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" sheetId="1" r:id="rId4"/>
    <sheet state="hidden" name="Ranks" sheetId="2" r:id="rId5"/>
    <sheet state="hidden" name="ADPs" sheetId="3" r:id="rId6"/>
    <sheet state="hidden" name="FFC-all" sheetId="4" r:id="rId7"/>
    <sheet state="hidden" name="PlayerNames" sheetId="5" r:id="rId8"/>
    <sheet state="hidden" name="Salaries" sheetId="6" r:id="rId9"/>
    <sheet state="hidden" name="Team Draft" sheetId="7" r:id="rId10"/>
    <sheet state="hidden" name="ProjectionCalcs" sheetId="8" r:id="rId11"/>
    <sheet state="hidden" name="IDP Prj" sheetId="9" r:id="rId12"/>
    <sheet state="hidden" name="VBDgames" sheetId="10" r:id="rId13"/>
    <sheet state="hidden" name="VBDhistory1" sheetId="11" r:id="rId14"/>
    <sheet state="hidden" name="VBDhistory2" sheetId="12" r:id="rId15"/>
    <sheet state="hidden" name="VBDhistory3" sheetId="13" r:id="rId16"/>
    <sheet state="hidden" name="VBDhistory4" sheetId="14" r:id="rId17"/>
    <sheet state="hidden" name="Draft Array" sheetId="15" r:id="rId18"/>
    <sheet state="hidden" name="idp Prjimp" sheetId="16" r:id="rId19"/>
    <sheet state="hidden" name="OffensePrj" sheetId="17" r:id="rId20"/>
    <sheet state="hidden" name="BorisTier" sheetId="18" r:id="rId21"/>
    <sheet state="hidden" name="DepthChartData" sheetId="19" r:id="rId22"/>
    <sheet state="hidden" name="BeerSheet Condensed" sheetId="20" r:id="rId23"/>
    <sheet state="hidden" name="IDP" sheetId="21" r:id="rId24"/>
    <sheet state="hidden" name="IDP-ADP" sheetId="22" r:id="rId25"/>
    <sheet state="hidden" name="Injuries" sheetId="23" r:id="rId26"/>
  </sheets>
  <definedNames>
    <definedName name="List17">'Team Draft'!$EO$4:$EV$43</definedName>
    <definedName name="Pick9">#REF!</definedName>
    <definedName name="idpsck">#REF!</definedName>
    <definedName localSheetId="3" name="pubhtml?gid_1145608285_single_true">'FFC-all'!$A$1:$AF$299</definedName>
    <definedName name="List2">'Team Draft'!$J$4:$Q$43</definedName>
    <definedName localSheetId="20" name="ESPNidp">IDP!$A$1:$K$1635</definedName>
    <definedName name="List13">'Team Draft'!$DE$4:$DL$43</definedName>
    <definedName name="numop">#REF!</definedName>
    <definedName name="numidp">#REF!</definedName>
    <definedName name="pointfumb">#REF!</definedName>
    <definedName name="rostersize">#REF!</definedName>
    <definedName name="ffsite">#REF!</definedName>
    <definedName name="vbdval">#REF!</definedName>
    <definedName localSheetId="18" name="nfl_depth_charts">DepthChartData!$A$1:$F$225</definedName>
    <definedName name="FFCadp">#REF!</definedName>
    <definedName localSheetId="21" name="IDP_adp">'IDP-ADP'!$A$1:$W$1003</definedName>
    <definedName name="secondpicknum">#REF!</definedName>
    <definedName name="qbme">#REF!</definedName>
    <definedName name="ffcsheet">#REF!</definedName>
    <definedName name="ADPnfl">#REF!</definedName>
    <definedName name="List9">'Team Draft'!$BU$4:$CB$43</definedName>
    <definedName name="RankESPN">Overall!$I:$I</definedName>
    <definedName name="MyPickNum">#REF!</definedName>
    <definedName name="RankPPR">Overall!$K:$K</definedName>
    <definedName name="Pick19">#REF!</definedName>
    <definedName name="vbdtier">#REF!</definedName>
    <definedName localSheetId="16" name="QB_Prj">OffensePrj!$A$1:$R$903</definedName>
    <definedName name="Owners">#REF!</definedName>
    <definedName name="pcte">#REF!</definedName>
    <definedName name="RankNFL">Overall!$J:$J</definedName>
    <definedName name="numwrte">#REF!</definedName>
    <definedName name="List12">'Team Draft'!$CV$4:$DC$43</definedName>
    <definedName name="Rank5PPR">#REF!</definedName>
    <definedName name="List14">'Team Draft'!$DN$4:$DU$43</definedName>
    <definedName name="PointProj">Overall!$N:$N</definedName>
    <definedName name="Pick6">#REF!</definedName>
    <definedName name="List4">'Team Draft'!$AB$4:$AI$43</definedName>
    <definedName name="pointpassyard">#REF!</definedName>
    <definedName name="Pick7">#REF!</definedName>
    <definedName name="numte">#REF!</definedName>
    <definedName name="List19">'Team Draft'!$FG$4:$FN$43</definedName>
    <definedName name="RankECR">#REF!</definedName>
    <definedName name="Pick13">#REF!</definedName>
    <definedName name="idptck">#REF!</definedName>
    <definedName name="List11">'Team Draft'!$CM$4:$CT$43</definedName>
    <definedName name="vbd">#REF!</definedName>
    <definedName name="idpfumr">#REF!</definedName>
    <definedName name="DataSet">'Draft Array'!$AA$3:$AA$14</definedName>
    <definedName name="teme">#REF!</definedName>
    <definedName name="pointpasstd">#REF!</definedName>
    <definedName name="Pick8">#REF!</definedName>
    <definedName name="BeerAdj">#REF!</definedName>
    <definedName name="SnakePicks">'Draft Array'!$B$5:$U$44</definedName>
    <definedName name="Pick18">#REF!</definedName>
    <definedName name="idptcka">#REF!</definedName>
    <definedName localSheetId="2" name="pubhtml?gid_0_single_true">ADPs!$A$1:$V$705</definedName>
    <definedName name="pointpassinc">#REF!</definedName>
    <definedName name="ADPppr">#REF!</definedName>
    <definedName name="numlb">#REF!</definedName>
    <definedName name="adpheadernum">ProjectionCalcs!$V$2</definedName>
    <definedName name="numrb">#REF!</definedName>
    <definedName name="Drafttype">#REF!</definedName>
    <definedName name="NumTeams">#REF!</definedName>
    <definedName name="rookies">Overall!$L:$L</definedName>
    <definedName name="pointrushatt">#REF!</definedName>
    <definedName name="dynasty">#REF!</definedName>
    <definedName name="pointrushtd">#REF!</definedName>
    <definedName localSheetId="1" name="pubhtml?gid_0_single_true">Ranks!$A$1:$W$1005</definedName>
    <definedName name="idptd">#REF!</definedName>
    <definedName name="Pick16">#REF!</definedName>
    <definedName name="thirdpicknum">#REF!</definedName>
    <definedName name="nextpicknum">#REF!</definedName>
    <definedName name="idptfl">#REF!</definedName>
    <definedName name="Pick17">#REF!</definedName>
    <definedName name="Pick12">#REF!</definedName>
    <definedName name="List10">'Team Draft'!$CD$4:$CK$43</definedName>
    <definedName name="List16">'Team Draft'!$EF$4:$EM$43</definedName>
    <definedName name="pointpasscomp">#REF!</definedName>
    <definedName name="draftstyle">#REF!</definedName>
    <definedName name="Pick5">#REF!</definedName>
    <definedName name="List1">'Team Draft'!$A$4:$H$43</definedName>
    <definedName name="numk">#REF!</definedName>
    <definedName name="Pick15">#REF!</definedName>
    <definedName name="List7">'Team Draft'!$BC$4:$BJ$43</definedName>
    <definedName name="numbench">#REF!</definedName>
    <definedName name="pointrushyard">#REF!</definedName>
    <definedName name="NextOwner">#REF!</definedName>
    <definedName name="numwr">#REF!</definedName>
    <definedName name="pointint">#REF!</definedName>
    <definedName name="mysecondpick">#REF!</definedName>
    <definedName name="List3">'Team Draft'!$S$4:$Z$43</definedName>
    <definedName name="List6">'Team Draft'!$AT$4:$BA$43</definedName>
    <definedName name="ADPespn">#REF!</definedName>
    <definedName name="Pick4">#REF!</definedName>
    <definedName name="numdst">#REF!</definedName>
    <definedName name="NumberRounds">#REF!</definedName>
    <definedName name="Pick14">#REF!</definedName>
    <definedName name="Pick11">#REF!</definedName>
    <definedName name="ADPecr">#REF!</definedName>
    <definedName name="ffclist">#REF!</definedName>
    <definedName name="numqb">#REF!</definedName>
    <definedName name="BeerScarcity">#REF!</definedName>
    <definedName name="nuumteams2">#REF!</definedName>
    <definedName name="Pick20">#REF!</definedName>
    <definedName name="GoldRank">#REF!</definedName>
    <definedName name="RankCustom">#REF!</definedName>
    <definedName name="draftednum">#REF!</definedName>
    <definedName name="idpint">#REF!</definedName>
    <definedName name="numrounds">#REF!</definedName>
    <definedName name="RankYahoo">#REF!</definedName>
    <definedName name="Nextpick">#REF!</definedName>
    <definedName name="Skew">#REF!</definedName>
    <definedName name="numflex2">#REF!</definedName>
    <definedName name="numdl">#REF!</definedName>
    <definedName name="idppd">#REF!</definedName>
    <definedName name="pcqb">#REF!</definedName>
    <definedName name="LinearPicks">'Draft Array'!$B$53:$U$92</definedName>
    <definedName name="pcwr">#REF!</definedName>
    <definedName name="Pick3">#REF!</definedName>
    <definedName name="wrme">#REF!</definedName>
    <definedName localSheetId="15" name="pubhtml?gid_873593565_single_true">'idp Prjimp'!$A$1:$N$948</definedName>
    <definedName name="Pick2">#REF!</definedName>
    <definedName localSheetId="17" name="pubhtml_1">BorisTier!$B$4:$J$614</definedName>
    <definedName name="numwrrb">#REF!</definedName>
    <definedName name="trSTD">#REF!</definedName>
    <definedName name="RankDiff">#REF!</definedName>
    <definedName name="mynextpick">#REF!</definedName>
    <definedName localSheetId="22" name="all">Injuries!$A$1:$E$464</definedName>
    <definedName name="List20">'Team Draft'!$FP$4:$FW$43</definedName>
    <definedName name="Pick1">#REF!</definedName>
    <definedName name="pcrb">#REF!</definedName>
    <definedName name="idpff">#REF!</definedName>
    <definedName name="pointrec">#REF!</definedName>
    <definedName name="ADPyahoo">#REF!</definedName>
    <definedName name="List8">'Team Draft'!$BL$4:$BS$43</definedName>
    <definedName name="PlayerHeader">#REF!</definedName>
    <definedName name="tr5PPR">#REF!</definedName>
    <definedName name="pointrecyard">#REF!</definedName>
    <definedName name="pointrectd">#REF!</definedName>
    <definedName name="BeerV">#REF!</definedName>
    <definedName name="Pick10">#REF!</definedName>
    <definedName name="MyName">#REF!</definedName>
    <definedName name="dynADP">#REF!</definedName>
    <definedName name="numdb">#REF!</definedName>
    <definedName name="List18">'Team Draft'!$EX$4:$FE$43</definedName>
    <definedName name="List5">'Team Draft'!$AK$4:$AR$43</definedName>
    <definedName name="pointret">#REF!</definedName>
    <definedName name="mythirdpick">#REF!</definedName>
    <definedName name="List15">'Team Draft'!$DW$4:$ED$43</definedName>
    <definedName name="ESP">#REF!</definedName>
    <definedName name="trPPR">Overall!$M:$M</definedName>
    <definedName name="rbme">#REF!</definedName>
  </definedNames>
  <calcPr/>
</workbook>
</file>

<file path=xl/sharedStrings.xml><?xml version="1.0" encoding="utf-8"?>
<sst xmlns="http://schemas.openxmlformats.org/spreadsheetml/2006/main" count="50020" uniqueCount="8522">
  <si>
    <t>Rank</t>
  </si>
  <si>
    <t>Age</t>
  </si>
  <si>
    <t>Drafted</t>
  </si>
  <si>
    <t>Player</t>
  </si>
  <si>
    <t>Position</t>
  </si>
  <si>
    <t>Team</t>
  </si>
  <si>
    <t>Bye</t>
  </si>
  <si>
    <t>Status</t>
  </si>
  <si>
    <t>ESPN</t>
  </si>
  <si>
    <t>NFL</t>
  </si>
  <si>
    <t>PPR</t>
  </si>
  <si>
    <t>Rookie</t>
  </si>
  <si>
    <t>PPR Tier</t>
  </si>
  <si>
    <t>Proj</t>
  </si>
  <si>
    <t>Keeper1000me</t>
  </si>
  <si>
    <t>KeeperPick</t>
  </si>
  <si>
    <t>Christian McCaffrey</t>
  </si>
  <si>
    <t>RB</t>
  </si>
  <si>
    <t>CAR</t>
  </si>
  <si>
    <t>Saquon Barkley</t>
  </si>
  <si>
    <t>NYG</t>
  </si>
  <si>
    <t>Disable</t>
  </si>
  <si>
    <t>Ezekiel Elliott</t>
  </si>
  <si>
    <t>DAL</t>
  </si>
  <si>
    <t>Yahoo</t>
  </si>
  <si>
    <t>1-Click</t>
  </si>
  <si>
    <t>Derrick Henry</t>
  </si>
  <si>
    <t>TEN</t>
  </si>
  <si>
    <t>ECR</t>
  </si>
  <si>
    <t>2-Click</t>
  </si>
  <si>
    <t>Alvin Kamara</t>
  </si>
  <si>
    <t>NO</t>
  </si>
  <si>
    <t>0.5PPR</t>
  </si>
  <si>
    <t>Michael Thomas</t>
  </si>
  <si>
    <t>WR</t>
  </si>
  <si>
    <t>Dalvin Cook</t>
  </si>
  <si>
    <t>MIN</t>
  </si>
  <si>
    <t>Dy1000sty</t>
  </si>
  <si>
    <t>Davante Adams</t>
  </si>
  <si>
    <t>GB</t>
  </si>
  <si>
    <t>Nick Chubb</t>
  </si>
  <si>
    <t>CLE</t>
  </si>
  <si>
    <t>ESPN ADP</t>
  </si>
  <si>
    <t>Joe Mixon</t>
  </si>
  <si>
    <t>CIN</t>
  </si>
  <si>
    <t>NFL ADP</t>
  </si>
  <si>
    <t>Tyreek Hill</t>
  </si>
  <si>
    <t>KC</t>
  </si>
  <si>
    <t>Yahoo ADP</t>
  </si>
  <si>
    <t>Josh Jacobs</t>
  </si>
  <si>
    <t>LV</t>
  </si>
  <si>
    <t>ECR ADP</t>
  </si>
  <si>
    <t>Julio Jones</t>
  </si>
  <si>
    <t>ATL</t>
  </si>
  <si>
    <t>FFC ADP</t>
  </si>
  <si>
    <t>Clyde Edwards-Helaire</t>
  </si>
  <si>
    <t>Dy1000sty ADP</t>
  </si>
  <si>
    <t>Chris Godwin</t>
  </si>
  <si>
    <t>TB</t>
  </si>
  <si>
    <t>PPR ADP</t>
  </si>
  <si>
    <t>Travis Kelce</t>
  </si>
  <si>
    <t>TE</t>
  </si>
  <si>
    <t>Custom Ranks</t>
  </si>
  <si>
    <t>George Kittle</t>
  </si>
  <si>
    <t>SF</t>
  </si>
  <si>
    <t>Miles Sanders</t>
  </si>
  <si>
    <t>PHI</t>
  </si>
  <si>
    <t>DeAndre Hopkins</t>
  </si>
  <si>
    <t>ARI</t>
  </si>
  <si>
    <t>Kenny Golladay</t>
  </si>
  <si>
    <t>DET</t>
  </si>
  <si>
    <t>Aaron Jones</t>
  </si>
  <si>
    <t>Kenyan Drake</t>
  </si>
  <si>
    <t>Mike Evans</t>
  </si>
  <si>
    <t>Patrick Mahomes</t>
  </si>
  <si>
    <t>QB</t>
  </si>
  <si>
    <t>Mark Andrews</t>
  </si>
  <si>
    <t>BAL</t>
  </si>
  <si>
    <t>A.J. Brown</t>
  </si>
  <si>
    <t>Amari Cooper</t>
  </si>
  <si>
    <t>Austin Ekeler</t>
  </si>
  <si>
    <t>LAC</t>
  </si>
  <si>
    <t>Allen Robinson II</t>
  </si>
  <si>
    <t>CHI</t>
  </si>
  <si>
    <t>Chris Carson</t>
  </si>
  <si>
    <t>SEA</t>
  </si>
  <si>
    <t>Odell Beckham Jr.</t>
  </si>
  <si>
    <t>Lamar Jackson</t>
  </si>
  <si>
    <t>Adam Thielen</t>
  </si>
  <si>
    <t>JuJu Smith-Schuster</t>
  </si>
  <si>
    <t>PIT</t>
  </si>
  <si>
    <t>DJ Moore</t>
  </si>
  <si>
    <t>Todd Gurley II</t>
  </si>
  <si>
    <t>Calvin Ridley</t>
  </si>
  <si>
    <t>Robert Woods</t>
  </si>
  <si>
    <t>LAR</t>
  </si>
  <si>
    <t>Cooper Kupp</t>
  </si>
  <si>
    <t>Tyler Lockett</t>
  </si>
  <si>
    <t>Leo1000rd Fournette</t>
  </si>
  <si>
    <t>JAX</t>
  </si>
  <si>
    <t>James Conner</t>
  </si>
  <si>
    <t>Melvin Gordon</t>
  </si>
  <si>
    <t>DEN</t>
  </si>
  <si>
    <t>Terry McLaurin</t>
  </si>
  <si>
    <t>WSH</t>
  </si>
  <si>
    <t>DK Metcalf</t>
  </si>
  <si>
    <t>David Johnson</t>
  </si>
  <si>
    <t>HOU</t>
  </si>
  <si>
    <t>Zach Ertz</t>
  </si>
  <si>
    <t>Courtland Sutton</t>
  </si>
  <si>
    <t>Jo1000than Taylor</t>
  </si>
  <si>
    <t>IND</t>
  </si>
  <si>
    <t>DJ Chark Jr.</t>
  </si>
  <si>
    <t>Le'Veon Bell</t>
  </si>
  <si>
    <t>NYJ</t>
  </si>
  <si>
    <t>Mark Ingram II</t>
  </si>
  <si>
    <t>DeVante Parker</t>
  </si>
  <si>
    <t>MIA</t>
  </si>
  <si>
    <t>David Montgomery</t>
  </si>
  <si>
    <t>Dak Prescott</t>
  </si>
  <si>
    <t>Kee1000n Allen</t>
  </si>
  <si>
    <t>T.Y. Hilton</t>
  </si>
  <si>
    <t>Stefon Diggs</t>
  </si>
  <si>
    <t>BUF</t>
  </si>
  <si>
    <t>Russell Wilson</t>
  </si>
  <si>
    <t>Kyler Murray</t>
  </si>
  <si>
    <t>Darren Waller</t>
  </si>
  <si>
    <t>Raheem Mostert</t>
  </si>
  <si>
    <t>Deshaun Watson</t>
  </si>
  <si>
    <t>Devin Singletary</t>
  </si>
  <si>
    <t>A.J. Green</t>
  </si>
  <si>
    <t>Michael Gallup</t>
  </si>
  <si>
    <t>Marquise Brown</t>
  </si>
  <si>
    <t>Jarvis Landry</t>
  </si>
  <si>
    <t>D'Andre Swift</t>
  </si>
  <si>
    <t>Cam Akers</t>
  </si>
  <si>
    <t>Josh Allen</t>
  </si>
  <si>
    <t>Tyler Boyd</t>
  </si>
  <si>
    <t>Marvin Jones Jr.</t>
  </si>
  <si>
    <t>Julian Edelman</t>
  </si>
  <si>
    <t>NE</t>
  </si>
  <si>
    <t>Kareem Hunt</t>
  </si>
  <si>
    <t>Matt Ryan</t>
  </si>
  <si>
    <t>Evan Engram</t>
  </si>
  <si>
    <t>Ro1000ld Jones II</t>
  </si>
  <si>
    <t>Brandin Cooks</t>
  </si>
  <si>
    <t>Will Fuller V</t>
  </si>
  <si>
    <t>Hunter Henry</t>
  </si>
  <si>
    <t>Carson Wentz</t>
  </si>
  <si>
    <t>Jordan Howard</t>
  </si>
  <si>
    <t>Tyler Higbee</t>
  </si>
  <si>
    <t>Drew Brees</t>
  </si>
  <si>
    <t>J.K. Dobbins</t>
  </si>
  <si>
    <t>Mike Williams</t>
  </si>
  <si>
    <t>Tom Brady</t>
  </si>
  <si>
    <t>Matthew Stafford</t>
  </si>
  <si>
    <t>John Brown</t>
  </si>
  <si>
    <t>Jared Cook</t>
  </si>
  <si>
    <t>Marlon Mack</t>
  </si>
  <si>
    <t>Tevin Coleman</t>
  </si>
  <si>
    <t>Christian Kirk</t>
  </si>
  <si>
    <t>Diontae Johnson</t>
  </si>
  <si>
    <t>Matt Breida</t>
  </si>
  <si>
    <t>Darius Slayton</t>
  </si>
  <si>
    <t>Aaron Rodgers</t>
  </si>
  <si>
    <t>Hayden Hurst</t>
  </si>
  <si>
    <t>Rob Gronkowski</t>
  </si>
  <si>
    <t>Sony Michel</t>
  </si>
  <si>
    <t>Kerryon Johnson</t>
  </si>
  <si>
    <t>Phillip Lindsay</t>
  </si>
  <si>
    <t>Deebo Samuel</t>
  </si>
  <si>
    <t>Jamison Crowder</t>
  </si>
  <si>
    <t>CeeDee Lamb</t>
  </si>
  <si>
    <t>James White</t>
  </si>
  <si>
    <t>Emmanuel Sanders</t>
  </si>
  <si>
    <t>Latavius Murray</t>
  </si>
  <si>
    <t>Sterling Shepard</t>
  </si>
  <si>
    <t>Austin Hooper</t>
  </si>
  <si>
    <t>Daniel Jones</t>
  </si>
  <si>
    <t>Anthony Miller</t>
  </si>
  <si>
    <t>Ben Roethlisberger</t>
  </si>
  <si>
    <t>Mike Gesicki</t>
  </si>
  <si>
    <t>Mecole Hardman</t>
  </si>
  <si>
    <t>Ke'Shawn Vaughn</t>
  </si>
  <si>
    <t>Adrian Peterson</t>
  </si>
  <si>
    <t>Alexander Mattison</t>
  </si>
  <si>
    <t>Zack Moss</t>
  </si>
  <si>
    <t>Noah Fant</t>
  </si>
  <si>
    <t>Cam Newton</t>
  </si>
  <si>
    <t>Jared Goff</t>
  </si>
  <si>
    <t>Tarik Cohen</t>
  </si>
  <si>
    <t>Baker Mayfield</t>
  </si>
  <si>
    <t>Darrell Henderson Jr.</t>
  </si>
  <si>
    <t>Ryan Tannehill</t>
  </si>
  <si>
    <t>Preston Williams</t>
  </si>
  <si>
    <t>Jerry Jeudy</t>
  </si>
  <si>
    <t>Jonnu Smith</t>
  </si>
  <si>
    <t>Golden Tate</t>
  </si>
  <si>
    <t>T.J. Hockenson</t>
  </si>
  <si>
    <t>Jalen Reagor</t>
  </si>
  <si>
    <t>Henry Ruggs III</t>
  </si>
  <si>
    <t>Justin Jefferson</t>
  </si>
  <si>
    <t>Antonio Gibson</t>
  </si>
  <si>
    <t>Dallas Goedert</t>
  </si>
  <si>
    <t>Joe Burrow</t>
  </si>
  <si>
    <t>Breshad Perriman</t>
  </si>
  <si>
    <t>Curtis Samuel</t>
  </si>
  <si>
    <t>Duke Johnson</t>
  </si>
  <si>
    <t>Blake Jarwin</t>
  </si>
  <si>
    <t>Tony Pollard</t>
  </si>
  <si>
    <t>49ers D/ST</t>
  </si>
  <si>
    <t>DST</t>
  </si>
  <si>
    <t>Robby Anderson</t>
  </si>
  <si>
    <t>Boston Scott</t>
  </si>
  <si>
    <t>Steelers D/ST</t>
  </si>
  <si>
    <t>Ravens D/ST</t>
  </si>
  <si>
    <t>N'Keal Harry</t>
  </si>
  <si>
    <t>Kirk Cousins</t>
  </si>
  <si>
    <t>DeSean Jackson</t>
  </si>
  <si>
    <t>Eric Ebron</t>
  </si>
  <si>
    <t>Jack Doyle</t>
  </si>
  <si>
    <t>Chase Edmonds</t>
  </si>
  <si>
    <t>Jimmy Garoppolo</t>
  </si>
  <si>
    <t>Sammy Watkins</t>
  </si>
  <si>
    <t>Chris Herndon</t>
  </si>
  <si>
    <t>Bills D/ST</t>
  </si>
  <si>
    <t>Justin Jackson</t>
  </si>
  <si>
    <t>Allen Lazard</t>
  </si>
  <si>
    <t>Gardner Minshew II</t>
  </si>
  <si>
    <t>Patriots D/ST</t>
  </si>
  <si>
    <t>Drew Lock</t>
  </si>
  <si>
    <t>Philip Rivers</t>
  </si>
  <si>
    <t>Brandon Aiyuk</t>
  </si>
  <si>
    <t>Michael Pittman Jr.</t>
  </si>
  <si>
    <t>Harrison Butker</t>
  </si>
  <si>
    <t>K</t>
  </si>
  <si>
    <t>Bears D/ST</t>
  </si>
  <si>
    <t>Justin Tucker</t>
  </si>
  <si>
    <t>Teddy Bridgewater</t>
  </si>
  <si>
    <t>Nyheim Hines</t>
  </si>
  <si>
    <t>AJ Dillon</t>
  </si>
  <si>
    <t>Damien Harris</t>
  </si>
  <si>
    <t>Ian Thomas</t>
  </si>
  <si>
    <t>Saints D/ST</t>
  </si>
  <si>
    <t>Joshua Kelley</t>
  </si>
  <si>
    <t>Parris Campbell</t>
  </si>
  <si>
    <t>Alshon Jeffery</t>
  </si>
  <si>
    <t>Carlos Hyde</t>
  </si>
  <si>
    <t>Jamaal Williams</t>
  </si>
  <si>
    <t>Wil Lutz</t>
  </si>
  <si>
    <t>Sam Darnold</t>
  </si>
  <si>
    <t>Chiefs D/ST</t>
  </si>
  <si>
    <t>Greg Zuerlein</t>
  </si>
  <si>
    <t>James Washington</t>
  </si>
  <si>
    <t>Darrynton Evans</t>
  </si>
  <si>
    <t>Greg Olsen</t>
  </si>
  <si>
    <t>Vikings D/ST</t>
  </si>
  <si>
    <t>Rams D/ST</t>
  </si>
  <si>
    <t>Corey Davis</t>
  </si>
  <si>
    <t>Larry Fitzgerald</t>
  </si>
  <si>
    <t>Tyrell Williams</t>
  </si>
  <si>
    <t>Derek Carr</t>
  </si>
  <si>
    <t>Denzel Mims</t>
  </si>
  <si>
    <t>Irv Smith Jr.</t>
  </si>
  <si>
    <t>Malcolm Brown</t>
  </si>
  <si>
    <t>Hunter Renfrow</t>
  </si>
  <si>
    <t>Anthony McFarland Jr.</t>
  </si>
  <si>
    <t>Dede Westbrook</t>
  </si>
  <si>
    <t>John Ross III</t>
  </si>
  <si>
    <t>Randall Cobb</t>
  </si>
  <si>
    <t>Robbie Gould</t>
  </si>
  <si>
    <t>Derrius Guice</t>
  </si>
  <si>
    <t>FA</t>
  </si>
  <si>
    <t>Eagles D/ST</t>
  </si>
  <si>
    <t>Broncos D/ST</t>
  </si>
  <si>
    <t>Rashaad Penny</t>
  </si>
  <si>
    <t>O.J. Howard</t>
  </si>
  <si>
    <t>Steven Sims Jr.</t>
  </si>
  <si>
    <t>Ryquell Armstead</t>
  </si>
  <si>
    <t>Chargers D/ST</t>
  </si>
  <si>
    <t>Benny Snell Jr.</t>
  </si>
  <si>
    <t>Giovani Ber1000rd</t>
  </si>
  <si>
    <t>Jace Sternberger</t>
  </si>
  <si>
    <t>DeAndre Washington</t>
  </si>
  <si>
    <t>Kenny Stills</t>
  </si>
  <si>
    <t>Matt Gay</t>
  </si>
  <si>
    <t>Laviska She1000ult Jr.</t>
  </si>
  <si>
    <t>Cole Beasley</t>
  </si>
  <si>
    <t>Dawson Knox</t>
  </si>
  <si>
    <t>Tee Higgins</t>
  </si>
  <si>
    <t>Matt Prater</t>
  </si>
  <si>
    <t>Titans D/ST</t>
  </si>
  <si>
    <t>Gus Edwards</t>
  </si>
  <si>
    <t>Zane Gonzalez</t>
  </si>
  <si>
    <t>Seahawks D/ST</t>
  </si>
  <si>
    <t>Ka'imi Fairbairn</t>
  </si>
  <si>
    <t>Kyle Rudolph</t>
  </si>
  <si>
    <t>Jake Elliott</t>
  </si>
  <si>
    <t>Mohamed Sanu Sr.</t>
  </si>
  <si>
    <t>Will Dissly</t>
  </si>
  <si>
    <t>Colts D/ST</t>
  </si>
  <si>
    <t>Chris Thompson</t>
  </si>
  <si>
    <t>Gerald Everett</t>
  </si>
  <si>
    <t>Michael Badgley</t>
  </si>
  <si>
    <t>Justice Hill</t>
  </si>
  <si>
    <t>Chris Conley</t>
  </si>
  <si>
    <t>Ito Smith</t>
  </si>
  <si>
    <t>Josh Reynolds</t>
  </si>
  <si>
    <t>Packers D/ST</t>
  </si>
  <si>
    <t>Miles Boykin</t>
  </si>
  <si>
    <t>Dwayne Haskins Jr.</t>
  </si>
  <si>
    <t>Tyrod Taylor</t>
  </si>
  <si>
    <t>Andy Isabella</t>
  </si>
  <si>
    <t>Mason Crosby</t>
  </si>
  <si>
    <t>Danny Amendola</t>
  </si>
  <si>
    <t>Tre'Quan Smith</t>
  </si>
  <si>
    <t>Royce Freeman</t>
  </si>
  <si>
    <t>Jalen Richard</t>
  </si>
  <si>
    <t>Buccaneers D/ST</t>
  </si>
  <si>
    <t>Rex Burkhead</t>
  </si>
  <si>
    <t>Bryce Love</t>
  </si>
  <si>
    <t>Stephen Gostkowski</t>
  </si>
  <si>
    <t>Jerick McKinnon</t>
  </si>
  <si>
    <t>Cowboys D/ST</t>
  </si>
  <si>
    <t>Browns D/ST</t>
  </si>
  <si>
    <t>Jets D/ST</t>
  </si>
  <si>
    <t>Russell Gage</t>
  </si>
  <si>
    <t>Younghoe Koo</t>
  </si>
  <si>
    <t>Dan Bailey</t>
  </si>
  <si>
    <t>Lamar Miller</t>
  </si>
  <si>
    <t>Devonta Freeman</t>
  </si>
  <si>
    <t>David Njoku</t>
  </si>
  <si>
    <t>Brandon McManus</t>
  </si>
  <si>
    <t>Ryan Succop</t>
  </si>
  <si>
    <t>Jason Myers</t>
  </si>
  <si>
    <t>Chase Claypool</t>
  </si>
  <si>
    <t>Jimmy Graham</t>
  </si>
  <si>
    <t>KJ Hamler</t>
  </si>
  <si>
    <t>Jalen Hurd</t>
  </si>
  <si>
    <t>Tyler Eifert</t>
  </si>
  <si>
    <t>Ryan Fitzpatrick</t>
  </si>
  <si>
    <t>Lynn Bowden Jr.</t>
  </si>
  <si>
    <t>Nick Foles</t>
  </si>
  <si>
    <t>Phillip Dorsett II</t>
  </si>
  <si>
    <t>Chris Boswell</t>
  </si>
  <si>
    <t>Bryan Edwards</t>
  </si>
  <si>
    <t>Joey Slye</t>
  </si>
  <si>
    <t>Dion Lewis</t>
  </si>
  <si>
    <t>Adam Humphries</t>
  </si>
  <si>
    <t>Jaylen Samuels</t>
  </si>
  <si>
    <t>Mike Boone</t>
  </si>
  <si>
    <t>Darren Fells</t>
  </si>
  <si>
    <t>Brian Hill</t>
  </si>
  <si>
    <t>Antonio Gandy-Golden</t>
  </si>
  <si>
    <t>Frank Gore</t>
  </si>
  <si>
    <t>Antonio Brown</t>
  </si>
  <si>
    <t>Texans D/ST</t>
  </si>
  <si>
    <t>Stephen Hauschka</t>
  </si>
  <si>
    <t>Vance McDo1000ld</t>
  </si>
  <si>
    <t>Josh Lambo</t>
  </si>
  <si>
    <t>Austin Seibert</t>
  </si>
  <si>
    <t>J.J. Arcega-Whiteside</t>
  </si>
  <si>
    <t>Tua Tagovailoa</t>
  </si>
  <si>
    <t>Demarcus Robinson</t>
  </si>
  <si>
    <t>Justin Rohrwasser</t>
  </si>
  <si>
    <t>Paul Richardson Jr.</t>
  </si>
  <si>
    <t>Robert Foster</t>
  </si>
  <si>
    <t>Dare Ogunbowale</t>
  </si>
  <si>
    <t>Washington D/ST</t>
  </si>
  <si>
    <t>La'Mical Perine</t>
  </si>
  <si>
    <t>Jaguars D/ST</t>
  </si>
  <si>
    <t>Devin Duver1000y</t>
  </si>
  <si>
    <t>C.J. Uzomah</t>
  </si>
  <si>
    <t>Jakobi Meyers</t>
  </si>
  <si>
    <t>Brett Maher</t>
  </si>
  <si>
    <t>Kendrick Bourne</t>
  </si>
  <si>
    <t>Cameron Brate</t>
  </si>
  <si>
    <t>Willie Snead IV</t>
  </si>
  <si>
    <t>Chase McLaughlin</t>
  </si>
  <si>
    <t>Chandler Catanzaro</t>
  </si>
  <si>
    <t>Aldrick Rosas</t>
  </si>
  <si>
    <t>Van Jefferson</t>
  </si>
  <si>
    <t>Greg Joseph</t>
  </si>
  <si>
    <t>Trey Burton</t>
  </si>
  <si>
    <t>DeeJay Dallas</t>
  </si>
  <si>
    <t>Daniel Carlson</t>
  </si>
  <si>
    <t>Olabisi Johnson</t>
  </si>
  <si>
    <t>Falcons D/ST</t>
  </si>
  <si>
    <t>Dolphins D/ST</t>
  </si>
  <si>
    <t>Jordan Akins</t>
  </si>
  <si>
    <t>Reggie Bon1000fon</t>
  </si>
  <si>
    <t>Jordan Wilkins</t>
  </si>
  <si>
    <t>Mitchell Trubisky</t>
  </si>
  <si>
    <t>Panthers D/ST</t>
  </si>
  <si>
    <t>Kai Forbath</t>
  </si>
  <si>
    <t>Lions D/ST</t>
  </si>
  <si>
    <t>Eno Benjamin</t>
  </si>
  <si>
    <t>Devin Asiasi</t>
  </si>
  <si>
    <t>Dustin Hopkins</t>
  </si>
  <si>
    <t>Sam Sloman</t>
  </si>
  <si>
    <t>Cardi1000ls D/ST</t>
  </si>
  <si>
    <t>Patrick Laird</t>
  </si>
  <si>
    <t>Nick Boyle</t>
  </si>
  <si>
    <t>Adam Vi1000tieri</t>
  </si>
  <si>
    <t>Justin Herbert</t>
  </si>
  <si>
    <t>Jason Sanders</t>
  </si>
  <si>
    <t>Eddy Pineiro</t>
  </si>
  <si>
    <t>Raiders D/ST</t>
  </si>
  <si>
    <t>Dan Arnold</t>
  </si>
  <si>
    <t>Jordan Love</t>
  </si>
  <si>
    <t>Jeff Wilson Jr.</t>
  </si>
  <si>
    <t>Taysom Hill</t>
  </si>
  <si>
    <t>Devontae Booker</t>
  </si>
  <si>
    <t>Jarrett Stidham</t>
  </si>
  <si>
    <t>Randy Bullock</t>
  </si>
  <si>
    <t>Ted Ginn Jr.</t>
  </si>
  <si>
    <t>Giants D/ST</t>
  </si>
  <si>
    <t>Delanie Walker</t>
  </si>
  <si>
    <t>Qadree Ollison</t>
  </si>
  <si>
    <t>Jason Witten</t>
  </si>
  <si>
    <t>Bengals D/ST</t>
  </si>
  <si>
    <t>Travis Homer</t>
  </si>
  <si>
    <t>Cole Kmet</t>
  </si>
  <si>
    <t>Jameis Winston</t>
  </si>
  <si>
    <t>Sam Ficken</t>
  </si>
  <si>
    <t>Thaddeus Moss</t>
  </si>
  <si>
    <t>Tyler Johnson</t>
  </si>
  <si>
    <t>Ty Montgomery</t>
  </si>
  <si>
    <t>Corey Clement</t>
  </si>
  <si>
    <t>Josh Oliver</t>
  </si>
  <si>
    <t>Jeremy Sprinkle</t>
  </si>
  <si>
    <t>Marcus Mariota</t>
  </si>
  <si>
    <t>Trayveon Williams</t>
  </si>
  <si>
    <t>Dontrell Hilliard</t>
  </si>
  <si>
    <t>Jalen Hurts</t>
  </si>
  <si>
    <t>Andy Dalton</t>
  </si>
  <si>
    <t>Kyle Allen</t>
  </si>
  <si>
    <t>Adam Trautman</t>
  </si>
  <si>
    <t>Hakeem Butler</t>
  </si>
  <si>
    <t>James Robinson</t>
  </si>
  <si>
    <t>Anthony Firkser</t>
  </si>
  <si>
    <t>Trent Taylor</t>
  </si>
  <si>
    <t>Logan Thomas</t>
  </si>
  <si>
    <t>Jason Huntley</t>
  </si>
  <si>
    <t>P.J. Walker</t>
  </si>
  <si>
    <t>Jake Fromm</t>
  </si>
  <si>
    <t>Jacob Eason</t>
  </si>
  <si>
    <t>Albert Wilson</t>
  </si>
  <si>
    <t>Jauan Jennings</t>
  </si>
  <si>
    <t>Damien Williams</t>
  </si>
  <si>
    <t>Devin Funchess</t>
  </si>
  <si>
    <t>Graham Gano</t>
  </si>
  <si>
    <t>Lirim Hajrullahu</t>
  </si>
  <si>
    <t>Marcus Johnson</t>
  </si>
  <si>
    <t>Matt LaCosse</t>
  </si>
  <si>
    <t>Rodrigo Blankenship</t>
  </si>
  <si>
    <t>Tyler Bass</t>
  </si>
  <si>
    <t>Ranks Summarized : Main</t>
  </si>
  <si>
    <t>Rookie/Dyn</t>
  </si>
  <si>
    <t>POS</t>
  </si>
  <si>
    <t>FP Std</t>
  </si>
  <si>
    <t>FP PPR</t>
  </si>
  <si>
    <t>FP Half</t>
  </si>
  <si>
    <t>Sleeper</t>
  </si>
  <si>
    <t>FP</t>
  </si>
  <si>
    <t>ChristianMcCaffrey</t>
  </si>
  <si>
    <t>Vet</t>
  </si>
  <si>
    <t>Ricardo Louis</t>
  </si>
  <si>
    <t>MattBryant</t>
  </si>
  <si>
    <t>Salvo1000hmed</t>
  </si>
  <si>
    <t>SaquonBarkley</t>
  </si>
  <si>
    <t>Jordan Franks</t>
  </si>
  <si>
    <t>ElijahMcGuire</t>
  </si>
  <si>
    <t>JaMycalHasty</t>
  </si>
  <si>
    <t>EzekielElliott</t>
  </si>
  <si>
    <t>Ben Braunecker</t>
  </si>
  <si>
    <t>Eric Tomlinson</t>
  </si>
  <si>
    <t>DemaryiusThomas</t>
  </si>
  <si>
    <t>CairoSantos</t>
  </si>
  <si>
    <t>StephenSullivan</t>
  </si>
  <si>
    <t>AlvinKamara</t>
  </si>
  <si>
    <t>Danny Vitale</t>
  </si>
  <si>
    <t>Dylan Cantrell</t>
  </si>
  <si>
    <t>KerrithWhyteJr.</t>
  </si>
  <si>
    <t>Jo1000thanWilliams</t>
  </si>
  <si>
    <t>MarquezCallaway</t>
  </si>
  <si>
    <t>MichaelThomas</t>
  </si>
  <si>
    <t>Wes Hills</t>
  </si>
  <si>
    <t>Tommylee Lewis</t>
  </si>
  <si>
    <t>BilalPowell</t>
  </si>
  <si>
    <t>QuartneyDavis</t>
  </si>
  <si>
    <t>DalvinCook</t>
  </si>
  <si>
    <t>Stephen Carlson</t>
  </si>
  <si>
    <t>Jehu Chesson</t>
  </si>
  <si>
    <t>EquanimeousSt.BrownE.S</t>
  </si>
  <si>
    <t>AnthonyGordon</t>
  </si>
  <si>
    <t>DerrickHenry</t>
  </si>
  <si>
    <t>Rico Gafford</t>
  </si>
  <si>
    <t>Malik Turner</t>
  </si>
  <si>
    <t>C.J.Anderson</t>
  </si>
  <si>
    <t>RicoDowdle</t>
  </si>
  <si>
    <t>DavanteAdams</t>
  </si>
  <si>
    <t>Tra Carson</t>
  </si>
  <si>
    <t>Samaje Perine</t>
  </si>
  <si>
    <t>BennyLeMay</t>
  </si>
  <si>
    <t>DeAndreHopkins</t>
  </si>
  <si>
    <t>Tevin Jones</t>
  </si>
  <si>
    <t>1000te Sudfeld</t>
  </si>
  <si>
    <t>GaryJenningsJr.</t>
  </si>
  <si>
    <t>JakeLuton</t>
  </si>
  <si>
    <t>JulioJones</t>
  </si>
  <si>
    <t>Ced Wilson</t>
  </si>
  <si>
    <t>Cooper Rush</t>
  </si>
  <si>
    <t>JaredPinkney</t>
  </si>
  <si>
    <t>TyreekHill</t>
  </si>
  <si>
    <t>Jon Hilliman</t>
  </si>
  <si>
    <t>Davis Webb</t>
  </si>
  <si>
    <t>TylerBass</t>
  </si>
  <si>
    <t>AdrianKillinsJr.</t>
  </si>
  <si>
    <t>AaronJones</t>
  </si>
  <si>
    <t>Ross Travis</t>
  </si>
  <si>
    <t>Paxton Lynch</t>
  </si>
  <si>
    <t>ElijahHolyfield</t>
  </si>
  <si>
    <t>JeffThomas</t>
  </si>
  <si>
    <t>ChrisGodwin</t>
  </si>
  <si>
    <t>Alexander Hollins</t>
  </si>
  <si>
    <t>Cole Wick</t>
  </si>
  <si>
    <t>PatrickTaylorJr.</t>
  </si>
  <si>
    <t>MikeEvans</t>
  </si>
  <si>
    <t>Steven Mitchell</t>
  </si>
  <si>
    <t>1000than Peterman</t>
  </si>
  <si>
    <t>CJHam</t>
  </si>
  <si>
    <t>Jo1000thanWard</t>
  </si>
  <si>
    <t>MilesSanders</t>
  </si>
  <si>
    <t>Ishmael Hyman</t>
  </si>
  <si>
    <t>Jaydon Mickens</t>
  </si>
  <si>
    <t>TaquanMizzell</t>
  </si>
  <si>
    <t>ReggieCorbin</t>
  </si>
  <si>
    <t>NickChubb</t>
  </si>
  <si>
    <t>C.J. Board</t>
  </si>
  <si>
    <t>Garrett Dickerson</t>
  </si>
  <si>
    <t>WendellSmallwood</t>
  </si>
  <si>
    <t>TyrieCleveland</t>
  </si>
  <si>
    <t>KenyanDrake</t>
  </si>
  <si>
    <t>Stanley Morgan</t>
  </si>
  <si>
    <t>Robert Davis</t>
  </si>
  <si>
    <t>RobertGriffin</t>
  </si>
  <si>
    <t>JuwanJohnson</t>
  </si>
  <si>
    <t>JoeMixon</t>
  </si>
  <si>
    <t>Cam Sims</t>
  </si>
  <si>
    <t>Daurice Fountain</t>
  </si>
  <si>
    <t>DavidFluellen</t>
  </si>
  <si>
    <t>KendrickRogers</t>
  </si>
  <si>
    <t>JoshJacobs</t>
  </si>
  <si>
    <t>Tanner Hudson</t>
  </si>
  <si>
    <t>Austin Carr</t>
  </si>
  <si>
    <t>KennethDixon</t>
  </si>
  <si>
    <t>Ty'SonWilliams</t>
  </si>
  <si>
    <t>TravisKelce</t>
  </si>
  <si>
    <t>Fred Brown</t>
  </si>
  <si>
    <t>KalijaLipscomb</t>
  </si>
  <si>
    <t>AustinEkeler</t>
  </si>
  <si>
    <t>Josh Bellamy</t>
  </si>
  <si>
    <t>Chad Hansen</t>
  </si>
  <si>
    <t>TylerHuntley</t>
  </si>
  <si>
    <t>KennyGolladay</t>
  </si>
  <si>
    <t>Codey McElroy</t>
  </si>
  <si>
    <t>Alex Ellis</t>
  </si>
  <si>
    <t>BinjimenVictor</t>
  </si>
  <si>
    <t>D.J. Moore</t>
  </si>
  <si>
    <t>D.J.Moore</t>
  </si>
  <si>
    <t>Cole Hikutini</t>
  </si>
  <si>
    <t>TommyStevens</t>
  </si>
  <si>
    <t>Allen Robinson</t>
  </si>
  <si>
    <t>AllenRobinson</t>
  </si>
  <si>
    <t>Ashton Dulin</t>
  </si>
  <si>
    <t>Mike Thomas</t>
  </si>
  <si>
    <t>1000teStanley</t>
  </si>
  <si>
    <t>AdamThielen</t>
  </si>
  <si>
    <t>Mike White</t>
  </si>
  <si>
    <t>AmariCooper</t>
  </si>
  <si>
    <t>Cody Hollister</t>
  </si>
  <si>
    <t>Darvin Kidsy</t>
  </si>
  <si>
    <t>JuJuSmith-Schuster</t>
  </si>
  <si>
    <t>Isaac 1000uta</t>
  </si>
  <si>
    <t>Evan Baylis</t>
  </si>
  <si>
    <t>GeorgeKittle</t>
  </si>
  <si>
    <t>ChrisCarson</t>
  </si>
  <si>
    <t>Leo1000rdFournette</t>
  </si>
  <si>
    <t>LamarJackson</t>
  </si>
  <si>
    <t>PatrickMahomes</t>
  </si>
  <si>
    <t>CourtlandSutton</t>
  </si>
  <si>
    <t>ClydeEdwards-Helaire</t>
  </si>
  <si>
    <t>Todd Gurley</t>
  </si>
  <si>
    <t>ToddGurley</t>
  </si>
  <si>
    <t>DavidJohnson</t>
  </si>
  <si>
    <t>Le'VeonBell</t>
  </si>
  <si>
    <t>Melvin Gordon III</t>
  </si>
  <si>
    <t>MelvinGordon</t>
  </si>
  <si>
    <t>A.J.Brown</t>
  </si>
  <si>
    <t>Odell Beckham</t>
  </si>
  <si>
    <t>OdellBeckhamJr.</t>
  </si>
  <si>
    <t>CalvinRidley</t>
  </si>
  <si>
    <t>RobertWoods</t>
  </si>
  <si>
    <t>TylerLockett</t>
  </si>
  <si>
    <t>MarkAndrews</t>
  </si>
  <si>
    <t>CooperKupp</t>
  </si>
  <si>
    <t>T.Y.Hilton</t>
  </si>
  <si>
    <t>TerryMcLaurin</t>
  </si>
  <si>
    <t>Kee10001000llen</t>
  </si>
  <si>
    <t>JarvisLandry</t>
  </si>
  <si>
    <t>D.K.Metcalf</t>
  </si>
  <si>
    <t>D.J. Chark</t>
  </si>
  <si>
    <t>D.J.Chark</t>
  </si>
  <si>
    <t>JamesConner</t>
  </si>
  <si>
    <t>DevinSingletary</t>
  </si>
  <si>
    <t>Jo1000thanTaylor</t>
  </si>
  <si>
    <t>D'AndreSwift</t>
  </si>
  <si>
    <t>DeVanteParker</t>
  </si>
  <si>
    <t>A.J.Green</t>
  </si>
  <si>
    <t>StefonDiggs</t>
  </si>
  <si>
    <t>MichaelGallup</t>
  </si>
  <si>
    <t>TylerBoyd</t>
  </si>
  <si>
    <t>ZachErtz</t>
  </si>
  <si>
    <t>DarrenWaller</t>
  </si>
  <si>
    <t>CamAkers</t>
  </si>
  <si>
    <t>DavidMontgomery</t>
  </si>
  <si>
    <t>Ro1000ld Jones</t>
  </si>
  <si>
    <t>Ro1000ldJonesII</t>
  </si>
  <si>
    <t>Ke'ShawnVaughn</t>
  </si>
  <si>
    <t>KareemHunt</t>
  </si>
  <si>
    <t>KerryonJohnson</t>
  </si>
  <si>
    <t>RaheemMostert</t>
  </si>
  <si>
    <t>Mark Ingram</t>
  </si>
  <si>
    <t>MarkIngramII</t>
  </si>
  <si>
    <t>MarquiseBrown</t>
  </si>
  <si>
    <t>DeeboSamuel</t>
  </si>
  <si>
    <t>Marvin Jones</t>
  </si>
  <si>
    <t>MarvinJones</t>
  </si>
  <si>
    <t>Will Fuller</t>
  </si>
  <si>
    <t>WillFuller</t>
  </si>
  <si>
    <t>Darrell Henderson</t>
  </si>
  <si>
    <t>DarrellHenderson</t>
  </si>
  <si>
    <t>JordanHoward</t>
  </si>
  <si>
    <t>DeshaunWatson</t>
  </si>
  <si>
    <t>KylerMurray</t>
  </si>
  <si>
    <t>DakPrescott</t>
  </si>
  <si>
    <t>RussellWilson</t>
  </si>
  <si>
    <t>TarikCohen</t>
  </si>
  <si>
    <t>DerriusGuice</t>
  </si>
  <si>
    <t>PhillipLindsay</t>
  </si>
  <si>
    <t>J.K.Dobbins</t>
  </si>
  <si>
    <t>JulianEdelman</t>
  </si>
  <si>
    <t>JamisonCrowder</t>
  </si>
  <si>
    <t>EvanEngram</t>
  </si>
  <si>
    <t>RobGronkowski</t>
  </si>
  <si>
    <t>TylerHigbee</t>
  </si>
  <si>
    <t>HunterHenry</t>
  </si>
  <si>
    <t>TevinColeman</t>
  </si>
  <si>
    <t>ZackMoss</t>
  </si>
  <si>
    <t>SonyMichel</t>
  </si>
  <si>
    <t>SterlingShepard</t>
  </si>
  <si>
    <t>DiontaeJohnson</t>
  </si>
  <si>
    <t>ChristianKirk</t>
  </si>
  <si>
    <t>BrandinCooks</t>
  </si>
  <si>
    <t>HenryRuggsIII</t>
  </si>
  <si>
    <t>GoldenTate</t>
  </si>
  <si>
    <t>DariusSlayton</t>
  </si>
  <si>
    <t>PrestonWilliams</t>
  </si>
  <si>
    <t>EmmanuelSanders</t>
  </si>
  <si>
    <t>JohnBrown</t>
  </si>
  <si>
    <t>RobbyAnderson</t>
  </si>
  <si>
    <t>JaredCook</t>
  </si>
  <si>
    <t>NoahFant</t>
  </si>
  <si>
    <t>T.J.Hockenson</t>
  </si>
  <si>
    <t>TomBrady</t>
  </si>
  <si>
    <t>MattRyan</t>
  </si>
  <si>
    <t>CarsonWentz</t>
  </si>
  <si>
    <t>JoshAllen</t>
  </si>
  <si>
    <t>DrewBrees</t>
  </si>
  <si>
    <t>MatthewStafford</t>
  </si>
  <si>
    <t>MecoleHardman</t>
  </si>
  <si>
    <t>CurtisSamuel</t>
  </si>
  <si>
    <t>JerryJeudy</t>
  </si>
  <si>
    <t>MikeWilliams</t>
  </si>
  <si>
    <t>N'KealHarry</t>
  </si>
  <si>
    <t>BreshadPerriman</t>
  </si>
  <si>
    <t>JalenReagor</t>
  </si>
  <si>
    <t>JustinJefferson</t>
  </si>
  <si>
    <t>MarlonMack</t>
  </si>
  <si>
    <t>DamienWilliams</t>
  </si>
  <si>
    <t>JamesWhite</t>
  </si>
  <si>
    <t>DeSeanJackson</t>
  </si>
  <si>
    <t>CeeDeeLamb</t>
  </si>
  <si>
    <t>Michael Pittman</t>
  </si>
  <si>
    <t>MichaelPittmanJr.</t>
  </si>
  <si>
    <t>AnthonyMiller</t>
  </si>
  <si>
    <t>AlexanderMattison</t>
  </si>
  <si>
    <t>MattBreida</t>
  </si>
  <si>
    <t>LataviusMurray</t>
  </si>
  <si>
    <t>BostonScott</t>
  </si>
  <si>
    <t>Anthony McFarland</t>
  </si>
  <si>
    <t>AnthonyMcFarlandJr.</t>
  </si>
  <si>
    <t>HaydenHurst</t>
  </si>
  <si>
    <t>AustinHooper</t>
  </si>
  <si>
    <t>MikeGesicki</t>
  </si>
  <si>
    <t>ChrisHerndonIV</t>
  </si>
  <si>
    <t>AaronRodgers</t>
  </si>
  <si>
    <t>DanielJones</t>
  </si>
  <si>
    <t>BenRoethlisberger</t>
  </si>
  <si>
    <t>TonyPollard</t>
  </si>
  <si>
    <t>DarryntonEvans</t>
  </si>
  <si>
    <t>HunterRenfrow</t>
  </si>
  <si>
    <t>SammyWatkins</t>
  </si>
  <si>
    <t>AlshonJeffery</t>
  </si>
  <si>
    <t>ParrisCampbell</t>
  </si>
  <si>
    <t>LarryFitzgerald</t>
  </si>
  <si>
    <t>Brando1000iyuk</t>
  </si>
  <si>
    <t>JamesWashington</t>
  </si>
  <si>
    <t>RyanTannehill</t>
  </si>
  <si>
    <t>JoshuaKelley</t>
  </si>
  <si>
    <t>NyheimHines</t>
  </si>
  <si>
    <t>DukeJohnson</t>
  </si>
  <si>
    <t>DamienHarris</t>
  </si>
  <si>
    <t>JustinJackson</t>
  </si>
  <si>
    <t>A.J. Dillon</t>
  </si>
  <si>
    <t>A.J.Dillon</t>
  </si>
  <si>
    <t>AntonioGibson</t>
  </si>
  <si>
    <t>DenzelMims</t>
  </si>
  <si>
    <t>CoreyDavis</t>
  </si>
  <si>
    <t>AntonioBrown</t>
  </si>
  <si>
    <t>RussellGage</t>
  </si>
  <si>
    <t>CamNewton</t>
  </si>
  <si>
    <t>JaredGoff</t>
  </si>
  <si>
    <t>BakerMayfield</t>
  </si>
  <si>
    <t>JimmyGaroppolo</t>
  </si>
  <si>
    <t>JackDoyle</t>
  </si>
  <si>
    <t>EricEbron</t>
  </si>
  <si>
    <t>DallasGoedert</t>
  </si>
  <si>
    <t>SteelersD/ST</t>
  </si>
  <si>
    <t>D/ST</t>
  </si>
  <si>
    <t>BillsD/ST</t>
  </si>
  <si>
    <t>49ersD/ST</t>
  </si>
  <si>
    <t>PatriotsD/ST</t>
  </si>
  <si>
    <t>RavensD/ST</t>
  </si>
  <si>
    <t>ColtsD/ST</t>
  </si>
  <si>
    <t>BroncosD/ST</t>
  </si>
  <si>
    <t>BearsD/ST</t>
  </si>
  <si>
    <t>SaintsD/ST</t>
  </si>
  <si>
    <t>VikingsD/ST</t>
  </si>
  <si>
    <t>BuccaneersD/ST</t>
  </si>
  <si>
    <t>JetsD/ST</t>
  </si>
  <si>
    <t>JustinTucker</t>
  </si>
  <si>
    <t>HarrisonButker</t>
  </si>
  <si>
    <t>WilLutz</t>
  </si>
  <si>
    <t>MattPrater</t>
  </si>
  <si>
    <t>GregZuerlein</t>
  </si>
  <si>
    <t>RobbieGould</t>
  </si>
  <si>
    <t>ChrisBoswell</t>
  </si>
  <si>
    <t>MattGay</t>
  </si>
  <si>
    <t>ZaneGonzalez</t>
  </si>
  <si>
    <t>Ka'imiFairbairn</t>
  </si>
  <si>
    <t>JakeElliott</t>
  </si>
  <si>
    <t>AustinSeibert</t>
  </si>
  <si>
    <t>JonnuSmith</t>
  </si>
  <si>
    <t>RyquellArmstead</t>
  </si>
  <si>
    <t>JerickMcKinnon</t>
  </si>
  <si>
    <t>ChaseClaypool</t>
  </si>
  <si>
    <t>DevinFunchess</t>
  </si>
  <si>
    <t>AllenLazard</t>
  </si>
  <si>
    <t>CarlosHyde</t>
  </si>
  <si>
    <t>GusEdwards</t>
  </si>
  <si>
    <t>ChaseEdmonds</t>
  </si>
  <si>
    <t>MalcolmBrown</t>
  </si>
  <si>
    <t>JamaalWilliams</t>
  </si>
  <si>
    <t>ItoSmith</t>
  </si>
  <si>
    <t>RashaadPenny</t>
  </si>
  <si>
    <t>BryceLove</t>
  </si>
  <si>
    <t>LaMicalPerine</t>
  </si>
  <si>
    <t>GiovaniBer1000rd</t>
  </si>
  <si>
    <t>Benny Snell</t>
  </si>
  <si>
    <t>BennySnellJr.</t>
  </si>
  <si>
    <t>BlakeJarwin</t>
  </si>
  <si>
    <t>JaceSternberger</t>
  </si>
  <si>
    <t>KirkCousins</t>
  </si>
  <si>
    <t>ColeBeasley</t>
  </si>
  <si>
    <t>DannyAmendola</t>
  </si>
  <si>
    <t>TeeHiggins</t>
  </si>
  <si>
    <t>RandallCobb</t>
  </si>
  <si>
    <t>DedeWestbrook</t>
  </si>
  <si>
    <t>JoshReynolds</t>
  </si>
  <si>
    <t>JoeBurrow</t>
  </si>
  <si>
    <t>DrewLock</t>
  </si>
  <si>
    <t>ChargersD/ST</t>
  </si>
  <si>
    <t>CowboysD/ST</t>
  </si>
  <si>
    <t>MasonCrosby</t>
  </si>
  <si>
    <t>ChaseMcLaughlin</t>
  </si>
  <si>
    <t>KJHamler</t>
  </si>
  <si>
    <t>TrentTaylor</t>
  </si>
  <si>
    <t>TyrellWilliams</t>
  </si>
  <si>
    <t>Mohamed Sanu</t>
  </si>
  <si>
    <t>MohamedSanu</t>
  </si>
  <si>
    <t>Steven Sims</t>
  </si>
  <si>
    <t>StevenSims</t>
  </si>
  <si>
    <t>ChrisConley</t>
  </si>
  <si>
    <t>Laviska She1000ult</t>
  </si>
  <si>
    <t>LaviskaShe1000ultJr.</t>
  </si>
  <si>
    <t>DevinDuver1000y</t>
  </si>
  <si>
    <t>AntonioGandy-Golden</t>
  </si>
  <si>
    <t>TylerJohnson</t>
  </si>
  <si>
    <t>RexBurkhead</t>
  </si>
  <si>
    <t>DevontaFreeman</t>
  </si>
  <si>
    <t>Lynn Bowden</t>
  </si>
  <si>
    <t>LynnBowdenJr.</t>
  </si>
  <si>
    <t>JaylenSamuels</t>
  </si>
  <si>
    <t>ChrisThompson</t>
  </si>
  <si>
    <t>ReggieBon1000fon</t>
  </si>
  <si>
    <t>DareOgunbowale</t>
  </si>
  <si>
    <t>DionLewis</t>
  </si>
  <si>
    <t>Gardner Minshew</t>
  </si>
  <si>
    <t>GardnerMinshewII</t>
  </si>
  <si>
    <t>DerekCarr</t>
  </si>
  <si>
    <t>PhilipRivers</t>
  </si>
  <si>
    <t>Irv Smith</t>
  </si>
  <si>
    <t>IrvSmithJr.</t>
  </si>
  <si>
    <t>JimmyGraham</t>
  </si>
  <si>
    <t>TylerEifert</t>
  </si>
  <si>
    <t>DawsonKnox</t>
  </si>
  <si>
    <t>AdrianPeterson</t>
  </si>
  <si>
    <t>KendrickBourne</t>
  </si>
  <si>
    <t>John Ross</t>
  </si>
  <si>
    <t>JohnRoss</t>
  </si>
  <si>
    <t>BengalsD/ST</t>
  </si>
  <si>
    <t>ChiefsD/ST</t>
  </si>
  <si>
    <t>JasonMyers</t>
  </si>
  <si>
    <t>DanBailey</t>
  </si>
  <si>
    <t>GregOlsen</t>
  </si>
  <si>
    <t>TaysomHill</t>
  </si>
  <si>
    <t>GeraldEverett</t>
  </si>
  <si>
    <t>AdamHumphries</t>
  </si>
  <si>
    <t>Phillip Dorsett</t>
  </si>
  <si>
    <t>PhillipDorsett</t>
  </si>
  <si>
    <t>JakobiMeyers</t>
  </si>
  <si>
    <t>Ted Ginn</t>
  </si>
  <si>
    <t>TedGinn</t>
  </si>
  <si>
    <t>FrankGore</t>
  </si>
  <si>
    <t>MikeBoone</t>
  </si>
  <si>
    <t>TeddyBridgewater</t>
  </si>
  <si>
    <t>SamDarnold</t>
  </si>
  <si>
    <t>Dwayne Haskins</t>
  </si>
  <si>
    <t>DwayneHaskins</t>
  </si>
  <si>
    <t>TuaTagovailoa</t>
  </si>
  <si>
    <t>JustinHerbert</t>
  </si>
  <si>
    <t>JalenHurd</t>
  </si>
  <si>
    <t>KennyStills</t>
  </si>
  <si>
    <t>AlbertWilson</t>
  </si>
  <si>
    <t>HakeemButler</t>
  </si>
  <si>
    <t>AndyIsabella</t>
  </si>
  <si>
    <t>JalenRichard</t>
  </si>
  <si>
    <t>PatrickLaird</t>
  </si>
  <si>
    <t>QadreeOllison</t>
  </si>
  <si>
    <t>RoyceFreeman</t>
  </si>
  <si>
    <t>DeAndreWashington</t>
  </si>
  <si>
    <t>JusticeHill</t>
  </si>
  <si>
    <t>TrayveonWilliams</t>
  </si>
  <si>
    <t>DevontaeBooker</t>
  </si>
  <si>
    <t>Willie Snead</t>
  </si>
  <si>
    <t>WillieSnead</t>
  </si>
  <si>
    <t>LionsD/ST</t>
  </si>
  <si>
    <t>RamsD/ST</t>
  </si>
  <si>
    <t>JoeySlye</t>
  </si>
  <si>
    <t>BrandonMcManus</t>
  </si>
  <si>
    <t>IanThomas</t>
  </si>
  <si>
    <t>KyleRudolph</t>
  </si>
  <si>
    <t>O.J.Howard</t>
  </si>
  <si>
    <t>DavidNjoku</t>
  </si>
  <si>
    <t>Da1000rnold</t>
  </si>
  <si>
    <t>VanJefferson</t>
  </si>
  <si>
    <t>DemarcusRobinson</t>
  </si>
  <si>
    <t>MilesBoykin</t>
  </si>
  <si>
    <t>NickFoles</t>
  </si>
  <si>
    <t>BrownsD/ST</t>
  </si>
  <si>
    <t>SeahawksD/ST</t>
  </si>
  <si>
    <t>TitansD/ST</t>
  </si>
  <si>
    <t>EaglesD/ST</t>
  </si>
  <si>
    <t>JarrettStidham</t>
  </si>
  <si>
    <t>RyanFitzpatrick</t>
  </si>
  <si>
    <t>DeeJayDallas</t>
  </si>
  <si>
    <t>TyMontgomery</t>
  </si>
  <si>
    <t>BrianHill</t>
  </si>
  <si>
    <t>TravisHomer</t>
  </si>
  <si>
    <t>JordanWilkins</t>
  </si>
  <si>
    <t>EnoBenjamin</t>
  </si>
  <si>
    <t>JasonHuntley</t>
  </si>
  <si>
    <t>TyrodTaylor</t>
  </si>
  <si>
    <t>C.J.Uzomah</t>
  </si>
  <si>
    <t>DarrenFells</t>
  </si>
  <si>
    <t>WillDissly</t>
  </si>
  <si>
    <t>NickBoyle</t>
  </si>
  <si>
    <t>MitchTrubisky</t>
  </si>
  <si>
    <t>JameisWinston</t>
  </si>
  <si>
    <t>MarcusMariota</t>
  </si>
  <si>
    <t>JalenHurts</t>
  </si>
  <si>
    <t>KyleAllen</t>
  </si>
  <si>
    <t>DontrellHilliard</t>
  </si>
  <si>
    <t>Jeff Wilson</t>
  </si>
  <si>
    <t>JeffWilson</t>
  </si>
  <si>
    <t>CoreyClement</t>
  </si>
  <si>
    <t>TreyBurton</t>
  </si>
  <si>
    <t>VanceMcDo1000ld</t>
  </si>
  <si>
    <t>JoshOliver</t>
  </si>
  <si>
    <t>Jorda1000kins</t>
  </si>
  <si>
    <t>ColeKmet</t>
  </si>
  <si>
    <t>AnthonyFirkser</t>
  </si>
  <si>
    <t>JeremySprinkle</t>
  </si>
  <si>
    <t>LoganThomas</t>
  </si>
  <si>
    <t>Devi1000siasi</t>
  </si>
  <si>
    <t>MattLaCosse</t>
  </si>
  <si>
    <t>CameronBrate</t>
  </si>
  <si>
    <t>JasonWitten</t>
  </si>
  <si>
    <t>AndyDalton</t>
  </si>
  <si>
    <t>JordanLove</t>
  </si>
  <si>
    <t>P.J.Walker</t>
  </si>
  <si>
    <t>Jacoby Brissett</t>
  </si>
  <si>
    <t>JacobyBrissett</t>
  </si>
  <si>
    <t>Robert Griffin III</t>
  </si>
  <si>
    <t>RobertGriffinIII</t>
  </si>
  <si>
    <t>Mason Rudolph</t>
  </si>
  <si>
    <t>MasonRudolph</t>
  </si>
  <si>
    <t>Case Keenum</t>
  </si>
  <si>
    <t>CaseKeenum</t>
  </si>
  <si>
    <t>Nick Mullens</t>
  </si>
  <si>
    <t>NickMullens</t>
  </si>
  <si>
    <t>Blaine Gabbert</t>
  </si>
  <si>
    <t>BlaineGabbert</t>
  </si>
  <si>
    <t>Joshua Dobbs</t>
  </si>
  <si>
    <t>JoshuaDobbs</t>
  </si>
  <si>
    <t>JoshLambo</t>
  </si>
  <si>
    <t>SamSloman</t>
  </si>
  <si>
    <t>YounghoeKoo</t>
  </si>
  <si>
    <t>MichaelBadgley</t>
  </si>
  <si>
    <t>JustinRohrwasser</t>
  </si>
  <si>
    <t>AldrickRosas</t>
  </si>
  <si>
    <t>GregJoseph</t>
  </si>
  <si>
    <t>RandyBullock</t>
  </si>
  <si>
    <t>DanielCarlson</t>
  </si>
  <si>
    <t>StephenHauschka</t>
  </si>
  <si>
    <t>DustinHopkins</t>
  </si>
  <si>
    <t>JasonSanders</t>
  </si>
  <si>
    <t>EddyPineiro</t>
  </si>
  <si>
    <t>BrettMaher</t>
  </si>
  <si>
    <t>TexansD/ST</t>
  </si>
  <si>
    <t>PackersD/ST</t>
  </si>
  <si>
    <t>DolphinsD/ST</t>
  </si>
  <si>
    <t>Cardi1000lsD/ST</t>
  </si>
  <si>
    <t>RaidersD/ST</t>
  </si>
  <si>
    <t>JaguarsD/ST</t>
  </si>
  <si>
    <t>FalconsD/ST</t>
  </si>
  <si>
    <t>Football Team D/ST</t>
  </si>
  <si>
    <t>WashingtonD/ST</t>
  </si>
  <si>
    <t>GiantsD/ST</t>
  </si>
  <si>
    <t>PanthersD/ST</t>
  </si>
  <si>
    <t>Ty Long</t>
  </si>
  <si>
    <t>TyLong</t>
  </si>
  <si>
    <t>P</t>
  </si>
  <si>
    <t>Allen Hurns</t>
  </si>
  <si>
    <t>AllenHurns</t>
  </si>
  <si>
    <t>Kelvin Harmon</t>
  </si>
  <si>
    <t>KelvinHarmon</t>
  </si>
  <si>
    <t>Tre'QuanSmith</t>
  </si>
  <si>
    <t>David Moore</t>
  </si>
  <si>
    <t>DavidMoore</t>
  </si>
  <si>
    <t>Jakeem Grant</t>
  </si>
  <si>
    <t>JakeemGrant</t>
  </si>
  <si>
    <t>Scotty Miller</t>
  </si>
  <si>
    <t>ScottyMiller</t>
  </si>
  <si>
    <t>Dalton Schultz</t>
  </si>
  <si>
    <t>DaltonSchultz</t>
  </si>
  <si>
    <t>Jake Kumerow</t>
  </si>
  <si>
    <t>JakeKumerow</t>
  </si>
  <si>
    <t>Zach Pascal</t>
  </si>
  <si>
    <t>ZachPascal</t>
  </si>
  <si>
    <t>Jesse James</t>
  </si>
  <si>
    <t>JesseJames</t>
  </si>
  <si>
    <t>Jaeden Graham</t>
  </si>
  <si>
    <t>JaedenGraham</t>
  </si>
  <si>
    <t>Christian Blake</t>
  </si>
  <si>
    <t>ChristianBlake</t>
  </si>
  <si>
    <t>Josh Hill</t>
  </si>
  <si>
    <t>JoshHill</t>
  </si>
  <si>
    <t>Ryan 1000ll</t>
  </si>
  <si>
    <t>Ryan1000ll</t>
  </si>
  <si>
    <t>Kaden Smith</t>
  </si>
  <si>
    <t>KadenSmith</t>
  </si>
  <si>
    <t>Marcedes Lewis</t>
  </si>
  <si>
    <t>MarcedesLewis</t>
  </si>
  <si>
    <t>Kyle Juszczyk</t>
  </si>
  <si>
    <t>KyleJuszczyk</t>
  </si>
  <si>
    <t>C.J. Ham</t>
  </si>
  <si>
    <t>C.J.Ham</t>
  </si>
  <si>
    <t>Bisi Johnson</t>
  </si>
  <si>
    <t>BisiJohnson</t>
  </si>
  <si>
    <t>Marquez Valdes-Scantling</t>
  </si>
  <si>
    <t>MarquezValdes-Scantling</t>
  </si>
  <si>
    <t>Kalif Raymond</t>
  </si>
  <si>
    <t>KalifRaymond</t>
  </si>
  <si>
    <t>Ryan Griffin</t>
  </si>
  <si>
    <t>RyanGriffin</t>
  </si>
  <si>
    <t>Virgil Green</t>
  </si>
  <si>
    <t>VirgilGreen</t>
  </si>
  <si>
    <t>Olamide Zaccheaus</t>
  </si>
  <si>
    <t>OlamideZaccheaus</t>
  </si>
  <si>
    <t>Marquise Goodwin</t>
  </si>
  <si>
    <t>MarquiseGoodwin</t>
  </si>
  <si>
    <t>Andre Patton</t>
  </si>
  <si>
    <t>AndrePatton</t>
  </si>
  <si>
    <t>Maxx Williams</t>
  </si>
  <si>
    <t>MaxxWilliams</t>
  </si>
  <si>
    <t>Ricky Seals-Jones</t>
  </si>
  <si>
    <t>RickySeals-Jones</t>
  </si>
  <si>
    <t>Blake Bell</t>
  </si>
  <si>
    <t>BlakeBell</t>
  </si>
  <si>
    <t>Demetrius Harris</t>
  </si>
  <si>
    <t>DemetriusHarris</t>
  </si>
  <si>
    <t>Foster Moreau</t>
  </si>
  <si>
    <t>FosterMoreau</t>
  </si>
  <si>
    <t>Cordarrelle Patterson</t>
  </si>
  <si>
    <t>CordarrellePatterson</t>
  </si>
  <si>
    <t>Javon Wims</t>
  </si>
  <si>
    <t>JavonWims</t>
  </si>
  <si>
    <t>KeeSean Johnson</t>
  </si>
  <si>
    <t>KeeSeanJohnson</t>
  </si>
  <si>
    <t>Cody Latimer</t>
  </si>
  <si>
    <t>CodyLatimer</t>
  </si>
  <si>
    <t>Geronimo Allison</t>
  </si>
  <si>
    <t>GeronimoAllison</t>
  </si>
  <si>
    <t>Vyncint Smith</t>
  </si>
  <si>
    <t>VyncintSmith</t>
  </si>
  <si>
    <t>Drew Sample</t>
  </si>
  <si>
    <t>DrewSample</t>
  </si>
  <si>
    <t>Trey Quinn</t>
  </si>
  <si>
    <t>TreyQuinn</t>
  </si>
  <si>
    <t>Quintez Cephus</t>
  </si>
  <si>
    <t>QuintezCephus</t>
  </si>
  <si>
    <t>Rashard Higgins</t>
  </si>
  <si>
    <t>RashardHiggins</t>
  </si>
  <si>
    <t>BryanEdwards</t>
  </si>
  <si>
    <t>Seth Roberts</t>
  </si>
  <si>
    <t>SethRoberts</t>
  </si>
  <si>
    <t>MyCole Pruitt</t>
  </si>
  <si>
    <t>MyColePruitt</t>
  </si>
  <si>
    <t>Tyler Kroft</t>
  </si>
  <si>
    <t>TylerKroft</t>
  </si>
  <si>
    <t>Dalton Keene</t>
  </si>
  <si>
    <t>DaltonKeene</t>
  </si>
  <si>
    <t>Auden Tate</t>
  </si>
  <si>
    <t>AudenTate</t>
  </si>
  <si>
    <t>DaeSean Hamilton</t>
  </si>
  <si>
    <t>DaeSeanHamilton</t>
  </si>
  <si>
    <t>Joe Reed</t>
  </si>
  <si>
    <t>JoeReed</t>
  </si>
  <si>
    <t>Keelan Cole</t>
  </si>
  <si>
    <t>KeelanCole</t>
  </si>
  <si>
    <t>Dalyn Dawkins</t>
  </si>
  <si>
    <t>DalynDawkins</t>
  </si>
  <si>
    <t>Marqise Lee</t>
  </si>
  <si>
    <t>MarqiseLee</t>
  </si>
  <si>
    <t>Buddy Howell</t>
  </si>
  <si>
    <t>BuddyHowell</t>
  </si>
  <si>
    <t>Justin Watson</t>
  </si>
  <si>
    <t>JustinWatson</t>
  </si>
  <si>
    <t>Mo Alie-Cox</t>
  </si>
  <si>
    <t>MoAlie-Cox</t>
  </si>
  <si>
    <t>JJ Arcega-Whiteside</t>
  </si>
  <si>
    <t>J.J.Arcega-Whiteside</t>
  </si>
  <si>
    <t>Devin Smith</t>
  </si>
  <si>
    <t>DevinSmith</t>
  </si>
  <si>
    <t>Chris Manhertz</t>
  </si>
  <si>
    <t>ChrisManhertz</t>
  </si>
  <si>
    <t>Jordan Thomas</t>
  </si>
  <si>
    <t>JordanThomas</t>
  </si>
  <si>
    <t>Gabriel Davis</t>
  </si>
  <si>
    <t>GabrielDavis</t>
  </si>
  <si>
    <t>Ventell Bryant</t>
  </si>
  <si>
    <t>VentellBryant</t>
  </si>
  <si>
    <t>Laquon Treadwell</t>
  </si>
  <si>
    <t>LaquonTreadwell</t>
  </si>
  <si>
    <t>Deonte Harris</t>
  </si>
  <si>
    <t>DeonteHarris</t>
  </si>
  <si>
    <t>Riley Ridley</t>
  </si>
  <si>
    <t>RileyRidley</t>
  </si>
  <si>
    <t>Matt Barkley</t>
  </si>
  <si>
    <t>MattBarkley</t>
  </si>
  <si>
    <t>Greg Ward Jr.</t>
  </si>
  <si>
    <t>GregWardJr.</t>
  </si>
  <si>
    <t>Jacob Hollister</t>
  </si>
  <si>
    <t>JacobHollister</t>
  </si>
  <si>
    <t>Hale Hentges</t>
  </si>
  <si>
    <t>HaleHentges</t>
  </si>
  <si>
    <t>Braxton Berrios</t>
  </si>
  <si>
    <t>BraxtonBerrios</t>
  </si>
  <si>
    <t>Isaiah McKenzie</t>
  </si>
  <si>
    <t>IsaiahMcKenzie</t>
  </si>
  <si>
    <t>Josiah Deguara</t>
  </si>
  <si>
    <t>JosiahDeguara</t>
  </si>
  <si>
    <t>Damion Ratley</t>
  </si>
  <si>
    <t>DamionRatley</t>
  </si>
  <si>
    <t>Nick Bawden</t>
  </si>
  <si>
    <t>NickBawden</t>
  </si>
  <si>
    <t>James O'Shaughnessy</t>
  </si>
  <si>
    <t>JamesO'Shaughnessy</t>
  </si>
  <si>
    <t>Ross Dwelley</t>
  </si>
  <si>
    <t>RossDwelley</t>
  </si>
  <si>
    <t>Kahale Warring</t>
  </si>
  <si>
    <t>KahaleWarring</t>
  </si>
  <si>
    <t>Tyler Conklin</t>
  </si>
  <si>
    <t>TylerConklin</t>
  </si>
  <si>
    <t>Bo Scarbrough</t>
  </si>
  <si>
    <t>BoScarbrough</t>
  </si>
  <si>
    <t>Nick Vannett</t>
  </si>
  <si>
    <t>NickVannett</t>
  </si>
  <si>
    <t>Ameer Abdullah</t>
  </si>
  <si>
    <t>AmeerAbdullah</t>
  </si>
  <si>
    <t>Harrison Bryant</t>
  </si>
  <si>
    <t>HarrisonBryant</t>
  </si>
  <si>
    <t>Tajae Sharpe</t>
  </si>
  <si>
    <t>TajaeSharpe</t>
  </si>
  <si>
    <t>Nelson Agholor</t>
  </si>
  <si>
    <t>Nelso1000gholor</t>
  </si>
  <si>
    <t>Andrew Beck</t>
  </si>
  <si>
    <t>AndrewBeck</t>
  </si>
  <si>
    <t>Alec Ingold</t>
  </si>
  <si>
    <t>AlecIngold</t>
  </si>
  <si>
    <t>Darwin Thompson</t>
  </si>
  <si>
    <t>DarwinThompson</t>
  </si>
  <si>
    <t>Khari Blasingame</t>
  </si>
  <si>
    <t>KhariBlasingame</t>
  </si>
  <si>
    <t>Patrick Ricard</t>
  </si>
  <si>
    <t>PatrickRicard</t>
  </si>
  <si>
    <t>DT,RB</t>
  </si>
  <si>
    <t>K.J. Hill</t>
  </si>
  <si>
    <t>K.J.Hill</t>
  </si>
  <si>
    <t>Matt Schaub</t>
  </si>
  <si>
    <t>MattSchaub</t>
  </si>
  <si>
    <t>Peyton Barber</t>
  </si>
  <si>
    <t>PeytonBarber</t>
  </si>
  <si>
    <t>Jordan Chunn</t>
  </si>
  <si>
    <t>JordanChunn</t>
  </si>
  <si>
    <t>Mike Davis</t>
  </si>
  <si>
    <t>MikeDavis</t>
  </si>
  <si>
    <t>Durham Smythe</t>
  </si>
  <si>
    <t>DurhamSmythe</t>
  </si>
  <si>
    <t>Darnell Mooney</t>
  </si>
  <si>
    <t>DarnellMooney</t>
  </si>
  <si>
    <t>T.J. Logan</t>
  </si>
  <si>
    <t>T.J.Logan</t>
  </si>
  <si>
    <t>Brandon Bolden</t>
  </si>
  <si>
    <t>BrandonBolden</t>
  </si>
  <si>
    <t>Elijhaa Penny</t>
  </si>
  <si>
    <t>ElijhaaPenny</t>
  </si>
  <si>
    <t>John Ursua</t>
  </si>
  <si>
    <t>JohnUrsua</t>
  </si>
  <si>
    <t>Colt McCoy</t>
  </si>
  <si>
    <t>ColtMcCoy</t>
  </si>
  <si>
    <t>Corey Coleman</t>
  </si>
  <si>
    <t>CoreyColeman</t>
  </si>
  <si>
    <t>Brett Hundley</t>
  </si>
  <si>
    <t>BrettHundley</t>
  </si>
  <si>
    <t>Chase Daniel</t>
  </si>
  <si>
    <t>ChaseDaniel</t>
  </si>
  <si>
    <t>Geno Smith</t>
  </si>
  <si>
    <t>GenoSmith</t>
  </si>
  <si>
    <t>Derek Carrier</t>
  </si>
  <si>
    <t>DerekCarrier</t>
  </si>
  <si>
    <t>Tim Patrick</t>
  </si>
  <si>
    <t>TimPatrick</t>
  </si>
  <si>
    <t>Josh Adams</t>
  </si>
  <si>
    <t>JoshAdams</t>
  </si>
  <si>
    <t>Chad Henne</t>
  </si>
  <si>
    <t>ChadHenne</t>
  </si>
  <si>
    <t>Alex Erickson</t>
  </si>
  <si>
    <t>AlexErickson</t>
  </si>
  <si>
    <t>Duke Williams</t>
  </si>
  <si>
    <t>DukeWilliams</t>
  </si>
  <si>
    <t>T.J. Yeldon</t>
  </si>
  <si>
    <t>T.J.Yeldon</t>
  </si>
  <si>
    <t>Pharoh Cooper</t>
  </si>
  <si>
    <t>PharohCooper</t>
  </si>
  <si>
    <t>AJ McCarron</t>
  </si>
  <si>
    <t>AJMcCarron</t>
  </si>
  <si>
    <t>Anthony Sherman</t>
  </si>
  <si>
    <t>AnthonySherman</t>
  </si>
  <si>
    <t>Jeff Driskel</t>
  </si>
  <si>
    <t>JeffDriskel</t>
  </si>
  <si>
    <t>Andy Janovich</t>
  </si>
  <si>
    <t>AndyJanovich</t>
  </si>
  <si>
    <t>Ryan Finley</t>
  </si>
  <si>
    <t>RyanFinley</t>
  </si>
  <si>
    <t>DeAndre Carter</t>
  </si>
  <si>
    <t>DeAndreCarter</t>
  </si>
  <si>
    <t>Zach Gentry</t>
  </si>
  <si>
    <t>ZachGentry</t>
  </si>
  <si>
    <t>Levine Toilolo</t>
  </si>
  <si>
    <t>LevineToilolo</t>
  </si>
  <si>
    <t>Cedrick Wilson</t>
  </si>
  <si>
    <t>CedrickWilson</t>
  </si>
  <si>
    <t>Adam Shaheen</t>
  </si>
  <si>
    <t>AdamShaheen</t>
  </si>
  <si>
    <t>Deon Yelder</t>
  </si>
  <si>
    <t>DeonYelder</t>
  </si>
  <si>
    <t>Byron Pringle</t>
  </si>
  <si>
    <t>ByronPringle</t>
  </si>
  <si>
    <t>Carson Meier</t>
  </si>
  <si>
    <t>CarsonMeier</t>
  </si>
  <si>
    <t>AdamTrautman</t>
  </si>
  <si>
    <t>K.J. Osborn</t>
  </si>
  <si>
    <t>K.J.Osborn</t>
  </si>
  <si>
    <t>Cole McDo1000ld</t>
  </si>
  <si>
    <t>ColeMcDo1000ld</t>
  </si>
  <si>
    <t>Brandon Zylstra</t>
  </si>
  <si>
    <t>BrandonZylstra</t>
  </si>
  <si>
    <t>Josh Perkins</t>
  </si>
  <si>
    <t>JoshPerkins</t>
  </si>
  <si>
    <t>Chris Lacy</t>
  </si>
  <si>
    <t>ChrisLacy</t>
  </si>
  <si>
    <t>Johnny Mundt</t>
  </si>
  <si>
    <t>JohnnyMundt</t>
  </si>
  <si>
    <t>Robert Tonyan</t>
  </si>
  <si>
    <t>RobertTonyan</t>
  </si>
  <si>
    <t>Darrell Daniels</t>
  </si>
  <si>
    <t>DarrellDaniels</t>
  </si>
  <si>
    <t>Derek Watt</t>
  </si>
  <si>
    <t>DerekWatt</t>
  </si>
  <si>
    <t>Nsimba Webster</t>
  </si>
  <si>
    <t>NsimbaWebster</t>
  </si>
  <si>
    <t>Travis Benjamin</t>
  </si>
  <si>
    <t>TravisBenjamin</t>
  </si>
  <si>
    <t>Chad Beebe</t>
  </si>
  <si>
    <t>ChadBeebe</t>
  </si>
  <si>
    <t>Isaiah Ford</t>
  </si>
  <si>
    <t>IsaiahFord</t>
  </si>
  <si>
    <t>Richard Rodgers</t>
  </si>
  <si>
    <t>RichardRodgers</t>
  </si>
  <si>
    <t>Ryan Izzo</t>
  </si>
  <si>
    <t>RyanIzzo</t>
  </si>
  <si>
    <t>Brycen Hopkins</t>
  </si>
  <si>
    <t>BrycenHopkins</t>
  </si>
  <si>
    <t>Equanimeous St. Brown</t>
  </si>
  <si>
    <t>EquanimeousSt.Brown</t>
  </si>
  <si>
    <t>Temarrick Hemingway</t>
  </si>
  <si>
    <t>TemarrickHemingway</t>
  </si>
  <si>
    <t>Ricky Ortiz</t>
  </si>
  <si>
    <t>RickyOrtiz</t>
  </si>
  <si>
    <t>Trevon Wesco</t>
  </si>
  <si>
    <t>TrevonWesco</t>
  </si>
  <si>
    <t>Damiere Byrd</t>
  </si>
  <si>
    <t>DamiereByrd</t>
  </si>
  <si>
    <t>Daniel Brown</t>
  </si>
  <si>
    <t>DanielBrown</t>
  </si>
  <si>
    <t>Dezmon Patmon</t>
  </si>
  <si>
    <t>DezmonPatmon</t>
  </si>
  <si>
    <t>Patrick DiMarco</t>
  </si>
  <si>
    <t>PatrickDiMarco</t>
  </si>
  <si>
    <t>John Hightower</t>
  </si>
  <si>
    <t>JohnHightower</t>
  </si>
  <si>
    <t>Joe Flacco</t>
  </si>
  <si>
    <t>JoeFlacco</t>
  </si>
  <si>
    <t>Rodney Anderson</t>
  </si>
  <si>
    <t>RodneyAnderson</t>
  </si>
  <si>
    <t>Isaiah Coulter</t>
  </si>
  <si>
    <t>IsaiahCoulter</t>
  </si>
  <si>
    <t>Sean Mannion</t>
  </si>
  <si>
    <t>SeanMannion</t>
  </si>
  <si>
    <t>Lee Smith</t>
  </si>
  <si>
    <t>LeeSmith</t>
  </si>
  <si>
    <t>Mason Schreck</t>
  </si>
  <si>
    <t>MasonSchreck</t>
  </si>
  <si>
    <t>Jordan Scarlett</t>
  </si>
  <si>
    <t>JordanScarlett</t>
  </si>
  <si>
    <t>Cethan Carter</t>
  </si>
  <si>
    <t>CethanCarter</t>
  </si>
  <si>
    <t>Josh Malone</t>
  </si>
  <si>
    <t>JoshMalone</t>
  </si>
  <si>
    <t>Donovan Peoples-Jones</t>
  </si>
  <si>
    <t>DonovanPeoples-Jones</t>
  </si>
  <si>
    <t>Tommy Sweeney</t>
  </si>
  <si>
    <t>TommySweeney</t>
  </si>
  <si>
    <t>Darius Jennings</t>
  </si>
  <si>
    <t>DariusJennings</t>
  </si>
  <si>
    <t>Charlie Woerner</t>
  </si>
  <si>
    <t>CharlieWoerner</t>
  </si>
  <si>
    <t>Rashard Davis</t>
  </si>
  <si>
    <t>RashardDavis</t>
  </si>
  <si>
    <t>Albert Okwuegbu1000m</t>
  </si>
  <si>
    <t>AlbertOkwuegbu1000m</t>
  </si>
  <si>
    <t>Freddie Swain</t>
  </si>
  <si>
    <t>FreddieSwain</t>
  </si>
  <si>
    <t>Chris Moore</t>
  </si>
  <si>
    <t>ChrisMoore</t>
  </si>
  <si>
    <t>Do1000ld Parham</t>
  </si>
  <si>
    <t>Do1000ldParham</t>
  </si>
  <si>
    <t>Isaiah Hodgins</t>
  </si>
  <si>
    <t>IsaiahHodgins</t>
  </si>
  <si>
    <t>Taiwan Jones</t>
  </si>
  <si>
    <t>TaiwanJones</t>
  </si>
  <si>
    <t>John Kelly</t>
  </si>
  <si>
    <t>JohnKelly</t>
  </si>
  <si>
    <t>Keith Smith</t>
  </si>
  <si>
    <t>KeithSmith</t>
  </si>
  <si>
    <t>Karan Higdon</t>
  </si>
  <si>
    <t>KaranHigdon</t>
  </si>
  <si>
    <t>Colby Parkinson</t>
  </si>
  <si>
    <t>ColbyParkinson</t>
  </si>
  <si>
    <t>Jamal Agnew</t>
  </si>
  <si>
    <t>JamalAgnew</t>
  </si>
  <si>
    <t>Raymond Calais</t>
  </si>
  <si>
    <t>RaymondCalais</t>
  </si>
  <si>
    <t>Jakob Johnson</t>
  </si>
  <si>
    <t>JakobJohnson</t>
  </si>
  <si>
    <t>De'Anthony Thomas</t>
  </si>
  <si>
    <t>De'AnthonyThomas</t>
  </si>
  <si>
    <t>Antony Auclair</t>
  </si>
  <si>
    <t>AntonyAuclair</t>
  </si>
  <si>
    <t>Kerrith Whyte</t>
  </si>
  <si>
    <t>KerrithWhyte</t>
  </si>
  <si>
    <t>D'Ernest Johnson</t>
  </si>
  <si>
    <t>D'ErnestJohnson</t>
  </si>
  <si>
    <t>Lil'Jordan Humphrey</t>
  </si>
  <si>
    <t>Lil'JordanHumphrey</t>
  </si>
  <si>
    <t>Diontae Spencer</t>
  </si>
  <si>
    <t>DiontaeSpencer</t>
  </si>
  <si>
    <t>Quez Watkins</t>
  </si>
  <si>
    <t>QuezWatkins</t>
  </si>
  <si>
    <t>Deon Cain</t>
  </si>
  <si>
    <t>DeonCain</t>
  </si>
  <si>
    <t>Matt Lengel</t>
  </si>
  <si>
    <t>MattLengel</t>
  </si>
  <si>
    <t>James Proche</t>
  </si>
  <si>
    <t>JamesProche</t>
  </si>
  <si>
    <t>Richie James Jr.</t>
  </si>
  <si>
    <t>RichieJamesJr.</t>
  </si>
  <si>
    <t>Michael Roberts</t>
  </si>
  <si>
    <t>MichaelRoberts</t>
  </si>
  <si>
    <t>Jamize Olawale</t>
  </si>
  <si>
    <t>JamizeOlawale</t>
  </si>
  <si>
    <t>Wayne Gallman</t>
  </si>
  <si>
    <t>WayneGallman</t>
  </si>
  <si>
    <t>Collin Johnson</t>
  </si>
  <si>
    <t>CollinJohnson</t>
  </si>
  <si>
    <t>Cody Core</t>
  </si>
  <si>
    <t>CodyCore</t>
  </si>
  <si>
    <t>Roosevelt Nix</t>
  </si>
  <si>
    <t>RooseveltNix</t>
  </si>
  <si>
    <t>Nick Bellore</t>
  </si>
  <si>
    <t>NickBellore</t>
  </si>
  <si>
    <t>Kalen Ballage</t>
  </si>
  <si>
    <t>KalenBallage</t>
  </si>
  <si>
    <t>Andre Roberts</t>
  </si>
  <si>
    <t>AndreRoberts</t>
  </si>
  <si>
    <t>Michael Warren II</t>
  </si>
  <si>
    <t>MichaelWarrenII</t>
  </si>
  <si>
    <t>Dexter Williams</t>
  </si>
  <si>
    <t>DexterWilliams</t>
  </si>
  <si>
    <t>Alex Armah</t>
  </si>
  <si>
    <t>AlexArmah</t>
  </si>
  <si>
    <t>Luke Willson</t>
  </si>
  <si>
    <t>LukeWillson</t>
  </si>
  <si>
    <t>Devine Ozigbo</t>
  </si>
  <si>
    <t>DevineOzigbo</t>
  </si>
  <si>
    <t>Dwayne Washington</t>
  </si>
  <si>
    <t>DwayneWashington</t>
  </si>
  <si>
    <t>Darrel Williams</t>
  </si>
  <si>
    <t>DarrelWilliams</t>
  </si>
  <si>
    <t>James Morgan</t>
  </si>
  <si>
    <t>JamesMorgan</t>
  </si>
  <si>
    <t>Greg Dortch</t>
  </si>
  <si>
    <t>GregDortch</t>
  </si>
  <si>
    <t>Tyler Ervin</t>
  </si>
  <si>
    <t>TylerErvin</t>
  </si>
  <si>
    <t>Khalfani Muhammad</t>
  </si>
  <si>
    <t>KhalfaniMuhammad</t>
  </si>
  <si>
    <t>Ryan Switzer</t>
  </si>
  <si>
    <t>RyanSwitzer</t>
  </si>
  <si>
    <t>JoJo 1000tson</t>
  </si>
  <si>
    <t>JoJo1000tson</t>
  </si>
  <si>
    <t>Gunner Olszewski</t>
  </si>
  <si>
    <t>GunnerOlszewski</t>
  </si>
  <si>
    <t>Michael Walker</t>
  </si>
  <si>
    <t>MichaelWalker</t>
  </si>
  <si>
    <t>Da'Mari Scott</t>
  </si>
  <si>
    <t>Da'MariScott</t>
  </si>
  <si>
    <t>Trevor Davis</t>
  </si>
  <si>
    <t>TrevorDavis</t>
  </si>
  <si>
    <t>Darrius Shepherd</t>
  </si>
  <si>
    <t>DarriusShepherd</t>
  </si>
  <si>
    <t>Trent Sherfield</t>
  </si>
  <si>
    <t>TrentSherfield</t>
  </si>
  <si>
    <t>DeAndrew White</t>
  </si>
  <si>
    <t>DeAndrewWhite</t>
  </si>
  <si>
    <t>Trenton Cannon</t>
  </si>
  <si>
    <t>TrentonCannon</t>
  </si>
  <si>
    <t>Malcolm Perry</t>
  </si>
  <si>
    <t>MalcolmPerry</t>
  </si>
  <si>
    <t>Xavier Grimble</t>
  </si>
  <si>
    <t>XavierGrimble</t>
  </si>
  <si>
    <t>Alex Tanney</t>
  </si>
  <si>
    <t>AlexTanney</t>
  </si>
  <si>
    <t>Matthew Slater</t>
  </si>
  <si>
    <t>MatthewSlater</t>
  </si>
  <si>
    <t>Mike Glennon</t>
  </si>
  <si>
    <t>MikeGlennon</t>
  </si>
  <si>
    <t>Brian Hoyer</t>
  </si>
  <si>
    <t>BrianHoyer</t>
  </si>
  <si>
    <t>Marcell Ateman</t>
  </si>
  <si>
    <t>MarcellAteman</t>
  </si>
  <si>
    <t>Chad Williams</t>
  </si>
  <si>
    <t>ChadWilliams</t>
  </si>
  <si>
    <t>Deontay Burnett</t>
  </si>
  <si>
    <t>DeontayBurnett</t>
  </si>
  <si>
    <t>Noah Brown</t>
  </si>
  <si>
    <t>NoahBrown</t>
  </si>
  <si>
    <t>Lesean Mccoy</t>
  </si>
  <si>
    <t>LeseanMccoy</t>
  </si>
  <si>
    <t>Dante Pettis</t>
  </si>
  <si>
    <t>DantePettis</t>
  </si>
  <si>
    <t>Josh Gordon</t>
  </si>
  <si>
    <t>JoshGordon</t>
  </si>
  <si>
    <t>Keke Coutee</t>
  </si>
  <si>
    <t>KekeCoutee</t>
  </si>
  <si>
    <t>Marshawn Lynch</t>
  </si>
  <si>
    <t>MarshawnLynch</t>
  </si>
  <si>
    <t>LamarMiller</t>
  </si>
  <si>
    <t>SamFicken</t>
  </si>
  <si>
    <t>J.D. McKissic</t>
  </si>
  <si>
    <t>J.D.McKissic</t>
  </si>
  <si>
    <t>Ty Johnson</t>
  </si>
  <si>
    <t>TyJohnson</t>
  </si>
  <si>
    <t>Greg Ward</t>
  </si>
  <si>
    <t>GregWard</t>
  </si>
  <si>
    <t>Mike Badgley</t>
  </si>
  <si>
    <t>MikeBadgley</t>
  </si>
  <si>
    <t>David Blough</t>
  </si>
  <si>
    <t>DavidBlough</t>
  </si>
  <si>
    <t>Devlin Hodges</t>
  </si>
  <si>
    <t>DevlinHodges</t>
  </si>
  <si>
    <t>Zay Jones</t>
  </si>
  <si>
    <t>ZayJones</t>
  </si>
  <si>
    <t>KaiForbath</t>
  </si>
  <si>
    <t>Scott Miller</t>
  </si>
  <si>
    <t>ScottMiller</t>
  </si>
  <si>
    <t>Marvin Hall</t>
  </si>
  <si>
    <t>MarvinHall</t>
  </si>
  <si>
    <t>Brandon Allen</t>
  </si>
  <si>
    <t>Brando1000llen</t>
  </si>
  <si>
    <t>Myles Gaskin</t>
  </si>
  <si>
    <t>MylesGaskin</t>
  </si>
  <si>
    <t>Jeff Heuerman</t>
  </si>
  <si>
    <t>JeffHeuerman</t>
  </si>
  <si>
    <t>Nick O'Leary</t>
  </si>
  <si>
    <t>NickO'Leary</t>
  </si>
  <si>
    <t>Richie James</t>
  </si>
  <si>
    <t>RichieJames</t>
  </si>
  <si>
    <t>Keelan Doss</t>
  </si>
  <si>
    <t>KeelanDoss</t>
  </si>
  <si>
    <t>Mack Hollins</t>
  </si>
  <si>
    <t>MackHollins</t>
  </si>
  <si>
    <t>Jesper Horsted</t>
  </si>
  <si>
    <t>JesperHorsted</t>
  </si>
  <si>
    <t>Trey Edmunds</t>
  </si>
  <si>
    <t>TreyEdmunds</t>
  </si>
  <si>
    <t>Josh Rosen</t>
  </si>
  <si>
    <t>JoshRosen</t>
  </si>
  <si>
    <t>Taylor Gabriel</t>
  </si>
  <si>
    <t>TaylorGabriel</t>
  </si>
  <si>
    <t>StephenGostkowski</t>
  </si>
  <si>
    <t>AdamVi1000tieri</t>
  </si>
  <si>
    <t>Nick Folk</t>
  </si>
  <si>
    <t>NickFolk</t>
  </si>
  <si>
    <t>RyanSuccop</t>
  </si>
  <si>
    <t>GrahamGano</t>
  </si>
  <si>
    <t>ChandlerCatanzaro</t>
  </si>
  <si>
    <t>Elliott Fry</t>
  </si>
  <si>
    <t>ElliottFry</t>
  </si>
  <si>
    <t>Kaare Vedvik</t>
  </si>
  <si>
    <t>KaareVedvik</t>
  </si>
  <si>
    <t>Brandon Wright</t>
  </si>
  <si>
    <t>BrandonWright</t>
  </si>
  <si>
    <t>Tristan Vizcaino</t>
  </si>
  <si>
    <t>TristanVizcaino</t>
  </si>
  <si>
    <t>Austin MacGinnis</t>
  </si>
  <si>
    <t>AustinMacGinnis</t>
  </si>
  <si>
    <t>Nick Vogel</t>
  </si>
  <si>
    <t>NickVogel</t>
  </si>
  <si>
    <t>Ramiz Ahmed</t>
  </si>
  <si>
    <t>RamizAhmed</t>
  </si>
  <si>
    <t>RodrigoBlankenship</t>
  </si>
  <si>
    <t>Jo1000than Brown</t>
  </si>
  <si>
    <t>Jo1000thanBrown</t>
  </si>
  <si>
    <t>Tucker McCann</t>
  </si>
  <si>
    <t>TuckerMcCann</t>
  </si>
  <si>
    <t>LirimHajrullahu</t>
  </si>
  <si>
    <t>JacobEason</t>
  </si>
  <si>
    <t>RobertFoster</t>
  </si>
  <si>
    <t>ThaddeusMoss</t>
  </si>
  <si>
    <t>DelanieWalker</t>
  </si>
  <si>
    <t>JamesRobinson</t>
  </si>
  <si>
    <t>OlabisiJohnson</t>
  </si>
  <si>
    <t>JauanJennings</t>
  </si>
  <si>
    <t>PaulRichardsonJr.</t>
  </si>
  <si>
    <t>JakeFromm</t>
  </si>
  <si>
    <t>MarcusJohnson</t>
  </si>
  <si>
    <t>Jordan Reed</t>
  </si>
  <si>
    <t>JordanReed</t>
  </si>
  <si>
    <t>Gary Jennings</t>
  </si>
  <si>
    <t>GaryJennings</t>
  </si>
  <si>
    <t>Dontrelle Inman</t>
  </si>
  <si>
    <t>DontrelleInman</t>
  </si>
  <si>
    <t>KhaDarel Hodge</t>
  </si>
  <si>
    <t>KhaDarelHodge</t>
  </si>
  <si>
    <t>Reggie Begelton</t>
  </si>
  <si>
    <t>ReggieBegelton</t>
  </si>
  <si>
    <t>Jason Moore</t>
  </si>
  <si>
    <t>JasonMoore</t>
  </si>
  <si>
    <t>Darius Anderson</t>
  </si>
  <si>
    <t>DariusAnderson</t>
  </si>
  <si>
    <t>Khari Lee</t>
  </si>
  <si>
    <t>KhariLee</t>
  </si>
  <si>
    <t>Keith Kirkwood</t>
  </si>
  <si>
    <t>KeithKirkwood</t>
  </si>
  <si>
    <t>Logan Woodside</t>
  </si>
  <si>
    <t>LoganWoodside</t>
  </si>
  <si>
    <t>J.P. Holtz</t>
  </si>
  <si>
    <t>J.P.Holtz</t>
  </si>
  <si>
    <t>Hunter Bryant</t>
  </si>
  <si>
    <t>HunterBryant</t>
  </si>
  <si>
    <t>Michael Burton</t>
  </si>
  <si>
    <t>MichaelBurton</t>
  </si>
  <si>
    <t>Omar Bayless</t>
  </si>
  <si>
    <t>OmarBayless</t>
  </si>
  <si>
    <t>J.J. Taylor</t>
  </si>
  <si>
    <t>J.J.Taylor</t>
  </si>
  <si>
    <t>Mike Warren</t>
  </si>
  <si>
    <t>MikeWarren</t>
  </si>
  <si>
    <t>Damion Willis</t>
  </si>
  <si>
    <t>DamionWillis</t>
  </si>
  <si>
    <t>Javon Leake</t>
  </si>
  <si>
    <t>JavonLeake</t>
  </si>
  <si>
    <t>LeVante Bellamy</t>
  </si>
  <si>
    <t>LeVanteBellamy</t>
  </si>
  <si>
    <t>Jaleel Scott</t>
  </si>
  <si>
    <t>JaleelScott</t>
  </si>
  <si>
    <t>Brandon Powell</t>
  </si>
  <si>
    <t>BrandonPowell</t>
  </si>
  <si>
    <t>Troy Fumagalli</t>
  </si>
  <si>
    <t>TroyFumagalli</t>
  </si>
  <si>
    <t>Quincy Adeboyejo</t>
  </si>
  <si>
    <t>QuincyAdeboyejo</t>
  </si>
  <si>
    <t>Eric Saubert</t>
  </si>
  <si>
    <t>EricSaubert</t>
  </si>
  <si>
    <t>Gehrig Dieter</t>
  </si>
  <si>
    <t>GehrigDieter</t>
  </si>
  <si>
    <t>Cameron Batson</t>
  </si>
  <si>
    <t>CameronBatson</t>
  </si>
  <si>
    <t>Garrett Griffin</t>
  </si>
  <si>
    <t>GarrettGriffin</t>
  </si>
  <si>
    <t>Alex Smith</t>
  </si>
  <si>
    <t>AlexSmith</t>
  </si>
  <si>
    <t>Chester Rogers</t>
  </si>
  <si>
    <t>ChesterRogers</t>
  </si>
  <si>
    <t>Luke Stocker</t>
  </si>
  <si>
    <t>LukeStocker</t>
  </si>
  <si>
    <t>Chris Hogan</t>
  </si>
  <si>
    <t>ChrisHogan</t>
  </si>
  <si>
    <t>Geremy Davis</t>
  </si>
  <si>
    <t>GeremyDavis</t>
  </si>
  <si>
    <t>Geoff Swaim</t>
  </si>
  <si>
    <t>GeoffSwaim</t>
  </si>
  <si>
    <t>Tyler Davis</t>
  </si>
  <si>
    <t>TylerDavis</t>
  </si>
  <si>
    <t>D.J. Foster</t>
  </si>
  <si>
    <t>D.J.Foster</t>
  </si>
  <si>
    <t>Tavon Austin</t>
  </si>
  <si>
    <t>Tavo1000ustin</t>
  </si>
  <si>
    <t>Jaron Brown</t>
  </si>
  <si>
    <t>JaronBrown</t>
  </si>
  <si>
    <t>Published by Google Sheets–Report Abuse–Updated automatically every 5 minutes</t>
  </si>
  <si>
    <t>ADP Summarized : Main</t>
  </si>
  <si>
    <t>PPR/ESPN</t>
  </si>
  <si>
    <t>FP STD</t>
  </si>
  <si>
    <t>MFL</t>
  </si>
  <si>
    <t>ESPN1000me</t>
  </si>
  <si>
    <t>MFLppr</t>
  </si>
  <si>
    <t>SDppr</t>
  </si>
  <si>
    <t>MFLstd</t>
  </si>
  <si>
    <t>SDstd</t>
  </si>
  <si>
    <t>D.K. Metcalf</t>
  </si>
  <si>
    <t>Henry Ruggs</t>
  </si>
  <si>
    <t>Chris Herndon IV</t>
  </si>
  <si>
    <t>Lamical Perine</t>
  </si>
  <si>
    <t>K.J. Hamler</t>
  </si>
  <si>
    <t>Jeffery Wilson</t>
  </si>
  <si>
    <t>Phillip Walker</t>
  </si>
  <si>
    <t>Washington Football Team</t>
  </si>
  <si>
    <t>Redskins D/ST</t>
  </si>
  <si>
    <t>CJ Ham</t>
  </si>
  <si>
    <t>Joshua Perkins</t>
  </si>
  <si>
    <t>Matt Slater</t>
  </si>
  <si>
    <t>FCC-all : Summarized</t>
  </si>
  <si>
    <t>14ppr</t>
  </si>
  <si>
    <t>12ppr</t>
  </si>
  <si>
    <t>10ppr</t>
  </si>
  <si>
    <t>8ppr</t>
  </si>
  <si>
    <t>14std</t>
  </si>
  <si>
    <t>12std</t>
  </si>
  <si>
    <t>10std</t>
  </si>
  <si>
    <t>8std</t>
  </si>
  <si>
    <t>14half</t>
  </si>
  <si>
    <t>12half</t>
  </si>
  <si>
    <t>10half</t>
  </si>
  <si>
    <t>8half</t>
  </si>
  <si>
    <t>12qb</t>
  </si>
  <si>
    <t>10qb</t>
  </si>
  <si>
    <t>adp</t>
  </si>
  <si>
    <t>sd</t>
  </si>
  <si>
    <t>Pat Mahomes</t>
  </si>
  <si>
    <t>LeVeon Bell</t>
  </si>
  <si>
    <t>Odell Beckham Jr</t>
  </si>
  <si>
    <t>AJ Brown</t>
  </si>
  <si>
    <t>TY Hilton</t>
  </si>
  <si>
    <t>DJ Chark</t>
  </si>
  <si>
    <t>AJ Green</t>
  </si>
  <si>
    <t>JK Dobbins</t>
  </si>
  <si>
    <t>San Francisco Defense</t>
  </si>
  <si>
    <t>Baltimore Defense</t>
  </si>
  <si>
    <t>Buffalo Defense</t>
  </si>
  <si>
    <t>Pittsburgh Defense</t>
  </si>
  <si>
    <t>New England Defense</t>
  </si>
  <si>
    <t>Chicago Defense</t>
  </si>
  <si>
    <t>Michael Pittman Jr</t>
  </si>
  <si>
    <t>TJ Hockenson</t>
  </si>
  <si>
    <t>LA Chargers Defense</t>
  </si>
  <si>
    <t>Minnesota Defense</t>
  </si>
  <si>
    <t>Tampa Bay Defense</t>
  </si>
  <si>
    <t>New Orleans Defense</t>
  </si>
  <si>
    <t>Kansas City Defense</t>
  </si>
  <si>
    <t>Tennessee Defense</t>
  </si>
  <si>
    <t>OJ Howard</t>
  </si>
  <si>
    <t>Denver Defense</t>
  </si>
  <si>
    <t>Philadelphia Defense</t>
  </si>
  <si>
    <t>Kaimi Fairbairn</t>
  </si>
  <si>
    <t>Dallas Defense</t>
  </si>
  <si>
    <t>LA Rams Defense</t>
  </si>
  <si>
    <t>India1000polis Defense</t>
  </si>
  <si>
    <t>Green Bay Defense</t>
  </si>
  <si>
    <t>Steven Hauschka</t>
  </si>
  <si>
    <t>Benny Snell Jr</t>
  </si>
  <si>
    <t>ECR1000me</t>
  </si>
  <si>
    <t>Prj 1000mes</t>
  </si>
  <si>
    <t>Yahoo 1000mes</t>
  </si>
  <si>
    <t>Beer1000me</t>
  </si>
  <si>
    <t>FFC1000me</t>
  </si>
  <si>
    <t>ADP 1000mes</t>
  </si>
  <si>
    <t>Todd Gurley II LAR</t>
  </si>
  <si>
    <t>ToddGurleyLAR(12)</t>
  </si>
  <si>
    <t>Le'Veon Bell PIT</t>
  </si>
  <si>
    <t>Le'VeonBellPIT(7)</t>
  </si>
  <si>
    <t>David Johnson ARI</t>
  </si>
  <si>
    <t>DavidJohnso1000RI(9)</t>
  </si>
  <si>
    <t>Ezekiel Elliott DAL</t>
  </si>
  <si>
    <t>EzekielElliottDAL(8)</t>
  </si>
  <si>
    <t>Antonio Brown PIT</t>
  </si>
  <si>
    <t>AntonioBrownPIT(7)</t>
  </si>
  <si>
    <t>Alvin Kamara NO</t>
  </si>
  <si>
    <t>AlvinKamaraNO(6)</t>
  </si>
  <si>
    <t>DeAndre Hopkins HOU</t>
  </si>
  <si>
    <t>DeAndreHopkinsHOU(10)</t>
  </si>
  <si>
    <t>Saquon Barkley NYG</t>
  </si>
  <si>
    <t>SaquonBarkleyNYG(9)</t>
  </si>
  <si>
    <t>Odell Beckham Jr. NYG</t>
  </si>
  <si>
    <t>OdellBeckhamJr.NYG(9)</t>
  </si>
  <si>
    <t>Melvin Gordon LAC</t>
  </si>
  <si>
    <t>MelvinGordonLAC(8)</t>
  </si>
  <si>
    <t>Leo1000rd Fournette JAC</t>
  </si>
  <si>
    <t>Leo1000rdFournetteJAC(9)</t>
  </si>
  <si>
    <t>Julio Jones ATL</t>
  </si>
  <si>
    <t>JulioJonesATL(8)</t>
  </si>
  <si>
    <t>Kareem Hunt KC</t>
  </si>
  <si>
    <t>KareemHuntKC(12)</t>
  </si>
  <si>
    <t>Michael Thomas NO</t>
  </si>
  <si>
    <t>MichaelThomasNO(6)</t>
  </si>
  <si>
    <t>Kee1000n Allen LAC</t>
  </si>
  <si>
    <t>Kee10001000llenLAC(8)</t>
  </si>
  <si>
    <t>Dalvin Cook MIN</t>
  </si>
  <si>
    <t>DalvinCookMIN(10)</t>
  </si>
  <si>
    <t>A.J. Green CIN</t>
  </si>
  <si>
    <t>A.J.GreenCIN(9)</t>
  </si>
  <si>
    <t>Davante Adams GB</t>
  </si>
  <si>
    <t>DavanteAdamsGB(7)</t>
  </si>
  <si>
    <t>Devonta Freeman ATL</t>
  </si>
  <si>
    <t>DevontaFreema1000TL(8)</t>
  </si>
  <si>
    <t>Christian McCaffrey CAR</t>
  </si>
  <si>
    <t>ChristianMcCaffreyCAR(4)</t>
  </si>
  <si>
    <t>Jordan Howard CHI</t>
  </si>
  <si>
    <t>JordanHowardCHI(5)</t>
  </si>
  <si>
    <t>Rob Gronkowski NE</t>
  </si>
  <si>
    <t>RobGronkowskiNE(11)</t>
  </si>
  <si>
    <t>Mike Evans TB</t>
  </si>
  <si>
    <t>MikeEvansTB(5)</t>
  </si>
  <si>
    <t>Joe Mixon CIN</t>
  </si>
  <si>
    <t>JoeMixonCIN(9)</t>
  </si>
  <si>
    <t>T.Y. Hilton IND</t>
  </si>
  <si>
    <t>T.Y.HiltonIND(9)</t>
  </si>
  <si>
    <t>Stefon Diggs MIN</t>
  </si>
  <si>
    <t>StefonDiggsMIN(10)</t>
  </si>
  <si>
    <t>Tyreek Hill KC</t>
  </si>
  <si>
    <t>TyreekHillKC(12)</t>
  </si>
  <si>
    <t>Jerick McKinnon SF</t>
  </si>
  <si>
    <t>JerickMcKinnonSF(11)</t>
  </si>
  <si>
    <t>DougBaldwin</t>
  </si>
  <si>
    <t>Doug Baldwin</t>
  </si>
  <si>
    <t>Doug Baldwin SEA</t>
  </si>
  <si>
    <t>DougBaldwinSEA(7)</t>
  </si>
  <si>
    <t>Travis Kelce KC</t>
  </si>
  <si>
    <t>TravisKelceKC(12)</t>
  </si>
  <si>
    <t>Adam Thielen MIN</t>
  </si>
  <si>
    <t>AdamThielenMIN(10)</t>
  </si>
  <si>
    <t>LeSeanMcCoy</t>
  </si>
  <si>
    <t>LeSean McCoy</t>
  </si>
  <si>
    <t>LeSean McCoy BUF</t>
  </si>
  <si>
    <t>LeSeanMcCoyBUF(11)</t>
  </si>
  <si>
    <t>AlexCollins</t>
  </si>
  <si>
    <t>Alex Collins</t>
  </si>
  <si>
    <t>Alex Collins BAL</t>
  </si>
  <si>
    <t>AlexCollinsBAL(10)</t>
  </si>
  <si>
    <t>Amari Cooper OAK</t>
  </si>
  <si>
    <t>AmariCooperOAK(7)</t>
  </si>
  <si>
    <t>Larry Fitzgerald ARI</t>
  </si>
  <si>
    <t>LarryFitzgeraldARI(9)</t>
  </si>
  <si>
    <t>Kenyan Drake MIA</t>
  </si>
  <si>
    <t>KenyanDrakeMIA(11)</t>
  </si>
  <si>
    <t>Zach Ertz PHI</t>
  </si>
  <si>
    <t>ZachErtzPHI(9)</t>
  </si>
  <si>
    <t>JayAjayi</t>
  </si>
  <si>
    <t>Jay Ajayi</t>
  </si>
  <si>
    <t>Jay Ajayi PHI</t>
  </si>
  <si>
    <t>JayAjayiPHI(9)</t>
  </si>
  <si>
    <t>Derrick Henry TEN</t>
  </si>
  <si>
    <t>DerrickHenryTEN(8)</t>
  </si>
  <si>
    <t>Lamar Miller HOU</t>
  </si>
  <si>
    <t>LamarMillerHOU(10)</t>
  </si>
  <si>
    <t>Demaryius Thomas</t>
  </si>
  <si>
    <t>Demaryius Thomas DEN</t>
  </si>
  <si>
    <t>DemaryiusThomasDEN(10)</t>
  </si>
  <si>
    <t>Royce Freeman DEN</t>
  </si>
  <si>
    <t>RoyceFreemanDEN(10)</t>
  </si>
  <si>
    <t>Allen Robinson II CHI</t>
  </si>
  <si>
    <t>AllenRobinsonCHI(5)</t>
  </si>
  <si>
    <t>JuJu Smith-Schuster PIT</t>
  </si>
  <si>
    <t>JuJuSmith-SchusterPIT(7)</t>
  </si>
  <si>
    <t>Brandin Cooks LAR</t>
  </si>
  <si>
    <t>BrandinCooksLAR(12)</t>
  </si>
  <si>
    <t>Marvin Jones Jr. DET</t>
  </si>
  <si>
    <t>MarvinJonesDET(6)</t>
  </si>
  <si>
    <t>Golden Tate DET</t>
  </si>
  <si>
    <t>GoldenTateDET(6)</t>
  </si>
  <si>
    <t>Aaron Rodgers GB</t>
  </si>
  <si>
    <t>AaronRodgersGB(7)</t>
  </si>
  <si>
    <t>Jarvis Landry CLE</t>
  </si>
  <si>
    <t>JarvisLandryCLE(11)</t>
  </si>
  <si>
    <t>Tom Brady NE</t>
  </si>
  <si>
    <t>TomBradyNE(11)</t>
  </si>
  <si>
    <t>Josh Gordon CLE</t>
  </si>
  <si>
    <t>JoshGordonCLE(11)</t>
  </si>
  <si>
    <t>Russell Wilson SEA</t>
  </si>
  <si>
    <t>RussellWilsonSEA(7)</t>
  </si>
  <si>
    <t>Chris Hogan NE</t>
  </si>
  <si>
    <t>ChrisHoganNE(11)</t>
  </si>
  <si>
    <t>MarkIngram</t>
  </si>
  <si>
    <t>Mark Ingram NO</t>
  </si>
  <si>
    <t>MarkIngramNO(6)</t>
  </si>
  <si>
    <t>Cam Newton CAR</t>
  </si>
  <si>
    <t>CamNewtonCAR(4)</t>
  </si>
  <si>
    <t>Marshawn Lynch OAK</t>
  </si>
  <si>
    <t>MarshawnLynchOAK(7)</t>
  </si>
  <si>
    <t>Dion Lewis TEN</t>
  </si>
  <si>
    <t>DionLewisTEN(8)</t>
  </si>
  <si>
    <t>Deshaun Watson HOU</t>
  </si>
  <si>
    <t>DeshaunWatsonHOU(10)</t>
  </si>
  <si>
    <t>Rex Burkhead NE</t>
  </si>
  <si>
    <t>RexBurkheadNE(11)</t>
  </si>
  <si>
    <t>Corey Davis TEN</t>
  </si>
  <si>
    <t>CoreyDavisTEN(8)</t>
  </si>
  <si>
    <t>Alshon Jeffery PHI</t>
  </si>
  <si>
    <t>AlshonJefferyPHI(9)</t>
  </si>
  <si>
    <t>Greg Olsen CAR</t>
  </si>
  <si>
    <t>GregOlsenCAR(4)</t>
  </si>
  <si>
    <t>Tevin Coleman ATL</t>
  </si>
  <si>
    <t>TevinColema1000TL(8)</t>
  </si>
  <si>
    <t>MichaelCrabtree</t>
  </si>
  <si>
    <t>Michael Crabtree</t>
  </si>
  <si>
    <t>Michael Crabtree BAL</t>
  </si>
  <si>
    <t>MichaelCrabtreeBAL(10)</t>
  </si>
  <si>
    <t>Carlos Hyde CLE</t>
  </si>
  <si>
    <t>CarlosHydeCLE(11)</t>
  </si>
  <si>
    <t>Drew Brees NO</t>
  </si>
  <si>
    <t>DrewBreesNO(6)</t>
  </si>
  <si>
    <t>Marquise Goodwin SF</t>
  </si>
  <si>
    <t>MarquiseGoodwinSF(11)</t>
  </si>
  <si>
    <t>Sammy Watkins KC</t>
  </si>
  <si>
    <t>SammyWatkinsKC(12)</t>
  </si>
  <si>
    <t>Jimmy Graham GB</t>
  </si>
  <si>
    <t>JimmyGrahamGB(7)</t>
  </si>
  <si>
    <t>Emmanuel Sanders DEN</t>
  </si>
  <si>
    <t>EmmanuelSandersDEN(10)</t>
  </si>
  <si>
    <t>Kerryon Johnson DET</t>
  </si>
  <si>
    <t>KerryonJohnsonDET(6)</t>
  </si>
  <si>
    <t>Delanie Walker TEN</t>
  </si>
  <si>
    <t>DelanieWalkerTEN(8)</t>
  </si>
  <si>
    <t>Evan Engram NYG</t>
  </si>
  <si>
    <t>EvanEngramNYG(9)</t>
  </si>
  <si>
    <t>Robby Anderson NYJ</t>
  </si>
  <si>
    <t>RobbyAndersonNYJ(11)</t>
  </si>
  <si>
    <t>Kirk Cousins MIN</t>
  </si>
  <si>
    <t>KirkCousinsMIN(10)</t>
  </si>
  <si>
    <t>Carson Wentz PHI</t>
  </si>
  <si>
    <t>CarsonWentzPHI(9)</t>
  </si>
  <si>
    <t>Devin Funchess CAR</t>
  </si>
  <si>
    <t>DevinFunchessCAR(4)</t>
  </si>
  <si>
    <t>Sony Michel NE</t>
  </si>
  <si>
    <t>SonyMichelNE(11)</t>
  </si>
  <si>
    <t>Robert Woods LAR</t>
  </si>
  <si>
    <t>RobertWoodsLAR(12)</t>
  </si>
  <si>
    <t>Jamaal Williams GB</t>
  </si>
  <si>
    <t>JamaalWilliamsGB(7)</t>
  </si>
  <si>
    <t>Kyle Rudolph MIN</t>
  </si>
  <si>
    <t>KyleRudolphMIN(10)</t>
  </si>
  <si>
    <t>Cooper Kupp LAR</t>
  </si>
  <si>
    <t>CooperKuppLAR(12)</t>
  </si>
  <si>
    <t>Jamison Crowder WAS</t>
  </si>
  <si>
    <t>JamisonCrowderWAS(4)</t>
  </si>
  <si>
    <t>Matthew Stafford DET</t>
  </si>
  <si>
    <t>MatthewStaffordDET(6)</t>
  </si>
  <si>
    <t>PierreGarcon</t>
  </si>
  <si>
    <t>Pierre Garcon</t>
  </si>
  <si>
    <t>Pierre Garcon SF</t>
  </si>
  <si>
    <t>PierreGarconSF(11)</t>
  </si>
  <si>
    <t>Rashaad Penny SEA</t>
  </si>
  <si>
    <t>RashaadPennySEA(7)</t>
  </si>
  <si>
    <t>AndrewLuck</t>
  </si>
  <si>
    <t>Andrew Luck</t>
  </si>
  <si>
    <t>Andrew Luck IND</t>
  </si>
  <si>
    <t>AndrewLuckIND(9)</t>
  </si>
  <si>
    <t>Chris Carson SEA</t>
  </si>
  <si>
    <t>ChrisCarsonSEA(7)</t>
  </si>
  <si>
    <t>Randall Cobb GB</t>
  </si>
  <si>
    <t>RandallCobbGB(7)</t>
  </si>
  <si>
    <t>IsaiahCrowell</t>
  </si>
  <si>
    <t>Isaiah Crowell</t>
  </si>
  <si>
    <t>Isaiah Crowell NYJ</t>
  </si>
  <si>
    <t>IsaiahCrowellNYJ(11)</t>
  </si>
  <si>
    <t>Will Fuller V HOU</t>
  </si>
  <si>
    <t>WillFullerHOU(10)</t>
  </si>
  <si>
    <t>Trey Burton CHI</t>
  </si>
  <si>
    <t>TreyBurtonCHI(5)</t>
  </si>
  <si>
    <t>Chris Thompson WAS</t>
  </si>
  <si>
    <t>ChrisThompsonWAS(4)</t>
  </si>
  <si>
    <t>Nelson Agholor PHI</t>
  </si>
  <si>
    <t>Nelso1000gholorPHI(9)</t>
  </si>
  <si>
    <t>Ben Roethlisberger PIT</t>
  </si>
  <si>
    <t>BenRoethlisbergerPIT(7)</t>
  </si>
  <si>
    <t>Peyton Barber TB</t>
  </si>
  <si>
    <t>PeytonBarberTB(5)</t>
  </si>
  <si>
    <t>Marlon Mack IND</t>
  </si>
  <si>
    <t>MarlonMackIND(9)</t>
  </si>
  <si>
    <t>Kenny Stills MIA</t>
  </si>
  <si>
    <t>KennyStillsMIA(11)</t>
  </si>
  <si>
    <t>Julian Edelman NE</t>
  </si>
  <si>
    <t>JulianEdelmanNE(11)</t>
  </si>
  <si>
    <t>JordyNelson</t>
  </si>
  <si>
    <t>Jordy Nelson</t>
  </si>
  <si>
    <t>Jordy Nelson OAK</t>
  </si>
  <si>
    <t>JordyNelsonOAK(7)</t>
  </si>
  <si>
    <t>Jordan Reed WAS</t>
  </si>
  <si>
    <t>JordanReedWAS(4)</t>
  </si>
  <si>
    <t>Philip Rivers LAC</t>
  </si>
  <si>
    <t>PhilipRiversLAC(8)</t>
  </si>
  <si>
    <t>Duke Johnson Jr.</t>
  </si>
  <si>
    <t>Duke Johnson Jr. CLE</t>
  </si>
  <si>
    <t>DukeJohnsonCLE(11)</t>
  </si>
  <si>
    <t>KelvinBenjamin</t>
  </si>
  <si>
    <t>Kelvin Benjamin</t>
  </si>
  <si>
    <t>Kelvin Benjamin BUF</t>
  </si>
  <si>
    <t>KelvinBenjaminBUF(11)</t>
  </si>
  <si>
    <t>Jimmy Garoppolo SF</t>
  </si>
  <si>
    <t>JimmyGaroppoloSF(11)</t>
  </si>
  <si>
    <t>Tarik Cohen CHI</t>
  </si>
  <si>
    <t>TarikCohenCHI(5)</t>
  </si>
  <si>
    <t>Ro1000ld Jones II TB</t>
  </si>
  <si>
    <t>Ro1000ldJonesIITB(5)</t>
  </si>
  <si>
    <t>Sterling Shepard NYG</t>
  </si>
  <si>
    <t>SterlingShepardNYG(9)</t>
  </si>
  <si>
    <t>Matt Ryan ATL</t>
  </si>
  <si>
    <t>MattRya1000TL(8)</t>
  </si>
  <si>
    <t>Jack Doyle IND</t>
  </si>
  <si>
    <t>JackDoyleIND(9)</t>
  </si>
  <si>
    <t>C.J. Anderson</t>
  </si>
  <si>
    <t>C.J. Anderson CAR</t>
  </si>
  <si>
    <t>CJ Anderson</t>
  </si>
  <si>
    <t>C.J.AndersonCAR(4)</t>
  </si>
  <si>
    <t>Patrick Mahomes II KC</t>
  </si>
  <si>
    <t>PatrickMahomesKC(12)</t>
  </si>
  <si>
    <t>David Njoku CLE</t>
  </si>
  <si>
    <t>DavidNjokuCLE(11)</t>
  </si>
  <si>
    <t>DeVante Parker MIA</t>
  </si>
  <si>
    <t>DeVanteParkerMIA(11)</t>
  </si>
  <si>
    <t>Allen Hurns DAL</t>
  </si>
  <si>
    <t>AllenHurnsDAL(8)</t>
  </si>
  <si>
    <t>Jared Goff LAR</t>
  </si>
  <si>
    <t>JaredGoffLAR(12)</t>
  </si>
  <si>
    <t>Marcus Mariota TEN</t>
  </si>
  <si>
    <t>MarcusMariotaTEN(8)</t>
  </si>
  <si>
    <t>Kenny Golladay DET</t>
  </si>
  <si>
    <t>KennyGolladayDET(6)</t>
  </si>
  <si>
    <t>Alex Smith WAS</t>
  </si>
  <si>
    <t>AlexSmithWAS(4)</t>
  </si>
  <si>
    <t>Aaron Jones GB</t>
  </si>
  <si>
    <t>AaronJonesGB(7)</t>
  </si>
  <si>
    <t>Bilal Powell</t>
  </si>
  <si>
    <t>Bilal Powell NYJ</t>
  </si>
  <si>
    <t>BilalPowellNYJ(11)</t>
  </si>
  <si>
    <t>George Kittle SF</t>
  </si>
  <si>
    <t>GeorgeKittleSF(11)</t>
  </si>
  <si>
    <t>RishardMatthews</t>
  </si>
  <si>
    <t>Rishard Matthews</t>
  </si>
  <si>
    <t>Rishard Matthews TEN</t>
  </si>
  <si>
    <t>RishardMatthewsTEN(8)</t>
  </si>
  <si>
    <t>D.J. Moore CAR</t>
  </si>
  <si>
    <t>D.J.MooreCAR(4)</t>
  </si>
  <si>
    <t>Dak Prescott DAL</t>
  </si>
  <si>
    <t>DakPrescottDAL(8)</t>
  </si>
  <si>
    <t>Adrian Peterson WAS</t>
  </si>
  <si>
    <t>AdrianPetersonWAS(4)</t>
  </si>
  <si>
    <t>Giovani Ber1000rd CIN</t>
  </si>
  <si>
    <t>GiovaniBer1000rdCIN(9)</t>
  </si>
  <si>
    <t>James White NE</t>
  </si>
  <si>
    <t>JamesWhiteNE(11)</t>
  </si>
  <si>
    <t>Ty Montgomery GB</t>
  </si>
  <si>
    <t>TyMontgomeryGB(7)</t>
  </si>
  <si>
    <t>JoshDoctson</t>
  </si>
  <si>
    <t>Josh Doctson</t>
  </si>
  <si>
    <t>Josh Doctson WAS</t>
  </si>
  <si>
    <t>JoshDoctsonWAS(4)</t>
  </si>
  <si>
    <t>Keelan Cole JAC</t>
  </si>
  <si>
    <t>KeelanColeJAC(9)</t>
  </si>
  <si>
    <t>Nick Chubb CLE</t>
  </si>
  <si>
    <t>NickChubbCLE(11)</t>
  </si>
  <si>
    <t>Mike Williams LAC</t>
  </si>
  <si>
    <t>MikeWilliamsLAC(8)</t>
  </si>
  <si>
    <t>O.J. Howard TB</t>
  </si>
  <si>
    <t>O.J.HowardTB(5)</t>
  </si>
  <si>
    <t>Tyler Lockett SEA</t>
  </si>
  <si>
    <t>TylerLockettSEA(7)</t>
  </si>
  <si>
    <t>Devontae Booker DEN</t>
  </si>
  <si>
    <t>DevontaeBookerDEN(10)</t>
  </si>
  <si>
    <t>CameronMeredith</t>
  </si>
  <si>
    <t>Cameron Meredith</t>
  </si>
  <si>
    <t>Cameron Meredith NO</t>
  </si>
  <si>
    <t>CameronMeredithNO(6)</t>
  </si>
  <si>
    <t>Tyler Eifert CIN</t>
  </si>
  <si>
    <t>TylerEifertCIN(9)</t>
  </si>
  <si>
    <t>Corey Clement PHI</t>
  </si>
  <si>
    <t>CoreyClementPHI(9)</t>
  </si>
  <si>
    <t>Latavius Murray MIN</t>
  </si>
  <si>
    <t>LataviusMurrayMIN(10)</t>
  </si>
  <si>
    <t>Chris Godwin TB</t>
  </si>
  <si>
    <t>ChrisGodwinTB(5)</t>
  </si>
  <si>
    <t>Michael Gallup DAL</t>
  </si>
  <si>
    <t>MichaelGallupDAL(8)</t>
  </si>
  <si>
    <t>Jacksonville(JAC)JAC</t>
  </si>
  <si>
    <t>Jaguars</t>
  </si>
  <si>
    <t>Jaguars JAC</t>
  </si>
  <si>
    <t>JaguarsDST(9)</t>
  </si>
  <si>
    <t>John Brown BAL</t>
  </si>
  <si>
    <t>JohnBrownBAL(10)</t>
  </si>
  <si>
    <t>Anthony Miller CHI</t>
  </si>
  <si>
    <t>AnthonyMillerCHI(5)</t>
  </si>
  <si>
    <t>DeSean Jackson TB</t>
  </si>
  <si>
    <t>DeSeanJacksonTB(5)</t>
  </si>
  <si>
    <t>BlakeBortles</t>
  </si>
  <si>
    <t>Blake Bortles</t>
  </si>
  <si>
    <t>Blake Bortles JAC</t>
  </si>
  <si>
    <t>BlakeBortlesJAC(9)</t>
  </si>
  <si>
    <t>Derek Carr OAK</t>
  </si>
  <si>
    <t>DerekCarrOAK(7)</t>
  </si>
  <si>
    <t>Dede Westbrook JAC</t>
  </si>
  <si>
    <t>DedeWestbrookJAC(9)</t>
  </si>
  <si>
    <t>Calvin Ridley ATL</t>
  </si>
  <si>
    <t>CalvinRidleyATL(8)</t>
  </si>
  <si>
    <t>Tyrell Williams LAC</t>
  </si>
  <si>
    <t>TyrellWilliamsLAC(8)</t>
  </si>
  <si>
    <t>Minnesota(MIN)MIN</t>
  </si>
  <si>
    <t>Vikings</t>
  </si>
  <si>
    <t>Vikings MIN</t>
  </si>
  <si>
    <t>VikingsDST(10)</t>
  </si>
  <si>
    <t>Matt Breida SF</t>
  </si>
  <si>
    <t>MattBreidaSF(11)</t>
  </si>
  <si>
    <t>TheoRiddick</t>
  </si>
  <si>
    <t>Theo Riddick</t>
  </si>
  <si>
    <t>Theo Riddick DET</t>
  </si>
  <si>
    <t>TheoRiddickDET(6)</t>
  </si>
  <si>
    <t>Cameron Brate TB</t>
  </si>
  <si>
    <t>CameronBrateTB(5)</t>
  </si>
  <si>
    <t>Eric Ebron IND</t>
  </si>
  <si>
    <t>EricEbronIND(9)</t>
  </si>
  <si>
    <t>Jordan Wilkins IND</t>
  </si>
  <si>
    <t>JordanWilkinsIND(9)</t>
  </si>
  <si>
    <t>CharlesClay</t>
  </si>
  <si>
    <t>Charles Clay</t>
  </si>
  <si>
    <t>Charles Clay BUF</t>
  </si>
  <si>
    <t>CharlesClayBUF(11)</t>
  </si>
  <si>
    <t>Mitchell Trubisky CHI</t>
  </si>
  <si>
    <t>Mitch Trubisky</t>
  </si>
  <si>
    <t>MitchTrubiskyCHI(5)</t>
  </si>
  <si>
    <t>PaulRichardson</t>
  </si>
  <si>
    <t>Paul Richardson</t>
  </si>
  <si>
    <t>Paul Richardson Jr. WAS</t>
  </si>
  <si>
    <t>PaulRichardsonWAS(4)</t>
  </si>
  <si>
    <t>DezBryant</t>
  </si>
  <si>
    <t>Dez Bryant</t>
  </si>
  <si>
    <t>Dez Bryant FA</t>
  </si>
  <si>
    <t>DezBryantFA(10000)</t>
  </si>
  <si>
    <t>EliManning</t>
  </si>
  <si>
    <t>Eli Manning</t>
  </si>
  <si>
    <t>Eli Manning NYG</t>
  </si>
  <si>
    <t>EliManningNYG(9)</t>
  </si>
  <si>
    <t>Philadelphia(PHI)PHI</t>
  </si>
  <si>
    <t>Eagles</t>
  </si>
  <si>
    <t>Eagles PHI</t>
  </si>
  <si>
    <t>EaglesDST(9)</t>
  </si>
  <si>
    <t>Mohamed Sanu ATL</t>
  </si>
  <si>
    <t>MohamedSanuATL(8)</t>
  </si>
  <si>
    <t>Jared Cook OAK</t>
  </si>
  <si>
    <t>JaredCookOAK(7)</t>
  </si>
  <si>
    <t>LeGarretteBlount</t>
  </si>
  <si>
    <t>LeGarrette Blount</t>
  </si>
  <si>
    <t>LeGarrette Blount DET</t>
  </si>
  <si>
    <t>LeGarretteBlountDET(6)</t>
  </si>
  <si>
    <t>John Ross CIN</t>
  </si>
  <si>
    <t>JohnRossCIN(9)</t>
  </si>
  <si>
    <t>LosAngeles(LAR)LAR</t>
  </si>
  <si>
    <t>Rams</t>
  </si>
  <si>
    <t>Rams LAR</t>
  </si>
  <si>
    <t>RamsDST(12)</t>
  </si>
  <si>
    <t>DougMartin</t>
  </si>
  <si>
    <t>Doug Martin</t>
  </si>
  <si>
    <t>Doug Martin OAK</t>
  </si>
  <si>
    <t>DougMartinOAK(7)</t>
  </si>
  <si>
    <t>Ted Ginn Jr. NO</t>
  </si>
  <si>
    <t>Ted Ginn Jr</t>
  </si>
  <si>
    <t>TedGinnNO(6)</t>
  </si>
  <si>
    <t>LosAngeles(LAC)LAC</t>
  </si>
  <si>
    <t>Chargers</t>
  </si>
  <si>
    <t>Chargers LAC</t>
  </si>
  <si>
    <t>ChargersDST(8)</t>
  </si>
  <si>
    <t>Frank Gore MIA</t>
  </si>
  <si>
    <t>FrankGoreMIA(11)</t>
  </si>
  <si>
    <t>Andy Dalton CIN</t>
  </si>
  <si>
    <t>AndyDaltonCIN(9)</t>
  </si>
  <si>
    <t>Case Keenum DEN</t>
  </si>
  <si>
    <t>CaseKeenumDEN(10)</t>
  </si>
  <si>
    <t>AustinSeferian-Jenkins</t>
  </si>
  <si>
    <t>Austin Seferian-Jenkins</t>
  </si>
  <si>
    <t>Austin Seferian-Jenkins JAC</t>
  </si>
  <si>
    <t>AustinSeferian-JenkinsJAC(9)</t>
  </si>
  <si>
    <t>Houston(HOU)HOU</t>
  </si>
  <si>
    <t>Texans</t>
  </si>
  <si>
    <t>Texans HOU</t>
  </si>
  <si>
    <t>TexansDST(10)</t>
  </si>
  <si>
    <t>Ricky Seals-Jones ARI</t>
  </si>
  <si>
    <t>RickySeals-JonesARI(9)</t>
  </si>
  <si>
    <t>Denver(DEN)DEN</t>
  </si>
  <si>
    <t>Broncos</t>
  </si>
  <si>
    <t>Broncos DEN</t>
  </si>
  <si>
    <t>BroncosDST(10)</t>
  </si>
  <si>
    <t>Nyheim Hines IND</t>
  </si>
  <si>
    <t>NyheimHinesIND(9)</t>
  </si>
  <si>
    <t>BenjaminWatson</t>
  </si>
  <si>
    <t>Benjamin Watson</t>
  </si>
  <si>
    <t>Benjamin Watson NO</t>
  </si>
  <si>
    <t>BenjaminWatsonNO(6)</t>
  </si>
  <si>
    <t>D'OntaForeman</t>
  </si>
  <si>
    <t>D'Onta Foreman</t>
  </si>
  <si>
    <t>DOnta Foreman</t>
  </si>
  <si>
    <t>D'Onta Foreman HOU</t>
  </si>
  <si>
    <t>D'OntaForemanHOU(10)</t>
  </si>
  <si>
    <t>DonteMoncrief</t>
  </si>
  <si>
    <t>Donte Moncrief</t>
  </si>
  <si>
    <t>Donte Moncrief JAC</t>
  </si>
  <si>
    <t>DonteMoncriefJAC(9)</t>
  </si>
  <si>
    <t>MartavisBryant</t>
  </si>
  <si>
    <t>Martavis Bryant</t>
  </si>
  <si>
    <t>Martavis Bryant OAK</t>
  </si>
  <si>
    <t>MartavisBryantOAK(7)</t>
  </si>
  <si>
    <t>Geronimo Allison GB</t>
  </si>
  <si>
    <t>GeronimoAllisonGB(7)</t>
  </si>
  <si>
    <t>Baltimore(BAL)BAL</t>
  </si>
  <si>
    <t>Ravens</t>
  </si>
  <si>
    <t>Ravens BAL</t>
  </si>
  <si>
    <t>RavensDST(10)</t>
  </si>
  <si>
    <t>Christian Kirk ARI</t>
  </si>
  <si>
    <t>ChristianKirkARI(9)</t>
  </si>
  <si>
    <t>Austin Hooper ATL</t>
  </si>
  <si>
    <t>AustinHooperATL(8)</t>
  </si>
  <si>
    <t>Jameis Winston TB</t>
  </si>
  <si>
    <t>JameisWinstonTB(5)</t>
  </si>
  <si>
    <t>RyanGrant</t>
  </si>
  <si>
    <t>Ryan Grant</t>
  </si>
  <si>
    <t>Ryan Grant IND</t>
  </si>
  <si>
    <t>RyanGrantIND(9)</t>
  </si>
  <si>
    <t>Stephen Gostkowski NE</t>
  </si>
  <si>
    <t>StephenGostkowskiNE(11)</t>
  </si>
  <si>
    <t>Austin Ekeler LAC</t>
  </si>
  <si>
    <t>AustinEkelerLAC(8)</t>
  </si>
  <si>
    <t>SamajePerine</t>
  </si>
  <si>
    <t>Samaje Perine WAS</t>
  </si>
  <si>
    <t>SamajePerineWAS(4)</t>
  </si>
  <si>
    <t>TaywanTaylor</t>
  </si>
  <si>
    <t>Taywan Taylor</t>
  </si>
  <si>
    <t>Taywan Taylor TEN</t>
  </si>
  <si>
    <t>TaywanTaylorTEN(8)</t>
  </si>
  <si>
    <t>MikeWallace</t>
  </si>
  <si>
    <t>Mike Wallace</t>
  </si>
  <si>
    <t>Mike Wallace PHI</t>
  </si>
  <si>
    <t>MikeWallacePHI(9)</t>
  </si>
  <si>
    <t>Danny Amendola MIA</t>
  </si>
  <si>
    <t>DannyAmendolaMIA(11)</t>
  </si>
  <si>
    <t>Vance McDo1000ld PIT</t>
  </si>
  <si>
    <t>VanceMcDo1000ldPIT(7)</t>
  </si>
  <si>
    <t>QuincyEnunwa</t>
  </si>
  <si>
    <t>Quincy Enunwa</t>
  </si>
  <si>
    <t>Quincy Enunwa NYJ</t>
  </si>
  <si>
    <t>QuincyEnunwaNYJ(11)</t>
  </si>
  <si>
    <t>RobertKelley</t>
  </si>
  <si>
    <t>Rob Kelley</t>
  </si>
  <si>
    <t>Rob Kelley WAS</t>
  </si>
  <si>
    <t>RobertKelleyWAS(4)</t>
  </si>
  <si>
    <t>Mike Gesicki MIA</t>
  </si>
  <si>
    <t>MikeGesickiMIA(11)</t>
  </si>
  <si>
    <t>JavoriusAllen</t>
  </si>
  <si>
    <t>Javorius Allen</t>
  </si>
  <si>
    <t>Javorius Allen BAL</t>
  </si>
  <si>
    <t>JavoriusAllenBAL(10)</t>
  </si>
  <si>
    <t>Greg Zuerlein LAR</t>
  </si>
  <si>
    <t>GregZuerleinLAR(12)</t>
  </si>
  <si>
    <t>Justin Tucker BAL</t>
  </si>
  <si>
    <t>JustinTuckerBAL(10)</t>
  </si>
  <si>
    <t>ChrisIvory</t>
  </si>
  <si>
    <t>Chris Ivory</t>
  </si>
  <si>
    <t>Chris Ivory BUF</t>
  </si>
  <si>
    <t>ChrisIvoryBUF(11)</t>
  </si>
  <si>
    <t>Dontrelle Inman FA</t>
  </si>
  <si>
    <t>DontrelleInmanFA(10000)</t>
  </si>
  <si>
    <t>Ryan Tannehill MIA</t>
  </si>
  <si>
    <t>RyanTannehillMIA(11)</t>
  </si>
  <si>
    <t>Tyrod Taylor CLE</t>
  </si>
  <si>
    <t>TyrodTaylorCLE(11)</t>
  </si>
  <si>
    <t>NewOrleans(NO)NO</t>
  </si>
  <si>
    <t>Saints</t>
  </si>
  <si>
    <t>Saints NO</t>
  </si>
  <si>
    <t>SaintsDST(6)</t>
  </si>
  <si>
    <t>James Washington PIT</t>
  </si>
  <si>
    <t>JamesWashingtonPIT(7)</t>
  </si>
  <si>
    <t>SpencerWare</t>
  </si>
  <si>
    <t>Spencer Ware</t>
  </si>
  <si>
    <t>Spencer Ware KC</t>
  </si>
  <si>
    <t>SpencerWareKC(12)</t>
  </si>
  <si>
    <t>Matt Bryant</t>
  </si>
  <si>
    <t>Matt Bryant ATL</t>
  </si>
  <si>
    <t>MattBryantATL(8)</t>
  </si>
  <si>
    <t>NewEngland(NE)NE</t>
  </si>
  <si>
    <t>Patriots</t>
  </si>
  <si>
    <t>Patriots NE</t>
  </si>
  <si>
    <t>PatriotsDST(11)</t>
  </si>
  <si>
    <t>Kenneth Dixon</t>
  </si>
  <si>
    <t>Kenneth Dixon BAL</t>
  </si>
  <si>
    <t>KennethDixonBAL(10)</t>
  </si>
  <si>
    <t>Courtland Sutton DEN</t>
  </si>
  <si>
    <t>CourtlandSuttonDEN(10)</t>
  </si>
  <si>
    <t>T.J. Yeldon JAC</t>
  </si>
  <si>
    <t>TJ Yeldon</t>
  </si>
  <si>
    <t>T.J.YeldonJAC(9)</t>
  </si>
  <si>
    <t>Pittsburgh(PIT)PIT</t>
  </si>
  <si>
    <t>Steelers</t>
  </si>
  <si>
    <t>Steelers PIT</t>
  </si>
  <si>
    <t>SteelersDST(7)</t>
  </si>
  <si>
    <t>Seattle(SEA)SEA</t>
  </si>
  <si>
    <t>Seahawks</t>
  </si>
  <si>
    <t>Seahawks SEA</t>
  </si>
  <si>
    <t>SeahawksDST(7)</t>
  </si>
  <si>
    <t>Wil Lutz NO</t>
  </si>
  <si>
    <t>WilLutzNO(6)</t>
  </si>
  <si>
    <t>Caroli1000(CAR)CAR</t>
  </si>
  <si>
    <t>Panthers</t>
  </si>
  <si>
    <t>Panthers CAR</t>
  </si>
  <si>
    <t>PanthersDST(4)</t>
  </si>
  <si>
    <t>Corey Coleman BUF</t>
  </si>
  <si>
    <t>CoreyColemanBUF(11)</t>
  </si>
  <si>
    <t>BrandonMarshall</t>
  </si>
  <si>
    <t>Brandon Marshall</t>
  </si>
  <si>
    <t>Brandon Marshall SEA</t>
  </si>
  <si>
    <t>BrandonMarshallSEA(7)</t>
  </si>
  <si>
    <t>JermaineKearse</t>
  </si>
  <si>
    <t>Jermaine Kearse</t>
  </si>
  <si>
    <t>Jermaine Kearse NYJ</t>
  </si>
  <si>
    <t>JermaineKearseNYJ(11)</t>
  </si>
  <si>
    <t>Matt Prater DET</t>
  </si>
  <si>
    <t>MattPraterDET(6)</t>
  </si>
  <si>
    <t>Cole Beasley DAL</t>
  </si>
  <si>
    <t>ColeBeasleyDAL(8)</t>
  </si>
  <si>
    <t>Hayden Hurst BAL</t>
  </si>
  <si>
    <t>HaydenHurstBAL(10)</t>
  </si>
  <si>
    <t>Jake Elliott PHI</t>
  </si>
  <si>
    <t>JakeElliottPHI(9)</t>
  </si>
  <si>
    <t>Dante Pettis SF</t>
  </si>
  <si>
    <t>DantePettisSF(11)</t>
  </si>
  <si>
    <t>JeremyHill</t>
  </si>
  <si>
    <t>Jeremy Hill</t>
  </si>
  <si>
    <t>Jeremy Hill NE</t>
  </si>
  <si>
    <t>JeremyHillNE(11)</t>
  </si>
  <si>
    <t>KansasCity(KC)KC</t>
  </si>
  <si>
    <t>Chiefs</t>
  </si>
  <si>
    <t>Chiefs KC</t>
  </si>
  <si>
    <t>ChiefsDST(12)</t>
  </si>
  <si>
    <t>Dan Bailey DAL</t>
  </si>
  <si>
    <t>DanBaileyDAL(8)</t>
  </si>
  <si>
    <t>Albert Wilson MIA</t>
  </si>
  <si>
    <t>AlbertWilsonMIA(11)</t>
  </si>
  <si>
    <t>Chicago(CHI)CHI</t>
  </si>
  <si>
    <t>Bears</t>
  </si>
  <si>
    <t>Bears CHI</t>
  </si>
  <si>
    <t>BearsDST(5)</t>
  </si>
  <si>
    <t>Jo1000than Williams</t>
  </si>
  <si>
    <t>Jo1000than Williams NO</t>
  </si>
  <si>
    <t>Jo1000thanWilliamsNO(6)</t>
  </si>
  <si>
    <t>Chris Boswell PIT</t>
  </si>
  <si>
    <t>ChrisBoswellPIT(7)</t>
  </si>
  <si>
    <t>DarrenSproles</t>
  </si>
  <si>
    <t>Darren Sproles</t>
  </si>
  <si>
    <t>Darren Sproles PHI</t>
  </si>
  <si>
    <t>DarrenSprolesPHI(9)</t>
  </si>
  <si>
    <t>Arizo1000(ARI)ARI</t>
  </si>
  <si>
    <t>Cardi1000ls</t>
  </si>
  <si>
    <t>Cardi1000ls ARI</t>
  </si>
  <si>
    <t>Cardi1000lsDST(9)</t>
  </si>
  <si>
    <t>Atlanta(ATL)ATL</t>
  </si>
  <si>
    <t>Falcons</t>
  </si>
  <si>
    <t>Falcons ATL</t>
  </si>
  <si>
    <t>FalconsDST(8)</t>
  </si>
  <si>
    <t>TerranceWilliams</t>
  </si>
  <si>
    <t>Terrance Williams</t>
  </si>
  <si>
    <t>Terrance Williams DAL</t>
  </si>
  <si>
    <t>TerranceWilliamsDAL(8)</t>
  </si>
  <si>
    <t>Phillip Dorsett NE</t>
  </si>
  <si>
    <t>PhillipDorsettNE(11)</t>
  </si>
  <si>
    <t>Harrison Butker KC</t>
  </si>
  <si>
    <t>HarrisonButkerKC(12)</t>
  </si>
  <si>
    <t>SamBradford</t>
  </si>
  <si>
    <t>Sam Bradford</t>
  </si>
  <si>
    <t>Sam Bradford ARI</t>
  </si>
  <si>
    <t>SamBradfordARI(9)</t>
  </si>
  <si>
    <t>Kalen Ballage MIA</t>
  </si>
  <si>
    <t>KalenBallageMIA(11)</t>
  </si>
  <si>
    <t>Mason Crosby GB</t>
  </si>
  <si>
    <t>MasonCrosbyGB(7)</t>
  </si>
  <si>
    <t>Joe Flacco BAL</t>
  </si>
  <si>
    <t>JoeFlaccoBAL(10)</t>
  </si>
  <si>
    <t>Chase Edmonds ARI</t>
  </si>
  <si>
    <t>ChaseEdmondsARI(9)</t>
  </si>
  <si>
    <t>Luke Willson DET</t>
  </si>
  <si>
    <t>LukeWillsonDET(6)</t>
  </si>
  <si>
    <t>CoreyGrant</t>
  </si>
  <si>
    <t>Corey Grant</t>
  </si>
  <si>
    <t>Corey Grant JAC</t>
  </si>
  <si>
    <t>CoreyGrantJAC(9)</t>
  </si>
  <si>
    <t>James Conner PIT</t>
  </si>
  <si>
    <t>JamesConnerPIT(7)</t>
  </si>
  <si>
    <t>Wayne Gallman NYG</t>
  </si>
  <si>
    <t>WayneGallmanNYG(9)</t>
  </si>
  <si>
    <t>JordanMatthews</t>
  </si>
  <si>
    <t>Jordan Matthews</t>
  </si>
  <si>
    <t>Jordan Matthews NE</t>
  </si>
  <si>
    <t>JordanMatthewsNE(11)</t>
  </si>
  <si>
    <t>TerrellePryor</t>
  </si>
  <si>
    <t>Terrelle Pryor</t>
  </si>
  <si>
    <t>Terrelle Pryor Sr. NYJ</t>
  </si>
  <si>
    <t>TerrellePryorNYJ(11)</t>
  </si>
  <si>
    <t>Kai Forbath MIN</t>
  </si>
  <si>
    <t>KaiForbathMIN(10)</t>
  </si>
  <si>
    <t>Robbie Gould SF</t>
  </si>
  <si>
    <t>RobbieGouldSF(11)</t>
  </si>
  <si>
    <t>Jo1000thanStewart</t>
  </si>
  <si>
    <t>Jo1000than Stewart</t>
  </si>
  <si>
    <t>Jo1000than Stewart NYG</t>
  </si>
  <si>
    <t>Jo1000thanStewartNYG(9)</t>
  </si>
  <si>
    <t>Tre'Quan Smith NO</t>
  </si>
  <si>
    <t>TreQuan Smith</t>
  </si>
  <si>
    <t>Tre'QuanSmithNO(6)</t>
  </si>
  <si>
    <t>JakeButt</t>
  </si>
  <si>
    <t>Jake Butt</t>
  </si>
  <si>
    <t>Jake Butt DEN</t>
  </si>
  <si>
    <t>JakeButtDEN(10)</t>
  </si>
  <si>
    <t>Josh Allen BUF</t>
  </si>
  <si>
    <t>JoshAllenBUF(11)</t>
  </si>
  <si>
    <t>GreenBay(GB)GB</t>
  </si>
  <si>
    <t>Packers</t>
  </si>
  <si>
    <t>Packers GB</t>
  </si>
  <si>
    <t>PackersDST(7)</t>
  </si>
  <si>
    <t>VernonDavis</t>
  </si>
  <si>
    <t>Vernon Davis</t>
  </si>
  <si>
    <t>Vernon Davis WAS</t>
  </si>
  <si>
    <t>VernonDavisWAS(4)</t>
  </si>
  <si>
    <t>John Kelly LAR</t>
  </si>
  <si>
    <t>JohnKellyLAR(12)</t>
  </si>
  <si>
    <t>Adam Vi1000tieri IND</t>
  </si>
  <si>
    <t>AdamVi1000tieriIND(9)</t>
  </si>
  <si>
    <t>Sam Darnold NYJ</t>
  </si>
  <si>
    <t>SamDarnoldNYJ(11)</t>
  </si>
  <si>
    <t>ChristineMichael</t>
  </si>
  <si>
    <t>Christine Michael</t>
  </si>
  <si>
    <t>Christine Michael IND</t>
  </si>
  <si>
    <t>ChristineMichaelIND(9)</t>
  </si>
  <si>
    <t>Tennessee(TEN)TEN</t>
  </si>
  <si>
    <t>Titans</t>
  </si>
  <si>
    <t>Titans TEN</t>
  </si>
  <si>
    <t>TitansDST(8)</t>
  </si>
  <si>
    <t>Graham Gano CAR</t>
  </si>
  <si>
    <t>GrahamGanoCAR(4)</t>
  </si>
  <si>
    <t>Jaron Brown SEA</t>
  </si>
  <si>
    <t>JaronBrownSEA(7)</t>
  </si>
  <si>
    <t>Travis Benjamin LAC</t>
  </si>
  <si>
    <t>TravisBenjaminLAC(8)</t>
  </si>
  <si>
    <t>J.J.Nelson</t>
  </si>
  <si>
    <t>J.J. Nelson</t>
  </si>
  <si>
    <t>J.J. Nelson ARI</t>
  </si>
  <si>
    <t>JJ Nelson</t>
  </si>
  <si>
    <t>J.J.Nelso1000RI(9)</t>
  </si>
  <si>
    <t>Ryan Succop TEN</t>
  </si>
  <si>
    <t>RyanSuccopTEN(8)</t>
  </si>
  <si>
    <t>Cincin1000ti(CIN)CIN</t>
  </si>
  <si>
    <t>Bengals</t>
  </si>
  <si>
    <t>Bengals CIN</t>
  </si>
  <si>
    <t>BengalsDST(9)</t>
  </si>
  <si>
    <t>AntonioCallaway</t>
  </si>
  <si>
    <t>Antonio Callaway</t>
  </si>
  <si>
    <t>Antonio Callaway CLE</t>
  </si>
  <si>
    <t>AntonioCallawayCLE(11)</t>
  </si>
  <si>
    <t>NewYork(NYG)NYG</t>
  </si>
  <si>
    <t>Giants</t>
  </si>
  <si>
    <t>Giants NYG</t>
  </si>
  <si>
    <t>GiantsDST(9)</t>
  </si>
  <si>
    <t>Willie Snead BAL</t>
  </si>
  <si>
    <t>WillieSneadBAL(10)</t>
  </si>
  <si>
    <t>Trent Taylor SF</t>
  </si>
  <si>
    <t>TrentTaylorSF(11)</t>
  </si>
  <si>
    <t>KennyBritt</t>
  </si>
  <si>
    <t>Kenny Britt</t>
  </si>
  <si>
    <t>Kenny Britt NE</t>
  </si>
  <si>
    <t>KennyBrittNE(11)</t>
  </si>
  <si>
    <t>Ameer Abdullah DET</t>
  </si>
  <si>
    <t>AmeerAbdullahDET(6)</t>
  </si>
  <si>
    <t>Tyler Kroft CIN</t>
  </si>
  <si>
    <t>TylerKroftCIN(9)</t>
  </si>
  <si>
    <t>Tyler Boyd CIN</t>
  </si>
  <si>
    <t>TylerBoydCIN(9)</t>
  </si>
  <si>
    <t>RodSmith</t>
  </si>
  <si>
    <t>Rod Smith</t>
  </si>
  <si>
    <t>Rod Smith DAL</t>
  </si>
  <si>
    <t>RodSmithDAL(8)</t>
  </si>
  <si>
    <t>Elijah McGuire</t>
  </si>
  <si>
    <t>Elijah McGuire NYJ</t>
  </si>
  <si>
    <t>ElijahMcGuireNYJ(11)</t>
  </si>
  <si>
    <t>Brandon McManus DEN</t>
  </si>
  <si>
    <t>BrandonMcManusDEN(10)</t>
  </si>
  <si>
    <t>C.J.Prosise</t>
  </si>
  <si>
    <t>C.J. Prosise</t>
  </si>
  <si>
    <t>C.J. Prosise SEA</t>
  </si>
  <si>
    <t>CJ Prosise</t>
  </si>
  <si>
    <t>C.J.ProsiseSEA(7)</t>
  </si>
  <si>
    <t>Nick Vannett SEA</t>
  </si>
  <si>
    <t>NickVannettSEA(7)</t>
  </si>
  <si>
    <t>AntonioGates</t>
  </si>
  <si>
    <t>Antonio Gates</t>
  </si>
  <si>
    <t>Antonio Gates FA</t>
  </si>
  <si>
    <t>AntonioGatesFA(10000)</t>
  </si>
  <si>
    <t>Adam Shaheen CHI</t>
  </si>
  <si>
    <t>AdamShaheenCHI(5)</t>
  </si>
  <si>
    <t>Taylor Gabriel CHI</t>
  </si>
  <si>
    <t>TaylorGabrielCHI(5)</t>
  </si>
  <si>
    <t>JoshMcCown</t>
  </si>
  <si>
    <t>Josh McCown</t>
  </si>
  <si>
    <t>Josh McCown NYJ</t>
  </si>
  <si>
    <t>JoshMcCownNYJ(11)</t>
  </si>
  <si>
    <t>Zay Jones BUF</t>
  </si>
  <si>
    <t>ZayJonesBUF(11)</t>
  </si>
  <si>
    <t>Tavon Austin DAL</t>
  </si>
  <si>
    <t>Tavo1000ustinDAL(8)</t>
  </si>
  <si>
    <t>Cordarrelle Patterson NE</t>
  </si>
  <si>
    <t>CordarrellePattersonNE(11)</t>
  </si>
  <si>
    <t>Baker Mayfield CLE</t>
  </si>
  <si>
    <t>BakerMayfieldCLE(11)</t>
  </si>
  <si>
    <t>Jordan Akins HOU</t>
  </si>
  <si>
    <t>Jorda1000kinsHOU(10)</t>
  </si>
  <si>
    <t>Chester Rogers IND</t>
  </si>
  <si>
    <t>ChesterRogersIND(9)</t>
  </si>
  <si>
    <t>Gerald Everett LAR</t>
  </si>
  <si>
    <t>GeraldEverettLAR(12)</t>
  </si>
  <si>
    <t>BriceButler</t>
  </si>
  <si>
    <t>Brice Butler</t>
  </si>
  <si>
    <t>Brice Butler ARI</t>
  </si>
  <si>
    <t>BriceButlerARI(9)</t>
  </si>
  <si>
    <t>Ryan Griffin HOU</t>
  </si>
  <si>
    <t>RyanGriffinHOU(10)</t>
  </si>
  <si>
    <t>Virgil Green LAC</t>
  </si>
  <si>
    <t>VirgilGreenLAC(8)</t>
  </si>
  <si>
    <t>Dallas Goedert PHI</t>
  </si>
  <si>
    <t>DallasGoedertPHI(9)</t>
  </si>
  <si>
    <t>Josh Rosen ARI</t>
  </si>
  <si>
    <t>JoshRose1000RI(9)</t>
  </si>
  <si>
    <t>EdDickson</t>
  </si>
  <si>
    <t>Ed Dickson</t>
  </si>
  <si>
    <t>Ed Dickson SEA</t>
  </si>
  <si>
    <t>EdDicksonSEA(7)</t>
  </si>
  <si>
    <t>KevinWhite</t>
  </si>
  <si>
    <t>Kevin White</t>
  </si>
  <si>
    <t>Kevin White CHI</t>
  </si>
  <si>
    <t>KevinWhiteCHI(5)</t>
  </si>
  <si>
    <t>Nick Foles PHI</t>
  </si>
  <si>
    <t>NickFolesPHI(9)</t>
  </si>
  <si>
    <t>Daniel Carlson MIN</t>
  </si>
  <si>
    <t>DanielCarlsonMIN(10)</t>
  </si>
  <si>
    <t>Ryan Fitzpatrick TB</t>
  </si>
  <si>
    <t>RyanFitzpatrickTB(5)</t>
  </si>
  <si>
    <t>Detroit(DET)DET</t>
  </si>
  <si>
    <t>Lions</t>
  </si>
  <si>
    <t>Lions DET</t>
  </si>
  <si>
    <t>LionsDST(6)</t>
  </si>
  <si>
    <t>Lamar Jackson BAL</t>
  </si>
  <si>
    <t>LamarJacksonBAL(10)</t>
  </si>
  <si>
    <t>Jalen Richard OAK</t>
  </si>
  <si>
    <t>JalenRichardOAK(7)</t>
  </si>
  <si>
    <t>Josh Lambo JAC</t>
  </si>
  <si>
    <t>JoshLamboJAC(9)</t>
  </si>
  <si>
    <t>Josh Hill NO</t>
  </si>
  <si>
    <t>JoshHillNO(6)</t>
  </si>
  <si>
    <t>Curtis Samuel CAR</t>
  </si>
  <si>
    <t>CurtisSamuelCAR(4)</t>
  </si>
  <si>
    <t>TorreySmith</t>
  </si>
  <si>
    <t>Torrey Smith</t>
  </si>
  <si>
    <t>Torrey Smith CAR</t>
  </si>
  <si>
    <t>TorreySmithCAR(4)</t>
  </si>
  <si>
    <t>Ka'imi Fairbairn HOU</t>
  </si>
  <si>
    <t>Ka'imiFairbairnHOU(10)</t>
  </si>
  <si>
    <t>Mack Hollins PHI</t>
  </si>
  <si>
    <t>MackHollinsPHI(9)</t>
  </si>
  <si>
    <t>JoeWilliams</t>
  </si>
  <si>
    <t>Joe Williams</t>
  </si>
  <si>
    <t>Joe Williams SF</t>
  </si>
  <si>
    <t>JoeWilliamsSF(11)</t>
  </si>
  <si>
    <t>Tyler Ervin HOU</t>
  </si>
  <si>
    <t>TylerErvinHOU(10)</t>
  </si>
  <si>
    <t>Marquez Valdes-Scantling GB</t>
  </si>
  <si>
    <t>MarquezValdes-ScantlingGB(7)</t>
  </si>
  <si>
    <t>D.J. Chark JAC</t>
  </si>
  <si>
    <t>D.J.CharkJAC(9)</t>
  </si>
  <si>
    <t>Cairo Santos</t>
  </si>
  <si>
    <t>Cairo Santos NYJ</t>
  </si>
  <si>
    <t>CairoSantosNYJ(11)</t>
  </si>
  <si>
    <t>Stephe1000nderson</t>
  </si>
  <si>
    <t>Stephen Anderson</t>
  </si>
  <si>
    <t>Stephen Anderson HOU</t>
  </si>
  <si>
    <t>Stephe1000ndersonHOU(10)</t>
  </si>
  <si>
    <t>Keke Coutee HOU</t>
  </si>
  <si>
    <t>KekeCouteeHOU(10)</t>
  </si>
  <si>
    <t>Buffalo(BUF)BUF</t>
  </si>
  <si>
    <t>Bills</t>
  </si>
  <si>
    <t>Bills BUF</t>
  </si>
  <si>
    <t>BillsDST(11)</t>
  </si>
  <si>
    <t>J'MonMoore</t>
  </si>
  <si>
    <t>J'Mon Moore</t>
  </si>
  <si>
    <t>J'Mon Moore GB</t>
  </si>
  <si>
    <t>JMon Moore</t>
  </si>
  <si>
    <t>J'MonMooreGB(7)</t>
  </si>
  <si>
    <t>Blake Jarwin DAL</t>
  </si>
  <si>
    <t>BlakeJarwinDAL(8)</t>
  </si>
  <si>
    <t>Dallas(DAL)DAL</t>
  </si>
  <si>
    <t>Cowboys</t>
  </si>
  <si>
    <t>Cowboys DAL</t>
  </si>
  <si>
    <t>CowboysDST(8)</t>
  </si>
  <si>
    <t>Jesse James PIT</t>
  </si>
  <si>
    <t>JesseJamesPIT(7)</t>
  </si>
  <si>
    <t>TampaBay(TB)TB</t>
  </si>
  <si>
    <t>Buccaneers</t>
  </si>
  <si>
    <t>Buccaneers TB</t>
  </si>
  <si>
    <t>BuccaneersDST(5)</t>
  </si>
  <si>
    <t>KendallWright</t>
  </si>
  <si>
    <t>Kendall Wright</t>
  </si>
  <si>
    <t>Kendall Wright MIN</t>
  </si>
  <si>
    <t>KendallWrightMIN(10)</t>
  </si>
  <si>
    <t>JeremyMcNichols</t>
  </si>
  <si>
    <t>Jeremy McNichols</t>
  </si>
  <si>
    <t>Jeremy McNichols SF</t>
  </si>
  <si>
    <t>JeremyMcNicholsSF(11)</t>
  </si>
  <si>
    <t>CalebSturgis</t>
  </si>
  <si>
    <t>Caleb Sturgis</t>
  </si>
  <si>
    <t>Caleb Sturgis LAC</t>
  </si>
  <si>
    <t>CalebSturgisLAC(8)</t>
  </si>
  <si>
    <t>Cody Latimer NYG</t>
  </si>
  <si>
    <t>CodyLatimerNYG(9)</t>
  </si>
  <si>
    <t>De'AngeloHenderson</t>
  </si>
  <si>
    <t>De'Angelo Henderson</t>
  </si>
  <si>
    <t>DeAngelo Henderson</t>
  </si>
  <si>
    <t>De'Angelo Henderson DEN</t>
  </si>
  <si>
    <t>De'AngeloHendersonDEN(10)</t>
  </si>
  <si>
    <t>AJ McCarron BUF</t>
  </si>
  <si>
    <t>AJMcCarronBUF(11)</t>
  </si>
  <si>
    <t>AlfredBlue</t>
  </si>
  <si>
    <t>Alfred Blue</t>
  </si>
  <si>
    <t>Alfred Blue HOU</t>
  </si>
  <si>
    <t>AlfredBlueHOU(10)</t>
  </si>
  <si>
    <t>Javon Wims CHI</t>
  </si>
  <si>
    <t>JavonWimsCHI(5)</t>
  </si>
  <si>
    <t>Cleveland(CLE)CLE</t>
  </si>
  <si>
    <t>Browns</t>
  </si>
  <si>
    <t>Browns CLE</t>
  </si>
  <si>
    <t>BrownsDST(11)</t>
  </si>
  <si>
    <t>Equanimeous St. Brown GB</t>
  </si>
  <si>
    <t>Equanimeous St Brown</t>
  </si>
  <si>
    <t>EquanimeousSt.BrownGB(7)</t>
  </si>
  <si>
    <t>Jakeem Grant MIA</t>
  </si>
  <si>
    <t>JakeemGrantMIA(11)</t>
  </si>
  <si>
    <t>CharlesSims</t>
  </si>
  <si>
    <t>Charles Sims</t>
  </si>
  <si>
    <t>Charles Sims TB</t>
  </si>
  <si>
    <t>CharlesSimsTB(5)</t>
  </si>
  <si>
    <t>MikeGillislee</t>
  </si>
  <si>
    <t>Mike Gillislee</t>
  </si>
  <si>
    <t>Mike Gillislee NE</t>
  </si>
  <si>
    <t>MikeGillisleeNE(11)</t>
  </si>
  <si>
    <t>Chad Williams ARI</t>
  </si>
  <si>
    <t>ChadWilliamsARI(9)</t>
  </si>
  <si>
    <t>Adam Humphries TB</t>
  </si>
  <si>
    <t>AdamHumphriesTB(5)</t>
  </si>
  <si>
    <t>Justin Jackson LAC</t>
  </si>
  <si>
    <t>JustinJacksonLAC(8)</t>
  </si>
  <si>
    <t>StevenHauschka</t>
  </si>
  <si>
    <t>Stephen Hauschka BUF</t>
  </si>
  <si>
    <t>StephenHauschkaBUF(11)</t>
  </si>
  <si>
    <t>Dustin Hopkins WAS</t>
  </si>
  <si>
    <t>DustinHopkinsWAS(4)</t>
  </si>
  <si>
    <t>Chandler Catanzaro TB</t>
  </si>
  <si>
    <t>ChandlerCatanzaroTB(5)</t>
  </si>
  <si>
    <t>Washington(WAS)WAS</t>
  </si>
  <si>
    <t>Redskins</t>
  </si>
  <si>
    <t>Redskins WAS</t>
  </si>
  <si>
    <t>WAS</t>
  </si>
  <si>
    <t>RedskinsDST(4)</t>
  </si>
  <si>
    <t>Tajae Sharpe TEN</t>
  </si>
  <si>
    <t>TajaeSharpeTEN(8)</t>
  </si>
  <si>
    <t>Kyle Juszczyk SF</t>
  </si>
  <si>
    <t>KyleJuszczykSF(11)</t>
  </si>
  <si>
    <t>Tyler Higbee LAR</t>
  </si>
  <si>
    <t>TylerHigbeeLAR(12)</t>
  </si>
  <si>
    <t>PhilDawson</t>
  </si>
  <si>
    <t>Phil Dawson</t>
  </si>
  <si>
    <t>Phil Dawson ARI</t>
  </si>
  <si>
    <t>PhilDawso1000RI(9)</t>
  </si>
  <si>
    <t>TerranceWest</t>
  </si>
  <si>
    <t>Terrance West</t>
  </si>
  <si>
    <t>Terrance West NO</t>
  </si>
  <si>
    <t>TerranceWestNO(6)</t>
  </si>
  <si>
    <t>DeAndre Washington OAK</t>
  </si>
  <si>
    <t>DeAndreWashingtonOAK(7)</t>
  </si>
  <si>
    <t>SanFrancisco(SF)SF</t>
  </si>
  <si>
    <t>49ers</t>
  </si>
  <si>
    <t>49ers SF</t>
  </si>
  <si>
    <t>49ersDST(11)</t>
  </si>
  <si>
    <t>Bo Scarbrough DAL</t>
  </si>
  <si>
    <t>BoScarbroughDAL(8)</t>
  </si>
  <si>
    <t>ThomasRawls</t>
  </si>
  <si>
    <t>Thomas Rawls</t>
  </si>
  <si>
    <t>Thomas Rawls NYJ</t>
  </si>
  <si>
    <t>ThomasRawlsNYJ(11)</t>
  </si>
  <si>
    <t>RobertTurbin</t>
  </si>
  <si>
    <t>Robert Turbin</t>
  </si>
  <si>
    <t>Robert Turbin IND</t>
  </si>
  <si>
    <t>RobertTurbinIND(9)</t>
  </si>
  <si>
    <t>CodyParkey</t>
  </si>
  <si>
    <t>Cody Parkey</t>
  </si>
  <si>
    <t>Cody Parkey CHI</t>
  </si>
  <si>
    <t>CodyParkeyCHI(5)</t>
  </si>
  <si>
    <t>Jonnu Smith TEN</t>
  </si>
  <si>
    <t>JonnuSmithTEN(8)</t>
  </si>
  <si>
    <t>Mike Davis SEA</t>
  </si>
  <si>
    <t>MikeDavisSEA(7)</t>
  </si>
  <si>
    <t>Damien Williams KC</t>
  </si>
  <si>
    <t>DamienWilliamsKC(12)</t>
  </si>
  <si>
    <t>GarrettCelek</t>
  </si>
  <si>
    <t>Garrett Celek</t>
  </si>
  <si>
    <t>Garrett Celek SF</t>
  </si>
  <si>
    <t>GarrettCelekSF(11)</t>
  </si>
  <si>
    <t>Laquon Treadwell MIN</t>
  </si>
  <si>
    <t>LaquonTreadwellMIN(10)</t>
  </si>
  <si>
    <t>MarkWalton</t>
  </si>
  <si>
    <t>Mark Walton</t>
  </si>
  <si>
    <t>Mark Walton CIN</t>
  </si>
  <si>
    <t>MarkWaltonCIN(9)</t>
  </si>
  <si>
    <t>JacquizzRodgers</t>
  </si>
  <si>
    <t>Jacquizz Rodgers</t>
  </si>
  <si>
    <t>Jacquizz Rodgers TB</t>
  </si>
  <si>
    <t>JacquizzRodgersTB(5)</t>
  </si>
  <si>
    <t>Mark Andrews BAL</t>
  </si>
  <si>
    <t>MarkAndrewsBAL(10)</t>
  </si>
  <si>
    <t>DaeSean Hamilton DEN</t>
  </si>
  <si>
    <t>DaeSeanHamiltonDEN(10)</t>
  </si>
  <si>
    <t>Jeff Heuerman DEN</t>
  </si>
  <si>
    <t>JeffHeuermanDEN(10)</t>
  </si>
  <si>
    <t>Jacoby Brissett IND</t>
  </si>
  <si>
    <t>JacobyBrissettIND(9)</t>
  </si>
  <si>
    <t>Jaylen Samuels PIT</t>
  </si>
  <si>
    <t>JaylenSamuelsPIT(7)</t>
  </si>
  <si>
    <t>AkrumWadley</t>
  </si>
  <si>
    <t>Akrum Wadley</t>
  </si>
  <si>
    <t>Akrum Wadley TEN</t>
  </si>
  <si>
    <t>AkrumWadleyTEN(8)</t>
  </si>
  <si>
    <t>BruceEllington</t>
  </si>
  <si>
    <t>Bruce Ellington</t>
  </si>
  <si>
    <t>Bruce Ellington HOU</t>
  </si>
  <si>
    <t>BruceEllingtonHOU(10)</t>
  </si>
  <si>
    <t>MalcolmMitchell</t>
  </si>
  <si>
    <t>Malcolm Mitchell</t>
  </si>
  <si>
    <t>Malcolm Mitchell NE</t>
  </si>
  <si>
    <t>MalcolmMitchellNE(11)</t>
  </si>
  <si>
    <t>Chris Conley KC</t>
  </si>
  <si>
    <t>ChrisConleyKC(12)</t>
  </si>
  <si>
    <t>Malcolm Brown LAR</t>
  </si>
  <si>
    <t>MalcolmBrownLAR(12)</t>
  </si>
  <si>
    <t>Ito Smith ATL</t>
  </si>
  <si>
    <t>ItoSmithATL(8)</t>
  </si>
  <si>
    <t>JeremyKerley</t>
  </si>
  <si>
    <t>Jeremy Kerley</t>
  </si>
  <si>
    <t>Jeremy Kerley BUF</t>
  </si>
  <si>
    <t>JeremyKerleyBUF(11)</t>
  </si>
  <si>
    <t>Michael Roberts DET</t>
  </si>
  <si>
    <t>MichaelRobertsDET(6)</t>
  </si>
  <si>
    <t>KapriBibbs</t>
  </si>
  <si>
    <t>Kapri Bibbs</t>
  </si>
  <si>
    <t>Kapri Bibbs WAS</t>
  </si>
  <si>
    <t>KapriBibbsWAS(4)</t>
  </si>
  <si>
    <t>TravarisCadet</t>
  </si>
  <si>
    <t>Travaris Cadet</t>
  </si>
  <si>
    <t>Travaris Cadet BUF</t>
  </si>
  <si>
    <t>TravarisCadetBUF(11)</t>
  </si>
  <si>
    <t>Nick Boyle BAL</t>
  </si>
  <si>
    <t>NickBoyleBAL(10)</t>
  </si>
  <si>
    <t>Demarcus Robinson KC</t>
  </si>
  <si>
    <t>DemarcusRobinsonKC(12)</t>
  </si>
  <si>
    <t>Breshad Perriman BAL</t>
  </si>
  <si>
    <t>BreshadPerrimanBAL(10)</t>
  </si>
  <si>
    <t>Wendell Smallwood</t>
  </si>
  <si>
    <t>Wendell Smallwood PHI</t>
  </si>
  <si>
    <t>WendellSmallwoodPHI(9)</t>
  </si>
  <si>
    <t>Ryan Switzer OAK</t>
  </si>
  <si>
    <t>RyanSwitzerOAK(7)</t>
  </si>
  <si>
    <t>NewYork(NYJ)NYJ</t>
  </si>
  <si>
    <t>Jets</t>
  </si>
  <si>
    <t>Jets NYJ</t>
  </si>
  <si>
    <t>JetsDST(11)</t>
  </si>
  <si>
    <t>ArDariusStewart</t>
  </si>
  <si>
    <t>ArDarius Stewart</t>
  </si>
  <si>
    <t>ArDarius Stewart NYJ</t>
  </si>
  <si>
    <t>ArDariusStewartNYJ(11)</t>
  </si>
  <si>
    <t>Oakland(OAK)OAK</t>
  </si>
  <si>
    <t>Raiders</t>
  </si>
  <si>
    <t>Raiders OAK</t>
  </si>
  <si>
    <t>OAK</t>
  </si>
  <si>
    <t>RaidersDST(7)</t>
  </si>
  <si>
    <t>Nick OLeary</t>
  </si>
  <si>
    <t>Nick O'Leary BUF</t>
  </si>
  <si>
    <t>NickO'LearyBUF(11)</t>
  </si>
  <si>
    <t>Chris Herndon NYJ</t>
  </si>
  <si>
    <t>ChrisHerndonIVNYJ(11)</t>
  </si>
  <si>
    <t>Chris Moore BAL</t>
  </si>
  <si>
    <t>ChrisMooreBAL(10)</t>
  </si>
  <si>
    <t>BrandonLaFell</t>
  </si>
  <si>
    <t>Brandon LaFell</t>
  </si>
  <si>
    <t>Brandon LaFell CIN</t>
  </si>
  <si>
    <t>BrandonLaFellCIN(9)</t>
  </si>
  <si>
    <t>Demetrius Harris KC</t>
  </si>
  <si>
    <t>DemetriusHarrisKC(12)</t>
  </si>
  <si>
    <t>Kendrick Bourne SF</t>
  </si>
  <si>
    <t>KendrickBourneSF(11)</t>
  </si>
  <si>
    <t>BraxtonMiller</t>
  </si>
  <si>
    <t>Braxton Miller</t>
  </si>
  <si>
    <t>Braxton Miller HOU</t>
  </si>
  <si>
    <t>BraxtonMillerHOU(10)</t>
  </si>
  <si>
    <t>SebastianJanikowski</t>
  </si>
  <si>
    <t>Sebastian Janikowski</t>
  </si>
  <si>
    <t>Sebastian Janikowski SEA</t>
  </si>
  <si>
    <t>SebastianJanikowskiSEA(7)</t>
  </si>
  <si>
    <t>JermaineGresham</t>
  </si>
  <si>
    <t>Jermaine Gresham</t>
  </si>
  <si>
    <t>Jermaine Gresham ARI</t>
  </si>
  <si>
    <t>JermaineGreshamARI(9)</t>
  </si>
  <si>
    <t>JordanLeggett</t>
  </si>
  <si>
    <t>Jordan Leggett</t>
  </si>
  <si>
    <t>Jordan Leggett NYJ</t>
  </si>
  <si>
    <t>JordanLeggettNYJ(11)</t>
  </si>
  <si>
    <t>Boston Scott NO</t>
  </si>
  <si>
    <t>BostonScottNO(6)</t>
  </si>
  <si>
    <t>Josh Reynolds LAR</t>
  </si>
  <si>
    <t>JoshReynoldsLAR(12)</t>
  </si>
  <si>
    <t>RicoGathers</t>
  </si>
  <si>
    <t>Rico Gathers</t>
  </si>
  <si>
    <t>Rico Gathers DAL</t>
  </si>
  <si>
    <t>RicoGathersDAL(8)</t>
  </si>
  <si>
    <t>Marcedes Lewis GB</t>
  </si>
  <si>
    <t>MarcedesLewisGB(7)</t>
  </si>
  <si>
    <t>J.D. McKissic SEA</t>
  </si>
  <si>
    <t>JD McKissic</t>
  </si>
  <si>
    <t>J.D.McKissicSEA(7)</t>
  </si>
  <si>
    <t>CliveWalford</t>
  </si>
  <si>
    <t>Clive Walford</t>
  </si>
  <si>
    <t>Clive Walford NYJ</t>
  </si>
  <si>
    <t>CliveWalfordNYJ(11)</t>
  </si>
  <si>
    <t>Rashard Higgins CLE</t>
  </si>
  <si>
    <t>RashardHigginsCLE(11)</t>
  </si>
  <si>
    <t>Camero1000rtis-Payne</t>
  </si>
  <si>
    <t>Cameron Artis-Payne</t>
  </si>
  <si>
    <t>Cameron Artis-Payne CAR</t>
  </si>
  <si>
    <t>Camero1000rtis-PayneCAR(4)</t>
  </si>
  <si>
    <t>RogerLewis</t>
  </si>
  <si>
    <t>Roger Lewis</t>
  </si>
  <si>
    <t>Roger Lewis NYG</t>
  </si>
  <si>
    <t>RogerLewisNYG(9)</t>
  </si>
  <si>
    <t>AmaraDarboh</t>
  </si>
  <si>
    <t>Amara Darboh</t>
  </si>
  <si>
    <t>Amara Darboh SEA</t>
  </si>
  <si>
    <t>AmaraDarbohSEA(7)</t>
  </si>
  <si>
    <t>CharcandrickWest</t>
  </si>
  <si>
    <t>Charcandrick West</t>
  </si>
  <si>
    <t>Charcandrick West KC</t>
  </si>
  <si>
    <t>CharcandrickWestKC(12)</t>
  </si>
  <si>
    <t>SethDeValve</t>
  </si>
  <si>
    <t>Seth DeValve</t>
  </si>
  <si>
    <t>Seth DeValve CLE</t>
  </si>
  <si>
    <t>SethDeValveCLE(11)</t>
  </si>
  <si>
    <t>AndreHolmes</t>
  </si>
  <si>
    <t>Andre Holmes</t>
  </si>
  <si>
    <t>Andre Holmes BUF</t>
  </si>
  <si>
    <t>AndreHolmesBUF(11)</t>
  </si>
  <si>
    <t>Seth Roberts OAK</t>
  </si>
  <si>
    <t>SethRobertsOAK(7)</t>
  </si>
  <si>
    <t>CarlosHenderson</t>
  </si>
  <si>
    <t>Carlos Henderson</t>
  </si>
  <si>
    <t>Carlos Henderson DEN</t>
  </si>
  <si>
    <t>CarlosHendersonDEN(10)</t>
  </si>
  <si>
    <t>KamarAiken</t>
  </si>
  <si>
    <t>Kamar Aiken</t>
  </si>
  <si>
    <t>Kamar Aiken FA</t>
  </si>
  <si>
    <t>KamarAikenFA(10000)</t>
  </si>
  <si>
    <t>Miami(MIA)MIA</t>
  </si>
  <si>
    <t>Dolphins</t>
  </si>
  <si>
    <t>Dolphins MIA</t>
  </si>
  <si>
    <t>DolphinsDST(11)</t>
  </si>
  <si>
    <t>BennyCunningham</t>
  </si>
  <si>
    <t>Benny Cunningham</t>
  </si>
  <si>
    <t>Benny Cunningham CHI</t>
  </si>
  <si>
    <t>BennyCunninghamCHI(5)</t>
  </si>
  <si>
    <t>RhettEllison</t>
  </si>
  <si>
    <t>Rhett Ellison</t>
  </si>
  <si>
    <t>Rhett Ellison NYG</t>
  </si>
  <si>
    <t>RhettEllisonNYG(9)</t>
  </si>
  <si>
    <t>NilesPaul</t>
  </si>
  <si>
    <t>Niles Paul</t>
  </si>
  <si>
    <t>Niles Paul JAC</t>
  </si>
  <si>
    <t>NilesPaulJAC(9)</t>
  </si>
  <si>
    <t>Aldrick Rosas NYG</t>
  </si>
  <si>
    <t>AldrickRosasNYG(9)</t>
  </si>
  <si>
    <t>TJJones</t>
  </si>
  <si>
    <t>TJ Jones</t>
  </si>
  <si>
    <t>T.J. Jones</t>
  </si>
  <si>
    <t>T.J. Jones DET</t>
  </si>
  <si>
    <t>T.J.JonesDET(6)</t>
  </si>
  <si>
    <t>India1000polis(IND)IND</t>
  </si>
  <si>
    <t>Colts</t>
  </si>
  <si>
    <t>Colts IND</t>
  </si>
  <si>
    <t>ColtsDST(9)</t>
  </si>
  <si>
    <t>JustinHardy</t>
  </si>
  <si>
    <t>Justin Hardy</t>
  </si>
  <si>
    <t>Justin Hardy ATL</t>
  </si>
  <si>
    <t>JustinHardyATL(8)</t>
  </si>
  <si>
    <t>Marqise Lee JAC</t>
  </si>
  <si>
    <t>MarqiseLeeJAC(9)</t>
  </si>
  <si>
    <t>ZachMiller</t>
  </si>
  <si>
    <t>Zach Miller</t>
  </si>
  <si>
    <t>Zach Miller CHI</t>
  </si>
  <si>
    <t>ZachMillerCHI(5)</t>
  </si>
  <si>
    <t>TavarresKing</t>
  </si>
  <si>
    <t>Tavarres King</t>
  </si>
  <si>
    <t>Tavarres King MIN</t>
  </si>
  <si>
    <t>TavarresKingMIN(10)</t>
  </si>
  <si>
    <t>EricDecker</t>
  </si>
  <si>
    <t>Eric Decker</t>
  </si>
  <si>
    <t>Eric Decker NE</t>
  </si>
  <si>
    <t>EricDeckerNE(11)</t>
  </si>
  <si>
    <t>JariusWright</t>
  </si>
  <si>
    <t>Jarius Wright</t>
  </si>
  <si>
    <t>Jarius Wright CAR</t>
  </si>
  <si>
    <t>JariusWrightCAR(4)</t>
  </si>
  <si>
    <t>Randy Bullock CIN</t>
  </si>
  <si>
    <t>RandyBullockCIN(9)</t>
  </si>
  <si>
    <t>DwayneAllen</t>
  </si>
  <si>
    <t>Dwayne Allen</t>
  </si>
  <si>
    <t>Dwayne Allen NE</t>
  </si>
  <si>
    <t>DwayneAllenNE(11)</t>
  </si>
  <si>
    <t>GiorgioTavecchio</t>
  </si>
  <si>
    <t>Giorgio Tavecchio</t>
  </si>
  <si>
    <t>Giorgio Tavecchio OAK</t>
  </si>
  <si>
    <t>GiorgioTavecchioOAK(7)</t>
  </si>
  <si>
    <t>D.J. Foster ARI</t>
  </si>
  <si>
    <t>DJ Foster</t>
  </si>
  <si>
    <t>D.J.FosterARI(9)</t>
  </si>
  <si>
    <t>Jason Sanders MIA</t>
  </si>
  <si>
    <t>JasonSandersMIA(11)</t>
  </si>
  <si>
    <t>Zane Gonzalez CLE</t>
  </si>
  <si>
    <t>ZaneGonzalezCLE(11)</t>
  </si>
  <si>
    <t>AaronRipkowski</t>
  </si>
  <si>
    <t>Aaron Ripkowski</t>
  </si>
  <si>
    <t>Aaron Ripkowski GB</t>
  </si>
  <si>
    <t>AaronRipkowskiGB(7)</t>
  </si>
  <si>
    <t>AlexanderArmah</t>
  </si>
  <si>
    <t>Alexander Armah</t>
  </si>
  <si>
    <t>Alexander Armah CAR</t>
  </si>
  <si>
    <t>AlexanderArmahCAR(4)</t>
  </si>
  <si>
    <t>Anthony Sherman KC</t>
  </si>
  <si>
    <t>AnthonyShermanKC(12)</t>
  </si>
  <si>
    <t>Brian Hill CIN</t>
  </si>
  <si>
    <t>BrianHillCIN(9)</t>
  </si>
  <si>
    <t>DeMarco Murray</t>
  </si>
  <si>
    <t>DeMarco Murray FA</t>
  </si>
  <si>
    <t>DeMarcoMurrayFA(10000)</t>
  </si>
  <si>
    <t>Derrius Guice WAS</t>
  </si>
  <si>
    <t>DerriusGuiceWAS(4)</t>
  </si>
  <si>
    <t>DonnelPumphrey</t>
  </si>
  <si>
    <t>Donnel Pumphrey</t>
  </si>
  <si>
    <t>Donnel Pumphrey PHI</t>
  </si>
  <si>
    <t>DonnelPumphreyPHI(9)</t>
  </si>
  <si>
    <t>Dwayne Washington DET</t>
  </si>
  <si>
    <t>DwayneWashingtonDET(6)</t>
  </si>
  <si>
    <t>Elijhaa Penny ARI</t>
  </si>
  <si>
    <t>ElijhaaPennyARI(9)</t>
  </si>
  <si>
    <t>Jamize Olawale DAL</t>
  </si>
  <si>
    <t>JamizeOlawaleDAL(8)</t>
  </si>
  <si>
    <t>Josh Adams PHI</t>
  </si>
  <si>
    <t>JoshAdamsPHI(9)</t>
  </si>
  <si>
    <t>KenjonBarner</t>
  </si>
  <si>
    <t>Kenjon Barner</t>
  </si>
  <si>
    <t>Kenjon Barner CAR</t>
  </si>
  <si>
    <t>KenjonBarnerCAR(4)</t>
  </si>
  <si>
    <t>KerwynnWilliams</t>
  </si>
  <si>
    <t>Kerwynn Williams</t>
  </si>
  <si>
    <t>Kerwynn Williams KC</t>
  </si>
  <si>
    <t>KerwynnWilliamsKC(12)</t>
  </si>
  <si>
    <t>MackBrown</t>
  </si>
  <si>
    <t>Mack Brown</t>
  </si>
  <si>
    <t>Mack Brown MIN</t>
  </si>
  <si>
    <t>MackBrownMIN(10)</t>
  </si>
  <si>
    <t>MikeTolbert</t>
  </si>
  <si>
    <t>Mike Tolbert</t>
  </si>
  <si>
    <t>Mike Tolbert FA</t>
  </si>
  <si>
    <t>MikeTolbertFA(10000)</t>
  </si>
  <si>
    <t>PaulPerkins</t>
  </si>
  <si>
    <t>Paul Perkins</t>
  </si>
  <si>
    <t>Paul Perkins NYG</t>
  </si>
  <si>
    <t>PaulPerkinsNYG(9)</t>
  </si>
  <si>
    <t>Ryan 1000ll CHI</t>
  </si>
  <si>
    <t>Ryan1000llCHI(5)</t>
  </si>
  <si>
    <t>StevanRidley</t>
  </si>
  <si>
    <t>Stevan Ridley</t>
  </si>
  <si>
    <t>Stevan Ridley PIT</t>
  </si>
  <si>
    <t>StevanRidleyPIT(7)</t>
  </si>
  <si>
    <t>T.J. Logan ARI</t>
  </si>
  <si>
    <t>TJ Logan</t>
  </si>
  <si>
    <t>T.J.Loga1000RI(9)</t>
  </si>
  <si>
    <t>Taquan Mizzell</t>
  </si>
  <si>
    <t>Taquan Mizzell CHI</t>
  </si>
  <si>
    <t>TaquanMizzellCHI(5)</t>
  </si>
  <si>
    <t>Trey Edmunds NO</t>
  </si>
  <si>
    <t>TreyEdmundsNO(6)</t>
  </si>
  <si>
    <t>ZachLine</t>
  </si>
  <si>
    <t>Zach Line</t>
  </si>
  <si>
    <t>Zach Line NO</t>
  </si>
  <si>
    <t>ZachLineNO(6)</t>
  </si>
  <si>
    <t>A.J.Derby</t>
  </si>
  <si>
    <t>A.J. Derby</t>
  </si>
  <si>
    <t>A.J. Derby MIA</t>
  </si>
  <si>
    <t>AJ Derby</t>
  </si>
  <si>
    <t>A.J.DerbyMIA(11)</t>
  </si>
  <si>
    <t>AlanCross</t>
  </si>
  <si>
    <t>Alan Cross</t>
  </si>
  <si>
    <t>Alan Cross TB</t>
  </si>
  <si>
    <t>AlanCrossTB(5)</t>
  </si>
  <si>
    <t>Antony Auclair TB</t>
  </si>
  <si>
    <t>AntonyAuclairTB(5)</t>
  </si>
  <si>
    <t>AustinTraylor</t>
  </si>
  <si>
    <t>Austin Traylor</t>
  </si>
  <si>
    <t>Austin Traylor DEN</t>
  </si>
  <si>
    <t>AustinTraylorDEN(10)</t>
  </si>
  <si>
    <t>BeauSandland</t>
  </si>
  <si>
    <t>Beau Sandland</t>
  </si>
  <si>
    <t>Beau Sandland ARI</t>
  </si>
  <si>
    <t>BeauSandlandARI(9)</t>
  </si>
  <si>
    <t>BenBraunecker</t>
  </si>
  <si>
    <t>Ben Braunecker CHI</t>
  </si>
  <si>
    <t>BenBrauneckerCHI(5)</t>
  </si>
  <si>
    <t>BenKoyack</t>
  </si>
  <si>
    <t>Ben Koyack</t>
  </si>
  <si>
    <t>Ben Koyack JAC</t>
  </si>
  <si>
    <t>BenKoyackJAC(9)</t>
  </si>
  <si>
    <t>BillyBrown</t>
  </si>
  <si>
    <t>Billy Brown</t>
  </si>
  <si>
    <t>Billy Brown PHI</t>
  </si>
  <si>
    <t>BillyBrownPHI(9)</t>
  </si>
  <si>
    <t>Blake Bell MIN</t>
  </si>
  <si>
    <t>BlakeBellMIN(10)</t>
  </si>
  <si>
    <t>BraedonBowman</t>
  </si>
  <si>
    <t>Braedon Bowman</t>
  </si>
  <si>
    <t>Braedon Bowman LAC</t>
  </si>
  <si>
    <t>BraedonBowmanLAC(8)</t>
  </si>
  <si>
    <t>BrandonWilliams</t>
  </si>
  <si>
    <t>Brandon Williams</t>
  </si>
  <si>
    <t>Brandon Williams FA</t>
  </si>
  <si>
    <t>BrandonWilliamsFA(10000)</t>
  </si>
  <si>
    <t>BryceWilliams</t>
  </si>
  <si>
    <t>Bryce Williams</t>
  </si>
  <si>
    <t>Bryce Williams ARI</t>
  </si>
  <si>
    <t>BryceWilliamsARI(9)</t>
  </si>
  <si>
    <t>BuckyHodges</t>
  </si>
  <si>
    <t>Bucky Hodges</t>
  </si>
  <si>
    <t>Bucky Hodges NYJ</t>
  </si>
  <si>
    <t>BuckyHodgesNYJ(11)</t>
  </si>
  <si>
    <t>C.J. Uzomah CIN</t>
  </si>
  <si>
    <t>CJ Uzomah</t>
  </si>
  <si>
    <t>C.J.UzomahCIN(9)</t>
  </si>
  <si>
    <t>Cethan Carter CIN</t>
  </si>
  <si>
    <t>CethanCarterCIN(9)</t>
  </si>
  <si>
    <t>Chris Manhertz CAR</t>
  </si>
  <si>
    <t>ChrisManhertzCAR(4)</t>
  </si>
  <si>
    <t>ClayHarbor</t>
  </si>
  <si>
    <t>Clay Harbor</t>
  </si>
  <si>
    <t>Clay Harbor NO</t>
  </si>
  <si>
    <t>ClayHarborNO(6)</t>
  </si>
  <si>
    <t>ColeHikutini</t>
  </si>
  <si>
    <t>Cole Hikutini SF</t>
  </si>
  <si>
    <t>ColeHikutiniSF(11)</t>
  </si>
  <si>
    <t>ColeWick</t>
  </si>
  <si>
    <t>Cole Wick SF</t>
  </si>
  <si>
    <t>ColeWickSF(11)</t>
  </si>
  <si>
    <t>Dalton Schultz DAL</t>
  </si>
  <si>
    <t>DaltonSchultzDAL(8)</t>
  </si>
  <si>
    <t>Daniel Brown CHI</t>
  </si>
  <si>
    <t>DanielBrownCHI(5)</t>
  </si>
  <si>
    <t>Darrell Daniels IND</t>
  </si>
  <si>
    <t>DarrellDanielsIND(9)</t>
  </si>
  <si>
    <t>Darren Fells CLE</t>
  </si>
  <si>
    <t>DarrenFellsCLE(11)</t>
  </si>
  <si>
    <t>DavidMorgan</t>
  </si>
  <si>
    <t>David Morgan</t>
  </si>
  <si>
    <t>David Morgan MIN</t>
  </si>
  <si>
    <t>DavidMorganMIN(10)</t>
  </si>
  <si>
    <t>Deon Yelder NO</t>
  </si>
  <si>
    <t>DeonYelderNO(6)</t>
  </si>
  <si>
    <t>Derek Carrier OAK</t>
  </si>
  <si>
    <t>DerekCarrierOAK(7)</t>
  </si>
  <si>
    <t>DevonCajuste</t>
  </si>
  <si>
    <t>Devon Cajuste</t>
  </si>
  <si>
    <t>Devon Cajuste FA</t>
  </si>
  <si>
    <t>DevonCajusteFA(10000)</t>
  </si>
  <si>
    <t>DionSims</t>
  </si>
  <si>
    <t>Dion Sims</t>
  </si>
  <si>
    <t>Dion Sims CHI</t>
  </si>
  <si>
    <t>DionSimsCHI(5)</t>
  </si>
  <si>
    <t>Durham Smythe MIA</t>
  </si>
  <si>
    <t>DurhamSmytheMIA(11)</t>
  </si>
  <si>
    <t>EmanuelByrd</t>
  </si>
  <si>
    <t>Emanuel Byrd</t>
  </si>
  <si>
    <t>Emanuel Byrd GB</t>
  </si>
  <si>
    <t>EmanuelByrdGB(7)</t>
  </si>
  <si>
    <t>Eric Saubert ATL</t>
  </si>
  <si>
    <t>EricSaubertATL(8)</t>
  </si>
  <si>
    <t>EricTomlinson</t>
  </si>
  <si>
    <t>Eric Tomlinson NYJ</t>
  </si>
  <si>
    <t>EricTomlinsonNYJ(11)</t>
  </si>
  <si>
    <t>ErikSwoope</t>
  </si>
  <si>
    <t>Erik Swoope</t>
  </si>
  <si>
    <t>Erik Swoope IND</t>
  </si>
  <si>
    <t>ErikSwoopeIND(9)</t>
  </si>
  <si>
    <t>EvanBaylis</t>
  </si>
  <si>
    <t>Evan Baylis CAR</t>
  </si>
  <si>
    <t>EvanBaylisCAR(4)</t>
  </si>
  <si>
    <t>GabeHolmes</t>
  </si>
  <si>
    <t>Gabe Holmes</t>
  </si>
  <si>
    <t>Gabe Holmes ARI</t>
  </si>
  <si>
    <t>GabeHolmesARI(9)</t>
  </si>
  <si>
    <t>Garrett Griffin NO</t>
  </si>
  <si>
    <t>GarrettGriffinNO(6)</t>
  </si>
  <si>
    <t>GavinEscobar</t>
  </si>
  <si>
    <t>Gavin Escobar</t>
  </si>
  <si>
    <t>Gavin Escobar MIA</t>
  </si>
  <si>
    <t>GavinEscobarMIA(11)</t>
  </si>
  <si>
    <t>Geoff Swaim DAL</t>
  </si>
  <si>
    <t>GeoffSwaimDAL(8)</t>
  </si>
  <si>
    <t>HakeemValles</t>
  </si>
  <si>
    <t>Hakeem Valles</t>
  </si>
  <si>
    <t>Hakeem Valles DET</t>
  </si>
  <si>
    <t>HakeemVallesDET(6)</t>
  </si>
  <si>
    <t>HenryKrieger-Coble</t>
  </si>
  <si>
    <t>Henry Krieger-Coble</t>
  </si>
  <si>
    <t>Henry Krieger-Coble LAR</t>
  </si>
  <si>
    <t>HenryKrieger-CobleLAR(12)</t>
  </si>
  <si>
    <t>Hunter Henry LAC</t>
  </si>
  <si>
    <t>HunterHenryLAC(8)</t>
  </si>
  <si>
    <t>Ian Thomas CAR</t>
  </si>
  <si>
    <t>IanThomasCAR(4)</t>
  </si>
  <si>
    <t>IfeanyiMomah</t>
  </si>
  <si>
    <t>Ifeanyi Momah</t>
  </si>
  <si>
    <t>Ifeanyi Momah ARI</t>
  </si>
  <si>
    <t>IfeanyiMomahARI(9)</t>
  </si>
  <si>
    <t>JaceAmaro</t>
  </si>
  <si>
    <t>Jace Amaro</t>
  </si>
  <si>
    <t>Jace Amaro KC</t>
  </si>
  <si>
    <t>JaceAmaroKC(12)</t>
  </si>
  <si>
    <t>Jacob Hollister NE</t>
  </si>
  <si>
    <t>JacobHollisterNE(11)</t>
  </si>
  <si>
    <t>JamesOShaughnessy</t>
  </si>
  <si>
    <t>James OShaughnessy</t>
  </si>
  <si>
    <t>James OShaughnessy JAC</t>
  </si>
  <si>
    <t>JamesOShaughnessyJAC(9)</t>
  </si>
  <si>
    <t>JerellAdams</t>
  </si>
  <si>
    <t>Jerell Adams</t>
  </si>
  <si>
    <t>Jerell Adams NYG</t>
  </si>
  <si>
    <t>JerellAdamsNYG(9)</t>
  </si>
  <si>
    <t>Jeremy Sprinkle WAS</t>
  </si>
  <si>
    <t>JeremySprinkleWAS(4)</t>
  </si>
  <si>
    <t>JimDray</t>
  </si>
  <si>
    <t>Jim Dray</t>
  </si>
  <si>
    <t>Jim Dray FA</t>
  </si>
  <si>
    <t>JimDrayFA(10000)</t>
  </si>
  <si>
    <t>JohnPhillips</t>
  </si>
  <si>
    <t>John Phillips</t>
  </si>
  <si>
    <t>John Phillips NO</t>
  </si>
  <si>
    <t>JohnPhillipsNO(6)</t>
  </si>
  <si>
    <t>Jordan Thomas HOU</t>
  </si>
  <si>
    <t>JordanThomasHOU(10)</t>
  </si>
  <si>
    <t>JoshuaPerkins</t>
  </si>
  <si>
    <t>Joshua Perkins FA</t>
  </si>
  <si>
    <t>JoshuaPerkinsFA(10000)</t>
  </si>
  <si>
    <t>Khari Lee BUF</t>
  </si>
  <si>
    <t>KhariLeeBUF(11)</t>
  </si>
  <si>
    <t>KWaunWilliams</t>
  </si>
  <si>
    <t>KWaun Williams</t>
  </si>
  <si>
    <t>KWaun Williams SF</t>
  </si>
  <si>
    <t>KWaunWilliamsSF(11)</t>
  </si>
  <si>
    <t>LanceKendricks</t>
  </si>
  <si>
    <t>Lance Kendricks</t>
  </si>
  <si>
    <t>Lance Kendricks GB</t>
  </si>
  <si>
    <t>LanceKendricksGB(7)</t>
  </si>
  <si>
    <t>Lee Smith OAK</t>
  </si>
  <si>
    <t>LeeSmithOAK(7)</t>
  </si>
  <si>
    <t>Levine Toilolo DET</t>
  </si>
  <si>
    <t>LevineToiloloDET(6)</t>
  </si>
  <si>
    <t>LoganPaulsen</t>
  </si>
  <si>
    <t>Logan Paulsen</t>
  </si>
  <si>
    <t>Logan Paulsen ATL</t>
  </si>
  <si>
    <t>LoganPaulse1000TL(8)</t>
  </si>
  <si>
    <t>Logan Thomas BUF</t>
  </si>
  <si>
    <t>LoganThomasBUF(11)</t>
  </si>
  <si>
    <t>Luke Stocker TEN</t>
  </si>
  <si>
    <t>LukeStockerTEN(8)</t>
  </si>
  <si>
    <t>MarQueisGray</t>
  </si>
  <si>
    <t>MarQueis Gray</t>
  </si>
  <si>
    <t>MarQueis Gray MIA</t>
  </si>
  <si>
    <t>MarQueisGrayMIA(11)</t>
  </si>
  <si>
    <t>Mason Schreck CIN</t>
  </si>
  <si>
    <t>MasonSchreckCIN(9)</t>
  </si>
  <si>
    <t>Matt LaCosse DEN</t>
  </si>
  <si>
    <t>MattLaCosseDEN(10)</t>
  </si>
  <si>
    <t>Matt Lengel CLE</t>
  </si>
  <si>
    <t>MattLengelCLE(11)</t>
  </si>
  <si>
    <t>Maxx Williams BAL</t>
  </si>
  <si>
    <t>MaxxWilliamsBAL(10)</t>
  </si>
  <si>
    <t>MichaelHooma1000wanui</t>
  </si>
  <si>
    <t>Michael Hooma1000wanui</t>
  </si>
  <si>
    <t>Michael Hooma1000wanui NO</t>
  </si>
  <si>
    <t>MichaelHooma1000wanuiNO(6)</t>
  </si>
  <si>
    <t>Mo Alie-Cox IND</t>
  </si>
  <si>
    <t>MoAlie-CoxIND(9)</t>
  </si>
  <si>
    <t>MoritzBoehringer</t>
  </si>
  <si>
    <t>Moritz Boehringer</t>
  </si>
  <si>
    <t>Moritz Boehringer FA</t>
  </si>
  <si>
    <t>MoritzBoehringerFA(10000)</t>
  </si>
  <si>
    <t>MychalRivera</t>
  </si>
  <si>
    <t>Mychal Rivera</t>
  </si>
  <si>
    <t>Mychal Rivera FA</t>
  </si>
  <si>
    <t>MychalRiveraFA(10000)</t>
  </si>
  <si>
    <t>MyCole Pruitt HOU</t>
  </si>
  <si>
    <t>MyColePruittHOU(10)</t>
  </si>
  <si>
    <t>NealSterling</t>
  </si>
  <si>
    <t>Neal Sterling</t>
  </si>
  <si>
    <t>Neal Sterling NYJ</t>
  </si>
  <si>
    <t>NealSterlingNYJ(11)</t>
  </si>
  <si>
    <t>OrsonCharles</t>
  </si>
  <si>
    <t>Orson Charles</t>
  </si>
  <si>
    <t>Orson Charles KC</t>
  </si>
  <si>
    <t>OrsonCharlesKC(12)</t>
  </si>
  <si>
    <t>PhillipSuper1000w</t>
  </si>
  <si>
    <t>Phillip Super1000w</t>
  </si>
  <si>
    <t>Phillip Super1000w TEN</t>
  </si>
  <si>
    <t>PhillipSuper1000wTEN(8)</t>
  </si>
  <si>
    <t>RandallTelfer</t>
  </si>
  <si>
    <t>Randall Telfer</t>
  </si>
  <si>
    <t>Randall Telfer IND</t>
  </si>
  <si>
    <t>RandallTelferIND(9)</t>
  </si>
  <si>
    <t>Richard Rodgers PHI</t>
  </si>
  <si>
    <t>RichardRodgersPHI(9)</t>
  </si>
  <si>
    <t>Robert Tonyan GB</t>
  </si>
  <si>
    <t>RobertTonyanGB(7)</t>
  </si>
  <si>
    <t>RossTravis</t>
  </si>
  <si>
    <t>Ross Travis IND</t>
  </si>
  <si>
    <t>RossTravisIND(9)</t>
  </si>
  <si>
    <t>RyanHewitt</t>
  </si>
  <si>
    <t>Ryan Hewitt</t>
  </si>
  <si>
    <t>Ryan Hewitt CIN</t>
  </si>
  <si>
    <t>RyanHewittCIN(9)</t>
  </si>
  <si>
    <t>Ryan Izzo NE</t>
  </si>
  <si>
    <t>RyanIzzoNE(11)</t>
  </si>
  <si>
    <t>SeanCulkin</t>
  </si>
  <si>
    <t>Sean Culkin</t>
  </si>
  <si>
    <t>Sean Culkin LAC</t>
  </si>
  <si>
    <t>SeanCulkinLAC(8)</t>
  </si>
  <si>
    <t>SeanMcGrath</t>
  </si>
  <si>
    <t>Sean McGrath</t>
  </si>
  <si>
    <t>Sean McGrath DET</t>
  </si>
  <si>
    <t>SeanMcGrathDET(6)</t>
  </si>
  <si>
    <t>Temarrick Hemingway LAR</t>
  </si>
  <si>
    <t>TemarrickHemingwayLAR(12)</t>
  </si>
  <si>
    <t>ThomasDuarte</t>
  </si>
  <si>
    <t>Thomas Duarte</t>
  </si>
  <si>
    <t>Thomas Duarte MIA</t>
  </si>
  <si>
    <t>ThomasDuarteMIA(11)</t>
  </si>
  <si>
    <t>TimWright</t>
  </si>
  <si>
    <t>Tim Wright</t>
  </si>
  <si>
    <t>Tim Wright KC</t>
  </si>
  <si>
    <t>TimWrightKC(12)</t>
  </si>
  <si>
    <t>Troy Fumagalli DEN</t>
  </si>
  <si>
    <t>TroyFumagalliDEN(10)</t>
  </si>
  <si>
    <t>TroyNiklas</t>
  </si>
  <si>
    <t>Troy Niklas</t>
  </si>
  <si>
    <t>Troy Niklas NE</t>
  </si>
  <si>
    <t>TroyNiklasNE(11)</t>
  </si>
  <si>
    <t>Tyler Conklin MIN</t>
  </si>
  <si>
    <t>TylerConklinMIN(10)</t>
  </si>
  <si>
    <t>TyroneSwoopes</t>
  </si>
  <si>
    <t>Tyrone Swoopes</t>
  </si>
  <si>
    <t>Tyrone Swoopes SEA</t>
  </si>
  <si>
    <t>TyroneSwoopesSEA(7)</t>
  </si>
  <si>
    <t>VinceMayle</t>
  </si>
  <si>
    <t>Vince Mayle</t>
  </si>
  <si>
    <t>Vince Mayle BAL</t>
  </si>
  <si>
    <t>VinceMayleBAL(10)</t>
  </si>
  <si>
    <t>Will Dissly SEA</t>
  </si>
  <si>
    <t>WillDisslySEA(7)</t>
  </si>
  <si>
    <t>WillTye</t>
  </si>
  <si>
    <t>Will Tye</t>
  </si>
  <si>
    <t>Will Tye NE</t>
  </si>
  <si>
    <t>WillTyeNE(11)</t>
  </si>
  <si>
    <t>Xavier Grimble PIT</t>
  </si>
  <si>
    <t>XavierGrimblePIT(7)</t>
  </si>
  <si>
    <t>AaronBurbridge</t>
  </si>
  <si>
    <t>Aaron Burbridge</t>
  </si>
  <si>
    <t>Aaron Burbridge SF</t>
  </si>
  <si>
    <t>AaronBurbridgeSF(11)</t>
  </si>
  <si>
    <t>AaronDobson</t>
  </si>
  <si>
    <t>Aaron Dobson</t>
  </si>
  <si>
    <t>Aaron Dobson FA</t>
  </si>
  <si>
    <t>AaronDobsonFA(10000)</t>
  </si>
  <si>
    <t>AldrickRobinson</t>
  </si>
  <si>
    <t>Aldrick Robinson</t>
  </si>
  <si>
    <t>Aldrick Robinson SF</t>
  </si>
  <si>
    <t>AldrickRobinsonSF(11)</t>
  </si>
  <si>
    <t>Alex Erickson CIN</t>
  </si>
  <si>
    <t>AlexEricksonCIN(9)</t>
  </si>
  <si>
    <t>Allen Lazard JAC</t>
  </si>
  <si>
    <t>AllenLazardJAC(9)</t>
  </si>
  <si>
    <t>AndyJones</t>
  </si>
  <si>
    <t>Andy Jones</t>
  </si>
  <si>
    <t>Andy Jones DET</t>
  </si>
  <si>
    <t>AndyJonesDET(6)</t>
  </si>
  <si>
    <t>ArreliousBenn</t>
  </si>
  <si>
    <t>Arrelious Benn</t>
  </si>
  <si>
    <t>Arrelious Benn FA</t>
  </si>
  <si>
    <t>ArreliousBennFA(10000)</t>
  </si>
  <si>
    <t>Auden Tate CIN</t>
  </si>
  <si>
    <t>AudenTateCIN(9)</t>
  </si>
  <si>
    <t>AustinCarr</t>
  </si>
  <si>
    <t>Austin Carr NO</t>
  </si>
  <si>
    <t>AustinCarrNO(6)</t>
  </si>
  <si>
    <t>AustinProehl</t>
  </si>
  <si>
    <t>Austin Proehl</t>
  </si>
  <si>
    <t>Austin Proehl BUF</t>
  </si>
  <si>
    <t>AustinProehlBUF(11)</t>
  </si>
  <si>
    <t>BennieFowler</t>
  </si>
  <si>
    <t>Bennie Fowler</t>
  </si>
  <si>
    <t>Bennie Fowler CHI</t>
  </si>
  <si>
    <t>BennieFowlerCHI(5)</t>
  </si>
  <si>
    <t>BoboWilson</t>
  </si>
  <si>
    <t>Bobo Wilson</t>
  </si>
  <si>
    <t>Bobo Wilson TB</t>
  </si>
  <si>
    <t>BoboWilsonTB(5)</t>
  </si>
  <si>
    <t>BrandonColeman</t>
  </si>
  <si>
    <t>Brandon Coleman</t>
  </si>
  <si>
    <t>Brandon Coleman NO</t>
  </si>
  <si>
    <t>BrandonColemanNO(6)</t>
  </si>
  <si>
    <t>BrandonReilly</t>
  </si>
  <si>
    <t>Brandon Reilly</t>
  </si>
  <si>
    <t>Brandon Reilly BUF</t>
  </si>
  <si>
    <t>BrandonReillyBUF(11)</t>
  </si>
  <si>
    <t>BrandonTate</t>
  </si>
  <si>
    <t>Brandon Tate</t>
  </si>
  <si>
    <t>Brandon Tate FA</t>
  </si>
  <si>
    <t>BrandonTateFA(10000)</t>
  </si>
  <si>
    <t>Braxton Berrios NE</t>
  </si>
  <si>
    <t>BraxtonBerriosNE(11)</t>
  </si>
  <si>
    <t>BrentonBersin</t>
  </si>
  <si>
    <t>Brenton Bersin</t>
  </si>
  <si>
    <t>Brenton Bersin FA</t>
  </si>
  <si>
    <t>BrentonBersinFA(10000)</t>
  </si>
  <si>
    <t>BrianQuick</t>
  </si>
  <si>
    <t>Brian Quick</t>
  </si>
  <si>
    <t>Brian Quick WAS</t>
  </si>
  <si>
    <t>BrianQuickWAS(4)</t>
  </si>
  <si>
    <t>BrittanGolden</t>
  </si>
  <si>
    <t>Brittan Golden</t>
  </si>
  <si>
    <t>Brittan Golden ARI</t>
  </si>
  <si>
    <t>BrittanGolde1000RI(9)</t>
  </si>
  <si>
    <t>BryceTreggs</t>
  </si>
  <si>
    <t>Bryce Treggs</t>
  </si>
  <si>
    <t>Bryce Treggs PHI</t>
  </si>
  <si>
    <t>BryceTreggsPHI(9)</t>
  </si>
  <si>
    <t>Cedrick Wilson DAL</t>
  </si>
  <si>
    <t>CedrickWilsonDAL(8)</t>
  </si>
  <si>
    <t>ChadHansen</t>
  </si>
  <si>
    <t>Chad Hansen NYJ</t>
  </si>
  <si>
    <t>ChadHansenNYJ(11)</t>
  </si>
  <si>
    <t>CharlesJohnson</t>
  </si>
  <si>
    <t>Charles Johnson</t>
  </si>
  <si>
    <t>Charles Johnson NYJ</t>
  </si>
  <si>
    <t>CharlesJohnsonNYJ(11)</t>
  </si>
  <si>
    <t>CharonePeake</t>
  </si>
  <si>
    <t>Charone Peake</t>
  </si>
  <si>
    <t>Charone Peake NYJ</t>
  </si>
  <si>
    <t>CharonePeakeNYJ(11)</t>
  </si>
  <si>
    <t>ChrisMatthews</t>
  </si>
  <si>
    <t>Chris Matthews</t>
  </si>
  <si>
    <t>Chris Matthews FA</t>
  </si>
  <si>
    <t>ChrisMatthewsFA(10000)</t>
  </si>
  <si>
    <t>CobiHamilton</t>
  </si>
  <si>
    <t>Cobi Hamilton</t>
  </si>
  <si>
    <t>Cobi Hamilton FA</t>
  </si>
  <si>
    <t>CobiHamiltonFA(10000)</t>
  </si>
  <si>
    <t>Cody Core CIN</t>
  </si>
  <si>
    <t>CodyCoreCIN(9)</t>
  </si>
  <si>
    <t>CoreyFuller</t>
  </si>
  <si>
    <t>Corey Fuller</t>
  </si>
  <si>
    <t>Corey Fuller NO</t>
  </si>
  <si>
    <t>CoreyFullerNO(6)</t>
  </si>
  <si>
    <t>Damiere Byrd CAR</t>
  </si>
  <si>
    <t>DamiereByrdCAR(4)</t>
  </si>
  <si>
    <t>Damion Ratley CLE</t>
  </si>
  <si>
    <t>DamionRatleyCLE(11)</t>
  </si>
  <si>
    <t>DarriusHeyward-Bey</t>
  </si>
  <si>
    <t>Darrius Heyward-Bey</t>
  </si>
  <si>
    <t>Darrius Heyward-Bey PIT</t>
  </si>
  <si>
    <t>DarriusHeyward-BeyPIT(7)</t>
  </si>
  <si>
    <t>DauriceFountain</t>
  </si>
  <si>
    <t>Daurice Fountain IND</t>
  </si>
  <si>
    <t>DauriceFountainIND(9)</t>
  </si>
  <si>
    <t>DeAndrew White HOU</t>
  </si>
  <si>
    <t>DeAndrewWhiteHOU(10)</t>
  </si>
  <si>
    <t>DeAngeloYancey</t>
  </si>
  <si>
    <t>DeAngelo Yancey</t>
  </si>
  <si>
    <t>DeAngelo Yancey GB</t>
  </si>
  <si>
    <t>DeAngeloYanceyGB(7)</t>
  </si>
  <si>
    <t>DeAnthonyThomas</t>
  </si>
  <si>
    <t>DeAnthony Thomas</t>
  </si>
  <si>
    <t>DeAnthony Thomas KC</t>
  </si>
  <si>
    <t>DeAnthonyThomasKC(12)</t>
  </si>
  <si>
    <t>Deon Cain IND</t>
  </si>
  <si>
    <t>DeonCainIND(9)</t>
  </si>
  <si>
    <t>Deontay Burnett TEN</t>
  </si>
  <si>
    <t>DeontayBurnettTEN(8)</t>
  </si>
  <si>
    <t>DeonteThompson</t>
  </si>
  <si>
    <t>Deonte Thompson</t>
  </si>
  <si>
    <t>Deonte Thompson DAL</t>
  </si>
  <si>
    <t>DeonteThompsonDAL(8)</t>
  </si>
  <si>
    <t>DwayneHarris</t>
  </si>
  <si>
    <t>Dwayne Harris</t>
  </si>
  <si>
    <t>Dwayne Harris OAK</t>
  </si>
  <si>
    <t>DwayneHarrisOAK(7)</t>
  </si>
  <si>
    <t>DylanCantrell</t>
  </si>
  <si>
    <t>Dylan Cantrell LAC</t>
  </si>
  <si>
    <t>DylanCantrellLAC(8)</t>
  </si>
  <si>
    <t>EdEagan</t>
  </si>
  <si>
    <t>Ed Eagan</t>
  </si>
  <si>
    <t>Ed Eagan FA</t>
  </si>
  <si>
    <t>EdEaganFA(10000)</t>
  </si>
  <si>
    <t>EliRogers</t>
  </si>
  <si>
    <t>Eli Rogers</t>
  </si>
  <si>
    <t>Eli Rogers FA</t>
  </si>
  <si>
    <t>EliRogersFA(10000)</t>
  </si>
  <si>
    <t>FreddieMartino</t>
  </si>
  <si>
    <t>Freddie Martino</t>
  </si>
  <si>
    <t>Freddie Martino TB</t>
  </si>
  <si>
    <t>FreddieMartinoTB(5)</t>
  </si>
  <si>
    <t>Geremy Davis LAC</t>
  </si>
  <si>
    <t>GeremyDavisLAC(8)</t>
  </si>
  <si>
    <t>HarryDouglas</t>
  </si>
  <si>
    <t>Harry Douglas</t>
  </si>
  <si>
    <t>Harry Douglas FA</t>
  </si>
  <si>
    <t>HarryDouglasFA(10000)</t>
  </si>
  <si>
    <t>HunterSharp</t>
  </si>
  <si>
    <t>Hunter Sharp</t>
  </si>
  <si>
    <t>Hunter Sharp NYG</t>
  </si>
  <si>
    <t>HunterSharpNYG(9)</t>
  </si>
  <si>
    <t>Isaiah McKenzie DEN</t>
  </si>
  <si>
    <t>IsaiahMcKenzieDEN(10)</t>
  </si>
  <si>
    <t>Jaleel Scott BAL</t>
  </si>
  <si>
    <t>JaleelScottBAL(10)</t>
  </si>
  <si>
    <t>JamesWright</t>
  </si>
  <si>
    <t>James Wright</t>
  </si>
  <si>
    <t>James Wright FA</t>
  </si>
  <si>
    <t>JamesWrightFA(10000)</t>
  </si>
  <si>
    <t>JaydonMickens</t>
  </si>
  <si>
    <t>Jaydon Mickens JAC</t>
  </si>
  <si>
    <t>JaydonMickensJAC(9)</t>
  </si>
  <si>
    <t>JeffJanis</t>
  </si>
  <si>
    <t>Jeff Janis</t>
  </si>
  <si>
    <t>Jeff Janis CLE</t>
  </si>
  <si>
    <t>JeffJanisCLE(11)</t>
  </si>
  <si>
    <t>JehuChesson</t>
  </si>
  <si>
    <t>Jehu Chesson KC</t>
  </si>
  <si>
    <t>JehuChessonKC(12)</t>
  </si>
  <si>
    <t>JohnnyHolton</t>
  </si>
  <si>
    <t>Johnny Holton</t>
  </si>
  <si>
    <t>Johnny Holton OAK</t>
  </si>
  <si>
    <t>JohnnyHoltonOAK(7)</t>
  </si>
  <si>
    <t>JoJo 1000tson NYJ</t>
  </si>
  <si>
    <t>JoJo1000tsonNYJ(11)</t>
  </si>
  <si>
    <t>JordanLasley</t>
  </si>
  <si>
    <t>Jordan Lasley</t>
  </si>
  <si>
    <t>Jordan Lasley BAL</t>
  </si>
  <si>
    <t>JordanLasleyBAL(10)</t>
  </si>
  <si>
    <t>JordanTaylor</t>
  </si>
  <si>
    <t>Jordan Taylor</t>
  </si>
  <si>
    <t>Jordan Taylor DEN</t>
  </si>
  <si>
    <t>JordanTaylorDEN(10)</t>
  </si>
  <si>
    <t>JoshBellamy</t>
  </si>
  <si>
    <t>Josh Bellamy CHI</t>
  </si>
  <si>
    <t>JoshBellamyCHI(5)</t>
  </si>
  <si>
    <t>Josh Malone CIN</t>
  </si>
  <si>
    <t>JoshMaloneCIN(9)</t>
  </si>
  <si>
    <t>JustinHunter</t>
  </si>
  <si>
    <t>Justin Hunter</t>
  </si>
  <si>
    <t>Justin Hunter PIT</t>
  </si>
  <si>
    <t>JustinHunterPIT(7)</t>
  </si>
  <si>
    <t>Justin Watson TB</t>
  </si>
  <si>
    <t>JustinWatsonTB(5)</t>
  </si>
  <si>
    <t>KaelinClay</t>
  </si>
  <si>
    <t>Kaelin Clay</t>
  </si>
  <si>
    <t>Kaelin Clay BUF</t>
  </si>
  <si>
    <t>KaelinClayBUF(11)</t>
  </si>
  <si>
    <t>KasenWilliams</t>
  </si>
  <si>
    <t>Kasen Williams</t>
  </si>
  <si>
    <t>Kasen Williams IND</t>
  </si>
  <si>
    <t>KasenWilliamsIND(9)</t>
  </si>
  <si>
    <t>KoreyRobertson</t>
  </si>
  <si>
    <t>Korey Robertson</t>
  </si>
  <si>
    <t>Korey Robertson MIN</t>
  </si>
  <si>
    <t>KoreyRobertsonMIN(10)</t>
  </si>
  <si>
    <t>LeonteCarroo</t>
  </si>
  <si>
    <t>Leonte Carroo</t>
  </si>
  <si>
    <t>Leonte Carroo MIA</t>
  </si>
  <si>
    <t>LeonteCarrooMIA(11)</t>
  </si>
  <si>
    <t>Marcell Ateman OAK</t>
  </si>
  <si>
    <t>MarcellAtemanOAK(7)</t>
  </si>
  <si>
    <t>Marcus Johnson SEA</t>
  </si>
  <si>
    <t>MarcusJohnsonSEA(7)</t>
  </si>
  <si>
    <t>MarkusWheaton</t>
  </si>
  <si>
    <t>Markus Wheaton</t>
  </si>
  <si>
    <t>Markus Wheaton PHI</t>
  </si>
  <si>
    <t>MarkusWheatonPHI(9)</t>
  </si>
  <si>
    <t>Marvin Hall ATL</t>
  </si>
  <si>
    <t>MarvinHallATL(8)</t>
  </si>
  <si>
    <t>MauriceHarris</t>
  </si>
  <si>
    <t>Maurice Harris</t>
  </si>
  <si>
    <t>Maurice Harris WAS</t>
  </si>
  <si>
    <t>MauriceHarrisWAS(4)</t>
  </si>
  <si>
    <t>MaxMcCaffrey</t>
  </si>
  <si>
    <t>Max McCaffrey</t>
  </si>
  <si>
    <t>Max McCaffrey SF</t>
  </si>
  <si>
    <t>MaxMcCaffreySF(11)</t>
  </si>
  <si>
    <t>MichaelCampa1000ro</t>
  </si>
  <si>
    <t>Michael Campa1000ro</t>
  </si>
  <si>
    <t>Michael Campa1000ro TEN</t>
  </si>
  <si>
    <t>MichaelCampa1000roTEN(8)</t>
  </si>
  <si>
    <t>MichaelFloyd</t>
  </si>
  <si>
    <t>Michael Floyd</t>
  </si>
  <si>
    <t>Michael Floyd FA</t>
  </si>
  <si>
    <t>MichaelFloydFA(10000)</t>
  </si>
  <si>
    <t>MikeThomas</t>
  </si>
  <si>
    <t>Mike Thomas LAR</t>
  </si>
  <si>
    <t>MikeThomasLAR(12)</t>
  </si>
  <si>
    <t>NickWilliams</t>
  </si>
  <si>
    <t>Nick Williams</t>
  </si>
  <si>
    <t>Nick Williams TEN</t>
  </si>
  <si>
    <t>NickWilliamsTEN(8)</t>
  </si>
  <si>
    <t>Noah Brown DAL</t>
  </si>
  <si>
    <t>NoahBrownDAL(8)</t>
  </si>
  <si>
    <t>Pharoh Cooper LAR</t>
  </si>
  <si>
    <t>PharohCooperLAR(12)</t>
  </si>
  <si>
    <t>QuanBray</t>
  </si>
  <si>
    <t>Quan Bray</t>
  </si>
  <si>
    <t>Quan Bray BUF</t>
  </si>
  <si>
    <t>QuanBrayBUF(11)</t>
  </si>
  <si>
    <t>Ray-RayMcCloud</t>
  </si>
  <si>
    <t>Ray-Ray McCloud</t>
  </si>
  <si>
    <t>Ray-Ray McCloud BUF</t>
  </si>
  <si>
    <t>Ray-RayMcCloudBUF(11)</t>
  </si>
  <si>
    <t>ReggieDavis</t>
  </si>
  <si>
    <t>Reggie Davis</t>
  </si>
  <si>
    <t>Reggie Davis ATL</t>
  </si>
  <si>
    <t>ReggieDavisATL(8)</t>
  </si>
  <si>
    <t>RicardoLouis</t>
  </si>
  <si>
    <t>Ricardo Louis CLE</t>
  </si>
  <si>
    <t>RicardoLouisCLE(11)</t>
  </si>
  <si>
    <t>Richie James SF</t>
  </si>
  <si>
    <t>RichieJamesSF(11)</t>
  </si>
  <si>
    <t>RodStreater</t>
  </si>
  <si>
    <t>Rod Streater</t>
  </si>
  <si>
    <t>Rod Streater BUF</t>
  </si>
  <si>
    <t>RodStreaterBUF(11)</t>
  </si>
  <si>
    <t>Russell Gage ATL</t>
  </si>
  <si>
    <t>RussellGageATL(8)</t>
  </si>
  <si>
    <t>RussellShepard</t>
  </si>
  <si>
    <t>Russell Shepard</t>
  </si>
  <si>
    <t>Russell Shepard NYG</t>
  </si>
  <si>
    <t>RussellShepardNYG(9)</t>
  </si>
  <si>
    <t>SammieCoates</t>
  </si>
  <si>
    <t>Sammie Coates</t>
  </si>
  <si>
    <t>Sammie Coates HOU</t>
  </si>
  <si>
    <t>SammieCoatesHOU(10)</t>
  </si>
  <si>
    <t>SheltonGibson</t>
  </si>
  <si>
    <t>Shelton Gibson</t>
  </si>
  <si>
    <t>Shelton Gibson PHI</t>
  </si>
  <si>
    <t>SheltonGibsonPHI(9)</t>
  </si>
  <si>
    <t>StacyColey</t>
  </si>
  <si>
    <t>Stacy Coley</t>
  </si>
  <si>
    <t>Stacy Coley MIN</t>
  </si>
  <si>
    <t>StacyColeyMIN(10)</t>
  </si>
  <si>
    <t>TannerGentry</t>
  </si>
  <si>
    <t>Tanner Gentry</t>
  </si>
  <si>
    <t>Tanner Gentry CHI</t>
  </si>
  <si>
    <t>TannerGentryCHI(5)</t>
  </si>
  <si>
    <t>TannerMcEvoy</t>
  </si>
  <si>
    <t>Tanner McEvoy</t>
  </si>
  <si>
    <t>Tanner McEvoy SEA</t>
  </si>
  <si>
    <t>TannerMcEvoySEA(7)</t>
  </si>
  <si>
    <t>TommyleeLewis</t>
  </si>
  <si>
    <t>Tommylee Lewis NO</t>
  </si>
  <si>
    <t>TommyleeLewisNO(6)</t>
  </si>
  <si>
    <t>TravisRudolph</t>
  </si>
  <si>
    <t>Travis Rudolph</t>
  </si>
  <si>
    <t>Travis Rudolph NYG</t>
  </si>
  <si>
    <t>TravisRudolphNYG(9)</t>
  </si>
  <si>
    <t>TreMcBride</t>
  </si>
  <si>
    <t>Tre McBride</t>
  </si>
  <si>
    <t>Tre McBride NYJ</t>
  </si>
  <si>
    <t>TreMcBrideNYJ(11)</t>
  </si>
  <si>
    <t>Trevor Davis GB</t>
  </si>
  <si>
    <t>TrevorDavisGB(7)</t>
  </si>
  <si>
    <t>Trey Quinn WAS</t>
  </si>
  <si>
    <t>TreyQuinnWAS(4)</t>
  </si>
  <si>
    <t>WendallWilliams</t>
  </si>
  <si>
    <t>Wendall Williams</t>
  </si>
  <si>
    <t>Wendall Williams FA</t>
  </si>
  <si>
    <t>WendallWilliamsFA(10000)</t>
  </si>
  <si>
    <t>average</t>
  </si>
  <si>
    <t>1000me</t>
  </si>
  <si>
    <t>Patrick Mahomes KC</t>
  </si>
  <si>
    <t>ESPN 1000me</t>
  </si>
  <si>
    <t>Spotrac 1000me</t>
  </si>
  <si>
    <t>Odell Beckham, Jr.</t>
  </si>
  <si>
    <t>Christopher Carson</t>
  </si>
  <si>
    <t>Ryan Tannehill TEN</t>
  </si>
  <si>
    <t>Philip Rivers IND</t>
  </si>
  <si>
    <t>Derek Carr LVR</t>
  </si>
  <si>
    <t>Tom Brady TB</t>
  </si>
  <si>
    <t>Laremy Tunsil HOU</t>
  </si>
  <si>
    <t>LT</t>
  </si>
  <si>
    <t>Teddy Bridgewater CAR</t>
  </si>
  <si>
    <t>Amari Cooper DAL</t>
  </si>
  <si>
    <t>Lane Johnson PHI</t>
  </si>
  <si>
    <t>RT</t>
  </si>
  <si>
    <t>Odell Beckham, Jr. CLE</t>
  </si>
  <si>
    <t>Anthony Castonzo IND</t>
  </si>
  <si>
    <t>Trenton Brown LVR</t>
  </si>
  <si>
    <t>Taysom Hill NO</t>
  </si>
  <si>
    <t>DeAndre Hopkins ARI</t>
  </si>
  <si>
    <t>Brandin Cooks HOU</t>
  </si>
  <si>
    <t>Taylor Lewan TEN</t>
  </si>
  <si>
    <t>1000te Solder NYG</t>
  </si>
  <si>
    <t>Brandon Scherff WAS</t>
  </si>
  <si>
    <t>G</t>
  </si>
  <si>
    <t>Joe Thuney NE</t>
  </si>
  <si>
    <t>D.J. Humphries ARI</t>
  </si>
  <si>
    <t>Jake Matthews ATL</t>
  </si>
  <si>
    <t>Stefon Diggs BUF</t>
  </si>
  <si>
    <t>Brandon Brooks PHI</t>
  </si>
  <si>
    <t>Zack Martin DAL</t>
  </si>
  <si>
    <t>Jack Conklin CLE</t>
  </si>
  <si>
    <t>Allen Robinson CHI</t>
  </si>
  <si>
    <t>Donovan Smith TB</t>
  </si>
  <si>
    <t>Trent Williams SF</t>
  </si>
  <si>
    <t>Andrew Norwell JAC</t>
  </si>
  <si>
    <t>Russell Okung CAR</t>
  </si>
  <si>
    <t>Le'Veon Bell NYJ</t>
  </si>
  <si>
    <t>David Johnson HOU</t>
  </si>
  <si>
    <t>Terron Armstead NO</t>
  </si>
  <si>
    <t>Ja'Wuan James DEN</t>
  </si>
  <si>
    <t>Tyron Smith DAL</t>
  </si>
  <si>
    <t>Eric Fisher KC</t>
  </si>
  <si>
    <t>David Bakhtiari GB</t>
  </si>
  <si>
    <t>Emmanuel Sanders NO</t>
  </si>
  <si>
    <t>Riley Reiff MIN</t>
  </si>
  <si>
    <t>Duane Brown SEA</t>
  </si>
  <si>
    <t>Andrus Peat NO</t>
  </si>
  <si>
    <t>Rodney Hudson LVR</t>
  </si>
  <si>
    <t>C</t>
  </si>
  <si>
    <t>Trai Turner LAC</t>
  </si>
  <si>
    <t>Mitch Morse BUF</t>
  </si>
  <si>
    <t>Tyrell Williams LVR</t>
  </si>
  <si>
    <t>Rodger Saffold TEN</t>
  </si>
  <si>
    <t>Gabe Jackson LVR</t>
  </si>
  <si>
    <t>Maurkice Pouncey PIT</t>
  </si>
  <si>
    <t>Graham Glasgow DEN</t>
  </si>
  <si>
    <t>Nick Martin HOU</t>
  </si>
  <si>
    <t>J.C. Tretter CLE</t>
  </si>
  <si>
    <t>Ali Marpet TB</t>
  </si>
  <si>
    <t>Kevin Zeitler NYG</t>
  </si>
  <si>
    <t>Ryan Jensen TB</t>
  </si>
  <si>
    <t>Austin Hooper CLE</t>
  </si>
  <si>
    <t>Brandon Linder JAC</t>
  </si>
  <si>
    <t>Cody Whitehair CHI</t>
  </si>
  <si>
    <t>Andrew Whitworth LAR</t>
  </si>
  <si>
    <t>Bryan Bulaga LAC</t>
  </si>
  <si>
    <t>La'el Collins DAL</t>
  </si>
  <si>
    <t>Robby Anderson CAR</t>
  </si>
  <si>
    <t>David DeCastro PIT</t>
  </si>
  <si>
    <t>Ereck Flowers MIA</t>
  </si>
  <si>
    <t>Matt Paradis CAR</t>
  </si>
  <si>
    <t>Weston Richburg SF</t>
  </si>
  <si>
    <t>Jamison Crowder NYJ</t>
  </si>
  <si>
    <t>Golden Tate NYG</t>
  </si>
  <si>
    <t>DeSean Jackson PHI</t>
  </si>
  <si>
    <t>Charles Leno CHI</t>
  </si>
  <si>
    <t>George Fant NYJ</t>
  </si>
  <si>
    <t>Halapoulivaati Vaitai DET</t>
  </si>
  <si>
    <t>John Brown BUF</t>
  </si>
  <si>
    <t>Adam Humphries TEN</t>
  </si>
  <si>
    <t>Alex Mack ATL</t>
  </si>
  <si>
    <t>Shaq Mason NE</t>
  </si>
  <si>
    <t>Connor McGovern NYJ</t>
  </si>
  <si>
    <t>Rob Gronkowski TB</t>
  </si>
  <si>
    <t>Randall Cobb HOU</t>
  </si>
  <si>
    <t>Mike Pouncey LAC</t>
  </si>
  <si>
    <t>Justin Pugh ARI</t>
  </si>
  <si>
    <t>Marcus Mariota LVR</t>
  </si>
  <si>
    <t>Kyler Murray ARI</t>
  </si>
  <si>
    <t>Joel Bitonio CLE</t>
  </si>
  <si>
    <t>Corey Linsley GB</t>
  </si>
  <si>
    <t>Kenyan Drake ARI</t>
  </si>
  <si>
    <t>Laurent Duver1000y-Tardif KC</t>
  </si>
  <si>
    <t>Jason Kelce PHI</t>
  </si>
  <si>
    <t>Mitchell Schwartz KC</t>
  </si>
  <si>
    <t>Rob Havenstein LAR</t>
  </si>
  <si>
    <t>Andrew Thomas NYG</t>
  </si>
  <si>
    <t>Marvin Jones DET</t>
  </si>
  <si>
    <t>Melvin Gordon DEN</t>
  </si>
  <si>
    <t>Kenny Stills HOU</t>
  </si>
  <si>
    <t>Nick Foles CHI</t>
  </si>
  <si>
    <t>Jimmy Graham CHI</t>
  </si>
  <si>
    <t>Morgan Moses WAS</t>
  </si>
  <si>
    <t>Bobby Massie CHI</t>
  </si>
  <si>
    <t>Tua Tagovailoa MIA</t>
  </si>
  <si>
    <t>Jared Cook NO</t>
  </si>
  <si>
    <t>Darren Waller LVR</t>
  </si>
  <si>
    <t>Chris Hubbard CLE</t>
  </si>
  <si>
    <t>Cole Beasley BUF</t>
  </si>
  <si>
    <t>Brian Winters NYJ</t>
  </si>
  <si>
    <t>Greg Olsen SEA</t>
  </si>
  <si>
    <t>Billy Turner GB</t>
  </si>
  <si>
    <t>Zach Fulton HOU</t>
  </si>
  <si>
    <t>Trey Hopkins CIN</t>
  </si>
  <si>
    <t>Ben Jones TEN</t>
  </si>
  <si>
    <t>Justin Herbert LAC</t>
  </si>
  <si>
    <t>Mohamed Sanu NE</t>
  </si>
  <si>
    <t>Breshad Perriman NYJ</t>
  </si>
  <si>
    <t>Marcus Cannon NE</t>
  </si>
  <si>
    <t>Marquise Goodwin PHI</t>
  </si>
  <si>
    <t>Daniel Jones NYG</t>
  </si>
  <si>
    <t>Richie Incognito LVR</t>
  </si>
  <si>
    <t>Tyler Kroft BUF</t>
  </si>
  <si>
    <t>Jamon Brown ATL</t>
  </si>
  <si>
    <t>Alex Lewis NYJ</t>
  </si>
  <si>
    <t>Jason Peters PHI</t>
  </si>
  <si>
    <t>Alejandro Villanueva PIT</t>
  </si>
  <si>
    <t>Eric Ebron PIT</t>
  </si>
  <si>
    <t>Case Keenum CLE</t>
  </si>
  <si>
    <t>Quenton Nelson IND</t>
  </si>
  <si>
    <t>Dennis Kelly TEN</t>
  </si>
  <si>
    <t>Nick Easton NO</t>
  </si>
  <si>
    <t>Jesse James DET</t>
  </si>
  <si>
    <t>Laken Tomlinson SF</t>
  </si>
  <si>
    <t>Todd Gurley ATL</t>
  </si>
  <si>
    <t>Ricky Wagner GB</t>
  </si>
  <si>
    <t>Lane Taylor GB</t>
  </si>
  <si>
    <t>Ryan Fitzpatrick MIA</t>
  </si>
  <si>
    <t>Tyrod Taylor LAC</t>
  </si>
  <si>
    <t>Mark Glowinski IND</t>
  </si>
  <si>
    <t>Bobby Hart CIN</t>
  </si>
  <si>
    <t>Isaac Seumalo PHI</t>
  </si>
  <si>
    <t>FB</t>
  </si>
  <si>
    <t>James Carpenter ATL</t>
  </si>
  <si>
    <t>Duke Johnson HOU</t>
  </si>
  <si>
    <t>Ronnie Stanley BAL</t>
  </si>
  <si>
    <t>A.J. Cann JAC</t>
  </si>
  <si>
    <t>Danny Amendola DET</t>
  </si>
  <si>
    <t>Ty Nsekhe BUF</t>
  </si>
  <si>
    <t>Quinton Spain BUF</t>
  </si>
  <si>
    <t>Mark Ingram BAL</t>
  </si>
  <si>
    <t>Jesse Davis MIA</t>
  </si>
  <si>
    <t>Cordarrelle Patterson CHI</t>
  </si>
  <si>
    <t>T.J. Hockenson DET</t>
  </si>
  <si>
    <t>Jedrick Wills CLE</t>
  </si>
  <si>
    <t>Jordan Howard MIA</t>
  </si>
  <si>
    <t>Tyler Eifert JAC</t>
  </si>
  <si>
    <t>Mekhi Becton NYJ</t>
  </si>
  <si>
    <t>Mike McGlinchey SF</t>
  </si>
  <si>
    <t>Brandon Shell SEA</t>
  </si>
  <si>
    <t>Wes Schweitzer WAS</t>
  </si>
  <si>
    <t>J.R. Sweezy ARI</t>
  </si>
  <si>
    <t>Jo1000h Williams CIN</t>
  </si>
  <si>
    <t>Josh Rosen MIA</t>
  </si>
  <si>
    <t>Chase Daniel DET</t>
  </si>
  <si>
    <t>Tevin Coleman SF</t>
  </si>
  <si>
    <t>Spencer Long BUF</t>
  </si>
  <si>
    <t>Henry Ruggs LVR</t>
  </si>
  <si>
    <t>B.J. Finney SEA</t>
  </si>
  <si>
    <t>John Miller CAR</t>
  </si>
  <si>
    <t>Jason Witten LVR</t>
  </si>
  <si>
    <t>A.J. McCarron HOU</t>
  </si>
  <si>
    <t>Austin Blythe LAR</t>
  </si>
  <si>
    <t>Jerry Jeudy DEN</t>
  </si>
  <si>
    <t>Seth Roberts CAR</t>
  </si>
  <si>
    <t>Chris Lindstrom ATL</t>
  </si>
  <si>
    <t>Patrick Ricard BAL</t>
  </si>
  <si>
    <t>Jon Feliciano BUF</t>
  </si>
  <si>
    <t>Dwayne Haskins WAS</t>
  </si>
  <si>
    <t>Ryan Griffin NYJ</t>
  </si>
  <si>
    <t>Latavius Murray NO</t>
  </si>
  <si>
    <t>CeeDee Lamb DAL</t>
  </si>
  <si>
    <t>Cameron Fleming NYG</t>
  </si>
  <si>
    <t>Jalen Richard LVR</t>
  </si>
  <si>
    <t>Allen Hurns MIA</t>
  </si>
  <si>
    <t>Greg Van Roten NYJ</t>
  </si>
  <si>
    <t>Maxx Williams ARI</t>
  </si>
  <si>
    <t>Austin Jackson MIA</t>
  </si>
  <si>
    <t>Kolton Miller LVR</t>
  </si>
  <si>
    <t>Jalen Reagor PHI</t>
  </si>
  <si>
    <t>Justin Jefferson MIN</t>
  </si>
  <si>
    <t>Jacob Hollister SEA</t>
  </si>
  <si>
    <t>Matt Feiler PIT</t>
  </si>
  <si>
    <t>Elijah Wilkinson DEN</t>
  </si>
  <si>
    <t>Matt Breida MIA</t>
  </si>
  <si>
    <t>Kareem Hunt CLE</t>
  </si>
  <si>
    <t>Derek Watt PIT</t>
  </si>
  <si>
    <t>Garrett Bradbury MIN</t>
  </si>
  <si>
    <t>Cesar Ruiz NO</t>
  </si>
  <si>
    <t>Darren Fells HOU</t>
  </si>
  <si>
    <t>Noah Fant DEN</t>
  </si>
  <si>
    <t>Brandon Aiyuk SF</t>
  </si>
  <si>
    <t>Levine Toilolo NYG</t>
  </si>
  <si>
    <t>Jordan Love GB</t>
  </si>
  <si>
    <t>Andre Dillard PHI</t>
  </si>
  <si>
    <t>Logan Thomas WAS</t>
  </si>
  <si>
    <t>Tytus Howard HOU</t>
  </si>
  <si>
    <t>C.J. Ham MIN</t>
  </si>
  <si>
    <t>Lee Smith BUF</t>
  </si>
  <si>
    <t>Andy Dalton DAL</t>
  </si>
  <si>
    <t>Xavier Su'a-Filo CIN</t>
  </si>
  <si>
    <t>David Andrews NE</t>
  </si>
  <si>
    <t>Mike Davis CAR</t>
  </si>
  <si>
    <t>Ted Karras MIA</t>
  </si>
  <si>
    <t>Greg Mancz HOU</t>
  </si>
  <si>
    <t>Josh Jacobs LVR</t>
  </si>
  <si>
    <t>Marquise Brown BAL</t>
  </si>
  <si>
    <t>Frank Ragnow DET</t>
  </si>
  <si>
    <t>Billy Price CIN</t>
  </si>
  <si>
    <t>Raheem Mostert SF</t>
  </si>
  <si>
    <t>Isaiah Wynn NE</t>
  </si>
  <si>
    <t>Nick Vannett DEN</t>
  </si>
  <si>
    <t>Hayden Hurst ATL</t>
  </si>
  <si>
    <t>Garett Bolles DEN</t>
  </si>
  <si>
    <t>Tom Compton SF</t>
  </si>
  <si>
    <t>Carlos Hyde SEA</t>
  </si>
  <si>
    <t>Taylor Decker DET</t>
  </si>
  <si>
    <t>Clyde Edwards-Helaire KC</t>
  </si>
  <si>
    <t>Spencer Pulley NYG</t>
  </si>
  <si>
    <t>Matthew Slater NE</t>
  </si>
  <si>
    <t>Ryan Kelly IND</t>
  </si>
  <si>
    <t>Kaleb McGary ATL</t>
  </si>
  <si>
    <t>Will Fuller HOU</t>
  </si>
  <si>
    <t>N'Keal Harry NE</t>
  </si>
  <si>
    <t>MyCole Pruitt TEN</t>
  </si>
  <si>
    <t>Cameron Erving DAL</t>
  </si>
  <si>
    <t>Mike Iupati SEA</t>
  </si>
  <si>
    <t>Devin Funchess GB</t>
  </si>
  <si>
    <t>Jeff Driskel DEN</t>
  </si>
  <si>
    <t>Jonotthan Harrison NYJ</t>
  </si>
  <si>
    <t>Josh Bellamy NYJ</t>
  </si>
  <si>
    <t>Joe Looney DAL</t>
  </si>
  <si>
    <t>Andre Roberts BUF</t>
  </si>
  <si>
    <t>Cedric Ogbuehi SEA</t>
  </si>
  <si>
    <t>Joe Haeg TB</t>
  </si>
  <si>
    <t>Chris Conley JAC</t>
  </si>
  <si>
    <t>Austin Reiter KC</t>
  </si>
  <si>
    <t>Daryl Williams BUF</t>
  </si>
  <si>
    <t>Colt McCoy NYG</t>
  </si>
  <si>
    <t>Kendall Lamm CLE</t>
  </si>
  <si>
    <t>Ryan Ramczyk NO</t>
  </si>
  <si>
    <t>Michael Pittman Jr. IND</t>
  </si>
  <si>
    <t>Tyler Larsen CAR</t>
  </si>
  <si>
    <t>D'Andre Swift DET</t>
  </si>
  <si>
    <t>Brian Hill ATL</t>
  </si>
  <si>
    <t>Alex Redmond CIN</t>
  </si>
  <si>
    <t>David Moore SEA</t>
  </si>
  <si>
    <t>Jermaine Eluemunor NE</t>
  </si>
  <si>
    <t>1000than Peterman LVR</t>
  </si>
  <si>
    <t>David Sharpe LVR</t>
  </si>
  <si>
    <t>Matt Skura BAL</t>
  </si>
  <si>
    <t>Patrick DiMarco BUF</t>
  </si>
  <si>
    <t>Robert Hunt MIA</t>
  </si>
  <si>
    <t>Ben Garland SF</t>
  </si>
  <si>
    <t>Matt Barkley BUF</t>
  </si>
  <si>
    <t>1000te Sudfeld PHI</t>
  </si>
  <si>
    <t>Cody Core NYG</t>
  </si>
  <si>
    <t>Denzelle Good LVR</t>
  </si>
  <si>
    <t>Robert Griffin III BAL</t>
  </si>
  <si>
    <t>Jo1000than Taylor IND</t>
  </si>
  <si>
    <t>Jawaan Taylor JAC</t>
  </si>
  <si>
    <t>Laviska She1000ult JAC</t>
  </si>
  <si>
    <t>Greg Little CAR</t>
  </si>
  <si>
    <t>Cornelius Lucas WAS</t>
  </si>
  <si>
    <t>Andy Janovich CLE</t>
  </si>
  <si>
    <t>Cole Kmet CHI</t>
  </si>
  <si>
    <t>Austin Corbett LAR</t>
  </si>
  <si>
    <t>Matt Schaub ATL</t>
  </si>
  <si>
    <t>Cody Ford BUF</t>
  </si>
  <si>
    <t>Will Her1000ndez NYG</t>
  </si>
  <si>
    <t>Brandon Bolden NE</t>
  </si>
  <si>
    <t>Derek Carrier LVR</t>
  </si>
  <si>
    <t>Deebo Samuel SF</t>
  </si>
  <si>
    <t>Joe Dahl DET</t>
  </si>
  <si>
    <t>Braden Smith IND</t>
  </si>
  <si>
    <t>Dalton Risner DEN</t>
  </si>
  <si>
    <t>K.J. Hamler DEN</t>
  </si>
  <si>
    <t>Cam Robinson JAC</t>
  </si>
  <si>
    <t>Drew Lock DEN</t>
  </si>
  <si>
    <t>Taiwan Jones BUF</t>
  </si>
  <si>
    <t>Zach Banner PIT</t>
  </si>
  <si>
    <t>Cam Newton NE</t>
  </si>
  <si>
    <t>Roderick Johnson HOU</t>
  </si>
  <si>
    <t>James Daniels CHI</t>
  </si>
  <si>
    <t>Blake Bell DAL</t>
  </si>
  <si>
    <t>Zay Jones LVR</t>
  </si>
  <si>
    <t>Elgton Jenkins GB</t>
  </si>
  <si>
    <t>Forrest Lamp LAC</t>
  </si>
  <si>
    <t>Chase Claypool PIT</t>
  </si>
  <si>
    <t>Demetrius Harris CHI</t>
  </si>
  <si>
    <t>J.D. McKissic WAS</t>
  </si>
  <si>
    <t>Chad Henne KC</t>
  </si>
  <si>
    <t>T.J. Yeldon BUF</t>
  </si>
  <si>
    <t>Ty Sambrailo TEN</t>
  </si>
  <si>
    <t>Damiere Byrd NE</t>
  </si>
  <si>
    <t>Dion Lewis NYG</t>
  </si>
  <si>
    <t>Cam Akers LAR</t>
  </si>
  <si>
    <t>Erik McCoy NO</t>
  </si>
  <si>
    <t>Tyler Shatley JAC</t>
  </si>
  <si>
    <t>Jalen Hurts PHI</t>
  </si>
  <si>
    <t>Michael Schofield CAR</t>
  </si>
  <si>
    <t>Peyton Barber WAS</t>
  </si>
  <si>
    <t>Joe Flacco NYJ</t>
  </si>
  <si>
    <t>Lucas Patrick GB</t>
  </si>
  <si>
    <t>Chris Reed CAR</t>
  </si>
  <si>
    <t>Adam Shaheen MIA</t>
  </si>
  <si>
    <t>Ryan Griffin TB</t>
  </si>
  <si>
    <t>Irv Smith MIN</t>
  </si>
  <si>
    <t>Keith Smith ATL</t>
  </si>
  <si>
    <t>JK Dobbins BAL</t>
  </si>
  <si>
    <t>Stefen Wisniewski PIT</t>
  </si>
  <si>
    <t>A.J. Brown TEN</t>
  </si>
  <si>
    <t>Van Jefferson LAR</t>
  </si>
  <si>
    <t>Matt LaCosse NE</t>
  </si>
  <si>
    <t>Chris Thompson JAC</t>
  </si>
  <si>
    <t>Ezra Cleveland MIN</t>
  </si>
  <si>
    <t>Drew Sample CIN</t>
  </si>
  <si>
    <t>Connor Williams DAL</t>
  </si>
  <si>
    <t>Denzel Mims NYJ</t>
  </si>
  <si>
    <t>Miles Sanders PHI</t>
  </si>
  <si>
    <t>A.J. Dillon GB</t>
  </si>
  <si>
    <t>Joshua Garnett DET</t>
  </si>
  <si>
    <t>Dan Vitale NE</t>
  </si>
  <si>
    <t>Max Scharping HOU</t>
  </si>
  <si>
    <t>Cooper Rush NYG</t>
  </si>
  <si>
    <t>Max Garcia ARI</t>
  </si>
  <si>
    <t>Mecole Hardman KC</t>
  </si>
  <si>
    <t>J.J. Arcega-Whiteside PHI</t>
  </si>
  <si>
    <t>Antonio Gibson WAS</t>
  </si>
  <si>
    <t>Pharoh Cooper CAR</t>
  </si>
  <si>
    <t>Josh Jones ARI</t>
  </si>
  <si>
    <t>Le'Raven Clark IND</t>
  </si>
  <si>
    <t>Jo1000h Jackson DET</t>
  </si>
  <si>
    <t>Parris Campbell IND</t>
  </si>
  <si>
    <t>Ted Ginn Jr. CHI</t>
  </si>
  <si>
    <t>Patrick Omameh NO</t>
  </si>
  <si>
    <t>Oday Aboushi DET</t>
  </si>
  <si>
    <t>Kenny Wiggins DET</t>
  </si>
  <si>
    <t>Mike Remmers KC</t>
  </si>
  <si>
    <t>Geno Smith SEA</t>
  </si>
  <si>
    <t>Luke Willson SEA</t>
  </si>
  <si>
    <t>Mike Glennon JAC</t>
  </si>
  <si>
    <t>Blaine Gabbert TB</t>
  </si>
  <si>
    <t>Matt Hennessy ATL</t>
  </si>
  <si>
    <t>Lynn Bowden LVR</t>
  </si>
  <si>
    <t>Bryan Edwards LVR</t>
  </si>
  <si>
    <t>Lloyd Cushenberry DEN</t>
  </si>
  <si>
    <t>Andy Isabella ARI</t>
  </si>
  <si>
    <t>Zack Moss BUF</t>
  </si>
  <si>
    <t>D.K. Metcalf SEA</t>
  </si>
  <si>
    <t>Devin Asiasi NE</t>
  </si>
  <si>
    <t>Devin Duver1000y BAL</t>
  </si>
  <si>
    <t>Darrynton Evans TEN</t>
  </si>
  <si>
    <t>Josiah Deguara GB</t>
  </si>
  <si>
    <t>Lucas Niang KC</t>
  </si>
  <si>
    <t>Adam Trautman NO</t>
  </si>
  <si>
    <t>Dalton Keene NE</t>
  </si>
  <si>
    <t>Tyre Phillips BAL</t>
  </si>
  <si>
    <t>Nick Bellore SEA</t>
  </si>
  <si>
    <t>James O'Shaughnessy JAC</t>
  </si>
  <si>
    <t>DJ Chark JAC</t>
  </si>
  <si>
    <t>Ethan Pocic SEA</t>
  </si>
  <si>
    <t>Brian O'Neill MIN</t>
  </si>
  <si>
    <t>Jameis Winston NO</t>
  </si>
  <si>
    <t>Elijhaa Penny NYG</t>
  </si>
  <si>
    <t>Corey Coleman NYG</t>
  </si>
  <si>
    <t>Matt Peart NYG</t>
  </si>
  <si>
    <t>Justin McCray ATL</t>
  </si>
  <si>
    <t>D.J. Fluker BAL</t>
  </si>
  <si>
    <t>Andre Smith BAL</t>
  </si>
  <si>
    <t>Diontae Johnson PIT</t>
  </si>
  <si>
    <t>Jalen Hurd SF</t>
  </si>
  <si>
    <t>Josh Oliver JAC</t>
  </si>
  <si>
    <t>Darrell Henderson LAR</t>
  </si>
  <si>
    <t>Frank Gore NYJ</t>
  </si>
  <si>
    <t>Travis Benjamin SF</t>
  </si>
  <si>
    <t>Matt Moore KC</t>
  </si>
  <si>
    <t>Brian Hoyer NE</t>
  </si>
  <si>
    <t>Sam Young LVR</t>
  </si>
  <si>
    <t>Marcus Gilbert ARI</t>
  </si>
  <si>
    <t>Brent Qvale HOU</t>
  </si>
  <si>
    <t>Germain Ifedi CHI</t>
  </si>
  <si>
    <t>Michael Burton NO</t>
  </si>
  <si>
    <t>Ty Montgomery NO</t>
  </si>
  <si>
    <t>Dwayne Washington NO</t>
  </si>
  <si>
    <t>Ameer Abdullah MIN</t>
  </si>
  <si>
    <t>Rashod Hill MIN</t>
  </si>
  <si>
    <t>James Hurst NO</t>
  </si>
  <si>
    <t>Geronimo Allison DET</t>
  </si>
  <si>
    <t>Geremy Davis DET</t>
  </si>
  <si>
    <t>DeAndre Washington KC</t>
  </si>
  <si>
    <t>Phillip Dorsett SEA</t>
  </si>
  <si>
    <t>Tyler Ervin GB</t>
  </si>
  <si>
    <t>Marqise Lee NE</t>
  </si>
  <si>
    <t>Nelson Agholor LVR</t>
  </si>
  <si>
    <t>Eric Kush LVR</t>
  </si>
  <si>
    <t>Devontae Booker LVR</t>
  </si>
  <si>
    <t>Cody Latimer WAS</t>
  </si>
  <si>
    <t>Josh Andrews NYJ</t>
  </si>
  <si>
    <t>Brett Hundley ARI</t>
  </si>
  <si>
    <t>Sean Mannion MIN</t>
  </si>
  <si>
    <t>Richard Rodgers WAS</t>
  </si>
  <si>
    <t>Dion Dawkins BUF</t>
  </si>
  <si>
    <t>Taylor Moton CAR</t>
  </si>
  <si>
    <t>Evan Boehm BUF</t>
  </si>
  <si>
    <t>Brandon Parker LVR</t>
  </si>
  <si>
    <t>Saahdiq Charles WAS</t>
  </si>
  <si>
    <t>John Simpson LVR</t>
  </si>
  <si>
    <t>Eric Tomlinson NYG</t>
  </si>
  <si>
    <t>Solomon Kindley MIA</t>
  </si>
  <si>
    <t>Josh Kelley LAC</t>
  </si>
  <si>
    <t>Harrison Bryant CLE</t>
  </si>
  <si>
    <t>Ben Bartch JAC</t>
  </si>
  <si>
    <t>Albert Okwuegbu1000m DEN</t>
  </si>
  <si>
    <t>La'Mical Perine NYJ</t>
  </si>
  <si>
    <t>Logan Stenberg DET</t>
  </si>
  <si>
    <t>Jacob Eason IND</t>
  </si>
  <si>
    <t>Anthony McFarland PIT</t>
  </si>
  <si>
    <t>David Montgomery CHI</t>
  </si>
  <si>
    <t>James Morgan NYJ</t>
  </si>
  <si>
    <t>Charlie Heck HOU</t>
  </si>
  <si>
    <t>Tajae Sharpe MIN</t>
  </si>
  <si>
    <t>Dakota Dozier MIN</t>
  </si>
  <si>
    <t>Brett Jones MIN</t>
  </si>
  <si>
    <t>Jojo 1000tson CLE</t>
  </si>
  <si>
    <t>Gabriel Davis BUF</t>
  </si>
  <si>
    <t>Cameron Clark NYJ</t>
  </si>
  <si>
    <t>Colby Parkinson SEA</t>
  </si>
  <si>
    <t>Kevin Dotson PIT</t>
  </si>
  <si>
    <t>Mason Rudolph PIT</t>
  </si>
  <si>
    <t>Devin Singletary BUF</t>
  </si>
  <si>
    <t>Jace Sternberger GB</t>
  </si>
  <si>
    <t>Will Grier CAR</t>
  </si>
  <si>
    <t>Shon Coleman SF</t>
  </si>
  <si>
    <t>Isaiah McKenzie BUF</t>
  </si>
  <si>
    <t>Terry McLaurin WAS</t>
  </si>
  <si>
    <t>Roosevelt Nix IND</t>
  </si>
  <si>
    <t>Tyler Bray CHI</t>
  </si>
  <si>
    <t>Michael Deiter MIA</t>
  </si>
  <si>
    <t>Jack Driscoll PHI</t>
  </si>
  <si>
    <t>Tyler Biadasz DAL</t>
  </si>
  <si>
    <t>Antonio Gandy-Golden WAS</t>
  </si>
  <si>
    <t>Ben Bredeson BAL</t>
  </si>
  <si>
    <t>Jordan Devey LVR</t>
  </si>
  <si>
    <t>Pat Elflein MIN</t>
  </si>
  <si>
    <t>Geron Christian WAS</t>
  </si>
  <si>
    <t>De'Anthony Thomas BAL</t>
  </si>
  <si>
    <t>Ryan Groy LAC</t>
  </si>
  <si>
    <t>Darius Jennings LAC</t>
  </si>
  <si>
    <t>Josh Wells TB</t>
  </si>
  <si>
    <t>Dan Feeney LAC</t>
  </si>
  <si>
    <t>John Wetzel ATL</t>
  </si>
  <si>
    <t>1000te Davis TEN</t>
  </si>
  <si>
    <t>Ricky Seals-Jones KC</t>
  </si>
  <si>
    <t>Marcus Johnson IND</t>
  </si>
  <si>
    <t>Taywan Taylor CLE</t>
  </si>
  <si>
    <t>Alex Tanney NYG</t>
  </si>
  <si>
    <t>Danny Pinter IND</t>
  </si>
  <si>
    <t>Kahale Warring HOU</t>
  </si>
  <si>
    <t>Daniel Brown NYJ</t>
  </si>
  <si>
    <t>David Fales NYJ</t>
  </si>
  <si>
    <t>Russell Bodine DET</t>
  </si>
  <si>
    <t>Senorise Perry TEN</t>
  </si>
  <si>
    <t>Trey Burton IND</t>
  </si>
  <si>
    <t>Khari Lee ATL</t>
  </si>
  <si>
    <t>Laquon Treadwell ATL</t>
  </si>
  <si>
    <t>Andrew Don1000l IND</t>
  </si>
  <si>
    <t>Chaz Green IND</t>
  </si>
  <si>
    <t>Xavier Grimble IND</t>
  </si>
  <si>
    <t>Rod Smith LVR</t>
  </si>
  <si>
    <t>Joe Reed LAC</t>
  </si>
  <si>
    <t>Damien Harris NE</t>
  </si>
  <si>
    <t>Colton McKivitz SF</t>
  </si>
  <si>
    <t>Connor McGovern DAL</t>
  </si>
  <si>
    <t>Keith Ismael WAS</t>
  </si>
  <si>
    <t>Nick Harris CLE</t>
  </si>
  <si>
    <t>Tyler Johnson TB</t>
  </si>
  <si>
    <t>Trey Pipkins LAC</t>
  </si>
  <si>
    <t>Collin Johnson JAC</t>
  </si>
  <si>
    <t>Quintez Cephus DET</t>
  </si>
  <si>
    <t>Jake Fromm BUF</t>
  </si>
  <si>
    <t>John Hightower PHI</t>
  </si>
  <si>
    <t>Isaiah Coulter HOU</t>
  </si>
  <si>
    <t>Chuma Edoga NYJ</t>
  </si>
  <si>
    <t>Jason Huntley DET</t>
  </si>
  <si>
    <t>Darnell Mooney CHI</t>
  </si>
  <si>
    <t>Miles Boykin BAL</t>
  </si>
  <si>
    <t>K.J. Osborn MIN</t>
  </si>
  <si>
    <t>Cameron Tom NO</t>
  </si>
  <si>
    <t>Marti1000s Rankin KC</t>
  </si>
  <si>
    <t>C.J. Beathard SF</t>
  </si>
  <si>
    <t>Dawson Knox BUF</t>
  </si>
  <si>
    <t>Bobby Evans LAR</t>
  </si>
  <si>
    <t>Hakeem Adeniji CIN</t>
  </si>
  <si>
    <t>Netane Muti DEN</t>
  </si>
  <si>
    <t>Mike Onwenu NE</t>
  </si>
  <si>
    <t>Orlando Brown Jr. BAL</t>
  </si>
  <si>
    <t>Yodny Cajuste NE</t>
  </si>
  <si>
    <t>Donovan Peoples-Jones CLE</t>
  </si>
  <si>
    <t>Jake Luton JAC</t>
  </si>
  <si>
    <t>Alexander Mattison MIN</t>
  </si>
  <si>
    <t>Jon Runyan GB</t>
  </si>
  <si>
    <t>Justin Herron NE</t>
  </si>
  <si>
    <t>Quez Watkins PHI</t>
  </si>
  <si>
    <t>James Proche BAL</t>
  </si>
  <si>
    <t>Blake Brandel MIN</t>
  </si>
  <si>
    <t>Tyler Davis JAC</t>
  </si>
  <si>
    <t>Isaiah Hodgins BUF</t>
  </si>
  <si>
    <t>Joseph Noteboom LAR</t>
  </si>
  <si>
    <t>Jake Hanson GB</t>
  </si>
  <si>
    <t>Simon Stepaniak GB</t>
  </si>
  <si>
    <t>Prince Tega Wanogho PHI</t>
  </si>
  <si>
    <t>Dezmon Patmon IND</t>
  </si>
  <si>
    <t>Freddie Swain SEA</t>
  </si>
  <si>
    <t>Tre'quan Smith NO</t>
  </si>
  <si>
    <t>Chuks Okorafor PIT</t>
  </si>
  <si>
    <t>Jauan Jennings SF</t>
  </si>
  <si>
    <t>Mike Thomas CIN</t>
  </si>
  <si>
    <t>Erik Magnunson LVR</t>
  </si>
  <si>
    <t>K.J. Hill LAC</t>
  </si>
  <si>
    <t>Eno Benjamin ARI</t>
  </si>
  <si>
    <t>Cole McDo1000ld TEN</t>
  </si>
  <si>
    <t>Arlington Hambright CHI</t>
  </si>
  <si>
    <t>Lachavious Simmons CHI</t>
  </si>
  <si>
    <t>Dustin Woodard NE</t>
  </si>
  <si>
    <t>Ben DiNucci DAL</t>
  </si>
  <si>
    <t>Tommy Stevens NO</t>
  </si>
  <si>
    <t>1000te Stanley MIN</t>
  </si>
  <si>
    <t>Raymond Calais TB</t>
  </si>
  <si>
    <t>Kyle Hinton MIN</t>
  </si>
  <si>
    <t>Tyrie Cleveland DEN</t>
  </si>
  <si>
    <t>Malcolm Perry MIA</t>
  </si>
  <si>
    <t>Alex Cappa TB</t>
  </si>
  <si>
    <t>Dalyn Dawkins TEN</t>
  </si>
  <si>
    <t>Daniel Munyer TEN</t>
  </si>
  <si>
    <t>Anthony Fabiano TB</t>
  </si>
  <si>
    <t>Evan Brown CLE</t>
  </si>
  <si>
    <t>Mason Cole ARI</t>
  </si>
  <si>
    <t>Hakeem Butler ARI</t>
  </si>
  <si>
    <t>Ryan Finley CIN</t>
  </si>
  <si>
    <t>Maurice Harris NO</t>
  </si>
  <si>
    <t>Jason Spriggs CHI</t>
  </si>
  <si>
    <t>Jake Brendel SF</t>
  </si>
  <si>
    <t>Leo1000rd Wester SF</t>
  </si>
  <si>
    <t>Adam Redmond DAL</t>
  </si>
  <si>
    <t>Matt Lengel IND</t>
  </si>
  <si>
    <t>DeAndrew White CAR</t>
  </si>
  <si>
    <t>Josh Doctson NYJ</t>
  </si>
  <si>
    <t>Jordan Leggett TB</t>
  </si>
  <si>
    <t>Bryce Love WAS</t>
  </si>
  <si>
    <t>Justice Hill BAL</t>
  </si>
  <si>
    <t>Dru Samia MIN</t>
  </si>
  <si>
    <t>Hjalte Froholdt NE</t>
  </si>
  <si>
    <t>Gary Jennings MIA</t>
  </si>
  <si>
    <t>Trevon Wesco NYJ</t>
  </si>
  <si>
    <t>Benny Snell Jr. PIT</t>
  </si>
  <si>
    <t>Ben Powers BAL</t>
  </si>
  <si>
    <t>Phil Haynes SEA</t>
  </si>
  <si>
    <t>Riley Ridley CHI</t>
  </si>
  <si>
    <t>Keith Kirkwood CAR</t>
  </si>
  <si>
    <t>Tony Pollard DAL</t>
  </si>
  <si>
    <t>Wes Martin WAS</t>
  </si>
  <si>
    <t>Jarrett Stidham NE</t>
  </si>
  <si>
    <t>Brian Allen LAR</t>
  </si>
  <si>
    <t>Daesean Hamilton DEN</t>
  </si>
  <si>
    <t>Phillip Walker CAR</t>
  </si>
  <si>
    <t>Nick Bowers LVR</t>
  </si>
  <si>
    <t>Levante Bellamy DEN</t>
  </si>
  <si>
    <t>Tyler Simmons HOU</t>
  </si>
  <si>
    <t>Caleb Benenoch DET</t>
  </si>
  <si>
    <t>John Wolford LAR</t>
  </si>
  <si>
    <t>Carter O'Donnell IND</t>
  </si>
  <si>
    <t>William Stanback LVR</t>
  </si>
  <si>
    <t>Hunter Bryant DET</t>
  </si>
  <si>
    <t>Reggie Gilliam BUF</t>
  </si>
  <si>
    <t>Marquel Harrell BUF</t>
  </si>
  <si>
    <t>Chris Rowland ATL</t>
  </si>
  <si>
    <t>Thaddeus Moss WAS</t>
  </si>
  <si>
    <t>Giovanni Ricci CAR</t>
  </si>
  <si>
    <t>Joh1000thon Johnson WAS</t>
  </si>
  <si>
    <t>Luke Juriga PHI</t>
  </si>
  <si>
    <t>Zach Shackelford TB</t>
  </si>
  <si>
    <t>Jordan Steckler NO</t>
  </si>
  <si>
    <t>Chris Finke SF</t>
  </si>
  <si>
    <t>JaMycal Hasty SF</t>
  </si>
  <si>
    <t>Trey Adams BUF</t>
  </si>
  <si>
    <t>Brandon Walton BUF</t>
  </si>
  <si>
    <t>Derrick Dillon NYG</t>
  </si>
  <si>
    <t>Javon Leake NYG</t>
  </si>
  <si>
    <t>Rodney Smith CAR</t>
  </si>
  <si>
    <t>Cam Sutton CAR</t>
  </si>
  <si>
    <t>Jacob Breeland BAL</t>
  </si>
  <si>
    <t>Eli Wolf BAL</t>
  </si>
  <si>
    <t>Jo1000than Hilliman NYG</t>
  </si>
  <si>
    <t>Trishton Jackson LAR</t>
  </si>
  <si>
    <t>Calvin Throckmorton NO</t>
  </si>
  <si>
    <t>Anthony McKinney TEN</t>
  </si>
  <si>
    <t>Austin Mack NYG</t>
  </si>
  <si>
    <t>Anthony Gordon SEA</t>
  </si>
  <si>
    <t>Zimari Manning DEN</t>
  </si>
  <si>
    <t>Trystan Colon-Castillo BAL</t>
  </si>
  <si>
    <t>Will Richardson JAC</t>
  </si>
  <si>
    <t>Jared Hilbers NYJ</t>
  </si>
  <si>
    <t>Sean McKeon DAL</t>
  </si>
  <si>
    <t>Kyle Murphy NYG</t>
  </si>
  <si>
    <t>Matt Cole MIA</t>
  </si>
  <si>
    <t>Tommy Champion SEA</t>
  </si>
  <si>
    <t>Jo1000than Hubbard MIA</t>
  </si>
  <si>
    <t>Kirk Merritt MIA</t>
  </si>
  <si>
    <t>Donell Stanley MIA</t>
  </si>
  <si>
    <t>Reid Sinnett TB</t>
  </si>
  <si>
    <t>Jake Benzinger ARI</t>
  </si>
  <si>
    <t>JoJo Ward ARI</t>
  </si>
  <si>
    <t>Alex Taylor CLE</t>
  </si>
  <si>
    <t>Cordel Iwuagwu HOU</t>
  </si>
  <si>
    <t>Scottie Phillips HOU</t>
  </si>
  <si>
    <t>Marquez Callaway NO</t>
  </si>
  <si>
    <t>Juwan Johnson NO</t>
  </si>
  <si>
    <t>Tony Jones NO</t>
  </si>
  <si>
    <t>Salvon Ahmed SF</t>
  </si>
  <si>
    <t>Brady Aiello MIN</t>
  </si>
  <si>
    <t>Jake Bargas MIN</t>
  </si>
  <si>
    <t>Dan Chise1000 MIN</t>
  </si>
  <si>
    <t>Quartney Davis MIN</t>
  </si>
  <si>
    <t>Yasir Durant KC</t>
  </si>
  <si>
    <t>Aaron Brewer TEN</t>
  </si>
  <si>
    <t>Kalija Lipscomb KC</t>
  </si>
  <si>
    <t>Tommy Hudson TEN</t>
  </si>
  <si>
    <t>Kristian Wilkerson TEN</t>
  </si>
  <si>
    <t>Tevin Jones DAL</t>
  </si>
  <si>
    <t>Noah Togiai PHI</t>
  </si>
  <si>
    <t>Darius Anderson DAL</t>
  </si>
  <si>
    <t>Rico Dowdle DAL</t>
  </si>
  <si>
    <t>Stephen Guidry DAL</t>
  </si>
  <si>
    <t>Terence Steele DAL</t>
  </si>
  <si>
    <t>Josh Love LAR</t>
  </si>
  <si>
    <t>Case Cookus NYG</t>
  </si>
  <si>
    <t>Binjimen Victor NYG</t>
  </si>
  <si>
    <t>Farrod Green IND</t>
  </si>
  <si>
    <t>De'Michael Harris IND</t>
  </si>
  <si>
    <t>Tyler Mabry SEA</t>
  </si>
  <si>
    <t>Branden Bowen CAR</t>
  </si>
  <si>
    <t>Kamaal Seymour LVR</t>
  </si>
  <si>
    <t>Steven Montez WAS</t>
  </si>
  <si>
    <t>Kendall Hinton DEN</t>
  </si>
  <si>
    <t>Xavier Jones LAR</t>
  </si>
  <si>
    <t>Ryan Becker ARI</t>
  </si>
  <si>
    <t>Jo1000than Ward ARI</t>
  </si>
  <si>
    <t>Dalton Schoen LAC</t>
  </si>
  <si>
    <t>Chase Harrell SF</t>
  </si>
  <si>
    <t>TreVontae Hights CAR</t>
  </si>
  <si>
    <t>Riley Neal DEN</t>
  </si>
  <si>
    <t>Steven Nielson JAC</t>
  </si>
  <si>
    <t>J'Marcus Bradley CLE</t>
  </si>
  <si>
    <t>Kevin Davidson CLE</t>
  </si>
  <si>
    <t>Lawrence Cager NYJ</t>
  </si>
  <si>
    <t>Gabe 1000bers LAC</t>
  </si>
  <si>
    <t>Ma1000sseh Bailey PHI</t>
  </si>
  <si>
    <t>Adrian Killins PHI</t>
  </si>
  <si>
    <t>Michael Warren PHI</t>
  </si>
  <si>
    <t>Aaron Fuller SEA</t>
  </si>
  <si>
    <t>Anthony Jones SEA</t>
  </si>
  <si>
    <t>Rashod Berry NE</t>
  </si>
  <si>
    <t>J.J. Taylor NE</t>
  </si>
  <si>
    <t>Sean Pollard BAL</t>
  </si>
  <si>
    <t>Darryl Williams KC</t>
  </si>
  <si>
    <t>Nick Westbrook TEN</t>
  </si>
  <si>
    <t>Julian Good-Jones PHI</t>
  </si>
  <si>
    <t>J.J. Koski LAR</t>
  </si>
  <si>
    <t>Reggie Begelton GB</t>
  </si>
  <si>
    <t>Travis Bruffy GB</t>
  </si>
  <si>
    <t>Jalen Morton GB</t>
  </si>
  <si>
    <t>Darrell Stewart GB</t>
  </si>
  <si>
    <t>Patrick Taylor GB</t>
  </si>
  <si>
    <t>Jake Laci1000 MIN</t>
  </si>
  <si>
    <t>Steven Gonzalez ARI</t>
  </si>
  <si>
    <t>Artavis Pierce CHI</t>
  </si>
  <si>
    <t>Ahmad Wagner CHI</t>
  </si>
  <si>
    <t>Easop Winston LAR</t>
  </si>
  <si>
    <t>Kyle Williams TEN</t>
  </si>
  <si>
    <t>1000than Cottrell JAC</t>
  </si>
  <si>
    <t>Ben Ellefson JAC</t>
  </si>
  <si>
    <t>Nick Kaltmayer MIA</t>
  </si>
  <si>
    <t>Tavien Feaster JAC</t>
  </si>
  <si>
    <t>Austen Pleasants JAC</t>
  </si>
  <si>
    <t>James Robinson JAC</t>
  </si>
  <si>
    <t>Tre'Vour Wallace-Simms JAC</t>
  </si>
  <si>
    <t>John Hurst TB</t>
  </si>
  <si>
    <t>Nick Leverett TB</t>
  </si>
  <si>
    <t>Tony Brown CLE</t>
  </si>
  <si>
    <t>Brian Herrien CLE</t>
  </si>
  <si>
    <t>Benny LeMay CLE</t>
  </si>
  <si>
    <t>Dylan Stapleton HOU</t>
  </si>
  <si>
    <t>Darius Bradwell LAC</t>
  </si>
  <si>
    <t>Darrin Paulo NO</t>
  </si>
  <si>
    <t>Dieter Eiselen CHI</t>
  </si>
  <si>
    <t>Josh Hokit SF</t>
  </si>
  <si>
    <t>1000kia Griffin-Stewart MIN</t>
  </si>
  <si>
    <t>Luke Sellers DET</t>
  </si>
  <si>
    <t>Jovahn Fair KC</t>
  </si>
  <si>
    <t>Mason Kinsey TEN</t>
  </si>
  <si>
    <t>Cameron Scarlett TEN</t>
  </si>
  <si>
    <t>Sewo Olonilua DAL</t>
  </si>
  <si>
    <t>Aaron Parker DAL</t>
  </si>
  <si>
    <t>Cohl Cabral LAR</t>
  </si>
  <si>
    <t>Kendrick Rogers DAL</t>
  </si>
  <si>
    <t>Bryce Perkins LAR</t>
  </si>
  <si>
    <t>Charlie Taumoepeau DAL</t>
  </si>
  <si>
    <t>Brandon Polk LAR</t>
  </si>
  <si>
    <t>Clay Cordasco CIN</t>
  </si>
  <si>
    <t>Josh Knipfel CIN</t>
  </si>
  <si>
    <t>Scotty Washington CIN</t>
  </si>
  <si>
    <t>Devwah Whaley CIN</t>
  </si>
  <si>
    <t>Jake Burt NE</t>
  </si>
  <si>
    <t>Isaiah Wright WAS</t>
  </si>
  <si>
    <t>Tyler Huntley BAL</t>
  </si>
  <si>
    <t>Jordan Jones GB</t>
  </si>
  <si>
    <t>Elex Woodworth HOU</t>
  </si>
  <si>
    <t>Brandon Kemp TEN</t>
  </si>
  <si>
    <t>Earnest Edwards LAR</t>
  </si>
  <si>
    <t>Antonio Williams BUF</t>
  </si>
  <si>
    <t>Hunter Watts DEN</t>
  </si>
  <si>
    <t>Bronson Rechsteiner BAL</t>
  </si>
  <si>
    <t>Marvelle Ross JAC</t>
  </si>
  <si>
    <t>J'Mon Moore CLE</t>
  </si>
  <si>
    <t>Jimmy Murray NYJ</t>
  </si>
  <si>
    <t>Mike White NYJ</t>
  </si>
  <si>
    <t>George Campbell NYJ</t>
  </si>
  <si>
    <t>Chad Hansen HOU</t>
  </si>
  <si>
    <t>Alex McGough HOU</t>
  </si>
  <si>
    <t>Storm Norton LAC</t>
  </si>
  <si>
    <t>Joshua Dunlap LAC</t>
  </si>
  <si>
    <t>1000te Gilliam LAC</t>
  </si>
  <si>
    <t>Ryan Roberts LAC</t>
  </si>
  <si>
    <t>Chris Thompson SF</t>
  </si>
  <si>
    <t>David Quessenberry TEN</t>
  </si>
  <si>
    <t>Shaun Wilson TEN</t>
  </si>
  <si>
    <t>Andre Baccellia KC</t>
  </si>
  <si>
    <t>Maurice Ffrench KC</t>
  </si>
  <si>
    <t>Justice Shelton-Mosley KC</t>
  </si>
  <si>
    <t>Cole Hikutini DAL</t>
  </si>
  <si>
    <t>Mikey Daniel ATL</t>
  </si>
  <si>
    <t>Rodney Adams IND</t>
  </si>
  <si>
    <t>Tyler Haycraft NYG</t>
  </si>
  <si>
    <t>Jeff Thomas NE</t>
  </si>
  <si>
    <t>Frederick Mauigoa CAR</t>
  </si>
  <si>
    <t>Christian Montano PIT</t>
  </si>
  <si>
    <t>Spencer Nigh PIT</t>
  </si>
  <si>
    <t>Brett Rypien DEN</t>
  </si>
  <si>
    <t>Rashad Medaris ARI</t>
  </si>
  <si>
    <t>Jeff Cotton LAC</t>
  </si>
  <si>
    <t>Jared Rice LAC</t>
  </si>
  <si>
    <t>Tyler Higby MIN</t>
  </si>
  <si>
    <t>James Gilbert LAR</t>
  </si>
  <si>
    <t>Jaylon Moore BAL</t>
  </si>
  <si>
    <t>Drake Dorbeck CLE</t>
  </si>
  <si>
    <t>1000polean Maxwell CHI</t>
  </si>
  <si>
    <t>Connor Slomka JAC</t>
  </si>
  <si>
    <t>Travis Jonsen TB</t>
  </si>
  <si>
    <t>Aleva Hifo KC</t>
  </si>
  <si>
    <t>Mitchell Wilcox CIN</t>
  </si>
  <si>
    <t>George Mariner LVR</t>
  </si>
  <si>
    <t>Adrian Magee NO</t>
  </si>
  <si>
    <t>Broc Rutter SF</t>
  </si>
  <si>
    <t>Ty'Son Williams BAL</t>
  </si>
  <si>
    <t>John Molchon TB</t>
  </si>
  <si>
    <t>Josh Hammond JAC</t>
  </si>
  <si>
    <t>Josh Pearson TB</t>
  </si>
  <si>
    <t>Chris Steveler ARI</t>
  </si>
  <si>
    <t>1000te Wieting CLE</t>
  </si>
  <si>
    <t>Bobby Holly LAC</t>
  </si>
  <si>
    <t>Hunter Atkinson ATL</t>
  </si>
  <si>
    <t>Austin Capps ATL</t>
  </si>
  <si>
    <t>Scottie Dill ATL</t>
  </si>
  <si>
    <t>Justin Gooseberry ATL</t>
  </si>
  <si>
    <t>Juwan Green ATL</t>
  </si>
  <si>
    <t>Evin Ksiezarczyk ATL</t>
  </si>
  <si>
    <t>Jalen McCleksey ATL</t>
  </si>
  <si>
    <t>Jared Pinkney ATL</t>
  </si>
  <si>
    <t>Caleb Repp ATL</t>
  </si>
  <si>
    <t>Rysen John NYG</t>
  </si>
  <si>
    <t>Kyle Markway NYG</t>
  </si>
  <si>
    <t>Sandro Platzgummer NYG</t>
  </si>
  <si>
    <t>Jacques Patrick CIN</t>
  </si>
  <si>
    <t>Omar Bayless CAR</t>
  </si>
  <si>
    <t>Mike Horton CAR</t>
  </si>
  <si>
    <t>Sam Tecklenburg CAR</t>
  </si>
  <si>
    <t>Jehu Chesson NYJ</t>
  </si>
  <si>
    <t>Mack Hollins MIA</t>
  </si>
  <si>
    <t>Michael Jordan CIN</t>
  </si>
  <si>
    <t>Foster Moreau LVR</t>
  </si>
  <si>
    <t>Khadarel Hodge CLE</t>
  </si>
  <si>
    <t>Justin Murray ARI</t>
  </si>
  <si>
    <t>Deandre Carter HOU</t>
  </si>
  <si>
    <t>Kyle Murphy HOU</t>
  </si>
  <si>
    <t>Stephen Anderson LAC</t>
  </si>
  <si>
    <t>Trenton Scott LAC</t>
  </si>
  <si>
    <t>Cole Toner LAC</t>
  </si>
  <si>
    <t>Taquan Mizzell NO</t>
  </si>
  <si>
    <t>Trevor Davis CHI</t>
  </si>
  <si>
    <t>Cole Wick NO</t>
  </si>
  <si>
    <t>Ross Dwelley SF</t>
  </si>
  <si>
    <t>Nick Mullens SF</t>
  </si>
  <si>
    <t>Jeff Wilson SF</t>
  </si>
  <si>
    <t>Victor Bolden DET</t>
  </si>
  <si>
    <t>Anthony Firkser TEN</t>
  </si>
  <si>
    <t>Elijah McGuire KC</t>
  </si>
  <si>
    <t>Robert Foster BUF</t>
  </si>
  <si>
    <t>Johnny Mundt LAR</t>
  </si>
  <si>
    <t>Garrett Dickerson NYG</t>
  </si>
  <si>
    <t>Darius Jackson IND</t>
  </si>
  <si>
    <t>Kyle Fuller SEA</t>
  </si>
  <si>
    <t>Chad Wheeler SEA</t>
  </si>
  <si>
    <t>Jake Kumerow GB</t>
  </si>
  <si>
    <t>Temarrick Hemingway CAR</t>
  </si>
  <si>
    <t>Tyler Marz CAR</t>
  </si>
  <si>
    <t>Michael Liedtke WAS</t>
  </si>
  <si>
    <t>Tim Patrick DEN</t>
  </si>
  <si>
    <t>Gus Edwards BAL</t>
  </si>
  <si>
    <t>Will Holden BAL</t>
  </si>
  <si>
    <t>Isaiah Ford MIA</t>
  </si>
  <si>
    <t>Michael Roberts MIA</t>
  </si>
  <si>
    <t>Tanner Hudson TB</t>
  </si>
  <si>
    <t>Pharaoh Brown CLE</t>
  </si>
  <si>
    <t>Dontrell Hilliard CLE</t>
  </si>
  <si>
    <t>Joshua Dobbs JAC</t>
  </si>
  <si>
    <t>Julie'n Davenport MIA</t>
  </si>
  <si>
    <t>Ryan Switzer PIT</t>
  </si>
  <si>
    <t>Rashaad Coward CHI</t>
  </si>
  <si>
    <t>Clayton Thorson DAL</t>
  </si>
  <si>
    <t>Ryquell Armstead JAC</t>
  </si>
  <si>
    <t>Elijah Holyfield PHI</t>
  </si>
  <si>
    <t>Zach Gentry PIT</t>
  </si>
  <si>
    <t>Davis Webb BUF</t>
  </si>
  <si>
    <t>Hunter Renfrow LVR</t>
  </si>
  <si>
    <t>Qadree Ollison ATL</t>
  </si>
  <si>
    <t>Ross Pierschbacher WAS</t>
  </si>
  <si>
    <t>Jordan Scarlett CAR</t>
  </si>
  <si>
    <t>Ross Reynolds SF</t>
  </si>
  <si>
    <t>Blake Hance JAC</t>
  </si>
  <si>
    <t>Christian Wade BUF</t>
  </si>
  <si>
    <t>Easton Stick LAC</t>
  </si>
  <si>
    <t>1000te Becker BUF</t>
  </si>
  <si>
    <t>Nick Easley BUF</t>
  </si>
  <si>
    <t>Victor Salako BUF</t>
  </si>
  <si>
    <t>Alex Bachman NYG</t>
  </si>
  <si>
    <t>Bralon Addison MIN</t>
  </si>
  <si>
    <t>David Edwards LAR</t>
  </si>
  <si>
    <t>Cole Madison GB</t>
  </si>
  <si>
    <t>1000te Wozniak NYG</t>
  </si>
  <si>
    <t>George Aston NYG</t>
  </si>
  <si>
    <t>Kelvin McKnight DEN</t>
  </si>
  <si>
    <t>Khalfani Muhammad DEN</t>
  </si>
  <si>
    <t>Chris Myarick MIA</t>
  </si>
  <si>
    <t>Terry Godwin JAC</t>
  </si>
  <si>
    <t>K.C. McDermott JAC</t>
  </si>
  <si>
    <t>Ryan Pope JAC</t>
  </si>
  <si>
    <t>Aca’Cedric Ware TB</t>
  </si>
  <si>
    <t>Karan Higdon HOU</t>
  </si>
  <si>
    <t>Jordan Chunn DAL</t>
  </si>
  <si>
    <t>Jeremy Cox DEN</t>
  </si>
  <si>
    <t>Samaje Perine CIN</t>
  </si>
  <si>
    <t>Trey Edmunds PIT</t>
  </si>
  <si>
    <t>Josh Ferguson WAS</t>
  </si>
  <si>
    <t>Trayveon Williams CIN</t>
  </si>
  <si>
    <t>Tony Brooks-James MIN</t>
  </si>
  <si>
    <t>Craig Reynolds ATL</t>
  </si>
  <si>
    <t>Reggie Bon1000fon CAR</t>
  </si>
  <si>
    <t>Ty Johnson DET</t>
  </si>
  <si>
    <t>Dexter Williams GB</t>
  </si>
  <si>
    <t>Travis Homer SEA</t>
  </si>
  <si>
    <t>Darwin Thompson KC</t>
  </si>
  <si>
    <t>Rodney Anderson CIN</t>
  </si>
  <si>
    <t>Myles Gaskin MIA</t>
  </si>
  <si>
    <t>T.J. Logan TB</t>
  </si>
  <si>
    <t>Trenton Cannon NYJ</t>
  </si>
  <si>
    <t>Christopher Carson SEA</t>
  </si>
  <si>
    <t>Josh Adams NYJ</t>
  </si>
  <si>
    <t>Kenneth Dixon NYJ</t>
  </si>
  <si>
    <t>Boston Scott PHI</t>
  </si>
  <si>
    <t>Derrick Gore LAC</t>
  </si>
  <si>
    <t>Bruce Anderson IND</t>
  </si>
  <si>
    <t>Damarea Crockett GB</t>
  </si>
  <si>
    <t>Ralph Webb PIT</t>
  </si>
  <si>
    <t>Patrick Laird MIA</t>
  </si>
  <si>
    <t>Jalin Moore NYJ</t>
  </si>
  <si>
    <t>D’Ernest Johnson CLE</t>
  </si>
  <si>
    <t>Devine Ozigbo JAC</t>
  </si>
  <si>
    <t>Darrel Williams KC</t>
  </si>
  <si>
    <t>Phillip Lindsay DEN</t>
  </si>
  <si>
    <t>Mike Boone MIN</t>
  </si>
  <si>
    <t>Buddy Howell HOU</t>
  </si>
  <si>
    <t>Dare Ogunbowale TB</t>
  </si>
  <si>
    <t>Wes Hills DET</t>
  </si>
  <si>
    <t>Bo Scarbrough DET</t>
  </si>
  <si>
    <t>Kerrith Whyte PIT</t>
  </si>
  <si>
    <t>Emmanuel Butler NO</t>
  </si>
  <si>
    <t>Dillon Mitchell MIN</t>
  </si>
  <si>
    <t>Emanuel Hall WAS</t>
  </si>
  <si>
    <t>Jordan Veasy WAS</t>
  </si>
  <si>
    <t>Trinity Benson DEN</t>
  </si>
  <si>
    <t>Marvin Hall DET</t>
  </si>
  <si>
    <t>Kalif Raymond TEN</t>
  </si>
  <si>
    <t>Devin Smith DAL</t>
  </si>
  <si>
    <t>Chad Williams IND</t>
  </si>
  <si>
    <t>Darius Slayton NYG</t>
  </si>
  <si>
    <t>Keesean Johnson ARI</t>
  </si>
  <si>
    <t>Dylan Cantrell ARI</t>
  </si>
  <si>
    <t>Davion Davis MIN</t>
  </si>
  <si>
    <t>Cameron Batson TEN</t>
  </si>
  <si>
    <t>Gehrig Dieter KC</t>
  </si>
  <si>
    <t>Allen Lazard GB</t>
  </si>
  <si>
    <t>Darrius Shepherd GB</t>
  </si>
  <si>
    <t>Quincy Adeboyejo NE</t>
  </si>
  <si>
    <t>Quadree Henderson PIT</t>
  </si>
  <si>
    <t>Keelan Doss LVR</t>
  </si>
  <si>
    <t>Diontae Spencer DEN</t>
  </si>
  <si>
    <t>Juwann Winfree DEN</t>
  </si>
  <si>
    <t>Kelvin Harmon WAS</t>
  </si>
  <si>
    <t>Scott Miller TB</t>
  </si>
  <si>
    <t>Josh Malone NYJ</t>
  </si>
  <si>
    <t>Deontay Burnett PHI</t>
  </si>
  <si>
    <t>Da'Mari Scott NYG</t>
  </si>
  <si>
    <t>Jaydon Mickens TB</t>
  </si>
  <si>
    <t>John Ursua SEA</t>
  </si>
  <si>
    <t>Olabisi Johnson MIN</t>
  </si>
  <si>
    <t>Braxton Berrios NYJ</t>
  </si>
  <si>
    <t>Ishmael Hyman CAR</t>
  </si>
  <si>
    <t>Vyncint Smith NYJ</t>
  </si>
  <si>
    <t>Isaac Whitney HOU</t>
  </si>
  <si>
    <t>Robert Davis PHI</t>
  </si>
  <si>
    <t>Brandon Powell ATL</t>
  </si>
  <si>
    <t>Amara Darboh PIT</t>
  </si>
  <si>
    <t>Marcell Ateman LVR</t>
  </si>
  <si>
    <t>Antoine Wesley BAL</t>
  </si>
  <si>
    <t>Bryant Mitchell TB</t>
  </si>
  <si>
    <t>Johnnie Dixon ARI</t>
  </si>
  <si>
    <t>A.J. Richardson ARI</t>
  </si>
  <si>
    <t>Reggie Davis CHI</t>
  </si>
  <si>
    <t>Tyron Johnson LAC</t>
  </si>
  <si>
    <t>Thomas Ives CHI</t>
  </si>
  <si>
    <t>Alex Wesley CHI</t>
  </si>
  <si>
    <t>Tom Kennedy DET</t>
  </si>
  <si>
    <t>Joe Fortson KC</t>
  </si>
  <si>
    <t>Devin Gray ATL</t>
  </si>
  <si>
    <t>Malik Henry IND</t>
  </si>
  <si>
    <t>Artavis Scott IND</t>
  </si>
  <si>
    <t>Penny Hart SEA</t>
  </si>
  <si>
    <t>Cody Thompson SEA</t>
  </si>
  <si>
    <t>DaMarkus Lodge CIN</t>
  </si>
  <si>
    <t>Devin Ross NE</t>
  </si>
  <si>
    <t>Malik Taylor GB</t>
  </si>
  <si>
    <t>Saeed Black1000ll PIT</t>
  </si>
  <si>
    <t>Damion Jeanpiere CAR</t>
  </si>
  <si>
    <t>Anthony Johnson PIT</t>
  </si>
  <si>
    <t>De'Mor1000y Pierson-El LVR</t>
  </si>
  <si>
    <t>Anthony Ratliff-Williams LVR</t>
  </si>
  <si>
    <t>Steven Sims Jr. WAS</t>
  </si>
  <si>
    <t>Deonte Harris NO</t>
  </si>
  <si>
    <t>Jon’Vea Johnson DAL</t>
  </si>
  <si>
    <t>Jakobi Meyers NE</t>
  </si>
  <si>
    <t>Preston Williams MIA</t>
  </si>
  <si>
    <t>Shawn Poindexter SF</t>
  </si>
  <si>
    <t>Olamide Zaccheaus ATL</t>
  </si>
  <si>
    <t>DJ Montgomery CLE</t>
  </si>
  <si>
    <t>Gunner Olszewski NE</t>
  </si>
  <si>
    <t>Jeff Smith NYJ</t>
  </si>
  <si>
    <t>Trent Sherfield ARI</t>
  </si>
  <si>
    <t>Chad Beebe MIN</t>
  </si>
  <si>
    <t>Brandon Zylstra CAR</t>
  </si>
  <si>
    <t>Cyril Grayson TB</t>
  </si>
  <si>
    <t>Spencer Schnell TB</t>
  </si>
  <si>
    <t>Steven Mitchell HOU</t>
  </si>
  <si>
    <t>Jalen Guyton LAC</t>
  </si>
  <si>
    <t>Jason Moore LAC</t>
  </si>
  <si>
    <t>Andre Patton LAC</t>
  </si>
  <si>
    <t>Krishawn Hogan NO</t>
  </si>
  <si>
    <t>Lil’jordan Humphrey NO</t>
  </si>
  <si>
    <t>Alexander Hollins MIN</t>
  </si>
  <si>
    <t>Travis Fulgham DET</t>
  </si>
  <si>
    <t>Chris Lacy DET</t>
  </si>
  <si>
    <t>Cody Hollister TEN</t>
  </si>
  <si>
    <t>Duke Williams BUF</t>
  </si>
  <si>
    <t>Byron Pringle KC</t>
  </si>
  <si>
    <t>Greg Ward PHI</t>
  </si>
  <si>
    <t>Rashard Davis TEN</t>
  </si>
  <si>
    <t>Ventell Bryant DAL</t>
  </si>
  <si>
    <t>Christian Blake ATL</t>
  </si>
  <si>
    <t>Nsimba Webster LAR</t>
  </si>
  <si>
    <t>Ashton Dulin IND</t>
  </si>
  <si>
    <t>Stanley Morgan CIN</t>
  </si>
  <si>
    <t>Damion Willis CIN</t>
  </si>
  <si>
    <t>David Sills NYG</t>
  </si>
  <si>
    <t>Trenton Irwin CIN</t>
  </si>
  <si>
    <t>Deon Cain PIT</t>
  </si>
  <si>
    <t>Rico Gafford LVR</t>
  </si>
  <si>
    <t>Cam Sims WAS</t>
  </si>
  <si>
    <t>Fred Brown DEN</t>
  </si>
  <si>
    <t>Jester Weah WAS</t>
  </si>
  <si>
    <t>C.J. Board JAC</t>
  </si>
  <si>
    <t>Michael Walker JAC</t>
  </si>
  <si>
    <t>Zach Pascal IND</t>
  </si>
  <si>
    <t>Darvin Kidsy WAS</t>
  </si>
  <si>
    <t>Do1000ld Parham LAC</t>
  </si>
  <si>
    <t>Brandon Dillon MIN</t>
  </si>
  <si>
    <t>Parker Hesse TEN</t>
  </si>
  <si>
    <t>Eric Saubert CHI</t>
  </si>
  <si>
    <t>Darion Clark CHI</t>
  </si>
  <si>
    <t>Darrell Daniels ARI</t>
  </si>
  <si>
    <t>Kaden Smith NYG</t>
  </si>
  <si>
    <t>J.P. Holtz CHI</t>
  </si>
  <si>
    <t>Jason Croom BUF</t>
  </si>
  <si>
    <t>Evan Baylis GB</t>
  </si>
  <si>
    <t>Robert Tonyan Jr. GB</t>
  </si>
  <si>
    <t>Tommy Sweeney BUF</t>
  </si>
  <si>
    <t>Ross Travis NYJ</t>
  </si>
  <si>
    <t>Dan Arnold ARI</t>
  </si>
  <si>
    <t>Jason Vander Laan NO</t>
  </si>
  <si>
    <t>Charles Scarff BAL</t>
  </si>
  <si>
    <t>Matt Sokol DET</t>
  </si>
  <si>
    <t>Nick Keizer KC</t>
  </si>
  <si>
    <t>Carson Meier ATL</t>
  </si>
  <si>
    <t>Ian Bunting IND</t>
  </si>
  <si>
    <t>Moritz Boehringer CIN</t>
  </si>
  <si>
    <t>Colin Thompson CAR</t>
  </si>
  <si>
    <t>Marcus Baugh WAS</t>
  </si>
  <si>
    <t>Paul Butler LVR</t>
  </si>
  <si>
    <t>Kevin Rader PIT</t>
  </si>
  <si>
    <t>Dax Raymond PIT</t>
  </si>
  <si>
    <t>Joshua Perkins PHI</t>
  </si>
  <si>
    <t>Hale Hentges WAS</t>
  </si>
  <si>
    <t>Andrew Beck DEN</t>
  </si>
  <si>
    <t>Austin Fort DEN</t>
  </si>
  <si>
    <t>Stephen Carlson CLE</t>
  </si>
  <si>
    <t>Codey McElroy TB</t>
  </si>
  <si>
    <t>Jesper Horsted CHI</t>
  </si>
  <si>
    <t>Daniel Helm SF</t>
  </si>
  <si>
    <t>Andrew Vollert LAC</t>
  </si>
  <si>
    <t>Isaac 1000uta DET</t>
  </si>
  <si>
    <t>Jaeden Graham ATL</t>
  </si>
  <si>
    <t>Kendall Blanton LAR</t>
  </si>
  <si>
    <t>Caleb Wilson WAS</t>
  </si>
  <si>
    <t>Charles Jones JAC</t>
  </si>
  <si>
    <t>Deon Yelder KC</t>
  </si>
  <si>
    <t>Jordan Franks CIN</t>
  </si>
  <si>
    <t>Jake Browning MIN</t>
  </si>
  <si>
    <t>Logan Woodside TEN</t>
  </si>
  <si>
    <t>Paxton Lynch PIT</t>
  </si>
  <si>
    <t>Garrett Gilbert CLE</t>
  </si>
  <si>
    <t>Jordan Ta'amu KC</t>
  </si>
  <si>
    <t>Gardner Minshew JAC</t>
  </si>
  <si>
    <t>Kyle Allen WAS</t>
  </si>
  <si>
    <t>Trace McSorley BAL</t>
  </si>
  <si>
    <t>Kyle Lauletta PHI</t>
  </si>
  <si>
    <t>Chad Kelly IND</t>
  </si>
  <si>
    <t>Danny Etling ATL</t>
  </si>
  <si>
    <t>J.T. Barrett PIT</t>
  </si>
  <si>
    <t>David Blough DET</t>
  </si>
  <si>
    <t>Jacob Dolegala CIN</t>
  </si>
  <si>
    <t>Tim Boyle GB</t>
  </si>
  <si>
    <t>Kurt Benkert ATL</t>
  </si>
  <si>
    <t>Devlin Hodges PIT</t>
  </si>
  <si>
    <t>flexC</t>
  </si>
  <si>
    <t>flexB</t>
  </si>
  <si>
    <t>flex</t>
  </si>
  <si>
    <t>FlexD</t>
  </si>
  <si>
    <t>IDP</t>
  </si>
  <si>
    <t>Pos</t>
  </si>
  <si>
    <t>posn</t>
  </si>
  <si>
    <t>Baselines</t>
  </si>
  <si>
    <t>Start</t>
  </si>
  <si>
    <t>StartPrj</t>
  </si>
  <si>
    <t>Bench(+Start)</t>
  </si>
  <si>
    <t>BnPrj</t>
  </si>
  <si>
    <t>Max</t>
  </si>
  <si>
    <t>STD</t>
  </si>
  <si>
    <t>qb</t>
  </si>
  <si>
    <t>rb</t>
  </si>
  <si>
    <t>wr</t>
  </si>
  <si>
    <t>te</t>
  </si>
  <si>
    <t>Pos Scarc</t>
  </si>
  <si>
    <t>static</t>
  </si>
  <si>
    <t>num</t>
  </si>
  <si>
    <t>dynm</t>
  </si>
  <si>
    <t>PASSING</t>
  </si>
  <si>
    <t>RUSHING</t>
  </si>
  <si>
    <t>RECEIVING</t>
  </si>
  <si>
    <t>MISC</t>
  </si>
  <si>
    <t>Total</t>
  </si>
  <si>
    <t>VBD</t>
  </si>
  <si>
    <t>Value</t>
  </si>
  <si>
    <t>ATT</t>
  </si>
  <si>
    <t>CMP</t>
  </si>
  <si>
    <t>YDS</t>
  </si>
  <si>
    <t>TDS</t>
  </si>
  <si>
    <t>INTS</t>
  </si>
  <si>
    <t>REC</t>
  </si>
  <si>
    <t>FL</t>
  </si>
  <si>
    <t>RetYd</t>
  </si>
  <si>
    <t>RetTD</t>
  </si>
  <si>
    <t>Starting</t>
  </si>
  <si>
    <t>Bench</t>
  </si>
  <si>
    <t>TierNew</t>
  </si>
  <si>
    <t>%Val</t>
  </si>
  <si>
    <t>Prj $</t>
  </si>
  <si>
    <t>Pos Tier</t>
  </si>
  <si>
    <t>count</t>
  </si>
  <si>
    <t>Gold</t>
  </si>
  <si>
    <t>G Rank</t>
  </si>
  <si>
    <t>Avg VBD</t>
  </si>
  <si>
    <t>TierInitial</t>
  </si>
  <si>
    <t>LB</t>
  </si>
  <si>
    <t>DB</t>
  </si>
  <si>
    <t>DL</t>
  </si>
  <si>
    <t>Tier</t>
  </si>
  <si>
    <t>Avg Val</t>
  </si>
  <si>
    <t>Must manually update these stat pages each year</t>
  </si>
  <si>
    <t>Teams</t>
  </si>
  <si>
    <t>MGn</t>
  </si>
  <si>
    <t>BL</t>
  </si>
  <si>
    <t>+Flex</t>
  </si>
  <si>
    <t>TTL</t>
  </si>
  <si>
    <t>Total Budget</t>
  </si>
  <si>
    <t>GP</t>
  </si>
  <si>
    <t>Points</t>
  </si>
  <si>
    <t>Flex</t>
  </si>
  <si>
    <t>Starter VBD</t>
  </si>
  <si>
    <t>start</t>
  </si>
  <si>
    <t>ben</t>
  </si>
  <si>
    <t>diff</t>
  </si>
  <si>
    <t>Stat1000me</t>
  </si>
  <si>
    <t>Bench VBD</t>
  </si>
  <si>
    <t>Starter %</t>
  </si>
  <si>
    <t>Bench %</t>
  </si>
  <si>
    <t>WR/TE</t>
  </si>
  <si>
    <t>StarterPF</t>
  </si>
  <si>
    <t>WR/RB</t>
  </si>
  <si>
    <t>BenchPF</t>
  </si>
  <si>
    <t>WR/RB/TE</t>
  </si>
  <si>
    <t>D</t>
  </si>
  <si>
    <t>Starter Budget</t>
  </si>
  <si>
    <t>WR/RB/TE/QB</t>
  </si>
  <si>
    <t>Bench Budget</t>
  </si>
  <si>
    <t>Ros</t>
  </si>
  <si>
    <t>REM</t>
  </si>
  <si>
    <t>FlexMG</t>
  </si>
  <si>
    <t>Games</t>
  </si>
  <si>
    <t>Pts Ranked</t>
  </si>
  <si>
    <t>Man games Sum</t>
  </si>
  <si>
    <t>AVG</t>
  </si>
  <si>
    <t>SUM</t>
  </si>
  <si>
    <t>avg</t>
  </si>
  <si>
    <t>Matt Moore</t>
  </si>
  <si>
    <t>Luke Falk</t>
  </si>
  <si>
    <t>Will Grier</t>
  </si>
  <si>
    <t>Tim Boyle</t>
  </si>
  <si>
    <t>Trevor Siemian</t>
  </si>
  <si>
    <t>David Fales</t>
  </si>
  <si>
    <t>Garrett Gilbert</t>
  </si>
  <si>
    <t>Trace McSorley</t>
  </si>
  <si>
    <t>Brock Osweiler</t>
  </si>
  <si>
    <t>CJ Beathard</t>
  </si>
  <si>
    <t>C.J. Beathard</t>
  </si>
  <si>
    <t>Cody Kessler</t>
  </si>
  <si>
    <t>Josh Johnson</t>
  </si>
  <si>
    <t>Derek Anderson</t>
  </si>
  <si>
    <t>Taylor Heinicke</t>
  </si>
  <si>
    <t>Mark Sanchez</t>
  </si>
  <si>
    <t>Deshone Kizer</t>
  </si>
  <si>
    <t>Joe Webb</t>
  </si>
  <si>
    <t>Matt Cassel</t>
  </si>
  <si>
    <t>Kyle Lauletta</t>
  </si>
  <si>
    <t>Brandon Weeden</t>
  </si>
  <si>
    <t>Chad Kelly</t>
  </si>
  <si>
    <t>Jay Cutler</t>
  </si>
  <si>
    <t>Carson Palmer</t>
  </si>
  <si>
    <t>Tom Savage</t>
  </si>
  <si>
    <t>Drew Stanton</t>
  </si>
  <si>
    <t>Bryce Petty</t>
  </si>
  <si>
    <t>TJ Yates</t>
  </si>
  <si>
    <t>Kevin Hogan</t>
  </si>
  <si>
    <t>EJ Manuel</t>
  </si>
  <si>
    <t>Landry Jones</t>
  </si>
  <si>
    <t>Ryan Mallett</t>
  </si>
  <si>
    <t>Scott Tolzien</t>
  </si>
  <si>
    <t>Kellen Clemens</t>
  </si>
  <si>
    <t>Jake Rudock</t>
  </si>
  <si>
    <t>Joe Callahan</t>
  </si>
  <si>
    <t>Austin Davis</t>
  </si>
  <si>
    <t>Tyler Bray</t>
  </si>
  <si>
    <t>Kyle Sloter</t>
  </si>
  <si>
    <t>Deandre Washington</t>
  </si>
  <si>
    <t>Jo1000than Hilliman</t>
  </si>
  <si>
    <t>Kerrith Whyte Jr.</t>
  </si>
  <si>
    <t>Gregory Howell Jr.</t>
  </si>
  <si>
    <t>Troymaine Pope</t>
  </si>
  <si>
    <t>Zach Zenner</t>
  </si>
  <si>
    <t>Tony Brooks-James</t>
  </si>
  <si>
    <t>Cullen Gillaspia</t>
  </si>
  <si>
    <t>Senorise Perry</t>
  </si>
  <si>
    <t>De'Lance Turner</t>
  </si>
  <si>
    <t>David Fluellen</t>
  </si>
  <si>
    <t>Alfred Morris</t>
  </si>
  <si>
    <t>Josh Ferguson</t>
  </si>
  <si>
    <t>Austin Walter</t>
  </si>
  <si>
    <t>Craig Reynolds</t>
  </si>
  <si>
    <t>Marcus Murphy</t>
  </si>
  <si>
    <t>Tre Madden</t>
  </si>
  <si>
    <t>Keith Ford</t>
  </si>
  <si>
    <t>Byron Marshall</t>
  </si>
  <si>
    <t>Benjamin Cunningham</t>
  </si>
  <si>
    <t>Detrez Newsome</t>
  </si>
  <si>
    <t>Roc Thomas</t>
  </si>
  <si>
    <t>Shaun Wilson</t>
  </si>
  <si>
    <t>Jamaal Charles</t>
  </si>
  <si>
    <t>Darius Jackson</t>
  </si>
  <si>
    <t>David Williams</t>
  </si>
  <si>
    <t>Jeremy Langford</t>
  </si>
  <si>
    <t>Brandon Wilds</t>
  </si>
  <si>
    <t>Justin Davis</t>
  </si>
  <si>
    <t>Matt Dayes</t>
  </si>
  <si>
    <t>Matt Forte</t>
  </si>
  <si>
    <t>Shane Vereen</t>
  </si>
  <si>
    <t>Andre Ellington</t>
  </si>
  <si>
    <t>Orleans Darkwa</t>
  </si>
  <si>
    <t>Danny Woodhead</t>
  </si>
  <si>
    <t>Lawrence Thomas</t>
  </si>
  <si>
    <t>Eddie Lacy</t>
  </si>
  <si>
    <t>Branden Oliver</t>
  </si>
  <si>
    <t>Jalston Fowler</t>
  </si>
  <si>
    <t>Tion Green</t>
  </si>
  <si>
    <t>Terron Ward</t>
  </si>
  <si>
    <t>Akeem Hunt</t>
  </si>
  <si>
    <t>Lavar Edwards</t>
  </si>
  <si>
    <t>Fozzy Whittaker</t>
  </si>
  <si>
    <t>Fitzgerald Toussaint</t>
  </si>
  <si>
    <t>Lance Dunbar</t>
  </si>
  <si>
    <t>Bobby Rainey</t>
  </si>
  <si>
    <t>Jo1000than Anderson</t>
  </si>
  <si>
    <t>Devante Mays</t>
  </si>
  <si>
    <t>Leshun Daniels Jr.</t>
  </si>
  <si>
    <t>Andre Williams</t>
  </si>
  <si>
    <t>CJ Spiller</t>
  </si>
  <si>
    <t>Matt Jones</t>
  </si>
  <si>
    <t>Daniel Lasco</t>
  </si>
  <si>
    <t>IDPpts</t>
  </si>
  <si>
    <t>IDP MG Sum</t>
  </si>
  <si>
    <t>De'Veon Smith</t>
  </si>
  <si>
    <t>Terrell Watson</t>
  </si>
  <si>
    <t>Bronson Hill</t>
  </si>
  <si>
    <t>Darren McFadden</t>
  </si>
  <si>
    <t>Jarveon Williams</t>
  </si>
  <si>
    <t>Elijah Hood</t>
  </si>
  <si>
    <t>Joe Banyard</t>
  </si>
  <si>
    <t>Jordan Todman</t>
  </si>
  <si>
    <t>Charvarius Ward</t>
  </si>
  <si>
    <t>Devante Parker</t>
  </si>
  <si>
    <t>Daesean Hamilton</t>
  </si>
  <si>
    <t>Tajaé Sharpe</t>
  </si>
  <si>
    <t>Deandre Carter</t>
  </si>
  <si>
    <t>Robert Tonyan Jr.</t>
  </si>
  <si>
    <t>Stanley Morgan Jr.</t>
  </si>
  <si>
    <t>Khadarel Hodge</t>
  </si>
  <si>
    <t>Jesus Wilson</t>
  </si>
  <si>
    <t>Krishawn Hogan</t>
  </si>
  <si>
    <t>Steven Mitchell Jr.</t>
  </si>
  <si>
    <t>Travis Fulgham</t>
  </si>
  <si>
    <t>Deandrew White</t>
  </si>
  <si>
    <t>Lil'jordan Humphrey</t>
  </si>
  <si>
    <t>Ron Parker</t>
  </si>
  <si>
    <t>Rashad Greene</t>
  </si>
  <si>
    <t>Jalen Tolliver</t>
  </si>
  <si>
    <t>J'mon Moore</t>
  </si>
  <si>
    <t>Victor Bolden Jr.</t>
  </si>
  <si>
    <t>Jawill Davis</t>
  </si>
  <si>
    <t>Marcus Kemp</t>
  </si>
  <si>
    <t>Jeremy Maclin</t>
  </si>
  <si>
    <t>Joe Thomas</t>
  </si>
  <si>
    <t>Ardarius Stewart</t>
  </si>
  <si>
    <t>Louis Murphy</t>
  </si>
  <si>
    <t>Jared Abbrederis</t>
  </si>
  <si>
    <t>Griff Whalen</t>
  </si>
  <si>
    <t>Michael Clark</t>
  </si>
  <si>
    <t>Marquis Bundy</t>
  </si>
  <si>
    <t>Jaelen Strong</t>
  </si>
  <si>
    <t>Darius Powe</t>
  </si>
  <si>
    <t>Ber1000rd Reedy</t>
  </si>
  <si>
    <t>Jordan Leslie</t>
  </si>
  <si>
    <t>JP Holtz</t>
  </si>
  <si>
    <t>Pharaoh Brown</t>
  </si>
  <si>
    <t>Scott Simonson</t>
  </si>
  <si>
    <t>Jerome Cunningham</t>
  </si>
  <si>
    <t>Charles Jones II</t>
  </si>
  <si>
    <t>Bradley Sowell</t>
  </si>
  <si>
    <t>Jason Vander Laan</t>
  </si>
  <si>
    <t>Brandon Dillon</t>
  </si>
  <si>
    <t>Kendall Blanton</t>
  </si>
  <si>
    <t>Matthew Orzech</t>
  </si>
  <si>
    <t>Jason Croom</t>
  </si>
  <si>
    <t>Brian Parker</t>
  </si>
  <si>
    <t>David Grin1000ge</t>
  </si>
  <si>
    <t>JJ Wilcox</t>
  </si>
  <si>
    <t>Matt Fla1000gan</t>
  </si>
  <si>
    <t>James Looney</t>
  </si>
  <si>
    <t>Donnie Ernsberger</t>
  </si>
  <si>
    <t>Nick Deluca</t>
  </si>
  <si>
    <t>Julius Thomas</t>
  </si>
  <si>
    <t>Anthony Fasano</t>
  </si>
  <si>
    <t>Brent Celek</t>
  </si>
  <si>
    <t>Martellus Bennett</t>
  </si>
  <si>
    <t>Lamarr Houston</t>
  </si>
  <si>
    <t>James Han1000</t>
  </si>
  <si>
    <t>Coby Fleener</t>
  </si>
  <si>
    <t>CJ Fiedorowicz</t>
  </si>
  <si>
    <t>Jeff Cumberland</t>
  </si>
  <si>
    <t>Kyle Carter</t>
  </si>
  <si>
    <t>Ryan Malleck</t>
  </si>
  <si>
    <t>Ryan O'Malley</t>
  </si>
  <si>
    <t>John Fullington</t>
  </si>
  <si>
    <t>Jordan Hicks</t>
  </si>
  <si>
    <t>Lavonte David</t>
  </si>
  <si>
    <t>Jerome Baker</t>
  </si>
  <si>
    <t>Chandler Jones</t>
  </si>
  <si>
    <t>Luke Kuechly</t>
  </si>
  <si>
    <t>Joe Schobert</t>
  </si>
  <si>
    <t>Bobby Wagner</t>
  </si>
  <si>
    <t>Cory Littleton</t>
  </si>
  <si>
    <t>Jon Bostic</t>
  </si>
  <si>
    <t>Blake Martinez</t>
  </si>
  <si>
    <t>KJ Wright</t>
  </si>
  <si>
    <t>K.J. Wright</t>
  </si>
  <si>
    <t>Jaylon Smith</t>
  </si>
  <si>
    <t>Nick Vigil</t>
  </si>
  <si>
    <t>Fred Warner</t>
  </si>
  <si>
    <t>Demario Davis</t>
  </si>
  <si>
    <t>Tremaine Edmunds</t>
  </si>
  <si>
    <t>Bud Dupree</t>
  </si>
  <si>
    <t>Shaq Thompson</t>
  </si>
  <si>
    <t>Harold Landry</t>
  </si>
  <si>
    <t>Harold Landry III</t>
  </si>
  <si>
    <t>Rashaan Evans</t>
  </si>
  <si>
    <t>Whitney Mercilus</t>
  </si>
  <si>
    <t>Deion Jones</t>
  </si>
  <si>
    <t>Eric Kendricks</t>
  </si>
  <si>
    <t>Mack Wilson</t>
  </si>
  <si>
    <t>Zach Cunningham</t>
  </si>
  <si>
    <t>Tahir Whitehead</t>
  </si>
  <si>
    <t>Devon Ken1000rd</t>
  </si>
  <si>
    <t>TJ Watt</t>
  </si>
  <si>
    <t>T.J. Watt</t>
  </si>
  <si>
    <t>Anthony Barr</t>
  </si>
  <si>
    <t>Khalil Mack</t>
  </si>
  <si>
    <t>De'Vondre Campbell</t>
  </si>
  <si>
    <t>Markus Golden</t>
  </si>
  <si>
    <t>Todd Davis</t>
  </si>
  <si>
    <t>Leo1000rd Floyd</t>
  </si>
  <si>
    <t>Matt Milano</t>
  </si>
  <si>
    <t>Devin Bush</t>
  </si>
  <si>
    <t>Shaquil Barrett</t>
  </si>
  <si>
    <t>Dante Fowler Jr</t>
  </si>
  <si>
    <t>Dante Fowler Jr.</t>
  </si>
  <si>
    <t>Za'Darius Smith</t>
  </si>
  <si>
    <t>Preston Smith</t>
  </si>
  <si>
    <t>Alec Ogletree</t>
  </si>
  <si>
    <t>Be1000rdrick McKinney</t>
  </si>
  <si>
    <t>Von Miller</t>
  </si>
  <si>
    <t>Jayon Brown</t>
  </si>
  <si>
    <t>Darius Leo1000rd</t>
  </si>
  <si>
    <t>Devin White</t>
  </si>
  <si>
    <t>Kyle Van Noy</t>
  </si>
  <si>
    <t>Jamie Collins</t>
  </si>
  <si>
    <t>Jamie Collins Sr.</t>
  </si>
  <si>
    <t>Anthony Walker</t>
  </si>
  <si>
    <t>Thomas Davis</t>
  </si>
  <si>
    <t>Thomas Davis Sr.</t>
  </si>
  <si>
    <t>Matt Judon</t>
  </si>
  <si>
    <t>Matthew Judon</t>
  </si>
  <si>
    <t>Neville Hewitt</t>
  </si>
  <si>
    <t>AJ Klein</t>
  </si>
  <si>
    <t>A.J. Klein</t>
  </si>
  <si>
    <t>Mark Barron</t>
  </si>
  <si>
    <t>Alexander Johnson</t>
  </si>
  <si>
    <t>Mario Addison</t>
  </si>
  <si>
    <t>Nicholas Morrow</t>
  </si>
  <si>
    <t>Dre Greenlaw</t>
  </si>
  <si>
    <t>Montez Sweat</t>
  </si>
  <si>
    <t>Dont'a Hightower</t>
  </si>
  <si>
    <t>Lorenzo Carter</t>
  </si>
  <si>
    <t>Roquan Smith</t>
  </si>
  <si>
    <t>Cole Holcomb</t>
  </si>
  <si>
    <t>Nigel Bradham</t>
  </si>
  <si>
    <t>Damien Wilson</t>
  </si>
  <si>
    <t>Anthony Hitchens</t>
  </si>
  <si>
    <t>Haason Reddick</t>
  </si>
  <si>
    <t>James Burgess</t>
  </si>
  <si>
    <t>Jarrad Davis</t>
  </si>
  <si>
    <t>Mychal Kendricks</t>
  </si>
  <si>
    <t>Ryan Kerrigan</t>
  </si>
  <si>
    <t>Sean Lee</t>
  </si>
  <si>
    <t>David Mayo</t>
  </si>
  <si>
    <t>Carl 1000ssib</t>
  </si>
  <si>
    <t>Vince Biegel</t>
  </si>
  <si>
    <t>1000than Gerry</t>
  </si>
  <si>
    <t>Sam Eguavoen</t>
  </si>
  <si>
    <t>Clay Matthews</t>
  </si>
  <si>
    <t>Myles Jack</t>
  </si>
  <si>
    <t>Christian Jones</t>
  </si>
  <si>
    <t>Bruce Irvin</t>
  </si>
  <si>
    <t>Jahlani Tavai</t>
  </si>
  <si>
    <t>Tarell Basham</t>
  </si>
  <si>
    <t>Jason Pierre-Paul</t>
  </si>
  <si>
    <t>Jordan Jenkins</t>
  </si>
  <si>
    <t>Samson Ebukam</t>
  </si>
  <si>
    <t>Danny Trevathan</t>
  </si>
  <si>
    <t>Ryan Anderson</t>
  </si>
  <si>
    <t>Rasheem Green</t>
  </si>
  <si>
    <t>Joe Walker</t>
  </si>
  <si>
    <t>Raekwon McMillan</t>
  </si>
  <si>
    <t>Nick Kwiatkoski</t>
  </si>
  <si>
    <t>Leighton Vander Esch</t>
  </si>
  <si>
    <t>Oshane Ximines</t>
  </si>
  <si>
    <t>Jaylon Ferguson</t>
  </si>
  <si>
    <t>Lorenzo Alexander</t>
  </si>
  <si>
    <t>Quincy Williams</t>
  </si>
  <si>
    <t>Bren1000n Scarlett</t>
  </si>
  <si>
    <t>Brian Burns</t>
  </si>
  <si>
    <t>Patrick Onwuasor</t>
  </si>
  <si>
    <t>Bobby Okereke</t>
  </si>
  <si>
    <t>Malik Reed</t>
  </si>
  <si>
    <t>Germaine Pratt</t>
  </si>
  <si>
    <t>Kamalei Correa</t>
  </si>
  <si>
    <t>Charles Harris</t>
  </si>
  <si>
    <t>Preston Brown</t>
  </si>
  <si>
    <t>Cassius Marsh</t>
  </si>
  <si>
    <t>Blake Cashman</t>
  </si>
  <si>
    <t>Grant Haley</t>
  </si>
  <si>
    <t>Branden Jackson</t>
  </si>
  <si>
    <t>Kyler Fackrell</t>
  </si>
  <si>
    <t>Ben Niemann</t>
  </si>
  <si>
    <t>Jihad Ward</t>
  </si>
  <si>
    <t>Vince Williams</t>
  </si>
  <si>
    <t>Josh Bynes</t>
  </si>
  <si>
    <t>Tyus Bowser</t>
  </si>
  <si>
    <t>Shaun Dion Hamilton</t>
  </si>
  <si>
    <t>Drue Tranquill</t>
  </si>
  <si>
    <t>Eric Wilson</t>
  </si>
  <si>
    <t>Kyzir White</t>
  </si>
  <si>
    <t>Uchen1000 Nwosu</t>
  </si>
  <si>
    <t>Denzel Perryman</t>
  </si>
  <si>
    <t>Kwon Alexander</t>
  </si>
  <si>
    <t>Do1000ld Payne</t>
  </si>
  <si>
    <t>Ezekiel Ansah</t>
  </si>
  <si>
    <t>Brandon Copeland</t>
  </si>
  <si>
    <t>Leon Jacobs</t>
  </si>
  <si>
    <t>Wesley Woodyard</t>
  </si>
  <si>
    <t>Jeremiah Attaochu</t>
  </si>
  <si>
    <t>Foyesade Oluokun</t>
  </si>
  <si>
    <t>Kamu Grugier-Hill</t>
  </si>
  <si>
    <t>Corey Ballentine</t>
  </si>
  <si>
    <t>Troy Reeder</t>
  </si>
  <si>
    <t>Jalen Reeves-Maybin</t>
  </si>
  <si>
    <t>1000jee Goode</t>
  </si>
  <si>
    <t>Reggie Gilbert</t>
  </si>
  <si>
    <t>Kiko Alonso</t>
  </si>
  <si>
    <t>Ja'whaun Bentley</t>
  </si>
  <si>
    <t>Kevin Minter</t>
  </si>
  <si>
    <t>Zach Brown</t>
  </si>
  <si>
    <t>Justin Hollins</t>
  </si>
  <si>
    <t>Shilique Calhoun</t>
  </si>
  <si>
    <t>Jermaine Carter Jr.</t>
  </si>
  <si>
    <t>Pernell McPhee</t>
  </si>
  <si>
    <t>BJ Goodson</t>
  </si>
  <si>
    <t>LJ Fort</t>
  </si>
  <si>
    <t>Trent Harris</t>
  </si>
  <si>
    <t>Will Compton</t>
  </si>
  <si>
    <t>Aaron Lynch</t>
  </si>
  <si>
    <t>Deone Bucannon</t>
  </si>
  <si>
    <t>Rashan Gary</t>
  </si>
  <si>
    <t>Bradley Chubb</t>
  </si>
  <si>
    <t>Reggie Ragland</t>
  </si>
  <si>
    <t>Austin Calitro</t>
  </si>
  <si>
    <t>Jacob Martin</t>
  </si>
  <si>
    <t>Josey Jewell</t>
  </si>
  <si>
    <t>Kevin Pierre-Louis</t>
  </si>
  <si>
    <t>Marquis Haynes</t>
  </si>
  <si>
    <t>Elandon Roberts</t>
  </si>
  <si>
    <t>Andrew Van Ginkel</t>
  </si>
  <si>
    <t>Cameron Wake</t>
  </si>
  <si>
    <t>Vontaze Burfict</t>
  </si>
  <si>
    <t>Craig Robertson</t>
  </si>
  <si>
    <t>Ryan Connelly</t>
  </si>
  <si>
    <t>Sharif Finch</t>
  </si>
  <si>
    <t>Azeez Al-Shaair</t>
  </si>
  <si>
    <t>Darron Lee</t>
  </si>
  <si>
    <t>Anthony Nelson</t>
  </si>
  <si>
    <t>Cody Barton</t>
  </si>
  <si>
    <t>Anthony Chickillo</t>
  </si>
  <si>
    <t>Avery Williamson</t>
  </si>
  <si>
    <t>Derwin James</t>
  </si>
  <si>
    <t>Dee Ford</t>
  </si>
  <si>
    <t>Telvin Smith</t>
  </si>
  <si>
    <t>Mason Foster</t>
  </si>
  <si>
    <t>Jadeveon Clowney</t>
  </si>
  <si>
    <t>CJ Mosley</t>
  </si>
  <si>
    <t>C.J. Mosley</t>
  </si>
  <si>
    <t>Brian Poole</t>
  </si>
  <si>
    <t>Terrell Suggs</t>
  </si>
  <si>
    <t>Justin Houston</t>
  </si>
  <si>
    <t>Ge1000rd Avery</t>
  </si>
  <si>
    <t>Bryce Callahan</t>
  </si>
  <si>
    <t>Olivier Vernon</t>
  </si>
  <si>
    <t>Jatavis Brown</t>
  </si>
  <si>
    <t>Adarius Taylor</t>
  </si>
  <si>
    <t>Captain Munnerlyn</t>
  </si>
  <si>
    <t>Kareem Martin</t>
  </si>
  <si>
    <t>Brian Orakpo</t>
  </si>
  <si>
    <t>Hardy Nickerson Jr</t>
  </si>
  <si>
    <t>Derrick Morgan</t>
  </si>
  <si>
    <t>Barkevious Mingo</t>
  </si>
  <si>
    <t>Jordan Evans</t>
  </si>
  <si>
    <t>Alex Anzalone</t>
  </si>
  <si>
    <t>Breeland Speaks</t>
  </si>
  <si>
    <t>Elijah Lee</t>
  </si>
  <si>
    <t>Christian Kirksey</t>
  </si>
  <si>
    <t>Rafael Bush</t>
  </si>
  <si>
    <t>Marquel Lee</t>
  </si>
  <si>
    <t>Frankie Luvu</t>
  </si>
  <si>
    <t>Duke Riley</t>
  </si>
  <si>
    <t>Kenny Young</t>
  </si>
  <si>
    <t>Gerald Hodges</t>
  </si>
  <si>
    <t>Tae Davis</t>
  </si>
  <si>
    <t>Reuben Foster</t>
  </si>
  <si>
    <t>Malcolm Smith</t>
  </si>
  <si>
    <t>Ben Gedeon</t>
  </si>
  <si>
    <t>Dorian O'Daniel</t>
  </si>
  <si>
    <t>Nick Perry</t>
  </si>
  <si>
    <t>Antonio Morrison</t>
  </si>
  <si>
    <t>Connor Barwin</t>
  </si>
  <si>
    <t>Matt Longacre</t>
  </si>
  <si>
    <t>Shane Ray</t>
  </si>
  <si>
    <t>Devante Bond</t>
  </si>
  <si>
    <t>Kyle Emanuel</t>
  </si>
  <si>
    <t>Matthew Adams</t>
  </si>
  <si>
    <t>Ray Ray Armstrong</t>
  </si>
  <si>
    <t>Josh Harvey-Clemons</t>
  </si>
  <si>
    <t>Eli Harold</t>
  </si>
  <si>
    <t>Vincent Rey</t>
  </si>
  <si>
    <t>Zaire Franklin</t>
  </si>
  <si>
    <t>Mark Nzeocha</t>
  </si>
  <si>
    <t>Terrance Smith</t>
  </si>
  <si>
    <t>Jason Cabinda</t>
  </si>
  <si>
    <t>Ramik Wilson</t>
  </si>
  <si>
    <t>Duke Ejiofor</t>
  </si>
  <si>
    <t>Derrick Johnson</t>
  </si>
  <si>
    <t>1000Vorro Bowman</t>
  </si>
  <si>
    <t>Karlos Dansby</t>
  </si>
  <si>
    <t>Jabaal Sheard</t>
  </si>
  <si>
    <t>Kendell Beckwith</t>
  </si>
  <si>
    <t>Lawrence Timmons</t>
  </si>
  <si>
    <t>Duron Harmon</t>
  </si>
  <si>
    <t>Ryan Shazier</t>
  </si>
  <si>
    <t>Brock Coyle</t>
  </si>
  <si>
    <t>Sam Acho</t>
  </si>
  <si>
    <t>Robert Quinn</t>
  </si>
  <si>
    <t>Frank Zombo</t>
  </si>
  <si>
    <t>Erik Walden</t>
  </si>
  <si>
    <t>Ramon Humber</t>
  </si>
  <si>
    <t>Jake Ryan</t>
  </si>
  <si>
    <t>Manti Te'o</t>
  </si>
  <si>
    <t>Josh Martin</t>
  </si>
  <si>
    <t>Vic Beasley</t>
  </si>
  <si>
    <t>Vic Beasley Jr.</t>
  </si>
  <si>
    <t>Carl Lawson</t>
  </si>
  <si>
    <t>Paul Posluszny</t>
  </si>
  <si>
    <t>Hayes Pullard</t>
  </si>
  <si>
    <t>John Simon</t>
  </si>
  <si>
    <t>Jo1000than Casillas</t>
  </si>
  <si>
    <t>Cory James</t>
  </si>
  <si>
    <t>Martrell Spaight</t>
  </si>
  <si>
    <t>Junior Galette</t>
  </si>
  <si>
    <t>Zach Vigil</t>
  </si>
  <si>
    <t>Calvin Munson</t>
  </si>
  <si>
    <t>Kelvin Sheppard</t>
  </si>
  <si>
    <t>David Bass</t>
  </si>
  <si>
    <t>Ahmad Brooks</t>
  </si>
  <si>
    <t>Michael Wilhoite</t>
  </si>
  <si>
    <t>Kee1000n Robinson</t>
  </si>
  <si>
    <t>Marquis Flowers</t>
  </si>
  <si>
    <t>Paul Worrilow</t>
  </si>
  <si>
    <t>Korey Toomer</t>
  </si>
  <si>
    <t>Chase Allen</t>
  </si>
  <si>
    <t>Hau'oli Kikaha</t>
  </si>
  <si>
    <t>Dylan Cole</t>
  </si>
  <si>
    <t>Terence Garvin</t>
  </si>
  <si>
    <t>Mike Hull</t>
  </si>
  <si>
    <t>Ufomba Kamalu</t>
  </si>
  <si>
    <t>David Harris</t>
  </si>
  <si>
    <t>Jeremiah George</t>
  </si>
  <si>
    <t>Rey Maualuga</t>
  </si>
  <si>
    <t>Brian Cushing</t>
  </si>
  <si>
    <t>Sean Spence</t>
  </si>
  <si>
    <t>Justin Durant</t>
  </si>
  <si>
    <t>Tanoh Kpassagnon</t>
  </si>
  <si>
    <t>Bryce Hager</t>
  </si>
  <si>
    <t>James Cowser</t>
  </si>
  <si>
    <t>Zaire Anderson</t>
  </si>
  <si>
    <t>John Timu</t>
  </si>
  <si>
    <t>Stephone Anthony</t>
  </si>
  <si>
    <t>Willie Young</t>
  </si>
  <si>
    <t>Kemal Ishmael</t>
  </si>
  <si>
    <t>Curtis Grant</t>
  </si>
  <si>
    <t>Kasim Edebali</t>
  </si>
  <si>
    <t>Aaron Do1000ld</t>
  </si>
  <si>
    <t>Danielle Hunter</t>
  </si>
  <si>
    <t>Cameron Jordan</t>
  </si>
  <si>
    <t>Ndamukong Suh</t>
  </si>
  <si>
    <t>Cameron Heyward</t>
  </si>
  <si>
    <t>Kenny Clark</t>
  </si>
  <si>
    <t>Sam Hubbard</t>
  </si>
  <si>
    <t>Everson Griffen</t>
  </si>
  <si>
    <t>Joey Bosa</t>
  </si>
  <si>
    <t>Matt Ioannidis</t>
  </si>
  <si>
    <t>Calais Campbell</t>
  </si>
  <si>
    <t>Geno Atkins</t>
  </si>
  <si>
    <t>Deforest Buckner</t>
  </si>
  <si>
    <t>Grady Jarrett</t>
  </si>
  <si>
    <t>Corey Peters</t>
  </si>
  <si>
    <t>Fletcher Cox</t>
  </si>
  <si>
    <t>Yannick Ngakoue</t>
  </si>
  <si>
    <t>Larry Ogunjobi</t>
  </si>
  <si>
    <t>Nick Bosa</t>
  </si>
  <si>
    <t>Arik Armstead</t>
  </si>
  <si>
    <t>Brandon Graham</t>
  </si>
  <si>
    <t>Sheldon Richardson</t>
  </si>
  <si>
    <t>Michael Brockers</t>
  </si>
  <si>
    <t>Maliek Collins</t>
  </si>
  <si>
    <t>Da'ron Payne</t>
  </si>
  <si>
    <t>Daron Payne</t>
  </si>
  <si>
    <t>Maxx Crosby</t>
  </si>
  <si>
    <t>Vita Vea</t>
  </si>
  <si>
    <t>Carlos Dunlap</t>
  </si>
  <si>
    <t>Leo1000rd Williams</t>
  </si>
  <si>
    <t>Christian Wilkins</t>
  </si>
  <si>
    <t>Frank Clark</t>
  </si>
  <si>
    <t>Jo1000than Allen</t>
  </si>
  <si>
    <t>Davon Godchaux</t>
  </si>
  <si>
    <t>Jurrell Casey</t>
  </si>
  <si>
    <t>Trey Flowers</t>
  </si>
  <si>
    <t>Dexter Lawrence</t>
  </si>
  <si>
    <t>Gerald McCoy</t>
  </si>
  <si>
    <t>Derek Barnett</t>
  </si>
  <si>
    <t>Javon Hargrave</t>
  </si>
  <si>
    <t>DaQuan Jones</t>
  </si>
  <si>
    <t>Trent Murphy</t>
  </si>
  <si>
    <t>Joh1000than Hankins</t>
  </si>
  <si>
    <t>Demarcus Lawrence</t>
  </si>
  <si>
    <t>Melvin Ingram</t>
  </si>
  <si>
    <t>Melvin Ingram III</t>
  </si>
  <si>
    <t>Jerry Hughes</t>
  </si>
  <si>
    <t>Andrew Billings</t>
  </si>
  <si>
    <t>Clelin Ferrell</t>
  </si>
  <si>
    <t>Chris Jones</t>
  </si>
  <si>
    <t>Shelby Harris</t>
  </si>
  <si>
    <t>Dean Lowry</t>
  </si>
  <si>
    <t>Grover Stewart</t>
  </si>
  <si>
    <t>DJ Reader</t>
  </si>
  <si>
    <t>D.J. Reader</t>
  </si>
  <si>
    <t>Denico Autry</t>
  </si>
  <si>
    <t>Romeo Okwara</t>
  </si>
  <si>
    <t>Rodney Gunter</t>
  </si>
  <si>
    <t>Derrick N1000di</t>
  </si>
  <si>
    <t>Dalvin Tomlinson</t>
  </si>
  <si>
    <t>Quinton Jefferson</t>
  </si>
  <si>
    <t>Shamar Stephen</t>
  </si>
  <si>
    <t>David Onyemata</t>
  </si>
  <si>
    <t>Tyeler Davison</t>
  </si>
  <si>
    <t>Abry Jones</t>
  </si>
  <si>
    <t>Ed Oliver</t>
  </si>
  <si>
    <t>Linval Joseph</t>
  </si>
  <si>
    <t>P.J. Hall</t>
  </si>
  <si>
    <t>Kyle Phillips</t>
  </si>
  <si>
    <t>Myles Garrett</t>
  </si>
  <si>
    <t>Takkarist McKinley</t>
  </si>
  <si>
    <t>Jordan Phillips</t>
  </si>
  <si>
    <t>Roy Robertson-Harris</t>
  </si>
  <si>
    <t>Marcus Davenport</t>
  </si>
  <si>
    <t>Nicholas Williams</t>
  </si>
  <si>
    <t>A'Shawn Robinson</t>
  </si>
  <si>
    <t>Damon Harrison</t>
  </si>
  <si>
    <t>Derek Wolfe</t>
  </si>
  <si>
    <t>Lawrence Guy</t>
  </si>
  <si>
    <t>Maurice Hurst</t>
  </si>
  <si>
    <t>Allen Bailey</t>
  </si>
  <si>
    <t>Quinnen Williams</t>
  </si>
  <si>
    <t>Poo1000 Ford</t>
  </si>
  <si>
    <t>Justin Jones</t>
  </si>
  <si>
    <t>William Gholston</t>
  </si>
  <si>
    <t>Danny Shelton</t>
  </si>
  <si>
    <t>B.J. Hill</t>
  </si>
  <si>
    <t>Malcom Brown</t>
  </si>
  <si>
    <t>Michael Pierce</t>
  </si>
  <si>
    <t>Shaq Lawson</t>
  </si>
  <si>
    <t>Al-Quadin Muhammad</t>
  </si>
  <si>
    <t>Star Lotulelei</t>
  </si>
  <si>
    <t>Christian Covington</t>
  </si>
  <si>
    <t>Sebastian Joseph</t>
  </si>
  <si>
    <t>Taven Bryan</t>
  </si>
  <si>
    <t>John Jenkins</t>
  </si>
  <si>
    <t>Jarran Reed</t>
  </si>
  <si>
    <t>Adam Butler</t>
  </si>
  <si>
    <t>JJ Watt</t>
  </si>
  <si>
    <t>J.J. Watt</t>
  </si>
  <si>
    <t>Eddie Goldman</t>
  </si>
  <si>
    <t>Josh Tupou</t>
  </si>
  <si>
    <t>Steve McLendon</t>
  </si>
  <si>
    <t>Chad Thomas</t>
  </si>
  <si>
    <t>Al Woods</t>
  </si>
  <si>
    <t>Margus Hunt</t>
  </si>
  <si>
    <t>Henry Anderson</t>
  </si>
  <si>
    <t>Chris Wormley</t>
  </si>
  <si>
    <t>Bilal Nichols</t>
  </si>
  <si>
    <t>Charles Omenihu</t>
  </si>
  <si>
    <t>Vernon Butler</t>
  </si>
  <si>
    <t>Adrian Clayborn</t>
  </si>
  <si>
    <t>Kerry Hyder</t>
  </si>
  <si>
    <t>Jack Crawford</t>
  </si>
  <si>
    <t>Tyson Alualu</t>
  </si>
  <si>
    <t>Michael Bennett</t>
  </si>
  <si>
    <t>Angelo Blackson</t>
  </si>
  <si>
    <t>Solomon Thomas</t>
  </si>
  <si>
    <t>Alex Okafor</t>
  </si>
  <si>
    <t>Stephen Weatherly</t>
  </si>
  <si>
    <t>Mike Purcell</t>
  </si>
  <si>
    <t>Kyle Love</t>
  </si>
  <si>
    <t>Emmanuel Ogbah</t>
  </si>
  <si>
    <t>John Atkins</t>
  </si>
  <si>
    <t>Brandon Mebane</t>
  </si>
  <si>
    <t>Jaleel Johnson</t>
  </si>
  <si>
    <t>Dawuane Smoot</t>
  </si>
  <si>
    <t>Trey Hendrickson</t>
  </si>
  <si>
    <t>Dontari Poe</t>
  </si>
  <si>
    <t>Damion Square</t>
  </si>
  <si>
    <t>Brandon Dunn</t>
  </si>
  <si>
    <t>Taco Charlton</t>
  </si>
  <si>
    <t>Vinny Curry</t>
  </si>
  <si>
    <t>Folorunso Fatukasi</t>
  </si>
  <si>
    <t>Tyler Lancaster</t>
  </si>
  <si>
    <t>Akeem Spence</t>
  </si>
  <si>
    <t>Ifeadi Odenigbo</t>
  </si>
  <si>
    <t>Jerry Tillery</t>
  </si>
  <si>
    <t>Morgan Fox</t>
  </si>
  <si>
    <t>Josh Sweat</t>
  </si>
  <si>
    <t>Avery Moss</t>
  </si>
  <si>
    <t>Shy Tuttle</t>
  </si>
  <si>
    <t>Zach Kerr</t>
  </si>
  <si>
    <t>Sheldon Day</t>
  </si>
  <si>
    <t>Austin Johnson</t>
  </si>
  <si>
    <t>Sheldon Rankins</t>
  </si>
  <si>
    <t>Jeffery Simmons</t>
  </si>
  <si>
    <t>Tim Settle</t>
  </si>
  <si>
    <t>Antwaun Woods</t>
  </si>
  <si>
    <t>Jo1000than Bullard</t>
  </si>
  <si>
    <t>Efe Obada</t>
  </si>
  <si>
    <t>DJ Jones</t>
  </si>
  <si>
    <t>Khalen Saunders</t>
  </si>
  <si>
    <t>Benson Mayowa</t>
  </si>
  <si>
    <t>Mario Edwards Jr</t>
  </si>
  <si>
    <t>Rakeem Nunez-Roches</t>
  </si>
  <si>
    <t>Chase Winovich</t>
  </si>
  <si>
    <t>Dre'mont Jones</t>
  </si>
  <si>
    <t>Josh Mauro</t>
  </si>
  <si>
    <t>Stephon Tuitt</t>
  </si>
  <si>
    <t>Adam Gotsis</t>
  </si>
  <si>
    <t>Timmy Jernigan</t>
  </si>
  <si>
    <t>Isaac Rochell</t>
  </si>
  <si>
    <t>Ben Banogu</t>
  </si>
  <si>
    <t>Carlos Watkins</t>
  </si>
  <si>
    <t>Dorance Armstrong Jr.</t>
  </si>
  <si>
    <t>Hassan Ridgeway</t>
  </si>
  <si>
    <t>Brent Urban</t>
  </si>
  <si>
    <t>Andrew Brown</t>
  </si>
  <si>
    <t>1000than Shepherd</t>
  </si>
  <si>
    <t>Deatrich Wise Jr</t>
  </si>
  <si>
    <t>Darryl Johnson Jr.</t>
  </si>
  <si>
    <t>Porter Gustin</t>
  </si>
  <si>
    <t>Tyquan Lewis</t>
  </si>
  <si>
    <t>Devaroe Lawrence</t>
  </si>
  <si>
    <t>Demarcus Walker</t>
  </si>
  <si>
    <t>Bryan Cox Jr</t>
  </si>
  <si>
    <t>Marcell Dareus</t>
  </si>
  <si>
    <t>Mike Daniels</t>
  </si>
  <si>
    <t>Ro1000ld Blair</t>
  </si>
  <si>
    <t>Akiem Hicks</t>
  </si>
  <si>
    <t>Montravius Adams</t>
  </si>
  <si>
    <t>Jacob Tuioti-Mariner</t>
  </si>
  <si>
    <t>Greg Gaines</t>
  </si>
  <si>
    <t>Corey Liuget</t>
  </si>
  <si>
    <t>Arden Key</t>
  </si>
  <si>
    <t>Beau Allen</t>
  </si>
  <si>
    <t>Eli Ankou</t>
  </si>
  <si>
    <t>Dion Jordan</t>
  </si>
  <si>
    <t>Kevin Strong Jr.</t>
  </si>
  <si>
    <t>Olsen Pierre</t>
  </si>
  <si>
    <t>Tanzel Smart</t>
  </si>
  <si>
    <t>Isaiah Mack</t>
  </si>
  <si>
    <t>Jordan Willis</t>
  </si>
  <si>
    <t>Renell Wren</t>
  </si>
  <si>
    <t>Mike Pennel</t>
  </si>
  <si>
    <t>L.J. Collier</t>
  </si>
  <si>
    <t>Anthony Rush</t>
  </si>
  <si>
    <t>Chris Smith</t>
  </si>
  <si>
    <t>Zach Allen</t>
  </si>
  <si>
    <t>Domata Peko</t>
  </si>
  <si>
    <t>Kyle Williams</t>
  </si>
  <si>
    <t>Tyrone Crawford</t>
  </si>
  <si>
    <t>Malik Jackson</t>
  </si>
  <si>
    <t>Trevon Coley</t>
  </si>
  <si>
    <t>Chris Long</t>
  </si>
  <si>
    <t>Darius Philon</t>
  </si>
  <si>
    <t>Kawann Short</t>
  </si>
  <si>
    <t>Frostee Rucker</t>
  </si>
  <si>
    <t>Julius Peppers</t>
  </si>
  <si>
    <t>Andre Branch</t>
  </si>
  <si>
    <t>Wes Horton</t>
  </si>
  <si>
    <t>Michael Johnson</t>
  </si>
  <si>
    <t>Brooks Reed</t>
  </si>
  <si>
    <t>Da'shawn Hand</t>
  </si>
  <si>
    <t>Randy Gregory</t>
  </si>
  <si>
    <t>Robert Nkemdiche</t>
  </si>
  <si>
    <t>Xavier Williams</t>
  </si>
  <si>
    <t>Clinton McDo1000ld</t>
  </si>
  <si>
    <t>Ricky Jean-Francois</t>
  </si>
  <si>
    <t>Kerry Wynn</t>
  </si>
  <si>
    <t>Harrison Phillips</t>
  </si>
  <si>
    <t>Kemoko Turay</t>
  </si>
  <si>
    <t>Tom Johnson</t>
  </si>
  <si>
    <t>Sylvester Williams</t>
  </si>
  <si>
    <t>Terrell McClain</t>
  </si>
  <si>
    <t>Deadrin Se1000t</t>
  </si>
  <si>
    <t>Haloti Ngata</t>
  </si>
  <si>
    <t>Earl Mitchell</t>
  </si>
  <si>
    <t>Taylor Stallworth</t>
  </si>
  <si>
    <t>Eddie Yarbrough</t>
  </si>
  <si>
    <t>Daniel Ross</t>
  </si>
  <si>
    <t>Zach Moore</t>
  </si>
  <si>
    <t>John Franklin-Myers</t>
  </si>
  <si>
    <t>John Franklin</t>
  </si>
  <si>
    <t>Bennie Logan</t>
  </si>
  <si>
    <t>Treyvon Hester</t>
  </si>
  <si>
    <t>Evander Hood</t>
  </si>
  <si>
    <t>Fadol Brown</t>
  </si>
  <si>
    <t>Jarvis Jenkins</t>
  </si>
  <si>
    <t>Vincent Taylor</t>
  </si>
  <si>
    <t>Caraun Reid</t>
  </si>
  <si>
    <t>Keionta Davis</t>
  </si>
  <si>
    <t>Ethan Westbrooks</t>
  </si>
  <si>
    <t>Cameron Malveaux</t>
  </si>
  <si>
    <t>Steven Means</t>
  </si>
  <si>
    <t>Anthony Zettel</t>
  </si>
  <si>
    <t>Destiny Vaeao</t>
  </si>
  <si>
    <t>Muhammad Wilkerson</t>
  </si>
  <si>
    <t>Willie Henry</t>
  </si>
  <si>
    <t>Robert Ayers Jr</t>
  </si>
  <si>
    <t>Brian Robison</t>
  </si>
  <si>
    <t>Adolphus Washington</t>
  </si>
  <si>
    <t>Eddie Vanderdoes</t>
  </si>
  <si>
    <t>Justin Ellis</t>
  </si>
  <si>
    <t>Ryan Russell</t>
  </si>
  <si>
    <t>Chris Baker</t>
  </si>
  <si>
    <t>Ryan Davis</t>
  </si>
  <si>
    <t>Kony Ealy</t>
  </si>
  <si>
    <t>Cornelius Washington</t>
  </si>
  <si>
    <t>1000te Orchard</t>
  </si>
  <si>
    <t>Stacy McGee</t>
  </si>
  <si>
    <t>Jay Bromley</t>
  </si>
  <si>
    <t>Ryan Glasgow</t>
  </si>
  <si>
    <t>Derrick Shelby</t>
  </si>
  <si>
    <t>Cedric Thornton</t>
  </si>
  <si>
    <t>Mitch Unrein</t>
  </si>
  <si>
    <t>Jeremiah Ledbetter</t>
  </si>
  <si>
    <t>Elvis Dumervil</t>
  </si>
  <si>
    <t>Anthony Lanier</t>
  </si>
  <si>
    <t>David Irving</t>
  </si>
  <si>
    <t>Joel Heath</t>
  </si>
  <si>
    <t>Karl Klug</t>
  </si>
  <si>
    <t>Will Clarke</t>
  </si>
  <si>
    <t>Quinton Dial</t>
  </si>
  <si>
    <t>Tyrunn Walker</t>
  </si>
  <si>
    <t>Pat Sims</t>
  </si>
  <si>
    <t>Xavier Cooper</t>
  </si>
  <si>
    <t>Carl Davis</t>
  </si>
  <si>
    <t>1000zair Jones</t>
  </si>
  <si>
    <t>Eric Lee</t>
  </si>
  <si>
    <t>William Hayes</t>
  </si>
  <si>
    <t>Alan Branch</t>
  </si>
  <si>
    <t>Tenny Palepoi</t>
  </si>
  <si>
    <t>Marcus Smith</t>
  </si>
  <si>
    <t>Noah Spence</t>
  </si>
  <si>
    <t>Chris McCain</t>
  </si>
  <si>
    <t>Robert Thomas</t>
  </si>
  <si>
    <t>Richard Ash</t>
  </si>
  <si>
    <t>Dwight Freeney</t>
  </si>
  <si>
    <t>Leger Douzable</t>
  </si>
  <si>
    <t>Caleb Brantley</t>
  </si>
  <si>
    <t>Cornellius Carradine</t>
  </si>
  <si>
    <t>George Johnson</t>
  </si>
  <si>
    <t>Courtney Upshaw</t>
  </si>
  <si>
    <t>Datone Jones</t>
  </si>
  <si>
    <t>Jamie Meder</t>
  </si>
  <si>
    <t>Terrence Fede</t>
  </si>
  <si>
    <t>AJ Francis</t>
  </si>
  <si>
    <t>John Hughes</t>
  </si>
  <si>
    <t>Ahtyba Rubin</t>
  </si>
  <si>
    <t>Jeremiah Valoaga</t>
  </si>
  <si>
    <t>Cliff Avril</t>
  </si>
  <si>
    <t>Brian Price</t>
  </si>
  <si>
    <t>Stephen Paea</t>
  </si>
  <si>
    <t>Leterrius Walton</t>
  </si>
  <si>
    <t>Lewis Neal</t>
  </si>
  <si>
    <t>Christian Ringo</t>
  </si>
  <si>
    <t>Deandre Coleman</t>
  </si>
  <si>
    <t>Tim Williams</t>
  </si>
  <si>
    <t>Sealver Siliga</t>
  </si>
  <si>
    <t>Garrison Smith</t>
  </si>
  <si>
    <t>Jerel Worthy</t>
  </si>
  <si>
    <t>David King</t>
  </si>
  <si>
    <t>Elijah Qualls</t>
  </si>
  <si>
    <t>Budda Baker</t>
  </si>
  <si>
    <t>Antoine Bethea</t>
  </si>
  <si>
    <t>Byron Murphy</t>
  </si>
  <si>
    <t>Tre Boston</t>
  </si>
  <si>
    <t>Kevin Byard</t>
  </si>
  <si>
    <t>Logan Ryan</t>
  </si>
  <si>
    <t>Eric Reid</t>
  </si>
  <si>
    <t>Marcus Maye</t>
  </si>
  <si>
    <t>Tyrann Mathieu</t>
  </si>
  <si>
    <t>Eric Rowe</t>
  </si>
  <si>
    <t>Kyle Fuller</t>
  </si>
  <si>
    <t>Ha'Sean Clinton-Dix</t>
  </si>
  <si>
    <t>Ha Ha Clinton-Dix</t>
  </si>
  <si>
    <t>Kenny Vaccaro</t>
  </si>
  <si>
    <t>Eddie Jackson</t>
  </si>
  <si>
    <t>Jessie Bates III</t>
  </si>
  <si>
    <t>Landon Collins</t>
  </si>
  <si>
    <t>Justin Simmons</t>
  </si>
  <si>
    <t>Joe Haden</t>
  </si>
  <si>
    <t>Jarrod Wilson</t>
  </si>
  <si>
    <t>Chris Harris</t>
  </si>
  <si>
    <t>Chris Harris Jr.</t>
  </si>
  <si>
    <t>Minkah Fitzpatrick</t>
  </si>
  <si>
    <t>Adrian Amos</t>
  </si>
  <si>
    <t>Terrell Edmunds</t>
  </si>
  <si>
    <t>Eric Weddle</t>
  </si>
  <si>
    <t>Jaire Alexander</t>
  </si>
  <si>
    <t>James Bradberry</t>
  </si>
  <si>
    <t>Chidobe Awuzie</t>
  </si>
  <si>
    <t>Malcolm Jenkins</t>
  </si>
  <si>
    <t>Rodney McLeod</t>
  </si>
  <si>
    <t>Steven Nelson</t>
  </si>
  <si>
    <t>Shawn Williams</t>
  </si>
  <si>
    <t>Juan Thornhill</t>
  </si>
  <si>
    <t>Marcus Peters</t>
  </si>
  <si>
    <t>Tre Flowers</t>
  </si>
  <si>
    <t>Xavier Woods</t>
  </si>
  <si>
    <t>Jordan Poyer</t>
  </si>
  <si>
    <t>Janoris Jenkins</t>
  </si>
  <si>
    <t>Deandre Baker</t>
  </si>
  <si>
    <t>Harrison Smith</t>
  </si>
  <si>
    <t>Micah Hyde</t>
  </si>
  <si>
    <t>Rayshawn Jenkins</t>
  </si>
  <si>
    <t>Justin Coleman</t>
  </si>
  <si>
    <t>Marlon Humphrey</t>
  </si>
  <si>
    <t>Jamal Adams</t>
  </si>
  <si>
    <t>Stephon Gilmore</t>
  </si>
  <si>
    <t>Tre'Davious White</t>
  </si>
  <si>
    <t>Ricardo Allen</t>
  </si>
  <si>
    <t>Marcus Williams</t>
  </si>
  <si>
    <t>Devin McCourty</t>
  </si>
  <si>
    <t>Casey Hayward</t>
  </si>
  <si>
    <t>Casey Hayward Jr.</t>
  </si>
  <si>
    <t>Brad McDougald</t>
  </si>
  <si>
    <t>Bradley McDougald</t>
  </si>
  <si>
    <t>Daryl Worley</t>
  </si>
  <si>
    <t>Carlton Davis</t>
  </si>
  <si>
    <t>Eli Apple</t>
  </si>
  <si>
    <t>AJ Bouye</t>
  </si>
  <si>
    <t>A.J. Bouye</t>
  </si>
  <si>
    <t>Isaiah Oliver</t>
  </si>
  <si>
    <t>Jordan Whitehead</t>
  </si>
  <si>
    <t>Byron Jones</t>
  </si>
  <si>
    <t>Justin Reid</t>
  </si>
  <si>
    <t>Shaquill Griffin</t>
  </si>
  <si>
    <t>Bashaud Breeland</t>
  </si>
  <si>
    <t>Anthony Harris</t>
  </si>
  <si>
    <t>Tre Herndon</t>
  </si>
  <si>
    <t>Erik Harris</t>
  </si>
  <si>
    <t>Richard Sherman</t>
  </si>
  <si>
    <t>Earl Thomas</t>
  </si>
  <si>
    <t>Earl Thomas III</t>
  </si>
  <si>
    <t>Prince Amukamara</t>
  </si>
  <si>
    <t>Montae Nicholson</t>
  </si>
  <si>
    <t>Vonn Bell</t>
  </si>
  <si>
    <t>Rashaan Melvin</t>
  </si>
  <si>
    <t>Tashaun Gipson</t>
  </si>
  <si>
    <t>Tashaun Gipson Sr.</t>
  </si>
  <si>
    <t>Darnell Savage</t>
  </si>
  <si>
    <t>Darius Slay</t>
  </si>
  <si>
    <t>Rock Ya-Sin</t>
  </si>
  <si>
    <t>Vernon Hargreaves</t>
  </si>
  <si>
    <t>Tracy Walker</t>
  </si>
  <si>
    <t>Kareem Jackson</t>
  </si>
  <si>
    <t>Tavon Wilson</t>
  </si>
  <si>
    <t>BW Webb</t>
  </si>
  <si>
    <t>Ronnie Harrison</t>
  </si>
  <si>
    <t>William Jackson III</t>
  </si>
  <si>
    <t>Taylor Rapp</t>
  </si>
  <si>
    <t>Marshon Lattimore</t>
  </si>
  <si>
    <t>Jimmie Ward</t>
  </si>
  <si>
    <t>Kevin King</t>
  </si>
  <si>
    <t>Damontae Kazee</t>
  </si>
  <si>
    <t>PJ Williams</t>
  </si>
  <si>
    <t>Xavier Rhodes</t>
  </si>
  <si>
    <t>Malik Hooker</t>
  </si>
  <si>
    <t>Levi Wallace</t>
  </si>
  <si>
    <t>Jalen Ramsey</t>
  </si>
  <si>
    <t>Gareon Conley</t>
  </si>
  <si>
    <t>Trae Waynes</t>
  </si>
  <si>
    <t>Tramon Williams</t>
  </si>
  <si>
    <t>Brandon Carr</t>
  </si>
  <si>
    <t>Chuck Clark</t>
  </si>
  <si>
    <t>Denzel Ward</t>
  </si>
  <si>
    <t>Tramaine Brock</t>
  </si>
  <si>
    <t>Nik Needham</t>
  </si>
  <si>
    <t>Ross Cockrell</t>
  </si>
  <si>
    <t>Buster Skrine</t>
  </si>
  <si>
    <t>Donte Jackson</t>
  </si>
  <si>
    <t>Damarious Randall</t>
  </si>
  <si>
    <t>Jeff Heath</t>
  </si>
  <si>
    <t>Darryl Roberts</t>
  </si>
  <si>
    <t>Nickell Robey</t>
  </si>
  <si>
    <t>Lamarcus Joyner</t>
  </si>
  <si>
    <t>Jabrill Peppers</t>
  </si>
  <si>
    <t>Kendall Sheffield</t>
  </si>
  <si>
    <t>Patrick Peterson</t>
  </si>
  <si>
    <t>Sean Bunting</t>
  </si>
  <si>
    <t>Pierre Desir</t>
  </si>
  <si>
    <t>J.C. Jackson</t>
  </si>
  <si>
    <t>Greedy Williams</t>
  </si>
  <si>
    <t>Travis Carrie</t>
  </si>
  <si>
    <t>Trayvon Mullen</t>
  </si>
  <si>
    <t>Jaquiski Tartt</t>
  </si>
  <si>
    <t>Mike Hilton</t>
  </si>
  <si>
    <t>Will Harris</t>
  </si>
  <si>
    <t>Fabian Moreau</t>
  </si>
  <si>
    <t>Michael Davis</t>
  </si>
  <si>
    <t>Bradley Roby</t>
  </si>
  <si>
    <t>DJ Hayden</t>
  </si>
  <si>
    <t>Patrick Chung</t>
  </si>
  <si>
    <t>Kenny Moore</t>
  </si>
  <si>
    <t>Joh1000than Joseph</t>
  </si>
  <si>
    <t>Khari Willis</t>
  </si>
  <si>
    <t>Jo1000than Jones</t>
  </si>
  <si>
    <t>Andrew Adams</t>
  </si>
  <si>
    <t>Mike Edwards</t>
  </si>
  <si>
    <t>Quinton Dunbar</t>
  </si>
  <si>
    <t>Jalen Thompson</t>
  </si>
  <si>
    <t>Quandre Diggs</t>
  </si>
  <si>
    <t>Josh Norman</t>
  </si>
  <si>
    <t>K'Waun Williams</t>
  </si>
  <si>
    <t>Jomal Wiltz</t>
  </si>
  <si>
    <t>Jourdan Lewis</t>
  </si>
  <si>
    <t>Rasul Douglas</t>
  </si>
  <si>
    <t>Desmond King</t>
  </si>
  <si>
    <t>Malcolm Butler</t>
  </si>
  <si>
    <t>Adoree` Jackson</t>
  </si>
  <si>
    <t>Emmanuel Moseley</t>
  </si>
  <si>
    <t>Karl Joseph</t>
  </si>
  <si>
    <t>Ahkello Witherspoon</t>
  </si>
  <si>
    <t>Daniel Sorensen</t>
  </si>
  <si>
    <t>Chauncey Gardner-Johnson</t>
  </si>
  <si>
    <t>Bobby McCain</t>
  </si>
  <si>
    <t>Will Parks</t>
  </si>
  <si>
    <t>Troy Hill</t>
  </si>
  <si>
    <t>Mackensie Alexander</t>
  </si>
  <si>
    <t>Lonnie Johnson Jr.</t>
  </si>
  <si>
    <t>Clayton Geathers</t>
  </si>
  <si>
    <t>Desmond Trufant</t>
  </si>
  <si>
    <t>Jahleel Addae</t>
  </si>
  <si>
    <t>DJ Swearinger</t>
  </si>
  <si>
    <t>Avonte Maddox</t>
  </si>
  <si>
    <t>Ro1000ld Darby</t>
  </si>
  <si>
    <t>Isaac Yiadom</t>
  </si>
  <si>
    <t>Jermaine Whitehead</t>
  </si>
  <si>
    <t>Jalen Mills</t>
  </si>
  <si>
    <t>Mike Hughes</t>
  </si>
  <si>
    <t>Kendall Fuller</t>
  </si>
  <si>
    <t>Darqueze Den1000rd</t>
  </si>
  <si>
    <t>Taron Johnson</t>
  </si>
  <si>
    <t>Jason McCourty</t>
  </si>
  <si>
    <t>Jimmy Moreland</t>
  </si>
  <si>
    <t>Javien Elliott</t>
  </si>
  <si>
    <t>Davontae Harris</t>
  </si>
  <si>
    <t>Darian Thompson</t>
  </si>
  <si>
    <t>Juston Burris</t>
  </si>
  <si>
    <t>Julian Love</t>
  </si>
  <si>
    <t>Jimmy Smith</t>
  </si>
  <si>
    <t>Maurice Ca1000dy</t>
  </si>
  <si>
    <t>John Johnson</t>
  </si>
  <si>
    <t>1000te Hairston</t>
  </si>
  <si>
    <t>Blessuan Austin</t>
  </si>
  <si>
    <t>Tedric Thompson</t>
  </si>
  <si>
    <t>Andrew Sendejo</t>
  </si>
  <si>
    <t>Roderic Teamer Jr.</t>
  </si>
  <si>
    <t>Sheldrick Redwine</t>
  </si>
  <si>
    <t>Marqui Christian</t>
  </si>
  <si>
    <t>Jamel Dean</t>
  </si>
  <si>
    <t>Morgan Burnett</t>
  </si>
  <si>
    <t>Eric Murray</t>
  </si>
  <si>
    <t>Adrian Colbert</t>
  </si>
  <si>
    <t>Chandon Sullivan</t>
  </si>
  <si>
    <t>Arthur Maulet</t>
  </si>
  <si>
    <t>Duke Dawson</t>
  </si>
  <si>
    <t>Marcell Harris</t>
  </si>
  <si>
    <t>Steven Parker</t>
  </si>
  <si>
    <t>Kevin Johnson</t>
  </si>
  <si>
    <t>Blidi Wreh-Wilson</t>
  </si>
  <si>
    <t>Dre Kirkpatrick</t>
  </si>
  <si>
    <t>Aqib Talib</t>
  </si>
  <si>
    <t>Leshaun Sims</t>
  </si>
  <si>
    <t>Amani Hooker</t>
  </si>
  <si>
    <t>Terrance Mitchell</t>
  </si>
  <si>
    <t>Brandon Facyson</t>
  </si>
  <si>
    <t>Xavien Howard</t>
  </si>
  <si>
    <t>Trumaine Johnson</t>
  </si>
  <si>
    <t>M.J. Stewart</t>
  </si>
  <si>
    <t>Delano Hill</t>
  </si>
  <si>
    <t>Nevin Lawson</t>
  </si>
  <si>
    <t>Jaylen Watkins</t>
  </si>
  <si>
    <t>Ryan Lewis</t>
  </si>
  <si>
    <t>Sidney Jones</t>
  </si>
  <si>
    <t>Sam Beal</t>
  </si>
  <si>
    <t>Anthony Brown</t>
  </si>
  <si>
    <t>George Odum</t>
  </si>
  <si>
    <t>Adrian Phillips</t>
  </si>
  <si>
    <t>Tony Jefferson</t>
  </si>
  <si>
    <t>Curtis Riley</t>
  </si>
  <si>
    <t>Terrence Brooks</t>
  </si>
  <si>
    <t>Will Redmond</t>
  </si>
  <si>
    <t>Jayron Kearse</t>
  </si>
  <si>
    <t>Akeem King</t>
  </si>
  <si>
    <t>Cameron Sutton</t>
  </si>
  <si>
    <t>Kevin Peterson</t>
  </si>
  <si>
    <t>Deionte Thompson</t>
  </si>
  <si>
    <t>Marvell Tell III</t>
  </si>
  <si>
    <t>Tarvarius Moore</t>
  </si>
  <si>
    <t>Marquise Blair</t>
  </si>
  <si>
    <t>Ken Webster</t>
  </si>
  <si>
    <t>Aaron Colvin</t>
  </si>
  <si>
    <t>Darious Williams</t>
  </si>
  <si>
    <t>Anthony Averett</t>
  </si>
  <si>
    <t>Amani Oruwariye</t>
  </si>
  <si>
    <t>Jamar Taylor</t>
  </si>
  <si>
    <t>Troy Apke</t>
  </si>
  <si>
    <t>Tye Smith</t>
  </si>
  <si>
    <t>Morris Claiborne</t>
  </si>
  <si>
    <t>Tony McRae</t>
  </si>
  <si>
    <t>Reshad Jones</t>
  </si>
  <si>
    <t>Andrew Wingard</t>
  </si>
  <si>
    <t>Brandon Wilson</t>
  </si>
  <si>
    <t>Ibraheim Campbell</t>
  </si>
  <si>
    <t>David Long</t>
  </si>
  <si>
    <t>Kevin Toliver</t>
  </si>
  <si>
    <t>Siran Neal</t>
  </si>
  <si>
    <t>Darian Stewart</t>
  </si>
  <si>
    <t>Patrick Robinson</t>
  </si>
  <si>
    <t>Anthony Levine</t>
  </si>
  <si>
    <t>Keanu Neal</t>
  </si>
  <si>
    <t>Mike Ford</t>
  </si>
  <si>
    <t>Rashad Fenton</t>
  </si>
  <si>
    <t>Trey Marshall</t>
  </si>
  <si>
    <t>Coty Sensabaugh</t>
  </si>
  <si>
    <t>Holton Hill</t>
  </si>
  <si>
    <t>Chris Lammons</t>
  </si>
  <si>
    <t>Ken Crawley</t>
  </si>
  <si>
    <t>Sean Davis</t>
  </si>
  <si>
    <t>Robert Alford</t>
  </si>
  <si>
    <t>TJ McDo1000ld</t>
  </si>
  <si>
    <t>Mike Adams</t>
  </si>
  <si>
    <t>Marcus Gilchrist</t>
  </si>
  <si>
    <t>Glover Quin</t>
  </si>
  <si>
    <t>Brent Grimes</t>
  </si>
  <si>
    <t>Orlando Scandrick</t>
  </si>
  <si>
    <t>Josh Jackson</t>
  </si>
  <si>
    <t>Barry Church</t>
  </si>
  <si>
    <t>Briean Boddy-Calhoun</t>
  </si>
  <si>
    <t>Corey Graham</t>
  </si>
  <si>
    <t>Kentrell Brice</t>
  </si>
  <si>
    <t>Justin Evans</t>
  </si>
  <si>
    <t>Tavon Young</t>
  </si>
  <si>
    <t>Antone Exum</t>
  </si>
  <si>
    <t>Bene' Benwikere</t>
  </si>
  <si>
    <t>Shareece Wright</t>
  </si>
  <si>
    <t>Josh Jones</t>
  </si>
  <si>
    <t>Derrick Kindred</t>
  </si>
  <si>
    <t>Quincy Wilson</t>
  </si>
  <si>
    <t>Sharrod Neasman-Glover</t>
  </si>
  <si>
    <t>Jordan Richards</t>
  </si>
  <si>
    <t>Ryan Smith</t>
  </si>
  <si>
    <t>Trevor Williams</t>
  </si>
  <si>
    <t>Phillip Gaines</t>
  </si>
  <si>
    <t>Isaiah Johnson</t>
  </si>
  <si>
    <t>Greg Stroman</t>
  </si>
  <si>
    <t>Cre'von Leblanc</t>
  </si>
  <si>
    <t>Reggie Nelson</t>
  </si>
  <si>
    <t>D.J. Reed</t>
  </si>
  <si>
    <t>Kurt Coleman</t>
  </si>
  <si>
    <t>Torry McTyer</t>
  </si>
  <si>
    <t>Sam Shields</t>
  </si>
  <si>
    <t>Leon Hall</t>
  </si>
  <si>
    <t>Nick Nelson</t>
  </si>
  <si>
    <t>Artie Burns</t>
  </si>
  <si>
    <t>David Amerson</t>
  </si>
  <si>
    <t>Tony Brown</t>
  </si>
  <si>
    <t>Jalen Tabor</t>
  </si>
  <si>
    <t>Kendrick Lewis</t>
  </si>
  <si>
    <t>Jordan Lucas</t>
  </si>
  <si>
    <t>DeShawn Shead</t>
  </si>
  <si>
    <t>Andre Hal</t>
  </si>
  <si>
    <t>Sherrick McManis</t>
  </si>
  <si>
    <t>Doug Middleton</t>
  </si>
  <si>
    <t>Darius Phillips</t>
  </si>
  <si>
    <t>Tyler Patmon</t>
  </si>
  <si>
    <t>Mike Mitchell</t>
  </si>
  <si>
    <t>Parry Nickerson</t>
  </si>
  <si>
    <t>Tre Sullivan</t>
  </si>
  <si>
    <t>Kavon Frazier</t>
  </si>
  <si>
    <t>EJ Gaines</t>
  </si>
  <si>
    <t>Clayton Fejedelem</t>
  </si>
  <si>
    <t>Greg Mabin</t>
  </si>
  <si>
    <t>Deon Bush</t>
  </si>
  <si>
    <t>Matthias Farley</t>
  </si>
  <si>
    <t>Adam Jones</t>
  </si>
  <si>
    <t>Dontae Johnson</t>
  </si>
  <si>
    <t>George Iloka</t>
  </si>
  <si>
    <t>Chris Conte</t>
  </si>
  <si>
    <t>Sean Smith</t>
  </si>
  <si>
    <t>Robert McClain</t>
  </si>
  <si>
    <t>Leo1000rd Johnson</t>
  </si>
  <si>
    <t>Davon House</t>
  </si>
  <si>
    <t>Cordrea Tankersley</t>
  </si>
  <si>
    <t>Dominique Rodgers-Cromartie</t>
  </si>
  <si>
    <t>Jo1000than Cyprien</t>
  </si>
  <si>
    <t>Kam Chancellor</t>
  </si>
  <si>
    <t>Deshazor Everett</t>
  </si>
  <si>
    <t>Byron Maxwell</t>
  </si>
  <si>
    <t>Tyvon Branch</t>
  </si>
  <si>
    <t>Terence Newman</t>
  </si>
  <si>
    <t>Josh Shaw</t>
  </si>
  <si>
    <t>Kayvon Webster</t>
  </si>
  <si>
    <t>Dexter McDo1000ld</t>
  </si>
  <si>
    <t>Darius Butler</t>
  </si>
  <si>
    <t>Rashard Robinson</t>
  </si>
  <si>
    <t>Justin Bethel</t>
  </si>
  <si>
    <t>Brice McCain</t>
  </si>
  <si>
    <t>TJ Ward</t>
  </si>
  <si>
    <t>Josh Hawkins</t>
  </si>
  <si>
    <t>TJ Green</t>
  </si>
  <si>
    <t>Lardarius Webb</t>
  </si>
  <si>
    <t>Da'Norris Searcy</t>
  </si>
  <si>
    <t>1000te Allen</t>
  </si>
  <si>
    <t>Miles Killebrew</t>
  </si>
  <si>
    <t>Jeremy Lane</t>
  </si>
  <si>
    <t>Vontae Davis</t>
  </si>
  <si>
    <t>Kevon Seymour</t>
  </si>
  <si>
    <t>Eddie Pleasant</t>
  </si>
  <si>
    <t>Cody Davis</t>
  </si>
  <si>
    <t>William Gay</t>
  </si>
  <si>
    <t>Brandon Dixon</t>
  </si>
  <si>
    <t>Marcus Cooper</t>
  </si>
  <si>
    <t>Corey Moore</t>
  </si>
  <si>
    <t>Colin Jones</t>
  </si>
  <si>
    <t>Maurice Alexander</t>
  </si>
  <si>
    <t>Keith Tandy</t>
  </si>
  <si>
    <t>Kai 1000cua</t>
  </si>
  <si>
    <t>Johnson Bademosi</t>
  </si>
  <si>
    <t>Michael Jordan</t>
  </si>
  <si>
    <t>Kenneth Acker</t>
  </si>
  <si>
    <t>Robert Golden</t>
  </si>
  <si>
    <t>Darrelle Revis</t>
  </si>
  <si>
    <t>Shalom Luani</t>
  </si>
  <si>
    <t>Quintin Demps</t>
  </si>
  <si>
    <t>De'Vante Harris</t>
  </si>
  <si>
    <t>Blake Countess</t>
  </si>
  <si>
    <t>DeAngelo Hall</t>
  </si>
  <si>
    <t>Alterraun Verner</t>
  </si>
  <si>
    <t>Marwin Evans</t>
  </si>
  <si>
    <t>Quinten Rollins</t>
  </si>
  <si>
    <t>Jairus Byrd</t>
  </si>
  <si>
    <t>Chris Prosinski</t>
  </si>
  <si>
    <t>Rontez Miles</t>
  </si>
  <si>
    <t>Lenzy Pipkins</t>
  </si>
  <si>
    <t>Darryl Morris</t>
  </si>
  <si>
    <t>Brendan Langley</t>
  </si>
  <si>
    <t>Sterling Moore</t>
  </si>
  <si>
    <t>OFF</t>
  </si>
  <si>
    <t>SOLO</t>
  </si>
  <si>
    <t>AST</t>
  </si>
  <si>
    <t>TFL</t>
  </si>
  <si>
    <t>SCK</t>
  </si>
  <si>
    <t>SCK YDS</t>
  </si>
  <si>
    <t>QB HIT</t>
  </si>
  <si>
    <t>PASS DEF</t>
  </si>
  <si>
    <t>INT</t>
  </si>
  <si>
    <t>FF</t>
  </si>
  <si>
    <t>FR</t>
  </si>
  <si>
    <t>TD</t>
  </si>
  <si>
    <t>DEF</t>
  </si>
  <si>
    <t>GMS</t>
  </si>
  <si>
    <t>FUM LST</t>
  </si>
  <si>
    <t>CALC PTS</t>
  </si>
  <si>
    <t>Deebo Samuel O</t>
  </si>
  <si>
    <t>Kelvin Harmon IR</t>
  </si>
  <si>
    <t>FPTS/G</t>
  </si>
  <si>
    <t>FPTS</t>
  </si>
  <si>
    <t>CALC</t>
  </si>
  <si>
    <t>OLB</t>
  </si>
  <si>
    <t>ILB</t>
  </si>
  <si>
    <t>CB</t>
  </si>
  <si>
    <t>DE</t>
  </si>
  <si>
    <t>FS</t>
  </si>
  <si>
    <t>SS</t>
  </si>
  <si>
    <t>DT</t>
  </si>
  <si>
    <t>DeForest Buckner</t>
  </si>
  <si>
    <t>NT</t>
  </si>
  <si>
    <t>DeMarcus Lawrence</t>
  </si>
  <si>
    <t>Byron Murphy Jr.</t>
  </si>
  <si>
    <t>Kenny Moore II</t>
  </si>
  <si>
    <t>Jason Pierre-Paul O</t>
  </si>
  <si>
    <t>Desmond King II</t>
  </si>
  <si>
    <t>Sean Murphy-Bunting</t>
  </si>
  <si>
    <t>C.J. Gardner-Johnson</t>
  </si>
  <si>
    <t>T.J. Carrie</t>
  </si>
  <si>
    <t>DeAndre Baker</t>
  </si>
  <si>
    <t>D.J. Hayden</t>
  </si>
  <si>
    <t>Jamal Perry</t>
  </si>
  <si>
    <t>Tramaine Brock Sr.</t>
  </si>
  <si>
    <t>James Develin</t>
  </si>
  <si>
    <t>John Johnson III</t>
  </si>
  <si>
    <t>Adoree' Jackson</t>
  </si>
  <si>
    <t>D.J. Swearinger</t>
  </si>
  <si>
    <t>P.J. Williams</t>
  </si>
  <si>
    <t>B.J. Goodson</t>
  </si>
  <si>
    <t>B.W. Webb</t>
  </si>
  <si>
    <t>Ro1000ld Blair III</t>
  </si>
  <si>
    <t>L.J. Fort</t>
  </si>
  <si>
    <t>DeShone Kizer</t>
  </si>
  <si>
    <t>Ziggy Ansah</t>
  </si>
  <si>
    <t>Ray-Ray Armstrong</t>
  </si>
  <si>
    <t>E.J. Gaines</t>
  </si>
  <si>
    <t>Nickell Robey-Coleman</t>
  </si>
  <si>
    <t>Willie Henry Jr.</t>
  </si>
  <si>
    <t>Deatrich Wise Jr.</t>
  </si>
  <si>
    <t>Colin Kaepernick</t>
  </si>
  <si>
    <t>Ryan Mathews</t>
  </si>
  <si>
    <t>Steve Smith</t>
  </si>
  <si>
    <t>Anquan Boldin</t>
  </si>
  <si>
    <t>Tim Hightower</t>
  </si>
  <si>
    <t>Rashad Jennings</t>
  </si>
  <si>
    <t>Matt Asiata</t>
  </si>
  <si>
    <t>Dennis Pitta</t>
  </si>
  <si>
    <t>DeAngelo Williams</t>
  </si>
  <si>
    <t>Shaun Draughn</t>
  </si>
  <si>
    <t>C.J. Fiedorowicz</t>
  </si>
  <si>
    <t>Gary Barnidge</t>
  </si>
  <si>
    <t>Victor Cruz</t>
  </si>
  <si>
    <t>Dorial Green-Beckham</t>
  </si>
  <si>
    <t>Andrew Hawkins</t>
  </si>
  <si>
    <t>Eddie Royal</t>
  </si>
  <si>
    <t>Justin Forsett</t>
  </si>
  <si>
    <t>Quinton Patton</t>
  </si>
  <si>
    <t>John Kuhn</t>
  </si>
  <si>
    <t>James Starks</t>
  </si>
  <si>
    <t>Jacob Tamme</t>
  </si>
  <si>
    <t>Ladarius Green</t>
  </si>
  <si>
    <t>Bryan Walters</t>
  </si>
  <si>
    <t>Corey Brown</t>
  </si>
  <si>
    <t>DuJuan Harris</t>
  </si>
  <si>
    <t>Zach Orr</t>
  </si>
  <si>
    <t>Jerrell Freeman</t>
  </si>
  <si>
    <t>Eric Berry</t>
  </si>
  <si>
    <t>James Harrison</t>
  </si>
  <si>
    <t>D'Qwell Jackson</t>
  </si>
  <si>
    <t>Nick Fairley</t>
  </si>
  <si>
    <t>Isa Abdul-Quddus</t>
  </si>
  <si>
    <t>Jared Crick</t>
  </si>
  <si>
    <t>Dwight Lowery</t>
  </si>
  <si>
    <t>Harold Jones-Quartey</t>
  </si>
  <si>
    <t>Sio Moore</t>
  </si>
  <si>
    <t>Ladarius Gunter</t>
  </si>
  <si>
    <t>1000than Stupar</t>
  </si>
  <si>
    <t>Robert Mathis</t>
  </si>
  <si>
    <t>Leodis McKelvin</t>
  </si>
  <si>
    <t>Dannell Ellerbe</t>
  </si>
  <si>
    <t>Corey Nelson</t>
  </si>
  <si>
    <t>Cre'Von LeBlanc</t>
  </si>
  <si>
    <t>Tracy Porter</t>
  </si>
  <si>
    <t>Calvin Pryor</t>
  </si>
  <si>
    <t>Jarvis Jones</t>
  </si>
  <si>
    <t>Tim Jernigan</t>
  </si>
  <si>
    <t>Duke Ihe1000cho</t>
  </si>
  <si>
    <t>Daimion Stafford</t>
  </si>
  <si>
    <t>Donte Whitner</t>
  </si>
  <si>
    <t>Edwin Jackson</t>
  </si>
  <si>
    <t>Perrish Cox</t>
  </si>
  <si>
    <t>Nolan Carroll</t>
  </si>
  <si>
    <t>David Parry</t>
  </si>
  <si>
    <t>Dominique Easley</t>
  </si>
  <si>
    <t>Jason Jones</t>
  </si>
  <si>
    <t>Draft Array</t>
  </si>
  <si>
    <t>S1000ke</t>
  </si>
  <si>
    <t>Round</t>
  </si>
  <si>
    <t>Linear</t>
  </si>
  <si>
    <t>Starts</t>
  </si>
  <si>
    <t>Team has Drafted</t>
  </si>
  <si>
    <t>Qb</t>
  </si>
  <si>
    <t>% of Starters Already Drafted</t>
  </si>
  <si>
    <t>%drafted</t>
  </si>
  <si>
    <t>Higher</t>
  </si>
  <si>
    <t>All Others</t>
  </si>
  <si>
    <t>Projections : combinedD</t>
  </si>
  <si>
    <t>player</t>
  </si>
  <si>
    <t>position</t>
  </si>
  <si>
    <t>AssistT</t>
  </si>
  <si>
    <t>Fumble</t>
  </si>
  <si>
    <t>FumbRec</t>
  </si>
  <si>
    <t>PassDef</t>
  </si>
  <si>
    <t>Sack</t>
  </si>
  <si>
    <t>Tackle</t>
  </si>
  <si>
    <t>Tackleforloss</t>
  </si>
  <si>
    <t>1000meFix</t>
  </si>
  <si>
    <t>dl</t>
  </si>
  <si>
    <t>Damontre Moore</t>
  </si>
  <si>
    <t>Dan McCullers-Sanders</t>
  </si>
  <si>
    <t>ZaDarius Smith</t>
  </si>
  <si>
    <t>Darius Kilgo</t>
  </si>
  <si>
    <t>Dante Fowler</t>
  </si>
  <si>
    <t>Mario Edwards</t>
  </si>
  <si>
    <t>AShawn Robinson</t>
  </si>
  <si>
    <t>Daeshon Hall</t>
  </si>
  <si>
    <t>DeMarcus Walker</t>
  </si>
  <si>
    <t>Deatrich Wise</t>
  </si>
  <si>
    <t>Derek Rivers</t>
  </si>
  <si>
    <t>Joey Ivie</t>
  </si>
  <si>
    <t>D.J. Jones</t>
  </si>
  <si>
    <t>Bryan Cox</t>
  </si>
  <si>
    <t>Foley Fatukasi</t>
  </si>
  <si>
    <t>Jalyn Holmes</t>
  </si>
  <si>
    <t>Hercules Mata'afa</t>
  </si>
  <si>
    <t>RJ McIntosh</t>
  </si>
  <si>
    <t>Da'Ron Payne</t>
  </si>
  <si>
    <t>Kentavius Street</t>
  </si>
  <si>
    <t>Dorance Armstrong</t>
  </si>
  <si>
    <t>Da'Shawn Hand</t>
  </si>
  <si>
    <t>Matt Dickerson</t>
  </si>
  <si>
    <t>Jullian Taylor</t>
  </si>
  <si>
    <t>Zach Sieler</t>
  </si>
  <si>
    <t>Bruce Hector</t>
  </si>
  <si>
    <t>Isaiah Buggs</t>
  </si>
  <si>
    <t>John Cominsky</t>
  </si>
  <si>
    <t>Kingsley Keke</t>
  </si>
  <si>
    <t>Byron Cowart</t>
  </si>
  <si>
    <t>Dre'Mont Jones</t>
  </si>
  <si>
    <t>Michael Dogbe</t>
  </si>
  <si>
    <t>Joe Jackson</t>
  </si>
  <si>
    <t>Trysten Hill</t>
  </si>
  <si>
    <t>Darryl Johnson</t>
  </si>
  <si>
    <t>Armon Watts</t>
  </si>
  <si>
    <t>Cortez Broughton</t>
  </si>
  <si>
    <t>db</t>
  </si>
  <si>
    <t>Neiko Thorpe</t>
  </si>
  <si>
    <t>Chris Banjo</t>
  </si>
  <si>
    <t>Jordan Dangerfield</t>
  </si>
  <si>
    <t>Keith Reaser</t>
  </si>
  <si>
    <t>Kenny Ladler</t>
  </si>
  <si>
    <t>C.J. Goodwin</t>
  </si>
  <si>
    <t>DeVante Bausby</t>
  </si>
  <si>
    <t>LeShaun Sims</t>
  </si>
  <si>
    <t>William Jackson</t>
  </si>
  <si>
    <t>Sharrod Neasman</t>
  </si>
  <si>
    <t>Donte Deayon</t>
  </si>
  <si>
    <t>Crevon LeBlanc</t>
  </si>
  <si>
    <t>Antonio Hamilton</t>
  </si>
  <si>
    <t>TreDavious White</t>
  </si>
  <si>
    <t>Adoree Jackson</t>
  </si>
  <si>
    <t>Corn Elder</t>
  </si>
  <si>
    <t>Shaq Griffin</t>
  </si>
  <si>
    <t>Cole Luke</t>
  </si>
  <si>
    <t>Breon Borders</t>
  </si>
  <si>
    <t>Maurice Smith</t>
  </si>
  <si>
    <t>Art Maulet</t>
  </si>
  <si>
    <t>Justin Hardee</t>
  </si>
  <si>
    <t>Dee Virgin</t>
  </si>
  <si>
    <t>Jamal Carter</t>
  </si>
  <si>
    <t>DeShon Elliott</t>
  </si>
  <si>
    <t>Danny Johnson</t>
  </si>
  <si>
    <t>Armani Watts</t>
  </si>
  <si>
    <t>Marcus Allen</t>
  </si>
  <si>
    <t>Jessie Bates</t>
  </si>
  <si>
    <t>Sean Chandler</t>
  </si>
  <si>
    <t>Dane Cruikshank</t>
  </si>
  <si>
    <t>Simeon Thomas</t>
  </si>
  <si>
    <t>Cornell Armstrong</t>
  </si>
  <si>
    <t>Keion Crossen</t>
  </si>
  <si>
    <t>J.T. Gray</t>
  </si>
  <si>
    <t>Raven Greene</t>
  </si>
  <si>
    <t>A.J. Moore</t>
  </si>
  <si>
    <t>Lonnie Johnson</t>
  </si>
  <si>
    <t>Ugo Amadi</t>
  </si>
  <si>
    <t>Justin Layne</t>
  </si>
  <si>
    <t>Jordan Miller</t>
  </si>
  <si>
    <t>Joh1000than Abram</t>
  </si>
  <si>
    <t>Kris Boyd</t>
  </si>
  <si>
    <t>Jaquan Johnson</t>
  </si>
  <si>
    <t>Joejuan Williams</t>
  </si>
  <si>
    <t>Nick Scott</t>
  </si>
  <si>
    <t>Marcus Epps</t>
  </si>
  <si>
    <t>lb</t>
  </si>
  <si>
    <t>Kyle Wilber</t>
  </si>
  <si>
    <t>Chris Kirksey</t>
  </si>
  <si>
    <t>Shaq Green-Thompson</t>
  </si>
  <si>
    <t>Brandon King</t>
  </si>
  <si>
    <t>Justin March-Lillard</t>
  </si>
  <si>
    <t>Tyler Matakevich</t>
  </si>
  <si>
    <t>DeVondre Campbell</t>
  </si>
  <si>
    <t>Steve Longa</t>
  </si>
  <si>
    <t>1000te Gerry</t>
  </si>
  <si>
    <t>Tanner Vallejo</t>
  </si>
  <si>
    <t>Tashawn Bower</t>
  </si>
  <si>
    <t>Harvey Langi</t>
  </si>
  <si>
    <t>Ahmad Thomas</t>
  </si>
  <si>
    <t>Justin Lawler</t>
  </si>
  <si>
    <t>Micah Kiser</t>
  </si>
  <si>
    <t>Andre Smith</t>
  </si>
  <si>
    <t>Oren Burks</t>
  </si>
  <si>
    <t>Shaquem Griffin</t>
  </si>
  <si>
    <t>Jermaine Carter</t>
  </si>
  <si>
    <t>Ja'Whaun Bentley</t>
  </si>
  <si>
    <t>James Crawford</t>
  </si>
  <si>
    <t>A.J. Johnson</t>
  </si>
  <si>
    <t>T.J. Edwards</t>
  </si>
  <si>
    <t>Cameron Smith</t>
  </si>
  <si>
    <t>Sione Takitaki</t>
  </si>
  <si>
    <t>E.J. Speed</t>
  </si>
  <si>
    <t>Projections : combinedO</t>
  </si>
  <si>
    <t>Updated:</t>
  </si>
  <si>
    <t>Use FP</t>
  </si>
  <si>
    <t>passATt</t>
  </si>
  <si>
    <t>PassComp</t>
  </si>
  <si>
    <t>PassYds</t>
  </si>
  <si>
    <t>PassTds</t>
  </si>
  <si>
    <t>PassInt</t>
  </si>
  <si>
    <t>RushAtt</t>
  </si>
  <si>
    <t>Rushyds</t>
  </si>
  <si>
    <t>Rushtds</t>
  </si>
  <si>
    <t>Rec</t>
  </si>
  <si>
    <t>recyds</t>
  </si>
  <si>
    <t>rectds</t>
  </si>
  <si>
    <t>fumbles</t>
  </si>
  <si>
    <t>returnYds</t>
  </si>
  <si>
    <t>returnTds</t>
  </si>
  <si>
    <t>Att</t>
  </si>
  <si>
    <t>Robert Griffin</t>
  </si>
  <si>
    <t>Elijah Holyfield</t>
  </si>
  <si>
    <t>LaMical Perine</t>
  </si>
  <si>
    <t>La'mical Perine</t>
  </si>
  <si>
    <t>Victor Bolden</t>
  </si>
  <si>
    <t>Jon'Vea Johnson</t>
  </si>
  <si>
    <t>Boris Chen's Tiers</t>
  </si>
  <si>
    <t>Standard</t>
  </si>
  <si>
    <t>Half PPR</t>
  </si>
  <si>
    <t>Sheet 1000me</t>
  </si>
  <si>
    <t>Boris 1000me</t>
  </si>
  <si>
    <t>Arizo1000 Cardi1000ls</t>
  </si>
  <si>
    <t>Player.1000me</t>
  </si>
  <si>
    <t>Best.Rank</t>
  </si>
  <si>
    <t>Worst.Rank</t>
  </si>
  <si>
    <t>Avg.Rank</t>
  </si>
  <si>
    <t>Std.Dev</t>
  </si>
  <si>
    <t>Atlanta Falcons</t>
  </si>
  <si>
    <t>Baltimore Ravens</t>
  </si>
  <si>
    <t>Buffalo Bills</t>
  </si>
  <si>
    <t>Caroli1000 Panthers</t>
  </si>
  <si>
    <t>Chicago Bears</t>
  </si>
  <si>
    <t>Cincin1000ti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</si>
  <si>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</si>
  <si>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</si>
  <si>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</si>
  <si>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</si>
  <si>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</si>
  <si>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</si>
  <si>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India1000polis Colts</t>
  </si>
  <si>
    <t>Jacksonville Jaguars</t>
  </si>
  <si>
    <t>Kansas City Chiefs</t>
  </si>
  <si>
    <t>Los Angeles Chargers</t>
  </si>
  <si>
    <t>Los Angeles Rams</t>
  </si>
  <si>
    <t>Miami Dolphins</t>
  </si>
  <si>
    <t>Minnesota Vikings</t>
  </si>
  <si>
    <t>New England Patriots</t>
  </si>
  <si>
    <t>New Orleans Saints</t>
  </si>
  <si>
    <t>New York Giants</t>
  </si>
  <si>
    <t>New York Jets</t>
  </si>
  <si>
    <t>Las Vegas Raiders</t>
  </si>
  <si>
    <t>Philadelphia Eagles</t>
  </si>
  <si>
    <t>Pittsburgh Steelers</t>
  </si>
  <si>
    <t>Seattle Seahawks</t>
  </si>
  <si>
    <t>San Francisco 49ers</t>
  </si>
  <si>
    <t>Tampa Bay Buccaneers</t>
  </si>
  <si>
    <t>Tennessee Titans</t>
  </si>
  <si>
    <t>Washington Redskins</t>
  </si>
  <si>
    <t>Quarterbacks</t>
  </si>
  <si>
    <t>Running Backs</t>
  </si>
  <si>
    <t>Wide Receivers</t>
  </si>
  <si>
    <t>Tight Ends</t>
  </si>
  <si>
    <t>Kickers</t>
  </si>
  <si>
    <t xml:space="preserve">Kyler Murray </t>
  </si>
  <si>
    <t xml:space="preserve">Kenyan Drake </t>
  </si>
  <si>
    <t xml:space="preserve">DeAndre Hopkins (N) </t>
  </si>
  <si>
    <t xml:space="preserve">Dan Arnold </t>
  </si>
  <si>
    <t xml:space="preserve">Zane Gonzalez </t>
  </si>
  <si>
    <t xml:space="preserve">Brett Hundley </t>
  </si>
  <si>
    <t xml:space="preserve">Chase Edmonds </t>
  </si>
  <si>
    <t xml:space="preserve">Christian Kirk </t>
  </si>
  <si>
    <t xml:space="preserve">Maxx Williams </t>
  </si>
  <si>
    <t xml:space="preserve">D.J. Foster </t>
  </si>
  <si>
    <t xml:space="preserve">Larry Fitzgerald </t>
  </si>
  <si>
    <t xml:space="preserve">Darrell Daniels </t>
  </si>
  <si>
    <t xml:space="preserve">Eno Benjamin (R) </t>
  </si>
  <si>
    <t xml:space="preserve">KeeSean Johnson </t>
  </si>
  <si>
    <t xml:space="preserve">Andy Isabella </t>
  </si>
  <si>
    <t xml:space="preserve">Trent Sherfield </t>
  </si>
  <si>
    <t xml:space="preserve">Hakeem Butler </t>
  </si>
  <si>
    <t xml:space="preserve">Matt Ryan </t>
  </si>
  <si>
    <t xml:space="preserve">Todd Gurley II (N) </t>
  </si>
  <si>
    <t xml:space="preserve">Julio Jones </t>
  </si>
  <si>
    <t xml:space="preserve">Hayden Hurst (N) </t>
  </si>
  <si>
    <t xml:space="preserve">Younghoe Koo </t>
  </si>
  <si>
    <t xml:space="preserve">Matt Schaub </t>
  </si>
  <si>
    <t xml:space="preserve">Ito Smith </t>
  </si>
  <si>
    <t xml:space="preserve">Calvin Ridley </t>
  </si>
  <si>
    <t xml:space="preserve">Khari Lee </t>
  </si>
  <si>
    <t xml:space="preserve">Brian Hill </t>
  </si>
  <si>
    <t xml:space="preserve">Russell Gage Jr. </t>
  </si>
  <si>
    <t xml:space="preserve">Qadree Ollison </t>
  </si>
  <si>
    <t xml:space="preserve">Laquon Treadwell (N) </t>
  </si>
  <si>
    <t xml:space="preserve">Christian Blake </t>
  </si>
  <si>
    <t xml:space="preserve">Olamide Zaccheaus </t>
  </si>
  <si>
    <t xml:space="preserve">Lamar Jackson </t>
  </si>
  <si>
    <t xml:space="preserve">Mark Ingram </t>
  </si>
  <si>
    <t xml:space="preserve">Marquise Brown </t>
  </si>
  <si>
    <t xml:space="preserve">Mark Andrews </t>
  </si>
  <si>
    <t xml:space="preserve">Justin Tucker </t>
  </si>
  <si>
    <t xml:space="preserve">Robert Griffin III </t>
  </si>
  <si>
    <t xml:space="preserve">J.K. Dobbins (R) </t>
  </si>
  <si>
    <t xml:space="preserve">Willie Snead </t>
  </si>
  <si>
    <t xml:space="preserve">Nick Boyle </t>
  </si>
  <si>
    <t xml:space="preserve">Gus Edwards </t>
  </si>
  <si>
    <t xml:space="preserve">Miles Boykin </t>
  </si>
  <si>
    <t xml:space="preserve">Justice Hill </t>
  </si>
  <si>
    <t xml:space="preserve">Devin Duver1000y (R) </t>
  </si>
  <si>
    <t xml:space="preserve">Kenjon Barner </t>
  </si>
  <si>
    <t xml:space="preserve">Chris Moore </t>
  </si>
  <si>
    <t xml:space="preserve">Patrick Ricard </t>
  </si>
  <si>
    <t xml:space="preserve">Jaleel Scott </t>
  </si>
  <si>
    <t xml:space="preserve">James Proche (R) </t>
  </si>
  <si>
    <t xml:space="preserve">Josh Allen </t>
  </si>
  <si>
    <t xml:space="preserve">Devin Singletary </t>
  </si>
  <si>
    <t xml:space="preserve">Stefon Diggs (N) </t>
  </si>
  <si>
    <t xml:space="preserve">Dawson Knox </t>
  </si>
  <si>
    <t xml:space="preserve">Stephen Hauschka </t>
  </si>
  <si>
    <t xml:space="preserve">Matt Barkley </t>
  </si>
  <si>
    <t xml:space="preserve">Zack Moss (R) </t>
  </si>
  <si>
    <t xml:space="preserve">John Brown </t>
  </si>
  <si>
    <t xml:space="preserve">Tyler Kroft </t>
  </si>
  <si>
    <t xml:space="preserve">Tyler Bass (R) </t>
  </si>
  <si>
    <t xml:space="preserve">Jake Fromm (R) </t>
  </si>
  <si>
    <t xml:space="preserve">T.J. Yeldon </t>
  </si>
  <si>
    <t xml:space="preserve">Cole Beasley </t>
  </si>
  <si>
    <t xml:space="preserve">Lee Smith </t>
  </si>
  <si>
    <t xml:space="preserve">Taiwan Jones </t>
  </si>
  <si>
    <t xml:space="preserve">Duke Williams </t>
  </si>
  <si>
    <t xml:space="preserve">Patrick DiMarco </t>
  </si>
  <si>
    <t xml:space="preserve">Gabriel Davis (R) </t>
  </si>
  <si>
    <t xml:space="preserve">Isaiah McKenzie </t>
  </si>
  <si>
    <t xml:space="preserve">Robert Foster </t>
  </si>
  <si>
    <t xml:space="preserve">Isaiah Hodgins (R) </t>
  </si>
  <si>
    <t xml:space="preserve">Teddy Bridgewater (N) </t>
  </si>
  <si>
    <t xml:space="preserve">Christian McCaffrey </t>
  </si>
  <si>
    <t xml:space="preserve">D.J. Moore </t>
  </si>
  <si>
    <t xml:space="preserve">Ian Thomas </t>
  </si>
  <si>
    <t xml:space="preserve">Joey Slye </t>
  </si>
  <si>
    <t xml:space="preserve">Will Grier </t>
  </si>
  <si>
    <t xml:space="preserve">Jordan Scarlett </t>
  </si>
  <si>
    <t xml:space="preserve">Robby Anderson (N) </t>
  </si>
  <si>
    <t xml:space="preserve">Chris Manhertz </t>
  </si>
  <si>
    <t xml:space="preserve">P.J. Walker </t>
  </si>
  <si>
    <t xml:space="preserve">Reggie Bon1000fon </t>
  </si>
  <si>
    <t xml:space="preserve">Curtis Samuel </t>
  </si>
  <si>
    <t xml:space="preserve">Temarrick Hemingway </t>
  </si>
  <si>
    <t xml:space="preserve">Mike Davis </t>
  </si>
  <si>
    <t xml:space="preserve">Pharoh Cooper (N) </t>
  </si>
  <si>
    <t xml:space="preserve">Seth Roberts </t>
  </si>
  <si>
    <t xml:space="preserve">Brandon Zylstra </t>
  </si>
  <si>
    <t xml:space="preserve">Mitchell Trubisky </t>
  </si>
  <si>
    <t xml:space="preserve">David Montgomery </t>
  </si>
  <si>
    <t xml:space="preserve">Allen Robinson II </t>
  </si>
  <si>
    <t xml:space="preserve">Jimmy Graham (N) </t>
  </si>
  <si>
    <t xml:space="preserve">Eddy Pineiro </t>
  </si>
  <si>
    <t xml:space="preserve">Nick Foles (N) </t>
  </si>
  <si>
    <t xml:space="preserve">Tarik Cohen </t>
  </si>
  <si>
    <t xml:space="preserve">Anthony Miller </t>
  </si>
  <si>
    <t xml:space="preserve">Cole Kmet (R) </t>
  </si>
  <si>
    <t xml:space="preserve">Tyler Bray </t>
  </si>
  <si>
    <t xml:space="preserve">Ryan 1000ll </t>
  </si>
  <si>
    <t xml:space="preserve">Riley Ridley </t>
  </si>
  <si>
    <t xml:space="preserve">Demetrius Harris </t>
  </si>
  <si>
    <t xml:space="preserve">Ted Ginn Jr. (N) </t>
  </si>
  <si>
    <t xml:space="preserve">Javon Wims </t>
  </si>
  <si>
    <t xml:space="preserve">Cordarrelle Patterson </t>
  </si>
  <si>
    <t xml:space="preserve">Darnell Mooney (R) </t>
  </si>
  <si>
    <t xml:space="preserve">Joe Burrow (R) </t>
  </si>
  <si>
    <t xml:space="preserve">Joe Mixon </t>
  </si>
  <si>
    <t xml:space="preserve">A.J. Green </t>
  </si>
  <si>
    <t xml:space="preserve">Drew Sample </t>
  </si>
  <si>
    <t xml:space="preserve">Randy Bullock </t>
  </si>
  <si>
    <t xml:space="preserve">Ryan Finley </t>
  </si>
  <si>
    <t xml:space="preserve">Giovani Ber1000rd </t>
  </si>
  <si>
    <t xml:space="preserve">Tyler Boyd </t>
  </si>
  <si>
    <t xml:space="preserve">C.J. Uzomah </t>
  </si>
  <si>
    <t xml:space="preserve">Trayveon Williams </t>
  </si>
  <si>
    <t xml:space="preserve">Tee Higgins (R) </t>
  </si>
  <si>
    <t xml:space="preserve">Cethan Carter </t>
  </si>
  <si>
    <t xml:space="preserve">Jacques Patrick (N) </t>
  </si>
  <si>
    <t xml:space="preserve">John Ross </t>
  </si>
  <si>
    <t xml:space="preserve">Samaje Perine </t>
  </si>
  <si>
    <t xml:space="preserve">Auden Tate </t>
  </si>
  <si>
    <t xml:space="preserve">Alex Erickson </t>
  </si>
  <si>
    <t xml:space="preserve">Baker Mayfield </t>
  </si>
  <si>
    <t xml:space="preserve">Nick Chubb </t>
  </si>
  <si>
    <t xml:space="preserve">Odell Beckham Jr. </t>
  </si>
  <si>
    <t xml:space="preserve">Austin Hooper (N) </t>
  </si>
  <si>
    <t xml:space="preserve">Austin Seibert </t>
  </si>
  <si>
    <t xml:space="preserve">Garrett Gilbert </t>
  </si>
  <si>
    <t xml:space="preserve">Kareem Hunt </t>
  </si>
  <si>
    <t xml:space="preserve">Jarvis Landry </t>
  </si>
  <si>
    <t xml:space="preserve">David Njoku </t>
  </si>
  <si>
    <t xml:space="preserve">Drew Stanton </t>
  </si>
  <si>
    <t xml:space="preserve">D'Ernest Johnson </t>
  </si>
  <si>
    <t xml:space="preserve">Rashard Higgins (N) </t>
  </si>
  <si>
    <t xml:space="preserve">Harrison Bryant (R) </t>
  </si>
  <si>
    <t xml:space="preserve">Dontrell Hilliard </t>
  </si>
  <si>
    <t xml:space="preserve">Taywan Taylor (N) </t>
  </si>
  <si>
    <t xml:space="preserve">Pharaoh Brown </t>
  </si>
  <si>
    <t xml:space="preserve">JoJo 1000tson </t>
  </si>
  <si>
    <t xml:space="preserve">Khadarel Hodge </t>
  </si>
  <si>
    <t xml:space="preserve">Damion Ratley </t>
  </si>
  <si>
    <t xml:space="preserve">Dak Prescott </t>
  </si>
  <si>
    <t xml:space="preserve">Ezekiel Elliott </t>
  </si>
  <si>
    <t xml:space="preserve">Amari Cooper </t>
  </si>
  <si>
    <t xml:space="preserve">Blake Jarwin </t>
  </si>
  <si>
    <t xml:space="preserve">Greg Zuerlein (N) </t>
  </si>
  <si>
    <t xml:space="preserve">Andy Dalton </t>
  </si>
  <si>
    <t xml:space="preserve">Tony Pollard </t>
  </si>
  <si>
    <t xml:space="preserve">Michael Gallup </t>
  </si>
  <si>
    <t xml:space="preserve">Dalton Schultz </t>
  </si>
  <si>
    <t xml:space="preserve">Ben DiNucci (R) </t>
  </si>
  <si>
    <t xml:space="preserve">Rico Dowdle </t>
  </si>
  <si>
    <t xml:space="preserve">CeeDee Lamb (R) </t>
  </si>
  <si>
    <t xml:space="preserve">Darius Anderson </t>
  </si>
  <si>
    <t xml:space="preserve">Cedrick Wilson </t>
  </si>
  <si>
    <t xml:space="preserve">Ventell Bryant </t>
  </si>
  <si>
    <t xml:space="preserve">Devin Smith </t>
  </si>
  <si>
    <t xml:space="preserve">Noah Brown </t>
  </si>
  <si>
    <t xml:space="preserve">Drew Lock </t>
  </si>
  <si>
    <t xml:space="preserve">Melvin Gordon III (N) </t>
  </si>
  <si>
    <t xml:space="preserve">Courtland Sutton </t>
  </si>
  <si>
    <t xml:space="preserve">Noah Fant </t>
  </si>
  <si>
    <t xml:space="preserve">Brandon McManus </t>
  </si>
  <si>
    <t xml:space="preserve">Phillip Lindsay </t>
  </si>
  <si>
    <t xml:space="preserve">Jerry Jeudy (R) </t>
  </si>
  <si>
    <t xml:space="preserve">Albert Okwuegbu1000m (R) </t>
  </si>
  <si>
    <t xml:space="preserve">Royce Freeman </t>
  </si>
  <si>
    <t xml:space="preserve">DaeSean Hamilton </t>
  </si>
  <si>
    <t xml:space="preserve">Jake Butt </t>
  </si>
  <si>
    <t xml:space="preserve">KJ Hamler (R) </t>
  </si>
  <si>
    <t xml:space="preserve">Tim Patrick </t>
  </si>
  <si>
    <t xml:space="preserve">Diontae Spencer </t>
  </si>
  <si>
    <t xml:space="preserve">Juwann Winfree </t>
  </si>
  <si>
    <t xml:space="preserve">Fred Brown </t>
  </si>
  <si>
    <t xml:space="preserve">Tyrie Cleveland (R) </t>
  </si>
  <si>
    <t xml:space="preserve">Matthew Stafford </t>
  </si>
  <si>
    <t xml:space="preserve">D'Andre Swift (R) </t>
  </si>
  <si>
    <t xml:space="preserve">Kenny Golladay </t>
  </si>
  <si>
    <t xml:space="preserve">T.J. Hockenson </t>
  </si>
  <si>
    <t xml:space="preserve">Matt Prater </t>
  </si>
  <si>
    <t xml:space="preserve">Chase Daniel (N) </t>
  </si>
  <si>
    <t xml:space="preserve">Kerryon Johnson </t>
  </si>
  <si>
    <t xml:space="preserve">Marvin Jones </t>
  </si>
  <si>
    <t xml:space="preserve">Jesse James </t>
  </si>
  <si>
    <t xml:space="preserve">David Blough </t>
  </si>
  <si>
    <t xml:space="preserve">Jason Huntley (R) </t>
  </si>
  <si>
    <t xml:space="preserve">Danny Amendola </t>
  </si>
  <si>
    <t xml:space="preserve">Bo Scarbrough </t>
  </si>
  <si>
    <t xml:space="preserve">Marvin Hall </t>
  </si>
  <si>
    <t xml:space="preserve">Jo1000than Williams </t>
  </si>
  <si>
    <t xml:space="preserve">Quintez Cephus (R) </t>
  </si>
  <si>
    <t xml:space="preserve">Victor Bolden Jr. </t>
  </si>
  <si>
    <t xml:space="preserve">Tom Kennedy </t>
  </si>
  <si>
    <t xml:space="preserve">Aaron Rodgers </t>
  </si>
  <si>
    <t xml:space="preserve">Aaron Jones </t>
  </si>
  <si>
    <t xml:space="preserve">Davante Adams </t>
  </si>
  <si>
    <t xml:space="preserve">Jace Sternberger </t>
  </si>
  <si>
    <t xml:space="preserve">Mason Crosby </t>
  </si>
  <si>
    <t xml:space="preserve">Jordan Love (R) </t>
  </si>
  <si>
    <t xml:space="preserve">AJ Dillon (R) </t>
  </si>
  <si>
    <t xml:space="preserve">Allen Lazard </t>
  </si>
  <si>
    <t xml:space="preserve">Robert Tonyan </t>
  </si>
  <si>
    <t xml:space="preserve">Tim Boyle </t>
  </si>
  <si>
    <t xml:space="preserve">Jamaal Williams </t>
  </si>
  <si>
    <t xml:space="preserve">Marquez Valdes-Scantling </t>
  </si>
  <si>
    <t xml:space="preserve">Marcedes Lewis </t>
  </si>
  <si>
    <t xml:space="preserve">Dexter Williams </t>
  </si>
  <si>
    <t xml:space="preserve">Jake Kumerow </t>
  </si>
  <si>
    <t xml:space="preserve">Josiah Deguara (R) </t>
  </si>
  <si>
    <t xml:space="preserve">Malcolm Johnson </t>
  </si>
  <si>
    <t xml:space="preserve">Reggie Begelton </t>
  </si>
  <si>
    <t xml:space="preserve">Equanimeous St. Brown </t>
  </si>
  <si>
    <t xml:space="preserve">Malik Taylor </t>
  </si>
  <si>
    <t xml:space="preserve">Deshaun Watson </t>
  </si>
  <si>
    <t xml:space="preserve">David Johnson (N) </t>
  </si>
  <si>
    <t xml:space="preserve">Brandin Cooks (N) </t>
  </si>
  <si>
    <t xml:space="preserve">Darren Fells </t>
  </si>
  <si>
    <t xml:space="preserve">Ka'imi Fairbairn </t>
  </si>
  <si>
    <t xml:space="preserve">AJ McCarron </t>
  </si>
  <si>
    <t xml:space="preserve">Duke Johnson Jr. </t>
  </si>
  <si>
    <t xml:space="preserve">Will Fuller </t>
  </si>
  <si>
    <t xml:space="preserve">Jordan Akins </t>
  </si>
  <si>
    <t xml:space="preserve">Gregory Howell Jr. </t>
  </si>
  <si>
    <t xml:space="preserve">Randall Cobb (N) </t>
  </si>
  <si>
    <t xml:space="preserve">Cullen Gillaspia </t>
  </si>
  <si>
    <t xml:space="preserve">Kenny Stills </t>
  </si>
  <si>
    <t xml:space="preserve">Isaiah Coulter (R) </t>
  </si>
  <si>
    <t xml:space="preserve">Keke Coutee </t>
  </si>
  <si>
    <t xml:space="preserve">DeAndre Carter </t>
  </si>
  <si>
    <t xml:space="preserve">Isaac Whitney </t>
  </si>
  <si>
    <t xml:space="preserve">Philip Rivers </t>
  </si>
  <si>
    <t xml:space="preserve">Marlon Mack </t>
  </si>
  <si>
    <t xml:space="preserve">T.Y. Hilton </t>
  </si>
  <si>
    <t xml:space="preserve">Jack Doyle </t>
  </si>
  <si>
    <t xml:space="preserve">Chase McLaughlin </t>
  </si>
  <si>
    <t xml:space="preserve">Jacoby Brissett </t>
  </si>
  <si>
    <t xml:space="preserve">Jo1000than Taylor (R) </t>
  </si>
  <si>
    <t xml:space="preserve">Michael Pittman Jr. (R) </t>
  </si>
  <si>
    <t xml:space="preserve">Trey Burton (N) </t>
  </si>
  <si>
    <t xml:space="preserve">Jacob Eason (R) </t>
  </si>
  <si>
    <t xml:space="preserve">Nyheim Hines </t>
  </si>
  <si>
    <t xml:space="preserve">Parris Campbell </t>
  </si>
  <si>
    <t xml:space="preserve">Mo Alie-Cox </t>
  </si>
  <si>
    <t xml:space="preserve">Jordan Wilkins </t>
  </si>
  <si>
    <t xml:space="preserve">Zach Pascal </t>
  </si>
  <si>
    <t xml:space="preserve">Xavier Grimble </t>
  </si>
  <si>
    <t xml:space="preserve">Ashton Dulin </t>
  </si>
  <si>
    <t xml:space="preserve">Chad Williams </t>
  </si>
  <si>
    <t xml:space="preserve">Daurice Fountain </t>
  </si>
  <si>
    <t xml:space="preserve">Dezmon Patmon (R) </t>
  </si>
  <si>
    <t>JAC</t>
  </si>
  <si>
    <t xml:space="preserve">Gardner Minshew </t>
  </si>
  <si>
    <t xml:space="preserve">Leo1000rd Fournette </t>
  </si>
  <si>
    <t xml:space="preserve">DJ Chark Jr. </t>
  </si>
  <si>
    <t xml:space="preserve">Tyler Eifert (N) </t>
  </si>
  <si>
    <t xml:space="preserve">Josh Lambo </t>
  </si>
  <si>
    <t xml:space="preserve">Mike Glennon (N) </t>
  </si>
  <si>
    <t xml:space="preserve">Ryquell Armstead </t>
  </si>
  <si>
    <t xml:space="preserve">Dede Westbrook </t>
  </si>
  <si>
    <t xml:space="preserve">James O'Shaughnessy </t>
  </si>
  <si>
    <t xml:space="preserve">Jake Luton (R) </t>
  </si>
  <si>
    <t xml:space="preserve">Chris Thompson (N) </t>
  </si>
  <si>
    <t xml:space="preserve">Laviska She1000ult Jr. (R) </t>
  </si>
  <si>
    <t xml:space="preserve">Tyler Davis (R) </t>
  </si>
  <si>
    <t xml:space="preserve">Devine Ozigbo </t>
  </si>
  <si>
    <t xml:space="preserve">Chris Conley </t>
  </si>
  <si>
    <t xml:space="preserve">Keelan Cole </t>
  </si>
  <si>
    <t xml:space="preserve">Collin Johnson (R) </t>
  </si>
  <si>
    <t xml:space="preserve">Patrick Mahomes </t>
  </si>
  <si>
    <t xml:space="preserve">Clyde Edwards-Helaire (R) </t>
  </si>
  <si>
    <t xml:space="preserve">Tyreek Hill </t>
  </si>
  <si>
    <t xml:space="preserve">Travis Kelce </t>
  </si>
  <si>
    <t xml:space="preserve">Harrison Butker </t>
  </si>
  <si>
    <t xml:space="preserve">Matt Moore </t>
  </si>
  <si>
    <t xml:space="preserve">Darrel Williams </t>
  </si>
  <si>
    <t xml:space="preserve">Sammy Watkins </t>
  </si>
  <si>
    <t xml:space="preserve">Deon Yelder </t>
  </si>
  <si>
    <t xml:space="preserve">Chad Henne </t>
  </si>
  <si>
    <t xml:space="preserve">Darwin Thompson </t>
  </si>
  <si>
    <t xml:space="preserve">Mecole Hardman </t>
  </si>
  <si>
    <t xml:space="preserve">DeAndre Washington (N) </t>
  </si>
  <si>
    <t xml:space="preserve">Demarcus Robinson </t>
  </si>
  <si>
    <t xml:space="preserve">Byron Pringle </t>
  </si>
  <si>
    <t xml:space="preserve">Gehrig Dieter </t>
  </si>
  <si>
    <t xml:space="preserve">Kalija Lipscomb (N) </t>
  </si>
  <si>
    <t>LVR</t>
  </si>
  <si>
    <t xml:space="preserve">Derek Carr </t>
  </si>
  <si>
    <t xml:space="preserve">Josh Jacobs </t>
  </si>
  <si>
    <t xml:space="preserve">Henry Ruggs III (R) </t>
  </si>
  <si>
    <t xml:space="preserve">Darren Waller </t>
  </si>
  <si>
    <t xml:space="preserve">Daniel Carlson </t>
  </si>
  <si>
    <t xml:space="preserve">Marcus Mariota (N) </t>
  </si>
  <si>
    <t xml:space="preserve">Jalen Richard </t>
  </si>
  <si>
    <t xml:space="preserve">Tyrell Williams </t>
  </si>
  <si>
    <t xml:space="preserve">Foster Moreau </t>
  </si>
  <si>
    <t xml:space="preserve">1000than Peterman </t>
  </si>
  <si>
    <t xml:space="preserve">Lynn Bowden Jr. (R) </t>
  </si>
  <si>
    <t xml:space="preserve">Bryan Edwards (R) </t>
  </si>
  <si>
    <t xml:space="preserve">Derek Carrier </t>
  </si>
  <si>
    <t xml:space="preserve">Devontae Booker </t>
  </si>
  <si>
    <t xml:space="preserve">Hunter Renfrow </t>
  </si>
  <si>
    <t xml:space="preserve">Rod Smith </t>
  </si>
  <si>
    <t xml:space="preserve">Nelson Agholor (N) </t>
  </si>
  <si>
    <t xml:space="preserve">Zay Jones (N) </t>
  </si>
  <si>
    <t xml:space="preserve">Keelan Doss </t>
  </si>
  <si>
    <t xml:space="preserve">Marcell Ateman </t>
  </si>
  <si>
    <t xml:space="preserve">Rico Gafford </t>
  </si>
  <si>
    <t xml:space="preserve">Tyrod Taylor </t>
  </si>
  <si>
    <t xml:space="preserve">Austin Ekeler </t>
  </si>
  <si>
    <t xml:space="preserve">Kee1000n Allen </t>
  </si>
  <si>
    <t xml:space="preserve">Hunter Henry </t>
  </si>
  <si>
    <t xml:space="preserve">Michael Badgley </t>
  </si>
  <si>
    <t xml:space="preserve">Justin Herbert (R) </t>
  </si>
  <si>
    <t xml:space="preserve">Justin Jackson </t>
  </si>
  <si>
    <t xml:space="preserve">Mike Williams </t>
  </si>
  <si>
    <t xml:space="preserve">Virgil Green </t>
  </si>
  <si>
    <t xml:space="preserve">Easton Stick </t>
  </si>
  <si>
    <t xml:space="preserve">Joshua Kelley (R) </t>
  </si>
  <si>
    <t xml:space="preserve">Joe Reed (R) </t>
  </si>
  <si>
    <t xml:space="preserve">Jason Moore </t>
  </si>
  <si>
    <t xml:space="preserve">Jalen Guyton </t>
  </si>
  <si>
    <t xml:space="preserve">K.J. Hill (R) </t>
  </si>
  <si>
    <t xml:space="preserve">Jared Goff </t>
  </si>
  <si>
    <t xml:space="preserve">Cam Akers (R) </t>
  </si>
  <si>
    <t xml:space="preserve">Cooper Kupp </t>
  </si>
  <si>
    <t xml:space="preserve">Tyler Higbee </t>
  </si>
  <si>
    <t xml:space="preserve">Sam Sloman (N) </t>
  </si>
  <si>
    <t xml:space="preserve">John Wolford </t>
  </si>
  <si>
    <t xml:space="preserve">Malcolm Brown </t>
  </si>
  <si>
    <t xml:space="preserve">Robert Woods </t>
  </si>
  <si>
    <t xml:space="preserve">Gerald Everett </t>
  </si>
  <si>
    <t xml:space="preserve">Lirim Hajrullahu (R) </t>
  </si>
  <si>
    <t xml:space="preserve">Darrell Henderson </t>
  </si>
  <si>
    <t xml:space="preserve">Josh Reynolds </t>
  </si>
  <si>
    <t xml:space="preserve">Brycen Hopkins (R) </t>
  </si>
  <si>
    <t xml:space="preserve">Austin MacGinnis (R) </t>
  </si>
  <si>
    <t xml:space="preserve">John Kelly </t>
  </si>
  <si>
    <t xml:space="preserve">Van Jefferson (R) </t>
  </si>
  <si>
    <t xml:space="preserve">Nsimba Webster </t>
  </si>
  <si>
    <t xml:space="preserve">Ryan Fitzpatrick </t>
  </si>
  <si>
    <t xml:space="preserve">Jordan Howard (N) </t>
  </si>
  <si>
    <t xml:space="preserve">DeVante Parker </t>
  </si>
  <si>
    <t xml:space="preserve">Mike Gesicki </t>
  </si>
  <si>
    <t xml:space="preserve">Jason Sanders </t>
  </si>
  <si>
    <t xml:space="preserve">Tua Tagovailoa (R) </t>
  </si>
  <si>
    <t xml:space="preserve">Matt Breida (N) </t>
  </si>
  <si>
    <t xml:space="preserve">Preston Williams </t>
  </si>
  <si>
    <t xml:space="preserve">Adam Shaheen </t>
  </si>
  <si>
    <t xml:space="preserve">Josh Rosen </t>
  </si>
  <si>
    <t xml:space="preserve">Kalen Ballage </t>
  </si>
  <si>
    <t xml:space="preserve">Jakeem Grant </t>
  </si>
  <si>
    <t xml:space="preserve">Durham Smythe </t>
  </si>
  <si>
    <t xml:space="preserve">Patrick Laird </t>
  </si>
  <si>
    <t xml:space="preserve">Mack Hollins </t>
  </si>
  <si>
    <t xml:space="preserve">Myles Gaskin </t>
  </si>
  <si>
    <t xml:space="preserve">Isaiah Ford </t>
  </si>
  <si>
    <t xml:space="preserve">Ricardo Louis </t>
  </si>
  <si>
    <t xml:space="preserve">Kirk Cousins </t>
  </si>
  <si>
    <t xml:space="preserve">Dalvin Cook </t>
  </si>
  <si>
    <t xml:space="preserve">Adam Thielen </t>
  </si>
  <si>
    <t xml:space="preserve">Kyle Rudolph </t>
  </si>
  <si>
    <t xml:space="preserve">Dan Bailey </t>
  </si>
  <si>
    <t xml:space="preserve">Sean Mannion </t>
  </si>
  <si>
    <t xml:space="preserve">Alexander Mattison </t>
  </si>
  <si>
    <t xml:space="preserve">Justin Jefferson (R) </t>
  </si>
  <si>
    <t xml:space="preserve">Irv Smith </t>
  </si>
  <si>
    <t xml:space="preserve">1000te Stanley (R) </t>
  </si>
  <si>
    <t xml:space="preserve">Mike Boone </t>
  </si>
  <si>
    <t xml:space="preserve">Olabisi Johnson </t>
  </si>
  <si>
    <t xml:space="preserve">Ameer Abdullah </t>
  </si>
  <si>
    <t xml:space="preserve">Tajae Sharpe (N) </t>
  </si>
  <si>
    <t xml:space="preserve">Chad Beebe </t>
  </si>
  <si>
    <t xml:space="preserve">K.J. Osborn (R) </t>
  </si>
  <si>
    <t xml:space="preserve">Alexander Hollins </t>
  </si>
  <si>
    <t xml:space="preserve">Cam Newton (N) </t>
  </si>
  <si>
    <t xml:space="preserve">James White </t>
  </si>
  <si>
    <t xml:space="preserve">Julian Edelman </t>
  </si>
  <si>
    <t xml:space="preserve">Devin Asiasi (R) </t>
  </si>
  <si>
    <t xml:space="preserve">Justin Rohrwasser (R) </t>
  </si>
  <si>
    <t xml:space="preserve">Jarrett Stidham </t>
  </si>
  <si>
    <t>Sony Michel (PUP)</t>
  </si>
  <si>
    <t xml:space="preserve">N'Keal Harry </t>
  </si>
  <si>
    <t xml:space="preserve">Ryan Izzo </t>
  </si>
  <si>
    <t xml:space="preserve">Brian Hoyer (N) </t>
  </si>
  <si>
    <t xml:space="preserve">Damien Harris </t>
  </si>
  <si>
    <t xml:space="preserve">Mohamed Sanu </t>
  </si>
  <si>
    <t xml:space="preserve">Rex Burkhead </t>
  </si>
  <si>
    <t xml:space="preserve">Jakobi Meyers </t>
  </si>
  <si>
    <t xml:space="preserve">Lamar Miller </t>
  </si>
  <si>
    <t xml:space="preserve">Damiere Byrd </t>
  </si>
  <si>
    <t xml:space="preserve">Matthew Slater </t>
  </si>
  <si>
    <t xml:space="preserve">Drew Brees </t>
  </si>
  <si>
    <t xml:space="preserve">Alvin Kamara </t>
  </si>
  <si>
    <t xml:space="preserve">Michael Thomas </t>
  </si>
  <si>
    <t xml:space="preserve">Jared Cook </t>
  </si>
  <si>
    <t xml:space="preserve">Wil Lutz </t>
  </si>
  <si>
    <t xml:space="preserve">Taysom Hill </t>
  </si>
  <si>
    <t xml:space="preserve">Latavius Murray </t>
  </si>
  <si>
    <t xml:space="preserve">Emmanuel Sanders (N) </t>
  </si>
  <si>
    <t xml:space="preserve">Josh Hill </t>
  </si>
  <si>
    <t xml:space="preserve">Jameis Winston (N) </t>
  </si>
  <si>
    <t xml:space="preserve">Dwayne Washington </t>
  </si>
  <si>
    <t xml:space="preserve">Tre'Quan Smith </t>
  </si>
  <si>
    <t xml:space="preserve">Garrett Griffin </t>
  </si>
  <si>
    <t xml:space="preserve">Ty Montgomery (N) </t>
  </si>
  <si>
    <t xml:space="preserve">Deonte Harris </t>
  </si>
  <si>
    <t xml:space="preserve">Austin Carr </t>
  </si>
  <si>
    <t xml:space="preserve">Lil'Jordan Humphrey </t>
  </si>
  <si>
    <t xml:space="preserve">Marquez Callaway </t>
  </si>
  <si>
    <t xml:space="preserve">Daniel Jones </t>
  </si>
  <si>
    <t xml:space="preserve">Saquon Barkley </t>
  </si>
  <si>
    <t xml:space="preserve">Sterling Shepard </t>
  </si>
  <si>
    <t xml:space="preserve">Evan Engram </t>
  </si>
  <si>
    <t xml:space="preserve">Cooper Rush (N) </t>
  </si>
  <si>
    <t xml:space="preserve">Dion Lewis </t>
  </si>
  <si>
    <t xml:space="preserve">Golden Tate </t>
  </si>
  <si>
    <t xml:space="preserve">Kaden Smith </t>
  </si>
  <si>
    <t xml:space="preserve">Alex Tanney </t>
  </si>
  <si>
    <t xml:space="preserve">Elijhaa Penny </t>
  </si>
  <si>
    <t xml:space="preserve">Darius Slayton </t>
  </si>
  <si>
    <t xml:space="preserve">Levine Toilolo </t>
  </si>
  <si>
    <t xml:space="preserve">Wayne Gallman </t>
  </si>
  <si>
    <t xml:space="preserve">Cody Core </t>
  </si>
  <si>
    <t xml:space="preserve">Corey Coleman </t>
  </si>
  <si>
    <t xml:space="preserve">David Sills V </t>
  </si>
  <si>
    <t xml:space="preserve">Sam Darnold </t>
  </si>
  <si>
    <t xml:space="preserve">Le'Veon Bell </t>
  </si>
  <si>
    <t xml:space="preserve">Jamison Crowder </t>
  </si>
  <si>
    <t xml:space="preserve">Chris Herndon </t>
  </si>
  <si>
    <t xml:space="preserve">Sam Ficken </t>
  </si>
  <si>
    <t xml:space="preserve">Joe Flacco (N) </t>
  </si>
  <si>
    <t xml:space="preserve">Frank Gore (N) </t>
  </si>
  <si>
    <t xml:space="preserve">Breshad Perriman (N) </t>
  </si>
  <si>
    <t xml:space="preserve">Ryan Griffin </t>
  </si>
  <si>
    <t xml:space="preserve">James Morgan (R) </t>
  </si>
  <si>
    <t xml:space="preserve">La'Mical Perine (R) </t>
  </si>
  <si>
    <t xml:space="preserve">Denzel Mims (R) </t>
  </si>
  <si>
    <t xml:space="preserve">Joshua Malone </t>
  </si>
  <si>
    <t xml:space="preserve">Braxton Berrios </t>
  </si>
  <si>
    <t xml:space="preserve">Vyncint Smith </t>
  </si>
  <si>
    <t>Josh Bellamy (IR)</t>
  </si>
  <si>
    <t xml:space="preserve">Carson Wentz </t>
  </si>
  <si>
    <t xml:space="preserve">Miles Sanders </t>
  </si>
  <si>
    <t xml:space="preserve">DeSean Jackson </t>
  </si>
  <si>
    <t xml:space="preserve">Zach Ertz </t>
  </si>
  <si>
    <t xml:space="preserve">Jake Elliott </t>
  </si>
  <si>
    <t xml:space="preserve">Jalen Hurts (R) </t>
  </si>
  <si>
    <t xml:space="preserve">Boston Scott </t>
  </si>
  <si>
    <t xml:space="preserve">Jalen Reagor (R) </t>
  </si>
  <si>
    <t xml:space="preserve">Dallas Goedert </t>
  </si>
  <si>
    <t xml:space="preserve">1000te Sudfeld </t>
  </si>
  <si>
    <t xml:space="preserve">Corey Clement </t>
  </si>
  <si>
    <t xml:space="preserve">Alshon Jeffery </t>
  </si>
  <si>
    <t xml:space="preserve">Elijah Holyfield </t>
  </si>
  <si>
    <t xml:space="preserve">JJ Arcega-Whiteside </t>
  </si>
  <si>
    <t xml:space="preserve">Greg Ward </t>
  </si>
  <si>
    <t xml:space="preserve">Deontay Burnett </t>
  </si>
  <si>
    <t xml:space="preserve">Quez Watkins (R) </t>
  </si>
  <si>
    <t xml:space="preserve">Ben Roethlisberger </t>
  </si>
  <si>
    <t xml:space="preserve">James Conner </t>
  </si>
  <si>
    <t xml:space="preserve">JuJu Smith-Schuster </t>
  </si>
  <si>
    <t xml:space="preserve">Eric Ebron (N) </t>
  </si>
  <si>
    <t xml:space="preserve">Chris Boswell </t>
  </si>
  <si>
    <t xml:space="preserve">Mason Rudolph </t>
  </si>
  <si>
    <t xml:space="preserve">Jaylen Samuels </t>
  </si>
  <si>
    <t xml:space="preserve">James Washington </t>
  </si>
  <si>
    <t xml:space="preserve">Vance McDo1000ld </t>
  </si>
  <si>
    <t xml:space="preserve">Devlin Hodges </t>
  </si>
  <si>
    <t xml:space="preserve">Anthony McFarland Jr. (R) </t>
  </si>
  <si>
    <t xml:space="preserve">Diontae Johnson </t>
  </si>
  <si>
    <t xml:space="preserve">Benny Snell Jr. </t>
  </si>
  <si>
    <t xml:space="preserve">Chase Claypool (R) </t>
  </si>
  <si>
    <t xml:space="preserve">Kerrith Whyte Jr. </t>
  </si>
  <si>
    <t xml:space="preserve">Deon Cain </t>
  </si>
  <si>
    <t xml:space="preserve">Ryan Switzer </t>
  </si>
  <si>
    <t xml:space="preserve">Saeed Black1000ll (N) </t>
  </si>
  <si>
    <t xml:space="preserve">Amara Darboh </t>
  </si>
  <si>
    <t xml:space="preserve">Russell Wilson </t>
  </si>
  <si>
    <t xml:space="preserve">Chris Carson </t>
  </si>
  <si>
    <t xml:space="preserve">Tyler Lockett </t>
  </si>
  <si>
    <t xml:space="preserve">Greg Olsen (N) </t>
  </si>
  <si>
    <t xml:space="preserve">Jason Myers </t>
  </si>
  <si>
    <t xml:space="preserve">Geno Smith (N) </t>
  </si>
  <si>
    <t xml:space="preserve">Carlos Hyde (N) </t>
  </si>
  <si>
    <t xml:space="preserve">DK Metcalf </t>
  </si>
  <si>
    <t xml:space="preserve">Jacob Hollister </t>
  </si>
  <si>
    <t xml:space="preserve">DeeJay Dallas (R) </t>
  </si>
  <si>
    <t xml:space="preserve">David Moore </t>
  </si>
  <si>
    <t xml:space="preserve">Will Dissly </t>
  </si>
  <si>
    <t>Rashaad Penny (PUP)</t>
  </si>
  <si>
    <t xml:space="preserve">Phillip Dorsett (N) </t>
  </si>
  <si>
    <t xml:space="preserve">Colby Parkinson (R) </t>
  </si>
  <si>
    <t xml:space="preserve">Travis Homer </t>
  </si>
  <si>
    <t xml:space="preserve">John Ursua </t>
  </si>
  <si>
    <t xml:space="preserve">Freddie Swain (R) </t>
  </si>
  <si>
    <t xml:space="preserve">Stephen Sullivan </t>
  </si>
  <si>
    <t xml:space="preserve">Jimmy Garoppolo </t>
  </si>
  <si>
    <t xml:space="preserve">Raheem Mostert </t>
  </si>
  <si>
    <t xml:space="preserve">Deebo Samuel </t>
  </si>
  <si>
    <t xml:space="preserve">George Kittle </t>
  </si>
  <si>
    <t xml:space="preserve">Robbie Gould </t>
  </si>
  <si>
    <t xml:space="preserve">Nick Mullens </t>
  </si>
  <si>
    <t xml:space="preserve">Tevin Coleman </t>
  </si>
  <si>
    <t xml:space="preserve">Brandon Aiyuk (R) </t>
  </si>
  <si>
    <t xml:space="preserve">Ross Dwelley </t>
  </si>
  <si>
    <t xml:space="preserve">C.J. Beathard </t>
  </si>
  <si>
    <t xml:space="preserve">Jerick McKinnon </t>
  </si>
  <si>
    <t xml:space="preserve">Kendrick Bourne </t>
  </si>
  <si>
    <t xml:space="preserve">Jordan Reed </t>
  </si>
  <si>
    <t xml:space="preserve">Jeff Wilson Jr. </t>
  </si>
  <si>
    <t xml:space="preserve">Trent Taylor </t>
  </si>
  <si>
    <t xml:space="preserve">Dante Pettis </t>
  </si>
  <si>
    <t xml:space="preserve">JJ Nelson </t>
  </si>
  <si>
    <t xml:space="preserve">Tavon Austin </t>
  </si>
  <si>
    <t xml:space="preserve">Richie James </t>
  </si>
  <si>
    <t xml:space="preserve">Jalen Hurd </t>
  </si>
  <si>
    <t xml:space="preserve">Tom Brady (N) </t>
  </si>
  <si>
    <t xml:space="preserve">Ro1000ld Jones </t>
  </si>
  <si>
    <t xml:space="preserve">Mike Evans </t>
  </si>
  <si>
    <t xml:space="preserve">Rob Gronkowski (N) </t>
  </si>
  <si>
    <t xml:space="preserve">Matt Gay </t>
  </si>
  <si>
    <t xml:space="preserve">Blaine Gabbert </t>
  </si>
  <si>
    <t xml:space="preserve">LeSean McCoy </t>
  </si>
  <si>
    <t xml:space="preserve">Chris Godwin </t>
  </si>
  <si>
    <t xml:space="preserve">O.J. Howard </t>
  </si>
  <si>
    <t xml:space="preserve">Elliott Fry </t>
  </si>
  <si>
    <t xml:space="preserve">Ryan W. Griffin </t>
  </si>
  <si>
    <t xml:space="preserve">Ke'Shawn Vaughn (R) </t>
  </si>
  <si>
    <t xml:space="preserve">Scott Miller </t>
  </si>
  <si>
    <t xml:space="preserve">Cameron Brate </t>
  </si>
  <si>
    <t xml:space="preserve">Dare Ogunbowale </t>
  </si>
  <si>
    <t xml:space="preserve">Justin Watson </t>
  </si>
  <si>
    <t xml:space="preserve">T.J. Logan </t>
  </si>
  <si>
    <t xml:space="preserve">Tyler Johnson (R) </t>
  </si>
  <si>
    <t xml:space="preserve">Raymond Calais (R) </t>
  </si>
  <si>
    <t xml:space="preserve">Ryan Tannehill </t>
  </si>
  <si>
    <t xml:space="preserve">Derrick Henry </t>
  </si>
  <si>
    <t xml:space="preserve">A.J. Brown </t>
  </si>
  <si>
    <t xml:space="preserve">Jonnu Smith </t>
  </si>
  <si>
    <t xml:space="preserve">Greg Joseph </t>
  </si>
  <si>
    <t xml:space="preserve">Logan Woodside </t>
  </si>
  <si>
    <t xml:space="preserve">Darrynton Evans (R) </t>
  </si>
  <si>
    <t xml:space="preserve">Adam Humphries </t>
  </si>
  <si>
    <t xml:space="preserve">Anthony Firkser </t>
  </si>
  <si>
    <t xml:space="preserve">Corey Davis </t>
  </si>
  <si>
    <t xml:space="preserve">MyCole Pruitt (N) </t>
  </si>
  <si>
    <t xml:space="preserve">Kalif Raymond </t>
  </si>
  <si>
    <t xml:space="preserve">Trevion Thompson </t>
  </si>
  <si>
    <t xml:space="preserve">Cody Hollister </t>
  </si>
  <si>
    <t xml:space="preserve">Cameron Batson </t>
  </si>
  <si>
    <t xml:space="preserve">Dwayne Haskins </t>
  </si>
  <si>
    <t xml:space="preserve">Adrian Peterson </t>
  </si>
  <si>
    <t xml:space="preserve">Terry McLaurin </t>
  </si>
  <si>
    <t xml:space="preserve">Jeremy Sprinkle </t>
  </si>
  <si>
    <t xml:space="preserve">Dustin Hopkins </t>
  </si>
  <si>
    <t xml:space="preserve">Alex Smith </t>
  </si>
  <si>
    <t xml:space="preserve">Antonio Gibson </t>
  </si>
  <si>
    <t xml:space="preserve">Steven Sims Jr. </t>
  </si>
  <si>
    <t xml:space="preserve">Thaddeus Moss (R) </t>
  </si>
  <si>
    <t xml:space="preserve">Kyle Allen (N) </t>
  </si>
  <si>
    <t xml:space="preserve">Bryce Love </t>
  </si>
  <si>
    <t xml:space="preserve">Trey Quinn </t>
  </si>
  <si>
    <t xml:space="preserve">Richard Rodgers (N) </t>
  </si>
  <si>
    <t xml:space="preserve">Peyton Barber (N) </t>
  </si>
  <si>
    <t xml:space="preserve">Antonio Gandy-Golden (R) </t>
  </si>
  <si>
    <t xml:space="preserve">Logan Thomas </t>
  </si>
  <si>
    <t xml:space="preserve">J.D. McKissic (N) </t>
  </si>
  <si>
    <t xml:space="preserve">Cam Sims </t>
  </si>
  <si>
    <t xml:space="preserve">Dontrelle Inman </t>
  </si>
  <si>
    <t xml:space="preserve">Cody Latimer (N) </t>
  </si>
  <si>
    <t>Kelvin Harmon (IR)</t>
  </si>
  <si>
    <t>QB's</t>
  </si>
  <si>
    <t>Val</t>
  </si>
  <si>
    <t>1000mecheck</t>
  </si>
  <si>
    <t>PS%</t>
  </si>
  <si>
    <t>MBVal</t>
  </si>
  <si>
    <t>SDV Factor</t>
  </si>
  <si>
    <t>BS Fix</t>
  </si>
  <si>
    <t>PSFix</t>
  </si>
  <si>
    <t>PS val</t>
  </si>
  <si>
    <t>1000mefix</t>
  </si>
  <si>
    <t>TierFix</t>
  </si>
  <si>
    <t>PS</t>
  </si>
  <si>
    <t>Factor</t>
  </si>
  <si>
    <t>num draft</t>
  </si>
  <si>
    <t>BS base</t>
  </si>
  <si>
    <t>total</t>
  </si>
  <si>
    <t>Michael Evans</t>
  </si>
  <si>
    <t>DAndre Swift</t>
  </si>
  <si>
    <t>KeShawn Vaughn</t>
  </si>
  <si>
    <t>Michael Williams</t>
  </si>
  <si>
    <t>Michael Gesicki</t>
  </si>
  <si>
    <t>NKeal Harry</t>
  </si>
  <si>
    <t>RB's</t>
  </si>
  <si>
    <t>WR's</t>
  </si>
  <si>
    <t>TE's</t>
  </si>
  <si>
    <t>IDP Ranks : RanksSummary</t>
  </si>
  <si>
    <t>FantasyPro</t>
  </si>
  <si>
    <t>ESPN IDP</t>
  </si>
  <si>
    <t>DEF 1000mes</t>
  </si>
  <si>
    <t>DariusLeo1000rd</t>
  </si>
  <si>
    <t>BobbyWagner</t>
  </si>
  <si>
    <t>DanielleHunter</t>
  </si>
  <si>
    <t>BlakeMartinez</t>
  </si>
  <si>
    <t>CoryLittleton</t>
  </si>
  <si>
    <t>JoeSchobert</t>
  </si>
  <si>
    <t>JoeyBosa</t>
  </si>
  <si>
    <t>JaylonSmith</t>
  </si>
  <si>
    <t>RoquanSmith</t>
  </si>
  <si>
    <t>MylesGarrett</t>
  </si>
  <si>
    <t>BuddaBaker</t>
  </si>
  <si>
    <t>LandonCollins</t>
  </si>
  <si>
    <t>NickBosa</t>
  </si>
  <si>
    <t>JordanHicks</t>
  </si>
  <si>
    <t>AaronDo1000ld</t>
  </si>
  <si>
    <t>LavonteDavid</t>
  </si>
  <si>
    <t>JamalAdams</t>
  </si>
  <si>
    <t>CameronJordan</t>
  </si>
  <si>
    <t>DeionJones</t>
  </si>
  <si>
    <t>ZachCunningham</t>
  </si>
  <si>
    <t>J.J.Watt</t>
  </si>
  <si>
    <t>ChristianKirksey</t>
  </si>
  <si>
    <t>DemarioDavis</t>
  </si>
  <si>
    <t>FredWarner</t>
  </si>
  <si>
    <t>LeightonVanderEsch</t>
  </si>
  <si>
    <t>DerwinJames</t>
  </si>
  <si>
    <t>Robert Ayers</t>
  </si>
  <si>
    <t>DevinWhite</t>
  </si>
  <si>
    <t>TremaineEdmunds</t>
  </si>
  <si>
    <t>DevinBush</t>
  </si>
  <si>
    <t>JohnJohnson</t>
  </si>
  <si>
    <t>ShaqThompson</t>
  </si>
  <si>
    <t>TracyWalker</t>
  </si>
  <si>
    <t>JayonBrown</t>
  </si>
  <si>
    <t>JordanPoyer</t>
  </si>
  <si>
    <t>EricKendricks</t>
  </si>
  <si>
    <t>HarrisonSmith</t>
  </si>
  <si>
    <t>KeanuNeal</t>
  </si>
  <si>
    <t>JabrillPeppers</t>
  </si>
  <si>
    <t>CameronHeyward</t>
  </si>
  <si>
    <t>DannyTrevathan</t>
  </si>
  <si>
    <t>Mario Edwards Jr.</t>
  </si>
  <si>
    <t>TaylorRapp</t>
  </si>
  <si>
    <t>JeromeBaker</t>
  </si>
  <si>
    <t>ToddDavis</t>
  </si>
  <si>
    <t>T.J.Watt</t>
  </si>
  <si>
    <t>CarlosDunlap</t>
  </si>
  <si>
    <t>TyrannMathieu</t>
  </si>
  <si>
    <t>DeForestBuckner</t>
  </si>
  <si>
    <t>JustinSimmons</t>
  </si>
  <si>
    <t>JessieBatesIII</t>
  </si>
  <si>
    <t>SamHubbard</t>
  </si>
  <si>
    <t>MelvinIngramIII</t>
  </si>
  <si>
    <t>PatrickQueen</t>
  </si>
  <si>
    <t>Patrick Queen</t>
  </si>
  <si>
    <t>RashaanEvans</t>
  </si>
  <si>
    <t>MinkahFitzpatrick</t>
  </si>
  <si>
    <t>KevinByard</t>
  </si>
  <si>
    <t>ChandlerJones</t>
  </si>
  <si>
    <t>MattMilano</t>
  </si>
  <si>
    <t>ShawnWilliams</t>
  </si>
  <si>
    <t>MalcolmJenkins</t>
  </si>
  <si>
    <t>TerrellEdmunds</t>
  </si>
  <si>
    <t>AnthonyWalkerJr.</t>
  </si>
  <si>
    <t>ChrisJones</t>
  </si>
  <si>
    <t>JamieCollinsSr.</t>
  </si>
  <si>
    <t>JustinHouston</t>
  </si>
  <si>
    <t>VonnBell</t>
  </si>
  <si>
    <t>KhalilMack</t>
  </si>
  <si>
    <t>JustinReid</t>
  </si>
  <si>
    <t>BradleyChubb</t>
  </si>
  <si>
    <t>DemarcusLawrence</t>
  </si>
  <si>
    <t>Kwo1000lexander</t>
  </si>
  <si>
    <t>ShaquilBarrett</t>
  </si>
  <si>
    <t>K.J.Wright</t>
  </si>
  <si>
    <t>IsaiahSimmons</t>
  </si>
  <si>
    <t>Isaiah Simmons</t>
  </si>
  <si>
    <t>JarradDavis</t>
  </si>
  <si>
    <t>MylesJack</t>
  </si>
  <si>
    <t>FrankClark</t>
  </si>
  <si>
    <t>A.J.Johnson</t>
  </si>
  <si>
    <t>TahirWhitehead</t>
  </si>
  <si>
    <t>De'VondreCampbell</t>
  </si>
  <si>
    <t>Be1000rdrickMcKinney</t>
  </si>
  <si>
    <t>Ben Heeney</t>
  </si>
  <si>
    <t>KennethMurray</t>
  </si>
  <si>
    <t>Kenneth Murray</t>
  </si>
  <si>
    <t>YannickNgakoue</t>
  </si>
  <si>
    <t>NickVigil</t>
  </si>
  <si>
    <t>NickKwiatkoski</t>
  </si>
  <si>
    <t>BradleyMcDougald</t>
  </si>
  <si>
    <t>KyleFuller</t>
  </si>
  <si>
    <t>JeremyChinn</t>
  </si>
  <si>
    <t>Jeremy Chinn</t>
  </si>
  <si>
    <t>CalaisCampbell</t>
  </si>
  <si>
    <t>RonnieHarrison</t>
  </si>
  <si>
    <t>VonMiller</t>
  </si>
  <si>
    <t>Za'DariusSmith</t>
  </si>
  <si>
    <t>ChaseYoung</t>
  </si>
  <si>
    <t>Chase Young</t>
  </si>
  <si>
    <t>Joh1000tha1000bram</t>
  </si>
  <si>
    <t>ThomasDavisSr.</t>
  </si>
  <si>
    <t>GradyJarrett</t>
  </si>
  <si>
    <t>AnthonyHitchens</t>
  </si>
  <si>
    <t>TreyFlowers</t>
  </si>
  <si>
    <t>Tre'DaviousWhite</t>
  </si>
  <si>
    <t>HaseanClinton-Dix</t>
  </si>
  <si>
    <t>MackWilson</t>
  </si>
  <si>
    <t>Adria1000mos</t>
  </si>
  <si>
    <t>LoganWilson</t>
  </si>
  <si>
    <t>Logan Wilson</t>
  </si>
  <si>
    <t>Joh1000than Cyprien</t>
  </si>
  <si>
    <t>KareemJackson</t>
  </si>
  <si>
    <t>MaxxCrosby</t>
  </si>
  <si>
    <t>TreBoston</t>
  </si>
  <si>
    <t>XavierMcKinney</t>
  </si>
  <si>
    <t>Xavier McKinney</t>
  </si>
  <si>
    <t>AkiemHicks</t>
  </si>
  <si>
    <t>T.J. Ward</t>
  </si>
  <si>
    <t>AnthonyBarr</t>
  </si>
  <si>
    <t>DamariousRandall</t>
  </si>
  <si>
    <t>KarlJoseph</t>
  </si>
  <si>
    <t>DanteFowlerJr.</t>
  </si>
  <si>
    <t>AveryWilliamson</t>
  </si>
  <si>
    <t>SioneTakitaki</t>
  </si>
  <si>
    <t>ArikArmstead</t>
  </si>
  <si>
    <t>EversonGriffen</t>
  </si>
  <si>
    <t>DeeFord</t>
  </si>
  <si>
    <t>PatrickOnwuasor</t>
  </si>
  <si>
    <t>GrantDelpit</t>
  </si>
  <si>
    <t>Grant Delpit</t>
  </si>
  <si>
    <t>JadeveonClowney</t>
  </si>
  <si>
    <t>EricRowe</t>
  </si>
  <si>
    <t>MarlonHumphrey</t>
  </si>
  <si>
    <t>JasonPierre-Paul</t>
  </si>
  <si>
    <t>Jo1000tha1000llen</t>
  </si>
  <si>
    <t>KyleDugger</t>
  </si>
  <si>
    <t>Kyle Dugger</t>
  </si>
  <si>
    <t>RaekwonMcMillan</t>
  </si>
  <si>
    <t>KhariWillis</t>
  </si>
  <si>
    <t>Su'a Cravens</t>
  </si>
  <si>
    <t>KyleVanNoy</t>
  </si>
  <si>
    <t>KikoAlonso</t>
  </si>
  <si>
    <t>ChuckClark</t>
  </si>
  <si>
    <t>KennyClark</t>
  </si>
  <si>
    <t>EarlThomas</t>
  </si>
  <si>
    <t>OlivierVernon</t>
  </si>
  <si>
    <t>ColeHolcomb</t>
  </si>
  <si>
    <t>DreGreenlaw</t>
  </si>
  <si>
    <t>GermainePratt</t>
  </si>
  <si>
    <t>MarcusPeters</t>
  </si>
  <si>
    <t>Adoree'Jackson</t>
  </si>
  <si>
    <t>AnthonyHarris</t>
  </si>
  <si>
    <t>MarcusMaye</t>
  </si>
  <si>
    <t>BudDupree</t>
  </si>
  <si>
    <t>SamEguavoen</t>
  </si>
  <si>
    <t>AntoineWinfieldJr.</t>
  </si>
  <si>
    <t>Antoine Winfield Jr.</t>
  </si>
  <si>
    <t>SeanDavis</t>
  </si>
  <si>
    <t>JahlaniTavai</t>
  </si>
  <si>
    <t>HaroldLandryIII</t>
  </si>
  <si>
    <t>DarnellSavageJr.</t>
  </si>
  <si>
    <t>JurrellCasey</t>
  </si>
  <si>
    <t>MattJudon</t>
  </si>
  <si>
    <t>KennyVaccaro</t>
  </si>
  <si>
    <t>QuandreDiggs</t>
  </si>
  <si>
    <t>LamarcusJoyner</t>
  </si>
  <si>
    <t>WillieGayJr.</t>
  </si>
  <si>
    <t>Willie Gay Jr.</t>
  </si>
  <si>
    <t>BrandonGraham</t>
  </si>
  <si>
    <t>MarcusDavenport</t>
  </si>
  <si>
    <t>NevilleHewitt</t>
  </si>
  <si>
    <t>TedGinnJr.</t>
  </si>
  <si>
    <t>RedskinsD/ST</t>
  </si>
  <si>
    <t>DE,EDR</t>
  </si>
  <si>
    <t>S</t>
  </si>
  <si>
    <t>DeMarcusLawrence</t>
  </si>
  <si>
    <t>KennyMooreII</t>
  </si>
  <si>
    <t>AdrianPhillips</t>
  </si>
  <si>
    <t>WhitneyMercilus</t>
  </si>
  <si>
    <t>C.J.Mosley</t>
  </si>
  <si>
    <t>ChidobeAwuzie</t>
  </si>
  <si>
    <t>PierreDesir</t>
  </si>
  <si>
    <t>MarkusGolden</t>
  </si>
  <si>
    <t>PrestonSmith</t>
  </si>
  <si>
    <t>CarltonDavis</t>
  </si>
  <si>
    <t>KevinKing</t>
  </si>
  <si>
    <t>TroyHill</t>
  </si>
  <si>
    <t>KendallFuller</t>
  </si>
  <si>
    <t>1000thanGerry</t>
  </si>
  <si>
    <t>ShaquillGriffin</t>
  </si>
  <si>
    <t>Ja'WhaunBentley</t>
  </si>
  <si>
    <t>JoeHaden</t>
  </si>
  <si>
    <t>DerekBarnett</t>
  </si>
  <si>
    <t>MarshonLattimore</t>
  </si>
  <si>
    <t>RobertQuinn</t>
  </si>
  <si>
    <t>MikeHughes</t>
  </si>
  <si>
    <t>ShaqLawson</t>
  </si>
  <si>
    <t>XavierWoods</t>
  </si>
  <si>
    <t>JimmieWard</t>
  </si>
  <si>
    <t>JaireAlexander</t>
  </si>
  <si>
    <t>VinceWilliams</t>
  </si>
  <si>
    <t>MalcolmButler</t>
  </si>
  <si>
    <t>MikeHilton</t>
  </si>
  <si>
    <t>MontezSweat</t>
  </si>
  <si>
    <t>CJHenderson</t>
  </si>
  <si>
    <t>CJ Henderson</t>
  </si>
  <si>
    <t>KawannShort</t>
  </si>
  <si>
    <t>JeffOkudah</t>
  </si>
  <si>
    <t>Jeff Okudah</t>
  </si>
  <si>
    <t>JoshBynes</t>
  </si>
  <si>
    <t>TroyReeder</t>
  </si>
  <si>
    <t>JordanJenkins</t>
  </si>
  <si>
    <t>ByronMurphyJr.</t>
  </si>
  <si>
    <t>JoshUche</t>
  </si>
  <si>
    <t>Josh Uche</t>
  </si>
  <si>
    <t>BrianBurns</t>
  </si>
  <si>
    <t>JonBostic</t>
  </si>
  <si>
    <t>SheldonRichardson</t>
  </si>
  <si>
    <t>DamontaeKazee</t>
  </si>
  <si>
    <t>DrueTranquill</t>
  </si>
  <si>
    <t>FletcherCox</t>
  </si>
  <si>
    <t>JalenMills</t>
  </si>
  <si>
    <t>ClelinFerrell</t>
  </si>
  <si>
    <t>Leo1000rdFloyd</t>
  </si>
  <si>
    <t>JacobPhillips</t>
  </si>
  <si>
    <t>Jacob Phillips</t>
  </si>
  <si>
    <t>StephonTuitt</t>
  </si>
  <si>
    <t>PatrickPeterson</t>
  </si>
  <si>
    <t>DamienWilson</t>
  </si>
  <si>
    <t>JohnSimon</t>
  </si>
  <si>
    <t>RodneyMcLeod</t>
  </si>
  <si>
    <t>TakkaristMcKinley</t>
  </si>
  <si>
    <t>JamesBradberry</t>
  </si>
  <si>
    <t>SeanLee</t>
  </si>
  <si>
    <t>VicBeasleyJr.</t>
  </si>
  <si>
    <t>EmmanuelMoseley</t>
  </si>
  <si>
    <t>T.J.Edwards</t>
  </si>
  <si>
    <t>MarcusWilliams</t>
  </si>
  <si>
    <t>AlexOkafor</t>
  </si>
  <si>
    <t>BradleyRoby</t>
  </si>
  <si>
    <t>BobbyOkereke</t>
  </si>
  <si>
    <t>LinvalJoseph</t>
  </si>
  <si>
    <t>DenzelWard</t>
  </si>
  <si>
    <t>DavionTaylor</t>
  </si>
  <si>
    <t>Davion Taylor</t>
  </si>
  <si>
    <t>SamsonEbukam</t>
  </si>
  <si>
    <t>AlexAnzalone</t>
  </si>
  <si>
    <t>K'LavonChaisson</t>
  </si>
  <si>
    <t>K'Lavon Chaisson</t>
  </si>
  <si>
    <t>MicahKiser</t>
  </si>
  <si>
    <t>DevonKen1000rd</t>
  </si>
  <si>
    <t>DavidMayo</t>
  </si>
  <si>
    <t>ChaseWinovich</t>
  </si>
  <si>
    <t>JeffGladney</t>
  </si>
  <si>
    <t>Jeff Gladney</t>
  </si>
  <si>
    <t>JerryHughes</t>
  </si>
  <si>
    <t>JarrodWilson</t>
  </si>
  <si>
    <t>ReubenFoster</t>
  </si>
  <si>
    <t>TanohKpassagnon</t>
  </si>
  <si>
    <t>JaquiskiTartt</t>
  </si>
  <si>
    <t>EdOliver</t>
  </si>
  <si>
    <t>RichardSherman</t>
  </si>
  <si>
    <t>L.J.Fort</t>
  </si>
  <si>
    <t>MarioAddison</t>
  </si>
  <si>
    <t>TrayvonMullen</t>
  </si>
  <si>
    <t>JordynBrooks</t>
  </si>
  <si>
    <t>Jordyn Brooks</t>
  </si>
  <si>
    <t>MichaelBrockers</t>
  </si>
  <si>
    <t>DevinMcCourty</t>
  </si>
  <si>
    <t>OrenBurks</t>
  </si>
  <si>
    <t>JarranReed</t>
  </si>
  <si>
    <t>CharvariusWard</t>
  </si>
  <si>
    <t>FoyesadeOluokun</t>
  </si>
  <si>
    <t>ChristianWilkins</t>
  </si>
  <si>
    <t>StephonGilmore</t>
  </si>
  <si>
    <t>MattIoannidis</t>
  </si>
  <si>
    <t>JaylonJohnson</t>
  </si>
  <si>
    <t>Jaylon Johnson</t>
  </si>
  <si>
    <t>RyanConnelly</t>
  </si>
  <si>
    <t>LorenzoCarter</t>
  </si>
  <si>
    <t>MicahHyde</t>
  </si>
  <si>
    <t>DeoneBucannon</t>
  </si>
  <si>
    <t>IfeadiOdenigbo</t>
  </si>
  <si>
    <t>A.J.Bouye</t>
  </si>
  <si>
    <t>KamuGrugier-Hill</t>
  </si>
  <si>
    <t>DaronPayne</t>
  </si>
  <si>
    <t>AndrewSendejo</t>
  </si>
  <si>
    <t>DavonGodchaux</t>
  </si>
  <si>
    <t>IsaiahOliver</t>
  </si>
  <si>
    <t>D.J.Reader</t>
  </si>
  <si>
    <t>JamelDean</t>
  </si>
  <si>
    <t>DenzelPerryman</t>
  </si>
  <si>
    <t>RyanKerrigan</t>
  </si>
  <si>
    <t>JanorisJenkins</t>
  </si>
  <si>
    <t>B.J.Goodson</t>
  </si>
  <si>
    <t>BrandonCopeland</t>
  </si>
  <si>
    <t>JalenRamsey</t>
  </si>
  <si>
    <t>JermaineCarter</t>
  </si>
  <si>
    <t>LawrenceGuy</t>
  </si>
  <si>
    <t>GareonConley</t>
  </si>
  <si>
    <t>TannerMuse</t>
  </si>
  <si>
    <t>Tanner Muse</t>
  </si>
  <si>
    <t>GenoAtkins</t>
  </si>
  <si>
    <t>EricWilson</t>
  </si>
  <si>
    <t>ShelbyHarris</t>
  </si>
  <si>
    <t>TraeWaynes</t>
  </si>
  <si>
    <t>ZackBaun</t>
  </si>
  <si>
    <t>Zack Baun</t>
  </si>
  <si>
    <t>JaylonFerguson</t>
  </si>
  <si>
    <t>MykalWalker</t>
  </si>
  <si>
    <t>Mykal Walker</t>
  </si>
  <si>
    <t>QuinnenWilliams</t>
  </si>
  <si>
    <t>TaronJohnson</t>
  </si>
  <si>
    <t>TravinHoward</t>
  </si>
  <si>
    <t>Travin Howard</t>
  </si>
  <si>
    <t>Da'ShawnHand</t>
  </si>
  <si>
    <t>JalenThompson</t>
  </si>
  <si>
    <t>MalikHarrison</t>
  </si>
  <si>
    <t>Malik Harrison</t>
  </si>
  <si>
    <t>QuincyWilliams</t>
  </si>
  <si>
    <t>DalvinTomlinson</t>
  </si>
  <si>
    <t>A.J.Terrell</t>
  </si>
  <si>
    <t>A.J. Terrell</t>
  </si>
  <si>
    <t>KyzirWhite</t>
  </si>
  <si>
    <t>NdamukongSuh</t>
  </si>
  <si>
    <t>SeanMurphy-Bunting</t>
  </si>
  <si>
    <t>CodyBarton</t>
  </si>
  <si>
    <t>JavonHargrave</t>
  </si>
  <si>
    <t>DonteJackson</t>
  </si>
  <si>
    <t>A.J.Klein</t>
  </si>
  <si>
    <t>EmmanuelOgbah</t>
  </si>
  <si>
    <t>BryceCallahan</t>
  </si>
  <si>
    <t>JatavisBrown</t>
  </si>
  <si>
    <t>YeturGross-Matos</t>
  </si>
  <si>
    <t>Yetur Gross-Matos</t>
  </si>
  <si>
    <t>QuintonDunbar</t>
  </si>
  <si>
    <t>KamalMartin</t>
  </si>
  <si>
    <t>Kamal Martin</t>
  </si>
  <si>
    <t>DerekWolfe</t>
  </si>
  <si>
    <t>CoreyPeters</t>
  </si>
  <si>
    <t>DavidLong</t>
  </si>
  <si>
    <t>DerrickBrown</t>
  </si>
  <si>
    <t>Derrick Brown</t>
  </si>
  <si>
    <t>RockYa-Sin</t>
  </si>
  <si>
    <t>CraigRobertson</t>
  </si>
  <si>
    <t>JefferySimmons</t>
  </si>
  <si>
    <t>Ro1000ldDarby</t>
  </si>
  <si>
    <t>RobertSpillane</t>
  </si>
  <si>
    <t>Robert Spillane</t>
  </si>
  <si>
    <t>VitaVea</t>
  </si>
  <si>
    <t>ChristianJones</t>
  </si>
  <si>
    <t>AnferneeJennings</t>
  </si>
  <si>
    <t>Anfernee Jennings</t>
  </si>
  <si>
    <t>K'WaunWilliams</t>
  </si>
  <si>
    <t>BenNiemann</t>
  </si>
  <si>
    <t>TerrellLewis</t>
  </si>
  <si>
    <t>Terrell Lewis</t>
  </si>
  <si>
    <t>EricMurray</t>
  </si>
  <si>
    <t>MarquelLee</t>
  </si>
  <si>
    <t>JordanPhillips</t>
  </si>
  <si>
    <t>BrianPoole</t>
  </si>
  <si>
    <t>UlyseesGilbertIII</t>
  </si>
  <si>
    <t>Ulysees Gilbert III</t>
  </si>
  <si>
    <t>Leo1000rdWilliams</t>
  </si>
  <si>
    <t>EddieJackson</t>
  </si>
  <si>
    <t>KennyYoung</t>
  </si>
  <si>
    <t>BruceIrvin</t>
  </si>
  <si>
    <t>StevenNelson</t>
  </si>
  <si>
    <t>DylanCole</t>
  </si>
  <si>
    <t>TyelerDavison</t>
  </si>
  <si>
    <t>SamBeal</t>
  </si>
  <si>
    <t>DorianO'Daniel</t>
  </si>
  <si>
    <t>BenBanogu</t>
  </si>
  <si>
    <t>JustinEvans</t>
  </si>
  <si>
    <t>ElandonRoberts</t>
  </si>
  <si>
    <t>Bren1000nScarlett</t>
  </si>
  <si>
    <t>DariusSlay</t>
  </si>
  <si>
    <t>JoelIyiegbuniwe</t>
  </si>
  <si>
    <t>Joel Iyiegbuniwe</t>
  </si>
  <si>
    <t>DannyShelton</t>
  </si>
  <si>
    <t>GreedyWilliams</t>
  </si>
  <si>
    <t>ShaquilleQuarterman</t>
  </si>
  <si>
    <t>Shaquille Quarterman</t>
  </si>
  <si>
    <t>JustinJones</t>
  </si>
  <si>
    <t>XavierRhodes</t>
  </si>
  <si>
    <t>CasshMaluia</t>
  </si>
  <si>
    <t>Cassh Maluia</t>
  </si>
  <si>
    <t>GeraldMcCoy</t>
  </si>
  <si>
    <t>T.J.Brunson</t>
  </si>
  <si>
    <t>T.J. Brunson</t>
  </si>
  <si>
    <t>TrentMurphy</t>
  </si>
  <si>
    <t>TreHerndon</t>
  </si>
  <si>
    <t>BlakeCashman</t>
  </si>
  <si>
    <t>RasheemGreen</t>
  </si>
  <si>
    <t>Jo1000thanJones</t>
  </si>
  <si>
    <t>AkeemDavis-Gaither</t>
  </si>
  <si>
    <t>Akeem Davis-Gaither</t>
  </si>
  <si>
    <t>JoshSweat</t>
  </si>
  <si>
    <t>JuanThornhill</t>
  </si>
  <si>
    <t>DukeRiley</t>
  </si>
  <si>
    <t>ZachAllen</t>
  </si>
  <si>
    <t>MalikHooker</t>
  </si>
  <si>
    <t>KevinMinter</t>
  </si>
  <si>
    <t>AldonSmith</t>
  </si>
  <si>
    <t>Aldon Smith</t>
  </si>
  <si>
    <t>DesmondTrufant</t>
  </si>
  <si>
    <t>ChrisBoard</t>
  </si>
  <si>
    <t>Chris Board</t>
  </si>
  <si>
    <t>JulianOkwara</t>
  </si>
  <si>
    <t>Julian Okwara</t>
  </si>
  <si>
    <t>DanielSorensen</t>
  </si>
  <si>
    <t>StephenWeatherly</t>
  </si>
  <si>
    <t>ChrisHarrisJr.</t>
  </si>
  <si>
    <t>TroyDye</t>
  </si>
  <si>
    <t>Troy Dye</t>
  </si>
  <si>
    <t>DexterLawrence</t>
  </si>
  <si>
    <t>BusterSkrine</t>
  </si>
  <si>
    <t>AndreSmith</t>
  </si>
  <si>
    <t>KemokoTuray</t>
  </si>
  <si>
    <t>ByronJones</t>
  </si>
  <si>
    <t>AzeezAl-Shaair</t>
  </si>
  <si>
    <t>RomeoOkwara</t>
  </si>
  <si>
    <t>TashaunGipsonSr.</t>
  </si>
  <si>
    <t>JoseyJewell</t>
  </si>
  <si>
    <t>JavonKinlaw</t>
  </si>
  <si>
    <t>Javon Kinlaw</t>
  </si>
  <si>
    <t>JourdanLewis</t>
  </si>
  <si>
    <t>KevinPierre-Louis</t>
  </si>
  <si>
    <t>Joh1000thanHankins</t>
  </si>
  <si>
    <t>D.J.Hayden</t>
  </si>
  <si>
    <t>DennisGardeck</t>
  </si>
  <si>
    <t>Dennis Gardeck</t>
  </si>
  <si>
    <t>TavenBryan</t>
  </si>
  <si>
    <t>PeterKalambayi</t>
  </si>
  <si>
    <t>Peter Kalambayi</t>
  </si>
  <si>
    <t>BilalNichols</t>
  </si>
  <si>
    <t>XavienHoward</t>
  </si>
  <si>
    <t>BenBurr-Kirven</t>
  </si>
  <si>
    <t>Ben Burr-Kirven</t>
  </si>
  <si>
    <t>LarryOgunjobi</t>
  </si>
  <si>
    <t>JustinColeman</t>
  </si>
  <si>
    <t>CameronSmith</t>
  </si>
  <si>
    <t>DeanLowry</t>
  </si>
  <si>
    <t>KristianFulton</t>
  </si>
  <si>
    <t>Kristian Fulton</t>
  </si>
  <si>
    <t>CoreyThompson</t>
  </si>
  <si>
    <t>Corey Thompson</t>
  </si>
  <si>
    <t>DaQuanJones</t>
  </si>
  <si>
    <t>JoeWalker</t>
  </si>
  <si>
    <t>D.J.Jones</t>
  </si>
  <si>
    <t>NickellRobey-Coleman</t>
  </si>
  <si>
    <t>MatthewAdams</t>
  </si>
  <si>
    <t>DenicoAutry</t>
  </si>
  <si>
    <t>J.C.Jackson</t>
  </si>
  <si>
    <t>JalenReeves-Maybin</t>
  </si>
  <si>
    <t>TyroneCrawford</t>
  </si>
  <si>
    <t>RicardoAllen</t>
  </si>
  <si>
    <t>Dre'MontJones</t>
  </si>
  <si>
    <t>JoshNorman</t>
  </si>
  <si>
    <t>CamBrown</t>
  </si>
  <si>
    <t>Cam Brown</t>
  </si>
  <si>
    <t>BensonMayowa</t>
  </si>
  <si>
    <t>DesmondKingII</t>
  </si>
  <si>
    <t>NickDzub1000r</t>
  </si>
  <si>
    <t>Nick Dzub1000r</t>
  </si>
  <si>
    <t>Poo1000Ford</t>
  </si>
  <si>
    <t>JimmySmith</t>
  </si>
  <si>
    <t>JustinStr1000d</t>
  </si>
  <si>
    <t>Justin Str1000d</t>
  </si>
  <si>
    <t>TarellBasham</t>
  </si>
  <si>
    <t>PrinceAmukamara</t>
  </si>
  <si>
    <t>JoeThomas</t>
  </si>
  <si>
    <t>VinceBiegel</t>
  </si>
  <si>
    <t>E.J.Speed</t>
  </si>
  <si>
    <t>DuronHarmon</t>
  </si>
  <si>
    <t>KyleWilber</t>
  </si>
  <si>
    <t>ArmonWatts</t>
  </si>
  <si>
    <t>TerrellBurgess</t>
  </si>
  <si>
    <t>Terrell Burgess</t>
  </si>
  <si>
    <t>LeonJacobs</t>
  </si>
  <si>
    <t>A'ShawnRobinson</t>
  </si>
  <si>
    <t>MackensieAlexander</t>
  </si>
  <si>
    <t>KadenElliss</t>
  </si>
  <si>
    <t>Kaden Elliss</t>
  </si>
  <si>
    <t>JaleelJohnson</t>
  </si>
  <si>
    <t>MichaelDavis</t>
  </si>
  <si>
    <t>RoyRobertson-Harris</t>
  </si>
  <si>
    <t>JackCichy</t>
  </si>
  <si>
    <t>Jack Cichy</t>
  </si>
  <si>
    <t>CarlLawson</t>
  </si>
  <si>
    <t>KendallSheffield</t>
  </si>
  <si>
    <t>HarveyLangi</t>
  </si>
  <si>
    <t>OshaneXimines</t>
  </si>
  <si>
    <t>VernonHargreavesIII</t>
  </si>
  <si>
    <t>Vernon Hargreaves III</t>
  </si>
  <si>
    <t>ZaireFranklin</t>
  </si>
  <si>
    <t>MalikJackson</t>
  </si>
  <si>
    <t>BashaudBreeland</t>
  </si>
  <si>
    <t>VoseanJoseph</t>
  </si>
  <si>
    <t>Vosean Joseph</t>
  </si>
  <si>
    <t>DerrickN1000di</t>
  </si>
  <si>
    <t>RavenGreene</t>
  </si>
  <si>
    <t>TylerMatakevich</t>
  </si>
  <si>
    <t>JohnCominsky</t>
  </si>
  <si>
    <t>BobbyMcCain</t>
  </si>
  <si>
    <t>MarkNzeocha</t>
  </si>
  <si>
    <t>SheldonRankins</t>
  </si>
  <si>
    <t>KevinJohnson</t>
  </si>
  <si>
    <t>SteveMcLendon</t>
  </si>
  <si>
    <t>AvonteMaddox</t>
  </si>
  <si>
    <t>PernellMcPhee</t>
  </si>
  <si>
    <t>CaseyHaywardJr.</t>
  </si>
  <si>
    <t>HenryAnderson</t>
  </si>
  <si>
    <t>Dar1000yHolmes</t>
  </si>
  <si>
    <t>Dar1000y Holmes</t>
  </si>
  <si>
    <t>DoranceArmstrong</t>
  </si>
  <si>
    <t>BenGedeon</t>
  </si>
  <si>
    <t>BryanMone</t>
  </si>
  <si>
    <t>Bryan Mone</t>
  </si>
  <si>
    <t>RashadFenton</t>
  </si>
  <si>
    <t>RodneyGunter</t>
  </si>
  <si>
    <t>ChandonSullivan</t>
  </si>
  <si>
    <t>AdrianClayborn</t>
  </si>
  <si>
    <t>LeviWallace</t>
  </si>
  <si>
    <t>EvanWeaver</t>
  </si>
  <si>
    <t>Evan Weaver</t>
  </si>
  <si>
    <t>MauriceHurst</t>
  </si>
  <si>
    <t>TroyPrideJr.</t>
  </si>
  <si>
    <t>Troy Pride Jr.</t>
  </si>
  <si>
    <t>RashanGary</t>
  </si>
  <si>
    <t>EliApple</t>
  </si>
  <si>
    <t>D.J.Wonnum</t>
  </si>
  <si>
    <t>D.J. Wonnum</t>
  </si>
  <si>
    <t>FabianMoreau</t>
  </si>
  <si>
    <t>ShaunDionHamilton</t>
  </si>
  <si>
    <t>WilliamJacksonIII</t>
  </si>
  <si>
    <t>ChapelleRussell</t>
  </si>
  <si>
    <t>Chapelle Russell</t>
  </si>
  <si>
    <t>DavidOnyemata</t>
  </si>
  <si>
    <t>RobertAlford</t>
  </si>
  <si>
    <t>DeatrichWiseJr.</t>
  </si>
  <si>
    <t>TavonYoung</t>
  </si>
  <si>
    <t>KylePhillips</t>
  </si>
  <si>
    <t>MichaelOjemudia</t>
  </si>
  <si>
    <t>Michael Ojemudia</t>
  </si>
  <si>
    <t>AndrewBillings</t>
  </si>
  <si>
    <t>C.J.Gardner-Johnson</t>
  </si>
  <si>
    <t>JoshHarvey-Clemons</t>
  </si>
  <si>
    <t>Al-QuadinMuhammad</t>
  </si>
  <si>
    <t>TreFlowers</t>
  </si>
  <si>
    <t>DemarcusChristmas</t>
  </si>
  <si>
    <t>Demarcus Christmas</t>
  </si>
  <si>
    <t>JulianLove</t>
  </si>
  <si>
    <t>KendellBeckwith</t>
  </si>
  <si>
    <t>AJEpenesa</t>
  </si>
  <si>
    <t>AJ Epenesa</t>
  </si>
  <si>
    <t>HoltonHill</t>
  </si>
  <si>
    <t>AdamButler</t>
  </si>
  <si>
    <t>BrandonKing</t>
  </si>
  <si>
    <t>BradleeA1000e</t>
  </si>
  <si>
    <t>Bradlee A1000e</t>
  </si>
  <si>
    <t>NoahIgbinoghene</t>
  </si>
  <si>
    <t>Noah Igbinoghene</t>
  </si>
  <si>
    <t>MalikJefferson</t>
  </si>
  <si>
    <t>Malik Jefferson</t>
  </si>
  <si>
    <t>AbryJones</t>
  </si>
  <si>
    <t>DarylWorley</t>
  </si>
  <si>
    <t>JordanKu1000szyk</t>
  </si>
  <si>
    <t>Jordan Ku1000szyk</t>
  </si>
  <si>
    <t>WilliamGholston</t>
  </si>
  <si>
    <t>Blessua1000ustin</t>
  </si>
  <si>
    <t>KamaleiCorrea</t>
  </si>
  <si>
    <t>NikNeedham</t>
  </si>
  <si>
    <t>LukeGifford</t>
  </si>
  <si>
    <t>Luke Gifford</t>
  </si>
  <si>
    <t>RaekwonDavis</t>
  </si>
  <si>
    <t>Raekwon Davis</t>
  </si>
  <si>
    <t>JeffHeath</t>
  </si>
  <si>
    <t>Tyso1000lualu</t>
  </si>
  <si>
    <t>JordanWhitehead</t>
  </si>
  <si>
    <t>SolomonThomas</t>
  </si>
  <si>
    <t>WillHarris</t>
  </si>
  <si>
    <t>TaeCrowder</t>
  </si>
  <si>
    <t>Tae Crowder</t>
  </si>
  <si>
    <t>ArdenKey</t>
  </si>
  <si>
    <t>DariousWilliams</t>
  </si>
  <si>
    <t>Dont'aHightower</t>
  </si>
  <si>
    <t>VernonButler</t>
  </si>
  <si>
    <t>Damo1000rnette</t>
  </si>
  <si>
    <t>Damon Arnette</t>
  </si>
  <si>
    <t>FolorunsoFatukasi</t>
  </si>
  <si>
    <t>BrandonJones</t>
  </si>
  <si>
    <t>Brandon Jones</t>
  </si>
  <si>
    <t>QuintonJefferson</t>
  </si>
  <si>
    <t>MarquiseBlair</t>
  </si>
  <si>
    <t>IsaiahMack</t>
  </si>
  <si>
    <t>JasonMcCourty</t>
  </si>
  <si>
    <t>AnthonyNelson</t>
  </si>
  <si>
    <t>P.J.Williams</t>
  </si>
  <si>
    <t>TyrellAdams</t>
  </si>
  <si>
    <t>Tyrell Adams</t>
  </si>
  <si>
    <t>TylerLancaster</t>
  </si>
  <si>
    <t>ArthurMaulet</t>
  </si>
  <si>
    <t>RossBlacklock</t>
  </si>
  <si>
    <t>Ross Blacklock</t>
  </si>
  <si>
    <t>JoshJackson</t>
  </si>
  <si>
    <t>DontariPoe</t>
  </si>
  <si>
    <t>CameronDantzler</t>
  </si>
  <si>
    <t>Cameron Dantzler</t>
  </si>
  <si>
    <t>ZachKerr</t>
  </si>
  <si>
    <t>TroyApke</t>
  </si>
  <si>
    <t>AustinBryant</t>
  </si>
  <si>
    <t>Austin Bryant</t>
  </si>
  <si>
    <t>JaylenWatkins</t>
  </si>
  <si>
    <t>Carl1000ssib</t>
  </si>
  <si>
    <t>AnthonyBrown</t>
  </si>
  <si>
    <t>TreyHendrickson</t>
  </si>
  <si>
    <t>AshtynDavis</t>
  </si>
  <si>
    <t>Ashtyn Davis</t>
  </si>
  <si>
    <t>MarquisHaynes</t>
  </si>
  <si>
    <t>ColeLuke</t>
  </si>
  <si>
    <t>MalcomBrown</t>
  </si>
  <si>
    <t>JustonBurris</t>
  </si>
  <si>
    <t>MilesKillebrew</t>
  </si>
  <si>
    <t>HarrisonPhillips</t>
  </si>
  <si>
    <t>DavidLongJr.</t>
  </si>
  <si>
    <t>David Long Jr.</t>
  </si>
  <si>
    <t>BreelandSpeaks</t>
  </si>
  <si>
    <t>TerranceMitchell</t>
  </si>
  <si>
    <t>WillieHarvey</t>
  </si>
  <si>
    <t>Willie Harvey</t>
  </si>
  <si>
    <t>AllenBailey</t>
  </si>
  <si>
    <t>RayshawnJenkins</t>
  </si>
  <si>
    <t>KennyWillekes</t>
  </si>
  <si>
    <t>Kenny Willekes</t>
  </si>
  <si>
    <t>1000sirAdderley</t>
  </si>
  <si>
    <t>1000sir Adderley</t>
  </si>
  <si>
    <t>EzekielTurner</t>
  </si>
  <si>
    <t>Ezekiel Turner</t>
  </si>
  <si>
    <t>JoshTupou</t>
  </si>
  <si>
    <t>CoreyBallentine</t>
  </si>
  <si>
    <t>AnthonyChickillo</t>
  </si>
  <si>
    <t>SheldonDay</t>
  </si>
  <si>
    <t>DariusPhillips</t>
  </si>
  <si>
    <t>LaRoyReynolds</t>
  </si>
  <si>
    <t>LaRoy Reynolds</t>
  </si>
  <si>
    <t>JerryTillery</t>
  </si>
  <si>
    <t>MikeEdwards</t>
  </si>
  <si>
    <t>JoshWoods</t>
  </si>
  <si>
    <t>Josh Woods</t>
  </si>
  <si>
    <t>BeauAllen</t>
  </si>
  <si>
    <t>TerrenceBrooks</t>
  </si>
  <si>
    <t>JosiahTauaefa</t>
  </si>
  <si>
    <t>Josiah Tauaefa</t>
  </si>
  <si>
    <t>ShiliqueCalhoun</t>
  </si>
  <si>
    <t>DeonBush</t>
  </si>
  <si>
    <t>MarkusBailey</t>
  </si>
  <si>
    <t>Markus Bailey</t>
  </si>
  <si>
    <t>CharlesOmenihu</t>
  </si>
  <si>
    <t>IsaacYiadom</t>
  </si>
  <si>
    <t>NoahDawkins</t>
  </si>
  <si>
    <t>Noah Dawkins</t>
  </si>
  <si>
    <t>P.J.Hall</t>
  </si>
  <si>
    <t>RasulDouglas</t>
  </si>
  <si>
    <t>L.J.Collier</t>
  </si>
  <si>
    <t>JabariZuniga</t>
  </si>
  <si>
    <t>Jabari Zuniga</t>
  </si>
  <si>
    <t>IsaacRochell</t>
  </si>
  <si>
    <t>DarrellTaylor</t>
  </si>
  <si>
    <t>Darrell Taylor</t>
  </si>
  <si>
    <t>Uchen1000Nwosu</t>
  </si>
  <si>
    <t>WillParks</t>
  </si>
  <si>
    <t>KylerFackrell</t>
  </si>
  <si>
    <t>HaasonReddick</t>
  </si>
  <si>
    <t>JustinHollins</t>
  </si>
  <si>
    <t>Jo1000thanGree1000rd</t>
  </si>
  <si>
    <t>Jo1000than Gree1000rd</t>
  </si>
  <si>
    <t>TyquanLewis</t>
  </si>
  <si>
    <t>IsaiahIrving</t>
  </si>
  <si>
    <t>Isaiah Irving</t>
  </si>
  <si>
    <t>CarlGranderson</t>
  </si>
  <si>
    <t>Carl Granderson</t>
  </si>
  <si>
    <t>Ge1000rdAvery</t>
  </si>
  <si>
    <t>KhalidKareem</t>
  </si>
  <si>
    <t>Khalid Kareem</t>
  </si>
  <si>
    <t>AlexHighsmith</t>
  </si>
  <si>
    <t>Alex Highsmith</t>
  </si>
  <si>
    <t>BarkeviousMingo</t>
  </si>
  <si>
    <t>CharlesHarris</t>
  </si>
  <si>
    <t>ChristianMiller</t>
  </si>
  <si>
    <t>Christian Miller</t>
  </si>
  <si>
    <t>TrevisGipson</t>
  </si>
  <si>
    <t>Trevis Gipson</t>
  </si>
  <si>
    <t>DawuaneSmoot</t>
  </si>
  <si>
    <t>Ro1000ldBlairIII</t>
  </si>
  <si>
    <t>MarioEdwardsJr.</t>
  </si>
  <si>
    <t>AaronColvin</t>
  </si>
  <si>
    <t>TreyMarshall</t>
  </si>
  <si>
    <t>DeionteThompson</t>
  </si>
  <si>
    <t>DanielThomas</t>
  </si>
  <si>
    <t>Daniel Thomas</t>
  </si>
  <si>
    <t>D.J.Swearinger</t>
  </si>
  <si>
    <t>JoshMetellus</t>
  </si>
  <si>
    <t>Josh Metellus</t>
  </si>
  <si>
    <t>TrevonDiggs</t>
  </si>
  <si>
    <t>Trevon Diggs</t>
  </si>
  <si>
    <t>LonnieJohnsonJr.</t>
  </si>
  <si>
    <t>GeorgeOdum</t>
  </si>
  <si>
    <t>AnthonyLevineSr.</t>
  </si>
  <si>
    <t>Anthony Levine Sr.</t>
  </si>
  <si>
    <t>OgbonniaOkoronkwo</t>
  </si>
  <si>
    <t>Ogbonnia Okoronkwo</t>
  </si>
  <si>
    <t>Jo1000thanGarvin</t>
  </si>
  <si>
    <t>Jo1000than Garvin</t>
  </si>
  <si>
    <t>TyusBowser</t>
  </si>
  <si>
    <t>AhkelloWitherspoon</t>
  </si>
  <si>
    <t>Cre'VonLeBlanc</t>
  </si>
  <si>
    <t>ChadThomas</t>
  </si>
  <si>
    <t>ReggieGilbert</t>
  </si>
  <si>
    <t>DerickRoberson</t>
  </si>
  <si>
    <t>Derick Roberson</t>
  </si>
  <si>
    <t>Joh1000thanJoseph</t>
  </si>
  <si>
    <t>RashaanMelvin</t>
  </si>
  <si>
    <t>JoejuanWilliams</t>
  </si>
  <si>
    <t>DonovanWilson</t>
  </si>
  <si>
    <t>Donovan Wilson</t>
  </si>
  <si>
    <t>JulianBlackmon</t>
  </si>
  <si>
    <t>Julian Blackmon</t>
  </si>
  <si>
    <t>JimmyMoreland</t>
  </si>
  <si>
    <t>K'VonWallace</t>
  </si>
  <si>
    <t>K'Von Wallace</t>
  </si>
  <si>
    <t>ErikHarris</t>
  </si>
  <si>
    <t>CameronSutton</t>
  </si>
  <si>
    <t>BryceHall</t>
  </si>
  <si>
    <t>Bryce Hall</t>
  </si>
  <si>
    <t>JosiahScott</t>
  </si>
  <si>
    <t>Josiah Scott</t>
  </si>
  <si>
    <t>MikeDan1000</t>
  </si>
  <si>
    <t>Mike Dan1000</t>
  </si>
  <si>
    <t>JordanDangerfield</t>
  </si>
  <si>
    <t>JacobMartin</t>
  </si>
  <si>
    <t>AndrewVanGinkel</t>
  </si>
  <si>
    <t>AntoineBrooksJr.</t>
  </si>
  <si>
    <t>Antoine Brooks Jr.</t>
  </si>
  <si>
    <t>SidneyJones</t>
  </si>
  <si>
    <t>StantleyThomas-OliverIII</t>
  </si>
  <si>
    <t>Stantley Thomas-Oliver III</t>
  </si>
  <si>
    <t>KevinToliverII</t>
  </si>
  <si>
    <t>Kevin Toliver II</t>
  </si>
  <si>
    <t>AnthonyAverett</t>
  </si>
  <si>
    <t>TarvariusMoore</t>
  </si>
  <si>
    <t>JayronKearse</t>
  </si>
  <si>
    <t>AdrianColbert</t>
  </si>
  <si>
    <t>JaquanJohnson</t>
  </si>
  <si>
    <t>DeshazorEverett</t>
  </si>
  <si>
    <t>L'JariusSneed</t>
  </si>
  <si>
    <t>L'Jarius Sneed</t>
  </si>
  <si>
    <t>MarcellHarris</t>
  </si>
  <si>
    <t>Rya1000nderson</t>
  </si>
  <si>
    <t>JoeJackson</t>
  </si>
  <si>
    <t>MalikReed</t>
  </si>
  <si>
    <t>GrantHaley</t>
  </si>
  <si>
    <t>PatrickRobinson</t>
  </si>
  <si>
    <t>KevinPeterson</t>
  </si>
  <si>
    <t>JustinLayne</t>
  </si>
  <si>
    <t>MazziWilkins</t>
  </si>
  <si>
    <t>Mazzi Wilkins</t>
  </si>
  <si>
    <t>MarvellTellIII</t>
  </si>
  <si>
    <t>ArmaniWatts</t>
  </si>
  <si>
    <t>DaneCruikshank</t>
  </si>
  <si>
    <t>ShaquemGriffin</t>
  </si>
  <si>
    <t>KylieFitts</t>
  </si>
  <si>
    <t>Kylie Fitts</t>
  </si>
  <si>
    <t>PorterGustin</t>
  </si>
  <si>
    <t>OlasunkanmiAdeniyi</t>
  </si>
  <si>
    <t>Olasunkanmi Adeniyi</t>
  </si>
  <si>
    <t>KahzinDaniels</t>
  </si>
  <si>
    <t>Kahzin Daniels</t>
  </si>
  <si>
    <t>UgoAmadi</t>
  </si>
  <si>
    <t>TimHarris</t>
  </si>
  <si>
    <t>Tim Harris</t>
  </si>
  <si>
    <t>NickScott</t>
  </si>
  <si>
    <t>HarrisonHand</t>
  </si>
  <si>
    <t>Harrison Hand</t>
  </si>
  <si>
    <t>AmaniOruwariye</t>
  </si>
  <si>
    <t>IsaiahJohnson</t>
  </si>
  <si>
    <t>ShareefMiller</t>
  </si>
  <si>
    <t>Shareef Miller</t>
  </si>
  <si>
    <t>BrianColeII</t>
  </si>
  <si>
    <t>Brian Cole II</t>
  </si>
  <si>
    <t>ClaytonFejedelem</t>
  </si>
  <si>
    <t>RodericTeamer</t>
  </si>
  <si>
    <t>Roderic Teamer</t>
  </si>
  <si>
    <t>BlidiWreh-Wilson</t>
  </si>
  <si>
    <t>TavierreThomas</t>
  </si>
  <si>
    <t>Tavierre Thomas</t>
  </si>
  <si>
    <t>LeShaunSims</t>
  </si>
  <si>
    <t>WillRedmond</t>
  </si>
  <si>
    <t>JaylinnHawkins</t>
  </si>
  <si>
    <t>Jaylinn Hawkins</t>
  </si>
  <si>
    <t>SiranNeal</t>
  </si>
  <si>
    <t>CornElder</t>
  </si>
  <si>
    <t>TyeSmith</t>
  </si>
  <si>
    <t>DukeDawsonJr.</t>
  </si>
  <si>
    <t>Duke Dawson Jr.</t>
  </si>
  <si>
    <t>JamalPerry</t>
  </si>
  <si>
    <t>JohnReid</t>
  </si>
  <si>
    <t>John Reid</t>
  </si>
  <si>
    <t>BrandonFacyson</t>
  </si>
  <si>
    <t>JordanMiller</t>
  </si>
  <si>
    <t>AndrewBrown</t>
  </si>
  <si>
    <t>1000trezPatrick</t>
  </si>
  <si>
    <t>1000trez Patrick</t>
  </si>
  <si>
    <t>JacobTuioti-Mariner</t>
  </si>
  <si>
    <t>JeremiahValoaga</t>
  </si>
  <si>
    <t>DannyJohnson</t>
  </si>
  <si>
    <t>MikeFord</t>
  </si>
  <si>
    <t>T.J.Carrie</t>
  </si>
  <si>
    <t>J.T.Gray</t>
  </si>
  <si>
    <t>AntonioHamilton</t>
  </si>
  <si>
    <t>ChrisWilliamson</t>
  </si>
  <si>
    <t>Chris Williamson</t>
  </si>
  <si>
    <t>BrandonWilson</t>
  </si>
  <si>
    <t>ReggieRobinsonII</t>
  </si>
  <si>
    <t>Reggie Robinson II</t>
  </si>
  <si>
    <t>DonteDeayon</t>
  </si>
  <si>
    <t>KrisBoyd</t>
  </si>
  <si>
    <t>DukeShelley</t>
  </si>
  <si>
    <t>Duke Shelley</t>
  </si>
  <si>
    <t>QuincyWilson</t>
  </si>
  <si>
    <t>CordreaTankersley</t>
  </si>
  <si>
    <t>AmikRobertson</t>
  </si>
  <si>
    <t>Amik Robertson</t>
  </si>
  <si>
    <t>E.J.Gaines</t>
  </si>
  <si>
    <t>CarterCoughlin</t>
  </si>
  <si>
    <t>Carter Coughlin</t>
  </si>
  <si>
    <t>AltonRobinson</t>
  </si>
  <si>
    <t>Alton Robinson</t>
  </si>
  <si>
    <t>CassiusMarshSr.</t>
  </si>
  <si>
    <t>Cassius Marsh Sr.</t>
  </si>
  <si>
    <t>DerrekTuszka</t>
  </si>
  <si>
    <t>Derrek Tuszka</t>
  </si>
  <si>
    <t>EmekeEgbule</t>
  </si>
  <si>
    <t>Emeke Egbule</t>
  </si>
  <si>
    <t>JordanFuller</t>
  </si>
  <si>
    <t>Jordan Fuller</t>
  </si>
  <si>
    <t>JordanLucas</t>
  </si>
  <si>
    <t>MatthiasFarley</t>
  </si>
  <si>
    <t>DarianThompson</t>
  </si>
  <si>
    <t>SheldrickRedwine</t>
  </si>
  <si>
    <t>SherrickMcManis</t>
  </si>
  <si>
    <t>A.J.MooreJr.</t>
  </si>
  <si>
    <t>A.J. Moore Jr.</t>
  </si>
  <si>
    <t>NeikoThorpe</t>
  </si>
  <si>
    <t>Ka'darHollman</t>
  </si>
  <si>
    <t>Ka'dar Hollman</t>
  </si>
  <si>
    <t>ImanMarshall</t>
  </si>
  <si>
    <t>Iman Marshall</t>
  </si>
  <si>
    <t>RyanSmith</t>
  </si>
  <si>
    <t>De'VanteBausby</t>
  </si>
  <si>
    <t>De'Vante Bausby</t>
  </si>
  <si>
    <t>1000teOrchard</t>
  </si>
  <si>
    <t>JoshuaKalu</t>
  </si>
  <si>
    <t>Joshua Kalu</t>
  </si>
  <si>
    <t>IsaiahRodgers</t>
  </si>
  <si>
    <t>Isaiah Rodgers</t>
  </si>
  <si>
    <t>GenoStone</t>
  </si>
  <si>
    <t>Geno Stone</t>
  </si>
  <si>
    <t>1000teEbner</t>
  </si>
  <si>
    <t>1000te Ebner</t>
  </si>
  <si>
    <t>JalenDavis</t>
  </si>
  <si>
    <t>Jalen Davis</t>
  </si>
  <si>
    <t>KareemOrr</t>
  </si>
  <si>
    <t>Kareem Orr</t>
  </si>
  <si>
    <t>BopeteKeyes</t>
  </si>
  <si>
    <t>Bopete Keyes</t>
  </si>
  <si>
    <t>StarLotulelei</t>
  </si>
  <si>
    <t>JackCrawford</t>
  </si>
  <si>
    <t>PatrickChung</t>
  </si>
  <si>
    <t>CodyDavis</t>
  </si>
  <si>
    <t>LerenteeMcCray</t>
  </si>
  <si>
    <t>Lerentee McCray</t>
  </si>
  <si>
    <t>JohnsonBademosi</t>
  </si>
  <si>
    <t>StevenMeans</t>
  </si>
  <si>
    <t>B.J.Hill</t>
  </si>
  <si>
    <t>RandyGregory</t>
  </si>
  <si>
    <t>EddieGoldman</t>
  </si>
  <si>
    <t>MichaelPierce</t>
  </si>
  <si>
    <t>EddieVanderdoes</t>
  </si>
  <si>
    <t>TrevonColey</t>
  </si>
  <si>
    <t>AntwaunWoods</t>
  </si>
  <si>
    <t>VincentTaylor</t>
  </si>
  <si>
    <t>DeadrinSe1000t</t>
  </si>
  <si>
    <t>AustinJohnson</t>
  </si>
  <si>
    <t>TacoCharlton</t>
  </si>
  <si>
    <t>BryanCoxJr.</t>
  </si>
  <si>
    <t>Bryan Cox Jr.</t>
  </si>
  <si>
    <t>1000thanShepherd</t>
  </si>
  <si>
    <t>WillieHenry</t>
  </si>
  <si>
    <t>JordanWillis</t>
  </si>
  <si>
    <t>BrianPrice</t>
  </si>
  <si>
    <t>MikeLove</t>
  </si>
  <si>
    <t>Mike Love</t>
  </si>
  <si>
    <t>MaliekCollins</t>
  </si>
  <si>
    <t>Jo1000thanBullard</t>
  </si>
  <si>
    <t>JustinHamilton</t>
  </si>
  <si>
    <t>Justin Hamilton</t>
  </si>
  <si>
    <t>TreyvonHester</t>
  </si>
  <si>
    <t>DerekRivers</t>
  </si>
  <si>
    <t>TimSettle</t>
  </si>
  <si>
    <t>JihadWard</t>
  </si>
  <si>
    <t>NicholasMorrow</t>
  </si>
  <si>
    <t>ReggieRagland</t>
  </si>
  <si>
    <t>FrankieLuvu</t>
  </si>
  <si>
    <t>JasonCabinda</t>
  </si>
  <si>
    <t>ElijahLee</t>
  </si>
  <si>
    <t>TaeDavis</t>
  </si>
  <si>
    <t>DukeEjiofor</t>
  </si>
  <si>
    <t>B.J.Bello</t>
  </si>
  <si>
    <t>B.J. Bello</t>
  </si>
  <si>
    <t>JamesBurgess</t>
  </si>
  <si>
    <t>DevanteBond</t>
  </si>
  <si>
    <t>UkemeEligwe</t>
  </si>
  <si>
    <t>Ukeme Eligwe</t>
  </si>
  <si>
    <t>JoshJones</t>
  </si>
  <si>
    <t>NevinLawson</t>
  </si>
  <si>
    <t>KentrellBrice</t>
  </si>
  <si>
    <t>NickNelson</t>
  </si>
  <si>
    <t>M.J.Stewart</t>
  </si>
  <si>
    <t>Jo1000thanWoodard</t>
  </si>
  <si>
    <t>Jo1000than Woodard</t>
  </si>
  <si>
    <t>CarlosWatkins</t>
  </si>
  <si>
    <t>JohnFranklin-Myers</t>
  </si>
  <si>
    <t>EfeObada</t>
  </si>
  <si>
    <t>MorganFox</t>
  </si>
  <si>
    <t>TaylorStallworth</t>
  </si>
  <si>
    <t>RJMcIntosh</t>
  </si>
  <si>
    <t>CameronMalveaux</t>
  </si>
  <si>
    <t>KylePeko</t>
  </si>
  <si>
    <t>Kyle Peko</t>
  </si>
  <si>
    <t>JustinZimmer</t>
  </si>
  <si>
    <t>Justin Zimmer</t>
  </si>
  <si>
    <t>GroverStewart</t>
  </si>
  <si>
    <t>JoelHeath</t>
  </si>
  <si>
    <t>BronsonKaufusi</t>
  </si>
  <si>
    <t>Bronson Kaufusi</t>
  </si>
  <si>
    <t>JustinLawler</t>
  </si>
  <si>
    <t>JustinEllis</t>
  </si>
  <si>
    <t>SebastianJoseph-Day</t>
  </si>
  <si>
    <t>Sebastian Joseph-Day</t>
  </si>
  <si>
    <t>ChrisWormley</t>
  </si>
  <si>
    <t>HassanRidgeway</t>
  </si>
  <si>
    <t>DanielRoss</t>
  </si>
  <si>
    <t>NoahSpence</t>
  </si>
  <si>
    <t>DeMarcusWalker</t>
  </si>
  <si>
    <t>ChrisSmith</t>
  </si>
  <si>
    <t>JalynHolmes</t>
  </si>
  <si>
    <t>TimWilliams</t>
  </si>
  <si>
    <t>AustinCalitro</t>
  </si>
  <si>
    <t>JordanEvans</t>
  </si>
  <si>
    <t>JoeJones</t>
  </si>
  <si>
    <t>Joe Jones</t>
  </si>
  <si>
    <t>TrevonYoung</t>
  </si>
  <si>
    <t>Trevon Young</t>
  </si>
  <si>
    <t>DevanteDowns</t>
  </si>
  <si>
    <t>Devante Downs</t>
  </si>
  <si>
    <t>ParryNickerson</t>
  </si>
  <si>
    <t>SeanChandler</t>
  </si>
  <si>
    <t>1000teHairston</t>
  </si>
  <si>
    <t>RashaanGaulden</t>
  </si>
  <si>
    <t>Rashaan Gaulden</t>
  </si>
  <si>
    <t>TonyBrown</t>
  </si>
  <si>
    <t>ArtieBurns</t>
  </si>
  <si>
    <t>SharrodNeasman</t>
  </si>
  <si>
    <t>LanoHill</t>
  </si>
  <si>
    <t>Lano Hill</t>
  </si>
  <si>
    <t>D.J.ReedJr.</t>
  </si>
  <si>
    <t>D.J. Reed Jr.</t>
  </si>
  <si>
    <t>DeanteBurton</t>
  </si>
  <si>
    <t>Deante Burton</t>
  </si>
  <si>
    <t>RudyFord</t>
  </si>
  <si>
    <t>Rudy Ford</t>
  </si>
  <si>
    <t>SimeonThomas</t>
  </si>
  <si>
    <t>DougMiddleton</t>
  </si>
  <si>
    <t>DeAndreHouston-Carson</t>
  </si>
  <si>
    <t>DeAndre Houston-Carson</t>
  </si>
  <si>
    <t>KavonFrazier</t>
  </si>
  <si>
    <t>TonyMcRae</t>
  </si>
  <si>
    <t>ChrisMilton</t>
  </si>
  <si>
    <t>Chris Milton</t>
  </si>
  <si>
    <t>KenCrawley</t>
  </si>
  <si>
    <t>BruceHector</t>
  </si>
  <si>
    <t>TorryMcTyer</t>
  </si>
  <si>
    <t>MauriceSmith</t>
  </si>
  <si>
    <t>JullianTaylor</t>
  </si>
  <si>
    <t>DemoneHarris</t>
  </si>
  <si>
    <t>Demone Harris</t>
  </si>
  <si>
    <t>TashawnBower</t>
  </si>
  <si>
    <t>EddieYarbrough</t>
  </si>
  <si>
    <t>GregStroman</t>
  </si>
  <si>
    <t>JustinHardee</t>
  </si>
  <si>
    <t>AdonisAlexander</t>
  </si>
  <si>
    <t>Adonis Alexander</t>
  </si>
  <si>
    <t>LafayettePitts</t>
  </si>
  <si>
    <t>Lafayette Pitts</t>
  </si>
  <si>
    <t>KeionCrossen</t>
  </si>
  <si>
    <t>AnthonyZettel</t>
  </si>
  <si>
    <t>KentaviusStreet</t>
  </si>
  <si>
    <t>Joh1000tkins</t>
  </si>
  <si>
    <t>MontraviusAdams</t>
  </si>
  <si>
    <t>MattDickerson</t>
  </si>
  <si>
    <t>JoshHawkins</t>
  </si>
  <si>
    <t>1000trellJamerson</t>
  </si>
  <si>
    <t>1000trell Jamerson</t>
  </si>
  <si>
    <t>ShalomLuani</t>
  </si>
  <si>
    <t>Deiondre'Hall</t>
  </si>
  <si>
    <t>Deiondre' Hall</t>
  </si>
  <si>
    <t>C.J.Goodwin</t>
  </si>
  <si>
    <t>CornellArmstrong</t>
  </si>
  <si>
    <t>EliAnkou</t>
  </si>
  <si>
    <t>DeShonElliott</t>
  </si>
  <si>
    <t>ZachSieler</t>
  </si>
  <si>
    <t>AdeAru1000</t>
  </si>
  <si>
    <t>Ade Aru1000</t>
  </si>
  <si>
    <t>AhmadThomas</t>
  </si>
  <si>
    <t>TannerVallejo</t>
  </si>
  <si>
    <t>JoeyIvie</t>
  </si>
  <si>
    <t>KennethDurden</t>
  </si>
  <si>
    <t>Kenneth Durden</t>
  </si>
  <si>
    <t>JeremiahLedbetter</t>
  </si>
  <si>
    <t>Bria1000llen</t>
  </si>
  <si>
    <t>Brian Allen</t>
  </si>
  <si>
    <t>PatrickO'Connor</t>
  </si>
  <si>
    <t>Patrick O'Connor</t>
  </si>
  <si>
    <t>RyanLewis</t>
  </si>
  <si>
    <t>CharlesWashington</t>
  </si>
  <si>
    <t>Charles Washington</t>
  </si>
  <si>
    <t>DeanMarlowe</t>
  </si>
  <si>
    <t>Dean Marlowe</t>
  </si>
  <si>
    <t>MarcusAllen</t>
  </si>
  <si>
    <t>DavontaeHarris</t>
  </si>
  <si>
    <t>BennettJackson</t>
  </si>
  <si>
    <t>Bennett Jackson</t>
  </si>
  <si>
    <t>CalvinMunson</t>
  </si>
  <si>
    <t>Do1000ldPayne</t>
  </si>
  <si>
    <t>DevaroeLawrence</t>
  </si>
  <si>
    <t>SkaiMoore</t>
  </si>
  <si>
    <t>Skai Moore</t>
  </si>
  <si>
    <t>GregMabin</t>
  </si>
  <si>
    <t>JermaineKellyJr.</t>
  </si>
  <si>
    <t>Jermaine Kelly Jr.</t>
  </si>
  <si>
    <t>QuentonMeeks</t>
  </si>
  <si>
    <t>Quenton Meeks</t>
  </si>
  <si>
    <t>MauriceCa1000dy</t>
  </si>
  <si>
    <t>CalebBrantley</t>
  </si>
  <si>
    <t>MargusHunt</t>
  </si>
  <si>
    <t>JachaiPolite</t>
  </si>
  <si>
    <t>Jachai Polite</t>
  </si>
  <si>
    <t>MikePennel</t>
  </si>
  <si>
    <t>ShamarStephen</t>
  </si>
  <si>
    <t>AngeloBlackson</t>
  </si>
  <si>
    <t>GregGaines</t>
  </si>
  <si>
    <t>BrandonDunn</t>
  </si>
  <si>
    <t>TrystenHill</t>
  </si>
  <si>
    <t>KhalenSaunders</t>
  </si>
  <si>
    <t>D'AndreWalker</t>
  </si>
  <si>
    <t>D'Andre Walker</t>
  </si>
  <si>
    <t>AaronLynch</t>
  </si>
  <si>
    <t>JamesCrawford</t>
  </si>
  <si>
    <t>TySummers</t>
  </si>
  <si>
    <t>Ty Summers</t>
  </si>
  <si>
    <t>DeAndreBaker</t>
  </si>
  <si>
    <t>DarrylRoberts</t>
  </si>
  <si>
    <t>JasonVerrett</t>
  </si>
  <si>
    <t>Jason Verrett</t>
  </si>
  <si>
    <t>ChrisBanjo</t>
  </si>
  <si>
    <t>RenellWren</t>
  </si>
  <si>
    <t>PhillipGaines</t>
  </si>
  <si>
    <t>DanMcCullers</t>
  </si>
  <si>
    <t>Dan McCullers</t>
  </si>
  <si>
    <t>RakeemNunez-Roches</t>
  </si>
  <si>
    <t>ByronCowart</t>
  </si>
  <si>
    <t>MikeJackson</t>
  </si>
  <si>
    <t>Mike Jackson</t>
  </si>
  <si>
    <t>BrentUrban</t>
  </si>
  <si>
    <t>JordanBrailford</t>
  </si>
  <si>
    <t>Jordan Brailford</t>
  </si>
  <si>
    <t>QuintonBell</t>
  </si>
  <si>
    <t>Quinton Bell</t>
  </si>
  <si>
    <t>StephenDenmark</t>
  </si>
  <si>
    <t>Stephen Denmark</t>
  </si>
  <si>
    <t>DontaviusRussell</t>
  </si>
  <si>
    <t>Dontavius Russell</t>
  </si>
  <si>
    <t>ChrisSlayton</t>
  </si>
  <si>
    <t>Chris Slayton</t>
  </si>
  <si>
    <t>DakotaAllen</t>
  </si>
  <si>
    <t>Dakota Allen</t>
  </si>
  <si>
    <t>XavierCrawford</t>
  </si>
  <si>
    <t>Xavier Crawford</t>
  </si>
  <si>
    <t>DaylonMack</t>
  </si>
  <si>
    <t>Daylon Mack</t>
  </si>
  <si>
    <t>JordanBrown</t>
  </si>
  <si>
    <t>Jordan Brown</t>
  </si>
  <si>
    <t>KenWebster</t>
  </si>
  <si>
    <t>CortezBroughton</t>
  </si>
  <si>
    <t>JalenJelks</t>
  </si>
  <si>
    <t>Jalen Jelks</t>
  </si>
  <si>
    <t>DonnieLewisJr.</t>
  </si>
  <si>
    <t>Donnie Lewis Jr.</t>
  </si>
  <si>
    <t>SaquanHampton</t>
  </si>
  <si>
    <t>Saquan Hampton</t>
  </si>
  <si>
    <t>MichaelDogbe</t>
  </si>
  <si>
    <t>MarcusEpps</t>
  </si>
  <si>
    <t>PJJohnson</t>
  </si>
  <si>
    <t>PJ Johnson</t>
  </si>
  <si>
    <t>KingsleyKeke</t>
  </si>
  <si>
    <t>CraigJames</t>
  </si>
  <si>
    <t>Craig James</t>
  </si>
  <si>
    <t>DarrylJohnson</t>
  </si>
  <si>
    <t>GerriGreen</t>
  </si>
  <si>
    <t>Gerri Green</t>
  </si>
  <si>
    <t>IsaiahBuggs</t>
  </si>
  <si>
    <t>AlexBarrett</t>
  </si>
  <si>
    <t>Alex Barrett</t>
  </si>
  <si>
    <t>JeremiahAttaochu</t>
  </si>
  <si>
    <t>KerryHyder</t>
  </si>
  <si>
    <t>AndrewAdams</t>
  </si>
  <si>
    <t>JordanRichards</t>
  </si>
  <si>
    <t>JustinBethel</t>
  </si>
  <si>
    <t>DontaeJohnson</t>
  </si>
  <si>
    <t>ChristianCovington</t>
  </si>
  <si>
    <t>JustinMarch</t>
  </si>
  <si>
    <t>Justin March</t>
  </si>
  <si>
    <t>JamarTaylor</t>
  </si>
  <si>
    <t>AlWoods</t>
  </si>
  <si>
    <t>JamalCarter</t>
  </si>
  <si>
    <t>ChristianSam</t>
  </si>
  <si>
    <t>Christian Sam</t>
  </si>
  <si>
    <t>T.J.Green</t>
  </si>
  <si>
    <t>T.J. Green</t>
  </si>
  <si>
    <t>IbraheimCampbell</t>
  </si>
  <si>
    <t>DamionSquare</t>
  </si>
  <si>
    <t>JohnJenkins</t>
  </si>
  <si>
    <t>JaredNorris</t>
  </si>
  <si>
    <t>Jared Norris</t>
  </si>
  <si>
    <t>HerculesMata'afa</t>
  </si>
  <si>
    <t>C.J.Moore</t>
  </si>
  <si>
    <t>C.J. Moore</t>
  </si>
  <si>
    <t>MikePurcell</t>
  </si>
  <si>
    <t>MilesBrown</t>
  </si>
  <si>
    <t>Miles Brown</t>
  </si>
  <si>
    <t>ShyTuttle</t>
  </si>
  <si>
    <t>FrankHerron</t>
  </si>
  <si>
    <t>Frank Herron</t>
  </si>
  <si>
    <t>AnthonyRush</t>
  </si>
  <si>
    <t>Jo1000thanHarris</t>
  </si>
  <si>
    <t>Jo1000than Harris</t>
  </si>
  <si>
    <t>JamalDavisII</t>
  </si>
  <si>
    <t>Jamal Davis II</t>
  </si>
  <si>
    <t>JoeGiles-Harris</t>
  </si>
  <si>
    <t>Joe Giles-Harris</t>
  </si>
  <si>
    <t>TuzarSkipper</t>
  </si>
  <si>
    <t>Tuzar Skipper</t>
  </si>
  <si>
    <t>TaeHayes</t>
  </si>
  <si>
    <t>Tae Hayes</t>
  </si>
  <si>
    <t>KeiseanNixon</t>
  </si>
  <si>
    <t>Keisean Nixon</t>
  </si>
  <si>
    <t>MontreHartage</t>
  </si>
  <si>
    <t>Montre Hartage</t>
  </si>
  <si>
    <t>1000teBrooks</t>
  </si>
  <si>
    <t>1000te Brooks</t>
  </si>
  <si>
    <t>StevenParker</t>
  </si>
  <si>
    <t>AndrewWingard</t>
  </si>
  <si>
    <t>LindenStephens</t>
  </si>
  <si>
    <t>Linden Stephens</t>
  </si>
  <si>
    <t>BrandonWatson</t>
  </si>
  <si>
    <t>Brandon Watson</t>
  </si>
  <si>
    <t>Jo1000thanLedbetter</t>
  </si>
  <si>
    <t>Jo1000than Ledbetter</t>
  </si>
  <si>
    <t>J.T.Hassell</t>
  </si>
  <si>
    <t>J.T. Hassell</t>
  </si>
  <si>
    <t>FreedomAkinmoladun</t>
  </si>
  <si>
    <t>Freedom Akinmoladun</t>
  </si>
  <si>
    <t>ChrisPeace</t>
  </si>
  <si>
    <t>Chris Peace</t>
  </si>
  <si>
    <t>JoshWatson</t>
  </si>
  <si>
    <t>Josh Watson</t>
  </si>
  <si>
    <t>ShakialTaylor</t>
  </si>
  <si>
    <t>Shakial Taylor</t>
  </si>
  <si>
    <t>RolanMilligan</t>
  </si>
  <si>
    <t>Rolan Milligan</t>
  </si>
  <si>
    <t>AlexBrown</t>
  </si>
  <si>
    <t>Alex Brown</t>
  </si>
  <si>
    <t>AustinLarkin</t>
  </si>
  <si>
    <t>Austin Larkin</t>
  </si>
  <si>
    <t>KyronBrown</t>
  </si>
  <si>
    <t>Kyron Brown</t>
  </si>
  <si>
    <t>RobertJackson</t>
  </si>
  <si>
    <t>Robert Jackson</t>
  </si>
  <si>
    <t>KevinStrong</t>
  </si>
  <si>
    <t>Kevin Strong</t>
  </si>
  <si>
    <t>Jo1000thanWynn</t>
  </si>
  <si>
    <t>Jo1000than Wynn</t>
  </si>
  <si>
    <t>DallinLeavitt</t>
  </si>
  <si>
    <t>Dallin Leavitt</t>
  </si>
  <si>
    <t>DanielEkuale</t>
  </si>
  <si>
    <t>Daniel Ekuale</t>
  </si>
  <si>
    <t>BreonBorders</t>
  </si>
  <si>
    <t>JeremyReaves</t>
  </si>
  <si>
    <t>Jeremy Reaves</t>
  </si>
  <si>
    <t>RyanNeal</t>
  </si>
  <si>
    <t>Ryan Neal</t>
  </si>
  <si>
    <t>AbdullahAnderson</t>
  </si>
  <si>
    <t>Abdullah Anderson</t>
  </si>
  <si>
    <t>TrayvonHenderson</t>
  </si>
  <si>
    <t>Trayvon Henderson</t>
  </si>
  <si>
    <t>DeeVirgin</t>
  </si>
  <si>
    <t>AlexSingleton</t>
  </si>
  <si>
    <t>Alex Singleton</t>
  </si>
  <si>
    <t>ChrisLammons</t>
  </si>
  <si>
    <t>MarkFields</t>
  </si>
  <si>
    <t>Mark Fields</t>
  </si>
  <si>
    <t>JermaineGrace</t>
  </si>
  <si>
    <t>Jermaine Grace</t>
  </si>
  <si>
    <t>RyanBee</t>
  </si>
  <si>
    <t>Ryan Bee</t>
  </si>
  <si>
    <t>AlbertHuggins</t>
  </si>
  <si>
    <t>Albert Huggins</t>
  </si>
  <si>
    <t>1000teMeadors</t>
  </si>
  <si>
    <t>1000te Meadors</t>
  </si>
  <si>
    <t>Jo1000thanOwens</t>
  </si>
  <si>
    <t>Jo1000than Owens</t>
  </si>
  <si>
    <t>LoganRyan</t>
  </si>
  <si>
    <t>AhmadGooden</t>
  </si>
  <si>
    <t>Ahmad Gooden</t>
  </si>
  <si>
    <t>RobertMcCray</t>
  </si>
  <si>
    <t>Robert McCray</t>
  </si>
  <si>
    <t>JamesVaughters</t>
  </si>
  <si>
    <t>James Vaughters</t>
  </si>
  <si>
    <t>BradySheldon</t>
  </si>
  <si>
    <t>Brady Sheldon</t>
  </si>
  <si>
    <t>DonovanOlumba</t>
  </si>
  <si>
    <t>Donovan Olumba</t>
  </si>
  <si>
    <t>JohnFranklin</t>
  </si>
  <si>
    <t>AlijahHolder</t>
  </si>
  <si>
    <t>Alijah Holder</t>
  </si>
  <si>
    <t>KevinGivens</t>
  </si>
  <si>
    <t>Kevin Givens</t>
  </si>
  <si>
    <t>MarlonDavidson</t>
  </si>
  <si>
    <t>Marlon Davidson</t>
  </si>
  <si>
    <t>KhalekeHudson</t>
  </si>
  <si>
    <t>Khaleke Hudson</t>
  </si>
  <si>
    <t>LarrellMurchison</t>
  </si>
  <si>
    <t>Larrell Murchison</t>
  </si>
  <si>
    <t>ClayJohnston</t>
  </si>
  <si>
    <t>Clay Johnston</t>
  </si>
  <si>
    <t>RashardLawrence</t>
  </si>
  <si>
    <t>Rashard Lawrence</t>
  </si>
  <si>
    <t>JordanGlasgow</t>
  </si>
  <si>
    <t>Jordan Glasgow</t>
  </si>
  <si>
    <t>CurtisWeaver</t>
  </si>
  <si>
    <t>Curtis Weaver</t>
  </si>
  <si>
    <t>RobertWindsor</t>
  </si>
  <si>
    <t>Robert Windsor</t>
  </si>
  <si>
    <t>BravvionRoy</t>
  </si>
  <si>
    <t>Bravvion Roy</t>
  </si>
  <si>
    <t>LekiFotu</t>
  </si>
  <si>
    <t>Leki Fotu</t>
  </si>
  <si>
    <t>JamesLynch</t>
  </si>
  <si>
    <t>James Lynch</t>
  </si>
  <si>
    <t>ShaunBradley</t>
  </si>
  <si>
    <t>Shaun Bradley</t>
  </si>
  <si>
    <t>AlohiGilman</t>
  </si>
  <si>
    <t>Alohi Gilman</t>
  </si>
  <si>
    <t>IDP ADP : Condensed</t>
  </si>
  <si>
    <t>importrange("https://docs.google.com/spreadsheets/d/1omKbniLZ0vXsxu_bBtiXgY_IC2VJETPJ0LjyPPiAjr8/edit#gid=460068747","'All Mo</t>
  </si>
  <si>
    <t>importrange("https://docs.google.com/spreadsheets/d/1omKbniLZ0vXsxu_bBtiXgY_IC2VJETPJ0LjyPPiAjr8/edit#gid=460068747"</t>
  </si>
  <si>
    <t>importrange("https://docs.google.com/spreadsheets/d/1omKbniLZ0vXsxu_bBtiXgY_IC2VJETPJ0LjyPPiAjr8/edit#gid=460068747","'All importrange("https://docs.google.com/spreadsheets/d/1omKbniLZ0vXsxu_bBtiXgY_IC2VJETPJ0LjyPPiAjr8/edit#gid=460068747"</t>
  </si>
  <si>
    <t>site: media | are1000: nfl | pageType: injuries | section: | slug: | sport: football | route: player_injuries_by_team | 6-keys: media/spln/nfl/reg/free/injury</t>
  </si>
  <si>
    <t xml:space="preserve">CBSSports.com </t>
  </si>
  <si>
    <t xml:space="preserve">247Sports </t>
  </si>
  <si>
    <t xml:space="preserve">MaxPreps </t>
  </si>
  <si>
    <t xml:space="preserve">SportsLine </t>
  </si>
  <si>
    <t xml:space="preserve">Shop </t>
  </si>
  <si>
    <t xml:space="preserve">Play Golf </t>
  </si>
  <si>
    <t xml:space="preserve">Stubhub </t>
  </si>
  <si>
    <t xml:space="preserve">William Hill Sportsbook </t>
  </si>
  <si>
    <t>CBS Sports Home</t>
  </si>
  <si>
    <t>Sports HQ</t>
  </si>
  <si>
    <t>Fantasy</t>
  </si>
  <si>
    <t>Golf</t>
  </si>
  <si>
    <t>Champions League</t>
  </si>
  <si>
    <t>NBA</t>
  </si>
  <si>
    <t>MLB</t>
  </si>
  <si>
    <t>NCAA FB</t>
  </si>
  <si>
    <t>NHL</t>
  </si>
  <si>
    <t>NCAA BB</t>
  </si>
  <si>
    <t>Soccer</t>
  </si>
  <si>
    <t>MMA</t>
  </si>
  <si>
    <t>WWE</t>
  </si>
  <si>
    <t>Boxing</t>
  </si>
  <si>
    <t>10000SCAR</t>
  </si>
  <si>
    <t>NWSL</t>
  </si>
  <si>
    <t>WNBA</t>
  </si>
  <si>
    <t>Big3</t>
  </si>
  <si>
    <t xml:space="preserve">Horse Racing </t>
  </si>
  <si>
    <t>Tennis</t>
  </si>
  <si>
    <t>High School</t>
  </si>
  <si>
    <t>WSOP</t>
  </si>
  <si>
    <t>Olympics</t>
  </si>
  <si>
    <t>Women's WC</t>
  </si>
  <si>
    <t>Shop</t>
  </si>
  <si>
    <t xml:space="preserve">PBR </t>
  </si>
  <si>
    <t xml:space="preserve">Rugby </t>
  </si>
  <si>
    <t>Home</t>
  </si>
  <si>
    <t>Scores</t>
  </si>
  <si>
    <t>Schedule</t>
  </si>
  <si>
    <t>Draft</t>
  </si>
  <si>
    <t>Draft Tracker</t>
  </si>
  <si>
    <t>Mock Drafts</t>
  </si>
  <si>
    <t>Prospect Rankings</t>
  </si>
  <si>
    <t>Free Agents</t>
  </si>
  <si>
    <t>Standings</t>
  </si>
  <si>
    <t>Stats</t>
  </si>
  <si>
    <t>Players</t>
  </si>
  <si>
    <t>Injuries</t>
  </si>
  <si>
    <t>Transactions</t>
  </si>
  <si>
    <t>Power Rankings</t>
  </si>
  <si>
    <t>Parlay Pick'em</t>
  </si>
  <si>
    <t>Super Bowl</t>
  </si>
  <si>
    <t>Pick Six Podcast</t>
  </si>
  <si>
    <t>CBS All Access</t>
  </si>
  <si>
    <t>NFL Shop</t>
  </si>
  <si>
    <t xml:space="preserve">Play </t>
  </si>
  <si>
    <t>parlaypickempromobox-370x208-1x.png</t>
  </si>
  <si>
    <t>Play Now</t>
  </si>
  <si>
    <t>footballpickempromobox-180-by-100-1x.png</t>
  </si>
  <si>
    <t>Football Pick’em</t>
  </si>
  <si>
    <t>View your Leagues</t>
  </si>
  <si>
    <t xml:space="preserve">William Hill </t>
  </si>
  <si>
    <t>Fantasy Football</t>
  </si>
  <si>
    <t>Football Pick'em</t>
  </si>
  <si>
    <t>Fantasy Baseball</t>
  </si>
  <si>
    <t>Fantasy Basketball</t>
  </si>
  <si>
    <t>Fantasy Hockey</t>
  </si>
  <si>
    <t>College Pick'em</t>
  </si>
  <si>
    <t>See All Sports Games</t>
  </si>
  <si>
    <t xml:space="preserve">Watch </t>
  </si>
  <si>
    <t>24/7 Sports News Network</t>
  </si>
  <si>
    <t>new-hq-asset.jpg</t>
  </si>
  <si>
    <t>Watch CBS Sports Network</t>
  </si>
  <si>
    <t>Watch CBS Sports HQ</t>
  </si>
  <si>
    <t>TV Shows &amp; Listings</t>
  </si>
  <si>
    <t>SportsLive</t>
  </si>
  <si>
    <t>Skratch Golf</t>
  </si>
  <si>
    <t xml:space="preserve">Bet </t>
  </si>
  <si>
    <t>BET AT WILLIAM HILL</t>
  </si>
  <si>
    <t>wh-gray3x.png</t>
  </si>
  <si>
    <t xml:space="preserve">BET FOOTBALL </t>
  </si>
  <si>
    <t xml:space="preserve">BET BASKETBALL </t>
  </si>
  <si>
    <t xml:space="preserve">BET BASEBALL </t>
  </si>
  <si>
    <t xml:space="preserve">BET HOCKEY </t>
  </si>
  <si>
    <t xml:space="preserve">BET GOLF </t>
  </si>
  <si>
    <t xml:space="preserve">BET FUTURES </t>
  </si>
  <si>
    <t xml:space="preserve">BET INPLAY </t>
  </si>
  <si>
    <t xml:space="preserve">Podcasts </t>
  </si>
  <si>
    <t>Fantasy Football Today</t>
  </si>
  <si>
    <t>fantasy-football.jpg</t>
  </si>
  <si>
    <t>Busts!</t>
  </si>
  <si>
    <t>Nothing Perso1000l with David Samson</t>
  </si>
  <si>
    <t>npds-endpage-for-podcast.png</t>
  </si>
  <si>
    <t>Covering the impact of coro1000virus on the sports world</t>
  </si>
  <si>
    <t>Podcasts Home</t>
  </si>
  <si>
    <t>NFL Pick Six</t>
  </si>
  <si>
    <t>Cover 3 College Football</t>
  </si>
  <si>
    <t>Eye On College Basketball</t>
  </si>
  <si>
    <t>State of Combat with Brian Campbell</t>
  </si>
  <si>
    <t>The First Cut with Kyle Porter</t>
  </si>
  <si>
    <t xml:space="preserve">Log In </t>
  </si>
  <si>
    <t xml:space="preserve">My Teams </t>
  </si>
  <si>
    <t>Organize / See All Teams Help</t>
  </si>
  <si>
    <t>Account Settings Log Out</t>
  </si>
  <si>
    <t>NFL Injuries</t>
  </si>
  <si>
    <t xml:space="preserve">By Team </t>
  </si>
  <si>
    <t xml:space="preserve">Daily </t>
  </si>
  <si>
    <t>team logo</t>
  </si>
  <si>
    <t xml:space="preserve">Arizo1000 </t>
  </si>
  <si>
    <t>Updated</t>
  </si>
  <si>
    <t>Injury</t>
  </si>
  <si>
    <t>Injury Status</t>
  </si>
  <si>
    <t xml:space="preserve">R. Alford Robert Alford </t>
  </si>
  <si>
    <t xml:space="preserve">Tue, Aug 18 </t>
  </si>
  <si>
    <t>Pectoral</t>
  </si>
  <si>
    <t>Out for Week 1 at San Francisco</t>
  </si>
  <si>
    <t xml:space="preserve">R. Odhiambo Rees Odhiambo </t>
  </si>
  <si>
    <t>T</t>
  </si>
  <si>
    <t xml:space="preserve">Wed, Aug 12 </t>
  </si>
  <si>
    <t>Chest</t>
  </si>
  <si>
    <t>Questio1000ble for Week 1 at San Francisco</t>
  </si>
  <si>
    <t xml:space="preserve">Atlanta </t>
  </si>
  <si>
    <t xml:space="preserve">J. Brown Jamon Brown </t>
  </si>
  <si>
    <t xml:space="preserve">Wed, Aug 19 </t>
  </si>
  <si>
    <t>Concussion</t>
  </si>
  <si>
    <t>Questio1000ble for Week 1 vs. Seattle</t>
  </si>
  <si>
    <t xml:space="preserve">E. Ksiezarczyk Evin Ksiezarczyk </t>
  </si>
  <si>
    <t>Undisclosed</t>
  </si>
  <si>
    <t xml:space="preserve">K. Neal Keanu Neal </t>
  </si>
  <si>
    <t>Achilles</t>
  </si>
  <si>
    <t xml:space="preserve">J. Langford Jeremy Langford </t>
  </si>
  <si>
    <t xml:space="preserve">Wed, Jun 26 </t>
  </si>
  <si>
    <t xml:space="preserve">Baltimore </t>
  </si>
  <si>
    <t xml:space="preserve">A. Wesley Antoine Wesley </t>
  </si>
  <si>
    <t>Shoulder</t>
  </si>
  <si>
    <t>Questio1000ble for Week 1 vs. Cleveland</t>
  </si>
  <si>
    <t xml:space="preserve">C. Moore Chris Moore </t>
  </si>
  <si>
    <t xml:space="preserve">Mon, Aug 17 </t>
  </si>
  <si>
    <t>Finger</t>
  </si>
  <si>
    <t xml:space="preserve">I. Marshall Iman Marshall </t>
  </si>
  <si>
    <t>Knee</t>
  </si>
  <si>
    <t>IR. Injured Reserve</t>
  </si>
  <si>
    <t xml:space="preserve">J. Acklin Jaelon Acklin </t>
  </si>
  <si>
    <t xml:space="preserve">Wed, Sep 5 </t>
  </si>
  <si>
    <t xml:space="preserve">A. Bailey Aaron Bailey </t>
  </si>
  <si>
    <t xml:space="preserve">Sat, Aug 25 </t>
  </si>
  <si>
    <t xml:space="preserve">D. Henry Daniel Henry </t>
  </si>
  <si>
    <t xml:space="preserve">C. Byndom Carrington Byndom </t>
  </si>
  <si>
    <t xml:space="preserve">Buffalo </t>
  </si>
  <si>
    <t xml:space="preserve">Q. Jefferson Quinton Jefferson </t>
  </si>
  <si>
    <t>Foot</t>
  </si>
  <si>
    <t>Questio1000ble for Week 1 vs. N.Y. Jets</t>
  </si>
  <si>
    <t xml:space="preserve">R. Foster Robert Foster </t>
  </si>
  <si>
    <t xml:space="preserve">E. Oliver Ed Oliver </t>
  </si>
  <si>
    <t>Hip</t>
  </si>
  <si>
    <t xml:space="preserve">N. Scott Niles Scott </t>
  </si>
  <si>
    <t xml:space="preserve">T. Sweeney Tommy Sweeney </t>
  </si>
  <si>
    <t>Physically U1000ble to Perform</t>
  </si>
  <si>
    <t xml:space="preserve">J. Feliciano Jon Feliciano </t>
  </si>
  <si>
    <t xml:space="preserve">Fri, Jul 31 </t>
  </si>
  <si>
    <t>Out for Week 1 vs. N.Y. Jets. Expected Return - Week 8</t>
  </si>
  <si>
    <t xml:space="preserve">A. Green Aaron Green </t>
  </si>
  <si>
    <t xml:space="preserve">Caroli1000 </t>
  </si>
  <si>
    <t xml:space="preserve">O. Bayless Omar Bayless </t>
  </si>
  <si>
    <t>Questio1000ble for Week 1 vs. Las Vegas</t>
  </si>
  <si>
    <t xml:space="preserve">T. Hemingway Temarrick Hemingway </t>
  </si>
  <si>
    <t xml:space="preserve">Sun, Aug 16 </t>
  </si>
  <si>
    <t>Head</t>
  </si>
  <si>
    <t xml:space="preserve">J. Ferris Jason Ferris </t>
  </si>
  <si>
    <t xml:space="preserve">R. Okung Russell Okung </t>
  </si>
  <si>
    <t>Back</t>
  </si>
  <si>
    <t xml:space="preserve">K. Kirkwood Keith Kirkwood </t>
  </si>
  <si>
    <t xml:space="preserve">M. Frazier Mose Frazier </t>
  </si>
  <si>
    <t xml:space="preserve">Wed, Jun 12 </t>
  </si>
  <si>
    <t>Arm</t>
  </si>
  <si>
    <t xml:space="preserve">Chicago </t>
  </si>
  <si>
    <t xml:space="preserve">A. Burns Artie Burns </t>
  </si>
  <si>
    <t xml:space="preserve">Thu, Aug 20 </t>
  </si>
  <si>
    <t>Knee - ACL</t>
  </si>
  <si>
    <t xml:space="preserve">S. McManis Sherrick McManis </t>
  </si>
  <si>
    <t>Questio1000ble for Week 1 at Detroit</t>
  </si>
  <si>
    <t xml:space="preserve">M. Christian Marqui Christian </t>
  </si>
  <si>
    <t xml:space="preserve">Fri, Jun 19 </t>
  </si>
  <si>
    <t>Suspension</t>
  </si>
  <si>
    <t>Suspended for two games</t>
  </si>
  <si>
    <t xml:space="preserve">J. Dotson Jomon Dotson </t>
  </si>
  <si>
    <t xml:space="preserve">Mon, Jul 1 </t>
  </si>
  <si>
    <t xml:space="preserve">Cincin1000ti </t>
  </si>
  <si>
    <t xml:space="preserve">T. Higgins Tee Higgins </t>
  </si>
  <si>
    <t>Hamstring</t>
  </si>
  <si>
    <t>Questio1000ble for Week 1 vs. L.A. Chargers</t>
  </si>
  <si>
    <t xml:space="preserve">R. Wren Renell Wren </t>
  </si>
  <si>
    <t>Quadriceps</t>
  </si>
  <si>
    <t>Out for Week 1 vs. L.A. Chargers</t>
  </si>
  <si>
    <t xml:space="preserve">S. Williams Shawn Williams </t>
  </si>
  <si>
    <t xml:space="preserve">A. Green A.J. Green </t>
  </si>
  <si>
    <t xml:space="preserve">T. Waynes Trae Waynes </t>
  </si>
  <si>
    <t>Out for Week 1 vs. L.A. Chargers. Expected Return - Week 10</t>
  </si>
  <si>
    <t xml:space="preserve">K. Kareem Khalid Kareem </t>
  </si>
  <si>
    <t>Shoulder - Labrum</t>
  </si>
  <si>
    <t>Active/NFI</t>
  </si>
  <si>
    <t xml:space="preserve">J. Ross John Ross </t>
  </si>
  <si>
    <t>Perso1000l</t>
  </si>
  <si>
    <t>IR. Reserve - COVID-19</t>
  </si>
  <si>
    <t xml:space="preserve">A. Redmond Alex Redmond </t>
  </si>
  <si>
    <t xml:space="preserve">Wed, Jul 29 </t>
  </si>
  <si>
    <t xml:space="preserve">Cleveland </t>
  </si>
  <si>
    <t xml:space="preserve">M. Garrett Myles Garrett </t>
  </si>
  <si>
    <t>Questio1000ble for Week 1 at Baltimore</t>
  </si>
  <si>
    <t xml:space="preserve">J. Gillan Jamie Gillan </t>
  </si>
  <si>
    <t>Illness</t>
  </si>
  <si>
    <t xml:space="preserve">G. Obin1000 George Obin1000 </t>
  </si>
  <si>
    <t>Triceps</t>
  </si>
  <si>
    <t xml:space="preserve">N. Chubb Nick Chubb </t>
  </si>
  <si>
    <t xml:space="preserve">L. Ogunjobi Larry Ogunjobi </t>
  </si>
  <si>
    <t>Groin</t>
  </si>
  <si>
    <t xml:space="preserve">M. Wilson Mack Wilson </t>
  </si>
  <si>
    <t xml:space="preserve">D. Ratley Damion Ratley </t>
  </si>
  <si>
    <t xml:space="preserve">J. Tretter JC Tretter </t>
  </si>
  <si>
    <t xml:space="preserve">Fri, Aug 14 </t>
  </si>
  <si>
    <t xml:space="preserve">T. Young Trevon Young </t>
  </si>
  <si>
    <t>IR. Injured Reserve. Expected Return - Week 1</t>
  </si>
  <si>
    <t xml:space="preserve">Dallas </t>
  </si>
  <si>
    <t xml:space="preserve">C. Erving Cameron Erving </t>
  </si>
  <si>
    <t>Questio1000ble for Week 1 at L.A. Rams</t>
  </si>
  <si>
    <t xml:space="preserve">L. Collins La'el Collins </t>
  </si>
  <si>
    <t xml:space="preserve">A. Kamara Azur Kamara </t>
  </si>
  <si>
    <t xml:space="preserve">Mon, Aug 3 </t>
  </si>
  <si>
    <t xml:space="preserve">Denver </t>
  </si>
  <si>
    <t xml:space="preserve">N. Vannett Nick Vannett </t>
  </si>
  <si>
    <t>Questio1000ble for Week 1 vs. Tennessee</t>
  </si>
  <si>
    <t xml:space="preserve">D. Harris Davontae Harris </t>
  </si>
  <si>
    <t xml:space="preserve">A. Fort Austin Fort </t>
  </si>
  <si>
    <t>Out for Week 1 vs. Tennessee</t>
  </si>
  <si>
    <t xml:space="preserve">J. Winfree Juwann Winfree </t>
  </si>
  <si>
    <t xml:space="preserve">D. Thomas Dymonte Thomas </t>
  </si>
  <si>
    <t xml:space="preserve">Sat, Sep 7 </t>
  </si>
  <si>
    <t xml:space="preserve">Detroit </t>
  </si>
  <si>
    <t xml:space="preserve">J. Cornell Jashon Cornell </t>
  </si>
  <si>
    <t xml:space="preserve">J. Kearse Jayron Kearse </t>
  </si>
  <si>
    <t>SAF</t>
  </si>
  <si>
    <t>Suspended until Week 4 vs. New Orleans</t>
  </si>
  <si>
    <t xml:space="preserve">A. Bryant Austin Bryant </t>
  </si>
  <si>
    <t xml:space="preserve">Sun, Aug 2 </t>
  </si>
  <si>
    <t>Physically U1000ble to Perform. Expected Return - Week 1</t>
  </si>
  <si>
    <t xml:space="preserve">S. McClure Stefan McClure </t>
  </si>
  <si>
    <t>Questio1000ble for Week 1 vs. Chicago</t>
  </si>
  <si>
    <t xml:space="preserve">Green Bay </t>
  </si>
  <si>
    <t xml:space="preserve">G. Roberts Greg Roberts </t>
  </si>
  <si>
    <t>Abdomen</t>
  </si>
  <si>
    <t xml:space="preserve">M. Adams Montravius Adams </t>
  </si>
  <si>
    <t>Toe</t>
  </si>
  <si>
    <t>Questio1000ble for Week 1 at Minnesota</t>
  </si>
  <si>
    <t xml:space="preserve">C. Bolton Curtis Bolton </t>
  </si>
  <si>
    <t xml:space="preserve">S. Stepaniak Simon Stepaniak </t>
  </si>
  <si>
    <t xml:space="preserve">P. Taylor Patrick Taylor </t>
  </si>
  <si>
    <t xml:space="preserve">Y. Nijman Yosh Nijman </t>
  </si>
  <si>
    <t xml:space="preserve">Houston </t>
  </si>
  <si>
    <t xml:space="preserve">C. Gillaspia Cullen Gillaspia </t>
  </si>
  <si>
    <t>Questio1000ble for Week 1 at Kansas City</t>
  </si>
  <si>
    <t xml:space="preserve">K. Warring Kahale Warring </t>
  </si>
  <si>
    <t xml:space="preserve">D. Ejiofor Duke Ejiofor </t>
  </si>
  <si>
    <t>Out for Week 1 at Kansas City</t>
  </si>
  <si>
    <t xml:space="preserve">India1000polis </t>
  </si>
  <si>
    <t xml:space="preserve">X. Grimble Xavier Grimble </t>
  </si>
  <si>
    <t>Questio1000ble for Week 1 at Jacksonville</t>
  </si>
  <si>
    <t xml:space="preserve">I. Rodgers Isaiah Rodgers </t>
  </si>
  <si>
    <t>Leg</t>
  </si>
  <si>
    <t xml:space="preserve">K. Moore Kenny Moore </t>
  </si>
  <si>
    <t xml:space="preserve">B. Smith Braden Smith </t>
  </si>
  <si>
    <t xml:space="preserve">M. Alie-Cox Mo Alie-Cox </t>
  </si>
  <si>
    <t xml:space="preserve">Thu, Aug 6 </t>
  </si>
  <si>
    <t xml:space="preserve">K. Turay Kemoko Turay </t>
  </si>
  <si>
    <t xml:space="preserve">Tue, Jul 28 </t>
  </si>
  <si>
    <t>Ankle</t>
  </si>
  <si>
    <t xml:space="preserve">J. Blackmon Julian Blackmon </t>
  </si>
  <si>
    <t xml:space="preserve">Mon, Jul 27 </t>
  </si>
  <si>
    <t xml:space="preserve">H. Binford Harvey Binford </t>
  </si>
  <si>
    <t xml:space="preserve">K. Listenbee Kolby Listenbee </t>
  </si>
  <si>
    <t xml:space="preserve">M. Cirino Michael Cirino </t>
  </si>
  <si>
    <t xml:space="preserve">Jacksonville </t>
  </si>
  <si>
    <t xml:space="preserve">R. Harrison Ronnie Harrison </t>
  </si>
  <si>
    <t>Questio1000ble for Week 1 vs. India1000polis</t>
  </si>
  <si>
    <t xml:space="preserve">J. Oliver Josh Oliver </t>
  </si>
  <si>
    <t xml:space="preserve">Q. Williams Quincy Williams </t>
  </si>
  <si>
    <t xml:space="preserve">Thu, Aug 13 </t>
  </si>
  <si>
    <t>Doubtful for Week 1 vs. India1000polis</t>
  </si>
  <si>
    <t xml:space="preserve">K. Chaisson K'Lavon Chaisson </t>
  </si>
  <si>
    <t xml:space="preserve">D. Russell Dontavius Russell </t>
  </si>
  <si>
    <t xml:space="preserve">Sun, Aug 9 </t>
  </si>
  <si>
    <t xml:space="preserve">R. Pope Ryan Pope </t>
  </si>
  <si>
    <t xml:space="preserve">C. Davis Carl Davis </t>
  </si>
  <si>
    <t xml:space="preserve">Fri, May 8 </t>
  </si>
  <si>
    <t>Suspended until Week 5 at Houston</t>
  </si>
  <si>
    <t xml:space="preserve">D. Snelson Dredrick Snelson </t>
  </si>
  <si>
    <t xml:space="preserve">Mon, Jul 22 </t>
  </si>
  <si>
    <t xml:space="preserve">M. Hungalu Ma1000se Hungalu </t>
  </si>
  <si>
    <t xml:space="preserve">Thu, Sep 6 </t>
  </si>
  <si>
    <t xml:space="preserve">B. Walters Bryan Walters </t>
  </si>
  <si>
    <t xml:space="preserve">Kansas City </t>
  </si>
  <si>
    <t xml:space="preserve">J. Thornhill Juan Thornhill </t>
  </si>
  <si>
    <t>Questio1000ble for Week 1 vs. Houston</t>
  </si>
  <si>
    <t xml:space="preserve">B. Breeland Bashaud Breeland </t>
  </si>
  <si>
    <t>Suspended for Week 1 vs. Houston</t>
  </si>
  <si>
    <t xml:space="preserve">R. Seals-Jones Ricky Seals-Jones </t>
  </si>
  <si>
    <t xml:space="preserve">D. Yelder Deon Yelder </t>
  </si>
  <si>
    <t xml:space="preserve">S. Watkins Sammy Watkins </t>
  </si>
  <si>
    <t xml:space="preserve">E. Fisher Eric Fisher </t>
  </si>
  <si>
    <t xml:space="preserve">A. Brown Alex Brown </t>
  </si>
  <si>
    <t>IR. Injured Reserve. Expected Return - Week 3</t>
  </si>
  <si>
    <t xml:space="preserve">B. Pringle Byron Pringle </t>
  </si>
  <si>
    <t xml:space="preserve">Sat, Aug 15 </t>
  </si>
  <si>
    <t xml:space="preserve">A. Hamilton Antonio Hamilton </t>
  </si>
  <si>
    <t xml:space="preserve">C. Jones Chris Jones </t>
  </si>
  <si>
    <t xml:space="preserve">M. Rankin Marti1000s Rankin </t>
  </si>
  <si>
    <t xml:space="preserve">B. Speaks Breeland Speaks </t>
  </si>
  <si>
    <t xml:space="preserve">Wed, Feb 5 </t>
  </si>
  <si>
    <t>Suspended for four games</t>
  </si>
  <si>
    <t xml:space="preserve">Las Vegas </t>
  </si>
  <si>
    <t xml:space="preserve">T. Brown Trent Brown </t>
  </si>
  <si>
    <t>Questio1000ble for Week 1 at Caroli1000</t>
  </si>
  <si>
    <t xml:space="preserve">N. Nelson Nick Nelson </t>
  </si>
  <si>
    <t xml:space="preserve">N. Lawson Nevin Lawson </t>
  </si>
  <si>
    <t>Suspended until Week 2 vs. New Orleans</t>
  </si>
  <si>
    <t xml:space="preserve">L.A. Chargers </t>
  </si>
  <si>
    <t xml:space="preserve">M. Ingram Melvin Ingram </t>
  </si>
  <si>
    <t>Contract Dispute</t>
  </si>
  <si>
    <t>Questio1000ble for Week 1 at Cincin1000ti</t>
  </si>
  <si>
    <t xml:space="preserve">B. Weiss Brant Weiss </t>
  </si>
  <si>
    <t xml:space="preserve">Sun, Sep 8 </t>
  </si>
  <si>
    <t xml:space="preserve">D. DeBoer Dillon DeBoer </t>
  </si>
  <si>
    <t xml:space="preserve">B. Hekking Brock Hekking </t>
  </si>
  <si>
    <t xml:space="preserve">L.A. Rams </t>
  </si>
  <si>
    <t xml:space="preserve">T. Rapp Taylor Rapp </t>
  </si>
  <si>
    <t>Questio1000ble for Week 1 vs. Dallas</t>
  </si>
  <si>
    <t xml:space="preserve">A. Robinson A'Shawn Robinson </t>
  </si>
  <si>
    <t xml:space="preserve">Sat, Aug 8 </t>
  </si>
  <si>
    <t xml:space="preserve">Miami </t>
  </si>
  <si>
    <t xml:space="preserve">S. Eguavoen Sam Eguavoen </t>
  </si>
  <si>
    <t xml:space="preserve">V. Biegel Vince Biegel </t>
  </si>
  <si>
    <t xml:space="preserve">P. Williams Preston Williams </t>
  </si>
  <si>
    <t>Questio1000ble for Week 1 at New England</t>
  </si>
  <si>
    <t xml:space="preserve">X. Howard Xavien Howard </t>
  </si>
  <si>
    <t xml:space="preserve">Tue, Aug 11 </t>
  </si>
  <si>
    <t xml:space="preserve">C. Hilland Connor Hilland </t>
  </si>
  <si>
    <t xml:space="preserve">Sat, Jul 6 </t>
  </si>
  <si>
    <t xml:space="preserve">R. Scott Rashawn Scott </t>
  </si>
  <si>
    <t xml:space="preserve">Minnesota </t>
  </si>
  <si>
    <t xml:space="preserve">Q. Poling Quentin Poling </t>
  </si>
  <si>
    <t xml:space="preserve">B. Gedeon Ben Gedeon </t>
  </si>
  <si>
    <t xml:space="preserve">Tue, Aug 4 </t>
  </si>
  <si>
    <t xml:space="preserve">New England </t>
  </si>
  <si>
    <t xml:space="preserve">N. Harry N'Keal Harry </t>
  </si>
  <si>
    <t>Questio1000ble for Week 1 vs. Miami</t>
  </si>
  <si>
    <t xml:space="preserve">Q. Adeboyejo Quincy Adeboyejo </t>
  </si>
  <si>
    <t xml:space="preserve">L. Miller Lamar Miller </t>
  </si>
  <si>
    <t>Physically U1000ble to Perform. Expected Return - Week 3</t>
  </si>
  <si>
    <t xml:space="preserve">B. King Brandon King </t>
  </si>
  <si>
    <t>Physically U1000ble to Perform. Expected Return - Week 8</t>
  </si>
  <si>
    <t xml:space="preserve">S. Michel Sony Michel </t>
  </si>
  <si>
    <t xml:space="preserve">New Orleans </t>
  </si>
  <si>
    <t xml:space="preserve">J. Hill Josh Hill </t>
  </si>
  <si>
    <t>Questio1000ble for Week 1 vs. Tampa Bay</t>
  </si>
  <si>
    <t xml:space="preserve">A. Peat Andrus Peat </t>
  </si>
  <si>
    <t>Thumb</t>
  </si>
  <si>
    <t xml:space="preserve">K. Alonso Kiko Alonso </t>
  </si>
  <si>
    <t xml:space="preserve">Sat, Aug 1 </t>
  </si>
  <si>
    <t xml:space="preserve">J. Hurst James Hurst </t>
  </si>
  <si>
    <t xml:space="preserve">Tue, May 12 </t>
  </si>
  <si>
    <t xml:space="preserve">S. Vereen Shane Vereen </t>
  </si>
  <si>
    <t xml:space="preserve">N.Y. Giants </t>
  </si>
  <si>
    <t xml:space="preserve">C. Core Cody Core </t>
  </si>
  <si>
    <t xml:space="preserve">S. Platzgummer Sandro Platzgummer </t>
  </si>
  <si>
    <t>Roster Exemption</t>
  </si>
  <si>
    <t xml:space="preserve">J. Harris Jeremiah Harris </t>
  </si>
  <si>
    <t xml:space="preserve">Thu, Jun 6 </t>
  </si>
  <si>
    <t>Questio1000ble for Week 1 vs. Pittsburgh</t>
  </si>
  <si>
    <t xml:space="preserve">N. Becton Nick Becton </t>
  </si>
  <si>
    <t xml:space="preserve">N.Y. Jets </t>
  </si>
  <si>
    <t xml:space="preserve">J. Willis Jordan Willis </t>
  </si>
  <si>
    <t>Questio1000ble for Week 1 at Buffalo</t>
  </si>
  <si>
    <t xml:space="preserve">M. Farley Matthias Farley </t>
  </si>
  <si>
    <t xml:space="preserve">D. Mims Denzel Mims </t>
  </si>
  <si>
    <t xml:space="preserve">J. Burgess James Burgess </t>
  </si>
  <si>
    <t>Lower Back</t>
  </si>
  <si>
    <t xml:space="preserve">V. Smith Vyncint Smith </t>
  </si>
  <si>
    <t>Out for Week 1 at Buffalo. Expected Return - Week 3</t>
  </si>
  <si>
    <t xml:space="preserve">B. Poole Brian Poole </t>
  </si>
  <si>
    <t xml:space="preserve">C. Kaufusi Corbin Kaufusi </t>
  </si>
  <si>
    <t>OL</t>
  </si>
  <si>
    <t xml:space="preserve">P. Desir Pierre Desir </t>
  </si>
  <si>
    <t xml:space="preserve">J. Zuniga Jabari Zuniga </t>
  </si>
  <si>
    <t xml:space="preserve">D. Brown Daniel Brown </t>
  </si>
  <si>
    <t xml:space="preserve">Thu, Jul 30 </t>
  </si>
  <si>
    <t xml:space="preserve">A. Williamson Avery Williamson </t>
  </si>
  <si>
    <t xml:space="preserve">R. Griffin Ryan Griffin </t>
  </si>
  <si>
    <t xml:space="preserve">J. Flacco Joe Flacco </t>
  </si>
  <si>
    <t>Neck</t>
  </si>
  <si>
    <t xml:space="preserve">B. Hall Bryce Hall </t>
  </si>
  <si>
    <t xml:space="preserve">J. Bellamy Josh Bellamy </t>
  </si>
  <si>
    <t xml:space="preserve">Mon, Jun 22 </t>
  </si>
  <si>
    <t xml:space="preserve">K. Brown Kyron Brown </t>
  </si>
  <si>
    <t xml:space="preserve">Wed, May 6 </t>
  </si>
  <si>
    <t xml:space="preserve">J. Smith Jeff Smith </t>
  </si>
  <si>
    <t xml:space="preserve">Tue, Feb 4 </t>
  </si>
  <si>
    <t xml:space="preserve">Q. Patton Quinton Patton </t>
  </si>
  <si>
    <t xml:space="preserve">Philadelphia </t>
  </si>
  <si>
    <t xml:space="preserve">B. Scott Boston Scott </t>
  </si>
  <si>
    <t>Lower Body</t>
  </si>
  <si>
    <t>Questio1000ble for Week 1 at Washington</t>
  </si>
  <si>
    <t xml:space="preserve">M. Sanders Miles Sanders </t>
  </si>
  <si>
    <t xml:space="preserve">D. Goedert Dallas Goedert </t>
  </si>
  <si>
    <t>Upper Body</t>
  </si>
  <si>
    <t xml:space="preserve">D. Barnett Derek Barnett </t>
  </si>
  <si>
    <t xml:space="preserve">J. Hargrave Javon Hargrave </t>
  </si>
  <si>
    <t xml:space="preserve">B. Brooks Brandon Brooks </t>
  </si>
  <si>
    <t xml:space="preserve">A. Jeffery Alshon Jeffery </t>
  </si>
  <si>
    <t xml:space="preserve">D. Hall Daeshon Hall </t>
  </si>
  <si>
    <t xml:space="preserve">C. Johnson Charles D. Johnson </t>
  </si>
  <si>
    <t xml:space="preserve">A. Zaruba Adam Zaruba </t>
  </si>
  <si>
    <t xml:space="preserve">Tue, Sep 4 </t>
  </si>
  <si>
    <t xml:space="preserve">Pittsburgh </t>
  </si>
  <si>
    <t xml:space="preserve">K. Dotson Kevin Dotson </t>
  </si>
  <si>
    <t>Questio1000ble for Week 1 at N.Y. Giants</t>
  </si>
  <si>
    <t xml:space="preserve">D. Raymond Dax Raymond </t>
  </si>
  <si>
    <t xml:space="preserve">J. Washington James Washington </t>
  </si>
  <si>
    <t xml:space="preserve">San Francisco </t>
  </si>
  <si>
    <t xml:space="preserve">A. Armstead Arik Armstead </t>
  </si>
  <si>
    <t>Questio1000ble for Week 1 vs. Arizo1000</t>
  </si>
  <si>
    <t xml:space="preserve">J. Hurd Jalen Hurd </t>
  </si>
  <si>
    <t>Out for Week 1 vs. Arizo1000</t>
  </si>
  <si>
    <t xml:space="preserve">B. Garland Ben Garland </t>
  </si>
  <si>
    <t xml:space="preserve">K. Williams K'Waun Williams </t>
  </si>
  <si>
    <t>Calf</t>
  </si>
  <si>
    <t xml:space="preserve">C. Thompson Chris Thompson </t>
  </si>
  <si>
    <t xml:space="preserve">S. Coleman Shon Coleman </t>
  </si>
  <si>
    <t>Opt Out</t>
  </si>
  <si>
    <t xml:space="preserve">R. James Richie James </t>
  </si>
  <si>
    <t>Wrist</t>
  </si>
  <si>
    <t xml:space="preserve">D. Samuel Deebo Samuel </t>
  </si>
  <si>
    <t xml:space="preserve">R. Blair Ro1000ld Blair </t>
  </si>
  <si>
    <t xml:space="preserve">W. Richburg Weston Richburg </t>
  </si>
  <si>
    <t>Kneecap</t>
  </si>
  <si>
    <t xml:space="preserve">J. Taylor Jullian Taylor </t>
  </si>
  <si>
    <t xml:space="preserve">N. Williams Nick Williams </t>
  </si>
  <si>
    <t xml:space="preserve">Fri, Sep 6 </t>
  </si>
  <si>
    <t xml:space="preserve">J. Flynn J.P. Flynn </t>
  </si>
  <si>
    <t xml:space="preserve">Thu, Jan 17 </t>
  </si>
  <si>
    <t xml:space="preserve">Seattle </t>
  </si>
  <si>
    <t xml:space="preserve">P. Ford Poo1000 Ford </t>
  </si>
  <si>
    <t>Questio1000ble for Week 1 at Atlanta</t>
  </si>
  <si>
    <t xml:space="preserve">D. Moore David Moore </t>
  </si>
  <si>
    <t xml:space="preserve">F. Swain Freddie Swain </t>
  </si>
  <si>
    <t xml:space="preserve">W. Dissly Will Dissly </t>
  </si>
  <si>
    <t xml:space="preserve">D. Reed D.J. Reed </t>
  </si>
  <si>
    <t xml:space="preserve">Wed, Aug 5 </t>
  </si>
  <si>
    <t xml:space="preserve">D. Taylor Darrell Taylor </t>
  </si>
  <si>
    <t xml:space="preserve">R. Penny Rashaad Penny </t>
  </si>
  <si>
    <t>Physically U1000ble to Perform. Expected Return - Week 4</t>
  </si>
  <si>
    <t xml:space="preserve">C. Parkinson Colby Parkinson </t>
  </si>
  <si>
    <t xml:space="preserve">E. Ellerbee Emmanuel Ellerbee </t>
  </si>
  <si>
    <t xml:space="preserve">C. Hyde Carlos Hyde </t>
  </si>
  <si>
    <t xml:space="preserve">E. Walden Erik Walden </t>
  </si>
  <si>
    <t xml:space="preserve">Fri, Sep 7 </t>
  </si>
  <si>
    <t xml:space="preserve">Tampa Bay </t>
  </si>
  <si>
    <t xml:space="preserve">T. Logan T.J. Logan </t>
  </si>
  <si>
    <t>Questio1000ble for Week 1 at New Orleans</t>
  </si>
  <si>
    <t xml:space="preserve">T. Jonsen Travis Jonsen </t>
  </si>
  <si>
    <t xml:space="preserve">J. Evans Justin Evans </t>
  </si>
  <si>
    <t xml:space="preserve">C. Simpson Cortrelle Simpson </t>
  </si>
  <si>
    <t xml:space="preserve">Tennessee </t>
  </si>
  <si>
    <t xml:space="preserve">K. Vaccaro Kenny Vaccaro </t>
  </si>
  <si>
    <t>Questio1000ble for Week 1 at Denver</t>
  </si>
  <si>
    <t xml:space="preserve">R. Gilbert Reggie Gilbert </t>
  </si>
  <si>
    <t xml:space="preserve">V. Beasley Vic Beasley </t>
  </si>
  <si>
    <t xml:space="preserve">J. Smith Josh Smith </t>
  </si>
  <si>
    <t xml:space="preserve">Mon, Aug 10 </t>
  </si>
  <si>
    <t xml:space="preserve">Washington </t>
  </si>
  <si>
    <t xml:space="preserve">C. Young Chase Young </t>
  </si>
  <si>
    <t>Questio1000ble for Week 1 vs. Philadelphia</t>
  </si>
  <si>
    <t xml:space="preserve">K. Harmon Kelvin Harmon </t>
  </si>
  <si>
    <t xml:space="preserve">Around the Web Promoted by Taboola </t>
  </si>
  <si>
    <t>Help</t>
  </si>
  <si>
    <t>About Us</t>
  </si>
  <si>
    <t>Careers</t>
  </si>
  <si>
    <t>Advertise</t>
  </si>
  <si>
    <t>Site Map</t>
  </si>
  <si>
    <t>Newsletters</t>
  </si>
  <si>
    <t>Mobile Apps</t>
  </si>
  <si>
    <t>Ad Choice</t>
  </si>
  <si>
    <t>Closed Captioning</t>
  </si>
  <si>
    <t>Privacy</t>
  </si>
  <si>
    <t>Terms</t>
  </si>
  <si>
    <t>Mobile User Agreement</t>
  </si>
  <si>
    <t>CA Privacy/Info We Collect</t>
  </si>
  <si>
    <t>CA Do Not Sell My Info</t>
  </si>
  <si>
    <t>SportsLine.com</t>
  </si>
  <si>
    <t>© 2004-2020 CBS Interactive. All Rights Reserved.</t>
  </si>
  <si>
    <t>CBS Sports is a registered trademark of CBS Broadcasting Inc. Commissioner.com is a registered trademark of CBS Interactive Inc.</t>
  </si>
  <si>
    <t>Images by Getty Images and US Presswire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</si>
</sst>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-409]mmm\-yy"/>
    <numFmt numFmtId="165" formatCode="0.0"/>
    <numFmt numFmtId="166" formatCode="&quot;$&quot;#,##0_);[Red]\(&quot;$&quot;#,##0\)"/>
    <numFmt numFmtId="167" formatCode="0.0000%"/>
    <numFmt numFmtId="168" formatCode="&quot;$&quot;#,##0"/>
    <numFmt numFmtId="169" formatCode="0.000"/>
  </numFmts>
  <fonts count="23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sz val="11.0"/>
      <color rgb="FFD0CECE"/>
      <name val="Calibri"/>
    </font>
    <font>
      <sz val="11.0"/>
      <color theme="1"/>
    </font>
    <font>
      <sz val="11.0"/>
      <color rgb="FFF2F2F2"/>
      <name val="Calibri"/>
    </font>
    <font>
      <b/>
      <sz val="11.0"/>
      <color theme="1"/>
      <name val="Calibri"/>
    </font>
    <font>
      <sz val="11.0"/>
      <color rgb="FFF2F2F2"/>
    </font>
    <font/>
    <font>
      <b/>
      <sz val="11.0"/>
      <color theme="0"/>
    </font>
    <font>
      <b/>
      <sz val="11.0"/>
      <color theme="1"/>
    </font>
    <font>
      <b/>
      <sz val="9.0"/>
      <color theme="1"/>
      <name val="Calibri"/>
    </font>
    <font>
      <sz val="9.0"/>
      <color theme="1"/>
      <name val="Calibri"/>
    </font>
    <font>
      <sz val="9.0"/>
      <color theme="1"/>
    </font>
    <font>
      <sz val="11.0"/>
      <color rgb="FF0C0C0C"/>
      <name val="Calibri"/>
    </font>
    <font>
      <sz val="11.0"/>
      <color rgb="FF0C0C0C"/>
    </font>
    <font>
      <b/>
      <sz val="11.0"/>
      <color rgb="FF0C0C0C"/>
      <name val="Calibri"/>
    </font>
    <font>
      <b/>
      <sz val="9.0"/>
      <color rgb="FF333333"/>
      <name val="Arial"/>
    </font>
    <font>
      <sz val="9.0"/>
      <color rgb="FF333333"/>
      <name val="Arial"/>
    </font>
    <font>
      <sz val="10.0"/>
      <color theme="1"/>
      <name val="Calibri"/>
    </font>
    <font>
      <u/>
      <sz val="11.0"/>
      <color theme="10"/>
      <name val="Calibri"/>
    </font>
    <font>
      <sz val="10.0"/>
      <color theme="1"/>
      <name val="Arial"/>
    </font>
    <font>
      <u/>
      <sz val="11.0"/>
      <color theme="1"/>
    </font>
  </fonts>
  <fills count="14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ECECEC"/>
        <bgColor rgb="FFECECEC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FFB597"/>
        <bgColor rgb="FFFFB597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85">
    <border/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bottom style="thin">
        <color rgb="FFCCCCCC"/>
      </bottom>
    </border>
    <border>
      <left style="medium">
        <color rgb="FF000000"/>
      </left>
      <right style="medium">
        <color rgb="FF000000"/>
      </right>
      <top style="thin">
        <color rgb="FFBFBFBF"/>
      </top>
      <bottom style="thin">
        <color rgb="FFBFBFBF"/>
      </bottom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theme="1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C8C8C8"/>
      </top>
      <bottom style="thin">
        <color rgb="FFBFBFBF"/>
      </bottom>
    </border>
    <border>
      <left style="medium">
        <color rgb="FF000000"/>
      </left>
      <right/>
      <top style="thin">
        <color rgb="FFC8C8C8"/>
      </top>
      <bottom style="thin">
        <color rgb="FFBFBFBF"/>
      </bottom>
    </border>
    <border>
      <left style="medium">
        <color rgb="FF000000"/>
      </left>
      <right style="thin">
        <color rgb="FFBFBFBF"/>
      </right>
      <top style="thin">
        <color rgb="FFC8C8C8"/>
      </top>
      <bottom style="thin">
        <color rgb="FFBFBFBF"/>
      </bottom>
    </border>
    <border>
      <left style="medium">
        <color rgb="FF000000"/>
      </left>
      <right/>
      <top style="medium">
        <color rgb="FF000000"/>
      </top>
      <bottom style="thin">
        <color rgb="FFBFBFBF"/>
      </bottom>
    </border>
    <border>
      <left style="medium">
        <color rgb="FF000000"/>
      </left>
      <top style="thin">
        <color rgb="FFC8C8C8"/>
      </top>
      <bottom style="thin">
        <color rgb="FFBFBFBF"/>
      </bottom>
    </border>
    <border>
      <left style="medium">
        <color rgb="FF000000"/>
      </left>
      <top style="thin">
        <color rgb="FFBFBFBF"/>
      </top>
      <bottom style="thin">
        <color rgb="FFBFBFBF"/>
      </bottom>
    </border>
    <border>
      <left style="medium">
        <color rgb="FF000000"/>
      </left>
      <right/>
      <top style="thin">
        <color rgb="FFBFBFBF"/>
      </top>
      <bottom style="thin">
        <color rgb="FFBFBFBF"/>
      </bottom>
    </border>
    <border>
      <left style="medium">
        <color rgb="FF000000"/>
      </left>
      <top style="thin">
        <color rgb="FFC8C8C8"/>
      </top>
      <bottom style="thin">
        <color rgb="FFC8C8C8"/>
      </bottom>
    </border>
    <border>
      <left style="medium">
        <color rgb="FF000000"/>
      </left>
      <right style="thin">
        <color rgb="FFBFBFBF"/>
      </right>
      <top style="thin">
        <color rgb="FFC8C8C8"/>
      </top>
      <bottom style="thin">
        <color rgb="FFC8C8C8"/>
      </bottom>
    </border>
    <border>
      <left style="medium">
        <color rgb="FF000000"/>
      </left>
      <right/>
      <top style="thin">
        <color rgb="FFC8C8C8"/>
      </top>
      <bottom style="thin">
        <color rgb="FFC8C8C8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BFBFBF"/>
      </bottom>
    </border>
    <border>
      <left/>
      <right/>
      <top/>
      <bottom style="thin">
        <color rgb="FFBFBFBF"/>
      </bottom>
    </border>
    <border>
      <left style="medium">
        <color rgb="FF000000"/>
      </left>
      <right style="medium">
        <color rgb="FF000000"/>
      </right>
      <top/>
      <bottom style="thin">
        <color rgb="FFBFBFBF"/>
      </bottom>
    </border>
    <border>
      <left/>
      <right/>
      <top style="thin">
        <color rgb="FFBFBFBF"/>
      </top>
      <bottom style="thin">
        <color rgb="FFBFBFBF"/>
      </bottom>
    </border>
    <border>
      <left style="medium">
        <color rgb="FF000000"/>
      </left>
      <right style="medium">
        <color rgb="FF000000"/>
      </right>
      <top style="thin">
        <color rgb="FFBFBFBF"/>
      </top>
      <bottom style="medium">
        <color rgb="FF000000"/>
      </bottom>
    </border>
    <border>
      <left/>
      <right/>
      <top style="thin">
        <color rgb="FFBFBFBF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/>
      <bottom/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top style="thin">
        <color rgb="FF000000"/>
      </top>
    </border>
    <border>
      <left style="thin">
        <color rgb="FF000000"/>
      </left>
      <right/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</borders>
  <cellStyleXfs count="1">
    <xf borderId="0" fillId="0" fontId="0" numFmtId="0" applyAlignment="1" applyFont="1"/>
  </cellStyleXfs>
  <cellXfs count="27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2" numFmtId="0" xfId="0" applyAlignment="1" applyFont="1">
      <alignment horizontal="center" vertical="center"/>
    </xf>
    <xf borderId="0" fillId="0" fontId="3" numFmtId="0" xfId="0" applyFont="1"/>
    <xf borderId="0" fillId="0" fontId="1" numFmtId="0" xfId="0" applyFont="1"/>
    <xf borderId="1" fillId="0" fontId="4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0" fontId="2" numFmtId="0" xfId="0" applyBorder="1" applyFont="1"/>
    <xf borderId="2" fillId="0" fontId="3" numFmtId="0" xfId="0" applyBorder="1" applyFont="1"/>
    <xf borderId="0" fillId="0" fontId="1" numFmtId="1" xfId="0" applyFont="1" applyNumberFormat="1"/>
    <xf borderId="0" fillId="0" fontId="1" numFmtId="165" xfId="0" applyFont="1" applyNumberFormat="1"/>
    <xf borderId="3" fillId="0" fontId="2" numFmtId="165" xfId="0" applyAlignment="1" applyBorder="1" applyFont="1" applyNumberFormat="1">
      <alignment horizontal="center" vertical="center"/>
    </xf>
    <xf borderId="3" fillId="0" fontId="2" numFmtId="1" xfId="0" applyAlignment="1" applyBorder="1" applyFont="1" applyNumberFormat="1">
      <alignment horizontal="center" vertical="center"/>
    </xf>
    <xf borderId="0" fillId="0" fontId="5" numFmtId="0" xfId="0" applyFont="1"/>
    <xf borderId="3" fillId="0" fontId="2" numFmtId="1" xfId="0" applyAlignment="1" applyBorder="1" applyFont="1" applyNumberFormat="1">
      <alignment horizontal="center" vertical="center"/>
    </xf>
    <xf borderId="0" fillId="0" fontId="6" numFmtId="0" xfId="0" applyAlignment="1" applyFont="1">
      <alignment horizontal="center" vertical="center"/>
    </xf>
    <xf borderId="0" fillId="0" fontId="7" numFmtId="0" xfId="0" applyAlignment="1" applyFont="1">
      <alignment readingOrder="0"/>
    </xf>
    <xf borderId="0" fillId="0" fontId="6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8" numFmtId="0" xfId="0" applyAlignment="1" applyFont="1">
      <alignment readingOrder="0"/>
    </xf>
    <xf borderId="0" fillId="0" fontId="8" numFmtId="1" xfId="0" applyAlignment="1" applyFont="1" applyNumberFormat="1">
      <alignment readingOrder="0"/>
    </xf>
    <xf borderId="0" fillId="0" fontId="1" numFmtId="0" xfId="0" applyFont="1"/>
    <xf borderId="0" fillId="0" fontId="2" numFmtId="14" xfId="0" applyFont="1" applyNumberFormat="1"/>
    <xf borderId="0" fillId="0" fontId="2" numFmtId="3" xfId="0" applyFont="1" applyNumberFormat="1"/>
    <xf borderId="0" fillId="0" fontId="2" numFmtId="0" xfId="0" applyAlignment="1" applyFont="1">
      <alignment shrinkToFit="0" wrapText="1"/>
    </xf>
    <xf borderId="0" fillId="0" fontId="6" numFmtId="0" xfId="0" applyAlignment="1" applyFont="1">
      <alignment shrinkToFit="0" wrapText="1"/>
    </xf>
    <xf borderId="0" fillId="0" fontId="2" numFmtId="17" xfId="0" applyAlignment="1" applyFont="1" applyNumberFormat="1">
      <alignment shrinkToFit="0" wrapText="1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4" fillId="0" fontId="6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4" fillId="0" fontId="2" numFmtId="0" xfId="0" applyBorder="1" applyFont="1"/>
    <xf borderId="5" fillId="2" fontId="9" numFmtId="0" xfId="0" applyAlignment="1" applyBorder="1" applyFill="1" applyFont="1">
      <alignment horizontal="center" readingOrder="0" vertical="center"/>
    </xf>
    <xf borderId="6" fillId="2" fontId="9" numFmtId="0" xfId="0" applyAlignment="1" applyBorder="1" applyFont="1">
      <alignment horizontal="center" readingOrder="0" vertical="center"/>
    </xf>
    <xf borderId="7" fillId="2" fontId="9" numFmtId="0" xfId="0" applyAlignment="1" applyBorder="1" applyFont="1">
      <alignment horizontal="center" readingOrder="0" vertical="center"/>
    </xf>
    <xf borderId="5" fillId="3" fontId="2" numFmtId="0" xfId="0" applyAlignment="1" applyBorder="1" applyFill="1" applyFont="1">
      <alignment horizontal="center" vertical="center"/>
    </xf>
    <xf borderId="8" fillId="3" fontId="2" numFmtId="0" xfId="0" applyBorder="1" applyFont="1"/>
    <xf borderId="9" fillId="3" fontId="2" numFmtId="0" xfId="0" applyBorder="1" applyFont="1"/>
    <xf borderId="10" fillId="3" fontId="2" numFmtId="1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vertical="center"/>
    </xf>
    <xf borderId="8" fillId="0" fontId="2" numFmtId="0" xfId="0" applyBorder="1" applyFont="1"/>
    <xf borderId="12" fillId="0" fontId="2" numFmtId="0" xfId="0" applyBorder="1" applyFont="1"/>
    <xf borderId="10" fillId="0" fontId="2" numFmtId="1" xfId="0" applyAlignment="1" applyBorder="1" applyFont="1" applyNumberFormat="1">
      <alignment horizontal="center" vertical="center"/>
    </xf>
    <xf borderId="13" fillId="0" fontId="6" numFmtId="0" xfId="0" applyAlignment="1" applyBorder="1" applyFont="1">
      <alignment horizontal="left" vertical="center"/>
    </xf>
    <xf borderId="10" fillId="3" fontId="4" numFmtId="1" xfId="0" applyAlignment="1" applyBorder="1" applyFont="1" applyNumberFormat="1">
      <alignment horizontal="center" readingOrder="0" vertical="center"/>
    </xf>
    <xf borderId="14" fillId="3" fontId="6" numFmtId="0" xfId="0" applyAlignment="1" applyBorder="1" applyFont="1">
      <alignment horizontal="left" vertical="center"/>
    </xf>
    <xf borderId="5" fillId="3" fontId="4" numFmtId="0" xfId="0" applyAlignment="1" applyBorder="1" applyFont="1">
      <alignment horizontal="center" readingOrder="0" vertical="center"/>
    </xf>
    <xf borderId="8" fillId="3" fontId="4" numFmtId="0" xfId="0" applyAlignment="1" applyBorder="1" applyFont="1">
      <alignment readingOrder="0"/>
    </xf>
    <xf borderId="9" fillId="3" fontId="4" numFmtId="0" xfId="0" applyAlignment="1" applyBorder="1" applyFont="1">
      <alignment readingOrder="0"/>
    </xf>
    <xf borderId="14" fillId="3" fontId="10" numFmtId="0" xfId="0" applyAlignment="1" applyBorder="1" applyFont="1">
      <alignment horizontal="left" readingOrder="0" vertical="center"/>
    </xf>
    <xf borderId="12" fillId="0" fontId="2" numFmtId="0" xfId="0" applyAlignment="1" applyBorder="1" applyFont="1">
      <alignment horizontal="center" vertical="center"/>
    </xf>
    <xf borderId="9" fillId="3" fontId="2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readingOrder="0" vertical="center"/>
    </xf>
    <xf borderId="10" fillId="0" fontId="4" numFmtId="1" xfId="0" applyAlignment="1" applyBorder="1" applyFont="1" applyNumberFormat="1">
      <alignment horizontal="center" readingOrder="0" vertical="center"/>
    </xf>
    <xf borderId="9" fillId="3" fontId="4" numFmtId="0" xfId="0" applyAlignment="1" applyBorder="1" applyFont="1">
      <alignment horizontal="center" readingOrder="0" vertical="center"/>
    </xf>
    <xf borderId="8" fillId="0" fontId="4" numFmtId="0" xfId="0" applyAlignment="1" applyBorder="1" applyFont="1">
      <alignment readingOrder="0"/>
    </xf>
    <xf borderId="12" fillId="0" fontId="4" numFmtId="0" xfId="0" applyAlignment="1" applyBorder="1" applyFont="1">
      <alignment readingOrder="0"/>
    </xf>
    <xf borderId="13" fillId="0" fontId="10" numFmtId="0" xfId="0" applyAlignment="1" applyBorder="1" applyFont="1">
      <alignment horizontal="left" readingOrder="0" vertical="center"/>
    </xf>
    <xf borderId="13" fillId="0" fontId="6" numFmtId="0" xfId="0" applyAlignment="1" applyBorder="1" applyFont="1">
      <alignment horizontal="left" vertical="top"/>
    </xf>
    <xf borderId="12" fillId="0" fontId="4" numFmtId="0" xfId="0" applyAlignment="1" applyBorder="1" applyFont="1">
      <alignment horizontal="center" readingOrder="0" vertical="center"/>
    </xf>
    <xf borderId="5" fillId="0" fontId="6" numFmtId="0" xfId="0" applyAlignment="1" applyBorder="1" applyFont="1">
      <alignment horizontal="left" vertical="center"/>
    </xf>
    <xf borderId="5" fillId="3" fontId="6" numFmtId="0" xfId="0" applyAlignment="1" applyBorder="1" applyFont="1">
      <alignment horizontal="left" vertical="center"/>
    </xf>
    <xf borderId="15" fillId="0" fontId="2" numFmtId="0" xfId="0" applyBorder="1" applyFont="1"/>
    <xf borderId="16" fillId="0" fontId="2" numFmtId="1" xfId="0" applyAlignment="1" applyBorder="1" applyFont="1" applyNumberFormat="1">
      <alignment horizontal="center" vertical="center"/>
    </xf>
    <xf borderId="17" fillId="3" fontId="2" numFmtId="0" xfId="0" applyBorder="1" applyFont="1"/>
    <xf borderId="16" fillId="3" fontId="2" numFmtId="1" xfId="0" applyAlignment="1" applyBorder="1" applyFont="1" applyNumberFormat="1">
      <alignment horizontal="center" vertical="center"/>
    </xf>
    <xf borderId="15" fillId="0" fontId="2" numFmtId="0" xfId="0" applyAlignment="1" applyBorder="1" applyFont="1">
      <alignment horizontal="center" vertical="center"/>
    </xf>
    <xf borderId="17" fillId="3" fontId="2" numFmtId="0" xfId="0" applyAlignment="1" applyBorder="1" applyFont="1">
      <alignment horizontal="center" vertical="center"/>
    </xf>
    <xf borderId="0" fillId="0" fontId="10" numFmtId="0" xfId="0" applyAlignment="1" applyFont="1">
      <alignment readingOrder="0"/>
    </xf>
    <xf borderId="0" fillId="0" fontId="2" numFmtId="166" xfId="0" applyFont="1" applyNumberFormat="1"/>
    <xf borderId="18" fillId="4" fontId="6" numFmtId="0" xfId="0" applyAlignment="1" applyBorder="1" applyFill="1" applyFont="1">
      <alignment horizontal="center" vertical="center"/>
    </xf>
    <xf borderId="6" fillId="4" fontId="6" numFmtId="0" xfId="0" applyAlignment="1" applyBorder="1" applyFont="1">
      <alignment horizontal="center" vertical="center"/>
    </xf>
    <xf borderId="19" fillId="0" fontId="2" numFmtId="0" xfId="0" applyAlignment="1" applyBorder="1" applyFont="1">
      <alignment horizontal="center"/>
    </xf>
    <xf borderId="5" fillId="5" fontId="2" numFmtId="0" xfId="0" applyAlignment="1" applyBorder="1" applyFill="1" applyFont="1">
      <alignment horizontal="center"/>
    </xf>
    <xf borderId="20" fillId="5" fontId="2" numFmtId="0" xfId="0" applyAlignment="1" applyBorder="1" applyFont="1">
      <alignment horizontal="center" vertical="center"/>
    </xf>
    <xf borderId="21" fillId="5" fontId="2" numFmtId="0" xfId="0" applyAlignment="1" applyBorder="1" applyFont="1">
      <alignment horizontal="center" vertical="center"/>
    </xf>
    <xf borderId="5" fillId="6" fontId="2" numFmtId="0" xfId="0" applyAlignment="1" applyBorder="1" applyFill="1" applyFont="1">
      <alignment horizontal="center"/>
    </xf>
    <xf borderId="20" fillId="6" fontId="2" numFmtId="0" xfId="0" applyAlignment="1" applyBorder="1" applyFont="1">
      <alignment horizontal="center" vertical="center"/>
    </xf>
    <xf borderId="21" fillId="6" fontId="2" numFmtId="0" xfId="0" applyAlignment="1" applyBorder="1" applyFont="1">
      <alignment horizontal="center" vertical="center"/>
    </xf>
    <xf borderId="22" fillId="6" fontId="2" numFmtId="0" xfId="0" applyAlignment="1" applyBorder="1" applyFont="1">
      <alignment horizontal="center" vertical="center"/>
    </xf>
    <xf borderId="22" fillId="5" fontId="2" numFmtId="0" xfId="0" applyAlignment="1" applyBorder="1" applyFont="1">
      <alignment horizontal="center" vertical="center"/>
    </xf>
    <xf borderId="23" fillId="5" fontId="2" numFmtId="0" xfId="0" applyAlignment="1" applyBorder="1" applyFont="1">
      <alignment horizontal="center"/>
    </xf>
    <xf borderId="24" fillId="5" fontId="2" numFmtId="0" xfId="0" applyAlignment="1" applyBorder="1" applyFont="1">
      <alignment horizontal="center" vertical="center"/>
    </xf>
    <xf borderId="25" fillId="5" fontId="2" numFmtId="0" xfId="0" applyAlignment="1" applyBorder="1" applyFont="1">
      <alignment horizontal="center" vertical="center"/>
    </xf>
    <xf borderId="26" fillId="0" fontId="2" numFmtId="0" xfId="0" applyBorder="1" applyFont="1"/>
    <xf borderId="27" fillId="4" fontId="2" numFmtId="0" xfId="0" applyBorder="1" applyFont="1"/>
    <xf borderId="28" fillId="4" fontId="2" numFmtId="0" xfId="0" applyBorder="1" applyFont="1"/>
    <xf borderId="29" fillId="4" fontId="2" numFmtId="0" xfId="0" applyBorder="1" applyFont="1"/>
    <xf borderId="30" fillId="4" fontId="2" numFmtId="0" xfId="0" applyBorder="1" applyFont="1"/>
    <xf borderId="0" fillId="0" fontId="2" numFmtId="167" xfId="0" applyFont="1" applyNumberFormat="1"/>
    <xf borderId="0" fillId="0" fontId="6" numFmtId="0" xfId="0" applyFont="1"/>
    <xf borderId="31" fillId="0" fontId="2" numFmtId="0" xfId="0" applyBorder="1" applyFont="1"/>
    <xf borderId="0" fillId="0" fontId="2" numFmtId="1" xfId="0" applyFont="1" applyNumberFormat="1"/>
    <xf borderId="0" fillId="0" fontId="2" numFmtId="10" xfId="0" applyFont="1" applyNumberForma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35" fillId="0" fontId="2" numFmtId="0" xfId="0" applyBorder="1" applyFont="1"/>
    <xf borderId="36" fillId="0" fontId="6" numFmtId="0" xfId="0" applyBorder="1" applyFont="1"/>
    <xf borderId="35" fillId="0" fontId="6" numFmtId="0" xfId="0" applyAlignment="1" applyBorder="1" applyFont="1">
      <alignment horizontal="center"/>
    </xf>
    <xf borderId="37" fillId="0" fontId="8" numFmtId="0" xfId="0" applyBorder="1" applyFont="1"/>
    <xf borderId="37" fillId="0" fontId="6" numFmtId="0" xfId="0" applyAlignment="1" applyBorder="1" applyFont="1">
      <alignment horizontal="center"/>
    </xf>
    <xf borderId="38" fillId="0" fontId="6" numFmtId="0" xfId="0" applyAlignment="1" applyBorder="1" applyFont="1">
      <alignment horizontal="center" vertical="center"/>
    </xf>
    <xf borderId="39" fillId="0" fontId="6" numFmtId="0" xfId="0" applyAlignment="1" applyBorder="1" applyFont="1">
      <alignment horizontal="center"/>
    </xf>
    <xf borderId="40" fillId="0" fontId="8" numFmtId="0" xfId="0" applyBorder="1" applyFont="1"/>
    <xf borderId="41" fillId="0" fontId="6" numFmtId="0" xfId="0" applyAlignment="1" applyBorder="1" applyFont="1">
      <alignment horizontal="center"/>
    </xf>
    <xf borderId="2" fillId="0" fontId="8" numFmtId="0" xfId="0" applyBorder="1" applyFont="1"/>
    <xf borderId="1" fillId="0" fontId="8" numFmtId="0" xfId="0" applyBorder="1" applyFont="1"/>
    <xf borderId="36" fillId="0" fontId="6" numFmtId="0" xfId="0" applyAlignment="1" applyBorder="1" applyFont="1">
      <alignment horizontal="center" vertical="center"/>
    </xf>
    <xf borderId="3" fillId="0" fontId="2" numFmtId="0" xfId="0" applyBorder="1" applyFont="1"/>
    <xf borderId="37" fillId="0" fontId="2" numFmtId="0" xfId="0" applyAlignment="1" applyBorder="1" applyFont="1">
      <alignment horizontal="center" vertical="center"/>
    </xf>
    <xf borderId="42" fillId="0" fontId="2" numFmtId="0" xfId="0" applyAlignment="1" applyBorder="1" applyFont="1">
      <alignment horizontal="center" vertical="center"/>
    </xf>
    <xf borderId="38" fillId="0" fontId="8" numFmtId="0" xfId="0" applyBorder="1" applyFont="1"/>
    <xf borderId="3" fillId="0" fontId="2" numFmtId="0" xfId="0" applyAlignment="1" applyBorder="1" applyFont="1">
      <alignment horizontal="center"/>
    </xf>
    <xf borderId="43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0" fillId="0" fontId="2" numFmtId="167" xfId="0" applyAlignment="1" applyFont="1" applyNumberFormat="1">
      <alignment horizontal="center" vertical="center"/>
    </xf>
    <xf borderId="44" fillId="7" fontId="2" numFmtId="2" xfId="0" applyAlignment="1" applyBorder="1" applyFill="1" applyFont="1" applyNumberFormat="1">
      <alignment vertical="center"/>
    </xf>
    <xf borderId="36" fillId="0" fontId="2" numFmtId="2" xfId="0" applyBorder="1" applyFont="1" applyNumberFormat="1"/>
    <xf borderId="37" fillId="0" fontId="2" numFmtId="2" xfId="0" applyBorder="1" applyFont="1" applyNumberFormat="1"/>
    <xf borderId="36" fillId="0" fontId="2" numFmtId="0" xfId="0" applyBorder="1" applyFont="1"/>
    <xf borderId="45" fillId="0" fontId="2" numFmtId="0" xfId="0" applyBorder="1" applyFont="1"/>
    <xf borderId="37" fillId="0" fontId="2" numFmtId="0" xfId="0" applyBorder="1" applyFont="1"/>
    <xf borderId="37" fillId="0" fontId="2" numFmtId="167" xfId="0" applyBorder="1" applyFont="1" applyNumberFormat="1"/>
    <xf borderId="45" fillId="0" fontId="2" numFmtId="168" xfId="0" applyBorder="1" applyFont="1" applyNumberFormat="1"/>
    <xf borderId="37" fillId="0" fontId="2" numFmtId="1" xfId="0" applyBorder="1" applyFont="1" applyNumberFormat="1"/>
    <xf borderId="46" fillId="7" fontId="2" numFmtId="2" xfId="0" applyAlignment="1" applyBorder="1" applyFont="1" applyNumberFormat="1">
      <alignment vertical="center"/>
    </xf>
    <xf borderId="38" fillId="0" fontId="2" numFmtId="2" xfId="0" applyBorder="1" applyFont="1" applyNumberFormat="1"/>
    <xf borderId="0" fillId="0" fontId="2" numFmtId="2" xfId="0" applyFont="1" applyNumberFormat="1"/>
    <xf borderId="26" fillId="0" fontId="2" numFmtId="2" xfId="0" applyBorder="1" applyFont="1" applyNumberFormat="1"/>
    <xf borderId="38" fillId="0" fontId="2" numFmtId="0" xfId="0" applyBorder="1" applyFont="1"/>
    <xf borderId="43" fillId="0" fontId="2" numFmtId="0" xfId="0" applyBorder="1" applyFont="1"/>
    <xf borderId="43" fillId="0" fontId="2" numFmtId="168" xfId="0" applyBorder="1" applyFont="1" applyNumberFormat="1"/>
    <xf borderId="46" fillId="7" fontId="2" numFmtId="2" xfId="0" applyAlignment="1" applyBorder="1" applyFont="1" applyNumberFormat="1">
      <alignment horizontal="center" vertical="center"/>
    </xf>
    <xf borderId="25" fillId="7" fontId="2" numFmtId="2" xfId="0" applyAlignment="1" applyBorder="1" applyFont="1" applyNumberFormat="1">
      <alignment horizontal="center" vertical="center"/>
    </xf>
    <xf borderId="47" fillId="0" fontId="2" numFmtId="2" xfId="0" applyBorder="1" applyFont="1" applyNumberFormat="1"/>
    <xf borderId="48" fillId="0" fontId="2" numFmtId="2" xfId="0" applyBorder="1" applyFont="1" applyNumberFormat="1"/>
    <xf borderId="49" fillId="0" fontId="2" numFmtId="2" xfId="0" applyBorder="1" applyFont="1" applyNumberFormat="1"/>
    <xf borderId="48" fillId="0" fontId="2" numFmtId="0" xfId="0" applyBorder="1" applyFont="1"/>
    <xf borderId="47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48" fillId="0" fontId="2" numFmtId="167" xfId="0" applyBorder="1" applyFont="1" applyNumberFormat="1"/>
    <xf borderId="40" fillId="0" fontId="2" numFmtId="168" xfId="0" applyBorder="1" applyFont="1" applyNumberFormat="1"/>
    <xf borderId="48" fillId="0" fontId="2" numFmtId="1" xfId="0" applyBorder="1" applyFont="1" applyNumberFormat="1"/>
    <xf borderId="44" fillId="8" fontId="6" numFmtId="2" xfId="0" applyAlignment="1" applyBorder="1" applyFill="1" applyFont="1" applyNumberFormat="1">
      <alignment vertical="center"/>
    </xf>
    <xf borderId="42" fillId="0" fontId="2" numFmtId="2" xfId="0" applyBorder="1" applyFont="1" applyNumberFormat="1"/>
    <xf borderId="46" fillId="8" fontId="6" numFmtId="2" xfId="0" applyAlignment="1" applyBorder="1" applyFont="1" applyNumberFormat="1">
      <alignment vertical="center"/>
    </xf>
    <xf borderId="25" fillId="8" fontId="6" numFmtId="2" xfId="0" applyAlignment="1" applyBorder="1" applyFont="1" applyNumberFormat="1">
      <alignment horizontal="center" vertical="center"/>
    </xf>
    <xf borderId="46" fillId="9" fontId="2" numFmtId="2" xfId="0" applyAlignment="1" applyBorder="1" applyFill="1" applyFont="1" applyNumberFormat="1">
      <alignment vertical="center"/>
    </xf>
    <xf borderId="46" fillId="9" fontId="2" numFmtId="2" xfId="0" applyAlignment="1" applyBorder="1" applyFont="1" applyNumberFormat="1">
      <alignment horizontal="center" vertical="center"/>
    </xf>
    <xf borderId="44" fillId="10" fontId="6" numFmtId="2" xfId="0" applyAlignment="1" applyBorder="1" applyFill="1" applyFont="1" applyNumberFormat="1">
      <alignment vertical="center"/>
    </xf>
    <xf borderId="46" fillId="10" fontId="6" numFmtId="2" xfId="0" applyAlignment="1" applyBorder="1" applyFont="1" applyNumberFormat="1">
      <alignment vertical="center"/>
    </xf>
    <xf borderId="25" fillId="10" fontId="6" numFmtId="2" xfId="0" applyAlignment="1" applyBorder="1" applyFont="1" applyNumberFormat="1">
      <alignment vertical="center"/>
    </xf>
    <xf borderId="3" fillId="0" fontId="2" numFmtId="2" xfId="0" applyBorder="1" applyFont="1" applyNumberFormat="1"/>
    <xf borderId="49" fillId="0" fontId="2" numFmtId="0" xfId="0" applyBorder="1" applyFont="1"/>
    <xf borderId="47" fillId="0" fontId="8" numFmtId="0" xfId="0" applyBorder="1" applyFont="1"/>
    <xf borderId="39" fillId="0" fontId="2" numFmtId="0" xfId="0" applyAlignment="1" applyBorder="1" applyFont="1">
      <alignment horizontal="center"/>
    </xf>
    <xf borderId="40" fillId="0" fontId="2" numFmtId="0" xfId="0" applyAlignment="1" applyBorder="1" applyFont="1">
      <alignment horizontal="center" vertical="center"/>
    </xf>
    <xf borderId="39" fillId="0" fontId="2" numFmtId="0" xfId="0" applyAlignment="1" applyBorder="1" applyFont="1">
      <alignment horizontal="center" vertical="center"/>
    </xf>
    <xf borderId="48" fillId="0" fontId="2" numFmtId="0" xfId="0" applyAlignment="1" applyBorder="1" applyFont="1">
      <alignment horizontal="center" vertical="center"/>
    </xf>
    <xf borderId="48" fillId="0" fontId="2" numFmtId="167" xfId="0" applyAlignment="1" applyBorder="1" applyFont="1" applyNumberFormat="1">
      <alignment horizontal="center" vertical="center"/>
    </xf>
    <xf borderId="18" fillId="0" fontId="6" numFmtId="0" xfId="0" applyAlignment="1" applyBorder="1" applyFont="1">
      <alignment horizontal="center" vertical="center"/>
    </xf>
    <xf borderId="0" fillId="0" fontId="2" numFmtId="49" xfId="0" applyFont="1" applyNumberFormat="1"/>
    <xf borderId="50" fillId="11" fontId="2" numFmtId="0" xfId="0" applyAlignment="1" applyBorder="1" applyFill="1" applyFont="1">
      <alignment horizontal="center"/>
    </xf>
    <xf borderId="51" fillId="0" fontId="8" numFmtId="0" xfId="0" applyBorder="1" applyFont="1"/>
    <xf borderId="52" fillId="0" fontId="8" numFmtId="0" xfId="0" applyBorder="1" applyFont="1"/>
    <xf borderId="30" fillId="5" fontId="2" numFmtId="0" xfId="0" applyBorder="1" applyFont="1"/>
    <xf borderId="53" fillId="4" fontId="2" numFmtId="0" xfId="0" applyBorder="1" applyFont="1"/>
    <xf borderId="37" fillId="0" fontId="6" numFmtId="0" xfId="0" applyBorder="1" applyFont="1"/>
    <xf quotePrefix="1" borderId="37" fillId="0" fontId="6" numFmtId="0" xfId="0" applyBorder="1" applyFont="1"/>
    <xf borderId="45" fillId="0" fontId="6" numFmtId="0" xfId="0" applyBorder="1" applyFont="1"/>
    <xf borderId="41" fillId="0" fontId="11" numFmtId="0" xfId="0" applyAlignment="1" applyBorder="1" applyFont="1">
      <alignment vertical="center"/>
    </xf>
    <xf borderId="1" fillId="0" fontId="6" numFmtId="0" xfId="0" applyAlignment="1" applyBorder="1" applyFont="1">
      <alignment horizontal="center" vertical="center"/>
    </xf>
    <xf borderId="30" fillId="11" fontId="6" numFmtId="0" xfId="0" applyBorder="1" applyFont="1"/>
    <xf borderId="30" fillId="11" fontId="6" numFmtId="2" xfId="0" applyBorder="1" applyFont="1" applyNumberFormat="1"/>
    <xf borderId="50" fillId="11" fontId="6" numFmtId="2" xfId="0" applyAlignment="1" applyBorder="1" applyFont="1" applyNumberFormat="1">
      <alignment horizontal="center"/>
    </xf>
    <xf borderId="50" fillId="5" fontId="6" numFmtId="2" xfId="0" applyAlignment="1" applyBorder="1" applyFont="1" applyNumberFormat="1">
      <alignment horizontal="center"/>
    </xf>
    <xf borderId="30" fillId="5" fontId="6" numFmtId="2" xfId="0" applyAlignment="1" applyBorder="1" applyFont="1" applyNumberFormat="1">
      <alignment horizontal="center"/>
    </xf>
    <xf borderId="43" fillId="0" fontId="6" numFmtId="0" xfId="0" applyBorder="1" applyFont="1"/>
    <xf borderId="3" fillId="0" fontId="12" numFmtId="0" xfId="0" applyAlignment="1" applyBorder="1" applyFont="1">
      <alignment horizontal="center" vertical="center"/>
    </xf>
    <xf borderId="54" fillId="4" fontId="2" numFmtId="1" xfId="0" applyAlignment="1" applyBorder="1" applyFont="1" applyNumberFormat="1">
      <alignment horizontal="center" vertical="center"/>
    </xf>
    <xf borderId="0" fillId="0" fontId="6" numFmtId="2" xfId="0" applyFont="1" applyNumberFormat="1"/>
    <xf borderId="0" fillId="0" fontId="6" numFmtId="1" xfId="0" applyFont="1" applyNumberFormat="1"/>
    <xf borderId="30" fillId="5" fontId="6" numFmtId="1" xfId="0" applyBorder="1" applyFont="1" applyNumberFormat="1"/>
    <xf borderId="55" fillId="0" fontId="6" numFmtId="0" xfId="0" applyBorder="1" applyFont="1"/>
    <xf borderId="56" fillId="0" fontId="2" numFmtId="0" xfId="0" applyBorder="1" applyFont="1"/>
    <xf borderId="31" fillId="0" fontId="6" numFmtId="0" xfId="0" applyBorder="1" applyFont="1"/>
    <xf borderId="54" fillId="4" fontId="2" numFmtId="9" xfId="0" applyAlignment="1" applyBorder="1" applyFont="1" applyNumberFormat="1">
      <alignment horizontal="center" vertical="center"/>
    </xf>
    <xf borderId="40" fillId="0" fontId="6" numFmtId="0" xfId="0" applyBorder="1" applyFont="1"/>
    <xf borderId="32" fillId="0" fontId="6" numFmtId="0" xfId="0" applyBorder="1" applyFont="1"/>
    <xf borderId="57" fillId="4" fontId="2" numFmtId="0" xfId="0" applyBorder="1" applyFont="1"/>
    <xf borderId="54" fillId="4" fontId="2" numFmtId="169" xfId="0" applyAlignment="1" applyBorder="1" applyFont="1" applyNumberFormat="1">
      <alignment horizontal="center" vertical="center"/>
    </xf>
    <xf borderId="58" fillId="4" fontId="2" numFmtId="0" xfId="0" applyBorder="1" applyFont="1"/>
    <xf borderId="55" fillId="0" fontId="2" numFmtId="0" xfId="0" applyBorder="1" applyFont="1"/>
    <xf borderId="29" fillId="5" fontId="2" numFmtId="0" xfId="0" applyBorder="1" applyFont="1"/>
    <xf borderId="59" fillId="4" fontId="2" numFmtId="0" xfId="0" applyBorder="1" applyFont="1"/>
    <xf borderId="60" fillId="4" fontId="2" numFmtId="0" xfId="0" applyBorder="1" applyFont="1"/>
    <xf borderId="60" fillId="5" fontId="6" numFmtId="0" xfId="0" applyBorder="1" applyFont="1"/>
    <xf borderId="61" fillId="5" fontId="6" numFmtId="0" xfId="0" applyBorder="1" applyFont="1"/>
    <xf borderId="39" fillId="0" fontId="12" numFmtId="0" xfId="0" applyAlignment="1" applyBorder="1" applyFont="1">
      <alignment horizontal="center" vertical="center"/>
    </xf>
    <xf borderId="61" fillId="4" fontId="2" numFmtId="1" xfId="0" applyAlignment="1" applyBorder="1" applyFont="1" applyNumberFormat="1">
      <alignment horizontal="center" vertical="center"/>
    </xf>
    <xf borderId="62" fillId="5" fontId="2" numFmtId="0" xfId="0" applyBorder="1" applyFont="1"/>
    <xf borderId="63" fillId="0" fontId="2" numFmtId="0" xfId="0" applyBorder="1" applyFont="1"/>
    <xf borderId="64" fillId="0" fontId="2" numFmtId="0" xfId="0" applyBorder="1" applyFont="1"/>
    <xf borderId="65" fillId="4" fontId="2" numFmtId="0" xfId="0" applyBorder="1" applyFont="1"/>
    <xf borderId="6" fillId="4" fontId="2" numFmtId="0" xfId="0" applyBorder="1" applyFont="1"/>
    <xf borderId="1" fillId="0" fontId="2" numFmtId="0" xfId="0" applyBorder="1" applyFont="1"/>
    <xf borderId="66" fillId="0" fontId="2" numFmtId="0" xfId="0" applyBorder="1" applyFont="1"/>
    <xf borderId="31" fillId="0" fontId="6" numFmtId="0" xfId="0" applyAlignment="1" applyBorder="1" applyFont="1">
      <alignment horizontal="center"/>
    </xf>
    <xf borderId="26" fillId="0" fontId="6" numFmtId="0" xfId="0" applyBorder="1" applyFont="1"/>
    <xf borderId="66" fillId="0" fontId="6" numFmtId="0" xfId="0" applyBorder="1" applyFont="1"/>
    <xf borderId="55" fillId="0" fontId="6" numFmtId="0" xfId="0" applyAlignment="1" applyBorder="1" applyFont="1">
      <alignment horizontal="center"/>
    </xf>
    <xf borderId="66" fillId="0" fontId="8" numFmtId="0" xfId="0" applyBorder="1" applyFont="1"/>
    <xf borderId="56" fillId="0" fontId="8" numFmtId="0" xfId="0" applyBorder="1" applyFont="1"/>
    <xf borderId="55" fillId="0" fontId="2" numFmtId="0" xfId="0" applyAlignment="1" applyBorder="1" applyFont="1">
      <alignment horizontal="center"/>
    </xf>
    <xf borderId="31" fillId="0" fontId="6" numFmtId="1" xfId="0" applyBorder="1" applyFont="1" applyNumberFormat="1"/>
    <xf borderId="31" fillId="0" fontId="11" numFmtId="0" xfId="0" applyBorder="1" applyFont="1"/>
    <xf borderId="0" fillId="0" fontId="11" numFmtId="0" xfId="0" applyFont="1"/>
    <xf borderId="26" fillId="0" fontId="11" numFmtId="0" xfId="0" applyBorder="1" applyFont="1"/>
    <xf borderId="67" fillId="5" fontId="2" numFmtId="0" xfId="0" applyBorder="1" applyFont="1"/>
    <xf borderId="66" fillId="0" fontId="6" numFmtId="0" xfId="0" applyAlignment="1" applyBorder="1" applyFont="1">
      <alignment horizontal="center"/>
    </xf>
    <xf borderId="56" fillId="0" fontId="6" numFmtId="0" xfId="0" applyAlignment="1" applyBorder="1" applyFont="1">
      <alignment horizontal="center"/>
    </xf>
    <xf borderId="0" fillId="0" fontId="12" numFmtId="0" xfId="0" applyFont="1"/>
    <xf borderId="30" fillId="11" fontId="2" numFmtId="0" xfId="0" applyBorder="1" applyFont="1"/>
    <xf borderId="0" fillId="0" fontId="13" numFmtId="0" xfId="0" applyAlignment="1" applyFont="1">
      <alignment readingOrder="0"/>
    </xf>
    <xf borderId="0" fillId="0" fontId="14" numFmtId="0" xfId="0" applyFont="1"/>
    <xf borderId="0" fillId="0" fontId="15" numFmtId="0" xfId="0" applyAlignment="1" applyFont="1">
      <alignment readingOrder="0"/>
    </xf>
    <xf borderId="0" fillId="0" fontId="16" numFmtId="0" xfId="0" applyAlignment="1" applyFont="1">
      <alignment horizontal="center"/>
    </xf>
    <xf borderId="0" fillId="0" fontId="16" numFmtId="0" xfId="0" applyFont="1"/>
    <xf borderId="18" fillId="0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shrinkToFit="0" vertical="center" wrapText="1"/>
    </xf>
    <xf borderId="47" fillId="0" fontId="2" numFmtId="0" xfId="0" applyAlignment="1" applyBorder="1" applyFont="1">
      <alignment shrinkToFit="0" vertical="center" wrapText="1"/>
    </xf>
    <xf borderId="40" fillId="0" fontId="2" numFmtId="0" xfId="0" applyAlignment="1" applyBorder="1" applyFont="1">
      <alignment shrinkToFit="0" vertical="center" wrapText="1"/>
    </xf>
    <xf borderId="0" fillId="0" fontId="2" numFmtId="0" xfId="0" applyAlignment="1" applyFont="1">
      <alignment vertical="center"/>
    </xf>
    <xf borderId="68" fillId="12" fontId="17" numFmtId="0" xfId="0" applyAlignment="1" applyBorder="1" applyFill="1" applyFont="1">
      <alignment horizontal="center" shrinkToFit="0" vertical="center" wrapText="1"/>
    </xf>
    <xf borderId="69" fillId="12" fontId="17" numFmtId="0" xfId="0" applyAlignment="1" applyBorder="1" applyFont="1">
      <alignment horizontal="center" shrinkToFit="0" vertical="center" wrapText="1"/>
    </xf>
    <xf borderId="70" fillId="0" fontId="8" numFmtId="0" xfId="0" applyBorder="1" applyFont="1"/>
    <xf borderId="71" fillId="0" fontId="8" numFmtId="0" xfId="0" applyBorder="1" applyFont="1"/>
    <xf borderId="72" fillId="12" fontId="17" numFmtId="0" xfId="0" applyAlignment="1" applyBorder="1" applyFont="1">
      <alignment horizontal="center" shrinkToFit="0" vertical="center" wrapText="1"/>
    </xf>
    <xf borderId="73" fillId="12" fontId="17" numFmtId="0" xfId="0" applyAlignment="1" applyBorder="1" applyFont="1">
      <alignment shrinkToFit="0" vertical="center" wrapText="1"/>
    </xf>
    <xf borderId="74" fillId="12" fontId="17" numFmtId="0" xfId="0" applyAlignment="1" applyBorder="1" applyFont="1">
      <alignment shrinkToFit="0" vertical="center" wrapText="1"/>
    </xf>
    <xf borderId="73" fillId="12" fontId="18" numFmtId="0" xfId="0" applyAlignment="1" applyBorder="1" applyFont="1">
      <alignment shrinkToFit="0" vertical="center" wrapText="1"/>
    </xf>
    <xf borderId="74" fillId="12" fontId="18" numFmtId="0" xfId="0" applyAlignment="1" applyBorder="1" applyFont="1">
      <alignment shrinkToFit="0" vertical="center" wrapText="1"/>
    </xf>
    <xf borderId="75" fillId="12" fontId="17" numFmtId="0" xfId="0" applyAlignment="1" applyBorder="1" applyFont="1">
      <alignment horizontal="center" shrinkToFit="0" vertical="center" wrapText="1"/>
    </xf>
    <xf borderId="76" fillId="12" fontId="18" numFmtId="0" xfId="0" applyAlignment="1" applyBorder="1" applyFont="1">
      <alignment shrinkToFit="0" vertical="center" wrapText="1"/>
    </xf>
    <xf borderId="77" fillId="12" fontId="18" numFmtId="0" xfId="0" applyAlignment="1" applyBorder="1" applyFont="1">
      <alignment shrinkToFit="0" vertical="center" wrapText="1"/>
    </xf>
    <xf borderId="4" fillId="0" fontId="2" numFmtId="2" xfId="0" applyAlignment="1" applyBorder="1" applyFont="1" applyNumberFormat="1">
      <alignment shrinkToFit="0" wrapText="1"/>
    </xf>
    <xf borderId="0" fillId="0" fontId="2" numFmtId="2" xfId="0" applyAlignment="1" applyFont="1" applyNumberFormat="1">
      <alignment shrinkToFit="0" wrapText="1"/>
    </xf>
    <xf borderId="0" fillId="0" fontId="6" numFmtId="2" xfId="0" applyAlignment="1" applyFont="1" applyNumberFormat="1">
      <alignment shrinkToFit="0" wrapText="1"/>
    </xf>
    <xf borderId="0" fillId="0" fontId="2" numFmtId="2" xfId="0" applyAlignment="1" applyFont="1" applyNumberFormat="1">
      <alignment horizontal="left" readingOrder="1" shrinkToFit="0" wrapText="1"/>
    </xf>
    <xf borderId="0" fillId="0" fontId="2" numFmtId="14" xfId="0" applyAlignment="1" applyFont="1" applyNumberFormat="1">
      <alignment shrinkToFit="0" wrapText="1"/>
    </xf>
    <xf borderId="0" fillId="0" fontId="4" numFmtId="2" xfId="0" applyAlignment="1" applyFont="1" applyNumberFormat="1">
      <alignment readingOrder="0" shrinkToFit="0" wrapText="1"/>
    </xf>
    <xf borderId="0" fillId="0" fontId="4" numFmtId="2" xfId="0" applyAlignment="1" applyFont="1" applyNumberFormat="1">
      <alignment readingOrder="0"/>
    </xf>
    <xf borderId="78" fillId="13" fontId="19" numFmtId="2" xfId="0" applyAlignment="1" applyBorder="1" applyFill="1" applyFont="1" applyNumberFormat="1">
      <alignment shrinkToFit="0" wrapText="1"/>
    </xf>
    <xf borderId="0" fillId="0" fontId="4" numFmtId="2" xfId="0" applyAlignment="1" applyFont="1" applyNumberFormat="1">
      <alignment horizontal="left" readingOrder="1" shrinkToFit="0" wrapText="1"/>
    </xf>
    <xf borderId="0" fillId="0" fontId="20" numFmtId="0" xfId="0" applyAlignment="1" applyFont="1">
      <alignment shrinkToFit="0" wrapText="1"/>
    </xf>
    <xf borderId="0" fillId="0" fontId="2" numFmtId="0" xfId="0" applyAlignment="1" applyFont="1">
      <alignment horizontal="left" readingOrder="1" shrinkToFit="0" wrapText="1"/>
    </xf>
    <xf borderId="0" fillId="0" fontId="4" numFmtId="0" xfId="0" applyAlignment="1" applyFont="1">
      <alignment horizontal="left" readingOrder="1" shrinkToFit="0" wrapText="1"/>
    </xf>
    <xf borderId="0" fillId="0" fontId="2" numFmtId="0" xfId="0" applyAlignment="1" applyFont="1">
      <alignment horizontal="left"/>
    </xf>
    <xf borderId="0" fillId="0" fontId="2" numFmtId="9" xfId="0" applyFont="1" applyNumberFormat="1"/>
    <xf borderId="0" fillId="0" fontId="2" numFmtId="14" xfId="0" applyAlignment="1" applyFont="1" applyNumberFormat="1">
      <alignment horizontal="left"/>
    </xf>
    <xf borderId="30" fillId="11" fontId="4" numFmtId="0" xfId="0" applyAlignment="1" applyBorder="1" applyFont="1">
      <alignment readingOrder="0"/>
    </xf>
    <xf borderId="79" fillId="0" fontId="21" numFmtId="0" xfId="0" applyAlignment="1" applyBorder="1" applyFont="1">
      <alignment horizontal="left" readingOrder="1" shrinkToFit="0" wrapText="1"/>
    </xf>
    <xf borderId="80" fillId="0" fontId="21" numFmtId="0" xfId="0" applyAlignment="1" applyBorder="1" applyFont="1">
      <alignment horizontal="left" readingOrder="1" shrinkToFit="0" wrapText="1"/>
    </xf>
    <xf borderId="81" fillId="0" fontId="21" numFmtId="0" xfId="0" applyAlignment="1" applyBorder="1" applyFont="1">
      <alignment horizontal="left" readingOrder="1" shrinkToFit="0" wrapText="1"/>
    </xf>
    <xf borderId="82" fillId="0" fontId="21" numFmtId="0" xfId="0" applyAlignment="1" applyBorder="1" applyFont="1">
      <alignment horizontal="left" readingOrder="1" shrinkToFit="0" wrapText="1"/>
    </xf>
    <xf borderId="0" fillId="0" fontId="2" numFmtId="16" xfId="0" applyFont="1" applyNumberFormat="1"/>
    <xf borderId="81" fillId="0" fontId="21" numFmtId="0" xfId="0" applyAlignment="1" applyBorder="1" applyFont="1">
      <alignment horizontal="left" readingOrder="1" shrinkToFit="0" wrapText="1"/>
    </xf>
    <xf borderId="83" fillId="0" fontId="21" numFmtId="0" xfId="0" applyAlignment="1" applyBorder="1" applyFont="1">
      <alignment horizontal="left" readingOrder="1" shrinkToFit="0" wrapText="1"/>
    </xf>
    <xf borderId="84" fillId="0" fontId="21" numFmtId="0" xfId="0" applyAlignment="1" applyBorder="1" applyFont="1">
      <alignment horizontal="left" readingOrder="1" shrinkToFit="0" wrapText="1"/>
    </xf>
    <xf borderId="0" fillId="0" fontId="22" numFmtId="0" xfId="0" applyFont="1"/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ECECEC"/>
          <bgColor rgb="FFECECEC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>
        <i/>
        <strike/>
      </font>
      <fill>
        <patternFill patternType="solid">
          <fgColor rgb="FFA5A5A5"/>
          <bgColor rgb="FFA5A5A5"/>
        </patternFill>
      </fill>
      <border/>
    </dxf>
    <dxf>
      <font/>
      <fill>
        <patternFill patternType="solid">
          <fgColor rgb="FFFFD965"/>
          <bgColor rgb="FFFFD965"/>
        </patternFill>
      </fill>
      <border/>
    </dxf>
    <dxf>
      <font>
        <color rgb="FFC00000"/>
      </font>
      <fill>
        <patternFill patternType="solid">
          <fgColor rgb="FFAEABAB"/>
          <bgColor rgb="FFAEABAB"/>
        </patternFill>
      </fill>
      <border/>
    </dxf>
    <dxf>
      <font>
        <b/>
      </font>
      <fill>
        <patternFill patternType="solid">
          <fgColor rgb="FF9CC2E5"/>
          <bgColor rgb="FF9CC2E5"/>
        </patternFill>
      </fill>
      <border/>
    </dxf>
  </dxfs>
  <tableStyles count="1">
    <tableStyle count="3" pivot="0" name="Overal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P389" displayName="Table_1" id="1">
  <tableColumns count="16">
    <tableColumn name="Rank" id="1"/>
    <tableColumn name="Age" id="2"/>
    <tableColumn name="Drafted" id="3"/>
    <tableColumn name="Player" id="4"/>
    <tableColumn name="Position" id="5"/>
    <tableColumn name="Team" id="6"/>
    <tableColumn name="Bye" id="7"/>
    <tableColumn name="Status" id="8"/>
    <tableColumn name="ESPN" id="9"/>
    <tableColumn name="NFL" id="10"/>
    <tableColumn name="PPR" id="11"/>
    <tableColumn name="Rookie" id="12"/>
    <tableColumn name="PPR Tier" id="13"/>
    <tableColumn name="Proj" id="14"/>
    <tableColumn name="Keeper1000me" id="15"/>
    <tableColumn name="KeeperPick" id="16"/>
  </tableColumns>
  <tableStyleInfo name="Overal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 fitToPage="1"/>
  </sheetPr>
  <sheetViews>
    <sheetView workbookViewId="0">
      <pane xSplit="8.0" ySplit="2.0" topLeftCell="I3" activePane="bottomRight" state="frozen"/>
      <selection activeCell="I1" sqref="I1" pane="topRight"/>
      <selection activeCell="A3" sqref="A3" pane="bottomLeft"/>
      <selection activeCell="I3" sqref="I3" pane="bottomRight"/>
    </sheetView>
  </sheetViews>
  <sheetFormatPr customHeight="1" defaultColWidth="12.63" defaultRowHeight="15.0"/>
  <cols>
    <col customWidth="1" min="1" max="1" width="4.88"/>
    <col customWidth="1" min="2" max="2" width="6.5"/>
    <col customWidth="1" hidden="1" min="3" max="3" width="11.38"/>
    <col customWidth="1" min="4" max="4" width="17.5"/>
    <col customWidth="1" min="5" max="6" width="7.25"/>
    <col customWidth="1" min="7" max="7" width="6.5"/>
    <col customWidth="1" min="8" max="8" width="15.0"/>
    <col customWidth="1" min="9" max="14" width="8.5"/>
    <col customWidth="1" hidden="1" min="15" max="15" width="26.13"/>
    <col customWidth="1" hidden="1" min="16" max="16" width="13.75"/>
    <col customWidth="1" hidden="1" min="17" max="17" width="13.0"/>
    <col customWidth="1" hidden="1" min="18" max="18" width="16.5"/>
    <col customWidth="1" min="19" max="19" width="17.5"/>
    <col customWidth="1" min="20" max="20" width="13.75"/>
    <col customWidth="1" min="21" max="21" width="6.63"/>
    <col customWidth="1" min="22" max="22" width="9.38"/>
    <col customWidth="1" min="23" max="23" width="6.88"/>
    <col customWidth="1" min="24" max="24" width="8.13"/>
    <col customWidth="1" min="25" max="25" width="4.5"/>
    <col customWidth="1" min="26" max="26" width="4.63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2"/>
      <c r="J1" s="1"/>
      <c r="K1" s="1"/>
      <c r="L1" s="1"/>
      <c r="N1" s="1"/>
      <c r="O1" s="3"/>
      <c r="P1" s="3"/>
      <c r="Q1" s="4"/>
      <c r="W1" s="5"/>
      <c r="X1" s="5"/>
    </row>
    <row r="2" ht="15.75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6" t="s">
        <v>13</v>
      </c>
      <c r="O2" s="7" t="s">
        <v>14</v>
      </c>
      <c r="P2" s="8" t="s">
        <v>15</v>
      </c>
      <c r="Q2" s="9"/>
      <c r="R2" s="9"/>
      <c r="S2" s="10"/>
      <c r="T2" s="10"/>
      <c r="U2" s="10"/>
      <c r="V2" s="10"/>
      <c r="W2" s="11"/>
      <c r="X2" s="11"/>
      <c r="Y2" s="10"/>
      <c r="Z2" s="10"/>
    </row>
    <row r="3" ht="15.0" customHeight="1">
      <c r="A3" s="1">
        <f t="shared" ref="A3:A389" si="1">SUBTOTAL(3,E$2:E3)-1</f>
        <v>1</v>
      </c>
      <c r="B3" s="12">
        <v>24.1</v>
      </c>
      <c r="C3" s="1" t="str">
        <f t="shared" ref="C3:C389" si="2">IF(ISBLANK(#REF!),"No","Yes")</f>
        <v>Yes</v>
      </c>
      <c r="D3" s="1" t="s">
        <v>16</v>
      </c>
      <c r="E3" s="1" t="s">
        <v>17</v>
      </c>
      <c r="F3" s="1" t="s">
        <v>18</v>
      </c>
      <c r="G3" s="1" t="str">
        <f t="array" ref="G3">IFERROR(INDEX(Schedules!$T$4:$T$35,MATCH(Overall!$F3,Schedules!$B$4:$B$35,0)),"")</f>
        <v/>
      </c>
      <c r="H3" s="1" t="str">
        <f t="array" ref="H3">IFERROR(INDEX(Injuries!$K$100:$K$600,MATCH(Overall!$D3,Injuries!$J$100:$J$600,0)),"")</f>
        <v/>
      </c>
      <c r="I3" s="1">
        <f t="array" ref="I3">IFERROR(INDEX(Ranks!$J$1:$J$800,MATCH(Overall!$D3,Ranks!$E$1:$E$800,0)),"1000")</f>
        <v>1</v>
      </c>
      <c r="J3" s="1">
        <f t="array" ref="J3">IFERROR(INDEX(Ranks!$H$1:$H$800,MATCH(Overall!$D3,Ranks!$E$1:$E$800,0)),"1000")</f>
        <v>1</v>
      </c>
      <c r="K3" s="13">
        <f t="array" ref="K3">IFERROR(INDEX(Ranks!$L$1:$L$800,MATCH(Overall!$D3,Ranks!$E$1:$E$800,0)),"1000")</f>
        <v>1.1</v>
      </c>
      <c r="L3" s="1" t="str">
        <f t="array" ref="L3">IFERROR(INDEX(Ranks!$O$1:$O$800,MATCH(Overall!$D3,Ranks!$E$1:$E$800,0)),"Vet")</f>
        <v>Vet</v>
      </c>
      <c r="M3" s="12">
        <f t="array" ref="M3">IFERROR(INDEX(BorisTier!$E$211:$E$411,MATCH(Overall!$D3,BorisTier!$R$211:$R$411,0)),100)</f>
        <v>1</v>
      </c>
      <c r="N3" s="13">
        <f t="array" ref="N3">IFERROR(IF(OR(Overall!$E3="DB",Overall!$E3="DL",Overall!$E3="LB"),INDEX('IDP Prj'!$M$11:$M$1000,MATCH(Overall!$D3,'IDP Prj'!$B$11:$B$1000,0)),INDEX(ProjectionCalcs!$Q$8:$Q$979,MATCH(Overall!$D3,ProjectionCalcs!$B$8:$B$979,0))),0)</f>
        <v>0</v>
      </c>
      <c r="O3" s="14" t="str">
        <f>Overall!$D3</f>
        <v>Christian McCaffrey</v>
      </c>
      <c r="P3" s="15"/>
      <c r="Q3" s="4"/>
      <c r="R3" s="4"/>
      <c r="S3" s="4"/>
      <c r="T3" s="4"/>
      <c r="U3" s="16" t="s">
        <v>8</v>
      </c>
      <c r="V3" s="4"/>
      <c r="W3" s="5"/>
      <c r="X3" s="5"/>
      <c r="Y3" s="3"/>
      <c r="Z3" s="3"/>
    </row>
    <row r="4" ht="15.0" customHeight="1">
      <c r="A4" s="1">
        <f t="shared" si="1"/>
        <v>2</v>
      </c>
      <c r="B4" s="12">
        <v>23.5</v>
      </c>
      <c r="C4" s="1" t="str">
        <f t="shared" si="2"/>
        <v>Yes</v>
      </c>
      <c r="D4" s="1" t="s">
        <v>19</v>
      </c>
      <c r="E4" s="1" t="s">
        <v>17</v>
      </c>
      <c r="F4" s="1" t="s">
        <v>20</v>
      </c>
      <c r="G4" s="1" t="str">
        <f t="array" ref="G4">IFERROR(INDEX(Schedules!$T$4:$T$35,MATCH(Overall!$F4,Schedules!$B$4:$B$35,0)),"")</f>
        <v/>
      </c>
      <c r="H4" s="1" t="str">
        <f t="array" ref="H4">IFERROR(INDEX(Injuries!$K$100:$K$600,MATCH(Overall!$D4,Injuries!$J$100:$J$600,0)),"")</f>
        <v/>
      </c>
      <c r="I4" s="1">
        <f t="array" ref="I4">IFERROR(INDEX(Ranks!$J$1:$J$800,MATCH(Overall!$D4,Ranks!$E$1:$E$800,0)),"1000")</f>
        <v>2</v>
      </c>
      <c r="J4" s="1">
        <f t="array" ref="J4">IFERROR(INDEX(Ranks!$H$1:$H$800,MATCH(Overall!$D4,Ranks!$E$1:$E$800,0)),"1000")</f>
        <v>2</v>
      </c>
      <c r="K4" s="13">
        <f t="array" ref="K4">IFERROR(INDEX(Ranks!$L$1:$L$800,MATCH(Overall!$D4,Ranks!$E$1:$E$800,0)),"1000")</f>
        <v>2.3</v>
      </c>
      <c r="L4" s="1" t="str">
        <f t="array" ref="L4">IFERROR(INDEX(Ranks!$O$1:$O$800,MATCH(Overall!$D4,Ranks!$E$1:$E$800,0)),"Vet")</f>
        <v>Vet</v>
      </c>
      <c r="M4" s="12">
        <f t="array" ref="M4">IFERROR(INDEX(BorisTier!$E$211:$E$411,MATCH(Overall!$D4,BorisTier!$R$211:$R$411,0)),100)</f>
        <v>1</v>
      </c>
      <c r="N4" s="13">
        <f t="array" ref="N4">IFERROR(IF(OR(Overall!$E4="DB",Overall!$E4="DL",Overall!$E4="LB"),INDEX('IDP Prj'!$M$11:$M$1000,MATCH(Overall!$D4,'IDP Prj'!$B$11:$B$1000,0)),INDEX(ProjectionCalcs!$Q$8:$Q$979,MATCH(Overall!$D4,ProjectionCalcs!$B$8:$B$979,0))),0)</f>
        <v>0</v>
      </c>
      <c r="O4" s="14" t="str">
        <f>Overall!$D4</f>
        <v>Saquon Barkley</v>
      </c>
      <c r="P4" s="15"/>
      <c r="Q4" s="17"/>
      <c r="R4" s="4"/>
      <c r="S4" s="3"/>
      <c r="T4" s="3"/>
      <c r="U4" s="16" t="s">
        <v>9</v>
      </c>
      <c r="V4" s="3"/>
      <c r="W4" s="5" t="s">
        <v>21</v>
      </c>
      <c r="X4" s="5">
        <v>3.0</v>
      </c>
      <c r="Y4" s="3"/>
      <c r="Z4" s="3"/>
    </row>
    <row r="5" ht="15.0" customHeight="1">
      <c r="A5" s="1">
        <f t="shared" si="1"/>
        <v>3</v>
      </c>
      <c r="B5" s="12">
        <v>25.0</v>
      </c>
      <c r="C5" s="1" t="str">
        <f t="shared" si="2"/>
        <v>Yes</v>
      </c>
      <c r="D5" s="1" t="s">
        <v>22</v>
      </c>
      <c r="E5" s="1" t="s">
        <v>17</v>
      </c>
      <c r="F5" s="1" t="s">
        <v>23</v>
      </c>
      <c r="G5" s="1" t="str">
        <f t="array" ref="G5">IFERROR(INDEX(Schedules!$T$4:$T$35,MATCH(Overall!$F5,Schedules!$B$4:$B$35,0)),"")</f>
        <v/>
      </c>
      <c r="H5" s="1" t="str">
        <f t="array" ref="H5">IFERROR(INDEX(Injuries!$K$100:$K$600,MATCH(Overall!$D5,Injuries!$J$100:$J$600,0)),"")</f>
        <v/>
      </c>
      <c r="I5" s="1">
        <f t="array" ref="I5">IFERROR(INDEX(Ranks!$J$1:$J$800,MATCH(Overall!$D5,Ranks!$E$1:$E$800,0)),"1000")</f>
        <v>3</v>
      </c>
      <c r="J5" s="1">
        <f t="array" ref="J5">IFERROR(INDEX(Ranks!$H$1:$H$800,MATCH(Overall!$D5,Ranks!$E$1:$E$800,0)),"1000")</f>
        <v>4</v>
      </c>
      <c r="K5" s="13">
        <f t="array" ref="K5">IFERROR(INDEX(Ranks!$L$1:$L$800,MATCH(Overall!$D5,Ranks!$E$1:$E$800,0)),"1000")</f>
        <v>4.1</v>
      </c>
      <c r="L5" s="1" t="str">
        <f t="array" ref="L5">IFERROR(INDEX(Ranks!$O$1:$O$800,MATCH(Overall!$D5,Ranks!$E$1:$E$800,0)),"Vet")</f>
        <v>Vet</v>
      </c>
      <c r="M5" s="12">
        <f t="array" ref="M5">IFERROR(INDEX(BorisTier!$E$211:$E$411,MATCH(Overall!$D5,BorisTier!$R$211:$R$411,0)),100)</f>
        <v>1</v>
      </c>
      <c r="N5" s="13">
        <f t="array" ref="N5">IFERROR(IF(OR(Overall!$E5="DB",Overall!$E5="DL",Overall!$E5="LB"),INDEX('IDP Prj'!$M$11:$M$1000,MATCH(Overall!$D5,'IDP Prj'!$B$11:$B$1000,0)),INDEX(ProjectionCalcs!$Q$8:$Q$979,MATCH(Overall!$D5,ProjectionCalcs!$B$8:$B$979,0))),0)</f>
        <v>0</v>
      </c>
      <c r="O5" s="14" t="str">
        <f>Overall!$D5</f>
        <v>Ezekiel Elliott</v>
      </c>
      <c r="P5" s="15"/>
      <c r="Q5" s="4"/>
      <c r="R5" s="4"/>
      <c r="S5" s="3"/>
      <c r="T5" s="3"/>
      <c r="U5" s="16" t="s">
        <v>24</v>
      </c>
      <c r="V5" s="3"/>
      <c r="W5" s="5" t="s">
        <v>25</v>
      </c>
      <c r="X5" s="5"/>
      <c r="Y5" s="3"/>
      <c r="Z5" s="3"/>
    </row>
    <row r="6" ht="15.0" customHeight="1">
      <c r="A6" s="1">
        <f t="shared" si="1"/>
        <v>4</v>
      </c>
      <c r="B6" s="12">
        <v>26.6</v>
      </c>
      <c r="C6" s="1" t="str">
        <f t="shared" si="2"/>
        <v>Yes</v>
      </c>
      <c r="D6" s="1" t="s">
        <v>26</v>
      </c>
      <c r="E6" s="1" t="s">
        <v>17</v>
      </c>
      <c r="F6" s="1" t="s">
        <v>27</v>
      </c>
      <c r="G6" s="1" t="str">
        <f t="array" ref="G6">IFERROR(INDEX(Schedules!$T$4:$T$35,MATCH(Overall!$F6,Schedules!$B$4:$B$35,0)),"")</f>
        <v/>
      </c>
      <c r="H6" s="1" t="str">
        <f t="array" ref="H6">IFERROR(INDEX(Injuries!$K$100:$K$600,MATCH(Overall!$D6,Injuries!$J$100:$J$600,0)),"")</f>
        <v/>
      </c>
      <c r="I6" s="1">
        <f t="array" ref="I6">IFERROR(INDEX(Ranks!$J$1:$J$800,MATCH(Overall!$D6,Ranks!$E$1:$E$800,0)),"1000")</f>
        <v>7</v>
      </c>
      <c r="J6" s="1">
        <f t="array" ref="J6">IFERROR(INDEX(Ranks!$H$1:$H$800,MATCH(Overall!$D6,Ranks!$E$1:$E$800,0)),"1000")</f>
        <v>7</v>
      </c>
      <c r="K6" s="13">
        <f t="array" ref="K6">IFERROR(INDEX(Ranks!$L$1:$L$800,MATCH(Overall!$D6,Ranks!$E$1:$E$800,0)),"1000")</f>
        <v>12.8</v>
      </c>
      <c r="L6" s="1" t="str">
        <f t="array" ref="L6">IFERROR(INDEX(Ranks!$O$1:$O$800,MATCH(Overall!$D6,Ranks!$E$1:$E$800,0)),"Vet")</f>
        <v>Vet</v>
      </c>
      <c r="M6" s="12">
        <f t="array" ref="M6">IFERROR(INDEX(BorisTier!$E$211:$E$411,MATCH(Overall!$D6,BorisTier!$R$211:$R$411,0)),100)</f>
        <v>2</v>
      </c>
      <c r="N6" s="13">
        <f t="array" ref="N6">IFERROR(IF(OR(Overall!$E6="DB",Overall!$E6="DL",Overall!$E6="LB"),INDEX('IDP Prj'!$M$11:$M$1000,MATCH(Overall!$D6,'IDP Prj'!$B$11:$B$1000,0)),INDEX(ProjectionCalcs!$Q$8:$Q$979,MATCH(Overall!$D6,ProjectionCalcs!$B$8:$B$979,0))),0)</f>
        <v>0</v>
      </c>
      <c r="O6" s="14" t="str">
        <f>Overall!$D6</f>
        <v>Derrick Henry</v>
      </c>
      <c r="P6" s="15"/>
      <c r="Q6" s="3"/>
      <c r="R6" s="4"/>
      <c r="S6" s="3"/>
      <c r="T6" s="3"/>
      <c r="U6" s="16" t="s">
        <v>28</v>
      </c>
      <c r="V6" s="3"/>
      <c r="W6" s="5" t="s">
        <v>29</v>
      </c>
      <c r="X6" s="5"/>
      <c r="Y6" s="3"/>
      <c r="Z6" s="3"/>
    </row>
    <row r="7" ht="15.0" customHeight="1">
      <c r="A7" s="1">
        <f t="shared" si="1"/>
        <v>5</v>
      </c>
      <c r="B7" s="12">
        <v>25.0</v>
      </c>
      <c r="C7" s="1" t="str">
        <f t="shared" si="2"/>
        <v>Yes</v>
      </c>
      <c r="D7" s="1" t="s">
        <v>30</v>
      </c>
      <c r="E7" s="1" t="s">
        <v>17</v>
      </c>
      <c r="F7" s="1" t="s">
        <v>31</v>
      </c>
      <c r="G7" s="1" t="str">
        <f t="array" ref="G7">IFERROR(INDEX(Schedules!$T$4:$T$35,MATCH(Overall!$F7,Schedules!$B$4:$B$35,0)),"")</f>
        <v/>
      </c>
      <c r="H7" s="1" t="str">
        <f t="array" ref="H7">IFERROR(INDEX(Injuries!$K$100:$K$600,MATCH(Overall!$D7,Injuries!$J$100:$J$600,0)),"")</f>
        <v/>
      </c>
      <c r="I7" s="1">
        <f t="array" ref="I7">IFERROR(INDEX(Ranks!$J$1:$J$800,MATCH(Overall!$D7,Ranks!$E$1:$E$800,0)),"1000")</f>
        <v>5</v>
      </c>
      <c r="J7" s="1">
        <f t="array" ref="J7">IFERROR(INDEX(Ranks!$H$1:$H$800,MATCH(Overall!$D7,Ranks!$E$1:$E$800,0)),"1000")</f>
        <v>5</v>
      </c>
      <c r="K7" s="13">
        <f t="array" ref="K7">IFERROR(INDEX(Ranks!$L$1:$L$800,MATCH(Overall!$D7,Ranks!$E$1:$E$800,0)),"1000")</f>
        <v>3.8</v>
      </c>
      <c r="L7" s="1" t="str">
        <f t="array" ref="L7">IFERROR(INDEX(Ranks!$O$1:$O$800,MATCH(Overall!$D7,Ranks!$E$1:$E$800,0)),"Vet")</f>
        <v>Vet</v>
      </c>
      <c r="M7" s="12">
        <f t="array" ref="M7">IFERROR(INDEX(BorisTier!$E$211:$E$411,MATCH(Overall!$D7,BorisTier!$R$211:$R$411,0)),100)</f>
        <v>1</v>
      </c>
      <c r="N7" s="13">
        <f t="array" ref="N7">IFERROR(IF(OR(Overall!$E7="DB",Overall!$E7="DL",Overall!$E7="LB"),INDEX('IDP Prj'!$M$11:$M$1000,MATCH(Overall!$D7,'IDP Prj'!$B$11:$B$1000,0)),INDEX(ProjectionCalcs!$Q$8:$Q$979,MATCH(Overall!$D7,ProjectionCalcs!$B$8:$B$979,0))),0)</f>
        <v>0</v>
      </c>
      <c r="O7" s="14" t="str">
        <f>Overall!$D7</f>
        <v>Alvin Kamara</v>
      </c>
      <c r="P7" s="15"/>
      <c r="Q7" s="18"/>
      <c r="R7" s="4"/>
      <c r="S7" s="3"/>
      <c r="T7" s="3"/>
      <c r="U7" s="16" t="s">
        <v>32</v>
      </c>
      <c r="V7" s="3"/>
      <c r="W7" s="5"/>
      <c r="X7" s="5"/>
      <c r="Y7" s="3"/>
      <c r="Z7" s="3"/>
    </row>
    <row r="8" ht="15.0" customHeight="1">
      <c r="A8" s="1">
        <f t="shared" si="1"/>
        <v>6</v>
      </c>
      <c r="B8" s="12">
        <v>27.4</v>
      </c>
      <c r="C8" s="1" t="str">
        <f t="shared" si="2"/>
        <v>Yes</v>
      </c>
      <c r="D8" s="1" t="s">
        <v>33</v>
      </c>
      <c r="E8" s="1" t="s">
        <v>34</v>
      </c>
      <c r="F8" s="1" t="s">
        <v>31</v>
      </c>
      <c r="G8" s="1" t="str">
        <f t="array" ref="G8">IFERROR(INDEX(Schedules!$T$4:$T$35,MATCH(Overall!$F8,Schedules!$B$4:$B$35,0)),"")</f>
        <v/>
      </c>
      <c r="H8" s="1" t="str">
        <f t="array" ref="H8">IFERROR(INDEX(Injuries!$K$100:$K$600,MATCH(Overall!$D8,Injuries!$J$100:$J$600,0)),"")</f>
        <v/>
      </c>
      <c r="I8" s="1">
        <f t="array" ref="I8">IFERROR(INDEX(Ranks!$J$1:$J$800,MATCH(Overall!$D8,Ranks!$E$1:$E$800,0)),"1000")</f>
        <v>6</v>
      </c>
      <c r="J8" s="1">
        <f t="array" ref="J8">IFERROR(INDEX(Ranks!$H$1:$H$800,MATCH(Overall!$D8,Ranks!$E$1:$E$800,0)),"1000")</f>
        <v>3</v>
      </c>
      <c r="K8" s="13">
        <f t="array" ref="K8">IFERROR(INDEX(Ranks!$L$1:$L$800,MATCH(Overall!$D8,Ranks!$E$1:$E$800,0)),"1000")</f>
        <v>5.7</v>
      </c>
      <c r="L8" s="1" t="str">
        <f t="array" ref="L8">IFERROR(INDEX(Ranks!$O$1:$O$800,MATCH(Overall!$D8,Ranks!$E$1:$E$800,0)),"Vet")</f>
        <v>Vet</v>
      </c>
      <c r="M8" s="12">
        <f t="array" ref="M8">IFERROR(INDEX(BorisTier!$E$211:$E$411,MATCH(Overall!$D8,BorisTier!$R$211:$R$411,0)),100)</f>
        <v>1</v>
      </c>
      <c r="N8" s="13">
        <f t="array" ref="N8">IFERROR(IF(OR(Overall!$E8="DB",Overall!$E8="DL",Overall!$E8="LB"),INDEX('IDP Prj'!$M$11:$M$1000,MATCH(Overall!$D8,'IDP Prj'!$B$11:$B$1000,0)),INDEX(ProjectionCalcs!$Q$8:$Q$979,MATCH(Overall!$D8,ProjectionCalcs!$B$8:$B$979,0))),0)</f>
        <v>0</v>
      </c>
      <c r="O8" s="14" t="str">
        <f>Overall!$D8</f>
        <v>Michael Thomas</v>
      </c>
      <c r="P8" s="15"/>
      <c r="Q8" s="4"/>
      <c r="R8" s="4"/>
      <c r="S8" s="3"/>
      <c r="T8" s="3"/>
      <c r="U8" s="16" t="s">
        <v>10</v>
      </c>
      <c r="V8" s="3"/>
      <c r="W8" s="5"/>
      <c r="X8" s="5"/>
      <c r="Y8" s="3"/>
      <c r="Z8" s="3"/>
    </row>
    <row r="9" ht="15.0" customHeight="1">
      <c r="A9" s="1">
        <f t="shared" si="1"/>
        <v>7</v>
      </c>
      <c r="B9" s="12">
        <v>25.0</v>
      </c>
      <c r="C9" s="1" t="str">
        <f t="shared" si="2"/>
        <v>Yes</v>
      </c>
      <c r="D9" s="1" t="s">
        <v>35</v>
      </c>
      <c r="E9" s="1" t="s">
        <v>17</v>
      </c>
      <c r="F9" s="1" t="s">
        <v>36</v>
      </c>
      <c r="G9" s="1" t="str">
        <f t="array" ref="G9">IFERROR(INDEX(Schedules!$T$4:$T$35,MATCH(Overall!$F9,Schedules!$B$4:$B$35,0)),"")</f>
        <v/>
      </c>
      <c r="H9" s="1" t="str">
        <f t="array" ref="H9">IFERROR(INDEX(Injuries!$K$100:$K$600,MATCH(Overall!$D9,Injuries!$J$100:$J$600,0)),"")</f>
        <v/>
      </c>
      <c r="I9" s="1">
        <f t="array" ref="I9">IFERROR(INDEX(Ranks!$J$1:$J$800,MATCH(Overall!$D9,Ranks!$E$1:$E$800,0)),"1000")</f>
        <v>4</v>
      </c>
      <c r="J9" s="1">
        <f t="array" ref="J9">IFERROR(INDEX(Ranks!$H$1:$H$800,MATCH(Overall!$D9,Ranks!$E$1:$E$800,0)),"1000")</f>
        <v>6</v>
      </c>
      <c r="K9" s="13">
        <f t="array" ref="K9">IFERROR(INDEX(Ranks!$L$1:$L$800,MATCH(Overall!$D9,Ranks!$E$1:$E$800,0)),"1000")</f>
        <v>7.1</v>
      </c>
      <c r="L9" s="1" t="str">
        <f t="array" ref="L9">IFERROR(INDEX(Ranks!$O$1:$O$800,MATCH(Overall!$D9,Ranks!$E$1:$E$800,0)),"Vet")</f>
        <v>Vet</v>
      </c>
      <c r="M9" s="12">
        <f t="array" ref="M9">IFERROR(INDEX(BorisTier!$E$211:$E$411,MATCH(Overall!$D9,BorisTier!$R$211:$R$411,0)),100)</f>
        <v>1</v>
      </c>
      <c r="N9" s="13">
        <f t="array" ref="N9">IFERROR(IF(OR(Overall!$E9="DB",Overall!$E9="DL",Overall!$E9="LB"),INDEX('IDP Prj'!$M$11:$M$1000,MATCH(Overall!$D9,'IDP Prj'!$B$11:$B$1000,0)),INDEX(ProjectionCalcs!$Q$8:$Q$979,MATCH(Overall!$D9,ProjectionCalcs!$B$8:$B$979,0))),0)</f>
        <v>0</v>
      </c>
      <c r="O9" s="14" t="str">
        <f>Overall!$D9</f>
        <v>Dalvin Cook</v>
      </c>
      <c r="P9" s="15"/>
      <c r="Q9" s="4"/>
      <c r="R9" s="4"/>
      <c r="S9" s="3"/>
      <c r="T9" s="3"/>
      <c r="U9" s="19" t="s">
        <v>37</v>
      </c>
      <c r="V9" s="3"/>
      <c r="W9" s="5"/>
      <c r="X9" s="5"/>
      <c r="Y9" s="3"/>
      <c r="Z9" s="3"/>
    </row>
    <row r="10" ht="15.0" customHeight="1">
      <c r="A10" s="1">
        <f t="shared" si="1"/>
        <v>8</v>
      </c>
      <c r="B10" s="12">
        <v>27.6</v>
      </c>
      <c r="C10" s="1" t="str">
        <f t="shared" si="2"/>
        <v>Yes</v>
      </c>
      <c r="D10" s="1" t="s">
        <v>38</v>
      </c>
      <c r="E10" s="1" t="s">
        <v>34</v>
      </c>
      <c r="F10" s="1" t="s">
        <v>39</v>
      </c>
      <c r="G10" s="1" t="str">
        <f t="array" ref="G10">IFERROR(INDEX(Schedules!$T$4:$T$35,MATCH(Overall!$F10,Schedules!$B$4:$B$35,0)),"")</f>
        <v/>
      </c>
      <c r="H10" s="1" t="str">
        <f t="array" ref="H10">IFERROR(INDEX(Injuries!$K$100:$K$600,MATCH(Overall!$D10,Injuries!$J$100:$J$600,0)),"")</f>
        <v/>
      </c>
      <c r="I10" s="1">
        <f t="array" ref="I10">IFERROR(INDEX(Ranks!$J$1:$J$800,MATCH(Overall!$D10,Ranks!$E$1:$E$800,0)),"1000")</f>
        <v>16</v>
      </c>
      <c r="J10" s="1">
        <f t="array" ref="J10">IFERROR(INDEX(Ranks!$H$1:$H$800,MATCH(Overall!$D10,Ranks!$E$1:$E$800,0)),"1000")</f>
        <v>8</v>
      </c>
      <c r="K10" s="13">
        <f t="array" ref="K10">IFERROR(INDEX(Ranks!$L$1:$L$800,MATCH(Overall!$D10,Ranks!$E$1:$E$800,0)),"1000")</f>
        <v>8.7</v>
      </c>
      <c r="L10" s="1" t="str">
        <f t="array" ref="L10">IFERROR(INDEX(Ranks!$O$1:$O$800,MATCH(Overall!$D10,Ranks!$E$1:$E$800,0)),"Vet")</f>
        <v>Vet</v>
      </c>
      <c r="M10" s="12">
        <f t="array" ref="M10">IFERROR(INDEX(BorisTier!$E$211:$E$411,MATCH(Overall!$D10,BorisTier!$R$211:$R$411,0)),100)</f>
        <v>1</v>
      </c>
      <c r="N10" s="13">
        <f t="array" ref="N10">IFERROR(IF(OR(Overall!$E10="DB",Overall!$E10="DL",Overall!$E10="LB"),INDEX('IDP Prj'!$M$11:$M$1000,MATCH(Overall!$D10,'IDP Prj'!$B$11:$B$1000,0)),INDEX(ProjectionCalcs!$Q$8:$Q$979,MATCH(Overall!$D10,ProjectionCalcs!$B$8:$B$979,0))),0)</f>
        <v>0</v>
      </c>
      <c r="O10" s="14" t="str">
        <f>Overall!$D10</f>
        <v>Davante Adams</v>
      </c>
      <c r="P10" s="15"/>
      <c r="Q10" s="4"/>
      <c r="R10" s="4"/>
      <c r="S10" s="3"/>
      <c r="T10" s="3"/>
      <c r="U10" s="16" t="s">
        <v>11</v>
      </c>
      <c r="V10" s="3"/>
      <c r="W10" s="5"/>
      <c r="X10" s="5"/>
      <c r="Y10" s="3"/>
      <c r="Z10" s="3"/>
    </row>
    <row r="11" ht="15.0" customHeight="1">
      <c r="A11" s="1">
        <f t="shared" si="1"/>
        <v>9</v>
      </c>
      <c r="B11" s="12">
        <v>24.6</v>
      </c>
      <c r="C11" s="1" t="str">
        <f t="shared" si="2"/>
        <v>Yes</v>
      </c>
      <c r="D11" s="1" t="s">
        <v>40</v>
      </c>
      <c r="E11" s="1" t="s">
        <v>17</v>
      </c>
      <c r="F11" s="1" t="s">
        <v>41</v>
      </c>
      <c r="G11" s="1" t="str">
        <f t="array" ref="G11">IFERROR(INDEX(Schedules!$T$4:$T$35,MATCH(Overall!$F11,Schedules!$B$4:$B$35,0)),"")</f>
        <v/>
      </c>
      <c r="H11" s="1" t="str">
        <f t="array" ref="H11">IFERROR(INDEX(Injuries!$K$100:$K$600,MATCH(Overall!$D11,Injuries!$J$100:$J$600,0)),"")</f>
        <v>Ques: Week 1 </v>
      </c>
      <c r="I11" s="1">
        <f t="array" ref="I11">IFERROR(INDEX(Ranks!$J$1:$J$800,MATCH(Overall!$D11,Ranks!$E$1:$E$800,0)),"1000")</f>
        <v>10</v>
      </c>
      <c r="J11" s="1">
        <f t="array" ref="J11">IFERROR(INDEX(Ranks!$H$1:$H$800,MATCH(Overall!$D11,Ranks!$E$1:$E$800,0)),"1000")</f>
        <v>11</v>
      </c>
      <c r="K11" s="13">
        <f t="array" ref="K11">IFERROR(INDEX(Ranks!$L$1:$L$800,MATCH(Overall!$D11,Ranks!$E$1:$E$800,0)),"1000")</f>
        <v>25</v>
      </c>
      <c r="L11" s="1" t="str">
        <f t="array" ref="L11">IFERROR(INDEX(Ranks!$O$1:$O$800,MATCH(Overall!$D11,Ranks!$E$1:$E$800,0)),"Vet")</f>
        <v>Vet</v>
      </c>
      <c r="M11" s="12">
        <f t="array" ref="M11">IFERROR(INDEX(BorisTier!$E$211:$E$411,MATCH(Overall!$D11,BorisTier!$R$211:$R$411,0)),100)</f>
        <v>3</v>
      </c>
      <c r="N11" s="13">
        <f t="array" ref="N11">IFERROR(IF(OR(Overall!$E11="DB",Overall!$E11="DL",Overall!$E11="LB"),INDEX('IDP Prj'!$M$11:$M$1000,MATCH(Overall!$D11,'IDP Prj'!$B$11:$B$1000,0)),INDEX(ProjectionCalcs!$Q$8:$Q$979,MATCH(Overall!$D11,ProjectionCalcs!$B$8:$B$979,0))),0)</f>
        <v>0</v>
      </c>
      <c r="O11" s="14" t="str">
        <f>Overall!$D11</f>
        <v>Nick Chubb</v>
      </c>
      <c r="P11" s="15"/>
      <c r="Q11" s="4"/>
      <c r="R11" s="4"/>
      <c r="S11" s="3"/>
      <c r="T11" s="3"/>
      <c r="U11" s="16" t="s">
        <v>42</v>
      </c>
      <c r="V11" s="3"/>
      <c r="W11" s="5"/>
      <c r="X11" s="5"/>
      <c r="Y11" s="3"/>
      <c r="Z11" s="3"/>
    </row>
    <row r="12" ht="15.0" customHeight="1">
      <c r="A12" s="1">
        <f t="shared" si="1"/>
        <v>10</v>
      </c>
      <c r="B12" s="12">
        <v>24.0</v>
      </c>
      <c r="C12" s="1" t="str">
        <f t="shared" si="2"/>
        <v>Yes</v>
      </c>
      <c r="D12" s="1" t="s">
        <v>43</v>
      </c>
      <c r="E12" s="1" t="s">
        <v>17</v>
      </c>
      <c r="F12" s="1" t="s">
        <v>44</v>
      </c>
      <c r="G12" s="1" t="str">
        <f t="array" ref="G12">IFERROR(INDEX(Schedules!$T$4:$T$35,MATCH(Overall!$F12,Schedules!$B$4:$B$35,0)),"")</f>
        <v/>
      </c>
      <c r="H12" s="1" t="str">
        <f t="array" ref="H12">IFERROR(INDEX(Injuries!$K$100:$K$600,MATCH(Overall!$D12,Injuries!$J$100:$J$600,0)),"")</f>
        <v/>
      </c>
      <c r="I12" s="1">
        <f t="array" ref="I12">IFERROR(INDEX(Ranks!$J$1:$J$800,MATCH(Overall!$D12,Ranks!$E$1:$E$800,0)),"1000")</f>
        <v>14</v>
      </c>
      <c r="J12" s="1">
        <f t="array" ref="J12">IFERROR(INDEX(Ranks!$H$1:$H$800,MATCH(Overall!$D12,Ranks!$E$1:$E$800,0)),"1000")</f>
        <v>13</v>
      </c>
      <c r="K12" s="13">
        <f t="array" ref="K12">IFERROR(INDEX(Ranks!$L$1:$L$800,MATCH(Overall!$D12,Ranks!$E$1:$E$800,0)),"1000")</f>
        <v>16.1</v>
      </c>
      <c r="L12" s="1" t="str">
        <f t="array" ref="L12">IFERROR(INDEX(Ranks!$O$1:$O$800,MATCH(Overall!$D12,Ranks!$E$1:$E$800,0)),"Vet")</f>
        <v>Vet</v>
      </c>
      <c r="M12" s="12">
        <f t="array" ref="M12">IFERROR(INDEX(BorisTier!$E$211:$E$411,MATCH(Overall!$D12,BorisTier!$R$211:$R$411,0)),100)</f>
        <v>2</v>
      </c>
      <c r="N12" s="13">
        <f t="array" ref="N12">IFERROR(IF(OR(Overall!$E12="DB",Overall!$E12="DL",Overall!$E12="LB"),INDEX('IDP Prj'!$M$11:$M$1000,MATCH(Overall!$D12,'IDP Prj'!$B$11:$B$1000,0)),INDEX(ProjectionCalcs!$Q$8:$Q$979,MATCH(Overall!$D12,ProjectionCalcs!$B$8:$B$979,0))),0)</f>
        <v>0</v>
      </c>
      <c r="O12" s="14" t="str">
        <f>Overall!$D12</f>
        <v>Joe Mixon</v>
      </c>
      <c r="P12" s="15"/>
      <c r="Q12" s="4"/>
      <c r="R12" s="4"/>
      <c r="S12" s="3"/>
      <c r="T12" s="3"/>
      <c r="U12" s="16" t="s">
        <v>45</v>
      </c>
      <c r="V12" s="3"/>
      <c r="W12" s="5"/>
      <c r="X12" s="5"/>
      <c r="Y12" s="3"/>
      <c r="Z12" s="3"/>
    </row>
    <row r="13" ht="15.0" customHeight="1">
      <c r="A13" s="1">
        <f t="shared" si="1"/>
        <v>11</v>
      </c>
      <c r="B13" s="12">
        <v>26.4</v>
      </c>
      <c r="C13" s="1" t="str">
        <f t="shared" si="2"/>
        <v>Yes</v>
      </c>
      <c r="D13" s="1" t="s">
        <v>46</v>
      </c>
      <c r="E13" s="1" t="s">
        <v>34</v>
      </c>
      <c r="F13" s="1" t="s">
        <v>47</v>
      </c>
      <c r="G13" s="1" t="str">
        <f t="array" ref="G13">IFERROR(INDEX(Schedules!$T$4:$T$35,MATCH(Overall!$F13,Schedules!$B$4:$B$35,0)),"")</f>
        <v/>
      </c>
      <c r="H13" s="1" t="str">
        <f t="array" ref="H13">IFERROR(INDEX(Injuries!$K$100:$K$600,MATCH(Overall!$D13,Injuries!$J$100:$J$600,0)),"")</f>
        <v/>
      </c>
      <c r="I13" s="1">
        <f t="array" ref="I13">IFERROR(INDEX(Ranks!$J$1:$J$800,MATCH(Overall!$D13,Ranks!$E$1:$E$800,0)),"1000")</f>
        <v>17</v>
      </c>
      <c r="J13" s="1">
        <f t="array" ref="J13">IFERROR(INDEX(Ranks!$H$1:$H$800,MATCH(Overall!$D13,Ranks!$E$1:$E$800,0)),"1000")</f>
        <v>14</v>
      </c>
      <c r="K13" s="13">
        <f t="array" ref="K13">IFERROR(INDEX(Ranks!$L$1:$L$800,MATCH(Overall!$D13,Ranks!$E$1:$E$800,0)),"1000")</f>
        <v>12.6</v>
      </c>
      <c r="L13" s="1" t="str">
        <f t="array" ref="L13">IFERROR(INDEX(Ranks!$O$1:$O$800,MATCH(Overall!$D13,Ranks!$E$1:$E$800,0)),"Vet")</f>
        <v>Vet</v>
      </c>
      <c r="M13" s="12">
        <f t="array" ref="M13">IFERROR(INDEX(BorisTier!$E$211:$E$411,MATCH(Overall!$D13,BorisTier!$R$211:$R$411,0)),100)</f>
        <v>2</v>
      </c>
      <c r="N13" s="13">
        <f t="array" ref="N13">IFERROR(IF(OR(Overall!$E13="DB",Overall!$E13="DL",Overall!$E13="LB"),INDEX('IDP Prj'!$M$11:$M$1000,MATCH(Overall!$D13,'IDP Prj'!$B$11:$B$1000,0)),INDEX(ProjectionCalcs!$Q$8:$Q$979,MATCH(Overall!$D13,ProjectionCalcs!$B$8:$B$979,0))),0)</f>
        <v>0</v>
      </c>
      <c r="O13" s="14" t="str">
        <f>Overall!$D13</f>
        <v>Tyreek Hill</v>
      </c>
      <c r="P13" s="15"/>
      <c r="Q13" s="4"/>
      <c r="R13" s="4"/>
      <c r="S13" s="3"/>
      <c r="T13" s="3"/>
      <c r="U13" s="16" t="s">
        <v>48</v>
      </c>
      <c r="V13" s="3"/>
      <c r="W13" s="5"/>
      <c r="X13" s="5"/>
      <c r="Y13" s="3"/>
      <c r="Z13" s="3"/>
    </row>
    <row r="14" ht="15.0" customHeight="1">
      <c r="A14" s="1">
        <f t="shared" si="1"/>
        <v>12</v>
      </c>
      <c r="B14" s="12">
        <v>22.4</v>
      </c>
      <c r="C14" s="1" t="str">
        <f t="shared" si="2"/>
        <v>Yes</v>
      </c>
      <c r="D14" s="1" t="s">
        <v>49</v>
      </c>
      <c r="E14" s="1" t="s">
        <v>17</v>
      </c>
      <c r="F14" s="1" t="s">
        <v>50</v>
      </c>
      <c r="G14" s="1" t="str">
        <f t="array" ref="G14">IFERROR(INDEX(Schedules!$T$4:$T$35,MATCH(Overall!$F14,Schedules!$B$4:$B$35,0)),"")</f>
        <v/>
      </c>
      <c r="H14" s="1" t="str">
        <f t="array" ref="H14">IFERROR(INDEX(Injuries!$K$100:$K$600,MATCH(Overall!$D14,Injuries!$J$100:$J$600,0)),"")</f>
        <v/>
      </c>
      <c r="I14" s="1">
        <f t="array" ref="I14">IFERROR(INDEX(Ranks!$J$1:$J$800,MATCH(Overall!$D14,Ranks!$E$1:$E$800,0)),"1000")</f>
        <v>11</v>
      </c>
      <c r="J14" s="1">
        <f t="array" ref="J14">IFERROR(INDEX(Ranks!$H$1:$H$800,MATCH(Overall!$D14,Ranks!$E$1:$E$800,0)),"1000")</f>
        <v>12</v>
      </c>
      <c r="K14" s="13">
        <f t="array" ref="K14">IFERROR(INDEX(Ranks!$L$1:$L$800,MATCH(Overall!$D14,Ranks!$E$1:$E$800,0)),"1000")</f>
        <v>23.9</v>
      </c>
      <c r="L14" s="1" t="str">
        <f t="array" ref="L14">IFERROR(INDEX(Ranks!$O$1:$O$800,MATCH(Overall!$D14,Ranks!$E$1:$E$800,0)),"Vet")</f>
        <v>Vet</v>
      </c>
      <c r="M14" s="12">
        <f t="array" ref="M14">IFERROR(INDEX(BorisTier!$E$211:$E$411,MATCH(Overall!$D14,BorisTier!$R$211:$R$411,0)),100)</f>
        <v>3</v>
      </c>
      <c r="N14" s="13">
        <f t="array" ref="N14">IFERROR(IF(OR(Overall!$E14="DB",Overall!$E14="DL",Overall!$E14="LB"),INDEX('IDP Prj'!$M$11:$M$1000,MATCH(Overall!$D14,'IDP Prj'!$B$11:$B$1000,0)),INDEX(ProjectionCalcs!$Q$8:$Q$979,MATCH(Overall!$D14,ProjectionCalcs!$B$8:$B$979,0))),0)</f>
        <v>0</v>
      </c>
      <c r="O14" s="14" t="str">
        <f>Overall!$D14</f>
        <v>Josh Jacobs</v>
      </c>
      <c r="P14" s="15"/>
      <c r="Q14" s="4"/>
      <c r="R14" s="4"/>
      <c r="S14" s="3"/>
      <c r="T14" s="3"/>
      <c r="U14" s="16" t="s">
        <v>51</v>
      </c>
      <c r="V14" s="3"/>
      <c r="W14" s="5"/>
      <c r="X14" s="5"/>
      <c r="Y14" s="3"/>
      <c r="Z14" s="3"/>
    </row>
    <row r="15" ht="15.0" customHeight="1">
      <c r="A15" s="1">
        <f t="shared" si="1"/>
        <v>13</v>
      </c>
      <c r="B15" s="12">
        <v>31.5</v>
      </c>
      <c r="C15" s="1" t="str">
        <f t="shared" si="2"/>
        <v>Yes</v>
      </c>
      <c r="D15" s="1" t="s">
        <v>52</v>
      </c>
      <c r="E15" s="1" t="s">
        <v>34</v>
      </c>
      <c r="F15" s="1" t="s">
        <v>53</v>
      </c>
      <c r="G15" s="1" t="str">
        <f t="array" ref="G15">IFERROR(INDEX(Schedules!$T$4:$T$35,MATCH(Overall!$F15,Schedules!$B$4:$B$35,0)),"")</f>
        <v/>
      </c>
      <c r="H15" s="1" t="str">
        <f t="array" ref="H15">IFERROR(INDEX(Injuries!$K$100:$K$600,MATCH(Overall!$D15,Injuries!$J$100:$J$600,0)),"")</f>
        <v/>
      </c>
      <c r="I15" s="1">
        <f t="array" ref="I15">IFERROR(INDEX(Ranks!$J$1:$J$800,MATCH(Overall!$D15,Ranks!$E$1:$E$800,0)),"1000")</f>
        <v>19</v>
      </c>
      <c r="J15" s="1">
        <f t="array" ref="J15">IFERROR(INDEX(Ranks!$H$1:$H$800,MATCH(Overall!$D15,Ranks!$E$1:$E$800,0)),"1000")</f>
        <v>15</v>
      </c>
      <c r="K15" s="13">
        <f t="array" ref="K15">IFERROR(INDEX(Ranks!$L$1:$L$800,MATCH(Overall!$D15,Ranks!$E$1:$E$800,0)),"1000")</f>
        <v>11.8</v>
      </c>
      <c r="L15" s="1" t="str">
        <f t="array" ref="L15">IFERROR(INDEX(Ranks!$O$1:$O$800,MATCH(Overall!$D15,Ranks!$E$1:$E$800,0)),"Vet")</f>
        <v>Vet</v>
      </c>
      <c r="M15" s="12">
        <f t="array" ref="M15">IFERROR(INDEX(BorisTier!$E$211:$E$411,MATCH(Overall!$D15,BorisTier!$R$211:$R$411,0)),100)</f>
        <v>2</v>
      </c>
      <c r="N15" s="13">
        <f t="array" ref="N15">IFERROR(IF(OR(Overall!$E15="DB",Overall!$E15="DL",Overall!$E15="LB"),INDEX('IDP Prj'!$M$11:$M$1000,MATCH(Overall!$D15,'IDP Prj'!$B$11:$B$1000,0)),INDEX(ProjectionCalcs!$Q$8:$Q$979,MATCH(Overall!$D15,ProjectionCalcs!$B$8:$B$979,0))),0)</f>
        <v>0</v>
      </c>
      <c r="O15" s="14" t="str">
        <f>Overall!$D15</f>
        <v>Julio Jones</v>
      </c>
      <c r="P15" s="15"/>
      <c r="Q15" s="4"/>
      <c r="R15" s="4"/>
      <c r="S15" s="3"/>
      <c r="T15" s="3"/>
      <c r="U15" s="16" t="s">
        <v>54</v>
      </c>
      <c r="V15" s="3"/>
      <c r="W15" s="5"/>
      <c r="X15" s="5"/>
      <c r="Y15" s="3"/>
      <c r="Z15" s="3"/>
    </row>
    <row r="16" ht="15.0" customHeight="1">
      <c r="A16" s="1">
        <f t="shared" si="1"/>
        <v>14</v>
      </c>
      <c r="B16" s="12">
        <v>21.3</v>
      </c>
      <c r="C16" s="1" t="str">
        <f t="shared" si="2"/>
        <v>Yes</v>
      </c>
      <c r="D16" s="1" t="s">
        <v>55</v>
      </c>
      <c r="E16" s="1" t="s">
        <v>17</v>
      </c>
      <c r="F16" s="1" t="s">
        <v>47</v>
      </c>
      <c r="G16" s="1" t="str">
        <f t="array" ref="G16">IFERROR(INDEX(Schedules!$T$4:$T$35,MATCH(Overall!$F16,Schedules!$B$4:$B$35,0)),"")</f>
        <v/>
      </c>
      <c r="H16" s="1" t="str">
        <f t="array" ref="H16">IFERROR(INDEX(Injuries!$K$100:$K$600,MATCH(Overall!$D16,Injuries!$J$100:$J$600,0)),"")</f>
        <v/>
      </c>
      <c r="I16" s="1">
        <f t="array" ref="I16">IFERROR(INDEX(Ranks!$J$1:$J$800,MATCH(Overall!$D16,Ranks!$E$1:$E$800,0)),"1000")</f>
        <v>9</v>
      </c>
      <c r="J16" s="1">
        <f t="array" ref="J16">IFERROR(INDEX(Ranks!$H$1:$H$800,MATCH(Overall!$D16,Ranks!$E$1:$E$800,0)),"1000")</f>
        <v>10</v>
      </c>
      <c r="K16" s="13">
        <f t="array" ref="K16">IFERROR(INDEX(Ranks!$L$1:$L$800,MATCH(Overall!$D16,Ranks!$E$1:$E$800,0)),"1000")</f>
        <v>12.4</v>
      </c>
      <c r="L16" s="1">
        <f t="array" ref="L16">IFERROR(INDEX(Ranks!$O$1:$O$800,MATCH(Overall!$D16,Ranks!$E$1:$E$800,0)),"Vet")</f>
        <v>1</v>
      </c>
      <c r="M16" s="12">
        <f t="array" ref="M16">IFERROR(INDEX(BorisTier!$E$211:$E$411,MATCH(Overall!$D16,BorisTier!$R$211:$R$411,0)),100)</f>
        <v>2</v>
      </c>
      <c r="N16" s="13">
        <f t="array" ref="N16">IFERROR(IF(OR(Overall!$E16="DB",Overall!$E16="DL",Overall!$E16="LB"),INDEX('IDP Prj'!$M$11:$M$1000,MATCH(Overall!$D16,'IDP Prj'!$B$11:$B$1000,0)),INDEX(ProjectionCalcs!$Q$8:$Q$979,MATCH(Overall!$D16,ProjectionCalcs!$B$8:$B$979,0))),0)</f>
        <v>0</v>
      </c>
      <c r="O16" s="14" t="str">
        <f>Overall!$D16</f>
        <v>Clyde Edwards-Helaire</v>
      </c>
      <c r="P16" s="15"/>
      <c r="Q16" s="4"/>
      <c r="R16" s="4"/>
      <c r="S16" s="3"/>
      <c r="T16" s="3"/>
      <c r="U16" s="19" t="s">
        <v>56</v>
      </c>
      <c r="V16" s="3"/>
      <c r="W16" s="5"/>
      <c r="X16" s="5"/>
      <c r="Y16" s="3"/>
      <c r="Z16" s="3"/>
    </row>
    <row r="17" ht="15.0" customHeight="1">
      <c r="A17" s="1">
        <f t="shared" si="1"/>
        <v>15</v>
      </c>
      <c r="B17" s="12">
        <v>24.4</v>
      </c>
      <c r="C17" s="1" t="str">
        <f t="shared" si="2"/>
        <v>Yes</v>
      </c>
      <c r="D17" s="1" t="s">
        <v>57</v>
      </c>
      <c r="E17" s="1" t="s">
        <v>34</v>
      </c>
      <c r="F17" s="1" t="s">
        <v>58</v>
      </c>
      <c r="G17" s="1" t="str">
        <f t="array" ref="G17">IFERROR(INDEX(Schedules!$T$4:$T$35,MATCH(Overall!$F17,Schedules!$B$4:$B$35,0)),"")</f>
        <v/>
      </c>
      <c r="H17" s="1" t="str">
        <f t="array" ref="H17">IFERROR(INDEX(Injuries!$K$100:$K$600,MATCH(Overall!$D17,Injuries!$J$100:$J$600,0)),"")</f>
        <v/>
      </c>
      <c r="I17" s="1">
        <f t="array" ref="I17">IFERROR(INDEX(Ranks!$J$1:$J$800,MATCH(Overall!$D17,Ranks!$E$1:$E$800,0)),"1000")</f>
        <v>21</v>
      </c>
      <c r="J17" s="1">
        <f t="array" ref="J17">IFERROR(INDEX(Ranks!$H$1:$H$800,MATCH(Overall!$D17,Ranks!$E$1:$E$800,0)),"1000")</f>
        <v>21</v>
      </c>
      <c r="K17" s="13">
        <f t="array" ref="K17">IFERROR(INDEX(Ranks!$L$1:$L$800,MATCH(Overall!$D17,Ranks!$E$1:$E$800,0)),"1000")</f>
        <v>16.9</v>
      </c>
      <c r="L17" s="1" t="str">
        <f t="array" ref="L17">IFERROR(INDEX(Ranks!$O$1:$O$800,MATCH(Overall!$D17,Ranks!$E$1:$E$800,0)),"Vet")</f>
        <v>Vet</v>
      </c>
      <c r="M17" s="12">
        <f t="array" ref="M17">IFERROR(INDEX(BorisTier!$E$211:$E$411,MATCH(Overall!$D17,BorisTier!$R$211:$R$411,0)),100)</f>
        <v>2</v>
      </c>
      <c r="N17" s="13">
        <f t="array" ref="N17">IFERROR(IF(OR(Overall!$E17="DB",Overall!$E17="DL",Overall!$E17="LB"),INDEX('IDP Prj'!$M$11:$M$1000,MATCH(Overall!$D17,'IDP Prj'!$B$11:$B$1000,0)),INDEX(ProjectionCalcs!$Q$8:$Q$979,MATCH(Overall!$D17,ProjectionCalcs!$B$8:$B$979,0))),0)</f>
        <v>0</v>
      </c>
      <c r="O17" s="14" t="str">
        <f>Overall!$D17</f>
        <v>Chris Godwin</v>
      </c>
      <c r="P17" s="15"/>
      <c r="Q17" s="4"/>
      <c r="R17" s="4"/>
      <c r="S17" s="3"/>
      <c r="T17" s="3"/>
      <c r="U17" s="16" t="s">
        <v>59</v>
      </c>
      <c r="V17" s="3"/>
      <c r="W17" s="5"/>
      <c r="X17" s="5"/>
      <c r="Y17" s="3"/>
      <c r="Z17" s="3"/>
    </row>
    <row r="18" ht="15.0" customHeight="1">
      <c r="A18" s="1">
        <f t="shared" si="1"/>
        <v>16</v>
      </c>
      <c r="B18" s="12">
        <v>30.8</v>
      </c>
      <c r="C18" s="1" t="str">
        <f t="shared" si="2"/>
        <v>Yes</v>
      </c>
      <c r="D18" s="1" t="s">
        <v>60</v>
      </c>
      <c r="E18" s="1" t="s">
        <v>61</v>
      </c>
      <c r="F18" s="1" t="s">
        <v>47</v>
      </c>
      <c r="G18" s="1" t="str">
        <f t="array" ref="G18">IFERROR(INDEX(Schedules!$T$4:$T$35,MATCH(Overall!$F18,Schedules!$B$4:$B$35,0)),"")</f>
        <v/>
      </c>
      <c r="H18" s="1" t="str">
        <f t="array" ref="H18">IFERROR(INDEX(Injuries!$K$100:$K$600,MATCH(Overall!$D18,Injuries!$J$100:$J$600,0)),"")</f>
        <v/>
      </c>
      <c r="I18" s="1">
        <f t="array" ref="I18">IFERROR(INDEX(Ranks!$J$1:$J$800,MATCH(Overall!$D18,Ranks!$E$1:$E$800,0)),"1000")</f>
        <v>20</v>
      </c>
      <c r="J18" s="1">
        <f t="array" ref="J18">IFERROR(INDEX(Ranks!$H$1:$H$800,MATCH(Overall!$D18,Ranks!$E$1:$E$800,0)),"1000")</f>
        <v>19</v>
      </c>
      <c r="K18" s="13">
        <f t="array" ref="K18">IFERROR(INDEX(Ranks!$L$1:$L$800,MATCH(Overall!$D18,Ranks!$E$1:$E$800,0)),"1000")</f>
        <v>17.4</v>
      </c>
      <c r="L18" s="1" t="str">
        <f t="array" ref="L18">IFERROR(INDEX(Ranks!$O$1:$O$800,MATCH(Overall!$D18,Ranks!$E$1:$E$800,0)),"Vet")</f>
        <v>Vet</v>
      </c>
      <c r="M18" s="12">
        <f t="array" ref="M18">IFERROR(INDEX(BorisTier!$E$211:$E$411,MATCH(Overall!$D18,BorisTier!$R$211:$R$411,0)),100)</f>
        <v>2</v>
      </c>
      <c r="N18" s="13">
        <f t="array" ref="N18">IFERROR(IF(OR(Overall!$E18="DB",Overall!$E18="DL",Overall!$E18="LB"),INDEX('IDP Prj'!$M$11:$M$1000,MATCH(Overall!$D18,'IDP Prj'!$B$11:$B$1000,0)),INDEX(ProjectionCalcs!$Q$8:$Q$979,MATCH(Overall!$D18,ProjectionCalcs!$B$8:$B$979,0))),0)</f>
        <v>0</v>
      </c>
      <c r="O18" s="14" t="str">
        <f>Overall!$D18</f>
        <v>Travis Kelce</v>
      </c>
      <c r="P18" s="15"/>
      <c r="Q18" s="4"/>
      <c r="R18" s="4"/>
      <c r="S18" s="3"/>
      <c r="T18" s="3"/>
      <c r="U18" s="16" t="s">
        <v>62</v>
      </c>
      <c r="V18" s="3"/>
      <c r="W18" s="5"/>
      <c r="X18" s="5"/>
      <c r="Y18" s="3"/>
      <c r="Z18" s="3"/>
    </row>
    <row r="19" ht="15.0" customHeight="1">
      <c r="A19" s="1">
        <f t="shared" si="1"/>
        <v>17</v>
      </c>
      <c r="B19" s="12">
        <v>26.8</v>
      </c>
      <c r="C19" s="1" t="str">
        <f t="shared" si="2"/>
        <v>Yes</v>
      </c>
      <c r="D19" s="1" t="s">
        <v>63</v>
      </c>
      <c r="E19" s="1" t="s">
        <v>61</v>
      </c>
      <c r="F19" s="1" t="s">
        <v>64</v>
      </c>
      <c r="G19" s="1" t="str">
        <f t="array" ref="G19">IFERROR(INDEX(Schedules!$T$4:$T$35,MATCH(Overall!$F19,Schedules!$B$4:$B$35,0)),"")</f>
        <v/>
      </c>
      <c r="H19" s="1" t="str">
        <f t="array" ref="H19">IFERROR(INDEX(Injuries!$K$100:$K$600,MATCH(Overall!$D19,Injuries!$J$100:$J$600,0)),"")</f>
        <v/>
      </c>
      <c r="I19" s="1">
        <f t="array" ref="I19">IFERROR(INDEX(Ranks!$J$1:$J$800,MATCH(Overall!$D19,Ranks!$E$1:$E$800,0)),"1000")</f>
        <v>23</v>
      </c>
      <c r="J19" s="1">
        <f t="array" ref="J19">IFERROR(INDEX(Ranks!$H$1:$H$800,MATCH(Overall!$D19,Ranks!$E$1:$E$800,0)),"1000")</f>
        <v>24</v>
      </c>
      <c r="K19" s="13">
        <f t="array" ref="K19">IFERROR(INDEX(Ranks!$L$1:$L$800,MATCH(Overall!$D19,Ranks!$E$1:$E$800,0)),"1000")</f>
        <v>18.5</v>
      </c>
      <c r="L19" s="1" t="str">
        <f t="array" ref="L19">IFERROR(INDEX(Ranks!$O$1:$O$800,MATCH(Overall!$D19,Ranks!$E$1:$E$800,0)),"Vet")</f>
        <v>Vet</v>
      </c>
      <c r="M19" s="12">
        <f t="array" ref="M19">IFERROR(INDEX(BorisTier!$E$211:$E$411,MATCH(Overall!$D19,BorisTier!$R$211:$R$411,0)),100)</f>
        <v>2</v>
      </c>
      <c r="N19" s="13">
        <f t="array" ref="N19">IFERROR(IF(OR(Overall!$E19="DB",Overall!$E19="DL",Overall!$E19="LB"),INDEX('IDP Prj'!$M$11:$M$1000,MATCH(Overall!$D19,'IDP Prj'!$B$11:$B$1000,0)),INDEX(ProjectionCalcs!$Q$8:$Q$979,MATCH(Overall!$D19,ProjectionCalcs!$B$8:$B$979,0))),0)</f>
        <v>0</v>
      </c>
      <c r="O19" s="14" t="str">
        <f>Overall!$D19</f>
        <v>George Kittle</v>
      </c>
      <c r="P19" s="15"/>
      <c r="Q19" s="4"/>
      <c r="R19" s="4"/>
      <c r="S19" s="3"/>
      <c r="T19" s="3"/>
      <c r="U19" s="3"/>
      <c r="V19" s="3"/>
      <c r="W19" s="5"/>
      <c r="X19" s="5"/>
      <c r="Y19" s="3"/>
      <c r="Z19" s="3"/>
    </row>
    <row r="20" ht="15.0" customHeight="1">
      <c r="A20" s="1">
        <f t="shared" si="1"/>
        <v>18</v>
      </c>
      <c r="B20" s="12">
        <v>23.2</v>
      </c>
      <c r="C20" s="1" t="str">
        <f t="shared" si="2"/>
        <v>Yes</v>
      </c>
      <c r="D20" s="1" t="s">
        <v>65</v>
      </c>
      <c r="E20" s="1" t="s">
        <v>17</v>
      </c>
      <c r="F20" s="1" t="s">
        <v>66</v>
      </c>
      <c r="G20" s="1" t="str">
        <f t="array" ref="G20">IFERROR(INDEX(Schedules!$T$4:$T$35,MATCH(Overall!$F20,Schedules!$B$4:$B$35,0)),"")</f>
        <v/>
      </c>
      <c r="H20" s="1" t="str">
        <f t="array" ref="H20">IFERROR(INDEX(Injuries!$K$100:$K$600,MATCH(Overall!$D20,Injuries!$J$100:$J$600,0)),"")</f>
        <v>Ques: Week 1 </v>
      </c>
      <c r="I20" s="1">
        <f t="array" ref="I20">IFERROR(INDEX(Ranks!$J$1:$J$800,MATCH(Overall!$D20,Ranks!$E$1:$E$800,0)),"1000")</f>
        <v>8</v>
      </c>
      <c r="J20" s="1">
        <f t="array" ref="J20">IFERROR(INDEX(Ranks!$H$1:$H$800,MATCH(Overall!$D20,Ranks!$E$1:$E$800,0)),"1000")</f>
        <v>17</v>
      </c>
      <c r="K20" s="13">
        <f t="array" ref="K20">IFERROR(INDEX(Ranks!$L$1:$L$800,MATCH(Overall!$D20,Ranks!$E$1:$E$800,0)),"1000")</f>
        <v>15.4</v>
      </c>
      <c r="L20" s="1" t="str">
        <f t="array" ref="L20">IFERROR(INDEX(Ranks!$O$1:$O$800,MATCH(Overall!$D20,Ranks!$E$1:$E$800,0)),"Vet")</f>
        <v>Vet</v>
      </c>
      <c r="M20" s="12">
        <f t="array" ref="M20">IFERROR(INDEX(BorisTier!$E$211:$E$411,MATCH(Overall!$D20,BorisTier!$R$211:$R$411,0)),100)</f>
        <v>2</v>
      </c>
      <c r="N20" s="13">
        <f t="array" ref="N20">IFERROR(IF(OR(Overall!$E20="DB",Overall!$E20="DL",Overall!$E20="LB"),INDEX('IDP Prj'!$M$11:$M$1000,MATCH(Overall!$D20,'IDP Prj'!$B$11:$B$1000,0)),INDEX(ProjectionCalcs!$Q$8:$Q$979,MATCH(Overall!$D20,ProjectionCalcs!$B$8:$B$979,0))),0)</f>
        <v>0</v>
      </c>
      <c r="O20" s="14" t="str">
        <f>Overall!$D20</f>
        <v>Miles Sanders</v>
      </c>
      <c r="P20" s="15"/>
      <c r="Q20" s="4"/>
      <c r="R20" s="4"/>
      <c r="S20" s="3"/>
      <c r="T20" s="3"/>
      <c r="U20" s="3"/>
      <c r="V20" s="3"/>
      <c r="W20" s="5"/>
      <c r="X20" s="5"/>
      <c r="Y20" s="3"/>
      <c r="Z20" s="3"/>
    </row>
    <row r="21" ht="15.0" customHeight="1">
      <c r="A21" s="1">
        <f t="shared" si="1"/>
        <v>19</v>
      </c>
      <c r="B21" s="12">
        <v>28.1</v>
      </c>
      <c r="C21" s="1" t="str">
        <f t="shared" si="2"/>
        <v>Yes</v>
      </c>
      <c r="D21" s="1" t="s">
        <v>67</v>
      </c>
      <c r="E21" s="1" t="s">
        <v>34</v>
      </c>
      <c r="F21" s="1" t="s">
        <v>68</v>
      </c>
      <c r="G21" s="1" t="str">
        <f t="array" ref="G21">IFERROR(INDEX(Schedules!$T$4:$T$35,MATCH(Overall!$F21,Schedules!$B$4:$B$35,0)),"")</f>
        <v/>
      </c>
      <c r="H21" s="1" t="str">
        <f t="array" ref="H21">IFERROR(INDEX(Injuries!$K$100:$K$600,MATCH(Overall!$D21,Injuries!$J$100:$J$600,0)),"")</f>
        <v/>
      </c>
      <c r="I21" s="1">
        <f t="array" ref="I21">IFERROR(INDEX(Ranks!$J$1:$J$800,MATCH(Overall!$D21,Ranks!$E$1:$E$800,0)),"1000")</f>
        <v>18</v>
      </c>
      <c r="J21" s="1">
        <f t="array" ref="J21">IFERROR(INDEX(Ranks!$H$1:$H$800,MATCH(Overall!$D21,Ranks!$E$1:$E$800,0)),"1000")</f>
        <v>9</v>
      </c>
      <c r="K21" s="13">
        <f t="array" ref="K21">IFERROR(INDEX(Ranks!$L$1:$L$800,MATCH(Overall!$D21,Ranks!$E$1:$E$800,0)),"1000")</f>
        <v>15.5</v>
      </c>
      <c r="L21" s="1" t="str">
        <f t="array" ref="L21">IFERROR(INDEX(Ranks!$O$1:$O$800,MATCH(Overall!$D21,Ranks!$E$1:$E$800,0)),"Vet")</f>
        <v>Vet</v>
      </c>
      <c r="M21" s="12">
        <f t="array" ref="M21">IFERROR(INDEX(BorisTier!$E$211:$E$411,MATCH(Overall!$D21,BorisTier!$R$211:$R$411,0)),100)</f>
        <v>2</v>
      </c>
      <c r="N21" s="13">
        <f t="array" ref="N21">IFERROR(IF(OR(Overall!$E21="DB",Overall!$E21="DL",Overall!$E21="LB"),INDEX('IDP Prj'!$M$11:$M$1000,MATCH(Overall!$D21,'IDP Prj'!$B$11:$B$1000,0)),INDEX(ProjectionCalcs!$Q$8:$Q$979,MATCH(Overall!$D21,ProjectionCalcs!$B$8:$B$979,0))),0)</f>
        <v>0</v>
      </c>
      <c r="O21" s="14" t="str">
        <f>Overall!$D21</f>
        <v>DeAndre Hopkins</v>
      </c>
      <c r="P21" s="15"/>
      <c r="Q21" s="4"/>
      <c r="R21" s="4"/>
      <c r="S21" s="3"/>
      <c r="T21" s="3"/>
      <c r="U21" s="3"/>
      <c r="V21" s="3"/>
      <c r="W21" s="5"/>
      <c r="X21" s="5"/>
      <c r="Y21" s="3"/>
      <c r="Z21" s="3"/>
    </row>
    <row r="22" ht="15.0" customHeight="1">
      <c r="A22" s="1">
        <f t="shared" si="1"/>
        <v>20</v>
      </c>
      <c r="B22" s="12">
        <v>26.7</v>
      </c>
      <c r="C22" s="1" t="str">
        <f t="shared" si="2"/>
        <v>Yes</v>
      </c>
      <c r="D22" s="1" t="s">
        <v>69</v>
      </c>
      <c r="E22" s="1" t="s">
        <v>34</v>
      </c>
      <c r="F22" s="1" t="s">
        <v>70</v>
      </c>
      <c r="G22" s="1" t="str">
        <f t="array" ref="G22">IFERROR(INDEX(Schedules!$T$4:$T$35,MATCH(Overall!$F22,Schedules!$B$4:$B$35,0)),"")</f>
        <v/>
      </c>
      <c r="H22" s="1" t="str">
        <f t="array" ref="H22">IFERROR(INDEX(Injuries!$K$100:$K$600,MATCH(Overall!$D22,Injuries!$J$100:$J$600,0)),"")</f>
        <v/>
      </c>
      <c r="I22" s="1">
        <f t="array" ref="I22">IFERROR(INDEX(Ranks!$J$1:$J$800,MATCH(Overall!$D22,Ranks!$E$1:$E$800,0)),"1000")</f>
        <v>24</v>
      </c>
      <c r="J22" s="1">
        <f t="array" ref="J22">IFERROR(INDEX(Ranks!$H$1:$H$800,MATCH(Overall!$D22,Ranks!$E$1:$E$800,0)),"1000")</f>
        <v>25</v>
      </c>
      <c r="K22" s="13">
        <f t="array" ref="K22">IFERROR(INDEX(Ranks!$L$1:$L$800,MATCH(Overall!$D22,Ranks!$E$1:$E$800,0)),"1000")</f>
        <v>24.8</v>
      </c>
      <c r="L22" s="1" t="str">
        <f t="array" ref="L22">IFERROR(INDEX(Ranks!$O$1:$O$800,MATCH(Overall!$D22,Ranks!$E$1:$E$800,0)),"Vet")</f>
        <v>Vet</v>
      </c>
      <c r="M22" s="12">
        <f t="array" ref="M22">IFERROR(INDEX(BorisTier!$E$211:$E$411,MATCH(Overall!$D22,BorisTier!$R$211:$R$411,0)),100)</f>
        <v>3</v>
      </c>
      <c r="N22" s="13">
        <f t="array" ref="N22">IFERROR(IF(OR(Overall!$E22="DB",Overall!$E22="DL",Overall!$E22="LB"),INDEX('IDP Prj'!$M$11:$M$1000,MATCH(Overall!$D22,'IDP Prj'!$B$11:$B$1000,0)),INDEX(ProjectionCalcs!$Q$8:$Q$979,MATCH(Overall!$D22,ProjectionCalcs!$B$8:$B$979,0))),0)</f>
        <v>0</v>
      </c>
      <c r="O22" s="14" t="str">
        <f>Overall!$D22</f>
        <v>Kenny Golladay</v>
      </c>
      <c r="P22" s="15"/>
      <c r="Q22" s="4"/>
      <c r="R22" s="4"/>
      <c r="S22" s="3"/>
      <c r="T22" s="3"/>
      <c r="U22" s="3"/>
      <c r="V22" s="3"/>
      <c r="W22" s="5"/>
      <c r="X22" s="5"/>
      <c r="Y22" s="3"/>
      <c r="Z22" s="3"/>
    </row>
    <row r="23" ht="15.0" customHeight="1">
      <c r="A23" s="1">
        <f t="shared" si="1"/>
        <v>21</v>
      </c>
      <c r="B23" s="12">
        <v>25.6</v>
      </c>
      <c r="C23" s="1" t="str">
        <f t="shared" si="2"/>
        <v>Yes</v>
      </c>
      <c r="D23" s="1" t="s">
        <v>71</v>
      </c>
      <c r="E23" s="1" t="s">
        <v>17</v>
      </c>
      <c r="F23" s="1" t="s">
        <v>39</v>
      </c>
      <c r="G23" s="1" t="str">
        <f t="array" ref="G23">IFERROR(INDEX(Schedules!$T$4:$T$35,MATCH(Overall!$F23,Schedules!$B$4:$B$35,0)),"")</f>
        <v/>
      </c>
      <c r="H23" s="1" t="str">
        <f t="array" ref="H23">IFERROR(INDEX(Injuries!$K$100:$K$600,MATCH(Overall!$D23,Injuries!$J$100:$J$600,0)),"")</f>
        <v/>
      </c>
      <c r="I23" s="1">
        <f t="array" ref="I23">IFERROR(INDEX(Ranks!$J$1:$J$800,MATCH(Overall!$D23,Ranks!$E$1:$E$800,0)),"1000")</f>
        <v>13</v>
      </c>
      <c r="J23" s="1">
        <f t="array" ref="J23">IFERROR(INDEX(Ranks!$H$1:$H$800,MATCH(Overall!$D23,Ranks!$E$1:$E$800,0)),"1000")</f>
        <v>20</v>
      </c>
      <c r="K23" s="13">
        <f t="array" ref="K23">IFERROR(INDEX(Ranks!$L$1:$L$800,MATCH(Overall!$D23,Ranks!$E$1:$E$800,0)),"1000")</f>
        <v>23.8</v>
      </c>
      <c r="L23" s="1" t="str">
        <f t="array" ref="L23">IFERROR(INDEX(Ranks!$O$1:$O$800,MATCH(Overall!$D23,Ranks!$E$1:$E$800,0)),"Vet")</f>
        <v>Vet</v>
      </c>
      <c r="M23" s="12">
        <f t="array" ref="M23">IFERROR(INDEX(BorisTier!$E$211:$E$411,MATCH(Overall!$D23,BorisTier!$R$211:$R$411,0)),100)</f>
        <v>3</v>
      </c>
      <c r="N23" s="13">
        <f t="array" ref="N23">IFERROR(IF(OR(Overall!$E23="DB",Overall!$E23="DL",Overall!$E23="LB"),INDEX('IDP Prj'!$M$11:$M$1000,MATCH(Overall!$D23,'IDP Prj'!$B$11:$B$1000,0)),INDEX(ProjectionCalcs!$Q$8:$Q$979,MATCH(Overall!$D23,ProjectionCalcs!$B$8:$B$979,0))),0)</f>
        <v>0</v>
      </c>
      <c r="O23" s="14" t="str">
        <f>Overall!$D23</f>
        <v>Aaron Jones</v>
      </c>
      <c r="P23" s="15"/>
      <c r="Q23" s="3"/>
      <c r="R23" s="3"/>
      <c r="S23" s="3"/>
      <c r="T23" s="3"/>
      <c r="U23" s="3"/>
      <c r="V23" s="3"/>
      <c r="W23" s="5"/>
      <c r="X23" s="5"/>
      <c r="Y23" s="3"/>
      <c r="Z23" s="3"/>
    </row>
    <row r="24" ht="15.0" customHeight="1">
      <c r="A24" s="1">
        <f t="shared" si="1"/>
        <v>22</v>
      </c>
      <c r="B24" s="12">
        <v>26.5</v>
      </c>
      <c r="C24" s="1" t="str">
        <f t="shared" si="2"/>
        <v>Yes</v>
      </c>
      <c r="D24" s="1" t="s">
        <v>72</v>
      </c>
      <c r="E24" s="1" t="s">
        <v>17</v>
      </c>
      <c r="F24" s="1" t="s">
        <v>68</v>
      </c>
      <c r="G24" s="1" t="str">
        <f t="array" ref="G24">IFERROR(INDEX(Schedules!$T$4:$T$35,MATCH(Overall!$F24,Schedules!$B$4:$B$35,0)),"")</f>
        <v/>
      </c>
      <c r="H24" s="1" t="str">
        <f t="array" ref="H24">IFERROR(INDEX(Injuries!$K$100:$K$600,MATCH(Overall!$D24,Injuries!$J$100:$J$600,0)),"")</f>
        <v/>
      </c>
      <c r="I24" s="1">
        <f t="array" ref="I24">IFERROR(INDEX(Ranks!$J$1:$J$800,MATCH(Overall!$D24,Ranks!$E$1:$E$800,0)),"1000")</f>
        <v>12</v>
      </c>
      <c r="J24" s="1">
        <f t="array" ref="J24">IFERROR(INDEX(Ranks!$H$1:$H$800,MATCH(Overall!$D24,Ranks!$E$1:$E$800,0)),"1000")</f>
        <v>16</v>
      </c>
      <c r="K24" s="13">
        <f t="array" ref="K24">IFERROR(INDEX(Ranks!$L$1:$L$800,MATCH(Overall!$D24,Ranks!$E$1:$E$800,0)),"1000")</f>
        <v>15.9</v>
      </c>
      <c r="L24" s="1" t="str">
        <f t="array" ref="L24">IFERROR(INDEX(Ranks!$O$1:$O$800,MATCH(Overall!$D24,Ranks!$E$1:$E$800,0)),"Vet")</f>
        <v>Vet</v>
      </c>
      <c r="M24" s="12">
        <f t="array" ref="M24">IFERROR(INDEX(BorisTier!$E$211:$E$411,MATCH(Overall!$D24,BorisTier!$R$211:$R$411,0)),100)</f>
        <v>2</v>
      </c>
      <c r="N24" s="13">
        <f t="array" ref="N24">IFERROR(IF(OR(Overall!$E24="DB",Overall!$E24="DL",Overall!$E24="LB"),INDEX('IDP Prj'!$M$11:$M$1000,MATCH(Overall!$D24,'IDP Prj'!$B$11:$B$1000,0)),INDEX(ProjectionCalcs!$Q$8:$Q$979,MATCH(Overall!$D24,ProjectionCalcs!$B$8:$B$979,0))),0)</f>
        <v>0</v>
      </c>
      <c r="O24" s="14" t="str">
        <f>Overall!$D24</f>
        <v>Kenyan Drake</v>
      </c>
      <c r="P24" s="15"/>
      <c r="Q24" s="3"/>
      <c r="R24" s="3"/>
      <c r="S24" s="3"/>
      <c r="T24" s="3"/>
      <c r="U24" s="3"/>
      <c r="V24" s="3"/>
      <c r="W24" s="5"/>
      <c r="X24" s="5"/>
      <c r="Y24" s="3"/>
      <c r="Z24" s="3"/>
    </row>
    <row r="25" ht="15.0" customHeight="1">
      <c r="A25" s="1">
        <f t="shared" si="1"/>
        <v>23</v>
      </c>
      <c r="B25" s="12">
        <v>26.9</v>
      </c>
      <c r="C25" s="1" t="str">
        <f t="shared" si="2"/>
        <v>Yes</v>
      </c>
      <c r="D25" s="1" t="s">
        <v>73</v>
      </c>
      <c r="E25" s="1" t="s">
        <v>34</v>
      </c>
      <c r="F25" s="1" t="s">
        <v>58</v>
      </c>
      <c r="G25" s="1" t="str">
        <f t="array" ref="G25">IFERROR(INDEX(Schedules!$T$4:$T$35,MATCH(Overall!$F25,Schedules!$B$4:$B$35,0)),"")</f>
        <v/>
      </c>
      <c r="H25" s="1" t="str">
        <f t="array" ref="H25">IFERROR(INDEX(Injuries!$K$100:$K$600,MATCH(Overall!$D25,Injuries!$J$100:$J$600,0)),"")</f>
        <v/>
      </c>
      <c r="I25" s="1">
        <f t="array" ref="I25">IFERROR(INDEX(Ranks!$J$1:$J$800,MATCH(Overall!$D25,Ranks!$E$1:$E$800,0)),"1000")</f>
        <v>22</v>
      </c>
      <c r="J25" s="1">
        <f t="array" ref="J25">IFERROR(INDEX(Ranks!$H$1:$H$800,MATCH(Overall!$D25,Ranks!$E$1:$E$800,0)),"1000")</f>
        <v>26</v>
      </c>
      <c r="K25" s="13">
        <f t="array" ref="K25">IFERROR(INDEX(Ranks!$L$1:$L$800,MATCH(Overall!$D25,Ranks!$E$1:$E$800,0)),"1000")</f>
        <v>29.3</v>
      </c>
      <c r="L25" s="1" t="str">
        <f t="array" ref="L25">IFERROR(INDEX(Ranks!$O$1:$O$800,MATCH(Overall!$D25,Ranks!$E$1:$E$800,0)),"Vet")</f>
        <v>Vet</v>
      </c>
      <c r="M25" s="12">
        <f t="array" ref="M25">IFERROR(INDEX(BorisTier!$E$211:$E$411,MATCH(Overall!$D25,BorisTier!$R$211:$R$411,0)),100)</f>
        <v>4</v>
      </c>
      <c r="N25" s="13">
        <f t="array" ref="N25">IFERROR(IF(OR(Overall!$E25="DB",Overall!$E25="DL",Overall!$E25="LB"),INDEX('IDP Prj'!$M$11:$M$1000,MATCH(Overall!$D25,'IDP Prj'!$B$11:$B$1000,0)),INDEX(ProjectionCalcs!$Q$8:$Q$979,MATCH(Overall!$D25,ProjectionCalcs!$B$8:$B$979,0))),0)</f>
        <v>0</v>
      </c>
      <c r="O25" s="14" t="str">
        <f>Overall!$D25</f>
        <v>Mike Evans</v>
      </c>
      <c r="P25" s="15"/>
      <c r="Q25" s="3"/>
      <c r="R25" s="3"/>
      <c r="S25" s="3"/>
      <c r="T25" s="3"/>
      <c r="U25" s="3"/>
      <c r="V25" s="3"/>
      <c r="W25" s="5"/>
      <c r="X25" s="5"/>
      <c r="Y25" s="3"/>
      <c r="Z25" s="3"/>
    </row>
    <row r="26" ht="15.0" customHeight="1">
      <c r="A26" s="1">
        <f t="shared" si="1"/>
        <v>24</v>
      </c>
      <c r="B26" s="12">
        <v>24.9</v>
      </c>
      <c r="C26" s="1" t="str">
        <f t="shared" si="2"/>
        <v>Yes</v>
      </c>
      <c r="D26" s="1" t="s">
        <v>74</v>
      </c>
      <c r="E26" s="1" t="s">
        <v>75</v>
      </c>
      <c r="F26" s="1" t="s">
        <v>47</v>
      </c>
      <c r="G26" s="1" t="str">
        <f t="array" ref="G26">IFERROR(INDEX(Schedules!$T$4:$T$35,MATCH(Overall!$F26,Schedules!$B$4:$B$35,0)),"")</f>
        <v/>
      </c>
      <c r="H26" s="1" t="str">
        <f t="array" ref="H26">IFERROR(INDEX(Injuries!$K$100:$K$600,MATCH(Overall!$D26,Injuries!$J$100:$J$600,0)),"")</f>
        <v/>
      </c>
      <c r="I26" s="1">
        <f t="array" ref="I26">IFERROR(INDEX(Ranks!$J$1:$J$800,MATCH(Overall!$D26,Ranks!$E$1:$E$800,0)),"1000")</f>
        <v>35</v>
      </c>
      <c r="J26" s="1">
        <f t="array" ref="J26">IFERROR(INDEX(Ranks!$H$1:$H$800,MATCH(Overall!$D26,Ranks!$E$1:$E$800,0)),"1000")</f>
        <v>22</v>
      </c>
      <c r="K26" s="13">
        <f t="array" ref="K26">IFERROR(INDEX(Ranks!$L$1:$L$800,MATCH(Overall!$D26,Ranks!$E$1:$E$800,0)),"1000")</f>
        <v>27.1</v>
      </c>
      <c r="L26" s="1" t="str">
        <f t="array" ref="L26">IFERROR(INDEX(Ranks!$O$1:$O$800,MATCH(Overall!$D26,Ranks!$E$1:$E$800,0)),"Vet")</f>
        <v>Vet</v>
      </c>
      <c r="M26" s="12">
        <f t="array" ref="M26">IFERROR(INDEX(BorisTier!$E$211:$E$411,MATCH(Overall!$D26,BorisTier!$R$211:$R$411,0)),100)</f>
        <v>3</v>
      </c>
      <c r="N26" s="13">
        <f t="array" ref="N26">IFERROR(IF(OR(Overall!$E26="DB",Overall!$E26="DL",Overall!$E26="LB"),INDEX('IDP Prj'!$M$11:$M$1000,MATCH(Overall!$D26,'IDP Prj'!$B$11:$B$1000,0)),INDEX(ProjectionCalcs!$Q$8:$Q$979,MATCH(Overall!$D26,ProjectionCalcs!$B$8:$B$979,0))),0)</f>
        <v>0</v>
      </c>
      <c r="O26" s="14" t="str">
        <f>Overall!$D26</f>
        <v>Patrick Mahomes</v>
      </c>
      <c r="P26" s="15"/>
      <c r="Q26" s="3"/>
      <c r="R26" s="3"/>
      <c r="S26" s="3"/>
      <c r="T26" s="3"/>
      <c r="U26" s="3"/>
      <c r="V26" s="3"/>
      <c r="W26" s="5"/>
      <c r="X26" s="5"/>
      <c r="Y26" s="3"/>
      <c r="Z26" s="3"/>
    </row>
    <row r="27" ht="15.0" customHeight="1">
      <c r="A27" s="1">
        <f t="shared" si="1"/>
        <v>25</v>
      </c>
      <c r="B27" s="12">
        <v>23.9</v>
      </c>
      <c r="C27" s="1" t="str">
        <f t="shared" si="2"/>
        <v>Yes</v>
      </c>
      <c r="D27" s="1" t="s">
        <v>76</v>
      </c>
      <c r="E27" s="1" t="s">
        <v>61</v>
      </c>
      <c r="F27" s="1" t="s">
        <v>77</v>
      </c>
      <c r="G27" s="1" t="str">
        <f t="array" ref="G27">IFERROR(INDEX(Schedules!$T$4:$T$35,MATCH(Overall!$F27,Schedules!$B$4:$B$35,0)),"")</f>
        <v/>
      </c>
      <c r="H27" s="1" t="str">
        <f t="array" ref="H27">IFERROR(INDEX(Injuries!$K$100:$K$600,MATCH(Overall!$D27,Injuries!$J$100:$J$600,0)),"")</f>
        <v/>
      </c>
      <c r="I27" s="1">
        <f t="array" ref="I27">IFERROR(INDEX(Ranks!$J$1:$J$800,MATCH(Overall!$D27,Ranks!$E$1:$E$800,0)),"1000")</f>
        <v>41</v>
      </c>
      <c r="J27" s="1">
        <f t="array" ref="J27">IFERROR(INDEX(Ranks!$H$1:$H$800,MATCH(Overall!$D27,Ranks!$E$1:$E$800,0)),"1000")</f>
        <v>39</v>
      </c>
      <c r="K27" s="13">
        <f t="array" ref="K27">IFERROR(INDEX(Ranks!$L$1:$L$800,MATCH(Overall!$D27,Ranks!$E$1:$E$800,0)),"1000")</f>
        <v>37.1</v>
      </c>
      <c r="L27" s="1" t="str">
        <f t="array" ref="L27">IFERROR(INDEX(Ranks!$O$1:$O$800,MATCH(Overall!$D27,Ranks!$E$1:$E$800,0)),"Vet")</f>
        <v>Vet</v>
      </c>
      <c r="M27" s="12">
        <f t="array" ref="M27">IFERROR(INDEX(BorisTier!$E$211:$E$411,MATCH(Overall!$D27,BorisTier!$R$211:$R$411,0)),100)</f>
        <v>5</v>
      </c>
      <c r="N27" s="13">
        <f t="array" ref="N27">IFERROR(IF(OR(Overall!$E27="DB",Overall!$E27="DL",Overall!$E27="LB"),INDEX('IDP Prj'!$M$11:$M$1000,MATCH(Overall!$D27,'IDP Prj'!$B$11:$B$1000,0)),INDEX(ProjectionCalcs!$Q$8:$Q$979,MATCH(Overall!$D27,ProjectionCalcs!$B$8:$B$979,0))),0)</f>
        <v>0</v>
      </c>
      <c r="O27" s="14" t="str">
        <f>Overall!$D27</f>
        <v>Mark Andrews</v>
      </c>
      <c r="P27" s="15"/>
      <c r="Q27" s="3"/>
      <c r="R27" s="3"/>
      <c r="S27" s="3"/>
      <c r="T27" s="3"/>
      <c r="U27" s="3"/>
      <c r="V27" s="3"/>
      <c r="W27" s="5"/>
      <c r="X27" s="5"/>
      <c r="Y27" s="3"/>
      <c r="Z27" s="3"/>
    </row>
    <row r="28" ht="15.0" customHeight="1">
      <c r="A28" s="1">
        <f t="shared" si="1"/>
        <v>26</v>
      </c>
      <c r="B28" s="12">
        <v>23.1</v>
      </c>
      <c r="C28" s="1" t="str">
        <f t="shared" si="2"/>
        <v>Yes</v>
      </c>
      <c r="D28" s="1" t="s">
        <v>78</v>
      </c>
      <c r="E28" s="1" t="s">
        <v>34</v>
      </c>
      <c r="F28" s="1" t="s">
        <v>27</v>
      </c>
      <c r="G28" s="1" t="str">
        <f t="array" ref="G28">IFERROR(INDEX(Schedules!$T$4:$T$35,MATCH(Overall!$F28,Schedules!$B$4:$B$35,0)),"")</f>
        <v/>
      </c>
      <c r="H28" s="1" t="str">
        <f t="array" ref="H28">IFERROR(INDEX(Injuries!$K$100:$K$600,MATCH(Overall!$D28,Injuries!$J$100:$J$600,0)),"")</f>
        <v/>
      </c>
      <c r="I28" s="1">
        <f t="array" ref="I28">IFERROR(INDEX(Ranks!$J$1:$J$800,MATCH(Overall!$D28,Ranks!$E$1:$E$800,0)),"1000")</f>
        <v>32</v>
      </c>
      <c r="J28" s="1">
        <f t="array" ref="J28">IFERROR(INDEX(Ranks!$H$1:$H$800,MATCH(Overall!$D28,Ranks!$E$1:$E$800,0)),"1000")</f>
        <v>44</v>
      </c>
      <c r="K28" s="13">
        <f t="array" ref="K28">IFERROR(INDEX(Ranks!$L$1:$L$800,MATCH(Overall!$D28,Ranks!$E$1:$E$800,0)),"1000")</f>
        <v>40.5</v>
      </c>
      <c r="L28" s="1" t="str">
        <f t="array" ref="L28">IFERROR(INDEX(Ranks!$O$1:$O$800,MATCH(Overall!$D28,Ranks!$E$1:$E$800,0)),"Vet")</f>
        <v>Vet</v>
      </c>
      <c r="M28" s="12">
        <f t="array" ref="M28">IFERROR(INDEX(BorisTier!$E$211:$E$411,MATCH(Overall!$D28,BorisTier!$R$211:$R$411,0)),100)</f>
        <v>5</v>
      </c>
      <c r="N28" s="13">
        <f t="array" ref="N28">IFERROR(IF(OR(Overall!$E28="DB",Overall!$E28="DL",Overall!$E28="LB"),INDEX('IDP Prj'!$M$11:$M$1000,MATCH(Overall!$D28,'IDP Prj'!$B$11:$B$1000,0)),INDEX(ProjectionCalcs!$Q$8:$Q$979,MATCH(Overall!$D28,ProjectionCalcs!$B$8:$B$979,0))),0)</f>
        <v>0</v>
      </c>
      <c r="O28" s="14" t="str">
        <f>Overall!$D28</f>
        <v>A.J. Brown</v>
      </c>
      <c r="P28" s="15"/>
      <c r="Q28" s="20"/>
      <c r="R28" s="3"/>
      <c r="S28" s="3"/>
      <c r="T28" s="3"/>
      <c r="U28" s="3"/>
      <c r="V28" s="3"/>
      <c r="W28" s="5"/>
      <c r="X28" s="5"/>
      <c r="Y28" s="3"/>
      <c r="Z28" s="3"/>
    </row>
    <row r="29" ht="15.0" customHeight="1">
      <c r="A29" s="1">
        <f t="shared" si="1"/>
        <v>27</v>
      </c>
      <c r="B29" s="12">
        <v>26.1</v>
      </c>
      <c r="C29" s="1" t="str">
        <f t="shared" si="2"/>
        <v>Yes</v>
      </c>
      <c r="D29" s="1" t="s">
        <v>79</v>
      </c>
      <c r="E29" s="1" t="s">
        <v>34</v>
      </c>
      <c r="F29" s="1" t="s">
        <v>23</v>
      </c>
      <c r="G29" s="1" t="str">
        <f t="array" ref="G29">IFERROR(INDEX(Schedules!$T$4:$T$35,MATCH(Overall!$F29,Schedules!$B$4:$B$35,0)),"")</f>
        <v/>
      </c>
      <c r="H29" s="1" t="str">
        <f t="array" ref="H29">IFERROR(INDEX(Injuries!$K$100:$K$600,MATCH(Overall!$D29,Injuries!$J$100:$J$600,0)),"")</f>
        <v/>
      </c>
      <c r="I29" s="1">
        <f t="array" ref="I29">IFERROR(INDEX(Ranks!$J$1:$J$800,MATCH(Overall!$D29,Ranks!$E$1:$E$800,0)),"1000")</f>
        <v>28</v>
      </c>
      <c r="J29" s="1">
        <f t="array" ref="J29">IFERROR(INDEX(Ranks!$H$1:$H$800,MATCH(Overall!$D29,Ranks!$E$1:$E$800,0)),"1000")</f>
        <v>33</v>
      </c>
      <c r="K29" s="13">
        <f t="array" ref="K29">IFERROR(INDEX(Ranks!$L$1:$L$800,MATCH(Overall!$D29,Ranks!$E$1:$E$800,0)),"1000")</f>
        <v>31.5</v>
      </c>
      <c r="L29" s="1" t="str">
        <f t="array" ref="L29">IFERROR(INDEX(Ranks!$O$1:$O$800,MATCH(Overall!$D29,Ranks!$E$1:$E$800,0)),"Vet")</f>
        <v>Vet</v>
      </c>
      <c r="M29" s="12">
        <f t="array" ref="M29">IFERROR(INDEX(BorisTier!$E$211:$E$411,MATCH(Overall!$D29,BorisTier!$R$211:$R$411,0)),100)</f>
        <v>4</v>
      </c>
      <c r="N29" s="13">
        <f t="array" ref="N29">IFERROR(IF(OR(Overall!$E29="DB",Overall!$E29="DL",Overall!$E29="LB"),INDEX('IDP Prj'!$M$11:$M$1000,MATCH(Overall!$D29,'IDP Prj'!$B$11:$B$1000,0)),INDEX(ProjectionCalcs!$Q$8:$Q$979,MATCH(Overall!$D29,ProjectionCalcs!$B$8:$B$979,0))),0)</f>
        <v>0</v>
      </c>
      <c r="O29" s="14" t="str">
        <f>Overall!$D29</f>
        <v>Amari Cooper</v>
      </c>
      <c r="P29" s="15"/>
      <c r="Q29" s="21"/>
      <c r="R29" s="3"/>
      <c r="S29" s="3"/>
      <c r="T29" s="3"/>
      <c r="U29" s="3"/>
      <c r="V29" s="3"/>
      <c r="W29" s="5"/>
      <c r="X29" s="5"/>
      <c r="Y29" s="3"/>
      <c r="Z29" s="3"/>
    </row>
    <row r="30" ht="15.0" customHeight="1">
      <c r="A30" s="1">
        <f t="shared" si="1"/>
        <v>28</v>
      </c>
      <c r="B30" s="12">
        <v>25.2</v>
      </c>
      <c r="C30" s="1" t="str">
        <f t="shared" si="2"/>
        <v>Yes</v>
      </c>
      <c r="D30" s="1" t="s">
        <v>80</v>
      </c>
      <c r="E30" s="1" t="s">
        <v>17</v>
      </c>
      <c r="F30" s="1" t="s">
        <v>81</v>
      </c>
      <c r="G30" s="1" t="str">
        <f t="array" ref="G30">IFERROR(INDEX(Schedules!$T$4:$T$35,MATCH(Overall!$F30,Schedules!$B$4:$B$35,0)),"")</f>
        <v/>
      </c>
      <c r="H30" s="1" t="str">
        <f t="array" ref="H30">IFERROR(INDEX(Injuries!$K$100:$K$600,MATCH(Overall!$D30,Injuries!$J$100:$J$600,0)),"")</f>
        <v/>
      </c>
      <c r="I30" s="1">
        <f t="array" ref="I30">IFERROR(INDEX(Ranks!$J$1:$J$800,MATCH(Overall!$D30,Ranks!$E$1:$E$800,0)),"1000")</f>
        <v>15</v>
      </c>
      <c r="J30" s="1">
        <f t="array" ref="J30">IFERROR(INDEX(Ranks!$H$1:$H$800,MATCH(Overall!$D30,Ranks!$E$1:$E$800,0)),"1000")</f>
        <v>18</v>
      </c>
      <c r="K30" s="13">
        <f t="array" ref="K30">IFERROR(INDEX(Ranks!$L$1:$L$800,MATCH(Overall!$D30,Ranks!$E$1:$E$800,0)),"1000")</f>
        <v>15.2</v>
      </c>
      <c r="L30" s="1" t="str">
        <f t="array" ref="L30">IFERROR(INDEX(Ranks!$O$1:$O$800,MATCH(Overall!$D30,Ranks!$E$1:$E$800,0)),"Vet")</f>
        <v>Vet</v>
      </c>
      <c r="M30" s="12">
        <f t="array" ref="M30">IFERROR(INDEX(BorisTier!$E$211:$E$411,MATCH(Overall!$D30,BorisTier!$R$211:$R$411,0)),100)</f>
        <v>2</v>
      </c>
      <c r="N30" s="13">
        <f t="array" ref="N30">IFERROR(IF(OR(Overall!$E30="DB",Overall!$E30="DL",Overall!$E30="LB"),INDEX('IDP Prj'!$M$11:$M$1000,MATCH(Overall!$D30,'IDP Prj'!$B$11:$B$1000,0)),INDEX(ProjectionCalcs!$Q$8:$Q$979,MATCH(Overall!$D30,ProjectionCalcs!$B$8:$B$979,0))),0)</f>
        <v>0</v>
      </c>
      <c r="O30" s="14" t="str">
        <f>Overall!$D30</f>
        <v>Austin Ekeler</v>
      </c>
      <c r="P30" s="15"/>
      <c r="Q30" s="21"/>
      <c r="R30" s="3"/>
      <c r="S30" s="3"/>
      <c r="T30" s="3"/>
      <c r="U30" s="3"/>
      <c r="V30" s="3"/>
      <c r="W30" s="5"/>
      <c r="X30" s="5"/>
      <c r="Y30" s="3"/>
      <c r="Z30" s="3"/>
    </row>
    <row r="31" ht="15.0" customHeight="1">
      <c r="A31" s="1">
        <f t="shared" si="1"/>
        <v>29</v>
      </c>
      <c r="B31" s="12">
        <v>26.9</v>
      </c>
      <c r="C31" s="1" t="str">
        <f t="shared" si="2"/>
        <v>Yes</v>
      </c>
      <c r="D31" s="1" t="s">
        <v>82</v>
      </c>
      <c r="E31" s="1" t="s">
        <v>34</v>
      </c>
      <c r="F31" s="1" t="s">
        <v>83</v>
      </c>
      <c r="G31" s="1" t="str">
        <f t="array" ref="G31">IFERROR(INDEX(Schedules!$T$4:$T$35,MATCH(Overall!$F31,Schedules!$B$4:$B$35,0)),"")</f>
        <v/>
      </c>
      <c r="H31" s="1" t="str">
        <f t="array" ref="H31">IFERROR(INDEX(Injuries!$K$100:$K$600,MATCH(Overall!$D31,Injuries!$J$100:$J$600,0)),"")</f>
        <v/>
      </c>
      <c r="I31" s="1">
        <f t="array" ref="I31">IFERROR(INDEX(Ranks!$J$1:$J$800,MATCH(Overall!$D31,Ranks!$E$1:$E$800,0)),"1000")</f>
        <v>26</v>
      </c>
      <c r="J31" s="1">
        <f t="array" ref="J31">IFERROR(INDEX(Ranks!$H$1:$H$800,MATCH(Overall!$D31,Ranks!$E$1:$E$800,0)),"1000")</f>
        <v>29</v>
      </c>
      <c r="K31" s="13">
        <f t="array" ref="K31">IFERROR(INDEX(Ranks!$L$1:$L$800,MATCH(Overall!$D31,Ranks!$E$1:$E$800,0)),"1000")</f>
        <v>22</v>
      </c>
      <c r="L31" s="1" t="str">
        <f t="array" ref="L31">IFERROR(INDEX(Ranks!$O$1:$O$800,MATCH(Overall!$D31,Ranks!$E$1:$E$800,0)),"Vet")</f>
        <v>Vet</v>
      </c>
      <c r="M31" s="12">
        <f t="array" ref="M31">IFERROR(INDEX(BorisTier!$E$211:$E$411,MATCH(Overall!$D31,BorisTier!$R$211:$R$411,0)),100)</f>
        <v>3</v>
      </c>
      <c r="N31" s="13">
        <f t="array" ref="N31">IFERROR(IF(OR(Overall!$E31="DB",Overall!$E31="DL",Overall!$E31="LB"),INDEX('IDP Prj'!$M$11:$M$1000,MATCH(Overall!$D31,'IDP Prj'!$B$11:$B$1000,0)),INDEX(ProjectionCalcs!$Q$8:$Q$979,MATCH(Overall!$D31,ProjectionCalcs!$B$8:$B$979,0))),0)</f>
        <v>0</v>
      </c>
      <c r="O31" s="14" t="str">
        <f>Overall!$D31</f>
        <v>Allen Robinson II</v>
      </c>
      <c r="P31" s="15"/>
      <c r="Q31" s="21"/>
      <c r="R31" s="3"/>
      <c r="S31" s="3"/>
      <c r="T31" s="3"/>
      <c r="U31" s="3"/>
      <c r="V31" s="3"/>
      <c r="W31" s="5"/>
      <c r="X31" s="5"/>
      <c r="Y31" s="3"/>
      <c r="Z31" s="3"/>
    </row>
    <row r="32" ht="15.0" customHeight="1">
      <c r="A32" s="1">
        <f t="shared" si="1"/>
        <v>30</v>
      </c>
      <c r="B32" s="12">
        <v>25.9</v>
      </c>
      <c r="C32" s="1" t="str">
        <f t="shared" si="2"/>
        <v>Yes</v>
      </c>
      <c r="D32" s="1" t="s">
        <v>84</v>
      </c>
      <c r="E32" s="1" t="s">
        <v>17</v>
      </c>
      <c r="F32" s="1" t="s">
        <v>85</v>
      </c>
      <c r="G32" s="1" t="str">
        <f t="array" ref="G32">IFERROR(INDEX(Schedules!$T$4:$T$35,MATCH(Overall!$F32,Schedules!$B$4:$B$35,0)),"")</f>
        <v/>
      </c>
      <c r="H32" s="1" t="str">
        <f t="array" ref="H32">IFERROR(INDEX(Injuries!$K$100:$K$600,MATCH(Overall!$D32,Injuries!$J$100:$J$600,0)),"")</f>
        <v/>
      </c>
      <c r="I32" s="1">
        <f t="array" ref="I32">IFERROR(INDEX(Ranks!$J$1:$J$800,MATCH(Overall!$D32,Ranks!$E$1:$E$800,0)),"1000")</f>
        <v>40</v>
      </c>
      <c r="J32" s="1">
        <f t="array" ref="J32">IFERROR(INDEX(Ranks!$H$1:$H$800,MATCH(Overall!$D32,Ranks!$E$1:$E$800,0)),"1000")</f>
        <v>31</v>
      </c>
      <c r="K32" s="13">
        <f t="array" ref="K32">IFERROR(INDEX(Ranks!$L$1:$L$800,MATCH(Overall!$D32,Ranks!$E$1:$E$800,0)),"1000")</f>
        <v>41</v>
      </c>
      <c r="L32" s="1" t="str">
        <f t="array" ref="L32">IFERROR(INDEX(Ranks!$O$1:$O$800,MATCH(Overall!$D32,Ranks!$E$1:$E$800,0)),"Vet")</f>
        <v>Vet</v>
      </c>
      <c r="M32" s="12">
        <f t="array" ref="M32">IFERROR(INDEX(BorisTier!$E$211:$E$411,MATCH(Overall!$D32,BorisTier!$R$211:$R$411,0)),100)</f>
        <v>5</v>
      </c>
      <c r="N32" s="13">
        <f t="array" ref="N32">IFERROR(IF(OR(Overall!$E32="DB",Overall!$E32="DL",Overall!$E32="LB"),INDEX('IDP Prj'!$M$11:$M$1000,MATCH(Overall!$D32,'IDP Prj'!$B$11:$B$1000,0)),INDEX(ProjectionCalcs!$Q$8:$Q$979,MATCH(Overall!$D32,ProjectionCalcs!$B$8:$B$979,0))),0)</f>
        <v>0</v>
      </c>
      <c r="O32" s="14" t="str">
        <f>Overall!$D32</f>
        <v>Chris Carson</v>
      </c>
      <c r="P32" s="15"/>
      <c r="Q32" s="21"/>
      <c r="R32" s="3"/>
      <c r="S32" s="3"/>
      <c r="T32" s="3"/>
      <c r="U32" s="3"/>
      <c r="V32" s="3"/>
      <c r="W32" s="5"/>
      <c r="X32" s="5"/>
      <c r="Y32" s="3"/>
      <c r="Z32" s="3"/>
    </row>
    <row r="33" ht="15.0" customHeight="1">
      <c r="A33" s="1">
        <f t="shared" si="1"/>
        <v>31</v>
      </c>
      <c r="B33" s="12">
        <v>27.7</v>
      </c>
      <c r="C33" s="1" t="str">
        <f t="shared" si="2"/>
        <v>Yes</v>
      </c>
      <c r="D33" s="1" t="s">
        <v>86</v>
      </c>
      <c r="E33" s="1" t="s">
        <v>34</v>
      </c>
      <c r="F33" s="1" t="s">
        <v>41</v>
      </c>
      <c r="G33" s="1" t="str">
        <f t="array" ref="G33">IFERROR(INDEX(Schedules!$T$4:$T$35,MATCH(Overall!$F33,Schedules!$B$4:$B$35,0)),"")</f>
        <v/>
      </c>
      <c r="H33" s="1" t="str">
        <f t="array" ref="H33">IFERROR(INDEX(Injuries!$K$100:$K$600,MATCH(Overall!$D33,Injuries!$J$100:$J$600,0)),"")</f>
        <v/>
      </c>
      <c r="I33" s="1">
        <f t="array" ref="I33">IFERROR(INDEX(Ranks!$J$1:$J$800,MATCH(Overall!$D33,Ranks!$E$1:$E$800,0)),"1000")</f>
        <v>31</v>
      </c>
      <c r="J33" s="1">
        <f t="array" ref="J33">IFERROR(INDEX(Ranks!$H$1:$H$800,MATCH(Overall!$D33,Ranks!$E$1:$E$800,0)),"1000")</f>
        <v>32</v>
      </c>
      <c r="K33" s="13">
        <f t="array" ref="K33">IFERROR(INDEX(Ranks!$L$1:$L$800,MATCH(Overall!$D33,Ranks!$E$1:$E$800,0)),"1000")</f>
        <v>32.8</v>
      </c>
      <c r="L33" s="1" t="str">
        <f t="array" ref="L33">IFERROR(INDEX(Ranks!$O$1:$O$800,MATCH(Overall!$D33,Ranks!$E$1:$E$800,0)),"Vet")</f>
        <v>Vet</v>
      </c>
      <c r="M33" s="12">
        <f t="array" ref="M33">IFERROR(INDEX(BorisTier!$E$211:$E$411,MATCH(Overall!$D33,BorisTier!$R$211:$R$411,0)),100)</f>
        <v>4</v>
      </c>
      <c r="N33" s="13">
        <f t="array" ref="N33">IFERROR(IF(OR(Overall!$E33="DB",Overall!$E33="DL",Overall!$E33="LB"),INDEX('IDP Prj'!$M$11:$M$1000,MATCH(Overall!$D33,'IDP Prj'!$B$11:$B$1000,0)),INDEX(ProjectionCalcs!$Q$8:$Q$979,MATCH(Overall!$D33,ProjectionCalcs!$B$8:$B$979,0))),0)</f>
        <v>0</v>
      </c>
      <c r="O33" s="14" t="str">
        <f>Overall!$D33</f>
        <v>Odell Beckham Jr.</v>
      </c>
      <c r="P33" s="15"/>
      <c r="Q33" s="21"/>
      <c r="R33" s="3"/>
      <c r="S33" s="3"/>
      <c r="T33" s="3"/>
      <c r="U33" s="3"/>
      <c r="V33" s="3"/>
      <c r="W33" s="5"/>
      <c r="X33" s="5"/>
      <c r="Y33" s="3"/>
      <c r="Z33" s="3"/>
    </row>
    <row r="34" ht="15.0" customHeight="1">
      <c r="A34" s="1">
        <f t="shared" si="1"/>
        <v>32</v>
      </c>
      <c r="B34" s="12">
        <v>23.5</v>
      </c>
      <c r="C34" s="1" t="str">
        <f t="shared" si="2"/>
        <v>Yes</v>
      </c>
      <c r="D34" s="1" t="s">
        <v>87</v>
      </c>
      <c r="E34" s="1" t="s">
        <v>75</v>
      </c>
      <c r="F34" s="1" t="s">
        <v>77</v>
      </c>
      <c r="G34" s="1" t="str">
        <f t="array" ref="G34">IFERROR(INDEX(Schedules!$T$4:$T$35,MATCH(Overall!$F34,Schedules!$B$4:$B$35,0)),"")</f>
        <v/>
      </c>
      <c r="H34" s="1" t="str">
        <f t="array" ref="H34">IFERROR(INDEX(Injuries!$K$100:$K$600,MATCH(Overall!$D34,Injuries!$J$100:$J$600,0)),"")</f>
        <v/>
      </c>
      <c r="I34" s="1">
        <f t="array" ref="I34">IFERROR(INDEX(Ranks!$J$1:$J$800,MATCH(Overall!$D34,Ranks!$E$1:$E$800,0)),"1000")</f>
        <v>34</v>
      </c>
      <c r="J34" s="1">
        <f t="array" ref="J34">IFERROR(INDEX(Ranks!$H$1:$H$800,MATCH(Overall!$D34,Ranks!$E$1:$E$800,0)),"1000")</f>
        <v>23</v>
      </c>
      <c r="K34" s="13">
        <f t="array" ref="K34">IFERROR(INDEX(Ranks!$L$1:$L$800,MATCH(Overall!$D34,Ranks!$E$1:$E$800,0)),"1000")</f>
        <v>32.2</v>
      </c>
      <c r="L34" s="1" t="str">
        <f t="array" ref="L34">IFERROR(INDEX(Ranks!$O$1:$O$800,MATCH(Overall!$D34,Ranks!$E$1:$E$800,0)),"Vet")</f>
        <v>Vet</v>
      </c>
      <c r="M34" s="12">
        <f t="array" ref="M34">IFERROR(INDEX(BorisTier!$E$211:$E$411,MATCH(Overall!$D34,BorisTier!$R$211:$R$411,0)),100)</f>
        <v>4</v>
      </c>
      <c r="N34" s="13">
        <f t="array" ref="N34">IFERROR(IF(OR(Overall!$E34="DB",Overall!$E34="DL",Overall!$E34="LB"),INDEX('IDP Prj'!$M$11:$M$1000,MATCH(Overall!$D34,'IDP Prj'!$B$11:$B$1000,0)),INDEX(ProjectionCalcs!$Q$8:$Q$979,MATCH(Overall!$D34,ProjectionCalcs!$B$8:$B$979,0))),0)</f>
        <v>0</v>
      </c>
      <c r="O34" s="14" t="str">
        <f>Overall!$D34</f>
        <v>Lamar Jackson</v>
      </c>
      <c r="P34" s="15"/>
      <c r="Q34" s="3"/>
      <c r="R34" s="4"/>
      <c r="S34" s="3"/>
      <c r="T34" s="3"/>
      <c r="U34" s="3"/>
      <c r="V34" s="3"/>
      <c r="W34" s="5"/>
      <c r="X34" s="5"/>
      <c r="Y34" s="3"/>
      <c r="Z34" s="3"/>
    </row>
    <row r="35" ht="15.0" customHeight="1">
      <c r="A35" s="1">
        <f t="shared" si="1"/>
        <v>33</v>
      </c>
      <c r="B35" s="12">
        <v>29.9</v>
      </c>
      <c r="C35" s="1" t="str">
        <f t="shared" si="2"/>
        <v>Yes</v>
      </c>
      <c r="D35" s="1" t="s">
        <v>88</v>
      </c>
      <c r="E35" s="1" t="s">
        <v>34</v>
      </c>
      <c r="F35" s="1" t="s">
        <v>36</v>
      </c>
      <c r="G35" s="1" t="str">
        <f t="array" ref="G35">IFERROR(INDEX(Schedules!$T$4:$T$35,MATCH(Overall!$F35,Schedules!$B$4:$B$35,0)),"")</f>
        <v/>
      </c>
      <c r="H35" s="1" t="str">
        <f t="array" ref="H35">IFERROR(INDEX(Injuries!$K$100:$K$600,MATCH(Overall!$D35,Injuries!$J$100:$J$600,0)),"")</f>
        <v/>
      </c>
      <c r="I35" s="1">
        <f t="array" ref="I35">IFERROR(INDEX(Ranks!$J$1:$J$800,MATCH(Overall!$D35,Ranks!$E$1:$E$800,0)),"1000")</f>
        <v>27</v>
      </c>
      <c r="J35" s="1">
        <f t="array" ref="J35">IFERROR(INDEX(Ranks!$H$1:$H$800,MATCH(Overall!$D35,Ranks!$E$1:$E$800,0)),"1000")</f>
        <v>34</v>
      </c>
      <c r="K35" s="13">
        <f t="array" ref="K35">IFERROR(INDEX(Ranks!$L$1:$L$800,MATCH(Overall!$D35,Ranks!$E$1:$E$800,0)),"1000")</f>
        <v>32.3</v>
      </c>
      <c r="L35" s="1" t="str">
        <f t="array" ref="L35">IFERROR(INDEX(Ranks!$O$1:$O$800,MATCH(Overall!$D35,Ranks!$E$1:$E$800,0)),"Vet")</f>
        <v>Vet</v>
      </c>
      <c r="M35" s="12">
        <f t="array" ref="M35">IFERROR(INDEX(BorisTier!$E$211:$E$411,MATCH(Overall!$D35,BorisTier!$R$211:$R$411,0)),100)</f>
        <v>4</v>
      </c>
      <c r="N35" s="13">
        <f t="array" ref="N35">IFERROR(IF(OR(Overall!$E35="DB",Overall!$E35="DL",Overall!$E35="LB"),INDEX('IDP Prj'!$M$11:$M$1000,MATCH(Overall!$D35,'IDP Prj'!$B$11:$B$1000,0)),INDEX(ProjectionCalcs!$Q$8:$Q$979,MATCH(Overall!$D35,ProjectionCalcs!$B$8:$B$979,0))),0)</f>
        <v>0</v>
      </c>
      <c r="O35" s="14" t="str">
        <f>Overall!$D35</f>
        <v>Adam Thielen</v>
      </c>
      <c r="P35" s="15"/>
      <c r="Q35" s="3"/>
      <c r="R35" s="4"/>
      <c r="S35" s="3"/>
      <c r="T35" s="3"/>
      <c r="U35" s="3"/>
      <c r="V35" s="3"/>
      <c r="W35" s="5"/>
      <c r="X35" s="5"/>
      <c r="Y35" s="3"/>
      <c r="Z35" s="3"/>
    </row>
    <row r="36" ht="15.0" customHeight="1">
      <c r="A36" s="1">
        <f t="shared" si="1"/>
        <v>34</v>
      </c>
      <c r="B36" s="12">
        <v>23.7</v>
      </c>
      <c r="C36" s="1" t="str">
        <f t="shared" si="2"/>
        <v>Yes</v>
      </c>
      <c r="D36" s="1" t="s">
        <v>89</v>
      </c>
      <c r="E36" s="1" t="s">
        <v>34</v>
      </c>
      <c r="F36" s="1" t="s">
        <v>90</v>
      </c>
      <c r="G36" s="1" t="str">
        <f t="array" ref="G36">IFERROR(INDEX(Schedules!$T$4:$T$35,MATCH(Overall!$F36,Schedules!$B$4:$B$35,0)),"")</f>
        <v/>
      </c>
      <c r="H36" s="1" t="str">
        <f t="array" ref="H36">IFERROR(INDEX(Injuries!$K$100:$K$600,MATCH(Overall!$D36,Injuries!$J$100:$J$600,0)),"")</f>
        <v/>
      </c>
      <c r="I36" s="1">
        <f t="array" ref="I36">IFERROR(INDEX(Ranks!$J$1:$J$800,MATCH(Overall!$D36,Ranks!$E$1:$E$800,0)),"1000")</f>
        <v>29</v>
      </c>
      <c r="J36" s="1">
        <f t="array" ref="J36">IFERROR(INDEX(Ranks!$H$1:$H$800,MATCH(Overall!$D36,Ranks!$E$1:$E$800,0)),"1000")</f>
        <v>36</v>
      </c>
      <c r="K36" s="13">
        <f t="array" ref="K36">IFERROR(INDEX(Ranks!$L$1:$L$800,MATCH(Overall!$D36,Ranks!$E$1:$E$800,0)),"1000")</f>
        <v>28.4</v>
      </c>
      <c r="L36" s="1" t="str">
        <f t="array" ref="L36">IFERROR(INDEX(Ranks!$O$1:$O$800,MATCH(Overall!$D36,Ranks!$E$1:$E$800,0)),"Vet")</f>
        <v>Vet</v>
      </c>
      <c r="M36" s="12">
        <f t="array" ref="M36">IFERROR(INDEX(BorisTier!$E$211:$E$411,MATCH(Overall!$D36,BorisTier!$R$211:$R$411,0)),100)</f>
        <v>3</v>
      </c>
      <c r="N36" s="13">
        <f t="array" ref="N36">IFERROR(IF(OR(Overall!$E36="DB",Overall!$E36="DL",Overall!$E36="LB"),INDEX('IDP Prj'!$M$11:$M$1000,MATCH(Overall!$D36,'IDP Prj'!$B$11:$B$1000,0)),INDEX(ProjectionCalcs!$Q$8:$Q$979,MATCH(Overall!$D36,ProjectionCalcs!$B$8:$B$979,0))),0)</f>
        <v>0</v>
      </c>
      <c r="O36" s="14" t="str">
        <f>Overall!$D36</f>
        <v>JuJu Smith-Schuster</v>
      </c>
      <c r="P36" s="15"/>
      <c r="Q36" s="3"/>
      <c r="R36" s="4"/>
      <c r="S36" s="3"/>
      <c r="T36" s="3"/>
      <c r="U36" s="3"/>
      <c r="V36" s="3"/>
      <c r="W36" s="5"/>
      <c r="X36" s="5"/>
      <c r="Y36" s="3"/>
      <c r="Z36" s="3"/>
    </row>
    <row r="37" ht="15.0" customHeight="1">
      <c r="A37" s="1">
        <f t="shared" si="1"/>
        <v>35</v>
      </c>
      <c r="B37" s="12">
        <v>23.3</v>
      </c>
      <c r="C37" s="1" t="str">
        <f t="shared" si="2"/>
        <v>Yes</v>
      </c>
      <c r="D37" s="1" t="s">
        <v>91</v>
      </c>
      <c r="E37" s="1" t="s">
        <v>34</v>
      </c>
      <c r="F37" s="1" t="s">
        <v>18</v>
      </c>
      <c r="G37" s="1" t="str">
        <f t="array" ref="G37">IFERROR(INDEX(Schedules!$T$4:$T$35,MATCH(Overall!$F37,Schedules!$B$4:$B$35,0)),"")</f>
        <v/>
      </c>
      <c r="H37" s="1" t="str">
        <f t="array" ref="H37">IFERROR(INDEX(Injuries!$K$100:$K$600,MATCH(Overall!$D37,Injuries!$J$100:$J$600,0)),"")</f>
        <v/>
      </c>
      <c r="I37" s="1">
        <f t="array" ref="I37">IFERROR(INDEX(Ranks!$J$1:$J$800,MATCH(Overall!$D37,Ranks!$E$1:$E$800,0)),"1000")</f>
        <v>25</v>
      </c>
      <c r="J37" s="1">
        <f t="array" ref="J37">IFERROR(INDEX(Ranks!$H$1:$H$800,MATCH(Overall!$D37,Ranks!$E$1:$E$800,0)),"1000")</f>
        <v>30</v>
      </c>
      <c r="K37" s="13">
        <f t="array" ref="K37">IFERROR(INDEX(Ranks!$L$1:$L$800,MATCH(Overall!$D37,Ranks!$E$1:$E$800,0)),"1000")</f>
        <v>28</v>
      </c>
      <c r="L37" s="1" t="str">
        <f t="array" ref="L37">IFERROR(INDEX(Ranks!$O$1:$O$800,MATCH(Overall!$D37,Ranks!$E$1:$E$800,0)),"Vet")</f>
        <v>Vet</v>
      </c>
      <c r="M37" s="12">
        <f t="array" ref="M37">IFERROR(INDEX(BorisTier!$E$211:$E$411,MATCH(Overall!$D37,BorisTier!$R$211:$R$411,0)),100)</f>
        <v>3</v>
      </c>
      <c r="N37" s="13">
        <f t="array" ref="N37">IFERROR(IF(OR(Overall!$E37="DB",Overall!$E37="DL",Overall!$E37="LB"),INDEX('IDP Prj'!$M$11:$M$1000,MATCH(Overall!$D37,'IDP Prj'!$B$11:$B$1000,0)),INDEX(ProjectionCalcs!$Q$8:$Q$979,MATCH(Overall!$D37,ProjectionCalcs!$B$8:$B$979,0))),0)</f>
        <v>0</v>
      </c>
      <c r="O37" s="14" t="str">
        <f>Overall!$D37</f>
        <v>DJ Moore</v>
      </c>
      <c r="P37" s="15"/>
      <c r="Q37" s="3"/>
      <c r="R37" s="4"/>
      <c r="S37" s="3"/>
      <c r="T37" s="3"/>
      <c r="U37" s="3"/>
      <c r="V37" s="3"/>
      <c r="W37" s="5"/>
      <c r="X37" s="5"/>
      <c r="Y37" s="3"/>
      <c r="Z37" s="3"/>
    </row>
    <row r="38" ht="15.0" customHeight="1">
      <c r="A38" s="1">
        <f t="shared" si="1"/>
        <v>36</v>
      </c>
      <c r="B38" s="12">
        <v>26.0</v>
      </c>
      <c r="C38" s="1" t="str">
        <f t="shared" si="2"/>
        <v>Yes</v>
      </c>
      <c r="D38" s="1" t="s">
        <v>92</v>
      </c>
      <c r="E38" s="1" t="s">
        <v>17</v>
      </c>
      <c r="F38" s="1" t="s">
        <v>53</v>
      </c>
      <c r="G38" s="1" t="str">
        <f t="array" ref="G38">IFERROR(INDEX(Schedules!$T$4:$T$35,MATCH(Overall!$F38,Schedules!$B$4:$B$35,0)),"")</f>
        <v/>
      </c>
      <c r="H38" s="1" t="str">
        <f t="array" ref="H38">IFERROR(INDEX(Injuries!$K$100:$K$600,MATCH(Overall!$D38,Injuries!$J$100:$J$600,0)),"")</f>
        <v/>
      </c>
      <c r="I38" s="1">
        <f t="array" ref="I38">IFERROR(INDEX(Ranks!$J$1:$J$800,MATCH(Overall!$D38,Ranks!$E$1:$E$800,0)),"1000")</f>
        <v>44</v>
      </c>
      <c r="J38" s="1">
        <f t="array" ref="J38">IFERROR(INDEX(Ranks!$H$1:$H$800,MATCH(Overall!$D38,Ranks!$E$1:$E$800,0)),"1000")</f>
        <v>27</v>
      </c>
      <c r="K38" s="13">
        <f t="array" ref="K38">IFERROR(INDEX(Ranks!$L$1:$L$800,MATCH(Overall!$D38,Ranks!$E$1:$E$800,0)),"1000")</f>
        <v>38.9</v>
      </c>
      <c r="L38" s="1" t="str">
        <f t="array" ref="L38">IFERROR(INDEX(Ranks!$O$1:$O$800,MATCH(Overall!$D38,Ranks!$E$1:$E$800,0)),"Vet")</f>
        <v>Vet</v>
      </c>
      <c r="M38" s="12">
        <f t="array" ref="M38">IFERROR(INDEX(BorisTier!$E$211:$E$411,MATCH(Overall!$D38,BorisTier!$R$211:$R$411,0)),100)</f>
        <v>5</v>
      </c>
      <c r="N38" s="13">
        <f t="array" ref="N38">IFERROR(IF(OR(Overall!$E38="DB",Overall!$E38="DL",Overall!$E38="LB"),INDEX('IDP Prj'!$M$11:$M$1000,MATCH(Overall!$D38,'IDP Prj'!$B$11:$B$1000,0)),INDEX(ProjectionCalcs!$Q$8:$Q$979,MATCH(Overall!$D38,ProjectionCalcs!$B$8:$B$979,0))),0)</f>
        <v>0</v>
      </c>
      <c r="O38" s="14" t="str">
        <f>Overall!$D38</f>
        <v>Todd Gurley II</v>
      </c>
      <c r="P38" s="15"/>
      <c r="Q38" s="3"/>
      <c r="R38" s="4"/>
      <c r="S38" s="3"/>
      <c r="T38" s="3"/>
      <c r="U38" s="3"/>
      <c r="V38" s="3"/>
      <c r="W38" s="5"/>
      <c r="X38" s="5"/>
      <c r="Y38" s="3"/>
      <c r="Z38" s="3"/>
    </row>
    <row r="39" ht="15.0" customHeight="1">
      <c r="A39" s="1">
        <f t="shared" si="1"/>
        <v>37</v>
      </c>
      <c r="B39" s="12">
        <v>25.6</v>
      </c>
      <c r="C39" s="1" t="str">
        <f t="shared" si="2"/>
        <v>Yes</v>
      </c>
      <c r="D39" s="1" t="s">
        <v>93</v>
      </c>
      <c r="E39" s="1" t="s">
        <v>34</v>
      </c>
      <c r="F39" s="1" t="s">
        <v>53</v>
      </c>
      <c r="G39" s="1" t="str">
        <f t="array" ref="G39">IFERROR(INDEX(Schedules!$T$4:$T$35,MATCH(Overall!$F39,Schedules!$B$4:$B$35,0)),"")</f>
        <v/>
      </c>
      <c r="H39" s="1" t="str">
        <f t="array" ref="H39">IFERROR(INDEX(Injuries!$K$100:$K$600,MATCH(Overall!$D39,Injuries!$J$100:$J$600,0)),"")</f>
        <v/>
      </c>
      <c r="I39" s="1">
        <f t="array" ref="I39">IFERROR(INDEX(Ranks!$J$1:$J$800,MATCH(Overall!$D39,Ranks!$E$1:$E$800,0)),"1000")</f>
        <v>33</v>
      </c>
      <c r="J39" s="1">
        <f t="array" ref="J39">IFERROR(INDEX(Ranks!$H$1:$H$800,MATCH(Overall!$D39,Ranks!$E$1:$E$800,0)),"1000")</f>
        <v>42</v>
      </c>
      <c r="K39" s="13">
        <f t="array" ref="K39">IFERROR(INDEX(Ranks!$L$1:$L$800,MATCH(Overall!$D39,Ranks!$E$1:$E$800,0)),"1000")</f>
        <v>37.5</v>
      </c>
      <c r="L39" s="1" t="str">
        <f t="array" ref="L39">IFERROR(INDEX(Ranks!$O$1:$O$800,MATCH(Overall!$D39,Ranks!$E$1:$E$800,0)),"Vet")</f>
        <v>Vet</v>
      </c>
      <c r="M39" s="12">
        <f t="array" ref="M39">IFERROR(INDEX(BorisTier!$E$211:$E$411,MATCH(Overall!$D39,BorisTier!$R$211:$R$411,0)),100)</f>
        <v>5</v>
      </c>
      <c r="N39" s="13">
        <f t="array" ref="N39">IFERROR(IF(OR(Overall!$E39="DB",Overall!$E39="DL",Overall!$E39="LB"),INDEX('IDP Prj'!$M$11:$M$1000,MATCH(Overall!$D39,'IDP Prj'!$B$11:$B$1000,0)),INDEX(ProjectionCalcs!$Q$8:$Q$979,MATCH(Overall!$D39,ProjectionCalcs!$B$8:$B$979,0))),0)</f>
        <v>0</v>
      </c>
      <c r="O39" s="14" t="str">
        <f>Overall!$D39</f>
        <v>Calvin Ridley</v>
      </c>
      <c r="P39" s="15"/>
      <c r="Q39" s="3"/>
      <c r="R39" s="4"/>
      <c r="S39" s="3"/>
      <c r="T39" s="3"/>
      <c r="U39" s="3"/>
      <c r="V39" s="3"/>
      <c r="W39" s="5"/>
      <c r="X39" s="5"/>
      <c r="Y39" s="3"/>
      <c r="Z39" s="3"/>
    </row>
    <row r="40" ht="15.0" customHeight="1">
      <c r="A40" s="1">
        <f t="shared" si="1"/>
        <v>38</v>
      </c>
      <c r="B40" s="12">
        <v>28.3</v>
      </c>
      <c r="C40" s="1" t="str">
        <f t="shared" si="2"/>
        <v>Yes</v>
      </c>
      <c r="D40" s="1" t="s">
        <v>94</v>
      </c>
      <c r="E40" s="1" t="s">
        <v>34</v>
      </c>
      <c r="F40" s="1" t="s">
        <v>95</v>
      </c>
      <c r="G40" s="1" t="str">
        <f t="array" ref="G40">IFERROR(INDEX(Schedules!$T$4:$T$35,MATCH(Overall!$F40,Schedules!$B$4:$B$35,0)),"")</f>
        <v/>
      </c>
      <c r="H40" s="1" t="str">
        <f t="array" ref="H40">IFERROR(INDEX(Injuries!$K$100:$K$600,MATCH(Overall!$D40,Injuries!$J$100:$J$600,0)),"")</f>
        <v/>
      </c>
      <c r="I40" s="1">
        <f t="array" ref="I40">IFERROR(INDEX(Ranks!$J$1:$J$800,MATCH(Overall!$D40,Ranks!$E$1:$E$800,0)),"1000")</f>
        <v>37</v>
      </c>
      <c r="J40" s="1">
        <f t="array" ref="J40">IFERROR(INDEX(Ranks!$H$1:$H$800,MATCH(Overall!$D40,Ranks!$E$1:$E$800,0)),"1000")</f>
        <v>43</v>
      </c>
      <c r="K40" s="13">
        <f t="array" ref="K40">IFERROR(INDEX(Ranks!$L$1:$L$800,MATCH(Overall!$D40,Ranks!$E$1:$E$800,0)),"1000")</f>
        <v>34.1</v>
      </c>
      <c r="L40" s="1" t="str">
        <f t="array" ref="L40">IFERROR(INDEX(Ranks!$O$1:$O$800,MATCH(Overall!$D40,Ranks!$E$1:$E$800,0)),"Vet")</f>
        <v>Vet</v>
      </c>
      <c r="M40" s="12">
        <f t="array" ref="M40">IFERROR(INDEX(BorisTier!$E$211:$E$411,MATCH(Overall!$D40,BorisTier!$R$211:$R$411,0)),100)</f>
        <v>4</v>
      </c>
      <c r="N40" s="13">
        <f t="array" ref="N40">IFERROR(IF(OR(Overall!$E40="DB",Overall!$E40="DL",Overall!$E40="LB"),INDEX('IDP Prj'!$M$11:$M$1000,MATCH(Overall!$D40,'IDP Prj'!$B$11:$B$1000,0)),INDEX(ProjectionCalcs!$Q$8:$Q$979,MATCH(Overall!$D40,ProjectionCalcs!$B$8:$B$979,0))),0)</f>
        <v>0</v>
      </c>
      <c r="O40" s="14" t="str">
        <f>Overall!$D40</f>
        <v>Robert Woods</v>
      </c>
      <c r="P40" s="15"/>
      <c r="Q40" s="3"/>
      <c r="R40" s="4"/>
      <c r="S40" s="3"/>
      <c r="T40" s="3"/>
      <c r="U40" s="3"/>
      <c r="V40" s="3"/>
      <c r="W40" s="5"/>
      <c r="X40" s="5"/>
      <c r="Y40" s="3"/>
      <c r="Z40" s="3"/>
    </row>
    <row r="41" ht="15.0" customHeight="1">
      <c r="A41" s="1">
        <f t="shared" si="1"/>
        <v>39</v>
      </c>
      <c r="B41" s="12">
        <v>27.1</v>
      </c>
      <c r="C41" s="1" t="str">
        <f t="shared" si="2"/>
        <v>Yes</v>
      </c>
      <c r="D41" s="1" t="s">
        <v>96</v>
      </c>
      <c r="E41" s="1" t="s">
        <v>34</v>
      </c>
      <c r="F41" s="1" t="s">
        <v>95</v>
      </c>
      <c r="G41" s="1" t="str">
        <f t="array" ref="G41">IFERROR(INDEX(Schedules!$T$4:$T$35,MATCH(Overall!$F41,Schedules!$B$4:$B$35,0)),"")</f>
        <v/>
      </c>
      <c r="H41" s="1" t="str">
        <f t="array" ref="H41">IFERROR(INDEX(Injuries!$K$100:$K$600,MATCH(Overall!$D41,Injuries!$J$100:$J$600,0)),"")</f>
        <v/>
      </c>
      <c r="I41" s="1">
        <f t="array" ref="I41">IFERROR(INDEX(Ranks!$J$1:$J$800,MATCH(Overall!$D41,Ranks!$E$1:$E$800,0)),"1000")</f>
        <v>38</v>
      </c>
      <c r="J41" s="1">
        <f t="array" ref="J41">IFERROR(INDEX(Ranks!$H$1:$H$800,MATCH(Overall!$D41,Ranks!$E$1:$E$800,0)),"1000")</f>
        <v>35</v>
      </c>
      <c r="K41" s="13">
        <f t="array" ref="K41">IFERROR(INDEX(Ranks!$L$1:$L$800,MATCH(Overall!$D41,Ranks!$E$1:$E$800,0)),"1000")</f>
        <v>35.6</v>
      </c>
      <c r="L41" s="1" t="str">
        <f t="array" ref="L41">IFERROR(INDEX(Ranks!$O$1:$O$800,MATCH(Overall!$D41,Ranks!$E$1:$E$800,0)),"Vet")</f>
        <v>Vet</v>
      </c>
      <c r="M41" s="12">
        <f t="array" ref="M41">IFERROR(INDEX(BorisTier!$E$211:$E$411,MATCH(Overall!$D41,BorisTier!$R$211:$R$411,0)),100)</f>
        <v>4</v>
      </c>
      <c r="N41" s="13">
        <f t="array" ref="N41">IFERROR(IF(OR(Overall!$E41="DB",Overall!$E41="DL",Overall!$E41="LB"),INDEX('IDP Prj'!$M$11:$M$1000,MATCH(Overall!$D41,'IDP Prj'!$B$11:$B$1000,0)),INDEX(ProjectionCalcs!$Q$8:$Q$979,MATCH(Overall!$D41,ProjectionCalcs!$B$8:$B$979,0))),0)</f>
        <v>0</v>
      </c>
      <c r="O41" s="14" t="str">
        <f>Overall!$D41</f>
        <v>Cooper Kupp</v>
      </c>
      <c r="P41" s="15"/>
      <c r="Q41" s="3"/>
      <c r="R41" s="4"/>
      <c r="S41" s="3"/>
      <c r="T41" s="3"/>
      <c r="U41" s="3"/>
      <c r="V41" s="3"/>
      <c r="W41" s="5"/>
      <c r="X41" s="5"/>
      <c r="Y41" s="3"/>
      <c r="Z41" s="3"/>
    </row>
    <row r="42" ht="15.0" customHeight="1">
      <c r="A42" s="1">
        <f t="shared" si="1"/>
        <v>40</v>
      </c>
      <c r="B42" s="12">
        <v>27.8</v>
      </c>
      <c r="C42" s="1" t="str">
        <f t="shared" si="2"/>
        <v>Yes</v>
      </c>
      <c r="D42" s="1" t="s">
        <v>97</v>
      </c>
      <c r="E42" s="1" t="s">
        <v>34</v>
      </c>
      <c r="F42" s="1" t="s">
        <v>85</v>
      </c>
      <c r="G42" s="1" t="str">
        <f t="array" ref="G42">IFERROR(INDEX(Schedules!$T$4:$T$35,MATCH(Overall!$F42,Schedules!$B$4:$B$35,0)),"")</f>
        <v/>
      </c>
      <c r="H42" s="1" t="str">
        <f t="array" ref="H42">IFERROR(INDEX(Injuries!$K$100:$K$600,MATCH(Overall!$D42,Injuries!$J$100:$J$600,0)),"")</f>
        <v/>
      </c>
      <c r="I42" s="1">
        <f t="array" ref="I42">IFERROR(INDEX(Ranks!$J$1:$J$800,MATCH(Overall!$D42,Ranks!$E$1:$E$800,0)),"1000")</f>
        <v>36</v>
      </c>
      <c r="J42" s="1">
        <f t="array" ref="J42">IFERROR(INDEX(Ranks!$H$1:$H$800,MATCH(Overall!$D42,Ranks!$E$1:$E$800,0)),"1000")</f>
        <v>46</v>
      </c>
      <c r="K42" s="13">
        <f t="array" ref="K42">IFERROR(INDEX(Ranks!$L$1:$L$800,MATCH(Overall!$D42,Ranks!$E$1:$E$800,0)),"1000")</f>
        <v>45.4</v>
      </c>
      <c r="L42" s="1" t="str">
        <f t="array" ref="L42">IFERROR(INDEX(Ranks!$O$1:$O$800,MATCH(Overall!$D42,Ranks!$E$1:$E$800,0)),"Vet")</f>
        <v>Vet</v>
      </c>
      <c r="M42" s="12">
        <f t="array" ref="M42">IFERROR(INDEX(BorisTier!$E$211:$E$411,MATCH(Overall!$D42,BorisTier!$R$211:$R$411,0)),100)</f>
        <v>6</v>
      </c>
      <c r="N42" s="13">
        <f t="array" ref="N42">IFERROR(IF(OR(Overall!$E42="DB",Overall!$E42="DL",Overall!$E42="LB"),INDEX('IDP Prj'!$M$11:$M$1000,MATCH(Overall!$D42,'IDP Prj'!$B$11:$B$1000,0)),INDEX(ProjectionCalcs!$Q$8:$Q$979,MATCH(Overall!$D42,ProjectionCalcs!$B$8:$B$979,0))),0)</f>
        <v>0</v>
      </c>
      <c r="O42" s="14" t="str">
        <f>Overall!$D42</f>
        <v>Tyler Lockett</v>
      </c>
      <c r="P42" s="15"/>
      <c r="Q42" s="3"/>
      <c r="R42" s="4"/>
      <c r="S42" s="3"/>
      <c r="T42" s="3"/>
      <c r="U42" s="3"/>
      <c r="V42" s="3"/>
      <c r="W42" s="5"/>
      <c r="X42" s="5"/>
      <c r="Y42" s="3"/>
      <c r="Z42" s="3"/>
    </row>
    <row r="43" ht="15.0" customHeight="1">
      <c r="A43" s="1">
        <f t="shared" si="1"/>
        <v>41</v>
      </c>
      <c r="B43" s="12">
        <v>25.5</v>
      </c>
      <c r="C43" s="1" t="str">
        <f t="shared" si="2"/>
        <v>Yes</v>
      </c>
      <c r="D43" s="22" t="s">
        <v>98</v>
      </c>
      <c r="E43" s="1" t="s">
        <v>17</v>
      </c>
      <c r="F43" s="1" t="s">
        <v>99</v>
      </c>
      <c r="G43" s="1" t="str">
        <f t="array" ref="G43">IFERROR(INDEX(Schedules!$T$4:$T$35,MATCH(Overall!$F43,Schedules!$B$4:$B$35,0)),"")</f>
        <v/>
      </c>
      <c r="H43" s="1" t="str">
        <f t="array" ref="H43">IFERROR(INDEX(Injuries!$K$100:$K$600,MATCH(Overall!$D43,Injuries!$J$100:$J$600,0)),"")</f>
        <v/>
      </c>
      <c r="I43" s="1">
        <f t="array" ref="I43">IFERROR(INDEX(Ranks!$J$1:$J$800,MATCH(Overall!$D43,Ranks!$E$1:$E$800,0)),"1000")</f>
        <v>39</v>
      </c>
      <c r="J43" s="1">
        <f t="array" ref="J43">IFERROR(INDEX(Ranks!$H$1:$H$800,MATCH(Overall!$D43,Ranks!$E$1:$E$800,0)),"1000")</f>
        <v>28</v>
      </c>
      <c r="K43" s="13">
        <f t="array" ref="K43">IFERROR(INDEX(Ranks!$L$1:$L$800,MATCH(Overall!$D43,Ranks!$E$1:$E$800,0)),"1000")</f>
        <v>38.8</v>
      </c>
      <c r="L43" s="1" t="str">
        <f t="array" ref="L43">IFERROR(INDEX(Ranks!$O$1:$O$800,MATCH(Overall!$D43,Ranks!$E$1:$E$800,0)),"Vet")</f>
        <v>Vet</v>
      </c>
      <c r="M43" s="12">
        <f t="array" ref="M43">IFERROR(INDEX(BorisTier!$E$211:$E$411,MATCH(Overall!$D43,BorisTier!$R$211:$R$411,0)),100)</f>
        <v>5</v>
      </c>
      <c r="N43" s="13">
        <f t="array" ref="N43">IFERROR(IF(OR(Overall!$E43="DB",Overall!$E43="DL",Overall!$E43="LB"),INDEX('IDP Prj'!$M$11:$M$1000,MATCH(Overall!$D43,'IDP Prj'!$B$11:$B$1000,0)),INDEX(ProjectionCalcs!$Q$8:$Q$979,MATCH(Overall!$D43,ProjectionCalcs!$B$8:$B$979,0))),0)</f>
        <v>0</v>
      </c>
      <c r="O43" s="14" t="str">
        <f>Overall!$D43</f>
        <v>Leo1000rd Fournette</v>
      </c>
      <c r="P43" s="15"/>
      <c r="Q43" s="3"/>
      <c r="R43" s="4"/>
      <c r="S43" s="3"/>
      <c r="T43" s="3"/>
      <c r="U43" s="3"/>
      <c r="V43" s="3"/>
      <c r="W43" s="5"/>
      <c r="X43" s="5"/>
      <c r="Y43" s="3"/>
      <c r="Z43" s="3"/>
    </row>
    <row r="44" ht="15.0" customHeight="1">
      <c r="A44" s="1">
        <f t="shared" si="1"/>
        <v>42</v>
      </c>
      <c r="B44" s="12">
        <v>25.2</v>
      </c>
      <c r="C44" s="1" t="str">
        <f t="shared" si="2"/>
        <v>Yes</v>
      </c>
      <c r="D44" s="1" t="s">
        <v>100</v>
      </c>
      <c r="E44" s="1" t="s">
        <v>17</v>
      </c>
      <c r="F44" s="1" t="s">
        <v>90</v>
      </c>
      <c r="G44" s="1" t="str">
        <f t="array" ref="G44">IFERROR(INDEX(Schedules!$T$4:$T$35,MATCH(Overall!$F44,Schedules!$B$4:$B$35,0)),"")</f>
        <v/>
      </c>
      <c r="H44" s="1" t="str">
        <f t="array" ref="H44">IFERROR(INDEX(Injuries!$K$100:$K$600,MATCH(Overall!$D44,Injuries!$J$100:$J$600,0)),"")</f>
        <v/>
      </c>
      <c r="I44" s="1">
        <f t="array" ref="I44">IFERROR(INDEX(Ranks!$J$1:$J$800,MATCH(Overall!$D44,Ranks!$E$1:$E$800,0)),"1000")</f>
        <v>47</v>
      </c>
      <c r="J44" s="1">
        <f t="array" ref="J44">IFERROR(INDEX(Ranks!$H$1:$H$800,MATCH(Overall!$D44,Ranks!$E$1:$E$800,0)),"1000")</f>
        <v>40</v>
      </c>
      <c r="K44" s="13">
        <f t="array" ref="K44">IFERROR(INDEX(Ranks!$L$1:$L$800,MATCH(Overall!$D44,Ranks!$E$1:$E$800,0)),"1000")</f>
        <v>43</v>
      </c>
      <c r="L44" s="1" t="str">
        <f t="array" ref="L44">IFERROR(INDEX(Ranks!$O$1:$O$800,MATCH(Overall!$D44,Ranks!$E$1:$E$800,0)),"Vet")</f>
        <v>Vet</v>
      </c>
      <c r="M44" s="12">
        <f t="array" ref="M44">IFERROR(INDEX(BorisTier!$E$211:$E$411,MATCH(Overall!$D44,BorisTier!$R$211:$R$411,0)),100)</f>
        <v>6</v>
      </c>
      <c r="N44" s="13">
        <f t="array" ref="N44">IFERROR(IF(OR(Overall!$E44="DB",Overall!$E44="DL",Overall!$E44="LB"),INDEX('IDP Prj'!$M$11:$M$1000,MATCH(Overall!$D44,'IDP Prj'!$B$11:$B$1000,0)),INDEX(ProjectionCalcs!$Q$8:$Q$979,MATCH(Overall!$D44,ProjectionCalcs!$B$8:$B$979,0))),0)</f>
        <v>0</v>
      </c>
      <c r="O44" s="14" t="str">
        <f>Overall!$D44</f>
        <v>James Conner</v>
      </c>
      <c r="P44" s="15"/>
      <c r="Q44" s="3"/>
      <c r="R44" s="4"/>
      <c r="S44" s="3"/>
      <c r="T44" s="3"/>
      <c r="U44" s="3"/>
      <c r="V44" s="3"/>
      <c r="W44" s="5"/>
      <c r="X44" s="5"/>
      <c r="Y44" s="3"/>
      <c r="Z44" s="3"/>
    </row>
    <row r="45" ht="15.0" customHeight="1">
      <c r="A45" s="1">
        <f t="shared" si="1"/>
        <v>43</v>
      </c>
      <c r="B45" s="12">
        <v>27.3</v>
      </c>
      <c r="C45" s="1" t="str">
        <f t="shared" si="2"/>
        <v>Yes</v>
      </c>
      <c r="D45" s="1" t="s">
        <v>101</v>
      </c>
      <c r="E45" s="1" t="s">
        <v>17</v>
      </c>
      <c r="F45" s="1" t="s">
        <v>102</v>
      </c>
      <c r="G45" s="1" t="str">
        <f t="array" ref="G45">IFERROR(INDEX(Schedules!$T$4:$T$35,MATCH(Overall!$F45,Schedules!$B$4:$B$35,0)),"")</f>
        <v/>
      </c>
      <c r="H45" s="1" t="str">
        <f t="array" ref="H45">IFERROR(INDEX(Injuries!$K$100:$K$600,MATCH(Overall!$D45,Injuries!$J$100:$J$600,0)),"")</f>
        <v/>
      </c>
      <c r="I45" s="1">
        <f t="array" ref="I45">IFERROR(INDEX(Ranks!$J$1:$J$800,MATCH(Overall!$D45,Ranks!$E$1:$E$800,0)),"1000")</f>
        <v>46</v>
      </c>
      <c r="J45" s="1">
        <f t="array" ref="J45">IFERROR(INDEX(Ranks!$H$1:$H$800,MATCH(Overall!$D45,Ranks!$E$1:$E$800,0)),"1000")</f>
        <v>37</v>
      </c>
      <c r="K45" s="13">
        <f t="array" ref="K45">IFERROR(INDEX(Ranks!$L$1:$L$800,MATCH(Overall!$D45,Ranks!$E$1:$E$800,0)),"1000")</f>
        <v>44.2</v>
      </c>
      <c r="L45" s="1" t="str">
        <f t="array" ref="L45">IFERROR(INDEX(Ranks!$O$1:$O$800,MATCH(Overall!$D45,Ranks!$E$1:$E$800,0)),"Vet")</f>
        <v>Vet</v>
      </c>
      <c r="M45" s="12">
        <f t="array" ref="M45">IFERROR(INDEX(BorisTier!$E$211:$E$411,MATCH(Overall!$D45,BorisTier!$R$211:$R$411,0)),100)</f>
        <v>6</v>
      </c>
      <c r="N45" s="13">
        <f t="array" ref="N45">IFERROR(IF(OR(Overall!$E45="DB",Overall!$E45="DL",Overall!$E45="LB"),INDEX('IDP Prj'!$M$11:$M$1000,MATCH(Overall!$D45,'IDP Prj'!$B$11:$B$1000,0)),INDEX(ProjectionCalcs!$Q$8:$Q$979,MATCH(Overall!$D45,ProjectionCalcs!$B$8:$B$979,0))),0)</f>
        <v>0</v>
      </c>
      <c r="O45" s="14" t="str">
        <f>Overall!$D45</f>
        <v>Melvin Gordon</v>
      </c>
      <c r="P45" s="15"/>
      <c r="Q45" s="3"/>
      <c r="R45" s="4"/>
      <c r="S45" s="3"/>
      <c r="T45" s="3"/>
      <c r="U45" s="3"/>
      <c r="V45" s="3"/>
      <c r="W45" s="5"/>
      <c r="X45" s="5"/>
      <c r="Y45" s="3"/>
      <c r="Z45" s="3"/>
    </row>
    <row r="46" ht="15.0" customHeight="1">
      <c r="A46" s="1">
        <f t="shared" si="1"/>
        <v>44</v>
      </c>
      <c r="B46" s="12">
        <v>24.9</v>
      </c>
      <c r="C46" s="1" t="str">
        <f t="shared" si="2"/>
        <v>Yes</v>
      </c>
      <c r="D46" s="1" t="s">
        <v>103</v>
      </c>
      <c r="E46" s="1" t="s">
        <v>34</v>
      </c>
      <c r="F46" s="1" t="s">
        <v>104</v>
      </c>
      <c r="G46" s="1" t="str">
        <f t="array" ref="G46">IFERROR(INDEX(Schedules!$T$4:$T$35,MATCH(Overall!$F46,Schedules!$B$4:$B$35,0)),"")</f>
        <v/>
      </c>
      <c r="H46" s="1" t="str">
        <f t="array" ref="H46">IFERROR(INDEX(Injuries!$K$100:$K$600,MATCH(Overall!$D46,Injuries!$J$100:$J$600,0)),"")</f>
        <v/>
      </c>
      <c r="I46" s="1">
        <f t="array" ref="I46">IFERROR(INDEX(Ranks!$J$1:$J$800,MATCH(Overall!$D46,Ranks!$E$1:$E$800,0)),"1000")</f>
        <v>51</v>
      </c>
      <c r="J46" s="1">
        <f t="array" ref="J46">IFERROR(INDEX(Ranks!$H$1:$H$800,MATCH(Overall!$D46,Ranks!$E$1:$E$800,0)),"1000")</f>
        <v>64</v>
      </c>
      <c r="K46" s="13">
        <f t="array" ref="K46">IFERROR(INDEX(Ranks!$L$1:$L$800,MATCH(Overall!$D46,Ranks!$E$1:$E$800,0)),"1000")</f>
        <v>46.1</v>
      </c>
      <c r="L46" s="1" t="str">
        <f t="array" ref="L46">IFERROR(INDEX(Ranks!$O$1:$O$800,MATCH(Overall!$D46,Ranks!$E$1:$E$800,0)),"Vet")</f>
        <v>Vet</v>
      </c>
      <c r="M46" s="12">
        <f t="array" ref="M46">IFERROR(INDEX(BorisTier!$E$211:$E$411,MATCH(Overall!$D46,BorisTier!$R$211:$R$411,0)),100)</f>
        <v>6</v>
      </c>
      <c r="N46" s="13">
        <f t="array" ref="N46">IFERROR(IF(OR(Overall!$E46="DB",Overall!$E46="DL",Overall!$E46="LB"),INDEX('IDP Prj'!$M$11:$M$1000,MATCH(Overall!$D46,'IDP Prj'!$B$11:$B$1000,0)),INDEX(ProjectionCalcs!$Q$8:$Q$979,MATCH(Overall!$D46,ProjectionCalcs!$B$8:$B$979,0))),0)</f>
        <v>0</v>
      </c>
      <c r="O46" s="14" t="str">
        <f>Overall!$D46</f>
        <v>Terry McLaurin</v>
      </c>
      <c r="P46" s="15"/>
      <c r="Q46" s="3"/>
      <c r="R46" s="4"/>
      <c r="S46" s="3"/>
      <c r="T46" s="3"/>
      <c r="U46" s="3"/>
      <c r="V46" s="3"/>
      <c r="W46" s="5"/>
      <c r="X46" s="5"/>
      <c r="Y46" s="3"/>
      <c r="Z46" s="3"/>
    </row>
    <row r="47" ht="15.0" customHeight="1">
      <c r="A47" s="1">
        <f t="shared" si="1"/>
        <v>45</v>
      </c>
      <c r="B47" s="12">
        <v>22.6</v>
      </c>
      <c r="C47" s="1" t="str">
        <f t="shared" si="2"/>
        <v>Yes</v>
      </c>
      <c r="D47" s="1" t="s">
        <v>105</v>
      </c>
      <c r="E47" s="1" t="s">
        <v>34</v>
      </c>
      <c r="F47" s="1" t="s">
        <v>85</v>
      </c>
      <c r="G47" s="1" t="str">
        <f t="array" ref="G47">IFERROR(INDEX(Schedules!$T$4:$T$35,MATCH(Overall!$F47,Schedules!$B$4:$B$35,0)),"")</f>
        <v/>
      </c>
      <c r="H47" s="1" t="str">
        <f t="array" ref="H47">IFERROR(INDEX(Injuries!$K$100:$K$600,MATCH(Overall!$D47,Injuries!$J$100:$J$600,0)),"")</f>
        <v/>
      </c>
      <c r="I47" s="1">
        <f t="array" ref="I47">IFERROR(INDEX(Ranks!$J$1:$J$800,MATCH(Overall!$D47,Ranks!$E$1:$E$800,0)),"1000")</f>
        <v>53</v>
      </c>
      <c r="J47" s="1">
        <f t="array" ref="J47">IFERROR(INDEX(Ranks!$H$1:$H$800,MATCH(Overall!$D47,Ranks!$E$1:$E$800,0)),"1000")</f>
        <v>53</v>
      </c>
      <c r="K47" s="13">
        <f t="array" ref="K47">IFERROR(INDEX(Ranks!$L$1:$L$800,MATCH(Overall!$D47,Ranks!$E$1:$E$800,0)),"1000")</f>
        <v>52.9</v>
      </c>
      <c r="L47" s="1" t="str">
        <f t="array" ref="L47">IFERROR(INDEX(Ranks!$O$1:$O$800,MATCH(Overall!$D47,Ranks!$E$1:$E$800,0)),"Vet")</f>
        <v>Vet</v>
      </c>
      <c r="M47" s="12">
        <f t="array" ref="M47">IFERROR(INDEX(BorisTier!$E$211:$E$411,MATCH(Overall!$D47,BorisTier!$R$211:$R$411,0)),100)</f>
        <v>7</v>
      </c>
      <c r="N47" s="13">
        <f t="array" ref="N47">IFERROR(IF(OR(Overall!$E47="DB",Overall!$E47="DL",Overall!$E47="LB"),INDEX('IDP Prj'!$M$11:$M$1000,MATCH(Overall!$D47,'IDP Prj'!$B$11:$B$1000,0)),INDEX(ProjectionCalcs!$Q$8:$Q$979,MATCH(Overall!$D47,ProjectionCalcs!$B$8:$B$979,0))),0)</f>
        <v>0</v>
      </c>
      <c r="O47" s="14" t="str">
        <f>Overall!$D47</f>
        <v>DK Metcalf</v>
      </c>
      <c r="P47" s="15"/>
      <c r="Q47" s="3"/>
      <c r="R47" s="4"/>
      <c r="S47" s="3"/>
      <c r="T47" s="3"/>
      <c r="U47" s="3"/>
      <c r="V47" s="3"/>
      <c r="W47" s="5"/>
      <c r="X47" s="5"/>
      <c r="Y47" s="3"/>
      <c r="Z47" s="3"/>
    </row>
    <row r="48" ht="15.0" customHeight="1">
      <c r="A48" s="1">
        <f t="shared" si="1"/>
        <v>46</v>
      </c>
      <c r="B48" s="12">
        <v>28.6</v>
      </c>
      <c r="C48" s="1" t="str">
        <f t="shared" si="2"/>
        <v>Yes</v>
      </c>
      <c r="D48" s="1" t="s">
        <v>106</v>
      </c>
      <c r="E48" s="1" t="s">
        <v>17</v>
      </c>
      <c r="F48" s="1" t="s">
        <v>107</v>
      </c>
      <c r="G48" s="1" t="str">
        <f t="array" ref="G48">IFERROR(INDEX(Schedules!$T$4:$T$35,MATCH(Overall!$F48,Schedules!$B$4:$B$35,0)),"")</f>
        <v/>
      </c>
      <c r="H48" s="1" t="str">
        <f t="array" ref="H48">IFERROR(INDEX(Injuries!$K$100:$K$600,MATCH(Overall!$D48,Injuries!$J$100:$J$600,0)),"")</f>
        <v/>
      </c>
      <c r="I48" s="1">
        <f t="array" ref="I48">IFERROR(INDEX(Ranks!$J$1:$J$800,MATCH(Overall!$D48,Ranks!$E$1:$E$800,0)),"1000")</f>
        <v>43</v>
      </c>
      <c r="J48" s="1">
        <f t="array" ref="J48">IFERROR(INDEX(Ranks!$H$1:$H$800,MATCH(Overall!$D48,Ranks!$E$1:$E$800,0)),"1000")</f>
        <v>41</v>
      </c>
      <c r="K48" s="13">
        <f t="array" ref="K48">IFERROR(INDEX(Ranks!$L$1:$L$800,MATCH(Overall!$D48,Ranks!$E$1:$E$800,0)),"1000")</f>
        <v>48.9</v>
      </c>
      <c r="L48" s="1" t="str">
        <f t="array" ref="L48">IFERROR(INDEX(Ranks!$O$1:$O$800,MATCH(Overall!$D48,Ranks!$E$1:$E$800,0)),"Vet")</f>
        <v>Vet</v>
      </c>
      <c r="M48" s="12">
        <f t="array" ref="M48">IFERROR(INDEX(BorisTier!$E$211:$E$411,MATCH(Overall!$D48,BorisTier!$R$211:$R$411,0)),100)</f>
        <v>6</v>
      </c>
      <c r="N48" s="13">
        <f t="array" ref="N48">IFERROR(IF(OR(Overall!$E48="DB",Overall!$E48="DL",Overall!$E48="LB"),INDEX('IDP Prj'!$M$11:$M$1000,MATCH(Overall!$D48,'IDP Prj'!$B$11:$B$1000,0)),INDEX(ProjectionCalcs!$Q$8:$Q$979,MATCH(Overall!$D48,ProjectionCalcs!$B$8:$B$979,0))),0)</f>
        <v>0</v>
      </c>
      <c r="O48" s="14" t="str">
        <f>Overall!$D48</f>
        <v>David Johnson</v>
      </c>
      <c r="P48" s="15"/>
      <c r="Q48" s="3"/>
      <c r="R48" s="4"/>
      <c r="S48" s="3"/>
      <c r="T48" s="3"/>
      <c r="U48" s="3"/>
      <c r="V48" s="3"/>
      <c r="W48" s="5"/>
      <c r="X48" s="5"/>
      <c r="Y48" s="3"/>
      <c r="Z48" s="3"/>
    </row>
    <row r="49" ht="15.0" customHeight="1">
      <c r="A49" s="1">
        <f t="shared" si="1"/>
        <v>47</v>
      </c>
      <c r="B49" s="12">
        <v>29.7</v>
      </c>
      <c r="C49" s="1" t="str">
        <f t="shared" si="2"/>
        <v>Yes</v>
      </c>
      <c r="D49" s="1" t="s">
        <v>108</v>
      </c>
      <c r="E49" s="1" t="s">
        <v>61</v>
      </c>
      <c r="F49" s="1" t="s">
        <v>66</v>
      </c>
      <c r="G49" s="1" t="str">
        <f t="array" ref="G49">IFERROR(INDEX(Schedules!$T$4:$T$35,MATCH(Overall!$F49,Schedules!$B$4:$B$35,0)),"")</f>
        <v/>
      </c>
      <c r="H49" s="1" t="str">
        <f t="array" ref="H49">IFERROR(INDEX(Injuries!$K$100:$K$600,MATCH(Overall!$D49,Injuries!$J$100:$J$600,0)),"")</f>
        <v/>
      </c>
      <c r="I49" s="1">
        <f t="array" ref="I49">IFERROR(INDEX(Ranks!$J$1:$J$800,MATCH(Overall!$D49,Ranks!$E$1:$E$800,0)),"1000")</f>
        <v>42</v>
      </c>
      <c r="J49" s="1">
        <f t="array" ref="J49">IFERROR(INDEX(Ranks!$H$1:$H$800,MATCH(Overall!$D49,Ranks!$E$1:$E$800,0)),"1000")</f>
        <v>57</v>
      </c>
      <c r="K49" s="13">
        <f t="array" ref="K49">IFERROR(INDEX(Ranks!$L$1:$L$800,MATCH(Overall!$D49,Ranks!$E$1:$E$800,0)),"1000")</f>
        <v>40.6</v>
      </c>
      <c r="L49" s="1" t="str">
        <f t="array" ref="L49">IFERROR(INDEX(Ranks!$O$1:$O$800,MATCH(Overall!$D49,Ranks!$E$1:$E$800,0)),"Vet")</f>
        <v>Vet</v>
      </c>
      <c r="M49" s="12">
        <f t="array" ref="M49">IFERROR(INDEX(BorisTier!$E$211:$E$411,MATCH(Overall!$D49,BorisTier!$R$211:$R$411,0)),100)</f>
        <v>5</v>
      </c>
      <c r="N49" s="13">
        <f t="array" ref="N49">IFERROR(IF(OR(Overall!$E49="DB",Overall!$E49="DL",Overall!$E49="LB"),INDEX('IDP Prj'!$M$11:$M$1000,MATCH(Overall!$D49,'IDP Prj'!$B$11:$B$1000,0)),INDEX(ProjectionCalcs!$Q$8:$Q$979,MATCH(Overall!$D49,ProjectionCalcs!$B$8:$B$979,0))),0)</f>
        <v>0</v>
      </c>
      <c r="O49" s="14" t="str">
        <f>Overall!$D49</f>
        <v>Zach Ertz</v>
      </c>
      <c r="P49" s="15"/>
      <c r="Q49" s="3"/>
      <c r="R49" s="4"/>
      <c r="S49" s="3"/>
      <c r="T49" s="3"/>
      <c r="U49" s="3"/>
      <c r="V49" s="3"/>
      <c r="W49" s="5"/>
      <c r="X49" s="5"/>
      <c r="Y49" s="3"/>
      <c r="Z49" s="3"/>
    </row>
    <row r="50" ht="15.0" customHeight="1">
      <c r="A50" s="1">
        <f t="shared" si="1"/>
        <v>48</v>
      </c>
      <c r="B50" s="12">
        <v>24.8</v>
      </c>
      <c r="C50" s="1" t="str">
        <f t="shared" si="2"/>
        <v>Yes</v>
      </c>
      <c r="D50" s="1" t="s">
        <v>109</v>
      </c>
      <c r="E50" s="1" t="s">
        <v>34</v>
      </c>
      <c r="F50" s="1" t="s">
        <v>102</v>
      </c>
      <c r="G50" s="1" t="str">
        <f t="array" ref="G50">IFERROR(INDEX(Schedules!$T$4:$T$35,MATCH(Overall!$F50,Schedules!$B$4:$B$35,0)),"")</f>
        <v/>
      </c>
      <c r="H50" s="1" t="str">
        <f t="array" ref="H50">IFERROR(INDEX(Injuries!$K$100:$K$600,MATCH(Overall!$D50,Injuries!$J$100:$J$600,0)),"")</f>
        <v/>
      </c>
      <c r="I50" s="1">
        <f t="array" ref="I50">IFERROR(INDEX(Ranks!$J$1:$J$800,MATCH(Overall!$D50,Ranks!$E$1:$E$800,0)),"1000")</f>
        <v>30</v>
      </c>
      <c r="J50" s="1">
        <f t="array" ref="J50">IFERROR(INDEX(Ranks!$H$1:$H$800,MATCH(Overall!$D50,Ranks!$E$1:$E$800,0)),"1000")</f>
        <v>45</v>
      </c>
      <c r="K50" s="13">
        <f t="array" ref="K50">IFERROR(INDEX(Ranks!$L$1:$L$800,MATCH(Overall!$D50,Ranks!$E$1:$E$800,0)),"1000")</f>
        <v>50.2</v>
      </c>
      <c r="L50" s="1" t="str">
        <f t="array" ref="L50">IFERROR(INDEX(Ranks!$O$1:$O$800,MATCH(Overall!$D50,Ranks!$E$1:$E$800,0)),"Vet")</f>
        <v>Vet</v>
      </c>
      <c r="M50" s="12">
        <f t="array" ref="M50">IFERROR(INDEX(BorisTier!$E$211:$E$411,MATCH(Overall!$D50,BorisTier!$R$211:$R$411,0)),100)</f>
        <v>6</v>
      </c>
      <c r="N50" s="13">
        <f t="array" ref="N50">IFERROR(IF(OR(Overall!$E50="DB",Overall!$E50="DL",Overall!$E50="LB"),INDEX('IDP Prj'!$M$11:$M$1000,MATCH(Overall!$D50,'IDP Prj'!$B$11:$B$1000,0)),INDEX(ProjectionCalcs!$Q$8:$Q$979,MATCH(Overall!$D50,ProjectionCalcs!$B$8:$B$979,0))),0)</f>
        <v>0</v>
      </c>
      <c r="O50" s="14" t="str">
        <f>Overall!$D50</f>
        <v>Courtland Sutton</v>
      </c>
      <c r="P50" s="15"/>
      <c r="Q50" s="3"/>
      <c r="R50" s="4"/>
      <c r="S50" s="3"/>
      <c r="T50" s="3"/>
      <c r="U50" s="3"/>
      <c r="V50" s="3"/>
      <c r="W50" s="5"/>
      <c r="X50" s="5"/>
      <c r="Y50" s="3"/>
      <c r="Z50" s="3"/>
    </row>
    <row r="51" ht="15.0" customHeight="1">
      <c r="A51" s="1">
        <f t="shared" si="1"/>
        <v>49</v>
      </c>
      <c r="B51" s="12">
        <v>21.5</v>
      </c>
      <c r="C51" s="1" t="str">
        <f t="shared" si="2"/>
        <v>Yes</v>
      </c>
      <c r="D51" s="22" t="s">
        <v>110</v>
      </c>
      <c r="E51" s="1" t="s">
        <v>17</v>
      </c>
      <c r="F51" s="1" t="s">
        <v>111</v>
      </c>
      <c r="G51" s="1" t="str">
        <f t="array" ref="G51">IFERROR(INDEX(Schedules!$T$4:$T$35,MATCH(Overall!$F51,Schedules!$B$4:$B$35,0)),"")</f>
        <v/>
      </c>
      <c r="H51" s="1" t="str">
        <f t="array" ref="H51">IFERROR(INDEX(Injuries!$K$100:$K$600,MATCH(Overall!$D51,Injuries!$J$100:$J$600,0)),"")</f>
        <v/>
      </c>
      <c r="I51" s="1">
        <f t="array" ref="I51">IFERROR(INDEX(Ranks!$J$1:$J$800,MATCH(Overall!$D51,Ranks!$E$1:$E$800,0)),"1000")</f>
        <v>48</v>
      </c>
      <c r="J51" s="1">
        <f t="array" ref="J51">IFERROR(INDEX(Ranks!$H$1:$H$800,MATCH(Overall!$D51,Ranks!$E$1:$E$800,0)),"1000")</f>
        <v>47</v>
      </c>
      <c r="K51" s="13">
        <f t="array" ref="K51">IFERROR(INDEX(Ranks!$L$1:$L$800,MATCH(Overall!$D51,Ranks!$E$1:$E$800,0)),"1000")</f>
        <v>54.4</v>
      </c>
      <c r="L51" s="1">
        <f t="array" ref="L51">IFERROR(INDEX(Ranks!$O$1:$O$800,MATCH(Overall!$D51,Ranks!$E$1:$E$800,0)),"Vet")</f>
        <v>2</v>
      </c>
      <c r="M51" s="12">
        <f t="array" ref="M51">IFERROR(INDEX(BorisTier!$E$211:$E$411,MATCH(Overall!$D51,BorisTier!$R$211:$R$411,0)),100)</f>
        <v>7</v>
      </c>
      <c r="N51" s="13">
        <f t="array" ref="N51">IFERROR(IF(OR(Overall!$E51="DB",Overall!$E51="DL",Overall!$E51="LB"),INDEX('IDP Prj'!$M$11:$M$1000,MATCH(Overall!$D51,'IDP Prj'!$B$11:$B$1000,0)),INDEX(ProjectionCalcs!$Q$8:$Q$979,MATCH(Overall!$D51,ProjectionCalcs!$B$8:$B$979,0))),0)</f>
        <v>0</v>
      </c>
      <c r="O51" s="14" t="str">
        <f>Overall!$D51</f>
        <v>Jo1000than Taylor</v>
      </c>
      <c r="P51" s="15"/>
      <c r="Q51" s="3"/>
      <c r="R51" s="4"/>
      <c r="S51" s="3"/>
      <c r="T51" s="3"/>
      <c r="U51" s="3"/>
      <c r="V51" s="3"/>
      <c r="W51" s="5"/>
      <c r="X51" s="5"/>
      <c r="Y51" s="3"/>
      <c r="Z51" s="3"/>
    </row>
    <row r="52" ht="15.0" customHeight="1">
      <c r="A52" s="1">
        <f t="shared" si="1"/>
        <v>50</v>
      </c>
      <c r="B52" s="12">
        <v>23.8</v>
      </c>
      <c r="C52" s="1" t="str">
        <f t="shared" si="2"/>
        <v>Yes</v>
      </c>
      <c r="D52" s="1" t="s">
        <v>112</v>
      </c>
      <c r="E52" s="1" t="s">
        <v>34</v>
      </c>
      <c r="F52" s="1" t="s">
        <v>99</v>
      </c>
      <c r="G52" s="1" t="str">
        <f t="array" ref="G52">IFERROR(INDEX(Schedules!$T$4:$T$35,MATCH(Overall!$F52,Schedules!$B$4:$B$35,0)),"")</f>
        <v/>
      </c>
      <c r="H52" s="1" t="str">
        <f t="array" ref="H52">IFERROR(INDEX(Injuries!$K$100:$K$600,MATCH(Overall!$D52,Injuries!$J$100:$J$600,0)),"")</f>
        <v/>
      </c>
      <c r="I52" s="1">
        <f t="array" ref="I52">IFERROR(INDEX(Ranks!$J$1:$J$800,MATCH(Overall!$D52,Ranks!$E$1:$E$800,0)),"1000")</f>
        <v>55</v>
      </c>
      <c r="J52" s="1">
        <f t="array" ref="J52">IFERROR(INDEX(Ranks!$H$1:$H$800,MATCH(Overall!$D52,Ranks!$E$1:$E$800,0)),"1000")</f>
        <v>50</v>
      </c>
      <c r="K52" s="13">
        <f t="array" ref="K52">IFERROR(INDEX(Ranks!$L$1:$L$800,MATCH(Overall!$D52,Ranks!$E$1:$E$800,0)),"1000")</f>
        <v>45.5</v>
      </c>
      <c r="L52" s="1" t="str">
        <f t="array" ref="L52">IFERROR(INDEX(Ranks!$O$1:$O$800,MATCH(Overall!$D52,Ranks!$E$1:$E$800,0)),"Vet")</f>
        <v>Vet</v>
      </c>
      <c r="M52" s="12">
        <f t="array" ref="M52">IFERROR(INDEX(BorisTier!$E$211:$E$411,MATCH(Overall!$D52,BorisTier!$R$211:$R$411,0)),100)</f>
        <v>6</v>
      </c>
      <c r="N52" s="13">
        <f t="array" ref="N52">IFERROR(IF(OR(Overall!$E52="DB",Overall!$E52="DL",Overall!$E52="LB"),INDEX('IDP Prj'!$M$11:$M$1000,MATCH(Overall!$D52,'IDP Prj'!$B$11:$B$1000,0)),INDEX(ProjectionCalcs!$Q$8:$Q$979,MATCH(Overall!$D52,ProjectionCalcs!$B$8:$B$979,0))),0)</f>
        <v>0</v>
      </c>
      <c r="O52" s="14" t="str">
        <f>Overall!$D52</f>
        <v>DJ Chark Jr.</v>
      </c>
      <c r="P52" s="15"/>
      <c r="Q52" s="3"/>
      <c r="R52" s="4"/>
      <c r="S52" s="3"/>
      <c r="T52" s="3"/>
      <c r="U52" s="3"/>
      <c r="V52" s="3"/>
      <c r="W52" s="5"/>
      <c r="X52" s="5"/>
      <c r="Y52" s="3"/>
      <c r="Z52" s="3"/>
    </row>
    <row r="53" ht="15.0" customHeight="1">
      <c r="A53" s="1">
        <f t="shared" si="1"/>
        <v>51</v>
      </c>
      <c r="B53" s="12">
        <v>28.4</v>
      </c>
      <c r="C53" s="1" t="str">
        <f t="shared" si="2"/>
        <v>Yes</v>
      </c>
      <c r="D53" s="1" t="s">
        <v>113</v>
      </c>
      <c r="E53" s="1" t="s">
        <v>17</v>
      </c>
      <c r="F53" s="1" t="s">
        <v>114</v>
      </c>
      <c r="G53" s="1" t="str">
        <f t="array" ref="G53">IFERROR(INDEX(Schedules!$T$4:$T$35,MATCH(Overall!$F53,Schedules!$B$4:$B$35,0)),"")</f>
        <v/>
      </c>
      <c r="H53" s="1" t="str">
        <f t="array" ref="H53">IFERROR(INDEX(Injuries!$K$100:$K$600,MATCH(Overall!$D53,Injuries!$J$100:$J$600,0)),"")</f>
        <v/>
      </c>
      <c r="I53" s="1">
        <f t="array" ref="I53">IFERROR(INDEX(Ranks!$J$1:$J$800,MATCH(Overall!$D53,Ranks!$E$1:$E$800,0)),"1000")</f>
        <v>45</v>
      </c>
      <c r="J53" s="1">
        <f t="array" ref="J53">IFERROR(INDEX(Ranks!$H$1:$H$800,MATCH(Overall!$D53,Ranks!$E$1:$E$800,0)),"1000")</f>
        <v>38</v>
      </c>
      <c r="K53" s="13">
        <f t="array" ref="K53">IFERROR(INDEX(Ranks!$L$1:$L$800,MATCH(Overall!$D53,Ranks!$E$1:$E$800,0)),"1000")</f>
        <v>41.9</v>
      </c>
      <c r="L53" s="1" t="str">
        <f t="array" ref="L53">IFERROR(INDEX(Ranks!$O$1:$O$800,MATCH(Overall!$D53,Ranks!$E$1:$E$800,0)),"Vet")</f>
        <v>Vet</v>
      </c>
      <c r="M53" s="12">
        <f t="array" ref="M53">IFERROR(INDEX(BorisTier!$E$211:$E$411,MATCH(Overall!$D53,BorisTier!$R$211:$R$411,0)),100)</f>
        <v>5</v>
      </c>
      <c r="N53" s="13">
        <f t="array" ref="N53">IFERROR(IF(OR(Overall!$E53="DB",Overall!$E53="DL",Overall!$E53="LB"),INDEX('IDP Prj'!$M$11:$M$1000,MATCH(Overall!$D53,'IDP Prj'!$B$11:$B$1000,0)),INDEX(ProjectionCalcs!$Q$8:$Q$979,MATCH(Overall!$D53,ProjectionCalcs!$B$8:$B$979,0))),0)</f>
        <v>0</v>
      </c>
      <c r="O53" s="14" t="str">
        <f>Overall!$D53</f>
        <v>Le'Veon Bell</v>
      </c>
      <c r="P53" s="15"/>
      <c r="Q53" s="3"/>
      <c r="R53" s="4"/>
      <c r="S53" s="3"/>
      <c r="T53" s="3"/>
      <c r="U53" s="3"/>
      <c r="V53" s="3"/>
      <c r="W53" s="5"/>
      <c r="X53" s="5"/>
      <c r="Y53" s="3"/>
      <c r="Z53" s="3"/>
    </row>
    <row r="54" ht="15.0" customHeight="1">
      <c r="A54" s="1">
        <f t="shared" si="1"/>
        <v>52</v>
      </c>
      <c r="B54" s="12">
        <v>30.6</v>
      </c>
      <c r="C54" s="1" t="str">
        <f t="shared" si="2"/>
        <v>Yes</v>
      </c>
      <c r="D54" s="1" t="s">
        <v>115</v>
      </c>
      <c r="E54" s="1" t="s">
        <v>17</v>
      </c>
      <c r="F54" s="1" t="s">
        <v>77</v>
      </c>
      <c r="G54" s="1" t="str">
        <f t="array" ref="G54">IFERROR(INDEX(Schedules!$T$4:$T$35,MATCH(Overall!$F54,Schedules!$B$4:$B$35,0)),"")</f>
        <v/>
      </c>
      <c r="H54" s="1" t="str">
        <f t="array" ref="H54">IFERROR(INDEX(Injuries!$K$100:$K$600,MATCH(Overall!$D54,Injuries!$J$100:$J$600,0)),"")</f>
        <v/>
      </c>
      <c r="I54" s="1">
        <f t="array" ref="I54">IFERROR(INDEX(Ranks!$J$1:$J$800,MATCH(Overall!$D54,Ranks!$E$1:$E$800,0)),"1000")</f>
        <v>70</v>
      </c>
      <c r="J54" s="1">
        <f t="array" ref="J54">IFERROR(INDEX(Ranks!$H$1:$H$800,MATCH(Overall!$D54,Ranks!$E$1:$E$800,0)),"1000")</f>
        <v>55</v>
      </c>
      <c r="K54" s="13">
        <f t="array" ref="K54">IFERROR(INDEX(Ranks!$L$1:$L$800,MATCH(Overall!$D54,Ranks!$E$1:$E$800,0)),"1000")</f>
        <v>58.9</v>
      </c>
      <c r="L54" s="1" t="str">
        <f t="array" ref="L54">IFERROR(INDEX(Ranks!$O$1:$O$800,MATCH(Overall!$D54,Ranks!$E$1:$E$800,0)),"Vet")</f>
        <v>Vet</v>
      </c>
      <c r="M54" s="12">
        <f t="array" ref="M54">IFERROR(INDEX(BorisTier!$E$211:$E$411,MATCH(Overall!$D54,BorisTier!$R$211:$R$411,0)),100)</f>
        <v>7</v>
      </c>
      <c r="N54" s="13">
        <f t="array" ref="N54">IFERROR(IF(OR(Overall!$E54="DB",Overall!$E54="DL",Overall!$E54="LB"),INDEX('IDP Prj'!$M$11:$M$1000,MATCH(Overall!$D54,'IDP Prj'!$B$11:$B$1000,0)),INDEX(ProjectionCalcs!$Q$8:$Q$979,MATCH(Overall!$D54,ProjectionCalcs!$B$8:$B$979,0))),0)</f>
        <v>0</v>
      </c>
      <c r="O54" s="14" t="str">
        <f>Overall!$D54</f>
        <v>Mark Ingram II</v>
      </c>
      <c r="P54" s="15"/>
      <c r="Q54" s="3"/>
      <c r="R54" s="4"/>
      <c r="S54" s="3"/>
      <c r="T54" s="3"/>
      <c r="U54" s="3"/>
      <c r="V54" s="3"/>
      <c r="W54" s="5"/>
      <c r="X54" s="5"/>
      <c r="Y54" s="3"/>
      <c r="Z54" s="3"/>
    </row>
    <row r="55" ht="15.0" customHeight="1">
      <c r="A55" s="1">
        <f t="shared" si="1"/>
        <v>53</v>
      </c>
      <c r="B55" s="12">
        <v>27.5</v>
      </c>
      <c r="C55" s="1" t="str">
        <f t="shared" si="2"/>
        <v>Yes</v>
      </c>
      <c r="D55" s="1" t="s">
        <v>116</v>
      </c>
      <c r="E55" s="1" t="s">
        <v>34</v>
      </c>
      <c r="F55" s="1" t="s">
        <v>117</v>
      </c>
      <c r="G55" s="1" t="str">
        <f t="array" ref="G55">IFERROR(INDEX(Schedules!$T$4:$T$35,MATCH(Overall!$F55,Schedules!$B$4:$B$35,0)),"")</f>
        <v/>
      </c>
      <c r="H55" s="1" t="str">
        <f t="array" ref="H55">IFERROR(INDEX(Injuries!$K$100:$K$600,MATCH(Overall!$D55,Injuries!$J$100:$J$600,0)),"")</f>
        <v/>
      </c>
      <c r="I55" s="1">
        <f t="array" ref="I55">IFERROR(INDEX(Ranks!$J$1:$J$800,MATCH(Overall!$D55,Ranks!$E$1:$E$800,0)),"1000")</f>
        <v>61</v>
      </c>
      <c r="J55" s="1">
        <f t="array" ref="J55">IFERROR(INDEX(Ranks!$H$1:$H$800,MATCH(Overall!$D55,Ranks!$E$1:$E$800,0)),"1000")</f>
        <v>81</v>
      </c>
      <c r="K55" s="13">
        <f t="array" ref="K55">IFERROR(INDEX(Ranks!$L$1:$L$800,MATCH(Overall!$D55,Ranks!$E$1:$E$800,0)),"1000")</f>
        <v>53.9</v>
      </c>
      <c r="L55" s="1" t="str">
        <f t="array" ref="L55">IFERROR(INDEX(Ranks!$O$1:$O$800,MATCH(Overall!$D55,Ranks!$E$1:$E$800,0)),"Vet")</f>
        <v>Vet</v>
      </c>
      <c r="M55" s="12">
        <f t="array" ref="M55">IFERROR(INDEX(BorisTier!$E$211:$E$411,MATCH(Overall!$D55,BorisTier!$R$211:$R$411,0)),100)</f>
        <v>7</v>
      </c>
      <c r="N55" s="13">
        <f t="array" ref="N55">IFERROR(IF(OR(Overall!$E55="DB",Overall!$E55="DL",Overall!$E55="LB"),INDEX('IDP Prj'!$M$11:$M$1000,MATCH(Overall!$D55,'IDP Prj'!$B$11:$B$1000,0)),INDEX(ProjectionCalcs!$Q$8:$Q$979,MATCH(Overall!$D55,ProjectionCalcs!$B$8:$B$979,0))),0)</f>
        <v>0</v>
      </c>
      <c r="O55" s="14" t="str">
        <f>Overall!$D55</f>
        <v>DeVante Parker</v>
      </c>
      <c r="P55" s="15"/>
      <c r="Q55" s="3"/>
      <c r="R55" s="4"/>
      <c r="S55" s="3"/>
      <c r="T55" s="3"/>
      <c r="U55" s="3"/>
      <c r="V55" s="3"/>
      <c r="W55" s="5"/>
      <c r="X55" s="5"/>
      <c r="Y55" s="3"/>
      <c r="Z55" s="3"/>
    </row>
    <row r="56" ht="15.0" customHeight="1">
      <c r="A56" s="1">
        <f t="shared" si="1"/>
        <v>54</v>
      </c>
      <c r="B56" s="12">
        <v>23.1</v>
      </c>
      <c r="C56" s="1" t="str">
        <f t="shared" si="2"/>
        <v>Yes</v>
      </c>
      <c r="D56" s="1" t="s">
        <v>118</v>
      </c>
      <c r="E56" s="1" t="s">
        <v>17</v>
      </c>
      <c r="F56" s="1" t="s">
        <v>83</v>
      </c>
      <c r="G56" s="1" t="str">
        <f t="array" ref="G56">IFERROR(INDEX(Schedules!$T$4:$T$35,MATCH(Overall!$F56,Schedules!$B$4:$B$35,0)),"")</f>
        <v/>
      </c>
      <c r="H56" s="1" t="str">
        <f t="array" ref="H56">IFERROR(INDEX(Injuries!$K$100:$K$600,MATCH(Overall!$D56,Injuries!$J$100:$J$600,0)),"")</f>
        <v/>
      </c>
      <c r="I56" s="1">
        <f t="array" ref="I56">IFERROR(INDEX(Ranks!$J$1:$J$800,MATCH(Overall!$D56,Ranks!$E$1:$E$800,0)),"1000")</f>
        <v>57</v>
      </c>
      <c r="J56" s="1">
        <f t="array" ref="J56">IFERROR(INDEX(Ranks!$H$1:$H$800,MATCH(Overall!$D56,Ranks!$E$1:$E$800,0)),"1000")</f>
        <v>58</v>
      </c>
      <c r="K56" s="13">
        <f t="array" ref="K56">IFERROR(INDEX(Ranks!$L$1:$L$800,MATCH(Overall!$D56,Ranks!$E$1:$E$800,0)),"1000")</f>
        <v>63.5</v>
      </c>
      <c r="L56" s="1" t="str">
        <f t="array" ref="L56">IFERROR(INDEX(Ranks!$O$1:$O$800,MATCH(Overall!$D56,Ranks!$E$1:$E$800,0)),"Vet")</f>
        <v>Vet</v>
      </c>
      <c r="M56" s="12">
        <f t="array" ref="M56">IFERROR(INDEX(BorisTier!$E$211:$E$411,MATCH(Overall!$D56,BorisTier!$R$211:$R$411,0)),100)</f>
        <v>8</v>
      </c>
      <c r="N56" s="13">
        <f t="array" ref="N56">IFERROR(IF(OR(Overall!$E56="DB",Overall!$E56="DL",Overall!$E56="LB"),INDEX('IDP Prj'!$M$11:$M$1000,MATCH(Overall!$D56,'IDP Prj'!$B$11:$B$1000,0)),INDEX(ProjectionCalcs!$Q$8:$Q$979,MATCH(Overall!$D56,ProjectionCalcs!$B$8:$B$979,0))),0)</f>
        <v>0</v>
      </c>
      <c r="O56" s="14" t="str">
        <f>Overall!$D56</f>
        <v>David Montgomery</v>
      </c>
      <c r="P56" s="15"/>
      <c r="Q56" s="3"/>
      <c r="R56" s="4"/>
      <c r="S56" s="3"/>
      <c r="T56" s="3"/>
      <c r="U56" s="3"/>
      <c r="V56" s="3"/>
      <c r="W56" s="5"/>
      <c r="X56" s="5"/>
      <c r="Y56" s="3"/>
      <c r="Z56" s="3"/>
    </row>
    <row r="57" ht="15.0" customHeight="1">
      <c r="A57" s="1">
        <f t="shared" si="1"/>
        <v>55</v>
      </c>
      <c r="B57" s="12">
        <v>27.0</v>
      </c>
      <c r="C57" s="1" t="str">
        <f t="shared" si="2"/>
        <v>Yes</v>
      </c>
      <c r="D57" s="1" t="s">
        <v>119</v>
      </c>
      <c r="E57" s="1" t="s">
        <v>75</v>
      </c>
      <c r="F57" s="1" t="s">
        <v>23</v>
      </c>
      <c r="G57" s="1" t="str">
        <f t="array" ref="G57">IFERROR(INDEX(Schedules!$T$4:$T$35,MATCH(Overall!$F57,Schedules!$B$4:$B$35,0)),"")</f>
        <v/>
      </c>
      <c r="H57" s="1" t="str">
        <f t="array" ref="H57">IFERROR(INDEX(Injuries!$K$100:$K$600,MATCH(Overall!$D57,Injuries!$J$100:$J$600,0)),"")</f>
        <v/>
      </c>
      <c r="I57" s="1">
        <f t="array" ref="I57">IFERROR(INDEX(Ranks!$J$1:$J$800,MATCH(Overall!$D57,Ranks!$E$1:$E$800,0)),"1000")</f>
        <v>75</v>
      </c>
      <c r="J57" s="1">
        <f t="array" ref="J57">IFERROR(INDEX(Ranks!$H$1:$H$800,MATCH(Overall!$D57,Ranks!$E$1:$E$800,0)),"1000")</f>
        <v>59</v>
      </c>
      <c r="K57" s="13">
        <f t="array" ref="K57">IFERROR(INDEX(Ranks!$L$1:$L$800,MATCH(Overall!$D57,Ranks!$E$1:$E$800,0)),"1000")</f>
        <v>56.1</v>
      </c>
      <c r="L57" s="1" t="str">
        <f t="array" ref="L57">IFERROR(INDEX(Ranks!$O$1:$O$800,MATCH(Overall!$D57,Ranks!$E$1:$E$800,0)),"Vet")</f>
        <v>Vet</v>
      </c>
      <c r="M57" s="12">
        <f t="array" ref="M57">IFERROR(INDEX(BorisTier!$E$211:$E$411,MATCH(Overall!$D57,BorisTier!$R$211:$R$411,0)),100)</f>
        <v>7</v>
      </c>
      <c r="N57" s="13">
        <f t="array" ref="N57">IFERROR(IF(OR(Overall!$E57="DB",Overall!$E57="DL",Overall!$E57="LB"),INDEX('IDP Prj'!$M$11:$M$1000,MATCH(Overall!$D57,'IDP Prj'!$B$11:$B$1000,0)),INDEX(ProjectionCalcs!$Q$8:$Q$979,MATCH(Overall!$D57,ProjectionCalcs!$B$8:$B$979,0))),0)</f>
        <v>0</v>
      </c>
      <c r="O57" s="14" t="str">
        <f>Overall!$D57</f>
        <v>Dak Prescott</v>
      </c>
      <c r="P57" s="15"/>
      <c r="Q57" s="3"/>
      <c r="R57" s="4"/>
      <c r="S57" s="3"/>
      <c r="T57" s="3"/>
      <c r="U57" s="3"/>
      <c r="V57" s="3"/>
      <c r="W57" s="5"/>
      <c r="X57" s="5"/>
      <c r="Y57" s="3"/>
      <c r="Z57" s="3"/>
    </row>
    <row r="58" ht="15.0" customHeight="1">
      <c r="A58" s="1">
        <f t="shared" si="1"/>
        <v>56</v>
      </c>
      <c r="B58" s="12">
        <v>28.2</v>
      </c>
      <c r="C58" s="1" t="str">
        <f t="shared" si="2"/>
        <v>Yes</v>
      </c>
      <c r="D58" s="22" t="s">
        <v>120</v>
      </c>
      <c r="E58" s="1" t="s">
        <v>34</v>
      </c>
      <c r="F58" s="1" t="s">
        <v>81</v>
      </c>
      <c r="G58" s="1" t="str">
        <f t="array" ref="G58">IFERROR(INDEX(Schedules!$T$4:$T$35,MATCH(Overall!$F58,Schedules!$B$4:$B$35,0)),"")</f>
        <v/>
      </c>
      <c r="H58" s="1" t="str">
        <f t="array" ref="H58">IFERROR(INDEX(Injuries!$K$100:$K$600,MATCH(Overall!$D58,Injuries!$J$100:$J$600,0)),"")</f>
        <v/>
      </c>
      <c r="I58" s="1">
        <f t="array" ref="I58">IFERROR(INDEX(Ranks!$J$1:$J$800,MATCH(Overall!$D58,Ranks!$E$1:$E$800,0)),"1000")</f>
        <v>52</v>
      </c>
      <c r="J58" s="1">
        <f t="array" ref="J58">IFERROR(INDEX(Ranks!$H$1:$H$800,MATCH(Overall!$D58,Ranks!$E$1:$E$800,0)),"1000")</f>
        <v>48</v>
      </c>
      <c r="K58" s="13">
        <f t="array" ref="K58">IFERROR(INDEX(Ranks!$L$1:$L$800,MATCH(Overall!$D58,Ranks!$E$1:$E$800,0)),"1000")</f>
        <v>44.9</v>
      </c>
      <c r="L58" s="1" t="str">
        <f t="array" ref="L58">IFERROR(INDEX(Ranks!$O$1:$O$800,MATCH(Overall!$D58,Ranks!$E$1:$E$800,0)),"Vet")</f>
        <v>Vet</v>
      </c>
      <c r="M58" s="12">
        <f t="array" ref="M58">IFERROR(INDEX(BorisTier!$E$211:$E$411,MATCH(Overall!$D58,BorisTier!$R$211:$R$411,0)),100)</f>
        <v>6</v>
      </c>
      <c r="N58" s="13">
        <f t="array" ref="N58">IFERROR(IF(OR(Overall!$E58="DB",Overall!$E58="DL",Overall!$E58="LB"),INDEX('IDP Prj'!$M$11:$M$1000,MATCH(Overall!$D58,'IDP Prj'!$B$11:$B$1000,0)),INDEX(ProjectionCalcs!$Q$8:$Q$979,MATCH(Overall!$D58,ProjectionCalcs!$B$8:$B$979,0))),0)</f>
        <v>0</v>
      </c>
      <c r="O58" s="14" t="str">
        <f>Overall!$D58</f>
        <v>Kee1000n Allen</v>
      </c>
      <c r="P58" s="15"/>
      <c r="Q58" s="3"/>
      <c r="R58" s="4"/>
      <c r="S58" s="3"/>
      <c r="T58" s="3"/>
      <c r="U58" s="3"/>
      <c r="V58" s="3"/>
      <c r="W58" s="5"/>
      <c r="X58" s="5"/>
      <c r="Y58" s="3"/>
      <c r="Z58" s="3"/>
    </row>
    <row r="59" ht="15.0" customHeight="1">
      <c r="A59" s="1">
        <f t="shared" si="1"/>
        <v>57</v>
      </c>
      <c r="B59" s="12">
        <v>30.7</v>
      </c>
      <c r="C59" s="1" t="str">
        <f t="shared" si="2"/>
        <v>Yes</v>
      </c>
      <c r="D59" s="1" t="s">
        <v>121</v>
      </c>
      <c r="E59" s="1" t="s">
        <v>34</v>
      </c>
      <c r="F59" s="1" t="s">
        <v>111</v>
      </c>
      <c r="G59" s="1" t="str">
        <f t="array" ref="G59">IFERROR(INDEX(Schedules!$T$4:$T$35,MATCH(Overall!$F59,Schedules!$B$4:$B$35,0)),"")</f>
        <v/>
      </c>
      <c r="H59" s="1" t="str">
        <f t="array" ref="H59">IFERROR(INDEX(Injuries!$K$100:$K$600,MATCH(Overall!$D59,Injuries!$J$100:$J$600,0)),"")</f>
        <v/>
      </c>
      <c r="I59" s="1">
        <f t="array" ref="I59">IFERROR(INDEX(Ranks!$J$1:$J$800,MATCH(Overall!$D59,Ranks!$E$1:$E$800,0)),"1000")</f>
        <v>50</v>
      </c>
      <c r="J59" s="1">
        <f t="array" ref="J59">IFERROR(INDEX(Ranks!$H$1:$H$800,MATCH(Overall!$D59,Ranks!$E$1:$E$800,0)),"1000")</f>
        <v>52</v>
      </c>
      <c r="K59" s="13">
        <f t="array" ref="K59">IFERROR(INDEX(Ranks!$L$1:$L$800,MATCH(Overall!$D59,Ranks!$E$1:$E$800,0)),"1000")</f>
        <v>57.7</v>
      </c>
      <c r="L59" s="1" t="str">
        <f t="array" ref="L59">IFERROR(INDEX(Ranks!$O$1:$O$800,MATCH(Overall!$D59,Ranks!$E$1:$E$800,0)),"Vet")</f>
        <v>Vet</v>
      </c>
      <c r="M59" s="12">
        <f t="array" ref="M59">IFERROR(INDEX(BorisTier!$E$211:$E$411,MATCH(Overall!$D59,BorisTier!$R$211:$R$411,0)),100)</f>
        <v>7</v>
      </c>
      <c r="N59" s="13">
        <f t="array" ref="N59">IFERROR(IF(OR(Overall!$E59="DB",Overall!$E59="DL",Overall!$E59="LB"),INDEX('IDP Prj'!$M$11:$M$1000,MATCH(Overall!$D59,'IDP Prj'!$B$11:$B$1000,0)),INDEX(ProjectionCalcs!$Q$8:$Q$979,MATCH(Overall!$D59,ProjectionCalcs!$B$8:$B$979,0))),0)</f>
        <v>0</v>
      </c>
      <c r="O59" s="14" t="str">
        <f>Overall!$D59</f>
        <v>T.Y. Hilton</v>
      </c>
      <c r="P59" s="15"/>
      <c r="Q59" s="3"/>
      <c r="R59" s="4"/>
      <c r="S59" s="3"/>
      <c r="T59" s="3"/>
      <c r="U59" s="3"/>
      <c r="V59" s="3"/>
      <c r="W59" s="5"/>
      <c r="X59" s="5"/>
      <c r="Y59" s="3"/>
      <c r="Z59" s="3"/>
    </row>
    <row r="60" ht="15.0" customHeight="1">
      <c r="A60" s="1">
        <f t="shared" si="1"/>
        <v>58</v>
      </c>
      <c r="B60" s="12">
        <v>26.7</v>
      </c>
      <c r="C60" s="1" t="str">
        <f t="shared" si="2"/>
        <v>Yes</v>
      </c>
      <c r="D60" s="1" t="s">
        <v>122</v>
      </c>
      <c r="E60" s="1" t="s">
        <v>34</v>
      </c>
      <c r="F60" s="1" t="s">
        <v>123</v>
      </c>
      <c r="G60" s="1" t="str">
        <f t="array" ref="G60">IFERROR(INDEX(Schedules!$T$4:$T$35,MATCH(Overall!$F60,Schedules!$B$4:$B$35,0)),"")</f>
        <v/>
      </c>
      <c r="H60" s="1" t="str">
        <f t="array" ref="H60">IFERROR(INDEX(Injuries!$K$100:$K$600,MATCH(Overall!$D60,Injuries!$J$100:$J$600,0)),"")</f>
        <v/>
      </c>
      <c r="I60" s="1">
        <f t="array" ref="I60">IFERROR(INDEX(Ranks!$J$1:$J$800,MATCH(Overall!$D60,Ranks!$E$1:$E$800,0)),"1000")</f>
        <v>62</v>
      </c>
      <c r="J60" s="1">
        <f t="array" ref="J60">IFERROR(INDEX(Ranks!$H$1:$H$800,MATCH(Overall!$D60,Ranks!$E$1:$E$800,0)),"1000")</f>
        <v>56</v>
      </c>
      <c r="K60" s="13">
        <f t="array" ref="K60">IFERROR(INDEX(Ranks!$L$1:$L$800,MATCH(Overall!$D60,Ranks!$E$1:$E$800,0)),"1000")</f>
        <v>62.3</v>
      </c>
      <c r="L60" s="1" t="str">
        <f t="array" ref="L60">IFERROR(INDEX(Ranks!$O$1:$O$800,MATCH(Overall!$D60,Ranks!$E$1:$E$800,0)),"Vet")</f>
        <v>Vet</v>
      </c>
      <c r="M60" s="12">
        <f t="array" ref="M60">IFERROR(INDEX(BorisTier!$E$211:$E$411,MATCH(Overall!$D60,BorisTier!$R$211:$R$411,0)),100)</f>
        <v>8</v>
      </c>
      <c r="N60" s="13">
        <f t="array" ref="N60">IFERROR(IF(OR(Overall!$E60="DB",Overall!$E60="DL",Overall!$E60="LB"),INDEX('IDP Prj'!$M$11:$M$1000,MATCH(Overall!$D60,'IDP Prj'!$B$11:$B$1000,0)),INDEX(ProjectionCalcs!$Q$8:$Q$979,MATCH(Overall!$D60,ProjectionCalcs!$B$8:$B$979,0))),0)</f>
        <v>0</v>
      </c>
      <c r="O60" s="14" t="str">
        <f>Overall!$D60</f>
        <v>Stefon Diggs</v>
      </c>
      <c r="P60" s="15"/>
      <c r="Q60" s="3"/>
      <c r="R60" s="4"/>
      <c r="S60" s="3"/>
      <c r="T60" s="3"/>
      <c r="U60" s="3"/>
      <c r="V60" s="3"/>
      <c r="W60" s="5"/>
      <c r="X60" s="5"/>
      <c r="Y60" s="3"/>
      <c r="Z60" s="3"/>
    </row>
    <row r="61" ht="15.0" customHeight="1">
      <c r="A61" s="1">
        <f t="shared" si="1"/>
        <v>59</v>
      </c>
      <c r="B61" s="12">
        <v>31.6</v>
      </c>
      <c r="C61" s="1" t="str">
        <f t="shared" si="2"/>
        <v>Yes</v>
      </c>
      <c r="D61" s="1" t="s">
        <v>124</v>
      </c>
      <c r="E61" s="1" t="s">
        <v>75</v>
      </c>
      <c r="F61" s="1" t="s">
        <v>85</v>
      </c>
      <c r="G61" s="1" t="str">
        <f t="array" ref="G61">IFERROR(INDEX(Schedules!$T$4:$T$35,MATCH(Overall!$F61,Schedules!$B$4:$B$35,0)),"")</f>
        <v/>
      </c>
      <c r="H61" s="1" t="str">
        <f t="array" ref="H61">IFERROR(INDEX(Injuries!$K$100:$K$600,MATCH(Overall!$D61,Injuries!$J$100:$J$600,0)),"")</f>
        <v/>
      </c>
      <c r="I61" s="1">
        <f t="array" ref="I61">IFERROR(INDEX(Ranks!$J$1:$J$800,MATCH(Overall!$D61,Ranks!$E$1:$E$800,0)),"1000")</f>
        <v>76</v>
      </c>
      <c r="J61" s="1">
        <f t="array" ref="J61">IFERROR(INDEX(Ranks!$H$1:$H$800,MATCH(Overall!$D61,Ranks!$E$1:$E$800,0)),"1000")</f>
        <v>61</v>
      </c>
      <c r="K61" s="13">
        <f t="array" ref="K61">IFERROR(INDEX(Ranks!$L$1:$L$800,MATCH(Overall!$D61,Ranks!$E$1:$E$800,0)),"1000")</f>
        <v>60.7</v>
      </c>
      <c r="L61" s="1" t="str">
        <f t="array" ref="L61">IFERROR(INDEX(Ranks!$O$1:$O$800,MATCH(Overall!$D61,Ranks!$E$1:$E$800,0)),"Vet")</f>
        <v>Vet</v>
      </c>
      <c r="M61" s="12">
        <f t="array" ref="M61">IFERROR(INDEX(BorisTier!$E$211:$E$411,MATCH(Overall!$D61,BorisTier!$R$211:$R$411,0)),100)</f>
        <v>8</v>
      </c>
      <c r="N61" s="13">
        <f t="array" ref="N61">IFERROR(IF(OR(Overall!$E61="DB",Overall!$E61="DL",Overall!$E61="LB"),INDEX('IDP Prj'!$M$11:$M$1000,MATCH(Overall!$D61,'IDP Prj'!$B$11:$B$1000,0)),INDEX(ProjectionCalcs!$Q$8:$Q$979,MATCH(Overall!$D61,ProjectionCalcs!$B$8:$B$979,0))),0)</f>
        <v>0</v>
      </c>
      <c r="O61" s="14" t="str">
        <f>Overall!$D61</f>
        <v>Russell Wilson</v>
      </c>
      <c r="P61" s="15"/>
      <c r="Q61" s="3"/>
      <c r="R61" s="4"/>
      <c r="S61" s="3"/>
      <c r="T61" s="3"/>
      <c r="U61" s="3"/>
      <c r="V61" s="3"/>
      <c r="W61" s="5"/>
      <c r="X61" s="5"/>
      <c r="Y61" s="3"/>
      <c r="Z61" s="3"/>
    </row>
    <row r="62" ht="15.0" customHeight="1">
      <c r="A62" s="1">
        <f t="shared" si="1"/>
        <v>60</v>
      </c>
      <c r="B62" s="12">
        <v>23.0</v>
      </c>
      <c r="C62" s="1" t="str">
        <f t="shared" si="2"/>
        <v>Yes</v>
      </c>
      <c r="D62" s="1" t="s">
        <v>125</v>
      </c>
      <c r="E62" s="1" t="s">
        <v>75</v>
      </c>
      <c r="F62" s="1" t="s">
        <v>68</v>
      </c>
      <c r="G62" s="1" t="str">
        <f t="array" ref="G62">IFERROR(INDEX(Schedules!$T$4:$T$35,MATCH(Overall!$F62,Schedules!$B$4:$B$35,0)),"")</f>
        <v/>
      </c>
      <c r="H62" s="1" t="str">
        <f t="array" ref="H62">IFERROR(INDEX(Injuries!$K$100:$K$600,MATCH(Overall!$D62,Injuries!$J$100:$J$600,0)),"")</f>
        <v/>
      </c>
      <c r="I62" s="1">
        <f t="array" ref="I62">IFERROR(INDEX(Ranks!$J$1:$J$800,MATCH(Overall!$D62,Ranks!$E$1:$E$800,0)),"1000")</f>
        <v>74</v>
      </c>
      <c r="J62" s="1">
        <f t="array" ref="J62">IFERROR(INDEX(Ranks!$H$1:$H$800,MATCH(Overall!$D62,Ranks!$E$1:$E$800,0)),"1000")</f>
        <v>67</v>
      </c>
      <c r="K62" s="13">
        <f t="array" ref="K62">IFERROR(INDEX(Ranks!$L$1:$L$800,MATCH(Overall!$D62,Ranks!$E$1:$E$800,0)),"1000")</f>
        <v>61.9</v>
      </c>
      <c r="L62" s="1" t="str">
        <f t="array" ref="L62">IFERROR(INDEX(Ranks!$O$1:$O$800,MATCH(Overall!$D62,Ranks!$E$1:$E$800,0)),"Vet")</f>
        <v>Vet</v>
      </c>
      <c r="M62" s="12">
        <f t="array" ref="M62">IFERROR(INDEX(BorisTier!$E$211:$E$411,MATCH(Overall!$D62,BorisTier!$R$211:$R$411,0)),100)</f>
        <v>8</v>
      </c>
      <c r="N62" s="13">
        <f t="array" ref="N62">IFERROR(IF(OR(Overall!$E62="DB",Overall!$E62="DL",Overall!$E62="LB"),INDEX('IDP Prj'!$M$11:$M$1000,MATCH(Overall!$D62,'IDP Prj'!$B$11:$B$1000,0)),INDEX(ProjectionCalcs!$Q$8:$Q$979,MATCH(Overall!$D62,ProjectionCalcs!$B$8:$B$979,0))),0)</f>
        <v>0</v>
      </c>
      <c r="O62" s="14" t="str">
        <f>Overall!$D62</f>
        <v>Kyler Murray</v>
      </c>
      <c r="P62" s="15"/>
      <c r="Q62" s="3"/>
      <c r="R62" s="4"/>
      <c r="S62" s="3"/>
      <c r="T62" s="3"/>
      <c r="U62" s="3"/>
      <c r="V62" s="3"/>
      <c r="W62" s="5"/>
      <c r="X62" s="5"/>
      <c r="Y62" s="3"/>
      <c r="Z62" s="3"/>
    </row>
    <row r="63" ht="15.0" customHeight="1">
      <c r="A63" s="1">
        <f t="shared" si="1"/>
        <v>61</v>
      </c>
      <c r="B63" s="12">
        <v>27.9</v>
      </c>
      <c r="C63" s="1" t="str">
        <f t="shared" si="2"/>
        <v>Yes</v>
      </c>
      <c r="D63" s="1" t="s">
        <v>126</v>
      </c>
      <c r="E63" s="1" t="s">
        <v>61</v>
      </c>
      <c r="F63" s="1" t="s">
        <v>50</v>
      </c>
      <c r="G63" s="1" t="str">
        <f t="array" ref="G63">IFERROR(INDEX(Schedules!$T$4:$T$35,MATCH(Overall!$F63,Schedules!$B$4:$B$35,0)),"")</f>
        <v/>
      </c>
      <c r="H63" s="1" t="str">
        <f t="array" ref="H63">IFERROR(INDEX(Injuries!$K$100:$K$600,MATCH(Overall!$D63,Injuries!$J$100:$J$600,0)),"")</f>
        <v/>
      </c>
      <c r="I63" s="1">
        <f t="array" ref="I63">IFERROR(INDEX(Ranks!$J$1:$J$800,MATCH(Overall!$D63,Ranks!$E$1:$E$800,0)),"1000")</f>
        <v>69</v>
      </c>
      <c r="J63" s="1">
        <f t="array" ref="J63">IFERROR(INDEX(Ranks!$H$1:$H$800,MATCH(Overall!$D63,Ranks!$E$1:$E$800,0)),"1000")</f>
        <v>74</v>
      </c>
      <c r="K63" s="13">
        <f t="array" ref="K63">IFERROR(INDEX(Ranks!$L$1:$L$800,MATCH(Overall!$D63,Ranks!$E$1:$E$800,0)),"1000")</f>
        <v>56.9</v>
      </c>
      <c r="L63" s="1" t="str">
        <f t="array" ref="L63">IFERROR(INDEX(Ranks!$O$1:$O$800,MATCH(Overall!$D63,Ranks!$E$1:$E$800,0)),"Vet")</f>
        <v>Vet</v>
      </c>
      <c r="M63" s="12">
        <f t="array" ref="M63">IFERROR(INDEX(BorisTier!$E$211:$E$411,MATCH(Overall!$D63,BorisTier!$R$211:$R$411,0)),100)</f>
        <v>7</v>
      </c>
      <c r="N63" s="13">
        <f t="array" ref="N63">IFERROR(IF(OR(Overall!$E63="DB",Overall!$E63="DL",Overall!$E63="LB"),INDEX('IDP Prj'!$M$11:$M$1000,MATCH(Overall!$D63,'IDP Prj'!$B$11:$B$1000,0)),INDEX(ProjectionCalcs!$Q$8:$Q$979,MATCH(Overall!$D63,ProjectionCalcs!$B$8:$B$979,0))),0)</f>
        <v>0</v>
      </c>
      <c r="O63" s="14" t="str">
        <f>Overall!$D63</f>
        <v>Darren Waller</v>
      </c>
      <c r="P63" s="15"/>
      <c r="Q63" s="3"/>
      <c r="R63" s="4"/>
      <c r="S63" s="3"/>
      <c r="T63" s="3"/>
      <c r="U63" s="3"/>
      <c r="V63" s="3"/>
      <c r="W63" s="5"/>
      <c r="X63" s="5"/>
      <c r="Y63" s="3"/>
      <c r="Z63" s="3"/>
    </row>
    <row r="64" ht="15.0" customHeight="1">
      <c r="A64" s="1">
        <f t="shared" si="1"/>
        <v>62</v>
      </c>
      <c r="B64" s="12">
        <v>28.3</v>
      </c>
      <c r="C64" s="1" t="str">
        <f t="shared" si="2"/>
        <v>Yes</v>
      </c>
      <c r="D64" s="1" t="s">
        <v>127</v>
      </c>
      <c r="E64" s="1" t="s">
        <v>17</v>
      </c>
      <c r="F64" s="1" t="s">
        <v>64</v>
      </c>
      <c r="G64" s="1" t="str">
        <f t="array" ref="G64">IFERROR(INDEX(Schedules!$T$4:$T$35,MATCH(Overall!$F64,Schedules!$B$4:$B$35,0)),"")</f>
        <v/>
      </c>
      <c r="H64" s="1" t="str">
        <f t="array" ref="H64">IFERROR(INDEX(Injuries!$K$100:$K$600,MATCH(Overall!$D64,Injuries!$J$100:$J$600,0)),"")</f>
        <v/>
      </c>
      <c r="I64" s="1">
        <f t="array" ref="I64">IFERROR(INDEX(Ranks!$J$1:$J$800,MATCH(Overall!$D64,Ranks!$E$1:$E$800,0)),"1000")</f>
        <v>59</v>
      </c>
      <c r="J64" s="1">
        <f t="array" ref="J64">IFERROR(INDEX(Ranks!$H$1:$H$800,MATCH(Overall!$D64,Ranks!$E$1:$E$800,0)),"1000")</f>
        <v>68</v>
      </c>
      <c r="K64" s="13">
        <f t="array" ref="K64">IFERROR(INDEX(Ranks!$L$1:$L$800,MATCH(Overall!$D64,Ranks!$E$1:$E$800,0)),"1000")</f>
        <v>75.3</v>
      </c>
      <c r="L64" s="1" t="str">
        <f t="array" ref="L64">IFERROR(INDEX(Ranks!$O$1:$O$800,MATCH(Overall!$D64,Ranks!$E$1:$E$800,0)),"Vet")</f>
        <v>Vet</v>
      </c>
      <c r="M64" s="12">
        <f t="array" ref="M64">IFERROR(INDEX(BorisTier!$E$211:$E$411,MATCH(Overall!$D64,BorisTier!$R$211:$R$411,0)),100)</f>
        <v>9</v>
      </c>
      <c r="N64" s="13">
        <f t="array" ref="N64">IFERROR(IF(OR(Overall!$E64="DB",Overall!$E64="DL",Overall!$E64="LB"),INDEX('IDP Prj'!$M$11:$M$1000,MATCH(Overall!$D64,'IDP Prj'!$B$11:$B$1000,0)),INDEX(ProjectionCalcs!$Q$8:$Q$979,MATCH(Overall!$D64,ProjectionCalcs!$B$8:$B$979,0))),0)</f>
        <v>0</v>
      </c>
      <c r="O64" s="14" t="str">
        <f>Overall!$D64</f>
        <v>Raheem Mostert</v>
      </c>
      <c r="P64" s="15"/>
      <c r="Q64" s="3"/>
      <c r="R64" s="4"/>
      <c r="S64" s="3"/>
      <c r="T64" s="3"/>
      <c r="U64" s="3"/>
      <c r="V64" s="3"/>
      <c r="W64" s="5"/>
      <c r="X64" s="5"/>
      <c r="Y64" s="3"/>
      <c r="Z64" s="3"/>
    </row>
    <row r="65" ht="15.0" customHeight="1">
      <c r="A65" s="1">
        <f t="shared" si="1"/>
        <v>63</v>
      </c>
      <c r="B65" s="12">
        <v>24.9</v>
      </c>
      <c r="C65" s="1" t="str">
        <f t="shared" si="2"/>
        <v>Yes</v>
      </c>
      <c r="D65" s="1" t="s">
        <v>128</v>
      </c>
      <c r="E65" s="1" t="s">
        <v>75</v>
      </c>
      <c r="F65" s="1" t="s">
        <v>107</v>
      </c>
      <c r="G65" s="1" t="str">
        <f t="array" ref="G65">IFERROR(INDEX(Schedules!$T$4:$T$35,MATCH(Overall!$F65,Schedules!$B$4:$B$35,0)),"")</f>
        <v/>
      </c>
      <c r="H65" s="1" t="str">
        <f t="array" ref="H65">IFERROR(INDEX(Injuries!$K$100:$K$600,MATCH(Overall!$D65,Injuries!$J$100:$J$600,0)),"")</f>
        <v/>
      </c>
      <c r="I65" s="1">
        <f t="array" ref="I65">IFERROR(INDEX(Ranks!$J$1:$J$800,MATCH(Overall!$D65,Ranks!$E$1:$E$800,0)),"1000")</f>
        <v>73</v>
      </c>
      <c r="J65" s="1">
        <f t="array" ref="J65">IFERROR(INDEX(Ranks!$H$1:$H$800,MATCH(Overall!$D65,Ranks!$E$1:$E$800,0)),"1000")</f>
        <v>54</v>
      </c>
      <c r="K65" s="13">
        <f t="array" ref="K65">IFERROR(INDEX(Ranks!$L$1:$L$800,MATCH(Overall!$D65,Ranks!$E$1:$E$800,0)),"1000")</f>
        <v>65.1</v>
      </c>
      <c r="L65" s="1" t="str">
        <f t="array" ref="L65">IFERROR(INDEX(Ranks!$O$1:$O$800,MATCH(Overall!$D65,Ranks!$E$1:$E$800,0)),"Vet")</f>
        <v>Vet</v>
      </c>
      <c r="M65" s="12">
        <f t="array" ref="M65">IFERROR(INDEX(BorisTier!$E$211:$E$411,MATCH(Overall!$D65,BorisTier!$R$211:$R$411,0)),100)</f>
        <v>8</v>
      </c>
      <c r="N65" s="13">
        <f t="array" ref="N65">IFERROR(IF(OR(Overall!$E65="DB",Overall!$E65="DL",Overall!$E65="LB"),INDEX('IDP Prj'!$M$11:$M$1000,MATCH(Overall!$D65,'IDP Prj'!$B$11:$B$1000,0)),INDEX(ProjectionCalcs!$Q$8:$Q$979,MATCH(Overall!$D65,ProjectionCalcs!$B$8:$B$979,0))),0)</f>
        <v>0</v>
      </c>
      <c r="O65" s="14" t="str">
        <f>Overall!$D65</f>
        <v>Deshaun Watson</v>
      </c>
      <c r="P65" s="15"/>
      <c r="Q65" s="3"/>
      <c r="R65" s="4"/>
      <c r="S65" s="3"/>
      <c r="T65" s="3"/>
      <c r="U65" s="3"/>
      <c r="V65" s="3"/>
      <c r="W65" s="5"/>
      <c r="X65" s="5"/>
      <c r="Y65" s="3"/>
      <c r="Z65" s="3"/>
    </row>
    <row r="66" ht="15.0" customHeight="1">
      <c r="A66" s="1">
        <f t="shared" si="1"/>
        <v>64</v>
      </c>
      <c r="B66" s="12">
        <v>22.9</v>
      </c>
      <c r="C66" s="1" t="str">
        <f t="shared" si="2"/>
        <v>Yes</v>
      </c>
      <c r="D66" s="1" t="s">
        <v>129</v>
      </c>
      <c r="E66" s="1" t="s">
        <v>17</v>
      </c>
      <c r="F66" s="1" t="s">
        <v>123</v>
      </c>
      <c r="G66" s="1" t="str">
        <f t="array" ref="G66">IFERROR(INDEX(Schedules!$T$4:$T$35,MATCH(Overall!$F66,Schedules!$B$4:$B$35,0)),"")</f>
        <v/>
      </c>
      <c r="H66" s="1" t="str">
        <f t="array" ref="H66">IFERROR(INDEX(Injuries!$K$100:$K$600,MATCH(Overall!$D66,Injuries!$J$100:$J$600,0)),"")</f>
        <v/>
      </c>
      <c r="I66" s="1">
        <f t="array" ref="I66">IFERROR(INDEX(Ranks!$J$1:$J$800,MATCH(Overall!$D66,Ranks!$E$1:$E$800,0)),"1000")</f>
        <v>56</v>
      </c>
      <c r="J66" s="1">
        <f t="array" ref="J66">IFERROR(INDEX(Ranks!$H$1:$H$800,MATCH(Overall!$D66,Ranks!$E$1:$E$800,0)),"1000")</f>
        <v>49</v>
      </c>
      <c r="K66" s="13">
        <f t="array" ref="K66">IFERROR(INDEX(Ranks!$L$1:$L$800,MATCH(Overall!$D66,Ranks!$E$1:$E$800,0)),"1000")</f>
        <v>66.1</v>
      </c>
      <c r="L66" s="1" t="str">
        <f t="array" ref="L66">IFERROR(INDEX(Ranks!$O$1:$O$800,MATCH(Overall!$D66,Ranks!$E$1:$E$800,0)),"Vet")</f>
        <v>Vet</v>
      </c>
      <c r="M66" s="12">
        <f t="array" ref="M66">IFERROR(INDEX(BorisTier!$E$211:$E$411,MATCH(Overall!$D66,BorisTier!$R$211:$R$411,0)),100)</f>
        <v>8</v>
      </c>
      <c r="N66" s="13">
        <f t="array" ref="N66">IFERROR(IF(OR(Overall!$E66="DB",Overall!$E66="DL",Overall!$E66="LB"),INDEX('IDP Prj'!$M$11:$M$1000,MATCH(Overall!$D66,'IDP Prj'!$B$11:$B$1000,0)),INDEX(ProjectionCalcs!$Q$8:$Q$979,MATCH(Overall!$D66,ProjectionCalcs!$B$8:$B$979,0))),0)</f>
        <v>0</v>
      </c>
      <c r="O66" s="14" t="str">
        <f>Overall!$D66</f>
        <v>Devin Singletary</v>
      </c>
      <c r="P66" s="15"/>
      <c r="Q66" s="3"/>
      <c r="R66" s="4"/>
      <c r="S66" s="3"/>
      <c r="T66" s="3"/>
      <c r="U66" s="3"/>
      <c r="V66" s="3"/>
      <c r="W66" s="5"/>
      <c r="X66" s="5"/>
      <c r="Y66" s="3"/>
      <c r="Z66" s="3"/>
    </row>
    <row r="67" ht="15.0" customHeight="1">
      <c r="A67" s="1">
        <f t="shared" si="1"/>
        <v>65</v>
      </c>
      <c r="B67" s="12">
        <v>32.0</v>
      </c>
      <c r="C67" s="1" t="str">
        <f t="shared" si="2"/>
        <v>Yes</v>
      </c>
      <c r="D67" s="1" t="s">
        <v>130</v>
      </c>
      <c r="E67" s="1" t="s">
        <v>34</v>
      </c>
      <c r="F67" s="1" t="s">
        <v>44</v>
      </c>
      <c r="G67" s="1" t="str">
        <f t="array" ref="G67">IFERROR(INDEX(Schedules!$T$4:$T$35,MATCH(Overall!$F67,Schedules!$B$4:$B$35,0)),"")</f>
        <v/>
      </c>
      <c r="H67" s="1" t="str">
        <f t="array" ref="H67">IFERROR(INDEX(Injuries!$K$100:$K$600,MATCH(Overall!$D67,Injuries!$J$100:$J$600,0)),"")</f>
        <v>Ques: Week 1 </v>
      </c>
      <c r="I67" s="1">
        <f t="array" ref="I67">IFERROR(INDEX(Ranks!$J$1:$J$800,MATCH(Overall!$D67,Ranks!$E$1:$E$800,0)),"1000")</f>
        <v>63</v>
      </c>
      <c r="J67" s="1">
        <f t="array" ref="J67">IFERROR(INDEX(Ranks!$H$1:$H$800,MATCH(Overall!$D67,Ranks!$E$1:$E$800,0)),"1000")</f>
        <v>71</v>
      </c>
      <c r="K67" s="13">
        <f t="array" ref="K67">IFERROR(INDEX(Ranks!$L$1:$L$800,MATCH(Overall!$D67,Ranks!$E$1:$E$800,0)),"1000")</f>
        <v>68.1</v>
      </c>
      <c r="L67" s="1" t="str">
        <f t="array" ref="L67">IFERROR(INDEX(Ranks!$O$1:$O$800,MATCH(Overall!$D67,Ranks!$E$1:$E$800,0)),"Vet")</f>
        <v>Vet</v>
      </c>
      <c r="M67" s="12">
        <f t="array" ref="M67">IFERROR(INDEX(BorisTier!$E$211:$E$411,MATCH(Overall!$D67,BorisTier!$R$211:$R$411,0)),100)</f>
        <v>8</v>
      </c>
      <c r="N67" s="13">
        <f t="array" ref="N67">IFERROR(IF(OR(Overall!$E67="DB",Overall!$E67="DL",Overall!$E67="LB"),INDEX('IDP Prj'!$M$11:$M$1000,MATCH(Overall!$D67,'IDP Prj'!$B$11:$B$1000,0)),INDEX(ProjectionCalcs!$Q$8:$Q$979,MATCH(Overall!$D67,ProjectionCalcs!$B$8:$B$979,0))),0)</f>
        <v>0</v>
      </c>
      <c r="O67" s="14" t="str">
        <f>Overall!$D67</f>
        <v>A.J. Green</v>
      </c>
      <c r="P67" s="15"/>
      <c r="Q67" s="3"/>
      <c r="R67" s="4"/>
      <c r="S67" s="3"/>
      <c r="T67" s="3"/>
      <c r="U67" s="3"/>
      <c r="V67" s="3"/>
      <c r="W67" s="5"/>
      <c r="X67" s="5"/>
      <c r="Y67" s="3"/>
      <c r="Z67" s="3"/>
    </row>
    <row r="68" ht="15.0" customHeight="1">
      <c r="A68" s="1">
        <f t="shared" si="1"/>
        <v>66</v>
      </c>
      <c r="B68" s="12">
        <v>24.4</v>
      </c>
      <c r="C68" s="1" t="str">
        <f t="shared" si="2"/>
        <v>Yes</v>
      </c>
      <c r="D68" s="1" t="s">
        <v>131</v>
      </c>
      <c r="E68" s="1" t="s">
        <v>34</v>
      </c>
      <c r="F68" s="1" t="s">
        <v>23</v>
      </c>
      <c r="G68" s="1" t="str">
        <f t="array" ref="G68">IFERROR(INDEX(Schedules!$T$4:$T$35,MATCH(Overall!$F68,Schedules!$B$4:$B$35,0)),"")</f>
        <v/>
      </c>
      <c r="H68" s="1" t="str">
        <f t="array" ref="H68">IFERROR(INDEX(Injuries!$K$100:$K$600,MATCH(Overall!$D68,Injuries!$J$100:$J$600,0)),"")</f>
        <v/>
      </c>
      <c r="I68" s="1">
        <f t="array" ref="I68">IFERROR(INDEX(Ranks!$J$1:$J$800,MATCH(Overall!$D68,Ranks!$E$1:$E$800,0)),"1000")</f>
        <v>64</v>
      </c>
      <c r="J68" s="1">
        <f t="array" ref="J68">IFERROR(INDEX(Ranks!$H$1:$H$800,MATCH(Overall!$D68,Ranks!$E$1:$E$800,0)),"1000")</f>
        <v>60</v>
      </c>
      <c r="K68" s="13">
        <f t="array" ref="K68">IFERROR(INDEX(Ranks!$L$1:$L$800,MATCH(Overall!$D68,Ranks!$E$1:$E$800,0)),"1000")</f>
        <v>73.4</v>
      </c>
      <c r="L68" s="1" t="str">
        <f t="array" ref="L68">IFERROR(INDEX(Ranks!$O$1:$O$800,MATCH(Overall!$D68,Ranks!$E$1:$E$800,0)),"Vet")</f>
        <v>Vet</v>
      </c>
      <c r="M68" s="12">
        <f t="array" ref="M68">IFERROR(INDEX(BorisTier!$E$211:$E$411,MATCH(Overall!$D68,BorisTier!$R$211:$R$411,0)),100)</f>
        <v>9</v>
      </c>
      <c r="N68" s="13">
        <f t="array" ref="N68">IFERROR(IF(OR(Overall!$E68="DB",Overall!$E68="DL",Overall!$E68="LB"),INDEX('IDP Prj'!$M$11:$M$1000,MATCH(Overall!$D68,'IDP Prj'!$B$11:$B$1000,0)),INDEX(ProjectionCalcs!$Q$8:$Q$979,MATCH(Overall!$D68,ProjectionCalcs!$B$8:$B$979,0))),0)</f>
        <v>0</v>
      </c>
      <c r="O68" s="14" t="str">
        <f>Overall!$D68</f>
        <v>Michael Gallup</v>
      </c>
      <c r="P68" s="15"/>
      <c r="Q68" s="3"/>
      <c r="R68" s="4"/>
      <c r="S68" s="3"/>
      <c r="T68" s="3"/>
      <c r="U68" s="3"/>
      <c r="V68" s="3"/>
      <c r="W68" s="5"/>
      <c r="X68" s="5"/>
      <c r="Y68" s="3"/>
      <c r="Z68" s="3"/>
    </row>
    <row r="69" ht="15.0" customHeight="1">
      <c r="A69" s="1">
        <f t="shared" si="1"/>
        <v>67</v>
      </c>
      <c r="B69" s="12">
        <v>23.1</v>
      </c>
      <c r="C69" s="1" t="str">
        <f t="shared" si="2"/>
        <v>Yes</v>
      </c>
      <c r="D69" s="1" t="s">
        <v>132</v>
      </c>
      <c r="E69" s="1" t="s">
        <v>34</v>
      </c>
      <c r="F69" s="1" t="s">
        <v>77</v>
      </c>
      <c r="G69" s="1" t="str">
        <f t="array" ref="G69">IFERROR(INDEX(Schedules!$T$4:$T$35,MATCH(Overall!$F69,Schedules!$B$4:$B$35,0)),"")</f>
        <v/>
      </c>
      <c r="H69" s="1" t="str">
        <f t="array" ref="H69">IFERROR(INDEX(Injuries!$K$100:$K$600,MATCH(Overall!$D69,Injuries!$J$100:$J$600,0)),"")</f>
        <v/>
      </c>
      <c r="I69" s="1">
        <f t="array" ref="I69">IFERROR(INDEX(Ranks!$J$1:$J$800,MATCH(Overall!$D69,Ranks!$E$1:$E$800,0)),"1000")</f>
        <v>67</v>
      </c>
      <c r="J69" s="1">
        <f t="array" ref="J69">IFERROR(INDEX(Ranks!$H$1:$H$800,MATCH(Overall!$D69,Ranks!$E$1:$E$800,0)),"1000")</f>
        <v>76</v>
      </c>
      <c r="K69" s="13">
        <f t="array" ref="K69">IFERROR(INDEX(Ranks!$L$1:$L$800,MATCH(Overall!$D69,Ranks!$E$1:$E$800,0)),"1000")</f>
        <v>72.3</v>
      </c>
      <c r="L69" s="1" t="str">
        <f t="array" ref="L69">IFERROR(INDEX(Ranks!$O$1:$O$800,MATCH(Overall!$D69,Ranks!$E$1:$E$800,0)),"Vet")</f>
        <v>Vet</v>
      </c>
      <c r="M69" s="12">
        <f t="array" ref="M69">IFERROR(INDEX(BorisTier!$E$211:$E$411,MATCH(Overall!$D69,BorisTier!$R$211:$R$411,0)),100)</f>
        <v>9</v>
      </c>
      <c r="N69" s="13">
        <f t="array" ref="N69">IFERROR(IF(OR(Overall!$E69="DB",Overall!$E69="DL",Overall!$E69="LB"),INDEX('IDP Prj'!$M$11:$M$1000,MATCH(Overall!$D69,'IDP Prj'!$B$11:$B$1000,0)),INDEX(ProjectionCalcs!$Q$8:$Q$979,MATCH(Overall!$D69,ProjectionCalcs!$B$8:$B$979,0))),0)</f>
        <v>0</v>
      </c>
      <c r="O69" s="14" t="str">
        <f>Overall!$D69</f>
        <v>Marquise Brown</v>
      </c>
      <c r="P69" s="15"/>
      <c r="Q69" s="3"/>
      <c r="R69" s="4"/>
      <c r="S69" s="3"/>
      <c r="T69" s="3"/>
      <c r="U69" s="3"/>
      <c r="V69" s="3"/>
      <c r="W69" s="5"/>
      <c r="X69" s="5"/>
      <c r="Y69" s="3"/>
      <c r="Z69" s="3"/>
    </row>
    <row r="70" ht="15.0" customHeight="1">
      <c r="A70" s="1">
        <f t="shared" si="1"/>
        <v>68</v>
      </c>
      <c r="B70" s="12">
        <v>27.7</v>
      </c>
      <c r="C70" s="1" t="str">
        <f t="shared" si="2"/>
        <v>Yes</v>
      </c>
      <c r="D70" s="1" t="s">
        <v>133</v>
      </c>
      <c r="E70" s="1" t="s">
        <v>34</v>
      </c>
      <c r="F70" s="1" t="s">
        <v>41</v>
      </c>
      <c r="G70" s="1" t="str">
        <f t="array" ref="G70">IFERROR(INDEX(Schedules!$T$4:$T$35,MATCH(Overall!$F70,Schedules!$B$4:$B$35,0)),"")</f>
        <v/>
      </c>
      <c r="H70" s="1" t="str">
        <f t="array" ref="H70">IFERROR(INDEX(Injuries!$K$100:$K$600,MATCH(Overall!$D70,Injuries!$J$100:$J$600,0)),"")</f>
        <v/>
      </c>
      <c r="I70" s="1">
        <f t="array" ref="I70">IFERROR(INDEX(Ranks!$J$1:$J$800,MATCH(Overall!$D70,Ranks!$E$1:$E$800,0)),"1000")</f>
        <v>54</v>
      </c>
      <c r="J70" s="1">
        <f t="array" ref="J70">IFERROR(INDEX(Ranks!$H$1:$H$800,MATCH(Overall!$D70,Ranks!$E$1:$E$800,0)),"1000")</f>
        <v>63</v>
      </c>
      <c r="K70" s="13">
        <f t="array" ref="K70">IFERROR(INDEX(Ranks!$L$1:$L$800,MATCH(Overall!$D70,Ranks!$E$1:$E$800,0)),"1000")</f>
        <v>66</v>
      </c>
      <c r="L70" s="1" t="str">
        <f t="array" ref="L70">IFERROR(INDEX(Ranks!$O$1:$O$800,MATCH(Overall!$D70,Ranks!$E$1:$E$800,0)),"Vet")</f>
        <v>Vet</v>
      </c>
      <c r="M70" s="12">
        <f t="array" ref="M70">IFERROR(INDEX(BorisTier!$E$211:$E$411,MATCH(Overall!$D70,BorisTier!$R$211:$R$411,0)),100)</f>
        <v>8</v>
      </c>
      <c r="N70" s="13">
        <f t="array" ref="N70">IFERROR(IF(OR(Overall!$E70="DB",Overall!$E70="DL",Overall!$E70="LB"),INDEX('IDP Prj'!$M$11:$M$1000,MATCH(Overall!$D70,'IDP Prj'!$B$11:$B$1000,0)),INDEX(ProjectionCalcs!$Q$8:$Q$979,MATCH(Overall!$D70,ProjectionCalcs!$B$8:$B$979,0))),0)</f>
        <v>0</v>
      </c>
      <c r="O70" s="14" t="str">
        <f>Overall!$D70</f>
        <v>Jarvis Landry</v>
      </c>
      <c r="P70" s="15"/>
      <c r="Q70" s="3"/>
      <c r="R70" s="4"/>
      <c r="S70" s="3"/>
      <c r="T70" s="3"/>
      <c r="U70" s="3"/>
      <c r="V70" s="3"/>
      <c r="W70" s="5"/>
      <c r="X70" s="5"/>
      <c r="Y70" s="3"/>
      <c r="Z70" s="3"/>
    </row>
    <row r="71" ht="15.0" customHeight="1">
      <c r="A71" s="1">
        <f t="shared" si="1"/>
        <v>69</v>
      </c>
      <c r="B71" s="12">
        <v>21.5</v>
      </c>
      <c r="C71" s="1" t="str">
        <f t="shared" si="2"/>
        <v>Yes</v>
      </c>
      <c r="D71" s="1" t="s">
        <v>134</v>
      </c>
      <c r="E71" s="1" t="s">
        <v>17</v>
      </c>
      <c r="F71" s="1" t="s">
        <v>70</v>
      </c>
      <c r="G71" s="1" t="str">
        <f t="array" ref="G71">IFERROR(INDEX(Schedules!$T$4:$T$35,MATCH(Overall!$F71,Schedules!$B$4:$B$35,0)),"")</f>
        <v/>
      </c>
      <c r="H71" s="1" t="str">
        <f t="array" ref="H71">IFERROR(INDEX(Injuries!$K$100:$K$600,MATCH(Overall!$D71,Injuries!$J$100:$J$600,0)),"")</f>
        <v/>
      </c>
      <c r="I71" s="1">
        <f t="array" ref="I71">IFERROR(INDEX(Ranks!$J$1:$J$800,MATCH(Overall!$D71,Ranks!$E$1:$E$800,0)),"1000")</f>
        <v>49</v>
      </c>
      <c r="J71" s="1">
        <f t="array" ref="J71">IFERROR(INDEX(Ranks!$H$1:$H$800,MATCH(Overall!$D71,Ranks!$E$1:$E$800,0)),"1000")</f>
        <v>66</v>
      </c>
      <c r="K71" s="13">
        <f t="array" ref="K71">IFERROR(INDEX(Ranks!$L$1:$L$800,MATCH(Overall!$D71,Ranks!$E$1:$E$800,0)),"1000")</f>
        <v>71.9</v>
      </c>
      <c r="L71" s="1">
        <f t="array" ref="L71">IFERROR(INDEX(Ranks!$O$1:$O$800,MATCH(Overall!$D71,Ranks!$E$1:$E$800,0)),"Vet")</f>
        <v>4</v>
      </c>
      <c r="M71" s="12">
        <f t="array" ref="M71">IFERROR(INDEX(BorisTier!$E$211:$E$411,MATCH(Overall!$D71,BorisTier!$R$211:$R$411,0)),100)</f>
        <v>9</v>
      </c>
      <c r="N71" s="13">
        <f t="array" ref="N71">IFERROR(IF(OR(Overall!$E71="DB",Overall!$E71="DL",Overall!$E71="LB"),INDEX('IDP Prj'!$M$11:$M$1000,MATCH(Overall!$D71,'IDP Prj'!$B$11:$B$1000,0)),INDEX(ProjectionCalcs!$Q$8:$Q$979,MATCH(Overall!$D71,ProjectionCalcs!$B$8:$B$979,0))),0)</f>
        <v>0</v>
      </c>
      <c r="O71" s="14" t="str">
        <f>Overall!$D71</f>
        <v>D'Andre Swift</v>
      </c>
      <c r="P71" s="15"/>
      <c r="Q71" s="3"/>
      <c r="R71" s="4"/>
      <c r="S71" s="3"/>
      <c r="T71" s="3"/>
      <c r="U71" s="3"/>
      <c r="V71" s="3"/>
      <c r="W71" s="5"/>
      <c r="X71" s="5"/>
      <c r="Y71" s="3"/>
      <c r="Z71" s="3"/>
    </row>
    <row r="72" ht="15.0" customHeight="1">
      <c r="A72" s="1">
        <f t="shared" si="1"/>
        <v>70</v>
      </c>
      <c r="B72" s="12">
        <v>21.1</v>
      </c>
      <c r="C72" s="1" t="str">
        <f t="shared" si="2"/>
        <v>Yes</v>
      </c>
      <c r="D72" s="1" t="s">
        <v>135</v>
      </c>
      <c r="E72" s="1" t="s">
        <v>17</v>
      </c>
      <c r="F72" s="1" t="s">
        <v>95</v>
      </c>
      <c r="G72" s="1" t="str">
        <f t="array" ref="G72">IFERROR(INDEX(Schedules!$T$4:$T$35,MATCH(Overall!$F72,Schedules!$B$4:$B$35,0)),"")</f>
        <v/>
      </c>
      <c r="H72" s="1" t="str">
        <f t="array" ref="H72">IFERROR(INDEX(Injuries!$K$100:$K$600,MATCH(Overall!$D72,Injuries!$J$100:$J$600,0)),"")</f>
        <v/>
      </c>
      <c r="I72" s="1">
        <f t="array" ref="I72">IFERROR(INDEX(Ranks!$J$1:$J$800,MATCH(Overall!$D72,Ranks!$E$1:$E$800,0)),"1000")</f>
        <v>58</v>
      </c>
      <c r="J72" s="1">
        <f t="array" ref="J72">IFERROR(INDEX(Ranks!$H$1:$H$800,MATCH(Overall!$D72,Ranks!$E$1:$E$800,0)),"1000")</f>
        <v>70</v>
      </c>
      <c r="K72" s="13">
        <f t="array" ref="K72">IFERROR(INDEX(Ranks!$L$1:$L$800,MATCH(Overall!$D72,Ranks!$E$1:$E$800,0)),"1000")</f>
        <v>77.5</v>
      </c>
      <c r="L72" s="1">
        <f t="array" ref="L72">IFERROR(INDEX(Ranks!$O$1:$O$800,MATCH(Overall!$D72,Ranks!$E$1:$E$800,0)),"Vet")</f>
        <v>7</v>
      </c>
      <c r="M72" s="12">
        <f t="array" ref="M72">IFERROR(INDEX(BorisTier!$E$211:$E$411,MATCH(Overall!$D72,BorisTier!$R$211:$R$411,0)),100)</f>
        <v>10</v>
      </c>
      <c r="N72" s="13">
        <f t="array" ref="N72">IFERROR(IF(OR(Overall!$E72="DB",Overall!$E72="DL",Overall!$E72="LB"),INDEX('IDP Prj'!$M$11:$M$1000,MATCH(Overall!$D72,'IDP Prj'!$B$11:$B$1000,0)),INDEX(ProjectionCalcs!$Q$8:$Q$979,MATCH(Overall!$D72,ProjectionCalcs!$B$8:$B$979,0))),0)</f>
        <v>0</v>
      </c>
      <c r="O72" s="14" t="str">
        <f>Overall!$D72</f>
        <v>Cam Akers</v>
      </c>
      <c r="P72" s="15"/>
      <c r="Q72" s="3"/>
      <c r="R72" s="4"/>
      <c r="S72" s="3"/>
      <c r="T72" s="3"/>
      <c r="U72" s="3"/>
      <c r="V72" s="3"/>
      <c r="W72" s="5"/>
      <c r="X72" s="5"/>
      <c r="Y72" s="3"/>
      <c r="Z72" s="3"/>
    </row>
    <row r="73" ht="15.0" customHeight="1">
      <c r="A73" s="1">
        <f t="shared" si="1"/>
        <v>71</v>
      </c>
      <c r="B73" s="12">
        <v>24.2</v>
      </c>
      <c r="C73" s="1" t="str">
        <f t="shared" si="2"/>
        <v>Yes</v>
      </c>
      <c r="D73" s="1" t="s">
        <v>136</v>
      </c>
      <c r="E73" s="1" t="s">
        <v>75</v>
      </c>
      <c r="F73" s="1" t="s">
        <v>123</v>
      </c>
      <c r="G73" s="1" t="str">
        <f t="array" ref="G73">IFERROR(INDEX(Schedules!$T$4:$T$35,MATCH(Overall!$F73,Schedules!$B$4:$B$35,0)),"")</f>
        <v/>
      </c>
      <c r="H73" s="1" t="str">
        <f t="array" ref="H73">IFERROR(INDEX(Injuries!$K$100:$K$600,MATCH(Overall!$D73,Injuries!$J$100:$J$600,0)),"")</f>
        <v/>
      </c>
      <c r="I73" s="1">
        <f t="array" ref="I73">IFERROR(INDEX(Ranks!$J$1:$J$800,MATCH(Overall!$D73,Ranks!$E$1:$E$800,0)),"1000")</f>
        <v>119</v>
      </c>
      <c r="J73" s="1">
        <f t="array" ref="J73">IFERROR(INDEX(Ranks!$H$1:$H$800,MATCH(Overall!$D73,Ranks!$E$1:$E$800,0)),"1000")</f>
        <v>96</v>
      </c>
      <c r="K73" s="13">
        <f t="array" ref="K73">IFERROR(INDEX(Ranks!$L$1:$L$800,MATCH(Overall!$D73,Ranks!$E$1:$E$800,0)),"1000")</f>
        <v>77.7</v>
      </c>
      <c r="L73" s="1" t="str">
        <f t="array" ref="L73">IFERROR(INDEX(Ranks!$O$1:$O$800,MATCH(Overall!$D73,Ranks!$E$1:$E$800,0)),"Vet")</f>
        <v>Vet</v>
      </c>
      <c r="M73" s="12">
        <f t="array" ref="M73">IFERROR(INDEX(BorisTier!$E$211:$E$411,MATCH(Overall!$D73,BorisTier!$R$211:$R$411,0)),100)</f>
        <v>10</v>
      </c>
      <c r="N73" s="13">
        <f t="array" ref="N73">IFERROR(IF(OR(Overall!$E73="DB",Overall!$E73="DL",Overall!$E73="LB"),INDEX('IDP Prj'!$M$11:$M$1000,MATCH(Overall!$D73,'IDP Prj'!$B$11:$B$1000,0)),INDEX(ProjectionCalcs!$Q$8:$Q$979,MATCH(Overall!$D73,ProjectionCalcs!$B$8:$B$979,0))),0)</f>
        <v>0</v>
      </c>
      <c r="O73" s="14" t="str">
        <f>Overall!$D73</f>
        <v>Josh Allen</v>
      </c>
      <c r="P73" s="15"/>
      <c r="Q73" s="3"/>
      <c r="R73" s="4"/>
      <c r="S73" s="3"/>
      <c r="T73" s="3"/>
      <c r="U73" s="3"/>
      <c r="V73" s="3"/>
      <c r="W73" s="5"/>
      <c r="X73" s="5"/>
      <c r="Y73" s="3"/>
      <c r="Z73" s="3"/>
    </row>
    <row r="74" ht="15.0" customHeight="1">
      <c r="A74" s="1">
        <f t="shared" si="1"/>
        <v>72</v>
      </c>
      <c r="B74" s="12">
        <v>25.7</v>
      </c>
      <c r="C74" s="1" t="str">
        <f t="shared" si="2"/>
        <v>Yes</v>
      </c>
      <c r="D74" s="1" t="s">
        <v>137</v>
      </c>
      <c r="E74" s="1" t="s">
        <v>34</v>
      </c>
      <c r="F74" s="1" t="s">
        <v>44</v>
      </c>
      <c r="G74" s="1" t="str">
        <f t="array" ref="G74">IFERROR(INDEX(Schedules!$T$4:$T$35,MATCH(Overall!$F74,Schedules!$B$4:$B$35,0)),"")</f>
        <v/>
      </c>
      <c r="H74" s="1" t="str">
        <f t="array" ref="H74">IFERROR(INDEX(Injuries!$K$100:$K$600,MATCH(Overall!$D74,Injuries!$J$100:$J$600,0)),"")</f>
        <v/>
      </c>
      <c r="I74" s="1">
        <f t="array" ref="I74">IFERROR(INDEX(Ranks!$J$1:$J$800,MATCH(Overall!$D74,Ranks!$E$1:$E$800,0)),"1000")</f>
        <v>65</v>
      </c>
      <c r="J74" s="1">
        <f t="array" ref="J74">IFERROR(INDEX(Ranks!$H$1:$H$800,MATCH(Overall!$D74,Ranks!$E$1:$E$800,0)),"1000")</f>
        <v>65</v>
      </c>
      <c r="K74" s="13">
        <f t="array" ref="K74">IFERROR(INDEX(Ranks!$L$1:$L$800,MATCH(Overall!$D74,Ranks!$E$1:$E$800,0)),"1000")</f>
        <v>65.6</v>
      </c>
      <c r="L74" s="1" t="str">
        <f t="array" ref="L74">IFERROR(INDEX(Ranks!$O$1:$O$800,MATCH(Overall!$D74,Ranks!$E$1:$E$800,0)),"Vet")</f>
        <v>Vet</v>
      </c>
      <c r="M74" s="12">
        <f t="array" ref="M74">IFERROR(INDEX(BorisTier!$E$211:$E$411,MATCH(Overall!$D74,BorisTier!$R$211:$R$411,0)),100)</f>
        <v>8</v>
      </c>
      <c r="N74" s="13">
        <f t="array" ref="N74">IFERROR(IF(OR(Overall!$E74="DB",Overall!$E74="DL",Overall!$E74="LB"),INDEX('IDP Prj'!$M$11:$M$1000,MATCH(Overall!$D74,'IDP Prj'!$B$11:$B$1000,0)),INDEX(ProjectionCalcs!$Q$8:$Q$979,MATCH(Overall!$D74,ProjectionCalcs!$B$8:$B$979,0))),0)</f>
        <v>0</v>
      </c>
      <c r="O74" s="14" t="str">
        <f>Overall!$D74</f>
        <v>Tyler Boyd</v>
      </c>
      <c r="P74" s="15"/>
      <c r="Q74" s="3"/>
      <c r="R74" s="4"/>
      <c r="S74" s="3"/>
      <c r="T74" s="3"/>
      <c r="U74" s="3"/>
      <c r="V74" s="3"/>
      <c r="W74" s="5"/>
      <c r="X74" s="5"/>
      <c r="Y74" s="3"/>
      <c r="Z74" s="3"/>
    </row>
    <row r="75" ht="15.0" customHeight="1">
      <c r="A75" s="1">
        <f t="shared" si="1"/>
        <v>73</v>
      </c>
      <c r="B75" s="12">
        <v>30.0</v>
      </c>
      <c r="C75" s="1" t="str">
        <f t="shared" si="2"/>
        <v>Yes</v>
      </c>
      <c r="D75" s="1" t="s">
        <v>138</v>
      </c>
      <c r="E75" s="1" t="s">
        <v>34</v>
      </c>
      <c r="F75" s="1" t="s">
        <v>70</v>
      </c>
      <c r="G75" s="1" t="str">
        <f t="array" ref="G75">IFERROR(INDEX(Schedules!$T$4:$T$35,MATCH(Overall!$F75,Schedules!$B$4:$B$35,0)),"")</f>
        <v/>
      </c>
      <c r="H75" s="1" t="str">
        <f t="array" ref="H75">IFERROR(INDEX(Injuries!$K$100:$K$600,MATCH(Overall!$D75,Injuries!$J$100:$J$600,0)),"")</f>
        <v/>
      </c>
      <c r="I75" s="1">
        <f t="array" ref="I75">IFERROR(INDEX(Ranks!$J$1:$J$800,MATCH(Overall!$D75,Ranks!$E$1:$E$800,0)),"1000")</f>
        <v>77</v>
      </c>
      <c r="J75" s="1">
        <f t="array" ref="J75">IFERROR(INDEX(Ranks!$H$1:$H$800,MATCH(Overall!$D75,Ranks!$E$1:$E$800,0)),"1000")</f>
        <v>87</v>
      </c>
      <c r="K75" s="13">
        <f t="array" ref="K75">IFERROR(INDEX(Ranks!$L$1:$L$800,MATCH(Overall!$D75,Ranks!$E$1:$E$800,0)),"1000")</f>
        <v>79</v>
      </c>
      <c r="L75" s="1" t="str">
        <f t="array" ref="L75">IFERROR(INDEX(Ranks!$O$1:$O$800,MATCH(Overall!$D75,Ranks!$E$1:$E$800,0)),"Vet")</f>
        <v>Vet</v>
      </c>
      <c r="M75" s="12">
        <f t="array" ref="M75">IFERROR(INDEX(BorisTier!$E$211:$E$411,MATCH(Overall!$D75,BorisTier!$R$211:$R$411,0)),100)</f>
        <v>10</v>
      </c>
      <c r="N75" s="13">
        <f t="array" ref="N75">IFERROR(IF(OR(Overall!$E75="DB",Overall!$E75="DL",Overall!$E75="LB"),INDEX('IDP Prj'!$M$11:$M$1000,MATCH(Overall!$D75,'IDP Prj'!$B$11:$B$1000,0)),INDEX(ProjectionCalcs!$Q$8:$Q$979,MATCH(Overall!$D75,ProjectionCalcs!$B$8:$B$979,0))),0)</f>
        <v>0</v>
      </c>
      <c r="O75" s="14" t="str">
        <f>Overall!$D75</f>
        <v>Marvin Jones Jr.</v>
      </c>
      <c r="P75" s="15"/>
      <c r="Q75" s="3"/>
      <c r="R75" s="4"/>
      <c r="S75" s="3"/>
      <c r="T75" s="3"/>
      <c r="U75" s="3"/>
      <c r="V75" s="3"/>
      <c r="W75" s="5"/>
      <c r="X75" s="5"/>
      <c r="Y75" s="3"/>
      <c r="Z75" s="3"/>
    </row>
    <row r="76" ht="15.0" customHeight="1">
      <c r="A76" s="1">
        <f t="shared" si="1"/>
        <v>74</v>
      </c>
      <c r="B76" s="12">
        <v>34.2</v>
      </c>
      <c r="C76" s="1" t="str">
        <f t="shared" si="2"/>
        <v>Yes</v>
      </c>
      <c r="D76" s="1" t="s">
        <v>139</v>
      </c>
      <c r="E76" s="1" t="s">
        <v>34</v>
      </c>
      <c r="F76" s="1" t="s">
        <v>140</v>
      </c>
      <c r="G76" s="1" t="str">
        <f t="array" ref="G76">IFERROR(INDEX(Schedules!$T$4:$T$35,MATCH(Overall!$F76,Schedules!$B$4:$B$35,0)),"")</f>
        <v/>
      </c>
      <c r="H76" s="1" t="str">
        <f t="array" ref="H76">IFERROR(INDEX(Injuries!$K$100:$K$600,MATCH(Overall!$D76,Injuries!$J$100:$J$600,0)),"")</f>
        <v/>
      </c>
      <c r="I76" s="1">
        <f t="array" ref="I76">IFERROR(INDEX(Ranks!$J$1:$J$800,MATCH(Overall!$D76,Ranks!$E$1:$E$800,0)),"1000")</f>
        <v>81</v>
      </c>
      <c r="J76" s="1">
        <f t="array" ref="J76">IFERROR(INDEX(Ranks!$H$1:$H$800,MATCH(Overall!$D76,Ranks!$E$1:$E$800,0)),"1000")</f>
        <v>75</v>
      </c>
      <c r="K76" s="13">
        <f t="array" ref="K76">IFERROR(INDEX(Ranks!$L$1:$L$800,MATCH(Overall!$D76,Ranks!$E$1:$E$800,0)),"1000")</f>
        <v>70.1</v>
      </c>
      <c r="L76" s="1" t="str">
        <f t="array" ref="L76">IFERROR(INDEX(Ranks!$O$1:$O$800,MATCH(Overall!$D76,Ranks!$E$1:$E$800,0)),"Vet")</f>
        <v>Vet</v>
      </c>
      <c r="M76" s="12">
        <f t="array" ref="M76">IFERROR(INDEX(BorisTier!$E$211:$E$411,MATCH(Overall!$D76,BorisTier!$R$211:$R$411,0)),100)</f>
        <v>9</v>
      </c>
      <c r="N76" s="13">
        <f t="array" ref="N76">IFERROR(IF(OR(Overall!$E76="DB",Overall!$E76="DL",Overall!$E76="LB"),INDEX('IDP Prj'!$M$11:$M$1000,MATCH(Overall!$D76,'IDP Prj'!$B$11:$B$1000,0)),INDEX(ProjectionCalcs!$Q$8:$Q$979,MATCH(Overall!$D76,ProjectionCalcs!$B$8:$B$979,0))),0)</f>
        <v>0</v>
      </c>
      <c r="O76" s="14" t="str">
        <f>Overall!$D76</f>
        <v>Julian Edelman</v>
      </c>
      <c r="P76" s="15"/>
      <c r="Q76" s="3"/>
      <c r="R76" s="4"/>
      <c r="S76" s="3"/>
      <c r="T76" s="3"/>
      <c r="U76" s="3"/>
      <c r="V76" s="3"/>
      <c r="W76" s="5"/>
      <c r="X76" s="5"/>
      <c r="Y76" s="3"/>
      <c r="Z76" s="3"/>
    </row>
    <row r="77" ht="15.0" customHeight="1">
      <c r="A77" s="1">
        <f t="shared" si="1"/>
        <v>75</v>
      </c>
      <c r="B77" s="12">
        <v>25.0</v>
      </c>
      <c r="C77" s="1" t="str">
        <f t="shared" si="2"/>
        <v>Yes</v>
      </c>
      <c r="D77" s="1" t="s">
        <v>141</v>
      </c>
      <c r="E77" s="1" t="s">
        <v>17</v>
      </c>
      <c r="F77" s="1" t="s">
        <v>41</v>
      </c>
      <c r="G77" s="1" t="str">
        <f t="array" ref="G77">IFERROR(INDEX(Schedules!$T$4:$T$35,MATCH(Overall!$F77,Schedules!$B$4:$B$35,0)),"")</f>
        <v/>
      </c>
      <c r="H77" s="1" t="str">
        <f t="array" ref="H77">IFERROR(INDEX(Injuries!$K$100:$K$600,MATCH(Overall!$D77,Injuries!$J$100:$J$600,0)),"")</f>
        <v/>
      </c>
      <c r="I77" s="1">
        <f t="array" ref="I77">IFERROR(INDEX(Ranks!$J$1:$J$800,MATCH(Overall!$D77,Ranks!$E$1:$E$800,0)),"1000")</f>
        <v>71</v>
      </c>
      <c r="J77" s="1">
        <f t="array" ref="J77">IFERROR(INDEX(Ranks!$H$1:$H$800,MATCH(Overall!$D77,Ranks!$E$1:$E$800,0)),"1000")</f>
        <v>77</v>
      </c>
      <c r="K77" s="13">
        <f t="array" ref="K77">IFERROR(INDEX(Ranks!$L$1:$L$800,MATCH(Overall!$D77,Ranks!$E$1:$E$800,0)),"1000")</f>
        <v>63.4</v>
      </c>
      <c r="L77" s="1" t="str">
        <f t="array" ref="L77">IFERROR(INDEX(Ranks!$O$1:$O$800,MATCH(Overall!$D77,Ranks!$E$1:$E$800,0)),"Vet")</f>
        <v>Vet</v>
      </c>
      <c r="M77" s="12">
        <f t="array" ref="M77">IFERROR(INDEX(BorisTier!$E$211:$E$411,MATCH(Overall!$D77,BorisTier!$R$211:$R$411,0)),100)</f>
        <v>8</v>
      </c>
      <c r="N77" s="13">
        <f t="array" ref="N77">IFERROR(IF(OR(Overall!$E77="DB",Overall!$E77="DL",Overall!$E77="LB"),INDEX('IDP Prj'!$M$11:$M$1000,MATCH(Overall!$D77,'IDP Prj'!$B$11:$B$1000,0)),INDEX(ProjectionCalcs!$Q$8:$Q$979,MATCH(Overall!$D77,ProjectionCalcs!$B$8:$B$979,0))),0)</f>
        <v>0</v>
      </c>
      <c r="O77" s="14" t="str">
        <f>Overall!$D77</f>
        <v>Kareem Hunt</v>
      </c>
      <c r="P77" s="15"/>
      <c r="Q77" s="3"/>
      <c r="R77" s="4"/>
      <c r="S77" s="3"/>
      <c r="T77" s="3"/>
      <c r="U77" s="3"/>
      <c r="V77" s="3"/>
      <c r="W77" s="5"/>
      <c r="X77" s="5"/>
      <c r="Y77" s="3"/>
      <c r="Z77" s="3"/>
    </row>
    <row r="78" ht="15.0" customHeight="1">
      <c r="A78" s="1">
        <f t="shared" si="1"/>
        <v>76</v>
      </c>
      <c r="B78" s="12">
        <v>35.2</v>
      </c>
      <c r="C78" s="1" t="str">
        <f t="shared" si="2"/>
        <v>Yes</v>
      </c>
      <c r="D78" s="1" t="s">
        <v>142</v>
      </c>
      <c r="E78" s="1" t="s">
        <v>75</v>
      </c>
      <c r="F78" s="1" t="s">
        <v>53</v>
      </c>
      <c r="G78" s="1" t="str">
        <f t="array" ref="G78">IFERROR(INDEX(Schedules!$T$4:$T$35,MATCH(Overall!$F78,Schedules!$B$4:$B$35,0)),"")</f>
        <v/>
      </c>
      <c r="H78" s="1" t="str">
        <f t="array" ref="H78">IFERROR(INDEX(Injuries!$K$100:$K$600,MATCH(Overall!$D78,Injuries!$J$100:$J$600,0)),"")</f>
        <v/>
      </c>
      <c r="I78" s="1">
        <f t="array" ref="I78">IFERROR(INDEX(Ranks!$J$1:$J$800,MATCH(Overall!$D78,Ranks!$E$1:$E$800,0)),"1000")</f>
        <v>116</v>
      </c>
      <c r="J78" s="1">
        <f t="array" ref="J78">IFERROR(INDEX(Ranks!$H$1:$H$800,MATCH(Overall!$D78,Ranks!$E$1:$E$800,0)),"1000")</f>
        <v>86</v>
      </c>
      <c r="K78" s="13">
        <f t="array" ref="K78">IFERROR(INDEX(Ranks!$L$1:$L$800,MATCH(Overall!$D78,Ranks!$E$1:$E$800,0)),"1000")</f>
        <v>80</v>
      </c>
      <c r="L78" s="1" t="str">
        <f t="array" ref="L78">IFERROR(INDEX(Ranks!$O$1:$O$800,MATCH(Overall!$D78,Ranks!$E$1:$E$800,0)),"Vet")</f>
        <v>Vet</v>
      </c>
      <c r="M78" s="12">
        <f t="array" ref="M78">IFERROR(INDEX(BorisTier!$E$211:$E$411,MATCH(Overall!$D78,BorisTier!$R$211:$R$411,0)),100)</f>
        <v>10</v>
      </c>
      <c r="N78" s="13">
        <f t="array" ref="N78">IFERROR(IF(OR(Overall!$E78="DB",Overall!$E78="DL",Overall!$E78="LB"),INDEX('IDP Prj'!$M$11:$M$1000,MATCH(Overall!$D78,'IDP Prj'!$B$11:$B$1000,0)),INDEX(ProjectionCalcs!$Q$8:$Q$979,MATCH(Overall!$D78,ProjectionCalcs!$B$8:$B$979,0))),0)</f>
        <v>0</v>
      </c>
      <c r="O78" s="14" t="str">
        <f>Overall!$D78</f>
        <v>Matt Ryan</v>
      </c>
      <c r="P78" s="15"/>
      <c r="Q78" s="3"/>
      <c r="R78" s="4"/>
      <c r="S78" s="3"/>
      <c r="T78" s="3"/>
      <c r="U78" s="3"/>
      <c r="V78" s="3"/>
      <c r="W78" s="5"/>
      <c r="X78" s="5"/>
      <c r="Y78" s="3"/>
      <c r="Z78" s="3"/>
    </row>
    <row r="79" ht="15.0" customHeight="1">
      <c r="A79" s="1">
        <f t="shared" si="1"/>
        <v>77</v>
      </c>
      <c r="B79" s="12">
        <v>25.9</v>
      </c>
      <c r="C79" s="1" t="str">
        <f t="shared" si="2"/>
        <v>Yes</v>
      </c>
      <c r="D79" s="1" t="s">
        <v>143</v>
      </c>
      <c r="E79" s="1" t="s">
        <v>61</v>
      </c>
      <c r="F79" s="1" t="s">
        <v>20</v>
      </c>
      <c r="G79" s="1" t="str">
        <f t="array" ref="G79">IFERROR(INDEX(Schedules!$T$4:$T$35,MATCH(Overall!$F79,Schedules!$B$4:$B$35,0)),"")</f>
        <v/>
      </c>
      <c r="H79" s="1" t="str">
        <f t="array" ref="H79">IFERROR(INDEX(Injuries!$K$100:$K$600,MATCH(Overall!$D79,Injuries!$J$100:$J$600,0)),"")</f>
        <v/>
      </c>
      <c r="I79" s="1">
        <f t="array" ref="I79">IFERROR(INDEX(Ranks!$J$1:$J$800,MATCH(Overall!$D79,Ranks!$E$1:$E$800,0)),"1000")</f>
        <v>82</v>
      </c>
      <c r="J79" s="1">
        <f t="array" ref="J79">IFERROR(INDEX(Ranks!$H$1:$H$800,MATCH(Overall!$D79,Ranks!$E$1:$E$800,0)),"1000")</f>
        <v>73</v>
      </c>
      <c r="K79" s="13">
        <f t="array" ref="K79">IFERROR(INDEX(Ranks!$L$1:$L$800,MATCH(Overall!$D79,Ranks!$E$1:$E$800,0)),"1000")</f>
        <v>75.4</v>
      </c>
      <c r="L79" s="1" t="str">
        <f t="array" ref="L79">IFERROR(INDEX(Ranks!$O$1:$O$800,MATCH(Overall!$D79,Ranks!$E$1:$E$800,0)),"Vet")</f>
        <v>Vet</v>
      </c>
      <c r="M79" s="12">
        <f t="array" ref="M79">IFERROR(INDEX(BorisTier!$E$211:$E$411,MATCH(Overall!$D79,BorisTier!$R$211:$R$411,0)),100)</f>
        <v>9</v>
      </c>
      <c r="N79" s="13">
        <f t="array" ref="N79">IFERROR(IF(OR(Overall!$E79="DB",Overall!$E79="DL",Overall!$E79="LB"),INDEX('IDP Prj'!$M$11:$M$1000,MATCH(Overall!$D79,'IDP Prj'!$B$11:$B$1000,0)),INDEX(ProjectionCalcs!$Q$8:$Q$979,MATCH(Overall!$D79,ProjectionCalcs!$B$8:$B$979,0))),0)</f>
        <v>0</v>
      </c>
      <c r="O79" s="14" t="str">
        <f>Overall!$D79</f>
        <v>Evan Engram</v>
      </c>
      <c r="P79" s="15"/>
      <c r="Q79" s="3"/>
      <c r="R79" s="4"/>
      <c r="S79" s="3"/>
      <c r="T79" s="3"/>
      <c r="U79" s="3"/>
      <c r="V79" s="3"/>
      <c r="W79" s="5"/>
      <c r="X79" s="5"/>
      <c r="Y79" s="3"/>
      <c r="Z79" s="3"/>
    </row>
    <row r="80" ht="15.0" customHeight="1">
      <c r="A80" s="1">
        <f t="shared" si="1"/>
        <v>78</v>
      </c>
      <c r="B80" s="12">
        <v>23.0</v>
      </c>
      <c r="C80" s="1" t="str">
        <f t="shared" si="2"/>
        <v>Yes</v>
      </c>
      <c r="D80" s="22" t="s">
        <v>144</v>
      </c>
      <c r="E80" s="1" t="s">
        <v>17</v>
      </c>
      <c r="F80" s="1" t="s">
        <v>58</v>
      </c>
      <c r="G80" s="1" t="str">
        <f t="array" ref="G80">IFERROR(INDEX(Schedules!$T$4:$T$35,MATCH(Overall!$F80,Schedules!$B$4:$B$35,0)),"")</f>
        <v/>
      </c>
      <c r="H80" s="1" t="str">
        <f t="array" ref="H80">IFERROR(INDEX(Injuries!$K$100:$K$600,MATCH(Overall!$D80,Injuries!$J$100:$J$600,0)),"")</f>
        <v/>
      </c>
      <c r="I80" s="1">
        <f t="array" ref="I80">IFERROR(INDEX(Ranks!$J$1:$J$800,MATCH(Overall!$D80,Ranks!$E$1:$E$800,0)),"1000")</f>
        <v>60</v>
      </c>
      <c r="J80" s="1">
        <f t="array" ref="J80">IFERROR(INDEX(Ranks!$H$1:$H$800,MATCH(Overall!$D80,Ranks!$E$1:$E$800,0)),"1000")</f>
        <v>92</v>
      </c>
      <c r="K80" s="13">
        <f t="array" ref="K80">IFERROR(INDEX(Ranks!$L$1:$L$800,MATCH(Overall!$D80,Ranks!$E$1:$E$800,0)),"1000")</f>
        <v>87</v>
      </c>
      <c r="L80" s="1" t="str">
        <f t="array" ref="L80">IFERROR(INDEX(Ranks!$O$1:$O$800,MATCH(Overall!$D80,Ranks!$E$1:$E$800,0)),"Vet")</f>
        <v>Vet</v>
      </c>
      <c r="M80" s="12">
        <f t="array" ref="M80">IFERROR(INDEX(BorisTier!$E$211:$E$411,MATCH(Overall!$D80,BorisTier!$R$211:$R$411,0)),100)</f>
        <v>11</v>
      </c>
      <c r="N80" s="13">
        <f t="array" ref="N80">IFERROR(IF(OR(Overall!$E80="DB",Overall!$E80="DL",Overall!$E80="LB"),INDEX('IDP Prj'!$M$11:$M$1000,MATCH(Overall!$D80,'IDP Prj'!$B$11:$B$1000,0)),INDEX(ProjectionCalcs!$Q$8:$Q$979,MATCH(Overall!$D80,ProjectionCalcs!$B$8:$B$979,0))),0)</f>
        <v>0</v>
      </c>
      <c r="O80" s="14" t="str">
        <f>Overall!$D80</f>
        <v>Ro1000ld Jones II</v>
      </c>
      <c r="P80" s="15"/>
      <c r="Q80" s="3"/>
      <c r="R80" s="4"/>
      <c r="S80" s="3"/>
      <c r="T80" s="3"/>
      <c r="U80" s="3"/>
      <c r="V80" s="3"/>
      <c r="W80" s="5"/>
      <c r="X80" s="5"/>
      <c r="Y80" s="3"/>
      <c r="Z80" s="3"/>
    </row>
    <row r="81" ht="15.0" customHeight="1">
      <c r="A81" s="1">
        <f t="shared" si="1"/>
        <v>79</v>
      </c>
      <c r="B81" s="12">
        <v>26.8</v>
      </c>
      <c r="C81" s="1" t="str">
        <f t="shared" si="2"/>
        <v>Yes</v>
      </c>
      <c r="D81" s="1" t="s">
        <v>145</v>
      </c>
      <c r="E81" s="1" t="s">
        <v>34</v>
      </c>
      <c r="F81" s="1" t="s">
        <v>107</v>
      </c>
      <c r="G81" s="1" t="str">
        <f t="array" ref="G81">IFERROR(INDEX(Schedules!$T$4:$T$35,MATCH(Overall!$F81,Schedules!$B$4:$B$35,0)),"")</f>
        <v/>
      </c>
      <c r="H81" s="1" t="str">
        <f t="array" ref="H81">IFERROR(INDEX(Injuries!$K$100:$K$600,MATCH(Overall!$D81,Injuries!$J$100:$J$600,0)),"")</f>
        <v/>
      </c>
      <c r="I81" s="1">
        <f t="array" ref="I81">IFERROR(INDEX(Ranks!$J$1:$J$800,MATCH(Overall!$D81,Ranks!$E$1:$E$800,0)),"1000")</f>
        <v>79</v>
      </c>
      <c r="J81" s="1">
        <f t="array" ref="J81">IFERROR(INDEX(Ranks!$H$1:$H$800,MATCH(Overall!$D81,Ranks!$E$1:$E$800,0)),"1000")</f>
        <v>82</v>
      </c>
      <c r="K81" s="13">
        <f t="array" ref="K81">IFERROR(INDEX(Ranks!$L$1:$L$800,MATCH(Overall!$D81,Ranks!$E$1:$E$800,0)),"1000")</f>
        <v>84.4</v>
      </c>
      <c r="L81" s="1" t="str">
        <f t="array" ref="L81">IFERROR(INDEX(Ranks!$O$1:$O$800,MATCH(Overall!$D81,Ranks!$E$1:$E$800,0)),"Vet")</f>
        <v>Vet</v>
      </c>
      <c r="M81" s="12">
        <f t="array" ref="M81">IFERROR(INDEX(BorisTier!$E$211:$E$411,MATCH(Overall!$D81,BorisTier!$R$211:$R$411,0)),100)</f>
        <v>10</v>
      </c>
      <c r="N81" s="13">
        <f t="array" ref="N81">IFERROR(IF(OR(Overall!$E81="DB",Overall!$E81="DL",Overall!$E81="LB"),INDEX('IDP Prj'!$M$11:$M$1000,MATCH(Overall!$D81,'IDP Prj'!$B$11:$B$1000,0)),INDEX(ProjectionCalcs!$Q$8:$Q$979,MATCH(Overall!$D81,ProjectionCalcs!$B$8:$B$979,0))),0)</f>
        <v>0</v>
      </c>
      <c r="O81" s="14" t="str">
        <f>Overall!$D81</f>
        <v>Brandin Cooks</v>
      </c>
      <c r="P81" s="15"/>
      <c r="Q81" s="3"/>
      <c r="R81" s="4"/>
      <c r="S81" s="3"/>
      <c r="T81" s="3"/>
      <c r="U81" s="3"/>
      <c r="V81" s="3"/>
      <c r="W81" s="5"/>
      <c r="X81" s="5"/>
      <c r="Y81" s="3"/>
      <c r="Z81" s="3"/>
    </row>
    <row r="82" ht="15.0" customHeight="1">
      <c r="A82" s="1">
        <f t="shared" si="1"/>
        <v>80</v>
      </c>
      <c r="B82" s="12">
        <v>26.3</v>
      </c>
      <c r="C82" s="1" t="str">
        <f t="shared" si="2"/>
        <v>Yes</v>
      </c>
      <c r="D82" s="1" t="s">
        <v>146</v>
      </c>
      <c r="E82" s="1" t="s">
        <v>34</v>
      </c>
      <c r="F82" s="1" t="s">
        <v>107</v>
      </c>
      <c r="G82" s="1" t="str">
        <f t="array" ref="G82">IFERROR(INDEX(Schedules!$T$4:$T$35,MATCH(Overall!$F82,Schedules!$B$4:$B$35,0)),"")</f>
        <v/>
      </c>
      <c r="H82" s="1" t="str">
        <f t="array" ref="H82">IFERROR(INDEX(Injuries!$K$100:$K$600,MATCH(Overall!$D82,Injuries!$J$100:$J$600,0)),"")</f>
        <v/>
      </c>
      <c r="I82" s="1">
        <f t="array" ref="I82">IFERROR(INDEX(Ranks!$J$1:$J$800,MATCH(Overall!$D82,Ranks!$E$1:$E$800,0)),"1000")</f>
        <v>66</v>
      </c>
      <c r="J82" s="1">
        <f t="array" ref="J82">IFERROR(INDEX(Ranks!$H$1:$H$800,MATCH(Overall!$D82,Ranks!$E$1:$E$800,0)),"1000")</f>
        <v>78</v>
      </c>
      <c r="K82" s="13">
        <f t="array" ref="K82">IFERROR(INDEX(Ranks!$L$1:$L$800,MATCH(Overall!$D82,Ranks!$E$1:$E$800,0)),"1000")</f>
        <v>82.8</v>
      </c>
      <c r="L82" s="1" t="str">
        <f t="array" ref="L82">IFERROR(INDEX(Ranks!$O$1:$O$800,MATCH(Overall!$D82,Ranks!$E$1:$E$800,0)),"Vet")</f>
        <v>Vet</v>
      </c>
      <c r="M82" s="12">
        <f t="array" ref="M82">IFERROR(INDEX(BorisTier!$E$211:$E$411,MATCH(Overall!$D82,BorisTier!$R$211:$R$411,0)),100)</f>
        <v>10</v>
      </c>
      <c r="N82" s="13">
        <f t="array" ref="N82">IFERROR(IF(OR(Overall!$E82="DB",Overall!$E82="DL",Overall!$E82="LB"),INDEX('IDP Prj'!$M$11:$M$1000,MATCH(Overall!$D82,'IDP Prj'!$B$11:$B$1000,0)),INDEX(ProjectionCalcs!$Q$8:$Q$979,MATCH(Overall!$D82,ProjectionCalcs!$B$8:$B$979,0))),0)</f>
        <v>0</v>
      </c>
      <c r="O82" s="14" t="str">
        <f>Overall!$D82</f>
        <v>Will Fuller V</v>
      </c>
      <c r="P82" s="15"/>
      <c r="Q82" s="3"/>
      <c r="R82" s="4"/>
      <c r="S82" s="3"/>
      <c r="T82" s="3"/>
      <c r="U82" s="3"/>
      <c r="V82" s="3"/>
      <c r="W82" s="5"/>
      <c r="X82" s="5"/>
      <c r="Y82" s="3"/>
      <c r="Z82" s="3"/>
    </row>
    <row r="83" ht="15.0" customHeight="1">
      <c r="A83" s="1">
        <f t="shared" si="1"/>
        <v>81</v>
      </c>
      <c r="B83" s="12">
        <v>25.6</v>
      </c>
      <c r="C83" s="1" t="str">
        <f t="shared" si="2"/>
        <v>Yes</v>
      </c>
      <c r="D83" s="1" t="s">
        <v>147</v>
      </c>
      <c r="E83" s="1" t="s">
        <v>61</v>
      </c>
      <c r="F83" s="1" t="s">
        <v>81</v>
      </c>
      <c r="G83" s="1" t="str">
        <f t="array" ref="G83">IFERROR(INDEX(Schedules!$T$4:$T$35,MATCH(Overall!$F83,Schedules!$B$4:$B$35,0)),"")</f>
        <v/>
      </c>
      <c r="H83" s="1" t="str">
        <f t="array" ref="H83">IFERROR(INDEX(Injuries!$K$100:$K$600,MATCH(Overall!$D83,Injuries!$J$100:$J$600,0)),"")</f>
        <v/>
      </c>
      <c r="I83" s="1">
        <f t="array" ref="I83">IFERROR(INDEX(Ranks!$J$1:$J$800,MATCH(Overall!$D83,Ranks!$E$1:$E$800,0)),"1000")</f>
        <v>110</v>
      </c>
      <c r="J83" s="1">
        <f t="array" ref="J83">IFERROR(INDEX(Ranks!$H$1:$H$800,MATCH(Overall!$D83,Ranks!$E$1:$E$800,0)),"1000")</f>
        <v>69</v>
      </c>
      <c r="K83" s="13">
        <f t="array" ref="K83">IFERROR(INDEX(Ranks!$L$1:$L$800,MATCH(Overall!$D83,Ranks!$E$1:$E$800,0)),"1000")</f>
        <v>81.5</v>
      </c>
      <c r="L83" s="1" t="str">
        <f t="array" ref="L83">IFERROR(INDEX(Ranks!$O$1:$O$800,MATCH(Overall!$D83,Ranks!$E$1:$E$800,0)),"Vet")</f>
        <v>Vet</v>
      </c>
      <c r="M83" s="12">
        <f t="array" ref="M83">IFERROR(INDEX(BorisTier!$E$211:$E$411,MATCH(Overall!$D83,BorisTier!$R$211:$R$411,0)),100)</f>
        <v>10</v>
      </c>
      <c r="N83" s="13">
        <f t="array" ref="N83">IFERROR(IF(OR(Overall!$E83="DB",Overall!$E83="DL",Overall!$E83="LB"),INDEX('IDP Prj'!$M$11:$M$1000,MATCH(Overall!$D83,'IDP Prj'!$B$11:$B$1000,0)),INDEX(ProjectionCalcs!$Q$8:$Q$979,MATCH(Overall!$D83,ProjectionCalcs!$B$8:$B$979,0))),0)</f>
        <v>0</v>
      </c>
      <c r="O83" s="14" t="str">
        <f>Overall!$D83</f>
        <v>Hunter Henry</v>
      </c>
      <c r="P83" s="15"/>
      <c r="Q83" s="3"/>
      <c r="R83" s="4"/>
      <c r="S83" s="3"/>
      <c r="T83" s="3"/>
      <c r="U83" s="3"/>
      <c r="V83" s="3"/>
      <c r="W83" s="5"/>
      <c r="X83" s="5"/>
      <c r="Y83" s="3"/>
      <c r="Z83" s="3"/>
    </row>
    <row r="84" ht="15.0" customHeight="1">
      <c r="A84" s="1">
        <f t="shared" si="1"/>
        <v>82</v>
      </c>
      <c r="B84" s="12">
        <v>27.6</v>
      </c>
      <c r="C84" s="1" t="str">
        <f t="shared" si="2"/>
        <v>Yes</v>
      </c>
      <c r="D84" s="1" t="s">
        <v>148</v>
      </c>
      <c r="E84" s="1" t="s">
        <v>75</v>
      </c>
      <c r="F84" s="1" t="s">
        <v>66</v>
      </c>
      <c r="G84" s="1" t="str">
        <f t="array" ref="G84">IFERROR(INDEX(Schedules!$T$4:$T$35,MATCH(Overall!$F84,Schedules!$B$4:$B$35,0)),"")</f>
        <v/>
      </c>
      <c r="H84" s="1" t="str">
        <f t="array" ref="H84">IFERROR(INDEX(Injuries!$K$100:$K$600,MATCH(Overall!$D84,Injuries!$J$100:$J$600,0)),"")</f>
        <v/>
      </c>
      <c r="I84" s="1">
        <f t="array" ref="I84">IFERROR(INDEX(Ranks!$J$1:$J$800,MATCH(Overall!$D84,Ranks!$E$1:$E$800,0)),"1000")</f>
        <v>118</v>
      </c>
      <c r="J84" s="1">
        <f t="array" ref="J84">IFERROR(INDEX(Ranks!$H$1:$H$800,MATCH(Overall!$D84,Ranks!$E$1:$E$800,0)),"1000")</f>
        <v>79</v>
      </c>
      <c r="K84" s="13">
        <f t="array" ref="K84">IFERROR(INDEX(Ranks!$L$1:$L$800,MATCH(Overall!$D84,Ranks!$E$1:$E$800,0)),"1000")</f>
        <v>90.4</v>
      </c>
      <c r="L84" s="1" t="str">
        <f t="array" ref="L84">IFERROR(INDEX(Ranks!$O$1:$O$800,MATCH(Overall!$D84,Ranks!$E$1:$E$800,0)),"Vet")</f>
        <v>Vet</v>
      </c>
      <c r="M84" s="12">
        <f t="array" ref="M84">IFERROR(INDEX(BorisTier!$E$211:$E$411,MATCH(Overall!$D84,BorisTier!$R$211:$R$411,0)),100)</f>
        <v>11</v>
      </c>
      <c r="N84" s="13">
        <f t="array" ref="N84">IFERROR(IF(OR(Overall!$E84="DB",Overall!$E84="DL",Overall!$E84="LB"),INDEX('IDP Prj'!$M$11:$M$1000,MATCH(Overall!$D84,'IDP Prj'!$B$11:$B$1000,0)),INDEX(ProjectionCalcs!$Q$8:$Q$979,MATCH(Overall!$D84,ProjectionCalcs!$B$8:$B$979,0))),0)</f>
        <v>0</v>
      </c>
      <c r="O84" s="14" t="str">
        <f>Overall!$D84</f>
        <v>Carson Wentz</v>
      </c>
      <c r="P84" s="15"/>
      <c r="Q84" s="3"/>
      <c r="R84" s="4"/>
      <c r="S84" s="3"/>
      <c r="T84" s="3"/>
      <c r="U84" s="3"/>
      <c r="V84" s="3"/>
      <c r="W84" s="5"/>
      <c r="X84" s="5"/>
      <c r="Y84" s="3"/>
      <c r="Z84" s="3"/>
    </row>
    <row r="85" ht="15.0" customHeight="1">
      <c r="A85" s="1">
        <f t="shared" si="1"/>
        <v>83</v>
      </c>
      <c r="B85" s="12">
        <v>25.7</v>
      </c>
      <c r="C85" s="1" t="str">
        <f t="shared" si="2"/>
        <v>Yes</v>
      </c>
      <c r="D85" s="1" t="s">
        <v>149</v>
      </c>
      <c r="E85" s="1" t="s">
        <v>17</v>
      </c>
      <c r="F85" s="1" t="s">
        <v>117</v>
      </c>
      <c r="G85" s="1" t="str">
        <f t="array" ref="G85">IFERROR(INDEX(Schedules!$T$4:$T$35,MATCH(Overall!$F85,Schedules!$B$4:$B$35,0)),"")</f>
        <v/>
      </c>
      <c r="H85" s="1" t="str">
        <f t="array" ref="H85">IFERROR(INDEX(Injuries!$K$100:$K$600,MATCH(Overall!$D85,Injuries!$J$100:$J$600,0)),"")</f>
        <v/>
      </c>
      <c r="I85" s="1">
        <f t="array" ref="I85">IFERROR(INDEX(Ranks!$J$1:$J$800,MATCH(Overall!$D85,Ranks!$E$1:$E$800,0)),"1000")</f>
        <v>86</v>
      </c>
      <c r="J85" s="1">
        <f t="array" ref="J85">IFERROR(INDEX(Ranks!$H$1:$H$800,MATCH(Overall!$D85,Ranks!$E$1:$E$800,0)),"1000")</f>
        <v>93</v>
      </c>
      <c r="K85" s="13">
        <f t="array" ref="K85">IFERROR(INDEX(Ranks!$L$1:$L$800,MATCH(Overall!$D85,Ranks!$E$1:$E$800,0)),"1000")</f>
        <v>100</v>
      </c>
      <c r="L85" s="1" t="str">
        <f t="array" ref="L85">IFERROR(INDEX(Ranks!$O$1:$O$800,MATCH(Overall!$D85,Ranks!$E$1:$E$800,0)),"Vet")</f>
        <v>Vet</v>
      </c>
      <c r="M85" s="12">
        <f t="array" ref="M85">IFERROR(INDEX(BorisTier!$E$211:$E$411,MATCH(Overall!$D85,BorisTier!$R$211:$R$411,0)),100)</f>
        <v>12</v>
      </c>
      <c r="N85" s="13">
        <f t="array" ref="N85">IFERROR(IF(OR(Overall!$E85="DB",Overall!$E85="DL",Overall!$E85="LB"),INDEX('IDP Prj'!$M$11:$M$1000,MATCH(Overall!$D85,'IDP Prj'!$B$11:$B$1000,0)),INDEX(ProjectionCalcs!$Q$8:$Q$979,MATCH(Overall!$D85,ProjectionCalcs!$B$8:$B$979,0))),0)</f>
        <v>0</v>
      </c>
      <c r="O85" s="14" t="str">
        <f>Overall!$D85</f>
        <v>Jordan Howard</v>
      </c>
      <c r="P85" s="15"/>
      <c r="Q85" s="3"/>
      <c r="R85" s="4"/>
      <c r="S85" s="3"/>
      <c r="T85" s="3"/>
      <c r="U85" s="3"/>
      <c r="V85" s="3"/>
      <c r="W85" s="5"/>
      <c r="X85" s="5"/>
      <c r="Y85" s="3"/>
      <c r="Z85" s="3"/>
    </row>
    <row r="86" ht="15.0" customHeight="1">
      <c r="A86" s="1">
        <f t="shared" si="1"/>
        <v>84</v>
      </c>
      <c r="B86" s="12">
        <v>27.6</v>
      </c>
      <c r="C86" s="1" t="str">
        <f t="shared" si="2"/>
        <v>Yes</v>
      </c>
      <c r="D86" s="1" t="s">
        <v>150</v>
      </c>
      <c r="E86" s="1" t="s">
        <v>61</v>
      </c>
      <c r="F86" s="1" t="s">
        <v>95</v>
      </c>
      <c r="G86" s="1" t="str">
        <f t="array" ref="G86">IFERROR(INDEX(Schedules!$T$4:$T$35,MATCH(Overall!$F86,Schedules!$B$4:$B$35,0)),"")</f>
        <v/>
      </c>
      <c r="H86" s="1" t="str">
        <f t="array" ref="H86">IFERROR(INDEX(Injuries!$K$100:$K$600,MATCH(Overall!$D86,Injuries!$J$100:$J$600,0)),"")</f>
        <v/>
      </c>
      <c r="I86" s="1">
        <f t="array" ref="I86">IFERROR(INDEX(Ranks!$J$1:$J$800,MATCH(Overall!$D86,Ranks!$E$1:$E$800,0)),"1000")</f>
        <v>83</v>
      </c>
      <c r="J86" s="1">
        <f t="array" ref="J86">IFERROR(INDEX(Ranks!$H$1:$H$800,MATCH(Overall!$D86,Ranks!$E$1:$E$800,0)),"1000")</f>
        <v>209</v>
      </c>
      <c r="K86" s="13">
        <f t="array" ref="K86">IFERROR(INDEX(Ranks!$L$1:$L$800,MATCH(Overall!$D86,Ranks!$E$1:$E$800,0)),"1000")</f>
        <v>81.1</v>
      </c>
      <c r="L86" s="1" t="str">
        <f t="array" ref="L86">IFERROR(INDEX(Ranks!$O$1:$O$800,MATCH(Overall!$D86,Ranks!$E$1:$E$800,0)),"Vet")</f>
        <v>Vet</v>
      </c>
      <c r="M86" s="12">
        <f t="array" ref="M86">IFERROR(INDEX(BorisTier!$E$211:$E$411,MATCH(Overall!$D86,BorisTier!$R$211:$R$411,0)),100)</f>
        <v>10</v>
      </c>
      <c r="N86" s="13">
        <f t="array" ref="N86">IFERROR(IF(OR(Overall!$E86="DB",Overall!$E86="DL",Overall!$E86="LB"),INDEX('IDP Prj'!$M$11:$M$1000,MATCH(Overall!$D86,'IDP Prj'!$B$11:$B$1000,0)),INDEX(ProjectionCalcs!$Q$8:$Q$979,MATCH(Overall!$D86,ProjectionCalcs!$B$8:$B$979,0))),0)</f>
        <v>0</v>
      </c>
      <c r="O86" s="14" t="str">
        <f>Overall!$D86</f>
        <v>Tyler Higbee</v>
      </c>
      <c r="P86" s="15"/>
      <c r="Q86" s="3"/>
      <c r="R86" s="4"/>
      <c r="S86" s="3"/>
      <c r="T86" s="3"/>
      <c r="U86" s="3"/>
      <c r="V86" s="3"/>
      <c r="W86" s="5"/>
      <c r="X86" s="5"/>
      <c r="Y86" s="3"/>
      <c r="Z86" s="3"/>
    </row>
    <row r="87" ht="15.0" customHeight="1">
      <c r="A87" s="1">
        <f t="shared" si="1"/>
        <v>85</v>
      </c>
      <c r="B87" s="12">
        <v>41.5</v>
      </c>
      <c r="C87" s="1" t="str">
        <f t="shared" si="2"/>
        <v>Yes</v>
      </c>
      <c r="D87" s="1" t="s">
        <v>151</v>
      </c>
      <c r="E87" s="1" t="s">
        <v>75</v>
      </c>
      <c r="F87" s="1" t="s">
        <v>31</v>
      </c>
      <c r="G87" s="1" t="str">
        <f t="array" ref="G87">IFERROR(INDEX(Schedules!$T$4:$T$35,MATCH(Overall!$F87,Schedules!$B$4:$B$35,0)),"")</f>
        <v/>
      </c>
      <c r="H87" s="1" t="str">
        <f t="array" ref="H87">IFERROR(INDEX(Injuries!$K$100:$K$600,MATCH(Overall!$D87,Injuries!$J$100:$J$600,0)),"")</f>
        <v/>
      </c>
      <c r="I87" s="1">
        <f t="array" ref="I87">IFERROR(INDEX(Ranks!$J$1:$J$800,MATCH(Overall!$D87,Ranks!$E$1:$E$800,0)),"1000")</f>
        <v>120</v>
      </c>
      <c r="J87" s="1">
        <f t="array" ref="J87">IFERROR(INDEX(Ranks!$H$1:$H$800,MATCH(Overall!$D87,Ranks!$E$1:$E$800,0)),"1000")</f>
        <v>84</v>
      </c>
      <c r="K87" s="13">
        <f t="array" ref="K87">IFERROR(INDEX(Ranks!$L$1:$L$800,MATCH(Overall!$D87,Ranks!$E$1:$E$800,0)),"1000")</f>
        <v>92.2</v>
      </c>
      <c r="L87" s="1" t="str">
        <f t="array" ref="L87">IFERROR(INDEX(Ranks!$O$1:$O$800,MATCH(Overall!$D87,Ranks!$E$1:$E$800,0)),"Vet")</f>
        <v>Vet</v>
      </c>
      <c r="M87" s="12">
        <f t="array" ref="M87">IFERROR(INDEX(BorisTier!$E$211:$E$411,MATCH(Overall!$D87,BorisTier!$R$211:$R$411,0)),100)</f>
        <v>11</v>
      </c>
      <c r="N87" s="13">
        <f t="array" ref="N87">IFERROR(IF(OR(Overall!$E87="DB",Overall!$E87="DL",Overall!$E87="LB"),INDEX('IDP Prj'!$M$11:$M$1000,MATCH(Overall!$D87,'IDP Prj'!$B$11:$B$1000,0)),INDEX(ProjectionCalcs!$Q$8:$Q$979,MATCH(Overall!$D87,ProjectionCalcs!$B$8:$B$979,0))),0)</f>
        <v>0</v>
      </c>
      <c r="O87" s="14" t="str">
        <f>Overall!$D87</f>
        <v>Drew Brees</v>
      </c>
      <c r="P87" s="15"/>
      <c r="Q87" s="3"/>
      <c r="R87" s="4"/>
      <c r="S87" s="3"/>
      <c r="T87" s="3"/>
      <c r="U87" s="3"/>
      <c r="V87" s="3"/>
      <c r="W87" s="5"/>
      <c r="X87" s="5"/>
      <c r="Y87" s="3"/>
      <c r="Z87" s="3"/>
    </row>
    <row r="88" ht="15.0" customHeight="1">
      <c r="A88" s="1">
        <f t="shared" si="1"/>
        <v>86</v>
      </c>
      <c r="B88" s="12">
        <v>21.6</v>
      </c>
      <c r="C88" s="1" t="str">
        <f t="shared" si="2"/>
        <v>Yes</v>
      </c>
      <c r="D88" s="1" t="s">
        <v>152</v>
      </c>
      <c r="E88" s="1" t="s">
        <v>17</v>
      </c>
      <c r="F88" s="1" t="s">
        <v>77</v>
      </c>
      <c r="G88" s="1" t="str">
        <f t="array" ref="G88">IFERROR(INDEX(Schedules!$T$4:$T$35,MATCH(Overall!$F88,Schedules!$B$4:$B$35,0)),"")</f>
        <v/>
      </c>
      <c r="H88" s="1" t="str">
        <f t="array" ref="H88">IFERROR(INDEX(Injuries!$K$100:$K$600,MATCH(Overall!$D88,Injuries!$J$100:$J$600,0)),"")</f>
        <v/>
      </c>
      <c r="I88" s="1">
        <f t="array" ref="I88">IFERROR(INDEX(Ranks!$J$1:$J$800,MATCH(Overall!$D88,Ranks!$E$1:$E$800,0)),"1000")</f>
        <v>89</v>
      </c>
      <c r="J88" s="1">
        <f t="array" ref="J88">IFERROR(INDEX(Ranks!$H$1:$H$800,MATCH(Overall!$D88,Ranks!$E$1:$E$800,0)),"1000")</f>
        <v>109</v>
      </c>
      <c r="K88" s="13">
        <f t="array" ref="K88">IFERROR(INDEX(Ranks!$L$1:$L$800,MATCH(Overall!$D88,Ranks!$E$1:$E$800,0)),"1000")</f>
        <v>101.8</v>
      </c>
      <c r="L88" s="1">
        <f t="array" ref="L88">IFERROR(INDEX(Ranks!$O$1:$O$800,MATCH(Overall!$D88,Ranks!$E$1:$E$800,0)),"Vet")</f>
        <v>3</v>
      </c>
      <c r="M88" s="12">
        <f t="array" ref="M88">IFERROR(INDEX(BorisTier!$E$211:$E$411,MATCH(Overall!$D88,BorisTier!$R$211:$R$411,0)),100)</f>
        <v>12</v>
      </c>
      <c r="N88" s="13">
        <f t="array" ref="N88">IFERROR(IF(OR(Overall!$E88="DB",Overall!$E88="DL",Overall!$E88="LB"),INDEX('IDP Prj'!$M$11:$M$1000,MATCH(Overall!$D88,'IDP Prj'!$B$11:$B$1000,0)),INDEX(ProjectionCalcs!$Q$8:$Q$979,MATCH(Overall!$D88,ProjectionCalcs!$B$8:$B$979,0))),0)</f>
        <v>0</v>
      </c>
      <c r="O88" s="14" t="str">
        <f>Overall!$D88</f>
        <v>J.K. Dobbins</v>
      </c>
      <c r="P88" s="15"/>
      <c r="Q88" s="3"/>
      <c r="R88" s="4"/>
      <c r="S88" s="3"/>
      <c r="T88" s="3"/>
      <c r="U88" s="3"/>
      <c r="V88" s="3"/>
      <c r="W88" s="5"/>
      <c r="X88" s="5"/>
      <c r="Y88" s="3"/>
      <c r="Z88" s="3"/>
    </row>
    <row r="89" ht="15.0" customHeight="1">
      <c r="A89" s="1">
        <f t="shared" si="1"/>
        <v>87</v>
      </c>
      <c r="B89" s="12">
        <v>25.8</v>
      </c>
      <c r="C89" s="1" t="str">
        <f t="shared" si="2"/>
        <v>Yes</v>
      </c>
      <c r="D89" s="1" t="s">
        <v>153</v>
      </c>
      <c r="E89" s="1" t="s">
        <v>34</v>
      </c>
      <c r="F89" s="1" t="s">
        <v>81</v>
      </c>
      <c r="G89" s="1" t="str">
        <f t="array" ref="G89">IFERROR(INDEX(Schedules!$T$4:$T$35,MATCH(Overall!$F89,Schedules!$B$4:$B$35,0)),"")</f>
        <v/>
      </c>
      <c r="H89" s="1" t="str">
        <f t="array" ref="H89">IFERROR(INDEX(Injuries!$K$100:$K$600,MATCH(Overall!$D89,Injuries!$J$100:$J$600,0)),"")</f>
        <v/>
      </c>
      <c r="I89" s="1">
        <f t="array" ref="I89">IFERROR(INDEX(Ranks!$J$1:$J$800,MATCH(Overall!$D89,Ranks!$E$1:$E$800,0)),"1000")</f>
        <v>107</v>
      </c>
      <c r="J89" s="1">
        <f t="array" ref="J89">IFERROR(INDEX(Ranks!$H$1:$H$800,MATCH(Overall!$D89,Ranks!$E$1:$E$800,0)),"1000")</f>
        <v>134</v>
      </c>
      <c r="K89" s="13">
        <f t="array" ref="K89">IFERROR(INDEX(Ranks!$L$1:$L$800,MATCH(Overall!$D89,Ranks!$E$1:$E$800,0)),"1000")</f>
        <v>111.2</v>
      </c>
      <c r="L89" s="1" t="str">
        <f t="array" ref="L89">IFERROR(INDEX(Ranks!$O$1:$O$800,MATCH(Overall!$D89,Ranks!$E$1:$E$800,0)),"Vet")</f>
        <v>Vet</v>
      </c>
      <c r="M89" s="12">
        <f t="array" ref="M89">IFERROR(INDEX(BorisTier!$E$211:$E$411,MATCH(Overall!$D89,BorisTier!$R$211:$R$411,0)),100)</f>
        <v>13</v>
      </c>
      <c r="N89" s="13">
        <f t="array" ref="N89">IFERROR(IF(OR(Overall!$E89="DB",Overall!$E89="DL",Overall!$E89="LB"),INDEX('IDP Prj'!$M$11:$M$1000,MATCH(Overall!$D89,'IDP Prj'!$B$11:$B$1000,0)),INDEX(ProjectionCalcs!$Q$8:$Q$979,MATCH(Overall!$D89,ProjectionCalcs!$B$8:$B$979,0))),0)</f>
        <v>0</v>
      </c>
      <c r="O89" s="14" t="str">
        <f>Overall!$D89</f>
        <v>Mike Williams</v>
      </c>
      <c r="P89" s="15"/>
      <c r="Q89" s="3"/>
      <c r="R89" s="4"/>
      <c r="S89" s="3"/>
      <c r="T89" s="3"/>
      <c r="U89" s="3"/>
      <c r="V89" s="3"/>
      <c r="W89" s="5"/>
      <c r="X89" s="5"/>
      <c r="Y89" s="3"/>
      <c r="Z89" s="3"/>
    </row>
    <row r="90" ht="15.0" customHeight="1">
      <c r="A90" s="1">
        <f t="shared" si="1"/>
        <v>88</v>
      </c>
      <c r="B90" s="12">
        <v>43.0</v>
      </c>
      <c r="C90" s="1" t="str">
        <f t="shared" si="2"/>
        <v>Yes</v>
      </c>
      <c r="D90" s="1" t="s">
        <v>154</v>
      </c>
      <c r="E90" s="1" t="s">
        <v>75</v>
      </c>
      <c r="F90" s="1" t="s">
        <v>58</v>
      </c>
      <c r="G90" s="1" t="str">
        <f t="array" ref="G90">IFERROR(INDEX(Schedules!$T$4:$T$35,MATCH(Overall!$F90,Schedules!$B$4:$B$35,0)),"")</f>
        <v/>
      </c>
      <c r="H90" s="1" t="str">
        <f t="array" ref="H90">IFERROR(INDEX(Injuries!$K$100:$K$600,MATCH(Overall!$D90,Injuries!$J$100:$J$600,0)),"")</f>
        <v/>
      </c>
      <c r="I90" s="1">
        <f t="array" ref="I90">IFERROR(INDEX(Ranks!$J$1:$J$800,MATCH(Overall!$D90,Ranks!$E$1:$E$800,0)),"1000")</f>
        <v>117</v>
      </c>
      <c r="J90" s="1">
        <f t="array" ref="J90">IFERROR(INDEX(Ranks!$H$1:$H$800,MATCH(Overall!$D90,Ranks!$E$1:$E$800,0)),"1000")</f>
        <v>80</v>
      </c>
      <c r="K90" s="13">
        <f t="array" ref="K90">IFERROR(INDEX(Ranks!$L$1:$L$800,MATCH(Overall!$D90,Ranks!$E$1:$E$800,0)),"1000")</f>
        <v>99</v>
      </c>
      <c r="L90" s="1" t="str">
        <f t="array" ref="L90">IFERROR(INDEX(Ranks!$O$1:$O$800,MATCH(Overall!$D90,Ranks!$E$1:$E$800,0)),"Vet")</f>
        <v>Vet</v>
      </c>
      <c r="M90" s="12">
        <f t="array" ref="M90">IFERROR(INDEX(BorisTier!$E$211:$E$411,MATCH(Overall!$D90,BorisTier!$R$211:$R$411,0)),100)</f>
        <v>12</v>
      </c>
      <c r="N90" s="13">
        <f t="array" ref="N90">IFERROR(IF(OR(Overall!$E90="DB",Overall!$E90="DL",Overall!$E90="LB"),INDEX('IDP Prj'!$M$11:$M$1000,MATCH(Overall!$D90,'IDP Prj'!$B$11:$B$1000,0)),INDEX(ProjectionCalcs!$Q$8:$Q$979,MATCH(Overall!$D90,ProjectionCalcs!$B$8:$B$979,0))),0)</f>
        <v>0</v>
      </c>
      <c r="O90" s="14" t="str">
        <f>Overall!$D90</f>
        <v>Tom Brady</v>
      </c>
      <c r="P90" s="15"/>
      <c r="Q90" s="3"/>
      <c r="R90" s="4"/>
      <c r="S90" s="3"/>
      <c r="T90" s="3"/>
      <c r="U90" s="3"/>
      <c r="V90" s="3"/>
      <c r="W90" s="5"/>
      <c r="X90" s="5"/>
      <c r="Y90" s="3"/>
      <c r="Z90" s="3"/>
    </row>
    <row r="91" ht="15.0" customHeight="1">
      <c r="A91" s="1">
        <f t="shared" si="1"/>
        <v>89</v>
      </c>
      <c r="B91" s="12">
        <v>32.5</v>
      </c>
      <c r="C91" s="1" t="str">
        <f t="shared" si="2"/>
        <v>Yes</v>
      </c>
      <c r="D91" s="1" t="s">
        <v>155</v>
      </c>
      <c r="E91" s="1" t="s">
        <v>75</v>
      </c>
      <c r="F91" s="1" t="s">
        <v>70</v>
      </c>
      <c r="G91" s="1" t="str">
        <f t="array" ref="G91">IFERROR(INDEX(Schedules!$T$4:$T$35,MATCH(Overall!$F91,Schedules!$B$4:$B$35,0)),"")</f>
        <v/>
      </c>
      <c r="H91" s="1" t="str">
        <f t="array" ref="H91">IFERROR(INDEX(Injuries!$K$100:$K$600,MATCH(Overall!$D91,Injuries!$J$100:$J$600,0)),"")</f>
        <v/>
      </c>
      <c r="I91" s="1">
        <f t="array" ref="I91">IFERROR(INDEX(Ranks!$J$1:$J$800,MATCH(Overall!$D91,Ranks!$E$1:$E$800,0)),"1000")</f>
        <v>121</v>
      </c>
      <c r="J91" s="1">
        <f t="array" ref="J91">IFERROR(INDEX(Ranks!$H$1:$H$800,MATCH(Overall!$D91,Ranks!$E$1:$E$800,0)),"1000")</f>
        <v>107</v>
      </c>
      <c r="K91" s="13">
        <f t="array" ref="K91">IFERROR(INDEX(Ranks!$L$1:$L$800,MATCH(Overall!$D91,Ranks!$E$1:$E$800,0)),"1000")</f>
        <v>101.8</v>
      </c>
      <c r="L91" s="1" t="str">
        <f t="array" ref="L91">IFERROR(INDEX(Ranks!$O$1:$O$800,MATCH(Overall!$D91,Ranks!$E$1:$E$800,0)),"Vet")</f>
        <v>Vet</v>
      </c>
      <c r="M91" s="12">
        <f t="array" ref="M91">IFERROR(INDEX(BorisTier!$E$211:$E$411,MATCH(Overall!$D91,BorisTier!$R$211:$R$411,0)),100)</f>
        <v>12</v>
      </c>
      <c r="N91" s="13">
        <f t="array" ref="N91">IFERROR(IF(OR(Overall!$E91="DB",Overall!$E91="DL",Overall!$E91="LB"),INDEX('IDP Prj'!$M$11:$M$1000,MATCH(Overall!$D91,'IDP Prj'!$B$11:$B$1000,0)),INDEX(ProjectionCalcs!$Q$8:$Q$979,MATCH(Overall!$D91,ProjectionCalcs!$B$8:$B$979,0))),0)</f>
        <v>0</v>
      </c>
      <c r="O91" s="14" t="str">
        <f>Overall!$D91</f>
        <v>Matthew Stafford</v>
      </c>
      <c r="P91" s="15"/>
      <c r="Q91" s="3"/>
      <c r="R91" s="4"/>
      <c r="S91" s="3"/>
      <c r="T91" s="3"/>
      <c r="U91" s="3"/>
      <c r="V91" s="3"/>
      <c r="W91" s="5"/>
      <c r="X91" s="5"/>
      <c r="Y91" s="3"/>
      <c r="Z91" s="3"/>
    </row>
    <row r="92" ht="15.0" customHeight="1">
      <c r="A92" s="1">
        <f t="shared" si="1"/>
        <v>90</v>
      </c>
      <c r="B92" s="12">
        <v>30.3</v>
      </c>
      <c r="C92" s="1" t="str">
        <f t="shared" si="2"/>
        <v>Yes</v>
      </c>
      <c r="D92" s="1" t="s">
        <v>156</v>
      </c>
      <c r="E92" s="1" t="s">
        <v>34</v>
      </c>
      <c r="F92" s="1" t="s">
        <v>123</v>
      </c>
      <c r="G92" s="1" t="str">
        <f t="array" ref="G92">IFERROR(INDEX(Schedules!$T$4:$T$35,MATCH(Overall!$F92,Schedules!$B$4:$B$35,0)),"")</f>
        <v/>
      </c>
      <c r="H92" s="1" t="str">
        <f t="array" ref="H92">IFERROR(INDEX(Injuries!$K$100:$K$600,MATCH(Overall!$D92,Injuries!$J$100:$J$600,0)),"")</f>
        <v/>
      </c>
      <c r="I92" s="1">
        <f t="array" ref="I92">IFERROR(INDEX(Ranks!$J$1:$J$800,MATCH(Overall!$D92,Ranks!$E$1:$E$800,0)),"1000")</f>
        <v>99</v>
      </c>
      <c r="J92" s="1">
        <f t="array" ref="J92">IFERROR(INDEX(Ranks!$H$1:$H$800,MATCH(Overall!$D92,Ranks!$E$1:$E$800,0)),"1000")</f>
        <v>97</v>
      </c>
      <c r="K92" s="13">
        <f t="array" ref="K92">IFERROR(INDEX(Ranks!$L$1:$L$800,MATCH(Overall!$D92,Ranks!$E$1:$E$800,0)),"1000")</f>
        <v>103.2</v>
      </c>
      <c r="L92" s="1" t="str">
        <f t="array" ref="L92">IFERROR(INDEX(Ranks!$O$1:$O$800,MATCH(Overall!$D92,Ranks!$E$1:$E$800,0)),"Vet")</f>
        <v>Vet</v>
      </c>
      <c r="M92" s="12">
        <f t="array" ref="M92">IFERROR(INDEX(BorisTier!$E$211:$E$411,MATCH(Overall!$D92,BorisTier!$R$211:$R$411,0)),100)</f>
        <v>12</v>
      </c>
      <c r="N92" s="13">
        <f t="array" ref="N92">IFERROR(IF(OR(Overall!$E92="DB",Overall!$E92="DL",Overall!$E92="LB"),INDEX('IDP Prj'!$M$11:$M$1000,MATCH(Overall!$D92,'IDP Prj'!$B$11:$B$1000,0)),INDEX(ProjectionCalcs!$Q$8:$Q$979,MATCH(Overall!$D92,ProjectionCalcs!$B$8:$B$979,0))),0)</f>
        <v>0</v>
      </c>
      <c r="O92" s="14" t="str">
        <f>Overall!$D92</f>
        <v>John Brown</v>
      </c>
      <c r="P92" s="15"/>
      <c r="Q92" s="3"/>
      <c r="R92" s="4"/>
      <c r="S92" s="3"/>
      <c r="T92" s="3"/>
      <c r="U92" s="3"/>
      <c r="V92" s="3"/>
      <c r="W92" s="5"/>
      <c r="X92" s="5"/>
      <c r="Y92" s="3"/>
      <c r="Z92" s="3"/>
    </row>
    <row r="93" ht="15.0" customHeight="1">
      <c r="A93" s="1">
        <f t="shared" si="1"/>
        <v>91</v>
      </c>
      <c r="B93" s="12">
        <v>33.3</v>
      </c>
      <c r="C93" s="1" t="str">
        <f t="shared" si="2"/>
        <v>Yes</v>
      </c>
      <c r="D93" s="1" t="s">
        <v>157</v>
      </c>
      <c r="E93" s="1" t="s">
        <v>61</v>
      </c>
      <c r="F93" s="1" t="s">
        <v>31</v>
      </c>
      <c r="G93" s="1" t="str">
        <f t="array" ref="G93">IFERROR(INDEX(Schedules!$T$4:$T$35,MATCH(Overall!$F93,Schedules!$B$4:$B$35,0)),"")</f>
        <v/>
      </c>
      <c r="H93" s="1" t="str">
        <f t="array" ref="H93">IFERROR(INDEX(Injuries!$K$100:$K$600,MATCH(Overall!$D93,Injuries!$J$100:$J$600,0)),"")</f>
        <v/>
      </c>
      <c r="I93" s="1">
        <f t="array" ref="I93">IFERROR(INDEX(Ranks!$J$1:$J$800,MATCH(Overall!$D93,Ranks!$E$1:$E$800,0)),"1000")</f>
        <v>111</v>
      </c>
      <c r="J93" s="1">
        <f t="array" ref="J93">IFERROR(INDEX(Ranks!$H$1:$H$800,MATCH(Overall!$D93,Ranks!$E$1:$E$800,0)),"1000")</f>
        <v>98</v>
      </c>
      <c r="K93" s="13">
        <f t="array" ref="K93">IFERROR(INDEX(Ranks!$L$1:$L$800,MATCH(Overall!$D93,Ranks!$E$1:$E$800,0)),"1000")</f>
        <v>111.5</v>
      </c>
      <c r="L93" s="1" t="str">
        <f t="array" ref="L93">IFERROR(INDEX(Ranks!$O$1:$O$800,MATCH(Overall!$D93,Ranks!$E$1:$E$800,0)),"Vet")</f>
        <v>Vet</v>
      </c>
      <c r="M93" s="12">
        <f t="array" ref="M93">IFERROR(INDEX(BorisTier!$E$211:$E$411,MATCH(Overall!$D93,BorisTier!$R$211:$R$411,0)),100)</f>
        <v>13</v>
      </c>
      <c r="N93" s="13">
        <f t="array" ref="N93">IFERROR(IF(OR(Overall!$E93="DB",Overall!$E93="DL",Overall!$E93="LB"),INDEX('IDP Prj'!$M$11:$M$1000,MATCH(Overall!$D93,'IDP Prj'!$B$11:$B$1000,0)),INDEX(ProjectionCalcs!$Q$8:$Q$979,MATCH(Overall!$D93,ProjectionCalcs!$B$8:$B$979,0))),0)</f>
        <v>0</v>
      </c>
      <c r="O93" s="14" t="str">
        <f>Overall!$D93</f>
        <v>Jared Cook</v>
      </c>
      <c r="P93" s="15"/>
      <c r="Q93" s="3"/>
      <c r="R93" s="4"/>
      <c r="S93" s="3"/>
      <c r="T93" s="3"/>
      <c r="U93" s="3"/>
      <c r="V93" s="3"/>
      <c r="W93" s="5"/>
      <c r="X93" s="5"/>
      <c r="Y93" s="3"/>
      <c r="Z93" s="3"/>
    </row>
    <row r="94" ht="15.0" customHeight="1">
      <c r="A94" s="1">
        <f t="shared" si="1"/>
        <v>92</v>
      </c>
      <c r="B94" s="12">
        <v>24.4</v>
      </c>
      <c r="C94" s="1" t="str">
        <f t="shared" si="2"/>
        <v>Yes</v>
      </c>
      <c r="D94" s="1" t="s">
        <v>158</v>
      </c>
      <c r="E94" s="1" t="s">
        <v>17</v>
      </c>
      <c r="F94" s="1" t="s">
        <v>111</v>
      </c>
      <c r="G94" s="1" t="str">
        <f t="array" ref="G94">IFERROR(INDEX(Schedules!$T$4:$T$35,MATCH(Overall!$F94,Schedules!$B$4:$B$35,0)),"")</f>
        <v/>
      </c>
      <c r="H94" s="1" t="str">
        <f t="array" ref="H94">IFERROR(INDEX(Injuries!$K$100:$K$600,MATCH(Overall!$D94,Injuries!$J$100:$J$600,0)),"")</f>
        <v/>
      </c>
      <c r="I94" s="1">
        <f t="array" ref="I94">IFERROR(INDEX(Ranks!$J$1:$J$800,MATCH(Overall!$D94,Ranks!$E$1:$E$800,0)),"1000")</f>
        <v>105</v>
      </c>
      <c r="J94" s="1">
        <f t="array" ref="J94">IFERROR(INDEX(Ranks!$H$1:$H$800,MATCH(Overall!$D94,Ranks!$E$1:$E$800,0)),"1000")</f>
        <v>62</v>
      </c>
      <c r="K94" s="13">
        <f t="array" ref="K94">IFERROR(INDEX(Ranks!$L$1:$L$800,MATCH(Overall!$D94,Ranks!$E$1:$E$800,0)),"1000")</f>
        <v>118.3</v>
      </c>
      <c r="L94" s="1" t="str">
        <f t="array" ref="L94">IFERROR(INDEX(Ranks!$O$1:$O$800,MATCH(Overall!$D94,Ranks!$E$1:$E$800,0)),"Vet")</f>
        <v>Vet</v>
      </c>
      <c r="M94" s="12">
        <f t="array" ref="M94">IFERROR(INDEX(BorisTier!$E$211:$E$411,MATCH(Overall!$D94,BorisTier!$R$211:$R$411,0)),100)</f>
        <v>14</v>
      </c>
      <c r="N94" s="13">
        <f t="array" ref="N94">IFERROR(IF(OR(Overall!$E94="DB",Overall!$E94="DL",Overall!$E94="LB"),INDEX('IDP Prj'!$M$11:$M$1000,MATCH(Overall!$D94,'IDP Prj'!$B$11:$B$1000,0)),INDEX(ProjectionCalcs!$Q$8:$Q$979,MATCH(Overall!$D94,ProjectionCalcs!$B$8:$B$979,0))),0)</f>
        <v>0</v>
      </c>
      <c r="O94" s="14" t="str">
        <f>Overall!$D94</f>
        <v>Marlon Mack</v>
      </c>
      <c r="P94" s="15"/>
      <c r="Q94" s="3"/>
      <c r="R94" s="4"/>
      <c r="S94" s="3"/>
      <c r="T94" s="3"/>
      <c r="U94" s="3"/>
      <c r="V94" s="3"/>
      <c r="W94" s="5"/>
      <c r="X94" s="5"/>
      <c r="Y94" s="3"/>
      <c r="Z94" s="3"/>
    </row>
    <row r="95" ht="15.0" customHeight="1">
      <c r="A95" s="1">
        <f t="shared" si="1"/>
        <v>93</v>
      </c>
      <c r="B95" s="12">
        <v>27.3</v>
      </c>
      <c r="C95" s="1" t="str">
        <f t="shared" si="2"/>
        <v>Yes</v>
      </c>
      <c r="D95" s="1" t="s">
        <v>159</v>
      </c>
      <c r="E95" s="1" t="s">
        <v>17</v>
      </c>
      <c r="F95" s="1" t="s">
        <v>64</v>
      </c>
      <c r="G95" s="1" t="str">
        <f t="array" ref="G95">IFERROR(INDEX(Schedules!$T$4:$T$35,MATCH(Overall!$F95,Schedules!$B$4:$B$35,0)),"")</f>
        <v/>
      </c>
      <c r="H95" s="1" t="str">
        <f t="array" ref="H95">IFERROR(INDEX(Injuries!$K$100:$K$600,MATCH(Overall!$D95,Injuries!$J$100:$J$600,0)),"")</f>
        <v/>
      </c>
      <c r="I95" s="1">
        <f t="array" ref="I95">IFERROR(INDEX(Ranks!$J$1:$J$800,MATCH(Overall!$D95,Ranks!$E$1:$E$800,0)),"1000")</f>
        <v>90</v>
      </c>
      <c r="J95" s="1">
        <f t="array" ref="J95">IFERROR(INDEX(Ranks!$H$1:$H$800,MATCH(Overall!$D95,Ranks!$E$1:$E$800,0)),"1000")</f>
        <v>105</v>
      </c>
      <c r="K95" s="13">
        <f t="array" ref="K95">IFERROR(INDEX(Ranks!$L$1:$L$800,MATCH(Overall!$D95,Ranks!$E$1:$E$800,0)),"1000")</f>
        <v>111.8</v>
      </c>
      <c r="L95" s="1" t="str">
        <f t="array" ref="L95">IFERROR(INDEX(Ranks!$O$1:$O$800,MATCH(Overall!$D95,Ranks!$E$1:$E$800,0)),"Vet")</f>
        <v>Vet</v>
      </c>
      <c r="M95" s="12">
        <f t="array" ref="M95">IFERROR(INDEX(BorisTier!$E$211:$E$411,MATCH(Overall!$D95,BorisTier!$R$211:$R$411,0)),100)</f>
        <v>13</v>
      </c>
      <c r="N95" s="13">
        <f t="array" ref="N95">IFERROR(IF(OR(Overall!$E95="DB",Overall!$E95="DL",Overall!$E95="LB"),INDEX('IDP Prj'!$M$11:$M$1000,MATCH(Overall!$D95,'IDP Prj'!$B$11:$B$1000,0)),INDEX(ProjectionCalcs!$Q$8:$Q$979,MATCH(Overall!$D95,ProjectionCalcs!$B$8:$B$979,0))),0)</f>
        <v>0</v>
      </c>
      <c r="O95" s="14" t="str">
        <f>Overall!$D95</f>
        <v>Tevin Coleman</v>
      </c>
      <c r="P95" s="15"/>
      <c r="Q95" s="3"/>
      <c r="R95" s="4"/>
      <c r="S95" s="3"/>
      <c r="T95" s="3"/>
      <c r="U95" s="3"/>
      <c r="V95" s="3"/>
      <c r="W95" s="5"/>
      <c r="X95" s="5"/>
      <c r="Y95" s="3"/>
      <c r="Z95" s="3"/>
    </row>
    <row r="96" ht="15.0" customHeight="1">
      <c r="A96" s="1">
        <f t="shared" si="1"/>
        <v>94</v>
      </c>
      <c r="B96" s="12">
        <v>23.7</v>
      </c>
      <c r="C96" s="1" t="str">
        <f t="shared" si="2"/>
        <v>Yes</v>
      </c>
      <c r="D96" s="1" t="s">
        <v>160</v>
      </c>
      <c r="E96" s="1" t="s">
        <v>34</v>
      </c>
      <c r="F96" s="1" t="s">
        <v>68</v>
      </c>
      <c r="G96" s="1" t="str">
        <f t="array" ref="G96">IFERROR(INDEX(Schedules!$T$4:$T$35,MATCH(Overall!$F96,Schedules!$B$4:$B$35,0)),"")</f>
        <v/>
      </c>
      <c r="H96" s="1" t="str">
        <f t="array" ref="H96">IFERROR(INDEX(Injuries!$K$100:$K$600,MATCH(Overall!$D96,Injuries!$J$100:$J$600,0)),"")</f>
        <v/>
      </c>
      <c r="I96" s="1">
        <f t="array" ref="I96">IFERROR(INDEX(Ranks!$J$1:$J$800,MATCH(Overall!$D96,Ranks!$E$1:$E$800,0)),"1000")</f>
        <v>84</v>
      </c>
      <c r="J96" s="1">
        <f t="array" ref="J96">IFERROR(INDEX(Ranks!$H$1:$H$800,MATCH(Overall!$D96,Ranks!$E$1:$E$800,0)),"1000")</f>
        <v>72</v>
      </c>
      <c r="K96" s="13">
        <f t="array" ref="K96">IFERROR(INDEX(Ranks!$L$1:$L$800,MATCH(Overall!$D96,Ranks!$E$1:$E$800,0)),"1000")</f>
        <v>94.5</v>
      </c>
      <c r="L96" s="1" t="str">
        <f t="array" ref="L96">IFERROR(INDEX(Ranks!$O$1:$O$800,MATCH(Overall!$D96,Ranks!$E$1:$E$800,0)),"Vet")</f>
        <v>Vet</v>
      </c>
      <c r="M96" s="12">
        <f t="array" ref="M96">IFERROR(INDEX(BorisTier!$E$211:$E$411,MATCH(Overall!$D96,BorisTier!$R$211:$R$411,0)),100)</f>
        <v>11</v>
      </c>
      <c r="N96" s="13">
        <f t="array" ref="N96">IFERROR(IF(OR(Overall!$E96="DB",Overall!$E96="DL",Overall!$E96="LB"),INDEX('IDP Prj'!$M$11:$M$1000,MATCH(Overall!$D96,'IDP Prj'!$B$11:$B$1000,0)),INDEX(ProjectionCalcs!$Q$8:$Q$979,MATCH(Overall!$D96,ProjectionCalcs!$B$8:$B$979,0))),0)</f>
        <v>0</v>
      </c>
      <c r="O96" s="14" t="str">
        <f>Overall!$D96</f>
        <v>Christian Kirk</v>
      </c>
      <c r="P96" s="15"/>
      <c r="Q96" s="3"/>
      <c r="R96" s="4"/>
      <c r="S96" s="3"/>
      <c r="T96" s="3"/>
      <c r="U96" s="3"/>
      <c r="V96" s="3"/>
      <c r="W96" s="5"/>
      <c r="X96" s="5"/>
      <c r="Y96" s="3"/>
      <c r="Z96" s="3"/>
    </row>
    <row r="97" ht="15.0" customHeight="1">
      <c r="A97" s="1">
        <f t="shared" si="1"/>
        <v>95</v>
      </c>
      <c r="B97" s="12">
        <v>24.1</v>
      </c>
      <c r="C97" s="1" t="str">
        <f t="shared" si="2"/>
        <v>Yes</v>
      </c>
      <c r="D97" s="1" t="s">
        <v>161</v>
      </c>
      <c r="E97" s="1" t="s">
        <v>34</v>
      </c>
      <c r="F97" s="1" t="s">
        <v>90</v>
      </c>
      <c r="G97" s="1" t="str">
        <f t="array" ref="G97">IFERROR(INDEX(Schedules!$T$4:$T$35,MATCH(Overall!$F97,Schedules!$B$4:$B$35,0)),"")</f>
        <v/>
      </c>
      <c r="H97" s="1" t="str">
        <f t="array" ref="H97">IFERROR(INDEX(Injuries!$K$100:$K$600,MATCH(Overall!$D97,Injuries!$J$100:$J$600,0)),"")</f>
        <v/>
      </c>
      <c r="I97" s="1">
        <f t="array" ref="I97">IFERROR(INDEX(Ranks!$J$1:$J$800,MATCH(Overall!$D97,Ranks!$E$1:$E$800,0)),"1000")</f>
        <v>78</v>
      </c>
      <c r="J97" s="1">
        <f t="array" ref="J97">IFERROR(INDEX(Ranks!$H$1:$H$800,MATCH(Overall!$D97,Ranks!$E$1:$E$800,0)),"1000")</f>
        <v>104</v>
      </c>
      <c r="K97" s="13">
        <f t="array" ref="K97">IFERROR(INDEX(Ranks!$L$1:$L$800,MATCH(Overall!$D97,Ranks!$E$1:$E$800,0)),"1000")</f>
        <v>92.3</v>
      </c>
      <c r="L97" s="1" t="str">
        <f t="array" ref="L97">IFERROR(INDEX(Ranks!$O$1:$O$800,MATCH(Overall!$D97,Ranks!$E$1:$E$800,0)),"Vet")</f>
        <v>Vet</v>
      </c>
      <c r="M97" s="12">
        <f t="array" ref="M97">IFERROR(INDEX(BorisTier!$E$211:$E$411,MATCH(Overall!$D97,BorisTier!$R$211:$R$411,0)),100)</f>
        <v>11</v>
      </c>
      <c r="N97" s="13">
        <f t="array" ref="N97">IFERROR(IF(OR(Overall!$E97="DB",Overall!$E97="DL",Overall!$E97="LB"),INDEX('IDP Prj'!$M$11:$M$1000,MATCH(Overall!$D97,'IDP Prj'!$B$11:$B$1000,0)),INDEX(ProjectionCalcs!$Q$8:$Q$979,MATCH(Overall!$D97,ProjectionCalcs!$B$8:$B$979,0))),0)</f>
        <v>0</v>
      </c>
      <c r="O97" s="14" t="str">
        <f>Overall!$D97</f>
        <v>Diontae Johnson</v>
      </c>
      <c r="P97" s="15"/>
      <c r="Q97" s="3"/>
      <c r="R97" s="4"/>
      <c r="S97" s="3"/>
      <c r="T97" s="3"/>
      <c r="U97" s="3"/>
      <c r="V97" s="3"/>
      <c r="W97" s="5"/>
      <c r="X97" s="5"/>
      <c r="Y97" s="3"/>
      <c r="Z97" s="3"/>
    </row>
    <row r="98" ht="15.0" customHeight="1">
      <c r="A98" s="1">
        <f t="shared" si="1"/>
        <v>96</v>
      </c>
      <c r="B98" s="12">
        <v>25.4</v>
      </c>
      <c r="C98" s="1" t="str">
        <f t="shared" si="2"/>
        <v>Yes</v>
      </c>
      <c r="D98" s="1" t="s">
        <v>162</v>
      </c>
      <c r="E98" s="1" t="s">
        <v>17</v>
      </c>
      <c r="F98" s="1" t="s">
        <v>117</v>
      </c>
      <c r="G98" s="1" t="str">
        <f t="array" ref="G98">IFERROR(INDEX(Schedules!$T$4:$T$35,MATCH(Overall!$F98,Schedules!$B$4:$B$35,0)),"")</f>
        <v/>
      </c>
      <c r="H98" s="1" t="str">
        <f t="array" ref="H98">IFERROR(INDEX(Injuries!$K$100:$K$600,MATCH(Overall!$D98,Injuries!$J$100:$J$600,0)),"")</f>
        <v/>
      </c>
      <c r="I98" s="1">
        <f t="array" ref="I98">IFERROR(INDEX(Ranks!$J$1:$J$800,MATCH(Overall!$D98,Ranks!$E$1:$E$800,0)),"1000")</f>
        <v>92</v>
      </c>
      <c r="J98" s="1">
        <f t="array" ref="J98">IFERROR(INDEX(Ranks!$H$1:$H$800,MATCH(Overall!$D98,Ranks!$E$1:$E$800,0)),"1000")</f>
        <v>117</v>
      </c>
      <c r="K98" s="13">
        <f t="array" ref="K98">IFERROR(INDEX(Ranks!$L$1:$L$800,MATCH(Overall!$D98,Ranks!$E$1:$E$800,0)),"1000")</f>
        <v>98</v>
      </c>
      <c r="L98" s="1" t="str">
        <f t="array" ref="L98">IFERROR(INDEX(Ranks!$O$1:$O$800,MATCH(Overall!$D98,Ranks!$E$1:$E$800,0)),"Vet")</f>
        <v>Vet</v>
      </c>
      <c r="M98" s="12">
        <f t="array" ref="M98">IFERROR(INDEX(BorisTier!$E$211:$E$411,MATCH(Overall!$D98,BorisTier!$R$211:$R$411,0)),100)</f>
        <v>12</v>
      </c>
      <c r="N98" s="13">
        <f t="array" ref="N98">IFERROR(IF(OR(Overall!$E98="DB",Overall!$E98="DL",Overall!$E98="LB"),INDEX('IDP Prj'!$M$11:$M$1000,MATCH(Overall!$D98,'IDP Prj'!$B$11:$B$1000,0)),INDEX(ProjectionCalcs!$Q$8:$Q$979,MATCH(Overall!$D98,ProjectionCalcs!$B$8:$B$979,0))),0)</f>
        <v>0</v>
      </c>
      <c r="O98" s="14" t="str">
        <f>Overall!$D98</f>
        <v>Matt Breida</v>
      </c>
      <c r="P98" s="15"/>
      <c r="Q98" s="3"/>
      <c r="R98" s="4"/>
      <c r="S98" s="3"/>
      <c r="T98" s="3"/>
      <c r="U98" s="3"/>
      <c r="V98" s="3"/>
      <c r="W98" s="5"/>
      <c r="X98" s="5"/>
      <c r="Y98" s="3"/>
      <c r="Z98" s="3"/>
    </row>
    <row r="99" ht="15.0" customHeight="1">
      <c r="A99" s="1">
        <f t="shared" si="1"/>
        <v>97</v>
      </c>
      <c r="B99" s="12">
        <v>23.5</v>
      </c>
      <c r="C99" s="1" t="str">
        <f t="shared" si="2"/>
        <v>Yes</v>
      </c>
      <c r="D99" s="1" t="s">
        <v>163</v>
      </c>
      <c r="E99" s="1" t="s">
        <v>34</v>
      </c>
      <c r="F99" s="1" t="s">
        <v>20</v>
      </c>
      <c r="G99" s="1" t="str">
        <f t="array" ref="G99">IFERROR(INDEX(Schedules!$T$4:$T$35,MATCH(Overall!$F99,Schedules!$B$4:$B$35,0)),"")</f>
        <v/>
      </c>
      <c r="H99" s="1" t="str">
        <f t="array" ref="H99">IFERROR(INDEX(Injuries!$K$100:$K$600,MATCH(Overall!$D99,Injuries!$J$100:$J$600,0)),"")</f>
        <v/>
      </c>
      <c r="I99" s="1">
        <f t="array" ref="I99">IFERROR(INDEX(Ranks!$J$1:$J$800,MATCH(Overall!$D99,Ranks!$E$1:$E$800,0)),"1000")</f>
        <v>98</v>
      </c>
      <c r="J99" s="1">
        <f t="array" ref="J99">IFERROR(INDEX(Ranks!$H$1:$H$800,MATCH(Overall!$D99,Ranks!$E$1:$E$800,0)),"1000")</f>
        <v>99</v>
      </c>
      <c r="K99" s="13">
        <f t="array" ref="K99">IFERROR(INDEX(Ranks!$L$1:$L$800,MATCH(Overall!$D99,Ranks!$E$1:$E$800,0)),"1000")</f>
        <v>109.1</v>
      </c>
      <c r="L99" s="1" t="str">
        <f t="array" ref="L99">IFERROR(INDEX(Ranks!$O$1:$O$800,MATCH(Overall!$D99,Ranks!$E$1:$E$800,0)),"Vet")</f>
        <v>Vet</v>
      </c>
      <c r="M99" s="12">
        <f t="array" ref="M99">IFERROR(INDEX(BorisTier!$E$211:$E$411,MATCH(Overall!$D99,BorisTier!$R$211:$R$411,0)),100)</f>
        <v>13</v>
      </c>
      <c r="N99" s="13">
        <f t="array" ref="N99">IFERROR(IF(OR(Overall!$E99="DB",Overall!$E99="DL",Overall!$E99="LB"),INDEX('IDP Prj'!$M$11:$M$1000,MATCH(Overall!$D99,'IDP Prj'!$B$11:$B$1000,0)),INDEX(ProjectionCalcs!$Q$8:$Q$979,MATCH(Overall!$D99,ProjectionCalcs!$B$8:$B$979,0))),0)</f>
        <v>0</v>
      </c>
      <c r="O99" s="14" t="str">
        <f>Overall!$D99</f>
        <v>Darius Slayton</v>
      </c>
      <c r="P99" s="15"/>
      <c r="Q99" s="3"/>
      <c r="R99" s="4"/>
      <c r="S99" s="3"/>
      <c r="T99" s="3"/>
      <c r="U99" s="3"/>
      <c r="V99" s="3"/>
      <c r="W99" s="5"/>
      <c r="X99" s="5"/>
      <c r="Y99" s="3"/>
      <c r="Z99" s="3"/>
    </row>
    <row r="100" ht="15.0" customHeight="1">
      <c r="A100" s="1">
        <f t="shared" si="1"/>
        <v>98</v>
      </c>
      <c r="B100" s="12">
        <v>36.6</v>
      </c>
      <c r="C100" s="1" t="str">
        <f t="shared" si="2"/>
        <v>Yes</v>
      </c>
      <c r="D100" s="1" t="s">
        <v>164</v>
      </c>
      <c r="E100" s="1" t="s">
        <v>75</v>
      </c>
      <c r="F100" s="1" t="s">
        <v>39</v>
      </c>
      <c r="G100" s="1" t="str">
        <f t="array" ref="G100">IFERROR(INDEX(Schedules!$T$4:$T$35,MATCH(Overall!$F100,Schedules!$B$4:$B$35,0)),"")</f>
        <v/>
      </c>
      <c r="H100" s="1" t="str">
        <f t="array" ref="H100">IFERROR(INDEX(Injuries!$K$100:$K$600,MATCH(Overall!$D100,Injuries!$J$100:$J$600,0)),"")</f>
        <v/>
      </c>
      <c r="I100" s="1">
        <f t="array" ref="I100">IFERROR(INDEX(Ranks!$J$1:$J$800,MATCH(Overall!$D100,Ranks!$E$1:$E$800,0)),"1000")</f>
        <v>122</v>
      </c>
      <c r="J100" s="1">
        <f t="array" ref="J100">IFERROR(INDEX(Ranks!$H$1:$H$800,MATCH(Overall!$D100,Ranks!$E$1:$E$800,0)),"1000")</f>
        <v>94</v>
      </c>
      <c r="K100" s="13">
        <f t="array" ref="K100">IFERROR(INDEX(Ranks!$L$1:$L$800,MATCH(Overall!$D100,Ranks!$E$1:$E$800,0)),"1000")</f>
        <v>104.3</v>
      </c>
      <c r="L100" s="1" t="str">
        <f t="array" ref="L100">IFERROR(INDEX(Ranks!$O$1:$O$800,MATCH(Overall!$D100,Ranks!$E$1:$E$800,0)),"Vet")</f>
        <v>Vet</v>
      </c>
      <c r="M100" s="12">
        <f t="array" ref="M100">IFERROR(INDEX(BorisTier!$E$211:$E$411,MATCH(Overall!$D100,BorisTier!$R$211:$R$411,0)),100)</f>
        <v>12</v>
      </c>
      <c r="N100" s="13">
        <f t="array" ref="N100">IFERROR(IF(OR(Overall!$E100="DB",Overall!$E100="DL",Overall!$E100="LB"),INDEX('IDP Prj'!$M$11:$M$1000,MATCH(Overall!$D100,'IDP Prj'!$B$11:$B$1000,0)),INDEX(ProjectionCalcs!$Q$8:$Q$979,MATCH(Overall!$D100,ProjectionCalcs!$B$8:$B$979,0))),0)</f>
        <v>0</v>
      </c>
      <c r="O100" s="14" t="str">
        <f>Overall!$D100</f>
        <v>Aaron Rodgers</v>
      </c>
      <c r="P100" s="15"/>
      <c r="Q100" s="3"/>
      <c r="R100" s="4"/>
      <c r="S100" s="3"/>
      <c r="T100" s="3"/>
      <c r="U100" s="3"/>
      <c r="V100" s="3"/>
      <c r="W100" s="5"/>
      <c r="X100" s="5"/>
      <c r="Y100" s="3"/>
      <c r="Z100" s="3"/>
    </row>
    <row r="101" ht="15.0" customHeight="1">
      <c r="A101" s="1">
        <f t="shared" si="1"/>
        <v>99</v>
      </c>
      <c r="B101" s="12">
        <v>26.9</v>
      </c>
      <c r="C101" s="1" t="str">
        <f t="shared" si="2"/>
        <v>Yes</v>
      </c>
      <c r="D101" s="1" t="s">
        <v>165</v>
      </c>
      <c r="E101" s="1" t="s">
        <v>61</v>
      </c>
      <c r="F101" s="1" t="s">
        <v>53</v>
      </c>
      <c r="G101" s="1" t="str">
        <f t="array" ref="G101">IFERROR(INDEX(Schedules!$T$4:$T$35,MATCH(Overall!$F101,Schedules!$B$4:$B$35,0)),"")</f>
        <v/>
      </c>
      <c r="H101" s="1" t="str">
        <f t="array" ref="H101">IFERROR(INDEX(Injuries!$K$100:$K$600,MATCH(Overall!$D101,Injuries!$J$100:$J$600,0)),"")</f>
        <v/>
      </c>
      <c r="I101" s="1">
        <f t="array" ref="I101">IFERROR(INDEX(Ranks!$J$1:$J$800,MATCH(Overall!$D101,Ranks!$E$1:$E$800,0)),"1000")</f>
        <v>114</v>
      </c>
      <c r="J101" s="1">
        <f t="array" ref="J101">IFERROR(INDEX(Ranks!$H$1:$H$800,MATCH(Overall!$D101,Ranks!$E$1:$E$800,0)),"1000")</f>
        <v>102</v>
      </c>
      <c r="K101" s="13">
        <f t="array" ref="K101">IFERROR(INDEX(Ranks!$L$1:$L$800,MATCH(Overall!$D101,Ranks!$E$1:$E$800,0)),"1000")</f>
        <v>96</v>
      </c>
      <c r="L101" s="1" t="str">
        <f t="array" ref="L101">IFERROR(INDEX(Ranks!$O$1:$O$800,MATCH(Overall!$D101,Ranks!$E$1:$E$800,0)),"Vet")</f>
        <v>Vet</v>
      </c>
      <c r="M101" s="12">
        <f t="array" ref="M101">IFERROR(INDEX(BorisTier!$E$211:$E$411,MATCH(Overall!$D101,BorisTier!$R$211:$R$411,0)),100)</f>
        <v>12</v>
      </c>
      <c r="N101" s="13">
        <f t="array" ref="N101">IFERROR(IF(OR(Overall!$E101="DB",Overall!$E101="DL",Overall!$E101="LB"),INDEX('IDP Prj'!$M$11:$M$1000,MATCH(Overall!$D101,'IDP Prj'!$B$11:$B$1000,0)),INDEX(ProjectionCalcs!$Q$8:$Q$979,MATCH(Overall!$D101,ProjectionCalcs!$B$8:$B$979,0))),0)</f>
        <v>0</v>
      </c>
      <c r="O101" s="14" t="str">
        <f>Overall!$D101</f>
        <v>Hayden Hurst</v>
      </c>
      <c r="P101" s="15"/>
      <c r="Q101" s="3"/>
      <c r="R101" s="4"/>
      <c r="S101" s="3"/>
      <c r="T101" s="3"/>
      <c r="U101" s="3"/>
      <c r="V101" s="3"/>
      <c r="W101" s="5"/>
      <c r="X101" s="5"/>
      <c r="Y101" s="3"/>
      <c r="Z101" s="3"/>
    </row>
    <row r="102" ht="15.0" customHeight="1">
      <c r="A102" s="1">
        <f t="shared" si="1"/>
        <v>100</v>
      </c>
      <c r="B102" s="12">
        <v>31.2</v>
      </c>
      <c r="C102" s="1" t="str">
        <f t="shared" si="2"/>
        <v>Yes</v>
      </c>
      <c r="D102" s="1" t="s">
        <v>166</v>
      </c>
      <c r="E102" s="1" t="s">
        <v>61</v>
      </c>
      <c r="F102" s="1" t="s">
        <v>58</v>
      </c>
      <c r="G102" s="1" t="str">
        <f t="array" ref="G102">IFERROR(INDEX(Schedules!$T$4:$T$35,MATCH(Overall!$F102,Schedules!$B$4:$B$35,0)),"")</f>
        <v/>
      </c>
      <c r="H102" s="1" t="str">
        <f t="array" ref="H102">IFERROR(INDEX(Injuries!$K$100:$K$600,MATCH(Overall!$D102,Injuries!$J$100:$J$600,0)),"")</f>
        <v/>
      </c>
      <c r="I102" s="1">
        <f t="array" ref="I102">IFERROR(INDEX(Ranks!$J$1:$J$800,MATCH(Overall!$D102,Ranks!$E$1:$E$800,0)),"1000")</f>
        <v>112</v>
      </c>
      <c r="J102" s="1">
        <f t="array" ref="J102">IFERROR(INDEX(Ranks!$H$1:$H$800,MATCH(Overall!$D102,Ranks!$E$1:$E$800,0)),"1000")</f>
        <v>129</v>
      </c>
      <c r="K102" s="13">
        <f t="array" ref="K102">IFERROR(INDEX(Ranks!$L$1:$L$800,MATCH(Overall!$D102,Ranks!$E$1:$E$800,0)),"1000")</f>
        <v>113.7</v>
      </c>
      <c r="L102" s="1" t="str">
        <f t="array" ref="L102">IFERROR(INDEX(Ranks!$O$1:$O$800,MATCH(Overall!$D102,Ranks!$E$1:$E$800,0)),"Vet")</f>
        <v>Vet</v>
      </c>
      <c r="M102" s="12">
        <f t="array" ref="M102">IFERROR(INDEX(BorisTier!$E$211:$E$411,MATCH(Overall!$D102,BorisTier!$R$211:$R$411,0)),100)</f>
        <v>13</v>
      </c>
      <c r="N102" s="13">
        <f t="array" ref="N102">IFERROR(IF(OR(Overall!$E102="DB",Overall!$E102="DL",Overall!$E102="LB"),INDEX('IDP Prj'!$M$11:$M$1000,MATCH(Overall!$D102,'IDP Prj'!$B$11:$B$1000,0)),INDEX(ProjectionCalcs!$Q$8:$Q$979,MATCH(Overall!$D102,ProjectionCalcs!$B$8:$B$979,0))),0)</f>
        <v>0</v>
      </c>
      <c r="O102" s="14" t="str">
        <f>Overall!$D102</f>
        <v>Rob Gronkowski</v>
      </c>
      <c r="P102" s="15"/>
      <c r="Q102" s="3"/>
      <c r="R102" s="4"/>
      <c r="S102" s="3"/>
      <c r="T102" s="3"/>
      <c r="U102" s="3"/>
      <c r="V102" s="3"/>
      <c r="W102" s="5"/>
      <c r="X102" s="5"/>
      <c r="Y102" s="3"/>
      <c r="Z102" s="3"/>
    </row>
    <row r="103" ht="15.0" customHeight="1">
      <c r="A103" s="1">
        <f t="shared" si="1"/>
        <v>101</v>
      </c>
      <c r="B103" s="12">
        <v>25.4</v>
      </c>
      <c r="C103" s="1" t="str">
        <f t="shared" si="2"/>
        <v>Yes</v>
      </c>
      <c r="D103" s="1" t="s">
        <v>167</v>
      </c>
      <c r="E103" s="1" t="s">
        <v>17</v>
      </c>
      <c r="F103" s="1" t="s">
        <v>140</v>
      </c>
      <c r="G103" s="1" t="str">
        <f t="array" ref="G103">IFERROR(INDEX(Schedules!$T$4:$T$35,MATCH(Overall!$F103,Schedules!$B$4:$B$35,0)),"")</f>
        <v/>
      </c>
      <c r="H103" s="1" t="str">
        <f t="array" ref="H103">IFERROR(INDEX(Injuries!$K$100:$K$600,MATCH(Overall!$D103,Injuries!$J$100:$J$600,0)),"")</f>
        <v>PUP. Expected Return - Week 1</v>
      </c>
      <c r="I103" s="1">
        <f t="array" ref="I103">IFERROR(INDEX(Ranks!$J$1:$J$800,MATCH(Overall!$D103,Ranks!$E$1:$E$800,0)),"1000")</f>
        <v>200</v>
      </c>
      <c r="J103" s="1">
        <f t="array" ref="J103">IFERROR(INDEX(Ranks!$H$1:$H$800,MATCH(Overall!$D103,Ranks!$E$1:$E$800,0)),"1000")</f>
        <v>95</v>
      </c>
      <c r="K103" s="13">
        <f t="array" ref="K103">IFERROR(INDEX(Ranks!$L$1:$L$800,MATCH(Overall!$D103,Ranks!$E$1:$E$800,0)),"1000")</f>
        <v>128.3</v>
      </c>
      <c r="L103" s="1" t="str">
        <f t="array" ref="L103">IFERROR(INDEX(Ranks!$O$1:$O$800,MATCH(Overall!$D103,Ranks!$E$1:$E$800,0)),"Vet")</f>
        <v>Vet</v>
      </c>
      <c r="M103" s="12">
        <f t="array" ref="M103">IFERROR(INDEX(BorisTier!$E$211:$E$411,MATCH(Overall!$D103,BorisTier!$R$211:$R$411,0)),100)</f>
        <v>15</v>
      </c>
      <c r="N103" s="13">
        <f t="array" ref="N103">IFERROR(IF(OR(Overall!$E103="DB",Overall!$E103="DL",Overall!$E103="LB"),INDEX('IDP Prj'!$M$11:$M$1000,MATCH(Overall!$D103,'IDP Prj'!$B$11:$B$1000,0)),INDEX(ProjectionCalcs!$Q$8:$Q$979,MATCH(Overall!$D103,ProjectionCalcs!$B$8:$B$979,0))),0)</f>
        <v>0</v>
      </c>
      <c r="O103" s="14" t="str">
        <f>Overall!$D103</f>
        <v>Sony Michel</v>
      </c>
      <c r="P103" s="15"/>
      <c r="Q103" s="3"/>
      <c r="R103" s="4"/>
      <c r="S103" s="3"/>
      <c r="T103" s="3"/>
      <c r="U103" s="3"/>
      <c r="V103" s="3"/>
      <c r="W103" s="5"/>
      <c r="X103" s="5"/>
      <c r="Y103" s="3"/>
      <c r="Z103" s="3"/>
    </row>
    <row r="104" ht="15.0" customHeight="1">
      <c r="A104" s="1">
        <f t="shared" si="1"/>
        <v>102</v>
      </c>
      <c r="B104" s="12">
        <v>23.1</v>
      </c>
      <c r="C104" s="1" t="str">
        <f t="shared" si="2"/>
        <v>Yes</v>
      </c>
      <c r="D104" s="1" t="s">
        <v>168</v>
      </c>
      <c r="E104" s="1" t="s">
        <v>17</v>
      </c>
      <c r="F104" s="1" t="s">
        <v>70</v>
      </c>
      <c r="G104" s="1" t="str">
        <f t="array" ref="G104">IFERROR(INDEX(Schedules!$T$4:$T$35,MATCH(Overall!$F104,Schedules!$B$4:$B$35,0)),"")</f>
        <v/>
      </c>
      <c r="H104" s="1" t="str">
        <f t="array" ref="H104">IFERROR(INDEX(Injuries!$K$100:$K$600,MATCH(Overall!$D104,Injuries!$J$100:$J$600,0)),"")</f>
        <v/>
      </c>
      <c r="I104" s="1">
        <f t="array" ref="I104">IFERROR(INDEX(Ranks!$J$1:$J$800,MATCH(Overall!$D104,Ranks!$E$1:$E$800,0)),"1000")</f>
        <v>72</v>
      </c>
      <c r="J104" s="1">
        <f t="array" ref="J104">IFERROR(INDEX(Ranks!$H$1:$H$800,MATCH(Overall!$D104,Ranks!$E$1:$E$800,0)),"1000")</f>
        <v>51</v>
      </c>
      <c r="K104" s="13">
        <f t="array" ref="K104">IFERROR(INDEX(Ranks!$L$1:$L$800,MATCH(Overall!$D104,Ranks!$E$1:$E$800,0)),"1000")</f>
        <v>110.9</v>
      </c>
      <c r="L104" s="1" t="str">
        <f t="array" ref="L104">IFERROR(INDEX(Ranks!$O$1:$O$800,MATCH(Overall!$D104,Ranks!$E$1:$E$800,0)),"Vet")</f>
        <v>Vet</v>
      </c>
      <c r="M104" s="12">
        <f t="array" ref="M104">IFERROR(INDEX(BorisTier!$E$211:$E$411,MATCH(Overall!$D104,BorisTier!$R$211:$R$411,0)),100)</f>
        <v>13</v>
      </c>
      <c r="N104" s="13">
        <f t="array" ref="N104">IFERROR(IF(OR(Overall!$E104="DB",Overall!$E104="DL",Overall!$E104="LB"),INDEX('IDP Prj'!$M$11:$M$1000,MATCH(Overall!$D104,'IDP Prj'!$B$11:$B$1000,0)),INDEX(ProjectionCalcs!$Q$8:$Q$979,MATCH(Overall!$D104,ProjectionCalcs!$B$8:$B$979,0))),0)</f>
        <v>0</v>
      </c>
      <c r="O104" s="14" t="str">
        <f>Overall!$D104</f>
        <v>Kerryon Johnson</v>
      </c>
      <c r="P104" s="15"/>
      <c r="Q104" s="3"/>
      <c r="R104" s="4"/>
      <c r="S104" s="3"/>
      <c r="T104" s="3"/>
      <c r="U104" s="3"/>
      <c r="V104" s="3"/>
      <c r="W104" s="5"/>
      <c r="X104" s="5"/>
      <c r="Y104" s="3"/>
      <c r="Z104" s="3"/>
    </row>
    <row r="105" ht="15.0" customHeight="1">
      <c r="A105" s="1">
        <f t="shared" si="1"/>
        <v>103</v>
      </c>
      <c r="B105" s="12">
        <v>26.0</v>
      </c>
      <c r="C105" s="1" t="str">
        <f t="shared" si="2"/>
        <v>Yes</v>
      </c>
      <c r="D105" s="1" t="s">
        <v>169</v>
      </c>
      <c r="E105" s="1" t="s">
        <v>17</v>
      </c>
      <c r="F105" s="1" t="s">
        <v>102</v>
      </c>
      <c r="G105" s="1" t="str">
        <f t="array" ref="G105">IFERROR(INDEX(Schedules!$T$4:$T$35,MATCH(Overall!$F105,Schedules!$B$4:$B$35,0)),"")</f>
        <v/>
      </c>
      <c r="H105" s="1" t="str">
        <f t="array" ref="H105">IFERROR(INDEX(Injuries!$K$100:$K$600,MATCH(Overall!$D105,Injuries!$J$100:$J$600,0)),"")</f>
        <v/>
      </c>
      <c r="I105" s="1">
        <f t="array" ref="I105">IFERROR(INDEX(Ranks!$J$1:$J$800,MATCH(Overall!$D105,Ranks!$E$1:$E$800,0)),"1000")</f>
        <v>85</v>
      </c>
      <c r="J105" s="1">
        <f t="array" ref="J105">IFERROR(INDEX(Ranks!$H$1:$H$800,MATCH(Overall!$D105,Ranks!$E$1:$E$800,0)),"1000")</f>
        <v>110</v>
      </c>
      <c r="K105" s="13">
        <f t="array" ref="K105">IFERROR(INDEX(Ranks!$L$1:$L$800,MATCH(Overall!$D105,Ranks!$E$1:$E$800,0)),"1000")</f>
        <v>103.7</v>
      </c>
      <c r="L105" s="1" t="str">
        <f t="array" ref="L105">IFERROR(INDEX(Ranks!$O$1:$O$800,MATCH(Overall!$D105,Ranks!$E$1:$E$800,0)),"Vet")</f>
        <v>Vet</v>
      </c>
      <c r="M105" s="12">
        <f t="array" ref="M105">IFERROR(INDEX(BorisTier!$E$211:$E$411,MATCH(Overall!$D105,BorisTier!$R$211:$R$411,0)),100)</f>
        <v>12</v>
      </c>
      <c r="N105" s="13">
        <f t="array" ref="N105">IFERROR(IF(OR(Overall!$E105="DB",Overall!$E105="DL",Overall!$E105="LB"),INDEX('IDP Prj'!$M$11:$M$1000,MATCH(Overall!$D105,'IDP Prj'!$B$11:$B$1000,0)),INDEX(ProjectionCalcs!$Q$8:$Q$979,MATCH(Overall!$D105,ProjectionCalcs!$B$8:$B$979,0))),0)</f>
        <v>0</v>
      </c>
      <c r="O105" s="14" t="str">
        <f>Overall!$D105</f>
        <v>Phillip Lindsay</v>
      </c>
      <c r="P105" s="15"/>
      <c r="Q105" s="3"/>
      <c r="R105" s="4"/>
      <c r="S105" s="3"/>
      <c r="T105" s="3"/>
      <c r="U105" s="3"/>
      <c r="V105" s="3"/>
      <c r="W105" s="5"/>
      <c r="X105" s="5"/>
      <c r="Y105" s="3"/>
      <c r="Z105" s="3"/>
    </row>
    <row r="106" ht="15.0" customHeight="1">
      <c r="A106" s="1">
        <f t="shared" si="1"/>
        <v>104</v>
      </c>
      <c r="B106" s="12">
        <v>24.5</v>
      </c>
      <c r="C106" s="1" t="str">
        <f t="shared" si="2"/>
        <v>Yes</v>
      </c>
      <c r="D106" s="1" t="s">
        <v>170</v>
      </c>
      <c r="E106" s="1" t="s">
        <v>34</v>
      </c>
      <c r="F106" s="1" t="s">
        <v>64</v>
      </c>
      <c r="G106" s="1" t="str">
        <f t="array" ref="G106">IFERROR(INDEX(Schedules!$T$4:$T$35,MATCH(Overall!$F106,Schedules!$B$4:$B$35,0)),"")</f>
        <v/>
      </c>
      <c r="H106" s="1" t="str">
        <f t="array" ref="H106">IFERROR(INDEX(Injuries!$K$100:$K$600,MATCH(Overall!$D106,Injuries!$J$100:$J$600,0)),"")</f>
        <v/>
      </c>
      <c r="I106" s="1">
        <f t="array" ref="I106">IFERROR(INDEX(Ranks!$J$1:$J$800,MATCH(Overall!$D106,Ranks!$E$1:$E$800,0)),"1000")</f>
        <v>68</v>
      </c>
      <c r="J106" s="1">
        <f t="array" ref="J106">IFERROR(INDEX(Ranks!$H$1:$H$800,MATCH(Overall!$D106,Ranks!$E$1:$E$800,0)),"1000")</f>
        <v>88</v>
      </c>
      <c r="K106" s="13">
        <f t="array" ref="K106">IFERROR(INDEX(Ranks!$L$1:$L$800,MATCH(Overall!$D106,Ranks!$E$1:$E$800,0)),"1000")</f>
        <v>112.5</v>
      </c>
      <c r="L106" s="1" t="str">
        <f t="array" ref="L106">IFERROR(INDEX(Ranks!$O$1:$O$800,MATCH(Overall!$D106,Ranks!$E$1:$E$800,0)),"Vet")</f>
        <v>Vet</v>
      </c>
      <c r="M106" s="12">
        <f t="array" ref="M106">IFERROR(INDEX(BorisTier!$E$211:$E$411,MATCH(Overall!$D106,BorisTier!$R$211:$R$411,0)),100)</f>
        <v>13</v>
      </c>
      <c r="N106" s="13">
        <f t="array" ref="N106">IFERROR(IF(OR(Overall!$E106="DB",Overall!$E106="DL",Overall!$E106="LB"),INDEX('IDP Prj'!$M$11:$M$1000,MATCH(Overall!$D106,'IDP Prj'!$B$11:$B$1000,0)),INDEX(ProjectionCalcs!$Q$8:$Q$979,MATCH(Overall!$D106,ProjectionCalcs!$B$8:$B$979,0))),0)</f>
        <v>0</v>
      </c>
      <c r="O106" s="14" t="str">
        <f>Overall!$D106</f>
        <v>Deebo Samuel</v>
      </c>
      <c r="P106" s="15"/>
      <c r="Q106" s="3"/>
      <c r="R106" s="4"/>
      <c r="S106" s="3"/>
      <c r="T106" s="3"/>
      <c r="U106" s="3"/>
      <c r="V106" s="3"/>
      <c r="W106" s="5"/>
      <c r="X106" s="5"/>
      <c r="Y106" s="3"/>
      <c r="Z106" s="3"/>
    </row>
    <row r="107" ht="15.0" customHeight="1">
      <c r="A107" s="1">
        <f t="shared" si="1"/>
        <v>105</v>
      </c>
      <c r="B107" s="12">
        <v>27.1</v>
      </c>
      <c r="C107" s="1" t="str">
        <f t="shared" si="2"/>
        <v>Yes</v>
      </c>
      <c r="D107" s="1" t="s">
        <v>171</v>
      </c>
      <c r="E107" s="1" t="s">
        <v>34</v>
      </c>
      <c r="F107" s="1" t="s">
        <v>114</v>
      </c>
      <c r="G107" s="1" t="str">
        <f t="array" ref="G107">IFERROR(INDEX(Schedules!$T$4:$T$35,MATCH(Overall!$F107,Schedules!$B$4:$B$35,0)),"")</f>
        <v/>
      </c>
      <c r="H107" s="1" t="str">
        <f t="array" ref="H107">IFERROR(INDEX(Injuries!$K$100:$K$600,MATCH(Overall!$D107,Injuries!$J$100:$J$600,0)),"")</f>
        <v/>
      </c>
      <c r="I107" s="1">
        <f t="array" ref="I107">IFERROR(INDEX(Ranks!$J$1:$J$800,MATCH(Overall!$D107,Ranks!$E$1:$E$800,0)),"1000")</f>
        <v>80</v>
      </c>
      <c r="J107" s="1">
        <f t="array" ref="J107">IFERROR(INDEX(Ranks!$H$1:$H$800,MATCH(Overall!$D107,Ranks!$E$1:$E$800,0)),"1000")</f>
        <v>106</v>
      </c>
      <c r="K107" s="13">
        <f t="array" ref="K107">IFERROR(INDEX(Ranks!$L$1:$L$800,MATCH(Overall!$D107,Ranks!$E$1:$E$800,0)),"1000")</f>
        <v>93.1</v>
      </c>
      <c r="L107" s="1" t="str">
        <f t="array" ref="L107">IFERROR(INDEX(Ranks!$O$1:$O$800,MATCH(Overall!$D107,Ranks!$E$1:$E$800,0)),"Vet")</f>
        <v>Vet</v>
      </c>
      <c r="M107" s="12">
        <f t="array" ref="M107">IFERROR(INDEX(BorisTier!$E$211:$E$411,MATCH(Overall!$D107,BorisTier!$R$211:$R$411,0)),100)</f>
        <v>11</v>
      </c>
      <c r="N107" s="13">
        <f t="array" ref="N107">IFERROR(IF(OR(Overall!$E107="DB",Overall!$E107="DL",Overall!$E107="LB"),INDEX('IDP Prj'!$M$11:$M$1000,MATCH(Overall!$D107,'IDP Prj'!$B$11:$B$1000,0)),INDEX(ProjectionCalcs!$Q$8:$Q$979,MATCH(Overall!$D107,ProjectionCalcs!$B$8:$B$979,0))),0)</f>
        <v>0</v>
      </c>
      <c r="O107" s="14" t="str">
        <f>Overall!$D107</f>
        <v>Jamison Crowder</v>
      </c>
      <c r="P107" s="15"/>
      <c r="Q107" s="3"/>
      <c r="R107" s="4"/>
      <c r="S107" s="3"/>
      <c r="T107" s="3"/>
      <c r="U107" s="3"/>
      <c r="V107" s="3"/>
      <c r="W107" s="5"/>
      <c r="X107" s="5"/>
      <c r="Y107" s="3"/>
      <c r="Z107" s="3"/>
    </row>
    <row r="108" ht="15.0" customHeight="1">
      <c r="A108" s="1">
        <f t="shared" si="1"/>
        <v>106</v>
      </c>
      <c r="B108" s="12">
        <v>21.3</v>
      </c>
      <c r="C108" s="1" t="str">
        <f t="shared" si="2"/>
        <v>Yes</v>
      </c>
      <c r="D108" s="1" t="s">
        <v>172</v>
      </c>
      <c r="E108" s="1" t="s">
        <v>34</v>
      </c>
      <c r="F108" s="1" t="s">
        <v>23</v>
      </c>
      <c r="G108" s="1" t="str">
        <f t="array" ref="G108">IFERROR(INDEX(Schedules!$T$4:$T$35,MATCH(Overall!$F108,Schedules!$B$4:$B$35,0)),"")</f>
        <v/>
      </c>
      <c r="H108" s="1" t="str">
        <f t="array" ref="H108">IFERROR(INDEX(Injuries!$K$100:$K$600,MATCH(Overall!$D108,Injuries!$J$100:$J$600,0)),"")</f>
        <v/>
      </c>
      <c r="I108" s="1">
        <f t="array" ref="I108">IFERROR(INDEX(Ranks!$J$1:$J$800,MATCH(Overall!$D108,Ranks!$E$1:$E$800,0)),"1000")</f>
        <v>126</v>
      </c>
      <c r="J108" s="1">
        <f t="array" ref="J108">IFERROR(INDEX(Ranks!$H$1:$H$800,MATCH(Overall!$D108,Ranks!$E$1:$E$800,0)),"1000")</f>
        <v>112</v>
      </c>
      <c r="K108" s="13">
        <f t="array" ref="K108">IFERROR(INDEX(Ranks!$L$1:$L$800,MATCH(Overall!$D108,Ranks!$E$1:$E$800,0)),"1000")</f>
        <v>112.1</v>
      </c>
      <c r="L108" s="1">
        <f t="array" ref="L108">IFERROR(INDEX(Ranks!$O$1:$O$800,MATCH(Overall!$D108,Ranks!$E$1:$E$800,0)),"Vet")</f>
        <v>5</v>
      </c>
      <c r="M108" s="12">
        <f t="array" ref="M108">IFERROR(INDEX(BorisTier!$E$211:$E$411,MATCH(Overall!$D108,BorisTier!$R$211:$R$411,0)),100)</f>
        <v>13</v>
      </c>
      <c r="N108" s="13">
        <f t="array" ref="N108">IFERROR(IF(OR(Overall!$E108="DB",Overall!$E108="DL",Overall!$E108="LB"),INDEX('IDP Prj'!$M$11:$M$1000,MATCH(Overall!$D108,'IDP Prj'!$B$11:$B$1000,0)),INDEX(ProjectionCalcs!$Q$8:$Q$979,MATCH(Overall!$D108,ProjectionCalcs!$B$8:$B$979,0))),0)</f>
        <v>0</v>
      </c>
      <c r="O108" s="14" t="str">
        <f>Overall!$D108</f>
        <v>CeeDee Lamb</v>
      </c>
      <c r="P108" s="15"/>
      <c r="Q108" s="3"/>
      <c r="R108" s="4"/>
      <c r="S108" s="3"/>
      <c r="T108" s="3"/>
      <c r="U108" s="3"/>
      <c r="V108" s="3"/>
      <c r="W108" s="5"/>
      <c r="X108" s="5"/>
      <c r="Y108" s="3"/>
      <c r="Z108" s="3"/>
    </row>
    <row r="109" ht="15.0" customHeight="1">
      <c r="A109" s="1">
        <f t="shared" si="1"/>
        <v>107</v>
      </c>
      <c r="B109" s="12">
        <v>28.5</v>
      </c>
      <c r="C109" s="1" t="str">
        <f t="shared" si="2"/>
        <v>Yes</v>
      </c>
      <c r="D109" s="1" t="s">
        <v>173</v>
      </c>
      <c r="E109" s="1" t="s">
        <v>17</v>
      </c>
      <c r="F109" s="1" t="s">
        <v>140</v>
      </c>
      <c r="G109" s="1" t="str">
        <f t="array" ref="G109">IFERROR(INDEX(Schedules!$T$4:$T$35,MATCH(Overall!$F109,Schedules!$B$4:$B$35,0)),"")</f>
        <v/>
      </c>
      <c r="H109" s="1" t="str">
        <f t="array" ref="H109">IFERROR(INDEX(Injuries!$K$100:$K$600,MATCH(Overall!$D109,Injuries!$J$100:$J$600,0)),"")</f>
        <v/>
      </c>
      <c r="I109" s="1">
        <f t="array" ref="I109">IFERROR(INDEX(Ranks!$J$1:$J$800,MATCH(Overall!$D109,Ranks!$E$1:$E$800,0)),"1000")</f>
        <v>104</v>
      </c>
      <c r="J109" s="1">
        <f t="array" ref="J109">IFERROR(INDEX(Ranks!$H$1:$H$800,MATCH(Overall!$D109,Ranks!$E$1:$E$800,0)),"1000")</f>
        <v>83</v>
      </c>
      <c r="K109" s="13">
        <f t="array" ref="K109">IFERROR(INDEX(Ranks!$L$1:$L$800,MATCH(Overall!$D109,Ranks!$E$1:$E$800,0)),"1000")</f>
        <v>78.3</v>
      </c>
      <c r="L109" s="1" t="str">
        <f t="array" ref="L109">IFERROR(INDEX(Ranks!$O$1:$O$800,MATCH(Overall!$D109,Ranks!$E$1:$E$800,0)),"Vet")</f>
        <v>Vet</v>
      </c>
      <c r="M109" s="12">
        <f t="array" ref="M109">IFERROR(INDEX(BorisTier!$E$211:$E$411,MATCH(Overall!$D109,BorisTier!$R$211:$R$411,0)),100)</f>
        <v>10</v>
      </c>
      <c r="N109" s="13">
        <f t="array" ref="N109">IFERROR(IF(OR(Overall!$E109="DB",Overall!$E109="DL",Overall!$E109="LB"),INDEX('IDP Prj'!$M$11:$M$1000,MATCH(Overall!$D109,'IDP Prj'!$B$11:$B$1000,0)),INDEX(ProjectionCalcs!$Q$8:$Q$979,MATCH(Overall!$D109,ProjectionCalcs!$B$8:$B$979,0))),0)</f>
        <v>0</v>
      </c>
      <c r="O109" s="14" t="str">
        <f>Overall!$D109</f>
        <v>James White</v>
      </c>
      <c r="P109" s="15"/>
      <c r="Q109" s="3"/>
      <c r="R109" s="4"/>
      <c r="S109" s="3"/>
      <c r="T109" s="3"/>
      <c r="U109" s="3"/>
      <c r="V109" s="3"/>
      <c r="W109" s="5"/>
      <c r="X109" s="5"/>
      <c r="Y109" s="3"/>
      <c r="Z109" s="3"/>
    </row>
    <row r="110" ht="15.0" customHeight="1">
      <c r="A110" s="1">
        <f t="shared" si="1"/>
        <v>108</v>
      </c>
      <c r="B110" s="12">
        <v>33.4</v>
      </c>
      <c r="C110" s="1" t="str">
        <f t="shared" si="2"/>
        <v>Yes</v>
      </c>
      <c r="D110" s="1" t="s">
        <v>174</v>
      </c>
      <c r="E110" s="1" t="s">
        <v>34</v>
      </c>
      <c r="F110" s="1" t="s">
        <v>31</v>
      </c>
      <c r="G110" s="1" t="str">
        <f t="array" ref="G110">IFERROR(INDEX(Schedules!$T$4:$T$35,MATCH(Overall!$F110,Schedules!$B$4:$B$35,0)),"")</f>
        <v/>
      </c>
      <c r="H110" s="1" t="str">
        <f t="array" ref="H110">IFERROR(INDEX(Injuries!$K$100:$K$600,MATCH(Overall!$D110,Injuries!$J$100:$J$600,0)),"")</f>
        <v/>
      </c>
      <c r="I110" s="1">
        <f t="array" ref="I110">IFERROR(INDEX(Ranks!$J$1:$J$800,MATCH(Overall!$D110,Ranks!$E$1:$E$800,0)),"1000")</f>
        <v>101</v>
      </c>
      <c r="J110" s="1">
        <f t="array" ref="J110">IFERROR(INDEX(Ranks!$H$1:$H$800,MATCH(Overall!$D110,Ranks!$E$1:$E$800,0)),"1000")</f>
        <v>101</v>
      </c>
      <c r="K110" s="13">
        <f t="array" ref="K110">IFERROR(INDEX(Ranks!$L$1:$L$800,MATCH(Overall!$D110,Ranks!$E$1:$E$800,0)),"1000")</f>
        <v>110.4</v>
      </c>
      <c r="L110" s="1" t="str">
        <f t="array" ref="L110">IFERROR(INDEX(Ranks!$O$1:$O$800,MATCH(Overall!$D110,Ranks!$E$1:$E$800,0)),"Vet")</f>
        <v>Vet</v>
      </c>
      <c r="M110" s="12">
        <f t="array" ref="M110">IFERROR(INDEX(BorisTier!$E$211:$E$411,MATCH(Overall!$D110,BorisTier!$R$211:$R$411,0)),100)</f>
        <v>13</v>
      </c>
      <c r="N110" s="13">
        <f t="array" ref="N110">IFERROR(IF(OR(Overall!$E110="DB",Overall!$E110="DL",Overall!$E110="LB"),INDEX('IDP Prj'!$M$11:$M$1000,MATCH(Overall!$D110,'IDP Prj'!$B$11:$B$1000,0)),INDEX(ProjectionCalcs!$Q$8:$Q$979,MATCH(Overall!$D110,ProjectionCalcs!$B$8:$B$979,0))),0)</f>
        <v>0</v>
      </c>
      <c r="O110" s="14" t="str">
        <f>Overall!$D110</f>
        <v>Emmanuel Sanders</v>
      </c>
      <c r="P110" s="15"/>
      <c r="Q110" s="3"/>
      <c r="R110" s="4"/>
      <c r="S110" s="3"/>
      <c r="T110" s="3"/>
      <c r="U110" s="3"/>
      <c r="V110" s="3"/>
      <c r="W110" s="5"/>
      <c r="X110" s="5"/>
      <c r="Y110" s="3"/>
      <c r="Z110" s="3"/>
    </row>
    <row r="111" ht="15.0" customHeight="1">
      <c r="A111" s="1">
        <f t="shared" si="1"/>
        <v>109</v>
      </c>
      <c r="B111" s="12">
        <v>30.5</v>
      </c>
      <c r="C111" s="1" t="str">
        <f t="shared" si="2"/>
        <v>Yes</v>
      </c>
      <c r="D111" s="1" t="s">
        <v>175</v>
      </c>
      <c r="E111" s="1" t="s">
        <v>17</v>
      </c>
      <c r="F111" s="1" t="s">
        <v>31</v>
      </c>
      <c r="G111" s="1" t="str">
        <f t="array" ref="G111">IFERROR(INDEX(Schedules!$T$4:$T$35,MATCH(Overall!$F111,Schedules!$B$4:$B$35,0)),"")</f>
        <v/>
      </c>
      <c r="H111" s="1" t="str">
        <f t="array" ref="H111">IFERROR(INDEX(Injuries!$K$100:$K$600,MATCH(Overall!$D111,Injuries!$J$100:$J$600,0)),"")</f>
        <v/>
      </c>
      <c r="I111" s="1">
        <f t="array" ref="I111">IFERROR(INDEX(Ranks!$J$1:$J$800,MATCH(Overall!$D111,Ranks!$E$1:$E$800,0)),"1000")</f>
        <v>103</v>
      </c>
      <c r="J111" s="1">
        <f t="array" ref="J111">IFERROR(INDEX(Ranks!$H$1:$H$800,MATCH(Overall!$D111,Ranks!$E$1:$E$800,0)),"1000")</f>
        <v>124</v>
      </c>
      <c r="K111" s="13">
        <f t="array" ref="K111">IFERROR(INDEX(Ranks!$L$1:$L$800,MATCH(Overall!$D111,Ranks!$E$1:$E$800,0)),"1000")</f>
        <v>118.7</v>
      </c>
      <c r="L111" s="1" t="str">
        <f t="array" ref="L111">IFERROR(INDEX(Ranks!$O$1:$O$800,MATCH(Overall!$D111,Ranks!$E$1:$E$800,0)),"Vet")</f>
        <v>Vet</v>
      </c>
      <c r="M111" s="12">
        <f t="array" ref="M111">IFERROR(INDEX(BorisTier!$E$211:$E$411,MATCH(Overall!$D111,BorisTier!$R$211:$R$411,0)),100)</f>
        <v>14</v>
      </c>
      <c r="N111" s="13">
        <f t="array" ref="N111">IFERROR(IF(OR(Overall!$E111="DB",Overall!$E111="DL",Overall!$E111="LB"),INDEX('IDP Prj'!$M$11:$M$1000,MATCH(Overall!$D111,'IDP Prj'!$B$11:$B$1000,0)),INDEX(ProjectionCalcs!$Q$8:$Q$979,MATCH(Overall!$D111,ProjectionCalcs!$B$8:$B$979,0))),0)</f>
        <v>0</v>
      </c>
      <c r="O111" s="14" t="str">
        <f>Overall!$D111</f>
        <v>Latavius Murray</v>
      </c>
      <c r="P111" s="15"/>
      <c r="Q111" s="3"/>
      <c r="R111" s="4"/>
      <c r="S111" s="3"/>
      <c r="T111" s="3"/>
      <c r="U111" s="3"/>
      <c r="V111" s="3"/>
      <c r="W111" s="5"/>
      <c r="X111" s="5"/>
      <c r="Y111" s="3"/>
      <c r="Z111" s="3"/>
    </row>
    <row r="112" ht="15.0" customHeight="1">
      <c r="A112" s="1">
        <f t="shared" si="1"/>
        <v>110</v>
      </c>
      <c r="B112" s="12">
        <v>27.4</v>
      </c>
      <c r="C112" s="1" t="str">
        <f t="shared" si="2"/>
        <v>Yes</v>
      </c>
      <c r="D112" s="1" t="s">
        <v>176</v>
      </c>
      <c r="E112" s="1" t="s">
        <v>34</v>
      </c>
      <c r="F112" s="1" t="s">
        <v>20</v>
      </c>
      <c r="G112" s="1" t="str">
        <f t="array" ref="G112">IFERROR(INDEX(Schedules!$T$4:$T$35,MATCH(Overall!$F112,Schedules!$B$4:$B$35,0)),"")</f>
        <v/>
      </c>
      <c r="H112" s="1" t="str">
        <f t="array" ref="H112">IFERROR(INDEX(Injuries!$K$100:$K$600,MATCH(Overall!$D112,Injuries!$J$100:$J$600,0)),"")</f>
        <v/>
      </c>
      <c r="I112" s="1">
        <f t="array" ref="I112">IFERROR(INDEX(Ranks!$J$1:$J$800,MATCH(Overall!$D112,Ranks!$E$1:$E$800,0)),"1000")</f>
        <v>94</v>
      </c>
      <c r="J112" s="1">
        <f t="array" ref="J112">IFERROR(INDEX(Ranks!$H$1:$H$800,MATCH(Overall!$D112,Ranks!$E$1:$E$800,0)),"1000")</f>
        <v>100</v>
      </c>
      <c r="K112" s="13">
        <f t="array" ref="K112">IFERROR(INDEX(Ranks!$L$1:$L$800,MATCH(Overall!$D112,Ranks!$E$1:$E$800,0)),"1000")</f>
        <v>99.3</v>
      </c>
      <c r="L112" s="1" t="str">
        <f t="array" ref="L112">IFERROR(INDEX(Ranks!$O$1:$O$800,MATCH(Overall!$D112,Ranks!$E$1:$E$800,0)),"Vet")</f>
        <v>Vet</v>
      </c>
      <c r="M112" s="12">
        <f t="array" ref="M112">IFERROR(INDEX(BorisTier!$E$211:$E$411,MATCH(Overall!$D112,BorisTier!$R$211:$R$411,0)),100)</f>
        <v>12</v>
      </c>
      <c r="N112" s="13">
        <f t="array" ref="N112">IFERROR(IF(OR(Overall!$E112="DB",Overall!$E112="DL",Overall!$E112="LB"),INDEX('IDP Prj'!$M$11:$M$1000,MATCH(Overall!$D112,'IDP Prj'!$B$11:$B$1000,0)),INDEX(ProjectionCalcs!$Q$8:$Q$979,MATCH(Overall!$D112,ProjectionCalcs!$B$8:$B$979,0))),0)</f>
        <v>0</v>
      </c>
      <c r="O112" s="14" t="str">
        <f>Overall!$D112</f>
        <v>Sterling Shepard</v>
      </c>
      <c r="P112" s="15"/>
      <c r="Q112" s="3"/>
      <c r="R112" s="4"/>
      <c r="S112" s="3"/>
      <c r="T112" s="3"/>
      <c r="U112" s="3"/>
      <c r="V112" s="3"/>
      <c r="W112" s="5"/>
      <c r="X112" s="5"/>
      <c r="Y112" s="3"/>
      <c r="Z112" s="3"/>
    </row>
    <row r="113" ht="15.0" customHeight="1">
      <c r="A113" s="1">
        <f t="shared" si="1"/>
        <v>111</v>
      </c>
      <c r="B113" s="12">
        <v>25.7</v>
      </c>
      <c r="C113" s="1" t="str">
        <f t="shared" si="2"/>
        <v>Yes</v>
      </c>
      <c r="D113" s="1" t="s">
        <v>177</v>
      </c>
      <c r="E113" s="1" t="s">
        <v>61</v>
      </c>
      <c r="F113" s="1" t="s">
        <v>41</v>
      </c>
      <c r="G113" s="1" t="str">
        <f t="array" ref="G113">IFERROR(INDEX(Schedules!$T$4:$T$35,MATCH(Overall!$F113,Schedules!$B$4:$B$35,0)),"")</f>
        <v/>
      </c>
      <c r="H113" s="1" t="str">
        <f t="array" ref="H113">IFERROR(INDEX(Injuries!$K$100:$K$600,MATCH(Overall!$D113,Injuries!$J$100:$J$600,0)),"")</f>
        <v/>
      </c>
      <c r="I113" s="1">
        <f t="array" ref="I113">IFERROR(INDEX(Ranks!$J$1:$J$800,MATCH(Overall!$D113,Ranks!$E$1:$E$800,0)),"1000")</f>
        <v>136</v>
      </c>
      <c r="J113" s="1">
        <f t="array" ref="J113">IFERROR(INDEX(Ranks!$H$1:$H$800,MATCH(Overall!$D113,Ranks!$E$1:$E$800,0)),"1000")</f>
        <v>89</v>
      </c>
      <c r="K113" s="13">
        <f t="array" ref="K113">IFERROR(INDEX(Ranks!$L$1:$L$800,MATCH(Overall!$D113,Ranks!$E$1:$E$800,0)),"1000")</f>
        <v>107.8</v>
      </c>
      <c r="L113" s="1" t="str">
        <f t="array" ref="L113">IFERROR(INDEX(Ranks!$O$1:$O$800,MATCH(Overall!$D113,Ranks!$E$1:$E$800,0)),"Vet")</f>
        <v>Vet</v>
      </c>
      <c r="M113" s="12">
        <f t="array" ref="M113">IFERROR(INDEX(BorisTier!$E$211:$E$411,MATCH(Overall!$D113,BorisTier!$R$211:$R$411,0)),100)</f>
        <v>12</v>
      </c>
      <c r="N113" s="13">
        <f t="array" ref="N113">IFERROR(IF(OR(Overall!$E113="DB",Overall!$E113="DL",Overall!$E113="LB"),INDEX('IDP Prj'!$M$11:$M$1000,MATCH(Overall!$D113,'IDP Prj'!$B$11:$B$1000,0)),INDEX(ProjectionCalcs!$Q$8:$Q$979,MATCH(Overall!$D113,ProjectionCalcs!$B$8:$B$979,0))),0)</f>
        <v>0</v>
      </c>
      <c r="O113" s="14" t="str">
        <f>Overall!$D113</f>
        <v>Austin Hooper</v>
      </c>
      <c r="P113" s="15"/>
      <c r="Q113" s="3"/>
      <c r="R113" s="4"/>
      <c r="S113" s="3"/>
      <c r="T113" s="3"/>
      <c r="U113" s="3"/>
      <c r="V113" s="3"/>
      <c r="W113" s="5"/>
      <c r="X113" s="5"/>
      <c r="Y113" s="3"/>
      <c r="Z113" s="3"/>
    </row>
    <row r="114" ht="15.0" customHeight="1">
      <c r="A114" s="1">
        <f t="shared" si="1"/>
        <v>112</v>
      </c>
      <c r="B114" s="12">
        <v>23.2</v>
      </c>
      <c r="C114" s="1" t="str">
        <f t="shared" si="2"/>
        <v>Yes</v>
      </c>
      <c r="D114" s="1" t="s">
        <v>178</v>
      </c>
      <c r="E114" s="1" t="s">
        <v>75</v>
      </c>
      <c r="F114" s="1" t="s">
        <v>20</v>
      </c>
      <c r="G114" s="1" t="str">
        <f t="array" ref="G114">IFERROR(INDEX(Schedules!$T$4:$T$35,MATCH(Overall!$F114,Schedules!$B$4:$B$35,0)),"")</f>
        <v/>
      </c>
      <c r="H114" s="1" t="str">
        <f t="array" ref="H114">IFERROR(INDEX(Injuries!$K$100:$K$600,MATCH(Overall!$D114,Injuries!$J$100:$J$600,0)),"")</f>
        <v/>
      </c>
      <c r="I114" s="1">
        <f t="array" ref="I114">IFERROR(INDEX(Ranks!$J$1:$J$800,MATCH(Overall!$D114,Ranks!$E$1:$E$800,0)),"1000")</f>
        <v>137</v>
      </c>
      <c r="J114" s="1">
        <f t="array" ref="J114">IFERROR(INDEX(Ranks!$H$1:$H$800,MATCH(Overall!$D114,Ranks!$E$1:$E$800,0)),"1000")</f>
        <v>114</v>
      </c>
      <c r="K114" s="13">
        <f t="array" ref="K114">IFERROR(INDEX(Ranks!$L$1:$L$800,MATCH(Overall!$D114,Ranks!$E$1:$E$800,0)),"1000")</f>
        <v>120.2</v>
      </c>
      <c r="L114" s="1" t="str">
        <f t="array" ref="L114">IFERROR(INDEX(Ranks!$O$1:$O$800,MATCH(Overall!$D114,Ranks!$E$1:$E$800,0)),"Vet")</f>
        <v>Vet</v>
      </c>
      <c r="M114" s="12">
        <f t="array" ref="M114">IFERROR(INDEX(BorisTier!$E$211:$E$411,MATCH(Overall!$D114,BorisTier!$R$211:$R$411,0)),100)</f>
        <v>14</v>
      </c>
      <c r="N114" s="13">
        <f t="array" ref="N114">IFERROR(IF(OR(Overall!$E114="DB",Overall!$E114="DL",Overall!$E114="LB"),INDEX('IDP Prj'!$M$11:$M$1000,MATCH(Overall!$D114,'IDP Prj'!$B$11:$B$1000,0)),INDEX(ProjectionCalcs!$Q$8:$Q$979,MATCH(Overall!$D114,ProjectionCalcs!$B$8:$B$979,0))),0)</f>
        <v>0</v>
      </c>
      <c r="O114" s="14" t="str">
        <f>Overall!$D114</f>
        <v>Daniel Jones</v>
      </c>
      <c r="P114" s="15"/>
      <c r="Q114" s="3"/>
      <c r="R114" s="4"/>
      <c r="S114" s="3"/>
      <c r="T114" s="3"/>
      <c r="U114" s="3"/>
      <c r="V114" s="3"/>
      <c r="W114" s="5"/>
      <c r="X114" s="5"/>
      <c r="Y114" s="3"/>
      <c r="Z114" s="3"/>
    </row>
    <row r="115" ht="15.0" customHeight="1">
      <c r="A115" s="1">
        <f t="shared" si="1"/>
        <v>113</v>
      </c>
      <c r="B115" s="12">
        <v>25.8</v>
      </c>
      <c r="C115" s="1" t="str">
        <f t="shared" si="2"/>
        <v>Yes</v>
      </c>
      <c r="D115" s="1" t="s">
        <v>179</v>
      </c>
      <c r="E115" s="1" t="s">
        <v>34</v>
      </c>
      <c r="F115" s="1" t="s">
        <v>83</v>
      </c>
      <c r="G115" s="1" t="str">
        <f t="array" ref="G115">IFERROR(INDEX(Schedules!$T$4:$T$35,MATCH(Overall!$F115,Schedules!$B$4:$B$35,0)),"")</f>
        <v/>
      </c>
      <c r="H115" s="1" t="str">
        <f t="array" ref="H115">IFERROR(INDEX(Injuries!$K$100:$K$600,MATCH(Overall!$D115,Injuries!$J$100:$J$600,0)),"")</f>
        <v/>
      </c>
      <c r="I115" s="1">
        <f t="array" ref="I115">IFERROR(INDEX(Ranks!$J$1:$J$800,MATCH(Overall!$D115,Ranks!$E$1:$E$800,0)),"1000")</f>
        <v>146</v>
      </c>
      <c r="J115" s="1">
        <f t="array" ref="J115">IFERROR(INDEX(Ranks!$H$1:$H$800,MATCH(Overall!$D115,Ranks!$E$1:$E$800,0)),"1000")</f>
        <v>145</v>
      </c>
      <c r="K115" s="13">
        <f t="array" ref="K115">IFERROR(INDEX(Ranks!$L$1:$L$800,MATCH(Overall!$D115,Ranks!$E$1:$E$800,0)),"1000")</f>
        <v>108.5</v>
      </c>
      <c r="L115" s="1" t="str">
        <f t="array" ref="L115">IFERROR(INDEX(Ranks!$O$1:$O$800,MATCH(Overall!$D115,Ranks!$E$1:$E$800,0)),"Vet")</f>
        <v>Vet</v>
      </c>
      <c r="M115" s="12">
        <f t="array" ref="M115">IFERROR(INDEX(BorisTier!$E$211:$E$411,MATCH(Overall!$D115,BorisTier!$R$211:$R$411,0)),100)</f>
        <v>13</v>
      </c>
      <c r="N115" s="13">
        <f t="array" ref="N115">IFERROR(IF(OR(Overall!$E115="DB",Overall!$E115="DL",Overall!$E115="LB"),INDEX('IDP Prj'!$M$11:$M$1000,MATCH(Overall!$D115,'IDP Prj'!$B$11:$B$1000,0)),INDEX(ProjectionCalcs!$Q$8:$Q$979,MATCH(Overall!$D115,ProjectionCalcs!$B$8:$B$979,0))),0)</f>
        <v>0</v>
      </c>
      <c r="O115" s="14" t="str">
        <f>Overall!$D115</f>
        <v>Anthony Miller</v>
      </c>
      <c r="P115" s="15"/>
      <c r="Q115" s="3"/>
      <c r="R115" s="4"/>
      <c r="S115" s="3"/>
      <c r="T115" s="3"/>
      <c r="U115" s="3"/>
      <c r="V115" s="3"/>
      <c r="W115" s="5"/>
      <c r="X115" s="5"/>
      <c r="Y115" s="3"/>
      <c r="Z115" s="3"/>
    </row>
    <row r="116" ht="15.0" customHeight="1">
      <c r="A116" s="1">
        <f t="shared" si="1"/>
        <v>114</v>
      </c>
      <c r="B116" s="12">
        <v>38.4</v>
      </c>
      <c r="C116" s="1" t="str">
        <f t="shared" si="2"/>
        <v>Yes</v>
      </c>
      <c r="D116" s="1" t="s">
        <v>180</v>
      </c>
      <c r="E116" s="1" t="s">
        <v>75</v>
      </c>
      <c r="F116" s="1" t="s">
        <v>90</v>
      </c>
      <c r="G116" s="1" t="str">
        <f t="array" ref="G116">IFERROR(INDEX(Schedules!$T$4:$T$35,MATCH(Overall!$F116,Schedules!$B$4:$B$35,0)),"")</f>
        <v/>
      </c>
      <c r="H116" s="1" t="str">
        <f t="array" ref="H116">IFERROR(INDEX(Injuries!$K$100:$K$600,MATCH(Overall!$D116,Injuries!$J$100:$J$600,0)),"")</f>
        <v/>
      </c>
      <c r="I116" s="1">
        <f t="array" ref="I116">IFERROR(INDEX(Ranks!$J$1:$J$800,MATCH(Overall!$D116,Ranks!$E$1:$E$800,0)),"1000")</f>
        <v>138</v>
      </c>
      <c r="J116" s="1">
        <f t="array" ref="J116">IFERROR(INDEX(Ranks!$H$1:$H$800,MATCH(Overall!$D116,Ranks!$E$1:$E$800,0)),"1000")</f>
        <v>125</v>
      </c>
      <c r="K116" s="13">
        <f t="array" ref="K116">IFERROR(INDEX(Ranks!$L$1:$L$800,MATCH(Overall!$D116,Ranks!$E$1:$E$800,0)),"1000")</f>
        <v>120.2</v>
      </c>
      <c r="L116" s="1" t="str">
        <f t="array" ref="L116">IFERROR(INDEX(Ranks!$O$1:$O$800,MATCH(Overall!$D116,Ranks!$E$1:$E$800,0)),"Vet")</f>
        <v>Vet</v>
      </c>
      <c r="M116" s="12">
        <f t="array" ref="M116">IFERROR(INDEX(BorisTier!$E$211:$E$411,MATCH(Overall!$D116,BorisTier!$R$211:$R$411,0)),100)</f>
        <v>14</v>
      </c>
      <c r="N116" s="13">
        <f t="array" ref="N116">IFERROR(IF(OR(Overall!$E116="DB",Overall!$E116="DL",Overall!$E116="LB"),INDEX('IDP Prj'!$M$11:$M$1000,MATCH(Overall!$D116,'IDP Prj'!$B$11:$B$1000,0)),INDEX(ProjectionCalcs!$Q$8:$Q$979,MATCH(Overall!$D116,ProjectionCalcs!$B$8:$B$979,0))),0)</f>
        <v>0</v>
      </c>
      <c r="O116" s="14" t="str">
        <f>Overall!$D116</f>
        <v>Ben Roethlisberger</v>
      </c>
      <c r="P116" s="15"/>
      <c r="Q116" s="3"/>
      <c r="R116" s="4"/>
      <c r="S116" s="3"/>
      <c r="T116" s="3"/>
      <c r="U116" s="3"/>
      <c r="V116" s="3"/>
      <c r="W116" s="5"/>
      <c r="X116" s="5"/>
      <c r="Y116" s="3"/>
      <c r="Z116" s="3"/>
    </row>
    <row r="117" ht="15.0" customHeight="1">
      <c r="A117" s="1">
        <f t="shared" si="1"/>
        <v>115</v>
      </c>
      <c r="B117" s="12">
        <v>24.8</v>
      </c>
      <c r="C117" s="1" t="str">
        <f t="shared" si="2"/>
        <v>Yes</v>
      </c>
      <c r="D117" s="1" t="s">
        <v>181</v>
      </c>
      <c r="E117" s="1" t="s">
        <v>61</v>
      </c>
      <c r="F117" s="1" t="s">
        <v>117</v>
      </c>
      <c r="G117" s="1" t="str">
        <f t="array" ref="G117">IFERROR(INDEX(Schedules!$T$4:$T$35,MATCH(Overall!$F117,Schedules!$B$4:$B$35,0)),"")</f>
        <v/>
      </c>
      <c r="H117" s="1" t="str">
        <f t="array" ref="H117">IFERROR(INDEX(Injuries!$K$100:$K$600,MATCH(Overall!$D117,Injuries!$J$100:$J$600,0)),"")</f>
        <v/>
      </c>
      <c r="I117" s="1">
        <f t="array" ref="I117">IFERROR(INDEX(Ranks!$J$1:$J$800,MATCH(Overall!$D117,Ranks!$E$1:$E$800,0)),"1000")</f>
        <v>134</v>
      </c>
      <c r="J117" s="1">
        <f t="array" ref="J117">IFERROR(INDEX(Ranks!$H$1:$H$800,MATCH(Overall!$D117,Ranks!$E$1:$E$800,0)),"1000")</f>
        <v>126</v>
      </c>
      <c r="K117" s="13">
        <f t="array" ref="K117">IFERROR(INDEX(Ranks!$L$1:$L$800,MATCH(Overall!$D117,Ranks!$E$1:$E$800,0)),"1000")</f>
        <v>106</v>
      </c>
      <c r="L117" s="1" t="str">
        <f t="array" ref="L117">IFERROR(INDEX(Ranks!$O$1:$O$800,MATCH(Overall!$D117,Ranks!$E$1:$E$800,0)),"Vet")</f>
        <v>Vet</v>
      </c>
      <c r="M117" s="12">
        <f t="array" ref="M117">IFERROR(INDEX(BorisTier!$E$211:$E$411,MATCH(Overall!$D117,BorisTier!$R$211:$R$411,0)),100)</f>
        <v>13</v>
      </c>
      <c r="N117" s="13">
        <f t="array" ref="N117">IFERROR(IF(OR(Overall!$E117="DB",Overall!$E117="DL",Overall!$E117="LB"),INDEX('IDP Prj'!$M$11:$M$1000,MATCH(Overall!$D117,'IDP Prj'!$B$11:$B$1000,0)),INDEX(ProjectionCalcs!$Q$8:$Q$979,MATCH(Overall!$D117,ProjectionCalcs!$B$8:$B$979,0))),0)</f>
        <v>0</v>
      </c>
      <c r="O117" s="14" t="str">
        <f>Overall!$D117</f>
        <v>Mike Gesicki</v>
      </c>
      <c r="P117" s="15"/>
      <c r="Q117" s="3"/>
      <c r="R117" s="4"/>
      <c r="S117" s="3"/>
      <c r="T117" s="3"/>
      <c r="U117" s="3"/>
      <c r="V117" s="3"/>
      <c r="W117" s="5"/>
      <c r="X117" s="5"/>
      <c r="Y117" s="3"/>
      <c r="Z117" s="3"/>
    </row>
    <row r="118" ht="15.0" customHeight="1">
      <c r="A118" s="1">
        <f t="shared" si="1"/>
        <v>116</v>
      </c>
      <c r="B118" s="12">
        <v>22.4</v>
      </c>
      <c r="C118" s="1" t="str">
        <f t="shared" si="2"/>
        <v>Yes</v>
      </c>
      <c r="D118" s="1" t="s">
        <v>182</v>
      </c>
      <c r="E118" s="1" t="s">
        <v>34</v>
      </c>
      <c r="F118" s="1" t="s">
        <v>47</v>
      </c>
      <c r="G118" s="1" t="str">
        <f t="array" ref="G118">IFERROR(INDEX(Schedules!$T$4:$T$35,MATCH(Overall!$F118,Schedules!$B$4:$B$35,0)),"")</f>
        <v/>
      </c>
      <c r="H118" s="1" t="str">
        <f t="array" ref="H118">IFERROR(INDEX(Injuries!$K$100:$K$600,MATCH(Overall!$D118,Injuries!$J$100:$J$600,0)),"")</f>
        <v/>
      </c>
      <c r="I118" s="1">
        <f t="array" ref="I118">IFERROR(INDEX(Ranks!$J$1:$J$800,MATCH(Overall!$D118,Ranks!$E$1:$E$800,0)),"1000")</f>
        <v>106</v>
      </c>
      <c r="J118" s="1">
        <f t="array" ref="J118">IFERROR(INDEX(Ranks!$H$1:$H$800,MATCH(Overall!$D118,Ranks!$E$1:$E$800,0)),"1000")</f>
        <v>113</v>
      </c>
      <c r="K118" s="13">
        <f t="array" ref="K118">IFERROR(INDEX(Ranks!$L$1:$L$800,MATCH(Overall!$D118,Ranks!$E$1:$E$800,0)),"1000")</f>
        <v>143.9</v>
      </c>
      <c r="L118" s="1" t="str">
        <f t="array" ref="L118">IFERROR(INDEX(Ranks!$O$1:$O$800,MATCH(Overall!$D118,Ranks!$E$1:$E$800,0)),"Vet")</f>
        <v>Vet</v>
      </c>
      <c r="M118" s="12">
        <f t="array" ref="M118">IFERROR(INDEX(BorisTier!$E$211:$E$411,MATCH(Overall!$D118,BorisTier!$R$211:$R$411,0)),100)</f>
        <v>17</v>
      </c>
      <c r="N118" s="13">
        <f t="array" ref="N118">IFERROR(IF(OR(Overall!$E118="DB",Overall!$E118="DL",Overall!$E118="LB"),INDEX('IDP Prj'!$M$11:$M$1000,MATCH(Overall!$D118,'IDP Prj'!$B$11:$B$1000,0)),INDEX(ProjectionCalcs!$Q$8:$Q$979,MATCH(Overall!$D118,ProjectionCalcs!$B$8:$B$979,0))),0)</f>
        <v>0</v>
      </c>
      <c r="O118" s="14" t="str">
        <f>Overall!$D118</f>
        <v>Mecole Hardman</v>
      </c>
      <c r="P118" s="15"/>
      <c r="Q118" s="3"/>
      <c r="R118" s="4"/>
      <c r="S118" s="3"/>
      <c r="T118" s="3"/>
      <c r="U118" s="3"/>
      <c r="V118" s="3"/>
      <c r="W118" s="5"/>
      <c r="X118" s="5"/>
      <c r="Y118" s="3"/>
      <c r="Z118" s="3"/>
    </row>
    <row r="119" ht="15.0" customHeight="1">
      <c r="A119" s="1">
        <f t="shared" si="1"/>
        <v>117</v>
      </c>
      <c r="B119" s="12">
        <v>23.2</v>
      </c>
      <c r="C119" s="1" t="str">
        <f t="shared" si="2"/>
        <v>Yes</v>
      </c>
      <c r="D119" s="1" t="s">
        <v>183</v>
      </c>
      <c r="E119" s="1" t="s">
        <v>17</v>
      </c>
      <c r="F119" s="1" t="s">
        <v>58</v>
      </c>
      <c r="G119" s="1" t="str">
        <f t="array" ref="G119">IFERROR(INDEX(Schedules!$T$4:$T$35,MATCH(Overall!$F119,Schedules!$B$4:$B$35,0)),"")</f>
        <v/>
      </c>
      <c r="H119" s="1" t="str">
        <f t="array" ref="H119">IFERROR(INDEX(Injuries!$K$100:$K$600,MATCH(Overall!$D119,Injuries!$J$100:$J$600,0)),"")</f>
        <v/>
      </c>
      <c r="I119" s="1">
        <f t="array" ref="I119">IFERROR(INDEX(Ranks!$J$1:$J$800,MATCH(Overall!$D119,Ranks!$E$1:$E$800,0)),"1000")</f>
        <v>129</v>
      </c>
      <c r="J119" s="1">
        <f t="array" ref="J119">IFERROR(INDEX(Ranks!$H$1:$H$800,MATCH(Overall!$D119,Ranks!$E$1:$E$800,0)),"1000")</f>
        <v>90</v>
      </c>
      <c r="K119" s="13">
        <f t="array" ref="K119">IFERROR(INDEX(Ranks!$L$1:$L$800,MATCH(Overall!$D119,Ranks!$E$1:$E$800,0)),"1000")</f>
        <v>128.6</v>
      </c>
      <c r="L119" s="1">
        <f t="array" ref="L119">IFERROR(INDEX(Ranks!$O$1:$O$800,MATCH(Overall!$D119,Ranks!$E$1:$E$800,0)),"Vet")</f>
        <v>15</v>
      </c>
      <c r="M119" s="12">
        <f t="array" ref="M119">IFERROR(INDEX(BorisTier!$E$211:$E$411,MATCH(Overall!$D119,BorisTier!$R$211:$R$411,0)),100)</f>
        <v>15</v>
      </c>
      <c r="N119" s="13">
        <f t="array" ref="N119">IFERROR(IF(OR(Overall!$E119="DB",Overall!$E119="DL",Overall!$E119="LB"),INDEX('IDP Prj'!$M$11:$M$1000,MATCH(Overall!$D119,'IDP Prj'!$B$11:$B$1000,0)),INDEX(ProjectionCalcs!$Q$8:$Q$979,MATCH(Overall!$D119,ProjectionCalcs!$B$8:$B$979,0))),0)</f>
        <v>0</v>
      </c>
      <c r="O119" s="14" t="str">
        <f>Overall!$D119</f>
        <v>Ke'Shawn Vaughn</v>
      </c>
      <c r="P119" s="15"/>
      <c r="Q119" s="3"/>
      <c r="R119" s="4"/>
      <c r="S119" s="3"/>
      <c r="T119" s="3"/>
      <c r="U119" s="3"/>
      <c r="V119" s="3"/>
      <c r="W119" s="5"/>
      <c r="X119" s="5"/>
      <c r="Y119" s="3"/>
      <c r="Z119" s="3"/>
    </row>
    <row r="120" ht="15.0" customHeight="1">
      <c r="A120" s="1">
        <f t="shared" si="1"/>
        <v>118</v>
      </c>
      <c r="B120" s="12">
        <v>35.3</v>
      </c>
      <c r="C120" s="1" t="str">
        <f t="shared" si="2"/>
        <v>Yes</v>
      </c>
      <c r="D120" s="1" t="s">
        <v>184</v>
      </c>
      <c r="E120" s="1" t="s">
        <v>17</v>
      </c>
      <c r="F120" s="1" t="s">
        <v>104</v>
      </c>
      <c r="G120" s="1" t="str">
        <f t="array" ref="G120">IFERROR(INDEX(Schedules!$T$4:$T$35,MATCH(Overall!$F120,Schedules!$B$4:$B$35,0)),"")</f>
        <v/>
      </c>
      <c r="H120" s="1" t="str">
        <f t="array" ref="H120">IFERROR(INDEX(Injuries!$K$100:$K$600,MATCH(Overall!$D120,Injuries!$J$100:$J$600,0)),"")</f>
        <v/>
      </c>
      <c r="I120" s="1">
        <f t="array" ref="I120">IFERROR(INDEX(Ranks!$J$1:$J$800,MATCH(Overall!$D120,Ranks!$E$1:$E$800,0)),"1000")</f>
        <v>130</v>
      </c>
      <c r="J120" s="1">
        <f t="array" ref="J120">IFERROR(INDEX(Ranks!$H$1:$H$800,MATCH(Overall!$D120,Ranks!$E$1:$E$800,0)),"1000")</f>
        <v>181</v>
      </c>
      <c r="K120" s="13">
        <f t="array" ref="K120">IFERROR(INDEX(Ranks!$L$1:$L$800,MATCH(Overall!$D120,Ranks!$E$1:$E$800,0)),"1000")</f>
        <v>141.1</v>
      </c>
      <c r="L120" s="1" t="str">
        <f t="array" ref="L120">IFERROR(INDEX(Ranks!$O$1:$O$800,MATCH(Overall!$D120,Ranks!$E$1:$E$800,0)),"Vet")</f>
        <v>Vet</v>
      </c>
      <c r="M120" s="12">
        <f t="array" ref="M120">IFERROR(INDEX(BorisTier!$E$211:$E$411,MATCH(Overall!$D120,BorisTier!$R$211:$R$411,0)),100)</f>
        <v>16</v>
      </c>
      <c r="N120" s="13">
        <f t="array" ref="N120">IFERROR(IF(OR(Overall!$E120="DB",Overall!$E120="DL",Overall!$E120="LB"),INDEX('IDP Prj'!$M$11:$M$1000,MATCH(Overall!$D120,'IDP Prj'!$B$11:$B$1000,0)),INDEX(ProjectionCalcs!$Q$8:$Q$979,MATCH(Overall!$D120,ProjectionCalcs!$B$8:$B$979,0))),0)</f>
        <v>0</v>
      </c>
      <c r="O120" s="14" t="str">
        <f>Overall!$D120</f>
        <v>Adrian Peterson</v>
      </c>
      <c r="P120" s="15"/>
      <c r="Q120" s="3"/>
      <c r="R120" s="4"/>
      <c r="S120" s="3"/>
      <c r="T120" s="3"/>
      <c r="U120" s="3"/>
      <c r="V120" s="3"/>
      <c r="W120" s="5"/>
      <c r="X120" s="5"/>
      <c r="Y120" s="3"/>
      <c r="Z120" s="3"/>
    </row>
    <row r="121" ht="15.0" customHeight="1">
      <c r="A121" s="1">
        <f t="shared" si="1"/>
        <v>119</v>
      </c>
      <c r="B121" s="12">
        <v>22.1</v>
      </c>
      <c r="C121" s="1" t="str">
        <f t="shared" si="2"/>
        <v>Yes</v>
      </c>
      <c r="D121" s="1" t="s">
        <v>185</v>
      </c>
      <c r="E121" s="1" t="s">
        <v>17</v>
      </c>
      <c r="F121" s="1" t="s">
        <v>36</v>
      </c>
      <c r="G121" s="1" t="str">
        <f t="array" ref="G121">IFERROR(INDEX(Schedules!$T$4:$T$35,MATCH(Overall!$F121,Schedules!$B$4:$B$35,0)),"")</f>
        <v/>
      </c>
      <c r="H121" s="1" t="str">
        <f t="array" ref="H121">IFERROR(INDEX(Injuries!$K$100:$K$600,MATCH(Overall!$D121,Injuries!$J$100:$J$600,0)),"")</f>
        <v/>
      </c>
      <c r="I121" s="1">
        <f t="array" ref="I121">IFERROR(INDEX(Ranks!$J$1:$J$800,MATCH(Overall!$D121,Ranks!$E$1:$E$800,0)),"1000")</f>
        <v>93</v>
      </c>
      <c r="J121" s="1">
        <f t="array" ref="J121">IFERROR(INDEX(Ranks!$H$1:$H$800,MATCH(Overall!$D121,Ranks!$E$1:$E$800,0)),"1000")</f>
        <v>133</v>
      </c>
      <c r="K121" s="13">
        <f t="array" ref="K121">IFERROR(INDEX(Ranks!$L$1:$L$800,MATCH(Overall!$D121,Ranks!$E$1:$E$800,0)),"1000")</f>
        <v>136.3</v>
      </c>
      <c r="L121" s="1" t="str">
        <f t="array" ref="L121">IFERROR(INDEX(Ranks!$O$1:$O$800,MATCH(Overall!$D121,Ranks!$E$1:$E$800,0)),"Vet")</f>
        <v>Vet</v>
      </c>
      <c r="M121" s="12">
        <f t="array" ref="M121">IFERROR(INDEX(BorisTier!$E$211:$E$411,MATCH(Overall!$D121,BorisTier!$R$211:$R$411,0)),100)</f>
        <v>16</v>
      </c>
      <c r="N121" s="13">
        <f t="array" ref="N121">IFERROR(IF(OR(Overall!$E121="DB",Overall!$E121="DL",Overall!$E121="LB"),INDEX('IDP Prj'!$M$11:$M$1000,MATCH(Overall!$D121,'IDP Prj'!$B$11:$B$1000,0)),INDEX(ProjectionCalcs!$Q$8:$Q$979,MATCH(Overall!$D121,ProjectionCalcs!$B$8:$B$979,0))),0)</f>
        <v>0</v>
      </c>
      <c r="O121" s="14" t="str">
        <f>Overall!$D121</f>
        <v>Alexander Mattison</v>
      </c>
      <c r="P121" s="15"/>
      <c r="Q121" s="3"/>
      <c r="R121" s="4"/>
      <c r="S121" s="3"/>
      <c r="T121" s="3"/>
      <c r="U121" s="3"/>
      <c r="V121" s="3"/>
      <c r="W121" s="5"/>
      <c r="X121" s="5"/>
      <c r="Y121" s="3"/>
      <c r="Z121" s="3"/>
    </row>
    <row r="122" ht="15.0" customHeight="1">
      <c r="A122" s="1">
        <f t="shared" si="1"/>
        <v>120</v>
      </c>
      <c r="B122" s="12">
        <v>22.6</v>
      </c>
      <c r="C122" s="1" t="str">
        <f t="shared" si="2"/>
        <v>Yes</v>
      </c>
      <c r="D122" s="1" t="s">
        <v>186</v>
      </c>
      <c r="E122" s="1" t="s">
        <v>17</v>
      </c>
      <c r="F122" s="1" t="s">
        <v>123</v>
      </c>
      <c r="G122" s="1" t="str">
        <f t="array" ref="G122">IFERROR(INDEX(Schedules!$T$4:$T$35,MATCH(Overall!$F122,Schedules!$B$4:$B$35,0)),"")</f>
        <v/>
      </c>
      <c r="H122" s="1" t="str">
        <f t="array" ref="H122">IFERROR(INDEX(Injuries!$K$100:$K$600,MATCH(Overall!$D122,Injuries!$J$100:$J$600,0)),"")</f>
        <v/>
      </c>
      <c r="I122" s="1">
        <f t="array" ref="I122">IFERROR(INDEX(Ranks!$J$1:$J$800,MATCH(Overall!$D122,Ranks!$E$1:$E$800,0)),"1000")</f>
        <v>88</v>
      </c>
      <c r="J122" s="1">
        <f t="array" ref="J122">IFERROR(INDEX(Ranks!$H$1:$H$800,MATCH(Overall!$D122,Ranks!$E$1:$E$800,0)),"1000")</f>
        <v>120</v>
      </c>
      <c r="K122" s="13">
        <f t="array" ref="K122">IFERROR(INDEX(Ranks!$L$1:$L$800,MATCH(Overall!$D122,Ranks!$E$1:$E$800,0)),"1000")</f>
        <v>136.1</v>
      </c>
      <c r="L122" s="1">
        <f t="array" ref="L122">IFERROR(INDEX(Ranks!$O$1:$O$800,MATCH(Overall!$D122,Ranks!$E$1:$E$800,0)),"Vet")</f>
        <v>21</v>
      </c>
      <c r="M122" s="12">
        <f t="array" ref="M122">IFERROR(INDEX(BorisTier!$E$211:$E$411,MATCH(Overall!$D122,BorisTier!$R$211:$R$411,0)),100)</f>
        <v>16</v>
      </c>
      <c r="N122" s="13">
        <f t="array" ref="N122">IFERROR(IF(OR(Overall!$E122="DB",Overall!$E122="DL",Overall!$E122="LB"),INDEX('IDP Prj'!$M$11:$M$1000,MATCH(Overall!$D122,'IDP Prj'!$B$11:$B$1000,0)),INDEX(ProjectionCalcs!$Q$8:$Q$979,MATCH(Overall!$D122,ProjectionCalcs!$B$8:$B$979,0))),0)</f>
        <v>0</v>
      </c>
      <c r="O122" s="14" t="str">
        <f>Overall!$D122</f>
        <v>Zack Moss</v>
      </c>
      <c r="P122" s="15"/>
      <c r="Q122" s="3"/>
      <c r="R122" s="4"/>
      <c r="S122" s="3"/>
      <c r="T122" s="3"/>
      <c r="U122" s="3"/>
      <c r="V122" s="3"/>
      <c r="W122" s="5"/>
      <c r="X122" s="5"/>
      <c r="Y122" s="3"/>
      <c r="Z122" s="3"/>
    </row>
    <row r="123" ht="15.0" customHeight="1">
      <c r="A123" s="1">
        <f t="shared" si="1"/>
        <v>121</v>
      </c>
      <c r="B123" s="12">
        <v>22.7</v>
      </c>
      <c r="C123" s="1" t="str">
        <f t="shared" si="2"/>
        <v>Yes</v>
      </c>
      <c r="D123" s="1" t="s">
        <v>187</v>
      </c>
      <c r="E123" s="1" t="s">
        <v>61</v>
      </c>
      <c r="F123" s="1" t="s">
        <v>102</v>
      </c>
      <c r="G123" s="1" t="str">
        <f t="array" ref="G123">IFERROR(INDEX(Schedules!$T$4:$T$35,MATCH(Overall!$F123,Schedules!$B$4:$B$35,0)),"")</f>
        <v/>
      </c>
      <c r="H123" s="1" t="str">
        <f t="array" ref="H123">IFERROR(INDEX(Injuries!$K$100:$K$600,MATCH(Overall!$D123,Injuries!$J$100:$J$600,0)),"")</f>
        <v/>
      </c>
      <c r="I123" s="1">
        <f t="array" ref="I123">IFERROR(INDEX(Ranks!$J$1:$J$800,MATCH(Overall!$D123,Ranks!$E$1:$E$800,0)),"1000")</f>
        <v>113</v>
      </c>
      <c r="J123" s="1">
        <f t="array" ref="J123">IFERROR(INDEX(Ranks!$H$1:$H$800,MATCH(Overall!$D123,Ranks!$E$1:$E$800,0)),"1000")</f>
        <v>91</v>
      </c>
      <c r="K123" s="13">
        <f t="array" ref="K123">IFERROR(INDEX(Ranks!$L$1:$L$800,MATCH(Overall!$D123,Ranks!$E$1:$E$800,0)),"1000")</f>
        <v>129.4</v>
      </c>
      <c r="L123" s="1" t="str">
        <f t="array" ref="L123">IFERROR(INDEX(Ranks!$O$1:$O$800,MATCH(Overall!$D123,Ranks!$E$1:$E$800,0)),"Vet")</f>
        <v>Vet</v>
      </c>
      <c r="M123" s="12">
        <f t="array" ref="M123">IFERROR(INDEX(BorisTier!$E$211:$E$411,MATCH(Overall!$D123,BorisTier!$R$211:$R$411,0)),100)</f>
        <v>15</v>
      </c>
      <c r="N123" s="13">
        <f t="array" ref="N123">IFERROR(IF(OR(Overall!$E123="DB",Overall!$E123="DL",Overall!$E123="LB"),INDEX('IDP Prj'!$M$11:$M$1000,MATCH(Overall!$D123,'IDP Prj'!$B$11:$B$1000,0)),INDEX(ProjectionCalcs!$Q$8:$Q$979,MATCH(Overall!$D123,ProjectionCalcs!$B$8:$B$979,0))),0)</f>
        <v>0</v>
      </c>
      <c r="O123" s="14" t="str">
        <f>Overall!$D123</f>
        <v>Noah Fant</v>
      </c>
      <c r="P123" s="15"/>
      <c r="Q123" s="3"/>
      <c r="R123" s="4"/>
      <c r="S123" s="3"/>
      <c r="T123" s="3"/>
      <c r="U123" s="3"/>
      <c r="V123" s="3"/>
      <c r="W123" s="5"/>
      <c r="X123" s="5"/>
      <c r="Y123" s="3"/>
      <c r="Z123" s="3"/>
    </row>
    <row r="124" ht="15.0" customHeight="1">
      <c r="A124" s="1">
        <f t="shared" si="1"/>
        <v>122</v>
      </c>
      <c r="B124" s="12">
        <v>31.2</v>
      </c>
      <c r="C124" s="1" t="str">
        <f t="shared" si="2"/>
        <v>Yes</v>
      </c>
      <c r="D124" s="1" t="s">
        <v>188</v>
      </c>
      <c r="E124" s="1" t="s">
        <v>75</v>
      </c>
      <c r="F124" s="1" t="s">
        <v>140</v>
      </c>
      <c r="G124" s="1" t="str">
        <f t="array" ref="G124">IFERROR(INDEX(Schedules!$T$4:$T$35,MATCH(Overall!$F124,Schedules!$B$4:$B$35,0)),"")</f>
        <v/>
      </c>
      <c r="H124" s="1" t="str">
        <f t="array" ref="H124">IFERROR(INDEX(Injuries!$K$100:$K$600,MATCH(Overall!$D124,Injuries!$J$100:$J$600,0)),"")</f>
        <v/>
      </c>
      <c r="I124" s="1">
        <f t="array" ref="I124">IFERROR(INDEX(Ranks!$J$1:$J$800,MATCH(Overall!$D124,Ranks!$E$1:$E$800,0)),"1000")</f>
        <v>164</v>
      </c>
      <c r="J124" s="1">
        <f t="array" ref="J124">IFERROR(INDEX(Ranks!$H$1:$H$800,MATCH(Overall!$D124,Ranks!$E$1:$E$800,0)),"1000")</f>
        <v>161</v>
      </c>
      <c r="K124" s="13">
        <f t="array" ref="K124">IFERROR(INDEX(Ranks!$L$1:$L$800,MATCH(Overall!$D124,Ranks!$E$1:$E$800,0)),"1000")</f>
        <v>127.4</v>
      </c>
      <c r="L124" s="1" t="str">
        <f t="array" ref="L124">IFERROR(INDEX(Ranks!$O$1:$O$800,MATCH(Overall!$D124,Ranks!$E$1:$E$800,0)),"Vet")</f>
        <v>Vet</v>
      </c>
      <c r="M124" s="12">
        <f t="array" ref="M124">IFERROR(INDEX(BorisTier!$E$211:$E$411,MATCH(Overall!$D124,BorisTier!$R$211:$R$411,0)),100)</f>
        <v>15</v>
      </c>
      <c r="N124" s="13">
        <f t="array" ref="N124">IFERROR(IF(OR(Overall!$E124="DB",Overall!$E124="DL",Overall!$E124="LB"),INDEX('IDP Prj'!$M$11:$M$1000,MATCH(Overall!$D124,'IDP Prj'!$B$11:$B$1000,0)),INDEX(ProjectionCalcs!$Q$8:$Q$979,MATCH(Overall!$D124,ProjectionCalcs!$B$8:$B$979,0))),0)</f>
        <v>0</v>
      </c>
      <c r="O124" s="14" t="str">
        <f>Overall!$D124</f>
        <v>Cam Newton</v>
      </c>
      <c r="P124" s="15"/>
      <c r="Q124" s="3"/>
      <c r="R124" s="4"/>
      <c r="S124" s="3"/>
      <c r="T124" s="3"/>
      <c r="U124" s="3"/>
      <c r="V124" s="3"/>
      <c r="W124" s="5"/>
      <c r="X124" s="5"/>
      <c r="Y124" s="3"/>
      <c r="Z124" s="3"/>
    </row>
    <row r="125" ht="15.0" customHeight="1">
      <c r="A125" s="1">
        <f t="shared" si="1"/>
        <v>123</v>
      </c>
      <c r="B125" s="12">
        <v>25.8</v>
      </c>
      <c r="C125" s="1" t="str">
        <f t="shared" si="2"/>
        <v>Yes</v>
      </c>
      <c r="D125" s="1" t="s">
        <v>189</v>
      </c>
      <c r="E125" s="1" t="s">
        <v>75</v>
      </c>
      <c r="F125" s="1" t="s">
        <v>95</v>
      </c>
      <c r="G125" s="1" t="str">
        <f t="array" ref="G125">IFERROR(INDEX(Schedules!$T$4:$T$35,MATCH(Overall!$F125,Schedules!$B$4:$B$35,0)),"")</f>
        <v/>
      </c>
      <c r="H125" s="1" t="str">
        <f t="array" ref="H125">IFERROR(INDEX(Injuries!$K$100:$K$600,MATCH(Overall!$D125,Injuries!$J$100:$J$600,0)),"")</f>
        <v/>
      </c>
      <c r="I125" s="1">
        <f t="array" ref="I125">IFERROR(INDEX(Ranks!$J$1:$J$800,MATCH(Overall!$D125,Ranks!$E$1:$E$800,0)),"1000")</f>
        <v>166</v>
      </c>
      <c r="J125" s="1">
        <f t="array" ref="J125">IFERROR(INDEX(Ranks!$H$1:$H$800,MATCH(Overall!$D125,Ranks!$E$1:$E$800,0)),"1000")</f>
        <v>150</v>
      </c>
      <c r="K125" s="13">
        <f t="array" ref="K125">IFERROR(INDEX(Ranks!$L$1:$L$800,MATCH(Overall!$D125,Ranks!$E$1:$E$800,0)),"1000")</f>
        <v>126.9</v>
      </c>
      <c r="L125" s="1" t="str">
        <f t="array" ref="L125">IFERROR(INDEX(Ranks!$O$1:$O$800,MATCH(Overall!$D125,Ranks!$E$1:$E$800,0)),"Vet")</f>
        <v>Vet</v>
      </c>
      <c r="M125" s="12">
        <f t="array" ref="M125">IFERROR(INDEX(BorisTier!$E$211:$E$411,MATCH(Overall!$D125,BorisTier!$R$211:$R$411,0)),100)</f>
        <v>15</v>
      </c>
      <c r="N125" s="13">
        <f t="array" ref="N125">IFERROR(IF(OR(Overall!$E125="DB",Overall!$E125="DL",Overall!$E125="LB"),INDEX('IDP Prj'!$M$11:$M$1000,MATCH(Overall!$D125,'IDP Prj'!$B$11:$B$1000,0)),INDEX(ProjectionCalcs!$Q$8:$Q$979,MATCH(Overall!$D125,ProjectionCalcs!$B$8:$B$979,0))),0)</f>
        <v>0</v>
      </c>
      <c r="O125" s="14" t="str">
        <f>Overall!$D125</f>
        <v>Jared Goff</v>
      </c>
      <c r="P125" s="15"/>
      <c r="Q125" s="3"/>
      <c r="R125" s="4"/>
      <c r="S125" s="3"/>
      <c r="T125" s="3"/>
      <c r="U125" s="3"/>
      <c r="V125" s="3"/>
      <c r="W125" s="5"/>
      <c r="X125" s="5"/>
      <c r="Y125" s="3"/>
      <c r="Z125" s="3"/>
    </row>
    <row r="126" ht="15.0" customHeight="1">
      <c r="A126" s="1">
        <f t="shared" si="1"/>
        <v>124</v>
      </c>
      <c r="B126" s="12">
        <v>25.0</v>
      </c>
      <c r="C126" s="1" t="str">
        <f t="shared" si="2"/>
        <v>Yes</v>
      </c>
      <c r="D126" s="1" t="s">
        <v>190</v>
      </c>
      <c r="E126" s="1" t="s">
        <v>17</v>
      </c>
      <c r="F126" s="1" t="s">
        <v>83</v>
      </c>
      <c r="G126" s="1" t="str">
        <f t="array" ref="G126">IFERROR(INDEX(Schedules!$T$4:$T$35,MATCH(Overall!$F126,Schedules!$B$4:$B$35,0)),"")</f>
        <v/>
      </c>
      <c r="H126" s="1" t="str">
        <f t="array" ref="H126">IFERROR(INDEX(Injuries!$K$100:$K$600,MATCH(Overall!$D126,Injuries!$J$100:$J$600,0)),"")</f>
        <v/>
      </c>
      <c r="I126" s="1">
        <f t="array" ref="I126">IFERROR(INDEX(Ranks!$J$1:$J$800,MATCH(Overall!$D126,Ranks!$E$1:$E$800,0)),"1000")</f>
        <v>91</v>
      </c>
      <c r="J126" s="1">
        <f t="array" ref="J126">IFERROR(INDEX(Ranks!$H$1:$H$800,MATCH(Overall!$D126,Ranks!$E$1:$E$800,0)),"1000")</f>
        <v>85</v>
      </c>
      <c r="K126" s="13">
        <f t="array" ref="K126">IFERROR(INDEX(Ranks!$L$1:$L$800,MATCH(Overall!$D126,Ranks!$E$1:$E$800,0)),"1000")</f>
        <v>89.2</v>
      </c>
      <c r="L126" s="1" t="str">
        <f t="array" ref="L126">IFERROR(INDEX(Ranks!$O$1:$O$800,MATCH(Overall!$D126,Ranks!$E$1:$E$800,0)),"Vet")</f>
        <v>Vet</v>
      </c>
      <c r="M126" s="12">
        <f t="array" ref="M126">IFERROR(INDEX(BorisTier!$E$211:$E$411,MATCH(Overall!$D126,BorisTier!$R$211:$R$411,0)),100)</f>
        <v>11</v>
      </c>
      <c r="N126" s="13">
        <f t="array" ref="N126">IFERROR(IF(OR(Overall!$E126="DB",Overall!$E126="DL",Overall!$E126="LB"),INDEX('IDP Prj'!$M$11:$M$1000,MATCH(Overall!$D126,'IDP Prj'!$B$11:$B$1000,0)),INDEX(ProjectionCalcs!$Q$8:$Q$979,MATCH(Overall!$D126,ProjectionCalcs!$B$8:$B$979,0))),0)</f>
        <v>0</v>
      </c>
      <c r="O126" s="14" t="str">
        <f>Overall!$D126</f>
        <v>Tarik Cohen</v>
      </c>
      <c r="P126" s="15"/>
      <c r="Q126" s="3"/>
      <c r="R126" s="4"/>
      <c r="S126" s="3"/>
      <c r="T126" s="3"/>
      <c r="U126" s="3"/>
      <c r="V126" s="3"/>
      <c r="W126" s="5"/>
      <c r="X126" s="5"/>
      <c r="Y126" s="3"/>
      <c r="Z126" s="3"/>
    </row>
    <row r="127" ht="15.0" customHeight="1">
      <c r="A127" s="1">
        <f t="shared" si="1"/>
        <v>125</v>
      </c>
      <c r="B127" s="12">
        <v>25.3</v>
      </c>
      <c r="C127" s="1" t="str">
        <f t="shared" si="2"/>
        <v>Yes</v>
      </c>
      <c r="D127" s="1" t="s">
        <v>191</v>
      </c>
      <c r="E127" s="1" t="s">
        <v>75</v>
      </c>
      <c r="F127" s="1" t="s">
        <v>41</v>
      </c>
      <c r="G127" s="1" t="str">
        <f t="array" ref="G127">IFERROR(INDEX(Schedules!$T$4:$T$35,MATCH(Overall!$F127,Schedules!$B$4:$B$35,0)),"")</f>
        <v/>
      </c>
      <c r="H127" s="1" t="str">
        <f t="array" ref="H127">IFERROR(INDEX(Injuries!$K$100:$K$600,MATCH(Overall!$D127,Injuries!$J$100:$J$600,0)),"")</f>
        <v/>
      </c>
      <c r="I127" s="1">
        <f t="array" ref="I127">IFERROR(INDEX(Ranks!$J$1:$J$800,MATCH(Overall!$D127,Ranks!$E$1:$E$800,0)),"1000")</f>
        <v>167</v>
      </c>
      <c r="J127" s="1">
        <f t="array" ref="J127">IFERROR(INDEX(Ranks!$H$1:$H$800,MATCH(Overall!$D127,Ranks!$E$1:$E$800,0)),"1000")</f>
        <v>139</v>
      </c>
      <c r="K127" s="13">
        <f t="array" ref="K127">IFERROR(INDEX(Ranks!$L$1:$L$800,MATCH(Overall!$D127,Ranks!$E$1:$E$800,0)),"1000")</f>
        <v>131.1</v>
      </c>
      <c r="L127" s="1" t="str">
        <f t="array" ref="L127">IFERROR(INDEX(Ranks!$O$1:$O$800,MATCH(Overall!$D127,Ranks!$E$1:$E$800,0)),"Vet")</f>
        <v>Vet</v>
      </c>
      <c r="M127" s="12">
        <f t="array" ref="M127">IFERROR(INDEX(BorisTier!$E$211:$E$411,MATCH(Overall!$D127,BorisTier!$R$211:$R$411,0)),100)</f>
        <v>15</v>
      </c>
      <c r="N127" s="13">
        <f t="array" ref="N127">IFERROR(IF(OR(Overall!$E127="DB",Overall!$E127="DL",Overall!$E127="LB"),INDEX('IDP Prj'!$M$11:$M$1000,MATCH(Overall!$D127,'IDP Prj'!$B$11:$B$1000,0)),INDEX(ProjectionCalcs!$Q$8:$Q$979,MATCH(Overall!$D127,ProjectionCalcs!$B$8:$B$979,0))),0)</f>
        <v>0</v>
      </c>
      <c r="O127" s="14" t="str">
        <f>Overall!$D127</f>
        <v>Baker Mayfield</v>
      </c>
      <c r="P127" s="15"/>
      <c r="Q127" s="3"/>
      <c r="R127" s="4"/>
      <c r="S127" s="3"/>
      <c r="T127" s="3"/>
      <c r="U127" s="3"/>
      <c r="V127" s="3"/>
      <c r="W127" s="5"/>
      <c r="X127" s="5"/>
      <c r="Y127" s="3"/>
      <c r="Z127" s="3"/>
    </row>
    <row r="128" ht="15.0" customHeight="1">
      <c r="A128" s="1">
        <f t="shared" si="1"/>
        <v>126</v>
      </c>
      <c r="B128" s="12">
        <v>22.9</v>
      </c>
      <c r="C128" s="1" t="str">
        <f t="shared" si="2"/>
        <v>Yes</v>
      </c>
      <c r="D128" s="1" t="s">
        <v>192</v>
      </c>
      <c r="E128" s="1" t="s">
        <v>17</v>
      </c>
      <c r="F128" s="1" t="s">
        <v>95</v>
      </c>
      <c r="G128" s="1" t="str">
        <f t="array" ref="G128">IFERROR(INDEX(Schedules!$T$4:$T$35,MATCH(Overall!$F128,Schedules!$B$4:$B$35,0)),"")</f>
        <v/>
      </c>
      <c r="H128" s="1" t="str">
        <f t="array" ref="H128">IFERROR(INDEX(Injuries!$K$100:$K$600,MATCH(Overall!$D128,Injuries!$J$100:$J$600,0)),"")</f>
        <v/>
      </c>
      <c r="I128" s="1">
        <f t="array" ref="I128">IFERROR(INDEX(Ranks!$J$1:$J$800,MATCH(Overall!$D128,Ranks!$E$1:$E$800,0)),"1000")</f>
        <v>87</v>
      </c>
      <c r="J128" s="1">
        <f t="array" ref="J128">IFERROR(INDEX(Ranks!$H$1:$H$800,MATCH(Overall!$D128,Ranks!$E$1:$E$800,0)),"1000")</f>
        <v>108</v>
      </c>
      <c r="K128" s="13">
        <f t="array" ref="K128">IFERROR(INDEX(Ranks!$L$1:$L$800,MATCH(Overall!$D128,Ranks!$E$1:$E$800,0)),"1000")</f>
        <v>126.7</v>
      </c>
      <c r="L128" s="1" t="str">
        <f t="array" ref="L128">IFERROR(INDEX(Ranks!$O$1:$O$800,MATCH(Overall!$D128,Ranks!$E$1:$E$800,0)),"Vet")</f>
        <v>Vet</v>
      </c>
      <c r="M128" s="12">
        <f t="array" ref="M128">IFERROR(INDEX(BorisTier!$E$211:$E$411,MATCH(Overall!$D128,BorisTier!$R$211:$R$411,0)),100)</f>
        <v>15</v>
      </c>
      <c r="N128" s="13">
        <f t="array" ref="N128">IFERROR(IF(OR(Overall!$E128="DB",Overall!$E128="DL",Overall!$E128="LB"),INDEX('IDP Prj'!$M$11:$M$1000,MATCH(Overall!$D128,'IDP Prj'!$B$11:$B$1000,0)),INDEX(ProjectionCalcs!$Q$8:$Q$979,MATCH(Overall!$D128,ProjectionCalcs!$B$8:$B$979,0))),0)</f>
        <v>0</v>
      </c>
      <c r="O128" s="14" t="str">
        <f>Overall!$D128</f>
        <v>Darrell Henderson Jr.</v>
      </c>
      <c r="P128" s="15"/>
      <c r="Q128" s="3"/>
      <c r="R128" s="4"/>
      <c r="S128" s="3"/>
      <c r="T128" s="3"/>
      <c r="U128" s="3"/>
      <c r="V128" s="3"/>
      <c r="W128" s="5"/>
      <c r="X128" s="5"/>
      <c r="Y128" s="3"/>
      <c r="Z128" s="3"/>
    </row>
    <row r="129" ht="15.0" customHeight="1">
      <c r="A129" s="1">
        <f t="shared" si="1"/>
        <v>127</v>
      </c>
      <c r="B129" s="12">
        <v>32.0</v>
      </c>
      <c r="C129" s="1" t="str">
        <f t="shared" si="2"/>
        <v>Yes</v>
      </c>
      <c r="D129" s="1" t="s">
        <v>193</v>
      </c>
      <c r="E129" s="1" t="s">
        <v>75</v>
      </c>
      <c r="F129" s="1" t="s">
        <v>27</v>
      </c>
      <c r="G129" s="1" t="str">
        <f t="array" ref="G129">IFERROR(INDEX(Schedules!$T$4:$T$35,MATCH(Overall!$F129,Schedules!$B$4:$B$35,0)),"")</f>
        <v/>
      </c>
      <c r="H129" s="1" t="str">
        <f t="array" ref="H129">IFERROR(INDEX(Injuries!$K$100:$K$600,MATCH(Overall!$D129,Injuries!$J$100:$J$600,0)),"")</f>
        <v/>
      </c>
      <c r="I129" s="1">
        <f t="array" ref="I129">IFERROR(INDEX(Ranks!$J$1:$J$800,MATCH(Overall!$D129,Ranks!$E$1:$E$800,0)),"1000")</f>
        <v>165</v>
      </c>
      <c r="J129" s="1">
        <f t="array" ref="J129">IFERROR(INDEX(Ranks!$H$1:$H$800,MATCH(Overall!$D129,Ranks!$E$1:$E$800,0)),"1000")</f>
        <v>141</v>
      </c>
      <c r="K129" s="13">
        <f t="array" ref="K129">IFERROR(INDEX(Ranks!$L$1:$L$800,MATCH(Overall!$D129,Ranks!$E$1:$E$800,0)),"1000")</f>
        <v>130.5</v>
      </c>
      <c r="L129" s="1" t="str">
        <f t="array" ref="L129">IFERROR(INDEX(Ranks!$O$1:$O$800,MATCH(Overall!$D129,Ranks!$E$1:$E$800,0)),"Vet")</f>
        <v>Vet</v>
      </c>
      <c r="M129" s="12">
        <f t="array" ref="M129">IFERROR(INDEX(BorisTier!$E$211:$E$411,MATCH(Overall!$D129,BorisTier!$R$211:$R$411,0)),100)</f>
        <v>15</v>
      </c>
      <c r="N129" s="13">
        <f t="array" ref="N129">IFERROR(IF(OR(Overall!$E129="DB",Overall!$E129="DL",Overall!$E129="LB"),INDEX('IDP Prj'!$M$11:$M$1000,MATCH(Overall!$D129,'IDP Prj'!$B$11:$B$1000,0)),INDEX(ProjectionCalcs!$Q$8:$Q$979,MATCH(Overall!$D129,ProjectionCalcs!$B$8:$B$979,0))),0)</f>
        <v>0</v>
      </c>
      <c r="O129" s="14" t="str">
        <f>Overall!$D129</f>
        <v>Ryan Tannehill</v>
      </c>
      <c r="P129" s="15"/>
      <c r="Q129" s="3"/>
      <c r="R129" s="4"/>
      <c r="S129" s="3"/>
      <c r="T129" s="3"/>
      <c r="U129" s="3"/>
      <c r="V129" s="3"/>
      <c r="W129" s="5"/>
      <c r="X129" s="5"/>
      <c r="Y129" s="3"/>
      <c r="Z129" s="3"/>
    </row>
    <row r="130" ht="15.0" customHeight="1">
      <c r="A130" s="1">
        <f t="shared" si="1"/>
        <v>128</v>
      </c>
      <c r="B130" s="12">
        <v>23.3</v>
      </c>
      <c r="C130" s="1" t="str">
        <f t="shared" si="2"/>
        <v>Yes</v>
      </c>
      <c r="D130" s="1" t="s">
        <v>194</v>
      </c>
      <c r="E130" s="1" t="s">
        <v>34</v>
      </c>
      <c r="F130" s="1" t="s">
        <v>117</v>
      </c>
      <c r="G130" s="1" t="str">
        <f t="array" ref="G130">IFERROR(INDEX(Schedules!$T$4:$T$35,MATCH(Overall!$F130,Schedules!$B$4:$B$35,0)),"")</f>
        <v/>
      </c>
      <c r="H130" s="1" t="str">
        <f t="array" ref="H130">IFERROR(INDEX(Injuries!$K$100:$K$600,MATCH(Overall!$D130,Injuries!$J$100:$J$600,0)),"")</f>
        <v>Ques: Week 1 </v>
      </c>
      <c r="I130" s="1">
        <f t="array" ref="I130">IFERROR(INDEX(Ranks!$J$1:$J$800,MATCH(Overall!$D130,Ranks!$E$1:$E$800,0)),"1000")</f>
        <v>96</v>
      </c>
      <c r="J130" s="1">
        <f t="array" ref="J130">IFERROR(INDEX(Ranks!$H$1:$H$800,MATCH(Overall!$D130,Ranks!$E$1:$E$800,0)),"1000")</f>
        <v>152</v>
      </c>
      <c r="K130" s="13">
        <f t="array" ref="K130">IFERROR(INDEX(Ranks!$L$1:$L$800,MATCH(Overall!$D130,Ranks!$E$1:$E$800,0)),"1000")</f>
        <v>123.3</v>
      </c>
      <c r="L130" s="1" t="str">
        <f t="array" ref="L130">IFERROR(INDEX(Ranks!$O$1:$O$800,MATCH(Overall!$D130,Ranks!$E$1:$E$800,0)),"Vet")</f>
        <v>Vet</v>
      </c>
      <c r="M130" s="12">
        <f t="array" ref="M130">IFERROR(INDEX(BorisTier!$E$211:$E$411,MATCH(Overall!$D130,BorisTier!$R$211:$R$411,0)),100)</f>
        <v>15</v>
      </c>
      <c r="N130" s="13">
        <f t="array" ref="N130">IFERROR(IF(OR(Overall!$E130="DB",Overall!$E130="DL",Overall!$E130="LB"),INDEX('IDP Prj'!$M$11:$M$1000,MATCH(Overall!$D130,'IDP Prj'!$B$11:$B$1000,0)),INDEX(ProjectionCalcs!$Q$8:$Q$979,MATCH(Overall!$D130,ProjectionCalcs!$B$8:$B$979,0))),0)</f>
        <v>0</v>
      </c>
      <c r="O130" s="14" t="str">
        <f>Overall!$D130</f>
        <v>Preston Williams</v>
      </c>
      <c r="P130" s="15"/>
      <c r="Q130" s="3"/>
      <c r="R130" s="4"/>
      <c r="S130" s="3"/>
      <c r="T130" s="3"/>
      <c r="U130" s="3"/>
      <c r="V130" s="3"/>
      <c r="W130" s="5"/>
      <c r="X130" s="5"/>
      <c r="Y130" s="3"/>
      <c r="Z130" s="3"/>
    </row>
    <row r="131" ht="15.0" customHeight="1">
      <c r="A131" s="1">
        <f t="shared" si="1"/>
        <v>129</v>
      </c>
      <c r="B131" s="12">
        <v>21.3</v>
      </c>
      <c r="C131" s="1" t="str">
        <f t="shared" si="2"/>
        <v>Yes</v>
      </c>
      <c r="D131" s="1" t="s">
        <v>195</v>
      </c>
      <c r="E131" s="1" t="s">
        <v>34</v>
      </c>
      <c r="F131" s="1" t="s">
        <v>102</v>
      </c>
      <c r="G131" s="1" t="str">
        <f t="array" ref="G131">IFERROR(INDEX(Schedules!$T$4:$T$35,MATCH(Overall!$F131,Schedules!$B$4:$B$35,0)),"")</f>
        <v/>
      </c>
      <c r="H131" s="1" t="str">
        <f t="array" ref="H131">IFERROR(INDEX(Injuries!$K$100:$K$600,MATCH(Overall!$D131,Injuries!$J$100:$J$600,0)),"")</f>
        <v/>
      </c>
      <c r="I131" s="1">
        <f t="array" ref="I131">IFERROR(INDEX(Ranks!$J$1:$J$800,MATCH(Overall!$D131,Ranks!$E$1:$E$800,0)),"1000")</f>
        <v>108</v>
      </c>
      <c r="J131" s="1">
        <f t="array" ref="J131">IFERROR(INDEX(Ranks!$H$1:$H$800,MATCH(Overall!$D131,Ranks!$E$1:$E$800,0)),"1000")</f>
        <v>111</v>
      </c>
      <c r="K131" s="13">
        <f t="array" ref="K131">IFERROR(INDEX(Ranks!$L$1:$L$800,MATCH(Overall!$D131,Ranks!$E$1:$E$800,0)),"1000")</f>
        <v>127.8</v>
      </c>
      <c r="L131" s="1">
        <f t="array" ref="L131">IFERROR(INDEX(Ranks!$O$1:$O$800,MATCH(Overall!$D131,Ranks!$E$1:$E$800,0)),"Vet")</f>
        <v>6</v>
      </c>
      <c r="M131" s="12">
        <f t="array" ref="M131">IFERROR(INDEX(BorisTier!$E$211:$E$411,MATCH(Overall!$D131,BorisTier!$R$211:$R$411,0)),100)</f>
        <v>15</v>
      </c>
      <c r="N131" s="13">
        <f t="array" ref="N131">IFERROR(IF(OR(Overall!$E131="DB",Overall!$E131="DL",Overall!$E131="LB"),INDEX('IDP Prj'!$M$11:$M$1000,MATCH(Overall!$D131,'IDP Prj'!$B$11:$B$1000,0)),INDEX(ProjectionCalcs!$Q$8:$Q$979,MATCH(Overall!$D131,ProjectionCalcs!$B$8:$B$979,0))),0)</f>
        <v>0</v>
      </c>
      <c r="O131" s="14" t="str">
        <f>Overall!$D131</f>
        <v>Jerry Jeudy</v>
      </c>
      <c r="P131" s="15"/>
      <c r="Q131" s="3"/>
      <c r="R131" s="4"/>
      <c r="S131" s="3"/>
      <c r="T131" s="3"/>
      <c r="U131" s="3"/>
      <c r="V131" s="3"/>
      <c r="W131" s="5"/>
      <c r="X131" s="5"/>
      <c r="Y131" s="3"/>
      <c r="Z131" s="3"/>
    </row>
    <row r="132" ht="15.0" customHeight="1">
      <c r="A132" s="1">
        <f t="shared" si="1"/>
        <v>130</v>
      </c>
      <c r="B132" s="12">
        <v>24.9</v>
      </c>
      <c r="C132" s="1" t="str">
        <f t="shared" si="2"/>
        <v>Yes</v>
      </c>
      <c r="D132" s="1" t="s">
        <v>196</v>
      </c>
      <c r="E132" s="1" t="s">
        <v>61</v>
      </c>
      <c r="F132" s="1" t="s">
        <v>27</v>
      </c>
      <c r="G132" s="1" t="str">
        <f t="array" ref="G132">IFERROR(INDEX(Schedules!$T$4:$T$35,MATCH(Overall!$F132,Schedules!$B$4:$B$35,0)),"")</f>
        <v/>
      </c>
      <c r="H132" s="1" t="str">
        <f t="array" ref="H132">IFERROR(INDEX(Injuries!$K$100:$K$600,MATCH(Overall!$D132,Injuries!$J$100:$J$600,0)),"")</f>
        <v/>
      </c>
      <c r="I132" s="1">
        <f t="array" ref="I132">IFERROR(INDEX(Ranks!$J$1:$J$800,MATCH(Overall!$D132,Ranks!$E$1:$E$800,0)),"1000")</f>
        <v>163</v>
      </c>
      <c r="J132" s="1">
        <f t="array" ref="J132">IFERROR(INDEX(Ranks!$H$1:$H$800,MATCH(Overall!$D132,Ranks!$E$1:$E$800,0)),"1000")</f>
        <v>149</v>
      </c>
      <c r="K132" s="13">
        <f t="array" ref="K132">IFERROR(INDEX(Ranks!$L$1:$L$800,MATCH(Overall!$D132,Ranks!$E$1:$E$800,0)),"1000")</f>
        <v>133.2</v>
      </c>
      <c r="L132" s="1" t="str">
        <f t="array" ref="L132">IFERROR(INDEX(Ranks!$O$1:$O$800,MATCH(Overall!$D132,Ranks!$E$1:$E$800,0)),"Vet")</f>
        <v>Vet</v>
      </c>
      <c r="M132" s="12">
        <f t="array" ref="M132">IFERROR(INDEX(BorisTier!$E$211:$E$411,MATCH(Overall!$D132,BorisTier!$R$211:$R$411,0)),100)</f>
        <v>15</v>
      </c>
      <c r="N132" s="13">
        <f t="array" ref="N132">IFERROR(IF(OR(Overall!$E132="DB",Overall!$E132="DL",Overall!$E132="LB"),INDEX('IDP Prj'!$M$11:$M$1000,MATCH(Overall!$D132,'IDP Prj'!$B$11:$B$1000,0)),INDEX(ProjectionCalcs!$Q$8:$Q$979,MATCH(Overall!$D132,ProjectionCalcs!$B$8:$B$979,0))),0)</f>
        <v>0</v>
      </c>
      <c r="O132" s="14" t="str">
        <f>Overall!$D132</f>
        <v>Jonnu Smith</v>
      </c>
      <c r="P132" s="15"/>
      <c r="Q132" s="3"/>
      <c r="R132" s="4"/>
      <c r="S132" s="3"/>
      <c r="T132" s="3"/>
      <c r="U132" s="3"/>
      <c r="V132" s="3"/>
      <c r="W132" s="5"/>
      <c r="X132" s="5"/>
      <c r="Y132" s="3"/>
      <c r="Z132" s="3"/>
    </row>
    <row r="133" ht="15.0" customHeight="1">
      <c r="A133" s="1">
        <f t="shared" si="1"/>
        <v>131</v>
      </c>
      <c r="B133" s="12">
        <v>32.0</v>
      </c>
      <c r="C133" s="1" t="str">
        <f t="shared" si="2"/>
        <v>Yes</v>
      </c>
      <c r="D133" s="1" t="s">
        <v>197</v>
      </c>
      <c r="E133" s="1" t="s">
        <v>34</v>
      </c>
      <c r="F133" s="1" t="s">
        <v>20</v>
      </c>
      <c r="G133" s="1" t="str">
        <f t="array" ref="G133">IFERROR(INDEX(Schedules!$T$4:$T$35,MATCH(Overall!$F133,Schedules!$B$4:$B$35,0)),"")</f>
        <v/>
      </c>
      <c r="H133" s="1" t="str">
        <f t="array" ref="H133">IFERROR(INDEX(Injuries!$K$100:$K$600,MATCH(Overall!$D133,Injuries!$J$100:$J$600,0)),"")</f>
        <v/>
      </c>
      <c r="I133" s="1">
        <f t="array" ref="I133">IFERROR(INDEX(Ranks!$J$1:$J$800,MATCH(Overall!$D133,Ranks!$E$1:$E$800,0)),"1000")</f>
        <v>95</v>
      </c>
      <c r="J133" s="1">
        <f t="array" ref="J133">IFERROR(INDEX(Ranks!$H$1:$H$800,MATCH(Overall!$D133,Ranks!$E$1:$E$800,0)),"1000")</f>
        <v>143</v>
      </c>
      <c r="K133" s="13">
        <f t="array" ref="K133">IFERROR(INDEX(Ranks!$L$1:$L$800,MATCH(Overall!$D133,Ranks!$E$1:$E$800,0)),"1000")</f>
        <v>118.8</v>
      </c>
      <c r="L133" s="1" t="str">
        <f t="array" ref="L133">IFERROR(INDEX(Ranks!$O$1:$O$800,MATCH(Overall!$D133,Ranks!$E$1:$E$800,0)),"Vet")</f>
        <v>Vet</v>
      </c>
      <c r="M133" s="12">
        <f t="array" ref="M133">IFERROR(INDEX(BorisTier!$E$211:$E$411,MATCH(Overall!$D133,BorisTier!$R$211:$R$411,0)),100)</f>
        <v>14</v>
      </c>
      <c r="N133" s="13">
        <f t="array" ref="N133">IFERROR(IF(OR(Overall!$E133="DB",Overall!$E133="DL",Overall!$E133="LB"),INDEX('IDP Prj'!$M$11:$M$1000,MATCH(Overall!$D133,'IDP Prj'!$B$11:$B$1000,0)),INDEX(ProjectionCalcs!$Q$8:$Q$979,MATCH(Overall!$D133,ProjectionCalcs!$B$8:$B$979,0))),0)</f>
        <v>0</v>
      </c>
      <c r="O133" s="14" t="str">
        <f>Overall!$D133</f>
        <v>Golden Tate</v>
      </c>
      <c r="P133" s="15"/>
      <c r="Q133" s="3"/>
      <c r="R133" s="4"/>
      <c r="S133" s="3"/>
      <c r="T133" s="3"/>
      <c r="U133" s="3"/>
      <c r="V133" s="3"/>
      <c r="W133" s="5"/>
      <c r="X133" s="5"/>
      <c r="Y133" s="3"/>
      <c r="Z133" s="3"/>
    </row>
    <row r="134" ht="15.0" customHeight="1">
      <c r="A134" s="1">
        <f t="shared" si="1"/>
        <v>132</v>
      </c>
      <c r="B134" s="12">
        <v>23.1</v>
      </c>
      <c r="C134" s="1" t="str">
        <f t="shared" si="2"/>
        <v>Yes</v>
      </c>
      <c r="D134" s="1" t="s">
        <v>198</v>
      </c>
      <c r="E134" s="1" t="s">
        <v>61</v>
      </c>
      <c r="F134" s="1" t="s">
        <v>70</v>
      </c>
      <c r="G134" s="1" t="str">
        <f t="array" ref="G134">IFERROR(INDEX(Schedules!$T$4:$T$35,MATCH(Overall!$F134,Schedules!$B$4:$B$35,0)),"")</f>
        <v/>
      </c>
      <c r="H134" s="1" t="str">
        <f t="array" ref="H134">IFERROR(INDEX(Injuries!$K$100:$K$600,MATCH(Overall!$D134,Injuries!$J$100:$J$600,0)),"")</f>
        <v/>
      </c>
      <c r="I134" s="1">
        <f t="array" ref="I134">IFERROR(INDEX(Ranks!$J$1:$J$800,MATCH(Overall!$D134,Ranks!$E$1:$E$800,0)),"1000")</f>
        <v>115</v>
      </c>
      <c r="J134" s="1">
        <f t="array" ref="J134">IFERROR(INDEX(Ranks!$H$1:$H$800,MATCH(Overall!$D134,Ranks!$E$1:$E$800,0)),"1000")</f>
        <v>123</v>
      </c>
      <c r="K134" s="13">
        <f t="array" ref="K134">IFERROR(INDEX(Ranks!$L$1:$L$800,MATCH(Overall!$D134,Ranks!$E$1:$E$800,0)),"1000")</f>
        <v>127.2</v>
      </c>
      <c r="L134" s="1" t="str">
        <f t="array" ref="L134">IFERROR(INDEX(Ranks!$O$1:$O$800,MATCH(Overall!$D134,Ranks!$E$1:$E$800,0)),"Vet")</f>
        <v>Vet</v>
      </c>
      <c r="M134" s="12">
        <f t="array" ref="M134">IFERROR(INDEX(BorisTier!$E$211:$E$411,MATCH(Overall!$D134,BorisTier!$R$211:$R$411,0)),100)</f>
        <v>15</v>
      </c>
      <c r="N134" s="13">
        <f t="array" ref="N134">IFERROR(IF(OR(Overall!$E134="DB",Overall!$E134="DL",Overall!$E134="LB"),INDEX('IDP Prj'!$M$11:$M$1000,MATCH(Overall!$D134,'IDP Prj'!$B$11:$B$1000,0)),INDEX(ProjectionCalcs!$Q$8:$Q$979,MATCH(Overall!$D134,ProjectionCalcs!$B$8:$B$979,0))),0)</f>
        <v>0</v>
      </c>
      <c r="O134" s="14" t="str">
        <f>Overall!$D134</f>
        <v>T.J. Hockenson</v>
      </c>
      <c r="P134" s="15"/>
      <c r="Q134" s="3"/>
      <c r="R134" s="4"/>
      <c r="S134" s="3"/>
      <c r="T134" s="3"/>
      <c r="U134" s="3"/>
      <c r="V134" s="3"/>
      <c r="W134" s="5"/>
      <c r="X134" s="5"/>
      <c r="Y134" s="3"/>
      <c r="Z134" s="3"/>
    </row>
    <row r="135" ht="15.0" customHeight="1">
      <c r="A135" s="1">
        <f t="shared" si="1"/>
        <v>133</v>
      </c>
      <c r="B135" s="12">
        <v>21.6</v>
      </c>
      <c r="C135" s="1" t="str">
        <f t="shared" si="2"/>
        <v>Yes</v>
      </c>
      <c r="D135" s="1" t="s">
        <v>199</v>
      </c>
      <c r="E135" s="1" t="s">
        <v>34</v>
      </c>
      <c r="F135" s="1" t="s">
        <v>66</v>
      </c>
      <c r="G135" s="1" t="str">
        <f t="array" ref="G135">IFERROR(INDEX(Schedules!$T$4:$T$35,MATCH(Overall!$F135,Schedules!$B$4:$B$35,0)),"")</f>
        <v/>
      </c>
      <c r="H135" s="1" t="str">
        <f t="array" ref="H135">IFERROR(INDEX(Injuries!$K$100:$K$600,MATCH(Overall!$D135,Injuries!$J$100:$J$600,0)),"")</f>
        <v/>
      </c>
      <c r="I135" s="1">
        <f t="array" ref="I135">IFERROR(INDEX(Ranks!$J$1:$J$800,MATCH(Overall!$D135,Ranks!$E$1:$E$800,0)),"1000")</f>
        <v>125</v>
      </c>
      <c r="J135" s="1">
        <f t="array" ref="J135">IFERROR(INDEX(Ranks!$H$1:$H$800,MATCH(Overall!$D135,Ranks!$E$1:$E$800,0)),"1000")</f>
        <v>130</v>
      </c>
      <c r="K135" s="13">
        <f t="array" ref="K135">IFERROR(INDEX(Ranks!$L$1:$L$800,MATCH(Overall!$D135,Ranks!$E$1:$E$800,0)),"1000")</f>
        <v>126.3</v>
      </c>
      <c r="L135" s="1">
        <f t="array" ref="L135">IFERROR(INDEX(Ranks!$O$1:$O$800,MATCH(Overall!$D135,Ranks!$E$1:$E$800,0)),"Vet")</f>
        <v>8</v>
      </c>
      <c r="M135" s="12">
        <f t="array" ref="M135">IFERROR(INDEX(BorisTier!$E$211:$E$411,MATCH(Overall!$D135,BorisTier!$R$211:$R$411,0)),100)</f>
        <v>15</v>
      </c>
      <c r="N135" s="13">
        <f t="array" ref="N135">IFERROR(IF(OR(Overall!$E135="DB",Overall!$E135="DL",Overall!$E135="LB"),INDEX('IDP Prj'!$M$11:$M$1000,MATCH(Overall!$D135,'IDP Prj'!$B$11:$B$1000,0)),INDEX(ProjectionCalcs!$Q$8:$Q$979,MATCH(Overall!$D135,ProjectionCalcs!$B$8:$B$979,0))),0)</f>
        <v>0</v>
      </c>
      <c r="O135" s="14" t="str">
        <f>Overall!$D135</f>
        <v>Jalen Reagor</v>
      </c>
      <c r="P135" s="15"/>
      <c r="Q135" s="3"/>
      <c r="R135" s="4"/>
      <c r="S135" s="3"/>
      <c r="T135" s="3"/>
      <c r="U135" s="3"/>
      <c r="V135" s="3"/>
      <c r="W135" s="5"/>
      <c r="X135" s="5"/>
      <c r="Y135" s="3"/>
      <c r="Z135" s="3"/>
    </row>
    <row r="136" ht="15.0" customHeight="1">
      <c r="A136" s="1">
        <f t="shared" si="1"/>
        <v>134</v>
      </c>
      <c r="B136" s="12">
        <v>21.5</v>
      </c>
      <c r="C136" s="1" t="str">
        <f t="shared" si="2"/>
        <v>Yes</v>
      </c>
      <c r="D136" s="1" t="s">
        <v>200</v>
      </c>
      <c r="E136" s="1" t="s">
        <v>34</v>
      </c>
      <c r="F136" s="1" t="s">
        <v>50</v>
      </c>
      <c r="G136" s="1" t="str">
        <f t="array" ref="G136">IFERROR(INDEX(Schedules!$T$4:$T$35,MATCH(Overall!$F136,Schedules!$B$4:$B$35,0)),"")</f>
        <v/>
      </c>
      <c r="H136" s="1" t="str">
        <f t="array" ref="H136">IFERROR(INDEX(Injuries!$K$100:$K$600,MATCH(Overall!$D136,Injuries!$J$100:$J$600,0)),"")</f>
        <v/>
      </c>
      <c r="I136" s="1">
        <f t="array" ref="I136">IFERROR(INDEX(Ranks!$J$1:$J$800,MATCH(Overall!$D136,Ranks!$E$1:$E$800,0)),"1000")</f>
        <v>100</v>
      </c>
      <c r="J136" s="1">
        <f t="array" ref="J136">IFERROR(INDEX(Ranks!$H$1:$H$800,MATCH(Overall!$D136,Ranks!$E$1:$E$800,0)),"1000")</f>
        <v>116</v>
      </c>
      <c r="K136" s="13">
        <f t="array" ref="K136">IFERROR(INDEX(Ranks!$L$1:$L$800,MATCH(Overall!$D136,Ranks!$E$1:$E$800,0)),"1000")</f>
        <v>136.2</v>
      </c>
      <c r="L136" s="1">
        <f t="array" ref="L136">IFERROR(INDEX(Ranks!$O$1:$O$800,MATCH(Overall!$D136,Ranks!$E$1:$E$800,0)),"Vet")</f>
        <v>10</v>
      </c>
      <c r="M136" s="12">
        <f t="array" ref="M136">IFERROR(INDEX(BorisTier!$E$211:$E$411,MATCH(Overall!$D136,BorisTier!$R$211:$R$411,0)),100)</f>
        <v>16</v>
      </c>
      <c r="N136" s="13">
        <f t="array" ref="N136">IFERROR(IF(OR(Overall!$E136="DB",Overall!$E136="DL",Overall!$E136="LB"),INDEX('IDP Prj'!$M$11:$M$1000,MATCH(Overall!$D136,'IDP Prj'!$B$11:$B$1000,0)),INDEX(ProjectionCalcs!$Q$8:$Q$979,MATCH(Overall!$D136,ProjectionCalcs!$B$8:$B$979,0))),0)</f>
        <v>0</v>
      </c>
      <c r="O136" s="14" t="str">
        <f>Overall!$D136</f>
        <v>Henry Ruggs III</v>
      </c>
      <c r="P136" s="15"/>
      <c r="Q136" s="3"/>
      <c r="R136" s="4"/>
      <c r="S136" s="3"/>
      <c r="T136" s="3"/>
      <c r="U136" s="3"/>
      <c r="V136" s="3"/>
      <c r="W136" s="5"/>
      <c r="X136" s="5"/>
      <c r="Y136" s="3"/>
      <c r="Z136" s="3"/>
    </row>
    <row r="137" ht="15.0" customHeight="1">
      <c r="A137" s="1">
        <f t="shared" si="1"/>
        <v>135</v>
      </c>
      <c r="B137" s="12">
        <v>21.1</v>
      </c>
      <c r="C137" s="1" t="str">
        <f t="shared" si="2"/>
        <v>Yes</v>
      </c>
      <c r="D137" s="1" t="s">
        <v>201</v>
      </c>
      <c r="E137" s="1" t="s">
        <v>34</v>
      </c>
      <c r="F137" s="1" t="s">
        <v>36</v>
      </c>
      <c r="G137" s="1" t="str">
        <f t="array" ref="G137">IFERROR(INDEX(Schedules!$T$4:$T$35,MATCH(Overall!$F137,Schedules!$B$4:$B$35,0)),"")</f>
        <v/>
      </c>
      <c r="H137" s="1" t="str">
        <f t="array" ref="H137">IFERROR(INDEX(Injuries!$K$100:$K$600,MATCH(Overall!$D137,Injuries!$J$100:$J$600,0)),"")</f>
        <v/>
      </c>
      <c r="I137" s="1">
        <f t="array" ref="I137">IFERROR(INDEX(Ranks!$J$1:$J$800,MATCH(Overall!$D137,Ranks!$E$1:$E$800,0)),"1000")</f>
        <v>123</v>
      </c>
      <c r="J137" s="1">
        <f t="array" ref="J137">IFERROR(INDEX(Ranks!$H$1:$H$800,MATCH(Overall!$D137,Ranks!$E$1:$E$800,0)),"1000")</f>
        <v>118</v>
      </c>
      <c r="K137" s="13">
        <f t="array" ref="K137">IFERROR(INDEX(Ranks!$L$1:$L$800,MATCH(Overall!$D137,Ranks!$E$1:$E$800,0)),"1000")</f>
        <v>134.6</v>
      </c>
      <c r="L137" s="1">
        <f t="array" ref="L137">IFERROR(INDEX(Ranks!$O$1:$O$800,MATCH(Overall!$D137,Ranks!$E$1:$E$800,0)),"Vet")</f>
        <v>9</v>
      </c>
      <c r="M137" s="12">
        <f t="array" ref="M137">IFERROR(INDEX(BorisTier!$E$211:$E$411,MATCH(Overall!$D137,BorisTier!$R$211:$R$411,0)),100)</f>
        <v>16</v>
      </c>
      <c r="N137" s="13">
        <f t="array" ref="N137">IFERROR(IF(OR(Overall!$E137="DB",Overall!$E137="DL",Overall!$E137="LB"),INDEX('IDP Prj'!$M$11:$M$1000,MATCH(Overall!$D137,'IDP Prj'!$B$11:$B$1000,0)),INDEX(ProjectionCalcs!$Q$8:$Q$979,MATCH(Overall!$D137,ProjectionCalcs!$B$8:$B$979,0))),0)</f>
        <v>0</v>
      </c>
      <c r="O137" s="14" t="str">
        <f>Overall!$D137</f>
        <v>Justin Jefferson</v>
      </c>
      <c r="P137" s="15"/>
      <c r="Q137" s="3"/>
      <c r="R137" s="4"/>
      <c r="S137" s="3"/>
      <c r="T137" s="3"/>
      <c r="U137" s="3"/>
      <c r="V137" s="3"/>
      <c r="W137" s="5"/>
      <c r="X137" s="5"/>
      <c r="Y137" s="3"/>
      <c r="Z137" s="3"/>
    </row>
    <row r="138" ht="15.0" customHeight="1">
      <c r="A138" s="1">
        <f t="shared" si="1"/>
        <v>136</v>
      </c>
      <c r="B138" s="12">
        <v>22.0</v>
      </c>
      <c r="C138" s="1" t="str">
        <f t="shared" si="2"/>
        <v>Yes</v>
      </c>
      <c r="D138" s="1" t="s">
        <v>202</v>
      </c>
      <c r="E138" s="1" t="s">
        <v>17</v>
      </c>
      <c r="F138" s="1" t="s">
        <v>104</v>
      </c>
      <c r="G138" s="1" t="str">
        <f t="array" ref="G138">IFERROR(INDEX(Schedules!$T$4:$T$35,MATCH(Overall!$F138,Schedules!$B$4:$B$35,0)),"")</f>
        <v/>
      </c>
      <c r="H138" s="1" t="str">
        <f t="array" ref="H138">IFERROR(INDEX(Injuries!$K$100:$K$600,MATCH(Overall!$D138,Injuries!$J$100:$J$600,0)),"")</f>
        <v/>
      </c>
      <c r="I138" s="1">
        <f t="array" ref="I138">IFERROR(INDEX(Ranks!$J$1:$J$800,MATCH(Overall!$D138,Ranks!$E$1:$E$800,0)),"1000")</f>
        <v>139</v>
      </c>
      <c r="J138" s="1">
        <f t="array" ref="J138">IFERROR(INDEX(Ranks!$H$1:$H$800,MATCH(Overall!$D138,Ranks!$E$1:$E$800,0)),"1000")</f>
        <v>154</v>
      </c>
      <c r="K138" s="13">
        <f t="array" ref="K138">IFERROR(INDEX(Ranks!$L$1:$L$800,MATCH(Overall!$D138,Ranks!$E$1:$E$800,0)),"1000")</f>
        <v>133.3</v>
      </c>
      <c r="L138" s="1">
        <f t="array" ref="L138">IFERROR(INDEX(Ranks!$O$1:$O$800,MATCH(Overall!$D138,Ranks!$E$1:$E$800,0)),"Vet")</f>
        <v>19</v>
      </c>
      <c r="M138" s="12">
        <f t="array" ref="M138">IFERROR(INDEX(BorisTier!$E$211:$E$411,MATCH(Overall!$D138,BorisTier!$R$211:$R$411,0)),100)</f>
        <v>15</v>
      </c>
      <c r="N138" s="13">
        <f t="array" ref="N138">IFERROR(IF(OR(Overall!$E138="DB",Overall!$E138="DL",Overall!$E138="LB"),INDEX('IDP Prj'!$M$11:$M$1000,MATCH(Overall!$D138,'IDP Prj'!$B$11:$B$1000,0)),INDEX(ProjectionCalcs!$Q$8:$Q$979,MATCH(Overall!$D138,ProjectionCalcs!$B$8:$B$979,0))),0)</f>
        <v>0</v>
      </c>
      <c r="O138" s="14" t="str">
        <f>Overall!$D138</f>
        <v>Antonio Gibson</v>
      </c>
      <c r="P138" s="15"/>
      <c r="Q138" s="3"/>
      <c r="R138" s="4"/>
      <c r="S138" s="3"/>
      <c r="T138" s="3"/>
      <c r="U138" s="3"/>
      <c r="V138" s="3"/>
      <c r="W138" s="5"/>
      <c r="X138" s="5"/>
      <c r="Y138" s="3"/>
      <c r="Z138" s="3"/>
    </row>
    <row r="139" ht="15.0" customHeight="1">
      <c r="A139" s="1">
        <f t="shared" si="1"/>
        <v>137</v>
      </c>
      <c r="B139" s="12">
        <v>26.6</v>
      </c>
      <c r="C139" s="1" t="str">
        <f t="shared" si="2"/>
        <v>Yes</v>
      </c>
      <c r="D139" s="1" t="s">
        <v>203</v>
      </c>
      <c r="E139" s="1" t="s">
        <v>61</v>
      </c>
      <c r="F139" s="1" t="s">
        <v>66</v>
      </c>
      <c r="G139" s="1" t="str">
        <f t="array" ref="G139">IFERROR(INDEX(Schedules!$T$4:$T$35,MATCH(Overall!$F139,Schedules!$B$4:$B$35,0)),"")</f>
        <v/>
      </c>
      <c r="H139" s="1" t="str">
        <f t="array" ref="H139">IFERROR(INDEX(Injuries!$K$100:$K$600,MATCH(Overall!$D139,Injuries!$J$100:$J$600,0)),"")</f>
        <v>Ques: Week 1 </v>
      </c>
      <c r="I139" s="1">
        <f t="array" ref="I139">IFERROR(INDEX(Ranks!$J$1:$J$800,MATCH(Overall!$D139,Ranks!$E$1:$E$800,0)),"1000")</f>
        <v>193</v>
      </c>
      <c r="J139" s="1">
        <f t="array" ref="J139">IFERROR(INDEX(Ranks!$H$1:$H$800,MATCH(Overall!$D139,Ranks!$E$1:$E$800,0)),"1000")</f>
        <v>135</v>
      </c>
      <c r="K139" s="13">
        <f t="array" ref="K139">IFERROR(INDEX(Ranks!$L$1:$L$800,MATCH(Overall!$D139,Ranks!$E$1:$E$800,0)),"1000")</f>
        <v>133</v>
      </c>
      <c r="L139" s="1" t="str">
        <f t="array" ref="L139">IFERROR(INDEX(Ranks!$O$1:$O$800,MATCH(Overall!$D139,Ranks!$E$1:$E$800,0)),"Vet")</f>
        <v>Vet</v>
      </c>
      <c r="M139" s="12">
        <f t="array" ref="M139">IFERROR(INDEX(BorisTier!$E$211:$E$411,MATCH(Overall!$D139,BorisTier!$R$211:$R$411,0)),100)</f>
        <v>15</v>
      </c>
      <c r="N139" s="13">
        <f t="array" ref="N139">IFERROR(IF(OR(Overall!$E139="DB",Overall!$E139="DL",Overall!$E139="LB"),INDEX('IDP Prj'!$M$11:$M$1000,MATCH(Overall!$D139,'IDP Prj'!$B$11:$B$1000,0)),INDEX(ProjectionCalcs!$Q$8:$Q$979,MATCH(Overall!$D139,ProjectionCalcs!$B$8:$B$979,0))),0)</f>
        <v>0</v>
      </c>
      <c r="O139" s="14" t="str">
        <f>Overall!$D139</f>
        <v>Dallas Goedert</v>
      </c>
      <c r="P139" s="15"/>
      <c r="Q139" s="3"/>
      <c r="R139" s="4"/>
      <c r="S139" s="3"/>
      <c r="T139" s="3"/>
      <c r="U139" s="3"/>
      <c r="V139" s="3"/>
      <c r="W139" s="5"/>
      <c r="X139" s="5"/>
      <c r="Y139" s="3"/>
      <c r="Z139" s="3"/>
    </row>
    <row r="140" ht="15.0" customHeight="1">
      <c r="A140" s="1">
        <f t="shared" si="1"/>
        <v>138</v>
      </c>
      <c r="B140" s="12">
        <v>23.6</v>
      </c>
      <c r="C140" s="1" t="str">
        <f t="shared" si="2"/>
        <v>Yes</v>
      </c>
      <c r="D140" s="1" t="s">
        <v>204</v>
      </c>
      <c r="E140" s="1" t="s">
        <v>75</v>
      </c>
      <c r="F140" s="1" t="s">
        <v>44</v>
      </c>
      <c r="G140" s="1" t="str">
        <f t="array" ref="G140">IFERROR(INDEX(Schedules!$T$4:$T$35,MATCH(Overall!$F140,Schedules!$B$4:$B$35,0)),"")</f>
        <v/>
      </c>
      <c r="H140" s="1" t="str">
        <f t="array" ref="H140">IFERROR(INDEX(Injuries!$K$100:$K$600,MATCH(Overall!$D140,Injuries!$J$100:$J$600,0)),"")</f>
        <v/>
      </c>
      <c r="I140" s="1">
        <f t="array" ref="I140">IFERROR(INDEX(Ranks!$J$1:$J$800,MATCH(Overall!$D140,Ranks!$E$1:$E$800,0)),"1000")</f>
        <v>219</v>
      </c>
      <c r="J140" s="1">
        <f t="array" ref="J140">IFERROR(INDEX(Ranks!$H$1:$H$800,MATCH(Overall!$D140,Ranks!$E$1:$E$800,0)),"1000")</f>
        <v>140</v>
      </c>
      <c r="K140" s="13">
        <f t="array" ref="K140">IFERROR(INDEX(Ranks!$L$1:$L$800,MATCH(Overall!$D140,Ranks!$E$1:$E$800,0)),"1000")</f>
        <v>144.5</v>
      </c>
      <c r="L140" s="1">
        <f t="array" ref="L140">IFERROR(INDEX(Ranks!$O$1:$O$800,MATCH(Overall!$D140,Ranks!$E$1:$E$800,0)),"Vet")</f>
        <v>16</v>
      </c>
      <c r="M140" s="12">
        <f t="array" ref="M140">IFERROR(INDEX(BorisTier!$E$211:$E$411,MATCH(Overall!$D140,BorisTier!$R$211:$R$411,0)),100)</f>
        <v>16</v>
      </c>
      <c r="N140" s="13">
        <f t="array" ref="N140">IFERROR(IF(OR(Overall!$E140="DB",Overall!$E140="DL",Overall!$E140="LB"),INDEX('IDP Prj'!$M$11:$M$1000,MATCH(Overall!$D140,'IDP Prj'!$B$11:$B$1000,0)),INDEX(ProjectionCalcs!$Q$8:$Q$979,MATCH(Overall!$D140,ProjectionCalcs!$B$8:$B$979,0))),0)</f>
        <v>0</v>
      </c>
      <c r="O140" s="14" t="str">
        <f>Overall!$D140</f>
        <v>Joe Burrow</v>
      </c>
      <c r="P140" s="15"/>
      <c r="Q140" s="3"/>
      <c r="R140" s="4"/>
      <c r="S140" s="3"/>
      <c r="T140" s="3"/>
      <c r="U140" s="3"/>
      <c r="V140" s="3"/>
      <c r="W140" s="5"/>
      <c r="X140" s="5"/>
      <c r="Y140" s="3"/>
      <c r="Z140" s="3"/>
    </row>
    <row r="141" ht="15.0" customHeight="1">
      <c r="A141" s="1">
        <f t="shared" si="1"/>
        <v>139</v>
      </c>
      <c r="B141" s="12">
        <v>26.9</v>
      </c>
      <c r="C141" s="1" t="str">
        <f t="shared" si="2"/>
        <v>Yes</v>
      </c>
      <c r="D141" s="1" t="s">
        <v>205</v>
      </c>
      <c r="E141" s="1" t="s">
        <v>34</v>
      </c>
      <c r="F141" s="1" t="s">
        <v>114</v>
      </c>
      <c r="G141" s="1" t="str">
        <f t="array" ref="G141">IFERROR(INDEX(Schedules!$T$4:$T$35,MATCH(Overall!$F141,Schedules!$B$4:$B$35,0)),"")</f>
        <v/>
      </c>
      <c r="H141" s="1" t="str">
        <f t="array" ref="H141">IFERROR(INDEX(Injuries!$K$100:$K$600,MATCH(Overall!$D141,Injuries!$J$100:$J$600,0)),"")</f>
        <v/>
      </c>
      <c r="I141" s="1">
        <f t="array" ref="I141">IFERROR(INDEX(Ranks!$J$1:$J$800,MATCH(Overall!$D141,Ranks!$E$1:$E$800,0)),"1000")</f>
        <v>109</v>
      </c>
      <c r="J141" s="1">
        <f t="array" ref="J141">IFERROR(INDEX(Ranks!$H$1:$H$800,MATCH(Overall!$D141,Ranks!$E$1:$E$800,0)),"1000")</f>
        <v>222</v>
      </c>
      <c r="K141" s="13">
        <f t="array" ref="K141">IFERROR(INDEX(Ranks!$L$1:$L$800,MATCH(Overall!$D141,Ranks!$E$1:$E$800,0)),"1000")</f>
        <v>153.5</v>
      </c>
      <c r="L141" s="1" t="str">
        <f t="array" ref="L141">IFERROR(INDEX(Ranks!$O$1:$O$800,MATCH(Overall!$D141,Ranks!$E$1:$E$800,0)),"Vet")</f>
        <v>Vet</v>
      </c>
      <c r="M141" s="12">
        <f t="array" ref="M141">IFERROR(INDEX(BorisTier!$E$211:$E$411,MATCH(Overall!$D141,BorisTier!$R$211:$R$411,0)),100)</f>
        <v>18</v>
      </c>
      <c r="N141" s="13">
        <f t="array" ref="N141">IFERROR(IF(OR(Overall!$E141="DB",Overall!$E141="DL",Overall!$E141="LB"),INDEX('IDP Prj'!$M$11:$M$1000,MATCH(Overall!$D141,'IDP Prj'!$B$11:$B$1000,0)),INDEX(ProjectionCalcs!$Q$8:$Q$979,MATCH(Overall!$D141,ProjectionCalcs!$B$8:$B$979,0))),0)</f>
        <v>0</v>
      </c>
      <c r="O141" s="14" t="str">
        <f>Overall!$D141</f>
        <v>Breshad Perriman</v>
      </c>
      <c r="P141" s="15"/>
      <c r="Q141" s="3"/>
      <c r="R141" s="4"/>
      <c r="S141" s="3"/>
      <c r="T141" s="3"/>
      <c r="U141" s="3"/>
      <c r="V141" s="3"/>
      <c r="W141" s="5"/>
      <c r="X141" s="5"/>
      <c r="Y141" s="3"/>
      <c r="Z141" s="3"/>
    </row>
    <row r="142" ht="15.0" customHeight="1">
      <c r="A142" s="1">
        <f t="shared" si="1"/>
        <v>140</v>
      </c>
      <c r="B142" s="12">
        <v>24.0</v>
      </c>
      <c r="C142" s="1" t="str">
        <f t="shared" si="2"/>
        <v>Yes</v>
      </c>
      <c r="D142" s="1" t="s">
        <v>206</v>
      </c>
      <c r="E142" s="1" t="s">
        <v>34</v>
      </c>
      <c r="F142" s="1" t="s">
        <v>18</v>
      </c>
      <c r="G142" s="1" t="str">
        <f t="array" ref="G142">IFERROR(INDEX(Schedules!$T$4:$T$35,MATCH(Overall!$F142,Schedules!$B$4:$B$35,0)),"")</f>
        <v/>
      </c>
      <c r="H142" s="1" t="str">
        <f t="array" ref="H142">IFERROR(INDEX(Injuries!$K$100:$K$600,MATCH(Overall!$D142,Injuries!$J$100:$J$600,0)),"")</f>
        <v/>
      </c>
      <c r="I142" s="1">
        <f t="array" ref="I142">IFERROR(INDEX(Ranks!$J$1:$J$800,MATCH(Overall!$D142,Ranks!$E$1:$E$800,0)),"1000")</f>
        <v>102</v>
      </c>
      <c r="J142" s="1">
        <f t="array" ref="J142">IFERROR(INDEX(Ranks!$H$1:$H$800,MATCH(Overall!$D142,Ranks!$E$1:$E$800,0)),"1000")</f>
        <v>158</v>
      </c>
      <c r="K142" s="13">
        <f t="array" ref="K142">IFERROR(INDEX(Ranks!$L$1:$L$800,MATCH(Overall!$D142,Ranks!$E$1:$E$800,0)),"1000")</f>
        <v>147</v>
      </c>
      <c r="L142" s="1" t="str">
        <f t="array" ref="L142">IFERROR(INDEX(Ranks!$O$1:$O$800,MATCH(Overall!$D142,Ranks!$E$1:$E$800,0)),"Vet")</f>
        <v>Vet</v>
      </c>
      <c r="M142" s="12">
        <f t="array" ref="M142">IFERROR(INDEX(BorisTier!$E$211:$E$411,MATCH(Overall!$D142,BorisTier!$R$211:$R$411,0)),100)</f>
        <v>17</v>
      </c>
      <c r="N142" s="13">
        <f t="array" ref="N142">IFERROR(IF(OR(Overall!$E142="DB",Overall!$E142="DL",Overall!$E142="LB"),INDEX('IDP Prj'!$M$11:$M$1000,MATCH(Overall!$D142,'IDP Prj'!$B$11:$B$1000,0)),INDEX(ProjectionCalcs!$Q$8:$Q$979,MATCH(Overall!$D142,ProjectionCalcs!$B$8:$B$979,0))),0)</f>
        <v>0</v>
      </c>
      <c r="O142" s="14" t="str">
        <f>Overall!$D142</f>
        <v>Curtis Samuel</v>
      </c>
      <c r="P142" s="15"/>
      <c r="Q142" s="3"/>
      <c r="R142" s="4"/>
      <c r="S142" s="3"/>
      <c r="T142" s="3"/>
      <c r="U142" s="3"/>
      <c r="V142" s="3"/>
      <c r="W142" s="5"/>
      <c r="X142" s="5"/>
      <c r="Y142" s="3"/>
      <c r="Z142" s="3"/>
    </row>
    <row r="143" ht="15.0" customHeight="1">
      <c r="A143" s="1">
        <f t="shared" si="1"/>
        <v>141</v>
      </c>
      <c r="B143" s="12">
        <v>26.8</v>
      </c>
      <c r="C143" s="1" t="str">
        <f t="shared" si="2"/>
        <v>Yes</v>
      </c>
      <c r="D143" s="1" t="s">
        <v>207</v>
      </c>
      <c r="E143" s="1" t="s">
        <v>17</v>
      </c>
      <c r="F143" s="1" t="s">
        <v>107</v>
      </c>
      <c r="G143" s="1" t="str">
        <f t="array" ref="G143">IFERROR(INDEX(Schedules!$T$4:$T$35,MATCH(Overall!$F143,Schedules!$B$4:$B$35,0)),"")</f>
        <v/>
      </c>
      <c r="H143" s="1" t="str">
        <f t="array" ref="H143">IFERROR(INDEX(Injuries!$K$100:$K$600,MATCH(Overall!$D143,Injuries!$J$100:$J$600,0)),"")</f>
        <v/>
      </c>
      <c r="I143" s="1">
        <f t="array" ref="I143">IFERROR(INDEX(Ranks!$J$1:$J$800,MATCH(Overall!$D143,Ranks!$E$1:$E$800,0)),"1000")</f>
        <v>131</v>
      </c>
      <c r="J143" s="1">
        <f t="array" ref="J143">IFERROR(INDEX(Ranks!$H$1:$H$800,MATCH(Overall!$D143,Ranks!$E$1:$E$800,0)),"1000")</f>
        <v>132</v>
      </c>
      <c r="K143" s="13">
        <f t="array" ref="K143">IFERROR(INDEX(Ranks!$L$1:$L$800,MATCH(Overall!$D143,Ranks!$E$1:$E$800,0)),"1000")</f>
        <v>126.7</v>
      </c>
      <c r="L143" s="1" t="str">
        <f t="array" ref="L143">IFERROR(INDEX(Ranks!$O$1:$O$800,MATCH(Overall!$D143,Ranks!$E$1:$E$800,0)),"Vet")</f>
        <v>Vet</v>
      </c>
      <c r="M143" s="12">
        <f t="array" ref="M143">IFERROR(INDEX(BorisTier!$E$211:$E$411,MATCH(Overall!$D143,BorisTier!$R$211:$R$411,0)),100)</f>
        <v>15</v>
      </c>
      <c r="N143" s="13">
        <f t="array" ref="N143">IFERROR(IF(OR(Overall!$E143="DB",Overall!$E143="DL",Overall!$E143="LB"),INDEX('IDP Prj'!$M$11:$M$1000,MATCH(Overall!$D143,'IDP Prj'!$B$11:$B$1000,0)),INDEX(ProjectionCalcs!$Q$8:$Q$979,MATCH(Overall!$D143,ProjectionCalcs!$B$8:$B$979,0))),0)</f>
        <v>0</v>
      </c>
      <c r="O143" s="14" t="str">
        <f>Overall!$D143</f>
        <v>Duke Johnson</v>
      </c>
      <c r="P143" s="15"/>
      <c r="Q143" s="3"/>
      <c r="R143" s="4"/>
      <c r="S143" s="3"/>
      <c r="T143" s="3"/>
      <c r="U143" s="3"/>
      <c r="V143" s="3"/>
      <c r="W143" s="5"/>
      <c r="X143" s="5"/>
      <c r="Y143" s="3"/>
      <c r="Z143" s="3"/>
    </row>
    <row r="144" ht="15.0" customHeight="1">
      <c r="A144" s="1">
        <f t="shared" si="1"/>
        <v>142</v>
      </c>
      <c r="B144" s="12">
        <v>26.0</v>
      </c>
      <c r="C144" s="1" t="str">
        <f t="shared" si="2"/>
        <v>Yes</v>
      </c>
      <c r="D144" s="1" t="s">
        <v>208</v>
      </c>
      <c r="E144" s="1" t="s">
        <v>61</v>
      </c>
      <c r="F144" s="1" t="s">
        <v>23</v>
      </c>
      <c r="G144" s="1" t="str">
        <f t="array" ref="G144">IFERROR(INDEX(Schedules!$T$4:$T$35,MATCH(Overall!$F144,Schedules!$B$4:$B$35,0)),"")</f>
        <v/>
      </c>
      <c r="H144" s="1" t="str">
        <f t="array" ref="H144">IFERROR(INDEX(Injuries!$K$100:$K$600,MATCH(Overall!$D144,Injuries!$J$100:$J$600,0)),"")</f>
        <v/>
      </c>
      <c r="I144" s="1">
        <f t="array" ref="I144">IFERROR(INDEX(Ranks!$J$1:$J$800,MATCH(Overall!$D144,Ranks!$E$1:$E$800,0)),"1000")</f>
        <v>210</v>
      </c>
      <c r="J144" s="1">
        <f t="array" ref="J144">IFERROR(INDEX(Ranks!$H$1:$H$800,MATCH(Overall!$D144,Ranks!$E$1:$E$800,0)),"1000")</f>
        <v>165</v>
      </c>
      <c r="K144" s="13">
        <f t="array" ref="K144">IFERROR(INDEX(Ranks!$L$1:$L$800,MATCH(Overall!$D144,Ranks!$E$1:$E$800,0)),"1000")</f>
        <v>147.5</v>
      </c>
      <c r="L144" s="1" t="str">
        <f t="array" ref="L144">IFERROR(INDEX(Ranks!$O$1:$O$800,MATCH(Overall!$D144,Ranks!$E$1:$E$800,0)),"Vet")</f>
        <v>Vet</v>
      </c>
      <c r="M144" s="12">
        <f t="array" ref="M144">IFERROR(INDEX(BorisTier!$E$211:$E$411,MATCH(Overall!$D144,BorisTier!$R$211:$R$411,0)),100)</f>
        <v>17</v>
      </c>
      <c r="N144" s="13">
        <f t="array" ref="N144">IFERROR(IF(OR(Overall!$E144="DB",Overall!$E144="DL",Overall!$E144="LB"),INDEX('IDP Prj'!$M$11:$M$1000,MATCH(Overall!$D144,'IDP Prj'!$B$11:$B$1000,0)),INDEX(ProjectionCalcs!$Q$8:$Q$979,MATCH(Overall!$D144,ProjectionCalcs!$B$8:$B$979,0))),0)</f>
        <v>0</v>
      </c>
      <c r="O144" s="14" t="str">
        <f>Overall!$D144</f>
        <v>Blake Jarwin</v>
      </c>
      <c r="P144" s="15"/>
      <c r="Q144" s="3"/>
      <c r="R144" s="4"/>
      <c r="S144" s="3"/>
      <c r="T144" s="3"/>
      <c r="U144" s="3"/>
      <c r="V144" s="3"/>
      <c r="W144" s="5"/>
      <c r="X144" s="5"/>
      <c r="Y144" s="3"/>
      <c r="Z144" s="3"/>
    </row>
    <row r="145" ht="15.0" customHeight="1">
      <c r="A145" s="1">
        <f t="shared" si="1"/>
        <v>143</v>
      </c>
      <c r="B145" s="12">
        <v>23.2</v>
      </c>
      <c r="C145" s="1" t="str">
        <f t="shared" si="2"/>
        <v>Yes</v>
      </c>
      <c r="D145" s="1" t="s">
        <v>209</v>
      </c>
      <c r="E145" s="1" t="s">
        <v>17</v>
      </c>
      <c r="F145" s="1" t="s">
        <v>23</v>
      </c>
      <c r="G145" s="1" t="str">
        <f t="array" ref="G145">IFERROR(INDEX(Schedules!$T$4:$T$35,MATCH(Overall!$F145,Schedules!$B$4:$B$35,0)),"")</f>
        <v/>
      </c>
      <c r="H145" s="1" t="str">
        <f t="array" ref="H145">IFERROR(INDEX(Injuries!$K$100:$K$600,MATCH(Overall!$D145,Injuries!$J$100:$J$600,0)),"")</f>
        <v/>
      </c>
      <c r="I145" s="1">
        <f t="array" ref="I145">IFERROR(INDEX(Ranks!$J$1:$J$800,MATCH(Overall!$D145,Ranks!$E$1:$E$800,0)),"1000")</f>
        <v>128</v>
      </c>
      <c r="J145" s="1">
        <f t="array" ref="J145">IFERROR(INDEX(Ranks!$H$1:$H$800,MATCH(Overall!$D145,Ranks!$E$1:$E$800,0)),"1000")</f>
        <v>127</v>
      </c>
      <c r="K145" s="13">
        <f t="array" ref="K145">IFERROR(INDEX(Ranks!$L$1:$L$800,MATCH(Overall!$D145,Ranks!$E$1:$E$800,0)),"1000")</f>
        <v>140.2</v>
      </c>
      <c r="L145" s="1" t="str">
        <f t="array" ref="L145">IFERROR(INDEX(Ranks!$O$1:$O$800,MATCH(Overall!$D145,Ranks!$E$1:$E$800,0)),"Vet")</f>
        <v>Vet</v>
      </c>
      <c r="M145" s="12">
        <f t="array" ref="M145">IFERROR(INDEX(BorisTier!$E$211:$E$411,MATCH(Overall!$D145,BorisTier!$R$211:$R$411,0)),100)</f>
        <v>16</v>
      </c>
      <c r="N145" s="13">
        <f t="array" ref="N145">IFERROR(IF(OR(Overall!$E145="DB",Overall!$E145="DL",Overall!$E145="LB"),INDEX('IDP Prj'!$M$11:$M$1000,MATCH(Overall!$D145,'IDP Prj'!$B$11:$B$1000,0)),INDEX(ProjectionCalcs!$Q$8:$Q$979,MATCH(Overall!$D145,ProjectionCalcs!$B$8:$B$979,0))),0)</f>
        <v>0</v>
      </c>
      <c r="O145" s="14" t="str">
        <f>Overall!$D145</f>
        <v>Tony Pollard</v>
      </c>
      <c r="P145" s="15"/>
      <c r="Q145" s="3"/>
      <c r="R145" s="4"/>
      <c r="S145" s="3"/>
      <c r="T145" s="3"/>
      <c r="U145" s="3"/>
      <c r="V145" s="3"/>
      <c r="W145" s="5"/>
      <c r="X145" s="5"/>
      <c r="Y145" s="3"/>
      <c r="Z145" s="3"/>
    </row>
    <row r="146" ht="15.0" customHeight="1">
      <c r="A146" s="1">
        <f t="shared" si="1"/>
        <v>144</v>
      </c>
      <c r="B146" s="23">
        <v>0.0</v>
      </c>
      <c r="C146" s="1" t="str">
        <f t="shared" si="2"/>
        <v>Yes</v>
      </c>
      <c r="D146" s="1" t="s">
        <v>210</v>
      </c>
      <c r="E146" s="1" t="s">
        <v>211</v>
      </c>
      <c r="F146" s="1" t="s">
        <v>64</v>
      </c>
      <c r="G146" s="1" t="str">
        <f t="array" ref="G146">IFERROR(INDEX(Schedules!$T$4:$T$35,MATCH(Overall!$F146,Schedules!$B$4:$B$35,0)),"")</f>
        <v/>
      </c>
      <c r="H146" s="1" t="str">
        <f t="array" ref="H146">IFERROR(INDEX(Injuries!$K$100:$K$600,MATCH(Overall!$D146,Injuries!$J$100:$J$600,0)),"")</f>
        <v/>
      </c>
      <c r="I146" s="1">
        <f t="array" ref="I146">IFERROR(INDEX(Ranks!$J$1:$J$800,MATCH(Overall!$D146,Ranks!$E$1:$E$800,0)),"1000")</f>
        <v>171</v>
      </c>
      <c r="J146" s="1">
        <f t="array" ref="J146">IFERROR(INDEX(Ranks!$H$1:$H$800,MATCH(Overall!$D146,Ranks!$E$1:$E$800,0)),"1000")</f>
        <v>103</v>
      </c>
      <c r="K146" s="13">
        <f t="array" ref="K146">IFERROR(INDEX(Ranks!$L$1:$L$800,MATCH(Overall!$D146,Ranks!$E$1:$E$800,0)),"1000")</f>
        <v>144.5</v>
      </c>
      <c r="L146" s="1" t="str">
        <f t="array" ref="L146">IFERROR(INDEX(Ranks!$O$1:$O$800,MATCH(Overall!$D146,Ranks!$E$1:$E$800,0)),"Vet")</f>
        <v>Vet</v>
      </c>
      <c r="M146" s="12">
        <f t="array" ref="M146">IFERROR(INDEX(BorisTier!$E$211:$E$411,MATCH(Overall!$D146,BorisTier!$R$211:$R$411,0)),100)</f>
        <v>17</v>
      </c>
      <c r="N146" s="13">
        <f t="array" ref="N146">IFERROR(IF(OR(Overall!$E146="DB",Overall!$E146="DL",Overall!$E146="LB"),INDEX('IDP Prj'!$M$11:$M$1000,MATCH(Overall!$D146,'IDP Prj'!$B$11:$B$1000,0)),INDEX(ProjectionCalcs!$Q$8:$Q$979,MATCH(Overall!$D146,ProjectionCalcs!$B$8:$B$979,0))),0)</f>
        <v>0</v>
      </c>
      <c r="O146" s="14" t="str">
        <f>Overall!$D146</f>
        <v>49ers D/ST</v>
      </c>
      <c r="P146" s="15"/>
      <c r="Q146" s="3"/>
      <c r="R146" s="4"/>
      <c r="S146" s="3"/>
      <c r="T146" s="3"/>
      <c r="U146" s="3"/>
      <c r="V146" s="3"/>
      <c r="W146" s="5"/>
      <c r="X146" s="5"/>
      <c r="Y146" s="3"/>
      <c r="Z146" s="3"/>
    </row>
    <row r="147" ht="15.0" customHeight="1">
      <c r="A147" s="1">
        <f t="shared" si="1"/>
        <v>145</v>
      </c>
      <c r="B147" s="12">
        <v>27.2</v>
      </c>
      <c r="C147" s="1" t="str">
        <f t="shared" si="2"/>
        <v>Yes</v>
      </c>
      <c r="D147" s="1" t="s">
        <v>212</v>
      </c>
      <c r="E147" s="1" t="s">
        <v>34</v>
      </c>
      <c r="F147" s="1" t="s">
        <v>18</v>
      </c>
      <c r="G147" s="1" t="str">
        <f t="array" ref="G147">IFERROR(INDEX(Schedules!$T$4:$T$35,MATCH(Overall!$F147,Schedules!$B$4:$B$35,0)),"")</f>
        <v/>
      </c>
      <c r="H147" s="1" t="str">
        <f t="array" ref="H147">IFERROR(INDEX(Injuries!$K$100:$K$600,MATCH(Overall!$D147,Injuries!$J$100:$J$600,0)),"")</f>
        <v/>
      </c>
      <c r="I147" s="1">
        <f t="array" ref="I147">IFERROR(INDEX(Ranks!$J$1:$J$800,MATCH(Overall!$D147,Ranks!$E$1:$E$800,0)),"1000")</f>
        <v>97</v>
      </c>
      <c r="J147" s="1">
        <f t="array" ref="J147">IFERROR(INDEX(Ranks!$H$1:$H$800,MATCH(Overall!$D147,Ranks!$E$1:$E$800,0)),"1000")</f>
        <v>137</v>
      </c>
      <c r="K147" s="13">
        <f t="array" ref="K147">IFERROR(INDEX(Ranks!$L$1:$L$800,MATCH(Overall!$D147,Ranks!$E$1:$E$800,0)),"1000")</f>
        <v>148.8</v>
      </c>
      <c r="L147" s="1" t="str">
        <f t="array" ref="L147">IFERROR(INDEX(Ranks!$O$1:$O$800,MATCH(Overall!$D147,Ranks!$E$1:$E$800,0)),"Vet")</f>
        <v>Vet</v>
      </c>
      <c r="M147" s="12">
        <f t="array" ref="M147">IFERROR(INDEX(BorisTier!$E$211:$E$411,MATCH(Overall!$D147,BorisTier!$R$211:$R$411,0)),100)</f>
        <v>17</v>
      </c>
      <c r="N147" s="13">
        <f t="array" ref="N147">IFERROR(IF(OR(Overall!$E147="DB",Overall!$E147="DL",Overall!$E147="LB"),INDEX('IDP Prj'!$M$11:$M$1000,MATCH(Overall!$D147,'IDP Prj'!$B$11:$B$1000,0)),INDEX(ProjectionCalcs!$Q$8:$Q$979,MATCH(Overall!$D147,ProjectionCalcs!$B$8:$B$979,0))),0)</f>
        <v>0</v>
      </c>
      <c r="O147" s="14" t="str">
        <f>Overall!$D147</f>
        <v>Robby Anderson</v>
      </c>
      <c r="P147" s="15"/>
      <c r="Q147" s="3"/>
      <c r="R147" s="4"/>
      <c r="S147" s="3"/>
      <c r="T147" s="3"/>
      <c r="U147" s="3"/>
      <c r="V147" s="3"/>
      <c r="W147" s="5"/>
      <c r="X147" s="5"/>
      <c r="Y147" s="3"/>
      <c r="Z147" s="3"/>
    </row>
    <row r="148" ht="15.0" customHeight="1">
      <c r="A148" s="1">
        <f t="shared" si="1"/>
        <v>146</v>
      </c>
      <c r="B148" s="12">
        <v>25.2</v>
      </c>
      <c r="C148" s="1" t="str">
        <f t="shared" si="2"/>
        <v>Yes</v>
      </c>
      <c r="D148" s="1" t="s">
        <v>213</v>
      </c>
      <c r="E148" s="1" t="s">
        <v>17</v>
      </c>
      <c r="F148" s="1" t="s">
        <v>66</v>
      </c>
      <c r="G148" s="1" t="str">
        <f t="array" ref="G148">IFERROR(INDEX(Schedules!$T$4:$T$35,MATCH(Overall!$F148,Schedules!$B$4:$B$35,0)),"")</f>
        <v/>
      </c>
      <c r="H148" s="1" t="str">
        <f t="array" ref="H148">IFERROR(INDEX(Injuries!$K$100:$K$600,MATCH(Overall!$D148,Injuries!$J$100:$J$600,0)),"")</f>
        <v>Ques: Week 1 </v>
      </c>
      <c r="I148" s="1">
        <f t="array" ref="I148">IFERROR(INDEX(Ranks!$J$1:$J$800,MATCH(Overall!$D148,Ranks!$E$1:$E$800,0)),"1000")</f>
        <v>140</v>
      </c>
      <c r="J148" s="1">
        <f t="array" ref="J148">IFERROR(INDEX(Ranks!$H$1:$H$800,MATCH(Overall!$D148,Ranks!$E$1:$E$800,0)),"1000")</f>
        <v>136</v>
      </c>
      <c r="K148" s="13">
        <f t="array" ref="K148">IFERROR(INDEX(Ranks!$L$1:$L$800,MATCH(Overall!$D148,Ranks!$E$1:$E$800,0)),"1000")</f>
        <v>144.1</v>
      </c>
      <c r="L148" s="1" t="str">
        <f t="array" ref="L148">IFERROR(INDEX(Ranks!$O$1:$O$800,MATCH(Overall!$D148,Ranks!$E$1:$E$800,0)),"Vet")</f>
        <v>Vet</v>
      </c>
      <c r="M148" s="12">
        <f t="array" ref="M148">IFERROR(INDEX(BorisTier!$E$211:$E$411,MATCH(Overall!$D148,BorisTier!$R$211:$R$411,0)),100)</f>
        <v>17</v>
      </c>
      <c r="N148" s="13">
        <f t="array" ref="N148">IFERROR(IF(OR(Overall!$E148="DB",Overall!$E148="DL",Overall!$E148="LB"),INDEX('IDP Prj'!$M$11:$M$1000,MATCH(Overall!$D148,'IDP Prj'!$B$11:$B$1000,0)),INDEX(ProjectionCalcs!$Q$8:$Q$979,MATCH(Overall!$D148,ProjectionCalcs!$B$8:$B$979,0))),0)</f>
        <v>0</v>
      </c>
      <c r="O148" s="14" t="str">
        <f>Overall!$D148</f>
        <v>Boston Scott</v>
      </c>
      <c r="P148" s="15"/>
      <c r="Q148" s="3"/>
      <c r="R148" s="4"/>
      <c r="S148" s="3"/>
      <c r="T148" s="3"/>
      <c r="U148" s="3"/>
      <c r="V148" s="3"/>
      <c r="W148" s="5"/>
      <c r="X148" s="5"/>
      <c r="Y148" s="3"/>
      <c r="Z148" s="3"/>
    </row>
    <row r="149" ht="15.0" customHeight="1">
      <c r="A149" s="1">
        <f t="shared" si="1"/>
        <v>147</v>
      </c>
      <c r="B149" s="23">
        <v>0.0</v>
      </c>
      <c r="C149" s="1" t="str">
        <f t="shared" si="2"/>
        <v>Yes</v>
      </c>
      <c r="D149" s="1" t="s">
        <v>214</v>
      </c>
      <c r="E149" s="1" t="s">
        <v>211</v>
      </c>
      <c r="F149" s="1" t="s">
        <v>90</v>
      </c>
      <c r="G149" s="1" t="str">
        <f t="array" ref="G149">IFERROR(INDEX(Schedules!$T$4:$T$35,MATCH(Overall!$F149,Schedules!$B$4:$B$35,0)),"")</f>
        <v/>
      </c>
      <c r="H149" s="1" t="str">
        <f t="array" ref="H149">IFERROR(INDEX(Injuries!$K$100:$K$600,MATCH(Overall!$D149,Injuries!$J$100:$J$600,0)),"")</f>
        <v/>
      </c>
      <c r="I149" s="1">
        <f t="array" ref="I149">IFERROR(INDEX(Ranks!$J$1:$J$800,MATCH(Overall!$D149,Ranks!$E$1:$E$800,0)),"1000")</f>
        <v>169</v>
      </c>
      <c r="J149" s="1">
        <f t="array" ref="J149">IFERROR(INDEX(Ranks!$H$1:$H$800,MATCH(Overall!$D149,Ranks!$E$1:$E$800,0)),"1000")</f>
        <v>115</v>
      </c>
      <c r="K149" s="13">
        <f t="array" ref="K149">IFERROR(INDEX(Ranks!$L$1:$L$800,MATCH(Overall!$D149,Ranks!$E$1:$E$800,0)),"1000")</f>
        <v>148.6</v>
      </c>
      <c r="L149" s="1" t="str">
        <f t="array" ref="L149">IFERROR(INDEX(Ranks!$O$1:$O$800,MATCH(Overall!$D149,Ranks!$E$1:$E$800,0)),"Vet")</f>
        <v>Vet</v>
      </c>
      <c r="M149" s="12">
        <f t="array" ref="M149">IFERROR(INDEX(BorisTier!$E$211:$E$411,MATCH(Overall!$D149,BorisTier!$R$211:$R$411,0)),100)</f>
        <v>17</v>
      </c>
      <c r="N149" s="13">
        <f t="array" ref="N149">IFERROR(IF(OR(Overall!$E149="DB",Overall!$E149="DL",Overall!$E149="LB"),INDEX('IDP Prj'!$M$11:$M$1000,MATCH(Overall!$D149,'IDP Prj'!$B$11:$B$1000,0)),INDEX(ProjectionCalcs!$Q$8:$Q$979,MATCH(Overall!$D149,ProjectionCalcs!$B$8:$B$979,0))),0)</f>
        <v>0</v>
      </c>
      <c r="O149" s="14" t="str">
        <f>Overall!$D149</f>
        <v>Steelers D/ST</v>
      </c>
      <c r="P149" s="15"/>
      <c r="Q149" s="3"/>
      <c r="R149" s="4"/>
      <c r="S149" s="3"/>
      <c r="T149" s="3"/>
      <c r="U149" s="3"/>
      <c r="V149" s="3"/>
      <c r="W149" s="5"/>
      <c r="X149" s="5"/>
      <c r="Y149" s="3"/>
      <c r="Z149" s="3"/>
    </row>
    <row r="150" ht="15.0" customHeight="1">
      <c r="A150" s="1">
        <f t="shared" si="1"/>
        <v>148</v>
      </c>
      <c r="B150" s="23">
        <v>0.0</v>
      </c>
      <c r="C150" s="1" t="str">
        <f t="shared" si="2"/>
        <v>Yes</v>
      </c>
      <c r="D150" s="1" t="s">
        <v>215</v>
      </c>
      <c r="E150" s="1" t="s">
        <v>211</v>
      </c>
      <c r="F150" s="1" t="s">
        <v>77</v>
      </c>
      <c r="G150" s="1" t="str">
        <f t="array" ref="G150">IFERROR(INDEX(Schedules!$T$4:$T$35,MATCH(Overall!$F150,Schedules!$B$4:$B$35,0)),"")</f>
        <v/>
      </c>
      <c r="H150" s="1" t="str">
        <f t="array" ref="H150">IFERROR(INDEX(Injuries!$K$100:$K$600,MATCH(Overall!$D150,Injuries!$J$100:$J$600,0)),"")</f>
        <v/>
      </c>
      <c r="I150" s="1">
        <f t="array" ref="I150">IFERROR(INDEX(Ranks!$J$1:$J$800,MATCH(Overall!$D150,Ranks!$E$1:$E$800,0)),"1000")</f>
        <v>172</v>
      </c>
      <c r="J150" s="1">
        <f t="array" ref="J150">IFERROR(INDEX(Ranks!$H$1:$H$800,MATCH(Overall!$D150,Ranks!$E$1:$E$800,0)),"1000")</f>
        <v>119</v>
      </c>
      <c r="K150" s="13">
        <f t="array" ref="K150">IFERROR(INDEX(Ranks!$L$1:$L$800,MATCH(Overall!$D150,Ranks!$E$1:$E$800,0)),"1000")</f>
        <v>152.4</v>
      </c>
      <c r="L150" s="1" t="str">
        <f t="array" ref="L150">IFERROR(INDEX(Ranks!$O$1:$O$800,MATCH(Overall!$D150,Ranks!$E$1:$E$800,0)),"Vet")</f>
        <v>Vet</v>
      </c>
      <c r="M150" s="12">
        <f t="array" ref="M150">IFERROR(INDEX(BorisTier!$E$211:$E$411,MATCH(Overall!$D150,BorisTier!$R$211:$R$411,0)),100)</f>
        <v>18</v>
      </c>
      <c r="N150" s="13">
        <f t="array" ref="N150">IFERROR(IF(OR(Overall!$E150="DB",Overall!$E150="DL",Overall!$E150="LB"),INDEX('IDP Prj'!$M$11:$M$1000,MATCH(Overall!$D150,'IDP Prj'!$B$11:$B$1000,0)),INDEX(ProjectionCalcs!$Q$8:$Q$979,MATCH(Overall!$D150,ProjectionCalcs!$B$8:$B$979,0))),0)</f>
        <v>0</v>
      </c>
      <c r="O150" s="14" t="str">
        <f>Overall!$D150</f>
        <v>Ravens D/ST</v>
      </c>
      <c r="P150" s="15"/>
      <c r="Q150" s="3"/>
      <c r="R150" s="4"/>
      <c r="S150" s="3"/>
      <c r="T150" s="3"/>
      <c r="U150" s="3"/>
      <c r="V150" s="3"/>
      <c r="W150" s="5"/>
      <c r="X150" s="5"/>
      <c r="Y150" s="3"/>
      <c r="Z150" s="3"/>
    </row>
    <row r="151" ht="15.0" customHeight="1">
      <c r="A151" s="1">
        <f t="shared" si="1"/>
        <v>149</v>
      </c>
      <c r="B151" s="12">
        <v>22.6</v>
      </c>
      <c r="C151" s="1" t="str">
        <f t="shared" si="2"/>
        <v>Yes</v>
      </c>
      <c r="D151" s="1" t="s">
        <v>216</v>
      </c>
      <c r="E151" s="1" t="s">
        <v>34</v>
      </c>
      <c r="F151" s="1" t="s">
        <v>140</v>
      </c>
      <c r="G151" s="1" t="str">
        <f t="array" ref="G151">IFERROR(INDEX(Schedules!$T$4:$T$35,MATCH(Overall!$F151,Schedules!$B$4:$B$35,0)),"")</f>
        <v/>
      </c>
      <c r="H151" s="1" t="str">
        <f t="array" ref="H151">IFERROR(INDEX(Injuries!$K$100:$K$600,MATCH(Overall!$D151,Injuries!$J$100:$J$600,0)),"")</f>
        <v>Ques: Week 1 </v>
      </c>
      <c r="I151" s="1">
        <f t="array" ref="I151">IFERROR(INDEX(Ranks!$J$1:$J$800,MATCH(Overall!$D151,Ranks!$E$1:$E$800,0)),"1000")</f>
        <v>147</v>
      </c>
      <c r="J151" s="1">
        <f t="array" ref="J151">IFERROR(INDEX(Ranks!$H$1:$H$800,MATCH(Overall!$D151,Ranks!$E$1:$E$800,0)),"1000")</f>
        <v>153</v>
      </c>
      <c r="K151" s="13">
        <f t="array" ref="K151">IFERROR(INDEX(Ranks!$L$1:$L$800,MATCH(Overall!$D151,Ranks!$E$1:$E$800,0)),"1000")</f>
        <v>146</v>
      </c>
      <c r="L151" s="1" t="str">
        <f t="array" ref="L151">IFERROR(INDEX(Ranks!$O$1:$O$800,MATCH(Overall!$D151,Ranks!$E$1:$E$800,0)),"Vet")</f>
        <v>Vet</v>
      </c>
      <c r="M151" s="12">
        <f t="array" ref="M151">IFERROR(INDEX(BorisTier!$E$211:$E$411,MATCH(Overall!$D151,BorisTier!$R$211:$R$411,0)),100)</f>
        <v>17</v>
      </c>
      <c r="N151" s="13">
        <f t="array" ref="N151">IFERROR(IF(OR(Overall!$E151="DB",Overall!$E151="DL",Overall!$E151="LB"),INDEX('IDP Prj'!$M$11:$M$1000,MATCH(Overall!$D151,'IDP Prj'!$B$11:$B$1000,0)),INDEX(ProjectionCalcs!$Q$8:$Q$979,MATCH(Overall!$D151,ProjectionCalcs!$B$8:$B$979,0))),0)</f>
        <v>0</v>
      </c>
      <c r="O151" s="14" t="str">
        <f>Overall!$D151</f>
        <v>N'Keal Harry</v>
      </c>
      <c r="P151" s="15"/>
      <c r="Q151" s="3"/>
      <c r="R151" s="4"/>
      <c r="S151" s="3"/>
      <c r="T151" s="3"/>
      <c r="U151" s="3"/>
      <c r="V151" s="3"/>
      <c r="W151" s="5"/>
      <c r="X151" s="5"/>
      <c r="Y151" s="3"/>
      <c r="Z151" s="3"/>
    </row>
    <row r="152" ht="15.0" customHeight="1">
      <c r="A152" s="1">
        <f t="shared" si="1"/>
        <v>150</v>
      </c>
      <c r="B152" s="12">
        <v>31.9</v>
      </c>
      <c r="C152" s="1" t="str">
        <f t="shared" si="2"/>
        <v>Yes</v>
      </c>
      <c r="D152" s="1" t="s">
        <v>217</v>
      </c>
      <c r="E152" s="1" t="s">
        <v>75</v>
      </c>
      <c r="F152" s="1" t="s">
        <v>36</v>
      </c>
      <c r="G152" s="1" t="str">
        <f t="array" ref="G152">IFERROR(INDEX(Schedules!$T$4:$T$35,MATCH(Overall!$F152,Schedules!$B$4:$B$35,0)),"")</f>
        <v/>
      </c>
      <c r="H152" s="1" t="str">
        <f t="array" ref="H152">IFERROR(INDEX(Injuries!$K$100:$K$600,MATCH(Overall!$D152,Injuries!$J$100:$J$600,0)),"")</f>
        <v/>
      </c>
      <c r="I152" s="1">
        <f t="array" ref="I152">IFERROR(INDEX(Ranks!$J$1:$J$800,MATCH(Overall!$D152,Ranks!$E$1:$E$800,0)),"1000")</f>
        <v>212</v>
      </c>
      <c r="J152" s="1">
        <f t="array" ref="J152">IFERROR(INDEX(Ranks!$H$1:$H$800,MATCH(Overall!$D152,Ranks!$E$1:$E$800,0)),"1000")</f>
        <v>164</v>
      </c>
      <c r="K152" s="13">
        <f t="array" ref="K152">IFERROR(INDEX(Ranks!$L$1:$L$800,MATCH(Overall!$D152,Ranks!$E$1:$E$800,0)),"1000")</f>
        <v>154.1</v>
      </c>
      <c r="L152" s="1" t="str">
        <f t="array" ref="L152">IFERROR(INDEX(Ranks!$O$1:$O$800,MATCH(Overall!$D152,Ranks!$E$1:$E$800,0)),"Vet")</f>
        <v>Vet</v>
      </c>
      <c r="M152" s="12">
        <f t="array" ref="M152">IFERROR(INDEX(BorisTier!$E$211:$E$411,MATCH(Overall!$D152,BorisTier!$R$211:$R$411,0)),100)</f>
        <v>18</v>
      </c>
      <c r="N152" s="13">
        <f t="array" ref="N152">IFERROR(IF(OR(Overall!$E152="DB",Overall!$E152="DL",Overall!$E152="LB"),INDEX('IDP Prj'!$M$11:$M$1000,MATCH(Overall!$D152,'IDP Prj'!$B$11:$B$1000,0)),INDEX(ProjectionCalcs!$Q$8:$Q$979,MATCH(Overall!$D152,ProjectionCalcs!$B$8:$B$979,0))),0)</f>
        <v>0</v>
      </c>
      <c r="O152" s="14" t="str">
        <f>Overall!$D152</f>
        <v>Kirk Cousins</v>
      </c>
      <c r="P152" s="15"/>
      <c r="Q152" s="3"/>
      <c r="R152" s="4"/>
      <c r="S152" s="3"/>
      <c r="T152" s="3"/>
      <c r="U152" s="3"/>
      <c r="V152" s="3"/>
      <c r="W152" s="5"/>
      <c r="X152" s="5"/>
      <c r="Y152" s="3"/>
      <c r="Z152" s="3"/>
    </row>
    <row r="153" ht="15.0" customHeight="1">
      <c r="A153" s="1">
        <f t="shared" si="1"/>
        <v>151</v>
      </c>
      <c r="B153" s="12">
        <v>33.6</v>
      </c>
      <c r="C153" s="1" t="str">
        <f t="shared" si="2"/>
        <v>Yes</v>
      </c>
      <c r="D153" s="1" t="s">
        <v>218</v>
      </c>
      <c r="E153" s="1" t="s">
        <v>34</v>
      </c>
      <c r="F153" s="1" t="s">
        <v>66</v>
      </c>
      <c r="G153" s="1" t="str">
        <f t="array" ref="G153">IFERROR(INDEX(Schedules!$T$4:$T$35,MATCH(Overall!$F153,Schedules!$B$4:$B$35,0)),"")</f>
        <v/>
      </c>
      <c r="H153" s="1" t="str">
        <f t="array" ref="H153">IFERROR(INDEX(Injuries!$K$100:$K$600,MATCH(Overall!$D153,Injuries!$J$100:$J$600,0)),"")</f>
        <v/>
      </c>
      <c r="I153" s="1">
        <f t="array" ref="I153">IFERROR(INDEX(Ranks!$J$1:$J$800,MATCH(Overall!$D153,Ranks!$E$1:$E$800,0)),"1000")</f>
        <v>124</v>
      </c>
      <c r="J153" s="1">
        <f t="array" ref="J153">IFERROR(INDEX(Ranks!$H$1:$H$800,MATCH(Overall!$D153,Ranks!$E$1:$E$800,0)),"1000")</f>
        <v>148</v>
      </c>
      <c r="K153" s="13">
        <f t="array" ref="K153">IFERROR(INDEX(Ranks!$L$1:$L$800,MATCH(Overall!$D153,Ranks!$E$1:$E$800,0)),"1000")</f>
        <v>163.4</v>
      </c>
      <c r="L153" s="1" t="str">
        <f t="array" ref="L153">IFERROR(INDEX(Ranks!$O$1:$O$800,MATCH(Overall!$D153,Ranks!$E$1:$E$800,0)),"Vet")</f>
        <v>Vet</v>
      </c>
      <c r="M153" s="12">
        <f t="array" ref="M153">IFERROR(INDEX(BorisTier!$E$211:$E$411,MATCH(Overall!$D153,BorisTier!$R$211:$R$411,0)),100)</f>
        <v>19</v>
      </c>
      <c r="N153" s="13">
        <f t="array" ref="N153">IFERROR(IF(OR(Overall!$E153="DB",Overall!$E153="DL",Overall!$E153="LB"),INDEX('IDP Prj'!$M$11:$M$1000,MATCH(Overall!$D153,'IDP Prj'!$B$11:$B$1000,0)),INDEX(ProjectionCalcs!$Q$8:$Q$979,MATCH(Overall!$D153,ProjectionCalcs!$B$8:$B$979,0))),0)</f>
        <v>0</v>
      </c>
      <c r="O153" s="14" t="str">
        <f>Overall!$D153</f>
        <v>DeSean Jackson</v>
      </c>
      <c r="P153" s="15"/>
      <c r="Q153" s="3"/>
      <c r="R153" s="4"/>
      <c r="S153" s="3"/>
      <c r="T153" s="3"/>
      <c r="U153" s="3"/>
      <c r="V153" s="3"/>
      <c r="W153" s="5"/>
      <c r="X153" s="5"/>
      <c r="Y153" s="3"/>
      <c r="Z153" s="3"/>
    </row>
    <row r="154" ht="15.0" customHeight="1">
      <c r="A154" s="1">
        <f t="shared" si="1"/>
        <v>152</v>
      </c>
      <c r="B154" s="12">
        <v>27.3</v>
      </c>
      <c r="C154" s="1" t="str">
        <f t="shared" si="2"/>
        <v>Yes</v>
      </c>
      <c r="D154" s="1" t="s">
        <v>219</v>
      </c>
      <c r="E154" s="1" t="s">
        <v>61</v>
      </c>
      <c r="F154" s="1" t="s">
        <v>90</v>
      </c>
      <c r="G154" s="1" t="str">
        <f t="array" ref="G154">IFERROR(INDEX(Schedules!$T$4:$T$35,MATCH(Overall!$F154,Schedules!$B$4:$B$35,0)),"")</f>
        <v/>
      </c>
      <c r="H154" s="1" t="str">
        <f t="array" ref="H154">IFERROR(INDEX(Injuries!$K$100:$K$600,MATCH(Overall!$D154,Injuries!$J$100:$J$600,0)),"")</f>
        <v/>
      </c>
      <c r="I154" s="1">
        <f t="array" ref="I154">IFERROR(INDEX(Ranks!$J$1:$J$800,MATCH(Overall!$D154,Ranks!$E$1:$E$800,0)),"1000")</f>
        <v>162</v>
      </c>
      <c r="J154" s="1">
        <f t="array" ref="J154">IFERROR(INDEX(Ranks!$H$1:$H$800,MATCH(Overall!$D154,Ranks!$E$1:$E$800,0)),"1000")</f>
        <v>147</v>
      </c>
      <c r="K154" s="13">
        <f t="array" ref="K154">IFERROR(INDEX(Ranks!$L$1:$L$800,MATCH(Overall!$D154,Ranks!$E$1:$E$800,0)),"1000")</f>
        <v>163.1</v>
      </c>
      <c r="L154" s="1" t="str">
        <f t="array" ref="L154">IFERROR(INDEX(Ranks!$O$1:$O$800,MATCH(Overall!$D154,Ranks!$E$1:$E$800,0)),"Vet")</f>
        <v>Vet</v>
      </c>
      <c r="M154" s="12">
        <f t="array" ref="M154">IFERROR(INDEX(BorisTier!$E$211:$E$411,MATCH(Overall!$D154,BorisTier!$R$211:$R$411,0)),100)</f>
        <v>19</v>
      </c>
      <c r="N154" s="13">
        <f t="array" ref="N154">IFERROR(IF(OR(Overall!$E154="DB",Overall!$E154="DL",Overall!$E154="LB"),INDEX('IDP Prj'!$M$11:$M$1000,MATCH(Overall!$D154,'IDP Prj'!$B$11:$B$1000,0)),INDEX(ProjectionCalcs!$Q$8:$Q$979,MATCH(Overall!$D154,ProjectionCalcs!$B$8:$B$979,0))),0)</f>
        <v>0</v>
      </c>
      <c r="O154" s="14" t="str">
        <f>Overall!$D154</f>
        <v>Eric Ebron</v>
      </c>
      <c r="P154" s="15"/>
      <c r="Q154" s="3"/>
      <c r="R154" s="4"/>
      <c r="S154" s="3"/>
      <c r="T154" s="3"/>
      <c r="U154" s="3"/>
      <c r="V154" s="3"/>
      <c r="W154" s="5"/>
      <c r="X154" s="5"/>
      <c r="Y154" s="3"/>
      <c r="Z154" s="3"/>
    </row>
    <row r="155" ht="15.0" customHeight="1">
      <c r="A155" s="1">
        <f t="shared" si="1"/>
        <v>153</v>
      </c>
      <c r="B155" s="12">
        <v>30.2</v>
      </c>
      <c r="C155" s="1" t="str">
        <f t="shared" si="2"/>
        <v>Yes</v>
      </c>
      <c r="D155" s="1" t="s">
        <v>220</v>
      </c>
      <c r="E155" s="1" t="s">
        <v>61</v>
      </c>
      <c r="F155" s="1" t="s">
        <v>111</v>
      </c>
      <c r="G155" s="1" t="str">
        <f t="array" ref="G155">IFERROR(INDEX(Schedules!$T$4:$T$35,MATCH(Overall!$F155,Schedules!$B$4:$B$35,0)),"")</f>
        <v/>
      </c>
      <c r="H155" s="1" t="str">
        <f t="array" ref="H155">IFERROR(INDEX(Injuries!$K$100:$K$600,MATCH(Overall!$D155,Injuries!$J$100:$J$600,0)),"")</f>
        <v/>
      </c>
      <c r="I155" s="1">
        <f t="array" ref="I155">IFERROR(INDEX(Ranks!$J$1:$J$800,MATCH(Overall!$D155,Ranks!$E$1:$E$800,0)),"1000")</f>
        <v>161</v>
      </c>
      <c r="J155" s="1">
        <f t="array" ref="J155">IFERROR(INDEX(Ranks!$H$1:$H$800,MATCH(Overall!$D155,Ranks!$E$1:$E$800,0)),"1000")</f>
        <v>144</v>
      </c>
      <c r="K155" s="13">
        <f t="array" ref="K155">IFERROR(INDEX(Ranks!$L$1:$L$800,MATCH(Overall!$D155,Ranks!$E$1:$E$800,0)),"1000")</f>
        <v>139.7</v>
      </c>
      <c r="L155" s="1" t="str">
        <f t="array" ref="L155">IFERROR(INDEX(Ranks!$O$1:$O$800,MATCH(Overall!$D155,Ranks!$E$1:$E$800,0)),"Vet")</f>
        <v>Vet</v>
      </c>
      <c r="M155" s="12">
        <f t="array" ref="M155">IFERROR(INDEX(BorisTier!$E$211:$E$411,MATCH(Overall!$D155,BorisTier!$R$211:$R$411,0)),100)</f>
        <v>16</v>
      </c>
      <c r="N155" s="13">
        <f t="array" ref="N155">IFERROR(IF(OR(Overall!$E155="DB",Overall!$E155="DL",Overall!$E155="LB"),INDEX('IDP Prj'!$M$11:$M$1000,MATCH(Overall!$D155,'IDP Prj'!$B$11:$B$1000,0)),INDEX(ProjectionCalcs!$Q$8:$Q$979,MATCH(Overall!$D155,ProjectionCalcs!$B$8:$B$979,0))),0)</f>
        <v>0</v>
      </c>
      <c r="O155" s="14" t="str">
        <f>Overall!$D155</f>
        <v>Jack Doyle</v>
      </c>
      <c r="P155" s="15"/>
      <c r="Q155" s="3"/>
      <c r="R155" s="4"/>
      <c r="S155" s="3"/>
      <c r="T155" s="3"/>
      <c r="U155" s="3"/>
      <c r="V155" s="3"/>
      <c r="W155" s="5"/>
      <c r="X155" s="5"/>
      <c r="Y155" s="3"/>
      <c r="Z155" s="3"/>
    </row>
    <row r="156" ht="15.0" customHeight="1">
      <c r="A156" s="1">
        <f t="shared" si="1"/>
        <v>154</v>
      </c>
      <c r="B156" s="12">
        <v>24.3</v>
      </c>
      <c r="C156" s="1" t="str">
        <f t="shared" si="2"/>
        <v>Yes</v>
      </c>
      <c r="D156" s="1" t="s">
        <v>221</v>
      </c>
      <c r="E156" s="1" t="s">
        <v>17</v>
      </c>
      <c r="F156" s="1" t="s">
        <v>68</v>
      </c>
      <c r="G156" s="1" t="str">
        <f t="array" ref="G156">IFERROR(INDEX(Schedules!$T$4:$T$35,MATCH(Overall!$F156,Schedules!$B$4:$B$35,0)),"")</f>
        <v/>
      </c>
      <c r="H156" s="1" t="str">
        <f t="array" ref="H156">IFERROR(INDEX(Injuries!$K$100:$K$600,MATCH(Overall!$D156,Injuries!$J$100:$J$600,0)),"")</f>
        <v/>
      </c>
      <c r="I156" s="1">
        <f t="array" ref="I156">IFERROR(INDEX(Ranks!$J$1:$J$800,MATCH(Overall!$D156,Ranks!$E$1:$E$800,0)),"1000")</f>
        <v>155</v>
      </c>
      <c r="J156" s="1">
        <f t="array" ref="J156">IFERROR(INDEX(Ranks!$H$1:$H$800,MATCH(Overall!$D156,Ranks!$E$1:$E$800,0)),"1000")</f>
        <v>160</v>
      </c>
      <c r="K156" s="13">
        <f t="array" ref="K156">IFERROR(INDEX(Ranks!$L$1:$L$800,MATCH(Overall!$D156,Ranks!$E$1:$E$800,0)),"1000")</f>
        <v>158.8</v>
      </c>
      <c r="L156" s="1" t="str">
        <f t="array" ref="L156">IFERROR(INDEX(Ranks!$O$1:$O$800,MATCH(Overall!$D156,Ranks!$E$1:$E$800,0)),"Vet")</f>
        <v>Vet</v>
      </c>
      <c r="M156" s="12">
        <f t="array" ref="M156">IFERROR(INDEX(BorisTier!$E$211:$E$411,MATCH(Overall!$D156,BorisTier!$R$211:$R$411,0)),100)</f>
        <v>19</v>
      </c>
      <c r="N156" s="13">
        <f t="array" ref="N156">IFERROR(IF(OR(Overall!$E156="DB",Overall!$E156="DL",Overall!$E156="LB"),INDEX('IDP Prj'!$M$11:$M$1000,MATCH(Overall!$D156,'IDP Prj'!$B$11:$B$1000,0)),INDEX(ProjectionCalcs!$Q$8:$Q$979,MATCH(Overall!$D156,ProjectionCalcs!$B$8:$B$979,0))),0)</f>
        <v>0</v>
      </c>
      <c r="O156" s="14" t="str">
        <f>Overall!$D156</f>
        <v>Chase Edmonds</v>
      </c>
      <c r="P156" s="15"/>
      <c r="Q156" s="3"/>
      <c r="R156" s="4"/>
      <c r="S156" s="3"/>
      <c r="T156" s="3"/>
      <c r="U156" s="3"/>
      <c r="V156" s="3"/>
      <c r="W156" s="5"/>
      <c r="X156" s="5"/>
      <c r="Y156" s="3"/>
      <c r="Z156" s="3"/>
    </row>
    <row r="157" ht="15.0" customHeight="1">
      <c r="A157" s="1">
        <f t="shared" si="1"/>
        <v>155</v>
      </c>
      <c r="B157" s="12">
        <v>28.7</v>
      </c>
      <c r="C157" s="1" t="str">
        <f t="shared" si="2"/>
        <v>Yes</v>
      </c>
      <c r="D157" s="1" t="s">
        <v>222</v>
      </c>
      <c r="E157" s="1" t="s">
        <v>75</v>
      </c>
      <c r="F157" s="1" t="s">
        <v>64</v>
      </c>
      <c r="G157" s="1" t="str">
        <f t="array" ref="G157">IFERROR(INDEX(Schedules!$T$4:$T$35,MATCH(Overall!$F157,Schedules!$B$4:$B$35,0)),"")</f>
        <v/>
      </c>
      <c r="H157" s="1" t="str">
        <f t="array" ref="H157">IFERROR(INDEX(Injuries!$K$100:$K$600,MATCH(Overall!$D157,Injuries!$J$100:$J$600,0)),"")</f>
        <v/>
      </c>
      <c r="I157" s="1">
        <f t="array" ref="I157">IFERROR(INDEX(Ranks!$J$1:$J$800,MATCH(Overall!$D157,Ranks!$E$1:$E$800,0)),"1000")</f>
        <v>168</v>
      </c>
      <c r="J157" s="1">
        <f t="array" ref="J157">IFERROR(INDEX(Ranks!$H$1:$H$800,MATCH(Overall!$D157,Ranks!$E$1:$E$800,0)),"1000")</f>
        <v>157</v>
      </c>
      <c r="K157" s="13">
        <f t="array" ref="K157">IFERROR(INDEX(Ranks!$L$1:$L$800,MATCH(Overall!$D157,Ranks!$E$1:$E$800,0)),"1000")</f>
        <v>160.4</v>
      </c>
      <c r="L157" s="1" t="str">
        <f t="array" ref="L157">IFERROR(INDEX(Ranks!$O$1:$O$800,MATCH(Overall!$D157,Ranks!$E$1:$E$800,0)),"Vet")</f>
        <v>Vet</v>
      </c>
      <c r="M157" s="12">
        <f t="array" ref="M157">IFERROR(INDEX(BorisTier!$E$211:$E$411,MATCH(Overall!$D157,BorisTier!$R$211:$R$411,0)),100)</f>
        <v>19</v>
      </c>
      <c r="N157" s="13">
        <f t="array" ref="N157">IFERROR(IF(OR(Overall!$E157="DB",Overall!$E157="DL",Overall!$E157="LB"),INDEX('IDP Prj'!$M$11:$M$1000,MATCH(Overall!$D157,'IDP Prj'!$B$11:$B$1000,0)),INDEX(ProjectionCalcs!$Q$8:$Q$979,MATCH(Overall!$D157,ProjectionCalcs!$B$8:$B$979,0))),0)</f>
        <v>0</v>
      </c>
      <c r="O157" s="14" t="str">
        <f>Overall!$D157</f>
        <v>Jimmy Garoppolo</v>
      </c>
      <c r="P157" s="15"/>
      <c r="Q157" s="3"/>
      <c r="R157" s="4"/>
      <c r="S157" s="3"/>
      <c r="T157" s="3"/>
      <c r="U157" s="3"/>
      <c r="V157" s="3"/>
      <c r="W157" s="5"/>
      <c r="X157" s="5"/>
      <c r="Y157" s="3"/>
      <c r="Z157" s="3"/>
    </row>
    <row r="158" ht="15.0" customHeight="1">
      <c r="A158" s="1">
        <f t="shared" si="1"/>
        <v>156</v>
      </c>
      <c r="B158" s="12">
        <v>27.1</v>
      </c>
      <c r="C158" s="1" t="str">
        <f t="shared" si="2"/>
        <v>Yes</v>
      </c>
      <c r="D158" s="1" t="s">
        <v>223</v>
      </c>
      <c r="E158" s="1" t="s">
        <v>34</v>
      </c>
      <c r="F158" s="1" t="s">
        <v>47</v>
      </c>
      <c r="G158" s="1" t="str">
        <f t="array" ref="G158">IFERROR(INDEX(Schedules!$T$4:$T$35,MATCH(Overall!$F158,Schedules!$B$4:$B$35,0)),"")</f>
        <v/>
      </c>
      <c r="H158" s="1" t="str">
        <f t="array" ref="H158">IFERROR(INDEX(Injuries!$K$100:$K$600,MATCH(Overall!$D158,Injuries!$J$100:$J$600,0)),"")</f>
        <v>Ques: Week 1 </v>
      </c>
      <c r="I158" s="1">
        <f t="array" ref="I158">IFERROR(INDEX(Ranks!$J$1:$J$800,MATCH(Overall!$D158,Ranks!$E$1:$E$800,0)),"1000")</f>
        <v>145</v>
      </c>
      <c r="J158" s="1">
        <f t="array" ref="J158">IFERROR(INDEX(Ranks!$H$1:$H$800,MATCH(Overall!$D158,Ranks!$E$1:$E$800,0)),"1000")</f>
        <v>138</v>
      </c>
      <c r="K158" s="13">
        <f t="array" ref="K158">IFERROR(INDEX(Ranks!$L$1:$L$800,MATCH(Overall!$D158,Ranks!$E$1:$E$800,0)),"1000")</f>
        <v>157.9</v>
      </c>
      <c r="L158" s="1" t="str">
        <f t="array" ref="L158">IFERROR(INDEX(Ranks!$O$1:$O$800,MATCH(Overall!$D158,Ranks!$E$1:$E$800,0)),"Vet")</f>
        <v>Vet</v>
      </c>
      <c r="M158" s="12">
        <f t="array" ref="M158">IFERROR(INDEX(BorisTier!$E$211:$E$411,MATCH(Overall!$D158,BorisTier!$R$211:$R$411,0)),100)</f>
        <v>19</v>
      </c>
      <c r="N158" s="13">
        <f t="array" ref="N158">IFERROR(IF(OR(Overall!$E158="DB",Overall!$E158="DL",Overall!$E158="LB"),INDEX('IDP Prj'!$M$11:$M$1000,MATCH(Overall!$D158,'IDP Prj'!$B$11:$B$1000,0)),INDEX(ProjectionCalcs!$Q$8:$Q$979,MATCH(Overall!$D158,ProjectionCalcs!$B$8:$B$979,0))),0)</f>
        <v>0</v>
      </c>
      <c r="O158" s="14" t="str">
        <f>Overall!$D158</f>
        <v>Sammy Watkins</v>
      </c>
      <c r="P158" s="15"/>
      <c r="Q158" s="3"/>
      <c r="R158" s="4"/>
      <c r="S158" s="3"/>
      <c r="T158" s="3"/>
      <c r="U158" s="3"/>
      <c r="V158" s="3"/>
      <c r="W158" s="5"/>
      <c r="X158" s="5"/>
      <c r="Y158" s="3"/>
      <c r="Z158" s="3"/>
    </row>
    <row r="159" ht="15.0" customHeight="1">
      <c r="A159" s="1">
        <f t="shared" si="1"/>
        <v>157</v>
      </c>
      <c r="B159" s="12">
        <v>24.4</v>
      </c>
      <c r="C159" s="1" t="str">
        <f t="shared" si="2"/>
        <v>Yes</v>
      </c>
      <c r="D159" s="1" t="s">
        <v>224</v>
      </c>
      <c r="E159" s="1" t="s">
        <v>61</v>
      </c>
      <c r="F159" s="1" t="s">
        <v>114</v>
      </c>
      <c r="G159" s="1" t="str">
        <f t="array" ref="G159">IFERROR(INDEX(Schedules!$T$4:$T$35,MATCH(Overall!$F159,Schedules!$B$4:$B$35,0)),"")</f>
        <v/>
      </c>
      <c r="H159" s="1" t="str">
        <f t="array" ref="H159">IFERROR(INDEX(Injuries!$K$100:$K$600,MATCH(Overall!$D159,Injuries!$J$100:$J$600,0)),"")</f>
        <v/>
      </c>
      <c r="I159" s="1">
        <f t="array" ref="I159">IFERROR(INDEX(Ranks!$J$1:$J$800,MATCH(Overall!$D159,Ranks!$E$1:$E$800,0)),"1000")</f>
        <v>135</v>
      </c>
      <c r="J159" s="1">
        <f t="array" ref="J159">IFERROR(INDEX(Ranks!$H$1:$H$800,MATCH(Overall!$D159,Ranks!$E$1:$E$800,0)),"1000")</f>
        <v>190</v>
      </c>
      <c r="K159" s="13">
        <f t="array" ref="K159">IFERROR(INDEX(Ranks!$L$1:$L$800,MATCH(Overall!$D159,Ranks!$E$1:$E$800,0)),"1000")</f>
        <v>164.2</v>
      </c>
      <c r="L159" s="1" t="str">
        <f t="array" ref="L159">IFERROR(INDEX(Ranks!$O$1:$O$800,MATCH(Overall!$D159,Ranks!$E$1:$E$800,0)),"Vet")</f>
        <v>Vet</v>
      </c>
      <c r="M159" s="12">
        <f t="array" ref="M159">IFERROR(INDEX(BorisTier!$E$211:$E$411,MATCH(Overall!$D159,BorisTier!$R$211:$R$411,0)),100)</f>
        <v>20</v>
      </c>
      <c r="N159" s="13">
        <f t="array" ref="N159">IFERROR(IF(OR(Overall!$E159="DB",Overall!$E159="DL",Overall!$E159="LB"),INDEX('IDP Prj'!$M$11:$M$1000,MATCH(Overall!$D159,'IDP Prj'!$B$11:$B$1000,0)),INDEX(ProjectionCalcs!$Q$8:$Q$979,MATCH(Overall!$D159,ProjectionCalcs!$B$8:$B$979,0))),0)</f>
        <v>0</v>
      </c>
      <c r="O159" s="14" t="str">
        <f>Overall!$D159</f>
        <v>Chris Herndon</v>
      </c>
      <c r="P159" s="15"/>
      <c r="Q159" s="3"/>
      <c r="R159" s="4"/>
      <c r="S159" s="3"/>
      <c r="T159" s="3"/>
      <c r="U159" s="3"/>
      <c r="V159" s="3"/>
      <c r="W159" s="5"/>
      <c r="X159" s="5"/>
      <c r="Y159" s="3"/>
      <c r="Z159" s="3"/>
    </row>
    <row r="160" ht="15.0" customHeight="1">
      <c r="A160" s="1">
        <f t="shared" si="1"/>
        <v>158</v>
      </c>
      <c r="B160" s="23">
        <v>0.0</v>
      </c>
      <c r="C160" s="1" t="str">
        <f t="shared" si="2"/>
        <v>Yes</v>
      </c>
      <c r="D160" s="1" t="s">
        <v>225</v>
      </c>
      <c r="E160" s="1" t="s">
        <v>211</v>
      </c>
      <c r="F160" s="1" t="s">
        <v>123</v>
      </c>
      <c r="G160" s="1" t="str">
        <f t="array" ref="G160">IFERROR(INDEX(Schedules!$T$4:$T$35,MATCH(Overall!$F160,Schedules!$B$4:$B$35,0)),"")</f>
        <v/>
      </c>
      <c r="H160" s="1" t="str">
        <f t="array" ref="H160">IFERROR(INDEX(Injuries!$K$100:$K$600,MATCH(Overall!$D160,Injuries!$J$100:$J$600,0)),"")</f>
        <v/>
      </c>
      <c r="I160" s="1">
        <f t="array" ref="I160">IFERROR(INDEX(Ranks!$J$1:$J$800,MATCH(Overall!$D160,Ranks!$E$1:$E$800,0)),"1000")</f>
        <v>170</v>
      </c>
      <c r="J160" s="1">
        <f t="array" ref="J160">IFERROR(INDEX(Ranks!$H$1:$H$800,MATCH(Overall!$D160,Ranks!$E$1:$E$800,0)),"1000")</f>
        <v>122</v>
      </c>
      <c r="K160" s="13">
        <f t="array" ref="K160">IFERROR(INDEX(Ranks!$L$1:$L$800,MATCH(Overall!$D160,Ranks!$E$1:$E$800,0)),"1000")</f>
        <v>163.1</v>
      </c>
      <c r="L160" s="1" t="str">
        <f t="array" ref="L160">IFERROR(INDEX(Ranks!$O$1:$O$800,MATCH(Overall!$D160,Ranks!$E$1:$E$800,0)),"Vet")</f>
        <v>Vet</v>
      </c>
      <c r="M160" s="12">
        <f t="array" ref="M160">IFERROR(INDEX(BorisTier!$E$211:$E$411,MATCH(Overall!$D160,BorisTier!$R$211:$R$411,0)),100)</f>
        <v>19</v>
      </c>
      <c r="N160" s="13">
        <f t="array" ref="N160">IFERROR(IF(OR(Overall!$E160="DB",Overall!$E160="DL",Overall!$E160="LB"),INDEX('IDP Prj'!$M$11:$M$1000,MATCH(Overall!$D160,'IDP Prj'!$B$11:$B$1000,0)),INDEX(ProjectionCalcs!$Q$8:$Q$979,MATCH(Overall!$D160,ProjectionCalcs!$B$8:$B$979,0))),0)</f>
        <v>0</v>
      </c>
      <c r="O160" s="14" t="str">
        <f>Overall!$D160</f>
        <v>Bills D/ST</v>
      </c>
      <c r="P160" s="15"/>
      <c r="Q160" s="3"/>
      <c r="R160" s="4"/>
      <c r="S160" s="3"/>
      <c r="T160" s="3"/>
      <c r="U160" s="3"/>
      <c r="V160" s="3"/>
      <c r="W160" s="5"/>
      <c r="X160" s="5"/>
      <c r="Y160" s="3"/>
      <c r="Z160" s="3"/>
    </row>
    <row r="161" ht="15.0" customHeight="1">
      <c r="A161" s="1">
        <f t="shared" si="1"/>
        <v>159</v>
      </c>
      <c r="B161" s="12">
        <v>25.3</v>
      </c>
      <c r="C161" s="1" t="str">
        <f t="shared" si="2"/>
        <v>Yes</v>
      </c>
      <c r="D161" s="1" t="s">
        <v>226</v>
      </c>
      <c r="E161" s="1" t="s">
        <v>17</v>
      </c>
      <c r="F161" s="1" t="s">
        <v>81</v>
      </c>
      <c r="G161" s="1" t="str">
        <f t="array" ref="G161">IFERROR(INDEX(Schedules!$T$4:$T$35,MATCH(Overall!$F161,Schedules!$B$4:$B$35,0)),"")</f>
        <v/>
      </c>
      <c r="H161" s="1" t="str">
        <f t="array" ref="H161">IFERROR(INDEX(Injuries!$K$100:$K$600,MATCH(Overall!$D161,Injuries!$J$100:$J$600,0)),"")</f>
        <v/>
      </c>
      <c r="I161" s="1">
        <f t="array" ref="I161">IFERROR(INDEX(Ranks!$J$1:$J$800,MATCH(Overall!$D161,Ranks!$E$1:$E$800,0)),"1000")</f>
        <v>132</v>
      </c>
      <c r="J161" s="1">
        <f t="array" ref="J161">IFERROR(INDEX(Ranks!$H$1:$H$800,MATCH(Overall!$D161,Ranks!$E$1:$E$800,0)),"1000")</f>
        <v>151</v>
      </c>
      <c r="K161" s="13">
        <f t="array" ref="K161">IFERROR(INDEX(Ranks!$L$1:$L$800,MATCH(Overall!$D161,Ranks!$E$1:$E$800,0)),"1000")</f>
        <v>174.3</v>
      </c>
      <c r="L161" s="1" t="str">
        <f t="array" ref="L161">IFERROR(INDEX(Ranks!$O$1:$O$800,MATCH(Overall!$D161,Ranks!$E$1:$E$800,0)),"Vet")</f>
        <v>Vet</v>
      </c>
      <c r="M161" s="12">
        <f t="array" ref="M161">IFERROR(INDEX(BorisTier!$E$211:$E$411,MATCH(Overall!$D161,BorisTier!$R$211:$R$411,0)),100)</f>
        <v>21</v>
      </c>
      <c r="N161" s="13">
        <f t="array" ref="N161">IFERROR(IF(OR(Overall!$E161="DB",Overall!$E161="DL",Overall!$E161="LB"),INDEX('IDP Prj'!$M$11:$M$1000,MATCH(Overall!$D161,'IDP Prj'!$B$11:$B$1000,0)),INDEX(ProjectionCalcs!$Q$8:$Q$979,MATCH(Overall!$D161,ProjectionCalcs!$B$8:$B$979,0))),0)</f>
        <v>0</v>
      </c>
      <c r="O161" s="14" t="str">
        <f>Overall!$D161</f>
        <v>Justin Jackson</v>
      </c>
      <c r="P161" s="15"/>
      <c r="Q161" s="3"/>
      <c r="R161" s="4"/>
      <c r="S161" s="3"/>
      <c r="T161" s="3"/>
      <c r="U161" s="3"/>
      <c r="V161" s="3"/>
      <c r="W161" s="5"/>
      <c r="X161" s="5"/>
      <c r="Y161" s="3"/>
      <c r="Z161" s="3"/>
    </row>
    <row r="162" ht="15.0" customHeight="1">
      <c r="A162" s="1">
        <f t="shared" si="1"/>
        <v>160</v>
      </c>
      <c r="B162" s="12">
        <v>24.6</v>
      </c>
      <c r="C162" s="1" t="str">
        <f t="shared" si="2"/>
        <v>Yes</v>
      </c>
      <c r="D162" s="1" t="s">
        <v>227</v>
      </c>
      <c r="E162" s="1" t="s">
        <v>34</v>
      </c>
      <c r="F162" s="1" t="s">
        <v>39</v>
      </c>
      <c r="G162" s="1" t="str">
        <f t="array" ref="G162">IFERROR(INDEX(Schedules!$T$4:$T$35,MATCH(Overall!$F162,Schedules!$B$4:$B$35,0)),"")</f>
        <v/>
      </c>
      <c r="H162" s="1" t="str">
        <f t="array" ref="H162">IFERROR(INDEX(Injuries!$K$100:$K$600,MATCH(Overall!$D162,Injuries!$J$100:$J$600,0)),"")</f>
        <v/>
      </c>
      <c r="I162" s="1">
        <f t="array" ref="I162">IFERROR(INDEX(Ranks!$J$1:$J$800,MATCH(Overall!$D162,Ranks!$E$1:$E$800,0)),"1000")</f>
        <v>151</v>
      </c>
      <c r="J162" s="1">
        <f t="array" ref="J162">IFERROR(INDEX(Ranks!$H$1:$H$800,MATCH(Overall!$D162,Ranks!$E$1:$E$800,0)),"1000")</f>
        <v>174</v>
      </c>
      <c r="K162" s="13">
        <f t="array" ref="K162">IFERROR(INDEX(Ranks!$L$1:$L$800,MATCH(Overall!$D162,Ranks!$E$1:$E$800,0)),"1000")</f>
        <v>158.2</v>
      </c>
      <c r="L162" s="1" t="str">
        <f t="array" ref="L162">IFERROR(INDEX(Ranks!$O$1:$O$800,MATCH(Overall!$D162,Ranks!$E$1:$E$800,0)),"Vet")</f>
        <v>Vet</v>
      </c>
      <c r="M162" s="12">
        <f t="array" ref="M162">IFERROR(INDEX(BorisTier!$E$211:$E$411,MATCH(Overall!$D162,BorisTier!$R$211:$R$411,0)),100)</f>
        <v>19</v>
      </c>
      <c r="N162" s="13">
        <f t="array" ref="N162">IFERROR(IF(OR(Overall!$E162="DB",Overall!$E162="DL",Overall!$E162="LB"),INDEX('IDP Prj'!$M$11:$M$1000,MATCH(Overall!$D162,'IDP Prj'!$B$11:$B$1000,0)),INDEX(ProjectionCalcs!$Q$8:$Q$979,MATCH(Overall!$D162,ProjectionCalcs!$B$8:$B$979,0))),0)</f>
        <v>0</v>
      </c>
      <c r="O162" s="14" t="str">
        <f>Overall!$D162</f>
        <v>Allen Lazard</v>
      </c>
      <c r="P162" s="15"/>
      <c r="Q162" s="3"/>
      <c r="R162" s="4"/>
      <c r="S162" s="3"/>
      <c r="T162" s="3"/>
      <c r="U162" s="3"/>
      <c r="V162" s="3"/>
      <c r="W162" s="5"/>
      <c r="X162" s="5"/>
      <c r="Y162" s="3"/>
      <c r="Z162" s="3"/>
    </row>
    <row r="163" ht="15.0" customHeight="1">
      <c r="A163" s="1">
        <f t="shared" si="1"/>
        <v>161</v>
      </c>
      <c r="B163" s="12">
        <v>24.2</v>
      </c>
      <c r="C163" s="1" t="str">
        <f t="shared" si="2"/>
        <v>Yes</v>
      </c>
      <c r="D163" s="1" t="s">
        <v>228</v>
      </c>
      <c r="E163" s="1" t="s">
        <v>75</v>
      </c>
      <c r="F163" s="1" t="s">
        <v>99</v>
      </c>
      <c r="G163" s="1" t="str">
        <f t="array" ref="G163">IFERROR(INDEX(Schedules!$T$4:$T$35,MATCH(Overall!$F163,Schedules!$B$4:$B$35,0)),"")</f>
        <v/>
      </c>
      <c r="H163" s="1" t="str">
        <f t="array" ref="H163">IFERROR(INDEX(Injuries!$K$100:$K$600,MATCH(Overall!$D163,Injuries!$J$100:$J$600,0)),"")</f>
        <v/>
      </c>
      <c r="I163" s="1">
        <f t="array" ref="I163">IFERROR(INDEX(Ranks!$J$1:$J$800,MATCH(Overall!$D163,Ranks!$E$1:$E$800,0)),"1000")</f>
        <v>243</v>
      </c>
      <c r="J163" s="1">
        <f t="array" ref="J163">IFERROR(INDEX(Ranks!$H$1:$H$800,MATCH(Overall!$D163,Ranks!$E$1:$E$800,0)),"1000")</f>
        <v>198</v>
      </c>
      <c r="K163" s="13">
        <f t="array" ref="K163">IFERROR(INDEX(Ranks!$L$1:$L$800,MATCH(Overall!$D163,Ranks!$E$1:$E$800,0)),"1000")</f>
        <v>162.4</v>
      </c>
      <c r="L163" s="1" t="str">
        <f t="array" ref="L163">IFERROR(INDEX(Ranks!$O$1:$O$800,MATCH(Overall!$D163,Ranks!$E$1:$E$800,0)),"Vet")</f>
        <v>Vet</v>
      </c>
      <c r="M163" s="12">
        <f t="array" ref="M163">IFERROR(INDEX(BorisTier!$E$211:$E$411,MATCH(Overall!$D163,BorisTier!$R$211:$R$411,0)),100)</f>
        <v>19</v>
      </c>
      <c r="N163" s="13">
        <f t="array" ref="N163">IFERROR(IF(OR(Overall!$E163="DB",Overall!$E163="DL",Overall!$E163="LB"),INDEX('IDP Prj'!$M$11:$M$1000,MATCH(Overall!$D163,'IDP Prj'!$B$11:$B$1000,0)),INDEX(ProjectionCalcs!$Q$8:$Q$979,MATCH(Overall!$D163,ProjectionCalcs!$B$8:$B$979,0))),0)</f>
        <v>0</v>
      </c>
      <c r="O163" s="14" t="str">
        <f>Overall!$D163</f>
        <v>Gardner Minshew II</v>
      </c>
      <c r="P163" s="15"/>
      <c r="Q163" s="3"/>
      <c r="R163" s="4"/>
      <c r="S163" s="3"/>
      <c r="T163" s="3"/>
      <c r="U163" s="3"/>
      <c r="V163" s="3"/>
      <c r="W163" s="5"/>
      <c r="X163" s="5"/>
      <c r="Y163" s="3"/>
      <c r="Z163" s="3"/>
    </row>
    <row r="164" ht="15.0" customHeight="1">
      <c r="A164" s="1">
        <f t="shared" si="1"/>
        <v>162</v>
      </c>
      <c r="B164" s="23">
        <v>0.0</v>
      </c>
      <c r="C164" s="1" t="str">
        <f t="shared" si="2"/>
        <v>Yes</v>
      </c>
      <c r="D164" s="1" t="s">
        <v>229</v>
      </c>
      <c r="E164" s="1" t="s">
        <v>211</v>
      </c>
      <c r="F164" s="1" t="s">
        <v>140</v>
      </c>
      <c r="G164" s="1" t="str">
        <f t="array" ref="G164">IFERROR(INDEX(Schedules!$T$4:$T$35,MATCH(Overall!$F164,Schedules!$B$4:$B$35,0)),"")</f>
        <v/>
      </c>
      <c r="H164" s="1" t="str">
        <f t="array" ref="H164">IFERROR(INDEX(Injuries!$K$100:$K$600,MATCH(Overall!$D164,Injuries!$J$100:$J$600,0)),"")</f>
        <v/>
      </c>
      <c r="I164" s="1">
        <f t="array" ref="I164">IFERROR(INDEX(Ranks!$J$1:$J$800,MATCH(Overall!$D164,Ranks!$E$1:$E$800,0)),"1000")</f>
        <v>173</v>
      </c>
      <c r="J164" s="1">
        <f t="array" ref="J164">IFERROR(INDEX(Ranks!$H$1:$H$800,MATCH(Overall!$D164,Ranks!$E$1:$E$800,0)),"1000")</f>
        <v>159</v>
      </c>
      <c r="K164" s="13">
        <f t="array" ref="K164">IFERROR(INDEX(Ranks!$L$1:$L$800,MATCH(Overall!$D164,Ranks!$E$1:$E$800,0)),"1000")</f>
        <v>165.7</v>
      </c>
      <c r="L164" s="1" t="str">
        <f t="array" ref="L164">IFERROR(INDEX(Ranks!$O$1:$O$800,MATCH(Overall!$D164,Ranks!$E$1:$E$800,0)),"Vet")</f>
        <v>Vet</v>
      </c>
      <c r="M164" s="12">
        <f t="array" ref="M164">IFERROR(INDEX(BorisTier!$E$211:$E$411,MATCH(Overall!$D164,BorisTier!$R$211:$R$411,0)),100)</f>
        <v>20</v>
      </c>
      <c r="N164" s="13">
        <f t="array" ref="N164">IFERROR(IF(OR(Overall!$E164="DB",Overall!$E164="DL",Overall!$E164="LB"),INDEX('IDP Prj'!$M$11:$M$1000,MATCH(Overall!$D164,'IDP Prj'!$B$11:$B$1000,0)),INDEX(ProjectionCalcs!$Q$8:$Q$979,MATCH(Overall!$D164,ProjectionCalcs!$B$8:$B$979,0))),0)</f>
        <v>0</v>
      </c>
      <c r="O164" s="14" t="str">
        <f>Overall!$D164</f>
        <v>Patriots D/ST</v>
      </c>
      <c r="P164" s="15"/>
      <c r="Q164" s="3"/>
      <c r="R164" s="4"/>
      <c r="S164" s="3"/>
      <c r="T164" s="3"/>
      <c r="U164" s="3"/>
      <c r="V164" s="3"/>
      <c r="W164" s="5"/>
      <c r="X164" s="5"/>
      <c r="Y164" s="3"/>
      <c r="Z164" s="3"/>
    </row>
    <row r="165" ht="15.0" customHeight="1">
      <c r="A165" s="1">
        <f t="shared" si="1"/>
        <v>163</v>
      </c>
      <c r="B165" s="12">
        <v>23.7</v>
      </c>
      <c r="C165" s="1" t="str">
        <f t="shared" si="2"/>
        <v>Yes</v>
      </c>
      <c r="D165" s="1" t="s">
        <v>230</v>
      </c>
      <c r="E165" s="1" t="s">
        <v>75</v>
      </c>
      <c r="F165" s="1" t="s">
        <v>102</v>
      </c>
      <c r="G165" s="1" t="str">
        <f t="array" ref="G165">IFERROR(INDEX(Schedules!$T$4:$T$35,MATCH(Overall!$F165,Schedules!$B$4:$B$35,0)),"")</f>
        <v/>
      </c>
      <c r="H165" s="1" t="str">
        <f t="array" ref="H165">IFERROR(INDEX(Injuries!$K$100:$K$600,MATCH(Overall!$D165,Injuries!$J$100:$J$600,0)),"")</f>
        <v/>
      </c>
      <c r="I165" s="1">
        <f t="array" ref="I165">IFERROR(INDEX(Ranks!$J$1:$J$800,MATCH(Overall!$D165,Ranks!$E$1:$E$800,0)),"1000")</f>
        <v>220</v>
      </c>
      <c r="J165" s="1">
        <f t="array" ref="J165">IFERROR(INDEX(Ranks!$H$1:$H$800,MATCH(Overall!$D165,Ranks!$E$1:$E$800,0)),"1000")</f>
        <v>168</v>
      </c>
      <c r="K165" s="13">
        <f t="array" ref="K165">IFERROR(INDEX(Ranks!$L$1:$L$800,MATCH(Overall!$D165,Ranks!$E$1:$E$800,0)),"1000")</f>
        <v>172.2</v>
      </c>
      <c r="L165" s="1" t="str">
        <f t="array" ref="L165">IFERROR(INDEX(Ranks!$O$1:$O$800,MATCH(Overall!$D165,Ranks!$E$1:$E$800,0)),"Vet")</f>
        <v>Vet</v>
      </c>
      <c r="M165" s="12">
        <f t="array" ref="M165">IFERROR(INDEX(BorisTier!$E$211:$E$411,MATCH(Overall!$D165,BorisTier!$R$211:$R$411,0)),100)</f>
        <v>20</v>
      </c>
      <c r="N165" s="13">
        <f t="array" ref="N165">IFERROR(IF(OR(Overall!$E165="DB",Overall!$E165="DL",Overall!$E165="LB"),INDEX('IDP Prj'!$M$11:$M$1000,MATCH(Overall!$D165,'IDP Prj'!$B$11:$B$1000,0)),INDEX(ProjectionCalcs!$Q$8:$Q$979,MATCH(Overall!$D165,ProjectionCalcs!$B$8:$B$979,0))),0)</f>
        <v>0</v>
      </c>
      <c r="O165" s="14" t="str">
        <f>Overall!$D165</f>
        <v>Drew Lock</v>
      </c>
      <c r="P165" s="15"/>
      <c r="Q165" s="3"/>
      <c r="R165" s="4"/>
      <c r="S165" s="3"/>
      <c r="T165" s="3"/>
      <c r="U165" s="3"/>
      <c r="V165" s="3"/>
      <c r="W165" s="5"/>
      <c r="X165" s="5"/>
      <c r="Y165" s="3"/>
      <c r="Z165" s="3"/>
    </row>
    <row r="166" ht="15.0" customHeight="1">
      <c r="A166" s="1">
        <f t="shared" si="1"/>
        <v>164</v>
      </c>
      <c r="B166" s="12">
        <v>38.6</v>
      </c>
      <c r="C166" s="1" t="str">
        <f t="shared" si="2"/>
        <v>Yes</v>
      </c>
      <c r="D166" s="1" t="s">
        <v>231</v>
      </c>
      <c r="E166" s="1" t="s">
        <v>75</v>
      </c>
      <c r="F166" s="1" t="s">
        <v>111</v>
      </c>
      <c r="G166" s="1" t="str">
        <f t="array" ref="G166">IFERROR(INDEX(Schedules!$T$4:$T$35,MATCH(Overall!$F166,Schedules!$B$4:$B$35,0)),"")</f>
        <v/>
      </c>
      <c r="H166" s="1" t="str">
        <f t="array" ref="H166">IFERROR(INDEX(Injuries!$K$100:$K$600,MATCH(Overall!$D166,Injuries!$J$100:$J$600,0)),"")</f>
        <v/>
      </c>
      <c r="I166" s="1">
        <f t="array" ref="I166">IFERROR(INDEX(Ranks!$J$1:$J$800,MATCH(Overall!$D166,Ranks!$E$1:$E$800,0)),"1000")</f>
        <v>245</v>
      </c>
      <c r="J166" s="1">
        <f t="array" ref="J166">IFERROR(INDEX(Ranks!$H$1:$H$800,MATCH(Overall!$D166,Ranks!$E$1:$E$800,0)),"1000")</f>
        <v>166</v>
      </c>
      <c r="K166" s="13">
        <f t="array" ref="K166">IFERROR(INDEX(Ranks!$L$1:$L$800,MATCH(Overall!$D166,Ranks!$E$1:$E$800,0)),"1000")</f>
        <v>168.9</v>
      </c>
      <c r="L166" s="1" t="str">
        <f t="array" ref="L166">IFERROR(INDEX(Ranks!$O$1:$O$800,MATCH(Overall!$D166,Ranks!$E$1:$E$800,0)),"Vet")</f>
        <v>Vet</v>
      </c>
      <c r="M166" s="12">
        <f t="array" ref="M166">IFERROR(INDEX(BorisTier!$E$211:$E$411,MATCH(Overall!$D166,BorisTier!$R$211:$R$411,0)),100)</f>
        <v>20</v>
      </c>
      <c r="N166" s="13">
        <f t="array" ref="N166">IFERROR(IF(OR(Overall!$E166="DB",Overall!$E166="DL",Overall!$E166="LB"),INDEX('IDP Prj'!$M$11:$M$1000,MATCH(Overall!$D166,'IDP Prj'!$B$11:$B$1000,0)),INDEX(ProjectionCalcs!$Q$8:$Q$979,MATCH(Overall!$D166,ProjectionCalcs!$B$8:$B$979,0))),0)</f>
        <v>0</v>
      </c>
      <c r="O166" s="14" t="str">
        <f>Overall!$D166</f>
        <v>Philip Rivers</v>
      </c>
      <c r="P166" s="15"/>
      <c r="Q166" s="3"/>
      <c r="R166" s="4"/>
      <c r="S166" s="3"/>
      <c r="T166" s="3"/>
      <c r="U166" s="3"/>
      <c r="V166" s="3"/>
      <c r="W166" s="5"/>
      <c r="X166" s="5"/>
      <c r="Y166" s="3"/>
      <c r="Z166" s="3"/>
    </row>
    <row r="167" ht="15.0" customHeight="1">
      <c r="A167" s="1">
        <f t="shared" si="1"/>
        <v>165</v>
      </c>
      <c r="B167" s="12">
        <v>22.4</v>
      </c>
      <c r="C167" s="1" t="str">
        <f t="shared" si="2"/>
        <v>Yes</v>
      </c>
      <c r="D167" s="1" t="s">
        <v>232</v>
      </c>
      <c r="E167" s="1" t="s">
        <v>34</v>
      </c>
      <c r="F167" s="1" t="s">
        <v>64</v>
      </c>
      <c r="G167" s="1" t="str">
        <f t="array" ref="G167">IFERROR(INDEX(Schedules!$T$4:$T$35,MATCH(Overall!$F167,Schedules!$B$4:$B$35,0)),"")</f>
        <v/>
      </c>
      <c r="H167" s="1" t="str">
        <f t="array" ref="H167">IFERROR(INDEX(Injuries!$K$100:$K$600,MATCH(Overall!$D167,Injuries!$J$100:$J$600,0)),"")</f>
        <v/>
      </c>
      <c r="I167" s="1">
        <f t="array" ref="I167">IFERROR(INDEX(Ranks!$J$1:$J$800,MATCH(Overall!$D167,Ranks!$E$1:$E$800,0)),"1000")</f>
        <v>144</v>
      </c>
      <c r="J167" s="1">
        <f t="array" ref="J167">IFERROR(INDEX(Ranks!$H$1:$H$800,MATCH(Overall!$D167,Ranks!$E$1:$E$800,0)),"1000")</f>
        <v>162</v>
      </c>
      <c r="K167" s="13">
        <f t="array" ref="K167">IFERROR(INDEX(Ranks!$L$1:$L$800,MATCH(Overall!$D167,Ranks!$E$1:$E$800,0)),"1000")</f>
        <v>161</v>
      </c>
      <c r="L167" s="1">
        <f t="array" ref="L167">IFERROR(INDEX(Ranks!$O$1:$O$800,MATCH(Overall!$D167,Ranks!$E$1:$E$800,0)),"Vet")</f>
        <v>14</v>
      </c>
      <c r="M167" s="12">
        <f t="array" ref="M167">IFERROR(INDEX(BorisTier!$E$211:$E$411,MATCH(Overall!$D167,BorisTier!$R$211:$R$411,0)),100)</f>
        <v>20</v>
      </c>
      <c r="N167" s="13">
        <f t="array" ref="N167">IFERROR(IF(OR(Overall!$E167="DB",Overall!$E167="DL",Overall!$E167="LB"),INDEX('IDP Prj'!$M$11:$M$1000,MATCH(Overall!$D167,'IDP Prj'!$B$11:$B$1000,0)),INDEX(ProjectionCalcs!$Q$8:$Q$979,MATCH(Overall!$D167,ProjectionCalcs!$B$8:$B$979,0))),0)</f>
        <v>0</v>
      </c>
      <c r="O167" s="14" t="str">
        <f>Overall!$D167</f>
        <v>Brandon Aiyuk</v>
      </c>
      <c r="P167" s="15"/>
      <c r="Q167" s="3"/>
      <c r="R167" s="4"/>
      <c r="S167" s="3"/>
      <c r="T167" s="3"/>
      <c r="U167" s="3"/>
      <c r="V167" s="3"/>
      <c r="W167" s="5"/>
      <c r="X167" s="5"/>
      <c r="Y167" s="3"/>
      <c r="Z167" s="3"/>
    </row>
    <row r="168" ht="15.0" customHeight="1">
      <c r="A168" s="1">
        <f t="shared" si="1"/>
        <v>166</v>
      </c>
      <c r="B168" s="12">
        <v>22.8</v>
      </c>
      <c r="C168" s="1" t="str">
        <f t="shared" si="2"/>
        <v>Yes</v>
      </c>
      <c r="D168" s="1" t="s">
        <v>233</v>
      </c>
      <c r="E168" s="1" t="s">
        <v>34</v>
      </c>
      <c r="F168" s="1" t="s">
        <v>111</v>
      </c>
      <c r="G168" s="1" t="str">
        <f t="array" ref="G168">IFERROR(INDEX(Schedules!$T$4:$T$35,MATCH(Overall!$F168,Schedules!$B$4:$B$35,0)),"")</f>
        <v/>
      </c>
      <c r="H168" s="1" t="str">
        <f t="array" ref="H168">IFERROR(INDEX(Injuries!$K$100:$K$600,MATCH(Overall!$D168,Injuries!$J$100:$J$600,0)),"")</f>
        <v/>
      </c>
      <c r="I168" s="1">
        <f t="array" ref="I168">IFERROR(INDEX(Ranks!$J$1:$J$800,MATCH(Overall!$D168,Ranks!$E$1:$E$800,0)),"1000")</f>
        <v>148</v>
      </c>
      <c r="J168" s="1">
        <f t="array" ref="J168">IFERROR(INDEX(Ranks!$H$1:$H$800,MATCH(Overall!$D168,Ranks!$E$1:$E$800,0)),"1000")</f>
        <v>155</v>
      </c>
      <c r="K168" s="13">
        <f t="array" ref="K168">IFERROR(INDEX(Ranks!$L$1:$L$800,MATCH(Overall!$D168,Ranks!$E$1:$E$800,0)),"1000")</f>
        <v>174.6</v>
      </c>
      <c r="L168" s="1">
        <f t="array" ref="L168">IFERROR(INDEX(Ranks!$O$1:$O$800,MATCH(Overall!$D168,Ranks!$E$1:$E$800,0)),"Vet")</f>
        <v>12</v>
      </c>
      <c r="M168" s="12">
        <f t="array" ref="M168">IFERROR(INDEX(BorisTier!$E$211:$E$411,MATCH(Overall!$D168,BorisTier!$R$211:$R$411,0)),100)</f>
        <v>21</v>
      </c>
      <c r="N168" s="13">
        <f t="array" ref="N168">IFERROR(IF(OR(Overall!$E168="DB",Overall!$E168="DL",Overall!$E168="LB"),INDEX('IDP Prj'!$M$11:$M$1000,MATCH(Overall!$D168,'IDP Prj'!$B$11:$B$1000,0)),INDEX(ProjectionCalcs!$Q$8:$Q$979,MATCH(Overall!$D168,ProjectionCalcs!$B$8:$B$979,0))),0)</f>
        <v>0</v>
      </c>
      <c r="O168" s="14" t="str">
        <f>Overall!$D168</f>
        <v>Michael Pittman Jr.</v>
      </c>
      <c r="P168" s="15"/>
      <c r="Q168" s="3"/>
      <c r="R168" s="4"/>
      <c r="S168" s="3"/>
      <c r="T168" s="3"/>
      <c r="U168" s="3"/>
      <c r="V168" s="3"/>
      <c r="W168" s="5"/>
      <c r="X168" s="5"/>
      <c r="Y168" s="3"/>
      <c r="Z168" s="3"/>
    </row>
    <row r="169" ht="15.0" customHeight="1">
      <c r="A169" s="1">
        <f t="shared" si="1"/>
        <v>167</v>
      </c>
      <c r="B169" s="23">
        <v>0.0</v>
      </c>
      <c r="C169" s="1" t="str">
        <f t="shared" si="2"/>
        <v>Yes</v>
      </c>
      <c r="D169" s="1" t="s">
        <v>234</v>
      </c>
      <c r="E169" s="1" t="s">
        <v>235</v>
      </c>
      <c r="F169" s="1" t="s">
        <v>47</v>
      </c>
      <c r="G169" s="1" t="str">
        <f t="array" ref="G169">IFERROR(INDEX(Schedules!$T$4:$T$35,MATCH(Overall!$F169,Schedules!$B$4:$B$35,0)),"")</f>
        <v/>
      </c>
      <c r="H169" s="1" t="str">
        <f t="array" ref="H169">IFERROR(INDEX(Injuries!$K$100:$K$600,MATCH(Overall!$D169,Injuries!$J$100:$J$600,0)),"")</f>
        <v/>
      </c>
      <c r="I169" s="1">
        <f t="array" ref="I169">IFERROR(INDEX(Ranks!$J$1:$J$800,MATCH(Overall!$D169,Ranks!$E$1:$E$800,0)),"1000")</f>
        <v>182</v>
      </c>
      <c r="J169" s="1">
        <f t="array" ref="J169">IFERROR(INDEX(Ranks!$H$1:$H$800,MATCH(Overall!$D169,Ranks!$E$1:$E$800,0)),"1000")</f>
        <v>128</v>
      </c>
      <c r="K169" s="13">
        <f t="array" ref="K169">IFERROR(INDEX(Ranks!$L$1:$L$800,MATCH(Overall!$D169,Ranks!$E$1:$E$800,0)),"1000")</f>
        <v>173.8</v>
      </c>
      <c r="L169" s="1" t="str">
        <f t="array" ref="L169">IFERROR(INDEX(Ranks!$O$1:$O$800,MATCH(Overall!$D169,Ranks!$E$1:$E$800,0)),"Vet")</f>
        <v>Vet</v>
      </c>
      <c r="M169" s="12">
        <f t="array" ref="M169">IFERROR(INDEX(BorisTier!$E$211:$E$411,MATCH(Overall!$D169,BorisTier!$R$211:$R$411,0)),100)</f>
        <v>21</v>
      </c>
      <c r="N169" s="13">
        <f t="array" ref="N169">IFERROR(IF(OR(Overall!$E169="DB",Overall!$E169="DL",Overall!$E169="LB"),INDEX('IDP Prj'!$M$11:$M$1000,MATCH(Overall!$D169,'IDP Prj'!$B$11:$B$1000,0)),INDEX(ProjectionCalcs!$Q$8:$Q$979,MATCH(Overall!$D169,ProjectionCalcs!$B$8:$B$979,0))),0)</f>
        <v>0</v>
      </c>
      <c r="O169" s="14" t="str">
        <f>Overall!$D169</f>
        <v>Harrison Butker</v>
      </c>
      <c r="P169" s="15"/>
      <c r="Q169" s="3"/>
      <c r="R169" s="4"/>
      <c r="S169" s="3"/>
      <c r="T169" s="3"/>
      <c r="U169" s="3"/>
      <c r="V169" s="3"/>
      <c r="W169" s="5"/>
      <c r="X169" s="5"/>
      <c r="Y169" s="3"/>
      <c r="Z169" s="3"/>
    </row>
    <row r="170" ht="15.0" customHeight="1">
      <c r="A170" s="1">
        <f t="shared" si="1"/>
        <v>168</v>
      </c>
      <c r="B170" s="23">
        <v>0.0</v>
      </c>
      <c r="C170" s="1" t="str">
        <f t="shared" si="2"/>
        <v>Yes</v>
      </c>
      <c r="D170" s="1" t="s">
        <v>236</v>
      </c>
      <c r="E170" s="1" t="s">
        <v>211</v>
      </c>
      <c r="F170" s="1" t="s">
        <v>83</v>
      </c>
      <c r="G170" s="1" t="str">
        <f t="array" ref="G170">IFERROR(INDEX(Schedules!$T$4:$T$35,MATCH(Overall!$F170,Schedules!$B$4:$B$35,0)),"")</f>
        <v/>
      </c>
      <c r="H170" s="1" t="str">
        <f t="array" ref="H170">IFERROR(INDEX(Injuries!$K$100:$K$600,MATCH(Overall!$D170,Injuries!$J$100:$J$600,0)),"")</f>
        <v/>
      </c>
      <c r="I170" s="1">
        <f t="array" ref="I170">IFERROR(INDEX(Ranks!$J$1:$J$800,MATCH(Overall!$D170,Ranks!$E$1:$E$800,0)),"1000")</f>
        <v>176</v>
      </c>
      <c r="J170" s="1">
        <f t="array" ref="J170">IFERROR(INDEX(Ranks!$H$1:$H$800,MATCH(Overall!$D170,Ranks!$E$1:$E$800,0)),"1000")</f>
        <v>225</v>
      </c>
      <c r="K170" s="13">
        <f t="array" ref="K170">IFERROR(INDEX(Ranks!$L$1:$L$800,MATCH(Overall!$D170,Ranks!$E$1:$E$800,0)),"1000")</f>
        <v>173.7</v>
      </c>
      <c r="L170" s="1" t="str">
        <f t="array" ref="L170">IFERROR(INDEX(Ranks!$O$1:$O$800,MATCH(Overall!$D170,Ranks!$E$1:$E$800,0)),"Vet")</f>
        <v>Vet</v>
      </c>
      <c r="M170" s="12">
        <f t="array" ref="M170">IFERROR(INDEX(BorisTier!$E$211:$E$411,MATCH(Overall!$D170,BorisTier!$R$211:$R$411,0)),100)</f>
        <v>21</v>
      </c>
      <c r="N170" s="13">
        <f t="array" ref="N170">IFERROR(IF(OR(Overall!$E170="DB",Overall!$E170="DL",Overall!$E170="LB"),INDEX('IDP Prj'!$M$11:$M$1000,MATCH(Overall!$D170,'IDP Prj'!$B$11:$B$1000,0)),INDEX(ProjectionCalcs!$Q$8:$Q$979,MATCH(Overall!$D170,ProjectionCalcs!$B$8:$B$979,0))),0)</f>
        <v>0</v>
      </c>
      <c r="O170" s="14" t="str">
        <f>Overall!$D170</f>
        <v>Bears D/ST</v>
      </c>
      <c r="P170" s="15"/>
      <c r="Q170" s="3"/>
      <c r="R170" s="4"/>
      <c r="S170" s="3"/>
      <c r="T170" s="3"/>
      <c r="U170" s="3"/>
      <c r="V170" s="3"/>
      <c r="W170" s="5"/>
      <c r="X170" s="5"/>
      <c r="Y170" s="3"/>
      <c r="Z170" s="3"/>
    </row>
    <row r="171" ht="15.0" customHeight="1">
      <c r="A171" s="1">
        <f t="shared" si="1"/>
        <v>169</v>
      </c>
      <c r="B171" s="23">
        <v>0.0</v>
      </c>
      <c r="C171" s="1" t="str">
        <f t="shared" si="2"/>
        <v>Yes</v>
      </c>
      <c r="D171" s="1" t="s">
        <v>237</v>
      </c>
      <c r="E171" s="1" t="s">
        <v>235</v>
      </c>
      <c r="F171" s="1" t="s">
        <v>77</v>
      </c>
      <c r="G171" s="1" t="str">
        <f t="array" ref="G171">IFERROR(INDEX(Schedules!$T$4:$T$35,MATCH(Overall!$F171,Schedules!$B$4:$B$35,0)),"")</f>
        <v/>
      </c>
      <c r="H171" s="1" t="str">
        <f t="array" ref="H171">IFERROR(INDEX(Injuries!$K$100:$K$600,MATCH(Overall!$D171,Injuries!$J$100:$J$600,0)),"")</f>
        <v/>
      </c>
      <c r="I171" s="1">
        <f t="array" ref="I171">IFERROR(INDEX(Ranks!$J$1:$J$800,MATCH(Overall!$D171,Ranks!$E$1:$E$800,0)),"1000")</f>
        <v>181</v>
      </c>
      <c r="J171" s="1">
        <f t="array" ref="J171">IFERROR(INDEX(Ranks!$H$1:$H$800,MATCH(Overall!$D171,Ranks!$E$1:$E$800,0)),"1000")</f>
        <v>131</v>
      </c>
      <c r="K171" s="13">
        <f t="array" ref="K171">IFERROR(INDEX(Ranks!$L$1:$L$800,MATCH(Overall!$D171,Ranks!$E$1:$E$800,0)),"1000")</f>
        <v>175.3</v>
      </c>
      <c r="L171" s="1" t="str">
        <f t="array" ref="L171">IFERROR(INDEX(Ranks!$O$1:$O$800,MATCH(Overall!$D171,Ranks!$E$1:$E$800,0)),"Vet")</f>
        <v>Vet</v>
      </c>
      <c r="M171" s="12">
        <f t="array" ref="M171">IFERROR(INDEX(BorisTier!$E$211:$E$411,MATCH(Overall!$D171,BorisTier!$R$211:$R$411,0)),100)</f>
        <v>21</v>
      </c>
      <c r="N171" s="13">
        <f t="array" ref="N171">IFERROR(IF(OR(Overall!$E171="DB",Overall!$E171="DL",Overall!$E171="LB"),INDEX('IDP Prj'!$M$11:$M$1000,MATCH(Overall!$D171,'IDP Prj'!$B$11:$B$1000,0)),INDEX(ProjectionCalcs!$Q$8:$Q$979,MATCH(Overall!$D171,ProjectionCalcs!$B$8:$B$979,0))),0)</f>
        <v>0</v>
      </c>
      <c r="O171" s="14" t="str">
        <f>Overall!$D171</f>
        <v>Justin Tucker</v>
      </c>
      <c r="P171" s="15"/>
      <c r="Q171" s="3"/>
      <c r="R171" s="4"/>
      <c r="S171" s="3"/>
      <c r="T171" s="3"/>
      <c r="U171" s="3"/>
      <c r="V171" s="3"/>
      <c r="W171" s="5"/>
      <c r="X171" s="5"/>
      <c r="Y171" s="3"/>
      <c r="Z171" s="3"/>
    </row>
    <row r="172" ht="15.0" customHeight="1">
      <c r="A172" s="1">
        <f t="shared" si="1"/>
        <v>170</v>
      </c>
      <c r="B172" s="12">
        <v>27.8</v>
      </c>
      <c r="C172" s="1" t="str">
        <f t="shared" si="2"/>
        <v>Yes</v>
      </c>
      <c r="D172" s="1" t="s">
        <v>238</v>
      </c>
      <c r="E172" s="1" t="s">
        <v>75</v>
      </c>
      <c r="F172" s="1" t="s">
        <v>18</v>
      </c>
      <c r="G172" s="1" t="str">
        <f t="array" ref="G172">IFERROR(INDEX(Schedules!$T$4:$T$35,MATCH(Overall!$F172,Schedules!$B$4:$B$35,0)),"")</f>
        <v/>
      </c>
      <c r="H172" s="1" t="str">
        <f t="array" ref="H172">IFERROR(INDEX(Injuries!$K$100:$K$600,MATCH(Overall!$D172,Injuries!$J$100:$J$600,0)),"")</f>
        <v/>
      </c>
      <c r="I172" s="1">
        <f t="array" ref="I172">IFERROR(INDEX(Ranks!$J$1:$J$800,MATCH(Overall!$D172,Ranks!$E$1:$E$800,0)),"1000")</f>
        <v>267</v>
      </c>
      <c r="J172" s="1">
        <f t="array" ref="J172">IFERROR(INDEX(Ranks!$H$1:$H$800,MATCH(Overall!$D172,Ranks!$E$1:$E$800,0)),"1000")</f>
        <v>172</v>
      </c>
      <c r="K172" s="13">
        <f t="array" ref="K172">IFERROR(INDEX(Ranks!$L$1:$L$800,MATCH(Overall!$D172,Ranks!$E$1:$E$800,0)),"1000")</f>
        <v>176.2</v>
      </c>
      <c r="L172" s="1" t="str">
        <f t="array" ref="L172">IFERROR(INDEX(Ranks!$O$1:$O$800,MATCH(Overall!$D172,Ranks!$E$1:$E$800,0)),"Vet")</f>
        <v>Vet</v>
      </c>
      <c r="M172" s="12">
        <f t="array" ref="M172">IFERROR(INDEX(BorisTier!$E$211:$E$411,MATCH(Overall!$D172,BorisTier!$R$211:$R$411,0)),100)</f>
        <v>21</v>
      </c>
      <c r="N172" s="13">
        <f t="array" ref="N172">IFERROR(IF(OR(Overall!$E172="DB",Overall!$E172="DL",Overall!$E172="LB"),INDEX('IDP Prj'!$M$11:$M$1000,MATCH(Overall!$D172,'IDP Prj'!$B$11:$B$1000,0)),INDEX(ProjectionCalcs!$Q$8:$Q$979,MATCH(Overall!$D172,ProjectionCalcs!$B$8:$B$979,0))),0)</f>
        <v>0</v>
      </c>
      <c r="O172" s="14" t="str">
        <f>Overall!$D172</f>
        <v>Teddy Bridgewater</v>
      </c>
      <c r="P172" s="15"/>
      <c r="Q172" s="3"/>
      <c r="R172" s="4"/>
      <c r="S172" s="3"/>
      <c r="T172" s="3"/>
      <c r="U172" s="3"/>
      <c r="V172" s="3"/>
      <c r="W172" s="5"/>
      <c r="X172" s="5"/>
      <c r="Y172" s="3"/>
      <c r="Z172" s="3"/>
    </row>
    <row r="173" ht="15.0" customHeight="1">
      <c r="A173" s="1">
        <f t="shared" si="1"/>
        <v>171</v>
      </c>
      <c r="B173" s="12">
        <v>23.7</v>
      </c>
      <c r="C173" s="1" t="str">
        <f t="shared" si="2"/>
        <v>Yes</v>
      </c>
      <c r="D173" s="1" t="s">
        <v>239</v>
      </c>
      <c r="E173" s="1" t="s">
        <v>17</v>
      </c>
      <c r="F173" s="1" t="s">
        <v>111</v>
      </c>
      <c r="G173" s="1" t="str">
        <f t="array" ref="G173">IFERROR(INDEX(Schedules!$T$4:$T$35,MATCH(Overall!$F173,Schedules!$B$4:$B$35,0)),"")</f>
        <v/>
      </c>
      <c r="H173" s="1" t="str">
        <f t="array" ref="H173">IFERROR(INDEX(Injuries!$K$100:$K$600,MATCH(Overall!$D173,Injuries!$J$100:$J$600,0)),"")</f>
        <v/>
      </c>
      <c r="I173" s="1">
        <f t="array" ref="I173">IFERROR(INDEX(Ranks!$J$1:$J$800,MATCH(Overall!$D173,Ranks!$E$1:$E$800,0)),"1000")</f>
        <v>141</v>
      </c>
      <c r="J173" s="1">
        <f t="array" ref="J173">IFERROR(INDEX(Ranks!$H$1:$H$800,MATCH(Overall!$D173,Ranks!$E$1:$E$800,0)),"1000")</f>
        <v>142</v>
      </c>
      <c r="K173" s="13">
        <f t="array" ref="K173">IFERROR(INDEX(Ranks!$L$1:$L$800,MATCH(Overall!$D173,Ranks!$E$1:$E$800,0)),"1000")</f>
        <v>144.4</v>
      </c>
      <c r="L173" s="1" t="str">
        <f t="array" ref="L173">IFERROR(INDEX(Ranks!$O$1:$O$800,MATCH(Overall!$D173,Ranks!$E$1:$E$800,0)),"Vet")</f>
        <v>Vet</v>
      </c>
      <c r="M173" s="12">
        <f t="array" ref="M173">IFERROR(INDEX(BorisTier!$E$211:$E$411,MATCH(Overall!$D173,BorisTier!$R$211:$R$411,0)),100)</f>
        <v>17</v>
      </c>
      <c r="N173" s="13">
        <f t="array" ref="N173">IFERROR(IF(OR(Overall!$E173="DB",Overall!$E173="DL",Overall!$E173="LB"),INDEX('IDP Prj'!$M$11:$M$1000,MATCH(Overall!$D173,'IDP Prj'!$B$11:$B$1000,0)),INDEX(ProjectionCalcs!$Q$8:$Q$979,MATCH(Overall!$D173,ProjectionCalcs!$B$8:$B$979,0))),0)</f>
        <v>0</v>
      </c>
      <c r="O173" s="14" t="str">
        <f>Overall!$D173</f>
        <v>Nyheim Hines</v>
      </c>
      <c r="P173" s="15"/>
      <c r="Q173" s="3"/>
      <c r="R173" s="4"/>
      <c r="S173" s="3"/>
      <c r="T173" s="3"/>
      <c r="U173" s="3"/>
      <c r="V173" s="3"/>
      <c r="W173" s="5"/>
      <c r="X173" s="5"/>
      <c r="Y173" s="3"/>
      <c r="Z173" s="3"/>
    </row>
    <row r="174" ht="15.0" customHeight="1">
      <c r="A174" s="1">
        <f t="shared" si="1"/>
        <v>172</v>
      </c>
      <c r="B174" s="12">
        <v>22.0</v>
      </c>
      <c r="C174" s="1" t="str">
        <f t="shared" si="2"/>
        <v>Yes</v>
      </c>
      <c r="D174" s="1" t="s">
        <v>240</v>
      </c>
      <c r="E174" s="1" t="s">
        <v>17</v>
      </c>
      <c r="F174" s="1" t="s">
        <v>39</v>
      </c>
      <c r="G174" s="1" t="str">
        <f t="array" ref="G174">IFERROR(INDEX(Schedules!$T$4:$T$35,MATCH(Overall!$F174,Schedules!$B$4:$B$35,0)),"")</f>
        <v/>
      </c>
      <c r="H174" s="1" t="str">
        <f t="array" ref="H174">IFERROR(INDEX(Injuries!$K$100:$K$600,MATCH(Overall!$D174,Injuries!$J$100:$J$600,0)),"")</f>
        <v/>
      </c>
      <c r="I174" s="1">
        <f t="array" ref="I174">IFERROR(INDEX(Ranks!$J$1:$J$800,MATCH(Overall!$D174,Ranks!$E$1:$E$800,0)),"1000")</f>
        <v>142</v>
      </c>
      <c r="J174" s="1">
        <f t="array" ref="J174">IFERROR(INDEX(Ranks!$H$1:$H$800,MATCH(Overall!$D174,Ranks!$E$1:$E$800,0)),"1000")</f>
        <v>173</v>
      </c>
      <c r="K174" s="13">
        <f t="array" ref="K174">IFERROR(INDEX(Ranks!$L$1:$L$800,MATCH(Overall!$D174,Ranks!$E$1:$E$800,0)),"1000")</f>
        <v>185.5</v>
      </c>
      <c r="L174" s="1">
        <f t="array" ref="L174">IFERROR(INDEX(Ranks!$O$1:$O$800,MATCH(Overall!$D174,Ranks!$E$1:$E$800,0)),"Vet")</f>
        <v>22</v>
      </c>
      <c r="M174" s="12">
        <f t="array" ref="M174">IFERROR(INDEX(BorisTier!$E$211:$E$411,MATCH(Overall!$D174,BorisTier!$R$211:$R$411,0)),100)</f>
        <v>23</v>
      </c>
      <c r="N174" s="13">
        <f t="array" ref="N174">IFERROR(IF(OR(Overall!$E174="DB",Overall!$E174="DL",Overall!$E174="LB"),INDEX('IDP Prj'!$M$11:$M$1000,MATCH(Overall!$D174,'IDP Prj'!$B$11:$B$1000,0)),INDEX(ProjectionCalcs!$Q$8:$Q$979,MATCH(Overall!$D174,ProjectionCalcs!$B$8:$B$979,0))),0)</f>
        <v>0</v>
      </c>
      <c r="O174" s="14" t="str">
        <f>Overall!$D174</f>
        <v>AJ Dillon</v>
      </c>
      <c r="P174" s="15"/>
      <c r="Q174" s="3"/>
      <c r="R174" s="4"/>
      <c r="S174" s="3"/>
      <c r="T174" s="3"/>
      <c r="U174" s="3"/>
      <c r="V174" s="3"/>
      <c r="W174" s="5"/>
      <c r="X174" s="5"/>
      <c r="Y174" s="3"/>
      <c r="Z174" s="3"/>
    </row>
    <row r="175" ht="15.0" customHeight="1">
      <c r="A175" s="1">
        <f t="shared" si="1"/>
        <v>173</v>
      </c>
      <c r="B175" s="12">
        <v>23.4</v>
      </c>
      <c r="C175" s="1" t="str">
        <f t="shared" si="2"/>
        <v>Yes</v>
      </c>
      <c r="D175" s="1" t="s">
        <v>241</v>
      </c>
      <c r="E175" s="1" t="s">
        <v>17</v>
      </c>
      <c r="F175" s="1" t="s">
        <v>140</v>
      </c>
      <c r="G175" s="1" t="str">
        <f t="array" ref="G175">IFERROR(INDEX(Schedules!$T$4:$T$35,MATCH(Overall!$F175,Schedules!$B$4:$B$35,0)),"")</f>
        <v/>
      </c>
      <c r="H175" s="1" t="str">
        <f t="array" ref="H175">IFERROR(INDEX(Injuries!$K$100:$K$600,MATCH(Overall!$D175,Injuries!$J$100:$J$600,0)),"")</f>
        <v/>
      </c>
      <c r="I175" s="1">
        <f t="array" ref="I175">IFERROR(INDEX(Ranks!$J$1:$J$800,MATCH(Overall!$D175,Ranks!$E$1:$E$800,0)),"1000")</f>
        <v>133</v>
      </c>
      <c r="J175" s="1">
        <f t="array" ref="J175">IFERROR(INDEX(Ranks!$H$1:$H$800,MATCH(Overall!$D175,Ranks!$E$1:$E$800,0)),"1000")</f>
        <v>185</v>
      </c>
      <c r="K175" s="13">
        <f t="array" ref="K175">IFERROR(INDEX(Ranks!$L$1:$L$800,MATCH(Overall!$D175,Ranks!$E$1:$E$800,0)),"1000")</f>
        <v>183.5</v>
      </c>
      <c r="L175" s="1" t="str">
        <f t="array" ref="L175">IFERROR(INDEX(Ranks!$O$1:$O$800,MATCH(Overall!$D175,Ranks!$E$1:$E$800,0)),"Vet")</f>
        <v>Vet</v>
      </c>
      <c r="M175" s="12">
        <f t="array" ref="M175">IFERROR(INDEX(BorisTier!$E$211:$E$411,MATCH(Overall!$D175,BorisTier!$R$211:$R$411,0)),100)</f>
        <v>23</v>
      </c>
      <c r="N175" s="13">
        <f t="array" ref="N175">IFERROR(IF(OR(Overall!$E175="DB",Overall!$E175="DL",Overall!$E175="LB"),INDEX('IDP Prj'!$M$11:$M$1000,MATCH(Overall!$D175,'IDP Prj'!$B$11:$B$1000,0)),INDEX(ProjectionCalcs!$Q$8:$Q$979,MATCH(Overall!$D175,ProjectionCalcs!$B$8:$B$979,0))),0)</f>
        <v>0</v>
      </c>
      <c r="O175" s="14" t="str">
        <f>Overall!$D175</f>
        <v>Damien Harris</v>
      </c>
      <c r="P175" s="15"/>
      <c r="Q175" s="3"/>
      <c r="R175" s="4"/>
      <c r="S175" s="3"/>
      <c r="T175" s="3"/>
      <c r="U175" s="3"/>
      <c r="V175" s="3"/>
      <c r="W175" s="5"/>
      <c r="X175" s="5"/>
      <c r="Y175" s="3"/>
      <c r="Z175" s="3"/>
    </row>
    <row r="176" ht="15.0" customHeight="1">
      <c r="A176" s="1">
        <f t="shared" si="1"/>
        <v>174</v>
      </c>
      <c r="B176" s="12">
        <v>24.1</v>
      </c>
      <c r="C176" s="1" t="str">
        <f t="shared" si="2"/>
        <v>Yes</v>
      </c>
      <c r="D176" s="1" t="s">
        <v>242</v>
      </c>
      <c r="E176" s="1" t="s">
        <v>61</v>
      </c>
      <c r="F176" s="1" t="s">
        <v>18</v>
      </c>
      <c r="G176" s="1" t="str">
        <f t="array" ref="G176">IFERROR(INDEX(Schedules!$T$4:$T$35,MATCH(Overall!$F176,Schedules!$B$4:$B$35,0)),"")</f>
        <v/>
      </c>
      <c r="H176" s="1" t="str">
        <f t="array" ref="H176">IFERROR(INDEX(Injuries!$K$100:$K$600,MATCH(Overall!$D176,Injuries!$J$100:$J$600,0)),"")</f>
        <v/>
      </c>
      <c r="I176" s="1">
        <f t="array" ref="I176">IFERROR(INDEX(Ranks!$J$1:$J$800,MATCH(Overall!$D176,Ranks!$E$1:$E$800,0)),"1000")</f>
        <v>248</v>
      </c>
      <c r="J176" s="1">
        <f t="array" ref="J176">IFERROR(INDEX(Ranks!$H$1:$H$800,MATCH(Overall!$D176,Ranks!$E$1:$E$800,0)),"1000")</f>
        <v>220</v>
      </c>
      <c r="K176" s="13">
        <f t="array" ref="K176">IFERROR(INDEX(Ranks!$L$1:$L$800,MATCH(Overall!$D176,Ranks!$E$1:$E$800,0)),"1000")</f>
        <v>161.8</v>
      </c>
      <c r="L176" s="1" t="str">
        <f t="array" ref="L176">IFERROR(INDEX(Ranks!$O$1:$O$800,MATCH(Overall!$D176,Ranks!$E$1:$E$800,0)),"Vet")</f>
        <v>Vet</v>
      </c>
      <c r="M176" s="12">
        <f t="array" ref="M176">IFERROR(INDEX(BorisTier!$E$211:$E$411,MATCH(Overall!$D176,BorisTier!$R$211:$R$411,0)),100)</f>
        <v>19</v>
      </c>
      <c r="N176" s="13">
        <f t="array" ref="N176">IFERROR(IF(OR(Overall!$E176="DB",Overall!$E176="DL",Overall!$E176="LB"),INDEX('IDP Prj'!$M$11:$M$1000,MATCH(Overall!$D176,'IDP Prj'!$B$11:$B$1000,0)),INDEX(ProjectionCalcs!$Q$8:$Q$979,MATCH(Overall!$D176,ProjectionCalcs!$B$8:$B$979,0))),0)</f>
        <v>0</v>
      </c>
      <c r="O176" s="14" t="str">
        <f>Overall!$D176</f>
        <v>Ian Thomas</v>
      </c>
      <c r="P176" s="15"/>
      <c r="Q176" s="3"/>
      <c r="R176" s="4"/>
      <c r="S176" s="3"/>
      <c r="T176" s="3"/>
      <c r="U176" s="3"/>
      <c r="V176" s="3"/>
      <c r="W176" s="5"/>
      <c r="X176" s="5"/>
      <c r="Y176" s="3"/>
      <c r="Z176" s="3"/>
    </row>
    <row r="177" ht="15.0" customHeight="1">
      <c r="A177" s="1">
        <f t="shared" si="1"/>
        <v>175</v>
      </c>
      <c r="B177" s="23">
        <v>0.0</v>
      </c>
      <c r="C177" s="1" t="str">
        <f t="shared" si="2"/>
        <v>Yes</v>
      </c>
      <c r="D177" s="1" t="s">
        <v>243</v>
      </c>
      <c r="E177" s="1" t="s">
        <v>211</v>
      </c>
      <c r="F177" s="1" t="s">
        <v>31</v>
      </c>
      <c r="G177" s="1" t="str">
        <f t="array" ref="G177">IFERROR(INDEX(Schedules!$T$4:$T$35,MATCH(Overall!$F177,Schedules!$B$4:$B$35,0)),"")</f>
        <v/>
      </c>
      <c r="H177" s="1" t="str">
        <f t="array" ref="H177">IFERROR(INDEX(Injuries!$K$100:$K$600,MATCH(Overall!$D177,Injuries!$J$100:$J$600,0)),"")</f>
        <v/>
      </c>
      <c r="I177" s="1">
        <f t="array" ref="I177">IFERROR(INDEX(Ranks!$J$1:$J$800,MATCH(Overall!$D177,Ranks!$E$1:$E$800,0)),"1000")</f>
        <v>177</v>
      </c>
      <c r="J177" s="1">
        <f t="array" ref="J177">IFERROR(INDEX(Ranks!$H$1:$H$800,MATCH(Overall!$D177,Ranks!$E$1:$E$800,0)),"1000")</f>
        <v>163</v>
      </c>
      <c r="K177" s="13">
        <f t="array" ref="K177">IFERROR(INDEX(Ranks!$L$1:$L$800,MATCH(Overall!$D177,Ranks!$E$1:$E$800,0)),"1000")</f>
        <v>182.5</v>
      </c>
      <c r="L177" s="1" t="str">
        <f t="array" ref="L177">IFERROR(INDEX(Ranks!$O$1:$O$800,MATCH(Overall!$D177,Ranks!$E$1:$E$800,0)),"Vet")</f>
        <v>Vet</v>
      </c>
      <c r="M177" s="12">
        <f t="array" ref="M177">IFERROR(INDEX(BorisTier!$E$211:$E$411,MATCH(Overall!$D177,BorisTier!$R$211:$R$411,0)),100)</f>
        <v>22</v>
      </c>
      <c r="N177" s="13">
        <f t="array" ref="N177">IFERROR(IF(OR(Overall!$E177="DB",Overall!$E177="DL",Overall!$E177="LB"),INDEX('IDP Prj'!$M$11:$M$1000,MATCH(Overall!$D177,'IDP Prj'!$B$11:$B$1000,0)),INDEX(ProjectionCalcs!$Q$8:$Q$979,MATCH(Overall!$D177,ProjectionCalcs!$B$8:$B$979,0))),0)</f>
        <v>0</v>
      </c>
      <c r="O177" s="14" t="str">
        <f>Overall!$D177</f>
        <v>Saints D/ST</v>
      </c>
      <c r="P177" s="15"/>
      <c r="Q177" s="3"/>
      <c r="R177" s="4"/>
      <c r="S177" s="3"/>
      <c r="T177" s="3"/>
      <c r="U177" s="3"/>
      <c r="V177" s="3"/>
      <c r="W177" s="5"/>
      <c r="X177" s="5"/>
      <c r="Y177" s="3"/>
      <c r="Z177" s="3"/>
    </row>
    <row r="178" ht="15.0" customHeight="1">
      <c r="A178" s="1">
        <f t="shared" si="1"/>
        <v>176</v>
      </c>
      <c r="B178" s="12">
        <v>22.7</v>
      </c>
      <c r="C178" s="1" t="str">
        <f t="shared" si="2"/>
        <v>Yes</v>
      </c>
      <c r="D178" s="1" t="s">
        <v>244</v>
      </c>
      <c r="E178" s="1" t="s">
        <v>17</v>
      </c>
      <c r="F178" s="1" t="s">
        <v>81</v>
      </c>
      <c r="G178" s="1" t="str">
        <f t="array" ref="G178">IFERROR(INDEX(Schedules!$T$4:$T$35,MATCH(Overall!$F178,Schedules!$B$4:$B$35,0)),"")</f>
        <v/>
      </c>
      <c r="H178" s="1" t="str">
        <f t="array" ref="H178">IFERROR(INDEX(Injuries!$K$100:$K$600,MATCH(Overall!$D178,Injuries!$J$100:$J$600,0)),"")</f>
        <v/>
      </c>
      <c r="I178" s="1">
        <f t="array" ref="I178">IFERROR(INDEX(Ranks!$J$1:$J$800,MATCH(Overall!$D178,Ranks!$E$1:$E$800,0)),"1000")</f>
        <v>143</v>
      </c>
      <c r="J178" s="1">
        <f t="array" ref="J178">IFERROR(INDEX(Ranks!$H$1:$H$800,MATCH(Overall!$D178,Ranks!$E$1:$E$800,0)),"1000")</f>
        <v>215</v>
      </c>
      <c r="K178" s="13">
        <f t="array" ref="K178">IFERROR(INDEX(Ranks!$L$1:$L$800,MATCH(Overall!$D178,Ranks!$E$1:$E$800,0)),"1000")</f>
        <v>203.3</v>
      </c>
      <c r="L178" s="1">
        <f t="array" ref="L178">IFERROR(INDEX(Ranks!$O$1:$O$800,MATCH(Overall!$D178,Ranks!$E$1:$E$800,0)),"Vet")</f>
        <v>33</v>
      </c>
      <c r="M178" s="12">
        <f t="array" ref="M178">IFERROR(INDEX(BorisTier!$E$211:$E$411,MATCH(Overall!$D178,BorisTier!$R$211:$R$411,0)),100)</f>
        <v>100</v>
      </c>
      <c r="N178" s="13">
        <f t="array" ref="N178">IFERROR(IF(OR(Overall!$E178="DB",Overall!$E178="DL",Overall!$E178="LB"),INDEX('IDP Prj'!$M$11:$M$1000,MATCH(Overall!$D178,'IDP Prj'!$B$11:$B$1000,0)),INDEX(ProjectionCalcs!$Q$8:$Q$979,MATCH(Overall!$D178,ProjectionCalcs!$B$8:$B$979,0))),0)</f>
        <v>0</v>
      </c>
      <c r="O178" s="14" t="str">
        <f>Overall!$D178</f>
        <v>Joshua Kelley</v>
      </c>
      <c r="P178" s="15"/>
      <c r="Q178" s="3"/>
      <c r="R178" s="4"/>
      <c r="S178" s="3"/>
      <c r="T178" s="3"/>
      <c r="U178" s="3"/>
      <c r="V178" s="3"/>
      <c r="W178" s="5"/>
      <c r="X178" s="5"/>
      <c r="Y178" s="3"/>
      <c r="Z178" s="3"/>
    </row>
    <row r="179" ht="15.0" customHeight="1">
      <c r="A179" s="1">
        <f t="shared" si="1"/>
        <v>177</v>
      </c>
      <c r="B179" s="12">
        <v>23.0</v>
      </c>
      <c r="C179" s="1" t="str">
        <f t="shared" si="2"/>
        <v>Yes</v>
      </c>
      <c r="D179" s="1" t="s">
        <v>245</v>
      </c>
      <c r="E179" s="1" t="s">
        <v>34</v>
      </c>
      <c r="F179" s="1" t="s">
        <v>111</v>
      </c>
      <c r="G179" s="1" t="str">
        <f t="array" ref="G179">IFERROR(INDEX(Schedules!$T$4:$T$35,MATCH(Overall!$F179,Schedules!$B$4:$B$35,0)),"")</f>
        <v/>
      </c>
      <c r="H179" s="1" t="str">
        <f t="array" ref="H179">IFERROR(INDEX(Injuries!$K$100:$K$600,MATCH(Overall!$D179,Injuries!$J$100:$J$600,0)),"")</f>
        <v/>
      </c>
      <c r="I179" s="1">
        <f t="array" ref="I179">IFERROR(INDEX(Ranks!$J$1:$J$800,MATCH(Overall!$D179,Ranks!$E$1:$E$800,0)),"1000")</f>
        <v>127</v>
      </c>
      <c r="J179" s="1">
        <f t="array" ref="J179">IFERROR(INDEX(Ranks!$H$1:$H$800,MATCH(Overall!$D179,Ranks!$E$1:$E$800,0)),"1000")</f>
        <v>211</v>
      </c>
      <c r="K179" s="13">
        <f t="array" ref="K179">IFERROR(INDEX(Ranks!$L$1:$L$800,MATCH(Overall!$D179,Ranks!$E$1:$E$800,0)),"1000")</f>
        <v>175.4</v>
      </c>
      <c r="L179" s="1" t="str">
        <f t="array" ref="L179">IFERROR(INDEX(Ranks!$O$1:$O$800,MATCH(Overall!$D179,Ranks!$E$1:$E$800,0)),"Vet")</f>
        <v>Vet</v>
      </c>
      <c r="M179" s="12">
        <f t="array" ref="M179">IFERROR(INDEX(BorisTier!$E$211:$E$411,MATCH(Overall!$D179,BorisTier!$R$211:$R$411,0)),100)</f>
        <v>21</v>
      </c>
      <c r="N179" s="13">
        <f t="array" ref="N179">IFERROR(IF(OR(Overall!$E179="DB",Overall!$E179="DL",Overall!$E179="LB"),INDEX('IDP Prj'!$M$11:$M$1000,MATCH(Overall!$D179,'IDP Prj'!$B$11:$B$1000,0)),INDEX(ProjectionCalcs!$Q$8:$Q$979,MATCH(Overall!$D179,ProjectionCalcs!$B$8:$B$979,0))),0)</f>
        <v>0</v>
      </c>
      <c r="O179" s="14" t="str">
        <f>Overall!$D179</f>
        <v>Parris Campbell</v>
      </c>
      <c r="P179" s="15"/>
      <c r="Q179" s="3"/>
      <c r="R179" s="4"/>
      <c r="S179" s="3"/>
      <c r="T179" s="3"/>
      <c r="U179" s="3"/>
      <c r="V179" s="3"/>
      <c r="W179" s="5"/>
      <c r="X179" s="5"/>
      <c r="Y179" s="3"/>
      <c r="Z179" s="3"/>
    </row>
    <row r="180" ht="15.0" customHeight="1">
      <c r="A180" s="1">
        <f t="shared" si="1"/>
        <v>178</v>
      </c>
      <c r="B180" s="12">
        <v>30.4</v>
      </c>
      <c r="C180" s="1" t="str">
        <f t="shared" si="2"/>
        <v>Yes</v>
      </c>
      <c r="D180" s="1" t="s">
        <v>246</v>
      </c>
      <c r="E180" s="1" t="s">
        <v>34</v>
      </c>
      <c r="F180" s="1" t="s">
        <v>66</v>
      </c>
      <c r="G180" s="1" t="str">
        <f t="array" ref="G180">IFERROR(INDEX(Schedules!$T$4:$T$35,MATCH(Overall!$F180,Schedules!$B$4:$B$35,0)),"")</f>
        <v/>
      </c>
      <c r="H180" s="1" t="str">
        <f t="array" ref="H180">IFERROR(INDEX(Injuries!$K$100:$K$600,MATCH(Overall!$D180,Injuries!$J$100:$J$600,0)),"")</f>
        <v>PUP. Expected Return - Week 1</v>
      </c>
      <c r="I180" s="1">
        <f t="array" ref="I180">IFERROR(INDEX(Ranks!$J$1:$J$800,MATCH(Overall!$D180,Ranks!$E$1:$E$800,0)),"1000")</f>
        <v>154</v>
      </c>
      <c r="J180" s="1">
        <f t="array" ref="J180">IFERROR(INDEX(Ranks!$H$1:$H$800,MATCH(Overall!$D180,Ranks!$E$1:$E$800,0)),"1000")</f>
        <v>167</v>
      </c>
      <c r="K180" s="13">
        <f t="array" ref="K180">IFERROR(INDEX(Ranks!$L$1:$L$800,MATCH(Overall!$D180,Ranks!$E$1:$E$800,0)),"1000")</f>
        <v>179.5</v>
      </c>
      <c r="L180" s="1" t="str">
        <f t="array" ref="L180">IFERROR(INDEX(Ranks!$O$1:$O$800,MATCH(Overall!$D180,Ranks!$E$1:$E$800,0)),"Vet")</f>
        <v>Vet</v>
      </c>
      <c r="M180" s="12">
        <f t="array" ref="M180">IFERROR(INDEX(BorisTier!$E$211:$E$411,MATCH(Overall!$D180,BorisTier!$R$211:$R$411,0)),100)</f>
        <v>22</v>
      </c>
      <c r="N180" s="13">
        <f t="array" ref="N180">IFERROR(IF(OR(Overall!$E180="DB",Overall!$E180="DL",Overall!$E180="LB"),INDEX('IDP Prj'!$M$11:$M$1000,MATCH(Overall!$D180,'IDP Prj'!$B$11:$B$1000,0)),INDEX(ProjectionCalcs!$Q$8:$Q$979,MATCH(Overall!$D180,ProjectionCalcs!$B$8:$B$979,0))),0)</f>
        <v>0</v>
      </c>
      <c r="O180" s="14" t="str">
        <f>Overall!$D180</f>
        <v>Alshon Jeffery</v>
      </c>
      <c r="P180" s="15"/>
      <c r="Q180" s="3"/>
      <c r="R180" s="4"/>
      <c r="S180" s="3"/>
      <c r="T180" s="3"/>
      <c r="U180" s="3"/>
      <c r="V180" s="3"/>
      <c r="W180" s="5"/>
      <c r="X180" s="5"/>
      <c r="Y180" s="3"/>
      <c r="Z180" s="3"/>
    </row>
    <row r="181" ht="15.0" customHeight="1">
      <c r="A181" s="1">
        <f t="shared" si="1"/>
        <v>179</v>
      </c>
      <c r="B181" s="12">
        <v>29.8</v>
      </c>
      <c r="C181" s="1" t="str">
        <f t="shared" si="2"/>
        <v>Yes</v>
      </c>
      <c r="D181" s="1" t="s">
        <v>247</v>
      </c>
      <c r="E181" s="1" t="s">
        <v>17</v>
      </c>
      <c r="F181" s="1" t="s">
        <v>85</v>
      </c>
      <c r="G181" s="1" t="str">
        <f t="array" ref="G181">IFERROR(INDEX(Schedules!$T$4:$T$35,MATCH(Overall!$F181,Schedules!$B$4:$B$35,0)),"")</f>
        <v/>
      </c>
      <c r="H181" s="1" t="str">
        <f t="array" ref="H181">IFERROR(INDEX(Injuries!$K$100:$K$600,MATCH(Overall!$D181,Injuries!$J$100:$J$600,0)),"")</f>
        <v/>
      </c>
      <c r="I181" s="1">
        <f t="array" ref="I181">IFERROR(INDEX(Ranks!$J$1:$J$800,MATCH(Overall!$D181,Ranks!$E$1:$E$800,0)),"1000")</f>
        <v>157</v>
      </c>
      <c r="J181" s="1">
        <f t="array" ref="J181">IFERROR(INDEX(Ranks!$H$1:$H$800,MATCH(Overall!$D181,Ranks!$E$1:$E$800,0)),"1000")</f>
        <v>206</v>
      </c>
      <c r="K181" s="13">
        <f t="array" ref="K181">IFERROR(INDEX(Ranks!$L$1:$L$800,MATCH(Overall!$D181,Ranks!$E$1:$E$800,0)),"1000")</f>
        <v>195.1</v>
      </c>
      <c r="L181" s="1" t="str">
        <f t="array" ref="L181">IFERROR(INDEX(Ranks!$O$1:$O$800,MATCH(Overall!$D181,Ranks!$E$1:$E$800,0)),"Vet")</f>
        <v>Vet</v>
      </c>
      <c r="M181" s="12">
        <f t="array" ref="M181">IFERROR(INDEX(BorisTier!$E$211:$E$411,MATCH(Overall!$D181,BorisTier!$R$211:$R$411,0)),100)</f>
        <v>23</v>
      </c>
      <c r="N181" s="13">
        <f t="array" ref="N181">IFERROR(IF(OR(Overall!$E181="DB",Overall!$E181="DL",Overall!$E181="LB"),INDEX('IDP Prj'!$M$11:$M$1000,MATCH(Overall!$D181,'IDP Prj'!$B$11:$B$1000,0)),INDEX(ProjectionCalcs!$Q$8:$Q$979,MATCH(Overall!$D181,ProjectionCalcs!$B$8:$B$979,0))),0)</f>
        <v>0</v>
      </c>
      <c r="O181" s="14" t="str">
        <f>Overall!$D181</f>
        <v>Carlos Hyde</v>
      </c>
      <c r="P181" s="15"/>
      <c r="Q181" s="3"/>
      <c r="R181" s="4"/>
      <c r="S181" s="3"/>
      <c r="T181" s="3"/>
      <c r="U181" s="3"/>
      <c r="V181" s="3"/>
      <c r="W181" s="5"/>
      <c r="X181" s="5"/>
      <c r="Y181" s="3"/>
      <c r="Z181" s="3"/>
    </row>
    <row r="182" ht="15.0" customHeight="1">
      <c r="A182" s="1">
        <f t="shared" si="1"/>
        <v>180</v>
      </c>
      <c r="B182" s="12">
        <v>25.3</v>
      </c>
      <c r="C182" s="1" t="str">
        <f t="shared" si="2"/>
        <v>Yes</v>
      </c>
      <c r="D182" s="1" t="s">
        <v>248</v>
      </c>
      <c r="E182" s="1" t="s">
        <v>17</v>
      </c>
      <c r="F182" s="1" t="s">
        <v>39</v>
      </c>
      <c r="G182" s="1" t="str">
        <f t="array" ref="G182">IFERROR(INDEX(Schedules!$T$4:$T$35,MATCH(Overall!$F182,Schedules!$B$4:$B$35,0)),"")</f>
        <v/>
      </c>
      <c r="H182" s="1" t="str">
        <f t="array" ref="H182">IFERROR(INDEX(Injuries!$K$100:$K$600,MATCH(Overall!$D182,Injuries!$J$100:$J$600,0)),"")</f>
        <v/>
      </c>
      <c r="I182" s="1">
        <f t="array" ref="I182">IFERROR(INDEX(Ranks!$J$1:$J$800,MATCH(Overall!$D182,Ranks!$E$1:$E$800,0)),"1000")</f>
        <v>203</v>
      </c>
      <c r="J182" s="1">
        <f t="array" ref="J182">IFERROR(INDEX(Ranks!$H$1:$H$800,MATCH(Overall!$D182,Ranks!$E$1:$E$800,0)),"1000")</f>
        <v>229</v>
      </c>
      <c r="K182" s="13">
        <f t="array" ref="K182">IFERROR(INDEX(Ranks!$L$1:$L$800,MATCH(Overall!$D182,Ranks!$E$1:$E$800,0)),"1000")</f>
        <v>176.3</v>
      </c>
      <c r="L182" s="1" t="str">
        <f t="array" ref="L182">IFERROR(INDEX(Ranks!$O$1:$O$800,MATCH(Overall!$D182,Ranks!$E$1:$E$800,0)),"Vet")</f>
        <v>Vet</v>
      </c>
      <c r="M182" s="12">
        <f t="array" ref="M182">IFERROR(INDEX(BorisTier!$E$211:$E$411,MATCH(Overall!$D182,BorisTier!$R$211:$R$411,0)),100)</f>
        <v>21</v>
      </c>
      <c r="N182" s="13">
        <f t="array" ref="N182">IFERROR(IF(OR(Overall!$E182="DB",Overall!$E182="DL",Overall!$E182="LB"),INDEX('IDP Prj'!$M$11:$M$1000,MATCH(Overall!$D182,'IDP Prj'!$B$11:$B$1000,0)),INDEX(ProjectionCalcs!$Q$8:$Q$979,MATCH(Overall!$D182,ProjectionCalcs!$B$8:$B$979,0))),0)</f>
        <v>0</v>
      </c>
      <c r="O182" s="14" t="str">
        <f>Overall!$D182</f>
        <v>Jamaal Williams</v>
      </c>
      <c r="P182" s="15"/>
      <c r="Q182" s="3"/>
      <c r="R182" s="4"/>
      <c r="S182" s="3"/>
      <c r="T182" s="3"/>
      <c r="U182" s="3"/>
      <c r="V182" s="3"/>
      <c r="W182" s="5"/>
      <c r="X182" s="5"/>
      <c r="Y182" s="3"/>
      <c r="Z182" s="3"/>
    </row>
    <row r="183" ht="15.0" customHeight="1">
      <c r="A183" s="1">
        <f t="shared" si="1"/>
        <v>181</v>
      </c>
      <c r="B183" s="23">
        <v>0.0</v>
      </c>
      <c r="C183" s="1" t="str">
        <f t="shared" si="2"/>
        <v>Yes</v>
      </c>
      <c r="D183" s="1" t="s">
        <v>249</v>
      </c>
      <c r="E183" s="1" t="s">
        <v>235</v>
      </c>
      <c r="F183" s="1" t="s">
        <v>31</v>
      </c>
      <c r="G183" s="1" t="str">
        <f t="array" ref="G183">IFERROR(INDEX(Schedules!$T$4:$T$35,MATCH(Overall!$F183,Schedules!$B$4:$B$35,0)),"")</f>
        <v/>
      </c>
      <c r="H183" s="1" t="str">
        <f t="array" ref="H183">IFERROR(INDEX(Injuries!$K$100:$K$600,MATCH(Overall!$D183,Injuries!$J$100:$J$600,0)),"")</f>
        <v/>
      </c>
      <c r="I183" s="1">
        <f t="array" ref="I183">IFERROR(INDEX(Ranks!$J$1:$J$800,MATCH(Overall!$D183,Ranks!$E$1:$E$800,0)),"1000")</f>
        <v>183</v>
      </c>
      <c r="J183" s="1">
        <f t="array" ref="J183">IFERROR(INDEX(Ranks!$H$1:$H$800,MATCH(Overall!$D183,Ranks!$E$1:$E$800,0)),"1000")</f>
        <v>146</v>
      </c>
      <c r="K183" s="13">
        <f t="array" ref="K183">IFERROR(INDEX(Ranks!$L$1:$L$800,MATCH(Overall!$D183,Ranks!$E$1:$E$800,0)),"1000")</f>
        <v>184.9</v>
      </c>
      <c r="L183" s="1" t="str">
        <f t="array" ref="L183">IFERROR(INDEX(Ranks!$O$1:$O$800,MATCH(Overall!$D183,Ranks!$E$1:$E$800,0)),"Vet")</f>
        <v>Vet</v>
      </c>
      <c r="M183" s="12">
        <f t="array" ref="M183">IFERROR(INDEX(BorisTier!$E$211:$E$411,MATCH(Overall!$D183,BorisTier!$R$211:$R$411,0)),100)</f>
        <v>22</v>
      </c>
      <c r="N183" s="13">
        <f t="array" ref="N183">IFERROR(IF(OR(Overall!$E183="DB",Overall!$E183="DL",Overall!$E183="LB"),INDEX('IDP Prj'!$M$11:$M$1000,MATCH(Overall!$D183,'IDP Prj'!$B$11:$B$1000,0)),INDEX(ProjectionCalcs!$Q$8:$Q$979,MATCH(Overall!$D183,ProjectionCalcs!$B$8:$B$979,0))),0)</f>
        <v>0</v>
      </c>
      <c r="O183" s="14" t="str">
        <f>Overall!$D183</f>
        <v>Wil Lutz</v>
      </c>
      <c r="P183" s="15"/>
      <c r="Q183" s="3"/>
      <c r="R183" s="4"/>
      <c r="S183" s="3"/>
      <c r="T183" s="3"/>
      <c r="U183" s="3"/>
      <c r="V183" s="3"/>
      <c r="W183" s="5"/>
      <c r="X183" s="5"/>
      <c r="Y183" s="3"/>
      <c r="Z183" s="3"/>
    </row>
    <row r="184" ht="15.0" customHeight="1">
      <c r="A184" s="1">
        <f t="shared" si="1"/>
        <v>182</v>
      </c>
      <c r="B184" s="12">
        <v>23.1</v>
      </c>
      <c r="C184" s="1" t="str">
        <f t="shared" si="2"/>
        <v>Yes</v>
      </c>
      <c r="D184" s="1" t="s">
        <v>250</v>
      </c>
      <c r="E184" s="1" t="s">
        <v>75</v>
      </c>
      <c r="F184" s="1" t="s">
        <v>114</v>
      </c>
      <c r="G184" s="1" t="str">
        <f t="array" ref="G184">IFERROR(INDEX(Schedules!$T$4:$T$35,MATCH(Overall!$F184,Schedules!$B$4:$B$35,0)),"")</f>
        <v/>
      </c>
      <c r="H184" s="1" t="str">
        <f t="array" ref="H184">IFERROR(INDEX(Injuries!$K$100:$K$600,MATCH(Overall!$D184,Injuries!$J$100:$J$600,0)),"")</f>
        <v/>
      </c>
      <c r="I184" s="1">
        <f t="array" ref="I184">IFERROR(INDEX(Ranks!$J$1:$J$800,MATCH(Overall!$D184,Ranks!$E$1:$E$800,0)),"1000")</f>
        <v>266</v>
      </c>
      <c r="J184" s="1">
        <f t="array" ref="J184">IFERROR(INDEX(Ranks!$H$1:$H$800,MATCH(Overall!$D184,Ranks!$E$1:$E$800,0)),"1000")</f>
        <v>246</v>
      </c>
      <c r="K184" s="13">
        <f t="array" ref="K184">IFERROR(INDEX(Ranks!$L$1:$L$800,MATCH(Overall!$D184,Ranks!$E$1:$E$800,0)),"1000")</f>
        <v>189.4</v>
      </c>
      <c r="L184" s="1" t="str">
        <f t="array" ref="L184">IFERROR(INDEX(Ranks!$O$1:$O$800,MATCH(Overall!$D184,Ranks!$E$1:$E$800,0)),"Vet")</f>
        <v>Vet</v>
      </c>
      <c r="M184" s="12">
        <f t="array" ref="M184">IFERROR(INDEX(BorisTier!$E$211:$E$411,MATCH(Overall!$D184,BorisTier!$R$211:$R$411,0)),100)</f>
        <v>23</v>
      </c>
      <c r="N184" s="13">
        <f t="array" ref="N184">IFERROR(IF(OR(Overall!$E184="DB",Overall!$E184="DL",Overall!$E184="LB"),INDEX('IDP Prj'!$M$11:$M$1000,MATCH(Overall!$D184,'IDP Prj'!$B$11:$B$1000,0)),INDEX(ProjectionCalcs!$Q$8:$Q$979,MATCH(Overall!$D184,ProjectionCalcs!$B$8:$B$979,0))),0)</f>
        <v>0</v>
      </c>
      <c r="O184" s="14" t="str">
        <f>Overall!$D184</f>
        <v>Sam Darnold</v>
      </c>
      <c r="P184" s="15"/>
      <c r="Q184" s="3"/>
      <c r="R184" s="4"/>
      <c r="S184" s="3"/>
      <c r="T184" s="3"/>
      <c r="U184" s="3"/>
      <c r="V184" s="3"/>
      <c r="W184" s="5"/>
      <c r="X184" s="5"/>
      <c r="Y184" s="3"/>
      <c r="Z184" s="3"/>
    </row>
    <row r="185" ht="15.0" customHeight="1">
      <c r="A185" s="1">
        <f t="shared" si="1"/>
        <v>183</v>
      </c>
      <c r="B185" s="23">
        <v>0.0</v>
      </c>
      <c r="C185" s="1" t="str">
        <f t="shared" si="2"/>
        <v>Yes</v>
      </c>
      <c r="D185" s="1" t="s">
        <v>251</v>
      </c>
      <c r="E185" s="1" t="s">
        <v>211</v>
      </c>
      <c r="F185" s="1" t="s">
        <v>47</v>
      </c>
      <c r="G185" s="1" t="str">
        <f t="array" ref="G185">IFERROR(INDEX(Schedules!$T$4:$T$35,MATCH(Overall!$F185,Schedules!$B$4:$B$35,0)),"")</f>
        <v/>
      </c>
      <c r="H185" s="1" t="str">
        <f t="array" ref="H185">IFERROR(INDEX(Injuries!$K$100:$K$600,MATCH(Overall!$D185,Injuries!$J$100:$J$600,0)),"")</f>
        <v/>
      </c>
      <c r="I185" s="1">
        <f t="array" ref="I185">IFERROR(INDEX(Ranks!$J$1:$J$800,MATCH(Overall!$D185,Ranks!$E$1:$E$800,0)),"1000")</f>
        <v>287</v>
      </c>
      <c r="J185" s="1">
        <f t="array" ref="J185">IFERROR(INDEX(Ranks!$H$1:$H$800,MATCH(Overall!$D185,Ranks!$E$1:$E$800,0)),"1000")</f>
        <v>178</v>
      </c>
      <c r="K185" s="13">
        <f t="array" ref="K185">IFERROR(INDEX(Ranks!$L$1:$L$800,MATCH(Overall!$D185,Ranks!$E$1:$E$800,0)),"1000")</f>
        <v>190</v>
      </c>
      <c r="L185" s="1" t="str">
        <f t="array" ref="L185">IFERROR(INDEX(Ranks!$O$1:$O$800,MATCH(Overall!$D185,Ranks!$E$1:$E$800,0)),"Vet")</f>
        <v>Vet</v>
      </c>
      <c r="M185" s="12">
        <f t="array" ref="M185">IFERROR(INDEX(BorisTier!$E$211:$E$411,MATCH(Overall!$D185,BorisTier!$R$211:$R$411,0)),100)</f>
        <v>23</v>
      </c>
      <c r="N185" s="13">
        <f t="array" ref="N185">IFERROR(IF(OR(Overall!$E185="DB",Overall!$E185="DL",Overall!$E185="LB"),INDEX('IDP Prj'!$M$11:$M$1000,MATCH(Overall!$D185,'IDP Prj'!$B$11:$B$1000,0)),INDEX(ProjectionCalcs!$Q$8:$Q$979,MATCH(Overall!$D185,ProjectionCalcs!$B$8:$B$979,0))),0)</f>
        <v>0</v>
      </c>
      <c r="O185" s="14" t="str">
        <f>Overall!$D185</f>
        <v>Chiefs D/ST</v>
      </c>
      <c r="P185" s="15"/>
      <c r="Q185" s="3"/>
      <c r="R185" s="4"/>
      <c r="S185" s="3"/>
      <c r="T185" s="3"/>
      <c r="U185" s="3"/>
      <c r="V185" s="3"/>
      <c r="W185" s="5"/>
      <c r="X185" s="5"/>
      <c r="Y185" s="3"/>
      <c r="Z185" s="3"/>
    </row>
    <row r="186" ht="15.0" customHeight="1">
      <c r="A186" s="1">
        <f t="shared" si="1"/>
        <v>184</v>
      </c>
      <c r="B186" s="23">
        <v>0.0</v>
      </c>
      <c r="C186" s="1" t="str">
        <f t="shared" si="2"/>
        <v>Yes</v>
      </c>
      <c r="D186" s="1" t="s">
        <v>252</v>
      </c>
      <c r="E186" s="1" t="s">
        <v>235</v>
      </c>
      <c r="F186" s="1" t="s">
        <v>23</v>
      </c>
      <c r="G186" s="1" t="str">
        <f t="array" ref="G186">IFERROR(INDEX(Schedules!$T$4:$T$35,MATCH(Overall!$F186,Schedules!$B$4:$B$35,0)),"")</f>
        <v/>
      </c>
      <c r="H186" s="1" t="str">
        <f t="array" ref="H186">IFERROR(INDEX(Injuries!$K$100:$K$600,MATCH(Overall!$D186,Injuries!$J$100:$J$600,0)),"")</f>
        <v/>
      </c>
      <c r="I186" s="1">
        <f t="array" ref="I186">IFERROR(INDEX(Ranks!$J$1:$J$800,MATCH(Overall!$D186,Ranks!$E$1:$E$800,0)),"1000")</f>
        <v>185</v>
      </c>
      <c r="J186" s="1">
        <f t="array" ref="J186">IFERROR(INDEX(Ranks!$H$1:$H$800,MATCH(Overall!$D186,Ranks!$E$1:$E$800,0)),"1000")</f>
        <v>156</v>
      </c>
      <c r="K186" s="13">
        <f t="array" ref="K186">IFERROR(INDEX(Ranks!$L$1:$L$800,MATCH(Overall!$D186,Ranks!$E$1:$E$800,0)),"1000")</f>
        <v>190</v>
      </c>
      <c r="L186" s="1" t="str">
        <f t="array" ref="L186">IFERROR(INDEX(Ranks!$O$1:$O$800,MATCH(Overall!$D186,Ranks!$E$1:$E$800,0)),"Vet")</f>
        <v>Vet</v>
      </c>
      <c r="M186" s="12">
        <f t="array" ref="M186">IFERROR(INDEX(BorisTier!$E$211:$E$411,MATCH(Overall!$D186,BorisTier!$R$211:$R$411,0)),100)</f>
        <v>23</v>
      </c>
      <c r="N186" s="13">
        <f t="array" ref="N186">IFERROR(IF(OR(Overall!$E186="DB",Overall!$E186="DL",Overall!$E186="LB"),INDEX('IDP Prj'!$M$11:$M$1000,MATCH(Overall!$D186,'IDP Prj'!$B$11:$B$1000,0)),INDEX(ProjectionCalcs!$Q$8:$Q$979,MATCH(Overall!$D186,ProjectionCalcs!$B$8:$B$979,0))),0)</f>
        <v>0</v>
      </c>
      <c r="O186" s="14" t="str">
        <f>Overall!$D186</f>
        <v>Greg Zuerlein</v>
      </c>
      <c r="P186" s="15"/>
      <c r="Q186" s="3"/>
      <c r="R186" s="4"/>
      <c r="S186" s="3"/>
      <c r="T186" s="3"/>
      <c r="U186" s="3"/>
      <c r="V186" s="3"/>
      <c r="W186" s="5"/>
      <c r="X186" s="5"/>
      <c r="Y186" s="3"/>
      <c r="Z186" s="3"/>
    </row>
    <row r="187" ht="15.0" customHeight="1">
      <c r="A187" s="1">
        <f t="shared" si="1"/>
        <v>185</v>
      </c>
      <c r="B187" s="12">
        <v>24.3</v>
      </c>
      <c r="C187" s="1" t="str">
        <f t="shared" si="2"/>
        <v>Yes</v>
      </c>
      <c r="D187" s="1" t="s">
        <v>253</v>
      </c>
      <c r="E187" s="1" t="s">
        <v>34</v>
      </c>
      <c r="F187" s="1" t="s">
        <v>90</v>
      </c>
      <c r="G187" s="1" t="str">
        <f t="array" ref="G187">IFERROR(INDEX(Schedules!$T$4:$T$35,MATCH(Overall!$F187,Schedules!$B$4:$B$35,0)),"")</f>
        <v/>
      </c>
      <c r="H187" s="1" t="str">
        <f t="array" ref="H187">IFERROR(INDEX(Injuries!$K$100:$K$600,MATCH(Overall!$D187,Injuries!$J$100:$J$600,0)),"")</f>
        <v>Ques: Week 1 </v>
      </c>
      <c r="I187" s="1">
        <f t="array" ref="I187">IFERROR(INDEX(Ranks!$J$1:$J$800,MATCH(Overall!$D187,Ranks!$E$1:$E$800,0)),"1000")</f>
        <v>195</v>
      </c>
      <c r="J187" s="1">
        <f t="array" ref="J187">IFERROR(INDEX(Ranks!$H$1:$H$800,MATCH(Overall!$D187,Ranks!$E$1:$E$800,0)),"1000")</f>
        <v>232</v>
      </c>
      <c r="K187" s="13">
        <f t="array" ref="K187">IFERROR(INDEX(Ranks!$L$1:$L$800,MATCH(Overall!$D187,Ranks!$E$1:$E$800,0)),"1000")</f>
        <v>194.3</v>
      </c>
      <c r="L187" s="1" t="str">
        <f t="array" ref="L187">IFERROR(INDEX(Ranks!$O$1:$O$800,MATCH(Overall!$D187,Ranks!$E$1:$E$800,0)),"Vet")</f>
        <v>Vet</v>
      </c>
      <c r="M187" s="12">
        <f t="array" ref="M187">IFERROR(INDEX(BorisTier!$E$211:$E$411,MATCH(Overall!$D187,BorisTier!$R$211:$R$411,0)),100)</f>
        <v>23</v>
      </c>
      <c r="N187" s="13">
        <f t="array" ref="N187">IFERROR(IF(OR(Overall!$E187="DB",Overall!$E187="DL",Overall!$E187="LB"),INDEX('IDP Prj'!$M$11:$M$1000,MATCH(Overall!$D187,'IDP Prj'!$B$11:$B$1000,0)),INDEX(ProjectionCalcs!$Q$8:$Q$979,MATCH(Overall!$D187,ProjectionCalcs!$B$8:$B$979,0))),0)</f>
        <v>0</v>
      </c>
      <c r="O187" s="14" t="str">
        <f>Overall!$D187</f>
        <v>James Washington</v>
      </c>
      <c r="P187" s="15"/>
      <c r="Q187" s="3"/>
      <c r="R187" s="4"/>
      <c r="S187" s="3"/>
      <c r="T187" s="3"/>
      <c r="U187" s="3"/>
      <c r="V187" s="3"/>
      <c r="W187" s="5"/>
      <c r="X187" s="5"/>
      <c r="Y187" s="3"/>
      <c r="Z187" s="3"/>
    </row>
    <row r="188" ht="15.0" customHeight="1">
      <c r="A188" s="1">
        <f t="shared" si="1"/>
        <v>186</v>
      </c>
      <c r="B188" s="12">
        <v>22.0</v>
      </c>
      <c r="C188" s="1" t="str">
        <f t="shared" si="2"/>
        <v>Yes</v>
      </c>
      <c r="D188" s="1" t="s">
        <v>254</v>
      </c>
      <c r="E188" s="1" t="s">
        <v>17</v>
      </c>
      <c r="F188" s="1" t="s">
        <v>27</v>
      </c>
      <c r="G188" s="1" t="str">
        <f t="array" ref="G188">IFERROR(INDEX(Schedules!$T$4:$T$35,MATCH(Overall!$F188,Schedules!$B$4:$B$35,0)),"")</f>
        <v/>
      </c>
      <c r="H188" s="1" t="str">
        <f t="array" ref="H188">IFERROR(INDEX(Injuries!$K$100:$K$600,MATCH(Overall!$D188,Injuries!$J$100:$J$600,0)),"")</f>
        <v/>
      </c>
      <c r="I188" s="1">
        <f t="array" ref="I188">IFERROR(INDEX(Ranks!$J$1:$J$800,MATCH(Overall!$D188,Ranks!$E$1:$E$800,0)),"1000")</f>
        <v>159</v>
      </c>
      <c r="J188" s="1">
        <f t="array" ref="J188">IFERROR(INDEX(Ranks!$H$1:$H$800,MATCH(Overall!$D188,Ranks!$E$1:$E$800,0)),"1000")</f>
        <v>182</v>
      </c>
      <c r="K188" s="13">
        <f t="array" ref="K188">IFERROR(INDEX(Ranks!$L$1:$L$800,MATCH(Overall!$D188,Ranks!$E$1:$E$800,0)),"1000")</f>
        <v>192.3</v>
      </c>
      <c r="L188" s="1">
        <f t="array" ref="L188">IFERROR(INDEX(Ranks!$O$1:$O$800,MATCH(Overall!$D188,Ranks!$E$1:$E$800,0)),"Vet")</f>
        <v>27</v>
      </c>
      <c r="M188" s="12">
        <f t="array" ref="M188">IFERROR(INDEX(BorisTier!$E$211:$E$411,MATCH(Overall!$D188,BorisTier!$R$211:$R$411,0)),100)</f>
        <v>23</v>
      </c>
      <c r="N188" s="13">
        <f t="array" ref="N188">IFERROR(IF(OR(Overall!$E188="DB",Overall!$E188="DL",Overall!$E188="LB"),INDEX('IDP Prj'!$M$11:$M$1000,MATCH(Overall!$D188,'IDP Prj'!$B$11:$B$1000,0)),INDEX(ProjectionCalcs!$Q$8:$Q$979,MATCH(Overall!$D188,ProjectionCalcs!$B$8:$B$979,0))),0)</f>
        <v>0</v>
      </c>
      <c r="O188" s="14" t="str">
        <f>Overall!$D188</f>
        <v>Darrynton Evans</v>
      </c>
      <c r="P188" s="15"/>
      <c r="Q188" s="3"/>
      <c r="R188" s="4"/>
      <c r="S188" s="3"/>
      <c r="T188" s="3"/>
      <c r="U188" s="3"/>
      <c r="V188" s="3"/>
      <c r="W188" s="5"/>
      <c r="X188" s="5"/>
      <c r="Y188" s="3"/>
      <c r="Z188" s="3"/>
    </row>
    <row r="189" ht="15.0" customHeight="1">
      <c r="A189" s="1">
        <f t="shared" si="1"/>
        <v>187</v>
      </c>
      <c r="B189" s="12">
        <v>35.4</v>
      </c>
      <c r="C189" s="1" t="str">
        <f t="shared" si="2"/>
        <v>Yes</v>
      </c>
      <c r="D189" s="1" t="s">
        <v>255</v>
      </c>
      <c r="E189" s="1" t="s">
        <v>61</v>
      </c>
      <c r="F189" s="1" t="s">
        <v>85</v>
      </c>
      <c r="G189" s="1" t="str">
        <f t="array" ref="G189">IFERROR(INDEX(Schedules!$T$4:$T$35,MATCH(Overall!$F189,Schedules!$B$4:$B$35,0)),"")</f>
        <v/>
      </c>
      <c r="H189" s="1" t="str">
        <f t="array" ref="H189">IFERROR(INDEX(Injuries!$K$100:$K$600,MATCH(Overall!$D189,Injuries!$J$100:$J$600,0)),"")</f>
        <v/>
      </c>
      <c r="I189" s="1">
        <f t="array" ref="I189">IFERROR(INDEX(Ranks!$J$1:$J$800,MATCH(Overall!$D189,Ranks!$E$1:$E$800,0)),"1000")</f>
        <v>259</v>
      </c>
      <c r="J189" s="1">
        <f t="array" ref="J189">IFERROR(INDEX(Ranks!$H$1:$H$800,MATCH(Overall!$D189,Ranks!$E$1:$E$800,0)),"1000")</f>
        <v>244</v>
      </c>
      <c r="K189" s="13">
        <f t="array" ref="K189">IFERROR(INDEX(Ranks!$L$1:$L$800,MATCH(Overall!$D189,Ranks!$E$1:$E$800,0)),"1000")</f>
        <v>195.1</v>
      </c>
      <c r="L189" s="1" t="str">
        <f t="array" ref="L189">IFERROR(INDEX(Ranks!$O$1:$O$800,MATCH(Overall!$D189,Ranks!$E$1:$E$800,0)),"Vet")</f>
        <v>Vet</v>
      </c>
      <c r="M189" s="12">
        <f t="array" ref="M189">IFERROR(INDEX(BorisTier!$E$211:$E$411,MATCH(Overall!$D189,BorisTier!$R$211:$R$411,0)),100)</f>
        <v>23</v>
      </c>
      <c r="N189" s="13">
        <f t="array" ref="N189">IFERROR(IF(OR(Overall!$E189="DB",Overall!$E189="DL",Overall!$E189="LB"),INDEX('IDP Prj'!$M$11:$M$1000,MATCH(Overall!$D189,'IDP Prj'!$B$11:$B$1000,0)),INDEX(ProjectionCalcs!$Q$8:$Q$979,MATCH(Overall!$D189,ProjectionCalcs!$B$8:$B$979,0))),0)</f>
        <v>0</v>
      </c>
      <c r="O189" s="14" t="str">
        <f>Overall!$D189</f>
        <v>Greg Olsen</v>
      </c>
      <c r="P189" s="15"/>
      <c r="Q189" s="3"/>
      <c r="R189" s="4"/>
      <c r="S189" s="3"/>
      <c r="T189" s="3"/>
      <c r="U189" s="3"/>
      <c r="V189" s="3"/>
      <c r="W189" s="5"/>
      <c r="X189" s="5"/>
      <c r="Y189" s="3"/>
      <c r="Z189" s="3"/>
    </row>
    <row r="190" ht="15.0" customHeight="1">
      <c r="A190" s="1">
        <f t="shared" si="1"/>
        <v>188</v>
      </c>
      <c r="B190" s="23">
        <v>0.0</v>
      </c>
      <c r="C190" s="1" t="str">
        <f t="shared" si="2"/>
        <v>Yes</v>
      </c>
      <c r="D190" s="1" t="s">
        <v>256</v>
      </c>
      <c r="E190" s="1" t="s">
        <v>211</v>
      </c>
      <c r="F190" s="1" t="s">
        <v>36</v>
      </c>
      <c r="G190" s="1" t="str">
        <f t="array" ref="G190">IFERROR(INDEX(Schedules!$T$4:$T$35,MATCH(Overall!$F190,Schedules!$B$4:$B$35,0)),"")</f>
        <v/>
      </c>
      <c r="H190" s="1" t="str">
        <f t="array" ref="H190">IFERROR(INDEX(Injuries!$K$100:$K$600,MATCH(Overall!$D190,Injuries!$J$100:$J$600,0)),"")</f>
        <v/>
      </c>
      <c r="I190" s="1">
        <f t="array" ref="I190">IFERROR(INDEX(Ranks!$J$1:$J$800,MATCH(Overall!$D190,Ranks!$E$1:$E$800,0)),"1000")</f>
        <v>178</v>
      </c>
      <c r="J190" s="1">
        <f t="array" ref="J190">IFERROR(INDEX(Ranks!$H$1:$H$800,MATCH(Overall!$D190,Ranks!$E$1:$E$800,0)),"1000")</f>
        <v>169</v>
      </c>
      <c r="K190" s="13">
        <f t="array" ref="K190">IFERROR(INDEX(Ranks!$L$1:$L$800,MATCH(Overall!$D190,Ranks!$E$1:$E$800,0)),"1000")</f>
        <v>193.5</v>
      </c>
      <c r="L190" s="1" t="str">
        <f t="array" ref="L190">IFERROR(INDEX(Ranks!$O$1:$O$800,MATCH(Overall!$D190,Ranks!$E$1:$E$800,0)),"Vet")</f>
        <v>Vet</v>
      </c>
      <c r="M190" s="12">
        <f t="array" ref="M190">IFERROR(INDEX(BorisTier!$E$211:$E$411,MATCH(Overall!$D190,BorisTier!$R$211:$R$411,0)),100)</f>
        <v>23</v>
      </c>
      <c r="N190" s="13">
        <f t="array" ref="N190">IFERROR(IF(OR(Overall!$E190="DB",Overall!$E190="DL",Overall!$E190="LB"),INDEX('IDP Prj'!$M$11:$M$1000,MATCH(Overall!$D190,'IDP Prj'!$B$11:$B$1000,0)),INDEX(ProjectionCalcs!$Q$8:$Q$979,MATCH(Overall!$D190,ProjectionCalcs!$B$8:$B$979,0))),0)</f>
        <v>0</v>
      </c>
      <c r="O190" s="14" t="str">
        <f>Overall!$D190</f>
        <v>Vikings D/ST</v>
      </c>
      <c r="P190" s="15"/>
      <c r="Q190" s="3"/>
      <c r="R190" s="4"/>
      <c r="S190" s="3"/>
      <c r="T190" s="3"/>
      <c r="U190" s="3"/>
      <c r="V190" s="3"/>
      <c r="W190" s="5"/>
      <c r="X190" s="5"/>
      <c r="Y190" s="3"/>
      <c r="Z190" s="3"/>
    </row>
    <row r="191" ht="15.0" customHeight="1">
      <c r="A191" s="1">
        <f t="shared" si="1"/>
        <v>189</v>
      </c>
      <c r="B191" s="23">
        <v>0.0</v>
      </c>
      <c r="C191" s="1" t="str">
        <f t="shared" si="2"/>
        <v>Yes</v>
      </c>
      <c r="D191" s="1" t="s">
        <v>257</v>
      </c>
      <c r="E191" s="1" t="s">
        <v>211</v>
      </c>
      <c r="F191" s="1" t="s">
        <v>95</v>
      </c>
      <c r="G191" s="1" t="str">
        <f t="array" ref="G191">IFERROR(INDEX(Schedules!$T$4:$T$35,MATCH(Overall!$F191,Schedules!$B$4:$B$35,0)),"")</f>
        <v/>
      </c>
      <c r="H191" s="1" t="str">
        <f t="array" ref="H191">IFERROR(INDEX(Injuries!$K$100:$K$600,MATCH(Overall!$D191,Injuries!$J$100:$J$600,0)),"")</f>
        <v/>
      </c>
      <c r="I191" s="1">
        <f t="array" ref="I191">IFERROR(INDEX(Ranks!$J$1:$J$800,MATCH(Overall!$D191,Ranks!$E$1:$E$800,0)),"1000")</f>
        <v>254</v>
      </c>
      <c r="J191" s="1">
        <f t="array" ref="J191">IFERROR(INDEX(Ranks!$H$1:$H$800,MATCH(Overall!$D191,Ranks!$E$1:$E$800,0)),"1000")</f>
        <v>204</v>
      </c>
      <c r="K191" s="13">
        <f t="array" ref="K191">IFERROR(INDEX(Ranks!$L$1:$L$800,MATCH(Overall!$D191,Ranks!$E$1:$E$800,0)),"1000")</f>
        <v>192.5</v>
      </c>
      <c r="L191" s="1" t="str">
        <f t="array" ref="L191">IFERROR(INDEX(Ranks!$O$1:$O$800,MATCH(Overall!$D191,Ranks!$E$1:$E$800,0)),"Vet")</f>
        <v>Vet</v>
      </c>
      <c r="M191" s="12">
        <f t="array" ref="M191">IFERROR(INDEX(BorisTier!$E$211:$E$411,MATCH(Overall!$D191,BorisTier!$R$211:$R$411,0)),100)</f>
        <v>100</v>
      </c>
      <c r="N191" s="13">
        <f t="array" ref="N191">IFERROR(IF(OR(Overall!$E191="DB",Overall!$E191="DL",Overall!$E191="LB"),INDEX('IDP Prj'!$M$11:$M$1000,MATCH(Overall!$D191,'IDP Prj'!$B$11:$B$1000,0)),INDEX(ProjectionCalcs!$Q$8:$Q$979,MATCH(Overall!$D191,ProjectionCalcs!$B$8:$B$979,0))),0)</f>
        <v>0</v>
      </c>
      <c r="O191" s="14" t="str">
        <f>Overall!$D191</f>
        <v>Rams D/ST</v>
      </c>
      <c r="P191" s="15"/>
      <c r="Q191" s="3"/>
      <c r="R191" s="4"/>
      <c r="S191" s="3"/>
      <c r="T191" s="3"/>
      <c r="U191" s="3"/>
      <c r="V191" s="3"/>
      <c r="W191" s="5"/>
      <c r="X191" s="5"/>
      <c r="Y191" s="3"/>
      <c r="Z191" s="3"/>
    </row>
    <row r="192" ht="15.0" customHeight="1">
      <c r="A192" s="1">
        <f t="shared" si="1"/>
        <v>190</v>
      </c>
      <c r="B192" s="12">
        <v>25.5</v>
      </c>
      <c r="C192" s="1" t="str">
        <f t="shared" si="2"/>
        <v>Yes</v>
      </c>
      <c r="D192" s="1" t="s">
        <v>258</v>
      </c>
      <c r="E192" s="1" t="s">
        <v>34</v>
      </c>
      <c r="F192" s="1" t="s">
        <v>27</v>
      </c>
      <c r="G192" s="1" t="str">
        <f t="array" ref="G192">IFERROR(INDEX(Schedules!$T$4:$T$35,MATCH(Overall!$F192,Schedules!$B$4:$B$35,0)),"")</f>
        <v/>
      </c>
      <c r="H192" s="1" t="str">
        <f t="array" ref="H192">IFERROR(INDEX(Injuries!$K$100:$K$600,MATCH(Overall!$D192,Injuries!$J$100:$J$600,0)),"")</f>
        <v/>
      </c>
      <c r="I192" s="1">
        <f t="array" ref="I192">IFERROR(INDEX(Ranks!$J$1:$J$800,MATCH(Overall!$D192,Ranks!$E$1:$E$800,0)),"1000")</f>
        <v>214</v>
      </c>
      <c r="J192" s="1">
        <f t="array" ref="J192">IFERROR(INDEX(Ranks!$H$1:$H$800,MATCH(Overall!$D192,Ranks!$E$1:$E$800,0)),"1000")</f>
        <v>263</v>
      </c>
      <c r="K192" s="13">
        <f t="array" ref="K192">IFERROR(INDEX(Ranks!$L$1:$L$800,MATCH(Overall!$D192,Ranks!$E$1:$E$800,0)),"1000")</f>
        <v>196.5</v>
      </c>
      <c r="L192" s="1" t="str">
        <f t="array" ref="L192">IFERROR(INDEX(Ranks!$O$1:$O$800,MATCH(Overall!$D192,Ranks!$E$1:$E$800,0)),"Vet")</f>
        <v>Vet</v>
      </c>
      <c r="M192" s="12">
        <f t="array" ref="M192">IFERROR(INDEX(BorisTier!$E$211:$E$411,MATCH(Overall!$D192,BorisTier!$R$211:$R$411,0)),100)</f>
        <v>23</v>
      </c>
      <c r="N192" s="13">
        <f t="array" ref="N192">IFERROR(IF(OR(Overall!$E192="DB",Overall!$E192="DL",Overall!$E192="LB"),INDEX('IDP Prj'!$M$11:$M$1000,MATCH(Overall!$D192,'IDP Prj'!$B$11:$B$1000,0)),INDEX(ProjectionCalcs!$Q$8:$Q$979,MATCH(Overall!$D192,ProjectionCalcs!$B$8:$B$979,0))),0)</f>
        <v>0</v>
      </c>
      <c r="O192" s="14" t="str">
        <f>Overall!$D192</f>
        <v>Corey Davis</v>
      </c>
      <c r="P192" s="15"/>
      <c r="Q192" s="3"/>
      <c r="R192" s="4"/>
      <c r="S192" s="3"/>
      <c r="T192" s="3"/>
      <c r="U192" s="3"/>
      <c r="V192" s="3"/>
      <c r="W192" s="5"/>
      <c r="X192" s="5"/>
      <c r="Y192" s="3"/>
      <c r="Z192" s="3"/>
    </row>
    <row r="193" ht="15.0" customHeight="1">
      <c r="A193" s="1">
        <f t="shared" si="1"/>
        <v>191</v>
      </c>
      <c r="B193" s="12">
        <v>36.9</v>
      </c>
      <c r="C193" s="1" t="str">
        <f t="shared" si="2"/>
        <v>Yes</v>
      </c>
      <c r="D193" s="1" t="s">
        <v>259</v>
      </c>
      <c r="E193" s="1" t="s">
        <v>34</v>
      </c>
      <c r="F193" s="1" t="s">
        <v>68</v>
      </c>
      <c r="G193" s="1" t="str">
        <f t="array" ref="G193">IFERROR(INDEX(Schedules!$T$4:$T$35,MATCH(Overall!$F193,Schedules!$B$4:$B$35,0)),"")</f>
        <v/>
      </c>
      <c r="H193" s="1" t="str">
        <f t="array" ref="H193">IFERROR(INDEX(Injuries!$K$100:$K$600,MATCH(Overall!$D193,Injuries!$J$100:$J$600,0)),"")</f>
        <v/>
      </c>
      <c r="I193" s="1">
        <f t="array" ref="I193">IFERROR(INDEX(Ranks!$J$1:$J$800,MATCH(Overall!$D193,Ranks!$E$1:$E$800,0)),"1000")</f>
        <v>150</v>
      </c>
      <c r="J193" s="1">
        <f t="array" ref="J193">IFERROR(INDEX(Ranks!$H$1:$H$800,MATCH(Overall!$D193,Ranks!$E$1:$E$800,0)),"1000")</f>
        <v>179</v>
      </c>
      <c r="K193" s="13">
        <f t="array" ref="K193">IFERROR(INDEX(Ranks!$L$1:$L$800,MATCH(Overall!$D193,Ranks!$E$1:$E$800,0)),"1000")</f>
        <v>176.9</v>
      </c>
      <c r="L193" s="1" t="str">
        <f t="array" ref="L193">IFERROR(INDEX(Ranks!$O$1:$O$800,MATCH(Overall!$D193,Ranks!$E$1:$E$800,0)),"Vet")</f>
        <v>Vet</v>
      </c>
      <c r="M193" s="12">
        <f t="array" ref="M193">IFERROR(INDEX(BorisTier!$E$211:$E$411,MATCH(Overall!$D193,BorisTier!$R$211:$R$411,0)),100)</f>
        <v>21</v>
      </c>
      <c r="N193" s="13">
        <f t="array" ref="N193">IFERROR(IF(OR(Overall!$E193="DB",Overall!$E193="DL",Overall!$E193="LB"),INDEX('IDP Prj'!$M$11:$M$1000,MATCH(Overall!$D193,'IDP Prj'!$B$11:$B$1000,0)),INDEX(ProjectionCalcs!$Q$8:$Q$979,MATCH(Overall!$D193,ProjectionCalcs!$B$8:$B$979,0))),0)</f>
        <v>0</v>
      </c>
      <c r="O193" s="14" t="str">
        <f>Overall!$D193</f>
        <v>Larry Fitzgerald</v>
      </c>
      <c r="P193" s="15"/>
      <c r="Q193" s="3"/>
      <c r="R193" s="4"/>
      <c r="S193" s="3"/>
      <c r="T193" s="3"/>
      <c r="U193" s="3"/>
      <c r="V193" s="3"/>
      <c r="W193" s="5"/>
      <c r="X193" s="5"/>
      <c r="Y193" s="3"/>
      <c r="Z193" s="3"/>
    </row>
    <row r="194" ht="15.0" customHeight="1">
      <c r="A194" s="1">
        <f t="shared" si="1"/>
        <v>192</v>
      </c>
      <c r="B194" s="12">
        <v>28.4</v>
      </c>
      <c r="C194" s="1" t="str">
        <f t="shared" si="2"/>
        <v>Yes</v>
      </c>
      <c r="D194" s="1" t="s">
        <v>260</v>
      </c>
      <c r="E194" s="1" t="s">
        <v>34</v>
      </c>
      <c r="F194" s="1" t="s">
        <v>50</v>
      </c>
      <c r="G194" s="1" t="str">
        <f t="array" ref="G194">IFERROR(INDEX(Schedules!$T$4:$T$35,MATCH(Overall!$F194,Schedules!$B$4:$B$35,0)),"")</f>
        <v/>
      </c>
      <c r="H194" s="1" t="str">
        <f t="array" ref="H194">IFERROR(INDEX(Injuries!$K$100:$K$600,MATCH(Overall!$D194,Injuries!$J$100:$J$600,0)),"")</f>
        <v/>
      </c>
      <c r="I194" s="1">
        <f t="array" ref="I194">IFERROR(INDEX(Ranks!$J$1:$J$800,MATCH(Overall!$D194,Ranks!$E$1:$E$800,0)),"1000")</f>
        <v>232</v>
      </c>
      <c r="J194" s="1">
        <f t="array" ref="J194">IFERROR(INDEX(Ranks!$H$1:$H$800,MATCH(Overall!$D194,Ranks!$E$1:$E$800,0)),"1000")</f>
        <v>247</v>
      </c>
      <c r="K194" s="13">
        <f t="array" ref="K194">IFERROR(INDEX(Ranks!$L$1:$L$800,MATCH(Overall!$D194,Ranks!$E$1:$E$800,0)),"1000")</f>
        <v>202.9</v>
      </c>
      <c r="L194" s="1" t="str">
        <f t="array" ref="L194">IFERROR(INDEX(Ranks!$O$1:$O$800,MATCH(Overall!$D194,Ranks!$E$1:$E$800,0)),"Vet")</f>
        <v>Vet</v>
      </c>
      <c r="M194" s="12">
        <f t="array" ref="M194">IFERROR(INDEX(BorisTier!$E$211:$E$411,MATCH(Overall!$D194,BorisTier!$R$211:$R$411,0)),100)</f>
        <v>100</v>
      </c>
      <c r="N194" s="13">
        <f t="array" ref="N194">IFERROR(IF(OR(Overall!$E194="DB",Overall!$E194="DL",Overall!$E194="LB"),INDEX('IDP Prj'!$M$11:$M$1000,MATCH(Overall!$D194,'IDP Prj'!$B$11:$B$1000,0)),INDEX(ProjectionCalcs!$Q$8:$Q$979,MATCH(Overall!$D194,ProjectionCalcs!$B$8:$B$979,0))),0)</f>
        <v>0</v>
      </c>
      <c r="O194" s="14" t="str">
        <f>Overall!$D194</f>
        <v>Tyrell Williams</v>
      </c>
      <c r="P194" s="15"/>
      <c r="Q194" s="3"/>
      <c r="R194" s="4"/>
      <c r="S194" s="3"/>
      <c r="T194" s="3"/>
      <c r="U194" s="3"/>
      <c r="V194" s="3"/>
      <c r="W194" s="5"/>
      <c r="X194" s="5"/>
      <c r="Y194" s="3"/>
      <c r="Z194" s="3"/>
    </row>
    <row r="195" ht="15.0" customHeight="1">
      <c r="A195" s="1">
        <f t="shared" si="1"/>
        <v>193</v>
      </c>
      <c r="B195" s="12">
        <v>29.3</v>
      </c>
      <c r="C195" s="1" t="str">
        <f t="shared" si="2"/>
        <v>Yes</v>
      </c>
      <c r="D195" s="1" t="s">
        <v>261</v>
      </c>
      <c r="E195" s="1" t="s">
        <v>75</v>
      </c>
      <c r="F195" s="1" t="s">
        <v>50</v>
      </c>
      <c r="G195" s="1" t="str">
        <f t="array" ref="G195">IFERROR(INDEX(Schedules!$T$4:$T$35,MATCH(Overall!$F195,Schedules!$B$4:$B$35,0)),"")</f>
        <v/>
      </c>
      <c r="H195" s="1" t="str">
        <f t="array" ref="H195">IFERROR(INDEX(Injuries!$K$100:$K$600,MATCH(Overall!$D195,Injuries!$J$100:$J$600,0)),"")</f>
        <v/>
      </c>
      <c r="I195" s="1">
        <f t="array" ref="I195">IFERROR(INDEX(Ranks!$J$1:$J$800,MATCH(Overall!$D195,Ranks!$E$1:$E$800,0)),"1000")</f>
        <v>244</v>
      </c>
      <c r="J195" s="1">
        <f t="array" ref="J195">IFERROR(INDEX(Ranks!$H$1:$H$800,MATCH(Overall!$D195,Ranks!$E$1:$E$800,0)),"1000")</f>
        <v>212</v>
      </c>
      <c r="K195" s="13">
        <f t="array" ref="K195">IFERROR(INDEX(Ranks!$L$1:$L$800,MATCH(Overall!$D195,Ranks!$E$1:$E$800,0)),"1000")</f>
        <v>198.5</v>
      </c>
      <c r="L195" s="1" t="str">
        <f t="array" ref="L195">IFERROR(INDEX(Ranks!$O$1:$O$800,MATCH(Overall!$D195,Ranks!$E$1:$E$800,0)),"Vet")</f>
        <v>Vet</v>
      </c>
      <c r="M195" s="12">
        <f t="array" ref="M195">IFERROR(INDEX(BorisTier!$E$211:$E$411,MATCH(Overall!$D195,BorisTier!$R$211:$R$411,0)),100)</f>
        <v>24</v>
      </c>
      <c r="N195" s="13">
        <f t="array" ref="N195">IFERROR(IF(OR(Overall!$E195="DB",Overall!$E195="DL",Overall!$E195="LB"),INDEX('IDP Prj'!$M$11:$M$1000,MATCH(Overall!$D195,'IDP Prj'!$B$11:$B$1000,0)),INDEX(ProjectionCalcs!$Q$8:$Q$979,MATCH(Overall!$D195,ProjectionCalcs!$B$8:$B$979,0))),0)</f>
        <v>0</v>
      </c>
      <c r="O195" s="14" t="str">
        <f>Overall!$D195</f>
        <v>Derek Carr</v>
      </c>
      <c r="P195" s="15"/>
      <c r="Q195" s="3"/>
      <c r="R195" s="4"/>
      <c r="S195" s="3"/>
      <c r="T195" s="3"/>
      <c r="U195" s="3"/>
      <c r="V195" s="3"/>
      <c r="W195" s="5"/>
      <c r="X195" s="5"/>
      <c r="Y195" s="3"/>
      <c r="Z195" s="3"/>
    </row>
    <row r="196" ht="15.0" customHeight="1">
      <c r="A196" s="1">
        <f t="shared" si="1"/>
        <v>194</v>
      </c>
      <c r="B196" s="12">
        <v>22.8</v>
      </c>
      <c r="C196" s="1" t="str">
        <f t="shared" si="2"/>
        <v>Yes</v>
      </c>
      <c r="D196" s="1" t="s">
        <v>262</v>
      </c>
      <c r="E196" s="1" t="s">
        <v>34</v>
      </c>
      <c r="F196" s="1" t="s">
        <v>114</v>
      </c>
      <c r="G196" s="1" t="str">
        <f t="array" ref="G196">IFERROR(INDEX(Schedules!$T$4:$T$35,MATCH(Overall!$F196,Schedules!$B$4:$B$35,0)),"")</f>
        <v/>
      </c>
      <c r="H196" s="1" t="str">
        <f t="array" ref="H196">IFERROR(INDEX(Injuries!$K$100:$K$600,MATCH(Overall!$D196,Injuries!$J$100:$J$600,0)),"")</f>
        <v>Ques: Week 1 </v>
      </c>
      <c r="I196" s="1">
        <f t="array" ref="I196">IFERROR(INDEX(Ranks!$J$1:$J$800,MATCH(Overall!$D196,Ranks!$E$1:$E$800,0)),"1000")</f>
        <v>152</v>
      </c>
      <c r="J196" s="1">
        <f t="array" ref="J196">IFERROR(INDEX(Ranks!$H$1:$H$800,MATCH(Overall!$D196,Ranks!$E$1:$E$800,0)),"1000")</f>
        <v>202</v>
      </c>
      <c r="K196" s="13">
        <f t="array" ref="K196">IFERROR(INDEX(Ranks!$L$1:$L$800,MATCH(Overall!$D196,Ranks!$E$1:$E$800,0)),"1000")</f>
        <v>196.9</v>
      </c>
      <c r="L196" s="1">
        <f t="array" ref="L196">IFERROR(INDEX(Ranks!$O$1:$O$800,MATCH(Overall!$D196,Ranks!$E$1:$E$800,0)),"Vet")</f>
        <v>13</v>
      </c>
      <c r="M196" s="12">
        <f t="array" ref="M196">IFERROR(INDEX(BorisTier!$E$211:$E$411,MATCH(Overall!$D196,BorisTier!$R$211:$R$411,0)),100)</f>
        <v>23</v>
      </c>
      <c r="N196" s="13">
        <f t="array" ref="N196">IFERROR(IF(OR(Overall!$E196="DB",Overall!$E196="DL",Overall!$E196="LB"),INDEX('IDP Prj'!$M$11:$M$1000,MATCH(Overall!$D196,'IDP Prj'!$B$11:$B$1000,0)),INDEX(ProjectionCalcs!$Q$8:$Q$979,MATCH(Overall!$D196,ProjectionCalcs!$B$8:$B$979,0))),0)</f>
        <v>0</v>
      </c>
      <c r="O196" s="14" t="str">
        <f>Overall!$D196</f>
        <v>Denzel Mims</v>
      </c>
      <c r="P196" s="15"/>
      <c r="Q196" s="3"/>
      <c r="R196" s="4"/>
      <c r="S196" s="3"/>
      <c r="T196" s="3"/>
      <c r="U196" s="3"/>
      <c r="V196" s="3"/>
      <c r="W196" s="5"/>
      <c r="X196" s="5"/>
      <c r="Y196" s="3"/>
      <c r="Z196" s="3"/>
    </row>
    <row r="197" ht="15.0" customHeight="1">
      <c r="A197" s="1">
        <f t="shared" si="1"/>
        <v>195</v>
      </c>
      <c r="B197" s="12">
        <v>22.0</v>
      </c>
      <c r="C197" s="1" t="str">
        <f t="shared" si="2"/>
        <v>Yes</v>
      </c>
      <c r="D197" s="1" t="s">
        <v>263</v>
      </c>
      <c r="E197" s="1" t="s">
        <v>61</v>
      </c>
      <c r="F197" s="1" t="s">
        <v>36</v>
      </c>
      <c r="G197" s="1" t="str">
        <f t="array" ref="G197">IFERROR(INDEX(Schedules!$T$4:$T$35,MATCH(Overall!$F197,Schedules!$B$4:$B$35,0)),"")</f>
        <v/>
      </c>
      <c r="H197" s="1" t="str">
        <f t="array" ref="H197">IFERROR(INDEX(Injuries!$K$100:$K$600,MATCH(Overall!$D197,Injuries!$J$100:$J$600,0)),"")</f>
        <v/>
      </c>
      <c r="I197" s="1">
        <f t="array" ref="I197">IFERROR(INDEX(Ranks!$J$1:$J$800,MATCH(Overall!$D197,Ranks!$E$1:$E$800,0)),"1000")</f>
        <v>211</v>
      </c>
      <c r="J197" s="1">
        <f t="array" ref="J197">IFERROR(INDEX(Ranks!$H$1:$H$800,MATCH(Overall!$D197,Ranks!$E$1:$E$800,0)),"1000")</f>
        <v>245</v>
      </c>
      <c r="K197" s="13">
        <f t="array" ref="K197">IFERROR(INDEX(Ranks!$L$1:$L$800,MATCH(Overall!$D197,Ranks!$E$1:$E$800,0)),"1000")</f>
        <v>180.3</v>
      </c>
      <c r="L197" s="1" t="str">
        <f t="array" ref="L197">IFERROR(INDEX(Ranks!$O$1:$O$800,MATCH(Overall!$D197,Ranks!$E$1:$E$800,0)),"Vet")</f>
        <v>Vet</v>
      </c>
      <c r="M197" s="12">
        <f t="array" ref="M197">IFERROR(INDEX(BorisTier!$E$211:$E$411,MATCH(Overall!$D197,BorisTier!$R$211:$R$411,0)),100)</f>
        <v>22</v>
      </c>
      <c r="N197" s="13">
        <f t="array" ref="N197">IFERROR(IF(OR(Overall!$E197="DB",Overall!$E197="DL",Overall!$E197="LB"),INDEX('IDP Prj'!$M$11:$M$1000,MATCH(Overall!$D197,'IDP Prj'!$B$11:$B$1000,0)),INDEX(ProjectionCalcs!$Q$8:$Q$979,MATCH(Overall!$D197,ProjectionCalcs!$B$8:$B$979,0))),0)</f>
        <v>0</v>
      </c>
      <c r="O197" s="14" t="str">
        <f>Overall!$D197</f>
        <v>Irv Smith Jr.</v>
      </c>
      <c r="P197" s="15"/>
      <c r="Q197" s="3"/>
      <c r="R197" s="4"/>
      <c r="S197" s="3"/>
      <c r="T197" s="3"/>
      <c r="U197" s="3"/>
      <c r="V197" s="3"/>
      <c r="W197" s="5"/>
      <c r="X197" s="5"/>
      <c r="Y197" s="3"/>
      <c r="Z197" s="3"/>
    </row>
    <row r="198" ht="15.0" customHeight="1">
      <c r="A198" s="1">
        <f t="shared" si="1"/>
        <v>196</v>
      </c>
      <c r="B198" s="12">
        <v>27.2</v>
      </c>
      <c r="C198" s="1" t="str">
        <f t="shared" si="2"/>
        <v>Yes</v>
      </c>
      <c r="D198" s="1" t="s">
        <v>264</v>
      </c>
      <c r="E198" s="1" t="s">
        <v>17</v>
      </c>
      <c r="F198" s="1" t="s">
        <v>95</v>
      </c>
      <c r="G198" s="1" t="str">
        <f t="array" ref="G198">IFERROR(INDEX(Schedules!$T$4:$T$35,MATCH(Overall!$F198,Schedules!$B$4:$B$35,0)),"")</f>
        <v/>
      </c>
      <c r="H198" s="1" t="str">
        <f t="array" ref="H198">IFERROR(INDEX(Injuries!$K$100:$K$600,MATCH(Overall!$D198,Injuries!$J$100:$J$600,0)),"")</f>
        <v/>
      </c>
      <c r="I198" s="1">
        <f t="array" ref="I198">IFERROR(INDEX(Ranks!$J$1:$J$800,MATCH(Overall!$D198,Ranks!$E$1:$E$800,0)),"1000")</f>
        <v>236</v>
      </c>
      <c r="J198" s="1">
        <f t="array" ref="J198">IFERROR(INDEX(Ranks!$H$1:$H$800,MATCH(Overall!$D198,Ranks!$E$1:$E$800,0)),"1000")</f>
        <v>267</v>
      </c>
      <c r="K198" s="13">
        <f t="array" ref="K198">IFERROR(INDEX(Ranks!$L$1:$L$800,MATCH(Overall!$D198,Ranks!$E$1:$E$800,0)),"1000")</f>
        <v>228.6</v>
      </c>
      <c r="L198" s="1" t="str">
        <f t="array" ref="L198">IFERROR(INDEX(Ranks!$O$1:$O$800,MATCH(Overall!$D198,Ranks!$E$1:$E$800,0)),"Vet")</f>
        <v>Vet</v>
      </c>
      <c r="M198" s="12">
        <f t="array" ref="M198">IFERROR(INDEX(BorisTier!$E$211:$E$411,MATCH(Overall!$D198,BorisTier!$R$211:$R$411,0)),100)</f>
        <v>100</v>
      </c>
      <c r="N198" s="13">
        <f t="array" ref="N198">IFERROR(IF(OR(Overall!$E198="DB",Overall!$E198="DL",Overall!$E198="LB"),INDEX('IDP Prj'!$M$11:$M$1000,MATCH(Overall!$D198,'IDP Prj'!$B$11:$B$1000,0)),INDEX(ProjectionCalcs!$Q$8:$Q$979,MATCH(Overall!$D198,ProjectionCalcs!$B$8:$B$979,0))),0)</f>
        <v>0</v>
      </c>
      <c r="O198" s="14" t="str">
        <f>Overall!$D198</f>
        <v>Malcolm Brown</v>
      </c>
      <c r="P198" s="15"/>
      <c r="Q198" s="3"/>
      <c r="R198" s="4"/>
      <c r="S198" s="3"/>
      <c r="T198" s="3"/>
      <c r="U198" s="3"/>
      <c r="V198" s="3"/>
      <c r="W198" s="5"/>
      <c r="X198" s="5"/>
      <c r="Y198" s="3"/>
      <c r="Z198" s="3"/>
    </row>
    <row r="199" ht="15.0" customHeight="1">
      <c r="A199" s="1">
        <f t="shared" si="1"/>
        <v>197</v>
      </c>
      <c r="B199" s="12">
        <v>24.6</v>
      </c>
      <c r="C199" s="1" t="str">
        <f t="shared" si="2"/>
        <v>Yes</v>
      </c>
      <c r="D199" s="1" t="s">
        <v>265</v>
      </c>
      <c r="E199" s="1" t="s">
        <v>34</v>
      </c>
      <c r="F199" s="1" t="s">
        <v>50</v>
      </c>
      <c r="G199" s="1" t="str">
        <f t="array" ref="G199">IFERROR(INDEX(Schedules!$T$4:$T$35,MATCH(Overall!$F199,Schedules!$B$4:$B$35,0)),"")</f>
        <v/>
      </c>
      <c r="H199" s="1" t="str">
        <f t="array" ref="H199">IFERROR(INDEX(Injuries!$K$100:$K$600,MATCH(Overall!$D199,Injuries!$J$100:$J$600,0)),"")</f>
        <v/>
      </c>
      <c r="I199" s="1">
        <f t="array" ref="I199">IFERROR(INDEX(Ranks!$J$1:$J$800,MATCH(Overall!$D199,Ranks!$E$1:$E$800,0)),"1000")</f>
        <v>227</v>
      </c>
      <c r="J199" s="1">
        <f t="array" ref="J199">IFERROR(INDEX(Ranks!$H$1:$H$800,MATCH(Overall!$D199,Ranks!$E$1:$E$800,0)),"1000")</f>
        <v>192</v>
      </c>
      <c r="K199" s="13">
        <f t="array" ref="K199">IFERROR(INDEX(Ranks!$L$1:$L$800,MATCH(Overall!$D199,Ranks!$E$1:$E$800,0)),"1000")</f>
        <v>191.2</v>
      </c>
      <c r="L199" s="1" t="str">
        <f t="array" ref="L199">IFERROR(INDEX(Ranks!$O$1:$O$800,MATCH(Overall!$D199,Ranks!$E$1:$E$800,0)),"Vet")</f>
        <v>Vet</v>
      </c>
      <c r="M199" s="12">
        <f t="array" ref="M199">IFERROR(INDEX(BorisTier!$E$211:$E$411,MATCH(Overall!$D199,BorisTier!$R$211:$R$411,0)),100)</f>
        <v>23</v>
      </c>
      <c r="N199" s="13">
        <f t="array" ref="N199">IFERROR(IF(OR(Overall!$E199="DB",Overall!$E199="DL",Overall!$E199="LB"),INDEX('IDP Prj'!$M$11:$M$1000,MATCH(Overall!$D199,'IDP Prj'!$B$11:$B$1000,0)),INDEX(ProjectionCalcs!$Q$8:$Q$979,MATCH(Overall!$D199,ProjectionCalcs!$B$8:$B$979,0))),0)</f>
        <v>0</v>
      </c>
      <c r="O199" s="14" t="str">
        <f>Overall!$D199</f>
        <v>Hunter Renfrow</v>
      </c>
      <c r="P199" s="15"/>
      <c r="Q199" s="3"/>
      <c r="R199" s="4"/>
      <c r="S199" s="3"/>
      <c r="T199" s="3"/>
      <c r="U199" s="3"/>
      <c r="V199" s="3"/>
      <c r="W199" s="5"/>
      <c r="X199" s="5"/>
      <c r="Y199" s="3"/>
      <c r="Z199" s="3"/>
    </row>
    <row r="200" ht="15.0" customHeight="1">
      <c r="A200" s="1">
        <f t="shared" si="1"/>
        <v>198</v>
      </c>
      <c r="B200" s="12">
        <v>21.0</v>
      </c>
      <c r="C200" s="1" t="str">
        <f t="shared" si="2"/>
        <v>Yes</v>
      </c>
      <c r="D200" s="1" t="s">
        <v>266</v>
      </c>
      <c r="E200" s="1" t="s">
        <v>17</v>
      </c>
      <c r="F200" s="1" t="s">
        <v>90</v>
      </c>
      <c r="G200" s="1" t="str">
        <f t="array" ref="G200">IFERROR(INDEX(Schedules!$T$4:$T$35,MATCH(Overall!$F200,Schedules!$B$4:$B$35,0)),"")</f>
        <v/>
      </c>
      <c r="H200" s="1" t="str">
        <f t="array" ref="H200">IFERROR(INDEX(Injuries!$K$100:$K$600,MATCH(Overall!$D200,Injuries!$J$100:$J$600,0)),"")</f>
        <v/>
      </c>
      <c r="I200" s="1">
        <f t="array" ref="I200">IFERROR(INDEX(Ranks!$J$1:$J$800,MATCH(Overall!$D200,Ranks!$E$1:$E$800,0)),"1000")</f>
        <v>160</v>
      </c>
      <c r="J200" s="1">
        <f t="array" ref="J200">IFERROR(INDEX(Ranks!$H$1:$H$800,MATCH(Overall!$D200,Ranks!$E$1:$E$800,0)),"1000")</f>
        <v>180</v>
      </c>
      <c r="K200" s="13">
        <f t="array" ref="K200">IFERROR(INDEX(Ranks!$L$1:$L$800,MATCH(Overall!$D200,Ranks!$E$1:$E$800,0)),"1000")</f>
        <v>203.9</v>
      </c>
      <c r="L200" s="1">
        <f t="array" ref="L200">IFERROR(INDEX(Ranks!$O$1:$O$800,MATCH(Overall!$D200,Ranks!$E$1:$E$800,0)),"Vet")</f>
        <v>25</v>
      </c>
      <c r="M200" s="12">
        <f t="array" ref="M200">IFERROR(INDEX(BorisTier!$E$211:$E$411,MATCH(Overall!$D200,BorisTier!$R$211:$R$411,0)),100)</f>
        <v>24</v>
      </c>
      <c r="N200" s="13">
        <f t="array" ref="N200">IFERROR(IF(OR(Overall!$E200="DB",Overall!$E200="DL",Overall!$E200="LB"),INDEX('IDP Prj'!$M$11:$M$1000,MATCH(Overall!$D200,'IDP Prj'!$B$11:$B$1000,0)),INDEX(ProjectionCalcs!$Q$8:$Q$979,MATCH(Overall!$D200,ProjectionCalcs!$B$8:$B$979,0))),0)</f>
        <v>0</v>
      </c>
      <c r="O200" s="14" t="str">
        <f>Overall!$D200</f>
        <v>Anthony McFarland Jr.</v>
      </c>
      <c r="P200" s="15"/>
      <c r="Q200" s="3"/>
      <c r="R200" s="4"/>
      <c r="S200" s="3"/>
      <c r="T200" s="3"/>
      <c r="U200" s="3"/>
      <c r="V200" s="3"/>
      <c r="W200" s="5"/>
      <c r="X200" s="5"/>
      <c r="Y200" s="3"/>
      <c r="Z200" s="3"/>
    </row>
    <row r="201" ht="15.0" customHeight="1">
      <c r="A201" s="1">
        <f t="shared" si="1"/>
        <v>199</v>
      </c>
      <c r="B201" s="12">
        <v>26.7</v>
      </c>
      <c r="C201" s="1" t="str">
        <f t="shared" si="2"/>
        <v>Yes</v>
      </c>
      <c r="D201" s="1" t="s">
        <v>267</v>
      </c>
      <c r="E201" s="1" t="s">
        <v>34</v>
      </c>
      <c r="F201" s="1" t="s">
        <v>99</v>
      </c>
      <c r="G201" s="1" t="str">
        <f t="array" ref="G201">IFERROR(INDEX(Schedules!$T$4:$T$35,MATCH(Overall!$F201,Schedules!$B$4:$B$35,0)),"")</f>
        <v/>
      </c>
      <c r="H201" s="1" t="str">
        <f t="array" ref="H201">IFERROR(INDEX(Injuries!$K$100:$K$600,MATCH(Overall!$D201,Injuries!$J$100:$J$600,0)),"")</f>
        <v/>
      </c>
      <c r="I201" s="1">
        <f t="array" ref="I201">IFERROR(INDEX(Ranks!$J$1:$J$800,MATCH(Overall!$D201,Ranks!$E$1:$E$800,0)),"1000")</f>
        <v>218</v>
      </c>
      <c r="J201" s="1">
        <f t="array" ref="J201">IFERROR(INDEX(Ranks!$H$1:$H$800,MATCH(Overall!$D201,Ranks!$E$1:$E$800,0)),"1000")</f>
        <v>205</v>
      </c>
      <c r="K201" s="13">
        <f t="array" ref="K201">IFERROR(INDEX(Ranks!$L$1:$L$800,MATCH(Overall!$D201,Ranks!$E$1:$E$800,0)),"1000")</f>
        <v>186.6</v>
      </c>
      <c r="L201" s="1" t="str">
        <f t="array" ref="L201">IFERROR(INDEX(Ranks!$O$1:$O$800,MATCH(Overall!$D201,Ranks!$E$1:$E$800,0)),"Vet")</f>
        <v>Vet</v>
      </c>
      <c r="M201" s="12">
        <f t="array" ref="M201">IFERROR(INDEX(BorisTier!$E$211:$E$411,MATCH(Overall!$D201,BorisTier!$R$211:$R$411,0)),100)</f>
        <v>22</v>
      </c>
      <c r="N201" s="13">
        <f t="array" ref="N201">IFERROR(IF(OR(Overall!$E201="DB",Overall!$E201="DL",Overall!$E201="LB"),INDEX('IDP Prj'!$M$11:$M$1000,MATCH(Overall!$D201,'IDP Prj'!$B$11:$B$1000,0)),INDEX(ProjectionCalcs!$Q$8:$Q$979,MATCH(Overall!$D201,ProjectionCalcs!$B$8:$B$979,0))),0)</f>
        <v>0</v>
      </c>
      <c r="O201" s="14" t="str">
        <f>Overall!$D201</f>
        <v>Dede Westbrook</v>
      </c>
      <c r="P201" s="15"/>
      <c r="Q201" s="3"/>
      <c r="R201" s="4"/>
      <c r="S201" s="3"/>
      <c r="T201" s="3"/>
      <c r="U201" s="3"/>
      <c r="V201" s="3"/>
      <c r="W201" s="5"/>
      <c r="X201" s="5"/>
      <c r="Y201" s="3"/>
      <c r="Z201" s="3"/>
    </row>
    <row r="202" ht="15.0" customHeight="1">
      <c r="A202" s="1">
        <f t="shared" si="1"/>
        <v>200</v>
      </c>
      <c r="B202" s="12">
        <v>24.7</v>
      </c>
      <c r="C202" s="1" t="str">
        <f t="shared" si="2"/>
        <v>Yes</v>
      </c>
      <c r="D202" s="1" t="s">
        <v>268</v>
      </c>
      <c r="E202" s="1" t="s">
        <v>34</v>
      </c>
      <c r="F202" s="1" t="s">
        <v>44</v>
      </c>
      <c r="G202" s="1" t="str">
        <f t="array" ref="G202">IFERROR(INDEX(Schedules!$T$4:$T$35,MATCH(Overall!$F202,Schedules!$B$4:$B$35,0)),"")</f>
        <v/>
      </c>
      <c r="H202" s="1" t="str">
        <f t="array" ref="H202">IFERROR(INDEX(Injuries!$K$100:$K$600,MATCH(Overall!$D202,Injuries!$J$100:$J$600,0)),"")</f>
        <v/>
      </c>
      <c r="I202" s="1">
        <f t="array" ref="I202">IFERROR(INDEX(Ranks!$J$1:$J$800,MATCH(Overall!$D202,Ranks!$E$1:$E$800,0)),"1000")</f>
        <v>251</v>
      </c>
      <c r="J202" s="1">
        <f t="array" ref="J202">IFERROR(INDEX(Ranks!$H$1:$H$800,MATCH(Overall!$D202,Ranks!$E$1:$E$800,0)),"1000")</f>
        <v>228</v>
      </c>
      <c r="K202" s="13">
        <f t="array" ref="K202">IFERROR(INDEX(Ranks!$L$1:$L$800,MATCH(Overall!$D202,Ranks!$E$1:$E$800,0)),"1000")</f>
        <v>211.6</v>
      </c>
      <c r="L202" s="1" t="str">
        <f t="array" ref="L202">IFERROR(INDEX(Ranks!$O$1:$O$800,MATCH(Overall!$D202,Ranks!$E$1:$E$800,0)),"Vet")</f>
        <v>Vet</v>
      </c>
      <c r="M202" s="12">
        <f t="array" ref="M202">IFERROR(INDEX(BorisTier!$E$211:$E$411,MATCH(Overall!$D202,BorisTier!$R$211:$R$411,0)),100)</f>
        <v>100</v>
      </c>
      <c r="N202" s="13">
        <f t="array" ref="N202">IFERROR(IF(OR(Overall!$E202="DB",Overall!$E202="DL",Overall!$E202="LB"),INDEX('IDP Prj'!$M$11:$M$1000,MATCH(Overall!$D202,'IDP Prj'!$B$11:$B$1000,0)),INDEX(ProjectionCalcs!$Q$8:$Q$979,MATCH(Overall!$D202,ProjectionCalcs!$B$8:$B$979,0))),0)</f>
        <v>0</v>
      </c>
      <c r="O202" s="14" t="str">
        <f>Overall!$D202</f>
        <v>John Ross III</v>
      </c>
      <c r="P202" s="15"/>
      <c r="Q202" s="3"/>
      <c r="R202" s="4"/>
      <c r="S202" s="3"/>
      <c r="T202" s="3"/>
      <c r="U202" s="3"/>
      <c r="V202" s="3"/>
      <c r="W202" s="5"/>
      <c r="X202" s="5"/>
      <c r="Y202" s="3"/>
      <c r="Z202" s="3"/>
    </row>
    <row r="203" ht="15.0" customHeight="1">
      <c r="A203" s="1">
        <f t="shared" si="1"/>
        <v>201</v>
      </c>
      <c r="B203" s="12">
        <v>29.9</v>
      </c>
      <c r="C203" s="1" t="str">
        <f t="shared" si="2"/>
        <v>Yes</v>
      </c>
      <c r="D203" s="1" t="s">
        <v>269</v>
      </c>
      <c r="E203" s="1" t="s">
        <v>34</v>
      </c>
      <c r="F203" s="1" t="s">
        <v>107</v>
      </c>
      <c r="G203" s="1" t="str">
        <f t="array" ref="G203">IFERROR(INDEX(Schedules!$T$4:$T$35,MATCH(Overall!$F203,Schedules!$B$4:$B$35,0)),"")</f>
        <v/>
      </c>
      <c r="H203" s="1" t="str">
        <f t="array" ref="H203">IFERROR(INDEX(Injuries!$K$100:$K$600,MATCH(Overall!$D203,Injuries!$J$100:$J$600,0)),"")</f>
        <v/>
      </c>
      <c r="I203" s="1">
        <f t="array" ref="I203">IFERROR(INDEX(Ranks!$J$1:$J$800,MATCH(Overall!$D203,Ranks!$E$1:$E$800,0)),"1000")</f>
        <v>149</v>
      </c>
      <c r="J203" s="1">
        <f t="array" ref="J203">IFERROR(INDEX(Ranks!$H$1:$H$800,MATCH(Overall!$D203,Ranks!$E$1:$E$800,0)),"1000")</f>
        <v>254</v>
      </c>
      <c r="K203" s="13">
        <f t="array" ref="K203">IFERROR(INDEX(Ranks!$L$1:$L$800,MATCH(Overall!$D203,Ranks!$E$1:$E$800,0)),"1000")</f>
        <v>197.2</v>
      </c>
      <c r="L203" s="1" t="str">
        <f t="array" ref="L203">IFERROR(INDEX(Ranks!$O$1:$O$800,MATCH(Overall!$D203,Ranks!$E$1:$E$800,0)),"Vet")</f>
        <v>Vet</v>
      </c>
      <c r="M203" s="12">
        <f t="array" ref="M203">IFERROR(INDEX(BorisTier!$E$211:$E$411,MATCH(Overall!$D203,BorisTier!$R$211:$R$411,0)),100)</f>
        <v>23</v>
      </c>
      <c r="N203" s="13">
        <f t="array" ref="N203">IFERROR(IF(OR(Overall!$E203="DB",Overall!$E203="DL",Overall!$E203="LB"),INDEX('IDP Prj'!$M$11:$M$1000,MATCH(Overall!$D203,'IDP Prj'!$B$11:$B$1000,0)),INDEX(ProjectionCalcs!$Q$8:$Q$979,MATCH(Overall!$D203,ProjectionCalcs!$B$8:$B$979,0))),0)</f>
        <v>0</v>
      </c>
      <c r="O203" s="14" t="str">
        <f>Overall!$D203</f>
        <v>Randall Cobb</v>
      </c>
      <c r="P203" s="15"/>
      <c r="Q203" s="3"/>
      <c r="R203" s="4"/>
      <c r="S203" s="3"/>
      <c r="T203" s="3"/>
      <c r="U203" s="3"/>
      <c r="V203" s="3"/>
      <c r="W203" s="5"/>
      <c r="X203" s="5"/>
      <c r="Y203" s="3"/>
      <c r="Z203" s="3"/>
    </row>
    <row r="204" ht="15.0" customHeight="1">
      <c r="A204" s="1">
        <f t="shared" si="1"/>
        <v>202</v>
      </c>
      <c r="B204" s="23">
        <v>0.0</v>
      </c>
      <c r="C204" s="1" t="str">
        <f t="shared" si="2"/>
        <v>Yes</v>
      </c>
      <c r="D204" s="1" t="s">
        <v>270</v>
      </c>
      <c r="E204" s="1" t="s">
        <v>235</v>
      </c>
      <c r="F204" s="1" t="s">
        <v>64</v>
      </c>
      <c r="G204" s="1" t="str">
        <f t="array" ref="G204">IFERROR(INDEX(Schedules!$T$4:$T$35,MATCH(Overall!$F204,Schedules!$B$4:$B$35,0)),"")</f>
        <v/>
      </c>
      <c r="H204" s="1" t="str">
        <f t="array" ref="H204">IFERROR(INDEX(Injuries!$K$100:$K$600,MATCH(Overall!$D204,Injuries!$J$100:$J$600,0)),"")</f>
        <v/>
      </c>
      <c r="I204" s="1">
        <f t="array" ref="I204">IFERROR(INDEX(Ranks!$J$1:$J$800,MATCH(Overall!$D204,Ranks!$E$1:$E$800,0)),"1000")</f>
        <v>186</v>
      </c>
      <c r="J204" s="1">
        <f t="array" ref="J204">IFERROR(INDEX(Ranks!$H$1:$H$800,MATCH(Overall!$D204,Ranks!$E$1:$E$800,0)),"1000")</f>
        <v>170</v>
      </c>
      <c r="K204" s="13">
        <f t="array" ref="K204">IFERROR(INDEX(Ranks!$L$1:$L$800,MATCH(Overall!$D204,Ranks!$E$1:$E$800,0)),"1000")</f>
        <v>208.9</v>
      </c>
      <c r="L204" s="1" t="str">
        <f t="array" ref="L204">IFERROR(INDEX(Ranks!$O$1:$O$800,MATCH(Overall!$D204,Ranks!$E$1:$E$800,0)),"Vet")</f>
        <v>Vet</v>
      </c>
      <c r="M204" s="12">
        <f t="array" ref="M204">IFERROR(INDEX(BorisTier!$E$211:$E$411,MATCH(Overall!$D204,BorisTier!$R$211:$R$411,0)),100)</f>
        <v>100</v>
      </c>
      <c r="N204" s="13">
        <f t="array" ref="N204">IFERROR(IF(OR(Overall!$E204="DB",Overall!$E204="DL",Overall!$E204="LB"),INDEX('IDP Prj'!$M$11:$M$1000,MATCH(Overall!$D204,'IDP Prj'!$B$11:$B$1000,0)),INDEX(ProjectionCalcs!$Q$8:$Q$979,MATCH(Overall!$D204,ProjectionCalcs!$B$8:$B$979,0))),0)</f>
        <v>0</v>
      </c>
      <c r="O204" s="14" t="str">
        <f>Overall!$D204</f>
        <v>Robbie Gould</v>
      </c>
      <c r="P204" s="15"/>
      <c r="Q204" s="3"/>
      <c r="R204" s="4"/>
      <c r="S204" s="3"/>
      <c r="T204" s="3"/>
      <c r="U204" s="3"/>
      <c r="V204" s="3"/>
      <c r="W204" s="5"/>
      <c r="X204" s="5"/>
      <c r="Y204" s="3"/>
      <c r="Z204" s="3"/>
    </row>
    <row r="205" ht="15.0" customHeight="1">
      <c r="A205" s="1">
        <f t="shared" si="1"/>
        <v>203</v>
      </c>
      <c r="B205" s="12">
        <v>23.1</v>
      </c>
      <c r="C205" s="1" t="str">
        <f t="shared" si="2"/>
        <v>Yes</v>
      </c>
      <c r="D205" s="1" t="s">
        <v>271</v>
      </c>
      <c r="E205" s="1" t="s">
        <v>17</v>
      </c>
      <c r="F205" s="1" t="s">
        <v>272</v>
      </c>
      <c r="G205" s="1" t="str">
        <f t="array" ref="G205">IFERROR(INDEX(Schedules!$T$4:$T$35,MATCH(Overall!$F205,Schedules!$B$4:$B$35,0)),"")</f>
        <v/>
      </c>
      <c r="H205" s="1" t="str">
        <f t="array" ref="H205">IFERROR(INDEX(Injuries!$K$100:$K$600,MATCH(Overall!$D205,Injuries!$J$100:$J$600,0)),"")</f>
        <v/>
      </c>
      <c r="I205" s="1" t="str">
        <f t="array" ref="I205">IFERROR(INDEX(Ranks!$J$1:$J$800,MATCH(Overall!$D205,Ranks!$E$1:$E$800,0)),"1000")</f>
        <v>1000</v>
      </c>
      <c r="J205" s="1">
        <f t="array" ref="J205">IFERROR(INDEX(Ranks!$H$1:$H$800,MATCH(Overall!$D205,Ranks!$E$1:$E$800,0)),"1000")</f>
        <v>200</v>
      </c>
      <c r="K205" s="13">
        <f t="array" ref="K205">IFERROR(INDEX(Ranks!$L$1:$L$800,MATCH(Overall!$D205,Ranks!$E$1:$E$800,0)),"1000")</f>
        <v>192.5</v>
      </c>
      <c r="L205" s="1" t="str">
        <f t="array" ref="L205">IFERROR(INDEX(Ranks!$O$1:$O$800,MATCH(Overall!$D205,Ranks!$E$1:$E$800,0)),"Vet")</f>
        <v>Vet</v>
      </c>
      <c r="M205" s="12">
        <f t="array" ref="M205">IFERROR(INDEX(BorisTier!$E$211:$E$411,MATCH(Overall!$D205,BorisTier!$R$211:$R$411,0)),100)</f>
        <v>100</v>
      </c>
      <c r="N205" s="13">
        <f t="array" ref="N205">IFERROR(IF(OR(Overall!$E205="DB",Overall!$E205="DL",Overall!$E205="LB"),INDEX('IDP Prj'!$M$11:$M$1000,MATCH(Overall!$D205,'IDP Prj'!$B$11:$B$1000,0)),INDEX(ProjectionCalcs!$Q$8:$Q$979,MATCH(Overall!$D205,ProjectionCalcs!$B$8:$B$979,0))),0)</f>
        <v>0</v>
      </c>
      <c r="O205" s="14" t="str">
        <f>Overall!$D205</f>
        <v>Derrius Guice</v>
      </c>
      <c r="P205" s="15"/>
      <c r="Q205" s="3"/>
      <c r="R205" s="4"/>
      <c r="S205" s="3"/>
      <c r="T205" s="3"/>
      <c r="U205" s="3"/>
      <c r="V205" s="3"/>
      <c r="W205" s="5"/>
      <c r="X205" s="5"/>
      <c r="Y205" s="3"/>
      <c r="Z205" s="3"/>
    </row>
    <row r="206" ht="15.0" customHeight="1">
      <c r="A206" s="1">
        <f t="shared" si="1"/>
        <v>204</v>
      </c>
      <c r="B206" s="23">
        <v>0.0</v>
      </c>
      <c r="C206" s="1" t="str">
        <f t="shared" si="2"/>
        <v>Yes</v>
      </c>
      <c r="D206" s="1" t="s">
        <v>273</v>
      </c>
      <c r="E206" s="1" t="s">
        <v>211</v>
      </c>
      <c r="F206" s="1" t="s">
        <v>66</v>
      </c>
      <c r="G206" s="1" t="str">
        <f t="array" ref="G206">IFERROR(INDEX(Schedules!$T$4:$T$35,MATCH(Overall!$F206,Schedules!$B$4:$B$35,0)),"")</f>
        <v/>
      </c>
      <c r="H206" s="1" t="str">
        <f t="array" ref="H206">IFERROR(INDEX(Injuries!$K$100:$K$600,MATCH(Overall!$D206,Injuries!$J$100:$J$600,0)),"")</f>
        <v/>
      </c>
      <c r="I206" s="1">
        <f t="array" ref="I206">IFERROR(INDEX(Ranks!$J$1:$J$800,MATCH(Overall!$D206,Ranks!$E$1:$E$800,0)),"1000")</f>
        <v>299</v>
      </c>
      <c r="J206" s="1">
        <f t="array" ref="J206">IFERROR(INDEX(Ranks!$H$1:$H$800,MATCH(Overall!$D206,Ranks!$E$1:$E$800,0)),"1000")</f>
        <v>188</v>
      </c>
      <c r="K206" s="13">
        <f t="array" ref="K206">IFERROR(INDEX(Ranks!$L$1:$L$800,MATCH(Overall!$D206,Ranks!$E$1:$E$800,0)),"1000")</f>
        <v>212.6</v>
      </c>
      <c r="L206" s="1" t="str">
        <f t="array" ref="L206">IFERROR(INDEX(Ranks!$O$1:$O$800,MATCH(Overall!$D206,Ranks!$E$1:$E$800,0)),"Vet")</f>
        <v>Vet</v>
      </c>
      <c r="M206" s="12">
        <f t="array" ref="M206">IFERROR(INDEX(BorisTier!$E$211:$E$411,MATCH(Overall!$D206,BorisTier!$R$211:$R$411,0)),100)</f>
        <v>100</v>
      </c>
      <c r="N206" s="13">
        <f t="array" ref="N206">IFERROR(IF(OR(Overall!$E206="DB",Overall!$E206="DL",Overall!$E206="LB"),INDEX('IDP Prj'!$M$11:$M$1000,MATCH(Overall!$D206,'IDP Prj'!$B$11:$B$1000,0)),INDEX(ProjectionCalcs!$Q$8:$Q$979,MATCH(Overall!$D206,ProjectionCalcs!$B$8:$B$979,0))),0)</f>
        <v>0</v>
      </c>
      <c r="O206" s="14" t="str">
        <f>Overall!$D206</f>
        <v>Eagles D/ST</v>
      </c>
      <c r="P206" s="15"/>
      <c r="Q206" s="3"/>
      <c r="R206" s="4"/>
      <c r="S206" s="3"/>
      <c r="T206" s="3"/>
      <c r="U206" s="3"/>
      <c r="V206" s="3"/>
      <c r="W206" s="5"/>
      <c r="X206" s="5"/>
      <c r="Y206" s="3"/>
      <c r="Z206" s="3"/>
    </row>
    <row r="207" ht="15.0" customHeight="1">
      <c r="A207" s="1">
        <f t="shared" si="1"/>
        <v>205</v>
      </c>
      <c r="B207" s="23">
        <v>0.0</v>
      </c>
      <c r="C207" s="1" t="str">
        <f t="shared" si="2"/>
        <v>Yes</v>
      </c>
      <c r="D207" s="1" t="s">
        <v>274</v>
      </c>
      <c r="E207" s="1" t="s">
        <v>211</v>
      </c>
      <c r="F207" s="1" t="s">
        <v>102</v>
      </c>
      <c r="G207" s="1" t="str">
        <f t="array" ref="G207">IFERROR(INDEX(Schedules!$T$4:$T$35,MATCH(Overall!$F207,Schedules!$B$4:$B$35,0)),"")</f>
        <v/>
      </c>
      <c r="H207" s="1" t="str">
        <f t="array" ref="H207">IFERROR(INDEX(Injuries!$K$100:$K$600,MATCH(Overall!$D207,Injuries!$J$100:$J$600,0)),"")</f>
        <v/>
      </c>
      <c r="I207" s="1">
        <f t="array" ref="I207">IFERROR(INDEX(Ranks!$J$1:$J$800,MATCH(Overall!$D207,Ranks!$E$1:$E$800,0)),"1000")</f>
        <v>175</v>
      </c>
      <c r="J207" s="1">
        <f t="array" ref="J207">IFERROR(INDEX(Ranks!$H$1:$H$800,MATCH(Overall!$D207,Ranks!$E$1:$E$800,0)),"1000")</f>
        <v>175</v>
      </c>
      <c r="K207" s="13">
        <f t="array" ref="K207">IFERROR(INDEX(Ranks!$L$1:$L$800,MATCH(Overall!$D207,Ranks!$E$1:$E$800,0)),"1000")</f>
        <v>208.8</v>
      </c>
      <c r="L207" s="1" t="str">
        <f t="array" ref="L207">IFERROR(INDEX(Ranks!$O$1:$O$800,MATCH(Overall!$D207,Ranks!$E$1:$E$800,0)),"Vet")</f>
        <v>Vet</v>
      </c>
      <c r="M207" s="12">
        <f t="array" ref="M207">IFERROR(INDEX(BorisTier!$E$211:$E$411,MATCH(Overall!$D207,BorisTier!$R$211:$R$411,0)),100)</f>
        <v>100</v>
      </c>
      <c r="N207" s="13">
        <f t="array" ref="N207">IFERROR(IF(OR(Overall!$E207="DB",Overall!$E207="DL",Overall!$E207="LB"),INDEX('IDP Prj'!$M$11:$M$1000,MATCH(Overall!$D207,'IDP Prj'!$B$11:$B$1000,0)),INDEX(ProjectionCalcs!$Q$8:$Q$979,MATCH(Overall!$D207,ProjectionCalcs!$B$8:$B$979,0))),0)</f>
        <v>0</v>
      </c>
      <c r="O207" s="14" t="str">
        <f>Overall!$D207</f>
        <v>Broncos D/ST</v>
      </c>
      <c r="P207" s="15"/>
      <c r="Q207" s="3"/>
      <c r="R207" s="4"/>
      <c r="S207" s="3"/>
      <c r="T207" s="3"/>
      <c r="U207" s="3"/>
      <c r="V207" s="3"/>
      <c r="W207" s="5"/>
      <c r="X207" s="5"/>
      <c r="Y207" s="3"/>
      <c r="Z207" s="3"/>
    </row>
    <row r="208" ht="15.0" customHeight="1">
      <c r="A208" s="1">
        <f t="shared" si="1"/>
        <v>206</v>
      </c>
      <c r="B208" s="12">
        <v>24.5</v>
      </c>
      <c r="C208" s="1" t="str">
        <f t="shared" si="2"/>
        <v>Yes</v>
      </c>
      <c r="D208" s="1" t="s">
        <v>275</v>
      </c>
      <c r="E208" s="1" t="s">
        <v>17</v>
      </c>
      <c r="F208" s="1" t="s">
        <v>85</v>
      </c>
      <c r="G208" s="1" t="str">
        <f t="array" ref="G208">IFERROR(INDEX(Schedules!$T$4:$T$35,MATCH(Overall!$F208,Schedules!$B$4:$B$35,0)),"")</f>
        <v/>
      </c>
      <c r="H208" s="1" t="str">
        <f t="array" ref="H208">IFERROR(INDEX(Injuries!$K$100:$K$600,MATCH(Overall!$D208,Injuries!$J$100:$J$600,0)),"")</f>
        <v/>
      </c>
      <c r="I208" s="1">
        <f t="array" ref="I208">IFERROR(INDEX(Ranks!$J$1:$J$800,MATCH(Overall!$D208,Ranks!$E$1:$E$800,0)),"1000")</f>
        <v>208</v>
      </c>
      <c r="J208" s="1">
        <f t="array" ref="J208">IFERROR(INDEX(Ranks!$H$1:$H$800,MATCH(Overall!$D208,Ranks!$E$1:$E$800,0)),"1000")</f>
        <v>235</v>
      </c>
      <c r="K208" s="13">
        <f t="array" ref="K208">IFERROR(INDEX(Ranks!$L$1:$L$800,MATCH(Overall!$D208,Ranks!$E$1:$E$800,0)),"1000")</f>
        <v>224.3</v>
      </c>
      <c r="L208" s="1" t="str">
        <f t="array" ref="L208">IFERROR(INDEX(Ranks!$O$1:$O$800,MATCH(Overall!$D208,Ranks!$E$1:$E$800,0)),"Vet")</f>
        <v>Vet</v>
      </c>
      <c r="M208" s="12">
        <f t="array" ref="M208">IFERROR(INDEX(BorisTier!$E$211:$E$411,MATCH(Overall!$D208,BorisTier!$R$211:$R$411,0)),100)</f>
        <v>100</v>
      </c>
      <c r="N208" s="13">
        <f t="array" ref="N208">IFERROR(IF(OR(Overall!$E208="DB",Overall!$E208="DL",Overall!$E208="LB"),INDEX('IDP Prj'!$M$11:$M$1000,MATCH(Overall!$D208,'IDP Prj'!$B$11:$B$1000,0)),INDEX(ProjectionCalcs!$Q$8:$Q$979,MATCH(Overall!$D208,ProjectionCalcs!$B$8:$B$979,0))),0)</f>
        <v>0</v>
      </c>
      <c r="O208" s="14" t="str">
        <f>Overall!$D208</f>
        <v>Rashaad Penny</v>
      </c>
      <c r="P208" s="15"/>
      <c r="Q208" s="3"/>
      <c r="R208" s="4"/>
      <c r="S208" s="3"/>
      <c r="T208" s="3"/>
      <c r="U208" s="3"/>
      <c r="V208" s="3"/>
      <c r="W208" s="5"/>
      <c r="X208" s="5"/>
      <c r="Y208" s="3"/>
      <c r="Z208" s="3"/>
    </row>
    <row r="209" ht="15.0" customHeight="1">
      <c r="A209" s="1">
        <f t="shared" si="1"/>
        <v>207</v>
      </c>
      <c r="B209" s="12">
        <v>25.7</v>
      </c>
      <c r="C209" s="1" t="str">
        <f t="shared" si="2"/>
        <v>Yes</v>
      </c>
      <c r="D209" s="1" t="s">
        <v>276</v>
      </c>
      <c r="E209" s="1" t="s">
        <v>61</v>
      </c>
      <c r="F209" s="1" t="s">
        <v>58</v>
      </c>
      <c r="G209" s="1" t="str">
        <f t="array" ref="G209">IFERROR(INDEX(Schedules!$T$4:$T$35,MATCH(Overall!$F209,Schedules!$B$4:$B$35,0)),"")</f>
        <v/>
      </c>
      <c r="H209" s="1" t="str">
        <f t="array" ref="H209">IFERROR(INDEX(Injuries!$K$100:$K$600,MATCH(Overall!$D209,Injuries!$J$100:$J$600,0)),"")</f>
        <v/>
      </c>
      <c r="I209" s="1">
        <f t="array" ref="I209">IFERROR(INDEX(Ranks!$J$1:$J$800,MATCH(Overall!$D209,Ranks!$E$1:$E$800,0)),"1000")</f>
        <v>294</v>
      </c>
      <c r="J209" s="1">
        <f t="array" ref="J209">IFERROR(INDEX(Ranks!$H$1:$H$800,MATCH(Overall!$D209,Ranks!$E$1:$E$800,0)),"1000")</f>
        <v>238</v>
      </c>
      <c r="K209" s="13">
        <f t="array" ref="K209">IFERROR(INDEX(Ranks!$L$1:$L$800,MATCH(Overall!$D209,Ranks!$E$1:$E$800,0)),"1000")</f>
        <v>219.5</v>
      </c>
      <c r="L209" s="1" t="str">
        <f t="array" ref="L209">IFERROR(INDEX(Ranks!$O$1:$O$800,MATCH(Overall!$D209,Ranks!$E$1:$E$800,0)),"Vet")</f>
        <v>Vet</v>
      </c>
      <c r="M209" s="12">
        <f t="array" ref="M209">IFERROR(INDEX(BorisTier!$E$211:$E$411,MATCH(Overall!$D209,BorisTier!$R$211:$R$411,0)),100)</f>
        <v>100</v>
      </c>
      <c r="N209" s="13">
        <f t="array" ref="N209">IFERROR(IF(OR(Overall!$E209="DB",Overall!$E209="DL",Overall!$E209="LB"),INDEX('IDP Prj'!$M$11:$M$1000,MATCH(Overall!$D209,'IDP Prj'!$B$11:$B$1000,0)),INDEX(ProjectionCalcs!$Q$8:$Q$979,MATCH(Overall!$D209,ProjectionCalcs!$B$8:$B$979,0))),0)</f>
        <v>0</v>
      </c>
      <c r="O209" s="14" t="str">
        <f>Overall!$D209</f>
        <v>O.J. Howard</v>
      </c>
      <c r="P209" s="15"/>
      <c r="Q209" s="3"/>
      <c r="R209" s="4"/>
      <c r="S209" s="3"/>
      <c r="T209" s="3"/>
      <c r="U209" s="3"/>
      <c r="V209" s="3"/>
      <c r="W209" s="5"/>
      <c r="X209" s="5"/>
      <c r="Y209" s="3"/>
      <c r="Z209" s="3"/>
    </row>
    <row r="210" ht="15.0" customHeight="1">
      <c r="A210" s="1">
        <f t="shared" si="1"/>
        <v>208</v>
      </c>
      <c r="B210" s="12">
        <v>23.3</v>
      </c>
      <c r="C210" s="1" t="str">
        <f t="shared" si="2"/>
        <v>Yes</v>
      </c>
      <c r="D210" s="1" t="s">
        <v>277</v>
      </c>
      <c r="E210" s="1" t="s">
        <v>34</v>
      </c>
      <c r="F210" s="1" t="s">
        <v>104</v>
      </c>
      <c r="G210" s="1" t="str">
        <f t="array" ref="G210">IFERROR(INDEX(Schedules!$T$4:$T$35,MATCH(Overall!$F210,Schedules!$B$4:$B$35,0)),"")</f>
        <v/>
      </c>
      <c r="H210" s="1" t="str">
        <f t="array" ref="H210">IFERROR(INDEX(Injuries!$K$100:$K$600,MATCH(Overall!$D210,Injuries!$J$100:$J$600,0)),"")</f>
        <v/>
      </c>
      <c r="I210" s="1">
        <f t="array" ref="I210">IFERROR(INDEX(Ranks!$J$1:$J$800,MATCH(Overall!$D210,Ranks!$E$1:$E$800,0)),"1000")</f>
        <v>198</v>
      </c>
      <c r="J210" s="1">
        <f t="array" ref="J210">IFERROR(INDEX(Ranks!$H$1:$H$800,MATCH(Overall!$D210,Ranks!$E$1:$E$800,0)),"1000")</f>
        <v>294</v>
      </c>
      <c r="K210" s="13">
        <f t="array" ref="K210">IFERROR(INDEX(Ranks!$L$1:$L$800,MATCH(Overall!$D210,Ranks!$E$1:$E$800,0)),"1000")</f>
        <v>202</v>
      </c>
      <c r="L210" s="1" t="str">
        <f t="array" ref="L210">IFERROR(INDEX(Ranks!$O$1:$O$800,MATCH(Overall!$D210,Ranks!$E$1:$E$800,0)),"Vet")</f>
        <v>Vet</v>
      </c>
      <c r="M210" s="12">
        <f t="array" ref="M210">IFERROR(INDEX(BorisTier!$E$211:$E$411,MATCH(Overall!$D210,BorisTier!$R$211:$R$411,0)),100)</f>
        <v>100</v>
      </c>
      <c r="N210" s="13">
        <f t="array" ref="N210">IFERROR(IF(OR(Overall!$E210="DB",Overall!$E210="DL",Overall!$E210="LB"),INDEX('IDP Prj'!$M$11:$M$1000,MATCH(Overall!$D210,'IDP Prj'!$B$11:$B$1000,0)),INDEX(ProjectionCalcs!$Q$8:$Q$979,MATCH(Overall!$D210,ProjectionCalcs!$B$8:$B$979,0))),0)</f>
        <v>0</v>
      </c>
      <c r="O210" s="14" t="str">
        <f>Overall!$D210</f>
        <v>Steven Sims Jr.</v>
      </c>
      <c r="P210" s="15"/>
      <c r="Q210" s="3"/>
      <c r="R210" s="4"/>
      <c r="S210" s="3"/>
      <c r="T210" s="3"/>
      <c r="U210" s="3"/>
      <c r="V210" s="3"/>
      <c r="W210" s="5"/>
      <c r="X210" s="5"/>
      <c r="Y210" s="3"/>
      <c r="Z210" s="3"/>
    </row>
    <row r="211" ht="15.0" customHeight="1">
      <c r="A211" s="1">
        <f t="shared" si="1"/>
        <v>209</v>
      </c>
      <c r="B211" s="12">
        <v>23.7</v>
      </c>
      <c r="C211" s="1" t="str">
        <f t="shared" si="2"/>
        <v>Yes</v>
      </c>
      <c r="D211" s="1" t="s">
        <v>278</v>
      </c>
      <c r="E211" s="1" t="s">
        <v>17</v>
      </c>
      <c r="F211" s="1" t="s">
        <v>99</v>
      </c>
      <c r="G211" s="1" t="str">
        <f t="array" ref="G211">IFERROR(INDEX(Schedules!$T$4:$T$35,MATCH(Overall!$F211,Schedules!$B$4:$B$35,0)),"")</f>
        <v/>
      </c>
      <c r="H211" s="1" t="str">
        <f t="array" ref="H211">IFERROR(INDEX(Injuries!$K$100:$K$600,MATCH(Overall!$D211,Injuries!$J$100:$J$600,0)),"")</f>
        <v/>
      </c>
      <c r="I211" s="1">
        <f t="array" ref="I211">IFERROR(INDEX(Ranks!$J$1:$J$800,MATCH(Overall!$D211,Ranks!$E$1:$E$800,0)),"1000")</f>
        <v>158</v>
      </c>
      <c r="J211" s="1">
        <f t="array" ref="J211">IFERROR(INDEX(Ranks!$H$1:$H$800,MATCH(Overall!$D211,Ranks!$E$1:$E$800,0)),"1000")</f>
        <v>207</v>
      </c>
      <c r="K211" s="13">
        <f t="array" ref="K211">IFERROR(INDEX(Ranks!$L$1:$L$800,MATCH(Overall!$D211,Ranks!$E$1:$E$800,0)),"1000")</f>
        <v>219.5</v>
      </c>
      <c r="L211" s="1" t="str">
        <f t="array" ref="L211">IFERROR(INDEX(Ranks!$O$1:$O$800,MATCH(Overall!$D211,Ranks!$E$1:$E$800,0)),"Vet")</f>
        <v>Vet</v>
      </c>
      <c r="M211" s="12">
        <f t="array" ref="M211">IFERROR(INDEX(BorisTier!$E$211:$E$411,MATCH(Overall!$D211,BorisTier!$R$211:$R$411,0)),100)</f>
        <v>100</v>
      </c>
      <c r="N211" s="13">
        <f t="array" ref="N211">IFERROR(IF(OR(Overall!$E211="DB",Overall!$E211="DL",Overall!$E211="LB"),INDEX('IDP Prj'!$M$11:$M$1000,MATCH(Overall!$D211,'IDP Prj'!$B$11:$B$1000,0)),INDEX(ProjectionCalcs!$Q$8:$Q$979,MATCH(Overall!$D211,ProjectionCalcs!$B$8:$B$979,0))),0)</f>
        <v>0</v>
      </c>
      <c r="O211" s="14" t="str">
        <f>Overall!$D211</f>
        <v>Ryquell Armstead</v>
      </c>
      <c r="P211" s="15"/>
      <c r="Q211" s="3"/>
      <c r="R211" s="4"/>
      <c r="S211" s="3"/>
      <c r="T211" s="3"/>
      <c r="U211" s="3"/>
      <c r="V211" s="3"/>
      <c r="W211" s="5"/>
      <c r="X211" s="5"/>
      <c r="Y211" s="3"/>
      <c r="Z211" s="3"/>
    </row>
    <row r="212" ht="15.0" customHeight="1">
      <c r="A212" s="1">
        <f t="shared" si="1"/>
        <v>210</v>
      </c>
      <c r="B212" s="23">
        <v>0.0</v>
      </c>
      <c r="C212" s="1" t="str">
        <f t="shared" si="2"/>
        <v>Yes</v>
      </c>
      <c r="D212" s="1" t="s">
        <v>279</v>
      </c>
      <c r="E212" s="1" t="s">
        <v>211</v>
      </c>
      <c r="F212" s="1" t="s">
        <v>81</v>
      </c>
      <c r="G212" s="1" t="str">
        <f t="array" ref="G212">IFERROR(INDEX(Schedules!$T$4:$T$35,MATCH(Overall!$F212,Schedules!$B$4:$B$35,0)),"")</f>
        <v/>
      </c>
      <c r="H212" s="1" t="str">
        <f t="array" ref="H212">IFERROR(INDEX(Injuries!$K$100:$K$600,MATCH(Overall!$D212,Injuries!$J$100:$J$600,0)),"")</f>
        <v/>
      </c>
      <c r="I212" s="1">
        <f t="array" ref="I212">IFERROR(INDEX(Ranks!$J$1:$J$800,MATCH(Overall!$D212,Ranks!$E$1:$E$800,0)),"1000")</f>
        <v>180</v>
      </c>
      <c r="J212" s="1">
        <f t="array" ref="J212">IFERROR(INDEX(Ranks!$H$1:$H$800,MATCH(Overall!$D212,Ranks!$E$1:$E$800,0)),"1000")</f>
        <v>171</v>
      </c>
      <c r="K212" s="13">
        <f t="array" ref="K212">IFERROR(INDEX(Ranks!$L$1:$L$800,MATCH(Overall!$D212,Ranks!$E$1:$E$800,0)),"1000")</f>
        <v>210.9</v>
      </c>
      <c r="L212" s="1" t="str">
        <f t="array" ref="L212">IFERROR(INDEX(Ranks!$O$1:$O$800,MATCH(Overall!$D212,Ranks!$E$1:$E$800,0)),"Vet")</f>
        <v>Vet</v>
      </c>
      <c r="M212" s="12">
        <f t="array" ref="M212">IFERROR(INDEX(BorisTier!$E$211:$E$411,MATCH(Overall!$D212,BorisTier!$R$211:$R$411,0)),100)</f>
        <v>100</v>
      </c>
      <c r="N212" s="13">
        <f t="array" ref="N212">IFERROR(IF(OR(Overall!$E212="DB",Overall!$E212="DL",Overall!$E212="LB"),INDEX('IDP Prj'!$M$11:$M$1000,MATCH(Overall!$D212,'IDP Prj'!$B$11:$B$1000,0)),INDEX(ProjectionCalcs!$Q$8:$Q$979,MATCH(Overall!$D212,ProjectionCalcs!$B$8:$B$979,0))),0)</f>
        <v>0</v>
      </c>
      <c r="O212" s="14" t="str">
        <f>Overall!$D212</f>
        <v>Chargers D/ST</v>
      </c>
      <c r="P212" s="15"/>
      <c r="Q212" s="3"/>
      <c r="R212" s="4"/>
      <c r="S212" s="3"/>
      <c r="T212" s="3"/>
      <c r="U212" s="3"/>
      <c r="V212" s="3"/>
      <c r="W212" s="5"/>
      <c r="X212" s="5"/>
      <c r="Y212" s="3"/>
      <c r="Z212" s="3"/>
    </row>
    <row r="213" ht="15.0" customHeight="1">
      <c r="A213" s="1">
        <f t="shared" si="1"/>
        <v>211</v>
      </c>
      <c r="B213" s="12">
        <v>22.4</v>
      </c>
      <c r="C213" s="1" t="str">
        <f t="shared" si="2"/>
        <v>Yes</v>
      </c>
      <c r="D213" s="1" t="s">
        <v>280</v>
      </c>
      <c r="E213" s="1" t="s">
        <v>17</v>
      </c>
      <c r="F213" s="1" t="s">
        <v>90</v>
      </c>
      <c r="G213" s="1" t="str">
        <f t="array" ref="G213">IFERROR(INDEX(Schedules!$T$4:$T$35,MATCH(Overall!$F213,Schedules!$B$4:$B$35,0)),"")</f>
        <v/>
      </c>
      <c r="H213" s="1" t="str">
        <f t="array" ref="H213">IFERROR(INDEX(Injuries!$K$100:$K$600,MATCH(Overall!$D213,Injuries!$J$100:$J$600,0)),"")</f>
        <v/>
      </c>
      <c r="I213" s="1">
        <f t="array" ref="I213">IFERROR(INDEX(Ranks!$J$1:$J$800,MATCH(Overall!$D213,Ranks!$E$1:$E$800,0)),"1000")</f>
        <v>199</v>
      </c>
      <c r="J213" s="1">
        <f t="array" ref="J213">IFERROR(INDEX(Ranks!$H$1:$H$800,MATCH(Overall!$D213,Ranks!$E$1:$E$800,0)),"1000")</f>
        <v>266</v>
      </c>
      <c r="K213" s="13">
        <f t="array" ref="K213">IFERROR(INDEX(Ranks!$L$1:$L$800,MATCH(Overall!$D213,Ranks!$E$1:$E$800,0)),"1000")</f>
        <v>241</v>
      </c>
      <c r="L213" s="1" t="str">
        <f t="array" ref="L213">IFERROR(INDEX(Ranks!$O$1:$O$800,MATCH(Overall!$D213,Ranks!$E$1:$E$800,0)),"Vet")</f>
        <v>Vet</v>
      </c>
      <c r="M213" s="12">
        <f t="array" ref="M213">IFERROR(INDEX(BorisTier!$E$211:$E$411,MATCH(Overall!$D213,BorisTier!$R$211:$R$411,0)),100)</f>
        <v>100</v>
      </c>
      <c r="N213" s="13">
        <f t="array" ref="N213">IFERROR(IF(OR(Overall!$E213="DB",Overall!$E213="DL",Overall!$E213="LB"),INDEX('IDP Prj'!$M$11:$M$1000,MATCH(Overall!$D213,'IDP Prj'!$B$11:$B$1000,0)),INDEX(ProjectionCalcs!$Q$8:$Q$979,MATCH(Overall!$D213,ProjectionCalcs!$B$8:$B$979,0))),0)</f>
        <v>0</v>
      </c>
      <c r="O213" s="14" t="str">
        <f>Overall!$D213</f>
        <v>Benny Snell Jr.</v>
      </c>
      <c r="P213" s="15"/>
      <c r="Q213" s="3"/>
      <c r="R213" s="4"/>
      <c r="S213" s="3"/>
      <c r="T213" s="3"/>
      <c r="U213" s="3"/>
      <c r="V213" s="3"/>
      <c r="W213" s="5"/>
      <c r="X213" s="5"/>
      <c r="Y213" s="3"/>
      <c r="Z213" s="3"/>
    </row>
    <row r="214" ht="15.0" customHeight="1">
      <c r="A214" s="1">
        <f t="shared" si="1"/>
        <v>212</v>
      </c>
      <c r="B214" s="12">
        <v>28.7</v>
      </c>
      <c r="C214" s="1" t="str">
        <f t="shared" si="2"/>
        <v>Yes</v>
      </c>
      <c r="D214" s="22" t="s">
        <v>281</v>
      </c>
      <c r="E214" s="1" t="s">
        <v>17</v>
      </c>
      <c r="F214" s="1" t="s">
        <v>44</v>
      </c>
      <c r="G214" s="1" t="str">
        <f t="array" ref="G214">IFERROR(INDEX(Schedules!$T$4:$T$35,MATCH(Overall!$F214,Schedules!$B$4:$B$35,0)),"")</f>
        <v/>
      </c>
      <c r="H214" s="1" t="str">
        <f t="array" ref="H214">IFERROR(INDEX(Injuries!$K$100:$K$600,MATCH(Overall!$D214,Injuries!$J$100:$J$600,0)),"")</f>
        <v/>
      </c>
      <c r="I214" s="1">
        <f t="array" ref="I214">IFERROR(INDEX(Ranks!$J$1:$J$800,MATCH(Overall!$D214,Ranks!$E$1:$E$800,0)),"1000")</f>
        <v>207</v>
      </c>
      <c r="J214" s="1">
        <f t="array" ref="J214">IFERROR(INDEX(Ranks!$H$1:$H$800,MATCH(Overall!$D214,Ranks!$E$1:$E$800,0)),"1000")</f>
        <v>257</v>
      </c>
      <c r="K214" s="13">
        <f t="array" ref="K214">IFERROR(INDEX(Ranks!$L$1:$L$800,MATCH(Overall!$D214,Ranks!$E$1:$E$800,0)),"1000")</f>
        <v>193.3</v>
      </c>
      <c r="L214" s="1" t="str">
        <f t="array" ref="L214">IFERROR(INDEX(Ranks!$O$1:$O$800,MATCH(Overall!$D214,Ranks!$E$1:$E$800,0)),"Vet")</f>
        <v>Vet</v>
      </c>
      <c r="M214" s="12">
        <f t="array" ref="M214">IFERROR(INDEX(BorisTier!$E$211:$E$411,MATCH(Overall!$D214,BorisTier!$R$211:$R$411,0)),100)</f>
        <v>23</v>
      </c>
      <c r="N214" s="13">
        <f t="array" ref="N214">IFERROR(IF(OR(Overall!$E214="DB",Overall!$E214="DL",Overall!$E214="LB"),INDEX('IDP Prj'!$M$11:$M$1000,MATCH(Overall!$D214,'IDP Prj'!$B$11:$B$1000,0)),INDEX(ProjectionCalcs!$Q$8:$Q$979,MATCH(Overall!$D214,ProjectionCalcs!$B$8:$B$979,0))),0)</f>
        <v>0</v>
      </c>
      <c r="O214" s="14" t="str">
        <f>Overall!$D214</f>
        <v>Giovani Ber1000rd</v>
      </c>
      <c r="P214" s="15"/>
      <c r="Q214" s="3"/>
      <c r="R214" s="4"/>
      <c r="S214" s="3"/>
      <c r="T214" s="3"/>
      <c r="U214" s="3"/>
      <c r="V214" s="3"/>
      <c r="W214" s="5"/>
      <c r="X214" s="5"/>
      <c r="Y214" s="3"/>
      <c r="Z214" s="3"/>
    </row>
    <row r="215" ht="15.0" customHeight="1">
      <c r="A215" s="1">
        <f t="shared" si="1"/>
        <v>213</v>
      </c>
      <c r="B215" s="12">
        <v>24.1</v>
      </c>
      <c r="C215" s="1" t="str">
        <f t="shared" si="2"/>
        <v>Yes</v>
      </c>
      <c r="D215" s="1" t="s">
        <v>282</v>
      </c>
      <c r="E215" s="1" t="s">
        <v>61</v>
      </c>
      <c r="F215" s="1" t="s">
        <v>39</v>
      </c>
      <c r="G215" s="1" t="str">
        <f t="array" ref="G215">IFERROR(INDEX(Schedules!$T$4:$T$35,MATCH(Overall!$F215,Schedules!$B$4:$B$35,0)),"")</f>
        <v/>
      </c>
      <c r="H215" s="1" t="str">
        <f t="array" ref="H215">IFERROR(INDEX(Injuries!$K$100:$K$600,MATCH(Overall!$D215,Injuries!$J$100:$J$600,0)),"")</f>
        <v/>
      </c>
      <c r="I215" s="1">
        <f t="array" ref="I215">IFERROR(INDEX(Ranks!$J$1:$J$800,MATCH(Overall!$D215,Ranks!$E$1:$E$800,0)),"1000")</f>
        <v>246</v>
      </c>
      <c r="J215" s="1">
        <f t="array" ref="J215">IFERROR(INDEX(Ranks!$H$1:$H$800,MATCH(Overall!$D215,Ranks!$E$1:$E$800,0)),"1000")</f>
        <v>277</v>
      </c>
      <c r="K215" s="13">
        <f t="array" ref="K215">IFERROR(INDEX(Ranks!$L$1:$L$800,MATCH(Overall!$D215,Ranks!$E$1:$E$800,0)),"1000")</f>
        <v>206.6</v>
      </c>
      <c r="L215" s="1" t="str">
        <f t="array" ref="L215">IFERROR(INDEX(Ranks!$O$1:$O$800,MATCH(Overall!$D215,Ranks!$E$1:$E$800,0)),"Vet")</f>
        <v>Vet</v>
      </c>
      <c r="M215" s="12">
        <f t="array" ref="M215">IFERROR(INDEX(BorisTier!$E$211:$E$411,MATCH(Overall!$D215,BorisTier!$R$211:$R$411,0)),100)</f>
        <v>24</v>
      </c>
      <c r="N215" s="13">
        <f t="array" ref="N215">IFERROR(IF(OR(Overall!$E215="DB",Overall!$E215="DL",Overall!$E215="LB"),INDEX('IDP Prj'!$M$11:$M$1000,MATCH(Overall!$D215,'IDP Prj'!$B$11:$B$1000,0)),INDEX(ProjectionCalcs!$Q$8:$Q$979,MATCH(Overall!$D215,ProjectionCalcs!$B$8:$B$979,0))),0)</f>
        <v>0</v>
      </c>
      <c r="O215" s="14" t="str">
        <f>Overall!$D215</f>
        <v>Jace Sternberger</v>
      </c>
      <c r="P215" s="15"/>
      <c r="Q215" s="3"/>
      <c r="R215" s="4"/>
      <c r="S215" s="3"/>
      <c r="T215" s="3"/>
      <c r="U215" s="3"/>
      <c r="V215" s="3"/>
      <c r="W215" s="5"/>
      <c r="X215" s="5"/>
      <c r="Y215" s="3"/>
      <c r="Z215" s="3"/>
    </row>
    <row r="216" ht="15.0" customHeight="1">
      <c r="A216" s="1">
        <f t="shared" si="1"/>
        <v>214</v>
      </c>
      <c r="B216" s="12">
        <v>27.4</v>
      </c>
      <c r="C216" s="1" t="str">
        <f t="shared" si="2"/>
        <v>Yes</v>
      </c>
      <c r="D216" s="1" t="s">
        <v>283</v>
      </c>
      <c r="E216" s="1" t="s">
        <v>17</v>
      </c>
      <c r="F216" s="1" t="s">
        <v>47</v>
      </c>
      <c r="G216" s="1" t="str">
        <f t="array" ref="G216">IFERROR(INDEX(Schedules!$T$4:$T$35,MATCH(Overall!$F216,Schedules!$B$4:$B$35,0)),"")</f>
        <v/>
      </c>
      <c r="H216" s="1" t="str">
        <f t="array" ref="H216">IFERROR(INDEX(Injuries!$K$100:$K$600,MATCH(Overall!$D216,Injuries!$J$100:$J$600,0)),"")</f>
        <v/>
      </c>
      <c r="I216" s="1">
        <f t="array" ref="I216">IFERROR(INDEX(Ranks!$J$1:$J$800,MATCH(Overall!$D216,Ranks!$E$1:$E$800,0)),"1000")</f>
        <v>209</v>
      </c>
      <c r="J216" s="1">
        <f t="array" ref="J216">IFERROR(INDEX(Ranks!$H$1:$H$800,MATCH(Overall!$D216,Ranks!$E$1:$E$800,0)),"1000")</f>
        <v>214</v>
      </c>
      <c r="K216" s="13">
        <f t="array" ref="K216">IFERROR(INDEX(Ranks!$L$1:$L$800,MATCH(Overall!$D216,Ranks!$E$1:$E$800,0)),"1000")</f>
        <v>205.7</v>
      </c>
      <c r="L216" s="1" t="str">
        <f t="array" ref="L216">IFERROR(INDEX(Ranks!$O$1:$O$800,MATCH(Overall!$D216,Ranks!$E$1:$E$800,0)),"Vet")</f>
        <v>Vet</v>
      </c>
      <c r="M216" s="12">
        <f t="array" ref="M216">IFERROR(INDEX(BorisTier!$E$211:$E$411,MATCH(Overall!$D216,BorisTier!$R$211:$R$411,0)),100)</f>
        <v>100</v>
      </c>
      <c r="N216" s="13">
        <f t="array" ref="N216">IFERROR(IF(OR(Overall!$E216="DB",Overall!$E216="DL",Overall!$E216="LB"),INDEX('IDP Prj'!$M$11:$M$1000,MATCH(Overall!$D216,'IDP Prj'!$B$11:$B$1000,0)),INDEX(ProjectionCalcs!$Q$8:$Q$979,MATCH(Overall!$D216,ProjectionCalcs!$B$8:$B$979,0))),0)</f>
        <v>0</v>
      </c>
      <c r="O216" s="14" t="str">
        <f>Overall!$D216</f>
        <v>DeAndre Washington</v>
      </c>
      <c r="P216" s="15"/>
      <c r="Q216" s="3"/>
      <c r="R216" s="4"/>
      <c r="S216" s="3"/>
      <c r="T216" s="3"/>
      <c r="U216" s="3"/>
      <c r="V216" s="3"/>
      <c r="W216" s="5"/>
      <c r="X216" s="5"/>
      <c r="Y216" s="3"/>
      <c r="Z216" s="3"/>
    </row>
    <row r="217" ht="15.0" customHeight="1">
      <c r="A217" s="1">
        <f t="shared" si="1"/>
        <v>215</v>
      </c>
      <c r="B217" s="12">
        <v>28.3</v>
      </c>
      <c r="C217" s="1" t="str">
        <f t="shared" si="2"/>
        <v>Yes</v>
      </c>
      <c r="D217" s="1" t="s">
        <v>284</v>
      </c>
      <c r="E217" s="1" t="s">
        <v>34</v>
      </c>
      <c r="F217" s="1" t="s">
        <v>107</v>
      </c>
      <c r="G217" s="1" t="str">
        <f t="array" ref="G217">IFERROR(INDEX(Schedules!$T$4:$T$35,MATCH(Overall!$F217,Schedules!$B$4:$B$35,0)),"")</f>
        <v/>
      </c>
      <c r="H217" s="1" t="str">
        <f t="array" ref="H217">IFERROR(INDEX(Injuries!$K$100:$K$600,MATCH(Overall!$D217,Injuries!$J$100:$J$600,0)),"")</f>
        <v/>
      </c>
      <c r="I217" s="1">
        <f t="array" ref="I217">IFERROR(INDEX(Ranks!$J$1:$J$800,MATCH(Overall!$D217,Ranks!$E$1:$E$800,0)),"1000")</f>
        <v>262</v>
      </c>
      <c r="J217" s="1">
        <f t="array" ref="J217">IFERROR(INDEX(Ranks!$H$1:$H$800,MATCH(Overall!$D217,Ranks!$E$1:$E$800,0)),"1000")</f>
        <v>248</v>
      </c>
      <c r="K217" s="13">
        <f t="array" ref="K217">IFERROR(INDEX(Ranks!$L$1:$L$800,MATCH(Overall!$D217,Ranks!$E$1:$E$800,0)),"1000")</f>
        <v>219.2</v>
      </c>
      <c r="L217" s="1" t="str">
        <f t="array" ref="L217">IFERROR(INDEX(Ranks!$O$1:$O$800,MATCH(Overall!$D217,Ranks!$E$1:$E$800,0)),"Vet")</f>
        <v>Vet</v>
      </c>
      <c r="M217" s="12">
        <f t="array" ref="M217">IFERROR(INDEX(BorisTier!$E$211:$E$411,MATCH(Overall!$D217,BorisTier!$R$211:$R$411,0)),100)</f>
        <v>100</v>
      </c>
      <c r="N217" s="13">
        <f t="array" ref="N217">IFERROR(IF(OR(Overall!$E217="DB",Overall!$E217="DL",Overall!$E217="LB"),INDEX('IDP Prj'!$M$11:$M$1000,MATCH(Overall!$D217,'IDP Prj'!$B$11:$B$1000,0)),INDEX(ProjectionCalcs!$Q$8:$Q$979,MATCH(Overall!$D217,ProjectionCalcs!$B$8:$B$979,0))),0)</f>
        <v>0</v>
      </c>
      <c r="O217" s="14" t="str">
        <f>Overall!$D217</f>
        <v>Kenny Stills</v>
      </c>
      <c r="P217" s="15"/>
      <c r="Q217" s="3"/>
      <c r="R217" s="4"/>
      <c r="S217" s="3"/>
      <c r="T217" s="3"/>
      <c r="U217" s="3"/>
      <c r="V217" s="3"/>
      <c r="W217" s="5"/>
      <c r="X217" s="5"/>
      <c r="Y217" s="3"/>
      <c r="Z217" s="3"/>
    </row>
    <row r="218" ht="15.0" customHeight="1">
      <c r="A218" s="1">
        <f t="shared" si="1"/>
        <v>216</v>
      </c>
      <c r="B218" s="23">
        <v>0.0</v>
      </c>
      <c r="C218" s="1" t="str">
        <f t="shared" si="2"/>
        <v>Yes</v>
      </c>
      <c r="D218" s="1" t="s">
        <v>285</v>
      </c>
      <c r="E218" s="1" t="s">
        <v>235</v>
      </c>
      <c r="F218" s="1" t="s">
        <v>58</v>
      </c>
      <c r="G218" s="1" t="str">
        <f t="array" ref="G218">IFERROR(INDEX(Schedules!$T$4:$T$35,MATCH(Overall!$F218,Schedules!$B$4:$B$35,0)),"")</f>
        <v/>
      </c>
      <c r="H218" s="1" t="str">
        <f t="array" ref="H218">IFERROR(INDEX(Injuries!$K$100:$K$600,MATCH(Overall!$D218,Injuries!$J$100:$J$600,0)),"")</f>
        <v/>
      </c>
      <c r="I218" s="1">
        <f t="array" ref="I218">IFERROR(INDEX(Ranks!$J$1:$J$800,MATCH(Overall!$D218,Ranks!$E$1:$E$800,0)),"1000")</f>
        <v>188</v>
      </c>
      <c r="J218" s="1">
        <f t="array" ref="J218">IFERROR(INDEX(Ranks!$H$1:$H$800,MATCH(Overall!$D218,Ranks!$E$1:$E$800,0)),"1000")</f>
        <v>193</v>
      </c>
      <c r="K218" s="13">
        <f t="array" ref="K218">IFERROR(INDEX(Ranks!$L$1:$L$800,MATCH(Overall!$D218,Ranks!$E$1:$E$800,0)),"1000")</f>
        <v>216.2</v>
      </c>
      <c r="L218" s="1" t="str">
        <f t="array" ref="L218">IFERROR(INDEX(Ranks!$O$1:$O$800,MATCH(Overall!$D218,Ranks!$E$1:$E$800,0)),"Vet")</f>
        <v>Vet</v>
      </c>
      <c r="M218" s="12">
        <f t="array" ref="M218">IFERROR(INDEX(BorisTier!$E$211:$E$411,MATCH(Overall!$D218,BorisTier!$R$211:$R$411,0)),100)</f>
        <v>100</v>
      </c>
      <c r="N218" s="13">
        <f t="array" ref="N218">IFERROR(IF(OR(Overall!$E218="DB",Overall!$E218="DL",Overall!$E218="LB"),INDEX('IDP Prj'!$M$11:$M$1000,MATCH(Overall!$D218,'IDP Prj'!$B$11:$B$1000,0)),INDEX(ProjectionCalcs!$Q$8:$Q$979,MATCH(Overall!$D218,ProjectionCalcs!$B$8:$B$979,0))),0)</f>
        <v>0</v>
      </c>
      <c r="O218" s="14" t="str">
        <f>Overall!$D218</f>
        <v>Matt Gay</v>
      </c>
      <c r="P218" s="15"/>
      <c r="Q218" s="3"/>
      <c r="R218" s="4"/>
      <c r="S218" s="3"/>
      <c r="T218" s="3"/>
      <c r="U218" s="3"/>
      <c r="V218" s="3"/>
      <c r="W218" s="5"/>
      <c r="X218" s="5"/>
      <c r="Y218" s="3"/>
      <c r="Z218" s="3"/>
    </row>
    <row r="219" ht="15.0" customHeight="1">
      <c r="A219" s="1">
        <f t="shared" si="1"/>
        <v>217</v>
      </c>
      <c r="B219" s="12">
        <v>21.8</v>
      </c>
      <c r="C219" s="1" t="str">
        <f t="shared" si="2"/>
        <v>Yes</v>
      </c>
      <c r="D219" s="22" t="s">
        <v>286</v>
      </c>
      <c r="E219" s="1" t="s">
        <v>34</v>
      </c>
      <c r="F219" s="1" t="s">
        <v>99</v>
      </c>
      <c r="G219" s="1" t="str">
        <f t="array" ref="G219">IFERROR(INDEX(Schedules!$T$4:$T$35,MATCH(Overall!$F219,Schedules!$B$4:$B$35,0)),"")</f>
        <v/>
      </c>
      <c r="H219" s="1" t="str">
        <f t="array" ref="H219">IFERROR(INDEX(Injuries!$K$100:$K$600,MATCH(Overall!$D219,Injuries!$J$100:$J$600,0)),"")</f>
        <v/>
      </c>
      <c r="I219" s="1">
        <f t="array" ref="I219">IFERROR(INDEX(Ranks!$J$1:$J$800,MATCH(Overall!$D219,Ranks!$E$1:$E$800,0)),"1000")</f>
        <v>226</v>
      </c>
      <c r="J219" s="1" t="str">
        <f t="array" ref="J219">IFERROR(INDEX(Ranks!$H$1:$H$800,MATCH(Overall!$D219,Ranks!$E$1:$E$800,0)),"1000")</f>
        <v>1000</v>
      </c>
      <c r="K219" s="13">
        <f t="array" ref="K219">IFERROR(INDEX(Ranks!$L$1:$L$800,MATCH(Overall!$D219,Ranks!$E$1:$E$800,0)),"1000")</f>
        <v>214.1</v>
      </c>
      <c r="L219" s="1">
        <f t="array" ref="L219">IFERROR(INDEX(Ranks!$O$1:$O$800,MATCH(Overall!$D219,Ranks!$E$1:$E$800,0)),"Vet")</f>
        <v>17</v>
      </c>
      <c r="M219" s="12">
        <f t="array" ref="M219">IFERROR(INDEX(BorisTier!$E$211:$E$411,MATCH(Overall!$D219,BorisTier!$R$211:$R$411,0)),100)</f>
        <v>100</v>
      </c>
      <c r="N219" s="13">
        <f t="array" ref="N219">IFERROR(IF(OR(Overall!$E219="DB",Overall!$E219="DL",Overall!$E219="LB"),INDEX('IDP Prj'!$M$11:$M$1000,MATCH(Overall!$D219,'IDP Prj'!$B$11:$B$1000,0)),INDEX(ProjectionCalcs!$Q$8:$Q$979,MATCH(Overall!$D219,ProjectionCalcs!$B$8:$B$979,0))),0)</f>
        <v>0</v>
      </c>
      <c r="O219" s="14" t="str">
        <f>Overall!$D219</f>
        <v>Laviska She1000ult Jr.</v>
      </c>
      <c r="P219" s="15"/>
      <c r="Q219" s="3"/>
      <c r="R219" s="4"/>
      <c r="S219" s="3"/>
      <c r="T219" s="3"/>
      <c r="U219" s="3"/>
      <c r="V219" s="3"/>
      <c r="W219" s="5"/>
      <c r="X219" s="5"/>
      <c r="Y219" s="3"/>
      <c r="Z219" s="3"/>
    </row>
    <row r="220" ht="15.0" customHeight="1">
      <c r="A220" s="1">
        <f t="shared" si="1"/>
        <v>218</v>
      </c>
      <c r="B220" s="12">
        <v>31.2</v>
      </c>
      <c r="C220" s="1" t="str">
        <f t="shared" si="2"/>
        <v>Yes</v>
      </c>
      <c r="D220" s="1" t="s">
        <v>287</v>
      </c>
      <c r="E220" s="1" t="s">
        <v>34</v>
      </c>
      <c r="F220" s="1" t="s">
        <v>123</v>
      </c>
      <c r="G220" s="1" t="str">
        <f t="array" ref="G220">IFERROR(INDEX(Schedules!$T$4:$T$35,MATCH(Overall!$F220,Schedules!$B$4:$B$35,0)),"")</f>
        <v/>
      </c>
      <c r="H220" s="1" t="str">
        <f t="array" ref="H220">IFERROR(INDEX(Injuries!$K$100:$K$600,MATCH(Overall!$D220,Injuries!$J$100:$J$600,0)),"")</f>
        <v/>
      </c>
      <c r="I220" s="1">
        <f t="array" ref="I220">IFERROR(INDEX(Ranks!$J$1:$J$800,MATCH(Overall!$D220,Ranks!$E$1:$E$800,0)),"1000")</f>
        <v>215</v>
      </c>
      <c r="J220" s="1">
        <f t="array" ref="J220">IFERROR(INDEX(Ranks!$H$1:$H$800,MATCH(Overall!$D220,Ranks!$E$1:$E$800,0)),"1000")</f>
        <v>219</v>
      </c>
      <c r="K220" s="13">
        <f t="array" ref="K220">IFERROR(INDEX(Ranks!$L$1:$L$800,MATCH(Overall!$D220,Ranks!$E$1:$E$800,0)),"1000")</f>
        <v>202.1</v>
      </c>
      <c r="L220" s="1" t="str">
        <f t="array" ref="L220">IFERROR(INDEX(Ranks!$O$1:$O$800,MATCH(Overall!$D220,Ranks!$E$1:$E$800,0)),"Vet")</f>
        <v>Vet</v>
      </c>
      <c r="M220" s="12">
        <f t="array" ref="M220">IFERROR(INDEX(BorisTier!$E$211:$E$411,MATCH(Overall!$D220,BorisTier!$R$211:$R$411,0)),100)</f>
        <v>24</v>
      </c>
      <c r="N220" s="13">
        <f t="array" ref="N220">IFERROR(IF(OR(Overall!$E220="DB",Overall!$E220="DL",Overall!$E220="LB"),INDEX('IDP Prj'!$M$11:$M$1000,MATCH(Overall!$D220,'IDP Prj'!$B$11:$B$1000,0)),INDEX(ProjectionCalcs!$Q$8:$Q$979,MATCH(Overall!$D220,ProjectionCalcs!$B$8:$B$979,0))),0)</f>
        <v>0</v>
      </c>
      <c r="O220" s="14" t="str">
        <f>Overall!$D220</f>
        <v>Cole Beasley</v>
      </c>
      <c r="P220" s="15"/>
      <c r="Q220" s="3"/>
      <c r="R220" s="4"/>
      <c r="S220" s="3"/>
      <c r="T220" s="3"/>
      <c r="U220" s="3"/>
      <c r="V220" s="3"/>
      <c r="W220" s="5"/>
      <c r="X220" s="5"/>
      <c r="Y220" s="3"/>
      <c r="Z220" s="3"/>
    </row>
    <row r="221" ht="15.0" customHeight="1">
      <c r="A221" s="1">
        <f t="shared" si="1"/>
        <v>219</v>
      </c>
      <c r="B221" s="12">
        <v>23.7</v>
      </c>
      <c r="C221" s="1" t="str">
        <f t="shared" si="2"/>
        <v>Yes</v>
      </c>
      <c r="D221" s="1" t="s">
        <v>288</v>
      </c>
      <c r="E221" s="1" t="s">
        <v>61</v>
      </c>
      <c r="F221" s="1" t="s">
        <v>123</v>
      </c>
      <c r="G221" s="1" t="str">
        <f t="array" ref="G221">IFERROR(INDEX(Schedules!$T$4:$T$35,MATCH(Overall!$F221,Schedules!$B$4:$B$35,0)),"")</f>
        <v/>
      </c>
      <c r="H221" s="1" t="str">
        <f t="array" ref="H221">IFERROR(INDEX(Injuries!$K$100:$K$600,MATCH(Overall!$D221,Injuries!$J$100:$J$600,0)),"")</f>
        <v/>
      </c>
      <c r="I221" s="1">
        <f t="array" ref="I221">IFERROR(INDEX(Ranks!$J$1:$J$800,MATCH(Overall!$D221,Ranks!$E$1:$E$800,0)),"1000")</f>
        <v>257</v>
      </c>
      <c r="J221" s="1">
        <f t="array" ref="J221">IFERROR(INDEX(Ranks!$H$1:$H$800,MATCH(Overall!$D221,Ranks!$E$1:$E$800,0)),"1000")</f>
        <v>253</v>
      </c>
      <c r="K221" s="13">
        <f t="array" ref="K221">IFERROR(INDEX(Ranks!$L$1:$L$800,MATCH(Overall!$D221,Ranks!$E$1:$E$800,0)),"1000")</f>
        <v>231.3</v>
      </c>
      <c r="L221" s="1" t="str">
        <f t="array" ref="L221">IFERROR(INDEX(Ranks!$O$1:$O$800,MATCH(Overall!$D221,Ranks!$E$1:$E$800,0)),"Vet")</f>
        <v>Vet</v>
      </c>
      <c r="M221" s="12">
        <f t="array" ref="M221">IFERROR(INDEX(BorisTier!$E$211:$E$411,MATCH(Overall!$D221,BorisTier!$R$211:$R$411,0)),100)</f>
        <v>100</v>
      </c>
      <c r="N221" s="13">
        <f t="array" ref="N221">IFERROR(IF(OR(Overall!$E221="DB",Overall!$E221="DL",Overall!$E221="LB"),INDEX('IDP Prj'!$M$11:$M$1000,MATCH(Overall!$D221,'IDP Prj'!$B$11:$B$1000,0)),INDEX(ProjectionCalcs!$Q$8:$Q$979,MATCH(Overall!$D221,ProjectionCalcs!$B$8:$B$979,0))),0)</f>
        <v>0</v>
      </c>
      <c r="O221" s="14" t="str">
        <f>Overall!$D221</f>
        <v>Dawson Knox</v>
      </c>
      <c r="P221" s="15"/>
      <c r="Q221" s="3"/>
      <c r="R221" s="4"/>
      <c r="S221" s="3"/>
      <c r="T221" s="3"/>
      <c r="U221" s="3"/>
      <c r="V221" s="3"/>
      <c r="W221" s="5"/>
      <c r="X221" s="5"/>
      <c r="Y221" s="3"/>
      <c r="Z221" s="3"/>
    </row>
    <row r="222" ht="15.0" customHeight="1">
      <c r="A222" s="1">
        <f t="shared" si="1"/>
        <v>220</v>
      </c>
      <c r="B222" s="12">
        <v>21.5</v>
      </c>
      <c r="C222" s="1" t="str">
        <f t="shared" si="2"/>
        <v>Yes</v>
      </c>
      <c r="D222" s="1" t="s">
        <v>289</v>
      </c>
      <c r="E222" s="1" t="s">
        <v>34</v>
      </c>
      <c r="F222" s="1" t="s">
        <v>44</v>
      </c>
      <c r="G222" s="1" t="str">
        <f t="array" ref="G222">IFERROR(INDEX(Schedules!$T$4:$T$35,MATCH(Overall!$F222,Schedules!$B$4:$B$35,0)),"")</f>
        <v/>
      </c>
      <c r="H222" s="1" t="str">
        <f t="array" ref="H222">IFERROR(INDEX(Injuries!$K$100:$K$600,MATCH(Overall!$D222,Injuries!$J$100:$J$600,0)),"")</f>
        <v>Ques: Week 1 </v>
      </c>
      <c r="I222" s="1">
        <f t="array" ref="I222">IFERROR(INDEX(Ranks!$J$1:$J$800,MATCH(Overall!$D222,Ranks!$E$1:$E$800,0)),"1000")</f>
        <v>153</v>
      </c>
      <c r="J222" s="1">
        <f t="array" ref="J222">IFERROR(INDEX(Ranks!$H$1:$H$800,MATCH(Overall!$D222,Ranks!$E$1:$E$800,0)),"1000")</f>
        <v>250</v>
      </c>
      <c r="K222" s="13">
        <f t="array" ref="K222">IFERROR(INDEX(Ranks!$L$1:$L$800,MATCH(Overall!$D222,Ranks!$E$1:$E$800,0)),"1000")</f>
        <v>218.5</v>
      </c>
      <c r="L222" s="1">
        <f t="array" ref="L222">IFERROR(INDEX(Ranks!$O$1:$O$800,MATCH(Overall!$D222,Ranks!$E$1:$E$800,0)),"Vet")</f>
        <v>11</v>
      </c>
      <c r="M222" s="12">
        <f t="array" ref="M222">IFERROR(INDEX(BorisTier!$E$211:$E$411,MATCH(Overall!$D222,BorisTier!$R$211:$R$411,0)),100)</f>
        <v>100</v>
      </c>
      <c r="N222" s="13">
        <f t="array" ref="N222">IFERROR(IF(OR(Overall!$E222="DB",Overall!$E222="DL",Overall!$E222="LB"),INDEX('IDP Prj'!$M$11:$M$1000,MATCH(Overall!$D222,'IDP Prj'!$B$11:$B$1000,0)),INDEX(ProjectionCalcs!$Q$8:$Q$979,MATCH(Overall!$D222,ProjectionCalcs!$B$8:$B$979,0))),0)</f>
        <v>0</v>
      </c>
      <c r="O222" s="14" t="str">
        <f>Overall!$D222</f>
        <v>Tee Higgins</v>
      </c>
      <c r="P222" s="15"/>
      <c r="Q222" s="3"/>
      <c r="R222" s="4"/>
      <c r="S222" s="3"/>
      <c r="T222" s="3"/>
      <c r="U222" s="3"/>
      <c r="V222" s="3"/>
      <c r="W222" s="5"/>
      <c r="X222" s="5"/>
      <c r="Y222" s="3"/>
      <c r="Z222" s="3"/>
    </row>
    <row r="223" ht="15.0" customHeight="1">
      <c r="A223" s="1">
        <f t="shared" si="1"/>
        <v>221</v>
      </c>
      <c r="B223" s="23">
        <v>0.0</v>
      </c>
      <c r="C223" s="1" t="str">
        <f t="shared" si="2"/>
        <v>Yes</v>
      </c>
      <c r="D223" s="1" t="s">
        <v>290</v>
      </c>
      <c r="E223" s="1" t="s">
        <v>235</v>
      </c>
      <c r="F223" s="1" t="s">
        <v>70</v>
      </c>
      <c r="G223" s="1" t="str">
        <f t="array" ref="G223">IFERROR(INDEX(Schedules!$T$4:$T$35,MATCH(Overall!$F223,Schedules!$B$4:$B$35,0)),"")</f>
        <v/>
      </c>
      <c r="H223" s="1" t="str">
        <f t="array" ref="H223">IFERROR(INDEX(Injuries!$K$100:$K$600,MATCH(Overall!$D223,Injuries!$J$100:$J$600,0)),"")</f>
        <v/>
      </c>
      <c r="I223" s="1">
        <f t="array" ref="I223">IFERROR(INDEX(Ranks!$J$1:$J$800,MATCH(Overall!$D223,Ranks!$E$1:$E$800,0)),"1000")</f>
        <v>184</v>
      </c>
      <c r="J223" s="1">
        <f t="array" ref="J223">IFERROR(INDEX(Ranks!$H$1:$H$800,MATCH(Overall!$D223,Ranks!$E$1:$E$800,0)),"1000")</f>
        <v>176</v>
      </c>
      <c r="K223" s="13">
        <f t="array" ref="K223">IFERROR(INDEX(Ranks!$L$1:$L$800,MATCH(Overall!$D223,Ranks!$E$1:$E$800,0)),"1000")</f>
        <v>222.3</v>
      </c>
      <c r="L223" s="1" t="str">
        <f t="array" ref="L223">IFERROR(INDEX(Ranks!$O$1:$O$800,MATCH(Overall!$D223,Ranks!$E$1:$E$800,0)),"Vet")</f>
        <v>Vet</v>
      </c>
      <c r="M223" s="12">
        <f t="array" ref="M223">IFERROR(INDEX(BorisTier!$E$211:$E$411,MATCH(Overall!$D223,BorisTier!$R$211:$R$411,0)),100)</f>
        <v>100</v>
      </c>
      <c r="N223" s="13">
        <f t="array" ref="N223">IFERROR(IF(OR(Overall!$E223="DB",Overall!$E223="DL",Overall!$E223="LB"),INDEX('IDP Prj'!$M$11:$M$1000,MATCH(Overall!$D223,'IDP Prj'!$B$11:$B$1000,0)),INDEX(ProjectionCalcs!$Q$8:$Q$979,MATCH(Overall!$D223,ProjectionCalcs!$B$8:$B$979,0))),0)</f>
        <v>0</v>
      </c>
      <c r="O223" s="14" t="str">
        <f>Overall!$D223</f>
        <v>Matt Prater</v>
      </c>
      <c r="P223" s="15"/>
      <c r="Q223" s="3"/>
      <c r="R223" s="4"/>
      <c r="S223" s="3"/>
      <c r="T223" s="3"/>
      <c r="U223" s="3"/>
      <c r="V223" s="3"/>
      <c r="W223" s="5"/>
      <c r="X223" s="5"/>
      <c r="Y223" s="3"/>
      <c r="Z223" s="3"/>
    </row>
    <row r="224" ht="15.0" customHeight="1">
      <c r="A224" s="1">
        <f t="shared" si="1"/>
        <v>222</v>
      </c>
      <c r="B224" s="23">
        <v>0.0</v>
      </c>
      <c r="C224" s="1" t="str">
        <f t="shared" si="2"/>
        <v>Yes</v>
      </c>
      <c r="D224" s="1" t="s">
        <v>291</v>
      </c>
      <c r="E224" s="1" t="s">
        <v>211</v>
      </c>
      <c r="F224" s="1" t="s">
        <v>27</v>
      </c>
      <c r="G224" s="1" t="str">
        <f t="array" ref="G224">IFERROR(INDEX(Schedules!$T$4:$T$35,MATCH(Overall!$F224,Schedules!$B$4:$B$35,0)),"")</f>
        <v/>
      </c>
      <c r="H224" s="1" t="str">
        <f t="array" ref="H224">IFERROR(INDEX(Injuries!$K$100:$K$600,MATCH(Overall!$D224,Injuries!$J$100:$J$600,0)),"")</f>
        <v/>
      </c>
      <c r="I224" s="1">
        <f t="array" ref="I224">IFERROR(INDEX(Ranks!$J$1:$J$800,MATCH(Overall!$D224,Ranks!$E$1:$E$800,0)),"1000")</f>
        <v>301</v>
      </c>
      <c r="J224" s="1">
        <f t="array" ref="J224">IFERROR(INDEX(Ranks!$H$1:$H$800,MATCH(Overall!$D224,Ranks!$E$1:$E$800,0)),"1000")</f>
        <v>199</v>
      </c>
      <c r="K224" s="13">
        <f t="array" ref="K224">IFERROR(INDEX(Ranks!$L$1:$L$800,MATCH(Overall!$D224,Ranks!$E$1:$E$800,0)),"1000")</f>
        <v>226</v>
      </c>
      <c r="L224" s="1" t="str">
        <f t="array" ref="L224">IFERROR(INDEX(Ranks!$O$1:$O$800,MATCH(Overall!$D224,Ranks!$E$1:$E$800,0)),"Vet")</f>
        <v>Vet</v>
      </c>
      <c r="M224" s="12">
        <f t="array" ref="M224">IFERROR(INDEX(BorisTier!$E$211:$E$411,MATCH(Overall!$D224,BorisTier!$R$211:$R$411,0)),100)</f>
        <v>100</v>
      </c>
      <c r="N224" s="13">
        <f t="array" ref="N224">IFERROR(IF(OR(Overall!$E224="DB",Overall!$E224="DL",Overall!$E224="LB"),INDEX('IDP Prj'!$M$11:$M$1000,MATCH(Overall!$D224,'IDP Prj'!$B$11:$B$1000,0)),INDEX(ProjectionCalcs!$Q$8:$Q$979,MATCH(Overall!$D224,ProjectionCalcs!$B$8:$B$979,0))),0)</f>
        <v>0</v>
      </c>
      <c r="O224" s="14" t="str">
        <f>Overall!$D224</f>
        <v>Titans D/ST</v>
      </c>
      <c r="P224" s="15"/>
      <c r="Q224" s="3"/>
      <c r="R224" s="4"/>
      <c r="S224" s="3"/>
      <c r="T224" s="3"/>
      <c r="U224" s="3"/>
      <c r="V224" s="3"/>
      <c r="W224" s="5"/>
      <c r="X224" s="5"/>
      <c r="Y224" s="3"/>
      <c r="Z224" s="3"/>
    </row>
    <row r="225" ht="15.0" customHeight="1">
      <c r="A225" s="1">
        <f t="shared" si="1"/>
        <v>223</v>
      </c>
      <c r="B225" s="12">
        <v>25.3</v>
      </c>
      <c r="C225" s="1" t="str">
        <f t="shared" si="2"/>
        <v>Yes</v>
      </c>
      <c r="D225" s="1" t="s">
        <v>292</v>
      </c>
      <c r="E225" s="1" t="s">
        <v>17</v>
      </c>
      <c r="F225" s="1" t="s">
        <v>77</v>
      </c>
      <c r="G225" s="1" t="str">
        <f t="array" ref="G225">IFERROR(INDEX(Schedules!$T$4:$T$35,MATCH(Overall!$F225,Schedules!$B$4:$B$35,0)),"")</f>
        <v/>
      </c>
      <c r="H225" s="1" t="str">
        <f t="array" ref="H225">IFERROR(INDEX(Injuries!$K$100:$K$600,MATCH(Overall!$D225,Injuries!$J$100:$J$600,0)),"")</f>
        <v/>
      </c>
      <c r="I225" s="1">
        <f t="array" ref="I225">IFERROR(INDEX(Ranks!$J$1:$J$800,MATCH(Overall!$D225,Ranks!$E$1:$E$800,0)),"1000")</f>
        <v>205</v>
      </c>
      <c r="J225" s="1">
        <f t="array" ref="J225">IFERROR(INDEX(Ranks!$H$1:$H$800,MATCH(Overall!$D225,Ranks!$E$1:$E$800,0)),"1000")</f>
        <v>258</v>
      </c>
      <c r="K225" s="13">
        <f t="array" ref="K225">IFERROR(INDEX(Ranks!$L$1:$L$800,MATCH(Overall!$D225,Ranks!$E$1:$E$800,0)),"1000")</f>
        <v>261.8</v>
      </c>
      <c r="L225" s="1" t="str">
        <f t="array" ref="L225">IFERROR(INDEX(Ranks!$O$1:$O$800,MATCH(Overall!$D225,Ranks!$E$1:$E$800,0)),"Vet")</f>
        <v>Vet</v>
      </c>
      <c r="M225" s="12">
        <f t="array" ref="M225">IFERROR(INDEX(BorisTier!$E$211:$E$411,MATCH(Overall!$D225,BorisTier!$R$211:$R$411,0)),100)</f>
        <v>100</v>
      </c>
      <c r="N225" s="13">
        <f t="array" ref="N225">IFERROR(IF(OR(Overall!$E225="DB",Overall!$E225="DL",Overall!$E225="LB"),INDEX('IDP Prj'!$M$11:$M$1000,MATCH(Overall!$D225,'IDP Prj'!$B$11:$B$1000,0)),INDEX(ProjectionCalcs!$Q$8:$Q$979,MATCH(Overall!$D225,ProjectionCalcs!$B$8:$B$979,0))),0)</f>
        <v>0</v>
      </c>
      <c r="O225" s="14" t="str">
        <f>Overall!$D225</f>
        <v>Gus Edwards</v>
      </c>
      <c r="P225" s="15"/>
      <c r="Q225" s="3"/>
      <c r="R225" s="4"/>
      <c r="S225" s="3"/>
      <c r="T225" s="3"/>
      <c r="U225" s="3"/>
      <c r="V225" s="3"/>
      <c r="W225" s="5"/>
      <c r="X225" s="5"/>
      <c r="Y225" s="3"/>
      <c r="Z225" s="3"/>
    </row>
    <row r="226" ht="15.0" customHeight="1">
      <c r="A226" s="1">
        <f t="shared" si="1"/>
        <v>224</v>
      </c>
      <c r="B226" s="23">
        <v>0.0</v>
      </c>
      <c r="C226" s="1" t="str">
        <f t="shared" si="2"/>
        <v>Yes</v>
      </c>
      <c r="D226" s="1" t="s">
        <v>293</v>
      </c>
      <c r="E226" s="1" t="s">
        <v>235</v>
      </c>
      <c r="F226" s="1" t="s">
        <v>68</v>
      </c>
      <c r="G226" s="1" t="str">
        <f t="array" ref="G226">IFERROR(INDEX(Schedules!$T$4:$T$35,MATCH(Overall!$F226,Schedules!$B$4:$B$35,0)),"")</f>
        <v/>
      </c>
      <c r="H226" s="1" t="str">
        <f t="array" ref="H226">IFERROR(INDEX(Injuries!$K$100:$K$600,MATCH(Overall!$D226,Injuries!$J$100:$J$600,0)),"")</f>
        <v/>
      </c>
      <c r="I226" s="1">
        <f t="array" ref="I226">IFERROR(INDEX(Ranks!$J$1:$J$800,MATCH(Overall!$D226,Ranks!$E$1:$E$800,0)),"1000")</f>
        <v>189</v>
      </c>
      <c r="J226" s="1">
        <f t="array" ref="J226">IFERROR(INDEX(Ranks!$H$1:$H$800,MATCH(Overall!$D226,Ranks!$E$1:$E$800,0)),"1000")</f>
        <v>177</v>
      </c>
      <c r="K226" s="13">
        <f t="array" ref="K226">IFERROR(INDEX(Ranks!$L$1:$L$800,MATCH(Overall!$D226,Ranks!$E$1:$E$800,0)),"1000")</f>
        <v>229.7</v>
      </c>
      <c r="L226" s="1" t="str">
        <f t="array" ref="L226">IFERROR(INDEX(Ranks!$O$1:$O$800,MATCH(Overall!$D226,Ranks!$E$1:$E$800,0)),"Vet")</f>
        <v>Vet</v>
      </c>
      <c r="M226" s="12">
        <f t="array" ref="M226">IFERROR(INDEX(BorisTier!$E$211:$E$411,MATCH(Overall!$D226,BorisTier!$R$211:$R$411,0)),100)</f>
        <v>100</v>
      </c>
      <c r="N226" s="13">
        <f t="array" ref="N226">IFERROR(IF(OR(Overall!$E226="DB",Overall!$E226="DL",Overall!$E226="LB"),INDEX('IDP Prj'!$M$11:$M$1000,MATCH(Overall!$D226,'IDP Prj'!$B$11:$B$1000,0)),INDEX(ProjectionCalcs!$Q$8:$Q$979,MATCH(Overall!$D226,ProjectionCalcs!$B$8:$B$979,0))),0)</f>
        <v>0</v>
      </c>
      <c r="O226" s="14" t="str">
        <f>Overall!$D226</f>
        <v>Zane Gonzalez</v>
      </c>
      <c r="P226" s="15"/>
      <c r="Q226" s="3"/>
      <c r="R226" s="4"/>
      <c r="S226" s="3"/>
      <c r="T226" s="3"/>
      <c r="U226" s="3"/>
      <c r="V226" s="3"/>
      <c r="W226" s="5"/>
      <c r="X226" s="5"/>
      <c r="Y226" s="3"/>
      <c r="Z226" s="3"/>
    </row>
    <row r="227" ht="15.0" customHeight="1">
      <c r="A227" s="1">
        <f t="shared" si="1"/>
        <v>225</v>
      </c>
      <c r="B227" s="23">
        <v>0.0</v>
      </c>
      <c r="C227" s="1" t="str">
        <f t="shared" si="2"/>
        <v>Yes</v>
      </c>
      <c r="D227" s="1" t="s">
        <v>294</v>
      </c>
      <c r="E227" s="1" t="s">
        <v>211</v>
      </c>
      <c r="F227" s="1" t="s">
        <v>85</v>
      </c>
      <c r="G227" s="1" t="str">
        <f t="array" ref="G227">IFERROR(INDEX(Schedules!$T$4:$T$35,MATCH(Overall!$F227,Schedules!$B$4:$B$35,0)),"")</f>
        <v/>
      </c>
      <c r="H227" s="1" t="str">
        <f t="array" ref="H227">IFERROR(INDEX(Injuries!$K$100:$K$600,MATCH(Overall!$D227,Injuries!$J$100:$J$600,0)),"")</f>
        <v/>
      </c>
      <c r="I227" s="1">
        <f t="array" ref="I227">IFERROR(INDEX(Ranks!$J$1:$J$800,MATCH(Overall!$D227,Ranks!$E$1:$E$800,0)),"1000")</f>
        <v>222</v>
      </c>
      <c r="J227" s="1">
        <f t="array" ref="J227">IFERROR(INDEX(Ranks!$H$1:$H$800,MATCH(Overall!$D227,Ranks!$E$1:$E$800,0)),"1000")</f>
        <v>184</v>
      </c>
      <c r="K227" s="13">
        <f t="array" ref="K227">IFERROR(INDEX(Ranks!$L$1:$L$800,MATCH(Overall!$D227,Ranks!$E$1:$E$800,0)),"1000")</f>
        <v>230.2</v>
      </c>
      <c r="L227" s="1" t="str">
        <f t="array" ref="L227">IFERROR(INDEX(Ranks!$O$1:$O$800,MATCH(Overall!$D227,Ranks!$E$1:$E$800,0)),"Vet")</f>
        <v>Vet</v>
      </c>
      <c r="M227" s="12">
        <f t="array" ref="M227">IFERROR(INDEX(BorisTier!$E$211:$E$411,MATCH(Overall!$D227,BorisTier!$R$211:$R$411,0)),100)</f>
        <v>100</v>
      </c>
      <c r="N227" s="13">
        <f t="array" ref="N227">IFERROR(IF(OR(Overall!$E227="DB",Overall!$E227="DL",Overall!$E227="LB"),INDEX('IDP Prj'!$M$11:$M$1000,MATCH(Overall!$D227,'IDP Prj'!$B$11:$B$1000,0)),INDEX(ProjectionCalcs!$Q$8:$Q$979,MATCH(Overall!$D227,ProjectionCalcs!$B$8:$B$979,0))),0)</f>
        <v>0</v>
      </c>
      <c r="O227" s="14" t="str">
        <f>Overall!$D227</f>
        <v>Seahawks D/ST</v>
      </c>
      <c r="P227" s="15"/>
      <c r="Q227" s="3"/>
      <c r="R227" s="4"/>
      <c r="S227" s="3"/>
      <c r="T227" s="3"/>
      <c r="U227" s="3"/>
      <c r="V227" s="3"/>
      <c r="W227" s="5"/>
      <c r="X227" s="5"/>
      <c r="Y227" s="3"/>
      <c r="Z227" s="3"/>
    </row>
    <row r="228" ht="15.0" customHeight="1">
      <c r="A228" s="1">
        <f t="shared" si="1"/>
        <v>226</v>
      </c>
      <c r="B228" s="23">
        <v>0.0</v>
      </c>
      <c r="C228" s="1" t="str">
        <f t="shared" si="2"/>
        <v>Yes</v>
      </c>
      <c r="D228" s="1" t="s">
        <v>295</v>
      </c>
      <c r="E228" s="1" t="s">
        <v>235</v>
      </c>
      <c r="F228" s="1" t="s">
        <v>107</v>
      </c>
      <c r="G228" s="1" t="str">
        <f t="array" ref="G228">IFERROR(INDEX(Schedules!$T$4:$T$35,MATCH(Overall!$F228,Schedules!$B$4:$B$35,0)),"")</f>
        <v/>
      </c>
      <c r="H228" s="1" t="str">
        <f t="array" ref="H228">IFERROR(INDEX(Injuries!$K$100:$K$600,MATCH(Overall!$D228,Injuries!$J$100:$J$600,0)),"")</f>
        <v/>
      </c>
      <c r="I228" s="1">
        <f t="array" ref="I228">IFERROR(INDEX(Ranks!$J$1:$J$800,MATCH(Overall!$D228,Ranks!$E$1:$E$800,0)),"1000")</f>
        <v>190</v>
      </c>
      <c r="J228" s="1">
        <f t="array" ref="J228">IFERROR(INDEX(Ranks!$H$1:$H$800,MATCH(Overall!$D228,Ranks!$E$1:$E$800,0)),"1000")</f>
        <v>189</v>
      </c>
      <c r="K228" s="13">
        <f t="array" ref="K228">IFERROR(INDEX(Ranks!$L$1:$L$800,MATCH(Overall!$D228,Ranks!$E$1:$E$800,0)),"1000")</f>
        <v>232.1</v>
      </c>
      <c r="L228" s="1" t="str">
        <f t="array" ref="L228">IFERROR(INDEX(Ranks!$O$1:$O$800,MATCH(Overall!$D228,Ranks!$E$1:$E$800,0)),"Vet")</f>
        <v>Vet</v>
      </c>
      <c r="M228" s="12">
        <f t="array" ref="M228">IFERROR(INDEX(BorisTier!$E$211:$E$411,MATCH(Overall!$D228,BorisTier!$R$211:$R$411,0)),100)</f>
        <v>100</v>
      </c>
      <c r="N228" s="13">
        <f t="array" ref="N228">IFERROR(IF(OR(Overall!$E228="DB",Overall!$E228="DL",Overall!$E228="LB"),INDEX('IDP Prj'!$M$11:$M$1000,MATCH(Overall!$D228,'IDP Prj'!$B$11:$B$1000,0)),INDEX(ProjectionCalcs!$Q$8:$Q$979,MATCH(Overall!$D228,ProjectionCalcs!$B$8:$B$979,0))),0)</f>
        <v>0</v>
      </c>
      <c r="O228" s="14" t="str">
        <f>Overall!$D228</f>
        <v>Ka'imi Fairbairn</v>
      </c>
      <c r="P228" s="15"/>
      <c r="Q228" s="3"/>
      <c r="R228" s="4"/>
      <c r="S228" s="3"/>
      <c r="T228" s="3"/>
      <c r="U228" s="3"/>
      <c r="V228" s="3"/>
      <c r="W228" s="5"/>
      <c r="X228" s="5"/>
      <c r="Y228" s="3"/>
      <c r="Z228" s="3"/>
    </row>
    <row r="229" ht="15.0" customHeight="1">
      <c r="A229" s="1">
        <f t="shared" si="1"/>
        <v>227</v>
      </c>
      <c r="B229" s="12">
        <v>30.7</v>
      </c>
      <c r="C229" s="1" t="str">
        <f t="shared" si="2"/>
        <v>Yes</v>
      </c>
      <c r="D229" s="1" t="s">
        <v>296</v>
      </c>
      <c r="E229" s="1" t="s">
        <v>61</v>
      </c>
      <c r="F229" s="1" t="s">
        <v>36</v>
      </c>
      <c r="G229" s="1" t="str">
        <f t="array" ref="G229">IFERROR(INDEX(Schedules!$T$4:$T$35,MATCH(Overall!$F229,Schedules!$B$4:$B$35,0)),"")</f>
        <v/>
      </c>
      <c r="H229" s="1" t="str">
        <f t="array" ref="H229">IFERROR(INDEX(Injuries!$K$100:$K$600,MATCH(Overall!$D229,Injuries!$J$100:$J$600,0)),"")</f>
        <v/>
      </c>
      <c r="I229" s="1">
        <f t="array" ref="I229">IFERROR(INDEX(Ranks!$J$1:$J$800,MATCH(Overall!$D229,Ranks!$E$1:$E$800,0)),"1000")</f>
        <v>290</v>
      </c>
      <c r="J229" s="1">
        <f t="array" ref="J229">IFERROR(INDEX(Ranks!$H$1:$H$800,MATCH(Overall!$D229,Ranks!$E$1:$E$800,0)),"1000")</f>
        <v>216</v>
      </c>
      <c r="K229" s="13">
        <f t="array" ref="K229">IFERROR(INDEX(Ranks!$L$1:$L$800,MATCH(Overall!$D229,Ranks!$E$1:$E$800,0)),"1000")</f>
        <v>222.4</v>
      </c>
      <c r="L229" s="1" t="str">
        <f t="array" ref="L229">IFERROR(INDEX(Ranks!$O$1:$O$800,MATCH(Overall!$D229,Ranks!$E$1:$E$800,0)),"Vet")</f>
        <v>Vet</v>
      </c>
      <c r="M229" s="12">
        <f t="array" ref="M229">IFERROR(INDEX(BorisTier!$E$211:$E$411,MATCH(Overall!$D229,BorisTier!$R$211:$R$411,0)),100)</f>
        <v>100</v>
      </c>
      <c r="N229" s="13">
        <f t="array" ref="N229">IFERROR(IF(OR(Overall!$E229="DB",Overall!$E229="DL",Overall!$E229="LB"),INDEX('IDP Prj'!$M$11:$M$1000,MATCH(Overall!$D229,'IDP Prj'!$B$11:$B$1000,0)),INDEX(ProjectionCalcs!$Q$8:$Q$979,MATCH(Overall!$D229,ProjectionCalcs!$B$8:$B$979,0))),0)</f>
        <v>0</v>
      </c>
      <c r="O229" s="14" t="str">
        <f>Overall!$D229</f>
        <v>Kyle Rudolph</v>
      </c>
      <c r="P229" s="15"/>
      <c r="Q229" s="3"/>
      <c r="R229" s="4"/>
      <c r="S229" s="3"/>
      <c r="T229" s="3"/>
      <c r="U229" s="3"/>
      <c r="V229" s="3"/>
      <c r="W229" s="5"/>
      <c r="X229" s="5"/>
      <c r="Y229" s="3"/>
      <c r="Z229" s="3"/>
    </row>
    <row r="230" ht="15.0" customHeight="1">
      <c r="A230" s="1">
        <f t="shared" si="1"/>
        <v>228</v>
      </c>
      <c r="B230" s="23">
        <v>0.0</v>
      </c>
      <c r="C230" s="1" t="str">
        <f t="shared" si="2"/>
        <v>Yes</v>
      </c>
      <c r="D230" s="1" t="s">
        <v>297</v>
      </c>
      <c r="E230" s="1" t="s">
        <v>235</v>
      </c>
      <c r="F230" s="1" t="s">
        <v>66</v>
      </c>
      <c r="G230" s="1" t="str">
        <f t="array" ref="G230">IFERROR(INDEX(Schedules!$T$4:$T$35,MATCH(Overall!$F230,Schedules!$B$4:$B$35,0)),"")</f>
        <v/>
      </c>
      <c r="H230" s="1" t="str">
        <f t="array" ref="H230">IFERROR(INDEX(Injuries!$K$100:$K$600,MATCH(Overall!$D230,Injuries!$J$100:$J$600,0)),"")</f>
        <v/>
      </c>
      <c r="I230" s="1">
        <f t="array" ref="I230">IFERROR(INDEX(Ranks!$J$1:$J$800,MATCH(Overall!$D230,Ranks!$E$1:$E$800,0)),"1000")</f>
        <v>191</v>
      </c>
      <c r="J230" s="1">
        <f t="array" ref="J230">IFERROR(INDEX(Ranks!$H$1:$H$800,MATCH(Overall!$D230,Ranks!$E$1:$E$800,0)),"1000")</f>
        <v>187</v>
      </c>
      <c r="K230" s="13">
        <f t="array" ref="K230">IFERROR(INDEX(Ranks!$L$1:$L$800,MATCH(Overall!$D230,Ranks!$E$1:$E$800,0)),"1000")</f>
        <v>231</v>
      </c>
      <c r="L230" s="1" t="str">
        <f t="array" ref="L230">IFERROR(INDEX(Ranks!$O$1:$O$800,MATCH(Overall!$D230,Ranks!$E$1:$E$800,0)),"Vet")</f>
        <v>Vet</v>
      </c>
      <c r="M230" s="12">
        <f t="array" ref="M230">IFERROR(INDEX(BorisTier!$E$211:$E$411,MATCH(Overall!$D230,BorisTier!$R$211:$R$411,0)),100)</f>
        <v>100</v>
      </c>
      <c r="N230" s="13">
        <f t="array" ref="N230">IFERROR(IF(OR(Overall!$E230="DB",Overall!$E230="DL",Overall!$E230="LB"),INDEX('IDP Prj'!$M$11:$M$1000,MATCH(Overall!$D230,'IDP Prj'!$B$11:$B$1000,0)),INDEX(ProjectionCalcs!$Q$8:$Q$979,MATCH(Overall!$D230,ProjectionCalcs!$B$8:$B$979,0))),0)</f>
        <v>0</v>
      </c>
      <c r="O230" s="14" t="str">
        <f>Overall!$D230</f>
        <v>Jake Elliott</v>
      </c>
      <c r="P230" s="15"/>
      <c r="Q230" s="3"/>
      <c r="R230" s="4"/>
      <c r="S230" s="3"/>
      <c r="T230" s="3"/>
      <c r="U230" s="3"/>
      <c r="V230" s="3"/>
      <c r="W230" s="5"/>
      <c r="X230" s="5"/>
      <c r="Y230" s="3"/>
      <c r="Z230" s="3"/>
    </row>
    <row r="231" ht="15.0" customHeight="1">
      <c r="A231" s="1">
        <f t="shared" si="1"/>
        <v>229</v>
      </c>
      <c r="B231" s="12">
        <v>30.0</v>
      </c>
      <c r="C231" s="1" t="str">
        <f t="shared" si="2"/>
        <v>Yes</v>
      </c>
      <c r="D231" s="1" t="s">
        <v>298</v>
      </c>
      <c r="E231" s="1" t="s">
        <v>34</v>
      </c>
      <c r="F231" s="1" t="s">
        <v>140</v>
      </c>
      <c r="G231" s="1" t="str">
        <f t="array" ref="G231">IFERROR(INDEX(Schedules!$T$4:$T$35,MATCH(Overall!$F231,Schedules!$B$4:$B$35,0)),"")</f>
        <v/>
      </c>
      <c r="H231" s="1" t="str">
        <f t="array" ref="H231">IFERROR(INDEX(Injuries!$K$100:$K$600,MATCH(Overall!$D231,Injuries!$J$100:$J$600,0)),"")</f>
        <v/>
      </c>
      <c r="I231" s="1">
        <f t="array" ref="I231">IFERROR(INDEX(Ranks!$J$1:$J$800,MATCH(Overall!$D231,Ranks!$E$1:$E$800,0)),"1000")</f>
        <v>194</v>
      </c>
      <c r="J231" s="1">
        <f t="array" ref="J231">IFERROR(INDEX(Ranks!$H$1:$H$800,MATCH(Overall!$D231,Ranks!$E$1:$E$800,0)),"1000")</f>
        <v>237</v>
      </c>
      <c r="K231" s="13">
        <f t="array" ref="K231">IFERROR(INDEX(Ranks!$L$1:$L$800,MATCH(Overall!$D231,Ranks!$E$1:$E$800,0)),"1000")</f>
        <v>218.1</v>
      </c>
      <c r="L231" s="1" t="str">
        <f t="array" ref="L231">IFERROR(INDEX(Ranks!$O$1:$O$800,MATCH(Overall!$D231,Ranks!$E$1:$E$800,0)),"Vet")</f>
        <v>Vet</v>
      </c>
      <c r="M231" s="12">
        <f t="array" ref="M231">IFERROR(INDEX(BorisTier!$E$211:$E$411,MATCH(Overall!$D231,BorisTier!$R$211:$R$411,0)),100)</f>
        <v>100</v>
      </c>
      <c r="N231" s="13">
        <f t="array" ref="N231">IFERROR(IF(OR(Overall!$E231="DB",Overall!$E231="DL",Overall!$E231="LB"),INDEX('IDP Prj'!$M$11:$M$1000,MATCH(Overall!$D231,'IDP Prj'!$B$11:$B$1000,0)),INDEX(ProjectionCalcs!$Q$8:$Q$979,MATCH(Overall!$D231,ProjectionCalcs!$B$8:$B$979,0))),0)</f>
        <v>0</v>
      </c>
      <c r="O231" s="14" t="str">
        <f>Overall!$D231</f>
        <v>Mohamed Sanu Sr.</v>
      </c>
      <c r="P231" s="15"/>
      <c r="Q231" s="3"/>
      <c r="R231" s="4"/>
      <c r="S231" s="3"/>
      <c r="T231" s="3"/>
      <c r="U231" s="3"/>
      <c r="V231" s="3"/>
      <c r="W231" s="5"/>
      <c r="X231" s="5"/>
      <c r="Y231" s="3"/>
      <c r="Z231" s="3"/>
    </row>
    <row r="232" ht="15.0" customHeight="1">
      <c r="A232" s="1">
        <f t="shared" si="1"/>
        <v>230</v>
      </c>
      <c r="B232" s="12">
        <v>24.0</v>
      </c>
      <c r="C232" s="1" t="str">
        <f t="shared" si="2"/>
        <v>Yes</v>
      </c>
      <c r="D232" s="1" t="s">
        <v>299</v>
      </c>
      <c r="E232" s="1" t="s">
        <v>61</v>
      </c>
      <c r="F232" s="1" t="s">
        <v>85</v>
      </c>
      <c r="G232" s="1" t="str">
        <f t="array" ref="G232">IFERROR(INDEX(Schedules!$T$4:$T$35,MATCH(Overall!$F232,Schedules!$B$4:$B$35,0)),"")</f>
        <v/>
      </c>
      <c r="H232" s="1" t="str">
        <f t="array" ref="H232">IFERROR(INDEX(Injuries!$K$100:$K$600,MATCH(Overall!$D232,Injuries!$J$100:$J$600,0)),"")</f>
        <v/>
      </c>
      <c r="I232" s="1">
        <f t="array" ref="I232">IFERROR(INDEX(Ranks!$J$1:$J$800,MATCH(Overall!$D232,Ranks!$E$1:$E$800,0)),"1000")</f>
        <v>291</v>
      </c>
      <c r="J232" s="1">
        <f t="array" ref="J232">IFERROR(INDEX(Ranks!$H$1:$H$800,MATCH(Overall!$D232,Ranks!$E$1:$E$800,0)),"1000")</f>
        <v>243</v>
      </c>
      <c r="K232" s="13">
        <f t="array" ref="K232">IFERROR(INDEX(Ranks!$L$1:$L$800,MATCH(Overall!$D232,Ranks!$E$1:$E$800,0)),"1000")</f>
        <v>239.1</v>
      </c>
      <c r="L232" s="1" t="str">
        <f t="array" ref="L232">IFERROR(INDEX(Ranks!$O$1:$O$800,MATCH(Overall!$D232,Ranks!$E$1:$E$800,0)),"Vet")</f>
        <v>Vet</v>
      </c>
      <c r="M232" s="12">
        <f t="array" ref="M232">IFERROR(INDEX(BorisTier!$E$211:$E$411,MATCH(Overall!$D232,BorisTier!$R$211:$R$411,0)),100)</f>
        <v>100</v>
      </c>
      <c r="N232" s="13">
        <f t="array" ref="N232">IFERROR(IF(OR(Overall!$E232="DB",Overall!$E232="DL",Overall!$E232="LB"),INDEX('IDP Prj'!$M$11:$M$1000,MATCH(Overall!$D232,'IDP Prj'!$B$11:$B$1000,0)),INDEX(ProjectionCalcs!$Q$8:$Q$979,MATCH(Overall!$D232,ProjectionCalcs!$B$8:$B$979,0))),0)</f>
        <v>0</v>
      </c>
      <c r="O232" s="14" t="str">
        <f>Overall!$D232</f>
        <v>Will Dissly</v>
      </c>
      <c r="P232" s="15"/>
      <c r="Q232" s="3"/>
      <c r="R232" s="4"/>
      <c r="S232" s="3"/>
      <c r="T232" s="3"/>
      <c r="U232" s="3"/>
      <c r="V232" s="3"/>
      <c r="W232" s="5"/>
      <c r="X232" s="5"/>
      <c r="Y232" s="3"/>
      <c r="Z232" s="3"/>
    </row>
    <row r="233" ht="15.0" customHeight="1">
      <c r="A233" s="1">
        <f t="shared" si="1"/>
        <v>231</v>
      </c>
      <c r="B233" s="23">
        <v>0.0</v>
      </c>
      <c r="C233" s="1" t="str">
        <f t="shared" si="2"/>
        <v>Yes</v>
      </c>
      <c r="D233" s="1" t="s">
        <v>300</v>
      </c>
      <c r="E233" s="1" t="s">
        <v>211</v>
      </c>
      <c r="F233" s="1" t="s">
        <v>111</v>
      </c>
      <c r="G233" s="1" t="str">
        <f t="array" ref="G233">IFERROR(INDEX(Schedules!$T$4:$T$35,MATCH(Overall!$F233,Schedules!$B$4:$B$35,0)),"")</f>
        <v/>
      </c>
      <c r="H233" s="1" t="str">
        <f t="array" ref="H233">IFERROR(INDEX(Injuries!$K$100:$K$600,MATCH(Overall!$D233,Injuries!$J$100:$J$600,0)),"")</f>
        <v/>
      </c>
      <c r="I233" s="1">
        <f t="array" ref="I233">IFERROR(INDEX(Ranks!$J$1:$J$800,MATCH(Overall!$D233,Ranks!$E$1:$E$800,0)),"1000")</f>
        <v>174</v>
      </c>
      <c r="J233" s="1">
        <f t="array" ref="J233">IFERROR(INDEX(Ranks!$H$1:$H$800,MATCH(Overall!$D233,Ranks!$E$1:$E$800,0)),"1000")</f>
        <v>210</v>
      </c>
      <c r="K233" s="13">
        <f t="array" ref="K233">IFERROR(INDEX(Ranks!$L$1:$L$800,MATCH(Overall!$D233,Ranks!$E$1:$E$800,0)),"1000")</f>
        <v>233.3</v>
      </c>
      <c r="L233" s="1" t="str">
        <f t="array" ref="L233">IFERROR(INDEX(Ranks!$O$1:$O$800,MATCH(Overall!$D233,Ranks!$E$1:$E$800,0)),"Vet")</f>
        <v>Vet</v>
      </c>
      <c r="M233" s="12">
        <f t="array" ref="M233">IFERROR(INDEX(BorisTier!$E$211:$E$411,MATCH(Overall!$D233,BorisTier!$R$211:$R$411,0)),100)</f>
        <v>100</v>
      </c>
      <c r="N233" s="13">
        <f t="array" ref="N233">IFERROR(IF(OR(Overall!$E233="DB",Overall!$E233="DL",Overall!$E233="LB"),INDEX('IDP Prj'!$M$11:$M$1000,MATCH(Overall!$D233,'IDP Prj'!$B$11:$B$1000,0)),INDEX(ProjectionCalcs!$Q$8:$Q$979,MATCH(Overall!$D233,ProjectionCalcs!$B$8:$B$979,0))),0)</f>
        <v>0</v>
      </c>
      <c r="O233" s="14" t="str">
        <f>Overall!$D233</f>
        <v>Colts D/ST</v>
      </c>
      <c r="P233" s="15"/>
      <c r="Q233" s="3"/>
      <c r="R233" s="4"/>
      <c r="S233" s="3"/>
      <c r="T233" s="3"/>
      <c r="U233" s="3"/>
      <c r="V233" s="3"/>
      <c r="W233" s="5"/>
      <c r="X233" s="5"/>
      <c r="Y233" s="3"/>
      <c r="Z233" s="3"/>
    </row>
    <row r="234" ht="15.0" customHeight="1">
      <c r="A234" s="1">
        <f t="shared" si="1"/>
        <v>232</v>
      </c>
      <c r="B234" s="12">
        <v>29.8</v>
      </c>
      <c r="C234" s="1" t="str">
        <f t="shared" si="2"/>
        <v>Yes</v>
      </c>
      <c r="D234" s="1" t="s">
        <v>301</v>
      </c>
      <c r="E234" s="1" t="s">
        <v>17</v>
      </c>
      <c r="F234" s="1" t="s">
        <v>99</v>
      </c>
      <c r="G234" s="1" t="str">
        <f t="array" ref="G234">IFERROR(INDEX(Schedules!$T$4:$T$35,MATCH(Overall!$F234,Schedules!$B$4:$B$35,0)),"")</f>
        <v/>
      </c>
      <c r="H234" s="1" t="str">
        <f t="array" ref="H234">IFERROR(INDEX(Injuries!$K$100:$K$600,MATCH(Overall!$D234,Injuries!$J$100:$J$600,0)),"")</f>
        <v/>
      </c>
      <c r="I234" s="1">
        <f t="array" ref="I234">IFERROR(INDEX(Ranks!$J$1:$J$800,MATCH(Overall!$D234,Ranks!$E$1:$E$800,0)),"1000")</f>
        <v>241</v>
      </c>
      <c r="J234" s="1">
        <f t="array" ref="J234">IFERROR(INDEX(Ranks!$H$1:$H$800,MATCH(Overall!$D234,Ranks!$E$1:$E$800,0)),"1000")</f>
        <v>221</v>
      </c>
      <c r="K234" s="13">
        <f t="array" ref="K234">IFERROR(INDEX(Ranks!$L$1:$L$800,MATCH(Overall!$D234,Ranks!$E$1:$E$800,0)),"1000")</f>
        <v>197.3</v>
      </c>
      <c r="L234" s="1" t="str">
        <f t="array" ref="L234">IFERROR(INDEX(Ranks!$O$1:$O$800,MATCH(Overall!$D234,Ranks!$E$1:$E$800,0)),"Vet")</f>
        <v>Vet</v>
      </c>
      <c r="M234" s="12">
        <f t="array" ref="M234">IFERROR(INDEX(BorisTier!$E$211:$E$411,MATCH(Overall!$D234,BorisTier!$R$211:$R$411,0)),100)</f>
        <v>23</v>
      </c>
      <c r="N234" s="13">
        <f t="array" ref="N234">IFERROR(IF(OR(Overall!$E234="DB",Overall!$E234="DL",Overall!$E234="LB"),INDEX('IDP Prj'!$M$11:$M$1000,MATCH(Overall!$D234,'IDP Prj'!$B$11:$B$1000,0)),INDEX(ProjectionCalcs!$Q$8:$Q$979,MATCH(Overall!$D234,ProjectionCalcs!$B$8:$B$979,0))),0)</f>
        <v>0</v>
      </c>
      <c r="O234" s="14" t="str">
        <f>Overall!$D234</f>
        <v>Chris Thompson</v>
      </c>
      <c r="P234" s="15"/>
      <c r="Q234" s="3"/>
      <c r="R234" s="4"/>
      <c r="S234" s="3"/>
      <c r="T234" s="3"/>
      <c r="U234" s="3"/>
      <c r="V234" s="3"/>
      <c r="W234" s="5"/>
      <c r="X234" s="5"/>
      <c r="Y234" s="3"/>
      <c r="Z234" s="3"/>
    </row>
    <row r="235" ht="15.0" customHeight="1">
      <c r="A235" s="1">
        <f t="shared" si="1"/>
        <v>233</v>
      </c>
      <c r="B235" s="12">
        <v>26.1</v>
      </c>
      <c r="C235" s="1" t="str">
        <f t="shared" si="2"/>
        <v>Yes</v>
      </c>
      <c r="D235" s="1" t="s">
        <v>302</v>
      </c>
      <c r="E235" s="1" t="s">
        <v>61</v>
      </c>
      <c r="F235" s="1" t="s">
        <v>95</v>
      </c>
      <c r="G235" s="1" t="str">
        <f t="array" ref="G235">IFERROR(INDEX(Schedules!$T$4:$T$35,MATCH(Overall!$F235,Schedules!$B$4:$B$35,0)),"")</f>
        <v/>
      </c>
      <c r="H235" s="1" t="str">
        <f t="array" ref="H235">IFERROR(INDEX(Injuries!$K$100:$K$600,MATCH(Overall!$D235,Injuries!$J$100:$J$600,0)),"")</f>
        <v/>
      </c>
      <c r="I235" s="1">
        <f t="array" ref="I235">IFERROR(INDEX(Ranks!$J$1:$J$800,MATCH(Overall!$D235,Ranks!$E$1:$E$800,0)),"1000")</f>
        <v>293</v>
      </c>
      <c r="J235" s="1">
        <f t="array" ref="J235">IFERROR(INDEX(Ranks!$H$1:$H$800,MATCH(Overall!$D235,Ranks!$E$1:$E$800,0)),"1000")</f>
        <v>269</v>
      </c>
      <c r="K235" s="13">
        <f t="array" ref="K235">IFERROR(INDEX(Ranks!$L$1:$L$800,MATCH(Overall!$D235,Ranks!$E$1:$E$800,0)),"1000")</f>
        <v>229.1</v>
      </c>
      <c r="L235" s="1" t="str">
        <f t="array" ref="L235">IFERROR(INDEX(Ranks!$O$1:$O$800,MATCH(Overall!$D235,Ranks!$E$1:$E$800,0)),"Vet")</f>
        <v>Vet</v>
      </c>
      <c r="M235" s="12">
        <f t="array" ref="M235">IFERROR(INDEX(BorisTier!$E$211:$E$411,MATCH(Overall!$D235,BorisTier!$R$211:$R$411,0)),100)</f>
        <v>100</v>
      </c>
      <c r="N235" s="13">
        <f t="array" ref="N235">IFERROR(IF(OR(Overall!$E235="DB",Overall!$E235="DL",Overall!$E235="LB"),INDEX('IDP Prj'!$M$11:$M$1000,MATCH(Overall!$D235,'IDP Prj'!$B$11:$B$1000,0)),INDEX(ProjectionCalcs!$Q$8:$Q$979,MATCH(Overall!$D235,ProjectionCalcs!$B$8:$B$979,0))),0)</f>
        <v>0</v>
      </c>
      <c r="O235" s="14" t="str">
        <f>Overall!$D235</f>
        <v>Gerald Everett</v>
      </c>
      <c r="P235" s="15"/>
      <c r="Q235" s="3"/>
      <c r="R235" s="4"/>
      <c r="S235" s="3"/>
      <c r="T235" s="3"/>
      <c r="U235" s="3"/>
      <c r="V235" s="3"/>
      <c r="W235" s="5"/>
      <c r="X235" s="5"/>
      <c r="Y235" s="3"/>
      <c r="Z235" s="3"/>
    </row>
    <row r="236" ht="15.0" customHeight="1">
      <c r="A236" s="1">
        <f t="shared" si="1"/>
        <v>234</v>
      </c>
      <c r="B236" s="23">
        <v>0.0</v>
      </c>
      <c r="C236" s="1" t="str">
        <f t="shared" si="2"/>
        <v>Yes</v>
      </c>
      <c r="D236" s="1" t="s">
        <v>303</v>
      </c>
      <c r="E236" s="1" t="s">
        <v>235</v>
      </c>
      <c r="F236" s="1" t="s">
        <v>81</v>
      </c>
      <c r="G236" s="1" t="str">
        <f t="array" ref="G236">IFERROR(INDEX(Schedules!$T$4:$T$35,MATCH(Overall!$F236,Schedules!$B$4:$B$35,0)),"")</f>
        <v/>
      </c>
      <c r="H236" s="1" t="str">
        <f t="array" ref="H236">IFERROR(INDEX(Injuries!$K$100:$K$600,MATCH(Overall!$D236,Injuries!$J$100:$J$600,0)),"")</f>
        <v/>
      </c>
      <c r="I236" s="1">
        <f t="array" ref="I236">IFERROR(INDEX(Ranks!$J$1:$J$800,MATCH(Overall!$D236,Ranks!$E$1:$E$800,0)),"1000")</f>
        <v>349</v>
      </c>
      <c r="J236" s="1" t="str">
        <f t="array" ref="J236">IFERROR(INDEX(Ranks!$H$1:$H$800,MATCH(Overall!$D236,Ranks!$E$1:$E$800,0)),"1000")</f>
        <v>1000</v>
      </c>
      <c r="K236" s="13">
        <f t="array" ref="K236">IFERROR(INDEX(Ranks!$L$1:$L$800,MATCH(Overall!$D236,Ranks!$E$1:$E$800,0)),"1000")</f>
        <v>237.1</v>
      </c>
      <c r="L236" s="1" t="str">
        <f t="array" ref="L236">IFERROR(INDEX(Ranks!$O$1:$O$800,MATCH(Overall!$D236,Ranks!$E$1:$E$800,0)),"Vet")</f>
        <v>Vet</v>
      </c>
      <c r="M236" s="12">
        <f t="array" ref="M236">IFERROR(INDEX(BorisTier!$E$211:$E$411,MATCH(Overall!$D236,BorisTier!$R$211:$R$411,0)),100)</f>
        <v>100</v>
      </c>
      <c r="N236" s="13">
        <f t="array" ref="N236">IFERROR(IF(OR(Overall!$E236="DB",Overall!$E236="DL",Overall!$E236="LB"),INDEX('IDP Prj'!$M$11:$M$1000,MATCH(Overall!$D236,'IDP Prj'!$B$11:$B$1000,0)),INDEX(ProjectionCalcs!$Q$8:$Q$979,MATCH(Overall!$D236,ProjectionCalcs!$B$8:$B$979,0))),0)</f>
        <v>0</v>
      </c>
      <c r="O236" s="14" t="str">
        <f>Overall!$D236</f>
        <v>Michael Badgley</v>
      </c>
      <c r="P236" s="15"/>
      <c r="Q236" s="3"/>
      <c r="R236" s="4"/>
      <c r="S236" s="3"/>
      <c r="T236" s="3"/>
      <c r="U236" s="3"/>
      <c r="V236" s="3"/>
      <c r="W236" s="5"/>
      <c r="X236" s="5"/>
      <c r="Y236" s="3"/>
      <c r="Z236" s="3"/>
    </row>
    <row r="237" ht="15.0" customHeight="1">
      <c r="A237" s="1">
        <f t="shared" si="1"/>
        <v>235</v>
      </c>
      <c r="B237" s="12">
        <v>22.7</v>
      </c>
      <c r="C237" s="1" t="str">
        <f t="shared" si="2"/>
        <v>Yes</v>
      </c>
      <c r="D237" s="1" t="s">
        <v>304</v>
      </c>
      <c r="E237" s="1" t="s">
        <v>17</v>
      </c>
      <c r="F237" s="1" t="s">
        <v>77</v>
      </c>
      <c r="G237" s="1" t="str">
        <f t="array" ref="G237">IFERROR(INDEX(Schedules!$T$4:$T$35,MATCH(Overall!$F237,Schedules!$B$4:$B$35,0)),"")</f>
        <v/>
      </c>
      <c r="H237" s="1" t="str">
        <f t="array" ref="H237">IFERROR(INDEX(Injuries!$K$100:$K$600,MATCH(Overall!$D237,Injuries!$J$100:$J$600,0)),"")</f>
        <v/>
      </c>
      <c r="I237" s="1">
        <f t="array" ref="I237">IFERROR(INDEX(Ranks!$J$1:$J$800,MATCH(Overall!$D237,Ranks!$E$1:$E$800,0)),"1000")</f>
        <v>321</v>
      </c>
      <c r="J237" s="1">
        <f t="array" ref="J237">IFERROR(INDEX(Ranks!$H$1:$H$800,MATCH(Overall!$D237,Ranks!$E$1:$E$800,0)),"1000")</f>
        <v>255</v>
      </c>
      <c r="K237" s="13">
        <f t="array" ref="K237">IFERROR(INDEX(Ranks!$L$1:$L$800,MATCH(Overall!$D237,Ranks!$E$1:$E$800,0)),"1000")</f>
        <v>239.6</v>
      </c>
      <c r="L237" s="1" t="str">
        <f t="array" ref="L237">IFERROR(INDEX(Ranks!$O$1:$O$800,MATCH(Overall!$D237,Ranks!$E$1:$E$800,0)),"Vet")</f>
        <v>Vet</v>
      </c>
      <c r="M237" s="12">
        <f t="array" ref="M237">IFERROR(INDEX(BorisTier!$E$211:$E$411,MATCH(Overall!$D237,BorisTier!$R$211:$R$411,0)),100)</f>
        <v>100</v>
      </c>
      <c r="N237" s="13">
        <f t="array" ref="N237">IFERROR(IF(OR(Overall!$E237="DB",Overall!$E237="DL",Overall!$E237="LB"),INDEX('IDP Prj'!$M$11:$M$1000,MATCH(Overall!$D237,'IDP Prj'!$B$11:$B$1000,0)),INDEX(ProjectionCalcs!$Q$8:$Q$979,MATCH(Overall!$D237,ProjectionCalcs!$B$8:$B$979,0))),0)</f>
        <v>0</v>
      </c>
      <c r="O237" s="14" t="str">
        <f>Overall!$D237</f>
        <v>Justice Hill</v>
      </c>
      <c r="P237" s="15"/>
      <c r="Q237" s="3"/>
      <c r="R237" s="4"/>
      <c r="S237" s="3"/>
      <c r="T237" s="3"/>
      <c r="U237" s="3"/>
      <c r="V237" s="3"/>
      <c r="W237" s="5"/>
      <c r="X237" s="5"/>
      <c r="Y237" s="3"/>
      <c r="Z237" s="3"/>
    </row>
    <row r="238" ht="15.0" customHeight="1">
      <c r="A238" s="1">
        <f t="shared" si="1"/>
        <v>236</v>
      </c>
      <c r="B238" s="12">
        <v>27.7</v>
      </c>
      <c r="C238" s="1" t="str">
        <f t="shared" si="2"/>
        <v>Yes</v>
      </c>
      <c r="D238" s="1" t="s">
        <v>305</v>
      </c>
      <c r="E238" s="1" t="s">
        <v>34</v>
      </c>
      <c r="F238" s="1" t="s">
        <v>99</v>
      </c>
      <c r="G238" s="1" t="str">
        <f t="array" ref="G238">IFERROR(INDEX(Schedules!$T$4:$T$35,MATCH(Overall!$F238,Schedules!$B$4:$B$35,0)),"")</f>
        <v/>
      </c>
      <c r="H238" s="1" t="str">
        <f t="array" ref="H238">IFERROR(INDEX(Injuries!$K$100:$K$600,MATCH(Overall!$D238,Injuries!$J$100:$J$600,0)),"")</f>
        <v/>
      </c>
      <c r="I238" s="1">
        <f t="array" ref="I238">IFERROR(INDEX(Ranks!$J$1:$J$800,MATCH(Overall!$D238,Ranks!$E$1:$E$800,0)),"1000")</f>
        <v>231</v>
      </c>
      <c r="J238" s="1">
        <f t="array" ref="J238">IFERROR(INDEX(Ranks!$H$1:$H$800,MATCH(Overall!$D238,Ranks!$E$1:$E$800,0)),"1000")</f>
        <v>286</v>
      </c>
      <c r="K238" s="13">
        <f t="array" ref="K238">IFERROR(INDEX(Ranks!$L$1:$L$800,MATCH(Overall!$D238,Ranks!$E$1:$E$800,0)),"1000")</f>
        <v>233.8</v>
      </c>
      <c r="L238" s="1" t="str">
        <f t="array" ref="L238">IFERROR(INDEX(Ranks!$O$1:$O$800,MATCH(Overall!$D238,Ranks!$E$1:$E$800,0)),"Vet")</f>
        <v>Vet</v>
      </c>
      <c r="M238" s="12">
        <f t="array" ref="M238">IFERROR(INDEX(BorisTier!$E$211:$E$411,MATCH(Overall!$D238,BorisTier!$R$211:$R$411,0)),100)</f>
        <v>100</v>
      </c>
      <c r="N238" s="13">
        <f t="array" ref="N238">IFERROR(IF(OR(Overall!$E238="DB",Overall!$E238="DL",Overall!$E238="LB"),INDEX('IDP Prj'!$M$11:$M$1000,MATCH(Overall!$D238,'IDP Prj'!$B$11:$B$1000,0)),INDEX(ProjectionCalcs!$Q$8:$Q$979,MATCH(Overall!$D238,ProjectionCalcs!$B$8:$B$979,0))),0)</f>
        <v>0</v>
      </c>
      <c r="O238" s="14" t="str">
        <f>Overall!$D238</f>
        <v>Chris Conley</v>
      </c>
      <c r="P238" s="15"/>
      <c r="Q238" s="3"/>
      <c r="R238" s="4"/>
      <c r="S238" s="3"/>
      <c r="T238" s="3"/>
      <c r="U238" s="3"/>
      <c r="V238" s="3"/>
      <c r="W238" s="5"/>
      <c r="X238" s="5"/>
      <c r="Y238" s="3"/>
      <c r="Z238" s="3"/>
    </row>
    <row r="239" ht="15.0" customHeight="1">
      <c r="A239" s="1">
        <f t="shared" si="1"/>
        <v>237</v>
      </c>
      <c r="B239" s="12">
        <v>24.9</v>
      </c>
      <c r="C239" s="1" t="str">
        <f t="shared" si="2"/>
        <v>Yes</v>
      </c>
      <c r="D239" s="1" t="s">
        <v>306</v>
      </c>
      <c r="E239" s="1" t="s">
        <v>17</v>
      </c>
      <c r="F239" s="1" t="s">
        <v>53</v>
      </c>
      <c r="G239" s="1" t="str">
        <f t="array" ref="G239">IFERROR(INDEX(Schedules!$T$4:$T$35,MATCH(Overall!$F239,Schedules!$B$4:$B$35,0)),"")</f>
        <v/>
      </c>
      <c r="H239" s="1" t="str">
        <f t="array" ref="H239">IFERROR(INDEX(Injuries!$K$100:$K$600,MATCH(Overall!$D239,Injuries!$J$100:$J$600,0)),"")</f>
        <v/>
      </c>
      <c r="I239" s="1">
        <f t="array" ref="I239">IFERROR(INDEX(Ranks!$J$1:$J$800,MATCH(Overall!$D239,Ranks!$E$1:$E$800,0)),"1000")</f>
        <v>238</v>
      </c>
      <c r="J239" s="1">
        <f t="array" ref="J239">IFERROR(INDEX(Ranks!$H$1:$H$800,MATCH(Overall!$D239,Ranks!$E$1:$E$800,0)),"1000")</f>
        <v>264</v>
      </c>
      <c r="K239" s="13">
        <f t="array" ref="K239">IFERROR(INDEX(Ranks!$L$1:$L$800,MATCH(Overall!$D239,Ranks!$E$1:$E$800,0)),"1000")</f>
        <v>233.1</v>
      </c>
      <c r="L239" s="1" t="str">
        <f t="array" ref="L239">IFERROR(INDEX(Ranks!$O$1:$O$800,MATCH(Overall!$D239,Ranks!$E$1:$E$800,0)),"Vet")</f>
        <v>Vet</v>
      </c>
      <c r="M239" s="12">
        <f t="array" ref="M239">IFERROR(INDEX(BorisTier!$E$211:$E$411,MATCH(Overall!$D239,BorisTier!$R$211:$R$411,0)),100)</f>
        <v>100</v>
      </c>
      <c r="N239" s="13">
        <f t="array" ref="N239">IFERROR(IF(OR(Overall!$E239="DB",Overall!$E239="DL",Overall!$E239="LB"),INDEX('IDP Prj'!$M$11:$M$1000,MATCH(Overall!$D239,'IDP Prj'!$B$11:$B$1000,0)),INDEX(ProjectionCalcs!$Q$8:$Q$979,MATCH(Overall!$D239,ProjectionCalcs!$B$8:$B$979,0))),0)</f>
        <v>0</v>
      </c>
      <c r="O239" s="14" t="str">
        <f>Overall!$D239</f>
        <v>Ito Smith</v>
      </c>
      <c r="P239" s="15"/>
      <c r="Q239" s="3"/>
      <c r="R239" s="4"/>
      <c r="S239" s="3"/>
      <c r="T239" s="3"/>
      <c r="U239" s="3"/>
      <c r="V239" s="3"/>
      <c r="W239" s="5"/>
      <c r="X239" s="5"/>
      <c r="Y239" s="3"/>
      <c r="Z239" s="3"/>
    </row>
    <row r="240" ht="15.0" customHeight="1">
      <c r="A240" s="1">
        <f t="shared" si="1"/>
        <v>238</v>
      </c>
      <c r="B240" s="12">
        <v>25.4</v>
      </c>
      <c r="C240" s="1" t="str">
        <f t="shared" si="2"/>
        <v>Yes</v>
      </c>
      <c r="D240" s="1" t="s">
        <v>307</v>
      </c>
      <c r="E240" s="1" t="s">
        <v>34</v>
      </c>
      <c r="F240" s="1" t="s">
        <v>95</v>
      </c>
      <c r="G240" s="1" t="str">
        <f t="array" ref="G240">IFERROR(INDEX(Schedules!$T$4:$T$35,MATCH(Overall!$F240,Schedules!$B$4:$B$35,0)),"")</f>
        <v/>
      </c>
      <c r="H240" s="1" t="str">
        <f t="array" ref="H240">IFERROR(INDEX(Injuries!$K$100:$K$600,MATCH(Overall!$D240,Injuries!$J$100:$J$600,0)),"")</f>
        <v/>
      </c>
      <c r="I240" s="1">
        <f t="array" ref="I240">IFERROR(INDEX(Ranks!$J$1:$J$800,MATCH(Overall!$D240,Ranks!$E$1:$E$800,0)),"1000")</f>
        <v>217</v>
      </c>
      <c r="J240" s="1">
        <f t="array" ref="J240">IFERROR(INDEX(Ranks!$H$1:$H$800,MATCH(Overall!$D240,Ranks!$E$1:$E$800,0)),"1000")</f>
        <v>261</v>
      </c>
      <c r="K240" s="13">
        <f t="array" ref="K240">IFERROR(INDEX(Ranks!$L$1:$L$800,MATCH(Overall!$D240,Ranks!$E$1:$E$800,0)),"1000")</f>
        <v>233.4</v>
      </c>
      <c r="L240" s="1" t="str">
        <f t="array" ref="L240">IFERROR(INDEX(Ranks!$O$1:$O$800,MATCH(Overall!$D240,Ranks!$E$1:$E$800,0)),"Vet")</f>
        <v>Vet</v>
      </c>
      <c r="M240" s="12">
        <f t="array" ref="M240">IFERROR(INDEX(BorisTier!$E$211:$E$411,MATCH(Overall!$D240,BorisTier!$R$211:$R$411,0)),100)</f>
        <v>100</v>
      </c>
      <c r="N240" s="13">
        <f t="array" ref="N240">IFERROR(IF(OR(Overall!$E240="DB",Overall!$E240="DL",Overall!$E240="LB"),INDEX('IDP Prj'!$M$11:$M$1000,MATCH(Overall!$D240,'IDP Prj'!$B$11:$B$1000,0)),INDEX(ProjectionCalcs!$Q$8:$Q$979,MATCH(Overall!$D240,ProjectionCalcs!$B$8:$B$979,0))),0)</f>
        <v>0</v>
      </c>
      <c r="O240" s="14" t="str">
        <f>Overall!$D240</f>
        <v>Josh Reynolds</v>
      </c>
      <c r="P240" s="15"/>
      <c r="Q240" s="3"/>
      <c r="R240" s="4"/>
      <c r="S240" s="3"/>
      <c r="T240" s="3"/>
      <c r="U240" s="3"/>
      <c r="V240" s="3"/>
      <c r="W240" s="5"/>
      <c r="X240" s="5"/>
      <c r="Y240" s="3"/>
      <c r="Z240" s="3"/>
    </row>
    <row r="241" ht="15.0" customHeight="1">
      <c r="A241" s="1">
        <f t="shared" si="1"/>
        <v>239</v>
      </c>
      <c r="B241" s="23">
        <v>0.0</v>
      </c>
      <c r="C241" s="1" t="str">
        <f t="shared" si="2"/>
        <v>Yes</v>
      </c>
      <c r="D241" s="1" t="s">
        <v>308</v>
      </c>
      <c r="E241" s="1" t="s">
        <v>211</v>
      </c>
      <c r="F241" s="1" t="s">
        <v>39</v>
      </c>
      <c r="G241" s="1" t="str">
        <f t="array" ref="G241">IFERROR(INDEX(Schedules!$T$4:$T$35,MATCH(Overall!$F241,Schedules!$B$4:$B$35,0)),"")</f>
        <v/>
      </c>
      <c r="H241" s="1" t="str">
        <f t="array" ref="H241">IFERROR(INDEX(Injuries!$K$100:$K$600,MATCH(Overall!$D241,Injuries!$J$100:$J$600,0)),"")</f>
        <v/>
      </c>
      <c r="I241" s="1">
        <f t="array" ref="I241">IFERROR(INDEX(Ranks!$J$1:$J$800,MATCH(Overall!$D241,Ranks!$E$1:$E$800,0)),"1000")</f>
        <v>362</v>
      </c>
      <c r="J241" s="1">
        <f t="array" ref="J241">IFERROR(INDEX(Ranks!$H$1:$H$800,MATCH(Overall!$D241,Ranks!$E$1:$E$800,0)),"1000")</f>
        <v>230</v>
      </c>
      <c r="K241" s="13">
        <f t="array" ref="K241">IFERROR(INDEX(Ranks!$L$1:$L$800,MATCH(Overall!$D241,Ranks!$E$1:$E$800,0)),"1000")</f>
        <v>238.5</v>
      </c>
      <c r="L241" s="1" t="str">
        <f t="array" ref="L241">IFERROR(INDEX(Ranks!$O$1:$O$800,MATCH(Overall!$D241,Ranks!$E$1:$E$800,0)),"Vet")</f>
        <v>Vet</v>
      </c>
      <c r="M241" s="12">
        <f t="array" ref="M241">IFERROR(INDEX(BorisTier!$E$211:$E$411,MATCH(Overall!$D241,BorisTier!$R$211:$R$411,0)),100)</f>
        <v>100</v>
      </c>
      <c r="N241" s="13">
        <f t="array" ref="N241">IFERROR(IF(OR(Overall!$E241="DB",Overall!$E241="DL",Overall!$E241="LB"),INDEX('IDP Prj'!$M$11:$M$1000,MATCH(Overall!$D241,'IDP Prj'!$B$11:$B$1000,0)),INDEX(ProjectionCalcs!$Q$8:$Q$979,MATCH(Overall!$D241,ProjectionCalcs!$B$8:$B$979,0))),0)</f>
        <v>0</v>
      </c>
      <c r="O241" s="14" t="str">
        <f>Overall!$D241</f>
        <v>Packers D/ST</v>
      </c>
      <c r="P241" s="15"/>
      <c r="Q241" s="3"/>
      <c r="R241" s="4"/>
      <c r="S241" s="3"/>
      <c r="T241" s="3"/>
      <c r="U241" s="3"/>
      <c r="V241" s="3"/>
      <c r="W241" s="5"/>
      <c r="X241" s="5"/>
      <c r="Y241" s="3"/>
      <c r="Z241" s="3"/>
    </row>
    <row r="242" ht="15.0" customHeight="1">
      <c r="A242" s="1">
        <f t="shared" si="1"/>
        <v>240</v>
      </c>
      <c r="B242" s="12">
        <v>23.8</v>
      </c>
      <c r="C242" s="1" t="str">
        <f t="shared" si="2"/>
        <v>Yes</v>
      </c>
      <c r="D242" s="1" t="s">
        <v>309</v>
      </c>
      <c r="E242" s="1" t="s">
        <v>34</v>
      </c>
      <c r="F242" s="1" t="s">
        <v>77</v>
      </c>
      <c r="G242" s="1" t="str">
        <f t="array" ref="G242">IFERROR(INDEX(Schedules!$T$4:$T$35,MATCH(Overall!$F242,Schedules!$B$4:$B$35,0)),"")</f>
        <v/>
      </c>
      <c r="H242" s="1" t="str">
        <f t="array" ref="H242">IFERROR(INDEX(Injuries!$K$100:$K$600,MATCH(Overall!$D242,Injuries!$J$100:$J$600,0)),"")</f>
        <v/>
      </c>
      <c r="I242" s="1">
        <f t="array" ref="I242">IFERROR(INDEX(Ranks!$J$1:$J$800,MATCH(Overall!$D242,Ranks!$E$1:$E$800,0)),"1000")</f>
        <v>275</v>
      </c>
      <c r="J242" s="1">
        <f t="array" ref="J242">IFERROR(INDEX(Ranks!$H$1:$H$800,MATCH(Overall!$D242,Ranks!$E$1:$E$800,0)),"1000")</f>
        <v>265</v>
      </c>
      <c r="K242" s="13">
        <f t="array" ref="K242">IFERROR(INDEX(Ranks!$L$1:$L$800,MATCH(Overall!$D242,Ranks!$E$1:$E$800,0)),"1000")</f>
        <v>239.7</v>
      </c>
      <c r="L242" s="1" t="str">
        <f t="array" ref="L242">IFERROR(INDEX(Ranks!$O$1:$O$800,MATCH(Overall!$D242,Ranks!$E$1:$E$800,0)),"Vet")</f>
        <v>Vet</v>
      </c>
      <c r="M242" s="12">
        <f t="array" ref="M242">IFERROR(INDEX(BorisTier!$E$211:$E$411,MATCH(Overall!$D242,BorisTier!$R$211:$R$411,0)),100)</f>
        <v>100</v>
      </c>
      <c r="N242" s="13">
        <f t="array" ref="N242">IFERROR(IF(OR(Overall!$E242="DB",Overall!$E242="DL",Overall!$E242="LB"),INDEX('IDP Prj'!$M$11:$M$1000,MATCH(Overall!$D242,'IDP Prj'!$B$11:$B$1000,0)),INDEX(ProjectionCalcs!$Q$8:$Q$979,MATCH(Overall!$D242,ProjectionCalcs!$B$8:$B$979,0))),0)</f>
        <v>0</v>
      </c>
      <c r="O242" s="14" t="str">
        <f>Overall!$D242</f>
        <v>Miles Boykin</v>
      </c>
      <c r="P242" s="15"/>
      <c r="Q242" s="3"/>
      <c r="R242" s="4"/>
      <c r="S242" s="3"/>
      <c r="T242" s="3"/>
      <c r="U242" s="3"/>
      <c r="V242" s="3"/>
      <c r="W242" s="5"/>
      <c r="X242" s="5"/>
      <c r="Y242" s="3"/>
      <c r="Z242" s="3"/>
    </row>
    <row r="243" ht="15.0" customHeight="1">
      <c r="A243" s="1">
        <f t="shared" si="1"/>
        <v>241</v>
      </c>
      <c r="B243" s="12">
        <v>23.2</v>
      </c>
      <c r="C243" s="1" t="str">
        <f t="shared" si="2"/>
        <v>Yes</v>
      </c>
      <c r="D243" s="1" t="s">
        <v>310</v>
      </c>
      <c r="E243" s="1" t="s">
        <v>75</v>
      </c>
      <c r="F243" s="1" t="s">
        <v>104</v>
      </c>
      <c r="G243" s="1" t="str">
        <f t="array" ref="G243">IFERROR(INDEX(Schedules!$T$4:$T$35,MATCH(Overall!$F243,Schedules!$B$4:$B$35,0)),"")</f>
        <v/>
      </c>
      <c r="H243" s="1" t="str">
        <f t="array" ref="H243">IFERROR(INDEX(Injuries!$K$100:$K$600,MATCH(Overall!$D243,Injuries!$J$100:$J$600,0)),"")</f>
        <v/>
      </c>
      <c r="I243" s="1">
        <f t="array" ref="I243">IFERROR(INDEX(Ranks!$J$1:$J$800,MATCH(Overall!$D243,Ranks!$E$1:$E$800,0)),"1000")</f>
        <v>269</v>
      </c>
      <c r="J243" s="1">
        <f t="array" ref="J243">IFERROR(INDEX(Ranks!$H$1:$H$800,MATCH(Overall!$D243,Ranks!$E$1:$E$800,0)),"1000")</f>
        <v>260</v>
      </c>
      <c r="K243" s="13">
        <f t="array" ref="K243">IFERROR(INDEX(Ranks!$L$1:$L$800,MATCH(Overall!$D243,Ranks!$E$1:$E$800,0)),"1000")</f>
        <v>241.5</v>
      </c>
      <c r="L243" s="1" t="str">
        <f t="array" ref="L243">IFERROR(INDEX(Ranks!$O$1:$O$800,MATCH(Overall!$D243,Ranks!$E$1:$E$800,0)),"Vet")</f>
        <v>Vet</v>
      </c>
      <c r="M243" s="12">
        <f t="array" ref="M243">IFERROR(INDEX(BorisTier!$E$211:$E$411,MATCH(Overall!$D243,BorisTier!$R$211:$R$411,0)),100)</f>
        <v>100</v>
      </c>
      <c r="N243" s="13">
        <f t="array" ref="N243">IFERROR(IF(OR(Overall!$E243="DB",Overall!$E243="DL",Overall!$E243="LB"),INDEX('IDP Prj'!$M$11:$M$1000,MATCH(Overall!$D243,'IDP Prj'!$B$11:$B$1000,0)),INDEX(ProjectionCalcs!$Q$8:$Q$979,MATCH(Overall!$D243,ProjectionCalcs!$B$8:$B$979,0))),0)</f>
        <v>0</v>
      </c>
      <c r="O243" s="14" t="str">
        <f>Overall!$D243</f>
        <v>Dwayne Haskins Jr.</v>
      </c>
      <c r="P243" s="15"/>
      <c r="Q243" s="3"/>
      <c r="R243" s="4"/>
      <c r="S243" s="3"/>
      <c r="T243" s="3"/>
      <c r="U243" s="3"/>
      <c r="V243" s="3"/>
      <c r="W243" s="5"/>
      <c r="X243" s="5"/>
      <c r="Y243" s="3"/>
      <c r="Z243" s="3"/>
    </row>
    <row r="244" ht="15.0" customHeight="1">
      <c r="A244" s="1">
        <f t="shared" si="1"/>
        <v>242</v>
      </c>
      <c r="B244" s="12">
        <v>31.0</v>
      </c>
      <c r="C244" s="1" t="str">
        <f t="shared" si="2"/>
        <v>Yes</v>
      </c>
      <c r="D244" s="1" t="s">
        <v>311</v>
      </c>
      <c r="E244" s="1" t="s">
        <v>75</v>
      </c>
      <c r="F244" s="1" t="s">
        <v>81</v>
      </c>
      <c r="G244" s="1" t="str">
        <f t="array" ref="G244">IFERROR(INDEX(Schedules!$T$4:$T$35,MATCH(Overall!$F244,Schedules!$B$4:$B$35,0)),"")</f>
        <v/>
      </c>
      <c r="H244" s="1" t="str">
        <f t="array" ref="H244">IFERROR(INDEX(Injuries!$K$100:$K$600,MATCH(Overall!$D244,Injuries!$J$100:$J$600,0)),"")</f>
        <v/>
      </c>
      <c r="I244" s="1">
        <f t="array" ref="I244">IFERROR(INDEX(Ranks!$J$1:$J$800,MATCH(Overall!$D244,Ranks!$E$1:$E$800,0)),"1000")</f>
        <v>311</v>
      </c>
      <c r="J244" s="1">
        <f t="array" ref="J244">IFERROR(INDEX(Ranks!$H$1:$H$800,MATCH(Overall!$D244,Ranks!$E$1:$E$800,0)),"1000")</f>
        <v>240</v>
      </c>
      <c r="K244" s="13">
        <f t="array" ref="K244">IFERROR(INDEX(Ranks!$L$1:$L$800,MATCH(Overall!$D244,Ranks!$E$1:$E$800,0)),"1000")</f>
        <v>243.4</v>
      </c>
      <c r="L244" s="1" t="str">
        <f t="array" ref="L244">IFERROR(INDEX(Ranks!$O$1:$O$800,MATCH(Overall!$D244,Ranks!$E$1:$E$800,0)),"Vet")</f>
        <v>Vet</v>
      </c>
      <c r="M244" s="12">
        <f t="array" ref="M244">IFERROR(INDEX(BorisTier!$E$211:$E$411,MATCH(Overall!$D244,BorisTier!$R$211:$R$411,0)),100)</f>
        <v>100</v>
      </c>
      <c r="N244" s="13">
        <f t="array" ref="N244">IFERROR(IF(OR(Overall!$E244="DB",Overall!$E244="DL",Overall!$E244="LB"),INDEX('IDP Prj'!$M$11:$M$1000,MATCH(Overall!$D244,'IDP Prj'!$B$11:$B$1000,0)),INDEX(ProjectionCalcs!$Q$8:$Q$979,MATCH(Overall!$D244,ProjectionCalcs!$B$8:$B$979,0))),0)</f>
        <v>0</v>
      </c>
      <c r="O244" s="14" t="str">
        <f>Overall!$D244</f>
        <v>Tyrod Taylor</v>
      </c>
      <c r="P244" s="15"/>
      <c r="Q244" s="3"/>
      <c r="R244" s="4"/>
      <c r="S244" s="3"/>
      <c r="T244" s="3"/>
      <c r="U244" s="3"/>
      <c r="V244" s="3"/>
      <c r="W244" s="5"/>
      <c r="X244" s="5"/>
      <c r="Y244" s="3"/>
      <c r="Z244" s="3"/>
    </row>
    <row r="245" ht="15.0" customHeight="1">
      <c r="A245" s="1">
        <f t="shared" si="1"/>
        <v>243</v>
      </c>
      <c r="B245" s="12">
        <v>23.7</v>
      </c>
      <c r="C245" s="1" t="str">
        <f t="shared" si="2"/>
        <v>Yes</v>
      </c>
      <c r="D245" s="1" t="s">
        <v>312</v>
      </c>
      <c r="E245" s="1" t="s">
        <v>34</v>
      </c>
      <c r="F245" s="1" t="s">
        <v>68</v>
      </c>
      <c r="G245" s="1" t="str">
        <f t="array" ref="G245">IFERROR(INDEX(Schedules!$T$4:$T$35,MATCH(Overall!$F245,Schedules!$B$4:$B$35,0)),"")</f>
        <v/>
      </c>
      <c r="H245" s="1" t="str">
        <f t="array" ref="H245">IFERROR(INDEX(Injuries!$K$100:$K$600,MATCH(Overall!$D245,Injuries!$J$100:$J$600,0)),"")</f>
        <v/>
      </c>
      <c r="I245" s="1">
        <f t="array" ref="I245">IFERROR(INDEX(Ranks!$J$1:$J$800,MATCH(Overall!$D245,Ranks!$E$1:$E$800,0)),"1000")</f>
        <v>296</v>
      </c>
      <c r="J245" s="1">
        <f t="array" ref="J245">IFERROR(INDEX(Ranks!$H$1:$H$800,MATCH(Overall!$D245,Ranks!$E$1:$E$800,0)),"1000")</f>
        <v>208</v>
      </c>
      <c r="K245" s="13">
        <f t="array" ref="K245">IFERROR(INDEX(Ranks!$L$1:$L$800,MATCH(Overall!$D245,Ranks!$E$1:$E$800,0)),"1000")</f>
        <v>248.7</v>
      </c>
      <c r="L245" s="1" t="str">
        <f t="array" ref="L245">IFERROR(INDEX(Ranks!$O$1:$O$800,MATCH(Overall!$D245,Ranks!$E$1:$E$800,0)),"Vet")</f>
        <v>Vet</v>
      </c>
      <c r="M245" s="12">
        <f t="array" ref="M245">IFERROR(INDEX(BorisTier!$E$211:$E$411,MATCH(Overall!$D245,BorisTier!$R$211:$R$411,0)),100)</f>
        <v>100</v>
      </c>
      <c r="N245" s="13">
        <f t="array" ref="N245">IFERROR(IF(OR(Overall!$E245="DB",Overall!$E245="DL",Overall!$E245="LB"),INDEX('IDP Prj'!$M$11:$M$1000,MATCH(Overall!$D245,'IDP Prj'!$B$11:$B$1000,0)),INDEX(ProjectionCalcs!$Q$8:$Q$979,MATCH(Overall!$D245,ProjectionCalcs!$B$8:$B$979,0))),0)</f>
        <v>0</v>
      </c>
      <c r="O245" s="14" t="str">
        <f>Overall!$D245</f>
        <v>Andy Isabella</v>
      </c>
      <c r="P245" s="15"/>
      <c r="Q245" s="3"/>
      <c r="R245" s="4"/>
      <c r="S245" s="3"/>
      <c r="T245" s="3"/>
      <c r="U245" s="3"/>
      <c r="V245" s="3"/>
      <c r="W245" s="5"/>
      <c r="X245" s="5"/>
      <c r="Y245" s="3"/>
      <c r="Z245" s="3"/>
    </row>
    <row r="246" ht="15.0" customHeight="1">
      <c r="A246" s="1">
        <f t="shared" si="1"/>
        <v>244</v>
      </c>
      <c r="B246" s="23">
        <v>0.0</v>
      </c>
      <c r="C246" s="1" t="str">
        <f t="shared" si="2"/>
        <v>Yes</v>
      </c>
      <c r="D246" s="1" t="s">
        <v>313</v>
      </c>
      <c r="E246" s="1" t="s">
        <v>235</v>
      </c>
      <c r="F246" s="1" t="s">
        <v>39</v>
      </c>
      <c r="G246" s="1" t="str">
        <f t="array" ref="G246">IFERROR(INDEX(Schedules!$T$4:$T$35,MATCH(Overall!$F246,Schedules!$B$4:$B$35,0)),"")</f>
        <v/>
      </c>
      <c r="H246" s="1" t="str">
        <f t="array" ref="H246">IFERROR(INDEX(Injuries!$K$100:$K$600,MATCH(Overall!$D246,Injuries!$J$100:$J$600,0)),"")</f>
        <v/>
      </c>
      <c r="I246" s="1">
        <f t="array" ref="I246">IFERROR(INDEX(Ranks!$J$1:$J$800,MATCH(Overall!$D246,Ranks!$E$1:$E$800,0)),"1000")</f>
        <v>224</v>
      </c>
      <c r="J246" s="1">
        <f t="array" ref="J246">IFERROR(INDEX(Ranks!$H$1:$H$800,MATCH(Overall!$D246,Ranks!$E$1:$E$800,0)),"1000")</f>
        <v>191</v>
      </c>
      <c r="K246" s="13">
        <f t="array" ref="K246">IFERROR(INDEX(Ranks!$L$1:$L$800,MATCH(Overall!$D246,Ranks!$E$1:$E$800,0)),"1000")</f>
        <v>242.4</v>
      </c>
      <c r="L246" s="1" t="str">
        <f t="array" ref="L246">IFERROR(INDEX(Ranks!$O$1:$O$800,MATCH(Overall!$D246,Ranks!$E$1:$E$800,0)),"Vet")</f>
        <v>Vet</v>
      </c>
      <c r="M246" s="12">
        <f t="array" ref="M246">IFERROR(INDEX(BorisTier!$E$211:$E$411,MATCH(Overall!$D246,BorisTier!$R$211:$R$411,0)),100)</f>
        <v>100</v>
      </c>
      <c r="N246" s="13">
        <f t="array" ref="N246">IFERROR(IF(OR(Overall!$E246="DB",Overall!$E246="DL",Overall!$E246="LB"),INDEX('IDP Prj'!$M$11:$M$1000,MATCH(Overall!$D246,'IDP Prj'!$B$11:$B$1000,0)),INDEX(ProjectionCalcs!$Q$8:$Q$979,MATCH(Overall!$D246,ProjectionCalcs!$B$8:$B$979,0))),0)</f>
        <v>0</v>
      </c>
      <c r="O246" s="14" t="str">
        <f>Overall!$D246</f>
        <v>Mason Crosby</v>
      </c>
      <c r="P246" s="15"/>
      <c r="Q246" s="3"/>
      <c r="R246" s="4"/>
      <c r="S246" s="3"/>
      <c r="T246" s="3"/>
      <c r="U246" s="3"/>
      <c r="V246" s="3"/>
      <c r="W246" s="5"/>
      <c r="X246" s="5"/>
      <c r="Y246" s="3"/>
      <c r="Z246" s="3"/>
    </row>
    <row r="247" ht="15.0" customHeight="1">
      <c r="A247" s="1">
        <f t="shared" si="1"/>
        <v>245</v>
      </c>
      <c r="B247" s="12">
        <v>34.7</v>
      </c>
      <c r="C247" s="1" t="str">
        <f t="shared" si="2"/>
        <v>Yes</v>
      </c>
      <c r="D247" s="1" t="s">
        <v>314</v>
      </c>
      <c r="E247" s="1" t="s">
        <v>34</v>
      </c>
      <c r="F247" s="1" t="s">
        <v>70</v>
      </c>
      <c r="G247" s="1" t="str">
        <f t="array" ref="G247">IFERROR(INDEX(Schedules!$T$4:$T$35,MATCH(Overall!$F247,Schedules!$B$4:$B$35,0)),"")</f>
        <v/>
      </c>
      <c r="H247" s="1" t="str">
        <f t="array" ref="H247">IFERROR(INDEX(Injuries!$K$100:$K$600,MATCH(Overall!$D247,Injuries!$J$100:$J$600,0)),"")</f>
        <v/>
      </c>
      <c r="I247" s="1">
        <f t="array" ref="I247">IFERROR(INDEX(Ranks!$J$1:$J$800,MATCH(Overall!$D247,Ranks!$E$1:$E$800,0)),"1000")</f>
        <v>216</v>
      </c>
      <c r="J247" s="1">
        <f t="array" ref="J247">IFERROR(INDEX(Ranks!$H$1:$H$800,MATCH(Overall!$D247,Ranks!$E$1:$E$800,0)),"1000")</f>
        <v>288</v>
      </c>
      <c r="K247" s="13">
        <f t="array" ref="K247">IFERROR(INDEX(Ranks!$L$1:$L$800,MATCH(Overall!$D247,Ranks!$E$1:$E$800,0)),"1000")</f>
        <v>223.6</v>
      </c>
      <c r="L247" s="1" t="str">
        <f t="array" ref="L247">IFERROR(INDEX(Ranks!$O$1:$O$800,MATCH(Overall!$D247,Ranks!$E$1:$E$800,0)),"Vet")</f>
        <v>Vet</v>
      </c>
      <c r="M247" s="12">
        <f t="array" ref="M247">IFERROR(INDEX(BorisTier!$E$211:$E$411,MATCH(Overall!$D247,BorisTier!$R$211:$R$411,0)),100)</f>
        <v>100</v>
      </c>
      <c r="N247" s="13">
        <f t="array" ref="N247">IFERROR(IF(OR(Overall!$E247="DB",Overall!$E247="DL",Overall!$E247="LB"),INDEX('IDP Prj'!$M$11:$M$1000,MATCH(Overall!$D247,'IDP Prj'!$B$11:$B$1000,0)),INDEX(ProjectionCalcs!$Q$8:$Q$979,MATCH(Overall!$D247,ProjectionCalcs!$B$8:$B$979,0))),0)</f>
        <v>0</v>
      </c>
      <c r="O247" s="14" t="str">
        <f>Overall!$D247</f>
        <v>Danny Amendola</v>
      </c>
      <c r="P247" s="15"/>
      <c r="Q247" s="3"/>
      <c r="R247" s="4"/>
      <c r="S247" s="3"/>
      <c r="T247" s="3"/>
      <c r="U247" s="3"/>
      <c r="V247" s="3"/>
      <c r="W247" s="5"/>
      <c r="X247" s="5"/>
      <c r="Y247" s="3"/>
      <c r="Z247" s="3"/>
    </row>
    <row r="248" ht="15.0" customHeight="1">
      <c r="A248" s="1">
        <f t="shared" si="1"/>
        <v>246</v>
      </c>
      <c r="B248" s="12">
        <v>24.5</v>
      </c>
      <c r="C248" s="1" t="str">
        <f t="shared" si="2"/>
        <v>Yes</v>
      </c>
      <c r="D248" s="1" t="s">
        <v>315</v>
      </c>
      <c r="E248" s="1" t="s">
        <v>34</v>
      </c>
      <c r="F248" s="1" t="s">
        <v>31</v>
      </c>
      <c r="G248" s="1" t="str">
        <f t="array" ref="G248">IFERROR(INDEX(Schedules!$T$4:$T$35,MATCH(Overall!$F248,Schedules!$B$4:$B$35,0)),"")</f>
        <v/>
      </c>
      <c r="H248" s="1" t="str">
        <f t="array" ref="H248">IFERROR(INDEX(Injuries!$K$100:$K$600,MATCH(Overall!$D248,Injuries!$J$100:$J$600,0)),"")</f>
        <v/>
      </c>
      <c r="I248" s="1">
        <f t="array" ref="I248">IFERROR(INDEX(Ranks!$J$1:$J$800,MATCH(Overall!$D248,Ranks!$E$1:$E$800,0)),"1000")</f>
        <v>375</v>
      </c>
      <c r="J248" s="1">
        <f t="array" ref="J248">IFERROR(INDEX(Ranks!$H$1:$H$800,MATCH(Overall!$D248,Ranks!$E$1:$E$800,0)),"1000")</f>
        <v>268</v>
      </c>
      <c r="K248" s="13">
        <f t="array" ref="K248">IFERROR(INDEX(Ranks!$L$1:$L$800,MATCH(Overall!$D248,Ranks!$E$1:$E$800,0)),"1000")</f>
        <v>246.5</v>
      </c>
      <c r="L248" s="1" t="str">
        <f t="array" ref="L248">IFERROR(INDEX(Ranks!$O$1:$O$800,MATCH(Overall!$D248,Ranks!$E$1:$E$800,0)),"Vet")</f>
        <v>Vet</v>
      </c>
      <c r="M248" s="12">
        <f t="array" ref="M248">IFERROR(INDEX(BorisTier!$E$211:$E$411,MATCH(Overall!$D248,BorisTier!$R$211:$R$411,0)),100)</f>
        <v>100</v>
      </c>
      <c r="N248" s="13">
        <f t="array" ref="N248">IFERROR(IF(OR(Overall!$E248="DB",Overall!$E248="DL",Overall!$E248="LB"),INDEX('IDP Prj'!$M$11:$M$1000,MATCH(Overall!$D248,'IDP Prj'!$B$11:$B$1000,0)),INDEX(ProjectionCalcs!$Q$8:$Q$979,MATCH(Overall!$D248,ProjectionCalcs!$B$8:$B$979,0))),0)</f>
        <v>0</v>
      </c>
      <c r="O248" s="14" t="str">
        <f>Overall!$D248</f>
        <v>Tre'Quan Smith</v>
      </c>
      <c r="P248" s="15"/>
      <c r="Q248" s="3"/>
      <c r="R248" s="4"/>
      <c r="S248" s="3"/>
      <c r="T248" s="3"/>
      <c r="U248" s="3"/>
      <c r="V248" s="3"/>
      <c r="W248" s="5"/>
      <c r="X248" s="5"/>
      <c r="Y248" s="3"/>
      <c r="Z248" s="3"/>
    </row>
    <row r="249" ht="15.0" customHeight="1">
      <c r="A249" s="1">
        <f t="shared" si="1"/>
        <v>247</v>
      </c>
      <c r="B249" s="12">
        <v>24.4</v>
      </c>
      <c r="C249" s="1" t="str">
        <f t="shared" si="2"/>
        <v>Yes</v>
      </c>
      <c r="D249" s="1" t="s">
        <v>316</v>
      </c>
      <c r="E249" s="1" t="s">
        <v>17</v>
      </c>
      <c r="F249" s="1" t="s">
        <v>102</v>
      </c>
      <c r="G249" s="1" t="str">
        <f t="array" ref="G249">IFERROR(INDEX(Schedules!$T$4:$T$35,MATCH(Overall!$F249,Schedules!$B$4:$B$35,0)),"")</f>
        <v/>
      </c>
      <c r="H249" s="1" t="str">
        <f t="array" ref="H249">IFERROR(INDEX(Injuries!$K$100:$K$600,MATCH(Overall!$D249,Injuries!$J$100:$J$600,0)),"")</f>
        <v/>
      </c>
      <c r="I249" s="1">
        <f t="array" ref="I249">IFERROR(INDEX(Ranks!$J$1:$J$800,MATCH(Overall!$D249,Ranks!$E$1:$E$800,0)),"1000")</f>
        <v>280</v>
      </c>
      <c r="J249" s="1">
        <f t="array" ref="J249">IFERROR(INDEX(Ranks!$H$1:$H$800,MATCH(Overall!$D249,Ranks!$E$1:$E$800,0)),"1000")</f>
        <v>121</v>
      </c>
      <c r="K249" s="13">
        <f t="array" ref="K249">IFERROR(INDEX(Ranks!$L$1:$L$800,MATCH(Overall!$D249,Ranks!$E$1:$E$800,0)),"1000")</f>
        <v>228.8</v>
      </c>
      <c r="L249" s="1" t="str">
        <f t="array" ref="L249">IFERROR(INDEX(Ranks!$O$1:$O$800,MATCH(Overall!$D249,Ranks!$E$1:$E$800,0)),"Vet")</f>
        <v>Vet</v>
      </c>
      <c r="M249" s="12">
        <f t="array" ref="M249">IFERROR(INDEX(BorisTier!$E$211:$E$411,MATCH(Overall!$D249,BorisTier!$R$211:$R$411,0)),100)</f>
        <v>100</v>
      </c>
      <c r="N249" s="13">
        <f t="array" ref="N249">IFERROR(IF(OR(Overall!$E249="DB",Overall!$E249="DL",Overall!$E249="LB"),INDEX('IDP Prj'!$M$11:$M$1000,MATCH(Overall!$D249,'IDP Prj'!$B$11:$B$1000,0)),INDEX(ProjectionCalcs!$Q$8:$Q$979,MATCH(Overall!$D249,ProjectionCalcs!$B$8:$B$979,0))),0)</f>
        <v>0</v>
      </c>
      <c r="O249" s="14" t="str">
        <f>Overall!$D249</f>
        <v>Royce Freeman</v>
      </c>
      <c r="P249" s="15"/>
      <c r="Q249" s="3"/>
      <c r="R249" s="4"/>
      <c r="S249" s="3"/>
      <c r="T249" s="3"/>
      <c r="U249" s="3"/>
      <c r="V249" s="3"/>
      <c r="W249" s="5"/>
      <c r="X249" s="5"/>
      <c r="Y249" s="3"/>
      <c r="Z249" s="3"/>
    </row>
    <row r="250" ht="15.0" customHeight="1">
      <c r="A250" s="1">
        <f t="shared" si="1"/>
        <v>248</v>
      </c>
      <c r="B250" s="12">
        <v>26.8</v>
      </c>
      <c r="C250" s="1" t="str">
        <f t="shared" si="2"/>
        <v>Yes</v>
      </c>
      <c r="D250" s="1" t="s">
        <v>317</v>
      </c>
      <c r="E250" s="1" t="s">
        <v>17</v>
      </c>
      <c r="F250" s="1" t="s">
        <v>50</v>
      </c>
      <c r="G250" s="1" t="str">
        <f t="array" ref="G250">IFERROR(INDEX(Schedules!$T$4:$T$35,MATCH(Overall!$F250,Schedules!$B$4:$B$35,0)),"")</f>
        <v/>
      </c>
      <c r="H250" s="1" t="str">
        <f t="array" ref="H250">IFERROR(INDEX(Injuries!$K$100:$K$600,MATCH(Overall!$D250,Injuries!$J$100:$J$600,0)),"")</f>
        <v/>
      </c>
      <c r="I250" s="1">
        <f t="array" ref="I250">IFERROR(INDEX(Ranks!$J$1:$J$800,MATCH(Overall!$D250,Ranks!$E$1:$E$800,0)),"1000")</f>
        <v>264</v>
      </c>
      <c r="J250" s="1">
        <f t="array" ref="J250">IFERROR(INDEX(Ranks!$H$1:$H$800,MATCH(Overall!$D250,Ranks!$E$1:$E$800,0)),"1000")</f>
        <v>239</v>
      </c>
      <c r="K250" s="13">
        <f t="array" ref="K250">IFERROR(INDEX(Ranks!$L$1:$L$800,MATCH(Overall!$D250,Ranks!$E$1:$E$800,0)),"1000")</f>
        <v>217.3</v>
      </c>
      <c r="L250" s="1" t="str">
        <f t="array" ref="L250">IFERROR(INDEX(Ranks!$O$1:$O$800,MATCH(Overall!$D250,Ranks!$E$1:$E$800,0)),"Vet")</f>
        <v>Vet</v>
      </c>
      <c r="M250" s="12">
        <f t="array" ref="M250">IFERROR(INDEX(BorisTier!$E$211:$E$411,MATCH(Overall!$D250,BorisTier!$R$211:$R$411,0)),100)</f>
        <v>100</v>
      </c>
      <c r="N250" s="13">
        <f t="array" ref="N250">IFERROR(IF(OR(Overall!$E250="DB",Overall!$E250="DL",Overall!$E250="LB"),INDEX('IDP Prj'!$M$11:$M$1000,MATCH(Overall!$D250,'IDP Prj'!$B$11:$B$1000,0)),INDEX(ProjectionCalcs!$Q$8:$Q$979,MATCH(Overall!$D250,ProjectionCalcs!$B$8:$B$979,0))),0)</f>
        <v>0</v>
      </c>
      <c r="O250" s="14" t="str">
        <f>Overall!$D250</f>
        <v>Jalen Richard</v>
      </c>
      <c r="P250" s="15"/>
      <c r="Q250" s="3"/>
      <c r="R250" s="4"/>
      <c r="S250" s="3"/>
      <c r="T250" s="3"/>
      <c r="U250" s="3"/>
      <c r="V250" s="3"/>
      <c r="W250" s="5"/>
      <c r="X250" s="5"/>
      <c r="Y250" s="3"/>
      <c r="Z250" s="3"/>
    </row>
    <row r="251" ht="15.0" customHeight="1">
      <c r="A251" s="1">
        <f t="shared" si="1"/>
        <v>249</v>
      </c>
      <c r="B251" s="23">
        <v>0.0</v>
      </c>
      <c r="C251" s="1" t="str">
        <f t="shared" si="2"/>
        <v>Yes</v>
      </c>
      <c r="D251" s="1" t="s">
        <v>318</v>
      </c>
      <c r="E251" s="1" t="s">
        <v>211</v>
      </c>
      <c r="F251" s="1" t="s">
        <v>58</v>
      </c>
      <c r="G251" s="1" t="str">
        <f t="array" ref="G251">IFERROR(INDEX(Schedules!$T$4:$T$35,MATCH(Overall!$F251,Schedules!$B$4:$B$35,0)),"")</f>
        <v/>
      </c>
      <c r="H251" s="1" t="str">
        <f t="array" ref="H251">IFERROR(INDEX(Injuries!$K$100:$K$600,MATCH(Overall!$D251,Injuries!$J$100:$J$600,0)),"")</f>
        <v/>
      </c>
      <c r="I251" s="1">
        <f t="array" ref="I251">IFERROR(INDEX(Ranks!$J$1:$J$800,MATCH(Overall!$D251,Ranks!$E$1:$E$800,0)),"1000")</f>
        <v>179</v>
      </c>
      <c r="J251" s="1">
        <f t="array" ref="J251">IFERROR(INDEX(Ranks!$H$1:$H$800,MATCH(Overall!$D251,Ranks!$E$1:$E$800,0)),"1000")</f>
        <v>183</v>
      </c>
      <c r="K251" s="13">
        <f t="array" ref="K251">IFERROR(INDEX(Ranks!$L$1:$L$800,MATCH(Overall!$D251,Ranks!$E$1:$E$800,0)),"1000")</f>
        <v>246.6</v>
      </c>
      <c r="L251" s="1" t="str">
        <f t="array" ref="L251">IFERROR(INDEX(Ranks!$O$1:$O$800,MATCH(Overall!$D251,Ranks!$E$1:$E$800,0)),"Vet")</f>
        <v>Vet</v>
      </c>
      <c r="M251" s="12">
        <f t="array" ref="M251">IFERROR(INDEX(BorisTier!$E$211:$E$411,MATCH(Overall!$D251,BorisTier!$R$211:$R$411,0)),100)</f>
        <v>100</v>
      </c>
      <c r="N251" s="13">
        <f t="array" ref="N251">IFERROR(IF(OR(Overall!$E251="DB",Overall!$E251="DL",Overall!$E251="LB"),INDEX('IDP Prj'!$M$11:$M$1000,MATCH(Overall!$D251,'IDP Prj'!$B$11:$B$1000,0)),INDEX(ProjectionCalcs!$Q$8:$Q$979,MATCH(Overall!$D251,ProjectionCalcs!$B$8:$B$979,0))),0)</f>
        <v>0</v>
      </c>
      <c r="O251" s="14" t="str">
        <f>Overall!$D251</f>
        <v>Buccaneers D/ST</v>
      </c>
      <c r="P251" s="15"/>
      <c r="Q251" s="3"/>
      <c r="R251" s="4"/>
      <c r="S251" s="3"/>
      <c r="T251" s="3"/>
      <c r="U251" s="3"/>
      <c r="V251" s="3"/>
      <c r="W251" s="5"/>
      <c r="X251" s="5"/>
      <c r="Y251" s="3"/>
      <c r="Z251" s="3"/>
    </row>
    <row r="252" ht="15.0" customHeight="1">
      <c r="A252" s="1">
        <f t="shared" si="1"/>
        <v>250</v>
      </c>
      <c r="B252" s="12">
        <v>30.1</v>
      </c>
      <c r="C252" s="1" t="str">
        <f t="shared" si="2"/>
        <v>Yes</v>
      </c>
      <c r="D252" s="1" t="s">
        <v>319</v>
      </c>
      <c r="E252" s="1" t="s">
        <v>17</v>
      </c>
      <c r="F252" s="1" t="s">
        <v>140</v>
      </c>
      <c r="G252" s="1" t="str">
        <f t="array" ref="G252">IFERROR(INDEX(Schedules!$T$4:$T$35,MATCH(Overall!$F252,Schedules!$B$4:$B$35,0)),"")</f>
        <v/>
      </c>
      <c r="H252" s="1" t="str">
        <f t="array" ref="H252">IFERROR(INDEX(Injuries!$K$100:$K$600,MATCH(Overall!$D252,Injuries!$J$100:$J$600,0)),"")</f>
        <v/>
      </c>
      <c r="I252" s="1">
        <f t="array" ref="I252">IFERROR(INDEX(Ranks!$J$1:$J$800,MATCH(Overall!$D252,Ranks!$E$1:$E$800,0)),"1000")</f>
        <v>242</v>
      </c>
      <c r="J252" s="1">
        <f t="array" ref="J252">IFERROR(INDEX(Ranks!$H$1:$H$800,MATCH(Overall!$D252,Ranks!$E$1:$E$800,0)),"1000")</f>
        <v>301</v>
      </c>
      <c r="K252" s="13">
        <f t="array" ref="K252">IFERROR(INDEX(Ranks!$L$1:$L$800,MATCH(Overall!$D252,Ranks!$E$1:$E$800,0)),"1000")</f>
        <v>237.2</v>
      </c>
      <c r="L252" s="1" t="str">
        <f t="array" ref="L252">IFERROR(INDEX(Ranks!$O$1:$O$800,MATCH(Overall!$D252,Ranks!$E$1:$E$800,0)),"Vet")</f>
        <v>Vet</v>
      </c>
      <c r="M252" s="12">
        <f t="array" ref="M252">IFERROR(INDEX(BorisTier!$E$211:$E$411,MATCH(Overall!$D252,BorisTier!$R$211:$R$411,0)),100)</f>
        <v>100</v>
      </c>
      <c r="N252" s="13">
        <f t="array" ref="N252">IFERROR(IF(OR(Overall!$E252="DB",Overall!$E252="DL",Overall!$E252="LB"),INDEX('IDP Prj'!$M$11:$M$1000,MATCH(Overall!$D252,'IDP Prj'!$B$11:$B$1000,0)),INDEX(ProjectionCalcs!$Q$8:$Q$979,MATCH(Overall!$D252,ProjectionCalcs!$B$8:$B$979,0))),0)</f>
        <v>0</v>
      </c>
      <c r="O252" s="14" t="str">
        <f>Overall!$D252</f>
        <v>Rex Burkhead</v>
      </c>
      <c r="P252" s="15"/>
      <c r="Q252" s="3"/>
      <c r="R252" s="4"/>
      <c r="S252" s="3"/>
      <c r="T252" s="3"/>
      <c r="U252" s="3"/>
      <c r="V252" s="3"/>
      <c r="W252" s="5"/>
      <c r="X252" s="5"/>
      <c r="Y252" s="3"/>
      <c r="Z252" s="3"/>
    </row>
    <row r="253" ht="15.0" customHeight="1">
      <c r="A253" s="1">
        <f t="shared" si="1"/>
        <v>251</v>
      </c>
      <c r="B253" s="12">
        <v>23.0</v>
      </c>
      <c r="C253" s="1" t="str">
        <f t="shared" si="2"/>
        <v>Yes</v>
      </c>
      <c r="D253" s="1" t="s">
        <v>320</v>
      </c>
      <c r="E253" s="1" t="s">
        <v>17</v>
      </c>
      <c r="F253" s="1" t="s">
        <v>104</v>
      </c>
      <c r="G253" s="1" t="str">
        <f t="array" ref="G253">IFERROR(INDEX(Schedules!$T$4:$T$35,MATCH(Overall!$F253,Schedules!$B$4:$B$35,0)),"")</f>
        <v/>
      </c>
      <c r="H253" s="1" t="str">
        <f t="array" ref="H253">IFERROR(INDEX(Injuries!$K$100:$K$600,MATCH(Overall!$D253,Injuries!$J$100:$J$600,0)),"")</f>
        <v/>
      </c>
      <c r="I253" s="1">
        <f t="array" ref="I253">IFERROR(INDEX(Ranks!$J$1:$J$800,MATCH(Overall!$D253,Ranks!$E$1:$E$800,0)),"1000")</f>
        <v>201</v>
      </c>
      <c r="J253" s="1">
        <f t="array" ref="J253">IFERROR(INDEX(Ranks!$H$1:$H$800,MATCH(Overall!$D253,Ranks!$E$1:$E$800,0)),"1000")</f>
        <v>696</v>
      </c>
      <c r="K253" s="13">
        <f t="array" ref="K253">IFERROR(INDEX(Ranks!$L$1:$L$800,MATCH(Overall!$D253,Ranks!$E$1:$E$800,0)),"1000")</f>
        <v>250.4</v>
      </c>
      <c r="L253" s="1" t="str">
        <f t="array" ref="L253">IFERROR(INDEX(Ranks!$O$1:$O$800,MATCH(Overall!$D253,Ranks!$E$1:$E$800,0)),"Vet")</f>
        <v>Vet</v>
      </c>
      <c r="M253" s="12">
        <f t="array" ref="M253">IFERROR(INDEX(BorisTier!$E$211:$E$411,MATCH(Overall!$D253,BorisTier!$R$211:$R$411,0)),100)</f>
        <v>100</v>
      </c>
      <c r="N253" s="13">
        <f t="array" ref="N253">IFERROR(IF(OR(Overall!$E253="DB",Overall!$E253="DL",Overall!$E253="LB"),INDEX('IDP Prj'!$M$11:$M$1000,MATCH(Overall!$D253,'IDP Prj'!$B$11:$B$1000,0)),INDEX(ProjectionCalcs!$Q$8:$Q$979,MATCH(Overall!$D253,ProjectionCalcs!$B$8:$B$979,0))),0)</f>
        <v>0</v>
      </c>
      <c r="O253" s="14" t="str">
        <f>Overall!$D253</f>
        <v>Bryce Love</v>
      </c>
      <c r="P253" s="15"/>
      <c r="Q253" s="3"/>
      <c r="R253" s="4"/>
      <c r="S253" s="3"/>
      <c r="T253" s="3"/>
      <c r="U253" s="3"/>
      <c r="V253" s="3"/>
      <c r="W253" s="5"/>
      <c r="X253" s="5"/>
      <c r="Y253" s="3"/>
      <c r="Z253" s="3"/>
    </row>
    <row r="254" ht="15.0" customHeight="1">
      <c r="A254" s="1">
        <f t="shared" si="1"/>
        <v>252</v>
      </c>
      <c r="B254" s="23">
        <v>0.0</v>
      </c>
      <c r="C254" s="1" t="str">
        <f t="shared" si="2"/>
        <v>Yes</v>
      </c>
      <c r="D254" s="1" t="s">
        <v>321</v>
      </c>
      <c r="E254" s="1" t="s">
        <v>235</v>
      </c>
      <c r="F254" s="1" t="s">
        <v>272</v>
      </c>
      <c r="G254" s="1" t="str">
        <f t="array" ref="G254">IFERROR(INDEX(Schedules!$T$4:$T$35,MATCH(Overall!$F254,Schedules!$B$4:$B$35,0)),"")</f>
        <v/>
      </c>
      <c r="H254" s="1" t="str">
        <f t="array" ref="H254">IFERROR(INDEX(Injuries!$K$100:$K$600,MATCH(Overall!$D254,Injuries!$J$100:$J$600,0)),"")</f>
        <v/>
      </c>
      <c r="I254" s="1" t="str">
        <f t="array" ref="I254">IFERROR(INDEX(Ranks!$J$1:$J$800,MATCH(Overall!$D254,Ranks!$E$1:$E$800,0)),"1000")</f>
        <v>1000</v>
      </c>
      <c r="J254" s="1">
        <f t="array" ref="J254">IFERROR(INDEX(Ranks!$H$1:$H$800,MATCH(Overall!$D254,Ranks!$E$1:$E$800,0)),"1000")</f>
        <v>885</v>
      </c>
      <c r="K254" s="13">
        <f t="array" ref="K254">IFERROR(INDEX(Ranks!$L$1:$L$800,MATCH(Overall!$D254,Ranks!$E$1:$E$800,0)),"1000")</f>
        <v>254.8</v>
      </c>
      <c r="L254" s="1" t="str">
        <f t="array" ref="L254">IFERROR(INDEX(Ranks!$O$1:$O$800,MATCH(Overall!$D254,Ranks!$E$1:$E$800,0)),"Vet")</f>
        <v>Vet</v>
      </c>
      <c r="M254" s="12">
        <f t="array" ref="M254">IFERROR(INDEX(BorisTier!$E$211:$E$411,MATCH(Overall!$D254,BorisTier!$R$211:$R$411,0)),100)</f>
        <v>100</v>
      </c>
      <c r="N254" s="13">
        <f t="array" ref="N254">IFERROR(IF(OR(Overall!$E254="DB",Overall!$E254="DL",Overall!$E254="LB"),INDEX('IDP Prj'!$M$11:$M$1000,MATCH(Overall!$D254,'IDP Prj'!$B$11:$B$1000,0)),INDEX(ProjectionCalcs!$Q$8:$Q$979,MATCH(Overall!$D254,ProjectionCalcs!$B$8:$B$979,0))),0)</f>
        <v>0</v>
      </c>
      <c r="O254" s="14" t="str">
        <f>Overall!$D254</f>
        <v>Stephen Gostkowski</v>
      </c>
      <c r="P254" s="15"/>
      <c r="Q254" s="3"/>
      <c r="R254" s="4"/>
      <c r="S254" s="3"/>
      <c r="T254" s="3"/>
      <c r="U254" s="3"/>
      <c r="V254" s="3"/>
      <c r="W254" s="5"/>
      <c r="X254" s="5"/>
      <c r="Y254" s="3"/>
      <c r="Z254" s="3"/>
    </row>
    <row r="255" ht="15.0" customHeight="1">
      <c r="A255" s="1">
        <f t="shared" si="1"/>
        <v>253</v>
      </c>
      <c r="B255" s="12">
        <v>28.2</v>
      </c>
      <c r="C255" s="1" t="str">
        <f t="shared" si="2"/>
        <v>Yes</v>
      </c>
      <c r="D255" s="1" t="s">
        <v>322</v>
      </c>
      <c r="E255" s="1" t="s">
        <v>17</v>
      </c>
      <c r="F255" s="1" t="s">
        <v>64</v>
      </c>
      <c r="G255" s="1" t="str">
        <f t="array" ref="G255">IFERROR(INDEX(Schedules!$T$4:$T$35,MATCH(Overall!$F255,Schedules!$B$4:$B$35,0)),"")</f>
        <v/>
      </c>
      <c r="H255" s="1" t="str">
        <f t="array" ref="H255">IFERROR(INDEX(Injuries!$K$100:$K$600,MATCH(Overall!$D255,Injuries!$J$100:$J$600,0)),"")</f>
        <v/>
      </c>
      <c r="I255" s="1">
        <f t="array" ref="I255">IFERROR(INDEX(Ranks!$J$1:$J$800,MATCH(Overall!$D255,Ranks!$E$1:$E$800,0)),"1000")</f>
        <v>156</v>
      </c>
      <c r="J255" s="1">
        <f t="array" ref="J255">IFERROR(INDEX(Ranks!$H$1:$H$800,MATCH(Overall!$D255,Ranks!$E$1:$E$800,0)),"1000")</f>
        <v>203</v>
      </c>
      <c r="K255" s="13">
        <f t="array" ref="K255">IFERROR(INDEX(Ranks!$L$1:$L$800,MATCH(Overall!$D255,Ranks!$E$1:$E$800,0)),"1000")</f>
        <v>238.2</v>
      </c>
      <c r="L255" s="1" t="str">
        <f t="array" ref="L255">IFERROR(INDEX(Ranks!$O$1:$O$800,MATCH(Overall!$D255,Ranks!$E$1:$E$800,0)),"Vet")</f>
        <v>Vet</v>
      </c>
      <c r="M255" s="12">
        <f t="array" ref="M255">IFERROR(INDEX(BorisTier!$E$211:$E$411,MATCH(Overall!$D255,BorisTier!$R$211:$R$411,0)),100)</f>
        <v>100</v>
      </c>
      <c r="N255" s="13">
        <f t="array" ref="N255">IFERROR(IF(OR(Overall!$E255="DB",Overall!$E255="DL",Overall!$E255="LB"),INDEX('IDP Prj'!$M$11:$M$1000,MATCH(Overall!$D255,'IDP Prj'!$B$11:$B$1000,0)),INDEX(ProjectionCalcs!$Q$8:$Q$979,MATCH(Overall!$D255,ProjectionCalcs!$B$8:$B$979,0))),0)</f>
        <v>0</v>
      </c>
      <c r="O255" s="14" t="str">
        <f>Overall!$D255</f>
        <v>Jerick McKinnon</v>
      </c>
      <c r="P255" s="15"/>
      <c r="Q255" s="3"/>
      <c r="R255" s="4"/>
      <c r="S255" s="3"/>
      <c r="T255" s="3"/>
      <c r="U255" s="3"/>
      <c r="V255" s="3"/>
      <c r="W255" s="5"/>
      <c r="X255" s="5"/>
      <c r="Y255" s="3"/>
      <c r="Z255" s="3"/>
    </row>
    <row r="256" ht="15.0" customHeight="1">
      <c r="A256" s="1">
        <f t="shared" si="1"/>
        <v>254</v>
      </c>
      <c r="B256" s="23">
        <v>0.0</v>
      </c>
      <c r="C256" s="1" t="str">
        <f t="shared" si="2"/>
        <v>Yes</v>
      </c>
      <c r="D256" s="1" t="s">
        <v>323</v>
      </c>
      <c r="E256" s="1" t="s">
        <v>211</v>
      </c>
      <c r="F256" s="1" t="s">
        <v>23</v>
      </c>
      <c r="G256" s="1" t="str">
        <f t="array" ref="G256">IFERROR(INDEX(Schedules!$T$4:$T$35,MATCH(Overall!$F256,Schedules!$B$4:$B$35,0)),"")</f>
        <v/>
      </c>
      <c r="H256" s="1" t="str">
        <f t="array" ref="H256">IFERROR(INDEX(Injuries!$K$100:$K$600,MATCH(Overall!$D256,Injuries!$J$100:$J$600,0)),"")</f>
        <v/>
      </c>
      <c r="I256" s="1">
        <f t="array" ref="I256">IFERROR(INDEX(Ranks!$J$1:$J$800,MATCH(Overall!$D256,Ranks!$E$1:$E$800,0)),"1000")</f>
        <v>221</v>
      </c>
      <c r="J256" s="1">
        <f t="array" ref="J256">IFERROR(INDEX(Ranks!$H$1:$H$800,MATCH(Overall!$D256,Ranks!$E$1:$E$800,0)),"1000")</f>
        <v>196</v>
      </c>
      <c r="K256" s="13">
        <f t="array" ref="K256">IFERROR(INDEX(Ranks!$L$1:$L$800,MATCH(Overall!$D256,Ranks!$E$1:$E$800,0)),"1000")</f>
        <v>247.6</v>
      </c>
      <c r="L256" s="1" t="str">
        <f t="array" ref="L256">IFERROR(INDEX(Ranks!$O$1:$O$800,MATCH(Overall!$D256,Ranks!$E$1:$E$800,0)),"Vet")</f>
        <v>Vet</v>
      </c>
      <c r="M256" s="12">
        <f t="array" ref="M256">IFERROR(INDEX(BorisTier!$E$211:$E$411,MATCH(Overall!$D256,BorisTier!$R$211:$R$411,0)),100)</f>
        <v>100</v>
      </c>
      <c r="N256" s="13">
        <f t="array" ref="N256">IFERROR(IF(OR(Overall!$E256="DB",Overall!$E256="DL",Overall!$E256="LB"),INDEX('IDP Prj'!$M$11:$M$1000,MATCH(Overall!$D256,'IDP Prj'!$B$11:$B$1000,0)),INDEX(ProjectionCalcs!$Q$8:$Q$979,MATCH(Overall!$D256,ProjectionCalcs!$B$8:$B$979,0))),0)</f>
        <v>0</v>
      </c>
      <c r="O256" s="14" t="str">
        <f>Overall!$D256</f>
        <v>Cowboys D/ST</v>
      </c>
      <c r="P256" s="15"/>
      <c r="Q256" s="3"/>
      <c r="R256" s="4"/>
      <c r="S256" s="3"/>
      <c r="T256" s="3"/>
      <c r="U256" s="3"/>
      <c r="V256" s="3"/>
      <c r="W256" s="5"/>
      <c r="X256" s="5"/>
      <c r="Y256" s="3"/>
      <c r="Z256" s="3"/>
    </row>
    <row r="257" ht="15.0" customHeight="1">
      <c r="A257" s="1">
        <f t="shared" si="1"/>
        <v>255</v>
      </c>
      <c r="B257" s="23">
        <v>0.0</v>
      </c>
      <c r="C257" s="1" t="str">
        <f t="shared" si="2"/>
        <v>Yes</v>
      </c>
      <c r="D257" s="1" t="s">
        <v>324</v>
      </c>
      <c r="E257" s="1" t="s">
        <v>211</v>
      </c>
      <c r="F257" s="1" t="s">
        <v>41</v>
      </c>
      <c r="G257" s="1" t="str">
        <f t="array" ref="G257">IFERROR(INDEX(Schedules!$T$4:$T$35,MATCH(Overall!$F257,Schedules!$B$4:$B$35,0)),"")</f>
        <v/>
      </c>
      <c r="H257" s="1" t="str">
        <f t="array" ref="H257">IFERROR(INDEX(Injuries!$K$100:$K$600,MATCH(Overall!$D257,Injuries!$J$100:$J$600,0)),"")</f>
        <v/>
      </c>
      <c r="I257" s="1">
        <f t="array" ref="I257">IFERROR(INDEX(Ranks!$J$1:$J$800,MATCH(Overall!$D257,Ranks!$E$1:$E$800,0)),"1000")</f>
        <v>298</v>
      </c>
      <c r="J257" s="1">
        <f t="array" ref="J257">IFERROR(INDEX(Ranks!$H$1:$H$800,MATCH(Overall!$D257,Ranks!$E$1:$E$800,0)),"1000")</f>
        <v>233</v>
      </c>
      <c r="K257" s="13">
        <f t="array" ref="K257">IFERROR(INDEX(Ranks!$L$1:$L$800,MATCH(Overall!$D257,Ranks!$E$1:$E$800,0)),"1000")</f>
        <v>249.6</v>
      </c>
      <c r="L257" s="1" t="str">
        <f t="array" ref="L257">IFERROR(INDEX(Ranks!$O$1:$O$800,MATCH(Overall!$D257,Ranks!$E$1:$E$800,0)),"Vet")</f>
        <v>Vet</v>
      </c>
      <c r="M257" s="12">
        <f t="array" ref="M257">IFERROR(INDEX(BorisTier!$E$211:$E$411,MATCH(Overall!$D257,BorisTier!$R$211:$R$411,0)),100)</f>
        <v>100</v>
      </c>
      <c r="N257" s="13">
        <f t="array" ref="N257">IFERROR(IF(OR(Overall!$E257="DB",Overall!$E257="DL",Overall!$E257="LB"),INDEX('IDP Prj'!$M$11:$M$1000,MATCH(Overall!$D257,'IDP Prj'!$B$11:$B$1000,0)),INDEX(ProjectionCalcs!$Q$8:$Q$979,MATCH(Overall!$D257,ProjectionCalcs!$B$8:$B$979,0))),0)</f>
        <v>0</v>
      </c>
      <c r="O257" s="14" t="str">
        <f>Overall!$D257</f>
        <v>Browns D/ST</v>
      </c>
      <c r="P257" s="15"/>
      <c r="Q257" s="3"/>
      <c r="R257" s="4"/>
      <c r="S257" s="3"/>
      <c r="T257" s="3"/>
      <c r="U257" s="3"/>
      <c r="V257" s="3"/>
      <c r="W257" s="5"/>
      <c r="X257" s="5"/>
      <c r="Y257" s="3"/>
      <c r="Z257" s="3"/>
    </row>
    <row r="258" ht="15.0" customHeight="1">
      <c r="A258" s="1">
        <f t="shared" si="1"/>
        <v>256</v>
      </c>
      <c r="B258" s="23">
        <v>0.0</v>
      </c>
      <c r="C258" s="1" t="str">
        <f t="shared" si="2"/>
        <v>Yes</v>
      </c>
      <c r="D258" s="1" t="s">
        <v>325</v>
      </c>
      <c r="E258" s="1" t="s">
        <v>211</v>
      </c>
      <c r="F258" s="1" t="s">
        <v>114</v>
      </c>
      <c r="G258" s="1" t="str">
        <f t="array" ref="G258">IFERROR(INDEX(Schedules!$T$4:$T$35,MATCH(Overall!$F258,Schedules!$B$4:$B$35,0)),"")</f>
        <v/>
      </c>
      <c r="H258" s="1" t="str">
        <f t="array" ref="H258">IFERROR(INDEX(Injuries!$K$100:$K$600,MATCH(Overall!$D258,Injuries!$J$100:$J$600,0)),"")</f>
        <v/>
      </c>
      <c r="I258" s="1">
        <f t="array" ref="I258">IFERROR(INDEX(Ranks!$J$1:$J$800,MATCH(Overall!$D258,Ranks!$E$1:$E$800,0)),"1000")</f>
        <v>300</v>
      </c>
      <c r="J258" s="1">
        <f t="array" ref="J258">IFERROR(INDEX(Ranks!$H$1:$H$800,MATCH(Overall!$D258,Ranks!$E$1:$E$800,0)),"1000")</f>
        <v>223</v>
      </c>
      <c r="K258" s="13">
        <f t="array" ref="K258">IFERROR(INDEX(Ranks!$L$1:$L$800,MATCH(Overall!$D258,Ranks!$E$1:$E$800,0)),"1000")</f>
        <v>244.1</v>
      </c>
      <c r="L258" s="1" t="str">
        <f t="array" ref="L258">IFERROR(INDEX(Ranks!$O$1:$O$800,MATCH(Overall!$D258,Ranks!$E$1:$E$800,0)),"Vet")</f>
        <v>Vet</v>
      </c>
      <c r="M258" s="12">
        <f t="array" ref="M258">IFERROR(INDEX(BorisTier!$E$211:$E$411,MATCH(Overall!$D258,BorisTier!$R$211:$R$411,0)),100)</f>
        <v>100</v>
      </c>
      <c r="N258" s="13">
        <f t="array" ref="N258">IFERROR(IF(OR(Overall!$E258="DB",Overall!$E258="DL",Overall!$E258="LB"),INDEX('IDP Prj'!$M$11:$M$1000,MATCH(Overall!$D258,'IDP Prj'!$B$11:$B$1000,0)),INDEX(ProjectionCalcs!$Q$8:$Q$979,MATCH(Overall!$D258,ProjectionCalcs!$B$8:$B$979,0))),0)</f>
        <v>0</v>
      </c>
      <c r="O258" s="14" t="str">
        <f>Overall!$D258</f>
        <v>Jets D/ST</v>
      </c>
      <c r="P258" s="15"/>
      <c r="Q258" s="3"/>
      <c r="R258" s="4"/>
      <c r="S258" s="3"/>
      <c r="T258" s="3"/>
      <c r="U258" s="3"/>
      <c r="V258" s="3"/>
      <c r="W258" s="5"/>
      <c r="X258" s="5"/>
      <c r="Y258" s="3"/>
      <c r="Z258" s="3"/>
    </row>
    <row r="259" ht="15.0" customHeight="1">
      <c r="A259" s="1">
        <f t="shared" si="1"/>
        <v>257</v>
      </c>
      <c r="B259" s="12">
        <v>24.5</v>
      </c>
      <c r="C259" s="1" t="str">
        <f t="shared" si="2"/>
        <v>Yes</v>
      </c>
      <c r="D259" s="1" t="s">
        <v>326</v>
      </c>
      <c r="E259" s="1" t="s">
        <v>34</v>
      </c>
      <c r="F259" s="1" t="s">
        <v>53</v>
      </c>
      <c r="G259" s="1" t="str">
        <f t="array" ref="G259">IFERROR(INDEX(Schedules!$T$4:$T$35,MATCH(Overall!$F259,Schedules!$B$4:$B$35,0)),"")</f>
        <v/>
      </c>
      <c r="H259" s="1" t="str">
        <f t="array" ref="H259">IFERROR(INDEX(Injuries!$K$100:$K$600,MATCH(Overall!$D259,Injuries!$J$100:$J$600,0)),"")</f>
        <v/>
      </c>
      <c r="I259" s="1">
        <f t="array" ref="I259">IFERROR(INDEX(Ranks!$J$1:$J$800,MATCH(Overall!$D259,Ranks!$E$1:$E$800,0)),"1000")</f>
        <v>197</v>
      </c>
      <c r="J259" s="1">
        <f t="array" ref="J259">IFERROR(INDEX(Ranks!$H$1:$H$800,MATCH(Overall!$D259,Ranks!$E$1:$E$800,0)),"1000")</f>
        <v>307</v>
      </c>
      <c r="K259" s="13">
        <f t="array" ref="K259">IFERROR(INDEX(Ranks!$L$1:$L$800,MATCH(Overall!$D259,Ranks!$E$1:$E$800,0)),"1000")</f>
        <v>236.7</v>
      </c>
      <c r="L259" s="1" t="str">
        <f t="array" ref="L259">IFERROR(INDEX(Ranks!$O$1:$O$800,MATCH(Overall!$D259,Ranks!$E$1:$E$800,0)),"Vet")</f>
        <v>Vet</v>
      </c>
      <c r="M259" s="12">
        <f t="array" ref="M259">IFERROR(INDEX(BorisTier!$E$211:$E$411,MATCH(Overall!$D259,BorisTier!$R$211:$R$411,0)),100)</f>
        <v>100</v>
      </c>
      <c r="N259" s="13">
        <f t="array" ref="N259">IFERROR(IF(OR(Overall!$E259="DB",Overall!$E259="DL",Overall!$E259="LB"),INDEX('IDP Prj'!$M$11:$M$1000,MATCH(Overall!$D259,'IDP Prj'!$B$11:$B$1000,0)),INDEX(ProjectionCalcs!$Q$8:$Q$979,MATCH(Overall!$D259,ProjectionCalcs!$B$8:$B$979,0))),0)</f>
        <v>0</v>
      </c>
      <c r="O259" s="14" t="str">
        <f>Overall!$D259</f>
        <v>Russell Gage</v>
      </c>
      <c r="P259" s="15"/>
      <c r="Q259" s="3"/>
      <c r="R259" s="4"/>
      <c r="S259" s="3"/>
      <c r="T259" s="3"/>
      <c r="U259" s="3"/>
      <c r="V259" s="3"/>
      <c r="W259" s="5"/>
      <c r="X259" s="5"/>
      <c r="Y259" s="3"/>
      <c r="Z259" s="3"/>
    </row>
    <row r="260" ht="15.0" customHeight="1">
      <c r="A260" s="1">
        <f t="shared" si="1"/>
        <v>258</v>
      </c>
      <c r="B260" s="23">
        <v>0.0</v>
      </c>
      <c r="C260" s="1" t="str">
        <f t="shared" si="2"/>
        <v>Yes</v>
      </c>
      <c r="D260" s="1" t="s">
        <v>327</v>
      </c>
      <c r="E260" s="1" t="s">
        <v>235</v>
      </c>
      <c r="F260" s="1" t="s">
        <v>53</v>
      </c>
      <c r="G260" s="1" t="str">
        <f t="array" ref="G260">IFERROR(INDEX(Schedules!$T$4:$T$35,MATCH(Overall!$F260,Schedules!$B$4:$B$35,0)),"")</f>
        <v/>
      </c>
      <c r="H260" s="1" t="str">
        <f t="array" ref="H260">IFERROR(INDEX(Injuries!$K$100:$K$600,MATCH(Overall!$D260,Injuries!$J$100:$J$600,0)),"")</f>
        <v/>
      </c>
      <c r="I260" s="1">
        <f t="array" ref="I260">IFERROR(INDEX(Ranks!$J$1:$J$800,MATCH(Overall!$D260,Ranks!$E$1:$E$800,0)),"1000")</f>
        <v>348</v>
      </c>
      <c r="J260" s="1">
        <f t="array" ref="J260">IFERROR(INDEX(Ranks!$H$1:$H$800,MATCH(Overall!$D260,Ranks!$E$1:$E$800,0)),"1000")</f>
        <v>186</v>
      </c>
      <c r="K260" s="13">
        <f t="array" ref="K260">IFERROR(INDEX(Ranks!$L$1:$L$800,MATCH(Overall!$D260,Ranks!$E$1:$E$800,0)),"1000")</f>
        <v>249.7</v>
      </c>
      <c r="L260" s="1" t="str">
        <f t="array" ref="L260">IFERROR(INDEX(Ranks!$O$1:$O$800,MATCH(Overall!$D260,Ranks!$E$1:$E$800,0)),"Vet")</f>
        <v>Vet</v>
      </c>
      <c r="M260" s="12">
        <f t="array" ref="M260">IFERROR(INDEX(BorisTier!$E$211:$E$411,MATCH(Overall!$D260,BorisTier!$R$211:$R$411,0)),100)</f>
        <v>100</v>
      </c>
      <c r="N260" s="13">
        <f t="array" ref="N260">IFERROR(IF(OR(Overall!$E260="DB",Overall!$E260="DL",Overall!$E260="LB"),INDEX('IDP Prj'!$M$11:$M$1000,MATCH(Overall!$D260,'IDP Prj'!$B$11:$B$1000,0)),INDEX(ProjectionCalcs!$Q$8:$Q$979,MATCH(Overall!$D260,ProjectionCalcs!$B$8:$B$979,0))),0)</f>
        <v>0</v>
      </c>
      <c r="O260" s="14" t="str">
        <f>Overall!$D260</f>
        <v>Younghoe Koo</v>
      </c>
      <c r="P260" s="15"/>
      <c r="Q260" s="3"/>
      <c r="R260" s="4"/>
      <c r="S260" s="3"/>
      <c r="T260" s="3"/>
      <c r="U260" s="3"/>
      <c r="V260" s="3"/>
      <c r="W260" s="5"/>
      <c r="X260" s="5"/>
      <c r="Y260" s="3"/>
      <c r="Z260" s="3"/>
    </row>
    <row r="261" ht="15.0" customHeight="1">
      <c r="A261" s="1">
        <f t="shared" si="1"/>
        <v>259</v>
      </c>
      <c r="B261" s="23">
        <v>0.0</v>
      </c>
      <c r="C261" s="1" t="str">
        <f t="shared" si="2"/>
        <v>Yes</v>
      </c>
      <c r="D261" s="1" t="s">
        <v>328</v>
      </c>
      <c r="E261" s="1" t="s">
        <v>235</v>
      </c>
      <c r="F261" s="1" t="s">
        <v>36</v>
      </c>
      <c r="G261" s="1" t="str">
        <f t="array" ref="G261">IFERROR(INDEX(Schedules!$T$4:$T$35,MATCH(Overall!$F261,Schedules!$B$4:$B$35,0)),"")</f>
        <v/>
      </c>
      <c r="H261" s="1" t="str">
        <f t="array" ref="H261">IFERROR(INDEX(Injuries!$K$100:$K$600,MATCH(Overall!$D261,Injuries!$J$100:$J$600,0)),"")</f>
        <v/>
      </c>
      <c r="I261" s="1">
        <f t="array" ref="I261">IFERROR(INDEX(Ranks!$J$1:$J$800,MATCH(Overall!$D261,Ranks!$E$1:$E$800,0)),"1000")</f>
        <v>256</v>
      </c>
      <c r="J261" s="1">
        <f t="array" ref="J261">IFERROR(INDEX(Ranks!$H$1:$H$800,MATCH(Overall!$D261,Ranks!$E$1:$E$800,0)),"1000")</f>
        <v>194</v>
      </c>
      <c r="K261" s="13">
        <f t="array" ref="K261">IFERROR(INDEX(Ranks!$L$1:$L$800,MATCH(Overall!$D261,Ranks!$E$1:$E$800,0)),"1000")</f>
        <v>249.7</v>
      </c>
      <c r="L261" s="1" t="str">
        <f t="array" ref="L261">IFERROR(INDEX(Ranks!$O$1:$O$800,MATCH(Overall!$D261,Ranks!$E$1:$E$800,0)),"Vet")</f>
        <v>Vet</v>
      </c>
      <c r="M261" s="12">
        <f t="array" ref="M261">IFERROR(INDEX(BorisTier!$E$211:$E$411,MATCH(Overall!$D261,BorisTier!$R$211:$R$411,0)),100)</f>
        <v>100</v>
      </c>
      <c r="N261" s="13">
        <f t="array" ref="N261">IFERROR(IF(OR(Overall!$E261="DB",Overall!$E261="DL",Overall!$E261="LB"),INDEX('IDP Prj'!$M$11:$M$1000,MATCH(Overall!$D261,'IDP Prj'!$B$11:$B$1000,0)),INDEX(ProjectionCalcs!$Q$8:$Q$979,MATCH(Overall!$D261,ProjectionCalcs!$B$8:$B$979,0))),0)</f>
        <v>0</v>
      </c>
      <c r="O261" s="14" t="str">
        <f>Overall!$D261</f>
        <v>Dan Bailey</v>
      </c>
      <c r="P261" s="15"/>
      <c r="Q261" s="3"/>
      <c r="R261" s="4"/>
      <c r="S261" s="3"/>
      <c r="T261" s="3"/>
      <c r="U261" s="3"/>
      <c r="V261" s="3"/>
      <c r="W261" s="5"/>
      <c r="X261" s="5"/>
      <c r="Y261" s="3"/>
      <c r="Z261" s="3"/>
    </row>
    <row r="262" ht="15.0" customHeight="1">
      <c r="A262" s="1">
        <f t="shared" si="1"/>
        <v>260</v>
      </c>
      <c r="B262" s="12">
        <v>29.0</v>
      </c>
      <c r="C262" s="1" t="str">
        <f t="shared" si="2"/>
        <v>Yes</v>
      </c>
      <c r="D262" s="1" t="s">
        <v>329</v>
      </c>
      <c r="E262" s="1" t="s">
        <v>17</v>
      </c>
      <c r="F262" s="1" t="s">
        <v>140</v>
      </c>
      <c r="G262" s="1" t="str">
        <f t="array" ref="G262">IFERROR(INDEX(Schedules!$T$4:$T$35,MATCH(Overall!$F262,Schedules!$B$4:$B$35,0)),"")</f>
        <v/>
      </c>
      <c r="H262" s="1" t="str">
        <f t="array" ref="H262">IFERROR(INDEX(Injuries!$K$100:$K$600,MATCH(Overall!$D262,Injuries!$J$100:$J$600,0)),"")</f>
        <v>PUP. Expected Return - Week 3</v>
      </c>
      <c r="I262" s="1">
        <f t="array" ref="I262">IFERROR(INDEX(Ranks!$J$1:$J$800,MATCH(Overall!$D262,Ranks!$E$1:$E$800,0)),"1000")</f>
        <v>206</v>
      </c>
      <c r="J262" s="1">
        <f t="array" ref="J262">IFERROR(INDEX(Ranks!$H$1:$H$800,MATCH(Overall!$D262,Ranks!$E$1:$E$800,0)),"1000")</f>
        <v>283</v>
      </c>
      <c r="K262" s="13">
        <f t="array" ref="K262">IFERROR(INDEX(Ranks!$L$1:$L$800,MATCH(Overall!$D262,Ranks!$E$1:$E$800,0)),"1000")</f>
        <v>267.2</v>
      </c>
      <c r="L262" s="1" t="str">
        <f t="array" ref="L262">IFERROR(INDEX(Ranks!$O$1:$O$800,MATCH(Overall!$D262,Ranks!$E$1:$E$800,0)),"Vet")</f>
        <v>Vet</v>
      </c>
      <c r="M262" s="12">
        <f t="array" ref="M262">IFERROR(INDEX(BorisTier!$E$211:$E$411,MATCH(Overall!$D262,BorisTier!$R$211:$R$411,0)),100)</f>
        <v>100</v>
      </c>
      <c r="N262" s="13">
        <f t="array" ref="N262">IFERROR(IF(OR(Overall!$E262="DB",Overall!$E262="DL",Overall!$E262="LB"),INDEX('IDP Prj'!$M$11:$M$1000,MATCH(Overall!$D262,'IDP Prj'!$B$11:$B$1000,0)),INDEX(ProjectionCalcs!$Q$8:$Q$979,MATCH(Overall!$D262,ProjectionCalcs!$B$8:$B$979,0))),0)</f>
        <v>0</v>
      </c>
      <c r="O262" s="14" t="str">
        <f>Overall!$D262</f>
        <v>Lamar Miller</v>
      </c>
      <c r="P262" s="15"/>
      <c r="Q262" s="3"/>
      <c r="R262" s="4"/>
      <c r="S262" s="3"/>
      <c r="T262" s="3"/>
      <c r="U262" s="3"/>
      <c r="V262" s="3"/>
      <c r="W262" s="5"/>
      <c r="X262" s="5"/>
      <c r="Y262" s="3"/>
      <c r="Z262" s="3"/>
    </row>
    <row r="263" ht="15.0" customHeight="1">
      <c r="A263" s="1">
        <f t="shared" si="1"/>
        <v>261</v>
      </c>
      <c r="B263" s="12">
        <v>28.0</v>
      </c>
      <c r="C263" s="1" t="str">
        <f t="shared" si="2"/>
        <v>Yes</v>
      </c>
      <c r="D263" s="1" t="s">
        <v>330</v>
      </c>
      <c r="E263" s="1" t="s">
        <v>17</v>
      </c>
      <c r="F263" s="1" t="s">
        <v>272</v>
      </c>
      <c r="G263" s="1" t="str">
        <f t="array" ref="G263">IFERROR(INDEX(Schedules!$T$4:$T$35,MATCH(Overall!$F263,Schedules!$B$4:$B$35,0)),"")</f>
        <v/>
      </c>
      <c r="H263" s="1" t="str">
        <f t="array" ref="H263">IFERROR(INDEX(Injuries!$K$100:$K$600,MATCH(Overall!$D263,Injuries!$J$100:$J$600,0)),"")</f>
        <v/>
      </c>
      <c r="I263" s="1" t="str">
        <f t="array" ref="I263">IFERROR(INDEX(Ranks!$J$1:$J$800,MATCH(Overall!$D263,Ranks!$E$1:$E$800,0)),"1000")</f>
        <v>1000</v>
      </c>
      <c r="J263" s="1">
        <f t="array" ref="J263">IFERROR(INDEX(Ranks!$H$1:$H$800,MATCH(Overall!$D263,Ranks!$E$1:$E$800,0)),"1000")</f>
        <v>259</v>
      </c>
      <c r="K263" s="13">
        <f t="array" ref="K263">IFERROR(INDEX(Ranks!$L$1:$L$800,MATCH(Overall!$D263,Ranks!$E$1:$E$800,0)),"1000")</f>
        <v>249</v>
      </c>
      <c r="L263" s="1" t="str">
        <f t="array" ref="L263">IFERROR(INDEX(Ranks!$O$1:$O$800,MATCH(Overall!$D263,Ranks!$E$1:$E$800,0)),"Vet")</f>
        <v>Vet</v>
      </c>
      <c r="M263" s="12">
        <f t="array" ref="M263">IFERROR(INDEX(BorisTier!$E$211:$E$411,MATCH(Overall!$D263,BorisTier!$R$211:$R$411,0)),100)</f>
        <v>100</v>
      </c>
      <c r="N263" s="13">
        <f t="array" ref="N263">IFERROR(IF(OR(Overall!$E263="DB",Overall!$E263="DL",Overall!$E263="LB"),INDEX('IDP Prj'!$M$11:$M$1000,MATCH(Overall!$D263,'IDP Prj'!$B$11:$B$1000,0)),INDEX(ProjectionCalcs!$Q$8:$Q$979,MATCH(Overall!$D263,ProjectionCalcs!$B$8:$B$979,0))),0)</f>
        <v>0</v>
      </c>
      <c r="O263" s="14" t="str">
        <f>Overall!$D263</f>
        <v>Devonta Freeman</v>
      </c>
      <c r="P263" s="15"/>
      <c r="Q263" s="3"/>
      <c r="R263" s="4"/>
      <c r="S263" s="3"/>
      <c r="T263" s="3"/>
      <c r="U263" s="3"/>
      <c r="V263" s="3"/>
      <c r="W263" s="5"/>
      <c r="X263" s="5"/>
      <c r="Y263" s="3"/>
      <c r="Z263" s="3"/>
    </row>
    <row r="264" ht="15.0" customHeight="1">
      <c r="A264" s="1">
        <f t="shared" si="1"/>
        <v>262</v>
      </c>
      <c r="B264" s="12">
        <v>24.0</v>
      </c>
      <c r="C264" s="1" t="str">
        <f t="shared" si="2"/>
        <v>Yes</v>
      </c>
      <c r="D264" s="1" t="s">
        <v>331</v>
      </c>
      <c r="E264" s="1" t="s">
        <v>61</v>
      </c>
      <c r="F264" s="1" t="s">
        <v>41</v>
      </c>
      <c r="G264" s="1" t="str">
        <f t="array" ref="G264">IFERROR(INDEX(Schedules!$T$4:$T$35,MATCH(Overall!$F264,Schedules!$B$4:$B$35,0)),"")</f>
        <v/>
      </c>
      <c r="H264" s="1" t="str">
        <f t="array" ref="H264">IFERROR(INDEX(Injuries!$K$100:$K$600,MATCH(Overall!$D264,Injuries!$J$100:$J$600,0)),"")</f>
        <v/>
      </c>
      <c r="I264" s="1">
        <f t="array" ref="I264">IFERROR(INDEX(Ranks!$J$1:$J$800,MATCH(Overall!$D264,Ranks!$E$1:$E$800,0)),"1000")</f>
        <v>312</v>
      </c>
      <c r="J264" s="1">
        <f t="array" ref="J264">IFERROR(INDEX(Ranks!$H$1:$H$800,MATCH(Overall!$D264,Ranks!$E$1:$E$800,0)),"1000")</f>
        <v>287</v>
      </c>
      <c r="K264" s="13">
        <f t="array" ref="K264">IFERROR(INDEX(Ranks!$L$1:$L$800,MATCH(Overall!$D264,Ranks!$E$1:$E$800,0)),"1000")</f>
        <v>253.5</v>
      </c>
      <c r="L264" s="1" t="str">
        <f t="array" ref="L264">IFERROR(INDEX(Ranks!$O$1:$O$800,MATCH(Overall!$D264,Ranks!$E$1:$E$800,0)),"Vet")</f>
        <v>Vet</v>
      </c>
      <c r="M264" s="12">
        <f t="array" ref="M264">IFERROR(INDEX(BorisTier!$E$211:$E$411,MATCH(Overall!$D264,BorisTier!$R$211:$R$411,0)),100)</f>
        <v>100</v>
      </c>
      <c r="N264" s="13">
        <f t="array" ref="N264">IFERROR(IF(OR(Overall!$E264="DB",Overall!$E264="DL",Overall!$E264="LB"),INDEX('IDP Prj'!$M$11:$M$1000,MATCH(Overall!$D264,'IDP Prj'!$B$11:$B$1000,0)),INDEX(ProjectionCalcs!$Q$8:$Q$979,MATCH(Overall!$D264,ProjectionCalcs!$B$8:$B$979,0))),0)</f>
        <v>0</v>
      </c>
      <c r="O264" s="14" t="str">
        <f>Overall!$D264</f>
        <v>David Njoku</v>
      </c>
      <c r="P264" s="15"/>
      <c r="Q264" s="3"/>
      <c r="R264" s="4"/>
      <c r="S264" s="3"/>
      <c r="T264" s="3"/>
      <c r="U264" s="3"/>
      <c r="V264" s="3"/>
      <c r="W264" s="5"/>
      <c r="X264" s="5"/>
      <c r="Y264" s="3"/>
      <c r="Z264" s="3"/>
    </row>
    <row r="265" ht="15.0" customHeight="1">
      <c r="A265" s="1">
        <f t="shared" si="1"/>
        <v>263</v>
      </c>
      <c r="B265" s="23">
        <v>0.0</v>
      </c>
      <c r="C265" s="1" t="str">
        <f t="shared" si="2"/>
        <v>Yes</v>
      </c>
      <c r="D265" s="1" t="s">
        <v>332</v>
      </c>
      <c r="E265" s="1" t="s">
        <v>235</v>
      </c>
      <c r="F265" s="1" t="s">
        <v>102</v>
      </c>
      <c r="G265" s="1" t="str">
        <f t="array" ref="G265">IFERROR(INDEX(Schedules!$T$4:$T$35,MATCH(Overall!$F265,Schedules!$B$4:$B$35,0)),"")</f>
        <v/>
      </c>
      <c r="H265" s="1" t="str">
        <f t="array" ref="H265">IFERROR(INDEX(Injuries!$K$100:$K$600,MATCH(Overall!$D265,Injuries!$J$100:$J$600,0)),"")</f>
        <v/>
      </c>
      <c r="I265" s="1">
        <f t="array" ref="I265">IFERROR(INDEX(Ranks!$J$1:$J$800,MATCH(Overall!$D265,Ranks!$E$1:$E$800,0)),"1000")</f>
        <v>289</v>
      </c>
      <c r="J265" s="1">
        <f t="array" ref="J265">IFERROR(INDEX(Ranks!$H$1:$H$800,MATCH(Overall!$D265,Ranks!$E$1:$E$800,0)),"1000")</f>
        <v>201</v>
      </c>
      <c r="K265" s="13">
        <f t="array" ref="K265">IFERROR(INDEX(Ranks!$L$1:$L$800,MATCH(Overall!$D265,Ranks!$E$1:$E$800,0)),"1000")</f>
        <v>255.2</v>
      </c>
      <c r="L265" s="1" t="str">
        <f t="array" ref="L265">IFERROR(INDEX(Ranks!$O$1:$O$800,MATCH(Overall!$D265,Ranks!$E$1:$E$800,0)),"Vet")</f>
        <v>Vet</v>
      </c>
      <c r="M265" s="12">
        <f t="array" ref="M265">IFERROR(INDEX(BorisTier!$E$211:$E$411,MATCH(Overall!$D265,BorisTier!$R$211:$R$411,0)),100)</f>
        <v>100</v>
      </c>
      <c r="N265" s="13">
        <f t="array" ref="N265">IFERROR(IF(OR(Overall!$E265="DB",Overall!$E265="DL",Overall!$E265="LB"),INDEX('IDP Prj'!$M$11:$M$1000,MATCH(Overall!$D265,'IDP Prj'!$B$11:$B$1000,0)),INDEX(ProjectionCalcs!$Q$8:$Q$979,MATCH(Overall!$D265,ProjectionCalcs!$B$8:$B$979,0))),0)</f>
        <v>0</v>
      </c>
      <c r="O265" s="14" t="str">
        <f>Overall!$D265</f>
        <v>Brandon McManus</v>
      </c>
      <c r="P265" s="15"/>
      <c r="Q265" s="3"/>
      <c r="R265" s="4"/>
      <c r="S265" s="3"/>
      <c r="T265" s="3"/>
      <c r="U265" s="3"/>
      <c r="V265" s="3"/>
      <c r="W265" s="5"/>
      <c r="X265" s="5"/>
      <c r="Y265" s="3"/>
      <c r="Z265" s="3"/>
    </row>
    <row r="266" ht="15.0" customHeight="1">
      <c r="A266" s="1">
        <f t="shared" si="1"/>
        <v>264</v>
      </c>
      <c r="B266" s="23">
        <v>0.0</v>
      </c>
      <c r="C266" s="1" t="str">
        <f t="shared" si="2"/>
        <v>Yes</v>
      </c>
      <c r="D266" s="1" t="s">
        <v>333</v>
      </c>
      <c r="E266" s="1" t="s">
        <v>235</v>
      </c>
      <c r="F266" s="1" t="s">
        <v>272</v>
      </c>
      <c r="G266" s="1" t="str">
        <f t="array" ref="G266">IFERROR(INDEX(Schedules!$T$4:$T$35,MATCH(Overall!$F266,Schedules!$B$4:$B$35,0)),"")</f>
        <v/>
      </c>
      <c r="H266" s="1" t="str">
        <f t="array" ref="H266">IFERROR(INDEX(Injuries!$K$100:$K$600,MATCH(Overall!$D266,Injuries!$J$100:$J$600,0)),"")</f>
        <v/>
      </c>
      <c r="I266" s="1" t="str">
        <f t="array" ref="I266">IFERROR(INDEX(Ranks!$J$1:$J$800,MATCH(Overall!$D266,Ranks!$E$1:$E$800,0)),"1000")</f>
        <v>1000</v>
      </c>
      <c r="J266" s="1" t="str">
        <f t="array" ref="J266">IFERROR(INDEX(Ranks!$H$1:$H$800,MATCH(Overall!$D266,Ranks!$E$1:$E$800,0)),"1000")</f>
        <v>1000</v>
      </c>
      <c r="K266" s="13">
        <f t="array" ref="K266">IFERROR(INDEX(Ranks!$L$1:$L$800,MATCH(Overall!$D266,Ranks!$E$1:$E$800,0)),"1000")</f>
        <v>245.5</v>
      </c>
      <c r="L266" s="1" t="str">
        <f t="array" ref="L266">IFERROR(INDEX(Ranks!$O$1:$O$800,MATCH(Overall!$D266,Ranks!$E$1:$E$800,0)),"Vet")</f>
        <v>Vet</v>
      </c>
      <c r="M266" s="12">
        <f t="array" ref="M266">IFERROR(INDEX(BorisTier!$E$211:$E$411,MATCH(Overall!$D266,BorisTier!$R$211:$R$411,0)),100)</f>
        <v>100</v>
      </c>
      <c r="N266" s="13">
        <f t="array" ref="N266">IFERROR(IF(OR(Overall!$E266="DB",Overall!$E266="DL",Overall!$E266="LB"),INDEX('IDP Prj'!$M$11:$M$1000,MATCH(Overall!$D266,'IDP Prj'!$B$11:$B$1000,0)),INDEX(ProjectionCalcs!$Q$8:$Q$979,MATCH(Overall!$D266,ProjectionCalcs!$B$8:$B$979,0))),0)</f>
        <v>0</v>
      </c>
      <c r="O266" s="14" t="str">
        <f>Overall!$D266</f>
        <v>Ryan Succop</v>
      </c>
      <c r="P266" s="15"/>
      <c r="Q266" s="3"/>
      <c r="R266" s="4"/>
      <c r="S266" s="3"/>
      <c r="T266" s="3"/>
      <c r="U266" s="3"/>
      <c r="V266" s="3"/>
      <c r="W266" s="5"/>
      <c r="X266" s="5"/>
      <c r="Y266" s="3"/>
      <c r="Z266" s="3"/>
    </row>
    <row r="267" ht="15.0" customHeight="1">
      <c r="A267" s="1">
        <f t="shared" si="1"/>
        <v>265</v>
      </c>
      <c r="B267" s="23">
        <v>0.0</v>
      </c>
      <c r="C267" s="1" t="str">
        <f t="shared" si="2"/>
        <v>Yes</v>
      </c>
      <c r="D267" s="1" t="s">
        <v>334</v>
      </c>
      <c r="E267" s="1" t="s">
        <v>235</v>
      </c>
      <c r="F267" s="1" t="s">
        <v>85</v>
      </c>
      <c r="G267" s="1" t="str">
        <f t="array" ref="G267">IFERROR(INDEX(Schedules!$T$4:$T$35,MATCH(Overall!$F267,Schedules!$B$4:$B$35,0)),"")</f>
        <v/>
      </c>
      <c r="H267" s="1" t="str">
        <f t="array" ref="H267">IFERROR(INDEX(Injuries!$K$100:$K$600,MATCH(Overall!$D267,Injuries!$J$100:$J$600,0)),"")</f>
        <v/>
      </c>
      <c r="I267" s="1">
        <f t="array" ref="I267">IFERROR(INDEX(Ranks!$J$1:$J$800,MATCH(Overall!$D267,Ranks!$E$1:$E$800,0)),"1000")</f>
        <v>255</v>
      </c>
      <c r="J267" s="1">
        <f t="array" ref="J267">IFERROR(INDEX(Ranks!$H$1:$H$800,MATCH(Overall!$D267,Ranks!$E$1:$E$800,0)),"1000")</f>
        <v>224</v>
      </c>
      <c r="K267" s="13">
        <f t="array" ref="K267">IFERROR(INDEX(Ranks!$L$1:$L$800,MATCH(Overall!$D267,Ranks!$E$1:$E$800,0)),"1000")</f>
        <v>258</v>
      </c>
      <c r="L267" s="1" t="str">
        <f t="array" ref="L267">IFERROR(INDEX(Ranks!$O$1:$O$800,MATCH(Overall!$D267,Ranks!$E$1:$E$800,0)),"Vet")</f>
        <v>Vet</v>
      </c>
      <c r="M267" s="12">
        <f t="array" ref="M267">IFERROR(INDEX(BorisTier!$E$211:$E$411,MATCH(Overall!$D267,BorisTier!$R$211:$R$411,0)),100)</f>
        <v>100</v>
      </c>
      <c r="N267" s="13">
        <f t="array" ref="N267">IFERROR(IF(OR(Overall!$E267="DB",Overall!$E267="DL",Overall!$E267="LB"),INDEX('IDP Prj'!$M$11:$M$1000,MATCH(Overall!$D267,'IDP Prj'!$B$11:$B$1000,0)),INDEX(ProjectionCalcs!$Q$8:$Q$979,MATCH(Overall!$D267,ProjectionCalcs!$B$8:$B$979,0))),0)</f>
        <v>0</v>
      </c>
      <c r="O267" s="14" t="str">
        <f>Overall!$D267</f>
        <v>Jason Myers</v>
      </c>
      <c r="P267" s="15"/>
      <c r="Q267" s="3"/>
      <c r="R267" s="4"/>
      <c r="S267" s="3"/>
      <c r="T267" s="3"/>
      <c r="U267" s="3"/>
      <c r="V267" s="3"/>
      <c r="W267" s="5"/>
      <c r="X267" s="5"/>
      <c r="Y267" s="3"/>
      <c r="Z267" s="3"/>
    </row>
    <row r="268" ht="15.0" customHeight="1">
      <c r="A268" s="1">
        <f t="shared" si="1"/>
        <v>266</v>
      </c>
      <c r="B268" s="12">
        <v>22.0</v>
      </c>
      <c r="C268" s="1" t="str">
        <f t="shared" si="2"/>
        <v>Yes</v>
      </c>
      <c r="D268" s="1" t="s">
        <v>335</v>
      </c>
      <c r="E268" s="1" t="s">
        <v>34</v>
      </c>
      <c r="F268" s="1" t="s">
        <v>90</v>
      </c>
      <c r="G268" s="1" t="str">
        <f t="array" ref="G268">IFERROR(INDEX(Schedules!$T$4:$T$35,MATCH(Overall!$F268,Schedules!$B$4:$B$35,0)),"")</f>
        <v/>
      </c>
      <c r="H268" s="1" t="str">
        <f t="array" ref="H268">IFERROR(INDEX(Injuries!$K$100:$K$600,MATCH(Overall!$D268,Injuries!$J$100:$J$600,0)),"")</f>
        <v/>
      </c>
      <c r="I268" s="1">
        <f t="array" ref="I268">IFERROR(INDEX(Ranks!$J$1:$J$800,MATCH(Overall!$D268,Ranks!$E$1:$E$800,0)),"1000")</f>
        <v>196</v>
      </c>
      <c r="J268" s="1">
        <f t="array" ref="J268">IFERROR(INDEX(Ranks!$H$1:$H$800,MATCH(Overall!$D268,Ranks!$E$1:$E$800,0)),"1000")</f>
        <v>845</v>
      </c>
      <c r="K268" s="13">
        <f t="array" ref="K268">IFERROR(INDEX(Ranks!$L$1:$L$800,MATCH(Overall!$D268,Ranks!$E$1:$E$800,0)),"1000")</f>
        <v>256.1</v>
      </c>
      <c r="L268" s="1">
        <f t="array" ref="L268">IFERROR(INDEX(Ranks!$O$1:$O$800,MATCH(Overall!$D268,Ranks!$E$1:$E$800,0)),"Vet")</f>
        <v>23</v>
      </c>
      <c r="M268" s="12">
        <f t="array" ref="M268">IFERROR(INDEX(BorisTier!$E$211:$E$411,MATCH(Overall!$D268,BorisTier!$R$211:$R$411,0)),100)</f>
        <v>100</v>
      </c>
      <c r="N268" s="13">
        <f t="array" ref="N268">IFERROR(IF(OR(Overall!$E268="DB",Overall!$E268="DL",Overall!$E268="LB"),INDEX('IDP Prj'!$M$11:$M$1000,MATCH(Overall!$D268,'IDP Prj'!$B$11:$B$1000,0)),INDEX(ProjectionCalcs!$Q$8:$Q$979,MATCH(Overall!$D268,ProjectionCalcs!$B$8:$B$979,0))),0)</f>
        <v>0</v>
      </c>
      <c r="O268" s="14" t="str">
        <f>Overall!$D268</f>
        <v>Chase Claypool</v>
      </c>
      <c r="P268" s="15"/>
      <c r="Q268" s="3"/>
      <c r="R268" s="4"/>
      <c r="S268" s="3"/>
      <c r="T268" s="3"/>
      <c r="U268" s="3"/>
      <c r="V268" s="3"/>
      <c r="W268" s="5"/>
      <c r="X268" s="5"/>
      <c r="Y268" s="3"/>
      <c r="Z268" s="3"/>
    </row>
    <row r="269" ht="15.0" customHeight="1">
      <c r="A269" s="1">
        <f t="shared" si="1"/>
        <v>267</v>
      </c>
      <c r="B269" s="12">
        <v>33.7</v>
      </c>
      <c r="C269" s="1" t="str">
        <f t="shared" si="2"/>
        <v>Yes</v>
      </c>
      <c r="D269" s="1" t="s">
        <v>336</v>
      </c>
      <c r="E269" s="1" t="s">
        <v>61</v>
      </c>
      <c r="F269" s="1" t="s">
        <v>83</v>
      </c>
      <c r="G269" s="1" t="str">
        <f t="array" ref="G269">IFERROR(INDEX(Schedules!$T$4:$T$35,MATCH(Overall!$F269,Schedules!$B$4:$B$35,0)),"")</f>
        <v/>
      </c>
      <c r="H269" s="1" t="str">
        <f t="array" ref="H269">IFERROR(INDEX(Injuries!$K$100:$K$600,MATCH(Overall!$D269,Injuries!$J$100:$J$600,0)),"")</f>
        <v/>
      </c>
      <c r="I269" s="1">
        <f t="array" ref="I269">IFERROR(INDEX(Ranks!$J$1:$J$800,MATCH(Overall!$D269,Ranks!$E$1:$E$800,0)),"1000")</f>
        <v>247</v>
      </c>
      <c r="J269" s="1">
        <f t="array" ref="J269">IFERROR(INDEX(Ranks!$H$1:$H$800,MATCH(Overall!$D269,Ranks!$E$1:$E$800,0)),"1000")</f>
        <v>226</v>
      </c>
      <c r="K269" s="13">
        <f t="array" ref="K269">IFERROR(INDEX(Ranks!$L$1:$L$800,MATCH(Overall!$D269,Ranks!$E$1:$E$800,0)),"1000")</f>
        <v>246.9</v>
      </c>
      <c r="L269" s="1" t="str">
        <f t="array" ref="L269">IFERROR(INDEX(Ranks!$O$1:$O$800,MATCH(Overall!$D269,Ranks!$E$1:$E$800,0)),"Vet")</f>
        <v>Vet</v>
      </c>
      <c r="M269" s="12">
        <f t="array" ref="M269">IFERROR(INDEX(BorisTier!$E$211:$E$411,MATCH(Overall!$D269,BorisTier!$R$211:$R$411,0)),100)</f>
        <v>100</v>
      </c>
      <c r="N269" s="13">
        <f t="array" ref="N269">IFERROR(IF(OR(Overall!$E269="DB",Overall!$E269="DL",Overall!$E269="LB"),INDEX('IDP Prj'!$M$11:$M$1000,MATCH(Overall!$D269,'IDP Prj'!$B$11:$B$1000,0)),INDEX(ProjectionCalcs!$Q$8:$Q$979,MATCH(Overall!$D269,ProjectionCalcs!$B$8:$B$979,0))),0)</f>
        <v>0</v>
      </c>
      <c r="O269" s="14" t="str">
        <f>Overall!$D269</f>
        <v>Jimmy Graham</v>
      </c>
      <c r="P269" s="15"/>
      <c r="Q269" s="3"/>
      <c r="R269" s="4"/>
      <c r="S269" s="3"/>
      <c r="T269" s="3"/>
      <c r="U269" s="3"/>
      <c r="V269" s="3"/>
      <c r="W269" s="5"/>
      <c r="X269" s="5"/>
      <c r="Y269" s="3"/>
      <c r="Z269" s="3"/>
    </row>
    <row r="270" ht="15.0" customHeight="1">
      <c r="A270" s="1">
        <f t="shared" si="1"/>
        <v>268</v>
      </c>
      <c r="B270" s="12">
        <v>21.0</v>
      </c>
      <c r="C270" s="1" t="str">
        <f t="shared" si="2"/>
        <v>Yes</v>
      </c>
      <c r="D270" s="1" t="s">
        <v>337</v>
      </c>
      <c r="E270" s="1" t="s">
        <v>34</v>
      </c>
      <c r="F270" s="1" t="s">
        <v>102</v>
      </c>
      <c r="G270" s="1" t="str">
        <f t="array" ref="G270">IFERROR(INDEX(Schedules!$T$4:$T$35,MATCH(Overall!$F270,Schedules!$B$4:$B$35,0)),"")</f>
        <v/>
      </c>
      <c r="H270" s="1" t="str">
        <f t="array" ref="H270">IFERROR(INDEX(Injuries!$K$100:$K$600,MATCH(Overall!$D270,Injuries!$J$100:$J$600,0)),"")</f>
        <v/>
      </c>
      <c r="I270" s="1">
        <f t="array" ref="I270">IFERROR(INDEX(Ranks!$J$1:$J$800,MATCH(Overall!$D270,Ranks!$E$1:$E$800,0)),"1000")</f>
        <v>229</v>
      </c>
      <c r="J270" s="1" t="str">
        <f t="array" ref="J270">IFERROR(INDEX(Ranks!$H$1:$H$800,MATCH(Overall!$D270,Ranks!$E$1:$E$800,0)),"1000")</f>
        <v>1000</v>
      </c>
      <c r="K270" s="13">
        <f t="array" ref="K270">IFERROR(INDEX(Ranks!$L$1:$L$800,MATCH(Overall!$D270,Ranks!$E$1:$E$800,0)),"1000")</f>
        <v>257.5</v>
      </c>
      <c r="L270" s="1">
        <f t="array" ref="L270">IFERROR(INDEX(Ranks!$O$1:$O$800,MATCH(Overall!$D270,Ranks!$E$1:$E$800,0)),"Vet")</f>
        <v>24</v>
      </c>
      <c r="M270" s="12">
        <f t="array" ref="M270">IFERROR(INDEX(BorisTier!$E$211:$E$411,MATCH(Overall!$D270,BorisTier!$R$211:$R$411,0)),100)</f>
        <v>100</v>
      </c>
      <c r="N270" s="13">
        <f t="array" ref="N270">IFERROR(IF(OR(Overall!$E270="DB",Overall!$E270="DL",Overall!$E270="LB"),INDEX('IDP Prj'!$M$11:$M$1000,MATCH(Overall!$D270,'IDP Prj'!$B$11:$B$1000,0)),INDEX(ProjectionCalcs!$Q$8:$Q$979,MATCH(Overall!$D270,ProjectionCalcs!$B$8:$B$979,0))),0)</f>
        <v>0</v>
      </c>
      <c r="O270" s="14" t="str">
        <f>Overall!$D270</f>
        <v>KJ Hamler</v>
      </c>
      <c r="P270" s="15"/>
      <c r="Q270" s="3"/>
      <c r="R270" s="4"/>
      <c r="S270" s="3"/>
      <c r="T270" s="3"/>
      <c r="U270" s="3"/>
      <c r="V270" s="3"/>
      <c r="W270" s="5"/>
      <c r="X270" s="5"/>
      <c r="Y270" s="3"/>
      <c r="Z270" s="3"/>
    </row>
    <row r="271" ht="15.0" customHeight="1">
      <c r="A271" s="1">
        <f t="shared" si="1"/>
        <v>269</v>
      </c>
      <c r="B271" s="12">
        <v>24.5</v>
      </c>
      <c r="C271" s="1" t="str">
        <f t="shared" si="2"/>
        <v>Yes</v>
      </c>
      <c r="D271" s="1" t="s">
        <v>338</v>
      </c>
      <c r="E271" s="1" t="s">
        <v>34</v>
      </c>
      <c r="F271" s="1" t="s">
        <v>64</v>
      </c>
      <c r="G271" s="1" t="str">
        <f t="array" ref="G271">IFERROR(INDEX(Schedules!$T$4:$T$35,MATCH(Overall!$F271,Schedules!$B$4:$B$35,0)),"")</f>
        <v/>
      </c>
      <c r="H271" s="1" t="str">
        <f t="array" ref="H271">IFERROR(INDEX(Injuries!$K$100:$K$600,MATCH(Overall!$D271,Injuries!$J$100:$J$600,0)),"")</f>
        <v/>
      </c>
      <c r="I271" s="1" t="str">
        <f t="array" ref="I271">IFERROR(INDEX(Ranks!$J$1:$J$800,MATCH(Overall!$D271,Ranks!$E$1:$E$800,0)),"1000")</f>
        <v>1000</v>
      </c>
      <c r="J271" s="1">
        <f t="array" ref="J271">IFERROR(INDEX(Ranks!$H$1:$H$800,MATCH(Overall!$D271,Ranks!$E$1:$E$800,0)),"1000")</f>
        <v>668</v>
      </c>
      <c r="K271" s="13" t="str">
        <f t="array" ref="K271">IFERROR(INDEX(Ranks!$L$1:$L$800,MATCH(Overall!$D271,Ranks!$E$1:$E$800,0)),"1000")</f>
        <v>1000</v>
      </c>
      <c r="L271" s="1" t="str">
        <f t="array" ref="L271">IFERROR(INDEX(Ranks!$O$1:$O$800,MATCH(Overall!$D271,Ranks!$E$1:$E$800,0)),"Vet")</f>
        <v>Vet</v>
      </c>
      <c r="M271" s="12">
        <f t="array" ref="M271">IFERROR(INDEX(BorisTier!$E$211:$E$411,MATCH(Overall!$D271,BorisTier!$R$211:$R$411,0)),100)</f>
        <v>100</v>
      </c>
      <c r="N271" s="13">
        <f t="array" ref="N271">IFERROR(IF(OR(Overall!$E271="DB",Overall!$E271="DL",Overall!$E271="LB"),INDEX('IDP Prj'!$M$11:$M$1000,MATCH(Overall!$D271,'IDP Prj'!$B$11:$B$1000,0)),INDEX(ProjectionCalcs!$Q$8:$Q$979,MATCH(Overall!$D271,ProjectionCalcs!$B$8:$B$979,0))),0)</f>
        <v>0</v>
      </c>
      <c r="O271" s="14" t="str">
        <f>Overall!$D271</f>
        <v>Jalen Hurd</v>
      </c>
      <c r="P271" s="15"/>
      <c r="Q271" s="3"/>
      <c r="R271" s="4"/>
      <c r="S271" s="3"/>
      <c r="T271" s="3"/>
      <c r="U271" s="3"/>
      <c r="V271" s="3"/>
      <c r="W271" s="5"/>
      <c r="X271" s="5"/>
      <c r="Y271" s="3"/>
      <c r="Z271" s="3"/>
    </row>
    <row r="272" ht="15.0" customHeight="1">
      <c r="A272" s="1">
        <f t="shared" si="1"/>
        <v>270</v>
      </c>
      <c r="B272" s="12">
        <v>29.9</v>
      </c>
      <c r="C272" s="1" t="str">
        <f t="shared" si="2"/>
        <v>Yes</v>
      </c>
      <c r="D272" s="1" t="s">
        <v>339</v>
      </c>
      <c r="E272" s="1" t="s">
        <v>61</v>
      </c>
      <c r="F272" s="1" t="s">
        <v>99</v>
      </c>
      <c r="G272" s="1" t="str">
        <f t="array" ref="G272">IFERROR(INDEX(Schedules!$T$4:$T$35,MATCH(Overall!$F272,Schedules!$B$4:$B$35,0)),"")</f>
        <v/>
      </c>
      <c r="H272" s="1" t="str">
        <f t="array" ref="H272">IFERROR(INDEX(Injuries!$K$100:$K$600,MATCH(Overall!$D272,Injuries!$J$100:$J$600,0)),"")</f>
        <v/>
      </c>
      <c r="I272" s="1">
        <f t="array" ref="I272">IFERROR(INDEX(Ranks!$J$1:$J$800,MATCH(Overall!$D272,Ranks!$E$1:$E$800,0)),"1000")</f>
        <v>249</v>
      </c>
      <c r="J272" s="1">
        <f t="array" ref="J272">IFERROR(INDEX(Ranks!$H$1:$H$800,MATCH(Overall!$D272,Ranks!$E$1:$E$800,0)),"1000")</f>
        <v>298</v>
      </c>
      <c r="K272" s="13">
        <f t="array" ref="K272">IFERROR(INDEX(Ranks!$L$1:$L$800,MATCH(Overall!$D272,Ranks!$E$1:$E$800,0)),"1000")</f>
        <v>259.6</v>
      </c>
      <c r="L272" s="1" t="str">
        <f t="array" ref="L272">IFERROR(INDEX(Ranks!$O$1:$O$800,MATCH(Overall!$D272,Ranks!$E$1:$E$800,0)),"Vet")</f>
        <v>Vet</v>
      </c>
      <c r="M272" s="12">
        <f t="array" ref="M272">IFERROR(INDEX(BorisTier!$E$211:$E$411,MATCH(Overall!$D272,BorisTier!$R$211:$R$411,0)),100)</f>
        <v>100</v>
      </c>
      <c r="N272" s="13">
        <f t="array" ref="N272">IFERROR(IF(OR(Overall!$E272="DB",Overall!$E272="DL",Overall!$E272="LB"),INDEX('IDP Prj'!$M$11:$M$1000,MATCH(Overall!$D272,'IDP Prj'!$B$11:$B$1000,0)),INDEX(ProjectionCalcs!$Q$8:$Q$979,MATCH(Overall!$D272,ProjectionCalcs!$B$8:$B$979,0))),0)</f>
        <v>0</v>
      </c>
      <c r="O272" s="14" t="str">
        <f>Overall!$D272</f>
        <v>Tyler Eifert</v>
      </c>
      <c r="P272" s="15"/>
      <c r="Q272" s="3"/>
      <c r="R272" s="4"/>
      <c r="S272" s="3"/>
      <c r="T272" s="3"/>
      <c r="U272" s="3"/>
      <c r="V272" s="3"/>
      <c r="W272" s="5"/>
      <c r="X272" s="5"/>
      <c r="Y272" s="3"/>
      <c r="Z272" s="3"/>
    </row>
    <row r="273" ht="15.0" customHeight="1">
      <c r="A273" s="1">
        <f t="shared" si="1"/>
        <v>271</v>
      </c>
      <c r="B273" s="12">
        <v>37.7</v>
      </c>
      <c r="C273" s="1" t="str">
        <f t="shared" si="2"/>
        <v>Yes</v>
      </c>
      <c r="D273" s="1" t="s">
        <v>340</v>
      </c>
      <c r="E273" s="1" t="s">
        <v>75</v>
      </c>
      <c r="F273" s="1" t="s">
        <v>117</v>
      </c>
      <c r="G273" s="1" t="str">
        <f t="array" ref="G273">IFERROR(INDEX(Schedules!$T$4:$T$35,MATCH(Overall!$F273,Schedules!$B$4:$B$35,0)),"")</f>
        <v/>
      </c>
      <c r="H273" s="1" t="str">
        <f t="array" ref="H273">IFERROR(INDEX(Injuries!$K$100:$K$600,MATCH(Overall!$D273,Injuries!$J$100:$J$600,0)),"")</f>
        <v/>
      </c>
      <c r="I273" s="1">
        <f t="array" ref="I273">IFERROR(INDEX(Ranks!$J$1:$J$800,MATCH(Overall!$D273,Ranks!$E$1:$E$800,0)),"1000")</f>
        <v>303</v>
      </c>
      <c r="J273" s="1">
        <f t="array" ref="J273">IFERROR(INDEX(Ranks!$H$1:$H$800,MATCH(Overall!$D273,Ranks!$E$1:$E$800,0)),"1000")</f>
        <v>270</v>
      </c>
      <c r="K273" s="13">
        <f t="array" ref="K273">IFERROR(INDEX(Ranks!$L$1:$L$800,MATCH(Overall!$D273,Ranks!$E$1:$E$800,0)),"1000")</f>
        <v>264.4</v>
      </c>
      <c r="L273" s="1" t="str">
        <f t="array" ref="L273">IFERROR(INDEX(Ranks!$O$1:$O$800,MATCH(Overall!$D273,Ranks!$E$1:$E$800,0)),"Vet")</f>
        <v>Vet</v>
      </c>
      <c r="M273" s="12">
        <f t="array" ref="M273">IFERROR(INDEX(BorisTier!$E$211:$E$411,MATCH(Overall!$D273,BorisTier!$R$211:$R$411,0)),100)</f>
        <v>100</v>
      </c>
      <c r="N273" s="13">
        <f t="array" ref="N273">IFERROR(IF(OR(Overall!$E273="DB",Overall!$E273="DL",Overall!$E273="LB"),INDEX('IDP Prj'!$M$11:$M$1000,MATCH(Overall!$D273,'IDP Prj'!$B$11:$B$1000,0)),INDEX(ProjectionCalcs!$Q$8:$Q$979,MATCH(Overall!$D273,ProjectionCalcs!$B$8:$B$979,0))),0)</f>
        <v>0</v>
      </c>
      <c r="O273" s="14" t="str">
        <f>Overall!$D273</f>
        <v>Ryan Fitzpatrick</v>
      </c>
      <c r="P273" s="15"/>
      <c r="Q273" s="3"/>
      <c r="R273" s="4"/>
      <c r="S273" s="3"/>
      <c r="T273" s="3"/>
      <c r="U273" s="3"/>
      <c r="V273" s="3"/>
      <c r="W273" s="5"/>
      <c r="X273" s="5"/>
      <c r="Y273" s="3"/>
      <c r="Z273" s="3"/>
    </row>
    <row r="274" ht="15.0" customHeight="1">
      <c r="A274" s="1">
        <f t="shared" si="1"/>
        <v>272</v>
      </c>
      <c r="B274" s="12">
        <v>22.8</v>
      </c>
      <c r="C274" s="1" t="str">
        <f t="shared" si="2"/>
        <v>Yes</v>
      </c>
      <c r="D274" s="1" t="s">
        <v>341</v>
      </c>
      <c r="E274" s="1" t="s">
        <v>17</v>
      </c>
      <c r="F274" s="1" t="s">
        <v>50</v>
      </c>
      <c r="G274" s="1" t="str">
        <f t="array" ref="G274">IFERROR(INDEX(Schedules!$T$4:$T$35,MATCH(Overall!$F274,Schedules!$B$4:$B$35,0)),"")</f>
        <v/>
      </c>
      <c r="H274" s="1" t="str">
        <f t="array" ref="H274">IFERROR(INDEX(Injuries!$K$100:$K$600,MATCH(Overall!$D274,Injuries!$J$100:$J$600,0)),"")</f>
        <v/>
      </c>
      <c r="I274" s="1">
        <f t="array" ref="I274">IFERROR(INDEX(Ranks!$J$1:$J$800,MATCH(Overall!$D274,Ranks!$E$1:$E$800,0)),"1000")</f>
        <v>239</v>
      </c>
      <c r="J274" s="1">
        <f t="array" ref="J274">IFERROR(INDEX(Ranks!$H$1:$H$800,MATCH(Overall!$D274,Ranks!$E$1:$E$800,0)),"1000")</f>
        <v>828</v>
      </c>
      <c r="K274" s="13">
        <f t="array" ref="K274">IFERROR(INDEX(Ranks!$L$1:$L$800,MATCH(Overall!$D274,Ranks!$E$1:$E$800,0)),"1000")</f>
        <v>265.9</v>
      </c>
      <c r="L274" s="1">
        <f t="array" ref="L274">IFERROR(INDEX(Ranks!$O$1:$O$800,MATCH(Overall!$D274,Ranks!$E$1:$E$800,0)),"Vet")</f>
        <v>37</v>
      </c>
      <c r="M274" s="12">
        <f t="array" ref="M274">IFERROR(INDEX(BorisTier!$E$211:$E$411,MATCH(Overall!$D274,BorisTier!$R$211:$R$411,0)),100)</f>
        <v>100</v>
      </c>
      <c r="N274" s="13">
        <f t="array" ref="N274">IFERROR(IF(OR(Overall!$E274="DB",Overall!$E274="DL",Overall!$E274="LB"),INDEX('IDP Prj'!$M$11:$M$1000,MATCH(Overall!$D274,'IDP Prj'!$B$11:$B$1000,0)),INDEX(ProjectionCalcs!$Q$8:$Q$979,MATCH(Overall!$D274,ProjectionCalcs!$B$8:$B$979,0))),0)</f>
        <v>0</v>
      </c>
      <c r="O274" s="14" t="str">
        <f>Overall!$D274</f>
        <v>Lynn Bowden Jr.</v>
      </c>
      <c r="P274" s="15"/>
      <c r="Q274" s="3"/>
      <c r="R274" s="4"/>
      <c r="S274" s="3"/>
      <c r="T274" s="3"/>
      <c r="U274" s="3"/>
      <c r="V274" s="3"/>
      <c r="W274" s="5"/>
      <c r="X274" s="5"/>
      <c r="Y274" s="3"/>
      <c r="Z274" s="3"/>
    </row>
    <row r="275" ht="15.0" customHeight="1">
      <c r="A275" s="1">
        <f t="shared" si="1"/>
        <v>273</v>
      </c>
      <c r="B275" s="12">
        <v>31.5</v>
      </c>
      <c r="C275" s="1" t="str">
        <f t="shared" si="2"/>
        <v>Yes</v>
      </c>
      <c r="D275" s="1" t="s">
        <v>342</v>
      </c>
      <c r="E275" s="1" t="s">
        <v>75</v>
      </c>
      <c r="F275" s="1" t="s">
        <v>83</v>
      </c>
      <c r="G275" s="1" t="str">
        <f t="array" ref="G275">IFERROR(INDEX(Schedules!$T$4:$T$35,MATCH(Overall!$F275,Schedules!$B$4:$B$35,0)),"")</f>
        <v/>
      </c>
      <c r="H275" s="1" t="str">
        <f t="array" ref="H275">IFERROR(INDEX(Injuries!$K$100:$K$600,MATCH(Overall!$D275,Injuries!$J$100:$J$600,0)),"")</f>
        <v/>
      </c>
      <c r="I275" s="1">
        <f t="array" ref="I275">IFERROR(INDEX(Ranks!$J$1:$J$800,MATCH(Overall!$D275,Ranks!$E$1:$E$800,0)),"1000")</f>
        <v>297</v>
      </c>
      <c r="J275" s="1">
        <f t="array" ref="J275">IFERROR(INDEX(Ranks!$H$1:$H$800,MATCH(Overall!$D275,Ranks!$E$1:$E$800,0)),"1000")</f>
        <v>278</v>
      </c>
      <c r="K275" s="13">
        <f t="array" ref="K275">IFERROR(INDEX(Ranks!$L$1:$L$800,MATCH(Overall!$D275,Ranks!$E$1:$E$800,0)),"1000")</f>
        <v>270.2</v>
      </c>
      <c r="L275" s="1" t="str">
        <f t="array" ref="L275">IFERROR(INDEX(Ranks!$O$1:$O$800,MATCH(Overall!$D275,Ranks!$E$1:$E$800,0)),"Vet")</f>
        <v>Vet</v>
      </c>
      <c r="M275" s="12">
        <f t="array" ref="M275">IFERROR(INDEX(BorisTier!$E$211:$E$411,MATCH(Overall!$D275,BorisTier!$R$211:$R$411,0)),100)</f>
        <v>100</v>
      </c>
      <c r="N275" s="13">
        <f t="array" ref="N275">IFERROR(IF(OR(Overall!$E275="DB",Overall!$E275="DL",Overall!$E275="LB"),INDEX('IDP Prj'!$M$11:$M$1000,MATCH(Overall!$D275,'IDP Prj'!$B$11:$B$1000,0)),INDEX(ProjectionCalcs!$Q$8:$Q$979,MATCH(Overall!$D275,ProjectionCalcs!$B$8:$B$979,0))),0)</f>
        <v>0</v>
      </c>
      <c r="O275" s="14" t="str">
        <f>Overall!$D275</f>
        <v>Nick Foles</v>
      </c>
      <c r="P275" s="15"/>
      <c r="Q275" s="3"/>
      <c r="R275" s="4"/>
      <c r="S275" s="3"/>
      <c r="T275" s="3"/>
      <c r="U275" s="3"/>
      <c r="V275" s="3"/>
      <c r="W275" s="5"/>
      <c r="X275" s="5"/>
      <c r="Y275" s="3"/>
      <c r="Z275" s="3"/>
    </row>
    <row r="276" ht="15.0" customHeight="1">
      <c r="A276" s="1">
        <f t="shared" si="1"/>
        <v>274</v>
      </c>
      <c r="B276" s="12">
        <v>27.0</v>
      </c>
      <c r="C276" s="1" t="str">
        <f t="shared" si="2"/>
        <v>Yes</v>
      </c>
      <c r="D276" s="1" t="s">
        <v>343</v>
      </c>
      <c r="E276" s="1" t="s">
        <v>34</v>
      </c>
      <c r="F276" s="1" t="s">
        <v>85</v>
      </c>
      <c r="G276" s="1" t="str">
        <f t="array" ref="G276">IFERROR(INDEX(Schedules!$T$4:$T$35,MATCH(Overall!$F276,Schedules!$B$4:$B$35,0)),"")</f>
        <v/>
      </c>
      <c r="H276" s="1" t="str">
        <f t="array" ref="H276">IFERROR(INDEX(Injuries!$K$100:$K$600,MATCH(Overall!$D276,Injuries!$J$100:$J$600,0)),"")</f>
        <v/>
      </c>
      <c r="I276" s="1">
        <f t="array" ref="I276">IFERROR(INDEX(Ranks!$J$1:$J$800,MATCH(Overall!$D276,Ranks!$E$1:$E$800,0)),"1000")</f>
        <v>274</v>
      </c>
      <c r="J276" s="1">
        <f t="array" ref="J276">IFERROR(INDEX(Ranks!$H$1:$H$800,MATCH(Overall!$D276,Ranks!$E$1:$E$800,0)),"1000")</f>
        <v>303</v>
      </c>
      <c r="K276" s="13">
        <f t="array" ref="K276">IFERROR(INDEX(Ranks!$L$1:$L$800,MATCH(Overall!$D276,Ranks!$E$1:$E$800,0)),"1000")</f>
        <v>267.2</v>
      </c>
      <c r="L276" s="1" t="str">
        <f t="array" ref="L276">IFERROR(INDEX(Ranks!$O$1:$O$800,MATCH(Overall!$D276,Ranks!$E$1:$E$800,0)),"Vet")</f>
        <v>Vet</v>
      </c>
      <c r="M276" s="12">
        <f t="array" ref="M276">IFERROR(INDEX(BorisTier!$E$211:$E$411,MATCH(Overall!$D276,BorisTier!$R$211:$R$411,0)),100)</f>
        <v>100</v>
      </c>
      <c r="N276" s="13">
        <f t="array" ref="N276">IFERROR(IF(OR(Overall!$E276="DB",Overall!$E276="DL",Overall!$E276="LB"),INDEX('IDP Prj'!$M$11:$M$1000,MATCH(Overall!$D276,'IDP Prj'!$B$11:$B$1000,0)),INDEX(ProjectionCalcs!$Q$8:$Q$979,MATCH(Overall!$D276,ProjectionCalcs!$B$8:$B$979,0))),0)</f>
        <v>0</v>
      </c>
      <c r="O276" s="14" t="str">
        <f>Overall!$D276</f>
        <v>Phillip Dorsett II</v>
      </c>
      <c r="P276" s="15"/>
      <c r="Q276" s="3"/>
      <c r="R276" s="4"/>
      <c r="S276" s="3"/>
      <c r="T276" s="3"/>
      <c r="U276" s="3"/>
      <c r="V276" s="3"/>
      <c r="W276" s="5"/>
      <c r="X276" s="5"/>
      <c r="Y276" s="3"/>
      <c r="Z276" s="3"/>
    </row>
    <row r="277" ht="15.0" customHeight="1">
      <c r="A277" s="1">
        <f t="shared" si="1"/>
        <v>275</v>
      </c>
      <c r="B277" s="23">
        <v>0.0</v>
      </c>
      <c r="C277" s="1" t="str">
        <f t="shared" si="2"/>
        <v>Yes</v>
      </c>
      <c r="D277" s="1" t="s">
        <v>344</v>
      </c>
      <c r="E277" s="1" t="s">
        <v>235</v>
      </c>
      <c r="F277" s="1" t="s">
        <v>90</v>
      </c>
      <c r="G277" s="1" t="str">
        <f t="array" ref="G277">IFERROR(INDEX(Schedules!$T$4:$T$35,MATCH(Overall!$F277,Schedules!$B$4:$B$35,0)),"")</f>
        <v/>
      </c>
      <c r="H277" s="1" t="str">
        <f t="array" ref="H277">IFERROR(INDEX(Injuries!$K$100:$K$600,MATCH(Overall!$D277,Injuries!$J$100:$J$600,0)),"")</f>
        <v/>
      </c>
      <c r="I277" s="1">
        <f t="array" ref="I277">IFERROR(INDEX(Ranks!$J$1:$J$800,MATCH(Overall!$D277,Ranks!$E$1:$E$800,0)),"1000")</f>
        <v>187</v>
      </c>
      <c r="J277" s="1">
        <f t="array" ref="J277">IFERROR(INDEX(Ranks!$H$1:$H$800,MATCH(Overall!$D277,Ranks!$E$1:$E$800,0)),"1000")</f>
        <v>217</v>
      </c>
      <c r="K277" s="13">
        <f t="array" ref="K277">IFERROR(INDEX(Ranks!$L$1:$L$800,MATCH(Overall!$D277,Ranks!$E$1:$E$800,0)),"1000")</f>
        <v>268</v>
      </c>
      <c r="L277" s="1" t="str">
        <f t="array" ref="L277">IFERROR(INDEX(Ranks!$O$1:$O$800,MATCH(Overall!$D277,Ranks!$E$1:$E$800,0)),"Vet")</f>
        <v>Vet</v>
      </c>
      <c r="M277" s="12">
        <f t="array" ref="M277">IFERROR(INDEX(BorisTier!$E$211:$E$411,MATCH(Overall!$D277,BorisTier!$R$211:$R$411,0)),100)</f>
        <v>100</v>
      </c>
      <c r="N277" s="13">
        <f t="array" ref="N277">IFERROR(IF(OR(Overall!$E277="DB",Overall!$E277="DL",Overall!$E277="LB"),INDEX('IDP Prj'!$M$11:$M$1000,MATCH(Overall!$D277,'IDP Prj'!$B$11:$B$1000,0)),INDEX(ProjectionCalcs!$Q$8:$Q$979,MATCH(Overall!$D277,ProjectionCalcs!$B$8:$B$979,0))),0)</f>
        <v>0</v>
      </c>
      <c r="O277" s="14" t="str">
        <f>Overall!$D277</f>
        <v>Chris Boswell</v>
      </c>
      <c r="P277" s="15"/>
      <c r="Q277" s="3"/>
      <c r="R277" s="4"/>
      <c r="S277" s="3"/>
      <c r="T277" s="3"/>
      <c r="U277" s="3"/>
      <c r="V277" s="3"/>
      <c r="W277" s="5"/>
      <c r="X277" s="5"/>
      <c r="Y277" s="3"/>
      <c r="Z277" s="3"/>
    </row>
    <row r="278" ht="15.0" customHeight="1">
      <c r="A278" s="1">
        <f t="shared" si="1"/>
        <v>276</v>
      </c>
      <c r="B278" s="12">
        <v>21.7</v>
      </c>
      <c r="C278" s="1" t="str">
        <f t="shared" si="2"/>
        <v>Yes</v>
      </c>
      <c r="D278" s="1" t="s">
        <v>345</v>
      </c>
      <c r="E278" s="1" t="s">
        <v>34</v>
      </c>
      <c r="F278" s="1" t="s">
        <v>50</v>
      </c>
      <c r="G278" s="1" t="str">
        <f t="array" ref="G278">IFERROR(INDEX(Schedules!$T$4:$T$35,MATCH(Overall!$F278,Schedules!$B$4:$B$35,0)),"")</f>
        <v/>
      </c>
      <c r="H278" s="1" t="str">
        <f t="array" ref="H278">IFERROR(INDEX(Injuries!$K$100:$K$600,MATCH(Overall!$D278,Injuries!$J$100:$J$600,0)),"")</f>
        <v/>
      </c>
      <c r="I278" s="1">
        <f t="array" ref="I278">IFERROR(INDEX(Ranks!$J$1:$J$800,MATCH(Overall!$D278,Ranks!$E$1:$E$800,0)),"1000")</f>
        <v>234</v>
      </c>
      <c r="J278" s="1">
        <f t="array" ref="J278">IFERROR(INDEX(Ranks!$H$1:$H$800,MATCH(Overall!$D278,Ranks!$E$1:$E$800,0)),"1000")</f>
        <v>869</v>
      </c>
      <c r="K278" s="13">
        <f t="array" ref="K278">IFERROR(INDEX(Ranks!$L$1:$L$800,MATCH(Overall!$D278,Ranks!$E$1:$E$800,0)),"1000")</f>
        <v>245.3</v>
      </c>
      <c r="L278" s="1">
        <f t="array" ref="L278">IFERROR(INDEX(Ranks!$O$1:$O$800,MATCH(Overall!$D278,Ranks!$E$1:$E$800,0)),"Vet")</f>
        <v>18</v>
      </c>
      <c r="M278" s="12">
        <f t="array" ref="M278">IFERROR(INDEX(BorisTier!$E$211:$E$411,MATCH(Overall!$D278,BorisTier!$R$211:$R$411,0)),100)</f>
        <v>100</v>
      </c>
      <c r="N278" s="13">
        <f t="array" ref="N278">IFERROR(IF(OR(Overall!$E278="DB",Overall!$E278="DL",Overall!$E278="LB"),INDEX('IDP Prj'!$M$11:$M$1000,MATCH(Overall!$D278,'IDP Prj'!$B$11:$B$1000,0)),INDEX(ProjectionCalcs!$Q$8:$Q$979,MATCH(Overall!$D278,ProjectionCalcs!$B$8:$B$979,0))),0)</f>
        <v>0</v>
      </c>
      <c r="O278" s="14" t="str">
        <f>Overall!$D278</f>
        <v>Bryan Edwards</v>
      </c>
      <c r="P278" s="15"/>
      <c r="Q278" s="3"/>
      <c r="R278" s="4"/>
      <c r="S278" s="3"/>
      <c r="T278" s="3"/>
      <c r="U278" s="3"/>
      <c r="V278" s="3"/>
      <c r="W278" s="5"/>
      <c r="X278" s="5"/>
      <c r="Y278" s="3"/>
      <c r="Z278" s="3"/>
    </row>
    <row r="279" ht="15.0" customHeight="1">
      <c r="A279" s="1">
        <f t="shared" si="1"/>
        <v>277</v>
      </c>
      <c r="B279" s="23">
        <v>0.0</v>
      </c>
      <c r="C279" s="1" t="str">
        <f t="shared" si="2"/>
        <v>Yes</v>
      </c>
      <c r="D279" s="1" t="s">
        <v>346</v>
      </c>
      <c r="E279" s="1" t="s">
        <v>235</v>
      </c>
      <c r="F279" s="1" t="s">
        <v>18</v>
      </c>
      <c r="G279" s="1" t="str">
        <f t="array" ref="G279">IFERROR(INDEX(Schedules!$T$4:$T$35,MATCH(Overall!$F279,Schedules!$B$4:$B$35,0)),"")</f>
        <v/>
      </c>
      <c r="H279" s="1" t="str">
        <f t="array" ref="H279">IFERROR(INDEX(Injuries!$K$100:$K$600,MATCH(Overall!$D279,Injuries!$J$100:$J$600,0)),"")</f>
        <v/>
      </c>
      <c r="I279" s="1">
        <f t="array" ref="I279">IFERROR(INDEX(Ranks!$J$1:$J$800,MATCH(Overall!$D279,Ranks!$E$1:$E$800,0)),"1000")</f>
        <v>288</v>
      </c>
      <c r="J279" s="1">
        <f t="array" ref="J279">IFERROR(INDEX(Ranks!$H$1:$H$800,MATCH(Overall!$D279,Ranks!$E$1:$E$800,0)),"1000")</f>
        <v>291</v>
      </c>
      <c r="K279" s="13">
        <f t="array" ref="K279">IFERROR(INDEX(Ranks!$L$1:$L$800,MATCH(Overall!$D279,Ranks!$E$1:$E$800,0)),"1000")</f>
        <v>270.5</v>
      </c>
      <c r="L279" s="1" t="str">
        <f t="array" ref="L279">IFERROR(INDEX(Ranks!$O$1:$O$800,MATCH(Overall!$D279,Ranks!$E$1:$E$800,0)),"Vet")</f>
        <v>Vet</v>
      </c>
      <c r="M279" s="12">
        <f t="array" ref="M279">IFERROR(INDEX(BorisTier!$E$211:$E$411,MATCH(Overall!$D279,BorisTier!$R$211:$R$411,0)),100)</f>
        <v>100</v>
      </c>
      <c r="N279" s="13">
        <f t="array" ref="N279">IFERROR(IF(OR(Overall!$E279="DB",Overall!$E279="DL",Overall!$E279="LB"),INDEX('IDP Prj'!$M$11:$M$1000,MATCH(Overall!$D279,'IDP Prj'!$B$11:$B$1000,0)),INDEX(ProjectionCalcs!$Q$8:$Q$979,MATCH(Overall!$D279,ProjectionCalcs!$B$8:$B$979,0))),0)</f>
        <v>0</v>
      </c>
      <c r="O279" s="14" t="str">
        <f>Overall!$D279</f>
        <v>Joey Slye</v>
      </c>
      <c r="P279" s="15"/>
      <c r="Q279" s="3"/>
      <c r="R279" s="4"/>
      <c r="S279" s="3"/>
      <c r="T279" s="3"/>
      <c r="U279" s="3"/>
      <c r="V279" s="3"/>
      <c r="W279" s="5"/>
      <c r="X279" s="5"/>
      <c r="Y279" s="3"/>
      <c r="Z279" s="3"/>
    </row>
    <row r="280" ht="15.0" customHeight="1">
      <c r="A280" s="1">
        <f t="shared" si="1"/>
        <v>278</v>
      </c>
      <c r="B280" s="12">
        <v>29.8</v>
      </c>
      <c r="C280" s="1" t="str">
        <f t="shared" si="2"/>
        <v>Yes</v>
      </c>
      <c r="D280" s="1" t="s">
        <v>347</v>
      </c>
      <c r="E280" s="1" t="s">
        <v>17</v>
      </c>
      <c r="F280" s="1" t="s">
        <v>20</v>
      </c>
      <c r="G280" s="1" t="str">
        <f t="array" ref="G280">IFERROR(INDEX(Schedules!$T$4:$T$35,MATCH(Overall!$F280,Schedules!$B$4:$B$35,0)),"")</f>
        <v/>
      </c>
      <c r="H280" s="1" t="str">
        <f t="array" ref="H280">IFERROR(INDEX(Injuries!$K$100:$K$600,MATCH(Overall!$D280,Injuries!$J$100:$J$600,0)),"")</f>
        <v/>
      </c>
      <c r="I280" s="1">
        <f t="array" ref="I280">IFERROR(INDEX(Ranks!$J$1:$J$800,MATCH(Overall!$D280,Ranks!$E$1:$E$800,0)),"1000")</f>
        <v>250</v>
      </c>
      <c r="J280" s="1">
        <f t="array" ref="J280">IFERROR(INDEX(Ranks!$H$1:$H$800,MATCH(Overall!$D280,Ranks!$E$1:$E$800,0)),"1000")</f>
        <v>249</v>
      </c>
      <c r="K280" s="13">
        <f t="array" ref="K280">IFERROR(INDEX(Ranks!$L$1:$L$800,MATCH(Overall!$D280,Ranks!$E$1:$E$800,0)),"1000")</f>
        <v>239.8</v>
      </c>
      <c r="L280" s="1" t="str">
        <f t="array" ref="L280">IFERROR(INDEX(Ranks!$O$1:$O$800,MATCH(Overall!$D280,Ranks!$E$1:$E$800,0)),"Vet")</f>
        <v>Vet</v>
      </c>
      <c r="M280" s="12">
        <f t="array" ref="M280">IFERROR(INDEX(BorisTier!$E$211:$E$411,MATCH(Overall!$D280,BorisTier!$R$211:$R$411,0)),100)</f>
        <v>100</v>
      </c>
      <c r="N280" s="13">
        <f t="array" ref="N280">IFERROR(IF(OR(Overall!$E280="DB",Overall!$E280="DL",Overall!$E280="LB"),INDEX('IDP Prj'!$M$11:$M$1000,MATCH(Overall!$D280,'IDP Prj'!$B$11:$B$1000,0)),INDEX(ProjectionCalcs!$Q$8:$Q$979,MATCH(Overall!$D280,ProjectionCalcs!$B$8:$B$979,0))),0)</f>
        <v>0</v>
      </c>
      <c r="O280" s="14" t="str">
        <f>Overall!$D280</f>
        <v>Dion Lewis</v>
      </c>
      <c r="P280" s="15"/>
      <c r="Q280" s="3"/>
      <c r="R280" s="4"/>
      <c r="S280" s="3"/>
      <c r="T280" s="3"/>
      <c r="U280" s="3"/>
      <c r="V280" s="3"/>
      <c r="W280" s="5"/>
      <c r="X280" s="5"/>
      <c r="Y280" s="3"/>
      <c r="Z280" s="3"/>
    </row>
    <row r="281" ht="15.0" customHeight="1">
      <c r="A281" s="1">
        <f t="shared" si="1"/>
        <v>279</v>
      </c>
      <c r="B281" s="12">
        <v>27.1</v>
      </c>
      <c r="C281" s="1" t="str">
        <f t="shared" si="2"/>
        <v>Yes</v>
      </c>
      <c r="D281" s="1" t="s">
        <v>348</v>
      </c>
      <c r="E281" s="1" t="s">
        <v>34</v>
      </c>
      <c r="F281" s="1" t="s">
        <v>27</v>
      </c>
      <c r="G281" s="1" t="str">
        <f t="array" ref="G281">IFERROR(INDEX(Schedules!$T$4:$T$35,MATCH(Overall!$F281,Schedules!$B$4:$B$35,0)),"")</f>
        <v/>
      </c>
      <c r="H281" s="1" t="str">
        <f t="array" ref="H281">IFERROR(INDEX(Injuries!$K$100:$K$600,MATCH(Overall!$D281,Injuries!$J$100:$J$600,0)),"")</f>
        <v/>
      </c>
      <c r="I281" s="1">
        <f t="array" ref="I281">IFERROR(INDEX(Ranks!$J$1:$J$800,MATCH(Overall!$D281,Ranks!$E$1:$E$800,0)),"1000")</f>
        <v>252</v>
      </c>
      <c r="J281" s="1">
        <f t="array" ref="J281">IFERROR(INDEX(Ranks!$H$1:$H$800,MATCH(Overall!$D281,Ranks!$E$1:$E$800,0)),"1000")</f>
        <v>320</v>
      </c>
      <c r="K281" s="13">
        <f t="array" ref="K281">IFERROR(INDEX(Ranks!$L$1:$L$800,MATCH(Overall!$D281,Ranks!$E$1:$E$800,0)),"1000")</f>
        <v>251.4</v>
      </c>
      <c r="L281" s="1" t="str">
        <f t="array" ref="L281">IFERROR(INDEX(Ranks!$O$1:$O$800,MATCH(Overall!$D281,Ranks!$E$1:$E$800,0)),"Vet")</f>
        <v>Vet</v>
      </c>
      <c r="M281" s="12">
        <f t="array" ref="M281">IFERROR(INDEX(BorisTier!$E$211:$E$411,MATCH(Overall!$D281,BorisTier!$R$211:$R$411,0)),100)</f>
        <v>100</v>
      </c>
      <c r="N281" s="13">
        <f t="array" ref="N281">IFERROR(IF(OR(Overall!$E281="DB",Overall!$E281="DL",Overall!$E281="LB"),INDEX('IDP Prj'!$M$11:$M$1000,MATCH(Overall!$D281,'IDP Prj'!$B$11:$B$1000,0)),INDEX(ProjectionCalcs!$Q$8:$Q$979,MATCH(Overall!$D281,ProjectionCalcs!$B$8:$B$979,0))),0)</f>
        <v>0</v>
      </c>
      <c r="O281" s="14" t="str">
        <f>Overall!$D281</f>
        <v>Adam Humphries</v>
      </c>
      <c r="P281" s="15"/>
      <c r="Q281" s="3"/>
      <c r="R281" s="4"/>
      <c r="S281" s="3"/>
      <c r="T281" s="3"/>
      <c r="U281" s="3"/>
      <c r="V281" s="3"/>
      <c r="W281" s="5"/>
      <c r="X281" s="5"/>
      <c r="Y281" s="3"/>
      <c r="Z281" s="3"/>
    </row>
    <row r="282" ht="15.0" customHeight="1">
      <c r="A282" s="1">
        <f t="shared" si="1"/>
        <v>280</v>
      </c>
      <c r="B282" s="12">
        <v>24.0</v>
      </c>
      <c r="C282" s="1" t="str">
        <f t="shared" si="2"/>
        <v>Yes</v>
      </c>
      <c r="D282" s="1" t="s">
        <v>349</v>
      </c>
      <c r="E282" s="1" t="s">
        <v>17</v>
      </c>
      <c r="F282" s="1" t="s">
        <v>90</v>
      </c>
      <c r="G282" s="1" t="str">
        <f t="array" ref="G282">IFERROR(INDEX(Schedules!$T$4:$T$35,MATCH(Overall!$F282,Schedules!$B$4:$B$35,0)),"")</f>
        <v/>
      </c>
      <c r="H282" s="1" t="str">
        <f t="array" ref="H282">IFERROR(INDEX(Injuries!$K$100:$K$600,MATCH(Overall!$D282,Injuries!$J$100:$J$600,0)),"")</f>
        <v/>
      </c>
      <c r="I282" s="1">
        <f t="array" ref="I282">IFERROR(INDEX(Ranks!$J$1:$J$800,MATCH(Overall!$D282,Ranks!$E$1:$E$800,0)),"1000")</f>
        <v>277</v>
      </c>
      <c r="J282" s="1">
        <f t="array" ref="J282">IFERROR(INDEX(Ranks!$H$1:$H$800,MATCH(Overall!$D282,Ranks!$E$1:$E$800,0)),"1000")</f>
        <v>251</v>
      </c>
      <c r="K282" s="13">
        <f t="array" ref="K282">IFERROR(INDEX(Ranks!$L$1:$L$800,MATCH(Overall!$D282,Ranks!$E$1:$E$800,0)),"1000")</f>
        <v>237.3</v>
      </c>
      <c r="L282" s="1" t="str">
        <f t="array" ref="L282">IFERROR(INDEX(Ranks!$O$1:$O$800,MATCH(Overall!$D282,Ranks!$E$1:$E$800,0)),"Vet")</f>
        <v>Vet</v>
      </c>
      <c r="M282" s="12">
        <f t="array" ref="M282">IFERROR(INDEX(BorisTier!$E$211:$E$411,MATCH(Overall!$D282,BorisTier!$R$211:$R$411,0)),100)</f>
        <v>100</v>
      </c>
      <c r="N282" s="13">
        <f t="array" ref="N282">IFERROR(IF(OR(Overall!$E282="DB",Overall!$E282="DL",Overall!$E282="LB"),INDEX('IDP Prj'!$M$11:$M$1000,MATCH(Overall!$D282,'IDP Prj'!$B$11:$B$1000,0)),INDEX(ProjectionCalcs!$Q$8:$Q$979,MATCH(Overall!$D282,ProjectionCalcs!$B$8:$B$979,0))),0)</f>
        <v>0</v>
      </c>
      <c r="O282" s="14" t="str">
        <f>Overall!$D282</f>
        <v>Jaylen Samuels</v>
      </c>
      <c r="P282" s="15"/>
      <c r="Q282" s="3"/>
      <c r="R282" s="3"/>
      <c r="S282" s="3"/>
      <c r="T282" s="3"/>
      <c r="U282" s="3"/>
      <c r="V282" s="3"/>
      <c r="W282" s="5"/>
      <c r="X282" s="5"/>
      <c r="Y282" s="3"/>
      <c r="Z282" s="3"/>
    </row>
    <row r="283" ht="15.0" customHeight="1">
      <c r="A283" s="1">
        <f t="shared" si="1"/>
        <v>281</v>
      </c>
      <c r="B283" s="12">
        <v>25.1</v>
      </c>
      <c r="C283" s="1" t="str">
        <f t="shared" si="2"/>
        <v>Yes</v>
      </c>
      <c r="D283" s="1" t="s">
        <v>350</v>
      </c>
      <c r="E283" s="1" t="s">
        <v>17</v>
      </c>
      <c r="F283" s="1" t="s">
        <v>36</v>
      </c>
      <c r="G283" s="1" t="str">
        <f t="array" ref="G283">IFERROR(INDEX(Schedules!$T$4:$T$35,MATCH(Overall!$F283,Schedules!$B$4:$B$35,0)),"")</f>
        <v/>
      </c>
      <c r="H283" s="1" t="str">
        <f t="array" ref="H283">IFERROR(INDEX(Injuries!$K$100:$K$600,MATCH(Overall!$D283,Injuries!$J$100:$J$600,0)),"")</f>
        <v/>
      </c>
      <c r="I283" s="1">
        <f t="array" ref="I283">IFERROR(INDEX(Ranks!$J$1:$J$800,MATCH(Overall!$D283,Ranks!$E$1:$E$800,0)),"1000")</f>
        <v>305</v>
      </c>
      <c r="J283" s="1">
        <f t="array" ref="J283">IFERROR(INDEX(Ranks!$H$1:$H$800,MATCH(Overall!$D283,Ranks!$E$1:$E$800,0)),"1000")</f>
        <v>365</v>
      </c>
      <c r="K283" s="13">
        <f t="array" ref="K283">IFERROR(INDEX(Ranks!$L$1:$L$800,MATCH(Overall!$D283,Ranks!$E$1:$E$800,0)),"1000")</f>
        <v>295</v>
      </c>
      <c r="L283" s="1" t="str">
        <f t="array" ref="L283">IFERROR(INDEX(Ranks!$O$1:$O$800,MATCH(Overall!$D283,Ranks!$E$1:$E$800,0)),"Vet")</f>
        <v>Vet</v>
      </c>
      <c r="M283" s="12">
        <f t="array" ref="M283">IFERROR(INDEX(BorisTier!$E$211:$E$411,MATCH(Overall!$D283,BorisTier!$R$211:$R$411,0)),100)</f>
        <v>100</v>
      </c>
      <c r="N283" s="13">
        <f t="array" ref="N283">IFERROR(IF(OR(Overall!$E283="DB",Overall!$E283="DL",Overall!$E283="LB"),INDEX('IDP Prj'!$M$11:$M$1000,MATCH(Overall!$D283,'IDP Prj'!$B$11:$B$1000,0)),INDEX(ProjectionCalcs!$Q$8:$Q$979,MATCH(Overall!$D283,ProjectionCalcs!$B$8:$B$979,0))),0)</f>
        <v>0</v>
      </c>
      <c r="O283" s="14" t="str">
        <f>Overall!$D283</f>
        <v>Mike Boone</v>
      </c>
      <c r="P283" s="15"/>
      <c r="Q283" s="3"/>
      <c r="R283" s="3"/>
      <c r="S283" s="3"/>
      <c r="T283" s="3"/>
      <c r="U283" s="3"/>
      <c r="V283" s="3"/>
      <c r="W283" s="5"/>
      <c r="X283" s="5"/>
      <c r="Y283" s="3"/>
      <c r="Z283" s="3"/>
    </row>
    <row r="284" ht="15.0" customHeight="1">
      <c r="A284" s="1">
        <f t="shared" si="1"/>
        <v>282</v>
      </c>
      <c r="B284" s="12">
        <v>34.3</v>
      </c>
      <c r="C284" s="1" t="str">
        <f t="shared" si="2"/>
        <v>Yes</v>
      </c>
      <c r="D284" s="1" t="s">
        <v>351</v>
      </c>
      <c r="E284" s="1" t="s">
        <v>61</v>
      </c>
      <c r="F284" s="1" t="s">
        <v>107</v>
      </c>
      <c r="G284" s="1" t="str">
        <f t="array" ref="G284">IFERROR(INDEX(Schedules!$T$4:$T$35,MATCH(Overall!$F284,Schedules!$B$4:$B$35,0)),"")</f>
        <v/>
      </c>
      <c r="H284" s="1" t="str">
        <f t="array" ref="H284">IFERROR(INDEX(Injuries!$K$100:$K$600,MATCH(Overall!$D284,Injuries!$J$100:$J$600,0)),"")</f>
        <v/>
      </c>
      <c r="I284" s="1">
        <f t="array" ref="I284">IFERROR(INDEX(Ranks!$J$1:$J$800,MATCH(Overall!$D284,Ranks!$E$1:$E$800,0)),"1000")</f>
        <v>314</v>
      </c>
      <c r="J284" s="1">
        <f t="array" ref="J284">IFERROR(INDEX(Ranks!$H$1:$H$800,MATCH(Overall!$D284,Ranks!$E$1:$E$800,0)),"1000")</f>
        <v>281</v>
      </c>
      <c r="K284" s="13">
        <f t="array" ref="K284">IFERROR(INDEX(Ranks!$L$1:$L$800,MATCH(Overall!$D284,Ranks!$E$1:$E$800,0)),"1000")</f>
        <v>288.3</v>
      </c>
      <c r="L284" s="1" t="str">
        <f t="array" ref="L284">IFERROR(INDEX(Ranks!$O$1:$O$800,MATCH(Overall!$D284,Ranks!$E$1:$E$800,0)),"Vet")</f>
        <v>Vet</v>
      </c>
      <c r="M284" s="12">
        <f t="array" ref="M284">IFERROR(INDEX(BorisTier!$E$211:$E$411,MATCH(Overall!$D284,BorisTier!$R$211:$R$411,0)),100)</f>
        <v>100</v>
      </c>
      <c r="N284" s="13">
        <f t="array" ref="N284">IFERROR(IF(OR(Overall!$E284="DB",Overall!$E284="DL",Overall!$E284="LB"),INDEX('IDP Prj'!$M$11:$M$1000,MATCH(Overall!$D284,'IDP Prj'!$B$11:$B$1000,0)),INDEX(ProjectionCalcs!$Q$8:$Q$979,MATCH(Overall!$D284,ProjectionCalcs!$B$8:$B$979,0))),0)</f>
        <v>0</v>
      </c>
      <c r="O284" s="14" t="str">
        <f>Overall!$D284</f>
        <v>Darren Fells</v>
      </c>
      <c r="P284" s="15"/>
      <c r="Q284" s="3"/>
      <c r="R284" s="3"/>
      <c r="S284" s="3"/>
      <c r="T284" s="3"/>
      <c r="U284" s="3"/>
      <c r="V284" s="3"/>
      <c r="W284" s="5"/>
      <c r="X284" s="5"/>
      <c r="Y284" s="3"/>
      <c r="Z284" s="3"/>
    </row>
    <row r="285" ht="15.0" customHeight="1">
      <c r="A285" s="1">
        <f t="shared" si="1"/>
        <v>283</v>
      </c>
      <c r="B285" s="12">
        <v>24.7</v>
      </c>
      <c r="C285" s="1" t="str">
        <f t="shared" si="2"/>
        <v>Yes</v>
      </c>
      <c r="D285" s="1" t="s">
        <v>352</v>
      </c>
      <c r="E285" s="1" t="s">
        <v>17</v>
      </c>
      <c r="F285" s="1" t="s">
        <v>53</v>
      </c>
      <c r="G285" s="1" t="str">
        <f t="array" ref="G285">IFERROR(INDEX(Schedules!$T$4:$T$35,MATCH(Overall!$F285,Schedules!$B$4:$B$35,0)),"")</f>
        <v/>
      </c>
      <c r="H285" s="1" t="str">
        <f t="array" ref="H285">IFERROR(INDEX(Injuries!$K$100:$K$600,MATCH(Overall!$D285,Injuries!$J$100:$J$600,0)),"")</f>
        <v/>
      </c>
      <c r="I285" s="1">
        <f t="array" ref="I285">IFERROR(INDEX(Ranks!$J$1:$J$800,MATCH(Overall!$D285,Ranks!$E$1:$E$800,0)),"1000")</f>
        <v>237</v>
      </c>
      <c r="J285" s="1" t="str">
        <f t="array" ref="J285">IFERROR(INDEX(Ranks!$H$1:$H$800,MATCH(Overall!$D285,Ranks!$E$1:$E$800,0)),"1000")</f>
        <v>1000</v>
      </c>
      <c r="K285" s="13">
        <f t="array" ref="K285">IFERROR(INDEX(Ranks!$L$1:$L$800,MATCH(Overall!$D285,Ranks!$E$1:$E$800,0)),"1000")</f>
        <v>284.7</v>
      </c>
      <c r="L285" s="1" t="str">
        <f t="array" ref="L285">IFERROR(INDEX(Ranks!$O$1:$O$800,MATCH(Overall!$D285,Ranks!$E$1:$E$800,0)),"Vet")</f>
        <v>Vet</v>
      </c>
      <c r="M285" s="12">
        <f t="array" ref="M285">IFERROR(INDEX(BorisTier!$E$211:$E$411,MATCH(Overall!$D285,BorisTier!$R$211:$R$411,0)),100)</f>
        <v>100</v>
      </c>
      <c r="N285" s="13">
        <f t="array" ref="N285">IFERROR(IF(OR(Overall!$E285="DB",Overall!$E285="DL",Overall!$E285="LB"),INDEX('IDP Prj'!$M$11:$M$1000,MATCH(Overall!$D285,'IDP Prj'!$B$11:$B$1000,0)),INDEX(ProjectionCalcs!$Q$8:$Q$979,MATCH(Overall!$D285,ProjectionCalcs!$B$8:$B$979,0))),0)</f>
        <v>0</v>
      </c>
      <c r="O285" s="14" t="str">
        <f>Overall!$D285</f>
        <v>Brian Hill</v>
      </c>
      <c r="P285" s="15"/>
      <c r="Q285" s="3"/>
      <c r="R285" s="3"/>
      <c r="S285" s="3"/>
      <c r="T285" s="3"/>
      <c r="U285" s="3"/>
      <c r="V285" s="3"/>
      <c r="W285" s="5"/>
      <c r="X285" s="5"/>
      <c r="Y285" s="3"/>
      <c r="Z285" s="3"/>
    </row>
    <row r="286" ht="15.0" customHeight="1">
      <c r="A286" s="1">
        <f t="shared" si="1"/>
        <v>284</v>
      </c>
      <c r="B286" s="12">
        <v>22.3</v>
      </c>
      <c r="C286" s="1" t="str">
        <f t="shared" si="2"/>
        <v>Yes</v>
      </c>
      <c r="D286" s="1" t="s">
        <v>353</v>
      </c>
      <c r="E286" s="1" t="s">
        <v>34</v>
      </c>
      <c r="F286" s="1" t="s">
        <v>104</v>
      </c>
      <c r="G286" s="1" t="str">
        <f t="array" ref="G286">IFERROR(INDEX(Schedules!$T$4:$T$35,MATCH(Overall!$F286,Schedules!$B$4:$B$35,0)),"")</f>
        <v/>
      </c>
      <c r="H286" s="1" t="str">
        <f t="array" ref="H286">IFERROR(INDEX(Injuries!$K$100:$K$600,MATCH(Overall!$D286,Injuries!$J$100:$J$600,0)),"")</f>
        <v/>
      </c>
      <c r="I286" s="1">
        <f t="array" ref="I286">IFERROR(INDEX(Ranks!$J$1:$J$800,MATCH(Overall!$D286,Ranks!$E$1:$E$800,0)),"1000")</f>
        <v>260</v>
      </c>
      <c r="J286" s="1">
        <f t="array" ref="J286">IFERROR(INDEX(Ranks!$H$1:$H$800,MATCH(Overall!$D286,Ranks!$E$1:$E$800,0)),"1000")</f>
        <v>880</v>
      </c>
      <c r="K286" s="13">
        <f t="array" ref="K286">IFERROR(INDEX(Ranks!$L$1:$L$800,MATCH(Overall!$D286,Ranks!$E$1:$E$800,0)),"1000")</f>
        <v>266.1</v>
      </c>
      <c r="L286" s="1">
        <f t="array" ref="L286">IFERROR(INDEX(Ranks!$O$1:$O$800,MATCH(Overall!$D286,Ranks!$E$1:$E$800,0)),"Vet")</f>
        <v>30</v>
      </c>
      <c r="M286" s="12">
        <f t="array" ref="M286">IFERROR(INDEX(BorisTier!$E$211:$E$411,MATCH(Overall!$D286,BorisTier!$R$211:$R$411,0)),100)</f>
        <v>100</v>
      </c>
      <c r="N286" s="13">
        <f t="array" ref="N286">IFERROR(IF(OR(Overall!$E286="DB",Overall!$E286="DL",Overall!$E286="LB"),INDEX('IDP Prj'!$M$11:$M$1000,MATCH(Overall!$D286,'IDP Prj'!$B$11:$B$1000,0)),INDEX(ProjectionCalcs!$Q$8:$Q$979,MATCH(Overall!$D286,ProjectionCalcs!$B$8:$B$979,0))),0)</f>
        <v>0</v>
      </c>
      <c r="O286" s="14" t="str">
        <f>Overall!$D286</f>
        <v>Antonio Gandy-Golden</v>
      </c>
      <c r="P286" s="15"/>
      <c r="Q286" s="3"/>
      <c r="R286" s="3"/>
      <c r="S286" s="3"/>
      <c r="T286" s="3"/>
      <c r="U286" s="3"/>
      <c r="V286" s="3"/>
      <c r="W286" s="5"/>
      <c r="X286" s="5"/>
      <c r="Y286" s="3"/>
      <c r="Z286" s="3"/>
    </row>
    <row r="287" ht="15.0" customHeight="1">
      <c r="A287" s="1">
        <f t="shared" si="1"/>
        <v>285</v>
      </c>
      <c r="B287" s="12">
        <v>37.2</v>
      </c>
      <c r="C287" s="1" t="str">
        <f t="shared" si="2"/>
        <v>Yes</v>
      </c>
      <c r="D287" s="1" t="s">
        <v>354</v>
      </c>
      <c r="E287" s="1" t="s">
        <v>17</v>
      </c>
      <c r="F287" s="1" t="s">
        <v>114</v>
      </c>
      <c r="G287" s="1" t="str">
        <f t="array" ref="G287">IFERROR(INDEX(Schedules!$T$4:$T$35,MATCH(Overall!$F287,Schedules!$B$4:$B$35,0)),"")</f>
        <v/>
      </c>
      <c r="H287" s="1" t="str">
        <f t="array" ref="H287">IFERROR(INDEX(Injuries!$K$100:$K$600,MATCH(Overall!$D287,Injuries!$J$100:$J$600,0)),"")</f>
        <v/>
      </c>
      <c r="I287" s="1">
        <f t="array" ref="I287">IFERROR(INDEX(Ranks!$J$1:$J$800,MATCH(Overall!$D287,Ranks!$E$1:$E$800,0)),"1000")</f>
        <v>265</v>
      </c>
      <c r="J287" s="1">
        <f t="array" ref="J287">IFERROR(INDEX(Ranks!$H$1:$H$800,MATCH(Overall!$D287,Ranks!$E$1:$E$800,0)),"1000")</f>
        <v>809</v>
      </c>
      <c r="K287" s="13">
        <f t="array" ref="K287">IFERROR(INDEX(Ranks!$L$1:$L$800,MATCH(Overall!$D287,Ranks!$E$1:$E$800,0)),"1000")</f>
        <v>285.5</v>
      </c>
      <c r="L287" s="1" t="str">
        <f t="array" ref="L287">IFERROR(INDEX(Ranks!$O$1:$O$800,MATCH(Overall!$D287,Ranks!$E$1:$E$800,0)),"Vet")</f>
        <v>Vet</v>
      </c>
      <c r="M287" s="12">
        <f t="array" ref="M287">IFERROR(INDEX(BorisTier!$E$211:$E$411,MATCH(Overall!$D287,BorisTier!$R$211:$R$411,0)),100)</f>
        <v>100</v>
      </c>
      <c r="N287" s="13">
        <f t="array" ref="N287">IFERROR(IF(OR(Overall!$E287="DB",Overall!$E287="DL",Overall!$E287="LB"),INDEX('IDP Prj'!$M$11:$M$1000,MATCH(Overall!$D287,'IDP Prj'!$B$11:$B$1000,0)),INDEX(ProjectionCalcs!$Q$8:$Q$979,MATCH(Overall!$D287,ProjectionCalcs!$B$8:$B$979,0))),0)</f>
        <v>0</v>
      </c>
      <c r="O287" s="14" t="str">
        <f>Overall!$D287</f>
        <v>Frank Gore</v>
      </c>
      <c r="P287" s="15"/>
      <c r="Q287" s="3"/>
      <c r="R287" s="3"/>
      <c r="S287" s="3"/>
      <c r="T287" s="3"/>
      <c r="U287" s="3"/>
      <c r="V287" s="3"/>
      <c r="W287" s="5"/>
      <c r="X287" s="5"/>
      <c r="Y287" s="3"/>
      <c r="Z287" s="3"/>
    </row>
    <row r="288" ht="15.0" customHeight="1">
      <c r="A288" s="1">
        <f t="shared" si="1"/>
        <v>286</v>
      </c>
      <c r="B288" s="12">
        <v>32.0</v>
      </c>
      <c r="C288" s="1" t="str">
        <f t="shared" si="2"/>
        <v>Yes</v>
      </c>
      <c r="D288" s="1" t="s">
        <v>355</v>
      </c>
      <c r="E288" s="1" t="s">
        <v>34</v>
      </c>
      <c r="F288" s="1" t="s">
        <v>272</v>
      </c>
      <c r="G288" s="1" t="str">
        <f t="array" ref="G288">IFERROR(INDEX(Schedules!$T$4:$T$35,MATCH(Overall!$F288,Schedules!$B$4:$B$35,0)),"")</f>
        <v/>
      </c>
      <c r="H288" s="1" t="str">
        <f t="array" ref="H288">IFERROR(INDEX(Injuries!$K$100:$K$600,MATCH(Overall!$D288,Injuries!$J$100:$J$600,0)),"")</f>
        <v/>
      </c>
      <c r="I288" s="1">
        <f t="array" ref="I288">IFERROR(INDEX(Ranks!$J$1:$J$800,MATCH(Overall!$D288,Ranks!$E$1:$E$800,0)),"1000")</f>
        <v>213</v>
      </c>
      <c r="J288" s="1" t="str">
        <f t="array" ref="J288">IFERROR(INDEX(Ranks!$H$1:$H$800,MATCH(Overall!$D288,Ranks!$E$1:$E$800,0)),"1000")</f>
        <v>1000</v>
      </c>
      <c r="K288" s="13">
        <f t="array" ref="K288">IFERROR(INDEX(Ranks!$L$1:$L$800,MATCH(Overall!$D288,Ranks!$E$1:$E$800,0)),"1000")</f>
        <v>270.8</v>
      </c>
      <c r="L288" s="1" t="str">
        <f t="array" ref="L288">IFERROR(INDEX(Ranks!$O$1:$O$800,MATCH(Overall!$D288,Ranks!$E$1:$E$800,0)),"Vet")</f>
        <v>Vet</v>
      </c>
      <c r="M288" s="12">
        <f t="array" ref="M288">IFERROR(INDEX(BorisTier!$E$211:$E$411,MATCH(Overall!$D288,BorisTier!$R$211:$R$411,0)),100)</f>
        <v>100</v>
      </c>
      <c r="N288" s="13">
        <f t="array" ref="N288">IFERROR(IF(OR(Overall!$E288="DB",Overall!$E288="DL",Overall!$E288="LB"),INDEX('IDP Prj'!$M$11:$M$1000,MATCH(Overall!$D288,'IDP Prj'!$B$11:$B$1000,0)),INDEX(ProjectionCalcs!$Q$8:$Q$979,MATCH(Overall!$D288,ProjectionCalcs!$B$8:$B$979,0))),0)</f>
        <v>0</v>
      </c>
      <c r="O288" s="14" t="str">
        <f>Overall!$D288</f>
        <v>Antonio Brown</v>
      </c>
      <c r="P288" s="15"/>
      <c r="Q288" s="4"/>
      <c r="R288" s="4"/>
      <c r="S288" s="3"/>
      <c r="T288" s="3"/>
      <c r="U288" s="3"/>
      <c r="V288" s="3"/>
      <c r="W288" s="5"/>
      <c r="X288" s="5"/>
      <c r="Y288" s="3"/>
      <c r="Z288" s="3"/>
    </row>
    <row r="289" ht="15.0" customHeight="1">
      <c r="A289" s="1">
        <f t="shared" si="1"/>
        <v>287</v>
      </c>
      <c r="B289" s="23">
        <v>0.0</v>
      </c>
      <c r="C289" s="1" t="str">
        <f t="shared" si="2"/>
        <v>Yes</v>
      </c>
      <c r="D289" s="1" t="s">
        <v>356</v>
      </c>
      <c r="E289" s="1" t="s">
        <v>211</v>
      </c>
      <c r="F289" s="1" t="s">
        <v>107</v>
      </c>
      <c r="G289" s="1" t="str">
        <f t="array" ref="G289">IFERROR(INDEX(Schedules!$T$4:$T$35,MATCH(Overall!$F289,Schedules!$B$4:$B$35,0)),"")</f>
        <v/>
      </c>
      <c r="H289" s="1" t="str">
        <f t="array" ref="H289">IFERROR(INDEX(Injuries!$K$100:$K$600,MATCH(Overall!$D289,Injuries!$J$100:$J$600,0)),"")</f>
        <v/>
      </c>
      <c r="I289" s="1">
        <f t="array" ref="I289">IFERROR(INDEX(Ranks!$J$1:$J$800,MATCH(Overall!$D289,Ranks!$E$1:$E$800,0)),"1000")</f>
        <v>361</v>
      </c>
      <c r="J289" s="1">
        <f t="array" ref="J289">IFERROR(INDEX(Ranks!$H$1:$H$800,MATCH(Overall!$D289,Ranks!$E$1:$E$800,0)),"1000")</f>
        <v>276</v>
      </c>
      <c r="K289" s="13">
        <f t="array" ref="K289">IFERROR(INDEX(Ranks!$L$1:$L$800,MATCH(Overall!$D289,Ranks!$E$1:$E$800,0)),"1000")</f>
        <v>278.8</v>
      </c>
      <c r="L289" s="1" t="str">
        <f t="array" ref="L289">IFERROR(INDEX(Ranks!$O$1:$O$800,MATCH(Overall!$D289,Ranks!$E$1:$E$800,0)),"Vet")</f>
        <v>Vet</v>
      </c>
      <c r="M289" s="12">
        <f t="array" ref="M289">IFERROR(INDEX(BorisTier!$E$211:$E$411,MATCH(Overall!$D289,BorisTier!$R$211:$R$411,0)),100)</f>
        <v>100</v>
      </c>
      <c r="N289" s="13">
        <f t="array" ref="N289">IFERROR(IF(OR(Overall!$E289="DB",Overall!$E289="DL",Overall!$E289="LB"),INDEX('IDP Prj'!$M$11:$M$1000,MATCH(Overall!$D289,'IDP Prj'!$B$11:$B$1000,0)),INDEX(ProjectionCalcs!$Q$8:$Q$979,MATCH(Overall!$D289,ProjectionCalcs!$B$8:$B$979,0))),0)</f>
        <v>0</v>
      </c>
      <c r="O289" s="14" t="str">
        <f>Overall!$D289</f>
        <v>Texans D/ST</v>
      </c>
      <c r="P289" s="15"/>
      <c r="Q289" s="4"/>
      <c r="R289" s="4"/>
      <c r="S289" s="3"/>
      <c r="T289" s="3"/>
      <c r="U289" s="3"/>
      <c r="V289" s="3"/>
      <c r="W289" s="5"/>
      <c r="X289" s="5"/>
      <c r="Y289" s="3"/>
      <c r="Z289" s="3"/>
    </row>
    <row r="290" ht="15.0" customHeight="1">
      <c r="A290" s="1">
        <f t="shared" si="1"/>
        <v>288</v>
      </c>
      <c r="B290" s="23">
        <v>0.0</v>
      </c>
      <c r="C290" s="1" t="str">
        <f t="shared" si="2"/>
        <v>Yes</v>
      </c>
      <c r="D290" s="1" t="s">
        <v>357</v>
      </c>
      <c r="E290" s="1" t="s">
        <v>235</v>
      </c>
      <c r="F290" s="1" t="s">
        <v>123</v>
      </c>
      <c r="G290" s="1" t="str">
        <f t="array" ref="G290">IFERROR(INDEX(Schedules!$T$4:$T$35,MATCH(Overall!$F290,Schedules!$B$4:$B$35,0)),"")</f>
        <v/>
      </c>
      <c r="H290" s="1" t="str">
        <f t="array" ref="H290">IFERROR(INDEX(Injuries!$K$100:$K$600,MATCH(Overall!$D290,Injuries!$J$100:$J$600,0)),"")</f>
        <v/>
      </c>
      <c r="I290" s="1">
        <f t="array" ref="I290">IFERROR(INDEX(Ranks!$J$1:$J$800,MATCH(Overall!$D290,Ranks!$E$1:$E$800,0)),"1000")</f>
        <v>355</v>
      </c>
      <c r="J290" s="1">
        <f t="array" ref="J290">IFERROR(INDEX(Ranks!$H$1:$H$800,MATCH(Overall!$D290,Ranks!$E$1:$E$800,0)),"1000")</f>
        <v>309</v>
      </c>
      <c r="K290" s="13">
        <f t="array" ref="K290">IFERROR(INDEX(Ranks!$L$1:$L$800,MATCH(Overall!$D290,Ranks!$E$1:$E$800,0)),"1000")</f>
        <v>280.2</v>
      </c>
      <c r="L290" s="1" t="str">
        <f t="array" ref="L290">IFERROR(INDEX(Ranks!$O$1:$O$800,MATCH(Overall!$D290,Ranks!$E$1:$E$800,0)),"Vet")</f>
        <v>Vet</v>
      </c>
      <c r="M290" s="12">
        <f t="array" ref="M290">IFERROR(INDEX(BorisTier!$E$211:$E$411,MATCH(Overall!$D290,BorisTier!$R$211:$R$411,0)),100)</f>
        <v>100</v>
      </c>
      <c r="N290" s="13">
        <f t="array" ref="N290">IFERROR(IF(OR(Overall!$E290="DB",Overall!$E290="DL",Overall!$E290="LB"),INDEX('IDP Prj'!$M$11:$M$1000,MATCH(Overall!$D290,'IDP Prj'!$B$11:$B$1000,0)),INDEX(ProjectionCalcs!$Q$8:$Q$979,MATCH(Overall!$D290,ProjectionCalcs!$B$8:$B$979,0))),0)</f>
        <v>0</v>
      </c>
      <c r="O290" s="14" t="str">
        <f>Overall!$D290</f>
        <v>Stephen Hauschka</v>
      </c>
      <c r="P290" s="15"/>
      <c r="Q290" s="4"/>
      <c r="R290" s="4"/>
      <c r="S290" s="3"/>
      <c r="T290" s="3"/>
      <c r="U290" s="3"/>
      <c r="V290" s="3"/>
      <c r="W290" s="5"/>
      <c r="X290" s="5"/>
      <c r="Y290" s="3"/>
      <c r="Z290" s="3"/>
    </row>
    <row r="291" ht="15.0" customHeight="1">
      <c r="A291" s="1">
        <f t="shared" si="1"/>
        <v>289</v>
      </c>
      <c r="B291" s="12">
        <v>30.1</v>
      </c>
      <c r="C291" s="1" t="str">
        <f t="shared" si="2"/>
        <v>Yes</v>
      </c>
      <c r="D291" s="22" t="s">
        <v>358</v>
      </c>
      <c r="E291" s="1" t="s">
        <v>61</v>
      </c>
      <c r="F291" s="1" t="s">
        <v>90</v>
      </c>
      <c r="G291" s="1" t="str">
        <f t="array" ref="G291">IFERROR(INDEX(Schedules!$T$4:$T$35,MATCH(Overall!$F291,Schedules!$B$4:$B$35,0)),"")</f>
        <v/>
      </c>
      <c r="H291" s="1" t="str">
        <f t="array" ref="H291">IFERROR(INDEX(Injuries!$K$100:$K$600,MATCH(Overall!$D291,Injuries!$J$100:$J$600,0)),"")</f>
        <v/>
      </c>
      <c r="I291" s="1">
        <f t="array" ref="I291">IFERROR(INDEX(Ranks!$J$1:$J$800,MATCH(Overall!$D291,Ranks!$E$1:$E$800,0)),"1000")</f>
        <v>328</v>
      </c>
      <c r="J291" s="1">
        <f t="array" ref="J291">IFERROR(INDEX(Ranks!$H$1:$H$800,MATCH(Overall!$D291,Ranks!$E$1:$E$800,0)),"1000")</f>
        <v>213</v>
      </c>
      <c r="K291" s="13">
        <f t="array" ref="K291">IFERROR(INDEX(Ranks!$L$1:$L$800,MATCH(Overall!$D291,Ranks!$E$1:$E$800,0)),"1000")</f>
        <v>272.6</v>
      </c>
      <c r="L291" s="1" t="str">
        <f t="array" ref="L291">IFERROR(INDEX(Ranks!$O$1:$O$800,MATCH(Overall!$D291,Ranks!$E$1:$E$800,0)),"Vet")</f>
        <v>Vet</v>
      </c>
      <c r="M291" s="12">
        <f t="array" ref="M291">IFERROR(INDEX(BorisTier!$E$211:$E$411,MATCH(Overall!$D291,BorisTier!$R$211:$R$411,0)),100)</f>
        <v>100</v>
      </c>
      <c r="N291" s="13">
        <f t="array" ref="N291">IFERROR(IF(OR(Overall!$E291="DB",Overall!$E291="DL",Overall!$E291="LB"),INDEX('IDP Prj'!$M$11:$M$1000,MATCH(Overall!$D291,'IDP Prj'!$B$11:$B$1000,0)),INDEX(ProjectionCalcs!$Q$8:$Q$979,MATCH(Overall!$D291,ProjectionCalcs!$B$8:$B$979,0))),0)</f>
        <v>0</v>
      </c>
      <c r="O291" s="14" t="str">
        <f>Overall!$D291</f>
        <v>Vance McDo1000ld</v>
      </c>
      <c r="P291" s="15"/>
      <c r="Q291" s="4"/>
      <c r="R291" s="4"/>
      <c r="S291" s="3"/>
      <c r="T291" s="3"/>
      <c r="U291" s="3"/>
      <c r="V291" s="3"/>
      <c r="W291" s="5"/>
      <c r="X291" s="5"/>
      <c r="Y291" s="3"/>
      <c r="Z291" s="3"/>
    </row>
    <row r="292" ht="15.0" customHeight="1">
      <c r="A292" s="1">
        <f t="shared" si="1"/>
        <v>290</v>
      </c>
      <c r="B292" s="23">
        <v>0.0</v>
      </c>
      <c r="C292" s="1" t="str">
        <f t="shared" si="2"/>
        <v>Yes</v>
      </c>
      <c r="D292" s="1" t="s">
        <v>359</v>
      </c>
      <c r="E292" s="1" t="s">
        <v>235</v>
      </c>
      <c r="F292" s="1" t="s">
        <v>99</v>
      </c>
      <c r="G292" s="1" t="str">
        <f t="array" ref="G292">IFERROR(INDEX(Schedules!$T$4:$T$35,MATCH(Overall!$F292,Schedules!$B$4:$B$35,0)),"")</f>
        <v/>
      </c>
      <c r="H292" s="1" t="str">
        <f t="array" ref="H292">IFERROR(INDEX(Injuries!$K$100:$K$600,MATCH(Overall!$D292,Injuries!$J$100:$J$600,0)),"")</f>
        <v/>
      </c>
      <c r="I292" s="1">
        <f t="array" ref="I292">IFERROR(INDEX(Ranks!$J$1:$J$800,MATCH(Overall!$D292,Ranks!$E$1:$E$800,0)),"1000")</f>
        <v>346</v>
      </c>
      <c r="J292" s="1">
        <f t="array" ref="J292">IFERROR(INDEX(Ranks!$H$1:$H$800,MATCH(Overall!$D292,Ranks!$E$1:$E$800,0)),"1000")</f>
        <v>290</v>
      </c>
      <c r="K292" s="13">
        <f t="array" ref="K292">IFERROR(INDEX(Ranks!$L$1:$L$800,MATCH(Overall!$D292,Ranks!$E$1:$E$800,0)),"1000")</f>
        <v>284.1</v>
      </c>
      <c r="L292" s="1" t="str">
        <f t="array" ref="L292">IFERROR(INDEX(Ranks!$O$1:$O$800,MATCH(Overall!$D292,Ranks!$E$1:$E$800,0)),"Vet")</f>
        <v>Vet</v>
      </c>
      <c r="M292" s="12">
        <f t="array" ref="M292">IFERROR(INDEX(BorisTier!$E$211:$E$411,MATCH(Overall!$D292,BorisTier!$R$211:$R$411,0)),100)</f>
        <v>100</v>
      </c>
      <c r="N292" s="13">
        <f t="array" ref="N292">IFERROR(IF(OR(Overall!$E292="DB",Overall!$E292="DL",Overall!$E292="LB"),INDEX('IDP Prj'!$M$11:$M$1000,MATCH(Overall!$D292,'IDP Prj'!$B$11:$B$1000,0)),INDEX(ProjectionCalcs!$Q$8:$Q$979,MATCH(Overall!$D292,ProjectionCalcs!$B$8:$B$979,0))),0)</f>
        <v>0</v>
      </c>
      <c r="O292" s="14" t="str">
        <f>Overall!$D292</f>
        <v>Josh Lambo</v>
      </c>
      <c r="P292" s="15"/>
      <c r="Q292" s="4"/>
      <c r="R292" s="4"/>
      <c r="S292" s="3"/>
      <c r="T292" s="3"/>
      <c r="U292" s="3"/>
      <c r="V292" s="3"/>
      <c r="W292" s="5"/>
      <c r="X292" s="5"/>
      <c r="Y292" s="3"/>
      <c r="Z292" s="3"/>
    </row>
    <row r="293" ht="15.0" customHeight="1">
      <c r="A293" s="1">
        <f t="shared" si="1"/>
        <v>291</v>
      </c>
      <c r="B293" s="23">
        <v>0.0</v>
      </c>
      <c r="C293" s="1" t="str">
        <f t="shared" si="2"/>
        <v>Yes</v>
      </c>
      <c r="D293" s="1" t="s">
        <v>360</v>
      </c>
      <c r="E293" s="1" t="s">
        <v>235</v>
      </c>
      <c r="F293" s="1" t="s">
        <v>41</v>
      </c>
      <c r="G293" s="1" t="str">
        <f t="array" ref="G293">IFERROR(INDEX(Schedules!$T$4:$T$35,MATCH(Overall!$F293,Schedules!$B$4:$B$35,0)),"")</f>
        <v/>
      </c>
      <c r="H293" s="1" t="str">
        <f t="array" ref="H293">IFERROR(INDEX(Injuries!$K$100:$K$600,MATCH(Overall!$D293,Injuries!$J$100:$J$600,0)),"")</f>
        <v/>
      </c>
      <c r="I293" s="1">
        <f t="array" ref="I293">IFERROR(INDEX(Ranks!$J$1:$J$800,MATCH(Overall!$D293,Ranks!$E$1:$E$800,0)),"1000")</f>
        <v>192</v>
      </c>
      <c r="J293" s="1">
        <f t="array" ref="J293">IFERROR(INDEX(Ranks!$H$1:$H$800,MATCH(Overall!$D293,Ranks!$E$1:$E$800,0)),"1000")</f>
        <v>297</v>
      </c>
      <c r="K293" s="13">
        <f t="array" ref="K293">IFERROR(INDEX(Ranks!$L$1:$L$800,MATCH(Overall!$D293,Ranks!$E$1:$E$800,0)),"1000")</f>
        <v>286.2</v>
      </c>
      <c r="L293" s="1" t="str">
        <f t="array" ref="L293">IFERROR(INDEX(Ranks!$O$1:$O$800,MATCH(Overall!$D293,Ranks!$E$1:$E$800,0)),"Vet")</f>
        <v>Vet</v>
      </c>
      <c r="M293" s="12">
        <f t="array" ref="M293">IFERROR(INDEX(BorisTier!$E$211:$E$411,MATCH(Overall!$D293,BorisTier!$R$211:$R$411,0)),100)</f>
        <v>100</v>
      </c>
      <c r="N293" s="13">
        <f t="array" ref="N293">IFERROR(IF(OR(Overall!$E293="DB",Overall!$E293="DL",Overall!$E293="LB"),INDEX('IDP Prj'!$M$11:$M$1000,MATCH(Overall!$D293,'IDP Prj'!$B$11:$B$1000,0)),INDEX(ProjectionCalcs!$Q$8:$Q$979,MATCH(Overall!$D293,ProjectionCalcs!$B$8:$B$979,0))),0)</f>
        <v>0</v>
      </c>
      <c r="O293" s="14" t="str">
        <f>Overall!$D293</f>
        <v>Austin Seibert</v>
      </c>
      <c r="P293" s="15"/>
      <c r="Q293" s="4"/>
      <c r="R293" s="4"/>
      <c r="S293" s="3"/>
      <c r="T293" s="3"/>
      <c r="U293" s="3"/>
      <c r="V293" s="3"/>
      <c r="W293" s="5"/>
      <c r="X293" s="5"/>
      <c r="Y293" s="3"/>
      <c r="Z293" s="3"/>
    </row>
    <row r="294" ht="15.0" customHeight="1">
      <c r="A294" s="1">
        <f t="shared" si="1"/>
        <v>292</v>
      </c>
      <c r="B294" s="12">
        <v>23.6</v>
      </c>
      <c r="C294" s="1" t="str">
        <f t="shared" si="2"/>
        <v>Yes</v>
      </c>
      <c r="D294" s="1" t="s">
        <v>361</v>
      </c>
      <c r="E294" s="1" t="s">
        <v>34</v>
      </c>
      <c r="F294" s="1" t="s">
        <v>66</v>
      </c>
      <c r="G294" s="1" t="str">
        <f t="array" ref="G294">IFERROR(INDEX(Schedules!$T$4:$T$35,MATCH(Overall!$F294,Schedules!$B$4:$B$35,0)),"")</f>
        <v/>
      </c>
      <c r="H294" s="1" t="str">
        <f t="array" ref="H294">IFERROR(INDEX(Injuries!$K$100:$K$600,MATCH(Overall!$D294,Injuries!$J$100:$J$600,0)),"")</f>
        <v/>
      </c>
      <c r="I294" s="1">
        <f t="array" ref="I294">IFERROR(INDEX(Ranks!$J$1:$J$800,MATCH(Overall!$D294,Ranks!$E$1:$E$800,0)),"1000")</f>
        <v>388</v>
      </c>
      <c r="J294" s="1">
        <f t="array" ref="J294">IFERROR(INDEX(Ranks!$H$1:$H$800,MATCH(Overall!$D294,Ranks!$E$1:$E$800,0)),"1000")</f>
        <v>218</v>
      </c>
      <c r="K294" s="13">
        <f t="array" ref="K294">IFERROR(INDEX(Ranks!$L$1:$L$800,MATCH(Overall!$D294,Ranks!$E$1:$E$800,0)),"1000")</f>
        <v>276.7</v>
      </c>
      <c r="L294" s="1" t="str">
        <f t="array" ref="L294">IFERROR(INDEX(Ranks!$O$1:$O$800,MATCH(Overall!$D294,Ranks!$E$1:$E$800,0)),"Vet")</f>
        <v>Vet</v>
      </c>
      <c r="M294" s="12">
        <f t="array" ref="M294">IFERROR(INDEX(BorisTier!$E$211:$E$411,MATCH(Overall!$D294,BorisTier!$R$211:$R$411,0)),100)</f>
        <v>100</v>
      </c>
      <c r="N294" s="13">
        <f t="array" ref="N294">IFERROR(IF(OR(Overall!$E294="DB",Overall!$E294="DL",Overall!$E294="LB"),INDEX('IDP Prj'!$M$11:$M$1000,MATCH(Overall!$D294,'IDP Prj'!$B$11:$B$1000,0)),INDEX(ProjectionCalcs!$Q$8:$Q$979,MATCH(Overall!$D294,ProjectionCalcs!$B$8:$B$979,0))),0)</f>
        <v>0</v>
      </c>
      <c r="O294" s="14" t="str">
        <f>Overall!$D294</f>
        <v>J.J. Arcega-Whiteside</v>
      </c>
      <c r="P294" s="15"/>
      <c r="Q294" s="4"/>
      <c r="R294" s="4"/>
      <c r="S294" s="3"/>
      <c r="T294" s="3"/>
      <c r="U294" s="3"/>
      <c r="V294" s="3"/>
      <c r="W294" s="5"/>
      <c r="X294" s="5"/>
      <c r="Y294" s="3"/>
      <c r="Z294" s="3"/>
    </row>
    <row r="295" ht="15.0" customHeight="1">
      <c r="A295" s="1">
        <f t="shared" si="1"/>
        <v>293</v>
      </c>
      <c r="B295" s="12">
        <v>22.4</v>
      </c>
      <c r="C295" s="1" t="str">
        <f t="shared" si="2"/>
        <v>Yes</v>
      </c>
      <c r="D295" s="1" t="s">
        <v>362</v>
      </c>
      <c r="E295" s="1" t="s">
        <v>75</v>
      </c>
      <c r="F295" s="1" t="s">
        <v>117</v>
      </c>
      <c r="G295" s="1" t="str">
        <f t="array" ref="G295">IFERROR(INDEX(Schedules!$T$4:$T$35,MATCH(Overall!$F295,Schedules!$B$4:$B$35,0)),"")</f>
        <v/>
      </c>
      <c r="H295" s="1" t="str">
        <f t="array" ref="H295">IFERROR(INDEX(Injuries!$K$100:$K$600,MATCH(Overall!$D295,Injuries!$J$100:$J$600,0)),"")</f>
        <v/>
      </c>
      <c r="I295" s="1">
        <f t="array" ref="I295">IFERROR(INDEX(Ranks!$J$1:$J$800,MATCH(Overall!$D295,Ranks!$E$1:$E$800,0)),"1000")</f>
        <v>268</v>
      </c>
      <c r="J295" s="1">
        <f t="array" ref="J295">IFERROR(INDEX(Ranks!$H$1:$H$800,MATCH(Overall!$D295,Ranks!$E$1:$E$800,0)),"1000")</f>
        <v>227</v>
      </c>
      <c r="K295" s="13">
        <f t="array" ref="K295">IFERROR(INDEX(Ranks!$L$1:$L$800,MATCH(Overall!$D295,Ranks!$E$1:$E$800,0)),"1000")</f>
        <v>284.7</v>
      </c>
      <c r="L295" s="1">
        <f t="array" ref="L295">IFERROR(INDEX(Ranks!$O$1:$O$800,MATCH(Overall!$D295,Ranks!$E$1:$E$800,0)),"Vet")</f>
        <v>20</v>
      </c>
      <c r="M295" s="12">
        <f t="array" ref="M295">IFERROR(INDEX(BorisTier!$E$211:$E$411,MATCH(Overall!$D295,BorisTier!$R$211:$R$411,0)),100)</f>
        <v>100</v>
      </c>
      <c r="N295" s="13">
        <f t="array" ref="N295">IFERROR(IF(OR(Overall!$E295="DB",Overall!$E295="DL",Overall!$E295="LB"),INDEX('IDP Prj'!$M$11:$M$1000,MATCH(Overall!$D295,'IDP Prj'!$B$11:$B$1000,0)),INDEX(ProjectionCalcs!$Q$8:$Q$979,MATCH(Overall!$D295,ProjectionCalcs!$B$8:$B$979,0))),0)</f>
        <v>0</v>
      </c>
      <c r="O295" s="14" t="str">
        <f>Overall!$D295</f>
        <v>Tua Tagovailoa</v>
      </c>
      <c r="P295" s="15"/>
      <c r="Q295" s="4"/>
      <c r="R295" s="4"/>
      <c r="S295" s="3"/>
      <c r="T295" s="3"/>
      <c r="U295" s="3"/>
      <c r="V295" s="3"/>
      <c r="W295" s="5"/>
      <c r="X295" s="5"/>
      <c r="Y295" s="3"/>
      <c r="Z295" s="3"/>
    </row>
    <row r="296" ht="15.0" customHeight="1">
      <c r="A296" s="1">
        <f t="shared" si="1"/>
        <v>294</v>
      </c>
      <c r="B296" s="12">
        <v>25.8</v>
      </c>
      <c r="C296" s="1" t="str">
        <f t="shared" si="2"/>
        <v>Yes</v>
      </c>
      <c r="D296" s="1" t="s">
        <v>363</v>
      </c>
      <c r="E296" s="1" t="s">
        <v>34</v>
      </c>
      <c r="F296" s="1" t="s">
        <v>47</v>
      </c>
      <c r="G296" s="1" t="str">
        <f t="array" ref="G296">IFERROR(INDEX(Schedules!$T$4:$T$35,MATCH(Overall!$F296,Schedules!$B$4:$B$35,0)),"")</f>
        <v/>
      </c>
      <c r="H296" s="1" t="str">
        <f t="array" ref="H296">IFERROR(INDEX(Injuries!$K$100:$K$600,MATCH(Overall!$D296,Injuries!$J$100:$J$600,0)),"")</f>
        <v/>
      </c>
      <c r="I296" s="1">
        <f t="array" ref="I296">IFERROR(INDEX(Ranks!$J$1:$J$800,MATCH(Overall!$D296,Ranks!$E$1:$E$800,0)),"1000")</f>
        <v>271</v>
      </c>
      <c r="J296" s="1">
        <f t="array" ref="J296">IFERROR(INDEX(Ranks!$H$1:$H$800,MATCH(Overall!$D296,Ranks!$E$1:$E$800,0)),"1000")</f>
        <v>302</v>
      </c>
      <c r="K296" s="13">
        <f t="array" ref="K296">IFERROR(INDEX(Ranks!$L$1:$L$800,MATCH(Overall!$D296,Ranks!$E$1:$E$800,0)),"1000")</f>
        <v>282.5</v>
      </c>
      <c r="L296" s="1" t="str">
        <f t="array" ref="L296">IFERROR(INDEX(Ranks!$O$1:$O$800,MATCH(Overall!$D296,Ranks!$E$1:$E$800,0)),"Vet")</f>
        <v>Vet</v>
      </c>
      <c r="M296" s="12">
        <f t="array" ref="M296">IFERROR(INDEX(BorisTier!$E$211:$E$411,MATCH(Overall!$D296,BorisTier!$R$211:$R$411,0)),100)</f>
        <v>100</v>
      </c>
      <c r="N296" s="13">
        <f t="array" ref="N296">IFERROR(IF(OR(Overall!$E296="DB",Overall!$E296="DL",Overall!$E296="LB"),INDEX('IDP Prj'!$M$11:$M$1000,MATCH(Overall!$D296,'IDP Prj'!$B$11:$B$1000,0)),INDEX(ProjectionCalcs!$Q$8:$Q$979,MATCH(Overall!$D296,ProjectionCalcs!$B$8:$B$979,0))),0)</f>
        <v>0</v>
      </c>
      <c r="O296" s="14" t="str">
        <f>Overall!$D296</f>
        <v>Demarcus Robinson</v>
      </c>
      <c r="P296" s="15"/>
      <c r="Q296" s="4"/>
      <c r="R296" s="4"/>
      <c r="S296" s="3"/>
      <c r="T296" s="3"/>
      <c r="U296" s="3"/>
      <c r="V296" s="3"/>
      <c r="W296" s="5"/>
      <c r="X296" s="5"/>
      <c r="Y296" s="3"/>
      <c r="Z296" s="3"/>
    </row>
    <row r="297" ht="15.0" customHeight="1">
      <c r="A297" s="1">
        <f t="shared" si="1"/>
        <v>295</v>
      </c>
      <c r="B297" s="23">
        <v>0.0</v>
      </c>
      <c r="C297" s="1" t="str">
        <f t="shared" si="2"/>
        <v>Yes</v>
      </c>
      <c r="D297" s="1" t="s">
        <v>364</v>
      </c>
      <c r="E297" s="1" t="s">
        <v>235</v>
      </c>
      <c r="F297" s="1" t="s">
        <v>140</v>
      </c>
      <c r="G297" s="1" t="str">
        <f t="array" ref="G297">IFERROR(INDEX(Schedules!$T$4:$T$35,MATCH(Overall!$F297,Schedules!$B$4:$B$35,0)),"")</f>
        <v/>
      </c>
      <c r="H297" s="1" t="str">
        <f t="array" ref="H297">IFERROR(INDEX(Injuries!$K$100:$K$600,MATCH(Overall!$D297,Injuries!$J$100:$J$600,0)),"")</f>
        <v/>
      </c>
      <c r="I297" s="1">
        <f t="array" ref="I297">IFERROR(INDEX(Ranks!$J$1:$J$800,MATCH(Overall!$D297,Ranks!$E$1:$E$800,0)),"1000")</f>
        <v>350</v>
      </c>
      <c r="J297" s="1">
        <f t="array" ref="J297">IFERROR(INDEX(Ranks!$H$1:$H$800,MATCH(Overall!$D297,Ranks!$E$1:$E$800,0)),"1000")</f>
        <v>236</v>
      </c>
      <c r="K297" s="13">
        <f t="array" ref="K297">IFERROR(INDEX(Ranks!$L$1:$L$800,MATCH(Overall!$D297,Ranks!$E$1:$E$800,0)),"1000")</f>
        <v>288.1</v>
      </c>
      <c r="L297" s="1" t="str">
        <f t="array" ref="L297">IFERROR(INDEX(Ranks!$O$1:$O$800,MATCH(Overall!$D297,Ranks!$E$1:$E$800,0)),"Vet")</f>
        <v>Vet</v>
      </c>
      <c r="M297" s="12">
        <f t="array" ref="M297">IFERROR(INDEX(BorisTier!$E$211:$E$411,MATCH(Overall!$D297,BorisTier!$R$211:$R$411,0)),100)</f>
        <v>100</v>
      </c>
      <c r="N297" s="13">
        <f t="array" ref="N297">IFERROR(IF(OR(Overall!$E297="DB",Overall!$E297="DL",Overall!$E297="LB"),INDEX('IDP Prj'!$M$11:$M$1000,MATCH(Overall!$D297,'IDP Prj'!$B$11:$B$1000,0)),INDEX(ProjectionCalcs!$Q$8:$Q$979,MATCH(Overall!$D297,ProjectionCalcs!$B$8:$B$979,0))),0)</f>
        <v>0</v>
      </c>
      <c r="O297" s="14" t="str">
        <f>Overall!$D297</f>
        <v>Justin Rohrwasser</v>
      </c>
      <c r="P297" s="15"/>
      <c r="Q297" s="4"/>
      <c r="R297" s="4"/>
      <c r="S297" s="3"/>
      <c r="T297" s="3"/>
      <c r="U297" s="3"/>
      <c r="V297" s="3"/>
      <c r="W297" s="5"/>
      <c r="X297" s="5"/>
      <c r="Y297" s="3"/>
      <c r="Z297" s="3"/>
    </row>
    <row r="298" ht="15.0" customHeight="1">
      <c r="A298" s="1">
        <f t="shared" si="1"/>
        <v>296</v>
      </c>
      <c r="B298" s="12">
        <v>28.3</v>
      </c>
      <c r="C298" s="1" t="str">
        <f t="shared" si="2"/>
        <v>Yes</v>
      </c>
      <c r="D298" s="1" t="s">
        <v>365</v>
      </c>
      <c r="E298" s="1" t="s">
        <v>34</v>
      </c>
      <c r="F298" s="1" t="s">
        <v>272</v>
      </c>
      <c r="G298" s="1" t="str">
        <f t="array" ref="G298">IFERROR(INDEX(Schedules!$T$4:$T$35,MATCH(Overall!$F298,Schedules!$B$4:$B$35,0)),"")</f>
        <v/>
      </c>
      <c r="H298" s="1" t="str">
        <f t="array" ref="H298">IFERROR(INDEX(Injuries!$K$100:$K$600,MATCH(Overall!$D298,Injuries!$J$100:$J$600,0)),"")</f>
        <v/>
      </c>
      <c r="I298" s="1" t="str">
        <f t="array" ref="I298">IFERROR(INDEX(Ranks!$J$1:$J$800,MATCH(Overall!$D298,Ranks!$E$1:$E$800,0)),"1000")</f>
        <v>1000</v>
      </c>
      <c r="J298" s="1" t="str">
        <f t="array" ref="J298">IFERROR(INDEX(Ranks!$H$1:$H$800,MATCH(Overall!$D298,Ranks!$E$1:$E$800,0)),"1000")</f>
        <v>1000</v>
      </c>
      <c r="K298" s="13">
        <f t="array" ref="K298">IFERROR(INDEX(Ranks!$L$1:$L$800,MATCH(Overall!$D298,Ranks!$E$1:$E$800,0)),"1000")</f>
        <v>347.1</v>
      </c>
      <c r="L298" s="1" t="str">
        <f t="array" ref="L298">IFERROR(INDEX(Ranks!$O$1:$O$800,MATCH(Overall!$D298,Ranks!$E$1:$E$800,0)),"Vet")</f>
        <v>Vet</v>
      </c>
      <c r="M298" s="12">
        <f t="array" ref="M298">IFERROR(INDEX(BorisTier!$E$211:$E$411,MATCH(Overall!$D298,BorisTier!$R$211:$R$411,0)),100)</f>
        <v>100</v>
      </c>
      <c r="N298" s="13">
        <f t="array" ref="N298">IFERROR(IF(OR(Overall!$E298="DB",Overall!$E298="DL",Overall!$E298="LB"),INDEX('IDP Prj'!$M$11:$M$1000,MATCH(Overall!$D298,'IDP Prj'!$B$11:$B$1000,0)),INDEX(ProjectionCalcs!$Q$8:$Q$979,MATCH(Overall!$D298,ProjectionCalcs!$B$8:$B$979,0))),0)</f>
        <v>0</v>
      </c>
      <c r="O298" s="14" t="str">
        <f>Overall!$D298</f>
        <v>Paul Richardson Jr.</v>
      </c>
      <c r="P298" s="15"/>
      <c r="Q298" s="4"/>
      <c r="R298" s="4"/>
      <c r="S298" s="3"/>
      <c r="T298" s="3"/>
      <c r="U298" s="3"/>
      <c r="V298" s="3"/>
      <c r="W298" s="5"/>
      <c r="X298" s="5"/>
      <c r="Y298" s="3"/>
      <c r="Z298" s="3"/>
    </row>
    <row r="299" ht="15.0" customHeight="1">
      <c r="A299" s="1">
        <f t="shared" si="1"/>
        <v>297</v>
      </c>
      <c r="B299" s="12">
        <v>26.2</v>
      </c>
      <c r="C299" s="1" t="str">
        <f t="shared" si="2"/>
        <v>Yes</v>
      </c>
      <c r="D299" s="1" t="s">
        <v>366</v>
      </c>
      <c r="E299" s="1" t="s">
        <v>34</v>
      </c>
      <c r="F299" s="1" t="s">
        <v>123</v>
      </c>
      <c r="G299" s="1" t="str">
        <f t="array" ref="G299">IFERROR(INDEX(Schedules!$T$4:$T$35,MATCH(Overall!$F299,Schedules!$B$4:$B$35,0)),"")</f>
        <v/>
      </c>
      <c r="H299" s="1" t="str">
        <f t="array" ref="H299">IFERROR(INDEX(Injuries!$K$100:$K$600,MATCH(Overall!$D299,Injuries!$J$100:$J$600,0)),"")</f>
        <v>Ques: Week 1 </v>
      </c>
      <c r="I299" s="1" t="str">
        <f t="array" ref="I299">IFERROR(INDEX(Ranks!$J$1:$J$800,MATCH(Overall!$D299,Ranks!$E$1:$E$800,0)),"1000")</f>
        <v>1000</v>
      </c>
      <c r="J299" s="1">
        <f t="array" ref="J299">IFERROR(INDEX(Ranks!$H$1:$H$800,MATCH(Overall!$D299,Ranks!$E$1:$E$800,0)),"1000")</f>
        <v>466</v>
      </c>
      <c r="K299" s="13">
        <f t="array" ref="K299">IFERROR(INDEX(Ranks!$L$1:$L$800,MATCH(Overall!$D299,Ranks!$E$1:$E$800,0)),"1000")</f>
        <v>329.2</v>
      </c>
      <c r="L299" s="1" t="str">
        <f t="array" ref="L299">IFERROR(INDEX(Ranks!$O$1:$O$800,MATCH(Overall!$D299,Ranks!$E$1:$E$800,0)),"Vet")</f>
        <v>Vet</v>
      </c>
      <c r="M299" s="12">
        <f t="array" ref="M299">IFERROR(INDEX(BorisTier!$E$211:$E$411,MATCH(Overall!$D299,BorisTier!$R$211:$R$411,0)),100)</f>
        <v>100</v>
      </c>
      <c r="N299" s="13">
        <f t="array" ref="N299">IFERROR(IF(OR(Overall!$E299="DB",Overall!$E299="DL",Overall!$E299="LB"),INDEX('IDP Prj'!$M$11:$M$1000,MATCH(Overall!$D299,'IDP Prj'!$B$11:$B$1000,0)),INDEX(ProjectionCalcs!$Q$8:$Q$979,MATCH(Overall!$D299,ProjectionCalcs!$B$8:$B$979,0))),0)</f>
        <v>0</v>
      </c>
      <c r="O299" s="14" t="str">
        <f>Overall!$D299</f>
        <v>Robert Foster</v>
      </c>
      <c r="P299" s="15"/>
      <c r="Q299" s="4"/>
      <c r="R299" s="4"/>
      <c r="S299" s="3"/>
      <c r="T299" s="3"/>
      <c r="U299" s="3"/>
      <c r="V299" s="3"/>
      <c r="W299" s="5"/>
      <c r="X299" s="5"/>
      <c r="Y299" s="3"/>
      <c r="Z299" s="3"/>
    </row>
    <row r="300" ht="15.0" customHeight="1">
      <c r="A300" s="1">
        <f t="shared" si="1"/>
        <v>298</v>
      </c>
      <c r="B300" s="12">
        <v>26.2</v>
      </c>
      <c r="C300" s="1" t="str">
        <f t="shared" si="2"/>
        <v>Yes</v>
      </c>
      <c r="D300" s="1" t="s">
        <v>367</v>
      </c>
      <c r="E300" s="1" t="s">
        <v>17</v>
      </c>
      <c r="F300" s="1" t="s">
        <v>58</v>
      </c>
      <c r="G300" s="1" t="str">
        <f t="array" ref="G300">IFERROR(INDEX(Schedules!$T$4:$T$35,MATCH(Overall!$F300,Schedules!$B$4:$B$35,0)),"")</f>
        <v/>
      </c>
      <c r="H300" s="1" t="str">
        <f t="array" ref="H300">IFERROR(INDEX(Injuries!$K$100:$K$600,MATCH(Overall!$D300,Injuries!$J$100:$J$600,0)),"")</f>
        <v/>
      </c>
      <c r="I300" s="1">
        <f t="array" ref="I300">IFERROR(INDEX(Ranks!$J$1:$J$800,MATCH(Overall!$D300,Ranks!$E$1:$E$800,0)),"1000")</f>
        <v>279</v>
      </c>
      <c r="J300" s="1">
        <f t="array" ref="J300">IFERROR(INDEX(Ranks!$H$1:$H$800,MATCH(Overall!$D300,Ranks!$E$1:$E$800,0)),"1000")</f>
        <v>333</v>
      </c>
      <c r="K300" s="13">
        <f t="array" ref="K300">IFERROR(INDEX(Ranks!$L$1:$L$800,MATCH(Overall!$D300,Ranks!$E$1:$E$800,0)),"1000")</f>
        <v>263.7</v>
      </c>
      <c r="L300" s="1" t="str">
        <f t="array" ref="L300">IFERROR(INDEX(Ranks!$O$1:$O$800,MATCH(Overall!$D300,Ranks!$E$1:$E$800,0)),"Vet")</f>
        <v>Vet</v>
      </c>
      <c r="M300" s="12">
        <f t="array" ref="M300">IFERROR(INDEX(BorisTier!$E$211:$E$411,MATCH(Overall!$D300,BorisTier!$R$211:$R$411,0)),100)</f>
        <v>100</v>
      </c>
      <c r="N300" s="13">
        <f t="array" ref="N300">IFERROR(IF(OR(Overall!$E300="DB",Overall!$E300="DL",Overall!$E300="LB"),INDEX('IDP Prj'!$M$11:$M$1000,MATCH(Overall!$D300,'IDP Prj'!$B$11:$B$1000,0)),INDEX(ProjectionCalcs!$Q$8:$Q$979,MATCH(Overall!$D300,ProjectionCalcs!$B$8:$B$979,0))),0)</f>
        <v>0</v>
      </c>
      <c r="O300" s="14" t="str">
        <f>Overall!$D300</f>
        <v>Dare Ogunbowale</v>
      </c>
      <c r="P300" s="15"/>
      <c r="Q300" s="4"/>
      <c r="R300" s="4"/>
      <c r="S300" s="3"/>
      <c r="T300" s="3"/>
      <c r="U300" s="3"/>
      <c r="V300" s="3"/>
      <c r="W300" s="5"/>
      <c r="X300" s="5"/>
      <c r="Y300" s="3"/>
      <c r="Z300" s="3"/>
    </row>
    <row r="301" ht="15.0" customHeight="1">
      <c r="A301" s="1">
        <f t="shared" si="1"/>
        <v>299</v>
      </c>
      <c r="B301" s="23">
        <v>0.0</v>
      </c>
      <c r="C301" s="1" t="str">
        <f t="shared" si="2"/>
        <v>Yes</v>
      </c>
      <c r="D301" s="1" t="s">
        <v>368</v>
      </c>
      <c r="E301" s="1" t="s">
        <v>211</v>
      </c>
      <c r="F301" s="1" t="s">
        <v>104</v>
      </c>
      <c r="G301" s="1" t="str">
        <f t="array" ref="G301">IFERROR(INDEX(Schedules!$T$4:$T$35,MATCH(Overall!$F301,Schedules!$B$4:$B$35,0)),"")</f>
        <v/>
      </c>
      <c r="H301" s="1" t="str">
        <f t="array" ref="H301">IFERROR(INDEX(Injuries!$K$100:$K$600,MATCH(Overall!$D301,Injuries!$J$100:$J$600,0)),"")</f>
        <v/>
      </c>
      <c r="I301" s="1">
        <f t="array" ref="I301">IFERROR(INDEX(Ranks!$J$1:$J$800,MATCH(Overall!$D301,Ranks!$E$1:$E$800,0)),"1000")</f>
        <v>366</v>
      </c>
      <c r="J301" s="1">
        <f t="array" ref="J301">IFERROR(INDEX(Ranks!$H$1:$H$800,MATCH(Overall!$D301,Ranks!$E$1:$E$800,0)),"1000")</f>
        <v>314</v>
      </c>
      <c r="K301" s="13">
        <f t="array" ref="K301">IFERROR(INDEX(Ranks!$L$1:$L$800,MATCH(Overall!$D301,Ranks!$E$1:$E$800,0)),"1000")</f>
        <v>292.7</v>
      </c>
      <c r="L301" s="1" t="str">
        <f t="array" ref="L301">IFERROR(INDEX(Ranks!$O$1:$O$800,MATCH(Overall!$D301,Ranks!$E$1:$E$800,0)),"Vet")</f>
        <v>Vet</v>
      </c>
      <c r="M301" s="12">
        <f t="array" ref="M301">IFERROR(INDEX(BorisTier!$E$211:$E$411,MATCH(Overall!$D301,BorisTier!$R$211:$R$411,0)),100)</f>
        <v>100</v>
      </c>
      <c r="N301" s="13">
        <f t="array" ref="N301">IFERROR(IF(OR(Overall!$E301="DB",Overall!$E301="DL",Overall!$E301="LB"),INDEX('IDP Prj'!$M$11:$M$1000,MATCH(Overall!$D301,'IDP Prj'!$B$11:$B$1000,0)),INDEX(ProjectionCalcs!$Q$8:$Q$979,MATCH(Overall!$D301,ProjectionCalcs!$B$8:$B$979,0))),0)</f>
        <v>0</v>
      </c>
      <c r="O301" s="14" t="str">
        <f>Overall!$D301</f>
        <v>Washington D/ST</v>
      </c>
      <c r="P301" s="15"/>
      <c r="Q301" s="4"/>
      <c r="R301" s="4"/>
      <c r="S301" s="3"/>
      <c r="T301" s="3"/>
      <c r="U301" s="3"/>
      <c r="V301" s="3"/>
      <c r="W301" s="5"/>
      <c r="X301" s="5"/>
      <c r="Y301" s="3"/>
      <c r="Z301" s="3"/>
    </row>
    <row r="302" ht="15.0" customHeight="1">
      <c r="A302" s="1">
        <f t="shared" si="1"/>
        <v>300</v>
      </c>
      <c r="B302" s="12">
        <v>22.0</v>
      </c>
      <c r="C302" s="1" t="str">
        <f t="shared" si="2"/>
        <v>Yes</v>
      </c>
      <c r="D302" s="1" t="s">
        <v>369</v>
      </c>
      <c r="E302" s="1" t="s">
        <v>17</v>
      </c>
      <c r="F302" s="1" t="s">
        <v>114</v>
      </c>
      <c r="G302" s="1" t="str">
        <f t="array" ref="G302">IFERROR(INDEX(Schedules!$T$4:$T$35,MATCH(Overall!$F302,Schedules!$B$4:$B$35,0)),"")</f>
        <v/>
      </c>
      <c r="H302" s="1" t="str">
        <f t="array" ref="H302">IFERROR(INDEX(Injuries!$K$100:$K$600,MATCH(Overall!$D302,Injuries!$J$100:$J$600,0)),"")</f>
        <v/>
      </c>
      <c r="I302" s="1">
        <f t="array" ref="I302">IFERROR(INDEX(Ranks!$J$1:$J$800,MATCH(Overall!$D302,Ranks!$E$1:$E$800,0)),"1000")</f>
        <v>235</v>
      </c>
      <c r="J302" s="1" t="str">
        <f t="array" ref="J302">IFERROR(INDEX(Ranks!$H$1:$H$800,MATCH(Overall!$D302,Ranks!$E$1:$E$800,0)),"1000")</f>
        <v>1000</v>
      </c>
      <c r="K302" s="13">
        <f t="array" ref="K302">IFERROR(INDEX(Ranks!$L$1:$L$800,MATCH(Overall!$D302,Ranks!$E$1:$E$800,0)),"1000")</f>
        <v>291.8</v>
      </c>
      <c r="L302" s="1">
        <f t="array" ref="L302">IFERROR(INDEX(Ranks!$O$1:$O$800,MATCH(Overall!$D302,Ranks!$E$1:$E$800,0)),"Vet")</f>
        <v>39</v>
      </c>
      <c r="M302" s="12">
        <f t="array" ref="M302">IFERROR(INDEX(BorisTier!$E$211:$E$411,MATCH(Overall!$D302,BorisTier!$R$211:$R$411,0)),100)</f>
        <v>100</v>
      </c>
      <c r="N302" s="13">
        <f t="array" ref="N302">IFERROR(IF(OR(Overall!$E302="DB",Overall!$E302="DL",Overall!$E302="LB"),INDEX('IDP Prj'!$M$11:$M$1000,MATCH(Overall!$D302,'IDP Prj'!$B$11:$B$1000,0)),INDEX(ProjectionCalcs!$Q$8:$Q$979,MATCH(Overall!$D302,ProjectionCalcs!$B$8:$B$979,0))),0)</f>
        <v>0</v>
      </c>
      <c r="O302" s="14" t="str">
        <f>Overall!$D302</f>
        <v>La'Mical Perine</v>
      </c>
      <c r="P302" s="15"/>
      <c r="Q302" s="4"/>
      <c r="R302" s="4"/>
      <c r="S302" s="3"/>
      <c r="T302" s="3"/>
      <c r="U302" s="3"/>
      <c r="V302" s="3"/>
      <c r="W302" s="5"/>
      <c r="X302" s="5"/>
      <c r="Y302" s="3"/>
      <c r="Z302" s="3"/>
    </row>
    <row r="303" ht="15.0" customHeight="1">
      <c r="A303" s="1">
        <f t="shared" si="1"/>
        <v>301</v>
      </c>
      <c r="B303" s="23">
        <v>0.0</v>
      </c>
      <c r="C303" s="1" t="str">
        <f t="shared" si="2"/>
        <v>Yes</v>
      </c>
      <c r="D303" s="1" t="s">
        <v>370</v>
      </c>
      <c r="E303" s="1" t="s">
        <v>211</v>
      </c>
      <c r="F303" s="1" t="s">
        <v>99</v>
      </c>
      <c r="G303" s="1" t="str">
        <f t="array" ref="G303">IFERROR(INDEX(Schedules!$T$4:$T$35,MATCH(Overall!$F303,Schedules!$B$4:$B$35,0)),"")</f>
        <v/>
      </c>
      <c r="H303" s="1" t="str">
        <f t="array" ref="H303">IFERROR(INDEX(Injuries!$K$100:$K$600,MATCH(Overall!$D303,Injuries!$J$100:$J$600,0)),"")</f>
        <v/>
      </c>
      <c r="I303" s="1">
        <f t="array" ref="I303">IFERROR(INDEX(Ranks!$J$1:$J$800,MATCH(Overall!$D303,Ranks!$E$1:$E$800,0)),"1000")</f>
        <v>365</v>
      </c>
      <c r="J303" s="1">
        <f t="array" ref="J303">IFERROR(INDEX(Ranks!$H$1:$H$800,MATCH(Overall!$D303,Ranks!$E$1:$E$800,0)),"1000")</f>
        <v>306</v>
      </c>
      <c r="K303" s="13">
        <f t="array" ref="K303">IFERROR(INDEX(Ranks!$L$1:$L$800,MATCH(Overall!$D303,Ranks!$E$1:$E$800,0)),"1000")</f>
        <v>295.1</v>
      </c>
      <c r="L303" s="1" t="str">
        <f t="array" ref="L303">IFERROR(INDEX(Ranks!$O$1:$O$800,MATCH(Overall!$D303,Ranks!$E$1:$E$800,0)),"Vet")</f>
        <v>Vet</v>
      </c>
      <c r="M303" s="12">
        <f t="array" ref="M303">IFERROR(INDEX(BorisTier!$E$211:$E$411,MATCH(Overall!$D303,BorisTier!$R$211:$R$411,0)),100)</f>
        <v>100</v>
      </c>
      <c r="N303" s="13">
        <f t="array" ref="N303">IFERROR(IF(OR(Overall!$E303="DB",Overall!$E303="DL",Overall!$E303="LB"),INDEX('IDP Prj'!$M$11:$M$1000,MATCH(Overall!$D303,'IDP Prj'!$B$11:$B$1000,0)),INDEX(ProjectionCalcs!$Q$8:$Q$979,MATCH(Overall!$D303,ProjectionCalcs!$B$8:$B$979,0))),0)</f>
        <v>0</v>
      </c>
      <c r="O303" s="14" t="str">
        <f>Overall!$D303</f>
        <v>Jaguars D/ST</v>
      </c>
      <c r="P303" s="15"/>
      <c r="Q303" s="4"/>
      <c r="R303" s="4"/>
      <c r="S303" s="3"/>
      <c r="T303" s="3"/>
      <c r="U303" s="3"/>
      <c r="V303" s="3"/>
      <c r="W303" s="5"/>
      <c r="X303" s="5"/>
      <c r="Y303" s="3"/>
      <c r="Z303" s="3"/>
    </row>
    <row r="304" ht="15.0" customHeight="1">
      <c r="A304" s="1">
        <f t="shared" si="1"/>
        <v>302</v>
      </c>
      <c r="B304" s="12">
        <v>22.9</v>
      </c>
      <c r="C304" s="1" t="str">
        <f t="shared" si="2"/>
        <v>Yes</v>
      </c>
      <c r="D304" s="22" t="s">
        <v>371</v>
      </c>
      <c r="E304" s="1" t="s">
        <v>34</v>
      </c>
      <c r="F304" s="1" t="s">
        <v>77</v>
      </c>
      <c r="G304" s="1" t="str">
        <f t="array" ref="G304">IFERROR(INDEX(Schedules!$T$4:$T$35,MATCH(Overall!$F304,Schedules!$B$4:$B$35,0)),"")</f>
        <v/>
      </c>
      <c r="H304" s="1" t="str">
        <f t="array" ref="H304">IFERROR(INDEX(Injuries!$K$100:$K$600,MATCH(Overall!$D304,Injuries!$J$100:$J$600,0)),"")</f>
        <v/>
      </c>
      <c r="I304" s="1">
        <f t="array" ref="I304">IFERROR(INDEX(Ranks!$J$1:$J$800,MATCH(Overall!$D304,Ranks!$E$1:$E$800,0)),"1000")</f>
        <v>225</v>
      </c>
      <c r="J304" s="1">
        <f t="array" ref="J304">IFERROR(INDEX(Ranks!$H$1:$H$800,MATCH(Overall!$D304,Ranks!$E$1:$E$800,0)),"1000")</f>
        <v>867</v>
      </c>
      <c r="K304" s="13">
        <f t="array" ref="K304">IFERROR(INDEX(Ranks!$L$1:$L$800,MATCH(Overall!$D304,Ranks!$E$1:$E$800,0)),"1000")</f>
        <v>281.8</v>
      </c>
      <c r="L304" s="1">
        <f t="array" ref="L304">IFERROR(INDEX(Ranks!$O$1:$O$800,MATCH(Overall!$D304,Ranks!$E$1:$E$800,0)),"Vet")</f>
        <v>32</v>
      </c>
      <c r="M304" s="12">
        <f t="array" ref="M304">IFERROR(INDEX(BorisTier!$E$211:$E$411,MATCH(Overall!$D304,BorisTier!$R$211:$R$411,0)),100)</f>
        <v>100</v>
      </c>
      <c r="N304" s="13">
        <f t="array" ref="N304">IFERROR(IF(OR(Overall!$E304="DB",Overall!$E304="DL",Overall!$E304="LB"),INDEX('IDP Prj'!$M$11:$M$1000,MATCH(Overall!$D304,'IDP Prj'!$B$11:$B$1000,0)),INDEX(ProjectionCalcs!$Q$8:$Q$979,MATCH(Overall!$D304,ProjectionCalcs!$B$8:$B$979,0))),0)</f>
        <v>0</v>
      </c>
      <c r="O304" s="14" t="str">
        <f>Overall!$D304</f>
        <v>Devin Duver1000y</v>
      </c>
      <c r="P304" s="15"/>
      <c r="Q304" s="4"/>
      <c r="R304" s="4"/>
      <c r="S304" s="3"/>
      <c r="T304" s="3"/>
      <c r="U304" s="3"/>
      <c r="V304" s="3"/>
      <c r="W304" s="5"/>
      <c r="X304" s="5"/>
      <c r="Y304" s="3"/>
      <c r="Z304" s="3"/>
    </row>
    <row r="305" ht="15.0" customHeight="1">
      <c r="A305" s="1">
        <f t="shared" si="1"/>
        <v>303</v>
      </c>
      <c r="B305" s="12">
        <v>27.5</v>
      </c>
      <c r="C305" s="1" t="str">
        <f t="shared" si="2"/>
        <v>Yes</v>
      </c>
      <c r="D305" s="1" t="s">
        <v>372</v>
      </c>
      <c r="E305" s="1" t="s">
        <v>61</v>
      </c>
      <c r="F305" s="1" t="s">
        <v>44</v>
      </c>
      <c r="G305" s="1" t="str">
        <f t="array" ref="G305">IFERROR(INDEX(Schedules!$T$4:$T$35,MATCH(Overall!$F305,Schedules!$B$4:$B$35,0)),"")</f>
        <v/>
      </c>
      <c r="H305" s="1" t="str">
        <f t="array" ref="H305">IFERROR(INDEX(Injuries!$K$100:$K$600,MATCH(Overall!$D305,Injuries!$J$100:$J$600,0)),"")</f>
        <v/>
      </c>
      <c r="I305" s="1">
        <f t="array" ref="I305">IFERROR(INDEX(Ranks!$J$1:$J$800,MATCH(Overall!$D305,Ranks!$E$1:$E$800,0)),"1000")</f>
        <v>313</v>
      </c>
      <c r="J305" s="1">
        <f t="array" ref="J305">IFERROR(INDEX(Ranks!$H$1:$H$800,MATCH(Overall!$D305,Ranks!$E$1:$E$800,0)),"1000")</f>
        <v>348</v>
      </c>
      <c r="K305" s="13">
        <f t="array" ref="K305">IFERROR(INDEX(Ranks!$L$1:$L$800,MATCH(Overall!$D305,Ranks!$E$1:$E$800,0)),"1000")</f>
        <v>286.3</v>
      </c>
      <c r="L305" s="1" t="str">
        <f t="array" ref="L305">IFERROR(INDEX(Ranks!$O$1:$O$800,MATCH(Overall!$D305,Ranks!$E$1:$E$800,0)),"Vet")</f>
        <v>Vet</v>
      </c>
      <c r="M305" s="12">
        <f t="array" ref="M305">IFERROR(INDEX(BorisTier!$E$211:$E$411,MATCH(Overall!$D305,BorisTier!$R$211:$R$411,0)),100)</f>
        <v>100</v>
      </c>
      <c r="N305" s="13">
        <f t="array" ref="N305">IFERROR(IF(OR(Overall!$E305="DB",Overall!$E305="DL",Overall!$E305="LB"),INDEX('IDP Prj'!$M$11:$M$1000,MATCH(Overall!$D305,'IDP Prj'!$B$11:$B$1000,0)),INDEX(ProjectionCalcs!$Q$8:$Q$979,MATCH(Overall!$D305,ProjectionCalcs!$B$8:$B$979,0))),0)</f>
        <v>0</v>
      </c>
      <c r="O305" s="14" t="str">
        <f>Overall!$D305</f>
        <v>C.J. Uzomah</v>
      </c>
      <c r="P305" s="15"/>
      <c r="Q305" s="4"/>
      <c r="R305" s="4"/>
      <c r="S305" s="3"/>
      <c r="T305" s="3"/>
      <c r="U305" s="3"/>
      <c r="V305" s="3"/>
      <c r="W305" s="5"/>
      <c r="X305" s="5"/>
      <c r="Y305" s="3"/>
      <c r="Z305" s="3"/>
    </row>
    <row r="306" ht="15.0" customHeight="1">
      <c r="A306" s="1">
        <f t="shared" si="1"/>
        <v>304</v>
      </c>
      <c r="B306" s="12">
        <v>23.7</v>
      </c>
      <c r="C306" s="1" t="str">
        <f t="shared" si="2"/>
        <v>Yes</v>
      </c>
      <c r="D306" s="1" t="s">
        <v>373</v>
      </c>
      <c r="E306" s="1" t="s">
        <v>34</v>
      </c>
      <c r="F306" s="1" t="s">
        <v>140</v>
      </c>
      <c r="G306" s="1" t="str">
        <f t="array" ref="G306">IFERROR(INDEX(Schedules!$T$4:$T$35,MATCH(Overall!$F306,Schedules!$B$4:$B$35,0)),"")</f>
        <v/>
      </c>
      <c r="H306" s="1" t="str">
        <f t="array" ref="H306">IFERROR(INDEX(Injuries!$K$100:$K$600,MATCH(Overall!$D306,Injuries!$J$100:$J$600,0)),"")</f>
        <v/>
      </c>
      <c r="I306" s="1">
        <f t="array" ref="I306">IFERROR(INDEX(Ranks!$J$1:$J$800,MATCH(Overall!$D306,Ranks!$E$1:$E$800,0)),"1000")</f>
        <v>263</v>
      </c>
      <c r="J306" s="1">
        <f t="array" ref="J306">IFERROR(INDEX(Ranks!$H$1:$H$800,MATCH(Overall!$D306,Ranks!$E$1:$E$800,0)),"1000")</f>
        <v>349</v>
      </c>
      <c r="K306" s="13">
        <f t="array" ref="K306">IFERROR(INDEX(Ranks!$L$1:$L$800,MATCH(Overall!$D306,Ranks!$E$1:$E$800,0)),"1000")</f>
        <v>288.3</v>
      </c>
      <c r="L306" s="1" t="str">
        <f t="array" ref="L306">IFERROR(INDEX(Ranks!$O$1:$O$800,MATCH(Overall!$D306,Ranks!$E$1:$E$800,0)),"Vet")</f>
        <v>Vet</v>
      </c>
      <c r="M306" s="12">
        <f t="array" ref="M306">IFERROR(INDEX(BorisTier!$E$211:$E$411,MATCH(Overall!$D306,BorisTier!$R$211:$R$411,0)),100)</f>
        <v>100</v>
      </c>
      <c r="N306" s="13">
        <f t="array" ref="N306">IFERROR(IF(OR(Overall!$E306="DB",Overall!$E306="DL",Overall!$E306="LB"),INDEX('IDP Prj'!$M$11:$M$1000,MATCH(Overall!$D306,'IDP Prj'!$B$11:$B$1000,0)),INDEX(ProjectionCalcs!$Q$8:$Q$979,MATCH(Overall!$D306,ProjectionCalcs!$B$8:$B$979,0))),0)</f>
        <v>0</v>
      </c>
      <c r="O306" s="14" t="str">
        <f>Overall!$D306</f>
        <v>Jakobi Meyers</v>
      </c>
      <c r="P306" s="15"/>
      <c r="Q306" s="4"/>
      <c r="R306" s="4"/>
      <c r="S306" s="3"/>
      <c r="T306" s="3"/>
      <c r="U306" s="3"/>
      <c r="V306" s="3"/>
      <c r="W306" s="5"/>
      <c r="X306" s="5"/>
      <c r="Y306" s="3"/>
      <c r="Z306" s="3"/>
    </row>
    <row r="307" ht="15.0" customHeight="1">
      <c r="A307" s="1">
        <f t="shared" si="1"/>
        <v>305</v>
      </c>
      <c r="B307" s="23">
        <v>0.0</v>
      </c>
      <c r="C307" s="1" t="str">
        <f t="shared" si="2"/>
        <v>Yes</v>
      </c>
      <c r="D307" s="1" t="s">
        <v>374</v>
      </c>
      <c r="E307" s="1" t="s">
        <v>235</v>
      </c>
      <c r="F307" s="1" t="s">
        <v>114</v>
      </c>
      <c r="G307" s="1" t="str">
        <f t="array" ref="G307">IFERROR(INDEX(Schedules!$T$4:$T$35,MATCH(Overall!$F307,Schedules!$B$4:$B$35,0)),"")</f>
        <v/>
      </c>
      <c r="H307" s="1" t="str">
        <f t="array" ref="H307">IFERROR(INDEX(Injuries!$K$100:$K$600,MATCH(Overall!$D307,Injuries!$J$100:$J$600,0)),"")</f>
        <v/>
      </c>
      <c r="I307" s="1" t="str">
        <f t="array" ref="I307">IFERROR(INDEX(Ranks!$J$1:$J$800,MATCH(Overall!$D307,Ranks!$E$1:$E$800,0)),"1000")</f>
        <v>1000</v>
      </c>
      <c r="J307" s="1">
        <f t="array" ref="J307">IFERROR(INDEX(Ranks!$H$1:$H$800,MATCH(Overall!$D307,Ranks!$E$1:$E$800,0)),"1000")</f>
        <v>299</v>
      </c>
      <c r="K307" s="13">
        <f t="array" ref="K307">IFERROR(INDEX(Ranks!$L$1:$L$800,MATCH(Overall!$D307,Ranks!$E$1:$E$800,0)),"1000")</f>
        <v>296.7</v>
      </c>
      <c r="L307" s="1" t="str">
        <f t="array" ref="L307">IFERROR(INDEX(Ranks!$O$1:$O$800,MATCH(Overall!$D307,Ranks!$E$1:$E$800,0)),"Vet")</f>
        <v>Vet</v>
      </c>
      <c r="M307" s="12">
        <f t="array" ref="M307">IFERROR(INDEX(BorisTier!$E$211:$E$411,MATCH(Overall!$D307,BorisTier!$R$211:$R$411,0)),100)</f>
        <v>100</v>
      </c>
      <c r="N307" s="13">
        <f t="array" ref="N307">IFERROR(IF(OR(Overall!$E307="DB",Overall!$E307="DL",Overall!$E307="LB"),INDEX('IDP Prj'!$M$11:$M$1000,MATCH(Overall!$D307,'IDP Prj'!$B$11:$B$1000,0)),INDEX(ProjectionCalcs!$Q$8:$Q$979,MATCH(Overall!$D307,ProjectionCalcs!$B$8:$B$979,0))),0)</f>
        <v>0</v>
      </c>
      <c r="O307" s="14" t="str">
        <f>Overall!$D307</f>
        <v>Brett Maher</v>
      </c>
      <c r="P307" s="15"/>
      <c r="Q307" s="4"/>
      <c r="R307" s="4"/>
      <c r="S307" s="3"/>
      <c r="T307" s="3"/>
      <c r="U307" s="3"/>
      <c r="V307" s="3"/>
      <c r="W307" s="5"/>
      <c r="X307" s="5"/>
      <c r="Y307" s="3"/>
      <c r="Z307" s="3"/>
    </row>
    <row r="308" ht="15.0" customHeight="1">
      <c r="A308" s="1">
        <f t="shared" si="1"/>
        <v>306</v>
      </c>
      <c r="B308" s="12">
        <v>25.0</v>
      </c>
      <c r="C308" s="1" t="str">
        <f t="shared" si="2"/>
        <v>Yes</v>
      </c>
      <c r="D308" s="1" t="s">
        <v>375</v>
      </c>
      <c r="E308" s="1" t="s">
        <v>34</v>
      </c>
      <c r="F308" s="1" t="s">
        <v>64</v>
      </c>
      <c r="G308" s="1" t="str">
        <f t="array" ref="G308">IFERROR(INDEX(Schedules!$T$4:$T$35,MATCH(Overall!$F308,Schedules!$B$4:$B$35,0)),"")</f>
        <v/>
      </c>
      <c r="H308" s="1" t="str">
        <f t="array" ref="H308">IFERROR(INDEX(Injuries!$K$100:$K$600,MATCH(Overall!$D308,Injuries!$J$100:$J$600,0)),"")</f>
        <v/>
      </c>
      <c r="I308" s="1">
        <f t="array" ref="I308">IFERROR(INDEX(Ranks!$J$1:$J$800,MATCH(Overall!$D308,Ranks!$E$1:$E$800,0)),"1000")</f>
        <v>378</v>
      </c>
      <c r="J308" s="1">
        <f t="array" ref="J308">IFERROR(INDEX(Ranks!$H$1:$H$800,MATCH(Overall!$D308,Ranks!$E$1:$E$800,0)),"1000")</f>
        <v>310</v>
      </c>
      <c r="K308" s="13">
        <f t="array" ref="K308">IFERROR(INDEX(Ranks!$L$1:$L$800,MATCH(Overall!$D308,Ranks!$E$1:$E$800,0)),"1000")</f>
        <v>275.5</v>
      </c>
      <c r="L308" s="1" t="str">
        <f t="array" ref="L308">IFERROR(INDEX(Ranks!$O$1:$O$800,MATCH(Overall!$D308,Ranks!$E$1:$E$800,0)),"Vet")</f>
        <v>Vet</v>
      </c>
      <c r="M308" s="12">
        <f t="array" ref="M308">IFERROR(INDEX(BorisTier!$E$211:$E$411,MATCH(Overall!$D308,BorisTier!$R$211:$R$411,0)),100)</f>
        <v>100</v>
      </c>
      <c r="N308" s="13">
        <f t="array" ref="N308">IFERROR(IF(OR(Overall!$E308="DB",Overall!$E308="DL",Overall!$E308="LB"),INDEX('IDP Prj'!$M$11:$M$1000,MATCH(Overall!$D308,'IDP Prj'!$B$11:$B$1000,0)),INDEX(ProjectionCalcs!$Q$8:$Q$979,MATCH(Overall!$D308,ProjectionCalcs!$B$8:$B$979,0))),0)</f>
        <v>0</v>
      </c>
      <c r="O308" s="14" t="str">
        <f>Overall!$D308</f>
        <v>Kendrick Bourne</v>
      </c>
      <c r="P308" s="15"/>
      <c r="Q308" s="4"/>
      <c r="R308" s="4"/>
      <c r="S308" s="3"/>
      <c r="T308" s="3"/>
      <c r="U308" s="3"/>
      <c r="V308" s="3"/>
      <c r="W308" s="5"/>
      <c r="X308" s="5"/>
      <c r="Y308" s="3"/>
      <c r="Z308" s="3"/>
    </row>
    <row r="309" ht="15.0" customHeight="1">
      <c r="A309" s="1">
        <f t="shared" si="1"/>
        <v>307</v>
      </c>
      <c r="B309" s="12">
        <v>29.1</v>
      </c>
      <c r="C309" s="1" t="str">
        <f t="shared" si="2"/>
        <v>Yes</v>
      </c>
      <c r="D309" s="1" t="s">
        <v>376</v>
      </c>
      <c r="E309" s="1" t="s">
        <v>61</v>
      </c>
      <c r="F309" s="1" t="s">
        <v>58</v>
      </c>
      <c r="G309" s="1" t="str">
        <f t="array" ref="G309">IFERROR(INDEX(Schedules!$T$4:$T$35,MATCH(Overall!$F309,Schedules!$B$4:$B$35,0)),"")</f>
        <v/>
      </c>
      <c r="H309" s="1" t="str">
        <f t="array" ref="H309">IFERROR(INDEX(Injuries!$K$100:$K$600,MATCH(Overall!$D309,Injuries!$J$100:$J$600,0)),"")</f>
        <v/>
      </c>
      <c r="I309" s="1">
        <f t="array" ref="I309">IFERROR(INDEX(Ranks!$J$1:$J$800,MATCH(Overall!$D309,Ranks!$E$1:$E$800,0)),"1000")</f>
        <v>330</v>
      </c>
      <c r="J309" s="1">
        <f t="array" ref="J309">IFERROR(INDEX(Ranks!$H$1:$H$800,MATCH(Overall!$D309,Ranks!$E$1:$E$800,0)),"1000")</f>
        <v>315</v>
      </c>
      <c r="K309" s="13">
        <f t="array" ref="K309">IFERROR(INDEX(Ranks!$L$1:$L$800,MATCH(Overall!$D309,Ranks!$E$1:$E$800,0)),"1000")</f>
        <v>296.9</v>
      </c>
      <c r="L309" s="1" t="str">
        <f t="array" ref="L309">IFERROR(INDEX(Ranks!$O$1:$O$800,MATCH(Overall!$D309,Ranks!$E$1:$E$800,0)),"Vet")</f>
        <v>Vet</v>
      </c>
      <c r="M309" s="12">
        <f t="array" ref="M309">IFERROR(INDEX(BorisTier!$E$211:$E$411,MATCH(Overall!$D309,BorisTier!$R$211:$R$411,0)),100)</f>
        <v>100</v>
      </c>
      <c r="N309" s="13">
        <f t="array" ref="N309">IFERROR(IF(OR(Overall!$E309="DB",Overall!$E309="DL",Overall!$E309="LB"),INDEX('IDP Prj'!$M$11:$M$1000,MATCH(Overall!$D309,'IDP Prj'!$B$11:$B$1000,0)),INDEX(ProjectionCalcs!$Q$8:$Q$979,MATCH(Overall!$D309,ProjectionCalcs!$B$8:$B$979,0))),0)</f>
        <v>0</v>
      </c>
      <c r="O309" s="14" t="str">
        <f>Overall!$D309</f>
        <v>Cameron Brate</v>
      </c>
      <c r="P309" s="15"/>
      <c r="Q309" s="4"/>
      <c r="R309" s="4"/>
      <c r="S309" s="3"/>
      <c r="T309" s="3"/>
      <c r="U309" s="3"/>
      <c r="V309" s="3"/>
      <c r="W309" s="5"/>
      <c r="X309" s="5"/>
      <c r="Y309" s="3"/>
      <c r="Z309" s="3"/>
    </row>
    <row r="310" ht="15.0" customHeight="1">
      <c r="A310" s="1">
        <f t="shared" si="1"/>
        <v>308</v>
      </c>
      <c r="B310" s="12">
        <v>27.0</v>
      </c>
      <c r="C310" s="1" t="str">
        <f t="shared" si="2"/>
        <v>Yes</v>
      </c>
      <c r="D310" s="1" t="s">
        <v>377</v>
      </c>
      <c r="E310" s="1" t="s">
        <v>34</v>
      </c>
      <c r="F310" s="1" t="s">
        <v>77</v>
      </c>
      <c r="G310" s="1" t="str">
        <f t="array" ref="G310">IFERROR(INDEX(Schedules!$T$4:$T$35,MATCH(Overall!$F310,Schedules!$B$4:$B$35,0)),"")</f>
        <v/>
      </c>
      <c r="H310" s="1" t="str">
        <f t="array" ref="H310">IFERROR(INDEX(Injuries!$K$100:$K$600,MATCH(Overall!$D310,Injuries!$J$100:$J$600,0)),"")</f>
        <v/>
      </c>
      <c r="I310" s="1">
        <f t="array" ref="I310">IFERROR(INDEX(Ranks!$J$1:$J$800,MATCH(Overall!$D310,Ranks!$E$1:$E$800,0)),"1000")</f>
        <v>371</v>
      </c>
      <c r="J310" s="1">
        <f t="array" ref="J310">IFERROR(INDEX(Ranks!$H$1:$H$800,MATCH(Overall!$D310,Ranks!$E$1:$E$800,0)),"1000")</f>
        <v>312</v>
      </c>
      <c r="K310" s="13">
        <f t="array" ref="K310">IFERROR(INDEX(Ranks!$L$1:$L$800,MATCH(Overall!$D310,Ranks!$E$1:$E$800,0)),"1000")</f>
        <v>286.1</v>
      </c>
      <c r="L310" s="1" t="str">
        <f t="array" ref="L310">IFERROR(INDEX(Ranks!$O$1:$O$800,MATCH(Overall!$D310,Ranks!$E$1:$E$800,0)),"Vet")</f>
        <v>Vet</v>
      </c>
      <c r="M310" s="12">
        <f t="array" ref="M310">IFERROR(INDEX(BorisTier!$E$211:$E$411,MATCH(Overall!$D310,BorisTier!$R$211:$R$411,0)),100)</f>
        <v>100</v>
      </c>
      <c r="N310" s="13">
        <f t="array" ref="N310">IFERROR(IF(OR(Overall!$E310="DB",Overall!$E310="DL",Overall!$E310="LB"),INDEX('IDP Prj'!$M$11:$M$1000,MATCH(Overall!$D310,'IDP Prj'!$B$11:$B$1000,0)),INDEX(ProjectionCalcs!$Q$8:$Q$979,MATCH(Overall!$D310,ProjectionCalcs!$B$8:$B$979,0))),0)</f>
        <v>0</v>
      </c>
      <c r="O310" s="14" t="str">
        <f>Overall!$D310</f>
        <v>Willie Snead IV</v>
      </c>
      <c r="P310" s="15"/>
      <c r="Q310" s="4"/>
      <c r="R310" s="4"/>
      <c r="S310" s="3"/>
      <c r="T310" s="3"/>
      <c r="U310" s="3"/>
      <c r="V310" s="3"/>
      <c r="W310" s="5"/>
      <c r="X310" s="5"/>
      <c r="Y310" s="3"/>
      <c r="Z310" s="3"/>
    </row>
    <row r="311" ht="15.0" customHeight="1">
      <c r="A311" s="1">
        <f t="shared" si="1"/>
        <v>309</v>
      </c>
      <c r="B311" s="23">
        <v>0.0</v>
      </c>
      <c r="C311" s="1" t="str">
        <f t="shared" si="2"/>
        <v>Yes</v>
      </c>
      <c r="D311" s="1" t="s">
        <v>378</v>
      </c>
      <c r="E311" s="1" t="s">
        <v>235</v>
      </c>
      <c r="F311" s="1" t="s">
        <v>111</v>
      </c>
      <c r="G311" s="1" t="str">
        <f t="array" ref="G311">IFERROR(INDEX(Schedules!$T$4:$T$35,MATCH(Overall!$F311,Schedules!$B$4:$B$35,0)),"")</f>
        <v/>
      </c>
      <c r="H311" s="1" t="str">
        <f t="array" ref="H311">IFERROR(INDEX(Injuries!$K$100:$K$600,MATCH(Overall!$D311,Injuries!$J$100:$J$600,0)),"")</f>
        <v/>
      </c>
      <c r="I311" s="1">
        <f t="array" ref="I311">IFERROR(INDEX(Ranks!$J$1:$J$800,MATCH(Overall!$D311,Ranks!$E$1:$E$800,0)),"1000")</f>
        <v>223</v>
      </c>
      <c r="J311" s="1">
        <f t="array" ref="J311">IFERROR(INDEX(Ranks!$H$1:$H$800,MATCH(Overall!$D311,Ranks!$E$1:$E$800,0)),"1000")</f>
        <v>322</v>
      </c>
      <c r="K311" s="13">
        <f t="array" ref="K311">IFERROR(INDEX(Ranks!$L$1:$L$800,MATCH(Overall!$D311,Ranks!$E$1:$E$800,0)),"1000")</f>
        <v>299.7</v>
      </c>
      <c r="L311" s="1" t="str">
        <f t="array" ref="L311">IFERROR(INDEX(Ranks!$O$1:$O$800,MATCH(Overall!$D311,Ranks!$E$1:$E$800,0)),"Vet")</f>
        <v>Vet</v>
      </c>
      <c r="M311" s="12">
        <f t="array" ref="M311">IFERROR(INDEX(BorisTier!$E$211:$E$411,MATCH(Overall!$D311,BorisTier!$R$211:$R$411,0)),100)</f>
        <v>100</v>
      </c>
      <c r="N311" s="13">
        <f t="array" ref="N311">IFERROR(IF(OR(Overall!$E311="DB",Overall!$E311="DL",Overall!$E311="LB"),INDEX('IDP Prj'!$M$11:$M$1000,MATCH(Overall!$D311,'IDP Prj'!$B$11:$B$1000,0)),INDEX(ProjectionCalcs!$Q$8:$Q$979,MATCH(Overall!$D311,ProjectionCalcs!$B$8:$B$979,0))),0)</f>
        <v>0</v>
      </c>
      <c r="O311" s="14" t="str">
        <f>Overall!$D311</f>
        <v>Chase McLaughlin</v>
      </c>
      <c r="P311" s="15"/>
      <c r="Q311" s="4"/>
      <c r="R311" s="4"/>
      <c r="S311" s="3"/>
      <c r="T311" s="3"/>
      <c r="U311" s="3"/>
      <c r="V311" s="3"/>
      <c r="W311" s="5"/>
      <c r="X311" s="5"/>
      <c r="Y311" s="3"/>
      <c r="Z311" s="3"/>
    </row>
    <row r="312" ht="15.0" customHeight="1">
      <c r="A312" s="1">
        <f t="shared" si="1"/>
        <v>310</v>
      </c>
      <c r="B312" s="23">
        <v>0.0</v>
      </c>
      <c r="C312" s="1" t="str">
        <f t="shared" si="2"/>
        <v>Yes</v>
      </c>
      <c r="D312" s="1" t="s">
        <v>379</v>
      </c>
      <c r="E312" s="1" t="s">
        <v>235</v>
      </c>
      <c r="F312" s="1" t="s">
        <v>20</v>
      </c>
      <c r="G312" s="1" t="str">
        <f t="array" ref="G312">IFERROR(INDEX(Schedules!$T$4:$T$35,MATCH(Overall!$F312,Schedules!$B$4:$B$35,0)),"")</f>
        <v/>
      </c>
      <c r="H312" s="1" t="str">
        <f t="array" ref="H312">IFERROR(INDEX(Injuries!$K$100:$K$600,MATCH(Overall!$D312,Injuries!$J$100:$J$600,0)),"")</f>
        <v/>
      </c>
      <c r="I312" s="1" t="str">
        <f t="array" ref="I312">IFERROR(INDEX(Ranks!$J$1:$J$800,MATCH(Overall!$D312,Ranks!$E$1:$E$800,0)),"1000")</f>
        <v>1000</v>
      </c>
      <c r="J312" s="1" t="str">
        <f t="array" ref="J312">IFERROR(INDEX(Ranks!$H$1:$H$800,MATCH(Overall!$D312,Ranks!$E$1:$E$800,0)),"1000")</f>
        <v>1000</v>
      </c>
      <c r="K312" s="13">
        <f t="array" ref="K312">IFERROR(INDEX(Ranks!$L$1:$L$800,MATCH(Overall!$D312,Ranks!$E$1:$E$800,0)),"1000")</f>
        <v>320.6</v>
      </c>
      <c r="L312" s="1" t="str">
        <f t="array" ref="L312">IFERROR(INDEX(Ranks!$O$1:$O$800,MATCH(Overall!$D312,Ranks!$E$1:$E$800,0)),"Vet")</f>
        <v>Vet</v>
      </c>
      <c r="M312" s="12">
        <f t="array" ref="M312">IFERROR(INDEX(BorisTier!$E$211:$E$411,MATCH(Overall!$D312,BorisTier!$R$211:$R$411,0)),100)</f>
        <v>100</v>
      </c>
      <c r="N312" s="13">
        <f t="array" ref="N312">IFERROR(IF(OR(Overall!$E312="DB",Overall!$E312="DL",Overall!$E312="LB"),INDEX('IDP Prj'!$M$11:$M$1000,MATCH(Overall!$D312,'IDP Prj'!$B$11:$B$1000,0)),INDEX(ProjectionCalcs!$Q$8:$Q$979,MATCH(Overall!$D312,ProjectionCalcs!$B$8:$B$979,0))),0)</f>
        <v>0</v>
      </c>
      <c r="O312" s="14" t="str">
        <f>Overall!$D312</f>
        <v>Chandler Catanzaro</v>
      </c>
      <c r="P312" s="15"/>
      <c r="Q312" s="4"/>
      <c r="R312" s="4"/>
      <c r="S312" s="3"/>
      <c r="T312" s="3"/>
      <c r="U312" s="3"/>
      <c r="V312" s="3"/>
      <c r="W312" s="5"/>
      <c r="X312" s="5"/>
      <c r="Y312" s="3"/>
      <c r="Z312" s="3"/>
    </row>
    <row r="313" ht="15.0" customHeight="1">
      <c r="A313" s="1">
        <f t="shared" si="1"/>
        <v>311</v>
      </c>
      <c r="B313" s="23">
        <v>0.0</v>
      </c>
      <c r="C313" s="1" t="str">
        <f t="shared" si="2"/>
        <v>Yes</v>
      </c>
      <c r="D313" s="1" t="s">
        <v>380</v>
      </c>
      <c r="E313" s="1" t="s">
        <v>235</v>
      </c>
      <c r="F313" s="1" t="s">
        <v>272</v>
      </c>
      <c r="G313" s="1" t="str">
        <f t="array" ref="G313">IFERROR(INDEX(Schedules!$T$4:$T$35,MATCH(Overall!$F313,Schedules!$B$4:$B$35,0)),"")</f>
        <v/>
      </c>
      <c r="H313" s="1" t="str">
        <f t="array" ref="H313">IFERROR(INDEX(Injuries!$K$100:$K$600,MATCH(Overall!$D313,Injuries!$J$100:$J$600,0)),"")</f>
        <v/>
      </c>
      <c r="I313" s="1" t="str">
        <f t="array" ref="I313">IFERROR(INDEX(Ranks!$J$1:$J$800,MATCH(Overall!$D313,Ranks!$E$1:$E$800,0)),"1000")</f>
        <v>1000</v>
      </c>
      <c r="J313" s="1">
        <f t="array" ref="J313">IFERROR(INDEX(Ranks!$H$1:$H$800,MATCH(Overall!$D313,Ranks!$E$1:$E$800,0)),"1000")</f>
        <v>336</v>
      </c>
      <c r="K313" s="13">
        <f t="array" ref="K313">IFERROR(INDEX(Ranks!$L$1:$L$800,MATCH(Overall!$D313,Ranks!$E$1:$E$800,0)),"1000")</f>
        <v>301.7</v>
      </c>
      <c r="L313" s="1" t="str">
        <f t="array" ref="L313">IFERROR(INDEX(Ranks!$O$1:$O$800,MATCH(Overall!$D313,Ranks!$E$1:$E$800,0)),"Vet")</f>
        <v>Vet</v>
      </c>
      <c r="M313" s="12">
        <f t="array" ref="M313">IFERROR(INDEX(BorisTier!$E$211:$E$411,MATCH(Overall!$D313,BorisTier!$R$211:$R$411,0)),100)</f>
        <v>100</v>
      </c>
      <c r="N313" s="13">
        <f t="array" ref="N313">IFERROR(IF(OR(Overall!$E313="DB",Overall!$E313="DL",Overall!$E313="LB"),INDEX('IDP Prj'!$M$11:$M$1000,MATCH(Overall!$D313,'IDP Prj'!$B$11:$B$1000,0)),INDEX(ProjectionCalcs!$Q$8:$Q$979,MATCH(Overall!$D313,ProjectionCalcs!$B$8:$B$979,0))),0)</f>
        <v>0</v>
      </c>
      <c r="O313" s="14" t="str">
        <f>Overall!$D313</f>
        <v>Aldrick Rosas</v>
      </c>
      <c r="P313" s="15"/>
      <c r="Q313" s="4"/>
      <c r="R313" s="4"/>
      <c r="S313" s="3"/>
      <c r="T313" s="3"/>
      <c r="U313" s="3"/>
      <c r="V313" s="3"/>
      <c r="W313" s="5"/>
      <c r="X313" s="5"/>
      <c r="Y313" s="3"/>
      <c r="Z313" s="3"/>
    </row>
    <row r="314" ht="15.0" customHeight="1">
      <c r="A314" s="1">
        <f t="shared" si="1"/>
        <v>312</v>
      </c>
      <c r="B314" s="12">
        <v>24.0</v>
      </c>
      <c r="C314" s="1" t="str">
        <f t="shared" si="2"/>
        <v>Yes</v>
      </c>
      <c r="D314" s="1" t="s">
        <v>381</v>
      </c>
      <c r="E314" s="1" t="s">
        <v>34</v>
      </c>
      <c r="F314" s="1" t="s">
        <v>95</v>
      </c>
      <c r="G314" s="1" t="str">
        <f t="array" ref="G314">IFERROR(INDEX(Schedules!$T$4:$T$35,MATCH(Overall!$F314,Schedules!$B$4:$B$35,0)),"")</f>
        <v/>
      </c>
      <c r="H314" s="1" t="str">
        <f t="array" ref="H314">IFERROR(INDEX(Injuries!$K$100:$K$600,MATCH(Overall!$D314,Injuries!$J$100:$J$600,0)),"")</f>
        <v/>
      </c>
      <c r="I314" s="1">
        <f t="array" ref="I314">IFERROR(INDEX(Ranks!$J$1:$J$800,MATCH(Overall!$D314,Ranks!$E$1:$E$800,0)),"1000")</f>
        <v>285</v>
      </c>
      <c r="J314" s="1" t="str">
        <f t="array" ref="J314">IFERROR(INDEX(Ranks!$H$1:$H$800,MATCH(Overall!$D314,Ranks!$E$1:$E$800,0)),"1000")</f>
        <v>1000</v>
      </c>
      <c r="K314" s="13">
        <f t="array" ref="K314">IFERROR(INDEX(Ranks!$L$1:$L$800,MATCH(Overall!$D314,Ranks!$E$1:$E$800,0)),"1000")</f>
        <v>287.6</v>
      </c>
      <c r="L314" s="1">
        <f t="array" ref="L314">IFERROR(INDEX(Ranks!$O$1:$O$800,MATCH(Overall!$D314,Ranks!$E$1:$E$800,0)),"Vet")</f>
        <v>29</v>
      </c>
      <c r="M314" s="12">
        <f t="array" ref="M314">IFERROR(INDEX(BorisTier!$E$211:$E$411,MATCH(Overall!$D314,BorisTier!$R$211:$R$411,0)),100)</f>
        <v>100</v>
      </c>
      <c r="N314" s="13">
        <f t="array" ref="N314">IFERROR(IF(OR(Overall!$E314="DB",Overall!$E314="DL",Overall!$E314="LB"),INDEX('IDP Prj'!$M$11:$M$1000,MATCH(Overall!$D314,'IDP Prj'!$B$11:$B$1000,0)),INDEX(ProjectionCalcs!$Q$8:$Q$979,MATCH(Overall!$D314,ProjectionCalcs!$B$8:$B$979,0))),0)</f>
        <v>0</v>
      </c>
      <c r="O314" s="14" t="str">
        <f>Overall!$D314</f>
        <v>Van Jefferson</v>
      </c>
      <c r="P314" s="15"/>
      <c r="Q314" s="4"/>
      <c r="R314" s="4"/>
      <c r="S314" s="3"/>
      <c r="T314" s="3"/>
      <c r="U314" s="3"/>
      <c r="V314" s="3"/>
      <c r="W314" s="5"/>
      <c r="X314" s="5"/>
      <c r="Y314" s="3"/>
      <c r="Z314" s="3"/>
    </row>
    <row r="315" ht="15.0" customHeight="1">
      <c r="A315" s="1">
        <f t="shared" si="1"/>
        <v>313</v>
      </c>
      <c r="B315" s="23">
        <v>0.0</v>
      </c>
      <c r="C315" s="1" t="str">
        <f t="shared" si="2"/>
        <v>Yes</v>
      </c>
      <c r="D315" s="1" t="s">
        <v>382</v>
      </c>
      <c r="E315" s="1" t="s">
        <v>235</v>
      </c>
      <c r="F315" s="1" t="s">
        <v>27</v>
      </c>
      <c r="G315" s="1" t="str">
        <f t="array" ref="G315">IFERROR(INDEX(Schedules!$T$4:$T$35,MATCH(Overall!$F315,Schedules!$B$4:$B$35,0)),"")</f>
        <v/>
      </c>
      <c r="H315" s="1" t="str">
        <f t="array" ref="H315">IFERROR(INDEX(Injuries!$K$100:$K$600,MATCH(Overall!$D315,Injuries!$J$100:$J$600,0)),"")</f>
        <v/>
      </c>
      <c r="I315" s="1">
        <f t="array" ref="I315">IFERROR(INDEX(Ranks!$J$1:$J$800,MATCH(Overall!$D315,Ranks!$E$1:$E$800,0)),"1000")</f>
        <v>352</v>
      </c>
      <c r="J315" s="1">
        <f t="array" ref="J315">IFERROR(INDEX(Ranks!$H$1:$H$800,MATCH(Overall!$D315,Ranks!$E$1:$E$800,0)),"1000")</f>
        <v>482</v>
      </c>
      <c r="K315" s="13">
        <f t="array" ref="K315">IFERROR(INDEX(Ranks!$L$1:$L$800,MATCH(Overall!$D315,Ranks!$E$1:$E$800,0)),"1000")</f>
        <v>304.4</v>
      </c>
      <c r="L315" s="1" t="str">
        <f t="array" ref="L315">IFERROR(INDEX(Ranks!$O$1:$O$800,MATCH(Overall!$D315,Ranks!$E$1:$E$800,0)),"Vet")</f>
        <v>Vet</v>
      </c>
      <c r="M315" s="12">
        <f t="array" ref="M315">IFERROR(INDEX(BorisTier!$E$211:$E$411,MATCH(Overall!$D315,BorisTier!$R$211:$R$411,0)),100)</f>
        <v>100</v>
      </c>
      <c r="N315" s="13">
        <f t="array" ref="N315">IFERROR(IF(OR(Overall!$E315="DB",Overall!$E315="DL",Overall!$E315="LB"),INDEX('IDP Prj'!$M$11:$M$1000,MATCH(Overall!$D315,'IDP Prj'!$B$11:$B$1000,0)),INDEX(ProjectionCalcs!$Q$8:$Q$979,MATCH(Overall!$D315,ProjectionCalcs!$B$8:$B$979,0))),0)</f>
        <v>0</v>
      </c>
      <c r="O315" s="14" t="str">
        <f>Overall!$D315</f>
        <v>Greg Joseph</v>
      </c>
      <c r="P315" s="15"/>
      <c r="Q315" s="4"/>
      <c r="R315" s="4"/>
      <c r="S315" s="3"/>
      <c r="T315" s="3"/>
      <c r="U315" s="3"/>
      <c r="V315" s="3"/>
      <c r="W315" s="5"/>
      <c r="X315" s="5"/>
      <c r="Y315" s="3"/>
      <c r="Z315" s="3"/>
    </row>
    <row r="316" ht="15.0" customHeight="1">
      <c r="A316" s="1">
        <f t="shared" si="1"/>
        <v>314</v>
      </c>
      <c r="B316" s="12">
        <v>28.7</v>
      </c>
      <c r="C316" s="1" t="str">
        <f t="shared" si="2"/>
        <v>Yes</v>
      </c>
      <c r="D316" s="1" t="s">
        <v>383</v>
      </c>
      <c r="E316" s="1" t="s">
        <v>61</v>
      </c>
      <c r="F316" s="1" t="s">
        <v>111</v>
      </c>
      <c r="G316" s="1" t="str">
        <f t="array" ref="G316">IFERROR(INDEX(Schedules!$T$4:$T$35,MATCH(Overall!$F316,Schedules!$B$4:$B$35,0)),"")</f>
        <v/>
      </c>
      <c r="H316" s="1" t="str">
        <f t="array" ref="H316">IFERROR(INDEX(Injuries!$K$100:$K$600,MATCH(Overall!$D316,Injuries!$J$100:$J$600,0)),"")</f>
        <v/>
      </c>
      <c r="I316" s="1">
        <f t="array" ref="I316">IFERROR(INDEX(Ranks!$J$1:$J$800,MATCH(Overall!$D316,Ranks!$E$1:$E$800,0)),"1000")</f>
        <v>327</v>
      </c>
      <c r="J316" s="1">
        <f t="array" ref="J316">IFERROR(INDEX(Ranks!$H$1:$H$800,MATCH(Overall!$D316,Ranks!$E$1:$E$800,0)),"1000")</f>
        <v>426</v>
      </c>
      <c r="K316" s="13">
        <f t="array" ref="K316">IFERROR(INDEX(Ranks!$L$1:$L$800,MATCH(Overall!$D316,Ranks!$E$1:$E$800,0)),"1000")</f>
        <v>294.5</v>
      </c>
      <c r="L316" s="1" t="str">
        <f t="array" ref="L316">IFERROR(INDEX(Ranks!$O$1:$O$800,MATCH(Overall!$D316,Ranks!$E$1:$E$800,0)),"Vet")</f>
        <v>Vet</v>
      </c>
      <c r="M316" s="12">
        <f t="array" ref="M316">IFERROR(INDEX(BorisTier!$E$211:$E$411,MATCH(Overall!$D316,BorisTier!$R$211:$R$411,0)),100)</f>
        <v>100</v>
      </c>
      <c r="N316" s="13">
        <f t="array" ref="N316">IFERROR(IF(OR(Overall!$E316="DB",Overall!$E316="DL",Overall!$E316="LB"),INDEX('IDP Prj'!$M$11:$M$1000,MATCH(Overall!$D316,'IDP Prj'!$B$11:$B$1000,0)),INDEX(ProjectionCalcs!$Q$8:$Q$979,MATCH(Overall!$D316,ProjectionCalcs!$B$8:$B$979,0))),0)</f>
        <v>0</v>
      </c>
      <c r="O316" s="14" t="str">
        <f>Overall!$D316</f>
        <v>Trey Burton</v>
      </c>
      <c r="P316" s="15"/>
      <c r="Q316" s="4"/>
      <c r="R316" s="4"/>
      <c r="S316" s="3"/>
      <c r="T316" s="3"/>
      <c r="U316" s="3"/>
      <c r="V316" s="3"/>
      <c r="W316" s="5"/>
      <c r="X316" s="5"/>
      <c r="Y316" s="3"/>
      <c r="Z316" s="3"/>
    </row>
    <row r="317" ht="15.0" customHeight="1">
      <c r="A317" s="1">
        <f t="shared" si="1"/>
        <v>315</v>
      </c>
      <c r="B317" s="12">
        <v>21.9</v>
      </c>
      <c r="C317" s="1" t="str">
        <f t="shared" si="2"/>
        <v>Yes</v>
      </c>
      <c r="D317" s="1" t="s">
        <v>384</v>
      </c>
      <c r="E317" s="1" t="s">
        <v>17</v>
      </c>
      <c r="F317" s="1" t="s">
        <v>85</v>
      </c>
      <c r="G317" s="1" t="str">
        <f t="array" ref="G317">IFERROR(INDEX(Schedules!$T$4:$T$35,MATCH(Overall!$F317,Schedules!$B$4:$B$35,0)),"")</f>
        <v/>
      </c>
      <c r="H317" s="1" t="str">
        <f t="array" ref="H317">IFERROR(INDEX(Injuries!$K$100:$K$600,MATCH(Overall!$D317,Injuries!$J$100:$J$600,0)),"")</f>
        <v/>
      </c>
      <c r="I317" s="1">
        <f t="array" ref="I317">IFERROR(INDEX(Ranks!$J$1:$J$800,MATCH(Overall!$D317,Ranks!$E$1:$E$800,0)),"1000")</f>
        <v>284</v>
      </c>
      <c r="J317" s="1">
        <f t="array" ref="J317">IFERROR(INDEX(Ranks!$H$1:$H$800,MATCH(Overall!$D317,Ranks!$E$1:$E$800,0)),"1000")</f>
        <v>855</v>
      </c>
      <c r="K317" s="13">
        <f t="array" ref="K317">IFERROR(INDEX(Ranks!$L$1:$L$800,MATCH(Overall!$D317,Ranks!$E$1:$E$800,0)),"1000")</f>
        <v>302.6</v>
      </c>
      <c r="L317" s="1">
        <f t="array" ref="L317">IFERROR(INDEX(Ranks!$O$1:$O$800,MATCH(Overall!$D317,Ranks!$E$1:$E$800,0)),"Vet")</f>
        <v>41</v>
      </c>
      <c r="M317" s="12">
        <f t="array" ref="M317">IFERROR(INDEX(BorisTier!$E$211:$E$411,MATCH(Overall!$D317,BorisTier!$R$211:$R$411,0)),100)</f>
        <v>100</v>
      </c>
      <c r="N317" s="13">
        <f t="array" ref="N317">IFERROR(IF(OR(Overall!$E317="DB",Overall!$E317="DL",Overall!$E317="LB"),INDEX('IDP Prj'!$M$11:$M$1000,MATCH(Overall!$D317,'IDP Prj'!$B$11:$B$1000,0)),INDEX(ProjectionCalcs!$Q$8:$Q$979,MATCH(Overall!$D317,ProjectionCalcs!$B$8:$B$979,0))),0)</f>
        <v>0</v>
      </c>
      <c r="O317" s="14" t="str">
        <f>Overall!$D317</f>
        <v>DeeJay Dallas</v>
      </c>
      <c r="P317" s="15"/>
      <c r="Q317" s="4"/>
      <c r="R317" s="4"/>
      <c r="S317" s="3"/>
      <c r="T317" s="3"/>
      <c r="U317" s="3"/>
      <c r="V317" s="3"/>
      <c r="W317" s="5"/>
      <c r="X317" s="5"/>
      <c r="Y317" s="3"/>
      <c r="Z317" s="3"/>
    </row>
    <row r="318" ht="15.0" customHeight="1">
      <c r="A318" s="1">
        <f t="shared" si="1"/>
        <v>316</v>
      </c>
      <c r="B318" s="23">
        <v>0.0</v>
      </c>
      <c r="C318" s="1" t="str">
        <f t="shared" si="2"/>
        <v>Yes</v>
      </c>
      <c r="D318" s="1" t="s">
        <v>385</v>
      </c>
      <c r="E318" s="1" t="s">
        <v>235</v>
      </c>
      <c r="F318" s="1" t="s">
        <v>50</v>
      </c>
      <c r="G318" s="1" t="str">
        <f t="array" ref="G318">IFERROR(INDEX(Schedules!$T$4:$T$35,MATCH(Overall!$F318,Schedules!$B$4:$B$35,0)),"")</f>
        <v/>
      </c>
      <c r="H318" s="1" t="str">
        <f t="array" ref="H318">IFERROR(INDEX(Injuries!$K$100:$K$600,MATCH(Overall!$D318,Injuries!$J$100:$J$600,0)),"")</f>
        <v/>
      </c>
      <c r="I318" s="1">
        <f t="array" ref="I318">IFERROR(INDEX(Ranks!$J$1:$J$800,MATCH(Overall!$D318,Ranks!$E$1:$E$800,0)),"1000")</f>
        <v>354</v>
      </c>
      <c r="J318" s="1">
        <f t="array" ref="J318">IFERROR(INDEX(Ranks!$H$1:$H$800,MATCH(Overall!$D318,Ranks!$E$1:$E$800,0)),"1000")</f>
        <v>316</v>
      </c>
      <c r="K318" s="13">
        <f t="array" ref="K318">IFERROR(INDEX(Ranks!$L$1:$L$800,MATCH(Overall!$D318,Ranks!$E$1:$E$800,0)),"1000")</f>
        <v>302.4</v>
      </c>
      <c r="L318" s="1" t="str">
        <f t="array" ref="L318">IFERROR(INDEX(Ranks!$O$1:$O$800,MATCH(Overall!$D318,Ranks!$E$1:$E$800,0)),"Vet")</f>
        <v>Vet</v>
      </c>
      <c r="M318" s="12">
        <f t="array" ref="M318">IFERROR(INDEX(BorisTier!$E$211:$E$411,MATCH(Overall!$D318,BorisTier!$R$211:$R$411,0)),100)</f>
        <v>100</v>
      </c>
      <c r="N318" s="13">
        <f t="array" ref="N318">IFERROR(IF(OR(Overall!$E318="DB",Overall!$E318="DL",Overall!$E318="LB"),INDEX('IDP Prj'!$M$11:$M$1000,MATCH(Overall!$D318,'IDP Prj'!$B$11:$B$1000,0)),INDEX(ProjectionCalcs!$Q$8:$Q$979,MATCH(Overall!$D318,ProjectionCalcs!$B$8:$B$979,0))),0)</f>
        <v>0</v>
      </c>
      <c r="O318" s="14" t="str">
        <f>Overall!$D318</f>
        <v>Daniel Carlson</v>
      </c>
      <c r="P318" s="15"/>
      <c r="Q318" s="4"/>
      <c r="R318" s="4"/>
      <c r="S318" s="3"/>
      <c r="T318" s="3"/>
      <c r="U318" s="3"/>
      <c r="V318" s="3"/>
      <c r="W318" s="5"/>
      <c r="X318" s="5"/>
      <c r="Y318" s="3"/>
      <c r="Z318" s="3"/>
    </row>
    <row r="319" ht="15.0" customHeight="1">
      <c r="A319" s="1">
        <f t="shared" si="1"/>
        <v>317</v>
      </c>
      <c r="B319" s="12">
        <v>23.4</v>
      </c>
      <c r="C319" s="1" t="str">
        <f t="shared" si="2"/>
        <v>Yes</v>
      </c>
      <c r="D319" s="1" t="s">
        <v>386</v>
      </c>
      <c r="E319" s="1" t="s">
        <v>34</v>
      </c>
      <c r="F319" s="1" t="s">
        <v>36</v>
      </c>
      <c r="G319" s="1" t="str">
        <f t="array" ref="G319">IFERROR(INDEX(Schedules!$T$4:$T$35,MATCH(Overall!$F319,Schedules!$B$4:$B$35,0)),"")</f>
        <v/>
      </c>
      <c r="H319" s="1" t="str">
        <f t="array" ref="H319">IFERROR(INDEX(Injuries!$K$100:$K$600,MATCH(Overall!$D319,Injuries!$J$100:$J$600,0)),"")</f>
        <v/>
      </c>
      <c r="I319" s="1" t="str">
        <f t="array" ref="I319">IFERROR(INDEX(Ranks!$J$1:$J$800,MATCH(Overall!$D319,Ranks!$E$1:$E$800,0)),"1000")</f>
        <v>1000</v>
      </c>
      <c r="J319" s="1" t="str">
        <f t="array" ref="J319">IFERROR(INDEX(Ranks!$H$1:$H$800,MATCH(Overall!$D319,Ranks!$E$1:$E$800,0)),"1000")</f>
        <v>1000</v>
      </c>
      <c r="K319" s="13">
        <f t="array" ref="K319">IFERROR(INDEX(Ranks!$L$1:$L$800,MATCH(Overall!$D319,Ranks!$E$1:$E$800,0)),"1000")</f>
        <v>300</v>
      </c>
      <c r="L319" s="1" t="str">
        <f t="array" ref="L319">IFERROR(INDEX(Ranks!$O$1:$O$800,MATCH(Overall!$D319,Ranks!$E$1:$E$800,0)),"Vet")</f>
        <v>Vet</v>
      </c>
      <c r="M319" s="12">
        <f t="array" ref="M319">IFERROR(INDEX(BorisTier!$E$211:$E$411,MATCH(Overall!$D319,BorisTier!$R$211:$R$411,0)),100)</f>
        <v>100</v>
      </c>
      <c r="N319" s="13">
        <f t="array" ref="N319">IFERROR(IF(OR(Overall!$E319="DB",Overall!$E319="DL",Overall!$E319="LB"),INDEX('IDP Prj'!$M$11:$M$1000,MATCH(Overall!$D319,'IDP Prj'!$B$11:$B$1000,0)),INDEX(ProjectionCalcs!$Q$8:$Q$979,MATCH(Overall!$D319,ProjectionCalcs!$B$8:$B$979,0))),0)</f>
        <v>0</v>
      </c>
      <c r="O319" s="14" t="str">
        <f>Overall!$D319</f>
        <v>Olabisi Johnson</v>
      </c>
      <c r="P319" s="15"/>
      <c r="Q319" s="4"/>
      <c r="R319" s="4"/>
      <c r="S319" s="3"/>
      <c r="T319" s="3"/>
      <c r="U319" s="3"/>
      <c r="V319" s="3"/>
      <c r="W319" s="5"/>
      <c r="X319" s="5"/>
      <c r="Y319" s="3"/>
      <c r="Z319" s="3"/>
    </row>
    <row r="320" ht="15.0" customHeight="1">
      <c r="A320" s="1">
        <f t="shared" si="1"/>
        <v>318</v>
      </c>
      <c r="B320" s="23">
        <v>0.0</v>
      </c>
      <c r="C320" s="1" t="str">
        <f t="shared" si="2"/>
        <v>Yes</v>
      </c>
      <c r="D320" s="1" t="s">
        <v>387</v>
      </c>
      <c r="E320" s="1" t="s">
        <v>211</v>
      </c>
      <c r="F320" s="1" t="s">
        <v>53</v>
      </c>
      <c r="G320" s="1" t="str">
        <f t="array" ref="G320">IFERROR(INDEX(Schedules!$T$4:$T$35,MATCH(Overall!$F320,Schedules!$B$4:$B$35,0)),"")</f>
        <v/>
      </c>
      <c r="H320" s="1" t="str">
        <f t="array" ref="H320">IFERROR(INDEX(Injuries!$K$100:$K$600,MATCH(Overall!$D320,Injuries!$J$100:$J$600,0)),"")</f>
        <v/>
      </c>
      <c r="I320" s="1">
        <f t="array" ref="I320">IFERROR(INDEX(Ranks!$J$1:$J$800,MATCH(Overall!$D320,Ranks!$E$1:$E$800,0)),"1000")</f>
        <v>367</v>
      </c>
      <c r="J320" s="1">
        <f t="array" ref="J320">IFERROR(INDEX(Ranks!$H$1:$H$800,MATCH(Overall!$D320,Ranks!$E$1:$E$800,0)),"1000")</f>
        <v>234</v>
      </c>
      <c r="K320" s="13">
        <f t="array" ref="K320">IFERROR(INDEX(Ranks!$L$1:$L$800,MATCH(Overall!$D320,Ranks!$E$1:$E$800,0)),"1000")</f>
        <v>305.4</v>
      </c>
      <c r="L320" s="1" t="str">
        <f t="array" ref="L320">IFERROR(INDEX(Ranks!$O$1:$O$800,MATCH(Overall!$D320,Ranks!$E$1:$E$800,0)),"Vet")</f>
        <v>Vet</v>
      </c>
      <c r="M320" s="12">
        <f t="array" ref="M320">IFERROR(INDEX(BorisTier!$E$211:$E$411,MATCH(Overall!$D320,BorisTier!$R$211:$R$411,0)),100)</f>
        <v>100</v>
      </c>
      <c r="N320" s="13">
        <f t="array" ref="N320">IFERROR(IF(OR(Overall!$E320="DB",Overall!$E320="DL",Overall!$E320="LB"),INDEX('IDP Prj'!$M$11:$M$1000,MATCH(Overall!$D320,'IDP Prj'!$B$11:$B$1000,0)),INDEX(ProjectionCalcs!$Q$8:$Q$979,MATCH(Overall!$D320,ProjectionCalcs!$B$8:$B$979,0))),0)</f>
        <v>0</v>
      </c>
      <c r="O320" s="14" t="str">
        <f>Overall!$D320</f>
        <v>Falcons D/ST</v>
      </c>
      <c r="P320" s="15"/>
      <c r="Q320" s="4"/>
      <c r="R320" s="4"/>
      <c r="S320" s="3"/>
      <c r="T320" s="3"/>
      <c r="U320" s="3"/>
      <c r="V320" s="3"/>
      <c r="W320" s="5"/>
      <c r="X320" s="5"/>
      <c r="Y320" s="3"/>
      <c r="Z320" s="3"/>
    </row>
    <row r="321" ht="15.0" customHeight="1">
      <c r="A321" s="1">
        <f t="shared" si="1"/>
        <v>319</v>
      </c>
      <c r="B321" s="23">
        <v>0.0</v>
      </c>
      <c r="C321" s="1" t="str">
        <f t="shared" si="2"/>
        <v>Yes</v>
      </c>
      <c r="D321" s="1" t="s">
        <v>388</v>
      </c>
      <c r="E321" s="1" t="s">
        <v>211</v>
      </c>
      <c r="F321" s="1" t="s">
        <v>117</v>
      </c>
      <c r="G321" s="1" t="str">
        <f t="array" ref="G321">IFERROR(INDEX(Schedules!$T$4:$T$35,MATCH(Overall!$F321,Schedules!$B$4:$B$35,0)),"")</f>
        <v/>
      </c>
      <c r="H321" s="1" t="str">
        <f t="array" ref="H321">IFERROR(INDEX(Injuries!$K$100:$K$600,MATCH(Overall!$D321,Injuries!$J$100:$J$600,0)),"")</f>
        <v/>
      </c>
      <c r="I321" s="1">
        <f t="array" ref="I321">IFERROR(INDEX(Ranks!$J$1:$J$800,MATCH(Overall!$D321,Ranks!$E$1:$E$800,0)),"1000")</f>
        <v>360</v>
      </c>
      <c r="J321" s="1">
        <f t="array" ref="J321">IFERROR(INDEX(Ranks!$H$1:$H$800,MATCH(Overall!$D321,Ranks!$E$1:$E$800,0)),"1000")</f>
        <v>275</v>
      </c>
      <c r="K321" s="13">
        <f t="array" ref="K321">IFERROR(INDEX(Ranks!$L$1:$L$800,MATCH(Overall!$D321,Ranks!$E$1:$E$800,0)),"1000")</f>
        <v>311.4</v>
      </c>
      <c r="L321" s="1" t="str">
        <f t="array" ref="L321">IFERROR(INDEX(Ranks!$O$1:$O$800,MATCH(Overall!$D321,Ranks!$E$1:$E$800,0)),"Vet")</f>
        <v>Vet</v>
      </c>
      <c r="M321" s="12">
        <f t="array" ref="M321">IFERROR(INDEX(BorisTier!$E$211:$E$411,MATCH(Overall!$D321,BorisTier!$R$211:$R$411,0)),100)</f>
        <v>100</v>
      </c>
      <c r="N321" s="13">
        <f t="array" ref="N321">IFERROR(IF(OR(Overall!$E321="DB",Overall!$E321="DL",Overall!$E321="LB"),INDEX('IDP Prj'!$M$11:$M$1000,MATCH(Overall!$D321,'IDP Prj'!$B$11:$B$1000,0)),INDEX(ProjectionCalcs!$Q$8:$Q$979,MATCH(Overall!$D321,ProjectionCalcs!$B$8:$B$979,0))),0)</f>
        <v>0</v>
      </c>
      <c r="O321" s="14" t="str">
        <f>Overall!$D321</f>
        <v>Dolphins D/ST</v>
      </c>
      <c r="P321" s="15"/>
      <c r="Q321" s="4"/>
      <c r="R321" s="4"/>
      <c r="S321" s="3"/>
      <c r="T321" s="3"/>
      <c r="U321" s="3"/>
      <c r="V321" s="3"/>
      <c r="W321" s="5"/>
      <c r="X321" s="5"/>
      <c r="Y321" s="3"/>
      <c r="Z321" s="3"/>
    </row>
    <row r="322" ht="15.0" customHeight="1">
      <c r="A322" s="1">
        <f t="shared" si="1"/>
        <v>320</v>
      </c>
      <c r="B322" s="12">
        <v>28.3</v>
      </c>
      <c r="C322" s="1" t="str">
        <f t="shared" si="2"/>
        <v>Yes</v>
      </c>
      <c r="D322" s="1" t="s">
        <v>389</v>
      </c>
      <c r="E322" s="1" t="s">
        <v>61</v>
      </c>
      <c r="F322" s="1" t="s">
        <v>107</v>
      </c>
      <c r="G322" s="1" t="str">
        <f t="array" ref="G322">IFERROR(INDEX(Schedules!$T$4:$T$35,MATCH(Overall!$F322,Schedules!$B$4:$B$35,0)),"")</f>
        <v/>
      </c>
      <c r="H322" s="1" t="str">
        <f t="array" ref="H322">IFERROR(INDEX(Injuries!$K$100:$K$600,MATCH(Overall!$D322,Injuries!$J$100:$J$600,0)),"")</f>
        <v/>
      </c>
      <c r="I322" s="1">
        <f t="array" ref="I322">IFERROR(INDEX(Ranks!$J$1:$J$800,MATCH(Overall!$D322,Ranks!$E$1:$E$800,0)),"1000")</f>
        <v>333</v>
      </c>
      <c r="J322" s="1">
        <f t="array" ref="J322">IFERROR(INDEX(Ranks!$H$1:$H$800,MATCH(Overall!$D322,Ranks!$E$1:$E$800,0)),"1000")</f>
        <v>318</v>
      </c>
      <c r="K322" s="13">
        <f t="array" ref="K322">IFERROR(INDEX(Ranks!$L$1:$L$800,MATCH(Overall!$D322,Ranks!$E$1:$E$800,0)),"1000")</f>
        <v>296.8</v>
      </c>
      <c r="L322" s="1" t="str">
        <f t="array" ref="L322">IFERROR(INDEX(Ranks!$O$1:$O$800,MATCH(Overall!$D322,Ranks!$E$1:$E$800,0)),"Vet")</f>
        <v>Vet</v>
      </c>
      <c r="M322" s="12">
        <f t="array" ref="M322">IFERROR(INDEX(BorisTier!$E$211:$E$411,MATCH(Overall!$D322,BorisTier!$R$211:$R$411,0)),100)</f>
        <v>100</v>
      </c>
      <c r="N322" s="13">
        <f t="array" ref="N322">IFERROR(IF(OR(Overall!$E322="DB",Overall!$E322="DL",Overall!$E322="LB"),INDEX('IDP Prj'!$M$11:$M$1000,MATCH(Overall!$D322,'IDP Prj'!$B$11:$B$1000,0)),INDEX(ProjectionCalcs!$Q$8:$Q$979,MATCH(Overall!$D322,ProjectionCalcs!$B$8:$B$979,0))),0)</f>
        <v>0</v>
      </c>
      <c r="O322" s="14" t="str">
        <f>Overall!$D322</f>
        <v>Jordan Akins</v>
      </c>
      <c r="P322" s="15"/>
      <c r="Q322" s="4"/>
      <c r="R322" s="4"/>
      <c r="S322" s="3"/>
      <c r="T322" s="3"/>
      <c r="U322" s="3"/>
      <c r="V322" s="3"/>
      <c r="W322" s="5"/>
      <c r="X322" s="5"/>
      <c r="Y322" s="3"/>
      <c r="Z322" s="3"/>
    </row>
    <row r="323" ht="15.0" customHeight="1">
      <c r="A323" s="1">
        <f t="shared" si="1"/>
        <v>321</v>
      </c>
      <c r="B323" s="12">
        <v>24.6</v>
      </c>
      <c r="C323" s="1" t="str">
        <f t="shared" si="2"/>
        <v>Yes</v>
      </c>
      <c r="D323" s="22" t="s">
        <v>390</v>
      </c>
      <c r="E323" s="1" t="s">
        <v>17</v>
      </c>
      <c r="F323" s="1" t="s">
        <v>18</v>
      </c>
      <c r="G323" s="1" t="str">
        <f t="array" ref="G323">IFERROR(INDEX(Schedules!$T$4:$T$35,MATCH(Overall!$F323,Schedules!$B$4:$B$35,0)),"")</f>
        <v/>
      </c>
      <c r="H323" s="1" t="str">
        <f t="array" ref="H323">IFERROR(INDEX(Injuries!$K$100:$K$600,MATCH(Overall!$D323,Injuries!$J$100:$J$600,0)),"")</f>
        <v/>
      </c>
      <c r="I323" s="1">
        <f t="array" ref="I323">IFERROR(INDEX(Ranks!$J$1:$J$800,MATCH(Overall!$D323,Ranks!$E$1:$E$800,0)),"1000")</f>
        <v>282</v>
      </c>
      <c r="J323" s="1">
        <f t="array" ref="J323">IFERROR(INDEX(Ranks!$H$1:$H$800,MATCH(Overall!$D323,Ranks!$E$1:$E$800,0)),"1000")</f>
        <v>411</v>
      </c>
      <c r="K323" s="13">
        <f t="array" ref="K323">IFERROR(INDEX(Ranks!$L$1:$L$800,MATCH(Overall!$D323,Ranks!$E$1:$E$800,0)),"1000")</f>
        <v>311.3</v>
      </c>
      <c r="L323" s="1" t="str">
        <f t="array" ref="L323">IFERROR(INDEX(Ranks!$O$1:$O$800,MATCH(Overall!$D323,Ranks!$E$1:$E$800,0)),"Vet")</f>
        <v>Vet</v>
      </c>
      <c r="M323" s="12">
        <f t="array" ref="M323">IFERROR(INDEX(BorisTier!$E$211:$E$411,MATCH(Overall!$D323,BorisTier!$R$211:$R$411,0)),100)</f>
        <v>100</v>
      </c>
      <c r="N323" s="13">
        <f t="array" ref="N323">IFERROR(IF(OR(Overall!$E323="DB",Overall!$E323="DL",Overall!$E323="LB"),INDEX('IDP Prj'!$M$11:$M$1000,MATCH(Overall!$D323,'IDP Prj'!$B$11:$B$1000,0)),INDEX(ProjectionCalcs!$Q$8:$Q$979,MATCH(Overall!$D323,ProjectionCalcs!$B$8:$B$979,0))),0)</f>
        <v>0</v>
      </c>
      <c r="O323" s="14" t="str">
        <f>Overall!$D323</f>
        <v>Reggie Bon1000fon</v>
      </c>
      <c r="P323" s="15"/>
      <c r="Q323" s="4"/>
      <c r="R323" s="4"/>
      <c r="S323" s="3"/>
      <c r="T323" s="3"/>
      <c r="U323" s="3"/>
      <c r="V323" s="3"/>
      <c r="W323" s="5"/>
      <c r="X323" s="5"/>
      <c r="Y323" s="3"/>
      <c r="Z323" s="3"/>
    </row>
    <row r="324" ht="15.0" customHeight="1">
      <c r="A324" s="1">
        <f t="shared" si="1"/>
        <v>322</v>
      </c>
      <c r="B324" s="12">
        <v>26.0</v>
      </c>
      <c r="C324" s="1" t="str">
        <f t="shared" si="2"/>
        <v>Yes</v>
      </c>
      <c r="D324" s="1" t="s">
        <v>391</v>
      </c>
      <c r="E324" s="1" t="s">
        <v>17</v>
      </c>
      <c r="F324" s="1" t="s">
        <v>111</v>
      </c>
      <c r="G324" s="1" t="str">
        <f t="array" ref="G324">IFERROR(INDEX(Schedules!$T$4:$T$35,MATCH(Overall!$F324,Schedules!$B$4:$B$35,0)),"")</f>
        <v/>
      </c>
      <c r="H324" s="1" t="str">
        <f t="array" ref="H324">IFERROR(INDEX(Injuries!$K$100:$K$600,MATCH(Overall!$D324,Injuries!$J$100:$J$600,0)),"")</f>
        <v/>
      </c>
      <c r="I324" s="1">
        <f t="array" ref="I324">IFERROR(INDEX(Ranks!$J$1:$J$800,MATCH(Overall!$D324,Ranks!$E$1:$E$800,0)),"1000")</f>
        <v>322</v>
      </c>
      <c r="J324" s="1">
        <f t="array" ref="J324">IFERROR(INDEX(Ranks!$H$1:$H$800,MATCH(Overall!$D324,Ranks!$E$1:$E$800,0)),"1000")</f>
        <v>359</v>
      </c>
      <c r="K324" s="13">
        <f t="array" ref="K324">IFERROR(INDEX(Ranks!$L$1:$L$800,MATCH(Overall!$D324,Ranks!$E$1:$E$800,0)),"1000")</f>
        <v>315.9</v>
      </c>
      <c r="L324" s="1" t="str">
        <f t="array" ref="L324">IFERROR(INDEX(Ranks!$O$1:$O$800,MATCH(Overall!$D324,Ranks!$E$1:$E$800,0)),"Vet")</f>
        <v>Vet</v>
      </c>
      <c r="M324" s="12">
        <f t="array" ref="M324">IFERROR(INDEX(BorisTier!$E$211:$E$411,MATCH(Overall!$D324,BorisTier!$R$211:$R$411,0)),100)</f>
        <v>100</v>
      </c>
      <c r="N324" s="13">
        <f t="array" ref="N324">IFERROR(IF(OR(Overall!$E324="DB",Overall!$E324="DL",Overall!$E324="LB"),INDEX('IDP Prj'!$M$11:$M$1000,MATCH(Overall!$D324,'IDP Prj'!$B$11:$B$1000,0)),INDEX(ProjectionCalcs!$Q$8:$Q$979,MATCH(Overall!$D324,ProjectionCalcs!$B$8:$B$979,0))),0)</f>
        <v>0</v>
      </c>
      <c r="O324" s="14" t="str">
        <f>Overall!$D324</f>
        <v>Jordan Wilkins</v>
      </c>
      <c r="P324" s="15"/>
      <c r="Q324" s="4"/>
      <c r="R324" s="4"/>
      <c r="S324" s="3"/>
      <c r="T324" s="3"/>
      <c r="U324" s="3"/>
      <c r="V324" s="3"/>
      <c r="W324" s="5"/>
      <c r="X324" s="5"/>
      <c r="Y324" s="3"/>
      <c r="Z324" s="3"/>
    </row>
    <row r="325" ht="15.0" customHeight="1">
      <c r="A325" s="1">
        <f t="shared" si="1"/>
        <v>323</v>
      </c>
      <c r="B325" s="12">
        <v>0.0</v>
      </c>
      <c r="C325" s="1" t="str">
        <f t="shared" si="2"/>
        <v>Yes</v>
      </c>
      <c r="D325" s="1" t="s">
        <v>392</v>
      </c>
      <c r="E325" s="1" t="s">
        <v>75</v>
      </c>
      <c r="F325" s="1" t="s">
        <v>83</v>
      </c>
      <c r="G325" s="1" t="str">
        <f t="array" ref="G325">IFERROR(INDEX(Schedules!$T$4:$T$35,MATCH(Overall!$F325,Schedules!$B$4:$B$35,0)),"")</f>
        <v/>
      </c>
      <c r="H325" s="1" t="str">
        <f t="array" ref="H325">IFERROR(INDEX(Injuries!$K$100:$K$600,MATCH(Overall!$D325,Injuries!$J$100:$J$600,0)),"")</f>
        <v/>
      </c>
      <c r="I325" s="1">
        <f t="array" ref="I325">IFERROR(INDEX(Ranks!$J$1:$J$800,MATCH(Overall!$D325,Ranks!$E$1:$E$800,0)),"1000")</f>
        <v>316</v>
      </c>
      <c r="J325" s="1">
        <f t="array" ref="J325">IFERROR(INDEX(Ranks!$H$1:$H$800,MATCH(Overall!$D325,Ranks!$E$1:$E$800,0)),"1000")</f>
        <v>284</v>
      </c>
      <c r="K325" s="13">
        <f t="array" ref="K325">IFERROR(INDEX(Ranks!$L$1:$L$800,MATCH(Overall!$D325,Ranks!$E$1:$E$800,0)),"1000")</f>
        <v>305.7</v>
      </c>
      <c r="L325" s="1" t="str">
        <f t="array" ref="L325">IFERROR(INDEX(Ranks!$O$1:$O$800,MATCH(Overall!$D325,Ranks!$E$1:$E$800,0)),"Vet")</f>
        <v>Vet</v>
      </c>
      <c r="M325" s="12">
        <f t="array" ref="M325">IFERROR(INDEX(BorisTier!$E$211:$E$411,MATCH(Overall!$D325,BorisTier!$R$211:$R$411,0)),100)</f>
        <v>100</v>
      </c>
      <c r="N325" s="13">
        <f t="array" ref="N325">IFERROR(IF(OR(Overall!$E325="DB",Overall!$E325="DL",Overall!$E325="LB"),INDEX('IDP Prj'!$M$11:$M$1000,MATCH(Overall!$D325,'IDP Prj'!$B$11:$B$1000,0)),INDEX(ProjectionCalcs!$Q$8:$Q$979,MATCH(Overall!$D325,ProjectionCalcs!$B$8:$B$979,0))),0)</f>
        <v>0</v>
      </c>
      <c r="O325" s="14" t="str">
        <f>Overall!$D325</f>
        <v>Mitchell Trubisky</v>
      </c>
      <c r="P325" s="15"/>
      <c r="Q325" s="4"/>
      <c r="R325" s="4"/>
      <c r="S325" s="3"/>
      <c r="T325" s="3"/>
      <c r="U325" s="3"/>
      <c r="V325" s="3"/>
      <c r="W325" s="5"/>
      <c r="X325" s="5"/>
      <c r="Y325" s="3"/>
      <c r="Z325" s="3"/>
    </row>
    <row r="326" ht="15.0" customHeight="1">
      <c r="A326" s="1">
        <f t="shared" si="1"/>
        <v>324</v>
      </c>
      <c r="B326" s="23">
        <v>0.0</v>
      </c>
      <c r="C326" s="1" t="str">
        <f t="shared" si="2"/>
        <v>Yes</v>
      </c>
      <c r="D326" s="1" t="s">
        <v>393</v>
      </c>
      <c r="E326" s="1" t="s">
        <v>211</v>
      </c>
      <c r="F326" s="1" t="s">
        <v>18</v>
      </c>
      <c r="G326" s="1" t="str">
        <f t="array" ref="G326">IFERROR(INDEX(Schedules!$T$4:$T$35,MATCH(Overall!$F326,Schedules!$B$4:$B$35,0)),"")</f>
        <v/>
      </c>
      <c r="H326" s="1" t="str">
        <f t="array" ref="H326">IFERROR(INDEX(Injuries!$K$100:$K$600,MATCH(Overall!$D326,Injuries!$J$100:$J$600,0)),"")</f>
        <v/>
      </c>
      <c r="I326" s="1">
        <f t="array" ref="I326">IFERROR(INDEX(Ranks!$J$1:$J$800,MATCH(Overall!$D326,Ranks!$E$1:$E$800,0)),"1000")</f>
        <v>369</v>
      </c>
      <c r="J326" s="1">
        <f t="array" ref="J326">IFERROR(INDEX(Ranks!$H$1:$H$800,MATCH(Overall!$D326,Ranks!$E$1:$E$800,0)),"1000")</f>
        <v>317</v>
      </c>
      <c r="K326" s="13">
        <f t="array" ref="K326">IFERROR(INDEX(Ranks!$L$1:$L$800,MATCH(Overall!$D326,Ranks!$E$1:$E$800,0)),"1000")</f>
        <v>310.9</v>
      </c>
      <c r="L326" s="1" t="str">
        <f t="array" ref="L326">IFERROR(INDEX(Ranks!$O$1:$O$800,MATCH(Overall!$D326,Ranks!$E$1:$E$800,0)),"Vet")</f>
        <v>Vet</v>
      </c>
      <c r="M326" s="12">
        <f t="array" ref="M326">IFERROR(INDEX(BorisTier!$E$211:$E$411,MATCH(Overall!$D326,BorisTier!$R$211:$R$411,0)),100)</f>
        <v>100</v>
      </c>
      <c r="N326" s="13">
        <f t="array" ref="N326">IFERROR(IF(OR(Overall!$E326="DB",Overall!$E326="DL",Overall!$E326="LB"),INDEX('IDP Prj'!$M$11:$M$1000,MATCH(Overall!$D326,'IDP Prj'!$B$11:$B$1000,0)),INDEX(ProjectionCalcs!$Q$8:$Q$979,MATCH(Overall!$D326,ProjectionCalcs!$B$8:$B$979,0))),0)</f>
        <v>0</v>
      </c>
      <c r="O326" s="14" t="str">
        <f>Overall!$D326</f>
        <v>Panthers D/ST</v>
      </c>
      <c r="P326" s="15"/>
      <c r="Q326" s="4"/>
      <c r="R326" s="4"/>
      <c r="S326" s="3"/>
      <c r="T326" s="3"/>
      <c r="U326" s="3"/>
      <c r="V326" s="3"/>
      <c r="W326" s="5"/>
      <c r="X326" s="5"/>
      <c r="Y326" s="3"/>
      <c r="Z326" s="3"/>
    </row>
    <row r="327" ht="15.0" customHeight="1">
      <c r="A327" s="1">
        <f t="shared" si="1"/>
        <v>325</v>
      </c>
      <c r="B327" s="23">
        <v>0.0</v>
      </c>
      <c r="C327" s="1" t="str">
        <f t="shared" si="2"/>
        <v>Yes</v>
      </c>
      <c r="D327" s="1" t="s">
        <v>394</v>
      </c>
      <c r="E327" s="1" t="s">
        <v>235</v>
      </c>
      <c r="F327" s="1" t="s">
        <v>23</v>
      </c>
      <c r="G327" s="1" t="str">
        <f t="array" ref="G327">IFERROR(INDEX(Schedules!$T$4:$T$35,MATCH(Overall!$F327,Schedules!$B$4:$B$35,0)),"")</f>
        <v/>
      </c>
      <c r="H327" s="1" t="str">
        <f t="array" ref="H327">IFERROR(INDEX(Injuries!$K$100:$K$600,MATCH(Overall!$D327,Injuries!$J$100:$J$600,0)),"")</f>
        <v/>
      </c>
      <c r="I327" s="1" t="str">
        <f t="array" ref="I327">IFERROR(INDEX(Ranks!$J$1:$J$800,MATCH(Overall!$D327,Ranks!$E$1:$E$800,0)),"1000")</f>
        <v>1000</v>
      </c>
      <c r="J327" s="1">
        <f t="array" ref="J327">IFERROR(INDEX(Ranks!$H$1:$H$800,MATCH(Overall!$D327,Ranks!$E$1:$E$800,0)),"1000")</f>
        <v>241</v>
      </c>
      <c r="K327" s="13">
        <f t="array" ref="K327">IFERROR(INDEX(Ranks!$L$1:$L$800,MATCH(Overall!$D327,Ranks!$E$1:$E$800,0)),"1000")</f>
        <v>311.5</v>
      </c>
      <c r="L327" s="1" t="str">
        <f t="array" ref="L327">IFERROR(INDEX(Ranks!$O$1:$O$800,MATCH(Overall!$D327,Ranks!$E$1:$E$800,0)),"Vet")</f>
        <v>Vet</v>
      </c>
      <c r="M327" s="12">
        <f t="array" ref="M327">IFERROR(INDEX(BorisTier!$E$211:$E$411,MATCH(Overall!$D327,BorisTier!$R$211:$R$411,0)),100)</f>
        <v>100</v>
      </c>
      <c r="N327" s="13">
        <f t="array" ref="N327">IFERROR(IF(OR(Overall!$E327="DB",Overall!$E327="DL",Overall!$E327="LB"),INDEX('IDP Prj'!$M$11:$M$1000,MATCH(Overall!$D327,'IDP Prj'!$B$11:$B$1000,0)),INDEX(ProjectionCalcs!$Q$8:$Q$979,MATCH(Overall!$D327,ProjectionCalcs!$B$8:$B$979,0))),0)</f>
        <v>0</v>
      </c>
      <c r="O327" s="14" t="str">
        <f>Overall!$D327</f>
        <v>Kai Forbath</v>
      </c>
      <c r="P327" s="15"/>
      <c r="Q327" s="4"/>
      <c r="R327" s="4"/>
      <c r="S327" s="3"/>
      <c r="T327" s="3"/>
      <c r="U327" s="3"/>
      <c r="V327" s="3"/>
      <c r="W327" s="5"/>
      <c r="X327" s="5"/>
      <c r="Y327" s="3"/>
      <c r="Z327" s="3"/>
    </row>
    <row r="328" ht="15.0" customHeight="1">
      <c r="A328" s="1">
        <f t="shared" si="1"/>
        <v>326</v>
      </c>
      <c r="B328" s="23">
        <v>0.0</v>
      </c>
      <c r="C328" s="1" t="str">
        <f t="shared" si="2"/>
        <v>Yes</v>
      </c>
      <c r="D328" s="1" t="s">
        <v>395</v>
      </c>
      <c r="E328" s="1" t="s">
        <v>211</v>
      </c>
      <c r="F328" s="1" t="s">
        <v>70</v>
      </c>
      <c r="G328" s="1" t="str">
        <f t="array" ref="G328">IFERROR(INDEX(Schedules!$T$4:$T$35,MATCH(Overall!$F328,Schedules!$B$4:$B$35,0)),"")</f>
        <v/>
      </c>
      <c r="H328" s="1" t="str">
        <f t="array" ref="H328">IFERROR(INDEX(Injuries!$K$100:$K$600,MATCH(Overall!$D328,Injuries!$J$100:$J$600,0)),"")</f>
        <v/>
      </c>
      <c r="I328" s="1">
        <f t="array" ref="I328">IFERROR(INDEX(Ranks!$J$1:$J$800,MATCH(Overall!$D328,Ranks!$E$1:$E$800,0)),"1000")</f>
        <v>286</v>
      </c>
      <c r="J328" s="1">
        <f t="array" ref="J328">IFERROR(INDEX(Ranks!$H$1:$H$800,MATCH(Overall!$D328,Ranks!$E$1:$E$800,0)),"1000")</f>
        <v>330</v>
      </c>
      <c r="K328" s="13">
        <f t="array" ref="K328">IFERROR(INDEX(Ranks!$L$1:$L$800,MATCH(Overall!$D328,Ranks!$E$1:$E$800,0)),"1000")</f>
        <v>309.3</v>
      </c>
      <c r="L328" s="1" t="str">
        <f t="array" ref="L328">IFERROR(INDEX(Ranks!$O$1:$O$800,MATCH(Overall!$D328,Ranks!$E$1:$E$800,0)),"Vet")</f>
        <v>Vet</v>
      </c>
      <c r="M328" s="12">
        <f t="array" ref="M328">IFERROR(INDEX(BorisTier!$E$211:$E$411,MATCH(Overall!$D328,BorisTier!$R$211:$R$411,0)),100)</f>
        <v>100</v>
      </c>
      <c r="N328" s="13">
        <f t="array" ref="N328">IFERROR(IF(OR(Overall!$E328="DB",Overall!$E328="DL",Overall!$E328="LB"),INDEX('IDP Prj'!$M$11:$M$1000,MATCH(Overall!$D328,'IDP Prj'!$B$11:$B$1000,0)),INDEX(ProjectionCalcs!$Q$8:$Q$979,MATCH(Overall!$D328,ProjectionCalcs!$B$8:$B$979,0))),0)</f>
        <v>0</v>
      </c>
      <c r="O328" s="14" t="str">
        <f>Overall!$D328</f>
        <v>Lions D/ST</v>
      </c>
      <c r="P328" s="15"/>
      <c r="Q328" s="4"/>
      <c r="R328" s="4"/>
      <c r="S328" s="3"/>
      <c r="T328" s="3"/>
      <c r="U328" s="3"/>
      <c r="V328" s="3"/>
      <c r="W328" s="5"/>
      <c r="X328" s="5"/>
      <c r="Y328" s="3"/>
      <c r="Z328" s="3"/>
    </row>
    <row r="329" ht="15.0" customHeight="1">
      <c r="A329" s="1">
        <f t="shared" si="1"/>
        <v>327</v>
      </c>
      <c r="B329" s="12">
        <v>20.6</v>
      </c>
      <c r="C329" s="1" t="str">
        <f t="shared" si="2"/>
        <v>Yes</v>
      </c>
      <c r="D329" s="1" t="s">
        <v>396</v>
      </c>
      <c r="E329" s="1" t="s">
        <v>17</v>
      </c>
      <c r="F329" s="1" t="s">
        <v>68</v>
      </c>
      <c r="G329" s="1" t="str">
        <f t="array" ref="G329">IFERROR(INDEX(Schedules!$T$4:$T$35,MATCH(Overall!$F329,Schedules!$B$4:$B$35,0)),"")</f>
        <v/>
      </c>
      <c r="H329" s="1" t="str">
        <f t="array" ref="H329">IFERROR(INDEX(Injuries!$K$100:$K$600,MATCH(Overall!$D329,Injuries!$J$100:$J$600,0)),"")</f>
        <v/>
      </c>
      <c r="I329" s="1">
        <f t="array" ref="I329">IFERROR(INDEX(Ranks!$J$1:$J$800,MATCH(Overall!$D329,Ranks!$E$1:$E$800,0)),"1000")</f>
        <v>308</v>
      </c>
      <c r="J329" s="1">
        <f t="array" ref="J329">IFERROR(INDEX(Ranks!$H$1:$H$800,MATCH(Overall!$D329,Ranks!$E$1:$E$800,0)),"1000")</f>
        <v>823</v>
      </c>
      <c r="K329" s="13">
        <f t="array" ref="K329">IFERROR(INDEX(Ranks!$L$1:$L$800,MATCH(Overall!$D329,Ranks!$E$1:$E$800,0)),"1000")</f>
        <v>310.7</v>
      </c>
      <c r="L329" s="1">
        <f t="array" ref="L329">IFERROR(INDEX(Ranks!$O$1:$O$800,MATCH(Overall!$D329,Ranks!$E$1:$E$800,0)),"Vet")</f>
        <v>36</v>
      </c>
      <c r="M329" s="12">
        <f t="array" ref="M329">IFERROR(INDEX(BorisTier!$E$211:$E$411,MATCH(Overall!$D329,BorisTier!$R$211:$R$411,0)),100)</f>
        <v>100</v>
      </c>
      <c r="N329" s="13">
        <f t="array" ref="N329">IFERROR(IF(OR(Overall!$E329="DB",Overall!$E329="DL",Overall!$E329="LB"),INDEX('IDP Prj'!$M$11:$M$1000,MATCH(Overall!$D329,'IDP Prj'!$B$11:$B$1000,0)),INDEX(ProjectionCalcs!$Q$8:$Q$979,MATCH(Overall!$D329,ProjectionCalcs!$B$8:$B$979,0))),0)</f>
        <v>0</v>
      </c>
      <c r="O329" s="14" t="str">
        <f>Overall!$D329</f>
        <v>Eno Benjamin</v>
      </c>
      <c r="P329" s="15"/>
      <c r="Q329" s="4"/>
      <c r="R329" s="4"/>
      <c r="S329" s="3"/>
      <c r="T329" s="3"/>
      <c r="U329" s="3"/>
      <c r="V329" s="3"/>
      <c r="W329" s="5"/>
      <c r="X329" s="5"/>
      <c r="Y329" s="3"/>
      <c r="Z329" s="3"/>
    </row>
    <row r="330" ht="15.0" customHeight="1">
      <c r="A330" s="1">
        <f t="shared" si="1"/>
        <v>328</v>
      </c>
      <c r="B330" s="12">
        <v>22.9</v>
      </c>
      <c r="C330" s="1" t="str">
        <f t="shared" si="2"/>
        <v>Yes</v>
      </c>
      <c r="D330" s="1" t="s">
        <v>397</v>
      </c>
      <c r="E330" s="1" t="s">
        <v>61</v>
      </c>
      <c r="F330" s="1" t="s">
        <v>140</v>
      </c>
      <c r="G330" s="1" t="str">
        <f t="array" ref="G330">IFERROR(INDEX(Schedules!$T$4:$T$35,MATCH(Overall!$F330,Schedules!$B$4:$B$35,0)),"")</f>
        <v/>
      </c>
      <c r="H330" s="1" t="str">
        <f t="array" ref="H330">IFERROR(INDEX(Injuries!$K$100:$K$600,MATCH(Overall!$D330,Injuries!$J$100:$J$600,0)),"")</f>
        <v/>
      </c>
      <c r="I330" s="1">
        <f t="array" ref="I330">IFERROR(INDEX(Ranks!$J$1:$J$800,MATCH(Overall!$D330,Ranks!$E$1:$E$800,0)),"1000")</f>
        <v>324</v>
      </c>
      <c r="J330" s="1">
        <f t="array" ref="J330">IFERROR(INDEX(Ranks!$H$1:$H$800,MATCH(Overall!$D330,Ranks!$E$1:$E$800,0)),"1000")</f>
        <v>814</v>
      </c>
      <c r="K330" s="13">
        <f t="array" ref="K330">IFERROR(INDEX(Ranks!$L$1:$L$800,MATCH(Overall!$D330,Ranks!$E$1:$E$800,0)),"1000")</f>
        <v>309.8</v>
      </c>
      <c r="L330" s="1">
        <f t="array" ref="L330">IFERROR(INDEX(Ranks!$O$1:$O$800,MATCH(Overall!$D330,Ranks!$E$1:$E$800,0)),"Vet")</f>
        <v>40</v>
      </c>
      <c r="M330" s="12">
        <f t="array" ref="M330">IFERROR(INDEX(BorisTier!$E$211:$E$411,MATCH(Overall!$D330,BorisTier!$R$211:$R$411,0)),100)</f>
        <v>100</v>
      </c>
      <c r="N330" s="13">
        <f t="array" ref="N330">IFERROR(IF(OR(Overall!$E330="DB",Overall!$E330="DL",Overall!$E330="LB"),INDEX('IDP Prj'!$M$11:$M$1000,MATCH(Overall!$D330,'IDP Prj'!$B$11:$B$1000,0)),INDEX(ProjectionCalcs!$Q$8:$Q$979,MATCH(Overall!$D330,ProjectionCalcs!$B$8:$B$979,0))),0)</f>
        <v>0</v>
      </c>
      <c r="O330" s="14" t="str">
        <f>Overall!$D330</f>
        <v>Devin Asiasi</v>
      </c>
      <c r="P330" s="15"/>
      <c r="Q330" s="4"/>
      <c r="R330" s="4"/>
      <c r="S330" s="3"/>
      <c r="T330" s="3"/>
      <c r="U330" s="3"/>
      <c r="V330" s="3"/>
      <c r="W330" s="5"/>
      <c r="X330" s="5"/>
      <c r="Y330" s="3"/>
      <c r="Z330" s="3"/>
    </row>
    <row r="331" ht="15.0" customHeight="1">
      <c r="A331" s="1">
        <f t="shared" si="1"/>
        <v>329</v>
      </c>
      <c r="B331" s="23">
        <v>0.0</v>
      </c>
      <c r="C331" s="1" t="str">
        <f t="shared" si="2"/>
        <v>Yes</v>
      </c>
      <c r="D331" s="1" t="s">
        <v>398</v>
      </c>
      <c r="E331" s="1" t="s">
        <v>235</v>
      </c>
      <c r="F331" s="1" t="s">
        <v>104</v>
      </c>
      <c r="G331" s="1" t="str">
        <f t="array" ref="G331">IFERROR(INDEX(Schedules!$T$4:$T$35,MATCH(Overall!$F331,Schedules!$B$4:$B$35,0)),"")</f>
        <v/>
      </c>
      <c r="H331" s="1" t="str">
        <f t="array" ref="H331">IFERROR(INDEX(Injuries!$K$100:$K$600,MATCH(Overall!$D331,Injuries!$J$100:$J$600,0)),"")</f>
        <v/>
      </c>
      <c r="I331" s="1">
        <f t="array" ref="I331">IFERROR(INDEX(Ranks!$J$1:$J$800,MATCH(Overall!$D331,Ranks!$E$1:$E$800,0)),"1000")</f>
        <v>356</v>
      </c>
      <c r="J331" s="1">
        <f t="array" ref="J331">IFERROR(INDEX(Ranks!$H$1:$H$800,MATCH(Overall!$D331,Ranks!$E$1:$E$800,0)),"1000")</f>
        <v>304</v>
      </c>
      <c r="K331" s="13">
        <f t="array" ref="K331">IFERROR(INDEX(Ranks!$L$1:$L$800,MATCH(Overall!$D331,Ranks!$E$1:$E$800,0)),"1000")</f>
        <v>313.5</v>
      </c>
      <c r="L331" s="1" t="str">
        <f t="array" ref="L331">IFERROR(INDEX(Ranks!$O$1:$O$800,MATCH(Overall!$D331,Ranks!$E$1:$E$800,0)),"Vet")</f>
        <v>Vet</v>
      </c>
      <c r="M331" s="12">
        <f t="array" ref="M331">IFERROR(INDEX(BorisTier!$E$211:$E$411,MATCH(Overall!$D331,BorisTier!$R$211:$R$411,0)),100)</f>
        <v>100</v>
      </c>
      <c r="N331" s="13">
        <f t="array" ref="N331">IFERROR(IF(OR(Overall!$E331="DB",Overall!$E331="DL",Overall!$E331="LB"),INDEX('IDP Prj'!$M$11:$M$1000,MATCH(Overall!$D331,'IDP Prj'!$B$11:$B$1000,0)),INDEX(ProjectionCalcs!$Q$8:$Q$979,MATCH(Overall!$D331,ProjectionCalcs!$B$8:$B$979,0))),0)</f>
        <v>0</v>
      </c>
      <c r="O331" s="14" t="str">
        <f>Overall!$D331</f>
        <v>Dustin Hopkins</v>
      </c>
      <c r="P331" s="15"/>
      <c r="Q331" s="4"/>
      <c r="R331" s="4"/>
      <c r="S331" s="3"/>
      <c r="T331" s="3"/>
      <c r="U331" s="3"/>
      <c r="V331" s="3"/>
      <c r="W331" s="5"/>
      <c r="X331" s="5"/>
      <c r="Y331" s="3"/>
      <c r="Z331" s="3"/>
    </row>
    <row r="332" ht="15.0" customHeight="1">
      <c r="A332" s="1">
        <f t="shared" si="1"/>
        <v>330</v>
      </c>
      <c r="B332" s="23">
        <v>0.0</v>
      </c>
      <c r="C332" s="1" t="str">
        <f t="shared" si="2"/>
        <v>Yes</v>
      </c>
      <c r="D332" s="1" t="s">
        <v>399</v>
      </c>
      <c r="E332" s="1" t="s">
        <v>235</v>
      </c>
      <c r="F332" s="1" t="s">
        <v>95</v>
      </c>
      <c r="G332" s="1" t="str">
        <f t="array" ref="G332">IFERROR(INDEX(Schedules!$T$4:$T$35,MATCH(Overall!$F332,Schedules!$B$4:$B$35,0)),"")</f>
        <v/>
      </c>
      <c r="H332" s="1" t="str">
        <f t="array" ref="H332">IFERROR(INDEX(Injuries!$K$100:$K$600,MATCH(Overall!$D332,Injuries!$J$100:$J$600,0)),"")</f>
        <v/>
      </c>
      <c r="I332" s="1">
        <f t="array" ref="I332">IFERROR(INDEX(Ranks!$J$1:$J$800,MATCH(Overall!$D332,Ranks!$E$1:$E$800,0)),"1000")</f>
        <v>347</v>
      </c>
      <c r="J332" s="1" t="str">
        <f t="array" ref="J332">IFERROR(INDEX(Ranks!$H$1:$H$800,MATCH(Overall!$D332,Ranks!$E$1:$E$800,0)),"1000")</f>
        <v>1000</v>
      </c>
      <c r="K332" s="13">
        <f t="array" ref="K332">IFERROR(INDEX(Ranks!$L$1:$L$800,MATCH(Overall!$D332,Ranks!$E$1:$E$800,0)),"1000")</f>
        <v>314.6</v>
      </c>
      <c r="L332" s="1" t="str">
        <f t="array" ref="L332">IFERROR(INDEX(Ranks!$O$1:$O$800,MATCH(Overall!$D332,Ranks!$E$1:$E$800,0)),"Vet")</f>
        <v>Vet</v>
      </c>
      <c r="M332" s="12">
        <f t="array" ref="M332">IFERROR(INDEX(BorisTier!$E$211:$E$411,MATCH(Overall!$D332,BorisTier!$R$211:$R$411,0)),100)</f>
        <v>100</v>
      </c>
      <c r="N332" s="13">
        <f t="array" ref="N332">IFERROR(IF(OR(Overall!$E332="DB",Overall!$E332="DL",Overall!$E332="LB"),INDEX('IDP Prj'!$M$11:$M$1000,MATCH(Overall!$D332,'IDP Prj'!$B$11:$B$1000,0)),INDEX(ProjectionCalcs!$Q$8:$Q$979,MATCH(Overall!$D332,ProjectionCalcs!$B$8:$B$979,0))),0)</f>
        <v>0</v>
      </c>
      <c r="O332" s="14" t="str">
        <f>Overall!$D332</f>
        <v>Sam Sloman</v>
      </c>
      <c r="P332" s="15"/>
      <c r="Q332" s="4"/>
      <c r="R332" s="4"/>
      <c r="S332" s="3"/>
      <c r="T332" s="3"/>
      <c r="U332" s="3"/>
      <c r="V332" s="3"/>
      <c r="W332" s="5"/>
      <c r="X332" s="5"/>
      <c r="Y332" s="3"/>
      <c r="Z332" s="3"/>
    </row>
    <row r="333" ht="15.0" customHeight="1">
      <c r="A333" s="1">
        <f t="shared" si="1"/>
        <v>331</v>
      </c>
      <c r="B333" s="23">
        <v>0.0</v>
      </c>
      <c r="C333" s="1" t="str">
        <f t="shared" si="2"/>
        <v>Yes</v>
      </c>
      <c r="D333" s="22" t="s">
        <v>400</v>
      </c>
      <c r="E333" s="1" t="s">
        <v>211</v>
      </c>
      <c r="F333" s="1" t="s">
        <v>68</v>
      </c>
      <c r="G333" s="1" t="str">
        <f t="array" ref="G333">IFERROR(INDEX(Schedules!$T$4:$T$35,MATCH(Overall!$F333,Schedules!$B$4:$B$35,0)),"")</f>
        <v/>
      </c>
      <c r="H333" s="1" t="str">
        <f t="array" ref="H333">IFERROR(INDEX(Injuries!$K$100:$K$600,MATCH(Overall!$D333,Injuries!$J$100:$J$600,0)),"")</f>
        <v/>
      </c>
      <c r="I333" s="1">
        <f t="array" ref="I333">IFERROR(INDEX(Ranks!$J$1:$J$800,MATCH(Overall!$D333,Ranks!$E$1:$E$800,0)),"1000")</f>
        <v>364</v>
      </c>
      <c r="J333" s="1">
        <f t="array" ref="J333">IFERROR(INDEX(Ranks!$H$1:$H$800,MATCH(Overall!$D333,Ranks!$E$1:$E$800,0)),"1000")</f>
        <v>342</v>
      </c>
      <c r="K333" s="13">
        <f t="array" ref="K333">IFERROR(INDEX(Ranks!$L$1:$L$800,MATCH(Overall!$D333,Ranks!$E$1:$E$800,0)),"1000")</f>
        <v>314.7</v>
      </c>
      <c r="L333" s="1" t="str">
        <f t="array" ref="L333">IFERROR(INDEX(Ranks!$O$1:$O$800,MATCH(Overall!$D333,Ranks!$E$1:$E$800,0)),"Vet")</f>
        <v>Vet</v>
      </c>
      <c r="M333" s="12">
        <f t="array" ref="M333">IFERROR(INDEX(BorisTier!$E$211:$E$411,MATCH(Overall!$D333,BorisTier!$R$211:$R$411,0)),100)</f>
        <v>100</v>
      </c>
      <c r="N333" s="13">
        <f t="array" ref="N333">IFERROR(IF(OR(Overall!$E333="DB",Overall!$E333="DL",Overall!$E333="LB"),INDEX('IDP Prj'!$M$11:$M$1000,MATCH(Overall!$D333,'IDP Prj'!$B$11:$B$1000,0)),INDEX(ProjectionCalcs!$Q$8:$Q$979,MATCH(Overall!$D333,ProjectionCalcs!$B$8:$B$979,0))),0)</f>
        <v>0</v>
      </c>
      <c r="O333" s="14" t="str">
        <f>Overall!$D333</f>
        <v>Cardi1000ls D/ST</v>
      </c>
      <c r="P333" s="15"/>
      <c r="Q333" s="4"/>
      <c r="R333" s="4"/>
      <c r="S333" s="3"/>
      <c r="T333" s="3"/>
      <c r="U333" s="3"/>
      <c r="V333" s="3"/>
      <c r="W333" s="5"/>
      <c r="X333" s="5"/>
      <c r="Y333" s="3"/>
      <c r="Z333" s="3"/>
    </row>
    <row r="334" ht="15.0" customHeight="1">
      <c r="A334" s="1">
        <f t="shared" si="1"/>
        <v>332</v>
      </c>
      <c r="B334" s="12">
        <v>24.9</v>
      </c>
      <c r="C334" s="1" t="str">
        <f t="shared" si="2"/>
        <v>Yes</v>
      </c>
      <c r="D334" s="1" t="s">
        <v>401</v>
      </c>
      <c r="E334" s="1" t="s">
        <v>17</v>
      </c>
      <c r="F334" s="1" t="s">
        <v>117</v>
      </c>
      <c r="G334" s="1" t="str">
        <f t="array" ref="G334">IFERROR(INDEX(Schedules!$T$4:$T$35,MATCH(Overall!$F334,Schedules!$B$4:$B$35,0)),"")</f>
        <v/>
      </c>
      <c r="H334" s="1" t="str">
        <f t="array" ref="H334">IFERROR(INDEX(Injuries!$K$100:$K$600,MATCH(Overall!$D334,Injuries!$J$100:$J$600,0)),"")</f>
        <v/>
      </c>
      <c r="I334" s="1">
        <f t="array" ref="I334">IFERROR(INDEX(Ranks!$J$1:$J$800,MATCH(Overall!$D334,Ranks!$E$1:$E$800,0)),"1000")</f>
        <v>306</v>
      </c>
      <c r="J334" s="1">
        <f t="array" ref="J334">IFERROR(INDEX(Ranks!$H$1:$H$800,MATCH(Overall!$D334,Ranks!$E$1:$E$800,0)),"1000")</f>
        <v>339</v>
      </c>
      <c r="K334" s="13">
        <f t="array" ref="K334">IFERROR(INDEX(Ranks!$L$1:$L$800,MATCH(Overall!$D334,Ranks!$E$1:$E$800,0)),"1000")</f>
        <v>296.6</v>
      </c>
      <c r="L334" s="1" t="str">
        <f t="array" ref="L334">IFERROR(INDEX(Ranks!$O$1:$O$800,MATCH(Overall!$D334,Ranks!$E$1:$E$800,0)),"Vet")</f>
        <v>Vet</v>
      </c>
      <c r="M334" s="12">
        <f t="array" ref="M334">IFERROR(INDEX(BorisTier!$E$211:$E$411,MATCH(Overall!$D334,BorisTier!$R$211:$R$411,0)),100)</f>
        <v>100</v>
      </c>
      <c r="N334" s="13">
        <f t="array" ref="N334">IFERROR(IF(OR(Overall!$E334="DB",Overall!$E334="DL",Overall!$E334="LB"),INDEX('IDP Prj'!$M$11:$M$1000,MATCH(Overall!$D334,'IDP Prj'!$B$11:$B$1000,0)),INDEX(ProjectionCalcs!$Q$8:$Q$979,MATCH(Overall!$D334,ProjectionCalcs!$B$8:$B$979,0))),0)</f>
        <v>0</v>
      </c>
      <c r="O334" s="14" t="str">
        <f>Overall!$D334</f>
        <v>Patrick Laird</v>
      </c>
      <c r="P334" s="15"/>
      <c r="Q334" s="4"/>
      <c r="R334" s="4"/>
      <c r="S334" s="3"/>
      <c r="T334" s="3"/>
      <c r="U334" s="3"/>
      <c r="V334" s="3"/>
      <c r="W334" s="5"/>
      <c r="X334" s="5"/>
      <c r="Y334" s="3"/>
      <c r="Z334" s="3"/>
    </row>
    <row r="335" ht="15.0" customHeight="1">
      <c r="A335" s="1">
        <f t="shared" si="1"/>
        <v>333</v>
      </c>
      <c r="B335" s="12">
        <v>27.4</v>
      </c>
      <c r="C335" s="1" t="str">
        <f t="shared" si="2"/>
        <v>Yes</v>
      </c>
      <c r="D335" s="1" t="s">
        <v>402</v>
      </c>
      <c r="E335" s="1" t="s">
        <v>61</v>
      </c>
      <c r="F335" s="1" t="s">
        <v>77</v>
      </c>
      <c r="G335" s="1" t="str">
        <f t="array" ref="G335">IFERROR(INDEX(Schedules!$T$4:$T$35,MATCH(Overall!$F335,Schedules!$B$4:$B$35,0)),"")</f>
        <v/>
      </c>
      <c r="H335" s="1" t="str">
        <f t="array" ref="H335">IFERROR(INDEX(Injuries!$K$100:$K$600,MATCH(Overall!$D335,Injuries!$J$100:$J$600,0)),"")</f>
        <v/>
      </c>
      <c r="I335" s="1">
        <f t="array" ref="I335">IFERROR(INDEX(Ranks!$J$1:$J$800,MATCH(Overall!$D335,Ranks!$E$1:$E$800,0)),"1000")</f>
        <v>325</v>
      </c>
      <c r="J335" s="1">
        <f t="array" ref="J335">IFERROR(INDEX(Ranks!$H$1:$H$800,MATCH(Overall!$D335,Ranks!$E$1:$E$800,0)),"1000")</f>
        <v>334</v>
      </c>
      <c r="K335" s="13">
        <f t="array" ref="K335">IFERROR(INDEX(Ranks!$L$1:$L$800,MATCH(Overall!$D335,Ranks!$E$1:$E$800,0)),"1000")</f>
        <v>313.9</v>
      </c>
      <c r="L335" s="1" t="str">
        <f t="array" ref="L335">IFERROR(INDEX(Ranks!$O$1:$O$800,MATCH(Overall!$D335,Ranks!$E$1:$E$800,0)),"Vet")</f>
        <v>Vet</v>
      </c>
      <c r="M335" s="12">
        <f t="array" ref="M335">IFERROR(INDEX(BorisTier!$E$211:$E$411,MATCH(Overall!$D335,BorisTier!$R$211:$R$411,0)),100)</f>
        <v>100</v>
      </c>
      <c r="N335" s="13">
        <f t="array" ref="N335">IFERROR(IF(OR(Overall!$E335="DB",Overall!$E335="DL",Overall!$E335="LB"),INDEX('IDP Prj'!$M$11:$M$1000,MATCH(Overall!$D335,'IDP Prj'!$B$11:$B$1000,0)),INDEX(ProjectionCalcs!$Q$8:$Q$979,MATCH(Overall!$D335,ProjectionCalcs!$B$8:$B$979,0))),0)</f>
        <v>0</v>
      </c>
      <c r="O335" s="14" t="str">
        <f>Overall!$D335</f>
        <v>Nick Boyle</v>
      </c>
      <c r="P335" s="15"/>
      <c r="Q335" s="4"/>
      <c r="R335" s="4"/>
      <c r="S335" s="3"/>
      <c r="T335" s="3"/>
      <c r="U335" s="3"/>
      <c r="V335" s="3"/>
      <c r="W335" s="5"/>
      <c r="X335" s="5"/>
      <c r="Y335" s="3"/>
      <c r="Z335" s="3"/>
    </row>
    <row r="336" ht="15.0" customHeight="1">
      <c r="A336" s="1">
        <f t="shared" si="1"/>
        <v>334</v>
      </c>
      <c r="B336" s="23">
        <v>0.0</v>
      </c>
      <c r="C336" s="1" t="str">
        <f t="shared" si="2"/>
        <v>Yes</v>
      </c>
      <c r="D336" s="22" t="s">
        <v>403</v>
      </c>
      <c r="E336" s="1" t="s">
        <v>235</v>
      </c>
      <c r="F336" s="1" t="s">
        <v>272</v>
      </c>
      <c r="G336" s="1" t="str">
        <f t="array" ref="G336">IFERROR(INDEX(Schedules!$T$4:$T$35,MATCH(Overall!$F336,Schedules!$B$4:$B$35,0)),"")</f>
        <v/>
      </c>
      <c r="H336" s="1" t="str">
        <f t="array" ref="H336">IFERROR(INDEX(Injuries!$K$100:$K$600,MATCH(Overall!$D336,Injuries!$J$100:$J$600,0)),"")</f>
        <v/>
      </c>
      <c r="I336" s="1" t="str">
        <f t="array" ref="I336">IFERROR(INDEX(Ranks!$J$1:$J$800,MATCH(Overall!$D336,Ranks!$E$1:$E$800,0)),"1000")</f>
        <v>1000</v>
      </c>
      <c r="J336" s="1" t="str">
        <f t="array" ref="J336">IFERROR(INDEX(Ranks!$H$1:$H$800,MATCH(Overall!$D336,Ranks!$E$1:$E$800,0)),"1000")</f>
        <v>1000</v>
      </c>
      <c r="K336" s="13">
        <f t="array" ref="K336">IFERROR(INDEX(Ranks!$L$1:$L$800,MATCH(Overall!$D336,Ranks!$E$1:$E$800,0)),"1000")</f>
        <v>314.5</v>
      </c>
      <c r="L336" s="1" t="str">
        <f t="array" ref="L336">IFERROR(INDEX(Ranks!$O$1:$O$800,MATCH(Overall!$D336,Ranks!$E$1:$E$800,0)),"Vet")</f>
        <v>Vet</v>
      </c>
      <c r="M336" s="12">
        <f t="array" ref="M336">IFERROR(INDEX(BorisTier!$E$211:$E$411,MATCH(Overall!$D336,BorisTier!$R$211:$R$411,0)),100)</f>
        <v>100</v>
      </c>
      <c r="N336" s="13">
        <f t="array" ref="N336">IFERROR(IF(OR(Overall!$E336="DB",Overall!$E336="DL",Overall!$E336="LB"),INDEX('IDP Prj'!$M$11:$M$1000,MATCH(Overall!$D336,'IDP Prj'!$B$11:$B$1000,0)),INDEX(ProjectionCalcs!$Q$8:$Q$979,MATCH(Overall!$D336,ProjectionCalcs!$B$8:$B$979,0))),0)</f>
        <v>0</v>
      </c>
      <c r="O336" s="14" t="str">
        <f>Overall!$D336</f>
        <v>Adam Vi1000tieri</v>
      </c>
      <c r="P336" s="15"/>
      <c r="Q336" s="4"/>
      <c r="R336" s="4"/>
      <c r="S336" s="3"/>
      <c r="T336" s="3"/>
      <c r="U336" s="3"/>
      <c r="V336" s="3"/>
      <c r="W336" s="5"/>
      <c r="X336" s="5"/>
      <c r="Y336" s="3"/>
      <c r="Z336" s="3"/>
    </row>
    <row r="337" ht="15.0" customHeight="1">
      <c r="A337" s="1">
        <f t="shared" si="1"/>
        <v>335</v>
      </c>
      <c r="B337" s="12">
        <v>22.4</v>
      </c>
      <c r="C337" s="1" t="str">
        <f t="shared" si="2"/>
        <v>Yes</v>
      </c>
      <c r="D337" s="1" t="s">
        <v>404</v>
      </c>
      <c r="E337" s="1" t="s">
        <v>75</v>
      </c>
      <c r="F337" s="1" t="s">
        <v>81</v>
      </c>
      <c r="G337" s="1" t="str">
        <f t="array" ref="G337">IFERROR(INDEX(Schedules!$T$4:$T$35,MATCH(Overall!$F337,Schedules!$B$4:$B$35,0)),"")</f>
        <v/>
      </c>
      <c r="H337" s="1" t="str">
        <f t="array" ref="H337">IFERROR(INDEX(Injuries!$K$100:$K$600,MATCH(Overall!$D337,Injuries!$J$100:$J$600,0)),"")</f>
        <v/>
      </c>
      <c r="I337" s="1">
        <f t="array" ref="I337">IFERROR(INDEX(Ranks!$J$1:$J$800,MATCH(Overall!$D337,Ranks!$E$1:$E$800,0)),"1000")</f>
        <v>270</v>
      </c>
      <c r="J337" s="1" t="str">
        <f t="array" ref="J337">IFERROR(INDEX(Ranks!$H$1:$H$800,MATCH(Overall!$D337,Ranks!$E$1:$E$800,0)),"1000")</f>
        <v>1000</v>
      </c>
      <c r="K337" s="13">
        <f t="array" ref="K337">IFERROR(INDEX(Ranks!$L$1:$L$800,MATCH(Overall!$D337,Ranks!$E$1:$E$800,0)),"1000")</f>
        <v>311.5</v>
      </c>
      <c r="L337" s="1">
        <f t="array" ref="L337">IFERROR(INDEX(Ranks!$O$1:$O$800,MATCH(Overall!$D337,Ranks!$E$1:$E$800,0)),"Vet")</f>
        <v>26</v>
      </c>
      <c r="M337" s="12">
        <f t="array" ref="M337">IFERROR(INDEX(BorisTier!$E$211:$E$411,MATCH(Overall!$D337,BorisTier!$R$211:$R$411,0)),100)</f>
        <v>100</v>
      </c>
      <c r="N337" s="13">
        <f t="array" ref="N337">IFERROR(IF(OR(Overall!$E337="DB",Overall!$E337="DL",Overall!$E337="LB"),INDEX('IDP Prj'!$M$11:$M$1000,MATCH(Overall!$D337,'IDP Prj'!$B$11:$B$1000,0)),INDEX(ProjectionCalcs!$Q$8:$Q$979,MATCH(Overall!$D337,ProjectionCalcs!$B$8:$B$979,0))),0)</f>
        <v>0</v>
      </c>
      <c r="O337" s="14" t="str">
        <f>Overall!$D337</f>
        <v>Justin Herbert</v>
      </c>
      <c r="P337" s="15"/>
      <c r="Q337" s="4"/>
      <c r="R337" s="4"/>
      <c r="S337" s="3"/>
      <c r="T337" s="3"/>
      <c r="U337" s="3"/>
      <c r="V337" s="3"/>
      <c r="W337" s="5"/>
      <c r="X337" s="5"/>
      <c r="Y337" s="3"/>
      <c r="Z337" s="3"/>
    </row>
    <row r="338" ht="15.0" customHeight="1">
      <c r="A338" s="1">
        <f t="shared" si="1"/>
        <v>336</v>
      </c>
      <c r="B338" s="23">
        <v>0.0</v>
      </c>
      <c r="C338" s="1" t="str">
        <f t="shared" si="2"/>
        <v>Yes</v>
      </c>
      <c r="D338" s="1" t="s">
        <v>405</v>
      </c>
      <c r="E338" s="1" t="s">
        <v>235</v>
      </c>
      <c r="F338" s="1" t="s">
        <v>117</v>
      </c>
      <c r="G338" s="1" t="str">
        <f t="array" ref="G338">IFERROR(INDEX(Schedules!$T$4:$T$35,MATCH(Overall!$F338,Schedules!$B$4:$B$35,0)),"")</f>
        <v/>
      </c>
      <c r="H338" s="1" t="str">
        <f t="array" ref="H338">IFERROR(INDEX(Injuries!$K$100:$K$600,MATCH(Overall!$D338,Injuries!$J$100:$J$600,0)),"")</f>
        <v/>
      </c>
      <c r="I338" s="1">
        <f t="array" ref="I338">IFERROR(INDEX(Ranks!$J$1:$J$800,MATCH(Overall!$D338,Ranks!$E$1:$E$800,0)),"1000")</f>
        <v>357</v>
      </c>
      <c r="J338" s="1">
        <f t="array" ref="J338">IFERROR(INDEX(Ranks!$H$1:$H$800,MATCH(Overall!$D338,Ranks!$E$1:$E$800,0)),"1000")</f>
        <v>293</v>
      </c>
      <c r="K338" s="13">
        <f t="array" ref="K338">IFERROR(INDEX(Ranks!$L$1:$L$800,MATCH(Overall!$D338,Ranks!$E$1:$E$800,0)),"1000")</f>
        <v>316.4</v>
      </c>
      <c r="L338" s="1" t="str">
        <f t="array" ref="L338">IFERROR(INDEX(Ranks!$O$1:$O$800,MATCH(Overall!$D338,Ranks!$E$1:$E$800,0)),"Vet")</f>
        <v>Vet</v>
      </c>
      <c r="M338" s="12">
        <f t="array" ref="M338">IFERROR(INDEX(BorisTier!$E$211:$E$411,MATCH(Overall!$D338,BorisTier!$R$211:$R$411,0)),100)</f>
        <v>100</v>
      </c>
      <c r="N338" s="13">
        <f t="array" ref="N338">IFERROR(IF(OR(Overall!$E338="DB",Overall!$E338="DL",Overall!$E338="LB"),INDEX('IDP Prj'!$M$11:$M$1000,MATCH(Overall!$D338,'IDP Prj'!$B$11:$B$1000,0)),INDEX(ProjectionCalcs!$Q$8:$Q$979,MATCH(Overall!$D338,ProjectionCalcs!$B$8:$B$979,0))),0)</f>
        <v>0</v>
      </c>
      <c r="O338" s="14" t="str">
        <f>Overall!$D338</f>
        <v>Jason Sanders</v>
      </c>
      <c r="P338" s="15"/>
      <c r="Q338" s="4"/>
      <c r="R338" s="4"/>
      <c r="S338" s="3"/>
      <c r="T338" s="3"/>
      <c r="U338" s="3"/>
      <c r="V338" s="3"/>
      <c r="W338" s="5"/>
      <c r="X338" s="5"/>
      <c r="Y338" s="3"/>
      <c r="Z338" s="3"/>
    </row>
    <row r="339" ht="15.0" customHeight="1">
      <c r="A339" s="1">
        <f t="shared" si="1"/>
        <v>337</v>
      </c>
      <c r="B339" s="23">
        <v>0.0</v>
      </c>
      <c r="C339" s="1" t="str">
        <f t="shared" si="2"/>
        <v>Yes</v>
      </c>
      <c r="D339" s="1" t="s">
        <v>406</v>
      </c>
      <c r="E339" s="1" t="s">
        <v>235</v>
      </c>
      <c r="F339" s="1" t="s">
        <v>83</v>
      </c>
      <c r="G339" s="1" t="str">
        <f t="array" ref="G339">IFERROR(INDEX(Schedules!$T$4:$T$35,MATCH(Overall!$F339,Schedules!$B$4:$B$35,0)),"")</f>
        <v/>
      </c>
      <c r="H339" s="1" t="str">
        <f t="array" ref="H339">IFERROR(INDEX(Injuries!$K$100:$K$600,MATCH(Overall!$D339,Injuries!$J$100:$J$600,0)),"")</f>
        <v/>
      </c>
      <c r="I339" s="1">
        <f t="array" ref="I339">IFERROR(INDEX(Ranks!$J$1:$J$800,MATCH(Overall!$D339,Ranks!$E$1:$E$800,0)),"1000")</f>
        <v>358</v>
      </c>
      <c r="J339" s="1">
        <f t="array" ref="J339">IFERROR(INDEX(Ranks!$H$1:$H$800,MATCH(Overall!$D339,Ranks!$E$1:$E$800,0)),"1000")</f>
        <v>305</v>
      </c>
      <c r="K339" s="13">
        <f t="array" ref="K339">IFERROR(INDEX(Ranks!$L$1:$L$800,MATCH(Overall!$D339,Ranks!$E$1:$E$800,0)),"1000")</f>
        <v>311.9</v>
      </c>
      <c r="L339" s="1" t="str">
        <f t="array" ref="L339">IFERROR(INDEX(Ranks!$O$1:$O$800,MATCH(Overall!$D339,Ranks!$E$1:$E$800,0)),"Vet")</f>
        <v>Vet</v>
      </c>
      <c r="M339" s="12">
        <f t="array" ref="M339">IFERROR(INDEX(BorisTier!$E$211:$E$411,MATCH(Overall!$D339,BorisTier!$R$211:$R$411,0)),100)</f>
        <v>100</v>
      </c>
      <c r="N339" s="13">
        <f t="array" ref="N339">IFERROR(IF(OR(Overall!$E339="DB",Overall!$E339="DL",Overall!$E339="LB"),INDEX('IDP Prj'!$M$11:$M$1000,MATCH(Overall!$D339,'IDP Prj'!$B$11:$B$1000,0)),INDEX(ProjectionCalcs!$Q$8:$Q$979,MATCH(Overall!$D339,ProjectionCalcs!$B$8:$B$979,0))),0)</f>
        <v>0</v>
      </c>
      <c r="O339" s="14" t="str">
        <f>Overall!$D339</f>
        <v>Eddy Pineiro</v>
      </c>
      <c r="P339" s="15"/>
      <c r="Q339" s="4"/>
      <c r="R339" s="4"/>
      <c r="S339" s="3"/>
      <c r="T339" s="3"/>
      <c r="U339" s="3"/>
      <c r="V339" s="3"/>
      <c r="W339" s="5"/>
      <c r="X339" s="5"/>
      <c r="Y339" s="3"/>
      <c r="Z339" s="3"/>
    </row>
    <row r="340" ht="15.0" customHeight="1">
      <c r="A340" s="1">
        <f t="shared" si="1"/>
        <v>338</v>
      </c>
      <c r="B340" s="23">
        <v>0.0</v>
      </c>
      <c r="C340" s="1" t="str">
        <f t="shared" si="2"/>
        <v>Yes</v>
      </c>
      <c r="D340" s="1" t="s">
        <v>407</v>
      </c>
      <c r="E340" s="1" t="s">
        <v>211</v>
      </c>
      <c r="F340" s="1" t="s">
        <v>50</v>
      </c>
      <c r="G340" s="1" t="str">
        <f t="array" ref="G340">IFERROR(INDEX(Schedules!$T$4:$T$35,MATCH(Overall!$F340,Schedules!$B$4:$B$35,0)),"")</f>
        <v/>
      </c>
      <c r="H340" s="1" t="str">
        <f t="array" ref="H340">IFERROR(INDEX(Injuries!$K$100:$K$600,MATCH(Overall!$D340,Injuries!$J$100:$J$600,0)),"")</f>
        <v/>
      </c>
      <c r="I340" s="1">
        <f t="array" ref="I340">IFERROR(INDEX(Ranks!$J$1:$J$800,MATCH(Overall!$D340,Ranks!$E$1:$E$800,0)),"1000")</f>
        <v>363</v>
      </c>
      <c r="J340" s="1">
        <f t="array" ref="J340">IFERROR(INDEX(Ranks!$H$1:$H$800,MATCH(Overall!$D340,Ranks!$E$1:$E$800,0)),"1000")</f>
        <v>337</v>
      </c>
      <c r="K340" s="13">
        <f t="array" ref="K340">IFERROR(INDEX(Ranks!$L$1:$L$800,MATCH(Overall!$D340,Ranks!$E$1:$E$800,0)),"1000")</f>
        <v>321.2</v>
      </c>
      <c r="L340" s="1" t="str">
        <f t="array" ref="L340">IFERROR(INDEX(Ranks!$O$1:$O$800,MATCH(Overall!$D340,Ranks!$E$1:$E$800,0)),"Vet")</f>
        <v>Vet</v>
      </c>
      <c r="M340" s="12">
        <f t="array" ref="M340">IFERROR(INDEX(BorisTier!$E$211:$E$411,MATCH(Overall!$D340,BorisTier!$R$211:$R$411,0)),100)</f>
        <v>100</v>
      </c>
      <c r="N340" s="13">
        <f t="array" ref="N340">IFERROR(IF(OR(Overall!$E340="DB",Overall!$E340="DL",Overall!$E340="LB"),INDEX('IDP Prj'!$M$11:$M$1000,MATCH(Overall!$D340,'IDP Prj'!$B$11:$B$1000,0)),INDEX(ProjectionCalcs!$Q$8:$Q$979,MATCH(Overall!$D340,ProjectionCalcs!$B$8:$B$979,0))),0)</f>
        <v>0</v>
      </c>
      <c r="O340" s="14" t="str">
        <f>Overall!$D340</f>
        <v>Raiders D/ST</v>
      </c>
      <c r="P340" s="15"/>
      <c r="Q340" s="4"/>
      <c r="R340" s="4"/>
      <c r="S340" s="3"/>
      <c r="T340" s="3"/>
      <c r="U340" s="3"/>
      <c r="V340" s="3"/>
      <c r="W340" s="5"/>
      <c r="X340" s="5"/>
      <c r="Y340" s="3"/>
      <c r="Z340" s="3"/>
    </row>
    <row r="341" ht="15.0" customHeight="1">
      <c r="A341" s="1">
        <f t="shared" si="1"/>
        <v>339</v>
      </c>
      <c r="B341" s="12">
        <v>25.4</v>
      </c>
      <c r="C341" s="1" t="str">
        <f t="shared" si="2"/>
        <v>Yes</v>
      </c>
      <c r="D341" s="1" t="s">
        <v>408</v>
      </c>
      <c r="E341" s="1" t="s">
        <v>61</v>
      </c>
      <c r="F341" s="1" t="s">
        <v>68</v>
      </c>
      <c r="G341" s="1" t="str">
        <f t="array" ref="G341">IFERROR(INDEX(Schedules!$T$4:$T$35,MATCH(Overall!$F341,Schedules!$B$4:$B$35,0)),"")</f>
        <v/>
      </c>
      <c r="H341" s="1" t="str">
        <f t="array" ref="H341">IFERROR(INDEX(Injuries!$K$100:$K$600,MATCH(Overall!$D341,Injuries!$J$100:$J$600,0)),"")</f>
        <v/>
      </c>
      <c r="I341" s="1">
        <f t="array" ref="I341">IFERROR(INDEX(Ranks!$J$1:$J$800,MATCH(Overall!$D341,Ranks!$E$1:$E$800,0)),"1000")</f>
        <v>292</v>
      </c>
      <c r="J341" s="1">
        <f t="array" ref="J341">IFERROR(INDEX(Ranks!$H$1:$H$800,MATCH(Overall!$D341,Ranks!$E$1:$E$800,0)),"1000")</f>
        <v>398</v>
      </c>
      <c r="K341" s="13">
        <f t="array" ref="K341">IFERROR(INDEX(Ranks!$L$1:$L$800,MATCH(Overall!$D341,Ranks!$E$1:$E$800,0)),"1000")</f>
        <v>303.7</v>
      </c>
      <c r="L341" s="1" t="str">
        <f t="array" ref="L341">IFERROR(INDEX(Ranks!$O$1:$O$800,MATCH(Overall!$D341,Ranks!$E$1:$E$800,0)),"Vet")</f>
        <v>Vet</v>
      </c>
      <c r="M341" s="12">
        <f t="array" ref="M341">IFERROR(INDEX(BorisTier!$E$211:$E$411,MATCH(Overall!$D341,BorisTier!$R$211:$R$411,0)),100)</f>
        <v>100</v>
      </c>
      <c r="N341" s="13">
        <f t="array" ref="N341">IFERROR(IF(OR(Overall!$E341="DB",Overall!$E341="DL",Overall!$E341="LB"),INDEX('IDP Prj'!$M$11:$M$1000,MATCH(Overall!$D341,'IDP Prj'!$B$11:$B$1000,0)),INDEX(ProjectionCalcs!$Q$8:$Q$979,MATCH(Overall!$D341,ProjectionCalcs!$B$8:$B$979,0))),0)</f>
        <v>0</v>
      </c>
      <c r="O341" s="14" t="str">
        <f>Overall!$D341</f>
        <v>Dan Arnold</v>
      </c>
      <c r="P341" s="15"/>
      <c r="Q341" s="4"/>
      <c r="R341" s="4"/>
      <c r="S341" s="3"/>
      <c r="T341" s="3"/>
      <c r="U341" s="3"/>
      <c r="V341" s="3"/>
      <c r="W341" s="5"/>
      <c r="X341" s="5"/>
      <c r="Y341" s="3"/>
      <c r="Z341" s="3"/>
    </row>
    <row r="342" ht="15.0" customHeight="1">
      <c r="A342" s="1">
        <f t="shared" si="1"/>
        <v>340</v>
      </c>
      <c r="B342" s="12">
        <v>21.7</v>
      </c>
      <c r="C342" s="1" t="str">
        <f t="shared" si="2"/>
        <v>Yes</v>
      </c>
      <c r="D342" s="1" t="s">
        <v>409</v>
      </c>
      <c r="E342" s="1" t="s">
        <v>75</v>
      </c>
      <c r="F342" s="1" t="s">
        <v>39</v>
      </c>
      <c r="G342" s="1" t="str">
        <f t="array" ref="G342">IFERROR(INDEX(Schedules!$T$4:$T$35,MATCH(Overall!$F342,Schedules!$B$4:$B$35,0)),"")</f>
        <v/>
      </c>
      <c r="H342" s="1" t="str">
        <f t="array" ref="H342">IFERROR(INDEX(Injuries!$K$100:$K$600,MATCH(Overall!$D342,Injuries!$J$100:$J$600,0)),"")</f>
        <v/>
      </c>
      <c r="I342" s="1">
        <f t="array" ref="I342">IFERROR(INDEX(Ranks!$J$1:$J$800,MATCH(Overall!$D342,Ranks!$E$1:$E$800,0)),"1000")</f>
        <v>338</v>
      </c>
      <c r="J342" s="1" t="str">
        <f t="array" ref="J342">IFERROR(INDEX(Ranks!$H$1:$H$800,MATCH(Overall!$D342,Ranks!$E$1:$E$800,0)),"1000")</f>
        <v>1000</v>
      </c>
      <c r="K342" s="13">
        <f t="array" ref="K342">IFERROR(INDEX(Ranks!$L$1:$L$800,MATCH(Overall!$D342,Ranks!$E$1:$E$800,0)),"1000")</f>
        <v>340.5</v>
      </c>
      <c r="L342" s="1">
        <f t="array" ref="L342">IFERROR(INDEX(Ranks!$O$1:$O$800,MATCH(Overall!$D342,Ranks!$E$1:$E$800,0)),"Vet")</f>
        <v>35</v>
      </c>
      <c r="M342" s="12">
        <f t="array" ref="M342">IFERROR(INDEX(BorisTier!$E$211:$E$411,MATCH(Overall!$D342,BorisTier!$R$211:$R$411,0)),100)</f>
        <v>100</v>
      </c>
      <c r="N342" s="13">
        <f t="array" ref="N342">IFERROR(IF(OR(Overall!$E342="DB",Overall!$E342="DL",Overall!$E342="LB"),INDEX('IDP Prj'!$M$11:$M$1000,MATCH(Overall!$D342,'IDP Prj'!$B$11:$B$1000,0)),INDEX(ProjectionCalcs!$Q$8:$Q$979,MATCH(Overall!$D342,ProjectionCalcs!$B$8:$B$979,0))),0)</f>
        <v>0</v>
      </c>
      <c r="O342" s="14" t="str">
        <f>Overall!$D342</f>
        <v>Jordan Love</v>
      </c>
      <c r="P342" s="15"/>
      <c r="Q342" s="4"/>
      <c r="R342" s="4"/>
      <c r="S342" s="3"/>
      <c r="T342" s="3"/>
      <c r="U342" s="3"/>
      <c r="V342" s="3"/>
      <c r="W342" s="5"/>
      <c r="X342" s="5"/>
      <c r="Y342" s="3"/>
      <c r="Z342" s="3"/>
    </row>
    <row r="343" ht="15.0" customHeight="1">
      <c r="A343" s="1">
        <f t="shared" si="1"/>
        <v>341</v>
      </c>
      <c r="B343" s="12">
        <v>24.0</v>
      </c>
      <c r="C343" s="1" t="str">
        <f t="shared" si="2"/>
        <v>Yes</v>
      </c>
      <c r="D343" s="1" t="s">
        <v>410</v>
      </c>
      <c r="E343" s="1" t="s">
        <v>17</v>
      </c>
      <c r="F343" s="1" t="s">
        <v>64</v>
      </c>
      <c r="G343" s="1" t="str">
        <f t="array" ref="G343">IFERROR(INDEX(Schedules!$T$4:$T$35,MATCH(Overall!$F343,Schedules!$B$4:$B$35,0)),"")</f>
        <v/>
      </c>
      <c r="H343" s="1" t="str">
        <f t="array" ref="H343">IFERROR(INDEX(Injuries!$K$100:$K$600,MATCH(Overall!$D343,Injuries!$J$100:$J$600,0)),"")</f>
        <v/>
      </c>
      <c r="I343" s="1">
        <f t="array" ref="I343">IFERROR(INDEX(Ranks!$J$1:$J$800,MATCH(Overall!$D343,Ranks!$E$1:$E$800,0)),"1000")</f>
        <v>444</v>
      </c>
      <c r="J343" s="1">
        <f t="array" ref="J343">IFERROR(INDEX(Ranks!$H$1:$H$800,MATCH(Overall!$D343,Ranks!$E$1:$E$800,0)),"1000")</f>
        <v>371</v>
      </c>
      <c r="K343" s="13">
        <f t="array" ref="K343">IFERROR(INDEX(Ranks!$L$1:$L$800,MATCH(Overall!$D343,Ranks!$E$1:$E$800,0)),"1000")</f>
        <v>328.6</v>
      </c>
      <c r="L343" s="1" t="str">
        <f t="array" ref="L343">IFERROR(INDEX(Ranks!$O$1:$O$800,MATCH(Overall!$D343,Ranks!$E$1:$E$800,0)),"Vet")</f>
        <v>Vet</v>
      </c>
      <c r="M343" s="12">
        <f t="array" ref="M343">IFERROR(INDEX(BorisTier!$E$211:$E$411,MATCH(Overall!$D343,BorisTier!$R$211:$R$411,0)),100)</f>
        <v>100</v>
      </c>
      <c r="N343" s="13">
        <f t="array" ref="N343">IFERROR(IF(OR(Overall!$E343="DB",Overall!$E343="DL",Overall!$E343="LB"),INDEX('IDP Prj'!$M$11:$M$1000,MATCH(Overall!$D343,'IDP Prj'!$B$11:$B$1000,0)),INDEX(ProjectionCalcs!$Q$8:$Q$979,MATCH(Overall!$D343,ProjectionCalcs!$B$8:$B$979,0))),0)</f>
        <v>0</v>
      </c>
      <c r="O343" s="14" t="str">
        <f>Overall!$D343</f>
        <v>Jeff Wilson Jr.</v>
      </c>
      <c r="P343" s="15"/>
      <c r="Q343" s="4"/>
      <c r="R343" s="4"/>
      <c r="S343" s="3"/>
      <c r="T343" s="3"/>
      <c r="U343" s="3"/>
      <c r="V343" s="3"/>
      <c r="W343" s="5"/>
      <c r="X343" s="5"/>
      <c r="Y343" s="3"/>
      <c r="Z343" s="3"/>
    </row>
    <row r="344" ht="15.0" customHeight="1">
      <c r="A344" s="1">
        <f t="shared" si="1"/>
        <v>342</v>
      </c>
      <c r="B344" s="12">
        <v>29.9</v>
      </c>
      <c r="C344" s="1" t="str">
        <f t="shared" si="2"/>
        <v>Yes</v>
      </c>
      <c r="D344" s="1" t="s">
        <v>411</v>
      </c>
      <c r="E344" s="1" t="s">
        <v>61</v>
      </c>
      <c r="F344" s="1" t="s">
        <v>31</v>
      </c>
      <c r="G344" s="1" t="str">
        <f t="array" ref="G344">IFERROR(INDEX(Schedules!$T$4:$T$35,MATCH(Overall!$F344,Schedules!$B$4:$B$35,0)),"")</f>
        <v/>
      </c>
      <c r="H344" s="1" t="str">
        <f t="array" ref="H344">IFERROR(INDEX(Injuries!$K$100:$K$600,MATCH(Overall!$D344,Injuries!$J$100:$J$600,0)),"")</f>
        <v/>
      </c>
      <c r="I344" s="1">
        <f t="array" ref="I344">IFERROR(INDEX(Ranks!$J$1:$J$800,MATCH(Overall!$D344,Ranks!$E$1:$E$800,0)),"1000")</f>
        <v>258</v>
      </c>
      <c r="J344" s="1" t="str">
        <f t="array" ref="J344">IFERROR(INDEX(Ranks!$H$1:$H$800,MATCH(Overall!$D344,Ranks!$E$1:$E$800,0)),"1000")</f>
        <v>1000</v>
      </c>
      <c r="K344" s="13">
        <f t="array" ref="K344">IFERROR(INDEX(Ranks!$L$1:$L$800,MATCH(Overall!$D344,Ranks!$E$1:$E$800,0)),"1000")</f>
        <v>320.7</v>
      </c>
      <c r="L344" s="1" t="str">
        <f t="array" ref="L344">IFERROR(INDEX(Ranks!$O$1:$O$800,MATCH(Overall!$D344,Ranks!$E$1:$E$800,0)),"Vet")</f>
        <v>Vet</v>
      </c>
      <c r="M344" s="12">
        <f t="array" ref="M344">IFERROR(INDEX(BorisTier!$E$211:$E$411,MATCH(Overall!$D344,BorisTier!$R$211:$R$411,0)),100)</f>
        <v>100</v>
      </c>
      <c r="N344" s="13">
        <f t="array" ref="N344">IFERROR(IF(OR(Overall!$E344="DB",Overall!$E344="DL",Overall!$E344="LB"),INDEX('IDP Prj'!$M$11:$M$1000,MATCH(Overall!$D344,'IDP Prj'!$B$11:$B$1000,0)),INDEX(ProjectionCalcs!$Q$8:$Q$979,MATCH(Overall!$D344,ProjectionCalcs!$B$8:$B$979,0))),0)</f>
        <v>0</v>
      </c>
      <c r="O344" s="14" t="str">
        <f>Overall!$D344</f>
        <v>Taysom Hill</v>
      </c>
      <c r="P344" s="15"/>
      <c r="Q344" s="4"/>
      <c r="R344" s="4"/>
      <c r="S344" s="3"/>
      <c r="T344" s="3"/>
      <c r="U344" s="3"/>
      <c r="V344" s="3"/>
      <c r="W344" s="5"/>
      <c r="X344" s="5"/>
      <c r="Y344" s="3"/>
      <c r="Z344" s="3"/>
    </row>
    <row r="345" ht="15.0" customHeight="1">
      <c r="A345" s="1">
        <f t="shared" si="1"/>
        <v>343</v>
      </c>
      <c r="B345" s="12">
        <v>28.0</v>
      </c>
      <c r="C345" s="1" t="str">
        <f t="shared" si="2"/>
        <v>Yes</v>
      </c>
      <c r="D345" s="1" t="s">
        <v>412</v>
      </c>
      <c r="E345" s="1" t="s">
        <v>17</v>
      </c>
      <c r="F345" s="1" t="s">
        <v>50</v>
      </c>
      <c r="G345" s="1" t="str">
        <f t="array" ref="G345">IFERROR(INDEX(Schedules!$T$4:$T$35,MATCH(Overall!$F345,Schedules!$B$4:$B$35,0)),"")</f>
        <v/>
      </c>
      <c r="H345" s="1" t="str">
        <f t="array" ref="H345">IFERROR(INDEX(Injuries!$K$100:$K$600,MATCH(Overall!$D345,Injuries!$J$100:$J$600,0)),"")</f>
        <v/>
      </c>
      <c r="I345" s="1">
        <f t="array" ref="I345">IFERROR(INDEX(Ranks!$J$1:$J$800,MATCH(Overall!$D345,Ranks!$E$1:$E$800,0)),"1000")</f>
        <v>442</v>
      </c>
      <c r="J345" s="1" t="str">
        <f t="array" ref="J345">IFERROR(INDEX(Ranks!$H$1:$H$800,MATCH(Overall!$D345,Ranks!$E$1:$E$800,0)),"1000")</f>
        <v>1000</v>
      </c>
      <c r="K345" s="13">
        <f t="array" ref="K345">IFERROR(INDEX(Ranks!$L$1:$L$800,MATCH(Overall!$D345,Ranks!$E$1:$E$800,0)),"1000")</f>
        <v>335</v>
      </c>
      <c r="L345" s="1" t="str">
        <f t="array" ref="L345">IFERROR(INDEX(Ranks!$O$1:$O$800,MATCH(Overall!$D345,Ranks!$E$1:$E$800,0)),"Vet")</f>
        <v>Vet</v>
      </c>
      <c r="M345" s="12">
        <f t="array" ref="M345">IFERROR(INDEX(BorisTier!$E$211:$E$411,MATCH(Overall!$D345,BorisTier!$R$211:$R$411,0)),100)</f>
        <v>100</v>
      </c>
      <c r="N345" s="13">
        <f t="array" ref="N345">IFERROR(IF(OR(Overall!$E345="DB",Overall!$E345="DL",Overall!$E345="LB"),INDEX('IDP Prj'!$M$11:$M$1000,MATCH(Overall!$D345,'IDP Prj'!$B$11:$B$1000,0)),INDEX(ProjectionCalcs!$Q$8:$Q$979,MATCH(Overall!$D345,ProjectionCalcs!$B$8:$B$979,0))),0)</f>
        <v>0</v>
      </c>
      <c r="O345" s="14" t="str">
        <f>Overall!$D345</f>
        <v>Devontae Booker</v>
      </c>
      <c r="P345" s="15"/>
      <c r="Q345" s="4"/>
      <c r="R345" s="4"/>
      <c r="S345" s="3"/>
      <c r="T345" s="3"/>
      <c r="U345" s="3"/>
      <c r="V345" s="3"/>
      <c r="W345" s="5"/>
      <c r="X345" s="5"/>
      <c r="Y345" s="3"/>
      <c r="Z345" s="3"/>
    </row>
    <row r="346" ht="15.0" customHeight="1">
      <c r="A346" s="1">
        <f t="shared" si="1"/>
        <v>344</v>
      </c>
      <c r="B346" s="12">
        <v>24.0</v>
      </c>
      <c r="C346" s="1" t="str">
        <f t="shared" si="2"/>
        <v>Yes</v>
      </c>
      <c r="D346" s="1" t="s">
        <v>413</v>
      </c>
      <c r="E346" s="1" t="s">
        <v>75</v>
      </c>
      <c r="F346" s="1" t="s">
        <v>140</v>
      </c>
      <c r="G346" s="1" t="str">
        <f t="array" ref="G346">IFERROR(INDEX(Schedules!$T$4:$T$35,MATCH(Overall!$F346,Schedules!$B$4:$B$35,0)),"")</f>
        <v/>
      </c>
      <c r="H346" s="1" t="str">
        <f t="array" ref="H346">IFERROR(INDEX(Injuries!$K$100:$K$600,MATCH(Overall!$D346,Injuries!$J$100:$J$600,0)),"")</f>
        <v/>
      </c>
      <c r="I346" s="1">
        <f t="array" ref="I346">IFERROR(INDEX(Ranks!$J$1:$J$800,MATCH(Overall!$D346,Ranks!$E$1:$E$800,0)),"1000")</f>
        <v>302</v>
      </c>
      <c r="J346" s="1">
        <f t="array" ref="J346">IFERROR(INDEX(Ranks!$H$1:$H$800,MATCH(Overall!$D346,Ranks!$E$1:$E$800,0)),"1000")</f>
        <v>805</v>
      </c>
      <c r="K346" s="13">
        <f t="array" ref="K346">IFERROR(INDEX(Ranks!$L$1:$L$800,MATCH(Overall!$D346,Ranks!$E$1:$E$800,0)),"1000")</f>
        <v>322.5</v>
      </c>
      <c r="L346" s="1" t="str">
        <f t="array" ref="L346">IFERROR(INDEX(Ranks!$O$1:$O$800,MATCH(Overall!$D346,Ranks!$E$1:$E$800,0)),"Vet")</f>
        <v>Vet</v>
      </c>
      <c r="M346" s="12">
        <f t="array" ref="M346">IFERROR(INDEX(BorisTier!$E$211:$E$411,MATCH(Overall!$D346,BorisTier!$R$211:$R$411,0)),100)</f>
        <v>100</v>
      </c>
      <c r="N346" s="13">
        <f t="array" ref="N346">IFERROR(IF(OR(Overall!$E346="DB",Overall!$E346="DL",Overall!$E346="LB"),INDEX('IDP Prj'!$M$11:$M$1000,MATCH(Overall!$D346,'IDP Prj'!$B$11:$B$1000,0)),INDEX(ProjectionCalcs!$Q$8:$Q$979,MATCH(Overall!$D346,ProjectionCalcs!$B$8:$B$979,0))),0)</f>
        <v>0</v>
      </c>
      <c r="O346" s="14" t="str">
        <f>Overall!$D346</f>
        <v>Jarrett Stidham</v>
      </c>
      <c r="P346" s="15"/>
      <c r="Q346" s="4"/>
      <c r="R346" s="4"/>
      <c r="S346" s="3"/>
      <c r="T346" s="3"/>
      <c r="U346" s="3"/>
      <c r="V346" s="3"/>
      <c r="W346" s="5"/>
      <c r="X346" s="5"/>
      <c r="Y346" s="3"/>
      <c r="Z346" s="3"/>
    </row>
    <row r="347" ht="15.0" customHeight="1">
      <c r="A347" s="1">
        <f t="shared" si="1"/>
        <v>345</v>
      </c>
      <c r="B347" s="23">
        <v>0.0</v>
      </c>
      <c r="C347" s="1" t="str">
        <f t="shared" si="2"/>
        <v>Yes</v>
      </c>
      <c r="D347" s="1" t="s">
        <v>414</v>
      </c>
      <c r="E347" s="1" t="s">
        <v>235</v>
      </c>
      <c r="F347" s="1" t="s">
        <v>44</v>
      </c>
      <c r="G347" s="1" t="str">
        <f t="array" ref="G347">IFERROR(INDEX(Schedules!$T$4:$T$35,MATCH(Overall!$F347,Schedules!$B$4:$B$35,0)),"")</f>
        <v/>
      </c>
      <c r="H347" s="1" t="str">
        <f t="array" ref="H347">IFERROR(INDEX(Injuries!$K$100:$K$600,MATCH(Overall!$D347,Injuries!$J$100:$J$600,0)),"")</f>
        <v/>
      </c>
      <c r="I347" s="1">
        <f t="array" ref="I347">IFERROR(INDEX(Ranks!$J$1:$J$800,MATCH(Overall!$D347,Ranks!$E$1:$E$800,0)),"1000")</f>
        <v>353</v>
      </c>
      <c r="J347" s="1">
        <f t="array" ref="J347">IFERROR(INDEX(Ranks!$H$1:$H$800,MATCH(Overall!$D347,Ranks!$E$1:$E$800,0)),"1000")</f>
        <v>296</v>
      </c>
      <c r="K347" s="13">
        <f t="array" ref="K347">IFERROR(INDEX(Ranks!$L$1:$L$800,MATCH(Overall!$D347,Ranks!$E$1:$E$800,0)),"1000")</f>
        <v>315.8</v>
      </c>
      <c r="L347" s="1" t="str">
        <f t="array" ref="L347">IFERROR(INDEX(Ranks!$O$1:$O$800,MATCH(Overall!$D347,Ranks!$E$1:$E$800,0)),"Vet")</f>
        <v>Vet</v>
      </c>
      <c r="M347" s="12">
        <f t="array" ref="M347">IFERROR(INDEX(BorisTier!$E$211:$E$411,MATCH(Overall!$D347,BorisTier!$R$211:$R$411,0)),100)</f>
        <v>100</v>
      </c>
      <c r="N347" s="13">
        <f t="array" ref="N347">IFERROR(IF(OR(Overall!$E347="DB",Overall!$E347="DL",Overall!$E347="LB"),INDEX('IDP Prj'!$M$11:$M$1000,MATCH(Overall!$D347,'IDP Prj'!$B$11:$B$1000,0)),INDEX(ProjectionCalcs!$Q$8:$Q$979,MATCH(Overall!$D347,ProjectionCalcs!$B$8:$B$979,0))),0)</f>
        <v>0</v>
      </c>
      <c r="O347" s="14" t="str">
        <f>Overall!$D347</f>
        <v>Randy Bullock</v>
      </c>
      <c r="P347" s="15"/>
      <c r="Q347" s="4"/>
      <c r="R347" s="4"/>
      <c r="S347" s="3"/>
      <c r="T347" s="3"/>
      <c r="U347" s="3"/>
      <c r="V347" s="3"/>
      <c r="W347" s="5"/>
      <c r="X347" s="5"/>
      <c r="Y347" s="3"/>
      <c r="Z347" s="3"/>
    </row>
    <row r="348" ht="15.0" customHeight="1">
      <c r="A348" s="1">
        <f t="shared" si="1"/>
        <v>346</v>
      </c>
      <c r="B348" s="12">
        <v>35.0</v>
      </c>
      <c r="C348" s="1" t="str">
        <f t="shared" si="2"/>
        <v>Yes</v>
      </c>
      <c r="D348" s="1" t="s">
        <v>415</v>
      </c>
      <c r="E348" s="1" t="s">
        <v>34</v>
      </c>
      <c r="F348" s="1" t="s">
        <v>83</v>
      </c>
      <c r="G348" s="1" t="str">
        <f t="array" ref="G348">IFERROR(INDEX(Schedules!$T$4:$T$35,MATCH(Overall!$F348,Schedules!$B$4:$B$35,0)),"")</f>
        <v/>
      </c>
      <c r="H348" s="1" t="str">
        <f t="array" ref="H348">IFERROR(INDEX(Injuries!$K$100:$K$600,MATCH(Overall!$D348,Injuries!$J$100:$J$600,0)),"")</f>
        <v/>
      </c>
      <c r="I348" s="1">
        <f t="array" ref="I348">IFERROR(INDEX(Ranks!$J$1:$J$800,MATCH(Overall!$D348,Ranks!$E$1:$E$800,0)),"1000")</f>
        <v>261</v>
      </c>
      <c r="J348" s="1">
        <f t="array" ref="J348">IFERROR(INDEX(Ranks!$H$1:$H$800,MATCH(Overall!$D348,Ranks!$E$1:$E$800,0)),"1000")</f>
        <v>323</v>
      </c>
      <c r="K348" s="13">
        <f t="array" ref="K348">IFERROR(INDEX(Ranks!$L$1:$L$800,MATCH(Overall!$D348,Ranks!$E$1:$E$800,0)),"1000")</f>
        <v>315.3</v>
      </c>
      <c r="L348" s="1" t="str">
        <f t="array" ref="L348">IFERROR(INDEX(Ranks!$O$1:$O$800,MATCH(Overall!$D348,Ranks!$E$1:$E$800,0)),"Vet")</f>
        <v>Vet</v>
      </c>
      <c r="M348" s="12">
        <f t="array" ref="M348">IFERROR(INDEX(BorisTier!$E$211:$E$411,MATCH(Overall!$D348,BorisTier!$R$211:$R$411,0)),100)</f>
        <v>100</v>
      </c>
      <c r="N348" s="13">
        <f t="array" ref="N348">IFERROR(IF(OR(Overall!$E348="DB",Overall!$E348="DL",Overall!$E348="LB"),INDEX('IDP Prj'!$M$11:$M$1000,MATCH(Overall!$D348,'IDP Prj'!$B$11:$B$1000,0)),INDEX(ProjectionCalcs!$Q$8:$Q$979,MATCH(Overall!$D348,ProjectionCalcs!$B$8:$B$979,0))),0)</f>
        <v>0</v>
      </c>
      <c r="O348" s="14" t="str">
        <f>Overall!$D348</f>
        <v>Ted Ginn Jr.</v>
      </c>
      <c r="P348" s="15"/>
      <c r="Q348" s="4"/>
      <c r="R348" s="4"/>
      <c r="S348" s="3"/>
      <c r="T348" s="3"/>
      <c r="U348" s="3"/>
      <c r="V348" s="3"/>
      <c r="W348" s="5"/>
      <c r="X348" s="5"/>
      <c r="Y348" s="3"/>
      <c r="Z348" s="3"/>
    </row>
    <row r="349" ht="15.0" customHeight="1">
      <c r="A349" s="1">
        <f t="shared" si="1"/>
        <v>347</v>
      </c>
      <c r="B349" s="23">
        <v>0.0</v>
      </c>
      <c r="C349" s="1" t="str">
        <f t="shared" si="2"/>
        <v>Yes</v>
      </c>
      <c r="D349" s="1" t="s">
        <v>416</v>
      </c>
      <c r="E349" s="1" t="s">
        <v>211</v>
      </c>
      <c r="F349" s="1" t="s">
        <v>20</v>
      </c>
      <c r="G349" s="1" t="str">
        <f t="array" ref="G349">IFERROR(INDEX(Schedules!$T$4:$T$35,MATCH(Overall!$F349,Schedules!$B$4:$B$35,0)),"")</f>
        <v/>
      </c>
      <c r="H349" s="1" t="str">
        <f t="array" ref="H349">IFERROR(INDEX(Injuries!$K$100:$K$600,MATCH(Overall!$D349,Injuries!$J$100:$J$600,0)),"")</f>
        <v/>
      </c>
      <c r="I349" s="1">
        <f t="array" ref="I349">IFERROR(INDEX(Ranks!$J$1:$J$800,MATCH(Overall!$D349,Ranks!$E$1:$E$800,0)),"1000")</f>
        <v>368</v>
      </c>
      <c r="J349" s="1">
        <f t="array" ref="J349">IFERROR(INDEX(Ranks!$H$1:$H$800,MATCH(Overall!$D349,Ranks!$E$1:$E$800,0)),"1000")</f>
        <v>327</v>
      </c>
      <c r="K349" s="13">
        <f t="array" ref="K349">IFERROR(INDEX(Ranks!$L$1:$L$800,MATCH(Overall!$D349,Ranks!$E$1:$E$800,0)),"1000")</f>
        <v>330.3</v>
      </c>
      <c r="L349" s="1" t="str">
        <f t="array" ref="L349">IFERROR(INDEX(Ranks!$O$1:$O$800,MATCH(Overall!$D349,Ranks!$E$1:$E$800,0)),"Vet")</f>
        <v>Vet</v>
      </c>
      <c r="M349" s="12">
        <f t="array" ref="M349">IFERROR(INDEX(BorisTier!$E$211:$E$411,MATCH(Overall!$D349,BorisTier!$R$211:$R$411,0)),100)</f>
        <v>100</v>
      </c>
      <c r="N349" s="13">
        <f t="array" ref="N349">IFERROR(IF(OR(Overall!$E349="DB",Overall!$E349="DL",Overall!$E349="LB"),INDEX('IDP Prj'!$M$11:$M$1000,MATCH(Overall!$D349,'IDP Prj'!$B$11:$B$1000,0)),INDEX(ProjectionCalcs!$Q$8:$Q$979,MATCH(Overall!$D349,ProjectionCalcs!$B$8:$B$979,0))),0)</f>
        <v>0</v>
      </c>
      <c r="O349" s="14" t="str">
        <f>Overall!$D349</f>
        <v>Giants D/ST</v>
      </c>
      <c r="P349" s="15"/>
      <c r="Q349" s="4"/>
      <c r="R349" s="4"/>
      <c r="S349" s="3"/>
      <c r="T349" s="3"/>
      <c r="U349" s="3"/>
      <c r="V349" s="3"/>
      <c r="W349" s="5"/>
      <c r="X349" s="5"/>
      <c r="Y349" s="3"/>
      <c r="Z349" s="3"/>
    </row>
    <row r="350" ht="15.0" customHeight="1">
      <c r="A350" s="1">
        <f t="shared" si="1"/>
        <v>348</v>
      </c>
      <c r="B350" s="12">
        <v>35.9</v>
      </c>
      <c r="C350" s="1" t="str">
        <f t="shared" si="2"/>
        <v>Yes</v>
      </c>
      <c r="D350" s="1" t="s">
        <v>417</v>
      </c>
      <c r="E350" s="1" t="s">
        <v>61</v>
      </c>
      <c r="F350" s="1" t="s">
        <v>272</v>
      </c>
      <c r="G350" s="1" t="str">
        <f t="array" ref="G350">IFERROR(INDEX(Schedules!$T$4:$T$35,MATCH(Overall!$F350,Schedules!$B$4:$B$35,0)),"")</f>
        <v/>
      </c>
      <c r="H350" s="1" t="str">
        <f t="array" ref="H350">IFERROR(INDEX(Injuries!$K$100:$K$600,MATCH(Overall!$D350,Injuries!$J$100:$J$600,0)),"")</f>
        <v/>
      </c>
      <c r="I350" s="1" t="str">
        <f t="array" ref="I350">IFERROR(INDEX(Ranks!$J$1:$J$800,MATCH(Overall!$D350,Ranks!$E$1:$E$800,0)),"1000")</f>
        <v>1000</v>
      </c>
      <c r="J350" s="1" t="str">
        <f t="array" ref="J350">IFERROR(INDEX(Ranks!$H$1:$H$800,MATCH(Overall!$D350,Ranks!$E$1:$E$800,0)),"1000")</f>
        <v>1000</v>
      </c>
      <c r="K350" s="13">
        <f t="array" ref="K350">IFERROR(INDEX(Ranks!$L$1:$L$800,MATCH(Overall!$D350,Ranks!$E$1:$E$800,0)),"1000")</f>
        <v>332.4</v>
      </c>
      <c r="L350" s="1" t="str">
        <f t="array" ref="L350">IFERROR(INDEX(Ranks!$O$1:$O$800,MATCH(Overall!$D350,Ranks!$E$1:$E$800,0)),"Vet")</f>
        <v>Vet</v>
      </c>
      <c r="M350" s="12">
        <f t="array" ref="M350">IFERROR(INDEX(BorisTier!$E$211:$E$411,MATCH(Overall!$D350,BorisTier!$R$211:$R$411,0)),100)</f>
        <v>100</v>
      </c>
      <c r="N350" s="13">
        <f t="array" ref="N350">IFERROR(IF(OR(Overall!$E350="DB",Overall!$E350="DL",Overall!$E350="LB"),INDEX('IDP Prj'!$M$11:$M$1000,MATCH(Overall!$D350,'IDP Prj'!$B$11:$B$1000,0)),INDEX(ProjectionCalcs!$Q$8:$Q$979,MATCH(Overall!$D350,ProjectionCalcs!$B$8:$B$979,0))),0)</f>
        <v>0</v>
      </c>
      <c r="O350" s="14" t="str">
        <f>Overall!$D350</f>
        <v>Delanie Walker</v>
      </c>
      <c r="P350" s="15"/>
      <c r="Q350" s="4"/>
      <c r="R350" s="4"/>
      <c r="S350" s="3"/>
      <c r="T350" s="3"/>
      <c r="U350" s="3"/>
      <c r="V350" s="3"/>
      <c r="W350" s="5"/>
      <c r="X350" s="5"/>
      <c r="Y350" s="3"/>
      <c r="Z350" s="3"/>
    </row>
    <row r="351" ht="15.0" customHeight="1">
      <c r="A351" s="1">
        <f t="shared" si="1"/>
        <v>349</v>
      </c>
      <c r="B351" s="12">
        <v>23.9</v>
      </c>
      <c r="C351" s="1" t="str">
        <f t="shared" si="2"/>
        <v>Yes</v>
      </c>
      <c r="D351" s="1" t="s">
        <v>418</v>
      </c>
      <c r="E351" s="1" t="s">
        <v>17</v>
      </c>
      <c r="F351" s="1" t="s">
        <v>53</v>
      </c>
      <c r="G351" s="1" t="str">
        <f t="array" ref="G351">IFERROR(INDEX(Schedules!$T$4:$T$35,MATCH(Overall!$F351,Schedules!$B$4:$B$35,0)),"")</f>
        <v/>
      </c>
      <c r="H351" s="1" t="str">
        <f t="array" ref="H351">IFERROR(INDEX(Injuries!$K$100:$K$600,MATCH(Overall!$D351,Injuries!$J$100:$J$600,0)),"")</f>
        <v/>
      </c>
      <c r="I351" s="1">
        <f t="array" ref="I351">IFERROR(INDEX(Ranks!$J$1:$J$800,MATCH(Overall!$D351,Ranks!$E$1:$E$800,0)),"1000")</f>
        <v>432</v>
      </c>
      <c r="J351" s="1">
        <f t="array" ref="J351">IFERROR(INDEX(Ranks!$H$1:$H$800,MATCH(Overall!$D351,Ranks!$E$1:$E$800,0)),"1000")</f>
        <v>405</v>
      </c>
      <c r="K351" s="13">
        <f t="array" ref="K351">IFERROR(INDEX(Ranks!$L$1:$L$800,MATCH(Overall!$D351,Ranks!$E$1:$E$800,0)),"1000")</f>
        <v>325.3</v>
      </c>
      <c r="L351" s="1" t="str">
        <f t="array" ref="L351">IFERROR(INDEX(Ranks!$O$1:$O$800,MATCH(Overall!$D351,Ranks!$E$1:$E$800,0)),"Vet")</f>
        <v>Vet</v>
      </c>
      <c r="M351" s="12">
        <f t="array" ref="M351">IFERROR(INDEX(BorisTier!$E$211:$E$411,MATCH(Overall!$D351,BorisTier!$R$211:$R$411,0)),100)</f>
        <v>100</v>
      </c>
      <c r="N351" s="13">
        <f t="array" ref="N351">IFERROR(IF(OR(Overall!$E351="DB",Overall!$E351="DL",Overall!$E351="LB"),INDEX('IDP Prj'!$M$11:$M$1000,MATCH(Overall!$D351,'IDP Prj'!$B$11:$B$1000,0)),INDEX(ProjectionCalcs!$Q$8:$Q$979,MATCH(Overall!$D351,ProjectionCalcs!$B$8:$B$979,0))),0)</f>
        <v>0</v>
      </c>
      <c r="O351" s="14" t="str">
        <f>Overall!$D351</f>
        <v>Qadree Ollison</v>
      </c>
      <c r="P351" s="15"/>
      <c r="Q351" s="4"/>
      <c r="R351" s="4"/>
      <c r="S351" s="3"/>
      <c r="T351" s="3"/>
      <c r="U351" s="3"/>
      <c r="V351" s="3"/>
      <c r="W351" s="5"/>
      <c r="X351" s="5"/>
      <c r="Y351" s="3"/>
      <c r="Z351" s="3"/>
    </row>
    <row r="352" ht="15.0" customHeight="1">
      <c r="A352" s="1">
        <f t="shared" si="1"/>
        <v>350</v>
      </c>
      <c r="B352" s="12">
        <v>38.0</v>
      </c>
      <c r="C352" s="1" t="str">
        <f t="shared" si="2"/>
        <v>Yes</v>
      </c>
      <c r="D352" s="1" t="s">
        <v>419</v>
      </c>
      <c r="E352" s="1" t="s">
        <v>61</v>
      </c>
      <c r="F352" s="1" t="s">
        <v>50</v>
      </c>
      <c r="G352" s="1" t="str">
        <f t="array" ref="G352">IFERROR(INDEX(Schedules!$T$4:$T$35,MATCH(Overall!$F352,Schedules!$B$4:$B$35,0)),"")</f>
        <v/>
      </c>
      <c r="H352" s="1" t="str">
        <f t="array" ref="H352">IFERROR(INDEX(Injuries!$K$100:$K$600,MATCH(Overall!$D352,Injuries!$J$100:$J$600,0)),"")</f>
        <v/>
      </c>
      <c r="I352" s="1">
        <f t="array" ref="I352">IFERROR(INDEX(Ranks!$J$1:$J$800,MATCH(Overall!$D352,Ranks!$E$1:$E$800,0)),"1000")</f>
        <v>335</v>
      </c>
      <c r="J352" s="1">
        <f t="array" ref="J352">IFERROR(INDEX(Ranks!$H$1:$H$800,MATCH(Overall!$D352,Ranks!$E$1:$E$800,0)),"1000")</f>
        <v>289</v>
      </c>
      <c r="K352" s="13">
        <f t="array" ref="K352">IFERROR(INDEX(Ranks!$L$1:$L$800,MATCH(Overall!$D352,Ranks!$E$1:$E$800,0)),"1000")</f>
        <v>320.7</v>
      </c>
      <c r="L352" s="1" t="str">
        <f t="array" ref="L352">IFERROR(INDEX(Ranks!$O$1:$O$800,MATCH(Overall!$D352,Ranks!$E$1:$E$800,0)),"Vet")</f>
        <v>Vet</v>
      </c>
      <c r="M352" s="12">
        <f t="array" ref="M352">IFERROR(INDEX(BorisTier!$E$211:$E$411,MATCH(Overall!$D352,BorisTier!$R$211:$R$411,0)),100)</f>
        <v>100</v>
      </c>
      <c r="N352" s="13">
        <f t="array" ref="N352">IFERROR(IF(OR(Overall!$E352="DB",Overall!$E352="DL",Overall!$E352="LB"),INDEX('IDP Prj'!$M$11:$M$1000,MATCH(Overall!$D352,'IDP Prj'!$B$11:$B$1000,0)),INDEX(ProjectionCalcs!$Q$8:$Q$979,MATCH(Overall!$D352,ProjectionCalcs!$B$8:$B$979,0))),0)</f>
        <v>0</v>
      </c>
      <c r="O352" s="14" t="str">
        <f>Overall!$D352</f>
        <v>Jason Witten</v>
      </c>
      <c r="P352" s="15"/>
      <c r="Q352" s="4"/>
      <c r="R352" s="4"/>
      <c r="S352" s="3"/>
      <c r="T352" s="3"/>
      <c r="U352" s="3"/>
      <c r="V352" s="3"/>
      <c r="W352" s="5"/>
      <c r="X352" s="5"/>
      <c r="Y352" s="3"/>
      <c r="Z352" s="3"/>
    </row>
    <row r="353" ht="15.0" customHeight="1">
      <c r="A353" s="1">
        <f t="shared" si="1"/>
        <v>351</v>
      </c>
      <c r="B353" s="23">
        <v>0.0</v>
      </c>
      <c r="C353" s="1" t="str">
        <f t="shared" si="2"/>
        <v>Yes</v>
      </c>
      <c r="D353" s="1" t="s">
        <v>420</v>
      </c>
      <c r="E353" s="1" t="s">
        <v>211</v>
      </c>
      <c r="F353" s="1" t="s">
        <v>44</v>
      </c>
      <c r="G353" s="1" t="str">
        <f t="array" ref="G353">IFERROR(INDEX(Schedules!$T$4:$T$35,MATCH(Overall!$F353,Schedules!$B$4:$B$35,0)),"")</f>
        <v/>
      </c>
      <c r="H353" s="1" t="str">
        <f t="array" ref="H353">IFERROR(INDEX(Injuries!$K$100:$K$600,MATCH(Overall!$D353,Injuries!$J$100:$J$600,0)),"")</f>
        <v/>
      </c>
      <c r="I353" s="1">
        <f t="array" ref="I353">IFERROR(INDEX(Ranks!$J$1:$J$800,MATCH(Overall!$D353,Ranks!$E$1:$E$800,0)),"1000")</f>
        <v>253</v>
      </c>
      <c r="J353" s="1">
        <f t="array" ref="J353">IFERROR(INDEX(Ranks!$H$1:$H$800,MATCH(Overall!$D353,Ranks!$E$1:$E$800,0)),"1000")</f>
        <v>341</v>
      </c>
      <c r="K353" s="13">
        <f t="array" ref="K353">IFERROR(INDEX(Ranks!$L$1:$L$800,MATCH(Overall!$D353,Ranks!$E$1:$E$800,0)),"1000")</f>
        <v>330.4</v>
      </c>
      <c r="L353" s="1" t="str">
        <f t="array" ref="L353">IFERROR(INDEX(Ranks!$O$1:$O$800,MATCH(Overall!$D353,Ranks!$E$1:$E$800,0)),"Vet")</f>
        <v>Vet</v>
      </c>
      <c r="M353" s="12">
        <f t="array" ref="M353">IFERROR(INDEX(BorisTier!$E$211:$E$411,MATCH(Overall!$D353,BorisTier!$R$211:$R$411,0)),100)</f>
        <v>100</v>
      </c>
      <c r="N353" s="13">
        <f t="array" ref="N353">IFERROR(IF(OR(Overall!$E353="DB",Overall!$E353="DL",Overall!$E353="LB"),INDEX('IDP Prj'!$M$11:$M$1000,MATCH(Overall!$D353,'IDP Prj'!$B$11:$B$1000,0)),INDEX(ProjectionCalcs!$Q$8:$Q$979,MATCH(Overall!$D353,ProjectionCalcs!$B$8:$B$979,0))),0)</f>
        <v>0</v>
      </c>
      <c r="O353" s="14" t="str">
        <f>Overall!$D353</f>
        <v>Bengals D/ST</v>
      </c>
      <c r="P353" s="15"/>
      <c r="Q353" s="4"/>
      <c r="R353" s="4"/>
      <c r="S353" s="3"/>
      <c r="T353" s="3"/>
      <c r="U353" s="3"/>
      <c r="V353" s="3"/>
      <c r="W353" s="5"/>
      <c r="X353" s="5"/>
      <c r="Y353" s="3"/>
      <c r="Z353" s="3"/>
    </row>
    <row r="354" ht="15.0" customHeight="1">
      <c r="A354" s="1">
        <f t="shared" si="1"/>
        <v>352</v>
      </c>
      <c r="B354" s="12">
        <v>22.0</v>
      </c>
      <c r="C354" s="1" t="str">
        <f t="shared" si="2"/>
        <v>Yes</v>
      </c>
      <c r="D354" s="1" t="s">
        <v>421</v>
      </c>
      <c r="E354" s="1" t="s">
        <v>17</v>
      </c>
      <c r="F354" s="1" t="s">
        <v>85</v>
      </c>
      <c r="G354" s="1" t="str">
        <f t="array" ref="G354">IFERROR(INDEX(Schedules!$T$4:$T$35,MATCH(Overall!$F354,Schedules!$B$4:$B$35,0)),"")</f>
        <v/>
      </c>
      <c r="H354" s="1" t="str">
        <f t="array" ref="H354">IFERROR(INDEX(Injuries!$K$100:$K$600,MATCH(Overall!$D354,Injuries!$J$100:$J$600,0)),"")</f>
        <v/>
      </c>
      <c r="I354" s="1">
        <f t="array" ref="I354">IFERROR(INDEX(Ranks!$J$1:$J$800,MATCH(Overall!$D354,Ranks!$E$1:$E$800,0)),"1000")</f>
        <v>574</v>
      </c>
      <c r="J354" s="1">
        <f t="array" ref="J354">IFERROR(INDEX(Ranks!$H$1:$H$800,MATCH(Overall!$D354,Ranks!$E$1:$E$800,0)),"1000")</f>
        <v>412</v>
      </c>
      <c r="K354" s="13">
        <f t="array" ref="K354">IFERROR(INDEX(Ranks!$L$1:$L$800,MATCH(Overall!$D354,Ranks!$E$1:$E$800,0)),"1000")</f>
        <v>326.5</v>
      </c>
      <c r="L354" s="1" t="str">
        <f t="array" ref="L354">IFERROR(INDEX(Ranks!$O$1:$O$800,MATCH(Overall!$D354,Ranks!$E$1:$E$800,0)),"Vet")</f>
        <v>Vet</v>
      </c>
      <c r="M354" s="12">
        <f t="array" ref="M354">IFERROR(INDEX(BorisTier!$E$211:$E$411,MATCH(Overall!$D354,BorisTier!$R$211:$R$411,0)),100)</f>
        <v>100</v>
      </c>
      <c r="N354" s="13">
        <f t="array" ref="N354">IFERROR(IF(OR(Overall!$E354="DB",Overall!$E354="DL",Overall!$E354="LB"),INDEX('IDP Prj'!$M$11:$M$1000,MATCH(Overall!$D354,'IDP Prj'!$B$11:$B$1000,0)),INDEX(ProjectionCalcs!$Q$8:$Q$979,MATCH(Overall!$D354,ProjectionCalcs!$B$8:$B$979,0))),0)</f>
        <v>0</v>
      </c>
      <c r="O354" s="14" t="str">
        <f>Overall!$D354</f>
        <v>Travis Homer</v>
      </c>
      <c r="P354" s="15"/>
      <c r="Q354" s="4"/>
      <c r="R354" s="4"/>
      <c r="S354" s="3"/>
      <c r="T354" s="3"/>
      <c r="U354" s="3"/>
      <c r="V354" s="3"/>
      <c r="W354" s="5"/>
      <c r="X354" s="5"/>
      <c r="Y354" s="3"/>
      <c r="Z354" s="3"/>
    </row>
    <row r="355" ht="15.0" customHeight="1">
      <c r="A355" s="1">
        <f t="shared" si="1"/>
        <v>353</v>
      </c>
      <c r="B355" s="12">
        <v>21.4</v>
      </c>
      <c r="C355" s="1" t="str">
        <f t="shared" si="2"/>
        <v>Yes</v>
      </c>
      <c r="D355" s="1" t="s">
        <v>422</v>
      </c>
      <c r="E355" s="1" t="s">
        <v>61</v>
      </c>
      <c r="F355" s="1" t="s">
        <v>83</v>
      </c>
      <c r="G355" s="1" t="str">
        <f t="array" ref="G355">IFERROR(INDEX(Schedules!$T$4:$T$35,MATCH(Overall!$F355,Schedules!$B$4:$B$35,0)),"")</f>
        <v/>
      </c>
      <c r="H355" s="1" t="str">
        <f t="array" ref="H355">IFERROR(INDEX(Injuries!$K$100:$K$600,MATCH(Overall!$D355,Injuries!$J$100:$J$600,0)),"")</f>
        <v/>
      </c>
      <c r="I355" s="1">
        <f t="array" ref="I355">IFERROR(INDEX(Ranks!$J$1:$J$800,MATCH(Overall!$D355,Ranks!$E$1:$E$800,0)),"1000")</f>
        <v>329</v>
      </c>
      <c r="J355" s="1" t="str">
        <f t="array" ref="J355">IFERROR(INDEX(Ranks!$H$1:$H$800,MATCH(Overall!$D355,Ranks!$E$1:$E$800,0)),"1000")</f>
        <v>1000</v>
      </c>
      <c r="K355" s="13">
        <f t="array" ref="K355">IFERROR(INDEX(Ranks!$L$1:$L$800,MATCH(Overall!$D355,Ranks!$E$1:$E$800,0)),"1000")</f>
        <v>318.9</v>
      </c>
      <c r="L355" s="1">
        <f t="array" ref="L355">IFERROR(INDEX(Ranks!$O$1:$O$800,MATCH(Overall!$D355,Ranks!$E$1:$E$800,0)),"Vet")</f>
        <v>28</v>
      </c>
      <c r="M355" s="12">
        <f t="array" ref="M355">IFERROR(INDEX(BorisTier!$E$211:$E$411,MATCH(Overall!$D355,BorisTier!$R$211:$R$411,0)),100)</f>
        <v>100</v>
      </c>
      <c r="N355" s="13">
        <f t="array" ref="N355">IFERROR(IF(OR(Overall!$E355="DB",Overall!$E355="DL",Overall!$E355="LB"),INDEX('IDP Prj'!$M$11:$M$1000,MATCH(Overall!$D355,'IDP Prj'!$B$11:$B$1000,0)),INDEX(ProjectionCalcs!$Q$8:$Q$979,MATCH(Overall!$D355,ProjectionCalcs!$B$8:$B$979,0))),0)</f>
        <v>0</v>
      </c>
      <c r="O355" s="14" t="str">
        <f>Overall!$D355</f>
        <v>Cole Kmet</v>
      </c>
      <c r="P355" s="15"/>
      <c r="Q355" s="4"/>
      <c r="R355" s="4"/>
      <c r="S355" s="3"/>
      <c r="T355" s="3"/>
      <c r="U355" s="3"/>
      <c r="V355" s="3"/>
      <c r="W355" s="5"/>
      <c r="X355" s="5"/>
      <c r="Y355" s="3"/>
      <c r="Z355" s="3"/>
    </row>
    <row r="356" ht="15.0" customHeight="1">
      <c r="A356" s="1">
        <f t="shared" si="1"/>
        <v>354</v>
      </c>
      <c r="B356" s="12">
        <v>26.5</v>
      </c>
      <c r="C356" s="1" t="str">
        <f t="shared" si="2"/>
        <v>Yes</v>
      </c>
      <c r="D356" s="1" t="s">
        <v>423</v>
      </c>
      <c r="E356" s="1" t="s">
        <v>75</v>
      </c>
      <c r="F356" s="1" t="s">
        <v>31</v>
      </c>
      <c r="G356" s="1" t="str">
        <f t="array" ref="G356">IFERROR(INDEX(Schedules!$T$4:$T$35,MATCH(Overall!$F356,Schedules!$B$4:$B$35,0)),"")</f>
        <v/>
      </c>
      <c r="H356" s="1" t="str">
        <f t="array" ref="H356">IFERROR(INDEX(Injuries!$K$100:$K$600,MATCH(Overall!$D356,Injuries!$J$100:$J$600,0)),"")</f>
        <v/>
      </c>
      <c r="I356" s="1">
        <f t="array" ref="I356">IFERROR(INDEX(Ranks!$J$1:$J$800,MATCH(Overall!$D356,Ranks!$E$1:$E$800,0)),"1000")</f>
        <v>319</v>
      </c>
      <c r="J356" s="1">
        <f t="array" ref="J356">IFERROR(INDEX(Ranks!$H$1:$H$800,MATCH(Overall!$D356,Ranks!$E$1:$E$800,0)),"1000")</f>
        <v>271</v>
      </c>
      <c r="K356" s="13">
        <f t="array" ref="K356">IFERROR(INDEX(Ranks!$L$1:$L$800,MATCH(Overall!$D356,Ranks!$E$1:$E$800,0)),"1000")</f>
        <v>335.3</v>
      </c>
      <c r="L356" s="1" t="str">
        <f t="array" ref="L356">IFERROR(INDEX(Ranks!$O$1:$O$800,MATCH(Overall!$D356,Ranks!$E$1:$E$800,0)),"Vet")</f>
        <v>Vet</v>
      </c>
      <c r="M356" s="12">
        <f t="array" ref="M356">IFERROR(INDEX(BorisTier!$E$211:$E$411,MATCH(Overall!$D356,BorisTier!$R$211:$R$411,0)),100)</f>
        <v>100</v>
      </c>
      <c r="N356" s="13">
        <f t="array" ref="N356">IFERROR(IF(OR(Overall!$E356="DB",Overall!$E356="DL",Overall!$E356="LB"),INDEX('IDP Prj'!$M$11:$M$1000,MATCH(Overall!$D356,'IDP Prj'!$B$11:$B$1000,0)),INDEX(ProjectionCalcs!$Q$8:$Q$979,MATCH(Overall!$D356,ProjectionCalcs!$B$8:$B$979,0))),0)</f>
        <v>0</v>
      </c>
      <c r="O356" s="14" t="str">
        <f>Overall!$D356</f>
        <v>Jameis Winston</v>
      </c>
      <c r="P356" s="15"/>
      <c r="Q356" s="4"/>
      <c r="R356" s="4"/>
      <c r="S356" s="3"/>
      <c r="T356" s="3"/>
      <c r="U356" s="3"/>
      <c r="V356" s="3"/>
      <c r="W356" s="5"/>
      <c r="X356" s="5"/>
      <c r="Y356" s="3"/>
      <c r="Z356" s="3"/>
    </row>
    <row r="357" ht="15.0" customHeight="1">
      <c r="A357" s="1">
        <f t="shared" si="1"/>
        <v>355</v>
      </c>
      <c r="B357" s="23">
        <v>0.0</v>
      </c>
      <c r="C357" s="1" t="str">
        <f t="shared" si="2"/>
        <v>Yes</v>
      </c>
      <c r="D357" s="1" t="s">
        <v>424</v>
      </c>
      <c r="E357" s="1" t="s">
        <v>235</v>
      </c>
      <c r="F357" s="1" t="s">
        <v>114</v>
      </c>
      <c r="G357" s="1" t="str">
        <f t="array" ref="G357">IFERROR(INDEX(Schedules!$T$4:$T$35,MATCH(Overall!$F357,Schedules!$B$4:$B$35,0)),"")</f>
        <v/>
      </c>
      <c r="H357" s="1" t="str">
        <f t="array" ref="H357">IFERROR(INDEX(Injuries!$K$100:$K$600,MATCH(Overall!$D357,Injuries!$J$100:$J$600,0)),"")</f>
        <v/>
      </c>
      <c r="I357" s="1">
        <f t="array" ref="I357">IFERROR(INDEX(Ranks!$J$1:$J$800,MATCH(Overall!$D357,Ranks!$E$1:$E$800,0)),"1000")</f>
        <v>359</v>
      </c>
      <c r="J357" s="1">
        <f t="array" ref="J357">IFERROR(INDEX(Ranks!$H$1:$H$800,MATCH(Overall!$D357,Ranks!$E$1:$E$800,0)),"1000")</f>
        <v>321</v>
      </c>
      <c r="K357" s="13">
        <f t="array" ref="K357">IFERROR(INDEX(Ranks!$L$1:$L$800,MATCH(Overall!$D357,Ranks!$E$1:$E$800,0)),"1000")</f>
        <v>334.6</v>
      </c>
      <c r="L357" s="1" t="str">
        <f t="array" ref="L357">IFERROR(INDEX(Ranks!$O$1:$O$800,MATCH(Overall!$D357,Ranks!$E$1:$E$800,0)),"Vet")</f>
        <v>Vet</v>
      </c>
      <c r="M357" s="12">
        <f t="array" ref="M357">IFERROR(INDEX(BorisTier!$E$211:$E$411,MATCH(Overall!$D357,BorisTier!$R$211:$R$411,0)),100)</f>
        <v>100</v>
      </c>
      <c r="N357" s="13">
        <f t="array" ref="N357">IFERROR(IF(OR(Overall!$E357="DB",Overall!$E357="DL",Overall!$E357="LB"),INDEX('IDP Prj'!$M$11:$M$1000,MATCH(Overall!$D357,'IDP Prj'!$B$11:$B$1000,0)),INDEX(ProjectionCalcs!$Q$8:$Q$979,MATCH(Overall!$D357,ProjectionCalcs!$B$8:$B$979,0))),0)</f>
        <v>0</v>
      </c>
      <c r="O357" s="14" t="str">
        <f>Overall!$D357</f>
        <v>Sam Ficken</v>
      </c>
      <c r="P357" s="15"/>
      <c r="Q357" s="4"/>
      <c r="R357" s="4"/>
      <c r="S357" s="3"/>
      <c r="T357" s="3"/>
      <c r="U357" s="3"/>
      <c r="V357" s="3"/>
      <c r="W357" s="5"/>
      <c r="X357" s="5"/>
      <c r="Y357" s="3"/>
      <c r="Z357" s="3"/>
    </row>
    <row r="358" ht="15.0" customHeight="1">
      <c r="A358" s="1">
        <f t="shared" si="1"/>
        <v>356</v>
      </c>
      <c r="B358" s="12">
        <v>22.0</v>
      </c>
      <c r="C358" s="1" t="str">
        <f t="shared" si="2"/>
        <v>Yes</v>
      </c>
      <c r="D358" s="1" t="s">
        <v>425</v>
      </c>
      <c r="E358" s="1" t="s">
        <v>61</v>
      </c>
      <c r="F358" s="1" t="s">
        <v>104</v>
      </c>
      <c r="G358" s="1" t="str">
        <f t="array" ref="G358">IFERROR(INDEX(Schedules!$T$4:$T$35,MATCH(Overall!$F358,Schedules!$B$4:$B$35,0)),"")</f>
        <v/>
      </c>
      <c r="H358" s="1" t="str">
        <f t="array" ref="H358">IFERROR(INDEX(Injuries!$K$100:$K$600,MATCH(Overall!$D358,Injuries!$J$100:$J$600,0)),"")</f>
        <v/>
      </c>
      <c r="I358" s="1" t="str">
        <f t="array" ref="I358">IFERROR(INDEX(Ranks!$J$1:$J$800,MATCH(Overall!$D358,Ranks!$E$1:$E$800,0)),"1000")</f>
        <v>1000</v>
      </c>
      <c r="J358" s="1" t="str">
        <f t="array" ref="J358">IFERROR(INDEX(Ranks!$H$1:$H$800,MATCH(Overall!$D358,Ranks!$E$1:$E$800,0)),"1000")</f>
        <v>1000</v>
      </c>
      <c r="K358" s="13">
        <f t="array" ref="K358">IFERROR(INDEX(Ranks!$L$1:$L$800,MATCH(Overall!$D358,Ranks!$E$1:$E$800,0)),"1000")</f>
        <v>330.9</v>
      </c>
      <c r="L358" s="1">
        <f t="array" ref="L358">IFERROR(INDEX(Ranks!$O$1:$O$800,MATCH(Overall!$D358,Ranks!$E$1:$E$800,0)),"Vet")</f>
        <v>55</v>
      </c>
      <c r="M358" s="12">
        <f t="array" ref="M358">IFERROR(INDEX(BorisTier!$E$211:$E$411,MATCH(Overall!$D358,BorisTier!$R$211:$R$411,0)),100)</f>
        <v>100</v>
      </c>
      <c r="N358" s="13">
        <f t="array" ref="N358">IFERROR(IF(OR(Overall!$E358="DB",Overall!$E358="DL",Overall!$E358="LB"),INDEX('IDP Prj'!$M$11:$M$1000,MATCH(Overall!$D358,'IDP Prj'!$B$11:$B$1000,0)),INDEX(ProjectionCalcs!$Q$8:$Q$979,MATCH(Overall!$D358,ProjectionCalcs!$B$8:$B$979,0))),0)</f>
        <v>0</v>
      </c>
      <c r="O358" s="14" t="str">
        <f>Overall!$D358</f>
        <v>Thaddeus Moss</v>
      </c>
      <c r="P358" s="15"/>
      <c r="Q358" s="4"/>
      <c r="R358" s="4"/>
      <c r="S358" s="3"/>
      <c r="T358" s="3"/>
      <c r="U358" s="3"/>
      <c r="V358" s="3"/>
      <c r="W358" s="5"/>
      <c r="X358" s="5"/>
      <c r="Y358" s="3"/>
      <c r="Z358" s="3"/>
    </row>
    <row r="359" ht="15.0" customHeight="1">
      <c r="A359" s="1">
        <f t="shared" si="1"/>
        <v>357</v>
      </c>
      <c r="B359" s="12">
        <v>21.9</v>
      </c>
      <c r="C359" s="1" t="str">
        <f t="shared" si="2"/>
        <v>Yes</v>
      </c>
      <c r="D359" s="1" t="s">
        <v>426</v>
      </c>
      <c r="E359" s="1" t="s">
        <v>34</v>
      </c>
      <c r="F359" s="1" t="s">
        <v>58</v>
      </c>
      <c r="G359" s="1" t="str">
        <f t="array" ref="G359">IFERROR(INDEX(Schedules!$T$4:$T$35,MATCH(Overall!$F359,Schedules!$B$4:$B$35,0)),"")</f>
        <v/>
      </c>
      <c r="H359" s="1" t="str">
        <f t="array" ref="H359">IFERROR(INDEX(Injuries!$K$100:$K$600,MATCH(Overall!$D359,Injuries!$J$100:$J$600,0)),"")</f>
        <v/>
      </c>
      <c r="I359" s="1">
        <f t="array" ref="I359">IFERROR(INDEX(Ranks!$J$1:$J$800,MATCH(Overall!$D359,Ranks!$E$1:$E$800,0)),"1000")</f>
        <v>272</v>
      </c>
      <c r="J359" s="1" t="str">
        <f t="array" ref="J359">IFERROR(INDEX(Ranks!$H$1:$H$800,MATCH(Overall!$D359,Ranks!$E$1:$E$800,0)),"1000")</f>
        <v>1000</v>
      </c>
      <c r="K359" s="13">
        <f t="array" ref="K359">IFERROR(INDEX(Ranks!$L$1:$L$800,MATCH(Overall!$D359,Ranks!$E$1:$E$800,0)),"1000")</f>
        <v>322.2</v>
      </c>
      <c r="L359" s="1">
        <f t="array" ref="L359">IFERROR(INDEX(Ranks!$O$1:$O$800,MATCH(Overall!$D359,Ranks!$E$1:$E$800,0)),"Vet")</f>
        <v>31</v>
      </c>
      <c r="M359" s="12">
        <f t="array" ref="M359">IFERROR(INDEX(BorisTier!$E$211:$E$411,MATCH(Overall!$D359,BorisTier!$R$211:$R$411,0)),100)</f>
        <v>100</v>
      </c>
      <c r="N359" s="13">
        <f t="array" ref="N359">IFERROR(IF(OR(Overall!$E359="DB",Overall!$E359="DL",Overall!$E359="LB"),INDEX('IDP Prj'!$M$11:$M$1000,MATCH(Overall!$D359,'IDP Prj'!$B$11:$B$1000,0)),INDEX(ProjectionCalcs!$Q$8:$Q$979,MATCH(Overall!$D359,ProjectionCalcs!$B$8:$B$979,0))),0)</f>
        <v>0</v>
      </c>
      <c r="O359" s="14" t="str">
        <f>Overall!$D359</f>
        <v>Tyler Johnson</v>
      </c>
      <c r="P359" s="15"/>
      <c r="Q359" s="4"/>
      <c r="R359" s="4"/>
      <c r="S359" s="3"/>
      <c r="T359" s="3"/>
      <c r="U359" s="3"/>
      <c r="V359" s="3"/>
      <c r="W359" s="5"/>
      <c r="X359" s="5"/>
      <c r="Y359" s="3"/>
      <c r="Z359" s="3"/>
    </row>
    <row r="360" ht="15.0" customHeight="1">
      <c r="A360" s="1">
        <f t="shared" si="1"/>
        <v>358</v>
      </c>
      <c r="B360" s="12">
        <v>27.5</v>
      </c>
      <c r="C360" s="1" t="str">
        <f t="shared" si="2"/>
        <v>Yes</v>
      </c>
      <c r="D360" s="1" t="s">
        <v>427</v>
      </c>
      <c r="E360" s="1" t="s">
        <v>17</v>
      </c>
      <c r="F360" s="1" t="s">
        <v>31</v>
      </c>
      <c r="G360" s="1" t="str">
        <f t="array" ref="G360">IFERROR(INDEX(Schedules!$T$4:$T$35,MATCH(Overall!$F360,Schedules!$B$4:$B$35,0)),"")</f>
        <v/>
      </c>
      <c r="H360" s="1" t="str">
        <f t="array" ref="H360">IFERROR(INDEX(Injuries!$K$100:$K$600,MATCH(Overall!$D360,Injuries!$J$100:$J$600,0)),"")</f>
        <v/>
      </c>
      <c r="I360" s="1">
        <f t="array" ref="I360">IFERROR(INDEX(Ranks!$J$1:$J$800,MATCH(Overall!$D360,Ranks!$E$1:$E$800,0)),"1000")</f>
        <v>307</v>
      </c>
      <c r="J360" s="1" t="str">
        <f t="array" ref="J360">IFERROR(INDEX(Ranks!$H$1:$H$800,MATCH(Overall!$D360,Ranks!$E$1:$E$800,0)),"1000")</f>
        <v>1000</v>
      </c>
      <c r="K360" s="13">
        <f t="array" ref="K360">IFERROR(INDEX(Ranks!$L$1:$L$800,MATCH(Overall!$D360,Ranks!$E$1:$E$800,0)),"1000")</f>
        <v>334.7</v>
      </c>
      <c r="L360" s="1" t="str">
        <f t="array" ref="L360">IFERROR(INDEX(Ranks!$O$1:$O$800,MATCH(Overall!$D360,Ranks!$E$1:$E$800,0)),"Vet")</f>
        <v>Vet</v>
      </c>
      <c r="M360" s="12">
        <f t="array" ref="M360">IFERROR(INDEX(BorisTier!$E$211:$E$411,MATCH(Overall!$D360,BorisTier!$R$211:$R$411,0)),100)</f>
        <v>100</v>
      </c>
      <c r="N360" s="13">
        <f t="array" ref="N360">IFERROR(IF(OR(Overall!$E360="DB",Overall!$E360="DL",Overall!$E360="LB"),INDEX('IDP Prj'!$M$11:$M$1000,MATCH(Overall!$D360,'IDP Prj'!$B$11:$B$1000,0)),INDEX(ProjectionCalcs!$Q$8:$Q$979,MATCH(Overall!$D360,ProjectionCalcs!$B$8:$B$979,0))),0)</f>
        <v>0</v>
      </c>
      <c r="O360" s="14" t="str">
        <f>Overall!$D360</f>
        <v>Ty Montgomery</v>
      </c>
      <c r="P360" s="15"/>
      <c r="Q360" s="4"/>
      <c r="R360" s="4"/>
      <c r="S360" s="3"/>
      <c r="T360" s="3"/>
      <c r="U360" s="3"/>
      <c r="V360" s="3"/>
      <c r="W360" s="5"/>
      <c r="X360" s="5"/>
      <c r="Y360" s="3"/>
      <c r="Z360" s="3"/>
    </row>
    <row r="361" ht="15.0" customHeight="1">
      <c r="A361" s="1">
        <f t="shared" si="1"/>
        <v>359</v>
      </c>
      <c r="B361" s="12">
        <v>25.0</v>
      </c>
      <c r="C361" s="1" t="str">
        <f t="shared" si="2"/>
        <v>Yes</v>
      </c>
      <c r="D361" s="1" t="s">
        <v>428</v>
      </c>
      <c r="E361" s="1" t="s">
        <v>17</v>
      </c>
      <c r="F361" s="1" t="s">
        <v>66</v>
      </c>
      <c r="G361" s="1" t="str">
        <f t="array" ref="G361">IFERROR(INDEX(Schedules!$T$4:$T$35,MATCH(Overall!$F361,Schedules!$B$4:$B$35,0)),"")</f>
        <v/>
      </c>
      <c r="H361" s="1" t="str">
        <f t="array" ref="H361">IFERROR(INDEX(Injuries!$K$100:$K$600,MATCH(Overall!$D361,Injuries!$J$100:$J$600,0)),"")</f>
        <v/>
      </c>
      <c r="I361" s="1">
        <f t="array" ref="I361">IFERROR(INDEX(Ranks!$J$1:$J$800,MATCH(Overall!$D361,Ranks!$E$1:$E$800,0)),"1000")</f>
        <v>309</v>
      </c>
      <c r="J361" s="1" t="str">
        <f t="array" ref="J361">IFERROR(INDEX(Ranks!$H$1:$H$800,MATCH(Overall!$D361,Ranks!$E$1:$E$800,0)),"1000")</f>
        <v>1000</v>
      </c>
      <c r="K361" s="13">
        <f t="array" ref="K361">IFERROR(INDEX(Ranks!$L$1:$L$800,MATCH(Overall!$D361,Ranks!$E$1:$E$800,0)),"1000")</f>
        <v>330.1</v>
      </c>
      <c r="L361" s="1" t="str">
        <f t="array" ref="L361">IFERROR(INDEX(Ranks!$O$1:$O$800,MATCH(Overall!$D361,Ranks!$E$1:$E$800,0)),"Vet")</f>
        <v>Vet</v>
      </c>
      <c r="M361" s="12">
        <f t="array" ref="M361">IFERROR(INDEX(BorisTier!$E$211:$E$411,MATCH(Overall!$D361,BorisTier!$R$211:$R$411,0)),100)</f>
        <v>100</v>
      </c>
      <c r="N361" s="13">
        <f t="array" ref="N361">IFERROR(IF(OR(Overall!$E361="DB",Overall!$E361="DL",Overall!$E361="LB"),INDEX('IDP Prj'!$M$11:$M$1000,MATCH(Overall!$D361,'IDP Prj'!$B$11:$B$1000,0)),INDEX(ProjectionCalcs!$Q$8:$Q$979,MATCH(Overall!$D361,ProjectionCalcs!$B$8:$B$979,0))),0)</f>
        <v>0</v>
      </c>
      <c r="O361" s="14" t="str">
        <f>Overall!$D361</f>
        <v>Corey Clement</v>
      </c>
      <c r="P361" s="15"/>
      <c r="Q361" s="4"/>
      <c r="R361" s="4"/>
      <c r="S361" s="3"/>
      <c r="T361" s="3"/>
      <c r="U361" s="3"/>
      <c r="V361" s="3"/>
      <c r="W361" s="5"/>
      <c r="X361" s="5"/>
      <c r="Y361" s="3"/>
      <c r="Z361" s="3"/>
    </row>
    <row r="362" ht="15.0" customHeight="1">
      <c r="A362" s="1">
        <f t="shared" si="1"/>
        <v>360</v>
      </c>
      <c r="B362" s="12">
        <v>23.3</v>
      </c>
      <c r="C362" s="1" t="str">
        <f t="shared" si="2"/>
        <v>Yes</v>
      </c>
      <c r="D362" s="1" t="s">
        <v>429</v>
      </c>
      <c r="E362" s="1" t="s">
        <v>61</v>
      </c>
      <c r="F362" s="1" t="s">
        <v>99</v>
      </c>
      <c r="G362" s="1" t="str">
        <f t="array" ref="G362">IFERROR(INDEX(Schedules!$T$4:$T$35,MATCH(Overall!$F362,Schedules!$B$4:$B$35,0)),"")</f>
        <v/>
      </c>
      <c r="H362" s="1" t="str">
        <f t="array" ref="H362">IFERROR(INDEX(Injuries!$K$100:$K$600,MATCH(Overall!$D362,Injuries!$J$100:$J$600,0)),"")</f>
        <v>IR</v>
      </c>
      <c r="I362" s="1">
        <f t="array" ref="I362">IFERROR(INDEX(Ranks!$J$1:$J$800,MATCH(Overall!$D362,Ranks!$E$1:$E$800,0)),"1000")</f>
        <v>331</v>
      </c>
      <c r="J362" s="1">
        <f t="array" ref="J362">IFERROR(INDEX(Ranks!$H$1:$H$800,MATCH(Overall!$D362,Ranks!$E$1:$E$800,0)),"1000")</f>
        <v>516</v>
      </c>
      <c r="K362" s="13">
        <f t="array" ref="K362">IFERROR(INDEX(Ranks!$L$1:$L$800,MATCH(Overall!$D362,Ranks!$E$1:$E$800,0)),"1000")</f>
        <v>333.9</v>
      </c>
      <c r="L362" s="1" t="str">
        <f t="array" ref="L362">IFERROR(INDEX(Ranks!$O$1:$O$800,MATCH(Overall!$D362,Ranks!$E$1:$E$800,0)),"Vet")</f>
        <v>Vet</v>
      </c>
      <c r="M362" s="12">
        <f t="array" ref="M362">IFERROR(INDEX(BorisTier!$E$211:$E$411,MATCH(Overall!$D362,BorisTier!$R$211:$R$411,0)),100)</f>
        <v>100</v>
      </c>
      <c r="N362" s="13">
        <f t="array" ref="N362">IFERROR(IF(OR(Overall!$E362="DB",Overall!$E362="DL",Overall!$E362="LB"),INDEX('IDP Prj'!$M$11:$M$1000,MATCH(Overall!$D362,'IDP Prj'!$B$11:$B$1000,0)),INDEX(ProjectionCalcs!$Q$8:$Q$979,MATCH(Overall!$D362,ProjectionCalcs!$B$8:$B$979,0))),0)</f>
        <v>0</v>
      </c>
      <c r="O362" s="14" t="str">
        <f>Overall!$D362</f>
        <v>Josh Oliver</v>
      </c>
      <c r="P362" s="15"/>
      <c r="Q362" s="4"/>
      <c r="R362" s="4"/>
      <c r="S362" s="3"/>
      <c r="T362" s="3"/>
      <c r="U362" s="3"/>
      <c r="V362" s="3"/>
      <c r="W362" s="5"/>
      <c r="X362" s="5"/>
      <c r="Y362" s="3"/>
      <c r="Z362" s="3"/>
    </row>
    <row r="363" ht="15.0" customHeight="1">
      <c r="A363" s="1">
        <f t="shared" si="1"/>
        <v>361</v>
      </c>
      <c r="B363" s="12">
        <v>26.0</v>
      </c>
      <c r="C363" s="1" t="str">
        <f t="shared" si="2"/>
        <v>Yes</v>
      </c>
      <c r="D363" s="1" t="s">
        <v>430</v>
      </c>
      <c r="E363" s="1" t="s">
        <v>61</v>
      </c>
      <c r="F363" s="1" t="s">
        <v>104</v>
      </c>
      <c r="G363" s="1" t="str">
        <f t="array" ref="G363">IFERROR(INDEX(Schedules!$T$4:$T$35,MATCH(Overall!$F363,Schedules!$B$4:$B$35,0)),"")</f>
        <v/>
      </c>
      <c r="H363" s="1" t="str">
        <f t="array" ref="H363">IFERROR(INDEX(Injuries!$K$100:$K$600,MATCH(Overall!$D363,Injuries!$J$100:$J$600,0)),"")</f>
        <v/>
      </c>
      <c r="I363" s="1">
        <f t="array" ref="I363">IFERROR(INDEX(Ranks!$J$1:$J$800,MATCH(Overall!$D363,Ranks!$E$1:$E$800,0)),"1000")</f>
        <v>374</v>
      </c>
      <c r="J363" s="1">
        <f t="array" ref="J363">IFERROR(INDEX(Ranks!$H$1:$H$800,MATCH(Overall!$D363,Ranks!$E$1:$E$800,0)),"1000")</f>
        <v>356</v>
      </c>
      <c r="K363" s="13">
        <f t="array" ref="K363">IFERROR(INDEX(Ranks!$L$1:$L$800,MATCH(Overall!$D363,Ranks!$E$1:$E$800,0)),"1000")</f>
        <v>330.8</v>
      </c>
      <c r="L363" s="1" t="str">
        <f t="array" ref="L363">IFERROR(INDEX(Ranks!$O$1:$O$800,MATCH(Overall!$D363,Ranks!$E$1:$E$800,0)),"Vet")</f>
        <v>Vet</v>
      </c>
      <c r="M363" s="12">
        <f t="array" ref="M363">IFERROR(INDEX(BorisTier!$E$211:$E$411,MATCH(Overall!$D363,BorisTier!$R$211:$R$411,0)),100)</f>
        <v>100</v>
      </c>
      <c r="N363" s="13">
        <f t="array" ref="N363">IFERROR(IF(OR(Overall!$E363="DB",Overall!$E363="DL",Overall!$E363="LB"),INDEX('IDP Prj'!$M$11:$M$1000,MATCH(Overall!$D363,'IDP Prj'!$B$11:$B$1000,0)),INDEX(ProjectionCalcs!$Q$8:$Q$979,MATCH(Overall!$D363,ProjectionCalcs!$B$8:$B$979,0))),0)</f>
        <v>0</v>
      </c>
      <c r="O363" s="14" t="str">
        <f>Overall!$D363</f>
        <v>Jeremy Sprinkle</v>
      </c>
      <c r="P363" s="15"/>
      <c r="Q363" s="4"/>
      <c r="R363" s="4"/>
      <c r="S363" s="3"/>
      <c r="T363" s="3"/>
      <c r="U363" s="3"/>
      <c r="V363" s="3"/>
      <c r="W363" s="5"/>
      <c r="X363" s="5"/>
      <c r="Y363" s="3"/>
      <c r="Z363" s="3"/>
    </row>
    <row r="364" ht="15.0" customHeight="1">
      <c r="A364" s="1">
        <f t="shared" si="1"/>
        <v>362</v>
      </c>
      <c r="B364" s="12">
        <v>26.7</v>
      </c>
      <c r="C364" s="1" t="str">
        <f t="shared" si="2"/>
        <v>Yes</v>
      </c>
      <c r="D364" s="1" t="s">
        <v>431</v>
      </c>
      <c r="E364" s="1" t="s">
        <v>75</v>
      </c>
      <c r="F364" s="1" t="s">
        <v>50</v>
      </c>
      <c r="G364" s="1" t="str">
        <f t="array" ref="G364">IFERROR(INDEX(Schedules!$T$4:$T$35,MATCH(Overall!$F364,Schedules!$B$4:$B$35,0)),"")</f>
        <v/>
      </c>
      <c r="H364" s="1" t="str">
        <f t="array" ref="H364">IFERROR(INDEX(Injuries!$K$100:$K$600,MATCH(Overall!$D364,Injuries!$J$100:$J$600,0)),"")</f>
        <v/>
      </c>
      <c r="I364" s="1">
        <f t="array" ref="I364">IFERROR(INDEX(Ranks!$J$1:$J$800,MATCH(Overall!$D364,Ranks!$E$1:$E$800,0)),"1000")</f>
        <v>317</v>
      </c>
      <c r="J364" s="1">
        <f t="array" ref="J364">IFERROR(INDEX(Ranks!$H$1:$H$800,MATCH(Overall!$D364,Ranks!$E$1:$E$800,0)),"1000")</f>
        <v>324</v>
      </c>
      <c r="K364" s="13">
        <f t="array" ref="K364">IFERROR(INDEX(Ranks!$L$1:$L$800,MATCH(Overall!$D364,Ranks!$E$1:$E$800,0)),"1000")</f>
        <v>335</v>
      </c>
      <c r="L364" s="1" t="str">
        <f t="array" ref="L364">IFERROR(INDEX(Ranks!$O$1:$O$800,MATCH(Overall!$D364,Ranks!$E$1:$E$800,0)),"Vet")</f>
        <v>Vet</v>
      </c>
      <c r="M364" s="12">
        <f t="array" ref="M364">IFERROR(INDEX(BorisTier!$E$211:$E$411,MATCH(Overall!$D364,BorisTier!$R$211:$R$411,0)),100)</f>
        <v>100</v>
      </c>
      <c r="N364" s="13">
        <f t="array" ref="N364">IFERROR(IF(OR(Overall!$E364="DB",Overall!$E364="DL",Overall!$E364="LB"),INDEX('IDP Prj'!$M$11:$M$1000,MATCH(Overall!$D364,'IDP Prj'!$B$11:$B$1000,0)),INDEX(ProjectionCalcs!$Q$8:$Q$979,MATCH(Overall!$D364,ProjectionCalcs!$B$8:$B$979,0))),0)</f>
        <v>0</v>
      </c>
      <c r="O364" s="14" t="str">
        <f>Overall!$D364</f>
        <v>Marcus Mariota</v>
      </c>
      <c r="P364" s="15"/>
      <c r="Q364" s="4"/>
      <c r="R364" s="4"/>
      <c r="S364" s="3"/>
      <c r="T364" s="3"/>
      <c r="U364" s="3"/>
      <c r="V364" s="3"/>
      <c r="W364" s="5"/>
      <c r="X364" s="5"/>
      <c r="Y364" s="3"/>
      <c r="Z364" s="3"/>
    </row>
    <row r="365" ht="15.0" customHeight="1">
      <c r="A365" s="1">
        <f t="shared" si="1"/>
        <v>363</v>
      </c>
      <c r="B365" s="12">
        <v>22.8</v>
      </c>
      <c r="C365" s="1" t="str">
        <f t="shared" si="2"/>
        <v>Yes</v>
      </c>
      <c r="D365" s="1" t="s">
        <v>432</v>
      </c>
      <c r="E365" s="1" t="s">
        <v>17</v>
      </c>
      <c r="F365" s="1" t="s">
        <v>44</v>
      </c>
      <c r="G365" s="1" t="str">
        <f t="array" ref="G365">IFERROR(INDEX(Schedules!$T$4:$T$35,MATCH(Overall!$F365,Schedules!$B$4:$B$35,0)),"")</f>
        <v/>
      </c>
      <c r="H365" s="1" t="str">
        <f t="array" ref="H365">IFERROR(INDEX(Injuries!$K$100:$K$600,MATCH(Overall!$D365,Injuries!$J$100:$J$600,0)),"")</f>
        <v/>
      </c>
      <c r="I365" s="1">
        <f t="array" ref="I365">IFERROR(INDEX(Ranks!$J$1:$J$800,MATCH(Overall!$D365,Ranks!$E$1:$E$800,0)),"1000")</f>
        <v>281</v>
      </c>
      <c r="J365" s="1">
        <f t="array" ref="J365">IFERROR(INDEX(Ranks!$H$1:$H$800,MATCH(Overall!$D365,Ranks!$E$1:$E$800,0)),"1000")</f>
        <v>790</v>
      </c>
      <c r="K365" s="13">
        <f t="array" ref="K365">IFERROR(INDEX(Ranks!$L$1:$L$800,MATCH(Overall!$D365,Ranks!$E$1:$E$800,0)),"1000")</f>
        <v>335.4</v>
      </c>
      <c r="L365" s="1" t="str">
        <f t="array" ref="L365">IFERROR(INDEX(Ranks!$O$1:$O$800,MATCH(Overall!$D365,Ranks!$E$1:$E$800,0)),"Vet")</f>
        <v>Vet</v>
      </c>
      <c r="M365" s="12">
        <f t="array" ref="M365">IFERROR(INDEX(BorisTier!$E$211:$E$411,MATCH(Overall!$D365,BorisTier!$R$211:$R$411,0)),100)</f>
        <v>100</v>
      </c>
      <c r="N365" s="13">
        <f t="array" ref="N365">IFERROR(IF(OR(Overall!$E365="DB",Overall!$E365="DL",Overall!$E365="LB"),INDEX('IDP Prj'!$M$11:$M$1000,MATCH(Overall!$D365,'IDP Prj'!$B$11:$B$1000,0)),INDEX(ProjectionCalcs!$Q$8:$Q$979,MATCH(Overall!$D365,ProjectionCalcs!$B$8:$B$979,0))),0)</f>
        <v>0</v>
      </c>
      <c r="O365" s="14" t="str">
        <f>Overall!$D365</f>
        <v>Trayveon Williams</v>
      </c>
      <c r="P365" s="15"/>
      <c r="Q365" s="4"/>
      <c r="R365" s="4"/>
      <c r="S365" s="3"/>
      <c r="T365" s="3"/>
      <c r="U365" s="3"/>
      <c r="V365" s="3"/>
      <c r="W365" s="5"/>
      <c r="X365" s="5"/>
      <c r="Y365" s="3"/>
      <c r="Z365" s="3"/>
    </row>
    <row r="366" ht="15.0" customHeight="1">
      <c r="A366" s="1">
        <f t="shared" si="1"/>
        <v>364</v>
      </c>
      <c r="B366" s="12">
        <v>25.4</v>
      </c>
      <c r="C366" s="1" t="str">
        <f t="shared" si="2"/>
        <v>Yes</v>
      </c>
      <c r="D366" s="1" t="s">
        <v>433</v>
      </c>
      <c r="E366" s="1" t="s">
        <v>17</v>
      </c>
      <c r="F366" s="1" t="s">
        <v>41</v>
      </c>
      <c r="G366" s="1" t="str">
        <f t="array" ref="G366">IFERROR(INDEX(Schedules!$T$4:$T$35,MATCH(Overall!$F366,Schedules!$B$4:$B$35,0)),"")</f>
        <v/>
      </c>
      <c r="H366" s="1" t="str">
        <f t="array" ref="H366">IFERROR(INDEX(Injuries!$K$100:$K$600,MATCH(Overall!$D366,Injuries!$J$100:$J$600,0)),"")</f>
        <v/>
      </c>
      <c r="I366" s="1">
        <f t="array" ref="I366">IFERROR(INDEX(Ranks!$J$1:$J$800,MATCH(Overall!$D366,Ranks!$E$1:$E$800,0)),"1000")</f>
        <v>431</v>
      </c>
      <c r="J366" s="1">
        <f t="array" ref="J366">IFERROR(INDEX(Ranks!$H$1:$H$800,MATCH(Overall!$D366,Ranks!$E$1:$E$800,0)),"1000")</f>
        <v>386</v>
      </c>
      <c r="K366" s="13">
        <f t="array" ref="K366">IFERROR(INDEX(Ranks!$L$1:$L$800,MATCH(Overall!$D366,Ranks!$E$1:$E$800,0)),"1000")</f>
        <v>346.9</v>
      </c>
      <c r="L366" s="1" t="str">
        <f t="array" ref="L366">IFERROR(INDEX(Ranks!$O$1:$O$800,MATCH(Overall!$D366,Ranks!$E$1:$E$800,0)),"Vet")</f>
        <v>Vet</v>
      </c>
      <c r="M366" s="12">
        <f t="array" ref="M366">IFERROR(INDEX(BorisTier!$E$211:$E$411,MATCH(Overall!$D366,BorisTier!$R$211:$R$411,0)),100)</f>
        <v>100</v>
      </c>
      <c r="N366" s="13">
        <f t="array" ref="N366">IFERROR(IF(OR(Overall!$E366="DB",Overall!$E366="DL",Overall!$E366="LB"),INDEX('IDP Prj'!$M$11:$M$1000,MATCH(Overall!$D366,'IDP Prj'!$B$11:$B$1000,0)),INDEX(ProjectionCalcs!$Q$8:$Q$979,MATCH(Overall!$D366,ProjectionCalcs!$B$8:$B$979,0))),0)</f>
        <v>0</v>
      </c>
      <c r="O366" s="14" t="str">
        <f>Overall!$D366</f>
        <v>Dontrell Hilliard</v>
      </c>
      <c r="P366" s="15"/>
      <c r="Q366" s="4"/>
      <c r="R366" s="4"/>
      <c r="S366" s="3"/>
      <c r="T366" s="3"/>
      <c r="U366" s="3"/>
      <c r="V366" s="3"/>
      <c r="W366" s="5"/>
      <c r="X366" s="5"/>
      <c r="Y366" s="3"/>
      <c r="Z366" s="3"/>
    </row>
    <row r="367" ht="15.0" customHeight="1">
      <c r="A367" s="1">
        <f t="shared" si="1"/>
        <v>365</v>
      </c>
      <c r="B367" s="12">
        <v>22.0</v>
      </c>
      <c r="C367" s="1" t="str">
        <f t="shared" si="2"/>
        <v>Yes</v>
      </c>
      <c r="D367" s="1" t="s">
        <v>434</v>
      </c>
      <c r="E367" s="1" t="s">
        <v>75</v>
      </c>
      <c r="F367" s="1" t="s">
        <v>66</v>
      </c>
      <c r="G367" s="1" t="str">
        <f t="array" ref="G367">IFERROR(INDEX(Schedules!$T$4:$T$35,MATCH(Overall!$F367,Schedules!$B$4:$B$35,0)),"")</f>
        <v/>
      </c>
      <c r="H367" s="1" t="str">
        <f t="array" ref="H367">IFERROR(INDEX(Injuries!$K$100:$K$600,MATCH(Overall!$D367,Injuries!$J$100:$J$600,0)),"")</f>
        <v/>
      </c>
      <c r="I367" s="1">
        <f t="array" ref="I367">IFERROR(INDEX(Ranks!$J$1:$J$800,MATCH(Overall!$D367,Ranks!$E$1:$E$800,0)),"1000")</f>
        <v>318</v>
      </c>
      <c r="J367" s="1" t="str">
        <f t="array" ref="J367">IFERROR(INDEX(Ranks!$H$1:$H$800,MATCH(Overall!$D367,Ranks!$E$1:$E$800,0)),"1000")</f>
        <v>1000</v>
      </c>
      <c r="K367" s="13">
        <f t="array" ref="K367">IFERROR(INDEX(Ranks!$L$1:$L$800,MATCH(Overall!$D367,Ranks!$E$1:$E$800,0)),"1000")</f>
        <v>339.4</v>
      </c>
      <c r="L367" s="1">
        <f t="array" ref="L367">IFERROR(INDEX(Ranks!$O$1:$O$800,MATCH(Overall!$D367,Ranks!$E$1:$E$800,0)),"Vet")</f>
        <v>38</v>
      </c>
      <c r="M367" s="12">
        <f t="array" ref="M367">IFERROR(INDEX(BorisTier!$E$211:$E$411,MATCH(Overall!$D367,BorisTier!$R$211:$R$411,0)),100)</f>
        <v>100</v>
      </c>
      <c r="N367" s="13">
        <f t="array" ref="N367">IFERROR(IF(OR(Overall!$E367="DB",Overall!$E367="DL",Overall!$E367="LB"),INDEX('IDP Prj'!$M$11:$M$1000,MATCH(Overall!$D367,'IDP Prj'!$B$11:$B$1000,0)),INDEX(ProjectionCalcs!$Q$8:$Q$979,MATCH(Overall!$D367,ProjectionCalcs!$B$8:$B$979,0))),0)</f>
        <v>0</v>
      </c>
      <c r="O367" s="14" t="str">
        <f>Overall!$D367</f>
        <v>Jalen Hurts</v>
      </c>
      <c r="P367" s="15"/>
      <c r="Q367" s="4"/>
      <c r="R367" s="4"/>
      <c r="S367" s="3"/>
      <c r="T367" s="3"/>
      <c r="U367" s="3"/>
      <c r="V367" s="3"/>
      <c r="W367" s="5"/>
      <c r="X367" s="5"/>
      <c r="Y367" s="3"/>
      <c r="Z367" s="3"/>
    </row>
    <row r="368" ht="15.0" customHeight="1">
      <c r="A368" s="1">
        <f t="shared" si="1"/>
        <v>366</v>
      </c>
      <c r="B368" s="12">
        <v>32.7</v>
      </c>
      <c r="C368" s="1" t="str">
        <f t="shared" si="2"/>
        <v>Yes</v>
      </c>
      <c r="D368" s="1" t="s">
        <v>435</v>
      </c>
      <c r="E368" s="1" t="s">
        <v>75</v>
      </c>
      <c r="F368" s="1" t="s">
        <v>23</v>
      </c>
      <c r="G368" s="1" t="str">
        <f t="array" ref="G368">IFERROR(INDEX(Schedules!$T$4:$T$35,MATCH(Overall!$F368,Schedules!$B$4:$B$35,0)),"")</f>
        <v/>
      </c>
      <c r="H368" s="1" t="str">
        <f t="array" ref="H368">IFERROR(INDEX(Injuries!$K$100:$K$600,MATCH(Overall!$D368,Injuries!$J$100:$J$600,0)),"")</f>
        <v/>
      </c>
      <c r="I368" s="1">
        <f t="array" ref="I368">IFERROR(INDEX(Ranks!$J$1:$J$800,MATCH(Overall!$D368,Ranks!$E$1:$E$800,0)),"1000")</f>
        <v>337</v>
      </c>
      <c r="J368" s="1">
        <f t="array" ref="J368">IFERROR(INDEX(Ranks!$H$1:$H$800,MATCH(Overall!$D368,Ranks!$E$1:$E$800,0)),"1000")</f>
        <v>280</v>
      </c>
      <c r="K368" s="13">
        <f t="array" ref="K368">IFERROR(INDEX(Ranks!$L$1:$L$800,MATCH(Overall!$D368,Ranks!$E$1:$E$800,0)),"1000")</f>
        <v>349.8</v>
      </c>
      <c r="L368" s="1" t="str">
        <f t="array" ref="L368">IFERROR(INDEX(Ranks!$O$1:$O$800,MATCH(Overall!$D368,Ranks!$E$1:$E$800,0)),"Vet")</f>
        <v>Vet</v>
      </c>
      <c r="M368" s="12">
        <f t="array" ref="M368">IFERROR(INDEX(BorisTier!$E$211:$E$411,MATCH(Overall!$D368,BorisTier!$R$211:$R$411,0)),100)</f>
        <v>100</v>
      </c>
      <c r="N368" s="13">
        <f t="array" ref="N368">IFERROR(IF(OR(Overall!$E368="DB",Overall!$E368="DL",Overall!$E368="LB"),INDEX('IDP Prj'!$M$11:$M$1000,MATCH(Overall!$D368,'IDP Prj'!$B$11:$B$1000,0)),INDEX(ProjectionCalcs!$Q$8:$Q$979,MATCH(Overall!$D368,ProjectionCalcs!$B$8:$B$979,0))),0)</f>
        <v>0</v>
      </c>
      <c r="O368" s="14" t="str">
        <f>Overall!$D368</f>
        <v>Andy Dalton</v>
      </c>
      <c r="P368" s="15"/>
      <c r="Q368" s="4"/>
      <c r="R368" s="4"/>
      <c r="S368" s="3"/>
      <c r="T368" s="3"/>
      <c r="U368" s="3"/>
      <c r="V368" s="3"/>
      <c r="W368" s="5"/>
      <c r="X368" s="5"/>
      <c r="Y368" s="3"/>
      <c r="Z368" s="3"/>
    </row>
    <row r="369" ht="15.0" customHeight="1">
      <c r="A369" s="1">
        <f t="shared" si="1"/>
        <v>367</v>
      </c>
      <c r="B369" s="12">
        <v>24.4</v>
      </c>
      <c r="C369" s="1" t="str">
        <f t="shared" si="2"/>
        <v>Yes</v>
      </c>
      <c r="D369" s="1" t="s">
        <v>436</v>
      </c>
      <c r="E369" s="1" t="s">
        <v>75</v>
      </c>
      <c r="F369" s="1" t="s">
        <v>104</v>
      </c>
      <c r="G369" s="1" t="str">
        <f t="array" ref="G369">IFERROR(INDEX(Schedules!$T$4:$T$35,MATCH(Overall!$F369,Schedules!$B$4:$B$35,0)),"")</f>
        <v/>
      </c>
      <c r="H369" s="1" t="str">
        <f t="array" ref="H369">IFERROR(INDEX(Injuries!$K$100:$K$600,MATCH(Overall!$D369,Injuries!$J$100:$J$600,0)),"")</f>
        <v/>
      </c>
      <c r="I369" s="1">
        <f t="array" ref="I369">IFERROR(INDEX(Ranks!$J$1:$J$800,MATCH(Overall!$D369,Ranks!$E$1:$E$800,0)),"1000")</f>
        <v>340</v>
      </c>
      <c r="J369" s="1">
        <f t="array" ref="J369">IFERROR(INDEX(Ranks!$H$1:$H$800,MATCH(Overall!$D369,Ranks!$E$1:$E$800,0)),"1000")</f>
        <v>285</v>
      </c>
      <c r="K369" s="13">
        <f t="array" ref="K369">IFERROR(INDEX(Ranks!$L$1:$L$800,MATCH(Overall!$D369,Ranks!$E$1:$E$800,0)),"1000")</f>
        <v>355.3</v>
      </c>
      <c r="L369" s="1" t="str">
        <f t="array" ref="L369">IFERROR(INDEX(Ranks!$O$1:$O$800,MATCH(Overall!$D369,Ranks!$E$1:$E$800,0)),"Vet")</f>
        <v>Vet</v>
      </c>
      <c r="M369" s="12">
        <f t="array" ref="M369">IFERROR(INDEX(BorisTier!$E$211:$E$411,MATCH(Overall!$D369,BorisTier!$R$211:$R$411,0)),100)</f>
        <v>100</v>
      </c>
      <c r="N369" s="13">
        <f t="array" ref="N369">IFERROR(IF(OR(Overall!$E369="DB",Overall!$E369="DL",Overall!$E369="LB"),INDEX('IDP Prj'!$M$11:$M$1000,MATCH(Overall!$D369,'IDP Prj'!$B$11:$B$1000,0)),INDEX(ProjectionCalcs!$Q$8:$Q$979,MATCH(Overall!$D369,ProjectionCalcs!$B$8:$B$979,0))),0)</f>
        <v>0</v>
      </c>
      <c r="O369" s="14" t="str">
        <f>Overall!$D369</f>
        <v>Kyle Allen</v>
      </c>
      <c r="P369" s="15"/>
      <c r="Q369" s="4"/>
      <c r="R369" s="4"/>
      <c r="S369" s="3"/>
      <c r="T369" s="3"/>
      <c r="U369" s="3"/>
      <c r="V369" s="3"/>
      <c r="W369" s="5"/>
      <c r="X369" s="5"/>
      <c r="Y369" s="3"/>
      <c r="Z369" s="3"/>
    </row>
    <row r="370" ht="15.0" customHeight="1">
      <c r="A370" s="1">
        <f t="shared" si="1"/>
        <v>368</v>
      </c>
      <c r="B370" s="12">
        <v>23.5</v>
      </c>
      <c r="C370" s="1" t="str">
        <f t="shared" si="2"/>
        <v>Yes</v>
      </c>
      <c r="D370" s="1" t="s">
        <v>437</v>
      </c>
      <c r="E370" s="1" t="s">
        <v>61</v>
      </c>
      <c r="F370" s="1" t="s">
        <v>31</v>
      </c>
      <c r="G370" s="1" t="str">
        <f t="array" ref="G370">IFERROR(INDEX(Schedules!$T$4:$T$35,MATCH(Overall!$F370,Schedules!$B$4:$B$35,0)),"")</f>
        <v/>
      </c>
      <c r="H370" s="1" t="str">
        <f t="array" ref="H370">IFERROR(INDEX(Injuries!$K$100:$K$600,MATCH(Overall!$D370,Injuries!$J$100:$J$600,0)),"")</f>
        <v/>
      </c>
      <c r="I370" s="1">
        <f t="array" ref="I370">IFERROR(INDEX(Ranks!$J$1:$J$800,MATCH(Overall!$D370,Ranks!$E$1:$E$800,0)),"1000")</f>
        <v>497</v>
      </c>
      <c r="J370" s="1" t="str">
        <f t="array" ref="J370">IFERROR(INDEX(Ranks!$H$1:$H$800,MATCH(Overall!$D370,Ranks!$E$1:$E$800,0)),"1000")</f>
        <v>1000</v>
      </c>
      <c r="K370" s="13">
        <f t="array" ref="K370">IFERROR(INDEX(Ranks!$L$1:$L$800,MATCH(Overall!$D370,Ranks!$E$1:$E$800,0)),"1000")</f>
        <v>351</v>
      </c>
      <c r="L370" s="1">
        <f t="array" ref="L370">IFERROR(INDEX(Ranks!$O$1:$O$800,MATCH(Overall!$D370,Ranks!$E$1:$E$800,0)),"Vet")</f>
        <v>34</v>
      </c>
      <c r="M370" s="12">
        <f t="array" ref="M370">IFERROR(INDEX(BorisTier!$E$211:$E$411,MATCH(Overall!$D370,BorisTier!$R$211:$R$411,0)),100)</f>
        <v>100</v>
      </c>
      <c r="N370" s="13">
        <f t="array" ref="N370">IFERROR(IF(OR(Overall!$E370="DB",Overall!$E370="DL",Overall!$E370="LB"),INDEX('IDP Prj'!$M$11:$M$1000,MATCH(Overall!$D370,'IDP Prj'!$B$11:$B$1000,0)),INDEX(ProjectionCalcs!$Q$8:$Q$979,MATCH(Overall!$D370,ProjectionCalcs!$B$8:$B$979,0))),0)</f>
        <v>0</v>
      </c>
      <c r="O370" s="14" t="str">
        <f>Overall!$D370</f>
        <v>Adam Trautman</v>
      </c>
      <c r="P370" s="15"/>
      <c r="Q370" s="4"/>
      <c r="R370" s="4"/>
      <c r="S370" s="3"/>
      <c r="T370" s="3"/>
      <c r="U370" s="3"/>
      <c r="V370" s="3"/>
      <c r="W370" s="5"/>
      <c r="X370" s="5"/>
      <c r="Y370" s="3"/>
      <c r="Z370" s="3"/>
    </row>
    <row r="371" ht="15.0" customHeight="1">
      <c r="A371" s="1">
        <f t="shared" si="1"/>
        <v>369</v>
      </c>
      <c r="B371" s="12">
        <v>24.2</v>
      </c>
      <c r="C371" s="1" t="str">
        <f t="shared" si="2"/>
        <v>Yes</v>
      </c>
      <c r="D371" s="1" t="s">
        <v>438</v>
      </c>
      <c r="E371" s="1" t="s">
        <v>34</v>
      </c>
      <c r="F371" s="1" t="s">
        <v>68</v>
      </c>
      <c r="G371" s="1" t="str">
        <f t="array" ref="G371">IFERROR(INDEX(Schedules!$T$4:$T$35,MATCH(Overall!$F371,Schedules!$B$4:$B$35,0)),"")</f>
        <v/>
      </c>
      <c r="H371" s="1" t="str">
        <f t="array" ref="H371">IFERROR(INDEX(Injuries!$K$100:$K$600,MATCH(Overall!$D371,Injuries!$J$100:$J$600,0)),"")</f>
        <v/>
      </c>
      <c r="I371" s="1">
        <f t="array" ref="I371">IFERROR(INDEX(Ranks!$J$1:$J$800,MATCH(Overall!$D371,Ranks!$E$1:$E$800,0)),"1000")</f>
        <v>392</v>
      </c>
      <c r="J371" s="1">
        <f t="array" ref="J371">IFERROR(INDEX(Ranks!$H$1:$H$800,MATCH(Overall!$D371,Ranks!$E$1:$E$800,0)),"1000")</f>
        <v>599</v>
      </c>
      <c r="K371" s="13">
        <f t="array" ref="K371">IFERROR(INDEX(Ranks!$L$1:$L$800,MATCH(Overall!$D371,Ranks!$E$1:$E$800,0)),"1000")</f>
        <v>343.6</v>
      </c>
      <c r="L371" s="1" t="str">
        <f t="array" ref="L371">IFERROR(INDEX(Ranks!$O$1:$O$800,MATCH(Overall!$D371,Ranks!$E$1:$E$800,0)),"Vet")</f>
        <v>Vet</v>
      </c>
      <c r="M371" s="12">
        <f t="array" ref="M371">IFERROR(INDEX(BorisTier!$E$211:$E$411,MATCH(Overall!$D371,BorisTier!$R$211:$R$411,0)),100)</f>
        <v>100</v>
      </c>
      <c r="N371" s="13">
        <f t="array" ref="N371">IFERROR(IF(OR(Overall!$E371="DB",Overall!$E371="DL",Overall!$E371="LB"),INDEX('IDP Prj'!$M$11:$M$1000,MATCH(Overall!$D371,'IDP Prj'!$B$11:$B$1000,0)),INDEX(ProjectionCalcs!$Q$8:$Q$979,MATCH(Overall!$D371,ProjectionCalcs!$B$8:$B$979,0))),0)</f>
        <v>0</v>
      </c>
      <c r="O371" s="14" t="str">
        <f>Overall!$D371</f>
        <v>Hakeem Butler</v>
      </c>
      <c r="P371" s="15"/>
      <c r="Q371" s="4"/>
      <c r="R371" s="4"/>
      <c r="S371" s="3"/>
      <c r="T371" s="3"/>
      <c r="U371" s="3"/>
      <c r="V371" s="3"/>
      <c r="W371" s="5"/>
      <c r="X371" s="5"/>
      <c r="Y371" s="3"/>
      <c r="Z371" s="3"/>
    </row>
    <row r="372" ht="15.0" customHeight="1">
      <c r="A372" s="1">
        <f t="shared" si="1"/>
        <v>370</v>
      </c>
      <c r="B372" s="12">
        <v>22.0</v>
      </c>
      <c r="C372" s="1" t="str">
        <f t="shared" si="2"/>
        <v>Yes</v>
      </c>
      <c r="D372" s="1" t="s">
        <v>439</v>
      </c>
      <c r="E372" s="1" t="s">
        <v>17</v>
      </c>
      <c r="F372" s="1" t="s">
        <v>99</v>
      </c>
      <c r="G372" s="1" t="str">
        <f t="array" ref="G372">IFERROR(INDEX(Schedules!$T$4:$T$35,MATCH(Overall!$F372,Schedules!$B$4:$B$35,0)),"")</f>
        <v/>
      </c>
      <c r="H372" s="1" t="str">
        <f t="array" ref="H372">IFERROR(INDEX(Injuries!$K$100:$K$600,MATCH(Overall!$D372,Injuries!$J$100:$J$600,0)),"")</f>
        <v/>
      </c>
      <c r="I372" s="1" t="str">
        <f t="array" ref="I372">IFERROR(INDEX(Ranks!$J$1:$J$800,MATCH(Overall!$D372,Ranks!$E$1:$E$800,0)),"1000")</f>
        <v>1000</v>
      </c>
      <c r="J372" s="1" t="str">
        <f t="array" ref="J372">IFERROR(INDEX(Ranks!$H$1:$H$800,MATCH(Overall!$D372,Ranks!$E$1:$E$800,0)),"1000")</f>
        <v>1000</v>
      </c>
      <c r="K372" s="13">
        <f t="array" ref="K372">IFERROR(INDEX(Ranks!$L$1:$L$800,MATCH(Overall!$D372,Ranks!$E$1:$E$800,0)),"1000")</f>
        <v>368.7</v>
      </c>
      <c r="L372" s="1">
        <f t="array" ref="L372">IFERROR(INDEX(Ranks!$O$1:$O$800,MATCH(Overall!$D372,Ranks!$E$1:$E$800,0)),"Vet")</f>
        <v>61</v>
      </c>
      <c r="M372" s="12">
        <f t="array" ref="M372">IFERROR(INDEX(BorisTier!$E$211:$E$411,MATCH(Overall!$D372,BorisTier!$R$211:$R$411,0)),100)</f>
        <v>100</v>
      </c>
      <c r="N372" s="13">
        <f t="array" ref="N372">IFERROR(IF(OR(Overall!$E372="DB",Overall!$E372="DL",Overall!$E372="LB"),INDEX('IDP Prj'!$M$11:$M$1000,MATCH(Overall!$D372,'IDP Prj'!$B$11:$B$1000,0)),INDEX(ProjectionCalcs!$Q$8:$Q$979,MATCH(Overall!$D372,ProjectionCalcs!$B$8:$B$979,0))),0)</f>
        <v>0</v>
      </c>
      <c r="O372" s="14" t="str">
        <f>Overall!$D372</f>
        <v>James Robinson</v>
      </c>
      <c r="P372" s="15"/>
      <c r="Q372" s="4"/>
      <c r="R372" s="4"/>
      <c r="S372" s="3"/>
      <c r="T372" s="3"/>
      <c r="U372" s="3"/>
      <c r="V372" s="3"/>
      <c r="W372" s="5"/>
      <c r="X372" s="5"/>
      <c r="Y372" s="3"/>
      <c r="Z372" s="3"/>
    </row>
    <row r="373" ht="15.0" customHeight="1">
      <c r="A373" s="1">
        <f t="shared" si="1"/>
        <v>371</v>
      </c>
      <c r="B373" s="12">
        <v>25.0</v>
      </c>
      <c r="C373" s="1" t="str">
        <f t="shared" si="2"/>
        <v>Yes</v>
      </c>
      <c r="D373" s="1" t="s">
        <v>440</v>
      </c>
      <c r="E373" s="1" t="s">
        <v>61</v>
      </c>
      <c r="F373" s="1" t="s">
        <v>27</v>
      </c>
      <c r="G373" s="1" t="str">
        <f t="array" ref="G373">IFERROR(INDEX(Schedules!$T$4:$T$35,MATCH(Overall!$F373,Schedules!$B$4:$B$35,0)),"")</f>
        <v/>
      </c>
      <c r="H373" s="1" t="str">
        <f t="array" ref="H373">IFERROR(INDEX(Injuries!$K$100:$K$600,MATCH(Overall!$D373,Injuries!$J$100:$J$600,0)),"")</f>
        <v/>
      </c>
      <c r="I373" s="1">
        <f t="array" ref="I373">IFERROR(INDEX(Ranks!$J$1:$J$800,MATCH(Overall!$D373,Ranks!$E$1:$E$800,0)),"1000")</f>
        <v>332</v>
      </c>
      <c r="J373" s="1">
        <f t="array" ref="J373">IFERROR(INDEX(Ranks!$H$1:$H$800,MATCH(Overall!$D373,Ranks!$E$1:$E$800,0)),"1000")</f>
        <v>380</v>
      </c>
      <c r="K373" s="13">
        <f t="array" ref="K373">IFERROR(INDEX(Ranks!$L$1:$L$800,MATCH(Overall!$D373,Ranks!$E$1:$E$800,0)),"1000")</f>
        <v>358.6</v>
      </c>
      <c r="L373" s="1" t="str">
        <f t="array" ref="L373">IFERROR(INDEX(Ranks!$O$1:$O$800,MATCH(Overall!$D373,Ranks!$E$1:$E$800,0)),"Vet")</f>
        <v>Vet</v>
      </c>
      <c r="M373" s="12">
        <f t="array" ref="M373">IFERROR(INDEX(BorisTier!$E$211:$E$411,MATCH(Overall!$D373,BorisTier!$R$211:$R$411,0)),100)</f>
        <v>100</v>
      </c>
      <c r="N373" s="13">
        <f t="array" ref="N373">IFERROR(IF(OR(Overall!$E373="DB",Overall!$E373="DL",Overall!$E373="LB"),INDEX('IDP Prj'!$M$11:$M$1000,MATCH(Overall!$D373,'IDP Prj'!$B$11:$B$1000,0)),INDEX(ProjectionCalcs!$Q$8:$Q$979,MATCH(Overall!$D373,ProjectionCalcs!$B$8:$B$979,0))),0)</f>
        <v>0</v>
      </c>
      <c r="O373" s="14" t="str">
        <f>Overall!$D373</f>
        <v>Anthony Firkser</v>
      </c>
      <c r="P373" s="15"/>
      <c r="Q373" s="4"/>
      <c r="R373" s="4"/>
      <c r="S373" s="3"/>
      <c r="T373" s="3"/>
      <c r="U373" s="3"/>
      <c r="V373" s="3"/>
      <c r="W373" s="5"/>
      <c r="X373" s="5"/>
      <c r="Y373" s="3"/>
      <c r="Z373" s="3"/>
    </row>
    <row r="374" ht="15.0" customHeight="1">
      <c r="A374" s="1">
        <f t="shared" si="1"/>
        <v>372</v>
      </c>
      <c r="B374" s="12">
        <v>26.2</v>
      </c>
      <c r="C374" s="1" t="str">
        <f t="shared" si="2"/>
        <v>Yes</v>
      </c>
      <c r="D374" s="1" t="s">
        <v>441</v>
      </c>
      <c r="E374" s="1" t="s">
        <v>34</v>
      </c>
      <c r="F374" s="1" t="s">
        <v>64</v>
      </c>
      <c r="G374" s="1" t="str">
        <f t="array" ref="G374">IFERROR(INDEX(Schedules!$T$4:$T$35,MATCH(Overall!$F374,Schedules!$B$4:$B$35,0)),"")</f>
        <v/>
      </c>
      <c r="H374" s="1" t="str">
        <f t="array" ref="H374">IFERROR(INDEX(Injuries!$K$100:$K$600,MATCH(Overall!$D374,Injuries!$J$100:$J$600,0)),"")</f>
        <v/>
      </c>
      <c r="I374" s="1">
        <f t="array" ref="I374">IFERROR(INDEX(Ranks!$J$1:$J$800,MATCH(Overall!$D374,Ranks!$E$1:$E$800,0)),"1000")</f>
        <v>230</v>
      </c>
      <c r="J374" s="1">
        <f t="array" ref="J374">IFERROR(INDEX(Ranks!$H$1:$H$800,MATCH(Overall!$D374,Ranks!$E$1:$E$800,0)),"1000")</f>
        <v>759</v>
      </c>
      <c r="K374" s="13">
        <f t="array" ref="K374">IFERROR(INDEX(Ranks!$L$1:$L$800,MATCH(Overall!$D374,Ranks!$E$1:$E$800,0)),"1000")</f>
        <v>314.3</v>
      </c>
      <c r="L374" s="1" t="str">
        <f t="array" ref="L374">IFERROR(INDEX(Ranks!$O$1:$O$800,MATCH(Overall!$D374,Ranks!$E$1:$E$800,0)),"Vet")</f>
        <v>Vet</v>
      </c>
      <c r="M374" s="12">
        <f t="array" ref="M374">IFERROR(INDEX(BorisTier!$E$211:$E$411,MATCH(Overall!$D374,BorisTier!$R$211:$R$411,0)),100)</f>
        <v>100</v>
      </c>
      <c r="N374" s="13">
        <f t="array" ref="N374">IFERROR(IF(OR(Overall!$E374="DB",Overall!$E374="DL",Overall!$E374="LB"),INDEX('IDP Prj'!$M$11:$M$1000,MATCH(Overall!$D374,'IDP Prj'!$B$11:$B$1000,0)),INDEX(ProjectionCalcs!$Q$8:$Q$979,MATCH(Overall!$D374,ProjectionCalcs!$B$8:$B$979,0))),0)</f>
        <v>0</v>
      </c>
      <c r="O374" s="14" t="str">
        <f>Overall!$D374</f>
        <v>Trent Taylor</v>
      </c>
      <c r="P374" s="15"/>
      <c r="Q374" s="4"/>
      <c r="R374" s="4"/>
      <c r="S374" s="3"/>
      <c r="T374" s="3"/>
      <c r="U374" s="3"/>
      <c r="V374" s="3"/>
      <c r="W374" s="5"/>
      <c r="X374" s="5"/>
      <c r="Y374" s="3"/>
      <c r="Z374" s="3"/>
    </row>
    <row r="375" ht="15.0" customHeight="1">
      <c r="A375" s="1">
        <f t="shared" si="1"/>
        <v>373</v>
      </c>
      <c r="B375" s="12">
        <v>29.0</v>
      </c>
      <c r="C375" s="1" t="str">
        <f t="shared" si="2"/>
        <v>Yes</v>
      </c>
      <c r="D375" s="1" t="s">
        <v>442</v>
      </c>
      <c r="E375" s="1" t="s">
        <v>61</v>
      </c>
      <c r="F375" s="1" t="s">
        <v>104</v>
      </c>
      <c r="G375" s="1" t="str">
        <f t="array" ref="G375">IFERROR(INDEX(Schedules!$T$4:$T$35,MATCH(Overall!$F375,Schedules!$B$4:$B$35,0)),"")</f>
        <v/>
      </c>
      <c r="H375" s="1" t="str">
        <f t="array" ref="H375">IFERROR(INDEX(Injuries!$K$100:$K$600,MATCH(Overall!$D375,Injuries!$J$100:$J$600,0)),"")</f>
        <v/>
      </c>
      <c r="I375" s="1">
        <f t="array" ref="I375">IFERROR(INDEX(Ranks!$J$1:$J$800,MATCH(Overall!$D375,Ranks!$E$1:$E$800,0)),"1000")</f>
        <v>315</v>
      </c>
      <c r="J375" s="1">
        <f t="array" ref="J375">IFERROR(INDEX(Ranks!$H$1:$H$800,MATCH(Overall!$D375,Ranks!$E$1:$E$800,0)),"1000")</f>
        <v>384</v>
      </c>
      <c r="K375" s="13">
        <f t="array" ref="K375">IFERROR(INDEX(Ranks!$L$1:$L$800,MATCH(Overall!$D375,Ranks!$E$1:$E$800,0)),"1000")</f>
        <v>337.7</v>
      </c>
      <c r="L375" s="1" t="str">
        <f t="array" ref="L375">IFERROR(INDEX(Ranks!$O$1:$O$800,MATCH(Overall!$D375,Ranks!$E$1:$E$800,0)),"Vet")</f>
        <v>Vet</v>
      </c>
      <c r="M375" s="12">
        <f t="array" ref="M375">IFERROR(INDEX(BorisTier!$E$211:$E$411,MATCH(Overall!$D375,BorisTier!$R$211:$R$411,0)),100)</f>
        <v>100</v>
      </c>
      <c r="N375" s="13">
        <f t="array" ref="N375">IFERROR(IF(OR(Overall!$E375="DB",Overall!$E375="DL",Overall!$E375="LB"),INDEX('IDP Prj'!$M$11:$M$1000,MATCH(Overall!$D375,'IDP Prj'!$B$11:$B$1000,0)),INDEX(ProjectionCalcs!$Q$8:$Q$979,MATCH(Overall!$D375,ProjectionCalcs!$B$8:$B$979,0))),0)</f>
        <v>0</v>
      </c>
      <c r="O375" s="14" t="str">
        <f>Overall!$D375</f>
        <v>Logan Thomas</v>
      </c>
      <c r="P375" s="15"/>
      <c r="Q375" s="4"/>
      <c r="R375" s="4"/>
      <c r="S375" s="3"/>
      <c r="T375" s="3"/>
      <c r="U375" s="3"/>
      <c r="V375" s="3"/>
      <c r="W375" s="5"/>
      <c r="X375" s="5"/>
      <c r="Y375" s="3"/>
      <c r="Z375" s="3"/>
    </row>
    <row r="376" ht="15.0" customHeight="1">
      <c r="A376" s="1">
        <f t="shared" si="1"/>
        <v>374</v>
      </c>
      <c r="B376" s="12">
        <v>22.3</v>
      </c>
      <c r="C376" s="1" t="str">
        <f t="shared" si="2"/>
        <v>Yes</v>
      </c>
      <c r="D376" s="1" t="s">
        <v>443</v>
      </c>
      <c r="E376" s="1" t="s">
        <v>17</v>
      </c>
      <c r="F376" s="1" t="s">
        <v>70</v>
      </c>
      <c r="G376" s="1" t="str">
        <f t="array" ref="G376">IFERROR(INDEX(Schedules!$T$4:$T$35,MATCH(Overall!$F376,Schedules!$B$4:$B$35,0)),"")</f>
        <v/>
      </c>
      <c r="H376" s="1" t="str">
        <f t="array" ref="H376">IFERROR(INDEX(Injuries!$K$100:$K$600,MATCH(Overall!$D376,Injuries!$J$100:$J$600,0)),"")</f>
        <v/>
      </c>
      <c r="I376" s="1">
        <f t="array" ref="I376">IFERROR(INDEX(Ranks!$J$1:$J$800,MATCH(Overall!$D376,Ranks!$E$1:$E$800,0)),"1000")</f>
        <v>323</v>
      </c>
      <c r="J376" s="1" t="str">
        <f t="array" ref="J376">IFERROR(INDEX(Ranks!$H$1:$H$800,MATCH(Overall!$D376,Ranks!$E$1:$E$800,0)),"1000")</f>
        <v>1000</v>
      </c>
      <c r="K376" s="13">
        <f t="array" ref="K376">IFERROR(INDEX(Ranks!$L$1:$L$800,MATCH(Overall!$D376,Ranks!$E$1:$E$800,0)),"1000")</f>
        <v>389</v>
      </c>
      <c r="L376" s="1">
        <f t="array" ref="L376">IFERROR(INDEX(Ranks!$O$1:$O$800,MATCH(Overall!$D376,Ranks!$E$1:$E$800,0)),"Vet")</f>
        <v>66</v>
      </c>
      <c r="M376" s="12">
        <f t="array" ref="M376">IFERROR(INDEX(BorisTier!$E$211:$E$411,MATCH(Overall!$D376,BorisTier!$R$211:$R$411,0)),100)</f>
        <v>100</v>
      </c>
      <c r="N376" s="13">
        <f t="array" ref="N376">IFERROR(IF(OR(Overall!$E376="DB",Overall!$E376="DL",Overall!$E376="LB"),INDEX('IDP Prj'!$M$11:$M$1000,MATCH(Overall!$D376,'IDP Prj'!$B$11:$B$1000,0)),INDEX(ProjectionCalcs!$Q$8:$Q$979,MATCH(Overall!$D376,ProjectionCalcs!$B$8:$B$979,0))),0)</f>
        <v>0</v>
      </c>
      <c r="O376" s="14" t="str">
        <f>Overall!$D376</f>
        <v>Jason Huntley</v>
      </c>
      <c r="P376" s="15"/>
      <c r="Q376" s="4"/>
      <c r="R376" s="4"/>
      <c r="S376" s="3"/>
      <c r="T376" s="3"/>
      <c r="U376" s="3"/>
      <c r="V376" s="3"/>
      <c r="W376" s="5"/>
      <c r="X376" s="5"/>
      <c r="Y376" s="3"/>
      <c r="Z376" s="3"/>
    </row>
    <row r="377" ht="15.0" customHeight="1">
      <c r="A377" s="1">
        <f t="shared" si="1"/>
        <v>375</v>
      </c>
      <c r="B377" s="12">
        <v>25.0</v>
      </c>
      <c r="C377" s="1" t="str">
        <f t="shared" si="2"/>
        <v>Yes</v>
      </c>
      <c r="D377" s="1" t="s">
        <v>444</v>
      </c>
      <c r="E377" s="1" t="s">
        <v>75</v>
      </c>
      <c r="F377" s="1" t="s">
        <v>18</v>
      </c>
      <c r="G377" s="1" t="str">
        <f t="array" ref="G377">IFERROR(INDEX(Schedules!$T$4:$T$35,MATCH(Overall!$F377,Schedules!$B$4:$B$35,0)),"")</f>
        <v/>
      </c>
      <c r="H377" s="1" t="str">
        <f t="array" ref="H377">IFERROR(INDEX(Injuries!$K$100:$K$600,MATCH(Overall!$D377,Injuries!$J$100:$J$600,0)),"")</f>
        <v/>
      </c>
      <c r="I377" s="1">
        <f t="array" ref="I377">IFERROR(INDEX(Ranks!$J$1:$J$800,MATCH(Overall!$D377,Ranks!$E$1:$E$800,0)),"1000")</f>
        <v>339</v>
      </c>
      <c r="J377" s="1">
        <f t="array" ref="J377">IFERROR(INDEX(Ranks!$H$1:$H$800,MATCH(Overall!$D377,Ranks!$E$1:$E$800,0)),"1000")</f>
        <v>771</v>
      </c>
      <c r="K377" s="13" t="str">
        <f t="array" ref="K377">IFERROR(INDEX(Ranks!$L$1:$L$800,MATCH(Overall!$D377,Ranks!$E$1:$E$800,0)),"1000")</f>
        <v>1000</v>
      </c>
      <c r="L377" s="1" t="str">
        <f t="array" ref="L377">IFERROR(INDEX(Ranks!$O$1:$O$800,MATCH(Overall!$D377,Ranks!$E$1:$E$800,0)),"Vet")</f>
        <v>Vet</v>
      </c>
      <c r="M377" s="12">
        <f t="array" ref="M377">IFERROR(INDEX(BorisTier!$E$211:$E$411,MATCH(Overall!$D377,BorisTier!$R$211:$R$411,0)),100)</f>
        <v>100</v>
      </c>
      <c r="N377" s="13">
        <f t="array" ref="N377">IFERROR(IF(OR(Overall!$E377="DB",Overall!$E377="DL",Overall!$E377="LB"),INDEX('IDP Prj'!$M$11:$M$1000,MATCH(Overall!$D377,'IDP Prj'!$B$11:$B$1000,0)),INDEX(ProjectionCalcs!$Q$8:$Q$979,MATCH(Overall!$D377,ProjectionCalcs!$B$8:$B$979,0))),0)</f>
        <v>0</v>
      </c>
      <c r="O377" s="14" t="str">
        <f>Overall!$D377</f>
        <v>P.J. Walker</v>
      </c>
      <c r="P377" s="15"/>
      <c r="Q377" s="4"/>
      <c r="R377" s="4"/>
      <c r="S377" s="3"/>
      <c r="T377" s="3"/>
      <c r="U377" s="3"/>
      <c r="V377" s="3"/>
      <c r="W377" s="5"/>
      <c r="X377" s="5"/>
      <c r="Y377" s="3"/>
      <c r="Z377" s="3"/>
    </row>
    <row r="378" ht="15.0" customHeight="1">
      <c r="A378" s="1">
        <f t="shared" si="1"/>
        <v>376</v>
      </c>
      <c r="B378" s="12">
        <v>22.0</v>
      </c>
      <c r="C378" s="1" t="str">
        <f t="shared" si="2"/>
        <v>Yes</v>
      </c>
      <c r="D378" s="1" t="s">
        <v>445</v>
      </c>
      <c r="E378" s="1" t="s">
        <v>75</v>
      </c>
      <c r="F378" s="1" t="s">
        <v>123</v>
      </c>
      <c r="G378" s="1" t="str">
        <f t="array" ref="G378">IFERROR(INDEX(Schedules!$T$4:$T$35,MATCH(Overall!$F378,Schedules!$B$4:$B$35,0)),"")</f>
        <v/>
      </c>
      <c r="H378" s="1" t="str">
        <f t="array" ref="H378">IFERROR(INDEX(Injuries!$K$100:$K$600,MATCH(Overall!$D378,Injuries!$J$100:$J$600,0)),"")</f>
        <v/>
      </c>
      <c r="I378" s="1" t="str">
        <f t="array" ref="I378">IFERROR(INDEX(Ranks!$J$1:$J$800,MATCH(Overall!$D378,Ranks!$E$1:$E$800,0)),"1000")</f>
        <v>1000</v>
      </c>
      <c r="J378" s="1">
        <f t="array" ref="J378">IFERROR(INDEX(Ranks!$H$1:$H$800,MATCH(Overall!$D378,Ranks!$E$1:$E$800,0)),"1000")</f>
        <v>877</v>
      </c>
      <c r="K378" s="13" t="str">
        <f t="array" ref="K378">IFERROR(INDEX(Ranks!$L$1:$L$800,MATCH(Overall!$D378,Ranks!$E$1:$E$800,0)),"1000")</f>
        <v>1000</v>
      </c>
      <c r="L378" s="1">
        <f t="array" ref="L378">IFERROR(INDEX(Ranks!$O$1:$O$800,MATCH(Overall!$D378,Ranks!$E$1:$E$800,0)),"Vet")</f>
        <v>60</v>
      </c>
      <c r="M378" s="12">
        <f t="array" ref="M378">IFERROR(INDEX(BorisTier!$E$211:$E$411,MATCH(Overall!$D378,BorisTier!$R$211:$R$411,0)),100)</f>
        <v>100</v>
      </c>
      <c r="N378" s="13">
        <f t="array" ref="N378">IFERROR(IF(OR(Overall!$E378="DB",Overall!$E378="DL",Overall!$E378="LB"),INDEX('IDP Prj'!$M$11:$M$1000,MATCH(Overall!$D378,'IDP Prj'!$B$11:$B$1000,0)),INDEX(ProjectionCalcs!$Q$8:$Q$979,MATCH(Overall!$D378,ProjectionCalcs!$B$8:$B$979,0))),0)</f>
        <v>0</v>
      </c>
      <c r="O378" s="14" t="str">
        <f>Overall!$D378</f>
        <v>Jake Fromm</v>
      </c>
      <c r="P378" s="15"/>
      <c r="Q378" s="4"/>
      <c r="R378" s="4"/>
      <c r="S378" s="3"/>
      <c r="T378" s="3"/>
      <c r="U378" s="3"/>
      <c r="V378" s="3"/>
      <c r="W378" s="5"/>
      <c r="X378" s="5"/>
      <c r="Y378" s="3"/>
      <c r="Z378" s="3"/>
    </row>
    <row r="379" ht="15.0" customHeight="1">
      <c r="A379" s="1">
        <f t="shared" si="1"/>
        <v>377</v>
      </c>
      <c r="B379" s="12">
        <v>22.7</v>
      </c>
      <c r="C379" s="1" t="str">
        <f t="shared" si="2"/>
        <v>Yes</v>
      </c>
      <c r="D379" s="1" t="s">
        <v>446</v>
      </c>
      <c r="E379" s="1" t="s">
        <v>75</v>
      </c>
      <c r="F379" s="1" t="s">
        <v>111</v>
      </c>
      <c r="G379" s="1" t="str">
        <f t="array" ref="G379">IFERROR(INDEX(Schedules!$T$4:$T$35,MATCH(Overall!$F379,Schedules!$B$4:$B$35,0)),"")</f>
        <v/>
      </c>
      <c r="H379" s="1" t="str">
        <f t="array" ref="H379">IFERROR(INDEX(Injuries!$K$100:$K$600,MATCH(Overall!$D379,Injuries!$J$100:$J$600,0)),"")</f>
        <v/>
      </c>
      <c r="I379" s="1" t="str">
        <f t="array" ref="I379">IFERROR(INDEX(Ranks!$J$1:$J$800,MATCH(Overall!$D379,Ranks!$E$1:$E$800,0)),"1000")</f>
        <v>1000</v>
      </c>
      <c r="J379" s="1">
        <f t="array" ref="J379">IFERROR(INDEX(Ranks!$H$1:$H$800,MATCH(Overall!$D379,Ranks!$E$1:$E$800,0)),"1000")</f>
        <v>868</v>
      </c>
      <c r="K379" s="13" t="str">
        <f t="array" ref="K379">IFERROR(INDEX(Ranks!$L$1:$L$800,MATCH(Overall!$D379,Ranks!$E$1:$E$800,0)),"1000")</f>
        <v>1000</v>
      </c>
      <c r="L379" s="1">
        <f t="array" ref="L379">IFERROR(INDEX(Ranks!$O$1:$O$800,MATCH(Overall!$D379,Ranks!$E$1:$E$800,0)),"Vet")</f>
        <v>50</v>
      </c>
      <c r="M379" s="12">
        <f t="array" ref="M379">IFERROR(INDEX(BorisTier!$E$211:$E$411,MATCH(Overall!$D379,BorisTier!$R$211:$R$411,0)),100)</f>
        <v>100</v>
      </c>
      <c r="N379" s="13">
        <f t="array" ref="N379">IFERROR(IF(OR(Overall!$E379="DB",Overall!$E379="DL",Overall!$E379="LB"),INDEX('IDP Prj'!$M$11:$M$1000,MATCH(Overall!$D379,'IDP Prj'!$B$11:$B$1000,0)),INDEX(ProjectionCalcs!$Q$8:$Q$979,MATCH(Overall!$D379,ProjectionCalcs!$B$8:$B$979,0))),0)</f>
        <v>0</v>
      </c>
      <c r="O379" s="14" t="str">
        <f>Overall!$D379</f>
        <v>Jacob Eason</v>
      </c>
      <c r="P379" s="15"/>
      <c r="Q379" s="4"/>
      <c r="R379" s="4"/>
      <c r="S379" s="3"/>
      <c r="T379" s="3"/>
      <c r="U379" s="3"/>
      <c r="V379" s="3"/>
      <c r="W379" s="5"/>
      <c r="X379" s="5"/>
      <c r="Y379" s="3"/>
      <c r="Z379" s="3"/>
    </row>
    <row r="380" ht="15.0" customHeight="1">
      <c r="A380" s="1">
        <f t="shared" si="1"/>
        <v>378</v>
      </c>
      <c r="B380" s="12">
        <v>28.0</v>
      </c>
      <c r="C380" s="1" t="str">
        <f t="shared" si="2"/>
        <v>Yes</v>
      </c>
      <c r="D380" s="1" t="s">
        <v>447</v>
      </c>
      <c r="E380" s="1" t="s">
        <v>34</v>
      </c>
      <c r="F380" s="1" t="s">
        <v>117</v>
      </c>
      <c r="G380" s="1" t="str">
        <f t="array" ref="G380">IFERROR(INDEX(Schedules!$T$4:$T$35,MATCH(Overall!$F380,Schedules!$B$4:$B$35,0)),"")</f>
        <v/>
      </c>
      <c r="H380" s="1" t="str">
        <f t="array" ref="H380">IFERROR(INDEX(Injuries!$K$100:$K$600,MATCH(Overall!$D380,Injuries!$J$100:$J$600,0)),"")</f>
        <v/>
      </c>
      <c r="I380" s="1" t="str">
        <f t="array" ref="I380">IFERROR(INDEX(Ranks!$J$1:$J$800,MATCH(Overall!$D380,Ranks!$E$1:$E$800,0)),"1000")</f>
        <v>1000</v>
      </c>
      <c r="J380" s="1">
        <f t="array" ref="J380">IFERROR(INDEX(Ranks!$H$1:$H$800,MATCH(Overall!$D380,Ranks!$E$1:$E$800,0)),"1000")</f>
        <v>319</v>
      </c>
      <c r="K380" s="13" t="str">
        <f t="array" ref="K380">IFERROR(INDEX(Ranks!$L$1:$L$800,MATCH(Overall!$D380,Ranks!$E$1:$E$800,0)),"1000")</f>
        <v>1000</v>
      </c>
      <c r="L380" s="1" t="str">
        <f t="array" ref="L380">IFERROR(INDEX(Ranks!$O$1:$O$800,MATCH(Overall!$D380,Ranks!$E$1:$E$800,0)),"Vet")</f>
        <v>Vet</v>
      </c>
      <c r="M380" s="12">
        <f t="array" ref="M380">IFERROR(INDEX(BorisTier!$E$211:$E$411,MATCH(Overall!$D380,BorisTier!$R$211:$R$411,0)),100)</f>
        <v>100</v>
      </c>
      <c r="N380" s="13">
        <f t="array" ref="N380">IFERROR(IF(OR(Overall!$E380="DB",Overall!$E380="DL",Overall!$E380="LB"),INDEX('IDP Prj'!$M$11:$M$1000,MATCH(Overall!$D380,'IDP Prj'!$B$11:$B$1000,0)),INDEX(ProjectionCalcs!$Q$8:$Q$979,MATCH(Overall!$D380,ProjectionCalcs!$B$8:$B$979,0))),0)</f>
        <v>0</v>
      </c>
      <c r="O380" s="14" t="str">
        <f>Overall!$D380</f>
        <v>Albert Wilson</v>
      </c>
      <c r="P380" s="15"/>
      <c r="Q380" s="4"/>
      <c r="R380" s="4"/>
      <c r="S380" s="3"/>
      <c r="T380" s="3"/>
      <c r="U380" s="3"/>
      <c r="V380" s="3"/>
      <c r="W380" s="5"/>
      <c r="X380" s="5"/>
      <c r="Y380" s="3"/>
      <c r="Z380" s="3"/>
    </row>
    <row r="381" ht="15.0" customHeight="1">
      <c r="A381" s="1">
        <f t="shared" si="1"/>
        <v>379</v>
      </c>
      <c r="B381" s="12">
        <v>23.0</v>
      </c>
      <c r="C381" s="1" t="str">
        <f t="shared" si="2"/>
        <v>Yes</v>
      </c>
      <c r="D381" s="1" t="s">
        <v>448</v>
      </c>
      <c r="E381" s="1" t="s">
        <v>34</v>
      </c>
      <c r="F381" s="1" t="s">
        <v>64</v>
      </c>
      <c r="G381" s="1" t="str">
        <f t="array" ref="G381">IFERROR(INDEX(Schedules!$T$4:$T$35,MATCH(Overall!$F381,Schedules!$B$4:$B$35,0)),"")</f>
        <v/>
      </c>
      <c r="H381" s="1" t="str">
        <f t="array" ref="H381">IFERROR(INDEX(Injuries!$K$100:$K$600,MATCH(Overall!$D381,Injuries!$J$100:$J$600,0)),"")</f>
        <v/>
      </c>
      <c r="I381" s="1" t="str">
        <f t="array" ref="I381">IFERROR(INDEX(Ranks!$J$1:$J$800,MATCH(Overall!$D381,Ranks!$E$1:$E$800,0)),"1000")</f>
        <v>1000</v>
      </c>
      <c r="J381" s="1" t="str">
        <f t="array" ref="J381">IFERROR(INDEX(Ranks!$H$1:$H$800,MATCH(Overall!$D381,Ranks!$E$1:$E$800,0)),"1000")</f>
        <v>1000</v>
      </c>
      <c r="K381" s="13" t="str">
        <f t="array" ref="K381">IFERROR(INDEX(Ranks!$L$1:$L$800,MATCH(Overall!$D381,Ranks!$E$1:$E$800,0)),"1000")</f>
        <v>1000</v>
      </c>
      <c r="L381" s="1">
        <f t="array" ref="L381">IFERROR(INDEX(Ranks!$O$1:$O$800,MATCH(Overall!$D381,Ranks!$E$1:$E$800,0)),"Vet")</f>
        <v>70</v>
      </c>
      <c r="M381" s="12">
        <f t="array" ref="M381">IFERROR(INDEX(BorisTier!$E$211:$E$411,MATCH(Overall!$D381,BorisTier!$R$211:$R$411,0)),100)</f>
        <v>100</v>
      </c>
      <c r="N381" s="13">
        <f t="array" ref="N381">IFERROR(IF(OR(Overall!$E381="DB",Overall!$E381="DL",Overall!$E381="LB"),INDEX('IDP Prj'!$M$11:$M$1000,MATCH(Overall!$D381,'IDP Prj'!$B$11:$B$1000,0)),INDEX(ProjectionCalcs!$Q$8:$Q$979,MATCH(Overall!$D381,ProjectionCalcs!$B$8:$B$979,0))),0)</f>
        <v>0</v>
      </c>
      <c r="O381" s="14" t="str">
        <f>Overall!$D381</f>
        <v>Jauan Jennings</v>
      </c>
      <c r="P381" s="15"/>
      <c r="Q381" s="4"/>
      <c r="R381" s="4"/>
      <c r="S381" s="3"/>
      <c r="T381" s="3"/>
      <c r="U381" s="3"/>
      <c r="V381" s="3"/>
      <c r="W381" s="5"/>
      <c r="X381" s="5"/>
      <c r="Y381" s="3"/>
      <c r="Z381" s="3"/>
    </row>
    <row r="382" ht="15.0" customHeight="1">
      <c r="A382" s="1">
        <f t="shared" si="1"/>
        <v>380</v>
      </c>
      <c r="B382" s="12">
        <v>28.3</v>
      </c>
      <c r="C382" s="1" t="str">
        <f t="shared" si="2"/>
        <v>Yes</v>
      </c>
      <c r="D382" s="1" t="s">
        <v>449</v>
      </c>
      <c r="E382" s="1" t="s">
        <v>17</v>
      </c>
      <c r="F382" s="1" t="s">
        <v>47</v>
      </c>
      <c r="G382" s="1" t="str">
        <f t="array" ref="G382">IFERROR(INDEX(Schedules!$T$4:$T$35,MATCH(Overall!$F382,Schedules!$B$4:$B$35,0)),"")</f>
        <v/>
      </c>
      <c r="H382" s="1" t="str">
        <f t="array" ref="H382">IFERROR(INDEX(Injuries!$K$100:$K$600,MATCH(Overall!$D382,Injuries!$J$100:$J$600,0)),"")</f>
        <v/>
      </c>
      <c r="I382" s="1" t="str">
        <f t="array" ref="I382">IFERROR(INDEX(Ranks!$J$1:$J$800,MATCH(Overall!$D382,Ranks!$E$1:$E$800,0)),"1000")</f>
        <v>1000</v>
      </c>
      <c r="J382" s="1">
        <f t="array" ref="J382">IFERROR(INDEX(Ranks!$H$1:$H$800,MATCH(Overall!$D382,Ranks!$E$1:$E$800,0)),"1000")</f>
        <v>350</v>
      </c>
      <c r="K382" s="13" t="str">
        <f t="array" ref="K382">IFERROR(INDEX(Ranks!$L$1:$L$800,MATCH(Overall!$D382,Ranks!$E$1:$E$800,0)),"1000")</f>
        <v>1000</v>
      </c>
      <c r="L382" s="1" t="str">
        <f t="array" ref="L382">IFERROR(INDEX(Ranks!$O$1:$O$800,MATCH(Overall!$D382,Ranks!$E$1:$E$800,0)),"Vet")</f>
        <v>Vet</v>
      </c>
      <c r="M382" s="12">
        <f t="array" ref="M382">IFERROR(INDEX(BorisTier!$E$211:$E$411,MATCH(Overall!$D382,BorisTier!$R$211:$R$411,0)),100)</f>
        <v>100</v>
      </c>
      <c r="N382" s="13">
        <f t="array" ref="N382">IFERROR(IF(OR(Overall!$E382="DB",Overall!$E382="DL",Overall!$E382="LB"),INDEX('IDP Prj'!$M$11:$M$1000,MATCH(Overall!$D382,'IDP Prj'!$B$11:$B$1000,0)),INDEX(ProjectionCalcs!$Q$8:$Q$979,MATCH(Overall!$D382,ProjectionCalcs!$B$8:$B$979,0))),0)</f>
        <v>0</v>
      </c>
      <c r="O382" s="14" t="str">
        <f>Overall!$D382</f>
        <v>Damien Williams</v>
      </c>
      <c r="P382" s="15"/>
      <c r="Q382" s="4"/>
      <c r="R382" s="4"/>
      <c r="S382" s="3"/>
      <c r="T382" s="3"/>
      <c r="U382" s="3"/>
      <c r="V382" s="3"/>
      <c r="W382" s="5"/>
      <c r="X382" s="5"/>
      <c r="Y382" s="3"/>
      <c r="Z382" s="3"/>
    </row>
    <row r="383" ht="15.0" customHeight="1">
      <c r="A383" s="1">
        <f t="shared" si="1"/>
        <v>381</v>
      </c>
      <c r="B383" s="12">
        <v>26.2</v>
      </c>
      <c r="C383" s="1" t="str">
        <f t="shared" si="2"/>
        <v>Yes</v>
      </c>
      <c r="D383" s="1" t="s">
        <v>450</v>
      </c>
      <c r="E383" s="1" t="s">
        <v>34</v>
      </c>
      <c r="F383" s="1" t="s">
        <v>39</v>
      </c>
      <c r="G383" s="1" t="str">
        <f t="array" ref="G383">IFERROR(INDEX(Schedules!$T$4:$T$35,MATCH(Overall!$F383,Schedules!$B$4:$B$35,0)),"")</f>
        <v/>
      </c>
      <c r="H383" s="1" t="str">
        <f t="array" ref="H383">IFERROR(INDEX(Injuries!$K$100:$K$600,MATCH(Overall!$D383,Injuries!$J$100:$J$600,0)),"")</f>
        <v/>
      </c>
      <c r="I383" s="1" t="str">
        <f t="array" ref="I383">IFERROR(INDEX(Ranks!$J$1:$J$800,MATCH(Overall!$D383,Ranks!$E$1:$E$800,0)),"1000")</f>
        <v>1000</v>
      </c>
      <c r="J383" s="1">
        <f t="array" ref="J383">IFERROR(INDEX(Ranks!$H$1:$H$800,MATCH(Overall!$D383,Ranks!$E$1:$E$800,0)),"1000")</f>
        <v>499</v>
      </c>
      <c r="K383" s="13" t="str">
        <f t="array" ref="K383">IFERROR(INDEX(Ranks!$L$1:$L$800,MATCH(Overall!$D383,Ranks!$E$1:$E$800,0)),"1000")</f>
        <v>1000</v>
      </c>
      <c r="L383" s="1" t="str">
        <f t="array" ref="L383">IFERROR(INDEX(Ranks!$O$1:$O$800,MATCH(Overall!$D383,Ranks!$E$1:$E$800,0)),"Vet")</f>
        <v>Vet</v>
      </c>
      <c r="M383" s="12">
        <f t="array" ref="M383">IFERROR(INDEX(BorisTier!$E$211:$E$411,MATCH(Overall!$D383,BorisTier!$R$211:$R$411,0)),100)</f>
        <v>100</v>
      </c>
      <c r="N383" s="13">
        <f t="array" ref="N383">IFERROR(IF(OR(Overall!$E383="DB",Overall!$E383="DL",Overall!$E383="LB"),INDEX('IDP Prj'!$M$11:$M$1000,MATCH(Overall!$D383,'IDP Prj'!$B$11:$B$1000,0)),INDEX(ProjectionCalcs!$Q$8:$Q$979,MATCH(Overall!$D383,ProjectionCalcs!$B$8:$B$979,0))),0)</f>
        <v>0</v>
      </c>
      <c r="O383" s="14" t="str">
        <f>Overall!$D383</f>
        <v>Devin Funchess</v>
      </c>
      <c r="P383" s="15"/>
      <c r="Q383" s="4"/>
      <c r="R383" s="4"/>
      <c r="S383" s="3"/>
      <c r="T383" s="3"/>
      <c r="U383" s="3"/>
      <c r="V383" s="3"/>
      <c r="W383" s="5"/>
      <c r="X383" s="5"/>
      <c r="Y383" s="3"/>
      <c r="Z383" s="3"/>
    </row>
    <row r="384" ht="15.0" customHeight="1">
      <c r="A384" s="1">
        <f t="shared" si="1"/>
        <v>382</v>
      </c>
      <c r="B384" s="23">
        <v>0.0</v>
      </c>
      <c r="C384" s="1" t="str">
        <f t="shared" si="2"/>
        <v>Yes</v>
      </c>
      <c r="D384" s="1" t="s">
        <v>451</v>
      </c>
      <c r="E384" s="1" t="s">
        <v>235</v>
      </c>
      <c r="F384" s="1" t="s">
        <v>272</v>
      </c>
      <c r="G384" s="1" t="str">
        <f t="array" ref="G384">IFERROR(INDEX(Schedules!$T$4:$T$35,MATCH(Overall!$F384,Schedules!$B$4:$B$35,0)),"")</f>
        <v/>
      </c>
      <c r="H384" s="1" t="str">
        <f t="array" ref="H384">IFERROR(INDEX(Injuries!$K$100:$K$600,MATCH(Overall!$D384,Injuries!$J$100:$J$600,0)),"")</f>
        <v/>
      </c>
      <c r="I384" s="1">
        <f t="array" ref="I384">IFERROR(INDEX(Ranks!$J$1:$J$800,MATCH(Overall!$D384,Ranks!$E$1:$E$800,0)),"1000")</f>
        <v>351</v>
      </c>
      <c r="J384" s="1">
        <f t="array" ref="J384">IFERROR(INDEX(Ranks!$H$1:$H$800,MATCH(Overall!$D384,Ranks!$E$1:$E$800,0)),"1000")</f>
        <v>641</v>
      </c>
      <c r="K384" s="13">
        <f t="array" ref="K384">IFERROR(INDEX(Ranks!$L$1:$L$800,MATCH(Overall!$D384,Ranks!$E$1:$E$800,0)),"1000")</f>
        <v>306.3</v>
      </c>
      <c r="L384" s="1" t="str">
        <f t="array" ref="L384">IFERROR(INDEX(Ranks!$O$1:$O$800,MATCH(Overall!$D384,Ranks!$E$1:$E$800,0)),"Vet")</f>
        <v>Vet</v>
      </c>
      <c r="M384" s="12">
        <f t="array" ref="M384">IFERROR(INDEX(BorisTier!$E$211:$E$411,MATCH(Overall!$D384,BorisTier!$R$211:$R$411,0)),100)</f>
        <v>100</v>
      </c>
      <c r="N384" s="13">
        <f t="array" ref="N384">IFERROR(IF(OR(Overall!$E384="DB",Overall!$E384="DL",Overall!$E384="LB"),INDEX('IDP Prj'!$M$11:$M$1000,MATCH(Overall!$D384,'IDP Prj'!$B$11:$B$1000,0)),INDEX(ProjectionCalcs!$Q$8:$Q$979,MATCH(Overall!$D384,ProjectionCalcs!$B$8:$B$979,0))),0)</f>
        <v>0</v>
      </c>
      <c r="O384" s="14" t="str">
        <f>Overall!$D384</f>
        <v>Graham Gano</v>
      </c>
      <c r="P384" s="15"/>
      <c r="Q384" s="4"/>
      <c r="R384" s="4"/>
      <c r="S384" s="3"/>
      <c r="T384" s="3"/>
      <c r="U384" s="3"/>
      <c r="V384" s="3"/>
      <c r="W384" s="5"/>
      <c r="X384" s="5"/>
      <c r="Y384" s="3"/>
      <c r="Z384" s="3"/>
    </row>
    <row r="385" ht="15.0" customHeight="1">
      <c r="A385" s="1">
        <f t="shared" si="1"/>
        <v>383</v>
      </c>
      <c r="B385" s="23">
        <v>0.0</v>
      </c>
      <c r="C385" s="1" t="str">
        <f t="shared" si="2"/>
        <v>Yes</v>
      </c>
      <c r="D385" s="1" t="s">
        <v>452</v>
      </c>
      <c r="E385" s="1" t="s">
        <v>235</v>
      </c>
      <c r="F385" s="1" t="s">
        <v>95</v>
      </c>
      <c r="G385" s="1" t="str">
        <f t="array" ref="G385">IFERROR(INDEX(Schedules!$T$4:$T$35,MATCH(Overall!$F385,Schedules!$B$4:$B$35,0)),"")</f>
        <v/>
      </c>
      <c r="H385" s="1" t="str">
        <f t="array" ref="H385">IFERROR(INDEX(Injuries!$K$100:$K$600,MATCH(Overall!$D385,Injuries!$J$100:$J$600,0)),"")</f>
        <v/>
      </c>
      <c r="I385" s="1" t="str">
        <f t="array" ref="I385">IFERROR(INDEX(Ranks!$J$1:$J$800,MATCH(Overall!$D385,Ranks!$E$1:$E$800,0)),"1000")</f>
        <v>1000</v>
      </c>
      <c r="J385" s="1">
        <f t="array" ref="J385">IFERROR(INDEX(Ranks!$H$1:$H$800,MATCH(Overall!$D385,Ranks!$E$1:$E$800,0)),"1000")</f>
        <v>649</v>
      </c>
      <c r="K385" s="13" t="str">
        <f t="array" ref="K385">IFERROR(INDEX(Ranks!$L$1:$L$800,MATCH(Overall!$D385,Ranks!$E$1:$E$800,0)),"1000")</f>
        <v>1000</v>
      </c>
      <c r="L385" s="1" t="str">
        <f t="array" ref="L385">IFERROR(INDEX(Ranks!$O$1:$O$800,MATCH(Overall!$D385,Ranks!$E$1:$E$800,0)),"Vet")</f>
        <v>Vet</v>
      </c>
      <c r="M385" s="12">
        <f t="array" ref="M385">IFERROR(INDEX(BorisTier!$E$211:$E$411,MATCH(Overall!$D385,BorisTier!$R$211:$R$411,0)),100)</f>
        <v>100</v>
      </c>
      <c r="N385" s="13">
        <f t="array" ref="N385">IFERROR(IF(OR(Overall!$E385="DB",Overall!$E385="DL",Overall!$E385="LB"),INDEX('IDP Prj'!$M$11:$M$1000,MATCH(Overall!$D385,'IDP Prj'!$B$11:$B$1000,0)),INDEX(ProjectionCalcs!$Q$8:$Q$979,MATCH(Overall!$D385,ProjectionCalcs!$B$8:$B$979,0))),0)</f>
        <v>0</v>
      </c>
      <c r="O385" s="14" t="str">
        <f>Overall!$D385</f>
        <v>Lirim Hajrullahu</v>
      </c>
      <c r="P385" s="15"/>
      <c r="Q385" s="4"/>
      <c r="R385" s="4"/>
      <c r="S385" s="3"/>
      <c r="T385" s="3"/>
      <c r="U385" s="3"/>
      <c r="V385" s="3"/>
      <c r="W385" s="5"/>
      <c r="X385" s="5"/>
      <c r="Y385" s="3"/>
      <c r="Z385" s="3"/>
    </row>
    <row r="386" ht="15.0" customHeight="1">
      <c r="A386" s="1">
        <f t="shared" si="1"/>
        <v>384</v>
      </c>
      <c r="B386" s="12">
        <v>26.0</v>
      </c>
      <c r="C386" s="1" t="str">
        <f t="shared" si="2"/>
        <v>Yes</v>
      </c>
      <c r="D386" s="1" t="s">
        <v>453</v>
      </c>
      <c r="E386" s="1" t="s">
        <v>34</v>
      </c>
      <c r="F386" s="1" t="s">
        <v>111</v>
      </c>
      <c r="G386" s="1" t="str">
        <f t="array" ref="G386">IFERROR(INDEX(Schedules!$T$4:$T$35,MATCH(Overall!$F386,Schedules!$B$4:$B$35,0)),"")</f>
        <v/>
      </c>
      <c r="H386" s="1" t="str">
        <f t="array" ref="H386">IFERROR(INDEX(Injuries!$K$100:$K$600,MATCH(Overall!$D386,Injuries!$J$100:$J$600,0)),"")</f>
        <v/>
      </c>
      <c r="I386" s="1" t="str">
        <f t="array" ref="I386">IFERROR(INDEX(Ranks!$J$1:$J$800,MATCH(Overall!$D386,Ranks!$E$1:$E$800,0)),"1000")</f>
        <v>1000</v>
      </c>
      <c r="J386" s="1" t="str">
        <f t="array" ref="J386">IFERROR(INDEX(Ranks!$H$1:$H$800,MATCH(Overall!$D386,Ranks!$E$1:$E$800,0)),"1000")</f>
        <v>1000</v>
      </c>
      <c r="K386" s="13" t="str">
        <f t="array" ref="K386">IFERROR(INDEX(Ranks!$L$1:$L$800,MATCH(Overall!$D386,Ranks!$E$1:$E$800,0)),"1000")</f>
        <v>1000</v>
      </c>
      <c r="L386" s="1" t="str">
        <f t="array" ref="L386">IFERROR(INDEX(Ranks!$O$1:$O$800,MATCH(Overall!$D386,Ranks!$E$1:$E$800,0)),"Vet")</f>
        <v>Vet</v>
      </c>
      <c r="M386" s="12">
        <f t="array" ref="M386">IFERROR(INDEX(BorisTier!$E$211:$E$411,MATCH(Overall!$D386,BorisTier!$R$211:$R$411,0)),100)</f>
        <v>100</v>
      </c>
      <c r="N386" s="13">
        <f t="array" ref="N386">IFERROR(IF(OR(Overall!$E386="DB",Overall!$E386="DL",Overall!$E386="LB"),INDEX('IDP Prj'!$M$11:$M$1000,MATCH(Overall!$D386,'IDP Prj'!$B$11:$B$1000,0)),INDEX(ProjectionCalcs!$Q$8:$Q$979,MATCH(Overall!$D386,ProjectionCalcs!$B$8:$B$979,0))),0)</f>
        <v>0</v>
      </c>
      <c r="O386" s="14" t="str">
        <f>Overall!$D386</f>
        <v>Marcus Johnson</v>
      </c>
      <c r="P386" s="15"/>
      <c r="Q386" s="4"/>
      <c r="R386" s="4"/>
      <c r="S386" s="3"/>
      <c r="T386" s="3"/>
      <c r="U386" s="3"/>
      <c r="V386" s="3"/>
      <c r="W386" s="5"/>
      <c r="X386" s="5"/>
      <c r="Y386" s="3"/>
      <c r="Z386" s="3"/>
    </row>
    <row r="387" ht="15.0" customHeight="1">
      <c r="A387" s="1">
        <f t="shared" si="1"/>
        <v>385</v>
      </c>
      <c r="B387" s="12">
        <v>27.0</v>
      </c>
      <c r="C387" s="1" t="str">
        <f t="shared" si="2"/>
        <v>Yes</v>
      </c>
      <c r="D387" s="1" t="s">
        <v>454</v>
      </c>
      <c r="E387" s="1" t="s">
        <v>61</v>
      </c>
      <c r="F387" s="1" t="s">
        <v>140</v>
      </c>
      <c r="G387" s="1" t="str">
        <f t="array" ref="G387">IFERROR(INDEX(Schedules!$T$4:$T$35,MATCH(Overall!$F387,Schedules!$B$4:$B$35,0)),"")</f>
        <v/>
      </c>
      <c r="H387" s="1" t="str">
        <f t="array" ref="H387">IFERROR(INDEX(Injuries!$K$100:$K$600,MATCH(Overall!$D387,Injuries!$J$100:$J$600,0)),"")</f>
        <v/>
      </c>
      <c r="I387" s="1" t="str">
        <f t="array" ref="I387">IFERROR(INDEX(Ranks!$J$1:$J$800,MATCH(Overall!$D387,Ranks!$E$1:$E$800,0)),"1000")</f>
        <v>1000</v>
      </c>
      <c r="J387" s="1">
        <f t="array" ref="J387">IFERROR(INDEX(Ranks!$H$1:$H$800,MATCH(Overall!$D387,Ranks!$E$1:$E$800,0)),"1000")</f>
        <v>401</v>
      </c>
      <c r="K387" s="13" t="str">
        <f t="array" ref="K387">IFERROR(INDEX(Ranks!$L$1:$L$800,MATCH(Overall!$D387,Ranks!$E$1:$E$800,0)),"1000")</f>
        <v>1000</v>
      </c>
      <c r="L387" s="1" t="str">
        <f t="array" ref="L387">IFERROR(INDEX(Ranks!$O$1:$O$800,MATCH(Overall!$D387,Ranks!$E$1:$E$800,0)),"Vet")</f>
        <v>Vet</v>
      </c>
      <c r="M387" s="12">
        <f t="array" ref="M387">IFERROR(INDEX(BorisTier!$E$211:$E$411,MATCH(Overall!$D387,BorisTier!$R$211:$R$411,0)),100)</f>
        <v>100</v>
      </c>
      <c r="N387" s="13">
        <f t="array" ref="N387">IFERROR(IF(OR(Overall!$E387="DB",Overall!$E387="DL",Overall!$E387="LB"),INDEX('IDP Prj'!$M$11:$M$1000,MATCH(Overall!$D387,'IDP Prj'!$B$11:$B$1000,0)),INDEX(ProjectionCalcs!$Q$8:$Q$979,MATCH(Overall!$D387,ProjectionCalcs!$B$8:$B$979,0))),0)</f>
        <v>0</v>
      </c>
      <c r="O387" s="14" t="str">
        <f>Overall!$D387</f>
        <v>Matt LaCosse</v>
      </c>
      <c r="P387" s="15"/>
      <c r="Q387" s="4"/>
      <c r="R387" s="4"/>
      <c r="S387" s="3"/>
      <c r="T387" s="3"/>
      <c r="U387" s="3"/>
      <c r="V387" s="3"/>
      <c r="W387" s="5"/>
      <c r="X387" s="5"/>
      <c r="Y387" s="3"/>
      <c r="Z387" s="3"/>
    </row>
    <row r="388" ht="15.0" customHeight="1">
      <c r="A388" s="1">
        <f t="shared" si="1"/>
        <v>386</v>
      </c>
      <c r="B388" s="23">
        <v>0.0</v>
      </c>
      <c r="C388" s="1" t="str">
        <f t="shared" si="2"/>
        <v>Yes</v>
      </c>
      <c r="D388" s="1" t="s">
        <v>455</v>
      </c>
      <c r="E388" s="1" t="s">
        <v>235</v>
      </c>
      <c r="F388" s="1" t="s">
        <v>111</v>
      </c>
      <c r="G388" s="1" t="str">
        <f t="array" ref="G388">IFERROR(INDEX(Schedules!$T$4:$T$35,MATCH(Overall!$F388,Schedules!$B$4:$B$35,0)),"")</f>
        <v/>
      </c>
      <c r="H388" s="1" t="str">
        <f t="array" ref="H388">IFERROR(INDEX(Injuries!$K$100:$K$600,MATCH(Overall!$D388,Injuries!$J$100:$J$600,0)),"")</f>
        <v/>
      </c>
      <c r="I388" s="1" t="str">
        <f t="array" ref="I388">IFERROR(INDEX(Ranks!$J$1:$J$800,MATCH(Overall!$D388,Ranks!$E$1:$E$800,0)),"1000")</f>
        <v>1000</v>
      </c>
      <c r="J388" s="1">
        <f t="array" ref="J388">IFERROR(INDEX(Ranks!$H$1:$H$800,MATCH(Overall!$D388,Ranks!$E$1:$E$800,0)),"1000")</f>
        <v>826</v>
      </c>
      <c r="K388" s="13">
        <f t="array" ref="K388">IFERROR(INDEX(Ranks!$L$1:$L$800,MATCH(Overall!$D388,Ranks!$E$1:$E$800,0)),"1000")</f>
        <v>279.5</v>
      </c>
      <c r="L388" s="1" t="str">
        <f t="array" ref="L388">IFERROR(INDEX(Ranks!$O$1:$O$800,MATCH(Overall!$D388,Ranks!$E$1:$E$800,0)),"Vet")</f>
        <v>Vet</v>
      </c>
      <c r="M388" s="12">
        <f t="array" ref="M388">IFERROR(INDEX(BorisTier!$E$211:$E$411,MATCH(Overall!$D388,BorisTier!$R$211:$R$411,0)),100)</f>
        <v>100</v>
      </c>
      <c r="N388" s="13">
        <f t="array" ref="N388">IFERROR(IF(OR(Overall!$E388="DB",Overall!$E388="DL",Overall!$E388="LB"),INDEX('IDP Prj'!$M$11:$M$1000,MATCH(Overall!$D388,'IDP Prj'!$B$11:$B$1000,0)),INDEX(ProjectionCalcs!$Q$8:$Q$979,MATCH(Overall!$D388,ProjectionCalcs!$B$8:$B$979,0))),0)</f>
        <v>0</v>
      </c>
      <c r="O388" s="14" t="str">
        <f>Overall!$D388</f>
        <v>Rodrigo Blankenship</v>
      </c>
      <c r="P388" s="15"/>
      <c r="Q388" s="4"/>
      <c r="R388" s="4"/>
      <c r="S388" s="3"/>
      <c r="T388" s="3"/>
      <c r="U388" s="3"/>
      <c r="V388" s="3"/>
      <c r="W388" s="5"/>
      <c r="X388" s="5"/>
      <c r="Y388" s="3"/>
      <c r="Z388" s="3"/>
    </row>
    <row r="389" ht="15.0" customHeight="1">
      <c r="A389" s="1">
        <f t="shared" si="1"/>
        <v>387</v>
      </c>
      <c r="B389" s="23">
        <v>0.0</v>
      </c>
      <c r="C389" s="1" t="str">
        <f t="shared" si="2"/>
        <v>Yes</v>
      </c>
      <c r="D389" s="1" t="s">
        <v>456</v>
      </c>
      <c r="E389" s="1" t="s">
        <v>235</v>
      </c>
      <c r="F389" s="1" t="s">
        <v>123</v>
      </c>
      <c r="G389" s="1" t="str">
        <f t="array" ref="G389">IFERROR(INDEX(Schedules!$T$4:$T$35,MATCH(Overall!$F389,Schedules!$B$4:$B$35,0)),"")</f>
        <v/>
      </c>
      <c r="H389" s="1" t="str">
        <f t="array" ref="H389">IFERROR(INDEX(Injuries!$K$100:$K$600,MATCH(Overall!$D389,Injuries!$J$100:$J$600,0)),"")</f>
        <v/>
      </c>
      <c r="I389" s="1" t="str">
        <f t="array" ref="I389">IFERROR(INDEX(Ranks!$J$1:$J$800,MATCH(Overall!$D389,Ranks!$E$1:$E$800,0)),"1000")</f>
        <v>1000</v>
      </c>
      <c r="J389" s="1" t="str">
        <f t="array" ref="J389">IFERROR(INDEX(Ranks!$H$1:$H$800,MATCH(Overall!$D389,Ranks!$E$1:$E$800,0)),"1000")</f>
        <v>1000</v>
      </c>
      <c r="K389" s="13" t="str">
        <f t="array" ref="K389">IFERROR(INDEX(Ranks!$L$1:$L$800,MATCH(Overall!$D389,Ranks!$E$1:$E$800,0)),"1000")</f>
        <v>1000</v>
      </c>
      <c r="L389" s="1" t="str">
        <f t="array" ref="L389">IFERROR(INDEX(Ranks!$O$1:$O$800,MATCH(Overall!$D389,Ranks!$E$1:$E$800,0)),"Vet")</f>
        <v>Vet</v>
      </c>
      <c r="M389" s="12">
        <f t="array" ref="M389">IFERROR(INDEX(BorisTier!$E$211:$E$411,MATCH(Overall!$D389,BorisTier!$R$211:$R$411,0)),100)</f>
        <v>100</v>
      </c>
      <c r="N389" s="13">
        <f t="array" ref="N389">IFERROR(IF(OR(Overall!$E389="DB",Overall!$E389="DL",Overall!$E389="LB"),INDEX('IDP Prj'!$M$11:$M$1000,MATCH(Overall!$D389,'IDP Prj'!$B$11:$B$1000,0)),INDEX(ProjectionCalcs!$Q$8:$Q$979,MATCH(Overall!$D389,ProjectionCalcs!$B$8:$B$979,0))),0)</f>
        <v>0</v>
      </c>
      <c r="O389" s="14" t="str">
        <f>Overall!$D389</f>
        <v>Tyler Bass</v>
      </c>
      <c r="P389" s="15"/>
      <c r="Q389" s="4"/>
      <c r="R389" s="4"/>
      <c r="S389" s="3"/>
      <c r="T389" s="3"/>
      <c r="U389" s="3"/>
      <c r="V389" s="3"/>
      <c r="W389" s="5"/>
      <c r="X389" s="5"/>
      <c r="Y389" s="3"/>
      <c r="Z389" s="3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4"/>
      <c r="P390" s="4"/>
      <c r="Q390" s="4"/>
      <c r="W390" s="5"/>
      <c r="X390" s="5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4"/>
      <c r="P391" s="4"/>
      <c r="Q391" s="4"/>
      <c r="W391" s="5"/>
      <c r="X391" s="5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4"/>
      <c r="P392" s="4"/>
      <c r="Q392" s="4"/>
      <c r="W392" s="5"/>
      <c r="X392" s="5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4"/>
      <c r="P393" s="4"/>
      <c r="Q393" s="4"/>
      <c r="W393" s="5"/>
      <c r="X393" s="5"/>
    </row>
    <row r="394" ht="15.75" hidden="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4"/>
      <c r="P394" s="4"/>
      <c r="Q394" s="4"/>
      <c r="W394" s="5"/>
      <c r="X394" s="5"/>
    </row>
    <row r="395" ht="15.75" hidden="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4"/>
      <c r="P395" s="4"/>
      <c r="Q395" s="4"/>
      <c r="W395" s="5"/>
      <c r="X395" s="5"/>
    </row>
    <row r="396" ht="15.75" hidden="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4"/>
      <c r="P396" s="4"/>
      <c r="Q396" s="4"/>
      <c r="W396" s="5"/>
      <c r="X396" s="5"/>
    </row>
    <row r="397" ht="15.75" hidden="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4"/>
      <c r="P397" s="4"/>
      <c r="Q397" s="4"/>
      <c r="W397" s="5"/>
      <c r="X397" s="5"/>
    </row>
    <row r="398" ht="15.75" hidden="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4"/>
      <c r="P398" s="4"/>
      <c r="Q398" s="4"/>
      <c r="W398" s="5"/>
      <c r="X398" s="5"/>
    </row>
    <row r="399" ht="15.75" hidden="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4"/>
      <c r="P399" s="4"/>
      <c r="Q399" s="4"/>
      <c r="W399" s="5"/>
      <c r="X399" s="5"/>
    </row>
    <row r="400" ht="15.75" hidden="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4"/>
      <c r="P400" s="4"/>
      <c r="Q400" s="4"/>
      <c r="W400" s="5"/>
      <c r="X400" s="5"/>
    </row>
    <row r="401" ht="15.75" hidden="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4"/>
      <c r="P401" s="4"/>
      <c r="Q401" s="4"/>
      <c r="W401" s="5"/>
      <c r="X401" s="5"/>
    </row>
    <row r="402" ht="15.75" hidden="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4"/>
      <c r="P402" s="4"/>
      <c r="Q402" s="4"/>
      <c r="W402" s="5"/>
      <c r="X402" s="5"/>
    </row>
    <row r="403" ht="15.75" hidden="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4"/>
      <c r="P403" s="4"/>
      <c r="Q403" s="4"/>
      <c r="W403" s="5"/>
      <c r="X403" s="5"/>
    </row>
    <row r="404" ht="15.75" hidden="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4"/>
      <c r="P404" s="4"/>
      <c r="Q404" s="4"/>
      <c r="W404" s="5"/>
      <c r="X404" s="5"/>
    </row>
    <row r="405" ht="15.75" hidden="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4"/>
      <c r="P405" s="4"/>
      <c r="Q405" s="4"/>
      <c r="W405" s="5"/>
      <c r="X405" s="5"/>
    </row>
    <row r="406" ht="15.75" hidden="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4"/>
      <c r="P406" s="4"/>
      <c r="Q406" s="4"/>
      <c r="W406" s="5"/>
      <c r="X406" s="5"/>
    </row>
    <row r="407" ht="15.75" hidden="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4"/>
      <c r="P407" s="4"/>
      <c r="Q407" s="4"/>
      <c r="W407" s="5"/>
      <c r="X407" s="5"/>
    </row>
    <row r="408" ht="15.75" hidden="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4"/>
      <c r="P408" s="4"/>
      <c r="Q408" s="4"/>
      <c r="W408" s="5"/>
      <c r="X408" s="5"/>
    </row>
    <row r="409" ht="15.75" hidden="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4"/>
      <c r="P409" s="4"/>
      <c r="Q409" s="4"/>
      <c r="W409" s="5"/>
      <c r="X409" s="5"/>
    </row>
    <row r="410" ht="15.75" hidden="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4"/>
      <c r="P410" s="4"/>
      <c r="Q410" s="4"/>
      <c r="W410" s="5"/>
      <c r="X410" s="5"/>
    </row>
    <row r="411" ht="15.75" hidden="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4"/>
      <c r="P411" s="4"/>
      <c r="Q411" s="4"/>
      <c r="W411" s="5"/>
      <c r="X411" s="5"/>
    </row>
    <row r="412" ht="15.75" hidden="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4"/>
      <c r="P412" s="4"/>
      <c r="Q412" s="4"/>
      <c r="W412" s="5"/>
      <c r="X412" s="5"/>
    </row>
    <row r="413" ht="15.75" hidden="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4"/>
      <c r="P413" s="4"/>
      <c r="Q413" s="4"/>
      <c r="W413" s="5"/>
      <c r="X413" s="5"/>
    </row>
    <row r="414" ht="15.75" hidden="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4"/>
      <c r="P414" s="4"/>
      <c r="Q414" s="4"/>
      <c r="W414" s="5"/>
      <c r="X414" s="5"/>
    </row>
    <row r="415" ht="15.75" hidden="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4"/>
      <c r="P415" s="4"/>
      <c r="Q415" s="4"/>
      <c r="W415" s="5"/>
      <c r="X415" s="5"/>
    </row>
    <row r="416" ht="15.75" hidden="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4"/>
      <c r="P416" s="4"/>
      <c r="Q416" s="4"/>
      <c r="W416" s="5"/>
      <c r="X416" s="5"/>
    </row>
    <row r="417" ht="15.75" hidden="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4"/>
      <c r="P417" s="4"/>
      <c r="Q417" s="4"/>
      <c r="W417" s="5"/>
      <c r="X417" s="5"/>
    </row>
    <row r="418" ht="15.75" hidden="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4"/>
      <c r="P418" s="4"/>
      <c r="Q418" s="4"/>
      <c r="W418" s="5"/>
      <c r="X418" s="5"/>
    </row>
    <row r="419" ht="15.75" hidden="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4"/>
      <c r="P419" s="4"/>
      <c r="Q419" s="4"/>
      <c r="W419" s="5"/>
      <c r="X419" s="5"/>
    </row>
    <row r="420" ht="15.75" hidden="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4"/>
      <c r="P420" s="4"/>
      <c r="Q420" s="4"/>
      <c r="W420" s="5"/>
      <c r="X420" s="5"/>
    </row>
    <row r="421" ht="15.75" hidden="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4"/>
      <c r="P421" s="4"/>
      <c r="Q421" s="4"/>
      <c r="W421" s="5"/>
      <c r="X421" s="5"/>
    </row>
    <row r="422" ht="15.75" hidden="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4"/>
      <c r="P422" s="4"/>
      <c r="Q422" s="4"/>
      <c r="W422" s="5"/>
      <c r="X422" s="5"/>
    </row>
    <row r="423" ht="15.75" hidden="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4"/>
      <c r="P423" s="4"/>
      <c r="Q423" s="4"/>
      <c r="W423" s="5"/>
      <c r="X423" s="5"/>
    </row>
    <row r="424" ht="15.75" hidden="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4"/>
      <c r="P424" s="4"/>
      <c r="Q424" s="4"/>
      <c r="W424" s="5"/>
      <c r="X424" s="5"/>
    </row>
    <row r="425" ht="15.75" hidden="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4"/>
      <c r="P425" s="4"/>
      <c r="Q425" s="4"/>
      <c r="W425" s="5"/>
      <c r="X425" s="5"/>
    </row>
    <row r="426" ht="15.75" hidden="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4"/>
      <c r="P426" s="4"/>
      <c r="Q426" s="4"/>
      <c r="W426" s="5"/>
      <c r="X426" s="5"/>
    </row>
    <row r="427" ht="15.75" hidden="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4"/>
      <c r="P427" s="4"/>
      <c r="Q427" s="4"/>
      <c r="W427" s="5"/>
      <c r="X427" s="5"/>
    </row>
    <row r="428" ht="15.75" hidden="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4"/>
      <c r="P428" s="4"/>
      <c r="Q428" s="4"/>
      <c r="W428" s="5"/>
      <c r="X428" s="5"/>
    </row>
    <row r="429" ht="15.75" hidden="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4"/>
      <c r="P429" s="4"/>
      <c r="Q429" s="4"/>
      <c r="W429" s="5"/>
      <c r="X429" s="5"/>
    </row>
    <row r="430" ht="15.75" hidden="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4"/>
      <c r="P430" s="4"/>
      <c r="Q430" s="4"/>
      <c r="W430" s="5"/>
      <c r="X430" s="5"/>
    </row>
    <row r="431" ht="15.75" hidden="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4"/>
      <c r="P431" s="4"/>
      <c r="Q431" s="4"/>
      <c r="W431" s="5"/>
      <c r="X431" s="5"/>
    </row>
    <row r="432" ht="15.75" hidden="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4"/>
      <c r="P432" s="4"/>
      <c r="Q432" s="4"/>
      <c r="W432" s="5"/>
      <c r="X432" s="5"/>
    </row>
    <row r="433" ht="15.75" hidden="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4"/>
      <c r="P433" s="4"/>
      <c r="Q433" s="4"/>
      <c r="W433" s="5"/>
      <c r="X433" s="5"/>
    </row>
    <row r="434" ht="15.75" hidden="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4"/>
      <c r="P434" s="4"/>
      <c r="Q434" s="4"/>
      <c r="W434" s="5"/>
      <c r="X434" s="5"/>
    </row>
    <row r="435" ht="15.75" hidden="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4"/>
      <c r="P435" s="4"/>
      <c r="Q435" s="4"/>
      <c r="W435" s="5"/>
      <c r="X435" s="5"/>
    </row>
    <row r="436" ht="15.75" hidden="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4"/>
      <c r="P436" s="4"/>
      <c r="Q436" s="4"/>
      <c r="W436" s="5"/>
      <c r="X436" s="5"/>
    </row>
    <row r="437" ht="15.75" hidden="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4"/>
      <c r="P437" s="4"/>
      <c r="Q437" s="4"/>
      <c r="W437" s="5"/>
      <c r="X437" s="5"/>
    </row>
    <row r="438" ht="15.75" hidden="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4"/>
      <c r="P438" s="4"/>
      <c r="Q438" s="4"/>
      <c r="W438" s="5"/>
      <c r="X438" s="5"/>
    </row>
    <row r="439" ht="15.75" hidden="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4"/>
      <c r="P439" s="4"/>
      <c r="Q439" s="4"/>
      <c r="W439" s="5"/>
      <c r="X439" s="5"/>
    </row>
    <row r="440" ht="15.75" hidden="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4"/>
      <c r="P440" s="4"/>
      <c r="Q440" s="4"/>
      <c r="W440" s="5"/>
      <c r="X440" s="5"/>
    </row>
    <row r="441" ht="15.75" hidden="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4"/>
      <c r="P441" s="4"/>
      <c r="Q441" s="4"/>
      <c r="W441" s="5"/>
      <c r="X441" s="5"/>
    </row>
    <row r="442" ht="15.75" hidden="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4"/>
      <c r="P442" s="4"/>
      <c r="Q442" s="4"/>
      <c r="W442" s="5"/>
      <c r="X442" s="5"/>
    </row>
    <row r="443" ht="15.75" hidden="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4"/>
      <c r="P443" s="4"/>
      <c r="Q443" s="4"/>
      <c r="W443" s="5"/>
      <c r="X443" s="5"/>
    </row>
    <row r="444" ht="15.75" hidden="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4"/>
      <c r="P444" s="4"/>
      <c r="Q444" s="4"/>
      <c r="W444" s="5"/>
      <c r="X444" s="5"/>
    </row>
    <row r="445" ht="15.75" hidden="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4"/>
      <c r="P445" s="4"/>
      <c r="Q445" s="4"/>
      <c r="W445" s="5"/>
      <c r="X445" s="5"/>
    </row>
    <row r="446" ht="15.75" hidden="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4"/>
      <c r="P446" s="4"/>
      <c r="Q446" s="4"/>
      <c r="W446" s="5"/>
      <c r="X446" s="5"/>
    </row>
    <row r="447" ht="15.75" hidden="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4"/>
      <c r="P447" s="4"/>
      <c r="Q447" s="4"/>
      <c r="W447" s="5"/>
      <c r="X447" s="5"/>
    </row>
    <row r="448" ht="15.75" hidden="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4"/>
      <c r="P448" s="4"/>
      <c r="Q448" s="4"/>
      <c r="W448" s="5"/>
      <c r="X448" s="5"/>
    </row>
    <row r="449" ht="15.75" hidden="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4"/>
      <c r="P449" s="4"/>
      <c r="Q449" s="4"/>
      <c r="W449" s="5"/>
      <c r="X449" s="5"/>
    </row>
    <row r="450" ht="15.75" hidden="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4"/>
      <c r="P450" s="4"/>
      <c r="Q450" s="4"/>
      <c r="W450" s="5"/>
      <c r="X450" s="5"/>
    </row>
    <row r="451" ht="15.75" hidden="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4"/>
      <c r="P451" s="4"/>
      <c r="Q451" s="4"/>
      <c r="W451" s="5"/>
      <c r="X451" s="5"/>
    </row>
    <row r="452" ht="15.75" hidden="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4"/>
      <c r="P452" s="4"/>
      <c r="Q452" s="4"/>
      <c r="W452" s="5"/>
      <c r="X452" s="5"/>
    </row>
    <row r="453" ht="15.75" hidden="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4"/>
      <c r="P453" s="4"/>
      <c r="Q453" s="4"/>
      <c r="W453" s="5"/>
      <c r="X453" s="5"/>
    </row>
    <row r="454" ht="15.75" hidden="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4"/>
      <c r="P454" s="4"/>
      <c r="Q454" s="4"/>
      <c r="W454" s="5"/>
      <c r="X454" s="5"/>
    </row>
    <row r="455" ht="15.75" hidden="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4"/>
      <c r="P455" s="4"/>
      <c r="Q455" s="4"/>
      <c r="W455" s="5"/>
      <c r="X455" s="5"/>
    </row>
    <row r="456" ht="15.75" hidden="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4"/>
      <c r="P456" s="4"/>
      <c r="Q456" s="4"/>
      <c r="W456" s="5"/>
      <c r="X456" s="5"/>
    </row>
    <row r="457" ht="15.75" hidden="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4"/>
      <c r="P457" s="4"/>
      <c r="Q457" s="4"/>
      <c r="W457" s="5"/>
      <c r="X457" s="5"/>
    </row>
    <row r="458" ht="15.75" hidden="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4"/>
      <c r="P458" s="4"/>
      <c r="Q458" s="4"/>
      <c r="W458" s="5"/>
      <c r="X458" s="5"/>
    </row>
    <row r="459" ht="15.75" hidden="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4"/>
      <c r="P459" s="4"/>
      <c r="Q459" s="4"/>
      <c r="W459" s="5"/>
      <c r="X459" s="5"/>
    </row>
    <row r="460" ht="15.75" hidden="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4"/>
      <c r="P460" s="4"/>
      <c r="Q460" s="4"/>
      <c r="W460" s="5"/>
      <c r="X460" s="5"/>
    </row>
    <row r="461" ht="15.75" hidden="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4"/>
      <c r="P461" s="4"/>
      <c r="Q461" s="4"/>
      <c r="W461" s="5"/>
      <c r="X461" s="5"/>
    </row>
    <row r="462" ht="15.75" hidden="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4"/>
      <c r="P462" s="4"/>
      <c r="Q462" s="4"/>
      <c r="W462" s="5"/>
      <c r="X462" s="5"/>
    </row>
    <row r="463" ht="15.75" hidden="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4"/>
      <c r="P463" s="4"/>
      <c r="Q463" s="4"/>
      <c r="W463" s="5"/>
      <c r="X463" s="5"/>
    </row>
    <row r="464" ht="15.75" hidden="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4"/>
      <c r="P464" s="4"/>
      <c r="Q464" s="4"/>
      <c r="W464" s="5"/>
      <c r="X464" s="5"/>
    </row>
    <row r="465" ht="15.75" hidden="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4"/>
      <c r="P465" s="4"/>
      <c r="Q465" s="4"/>
      <c r="W465" s="5"/>
      <c r="X465" s="5"/>
    </row>
    <row r="466" ht="15.75" hidden="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4"/>
      <c r="P466" s="4"/>
      <c r="Q466" s="4"/>
      <c r="W466" s="5"/>
      <c r="X466" s="5"/>
    </row>
    <row r="467" ht="15.75" hidden="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4"/>
      <c r="P467" s="4"/>
      <c r="Q467" s="4"/>
      <c r="W467" s="5"/>
      <c r="X467" s="5"/>
    </row>
    <row r="468" ht="15.75" hidden="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4"/>
      <c r="P468" s="4"/>
      <c r="Q468" s="4"/>
      <c r="W468" s="5"/>
      <c r="X468" s="5"/>
    </row>
    <row r="469" ht="15.75" hidden="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4"/>
      <c r="P469" s="4"/>
      <c r="Q469" s="4"/>
      <c r="W469" s="5"/>
      <c r="X469" s="5"/>
    </row>
    <row r="470" ht="15.75" hidden="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4"/>
      <c r="P470" s="4"/>
      <c r="Q470" s="4"/>
      <c r="W470" s="5"/>
      <c r="X470" s="5"/>
    </row>
    <row r="471" ht="15.75" hidden="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4"/>
      <c r="P471" s="4"/>
      <c r="Q471" s="4"/>
      <c r="W471" s="5"/>
      <c r="X471" s="5"/>
    </row>
    <row r="472" ht="15.75" hidden="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4"/>
      <c r="P472" s="4"/>
      <c r="Q472" s="4"/>
      <c r="W472" s="5"/>
      <c r="X472" s="5"/>
    </row>
    <row r="473" ht="15.75" hidden="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4"/>
      <c r="P473" s="4"/>
      <c r="Q473" s="4"/>
      <c r="W473" s="5"/>
      <c r="X473" s="5"/>
    </row>
    <row r="474" ht="15.75" hidden="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4"/>
      <c r="P474" s="4"/>
      <c r="Q474" s="4"/>
      <c r="W474" s="5"/>
      <c r="X474" s="5"/>
    </row>
    <row r="475" ht="15.75" hidden="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4"/>
      <c r="P475" s="4"/>
      <c r="Q475" s="4"/>
      <c r="W475" s="5"/>
      <c r="X475" s="5"/>
    </row>
    <row r="476" ht="15.75" hidden="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4"/>
      <c r="P476" s="4"/>
      <c r="Q476" s="4"/>
      <c r="W476" s="5"/>
      <c r="X476" s="5"/>
    </row>
    <row r="477" ht="15.75" hidden="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4"/>
      <c r="P477" s="4"/>
      <c r="Q477" s="4"/>
      <c r="W477" s="5"/>
      <c r="X477" s="5"/>
    </row>
    <row r="478" ht="15.75" hidden="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4"/>
      <c r="P478" s="4"/>
      <c r="Q478" s="4"/>
      <c r="W478" s="5"/>
      <c r="X478" s="5"/>
    </row>
    <row r="479" ht="15.75" hidden="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4"/>
      <c r="P479" s="4"/>
      <c r="Q479" s="4"/>
      <c r="W479" s="5"/>
      <c r="X479" s="5"/>
    </row>
    <row r="480" ht="15.75" hidden="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4"/>
      <c r="P480" s="4"/>
      <c r="Q480" s="4"/>
      <c r="W480" s="5"/>
      <c r="X480" s="5"/>
    </row>
    <row r="481" ht="15.75" hidden="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4"/>
      <c r="P481" s="4"/>
      <c r="Q481" s="4"/>
      <c r="W481" s="5"/>
      <c r="X481" s="5"/>
    </row>
    <row r="482" ht="15.75" hidden="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4"/>
      <c r="P482" s="4"/>
      <c r="Q482" s="4"/>
      <c r="W482" s="5"/>
      <c r="X482" s="5"/>
    </row>
    <row r="483" ht="15.75" hidden="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4"/>
      <c r="P483" s="4"/>
      <c r="Q483" s="4"/>
      <c r="W483" s="5"/>
      <c r="X483" s="5"/>
    </row>
    <row r="484" ht="15.75" hidden="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4"/>
      <c r="P484" s="4"/>
      <c r="Q484" s="4"/>
      <c r="W484" s="5"/>
      <c r="X484" s="5"/>
    </row>
    <row r="485" ht="15.75" hidden="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4"/>
      <c r="P485" s="4"/>
      <c r="Q485" s="4"/>
      <c r="W485" s="5"/>
      <c r="X485" s="5"/>
    </row>
    <row r="486" ht="15.75" hidden="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4"/>
      <c r="P486" s="4"/>
      <c r="Q486" s="4"/>
      <c r="W486" s="5"/>
      <c r="X486" s="5"/>
    </row>
    <row r="487" ht="15.75" hidden="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4"/>
      <c r="P487" s="4"/>
      <c r="Q487" s="4"/>
      <c r="W487" s="5"/>
      <c r="X487" s="5"/>
    </row>
    <row r="488" ht="15.75" hidden="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4"/>
      <c r="P488" s="4"/>
      <c r="Q488" s="4"/>
      <c r="W488" s="5"/>
      <c r="X488" s="5"/>
    </row>
    <row r="489" ht="15.75" hidden="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4"/>
      <c r="P489" s="4"/>
      <c r="Q489" s="4"/>
      <c r="W489" s="5"/>
      <c r="X489" s="5"/>
    </row>
    <row r="490" ht="15.75" hidden="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4"/>
      <c r="P490" s="4"/>
      <c r="Q490" s="4"/>
      <c r="W490" s="5"/>
      <c r="X490" s="5"/>
    </row>
    <row r="491" ht="15.75" hidden="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4"/>
      <c r="P491" s="4"/>
      <c r="Q491" s="4"/>
      <c r="W491" s="5"/>
      <c r="X491" s="5"/>
    </row>
    <row r="492" ht="15.75" hidden="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4"/>
      <c r="P492" s="4"/>
      <c r="Q492" s="4"/>
      <c r="W492" s="5"/>
      <c r="X492" s="5"/>
    </row>
    <row r="493" ht="15.75" hidden="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4"/>
      <c r="P493" s="4"/>
      <c r="Q493" s="4"/>
      <c r="W493" s="5"/>
      <c r="X493" s="5"/>
    </row>
    <row r="494" ht="15.75" hidden="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4"/>
      <c r="P494" s="4"/>
      <c r="Q494" s="4"/>
      <c r="W494" s="5"/>
      <c r="X494" s="5"/>
    </row>
    <row r="495" ht="15.75" hidden="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4"/>
      <c r="P495" s="4"/>
      <c r="Q495" s="4"/>
      <c r="W495" s="5"/>
      <c r="X495" s="5"/>
    </row>
    <row r="496" ht="15.75" hidden="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4"/>
      <c r="P496" s="4"/>
      <c r="Q496" s="4"/>
      <c r="W496" s="5"/>
      <c r="X496" s="5"/>
    </row>
    <row r="497" ht="15.75" hidden="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4"/>
      <c r="P497" s="4"/>
      <c r="Q497" s="4"/>
      <c r="W497" s="5"/>
      <c r="X497" s="5"/>
    </row>
    <row r="498" ht="15.75" hidden="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4"/>
      <c r="P498" s="4"/>
      <c r="Q498" s="4"/>
      <c r="W498" s="5"/>
      <c r="X498" s="5"/>
    </row>
    <row r="499" ht="15.75" hidden="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4"/>
      <c r="P499" s="4"/>
      <c r="Q499" s="4"/>
      <c r="W499" s="5"/>
      <c r="X499" s="5"/>
    </row>
    <row r="500" ht="15.75" hidden="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4"/>
      <c r="P500" s="4"/>
      <c r="Q500" s="4"/>
      <c r="W500" s="5"/>
      <c r="X500" s="5"/>
    </row>
    <row r="501" ht="15.75" hidden="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4"/>
      <c r="P501" s="4"/>
      <c r="Q501" s="4"/>
      <c r="W501" s="5"/>
      <c r="X501" s="5"/>
    </row>
    <row r="502" ht="15.75" hidden="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4"/>
      <c r="P502" s="4"/>
      <c r="Q502" s="4"/>
      <c r="W502" s="5"/>
      <c r="X502" s="5"/>
    </row>
    <row r="503" ht="15.75" hidden="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4"/>
      <c r="P503" s="4"/>
      <c r="Q503" s="4"/>
      <c r="W503" s="5"/>
      <c r="X503" s="5"/>
    </row>
    <row r="504" ht="15.75" hidden="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4"/>
      <c r="P504" s="4"/>
      <c r="Q504" s="4"/>
      <c r="W504" s="5"/>
      <c r="X504" s="5"/>
    </row>
    <row r="505" ht="15.75" hidden="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4"/>
      <c r="P505" s="4"/>
      <c r="Q505" s="4"/>
      <c r="W505" s="5"/>
      <c r="X505" s="5"/>
    </row>
    <row r="506" ht="15.75" hidden="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4"/>
      <c r="P506" s="4"/>
      <c r="Q506" s="4"/>
      <c r="W506" s="5"/>
      <c r="X506" s="5"/>
    </row>
    <row r="507" ht="15.75" hidden="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4"/>
      <c r="P507" s="4"/>
      <c r="Q507" s="4"/>
      <c r="W507" s="5"/>
      <c r="X507" s="5"/>
    </row>
    <row r="508" ht="15.75" hidden="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4"/>
      <c r="P508" s="4"/>
      <c r="Q508" s="4"/>
      <c r="W508" s="5"/>
      <c r="X508" s="5"/>
    </row>
    <row r="509" ht="15.75" hidden="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4"/>
      <c r="P509" s="4"/>
      <c r="Q509" s="4"/>
      <c r="W509" s="5"/>
      <c r="X509" s="5"/>
    </row>
    <row r="510" ht="15.75" hidden="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4"/>
      <c r="P510" s="4"/>
      <c r="Q510" s="4"/>
      <c r="W510" s="5"/>
      <c r="X510" s="5"/>
    </row>
    <row r="511" ht="15.75" hidden="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4"/>
      <c r="P511" s="4"/>
      <c r="Q511" s="4"/>
      <c r="W511" s="5"/>
      <c r="X511" s="5"/>
    </row>
    <row r="512" ht="15.75" hidden="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4"/>
      <c r="P512" s="4"/>
      <c r="Q512" s="4"/>
      <c r="W512" s="5"/>
      <c r="X512" s="5"/>
    </row>
    <row r="513" ht="15.75" hidden="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4"/>
      <c r="P513" s="4"/>
      <c r="Q513" s="4"/>
      <c r="W513" s="5"/>
      <c r="X513" s="5"/>
    </row>
    <row r="514" ht="15.75" hidden="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4"/>
      <c r="P514" s="4"/>
      <c r="Q514" s="4"/>
      <c r="W514" s="5"/>
      <c r="X514" s="5"/>
    </row>
    <row r="515" ht="15.75" hidden="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4"/>
      <c r="P515" s="4"/>
      <c r="Q515" s="4"/>
      <c r="W515" s="5"/>
      <c r="X515" s="5"/>
    </row>
    <row r="516" ht="15.75" hidden="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4"/>
      <c r="P516" s="4"/>
      <c r="Q516" s="4"/>
      <c r="W516" s="5"/>
      <c r="X516" s="5"/>
    </row>
    <row r="517" ht="15.75" hidden="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4"/>
      <c r="P517" s="4"/>
      <c r="Q517" s="4"/>
      <c r="W517" s="5"/>
      <c r="X517" s="5"/>
    </row>
    <row r="518" ht="15.75" hidden="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4"/>
      <c r="P518" s="4"/>
      <c r="Q518" s="4"/>
      <c r="W518" s="5"/>
      <c r="X518" s="5"/>
    </row>
    <row r="519" ht="15.75" hidden="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4"/>
      <c r="P519" s="4"/>
      <c r="Q519" s="4"/>
      <c r="W519" s="5"/>
      <c r="X519" s="5"/>
    </row>
    <row r="520" ht="15.75" hidden="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4"/>
      <c r="P520" s="4"/>
      <c r="Q520" s="4"/>
      <c r="W520" s="5"/>
      <c r="X520" s="5"/>
    </row>
    <row r="521" ht="15.75" hidden="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4"/>
      <c r="P521" s="4"/>
      <c r="Q521" s="4"/>
      <c r="W521" s="5"/>
      <c r="X521" s="5"/>
    </row>
    <row r="522" ht="15.75" hidden="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4"/>
      <c r="P522" s="4"/>
      <c r="Q522" s="4"/>
      <c r="W522" s="5"/>
      <c r="X522" s="5"/>
    </row>
    <row r="523" ht="15.75" hidden="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4"/>
      <c r="P523" s="4"/>
      <c r="Q523" s="4"/>
      <c r="W523" s="5"/>
      <c r="X523" s="5"/>
    </row>
    <row r="524" ht="15.75" hidden="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4"/>
      <c r="P524" s="4"/>
      <c r="Q524" s="4"/>
      <c r="W524" s="5"/>
      <c r="X524" s="5"/>
    </row>
    <row r="525" ht="15.75" hidden="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4"/>
      <c r="P525" s="4"/>
      <c r="Q525" s="4"/>
      <c r="W525" s="5"/>
      <c r="X525" s="5"/>
    </row>
    <row r="526" ht="15.75" hidden="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4"/>
      <c r="P526" s="4"/>
      <c r="Q526" s="4"/>
      <c r="W526" s="5"/>
      <c r="X526" s="5"/>
    </row>
    <row r="527" ht="15.75" hidden="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4"/>
      <c r="P527" s="4"/>
      <c r="Q527" s="4"/>
      <c r="W527" s="5"/>
      <c r="X527" s="5"/>
    </row>
    <row r="528" ht="15.75" hidden="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4"/>
      <c r="P528" s="4"/>
      <c r="Q528" s="4"/>
      <c r="W528" s="5"/>
      <c r="X528" s="5"/>
    </row>
    <row r="529" ht="15.75" hidden="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4"/>
      <c r="P529" s="4"/>
      <c r="Q529" s="4"/>
      <c r="W529" s="5"/>
      <c r="X529" s="5"/>
    </row>
    <row r="530" ht="15.75" hidden="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4"/>
      <c r="P530" s="4"/>
      <c r="Q530" s="4"/>
      <c r="W530" s="5"/>
      <c r="X530" s="5"/>
    </row>
    <row r="531" ht="15.75" hidden="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4"/>
      <c r="P531" s="4"/>
      <c r="Q531" s="4"/>
      <c r="W531" s="5"/>
      <c r="X531" s="5"/>
    </row>
    <row r="532" ht="15.75" hidden="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4"/>
      <c r="P532" s="4"/>
      <c r="Q532" s="4"/>
      <c r="W532" s="5"/>
      <c r="X532" s="5"/>
    </row>
    <row r="533" ht="15.75" hidden="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4"/>
      <c r="P533" s="4"/>
      <c r="Q533" s="4"/>
      <c r="W533" s="5"/>
      <c r="X533" s="5"/>
    </row>
    <row r="534" ht="15.75" hidden="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4"/>
      <c r="P534" s="4"/>
      <c r="Q534" s="4"/>
      <c r="W534" s="5"/>
      <c r="X534" s="5"/>
    </row>
    <row r="535" ht="15.75" hidden="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4"/>
      <c r="P535" s="4"/>
      <c r="Q535" s="4"/>
      <c r="W535" s="5"/>
      <c r="X535" s="5"/>
    </row>
    <row r="536" ht="15.75" hidden="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4"/>
      <c r="P536" s="4"/>
      <c r="Q536" s="4"/>
      <c r="W536" s="5"/>
      <c r="X536" s="5"/>
    </row>
    <row r="537" ht="15.75" hidden="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4"/>
      <c r="P537" s="4"/>
      <c r="Q537" s="4"/>
      <c r="W537" s="5"/>
      <c r="X537" s="5"/>
    </row>
    <row r="538" ht="15.75" hidden="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4"/>
      <c r="P538" s="4"/>
      <c r="Q538" s="4"/>
      <c r="W538" s="5"/>
      <c r="X538" s="5"/>
    </row>
    <row r="539" ht="15.75" hidden="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4"/>
      <c r="P539" s="4"/>
      <c r="Q539" s="4"/>
      <c r="W539" s="5"/>
      <c r="X539" s="5"/>
    </row>
    <row r="540" ht="15.75" hidden="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4"/>
      <c r="P540" s="4"/>
      <c r="Q540" s="4"/>
      <c r="W540" s="5"/>
      <c r="X540" s="5"/>
    </row>
    <row r="541" ht="15.75" hidden="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4"/>
      <c r="P541" s="4"/>
      <c r="Q541" s="4"/>
      <c r="W541" s="5"/>
      <c r="X541" s="5"/>
    </row>
    <row r="542" ht="15.75" hidden="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4"/>
      <c r="P542" s="4"/>
      <c r="Q542" s="4"/>
      <c r="W542" s="5"/>
      <c r="X542" s="5"/>
    </row>
    <row r="543" ht="15.75" hidden="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4"/>
      <c r="P543" s="4"/>
      <c r="Q543" s="4"/>
      <c r="W543" s="5"/>
      <c r="X543" s="5"/>
    </row>
    <row r="544" ht="15.75" hidden="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4"/>
      <c r="P544" s="4"/>
      <c r="Q544" s="4"/>
      <c r="W544" s="5"/>
      <c r="X544" s="5"/>
    </row>
    <row r="545" ht="15.75" hidden="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4"/>
      <c r="P545" s="4"/>
      <c r="Q545" s="4"/>
      <c r="W545" s="5"/>
      <c r="X545" s="5"/>
    </row>
    <row r="546" ht="15.75" hidden="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4"/>
      <c r="P546" s="4"/>
      <c r="Q546" s="4"/>
      <c r="W546" s="5"/>
      <c r="X546" s="5"/>
    </row>
    <row r="547" ht="15.75" hidden="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4"/>
      <c r="P547" s="4"/>
      <c r="Q547" s="4"/>
      <c r="W547" s="5"/>
      <c r="X547" s="5"/>
    </row>
    <row r="548" ht="15.75" hidden="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4"/>
      <c r="P548" s="4"/>
      <c r="Q548" s="4"/>
      <c r="W548" s="5"/>
      <c r="X548" s="5"/>
    </row>
    <row r="549" ht="15.75" hidden="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4"/>
      <c r="P549" s="4"/>
      <c r="Q549" s="4"/>
      <c r="W549" s="5"/>
      <c r="X549" s="5"/>
    </row>
    <row r="550" ht="15.75" hidden="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4"/>
      <c r="P550" s="4"/>
      <c r="Q550" s="4"/>
      <c r="W550" s="5"/>
      <c r="X550" s="5"/>
    </row>
    <row r="551" ht="15.75" hidden="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4"/>
      <c r="P551" s="4"/>
      <c r="Q551" s="4"/>
      <c r="W551" s="5"/>
      <c r="X551" s="5"/>
    </row>
    <row r="552" ht="15.75" hidden="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4"/>
      <c r="P552" s="4"/>
      <c r="Q552" s="4"/>
      <c r="W552" s="5"/>
      <c r="X552" s="5"/>
    </row>
    <row r="553" ht="15.75" hidden="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4"/>
      <c r="P553" s="4"/>
      <c r="Q553" s="4"/>
      <c r="W553" s="5"/>
      <c r="X553" s="5"/>
    </row>
    <row r="554" ht="15.75" hidden="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4"/>
      <c r="P554" s="4"/>
      <c r="Q554" s="4"/>
      <c r="W554" s="5"/>
      <c r="X554" s="5"/>
    </row>
    <row r="555" ht="15.75" hidden="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4"/>
      <c r="P555" s="4"/>
      <c r="Q555" s="4"/>
      <c r="W555" s="5"/>
      <c r="X555" s="5"/>
    </row>
    <row r="556" ht="15.75" hidden="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4"/>
      <c r="P556" s="4"/>
      <c r="Q556" s="4"/>
      <c r="W556" s="5"/>
      <c r="X556" s="5"/>
    </row>
    <row r="557" ht="15.75" hidden="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4"/>
      <c r="P557" s="4"/>
      <c r="Q557" s="4"/>
      <c r="W557" s="5"/>
      <c r="X557" s="5"/>
    </row>
    <row r="558" ht="15.75" hidden="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4"/>
      <c r="P558" s="4"/>
      <c r="Q558" s="4"/>
      <c r="W558" s="5"/>
      <c r="X558" s="5"/>
    </row>
    <row r="559" ht="15.75" hidden="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4"/>
      <c r="P559" s="4"/>
      <c r="Q559" s="4"/>
      <c r="W559" s="5"/>
      <c r="X559" s="5"/>
    </row>
    <row r="560" ht="15.75" hidden="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4"/>
      <c r="P560" s="4"/>
      <c r="Q560" s="4"/>
      <c r="W560" s="5"/>
      <c r="X560" s="5"/>
    </row>
    <row r="561" ht="15.75" hidden="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4"/>
      <c r="P561" s="4"/>
      <c r="Q561" s="4"/>
      <c r="W561" s="5"/>
      <c r="X561" s="5"/>
    </row>
    <row r="562" ht="15.75" hidden="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4"/>
      <c r="P562" s="4"/>
      <c r="Q562" s="4"/>
      <c r="W562" s="5"/>
      <c r="X562" s="5"/>
    </row>
    <row r="563" ht="15.75" hidden="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4"/>
      <c r="P563" s="4"/>
      <c r="Q563" s="4"/>
      <c r="W563" s="5"/>
      <c r="X563" s="5"/>
    </row>
    <row r="564" ht="15.75" hidden="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4"/>
      <c r="P564" s="4"/>
      <c r="Q564" s="4"/>
      <c r="W564" s="5"/>
      <c r="X564" s="5"/>
    </row>
    <row r="565" ht="15.75" hidden="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4"/>
      <c r="P565" s="4"/>
      <c r="Q565" s="4"/>
      <c r="W565" s="5"/>
      <c r="X565" s="5"/>
    </row>
    <row r="566" ht="15.75" hidden="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4"/>
      <c r="P566" s="4"/>
      <c r="Q566" s="4"/>
      <c r="W566" s="5"/>
      <c r="X566" s="5"/>
    </row>
    <row r="567" ht="15.75" hidden="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4"/>
      <c r="P567" s="4"/>
      <c r="Q567" s="4"/>
      <c r="W567" s="5"/>
      <c r="X567" s="5"/>
    </row>
    <row r="568" ht="15.75" hidden="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4"/>
      <c r="P568" s="4"/>
      <c r="Q568" s="4"/>
      <c r="W568" s="5"/>
      <c r="X568" s="5"/>
    </row>
    <row r="569" ht="15.75" hidden="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4"/>
      <c r="P569" s="4"/>
      <c r="Q569" s="4"/>
      <c r="W569" s="5"/>
      <c r="X569" s="5"/>
    </row>
    <row r="570" ht="15.75" hidden="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4"/>
      <c r="P570" s="4"/>
      <c r="Q570" s="4"/>
      <c r="W570" s="5"/>
      <c r="X570" s="5"/>
    </row>
    <row r="571" ht="15.75" hidden="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4"/>
      <c r="P571" s="4"/>
      <c r="Q571" s="4"/>
      <c r="W571" s="5"/>
      <c r="X571" s="5"/>
    </row>
    <row r="572" ht="15.75" hidden="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4"/>
      <c r="P572" s="4"/>
      <c r="Q572" s="4"/>
      <c r="W572" s="5"/>
      <c r="X572" s="5"/>
    </row>
    <row r="573" ht="15.75" hidden="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4"/>
      <c r="P573" s="4"/>
      <c r="Q573" s="4"/>
      <c r="W573" s="5"/>
      <c r="X573" s="5"/>
    </row>
    <row r="574" ht="15.75" hidden="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4"/>
      <c r="P574" s="4"/>
      <c r="Q574" s="4"/>
      <c r="W574" s="5"/>
      <c r="X574" s="5"/>
    </row>
    <row r="575" ht="15.75" hidden="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4"/>
      <c r="P575" s="4"/>
      <c r="Q575" s="4"/>
      <c r="W575" s="5"/>
      <c r="X575" s="5"/>
    </row>
    <row r="576" ht="15.75" hidden="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4"/>
      <c r="P576" s="4"/>
      <c r="Q576" s="4"/>
      <c r="W576" s="5"/>
      <c r="X576" s="5"/>
    </row>
    <row r="577" ht="15.75" hidden="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4"/>
      <c r="P577" s="4"/>
      <c r="Q577" s="4"/>
      <c r="W577" s="5"/>
      <c r="X577" s="5"/>
    </row>
    <row r="578" ht="15.75" hidden="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4"/>
      <c r="P578" s="4"/>
      <c r="Q578" s="4"/>
      <c r="W578" s="5"/>
      <c r="X578" s="5"/>
    </row>
    <row r="579" ht="15.75" hidden="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4"/>
      <c r="P579" s="4"/>
      <c r="Q579" s="4"/>
      <c r="W579" s="5"/>
      <c r="X579" s="5"/>
    </row>
    <row r="580" ht="15.75" hidden="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4"/>
      <c r="P580" s="4"/>
      <c r="Q580" s="4"/>
      <c r="W580" s="5"/>
      <c r="X580" s="5"/>
    </row>
    <row r="581" ht="15.75" hidden="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4"/>
      <c r="P581" s="4"/>
      <c r="Q581" s="4"/>
      <c r="W581" s="5"/>
      <c r="X581" s="5"/>
    </row>
    <row r="582" ht="15.75" hidden="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4"/>
      <c r="P582" s="4"/>
      <c r="Q582" s="4"/>
      <c r="W582" s="5"/>
      <c r="X582" s="5"/>
    </row>
    <row r="583" ht="15.75" hidden="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4"/>
      <c r="P583" s="4"/>
      <c r="Q583" s="4"/>
      <c r="W583" s="5"/>
      <c r="X583" s="5"/>
    </row>
    <row r="584" ht="15.75" hidden="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4"/>
      <c r="P584" s="4"/>
      <c r="Q584" s="4"/>
      <c r="W584" s="5"/>
      <c r="X584" s="5"/>
    </row>
    <row r="585" ht="15.75" hidden="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4"/>
      <c r="P585" s="4"/>
      <c r="Q585" s="4"/>
      <c r="W585" s="5"/>
      <c r="X585" s="5"/>
    </row>
    <row r="586" ht="15.75" hidden="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4"/>
      <c r="P586" s="4"/>
      <c r="Q586" s="4"/>
      <c r="W586" s="5"/>
      <c r="X586" s="5"/>
    </row>
    <row r="587" ht="15.75" hidden="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4"/>
      <c r="P587" s="4"/>
      <c r="Q587" s="4"/>
      <c r="W587" s="5"/>
      <c r="X587" s="5"/>
    </row>
    <row r="588" ht="15.75" hidden="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4"/>
      <c r="P588" s="4"/>
      <c r="Q588" s="4"/>
      <c r="W588" s="5"/>
      <c r="X588" s="5"/>
    </row>
    <row r="589" ht="15.75" hidden="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4"/>
      <c r="P589" s="4"/>
      <c r="Q589" s="4"/>
      <c r="W589" s="5"/>
      <c r="X589" s="5"/>
    </row>
  </sheetData>
  <printOptions/>
  <pageMargins bottom="0.75" footer="0.0" header="0.0" left="0.7" right="0.7" top="0.75"/>
  <pageSetup fitToHeight="0"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hidden="1" min="1" max="1" width="7.63"/>
    <col customWidth="1" min="2" max="5" width="12.5"/>
    <col customWidth="1" min="6" max="7" width="6.25"/>
    <col customWidth="1" min="8" max="16" width="7.5"/>
    <col customWidth="1" min="17" max="17" width="6.25"/>
    <col customWidth="1" min="18" max="23" width="12.5"/>
    <col customWidth="1" min="24" max="26" width="7.63"/>
  </cols>
  <sheetData>
    <row r="1">
      <c r="A1" s="24" t="s">
        <v>457</v>
      </c>
    </row>
    <row r="3">
      <c r="A3" s="24">
        <v>1.0</v>
      </c>
      <c r="B3" s="24" t="s">
        <v>9</v>
      </c>
      <c r="C3" s="24" t="s">
        <v>24</v>
      </c>
      <c r="D3" s="24" t="s">
        <v>458</v>
      </c>
      <c r="E3" s="24" t="s">
        <v>8</v>
      </c>
      <c r="F3" s="24" t="s">
        <v>459</v>
      </c>
      <c r="G3" s="24" t="s">
        <v>5</v>
      </c>
      <c r="H3" s="24" t="s">
        <v>9</v>
      </c>
      <c r="I3" s="24" t="s">
        <v>24</v>
      </c>
      <c r="J3" s="24" t="s">
        <v>8</v>
      </c>
      <c r="K3" s="24" t="s">
        <v>460</v>
      </c>
      <c r="L3" s="24" t="s">
        <v>461</v>
      </c>
      <c r="M3" s="24" t="s">
        <v>462</v>
      </c>
      <c r="N3" s="22" t="s">
        <v>37</v>
      </c>
      <c r="O3" s="24" t="s">
        <v>11</v>
      </c>
      <c r="P3" s="24" t="s">
        <v>463</v>
      </c>
      <c r="R3" s="24" t="s">
        <v>9</v>
      </c>
      <c r="S3" s="24" t="s">
        <v>24</v>
      </c>
      <c r="T3" s="24" t="s">
        <v>8</v>
      </c>
      <c r="U3" s="24" t="s">
        <v>464</v>
      </c>
      <c r="V3" s="22" t="s">
        <v>37</v>
      </c>
      <c r="W3" s="24" t="s">
        <v>11</v>
      </c>
    </row>
    <row r="4">
      <c r="A4" s="24">
        <v>2.0</v>
      </c>
      <c r="H4" s="25">
        <v>44063.0</v>
      </c>
      <c r="I4" s="25">
        <v>44063.0</v>
      </c>
      <c r="J4" s="25">
        <v>44063.0</v>
      </c>
      <c r="K4" s="25">
        <v>44063.0</v>
      </c>
      <c r="L4" s="25">
        <v>44063.0</v>
      </c>
      <c r="M4" s="25">
        <v>44063.0</v>
      </c>
      <c r="N4" s="25">
        <v>44063.0</v>
      </c>
      <c r="O4" s="25">
        <v>44063.0</v>
      </c>
    </row>
    <row r="6">
      <c r="A6" s="24">
        <v>3.0</v>
      </c>
      <c r="B6" s="24" t="s">
        <v>16</v>
      </c>
      <c r="C6" s="24" t="s">
        <v>16</v>
      </c>
      <c r="D6" s="24" t="s">
        <v>465</v>
      </c>
      <c r="E6" s="24" t="s">
        <v>16</v>
      </c>
      <c r="F6" s="24" t="s">
        <v>17</v>
      </c>
      <c r="G6" s="24" t="s">
        <v>18</v>
      </c>
      <c r="H6" s="24">
        <v>1.0</v>
      </c>
      <c r="I6" s="24">
        <v>7.0</v>
      </c>
      <c r="J6" s="24">
        <v>1.0</v>
      </c>
      <c r="K6" s="24">
        <v>1.2</v>
      </c>
      <c r="L6" s="24">
        <v>1.1</v>
      </c>
      <c r="M6" s="24">
        <v>1.1</v>
      </c>
      <c r="N6" s="24">
        <v>1.1</v>
      </c>
      <c r="O6" s="24" t="s">
        <v>466</v>
      </c>
      <c r="Q6" s="24">
        <v>1.0</v>
      </c>
      <c r="R6" s="24" t="b">
        <v>0</v>
      </c>
      <c r="T6" s="24" t="s">
        <v>467</v>
      </c>
      <c r="V6" s="24" t="s">
        <v>468</v>
      </c>
      <c r="W6" s="22" t="s">
        <v>469</v>
      </c>
    </row>
    <row r="7">
      <c r="A7" s="24">
        <v>4.0</v>
      </c>
      <c r="B7" s="24" t="s">
        <v>19</v>
      </c>
      <c r="C7" s="24" t="s">
        <v>19</v>
      </c>
      <c r="D7" s="24" t="s">
        <v>470</v>
      </c>
      <c r="E7" s="24" t="s">
        <v>19</v>
      </c>
      <c r="F7" s="24" t="s">
        <v>17</v>
      </c>
      <c r="G7" s="24" t="s">
        <v>20</v>
      </c>
      <c r="H7" s="24">
        <v>2.0</v>
      </c>
      <c r="I7" s="24">
        <v>9.0</v>
      </c>
      <c r="J7" s="24">
        <v>2.0</v>
      </c>
      <c r="K7" s="24">
        <v>2.2</v>
      </c>
      <c r="L7" s="24">
        <v>2.3</v>
      </c>
      <c r="M7" s="24">
        <v>2.1</v>
      </c>
      <c r="N7" s="24">
        <v>2.0</v>
      </c>
      <c r="O7" s="24" t="s">
        <v>466</v>
      </c>
      <c r="Q7" s="24">
        <v>2.0</v>
      </c>
      <c r="R7" s="24" t="b">
        <v>0</v>
      </c>
      <c r="T7" s="24" t="s">
        <v>471</v>
      </c>
      <c r="V7" s="24" t="s">
        <v>472</v>
      </c>
      <c r="W7" s="24" t="s">
        <v>473</v>
      </c>
    </row>
    <row r="8">
      <c r="A8" s="24">
        <v>5.0</v>
      </c>
      <c r="B8" s="24" t="s">
        <v>22</v>
      </c>
      <c r="C8" s="24" t="s">
        <v>22</v>
      </c>
      <c r="D8" s="24" t="s">
        <v>474</v>
      </c>
      <c r="E8" s="24" t="s">
        <v>22</v>
      </c>
      <c r="F8" s="24" t="s">
        <v>17</v>
      </c>
      <c r="G8" s="24" t="s">
        <v>23</v>
      </c>
      <c r="H8" s="24">
        <v>4.0</v>
      </c>
      <c r="I8" s="24">
        <v>26.0</v>
      </c>
      <c r="J8" s="24">
        <v>3.0</v>
      </c>
      <c r="K8" s="24">
        <v>3.3</v>
      </c>
      <c r="L8" s="24">
        <v>4.1</v>
      </c>
      <c r="M8" s="24">
        <v>3.5</v>
      </c>
      <c r="N8" s="24">
        <v>4.5</v>
      </c>
      <c r="O8" s="24" t="s">
        <v>466</v>
      </c>
      <c r="Q8" s="24">
        <v>3.0</v>
      </c>
      <c r="R8" s="24" t="s">
        <v>475</v>
      </c>
      <c r="T8" s="24" t="s">
        <v>476</v>
      </c>
      <c r="U8" s="24" t="s">
        <v>477</v>
      </c>
      <c r="V8" s="24" t="s">
        <v>478</v>
      </c>
      <c r="W8" s="24" t="s">
        <v>479</v>
      </c>
    </row>
    <row r="9">
      <c r="A9" s="24">
        <v>6.0</v>
      </c>
      <c r="B9" s="24" t="s">
        <v>30</v>
      </c>
      <c r="C9" s="24" t="s">
        <v>30</v>
      </c>
      <c r="D9" s="24" t="s">
        <v>480</v>
      </c>
      <c r="E9" s="24" t="s">
        <v>30</v>
      </c>
      <c r="F9" s="24" t="s">
        <v>17</v>
      </c>
      <c r="G9" s="24" t="s">
        <v>31</v>
      </c>
      <c r="H9" s="24">
        <v>5.0</v>
      </c>
      <c r="I9" s="24">
        <v>19.0</v>
      </c>
      <c r="J9" s="24">
        <v>5.0</v>
      </c>
      <c r="K9" s="24">
        <v>6.3</v>
      </c>
      <c r="L9" s="24">
        <v>3.8</v>
      </c>
      <c r="M9" s="24">
        <v>4.7</v>
      </c>
      <c r="N9" s="24">
        <v>6.3</v>
      </c>
      <c r="O9" s="24" t="s">
        <v>466</v>
      </c>
      <c r="Q9" s="24">
        <v>4.0</v>
      </c>
      <c r="R9" s="24" t="s">
        <v>481</v>
      </c>
      <c r="T9" s="24" t="s">
        <v>482</v>
      </c>
      <c r="U9" s="24" t="s">
        <v>483</v>
      </c>
      <c r="V9" s="22" t="s">
        <v>484</v>
      </c>
      <c r="W9" s="24" t="s">
        <v>485</v>
      </c>
    </row>
    <row r="10">
      <c r="A10" s="24">
        <v>7.0</v>
      </c>
      <c r="B10" s="24" t="s">
        <v>33</v>
      </c>
      <c r="C10" s="24" t="s">
        <v>33</v>
      </c>
      <c r="D10" s="24" t="s">
        <v>486</v>
      </c>
      <c r="E10" s="24" t="s">
        <v>33</v>
      </c>
      <c r="F10" s="24" t="s">
        <v>34</v>
      </c>
      <c r="G10" s="24" t="s">
        <v>31</v>
      </c>
      <c r="H10" s="24">
        <v>3.0</v>
      </c>
      <c r="I10" s="24">
        <v>29.0</v>
      </c>
      <c r="J10" s="24">
        <v>6.0</v>
      </c>
      <c r="K10" s="24">
        <v>8.9</v>
      </c>
      <c r="L10" s="24">
        <v>5.7</v>
      </c>
      <c r="M10" s="24">
        <v>6.3</v>
      </c>
      <c r="N10" s="24">
        <v>3.5</v>
      </c>
      <c r="O10" s="24" t="s">
        <v>466</v>
      </c>
      <c r="Q10" s="24">
        <v>5.0</v>
      </c>
      <c r="R10" s="24" t="s">
        <v>487</v>
      </c>
      <c r="T10" s="24" t="s">
        <v>488</v>
      </c>
      <c r="U10" s="24" t="s">
        <v>489</v>
      </c>
      <c r="W10" s="24" t="s">
        <v>490</v>
      </c>
    </row>
    <row r="11">
      <c r="A11" s="24">
        <v>8.0</v>
      </c>
      <c r="B11" s="24" t="s">
        <v>35</v>
      </c>
      <c r="C11" s="24" t="s">
        <v>35</v>
      </c>
      <c r="D11" s="24" t="s">
        <v>491</v>
      </c>
      <c r="E11" s="24" t="s">
        <v>35</v>
      </c>
      <c r="F11" s="24" t="s">
        <v>17</v>
      </c>
      <c r="G11" s="24" t="s">
        <v>36</v>
      </c>
      <c r="H11" s="24">
        <v>6.0</v>
      </c>
      <c r="I11" s="24">
        <v>25.0</v>
      </c>
      <c r="J11" s="24">
        <v>4.0</v>
      </c>
      <c r="K11" s="24">
        <v>7.1</v>
      </c>
      <c r="L11" s="24">
        <v>7.1</v>
      </c>
      <c r="M11" s="24">
        <v>6.8</v>
      </c>
      <c r="N11" s="24">
        <v>8.8</v>
      </c>
      <c r="O11" s="24" t="s">
        <v>466</v>
      </c>
      <c r="Q11" s="24">
        <v>6.0</v>
      </c>
      <c r="R11" s="24" t="s">
        <v>492</v>
      </c>
      <c r="T11" s="24" t="s">
        <v>493</v>
      </c>
      <c r="U11" s="24" t="s">
        <v>494</v>
      </c>
      <c r="W11" s="24" t="s">
        <v>495</v>
      </c>
    </row>
    <row r="12">
      <c r="A12" s="24">
        <v>9.0</v>
      </c>
      <c r="B12" s="24" t="s">
        <v>26</v>
      </c>
      <c r="C12" s="24" t="s">
        <v>26</v>
      </c>
      <c r="D12" s="24" t="s">
        <v>496</v>
      </c>
      <c r="E12" s="24" t="s">
        <v>26</v>
      </c>
      <c r="F12" s="24" t="s">
        <v>17</v>
      </c>
      <c r="G12" s="24" t="s">
        <v>27</v>
      </c>
      <c r="H12" s="24">
        <v>7.0</v>
      </c>
      <c r="I12" s="24">
        <v>27.0</v>
      </c>
      <c r="J12" s="24">
        <v>7.0</v>
      </c>
      <c r="K12" s="24">
        <v>5.2</v>
      </c>
      <c r="L12" s="24">
        <v>12.8</v>
      </c>
      <c r="M12" s="24">
        <v>8.1</v>
      </c>
      <c r="N12" s="24">
        <v>24.3</v>
      </c>
      <c r="O12" s="24" t="s">
        <v>466</v>
      </c>
      <c r="Q12" s="24">
        <v>7.0</v>
      </c>
      <c r="R12" s="24" t="s">
        <v>497</v>
      </c>
      <c r="T12" s="24" t="s">
        <v>498</v>
      </c>
      <c r="U12" s="24" t="s">
        <v>499</v>
      </c>
      <c r="W12" s="24" t="s">
        <v>500</v>
      </c>
    </row>
    <row r="13">
      <c r="A13" s="24">
        <v>10.0</v>
      </c>
      <c r="B13" s="24" t="s">
        <v>38</v>
      </c>
      <c r="C13" s="24" t="s">
        <v>38</v>
      </c>
      <c r="D13" s="24" t="s">
        <v>501</v>
      </c>
      <c r="E13" s="24" t="s">
        <v>38</v>
      </c>
      <c r="F13" s="24" t="s">
        <v>34</v>
      </c>
      <c r="G13" s="24" t="s">
        <v>39</v>
      </c>
      <c r="H13" s="24">
        <v>8.0</v>
      </c>
      <c r="I13" s="24">
        <v>49.0</v>
      </c>
      <c r="J13" s="24">
        <v>16.0</v>
      </c>
      <c r="K13" s="24">
        <v>10.8</v>
      </c>
      <c r="L13" s="24">
        <v>8.7</v>
      </c>
      <c r="M13" s="24">
        <v>9.2</v>
      </c>
      <c r="N13" s="24">
        <v>8.9</v>
      </c>
      <c r="O13" s="24" t="s">
        <v>466</v>
      </c>
      <c r="Q13" s="24">
        <v>8.0</v>
      </c>
      <c r="R13" s="24" t="s">
        <v>502</v>
      </c>
      <c r="T13" s="24" t="s">
        <v>503</v>
      </c>
      <c r="U13" s="24" t="s">
        <v>473</v>
      </c>
      <c r="W13" s="24" t="s">
        <v>504</v>
      </c>
    </row>
    <row r="14">
      <c r="A14" s="24">
        <v>11.0</v>
      </c>
      <c r="B14" s="24" t="s">
        <v>67</v>
      </c>
      <c r="C14" s="24" t="s">
        <v>67</v>
      </c>
      <c r="D14" s="24" t="s">
        <v>505</v>
      </c>
      <c r="E14" s="24" t="s">
        <v>67</v>
      </c>
      <c r="F14" s="24" t="s">
        <v>34</v>
      </c>
      <c r="G14" s="24" t="s">
        <v>68</v>
      </c>
      <c r="H14" s="24">
        <v>9.0</v>
      </c>
      <c r="I14" s="24">
        <v>42.0</v>
      </c>
      <c r="J14" s="24">
        <v>18.0</v>
      </c>
      <c r="K14" s="24">
        <v>20.9</v>
      </c>
      <c r="L14" s="24">
        <v>15.5</v>
      </c>
      <c r="M14" s="24">
        <v>17.5</v>
      </c>
      <c r="N14" s="24">
        <v>8.8</v>
      </c>
      <c r="O14" s="24" t="s">
        <v>466</v>
      </c>
      <c r="Q14" s="24">
        <v>9.0</v>
      </c>
      <c r="R14" s="24" t="s">
        <v>506</v>
      </c>
      <c r="T14" s="22" t="s">
        <v>507</v>
      </c>
      <c r="U14" s="24" t="s">
        <v>508</v>
      </c>
      <c r="W14" s="24" t="s">
        <v>509</v>
      </c>
    </row>
    <row r="15">
      <c r="A15" s="24">
        <v>12.0</v>
      </c>
      <c r="B15" s="24" t="s">
        <v>52</v>
      </c>
      <c r="C15" s="24" t="s">
        <v>52</v>
      </c>
      <c r="D15" s="24" t="s">
        <v>510</v>
      </c>
      <c r="E15" s="24" t="s">
        <v>52</v>
      </c>
      <c r="F15" s="24" t="s">
        <v>34</v>
      </c>
      <c r="G15" s="24" t="s">
        <v>53</v>
      </c>
      <c r="H15" s="24">
        <v>15.0</v>
      </c>
      <c r="I15" s="24">
        <v>59.0</v>
      </c>
      <c r="J15" s="24">
        <v>19.0</v>
      </c>
      <c r="K15" s="24">
        <v>13.9</v>
      </c>
      <c r="L15" s="24">
        <v>11.8</v>
      </c>
      <c r="M15" s="24">
        <v>12.4</v>
      </c>
      <c r="N15" s="24">
        <v>33.0</v>
      </c>
      <c r="O15" s="24" t="s">
        <v>466</v>
      </c>
      <c r="Q15" s="24">
        <v>10.0</v>
      </c>
      <c r="R15" s="24" t="s">
        <v>511</v>
      </c>
      <c r="T15" s="24" t="s">
        <v>512</v>
      </c>
      <c r="U15" s="22" t="s">
        <v>469</v>
      </c>
      <c r="W15" s="24" t="s">
        <v>513</v>
      </c>
    </row>
    <row r="16">
      <c r="A16" s="24">
        <v>13.0</v>
      </c>
      <c r="B16" s="24" t="s">
        <v>46</v>
      </c>
      <c r="C16" s="24" t="s">
        <v>46</v>
      </c>
      <c r="D16" s="24" t="s">
        <v>514</v>
      </c>
      <c r="E16" s="24" t="s">
        <v>46</v>
      </c>
      <c r="F16" s="24" t="s">
        <v>34</v>
      </c>
      <c r="G16" s="24" t="s">
        <v>47</v>
      </c>
      <c r="H16" s="24">
        <v>14.0</v>
      </c>
      <c r="I16" s="24">
        <v>41.0</v>
      </c>
      <c r="J16" s="24">
        <v>17.0</v>
      </c>
      <c r="K16" s="24">
        <v>13.0</v>
      </c>
      <c r="L16" s="24">
        <v>12.6</v>
      </c>
      <c r="M16" s="24">
        <v>12.4</v>
      </c>
      <c r="N16" s="24">
        <v>9.0</v>
      </c>
      <c r="O16" s="24" t="s">
        <v>466</v>
      </c>
      <c r="Q16" s="24">
        <v>11.0</v>
      </c>
      <c r="R16" s="24" t="s">
        <v>515</v>
      </c>
      <c r="T16" s="24" t="s">
        <v>516</v>
      </c>
      <c r="U16" s="24" t="s">
        <v>517</v>
      </c>
      <c r="W16" s="24" t="s">
        <v>518</v>
      </c>
    </row>
    <row r="17">
      <c r="A17" s="24">
        <v>14.0</v>
      </c>
      <c r="B17" s="24" t="s">
        <v>71</v>
      </c>
      <c r="C17" s="24" t="s">
        <v>71</v>
      </c>
      <c r="D17" s="24" t="s">
        <v>519</v>
      </c>
      <c r="E17" s="24" t="s">
        <v>71</v>
      </c>
      <c r="F17" s="24" t="s">
        <v>17</v>
      </c>
      <c r="G17" s="24" t="s">
        <v>39</v>
      </c>
      <c r="H17" s="24">
        <v>20.0</v>
      </c>
      <c r="I17" s="24">
        <v>39.0</v>
      </c>
      <c r="J17" s="24">
        <v>13.0</v>
      </c>
      <c r="K17" s="24">
        <v>19.5</v>
      </c>
      <c r="L17" s="24">
        <v>23.8</v>
      </c>
      <c r="M17" s="24">
        <v>21.7</v>
      </c>
      <c r="N17" s="24">
        <v>34.3</v>
      </c>
      <c r="O17" s="24" t="s">
        <v>466</v>
      </c>
      <c r="Q17" s="24">
        <v>12.0</v>
      </c>
      <c r="R17" s="24" t="s">
        <v>520</v>
      </c>
      <c r="T17" s="24" t="s">
        <v>521</v>
      </c>
      <c r="U17" s="24" t="s">
        <v>522</v>
      </c>
      <c r="W17" s="24" t="s">
        <v>523</v>
      </c>
    </row>
    <row r="18">
      <c r="A18" s="24">
        <v>15.0</v>
      </c>
      <c r="B18" s="24" t="s">
        <v>57</v>
      </c>
      <c r="C18" s="24" t="s">
        <v>57</v>
      </c>
      <c r="D18" s="24" t="s">
        <v>524</v>
      </c>
      <c r="E18" s="24" t="s">
        <v>57</v>
      </c>
      <c r="F18" s="24" t="s">
        <v>34</v>
      </c>
      <c r="G18" s="24" t="s">
        <v>58</v>
      </c>
      <c r="H18" s="24">
        <v>21.0</v>
      </c>
      <c r="I18" s="24">
        <v>43.0</v>
      </c>
      <c r="J18" s="24">
        <v>21.0</v>
      </c>
      <c r="K18" s="24">
        <v>18.1</v>
      </c>
      <c r="L18" s="24">
        <v>16.9</v>
      </c>
      <c r="M18" s="24">
        <v>17.9</v>
      </c>
      <c r="N18" s="24">
        <v>9.3</v>
      </c>
      <c r="O18" s="24" t="s">
        <v>466</v>
      </c>
      <c r="Q18" s="24">
        <v>13.0</v>
      </c>
      <c r="R18" s="24" t="s">
        <v>525</v>
      </c>
      <c r="T18" s="24" t="s">
        <v>526</v>
      </c>
      <c r="U18" s="24" t="s">
        <v>472</v>
      </c>
      <c r="W18" s="24" t="s">
        <v>527</v>
      </c>
    </row>
    <row r="19">
      <c r="A19" s="24">
        <v>16.0</v>
      </c>
      <c r="B19" s="24" t="s">
        <v>73</v>
      </c>
      <c r="C19" s="24" t="s">
        <v>73</v>
      </c>
      <c r="D19" s="24" t="s">
        <v>528</v>
      </c>
      <c r="E19" s="24" t="s">
        <v>73</v>
      </c>
      <c r="F19" s="24" t="s">
        <v>34</v>
      </c>
      <c r="G19" s="24" t="s">
        <v>58</v>
      </c>
      <c r="H19" s="24">
        <v>26.0</v>
      </c>
      <c r="I19" s="24">
        <v>62.0</v>
      </c>
      <c r="J19" s="24">
        <v>22.0</v>
      </c>
      <c r="K19" s="24">
        <v>25.2</v>
      </c>
      <c r="L19" s="24">
        <v>29.3</v>
      </c>
      <c r="M19" s="24">
        <v>27.9</v>
      </c>
      <c r="N19" s="24">
        <v>17.3</v>
      </c>
      <c r="O19" s="24" t="s">
        <v>466</v>
      </c>
      <c r="Q19" s="24">
        <v>14.0</v>
      </c>
      <c r="R19" s="24" t="s">
        <v>529</v>
      </c>
      <c r="T19" s="22" t="s">
        <v>530</v>
      </c>
      <c r="U19" s="24" t="s">
        <v>531</v>
      </c>
      <c r="W19" s="22" t="s">
        <v>532</v>
      </c>
    </row>
    <row r="20">
      <c r="A20" s="24">
        <v>17.0</v>
      </c>
      <c r="B20" s="24" t="s">
        <v>65</v>
      </c>
      <c r="C20" s="24" t="s">
        <v>65</v>
      </c>
      <c r="D20" s="24" t="s">
        <v>533</v>
      </c>
      <c r="E20" s="24" t="s">
        <v>65</v>
      </c>
      <c r="F20" s="24" t="s">
        <v>17</v>
      </c>
      <c r="G20" s="24" t="s">
        <v>66</v>
      </c>
      <c r="H20" s="24">
        <v>17.0</v>
      </c>
      <c r="I20" s="24">
        <v>35.0</v>
      </c>
      <c r="J20" s="24">
        <v>8.0</v>
      </c>
      <c r="K20" s="24">
        <v>17.3</v>
      </c>
      <c r="L20" s="24">
        <v>15.4</v>
      </c>
      <c r="M20" s="24">
        <v>15.1</v>
      </c>
      <c r="N20" s="24">
        <v>18.8</v>
      </c>
      <c r="O20" s="24" t="s">
        <v>466</v>
      </c>
      <c r="Q20" s="24">
        <v>15.0</v>
      </c>
      <c r="R20" s="24" t="s">
        <v>534</v>
      </c>
      <c r="T20" s="24" t="s">
        <v>535</v>
      </c>
      <c r="U20" s="24" t="s">
        <v>536</v>
      </c>
      <c r="W20" s="24" t="s">
        <v>537</v>
      </c>
    </row>
    <row r="21" ht="15.75" customHeight="1">
      <c r="A21" s="24">
        <v>18.0</v>
      </c>
      <c r="B21" s="24" t="s">
        <v>40</v>
      </c>
      <c r="C21" s="24" t="s">
        <v>40</v>
      </c>
      <c r="D21" s="24" t="s">
        <v>538</v>
      </c>
      <c r="E21" s="24" t="s">
        <v>40</v>
      </c>
      <c r="F21" s="24" t="s">
        <v>17</v>
      </c>
      <c r="G21" s="24" t="s">
        <v>41</v>
      </c>
      <c r="H21" s="24">
        <v>11.0</v>
      </c>
      <c r="I21" s="24">
        <v>30.0</v>
      </c>
      <c r="J21" s="24">
        <v>10.0</v>
      </c>
      <c r="K21" s="24">
        <v>10.8</v>
      </c>
      <c r="L21" s="24">
        <v>25.0</v>
      </c>
      <c r="M21" s="24">
        <v>17.5</v>
      </c>
      <c r="N21" s="24">
        <v>15.3</v>
      </c>
      <c r="O21" s="24" t="s">
        <v>466</v>
      </c>
      <c r="Q21" s="24">
        <v>16.0</v>
      </c>
      <c r="R21" s="24" t="s">
        <v>539</v>
      </c>
      <c r="T21" s="24" t="s">
        <v>540</v>
      </c>
      <c r="U21" s="24" t="s">
        <v>541</v>
      </c>
      <c r="W21" s="24" t="s">
        <v>542</v>
      </c>
    </row>
    <row r="22" ht="15.75" customHeight="1">
      <c r="A22" s="24">
        <v>19.0</v>
      </c>
      <c r="B22" s="24" t="s">
        <v>72</v>
      </c>
      <c r="C22" s="24" t="s">
        <v>72</v>
      </c>
      <c r="D22" s="24" t="s">
        <v>543</v>
      </c>
      <c r="E22" s="24" t="s">
        <v>72</v>
      </c>
      <c r="F22" s="24" t="s">
        <v>17</v>
      </c>
      <c r="G22" s="24" t="s">
        <v>68</v>
      </c>
      <c r="H22" s="24">
        <v>16.0</v>
      </c>
      <c r="I22" s="24">
        <v>34.0</v>
      </c>
      <c r="J22" s="24">
        <v>12.0</v>
      </c>
      <c r="K22" s="24">
        <v>21.9</v>
      </c>
      <c r="L22" s="24">
        <v>15.9</v>
      </c>
      <c r="M22" s="24">
        <v>18.0</v>
      </c>
      <c r="N22" s="24">
        <v>42.7</v>
      </c>
      <c r="O22" s="24" t="s">
        <v>466</v>
      </c>
      <c r="Q22" s="24">
        <v>17.0</v>
      </c>
      <c r="R22" s="24" t="s">
        <v>544</v>
      </c>
      <c r="T22" s="24" t="s">
        <v>545</v>
      </c>
      <c r="U22" s="24" t="s">
        <v>546</v>
      </c>
      <c r="W22" s="24" t="s">
        <v>547</v>
      </c>
    </row>
    <row r="23" ht="15.75" customHeight="1">
      <c r="A23" s="24">
        <v>20.0</v>
      </c>
      <c r="B23" s="24" t="s">
        <v>43</v>
      </c>
      <c r="C23" s="24" t="s">
        <v>43</v>
      </c>
      <c r="D23" s="24" t="s">
        <v>548</v>
      </c>
      <c r="E23" s="24" t="s">
        <v>43</v>
      </c>
      <c r="F23" s="24" t="s">
        <v>17</v>
      </c>
      <c r="G23" s="24" t="s">
        <v>44</v>
      </c>
      <c r="H23" s="24">
        <v>13.0</v>
      </c>
      <c r="I23" s="24">
        <v>28.0</v>
      </c>
      <c r="J23" s="24">
        <v>14.0</v>
      </c>
      <c r="K23" s="24">
        <v>10.9</v>
      </c>
      <c r="L23" s="24">
        <v>16.1</v>
      </c>
      <c r="M23" s="24">
        <v>12.5</v>
      </c>
      <c r="N23" s="24">
        <v>14.3</v>
      </c>
      <c r="O23" s="24" t="s">
        <v>466</v>
      </c>
      <c r="Q23" s="24">
        <v>18.0</v>
      </c>
      <c r="R23" s="24" t="s">
        <v>549</v>
      </c>
      <c r="T23" s="24" t="s">
        <v>550</v>
      </c>
      <c r="U23" s="24" t="s">
        <v>551</v>
      </c>
      <c r="W23" s="24" t="s">
        <v>552</v>
      </c>
    </row>
    <row r="24" ht="15.75" customHeight="1">
      <c r="A24" s="24">
        <v>21.0</v>
      </c>
      <c r="B24" s="24" t="s">
        <v>49</v>
      </c>
      <c r="C24" s="24" t="s">
        <v>49</v>
      </c>
      <c r="D24" s="24" t="s">
        <v>553</v>
      </c>
      <c r="E24" s="24" t="s">
        <v>49</v>
      </c>
      <c r="F24" s="24" t="s">
        <v>17</v>
      </c>
      <c r="G24" s="24" t="s">
        <v>50</v>
      </c>
      <c r="H24" s="24">
        <v>12.0</v>
      </c>
      <c r="I24" s="24">
        <v>52.0</v>
      </c>
      <c r="J24" s="24">
        <v>11.0</v>
      </c>
      <c r="K24" s="24">
        <v>11.4</v>
      </c>
      <c r="L24" s="24">
        <v>23.9</v>
      </c>
      <c r="M24" s="24">
        <v>17.5</v>
      </c>
      <c r="N24" s="24">
        <v>18.8</v>
      </c>
      <c r="O24" s="24" t="s">
        <v>466</v>
      </c>
      <c r="Q24" s="24">
        <v>19.0</v>
      </c>
      <c r="R24" s="24" t="s">
        <v>554</v>
      </c>
      <c r="T24" s="24" t="s">
        <v>555</v>
      </c>
      <c r="U24" s="24" t="s">
        <v>556</v>
      </c>
      <c r="W24" s="24" t="s">
        <v>557</v>
      </c>
    </row>
    <row r="25" ht="15.75" customHeight="1">
      <c r="A25" s="24">
        <v>22.0</v>
      </c>
      <c r="B25" s="24" t="s">
        <v>60</v>
      </c>
      <c r="C25" s="24" t="s">
        <v>60</v>
      </c>
      <c r="D25" s="24" t="s">
        <v>558</v>
      </c>
      <c r="E25" s="24" t="s">
        <v>60</v>
      </c>
      <c r="F25" s="24" t="s">
        <v>61</v>
      </c>
      <c r="G25" s="24" t="s">
        <v>47</v>
      </c>
      <c r="H25" s="24">
        <v>19.0</v>
      </c>
      <c r="I25" s="24">
        <v>50.0</v>
      </c>
      <c r="J25" s="24">
        <v>20.0</v>
      </c>
      <c r="K25" s="24">
        <v>17.6</v>
      </c>
      <c r="L25" s="24">
        <v>17.4</v>
      </c>
      <c r="M25" s="24">
        <v>17.9</v>
      </c>
      <c r="N25" s="24">
        <v>30.8</v>
      </c>
      <c r="O25" s="24" t="s">
        <v>466</v>
      </c>
      <c r="Q25" s="24">
        <v>20.0</v>
      </c>
      <c r="R25" s="24" t="s">
        <v>559</v>
      </c>
      <c r="T25" s="24" t="s">
        <v>481</v>
      </c>
      <c r="W25" s="24" t="s">
        <v>560</v>
      </c>
    </row>
    <row r="26" ht="15.75" customHeight="1">
      <c r="A26" s="24">
        <v>23.0</v>
      </c>
      <c r="B26" s="24" t="s">
        <v>80</v>
      </c>
      <c r="C26" s="24" t="s">
        <v>80</v>
      </c>
      <c r="D26" s="24" t="s">
        <v>561</v>
      </c>
      <c r="E26" s="24" t="s">
        <v>80</v>
      </c>
      <c r="F26" s="24" t="s">
        <v>17</v>
      </c>
      <c r="G26" s="24" t="s">
        <v>81</v>
      </c>
      <c r="H26" s="24">
        <v>18.0</v>
      </c>
      <c r="I26" s="24">
        <v>47.0</v>
      </c>
      <c r="J26" s="24">
        <v>15.0</v>
      </c>
      <c r="K26" s="24">
        <v>29.3</v>
      </c>
      <c r="L26" s="24">
        <v>15.2</v>
      </c>
      <c r="M26" s="24">
        <v>21.9</v>
      </c>
      <c r="N26" s="24">
        <v>30.3</v>
      </c>
      <c r="O26" s="24" t="s">
        <v>466</v>
      </c>
      <c r="Q26" s="24">
        <v>21.0</v>
      </c>
      <c r="R26" s="24" t="s">
        <v>562</v>
      </c>
      <c r="T26" s="24" t="s">
        <v>563</v>
      </c>
      <c r="W26" s="24" t="s">
        <v>564</v>
      </c>
    </row>
    <row r="27" ht="15.75" customHeight="1">
      <c r="A27" s="24">
        <v>24.0</v>
      </c>
      <c r="B27" s="24" t="s">
        <v>69</v>
      </c>
      <c r="C27" s="24" t="s">
        <v>69</v>
      </c>
      <c r="D27" s="24" t="s">
        <v>565</v>
      </c>
      <c r="E27" s="24" t="s">
        <v>69</v>
      </c>
      <c r="F27" s="24" t="s">
        <v>34</v>
      </c>
      <c r="G27" s="24" t="s">
        <v>70</v>
      </c>
      <c r="H27" s="24">
        <v>25.0</v>
      </c>
      <c r="I27" s="24">
        <v>46.0</v>
      </c>
      <c r="J27" s="24">
        <v>24.0</v>
      </c>
      <c r="K27" s="24">
        <v>21.2</v>
      </c>
      <c r="L27" s="24">
        <v>24.8</v>
      </c>
      <c r="M27" s="24">
        <v>22.7</v>
      </c>
      <c r="N27" s="24">
        <v>22.7</v>
      </c>
      <c r="O27" s="24" t="s">
        <v>466</v>
      </c>
      <c r="Q27" s="24">
        <v>22.0</v>
      </c>
      <c r="R27" s="24" t="s">
        <v>566</v>
      </c>
      <c r="T27" s="24" t="s">
        <v>567</v>
      </c>
      <c r="W27" s="24" t="s">
        <v>568</v>
      </c>
    </row>
    <row r="28" ht="15.75" customHeight="1">
      <c r="A28" s="24">
        <v>25.0</v>
      </c>
      <c r="B28" s="24" t="s">
        <v>569</v>
      </c>
      <c r="C28" s="24" t="s">
        <v>91</v>
      </c>
      <c r="D28" s="24" t="s">
        <v>570</v>
      </c>
      <c r="E28" s="24" t="s">
        <v>91</v>
      </c>
      <c r="F28" s="24" t="s">
        <v>34</v>
      </c>
      <c r="G28" s="24" t="s">
        <v>18</v>
      </c>
      <c r="H28" s="24">
        <v>30.0</v>
      </c>
      <c r="I28" s="24">
        <v>61.0</v>
      </c>
      <c r="J28" s="24">
        <v>25.0</v>
      </c>
      <c r="K28" s="24">
        <v>34.3</v>
      </c>
      <c r="L28" s="24">
        <v>28.0</v>
      </c>
      <c r="M28" s="24">
        <v>31.6</v>
      </c>
      <c r="N28" s="24">
        <v>17.0</v>
      </c>
      <c r="O28" s="24" t="s">
        <v>466</v>
      </c>
      <c r="Q28" s="24">
        <v>23.0</v>
      </c>
      <c r="R28" s="24" t="s">
        <v>545</v>
      </c>
      <c r="T28" s="24" t="s">
        <v>571</v>
      </c>
      <c r="W28" s="24" t="s">
        <v>572</v>
      </c>
    </row>
    <row r="29" ht="15.75" customHeight="1">
      <c r="A29" s="24">
        <v>26.0</v>
      </c>
      <c r="B29" s="24" t="s">
        <v>573</v>
      </c>
      <c r="C29" s="24" t="s">
        <v>82</v>
      </c>
      <c r="D29" s="24" t="s">
        <v>574</v>
      </c>
      <c r="E29" s="24" t="s">
        <v>82</v>
      </c>
      <c r="F29" s="24" t="s">
        <v>34</v>
      </c>
      <c r="G29" s="24" t="s">
        <v>83</v>
      </c>
      <c r="H29" s="24">
        <v>29.0</v>
      </c>
      <c r="I29" s="24">
        <v>68.0</v>
      </c>
      <c r="J29" s="24">
        <v>26.0</v>
      </c>
      <c r="K29" s="24">
        <v>31.4</v>
      </c>
      <c r="L29" s="24">
        <v>22.0</v>
      </c>
      <c r="M29" s="24">
        <v>26.1</v>
      </c>
      <c r="N29" s="24">
        <v>32.4</v>
      </c>
      <c r="O29" s="24" t="s">
        <v>466</v>
      </c>
      <c r="Q29" s="24">
        <v>24.0</v>
      </c>
      <c r="R29" s="24" t="s">
        <v>575</v>
      </c>
      <c r="T29" s="24" t="s">
        <v>576</v>
      </c>
      <c r="W29" s="22" t="s">
        <v>577</v>
      </c>
    </row>
    <row r="30" ht="15.75" customHeight="1">
      <c r="A30" s="24">
        <v>27.0</v>
      </c>
      <c r="B30" s="24" t="s">
        <v>88</v>
      </c>
      <c r="C30" s="24" t="s">
        <v>88</v>
      </c>
      <c r="D30" s="24" t="s">
        <v>578</v>
      </c>
      <c r="E30" s="24" t="s">
        <v>88</v>
      </c>
      <c r="F30" s="24" t="s">
        <v>34</v>
      </c>
      <c r="G30" s="24" t="s">
        <v>36</v>
      </c>
      <c r="H30" s="24">
        <v>34.0</v>
      </c>
      <c r="I30" s="24">
        <v>73.0</v>
      </c>
      <c r="J30" s="24">
        <v>27.0</v>
      </c>
      <c r="K30" s="24">
        <v>33.6</v>
      </c>
      <c r="L30" s="24">
        <v>32.3</v>
      </c>
      <c r="M30" s="24">
        <v>32.9</v>
      </c>
      <c r="N30" s="24">
        <v>64.9</v>
      </c>
      <c r="O30" s="24" t="s">
        <v>466</v>
      </c>
      <c r="Q30" s="24">
        <v>25.0</v>
      </c>
      <c r="R30" s="24" t="s">
        <v>576</v>
      </c>
      <c r="T30" s="24" t="s">
        <v>579</v>
      </c>
    </row>
    <row r="31" ht="15.75" customHeight="1">
      <c r="A31" s="24">
        <v>28.0</v>
      </c>
      <c r="B31" s="24" t="s">
        <v>79</v>
      </c>
      <c r="C31" s="24" t="s">
        <v>79</v>
      </c>
      <c r="D31" s="24" t="s">
        <v>580</v>
      </c>
      <c r="E31" s="24" t="s">
        <v>79</v>
      </c>
      <c r="F31" s="24" t="s">
        <v>34</v>
      </c>
      <c r="G31" s="24" t="s">
        <v>23</v>
      </c>
      <c r="H31" s="24">
        <v>33.0</v>
      </c>
      <c r="I31" s="24">
        <v>70.0</v>
      </c>
      <c r="J31" s="24">
        <v>28.0</v>
      </c>
      <c r="K31" s="24">
        <v>30.5</v>
      </c>
      <c r="L31" s="24">
        <v>31.5</v>
      </c>
      <c r="M31" s="24">
        <v>31.7</v>
      </c>
      <c r="N31" s="24">
        <v>23.5</v>
      </c>
      <c r="O31" s="24" t="s">
        <v>466</v>
      </c>
      <c r="Q31" s="24">
        <v>26.0</v>
      </c>
      <c r="R31" s="24" t="s">
        <v>581</v>
      </c>
      <c r="T31" s="24" t="s">
        <v>582</v>
      </c>
    </row>
    <row r="32" ht="15.75" customHeight="1">
      <c r="A32" s="24">
        <v>29.0</v>
      </c>
      <c r="B32" s="24" t="s">
        <v>89</v>
      </c>
      <c r="C32" s="24" t="s">
        <v>89</v>
      </c>
      <c r="D32" s="24" t="s">
        <v>583</v>
      </c>
      <c r="E32" s="24" t="s">
        <v>89</v>
      </c>
      <c r="F32" s="24" t="s">
        <v>34</v>
      </c>
      <c r="G32" s="24" t="s">
        <v>90</v>
      </c>
      <c r="H32" s="24">
        <v>36.0</v>
      </c>
      <c r="I32" s="24">
        <v>55.0</v>
      </c>
      <c r="J32" s="24">
        <v>29.0</v>
      </c>
      <c r="K32" s="24">
        <v>35.1</v>
      </c>
      <c r="L32" s="24">
        <v>28.4</v>
      </c>
      <c r="M32" s="24">
        <v>31.6</v>
      </c>
      <c r="N32" s="24">
        <v>16.4</v>
      </c>
      <c r="O32" s="24" t="s">
        <v>466</v>
      </c>
      <c r="Q32" s="24">
        <v>27.0</v>
      </c>
      <c r="R32" s="22" t="s">
        <v>584</v>
      </c>
      <c r="T32" s="24" t="s">
        <v>585</v>
      </c>
    </row>
    <row r="33" ht="15.75" customHeight="1">
      <c r="A33" s="24">
        <v>30.0</v>
      </c>
      <c r="B33" s="24" t="s">
        <v>63</v>
      </c>
      <c r="C33" s="24" t="s">
        <v>63</v>
      </c>
      <c r="D33" s="24" t="s">
        <v>586</v>
      </c>
      <c r="E33" s="24" t="s">
        <v>63</v>
      </c>
      <c r="F33" s="24" t="s">
        <v>61</v>
      </c>
      <c r="G33" s="24" t="s">
        <v>64</v>
      </c>
      <c r="H33" s="24">
        <v>24.0</v>
      </c>
      <c r="I33" s="24">
        <v>48.0</v>
      </c>
      <c r="J33" s="24">
        <v>23.0</v>
      </c>
      <c r="K33" s="24">
        <v>18.8</v>
      </c>
      <c r="L33" s="24">
        <v>18.5</v>
      </c>
      <c r="M33" s="24">
        <v>20.7</v>
      </c>
      <c r="N33" s="24">
        <v>19.9</v>
      </c>
      <c r="O33" s="24" t="s">
        <v>466</v>
      </c>
    </row>
    <row r="34" ht="15.75" customHeight="1">
      <c r="A34" s="24">
        <v>31.0</v>
      </c>
      <c r="B34" s="24" t="s">
        <v>84</v>
      </c>
      <c r="C34" s="24" t="s">
        <v>84</v>
      </c>
      <c r="D34" s="24" t="s">
        <v>587</v>
      </c>
      <c r="E34" s="24" t="s">
        <v>84</v>
      </c>
      <c r="F34" s="24" t="s">
        <v>17</v>
      </c>
      <c r="G34" s="24" t="s">
        <v>85</v>
      </c>
      <c r="H34" s="24">
        <v>31.0</v>
      </c>
      <c r="I34" s="24">
        <v>69.0</v>
      </c>
      <c r="J34" s="24">
        <v>40.0</v>
      </c>
      <c r="K34" s="24">
        <v>31.2</v>
      </c>
      <c r="L34" s="24">
        <v>41.0</v>
      </c>
      <c r="M34" s="24">
        <v>34.7</v>
      </c>
      <c r="N34" s="24">
        <v>70.1</v>
      </c>
      <c r="O34" s="24" t="s">
        <v>466</v>
      </c>
    </row>
    <row r="35" ht="15.75" customHeight="1">
      <c r="A35" s="24">
        <v>32.0</v>
      </c>
      <c r="B35" s="22" t="s">
        <v>98</v>
      </c>
      <c r="C35" s="22" t="s">
        <v>98</v>
      </c>
      <c r="D35" s="22" t="s">
        <v>588</v>
      </c>
      <c r="E35" s="22" t="s">
        <v>98</v>
      </c>
      <c r="F35" s="24" t="s">
        <v>17</v>
      </c>
      <c r="G35" s="24" t="s">
        <v>99</v>
      </c>
      <c r="H35" s="24">
        <v>28.0</v>
      </c>
      <c r="I35" s="24">
        <v>85.0</v>
      </c>
      <c r="J35" s="24">
        <v>39.0</v>
      </c>
      <c r="K35" s="24">
        <v>41.8</v>
      </c>
      <c r="L35" s="24">
        <v>38.8</v>
      </c>
      <c r="M35" s="24">
        <v>37.2</v>
      </c>
      <c r="N35" s="24">
        <v>45.8</v>
      </c>
      <c r="O35" s="24" t="s">
        <v>466</v>
      </c>
    </row>
    <row r="36" ht="15.75" customHeight="1">
      <c r="A36" s="24">
        <v>33.0</v>
      </c>
      <c r="B36" s="24" t="s">
        <v>87</v>
      </c>
      <c r="C36" s="24" t="s">
        <v>87</v>
      </c>
      <c r="D36" s="24" t="s">
        <v>589</v>
      </c>
      <c r="E36" s="24" t="s">
        <v>87</v>
      </c>
      <c r="F36" s="24" t="s">
        <v>75</v>
      </c>
      <c r="G36" s="24" t="s">
        <v>77</v>
      </c>
      <c r="H36" s="24">
        <v>23.0</v>
      </c>
      <c r="I36" s="24">
        <v>2.0</v>
      </c>
      <c r="J36" s="24">
        <v>34.0</v>
      </c>
      <c r="K36" s="24">
        <v>32.2</v>
      </c>
      <c r="L36" s="24">
        <v>32.2</v>
      </c>
      <c r="M36" s="24">
        <v>30.9</v>
      </c>
      <c r="N36" s="24">
        <v>34.3</v>
      </c>
      <c r="O36" s="24" t="s">
        <v>466</v>
      </c>
    </row>
    <row r="37" ht="15.75" customHeight="1">
      <c r="A37" s="24">
        <v>34.0</v>
      </c>
      <c r="B37" s="24" t="s">
        <v>74</v>
      </c>
      <c r="C37" s="24" t="s">
        <v>74</v>
      </c>
      <c r="D37" s="24" t="s">
        <v>590</v>
      </c>
      <c r="E37" s="24" t="s">
        <v>74</v>
      </c>
      <c r="F37" s="24" t="s">
        <v>75</v>
      </c>
      <c r="G37" s="24" t="s">
        <v>47</v>
      </c>
      <c r="H37" s="24">
        <v>22.0</v>
      </c>
      <c r="I37" s="24">
        <v>1.0</v>
      </c>
      <c r="J37" s="24">
        <v>35.0</v>
      </c>
      <c r="K37" s="24">
        <v>26.3</v>
      </c>
      <c r="L37" s="24">
        <v>27.1</v>
      </c>
      <c r="M37" s="24">
        <v>28.0</v>
      </c>
      <c r="N37" s="24">
        <v>29.4</v>
      </c>
      <c r="O37" s="24" t="s">
        <v>466</v>
      </c>
    </row>
    <row r="38" ht="15.75" customHeight="1">
      <c r="A38" s="24">
        <v>35.0</v>
      </c>
      <c r="B38" s="24" t="s">
        <v>109</v>
      </c>
      <c r="C38" s="24" t="s">
        <v>109</v>
      </c>
      <c r="D38" s="24" t="s">
        <v>591</v>
      </c>
      <c r="E38" s="24" t="s">
        <v>109</v>
      </c>
      <c r="F38" s="24" t="s">
        <v>34</v>
      </c>
      <c r="G38" s="24" t="s">
        <v>102</v>
      </c>
      <c r="H38" s="24">
        <v>45.0</v>
      </c>
      <c r="I38" s="24">
        <v>56.0</v>
      </c>
      <c r="J38" s="24">
        <v>30.0</v>
      </c>
      <c r="K38" s="24">
        <v>48.2</v>
      </c>
      <c r="L38" s="24">
        <v>50.2</v>
      </c>
      <c r="M38" s="24">
        <v>53.6</v>
      </c>
      <c r="N38" s="24">
        <v>30.3</v>
      </c>
      <c r="O38" s="24" t="s">
        <v>466</v>
      </c>
    </row>
    <row r="39" ht="15.75" customHeight="1">
      <c r="A39" s="24">
        <v>36.0</v>
      </c>
      <c r="B39" s="24" t="s">
        <v>55</v>
      </c>
      <c r="C39" s="24" t="s">
        <v>55</v>
      </c>
      <c r="D39" s="24" t="s">
        <v>592</v>
      </c>
      <c r="E39" s="24" t="s">
        <v>55</v>
      </c>
      <c r="F39" s="24" t="s">
        <v>17</v>
      </c>
      <c r="G39" s="24" t="s">
        <v>47</v>
      </c>
      <c r="H39" s="24">
        <v>10.0</v>
      </c>
      <c r="I39" s="24">
        <v>45.0</v>
      </c>
      <c r="J39" s="24">
        <v>9.0</v>
      </c>
      <c r="K39" s="24">
        <v>13.9</v>
      </c>
      <c r="L39" s="24">
        <v>12.4</v>
      </c>
      <c r="M39" s="24">
        <v>12.0</v>
      </c>
      <c r="N39" s="24">
        <v>18.0</v>
      </c>
      <c r="O39" s="24">
        <v>1.0</v>
      </c>
    </row>
    <row r="40" ht="15.75" customHeight="1">
      <c r="A40" s="24">
        <v>37.0</v>
      </c>
      <c r="B40" s="24" t="s">
        <v>593</v>
      </c>
      <c r="C40" s="24" t="s">
        <v>92</v>
      </c>
      <c r="D40" s="24" t="s">
        <v>594</v>
      </c>
      <c r="E40" s="24" t="s">
        <v>92</v>
      </c>
      <c r="F40" s="24" t="s">
        <v>17</v>
      </c>
      <c r="G40" s="24" t="s">
        <v>53</v>
      </c>
      <c r="H40" s="24">
        <v>27.0</v>
      </c>
      <c r="I40" s="24">
        <v>64.0</v>
      </c>
      <c r="J40" s="24">
        <v>44.0</v>
      </c>
      <c r="K40" s="24">
        <v>36.2</v>
      </c>
      <c r="L40" s="24">
        <v>38.9</v>
      </c>
      <c r="M40" s="24">
        <v>35.0</v>
      </c>
      <c r="N40" s="24">
        <v>56.9</v>
      </c>
      <c r="O40" s="24" t="s">
        <v>466</v>
      </c>
    </row>
    <row r="41" ht="15.75" customHeight="1">
      <c r="A41" s="24">
        <v>38.0</v>
      </c>
      <c r="B41" s="24" t="s">
        <v>106</v>
      </c>
      <c r="C41" s="24" t="s">
        <v>106</v>
      </c>
      <c r="D41" s="24" t="s">
        <v>595</v>
      </c>
      <c r="E41" s="24" t="s">
        <v>106</v>
      </c>
      <c r="F41" s="24" t="s">
        <v>17</v>
      </c>
      <c r="G41" s="24" t="s">
        <v>107</v>
      </c>
      <c r="H41" s="24">
        <v>41.0</v>
      </c>
      <c r="I41" s="24">
        <v>101.0</v>
      </c>
      <c r="J41" s="24">
        <v>43.0</v>
      </c>
      <c r="K41" s="24">
        <v>48.0</v>
      </c>
      <c r="L41" s="24">
        <v>48.9</v>
      </c>
      <c r="M41" s="24">
        <v>44.6</v>
      </c>
      <c r="N41" s="24">
        <v>88.8</v>
      </c>
      <c r="O41" s="24" t="s">
        <v>466</v>
      </c>
    </row>
    <row r="42" ht="15.75" customHeight="1">
      <c r="A42" s="24">
        <v>39.0</v>
      </c>
      <c r="B42" s="24" t="s">
        <v>113</v>
      </c>
      <c r="C42" s="24" t="s">
        <v>113</v>
      </c>
      <c r="D42" s="24" t="s">
        <v>596</v>
      </c>
      <c r="E42" s="24" t="s">
        <v>113</v>
      </c>
      <c r="F42" s="24" t="s">
        <v>17</v>
      </c>
      <c r="G42" s="24" t="s">
        <v>114</v>
      </c>
      <c r="H42" s="24">
        <v>38.0</v>
      </c>
      <c r="I42" s="24">
        <v>81.0</v>
      </c>
      <c r="J42" s="24">
        <v>45.0</v>
      </c>
      <c r="K42" s="24">
        <v>49.5</v>
      </c>
      <c r="L42" s="24">
        <v>41.9</v>
      </c>
      <c r="M42" s="24">
        <v>42.0</v>
      </c>
      <c r="N42" s="24">
        <v>70.0</v>
      </c>
      <c r="O42" s="24" t="s">
        <v>466</v>
      </c>
    </row>
    <row r="43" ht="15.75" customHeight="1">
      <c r="A43" s="24">
        <v>40.0</v>
      </c>
      <c r="B43" s="24" t="s">
        <v>101</v>
      </c>
      <c r="C43" s="24" t="s">
        <v>597</v>
      </c>
      <c r="D43" s="24" t="s">
        <v>598</v>
      </c>
      <c r="E43" s="24" t="s">
        <v>101</v>
      </c>
      <c r="F43" s="24" t="s">
        <v>17</v>
      </c>
      <c r="G43" s="24" t="s">
        <v>102</v>
      </c>
      <c r="H43" s="24">
        <v>37.0</v>
      </c>
      <c r="I43" s="24">
        <v>84.0</v>
      </c>
      <c r="J43" s="24">
        <v>46.0</v>
      </c>
      <c r="K43" s="24">
        <v>42.8</v>
      </c>
      <c r="L43" s="24">
        <v>44.2</v>
      </c>
      <c r="M43" s="24">
        <v>40.2</v>
      </c>
      <c r="N43" s="24">
        <v>56.6</v>
      </c>
      <c r="O43" s="24" t="s">
        <v>466</v>
      </c>
    </row>
    <row r="44" ht="15.75" customHeight="1">
      <c r="A44" s="24">
        <v>41.0</v>
      </c>
      <c r="B44" s="24" t="s">
        <v>78</v>
      </c>
      <c r="C44" s="24" t="s">
        <v>78</v>
      </c>
      <c r="D44" s="24" t="s">
        <v>599</v>
      </c>
      <c r="E44" s="24" t="s">
        <v>78</v>
      </c>
      <c r="F44" s="24" t="s">
        <v>34</v>
      </c>
      <c r="G44" s="24" t="s">
        <v>27</v>
      </c>
      <c r="H44" s="24">
        <v>44.0</v>
      </c>
      <c r="I44" s="24">
        <v>71.0</v>
      </c>
      <c r="J44" s="24">
        <v>32.0</v>
      </c>
      <c r="K44" s="24">
        <v>30.8</v>
      </c>
      <c r="L44" s="24">
        <v>40.5</v>
      </c>
      <c r="M44" s="24">
        <v>38.6</v>
      </c>
      <c r="N44" s="24">
        <v>20.9</v>
      </c>
      <c r="O44" s="24" t="s">
        <v>466</v>
      </c>
    </row>
    <row r="45" ht="15.75" customHeight="1">
      <c r="A45" s="24">
        <v>42.0</v>
      </c>
      <c r="B45" s="24" t="s">
        <v>600</v>
      </c>
      <c r="C45" s="24" t="s">
        <v>86</v>
      </c>
      <c r="D45" s="24" t="s">
        <v>601</v>
      </c>
      <c r="E45" s="24" t="s">
        <v>86</v>
      </c>
      <c r="F45" s="24" t="s">
        <v>34</v>
      </c>
      <c r="G45" s="24" t="s">
        <v>41</v>
      </c>
      <c r="H45" s="24">
        <v>32.0</v>
      </c>
      <c r="I45" s="24">
        <v>40.0</v>
      </c>
      <c r="J45" s="24">
        <v>31.0</v>
      </c>
      <c r="K45" s="24">
        <v>32.1</v>
      </c>
      <c r="L45" s="24">
        <v>32.8</v>
      </c>
      <c r="M45" s="24">
        <v>32.7</v>
      </c>
      <c r="N45" s="24">
        <v>25.8</v>
      </c>
      <c r="O45" s="24" t="s">
        <v>466</v>
      </c>
    </row>
    <row r="46" ht="15.75" customHeight="1">
      <c r="A46" s="24">
        <v>43.0</v>
      </c>
      <c r="B46" s="24" t="s">
        <v>93</v>
      </c>
      <c r="C46" s="24" t="s">
        <v>93</v>
      </c>
      <c r="D46" s="24" t="s">
        <v>602</v>
      </c>
      <c r="E46" s="24" t="s">
        <v>93</v>
      </c>
      <c r="F46" s="24" t="s">
        <v>34</v>
      </c>
      <c r="G46" s="24" t="s">
        <v>53</v>
      </c>
      <c r="H46" s="24">
        <v>42.0</v>
      </c>
      <c r="I46" s="24">
        <v>79.0</v>
      </c>
      <c r="J46" s="24">
        <v>33.0</v>
      </c>
      <c r="K46" s="24">
        <v>38.2</v>
      </c>
      <c r="L46" s="24">
        <v>37.5</v>
      </c>
      <c r="M46" s="24">
        <v>39.3</v>
      </c>
      <c r="N46" s="24">
        <v>32.4</v>
      </c>
      <c r="O46" s="24" t="s">
        <v>466</v>
      </c>
    </row>
    <row r="47" ht="15.75" customHeight="1">
      <c r="A47" s="24">
        <v>44.0</v>
      </c>
      <c r="B47" s="24" t="s">
        <v>94</v>
      </c>
      <c r="C47" s="24" t="s">
        <v>94</v>
      </c>
      <c r="D47" s="24" t="s">
        <v>603</v>
      </c>
      <c r="E47" s="24" t="s">
        <v>94</v>
      </c>
      <c r="F47" s="24" t="s">
        <v>34</v>
      </c>
      <c r="G47" s="24" t="s">
        <v>95</v>
      </c>
      <c r="H47" s="24">
        <v>43.0</v>
      </c>
      <c r="I47" s="24">
        <v>90.0</v>
      </c>
      <c r="J47" s="24">
        <v>37.0</v>
      </c>
      <c r="K47" s="24">
        <v>41.6</v>
      </c>
      <c r="L47" s="24">
        <v>34.1</v>
      </c>
      <c r="M47" s="24">
        <v>37.9</v>
      </c>
      <c r="N47" s="24">
        <v>53.8</v>
      </c>
      <c r="O47" s="24" t="s">
        <v>466</v>
      </c>
    </row>
    <row r="48" ht="15.75" customHeight="1">
      <c r="A48" s="24">
        <v>45.0</v>
      </c>
      <c r="B48" s="24" t="s">
        <v>97</v>
      </c>
      <c r="C48" s="24" t="s">
        <v>97</v>
      </c>
      <c r="D48" s="24" t="s">
        <v>604</v>
      </c>
      <c r="E48" s="24" t="s">
        <v>97</v>
      </c>
      <c r="F48" s="24" t="s">
        <v>34</v>
      </c>
      <c r="G48" s="24" t="s">
        <v>85</v>
      </c>
      <c r="H48" s="24">
        <v>46.0</v>
      </c>
      <c r="I48" s="24">
        <v>72.0</v>
      </c>
      <c r="J48" s="24">
        <v>36.0</v>
      </c>
      <c r="K48" s="24">
        <v>43.5</v>
      </c>
      <c r="L48" s="24">
        <v>45.4</v>
      </c>
      <c r="M48" s="24">
        <v>47.6</v>
      </c>
      <c r="N48" s="24">
        <v>57.9</v>
      </c>
      <c r="O48" s="24" t="s">
        <v>466</v>
      </c>
    </row>
    <row r="49" ht="15.75" customHeight="1">
      <c r="A49" s="24">
        <v>46.0</v>
      </c>
      <c r="B49" s="24" t="s">
        <v>76</v>
      </c>
      <c r="C49" s="24" t="s">
        <v>76</v>
      </c>
      <c r="D49" s="24" t="s">
        <v>605</v>
      </c>
      <c r="E49" s="24" t="s">
        <v>76</v>
      </c>
      <c r="F49" s="24" t="s">
        <v>61</v>
      </c>
      <c r="G49" s="24" t="s">
        <v>77</v>
      </c>
      <c r="H49" s="24">
        <v>39.0</v>
      </c>
      <c r="I49" s="24">
        <v>57.0</v>
      </c>
      <c r="J49" s="24">
        <v>41.0</v>
      </c>
      <c r="K49" s="24">
        <v>29.5</v>
      </c>
      <c r="L49" s="24">
        <v>37.1</v>
      </c>
      <c r="M49" s="24">
        <v>43.6</v>
      </c>
      <c r="N49" s="24">
        <v>43.2</v>
      </c>
      <c r="O49" s="24" t="s">
        <v>466</v>
      </c>
    </row>
    <row r="50" ht="15.75" customHeight="1">
      <c r="A50" s="24">
        <v>47.0</v>
      </c>
      <c r="B50" s="24" t="s">
        <v>96</v>
      </c>
      <c r="C50" s="24" t="s">
        <v>96</v>
      </c>
      <c r="D50" s="24" t="s">
        <v>606</v>
      </c>
      <c r="E50" s="24" t="s">
        <v>96</v>
      </c>
      <c r="F50" s="24" t="s">
        <v>34</v>
      </c>
      <c r="G50" s="24" t="s">
        <v>95</v>
      </c>
      <c r="H50" s="24">
        <v>35.0</v>
      </c>
      <c r="I50" s="24">
        <v>82.0</v>
      </c>
      <c r="J50" s="24">
        <v>38.0</v>
      </c>
      <c r="K50" s="24">
        <v>42.7</v>
      </c>
      <c r="L50" s="24">
        <v>35.6</v>
      </c>
      <c r="M50" s="24">
        <v>40.4</v>
      </c>
      <c r="N50" s="24">
        <v>36.4</v>
      </c>
      <c r="O50" s="24" t="s">
        <v>466</v>
      </c>
    </row>
    <row r="51" ht="15.75" customHeight="1">
      <c r="A51" s="24">
        <v>48.0</v>
      </c>
      <c r="B51" s="24" t="s">
        <v>121</v>
      </c>
      <c r="C51" s="24" t="s">
        <v>121</v>
      </c>
      <c r="D51" s="24" t="s">
        <v>607</v>
      </c>
      <c r="E51" s="24" t="s">
        <v>121</v>
      </c>
      <c r="F51" s="24" t="s">
        <v>34</v>
      </c>
      <c r="G51" s="24" t="s">
        <v>111</v>
      </c>
      <c r="H51" s="24">
        <v>52.0</v>
      </c>
      <c r="I51" s="24">
        <v>77.0</v>
      </c>
      <c r="J51" s="24">
        <v>50.0</v>
      </c>
      <c r="K51" s="24">
        <v>56.7</v>
      </c>
      <c r="L51" s="24">
        <v>57.7</v>
      </c>
      <c r="M51" s="24">
        <v>64.3</v>
      </c>
      <c r="N51" s="24">
        <v>90.3</v>
      </c>
      <c r="O51" s="24" t="s">
        <v>466</v>
      </c>
    </row>
    <row r="52" ht="15.75" customHeight="1">
      <c r="A52" s="24">
        <v>49.0</v>
      </c>
      <c r="B52" s="24" t="s">
        <v>103</v>
      </c>
      <c r="C52" s="24" t="s">
        <v>103</v>
      </c>
      <c r="D52" s="24" t="s">
        <v>608</v>
      </c>
      <c r="E52" s="24" t="s">
        <v>103</v>
      </c>
      <c r="F52" s="24" t="s">
        <v>34</v>
      </c>
      <c r="G52" s="24" t="s">
        <v>104</v>
      </c>
      <c r="H52" s="24">
        <v>64.0</v>
      </c>
      <c r="I52" s="24">
        <v>63.0</v>
      </c>
      <c r="J52" s="24">
        <v>51.0</v>
      </c>
      <c r="K52" s="24">
        <v>46.2</v>
      </c>
      <c r="L52" s="24">
        <v>46.1</v>
      </c>
      <c r="M52" s="24">
        <v>49.9</v>
      </c>
      <c r="N52" s="24">
        <v>45.8</v>
      </c>
      <c r="O52" s="24" t="s">
        <v>466</v>
      </c>
    </row>
    <row r="53" ht="15.75" customHeight="1">
      <c r="A53" s="24">
        <v>50.0</v>
      </c>
      <c r="B53" s="22" t="s">
        <v>120</v>
      </c>
      <c r="C53" s="22" t="s">
        <v>120</v>
      </c>
      <c r="D53" s="22" t="s">
        <v>609</v>
      </c>
      <c r="E53" s="22" t="s">
        <v>120</v>
      </c>
      <c r="F53" s="24" t="s">
        <v>34</v>
      </c>
      <c r="G53" s="24" t="s">
        <v>81</v>
      </c>
      <c r="H53" s="24">
        <v>48.0</v>
      </c>
      <c r="I53" s="24">
        <v>80.0</v>
      </c>
      <c r="J53" s="24">
        <v>52.0</v>
      </c>
      <c r="K53" s="24">
        <v>56.4</v>
      </c>
      <c r="L53" s="24">
        <v>44.9</v>
      </c>
      <c r="M53" s="24">
        <v>52.7</v>
      </c>
      <c r="N53" s="24">
        <v>41.5</v>
      </c>
      <c r="O53" s="24" t="s">
        <v>466</v>
      </c>
    </row>
    <row r="54" ht="15.75" customHeight="1">
      <c r="A54" s="24">
        <v>51.0</v>
      </c>
      <c r="B54" s="24" t="s">
        <v>133</v>
      </c>
      <c r="C54" s="24" t="s">
        <v>133</v>
      </c>
      <c r="D54" s="24" t="s">
        <v>610</v>
      </c>
      <c r="E54" s="24" t="s">
        <v>133</v>
      </c>
      <c r="F54" s="24" t="s">
        <v>34</v>
      </c>
      <c r="G54" s="24" t="s">
        <v>41</v>
      </c>
      <c r="H54" s="24">
        <v>63.0</v>
      </c>
      <c r="I54" s="24">
        <v>83.0</v>
      </c>
      <c r="J54" s="24">
        <v>54.0</v>
      </c>
      <c r="K54" s="24">
        <v>70.4</v>
      </c>
      <c r="L54" s="24">
        <v>66.0</v>
      </c>
      <c r="M54" s="24">
        <v>73.9</v>
      </c>
      <c r="N54" s="24">
        <v>57.6</v>
      </c>
      <c r="O54" s="24" t="s">
        <v>466</v>
      </c>
    </row>
    <row r="55" ht="15.75" customHeight="1">
      <c r="A55" s="24">
        <v>52.0</v>
      </c>
      <c r="B55" s="24" t="s">
        <v>105</v>
      </c>
      <c r="C55" s="24" t="s">
        <v>105</v>
      </c>
      <c r="D55" s="24" t="s">
        <v>611</v>
      </c>
      <c r="E55" s="24" t="s">
        <v>105</v>
      </c>
      <c r="F55" s="24" t="s">
        <v>34</v>
      </c>
      <c r="G55" s="24" t="s">
        <v>85</v>
      </c>
      <c r="H55" s="24">
        <v>53.0</v>
      </c>
      <c r="I55" s="24">
        <v>67.0</v>
      </c>
      <c r="J55" s="24">
        <v>53.0</v>
      </c>
      <c r="K55" s="24">
        <v>47.6</v>
      </c>
      <c r="L55" s="24">
        <v>52.9</v>
      </c>
      <c r="M55" s="24">
        <v>55.2</v>
      </c>
      <c r="N55" s="24">
        <v>32.3</v>
      </c>
      <c r="O55" s="24" t="s">
        <v>466</v>
      </c>
    </row>
    <row r="56" ht="15.75" customHeight="1">
      <c r="A56" s="24">
        <v>53.0</v>
      </c>
      <c r="B56" s="24" t="s">
        <v>612</v>
      </c>
      <c r="C56" s="24" t="s">
        <v>112</v>
      </c>
      <c r="D56" s="24" t="s">
        <v>613</v>
      </c>
      <c r="E56" s="24" t="s">
        <v>112</v>
      </c>
      <c r="F56" s="24" t="s">
        <v>34</v>
      </c>
      <c r="G56" s="24" t="s">
        <v>99</v>
      </c>
      <c r="H56" s="24">
        <v>50.0</v>
      </c>
      <c r="I56" s="24">
        <v>54.0</v>
      </c>
      <c r="J56" s="24">
        <v>55.0</v>
      </c>
      <c r="K56" s="24">
        <v>49.7</v>
      </c>
      <c r="L56" s="24">
        <v>45.5</v>
      </c>
      <c r="M56" s="24">
        <v>50.5</v>
      </c>
      <c r="N56" s="24">
        <v>43.5</v>
      </c>
      <c r="O56" s="24" t="s">
        <v>466</v>
      </c>
    </row>
    <row r="57" ht="15.75" customHeight="1">
      <c r="A57" s="24">
        <v>54.0</v>
      </c>
      <c r="B57" s="24" t="s">
        <v>100</v>
      </c>
      <c r="C57" s="24" t="s">
        <v>100</v>
      </c>
      <c r="D57" s="24" t="s">
        <v>614</v>
      </c>
      <c r="E57" s="24" t="s">
        <v>100</v>
      </c>
      <c r="F57" s="24" t="s">
        <v>17</v>
      </c>
      <c r="G57" s="24" t="s">
        <v>90</v>
      </c>
      <c r="H57" s="24">
        <v>40.0</v>
      </c>
      <c r="I57" s="24">
        <v>44.0</v>
      </c>
      <c r="J57" s="24">
        <v>47.0</v>
      </c>
      <c r="K57" s="24">
        <v>42.4</v>
      </c>
      <c r="L57" s="24">
        <v>43.0</v>
      </c>
      <c r="M57" s="24">
        <v>39.5</v>
      </c>
      <c r="N57" s="24">
        <v>68.3</v>
      </c>
      <c r="O57" s="24" t="s">
        <v>466</v>
      </c>
    </row>
    <row r="58" ht="15.75" customHeight="1">
      <c r="A58" s="24">
        <v>55.0</v>
      </c>
      <c r="B58" s="24" t="s">
        <v>129</v>
      </c>
      <c r="C58" s="24" t="s">
        <v>129</v>
      </c>
      <c r="D58" s="24" t="s">
        <v>615</v>
      </c>
      <c r="E58" s="24" t="s">
        <v>129</v>
      </c>
      <c r="F58" s="24" t="s">
        <v>17</v>
      </c>
      <c r="G58" s="24" t="s">
        <v>123</v>
      </c>
      <c r="H58" s="24">
        <v>49.0</v>
      </c>
      <c r="I58" s="24">
        <v>65.0</v>
      </c>
      <c r="J58" s="24">
        <v>56.0</v>
      </c>
      <c r="K58" s="24">
        <v>66.2</v>
      </c>
      <c r="L58" s="24">
        <v>66.1</v>
      </c>
      <c r="M58" s="24">
        <v>59.8</v>
      </c>
      <c r="N58" s="24">
        <v>65.5</v>
      </c>
      <c r="O58" s="24" t="s">
        <v>466</v>
      </c>
    </row>
    <row r="59" ht="15.75" customHeight="1">
      <c r="A59" s="24">
        <v>56.0</v>
      </c>
      <c r="B59" s="22" t="s">
        <v>110</v>
      </c>
      <c r="C59" s="22" t="s">
        <v>110</v>
      </c>
      <c r="D59" s="22" t="s">
        <v>616</v>
      </c>
      <c r="E59" s="22" t="s">
        <v>110</v>
      </c>
      <c r="F59" s="24" t="s">
        <v>17</v>
      </c>
      <c r="G59" s="24" t="s">
        <v>111</v>
      </c>
      <c r="H59" s="24">
        <v>47.0</v>
      </c>
      <c r="I59" s="24">
        <v>66.0</v>
      </c>
      <c r="J59" s="24">
        <v>48.0</v>
      </c>
      <c r="K59" s="24">
        <v>47.2</v>
      </c>
      <c r="L59" s="24">
        <v>54.4</v>
      </c>
      <c r="M59" s="24">
        <v>48.1</v>
      </c>
      <c r="N59" s="24">
        <v>19.6</v>
      </c>
      <c r="O59" s="24">
        <v>2.0</v>
      </c>
    </row>
    <row r="60" ht="15.75" customHeight="1">
      <c r="A60" s="24">
        <v>57.0</v>
      </c>
      <c r="B60" s="24" t="s">
        <v>134</v>
      </c>
      <c r="C60" s="24" t="s">
        <v>134</v>
      </c>
      <c r="D60" s="24" t="s">
        <v>617</v>
      </c>
      <c r="E60" s="24" t="s">
        <v>134</v>
      </c>
      <c r="F60" s="24" t="s">
        <v>17</v>
      </c>
      <c r="G60" s="24" t="s">
        <v>70</v>
      </c>
      <c r="H60" s="24">
        <v>66.0</v>
      </c>
      <c r="I60" s="24">
        <v>106.0</v>
      </c>
      <c r="J60" s="24">
        <v>49.0</v>
      </c>
      <c r="K60" s="24">
        <v>71.3</v>
      </c>
      <c r="L60" s="24">
        <v>71.9</v>
      </c>
      <c r="M60" s="24">
        <v>63.9</v>
      </c>
      <c r="N60" s="24">
        <v>37.8</v>
      </c>
      <c r="O60" s="24">
        <v>4.0</v>
      </c>
    </row>
    <row r="61" ht="15.75" customHeight="1">
      <c r="A61" s="24">
        <v>58.0</v>
      </c>
      <c r="B61" s="24" t="s">
        <v>116</v>
      </c>
      <c r="C61" s="24" t="s">
        <v>116</v>
      </c>
      <c r="D61" s="24" t="s">
        <v>618</v>
      </c>
      <c r="E61" s="24" t="s">
        <v>116</v>
      </c>
      <c r="F61" s="24" t="s">
        <v>34</v>
      </c>
      <c r="G61" s="24" t="s">
        <v>117</v>
      </c>
      <c r="H61" s="24">
        <v>81.0</v>
      </c>
      <c r="I61" s="24">
        <v>58.0</v>
      </c>
      <c r="J61" s="24">
        <v>61.0</v>
      </c>
      <c r="K61" s="24">
        <v>53.3</v>
      </c>
      <c r="L61" s="24">
        <v>53.9</v>
      </c>
      <c r="M61" s="24">
        <v>58.0</v>
      </c>
      <c r="N61" s="24">
        <v>69.3</v>
      </c>
      <c r="O61" s="24" t="s">
        <v>466</v>
      </c>
    </row>
    <row r="62" ht="15.75" customHeight="1">
      <c r="A62" s="24">
        <v>59.0</v>
      </c>
      <c r="B62" s="24" t="s">
        <v>130</v>
      </c>
      <c r="C62" s="24" t="s">
        <v>130</v>
      </c>
      <c r="D62" s="24" t="s">
        <v>619</v>
      </c>
      <c r="E62" s="24" t="s">
        <v>130</v>
      </c>
      <c r="F62" s="24" t="s">
        <v>34</v>
      </c>
      <c r="G62" s="24" t="s">
        <v>44</v>
      </c>
      <c r="H62" s="24">
        <v>71.0</v>
      </c>
      <c r="I62" s="24">
        <v>91.0</v>
      </c>
      <c r="J62" s="24">
        <v>63.0</v>
      </c>
      <c r="K62" s="24">
        <v>67.0</v>
      </c>
      <c r="L62" s="24">
        <v>68.1</v>
      </c>
      <c r="M62" s="24">
        <v>75.3</v>
      </c>
      <c r="N62" s="24">
        <v>100.9</v>
      </c>
      <c r="O62" s="24" t="s">
        <v>466</v>
      </c>
    </row>
    <row r="63" ht="15.75" customHeight="1">
      <c r="A63" s="24">
        <v>60.0</v>
      </c>
      <c r="B63" s="24" t="s">
        <v>122</v>
      </c>
      <c r="C63" s="24" t="s">
        <v>122</v>
      </c>
      <c r="D63" s="24" t="s">
        <v>620</v>
      </c>
      <c r="E63" s="24" t="s">
        <v>122</v>
      </c>
      <c r="F63" s="24" t="s">
        <v>34</v>
      </c>
      <c r="G63" s="24" t="s">
        <v>123</v>
      </c>
      <c r="H63" s="24">
        <v>56.0</v>
      </c>
      <c r="I63" s="24">
        <v>76.0</v>
      </c>
      <c r="J63" s="24">
        <v>62.0</v>
      </c>
      <c r="K63" s="24">
        <v>59.5</v>
      </c>
      <c r="L63" s="24">
        <v>62.3</v>
      </c>
      <c r="M63" s="24">
        <v>66.1</v>
      </c>
      <c r="N63" s="24">
        <v>45.7</v>
      </c>
      <c r="O63" s="24" t="s">
        <v>466</v>
      </c>
    </row>
    <row r="64" ht="15.75" customHeight="1">
      <c r="A64" s="24">
        <v>61.0</v>
      </c>
      <c r="B64" s="24" t="s">
        <v>131</v>
      </c>
      <c r="C64" s="24" t="s">
        <v>131</v>
      </c>
      <c r="D64" s="24" t="s">
        <v>621</v>
      </c>
      <c r="E64" s="24" t="s">
        <v>131</v>
      </c>
      <c r="F64" s="24" t="s">
        <v>34</v>
      </c>
      <c r="G64" s="24" t="s">
        <v>23</v>
      </c>
      <c r="H64" s="24">
        <v>60.0</v>
      </c>
      <c r="I64" s="24">
        <v>75.0</v>
      </c>
      <c r="J64" s="24">
        <v>64.0</v>
      </c>
      <c r="K64" s="24">
        <v>67.4</v>
      </c>
      <c r="L64" s="24">
        <v>73.4</v>
      </c>
      <c r="M64" s="24">
        <v>78.8</v>
      </c>
      <c r="N64" s="24">
        <v>59.3</v>
      </c>
      <c r="O64" s="24" t="s">
        <v>466</v>
      </c>
    </row>
    <row r="65" ht="15.75" customHeight="1">
      <c r="A65" s="24">
        <v>62.0</v>
      </c>
      <c r="B65" s="24" t="s">
        <v>137</v>
      </c>
      <c r="C65" s="24" t="s">
        <v>137</v>
      </c>
      <c r="D65" s="24" t="s">
        <v>622</v>
      </c>
      <c r="E65" s="24" t="s">
        <v>137</v>
      </c>
      <c r="F65" s="24" t="s">
        <v>34</v>
      </c>
      <c r="G65" s="24" t="s">
        <v>44</v>
      </c>
      <c r="H65" s="24">
        <v>65.0</v>
      </c>
      <c r="I65" s="24">
        <v>74.0</v>
      </c>
      <c r="J65" s="24">
        <v>65.0</v>
      </c>
      <c r="K65" s="24">
        <v>75.8</v>
      </c>
      <c r="L65" s="24">
        <v>65.6</v>
      </c>
      <c r="M65" s="24">
        <v>76.7</v>
      </c>
      <c r="N65" s="24">
        <v>56.8</v>
      </c>
      <c r="O65" s="24" t="s">
        <v>466</v>
      </c>
    </row>
    <row r="66" ht="15.75" customHeight="1">
      <c r="A66" s="24">
        <v>63.0</v>
      </c>
      <c r="B66" s="24" t="s">
        <v>108</v>
      </c>
      <c r="C66" s="24" t="s">
        <v>108</v>
      </c>
      <c r="D66" s="24" t="s">
        <v>623</v>
      </c>
      <c r="E66" s="24" t="s">
        <v>108</v>
      </c>
      <c r="F66" s="24" t="s">
        <v>61</v>
      </c>
      <c r="G66" s="24" t="s">
        <v>66</v>
      </c>
      <c r="H66" s="24">
        <v>57.0</v>
      </c>
      <c r="I66" s="24">
        <v>114.0</v>
      </c>
      <c r="J66" s="24">
        <v>42.0</v>
      </c>
      <c r="K66" s="24">
        <v>48.0</v>
      </c>
      <c r="L66" s="24">
        <v>40.6</v>
      </c>
      <c r="M66" s="24">
        <v>49.0</v>
      </c>
      <c r="N66" s="24">
        <v>60.5</v>
      </c>
      <c r="O66" s="24" t="s">
        <v>466</v>
      </c>
    </row>
    <row r="67" ht="15.75" customHeight="1">
      <c r="A67" s="24">
        <v>64.0</v>
      </c>
      <c r="B67" s="24" t="s">
        <v>126</v>
      </c>
      <c r="C67" s="24" t="s">
        <v>126</v>
      </c>
      <c r="D67" s="24" t="s">
        <v>624</v>
      </c>
      <c r="E67" s="24" t="s">
        <v>126</v>
      </c>
      <c r="F67" s="24" t="s">
        <v>61</v>
      </c>
      <c r="G67" s="24" t="s">
        <v>50</v>
      </c>
      <c r="H67" s="24">
        <v>74.0</v>
      </c>
      <c r="I67" s="24">
        <v>94.0</v>
      </c>
      <c r="J67" s="24">
        <v>69.0</v>
      </c>
      <c r="K67" s="24">
        <v>60.9</v>
      </c>
      <c r="L67" s="24">
        <v>56.9</v>
      </c>
      <c r="M67" s="24">
        <v>60.4</v>
      </c>
      <c r="N67" s="24">
        <v>78.9</v>
      </c>
      <c r="O67" s="24" t="s">
        <v>466</v>
      </c>
    </row>
    <row r="68" ht="15.75" customHeight="1">
      <c r="A68" s="24">
        <v>65.0</v>
      </c>
      <c r="B68" s="24" t="s">
        <v>135</v>
      </c>
      <c r="C68" s="24" t="s">
        <v>135</v>
      </c>
      <c r="D68" s="24" t="s">
        <v>625</v>
      </c>
      <c r="E68" s="24" t="s">
        <v>135</v>
      </c>
      <c r="F68" s="24" t="s">
        <v>17</v>
      </c>
      <c r="G68" s="24" t="s">
        <v>95</v>
      </c>
      <c r="H68" s="24">
        <v>70.0</v>
      </c>
      <c r="I68" s="24">
        <v>86.0</v>
      </c>
      <c r="J68" s="24">
        <v>58.0</v>
      </c>
      <c r="K68" s="24">
        <v>74.2</v>
      </c>
      <c r="L68" s="24">
        <v>77.5</v>
      </c>
      <c r="M68" s="24">
        <v>69.3</v>
      </c>
      <c r="N68" s="24">
        <v>45.7</v>
      </c>
      <c r="O68" s="24">
        <v>7.0</v>
      </c>
    </row>
    <row r="69" ht="15.75" customHeight="1">
      <c r="A69" s="24">
        <v>66.0</v>
      </c>
      <c r="B69" s="24" t="s">
        <v>118</v>
      </c>
      <c r="C69" s="24" t="s">
        <v>118</v>
      </c>
      <c r="D69" s="24" t="s">
        <v>626</v>
      </c>
      <c r="E69" s="24" t="s">
        <v>118</v>
      </c>
      <c r="F69" s="24" t="s">
        <v>17</v>
      </c>
      <c r="G69" s="24" t="s">
        <v>83</v>
      </c>
      <c r="H69" s="24">
        <v>58.0</v>
      </c>
      <c r="I69" s="24">
        <v>89.0</v>
      </c>
      <c r="J69" s="24">
        <v>57.0</v>
      </c>
      <c r="K69" s="24">
        <v>54.5</v>
      </c>
      <c r="L69" s="24">
        <v>63.5</v>
      </c>
      <c r="M69" s="24">
        <v>53.4</v>
      </c>
      <c r="N69" s="24">
        <v>58.3</v>
      </c>
      <c r="O69" s="24" t="s">
        <v>466</v>
      </c>
    </row>
    <row r="70" ht="15.75" customHeight="1">
      <c r="A70" s="24">
        <v>67.0</v>
      </c>
      <c r="B70" s="22" t="s">
        <v>627</v>
      </c>
      <c r="C70" s="22" t="s">
        <v>144</v>
      </c>
      <c r="D70" s="22" t="s">
        <v>628</v>
      </c>
      <c r="E70" s="22" t="s">
        <v>144</v>
      </c>
      <c r="F70" s="24" t="s">
        <v>17</v>
      </c>
      <c r="G70" s="24" t="s">
        <v>58</v>
      </c>
      <c r="H70" s="24">
        <v>92.0</v>
      </c>
      <c r="I70" s="24">
        <v>107.0</v>
      </c>
      <c r="J70" s="24">
        <v>60.0</v>
      </c>
      <c r="K70" s="24">
        <v>81.3</v>
      </c>
      <c r="L70" s="24">
        <v>87.0</v>
      </c>
      <c r="M70" s="24">
        <v>78.0</v>
      </c>
      <c r="N70" s="24">
        <v>109.1</v>
      </c>
      <c r="O70" s="24" t="s">
        <v>466</v>
      </c>
    </row>
    <row r="71" ht="15.75" customHeight="1">
      <c r="A71" s="24">
        <v>68.0</v>
      </c>
      <c r="B71" s="24" t="s">
        <v>183</v>
      </c>
      <c r="C71" s="24" t="s">
        <v>183</v>
      </c>
      <c r="D71" s="24" t="s">
        <v>629</v>
      </c>
      <c r="E71" s="24" t="s">
        <v>183</v>
      </c>
      <c r="F71" s="24" t="s">
        <v>17</v>
      </c>
      <c r="G71" s="24" t="s">
        <v>58</v>
      </c>
      <c r="H71" s="24">
        <v>90.0</v>
      </c>
      <c r="I71" s="24">
        <v>346.0</v>
      </c>
      <c r="J71" s="24">
        <v>129.0</v>
      </c>
      <c r="K71" s="24">
        <v>125.3</v>
      </c>
      <c r="L71" s="24">
        <v>128.6</v>
      </c>
      <c r="M71" s="24">
        <v>119.3</v>
      </c>
      <c r="N71" s="24">
        <v>92.2</v>
      </c>
      <c r="O71" s="24">
        <v>15.0</v>
      </c>
    </row>
    <row r="72" ht="15.75" customHeight="1">
      <c r="A72" s="24">
        <v>69.0</v>
      </c>
      <c r="B72" s="24" t="s">
        <v>141</v>
      </c>
      <c r="C72" s="24" t="s">
        <v>141</v>
      </c>
      <c r="D72" s="24" t="s">
        <v>630</v>
      </c>
      <c r="E72" s="24" t="s">
        <v>141</v>
      </c>
      <c r="F72" s="24" t="s">
        <v>17</v>
      </c>
      <c r="G72" s="24" t="s">
        <v>41</v>
      </c>
      <c r="H72" s="24">
        <v>77.0</v>
      </c>
      <c r="I72" s="24">
        <v>119.0</v>
      </c>
      <c r="J72" s="24">
        <v>71.0</v>
      </c>
      <c r="K72" s="24">
        <v>79.4</v>
      </c>
      <c r="L72" s="24">
        <v>63.4</v>
      </c>
      <c r="M72" s="24">
        <v>64.0</v>
      </c>
      <c r="N72" s="24">
        <v>72.6</v>
      </c>
      <c r="O72" s="24" t="s">
        <v>466</v>
      </c>
    </row>
    <row r="73" ht="15.75" customHeight="1">
      <c r="A73" s="24">
        <v>70.0</v>
      </c>
      <c r="B73" s="24" t="s">
        <v>168</v>
      </c>
      <c r="C73" s="24" t="s">
        <v>168</v>
      </c>
      <c r="D73" s="24" t="s">
        <v>631</v>
      </c>
      <c r="E73" s="24" t="s">
        <v>168</v>
      </c>
      <c r="F73" s="24" t="s">
        <v>17</v>
      </c>
      <c r="G73" s="24" t="s">
        <v>70</v>
      </c>
      <c r="H73" s="24">
        <v>51.0</v>
      </c>
      <c r="I73" s="24">
        <v>131.0</v>
      </c>
      <c r="J73" s="24">
        <v>72.0</v>
      </c>
      <c r="K73" s="24">
        <v>106.7</v>
      </c>
      <c r="L73" s="24">
        <v>110.9</v>
      </c>
      <c r="M73" s="24">
        <v>102.1</v>
      </c>
      <c r="N73" s="24">
        <v>102.3</v>
      </c>
      <c r="O73" s="24" t="s">
        <v>466</v>
      </c>
    </row>
    <row r="74" ht="15.75" customHeight="1">
      <c r="A74" s="24">
        <v>71.0</v>
      </c>
      <c r="B74" s="24" t="s">
        <v>127</v>
      </c>
      <c r="C74" s="24" t="s">
        <v>127</v>
      </c>
      <c r="D74" s="24" t="s">
        <v>632</v>
      </c>
      <c r="E74" s="24" t="s">
        <v>127</v>
      </c>
      <c r="F74" s="24" t="s">
        <v>17</v>
      </c>
      <c r="G74" s="24" t="s">
        <v>64</v>
      </c>
      <c r="H74" s="24">
        <v>68.0</v>
      </c>
      <c r="I74" s="24">
        <v>88.0</v>
      </c>
      <c r="J74" s="24">
        <v>59.0</v>
      </c>
      <c r="K74" s="24">
        <v>64.0</v>
      </c>
      <c r="L74" s="24">
        <v>75.3</v>
      </c>
      <c r="M74" s="24">
        <v>63.3</v>
      </c>
      <c r="N74" s="24">
        <v>111.3</v>
      </c>
      <c r="O74" s="24" t="s">
        <v>466</v>
      </c>
    </row>
    <row r="75" ht="15.75" customHeight="1">
      <c r="A75" s="24">
        <v>72.0</v>
      </c>
      <c r="B75" s="24" t="s">
        <v>633</v>
      </c>
      <c r="C75" s="24" t="s">
        <v>115</v>
      </c>
      <c r="D75" s="24" t="s">
        <v>634</v>
      </c>
      <c r="E75" s="24" t="s">
        <v>115</v>
      </c>
      <c r="F75" s="24" t="s">
        <v>17</v>
      </c>
      <c r="G75" s="24" t="s">
        <v>77</v>
      </c>
      <c r="H75" s="24">
        <v>55.0</v>
      </c>
      <c r="I75" s="24">
        <v>99.0</v>
      </c>
      <c r="J75" s="24">
        <v>70.0</v>
      </c>
      <c r="K75" s="24">
        <v>52.3</v>
      </c>
      <c r="L75" s="24">
        <v>58.9</v>
      </c>
      <c r="M75" s="24">
        <v>51.1</v>
      </c>
      <c r="N75" s="24">
        <v>113.0</v>
      </c>
      <c r="O75" s="24" t="s">
        <v>466</v>
      </c>
    </row>
    <row r="76" ht="15.75" customHeight="1">
      <c r="A76" s="24">
        <v>73.0</v>
      </c>
      <c r="B76" s="24" t="s">
        <v>132</v>
      </c>
      <c r="C76" s="24" t="s">
        <v>132</v>
      </c>
      <c r="D76" s="24" t="s">
        <v>635</v>
      </c>
      <c r="E76" s="24" t="s">
        <v>132</v>
      </c>
      <c r="F76" s="24" t="s">
        <v>34</v>
      </c>
      <c r="G76" s="24" t="s">
        <v>77</v>
      </c>
      <c r="H76" s="24">
        <v>76.0</v>
      </c>
      <c r="I76" s="24">
        <v>95.0</v>
      </c>
      <c r="J76" s="24">
        <v>67.0</v>
      </c>
      <c r="K76" s="24">
        <v>69.6</v>
      </c>
      <c r="L76" s="24">
        <v>72.3</v>
      </c>
      <c r="M76" s="24">
        <v>79.0</v>
      </c>
      <c r="N76" s="24">
        <v>68.5</v>
      </c>
      <c r="O76" s="24" t="s">
        <v>466</v>
      </c>
    </row>
    <row r="77" ht="15.75" customHeight="1">
      <c r="A77" s="24">
        <v>74.0</v>
      </c>
      <c r="B77" s="24" t="s">
        <v>170</v>
      </c>
      <c r="C77" s="24" t="s">
        <v>170</v>
      </c>
      <c r="D77" s="24" t="s">
        <v>636</v>
      </c>
      <c r="E77" s="24" t="s">
        <v>170</v>
      </c>
      <c r="F77" s="24" t="s">
        <v>34</v>
      </c>
      <c r="G77" s="24" t="s">
        <v>64</v>
      </c>
      <c r="H77" s="24">
        <v>88.0</v>
      </c>
      <c r="I77" s="24">
        <v>53.0</v>
      </c>
      <c r="J77" s="24">
        <v>68.0</v>
      </c>
      <c r="K77" s="24">
        <v>108.2</v>
      </c>
      <c r="L77" s="24">
        <v>112.5</v>
      </c>
      <c r="M77" s="24">
        <v>124.0</v>
      </c>
      <c r="N77" s="24">
        <v>53.7</v>
      </c>
      <c r="O77" s="24" t="s">
        <v>466</v>
      </c>
    </row>
    <row r="78" ht="15.75" customHeight="1">
      <c r="A78" s="24">
        <v>75.0</v>
      </c>
      <c r="B78" s="24" t="s">
        <v>637</v>
      </c>
      <c r="C78" s="24" t="s">
        <v>138</v>
      </c>
      <c r="D78" s="24" t="s">
        <v>638</v>
      </c>
      <c r="E78" s="24" t="s">
        <v>138</v>
      </c>
      <c r="F78" s="24" t="s">
        <v>34</v>
      </c>
      <c r="G78" s="24" t="s">
        <v>70</v>
      </c>
      <c r="H78" s="24">
        <v>87.0</v>
      </c>
      <c r="I78" s="24">
        <v>183.0</v>
      </c>
      <c r="J78" s="24">
        <v>77.0</v>
      </c>
      <c r="K78" s="24">
        <v>79.3</v>
      </c>
      <c r="L78" s="24">
        <v>79.0</v>
      </c>
      <c r="M78" s="24">
        <v>87.7</v>
      </c>
      <c r="N78" s="24">
        <v>130.7</v>
      </c>
      <c r="O78" s="24" t="s">
        <v>466</v>
      </c>
    </row>
    <row r="79" ht="15.75" customHeight="1">
      <c r="A79" s="24">
        <v>76.0</v>
      </c>
      <c r="B79" s="24" t="s">
        <v>639</v>
      </c>
      <c r="C79" s="24" t="s">
        <v>146</v>
      </c>
      <c r="D79" s="24" t="s">
        <v>640</v>
      </c>
      <c r="E79" s="24" t="s">
        <v>146</v>
      </c>
      <c r="F79" s="24" t="s">
        <v>34</v>
      </c>
      <c r="G79" s="24" t="s">
        <v>107</v>
      </c>
      <c r="H79" s="24">
        <v>78.0</v>
      </c>
      <c r="I79" s="24">
        <v>127.0</v>
      </c>
      <c r="J79" s="24">
        <v>66.0</v>
      </c>
      <c r="K79" s="24">
        <v>84.4</v>
      </c>
      <c r="L79" s="24">
        <v>82.8</v>
      </c>
      <c r="M79" s="24">
        <v>91.2</v>
      </c>
      <c r="N79" s="24">
        <v>93.3</v>
      </c>
      <c r="O79" s="24" t="s">
        <v>466</v>
      </c>
    </row>
    <row r="80" ht="15.75" customHeight="1">
      <c r="A80" s="24">
        <v>77.0</v>
      </c>
      <c r="B80" s="24" t="s">
        <v>641</v>
      </c>
      <c r="C80" s="24" t="s">
        <v>192</v>
      </c>
      <c r="D80" s="24" t="s">
        <v>642</v>
      </c>
      <c r="E80" s="24" t="s">
        <v>192</v>
      </c>
      <c r="F80" s="24" t="s">
        <v>17</v>
      </c>
      <c r="G80" s="24" t="s">
        <v>95</v>
      </c>
      <c r="H80" s="24">
        <v>108.0</v>
      </c>
      <c r="I80" s="24">
        <v>126.0</v>
      </c>
      <c r="J80" s="24">
        <v>87.0</v>
      </c>
      <c r="K80" s="24">
        <v>126.5</v>
      </c>
      <c r="L80" s="24">
        <v>126.7</v>
      </c>
      <c r="M80" s="24">
        <v>124.3</v>
      </c>
      <c r="N80" s="24">
        <v>110.8</v>
      </c>
      <c r="O80" s="24" t="s">
        <v>466</v>
      </c>
    </row>
    <row r="81" ht="15.75" customHeight="1">
      <c r="A81" s="24">
        <v>78.0</v>
      </c>
      <c r="B81" s="24" t="s">
        <v>149</v>
      </c>
      <c r="C81" s="24" t="s">
        <v>149</v>
      </c>
      <c r="D81" s="24" t="s">
        <v>643</v>
      </c>
      <c r="E81" s="24" t="s">
        <v>149</v>
      </c>
      <c r="F81" s="24" t="s">
        <v>17</v>
      </c>
      <c r="G81" s="24" t="s">
        <v>117</v>
      </c>
      <c r="H81" s="24">
        <v>93.0</v>
      </c>
      <c r="I81" s="24">
        <v>108.0</v>
      </c>
      <c r="J81" s="24">
        <v>86.0</v>
      </c>
      <c r="K81" s="24">
        <v>89.4</v>
      </c>
      <c r="L81" s="24">
        <v>100.0</v>
      </c>
      <c r="M81" s="24">
        <v>88.7</v>
      </c>
      <c r="N81" s="24">
        <v>136.0</v>
      </c>
      <c r="O81" s="24" t="s">
        <v>466</v>
      </c>
    </row>
    <row r="82" ht="15.75" customHeight="1">
      <c r="A82" s="24">
        <v>79.0</v>
      </c>
      <c r="B82" s="24" t="s">
        <v>128</v>
      </c>
      <c r="C82" s="24" t="s">
        <v>128</v>
      </c>
      <c r="D82" s="24" t="s">
        <v>644</v>
      </c>
      <c r="E82" s="24" t="s">
        <v>128</v>
      </c>
      <c r="F82" s="24" t="s">
        <v>75</v>
      </c>
      <c r="G82" s="24" t="s">
        <v>107</v>
      </c>
      <c r="H82" s="24">
        <v>54.0</v>
      </c>
      <c r="I82" s="24">
        <v>6.0</v>
      </c>
      <c r="J82" s="24">
        <v>73.0</v>
      </c>
      <c r="K82" s="24">
        <v>63.9</v>
      </c>
      <c r="L82" s="24">
        <v>65.1</v>
      </c>
      <c r="M82" s="24">
        <v>66.0</v>
      </c>
      <c r="N82" s="24">
        <v>61.1</v>
      </c>
      <c r="O82" s="24" t="s">
        <v>466</v>
      </c>
    </row>
    <row r="83" ht="15.75" customHeight="1">
      <c r="A83" s="24">
        <v>80.0</v>
      </c>
      <c r="B83" s="24" t="s">
        <v>125</v>
      </c>
      <c r="C83" s="24" t="s">
        <v>125</v>
      </c>
      <c r="D83" s="24" t="s">
        <v>645</v>
      </c>
      <c r="E83" s="24" t="s">
        <v>125</v>
      </c>
      <c r="F83" s="24" t="s">
        <v>75</v>
      </c>
      <c r="G83" s="24" t="s">
        <v>68</v>
      </c>
      <c r="H83" s="24">
        <v>67.0</v>
      </c>
      <c r="I83" s="24">
        <v>5.0</v>
      </c>
      <c r="J83" s="24">
        <v>74.0</v>
      </c>
      <c r="K83" s="24">
        <v>60.9</v>
      </c>
      <c r="L83" s="24">
        <v>61.9</v>
      </c>
      <c r="M83" s="24">
        <v>62.7</v>
      </c>
      <c r="N83" s="24">
        <v>58.0</v>
      </c>
      <c r="O83" s="24" t="s">
        <v>466</v>
      </c>
    </row>
    <row r="84" ht="15.75" customHeight="1">
      <c r="A84" s="24">
        <v>81.0</v>
      </c>
      <c r="B84" s="24" t="s">
        <v>119</v>
      </c>
      <c r="C84" s="24" t="s">
        <v>119</v>
      </c>
      <c r="D84" s="24" t="s">
        <v>646</v>
      </c>
      <c r="E84" s="24" t="s">
        <v>119</v>
      </c>
      <c r="F84" s="24" t="s">
        <v>75</v>
      </c>
      <c r="G84" s="24" t="s">
        <v>23</v>
      </c>
      <c r="H84" s="24">
        <v>59.0</v>
      </c>
      <c r="I84" s="24">
        <v>3.0</v>
      </c>
      <c r="J84" s="24">
        <v>75.0</v>
      </c>
      <c r="K84" s="24">
        <v>55.2</v>
      </c>
      <c r="L84" s="24">
        <v>56.1</v>
      </c>
      <c r="M84" s="24">
        <v>58.2</v>
      </c>
      <c r="N84" s="24">
        <v>59.5</v>
      </c>
      <c r="O84" s="24" t="s">
        <v>466</v>
      </c>
    </row>
    <row r="85" ht="15.75" customHeight="1">
      <c r="A85" s="24">
        <v>82.0</v>
      </c>
      <c r="B85" s="24" t="s">
        <v>124</v>
      </c>
      <c r="C85" s="24" t="s">
        <v>124</v>
      </c>
      <c r="D85" s="24" t="s">
        <v>647</v>
      </c>
      <c r="E85" s="24" t="s">
        <v>124</v>
      </c>
      <c r="F85" s="24" t="s">
        <v>75</v>
      </c>
      <c r="G85" s="24" t="s">
        <v>85</v>
      </c>
      <c r="H85" s="24">
        <v>61.0</v>
      </c>
      <c r="I85" s="24">
        <v>4.0</v>
      </c>
      <c r="J85" s="24">
        <v>76.0</v>
      </c>
      <c r="K85" s="24">
        <v>59.6</v>
      </c>
      <c r="L85" s="24">
        <v>60.7</v>
      </c>
      <c r="M85" s="24">
        <v>62.7</v>
      </c>
      <c r="N85" s="24">
        <v>70.5</v>
      </c>
      <c r="O85" s="24" t="s">
        <v>466</v>
      </c>
    </row>
    <row r="86" ht="15.75" customHeight="1">
      <c r="A86" s="24">
        <v>83.0</v>
      </c>
      <c r="B86" s="24" t="s">
        <v>190</v>
      </c>
      <c r="C86" s="24" t="s">
        <v>190</v>
      </c>
      <c r="D86" s="24" t="s">
        <v>648</v>
      </c>
      <c r="E86" s="24" t="s">
        <v>190</v>
      </c>
      <c r="F86" s="24" t="s">
        <v>17</v>
      </c>
      <c r="G86" s="24" t="s">
        <v>83</v>
      </c>
      <c r="H86" s="24">
        <v>85.0</v>
      </c>
      <c r="I86" s="24">
        <v>109.0</v>
      </c>
      <c r="J86" s="24">
        <v>91.0</v>
      </c>
      <c r="K86" s="24">
        <v>127.6</v>
      </c>
      <c r="L86" s="24">
        <v>89.2</v>
      </c>
      <c r="M86" s="24">
        <v>98.6</v>
      </c>
      <c r="N86" s="24">
        <v>129.4</v>
      </c>
      <c r="O86" s="24" t="s">
        <v>466</v>
      </c>
    </row>
    <row r="87" ht="15.75" customHeight="1">
      <c r="A87" s="24">
        <v>84.0</v>
      </c>
      <c r="B87" s="24" t="s">
        <v>271</v>
      </c>
      <c r="C87" s="24" t="s">
        <v>271</v>
      </c>
      <c r="D87" s="24" t="s">
        <v>649</v>
      </c>
      <c r="E87" s="24" t="s">
        <v>271</v>
      </c>
      <c r="F87" s="24" t="e">
        <v>#N/A</v>
      </c>
      <c r="G87" s="24" t="e">
        <v>#N/A</v>
      </c>
      <c r="H87" s="24">
        <v>200.0</v>
      </c>
      <c r="I87" s="24" t="e">
        <v>#N/A</v>
      </c>
      <c r="J87" s="24" t="e">
        <v>#N/A</v>
      </c>
      <c r="K87" s="24">
        <v>174.2</v>
      </c>
      <c r="L87" s="24">
        <v>192.5</v>
      </c>
      <c r="M87" s="24">
        <v>153.7</v>
      </c>
      <c r="N87" s="24">
        <v>133.2</v>
      </c>
      <c r="O87" s="24" t="s">
        <v>466</v>
      </c>
    </row>
    <row r="88" ht="15.75" customHeight="1">
      <c r="A88" s="24">
        <v>85.0</v>
      </c>
      <c r="B88" s="24" t="s">
        <v>169</v>
      </c>
      <c r="C88" s="24" t="s">
        <v>169</v>
      </c>
      <c r="D88" s="24" t="s">
        <v>650</v>
      </c>
      <c r="E88" s="24" t="s">
        <v>169</v>
      </c>
      <c r="F88" s="24" t="s">
        <v>17</v>
      </c>
      <c r="G88" s="24" t="s">
        <v>102</v>
      </c>
      <c r="H88" s="24">
        <v>110.0</v>
      </c>
      <c r="I88" s="24">
        <v>110.0</v>
      </c>
      <c r="J88" s="24">
        <v>85.0</v>
      </c>
      <c r="K88" s="24">
        <v>103.9</v>
      </c>
      <c r="L88" s="24">
        <v>103.7</v>
      </c>
      <c r="M88" s="24">
        <v>97.1</v>
      </c>
      <c r="N88" s="24">
        <v>102.5</v>
      </c>
      <c r="O88" s="24" t="s">
        <v>466</v>
      </c>
    </row>
    <row r="89" ht="15.75" customHeight="1">
      <c r="A89" s="24">
        <v>86.0</v>
      </c>
      <c r="B89" s="24" t="s">
        <v>152</v>
      </c>
      <c r="C89" s="24" t="s">
        <v>152</v>
      </c>
      <c r="D89" s="24" t="s">
        <v>651</v>
      </c>
      <c r="E89" s="24" t="s">
        <v>152</v>
      </c>
      <c r="F89" s="24" t="s">
        <v>17</v>
      </c>
      <c r="G89" s="24" t="s">
        <v>77</v>
      </c>
      <c r="H89" s="24">
        <v>109.0</v>
      </c>
      <c r="I89" s="24">
        <v>103.0</v>
      </c>
      <c r="J89" s="24">
        <v>89.0</v>
      </c>
      <c r="K89" s="24">
        <v>92.8</v>
      </c>
      <c r="L89" s="24">
        <v>101.8</v>
      </c>
      <c r="M89" s="24">
        <v>94.3</v>
      </c>
      <c r="N89" s="24">
        <v>36.5</v>
      </c>
      <c r="O89" s="24">
        <v>3.0</v>
      </c>
    </row>
    <row r="90" ht="15.75" customHeight="1">
      <c r="A90" s="24">
        <v>87.0</v>
      </c>
      <c r="B90" s="24" t="s">
        <v>139</v>
      </c>
      <c r="C90" s="24" t="s">
        <v>139</v>
      </c>
      <c r="D90" s="24" t="s">
        <v>652</v>
      </c>
      <c r="E90" s="24" t="s">
        <v>139</v>
      </c>
      <c r="F90" s="24" t="s">
        <v>34</v>
      </c>
      <c r="G90" s="24" t="s">
        <v>140</v>
      </c>
      <c r="H90" s="24">
        <v>75.0</v>
      </c>
      <c r="I90" s="24">
        <v>118.0</v>
      </c>
      <c r="J90" s="24">
        <v>81.0</v>
      </c>
      <c r="K90" s="24">
        <v>79.2</v>
      </c>
      <c r="L90" s="24">
        <v>70.1</v>
      </c>
      <c r="M90" s="24">
        <v>82.3</v>
      </c>
      <c r="N90" s="24">
        <v>142.8</v>
      </c>
      <c r="O90" s="24" t="s">
        <v>466</v>
      </c>
    </row>
    <row r="91" ht="15.75" customHeight="1">
      <c r="A91" s="24">
        <v>88.0</v>
      </c>
      <c r="B91" s="24" t="s">
        <v>171</v>
      </c>
      <c r="C91" s="24" t="s">
        <v>171</v>
      </c>
      <c r="D91" s="24" t="s">
        <v>653</v>
      </c>
      <c r="E91" s="24" t="s">
        <v>171</v>
      </c>
      <c r="F91" s="24" t="s">
        <v>34</v>
      </c>
      <c r="G91" s="24" t="s">
        <v>114</v>
      </c>
      <c r="H91" s="24">
        <v>106.0</v>
      </c>
      <c r="I91" s="24">
        <v>125.0</v>
      </c>
      <c r="J91" s="24">
        <v>80.0</v>
      </c>
      <c r="K91" s="24">
        <v>108.9</v>
      </c>
      <c r="L91" s="24">
        <v>93.1</v>
      </c>
      <c r="M91" s="24">
        <v>111.2</v>
      </c>
      <c r="N91" s="24">
        <v>149.4</v>
      </c>
      <c r="O91" s="24" t="s">
        <v>466</v>
      </c>
    </row>
    <row r="92" ht="15.75" customHeight="1">
      <c r="A92" s="24">
        <v>89.0</v>
      </c>
      <c r="B92" s="24" t="s">
        <v>143</v>
      </c>
      <c r="C92" s="24" t="s">
        <v>143</v>
      </c>
      <c r="D92" s="24" t="s">
        <v>654</v>
      </c>
      <c r="E92" s="24" t="s">
        <v>143</v>
      </c>
      <c r="F92" s="24" t="s">
        <v>61</v>
      </c>
      <c r="G92" s="24" t="s">
        <v>20</v>
      </c>
      <c r="H92" s="24">
        <v>73.0</v>
      </c>
      <c r="I92" s="24">
        <v>134.0</v>
      </c>
      <c r="J92" s="24">
        <v>82.0</v>
      </c>
      <c r="K92" s="24">
        <v>80.9</v>
      </c>
      <c r="L92" s="24">
        <v>75.4</v>
      </c>
      <c r="M92" s="24">
        <v>76.9</v>
      </c>
      <c r="N92" s="24">
        <v>66.7</v>
      </c>
      <c r="O92" s="24" t="s">
        <v>466</v>
      </c>
    </row>
    <row r="93" ht="15.75" customHeight="1">
      <c r="A93" s="24">
        <v>90.0</v>
      </c>
      <c r="B93" s="24" t="s">
        <v>166</v>
      </c>
      <c r="C93" s="24" t="s">
        <v>166</v>
      </c>
      <c r="D93" s="24" t="s">
        <v>655</v>
      </c>
      <c r="E93" s="24" t="s">
        <v>166</v>
      </c>
      <c r="F93" s="24" t="s">
        <v>61</v>
      </c>
      <c r="G93" s="24" t="s">
        <v>58</v>
      </c>
      <c r="H93" s="24">
        <v>129.0</v>
      </c>
      <c r="I93" s="24">
        <v>140.0</v>
      </c>
      <c r="J93" s="24">
        <v>112.0</v>
      </c>
      <c r="K93" s="24">
        <v>103.2</v>
      </c>
      <c r="L93" s="24">
        <v>113.7</v>
      </c>
      <c r="M93" s="24">
        <v>108.0</v>
      </c>
      <c r="N93" s="24">
        <v>184.5</v>
      </c>
      <c r="O93" s="24" t="s">
        <v>466</v>
      </c>
    </row>
    <row r="94" ht="15.75" customHeight="1">
      <c r="A94" s="24">
        <v>91.0</v>
      </c>
      <c r="B94" s="24" t="s">
        <v>150</v>
      </c>
      <c r="C94" s="24" t="s">
        <v>150</v>
      </c>
      <c r="D94" s="24" t="s">
        <v>656</v>
      </c>
      <c r="E94" s="24" t="s">
        <v>150</v>
      </c>
      <c r="F94" s="24" t="s">
        <v>61</v>
      </c>
      <c r="G94" s="24" t="s">
        <v>95</v>
      </c>
      <c r="H94" s="24">
        <v>209.0</v>
      </c>
      <c r="I94" s="24">
        <v>160.0</v>
      </c>
      <c r="J94" s="24">
        <v>83.0</v>
      </c>
      <c r="K94" s="24">
        <v>89.2</v>
      </c>
      <c r="L94" s="24">
        <v>81.1</v>
      </c>
      <c r="M94" s="24">
        <v>83.3</v>
      </c>
      <c r="N94" s="24">
        <v>107.3</v>
      </c>
      <c r="O94" s="24" t="s">
        <v>466</v>
      </c>
    </row>
    <row r="95" ht="15.75" customHeight="1">
      <c r="A95" s="24">
        <v>92.0</v>
      </c>
      <c r="B95" s="24" t="s">
        <v>147</v>
      </c>
      <c r="C95" s="24" t="s">
        <v>147</v>
      </c>
      <c r="D95" s="24" t="s">
        <v>657</v>
      </c>
      <c r="E95" s="24" t="s">
        <v>147</v>
      </c>
      <c r="F95" s="24" t="s">
        <v>61</v>
      </c>
      <c r="G95" s="24" t="s">
        <v>81</v>
      </c>
      <c r="H95" s="24">
        <v>69.0</v>
      </c>
      <c r="I95" s="24">
        <v>122.0</v>
      </c>
      <c r="J95" s="24">
        <v>110.0</v>
      </c>
      <c r="K95" s="24">
        <v>84.0</v>
      </c>
      <c r="L95" s="24">
        <v>81.5</v>
      </c>
      <c r="M95" s="24">
        <v>82.1</v>
      </c>
      <c r="N95" s="24">
        <v>78.0</v>
      </c>
      <c r="O95" s="24" t="s">
        <v>466</v>
      </c>
    </row>
    <row r="96" ht="15.75" customHeight="1">
      <c r="A96" s="24">
        <v>93.0</v>
      </c>
      <c r="B96" s="24" t="s">
        <v>159</v>
      </c>
      <c r="C96" s="24" t="s">
        <v>159</v>
      </c>
      <c r="D96" s="24" t="s">
        <v>658</v>
      </c>
      <c r="E96" s="24" t="s">
        <v>159</v>
      </c>
      <c r="F96" s="24" t="s">
        <v>17</v>
      </c>
      <c r="G96" s="24" t="s">
        <v>64</v>
      </c>
      <c r="H96" s="24">
        <v>105.0</v>
      </c>
      <c r="I96" s="24">
        <v>162.0</v>
      </c>
      <c r="J96" s="24">
        <v>90.0</v>
      </c>
      <c r="K96" s="24">
        <v>100.6</v>
      </c>
      <c r="L96" s="24">
        <v>111.8</v>
      </c>
      <c r="M96" s="24">
        <v>102.3</v>
      </c>
      <c r="N96" s="24">
        <v>136.3</v>
      </c>
      <c r="O96" s="24" t="s">
        <v>466</v>
      </c>
    </row>
    <row r="97" ht="15.75" customHeight="1">
      <c r="A97" s="24">
        <v>94.0</v>
      </c>
      <c r="B97" s="24" t="s">
        <v>186</v>
      </c>
      <c r="C97" s="24" t="s">
        <v>186</v>
      </c>
      <c r="D97" s="24" t="s">
        <v>659</v>
      </c>
      <c r="E97" s="24" t="s">
        <v>186</v>
      </c>
      <c r="F97" s="24" t="s">
        <v>17</v>
      </c>
      <c r="G97" s="24" t="s">
        <v>123</v>
      </c>
      <c r="H97" s="24">
        <v>120.0</v>
      </c>
      <c r="I97" s="24">
        <v>225.0</v>
      </c>
      <c r="J97" s="24">
        <v>88.0</v>
      </c>
      <c r="K97" s="24">
        <v>125.6</v>
      </c>
      <c r="L97" s="24">
        <v>136.1</v>
      </c>
      <c r="M97" s="24">
        <v>121.4</v>
      </c>
      <c r="N97" s="24">
        <v>115.0</v>
      </c>
      <c r="O97" s="24">
        <v>21.0</v>
      </c>
    </row>
    <row r="98" ht="15.75" customHeight="1">
      <c r="A98" s="24">
        <v>95.0</v>
      </c>
      <c r="B98" s="24" t="s">
        <v>167</v>
      </c>
      <c r="C98" s="24" t="s">
        <v>167</v>
      </c>
      <c r="D98" s="24" t="s">
        <v>660</v>
      </c>
      <c r="E98" s="24" t="s">
        <v>167</v>
      </c>
      <c r="F98" s="24" t="s">
        <v>17</v>
      </c>
      <c r="G98" s="24" t="s">
        <v>140</v>
      </c>
      <c r="H98" s="24">
        <v>95.0</v>
      </c>
      <c r="I98" s="24">
        <v>87.0</v>
      </c>
      <c r="J98" s="24">
        <v>200.0</v>
      </c>
      <c r="K98" s="24">
        <v>110.3</v>
      </c>
      <c r="L98" s="24">
        <v>128.3</v>
      </c>
      <c r="M98" s="24">
        <v>112.1</v>
      </c>
      <c r="N98" s="24">
        <v>120.7</v>
      </c>
      <c r="O98" s="24" t="s">
        <v>466</v>
      </c>
    </row>
    <row r="99" ht="15.75" customHeight="1">
      <c r="A99" s="24">
        <v>96.0</v>
      </c>
      <c r="B99" s="24" t="s">
        <v>176</v>
      </c>
      <c r="C99" s="24" t="s">
        <v>176</v>
      </c>
      <c r="D99" s="24" t="s">
        <v>661</v>
      </c>
      <c r="E99" s="24" t="s">
        <v>176</v>
      </c>
      <c r="F99" s="24" t="s">
        <v>34</v>
      </c>
      <c r="G99" s="24" t="s">
        <v>20</v>
      </c>
      <c r="H99" s="24">
        <v>100.0</v>
      </c>
      <c r="I99" s="24">
        <v>174.0</v>
      </c>
      <c r="J99" s="24">
        <v>94.0</v>
      </c>
      <c r="K99" s="24">
        <v>113.1</v>
      </c>
      <c r="L99" s="24">
        <v>99.3</v>
      </c>
      <c r="M99" s="24">
        <v>115.7</v>
      </c>
      <c r="N99" s="24">
        <v>117.5</v>
      </c>
      <c r="O99" s="24" t="s">
        <v>466</v>
      </c>
    </row>
    <row r="100" ht="15.75" customHeight="1">
      <c r="A100" s="24">
        <v>97.0</v>
      </c>
      <c r="B100" s="24" t="s">
        <v>161</v>
      </c>
      <c r="C100" s="24" t="s">
        <v>161</v>
      </c>
      <c r="D100" s="24" t="s">
        <v>662</v>
      </c>
      <c r="E100" s="24" t="s">
        <v>161</v>
      </c>
      <c r="F100" s="24" t="s">
        <v>34</v>
      </c>
      <c r="G100" s="24" t="s">
        <v>90</v>
      </c>
      <c r="H100" s="24">
        <v>104.0</v>
      </c>
      <c r="I100" s="24">
        <v>111.0</v>
      </c>
      <c r="J100" s="24">
        <v>78.0</v>
      </c>
      <c r="K100" s="24">
        <v>98.8</v>
      </c>
      <c r="L100" s="24">
        <v>92.3</v>
      </c>
      <c r="M100" s="24">
        <v>106.5</v>
      </c>
      <c r="N100" s="24">
        <v>98.5</v>
      </c>
      <c r="O100" s="24" t="s">
        <v>466</v>
      </c>
    </row>
    <row r="101" ht="15.75" customHeight="1">
      <c r="A101" s="24">
        <v>98.0</v>
      </c>
      <c r="B101" s="24" t="s">
        <v>160</v>
      </c>
      <c r="C101" s="24" t="s">
        <v>160</v>
      </c>
      <c r="D101" s="24" t="s">
        <v>663</v>
      </c>
      <c r="E101" s="24" t="s">
        <v>160</v>
      </c>
      <c r="F101" s="24" t="s">
        <v>34</v>
      </c>
      <c r="G101" s="24" t="s">
        <v>68</v>
      </c>
      <c r="H101" s="24">
        <v>72.0</v>
      </c>
      <c r="I101" s="24">
        <v>129.0</v>
      </c>
      <c r="J101" s="24">
        <v>84.0</v>
      </c>
      <c r="K101" s="24">
        <v>101.8</v>
      </c>
      <c r="L101" s="24">
        <v>94.5</v>
      </c>
      <c r="M101" s="24">
        <v>107.5</v>
      </c>
      <c r="N101" s="24">
        <v>71.6</v>
      </c>
      <c r="O101" s="24" t="s">
        <v>466</v>
      </c>
    </row>
    <row r="102" ht="15.75" customHeight="1">
      <c r="A102" s="24">
        <v>99.0</v>
      </c>
      <c r="B102" s="24" t="s">
        <v>145</v>
      </c>
      <c r="C102" s="24" t="s">
        <v>145</v>
      </c>
      <c r="D102" s="24" t="s">
        <v>664</v>
      </c>
      <c r="E102" s="24" t="s">
        <v>145</v>
      </c>
      <c r="F102" s="24" t="s">
        <v>34</v>
      </c>
      <c r="G102" s="24" t="s">
        <v>107</v>
      </c>
      <c r="H102" s="24">
        <v>82.0</v>
      </c>
      <c r="I102" s="24">
        <v>115.0</v>
      </c>
      <c r="J102" s="24">
        <v>79.0</v>
      </c>
      <c r="K102" s="24">
        <v>85.1</v>
      </c>
      <c r="L102" s="24">
        <v>84.4</v>
      </c>
      <c r="M102" s="24">
        <v>94.7</v>
      </c>
      <c r="N102" s="24">
        <v>92.5</v>
      </c>
      <c r="O102" s="24" t="s">
        <v>466</v>
      </c>
    </row>
    <row r="103" ht="15.75" customHeight="1">
      <c r="A103" s="24">
        <v>100.0</v>
      </c>
      <c r="B103" s="24" t="s">
        <v>200</v>
      </c>
      <c r="C103" s="24" t="s">
        <v>200</v>
      </c>
      <c r="D103" s="24" t="s">
        <v>665</v>
      </c>
      <c r="E103" s="24" t="s">
        <v>200</v>
      </c>
      <c r="F103" s="24" t="s">
        <v>34</v>
      </c>
      <c r="G103" s="24" t="s">
        <v>50</v>
      </c>
      <c r="H103" s="24">
        <v>116.0</v>
      </c>
      <c r="I103" s="24">
        <v>135.0</v>
      </c>
      <c r="J103" s="24">
        <v>100.0</v>
      </c>
      <c r="K103" s="24">
        <v>135.8</v>
      </c>
      <c r="L103" s="24">
        <v>136.2</v>
      </c>
      <c r="M103" s="24">
        <v>144.5</v>
      </c>
      <c r="N103" s="24">
        <v>80.5</v>
      </c>
      <c r="O103" s="24">
        <v>10.0</v>
      </c>
    </row>
    <row r="104" ht="15.75" customHeight="1">
      <c r="A104" s="24">
        <v>101.0</v>
      </c>
      <c r="B104" s="24" t="s">
        <v>197</v>
      </c>
      <c r="C104" s="24" t="s">
        <v>197</v>
      </c>
      <c r="D104" s="24" t="s">
        <v>666</v>
      </c>
      <c r="E104" s="24" t="s">
        <v>197</v>
      </c>
      <c r="F104" s="24" t="s">
        <v>34</v>
      </c>
      <c r="G104" s="24" t="s">
        <v>20</v>
      </c>
      <c r="H104" s="24">
        <v>143.0</v>
      </c>
      <c r="I104" s="24">
        <v>141.0</v>
      </c>
      <c r="J104" s="24">
        <v>95.0</v>
      </c>
      <c r="K104" s="24">
        <v>131.4</v>
      </c>
      <c r="L104" s="24">
        <v>118.8</v>
      </c>
      <c r="M104" s="24">
        <v>134.9</v>
      </c>
      <c r="N104" s="24">
        <v>157.7</v>
      </c>
      <c r="O104" s="24" t="s">
        <v>466</v>
      </c>
    </row>
    <row r="105" ht="15.75" customHeight="1">
      <c r="A105" s="24">
        <v>102.0</v>
      </c>
      <c r="B105" s="24" t="s">
        <v>163</v>
      </c>
      <c r="C105" s="24" t="s">
        <v>163</v>
      </c>
      <c r="D105" s="24" t="s">
        <v>667</v>
      </c>
      <c r="E105" s="24" t="s">
        <v>163</v>
      </c>
      <c r="F105" s="24" t="s">
        <v>34</v>
      </c>
      <c r="G105" s="24" t="s">
        <v>20</v>
      </c>
      <c r="H105" s="24">
        <v>99.0</v>
      </c>
      <c r="I105" s="24">
        <v>100.0</v>
      </c>
      <c r="J105" s="24">
        <v>98.0</v>
      </c>
      <c r="K105" s="24">
        <v>103.5</v>
      </c>
      <c r="L105" s="24">
        <v>109.1</v>
      </c>
      <c r="M105" s="24">
        <v>115.8</v>
      </c>
      <c r="N105" s="24">
        <v>99.4</v>
      </c>
      <c r="O105" s="24" t="s">
        <v>466</v>
      </c>
    </row>
    <row r="106" ht="15.75" customHeight="1">
      <c r="A106" s="24">
        <v>103.0</v>
      </c>
      <c r="B106" s="24" t="s">
        <v>194</v>
      </c>
      <c r="C106" s="24" t="s">
        <v>194</v>
      </c>
      <c r="D106" s="24" t="s">
        <v>668</v>
      </c>
      <c r="E106" s="24" t="s">
        <v>194</v>
      </c>
      <c r="F106" s="24" t="s">
        <v>34</v>
      </c>
      <c r="G106" s="24" t="s">
        <v>117</v>
      </c>
      <c r="H106" s="24">
        <v>152.0</v>
      </c>
      <c r="I106" s="24">
        <v>216.0</v>
      </c>
      <c r="J106" s="24">
        <v>96.0</v>
      </c>
      <c r="K106" s="24">
        <v>129.8</v>
      </c>
      <c r="L106" s="24">
        <v>123.3</v>
      </c>
      <c r="M106" s="24">
        <v>137.1</v>
      </c>
      <c r="N106" s="24">
        <v>120.5</v>
      </c>
      <c r="O106" s="24" t="s">
        <v>466</v>
      </c>
    </row>
    <row r="107" ht="15.75" customHeight="1">
      <c r="A107" s="24">
        <v>104.0</v>
      </c>
      <c r="B107" s="24" t="s">
        <v>174</v>
      </c>
      <c r="C107" s="24" t="s">
        <v>174</v>
      </c>
      <c r="D107" s="24" t="s">
        <v>669</v>
      </c>
      <c r="E107" s="24" t="s">
        <v>174</v>
      </c>
      <c r="F107" s="24" t="s">
        <v>34</v>
      </c>
      <c r="G107" s="24" t="s">
        <v>31</v>
      </c>
      <c r="H107" s="24">
        <v>101.0</v>
      </c>
      <c r="I107" s="24">
        <v>201.0</v>
      </c>
      <c r="J107" s="24">
        <v>101.0</v>
      </c>
      <c r="K107" s="24">
        <v>112.1</v>
      </c>
      <c r="L107" s="24">
        <v>110.4</v>
      </c>
      <c r="M107" s="24">
        <v>119.3</v>
      </c>
      <c r="N107" s="24">
        <v>167.5</v>
      </c>
      <c r="O107" s="24" t="s">
        <v>466</v>
      </c>
    </row>
    <row r="108" ht="15.75" customHeight="1">
      <c r="A108" s="24">
        <v>105.0</v>
      </c>
      <c r="B108" s="24" t="s">
        <v>156</v>
      </c>
      <c r="C108" s="24" t="s">
        <v>156</v>
      </c>
      <c r="D108" s="24" t="s">
        <v>670</v>
      </c>
      <c r="E108" s="24" t="s">
        <v>156</v>
      </c>
      <c r="F108" s="24" t="s">
        <v>34</v>
      </c>
      <c r="G108" s="24" t="s">
        <v>123</v>
      </c>
      <c r="H108" s="24">
        <v>97.0</v>
      </c>
      <c r="I108" s="24">
        <v>78.0</v>
      </c>
      <c r="J108" s="24">
        <v>99.0</v>
      </c>
      <c r="K108" s="24">
        <v>99.0</v>
      </c>
      <c r="L108" s="24">
        <v>103.2</v>
      </c>
      <c r="M108" s="24">
        <v>111.9</v>
      </c>
      <c r="N108" s="24">
        <v>127.4</v>
      </c>
      <c r="O108" s="24" t="s">
        <v>466</v>
      </c>
    </row>
    <row r="109" ht="15.75" customHeight="1">
      <c r="A109" s="24">
        <v>106.0</v>
      </c>
      <c r="B109" s="24" t="s">
        <v>212</v>
      </c>
      <c r="C109" s="24" t="s">
        <v>212</v>
      </c>
      <c r="D109" s="24" t="s">
        <v>671</v>
      </c>
      <c r="E109" s="24" t="s">
        <v>212</v>
      </c>
      <c r="F109" s="24" t="s">
        <v>34</v>
      </c>
      <c r="G109" s="24" t="s">
        <v>18</v>
      </c>
      <c r="H109" s="24">
        <v>137.0</v>
      </c>
      <c r="I109" s="24">
        <v>121.0</v>
      </c>
      <c r="J109" s="24">
        <v>97.0</v>
      </c>
      <c r="K109" s="24">
        <v>145.6</v>
      </c>
      <c r="L109" s="24">
        <v>148.8</v>
      </c>
      <c r="M109" s="24">
        <v>154.3</v>
      </c>
      <c r="N109" s="24">
        <v>139.1</v>
      </c>
      <c r="O109" s="24" t="s">
        <v>466</v>
      </c>
    </row>
    <row r="110" ht="15.75" customHeight="1">
      <c r="A110" s="24">
        <v>107.0</v>
      </c>
      <c r="B110" s="24" t="s">
        <v>157</v>
      </c>
      <c r="C110" s="24" t="s">
        <v>157</v>
      </c>
      <c r="D110" s="24" t="s">
        <v>672</v>
      </c>
      <c r="E110" s="24" t="s">
        <v>157</v>
      </c>
      <c r="F110" s="24" t="s">
        <v>61</v>
      </c>
      <c r="G110" s="24" t="s">
        <v>31</v>
      </c>
      <c r="H110" s="24">
        <v>98.0</v>
      </c>
      <c r="I110" s="24">
        <v>144.0</v>
      </c>
      <c r="J110" s="24">
        <v>111.0</v>
      </c>
      <c r="K110" s="24">
        <v>99.6</v>
      </c>
      <c r="L110" s="24">
        <v>111.5</v>
      </c>
      <c r="M110" s="24">
        <v>103.6</v>
      </c>
      <c r="N110" s="24">
        <v>170.3</v>
      </c>
      <c r="O110" s="24" t="s">
        <v>466</v>
      </c>
    </row>
    <row r="111" ht="15.75" customHeight="1">
      <c r="A111" s="24">
        <v>108.0</v>
      </c>
      <c r="B111" s="24" t="s">
        <v>187</v>
      </c>
      <c r="C111" s="24" t="s">
        <v>187</v>
      </c>
      <c r="D111" s="24" t="s">
        <v>673</v>
      </c>
      <c r="E111" s="24" t="s">
        <v>187</v>
      </c>
      <c r="F111" s="24" t="s">
        <v>61</v>
      </c>
      <c r="G111" s="24" t="s">
        <v>102</v>
      </c>
      <c r="H111" s="24">
        <v>91.0</v>
      </c>
      <c r="I111" s="24">
        <v>116.0</v>
      </c>
      <c r="J111" s="24">
        <v>113.0</v>
      </c>
      <c r="K111" s="24">
        <v>126.5</v>
      </c>
      <c r="L111" s="24">
        <v>129.4</v>
      </c>
      <c r="M111" s="24">
        <v>126.3</v>
      </c>
      <c r="N111" s="24">
        <v>86.9</v>
      </c>
      <c r="O111" s="24" t="s">
        <v>466</v>
      </c>
    </row>
    <row r="112" ht="15.75" customHeight="1">
      <c r="A112" s="24">
        <v>109.0</v>
      </c>
      <c r="B112" s="24" t="s">
        <v>198</v>
      </c>
      <c r="C112" s="24" t="s">
        <v>198</v>
      </c>
      <c r="D112" s="24" t="s">
        <v>674</v>
      </c>
      <c r="E112" s="24" t="s">
        <v>198</v>
      </c>
      <c r="F112" s="24" t="s">
        <v>61</v>
      </c>
      <c r="G112" s="24" t="s">
        <v>70</v>
      </c>
      <c r="H112" s="24">
        <v>123.0</v>
      </c>
      <c r="I112" s="24">
        <v>124.0</v>
      </c>
      <c r="J112" s="24">
        <v>115.0</v>
      </c>
      <c r="K112" s="24">
        <v>135.9</v>
      </c>
      <c r="L112" s="24">
        <v>127.2</v>
      </c>
      <c r="M112" s="24">
        <v>127.2</v>
      </c>
      <c r="N112" s="24">
        <v>82.6</v>
      </c>
      <c r="O112" s="24" t="s">
        <v>466</v>
      </c>
    </row>
    <row r="113" ht="15.75" customHeight="1">
      <c r="A113" s="24">
        <v>110.0</v>
      </c>
      <c r="B113" s="24" t="s">
        <v>154</v>
      </c>
      <c r="C113" s="24" t="s">
        <v>154</v>
      </c>
      <c r="D113" s="24" t="s">
        <v>675</v>
      </c>
      <c r="E113" s="24" t="s">
        <v>154</v>
      </c>
      <c r="F113" s="24" t="s">
        <v>75</v>
      </c>
      <c r="G113" s="24" t="s">
        <v>58</v>
      </c>
      <c r="H113" s="24">
        <v>80.0</v>
      </c>
      <c r="I113" s="24">
        <v>13.0</v>
      </c>
      <c r="J113" s="24">
        <v>117.0</v>
      </c>
      <c r="K113" s="24">
        <v>96.9</v>
      </c>
      <c r="L113" s="24">
        <v>99.0</v>
      </c>
      <c r="M113" s="24">
        <v>96.6</v>
      </c>
      <c r="N113" s="24">
        <v>184.2</v>
      </c>
      <c r="O113" s="24" t="s">
        <v>466</v>
      </c>
    </row>
    <row r="114" ht="15.75" customHeight="1">
      <c r="A114" s="24">
        <v>111.0</v>
      </c>
      <c r="B114" s="24" t="s">
        <v>142</v>
      </c>
      <c r="C114" s="24" t="s">
        <v>142</v>
      </c>
      <c r="D114" s="24" t="s">
        <v>676</v>
      </c>
      <c r="E114" s="24" t="s">
        <v>142</v>
      </c>
      <c r="F114" s="24" t="s">
        <v>75</v>
      </c>
      <c r="G114" s="24" t="s">
        <v>53</v>
      </c>
      <c r="H114" s="24">
        <v>86.0</v>
      </c>
      <c r="I114" s="24">
        <v>12.0</v>
      </c>
      <c r="J114" s="24">
        <v>116.0</v>
      </c>
      <c r="K114" s="24">
        <v>78.8</v>
      </c>
      <c r="L114" s="24">
        <v>80.0</v>
      </c>
      <c r="M114" s="24">
        <v>78.6</v>
      </c>
      <c r="N114" s="24">
        <v>110.9</v>
      </c>
      <c r="O114" s="24" t="s">
        <v>466</v>
      </c>
    </row>
    <row r="115" ht="15.75" customHeight="1">
      <c r="A115" s="24">
        <v>112.0</v>
      </c>
      <c r="B115" s="24" t="s">
        <v>148</v>
      </c>
      <c r="C115" s="24" t="s">
        <v>148</v>
      </c>
      <c r="D115" s="24" t="s">
        <v>677</v>
      </c>
      <c r="E115" s="24" t="s">
        <v>148</v>
      </c>
      <c r="F115" s="24" t="s">
        <v>75</v>
      </c>
      <c r="G115" s="24" t="s">
        <v>66</v>
      </c>
      <c r="H115" s="24">
        <v>79.0</v>
      </c>
      <c r="I115" s="24">
        <v>8.0</v>
      </c>
      <c r="J115" s="24">
        <v>118.0</v>
      </c>
      <c r="K115" s="24">
        <v>88.8</v>
      </c>
      <c r="L115" s="24">
        <v>90.4</v>
      </c>
      <c r="M115" s="24">
        <v>89.7</v>
      </c>
      <c r="N115" s="24">
        <v>95.0</v>
      </c>
      <c r="O115" s="24" t="s">
        <v>466</v>
      </c>
    </row>
    <row r="116" ht="15.75" customHeight="1">
      <c r="A116" s="24">
        <v>113.0</v>
      </c>
      <c r="B116" s="24" t="s">
        <v>136</v>
      </c>
      <c r="C116" s="24" t="s">
        <v>136</v>
      </c>
      <c r="D116" s="24" t="s">
        <v>678</v>
      </c>
      <c r="E116" s="24" t="s">
        <v>136</v>
      </c>
      <c r="F116" s="24" t="s">
        <v>75</v>
      </c>
      <c r="G116" s="24" t="s">
        <v>123</v>
      </c>
      <c r="H116" s="24">
        <v>96.0</v>
      </c>
      <c r="I116" s="24">
        <v>10.0</v>
      </c>
      <c r="J116" s="24">
        <v>119.0</v>
      </c>
      <c r="K116" s="24">
        <v>75.9</v>
      </c>
      <c r="L116" s="24">
        <v>77.7</v>
      </c>
      <c r="M116" s="24">
        <v>78.4</v>
      </c>
      <c r="N116" s="24">
        <v>97.2</v>
      </c>
      <c r="O116" s="24" t="s">
        <v>466</v>
      </c>
    </row>
    <row r="117" ht="15.75" customHeight="1">
      <c r="A117" s="24">
        <v>114.0</v>
      </c>
      <c r="B117" s="24" t="s">
        <v>151</v>
      </c>
      <c r="C117" s="24" t="s">
        <v>151</v>
      </c>
      <c r="D117" s="24" t="s">
        <v>679</v>
      </c>
      <c r="E117" s="24" t="s">
        <v>151</v>
      </c>
      <c r="F117" s="24" t="s">
        <v>75</v>
      </c>
      <c r="G117" s="24" t="s">
        <v>31</v>
      </c>
      <c r="H117" s="24">
        <v>84.0</v>
      </c>
      <c r="I117" s="24">
        <v>17.0</v>
      </c>
      <c r="J117" s="24">
        <v>120.0</v>
      </c>
      <c r="K117" s="24">
        <v>91.4</v>
      </c>
      <c r="L117" s="24">
        <v>92.2</v>
      </c>
      <c r="M117" s="24">
        <v>90.0</v>
      </c>
      <c r="N117" s="24">
        <v>176.3</v>
      </c>
      <c r="O117" s="24" t="s">
        <v>466</v>
      </c>
    </row>
    <row r="118" ht="15.75" customHeight="1">
      <c r="A118" s="24">
        <v>115.0</v>
      </c>
      <c r="B118" s="24" t="s">
        <v>155</v>
      </c>
      <c r="C118" s="24" t="s">
        <v>155</v>
      </c>
      <c r="D118" s="24" t="s">
        <v>680</v>
      </c>
      <c r="E118" s="24" t="s">
        <v>155</v>
      </c>
      <c r="F118" s="24" t="s">
        <v>75</v>
      </c>
      <c r="G118" s="24" t="s">
        <v>70</v>
      </c>
      <c r="H118" s="24">
        <v>107.0</v>
      </c>
      <c r="I118" s="24">
        <v>20.0</v>
      </c>
      <c r="J118" s="24">
        <v>121.0</v>
      </c>
      <c r="K118" s="24">
        <v>99.7</v>
      </c>
      <c r="L118" s="24">
        <v>101.8</v>
      </c>
      <c r="M118" s="24">
        <v>99.9</v>
      </c>
      <c r="N118" s="24">
        <v>117.4</v>
      </c>
      <c r="O118" s="24" t="s">
        <v>466</v>
      </c>
    </row>
    <row r="119" ht="15.75" customHeight="1">
      <c r="A119" s="24">
        <v>116.0</v>
      </c>
      <c r="B119" s="24" t="s">
        <v>182</v>
      </c>
      <c r="C119" s="24" t="s">
        <v>182</v>
      </c>
      <c r="D119" s="24" t="s">
        <v>681</v>
      </c>
      <c r="E119" s="24" t="s">
        <v>182</v>
      </c>
      <c r="F119" s="24" t="s">
        <v>34</v>
      </c>
      <c r="G119" s="24" t="s">
        <v>47</v>
      </c>
      <c r="H119" s="24">
        <v>113.0</v>
      </c>
      <c r="I119" s="24">
        <v>123.0</v>
      </c>
      <c r="J119" s="24">
        <v>106.0</v>
      </c>
      <c r="K119" s="24">
        <v>125.3</v>
      </c>
      <c r="L119" s="24">
        <v>143.9</v>
      </c>
      <c r="M119" s="24">
        <v>146.4</v>
      </c>
      <c r="N119" s="24">
        <v>97.6</v>
      </c>
      <c r="O119" s="24" t="s">
        <v>466</v>
      </c>
    </row>
    <row r="120" ht="15.75" customHeight="1">
      <c r="A120" s="24">
        <v>117.0</v>
      </c>
      <c r="B120" s="24" t="s">
        <v>206</v>
      </c>
      <c r="C120" s="24" t="s">
        <v>206</v>
      </c>
      <c r="D120" s="24" t="s">
        <v>682</v>
      </c>
      <c r="E120" s="24" t="s">
        <v>206</v>
      </c>
      <c r="F120" s="24" t="s">
        <v>34</v>
      </c>
      <c r="G120" s="24" t="s">
        <v>18</v>
      </c>
      <c r="H120" s="24">
        <v>158.0</v>
      </c>
      <c r="I120" s="24">
        <v>194.0</v>
      </c>
      <c r="J120" s="24">
        <v>102.0</v>
      </c>
      <c r="K120" s="24">
        <v>141.2</v>
      </c>
      <c r="L120" s="24">
        <v>147.0</v>
      </c>
      <c r="M120" s="24">
        <v>156.7</v>
      </c>
      <c r="N120" s="24">
        <v>119.1</v>
      </c>
      <c r="O120" s="24" t="s">
        <v>466</v>
      </c>
    </row>
    <row r="121" ht="15.75" customHeight="1">
      <c r="A121" s="24">
        <v>118.0</v>
      </c>
      <c r="B121" s="24" t="s">
        <v>195</v>
      </c>
      <c r="C121" s="24" t="s">
        <v>195</v>
      </c>
      <c r="D121" s="24" t="s">
        <v>683</v>
      </c>
      <c r="E121" s="24" t="s">
        <v>195</v>
      </c>
      <c r="F121" s="24" t="s">
        <v>34</v>
      </c>
      <c r="G121" s="24" t="s">
        <v>102</v>
      </c>
      <c r="H121" s="24">
        <v>111.0</v>
      </c>
      <c r="I121" s="24">
        <v>92.0</v>
      </c>
      <c r="J121" s="24">
        <v>108.0</v>
      </c>
      <c r="K121" s="24">
        <v>132.4</v>
      </c>
      <c r="L121" s="24">
        <v>127.8</v>
      </c>
      <c r="M121" s="24">
        <v>139.0</v>
      </c>
      <c r="N121" s="24">
        <v>44.2</v>
      </c>
      <c r="O121" s="24">
        <v>6.0</v>
      </c>
    </row>
    <row r="122" ht="15.75" customHeight="1">
      <c r="A122" s="24">
        <v>119.0</v>
      </c>
      <c r="B122" s="24" t="s">
        <v>153</v>
      </c>
      <c r="C122" s="24" t="s">
        <v>153</v>
      </c>
      <c r="D122" s="24" t="s">
        <v>684</v>
      </c>
      <c r="E122" s="24" t="s">
        <v>153</v>
      </c>
      <c r="F122" s="24" t="s">
        <v>34</v>
      </c>
      <c r="G122" s="24" t="s">
        <v>81</v>
      </c>
      <c r="H122" s="24">
        <v>134.0</v>
      </c>
      <c r="I122" s="24">
        <v>98.0</v>
      </c>
      <c r="J122" s="24">
        <v>107.0</v>
      </c>
      <c r="K122" s="24">
        <v>97.9</v>
      </c>
      <c r="L122" s="24">
        <v>111.2</v>
      </c>
      <c r="M122" s="24">
        <v>113.6</v>
      </c>
      <c r="N122" s="24">
        <v>82.3</v>
      </c>
      <c r="O122" s="24" t="s">
        <v>466</v>
      </c>
    </row>
    <row r="123" ht="15.75" customHeight="1">
      <c r="A123" s="24">
        <v>120.0</v>
      </c>
      <c r="B123" s="24" t="s">
        <v>216</v>
      </c>
      <c r="C123" s="24" t="s">
        <v>216</v>
      </c>
      <c r="D123" s="24" t="s">
        <v>685</v>
      </c>
      <c r="E123" s="24" t="s">
        <v>216</v>
      </c>
      <c r="F123" s="24" t="s">
        <v>34</v>
      </c>
      <c r="G123" s="24" t="s">
        <v>140</v>
      </c>
      <c r="H123" s="24">
        <v>153.0</v>
      </c>
      <c r="I123" s="24">
        <v>117.0</v>
      </c>
      <c r="J123" s="24">
        <v>147.0</v>
      </c>
      <c r="K123" s="24">
        <v>151.4</v>
      </c>
      <c r="L123" s="24">
        <v>146.0</v>
      </c>
      <c r="M123" s="24">
        <v>159.6</v>
      </c>
      <c r="N123" s="24">
        <v>82.7</v>
      </c>
      <c r="O123" s="24" t="s">
        <v>466</v>
      </c>
    </row>
    <row r="124" ht="15.75" customHeight="1">
      <c r="A124" s="24">
        <v>121.0</v>
      </c>
      <c r="B124" s="24" t="s">
        <v>205</v>
      </c>
      <c r="C124" s="24" t="s">
        <v>205</v>
      </c>
      <c r="D124" s="24" t="s">
        <v>686</v>
      </c>
      <c r="E124" s="24" t="s">
        <v>205</v>
      </c>
      <c r="F124" s="24" t="s">
        <v>34</v>
      </c>
      <c r="G124" s="24" t="s">
        <v>114</v>
      </c>
      <c r="H124" s="24">
        <v>222.0</v>
      </c>
      <c r="I124" s="24">
        <v>159.0</v>
      </c>
      <c r="J124" s="24">
        <v>109.0</v>
      </c>
      <c r="K124" s="24">
        <v>140.3</v>
      </c>
      <c r="L124" s="24">
        <v>153.5</v>
      </c>
      <c r="M124" s="24">
        <v>157.7</v>
      </c>
      <c r="N124" s="24">
        <v>175.7</v>
      </c>
      <c r="O124" s="24" t="s">
        <v>466</v>
      </c>
    </row>
    <row r="125" ht="15.75" customHeight="1">
      <c r="A125" s="24">
        <v>122.0</v>
      </c>
      <c r="B125" s="24" t="s">
        <v>199</v>
      </c>
      <c r="C125" s="24" t="s">
        <v>199</v>
      </c>
      <c r="D125" s="24" t="s">
        <v>687</v>
      </c>
      <c r="E125" s="24" t="s">
        <v>199</v>
      </c>
      <c r="F125" s="24" t="s">
        <v>34</v>
      </c>
      <c r="G125" s="24" t="s">
        <v>66</v>
      </c>
      <c r="H125" s="24">
        <v>130.0</v>
      </c>
      <c r="I125" s="24">
        <v>93.0</v>
      </c>
      <c r="J125" s="24">
        <v>125.0</v>
      </c>
      <c r="K125" s="24">
        <v>132.5</v>
      </c>
      <c r="L125" s="24">
        <v>126.3</v>
      </c>
      <c r="M125" s="24">
        <v>134.8</v>
      </c>
      <c r="N125" s="24">
        <v>62.3</v>
      </c>
      <c r="O125" s="24">
        <v>8.0</v>
      </c>
    </row>
    <row r="126" ht="15.75" customHeight="1">
      <c r="A126" s="24">
        <v>123.0</v>
      </c>
      <c r="B126" s="24" t="s">
        <v>201</v>
      </c>
      <c r="C126" s="24" t="s">
        <v>201</v>
      </c>
      <c r="D126" s="24" t="s">
        <v>688</v>
      </c>
      <c r="E126" s="24" t="s">
        <v>201</v>
      </c>
      <c r="F126" s="24" t="s">
        <v>34</v>
      </c>
      <c r="G126" s="24" t="s">
        <v>36</v>
      </c>
      <c r="H126" s="24">
        <v>118.0</v>
      </c>
      <c r="I126" s="24">
        <v>148.0</v>
      </c>
      <c r="J126" s="24">
        <v>123.0</v>
      </c>
      <c r="K126" s="24">
        <v>138.8</v>
      </c>
      <c r="L126" s="24">
        <v>134.6</v>
      </c>
      <c r="M126" s="24">
        <v>140.8</v>
      </c>
      <c r="N126" s="24">
        <v>64.2</v>
      </c>
      <c r="O126" s="24">
        <v>9.0</v>
      </c>
    </row>
    <row r="127" ht="15.75" customHeight="1">
      <c r="A127" s="24">
        <v>124.0</v>
      </c>
      <c r="B127" s="24" t="s">
        <v>158</v>
      </c>
      <c r="C127" s="24" t="s">
        <v>158</v>
      </c>
      <c r="D127" s="24" t="s">
        <v>689</v>
      </c>
      <c r="E127" s="24" t="s">
        <v>158</v>
      </c>
      <c r="F127" s="24" t="s">
        <v>17</v>
      </c>
      <c r="G127" s="24" t="s">
        <v>111</v>
      </c>
      <c r="H127" s="24">
        <v>62.0</v>
      </c>
      <c r="I127" s="24">
        <v>173.0</v>
      </c>
      <c r="J127" s="24">
        <v>105.0</v>
      </c>
      <c r="K127" s="24">
        <v>102.3</v>
      </c>
      <c r="L127" s="24">
        <v>118.3</v>
      </c>
      <c r="M127" s="24">
        <v>105.7</v>
      </c>
      <c r="N127" s="24">
        <v>113.3</v>
      </c>
      <c r="O127" s="24" t="s">
        <v>466</v>
      </c>
    </row>
    <row r="128" ht="15.75" customHeight="1">
      <c r="A128" s="24">
        <v>125.0</v>
      </c>
      <c r="B128" s="24" t="s">
        <v>449</v>
      </c>
      <c r="C128" s="24" t="s">
        <v>449</v>
      </c>
      <c r="D128" s="24" t="s">
        <v>690</v>
      </c>
      <c r="E128" s="24" t="s">
        <v>449</v>
      </c>
      <c r="F128" s="24" t="e">
        <v>#N/A</v>
      </c>
      <c r="G128" s="24" t="e">
        <v>#N/A</v>
      </c>
      <c r="H128" s="24">
        <v>350.0</v>
      </c>
      <c r="I128" s="24" t="e">
        <v>#N/A</v>
      </c>
      <c r="J128" s="24" t="e">
        <v>#N/A</v>
      </c>
      <c r="K128" s="24" t="e">
        <v>#N/A</v>
      </c>
      <c r="L128" s="24" t="e">
        <v>#N/A</v>
      </c>
      <c r="M128" s="24" t="e">
        <v>#N/A</v>
      </c>
      <c r="N128" s="24">
        <v>160.7</v>
      </c>
      <c r="O128" s="24" t="s">
        <v>466</v>
      </c>
    </row>
    <row r="129" ht="15.75" customHeight="1">
      <c r="A129" s="24">
        <v>126.0</v>
      </c>
      <c r="B129" s="24" t="s">
        <v>173</v>
      </c>
      <c r="C129" s="24" t="s">
        <v>173</v>
      </c>
      <c r="D129" s="24" t="s">
        <v>691</v>
      </c>
      <c r="E129" s="24" t="s">
        <v>173</v>
      </c>
      <c r="F129" s="24" t="s">
        <v>17</v>
      </c>
      <c r="G129" s="24" t="s">
        <v>140</v>
      </c>
      <c r="H129" s="24">
        <v>83.0</v>
      </c>
      <c r="I129" s="24">
        <v>142.0</v>
      </c>
      <c r="J129" s="24">
        <v>104.0</v>
      </c>
      <c r="K129" s="24">
        <v>111.3</v>
      </c>
      <c r="L129" s="24">
        <v>78.3</v>
      </c>
      <c r="M129" s="24">
        <v>87.8</v>
      </c>
      <c r="N129" s="24">
        <v>135.2</v>
      </c>
      <c r="O129" s="24" t="s">
        <v>466</v>
      </c>
    </row>
    <row r="130" ht="15.75" customHeight="1">
      <c r="A130" s="24">
        <v>127.0</v>
      </c>
      <c r="B130" s="24" t="s">
        <v>218</v>
      </c>
      <c r="C130" s="24" t="s">
        <v>218</v>
      </c>
      <c r="D130" s="24" t="s">
        <v>692</v>
      </c>
      <c r="E130" s="24" t="s">
        <v>218</v>
      </c>
      <c r="F130" s="24" t="s">
        <v>34</v>
      </c>
      <c r="G130" s="24" t="s">
        <v>66</v>
      </c>
      <c r="H130" s="24">
        <v>148.0</v>
      </c>
      <c r="I130" s="24">
        <v>197.0</v>
      </c>
      <c r="J130" s="24">
        <v>124.0</v>
      </c>
      <c r="K130" s="24">
        <v>153.9</v>
      </c>
      <c r="L130" s="24">
        <v>163.4</v>
      </c>
      <c r="M130" s="24">
        <v>168.1</v>
      </c>
      <c r="N130" s="24">
        <v>222.5</v>
      </c>
      <c r="O130" s="24" t="s">
        <v>466</v>
      </c>
    </row>
    <row r="131" ht="15.75" customHeight="1">
      <c r="A131" s="24">
        <v>128.0</v>
      </c>
      <c r="B131" s="24" t="s">
        <v>172</v>
      </c>
      <c r="C131" s="24" t="s">
        <v>172</v>
      </c>
      <c r="D131" s="24" t="s">
        <v>693</v>
      </c>
      <c r="E131" s="24" t="s">
        <v>172</v>
      </c>
      <c r="F131" s="24" t="s">
        <v>34</v>
      </c>
      <c r="G131" s="24" t="s">
        <v>23</v>
      </c>
      <c r="H131" s="24">
        <v>112.0</v>
      </c>
      <c r="I131" s="24">
        <v>105.0</v>
      </c>
      <c r="J131" s="24">
        <v>126.0</v>
      </c>
      <c r="K131" s="24">
        <v>113.7</v>
      </c>
      <c r="L131" s="24">
        <v>112.1</v>
      </c>
      <c r="M131" s="24">
        <v>121.2</v>
      </c>
      <c r="N131" s="24">
        <v>39.9</v>
      </c>
      <c r="O131" s="24">
        <v>5.0</v>
      </c>
    </row>
    <row r="132" ht="15.75" customHeight="1">
      <c r="A132" s="24">
        <v>129.0</v>
      </c>
      <c r="B132" s="24" t="s">
        <v>694</v>
      </c>
      <c r="C132" s="24" t="s">
        <v>233</v>
      </c>
      <c r="D132" s="24" t="s">
        <v>695</v>
      </c>
      <c r="E132" s="24" t="s">
        <v>233</v>
      </c>
      <c r="F132" s="24" t="s">
        <v>34</v>
      </c>
      <c r="G132" s="24" t="s">
        <v>111</v>
      </c>
      <c r="H132" s="24">
        <v>155.0</v>
      </c>
      <c r="I132" s="24">
        <v>178.0</v>
      </c>
      <c r="J132" s="24">
        <v>148.0</v>
      </c>
      <c r="K132" s="24">
        <v>171.6</v>
      </c>
      <c r="L132" s="24">
        <v>174.6</v>
      </c>
      <c r="M132" s="24">
        <v>173.3</v>
      </c>
      <c r="N132" s="24">
        <v>97.3</v>
      </c>
      <c r="O132" s="24">
        <v>12.0</v>
      </c>
    </row>
    <row r="133" ht="15.75" customHeight="1">
      <c r="A133" s="24">
        <v>130.0</v>
      </c>
      <c r="B133" s="24" t="s">
        <v>179</v>
      </c>
      <c r="C133" s="24" t="s">
        <v>179</v>
      </c>
      <c r="D133" s="24" t="s">
        <v>696</v>
      </c>
      <c r="E133" s="24" t="s">
        <v>179</v>
      </c>
      <c r="F133" s="24" t="s">
        <v>34</v>
      </c>
      <c r="G133" s="24" t="s">
        <v>83</v>
      </c>
      <c r="H133" s="24">
        <v>145.0</v>
      </c>
      <c r="I133" s="24">
        <v>112.0</v>
      </c>
      <c r="J133" s="24">
        <v>146.0</v>
      </c>
      <c r="K133" s="24">
        <v>117.5</v>
      </c>
      <c r="L133" s="24">
        <v>108.5</v>
      </c>
      <c r="M133" s="24">
        <v>123.3</v>
      </c>
      <c r="N133" s="24">
        <v>117.9</v>
      </c>
      <c r="O133" s="24" t="s">
        <v>466</v>
      </c>
    </row>
    <row r="134" ht="15.75" customHeight="1">
      <c r="A134" s="24">
        <v>131.0</v>
      </c>
      <c r="B134" s="24" t="s">
        <v>185</v>
      </c>
      <c r="C134" s="24" t="s">
        <v>185</v>
      </c>
      <c r="D134" s="24" t="s">
        <v>697</v>
      </c>
      <c r="E134" s="24" t="s">
        <v>185</v>
      </c>
      <c r="F134" s="24" t="s">
        <v>17</v>
      </c>
      <c r="G134" s="24" t="s">
        <v>36</v>
      </c>
      <c r="H134" s="24">
        <v>133.0</v>
      </c>
      <c r="I134" s="24">
        <v>258.0</v>
      </c>
      <c r="J134" s="24">
        <v>93.0</v>
      </c>
      <c r="K134" s="24">
        <v>125.6</v>
      </c>
      <c r="L134" s="24">
        <v>136.3</v>
      </c>
      <c r="M134" s="24">
        <v>125.5</v>
      </c>
      <c r="N134" s="24">
        <v>117.7</v>
      </c>
      <c r="O134" s="24" t="s">
        <v>466</v>
      </c>
    </row>
    <row r="135" ht="15.75" customHeight="1">
      <c r="A135" s="24">
        <v>132.0</v>
      </c>
      <c r="B135" s="24" t="s">
        <v>162</v>
      </c>
      <c r="C135" s="24" t="s">
        <v>162</v>
      </c>
      <c r="D135" s="24" t="s">
        <v>698</v>
      </c>
      <c r="E135" s="24" t="s">
        <v>162</v>
      </c>
      <c r="F135" s="24" t="s">
        <v>17</v>
      </c>
      <c r="G135" s="24" t="s">
        <v>117</v>
      </c>
      <c r="H135" s="24">
        <v>117.0</v>
      </c>
      <c r="I135" s="24">
        <v>139.0</v>
      </c>
      <c r="J135" s="24">
        <v>92.0</v>
      </c>
      <c r="K135" s="24">
        <v>102.6</v>
      </c>
      <c r="L135" s="24">
        <v>98.0</v>
      </c>
      <c r="M135" s="24">
        <v>95.3</v>
      </c>
      <c r="N135" s="24">
        <v>134.3</v>
      </c>
      <c r="O135" s="24" t="s">
        <v>466</v>
      </c>
    </row>
    <row r="136" ht="15.75" customHeight="1">
      <c r="A136" s="24">
        <v>133.0</v>
      </c>
      <c r="B136" s="24" t="s">
        <v>175</v>
      </c>
      <c r="C136" s="24" t="s">
        <v>175</v>
      </c>
      <c r="D136" s="24" t="s">
        <v>699</v>
      </c>
      <c r="E136" s="24" t="s">
        <v>175</v>
      </c>
      <c r="F136" s="24" t="s">
        <v>17</v>
      </c>
      <c r="G136" s="24" t="s">
        <v>31</v>
      </c>
      <c r="H136" s="24">
        <v>124.0</v>
      </c>
      <c r="I136" s="24">
        <v>251.0</v>
      </c>
      <c r="J136" s="24">
        <v>103.0</v>
      </c>
      <c r="K136" s="24">
        <v>113.0</v>
      </c>
      <c r="L136" s="24">
        <v>118.7</v>
      </c>
      <c r="M136" s="24">
        <v>110.7</v>
      </c>
      <c r="N136" s="24">
        <v>175.0</v>
      </c>
      <c r="O136" s="24" t="s">
        <v>466</v>
      </c>
    </row>
    <row r="137" ht="15.75" customHeight="1">
      <c r="A137" s="24">
        <v>134.0</v>
      </c>
      <c r="B137" s="24" t="s">
        <v>213</v>
      </c>
      <c r="C137" s="24" t="s">
        <v>213</v>
      </c>
      <c r="D137" s="24" t="s">
        <v>700</v>
      </c>
      <c r="E137" s="24" t="s">
        <v>213</v>
      </c>
      <c r="F137" s="24" t="s">
        <v>17</v>
      </c>
      <c r="G137" s="24" t="s">
        <v>66</v>
      </c>
      <c r="H137" s="24">
        <v>136.0</v>
      </c>
      <c r="I137" s="24">
        <v>168.0</v>
      </c>
      <c r="J137" s="24">
        <v>140.0</v>
      </c>
      <c r="K137" s="24">
        <v>146.7</v>
      </c>
      <c r="L137" s="24">
        <v>144.1</v>
      </c>
      <c r="M137" s="24">
        <v>137.1</v>
      </c>
      <c r="N137" s="24">
        <v>193.6</v>
      </c>
      <c r="O137" s="24" t="s">
        <v>466</v>
      </c>
    </row>
    <row r="138" ht="15.75" customHeight="1">
      <c r="A138" s="24">
        <v>135.0</v>
      </c>
      <c r="B138" s="24" t="s">
        <v>701</v>
      </c>
      <c r="C138" s="24" t="s">
        <v>266</v>
      </c>
      <c r="D138" s="24" t="s">
        <v>702</v>
      </c>
      <c r="E138" s="24" t="s">
        <v>266</v>
      </c>
      <c r="F138" s="24" t="s">
        <v>17</v>
      </c>
      <c r="G138" s="24" t="s">
        <v>90</v>
      </c>
      <c r="H138" s="24">
        <v>180.0</v>
      </c>
      <c r="I138" s="24" t="e">
        <v>#N/A</v>
      </c>
      <c r="J138" s="24">
        <v>160.0</v>
      </c>
      <c r="K138" s="24">
        <v>202.0</v>
      </c>
      <c r="L138" s="24">
        <v>203.9</v>
      </c>
      <c r="M138" s="24">
        <v>191.2</v>
      </c>
      <c r="N138" s="24">
        <v>173.9</v>
      </c>
      <c r="O138" s="24">
        <v>25.0</v>
      </c>
    </row>
    <row r="139" ht="15.75" customHeight="1">
      <c r="A139" s="24">
        <v>136.0</v>
      </c>
      <c r="B139" s="24" t="s">
        <v>165</v>
      </c>
      <c r="C139" s="24" t="s">
        <v>165</v>
      </c>
      <c r="D139" s="24" t="s">
        <v>703</v>
      </c>
      <c r="E139" s="24" t="s">
        <v>165</v>
      </c>
      <c r="F139" s="24" t="s">
        <v>61</v>
      </c>
      <c r="G139" s="24" t="s">
        <v>53</v>
      </c>
      <c r="H139" s="24">
        <v>102.0</v>
      </c>
      <c r="I139" s="24">
        <v>155.0</v>
      </c>
      <c r="J139" s="24">
        <v>114.0</v>
      </c>
      <c r="K139" s="24">
        <v>102.4</v>
      </c>
      <c r="L139" s="24">
        <v>96.0</v>
      </c>
      <c r="M139" s="24">
        <v>97.4</v>
      </c>
      <c r="N139" s="24">
        <v>146.6</v>
      </c>
      <c r="O139" s="24" t="s">
        <v>466</v>
      </c>
    </row>
    <row r="140" ht="15.75" customHeight="1">
      <c r="A140" s="24">
        <v>137.0</v>
      </c>
      <c r="B140" s="24" t="s">
        <v>177</v>
      </c>
      <c r="C140" s="24" t="s">
        <v>177</v>
      </c>
      <c r="D140" s="24" t="s">
        <v>704</v>
      </c>
      <c r="E140" s="24" t="s">
        <v>177</v>
      </c>
      <c r="F140" s="24" t="s">
        <v>61</v>
      </c>
      <c r="G140" s="24" t="s">
        <v>41</v>
      </c>
      <c r="H140" s="24">
        <v>89.0</v>
      </c>
      <c r="I140" s="24">
        <v>130.0</v>
      </c>
      <c r="J140" s="24">
        <v>136.0</v>
      </c>
      <c r="K140" s="24">
        <v>118.3</v>
      </c>
      <c r="L140" s="24">
        <v>107.8</v>
      </c>
      <c r="M140" s="24">
        <v>110.9</v>
      </c>
      <c r="N140" s="24">
        <v>105.0</v>
      </c>
      <c r="O140" s="24" t="s">
        <v>466</v>
      </c>
    </row>
    <row r="141" ht="15.75" customHeight="1">
      <c r="A141" s="24">
        <v>138.0</v>
      </c>
      <c r="B141" s="24" t="s">
        <v>181</v>
      </c>
      <c r="C141" s="24" t="s">
        <v>181</v>
      </c>
      <c r="D141" s="24" t="s">
        <v>705</v>
      </c>
      <c r="E141" s="24" t="s">
        <v>181</v>
      </c>
      <c r="F141" s="24" t="s">
        <v>61</v>
      </c>
      <c r="G141" s="24" t="s">
        <v>117</v>
      </c>
      <c r="H141" s="24">
        <v>126.0</v>
      </c>
      <c r="I141" s="24">
        <v>136.0</v>
      </c>
      <c r="J141" s="24">
        <v>134.0</v>
      </c>
      <c r="K141" s="24">
        <v>120.5</v>
      </c>
      <c r="L141" s="24">
        <v>106.0</v>
      </c>
      <c r="M141" s="24">
        <v>112.0</v>
      </c>
      <c r="N141" s="24">
        <v>98.1</v>
      </c>
      <c r="O141" s="24" t="s">
        <v>466</v>
      </c>
    </row>
    <row r="142" ht="15.75" customHeight="1">
      <c r="A142" s="24">
        <v>139.0</v>
      </c>
      <c r="B142" s="24" t="s">
        <v>224</v>
      </c>
      <c r="C142" s="24" t="s">
        <v>224</v>
      </c>
      <c r="D142" s="24" t="s">
        <v>706</v>
      </c>
      <c r="E142" s="24" t="s">
        <v>224</v>
      </c>
      <c r="F142" s="24" t="s">
        <v>61</v>
      </c>
      <c r="G142" s="24" t="s">
        <v>114</v>
      </c>
      <c r="H142" s="24">
        <v>190.0</v>
      </c>
      <c r="I142" s="24">
        <v>146.0</v>
      </c>
      <c r="J142" s="24">
        <v>135.0</v>
      </c>
      <c r="K142" s="24">
        <v>157.1</v>
      </c>
      <c r="L142" s="24">
        <v>164.2</v>
      </c>
      <c r="M142" s="24">
        <v>158.0</v>
      </c>
      <c r="N142" s="24">
        <v>173.8</v>
      </c>
      <c r="O142" s="24" t="s">
        <v>466</v>
      </c>
    </row>
    <row r="143" ht="15.75" customHeight="1">
      <c r="A143" s="24">
        <v>140.0</v>
      </c>
      <c r="B143" s="24" t="s">
        <v>164</v>
      </c>
      <c r="C143" s="24" t="s">
        <v>164</v>
      </c>
      <c r="D143" s="24" t="s">
        <v>707</v>
      </c>
      <c r="E143" s="24" t="s">
        <v>164</v>
      </c>
      <c r="F143" s="24" t="s">
        <v>75</v>
      </c>
      <c r="G143" s="24" t="s">
        <v>39</v>
      </c>
      <c r="H143" s="24">
        <v>94.0</v>
      </c>
      <c r="I143" s="24">
        <v>18.0</v>
      </c>
      <c r="J143" s="24">
        <v>122.0</v>
      </c>
      <c r="K143" s="24">
        <v>102.7</v>
      </c>
      <c r="L143" s="24">
        <v>104.3</v>
      </c>
      <c r="M143" s="24">
        <v>102.8</v>
      </c>
      <c r="N143" s="24">
        <v>122.5</v>
      </c>
      <c r="O143" s="24" t="s">
        <v>466</v>
      </c>
    </row>
    <row r="144" ht="15.75" customHeight="1">
      <c r="A144" s="24">
        <v>141.0</v>
      </c>
      <c r="B144" s="24" t="s">
        <v>178</v>
      </c>
      <c r="C144" s="24" t="s">
        <v>178</v>
      </c>
      <c r="D144" s="24" t="s">
        <v>708</v>
      </c>
      <c r="E144" s="24" t="s">
        <v>178</v>
      </c>
      <c r="F144" s="24" t="s">
        <v>75</v>
      </c>
      <c r="G144" s="24" t="s">
        <v>20</v>
      </c>
      <c r="H144" s="24">
        <v>114.0</v>
      </c>
      <c r="I144" s="24">
        <v>21.0</v>
      </c>
      <c r="J144" s="24">
        <v>137.0</v>
      </c>
      <c r="K144" s="24">
        <v>118.2</v>
      </c>
      <c r="L144" s="24">
        <v>120.2</v>
      </c>
      <c r="M144" s="24">
        <v>114.5</v>
      </c>
      <c r="N144" s="24">
        <v>120.5</v>
      </c>
      <c r="O144" s="24" t="s">
        <v>466</v>
      </c>
    </row>
    <row r="145" ht="15.75" customHeight="1">
      <c r="A145" s="24">
        <v>142.0</v>
      </c>
      <c r="B145" s="24" t="s">
        <v>180</v>
      </c>
      <c r="C145" s="24" t="s">
        <v>180</v>
      </c>
      <c r="D145" s="24" t="s">
        <v>709</v>
      </c>
      <c r="E145" s="24" t="s">
        <v>180</v>
      </c>
      <c r="F145" s="24" t="s">
        <v>75</v>
      </c>
      <c r="G145" s="24" t="s">
        <v>90</v>
      </c>
      <c r="H145" s="24">
        <v>125.0</v>
      </c>
      <c r="I145" s="24">
        <v>22.0</v>
      </c>
      <c r="J145" s="24">
        <v>138.0</v>
      </c>
      <c r="K145" s="24">
        <v>118.7</v>
      </c>
      <c r="L145" s="24">
        <v>120.2</v>
      </c>
      <c r="M145" s="24">
        <v>117.2</v>
      </c>
      <c r="N145" s="24">
        <v>210.3</v>
      </c>
      <c r="O145" s="24" t="s">
        <v>466</v>
      </c>
    </row>
    <row r="146" ht="15.75" customHeight="1">
      <c r="A146" s="24">
        <v>143.0</v>
      </c>
      <c r="B146" s="24" t="s">
        <v>209</v>
      </c>
      <c r="C146" s="24" t="s">
        <v>209</v>
      </c>
      <c r="D146" s="24" t="s">
        <v>710</v>
      </c>
      <c r="E146" s="24" t="s">
        <v>209</v>
      </c>
      <c r="F146" s="24" t="s">
        <v>17</v>
      </c>
      <c r="G146" s="24" t="s">
        <v>23</v>
      </c>
      <c r="H146" s="24">
        <v>127.0</v>
      </c>
      <c r="I146" s="24">
        <v>204.0</v>
      </c>
      <c r="J146" s="24">
        <v>128.0</v>
      </c>
      <c r="K146" s="24">
        <v>141.9</v>
      </c>
      <c r="L146" s="24">
        <v>140.2</v>
      </c>
      <c r="M146" s="24">
        <v>134.5</v>
      </c>
      <c r="N146" s="24">
        <v>130.9</v>
      </c>
      <c r="O146" s="24" t="s">
        <v>466</v>
      </c>
    </row>
    <row r="147" ht="15.75" customHeight="1">
      <c r="A147" s="24">
        <v>144.0</v>
      </c>
      <c r="B147" s="24" t="s">
        <v>254</v>
      </c>
      <c r="C147" s="24" t="s">
        <v>254</v>
      </c>
      <c r="D147" s="24" t="s">
        <v>711</v>
      </c>
      <c r="E147" s="24" t="s">
        <v>254</v>
      </c>
      <c r="F147" s="24" t="s">
        <v>17</v>
      </c>
      <c r="G147" s="24" t="s">
        <v>27</v>
      </c>
      <c r="H147" s="24">
        <v>182.0</v>
      </c>
      <c r="I147" s="24" t="e">
        <v>#N/A</v>
      </c>
      <c r="J147" s="24">
        <v>159.0</v>
      </c>
      <c r="K147" s="24">
        <v>194.7</v>
      </c>
      <c r="L147" s="24">
        <v>192.3</v>
      </c>
      <c r="M147" s="24">
        <v>176.6</v>
      </c>
      <c r="N147" s="24">
        <v>156.1</v>
      </c>
      <c r="O147" s="24">
        <v>27.0</v>
      </c>
    </row>
    <row r="148" ht="15.75" customHeight="1">
      <c r="A148" s="24">
        <v>145.0</v>
      </c>
      <c r="B148" s="24" t="s">
        <v>265</v>
      </c>
      <c r="C148" s="24" t="s">
        <v>265</v>
      </c>
      <c r="D148" s="24" t="s">
        <v>712</v>
      </c>
      <c r="E148" s="24" t="s">
        <v>265</v>
      </c>
      <c r="F148" s="24" t="s">
        <v>34</v>
      </c>
      <c r="G148" s="24" t="s">
        <v>50</v>
      </c>
      <c r="H148" s="24">
        <v>192.0</v>
      </c>
      <c r="I148" s="24">
        <v>145.0</v>
      </c>
      <c r="J148" s="24">
        <v>227.0</v>
      </c>
      <c r="K148" s="24">
        <v>198.8</v>
      </c>
      <c r="L148" s="24">
        <v>191.2</v>
      </c>
      <c r="M148" s="24">
        <v>194.9</v>
      </c>
      <c r="N148" s="24">
        <v>183.1</v>
      </c>
      <c r="O148" s="24" t="s">
        <v>466</v>
      </c>
    </row>
    <row r="149" ht="15.75" customHeight="1">
      <c r="A149" s="24">
        <v>146.0</v>
      </c>
      <c r="B149" s="24" t="s">
        <v>223</v>
      </c>
      <c r="C149" s="24" t="s">
        <v>223</v>
      </c>
      <c r="D149" s="24" t="s">
        <v>713</v>
      </c>
      <c r="E149" s="24" t="s">
        <v>223</v>
      </c>
      <c r="F149" s="24" t="s">
        <v>34</v>
      </c>
      <c r="G149" s="24" t="s">
        <v>47</v>
      </c>
      <c r="H149" s="24">
        <v>138.0</v>
      </c>
      <c r="I149" s="24">
        <v>113.0</v>
      </c>
      <c r="J149" s="24">
        <v>145.0</v>
      </c>
      <c r="K149" s="24">
        <v>159.6</v>
      </c>
      <c r="L149" s="24">
        <v>157.9</v>
      </c>
      <c r="M149" s="24">
        <v>165.9</v>
      </c>
      <c r="N149" s="24">
        <v>147.3</v>
      </c>
      <c r="O149" s="24" t="s">
        <v>466</v>
      </c>
    </row>
    <row r="150" ht="15.75" customHeight="1">
      <c r="A150" s="24">
        <v>147.0</v>
      </c>
      <c r="B150" s="24" t="s">
        <v>246</v>
      </c>
      <c r="C150" s="24" t="s">
        <v>246</v>
      </c>
      <c r="D150" s="24" t="s">
        <v>714</v>
      </c>
      <c r="E150" s="24" t="s">
        <v>246</v>
      </c>
      <c r="F150" s="24" t="s">
        <v>34</v>
      </c>
      <c r="G150" s="24" t="s">
        <v>66</v>
      </c>
      <c r="H150" s="24">
        <v>167.0</v>
      </c>
      <c r="I150" s="24">
        <v>166.0</v>
      </c>
      <c r="J150" s="24">
        <v>154.0</v>
      </c>
      <c r="K150" s="24">
        <v>180.0</v>
      </c>
      <c r="L150" s="24">
        <v>179.5</v>
      </c>
      <c r="M150" s="24">
        <v>182.0</v>
      </c>
      <c r="N150" s="24">
        <v>174.9</v>
      </c>
      <c r="O150" s="24" t="s">
        <v>466</v>
      </c>
    </row>
    <row r="151" ht="15.75" customHeight="1">
      <c r="A151" s="24">
        <v>148.0</v>
      </c>
      <c r="B151" s="24" t="s">
        <v>245</v>
      </c>
      <c r="C151" s="24" t="s">
        <v>245</v>
      </c>
      <c r="D151" s="24" t="s">
        <v>715</v>
      </c>
      <c r="E151" s="24" t="s">
        <v>245</v>
      </c>
      <c r="F151" s="24" t="s">
        <v>34</v>
      </c>
      <c r="G151" s="24" t="s">
        <v>111</v>
      </c>
      <c r="H151" s="24">
        <v>211.0</v>
      </c>
      <c r="I151" s="24">
        <v>157.0</v>
      </c>
      <c r="J151" s="24">
        <v>127.0</v>
      </c>
      <c r="K151" s="24">
        <v>181.9</v>
      </c>
      <c r="L151" s="24">
        <v>175.4</v>
      </c>
      <c r="M151" s="24">
        <v>183.4</v>
      </c>
      <c r="N151" s="24">
        <v>130.5</v>
      </c>
      <c r="O151" s="24" t="s">
        <v>466</v>
      </c>
    </row>
    <row r="152" ht="15.75" customHeight="1">
      <c r="A152" s="24">
        <v>149.0</v>
      </c>
      <c r="B152" s="24" t="s">
        <v>259</v>
      </c>
      <c r="C152" s="24" t="s">
        <v>259</v>
      </c>
      <c r="D152" s="24" t="s">
        <v>716</v>
      </c>
      <c r="E152" s="24" t="s">
        <v>259</v>
      </c>
      <c r="F152" s="24" t="s">
        <v>34</v>
      </c>
      <c r="G152" s="24" t="s">
        <v>68</v>
      </c>
      <c r="H152" s="24">
        <v>179.0</v>
      </c>
      <c r="I152" s="24">
        <v>206.0</v>
      </c>
      <c r="J152" s="24">
        <v>150.0</v>
      </c>
      <c r="K152" s="24">
        <v>194.4</v>
      </c>
      <c r="L152" s="24">
        <v>176.9</v>
      </c>
      <c r="M152" s="24">
        <v>187.0</v>
      </c>
      <c r="N152" s="24">
        <v>222.1</v>
      </c>
      <c r="O152" s="24" t="s">
        <v>466</v>
      </c>
    </row>
    <row r="153" ht="15.75" customHeight="1">
      <c r="A153" s="24">
        <v>150.0</v>
      </c>
      <c r="B153" s="24" t="s">
        <v>232</v>
      </c>
      <c r="C153" s="24" t="s">
        <v>232</v>
      </c>
      <c r="D153" s="22" t="s">
        <v>717</v>
      </c>
      <c r="E153" s="24" t="s">
        <v>232</v>
      </c>
      <c r="F153" s="24" t="s">
        <v>34</v>
      </c>
      <c r="G153" s="24" t="s">
        <v>64</v>
      </c>
      <c r="H153" s="24">
        <v>162.0</v>
      </c>
      <c r="I153" s="24">
        <v>102.0</v>
      </c>
      <c r="J153" s="24">
        <v>144.0</v>
      </c>
      <c r="K153" s="24">
        <v>160.1</v>
      </c>
      <c r="L153" s="24">
        <v>161.0</v>
      </c>
      <c r="M153" s="24">
        <v>166.8</v>
      </c>
      <c r="N153" s="24">
        <v>107.5</v>
      </c>
      <c r="O153" s="24">
        <v>14.0</v>
      </c>
    </row>
    <row r="154" ht="15.75" customHeight="1">
      <c r="A154" s="24">
        <v>151.0</v>
      </c>
      <c r="B154" s="24" t="s">
        <v>253</v>
      </c>
      <c r="C154" s="24" t="s">
        <v>253</v>
      </c>
      <c r="D154" s="24" t="s">
        <v>718</v>
      </c>
      <c r="E154" s="24" t="s">
        <v>253</v>
      </c>
      <c r="F154" s="24" t="s">
        <v>34</v>
      </c>
      <c r="G154" s="24" t="s">
        <v>90</v>
      </c>
      <c r="H154" s="24">
        <v>232.0</v>
      </c>
      <c r="I154" s="24">
        <v>172.0</v>
      </c>
      <c r="J154" s="24">
        <v>195.0</v>
      </c>
      <c r="K154" s="24">
        <v>188.0</v>
      </c>
      <c r="L154" s="24">
        <v>194.3</v>
      </c>
      <c r="M154" s="24">
        <v>191.9</v>
      </c>
      <c r="N154" s="24">
        <v>163.0</v>
      </c>
      <c r="O154" s="24" t="s">
        <v>466</v>
      </c>
    </row>
    <row r="155" ht="15.75" customHeight="1">
      <c r="A155" s="24">
        <v>152.0</v>
      </c>
      <c r="B155" s="24" t="s">
        <v>193</v>
      </c>
      <c r="C155" s="24" t="s">
        <v>193</v>
      </c>
      <c r="D155" s="24" t="s">
        <v>719</v>
      </c>
      <c r="E155" s="24" t="s">
        <v>193</v>
      </c>
      <c r="F155" s="24" t="s">
        <v>75</v>
      </c>
      <c r="G155" s="24" t="s">
        <v>27</v>
      </c>
      <c r="H155" s="24">
        <v>141.0</v>
      </c>
      <c r="I155" s="24">
        <v>16.0</v>
      </c>
      <c r="J155" s="24">
        <v>165.0</v>
      </c>
      <c r="K155" s="24">
        <v>129.9</v>
      </c>
      <c r="L155" s="24">
        <v>130.5</v>
      </c>
      <c r="M155" s="24">
        <v>126.1</v>
      </c>
      <c r="N155" s="24">
        <v>151.5</v>
      </c>
      <c r="O155" s="24" t="s">
        <v>466</v>
      </c>
    </row>
    <row r="156" ht="15.75" customHeight="1">
      <c r="A156" s="24">
        <v>153.0</v>
      </c>
      <c r="B156" s="24" t="s">
        <v>244</v>
      </c>
      <c r="C156" s="24" t="s">
        <v>244</v>
      </c>
      <c r="D156" s="24" t="s">
        <v>720</v>
      </c>
      <c r="E156" s="24" t="s">
        <v>244</v>
      </c>
      <c r="F156" s="24" t="s">
        <v>17</v>
      </c>
      <c r="G156" s="24" t="s">
        <v>81</v>
      </c>
      <c r="H156" s="24">
        <v>215.0</v>
      </c>
      <c r="I156" s="24" t="e">
        <v>#N/A</v>
      </c>
      <c r="J156" s="24">
        <v>143.0</v>
      </c>
      <c r="K156" s="24">
        <v>189.3</v>
      </c>
      <c r="L156" s="24">
        <v>203.3</v>
      </c>
      <c r="M156" s="24">
        <v>185.4</v>
      </c>
      <c r="N156" s="24">
        <v>171.1</v>
      </c>
      <c r="O156" s="24">
        <v>33.0</v>
      </c>
    </row>
    <row r="157" ht="15.75" customHeight="1">
      <c r="A157" s="24">
        <v>154.0</v>
      </c>
      <c r="B157" s="24" t="s">
        <v>239</v>
      </c>
      <c r="C157" s="24" t="s">
        <v>239</v>
      </c>
      <c r="D157" s="24" t="s">
        <v>721</v>
      </c>
      <c r="E157" s="24" t="s">
        <v>239</v>
      </c>
      <c r="F157" s="24" t="s">
        <v>17</v>
      </c>
      <c r="G157" s="24" t="s">
        <v>111</v>
      </c>
      <c r="H157" s="24">
        <v>142.0</v>
      </c>
      <c r="I157" s="24">
        <v>254.0</v>
      </c>
      <c r="J157" s="24">
        <v>141.0</v>
      </c>
      <c r="K157" s="24">
        <v>174.9</v>
      </c>
      <c r="L157" s="24">
        <v>144.4</v>
      </c>
      <c r="M157" s="24">
        <v>152.6</v>
      </c>
      <c r="N157" s="24">
        <v>180.8</v>
      </c>
      <c r="O157" s="24" t="s">
        <v>466</v>
      </c>
    </row>
    <row r="158" ht="15.75" customHeight="1">
      <c r="A158" s="24">
        <v>155.0</v>
      </c>
      <c r="B158" s="24" t="s">
        <v>207</v>
      </c>
      <c r="C158" s="24" t="s">
        <v>207</v>
      </c>
      <c r="D158" s="24" t="s">
        <v>722</v>
      </c>
      <c r="E158" s="24" t="s">
        <v>207</v>
      </c>
      <c r="F158" s="24" t="s">
        <v>17</v>
      </c>
      <c r="G158" s="24" t="s">
        <v>107</v>
      </c>
      <c r="H158" s="24">
        <v>132.0</v>
      </c>
      <c r="I158" s="24">
        <v>169.0</v>
      </c>
      <c r="J158" s="24">
        <v>131.0</v>
      </c>
      <c r="K158" s="24">
        <v>141.5</v>
      </c>
      <c r="L158" s="24">
        <v>126.7</v>
      </c>
      <c r="M158" s="24">
        <v>127.0</v>
      </c>
      <c r="N158" s="24">
        <v>169.0</v>
      </c>
      <c r="O158" s="24" t="s">
        <v>466</v>
      </c>
    </row>
    <row r="159" ht="15.75" customHeight="1">
      <c r="A159" s="24">
        <v>156.0</v>
      </c>
      <c r="B159" s="24" t="s">
        <v>241</v>
      </c>
      <c r="C159" s="24" t="s">
        <v>241</v>
      </c>
      <c r="D159" s="24" t="s">
        <v>723</v>
      </c>
      <c r="E159" s="24" t="s">
        <v>241</v>
      </c>
      <c r="F159" s="24" t="s">
        <v>17</v>
      </c>
      <c r="G159" s="24" t="s">
        <v>140</v>
      </c>
      <c r="H159" s="24">
        <v>185.0</v>
      </c>
      <c r="I159" s="24">
        <v>295.0</v>
      </c>
      <c r="J159" s="24">
        <v>133.0</v>
      </c>
      <c r="K159" s="24">
        <v>167.3</v>
      </c>
      <c r="L159" s="24">
        <v>183.5</v>
      </c>
      <c r="M159" s="24">
        <v>169.8</v>
      </c>
      <c r="N159" s="24">
        <v>157.9</v>
      </c>
      <c r="O159" s="24" t="s">
        <v>466</v>
      </c>
    </row>
    <row r="160" ht="15.75" customHeight="1">
      <c r="A160" s="24">
        <v>157.0</v>
      </c>
      <c r="B160" s="24" t="s">
        <v>226</v>
      </c>
      <c r="C160" s="24" t="s">
        <v>226</v>
      </c>
      <c r="D160" s="24" t="s">
        <v>724</v>
      </c>
      <c r="E160" s="24" t="s">
        <v>226</v>
      </c>
      <c r="F160" s="24" t="s">
        <v>17</v>
      </c>
      <c r="G160" s="24" t="s">
        <v>81</v>
      </c>
      <c r="H160" s="24">
        <v>151.0</v>
      </c>
      <c r="I160" s="24">
        <v>284.0</v>
      </c>
      <c r="J160" s="24">
        <v>132.0</v>
      </c>
      <c r="K160" s="24">
        <v>162.0</v>
      </c>
      <c r="L160" s="24">
        <v>174.3</v>
      </c>
      <c r="M160" s="24">
        <v>159.1</v>
      </c>
      <c r="N160" s="24">
        <v>204.2</v>
      </c>
      <c r="O160" s="24" t="s">
        <v>466</v>
      </c>
    </row>
    <row r="161" ht="15.75" customHeight="1">
      <c r="A161" s="24">
        <v>158.0</v>
      </c>
      <c r="B161" s="24" t="s">
        <v>725</v>
      </c>
      <c r="C161" s="24" t="s">
        <v>240</v>
      </c>
      <c r="D161" s="24" t="s">
        <v>726</v>
      </c>
      <c r="E161" s="24" t="s">
        <v>240</v>
      </c>
      <c r="F161" s="24" t="s">
        <v>17</v>
      </c>
      <c r="G161" s="24" t="s">
        <v>39</v>
      </c>
      <c r="H161" s="24">
        <v>173.0</v>
      </c>
      <c r="I161" s="24">
        <v>260.0</v>
      </c>
      <c r="J161" s="24">
        <v>142.0</v>
      </c>
      <c r="K161" s="24">
        <v>173.0</v>
      </c>
      <c r="L161" s="24">
        <v>185.5</v>
      </c>
      <c r="M161" s="24">
        <v>167.5</v>
      </c>
      <c r="N161" s="24">
        <v>131.0</v>
      </c>
      <c r="O161" s="24">
        <v>22.0</v>
      </c>
    </row>
    <row r="162" ht="15.75" customHeight="1">
      <c r="A162" s="24">
        <v>159.0</v>
      </c>
      <c r="B162" s="24" t="s">
        <v>202</v>
      </c>
      <c r="C162" s="24" t="s">
        <v>202</v>
      </c>
      <c r="D162" s="24" t="s">
        <v>727</v>
      </c>
      <c r="E162" s="24" t="s">
        <v>202</v>
      </c>
      <c r="F162" s="24" t="s">
        <v>17</v>
      </c>
      <c r="G162" s="24" t="s">
        <v>104</v>
      </c>
      <c r="H162" s="24">
        <v>154.0</v>
      </c>
      <c r="I162" s="24">
        <v>274.0</v>
      </c>
      <c r="J162" s="24">
        <v>139.0</v>
      </c>
      <c r="K162" s="24">
        <v>141.2</v>
      </c>
      <c r="L162" s="24">
        <v>133.3</v>
      </c>
      <c r="M162" s="24">
        <v>131.4</v>
      </c>
      <c r="N162" s="24">
        <v>133.2</v>
      </c>
      <c r="O162" s="24">
        <v>19.0</v>
      </c>
    </row>
    <row r="163" ht="15.75" customHeight="1">
      <c r="A163" s="24">
        <v>160.0</v>
      </c>
      <c r="B163" s="24" t="s">
        <v>262</v>
      </c>
      <c r="C163" s="24" t="s">
        <v>262</v>
      </c>
      <c r="D163" s="24" t="s">
        <v>728</v>
      </c>
      <c r="E163" s="24" t="s">
        <v>262</v>
      </c>
      <c r="F163" s="24" t="s">
        <v>34</v>
      </c>
      <c r="G163" s="24" t="s">
        <v>114</v>
      </c>
      <c r="H163" s="24">
        <v>202.0</v>
      </c>
      <c r="I163" s="24">
        <v>188.0</v>
      </c>
      <c r="J163" s="24">
        <v>152.0</v>
      </c>
      <c r="K163" s="24">
        <v>199.0</v>
      </c>
      <c r="L163" s="24">
        <v>196.9</v>
      </c>
      <c r="M163" s="24">
        <v>196.5</v>
      </c>
      <c r="N163" s="24">
        <v>104.1</v>
      </c>
      <c r="O163" s="24">
        <v>13.0</v>
      </c>
    </row>
    <row r="164" ht="15.75" customHeight="1">
      <c r="A164" s="24">
        <v>161.0</v>
      </c>
      <c r="B164" s="24" t="s">
        <v>258</v>
      </c>
      <c r="C164" s="24" t="s">
        <v>258</v>
      </c>
      <c r="D164" s="24" t="s">
        <v>729</v>
      </c>
      <c r="E164" s="24" t="s">
        <v>258</v>
      </c>
      <c r="F164" s="24" t="s">
        <v>34</v>
      </c>
      <c r="G164" s="24" t="s">
        <v>27</v>
      </c>
      <c r="H164" s="24">
        <v>263.0</v>
      </c>
      <c r="I164" s="24">
        <v>209.0</v>
      </c>
      <c r="J164" s="24">
        <v>214.0</v>
      </c>
      <c r="K164" s="24">
        <v>193.5</v>
      </c>
      <c r="L164" s="24">
        <v>196.5</v>
      </c>
      <c r="M164" s="24">
        <v>194.2</v>
      </c>
      <c r="N164" s="24">
        <v>148.3</v>
      </c>
      <c r="O164" s="24" t="s">
        <v>466</v>
      </c>
    </row>
    <row r="165" ht="15.75" customHeight="1">
      <c r="A165" s="24">
        <v>162.0</v>
      </c>
      <c r="B165" s="24" t="s">
        <v>355</v>
      </c>
      <c r="C165" s="24" t="s">
        <v>355</v>
      </c>
      <c r="D165" s="24" t="s">
        <v>730</v>
      </c>
      <c r="E165" s="24" t="s">
        <v>355</v>
      </c>
      <c r="F165" s="24" t="s">
        <v>34</v>
      </c>
      <c r="G165" s="24" t="s">
        <v>272</v>
      </c>
      <c r="H165" s="24" t="e">
        <v>#N/A</v>
      </c>
      <c r="I165" s="26">
        <v>1015.0</v>
      </c>
      <c r="J165" s="24">
        <v>213.0</v>
      </c>
      <c r="K165" s="24">
        <v>271.6</v>
      </c>
      <c r="L165" s="24">
        <v>270.8</v>
      </c>
      <c r="M165" s="24">
        <v>268.7</v>
      </c>
      <c r="N165" s="24">
        <v>244.8</v>
      </c>
      <c r="O165" s="24" t="s">
        <v>466</v>
      </c>
    </row>
    <row r="166" ht="15.75" customHeight="1">
      <c r="A166" s="24">
        <v>163.0</v>
      </c>
      <c r="B166" s="24" t="s">
        <v>326</v>
      </c>
      <c r="C166" s="24" t="s">
        <v>326</v>
      </c>
      <c r="D166" s="24" t="s">
        <v>731</v>
      </c>
      <c r="E166" s="24" t="s">
        <v>326</v>
      </c>
      <c r="F166" s="24" t="s">
        <v>34</v>
      </c>
      <c r="G166" s="24" t="s">
        <v>53</v>
      </c>
      <c r="H166" s="24">
        <v>307.0</v>
      </c>
      <c r="I166" s="24">
        <v>247.0</v>
      </c>
      <c r="J166" s="24">
        <v>197.0</v>
      </c>
      <c r="K166" s="24">
        <v>246.4</v>
      </c>
      <c r="L166" s="24">
        <v>236.7</v>
      </c>
      <c r="M166" s="24">
        <v>243.5</v>
      </c>
      <c r="N166" s="24">
        <v>262.3</v>
      </c>
      <c r="O166" s="24" t="s">
        <v>466</v>
      </c>
    </row>
    <row r="167" ht="15.75" customHeight="1">
      <c r="A167" s="24">
        <v>164.0</v>
      </c>
      <c r="B167" s="24" t="s">
        <v>188</v>
      </c>
      <c r="C167" s="24" t="s">
        <v>188</v>
      </c>
      <c r="D167" s="24" t="s">
        <v>732</v>
      </c>
      <c r="E167" s="24" t="s">
        <v>188</v>
      </c>
      <c r="F167" s="24" t="s">
        <v>75</v>
      </c>
      <c r="G167" s="24" t="s">
        <v>140</v>
      </c>
      <c r="H167" s="24">
        <v>161.0</v>
      </c>
      <c r="I167" s="24">
        <v>11.0</v>
      </c>
      <c r="J167" s="24">
        <v>164.0</v>
      </c>
      <c r="K167" s="24">
        <v>124.0</v>
      </c>
      <c r="L167" s="24">
        <v>127.4</v>
      </c>
      <c r="M167" s="24">
        <v>122.9</v>
      </c>
      <c r="N167" s="24">
        <v>193.1</v>
      </c>
      <c r="O167" s="24" t="s">
        <v>466</v>
      </c>
    </row>
    <row r="168" ht="15.75" customHeight="1">
      <c r="A168" s="24">
        <v>165.0</v>
      </c>
      <c r="B168" s="24" t="s">
        <v>189</v>
      </c>
      <c r="C168" s="24" t="s">
        <v>189</v>
      </c>
      <c r="D168" s="24" t="s">
        <v>733</v>
      </c>
      <c r="E168" s="24" t="s">
        <v>189</v>
      </c>
      <c r="F168" s="24" t="s">
        <v>75</v>
      </c>
      <c r="G168" s="24" t="s">
        <v>95</v>
      </c>
      <c r="H168" s="24">
        <v>150.0</v>
      </c>
      <c r="I168" s="24">
        <v>24.0</v>
      </c>
      <c r="J168" s="24">
        <v>166.0</v>
      </c>
      <c r="K168" s="24">
        <v>125.1</v>
      </c>
      <c r="L168" s="24">
        <v>126.9</v>
      </c>
      <c r="M168" s="24">
        <v>123.2</v>
      </c>
      <c r="N168" s="24">
        <v>118.9</v>
      </c>
      <c r="O168" s="24" t="s">
        <v>466</v>
      </c>
    </row>
    <row r="169" ht="15.75" customHeight="1">
      <c r="A169" s="24">
        <v>166.0</v>
      </c>
      <c r="B169" s="24" t="s">
        <v>191</v>
      </c>
      <c r="C169" s="24" t="s">
        <v>191</v>
      </c>
      <c r="D169" s="24" t="s">
        <v>734</v>
      </c>
      <c r="E169" s="24" t="s">
        <v>191</v>
      </c>
      <c r="F169" s="24" t="s">
        <v>75</v>
      </c>
      <c r="G169" s="24" t="s">
        <v>41</v>
      </c>
      <c r="H169" s="24">
        <v>139.0</v>
      </c>
      <c r="I169" s="24">
        <v>15.0</v>
      </c>
      <c r="J169" s="24">
        <v>167.0</v>
      </c>
      <c r="K169" s="24">
        <v>128.7</v>
      </c>
      <c r="L169" s="24">
        <v>131.1</v>
      </c>
      <c r="M169" s="24">
        <v>124.0</v>
      </c>
      <c r="N169" s="24">
        <v>100.8</v>
      </c>
      <c r="O169" s="24" t="s">
        <v>466</v>
      </c>
    </row>
    <row r="170" ht="15.75" customHeight="1">
      <c r="A170" s="24">
        <v>167.0</v>
      </c>
      <c r="B170" s="24" t="s">
        <v>222</v>
      </c>
      <c r="C170" s="24" t="s">
        <v>222</v>
      </c>
      <c r="D170" s="24" t="s">
        <v>735</v>
      </c>
      <c r="E170" s="24" t="s">
        <v>222</v>
      </c>
      <c r="F170" s="24" t="s">
        <v>75</v>
      </c>
      <c r="G170" s="24" t="s">
        <v>64</v>
      </c>
      <c r="H170" s="24">
        <v>157.0</v>
      </c>
      <c r="I170" s="24">
        <v>23.0</v>
      </c>
      <c r="J170" s="24">
        <v>168.0</v>
      </c>
      <c r="K170" s="24">
        <v>158.0</v>
      </c>
      <c r="L170" s="24">
        <v>160.4</v>
      </c>
      <c r="M170" s="24">
        <v>151.7</v>
      </c>
      <c r="N170" s="24">
        <v>147.3</v>
      </c>
      <c r="O170" s="24" t="s">
        <v>466</v>
      </c>
    </row>
    <row r="171" ht="15.75" customHeight="1">
      <c r="A171" s="24">
        <v>168.0</v>
      </c>
      <c r="B171" s="24" t="s">
        <v>220</v>
      </c>
      <c r="C171" s="24" t="s">
        <v>220</v>
      </c>
      <c r="D171" s="24" t="s">
        <v>736</v>
      </c>
      <c r="E171" s="24" t="s">
        <v>220</v>
      </c>
      <c r="F171" s="24" t="s">
        <v>61</v>
      </c>
      <c r="G171" s="24" t="s">
        <v>111</v>
      </c>
      <c r="H171" s="24">
        <v>144.0</v>
      </c>
      <c r="I171" s="24">
        <v>161.0</v>
      </c>
      <c r="J171" s="24">
        <v>161.0</v>
      </c>
      <c r="K171" s="24">
        <v>156.1</v>
      </c>
      <c r="L171" s="24">
        <v>139.7</v>
      </c>
      <c r="M171" s="24">
        <v>144.7</v>
      </c>
      <c r="N171" s="24">
        <v>202.2</v>
      </c>
      <c r="O171" s="24" t="s">
        <v>466</v>
      </c>
    </row>
    <row r="172" ht="15.75" customHeight="1">
      <c r="A172" s="24">
        <v>169.0</v>
      </c>
      <c r="B172" s="24" t="s">
        <v>219</v>
      </c>
      <c r="C172" s="24" t="s">
        <v>219</v>
      </c>
      <c r="D172" s="24" t="s">
        <v>737</v>
      </c>
      <c r="E172" s="24" t="s">
        <v>219</v>
      </c>
      <c r="F172" s="24" t="s">
        <v>61</v>
      </c>
      <c r="G172" s="24" t="s">
        <v>90</v>
      </c>
      <c r="H172" s="24">
        <v>147.0</v>
      </c>
      <c r="I172" s="24">
        <v>184.0</v>
      </c>
      <c r="J172" s="24">
        <v>162.0</v>
      </c>
      <c r="K172" s="24">
        <v>154.2</v>
      </c>
      <c r="L172" s="24">
        <v>163.1</v>
      </c>
      <c r="M172" s="24">
        <v>158.7</v>
      </c>
      <c r="N172" s="24">
        <v>175.0</v>
      </c>
      <c r="O172" s="24" t="s">
        <v>466</v>
      </c>
    </row>
    <row r="173" ht="15.75" customHeight="1">
      <c r="A173" s="24">
        <v>170.0</v>
      </c>
      <c r="B173" s="24" t="s">
        <v>203</v>
      </c>
      <c r="C173" s="24" t="s">
        <v>203</v>
      </c>
      <c r="D173" s="24" t="s">
        <v>738</v>
      </c>
      <c r="E173" s="24" t="s">
        <v>203</v>
      </c>
      <c r="F173" s="24" t="s">
        <v>61</v>
      </c>
      <c r="G173" s="24" t="s">
        <v>66</v>
      </c>
      <c r="H173" s="24">
        <v>135.0</v>
      </c>
      <c r="I173" s="24">
        <v>128.0</v>
      </c>
      <c r="J173" s="24">
        <v>193.0</v>
      </c>
      <c r="K173" s="24">
        <v>138.3</v>
      </c>
      <c r="L173" s="24">
        <v>133.0</v>
      </c>
      <c r="M173" s="24">
        <v>132.0</v>
      </c>
      <c r="N173" s="24">
        <v>102.1</v>
      </c>
      <c r="O173" s="24" t="s">
        <v>466</v>
      </c>
    </row>
    <row r="174" ht="15.75" customHeight="1">
      <c r="A174" s="24">
        <v>171.0</v>
      </c>
      <c r="B174" s="24" t="s">
        <v>214</v>
      </c>
      <c r="C174" s="24" t="s">
        <v>214</v>
      </c>
      <c r="D174" s="24" t="s">
        <v>739</v>
      </c>
      <c r="E174" s="24" t="s">
        <v>214</v>
      </c>
      <c r="F174" s="24" t="s">
        <v>740</v>
      </c>
      <c r="G174" s="24" t="s">
        <v>90</v>
      </c>
      <c r="H174" s="24">
        <v>115.0</v>
      </c>
      <c r="I174" s="24">
        <v>167.0</v>
      </c>
      <c r="J174" s="24">
        <v>169.0</v>
      </c>
      <c r="K174" s="24">
        <v>146.4</v>
      </c>
      <c r="L174" s="24">
        <v>148.6</v>
      </c>
      <c r="M174" s="24">
        <v>143.3</v>
      </c>
      <c r="N174" s="24" t="e">
        <v>#N/A</v>
      </c>
      <c r="O174" s="24" t="s">
        <v>466</v>
      </c>
    </row>
    <row r="175" ht="15.75" customHeight="1">
      <c r="A175" s="24">
        <v>172.0</v>
      </c>
      <c r="B175" s="24" t="s">
        <v>225</v>
      </c>
      <c r="C175" s="24" t="s">
        <v>225</v>
      </c>
      <c r="D175" s="24" t="s">
        <v>741</v>
      </c>
      <c r="E175" s="24" t="s">
        <v>225</v>
      </c>
      <c r="F175" s="24" t="s">
        <v>740</v>
      </c>
      <c r="G175" s="24" t="s">
        <v>123</v>
      </c>
      <c r="H175" s="24">
        <v>122.0</v>
      </c>
      <c r="I175" s="24">
        <v>187.0</v>
      </c>
      <c r="J175" s="24">
        <v>170.0</v>
      </c>
      <c r="K175" s="24">
        <v>161.1</v>
      </c>
      <c r="L175" s="24">
        <v>163.1</v>
      </c>
      <c r="M175" s="24">
        <v>155.4</v>
      </c>
      <c r="N175" s="24" t="e">
        <v>#N/A</v>
      </c>
      <c r="O175" s="24" t="s">
        <v>466</v>
      </c>
    </row>
    <row r="176" ht="15.75" customHeight="1">
      <c r="A176" s="24">
        <v>173.0</v>
      </c>
      <c r="B176" s="24" t="s">
        <v>210</v>
      </c>
      <c r="C176" s="24" t="s">
        <v>210</v>
      </c>
      <c r="D176" s="24" t="s">
        <v>742</v>
      </c>
      <c r="E176" s="24" t="s">
        <v>210</v>
      </c>
      <c r="F176" s="24" t="s">
        <v>740</v>
      </c>
      <c r="G176" s="24" t="s">
        <v>64</v>
      </c>
      <c r="H176" s="24">
        <v>103.0</v>
      </c>
      <c r="I176" s="24">
        <v>133.0</v>
      </c>
      <c r="J176" s="24">
        <v>171.0</v>
      </c>
      <c r="K176" s="24">
        <v>142.7</v>
      </c>
      <c r="L176" s="24">
        <v>144.5</v>
      </c>
      <c r="M176" s="24">
        <v>140.7</v>
      </c>
      <c r="N176" s="24" t="e">
        <v>#N/A</v>
      </c>
      <c r="O176" s="24" t="s">
        <v>466</v>
      </c>
    </row>
    <row r="177" ht="15.75" customHeight="1">
      <c r="A177" s="24">
        <v>174.0</v>
      </c>
      <c r="B177" s="24" t="s">
        <v>229</v>
      </c>
      <c r="C177" s="24" t="s">
        <v>229</v>
      </c>
      <c r="D177" s="24" t="s">
        <v>743</v>
      </c>
      <c r="E177" s="24" t="s">
        <v>229</v>
      </c>
      <c r="F177" s="24" t="s">
        <v>740</v>
      </c>
      <c r="G177" s="24" t="s">
        <v>140</v>
      </c>
      <c r="H177" s="24">
        <v>159.0</v>
      </c>
      <c r="I177" s="24">
        <v>211.0</v>
      </c>
      <c r="J177" s="24">
        <v>173.0</v>
      </c>
      <c r="K177" s="24">
        <v>163.4</v>
      </c>
      <c r="L177" s="24">
        <v>165.7</v>
      </c>
      <c r="M177" s="24">
        <v>158.1</v>
      </c>
      <c r="N177" s="24" t="e">
        <v>#N/A</v>
      </c>
      <c r="O177" s="24" t="s">
        <v>466</v>
      </c>
    </row>
    <row r="178" ht="15.75" customHeight="1">
      <c r="A178" s="24">
        <v>175.0</v>
      </c>
      <c r="B178" s="24" t="s">
        <v>215</v>
      </c>
      <c r="C178" s="24" t="s">
        <v>215</v>
      </c>
      <c r="D178" s="24" t="s">
        <v>744</v>
      </c>
      <c r="E178" s="24" t="s">
        <v>215</v>
      </c>
      <c r="F178" s="24" t="s">
        <v>740</v>
      </c>
      <c r="G178" s="24" t="s">
        <v>77</v>
      </c>
      <c r="H178" s="24">
        <v>119.0</v>
      </c>
      <c r="I178" s="24">
        <v>179.0</v>
      </c>
      <c r="J178" s="24">
        <v>172.0</v>
      </c>
      <c r="K178" s="24">
        <v>150.8</v>
      </c>
      <c r="L178" s="24">
        <v>152.4</v>
      </c>
      <c r="M178" s="24">
        <v>146.7</v>
      </c>
      <c r="N178" s="24" t="e">
        <v>#N/A</v>
      </c>
      <c r="O178" s="24" t="s">
        <v>466</v>
      </c>
    </row>
    <row r="179" ht="15.75" customHeight="1">
      <c r="A179" s="24">
        <v>176.0</v>
      </c>
      <c r="B179" s="24" t="s">
        <v>300</v>
      </c>
      <c r="C179" s="24" t="s">
        <v>300</v>
      </c>
      <c r="D179" s="24" t="s">
        <v>745</v>
      </c>
      <c r="E179" s="24" t="s">
        <v>300</v>
      </c>
      <c r="F179" s="24" t="s">
        <v>740</v>
      </c>
      <c r="G179" s="24" t="s">
        <v>111</v>
      </c>
      <c r="H179" s="24">
        <v>210.0</v>
      </c>
      <c r="I179" s="24">
        <v>200.0</v>
      </c>
      <c r="J179" s="24">
        <v>174.0</v>
      </c>
      <c r="K179" s="24">
        <v>232.4</v>
      </c>
      <c r="L179" s="24">
        <v>233.3</v>
      </c>
      <c r="M179" s="24">
        <v>219.3</v>
      </c>
      <c r="N179" s="24" t="e">
        <v>#N/A</v>
      </c>
      <c r="O179" s="24" t="s">
        <v>466</v>
      </c>
    </row>
    <row r="180" ht="15.75" customHeight="1">
      <c r="A180" s="24">
        <v>177.0</v>
      </c>
      <c r="B180" s="24" t="s">
        <v>274</v>
      </c>
      <c r="C180" s="24" t="s">
        <v>274</v>
      </c>
      <c r="D180" s="24" t="s">
        <v>746</v>
      </c>
      <c r="E180" s="24" t="s">
        <v>274</v>
      </c>
      <c r="F180" s="24" t="s">
        <v>740</v>
      </c>
      <c r="G180" s="24" t="s">
        <v>102</v>
      </c>
      <c r="H180" s="24">
        <v>175.0</v>
      </c>
      <c r="I180" s="24">
        <v>241.0</v>
      </c>
      <c r="J180" s="24">
        <v>175.0</v>
      </c>
      <c r="K180" s="24">
        <v>207.7</v>
      </c>
      <c r="L180" s="24">
        <v>208.8</v>
      </c>
      <c r="M180" s="24">
        <v>194.0</v>
      </c>
      <c r="N180" s="24" t="e">
        <v>#N/A</v>
      </c>
      <c r="O180" s="24" t="s">
        <v>466</v>
      </c>
    </row>
    <row r="181" ht="15.75" customHeight="1">
      <c r="A181" s="24">
        <v>178.0</v>
      </c>
      <c r="B181" s="24" t="s">
        <v>236</v>
      </c>
      <c r="C181" s="24" t="s">
        <v>236</v>
      </c>
      <c r="D181" s="24" t="s">
        <v>747</v>
      </c>
      <c r="E181" s="24" t="s">
        <v>236</v>
      </c>
      <c r="F181" s="24" t="s">
        <v>740</v>
      </c>
      <c r="G181" s="24" t="s">
        <v>83</v>
      </c>
      <c r="H181" s="24">
        <v>225.0</v>
      </c>
      <c r="I181" s="24">
        <v>240.0</v>
      </c>
      <c r="J181" s="24">
        <v>176.0</v>
      </c>
      <c r="K181" s="24">
        <v>171.0</v>
      </c>
      <c r="L181" s="24">
        <v>173.7</v>
      </c>
      <c r="M181" s="24">
        <v>163.4</v>
      </c>
      <c r="N181" s="24" t="e">
        <v>#N/A</v>
      </c>
      <c r="O181" s="24" t="s">
        <v>466</v>
      </c>
    </row>
    <row r="182" ht="15.75" customHeight="1">
      <c r="A182" s="24">
        <v>179.0</v>
      </c>
      <c r="B182" s="24" t="s">
        <v>243</v>
      </c>
      <c r="C182" s="24" t="s">
        <v>243</v>
      </c>
      <c r="D182" s="24" t="s">
        <v>748</v>
      </c>
      <c r="E182" s="24" t="s">
        <v>243</v>
      </c>
      <c r="F182" s="24" t="s">
        <v>740</v>
      </c>
      <c r="G182" s="24" t="s">
        <v>31</v>
      </c>
      <c r="H182" s="24">
        <v>163.0</v>
      </c>
      <c r="I182" s="24">
        <v>143.0</v>
      </c>
      <c r="J182" s="24">
        <v>177.0</v>
      </c>
      <c r="K182" s="24">
        <v>180.0</v>
      </c>
      <c r="L182" s="24">
        <v>182.5</v>
      </c>
      <c r="M182" s="24">
        <v>174.6</v>
      </c>
      <c r="N182" s="24" t="e">
        <v>#N/A</v>
      </c>
      <c r="O182" s="24" t="s">
        <v>466</v>
      </c>
    </row>
    <row r="183" ht="15.75" customHeight="1">
      <c r="A183" s="24">
        <v>180.0</v>
      </c>
      <c r="B183" s="24" t="s">
        <v>256</v>
      </c>
      <c r="C183" s="24" t="s">
        <v>256</v>
      </c>
      <c r="D183" s="24" t="s">
        <v>749</v>
      </c>
      <c r="E183" s="24" t="s">
        <v>256</v>
      </c>
      <c r="F183" s="24" t="s">
        <v>740</v>
      </c>
      <c r="G183" s="24" t="s">
        <v>36</v>
      </c>
      <c r="H183" s="24">
        <v>169.0</v>
      </c>
      <c r="I183" s="24">
        <v>238.0</v>
      </c>
      <c r="J183" s="24">
        <v>178.0</v>
      </c>
      <c r="K183" s="24">
        <v>190.9</v>
      </c>
      <c r="L183" s="24">
        <v>193.5</v>
      </c>
      <c r="M183" s="24">
        <v>181.2</v>
      </c>
      <c r="N183" s="24" t="e">
        <v>#N/A</v>
      </c>
      <c r="O183" s="24" t="s">
        <v>466</v>
      </c>
    </row>
    <row r="184" ht="15.75" customHeight="1">
      <c r="A184" s="24">
        <v>181.0</v>
      </c>
      <c r="B184" s="24" t="s">
        <v>318</v>
      </c>
      <c r="C184" s="24" t="s">
        <v>318</v>
      </c>
      <c r="D184" s="24" t="s">
        <v>750</v>
      </c>
      <c r="E184" s="24" t="s">
        <v>318</v>
      </c>
      <c r="F184" s="24" t="s">
        <v>740</v>
      </c>
      <c r="G184" s="24" t="s">
        <v>58</v>
      </c>
      <c r="H184" s="24">
        <v>183.0</v>
      </c>
      <c r="I184" s="24">
        <v>210.0</v>
      </c>
      <c r="J184" s="24">
        <v>179.0</v>
      </c>
      <c r="K184" s="24">
        <v>242.3</v>
      </c>
      <c r="L184" s="24">
        <v>246.6</v>
      </c>
      <c r="M184" s="24">
        <v>232.3</v>
      </c>
      <c r="N184" s="24" t="e">
        <v>#N/A</v>
      </c>
      <c r="O184" s="24" t="s">
        <v>466</v>
      </c>
    </row>
    <row r="185" ht="15.75" customHeight="1">
      <c r="A185" s="24">
        <v>182.0</v>
      </c>
      <c r="B185" s="24" t="s">
        <v>325</v>
      </c>
      <c r="C185" s="24" t="s">
        <v>325</v>
      </c>
      <c r="D185" s="24" t="s">
        <v>751</v>
      </c>
      <c r="E185" s="24" t="s">
        <v>325</v>
      </c>
      <c r="F185" s="24" t="s">
        <v>740</v>
      </c>
      <c r="G185" s="24" t="s">
        <v>114</v>
      </c>
      <c r="H185" s="24">
        <v>223.0</v>
      </c>
      <c r="I185" s="24">
        <v>250.0</v>
      </c>
      <c r="J185" s="24">
        <v>300.0</v>
      </c>
      <c r="K185" s="24">
        <v>243.1</v>
      </c>
      <c r="L185" s="24">
        <v>244.1</v>
      </c>
      <c r="M185" s="24">
        <v>227.0</v>
      </c>
      <c r="N185" s="24" t="e">
        <v>#N/A</v>
      </c>
      <c r="O185" s="24" t="s">
        <v>466</v>
      </c>
    </row>
    <row r="186" ht="15.75" customHeight="1">
      <c r="A186" s="24">
        <v>183.0</v>
      </c>
      <c r="B186" s="24" t="s">
        <v>237</v>
      </c>
      <c r="C186" s="24" t="s">
        <v>237</v>
      </c>
      <c r="D186" s="24" t="s">
        <v>752</v>
      </c>
      <c r="E186" s="24" t="s">
        <v>237</v>
      </c>
      <c r="F186" s="24" t="s">
        <v>235</v>
      </c>
      <c r="G186" s="24" t="s">
        <v>77</v>
      </c>
      <c r="H186" s="24">
        <v>131.0</v>
      </c>
      <c r="I186" s="24">
        <v>150.0</v>
      </c>
      <c r="J186" s="24">
        <v>181.0</v>
      </c>
      <c r="K186" s="24">
        <v>173.0</v>
      </c>
      <c r="L186" s="24">
        <v>175.3</v>
      </c>
      <c r="M186" s="24">
        <v>167.2</v>
      </c>
      <c r="N186" s="24">
        <v>238.5</v>
      </c>
      <c r="O186" s="24" t="s">
        <v>466</v>
      </c>
    </row>
    <row r="187" ht="15.75" customHeight="1">
      <c r="A187" s="24">
        <v>184.0</v>
      </c>
      <c r="B187" s="24" t="s">
        <v>234</v>
      </c>
      <c r="C187" s="24" t="s">
        <v>234</v>
      </c>
      <c r="D187" s="24" t="s">
        <v>753</v>
      </c>
      <c r="E187" s="24" t="s">
        <v>234</v>
      </c>
      <c r="F187" s="24" t="s">
        <v>235</v>
      </c>
      <c r="G187" s="24" t="s">
        <v>47</v>
      </c>
      <c r="H187" s="24">
        <v>128.0</v>
      </c>
      <c r="I187" s="24">
        <v>157.0</v>
      </c>
      <c r="J187" s="24">
        <v>182.0</v>
      </c>
      <c r="K187" s="24">
        <v>170.8</v>
      </c>
      <c r="L187" s="24">
        <v>173.8</v>
      </c>
      <c r="M187" s="24">
        <v>167.5</v>
      </c>
      <c r="N187" s="24">
        <v>253.9</v>
      </c>
      <c r="O187" s="24" t="s">
        <v>466</v>
      </c>
    </row>
    <row r="188" ht="15.75" customHeight="1">
      <c r="A188" s="24">
        <v>185.0</v>
      </c>
      <c r="B188" s="24" t="s">
        <v>249</v>
      </c>
      <c r="C188" s="24" t="s">
        <v>249</v>
      </c>
      <c r="D188" s="24" t="s">
        <v>754</v>
      </c>
      <c r="E188" s="24" t="s">
        <v>249</v>
      </c>
      <c r="F188" s="24" t="s">
        <v>235</v>
      </c>
      <c r="G188" s="24" t="s">
        <v>31</v>
      </c>
      <c r="H188" s="24">
        <v>146.0</v>
      </c>
      <c r="I188" s="24">
        <v>163.0</v>
      </c>
      <c r="J188" s="24">
        <v>183.0</v>
      </c>
      <c r="K188" s="24">
        <v>182.9</v>
      </c>
      <c r="L188" s="24">
        <v>184.9</v>
      </c>
      <c r="M188" s="24">
        <v>175.3</v>
      </c>
      <c r="N188" s="24">
        <v>248.5</v>
      </c>
      <c r="O188" s="24" t="s">
        <v>466</v>
      </c>
    </row>
    <row r="189" ht="15.75" customHeight="1">
      <c r="A189" s="24">
        <v>186.0</v>
      </c>
      <c r="B189" s="24" t="s">
        <v>290</v>
      </c>
      <c r="C189" s="24" t="s">
        <v>290</v>
      </c>
      <c r="D189" s="24" t="s">
        <v>755</v>
      </c>
      <c r="E189" s="24" t="s">
        <v>290</v>
      </c>
      <c r="F189" s="24" t="s">
        <v>235</v>
      </c>
      <c r="G189" s="24" t="s">
        <v>70</v>
      </c>
      <c r="H189" s="24">
        <v>176.0</v>
      </c>
      <c r="I189" s="24">
        <v>189.0</v>
      </c>
      <c r="J189" s="24">
        <v>184.0</v>
      </c>
      <c r="K189" s="24">
        <v>219.4</v>
      </c>
      <c r="L189" s="24">
        <v>222.3</v>
      </c>
      <c r="M189" s="24">
        <v>207.8</v>
      </c>
      <c r="N189" s="24">
        <v>268.9</v>
      </c>
      <c r="O189" s="24" t="s">
        <v>466</v>
      </c>
    </row>
    <row r="190" ht="15.75" customHeight="1">
      <c r="A190" s="24">
        <v>187.0</v>
      </c>
      <c r="B190" s="24" t="s">
        <v>252</v>
      </c>
      <c r="C190" s="24" t="s">
        <v>252</v>
      </c>
      <c r="D190" s="24" t="s">
        <v>756</v>
      </c>
      <c r="E190" s="24" t="s">
        <v>252</v>
      </c>
      <c r="F190" s="24" t="s">
        <v>235</v>
      </c>
      <c r="G190" s="24" t="s">
        <v>23</v>
      </c>
      <c r="H190" s="24">
        <v>156.0</v>
      </c>
      <c r="I190" s="24">
        <v>172.0</v>
      </c>
      <c r="J190" s="24">
        <v>185.0</v>
      </c>
      <c r="K190" s="24">
        <v>187.6</v>
      </c>
      <c r="L190" s="24">
        <v>190.0</v>
      </c>
      <c r="M190" s="24">
        <v>180.7</v>
      </c>
      <c r="N190" s="24">
        <v>252.1</v>
      </c>
      <c r="O190" s="24" t="s">
        <v>466</v>
      </c>
    </row>
    <row r="191" ht="15.75" customHeight="1">
      <c r="A191" s="24">
        <v>188.0</v>
      </c>
      <c r="B191" s="24" t="s">
        <v>270</v>
      </c>
      <c r="C191" s="24" t="s">
        <v>270</v>
      </c>
      <c r="D191" s="24" t="s">
        <v>757</v>
      </c>
      <c r="E191" s="24" t="s">
        <v>270</v>
      </c>
      <c r="F191" s="24" t="s">
        <v>235</v>
      </c>
      <c r="G191" s="24" t="s">
        <v>64</v>
      </c>
      <c r="H191" s="24">
        <v>170.0</v>
      </c>
      <c r="I191" s="24">
        <v>185.0</v>
      </c>
      <c r="J191" s="24">
        <v>186.0</v>
      </c>
      <c r="K191" s="24">
        <v>206.2</v>
      </c>
      <c r="L191" s="24">
        <v>208.9</v>
      </c>
      <c r="M191" s="24">
        <v>197.1</v>
      </c>
      <c r="N191" s="24">
        <v>277.9</v>
      </c>
      <c r="O191" s="24" t="s">
        <v>466</v>
      </c>
    </row>
    <row r="192" ht="15.75" customHeight="1">
      <c r="A192" s="24">
        <v>189.0</v>
      </c>
      <c r="B192" s="24" t="s">
        <v>344</v>
      </c>
      <c r="C192" s="24" t="s">
        <v>344</v>
      </c>
      <c r="D192" s="24" t="s">
        <v>758</v>
      </c>
      <c r="E192" s="24" t="s">
        <v>344</v>
      </c>
      <c r="F192" s="24" t="s">
        <v>235</v>
      </c>
      <c r="G192" s="24" t="s">
        <v>90</v>
      </c>
      <c r="H192" s="24">
        <v>217.0</v>
      </c>
      <c r="I192" s="24">
        <v>235.0</v>
      </c>
      <c r="J192" s="24">
        <v>187.0</v>
      </c>
      <c r="K192" s="24">
        <v>264.8</v>
      </c>
      <c r="L192" s="24">
        <v>268.0</v>
      </c>
      <c r="M192" s="24">
        <v>249.7</v>
      </c>
      <c r="N192" s="24">
        <v>268.8</v>
      </c>
      <c r="O192" s="24" t="s">
        <v>466</v>
      </c>
    </row>
    <row r="193" ht="15.75" customHeight="1">
      <c r="A193" s="24">
        <v>190.0</v>
      </c>
      <c r="B193" s="24" t="s">
        <v>285</v>
      </c>
      <c r="C193" s="24" t="s">
        <v>285</v>
      </c>
      <c r="D193" s="24" t="s">
        <v>759</v>
      </c>
      <c r="E193" s="24" t="s">
        <v>285</v>
      </c>
      <c r="F193" s="24" t="s">
        <v>235</v>
      </c>
      <c r="G193" s="24" t="s">
        <v>58</v>
      </c>
      <c r="H193" s="24">
        <v>193.0</v>
      </c>
      <c r="I193" s="24">
        <v>232.0</v>
      </c>
      <c r="J193" s="24">
        <v>188.0</v>
      </c>
      <c r="K193" s="24">
        <v>213.9</v>
      </c>
      <c r="L193" s="24">
        <v>216.2</v>
      </c>
      <c r="M193" s="24">
        <v>204.5</v>
      </c>
      <c r="N193" s="24" t="e">
        <v>#N/A</v>
      </c>
      <c r="O193" s="24" t="s">
        <v>466</v>
      </c>
    </row>
    <row r="194" ht="15.75" customHeight="1">
      <c r="A194" s="24">
        <v>191.0</v>
      </c>
      <c r="B194" s="24" t="s">
        <v>293</v>
      </c>
      <c r="C194" s="24" t="s">
        <v>293</v>
      </c>
      <c r="D194" s="24" t="s">
        <v>760</v>
      </c>
      <c r="E194" s="24" t="s">
        <v>293</v>
      </c>
      <c r="F194" s="24" t="s">
        <v>235</v>
      </c>
      <c r="G194" s="24" t="s">
        <v>68</v>
      </c>
      <c r="H194" s="24">
        <v>177.0</v>
      </c>
      <c r="I194" s="24">
        <v>194.0</v>
      </c>
      <c r="J194" s="24">
        <v>189.0</v>
      </c>
      <c r="K194" s="24">
        <v>226.2</v>
      </c>
      <c r="L194" s="24">
        <v>229.7</v>
      </c>
      <c r="M194" s="24">
        <v>213.0</v>
      </c>
      <c r="N194" s="24">
        <v>331.0</v>
      </c>
      <c r="O194" s="24" t="s">
        <v>466</v>
      </c>
    </row>
    <row r="195" ht="15.75" customHeight="1">
      <c r="A195" s="24">
        <v>192.0</v>
      </c>
      <c r="B195" s="24" t="s">
        <v>295</v>
      </c>
      <c r="C195" s="24" t="s">
        <v>295</v>
      </c>
      <c r="D195" s="24" t="s">
        <v>761</v>
      </c>
      <c r="E195" s="24" t="s">
        <v>295</v>
      </c>
      <c r="F195" s="24" t="s">
        <v>235</v>
      </c>
      <c r="G195" s="24" t="s">
        <v>107</v>
      </c>
      <c r="H195" s="24">
        <v>189.0</v>
      </c>
      <c r="I195" s="24">
        <v>210.0</v>
      </c>
      <c r="J195" s="24">
        <v>190.0</v>
      </c>
      <c r="K195" s="24">
        <v>228.1</v>
      </c>
      <c r="L195" s="24">
        <v>232.1</v>
      </c>
      <c r="M195" s="24">
        <v>216.0</v>
      </c>
      <c r="N195" s="24">
        <v>291.9</v>
      </c>
      <c r="O195" s="24" t="s">
        <v>466</v>
      </c>
    </row>
    <row r="196" ht="15.75" customHeight="1">
      <c r="A196" s="24">
        <v>193.0</v>
      </c>
      <c r="B196" s="24" t="s">
        <v>297</v>
      </c>
      <c r="C196" s="24" t="s">
        <v>297</v>
      </c>
      <c r="D196" s="24" t="s">
        <v>762</v>
      </c>
      <c r="E196" s="24" t="s">
        <v>297</v>
      </c>
      <c r="F196" s="24" t="s">
        <v>235</v>
      </c>
      <c r="G196" s="24" t="s">
        <v>66</v>
      </c>
      <c r="H196" s="24">
        <v>187.0</v>
      </c>
      <c r="I196" s="24">
        <v>218.0</v>
      </c>
      <c r="J196" s="24">
        <v>191.0</v>
      </c>
      <c r="K196" s="24">
        <v>227.5</v>
      </c>
      <c r="L196" s="24">
        <v>231.0</v>
      </c>
      <c r="M196" s="24">
        <v>216.8</v>
      </c>
      <c r="N196" s="24">
        <v>274.4</v>
      </c>
      <c r="O196" s="24" t="s">
        <v>466</v>
      </c>
    </row>
    <row r="197" ht="15.75" customHeight="1">
      <c r="A197" s="24">
        <v>194.0</v>
      </c>
      <c r="B197" s="24" t="s">
        <v>360</v>
      </c>
      <c r="C197" s="24" t="s">
        <v>360</v>
      </c>
      <c r="D197" s="24" t="s">
        <v>763</v>
      </c>
      <c r="E197" s="24" t="s">
        <v>360</v>
      </c>
      <c r="F197" s="24" t="s">
        <v>235</v>
      </c>
      <c r="G197" s="24" t="s">
        <v>41</v>
      </c>
      <c r="H197" s="24">
        <v>297.0</v>
      </c>
      <c r="I197" s="24">
        <v>240.0</v>
      </c>
      <c r="J197" s="24">
        <v>192.0</v>
      </c>
      <c r="K197" s="24">
        <v>283.0</v>
      </c>
      <c r="L197" s="24">
        <v>286.2</v>
      </c>
      <c r="M197" s="24">
        <v>266.8</v>
      </c>
      <c r="N197" s="24" t="e">
        <v>#N/A</v>
      </c>
      <c r="O197" s="24" t="s">
        <v>466</v>
      </c>
    </row>
    <row r="198" ht="15.75" customHeight="1">
      <c r="A198" s="24">
        <v>195.0</v>
      </c>
      <c r="B198" s="24" t="s">
        <v>196</v>
      </c>
      <c r="C198" s="24" t="s">
        <v>196</v>
      </c>
      <c r="D198" s="24" t="s">
        <v>764</v>
      </c>
      <c r="E198" s="24" t="s">
        <v>196</v>
      </c>
      <c r="F198" s="24" t="s">
        <v>61</v>
      </c>
      <c r="G198" s="24" t="s">
        <v>27</v>
      </c>
      <c r="H198" s="24">
        <v>149.0</v>
      </c>
      <c r="I198" s="24">
        <v>138.0</v>
      </c>
      <c r="J198" s="24">
        <v>163.0</v>
      </c>
      <c r="K198" s="24">
        <v>132.2</v>
      </c>
      <c r="L198" s="24">
        <v>133.2</v>
      </c>
      <c r="M198" s="24">
        <v>131.1</v>
      </c>
      <c r="N198" s="24">
        <v>145.7</v>
      </c>
      <c r="O198" s="24" t="s">
        <v>466</v>
      </c>
    </row>
    <row r="199" ht="15.75" customHeight="1">
      <c r="A199" s="24">
        <v>196.0</v>
      </c>
      <c r="B199" s="24" t="s">
        <v>278</v>
      </c>
      <c r="C199" s="24" t="s">
        <v>278</v>
      </c>
      <c r="D199" s="24" t="s">
        <v>765</v>
      </c>
      <c r="E199" s="24" t="s">
        <v>278</v>
      </c>
      <c r="F199" s="24" t="s">
        <v>17</v>
      </c>
      <c r="G199" s="24" t="s">
        <v>99</v>
      </c>
      <c r="H199" s="24">
        <v>207.0</v>
      </c>
      <c r="I199" s="24">
        <v>374.0</v>
      </c>
      <c r="J199" s="24">
        <v>158.0</v>
      </c>
      <c r="K199" s="24">
        <v>210.9</v>
      </c>
      <c r="L199" s="24">
        <v>219.5</v>
      </c>
      <c r="M199" s="24">
        <v>205.2</v>
      </c>
      <c r="N199" s="24">
        <v>197.7</v>
      </c>
      <c r="O199" s="24" t="s">
        <v>466</v>
      </c>
    </row>
    <row r="200" ht="15.75" customHeight="1">
      <c r="A200" s="24">
        <v>197.0</v>
      </c>
      <c r="B200" s="24" t="s">
        <v>322</v>
      </c>
      <c r="C200" s="24" t="s">
        <v>322</v>
      </c>
      <c r="D200" s="24" t="s">
        <v>766</v>
      </c>
      <c r="E200" s="24" t="s">
        <v>322</v>
      </c>
      <c r="F200" s="24" t="s">
        <v>17</v>
      </c>
      <c r="G200" s="24" t="s">
        <v>64</v>
      </c>
      <c r="H200" s="24">
        <v>203.0</v>
      </c>
      <c r="I200" s="24">
        <v>279.0</v>
      </c>
      <c r="J200" s="24">
        <v>156.0</v>
      </c>
      <c r="K200" s="24">
        <v>241.0</v>
      </c>
      <c r="L200" s="24">
        <v>238.2</v>
      </c>
      <c r="M200" s="24">
        <v>230.3</v>
      </c>
      <c r="N200" s="24">
        <v>265.0</v>
      </c>
      <c r="O200" s="24" t="s">
        <v>466</v>
      </c>
    </row>
    <row r="201" ht="15.75" customHeight="1">
      <c r="A201" s="24">
        <v>198.0</v>
      </c>
      <c r="B201" s="24" t="s">
        <v>335</v>
      </c>
      <c r="C201" s="24" t="s">
        <v>335</v>
      </c>
      <c r="D201" s="24" t="s">
        <v>767</v>
      </c>
      <c r="E201" s="24" t="s">
        <v>335</v>
      </c>
      <c r="F201" s="24" t="s">
        <v>34</v>
      </c>
      <c r="G201" s="24" t="s">
        <v>90</v>
      </c>
      <c r="H201" s="24">
        <v>845.0</v>
      </c>
      <c r="I201" s="24" t="e">
        <v>#N/A</v>
      </c>
      <c r="J201" s="24">
        <v>196.0</v>
      </c>
      <c r="K201" s="24">
        <v>255.6</v>
      </c>
      <c r="L201" s="24">
        <v>256.1</v>
      </c>
      <c r="M201" s="24">
        <v>249.2</v>
      </c>
      <c r="N201" s="24">
        <v>160.4</v>
      </c>
      <c r="O201" s="24">
        <v>23.0</v>
      </c>
    </row>
    <row r="202" ht="15.75" customHeight="1">
      <c r="A202" s="24">
        <v>199.0</v>
      </c>
      <c r="B202" s="24" t="s">
        <v>450</v>
      </c>
      <c r="C202" s="24" t="s">
        <v>450</v>
      </c>
      <c r="D202" s="24" t="s">
        <v>768</v>
      </c>
      <c r="E202" s="24" t="s">
        <v>450</v>
      </c>
      <c r="F202" s="24" t="e">
        <v>#N/A</v>
      </c>
      <c r="G202" s="24" t="e">
        <v>#N/A</v>
      </c>
      <c r="H202" s="24">
        <v>499.0</v>
      </c>
      <c r="I202" s="24" t="e">
        <v>#N/A</v>
      </c>
      <c r="J202" s="24" t="e">
        <v>#N/A</v>
      </c>
      <c r="K202" s="24" t="e">
        <v>#N/A</v>
      </c>
      <c r="L202" s="24" t="e">
        <v>#N/A</v>
      </c>
      <c r="M202" s="24" t="e">
        <v>#N/A</v>
      </c>
      <c r="N202" s="24">
        <v>259.5</v>
      </c>
      <c r="O202" s="24" t="s">
        <v>466</v>
      </c>
    </row>
    <row r="203" ht="15.75" customHeight="1">
      <c r="A203" s="24">
        <v>200.0</v>
      </c>
      <c r="B203" s="24" t="s">
        <v>227</v>
      </c>
      <c r="C203" s="24" t="s">
        <v>227</v>
      </c>
      <c r="D203" s="24" t="s">
        <v>769</v>
      </c>
      <c r="E203" s="24" t="s">
        <v>227</v>
      </c>
      <c r="F203" s="24" t="s">
        <v>34</v>
      </c>
      <c r="G203" s="24" t="s">
        <v>39</v>
      </c>
      <c r="H203" s="24">
        <v>174.0</v>
      </c>
      <c r="I203" s="24">
        <v>158.0</v>
      </c>
      <c r="J203" s="24">
        <v>151.0</v>
      </c>
      <c r="K203" s="24">
        <v>162.8</v>
      </c>
      <c r="L203" s="24">
        <v>158.2</v>
      </c>
      <c r="M203" s="24">
        <v>165.3</v>
      </c>
      <c r="N203" s="24">
        <v>179.7</v>
      </c>
      <c r="O203" s="24" t="s">
        <v>466</v>
      </c>
    </row>
    <row r="204" ht="15.75" customHeight="1">
      <c r="A204" s="24">
        <v>201.0</v>
      </c>
      <c r="B204" s="24" t="s">
        <v>247</v>
      </c>
      <c r="C204" s="24" t="s">
        <v>247</v>
      </c>
      <c r="D204" s="24" t="s">
        <v>770</v>
      </c>
      <c r="E204" s="24" t="s">
        <v>247</v>
      </c>
      <c r="F204" s="24" t="s">
        <v>17</v>
      </c>
      <c r="G204" s="24" t="s">
        <v>85</v>
      </c>
      <c r="H204" s="24">
        <v>206.0</v>
      </c>
      <c r="I204" s="24">
        <v>235.0</v>
      </c>
      <c r="J204" s="24">
        <v>157.0</v>
      </c>
      <c r="K204" s="24">
        <v>181.2</v>
      </c>
      <c r="L204" s="24">
        <v>195.1</v>
      </c>
      <c r="M204" s="24">
        <v>172.9</v>
      </c>
      <c r="N204" s="24">
        <v>236.6</v>
      </c>
      <c r="O204" s="24" t="s">
        <v>466</v>
      </c>
    </row>
    <row r="205" ht="15.75" customHeight="1">
      <c r="A205" s="24">
        <v>202.0</v>
      </c>
      <c r="B205" s="24" t="s">
        <v>292</v>
      </c>
      <c r="C205" s="24" t="s">
        <v>292</v>
      </c>
      <c r="D205" s="24" t="s">
        <v>771</v>
      </c>
      <c r="E205" s="24" t="s">
        <v>292</v>
      </c>
      <c r="F205" s="24" t="s">
        <v>17</v>
      </c>
      <c r="G205" s="24" t="s">
        <v>77</v>
      </c>
      <c r="H205" s="24">
        <v>258.0</v>
      </c>
      <c r="I205" s="24">
        <v>397.0</v>
      </c>
      <c r="J205" s="24">
        <v>205.0</v>
      </c>
      <c r="K205" s="24">
        <v>222.8</v>
      </c>
      <c r="L205" s="24">
        <v>261.8</v>
      </c>
      <c r="M205" s="24">
        <v>233.3</v>
      </c>
      <c r="N205" s="24">
        <v>264.0</v>
      </c>
      <c r="O205" s="24" t="s">
        <v>466</v>
      </c>
    </row>
    <row r="206" ht="15.75" customHeight="1">
      <c r="A206" s="24">
        <v>203.0</v>
      </c>
      <c r="B206" s="24" t="s">
        <v>221</v>
      </c>
      <c r="C206" s="24" t="s">
        <v>221</v>
      </c>
      <c r="D206" s="24" t="s">
        <v>772</v>
      </c>
      <c r="E206" s="24" t="s">
        <v>221</v>
      </c>
      <c r="F206" s="24" t="s">
        <v>17</v>
      </c>
      <c r="G206" s="24" t="s">
        <v>68</v>
      </c>
      <c r="H206" s="24">
        <v>160.0</v>
      </c>
      <c r="I206" s="24">
        <v>395.0</v>
      </c>
      <c r="J206" s="24">
        <v>155.0</v>
      </c>
      <c r="K206" s="24">
        <v>153.4</v>
      </c>
      <c r="L206" s="24">
        <v>158.8</v>
      </c>
      <c r="M206" s="24">
        <v>148.2</v>
      </c>
      <c r="N206" s="24">
        <v>159.7</v>
      </c>
      <c r="O206" s="24" t="s">
        <v>466</v>
      </c>
    </row>
    <row r="207" ht="15.75" customHeight="1">
      <c r="A207" s="24">
        <v>204.0</v>
      </c>
      <c r="B207" s="24" t="s">
        <v>264</v>
      </c>
      <c r="C207" s="24" t="s">
        <v>264</v>
      </c>
      <c r="D207" s="24" t="s">
        <v>773</v>
      </c>
      <c r="E207" s="24" t="s">
        <v>264</v>
      </c>
      <c r="F207" s="24" t="s">
        <v>17</v>
      </c>
      <c r="G207" s="24" t="s">
        <v>95</v>
      </c>
      <c r="H207" s="24">
        <v>267.0</v>
      </c>
      <c r="I207" s="24">
        <v>289.0</v>
      </c>
      <c r="J207" s="24">
        <v>236.0</v>
      </c>
      <c r="K207" s="24">
        <v>200.1</v>
      </c>
      <c r="L207" s="24">
        <v>228.6</v>
      </c>
      <c r="M207" s="24">
        <v>202.9</v>
      </c>
      <c r="N207" s="24">
        <v>244.8</v>
      </c>
      <c r="O207" s="24" t="s">
        <v>466</v>
      </c>
    </row>
    <row r="208" ht="15.75" customHeight="1">
      <c r="A208" s="24">
        <v>205.0</v>
      </c>
      <c r="B208" s="24" t="s">
        <v>248</v>
      </c>
      <c r="C208" s="24" t="s">
        <v>248</v>
      </c>
      <c r="D208" s="24" t="s">
        <v>774</v>
      </c>
      <c r="E208" s="24" t="s">
        <v>248</v>
      </c>
      <c r="F208" s="24" t="s">
        <v>17</v>
      </c>
      <c r="G208" s="24" t="s">
        <v>39</v>
      </c>
      <c r="H208" s="24">
        <v>229.0</v>
      </c>
      <c r="I208" s="24">
        <v>277.0</v>
      </c>
      <c r="J208" s="24">
        <v>203.0</v>
      </c>
      <c r="K208" s="24">
        <v>182.9</v>
      </c>
      <c r="L208" s="24">
        <v>176.3</v>
      </c>
      <c r="M208" s="24">
        <v>166.6</v>
      </c>
      <c r="N208" s="24">
        <v>213.5</v>
      </c>
      <c r="O208" s="24" t="s">
        <v>466</v>
      </c>
    </row>
    <row r="209" ht="15.75" customHeight="1">
      <c r="A209" s="24">
        <v>206.0</v>
      </c>
      <c r="B209" s="24" t="s">
        <v>306</v>
      </c>
      <c r="C209" s="24" t="s">
        <v>306</v>
      </c>
      <c r="D209" s="24" t="s">
        <v>775</v>
      </c>
      <c r="E209" s="24" t="s">
        <v>306</v>
      </c>
      <c r="F209" s="24" t="s">
        <v>17</v>
      </c>
      <c r="G209" s="24" t="s">
        <v>53</v>
      </c>
      <c r="H209" s="24">
        <v>264.0</v>
      </c>
      <c r="I209" s="24">
        <v>292.0</v>
      </c>
      <c r="J209" s="24">
        <v>238.0</v>
      </c>
      <c r="K209" s="24">
        <v>234.1</v>
      </c>
      <c r="L209" s="24">
        <v>233.1</v>
      </c>
      <c r="M209" s="24">
        <v>224.6</v>
      </c>
      <c r="N209" s="24">
        <v>251.7</v>
      </c>
      <c r="O209" s="24" t="s">
        <v>466</v>
      </c>
    </row>
    <row r="210" ht="15.75" customHeight="1">
      <c r="A210" s="24">
        <v>207.0</v>
      </c>
      <c r="B210" s="24" t="s">
        <v>275</v>
      </c>
      <c r="C210" s="24" t="s">
        <v>275</v>
      </c>
      <c r="D210" s="24" t="s">
        <v>776</v>
      </c>
      <c r="E210" s="24" t="s">
        <v>275</v>
      </c>
      <c r="F210" s="24" t="s">
        <v>17</v>
      </c>
      <c r="G210" s="24" t="s">
        <v>85</v>
      </c>
      <c r="H210" s="24">
        <v>235.0</v>
      </c>
      <c r="I210" s="24">
        <v>261.0</v>
      </c>
      <c r="J210" s="24">
        <v>208.0</v>
      </c>
      <c r="K210" s="24">
        <v>208.8</v>
      </c>
      <c r="L210" s="24">
        <v>224.3</v>
      </c>
      <c r="M210" s="24">
        <v>203.7</v>
      </c>
      <c r="N210" s="24">
        <v>129.9</v>
      </c>
      <c r="O210" s="24" t="s">
        <v>466</v>
      </c>
    </row>
    <row r="211" ht="15.75" customHeight="1">
      <c r="A211" s="24">
        <v>208.0</v>
      </c>
      <c r="B211" s="24" t="s">
        <v>320</v>
      </c>
      <c r="C211" s="24" t="s">
        <v>320</v>
      </c>
      <c r="D211" s="24" t="s">
        <v>777</v>
      </c>
      <c r="E211" s="24" t="s">
        <v>320</v>
      </c>
      <c r="F211" s="24" t="s">
        <v>17</v>
      </c>
      <c r="G211" s="24" t="s">
        <v>104</v>
      </c>
      <c r="H211" s="24">
        <v>696.0</v>
      </c>
      <c r="I211" s="24">
        <v>421.0</v>
      </c>
      <c r="J211" s="24">
        <v>201.0</v>
      </c>
      <c r="K211" s="24">
        <v>243.3</v>
      </c>
      <c r="L211" s="24">
        <v>250.4</v>
      </c>
      <c r="M211" s="24">
        <v>240.3</v>
      </c>
      <c r="N211" s="24">
        <v>228.6</v>
      </c>
      <c r="O211" s="24" t="s">
        <v>466</v>
      </c>
    </row>
    <row r="212" ht="15.75" customHeight="1">
      <c r="A212" s="24">
        <v>209.0</v>
      </c>
      <c r="B212" s="24" t="s">
        <v>369</v>
      </c>
      <c r="C212" s="24" t="s">
        <v>369</v>
      </c>
      <c r="D212" s="24" t="s">
        <v>778</v>
      </c>
      <c r="E212" s="24" t="s">
        <v>369</v>
      </c>
      <c r="F212" s="24" t="s">
        <v>17</v>
      </c>
      <c r="G212" s="24" t="s">
        <v>114</v>
      </c>
      <c r="H212" s="24" t="e">
        <v>#N/A</v>
      </c>
      <c r="I212" s="24" t="e">
        <v>#N/A</v>
      </c>
      <c r="J212" s="24">
        <v>235.0</v>
      </c>
      <c r="K212" s="24">
        <v>292.0</v>
      </c>
      <c r="L212" s="24">
        <v>291.8</v>
      </c>
      <c r="M212" s="24">
        <v>278.3</v>
      </c>
      <c r="N212" s="24">
        <v>213.0</v>
      </c>
      <c r="O212" s="24">
        <v>39.0</v>
      </c>
    </row>
    <row r="213" ht="15.75" customHeight="1">
      <c r="A213" s="24">
        <v>210.0</v>
      </c>
      <c r="B213" s="22" t="s">
        <v>281</v>
      </c>
      <c r="C213" s="22" t="s">
        <v>281</v>
      </c>
      <c r="D213" s="22" t="s">
        <v>779</v>
      </c>
      <c r="E213" s="22" t="s">
        <v>281</v>
      </c>
      <c r="F213" s="24" t="s">
        <v>17</v>
      </c>
      <c r="G213" s="24" t="s">
        <v>44</v>
      </c>
      <c r="H213" s="24">
        <v>257.0</v>
      </c>
      <c r="I213" s="24">
        <v>310.0</v>
      </c>
      <c r="J213" s="24">
        <v>207.0</v>
      </c>
      <c r="K213" s="24">
        <v>210.9</v>
      </c>
      <c r="L213" s="24">
        <v>193.3</v>
      </c>
      <c r="M213" s="24">
        <v>192.2</v>
      </c>
      <c r="N213" s="24">
        <v>241.9</v>
      </c>
      <c r="O213" s="24" t="s">
        <v>466</v>
      </c>
    </row>
    <row r="214" ht="15.75" customHeight="1">
      <c r="A214" s="24">
        <v>211.0</v>
      </c>
      <c r="B214" s="24" t="s">
        <v>780</v>
      </c>
      <c r="C214" s="24" t="s">
        <v>280</v>
      </c>
      <c r="D214" s="24" t="s">
        <v>781</v>
      </c>
      <c r="E214" s="24" t="s">
        <v>280</v>
      </c>
      <c r="F214" s="24" t="s">
        <v>17</v>
      </c>
      <c r="G214" s="24" t="s">
        <v>90</v>
      </c>
      <c r="H214" s="24">
        <v>266.0</v>
      </c>
      <c r="I214" s="24">
        <v>385.0</v>
      </c>
      <c r="J214" s="24">
        <v>199.0</v>
      </c>
      <c r="K214" s="24">
        <v>207.0</v>
      </c>
      <c r="L214" s="24">
        <v>241.0</v>
      </c>
      <c r="M214" s="24">
        <v>213.1</v>
      </c>
      <c r="N214" s="24">
        <v>211.3</v>
      </c>
      <c r="O214" s="24" t="s">
        <v>466</v>
      </c>
    </row>
    <row r="215" ht="15.75" customHeight="1">
      <c r="A215" s="24">
        <v>212.0</v>
      </c>
      <c r="B215" s="24" t="s">
        <v>208</v>
      </c>
      <c r="C215" s="24" t="s">
        <v>208</v>
      </c>
      <c r="D215" s="24" t="s">
        <v>782</v>
      </c>
      <c r="E215" s="24" t="s">
        <v>208</v>
      </c>
      <c r="F215" s="24" t="s">
        <v>61</v>
      </c>
      <c r="G215" s="24" t="s">
        <v>23</v>
      </c>
      <c r="H215" s="24">
        <v>165.0</v>
      </c>
      <c r="I215" s="24">
        <v>203.0</v>
      </c>
      <c r="J215" s="24">
        <v>210.0</v>
      </c>
      <c r="K215" s="24">
        <v>147.0</v>
      </c>
      <c r="L215" s="24">
        <v>147.5</v>
      </c>
      <c r="M215" s="24">
        <v>147.2</v>
      </c>
      <c r="N215" s="24">
        <v>187.6</v>
      </c>
      <c r="O215" s="24" t="s">
        <v>466</v>
      </c>
    </row>
    <row r="216" ht="15.75" customHeight="1">
      <c r="A216" s="24">
        <v>213.0</v>
      </c>
      <c r="B216" s="24" t="s">
        <v>282</v>
      </c>
      <c r="C216" s="24" t="s">
        <v>282</v>
      </c>
      <c r="D216" s="24" t="s">
        <v>783</v>
      </c>
      <c r="E216" s="24" t="s">
        <v>282</v>
      </c>
      <c r="F216" s="24" t="s">
        <v>61</v>
      </c>
      <c r="G216" s="24" t="s">
        <v>39</v>
      </c>
      <c r="H216" s="24">
        <v>277.0</v>
      </c>
      <c r="I216" s="24">
        <v>242.0</v>
      </c>
      <c r="J216" s="24">
        <v>246.0</v>
      </c>
      <c r="K216" s="24">
        <v>213.1</v>
      </c>
      <c r="L216" s="24">
        <v>206.6</v>
      </c>
      <c r="M216" s="24">
        <v>205.9</v>
      </c>
      <c r="N216" s="24">
        <v>187.3</v>
      </c>
      <c r="O216" s="24" t="s">
        <v>466</v>
      </c>
    </row>
    <row r="217" ht="15.75" customHeight="1">
      <c r="A217" s="24">
        <v>214.0</v>
      </c>
      <c r="B217" s="24" t="s">
        <v>217</v>
      </c>
      <c r="C217" s="24" t="s">
        <v>217</v>
      </c>
      <c r="D217" s="24" t="s">
        <v>784</v>
      </c>
      <c r="E217" s="24" t="s">
        <v>217</v>
      </c>
      <c r="F217" s="24" t="s">
        <v>75</v>
      </c>
      <c r="G217" s="24" t="s">
        <v>36</v>
      </c>
      <c r="H217" s="24">
        <v>164.0</v>
      </c>
      <c r="I217" s="24">
        <v>31.0</v>
      </c>
      <c r="J217" s="24">
        <v>212.0</v>
      </c>
      <c r="K217" s="24">
        <v>151.3</v>
      </c>
      <c r="L217" s="24">
        <v>154.1</v>
      </c>
      <c r="M217" s="24">
        <v>145.6</v>
      </c>
      <c r="N217" s="24">
        <v>146.5</v>
      </c>
      <c r="O217" s="24" t="s">
        <v>466</v>
      </c>
    </row>
    <row r="218" ht="15.75" customHeight="1">
      <c r="A218" s="24">
        <v>215.0</v>
      </c>
      <c r="B218" s="24" t="s">
        <v>287</v>
      </c>
      <c r="C218" s="24" t="s">
        <v>287</v>
      </c>
      <c r="D218" s="24" t="s">
        <v>785</v>
      </c>
      <c r="E218" s="24" t="s">
        <v>287</v>
      </c>
      <c r="F218" s="24" t="s">
        <v>34</v>
      </c>
      <c r="G218" s="24" t="s">
        <v>123</v>
      </c>
      <c r="H218" s="24">
        <v>219.0</v>
      </c>
      <c r="I218" s="24">
        <v>196.0</v>
      </c>
      <c r="J218" s="24">
        <v>215.0</v>
      </c>
      <c r="K218" s="24">
        <v>212.4</v>
      </c>
      <c r="L218" s="24">
        <v>202.1</v>
      </c>
      <c r="M218" s="24">
        <v>208.3</v>
      </c>
      <c r="N218" s="24">
        <v>229.7</v>
      </c>
      <c r="O218" s="24" t="s">
        <v>466</v>
      </c>
    </row>
    <row r="219" ht="15.75" customHeight="1">
      <c r="A219" s="24">
        <v>216.0</v>
      </c>
      <c r="B219" s="24" t="s">
        <v>314</v>
      </c>
      <c r="C219" s="24" t="s">
        <v>314</v>
      </c>
      <c r="D219" s="24" t="s">
        <v>786</v>
      </c>
      <c r="E219" s="24" t="s">
        <v>314</v>
      </c>
      <c r="F219" s="24" t="s">
        <v>34</v>
      </c>
      <c r="G219" s="24" t="s">
        <v>70</v>
      </c>
      <c r="H219" s="24">
        <v>288.0</v>
      </c>
      <c r="I219" s="24">
        <v>267.0</v>
      </c>
      <c r="J219" s="24">
        <v>216.0</v>
      </c>
      <c r="K219" s="24">
        <v>239.1</v>
      </c>
      <c r="L219" s="24">
        <v>223.6</v>
      </c>
      <c r="M219" s="24">
        <v>229.2</v>
      </c>
      <c r="N219" s="24">
        <v>308.8</v>
      </c>
      <c r="O219" s="24" t="s">
        <v>466</v>
      </c>
    </row>
    <row r="220" ht="15.75" customHeight="1">
      <c r="A220" s="24">
        <v>217.0</v>
      </c>
      <c r="B220" s="24" t="s">
        <v>289</v>
      </c>
      <c r="C220" s="24" t="s">
        <v>289</v>
      </c>
      <c r="D220" s="24" t="s">
        <v>787</v>
      </c>
      <c r="E220" s="24" t="s">
        <v>289</v>
      </c>
      <c r="F220" s="24" t="s">
        <v>34</v>
      </c>
      <c r="G220" s="24" t="s">
        <v>44</v>
      </c>
      <c r="H220" s="24">
        <v>250.0</v>
      </c>
      <c r="I220" s="24">
        <v>217.0</v>
      </c>
      <c r="J220" s="24">
        <v>153.0</v>
      </c>
      <c r="K220" s="24">
        <v>219.9</v>
      </c>
      <c r="L220" s="24">
        <v>218.5</v>
      </c>
      <c r="M220" s="24">
        <v>218.5</v>
      </c>
      <c r="N220" s="24">
        <v>93.3</v>
      </c>
      <c r="O220" s="24">
        <v>11.0</v>
      </c>
    </row>
    <row r="221" ht="15.75" customHeight="1">
      <c r="A221" s="24">
        <v>218.0</v>
      </c>
      <c r="B221" s="24" t="s">
        <v>269</v>
      </c>
      <c r="C221" s="24" t="s">
        <v>269</v>
      </c>
      <c r="D221" s="24" t="s">
        <v>788</v>
      </c>
      <c r="E221" s="24" t="s">
        <v>269</v>
      </c>
      <c r="F221" s="24" t="s">
        <v>34</v>
      </c>
      <c r="G221" s="24" t="s">
        <v>107</v>
      </c>
      <c r="H221" s="24">
        <v>254.0</v>
      </c>
      <c r="I221" s="24">
        <v>199.0</v>
      </c>
      <c r="J221" s="24">
        <v>149.0</v>
      </c>
      <c r="K221" s="24">
        <v>206.0</v>
      </c>
      <c r="L221" s="24">
        <v>197.2</v>
      </c>
      <c r="M221" s="24">
        <v>199.1</v>
      </c>
      <c r="N221" s="24">
        <v>241.6</v>
      </c>
      <c r="O221" s="24" t="s">
        <v>466</v>
      </c>
    </row>
    <row r="222" ht="15.75" customHeight="1">
      <c r="A222" s="24">
        <v>219.0</v>
      </c>
      <c r="B222" s="24" t="s">
        <v>267</v>
      </c>
      <c r="C222" s="24" t="s">
        <v>267</v>
      </c>
      <c r="D222" s="24" t="s">
        <v>789</v>
      </c>
      <c r="E222" s="24" t="s">
        <v>267</v>
      </c>
      <c r="F222" s="24" t="s">
        <v>34</v>
      </c>
      <c r="G222" s="24" t="s">
        <v>99</v>
      </c>
      <c r="H222" s="24">
        <v>205.0</v>
      </c>
      <c r="I222" s="24">
        <v>192.0</v>
      </c>
      <c r="J222" s="24">
        <v>218.0</v>
      </c>
      <c r="K222" s="24">
        <v>203.5</v>
      </c>
      <c r="L222" s="24">
        <v>186.6</v>
      </c>
      <c r="M222" s="24">
        <v>196.3</v>
      </c>
      <c r="N222" s="24">
        <v>168.1</v>
      </c>
      <c r="O222" s="24" t="s">
        <v>466</v>
      </c>
    </row>
    <row r="223" ht="15.75" customHeight="1">
      <c r="A223" s="24">
        <v>220.0</v>
      </c>
      <c r="B223" s="24" t="s">
        <v>307</v>
      </c>
      <c r="C223" s="24" t="s">
        <v>307</v>
      </c>
      <c r="D223" s="24" t="s">
        <v>790</v>
      </c>
      <c r="E223" s="24" t="s">
        <v>307</v>
      </c>
      <c r="F223" s="24" t="s">
        <v>34</v>
      </c>
      <c r="G223" s="24" t="s">
        <v>95</v>
      </c>
      <c r="H223" s="24">
        <v>261.0</v>
      </c>
      <c r="I223" s="24" t="e">
        <v>#N/A</v>
      </c>
      <c r="J223" s="24">
        <v>217.0</v>
      </c>
      <c r="K223" s="24">
        <v>234.7</v>
      </c>
      <c r="L223" s="24">
        <v>233.4</v>
      </c>
      <c r="M223" s="24">
        <v>237.6</v>
      </c>
      <c r="N223" s="24">
        <v>209.8</v>
      </c>
      <c r="O223" s="24" t="s">
        <v>466</v>
      </c>
    </row>
    <row r="224" ht="15.75" customHeight="1">
      <c r="A224" s="24">
        <v>221.0</v>
      </c>
      <c r="B224" s="24" t="s">
        <v>204</v>
      </c>
      <c r="C224" s="24" t="s">
        <v>204</v>
      </c>
      <c r="D224" s="24" t="s">
        <v>791</v>
      </c>
      <c r="E224" s="24" t="s">
        <v>204</v>
      </c>
      <c r="F224" s="24" t="s">
        <v>75</v>
      </c>
      <c r="G224" s="24" t="s">
        <v>44</v>
      </c>
      <c r="H224" s="24">
        <v>140.0</v>
      </c>
      <c r="I224" s="24">
        <v>14.0</v>
      </c>
      <c r="J224" s="24">
        <v>219.0</v>
      </c>
      <c r="K224" s="24">
        <v>142.2</v>
      </c>
      <c r="L224" s="24">
        <v>144.5</v>
      </c>
      <c r="M224" s="24">
        <v>135.9</v>
      </c>
      <c r="N224" s="24">
        <v>98.0</v>
      </c>
      <c r="O224" s="24">
        <v>16.0</v>
      </c>
    </row>
    <row r="225" ht="15.75" customHeight="1">
      <c r="A225" s="24">
        <v>222.0</v>
      </c>
      <c r="B225" s="24" t="s">
        <v>230</v>
      </c>
      <c r="C225" s="24" t="s">
        <v>230</v>
      </c>
      <c r="D225" s="24" t="s">
        <v>792</v>
      </c>
      <c r="E225" s="24" t="s">
        <v>230</v>
      </c>
      <c r="F225" s="24" t="s">
        <v>75</v>
      </c>
      <c r="G225" s="24" t="s">
        <v>102</v>
      </c>
      <c r="H225" s="24">
        <v>168.0</v>
      </c>
      <c r="I225" s="24">
        <v>37.0</v>
      </c>
      <c r="J225" s="24">
        <v>220.0</v>
      </c>
      <c r="K225" s="24">
        <v>167.0</v>
      </c>
      <c r="L225" s="24">
        <v>172.2</v>
      </c>
      <c r="M225" s="24">
        <v>161.7</v>
      </c>
      <c r="N225" s="24">
        <v>139.9</v>
      </c>
      <c r="O225" s="24" t="s">
        <v>466</v>
      </c>
    </row>
    <row r="226" ht="15.75" customHeight="1">
      <c r="A226" s="24">
        <v>223.0</v>
      </c>
      <c r="B226" s="24" t="s">
        <v>279</v>
      </c>
      <c r="C226" s="24" t="s">
        <v>279</v>
      </c>
      <c r="D226" s="24" t="s">
        <v>793</v>
      </c>
      <c r="E226" s="24" t="s">
        <v>279</v>
      </c>
      <c r="F226" s="24" t="s">
        <v>740</v>
      </c>
      <c r="G226" s="24" t="s">
        <v>81</v>
      </c>
      <c r="H226" s="24">
        <v>171.0</v>
      </c>
      <c r="I226" s="24">
        <v>232.0</v>
      </c>
      <c r="J226" s="24">
        <v>180.0</v>
      </c>
      <c r="K226" s="24">
        <v>208.6</v>
      </c>
      <c r="L226" s="24">
        <v>210.9</v>
      </c>
      <c r="M226" s="24">
        <v>194.3</v>
      </c>
      <c r="N226" s="24" t="e">
        <v>#N/A</v>
      </c>
      <c r="O226" s="24" t="s">
        <v>466</v>
      </c>
    </row>
    <row r="227" ht="15.75" customHeight="1">
      <c r="A227" s="24">
        <v>224.0</v>
      </c>
      <c r="B227" s="24" t="s">
        <v>323</v>
      </c>
      <c r="C227" s="24" t="s">
        <v>323</v>
      </c>
      <c r="D227" s="24" t="s">
        <v>794</v>
      </c>
      <c r="E227" s="24" t="s">
        <v>323</v>
      </c>
      <c r="F227" s="24" t="s">
        <v>740</v>
      </c>
      <c r="G227" s="24" t="s">
        <v>23</v>
      </c>
      <c r="H227" s="24">
        <v>196.0</v>
      </c>
      <c r="I227" s="24">
        <v>231.0</v>
      </c>
      <c r="J227" s="24">
        <v>221.0</v>
      </c>
      <c r="K227" s="24">
        <v>245.8</v>
      </c>
      <c r="L227" s="24">
        <v>247.6</v>
      </c>
      <c r="M227" s="24">
        <v>234.8</v>
      </c>
      <c r="N227" s="24" t="e">
        <v>#N/A</v>
      </c>
      <c r="O227" s="24" t="s">
        <v>466</v>
      </c>
    </row>
    <row r="228" ht="15.75" customHeight="1">
      <c r="A228" s="24">
        <v>225.0</v>
      </c>
      <c r="B228" s="24" t="s">
        <v>313</v>
      </c>
      <c r="C228" s="24" t="s">
        <v>313</v>
      </c>
      <c r="D228" s="24" t="s">
        <v>795</v>
      </c>
      <c r="E228" s="24" t="s">
        <v>313</v>
      </c>
      <c r="F228" s="24" t="s">
        <v>235</v>
      </c>
      <c r="G228" s="24" t="s">
        <v>39</v>
      </c>
      <c r="H228" s="24">
        <v>191.0</v>
      </c>
      <c r="I228" s="24">
        <v>223.0</v>
      </c>
      <c r="J228" s="24">
        <v>224.0</v>
      </c>
      <c r="K228" s="24">
        <v>238.2</v>
      </c>
      <c r="L228" s="24">
        <v>242.4</v>
      </c>
      <c r="M228" s="24">
        <v>225.6</v>
      </c>
      <c r="N228" s="24">
        <v>272.3</v>
      </c>
      <c r="O228" s="24" t="s">
        <v>466</v>
      </c>
    </row>
    <row r="229" ht="15.75" customHeight="1">
      <c r="A229" s="24">
        <v>226.0</v>
      </c>
      <c r="B229" s="24" t="s">
        <v>378</v>
      </c>
      <c r="C229" s="24" t="s">
        <v>378</v>
      </c>
      <c r="D229" s="24" t="s">
        <v>796</v>
      </c>
      <c r="E229" s="24" t="s">
        <v>378</v>
      </c>
      <c r="F229" s="24" t="s">
        <v>235</v>
      </c>
      <c r="G229" s="24" t="s">
        <v>111</v>
      </c>
      <c r="H229" s="24">
        <v>322.0</v>
      </c>
      <c r="I229" s="24">
        <v>347.0</v>
      </c>
      <c r="J229" s="24">
        <v>223.0</v>
      </c>
      <c r="K229" s="24">
        <v>298.0</v>
      </c>
      <c r="L229" s="24">
        <v>299.7</v>
      </c>
      <c r="M229" s="24">
        <v>287.0</v>
      </c>
      <c r="N229" s="24" t="e">
        <v>#N/A</v>
      </c>
      <c r="O229" s="24" t="s">
        <v>466</v>
      </c>
    </row>
    <row r="230" ht="15.75" customHeight="1">
      <c r="A230" s="24">
        <v>227.0</v>
      </c>
      <c r="B230" s="24" t="s">
        <v>337</v>
      </c>
      <c r="C230" s="24" t="s">
        <v>337</v>
      </c>
      <c r="D230" s="24" t="s">
        <v>797</v>
      </c>
      <c r="E230" s="24" t="s">
        <v>337</v>
      </c>
      <c r="F230" s="24" t="s">
        <v>34</v>
      </c>
      <c r="G230" s="24" t="s">
        <v>102</v>
      </c>
      <c r="H230" s="24" t="e">
        <v>#N/A</v>
      </c>
      <c r="I230" s="24" t="e">
        <v>#N/A</v>
      </c>
      <c r="J230" s="24">
        <v>229.0</v>
      </c>
      <c r="K230" s="24">
        <v>258.6</v>
      </c>
      <c r="L230" s="24">
        <v>257.5</v>
      </c>
      <c r="M230" s="24">
        <v>255.5</v>
      </c>
      <c r="N230" s="24">
        <v>164.6</v>
      </c>
      <c r="O230" s="24">
        <v>24.0</v>
      </c>
    </row>
    <row r="231" ht="15.75" customHeight="1">
      <c r="A231" s="24">
        <v>228.0</v>
      </c>
      <c r="B231" s="24" t="s">
        <v>441</v>
      </c>
      <c r="C231" s="24" t="s">
        <v>441</v>
      </c>
      <c r="D231" s="24" t="s">
        <v>798</v>
      </c>
      <c r="E231" s="24" t="s">
        <v>441</v>
      </c>
      <c r="F231" s="24" t="s">
        <v>34</v>
      </c>
      <c r="G231" s="24" t="s">
        <v>64</v>
      </c>
      <c r="H231" s="24">
        <v>759.0</v>
      </c>
      <c r="I231" s="24" t="e">
        <v>#N/A</v>
      </c>
      <c r="J231" s="24">
        <v>230.0</v>
      </c>
      <c r="K231" s="24">
        <v>329.9</v>
      </c>
      <c r="L231" s="24">
        <v>314.3</v>
      </c>
      <c r="M231" s="24">
        <v>346.6</v>
      </c>
      <c r="N231" s="24" t="e">
        <v>#N/A</v>
      </c>
      <c r="O231" s="24" t="s">
        <v>466</v>
      </c>
    </row>
    <row r="232" ht="15.75" customHeight="1">
      <c r="A232" s="24">
        <v>229.0</v>
      </c>
      <c r="B232" s="24" t="s">
        <v>260</v>
      </c>
      <c r="C232" s="24" t="s">
        <v>260</v>
      </c>
      <c r="D232" s="24" t="s">
        <v>799</v>
      </c>
      <c r="E232" s="24" t="s">
        <v>260</v>
      </c>
      <c r="F232" s="24" t="s">
        <v>34</v>
      </c>
      <c r="G232" s="24" t="s">
        <v>50</v>
      </c>
      <c r="H232" s="24">
        <v>247.0</v>
      </c>
      <c r="I232" s="24">
        <v>150.0</v>
      </c>
      <c r="J232" s="24">
        <v>232.0</v>
      </c>
      <c r="K232" s="24">
        <v>198.2</v>
      </c>
      <c r="L232" s="24">
        <v>202.9</v>
      </c>
      <c r="M232" s="24">
        <v>205.3</v>
      </c>
      <c r="N232" s="24">
        <v>191.3</v>
      </c>
      <c r="O232" s="24" t="s">
        <v>466</v>
      </c>
    </row>
    <row r="233" ht="15.75" customHeight="1">
      <c r="A233" s="24">
        <v>230.0</v>
      </c>
      <c r="B233" s="24" t="s">
        <v>800</v>
      </c>
      <c r="C233" s="24" t="s">
        <v>800</v>
      </c>
      <c r="D233" s="24" t="s">
        <v>801</v>
      </c>
      <c r="E233" s="24" t="s">
        <v>298</v>
      </c>
      <c r="F233" s="24" t="s">
        <v>34</v>
      </c>
      <c r="G233" s="24" t="s">
        <v>140</v>
      </c>
      <c r="H233" s="24">
        <v>237.0</v>
      </c>
      <c r="I233" s="24">
        <v>218.0</v>
      </c>
      <c r="J233" s="24">
        <v>194.0</v>
      </c>
      <c r="K233" s="24">
        <v>226.5</v>
      </c>
      <c r="L233" s="24">
        <v>218.1</v>
      </c>
      <c r="M233" s="24">
        <v>222.8</v>
      </c>
      <c r="N233" s="24">
        <v>256.3</v>
      </c>
      <c r="O233" s="24" t="s">
        <v>466</v>
      </c>
    </row>
    <row r="234" ht="15.75" customHeight="1">
      <c r="A234" s="24">
        <v>231.0</v>
      </c>
      <c r="B234" s="24" t="s">
        <v>802</v>
      </c>
      <c r="C234" s="24" t="s">
        <v>277</v>
      </c>
      <c r="D234" s="24" t="s">
        <v>803</v>
      </c>
      <c r="E234" s="24" t="s">
        <v>277</v>
      </c>
      <c r="F234" s="24" t="s">
        <v>34</v>
      </c>
      <c r="G234" s="24" t="s">
        <v>104</v>
      </c>
      <c r="H234" s="24">
        <v>294.0</v>
      </c>
      <c r="I234" s="24" t="e">
        <v>#N/A</v>
      </c>
      <c r="J234" s="24">
        <v>198.0</v>
      </c>
      <c r="K234" s="24">
        <v>208.5</v>
      </c>
      <c r="L234" s="24">
        <v>202.0</v>
      </c>
      <c r="M234" s="24">
        <v>209.0</v>
      </c>
      <c r="N234" s="24">
        <v>219.6</v>
      </c>
      <c r="O234" s="24" t="s">
        <v>466</v>
      </c>
    </row>
    <row r="235" ht="15.75" customHeight="1">
      <c r="A235" s="24">
        <v>232.0</v>
      </c>
      <c r="B235" s="24" t="s">
        <v>305</v>
      </c>
      <c r="C235" s="24" t="s">
        <v>305</v>
      </c>
      <c r="D235" s="24" t="s">
        <v>804</v>
      </c>
      <c r="E235" s="24" t="s">
        <v>305</v>
      </c>
      <c r="F235" s="24" t="s">
        <v>34</v>
      </c>
      <c r="G235" s="24" t="s">
        <v>99</v>
      </c>
      <c r="H235" s="24">
        <v>286.0</v>
      </c>
      <c r="I235" s="24">
        <v>224.0</v>
      </c>
      <c r="J235" s="24">
        <v>231.0</v>
      </c>
      <c r="K235" s="24">
        <v>233.4</v>
      </c>
      <c r="L235" s="24">
        <v>233.8</v>
      </c>
      <c r="M235" s="24">
        <v>239.4</v>
      </c>
      <c r="N235" s="24">
        <v>258.4</v>
      </c>
      <c r="O235" s="24" t="s">
        <v>466</v>
      </c>
    </row>
    <row r="236" ht="15.75" customHeight="1">
      <c r="A236" s="24">
        <v>233.0</v>
      </c>
      <c r="B236" s="22" t="s">
        <v>805</v>
      </c>
      <c r="C236" s="22" t="s">
        <v>286</v>
      </c>
      <c r="D236" s="22" t="s">
        <v>806</v>
      </c>
      <c r="E236" s="22" t="s">
        <v>286</v>
      </c>
      <c r="F236" s="24" t="s">
        <v>34</v>
      </c>
      <c r="G236" s="24" t="s">
        <v>99</v>
      </c>
      <c r="H236" s="24" t="e">
        <v>#N/A</v>
      </c>
      <c r="I236" s="24">
        <v>165.0</v>
      </c>
      <c r="J236" s="24">
        <v>226.0</v>
      </c>
      <c r="K236" s="24">
        <v>212.5</v>
      </c>
      <c r="L236" s="24">
        <v>214.1</v>
      </c>
      <c r="M236" s="24">
        <v>212.6</v>
      </c>
      <c r="N236" s="24">
        <v>111.8</v>
      </c>
      <c r="O236" s="24">
        <v>17.0</v>
      </c>
    </row>
    <row r="237" ht="15.75" customHeight="1">
      <c r="A237" s="24">
        <v>234.0</v>
      </c>
      <c r="B237" s="22" t="s">
        <v>371</v>
      </c>
      <c r="C237" s="22" t="s">
        <v>371</v>
      </c>
      <c r="D237" s="22" t="s">
        <v>807</v>
      </c>
      <c r="E237" s="22" t="s">
        <v>371</v>
      </c>
      <c r="F237" s="24" t="s">
        <v>34</v>
      </c>
      <c r="G237" s="24" t="s">
        <v>77</v>
      </c>
      <c r="H237" s="24">
        <v>867.0</v>
      </c>
      <c r="I237" s="24" t="e">
        <v>#N/A</v>
      </c>
      <c r="J237" s="24">
        <v>225.0</v>
      </c>
      <c r="K237" s="24">
        <v>285.3</v>
      </c>
      <c r="L237" s="24">
        <v>281.8</v>
      </c>
      <c r="M237" s="24">
        <v>274.3</v>
      </c>
      <c r="N237" s="24">
        <v>189.3</v>
      </c>
      <c r="O237" s="24">
        <v>32.0</v>
      </c>
    </row>
    <row r="238" ht="15.75" customHeight="1">
      <c r="A238" s="24">
        <v>235.0</v>
      </c>
      <c r="B238" s="24" t="s">
        <v>353</v>
      </c>
      <c r="C238" s="24" t="s">
        <v>353</v>
      </c>
      <c r="D238" s="24" t="s">
        <v>808</v>
      </c>
      <c r="E238" s="24" t="s">
        <v>353</v>
      </c>
      <c r="F238" s="24" t="s">
        <v>34</v>
      </c>
      <c r="G238" s="24" t="s">
        <v>104</v>
      </c>
      <c r="H238" s="24">
        <v>880.0</v>
      </c>
      <c r="I238" s="24" t="e">
        <v>#N/A</v>
      </c>
      <c r="J238" s="24">
        <v>260.0</v>
      </c>
      <c r="K238" s="24">
        <v>272.0</v>
      </c>
      <c r="L238" s="24">
        <v>266.1</v>
      </c>
      <c r="M238" s="24">
        <v>266.1</v>
      </c>
      <c r="N238" s="24">
        <v>209.6</v>
      </c>
      <c r="O238" s="24">
        <v>30.0</v>
      </c>
    </row>
    <row r="239" ht="15.75" customHeight="1">
      <c r="A239" s="24">
        <v>236.0</v>
      </c>
      <c r="B239" s="24" t="s">
        <v>426</v>
      </c>
      <c r="C239" s="24" t="s">
        <v>426</v>
      </c>
      <c r="D239" s="24" t="s">
        <v>809</v>
      </c>
      <c r="E239" s="24" t="s">
        <v>426</v>
      </c>
      <c r="F239" s="24" t="s">
        <v>34</v>
      </c>
      <c r="G239" s="24" t="s">
        <v>58</v>
      </c>
      <c r="H239" s="24" t="e">
        <v>#N/A</v>
      </c>
      <c r="I239" s="24" t="e">
        <v>#N/A</v>
      </c>
      <c r="J239" s="24">
        <v>272.0</v>
      </c>
      <c r="K239" s="24">
        <v>330.8</v>
      </c>
      <c r="L239" s="24">
        <v>322.2</v>
      </c>
      <c r="M239" s="24">
        <v>343.7</v>
      </c>
      <c r="N239" s="24">
        <v>216.8</v>
      </c>
      <c r="O239" s="24">
        <v>31.0</v>
      </c>
    </row>
    <row r="240" ht="15.75" customHeight="1">
      <c r="A240" s="24">
        <v>237.0</v>
      </c>
      <c r="B240" s="24" t="s">
        <v>319</v>
      </c>
      <c r="C240" s="24" t="s">
        <v>319</v>
      </c>
      <c r="D240" s="24" t="s">
        <v>810</v>
      </c>
      <c r="E240" s="24" t="s">
        <v>319</v>
      </c>
      <c r="F240" s="24" t="s">
        <v>17</v>
      </c>
      <c r="G240" s="24" t="s">
        <v>140</v>
      </c>
      <c r="H240" s="24">
        <v>301.0</v>
      </c>
      <c r="I240" s="24">
        <v>322.0</v>
      </c>
      <c r="J240" s="24">
        <v>242.0</v>
      </c>
      <c r="K240" s="24">
        <v>244.4</v>
      </c>
      <c r="L240" s="24">
        <v>237.2</v>
      </c>
      <c r="M240" s="24">
        <v>234.5</v>
      </c>
      <c r="N240" s="24">
        <v>296.5</v>
      </c>
      <c r="O240" s="24" t="s">
        <v>466</v>
      </c>
    </row>
    <row r="241" ht="15.75" customHeight="1">
      <c r="A241" s="24">
        <v>238.0</v>
      </c>
      <c r="B241" s="24" t="s">
        <v>330</v>
      </c>
      <c r="C241" s="24" t="s">
        <v>330</v>
      </c>
      <c r="D241" s="24" t="s">
        <v>811</v>
      </c>
      <c r="E241" s="24" t="s">
        <v>330</v>
      </c>
      <c r="F241" s="24" t="e">
        <v>#N/A</v>
      </c>
      <c r="G241" s="24" t="e">
        <v>#N/A</v>
      </c>
      <c r="H241" s="24">
        <v>259.0</v>
      </c>
      <c r="I241" s="24">
        <v>897.0</v>
      </c>
      <c r="J241" s="24" t="e">
        <v>#N/A</v>
      </c>
      <c r="K241" s="24">
        <v>255.4</v>
      </c>
      <c r="L241" s="24">
        <v>249.0</v>
      </c>
      <c r="M241" s="24">
        <v>236.4</v>
      </c>
      <c r="N241" s="24">
        <v>192.6</v>
      </c>
      <c r="O241" s="24" t="s">
        <v>466</v>
      </c>
    </row>
    <row r="242" ht="15.75" customHeight="1">
      <c r="A242" s="24">
        <v>239.0</v>
      </c>
      <c r="B242" s="24" t="s">
        <v>812</v>
      </c>
      <c r="C242" s="24" t="s">
        <v>341</v>
      </c>
      <c r="D242" s="24" t="s">
        <v>813</v>
      </c>
      <c r="E242" s="24" t="s">
        <v>341</v>
      </c>
      <c r="F242" s="24" t="s">
        <v>17</v>
      </c>
      <c r="G242" s="24" t="s">
        <v>50</v>
      </c>
      <c r="H242" s="24">
        <v>828.0</v>
      </c>
      <c r="I242" s="24" t="e">
        <v>#N/A</v>
      </c>
      <c r="J242" s="24">
        <v>239.0</v>
      </c>
      <c r="K242" s="24">
        <v>261.4</v>
      </c>
      <c r="L242" s="24">
        <v>265.9</v>
      </c>
      <c r="M242" s="24">
        <v>255.6</v>
      </c>
      <c r="N242" s="24">
        <v>206.6</v>
      </c>
      <c r="O242" s="24">
        <v>37.0</v>
      </c>
    </row>
    <row r="243" ht="15.75" customHeight="1">
      <c r="A243" s="24">
        <v>240.0</v>
      </c>
      <c r="B243" s="24" t="s">
        <v>349</v>
      </c>
      <c r="C243" s="24" t="s">
        <v>349</v>
      </c>
      <c r="D243" s="24" t="s">
        <v>814</v>
      </c>
      <c r="E243" s="24" t="s">
        <v>349</v>
      </c>
      <c r="F243" s="24" t="s">
        <v>17</v>
      </c>
      <c r="G243" s="24" t="s">
        <v>90</v>
      </c>
      <c r="H243" s="24">
        <v>251.0</v>
      </c>
      <c r="I243" s="24">
        <v>280.0</v>
      </c>
      <c r="J243" s="24">
        <v>277.0</v>
      </c>
      <c r="K243" s="24">
        <v>268.6</v>
      </c>
      <c r="L243" s="24">
        <v>237.3</v>
      </c>
      <c r="M243" s="24">
        <v>231.7</v>
      </c>
      <c r="N243" s="24">
        <v>230.1</v>
      </c>
      <c r="O243" s="24" t="s">
        <v>466</v>
      </c>
    </row>
    <row r="244" ht="15.75" customHeight="1">
      <c r="A244" s="24">
        <v>241.0</v>
      </c>
      <c r="B244" s="24" t="s">
        <v>301</v>
      </c>
      <c r="C244" s="24" t="s">
        <v>301</v>
      </c>
      <c r="D244" s="24" t="s">
        <v>815</v>
      </c>
      <c r="E244" s="24" t="s">
        <v>301</v>
      </c>
      <c r="F244" s="24" t="s">
        <v>17</v>
      </c>
      <c r="G244" s="24" t="s">
        <v>99</v>
      </c>
      <c r="H244" s="24">
        <v>221.0</v>
      </c>
      <c r="I244" s="24">
        <v>309.0</v>
      </c>
      <c r="J244" s="24">
        <v>241.0</v>
      </c>
      <c r="K244" s="24">
        <v>237.8</v>
      </c>
      <c r="L244" s="24">
        <v>197.3</v>
      </c>
      <c r="M244" s="24">
        <v>205.7</v>
      </c>
      <c r="N244" s="24">
        <v>256.4</v>
      </c>
      <c r="O244" s="24" t="s">
        <v>466</v>
      </c>
    </row>
    <row r="245" ht="15.75" customHeight="1">
      <c r="A245" s="24">
        <v>242.0</v>
      </c>
      <c r="B245" s="22" t="s">
        <v>390</v>
      </c>
      <c r="C245" s="22" t="s">
        <v>390</v>
      </c>
      <c r="D245" s="22" t="s">
        <v>816</v>
      </c>
      <c r="E245" s="22" t="s">
        <v>390</v>
      </c>
      <c r="F245" s="24" t="s">
        <v>17</v>
      </c>
      <c r="G245" s="24" t="s">
        <v>18</v>
      </c>
      <c r="H245" s="24">
        <v>411.0</v>
      </c>
      <c r="I245" s="24" t="e">
        <v>#N/A</v>
      </c>
      <c r="J245" s="24">
        <v>282.0</v>
      </c>
      <c r="K245" s="24">
        <v>305.0</v>
      </c>
      <c r="L245" s="24">
        <v>311.3</v>
      </c>
      <c r="M245" s="24">
        <v>289.5</v>
      </c>
      <c r="N245" s="24">
        <v>295.2</v>
      </c>
      <c r="O245" s="24" t="s">
        <v>466</v>
      </c>
    </row>
    <row r="246" ht="15.75" customHeight="1">
      <c r="A246" s="24">
        <v>243.0</v>
      </c>
      <c r="B246" s="24" t="s">
        <v>367</v>
      </c>
      <c r="C246" s="24" t="s">
        <v>367</v>
      </c>
      <c r="D246" s="24" t="s">
        <v>817</v>
      </c>
      <c r="E246" s="24" t="s">
        <v>367</v>
      </c>
      <c r="F246" s="24" t="s">
        <v>17</v>
      </c>
      <c r="G246" s="24" t="s">
        <v>58</v>
      </c>
      <c r="H246" s="24">
        <v>333.0</v>
      </c>
      <c r="I246" s="24" t="e">
        <v>#N/A</v>
      </c>
      <c r="J246" s="24">
        <v>279.0</v>
      </c>
      <c r="K246" s="24">
        <v>289.8</v>
      </c>
      <c r="L246" s="24">
        <v>263.7</v>
      </c>
      <c r="M246" s="24">
        <v>265.8</v>
      </c>
      <c r="N246" s="24">
        <v>296.9</v>
      </c>
      <c r="O246" s="24" t="s">
        <v>466</v>
      </c>
    </row>
    <row r="247" ht="15.75" customHeight="1">
      <c r="A247" s="24">
        <v>244.0</v>
      </c>
      <c r="B247" s="24" t="s">
        <v>347</v>
      </c>
      <c r="C247" s="24" t="s">
        <v>347</v>
      </c>
      <c r="D247" s="24" t="s">
        <v>818</v>
      </c>
      <c r="E247" s="24" t="s">
        <v>347</v>
      </c>
      <c r="F247" s="24" t="s">
        <v>17</v>
      </c>
      <c r="G247" s="24" t="s">
        <v>20</v>
      </c>
      <c r="H247" s="24">
        <v>249.0</v>
      </c>
      <c r="I247" s="24">
        <v>347.0</v>
      </c>
      <c r="J247" s="24">
        <v>250.0</v>
      </c>
      <c r="K247" s="24">
        <v>268.6</v>
      </c>
      <c r="L247" s="24">
        <v>239.8</v>
      </c>
      <c r="M247" s="24">
        <v>244.2</v>
      </c>
      <c r="N247" s="24">
        <v>275.0</v>
      </c>
      <c r="O247" s="24" t="s">
        <v>466</v>
      </c>
    </row>
    <row r="248" ht="15.75" customHeight="1">
      <c r="A248" s="24">
        <v>245.0</v>
      </c>
      <c r="B248" s="24" t="s">
        <v>819</v>
      </c>
      <c r="C248" s="24" t="s">
        <v>228</v>
      </c>
      <c r="D248" s="24" t="s">
        <v>820</v>
      </c>
      <c r="E248" s="24" t="s">
        <v>228</v>
      </c>
      <c r="F248" s="24" t="s">
        <v>75</v>
      </c>
      <c r="G248" s="24" t="s">
        <v>99</v>
      </c>
      <c r="H248" s="24">
        <v>198.0</v>
      </c>
      <c r="I248" s="24">
        <v>33.0</v>
      </c>
      <c r="J248" s="24">
        <v>243.0</v>
      </c>
      <c r="K248" s="24">
        <v>160.0</v>
      </c>
      <c r="L248" s="24">
        <v>162.4</v>
      </c>
      <c r="M248" s="24">
        <v>156.4</v>
      </c>
      <c r="N248" s="24">
        <v>194.9</v>
      </c>
      <c r="O248" s="24" t="s">
        <v>466</v>
      </c>
    </row>
    <row r="249" ht="15.75" customHeight="1">
      <c r="A249" s="24">
        <v>246.0</v>
      </c>
      <c r="B249" s="24" t="s">
        <v>261</v>
      </c>
      <c r="C249" s="24" t="s">
        <v>261</v>
      </c>
      <c r="D249" s="24" t="s">
        <v>821</v>
      </c>
      <c r="E249" s="24" t="s">
        <v>261</v>
      </c>
      <c r="F249" s="24" t="s">
        <v>75</v>
      </c>
      <c r="G249" s="24" t="s">
        <v>50</v>
      </c>
      <c r="H249" s="24">
        <v>212.0</v>
      </c>
      <c r="I249" s="24">
        <v>38.0</v>
      </c>
      <c r="J249" s="24">
        <v>244.0</v>
      </c>
      <c r="K249" s="24">
        <v>194.3</v>
      </c>
      <c r="L249" s="24">
        <v>198.5</v>
      </c>
      <c r="M249" s="24">
        <v>183.8</v>
      </c>
      <c r="N249" s="24">
        <v>219.9</v>
      </c>
      <c r="O249" s="24" t="s">
        <v>466</v>
      </c>
    </row>
    <row r="250" ht="15.75" customHeight="1">
      <c r="A250" s="24">
        <v>247.0</v>
      </c>
      <c r="B250" s="24" t="s">
        <v>231</v>
      </c>
      <c r="C250" s="24" t="s">
        <v>231</v>
      </c>
      <c r="D250" s="24" t="s">
        <v>822</v>
      </c>
      <c r="E250" s="24" t="s">
        <v>231</v>
      </c>
      <c r="F250" s="24" t="s">
        <v>75</v>
      </c>
      <c r="G250" s="24" t="s">
        <v>111</v>
      </c>
      <c r="H250" s="24">
        <v>166.0</v>
      </c>
      <c r="I250" s="24">
        <v>36.0</v>
      </c>
      <c r="J250" s="24">
        <v>245.0</v>
      </c>
      <c r="K250" s="24">
        <v>165.6</v>
      </c>
      <c r="L250" s="24">
        <v>168.9</v>
      </c>
      <c r="M250" s="24">
        <v>159.0</v>
      </c>
      <c r="N250" s="24">
        <v>231.6</v>
      </c>
      <c r="O250" s="24" t="s">
        <v>466</v>
      </c>
    </row>
    <row r="251" ht="15.75" customHeight="1">
      <c r="A251" s="24">
        <v>248.0</v>
      </c>
      <c r="B251" s="24" t="s">
        <v>823</v>
      </c>
      <c r="C251" s="24" t="s">
        <v>263</v>
      </c>
      <c r="D251" s="24" t="s">
        <v>824</v>
      </c>
      <c r="E251" s="24" t="s">
        <v>263</v>
      </c>
      <c r="F251" s="24" t="s">
        <v>61</v>
      </c>
      <c r="G251" s="24" t="s">
        <v>36</v>
      </c>
      <c r="H251" s="24">
        <v>245.0</v>
      </c>
      <c r="I251" s="24">
        <v>153.0</v>
      </c>
      <c r="J251" s="24">
        <v>211.0</v>
      </c>
      <c r="K251" s="24">
        <v>196.0</v>
      </c>
      <c r="L251" s="24">
        <v>180.3</v>
      </c>
      <c r="M251" s="24">
        <v>179.9</v>
      </c>
      <c r="N251" s="24">
        <v>127.5</v>
      </c>
      <c r="O251" s="24" t="s">
        <v>466</v>
      </c>
    </row>
    <row r="252" ht="15.75" customHeight="1">
      <c r="A252" s="24">
        <v>249.0</v>
      </c>
      <c r="B252" s="24" t="s">
        <v>336</v>
      </c>
      <c r="C252" s="24" t="s">
        <v>336</v>
      </c>
      <c r="D252" s="24" t="s">
        <v>825</v>
      </c>
      <c r="E252" s="24" t="s">
        <v>336</v>
      </c>
      <c r="F252" s="24" t="s">
        <v>61</v>
      </c>
      <c r="G252" s="24" t="s">
        <v>83</v>
      </c>
      <c r="H252" s="24">
        <v>226.0</v>
      </c>
      <c r="I252" s="24">
        <v>229.0</v>
      </c>
      <c r="J252" s="24">
        <v>247.0</v>
      </c>
      <c r="K252" s="24">
        <v>256.6</v>
      </c>
      <c r="L252" s="24">
        <v>246.9</v>
      </c>
      <c r="M252" s="24">
        <v>242.1</v>
      </c>
      <c r="N252" s="24">
        <v>297.9</v>
      </c>
      <c r="O252" s="24" t="s">
        <v>466</v>
      </c>
    </row>
    <row r="253" ht="15.75" customHeight="1">
      <c r="A253" s="24">
        <v>250.0</v>
      </c>
      <c r="B253" s="24" t="s">
        <v>339</v>
      </c>
      <c r="C253" s="24" t="s">
        <v>339</v>
      </c>
      <c r="D253" s="24" t="s">
        <v>826</v>
      </c>
      <c r="E253" s="24" t="s">
        <v>339</v>
      </c>
      <c r="F253" s="24" t="s">
        <v>61</v>
      </c>
      <c r="G253" s="24" t="s">
        <v>99</v>
      </c>
      <c r="H253" s="24">
        <v>298.0</v>
      </c>
      <c r="I253" s="24" t="e">
        <v>#N/A</v>
      </c>
      <c r="J253" s="24">
        <v>249.0</v>
      </c>
      <c r="K253" s="24">
        <v>256.1</v>
      </c>
      <c r="L253" s="24">
        <v>259.6</v>
      </c>
      <c r="M253" s="24">
        <v>246.6</v>
      </c>
      <c r="N253" s="24">
        <v>281.3</v>
      </c>
      <c r="O253" s="24" t="s">
        <v>466</v>
      </c>
    </row>
    <row r="254" ht="15.75" customHeight="1">
      <c r="A254" s="24">
        <v>251.0</v>
      </c>
      <c r="B254" s="24" t="s">
        <v>288</v>
      </c>
      <c r="C254" s="24" t="s">
        <v>288</v>
      </c>
      <c r="D254" s="24" t="s">
        <v>827</v>
      </c>
      <c r="E254" s="24" t="s">
        <v>288</v>
      </c>
      <c r="F254" s="24" t="s">
        <v>61</v>
      </c>
      <c r="G254" s="24" t="s">
        <v>123</v>
      </c>
      <c r="H254" s="24">
        <v>253.0</v>
      </c>
      <c r="I254" s="24">
        <v>230.0</v>
      </c>
      <c r="J254" s="24">
        <v>257.0</v>
      </c>
      <c r="K254" s="24">
        <v>218.0</v>
      </c>
      <c r="L254" s="24">
        <v>231.3</v>
      </c>
      <c r="M254" s="24">
        <v>213.7</v>
      </c>
      <c r="N254" s="24">
        <v>191.0</v>
      </c>
      <c r="O254" s="24" t="s">
        <v>466</v>
      </c>
    </row>
    <row r="255" ht="15.75" customHeight="1">
      <c r="A255" s="24">
        <v>252.0</v>
      </c>
      <c r="B255" s="24" t="s">
        <v>184</v>
      </c>
      <c r="C255" s="24" t="s">
        <v>184</v>
      </c>
      <c r="D255" s="24" t="s">
        <v>828</v>
      </c>
      <c r="E255" s="24" t="s">
        <v>184</v>
      </c>
      <c r="F255" s="24" t="s">
        <v>17</v>
      </c>
      <c r="G255" s="24" t="s">
        <v>104</v>
      </c>
      <c r="H255" s="24">
        <v>181.0</v>
      </c>
      <c r="I255" s="24">
        <v>278.0</v>
      </c>
      <c r="J255" s="24">
        <v>130.0</v>
      </c>
      <c r="K255" s="24">
        <v>128.4</v>
      </c>
      <c r="L255" s="24">
        <v>141.1</v>
      </c>
      <c r="M255" s="24">
        <v>123.6</v>
      </c>
      <c r="N255" s="24">
        <v>261.0</v>
      </c>
      <c r="O255" s="24" t="s">
        <v>466</v>
      </c>
    </row>
    <row r="256" ht="15.75" customHeight="1">
      <c r="A256" s="24">
        <v>253.0</v>
      </c>
      <c r="B256" s="24" t="s">
        <v>375</v>
      </c>
      <c r="C256" s="24" t="s">
        <v>375</v>
      </c>
      <c r="D256" s="24" t="s">
        <v>829</v>
      </c>
      <c r="E256" s="24" t="s">
        <v>375</v>
      </c>
      <c r="F256" s="24" t="s">
        <v>34</v>
      </c>
      <c r="G256" s="24" t="s">
        <v>64</v>
      </c>
      <c r="H256" s="24">
        <v>310.0</v>
      </c>
      <c r="I256" s="24">
        <v>255.0</v>
      </c>
      <c r="J256" s="24">
        <v>378.0</v>
      </c>
      <c r="K256" s="24">
        <v>278.0</v>
      </c>
      <c r="L256" s="24">
        <v>275.5</v>
      </c>
      <c r="M256" s="24">
        <v>275.0</v>
      </c>
      <c r="N256" s="24">
        <v>295.1</v>
      </c>
      <c r="O256" s="24" t="s">
        <v>466</v>
      </c>
    </row>
    <row r="257" ht="15.75" customHeight="1">
      <c r="A257" s="24">
        <v>254.0</v>
      </c>
      <c r="B257" s="24" t="s">
        <v>830</v>
      </c>
      <c r="C257" s="24" t="s">
        <v>268</v>
      </c>
      <c r="D257" s="24" t="s">
        <v>831</v>
      </c>
      <c r="E257" s="24" t="s">
        <v>268</v>
      </c>
      <c r="F257" s="24" t="s">
        <v>34</v>
      </c>
      <c r="G257" s="24" t="s">
        <v>44</v>
      </c>
      <c r="H257" s="24">
        <v>228.0</v>
      </c>
      <c r="I257" s="24">
        <v>186.0</v>
      </c>
      <c r="J257" s="24">
        <v>251.0</v>
      </c>
      <c r="K257" s="24">
        <v>203.0</v>
      </c>
      <c r="L257" s="24">
        <v>211.6</v>
      </c>
      <c r="M257" s="24">
        <v>208.3</v>
      </c>
      <c r="N257" s="24">
        <v>183.6</v>
      </c>
      <c r="O257" s="24" t="s">
        <v>466</v>
      </c>
    </row>
    <row r="258" ht="15.75" customHeight="1">
      <c r="A258" s="24">
        <v>255.0</v>
      </c>
      <c r="B258" s="24" t="s">
        <v>420</v>
      </c>
      <c r="C258" s="24" t="s">
        <v>420</v>
      </c>
      <c r="D258" s="24" t="s">
        <v>832</v>
      </c>
      <c r="E258" s="24" t="s">
        <v>420</v>
      </c>
      <c r="F258" s="24" t="s">
        <v>740</v>
      </c>
      <c r="G258" s="24" t="s">
        <v>44</v>
      </c>
      <c r="H258" s="24">
        <v>341.0</v>
      </c>
      <c r="I258" s="24">
        <v>257.0</v>
      </c>
      <c r="J258" s="24">
        <v>253.0</v>
      </c>
      <c r="K258" s="24">
        <v>322.7</v>
      </c>
      <c r="L258" s="24">
        <v>330.4</v>
      </c>
      <c r="M258" s="24">
        <v>312.3</v>
      </c>
      <c r="N258" s="24" t="e">
        <v>#N/A</v>
      </c>
      <c r="O258" s="24" t="s">
        <v>466</v>
      </c>
    </row>
    <row r="259" ht="15.75" customHeight="1">
      <c r="A259" s="24">
        <v>256.0</v>
      </c>
      <c r="B259" s="24" t="s">
        <v>251</v>
      </c>
      <c r="C259" s="24" t="s">
        <v>251</v>
      </c>
      <c r="D259" s="24" t="s">
        <v>833</v>
      </c>
      <c r="E259" s="24" t="s">
        <v>251</v>
      </c>
      <c r="F259" s="24" t="s">
        <v>740</v>
      </c>
      <c r="G259" s="24" t="s">
        <v>47</v>
      </c>
      <c r="H259" s="24">
        <v>178.0</v>
      </c>
      <c r="I259" s="24">
        <v>190.0</v>
      </c>
      <c r="J259" s="24">
        <v>287.0</v>
      </c>
      <c r="K259" s="24">
        <v>186.2</v>
      </c>
      <c r="L259" s="24">
        <v>190.0</v>
      </c>
      <c r="M259" s="24">
        <v>180.9</v>
      </c>
      <c r="N259" s="24" t="e">
        <v>#N/A</v>
      </c>
      <c r="O259" s="24" t="s">
        <v>466</v>
      </c>
    </row>
    <row r="260" ht="15.75" customHeight="1">
      <c r="A260" s="24">
        <v>257.0</v>
      </c>
      <c r="B260" s="24" t="s">
        <v>334</v>
      </c>
      <c r="C260" s="24" t="s">
        <v>334</v>
      </c>
      <c r="D260" s="24" t="s">
        <v>834</v>
      </c>
      <c r="E260" s="24" t="s">
        <v>334</v>
      </c>
      <c r="F260" s="24" t="s">
        <v>235</v>
      </c>
      <c r="G260" s="24" t="s">
        <v>85</v>
      </c>
      <c r="H260" s="24">
        <v>224.0</v>
      </c>
      <c r="I260" s="24">
        <v>215.0</v>
      </c>
      <c r="J260" s="24">
        <v>255.0</v>
      </c>
      <c r="K260" s="24">
        <v>255.0</v>
      </c>
      <c r="L260" s="24">
        <v>258.0</v>
      </c>
      <c r="M260" s="24">
        <v>240.1</v>
      </c>
      <c r="N260" s="24">
        <v>291.6</v>
      </c>
      <c r="O260" s="24" t="s">
        <v>466</v>
      </c>
    </row>
    <row r="261" ht="15.75" customHeight="1">
      <c r="A261" s="24">
        <v>258.0</v>
      </c>
      <c r="B261" s="24" t="s">
        <v>328</v>
      </c>
      <c r="C261" s="24" t="s">
        <v>328</v>
      </c>
      <c r="D261" s="24" t="s">
        <v>835</v>
      </c>
      <c r="E261" s="24" t="s">
        <v>328</v>
      </c>
      <c r="F261" s="24" t="s">
        <v>235</v>
      </c>
      <c r="G261" s="24" t="s">
        <v>36</v>
      </c>
      <c r="H261" s="24">
        <v>194.0</v>
      </c>
      <c r="I261" s="24">
        <v>221.0</v>
      </c>
      <c r="J261" s="24">
        <v>256.0</v>
      </c>
      <c r="K261" s="24">
        <v>247.0</v>
      </c>
      <c r="L261" s="24">
        <v>249.7</v>
      </c>
      <c r="M261" s="24">
        <v>233.6</v>
      </c>
      <c r="N261" s="24">
        <v>298.3</v>
      </c>
      <c r="O261" s="24" t="s">
        <v>466</v>
      </c>
    </row>
    <row r="262" ht="15.75" customHeight="1">
      <c r="A262" s="24">
        <v>259.0</v>
      </c>
      <c r="B262" s="24" t="s">
        <v>255</v>
      </c>
      <c r="C262" s="24" t="s">
        <v>255</v>
      </c>
      <c r="D262" s="24" t="s">
        <v>836</v>
      </c>
      <c r="E262" s="24" t="s">
        <v>255</v>
      </c>
      <c r="F262" s="24" t="s">
        <v>61</v>
      </c>
      <c r="G262" s="24" t="s">
        <v>85</v>
      </c>
      <c r="H262" s="24">
        <v>244.0</v>
      </c>
      <c r="I262" s="24">
        <v>181.0</v>
      </c>
      <c r="J262" s="24">
        <v>259.0</v>
      </c>
      <c r="K262" s="24">
        <v>190.5</v>
      </c>
      <c r="L262" s="24">
        <v>195.1</v>
      </c>
      <c r="M262" s="24">
        <v>189.9</v>
      </c>
      <c r="N262" s="24">
        <v>248.1</v>
      </c>
      <c r="O262" s="24" t="s">
        <v>466</v>
      </c>
    </row>
    <row r="263" ht="15.75" customHeight="1">
      <c r="A263" s="24">
        <v>260.0</v>
      </c>
      <c r="B263" s="24" t="s">
        <v>411</v>
      </c>
      <c r="C263" s="24" t="s">
        <v>411</v>
      </c>
      <c r="D263" s="24" t="s">
        <v>837</v>
      </c>
      <c r="E263" s="24" t="s">
        <v>411</v>
      </c>
      <c r="F263" s="24" t="s">
        <v>61</v>
      </c>
      <c r="G263" s="24" t="s">
        <v>31</v>
      </c>
      <c r="H263" s="24" t="e">
        <v>#N/A</v>
      </c>
      <c r="I263" s="24">
        <v>381.0</v>
      </c>
      <c r="J263" s="24">
        <v>258.0</v>
      </c>
      <c r="K263" s="24">
        <v>316.5</v>
      </c>
      <c r="L263" s="24">
        <v>320.7</v>
      </c>
      <c r="M263" s="24">
        <v>293.6</v>
      </c>
      <c r="N263" s="24">
        <v>318.4</v>
      </c>
      <c r="O263" s="24" t="s">
        <v>466</v>
      </c>
    </row>
    <row r="264" ht="15.75" customHeight="1">
      <c r="A264" s="24">
        <v>261.0</v>
      </c>
      <c r="B264" s="24" t="s">
        <v>302</v>
      </c>
      <c r="C264" s="24" t="s">
        <v>302</v>
      </c>
      <c r="D264" s="24" t="s">
        <v>838</v>
      </c>
      <c r="E264" s="24" t="s">
        <v>302</v>
      </c>
      <c r="F264" s="24" t="s">
        <v>61</v>
      </c>
      <c r="G264" s="24" t="s">
        <v>95</v>
      </c>
      <c r="H264" s="24">
        <v>269.0</v>
      </c>
      <c r="I264" s="24">
        <v>208.0</v>
      </c>
      <c r="J264" s="24">
        <v>293.0</v>
      </c>
      <c r="K264" s="24">
        <v>235.2</v>
      </c>
      <c r="L264" s="24">
        <v>229.1</v>
      </c>
      <c r="M264" s="24">
        <v>221.9</v>
      </c>
      <c r="N264" s="24">
        <v>208.4</v>
      </c>
      <c r="O264" s="24" t="s">
        <v>466</v>
      </c>
    </row>
    <row r="265" ht="15.75" customHeight="1">
      <c r="A265" s="24">
        <v>262.0</v>
      </c>
      <c r="B265" s="24" t="s">
        <v>348</v>
      </c>
      <c r="C265" s="24" t="s">
        <v>348</v>
      </c>
      <c r="D265" s="24" t="s">
        <v>839</v>
      </c>
      <c r="E265" s="24" t="s">
        <v>348</v>
      </c>
      <c r="F265" s="24" t="s">
        <v>34</v>
      </c>
      <c r="G265" s="24" t="s">
        <v>27</v>
      </c>
      <c r="H265" s="24">
        <v>320.0</v>
      </c>
      <c r="I265" s="24" t="e">
        <v>#N/A</v>
      </c>
      <c r="J265" s="24">
        <v>252.0</v>
      </c>
      <c r="K265" s="24">
        <v>267.9</v>
      </c>
      <c r="L265" s="24">
        <v>251.4</v>
      </c>
      <c r="M265" s="24">
        <v>258.3</v>
      </c>
      <c r="N265" s="24">
        <v>314.6</v>
      </c>
      <c r="O265" s="24" t="s">
        <v>466</v>
      </c>
    </row>
    <row r="266" ht="15.75" customHeight="1">
      <c r="A266" s="24">
        <v>263.0</v>
      </c>
      <c r="B266" s="24" t="s">
        <v>840</v>
      </c>
      <c r="C266" s="24" t="s">
        <v>343</v>
      </c>
      <c r="D266" s="24" t="s">
        <v>841</v>
      </c>
      <c r="E266" s="24" t="s">
        <v>343</v>
      </c>
      <c r="F266" s="24" t="s">
        <v>34</v>
      </c>
      <c r="G266" s="24" t="s">
        <v>85</v>
      </c>
      <c r="H266" s="24">
        <v>303.0</v>
      </c>
      <c r="I266" s="24" t="e">
        <v>#N/A</v>
      </c>
      <c r="J266" s="24">
        <v>274.0</v>
      </c>
      <c r="K266" s="24">
        <v>262.7</v>
      </c>
      <c r="L266" s="24">
        <v>267.2</v>
      </c>
      <c r="M266" s="24">
        <v>266.2</v>
      </c>
      <c r="N266" s="24">
        <v>307.2</v>
      </c>
      <c r="O266" s="24" t="s">
        <v>466</v>
      </c>
    </row>
    <row r="267" ht="15.75" customHeight="1">
      <c r="A267" s="24">
        <v>264.0</v>
      </c>
      <c r="B267" s="24" t="s">
        <v>373</v>
      </c>
      <c r="C267" s="24" t="s">
        <v>373</v>
      </c>
      <c r="D267" s="24" t="s">
        <v>842</v>
      </c>
      <c r="E267" s="24" t="s">
        <v>373</v>
      </c>
      <c r="F267" s="24" t="s">
        <v>34</v>
      </c>
      <c r="G267" s="24" t="s">
        <v>140</v>
      </c>
      <c r="H267" s="24">
        <v>349.0</v>
      </c>
      <c r="I267" s="24" t="e">
        <v>#N/A</v>
      </c>
      <c r="J267" s="24">
        <v>263.0</v>
      </c>
      <c r="K267" s="24">
        <v>289.2</v>
      </c>
      <c r="L267" s="24">
        <v>288.3</v>
      </c>
      <c r="M267" s="24">
        <v>291.7</v>
      </c>
      <c r="N267" s="24">
        <v>264.3</v>
      </c>
      <c r="O267" s="24" t="s">
        <v>466</v>
      </c>
    </row>
    <row r="268" ht="15.75" customHeight="1">
      <c r="A268" s="24">
        <v>265.0</v>
      </c>
      <c r="B268" s="24" t="s">
        <v>843</v>
      </c>
      <c r="C268" s="24" t="s">
        <v>415</v>
      </c>
      <c r="D268" s="24" t="s">
        <v>844</v>
      </c>
      <c r="E268" s="24" t="s">
        <v>415</v>
      </c>
      <c r="F268" s="24" t="s">
        <v>34</v>
      </c>
      <c r="G268" s="24" t="s">
        <v>83</v>
      </c>
      <c r="H268" s="24">
        <v>323.0</v>
      </c>
      <c r="I268" s="24" t="e">
        <v>#N/A</v>
      </c>
      <c r="J268" s="24">
        <v>261.0</v>
      </c>
      <c r="K268" s="24">
        <v>314.0</v>
      </c>
      <c r="L268" s="24">
        <v>315.3</v>
      </c>
      <c r="M268" s="24">
        <v>313.4</v>
      </c>
      <c r="N268" s="24" t="e">
        <v>#N/A</v>
      </c>
      <c r="O268" s="24" t="s">
        <v>466</v>
      </c>
    </row>
    <row r="269" ht="15.75" customHeight="1">
      <c r="A269" s="24">
        <v>266.0</v>
      </c>
      <c r="B269" s="24" t="s">
        <v>354</v>
      </c>
      <c r="C269" s="24" t="s">
        <v>354</v>
      </c>
      <c r="D269" s="24" t="s">
        <v>845</v>
      </c>
      <c r="E269" s="24" t="s">
        <v>354</v>
      </c>
      <c r="F269" s="24" t="s">
        <v>17</v>
      </c>
      <c r="G269" s="24" t="s">
        <v>114</v>
      </c>
      <c r="H269" s="24">
        <v>809.0</v>
      </c>
      <c r="I269" s="24" t="e">
        <v>#N/A</v>
      </c>
      <c r="J269" s="24">
        <v>265.0</v>
      </c>
      <c r="K269" s="24">
        <v>277.9</v>
      </c>
      <c r="L269" s="24">
        <v>285.5</v>
      </c>
      <c r="M269" s="24">
        <v>269.0</v>
      </c>
      <c r="N269" s="24">
        <v>327.0</v>
      </c>
      <c r="O269" s="24" t="s">
        <v>466</v>
      </c>
    </row>
    <row r="270" ht="15.75" customHeight="1">
      <c r="A270" s="24">
        <v>267.0</v>
      </c>
      <c r="B270" s="24" t="s">
        <v>350</v>
      </c>
      <c r="C270" s="24" t="s">
        <v>350</v>
      </c>
      <c r="D270" s="24" t="s">
        <v>846</v>
      </c>
      <c r="E270" s="24" t="s">
        <v>350</v>
      </c>
      <c r="F270" s="24" t="s">
        <v>17</v>
      </c>
      <c r="G270" s="24" t="s">
        <v>36</v>
      </c>
      <c r="H270" s="24">
        <v>365.0</v>
      </c>
      <c r="I270" s="24" t="e">
        <v>#N/A</v>
      </c>
      <c r="J270" s="24">
        <v>305.0</v>
      </c>
      <c r="K270" s="24">
        <v>272.0</v>
      </c>
      <c r="L270" s="24">
        <v>295.0</v>
      </c>
      <c r="M270" s="24">
        <v>274.7</v>
      </c>
      <c r="N270" s="24">
        <v>271.0</v>
      </c>
      <c r="O270" s="24" t="s">
        <v>466</v>
      </c>
    </row>
    <row r="271" ht="15.75" customHeight="1">
      <c r="A271" s="24">
        <v>268.0</v>
      </c>
      <c r="B271" s="24" t="s">
        <v>238</v>
      </c>
      <c r="C271" s="24" t="s">
        <v>238</v>
      </c>
      <c r="D271" s="24" t="s">
        <v>847</v>
      </c>
      <c r="E271" s="24" t="s">
        <v>238</v>
      </c>
      <c r="F271" s="24" t="s">
        <v>75</v>
      </c>
      <c r="G271" s="24" t="s">
        <v>18</v>
      </c>
      <c r="H271" s="24">
        <v>172.0</v>
      </c>
      <c r="I271" s="24">
        <v>51.0</v>
      </c>
      <c r="J271" s="24">
        <v>267.0</v>
      </c>
      <c r="K271" s="24">
        <v>172.7</v>
      </c>
      <c r="L271" s="24">
        <v>176.2</v>
      </c>
      <c r="M271" s="24">
        <v>167.3</v>
      </c>
      <c r="N271" s="24">
        <v>183.3</v>
      </c>
      <c r="O271" s="24" t="s">
        <v>466</v>
      </c>
    </row>
    <row r="272" ht="15.75" customHeight="1">
      <c r="A272" s="24">
        <v>269.0</v>
      </c>
      <c r="B272" s="24" t="s">
        <v>250</v>
      </c>
      <c r="C272" s="24" t="s">
        <v>250</v>
      </c>
      <c r="D272" s="24" t="s">
        <v>848</v>
      </c>
      <c r="E272" s="24" t="s">
        <v>250</v>
      </c>
      <c r="F272" s="24" t="s">
        <v>75</v>
      </c>
      <c r="G272" s="24" t="s">
        <v>114</v>
      </c>
      <c r="H272" s="24">
        <v>246.0</v>
      </c>
      <c r="I272" s="24">
        <v>32.0</v>
      </c>
      <c r="J272" s="24">
        <v>266.0</v>
      </c>
      <c r="K272" s="24">
        <v>186.0</v>
      </c>
      <c r="L272" s="24">
        <v>189.4</v>
      </c>
      <c r="M272" s="24">
        <v>175.1</v>
      </c>
      <c r="N272" s="24">
        <v>134.9</v>
      </c>
      <c r="O272" s="24" t="s">
        <v>466</v>
      </c>
    </row>
    <row r="273" ht="15.75" customHeight="1">
      <c r="A273" s="24">
        <v>270.0</v>
      </c>
      <c r="B273" s="24" t="s">
        <v>849</v>
      </c>
      <c r="C273" s="24" t="s">
        <v>310</v>
      </c>
      <c r="D273" s="24" t="s">
        <v>850</v>
      </c>
      <c r="E273" s="24" t="s">
        <v>310</v>
      </c>
      <c r="F273" s="24" t="s">
        <v>75</v>
      </c>
      <c r="G273" s="24" t="s">
        <v>104</v>
      </c>
      <c r="H273" s="24">
        <v>260.0</v>
      </c>
      <c r="I273" s="24">
        <v>60.0</v>
      </c>
      <c r="J273" s="24">
        <v>269.0</v>
      </c>
      <c r="K273" s="24">
        <v>235.9</v>
      </c>
      <c r="L273" s="24">
        <v>241.5</v>
      </c>
      <c r="M273" s="24">
        <v>224.4</v>
      </c>
      <c r="N273" s="24">
        <v>190.9</v>
      </c>
      <c r="O273" s="24" t="s">
        <v>466</v>
      </c>
    </row>
    <row r="274" ht="15.75" customHeight="1">
      <c r="A274" s="24">
        <v>271.0</v>
      </c>
      <c r="B274" s="24" t="s">
        <v>362</v>
      </c>
      <c r="C274" s="24" t="s">
        <v>362</v>
      </c>
      <c r="D274" s="24" t="s">
        <v>851</v>
      </c>
      <c r="E274" s="24" t="s">
        <v>362</v>
      </c>
      <c r="F274" s="24" t="s">
        <v>75</v>
      </c>
      <c r="G274" s="24" t="s">
        <v>117</v>
      </c>
      <c r="H274" s="24">
        <v>227.0</v>
      </c>
      <c r="I274" s="26">
        <v>1094.0</v>
      </c>
      <c r="J274" s="24">
        <v>268.0</v>
      </c>
      <c r="K274" s="24">
        <v>281.7</v>
      </c>
      <c r="L274" s="24">
        <v>284.7</v>
      </c>
      <c r="M274" s="24">
        <v>265.6</v>
      </c>
      <c r="N274" s="24">
        <v>115.5</v>
      </c>
      <c r="O274" s="24">
        <v>20.0</v>
      </c>
    </row>
    <row r="275" ht="15.75" customHeight="1">
      <c r="A275" s="24">
        <v>272.0</v>
      </c>
      <c r="B275" s="24" t="s">
        <v>404</v>
      </c>
      <c r="C275" s="24" t="s">
        <v>404</v>
      </c>
      <c r="D275" s="24" t="s">
        <v>852</v>
      </c>
      <c r="E275" s="24" t="s">
        <v>404</v>
      </c>
      <c r="F275" s="24" t="s">
        <v>75</v>
      </c>
      <c r="G275" s="24" t="s">
        <v>81</v>
      </c>
      <c r="H275" s="24" t="e">
        <v>#N/A</v>
      </c>
      <c r="I275" s="26">
        <v>1095.0</v>
      </c>
      <c r="J275" s="24">
        <v>270.0</v>
      </c>
      <c r="K275" s="24">
        <v>310.4</v>
      </c>
      <c r="L275" s="24">
        <v>311.5</v>
      </c>
      <c r="M275" s="24">
        <v>281.0</v>
      </c>
      <c r="N275" s="24">
        <v>164.0</v>
      </c>
      <c r="O275" s="24">
        <v>26.0</v>
      </c>
    </row>
    <row r="276" ht="15.75" customHeight="1">
      <c r="A276" s="24">
        <v>273.0</v>
      </c>
      <c r="B276" s="24" t="s">
        <v>338</v>
      </c>
      <c r="C276" s="24" t="s">
        <v>338</v>
      </c>
      <c r="D276" s="24" t="s">
        <v>853</v>
      </c>
      <c r="E276" s="24" t="s">
        <v>338</v>
      </c>
      <c r="F276" s="24" t="e">
        <v>#N/A</v>
      </c>
      <c r="G276" s="24" t="e">
        <v>#N/A</v>
      </c>
      <c r="H276" s="24">
        <v>668.0</v>
      </c>
      <c r="I276" s="24" t="e">
        <v>#N/A</v>
      </c>
      <c r="J276" s="24" t="e">
        <v>#N/A</v>
      </c>
      <c r="K276" s="24" t="e">
        <v>#N/A</v>
      </c>
      <c r="L276" s="24" t="e">
        <v>#N/A</v>
      </c>
      <c r="M276" s="24" t="e">
        <v>#N/A</v>
      </c>
      <c r="N276" s="24">
        <v>218.3</v>
      </c>
      <c r="O276" s="24" t="s">
        <v>466</v>
      </c>
    </row>
    <row r="277" ht="15.75" customHeight="1">
      <c r="A277" s="24">
        <v>274.0</v>
      </c>
      <c r="B277" s="24" t="s">
        <v>284</v>
      </c>
      <c r="C277" s="24" t="s">
        <v>284</v>
      </c>
      <c r="D277" s="24" t="s">
        <v>854</v>
      </c>
      <c r="E277" s="24" t="s">
        <v>284</v>
      </c>
      <c r="F277" s="24" t="s">
        <v>34</v>
      </c>
      <c r="G277" s="24" t="s">
        <v>107</v>
      </c>
      <c r="H277" s="24">
        <v>248.0</v>
      </c>
      <c r="I277" s="24">
        <v>213.0</v>
      </c>
      <c r="J277" s="24">
        <v>262.0</v>
      </c>
      <c r="K277" s="24">
        <v>214.1</v>
      </c>
      <c r="L277" s="24">
        <v>219.2</v>
      </c>
      <c r="M277" s="24">
        <v>218.7</v>
      </c>
      <c r="N277" s="24">
        <v>207.5</v>
      </c>
      <c r="O277" s="24" t="s">
        <v>466</v>
      </c>
    </row>
    <row r="278" ht="15.75" customHeight="1">
      <c r="A278" s="24">
        <v>275.0</v>
      </c>
      <c r="B278" s="24" t="s">
        <v>447</v>
      </c>
      <c r="C278" s="24" t="s">
        <v>447</v>
      </c>
      <c r="D278" s="24" t="s">
        <v>855</v>
      </c>
      <c r="E278" s="24" t="s">
        <v>447</v>
      </c>
      <c r="F278" s="24" t="e">
        <v>#N/A</v>
      </c>
      <c r="G278" s="24" t="e">
        <v>#N/A</v>
      </c>
      <c r="H278" s="24">
        <v>319.0</v>
      </c>
      <c r="I278" s="24" t="e">
        <v>#N/A</v>
      </c>
      <c r="J278" s="24" t="e">
        <v>#N/A</v>
      </c>
      <c r="K278" s="24" t="e">
        <v>#N/A</v>
      </c>
      <c r="L278" s="24" t="e">
        <v>#N/A</v>
      </c>
      <c r="M278" s="24" t="e">
        <v>#N/A</v>
      </c>
      <c r="N278" s="24">
        <v>285.6</v>
      </c>
      <c r="O278" s="24" t="s">
        <v>466</v>
      </c>
    </row>
    <row r="279" ht="15.75" customHeight="1">
      <c r="A279" s="24">
        <v>276.0</v>
      </c>
      <c r="B279" s="24" t="s">
        <v>438</v>
      </c>
      <c r="C279" s="24" t="s">
        <v>438</v>
      </c>
      <c r="D279" s="24" t="s">
        <v>856</v>
      </c>
      <c r="E279" s="24" t="s">
        <v>438</v>
      </c>
      <c r="F279" s="24" t="s">
        <v>34</v>
      </c>
      <c r="G279" s="24" t="s">
        <v>68</v>
      </c>
      <c r="H279" s="24">
        <v>599.0</v>
      </c>
      <c r="I279" s="24" t="e">
        <v>#N/A</v>
      </c>
      <c r="J279" s="24">
        <v>392.0</v>
      </c>
      <c r="K279" s="24">
        <v>344.1</v>
      </c>
      <c r="L279" s="24">
        <v>343.6</v>
      </c>
      <c r="M279" s="24">
        <v>364.4</v>
      </c>
      <c r="N279" s="24">
        <v>247.0</v>
      </c>
      <c r="O279" s="24" t="s">
        <v>466</v>
      </c>
    </row>
    <row r="280" ht="15.75" customHeight="1">
      <c r="A280" s="24">
        <v>277.0</v>
      </c>
      <c r="B280" s="24" t="s">
        <v>312</v>
      </c>
      <c r="C280" s="24" t="s">
        <v>312</v>
      </c>
      <c r="D280" s="24" t="s">
        <v>857</v>
      </c>
      <c r="E280" s="24" t="s">
        <v>312</v>
      </c>
      <c r="F280" s="24" t="s">
        <v>34</v>
      </c>
      <c r="G280" s="24" t="s">
        <v>68</v>
      </c>
      <c r="H280" s="24">
        <v>208.0</v>
      </c>
      <c r="I280" s="24">
        <v>223.0</v>
      </c>
      <c r="J280" s="24">
        <v>296.0</v>
      </c>
      <c r="K280" s="24">
        <v>241.1</v>
      </c>
      <c r="L280" s="24">
        <v>248.7</v>
      </c>
      <c r="M280" s="24">
        <v>248.9</v>
      </c>
      <c r="N280" s="24">
        <v>179.1</v>
      </c>
      <c r="O280" s="24" t="s">
        <v>466</v>
      </c>
    </row>
    <row r="281" ht="15.75" customHeight="1">
      <c r="A281" s="24">
        <v>278.0</v>
      </c>
      <c r="B281" s="24" t="s">
        <v>317</v>
      </c>
      <c r="C281" s="24" t="s">
        <v>317</v>
      </c>
      <c r="D281" s="24" t="s">
        <v>858</v>
      </c>
      <c r="E281" s="24" t="s">
        <v>317</v>
      </c>
      <c r="F281" s="24" t="s">
        <v>17</v>
      </c>
      <c r="G281" s="24" t="s">
        <v>50</v>
      </c>
      <c r="H281" s="24">
        <v>239.0</v>
      </c>
      <c r="I281" s="24">
        <v>307.0</v>
      </c>
      <c r="J281" s="24">
        <v>264.0</v>
      </c>
      <c r="K281" s="24">
        <v>244.4</v>
      </c>
      <c r="L281" s="24">
        <v>217.3</v>
      </c>
      <c r="M281" s="24">
        <v>224.9</v>
      </c>
      <c r="N281" s="24">
        <v>260.0</v>
      </c>
      <c r="O281" s="24" t="s">
        <v>466</v>
      </c>
    </row>
    <row r="282" ht="15.75" customHeight="1">
      <c r="A282" s="24">
        <v>279.0</v>
      </c>
      <c r="B282" s="24" t="s">
        <v>401</v>
      </c>
      <c r="C282" s="24" t="s">
        <v>401</v>
      </c>
      <c r="D282" s="24" t="s">
        <v>859</v>
      </c>
      <c r="E282" s="24" t="s">
        <v>401</v>
      </c>
      <c r="F282" s="24" t="s">
        <v>17</v>
      </c>
      <c r="G282" s="24" t="s">
        <v>117</v>
      </c>
      <c r="H282" s="24">
        <v>339.0</v>
      </c>
      <c r="I282" s="24" t="e">
        <v>#N/A</v>
      </c>
      <c r="J282" s="24">
        <v>306.0</v>
      </c>
      <c r="K282" s="24">
        <v>308.9</v>
      </c>
      <c r="L282" s="24">
        <v>296.6</v>
      </c>
      <c r="M282" s="24">
        <v>290.5</v>
      </c>
      <c r="N282" s="24">
        <v>321.5</v>
      </c>
      <c r="O282" s="24" t="s">
        <v>466</v>
      </c>
    </row>
    <row r="283" ht="15.75" customHeight="1">
      <c r="A283" s="24">
        <v>280.0</v>
      </c>
      <c r="B283" s="24" t="s">
        <v>418</v>
      </c>
      <c r="C283" s="24" t="s">
        <v>418</v>
      </c>
      <c r="D283" s="24" t="s">
        <v>860</v>
      </c>
      <c r="E283" s="24" t="s">
        <v>418</v>
      </c>
      <c r="F283" s="24" t="s">
        <v>17</v>
      </c>
      <c r="G283" s="24" t="s">
        <v>53</v>
      </c>
      <c r="H283" s="24">
        <v>405.0</v>
      </c>
      <c r="I283" s="24" t="e">
        <v>#N/A</v>
      </c>
      <c r="J283" s="24">
        <v>432.0</v>
      </c>
      <c r="K283" s="24">
        <v>320.2</v>
      </c>
      <c r="L283" s="24">
        <v>325.3</v>
      </c>
      <c r="M283" s="24">
        <v>306.1</v>
      </c>
      <c r="N283" s="24">
        <v>343.1</v>
      </c>
      <c r="O283" s="24" t="s">
        <v>466</v>
      </c>
    </row>
    <row r="284" ht="15.75" customHeight="1">
      <c r="A284" s="24">
        <v>281.0</v>
      </c>
      <c r="B284" s="24" t="s">
        <v>316</v>
      </c>
      <c r="C284" s="24" t="s">
        <v>316</v>
      </c>
      <c r="D284" s="24" t="s">
        <v>861</v>
      </c>
      <c r="E284" s="24" t="s">
        <v>316</v>
      </c>
      <c r="F284" s="24" t="s">
        <v>17</v>
      </c>
      <c r="G284" s="24" t="s">
        <v>102</v>
      </c>
      <c r="H284" s="24">
        <v>121.0</v>
      </c>
      <c r="I284" s="24">
        <v>272.0</v>
      </c>
      <c r="J284" s="24">
        <v>280.0</v>
      </c>
      <c r="K284" s="24">
        <v>241.6</v>
      </c>
      <c r="L284" s="24">
        <v>228.8</v>
      </c>
      <c r="M284" s="24">
        <v>220.5</v>
      </c>
      <c r="N284" s="24">
        <v>200.8</v>
      </c>
      <c r="O284" s="24" t="s">
        <v>466</v>
      </c>
    </row>
    <row r="285" ht="15.75" customHeight="1">
      <c r="A285" s="24">
        <v>282.0</v>
      </c>
      <c r="B285" s="24" t="s">
        <v>283</v>
      </c>
      <c r="C285" s="24" t="s">
        <v>283</v>
      </c>
      <c r="D285" s="24" t="s">
        <v>862</v>
      </c>
      <c r="E285" s="24" t="s">
        <v>283</v>
      </c>
      <c r="F285" s="24" t="s">
        <v>17</v>
      </c>
      <c r="G285" s="24" t="s">
        <v>47</v>
      </c>
      <c r="H285" s="24">
        <v>214.0</v>
      </c>
      <c r="I285" s="24">
        <v>308.0</v>
      </c>
      <c r="J285" s="24">
        <v>209.0</v>
      </c>
      <c r="K285" s="24">
        <v>206.9</v>
      </c>
      <c r="L285" s="24">
        <v>205.7</v>
      </c>
      <c r="M285" s="24">
        <v>194.0</v>
      </c>
      <c r="N285" s="24">
        <v>277.5</v>
      </c>
      <c r="O285" s="24" t="s">
        <v>466</v>
      </c>
    </row>
    <row r="286" ht="15.75" customHeight="1">
      <c r="A286" s="24">
        <v>283.0</v>
      </c>
      <c r="B286" s="24" t="s">
        <v>304</v>
      </c>
      <c r="C286" s="24" t="s">
        <v>304</v>
      </c>
      <c r="D286" s="24" t="s">
        <v>863</v>
      </c>
      <c r="E286" s="24" t="s">
        <v>304</v>
      </c>
      <c r="F286" s="24" t="s">
        <v>17</v>
      </c>
      <c r="G286" s="24" t="s">
        <v>77</v>
      </c>
      <c r="H286" s="24">
        <v>255.0</v>
      </c>
      <c r="I286" s="24">
        <v>375.0</v>
      </c>
      <c r="J286" s="24">
        <v>321.0</v>
      </c>
      <c r="K286" s="24">
        <v>230.9</v>
      </c>
      <c r="L286" s="24">
        <v>239.6</v>
      </c>
      <c r="M286" s="24">
        <v>225.4</v>
      </c>
      <c r="N286" s="24">
        <v>183.3</v>
      </c>
      <c r="O286" s="24" t="s">
        <v>466</v>
      </c>
    </row>
    <row r="287" ht="15.75" customHeight="1">
      <c r="A287" s="24">
        <v>284.0</v>
      </c>
      <c r="B287" s="24" t="s">
        <v>432</v>
      </c>
      <c r="C287" s="24" t="s">
        <v>432</v>
      </c>
      <c r="D287" s="24" t="s">
        <v>864</v>
      </c>
      <c r="E287" s="24" t="s">
        <v>432</v>
      </c>
      <c r="F287" s="24" t="s">
        <v>17</v>
      </c>
      <c r="G287" s="24" t="s">
        <v>44</v>
      </c>
      <c r="H287" s="24">
        <v>790.0</v>
      </c>
      <c r="I287" s="24" t="e">
        <v>#N/A</v>
      </c>
      <c r="J287" s="24">
        <v>281.0</v>
      </c>
      <c r="K287" s="24">
        <v>337.6</v>
      </c>
      <c r="L287" s="24">
        <v>335.4</v>
      </c>
      <c r="M287" s="24">
        <v>319.3</v>
      </c>
      <c r="N287" s="24">
        <v>287.0</v>
      </c>
      <c r="O287" s="24" t="s">
        <v>466</v>
      </c>
    </row>
    <row r="288" ht="15.75" customHeight="1">
      <c r="A288" s="24">
        <v>285.0</v>
      </c>
      <c r="B288" s="24" t="s">
        <v>412</v>
      </c>
      <c r="C288" s="24" t="s">
        <v>412</v>
      </c>
      <c r="D288" s="24" t="s">
        <v>865</v>
      </c>
      <c r="E288" s="24" t="s">
        <v>412</v>
      </c>
      <c r="F288" s="24" t="s">
        <v>17</v>
      </c>
      <c r="G288" s="24" t="s">
        <v>50</v>
      </c>
      <c r="H288" s="24" t="e">
        <v>#N/A</v>
      </c>
      <c r="I288" s="24" t="e">
        <v>#N/A</v>
      </c>
      <c r="J288" s="24">
        <v>442.0</v>
      </c>
      <c r="K288" s="24">
        <v>322.2</v>
      </c>
      <c r="L288" s="24">
        <v>335.0</v>
      </c>
      <c r="M288" s="24">
        <v>317.2</v>
      </c>
      <c r="N288" s="24" t="e">
        <v>#N/A</v>
      </c>
      <c r="O288" s="24" t="s">
        <v>466</v>
      </c>
    </row>
    <row r="289" ht="15.75" customHeight="1">
      <c r="A289" s="24">
        <v>286.0</v>
      </c>
      <c r="B289" s="24" t="s">
        <v>866</v>
      </c>
      <c r="C289" s="24" t="s">
        <v>377</v>
      </c>
      <c r="D289" s="24" t="s">
        <v>867</v>
      </c>
      <c r="E289" s="24" t="s">
        <v>377</v>
      </c>
      <c r="F289" s="24" t="s">
        <v>34</v>
      </c>
      <c r="G289" s="24" t="s">
        <v>77</v>
      </c>
      <c r="H289" s="24">
        <v>312.0</v>
      </c>
      <c r="I289" s="24" t="e">
        <v>#N/A</v>
      </c>
      <c r="J289" s="24">
        <v>371.0</v>
      </c>
      <c r="K289" s="24">
        <v>290.4</v>
      </c>
      <c r="L289" s="24">
        <v>286.1</v>
      </c>
      <c r="M289" s="24">
        <v>286.1</v>
      </c>
      <c r="N289" s="24">
        <v>340.2</v>
      </c>
      <c r="O289" s="24" t="s">
        <v>466</v>
      </c>
    </row>
    <row r="290" ht="15.75" customHeight="1">
      <c r="A290" s="24">
        <v>287.0</v>
      </c>
      <c r="B290" s="24" t="s">
        <v>395</v>
      </c>
      <c r="C290" s="24" t="s">
        <v>395</v>
      </c>
      <c r="D290" s="24" t="s">
        <v>868</v>
      </c>
      <c r="E290" s="24" t="s">
        <v>395</v>
      </c>
      <c r="F290" s="24" t="s">
        <v>740</v>
      </c>
      <c r="G290" s="24" t="s">
        <v>70</v>
      </c>
      <c r="H290" s="24">
        <v>330.0</v>
      </c>
      <c r="I290" s="24">
        <v>248.0</v>
      </c>
      <c r="J290" s="24">
        <v>286.0</v>
      </c>
      <c r="K290" s="24">
        <v>308.1</v>
      </c>
      <c r="L290" s="24">
        <v>309.3</v>
      </c>
      <c r="M290" s="24">
        <v>289.0</v>
      </c>
      <c r="N290" s="24" t="e">
        <v>#N/A</v>
      </c>
      <c r="O290" s="24" t="s">
        <v>466</v>
      </c>
    </row>
    <row r="291" ht="15.75" customHeight="1">
      <c r="A291" s="24">
        <v>288.0</v>
      </c>
      <c r="B291" s="24" t="s">
        <v>257</v>
      </c>
      <c r="C291" s="24" t="s">
        <v>257</v>
      </c>
      <c r="D291" s="24" t="s">
        <v>869</v>
      </c>
      <c r="E291" s="24" t="s">
        <v>257</v>
      </c>
      <c r="F291" s="24" t="s">
        <v>740</v>
      </c>
      <c r="G291" s="24" t="s">
        <v>95</v>
      </c>
      <c r="H291" s="24">
        <v>204.0</v>
      </c>
      <c r="I291" s="24">
        <v>245.0</v>
      </c>
      <c r="J291" s="24">
        <v>254.0</v>
      </c>
      <c r="K291" s="24">
        <v>190.2</v>
      </c>
      <c r="L291" s="24">
        <v>192.5</v>
      </c>
      <c r="M291" s="24">
        <v>182.3</v>
      </c>
      <c r="N291" s="24" t="e">
        <v>#N/A</v>
      </c>
      <c r="O291" s="24" t="s">
        <v>466</v>
      </c>
    </row>
    <row r="292" ht="15.75" customHeight="1">
      <c r="A292" s="24">
        <v>289.0</v>
      </c>
      <c r="B292" s="24" t="s">
        <v>346</v>
      </c>
      <c r="C292" s="24" t="s">
        <v>346</v>
      </c>
      <c r="D292" s="24" t="s">
        <v>870</v>
      </c>
      <c r="E292" s="24" t="s">
        <v>346</v>
      </c>
      <c r="F292" s="24" t="s">
        <v>235</v>
      </c>
      <c r="G292" s="24" t="s">
        <v>18</v>
      </c>
      <c r="H292" s="24">
        <v>291.0</v>
      </c>
      <c r="I292" s="24">
        <v>229.0</v>
      </c>
      <c r="J292" s="24">
        <v>288.0</v>
      </c>
      <c r="K292" s="24">
        <v>266.8</v>
      </c>
      <c r="L292" s="24">
        <v>270.5</v>
      </c>
      <c r="M292" s="24">
        <v>249.9</v>
      </c>
      <c r="N292" s="24" t="e">
        <v>#N/A</v>
      </c>
      <c r="O292" s="24" t="s">
        <v>466</v>
      </c>
    </row>
    <row r="293" ht="15.75" customHeight="1">
      <c r="A293" s="24">
        <v>290.0</v>
      </c>
      <c r="B293" s="24" t="s">
        <v>332</v>
      </c>
      <c r="C293" s="24" t="s">
        <v>332</v>
      </c>
      <c r="D293" s="24" t="s">
        <v>871</v>
      </c>
      <c r="E293" s="24" t="s">
        <v>332</v>
      </c>
      <c r="F293" s="24" t="s">
        <v>235</v>
      </c>
      <c r="G293" s="24" t="s">
        <v>102</v>
      </c>
      <c r="H293" s="24">
        <v>201.0</v>
      </c>
      <c r="I293" s="24">
        <v>241.0</v>
      </c>
      <c r="J293" s="24">
        <v>289.0</v>
      </c>
      <c r="K293" s="24">
        <v>251.8</v>
      </c>
      <c r="L293" s="24">
        <v>255.2</v>
      </c>
      <c r="M293" s="24">
        <v>237.0</v>
      </c>
      <c r="N293" s="24">
        <v>288.0</v>
      </c>
      <c r="O293" s="24" t="s">
        <v>466</v>
      </c>
    </row>
    <row r="294" ht="15.75" customHeight="1">
      <c r="A294" s="24">
        <v>291.0</v>
      </c>
      <c r="B294" s="24" t="s">
        <v>242</v>
      </c>
      <c r="C294" s="24" t="s">
        <v>242</v>
      </c>
      <c r="D294" s="24" t="s">
        <v>872</v>
      </c>
      <c r="E294" s="24" t="s">
        <v>242</v>
      </c>
      <c r="F294" s="24" t="s">
        <v>61</v>
      </c>
      <c r="G294" s="24" t="s">
        <v>18</v>
      </c>
      <c r="H294" s="24">
        <v>220.0</v>
      </c>
      <c r="I294" s="24">
        <v>191.0</v>
      </c>
      <c r="J294" s="24">
        <v>248.0</v>
      </c>
      <c r="K294" s="24">
        <v>176.4</v>
      </c>
      <c r="L294" s="24">
        <v>161.8</v>
      </c>
      <c r="M294" s="24">
        <v>167.3</v>
      </c>
      <c r="N294" s="24">
        <v>163.6</v>
      </c>
      <c r="O294" s="24" t="s">
        <v>466</v>
      </c>
    </row>
    <row r="295" ht="15.75" customHeight="1">
      <c r="A295" s="24">
        <v>292.0</v>
      </c>
      <c r="B295" s="24" t="s">
        <v>296</v>
      </c>
      <c r="C295" s="24" t="s">
        <v>296</v>
      </c>
      <c r="D295" s="24" t="s">
        <v>873</v>
      </c>
      <c r="E295" s="24" t="s">
        <v>296</v>
      </c>
      <c r="F295" s="24" t="s">
        <v>61</v>
      </c>
      <c r="G295" s="24" t="s">
        <v>36</v>
      </c>
      <c r="H295" s="24">
        <v>216.0</v>
      </c>
      <c r="I295" s="24">
        <v>253.0</v>
      </c>
      <c r="J295" s="24">
        <v>290.0</v>
      </c>
      <c r="K295" s="24">
        <v>227.8</v>
      </c>
      <c r="L295" s="24">
        <v>222.4</v>
      </c>
      <c r="M295" s="24">
        <v>216.9</v>
      </c>
      <c r="N295" s="24">
        <v>234.3</v>
      </c>
      <c r="O295" s="24" t="s">
        <v>466</v>
      </c>
    </row>
    <row r="296" ht="15.75" customHeight="1">
      <c r="A296" s="24">
        <v>293.0</v>
      </c>
      <c r="B296" s="24" t="s">
        <v>276</v>
      </c>
      <c r="C296" s="24" t="s">
        <v>276</v>
      </c>
      <c r="D296" s="24" t="s">
        <v>874</v>
      </c>
      <c r="E296" s="24" t="s">
        <v>276</v>
      </c>
      <c r="F296" s="24" t="s">
        <v>61</v>
      </c>
      <c r="G296" s="24" t="s">
        <v>58</v>
      </c>
      <c r="H296" s="24">
        <v>238.0</v>
      </c>
      <c r="I296" s="24">
        <v>252.0</v>
      </c>
      <c r="J296" s="24">
        <v>294.0</v>
      </c>
      <c r="K296" s="24">
        <v>207.0</v>
      </c>
      <c r="L296" s="24">
        <v>219.5</v>
      </c>
      <c r="M296" s="24">
        <v>202.8</v>
      </c>
      <c r="N296" s="24">
        <v>154.9</v>
      </c>
      <c r="O296" s="24" t="s">
        <v>466</v>
      </c>
    </row>
    <row r="297" ht="15.75" customHeight="1">
      <c r="A297" s="24">
        <v>294.0</v>
      </c>
      <c r="B297" s="24" t="s">
        <v>331</v>
      </c>
      <c r="C297" s="24" t="s">
        <v>331</v>
      </c>
      <c r="D297" s="24" t="s">
        <v>875</v>
      </c>
      <c r="E297" s="24" t="s">
        <v>331</v>
      </c>
      <c r="F297" s="24" t="s">
        <v>61</v>
      </c>
      <c r="G297" s="24" t="s">
        <v>41</v>
      </c>
      <c r="H297" s="24">
        <v>287.0</v>
      </c>
      <c r="I297" s="24">
        <v>281.0</v>
      </c>
      <c r="J297" s="24">
        <v>312.0</v>
      </c>
      <c r="K297" s="24">
        <v>250.0</v>
      </c>
      <c r="L297" s="24">
        <v>253.5</v>
      </c>
      <c r="M297" s="24">
        <v>237.4</v>
      </c>
      <c r="N297" s="24">
        <v>177.4</v>
      </c>
      <c r="O297" s="24" t="s">
        <v>466</v>
      </c>
    </row>
    <row r="298" ht="15.75" customHeight="1">
      <c r="A298" s="24">
        <v>295.0</v>
      </c>
      <c r="B298" s="24" t="s">
        <v>408</v>
      </c>
      <c r="C298" s="24" t="s">
        <v>408</v>
      </c>
      <c r="D298" s="22" t="s">
        <v>876</v>
      </c>
      <c r="E298" s="24" t="s">
        <v>408</v>
      </c>
      <c r="F298" s="24" t="s">
        <v>61</v>
      </c>
      <c r="G298" s="24" t="s">
        <v>68</v>
      </c>
      <c r="H298" s="24">
        <v>398.0</v>
      </c>
      <c r="I298" s="24" t="e">
        <v>#N/A</v>
      </c>
      <c r="J298" s="24">
        <v>292.0</v>
      </c>
      <c r="K298" s="24">
        <v>299.8</v>
      </c>
      <c r="L298" s="24">
        <v>303.7</v>
      </c>
      <c r="M298" s="24">
        <v>281.8</v>
      </c>
      <c r="N298" s="24" t="e">
        <v>#N/A</v>
      </c>
      <c r="O298" s="24" t="s">
        <v>466</v>
      </c>
    </row>
    <row r="299" ht="15.75" customHeight="1">
      <c r="A299" s="24">
        <v>296.0</v>
      </c>
      <c r="B299" s="24" t="s">
        <v>381</v>
      </c>
      <c r="C299" s="24" t="s">
        <v>381</v>
      </c>
      <c r="D299" s="24" t="s">
        <v>877</v>
      </c>
      <c r="E299" s="24" t="s">
        <v>381</v>
      </c>
      <c r="F299" s="24" t="s">
        <v>34</v>
      </c>
      <c r="G299" s="24" t="s">
        <v>95</v>
      </c>
      <c r="H299" s="24" t="e">
        <v>#N/A</v>
      </c>
      <c r="I299" s="24" t="e">
        <v>#N/A</v>
      </c>
      <c r="J299" s="24">
        <v>285.0</v>
      </c>
      <c r="K299" s="24">
        <v>295.5</v>
      </c>
      <c r="L299" s="24">
        <v>287.6</v>
      </c>
      <c r="M299" s="24">
        <v>294.2</v>
      </c>
      <c r="N299" s="24">
        <v>190.1</v>
      </c>
      <c r="O299" s="24">
        <v>29.0</v>
      </c>
    </row>
    <row r="300" ht="15.75" customHeight="1">
      <c r="A300" s="24">
        <v>297.0</v>
      </c>
      <c r="B300" s="24" t="s">
        <v>363</v>
      </c>
      <c r="C300" s="24" t="s">
        <v>363</v>
      </c>
      <c r="D300" s="24" t="s">
        <v>878</v>
      </c>
      <c r="E300" s="24" t="s">
        <v>363</v>
      </c>
      <c r="F300" s="24" t="s">
        <v>34</v>
      </c>
      <c r="G300" s="24" t="s">
        <v>47</v>
      </c>
      <c r="H300" s="24">
        <v>302.0</v>
      </c>
      <c r="I300" s="24">
        <v>314.0</v>
      </c>
      <c r="J300" s="24">
        <v>271.0</v>
      </c>
      <c r="K300" s="24">
        <v>279.2</v>
      </c>
      <c r="L300" s="24">
        <v>282.5</v>
      </c>
      <c r="M300" s="24">
        <v>279.1</v>
      </c>
      <c r="N300" s="24">
        <v>288.8</v>
      </c>
      <c r="O300" s="24" t="s">
        <v>466</v>
      </c>
    </row>
    <row r="301" ht="15.75" customHeight="1">
      <c r="A301" s="24">
        <v>298.0</v>
      </c>
      <c r="B301" s="24" t="s">
        <v>309</v>
      </c>
      <c r="C301" s="24" t="s">
        <v>309</v>
      </c>
      <c r="D301" s="24" t="s">
        <v>879</v>
      </c>
      <c r="E301" s="24" t="s">
        <v>309</v>
      </c>
      <c r="F301" s="24" t="s">
        <v>34</v>
      </c>
      <c r="G301" s="24" t="s">
        <v>77</v>
      </c>
      <c r="H301" s="24">
        <v>265.0</v>
      </c>
      <c r="I301" s="24">
        <v>345.0</v>
      </c>
      <c r="J301" s="24">
        <v>275.0</v>
      </c>
      <c r="K301" s="24">
        <v>235.6</v>
      </c>
      <c r="L301" s="24">
        <v>239.7</v>
      </c>
      <c r="M301" s="24">
        <v>240.4</v>
      </c>
      <c r="N301" s="24">
        <v>203.2</v>
      </c>
      <c r="O301" s="24" t="s">
        <v>466</v>
      </c>
    </row>
    <row r="302" ht="15.75" customHeight="1">
      <c r="A302" s="24">
        <v>299.0</v>
      </c>
      <c r="B302" s="24" t="s">
        <v>342</v>
      </c>
      <c r="C302" s="24" t="s">
        <v>342</v>
      </c>
      <c r="D302" s="24" t="s">
        <v>880</v>
      </c>
      <c r="E302" s="24" t="s">
        <v>342</v>
      </c>
      <c r="F302" s="24" t="s">
        <v>75</v>
      </c>
      <c r="G302" s="24" t="s">
        <v>83</v>
      </c>
      <c r="H302" s="24">
        <v>278.0</v>
      </c>
      <c r="I302" s="24">
        <v>320.0</v>
      </c>
      <c r="J302" s="24">
        <v>297.0</v>
      </c>
      <c r="K302" s="24">
        <v>266.8</v>
      </c>
      <c r="L302" s="24">
        <v>270.2</v>
      </c>
      <c r="M302" s="24">
        <v>247.7</v>
      </c>
      <c r="N302" s="24">
        <v>288.6</v>
      </c>
      <c r="O302" s="24" t="s">
        <v>466</v>
      </c>
    </row>
    <row r="303" ht="15.75" customHeight="1">
      <c r="A303" s="24">
        <v>300.0</v>
      </c>
      <c r="B303" s="24" t="s">
        <v>324</v>
      </c>
      <c r="C303" s="24" t="s">
        <v>324</v>
      </c>
      <c r="D303" s="24" t="s">
        <v>881</v>
      </c>
      <c r="E303" s="24" t="s">
        <v>324</v>
      </c>
      <c r="F303" s="24" t="s">
        <v>740</v>
      </c>
      <c r="G303" s="24" t="s">
        <v>41</v>
      </c>
      <c r="H303" s="24">
        <v>233.0</v>
      </c>
      <c r="I303" s="24">
        <v>239.0</v>
      </c>
      <c r="J303" s="24">
        <v>298.0</v>
      </c>
      <c r="K303" s="24">
        <v>247.0</v>
      </c>
      <c r="L303" s="24">
        <v>249.6</v>
      </c>
      <c r="M303" s="24">
        <v>232.7</v>
      </c>
      <c r="N303" s="24" t="e">
        <v>#N/A</v>
      </c>
      <c r="O303" s="24" t="s">
        <v>466</v>
      </c>
    </row>
    <row r="304" ht="15.75" customHeight="1">
      <c r="A304" s="24">
        <v>301.0</v>
      </c>
      <c r="B304" s="24" t="s">
        <v>294</v>
      </c>
      <c r="C304" s="24" t="s">
        <v>294</v>
      </c>
      <c r="D304" s="24" t="s">
        <v>882</v>
      </c>
      <c r="E304" s="24" t="s">
        <v>294</v>
      </c>
      <c r="F304" s="24" t="s">
        <v>740</v>
      </c>
      <c r="G304" s="24" t="s">
        <v>85</v>
      </c>
      <c r="H304" s="24">
        <v>184.0</v>
      </c>
      <c r="I304" s="24">
        <v>228.0</v>
      </c>
      <c r="J304" s="24">
        <v>222.0</v>
      </c>
      <c r="K304" s="24">
        <v>226.3</v>
      </c>
      <c r="L304" s="24">
        <v>230.2</v>
      </c>
      <c r="M304" s="24">
        <v>214.5</v>
      </c>
      <c r="N304" s="24" t="e">
        <v>#N/A</v>
      </c>
      <c r="O304" s="24" t="s">
        <v>466</v>
      </c>
    </row>
    <row r="305" ht="15.75" customHeight="1">
      <c r="A305" s="24">
        <v>302.0</v>
      </c>
      <c r="B305" s="24" t="s">
        <v>291</v>
      </c>
      <c r="C305" s="24" t="s">
        <v>291</v>
      </c>
      <c r="D305" s="24" t="s">
        <v>883</v>
      </c>
      <c r="E305" s="24" t="s">
        <v>291</v>
      </c>
      <c r="F305" s="24" t="s">
        <v>740</v>
      </c>
      <c r="G305" s="24" t="s">
        <v>27</v>
      </c>
      <c r="H305" s="24">
        <v>199.0</v>
      </c>
      <c r="I305" s="24">
        <v>237.0</v>
      </c>
      <c r="J305" s="24">
        <v>301.0</v>
      </c>
      <c r="K305" s="24">
        <v>223.3</v>
      </c>
      <c r="L305" s="24">
        <v>226.0</v>
      </c>
      <c r="M305" s="24">
        <v>213.4</v>
      </c>
      <c r="N305" s="24" t="e">
        <v>#N/A</v>
      </c>
      <c r="O305" s="24" t="s">
        <v>466</v>
      </c>
    </row>
    <row r="306" ht="15.75" customHeight="1">
      <c r="A306" s="24">
        <v>303.0</v>
      </c>
      <c r="B306" s="24" t="s">
        <v>273</v>
      </c>
      <c r="C306" s="24" t="s">
        <v>273</v>
      </c>
      <c r="D306" s="24" t="s">
        <v>884</v>
      </c>
      <c r="E306" s="24" t="s">
        <v>273</v>
      </c>
      <c r="F306" s="24" t="s">
        <v>740</v>
      </c>
      <c r="G306" s="24" t="s">
        <v>66</v>
      </c>
      <c r="H306" s="24">
        <v>188.0</v>
      </c>
      <c r="I306" s="24">
        <v>221.0</v>
      </c>
      <c r="J306" s="24">
        <v>299.0</v>
      </c>
      <c r="K306" s="24">
        <v>208.3</v>
      </c>
      <c r="L306" s="24">
        <v>212.6</v>
      </c>
      <c r="M306" s="24">
        <v>201.1</v>
      </c>
      <c r="N306" s="24" t="e">
        <v>#N/A</v>
      </c>
      <c r="O306" s="24" t="s">
        <v>466</v>
      </c>
    </row>
    <row r="307" ht="15.75" customHeight="1">
      <c r="A307" s="24">
        <v>304.0</v>
      </c>
      <c r="B307" s="24" t="s">
        <v>413</v>
      </c>
      <c r="C307" s="24" t="s">
        <v>413</v>
      </c>
      <c r="D307" s="24" t="s">
        <v>885</v>
      </c>
      <c r="E307" s="24" t="s">
        <v>413</v>
      </c>
      <c r="F307" s="24" t="s">
        <v>75</v>
      </c>
      <c r="G307" s="24" t="s">
        <v>140</v>
      </c>
      <c r="H307" s="24">
        <v>805.0</v>
      </c>
      <c r="I307" s="24">
        <v>925.0</v>
      </c>
      <c r="J307" s="24">
        <v>302.0</v>
      </c>
      <c r="K307" s="24">
        <v>318.7</v>
      </c>
      <c r="L307" s="24">
        <v>322.5</v>
      </c>
      <c r="M307" s="24">
        <v>297.8</v>
      </c>
      <c r="N307" s="24">
        <v>263.3</v>
      </c>
      <c r="O307" s="24" t="s">
        <v>466</v>
      </c>
    </row>
    <row r="308" ht="15.75" customHeight="1">
      <c r="A308" s="24">
        <v>305.0</v>
      </c>
      <c r="B308" s="24" t="s">
        <v>340</v>
      </c>
      <c r="C308" s="24" t="s">
        <v>340</v>
      </c>
      <c r="D308" s="24" t="s">
        <v>886</v>
      </c>
      <c r="E308" s="24" t="s">
        <v>340</v>
      </c>
      <c r="F308" s="24" t="s">
        <v>75</v>
      </c>
      <c r="G308" s="24" t="s">
        <v>117</v>
      </c>
      <c r="H308" s="24">
        <v>270.0</v>
      </c>
      <c r="I308" s="24">
        <v>189.0</v>
      </c>
      <c r="J308" s="24">
        <v>303.0</v>
      </c>
      <c r="K308" s="24">
        <v>262.4</v>
      </c>
      <c r="L308" s="24">
        <v>264.4</v>
      </c>
      <c r="M308" s="24">
        <v>241.2</v>
      </c>
      <c r="N308" s="24">
        <v>305.8</v>
      </c>
      <c r="O308" s="24" t="s">
        <v>466</v>
      </c>
    </row>
    <row r="309" ht="15.75" customHeight="1">
      <c r="A309" s="24">
        <v>306.0</v>
      </c>
      <c r="B309" s="24" t="s">
        <v>384</v>
      </c>
      <c r="C309" s="24" t="s">
        <v>384</v>
      </c>
      <c r="D309" s="24" t="s">
        <v>887</v>
      </c>
      <c r="E309" s="24" t="s">
        <v>384</v>
      </c>
      <c r="F309" s="24" t="s">
        <v>17</v>
      </c>
      <c r="G309" s="24" t="s">
        <v>85</v>
      </c>
      <c r="H309" s="24">
        <v>855.0</v>
      </c>
      <c r="I309" s="24" t="e">
        <v>#N/A</v>
      </c>
      <c r="J309" s="24">
        <v>284.0</v>
      </c>
      <c r="K309" s="24">
        <v>302.3</v>
      </c>
      <c r="L309" s="24">
        <v>302.6</v>
      </c>
      <c r="M309" s="24">
        <v>287.5</v>
      </c>
      <c r="N309" s="24">
        <v>214.7</v>
      </c>
      <c r="O309" s="24">
        <v>41.0</v>
      </c>
    </row>
    <row r="310" ht="15.75" customHeight="1">
      <c r="A310" s="24">
        <v>307.0</v>
      </c>
      <c r="B310" s="24" t="s">
        <v>427</v>
      </c>
      <c r="C310" s="24" t="s">
        <v>427</v>
      </c>
      <c r="D310" s="24" t="s">
        <v>888</v>
      </c>
      <c r="E310" s="24" t="s">
        <v>427</v>
      </c>
      <c r="F310" s="24" t="s">
        <v>17</v>
      </c>
      <c r="G310" s="24" t="s">
        <v>31</v>
      </c>
      <c r="H310" s="24" t="e">
        <v>#N/A</v>
      </c>
      <c r="I310" s="24" t="e">
        <v>#N/A</v>
      </c>
      <c r="J310" s="24">
        <v>307.0</v>
      </c>
      <c r="K310" s="24">
        <v>332.4</v>
      </c>
      <c r="L310" s="24">
        <v>334.7</v>
      </c>
      <c r="M310" s="24">
        <v>308.8</v>
      </c>
      <c r="N310" s="24">
        <v>283.5</v>
      </c>
      <c r="O310" s="24" t="s">
        <v>466</v>
      </c>
    </row>
    <row r="311" ht="15.75" customHeight="1">
      <c r="A311" s="24">
        <v>308.0</v>
      </c>
      <c r="B311" s="24" t="s">
        <v>352</v>
      </c>
      <c r="C311" s="24" t="s">
        <v>352</v>
      </c>
      <c r="D311" s="24" t="s">
        <v>889</v>
      </c>
      <c r="E311" s="24" t="s">
        <v>352</v>
      </c>
      <c r="F311" s="24" t="s">
        <v>17</v>
      </c>
      <c r="G311" s="24" t="s">
        <v>53</v>
      </c>
      <c r="H311" s="24" t="e">
        <v>#N/A</v>
      </c>
      <c r="I311" s="24" t="e">
        <v>#N/A</v>
      </c>
      <c r="J311" s="24">
        <v>237.0</v>
      </c>
      <c r="K311" s="24">
        <v>274.9</v>
      </c>
      <c r="L311" s="24">
        <v>284.7</v>
      </c>
      <c r="M311" s="24">
        <v>270.1</v>
      </c>
      <c r="N311" s="24">
        <v>290.8</v>
      </c>
      <c r="O311" s="24" t="s">
        <v>466</v>
      </c>
    </row>
    <row r="312" ht="15.75" customHeight="1">
      <c r="A312" s="24">
        <v>309.0</v>
      </c>
      <c r="B312" s="24" t="s">
        <v>421</v>
      </c>
      <c r="C312" s="24" t="s">
        <v>421</v>
      </c>
      <c r="D312" s="24" t="s">
        <v>890</v>
      </c>
      <c r="E312" s="24" t="s">
        <v>421</v>
      </c>
      <c r="F312" s="24" t="s">
        <v>17</v>
      </c>
      <c r="G312" s="24" t="s">
        <v>85</v>
      </c>
      <c r="H312" s="24">
        <v>412.0</v>
      </c>
      <c r="I312" s="24" t="e">
        <v>#N/A</v>
      </c>
      <c r="J312" s="24">
        <v>574.0</v>
      </c>
      <c r="K312" s="24">
        <v>325.0</v>
      </c>
      <c r="L312" s="24">
        <v>326.5</v>
      </c>
      <c r="M312" s="24">
        <v>313.8</v>
      </c>
      <c r="N312" s="24">
        <v>293.1</v>
      </c>
      <c r="O312" s="24" t="s">
        <v>466</v>
      </c>
    </row>
    <row r="313" ht="15.75" customHeight="1">
      <c r="A313" s="24">
        <v>310.0</v>
      </c>
      <c r="B313" s="24" t="s">
        <v>391</v>
      </c>
      <c r="C313" s="24" t="s">
        <v>391</v>
      </c>
      <c r="D313" s="24" t="s">
        <v>891</v>
      </c>
      <c r="E313" s="24" t="s">
        <v>391</v>
      </c>
      <c r="F313" s="24" t="s">
        <v>17</v>
      </c>
      <c r="G313" s="24" t="s">
        <v>111</v>
      </c>
      <c r="H313" s="24">
        <v>359.0</v>
      </c>
      <c r="I313" s="24" t="e">
        <v>#N/A</v>
      </c>
      <c r="J313" s="24">
        <v>322.0</v>
      </c>
      <c r="K313" s="24">
        <v>306.9</v>
      </c>
      <c r="L313" s="24">
        <v>315.9</v>
      </c>
      <c r="M313" s="24">
        <v>297.6</v>
      </c>
      <c r="N313" s="24">
        <v>310.4</v>
      </c>
      <c r="O313" s="24" t="s">
        <v>466</v>
      </c>
    </row>
    <row r="314" ht="15.75" customHeight="1">
      <c r="A314" s="24">
        <v>311.0</v>
      </c>
      <c r="B314" s="24" t="s">
        <v>396</v>
      </c>
      <c r="C314" s="24" t="s">
        <v>396</v>
      </c>
      <c r="D314" s="24" t="s">
        <v>892</v>
      </c>
      <c r="E314" s="24" t="s">
        <v>396</v>
      </c>
      <c r="F314" s="24" t="s">
        <v>17</v>
      </c>
      <c r="G314" s="24" t="s">
        <v>68</v>
      </c>
      <c r="H314" s="24">
        <v>823.0</v>
      </c>
      <c r="I314" s="24" t="e">
        <v>#N/A</v>
      </c>
      <c r="J314" s="24">
        <v>308.0</v>
      </c>
      <c r="K314" s="24">
        <v>306.0</v>
      </c>
      <c r="L314" s="24">
        <v>310.7</v>
      </c>
      <c r="M314" s="24">
        <v>288.2</v>
      </c>
      <c r="N314" s="24">
        <v>223.6</v>
      </c>
      <c r="O314" s="24">
        <v>36.0</v>
      </c>
    </row>
    <row r="315" ht="15.75" customHeight="1">
      <c r="A315" s="24">
        <v>312.0</v>
      </c>
      <c r="B315" s="24" t="s">
        <v>443</v>
      </c>
      <c r="C315" s="24" t="s">
        <v>443</v>
      </c>
      <c r="D315" s="24" t="s">
        <v>893</v>
      </c>
      <c r="E315" s="24" t="s">
        <v>443</v>
      </c>
      <c r="F315" s="24" t="s">
        <v>17</v>
      </c>
      <c r="G315" s="24" t="s">
        <v>70</v>
      </c>
      <c r="H315" s="24" t="e">
        <v>#N/A</v>
      </c>
      <c r="I315" s="24" t="e">
        <v>#N/A</v>
      </c>
      <c r="J315" s="24">
        <v>323.0</v>
      </c>
      <c r="K315" s="24" t="e">
        <v>#N/A</v>
      </c>
      <c r="L315" s="24">
        <v>389.0</v>
      </c>
      <c r="M315" s="24">
        <v>417.5</v>
      </c>
      <c r="N315" s="24">
        <v>305.8</v>
      </c>
      <c r="O315" s="24">
        <v>66.0</v>
      </c>
    </row>
    <row r="316" ht="15.75" customHeight="1">
      <c r="A316" s="24">
        <v>313.0</v>
      </c>
      <c r="B316" s="24" t="s">
        <v>311</v>
      </c>
      <c r="C316" s="24" t="s">
        <v>311</v>
      </c>
      <c r="D316" s="24" t="s">
        <v>894</v>
      </c>
      <c r="E316" s="24" t="s">
        <v>311</v>
      </c>
      <c r="F316" s="24" t="s">
        <v>75</v>
      </c>
      <c r="G316" s="24" t="s">
        <v>81</v>
      </c>
      <c r="H316" s="24">
        <v>240.0</v>
      </c>
      <c r="I316" s="24">
        <v>269.0</v>
      </c>
      <c r="J316" s="24">
        <v>311.0</v>
      </c>
      <c r="K316" s="24">
        <v>237.9</v>
      </c>
      <c r="L316" s="24">
        <v>243.4</v>
      </c>
      <c r="M316" s="24">
        <v>229.5</v>
      </c>
      <c r="N316" s="24">
        <v>300.5</v>
      </c>
      <c r="O316" s="24" t="s">
        <v>466</v>
      </c>
    </row>
    <row r="317" ht="15.75" customHeight="1">
      <c r="A317" s="24">
        <v>314.0</v>
      </c>
      <c r="B317" s="24" t="s">
        <v>372</v>
      </c>
      <c r="C317" s="24" t="s">
        <v>372</v>
      </c>
      <c r="D317" s="24" t="s">
        <v>895</v>
      </c>
      <c r="E317" s="24" t="s">
        <v>372</v>
      </c>
      <c r="F317" s="24" t="s">
        <v>61</v>
      </c>
      <c r="G317" s="24" t="s">
        <v>44</v>
      </c>
      <c r="H317" s="24">
        <v>348.0</v>
      </c>
      <c r="I317" s="24" t="e">
        <v>#N/A</v>
      </c>
      <c r="J317" s="24">
        <v>313.0</v>
      </c>
      <c r="K317" s="24">
        <v>294.1</v>
      </c>
      <c r="L317" s="24">
        <v>286.3</v>
      </c>
      <c r="M317" s="24">
        <v>274.3</v>
      </c>
      <c r="N317" s="24">
        <v>311.0</v>
      </c>
      <c r="O317" s="24" t="s">
        <v>466</v>
      </c>
    </row>
    <row r="318" ht="15.75" customHeight="1">
      <c r="A318" s="24">
        <v>315.0</v>
      </c>
      <c r="B318" s="24" t="s">
        <v>351</v>
      </c>
      <c r="C318" s="24" t="s">
        <v>351</v>
      </c>
      <c r="D318" s="24" t="s">
        <v>896</v>
      </c>
      <c r="E318" s="24" t="s">
        <v>351</v>
      </c>
      <c r="F318" s="24" t="s">
        <v>61</v>
      </c>
      <c r="G318" s="24" t="s">
        <v>107</v>
      </c>
      <c r="H318" s="24">
        <v>281.0</v>
      </c>
      <c r="I318" s="24" t="e">
        <v>#N/A</v>
      </c>
      <c r="J318" s="24">
        <v>314.0</v>
      </c>
      <c r="K318" s="24">
        <v>277.5</v>
      </c>
      <c r="L318" s="24">
        <v>288.3</v>
      </c>
      <c r="M318" s="24">
        <v>261.7</v>
      </c>
      <c r="N318" s="24">
        <v>342.5</v>
      </c>
      <c r="O318" s="24" t="s">
        <v>466</v>
      </c>
    </row>
    <row r="319" ht="15.75" customHeight="1">
      <c r="A319" s="24">
        <v>316.0</v>
      </c>
      <c r="B319" s="24" t="s">
        <v>299</v>
      </c>
      <c r="C319" s="24" t="s">
        <v>299</v>
      </c>
      <c r="D319" s="24" t="s">
        <v>897</v>
      </c>
      <c r="E319" s="24" t="s">
        <v>299</v>
      </c>
      <c r="F319" s="24" t="s">
        <v>61</v>
      </c>
      <c r="G319" s="24" t="s">
        <v>85</v>
      </c>
      <c r="H319" s="24">
        <v>243.0</v>
      </c>
      <c r="I319" s="24">
        <v>268.0</v>
      </c>
      <c r="J319" s="24">
        <v>291.0</v>
      </c>
      <c r="K319" s="24">
        <v>226.6</v>
      </c>
      <c r="L319" s="24">
        <v>239.1</v>
      </c>
      <c r="M319" s="24">
        <v>223.2</v>
      </c>
      <c r="N319" s="24">
        <v>207.6</v>
      </c>
      <c r="O319" s="24" t="s">
        <v>466</v>
      </c>
    </row>
    <row r="320" ht="15.75" customHeight="1">
      <c r="A320" s="24">
        <v>317.0</v>
      </c>
      <c r="B320" s="24" t="s">
        <v>402</v>
      </c>
      <c r="C320" s="24" t="s">
        <v>402</v>
      </c>
      <c r="D320" s="24" t="s">
        <v>898</v>
      </c>
      <c r="E320" s="24" t="s">
        <v>402</v>
      </c>
      <c r="F320" s="24" t="s">
        <v>61</v>
      </c>
      <c r="G320" s="24" t="s">
        <v>77</v>
      </c>
      <c r="H320" s="24">
        <v>334.0</v>
      </c>
      <c r="I320" s="24" t="e">
        <v>#N/A</v>
      </c>
      <c r="J320" s="24">
        <v>325.0</v>
      </c>
      <c r="K320" s="24">
        <v>312.2</v>
      </c>
      <c r="L320" s="24">
        <v>313.9</v>
      </c>
      <c r="M320" s="24">
        <v>295.5</v>
      </c>
      <c r="N320" s="24">
        <v>301.7</v>
      </c>
      <c r="O320" s="24" t="s">
        <v>466</v>
      </c>
    </row>
    <row r="321" ht="15.75" customHeight="1">
      <c r="A321" s="24">
        <v>318.0</v>
      </c>
      <c r="B321" s="24" t="s">
        <v>392</v>
      </c>
      <c r="C321" s="24" t="s">
        <v>392</v>
      </c>
      <c r="D321" s="24" t="s">
        <v>899</v>
      </c>
      <c r="E321" s="24" t="s">
        <v>392</v>
      </c>
      <c r="F321" s="24" t="s">
        <v>75</v>
      </c>
      <c r="G321" s="24" t="s">
        <v>83</v>
      </c>
      <c r="H321" s="24">
        <v>284.0</v>
      </c>
      <c r="I321" s="24">
        <v>104.0</v>
      </c>
      <c r="J321" s="24">
        <v>316.0</v>
      </c>
      <c r="K321" s="24">
        <v>302.8</v>
      </c>
      <c r="L321" s="24">
        <v>305.7</v>
      </c>
      <c r="M321" s="24">
        <v>277.6</v>
      </c>
      <c r="N321" s="24">
        <v>243.6</v>
      </c>
      <c r="O321" s="24" t="s">
        <v>466</v>
      </c>
    </row>
    <row r="322" ht="15.75" customHeight="1">
      <c r="A322" s="24">
        <v>319.0</v>
      </c>
      <c r="B322" s="24" t="s">
        <v>423</v>
      </c>
      <c r="C322" s="24" t="s">
        <v>423</v>
      </c>
      <c r="D322" s="24" t="s">
        <v>900</v>
      </c>
      <c r="E322" s="24" t="s">
        <v>423</v>
      </c>
      <c r="F322" s="24" t="s">
        <v>75</v>
      </c>
      <c r="G322" s="24" t="s">
        <v>31</v>
      </c>
      <c r="H322" s="24">
        <v>271.0</v>
      </c>
      <c r="I322" s="26">
        <v>1041.0</v>
      </c>
      <c r="J322" s="24">
        <v>319.0</v>
      </c>
      <c r="K322" s="24">
        <v>331.7</v>
      </c>
      <c r="L322" s="24">
        <v>335.3</v>
      </c>
      <c r="M322" s="24">
        <v>301.5</v>
      </c>
      <c r="N322" s="24">
        <v>221.4</v>
      </c>
      <c r="O322" s="24" t="s">
        <v>466</v>
      </c>
    </row>
    <row r="323" ht="15.75" customHeight="1">
      <c r="A323" s="24">
        <v>320.0</v>
      </c>
      <c r="B323" s="24" t="s">
        <v>431</v>
      </c>
      <c r="C323" s="24" t="s">
        <v>431</v>
      </c>
      <c r="D323" s="24" t="s">
        <v>901</v>
      </c>
      <c r="E323" s="24" t="s">
        <v>431</v>
      </c>
      <c r="F323" s="24" t="s">
        <v>75</v>
      </c>
      <c r="G323" s="24" t="s">
        <v>50</v>
      </c>
      <c r="H323" s="24">
        <v>324.0</v>
      </c>
      <c r="I323" s="26">
        <v>1042.0</v>
      </c>
      <c r="J323" s="24">
        <v>317.0</v>
      </c>
      <c r="K323" s="24">
        <v>327.7</v>
      </c>
      <c r="L323" s="24">
        <v>335.0</v>
      </c>
      <c r="M323" s="24">
        <v>307.9</v>
      </c>
      <c r="N323" s="24">
        <v>294.1</v>
      </c>
      <c r="O323" s="24" t="s">
        <v>466</v>
      </c>
    </row>
    <row r="324" ht="15.75" customHeight="1">
      <c r="A324" s="24">
        <v>321.0</v>
      </c>
      <c r="B324" s="24" t="s">
        <v>434</v>
      </c>
      <c r="C324" s="24" t="s">
        <v>434</v>
      </c>
      <c r="D324" s="24" t="s">
        <v>902</v>
      </c>
      <c r="E324" s="24" t="s">
        <v>434</v>
      </c>
      <c r="F324" s="24" t="s">
        <v>75</v>
      </c>
      <c r="G324" s="24" t="s">
        <v>66</v>
      </c>
      <c r="H324" s="24" t="e">
        <v>#N/A</v>
      </c>
      <c r="I324" s="24" t="e">
        <v>#N/A</v>
      </c>
      <c r="J324" s="24">
        <v>318.0</v>
      </c>
      <c r="K324" s="24">
        <v>333.9</v>
      </c>
      <c r="L324" s="24">
        <v>339.4</v>
      </c>
      <c r="M324" s="24">
        <v>313.9</v>
      </c>
      <c r="N324" s="24">
        <v>241.7</v>
      </c>
      <c r="O324" s="24">
        <v>38.0</v>
      </c>
    </row>
    <row r="325" ht="15.75" customHeight="1">
      <c r="A325" s="24">
        <v>322.0</v>
      </c>
      <c r="B325" s="24" t="s">
        <v>436</v>
      </c>
      <c r="C325" s="24" t="s">
        <v>436</v>
      </c>
      <c r="D325" s="24" t="s">
        <v>903</v>
      </c>
      <c r="E325" s="24" t="s">
        <v>436</v>
      </c>
      <c r="F325" s="24" t="s">
        <v>75</v>
      </c>
      <c r="G325" s="24" t="s">
        <v>104</v>
      </c>
      <c r="H325" s="24">
        <v>285.0</v>
      </c>
      <c r="I325" s="24" t="e">
        <v>#N/A</v>
      </c>
      <c r="J325" s="24">
        <v>340.0</v>
      </c>
      <c r="K325" s="24">
        <v>346.0</v>
      </c>
      <c r="L325" s="24">
        <v>355.3</v>
      </c>
      <c r="M325" s="24">
        <v>324.0</v>
      </c>
      <c r="N325" s="24">
        <v>334.2</v>
      </c>
      <c r="O325" s="24" t="s">
        <v>466</v>
      </c>
    </row>
    <row r="326" ht="15.75" customHeight="1">
      <c r="A326" s="24">
        <v>323.0</v>
      </c>
      <c r="B326" s="24" t="s">
        <v>433</v>
      </c>
      <c r="C326" s="24" t="s">
        <v>433</v>
      </c>
      <c r="D326" s="24" t="s">
        <v>904</v>
      </c>
      <c r="E326" s="24" t="s">
        <v>433</v>
      </c>
      <c r="F326" s="24" t="s">
        <v>17</v>
      </c>
      <c r="G326" s="24" t="s">
        <v>41</v>
      </c>
      <c r="H326" s="24">
        <v>386.0</v>
      </c>
      <c r="I326" s="24" t="e">
        <v>#N/A</v>
      </c>
      <c r="J326" s="24">
        <v>431.0</v>
      </c>
      <c r="K326" s="24">
        <v>340.1</v>
      </c>
      <c r="L326" s="24">
        <v>346.9</v>
      </c>
      <c r="M326" s="24">
        <v>319.2</v>
      </c>
      <c r="N326" s="24">
        <v>331.5</v>
      </c>
      <c r="O326" s="24" t="s">
        <v>466</v>
      </c>
    </row>
    <row r="327" ht="15.75" customHeight="1">
      <c r="A327" s="24">
        <v>324.0</v>
      </c>
      <c r="B327" s="24" t="s">
        <v>905</v>
      </c>
      <c r="C327" s="24" t="s">
        <v>410</v>
      </c>
      <c r="D327" s="24" t="s">
        <v>906</v>
      </c>
      <c r="E327" s="24" t="s">
        <v>410</v>
      </c>
      <c r="F327" s="24" t="s">
        <v>17</v>
      </c>
      <c r="G327" s="24" t="s">
        <v>64</v>
      </c>
      <c r="H327" s="24">
        <v>371.0</v>
      </c>
      <c r="I327" s="24" t="e">
        <v>#N/A</v>
      </c>
      <c r="J327" s="24">
        <v>444.0</v>
      </c>
      <c r="K327" s="24">
        <v>314.6</v>
      </c>
      <c r="L327" s="24">
        <v>328.6</v>
      </c>
      <c r="M327" s="24">
        <v>307.3</v>
      </c>
      <c r="N327" s="24">
        <v>308.6</v>
      </c>
      <c r="O327" s="24" t="s">
        <v>466</v>
      </c>
    </row>
    <row r="328" ht="15.75" customHeight="1">
      <c r="A328" s="24">
        <v>325.0</v>
      </c>
      <c r="B328" s="24" t="s">
        <v>428</v>
      </c>
      <c r="C328" s="24" t="s">
        <v>428</v>
      </c>
      <c r="D328" s="24" t="s">
        <v>907</v>
      </c>
      <c r="E328" s="24" t="s">
        <v>428</v>
      </c>
      <c r="F328" s="24" t="s">
        <v>17</v>
      </c>
      <c r="G328" s="24" t="s">
        <v>66</v>
      </c>
      <c r="H328" s="24" t="e">
        <v>#N/A</v>
      </c>
      <c r="I328" s="24" t="e">
        <v>#N/A</v>
      </c>
      <c r="J328" s="24">
        <v>309.0</v>
      </c>
      <c r="K328" s="24">
        <v>330.3</v>
      </c>
      <c r="L328" s="24">
        <v>330.1</v>
      </c>
      <c r="M328" s="24">
        <v>318.8</v>
      </c>
      <c r="N328" s="24" t="e">
        <v>#N/A</v>
      </c>
      <c r="O328" s="24" t="s">
        <v>466</v>
      </c>
    </row>
    <row r="329" ht="15.75" customHeight="1">
      <c r="A329" s="24">
        <v>326.0</v>
      </c>
      <c r="B329" s="24" t="s">
        <v>383</v>
      </c>
      <c r="C329" s="24" t="s">
        <v>383</v>
      </c>
      <c r="D329" s="24" t="s">
        <v>908</v>
      </c>
      <c r="E329" s="24" t="s">
        <v>383</v>
      </c>
      <c r="F329" s="24" t="s">
        <v>61</v>
      </c>
      <c r="G329" s="24" t="s">
        <v>111</v>
      </c>
      <c r="H329" s="24">
        <v>426.0</v>
      </c>
      <c r="I329" s="24" t="e">
        <v>#N/A</v>
      </c>
      <c r="J329" s="24">
        <v>327.0</v>
      </c>
      <c r="K329" s="24">
        <v>297.4</v>
      </c>
      <c r="L329" s="24">
        <v>294.5</v>
      </c>
      <c r="M329" s="24">
        <v>273.6</v>
      </c>
      <c r="N329" s="24">
        <v>268.8</v>
      </c>
      <c r="O329" s="24" t="s">
        <v>466</v>
      </c>
    </row>
    <row r="330" ht="15.75" customHeight="1">
      <c r="A330" s="24">
        <v>327.0</v>
      </c>
      <c r="B330" s="22" t="s">
        <v>358</v>
      </c>
      <c r="C330" s="22" t="s">
        <v>358</v>
      </c>
      <c r="D330" s="22" t="s">
        <v>909</v>
      </c>
      <c r="E330" s="22" t="s">
        <v>358</v>
      </c>
      <c r="F330" s="24" t="s">
        <v>61</v>
      </c>
      <c r="G330" s="24" t="s">
        <v>90</v>
      </c>
      <c r="H330" s="24">
        <v>213.0</v>
      </c>
      <c r="I330" s="24">
        <v>246.0</v>
      </c>
      <c r="J330" s="24">
        <v>328.0</v>
      </c>
      <c r="K330" s="24">
        <v>276.9</v>
      </c>
      <c r="L330" s="24">
        <v>272.6</v>
      </c>
      <c r="M330" s="24">
        <v>257.1</v>
      </c>
      <c r="N330" s="24">
        <v>277.9</v>
      </c>
      <c r="O330" s="24" t="s">
        <v>466</v>
      </c>
    </row>
    <row r="331" ht="15.75" customHeight="1">
      <c r="A331" s="24">
        <v>328.0</v>
      </c>
      <c r="B331" s="24" t="s">
        <v>429</v>
      </c>
      <c r="C331" s="24" t="s">
        <v>429</v>
      </c>
      <c r="D331" s="24" t="s">
        <v>910</v>
      </c>
      <c r="E331" s="24" t="s">
        <v>429</v>
      </c>
      <c r="F331" s="24" t="s">
        <v>61</v>
      </c>
      <c r="G331" s="24" t="s">
        <v>99</v>
      </c>
      <c r="H331" s="24">
        <v>516.0</v>
      </c>
      <c r="I331" s="24" t="e">
        <v>#N/A</v>
      </c>
      <c r="J331" s="24">
        <v>331.0</v>
      </c>
      <c r="K331" s="24">
        <v>331.4</v>
      </c>
      <c r="L331" s="24">
        <v>333.9</v>
      </c>
      <c r="M331" s="24">
        <v>311.2</v>
      </c>
      <c r="N331" s="24">
        <v>283.6</v>
      </c>
      <c r="O331" s="24" t="s">
        <v>466</v>
      </c>
    </row>
    <row r="332" ht="15.75" customHeight="1">
      <c r="A332" s="24">
        <v>329.0</v>
      </c>
      <c r="B332" s="24" t="s">
        <v>389</v>
      </c>
      <c r="C332" s="24" t="s">
        <v>389</v>
      </c>
      <c r="D332" s="22" t="s">
        <v>911</v>
      </c>
      <c r="E332" s="24" t="s">
        <v>389</v>
      </c>
      <c r="F332" s="24" t="s">
        <v>61</v>
      </c>
      <c r="G332" s="24" t="s">
        <v>107</v>
      </c>
      <c r="H332" s="24">
        <v>318.0</v>
      </c>
      <c r="I332" s="24" t="e">
        <v>#N/A</v>
      </c>
      <c r="J332" s="24">
        <v>333.0</v>
      </c>
      <c r="K332" s="24">
        <v>300.6</v>
      </c>
      <c r="L332" s="24">
        <v>296.8</v>
      </c>
      <c r="M332" s="24">
        <v>284.4</v>
      </c>
      <c r="N332" s="24">
        <v>304.0</v>
      </c>
      <c r="O332" s="24" t="s">
        <v>466</v>
      </c>
    </row>
    <row r="333" ht="15.75" customHeight="1">
      <c r="A333" s="24">
        <v>330.0</v>
      </c>
      <c r="B333" s="24" t="s">
        <v>422</v>
      </c>
      <c r="C333" s="24" t="s">
        <v>422</v>
      </c>
      <c r="D333" s="24" t="s">
        <v>912</v>
      </c>
      <c r="E333" s="24" t="s">
        <v>422</v>
      </c>
      <c r="F333" s="24" t="s">
        <v>61</v>
      </c>
      <c r="G333" s="24" t="s">
        <v>83</v>
      </c>
      <c r="H333" s="24" t="e">
        <v>#N/A</v>
      </c>
      <c r="I333" s="24" t="e">
        <v>#N/A</v>
      </c>
      <c r="J333" s="24">
        <v>329.0</v>
      </c>
      <c r="K333" s="24">
        <v>325.7</v>
      </c>
      <c r="L333" s="24">
        <v>318.9</v>
      </c>
      <c r="M333" s="24">
        <v>298.0</v>
      </c>
      <c r="N333" s="24">
        <v>182.1</v>
      </c>
      <c r="O333" s="24">
        <v>28.0</v>
      </c>
    </row>
    <row r="334" ht="15.75" customHeight="1">
      <c r="A334" s="24">
        <v>331.0</v>
      </c>
      <c r="B334" s="24" t="s">
        <v>440</v>
      </c>
      <c r="C334" s="24" t="s">
        <v>440</v>
      </c>
      <c r="D334" s="24" t="s">
        <v>913</v>
      </c>
      <c r="E334" s="24" t="s">
        <v>440</v>
      </c>
      <c r="F334" s="24" t="s">
        <v>61</v>
      </c>
      <c r="G334" s="24" t="s">
        <v>27</v>
      </c>
      <c r="H334" s="24">
        <v>380.0</v>
      </c>
      <c r="I334" s="24" t="e">
        <v>#N/A</v>
      </c>
      <c r="J334" s="24">
        <v>332.0</v>
      </c>
      <c r="K334" s="24">
        <v>349.7</v>
      </c>
      <c r="L334" s="24">
        <v>358.6</v>
      </c>
      <c r="M334" s="24">
        <v>306.0</v>
      </c>
      <c r="N334" s="24" t="e">
        <v>#N/A</v>
      </c>
      <c r="O334" s="24" t="s">
        <v>466</v>
      </c>
    </row>
    <row r="335" ht="15.75" customHeight="1">
      <c r="A335" s="24">
        <v>332.0</v>
      </c>
      <c r="B335" s="24" t="s">
        <v>430</v>
      </c>
      <c r="C335" s="24" t="s">
        <v>430</v>
      </c>
      <c r="D335" s="24" t="s">
        <v>914</v>
      </c>
      <c r="E335" s="24" t="s">
        <v>430</v>
      </c>
      <c r="F335" s="24" t="s">
        <v>61</v>
      </c>
      <c r="G335" s="24" t="s">
        <v>104</v>
      </c>
      <c r="H335" s="24">
        <v>356.0</v>
      </c>
      <c r="I335" s="24" t="e">
        <v>#N/A</v>
      </c>
      <c r="J335" s="24">
        <v>374.0</v>
      </c>
      <c r="K335" s="24">
        <v>334.8</v>
      </c>
      <c r="L335" s="24">
        <v>330.8</v>
      </c>
      <c r="M335" s="24">
        <v>325.1</v>
      </c>
      <c r="N335" s="24" t="e">
        <v>#N/A</v>
      </c>
      <c r="O335" s="24" t="s">
        <v>466</v>
      </c>
    </row>
    <row r="336" ht="15.75" customHeight="1">
      <c r="A336" s="24">
        <v>333.0</v>
      </c>
      <c r="B336" s="24" t="s">
        <v>442</v>
      </c>
      <c r="C336" s="24" t="s">
        <v>442</v>
      </c>
      <c r="D336" s="24" t="s">
        <v>915</v>
      </c>
      <c r="E336" s="24" t="s">
        <v>442</v>
      </c>
      <c r="F336" s="24" t="s">
        <v>61</v>
      </c>
      <c r="G336" s="24" t="s">
        <v>104</v>
      </c>
      <c r="H336" s="24">
        <v>384.0</v>
      </c>
      <c r="I336" s="24" t="e">
        <v>#N/A</v>
      </c>
      <c r="J336" s="24">
        <v>315.0</v>
      </c>
      <c r="K336" s="24">
        <v>337.3</v>
      </c>
      <c r="L336" s="24">
        <v>337.7</v>
      </c>
      <c r="M336" s="24">
        <v>313.9</v>
      </c>
      <c r="N336" s="24" t="e">
        <v>#N/A</v>
      </c>
      <c r="O336" s="24" t="s">
        <v>466</v>
      </c>
    </row>
    <row r="337" ht="15.75" customHeight="1">
      <c r="A337" s="24">
        <v>334.0</v>
      </c>
      <c r="B337" s="24" t="s">
        <v>397</v>
      </c>
      <c r="C337" s="24" t="s">
        <v>397</v>
      </c>
      <c r="D337" s="22" t="s">
        <v>916</v>
      </c>
      <c r="E337" s="24" t="s">
        <v>397</v>
      </c>
      <c r="F337" s="24" t="s">
        <v>61</v>
      </c>
      <c r="G337" s="24" t="s">
        <v>140</v>
      </c>
      <c r="H337" s="24">
        <v>814.0</v>
      </c>
      <c r="I337" s="24" t="e">
        <v>#N/A</v>
      </c>
      <c r="J337" s="24">
        <v>324.0</v>
      </c>
      <c r="K337" s="24">
        <v>310.7</v>
      </c>
      <c r="L337" s="24">
        <v>309.8</v>
      </c>
      <c r="M337" s="24">
        <v>272.4</v>
      </c>
      <c r="N337" s="24">
        <v>228.6</v>
      </c>
      <c r="O337" s="24">
        <v>40.0</v>
      </c>
    </row>
    <row r="338" ht="15.75" customHeight="1">
      <c r="A338" s="24">
        <v>335.0</v>
      </c>
      <c r="B338" s="24" t="s">
        <v>454</v>
      </c>
      <c r="C338" s="24" t="s">
        <v>454</v>
      </c>
      <c r="D338" s="24" t="s">
        <v>917</v>
      </c>
      <c r="E338" s="24" t="s">
        <v>454</v>
      </c>
      <c r="F338" s="24" t="e">
        <v>#N/A</v>
      </c>
      <c r="G338" s="24" t="e">
        <v>#N/A</v>
      </c>
      <c r="H338" s="24">
        <v>401.0</v>
      </c>
      <c r="I338" s="24" t="e">
        <v>#N/A</v>
      </c>
      <c r="J338" s="24" t="e">
        <v>#N/A</v>
      </c>
      <c r="K338" s="24" t="e">
        <v>#N/A</v>
      </c>
      <c r="L338" s="24" t="e">
        <v>#N/A</v>
      </c>
      <c r="M338" s="24" t="e">
        <v>#N/A</v>
      </c>
      <c r="N338" s="24" t="e">
        <v>#N/A</v>
      </c>
      <c r="O338" s="24" t="s">
        <v>466</v>
      </c>
    </row>
    <row r="339" ht="15.75" customHeight="1">
      <c r="A339" s="24">
        <v>336.0</v>
      </c>
      <c r="B339" s="24" t="s">
        <v>376</v>
      </c>
      <c r="C339" s="24" t="s">
        <v>376</v>
      </c>
      <c r="D339" s="24" t="s">
        <v>918</v>
      </c>
      <c r="E339" s="24" t="s">
        <v>376</v>
      </c>
      <c r="F339" s="24" t="s">
        <v>61</v>
      </c>
      <c r="G339" s="24" t="s">
        <v>58</v>
      </c>
      <c r="H339" s="24">
        <v>315.0</v>
      </c>
      <c r="I339" s="24">
        <v>325.0</v>
      </c>
      <c r="J339" s="24">
        <v>330.0</v>
      </c>
      <c r="K339" s="24">
        <v>293.7</v>
      </c>
      <c r="L339" s="24">
        <v>296.9</v>
      </c>
      <c r="M339" s="24">
        <v>279.6</v>
      </c>
      <c r="N339" s="24">
        <v>342.8</v>
      </c>
      <c r="O339" s="24" t="s">
        <v>466</v>
      </c>
    </row>
    <row r="340" ht="15.75" customHeight="1">
      <c r="A340" s="24">
        <v>337.0</v>
      </c>
      <c r="B340" s="24" t="s">
        <v>419</v>
      </c>
      <c r="C340" s="24" t="s">
        <v>419</v>
      </c>
      <c r="D340" s="24" t="s">
        <v>919</v>
      </c>
      <c r="E340" s="24" t="s">
        <v>419</v>
      </c>
      <c r="F340" s="24" t="s">
        <v>61</v>
      </c>
      <c r="G340" s="24" t="s">
        <v>50</v>
      </c>
      <c r="H340" s="24">
        <v>289.0</v>
      </c>
      <c r="I340" s="24" t="e">
        <v>#N/A</v>
      </c>
      <c r="J340" s="24">
        <v>335.0</v>
      </c>
      <c r="K340" s="24">
        <v>323.3</v>
      </c>
      <c r="L340" s="24">
        <v>320.7</v>
      </c>
      <c r="M340" s="24">
        <v>294.1</v>
      </c>
      <c r="N340" s="24" t="e">
        <v>#N/A</v>
      </c>
      <c r="O340" s="24" t="s">
        <v>466</v>
      </c>
    </row>
    <row r="341" ht="15.75" customHeight="1">
      <c r="A341" s="24">
        <v>338.0</v>
      </c>
      <c r="B341" s="24" t="s">
        <v>435</v>
      </c>
      <c r="C341" s="24" t="s">
        <v>435</v>
      </c>
      <c r="D341" s="24" t="s">
        <v>920</v>
      </c>
      <c r="E341" s="24" t="s">
        <v>435</v>
      </c>
      <c r="F341" s="24" t="s">
        <v>75</v>
      </c>
      <c r="G341" s="24" t="s">
        <v>23</v>
      </c>
      <c r="H341" s="24">
        <v>280.0</v>
      </c>
      <c r="I341" s="24" t="e">
        <v>#N/A</v>
      </c>
      <c r="J341" s="24">
        <v>337.0</v>
      </c>
      <c r="K341" s="24">
        <v>341.6</v>
      </c>
      <c r="L341" s="24">
        <v>349.8</v>
      </c>
      <c r="M341" s="24">
        <v>327.1</v>
      </c>
      <c r="N341" s="24">
        <v>316.2</v>
      </c>
      <c r="O341" s="24" t="s">
        <v>466</v>
      </c>
    </row>
    <row r="342" ht="15.75" customHeight="1">
      <c r="A342" s="24">
        <v>339.0</v>
      </c>
      <c r="B342" s="24" t="s">
        <v>409</v>
      </c>
      <c r="C342" s="24" t="s">
        <v>409</v>
      </c>
      <c r="D342" s="24" t="s">
        <v>921</v>
      </c>
      <c r="E342" s="24" t="s">
        <v>409</v>
      </c>
      <c r="F342" s="24" t="s">
        <v>75</v>
      </c>
      <c r="G342" s="24" t="s">
        <v>39</v>
      </c>
      <c r="H342" s="24" t="e">
        <v>#N/A</v>
      </c>
      <c r="I342" s="24" t="e">
        <v>#N/A</v>
      </c>
      <c r="J342" s="24">
        <v>338.0</v>
      </c>
      <c r="K342" s="24">
        <v>312.5</v>
      </c>
      <c r="L342" s="24">
        <v>340.5</v>
      </c>
      <c r="M342" s="24">
        <v>328.3</v>
      </c>
      <c r="N342" s="24">
        <v>220.5</v>
      </c>
      <c r="O342" s="24">
        <v>35.0</v>
      </c>
    </row>
    <row r="343" ht="15.75" customHeight="1">
      <c r="A343" s="24">
        <v>340.0</v>
      </c>
      <c r="B343" s="24" t="s">
        <v>444</v>
      </c>
      <c r="C343" s="24" t="s">
        <v>444</v>
      </c>
      <c r="D343" s="24" t="s">
        <v>922</v>
      </c>
      <c r="E343" s="24" t="s">
        <v>444</v>
      </c>
      <c r="F343" s="24" t="s">
        <v>75</v>
      </c>
      <c r="G343" s="24" t="s">
        <v>18</v>
      </c>
      <c r="H343" s="24">
        <v>771.0</v>
      </c>
      <c r="I343" s="24" t="e">
        <v>#N/A</v>
      </c>
      <c r="J343" s="24">
        <v>339.0</v>
      </c>
      <c r="K343" s="24" t="e">
        <v>#N/A</v>
      </c>
      <c r="L343" s="24" t="e">
        <v>#N/A</v>
      </c>
      <c r="M343" s="24" t="e">
        <v>#N/A</v>
      </c>
      <c r="N343" s="24" t="e">
        <v>#N/A</v>
      </c>
      <c r="O343" s="24" t="s">
        <v>466</v>
      </c>
    </row>
    <row r="344" ht="15.75" customHeight="1">
      <c r="A344" s="24">
        <v>341.0</v>
      </c>
      <c r="B344" s="24" t="s">
        <v>923</v>
      </c>
      <c r="C344" s="24" t="s">
        <v>923</v>
      </c>
      <c r="D344" s="24" t="s">
        <v>924</v>
      </c>
      <c r="E344" s="24" t="s">
        <v>923</v>
      </c>
      <c r="F344" s="24" t="s">
        <v>75</v>
      </c>
      <c r="G344" s="24" t="s">
        <v>111</v>
      </c>
      <c r="H344" s="24">
        <v>282.0</v>
      </c>
      <c r="I344" s="24" t="e">
        <v>#N/A</v>
      </c>
      <c r="J344" s="24">
        <v>341.0</v>
      </c>
      <c r="K344" s="24">
        <v>342.0</v>
      </c>
      <c r="L344" s="24">
        <v>346.2</v>
      </c>
      <c r="M344" s="24">
        <v>324.9</v>
      </c>
      <c r="N344" s="24">
        <v>312.4</v>
      </c>
      <c r="O344" s="24" t="s">
        <v>466</v>
      </c>
    </row>
    <row r="345" ht="15.75" customHeight="1">
      <c r="A345" s="24">
        <v>342.0</v>
      </c>
      <c r="B345" s="24" t="s">
        <v>925</v>
      </c>
      <c r="C345" s="24" t="s">
        <v>925</v>
      </c>
      <c r="D345" s="24" t="s">
        <v>926</v>
      </c>
      <c r="E345" s="24" t="s">
        <v>925</v>
      </c>
      <c r="F345" s="24" t="s">
        <v>75</v>
      </c>
      <c r="G345" s="24" t="s">
        <v>77</v>
      </c>
      <c r="H345" s="24">
        <v>451.0</v>
      </c>
      <c r="I345" s="24" t="e">
        <v>#N/A</v>
      </c>
      <c r="J345" s="24">
        <v>342.0</v>
      </c>
      <c r="K345" s="24" t="e">
        <v>#N/A</v>
      </c>
      <c r="L345" s="24" t="e">
        <v>#N/A</v>
      </c>
      <c r="M345" s="24" t="e">
        <v>#N/A</v>
      </c>
      <c r="N345" s="24" t="e">
        <v>#N/A</v>
      </c>
      <c r="O345" s="24" t="s">
        <v>466</v>
      </c>
    </row>
    <row r="346" ht="15.75" customHeight="1">
      <c r="A346" s="24">
        <v>343.0</v>
      </c>
      <c r="B346" s="24" t="s">
        <v>927</v>
      </c>
      <c r="C346" s="24" t="s">
        <v>927</v>
      </c>
      <c r="D346" s="24" t="s">
        <v>928</v>
      </c>
      <c r="E346" s="24" t="s">
        <v>927</v>
      </c>
      <c r="F346" s="24" t="s">
        <v>75</v>
      </c>
      <c r="G346" s="24" t="s">
        <v>90</v>
      </c>
      <c r="H346" s="24">
        <v>295.0</v>
      </c>
      <c r="I346" s="24" t="e">
        <v>#N/A</v>
      </c>
      <c r="J346" s="24">
        <v>343.0</v>
      </c>
      <c r="K346" s="24" t="e">
        <v>#N/A</v>
      </c>
      <c r="L346" s="24" t="e">
        <v>#N/A</v>
      </c>
      <c r="M346" s="24" t="e">
        <v>#N/A</v>
      </c>
      <c r="N346" s="24" t="e">
        <v>#N/A</v>
      </c>
      <c r="O346" s="24" t="s">
        <v>466</v>
      </c>
    </row>
    <row r="347" ht="15.75" customHeight="1">
      <c r="A347" s="24">
        <v>344.0</v>
      </c>
      <c r="B347" s="24" t="s">
        <v>929</v>
      </c>
      <c r="C347" s="24" t="s">
        <v>929</v>
      </c>
      <c r="D347" s="24" t="s">
        <v>930</v>
      </c>
      <c r="E347" s="24" t="s">
        <v>929</v>
      </c>
      <c r="F347" s="24" t="s">
        <v>75</v>
      </c>
      <c r="G347" s="24" t="s">
        <v>41</v>
      </c>
      <c r="H347" s="24">
        <v>300.0</v>
      </c>
      <c r="I347" s="24" t="e">
        <v>#N/A</v>
      </c>
      <c r="J347" s="24">
        <v>320.0</v>
      </c>
      <c r="K347" s="24">
        <v>338.8</v>
      </c>
      <c r="L347" s="24">
        <v>343.0</v>
      </c>
      <c r="M347" s="24">
        <v>338.6</v>
      </c>
      <c r="N347" s="24" t="e">
        <v>#N/A</v>
      </c>
      <c r="O347" s="24" t="s">
        <v>466</v>
      </c>
    </row>
    <row r="348" ht="15.75" customHeight="1">
      <c r="A348" s="24">
        <v>345.0</v>
      </c>
      <c r="B348" s="24" t="s">
        <v>931</v>
      </c>
      <c r="C348" s="24" t="s">
        <v>931</v>
      </c>
      <c r="D348" s="24" t="s">
        <v>932</v>
      </c>
      <c r="E348" s="24" t="s">
        <v>931</v>
      </c>
      <c r="F348" s="24" t="s">
        <v>75</v>
      </c>
      <c r="G348" s="24" t="s">
        <v>64</v>
      </c>
      <c r="H348" s="24">
        <v>800.0</v>
      </c>
      <c r="I348" s="24" t="e">
        <v>#N/A</v>
      </c>
      <c r="J348" s="24">
        <v>344.0</v>
      </c>
      <c r="K348" s="24" t="e">
        <v>#N/A</v>
      </c>
      <c r="L348" s="24" t="e">
        <v>#N/A</v>
      </c>
      <c r="M348" s="24" t="e">
        <v>#N/A</v>
      </c>
      <c r="N348" s="24" t="e">
        <v>#N/A</v>
      </c>
      <c r="O348" s="24" t="s">
        <v>466</v>
      </c>
    </row>
    <row r="349" ht="15.75" customHeight="1">
      <c r="A349" s="24">
        <v>346.0</v>
      </c>
      <c r="B349" s="24" t="s">
        <v>933</v>
      </c>
      <c r="C349" s="24" t="s">
        <v>933</v>
      </c>
      <c r="D349" s="24" t="s">
        <v>934</v>
      </c>
      <c r="E349" s="24" t="s">
        <v>933</v>
      </c>
      <c r="F349" s="24" t="s">
        <v>75</v>
      </c>
      <c r="G349" s="24" t="s">
        <v>58</v>
      </c>
      <c r="H349" s="24">
        <v>640.0</v>
      </c>
      <c r="I349" s="24" t="e">
        <v>#N/A</v>
      </c>
      <c r="J349" s="24">
        <v>345.0</v>
      </c>
      <c r="K349" s="24" t="e">
        <v>#N/A</v>
      </c>
      <c r="L349" s="24" t="e">
        <v>#N/A</v>
      </c>
      <c r="M349" s="24" t="e">
        <v>#N/A</v>
      </c>
      <c r="N349" s="24" t="e">
        <v>#N/A</v>
      </c>
      <c r="O349" s="24" t="s">
        <v>466</v>
      </c>
    </row>
    <row r="350" ht="15.75" customHeight="1">
      <c r="A350" s="24">
        <v>347.0</v>
      </c>
      <c r="B350" s="24" t="s">
        <v>935</v>
      </c>
      <c r="C350" s="24" t="s">
        <v>935</v>
      </c>
      <c r="D350" s="24" t="s">
        <v>936</v>
      </c>
      <c r="E350" s="24" t="s">
        <v>935</v>
      </c>
      <c r="F350" s="24" t="s">
        <v>75</v>
      </c>
      <c r="G350" s="24" t="s">
        <v>99</v>
      </c>
      <c r="H350" s="24">
        <v>626.0</v>
      </c>
      <c r="I350" s="24" t="e">
        <v>#N/A</v>
      </c>
      <c r="J350" s="24">
        <v>429.0</v>
      </c>
      <c r="K350" s="24" t="e">
        <v>#N/A</v>
      </c>
      <c r="L350" s="24" t="e">
        <v>#N/A</v>
      </c>
      <c r="M350" s="24" t="e">
        <v>#N/A</v>
      </c>
      <c r="N350" s="24" t="e">
        <v>#N/A</v>
      </c>
      <c r="O350" s="24" t="s">
        <v>466</v>
      </c>
    </row>
    <row r="351" ht="15.75" customHeight="1">
      <c r="A351" s="24">
        <v>348.0</v>
      </c>
      <c r="B351" s="24" t="s">
        <v>359</v>
      </c>
      <c r="C351" s="24" t="s">
        <v>359</v>
      </c>
      <c r="D351" s="24" t="s">
        <v>937</v>
      </c>
      <c r="E351" s="24" t="s">
        <v>359</v>
      </c>
      <c r="F351" s="24" t="s">
        <v>235</v>
      </c>
      <c r="G351" s="24" t="s">
        <v>99</v>
      </c>
      <c r="H351" s="24">
        <v>290.0</v>
      </c>
      <c r="I351" s="24">
        <v>265.0</v>
      </c>
      <c r="J351" s="24">
        <v>346.0</v>
      </c>
      <c r="K351" s="24">
        <v>279.9</v>
      </c>
      <c r="L351" s="24">
        <v>284.1</v>
      </c>
      <c r="M351" s="24">
        <v>265.8</v>
      </c>
      <c r="N351" s="24">
        <v>310.8</v>
      </c>
      <c r="O351" s="24" t="s">
        <v>466</v>
      </c>
    </row>
    <row r="352" ht="15.75" customHeight="1">
      <c r="A352" s="24">
        <v>349.0</v>
      </c>
      <c r="B352" s="24" t="s">
        <v>399</v>
      </c>
      <c r="C352" s="24" t="s">
        <v>399</v>
      </c>
      <c r="D352" s="24" t="s">
        <v>938</v>
      </c>
      <c r="E352" s="24" t="s">
        <v>399</v>
      </c>
      <c r="F352" s="24" t="s">
        <v>235</v>
      </c>
      <c r="G352" s="24" t="s">
        <v>95</v>
      </c>
      <c r="H352" s="24" t="e">
        <v>#N/A</v>
      </c>
      <c r="I352" s="26" t="e">
        <v>#N/A</v>
      </c>
      <c r="J352" s="24">
        <v>347.0</v>
      </c>
      <c r="K352" s="24">
        <v>307.4</v>
      </c>
      <c r="L352" s="24">
        <v>314.6</v>
      </c>
      <c r="M352" s="24">
        <v>296.2</v>
      </c>
      <c r="N352" s="24" t="e">
        <v>#N/A</v>
      </c>
      <c r="O352" s="24" t="s">
        <v>466</v>
      </c>
    </row>
    <row r="353" ht="15.75" customHeight="1">
      <c r="A353" s="24">
        <v>350.0</v>
      </c>
      <c r="B353" s="24" t="s">
        <v>327</v>
      </c>
      <c r="C353" s="24" t="s">
        <v>327</v>
      </c>
      <c r="D353" s="24" t="s">
        <v>939</v>
      </c>
      <c r="E353" s="24" t="s">
        <v>327</v>
      </c>
      <c r="F353" s="24" t="s">
        <v>235</v>
      </c>
      <c r="G353" s="24" t="s">
        <v>53</v>
      </c>
      <c r="H353" s="24">
        <v>186.0</v>
      </c>
      <c r="I353" s="24">
        <v>214.0</v>
      </c>
      <c r="J353" s="24">
        <v>348.0</v>
      </c>
      <c r="K353" s="24">
        <v>245.9</v>
      </c>
      <c r="L353" s="24">
        <v>249.7</v>
      </c>
      <c r="M353" s="24">
        <v>232.9</v>
      </c>
      <c r="N353" s="24" t="e">
        <v>#N/A</v>
      </c>
      <c r="O353" s="24" t="s">
        <v>466</v>
      </c>
    </row>
    <row r="354" ht="15.75" customHeight="1">
      <c r="A354" s="24">
        <v>351.0</v>
      </c>
      <c r="B354" s="24" t="s">
        <v>303</v>
      </c>
      <c r="C354" s="24" t="s">
        <v>303</v>
      </c>
      <c r="D354" s="24" t="s">
        <v>940</v>
      </c>
      <c r="E354" s="24" t="s">
        <v>303</v>
      </c>
      <c r="F354" s="24" t="s">
        <v>235</v>
      </c>
      <c r="G354" s="24" t="s">
        <v>81</v>
      </c>
      <c r="H354" s="24" t="e">
        <v>#N/A</v>
      </c>
      <c r="I354" s="24">
        <v>209.0</v>
      </c>
      <c r="J354" s="24">
        <v>349.0</v>
      </c>
      <c r="K354" s="24">
        <v>232.5</v>
      </c>
      <c r="L354" s="24">
        <v>237.1</v>
      </c>
      <c r="M354" s="24">
        <v>220.0</v>
      </c>
      <c r="N354" s="24">
        <v>279.3</v>
      </c>
      <c r="O354" s="24" t="s">
        <v>466</v>
      </c>
    </row>
    <row r="355" ht="15.75" customHeight="1">
      <c r="A355" s="24">
        <v>352.0</v>
      </c>
      <c r="B355" s="24" t="s">
        <v>364</v>
      </c>
      <c r="C355" s="24" t="s">
        <v>364</v>
      </c>
      <c r="D355" s="24" t="s">
        <v>941</v>
      </c>
      <c r="E355" s="24" t="s">
        <v>364</v>
      </c>
      <c r="F355" s="24" t="s">
        <v>235</v>
      </c>
      <c r="G355" s="24" t="s">
        <v>140</v>
      </c>
      <c r="H355" s="24">
        <v>236.0</v>
      </c>
      <c r="I355" s="24">
        <v>237.0</v>
      </c>
      <c r="J355" s="24">
        <v>350.0</v>
      </c>
      <c r="K355" s="24">
        <v>283.8</v>
      </c>
      <c r="L355" s="24">
        <v>288.1</v>
      </c>
      <c r="M355" s="24">
        <v>277.9</v>
      </c>
      <c r="N355" s="24" t="e">
        <v>#N/A</v>
      </c>
      <c r="O355" s="24" t="s">
        <v>466</v>
      </c>
    </row>
    <row r="356" ht="15.75" customHeight="1">
      <c r="A356" s="24">
        <v>353.0</v>
      </c>
      <c r="B356" s="24" t="s">
        <v>380</v>
      </c>
      <c r="C356" s="24" t="s">
        <v>380</v>
      </c>
      <c r="D356" s="24" t="s">
        <v>942</v>
      </c>
      <c r="E356" s="24" t="s">
        <v>380</v>
      </c>
      <c r="F356" s="24" t="e">
        <v>#N/A</v>
      </c>
      <c r="G356" s="24" t="e">
        <v>#N/A</v>
      </c>
      <c r="H356" s="24">
        <v>336.0</v>
      </c>
      <c r="I356" s="24">
        <v>320.0</v>
      </c>
      <c r="J356" s="24" t="e">
        <v>#N/A</v>
      </c>
      <c r="K356" s="24">
        <v>300.0</v>
      </c>
      <c r="L356" s="24">
        <v>301.7</v>
      </c>
      <c r="M356" s="24">
        <v>282.1</v>
      </c>
      <c r="N356" s="24">
        <v>289.5</v>
      </c>
      <c r="O356" s="24" t="s">
        <v>466</v>
      </c>
    </row>
    <row r="357" ht="15.75" customHeight="1">
      <c r="A357" s="24">
        <v>354.0</v>
      </c>
      <c r="B357" s="24" t="s">
        <v>382</v>
      </c>
      <c r="C357" s="24" t="s">
        <v>382</v>
      </c>
      <c r="D357" s="24" t="s">
        <v>943</v>
      </c>
      <c r="E357" s="24" t="s">
        <v>382</v>
      </c>
      <c r="F357" s="24" t="s">
        <v>235</v>
      </c>
      <c r="G357" s="24" t="s">
        <v>27</v>
      </c>
      <c r="H357" s="24">
        <v>482.0</v>
      </c>
      <c r="I357" s="26">
        <v>2271.0</v>
      </c>
      <c r="J357" s="24">
        <v>352.0</v>
      </c>
      <c r="K357" s="24">
        <v>298.1</v>
      </c>
      <c r="L357" s="24">
        <v>304.4</v>
      </c>
      <c r="M357" s="24">
        <v>290.5</v>
      </c>
      <c r="N357" s="24" t="e">
        <v>#N/A</v>
      </c>
      <c r="O357" s="24" t="s">
        <v>466</v>
      </c>
    </row>
    <row r="358" ht="15.75" customHeight="1">
      <c r="A358" s="24">
        <v>355.0</v>
      </c>
      <c r="B358" s="24" t="s">
        <v>414</v>
      </c>
      <c r="C358" s="24" t="s">
        <v>414</v>
      </c>
      <c r="D358" s="24" t="s">
        <v>944</v>
      </c>
      <c r="E358" s="24" t="s">
        <v>414</v>
      </c>
      <c r="F358" s="24" t="s">
        <v>235</v>
      </c>
      <c r="G358" s="24" t="s">
        <v>44</v>
      </c>
      <c r="H358" s="24">
        <v>296.0</v>
      </c>
      <c r="I358" s="24">
        <v>239.0</v>
      </c>
      <c r="J358" s="24">
        <v>353.0</v>
      </c>
      <c r="K358" s="24">
        <v>315.5</v>
      </c>
      <c r="L358" s="24">
        <v>315.8</v>
      </c>
      <c r="M358" s="24">
        <v>306.9</v>
      </c>
      <c r="N358" s="24">
        <v>319.4</v>
      </c>
      <c r="O358" s="24" t="s">
        <v>466</v>
      </c>
    </row>
    <row r="359" ht="15.75" customHeight="1">
      <c r="A359" s="24">
        <v>356.0</v>
      </c>
      <c r="B359" s="24" t="s">
        <v>385</v>
      </c>
      <c r="C359" s="24" t="s">
        <v>385</v>
      </c>
      <c r="D359" s="24" t="s">
        <v>945</v>
      </c>
      <c r="E359" s="24" t="s">
        <v>385</v>
      </c>
      <c r="F359" s="24" t="s">
        <v>235</v>
      </c>
      <c r="G359" s="24" t="s">
        <v>50</v>
      </c>
      <c r="H359" s="24">
        <v>316.0</v>
      </c>
      <c r="I359" s="24">
        <v>335.0</v>
      </c>
      <c r="J359" s="24">
        <v>354.0</v>
      </c>
      <c r="K359" s="24">
        <v>301.1</v>
      </c>
      <c r="L359" s="24">
        <v>302.4</v>
      </c>
      <c r="M359" s="24">
        <v>285.8</v>
      </c>
      <c r="N359" s="24">
        <v>315.4</v>
      </c>
      <c r="O359" s="24" t="s">
        <v>466</v>
      </c>
    </row>
    <row r="360" ht="15.75" customHeight="1">
      <c r="A360" s="24">
        <v>357.0</v>
      </c>
      <c r="B360" s="24" t="s">
        <v>357</v>
      </c>
      <c r="C360" s="24" t="s">
        <v>357</v>
      </c>
      <c r="D360" s="24" t="s">
        <v>946</v>
      </c>
      <c r="E360" s="24" t="s">
        <v>357</v>
      </c>
      <c r="F360" s="24" t="s">
        <v>235</v>
      </c>
      <c r="G360" s="24" t="s">
        <v>123</v>
      </c>
      <c r="H360" s="24">
        <v>309.0</v>
      </c>
      <c r="I360" s="24">
        <v>244.0</v>
      </c>
      <c r="J360" s="24">
        <v>355.0</v>
      </c>
      <c r="K360" s="24">
        <v>276.8</v>
      </c>
      <c r="L360" s="24">
        <v>280.2</v>
      </c>
      <c r="M360" s="24">
        <v>261.5</v>
      </c>
      <c r="N360" s="24">
        <v>303.6</v>
      </c>
      <c r="O360" s="24" t="s">
        <v>466</v>
      </c>
    </row>
    <row r="361" ht="15.75" customHeight="1">
      <c r="A361" s="24">
        <v>358.0</v>
      </c>
      <c r="B361" s="24" t="s">
        <v>398</v>
      </c>
      <c r="C361" s="24" t="s">
        <v>398</v>
      </c>
      <c r="D361" s="24" t="s">
        <v>947</v>
      </c>
      <c r="E361" s="24" t="s">
        <v>398</v>
      </c>
      <c r="F361" s="24" t="s">
        <v>235</v>
      </c>
      <c r="G361" s="24" t="s">
        <v>104</v>
      </c>
      <c r="H361" s="24">
        <v>304.0</v>
      </c>
      <c r="I361" s="24">
        <v>344.0</v>
      </c>
      <c r="J361" s="24">
        <v>356.0</v>
      </c>
      <c r="K361" s="24">
        <v>312.0</v>
      </c>
      <c r="L361" s="24">
        <v>313.5</v>
      </c>
      <c r="M361" s="24">
        <v>294.8</v>
      </c>
      <c r="N361" s="24" t="e">
        <v>#N/A</v>
      </c>
      <c r="O361" s="24" t="s">
        <v>466</v>
      </c>
    </row>
    <row r="362" ht="15.75" customHeight="1">
      <c r="A362" s="24">
        <v>359.0</v>
      </c>
      <c r="B362" s="24" t="s">
        <v>405</v>
      </c>
      <c r="C362" s="24" t="s">
        <v>405</v>
      </c>
      <c r="D362" s="24" t="s">
        <v>948</v>
      </c>
      <c r="E362" s="24" t="s">
        <v>405</v>
      </c>
      <c r="F362" s="24" t="s">
        <v>235</v>
      </c>
      <c r="G362" s="24" t="s">
        <v>117</v>
      </c>
      <c r="H362" s="24">
        <v>293.0</v>
      </c>
      <c r="I362" s="26">
        <v>1853.0</v>
      </c>
      <c r="J362" s="24">
        <v>357.0</v>
      </c>
      <c r="K362" s="24">
        <v>314.6</v>
      </c>
      <c r="L362" s="24">
        <v>316.4</v>
      </c>
      <c r="M362" s="24">
        <v>315.6</v>
      </c>
      <c r="N362" s="24" t="e">
        <v>#N/A</v>
      </c>
      <c r="O362" s="24" t="s">
        <v>466</v>
      </c>
    </row>
    <row r="363" ht="15.75" customHeight="1">
      <c r="A363" s="24">
        <v>360.0</v>
      </c>
      <c r="B363" s="24" t="s">
        <v>406</v>
      </c>
      <c r="C363" s="24" t="s">
        <v>406</v>
      </c>
      <c r="D363" s="24" t="s">
        <v>949</v>
      </c>
      <c r="E363" s="24" t="s">
        <v>406</v>
      </c>
      <c r="F363" s="24" t="s">
        <v>235</v>
      </c>
      <c r="G363" s="24" t="s">
        <v>83</v>
      </c>
      <c r="H363" s="24">
        <v>305.0</v>
      </c>
      <c r="I363" s="24">
        <v>279.0</v>
      </c>
      <c r="J363" s="24">
        <v>358.0</v>
      </c>
      <c r="K363" s="24">
        <v>311.6</v>
      </c>
      <c r="L363" s="24">
        <v>311.9</v>
      </c>
      <c r="M363" s="24">
        <v>306.7</v>
      </c>
      <c r="N363" s="24" t="e">
        <v>#N/A</v>
      </c>
      <c r="O363" s="24" t="s">
        <v>466</v>
      </c>
    </row>
    <row r="364" ht="15.75" customHeight="1">
      <c r="A364" s="24">
        <v>361.0</v>
      </c>
      <c r="B364" s="24" t="s">
        <v>374</v>
      </c>
      <c r="C364" s="24" t="s">
        <v>374</v>
      </c>
      <c r="D364" s="24" t="s">
        <v>950</v>
      </c>
      <c r="E364" s="24" t="s">
        <v>374</v>
      </c>
      <c r="F364" s="24" t="e">
        <v>#N/A</v>
      </c>
      <c r="G364" s="24" t="e">
        <v>#N/A</v>
      </c>
      <c r="H364" s="24">
        <v>299.0</v>
      </c>
      <c r="I364" s="24">
        <v>248.0</v>
      </c>
      <c r="J364" s="24" t="e">
        <v>#N/A</v>
      </c>
      <c r="K364" s="24">
        <v>294.6</v>
      </c>
      <c r="L364" s="24">
        <v>296.7</v>
      </c>
      <c r="M364" s="24">
        <v>276.2</v>
      </c>
      <c r="N364" s="24">
        <v>257.4</v>
      </c>
      <c r="O364" s="24" t="s">
        <v>466</v>
      </c>
    </row>
    <row r="365" ht="15.75" customHeight="1">
      <c r="A365" s="24">
        <v>362.0</v>
      </c>
      <c r="B365" s="24" t="s">
        <v>356</v>
      </c>
      <c r="C365" s="24" t="s">
        <v>356</v>
      </c>
      <c r="D365" s="24" t="s">
        <v>951</v>
      </c>
      <c r="E365" s="24" t="s">
        <v>356</v>
      </c>
      <c r="F365" s="24" t="s">
        <v>740</v>
      </c>
      <c r="G365" s="24" t="s">
        <v>107</v>
      </c>
      <c r="H365" s="24">
        <v>276.0</v>
      </c>
      <c r="I365" s="24">
        <v>262.0</v>
      </c>
      <c r="J365" s="24">
        <v>361.0</v>
      </c>
      <c r="K365" s="24">
        <v>277.0</v>
      </c>
      <c r="L365" s="24">
        <v>278.8</v>
      </c>
      <c r="M365" s="24">
        <v>259.6</v>
      </c>
      <c r="N365" s="24" t="e">
        <v>#N/A</v>
      </c>
      <c r="O365" s="24" t="s">
        <v>466</v>
      </c>
    </row>
    <row r="366" ht="15.75" customHeight="1">
      <c r="A366" s="24">
        <v>363.0</v>
      </c>
      <c r="B366" s="24" t="s">
        <v>308</v>
      </c>
      <c r="C366" s="24" t="s">
        <v>308</v>
      </c>
      <c r="D366" s="24" t="s">
        <v>952</v>
      </c>
      <c r="E366" s="24" t="s">
        <v>308</v>
      </c>
      <c r="F366" s="24" t="s">
        <v>740</v>
      </c>
      <c r="G366" s="24" t="s">
        <v>39</v>
      </c>
      <c r="H366" s="24">
        <v>230.0</v>
      </c>
      <c r="I366" s="24">
        <v>234.0</v>
      </c>
      <c r="J366" s="24">
        <v>362.0</v>
      </c>
      <c r="K366" s="24">
        <v>236.3</v>
      </c>
      <c r="L366" s="24">
        <v>238.5</v>
      </c>
      <c r="M366" s="24">
        <v>225.4</v>
      </c>
      <c r="N366" s="24" t="e">
        <v>#N/A</v>
      </c>
      <c r="O366" s="24" t="s">
        <v>466</v>
      </c>
    </row>
    <row r="367" ht="15.75" customHeight="1">
      <c r="A367" s="24">
        <v>364.0</v>
      </c>
      <c r="B367" s="24" t="s">
        <v>388</v>
      </c>
      <c r="C367" s="24" t="s">
        <v>388</v>
      </c>
      <c r="D367" s="24" t="s">
        <v>953</v>
      </c>
      <c r="E367" s="24" t="s">
        <v>388</v>
      </c>
      <c r="F367" s="24" t="s">
        <v>740</v>
      </c>
      <c r="G367" s="24" t="s">
        <v>117</v>
      </c>
      <c r="H367" s="24">
        <v>275.0</v>
      </c>
      <c r="I367" s="24">
        <v>270.0</v>
      </c>
      <c r="J367" s="24">
        <v>360.0</v>
      </c>
      <c r="K367" s="24">
        <v>302.0</v>
      </c>
      <c r="L367" s="24">
        <v>311.4</v>
      </c>
      <c r="M367" s="24">
        <v>296.4</v>
      </c>
      <c r="N367" s="24" t="e">
        <v>#N/A</v>
      </c>
      <c r="O367" s="24" t="s">
        <v>466</v>
      </c>
    </row>
    <row r="368" ht="15.75" customHeight="1">
      <c r="A368" s="24">
        <v>365.0</v>
      </c>
      <c r="B368" s="22" t="s">
        <v>400</v>
      </c>
      <c r="C368" s="22" t="s">
        <v>400</v>
      </c>
      <c r="D368" s="22" t="s">
        <v>954</v>
      </c>
      <c r="E368" s="22" t="s">
        <v>400</v>
      </c>
      <c r="F368" s="24" t="s">
        <v>740</v>
      </c>
      <c r="G368" s="24" t="s">
        <v>68</v>
      </c>
      <c r="H368" s="24">
        <v>342.0</v>
      </c>
      <c r="I368" s="24">
        <v>243.0</v>
      </c>
      <c r="J368" s="24">
        <v>364.0</v>
      </c>
      <c r="K368" s="24">
        <v>313.3</v>
      </c>
      <c r="L368" s="24">
        <v>314.7</v>
      </c>
      <c r="M368" s="24">
        <v>300.8</v>
      </c>
      <c r="N368" s="24" t="e">
        <v>#N/A</v>
      </c>
      <c r="O368" s="24" t="s">
        <v>466</v>
      </c>
    </row>
    <row r="369" ht="15.75" customHeight="1">
      <c r="A369" s="24">
        <v>366.0</v>
      </c>
      <c r="B369" s="24" t="s">
        <v>407</v>
      </c>
      <c r="C369" s="24" t="s">
        <v>407</v>
      </c>
      <c r="D369" s="24" t="s">
        <v>955</v>
      </c>
      <c r="E369" s="24" t="s">
        <v>407</v>
      </c>
      <c r="F369" s="24" t="s">
        <v>740</v>
      </c>
      <c r="G369" s="24" t="s">
        <v>50</v>
      </c>
      <c r="H369" s="24">
        <v>337.0</v>
      </c>
      <c r="I369" s="24">
        <v>259.0</v>
      </c>
      <c r="J369" s="24">
        <v>363.0</v>
      </c>
      <c r="K369" s="24">
        <v>315.5</v>
      </c>
      <c r="L369" s="24">
        <v>321.2</v>
      </c>
      <c r="M369" s="24">
        <v>289.1</v>
      </c>
      <c r="N369" s="24" t="e">
        <v>#N/A</v>
      </c>
      <c r="O369" s="24" t="s">
        <v>466</v>
      </c>
    </row>
    <row r="370" ht="15.75" customHeight="1">
      <c r="A370" s="24">
        <v>367.0</v>
      </c>
      <c r="B370" s="24" t="s">
        <v>370</v>
      </c>
      <c r="C370" s="24" t="s">
        <v>370</v>
      </c>
      <c r="D370" s="24" t="s">
        <v>956</v>
      </c>
      <c r="E370" s="24" t="s">
        <v>370</v>
      </c>
      <c r="F370" s="24" t="s">
        <v>740</v>
      </c>
      <c r="G370" s="24" t="s">
        <v>99</v>
      </c>
      <c r="H370" s="24">
        <v>306.0</v>
      </c>
      <c r="I370" s="24" t="e">
        <v>#N/A</v>
      </c>
      <c r="J370" s="24">
        <v>365.0</v>
      </c>
      <c r="K370" s="24">
        <v>291.9</v>
      </c>
      <c r="L370" s="24">
        <v>295.1</v>
      </c>
      <c r="M370" s="24">
        <v>276.1</v>
      </c>
      <c r="N370" s="24" t="e">
        <v>#N/A</v>
      </c>
      <c r="O370" s="24" t="s">
        <v>466</v>
      </c>
    </row>
    <row r="371" ht="15.75" customHeight="1">
      <c r="A371" s="24">
        <v>368.0</v>
      </c>
      <c r="B371" s="24" t="s">
        <v>387</v>
      </c>
      <c r="C371" s="24" t="s">
        <v>387</v>
      </c>
      <c r="D371" s="24" t="s">
        <v>957</v>
      </c>
      <c r="E371" s="24" t="s">
        <v>387</v>
      </c>
      <c r="F371" s="24" t="s">
        <v>740</v>
      </c>
      <c r="G371" s="24" t="s">
        <v>53</v>
      </c>
      <c r="H371" s="24">
        <v>234.0</v>
      </c>
      <c r="I371" s="24">
        <v>282.0</v>
      </c>
      <c r="J371" s="24">
        <v>367.0</v>
      </c>
      <c r="K371" s="24">
        <v>303.9</v>
      </c>
      <c r="L371" s="24">
        <v>305.4</v>
      </c>
      <c r="M371" s="24">
        <v>283.3</v>
      </c>
      <c r="N371" s="24" t="e">
        <v>#N/A</v>
      </c>
      <c r="O371" s="24" t="s">
        <v>466</v>
      </c>
    </row>
    <row r="372" ht="15.75" customHeight="1">
      <c r="A372" s="24">
        <v>369.0</v>
      </c>
      <c r="B372" s="24" t="s">
        <v>958</v>
      </c>
      <c r="C372" s="24" t="s">
        <v>368</v>
      </c>
      <c r="D372" s="24" t="s">
        <v>959</v>
      </c>
      <c r="E372" s="24" t="s">
        <v>368</v>
      </c>
      <c r="F372" s="24" t="s">
        <v>740</v>
      </c>
      <c r="G372" s="24" t="s">
        <v>104</v>
      </c>
      <c r="H372" s="24">
        <v>314.0</v>
      </c>
      <c r="I372" s="24">
        <v>249.0</v>
      </c>
      <c r="J372" s="24">
        <v>366.0</v>
      </c>
      <c r="K372" s="24">
        <v>291.6</v>
      </c>
      <c r="L372" s="24">
        <v>292.7</v>
      </c>
      <c r="M372" s="24">
        <v>269.8</v>
      </c>
      <c r="N372" s="24" t="e">
        <v>#N/A</v>
      </c>
      <c r="O372" s="24" t="s">
        <v>466</v>
      </c>
    </row>
    <row r="373" ht="15.75" customHeight="1">
      <c r="A373" s="24">
        <v>370.0</v>
      </c>
      <c r="B373" s="24" t="s">
        <v>416</v>
      </c>
      <c r="C373" s="24" t="s">
        <v>416</v>
      </c>
      <c r="D373" s="24" t="s">
        <v>960</v>
      </c>
      <c r="E373" s="24" t="s">
        <v>416</v>
      </c>
      <c r="F373" s="24" t="s">
        <v>740</v>
      </c>
      <c r="G373" s="24" t="s">
        <v>20</v>
      </c>
      <c r="H373" s="24">
        <v>327.0</v>
      </c>
      <c r="I373" s="24">
        <v>287.0</v>
      </c>
      <c r="J373" s="24">
        <v>368.0</v>
      </c>
      <c r="K373" s="24">
        <v>326.1</v>
      </c>
      <c r="L373" s="24">
        <v>330.3</v>
      </c>
      <c r="M373" s="24">
        <v>299.3</v>
      </c>
      <c r="N373" s="24" t="e">
        <v>#N/A</v>
      </c>
      <c r="O373" s="24" t="s">
        <v>466</v>
      </c>
    </row>
    <row r="374" ht="15.75" customHeight="1">
      <c r="A374" s="24">
        <v>371.0</v>
      </c>
      <c r="B374" s="24" t="s">
        <v>393</v>
      </c>
      <c r="C374" s="24" t="s">
        <v>393</v>
      </c>
      <c r="D374" s="24" t="s">
        <v>961</v>
      </c>
      <c r="E374" s="24" t="s">
        <v>393</v>
      </c>
      <c r="F374" s="24" t="s">
        <v>740</v>
      </c>
      <c r="G374" s="24" t="s">
        <v>18</v>
      </c>
      <c r="H374" s="24">
        <v>317.0</v>
      </c>
      <c r="I374" s="24">
        <v>302.0</v>
      </c>
      <c r="J374" s="24">
        <v>369.0</v>
      </c>
      <c r="K374" s="24">
        <v>307.8</v>
      </c>
      <c r="L374" s="24">
        <v>310.9</v>
      </c>
      <c r="M374" s="24">
        <v>291.1</v>
      </c>
      <c r="N374" s="24" t="e">
        <v>#N/A</v>
      </c>
      <c r="O374" s="24" t="s">
        <v>466</v>
      </c>
    </row>
    <row r="375" ht="15.75" customHeight="1">
      <c r="A375" s="24">
        <v>372.0</v>
      </c>
      <c r="B375" s="24" t="s">
        <v>962</v>
      </c>
      <c r="C375" s="24" t="s">
        <v>962</v>
      </c>
      <c r="D375" s="24" t="s">
        <v>963</v>
      </c>
      <c r="E375" s="24" t="s">
        <v>962</v>
      </c>
      <c r="F375" s="24" t="s">
        <v>964</v>
      </c>
      <c r="G375" s="24" t="s">
        <v>81</v>
      </c>
      <c r="H375" s="24">
        <v>402.0</v>
      </c>
      <c r="I375" s="24" t="e">
        <v>#N/A</v>
      </c>
      <c r="J375" s="24">
        <v>370.0</v>
      </c>
      <c r="K375" s="24" t="e">
        <v>#N/A</v>
      </c>
      <c r="L375" s="24" t="e">
        <v>#N/A</v>
      </c>
      <c r="M375" s="24" t="e">
        <v>#N/A</v>
      </c>
      <c r="N375" s="24" t="e">
        <v>#N/A</v>
      </c>
      <c r="O375" s="24" t="s">
        <v>466</v>
      </c>
    </row>
    <row r="376" ht="15.75" customHeight="1">
      <c r="A376" s="24">
        <v>373.0</v>
      </c>
      <c r="B376" s="24" t="s">
        <v>965</v>
      </c>
      <c r="C376" s="24" t="s">
        <v>965</v>
      </c>
      <c r="D376" s="24" t="s">
        <v>966</v>
      </c>
      <c r="E376" s="24" t="s">
        <v>965</v>
      </c>
      <c r="F376" s="24" t="s">
        <v>34</v>
      </c>
      <c r="G376" s="24" t="s">
        <v>117</v>
      </c>
      <c r="H376" s="24">
        <v>326.0</v>
      </c>
      <c r="I376" s="24" t="e">
        <v>#N/A</v>
      </c>
      <c r="J376" s="24">
        <v>584.0</v>
      </c>
      <c r="K376" s="24" t="e">
        <v>#N/A</v>
      </c>
      <c r="L376" s="24" t="e">
        <v>#N/A</v>
      </c>
      <c r="M376" s="24" t="e">
        <v>#N/A</v>
      </c>
      <c r="N376" s="24" t="e">
        <v>#N/A</v>
      </c>
      <c r="O376" s="24" t="s">
        <v>466</v>
      </c>
    </row>
    <row r="377" ht="15.75" customHeight="1">
      <c r="A377" s="24">
        <v>374.0</v>
      </c>
      <c r="B377" s="24" t="s">
        <v>967</v>
      </c>
      <c r="C377" s="24" t="s">
        <v>967</v>
      </c>
      <c r="D377" s="24" t="s">
        <v>968</v>
      </c>
      <c r="E377" s="24" t="s">
        <v>967</v>
      </c>
      <c r="F377" s="24" t="e">
        <v>#N/A</v>
      </c>
      <c r="G377" s="24" t="e">
        <v>#N/A</v>
      </c>
      <c r="H377" s="24">
        <v>343.0</v>
      </c>
      <c r="I377" s="24" t="e">
        <v>#N/A</v>
      </c>
      <c r="J377" s="24" t="e">
        <v>#N/A</v>
      </c>
      <c r="K377" s="24" t="e">
        <v>#N/A</v>
      </c>
      <c r="L377" s="24" t="e">
        <v>#N/A</v>
      </c>
      <c r="M377" s="24" t="e">
        <v>#N/A</v>
      </c>
      <c r="N377" s="24">
        <v>235.0</v>
      </c>
      <c r="O377" s="24" t="s">
        <v>466</v>
      </c>
    </row>
    <row r="378" ht="15.75" customHeight="1">
      <c r="A378" s="24">
        <v>375.0</v>
      </c>
      <c r="B378" s="24" t="s">
        <v>315</v>
      </c>
      <c r="C378" s="24" t="s">
        <v>315</v>
      </c>
      <c r="D378" s="24" t="s">
        <v>969</v>
      </c>
      <c r="E378" s="24" t="s">
        <v>315</v>
      </c>
      <c r="F378" s="24" t="s">
        <v>34</v>
      </c>
      <c r="G378" s="24" t="s">
        <v>31</v>
      </c>
      <c r="H378" s="24">
        <v>268.0</v>
      </c>
      <c r="I378" s="24">
        <v>296.0</v>
      </c>
      <c r="J378" s="24">
        <v>375.0</v>
      </c>
      <c r="K378" s="24">
        <v>238.7</v>
      </c>
      <c r="L378" s="24">
        <v>246.5</v>
      </c>
      <c r="M378" s="24">
        <v>245.1</v>
      </c>
      <c r="N378" s="24">
        <v>231.4</v>
      </c>
      <c r="O378" s="24" t="s">
        <v>466</v>
      </c>
    </row>
    <row r="379" ht="15.75" customHeight="1">
      <c r="A379" s="24">
        <v>376.0</v>
      </c>
      <c r="B379" s="24" t="s">
        <v>970</v>
      </c>
      <c r="C379" s="24" t="s">
        <v>970</v>
      </c>
      <c r="D379" s="24" t="s">
        <v>971</v>
      </c>
      <c r="E379" s="24" t="s">
        <v>970</v>
      </c>
      <c r="F379" s="24" t="s">
        <v>34</v>
      </c>
      <c r="G379" s="24" t="s">
        <v>85</v>
      </c>
      <c r="H379" s="24" t="e">
        <v>#N/A</v>
      </c>
      <c r="I379" s="24">
        <v>332.0</v>
      </c>
      <c r="J379" s="24">
        <v>373.0</v>
      </c>
      <c r="K379" s="24">
        <v>283.9</v>
      </c>
      <c r="L379" s="24">
        <v>291.3</v>
      </c>
      <c r="M379" s="24">
        <v>283.0</v>
      </c>
      <c r="N379" s="24">
        <v>322.0</v>
      </c>
      <c r="O379" s="24" t="s">
        <v>466</v>
      </c>
    </row>
    <row r="380" ht="15.75" customHeight="1">
      <c r="A380" s="24">
        <v>377.0</v>
      </c>
      <c r="B380" s="24" t="s">
        <v>972</v>
      </c>
      <c r="C380" s="24" t="s">
        <v>972</v>
      </c>
      <c r="D380" s="24" t="s">
        <v>973</v>
      </c>
      <c r="E380" s="24" t="s">
        <v>972</v>
      </c>
      <c r="F380" s="24" t="s">
        <v>34</v>
      </c>
      <c r="G380" s="24" t="s">
        <v>117</v>
      </c>
      <c r="H380" s="24">
        <v>373.0</v>
      </c>
      <c r="I380" s="24" t="e">
        <v>#N/A</v>
      </c>
      <c r="J380" s="24">
        <v>233.0</v>
      </c>
      <c r="K380" s="24">
        <v>306.2</v>
      </c>
      <c r="L380" s="24">
        <v>299.3</v>
      </c>
      <c r="M380" s="24">
        <v>294.4</v>
      </c>
      <c r="N380" s="24" t="e">
        <v>#N/A</v>
      </c>
      <c r="O380" s="24" t="s">
        <v>466</v>
      </c>
    </row>
    <row r="381" ht="15.75" customHeight="1">
      <c r="A381" s="24">
        <v>378.0</v>
      </c>
      <c r="B381" s="24" t="s">
        <v>974</v>
      </c>
      <c r="C381" s="24" t="s">
        <v>974</v>
      </c>
      <c r="D381" s="24" t="s">
        <v>975</v>
      </c>
      <c r="E381" s="24" t="s">
        <v>974</v>
      </c>
      <c r="F381" s="24" t="s">
        <v>34</v>
      </c>
      <c r="G381" s="24" t="s">
        <v>58</v>
      </c>
      <c r="H381" s="24" t="e">
        <v>#N/A</v>
      </c>
      <c r="I381" s="24" t="e">
        <v>#N/A</v>
      </c>
      <c r="J381" s="24">
        <v>228.0</v>
      </c>
      <c r="K381" s="24" t="e">
        <v>#N/A</v>
      </c>
      <c r="L381" s="24" t="e">
        <v>#N/A</v>
      </c>
      <c r="M381" s="24" t="e">
        <v>#N/A</v>
      </c>
      <c r="N381" s="24" t="e">
        <v>#N/A</v>
      </c>
      <c r="O381" s="24" t="s">
        <v>466</v>
      </c>
    </row>
    <row r="382" ht="15.75" customHeight="1">
      <c r="A382" s="24">
        <v>379.0</v>
      </c>
      <c r="B382" s="24" t="s">
        <v>976</v>
      </c>
      <c r="C382" s="24" t="s">
        <v>976</v>
      </c>
      <c r="D382" s="24" t="s">
        <v>977</v>
      </c>
      <c r="E382" s="24" t="s">
        <v>976</v>
      </c>
      <c r="F382" s="24" t="s">
        <v>61</v>
      </c>
      <c r="G382" s="24" t="s">
        <v>23</v>
      </c>
      <c r="H382" s="24">
        <v>544.0</v>
      </c>
      <c r="I382" s="24" t="e">
        <v>#N/A</v>
      </c>
      <c r="J382" s="24">
        <v>377.0</v>
      </c>
      <c r="K382" s="24">
        <v>335.0</v>
      </c>
      <c r="L382" s="24">
        <v>330.7</v>
      </c>
      <c r="M382" s="24">
        <v>313.7</v>
      </c>
      <c r="N382" s="24" t="e">
        <v>#N/A</v>
      </c>
      <c r="O382" s="24" t="s">
        <v>466</v>
      </c>
    </row>
    <row r="383" ht="15.75" customHeight="1">
      <c r="A383" s="24">
        <v>380.0</v>
      </c>
      <c r="B383" s="24" t="s">
        <v>978</v>
      </c>
      <c r="C383" s="24" t="s">
        <v>978</v>
      </c>
      <c r="D383" s="24" t="s">
        <v>979</v>
      </c>
      <c r="E383" s="24" t="s">
        <v>978</v>
      </c>
      <c r="F383" s="24" t="s">
        <v>34</v>
      </c>
      <c r="G383" s="24" t="s">
        <v>39</v>
      </c>
      <c r="H383" s="24">
        <v>381.0</v>
      </c>
      <c r="I383" s="24" t="e">
        <v>#N/A</v>
      </c>
      <c r="J383" s="24">
        <v>295.0</v>
      </c>
      <c r="K383" s="24">
        <v>338.4</v>
      </c>
      <c r="L383" s="24">
        <v>346.6</v>
      </c>
      <c r="M383" s="24">
        <v>340.2</v>
      </c>
      <c r="N383" s="24" t="e">
        <v>#N/A</v>
      </c>
      <c r="O383" s="24" t="s">
        <v>466</v>
      </c>
    </row>
    <row r="384" ht="15.75" customHeight="1">
      <c r="A384" s="24">
        <v>381.0</v>
      </c>
      <c r="B384" s="24" t="s">
        <v>980</v>
      </c>
      <c r="C384" s="24" t="s">
        <v>980</v>
      </c>
      <c r="D384" s="24" t="s">
        <v>981</v>
      </c>
      <c r="E384" s="24" t="s">
        <v>980</v>
      </c>
      <c r="F384" s="24" t="s">
        <v>34</v>
      </c>
      <c r="G384" s="24" t="s">
        <v>111</v>
      </c>
      <c r="H384" s="24">
        <v>273.0</v>
      </c>
      <c r="I384" s="24">
        <v>290.0</v>
      </c>
      <c r="J384" s="24">
        <v>379.0</v>
      </c>
      <c r="K384" s="24">
        <v>268.8</v>
      </c>
      <c r="L384" s="24">
        <v>270.5</v>
      </c>
      <c r="M384" s="24">
        <v>266.7</v>
      </c>
      <c r="N384" s="24">
        <v>262.7</v>
      </c>
      <c r="O384" s="24" t="s">
        <v>466</v>
      </c>
    </row>
    <row r="385" ht="15.75" customHeight="1">
      <c r="A385" s="24">
        <v>382.0</v>
      </c>
      <c r="B385" s="24" t="s">
        <v>982</v>
      </c>
      <c r="C385" s="24" t="s">
        <v>982</v>
      </c>
      <c r="D385" s="24" t="s">
        <v>983</v>
      </c>
      <c r="E385" s="24" t="s">
        <v>982</v>
      </c>
      <c r="F385" s="24" t="s">
        <v>61</v>
      </c>
      <c r="G385" s="24" t="s">
        <v>70</v>
      </c>
      <c r="H385" s="24">
        <v>406.0</v>
      </c>
      <c r="I385" s="24" t="e">
        <v>#N/A</v>
      </c>
      <c r="J385" s="24">
        <v>380.0</v>
      </c>
      <c r="K385" s="24">
        <v>357.6</v>
      </c>
      <c r="L385" s="24">
        <v>358.7</v>
      </c>
      <c r="M385" s="24">
        <v>269.7</v>
      </c>
      <c r="N385" s="24" t="e">
        <v>#N/A</v>
      </c>
      <c r="O385" s="24" t="s">
        <v>466</v>
      </c>
    </row>
    <row r="386" ht="15.75" customHeight="1">
      <c r="A386" s="24">
        <v>383.0</v>
      </c>
      <c r="B386" s="24" t="s">
        <v>984</v>
      </c>
      <c r="C386" s="24" t="s">
        <v>984</v>
      </c>
      <c r="D386" s="24" t="s">
        <v>985</v>
      </c>
      <c r="E386" s="24" t="s">
        <v>984</v>
      </c>
      <c r="F386" s="24" t="s">
        <v>61</v>
      </c>
      <c r="G386" s="24" t="s">
        <v>53</v>
      </c>
      <c r="H386" s="24">
        <v>407.0</v>
      </c>
      <c r="I386" s="24" t="e">
        <v>#N/A</v>
      </c>
      <c r="J386" s="24">
        <v>430.0</v>
      </c>
      <c r="K386" s="24">
        <v>383.0</v>
      </c>
      <c r="L386" s="24">
        <v>379.8</v>
      </c>
      <c r="M386" s="24">
        <v>318.6</v>
      </c>
      <c r="N386" s="24" t="e">
        <v>#N/A</v>
      </c>
      <c r="O386" s="24" t="s">
        <v>466</v>
      </c>
    </row>
    <row r="387" ht="15.75" customHeight="1">
      <c r="A387" s="24">
        <v>384.0</v>
      </c>
      <c r="B387" s="24" t="s">
        <v>986</v>
      </c>
      <c r="C387" s="24" t="s">
        <v>986</v>
      </c>
      <c r="D387" s="24" t="s">
        <v>987</v>
      </c>
      <c r="E387" s="24" t="s">
        <v>986</v>
      </c>
      <c r="F387" s="24" t="s">
        <v>34</v>
      </c>
      <c r="G387" s="24" t="s">
        <v>53</v>
      </c>
      <c r="H387" s="24">
        <v>434.0</v>
      </c>
      <c r="I387" s="24" t="e">
        <v>#N/A</v>
      </c>
      <c r="J387" s="24">
        <v>381.0</v>
      </c>
      <c r="K387" s="24" t="e">
        <v>#N/A</v>
      </c>
      <c r="L387" s="24">
        <v>382.3</v>
      </c>
      <c r="M387" s="24" t="e">
        <v>#N/A</v>
      </c>
      <c r="N387" s="24" t="e">
        <v>#N/A</v>
      </c>
      <c r="O387" s="24" t="s">
        <v>466</v>
      </c>
    </row>
    <row r="388" ht="15.75" customHeight="1">
      <c r="A388" s="24">
        <v>385.0</v>
      </c>
      <c r="B388" s="24" t="s">
        <v>988</v>
      </c>
      <c r="C388" s="24" t="s">
        <v>988</v>
      </c>
      <c r="D388" s="24" t="s">
        <v>989</v>
      </c>
      <c r="E388" s="24" t="s">
        <v>988</v>
      </c>
      <c r="F388" s="24" t="s">
        <v>61</v>
      </c>
      <c r="G388" s="24" t="s">
        <v>31</v>
      </c>
      <c r="H388" s="24">
        <v>345.0</v>
      </c>
      <c r="I388" s="24" t="e">
        <v>#N/A</v>
      </c>
      <c r="J388" s="24">
        <v>382.0</v>
      </c>
      <c r="K388" s="24">
        <v>346.6</v>
      </c>
      <c r="L388" s="24">
        <v>364.0</v>
      </c>
      <c r="M388" s="24">
        <v>318.3</v>
      </c>
      <c r="N388" s="24" t="e">
        <v>#N/A</v>
      </c>
      <c r="O388" s="24" t="s">
        <v>466</v>
      </c>
    </row>
    <row r="389" ht="15.75" customHeight="1">
      <c r="A389" s="24">
        <v>386.0</v>
      </c>
      <c r="B389" s="22" t="s">
        <v>990</v>
      </c>
      <c r="C389" s="22" t="s">
        <v>990</v>
      </c>
      <c r="D389" s="22" t="s">
        <v>991</v>
      </c>
      <c r="E389" s="22" t="s">
        <v>990</v>
      </c>
      <c r="F389" s="24" t="s">
        <v>17</v>
      </c>
      <c r="G389" s="24" t="s">
        <v>83</v>
      </c>
      <c r="H389" s="24">
        <v>562.0</v>
      </c>
      <c r="I389" s="24" t="e">
        <v>#N/A</v>
      </c>
      <c r="J389" s="24">
        <v>406.0</v>
      </c>
      <c r="K389" s="24">
        <v>356.1</v>
      </c>
      <c r="L389" s="24">
        <v>356.7</v>
      </c>
      <c r="M389" s="24">
        <v>322.0</v>
      </c>
      <c r="N389" s="24" t="e">
        <v>#N/A</v>
      </c>
      <c r="O389" s="24" t="s">
        <v>466</v>
      </c>
    </row>
    <row r="390" ht="15.75" customHeight="1">
      <c r="A390" s="24">
        <v>387.0</v>
      </c>
      <c r="B390" s="24" t="s">
        <v>992</v>
      </c>
      <c r="C390" s="24" t="s">
        <v>992</v>
      </c>
      <c r="D390" s="24" t="s">
        <v>993</v>
      </c>
      <c r="E390" s="24" t="s">
        <v>992</v>
      </c>
      <c r="F390" s="24" t="s">
        <v>61</v>
      </c>
      <c r="G390" s="24" t="s">
        <v>20</v>
      </c>
      <c r="H390" s="24">
        <v>331.0</v>
      </c>
      <c r="I390" s="24" t="e">
        <v>#N/A</v>
      </c>
      <c r="J390" s="24">
        <v>383.0</v>
      </c>
      <c r="K390" s="24">
        <v>353.2</v>
      </c>
      <c r="L390" s="24">
        <v>349.6</v>
      </c>
      <c r="M390" s="24">
        <v>326.0</v>
      </c>
      <c r="N390" s="24">
        <v>316.0</v>
      </c>
      <c r="O390" s="24" t="s">
        <v>466</v>
      </c>
    </row>
    <row r="391" ht="15.75" customHeight="1">
      <c r="A391" s="24">
        <v>388.0</v>
      </c>
      <c r="B391" s="24" t="s">
        <v>994</v>
      </c>
      <c r="C391" s="24" t="s">
        <v>994</v>
      </c>
      <c r="D391" s="24" t="s">
        <v>995</v>
      </c>
      <c r="E391" s="24" t="s">
        <v>994</v>
      </c>
      <c r="F391" s="24" t="s">
        <v>61</v>
      </c>
      <c r="G391" s="24" t="s">
        <v>39</v>
      </c>
      <c r="H391" s="24">
        <v>390.0</v>
      </c>
      <c r="I391" s="24" t="e">
        <v>#N/A</v>
      </c>
      <c r="J391" s="24">
        <v>384.0</v>
      </c>
      <c r="K391" s="24" t="e">
        <v>#N/A</v>
      </c>
      <c r="L391" s="24" t="e">
        <v>#N/A</v>
      </c>
      <c r="M391" s="24" t="e">
        <v>#N/A</v>
      </c>
      <c r="N391" s="24" t="e">
        <v>#N/A</v>
      </c>
      <c r="O391" s="24" t="s">
        <v>466</v>
      </c>
    </row>
    <row r="392" ht="15.75" customHeight="1">
      <c r="A392" s="24">
        <v>389.0</v>
      </c>
      <c r="B392" s="24" t="s">
        <v>996</v>
      </c>
      <c r="C392" s="24" t="s">
        <v>996</v>
      </c>
      <c r="D392" s="24" t="s">
        <v>997</v>
      </c>
      <c r="E392" s="24" t="s">
        <v>996</v>
      </c>
      <c r="F392" s="24" t="s">
        <v>17</v>
      </c>
      <c r="G392" s="24" t="s">
        <v>64</v>
      </c>
      <c r="H392" s="24">
        <v>364.0</v>
      </c>
      <c r="I392" s="24" t="e">
        <v>#N/A</v>
      </c>
      <c r="J392" s="24">
        <v>385.0</v>
      </c>
      <c r="K392" s="24">
        <v>333.4</v>
      </c>
      <c r="L392" s="24">
        <v>329.1</v>
      </c>
      <c r="M392" s="24">
        <v>313.1</v>
      </c>
      <c r="N392" s="24" t="e">
        <v>#N/A</v>
      </c>
      <c r="O392" s="24" t="s">
        <v>466</v>
      </c>
    </row>
    <row r="393" ht="15.75" customHeight="1">
      <c r="A393" s="24">
        <v>390.0</v>
      </c>
      <c r="B393" s="24" t="s">
        <v>998</v>
      </c>
      <c r="C393" s="24" t="s">
        <v>998</v>
      </c>
      <c r="D393" s="24" t="s">
        <v>999</v>
      </c>
      <c r="E393" s="24" t="s">
        <v>998</v>
      </c>
      <c r="F393" s="24" t="s">
        <v>17</v>
      </c>
      <c r="G393" s="24" t="s">
        <v>36</v>
      </c>
      <c r="H393" s="24">
        <v>389.0</v>
      </c>
      <c r="I393" s="24" t="e">
        <v>#N/A</v>
      </c>
      <c r="J393" s="24">
        <v>386.0</v>
      </c>
      <c r="K393" s="24" t="e">
        <v>#N/A</v>
      </c>
      <c r="L393" s="24" t="e">
        <v>#N/A</v>
      </c>
      <c r="M393" s="24" t="e">
        <v>#N/A</v>
      </c>
      <c r="N393" s="24" t="e">
        <v>#N/A</v>
      </c>
      <c r="O393" s="24" t="s">
        <v>466</v>
      </c>
    </row>
    <row r="394" ht="15.75" customHeight="1">
      <c r="A394" s="24">
        <v>391.0</v>
      </c>
      <c r="B394" s="24" t="s">
        <v>1000</v>
      </c>
      <c r="C394" s="24" t="s">
        <v>1000</v>
      </c>
      <c r="D394" s="24" t="s">
        <v>1001</v>
      </c>
      <c r="E394" s="24" t="s">
        <v>1000</v>
      </c>
      <c r="F394" s="24" t="s">
        <v>34</v>
      </c>
      <c r="G394" s="24" t="s">
        <v>36</v>
      </c>
      <c r="H394" s="24">
        <v>329.0</v>
      </c>
      <c r="I394" s="24" t="e">
        <v>#N/A</v>
      </c>
      <c r="J394" s="24">
        <v>393.0</v>
      </c>
      <c r="K394" s="24" t="e">
        <v>#N/A</v>
      </c>
      <c r="L394" s="24" t="e">
        <v>#N/A</v>
      </c>
      <c r="M394" s="24" t="e">
        <v>#N/A</v>
      </c>
      <c r="N394" s="24" t="e">
        <v>#N/A</v>
      </c>
      <c r="O394" s="24" t="s">
        <v>466</v>
      </c>
    </row>
    <row r="395" ht="15.75" customHeight="1">
      <c r="A395" s="24">
        <v>392.0</v>
      </c>
      <c r="B395" s="24" t="s">
        <v>1002</v>
      </c>
      <c r="C395" s="24" t="s">
        <v>1002</v>
      </c>
      <c r="D395" s="24" t="s">
        <v>1003</v>
      </c>
      <c r="E395" s="24" t="s">
        <v>1002</v>
      </c>
      <c r="F395" s="24" t="s">
        <v>34</v>
      </c>
      <c r="G395" s="24" t="s">
        <v>39</v>
      </c>
      <c r="H395" s="24">
        <v>256.0</v>
      </c>
      <c r="I395" s="24">
        <v>348.0</v>
      </c>
      <c r="J395" s="24">
        <v>376.0</v>
      </c>
      <c r="K395" s="24">
        <v>255.2</v>
      </c>
      <c r="L395" s="24">
        <v>263.5</v>
      </c>
      <c r="M395" s="24">
        <v>260.1</v>
      </c>
      <c r="N395" s="24">
        <v>242.3</v>
      </c>
      <c r="O395" s="24" t="s">
        <v>466</v>
      </c>
    </row>
    <row r="396" ht="15.75" customHeight="1">
      <c r="A396" s="24">
        <v>393.0</v>
      </c>
      <c r="B396" s="24" t="s">
        <v>1004</v>
      </c>
      <c r="C396" s="24" t="s">
        <v>1004</v>
      </c>
      <c r="D396" s="24" t="s">
        <v>1005</v>
      </c>
      <c r="E396" s="24" t="s">
        <v>1004</v>
      </c>
      <c r="F396" s="24" t="s">
        <v>34</v>
      </c>
      <c r="G396" s="24" t="s">
        <v>27</v>
      </c>
      <c r="H396" s="24">
        <v>410.0</v>
      </c>
      <c r="I396" s="24" t="e">
        <v>#N/A</v>
      </c>
      <c r="J396" s="24">
        <v>394.0</v>
      </c>
      <c r="K396" s="24">
        <v>328.2</v>
      </c>
      <c r="L396" s="24">
        <v>333.3</v>
      </c>
      <c r="M396" s="24">
        <v>341.3</v>
      </c>
      <c r="N396" s="24" t="e">
        <v>#N/A</v>
      </c>
      <c r="O396" s="24" t="s">
        <v>466</v>
      </c>
    </row>
    <row r="397" ht="15.75" customHeight="1">
      <c r="A397" s="24">
        <v>394.0</v>
      </c>
      <c r="B397" s="24" t="s">
        <v>1006</v>
      </c>
      <c r="C397" s="24" t="s">
        <v>1006</v>
      </c>
      <c r="D397" s="24" t="s">
        <v>1007</v>
      </c>
      <c r="E397" s="24" t="s">
        <v>1006</v>
      </c>
      <c r="F397" s="24" t="s">
        <v>61</v>
      </c>
      <c r="G397" s="24" t="s">
        <v>114</v>
      </c>
      <c r="H397" s="24">
        <v>308.0</v>
      </c>
      <c r="I397" s="24" t="e">
        <v>#N/A</v>
      </c>
      <c r="J397" s="24">
        <v>396.0</v>
      </c>
      <c r="K397" s="24">
        <v>330.5</v>
      </c>
      <c r="L397" s="24">
        <v>326.8</v>
      </c>
      <c r="M397" s="24">
        <v>305.7</v>
      </c>
      <c r="N397" s="24">
        <v>330.1</v>
      </c>
      <c r="O397" s="24" t="s">
        <v>466</v>
      </c>
    </row>
    <row r="398" ht="15.75" customHeight="1">
      <c r="A398" s="24">
        <v>395.0</v>
      </c>
      <c r="B398" s="24" t="s">
        <v>1008</v>
      </c>
      <c r="C398" s="24" t="s">
        <v>1008</v>
      </c>
      <c r="D398" s="24" t="s">
        <v>1009</v>
      </c>
      <c r="E398" s="24" t="s">
        <v>1008</v>
      </c>
      <c r="F398" s="24" t="s">
        <v>61</v>
      </c>
      <c r="G398" s="24" t="s">
        <v>81</v>
      </c>
      <c r="H398" s="24">
        <v>424.0</v>
      </c>
      <c r="I398" s="24" t="e">
        <v>#N/A</v>
      </c>
      <c r="J398" s="24">
        <v>397.0</v>
      </c>
      <c r="K398" s="24" t="e">
        <v>#N/A</v>
      </c>
      <c r="L398" s="24" t="e">
        <v>#N/A</v>
      </c>
      <c r="M398" s="24" t="e">
        <v>#N/A</v>
      </c>
      <c r="N398" s="24" t="e">
        <v>#N/A</v>
      </c>
      <c r="O398" s="24" t="s">
        <v>466</v>
      </c>
    </row>
    <row r="399" ht="15.75" customHeight="1">
      <c r="A399" s="24">
        <v>396.0</v>
      </c>
      <c r="B399" s="24" t="s">
        <v>1010</v>
      </c>
      <c r="C399" s="24" t="s">
        <v>1010</v>
      </c>
      <c r="D399" s="24" t="s">
        <v>1011</v>
      </c>
      <c r="E399" s="24" t="s">
        <v>1010</v>
      </c>
      <c r="F399" s="24" t="s">
        <v>34</v>
      </c>
      <c r="G399" s="24" t="s">
        <v>53</v>
      </c>
      <c r="H399" s="24">
        <v>432.0</v>
      </c>
      <c r="I399" s="24" t="e">
        <v>#N/A</v>
      </c>
      <c r="J399" s="24">
        <v>398.0</v>
      </c>
      <c r="K399" s="24" t="e">
        <v>#N/A</v>
      </c>
      <c r="L399" s="24" t="e">
        <v>#N/A</v>
      </c>
      <c r="M399" s="24" t="e">
        <v>#N/A</v>
      </c>
      <c r="N399" s="24" t="e">
        <v>#N/A</v>
      </c>
      <c r="O399" s="24" t="s">
        <v>466</v>
      </c>
    </row>
    <row r="400" ht="15.75" customHeight="1">
      <c r="A400" s="24">
        <v>397.0</v>
      </c>
      <c r="B400" s="24" t="s">
        <v>1012</v>
      </c>
      <c r="C400" s="24" t="s">
        <v>1012</v>
      </c>
      <c r="D400" s="24" t="s">
        <v>1013</v>
      </c>
      <c r="E400" s="24" t="s">
        <v>1012</v>
      </c>
      <c r="F400" s="24" t="e">
        <v>#N/A</v>
      </c>
      <c r="G400" s="24" t="e">
        <v>#N/A</v>
      </c>
      <c r="H400" s="24">
        <v>385.0</v>
      </c>
      <c r="I400" s="24" t="e">
        <v>#N/A</v>
      </c>
      <c r="J400" s="24" t="e">
        <v>#N/A</v>
      </c>
      <c r="K400" s="24" t="e">
        <v>#N/A</v>
      </c>
      <c r="L400" s="24" t="e">
        <v>#N/A</v>
      </c>
      <c r="M400" s="24" t="e">
        <v>#N/A</v>
      </c>
      <c r="N400" s="24">
        <v>304.1</v>
      </c>
      <c r="O400" s="24" t="s">
        <v>466</v>
      </c>
    </row>
    <row r="401" ht="15.75" customHeight="1">
      <c r="A401" s="24">
        <v>398.0</v>
      </c>
      <c r="B401" s="24" t="s">
        <v>1014</v>
      </c>
      <c r="C401" s="24" t="s">
        <v>1014</v>
      </c>
      <c r="D401" s="24" t="s">
        <v>1015</v>
      </c>
      <c r="E401" s="24" t="s">
        <v>1014</v>
      </c>
      <c r="F401" s="24" t="e">
        <v>#N/A</v>
      </c>
      <c r="G401" s="24" t="e">
        <v>#N/A</v>
      </c>
      <c r="H401" s="24">
        <v>470.0</v>
      </c>
      <c r="I401" s="24" t="e">
        <v>#N/A</v>
      </c>
      <c r="J401" s="24" t="e">
        <v>#N/A</v>
      </c>
      <c r="K401" s="24" t="e">
        <v>#N/A</v>
      </c>
      <c r="L401" s="24">
        <v>370.0</v>
      </c>
      <c r="M401" s="24" t="e">
        <v>#N/A</v>
      </c>
      <c r="N401" s="24" t="e">
        <v>#N/A</v>
      </c>
      <c r="O401" s="24" t="s">
        <v>466</v>
      </c>
    </row>
    <row r="402" ht="15.75" customHeight="1">
      <c r="A402" s="24">
        <v>399.0</v>
      </c>
      <c r="B402" s="24" t="s">
        <v>1016</v>
      </c>
      <c r="C402" s="24" t="s">
        <v>1016</v>
      </c>
      <c r="D402" s="24" t="s">
        <v>1017</v>
      </c>
      <c r="E402" s="24" t="s">
        <v>1016</v>
      </c>
      <c r="F402" s="24" t="s">
        <v>61</v>
      </c>
      <c r="G402" s="24" t="s">
        <v>68</v>
      </c>
      <c r="H402" s="24">
        <v>378.0</v>
      </c>
      <c r="I402" s="24" t="e">
        <v>#N/A</v>
      </c>
      <c r="J402" s="24">
        <v>403.0</v>
      </c>
      <c r="K402" s="24">
        <v>359.6</v>
      </c>
      <c r="L402" s="24">
        <v>359.7</v>
      </c>
      <c r="M402" s="24">
        <v>346.8</v>
      </c>
      <c r="N402" s="24" t="e">
        <v>#N/A</v>
      </c>
      <c r="O402" s="24" t="s">
        <v>466</v>
      </c>
    </row>
    <row r="403" ht="15.75" customHeight="1">
      <c r="A403" s="24">
        <v>400.0</v>
      </c>
      <c r="B403" s="24" t="s">
        <v>1018</v>
      </c>
      <c r="C403" s="24" t="s">
        <v>1018</v>
      </c>
      <c r="D403" s="24" t="s">
        <v>1019</v>
      </c>
      <c r="E403" s="24" t="s">
        <v>1018</v>
      </c>
      <c r="F403" s="24" t="s">
        <v>61</v>
      </c>
      <c r="G403" s="24" t="s">
        <v>47</v>
      </c>
      <c r="H403" s="24">
        <v>354.0</v>
      </c>
      <c r="I403" s="24" t="e">
        <v>#N/A</v>
      </c>
      <c r="J403" s="24">
        <v>404.0</v>
      </c>
      <c r="K403" s="24">
        <v>363.3</v>
      </c>
      <c r="L403" s="24">
        <v>374.8</v>
      </c>
      <c r="M403" s="24">
        <v>331.3</v>
      </c>
      <c r="N403" s="24" t="e">
        <v>#N/A</v>
      </c>
      <c r="O403" s="24" t="s">
        <v>466</v>
      </c>
    </row>
    <row r="404" ht="15.75" customHeight="1">
      <c r="A404" s="24">
        <v>401.0</v>
      </c>
      <c r="B404" s="24" t="s">
        <v>1020</v>
      </c>
      <c r="C404" s="24" t="s">
        <v>1020</v>
      </c>
      <c r="D404" s="24" t="s">
        <v>1021</v>
      </c>
      <c r="E404" s="24" t="s">
        <v>1020</v>
      </c>
      <c r="F404" s="24" t="s">
        <v>61</v>
      </c>
      <c r="G404" s="24" t="s">
        <v>23</v>
      </c>
      <c r="H404" s="24">
        <v>457.0</v>
      </c>
      <c r="I404" s="24" t="e">
        <v>#N/A</v>
      </c>
      <c r="J404" s="24">
        <v>405.0</v>
      </c>
      <c r="K404" s="24" t="e">
        <v>#N/A</v>
      </c>
      <c r="L404" s="24" t="e">
        <v>#N/A</v>
      </c>
      <c r="M404" s="24" t="e">
        <v>#N/A</v>
      </c>
      <c r="N404" s="24" t="e">
        <v>#N/A</v>
      </c>
      <c r="O404" s="24" t="s">
        <v>466</v>
      </c>
    </row>
    <row r="405" ht="15.75" customHeight="1">
      <c r="A405" s="24">
        <v>402.0</v>
      </c>
      <c r="B405" s="24" t="s">
        <v>1022</v>
      </c>
      <c r="C405" s="24" t="s">
        <v>1022</v>
      </c>
      <c r="D405" s="24" t="s">
        <v>1023</v>
      </c>
      <c r="E405" s="24" t="s">
        <v>1022</v>
      </c>
      <c r="F405" s="24" t="s">
        <v>61</v>
      </c>
      <c r="G405" s="24" t="s">
        <v>83</v>
      </c>
      <c r="H405" s="24">
        <v>366.0</v>
      </c>
      <c r="I405" s="24" t="e">
        <v>#N/A</v>
      </c>
      <c r="J405" s="24">
        <v>409.0</v>
      </c>
      <c r="K405" s="24">
        <v>340.0</v>
      </c>
      <c r="L405" s="24">
        <v>359.5</v>
      </c>
      <c r="M405" s="24">
        <v>299.0</v>
      </c>
      <c r="N405" s="24" t="e">
        <v>#N/A</v>
      </c>
      <c r="O405" s="24" t="s">
        <v>466</v>
      </c>
    </row>
    <row r="406" ht="15.75" customHeight="1">
      <c r="A406" s="24">
        <v>403.0</v>
      </c>
      <c r="B406" s="24" t="s">
        <v>1024</v>
      </c>
      <c r="C406" s="24" t="s">
        <v>1024</v>
      </c>
      <c r="D406" s="24" t="s">
        <v>1025</v>
      </c>
      <c r="E406" s="24" t="s">
        <v>1024</v>
      </c>
      <c r="F406" s="24" t="s">
        <v>61</v>
      </c>
      <c r="G406" s="24" t="s">
        <v>50</v>
      </c>
      <c r="H406" s="24">
        <v>338.0</v>
      </c>
      <c r="I406" s="24" t="e">
        <v>#N/A</v>
      </c>
      <c r="J406" s="24">
        <v>407.0</v>
      </c>
      <c r="K406" s="24">
        <v>344.7</v>
      </c>
      <c r="L406" s="24">
        <v>348.0</v>
      </c>
      <c r="M406" s="24">
        <v>339.9</v>
      </c>
      <c r="N406" s="24">
        <v>285.0</v>
      </c>
      <c r="O406" s="24" t="s">
        <v>466</v>
      </c>
    </row>
    <row r="407" ht="15.75" customHeight="1">
      <c r="A407" s="24">
        <v>404.0</v>
      </c>
      <c r="B407" s="24" t="s">
        <v>1026</v>
      </c>
      <c r="C407" s="24" t="s">
        <v>1026</v>
      </c>
      <c r="D407" s="24" t="s">
        <v>1027</v>
      </c>
      <c r="E407" s="24" t="s">
        <v>1026</v>
      </c>
      <c r="F407" s="24" t="s">
        <v>34</v>
      </c>
      <c r="G407" s="24" t="s">
        <v>83</v>
      </c>
      <c r="H407" s="24">
        <v>392.0</v>
      </c>
      <c r="I407" s="24" t="e">
        <v>#N/A</v>
      </c>
      <c r="J407" s="24">
        <v>390.0</v>
      </c>
      <c r="K407" s="24">
        <v>328.8</v>
      </c>
      <c r="L407" s="24">
        <v>345.3</v>
      </c>
      <c r="M407" s="24">
        <v>346.4</v>
      </c>
      <c r="N407" s="24" t="e">
        <v>#N/A</v>
      </c>
      <c r="O407" s="24" t="s">
        <v>466</v>
      </c>
    </row>
    <row r="408" ht="15.75" customHeight="1">
      <c r="A408" s="24">
        <v>405.0</v>
      </c>
      <c r="B408" s="24" t="s">
        <v>1028</v>
      </c>
      <c r="C408" s="24" t="s">
        <v>1028</v>
      </c>
      <c r="D408" s="24" t="s">
        <v>1029</v>
      </c>
      <c r="E408" s="24" t="s">
        <v>1028</v>
      </c>
      <c r="F408" s="24" t="s">
        <v>34</v>
      </c>
      <c r="G408" s="24" t="s">
        <v>83</v>
      </c>
      <c r="H408" s="24">
        <v>376.0</v>
      </c>
      <c r="I408" s="24" t="e">
        <v>#N/A</v>
      </c>
      <c r="J408" s="24">
        <v>414.0</v>
      </c>
      <c r="K408" s="24">
        <v>358.5</v>
      </c>
      <c r="L408" s="24">
        <v>343.6</v>
      </c>
      <c r="M408" s="24">
        <v>363.6</v>
      </c>
      <c r="N408" s="24" t="e">
        <v>#N/A</v>
      </c>
      <c r="O408" s="24" t="s">
        <v>466</v>
      </c>
    </row>
    <row r="409" ht="15.75" customHeight="1">
      <c r="A409" s="24">
        <v>406.0</v>
      </c>
      <c r="B409" s="24" t="s">
        <v>1030</v>
      </c>
      <c r="C409" s="24" t="s">
        <v>1030</v>
      </c>
      <c r="D409" s="24" t="s">
        <v>1031</v>
      </c>
      <c r="E409" s="24" t="s">
        <v>1030</v>
      </c>
      <c r="F409" s="24" t="s">
        <v>34</v>
      </c>
      <c r="G409" s="24" t="s">
        <v>68</v>
      </c>
      <c r="H409" s="24">
        <v>372.0</v>
      </c>
      <c r="I409" s="24" t="e">
        <v>#N/A</v>
      </c>
      <c r="J409" s="24">
        <v>413.0</v>
      </c>
      <c r="K409" s="24">
        <v>338.0</v>
      </c>
      <c r="L409" s="24">
        <v>337.3</v>
      </c>
      <c r="M409" s="24">
        <v>346.2</v>
      </c>
      <c r="N409" s="24">
        <v>293.0</v>
      </c>
      <c r="O409" s="24" t="s">
        <v>466</v>
      </c>
    </row>
    <row r="410" ht="15.75" customHeight="1">
      <c r="A410" s="24">
        <v>407.0</v>
      </c>
      <c r="B410" s="24" t="s">
        <v>1032</v>
      </c>
      <c r="C410" s="24" t="s">
        <v>1032</v>
      </c>
      <c r="D410" s="24" t="s">
        <v>1033</v>
      </c>
      <c r="E410" s="24" t="s">
        <v>1032</v>
      </c>
      <c r="F410" s="24" t="s">
        <v>34</v>
      </c>
      <c r="G410" s="24" t="s">
        <v>104</v>
      </c>
      <c r="H410" s="24">
        <v>344.0</v>
      </c>
      <c r="I410" s="24" t="e">
        <v>#N/A</v>
      </c>
      <c r="J410" s="24">
        <v>433.0</v>
      </c>
      <c r="K410" s="24" t="e">
        <v>#N/A</v>
      </c>
      <c r="L410" s="24">
        <v>322.0</v>
      </c>
      <c r="M410" s="24" t="e">
        <v>#N/A</v>
      </c>
      <c r="N410" s="24" t="e">
        <v>#N/A</v>
      </c>
      <c r="O410" s="24" t="s">
        <v>466</v>
      </c>
    </row>
    <row r="411" ht="15.75" customHeight="1">
      <c r="A411" s="24">
        <v>408.0</v>
      </c>
      <c r="B411" s="24" t="s">
        <v>1034</v>
      </c>
      <c r="C411" s="24" t="s">
        <v>1034</v>
      </c>
      <c r="D411" s="24" t="s">
        <v>1035</v>
      </c>
      <c r="E411" s="24" t="s">
        <v>1034</v>
      </c>
      <c r="F411" s="24" t="e">
        <v>#N/A</v>
      </c>
      <c r="G411" s="24" t="e">
        <v>#N/A</v>
      </c>
      <c r="H411" s="24">
        <v>332.0</v>
      </c>
      <c r="I411" s="24" t="e">
        <v>#N/A</v>
      </c>
      <c r="J411" s="24" t="e">
        <v>#N/A</v>
      </c>
      <c r="K411" s="24" t="e">
        <v>#N/A</v>
      </c>
      <c r="L411" s="24" t="e">
        <v>#N/A</v>
      </c>
      <c r="M411" s="24" t="e">
        <v>#N/A</v>
      </c>
      <c r="N411" s="24">
        <v>289.9</v>
      </c>
      <c r="O411" s="24" t="s">
        <v>466</v>
      </c>
    </row>
    <row r="412" ht="15.75" customHeight="1">
      <c r="A412" s="24">
        <v>409.0</v>
      </c>
      <c r="B412" s="24" t="s">
        <v>1036</v>
      </c>
      <c r="C412" s="24" t="s">
        <v>1036</v>
      </c>
      <c r="D412" s="24" t="s">
        <v>1037</v>
      </c>
      <c r="E412" s="24" t="s">
        <v>1036</v>
      </c>
      <c r="F412" s="24" t="s">
        <v>34</v>
      </c>
      <c r="G412" s="24" t="s">
        <v>114</v>
      </c>
      <c r="H412" s="24">
        <v>368.0</v>
      </c>
      <c r="I412" s="24" t="e">
        <v>#N/A</v>
      </c>
      <c r="J412" s="24">
        <v>491.0</v>
      </c>
      <c r="K412" s="24">
        <v>341.0</v>
      </c>
      <c r="L412" s="24">
        <v>337.0</v>
      </c>
      <c r="M412" s="24">
        <v>356.5</v>
      </c>
      <c r="N412" s="24" t="e">
        <v>#N/A</v>
      </c>
      <c r="O412" s="24" t="s">
        <v>466</v>
      </c>
    </row>
    <row r="413" ht="15.75" customHeight="1">
      <c r="A413" s="24">
        <v>410.0</v>
      </c>
      <c r="B413" s="24" t="s">
        <v>1038</v>
      </c>
      <c r="C413" s="24" t="s">
        <v>1038</v>
      </c>
      <c r="D413" s="24" t="s">
        <v>1039</v>
      </c>
      <c r="E413" s="24" t="s">
        <v>1038</v>
      </c>
      <c r="F413" s="24" t="s">
        <v>61</v>
      </c>
      <c r="G413" s="24" t="s">
        <v>44</v>
      </c>
      <c r="H413" s="24">
        <v>487.0</v>
      </c>
      <c r="I413" s="24" t="e">
        <v>#N/A</v>
      </c>
      <c r="J413" s="24">
        <v>391.0</v>
      </c>
      <c r="K413" s="24">
        <v>364.8</v>
      </c>
      <c r="L413" s="24">
        <v>359.5</v>
      </c>
      <c r="M413" s="24">
        <v>355.9</v>
      </c>
      <c r="N413" s="24">
        <v>246.5</v>
      </c>
      <c r="O413" s="24" t="s">
        <v>466</v>
      </c>
    </row>
    <row r="414" ht="15.75" customHeight="1">
      <c r="A414" s="24">
        <v>411.0</v>
      </c>
      <c r="B414" s="24" t="s">
        <v>1040</v>
      </c>
      <c r="C414" s="24" t="s">
        <v>1040</v>
      </c>
      <c r="D414" s="24" t="s">
        <v>1041</v>
      </c>
      <c r="E414" s="24" t="s">
        <v>1040</v>
      </c>
      <c r="F414" s="24" t="s">
        <v>34</v>
      </c>
      <c r="G414" s="24" t="s">
        <v>104</v>
      </c>
      <c r="H414" s="24">
        <v>361.0</v>
      </c>
      <c r="I414" s="24" t="e">
        <v>#N/A</v>
      </c>
      <c r="J414" s="24">
        <v>273.0</v>
      </c>
      <c r="K414" s="24">
        <v>317.1</v>
      </c>
      <c r="L414" s="24">
        <v>328.6</v>
      </c>
      <c r="M414" s="24">
        <v>315.6</v>
      </c>
      <c r="N414" s="24">
        <v>312.0</v>
      </c>
      <c r="O414" s="24" t="s">
        <v>466</v>
      </c>
    </row>
    <row r="415" ht="15.75" customHeight="1">
      <c r="A415" s="24">
        <v>412.0</v>
      </c>
      <c r="B415" s="24" t="s">
        <v>1042</v>
      </c>
      <c r="C415" s="24" t="s">
        <v>1042</v>
      </c>
      <c r="D415" s="24" t="s">
        <v>1043</v>
      </c>
      <c r="E415" s="24" t="s">
        <v>1042</v>
      </c>
      <c r="F415" s="24" t="s">
        <v>34</v>
      </c>
      <c r="G415" s="24" t="s">
        <v>70</v>
      </c>
      <c r="H415" s="24">
        <v>842.0</v>
      </c>
      <c r="I415" s="24" t="e">
        <v>#N/A</v>
      </c>
      <c r="J415" s="24">
        <v>417.0</v>
      </c>
      <c r="K415" s="24">
        <v>334.3</v>
      </c>
      <c r="L415" s="24">
        <v>323.1</v>
      </c>
      <c r="M415" s="24">
        <v>352.4</v>
      </c>
      <c r="N415" s="24">
        <v>280.8</v>
      </c>
      <c r="O415" s="24">
        <v>45.0</v>
      </c>
    </row>
    <row r="416" ht="15.75" customHeight="1">
      <c r="A416" s="24">
        <v>413.0</v>
      </c>
      <c r="B416" s="24" t="s">
        <v>1044</v>
      </c>
      <c r="C416" s="24" t="s">
        <v>1044</v>
      </c>
      <c r="D416" s="24" t="s">
        <v>1045</v>
      </c>
      <c r="E416" s="24" t="s">
        <v>1044</v>
      </c>
      <c r="F416" s="24" t="s">
        <v>34</v>
      </c>
      <c r="G416" s="24" t="s">
        <v>41</v>
      </c>
      <c r="H416" s="24" t="e">
        <v>#N/A</v>
      </c>
      <c r="I416" s="24" t="e">
        <v>#N/A</v>
      </c>
      <c r="J416" s="24">
        <v>416.0</v>
      </c>
      <c r="K416" s="24">
        <v>346.1</v>
      </c>
      <c r="L416" s="24">
        <v>349.2</v>
      </c>
      <c r="M416" s="24">
        <v>363.3</v>
      </c>
      <c r="N416" s="24">
        <v>305.8</v>
      </c>
      <c r="O416" s="24" t="s">
        <v>466</v>
      </c>
    </row>
    <row r="417" ht="15.75" customHeight="1">
      <c r="A417" s="24">
        <v>414.0</v>
      </c>
      <c r="B417" s="24" t="s">
        <v>345</v>
      </c>
      <c r="C417" s="24" t="s">
        <v>345</v>
      </c>
      <c r="D417" s="24" t="s">
        <v>1046</v>
      </c>
      <c r="E417" s="24" t="s">
        <v>345</v>
      </c>
      <c r="F417" s="24" t="s">
        <v>34</v>
      </c>
      <c r="G417" s="24" t="s">
        <v>50</v>
      </c>
      <c r="H417" s="24">
        <v>869.0</v>
      </c>
      <c r="I417" s="24">
        <v>335.0</v>
      </c>
      <c r="J417" s="24">
        <v>234.0</v>
      </c>
      <c r="K417" s="24">
        <v>255.7</v>
      </c>
      <c r="L417" s="24">
        <v>245.3</v>
      </c>
      <c r="M417" s="24">
        <v>236.4</v>
      </c>
      <c r="N417" s="24">
        <v>126.0</v>
      </c>
      <c r="O417" s="24">
        <v>18.0</v>
      </c>
    </row>
    <row r="418" ht="15.75" customHeight="1">
      <c r="A418" s="24">
        <v>415.0</v>
      </c>
      <c r="B418" s="24" t="s">
        <v>1047</v>
      </c>
      <c r="C418" s="24" t="s">
        <v>1047</v>
      </c>
      <c r="D418" s="24" t="s">
        <v>1048</v>
      </c>
      <c r="E418" s="24" t="s">
        <v>1047</v>
      </c>
      <c r="F418" s="24" t="s">
        <v>34</v>
      </c>
      <c r="G418" s="24" t="s">
        <v>18</v>
      </c>
      <c r="H418" s="24">
        <v>352.0</v>
      </c>
      <c r="I418" s="24" t="e">
        <v>#N/A</v>
      </c>
      <c r="J418" s="24">
        <v>587.0</v>
      </c>
      <c r="K418" s="24">
        <v>382.7</v>
      </c>
      <c r="L418" s="24">
        <v>380.4</v>
      </c>
      <c r="M418" s="24">
        <v>440.0</v>
      </c>
      <c r="N418" s="24" t="e">
        <v>#N/A</v>
      </c>
      <c r="O418" s="24" t="s">
        <v>466</v>
      </c>
    </row>
    <row r="419" ht="15.75" customHeight="1">
      <c r="A419" s="24">
        <v>416.0</v>
      </c>
      <c r="B419" s="24" t="s">
        <v>1049</v>
      </c>
      <c r="C419" s="24" t="s">
        <v>1049</v>
      </c>
      <c r="D419" s="24" t="s">
        <v>1050</v>
      </c>
      <c r="E419" s="24" t="s">
        <v>1049</v>
      </c>
      <c r="F419" s="24" t="s">
        <v>61</v>
      </c>
      <c r="G419" s="24" t="s">
        <v>27</v>
      </c>
      <c r="H419" s="24">
        <v>430.0</v>
      </c>
      <c r="I419" s="24" t="e">
        <v>#N/A</v>
      </c>
      <c r="J419" s="24">
        <v>418.0</v>
      </c>
      <c r="K419" s="24" t="e">
        <v>#N/A</v>
      </c>
      <c r="L419" s="24" t="e">
        <v>#N/A</v>
      </c>
      <c r="M419" s="24" t="e">
        <v>#N/A</v>
      </c>
      <c r="N419" s="24" t="e">
        <v>#N/A</v>
      </c>
      <c r="O419" s="24" t="s">
        <v>466</v>
      </c>
    </row>
    <row r="420" ht="15.75" customHeight="1">
      <c r="A420" s="24">
        <v>417.0</v>
      </c>
      <c r="B420" s="24" t="s">
        <v>1051</v>
      </c>
      <c r="C420" s="24" t="s">
        <v>1051</v>
      </c>
      <c r="D420" s="24" t="s">
        <v>1052</v>
      </c>
      <c r="E420" s="24" t="s">
        <v>1051</v>
      </c>
      <c r="F420" s="24" t="s">
        <v>61</v>
      </c>
      <c r="G420" s="24" t="s">
        <v>123</v>
      </c>
      <c r="H420" s="24">
        <v>437.0</v>
      </c>
      <c r="I420" s="24" t="e">
        <v>#N/A</v>
      </c>
      <c r="J420" s="24">
        <v>420.0</v>
      </c>
      <c r="K420" s="24">
        <v>380.8</v>
      </c>
      <c r="L420" s="24" t="e">
        <v>#N/A</v>
      </c>
      <c r="M420" s="24" t="e">
        <v>#N/A</v>
      </c>
      <c r="N420" s="24" t="e">
        <v>#N/A</v>
      </c>
      <c r="O420" s="24" t="s">
        <v>466</v>
      </c>
    </row>
    <row r="421" ht="15.75" customHeight="1">
      <c r="A421" s="24">
        <v>418.0</v>
      </c>
      <c r="B421" s="24" t="s">
        <v>1053</v>
      </c>
      <c r="C421" s="24" t="s">
        <v>1053</v>
      </c>
      <c r="D421" s="24" t="s">
        <v>1054</v>
      </c>
      <c r="E421" s="24" t="s">
        <v>1053</v>
      </c>
      <c r="F421" s="24" t="s">
        <v>61</v>
      </c>
      <c r="G421" s="24" t="s">
        <v>140</v>
      </c>
      <c r="H421" s="24" t="e">
        <v>#N/A</v>
      </c>
      <c r="I421" s="24" t="e">
        <v>#N/A</v>
      </c>
      <c r="J421" s="24">
        <v>419.0</v>
      </c>
      <c r="K421" s="24">
        <v>350.9</v>
      </c>
      <c r="L421" s="24">
        <v>350.1</v>
      </c>
      <c r="M421" s="24">
        <v>337.9</v>
      </c>
      <c r="N421" s="24">
        <v>297.6</v>
      </c>
      <c r="O421" s="24">
        <v>51.0</v>
      </c>
    </row>
    <row r="422" ht="15.75" customHeight="1">
      <c r="A422" s="24">
        <v>419.0</v>
      </c>
      <c r="B422" s="24" t="s">
        <v>1055</v>
      </c>
      <c r="C422" s="24" t="s">
        <v>1055</v>
      </c>
      <c r="D422" s="24" t="s">
        <v>1056</v>
      </c>
      <c r="E422" s="24" t="s">
        <v>1055</v>
      </c>
      <c r="F422" s="24" t="s">
        <v>34</v>
      </c>
      <c r="G422" s="24" t="s">
        <v>44</v>
      </c>
      <c r="H422" s="24">
        <v>231.0</v>
      </c>
      <c r="I422" s="24">
        <v>323.0</v>
      </c>
      <c r="J422" s="24">
        <v>421.0</v>
      </c>
      <c r="K422" s="24">
        <v>275.5</v>
      </c>
      <c r="L422" s="24">
        <v>275.9</v>
      </c>
      <c r="M422" s="24">
        <v>274.0</v>
      </c>
      <c r="N422" s="24">
        <v>222.8</v>
      </c>
      <c r="O422" s="24" t="s">
        <v>466</v>
      </c>
    </row>
    <row r="423" ht="15.75" customHeight="1">
      <c r="A423" s="24">
        <v>420.0</v>
      </c>
      <c r="B423" s="24" t="s">
        <v>1057</v>
      </c>
      <c r="C423" s="24" t="s">
        <v>1057</v>
      </c>
      <c r="D423" s="24" t="s">
        <v>1058</v>
      </c>
      <c r="E423" s="24" t="s">
        <v>1057</v>
      </c>
      <c r="F423" s="24" t="s">
        <v>34</v>
      </c>
      <c r="G423" s="24" t="s">
        <v>102</v>
      </c>
      <c r="H423" s="24">
        <v>346.0</v>
      </c>
      <c r="I423" s="24">
        <v>340.0</v>
      </c>
      <c r="J423" s="24">
        <v>410.0</v>
      </c>
      <c r="K423" s="24">
        <v>306.0</v>
      </c>
      <c r="L423" s="24">
        <v>298.3</v>
      </c>
      <c r="M423" s="24">
        <v>295.5</v>
      </c>
      <c r="N423" s="24">
        <v>285.8</v>
      </c>
      <c r="O423" s="24" t="s">
        <v>466</v>
      </c>
    </row>
    <row r="424" ht="15.75" customHeight="1">
      <c r="A424" s="24">
        <v>421.0</v>
      </c>
      <c r="B424" s="24" t="s">
        <v>1059</v>
      </c>
      <c r="C424" s="24" t="s">
        <v>1059</v>
      </c>
      <c r="D424" s="24" t="s">
        <v>1060</v>
      </c>
      <c r="E424" s="24" t="s">
        <v>1059</v>
      </c>
      <c r="F424" s="24" t="s">
        <v>34</v>
      </c>
      <c r="G424" s="24" t="s">
        <v>81</v>
      </c>
      <c r="H424" s="24" t="e">
        <v>#N/A</v>
      </c>
      <c r="I424" s="24" t="e">
        <v>#N/A</v>
      </c>
      <c r="J424" s="24">
        <v>399.0</v>
      </c>
      <c r="K424" s="24">
        <v>348.9</v>
      </c>
      <c r="L424" s="24">
        <v>348.7</v>
      </c>
      <c r="M424" s="24">
        <v>425.0</v>
      </c>
      <c r="N424" s="24">
        <v>299.8</v>
      </c>
      <c r="O424" s="24">
        <v>52.0</v>
      </c>
    </row>
    <row r="425" ht="15.75" customHeight="1">
      <c r="A425" s="24">
        <v>422.0</v>
      </c>
      <c r="B425" s="24" t="s">
        <v>1061</v>
      </c>
      <c r="C425" s="24" t="s">
        <v>1061</v>
      </c>
      <c r="D425" s="24" t="s">
        <v>1062</v>
      </c>
      <c r="E425" s="24" t="s">
        <v>1061</v>
      </c>
      <c r="F425" s="24" t="s">
        <v>34</v>
      </c>
      <c r="G425" s="24" t="s">
        <v>99</v>
      </c>
      <c r="H425" s="24">
        <v>847.0</v>
      </c>
      <c r="I425" s="24" t="e">
        <v>#N/A</v>
      </c>
      <c r="J425" s="24">
        <v>427.0</v>
      </c>
      <c r="K425" s="24">
        <v>322.4</v>
      </c>
      <c r="L425" s="24">
        <v>324.2</v>
      </c>
      <c r="M425" s="24">
        <v>335.8</v>
      </c>
      <c r="N425" s="24">
        <v>334.8</v>
      </c>
      <c r="O425" s="24" t="s">
        <v>466</v>
      </c>
    </row>
    <row r="426" ht="15.75" customHeight="1">
      <c r="A426" s="24">
        <v>423.0</v>
      </c>
      <c r="B426" s="24" t="s">
        <v>1063</v>
      </c>
      <c r="C426" s="24" t="s">
        <v>1063</v>
      </c>
      <c r="D426" s="24" t="s">
        <v>1064</v>
      </c>
      <c r="E426" s="24" t="s">
        <v>1063</v>
      </c>
      <c r="F426" s="24" t="s">
        <v>17</v>
      </c>
      <c r="G426" s="24" t="s">
        <v>272</v>
      </c>
      <c r="H426" s="24">
        <v>534.0</v>
      </c>
      <c r="I426" s="24" t="e">
        <v>#N/A</v>
      </c>
      <c r="J426" s="24">
        <v>426.0</v>
      </c>
      <c r="K426" s="24">
        <v>360.4</v>
      </c>
      <c r="L426" s="24">
        <v>367.4</v>
      </c>
      <c r="M426" s="24">
        <v>321.0</v>
      </c>
      <c r="N426" s="24" t="e">
        <v>#N/A</v>
      </c>
      <c r="O426" s="24" t="s">
        <v>466</v>
      </c>
    </row>
    <row r="427" ht="15.75" customHeight="1">
      <c r="A427" s="24">
        <v>424.0</v>
      </c>
      <c r="B427" s="24" t="s">
        <v>1065</v>
      </c>
      <c r="C427" s="24" t="s">
        <v>1065</v>
      </c>
      <c r="D427" s="24" t="s">
        <v>1066</v>
      </c>
      <c r="E427" s="24" t="s">
        <v>1065</v>
      </c>
      <c r="F427" s="24" t="e">
        <v>#N/A</v>
      </c>
      <c r="G427" s="24" t="e">
        <v>#N/A</v>
      </c>
      <c r="H427" s="24">
        <v>511.0</v>
      </c>
      <c r="I427" s="24" t="e">
        <v>#N/A</v>
      </c>
      <c r="J427" s="24" t="e">
        <v>#N/A</v>
      </c>
      <c r="K427" s="24" t="e">
        <v>#N/A</v>
      </c>
      <c r="L427" s="24" t="e">
        <v>#N/A</v>
      </c>
      <c r="M427" s="24" t="e">
        <v>#N/A</v>
      </c>
      <c r="N427" s="24">
        <v>338.0</v>
      </c>
      <c r="O427" s="24" t="s">
        <v>466</v>
      </c>
    </row>
    <row r="428" ht="15.75" customHeight="1">
      <c r="A428" s="24">
        <v>425.0</v>
      </c>
      <c r="B428" s="24" t="s">
        <v>1067</v>
      </c>
      <c r="C428" s="24" t="s">
        <v>1067</v>
      </c>
      <c r="D428" s="24" t="s">
        <v>1068</v>
      </c>
      <c r="E428" s="24" t="s">
        <v>1067</v>
      </c>
      <c r="F428" s="24" t="s">
        <v>17</v>
      </c>
      <c r="G428" s="24" t="s">
        <v>107</v>
      </c>
      <c r="H428" s="24">
        <v>558.0</v>
      </c>
      <c r="I428" s="24" t="e">
        <v>#N/A</v>
      </c>
      <c r="J428" s="24">
        <v>555.0</v>
      </c>
      <c r="K428" s="24">
        <v>356.8</v>
      </c>
      <c r="L428" s="24">
        <v>372.0</v>
      </c>
      <c r="M428" s="24">
        <v>326.5</v>
      </c>
      <c r="N428" s="24" t="e">
        <v>#N/A</v>
      </c>
      <c r="O428" s="24" t="s">
        <v>466</v>
      </c>
    </row>
    <row r="429" ht="15.75" customHeight="1">
      <c r="A429" s="24">
        <v>426.0</v>
      </c>
      <c r="B429" s="24" t="s">
        <v>1069</v>
      </c>
      <c r="C429" s="24" t="s">
        <v>1069</v>
      </c>
      <c r="D429" s="24" t="s">
        <v>1070</v>
      </c>
      <c r="E429" s="24" t="s">
        <v>1069</v>
      </c>
      <c r="F429" s="24" t="s">
        <v>34</v>
      </c>
      <c r="G429" s="24" t="s">
        <v>58</v>
      </c>
      <c r="H429" s="24">
        <v>375.0</v>
      </c>
      <c r="I429" s="24" t="e">
        <v>#N/A</v>
      </c>
      <c r="J429" s="24">
        <v>434.0</v>
      </c>
      <c r="K429" s="24">
        <v>329.0</v>
      </c>
      <c r="L429" s="24">
        <v>328.3</v>
      </c>
      <c r="M429" s="24">
        <v>340.7</v>
      </c>
      <c r="N429" s="24">
        <v>309.8</v>
      </c>
      <c r="O429" s="24" t="s">
        <v>466</v>
      </c>
    </row>
    <row r="430" ht="15.75" customHeight="1">
      <c r="A430" s="24">
        <v>427.0</v>
      </c>
      <c r="B430" s="24" t="s">
        <v>1071</v>
      </c>
      <c r="C430" s="24" t="s">
        <v>1071</v>
      </c>
      <c r="D430" s="24" t="s">
        <v>1072</v>
      </c>
      <c r="E430" s="24" t="s">
        <v>1071</v>
      </c>
      <c r="F430" s="24" t="s">
        <v>61</v>
      </c>
      <c r="G430" s="24" t="s">
        <v>111</v>
      </c>
      <c r="H430" s="24">
        <v>443.0</v>
      </c>
      <c r="I430" s="24" t="e">
        <v>#N/A</v>
      </c>
      <c r="J430" s="24">
        <v>435.0</v>
      </c>
      <c r="K430" s="24">
        <v>352.4</v>
      </c>
      <c r="L430" s="24">
        <v>367.9</v>
      </c>
      <c r="M430" s="24">
        <v>354.5</v>
      </c>
      <c r="N430" s="24" t="e">
        <v>#N/A</v>
      </c>
      <c r="O430" s="24" t="s">
        <v>466</v>
      </c>
    </row>
    <row r="431" ht="15.75" customHeight="1">
      <c r="A431" s="24">
        <v>428.0</v>
      </c>
      <c r="B431" s="24" t="s">
        <v>361</v>
      </c>
      <c r="C431" s="24" t="s">
        <v>1073</v>
      </c>
      <c r="D431" s="24" t="s">
        <v>1074</v>
      </c>
      <c r="E431" s="24" t="s">
        <v>361</v>
      </c>
      <c r="F431" s="24" t="s">
        <v>34</v>
      </c>
      <c r="G431" s="24" t="s">
        <v>66</v>
      </c>
      <c r="H431" s="24">
        <v>218.0</v>
      </c>
      <c r="I431" s="24">
        <v>266.0</v>
      </c>
      <c r="J431" s="24">
        <v>388.0</v>
      </c>
      <c r="K431" s="24">
        <v>277.9</v>
      </c>
      <c r="L431" s="24">
        <v>276.7</v>
      </c>
      <c r="M431" s="24">
        <v>272.4</v>
      </c>
      <c r="N431" s="24">
        <v>184.1</v>
      </c>
      <c r="O431" s="24" t="s">
        <v>466</v>
      </c>
    </row>
    <row r="432" ht="15.75" customHeight="1">
      <c r="A432" s="24">
        <v>429.0</v>
      </c>
      <c r="B432" s="24" t="s">
        <v>1075</v>
      </c>
      <c r="C432" s="24" t="s">
        <v>1075</v>
      </c>
      <c r="D432" s="24" t="s">
        <v>1076</v>
      </c>
      <c r="E432" s="24" t="s">
        <v>1075</v>
      </c>
      <c r="F432" s="24" t="s">
        <v>34</v>
      </c>
      <c r="G432" s="24" t="s">
        <v>23</v>
      </c>
      <c r="H432" s="24">
        <v>427.0</v>
      </c>
      <c r="I432" s="24" t="e">
        <v>#N/A</v>
      </c>
      <c r="J432" s="24">
        <v>498.0</v>
      </c>
      <c r="K432" s="24">
        <v>367.5</v>
      </c>
      <c r="L432" s="24">
        <v>359.8</v>
      </c>
      <c r="M432" s="24" t="e">
        <v>#N/A</v>
      </c>
      <c r="N432" s="24" t="e">
        <v>#N/A</v>
      </c>
      <c r="O432" s="24" t="s">
        <v>466</v>
      </c>
    </row>
    <row r="433" ht="15.75" customHeight="1">
      <c r="A433" s="24">
        <v>430.0</v>
      </c>
      <c r="B433" s="24" t="s">
        <v>1077</v>
      </c>
      <c r="C433" s="24" t="s">
        <v>1077</v>
      </c>
      <c r="D433" s="24" t="s">
        <v>1078</v>
      </c>
      <c r="E433" s="24" t="s">
        <v>1077</v>
      </c>
      <c r="F433" s="24" t="s">
        <v>61</v>
      </c>
      <c r="G433" s="24" t="s">
        <v>18</v>
      </c>
      <c r="H433" s="24">
        <v>538.0</v>
      </c>
      <c r="I433" s="24" t="e">
        <v>#N/A</v>
      </c>
      <c r="J433" s="24">
        <v>437.0</v>
      </c>
      <c r="K433" s="24" t="e">
        <v>#N/A</v>
      </c>
      <c r="L433" s="24" t="e">
        <v>#N/A</v>
      </c>
      <c r="M433" s="24" t="e">
        <v>#N/A</v>
      </c>
      <c r="N433" s="24" t="e">
        <v>#N/A</v>
      </c>
      <c r="O433" s="24" t="s">
        <v>466</v>
      </c>
    </row>
    <row r="434" ht="15.75" customHeight="1">
      <c r="A434" s="24">
        <v>431.0</v>
      </c>
      <c r="B434" s="24" t="s">
        <v>1079</v>
      </c>
      <c r="C434" s="24" t="s">
        <v>1079</v>
      </c>
      <c r="D434" s="24" t="s">
        <v>1080</v>
      </c>
      <c r="E434" s="24" t="s">
        <v>1079</v>
      </c>
      <c r="F434" s="24" t="s">
        <v>61</v>
      </c>
      <c r="G434" s="24" t="s">
        <v>107</v>
      </c>
      <c r="H434" s="24">
        <v>542.0</v>
      </c>
      <c r="I434" s="24" t="e">
        <v>#N/A</v>
      </c>
      <c r="J434" s="24">
        <v>499.0</v>
      </c>
      <c r="K434" s="24" t="e">
        <v>#N/A</v>
      </c>
      <c r="L434" s="24" t="e">
        <v>#N/A</v>
      </c>
      <c r="M434" s="24" t="e">
        <v>#N/A</v>
      </c>
      <c r="N434" s="24" t="e">
        <v>#N/A</v>
      </c>
      <c r="O434" s="24" t="s">
        <v>466</v>
      </c>
    </row>
    <row r="435" ht="15.75" customHeight="1">
      <c r="A435" s="24">
        <v>432.0</v>
      </c>
      <c r="B435" s="24" t="s">
        <v>1081</v>
      </c>
      <c r="C435" s="24" t="s">
        <v>1081</v>
      </c>
      <c r="D435" s="24" t="s">
        <v>1082</v>
      </c>
      <c r="E435" s="24" t="s">
        <v>1081</v>
      </c>
      <c r="F435" s="24" t="s">
        <v>34</v>
      </c>
      <c r="G435" s="24" t="s">
        <v>123</v>
      </c>
      <c r="H435" s="24">
        <v>858.0</v>
      </c>
      <c r="I435" s="24" t="e">
        <v>#N/A</v>
      </c>
      <c r="J435" s="24">
        <v>425.0</v>
      </c>
      <c r="K435" s="24">
        <v>368.5</v>
      </c>
      <c r="L435" s="24">
        <v>385.6</v>
      </c>
      <c r="M435" s="24" t="e">
        <v>#N/A</v>
      </c>
      <c r="N435" s="24">
        <v>250.1</v>
      </c>
      <c r="O435" s="24">
        <v>43.0</v>
      </c>
    </row>
    <row r="436" ht="15.75" customHeight="1">
      <c r="A436" s="24">
        <v>433.0</v>
      </c>
      <c r="B436" s="24" t="s">
        <v>1083</v>
      </c>
      <c r="C436" s="24" t="s">
        <v>1083</v>
      </c>
      <c r="D436" s="24" t="s">
        <v>1084</v>
      </c>
      <c r="E436" s="24" t="s">
        <v>1083</v>
      </c>
      <c r="F436" s="24" t="s">
        <v>34</v>
      </c>
      <c r="G436" s="24" t="s">
        <v>23</v>
      </c>
      <c r="H436" s="24">
        <v>484.0</v>
      </c>
      <c r="I436" s="24" t="e">
        <v>#N/A</v>
      </c>
      <c r="J436" s="24">
        <v>438.0</v>
      </c>
      <c r="K436" s="24" t="e">
        <v>#N/A</v>
      </c>
      <c r="L436" s="24" t="e">
        <v>#N/A</v>
      </c>
      <c r="M436" s="24">
        <v>404.5</v>
      </c>
      <c r="N436" s="24" t="e">
        <v>#N/A</v>
      </c>
      <c r="O436" s="24" t="s">
        <v>466</v>
      </c>
    </row>
    <row r="437" ht="15.75" customHeight="1">
      <c r="A437" s="24">
        <v>434.0</v>
      </c>
      <c r="B437" s="24" t="s">
        <v>1085</v>
      </c>
      <c r="C437" s="24" t="s">
        <v>1085</v>
      </c>
      <c r="D437" s="24" t="s">
        <v>1086</v>
      </c>
      <c r="E437" s="24" t="s">
        <v>1085</v>
      </c>
      <c r="F437" s="24" t="s">
        <v>34</v>
      </c>
      <c r="G437" s="24" t="s">
        <v>53</v>
      </c>
      <c r="H437" s="24">
        <v>396.0</v>
      </c>
      <c r="I437" s="24" t="e">
        <v>#N/A</v>
      </c>
      <c r="J437" s="24">
        <v>439.0</v>
      </c>
      <c r="K437" s="24">
        <v>365.3</v>
      </c>
      <c r="L437" s="24">
        <v>360.0</v>
      </c>
      <c r="M437" s="24">
        <v>331.3</v>
      </c>
      <c r="N437" s="24" t="e">
        <v>#N/A</v>
      </c>
      <c r="O437" s="24" t="s">
        <v>466</v>
      </c>
    </row>
    <row r="438" ht="15.75" customHeight="1">
      <c r="A438" s="24">
        <v>435.0</v>
      </c>
      <c r="B438" s="24" t="s">
        <v>1087</v>
      </c>
      <c r="C438" s="24" t="s">
        <v>1087</v>
      </c>
      <c r="D438" s="24" t="s">
        <v>1088</v>
      </c>
      <c r="E438" s="24" t="s">
        <v>1087</v>
      </c>
      <c r="F438" s="24" t="s">
        <v>34</v>
      </c>
      <c r="G438" s="24" t="s">
        <v>31</v>
      </c>
      <c r="H438" s="24">
        <v>454.0</v>
      </c>
      <c r="I438" s="24" t="e">
        <v>#N/A</v>
      </c>
      <c r="J438" s="24">
        <v>401.0</v>
      </c>
      <c r="K438" s="24" t="e">
        <v>#N/A</v>
      </c>
      <c r="L438" s="24" t="e">
        <v>#N/A</v>
      </c>
      <c r="M438" s="24" t="e">
        <v>#N/A</v>
      </c>
      <c r="N438" s="24" t="e">
        <v>#N/A</v>
      </c>
      <c r="O438" s="24" t="s">
        <v>466</v>
      </c>
    </row>
    <row r="439" ht="15.75" customHeight="1">
      <c r="A439" s="24">
        <v>436.0</v>
      </c>
      <c r="B439" s="24" t="s">
        <v>1089</v>
      </c>
      <c r="C439" s="24" t="s">
        <v>1089</v>
      </c>
      <c r="D439" s="24" t="s">
        <v>1090</v>
      </c>
      <c r="E439" s="24" t="s">
        <v>1089</v>
      </c>
      <c r="F439" s="24" t="s">
        <v>34</v>
      </c>
      <c r="G439" s="24" t="s">
        <v>83</v>
      </c>
      <c r="H439" s="24">
        <v>465.0</v>
      </c>
      <c r="I439" s="24" t="e">
        <v>#N/A</v>
      </c>
      <c r="J439" s="24">
        <v>441.0</v>
      </c>
      <c r="K439" s="24">
        <v>377.0</v>
      </c>
      <c r="L439" s="24">
        <v>375.2</v>
      </c>
      <c r="M439" s="24">
        <v>398.0</v>
      </c>
      <c r="N439" s="24">
        <v>314.8</v>
      </c>
      <c r="O439" s="24" t="s">
        <v>466</v>
      </c>
    </row>
    <row r="440" ht="15.75" customHeight="1">
      <c r="A440" s="24">
        <v>437.0</v>
      </c>
      <c r="B440" s="24" t="s">
        <v>1091</v>
      </c>
      <c r="C440" s="24" t="s">
        <v>1091</v>
      </c>
      <c r="D440" s="24" t="s">
        <v>1092</v>
      </c>
      <c r="E440" s="24" t="s">
        <v>1091</v>
      </c>
      <c r="F440" s="24" t="s">
        <v>75</v>
      </c>
      <c r="G440" s="24" t="s">
        <v>123</v>
      </c>
      <c r="H440" s="24">
        <v>501.0</v>
      </c>
      <c r="I440" s="24" t="e">
        <v>#N/A</v>
      </c>
      <c r="J440" s="24">
        <v>440.0</v>
      </c>
      <c r="K440" s="24" t="e">
        <v>#N/A</v>
      </c>
      <c r="L440" s="24" t="e">
        <v>#N/A</v>
      </c>
      <c r="M440" s="24" t="e">
        <v>#N/A</v>
      </c>
      <c r="N440" s="24" t="e">
        <v>#N/A</v>
      </c>
      <c r="O440" s="24" t="s">
        <v>466</v>
      </c>
    </row>
    <row r="441" ht="15.75" customHeight="1">
      <c r="A441" s="24">
        <v>438.0</v>
      </c>
      <c r="B441" s="24" t="s">
        <v>1093</v>
      </c>
      <c r="C441" s="24" t="s">
        <v>1093</v>
      </c>
      <c r="D441" s="24" t="s">
        <v>1094</v>
      </c>
      <c r="E441" s="24" t="s">
        <v>1093</v>
      </c>
      <c r="F441" s="24" t="e">
        <v>#N/A</v>
      </c>
      <c r="G441" s="24" t="e">
        <v>#N/A</v>
      </c>
      <c r="H441" s="24" t="e">
        <v>#N/A</v>
      </c>
      <c r="I441" s="24" t="e">
        <v>#N/A</v>
      </c>
      <c r="J441" s="24" t="e">
        <v>#N/A</v>
      </c>
      <c r="K441" s="24" t="e">
        <v>#N/A</v>
      </c>
      <c r="L441" s="24" t="e">
        <v>#N/A</v>
      </c>
      <c r="M441" s="24" t="e">
        <v>#N/A</v>
      </c>
      <c r="N441" s="24" t="e">
        <v>#N/A</v>
      </c>
      <c r="O441" s="24" t="s">
        <v>466</v>
      </c>
    </row>
    <row r="442" ht="15.75" customHeight="1">
      <c r="A442" s="24">
        <v>439.0</v>
      </c>
      <c r="B442" s="24" t="s">
        <v>1095</v>
      </c>
      <c r="C442" s="24" t="s">
        <v>1095</v>
      </c>
      <c r="D442" s="24" t="s">
        <v>1096</v>
      </c>
      <c r="E442" s="24" t="s">
        <v>1095</v>
      </c>
      <c r="F442" s="24" t="s">
        <v>61</v>
      </c>
      <c r="G442" s="24" t="s">
        <v>85</v>
      </c>
      <c r="H442" s="24" t="e">
        <v>#N/A</v>
      </c>
      <c r="I442" s="24">
        <v>315.0</v>
      </c>
      <c r="J442" s="24">
        <v>473.0</v>
      </c>
      <c r="K442" s="24">
        <v>299.5</v>
      </c>
      <c r="L442" s="24">
        <v>305.0</v>
      </c>
      <c r="M442" s="24">
        <v>287.6</v>
      </c>
      <c r="N442" s="24">
        <v>303.4</v>
      </c>
      <c r="O442" s="24" t="s">
        <v>466</v>
      </c>
    </row>
    <row r="443" ht="15.75" customHeight="1">
      <c r="A443" s="24">
        <v>440.0</v>
      </c>
      <c r="B443" s="24" t="s">
        <v>1097</v>
      </c>
      <c r="C443" s="24" t="s">
        <v>1097</v>
      </c>
      <c r="D443" s="24" t="s">
        <v>1098</v>
      </c>
      <c r="E443" s="24" t="s">
        <v>1097</v>
      </c>
      <c r="F443" s="24" t="s">
        <v>61</v>
      </c>
      <c r="G443" s="24" t="s">
        <v>104</v>
      </c>
      <c r="H443" s="24">
        <v>421.0</v>
      </c>
      <c r="I443" s="24" t="e">
        <v>#N/A</v>
      </c>
      <c r="J443" s="24">
        <v>510.0</v>
      </c>
      <c r="K443" s="24" t="e">
        <v>#N/A</v>
      </c>
      <c r="L443" s="24" t="e">
        <v>#N/A</v>
      </c>
      <c r="M443" s="24" t="e">
        <v>#N/A</v>
      </c>
      <c r="N443" s="24" t="e">
        <v>#N/A</v>
      </c>
      <c r="O443" s="24" t="s">
        <v>466</v>
      </c>
    </row>
    <row r="444" ht="15.75" customHeight="1">
      <c r="A444" s="24">
        <v>441.0</v>
      </c>
      <c r="B444" s="24" t="s">
        <v>1099</v>
      </c>
      <c r="C444" s="24" t="s">
        <v>1099</v>
      </c>
      <c r="D444" s="24" t="s">
        <v>1100</v>
      </c>
      <c r="E444" s="24" t="s">
        <v>1099</v>
      </c>
      <c r="F444" s="24" t="s">
        <v>34</v>
      </c>
      <c r="G444" s="24" t="s">
        <v>114</v>
      </c>
      <c r="H444" s="24">
        <v>453.0</v>
      </c>
      <c r="I444" s="24" t="e">
        <v>#N/A</v>
      </c>
      <c r="J444" s="24">
        <v>443.0</v>
      </c>
      <c r="K444" s="24" t="e">
        <v>#N/A</v>
      </c>
      <c r="L444" s="24">
        <v>349.3</v>
      </c>
      <c r="M444" s="24" t="e">
        <v>#N/A</v>
      </c>
      <c r="N444" s="24" t="e">
        <v>#N/A</v>
      </c>
      <c r="O444" s="24" t="s">
        <v>466</v>
      </c>
    </row>
    <row r="445" ht="15.75" customHeight="1">
      <c r="A445" s="24">
        <v>442.0</v>
      </c>
      <c r="B445" s="24" t="s">
        <v>1101</v>
      </c>
      <c r="C445" s="24" t="s">
        <v>1101</v>
      </c>
      <c r="D445" s="24" t="s">
        <v>1102</v>
      </c>
      <c r="E445" s="24" t="s">
        <v>1101</v>
      </c>
      <c r="F445" s="24" t="s">
        <v>34</v>
      </c>
      <c r="G445" s="24" t="s">
        <v>123</v>
      </c>
      <c r="H445" s="24">
        <v>347.0</v>
      </c>
      <c r="I445" s="24" t="e">
        <v>#N/A</v>
      </c>
      <c r="J445" s="24">
        <v>446.0</v>
      </c>
      <c r="K445" s="24">
        <v>366.5</v>
      </c>
      <c r="L445" s="24">
        <v>352.5</v>
      </c>
      <c r="M445" s="24" t="e">
        <v>#N/A</v>
      </c>
      <c r="N445" s="24" t="e">
        <v>#N/A</v>
      </c>
      <c r="O445" s="24" t="s">
        <v>466</v>
      </c>
    </row>
    <row r="446" ht="15.75" customHeight="1">
      <c r="A446" s="24">
        <v>443.0</v>
      </c>
      <c r="B446" s="24" t="s">
        <v>1103</v>
      </c>
      <c r="C446" s="24" t="s">
        <v>1103</v>
      </c>
      <c r="D446" s="24" t="s">
        <v>1104</v>
      </c>
      <c r="E446" s="24" t="s">
        <v>1103</v>
      </c>
      <c r="F446" s="24" t="s">
        <v>61</v>
      </c>
      <c r="G446" s="24" t="s">
        <v>39</v>
      </c>
      <c r="H446" s="24">
        <v>863.0</v>
      </c>
      <c r="I446" s="24" t="e">
        <v>#N/A</v>
      </c>
      <c r="J446" s="24">
        <v>415.0</v>
      </c>
      <c r="K446" s="24" t="e">
        <v>#N/A</v>
      </c>
      <c r="L446" s="24">
        <v>370.5</v>
      </c>
      <c r="M446" s="24">
        <v>353.5</v>
      </c>
      <c r="N446" s="24" t="e">
        <v>#N/A</v>
      </c>
      <c r="O446" s="24">
        <v>67.0</v>
      </c>
    </row>
    <row r="447" ht="15.75" customHeight="1">
      <c r="A447" s="24">
        <v>444.0</v>
      </c>
      <c r="B447" s="24" t="s">
        <v>1105</v>
      </c>
      <c r="C447" s="24" t="s">
        <v>1105</v>
      </c>
      <c r="D447" s="24" t="s">
        <v>1106</v>
      </c>
      <c r="E447" s="24" t="s">
        <v>1105</v>
      </c>
      <c r="F447" s="24" t="e">
        <v>#N/A</v>
      </c>
      <c r="G447" s="24" t="e">
        <v>#N/A</v>
      </c>
      <c r="H447" s="24">
        <v>387.0</v>
      </c>
      <c r="I447" s="24" t="e">
        <v>#N/A</v>
      </c>
      <c r="J447" s="24" t="e">
        <v>#N/A</v>
      </c>
      <c r="K447" s="24">
        <v>381.0</v>
      </c>
      <c r="L447" s="24">
        <v>378.6</v>
      </c>
      <c r="M447" s="24" t="e">
        <v>#N/A</v>
      </c>
      <c r="N447" s="24" t="e">
        <v>#N/A</v>
      </c>
      <c r="O447" s="24" t="s">
        <v>466</v>
      </c>
    </row>
    <row r="448" ht="15.75" customHeight="1">
      <c r="A448" s="24">
        <v>445.0</v>
      </c>
      <c r="B448" s="24" t="s">
        <v>1107</v>
      </c>
      <c r="C448" s="24" t="s">
        <v>1107</v>
      </c>
      <c r="D448" s="24" t="s">
        <v>1108</v>
      </c>
      <c r="E448" s="24" t="s">
        <v>1107</v>
      </c>
      <c r="F448" s="24" t="s">
        <v>17</v>
      </c>
      <c r="G448" s="24" t="s">
        <v>70</v>
      </c>
      <c r="H448" s="24">
        <v>504.0</v>
      </c>
      <c r="I448" s="24" t="e">
        <v>#N/A</v>
      </c>
      <c r="J448" s="24">
        <v>448.0</v>
      </c>
      <c r="K448" s="24" t="e">
        <v>#N/A</v>
      </c>
      <c r="L448" s="24" t="e">
        <v>#N/A</v>
      </c>
      <c r="M448" s="24" t="e">
        <v>#N/A</v>
      </c>
      <c r="N448" s="24" t="e">
        <v>#N/A</v>
      </c>
      <c r="O448" s="24" t="s">
        <v>466</v>
      </c>
    </row>
    <row r="449" ht="15.75" customHeight="1">
      <c r="A449" s="24">
        <v>446.0</v>
      </c>
      <c r="B449" s="24" t="s">
        <v>1109</v>
      </c>
      <c r="C449" s="24" t="s">
        <v>1109</v>
      </c>
      <c r="D449" s="24" t="s">
        <v>1110</v>
      </c>
      <c r="E449" s="24" t="s">
        <v>1109</v>
      </c>
      <c r="F449" s="24" t="s">
        <v>61</v>
      </c>
      <c r="G449" s="24" t="s">
        <v>99</v>
      </c>
      <c r="H449" s="24">
        <v>377.0</v>
      </c>
      <c r="I449" s="24" t="e">
        <v>#N/A</v>
      </c>
      <c r="J449" s="24">
        <v>411.0</v>
      </c>
      <c r="K449" s="24">
        <v>342.0</v>
      </c>
      <c r="L449" s="24">
        <v>347.7</v>
      </c>
      <c r="M449" s="24" t="e">
        <v>#N/A</v>
      </c>
      <c r="N449" s="24" t="e">
        <v>#N/A</v>
      </c>
      <c r="O449" s="24" t="s">
        <v>466</v>
      </c>
    </row>
    <row r="450" ht="15.75" customHeight="1">
      <c r="A450" s="24">
        <v>447.0</v>
      </c>
      <c r="B450" s="24" t="s">
        <v>1111</v>
      </c>
      <c r="C450" s="24" t="s">
        <v>1111</v>
      </c>
      <c r="D450" s="24" t="s">
        <v>1112</v>
      </c>
      <c r="E450" s="24" t="s">
        <v>1111</v>
      </c>
      <c r="F450" s="24" t="s">
        <v>61</v>
      </c>
      <c r="G450" s="24" t="s">
        <v>64</v>
      </c>
      <c r="H450" s="24">
        <v>391.0</v>
      </c>
      <c r="I450" s="24" t="e">
        <v>#N/A</v>
      </c>
      <c r="J450" s="24">
        <v>518.0</v>
      </c>
      <c r="K450" s="24">
        <v>363.0</v>
      </c>
      <c r="L450" s="24">
        <v>359.3</v>
      </c>
      <c r="M450" s="24">
        <v>320.0</v>
      </c>
      <c r="N450" s="24" t="e">
        <v>#N/A</v>
      </c>
      <c r="O450" s="24" t="s">
        <v>466</v>
      </c>
    </row>
    <row r="451" ht="15.75" customHeight="1">
      <c r="A451" s="24">
        <v>448.0</v>
      </c>
      <c r="B451" s="24" t="s">
        <v>1113</v>
      </c>
      <c r="C451" s="24" t="s">
        <v>1113</v>
      </c>
      <c r="D451" s="24" t="s">
        <v>1114</v>
      </c>
      <c r="E451" s="24" t="s">
        <v>1113</v>
      </c>
      <c r="F451" s="24" t="s">
        <v>61</v>
      </c>
      <c r="G451" s="24" t="s">
        <v>107</v>
      </c>
      <c r="H451" s="24">
        <v>773.0</v>
      </c>
      <c r="I451" s="24" t="e">
        <v>#N/A</v>
      </c>
      <c r="J451" s="24">
        <v>334.0</v>
      </c>
      <c r="K451" s="24">
        <v>298.2</v>
      </c>
      <c r="L451" s="24">
        <v>316.7</v>
      </c>
      <c r="M451" s="24">
        <v>314.2</v>
      </c>
      <c r="N451" s="24">
        <v>329.6</v>
      </c>
      <c r="O451" s="24" t="s">
        <v>466</v>
      </c>
    </row>
    <row r="452" ht="15.75" customHeight="1">
      <c r="A452" s="24">
        <v>449.0</v>
      </c>
      <c r="B452" s="24" t="s">
        <v>1115</v>
      </c>
      <c r="C452" s="24" t="s">
        <v>1115</v>
      </c>
      <c r="D452" s="24" t="s">
        <v>1116</v>
      </c>
      <c r="E452" s="24" t="s">
        <v>1115</v>
      </c>
      <c r="F452" s="24" t="s">
        <v>61</v>
      </c>
      <c r="G452" s="24" t="s">
        <v>36</v>
      </c>
      <c r="H452" s="24">
        <v>461.0</v>
      </c>
      <c r="I452" s="24" t="e">
        <v>#N/A</v>
      </c>
      <c r="J452" s="24">
        <v>450.0</v>
      </c>
      <c r="K452" s="24" t="e">
        <v>#N/A</v>
      </c>
      <c r="L452" s="24" t="e">
        <v>#N/A</v>
      </c>
      <c r="M452" s="24" t="e">
        <v>#N/A</v>
      </c>
      <c r="N452" s="24" t="e">
        <v>#N/A</v>
      </c>
      <c r="O452" s="24" t="s">
        <v>466</v>
      </c>
    </row>
    <row r="453" ht="15.75" customHeight="1">
      <c r="A453" s="24">
        <v>450.0</v>
      </c>
      <c r="B453" s="24" t="s">
        <v>1117</v>
      </c>
      <c r="C453" s="24" t="s">
        <v>1117</v>
      </c>
      <c r="D453" s="24" t="s">
        <v>1118</v>
      </c>
      <c r="E453" s="24" t="s">
        <v>1117</v>
      </c>
      <c r="F453" s="24" t="s">
        <v>17</v>
      </c>
      <c r="G453" s="24" t="s">
        <v>70</v>
      </c>
      <c r="H453" s="24">
        <v>374.0</v>
      </c>
      <c r="I453" s="24" t="e">
        <v>#N/A</v>
      </c>
      <c r="J453" s="24">
        <v>304.0</v>
      </c>
      <c r="K453" s="24">
        <v>315.5</v>
      </c>
      <c r="L453" s="24">
        <v>326.7</v>
      </c>
      <c r="M453" s="24">
        <v>305.9</v>
      </c>
      <c r="N453" s="24">
        <v>275.8</v>
      </c>
      <c r="O453" s="24" t="s">
        <v>466</v>
      </c>
    </row>
    <row r="454" ht="15.75" customHeight="1">
      <c r="A454" s="24">
        <v>451.0</v>
      </c>
      <c r="B454" s="24" t="s">
        <v>1119</v>
      </c>
      <c r="C454" s="24" t="s">
        <v>1119</v>
      </c>
      <c r="D454" s="24" t="s">
        <v>1120</v>
      </c>
      <c r="E454" s="24" t="s">
        <v>1119</v>
      </c>
      <c r="F454" s="24" t="s">
        <v>61</v>
      </c>
      <c r="G454" s="24" t="s">
        <v>102</v>
      </c>
      <c r="H454" s="24">
        <v>395.0</v>
      </c>
      <c r="I454" s="24" t="e">
        <v>#N/A</v>
      </c>
      <c r="J454" s="24">
        <v>470.0</v>
      </c>
      <c r="K454" s="24">
        <v>351.3</v>
      </c>
      <c r="L454" s="24">
        <v>346.0</v>
      </c>
      <c r="M454" s="24">
        <v>267.0</v>
      </c>
      <c r="N454" s="24" t="e">
        <v>#N/A</v>
      </c>
      <c r="O454" s="24" t="s">
        <v>466</v>
      </c>
    </row>
    <row r="455" ht="15.75" customHeight="1">
      <c r="A455" s="24">
        <v>452.0</v>
      </c>
      <c r="B455" s="24" t="s">
        <v>1121</v>
      </c>
      <c r="C455" s="24" t="s">
        <v>1121</v>
      </c>
      <c r="D455" s="24" t="s">
        <v>1122</v>
      </c>
      <c r="E455" s="24" t="s">
        <v>1121</v>
      </c>
      <c r="F455" s="24" t="s">
        <v>17</v>
      </c>
      <c r="G455" s="24" t="s">
        <v>36</v>
      </c>
      <c r="H455" s="24">
        <v>383.0</v>
      </c>
      <c r="I455" s="24" t="e">
        <v>#N/A</v>
      </c>
      <c r="J455" s="24">
        <v>452.0</v>
      </c>
      <c r="K455" s="24">
        <v>341.0</v>
      </c>
      <c r="L455" s="24">
        <v>359.8</v>
      </c>
      <c r="M455" s="24">
        <v>346.2</v>
      </c>
      <c r="N455" s="24" t="e">
        <v>#N/A</v>
      </c>
      <c r="O455" s="24" t="s">
        <v>466</v>
      </c>
    </row>
    <row r="456" ht="15.75" customHeight="1">
      <c r="A456" s="24">
        <v>453.0</v>
      </c>
      <c r="B456" s="24" t="s">
        <v>1123</v>
      </c>
      <c r="C456" s="24" t="s">
        <v>1123</v>
      </c>
      <c r="D456" s="24" t="s">
        <v>1124</v>
      </c>
      <c r="E456" s="24" t="s">
        <v>1123</v>
      </c>
      <c r="F456" s="24" t="s">
        <v>61</v>
      </c>
      <c r="G456" s="24" t="s">
        <v>41</v>
      </c>
      <c r="H456" s="24">
        <v>836.0</v>
      </c>
      <c r="I456" s="24" t="e">
        <v>#N/A</v>
      </c>
      <c r="J456" s="24">
        <v>454.0</v>
      </c>
      <c r="K456" s="24" t="e">
        <v>#N/A</v>
      </c>
      <c r="L456" s="24" t="e">
        <v>#N/A</v>
      </c>
      <c r="M456" s="24" t="e">
        <v>#N/A</v>
      </c>
      <c r="N456" s="24">
        <v>313.4</v>
      </c>
      <c r="O456" s="24">
        <v>47.0</v>
      </c>
    </row>
    <row r="457" ht="15.75" customHeight="1">
      <c r="A457" s="24">
        <v>454.0</v>
      </c>
      <c r="B457" s="24" t="s">
        <v>1125</v>
      </c>
      <c r="C457" s="24" t="s">
        <v>1125</v>
      </c>
      <c r="D457" s="24" t="s">
        <v>1126</v>
      </c>
      <c r="E457" s="24" t="s">
        <v>1125</v>
      </c>
      <c r="F457" s="24" t="s">
        <v>34</v>
      </c>
      <c r="G457" s="24" t="s">
        <v>36</v>
      </c>
      <c r="H457" s="24">
        <v>328.0</v>
      </c>
      <c r="I457" s="24" t="e">
        <v>#N/A</v>
      </c>
      <c r="J457" s="24">
        <v>455.0</v>
      </c>
      <c r="K457" s="24">
        <v>309.0</v>
      </c>
      <c r="L457" s="24">
        <v>312.0</v>
      </c>
      <c r="M457" s="24">
        <v>306.3</v>
      </c>
      <c r="N457" s="24">
        <v>301.0</v>
      </c>
      <c r="O457" s="24" t="s">
        <v>466</v>
      </c>
    </row>
    <row r="458" ht="15.75" customHeight="1">
      <c r="A458" s="24">
        <v>455.0</v>
      </c>
      <c r="B458" s="24" t="s">
        <v>1127</v>
      </c>
      <c r="C458" s="24" t="s">
        <v>1127</v>
      </c>
      <c r="D458" s="22" t="s">
        <v>1128</v>
      </c>
      <c r="E458" s="24" t="s">
        <v>1127</v>
      </c>
      <c r="F458" s="24" t="s">
        <v>34</v>
      </c>
      <c r="G458" s="24" t="s">
        <v>50</v>
      </c>
      <c r="H458" s="24">
        <v>313.0</v>
      </c>
      <c r="I458" s="24">
        <v>317.0</v>
      </c>
      <c r="J458" s="24">
        <v>423.0</v>
      </c>
      <c r="K458" s="24">
        <v>287.1</v>
      </c>
      <c r="L458" s="24">
        <v>282.0</v>
      </c>
      <c r="M458" s="24">
        <v>281.1</v>
      </c>
      <c r="N458" s="24">
        <v>276.9</v>
      </c>
      <c r="O458" s="24" t="s">
        <v>466</v>
      </c>
    </row>
    <row r="459" ht="15.75" customHeight="1">
      <c r="A459" s="24">
        <v>456.0</v>
      </c>
      <c r="B459" s="24" t="s">
        <v>1129</v>
      </c>
      <c r="C459" s="24" t="s">
        <v>1129</v>
      </c>
      <c r="D459" s="24" t="s">
        <v>1130</v>
      </c>
      <c r="E459" s="24" t="s">
        <v>1129</v>
      </c>
      <c r="F459" s="24" t="s">
        <v>61</v>
      </c>
      <c r="G459" s="24" t="s">
        <v>102</v>
      </c>
      <c r="H459" s="24">
        <v>419.0</v>
      </c>
      <c r="I459" s="24" t="e">
        <v>#N/A</v>
      </c>
      <c r="J459" s="24">
        <v>471.0</v>
      </c>
      <c r="K459" s="24" t="e">
        <v>#N/A</v>
      </c>
      <c r="L459" s="24" t="e">
        <v>#N/A</v>
      </c>
      <c r="M459" s="24" t="e">
        <v>#N/A</v>
      </c>
      <c r="N459" s="24" t="e">
        <v>#N/A</v>
      </c>
      <c r="O459" s="24" t="s">
        <v>466</v>
      </c>
    </row>
    <row r="460" ht="15.75" customHeight="1">
      <c r="A460" s="24">
        <v>457.0</v>
      </c>
      <c r="B460" s="24" t="s">
        <v>1131</v>
      </c>
      <c r="C460" s="24" t="s">
        <v>1131</v>
      </c>
      <c r="D460" s="24" t="s">
        <v>1132</v>
      </c>
      <c r="E460" s="24" t="s">
        <v>1131</v>
      </c>
      <c r="F460" s="24" t="s">
        <v>17</v>
      </c>
      <c r="G460" s="24" t="s">
        <v>50</v>
      </c>
      <c r="H460" s="24">
        <v>440.0</v>
      </c>
      <c r="I460" s="24" t="e">
        <v>#N/A</v>
      </c>
      <c r="J460" s="24">
        <v>466.0</v>
      </c>
      <c r="K460" s="24">
        <v>378.0</v>
      </c>
      <c r="L460" s="24">
        <v>364.0</v>
      </c>
      <c r="M460" s="24">
        <v>351.0</v>
      </c>
      <c r="N460" s="24" t="e">
        <v>#N/A</v>
      </c>
      <c r="O460" s="24" t="s">
        <v>466</v>
      </c>
    </row>
    <row r="461" ht="15.75" customHeight="1">
      <c r="A461" s="24">
        <v>458.0</v>
      </c>
      <c r="B461" s="24" t="s">
        <v>1133</v>
      </c>
      <c r="C461" s="24" t="s">
        <v>1133</v>
      </c>
      <c r="D461" s="24" t="s">
        <v>1134</v>
      </c>
      <c r="E461" s="24" t="s">
        <v>1133</v>
      </c>
      <c r="F461" s="24" t="s">
        <v>17</v>
      </c>
      <c r="G461" s="24" t="s">
        <v>47</v>
      </c>
      <c r="H461" s="24">
        <v>252.0</v>
      </c>
      <c r="I461" s="24">
        <v>344.0</v>
      </c>
      <c r="J461" s="24">
        <v>310.0</v>
      </c>
      <c r="K461" s="24">
        <v>260.0</v>
      </c>
      <c r="L461" s="24">
        <v>273.4</v>
      </c>
      <c r="M461" s="24">
        <v>252.6</v>
      </c>
      <c r="N461" s="24">
        <v>241.7</v>
      </c>
      <c r="O461" s="24" t="s">
        <v>466</v>
      </c>
    </row>
    <row r="462" ht="15.75" customHeight="1">
      <c r="A462" s="24">
        <v>459.0</v>
      </c>
      <c r="B462" s="24" t="s">
        <v>1135</v>
      </c>
      <c r="C462" s="24" t="s">
        <v>1135</v>
      </c>
      <c r="D462" s="24" t="s">
        <v>1136</v>
      </c>
      <c r="E462" s="24" t="s">
        <v>1135</v>
      </c>
      <c r="F462" s="24" t="s">
        <v>17</v>
      </c>
      <c r="G462" s="24" t="s">
        <v>27</v>
      </c>
      <c r="H462" s="24">
        <v>478.0</v>
      </c>
      <c r="I462" s="24" t="e">
        <v>#N/A</v>
      </c>
      <c r="J462" s="24">
        <v>458.0</v>
      </c>
      <c r="K462" s="24">
        <v>382.0</v>
      </c>
      <c r="L462" s="24">
        <v>365.3</v>
      </c>
      <c r="M462" s="24">
        <v>359.3</v>
      </c>
      <c r="N462" s="24" t="e">
        <v>#N/A</v>
      </c>
      <c r="O462" s="24" t="s">
        <v>466</v>
      </c>
    </row>
    <row r="463" ht="15.75" customHeight="1">
      <c r="A463" s="24">
        <v>460.0</v>
      </c>
      <c r="B463" s="24" t="s">
        <v>1137</v>
      </c>
      <c r="C463" s="24" t="s">
        <v>1137</v>
      </c>
      <c r="D463" s="24" t="s">
        <v>1138</v>
      </c>
      <c r="E463" s="24" t="s">
        <v>1137</v>
      </c>
      <c r="F463" s="24" t="s">
        <v>1139</v>
      </c>
      <c r="G463" s="24" t="s">
        <v>77</v>
      </c>
      <c r="H463" s="24">
        <v>438.0</v>
      </c>
      <c r="I463" s="24" t="e">
        <v>#N/A</v>
      </c>
      <c r="J463" s="24">
        <v>459.0</v>
      </c>
      <c r="K463" s="24" t="e">
        <v>#N/A</v>
      </c>
      <c r="L463" s="24" t="e">
        <v>#N/A</v>
      </c>
      <c r="M463" s="24" t="e">
        <v>#N/A</v>
      </c>
      <c r="N463" s="24" t="e">
        <v>#N/A</v>
      </c>
      <c r="O463" s="24" t="s">
        <v>466</v>
      </c>
    </row>
    <row r="464" ht="15.75" customHeight="1">
      <c r="A464" s="24">
        <v>461.0</v>
      </c>
      <c r="B464" s="24" t="s">
        <v>1140</v>
      </c>
      <c r="C464" s="24" t="s">
        <v>1140</v>
      </c>
      <c r="D464" s="24" t="s">
        <v>1141</v>
      </c>
      <c r="E464" s="24" t="s">
        <v>1140</v>
      </c>
      <c r="F464" s="24" t="s">
        <v>34</v>
      </c>
      <c r="G464" s="24" t="s">
        <v>81</v>
      </c>
      <c r="H464" s="24" t="e">
        <v>#N/A</v>
      </c>
      <c r="I464" s="24" t="e">
        <v>#N/A</v>
      </c>
      <c r="J464" s="24">
        <v>539.0</v>
      </c>
      <c r="K464" s="24">
        <v>358.7</v>
      </c>
      <c r="L464" s="24">
        <v>363.4</v>
      </c>
      <c r="M464" s="24">
        <v>353.5</v>
      </c>
      <c r="N464" s="24">
        <v>330.4</v>
      </c>
      <c r="O464" s="24">
        <v>54.0</v>
      </c>
    </row>
    <row r="465" ht="15.75" customHeight="1">
      <c r="A465" s="24">
        <v>462.0</v>
      </c>
      <c r="B465" s="24" t="s">
        <v>1142</v>
      </c>
      <c r="C465" s="24" t="s">
        <v>1142</v>
      </c>
      <c r="D465" s="24" t="s">
        <v>1143</v>
      </c>
      <c r="E465" s="24" t="s">
        <v>1142</v>
      </c>
      <c r="F465" s="24" t="s">
        <v>75</v>
      </c>
      <c r="G465" s="24" t="s">
        <v>53</v>
      </c>
      <c r="H465" s="24">
        <v>397.0</v>
      </c>
      <c r="I465" s="24" t="e">
        <v>#N/A</v>
      </c>
      <c r="J465" s="24">
        <v>460.0</v>
      </c>
      <c r="K465" s="24" t="e">
        <v>#N/A</v>
      </c>
      <c r="L465" s="24" t="e">
        <v>#N/A</v>
      </c>
      <c r="M465" s="24" t="e">
        <v>#N/A</v>
      </c>
      <c r="N465" s="24" t="e">
        <v>#N/A</v>
      </c>
      <c r="O465" s="24" t="s">
        <v>466</v>
      </c>
    </row>
    <row r="466" ht="15.75" customHeight="1">
      <c r="A466" s="24">
        <v>463.0</v>
      </c>
      <c r="B466" s="24" t="s">
        <v>1144</v>
      </c>
      <c r="C466" s="24" t="s">
        <v>1144</v>
      </c>
      <c r="D466" s="24" t="s">
        <v>1145</v>
      </c>
      <c r="E466" s="24" t="s">
        <v>1144</v>
      </c>
      <c r="F466" s="24" t="s">
        <v>17</v>
      </c>
      <c r="G466" s="24" t="s">
        <v>104</v>
      </c>
      <c r="H466" s="24">
        <v>292.0</v>
      </c>
      <c r="I466" s="24">
        <v>356.0</v>
      </c>
      <c r="J466" s="24">
        <v>278.0</v>
      </c>
      <c r="K466" s="24">
        <v>260.5</v>
      </c>
      <c r="L466" s="24">
        <v>271.2</v>
      </c>
      <c r="M466" s="24">
        <v>249.9</v>
      </c>
      <c r="N466" s="24">
        <v>278.3</v>
      </c>
      <c r="O466" s="24" t="s">
        <v>466</v>
      </c>
    </row>
    <row r="467" ht="15.75" customHeight="1">
      <c r="A467" s="24">
        <v>464.0</v>
      </c>
      <c r="B467" s="24" t="s">
        <v>1146</v>
      </c>
      <c r="C467" s="24" t="s">
        <v>1146</v>
      </c>
      <c r="D467" s="24" t="s">
        <v>1147</v>
      </c>
      <c r="E467" s="24" t="s">
        <v>1146</v>
      </c>
      <c r="F467" s="24" t="e">
        <v>#N/A</v>
      </c>
      <c r="G467" s="24" t="e">
        <v>#N/A</v>
      </c>
      <c r="H467" s="24" t="e">
        <v>#N/A</v>
      </c>
      <c r="I467" s="24" t="e">
        <v>#N/A</v>
      </c>
      <c r="J467" s="24" t="e">
        <v>#N/A</v>
      </c>
      <c r="K467" s="24" t="e">
        <v>#N/A</v>
      </c>
      <c r="L467" s="24" t="e">
        <v>#N/A</v>
      </c>
      <c r="M467" s="24" t="e">
        <v>#N/A</v>
      </c>
      <c r="N467" s="24" t="e">
        <v>#N/A</v>
      </c>
      <c r="O467" s="24" t="s">
        <v>466</v>
      </c>
    </row>
    <row r="468" ht="15.75" customHeight="1">
      <c r="A468" s="24">
        <v>465.0</v>
      </c>
      <c r="B468" s="24" t="s">
        <v>1148</v>
      </c>
      <c r="C468" s="24" t="s">
        <v>1148</v>
      </c>
      <c r="D468" s="24" t="s">
        <v>1149</v>
      </c>
      <c r="E468" s="24" t="s">
        <v>1148</v>
      </c>
      <c r="F468" s="24" t="s">
        <v>17</v>
      </c>
      <c r="G468" s="24" t="s">
        <v>18</v>
      </c>
      <c r="H468" s="24">
        <v>468.0</v>
      </c>
      <c r="I468" s="24" t="e">
        <v>#N/A</v>
      </c>
      <c r="J468" s="24">
        <v>283.0</v>
      </c>
      <c r="K468" s="24">
        <v>333.9</v>
      </c>
      <c r="L468" s="24">
        <v>341.3</v>
      </c>
      <c r="M468" s="24">
        <v>317.7</v>
      </c>
      <c r="N468" s="24">
        <v>326.4</v>
      </c>
      <c r="O468" s="24" t="s">
        <v>466</v>
      </c>
    </row>
    <row r="469" ht="15.75" customHeight="1">
      <c r="A469" s="24">
        <v>466.0</v>
      </c>
      <c r="B469" s="24" t="s">
        <v>1150</v>
      </c>
      <c r="C469" s="24" t="s">
        <v>1150</v>
      </c>
      <c r="D469" s="24" t="s">
        <v>1151</v>
      </c>
      <c r="E469" s="24" t="s">
        <v>1150</v>
      </c>
      <c r="F469" s="24" t="s">
        <v>61</v>
      </c>
      <c r="G469" s="24" t="s">
        <v>117</v>
      </c>
      <c r="H469" s="24">
        <v>462.0</v>
      </c>
      <c r="I469" s="24" t="e">
        <v>#N/A</v>
      </c>
      <c r="J469" s="24">
        <v>462.0</v>
      </c>
      <c r="K469" s="24" t="e">
        <v>#N/A</v>
      </c>
      <c r="L469" s="24" t="e">
        <v>#N/A</v>
      </c>
      <c r="M469" s="24" t="e">
        <v>#N/A</v>
      </c>
      <c r="N469" s="24" t="e">
        <v>#N/A</v>
      </c>
      <c r="O469" s="24" t="s">
        <v>466</v>
      </c>
    </row>
    <row r="470" ht="15.75" customHeight="1">
      <c r="A470" s="24">
        <v>467.0</v>
      </c>
      <c r="B470" s="24" t="s">
        <v>1152</v>
      </c>
      <c r="C470" s="24" t="s">
        <v>1152</v>
      </c>
      <c r="D470" s="24" t="s">
        <v>1153</v>
      </c>
      <c r="E470" s="24" t="s">
        <v>1152</v>
      </c>
      <c r="F470" s="24" t="s">
        <v>34</v>
      </c>
      <c r="G470" s="24" t="s">
        <v>83</v>
      </c>
      <c r="H470" s="24" t="e">
        <v>#N/A</v>
      </c>
      <c r="I470" s="24" t="e">
        <v>#N/A</v>
      </c>
      <c r="J470" s="24">
        <v>465.0</v>
      </c>
      <c r="K470" s="24" t="e">
        <v>#N/A</v>
      </c>
      <c r="L470" s="24" t="e">
        <v>#N/A</v>
      </c>
      <c r="M470" s="24" t="e">
        <v>#N/A</v>
      </c>
      <c r="N470" s="24">
        <v>301.3</v>
      </c>
      <c r="O470" s="24">
        <v>56.0</v>
      </c>
    </row>
    <row r="471" ht="15.75" customHeight="1">
      <c r="A471" s="24">
        <v>468.0</v>
      </c>
      <c r="B471" s="24" t="s">
        <v>1154</v>
      </c>
      <c r="C471" s="24" t="s">
        <v>1154</v>
      </c>
      <c r="D471" s="24" t="s">
        <v>1155</v>
      </c>
      <c r="E471" s="24" t="s">
        <v>1154</v>
      </c>
      <c r="F471" s="24" t="s">
        <v>17</v>
      </c>
      <c r="G471" s="24" t="s">
        <v>58</v>
      </c>
      <c r="H471" s="24">
        <v>517.0</v>
      </c>
      <c r="I471" s="24" t="e">
        <v>#N/A</v>
      </c>
      <c r="J471" s="24">
        <v>567.0</v>
      </c>
      <c r="K471" s="24" t="e">
        <v>#N/A</v>
      </c>
      <c r="L471" s="24" t="e">
        <v>#N/A</v>
      </c>
      <c r="M471" s="24" t="e">
        <v>#N/A</v>
      </c>
      <c r="N471" s="24" t="e">
        <v>#N/A</v>
      </c>
      <c r="O471" s="24" t="s">
        <v>466</v>
      </c>
    </row>
    <row r="472" ht="15.75" customHeight="1">
      <c r="A472" s="24">
        <v>469.0</v>
      </c>
      <c r="B472" s="24" t="s">
        <v>1156</v>
      </c>
      <c r="C472" s="24" t="s">
        <v>1156</v>
      </c>
      <c r="D472" s="24" t="s">
        <v>1157</v>
      </c>
      <c r="E472" s="24" t="s">
        <v>1156</v>
      </c>
      <c r="F472" s="24" t="e">
        <v>#N/A</v>
      </c>
      <c r="G472" s="24" t="e">
        <v>#N/A</v>
      </c>
      <c r="H472" s="24">
        <v>363.0</v>
      </c>
      <c r="I472" s="24" t="e">
        <v>#N/A</v>
      </c>
      <c r="J472" s="24" t="e">
        <v>#N/A</v>
      </c>
      <c r="K472" s="24" t="e">
        <v>#N/A</v>
      </c>
      <c r="L472" s="24" t="e">
        <v>#N/A</v>
      </c>
      <c r="M472" s="24" t="e">
        <v>#N/A</v>
      </c>
      <c r="N472" s="24" t="e">
        <v>#N/A</v>
      </c>
      <c r="O472" s="24" t="s">
        <v>466</v>
      </c>
    </row>
    <row r="473" ht="15.75" customHeight="1">
      <c r="A473" s="24">
        <v>470.0</v>
      </c>
      <c r="B473" s="24" t="s">
        <v>1158</v>
      </c>
      <c r="C473" s="24" t="s">
        <v>1158</v>
      </c>
      <c r="D473" s="24" t="s">
        <v>1159</v>
      </c>
      <c r="E473" s="24" t="s">
        <v>1158</v>
      </c>
      <c r="F473" s="24" t="s">
        <v>17</v>
      </c>
      <c r="G473" s="24" t="s">
        <v>20</v>
      </c>
      <c r="H473" s="24">
        <v>495.0</v>
      </c>
      <c r="I473" s="24" t="e">
        <v>#N/A</v>
      </c>
      <c r="J473" s="24">
        <v>468.0</v>
      </c>
      <c r="K473" s="24">
        <v>378.0</v>
      </c>
      <c r="L473" s="24">
        <v>376.5</v>
      </c>
      <c r="M473" s="24">
        <v>356.0</v>
      </c>
      <c r="N473" s="24" t="e">
        <v>#N/A</v>
      </c>
      <c r="O473" s="24" t="s">
        <v>466</v>
      </c>
    </row>
    <row r="474" ht="15.75" customHeight="1">
      <c r="A474" s="24">
        <v>471.0</v>
      </c>
      <c r="B474" s="24" t="s">
        <v>1160</v>
      </c>
      <c r="C474" s="24" t="s">
        <v>1160</v>
      </c>
      <c r="D474" s="24" t="s">
        <v>1161</v>
      </c>
      <c r="E474" s="24" t="s">
        <v>1160</v>
      </c>
      <c r="F474" s="24" t="s">
        <v>34</v>
      </c>
      <c r="G474" s="24" t="s">
        <v>85</v>
      </c>
      <c r="H474" s="24">
        <v>540.0</v>
      </c>
      <c r="I474" s="24" t="e">
        <v>#N/A</v>
      </c>
      <c r="J474" s="24">
        <v>469.0</v>
      </c>
      <c r="K474" s="24">
        <v>380.0</v>
      </c>
      <c r="L474" s="24">
        <v>374.7</v>
      </c>
      <c r="M474" s="24" t="e">
        <v>#N/A</v>
      </c>
      <c r="N474" s="24" t="e">
        <v>#N/A</v>
      </c>
      <c r="O474" s="24" t="s">
        <v>466</v>
      </c>
    </row>
    <row r="475" ht="15.75" customHeight="1">
      <c r="A475" s="24">
        <v>472.0</v>
      </c>
      <c r="B475" s="24" t="s">
        <v>1162</v>
      </c>
      <c r="C475" s="24" t="s">
        <v>1162</v>
      </c>
      <c r="D475" s="24" t="s">
        <v>1163</v>
      </c>
      <c r="E475" s="24" t="s">
        <v>1162</v>
      </c>
      <c r="F475" s="24" t="s">
        <v>75</v>
      </c>
      <c r="G475" s="24" t="s">
        <v>20</v>
      </c>
      <c r="H475" s="24">
        <v>518.0</v>
      </c>
      <c r="I475" s="24" t="e">
        <v>#N/A</v>
      </c>
      <c r="J475" s="24">
        <v>477.0</v>
      </c>
      <c r="K475" s="24" t="e">
        <v>#N/A</v>
      </c>
      <c r="L475" s="24" t="e">
        <v>#N/A</v>
      </c>
      <c r="M475" s="24" t="e">
        <v>#N/A</v>
      </c>
      <c r="N475" s="24" t="e">
        <v>#N/A</v>
      </c>
      <c r="O475" s="24" t="s">
        <v>466</v>
      </c>
    </row>
    <row r="476" ht="15.75" customHeight="1">
      <c r="A476" s="24">
        <v>473.0</v>
      </c>
      <c r="B476" s="24" t="s">
        <v>1164</v>
      </c>
      <c r="C476" s="24" t="s">
        <v>1164</v>
      </c>
      <c r="D476" s="24" t="s">
        <v>1165</v>
      </c>
      <c r="E476" s="24" t="s">
        <v>1164</v>
      </c>
      <c r="F476" s="24" t="s">
        <v>34</v>
      </c>
      <c r="G476" s="24" t="s">
        <v>20</v>
      </c>
      <c r="H476" s="24">
        <v>609.0</v>
      </c>
      <c r="I476" s="24" t="e">
        <v>#N/A</v>
      </c>
      <c r="J476" s="24">
        <v>474.0</v>
      </c>
      <c r="K476" s="24">
        <v>352.3</v>
      </c>
      <c r="L476" s="24">
        <v>354.7</v>
      </c>
      <c r="M476" s="24" t="e">
        <v>#N/A</v>
      </c>
      <c r="N476" s="24" t="e">
        <v>#N/A</v>
      </c>
      <c r="O476" s="24" t="s">
        <v>466</v>
      </c>
    </row>
    <row r="477" ht="15.75" customHeight="1">
      <c r="A477" s="24">
        <v>474.0</v>
      </c>
      <c r="B477" s="24" t="s">
        <v>1166</v>
      </c>
      <c r="C477" s="24" t="s">
        <v>1166</v>
      </c>
      <c r="D477" s="24" t="s">
        <v>1167</v>
      </c>
      <c r="E477" s="24" t="s">
        <v>1166</v>
      </c>
      <c r="F477" s="24" t="s">
        <v>75</v>
      </c>
      <c r="G477" s="24" t="s">
        <v>68</v>
      </c>
      <c r="H477" s="24">
        <v>500.0</v>
      </c>
      <c r="I477" s="24" t="e">
        <v>#N/A</v>
      </c>
      <c r="J477" s="24">
        <v>472.0</v>
      </c>
      <c r="K477" s="24" t="e">
        <v>#N/A</v>
      </c>
      <c r="L477" s="24" t="e">
        <v>#N/A</v>
      </c>
      <c r="M477" s="24" t="e">
        <v>#N/A</v>
      </c>
      <c r="N477" s="24" t="e">
        <v>#N/A</v>
      </c>
      <c r="O477" s="24" t="s">
        <v>466</v>
      </c>
    </row>
    <row r="478" ht="15.75" customHeight="1">
      <c r="A478" s="24">
        <v>475.0</v>
      </c>
      <c r="B478" s="24" t="s">
        <v>1168</v>
      </c>
      <c r="C478" s="24" t="s">
        <v>1168</v>
      </c>
      <c r="D478" s="24" t="s">
        <v>1169</v>
      </c>
      <c r="E478" s="24" t="s">
        <v>1168</v>
      </c>
      <c r="F478" s="24" t="s">
        <v>75</v>
      </c>
      <c r="G478" s="24" t="s">
        <v>70</v>
      </c>
      <c r="H478" s="24">
        <v>414.0</v>
      </c>
      <c r="I478" s="24" t="e">
        <v>#N/A</v>
      </c>
      <c r="J478" s="24">
        <v>475.0</v>
      </c>
      <c r="K478" s="24" t="e">
        <v>#N/A</v>
      </c>
      <c r="L478" s="24" t="e">
        <v>#N/A</v>
      </c>
      <c r="M478" s="24" t="e">
        <v>#N/A</v>
      </c>
      <c r="N478" s="24" t="e">
        <v>#N/A</v>
      </c>
      <c r="O478" s="24" t="s">
        <v>466</v>
      </c>
    </row>
    <row r="479" ht="15.75" customHeight="1">
      <c r="A479" s="24">
        <v>476.0</v>
      </c>
      <c r="B479" s="24" t="s">
        <v>1170</v>
      </c>
      <c r="C479" s="24" t="s">
        <v>1170</v>
      </c>
      <c r="D479" s="24" t="s">
        <v>1171</v>
      </c>
      <c r="E479" s="24" t="s">
        <v>1170</v>
      </c>
      <c r="F479" s="24" t="s">
        <v>75</v>
      </c>
      <c r="G479" s="24" t="s">
        <v>85</v>
      </c>
      <c r="H479" s="24">
        <v>810.0</v>
      </c>
      <c r="I479" s="24" t="e">
        <v>#N/A</v>
      </c>
      <c r="J479" s="24">
        <v>476.0</v>
      </c>
      <c r="K479" s="24" t="e">
        <v>#N/A</v>
      </c>
      <c r="L479" s="24" t="e">
        <v>#N/A</v>
      </c>
      <c r="M479" s="24" t="e">
        <v>#N/A</v>
      </c>
      <c r="N479" s="24" t="e">
        <v>#N/A</v>
      </c>
      <c r="O479" s="24" t="s">
        <v>466</v>
      </c>
    </row>
    <row r="480" ht="15.75" customHeight="1">
      <c r="A480" s="24">
        <v>477.0</v>
      </c>
      <c r="B480" s="24" t="s">
        <v>1172</v>
      </c>
      <c r="C480" s="24" t="s">
        <v>1172</v>
      </c>
      <c r="D480" s="24" t="s">
        <v>1173</v>
      </c>
      <c r="E480" s="24" t="s">
        <v>1172</v>
      </c>
      <c r="F480" s="24" t="s">
        <v>61</v>
      </c>
      <c r="G480" s="24" t="s">
        <v>50</v>
      </c>
      <c r="H480" s="24">
        <v>400.0</v>
      </c>
      <c r="I480" s="24" t="e">
        <v>#N/A</v>
      </c>
      <c r="J480" s="24">
        <v>478.0</v>
      </c>
      <c r="K480" s="24" t="e">
        <v>#N/A</v>
      </c>
      <c r="L480" s="24" t="e">
        <v>#N/A</v>
      </c>
      <c r="M480" s="24" t="e">
        <v>#N/A</v>
      </c>
      <c r="N480" s="24" t="e">
        <v>#N/A</v>
      </c>
      <c r="O480" s="24" t="s">
        <v>466</v>
      </c>
    </row>
    <row r="481" ht="15.75" customHeight="1">
      <c r="A481" s="24">
        <v>478.0</v>
      </c>
      <c r="B481" s="24" t="s">
        <v>1174</v>
      </c>
      <c r="C481" s="24" t="s">
        <v>1174</v>
      </c>
      <c r="D481" s="24" t="s">
        <v>1175</v>
      </c>
      <c r="E481" s="24" t="s">
        <v>1174</v>
      </c>
      <c r="F481" s="24" t="s">
        <v>34</v>
      </c>
      <c r="G481" s="24" t="s">
        <v>102</v>
      </c>
      <c r="H481" s="24">
        <v>388.0</v>
      </c>
      <c r="I481" s="24" t="e">
        <v>#N/A</v>
      </c>
      <c r="J481" s="24">
        <v>457.0</v>
      </c>
      <c r="K481" s="24">
        <v>363.8</v>
      </c>
      <c r="L481" s="24">
        <v>353.8</v>
      </c>
      <c r="M481" s="24" t="e">
        <v>#N/A</v>
      </c>
      <c r="N481" s="24" t="e">
        <v>#N/A</v>
      </c>
      <c r="O481" s="24" t="s">
        <v>466</v>
      </c>
    </row>
    <row r="482" ht="15.75" customHeight="1">
      <c r="A482" s="24">
        <v>479.0</v>
      </c>
      <c r="B482" s="24" t="s">
        <v>1176</v>
      </c>
      <c r="C482" s="24" t="s">
        <v>1176</v>
      </c>
      <c r="D482" s="24" t="s">
        <v>1177</v>
      </c>
      <c r="E482" s="24" t="s">
        <v>1176</v>
      </c>
      <c r="F482" s="24" t="e">
        <v>#N/A</v>
      </c>
      <c r="G482" s="24" t="e">
        <v>#N/A</v>
      </c>
      <c r="H482" s="24">
        <v>555.0</v>
      </c>
      <c r="I482" s="24" t="e">
        <v>#N/A</v>
      </c>
      <c r="J482" s="24" t="e">
        <v>#N/A</v>
      </c>
      <c r="K482" s="24">
        <v>350.0</v>
      </c>
      <c r="L482" s="24">
        <v>354.5</v>
      </c>
      <c r="M482" s="24">
        <v>339.0</v>
      </c>
      <c r="N482" s="24" t="e">
        <v>#N/A</v>
      </c>
      <c r="O482" s="24" t="s">
        <v>466</v>
      </c>
    </row>
    <row r="483" ht="15.75" customHeight="1">
      <c r="A483" s="24">
        <v>480.0</v>
      </c>
      <c r="B483" s="24" t="s">
        <v>1178</v>
      </c>
      <c r="C483" s="24" t="s">
        <v>1178</v>
      </c>
      <c r="D483" s="24" t="s">
        <v>1179</v>
      </c>
      <c r="E483" s="24" t="s">
        <v>1178</v>
      </c>
      <c r="F483" s="24" t="s">
        <v>75</v>
      </c>
      <c r="G483" s="24" t="s">
        <v>47</v>
      </c>
      <c r="H483" s="24">
        <v>659.0</v>
      </c>
      <c r="I483" s="24" t="e">
        <v>#N/A</v>
      </c>
      <c r="J483" s="24">
        <v>479.0</v>
      </c>
      <c r="K483" s="24" t="e">
        <v>#N/A</v>
      </c>
      <c r="L483" s="24" t="e">
        <v>#N/A</v>
      </c>
      <c r="M483" s="24" t="e">
        <v>#N/A</v>
      </c>
      <c r="N483" s="24" t="e">
        <v>#N/A</v>
      </c>
      <c r="O483" s="24" t="s">
        <v>466</v>
      </c>
    </row>
    <row r="484" ht="15.75" customHeight="1">
      <c r="A484" s="24">
        <v>481.0</v>
      </c>
      <c r="B484" s="24" t="s">
        <v>1180</v>
      </c>
      <c r="C484" s="24" t="s">
        <v>1180</v>
      </c>
      <c r="D484" s="24" t="s">
        <v>1181</v>
      </c>
      <c r="E484" s="24" t="s">
        <v>1180</v>
      </c>
      <c r="F484" s="24" t="s">
        <v>34</v>
      </c>
      <c r="G484" s="24" t="s">
        <v>44</v>
      </c>
      <c r="H484" s="24">
        <v>311.0</v>
      </c>
      <c r="I484" s="24" t="e">
        <v>#N/A</v>
      </c>
      <c r="J484" s="24">
        <v>550.0</v>
      </c>
      <c r="K484" s="24">
        <v>375.0</v>
      </c>
      <c r="L484" s="24">
        <v>369.0</v>
      </c>
      <c r="M484" s="24">
        <v>407.0</v>
      </c>
      <c r="N484" s="24" t="e">
        <v>#N/A</v>
      </c>
      <c r="O484" s="24" t="s">
        <v>466</v>
      </c>
    </row>
    <row r="485" ht="15.75" customHeight="1">
      <c r="A485" s="24">
        <v>482.0</v>
      </c>
      <c r="B485" s="24" t="s">
        <v>1182</v>
      </c>
      <c r="C485" s="24" t="s">
        <v>1182</v>
      </c>
      <c r="D485" s="24" t="s">
        <v>1183</v>
      </c>
      <c r="E485" s="24" t="s">
        <v>1182</v>
      </c>
      <c r="F485" s="24" t="e">
        <v>#N/A</v>
      </c>
      <c r="G485" s="24" t="e">
        <v>#N/A</v>
      </c>
      <c r="H485" s="24">
        <v>394.0</v>
      </c>
      <c r="I485" s="24" t="e">
        <v>#N/A</v>
      </c>
      <c r="J485" s="24" t="e">
        <v>#N/A</v>
      </c>
      <c r="K485" s="24" t="e">
        <v>#N/A</v>
      </c>
      <c r="L485" s="24" t="e">
        <v>#N/A</v>
      </c>
      <c r="M485" s="24" t="e">
        <v>#N/A</v>
      </c>
      <c r="N485" s="24" t="e">
        <v>#N/A</v>
      </c>
      <c r="O485" s="24" t="s">
        <v>466</v>
      </c>
    </row>
    <row r="486" ht="15.75" customHeight="1">
      <c r="A486" s="24">
        <v>483.0</v>
      </c>
      <c r="B486" s="24" t="s">
        <v>1184</v>
      </c>
      <c r="C486" s="24" t="s">
        <v>1184</v>
      </c>
      <c r="D486" s="24" t="s">
        <v>1185</v>
      </c>
      <c r="E486" s="24" t="s">
        <v>1184</v>
      </c>
      <c r="F486" s="24" t="s">
        <v>17</v>
      </c>
      <c r="G486" s="24" t="s">
        <v>123</v>
      </c>
      <c r="H486" s="24">
        <v>409.0</v>
      </c>
      <c r="I486" s="24" t="e">
        <v>#N/A</v>
      </c>
      <c r="J486" s="24">
        <v>480.0</v>
      </c>
      <c r="K486" s="24">
        <v>317.2</v>
      </c>
      <c r="L486" s="24">
        <v>319.1</v>
      </c>
      <c r="M486" s="24">
        <v>300.5</v>
      </c>
      <c r="N486" s="24">
        <v>332.2</v>
      </c>
      <c r="O486" s="24" t="s">
        <v>466</v>
      </c>
    </row>
    <row r="487" ht="15.75" customHeight="1">
      <c r="A487" s="24">
        <v>484.0</v>
      </c>
      <c r="B487" s="24" t="s">
        <v>1186</v>
      </c>
      <c r="C487" s="24" t="s">
        <v>1186</v>
      </c>
      <c r="D487" s="24" t="s">
        <v>1187</v>
      </c>
      <c r="E487" s="24" t="s">
        <v>1186</v>
      </c>
      <c r="F487" s="24" t="s">
        <v>34</v>
      </c>
      <c r="G487" s="24" t="s">
        <v>18</v>
      </c>
      <c r="H487" s="24">
        <v>357.0</v>
      </c>
      <c r="I487" s="24" t="e">
        <v>#N/A</v>
      </c>
      <c r="J487" s="24">
        <v>402.0</v>
      </c>
      <c r="K487" s="24" t="e">
        <v>#N/A</v>
      </c>
      <c r="L487" s="24" t="e">
        <v>#N/A</v>
      </c>
      <c r="M487" s="24" t="e">
        <v>#N/A</v>
      </c>
      <c r="N487" s="24" t="e">
        <v>#N/A</v>
      </c>
      <c r="O487" s="24" t="s">
        <v>466</v>
      </c>
    </row>
    <row r="488" ht="15.75" customHeight="1">
      <c r="A488" s="24">
        <v>485.0</v>
      </c>
      <c r="B488" s="24" t="s">
        <v>1188</v>
      </c>
      <c r="C488" s="24" t="s">
        <v>1188</v>
      </c>
      <c r="D488" s="24" t="s">
        <v>1189</v>
      </c>
      <c r="E488" s="24" t="s">
        <v>1188</v>
      </c>
      <c r="F488" s="24" t="s">
        <v>75</v>
      </c>
      <c r="G488" s="24" t="s">
        <v>107</v>
      </c>
      <c r="H488" s="24">
        <v>446.0</v>
      </c>
      <c r="I488" s="24" t="e">
        <v>#N/A</v>
      </c>
      <c r="J488" s="24">
        <v>481.0</v>
      </c>
      <c r="K488" s="24" t="e">
        <v>#N/A</v>
      </c>
      <c r="L488" s="24" t="e">
        <v>#N/A</v>
      </c>
      <c r="M488" s="24" t="e">
        <v>#N/A</v>
      </c>
      <c r="N488" s="24" t="e">
        <v>#N/A</v>
      </c>
      <c r="O488" s="24" t="s">
        <v>466</v>
      </c>
    </row>
    <row r="489" ht="15.75" customHeight="1">
      <c r="A489" s="24">
        <v>486.0</v>
      </c>
      <c r="B489" s="24" t="s">
        <v>1190</v>
      </c>
      <c r="C489" s="24" t="s">
        <v>1190</v>
      </c>
      <c r="D489" s="24" t="s">
        <v>1191</v>
      </c>
      <c r="E489" s="24" t="s">
        <v>1190</v>
      </c>
      <c r="F489" s="24" t="s">
        <v>17</v>
      </c>
      <c r="G489" s="24" t="s">
        <v>47</v>
      </c>
      <c r="H489" s="24">
        <v>510.0</v>
      </c>
      <c r="I489" s="24" t="e">
        <v>#N/A</v>
      </c>
      <c r="J489" s="24">
        <v>482.0</v>
      </c>
      <c r="K489" s="24" t="e">
        <v>#N/A</v>
      </c>
      <c r="L489" s="24" t="e">
        <v>#N/A</v>
      </c>
      <c r="M489" s="24" t="e">
        <v>#N/A</v>
      </c>
      <c r="N489" s="24" t="e">
        <v>#N/A</v>
      </c>
      <c r="O489" s="24" t="s">
        <v>466</v>
      </c>
    </row>
    <row r="490" ht="15.75" customHeight="1">
      <c r="A490" s="24">
        <v>487.0</v>
      </c>
      <c r="B490" s="24" t="s">
        <v>1192</v>
      </c>
      <c r="C490" s="24" t="s">
        <v>1192</v>
      </c>
      <c r="D490" s="24" t="s">
        <v>1193</v>
      </c>
      <c r="E490" s="24" t="s">
        <v>1192</v>
      </c>
      <c r="F490" s="24" t="s">
        <v>75</v>
      </c>
      <c r="G490" s="24" t="s">
        <v>102</v>
      </c>
      <c r="H490" s="24">
        <v>355.0</v>
      </c>
      <c r="I490" s="24" t="e">
        <v>#N/A</v>
      </c>
      <c r="J490" s="24">
        <v>483.0</v>
      </c>
      <c r="K490" s="24" t="e">
        <v>#N/A</v>
      </c>
      <c r="L490" s="24" t="e">
        <v>#N/A</v>
      </c>
      <c r="M490" s="24" t="e">
        <v>#N/A</v>
      </c>
      <c r="N490" s="24" t="e">
        <v>#N/A</v>
      </c>
      <c r="O490" s="24" t="s">
        <v>466</v>
      </c>
    </row>
    <row r="491" ht="15.75" customHeight="1">
      <c r="A491" s="24">
        <v>488.0</v>
      </c>
      <c r="B491" s="24" t="s">
        <v>1194</v>
      </c>
      <c r="C491" s="24" t="s">
        <v>1194</v>
      </c>
      <c r="D491" s="24" t="s">
        <v>1195</v>
      </c>
      <c r="E491" s="24" t="s">
        <v>1194</v>
      </c>
      <c r="F491" s="24" t="s">
        <v>17</v>
      </c>
      <c r="G491" s="24" t="s">
        <v>41</v>
      </c>
      <c r="H491" s="24">
        <v>455.0</v>
      </c>
      <c r="I491" s="24" t="e">
        <v>#N/A</v>
      </c>
      <c r="J491" s="24">
        <v>485.0</v>
      </c>
      <c r="K491" s="24">
        <v>360.5</v>
      </c>
      <c r="L491" s="24">
        <v>359.5</v>
      </c>
      <c r="M491" s="24">
        <v>349.3</v>
      </c>
      <c r="N491" s="24" t="e">
        <v>#N/A</v>
      </c>
      <c r="O491" s="24" t="s">
        <v>466</v>
      </c>
    </row>
    <row r="492" ht="15.75" customHeight="1">
      <c r="A492" s="24">
        <v>489.0</v>
      </c>
      <c r="B492" s="24" t="s">
        <v>1196</v>
      </c>
      <c r="C492" s="24" t="s">
        <v>1196</v>
      </c>
      <c r="D492" s="24" t="s">
        <v>1197</v>
      </c>
      <c r="E492" s="24" t="s">
        <v>1196</v>
      </c>
      <c r="F492" s="24" t="s">
        <v>75</v>
      </c>
      <c r="G492" s="24" t="s">
        <v>44</v>
      </c>
      <c r="H492" s="24">
        <v>418.0</v>
      </c>
      <c r="I492" s="24" t="e">
        <v>#N/A</v>
      </c>
      <c r="J492" s="24">
        <v>488.0</v>
      </c>
      <c r="K492" s="24" t="e">
        <v>#N/A</v>
      </c>
      <c r="L492" s="24" t="e">
        <v>#N/A</v>
      </c>
      <c r="M492" s="24" t="e">
        <v>#N/A</v>
      </c>
      <c r="N492" s="24" t="e">
        <v>#N/A</v>
      </c>
      <c r="O492" s="24" t="s">
        <v>466</v>
      </c>
    </row>
    <row r="493" ht="15.75" customHeight="1">
      <c r="A493" s="24">
        <v>490.0</v>
      </c>
      <c r="B493" s="24" t="s">
        <v>1198</v>
      </c>
      <c r="C493" s="24" t="s">
        <v>1198</v>
      </c>
      <c r="D493" s="24" t="s">
        <v>1199</v>
      </c>
      <c r="E493" s="24" t="s">
        <v>1198</v>
      </c>
      <c r="F493" s="24" t="s">
        <v>34</v>
      </c>
      <c r="G493" s="24" t="s">
        <v>107</v>
      </c>
      <c r="H493" s="24">
        <v>417.0</v>
      </c>
      <c r="I493" s="24" t="e">
        <v>#N/A</v>
      </c>
      <c r="J493" s="24">
        <v>487.0</v>
      </c>
      <c r="K493" s="24" t="e">
        <v>#N/A</v>
      </c>
      <c r="L493" s="24" t="e">
        <v>#N/A</v>
      </c>
      <c r="M493" s="24" t="e">
        <v>#N/A</v>
      </c>
      <c r="N493" s="24" t="e">
        <v>#N/A</v>
      </c>
      <c r="O493" s="24" t="s">
        <v>466</v>
      </c>
    </row>
    <row r="494" ht="15.75" customHeight="1">
      <c r="A494" s="24">
        <v>491.0</v>
      </c>
      <c r="B494" s="24" t="s">
        <v>1200</v>
      </c>
      <c r="C494" s="24" t="s">
        <v>1200</v>
      </c>
      <c r="D494" s="24" t="s">
        <v>1201</v>
      </c>
      <c r="E494" s="24" t="s">
        <v>1200</v>
      </c>
      <c r="F494" s="24" t="s">
        <v>61</v>
      </c>
      <c r="G494" s="24" t="s">
        <v>90</v>
      </c>
      <c r="H494" s="24">
        <v>550.0</v>
      </c>
      <c r="I494" s="24" t="e">
        <v>#N/A</v>
      </c>
      <c r="J494" s="24">
        <v>489.0</v>
      </c>
      <c r="K494" s="24" t="e">
        <v>#N/A</v>
      </c>
      <c r="L494" s="24" t="e">
        <v>#N/A</v>
      </c>
      <c r="M494" s="24" t="e">
        <v>#N/A</v>
      </c>
      <c r="N494" s="24" t="e">
        <v>#N/A</v>
      </c>
      <c r="O494" s="24" t="s">
        <v>466</v>
      </c>
    </row>
    <row r="495" ht="15.75" customHeight="1">
      <c r="A495" s="24">
        <v>492.0</v>
      </c>
      <c r="B495" s="24" t="s">
        <v>1202</v>
      </c>
      <c r="C495" s="24" t="s">
        <v>1202</v>
      </c>
      <c r="D495" s="24" t="s">
        <v>1203</v>
      </c>
      <c r="E495" s="24" t="s">
        <v>1202</v>
      </c>
      <c r="F495" s="24" t="s">
        <v>61</v>
      </c>
      <c r="G495" s="24" t="s">
        <v>20</v>
      </c>
      <c r="H495" s="24">
        <v>532.0</v>
      </c>
      <c r="I495" s="24" t="e">
        <v>#N/A</v>
      </c>
      <c r="J495" s="24">
        <v>492.0</v>
      </c>
      <c r="K495" s="24" t="e">
        <v>#N/A</v>
      </c>
      <c r="L495" s="24" t="e">
        <v>#N/A</v>
      </c>
      <c r="M495" s="24" t="e">
        <v>#N/A</v>
      </c>
      <c r="N495" s="24" t="e">
        <v>#N/A</v>
      </c>
      <c r="O495" s="24" t="s">
        <v>466</v>
      </c>
    </row>
    <row r="496" ht="15.75" customHeight="1">
      <c r="A496" s="24">
        <v>493.0</v>
      </c>
      <c r="B496" s="24" t="s">
        <v>1204</v>
      </c>
      <c r="C496" s="24" t="s">
        <v>1204</v>
      </c>
      <c r="D496" s="24" t="s">
        <v>1205</v>
      </c>
      <c r="E496" s="24" t="s">
        <v>1204</v>
      </c>
      <c r="F496" s="24" t="s">
        <v>34</v>
      </c>
      <c r="G496" s="24" t="s">
        <v>23</v>
      </c>
      <c r="H496" s="24" t="e">
        <v>#N/A</v>
      </c>
      <c r="I496" s="24" t="e">
        <v>#N/A</v>
      </c>
      <c r="J496" s="24">
        <v>436.0</v>
      </c>
      <c r="K496" s="24" t="e">
        <v>#N/A</v>
      </c>
      <c r="L496" s="24" t="e">
        <v>#N/A</v>
      </c>
      <c r="M496" s="24" t="e">
        <v>#N/A</v>
      </c>
      <c r="N496" s="24" t="e">
        <v>#N/A</v>
      </c>
      <c r="O496" s="24" t="s">
        <v>466</v>
      </c>
    </row>
    <row r="497" ht="15.75" customHeight="1">
      <c r="A497" s="24">
        <v>494.0</v>
      </c>
      <c r="B497" s="24" t="s">
        <v>1206</v>
      </c>
      <c r="C497" s="24" t="s">
        <v>1206</v>
      </c>
      <c r="D497" s="24" t="s">
        <v>1207</v>
      </c>
      <c r="E497" s="24" t="s">
        <v>1206</v>
      </c>
      <c r="F497" s="24" t="s">
        <v>61</v>
      </c>
      <c r="G497" s="24" t="s">
        <v>117</v>
      </c>
      <c r="H497" s="24">
        <v>447.0</v>
      </c>
      <c r="I497" s="24" t="e">
        <v>#N/A</v>
      </c>
      <c r="J497" s="24">
        <v>547.0</v>
      </c>
      <c r="K497" s="24">
        <v>315.5</v>
      </c>
      <c r="L497" s="24">
        <v>331.5</v>
      </c>
      <c r="M497" s="24" t="e">
        <v>#N/A</v>
      </c>
      <c r="N497" s="24" t="e">
        <v>#N/A</v>
      </c>
      <c r="O497" s="24" t="s">
        <v>466</v>
      </c>
    </row>
    <row r="498" ht="15.75" customHeight="1">
      <c r="A498" s="24">
        <v>495.0</v>
      </c>
      <c r="B498" s="24" t="s">
        <v>1208</v>
      </c>
      <c r="C498" s="24" t="s">
        <v>1208</v>
      </c>
      <c r="D498" s="24" t="s">
        <v>1209</v>
      </c>
      <c r="E498" s="24" t="s">
        <v>1208</v>
      </c>
      <c r="F498" s="24" t="s">
        <v>61</v>
      </c>
      <c r="G498" s="24" t="s">
        <v>47</v>
      </c>
      <c r="H498" s="24">
        <v>488.0</v>
      </c>
      <c r="I498" s="24" t="e">
        <v>#N/A</v>
      </c>
      <c r="J498" s="24">
        <v>493.0</v>
      </c>
      <c r="K498" s="24" t="e">
        <v>#N/A</v>
      </c>
      <c r="L498" s="24" t="e">
        <v>#N/A</v>
      </c>
      <c r="M498" s="24" t="e">
        <v>#N/A</v>
      </c>
      <c r="N498" s="24" t="e">
        <v>#N/A</v>
      </c>
      <c r="O498" s="24" t="s">
        <v>466</v>
      </c>
    </row>
    <row r="499" ht="15.75" customHeight="1">
      <c r="A499" s="24">
        <v>496.0</v>
      </c>
      <c r="B499" s="24" t="s">
        <v>1210</v>
      </c>
      <c r="C499" s="24" t="s">
        <v>1210</v>
      </c>
      <c r="D499" s="24" t="s">
        <v>1211</v>
      </c>
      <c r="E499" s="24" t="s">
        <v>1210</v>
      </c>
      <c r="F499" s="24" t="s">
        <v>34</v>
      </c>
      <c r="G499" s="24" t="s">
        <v>47</v>
      </c>
      <c r="H499" s="24">
        <v>393.0</v>
      </c>
      <c r="I499" s="24" t="e">
        <v>#N/A</v>
      </c>
      <c r="J499" s="24">
        <v>495.0</v>
      </c>
      <c r="K499" s="24" t="e">
        <v>#N/A</v>
      </c>
      <c r="L499" s="24">
        <v>368.3</v>
      </c>
      <c r="M499" s="24" t="e">
        <v>#N/A</v>
      </c>
      <c r="N499" s="24" t="e">
        <v>#N/A</v>
      </c>
      <c r="O499" s="24" t="s">
        <v>466</v>
      </c>
    </row>
    <row r="500" ht="15.75" customHeight="1">
      <c r="A500" s="24">
        <v>497.0</v>
      </c>
      <c r="B500" s="24" t="s">
        <v>1212</v>
      </c>
      <c r="C500" s="24" t="s">
        <v>1212</v>
      </c>
      <c r="D500" s="24" t="s">
        <v>1213</v>
      </c>
      <c r="E500" s="24" t="s">
        <v>1212</v>
      </c>
      <c r="F500" s="24" t="e">
        <v>#N/A</v>
      </c>
      <c r="G500" s="24" t="e">
        <v>#N/A</v>
      </c>
      <c r="H500" s="24" t="e">
        <v>#N/A</v>
      </c>
      <c r="I500" s="24" t="e">
        <v>#N/A</v>
      </c>
      <c r="J500" s="24" t="e">
        <v>#N/A</v>
      </c>
      <c r="K500" s="24" t="e">
        <v>#N/A</v>
      </c>
      <c r="L500" s="24" t="e">
        <v>#N/A</v>
      </c>
      <c r="M500" s="24" t="e">
        <v>#N/A</v>
      </c>
      <c r="N500" s="24" t="e">
        <v>#N/A</v>
      </c>
      <c r="O500" s="24" t="s">
        <v>466</v>
      </c>
    </row>
    <row r="501" ht="15.75" customHeight="1">
      <c r="A501" s="24">
        <v>498.0</v>
      </c>
      <c r="B501" s="24" t="s">
        <v>437</v>
      </c>
      <c r="C501" s="24" t="s">
        <v>437</v>
      </c>
      <c r="D501" s="24" t="s">
        <v>1214</v>
      </c>
      <c r="E501" s="24" t="s">
        <v>437</v>
      </c>
      <c r="F501" s="24" t="s">
        <v>61</v>
      </c>
      <c r="G501" s="24" t="s">
        <v>31</v>
      </c>
      <c r="H501" s="24" t="e">
        <v>#N/A</v>
      </c>
      <c r="I501" s="24" t="e">
        <v>#N/A</v>
      </c>
      <c r="J501" s="24">
        <v>497.0</v>
      </c>
      <c r="K501" s="24">
        <v>351.9</v>
      </c>
      <c r="L501" s="24">
        <v>351.0</v>
      </c>
      <c r="M501" s="24">
        <v>329.0</v>
      </c>
      <c r="N501" s="24">
        <v>209.3</v>
      </c>
      <c r="O501" s="24">
        <v>34.0</v>
      </c>
    </row>
    <row r="502" ht="15.75" customHeight="1">
      <c r="A502" s="24">
        <v>499.0</v>
      </c>
      <c r="B502" s="24" t="s">
        <v>1215</v>
      </c>
      <c r="C502" s="24" t="s">
        <v>1215</v>
      </c>
      <c r="D502" s="24" t="s">
        <v>1216</v>
      </c>
      <c r="E502" s="24" t="s">
        <v>1215</v>
      </c>
      <c r="F502" s="24" t="s">
        <v>34</v>
      </c>
      <c r="G502" s="24" t="s">
        <v>36</v>
      </c>
      <c r="H502" s="24" t="e">
        <v>#N/A</v>
      </c>
      <c r="I502" s="24" t="e">
        <v>#N/A</v>
      </c>
      <c r="J502" s="24">
        <v>496.0</v>
      </c>
      <c r="K502" s="24" t="e">
        <v>#N/A</v>
      </c>
      <c r="L502" s="24">
        <v>383.0</v>
      </c>
      <c r="M502" s="24" t="e">
        <v>#N/A</v>
      </c>
      <c r="N502" s="24" t="e">
        <v>#N/A</v>
      </c>
      <c r="O502" s="24">
        <v>78.0</v>
      </c>
    </row>
    <row r="503" ht="15.75" customHeight="1">
      <c r="A503" s="24">
        <v>500.0</v>
      </c>
      <c r="B503" s="22" t="s">
        <v>1217</v>
      </c>
      <c r="C503" s="22" t="s">
        <v>1217</v>
      </c>
      <c r="D503" s="22" t="s">
        <v>1218</v>
      </c>
      <c r="E503" s="22" t="s">
        <v>1217</v>
      </c>
      <c r="F503" s="24" t="e">
        <v>#N/A</v>
      </c>
      <c r="G503" s="24" t="e">
        <v>#N/A</v>
      </c>
      <c r="H503" s="24" t="e">
        <v>#N/A</v>
      </c>
      <c r="I503" s="24" t="e">
        <v>#N/A</v>
      </c>
      <c r="J503" s="24" t="e">
        <v>#N/A</v>
      </c>
      <c r="K503" s="24" t="e">
        <v>#N/A</v>
      </c>
      <c r="L503" s="24" t="e">
        <v>#N/A</v>
      </c>
      <c r="M503" s="24" t="e">
        <v>#N/A</v>
      </c>
      <c r="N503" s="24" t="e">
        <v>#N/A</v>
      </c>
      <c r="O503" s="24">
        <v>84.0</v>
      </c>
    </row>
    <row r="504" ht="15.75" customHeight="1">
      <c r="A504" s="24">
        <v>501.0</v>
      </c>
      <c r="B504" s="24" t="s">
        <v>1219</v>
      </c>
      <c r="C504" s="24" t="s">
        <v>1219</v>
      </c>
      <c r="D504" s="24" t="s">
        <v>1220</v>
      </c>
      <c r="E504" s="24" t="s">
        <v>1219</v>
      </c>
      <c r="F504" s="24" t="e">
        <v>#N/A</v>
      </c>
      <c r="G504" s="24" t="e">
        <v>#N/A</v>
      </c>
      <c r="H504" s="24">
        <v>439.0</v>
      </c>
      <c r="I504" s="24" t="e">
        <v>#N/A</v>
      </c>
      <c r="J504" s="24" t="e">
        <v>#N/A</v>
      </c>
      <c r="K504" s="24" t="e">
        <v>#N/A</v>
      </c>
      <c r="L504" s="24" t="e">
        <v>#N/A</v>
      </c>
      <c r="M504" s="24" t="e">
        <v>#N/A</v>
      </c>
      <c r="N504" s="24" t="e">
        <v>#N/A</v>
      </c>
      <c r="O504" s="24" t="s">
        <v>466</v>
      </c>
    </row>
    <row r="505" ht="15.75" customHeight="1">
      <c r="A505" s="24">
        <v>502.0</v>
      </c>
      <c r="B505" s="24" t="s">
        <v>1221</v>
      </c>
      <c r="C505" s="24" t="s">
        <v>1221</v>
      </c>
      <c r="D505" s="24" t="s">
        <v>1222</v>
      </c>
      <c r="E505" s="24" t="s">
        <v>1221</v>
      </c>
      <c r="F505" s="24" t="e">
        <v>#N/A</v>
      </c>
      <c r="G505" s="24" t="e">
        <v>#N/A</v>
      </c>
      <c r="H505" s="24">
        <v>422.0</v>
      </c>
      <c r="I505" s="24" t="e">
        <v>#N/A</v>
      </c>
      <c r="J505" s="24" t="e">
        <v>#N/A</v>
      </c>
      <c r="K505" s="24" t="e">
        <v>#N/A</v>
      </c>
      <c r="L505" s="24" t="e">
        <v>#N/A</v>
      </c>
      <c r="M505" s="24" t="e">
        <v>#N/A</v>
      </c>
      <c r="N505" s="24" t="e">
        <v>#N/A</v>
      </c>
      <c r="O505" s="24" t="s">
        <v>466</v>
      </c>
    </row>
    <row r="506" ht="15.75" customHeight="1">
      <c r="A506" s="24">
        <v>503.0</v>
      </c>
      <c r="B506" s="24" t="s">
        <v>1223</v>
      </c>
      <c r="C506" s="24" t="s">
        <v>1223</v>
      </c>
      <c r="D506" s="24" t="s">
        <v>1224</v>
      </c>
      <c r="E506" s="24" t="s">
        <v>1223</v>
      </c>
      <c r="F506" s="24" t="e">
        <v>#N/A</v>
      </c>
      <c r="G506" s="24" t="e">
        <v>#N/A</v>
      </c>
      <c r="H506" s="24">
        <v>483.0</v>
      </c>
      <c r="I506" s="24" t="e">
        <v>#N/A</v>
      </c>
      <c r="J506" s="24" t="e">
        <v>#N/A</v>
      </c>
      <c r="K506" s="24" t="e">
        <v>#N/A</v>
      </c>
      <c r="L506" s="24" t="e">
        <v>#N/A</v>
      </c>
      <c r="M506" s="24" t="e">
        <v>#N/A</v>
      </c>
      <c r="N506" s="24" t="e">
        <v>#N/A</v>
      </c>
      <c r="O506" s="24" t="s">
        <v>466</v>
      </c>
    </row>
    <row r="507" ht="15.75" customHeight="1">
      <c r="A507" s="24">
        <v>504.0</v>
      </c>
      <c r="B507" s="24" t="s">
        <v>1225</v>
      </c>
      <c r="C507" s="24" t="s">
        <v>1225</v>
      </c>
      <c r="D507" s="24" t="s">
        <v>1226</v>
      </c>
      <c r="E507" s="24" t="s">
        <v>1225</v>
      </c>
      <c r="F507" s="24" t="s">
        <v>61</v>
      </c>
      <c r="G507" s="24" t="s">
        <v>95</v>
      </c>
      <c r="H507" s="24">
        <v>497.0</v>
      </c>
      <c r="I507" s="24" t="e">
        <v>#N/A</v>
      </c>
      <c r="J507" s="24">
        <v>505.0</v>
      </c>
      <c r="K507" s="24" t="e">
        <v>#N/A</v>
      </c>
      <c r="L507" s="24" t="e">
        <v>#N/A</v>
      </c>
      <c r="M507" s="24" t="e">
        <v>#N/A</v>
      </c>
      <c r="N507" s="24" t="e">
        <v>#N/A</v>
      </c>
      <c r="O507" s="24" t="s">
        <v>466</v>
      </c>
    </row>
    <row r="508" ht="15.75" customHeight="1">
      <c r="A508" s="24">
        <v>505.0</v>
      </c>
      <c r="B508" s="24" t="s">
        <v>1227</v>
      </c>
      <c r="C508" s="24" t="s">
        <v>1227</v>
      </c>
      <c r="D508" s="24" t="s">
        <v>1228</v>
      </c>
      <c r="E508" s="24" t="s">
        <v>1227</v>
      </c>
      <c r="F508" s="24" t="s">
        <v>61</v>
      </c>
      <c r="G508" s="24" t="s">
        <v>39</v>
      </c>
      <c r="H508" s="24">
        <v>416.0</v>
      </c>
      <c r="I508" s="24" t="e">
        <v>#N/A</v>
      </c>
      <c r="J508" s="24">
        <v>596.0</v>
      </c>
      <c r="K508" s="24">
        <v>366.5</v>
      </c>
      <c r="L508" s="24" t="e">
        <v>#N/A</v>
      </c>
      <c r="M508" s="24">
        <v>300.5</v>
      </c>
      <c r="N508" s="24" t="e">
        <v>#N/A</v>
      </c>
      <c r="O508" s="24" t="s">
        <v>466</v>
      </c>
    </row>
    <row r="509" ht="15.75" customHeight="1">
      <c r="A509" s="24">
        <v>506.0</v>
      </c>
      <c r="B509" s="24" t="s">
        <v>1229</v>
      </c>
      <c r="C509" s="24" t="s">
        <v>1229</v>
      </c>
      <c r="D509" s="24" t="s">
        <v>1230</v>
      </c>
      <c r="E509" s="24" t="s">
        <v>1229</v>
      </c>
      <c r="F509" s="24" t="s">
        <v>61</v>
      </c>
      <c r="G509" s="24" t="s">
        <v>68</v>
      </c>
      <c r="H509" s="24">
        <v>549.0</v>
      </c>
      <c r="I509" s="24" t="e">
        <v>#N/A</v>
      </c>
      <c r="J509" s="24">
        <v>506.0</v>
      </c>
      <c r="K509" s="24" t="e">
        <v>#N/A</v>
      </c>
      <c r="L509" s="24" t="e">
        <v>#N/A</v>
      </c>
      <c r="M509" s="24" t="e">
        <v>#N/A</v>
      </c>
      <c r="N509" s="24" t="e">
        <v>#N/A</v>
      </c>
      <c r="O509" s="24" t="s">
        <v>466</v>
      </c>
    </row>
    <row r="510" ht="15.75" customHeight="1">
      <c r="A510" s="24">
        <v>507.0</v>
      </c>
      <c r="B510" s="24" t="s">
        <v>1231</v>
      </c>
      <c r="C510" s="24" t="s">
        <v>1231</v>
      </c>
      <c r="D510" s="24" t="s">
        <v>1232</v>
      </c>
      <c r="E510" s="24" t="s">
        <v>1231</v>
      </c>
      <c r="F510" s="24" t="s">
        <v>17</v>
      </c>
      <c r="G510" s="24" t="s">
        <v>90</v>
      </c>
      <c r="H510" s="24">
        <v>463.0</v>
      </c>
      <c r="I510" s="24" t="e">
        <v>#N/A</v>
      </c>
      <c r="J510" s="24">
        <v>507.0</v>
      </c>
      <c r="K510" s="24" t="e">
        <v>#N/A</v>
      </c>
      <c r="L510" s="24" t="e">
        <v>#N/A</v>
      </c>
      <c r="M510" s="24" t="e">
        <v>#N/A</v>
      </c>
      <c r="N510" s="24" t="e">
        <v>#N/A</v>
      </c>
      <c r="O510" s="24" t="s">
        <v>466</v>
      </c>
    </row>
    <row r="511" ht="15.75" customHeight="1">
      <c r="A511" s="24">
        <v>508.0</v>
      </c>
      <c r="B511" s="24" t="s">
        <v>1233</v>
      </c>
      <c r="C511" s="24" t="s">
        <v>1233</v>
      </c>
      <c r="D511" s="24" t="s">
        <v>1234</v>
      </c>
      <c r="E511" s="24" t="s">
        <v>1233</v>
      </c>
      <c r="F511" s="24" t="s">
        <v>34</v>
      </c>
      <c r="G511" s="24" t="s">
        <v>95</v>
      </c>
      <c r="H511" s="24">
        <v>778.0</v>
      </c>
      <c r="I511" s="24" t="e">
        <v>#N/A</v>
      </c>
      <c r="J511" s="24">
        <v>486.0</v>
      </c>
      <c r="K511" s="24" t="e">
        <v>#N/A</v>
      </c>
      <c r="L511" s="24" t="e">
        <v>#N/A</v>
      </c>
      <c r="M511" s="24" t="e">
        <v>#N/A</v>
      </c>
      <c r="N511" s="24" t="e">
        <v>#N/A</v>
      </c>
      <c r="O511" s="24" t="s">
        <v>466</v>
      </c>
    </row>
    <row r="512" ht="15.75" customHeight="1">
      <c r="A512" s="24">
        <v>509.0</v>
      </c>
      <c r="B512" s="24" t="s">
        <v>1235</v>
      </c>
      <c r="C512" s="24" t="s">
        <v>1235</v>
      </c>
      <c r="D512" s="24" t="s">
        <v>1236</v>
      </c>
      <c r="E512" s="24" t="s">
        <v>1235</v>
      </c>
      <c r="F512" s="24" t="e">
        <v>#N/A</v>
      </c>
      <c r="G512" s="24" t="e">
        <v>#N/A</v>
      </c>
      <c r="H512" s="24">
        <v>481.0</v>
      </c>
      <c r="I512" s="24" t="e">
        <v>#N/A</v>
      </c>
      <c r="J512" s="24" t="e">
        <v>#N/A</v>
      </c>
      <c r="K512" s="24" t="e">
        <v>#N/A</v>
      </c>
      <c r="L512" s="24" t="e">
        <v>#N/A</v>
      </c>
      <c r="M512" s="24" t="e">
        <v>#N/A</v>
      </c>
      <c r="N512" s="24" t="e">
        <v>#N/A</v>
      </c>
      <c r="O512" s="24" t="s">
        <v>466</v>
      </c>
    </row>
    <row r="513" ht="15.75" customHeight="1">
      <c r="A513" s="24">
        <v>510.0</v>
      </c>
      <c r="B513" s="24" t="s">
        <v>1237</v>
      </c>
      <c r="C513" s="24" t="s">
        <v>1237</v>
      </c>
      <c r="D513" s="24" t="s">
        <v>1238</v>
      </c>
      <c r="E513" s="24" t="s">
        <v>1237</v>
      </c>
      <c r="F513" s="24" t="s">
        <v>34</v>
      </c>
      <c r="G513" s="24" t="s">
        <v>36</v>
      </c>
      <c r="H513" s="24">
        <v>480.0</v>
      </c>
      <c r="I513" s="24" t="e">
        <v>#N/A</v>
      </c>
      <c r="J513" s="24">
        <v>509.0</v>
      </c>
      <c r="K513" s="24" t="e">
        <v>#N/A</v>
      </c>
      <c r="L513" s="24" t="e">
        <v>#N/A</v>
      </c>
      <c r="M513" s="24" t="e">
        <v>#N/A</v>
      </c>
      <c r="N513" s="24" t="e">
        <v>#N/A</v>
      </c>
      <c r="O513" s="24" t="s">
        <v>466</v>
      </c>
    </row>
    <row r="514" ht="15.75" customHeight="1">
      <c r="A514" s="24">
        <v>511.0</v>
      </c>
      <c r="B514" s="24" t="s">
        <v>1239</v>
      </c>
      <c r="C514" s="24" t="s">
        <v>1239</v>
      </c>
      <c r="D514" s="24" t="s">
        <v>1240</v>
      </c>
      <c r="E514" s="24" t="s">
        <v>1239</v>
      </c>
      <c r="F514" s="24" t="s">
        <v>34</v>
      </c>
      <c r="G514" s="24" t="s">
        <v>117</v>
      </c>
      <c r="H514" s="24">
        <v>369.0</v>
      </c>
      <c r="I514" s="24" t="e">
        <v>#N/A</v>
      </c>
      <c r="J514" s="24">
        <v>387.0</v>
      </c>
      <c r="K514" s="24">
        <v>305.8</v>
      </c>
      <c r="L514" s="24">
        <v>289.2</v>
      </c>
      <c r="M514" s="24">
        <v>300.0</v>
      </c>
      <c r="N514" s="24" t="e">
        <v>#N/A</v>
      </c>
      <c r="O514" s="24" t="s">
        <v>466</v>
      </c>
    </row>
    <row r="515" ht="15.75" customHeight="1">
      <c r="A515" s="24">
        <v>512.0</v>
      </c>
      <c r="B515" s="24" t="s">
        <v>1241</v>
      </c>
      <c r="C515" s="24" t="s">
        <v>1241</v>
      </c>
      <c r="D515" s="24" t="s">
        <v>1242</v>
      </c>
      <c r="E515" s="24" t="s">
        <v>1241</v>
      </c>
      <c r="F515" s="24" t="s">
        <v>61</v>
      </c>
      <c r="G515" s="24" t="s">
        <v>104</v>
      </c>
      <c r="H515" s="24">
        <v>734.0</v>
      </c>
      <c r="I515" s="24" t="e">
        <v>#N/A</v>
      </c>
      <c r="J515" s="24">
        <v>447.0</v>
      </c>
      <c r="K515" s="24">
        <v>374.5</v>
      </c>
      <c r="L515" s="24">
        <v>374.5</v>
      </c>
      <c r="M515" s="24" t="e">
        <v>#N/A</v>
      </c>
      <c r="N515" s="24" t="e">
        <v>#N/A</v>
      </c>
      <c r="O515" s="24" t="s">
        <v>466</v>
      </c>
    </row>
    <row r="516" ht="15.75" customHeight="1">
      <c r="A516" s="24">
        <v>513.0</v>
      </c>
      <c r="B516" s="24" t="s">
        <v>1243</v>
      </c>
      <c r="C516" s="24" t="s">
        <v>1243</v>
      </c>
      <c r="D516" s="24" t="s">
        <v>1244</v>
      </c>
      <c r="E516" s="24" t="s">
        <v>1243</v>
      </c>
      <c r="F516" s="24" t="s">
        <v>61</v>
      </c>
      <c r="G516" s="24" t="s">
        <v>140</v>
      </c>
      <c r="H516" s="24">
        <v>423.0</v>
      </c>
      <c r="I516" s="24" t="e">
        <v>#N/A</v>
      </c>
      <c r="J516" s="24">
        <v>445.0</v>
      </c>
      <c r="K516" s="24" t="e">
        <v>#N/A</v>
      </c>
      <c r="L516" s="24" t="e">
        <v>#N/A</v>
      </c>
      <c r="M516" s="24" t="e">
        <v>#N/A</v>
      </c>
      <c r="N516" s="24" t="e">
        <v>#N/A</v>
      </c>
      <c r="O516" s="24" t="s">
        <v>466</v>
      </c>
    </row>
    <row r="517" ht="15.75" customHeight="1">
      <c r="A517" s="24">
        <v>514.0</v>
      </c>
      <c r="B517" s="24" t="s">
        <v>1245</v>
      </c>
      <c r="C517" s="24" t="s">
        <v>1245</v>
      </c>
      <c r="D517" s="24" t="s">
        <v>1246</v>
      </c>
      <c r="E517" s="24" t="s">
        <v>1245</v>
      </c>
      <c r="F517" s="24" t="s">
        <v>61</v>
      </c>
      <c r="G517" s="24" t="s">
        <v>95</v>
      </c>
      <c r="H517" s="24" t="e">
        <v>#N/A</v>
      </c>
      <c r="I517" s="24" t="e">
        <v>#N/A</v>
      </c>
      <c r="J517" s="24">
        <v>511.0</v>
      </c>
      <c r="K517" s="24">
        <v>315.5</v>
      </c>
      <c r="L517" s="24">
        <v>338.6</v>
      </c>
      <c r="M517" s="24">
        <v>389.7</v>
      </c>
      <c r="N517" s="24">
        <v>296.2</v>
      </c>
      <c r="O517" s="24">
        <v>46.0</v>
      </c>
    </row>
    <row r="518" ht="15.75" customHeight="1">
      <c r="A518" s="24">
        <v>515.0</v>
      </c>
      <c r="B518" s="24" t="s">
        <v>1247</v>
      </c>
      <c r="C518" s="24" t="s">
        <v>1247</v>
      </c>
      <c r="D518" s="24" t="s">
        <v>1248</v>
      </c>
      <c r="E518" s="24" t="s">
        <v>1247</v>
      </c>
      <c r="F518" s="24" t="s">
        <v>34</v>
      </c>
      <c r="G518" s="24" t="s">
        <v>39</v>
      </c>
      <c r="H518" s="24">
        <v>750.0</v>
      </c>
      <c r="I518" s="24" t="e">
        <v>#N/A</v>
      </c>
      <c r="J518" s="24">
        <v>389.0</v>
      </c>
      <c r="K518" s="24" t="e">
        <v>#N/A</v>
      </c>
      <c r="L518" s="24" t="e">
        <v>#N/A</v>
      </c>
      <c r="M518" s="24" t="e">
        <v>#N/A</v>
      </c>
      <c r="N518" s="24" t="e">
        <v>#N/A</v>
      </c>
      <c r="O518" s="24" t="s">
        <v>466</v>
      </c>
    </row>
    <row r="519" ht="15.75" customHeight="1">
      <c r="A519" s="24">
        <v>516.0</v>
      </c>
      <c r="B519" s="24" t="s">
        <v>1249</v>
      </c>
      <c r="C519" s="24" t="s">
        <v>1249</v>
      </c>
      <c r="D519" s="24" t="s">
        <v>1250</v>
      </c>
      <c r="E519" s="24" t="s">
        <v>1249</v>
      </c>
      <c r="F519" s="24" t="s">
        <v>61</v>
      </c>
      <c r="G519" s="24" t="s">
        <v>18</v>
      </c>
      <c r="H519" s="24">
        <v>657.0</v>
      </c>
      <c r="I519" s="24" t="e">
        <v>#N/A</v>
      </c>
      <c r="J519" s="24">
        <v>513.0</v>
      </c>
      <c r="K519" s="24" t="e">
        <v>#N/A</v>
      </c>
      <c r="L519" s="24" t="e">
        <v>#N/A</v>
      </c>
      <c r="M519" s="24" t="e">
        <v>#N/A</v>
      </c>
      <c r="N519" s="24" t="e">
        <v>#N/A</v>
      </c>
      <c r="O519" s="24" t="s">
        <v>466</v>
      </c>
    </row>
    <row r="520" ht="15.75" customHeight="1">
      <c r="A520" s="24">
        <v>517.0</v>
      </c>
      <c r="B520" s="24" t="s">
        <v>1251</v>
      </c>
      <c r="C520" s="24" t="s">
        <v>1251</v>
      </c>
      <c r="D520" s="24" t="s">
        <v>1252</v>
      </c>
      <c r="E520" s="24" t="s">
        <v>1251</v>
      </c>
      <c r="F520" s="24" t="e">
        <v>#N/A</v>
      </c>
      <c r="G520" s="24" t="e">
        <v>#N/A</v>
      </c>
      <c r="H520" s="24">
        <v>541.0</v>
      </c>
      <c r="I520" s="24" t="e">
        <v>#N/A</v>
      </c>
      <c r="J520" s="24" t="e">
        <v>#N/A</v>
      </c>
      <c r="K520" s="24" t="e">
        <v>#N/A</v>
      </c>
      <c r="L520" s="24" t="e">
        <v>#N/A</v>
      </c>
      <c r="M520" s="24" t="e">
        <v>#N/A</v>
      </c>
      <c r="N520" s="24" t="e">
        <v>#N/A</v>
      </c>
      <c r="O520" s="24" t="s">
        <v>466</v>
      </c>
    </row>
    <row r="521" ht="15.75" customHeight="1">
      <c r="A521" s="24">
        <v>518.0</v>
      </c>
      <c r="B521" s="24" t="s">
        <v>1253</v>
      </c>
      <c r="C521" s="24" t="s">
        <v>1253</v>
      </c>
      <c r="D521" s="24" t="s">
        <v>1254</v>
      </c>
      <c r="E521" s="24" t="s">
        <v>1253</v>
      </c>
      <c r="F521" s="24" t="s">
        <v>61</v>
      </c>
      <c r="G521" s="24" t="s">
        <v>114</v>
      </c>
      <c r="H521" s="24">
        <v>492.0</v>
      </c>
      <c r="I521" s="24" t="e">
        <v>#N/A</v>
      </c>
      <c r="J521" s="24">
        <v>514.0</v>
      </c>
      <c r="K521" s="24" t="e">
        <v>#N/A</v>
      </c>
      <c r="L521" s="24" t="e">
        <v>#N/A</v>
      </c>
      <c r="M521" s="24" t="e">
        <v>#N/A</v>
      </c>
      <c r="N521" s="24" t="e">
        <v>#N/A</v>
      </c>
      <c r="O521" s="24" t="s">
        <v>466</v>
      </c>
    </row>
    <row r="522" ht="15.75" customHeight="1">
      <c r="A522" s="24">
        <v>519.0</v>
      </c>
      <c r="B522" s="24" t="s">
        <v>1255</v>
      </c>
      <c r="C522" s="24" t="s">
        <v>1255</v>
      </c>
      <c r="D522" s="24" t="s">
        <v>1256</v>
      </c>
      <c r="E522" s="24" t="s">
        <v>1255</v>
      </c>
      <c r="F522" s="24" t="s">
        <v>34</v>
      </c>
      <c r="G522" s="24" t="s">
        <v>140</v>
      </c>
      <c r="H522" s="24">
        <v>335.0</v>
      </c>
      <c r="I522" s="24" t="e">
        <v>#N/A</v>
      </c>
      <c r="J522" s="24">
        <v>276.0</v>
      </c>
      <c r="K522" s="24">
        <v>357.1</v>
      </c>
      <c r="L522" s="24">
        <v>349.6</v>
      </c>
      <c r="M522" s="24">
        <v>382.7</v>
      </c>
      <c r="N522" s="24" t="e">
        <v>#N/A</v>
      </c>
      <c r="O522" s="24" t="s">
        <v>466</v>
      </c>
    </row>
    <row r="523" ht="15.75" customHeight="1">
      <c r="A523" s="24">
        <v>520.0</v>
      </c>
      <c r="B523" s="24" t="s">
        <v>1257</v>
      </c>
      <c r="C523" s="24" t="s">
        <v>1257</v>
      </c>
      <c r="D523" s="24" t="s">
        <v>1258</v>
      </c>
      <c r="E523" s="24" t="s">
        <v>1257</v>
      </c>
      <c r="F523" s="24" t="s">
        <v>61</v>
      </c>
      <c r="G523" s="24" t="s">
        <v>114</v>
      </c>
      <c r="H523" s="24">
        <v>433.0</v>
      </c>
      <c r="I523" s="24" t="e">
        <v>#N/A</v>
      </c>
      <c r="J523" s="24">
        <v>515.0</v>
      </c>
      <c r="K523" s="24" t="e">
        <v>#N/A</v>
      </c>
      <c r="L523" s="24" t="e">
        <v>#N/A</v>
      </c>
      <c r="M523" s="24" t="e">
        <v>#N/A</v>
      </c>
      <c r="N523" s="24" t="e">
        <v>#N/A</v>
      </c>
      <c r="O523" s="24" t="s">
        <v>466</v>
      </c>
    </row>
    <row r="524" ht="15.75" customHeight="1">
      <c r="A524" s="24">
        <v>521.0</v>
      </c>
      <c r="B524" s="24" t="s">
        <v>1259</v>
      </c>
      <c r="C524" s="24" t="s">
        <v>1259</v>
      </c>
      <c r="D524" s="24" t="s">
        <v>1260</v>
      </c>
      <c r="E524" s="24" t="s">
        <v>1259</v>
      </c>
      <c r="F524" s="24" t="s">
        <v>34</v>
      </c>
      <c r="G524" s="24" t="s">
        <v>111</v>
      </c>
      <c r="H524" s="24" t="e">
        <v>#N/A</v>
      </c>
      <c r="I524" s="24" t="e">
        <v>#N/A</v>
      </c>
      <c r="J524" s="24">
        <v>522.0</v>
      </c>
      <c r="K524" s="24" t="e">
        <v>#N/A</v>
      </c>
      <c r="L524" s="24">
        <v>388.5</v>
      </c>
      <c r="M524" s="24" t="e">
        <v>#N/A</v>
      </c>
      <c r="N524" s="24" t="e">
        <v>#N/A</v>
      </c>
      <c r="O524" s="24">
        <v>73.0</v>
      </c>
    </row>
    <row r="525" ht="15.75" customHeight="1">
      <c r="A525" s="24">
        <v>522.0</v>
      </c>
      <c r="B525" s="24" t="s">
        <v>1261</v>
      </c>
      <c r="C525" s="24" t="s">
        <v>1261</v>
      </c>
      <c r="D525" s="24" t="s">
        <v>1262</v>
      </c>
      <c r="E525" s="24" t="s">
        <v>1261</v>
      </c>
      <c r="F525" s="24" t="s">
        <v>17</v>
      </c>
      <c r="G525" s="24" t="s">
        <v>123</v>
      </c>
      <c r="H525" s="24">
        <v>475.0</v>
      </c>
      <c r="I525" s="24" t="e">
        <v>#N/A</v>
      </c>
      <c r="J525" s="24">
        <v>519.0</v>
      </c>
      <c r="K525" s="24" t="e">
        <v>#N/A</v>
      </c>
      <c r="L525" s="24">
        <v>393.5</v>
      </c>
      <c r="M525" s="24">
        <v>365.7</v>
      </c>
      <c r="N525" s="24" t="e">
        <v>#N/A</v>
      </c>
      <c r="O525" s="24" t="s">
        <v>466</v>
      </c>
    </row>
    <row r="526" ht="15.75" customHeight="1">
      <c r="A526" s="24">
        <v>523.0</v>
      </c>
      <c r="B526" s="24" t="s">
        <v>1263</v>
      </c>
      <c r="C526" s="24" t="s">
        <v>1263</v>
      </c>
      <c r="D526" s="24" t="s">
        <v>1264</v>
      </c>
      <c r="E526" s="24" t="s">
        <v>1263</v>
      </c>
      <c r="F526" s="24" t="s">
        <v>34</v>
      </c>
      <c r="G526" s="24" t="s">
        <v>66</v>
      </c>
      <c r="H526" s="24" t="e">
        <v>#N/A</v>
      </c>
      <c r="I526" s="24" t="e">
        <v>#N/A</v>
      </c>
      <c r="J526" s="24">
        <v>467.0</v>
      </c>
      <c r="K526" s="24">
        <v>345.5</v>
      </c>
      <c r="L526" s="24">
        <v>353.5</v>
      </c>
      <c r="M526" s="24" t="e">
        <v>#N/A</v>
      </c>
      <c r="N526" s="24">
        <v>316.0</v>
      </c>
      <c r="O526" s="24">
        <v>57.0</v>
      </c>
    </row>
    <row r="527" ht="15.75" customHeight="1">
      <c r="A527" s="24">
        <v>524.0</v>
      </c>
      <c r="B527" s="24" t="s">
        <v>1265</v>
      </c>
      <c r="C527" s="24" t="s">
        <v>1265</v>
      </c>
      <c r="D527" s="24" t="s">
        <v>1266</v>
      </c>
      <c r="E527" s="24" t="s">
        <v>1265</v>
      </c>
      <c r="F527" s="24" t="s">
        <v>75</v>
      </c>
      <c r="G527" s="24" t="s">
        <v>114</v>
      </c>
      <c r="H527" s="24">
        <v>808.0</v>
      </c>
      <c r="I527" s="24" t="e">
        <v>#N/A</v>
      </c>
      <c r="J527" s="24">
        <v>521.0</v>
      </c>
      <c r="K527" s="24">
        <v>333.0</v>
      </c>
      <c r="L527" s="24">
        <v>341.5</v>
      </c>
      <c r="M527" s="24">
        <v>395.7</v>
      </c>
      <c r="N527" s="24" t="e">
        <v>#N/A</v>
      </c>
      <c r="O527" s="24" t="s">
        <v>466</v>
      </c>
    </row>
    <row r="528" ht="15.75" customHeight="1">
      <c r="A528" s="24">
        <v>525.0</v>
      </c>
      <c r="B528" s="24" t="s">
        <v>1267</v>
      </c>
      <c r="C528" s="24" t="s">
        <v>1267</v>
      </c>
      <c r="D528" s="24" t="s">
        <v>1268</v>
      </c>
      <c r="E528" s="24" t="s">
        <v>1267</v>
      </c>
      <c r="F528" s="24" t="e">
        <v>#N/A</v>
      </c>
      <c r="G528" s="24" t="e">
        <v>#N/A</v>
      </c>
      <c r="H528" s="24" t="e">
        <v>#N/A</v>
      </c>
      <c r="I528" s="24" t="e">
        <v>#N/A</v>
      </c>
      <c r="J528" s="24" t="e">
        <v>#N/A</v>
      </c>
      <c r="K528" s="24">
        <v>334.1</v>
      </c>
      <c r="L528" s="24">
        <v>317.9</v>
      </c>
      <c r="M528" s="24">
        <v>327.1</v>
      </c>
      <c r="N528" s="24">
        <v>300.3</v>
      </c>
      <c r="O528" s="24" t="s">
        <v>466</v>
      </c>
    </row>
    <row r="529" ht="15.75" customHeight="1">
      <c r="A529" s="24">
        <v>526.0</v>
      </c>
      <c r="B529" s="24" t="s">
        <v>1269</v>
      </c>
      <c r="C529" s="24" t="s">
        <v>1269</v>
      </c>
      <c r="D529" s="24" t="s">
        <v>1270</v>
      </c>
      <c r="E529" s="24" t="s">
        <v>1269</v>
      </c>
      <c r="F529" s="24" t="s">
        <v>34</v>
      </c>
      <c r="G529" s="24" t="s">
        <v>107</v>
      </c>
      <c r="H529" s="24">
        <v>852.0</v>
      </c>
      <c r="I529" s="24" t="e">
        <v>#N/A</v>
      </c>
      <c r="J529" s="24">
        <v>523.0</v>
      </c>
      <c r="K529" s="24">
        <v>365.0</v>
      </c>
      <c r="L529" s="24">
        <v>325.2</v>
      </c>
      <c r="M529" s="24">
        <v>470.5</v>
      </c>
      <c r="N529" s="24" t="e">
        <v>#N/A</v>
      </c>
      <c r="O529" s="24">
        <v>71.0</v>
      </c>
    </row>
    <row r="530" ht="15.75" customHeight="1">
      <c r="A530" s="24">
        <v>527.0</v>
      </c>
      <c r="B530" s="24" t="s">
        <v>1271</v>
      </c>
      <c r="C530" s="24" t="s">
        <v>1271</v>
      </c>
      <c r="D530" s="24" t="s">
        <v>1272</v>
      </c>
      <c r="E530" s="24" t="s">
        <v>1271</v>
      </c>
      <c r="F530" s="24" t="s">
        <v>75</v>
      </c>
      <c r="G530" s="24" t="s">
        <v>36</v>
      </c>
      <c r="H530" s="24">
        <v>804.0</v>
      </c>
      <c r="I530" s="24" t="e">
        <v>#N/A</v>
      </c>
      <c r="J530" s="24">
        <v>525.0</v>
      </c>
      <c r="K530" s="24" t="e">
        <v>#N/A</v>
      </c>
      <c r="L530" s="24" t="e">
        <v>#N/A</v>
      </c>
      <c r="M530" s="24" t="e">
        <v>#N/A</v>
      </c>
      <c r="N530" s="24" t="e">
        <v>#N/A</v>
      </c>
      <c r="O530" s="24" t="s">
        <v>466</v>
      </c>
    </row>
    <row r="531" ht="15.75" customHeight="1">
      <c r="A531" s="24">
        <v>528.0</v>
      </c>
      <c r="B531" s="24" t="s">
        <v>1273</v>
      </c>
      <c r="C531" s="24" t="s">
        <v>1273</v>
      </c>
      <c r="D531" s="24" t="s">
        <v>1274</v>
      </c>
      <c r="E531" s="24" t="s">
        <v>1273</v>
      </c>
      <c r="F531" s="24" t="s">
        <v>61</v>
      </c>
      <c r="G531" s="24" t="s">
        <v>123</v>
      </c>
      <c r="H531" s="24">
        <v>464.0</v>
      </c>
      <c r="I531" s="24" t="e">
        <v>#N/A</v>
      </c>
      <c r="J531" s="24">
        <v>524.0</v>
      </c>
      <c r="K531" s="24" t="e">
        <v>#N/A</v>
      </c>
      <c r="L531" s="24" t="e">
        <v>#N/A</v>
      </c>
      <c r="M531" s="24" t="e">
        <v>#N/A</v>
      </c>
      <c r="N531" s="24" t="e">
        <v>#N/A</v>
      </c>
      <c r="O531" s="24" t="s">
        <v>466</v>
      </c>
    </row>
    <row r="532" ht="15.75" customHeight="1">
      <c r="A532" s="24">
        <v>529.0</v>
      </c>
      <c r="B532" s="24" t="s">
        <v>1275</v>
      </c>
      <c r="C532" s="24" t="s">
        <v>1275</v>
      </c>
      <c r="D532" s="24" t="s">
        <v>1276</v>
      </c>
      <c r="E532" s="24" t="s">
        <v>1275</v>
      </c>
      <c r="F532" s="24" t="s">
        <v>61</v>
      </c>
      <c r="G532" s="24" t="s">
        <v>44</v>
      </c>
      <c r="H532" s="24">
        <v>741.0</v>
      </c>
      <c r="I532" s="24" t="e">
        <v>#N/A</v>
      </c>
      <c r="J532" s="24">
        <v>527.0</v>
      </c>
      <c r="K532" s="24" t="e">
        <v>#N/A</v>
      </c>
      <c r="L532" s="24" t="e">
        <v>#N/A</v>
      </c>
      <c r="M532" s="24" t="e">
        <v>#N/A</v>
      </c>
      <c r="N532" s="24" t="e">
        <v>#N/A</v>
      </c>
      <c r="O532" s="24" t="s">
        <v>466</v>
      </c>
    </row>
    <row r="533" ht="15.75" customHeight="1">
      <c r="A533" s="24">
        <v>530.0</v>
      </c>
      <c r="B533" s="24" t="s">
        <v>1277</v>
      </c>
      <c r="C533" s="24" t="s">
        <v>1277</v>
      </c>
      <c r="D533" s="24" t="s">
        <v>1278</v>
      </c>
      <c r="E533" s="24" t="s">
        <v>1277</v>
      </c>
      <c r="F533" s="24" t="s">
        <v>17</v>
      </c>
      <c r="G533" s="24" t="s">
        <v>18</v>
      </c>
      <c r="H533" s="24">
        <v>561.0</v>
      </c>
      <c r="I533" s="24" t="e">
        <v>#N/A</v>
      </c>
      <c r="J533" s="24">
        <v>490.0</v>
      </c>
      <c r="K533" s="24">
        <v>344.0</v>
      </c>
      <c r="L533" s="24">
        <v>358.6</v>
      </c>
      <c r="M533" s="24">
        <v>337.6</v>
      </c>
      <c r="N533" s="24" t="e">
        <v>#N/A</v>
      </c>
      <c r="O533" s="24" t="s">
        <v>466</v>
      </c>
    </row>
    <row r="534" ht="15.75" customHeight="1">
      <c r="A534" s="24">
        <v>531.0</v>
      </c>
      <c r="B534" s="24" t="s">
        <v>1279</v>
      </c>
      <c r="C534" s="24" t="s">
        <v>1279</v>
      </c>
      <c r="D534" s="24" t="s">
        <v>1280</v>
      </c>
      <c r="E534" s="24" t="s">
        <v>1279</v>
      </c>
      <c r="F534" s="24" t="s">
        <v>17</v>
      </c>
      <c r="G534" s="24" t="s">
        <v>44</v>
      </c>
      <c r="H534" s="24" t="e">
        <v>#N/A</v>
      </c>
      <c r="I534" s="24" t="e">
        <v>#N/A</v>
      </c>
      <c r="J534" s="24">
        <v>528.0</v>
      </c>
      <c r="K534" s="24" t="e">
        <v>#N/A</v>
      </c>
      <c r="L534" s="24" t="e">
        <v>#N/A</v>
      </c>
      <c r="M534" s="24" t="e">
        <v>#N/A</v>
      </c>
      <c r="N534" s="24" t="e">
        <v>#N/A</v>
      </c>
      <c r="O534" s="24" t="s">
        <v>466</v>
      </c>
    </row>
    <row r="535" ht="15.75" customHeight="1">
      <c r="A535" s="24">
        <v>532.0</v>
      </c>
      <c r="B535" s="24" t="s">
        <v>1281</v>
      </c>
      <c r="C535" s="24" t="s">
        <v>1281</v>
      </c>
      <c r="D535" s="24" t="s">
        <v>1282</v>
      </c>
      <c r="E535" s="24" t="s">
        <v>1281</v>
      </c>
      <c r="F535" s="24" t="e">
        <v>#N/A</v>
      </c>
      <c r="G535" s="24" t="e">
        <v>#N/A</v>
      </c>
      <c r="H535" s="24" t="e">
        <v>#N/A</v>
      </c>
      <c r="I535" s="24" t="e">
        <v>#N/A</v>
      </c>
      <c r="J535" s="24" t="e">
        <v>#N/A</v>
      </c>
      <c r="K535" s="24" t="e">
        <v>#N/A</v>
      </c>
      <c r="L535" s="24" t="e">
        <v>#N/A</v>
      </c>
      <c r="M535" s="24" t="e">
        <v>#N/A</v>
      </c>
      <c r="N535" s="24" t="e">
        <v>#N/A</v>
      </c>
      <c r="O535" s="24" t="s">
        <v>466</v>
      </c>
    </row>
    <row r="536" ht="15.75" customHeight="1">
      <c r="A536" s="24">
        <v>533.0</v>
      </c>
      <c r="B536" s="24" t="s">
        <v>1283</v>
      </c>
      <c r="C536" s="24" t="s">
        <v>1283</v>
      </c>
      <c r="D536" s="24" t="s">
        <v>1284</v>
      </c>
      <c r="E536" s="24" t="s">
        <v>1283</v>
      </c>
      <c r="F536" s="24" t="s">
        <v>34</v>
      </c>
      <c r="G536" s="24" t="s">
        <v>41</v>
      </c>
      <c r="H536" s="24" t="e">
        <v>#N/A</v>
      </c>
      <c r="I536" s="24" t="e">
        <v>#N/A</v>
      </c>
      <c r="J536" s="24">
        <v>529.0</v>
      </c>
      <c r="K536" s="24">
        <v>365.1</v>
      </c>
      <c r="L536" s="24">
        <v>351.6</v>
      </c>
      <c r="M536" s="24">
        <v>377.5</v>
      </c>
      <c r="N536" s="24">
        <v>297.2</v>
      </c>
      <c r="O536" s="24">
        <v>42.0</v>
      </c>
    </row>
    <row r="537" ht="15.75" customHeight="1">
      <c r="A537" s="24">
        <v>534.0</v>
      </c>
      <c r="B537" s="24" t="s">
        <v>1285</v>
      </c>
      <c r="C537" s="24" t="s">
        <v>1285</v>
      </c>
      <c r="D537" s="24" t="s">
        <v>1286</v>
      </c>
      <c r="E537" s="24" t="s">
        <v>1285</v>
      </c>
      <c r="F537" s="24" t="s">
        <v>61</v>
      </c>
      <c r="G537" s="24" t="s">
        <v>123</v>
      </c>
      <c r="H537" s="24">
        <v>436.0</v>
      </c>
      <c r="I537" s="24" t="e">
        <v>#N/A</v>
      </c>
      <c r="J537" s="24">
        <v>530.0</v>
      </c>
      <c r="K537" s="24" t="e">
        <v>#N/A</v>
      </c>
      <c r="L537" s="24" t="e">
        <v>#N/A</v>
      </c>
      <c r="M537" s="24" t="e">
        <v>#N/A</v>
      </c>
      <c r="N537" s="24" t="e">
        <v>#N/A</v>
      </c>
      <c r="O537" s="24" t="s">
        <v>466</v>
      </c>
    </row>
    <row r="538" ht="15.75" customHeight="1">
      <c r="A538" s="24">
        <v>535.0</v>
      </c>
      <c r="B538" s="24" t="s">
        <v>1287</v>
      </c>
      <c r="C538" s="24" t="s">
        <v>1287</v>
      </c>
      <c r="D538" s="24" t="s">
        <v>1288</v>
      </c>
      <c r="E538" s="24" t="s">
        <v>1287</v>
      </c>
      <c r="F538" s="24" t="s">
        <v>34</v>
      </c>
      <c r="G538" s="24" t="s">
        <v>81</v>
      </c>
      <c r="H538" s="24">
        <v>526.0</v>
      </c>
      <c r="I538" s="24" t="e">
        <v>#N/A</v>
      </c>
      <c r="J538" s="24">
        <v>424.0</v>
      </c>
      <c r="K538" s="24" t="e">
        <v>#N/A</v>
      </c>
      <c r="L538" s="24" t="e">
        <v>#N/A</v>
      </c>
      <c r="M538" s="24" t="e">
        <v>#N/A</v>
      </c>
      <c r="N538" s="24" t="e">
        <v>#N/A</v>
      </c>
      <c r="O538" s="24" t="s">
        <v>466</v>
      </c>
    </row>
    <row r="539" ht="15.75" customHeight="1">
      <c r="A539" s="24">
        <v>536.0</v>
      </c>
      <c r="B539" s="24" t="s">
        <v>1289</v>
      </c>
      <c r="C539" s="24" t="s">
        <v>1289</v>
      </c>
      <c r="D539" s="24" t="s">
        <v>1290</v>
      </c>
      <c r="E539" s="24" t="s">
        <v>1289</v>
      </c>
      <c r="F539" s="24" t="e">
        <v>#N/A</v>
      </c>
      <c r="G539" s="24" t="e">
        <v>#N/A</v>
      </c>
      <c r="H539" s="24" t="e">
        <v>#N/A</v>
      </c>
      <c r="I539" s="24" t="e">
        <v>#N/A</v>
      </c>
      <c r="J539" s="24" t="e">
        <v>#N/A</v>
      </c>
      <c r="K539" s="24" t="e">
        <v>#N/A</v>
      </c>
      <c r="L539" s="24" t="e">
        <v>#N/A</v>
      </c>
      <c r="M539" s="24" t="e">
        <v>#N/A</v>
      </c>
      <c r="N539" s="24" t="e">
        <v>#N/A</v>
      </c>
      <c r="O539" s="24">
        <v>100.0</v>
      </c>
    </row>
    <row r="540" ht="15.75" customHeight="1">
      <c r="A540" s="24">
        <v>537.0</v>
      </c>
      <c r="B540" s="24" t="s">
        <v>1291</v>
      </c>
      <c r="C540" s="24" t="s">
        <v>1291</v>
      </c>
      <c r="D540" s="24" t="s">
        <v>1292</v>
      </c>
      <c r="E540" s="24" t="s">
        <v>1291</v>
      </c>
      <c r="F540" s="24" t="s">
        <v>34</v>
      </c>
      <c r="G540" s="24" t="s">
        <v>27</v>
      </c>
      <c r="H540" s="24">
        <v>533.0</v>
      </c>
      <c r="I540" s="24" t="e">
        <v>#N/A</v>
      </c>
      <c r="J540" s="24">
        <v>531.0</v>
      </c>
      <c r="K540" s="24" t="e">
        <v>#N/A</v>
      </c>
      <c r="L540" s="24" t="e">
        <v>#N/A</v>
      </c>
      <c r="M540" s="24" t="e">
        <v>#N/A</v>
      </c>
      <c r="N540" s="24" t="e">
        <v>#N/A</v>
      </c>
      <c r="O540" s="24" t="s">
        <v>466</v>
      </c>
    </row>
    <row r="541" ht="15.75" customHeight="1">
      <c r="A541" s="24">
        <v>538.0</v>
      </c>
      <c r="B541" s="22" t="s">
        <v>1293</v>
      </c>
      <c r="C541" s="22" t="s">
        <v>1293</v>
      </c>
      <c r="D541" s="22" t="s">
        <v>1294</v>
      </c>
      <c r="E541" s="22" t="s">
        <v>1293</v>
      </c>
      <c r="F541" s="24" t="s">
        <v>61</v>
      </c>
      <c r="G541" s="24" t="s">
        <v>102</v>
      </c>
      <c r="H541" s="24" t="e">
        <v>#N/A</v>
      </c>
      <c r="I541" s="24" t="e">
        <v>#N/A</v>
      </c>
      <c r="J541" s="24">
        <v>533.0</v>
      </c>
      <c r="K541" s="24">
        <v>349.5</v>
      </c>
      <c r="L541" s="24">
        <v>359.7</v>
      </c>
      <c r="M541" s="24">
        <v>334.0</v>
      </c>
      <c r="N541" s="24">
        <v>269.5</v>
      </c>
      <c r="O541" s="24">
        <v>44.0</v>
      </c>
    </row>
    <row r="542" ht="15.75" customHeight="1">
      <c r="A542" s="24">
        <v>539.0</v>
      </c>
      <c r="B542" s="24" t="s">
        <v>1295</v>
      </c>
      <c r="C542" s="24" t="s">
        <v>1295</v>
      </c>
      <c r="D542" s="24" t="s">
        <v>1296</v>
      </c>
      <c r="E542" s="24" t="s">
        <v>1295</v>
      </c>
      <c r="F542" s="24" t="s">
        <v>34</v>
      </c>
      <c r="G542" s="24" t="s">
        <v>85</v>
      </c>
      <c r="H542" s="24" t="e">
        <v>#N/A</v>
      </c>
      <c r="I542" s="24" t="e">
        <v>#N/A</v>
      </c>
      <c r="J542" s="24">
        <v>534.0</v>
      </c>
      <c r="K542" s="24" t="e">
        <v>#N/A</v>
      </c>
      <c r="L542" s="24" t="e">
        <v>#N/A</v>
      </c>
      <c r="M542" s="24" t="e">
        <v>#N/A</v>
      </c>
      <c r="N542" s="24" t="e">
        <v>#N/A</v>
      </c>
      <c r="O542" s="24">
        <v>90.0</v>
      </c>
    </row>
    <row r="543" ht="15.75" customHeight="1">
      <c r="A543" s="24">
        <v>540.0</v>
      </c>
      <c r="B543" s="24" t="s">
        <v>1297</v>
      </c>
      <c r="C543" s="24" t="s">
        <v>1297</v>
      </c>
      <c r="D543" s="24" t="s">
        <v>1298</v>
      </c>
      <c r="E543" s="24" t="s">
        <v>1297</v>
      </c>
      <c r="F543" s="24" t="s">
        <v>34</v>
      </c>
      <c r="G543" s="24" t="s">
        <v>77</v>
      </c>
      <c r="H543" s="24">
        <v>509.0</v>
      </c>
      <c r="I543" s="24" t="e">
        <v>#N/A</v>
      </c>
      <c r="J543" s="24">
        <v>536.0</v>
      </c>
      <c r="K543" s="24" t="e">
        <v>#N/A</v>
      </c>
      <c r="L543" s="24" t="e">
        <v>#N/A</v>
      </c>
      <c r="M543" s="24" t="e">
        <v>#N/A</v>
      </c>
      <c r="N543" s="24" t="e">
        <v>#N/A</v>
      </c>
      <c r="O543" s="24" t="s">
        <v>466</v>
      </c>
    </row>
    <row r="544" ht="15.75" customHeight="1">
      <c r="A544" s="24">
        <v>541.0</v>
      </c>
      <c r="B544" s="22" t="s">
        <v>1299</v>
      </c>
      <c r="C544" s="22" t="s">
        <v>1299</v>
      </c>
      <c r="D544" s="22" t="s">
        <v>1300</v>
      </c>
      <c r="E544" s="22" t="s">
        <v>1299</v>
      </c>
      <c r="F544" s="24" t="s">
        <v>61</v>
      </c>
      <c r="G544" s="24" t="s">
        <v>81</v>
      </c>
      <c r="H544" s="24">
        <v>723.0</v>
      </c>
      <c r="I544" s="24" t="e">
        <v>#N/A</v>
      </c>
      <c r="J544" s="24">
        <v>538.0</v>
      </c>
      <c r="K544" s="24" t="e">
        <v>#N/A</v>
      </c>
      <c r="L544" s="24" t="e">
        <v>#N/A</v>
      </c>
      <c r="M544" s="24" t="e">
        <v>#N/A</v>
      </c>
      <c r="N544" s="24" t="e">
        <v>#N/A</v>
      </c>
      <c r="O544" s="24" t="s">
        <v>466</v>
      </c>
    </row>
    <row r="545" ht="15.75" customHeight="1">
      <c r="A545" s="24">
        <v>542.0</v>
      </c>
      <c r="B545" s="24" t="s">
        <v>1301</v>
      </c>
      <c r="C545" s="24" t="s">
        <v>1301</v>
      </c>
      <c r="D545" s="24" t="s">
        <v>1302</v>
      </c>
      <c r="E545" s="24" t="s">
        <v>1301</v>
      </c>
      <c r="F545" s="24" t="s">
        <v>34</v>
      </c>
      <c r="G545" s="24" t="s">
        <v>123</v>
      </c>
      <c r="H545" s="24" t="e">
        <v>#N/A</v>
      </c>
      <c r="I545" s="24" t="e">
        <v>#N/A</v>
      </c>
      <c r="J545" s="24">
        <v>484.0</v>
      </c>
      <c r="K545" s="24" t="e">
        <v>#N/A</v>
      </c>
      <c r="L545" s="24" t="e">
        <v>#N/A</v>
      </c>
      <c r="M545" s="24" t="e">
        <v>#N/A</v>
      </c>
      <c r="N545" s="24">
        <v>276.5</v>
      </c>
      <c r="O545" s="24">
        <v>58.0</v>
      </c>
    </row>
    <row r="546" ht="15.75" customHeight="1">
      <c r="A546" s="24">
        <v>543.0</v>
      </c>
      <c r="B546" s="24" t="s">
        <v>1303</v>
      </c>
      <c r="C546" s="24" t="s">
        <v>1303</v>
      </c>
      <c r="D546" s="24" t="s">
        <v>1304</v>
      </c>
      <c r="E546" s="24" t="s">
        <v>1303</v>
      </c>
      <c r="F546" s="24" t="s">
        <v>17</v>
      </c>
      <c r="G546" s="24" t="s">
        <v>123</v>
      </c>
      <c r="H546" s="24">
        <v>502.0</v>
      </c>
      <c r="I546" s="24" t="e">
        <v>#N/A</v>
      </c>
      <c r="J546" s="24">
        <v>540.0</v>
      </c>
      <c r="K546" s="24">
        <v>376.0</v>
      </c>
      <c r="L546" s="24">
        <v>383.5</v>
      </c>
      <c r="M546" s="24">
        <v>373.0</v>
      </c>
      <c r="N546" s="24" t="e">
        <v>#N/A</v>
      </c>
      <c r="O546" s="24" t="s">
        <v>466</v>
      </c>
    </row>
    <row r="547" ht="15.75" customHeight="1">
      <c r="A547" s="24">
        <v>544.0</v>
      </c>
      <c r="B547" s="24" t="s">
        <v>1305</v>
      </c>
      <c r="C547" s="24" t="s">
        <v>1305</v>
      </c>
      <c r="D547" s="24" t="s">
        <v>1306</v>
      </c>
      <c r="E547" s="24" t="s">
        <v>1305</v>
      </c>
      <c r="F547" s="24" t="s">
        <v>17</v>
      </c>
      <c r="G547" s="24" t="s">
        <v>95</v>
      </c>
      <c r="H547" s="24">
        <v>560.0</v>
      </c>
      <c r="I547" s="24" t="e">
        <v>#N/A</v>
      </c>
      <c r="J547" s="24">
        <v>508.0</v>
      </c>
      <c r="K547" s="24">
        <v>350.3</v>
      </c>
      <c r="L547" s="24">
        <v>367.8</v>
      </c>
      <c r="M547" s="24">
        <v>329.3</v>
      </c>
      <c r="N547" s="24">
        <v>320.0</v>
      </c>
      <c r="O547" s="24" t="s">
        <v>466</v>
      </c>
    </row>
    <row r="548" ht="15.75" customHeight="1">
      <c r="A548" s="24">
        <v>545.0</v>
      </c>
      <c r="B548" s="24" t="s">
        <v>1307</v>
      </c>
      <c r="C548" s="24" t="s">
        <v>1307</v>
      </c>
      <c r="D548" s="24" t="s">
        <v>1308</v>
      </c>
      <c r="E548" s="24" t="s">
        <v>1307</v>
      </c>
      <c r="F548" s="24" t="s">
        <v>17</v>
      </c>
      <c r="G548" s="24" t="s">
        <v>53</v>
      </c>
      <c r="H548" s="24">
        <v>531.0</v>
      </c>
      <c r="I548" s="24" t="e">
        <v>#N/A</v>
      </c>
      <c r="J548" s="24">
        <v>541.0</v>
      </c>
      <c r="K548" s="24" t="e">
        <v>#N/A</v>
      </c>
      <c r="L548" s="24" t="e">
        <v>#N/A</v>
      </c>
      <c r="M548" s="24" t="e">
        <v>#N/A</v>
      </c>
      <c r="N548" s="24" t="e">
        <v>#N/A</v>
      </c>
      <c r="O548" s="24" t="s">
        <v>466</v>
      </c>
    </row>
    <row r="549" ht="15.75" customHeight="1">
      <c r="A549" s="24">
        <v>546.0</v>
      </c>
      <c r="B549" s="24" t="s">
        <v>1309</v>
      </c>
      <c r="C549" s="24" t="s">
        <v>1309</v>
      </c>
      <c r="D549" s="24" t="s">
        <v>1310</v>
      </c>
      <c r="E549" s="24" t="s">
        <v>1309</v>
      </c>
      <c r="F549" s="24" t="s">
        <v>17</v>
      </c>
      <c r="G549" s="24" t="s">
        <v>107</v>
      </c>
      <c r="H549" s="24">
        <v>663.0</v>
      </c>
      <c r="I549" s="24" t="e">
        <v>#N/A</v>
      </c>
      <c r="J549" s="24">
        <v>428.0</v>
      </c>
      <c r="K549" s="24">
        <v>359.5</v>
      </c>
      <c r="L549" s="24">
        <v>362.3</v>
      </c>
      <c r="M549" s="24">
        <v>330.4</v>
      </c>
      <c r="N549" s="24" t="e">
        <v>#N/A</v>
      </c>
      <c r="O549" s="24" t="s">
        <v>466</v>
      </c>
    </row>
    <row r="550" ht="15.75" customHeight="1">
      <c r="A550" s="24">
        <v>547.0</v>
      </c>
      <c r="B550" s="24" t="s">
        <v>1311</v>
      </c>
      <c r="C550" s="24" t="s">
        <v>1311</v>
      </c>
      <c r="D550" s="24" t="s">
        <v>1312</v>
      </c>
      <c r="E550" s="24" t="s">
        <v>1311</v>
      </c>
      <c r="F550" s="24" t="s">
        <v>61</v>
      </c>
      <c r="G550" s="24" t="s">
        <v>85</v>
      </c>
      <c r="H550" s="24" t="e">
        <v>#N/A</v>
      </c>
      <c r="I550" s="24" t="e">
        <v>#N/A</v>
      </c>
      <c r="J550" s="24">
        <v>556.0</v>
      </c>
      <c r="K550" s="24" t="e">
        <v>#N/A</v>
      </c>
      <c r="L550" s="24" t="e">
        <v>#N/A</v>
      </c>
      <c r="M550" s="24" t="e">
        <v>#N/A</v>
      </c>
      <c r="N550" s="24" t="e">
        <v>#N/A</v>
      </c>
      <c r="O550" s="24">
        <v>65.0</v>
      </c>
    </row>
    <row r="551" ht="15.75" customHeight="1">
      <c r="A551" s="24">
        <v>548.0</v>
      </c>
      <c r="B551" s="24" t="s">
        <v>1313</v>
      </c>
      <c r="C551" s="24" t="s">
        <v>1313</v>
      </c>
      <c r="D551" s="24" t="s">
        <v>1314</v>
      </c>
      <c r="E551" s="24" t="s">
        <v>1313</v>
      </c>
      <c r="F551" s="24" t="s">
        <v>34</v>
      </c>
      <c r="G551" s="24" t="s">
        <v>70</v>
      </c>
      <c r="H551" s="24" t="e">
        <v>#N/A</v>
      </c>
      <c r="I551" s="24" t="e">
        <v>#N/A</v>
      </c>
      <c r="J551" s="24">
        <v>395.0</v>
      </c>
      <c r="K551" s="24" t="e">
        <v>#N/A</v>
      </c>
      <c r="L551" s="24" t="e">
        <v>#N/A</v>
      </c>
      <c r="M551" s="24" t="e">
        <v>#N/A</v>
      </c>
      <c r="N551" s="24" t="e">
        <v>#N/A</v>
      </c>
      <c r="O551" s="24" t="s">
        <v>466</v>
      </c>
    </row>
    <row r="552" ht="15.75" customHeight="1">
      <c r="A552" s="24">
        <v>549.0</v>
      </c>
      <c r="B552" s="24" t="s">
        <v>1315</v>
      </c>
      <c r="C552" s="24" t="s">
        <v>1315</v>
      </c>
      <c r="D552" s="24" t="s">
        <v>1316</v>
      </c>
      <c r="E552" s="24" t="s">
        <v>1315</v>
      </c>
      <c r="F552" s="24" t="s">
        <v>17</v>
      </c>
      <c r="G552" s="24" t="s">
        <v>58</v>
      </c>
      <c r="H552" s="24">
        <v>839.0</v>
      </c>
      <c r="I552" s="24" t="e">
        <v>#N/A</v>
      </c>
      <c r="J552" s="24">
        <v>578.0</v>
      </c>
      <c r="K552" s="24">
        <v>328.4</v>
      </c>
      <c r="L552" s="24">
        <v>332.8</v>
      </c>
      <c r="M552" s="24">
        <v>320.3</v>
      </c>
      <c r="N552" s="24" t="e">
        <v>#N/A</v>
      </c>
      <c r="O552" s="24">
        <v>63.0</v>
      </c>
    </row>
    <row r="553" ht="15.75" customHeight="1">
      <c r="A553" s="24">
        <v>550.0</v>
      </c>
      <c r="B553" s="24" t="s">
        <v>1317</v>
      </c>
      <c r="C553" s="24" t="s">
        <v>1317</v>
      </c>
      <c r="D553" s="24" t="s">
        <v>1318</v>
      </c>
      <c r="E553" s="24" t="s">
        <v>1317</v>
      </c>
      <c r="F553" s="24" t="s">
        <v>17</v>
      </c>
      <c r="G553" s="24" t="s">
        <v>140</v>
      </c>
      <c r="H553" s="24">
        <v>546.0</v>
      </c>
      <c r="I553" s="24" t="e">
        <v>#N/A</v>
      </c>
      <c r="J553" s="24">
        <v>543.0</v>
      </c>
      <c r="K553" s="24" t="e">
        <v>#N/A</v>
      </c>
      <c r="L553" s="24" t="e">
        <v>#N/A</v>
      </c>
      <c r="M553" s="24" t="e">
        <v>#N/A</v>
      </c>
      <c r="N553" s="24" t="e">
        <v>#N/A</v>
      </c>
      <c r="O553" s="24" t="s">
        <v>466</v>
      </c>
    </row>
    <row r="554" ht="15.75" customHeight="1">
      <c r="A554" s="24">
        <v>551.0</v>
      </c>
      <c r="B554" s="24" t="s">
        <v>1319</v>
      </c>
      <c r="C554" s="24" t="s">
        <v>1319</v>
      </c>
      <c r="D554" s="24" t="s">
        <v>1320</v>
      </c>
      <c r="E554" s="24" t="s">
        <v>1319</v>
      </c>
      <c r="F554" s="24" t="e">
        <v>#N/A</v>
      </c>
      <c r="G554" s="24" t="e">
        <v>#N/A</v>
      </c>
      <c r="H554" s="24">
        <v>539.0</v>
      </c>
      <c r="I554" s="24" t="e">
        <v>#N/A</v>
      </c>
      <c r="J554" s="24" t="e">
        <v>#N/A</v>
      </c>
      <c r="K554" s="24" t="e">
        <v>#N/A</v>
      </c>
      <c r="L554" s="24" t="e">
        <v>#N/A</v>
      </c>
      <c r="M554" s="24" t="e">
        <v>#N/A</v>
      </c>
      <c r="N554" s="24" t="e">
        <v>#N/A</v>
      </c>
      <c r="O554" s="24" t="s">
        <v>466</v>
      </c>
    </row>
    <row r="555" ht="15.75" customHeight="1">
      <c r="A555" s="24">
        <v>552.0</v>
      </c>
      <c r="B555" s="24" t="s">
        <v>1321</v>
      </c>
      <c r="C555" s="24" t="s">
        <v>1321</v>
      </c>
      <c r="D555" s="24" t="s">
        <v>1322</v>
      </c>
      <c r="E555" s="24" t="s">
        <v>1321</v>
      </c>
      <c r="F555" s="24" t="s">
        <v>61</v>
      </c>
      <c r="G555" s="24" t="s">
        <v>58</v>
      </c>
      <c r="H555" s="24">
        <v>537.0</v>
      </c>
      <c r="I555" s="24" t="e">
        <v>#N/A</v>
      </c>
      <c r="J555" s="24">
        <v>544.0</v>
      </c>
      <c r="K555" s="24" t="e">
        <v>#N/A</v>
      </c>
      <c r="L555" s="24" t="e">
        <v>#N/A</v>
      </c>
      <c r="M555" s="24" t="e">
        <v>#N/A</v>
      </c>
      <c r="N555" s="24" t="e">
        <v>#N/A</v>
      </c>
      <c r="O555" s="24" t="s">
        <v>466</v>
      </c>
    </row>
    <row r="556" ht="15.75" customHeight="1">
      <c r="A556" s="24">
        <v>553.0</v>
      </c>
      <c r="B556" s="24" t="s">
        <v>1323</v>
      </c>
      <c r="C556" s="24" t="s">
        <v>1323</v>
      </c>
      <c r="D556" s="24" t="s">
        <v>1324</v>
      </c>
      <c r="E556" s="24" t="s">
        <v>1323</v>
      </c>
      <c r="F556" s="24" t="e">
        <v>#N/A</v>
      </c>
      <c r="G556" s="24" t="e">
        <v>#N/A</v>
      </c>
      <c r="H556" s="24">
        <v>460.0</v>
      </c>
      <c r="I556" s="24" t="e">
        <v>#N/A</v>
      </c>
      <c r="J556" s="24" t="e">
        <v>#N/A</v>
      </c>
      <c r="K556" s="24" t="e">
        <v>#N/A</v>
      </c>
      <c r="L556" s="24" t="e">
        <v>#N/A</v>
      </c>
      <c r="M556" s="24" t="e">
        <v>#N/A</v>
      </c>
      <c r="N556" s="24" t="e">
        <v>#N/A</v>
      </c>
      <c r="O556" s="24" t="s">
        <v>466</v>
      </c>
    </row>
    <row r="557" ht="15.75" customHeight="1">
      <c r="A557" s="24">
        <v>554.0</v>
      </c>
      <c r="B557" s="24" t="s">
        <v>1325</v>
      </c>
      <c r="C557" s="24" t="s">
        <v>1325</v>
      </c>
      <c r="D557" s="24" t="s">
        <v>1326</v>
      </c>
      <c r="E557" s="24" t="s">
        <v>1325</v>
      </c>
      <c r="F557" s="24" t="s">
        <v>17</v>
      </c>
      <c r="G557" s="24" t="s">
        <v>41</v>
      </c>
      <c r="H557" s="24">
        <v>456.0</v>
      </c>
      <c r="I557" s="24" t="e">
        <v>#N/A</v>
      </c>
      <c r="J557" s="24">
        <v>546.0</v>
      </c>
      <c r="K557" s="24">
        <v>377.0</v>
      </c>
      <c r="L557" s="24">
        <v>394.0</v>
      </c>
      <c r="M557" s="24">
        <v>330.3</v>
      </c>
      <c r="N557" s="24" t="e">
        <v>#N/A</v>
      </c>
      <c r="O557" s="24" t="s">
        <v>466</v>
      </c>
    </row>
    <row r="558" ht="15.75" customHeight="1">
      <c r="A558" s="24">
        <v>555.0</v>
      </c>
      <c r="B558" s="24" t="s">
        <v>1327</v>
      </c>
      <c r="C558" s="24" t="s">
        <v>1327</v>
      </c>
      <c r="D558" s="24" t="s">
        <v>1328</v>
      </c>
      <c r="E558" s="24" t="s">
        <v>1327</v>
      </c>
      <c r="F558" s="24" t="s">
        <v>34</v>
      </c>
      <c r="G558" s="24" t="s">
        <v>31</v>
      </c>
      <c r="H558" s="24">
        <v>667.0</v>
      </c>
      <c r="I558" s="24" t="e">
        <v>#N/A</v>
      </c>
      <c r="J558" s="24">
        <v>548.0</v>
      </c>
      <c r="K558" s="24" t="e">
        <v>#N/A</v>
      </c>
      <c r="L558" s="24" t="e">
        <v>#N/A</v>
      </c>
      <c r="M558" s="24" t="e">
        <v>#N/A</v>
      </c>
      <c r="N558" s="24" t="e">
        <v>#N/A</v>
      </c>
      <c r="O558" s="24" t="s">
        <v>466</v>
      </c>
    </row>
    <row r="559" ht="15.75" customHeight="1">
      <c r="A559" s="24">
        <v>556.0</v>
      </c>
      <c r="B559" s="24" t="s">
        <v>1329</v>
      </c>
      <c r="C559" s="24" t="s">
        <v>1329</v>
      </c>
      <c r="D559" s="24" t="s">
        <v>1330</v>
      </c>
      <c r="E559" s="24" t="s">
        <v>1329</v>
      </c>
      <c r="F559" s="24" t="s">
        <v>34</v>
      </c>
      <c r="G559" s="24" t="s">
        <v>102</v>
      </c>
      <c r="H559" s="24">
        <v>489.0</v>
      </c>
      <c r="I559" s="24" t="e">
        <v>#N/A</v>
      </c>
      <c r="J559" s="24">
        <v>549.0</v>
      </c>
      <c r="K559" s="24" t="e">
        <v>#N/A</v>
      </c>
      <c r="L559" s="24" t="e">
        <v>#N/A</v>
      </c>
      <c r="M559" s="24" t="e">
        <v>#N/A</v>
      </c>
      <c r="N559" s="24" t="e">
        <v>#N/A</v>
      </c>
      <c r="O559" s="24" t="s">
        <v>466</v>
      </c>
    </row>
    <row r="560" ht="15.75" customHeight="1">
      <c r="A560" s="24">
        <v>557.0</v>
      </c>
      <c r="B560" s="24" t="s">
        <v>1331</v>
      </c>
      <c r="C560" s="24" t="s">
        <v>1331</v>
      </c>
      <c r="D560" s="24" t="s">
        <v>1332</v>
      </c>
      <c r="E560" s="24" t="s">
        <v>1331</v>
      </c>
      <c r="F560" s="24" t="s">
        <v>34</v>
      </c>
      <c r="G560" s="24" t="s">
        <v>66</v>
      </c>
      <c r="H560" s="24" t="e">
        <v>#N/A</v>
      </c>
      <c r="I560" s="24" t="e">
        <v>#N/A</v>
      </c>
      <c r="J560" s="24">
        <v>532.0</v>
      </c>
      <c r="K560" s="24" t="e">
        <v>#N/A</v>
      </c>
      <c r="L560" s="24">
        <v>377.5</v>
      </c>
      <c r="M560" s="24" t="e">
        <v>#N/A</v>
      </c>
      <c r="N560" s="24">
        <v>254.5</v>
      </c>
      <c r="O560" s="24">
        <v>62.0</v>
      </c>
    </row>
    <row r="561" ht="15.75" customHeight="1">
      <c r="A561" s="24">
        <v>558.0</v>
      </c>
      <c r="B561" s="24" t="s">
        <v>1333</v>
      </c>
      <c r="C561" s="24" t="s">
        <v>1333</v>
      </c>
      <c r="D561" s="24" t="s">
        <v>1334</v>
      </c>
      <c r="E561" s="24" t="s">
        <v>1333</v>
      </c>
      <c r="F561" s="24" t="e">
        <v>#N/A</v>
      </c>
      <c r="G561" s="24" t="e">
        <v>#N/A</v>
      </c>
      <c r="H561" s="24">
        <v>428.0</v>
      </c>
      <c r="I561" s="24" t="e">
        <v>#N/A</v>
      </c>
      <c r="J561" s="24" t="e">
        <v>#N/A</v>
      </c>
      <c r="K561" s="24" t="e">
        <v>#N/A</v>
      </c>
      <c r="L561" s="24" t="e">
        <v>#N/A</v>
      </c>
      <c r="M561" s="24" t="e">
        <v>#N/A</v>
      </c>
      <c r="N561" s="24">
        <v>328.3</v>
      </c>
      <c r="O561" s="24" t="s">
        <v>466</v>
      </c>
    </row>
    <row r="562" ht="15.75" customHeight="1">
      <c r="A562" s="24">
        <v>559.0</v>
      </c>
      <c r="B562" s="24" t="s">
        <v>1335</v>
      </c>
      <c r="C562" s="24" t="s">
        <v>1335</v>
      </c>
      <c r="D562" s="24" t="s">
        <v>1336</v>
      </c>
      <c r="E562" s="24" t="s">
        <v>1335</v>
      </c>
      <c r="F562" s="24" t="e">
        <v>#N/A</v>
      </c>
      <c r="G562" s="24" t="e">
        <v>#N/A</v>
      </c>
      <c r="H562" s="24">
        <v>691.0</v>
      </c>
      <c r="I562" s="24" t="e">
        <v>#N/A</v>
      </c>
      <c r="J562" s="24" t="e">
        <v>#N/A</v>
      </c>
      <c r="K562" s="24" t="e">
        <v>#N/A</v>
      </c>
      <c r="L562" s="24" t="e">
        <v>#N/A</v>
      </c>
      <c r="M562" s="24" t="e">
        <v>#N/A</v>
      </c>
      <c r="N562" s="24" t="e">
        <v>#N/A</v>
      </c>
      <c r="O562" s="24" t="s">
        <v>466</v>
      </c>
    </row>
    <row r="563" ht="15.75" customHeight="1">
      <c r="A563" s="24">
        <v>560.0</v>
      </c>
      <c r="B563" s="24" t="s">
        <v>1337</v>
      </c>
      <c r="C563" s="24" t="s">
        <v>1337</v>
      </c>
      <c r="D563" s="24" t="s">
        <v>1338</v>
      </c>
      <c r="E563" s="24" t="s">
        <v>1337</v>
      </c>
      <c r="F563" s="24" t="s">
        <v>34</v>
      </c>
      <c r="G563" s="24" t="s">
        <v>77</v>
      </c>
      <c r="H563" s="24" t="e">
        <v>#N/A</v>
      </c>
      <c r="I563" s="24" t="e">
        <v>#N/A</v>
      </c>
      <c r="J563" s="24">
        <v>494.0</v>
      </c>
      <c r="K563" s="24">
        <v>348.3</v>
      </c>
      <c r="L563" s="24">
        <v>378.0</v>
      </c>
      <c r="M563" s="24" t="e">
        <v>#N/A</v>
      </c>
      <c r="N563" s="24">
        <v>239.0</v>
      </c>
      <c r="O563" s="24">
        <v>53.0</v>
      </c>
    </row>
    <row r="564" ht="15.75" customHeight="1">
      <c r="A564" s="24">
        <v>561.0</v>
      </c>
      <c r="B564" s="24" t="s">
        <v>1339</v>
      </c>
      <c r="C564" s="24" t="s">
        <v>1339</v>
      </c>
      <c r="D564" s="24" t="s">
        <v>1340</v>
      </c>
      <c r="E564" s="24" t="s">
        <v>1339</v>
      </c>
      <c r="F564" s="24" t="s">
        <v>34</v>
      </c>
      <c r="G564" s="24" t="s">
        <v>64</v>
      </c>
      <c r="H564" s="24" t="e">
        <v>#N/A</v>
      </c>
      <c r="I564" s="24" t="e">
        <v>#N/A</v>
      </c>
      <c r="J564" s="24">
        <v>500.0</v>
      </c>
      <c r="K564" s="24" t="e">
        <v>#N/A</v>
      </c>
      <c r="L564" s="24" t="e">
        <v>#N/A</v>
      </c>
      <c r="M564" s="24" t="e">
        <v>#N/A</v>
      </c>
      <c r="N564" s="24" t="e">
        <v>#N/A</v>
      </c>
      <c r="O564" s="24" t="s">
        <v>466</v>
      </c>
    </row>
    <row r="565" ht="15.75" customHeight="1">
      <c r="A565" s="24">
        <v>562.0</v>
      </c>
      <c r="B565" s="24" t="s">
        <v>1341</v>
      </c>
      <c r="C565" s="24" t="s">
        <v>1341</v>
      </c>
      <c r="D565" s="24" t="s">
        <v>1342</v>
      </c>
      <c r="E565" s="24" t="s">
        <v>1341</v>
      </c>
      <c r="F565" s="24" t="e">
        <v>#N/A</v>
      </c>
      <c r="G565" s="24" t="e">
        <v>#N/A</v>
      </c>
      <c r="H565" s="24" t="e">
        <v>#N/A</v>
      </c>
      <c r="I565" s="24" t="e">
        <v>#N/A</v>
      </c>
      <c r="J565" s="24" t="e">
        <v>#N/A</v>
      </c>
      <c r="K565" s="24" t="e">
        <v>#N/A</v>
      </c>
      <c r="L565" s="24" t="e">
        <v>#N/A</v>
      </c>
      <c r="M565" s="24" t="e">
        <v>#N/A</v>
      </c>
      <c r="N565" s="24" t="e">
        <v>#N/A</v>
      </c>
      <c r="O565" s="24" t="s">
        <v>466</v>
      </c>
    </row>
    <row r="566" ht="15.75" customHeight="1">
      <c r="A566" s="24">
        <v>563.0</v>
      </c>
      <c r="B566" s="24" t="s">
        <v>1343</v>
      </c>
      <c r="C566" s="24" t="s">
        <v>1343</v>
      </c>
      <c r="D566" s="24" t="s">
        <v>1344</v>
      </c>
      <c r="E566" s="24" t="s">
        <v>1343</v>
      </c>
      <c r="F566" s="24" t="e">
        <v>#N/A</v>
      </c>
      <c r="G566" s="24" t="e">
        <v>#N/A</v>
      </c>
      <c r="H566" s="24">
        <v>722.0</v>
      </c>
      <c r="I566" s="24" t="e">
        <v>#N/A</v>
      </c>
      <c r="J566" s="24" t="e">
        <v>#N/A</v>
      </c>
      <c r="K566" s="24" t="e">
        <v>#N/A</v>
      </c>
      <c r="L566" s="24" t="e">
        <v>#N/A</v>
      </c>
      <c r="M566" s="24" t="e">
        <v>#N/A</v>
      </c>
      <c r="N566" s="24" t="e">
        <v>#N/A</v>
      </c>
      <c r="O566" s="24" t="s">
        <v>466</v>
      </c>
    </row>
    <row r="567" ht="15.75" customHeight="1">
      <c r="A567" s="24">
        <v>564.0</v>
      </c>
      <c r="B567" s="24" t="s">
        <v>1345</v>
      </c>
      <c r="C567" s="24" t="s">
        <v>1345</v>
      </c>
      <c r="D567" s="24" t="s">
        <v>1346</v>
      </c>
      <c r="E567" s="24" t="s">
        <v>1345</v>
      </c>
      <c r="F567" s="24" t="s">
        <v>17</v>
      </c>
      <c r="G567" s="24" t="s">
        <v>20</v>
      </c>
      <c r="H567" s="24">
        <v>370.0</v>
      </c>
      <c r="I567" s="24" t="e">
        <v>#N/A</v>
      </c>
      <c r="J567" s="24">
        <v>451.0</v>
      </c>
      <c r="K567" s="24">
        <v>318.3</v>
      </c>
      <c r="L567" s="24">
        <v>321.8</v>
      </c>
      <c r="M567" s="24">
        <v>302.8</v>
      </c>
      <c r="N567" s="24">
        <v>299.2</v>
      </c>
      <c r="O567" s="24" t="s">
        <v>466</v>
      </c>
    </row>
    <row r="568" ht="15.75" customHeight="1">
      <c r="A568" s="24">
        <v>565.0</v>
      </c>
      <c r="B568" s="24" t="s">
        <v>1347</v>
      </c>
      <c r="C568" s="24" t="s">
        <v>1347</v>
      </c>
      <c r="D568" s="24" t="s">
        <v>1348</v>
      </c>
      <c r="E568" s="24" t="s">
        <v>1347</v>
      </c>
      <c r="F568" s="24" t="s">
        <v>34</v>
      </c>
      <c r="G568" s="24" t="s">
        <v>99</v>
      </c>
      <c r="H568" s="24" t="e">
        <v>#N/A</v>
      </c>
      <c r="I568" s="24" t="e">
        <v>#N/A</v>
      </c>
      <c r="J568" s="24">
        <v>552.0</v>
      </c>
      <c r="K568" s="24" t="e">
        <v>#N/A</v>
      </c>
      <c r="L568" s="24" t="e">
        <v>#N/A</v>
      </c>
      <c r="M568" s="24" t="e">
        <v>#N/A</v>
      </c>
      <c r="N568" s="24">
        <v>263.0</v>
      </c>
      <c r="O568" s="24">
        <v>48.0</v>
      </c>
    </row>
    <row r="569" ht="15.75" customHeight="1">
      <c r="A569" s="24">
        <v>566.0</v>
      </c>
      <c r="B569" s="24" t="s">
        <v>1349</v>
      </c>
      <c r="C569" s="24" t="s">
        <v>1349</v>
      </c>
      <c r="D569" s="24" t="s">
        <v>1350</v>
      </c>
      <c r="E569" s="24" t="s">
        <v>1349</v>
      </c>
      <c r="F569" s="24" t="e">
        <v>#N/A</v>
      </c>
      <c r="G569" s="24" t="e">
        <v>#N/A</v>
      </c>
      <c r="H569" s="24">
        <v>503.0</v>
      </c>
      <c r="I569" s="24" t="e">
        <v>#N/A</v>
      </c>
      <c r="J569" s="24" t="e">
        <v>#N/A</v>
      </c>
      <c r="K569" s="24" t="e">
        <v>#N/A</v>
      </c>
      <c r="L569" s="24" t="e">
        <v>#N/A</v>
      </c>
      <c r="M569" s="24" t="e">
        <v>#N/A</v>
      </c>
      <c r="N569" s="24" t="e">
        <v>#N/A</v>
      </c>
      <c r="O569" s="24" t="s">
        <v>466</v>
      </c>
    </row>
    <row r="570" ht="15.75" customHeight="1">
      <c r="A570" s="24">
        <v>567.0</v>
      </c>
      <c r="B570" s="24" t="s">
        <v>1351</v>
      </c>
      <c r="C570" s="24" t="s">
        <v>1351</v>
      </c>
      <c r="D570" s="24" t="s">
        <v>1352</v>
      </c>
      <c r="E570" s="24" t="s">
        <v>1351</v>
      </c>
      <c r="F570" s="24" t="s">
        <v>17</v>
      </c>
      <c r="G570" s="24" t="s">
        <v>111</v>
      </c>
      <c r="H570" s="24">
        <v>535.0</v>
      </c>
      <c r="I570" s="24" t="e">
        <v>#N/A</v>
      </c>
      <c r="J570" s="24">
        <v>554.0</v>
      </c>
      <c r="K570" s="24" t="e">
        <v>#N/A</v>
      </c>
      <c r="L570" s="24" t="e">
        <v>#N/A</v>
      </c>
      <c r="M570" s="24" t="e">
        <v>#N/A</v>
      </c>
      <c r="N570" s="24" t="e">
        <v>#N/A</v>
      </c>
      <c r="O570" s="24" t="s">
        <v>466</v>
      </c>
    </row>
    <row r="571" ht="15.75" customHeight="1">
      <c r="A571" s="24">
        <v>568.0</v>
      </c>
      <c r="B571" s="24" t="s">
        <v>1353</v>
      </c>
      <c r="C571" s="24" t="s">
        <v>1353</v>
      </c>
      <c r="D571" s="24" t="s">
        <v>1354</v>
      </c>
      <c r="E571" s="24" t="s">
        <v>1353</v>
      </c>
      <c r="F571" s="24" t="s">
        <v>17</v>
      </c>
      <c r="G571" s="24" t="s">
        <v>85</v>
      </c>
      <c r="H571" s="24">
        <v>473.0</v>
      </c>
      <c r="I571" s="24" t="e">
        <v>#N/A</v>
      </c>
      <c r="J571" s="24">
        <v>558.0</v>
      </c>
      <c r="K571" s="24" t="e">
        <v>#N/A</v>
      </c>
      <c r="L571" s="24" t="e">
        <v>#N/A</v>
      </c>
      <c r="M571" s="24" t="e">
        <v>#N/A</v>
      </c>
      <c r="N571" s="24" t="e">
        <v>#N/A</v>
      </c>
      <c r="O571" s="24" t="s">
        <v>466</v>
      </c>
    </row>
    <row r="572" ht="15.75" customHeight="1">
      <c r="A572" s="24">
        <v>569.0</v>
      </c>
      <c r="B572" s="24" t="s">
        <v>1355</v>
      </c>
      <c r="C572" s="24" t="s">
        <v>1355</v>
      </c>
      <c r="D572" s="24" t="s">
        <v>1356</v>
      </c>
      <c r="E572" s="24" t="s">
        <v>1355</v>
      </c>
      <c r="F572" s="24" t="s">
        <v>17</v>
      </c>
      <c r="G572" s="24" t="s">
        <v>117</v>
      </c>
      <c r="H572" s="24">
        <v>360.0</v>
      </c>
      <c r="I572" s="24" t="e">
        <v>#N/A</v>
      </c>
      <c r="J572" s="24">
        <v>557.0</v>
      </c>
      <c r="K572" s="24">
        <v>323.6</v>
      </c>
      <c r="L572" s="24">
        <v>326.8</v>
      </c>
      <c r="M572" s="24">
        <v>313.3</v>
      </c>
      <c r="N572" s="24">
        <v>342.4</v>
      </c>
      <c r="O572" s="24" t="s">
        <v>466</v>
      </c>
    </row>
    <row r="573" ht="15.75" customHeight="1">
      <c r="A573" s="24">
        <v>570.0</v>
      </c>
      <c r="B573" s="24" t="s">
        <v>1357</v>
      </c>
      <c r="C573" s="24" t="s">
        <v>1357</v>
      </c>
      <c r="D573" s="24" t="s">
        <v>1358</v>
      </c>
      <c r="E573" s="24" t="s">
        <v>1357</v>
      </c>
      <c r="F573" s="24" t="s">
        <v>34</v>
      </c>
      <c r="G573" s="24" t="s">
        <v>123</v>
      </c>
      <c r="H573" s="24">
        <v>506.0</v>
      </c>
      <c r="I573" s="24" t="e">
        <v>#N/A</v>
      </c>
      <c r="J573" s="24">
        <v>537.0</v>
      </c>
      <c r="K573" s="24" t="e">
        <v>#N/A</v>
      </c>
      <c r="L573" s="24" t="e">
        <v>#N/A</v>
      </c>
      <c r="M573" s="24" t="e">
        <v>#N/A</v>
      </c>
      <c r="N573" s="24" t="e">
        <v>#N/A</v>
      </c>
      <c r="O573" s="24" t="s">
        <v>466</v>
      </c>
    </row>
    <row r="574" ht="15.75" customHeight="1">
      <c r="A574" s="24">
        <v>571.0</v>
      </c>
      <c r="B574" s="24" t="s">
        <v>1359</v>
      </c>
      <c r="C574" s="24" t="s">
        <v>1359</v>
      </c>
      <c r="D574" s="24" t="s">
        <v>1360</v>
      </c>
      <c r="E574" s="24" t="s">
        <v>1359</v>
      </c>
      <c r="F574" s="24" t="e">
        <v>#N/A</v>
      </c>
      <c r="G574" s="24" t="e">
        <v>#N/A</v>
      </c>
      <c r="H574" s="24" t="e">
        <v>#N/A</v>
      </c>
      <c r="I574" s="24" t="e">
        <v>#N/A</v>
      </c>
      <c r="J574" s="24" t="e">
        <v>#N/A</v>
      </c>
      <c r="K574" s="24" t="e">
        <v>#N/A</v>
      </c>
      <c r="L574" s="24" t="e">
        <v>#N/A</v>
      </c>
      <c r="M574" s="24" t="e">
        <v>#N/A</v>
      </c>
      <c r="N574" s="24">
        <v>313.8</v>
      </c>
      <c r="O574" s="24">
        <v>59.0</v>
      </c>
    </row>
    <row r="575" ht="15.75" customHeight="1">
      <c r="A575" s="24">
        <v>572.0</v>
      </c>
      <c r="B575" s="24" t="s">
        <v>1361</v>
      </c>
      <c r="C575" s="24" t="s">
        <v>1361</v>
      </c>
      <c r="D575" s="24" t="s">
        <v>1362</v>
      </c>
      <c r="E575" s="24" t="s">
        <v>1361</v>
      </c>
      <c r="F575" s="24" t="e">
        <v>#N/A</v>
      </c>
      <c r="G575" s="24" t="e">
        <v>#N/A</v>
      </c>
      <c r="H575" s="24">
        <v>557.0</v>
      </c>
      <c r="I575" s="24" t="e">
        <v>#N/A</v>
      </c>
      <c r="J575" s="24" t="e">
        <v>#N/A</v>
      </c>
      <c r="K575" s="24">
        <v>340.5</v>
      </c>
      <c r="L575" s="24">
        <v>344.9</v>
      </c>
      <c r="M575" s="24">
        <v>319.6</v>
      </c>
      <c r="N575" s="24">
        <v>333.3</v>
      </c>
      <c r="O575" s="24" t="s">
        <v>466</v>
      </c>
    </row>
    <row r="576" ht="15.75" customHeight="1">
      <c r="A576" s="24">
        <v>573.0</v>
      </c>
      <c r="B576" s="24" t="s">
        <v>1363</v>
      </c>
      <c r="C576" s="24" t="s">
        <v>1363</v>
      </c>
      <c r="D576" s="24" t="s">
        <v>1364</v>
      </c>
      <c r="E576" s="24" t="s">
        <v>1363</v>
      </c>
      <c r="F576" s="24" t="s">
        <v>17</v>
      </c>
      <c r="G576" s="24" t="s">
        <v>18</v>
      </c>
      <c r="H576" s="24">
        <v>476.0</v>
      </c>
      <c r="I576" s="24" t="e">
        <v>#N/A</v>
      </c>
      <c r="J576" s="24">
        <v>560.0</v>
      </c>
      <c r="K576" s="24" t="e">
        <v>#N/A</v>
      </c>
      <c r="L576" s="24" t="e">
        <v>#N/A</v>
      </c>
      <c r="M576" s="24" t="e">
        <v>#N/A</v>
      </c>
      <c r="N576" s="24" t="e">
        <v>#N/A</v>
      </c>
      <c r="O576" s="24" t="s">
        <v>466</v>
      </c>
    </row>
    <row r="577" ht="15.75" customHeight="1">
      <c r="A577" s="24">
        <v>574.0</v>
      </c>
      <c r="B577" s="24" t="s">
        <v>1365</v>
      </c>
      <c r="C577" s="24" t="s">
        <v>1365</v>
      </c>
      <c r="D577" s="24" t="s">
        <v>1366</v>
      </c>
      <c r="E577" s="24" t="s">
        <v>1365</v>
      </c>
      <c r="F577" s="24" t="e">
        <v>#N/A</v>
      </c>
      <c r="G577" s="24" t="e">
        <v>#N/A</v>
      </c>
      <c r="H577" s="24" t="e">
        <v>#N/A</v>
      </c>
      <c r="I577" s="24" t="e">
        <v>#N/A</v>
      </c>
      <c r="J577" s="24" t="e">
        <v>#N/A</v>
      </c>
      <c r="K577" s="24" t="e">
        <v>#N/A</v>
      </c>
      <c r="L577" s="24" t="e">
        <v>#N/A</v>
      </c>
      <c r="M577" s="24" t="e">
        <v>#N/A</v>
      </c>
      <c r="N577" s="24" t="e">
        <v>#N/A</v>
      </c>
      <c r="O577" s="24" t="s">
        <v>466</v>
      </c>
    </row>
    <row r="578" ht="15.75" customHeight="1">
      <c r="A578" s="24">
        <v>575.0</v>
      </c>
      <c r="B578" s="24" t="s">
        <v>1367</v>
      </c>
      <c r="C578" s="24" t="s">
        <v>1367</v>
      </c>
      <c r="D578" s="24" t="s">
        <v>1368</v>
      </c>
      <c r="E578" s="24" t="s">
        <v>1367</v>
      </c>
      <c r="F578" s="24" t="s">
        <v>17</v>
      </c>
      <c r="G578" s="24" t="s">
        <v>99</v>
      </c>
      <c r="H578" s="24">
        <v>486.0</v>
      </c>
      <c r="I578" s="24" t="e">
        <v>#N/A</v>
      </c>
      <c r="J578" s="24">
        <v>561.0</v>
      </c>
      <c r="K578" s="24">
        <v>336.1</v>
      </c>
      <c r="L578" s="24">
        <v>316.8</v>
      </c>
      <c r="M578" s="24">
        <v>310.7</v>
      </c>
      <c r="N578" s="24">
        <v>296.0</v>
      </c>
      <c r="O578" s="24" t="s">
        <v>466</v>
      </c>
    </row>
    <row r="579" ht="15.75" customHeight="1">
      <c r="A579" s="24">
        <v>576.0</v>
      </c>
      <c r="B579" s="24" t="s">
        <v>1369</v>
      </c>
      <c r="C579" s="24" t="s">
        <v>1369</v>
      </c>
      <c r="D579" s="24" t="s">
        <v>1370</v>
      </c>
      <c r="E579" s="24" t="s">
        <v>1369</v>
      </c>
      <c r="F579" s="24" t="s">
        <v>17</v>
      </c>
      <c r="G579" s="24" t="s">
        <v>31</v>
      </c>
      <c r="H579" s="24">
        <v>490.0</v>
      </c>
      <c r="I579" s="24" t="e">
        <v>#N/A</v>
      </c>
      <c r="J579" s="24">
        <v>563.0</v>
      </c>
      <c r="K579" s="24">
        <v>355.0</v>
      </c>
      <c r="L579" s="24">
        <v>356.2</v>
      </c>
      <c r="M579" s="24">
        <v>339.8</v>
      </c>
      <c r="N579" s="24" t="e">
        <v>#N/A</v>
      </c>
      <c r="O579" s="24" t="s">
        <v>466</v>
      </c>
    </row>
    <row r="580" ht="15.75" customHeight="1">
      <c r="A580" s="24">
        <v>577.0</v>
      </c>
      <c r="B580" s="24" t="s">
        <v>1371</v>
      </c>
      <c r="C580" s="24" t="s">
        <v>1371</v>
      </c>
      <c r="D580" s="24" t="s">
        <v>1372</v>
      </c>
      <c r="E580" s="24" t="s">
        <v>1371</v>
      </c>
      <c r="F580" s="24" t="s">
        <v>17</v>
      </c>
      <c r="G580" s="24" t="s">
        <v>47</v>
      </c>
      <c r="H580" s="24">
        <v>340.0</v>
      </c>
      <c r="I580" s="24">
        <v>413.0</v>
      </c>
      <c r="J580" s="24">
        <v>204.0</v>
      </c>
      <c r="K580" s="24">
        <v>285.8</v>
      </c>
      <c r="L580" s="24">
        <v>290.4</v>
      </c>
      <c r="M580" s="24">
        <v>277.5</v>
      </c>
      <c r="N580" s="24">
        <v>295.6</v>
      </c>
      <c r="O580" s="24" t="s">
        <v>466</v>
      </c>
    </row>
    <row r="581" ht="15.75" customHeight="1">
      <c r="A581" s="24">
        <v>578.0</v>
      </c>
      <c r="B581" s="24" t="s">
        <v>1373</v>
      </c>
      <c r="C581" s="24" t="s">
        <v>1373</v>
      </c>
      <c r="D581" s="24" t="s">
        <v>1374</v>
      </c>
      <c r="E581" s="24" t="s">
        <v>1373</v>
      </c>
      <c r="F581" s="24" t="s">
        <v>75</v>
      </c>
      <c r="G581" s="24" t="s">
        <v>114</v>
      </c>
      <c r="H581" s="24" t="e">
        <v>#N/A</v>
      </c>
      <c r="I581" s="24" t="e">
        <v>#N/A</v>
      </c>
      <c r="J581" s="24">
        <v>564.0</v>
      </c>
      <c r="K581" s="24" t="e">
        <v>#N/A</v>
      </c>
      <c r="L581" s="24" t="e">
        <v>#N/A</v>
      </c>
      <c r="M581" s="24" t="e">
        <v>#N/A</v>
      </c>
      <c r="N581" s="24" t="e">
        <v>#N/A</v>
      </c>
      <c r="O581" s="24">
        <v>83.0</v>
      </c>
    </row>
    <row r="582" ht="15.75" customHeight="1">
      <c r="A582" s="24">
        <v>579.0</v>
      </c>
      <c r="B582" s="24" t="s">
        <v>1375</v>
      </c>
      <c r="C582" s="24" t="s">
        <v>1375</v>
      </c>
      <c r="D582" s="24" t="s">
        <v>1376</v>
      </c>
      <c r="E582" s="24" t="s">
        <v>1375</v>
      </c>
      <c r="F582" s="24" t="e">
        <v>#N/A</v>
      </c>
      <c r="G582" s="24" t="e">
        <v>#N/A</v>
      </c>
      <c r="H582" s="24" t="e">
        <v>#N/A</v>
      </c>
      <c r="I582" s="24" t="e">
        <v>#N/A</v>
      </c>
      <c r="J582" s="24" t="e">
        <v>#N/A</v>
      </c>
      <c r="K582" s="24" t="e">
        <v>#N/A</v>
      </c>
      <c r="L582" s="24" t="e">
        <v>#N/A</v>
      </c>
      <c r="M582" s="24" t="e">
        <v>#N/A</v>
      </c>
      <c r="N582" s="24" t="e">
        <v>#N/A</v>
      </c>
      <c r="O582" s="24" t="s">
        <v>466</v>
      </c>
    </row>
    <row r="583" ht="15.75" customHeight="1">
      <c r="A583" s="24">
        <v>580.0</v>
      </c>
      <c r="B583" s="24" t="s">
        <v>1377</v>
      </c>
      <c r="C583" s="24" t="s">
        <v>1377</v>
      </c>
      <c r="D583" s="24" t="s">
        <v>1378</v>
      </c>
      <c r="E583" s="24" t="s">
        <v>1377</v>
      </c>
      <c r="F583" s="24" t="s">
        <v>17</v>
      </c>
      <c r="G583" s="24" t="s">
        <v>39</v>
      </c>
      <c r="H583" s="24">
        <v>520.0</v>
      </c>
      <c r="I583" s="24" t="e">
        <v>#N/A</v>
      </c>
      <c r="J583" s="24">
        <v>464.0</v>
      </c>
      <c r="K583" s="24" t="e">
        <v>#N/A</v>
      </c>
      <c r="L583" s="24" t="e">
        <v>#N/A</v>
      </c>
      <c r="M583" s="24" t="e">
        <v>#N/A</v>
      </c>
      <c r="N583" s="24" t="e">
        <v>#N/A</v>
      </c>
      <c r="O583" s="24" t="s">
        <v>466</v>
      </c>
    </row>
    <row r="584" ht="15.75" customHeight="1">
      <c r="A584" s="24">
        <v>581.0</v>
      </c>
      <c r="B584" s="24" t="s">
        <v>1379</v>
      </c>
      <c r="C584" s="24" t="s">
        <v>1379</v>
      </c>
      <c r="D584" s="24" t="s">
        <v>1380</v>
      </c>
      <c r="E584" s="24" t="s">
        <v>1379</v>
      </c>
      <c r="F584" s="24" t="e">
        <v>#N/A</v>
      </c>
      <c r="G584" s="24" t="e">
        <v>#N/A</v>
      </c>
      <c r="H584" s="24">
        <v>718.0</v>
      </c>
      <c r="I584" s="24" t="e">
        <v>#N/A</v>
      </c>
      <c r="J584" s="24" t="e">
        <v>#N/A</v>
      </c>
      <c r="K584" s="24" t="e">
        <v>#N/A</v>
      </c>
      <c r="L584" s="24" t="e">
        <v>#N/A</v>
      </c>
      <c r="M584" s="24" t="e">
        <v>#N/A</v>
      </c>
      <c r="N584" s="24" t="e">
        <v>#N/A</v>
      </c>
      <c r="O584" s="24" t="s">
        <v>466</v>
      </c>
    </row>
    <row r="585" ht="15.75" customHeight="1">
      <c r="A585" s="24">
        <v>582.0</v>
      </c>
      <c r="B585" s="24" t="s">
        <v>1381</v>
      </c>
      <c r="C585" s="24" t="s">
        <v>1381</v>
      </c>
      <c r="D585" s="24" t="s">
        <v>1382</v>
      </c>
      <c r="E585" s="24" t="s">
        <v>1381</v>
      </c>
      <c r="F585" s="24" t="s">
        <v>34</v>
      </c>
      <c r="G585" s="24" t="s">
        <v>90</v>
      </c>
      <c r="H585" s="24">
        <v>471.0</v>
      </c>
      <c r="I585" s="24" t="e">
        <v>#N/A</v>
      </c>
      <c r="J585" s="24">
        <v>542.0</v>
      </c>
      <c r="K585" s="24" t="e">
        <v>#N/A</v>
      </c>
      <c r="L585" s="24">
        <v>375.5</v>
      </c>
      <c r="M585" s="24" t="e">
        <v>#N/A</v>
      </c>
      <c r="N585" s="24" t="e">
        <v>#N/A</v>
      </c>
      <c r="O585" s="24" t="s">
        <v>466</v>
      </c>
    </row>
    <row r="586" ht="15.75" customHeight="1">
      <c r="A586" s="24">
        <v>583.0</v>
      </c>
      <c r="B586" s="22" t="s">
        <v>1383</v>
      </c>
      <c r="C586" s="22" t="s">
        <v>1383</v>
      </c>
      <c r="D586" s="22" t="s">
        <v>1384</v>
      </c>
      <c r="E586" s="22" t="s">
        <v>1383</v>
      </c>
      <c r="F586" s="24" t="s">
        <v>34</v>
      </c>
      <c r="G586" s="24" t="s">
        <v>41</v>
      </c>
      <c r="H586" s="24">
        <v>721.0</v>
      </c>
      <c r="I586" s="24" t="e">
        <v>#N/A</v>
      </c>
      <c r="J586" s="24">
        <v>570.0</v>
      </c>
      <c r="K586" s="24" t="e">
        <v>#N/A</v>
      </c>
      <c r="L586" s="24" t="e">
        <v>#N/A</v>
      </c>
      <c r="M586" s="24" t="e">
        <v>#N/A</v>
      </c>
      <c r="N586" s="24" t="e">
        <v>#N/A</v>
      </c>
      <c r="O586" s="24" t="s">
        <v>466</v>
      </c>
    </row>
    <row r="587" ht="15.75" customHeight="1">
      <c r="A587" s="24">
        <v>584.0</v>
      </c>
      <c r="B587" s="24" t="s">
        <v>1385</v>
      </c>
      <c r="C587" s="24" t="s">
        <v>1385</v>
      </c>
      <c r="D587" s="24" t="s">
        <v>1386</v>
      </c>
      <c r="E587" s="24" t="s">
        <v>1385</v>
      </c>
      <c r="F587" s="24" t="s">
        <v>34</v>
      </c>
      <c r="G587" s="24" t="s">
        <v>140</v>
      </c>
      <c r="H587" s="24">
        <v>527.0</v>
      </c>
      <c r="I587" s="24" t="e">
        <v>#N/A</v>
      </c>
      <c r="J587" s="24">
        <v>571.0</v>
      </c>
      <c r="K587" s="24" t="e">
        <v>#N/A</v>
      </c>
      <c r="L587" s="24" t="e">
        <v>#N/A</v>
      </c>
      <c r="M587" s="24" t="e">
        <v>#N/A</v>
      </c>
      <c r="N587" s="24" t="e">
        <v>#N/A</v>
      </c>
      <c r="O587" s="24" t="s">
        <v>466</v>
      </c>
    </row>
    <row r="588" ht="15.75" customHeight="1">
      <c r="A588" s="24">
        <v>585.0</v>
      </c>
      <c r="B588" s="24" t="s">
        <v>1387</v>
      </c>
      <c r="C588" s="24" t="s">
        <v>1387</v>
      </c>
      <c r="D588" s="24" t="s">
        <v>1388</v>
      </c>
      <c r="E588" s="24" t="s">
        <v>1387</v>
      </c>
      <c r="F588" s="24" t="s">
        <v>34</v>
      </c>
      <c r="G588" s="24" t="s">
        <v>99</v>
      </c>
      <c r="H588" s="24">
        <v>801.0</v>
      </c>
      <c r="I588" s="24" t="e">
        <v>#N/A</v>
      </c>
      <c r="J588" s="24">
        <v>572.0</v>
      </c>
      <c r="K588" s="24" t="e">
        <v>#N/A</v>
      </c>
      <c r="L588" s="24" t="e">
        <v>#N/A</v>
      </c>
      <c r="M588" s="24" t="e">
        <v>#N/A</v>
      </c>
      <c r="N588" s="24" t="e">
        <v>#N/A</v>
      </c>
      <c r="O588" s="24" t="s">
        <v>466</v>
      </c>
    </row>
    <row r="589" ht="15.75" customHeight="1">
      <c r="A589" s="24">
        <v>586.0</v>
      </c>
      <c r="B589" s="24" t="s">
        <v>1389</v>
      </c>
      <c r="C589" s="24" t="s">
        <v>1389</v>
      </c>
      <c r="D589" s="24" t="s">
        <v>1390</v>
      </c>
      <c r="E589" s="24" t="s">
        <v>1389</v>
      </c>
      <c r="F589" s="24" t="s">
        <v>34</v>
      </c>
      <c r="G589" s="24" t="s">
        <v>20</v>
      </c>
      <c r="H589" s="24">
        <v>513.0</v>
      </c>
      <c r="I589" s="24" t="e">
        <v>#N/A</v>
      </c>
      <c r="J589" s="24">
        <v>573.0</v>
      </c>
      <c r="K589" s="24" t="e">
        <v>#N/A</v>
      </c>
      <c r="L589" s="24" t="e">
        <v>#N/A</v>
      </c>
      <c r="M589" s="24" t="e">
        <v>#N/A</v>
      </c>
      <c r="N589" s="24" t="e">
        <v>#N/A</v>
      </c>
      <c r="O589" s="24" t="s">
        <v>466</v>
      </c>
    </row>
    <row r="590" ht="15.75" customHeight="1">
      <c r="A590" s="24">
        <v>587.0</v>
      </c>
      <c r="B590" s="24" t="s">
        <v>1391</v>
      </c>
      <c r="C590" s="24" t="s">
        <v>1391</v>
      </c>
      <c r="D590" s="24" t="s">
        <v>1392</v>
      </c>
      <c r="E590" s="24" t="s">
        <v>1391</v>
      </c>
      <c r="F590" s="24" t="s">
        <v>34</v>
      </c>
      <c r="G590" s="24" t="s">
        <v>83</v>
      </c>
      <c r="H590" s="24">
        <v>860.0</v>
      </c>
      <c r="I590" s="24" t="e">
        <v>#N/A</v>
      </c>
      <c r="J590" s="24">
        <v>575.0</v>
      </c>
      <c r="K590" s="24" t="e">
        <v>#N/A</v>
      </c>
      <c r="L590" s="24" t="e">
        <v>#N/A</v>
      </c>
      <c r="M590" s="24" t="e">
        <v>#N/A</v>
      </c>
      <c r="N590" s="24" t="e">
        <v>#N/A</v>
      </c>
      <c r="O590" s="24" t="s">
        <v>466</v>
      </c>
    </row>
    <row r="591" ht="15.75" customHeight="1">
      <c r="A591" s="24">
        <v>588.0</v>
      </c>
      <c r="B591" s="24" t="s">
        <v>1393</v>
      </c>
      <c r="C591" s="24" t="s">
        <v>1393</v>
      </c>
      <c r="D591" s="24" t="s">
        <v>1394</v>
      </c>
      <c r="E591" s="24" t="s">
        <v>1393</v>
      </c>
      <c r="F591" s="24" t="s">
        <v>34</v>
      </c>
      <c r="G591" s="24" t="s">
        <v>39</v>
      </c>
      <c r="H591" s="24">
        <v>802.0</v>
      </c>
      <c r="I591" s="24" t="e">
        <v>#N/A</v>
      </c>
      <c r="J591" s="24">
        <v>577.0</v>
      </c>
      <c r="K591" s="24" t="e">
        <v>#N/A</v>
      </c>
      <c r="L591" s="24" t="e">
        <v>#N/A</v>
      </c>
      <c r="M591" s="24" t="e">
        <v>#N/A</v>
      </c>
      <c r="N591" s="24" t="e">
        <v>#N/A</v>
      </c>
      <c r="O591" s="24" t="s">
        <v>466</v>
      </c>
    </row>
    <row r="592" ht="15.75" customHeight="1">
      <c r="A592" s="24">
        <v>589.0</v>
      </c>
      <c r="B592" s="24" t="s">
        <v>1395</v>
      </c>
      <c r="C592" s="24" t="s">
        <v>1395</v>
      </c>
      <c r="D592" s="24" t="s">
        <v>1396</v>
      </c>
      <c r="E592" s="24" t="s">
        <v>1395</v>
      </c>
      <c r="F592" s="24" t="s">
        <v>34</v>
      </c>
      <c r="G592" s="24" t="s">
        <v>68</v>
      </c>
      <c r="H592" s="24">
        <v>467.0</v>
      </c>
      <c r="I592" s="24" t="e">
        <v>#N/A</v>
      </c>
      <c r="J592" s="24">
        <v>579.0</v>
      </c>
      <c r="K592" s="24" t="e">
        <v>#N/A</v>
      </c>
      <c r="L592" s="24" t="e">
        <v>#N/A</v>
      </c>
      <c r="M592" s="24" t="e">
        <v>#N/A</v>
      </c>
      <c r="N592" s="24" t="e">
        <v>#N/A</v>
      </c>
      <c r="O592" s="24" t="s">
        <v>466</v>
      </c>
    </row>
    <row r="593" ht="15.75" customHeight="1">
      <c r="A593" s="24">
        <v>590.0</v>
      </c>
      <c r="B593" s="24" t="s">
        <v>1397</v>
      </c>
      <c r="C593" s="24" t="s">
        <v>1397</v>
      </c>
      <c r="D593" s="24" t="s">
        <v>1398</v>
      </c>
      <c r="E593" s="24" t="s">
        <v>1397</v>
      </c>
      <c r="F593" s="24" t="e">
        <v>#N/A</v>
      </c>
      <c r="G593" s="24" t="e">
        <v>#N/A</v>
      </c>
      <c r="H593" s="24">
        <v>479.0</v>
      </c>
      <c r="I593" s="24" t="e">
        <v>#N/A</v>
      </c>
      <c r="J593" s="24" t="e">
        <v>#N/A</v>
      </c>
      <c r="K593" s="24" t="e">
        <v>#N/A</v>
      </c>
      <c r="L593" s="24" t="e">
        <v>#N/A</v>
      </c>
      <c r="M593" s="24" t="e">
        <v>#N/A</v>
      </c>
      <c r="N593" s="24" t="e">
        <v>#N/A</v>
      </c>
      <c r="O593" s="24" t="s">
        <v>466</v>
      </c>
    </row>
    <row r="594" ht="15.75" customHeight="1">
      <c r="A594" s="24">
        <v>591.0</v>
      </c>
      <c r="B594" s="24" t="s">
        <v>1399</v>
      </c>
      <c r="C594" s="24" t="s">
        <v>1399</v>
      </c>
      <c r="D594" s="24" t="s">
        <v>1400</v>
      </c>
      <c r="E594" s="24" t="s">
        <v>1399</v>
      </c>
      <c r="F594" s="24" t="e">
        <v>#N/A</v>
      </c>
      <c r="G594" s="24" t="e">
        <v>#N/A</v>
      </c>
      <c r="H594" s="24">
        <v>602.0</v>
      </c>
      <c r="I594" s="24" t="e">
        <v>#N/A</v>
      </c>
      <c r="J594" s="24" t="e">
        <v>#N/A</v>
      </c>
      <c r="K594" s="24">
        <v>387.0</v>
      </c>
      <c r="L594" s="24">
        <v>394.5</v>
      </c>
      <c r="M594" s="24">
        <v>356.0</v>
      </c>
      <c r="N594" s="24" t="e">
        <v>#N/A</v>
      </c>
      <c r="O594" s="24" t="s">
        <v>466</v>
      </c>
    </row>
    <row r="595" ht="15.75" customHeight="1">
      <c r="A595" s="24">
        <v>592.0</v>
      </c>
      <c r="B595" s="24" t="s">
        <v>1401</v>
      </c>
      <c r="C595" s="24" t="s">
        <v>1401</v>
      </c>
      <c r="D595" s="24" t="s">
        <v>1402</v>
      </c>
      <c r="E595" s="24" t="s">
        <v>1401</v>
      </c>
      <c r="F595" s="24" t="s">
        <v>17</v>
      </c>
      <c r="G595" s="24" t="s">
        <v>117</v>
      </c>
      <c r="H595" s="24" t="e">
        <v>#N/A</v>
      </c>
      <c r="I595" s="24" t="e">
        <v>#N/A</v>
      </c>
      <c r="J595" s="24">
        <v>580.0</v>
      </c>
      <c r="K595" s="24" t="e">
        <v>#N/A</v>
      </c>
      <c r="L595" s="24" t="e">
        <v>#N/A</v>
      </c>
      <c r="M595" s="24" t="e">
        <v>#N/A</v>
      </c>
      <c r="N595" s="24" t="e">
        <v>#N/A</v>
      </c>
      <c r="O595" s="24">
        <v>98.0</v>
      </c>
    </row>
    <row r="596" ht="15.75" customHeight="1">
      <c r="A596" s="24">
        <v>593.0</v>
      </c>
      <c r="B596" s="24" t="s">
        <v>1403</v>
      </c>
      <c r="C596" s="24" t="s">
        <v>1403</v>
      </c>
      <c r="D596" s="24" t="s">
        <v>1404</v>
      </c>
      <c r="E596" s="24" t="s">
        <v>1403</v>
      </c>
      <c r="F596" s="24" t="s">
        <v>61</v>
      </c>
      <c r="G596" s="24" t="s">
        <v>111</v>
      </c>
      <c r="H596" s="24">
        <v>554.0</v>
      </c>
      <c r="I596" s="24" t="e">
        <v>#N/A</v>
      </c>
      <c r="J596" s="24">
        <v>551.0</v>
      </c>
      <c r="K596" s="24" t="e">
        <v>#N/A</v>
      </c>
      <c r="L596" s="24" t="e">
        <v>#N/A</v>
      </c>
      <c r="M596" s="24" t="e">
        <v>#N/A</v>
      </c>
      <c r="N596" s="24" t="e">
        <v>#N/A</v>
      </c>
      <c r="O596" s="24" t="s">
        <v>466</v>
      </c>
    </row>
    <row r="597" ht="15.75" customHeight="1">
      <c r="A597" s="24">
        <v>594.0</v>
      </c>
      <c r="B597" s="24" t="s">
        <v>1405</v>
      </c>
      <c r="C597" s="24" t="s">
        <v>1405</v>
      </c>
      <c r="D597" s="24" t="s">
        <v>1406</v>
      </c>
      <c r="E597" s="24" t="s">
        <v>1405</v>
      </c>
      <c r="F597" s="24" t="s">
        <v>75</v>
      </c>
      <c r="G597" s="24" t="s">
        <v>20</v>
      </c>
      <c r="H597" s="24">
        <v>568.0</v>
      </c>
      <c r="I597" s="24" t="e">
        <v>#N/A</v>
      </c>
      <c r="J597" s="24">
        <v>582.0</v>
      </c>
      <c r="K597" s="24" t="e">
        <v>#N/A</v>
      </c>
      <c r="L597" s="24" t="e">
        <v>#N/A</v>
      </c>
      <c r="M597" s="24" t="e">
        <v>#N/A</v>
      </c>
      <c r="N597" s="24" t="e">
        <v>#N/A</v>
      </c>
      <c r="O597" s="24" t="s">
        <v>466</v>
      </c>
    </row>
    <row r="598" ht="15.75" customHeight="1">
      <c r="A598" s="24">
        <v>595.0</v>
      </c>
      <c r="B598" s="24" t="s">
        <v>1407</v>
      </c>
      <c r="C598" s="24" t="s">
        <v>1407</v>
      </c>
      <c r="D598" s="24" t="s">
        <v>1408</v>
      </c>
      <c r="E598" s="24" t="s">
        <v>1407</v>
      </c>
      <c r="F598" s="24" t="s">
        <v>34</v>
      </c>
      <c r="G598" s="24" t="s">
        <v>140</v>
      </c>
      <c r="H598" s="24">
        <v>746.0</v>
      </c>
      <c r="I598" s="24" t="e">
        <v>#N/A</v>
      </c>
      <c r="J598" s="24">
        <v>583.0</v>
      </c>
      <c r="K598" s="24" t="e">
        <v>#N/A</v>
      </c>
      <c r="L598" s="24" t="e">
        <v>#N/A</v>
      </c>
      <c r="M598" s="24" t="e">
        <v>#N/A</v>
      </c>
      <c r="N598" s="24" t="e">
        <v>#N/A</v>
      </c>
      <c r="O598" s="24" t="s">
        <v>466</v>
      </c>
    </row>
    <row r="599" ht="15.75" customHeight="1">
      <c r="A599" s="24">
        <v>596.0</v>
      </c>
      <c r="B599" s="24" t="s">
        <v>1409</v>
      </c>
      <c r="C599" s="24" t="s">
        <v>1409</v>
      </c>
      <c r="D599" s="24" t="s">
        <v>1410</v>
      </c>
      <c r="E599" s="24" t="s">
        <v>1409</v>
      </c>
      <c r="F599" s="24" t="s">
        <v>75</v>
      </c>
      <c r="G599" s="24" t="s">
        <v>99</v>
      </c>
      <c r="H599" s="24">
        <v>882.0</v>
      </c>
      <c r="I599" s="24" t="e">
        <v>#N/A</v>
      </c>
      <c r="J599" s="24">
        <v>585.0</v>
      </c>
      <c r="K599" s="24" t="e">
        <v>#N/A</v>
      </c>
      <c r="L599" s="24" t="e">
        <v>#N/A</v>
      </c>
      <c r="M599" s="24" t="e">
        <v>#N/A</v>
      </c>
      <c r="N599" s="24" t="e">
        <v>#N/A</v>
      </c>
      <c r="O599" s="24" t="s">
        <v>466</v>
      </c>
    </row>
    <row r="600" ht="15.75" customHeight="1">
      <c r="A600" s="24">
        <v>597.0</v>
      </c>
      <c r="B600" s="24" t="s">
        <v>1411</v>
      </c>
      <c r="C600" s="24" t="s">
        <v>1411</v>
      </c>
      <c r="D600" s="24" t="s">
        <v>1412</v>
      </c>
      <c r="E600" s="24" t="s">
        <v>1411</v>
      </c>
      <c r="F600" s="24" t="s">
        <v>75</v>
      </c>
      <c r="G600" s="24" t="s">
        <v>140</v>
      </c>
      <c r="H600" s="24">
        <v>429.0</v>
      </c>
      <c r="I600" s="24" t="e">
        <v>#N/A</v>
      </c>
      <c r="J600" s="24">
        <v>586.0</v>
      </c>
      <c r="K600" s="24" t="e">
        <v>#N/A</v>
      </c>
      <c r="L600" s="24" t="e">
        <v>#N/A</v>
      </c>
      <c r="M600" s="24" t="e">
        <v>#N/A</v>
      </c>
      <c r="N600" s="24" t="e">
        <v>#N/A</v>
      </c>
      <c r="O600" s="24" t="s">
        <v>466</v>
      </c>
    </row>
    <row r="601" ht="15.75" customHeight="1">
      <c r="A601" s="24">
        <v>598.0</v>
      </c>
      <c r="B601" s="24" t="s">
        <v>1413</v>
      </c>
      <c r="C601" s="24" t="s">
        <v>1413</v>
      </c>
      <c r="D601" s="24" t="s">
        <v>1414</v>
      </c>
      <c r="E601" s="24" t="s">
        <v>1413</v>
      </c>
      <c r="F601" s="24" t="s">
        <v>34</v>
      </c>
      <c r="G601" s="24" t="s">
        <v>50</v>
      </c>
      <c r="H601" s="24">
        <v>458.0</v>
      </c>
      <c r="I601" s="24" t="e">
        <v>#N/A</v>
      </c>
      <c r="J601" s="24">
        <v>588.0</v>
      </c>
      <c r="K601" s="24" t="e">
        <v>#N/A</v>
      </c>
      <c r="L601" s="24" t="e">
        <v>#N/A</v>
      </c>
      <c r="M601" s="24" t="e">
        <v>#N/A</v>
      </c>
      <c r="N601" s="24" t="e">
        <v>#N/A</v>
      </c>
      <c r="O601" s="24" t="s">
        <v>466</v>
      </c>
    </row>
    <row r="602" ht="15.75" customHeight="1">
      <c r="A602" s="24">
        <v>599.0</v>
      </c>
      <c r="B602" s="24" t="s">
        <v>1415</v>
      </c>
      <c r="C602" s="24" t="s">
        <v>1415</v>
      </c>
      <c r="D602" s="24" t="s">
        <v>1416</v>
      </c>
      <c r="E602" s="24" t="s">
        <v>1415</v>
      </c>
      <c r="F602" s="24" t="s">
        <v>34</v>
      </c>
      <c r="G602" s="24" t="s">
        <v>111</v>
      </c>
      <c r="H602" s="24">
        <v>789.0</v>
      </c>
      <c r="I602" s="24" t="e">
        <v>#N/A</v>
      </c>
      <c r="J602" s="24">
        <v>589.0</v>
      </c>
      <c r="K602" s="24" t="e">
        <v>#N/A</v>
      </c>
      <c r="L602" s="24" t="e">
        <v>#N/A</v>
      </c>
      <c r="M602" s="24" t="e">
        <v>#N/A</v>
      </c>
      <c r="N602" s="24" t="e">
        <v>#N/A</v>
      </c>
      <c r="O602" s="24" t="s">
        <v>466</v>
      </c>
    </row>
    <row r="603" ht="15.75" customHeight="1">
      <c r="A603" s="24">
        <v>600.0</v>
      </c>
      <c r="B603" s="24" t="s">
        <v>1417</v>
      </c>
      <c r="C603" s="24" t="s">
        <v>1417</v>
      </c>
      <c r="D603" s="24" t="s">
        <v>1418</v>
      </c>
      <c r="E603" s="24" t="s">
        <v>1417</v>
      </c>
      <c r="F603" s="24" t="s">
        <v>34</v>
      </c>
      <c r="G603" s="24" t="s">
        <v>66</v>
      </c>
      <c r="H603" s="24">
        <v>493.0</v>
      </c>
      <c r="I603" s="24" t="e">
        <v>#N/A</v>
      </c>
      <c r="J603" s="24">
        <v>590.0</v>
      </c>
      <c r="K603" s="24" t="e">
        <v>#N/A</v>
      </c>
      <c r="L603" s="24" t="e">
        <v>#N/A</v>
      </c>
      <c r="M603" s="24" t="e">
        <v>#N/A</v>
      </c>
      <c r="N603" s="24" t="e">
        <v>#N/A</v>
      </c>
      <c r="O603" s="24" t="s">
        <v>466</v>
      </c>
    </row>
    <row r="604" ht="15.75" customHeight="1">
      <c r="A604" s="24">
        <v>601.0</v>
      </c>
      <c r="B604" s="24" t="s">
        <v>1419</v>
      </c>
      <c r="C604" s="24" t="s">
        <v>1419</v>
      </c>
      <c r="D604" s="24" t="s">
        <v>1420</v>
      </c>
      <c r="E604" s="24" t="s">
        <v>1419</v>
      </c>
      <c r="F604" s="24" t="s">
        <v>34</v>
      </c>
      <c r="G604" s="24" t="s">
        <v>23</v>
      </c>
      <c r="H604" s="24">
        <v>594.0</v>
      </c>
      <c r="I604" s="24" t="e">
        <v>#N/A</v>
      </c>
      <c r="J604" s="24">
        <v>591.0</v>
      </c>
      <c r="K604" s="24" t="e">
        <v>#N/A</v>
      </c>
      <c r="L604" s="24" t="e">
        <v>#N/A</v>
      </c>
      <c r="M604" s="24" t="e">
        <v>#N/A</v>
      </c>
      <c r="N604" s="24" t="e">
        <v>#N/A</v>
      </c>
      <c r="O604" s="24" t="s">
        <v>466</v>
      </c>
    </row>
    <row r="605" ht="15.75" customHeight="1">
      <c r="A605" s="24">
        <v>602.0</v>
      </c>
      <c r="B605" s="24" t="s">
        <v>1421</v>
      </c>
      <c r="C605" s="24" t="s">
        <v>1421</v>
      </c>
      <c r="D605" s="24" t="s">
        <v>1422</v>
      </c>
      <c r="E605" s="24" t="s">
        <v>1421</v>
      </c>
      <c r="H605" s="24">
        <v>195.0</v>
      </c>
      <c r="I605" s="24">
        <v>349.0</v>
      </c>
      <c r="J605" s="24">
        <v>202.0</v>
      </c>
      <c r="K605" s="24">
        <v>250.0</v>
      </c>
      <c r="L605" s="24">
        <v>254.8</v>
      </c>
      <c r="M605" s="24">
        <v>235.8</v>
      </c>
      <c r="N605" s="24">
        <v>286.8</v>
      </c>
      <c r="O605" s="24" t="s">
        <v>466</v>
      </c>
    </row>
    <row r="606" ht="15.75" customHeight="1">
      <c r="A606" s="24">
        <v>603.0</v>
      </c>
      <c r="B606" s="24" t="s">
        <v>1423</v>
      </c>
      <c r="C606" s="24" t="s">
        <v>1423</v>
      </c>
      <c r="D606" s="24" t="s">
        <v>1424</v>
      </c>
      <c r="E606" s="24" t="s">
        <v>1423</v>
      </c>
      <c r="H606" s="24">
        <v>262.0</v>
      </c>
      <c r="I606" s="24" t="e">
        <v>#N/A</v>
      </c>
      <c r="J606" s="24">
        <v>463.0</v>
      </c>
      <c r="K606" s="24">
        <v>304.2</v>
      </c>
      <c r="L606" s="24">
        <v>324.5</v>
      </c>
      <c r="M606" s="24">
        <v>316.6</v>
      </c>
      <c r="N606" s="24">
        <v>259.4</v>
      </c>
      <c r="O606" s="24" t="s">
        <v>466</v>
      </c>
    </row>
    <row r="607" ht="15.75" customHeight="1">
      <c r="A607" s="24">
        <v>604.0</v>
      </c>
      <c r="B607" s="24" t="s">
        <v>1425</v>
      </c>
      <c r="C607" s="24" t="s">
        <v>1425</v>
      </c>
      <c r="D607" s="24" t="s">
        <v>1426</v>
      </c>
      <c r="E607" s="24" t="s">
        <v>1425</v>
      </c>
      <c r="H607" s="24">
        <v>272.0</v>
      </c>
      <c r="I607" s="24" t="e">
        <v>#N/A</v>
      </c>
      <c r="J607" s="24" t="e">
        <v>#N/A</v>
      </c>
      <c r="K607" s="24">
        <v>283.7</v>
      </c>
      <c r="L607" s="24">
        <v>353.7</v>
      </c>
      <c r="M607" s="24">
        <v>337.9</v>
      </c>
      <c r="N607" s="24">
        <v>280.3</v>
      </c>
      <c r="O607" s="24" t="s">
        <v>466</v>
      </c>
    </row>
    <row r="608" ht="15.75" customHeight="1">
      <c r="A608" s="24">
        <v>605.0</v>
      </c>
      <c r="B608" s="24" t="s">
        <v>1427</v>
      </c>
      <c r="C608" s="24" t="s">
        <v>1427</v>
      </c>
      <c r="D608" s="24" t="s">
        <v>1428</v>
      </c>
      <c r="E608" s="24" t="s">
        <v>1427</v>
      </c>
      <c r="H608" s="24">
        <v>274.0</v>
      </c>
      <c r="I608" s="24" t="e">
        <v>#N/A</v>
      </c>
      <c r="J608" s="24" t="e">
        <v>#N/A</v>
      </c>
      <c r="K608" s="24">
        <v>304.2</v>
      </c>
      <c r="L608" s="24">
        <v>312.9</v>
      </c>
      <c r="M608" s="24">
        <v>305.8</v>
      </c>
      <c r="N608" s="24">
        <v>249.9</v>
      </c>
      <c r="O608" s="24" t="s">
        <v>466</v>
      </c>
    </row>
    <row r="609" ht="15.75" customHeight="1">
      <c r="A609" s="24">
        <v>606.0</v>
      </c>
      <c r="B609" s="24" t="s">
        <v>1429</v>
      </c>
      <c r="C609" s="24" t="s">
        <v>1429</v>
      </c>
      <c r="D609" s="24" t="s">
        <v>1430</v>
      </c>
      <c r="E609" s="24" t="s">
        <v>1429</v>
      </c>
      <c r="H609" s="24">
        <v>279.0</v>
      </c>
      <c r="I609" s="24" t="e">
        <v>#N/A</v>
      </c>
      <c r="J609" s="24" t="e">
        <v>#N/A</v>
      </c>
      <c r="K609" s="24" t="e">
        <v>#N/A</v>
      </c>
      <c r="L609" s="24" t="e">
        <v>#N/A</v>
      </c>
      <c r="M609" s="24" t="e">
        <v>#N/A</v>
      </c>
      <c r="N609" s="24" t="e">
        <v>#N/A</v>
      </c>
      <c r="O609" s="24" t="s">
        <v>466</v>
      </c>
    </row>
    <row r="610" ht="15.75" customHeight="1">
      <c r="A610" s="24">
        <v>607.0</v>
      </c>
      <c r="B610" s="24" t="s">
        <v>329</v>
      </c>
      <c r="C610" s="24" t="s">
        <v>329</v>
      </c>
      <c r="D610" s="24" t="s">
        <v>1431</v>
      </c>
      <c r="E610" s="24" t="s">
        <v>329</v>
      </c>
      <c r="H610" s="24">
        <v>283.0</v>
      </c>
      <c r="I610" s="24" t="e">
        <v>#N/A</v>
      </c>
      <c r="J610" s="24">
        <v>206.0</v>
      </c>
      <c r="K610" s="24">
        <v>259.5</v>
      </c>
      <c r="L610" s="24">
        <v>267.2</v>
      </c>
      <c r="M610" s="24">
        <v>236.0</v>
      </c>
      <c r="N610" s="24">
        <v>260.5</v>
      </c>
      <c r="O610" s="24" t="s">
        <v>466</v>
      </c>
    </row>
    <row r="611" ht="15.75" customHeight="1">
      <c r="A611" s="24">
        <v>608.0</v>
      </c>
      <c r="B611" s="24" t="s">
        <v>424</v>
      </c>
      <c r="C611" s="24" t="s">
        <v>424</v>
      </c>
      <c r="D611" s="24" t="s">
        <v>1432</v>
      </c>
      <c r="E611" s="24" t="s">
        <v>424</v>
      </c>
      <c r="H611" s="24">
        <v>321.0</v>
      </c>
      <c r="I611" s="26">
        <v>1881.0</v>
      </c>
      <c r="J611" s="24">
        <v>359.0</v>
      </c>
      <c r="K611" s="24">
        <v>327.6</v>
      </c>
      <c r="L611" s="24">
        <v>334.6</v>
      </c>
      <c r="M611" s="24" t="e">
        <v>#N/A</v>
      </c>
      <c r="N611" s="24" t="e">
        <v>#N/A</v>
      </c>
      <c r="O611" s="24" t="s">
        <v>466</v>
      </c>
    </row>
    <row r="612" ht="15.75" customHeight="1">
      <c r="A612" s="24">
        <v>609.0</v>
      </c>
      <c r="B612" s="24" t="s">
        <v>1433</v>
      </c>
      <c r="C612" s="24" t="s">
        <v>1433</v>
      </c>
      <c r="D612" s="24" t="s">
        <v>1434</v>
      </c>
      <c r="E612" s="24" t="s">
        <v>1433</v>
      </c>
      <c r="H612" s="24">
        <v>325.0</v>
      </c>
      <c r="I612" s="24" t="e">
        <v>#N/A</v>
      </c>
      <c r="J612" s="24">
        <v>240.0</v>
      </c>
      <c r="K612" s="24">
        <v>312.9</v>
      </c>
      <c r="L612" s="24">
        <v>307.4</v>
      </c>
      <c r="M612" s="24">
        <v>289.4</v>
      </c>
      <c r="N612" s="24" t="e">
        <v>#N/A</v>
      </c>
      <c r="O612" s="24" t="s">
        <v>466</v>
      </c>
    </row>
    <row r="613" ht="15.75" customHeight="1">
      <c r="A613" s="24">
        <v>610.0</v>
      </c>
      <c r="B613" s="24" t="s">
        <v>1435</v>
      </c>
      <c r="C613" s="24" t="s">
        <v>1435</v>
      </c>
      <c r="D613" s="24" t="s">
        <v>1436</v>
      </c>
      <c r="E613" s="24" t="s">
        <v>1435</v>
      </c>
      <c r="H613" s="24">
        <v>351.0</v>
      </c>
      <c r="I613" s="24" t="e">
        <v>#N/A</v>
      </c>
      <c r="J613" s="24" t="e">
        <v>#N/A</v>
      </c>
      <c r="K613" s="24">
        <v>328.8</v>
      </c>
      <c r="L613" s="24">
        <v>338.3</v>
      </c>
      <c r="M613" s="24">
        <v>320.6</v>
      </c>
      <c r="N613" s="24">
        <v>337.1</v>
      </c>
      <c r="O613" s="24" t="s">
        <v>466</v>
      </c>
    </row>
    <row r="614" ht="15.75" customHeight="1">
      <c r="A614" s="24">
        <v>611.0</v>
      </c>
      <c r="B614" s="24" t="s">
        <v>1437</v>
      </c>
      <c r="C614" s="24" t="s">
        <v>1437</v>
      </c>
      <c r="D614" s="24" t="s">
        <v>1438</v>
      </c>
      <c r="E614" s="24" t="s">
        <v>1437</v>
      </c>
      <c r="H614" s="24">
        <v>353.0</v>
      </c>
      <c r="I614" s="24" t="e">
        <v>#N/A</v>
      </c>
      <c r="J614" s="24">
        <v>422.0</v>
      </c>
      <c r="K614" s="24">
        <v>311.4</v>
      </c>
      <c r="L614" s="24">
        <v>298.7</v>
      </c>
      <c r="M614" s="24">
        <v>299.0</v>
      </c>
      <c r="N614" s="24">
        <v>308.6</v>
      </c>
      <c r="O614" s="24" t="s">
        <v>466</v>
      </c>
    </row>
    <row r="615" ht="15.75" customHeight="1">
      <c r="A615" s="24">
        <v>612.0</v>
      </c>
      <c r="B615" s="24" t="s">
        <v>1439</v>
      </c>
      <c r="C615" s="24" t="s">
        <v>1439</v>
      </c>
      <c r="D615" s="24" t="s">
        <v>1440</v>
      </c>
      <c r="E615" s="24" t="s">
        <v>1439</v>
      </c>
      <c r="H615" s="24">
        <v>242.0</v>
      </c>
      <c r="I615" s="24" t="e">
        <v>#N/A</v>
      </c>
      <c r="J615" s="24" t="e">
        <v>#N/A</v>
      </c>
      <c r="K615" s="24" t="e">
        <v>#N/A</v>
      </c>
      <c r="L615" s="24" t="e">
        <v>#N/A</v>
      </c>
      <c r="M615" s="24" t="e">
        <v>#N/A</v>
      </c>
      <c r="N615" s="24" t="e">
        <v>#N/A</v>
      </c>
      <c r="O615" s="24" t="s">
        <v>466</v>
      </c>
    </row>
    <row r="616" ht="15.75" customHeight="1">
      <c r="A616" s="24">
        <v>613.0</v>
      </c>
      <c r="B616" s="24" t="s">
        <v>1441</v>
      </c>
      <c r="C616" s="24" t="s">
        <v>1441</v>
      </c>
      <c r="D616" s="24" t="s">
        <v>1442</v>
      </c>
      <c r="E616" s="24" t="s">
        <v>1441</v>
      </c>
      <c r="H616" s="24">
        <v>358.0</v>
      </c>
      <c r="I616" s="24" t="e">
        <v>#N/A</v>
      </c>
      <c r="J616" s="24" t="e">
        <v>#N/A</v>
      </c>
      <c r="K616" s="24" t="e">
        <v>#N/A</v>
      </c>
      <c r="L616" s="24" t="e">
        <v>#N/A</v>
      </c>
      <c r="M616" s="24" t="e">
        <v>#N/A</v>
      </c>
      <c r="N616" s="24" t="e">
        <v>#N/A</v>
      </c>
      <c r="O616" s="24" t="s">
        <v>466</v>
      </c>
    </row>
    <row r="617" ht="15.75" customHeight="1">
      <c r="A617" s="24">
        <v>614.0</v>
      </c>
      <c r="B617" s="24" t="s">
        <v>1443</v>
      </c>
      <c r="C617" s="24" t="s">
        <v>1443</v>
      </c>
      <c r="D617" s="24" t="s">
        <v>1444</v>
      </c>
      <c r="E617" s="24" t="s">
        <v>1443</v>
      </c>
      <c r="H617" s="24">
        <v>362.0</v>
      </c>
      <c r="I617" s="24" t="e">
        <v>#N/A</v>
      </c>
      <c r="J617" s="24" t="e">
        <v>#N/A</v>
      </c>
      <c r="K617" s="24" t="e">
        <v>#N/A</v>
      </c>
      <c r="L617" s="24" t="e">
        <v>#N/A</v>
      </c>
      <c r="M617" s="24" t="e">
        <v>#N/A</v>
      </c>
      <c r="N617" s="24" t="e">
        <v>#N/A</v>
      </c>
      <c r="O617" s="24" t="s">
        <v>466</v>
      </c>
    </row>
    <row r="618" ht="15.75" customHeight="1">
      <c r="A618" s="24">
        <v>615.0</v>
      </c>
      <c r="B618" s="24" t="s">
        <v>1445</v>
      </c>
      <c r="C618" s="24" t="s">
        <v>1445</v>
      </c>
      <c r="D618" s="24" t="s">
        <v>1446</v>
      </c>
      <c r="E618" s="24" t="s">
        <v>1445</v>
      </c>
      <c r="H618" s="24">
        <v>367.0</v>
      </c>
      <c r="I618" s="24" t="e">
        <v>#N/A</v>
      </c>
      <c r="J618" s="24">
        <v>535.0</v>
      </c>
      <c r="K618" s="24">
        <v>336.6</v>
      </c>
      <c r="L618" s="24">
        <v>332.9</v>
      </c>
      <c r="M618" s="24">
        <v>332.6</v>
      </c>
      <c r="N618" s="24">
        <v>311.5</v>
      </c>
      <c r="O618" s="24" t="s">
        <v>466</v>
      </c>
    </row>
    <row r="619" ht="15.75" customHeight="1">
      <c r="A619" s="24">
        <v>616.0</v>
      </c>
      <c r="B619" s="24" t="s">
        <v>394</v>
      </c>
      <c r="C619" s="24" t="s">
        <v>394</v>
      </c>
      <c r="D619" s="24" t="s">
        <v>1447</v>
      </c>
      <c r="E619" s="24" t="s">
        <v>394</v>
      </c>
      <c r="H619" s="24">
        <v>241.0</v>
      </c>
      <c r="I619" s="24">
        <v>333.0</v>
      </c>
      <c r="J619" s="24" t="e">
        <v>#N/A</v>
      </c>
      <c r="K619" s="24">
        <v>305.7</v>
      </c>
      <c r="L619" s="24">
        <v>311.5</v>
      </c>
      <c r="M619" s="24">
        <v>281.7</v>
      </c>
      <c r="N619" s="24" t="e">
        <v>#N/A</v>
      </c>
      <c r="O619" s="24" t="s">
        <v>466</v>
      </c>
    </row>
    <row r="620" ht="15.75" customHeight="1">
      <c r="A620" s="24">
        <v>617.0</v>
      </c>
      <c r="B620" s="24" t="s">
        <v>1448</v>
      </c>
      <c r="C620" s="24" t="s">
        <v>1448</v>
      </c>
      <c r="D620" s="24" t="s">
        <v>1449</v>
      </c>
      <c r="E620" s="24" t="s">
        <v>1448</v>
      </c>
      <c r="H620" s="24">
        <v>379.0</v>
      </c>
      <c r="I620" s="24" t="e">
        <v>#N/A</v>
      </c>
      <c r="J620" s="24" t="e">
        <v>#N/A</v>
      </c>
      <c r="K620" s="24">
        <v>336.7</v>
      </c>
      <c r="L620" s="24">
        <v>334.1</v>
      </c>
      <c r="M620" s="24">
        <v>334.7</v>
      </c>
      <c r="N620" s="24">
        <v>295.0</v>
      </c>
      <c r="O620" s="24" t="s">
        <v>466</v>
      </c>
    </row>
    <row r="621" ht="15.75" customHeight="1">
      <c r="A621" s="24">
        <v>618.0</v>
      </c>
      <c r="B621" s="24" t="s">
        <v>1450</v>
      </c>
      <c r="C621" s="24" t="s">
        <v>1450</v>
      </c>
      <c r="D621" s="24" t="s">
        <v>1451</v>
      </c>
      <c r="E621" s="24" t="s">
        <v>1450</v>
      </c>
      <c r="H621" s="24">
        <v>382.0</v>
      </c>
      <c r="I621" s="24" t="e">
        <v>#N/A</v>
      </c>
      <c r="J621" s="24">
        <v>599.0</v>
      </c>
      <c r="K621" s="24">
        <v>319.5</v>
      </c>
      <c r="L621" s="24">
        <v>334.0</v>
      </c>
      <c r="M621" s="24">
        <v>375.0</v>
      </c>
      <c r="N621" s="24" t="e">
        <v>#N/A</v>
      </c>
      <c r="O621" s="24" t="s">
        <v>466</v>
      </c>
    </row>
    <row r="622" ht="15.75" customHeight="1">
      <c r="A622" s="24">
        <v>619.0</v>
      </c>
      <c r="B622" s="24" t="s">
        <v>1452</v>
      </c>
      <c r="C622" s="24" t="s">
        <v>1452</v>
      </c>
      <c r="D622" s="22" t="s">
        <v>1453</v>
      </c>
      <c r="E622" s="24" t="s">
        <v>1452</v>
      </c>
      <c r="H622" s="24">
        <v>399.0</v>
      </c>
      <c r="I622" s="24" t="e">
        <v>#N/A</v>
      </c>
      <c r="J622" s="24" t="e">
        <v>#N/A</v>
      </c>
      <c r="K622" s="24" t="e">
        <v>#N/A</v>
      </c>
      <c r="L622" s="24" t="e">
        <v>#N/A</v>
      </c>
      <c r="M622" s="24" t="e">
        <v>#N/A</v>
      </c>
      <c r="N622" s="24" t="e">
        <v>#N/A</v>
      </c>
      <c r="O622" s="24" t="s">
        <v>466</v>
      </c>
    </row>
    <row r="623" ht="15.75" customHeight="1">
      <c r="A623" s="24">
        <v>620.0</v>
      </c>
      <c r="B623" s="24" t="s">
        <v>1454</v>
      </c>
      <c r="C623" s="24" t="s">
        <v>1454</v>
      </c>
      <c r="D623" s="24" t="s">
        <v>1455</v>
      </c>
      <c r="E623" s="24" t="s">
        <v>1454</v>
      </c>
      <c r="H623" s="24">
        <v>403.0</v>
      </c>
      <c r="I623" s="24" t="e">
        <v>#N/A</v>
      </c>
      <c r="J623" s="24" t="e">
        <v>#N/A</v>
      </c>
      <c r="K623" s="24">
        <v>322.7</v>
      </c>
      <c r="L623" s="24">
        <v>326.8</v>
      </c>
      <c r="M623" s="24">
        <v>317.2</v>
      </c>
      <c r="N623" s="24">
        <v>311.6</v>
      </c>
      <c r="O623" s="24" t="s">
        <v>466</v>
      </c>
    </row>
    <row r="624" ht="15.75" customHeight="1">
      <c r="A624" s="24">
        <v>621.0</v>
      </c>
      <c r="B624" s="24" t="s">
        <v>1456</v>
      </c>
      <c r="C624" s="24" t="s">
        <v>1456</v>
      </c>
      <c r="D624" s="24" t="s">
        <v>1457</v>
      </c>
      <c r="E624" s="24" t="s">
        <v>1456</v>
      </c>
      <c r="H624" s="24">
        <v>404.0</v>
      </c>
      <c r="I624" s="24" t="e">
        <v>#N/A</v>
      </c>
      <c r="J624" s="24" t="e">
        <v>#N/A</v>
      </c>
      <c r="K624" s="24" t="e">
        <v>#N/A</v>
      </c>
      <c r="L624" s="24" t="e">
        <v>#N/A</v>
      </c>
      <c r="M624" s="24" t="e">
        <v>#N/A</v>
      </c>
      <c r="N624" s="24" t="e">
        <v>#N/A</v>
      </c>
      <c r="O624" s="24" t="s">
        <v>466</v>
      </c>
    </row>
    <row r="625" ht="15.75" customHeight="1">
      <c r="A625" s="24">
        <v>622.0</v>
      </c>
      <c r="B625" s="24" t="s">
        <v>1458</v>
      </c>
      <c r="C625" s="24" t="s">
        <v>1458</v>
      </c>
      <c r="D625" s="24" t="s">
        <v>1459</v>
      </c>
      <c r="E625" s="24" t="s">
        <v>1458</v>
      </c>
      <c r="H625" s="24">
        <v>408.0</v>
      </c>
      <c r="I625" s="24" t="e">
        <v>#N/A</v>
      </c>
      <c r="J625" s="24" t="e">
        <v>#N/A</v>
      </c>
      <c r="K625" s="24" t="e">
        <v>#N/A</v>
      </c>
      <c r="L625" s="24" t="e">
        <v>#N/A</v>
      </c>
      <c r="M625" s="24" t="e">
        <v>#N/A</v>
      </c>
      <c r="N625" s="24" t="e">
        <v>#N/A</v>
      </c>
      <c r="O625" s="24" t="s">
        <v>466</v>
      </c>
    </row>
    <row r="626" ht="15.75" customHeight="1">
      <c r="A626" s="24">
        <v>623.0</v>
      </c>
      <c r="B626" s="24" t="s">
        <v>1460</v>
      </c>
      <c r="C626" s="24" t="s">
        <v>1460</v>
      </c>
      <c r="D626" s="24" t="s">
        <v>1461</v>
      </c>
      <c r="E626" s="24" t="s">
        <v>1460</v>
      </c>
      <c r="H626" s="24">
        <v>413.0</v>
      </c>
      <c r="I626" s="24" t="e">
        <v>#N/A</v>
      </c>
      <c r="J626" s="24" t="e">
        <v>#N/A</v>
      </c>
      <c r="K626" s="24" t="e">
        <v>#N/A</v>
      </c>
      <c r="L626" s="24" t="e">
        <v>#N/A</v>
      </c>
      <c r="M626" s="24" t="e">
        <v>#N/A</v>
      </c>
      <c r="N626" s="24" t="e">
        <v>#N/A</v>
      </c>
      <c r="O626" s="24" t="s">
        <v>466</v>
      </c>
    </row>
    <row r="627" ht="15.75" customHeight="1">
      <c r="A627" s="24">
        <v>624.0</v>
      </c>
      <c r="H627" s="24" t="e">
        <v>#N/A</v>
      </c>
      <c r="I627" s="24" t="e">
        <v>#N/A</v>
      </c>
      <c r="J627" s="24" t="e">
        <v>#N/A</v>
      </c>
      <c r="K627" s="24" t="e">
        <v>#N/A</v>
      </c>
      <c r="L627" s="24" t="e">
        <v>#N/A</v>
      </c>
      <c r="M627" s="24" t="e">
        <v>#N/A</v>
      </c>
      <c r="N627" s="24" t="e">
        <v>#N/A</v>
      </c>
      <c r="O627" s="24" t="s">
        <v>466</v>
      </c>
    </row>
    <row r="628" ht="15.75" customHeight="1">
      <c r="A628" s="24">
        <v>625.0</v>
      </c>
      <c r="B628" s="24" t="s">
        <v>1462</v>
      </c>
      <c r="C628" s="24" t="s">
        <v>1462</v>
      </c>
      <c r="D628" s="24" t="s">
        <v>1463</v>
      </c>
      <c r="E628" s="24" t="s">
        <v>1462</v>
      </c>
      <c r="H628" s="24">
        <v>420.0</v>
      </c>
      <c r="I628" s="24" t="e">
        <v>#N/A</v>
      </c>
      <c r="J628" s="24" t="e">
        <v>#N/A</v>
      </c>
      <c r="K628" s="24" t="e">
        <v>#N/A</v>
      </c>
      <c r="L628" s="24" t="e">
        <v>#N/A</v>
      </c>
      <c r="M628" s="24" t="e">
        <v>#N/A</v>
      </c>
      <c r="N628" s="24" t="e">
        <v>#N/A</v>
      </c>
      <c r="O628" s="24" t="s">
        <v>466</v>
      </c>
    </row>
    <row r="629" ht="15.75" customHeight="1">
      <c r="A629" s="24">
        <v>626.0</v>
      </c>
      <c r="B629" s="24" t="s">
        <v>1464</v>
      </c>
      <c r="C629" s="24" t="s">
        <v>1464</v>
      </c>
      <c r="D629" s="24" t="s">
        <v>1465</v>
      </c>
      <c r="E629" s="24" t="s">
        <v>1464</v>
      </c>
      <c r="H629" s="24">
        <v>425.0</v>
      </c>
      <c r="I629" s="24" t="e">
        <v>#N/A</v>
      </c>
      <c r="J629" s="24">
        <v>592.0</v>
      </c>
      <c r="K629" s="24">
        <v>339.5</v>
      </c>
      <c r="L629" s="24">
        <v>331.0</v>
      </c>
      <c r="M629" s="24">
        <v>396.5</v>
      </c>
      <c r="N629" s="24" t="e">
        <v>#N/A</v>
      </c>
      <c r="O629" s="24" t="s">
        <v>466</v>
      </c>
    </row>
    <row r="630" ht="15.75" customHeight="1">
      <c r="A630" s="24">
        <v>627.0</v>
      </c>
      <c r="B630" s="24" t="s">
        <v>1466</v>
      </c>
      <c r="C630" s="24" t="s">
        <v>1466</v>
      </c>
      <c r="D630" s="24" t="s">
        <v>1467</v>
      </c>
      <c r="E630" s="24" t="s">
        <v>1466</v>
      </c>
      <c r="H630" s="24">
        <v>431.0</v>
      </c>
      <c r="I630" s="24" t="e">
        <v>#N/A</v>
      </c>
      <c r="J630" s="24" t="e">
        <v>#N/A</v>
      </c>
      <c r="K630" s="24" t="e">
        <v>#N/A</v>
      </c>
      <c r="L630" s="24" t="e">
        <v>#N/A</v>
      </c>
      <c r="M630" s="24" t="e">
        <v>#N/A</v>
      </c>
      <c r="N630" s="24" t="e">
        <v>#N/A</v>
      </c>
      <c r="O630" s="24" t="s">
        <v>466</v>
      </c>
    </row>
    <row r="631" ht="15.75" customHeight="1">
      <c r="A631" s="24">
        <v>628.0</v>
      </c>
      <c r="B631" s="24" t="s">
        <v>1468</v>
      </c>
      <c r="C631" s="24" t="s">
        <v>1468</v>
      </c>
      <c r="D631" s="24" t="s">
        <v>1469</v>
      </c>
      <c r="E631" s="24" t="s">
        <v>1468</v>
      </c>
      <c r="H631" s="24">
        <v>435.0</v>
      </c>
      <c r="I631" s="24" t="e">
        <v>#N/A</v>
      </c>
      <c r="J631" s="24">
        <v>562.0</v>
      </c>
      <c r="K631" s="24">
        <v>357.5</v>
      </c>
      <c r="L631" s="24" t="e">
        <v>#N/A</v>
      </c>
      <c r="M631" s="24">
        <v>356.8</v>
      </c>
      <c r="N631" s="24" t="e">
        <v>#N/A</v>
      </c>
      <c r="O631" s="24" t="s">
        <v>466</v>
      </c>
    </row>
    <row r="632" ht="15.75" customHeight="1">
      <c r="A632" s="24">
        <v>629.0</v>
      </c>
      <c r="B632" s="24" t="s">
        <v>1470</v>
      </c>
      <c r="C632" s="24" t="s">
        <v>1470</v>
      </c>
      <c r="D632" s="24" t="s">
        <v>1471</v>
      </c>
      <c r="E632" s="24" t="s">
        <v>1470</v>
      </c>
      <c r="H632" s="24">
        <v>441.0</v>
      </c>
      <c r="I632" s="24" t="e">
        <v>#N/A</v>
      </c>
      <c r="J632" s="24" t="e">
        <v>#N/A</v>
      </c>
      <c r="K632" s="24">
        <v>343.5</v>
      </c>
      <c r="L632" s="24">
        <v>343.0</v>
      </c>
      <c r="M632" s="24">
        <v>325.0</v>
      </c>
      <c r="N632" s="24" t="e">
        <v>#N/A</v>
      </c>
      <c r="O632" s="24" t="s">
        <v>466</v>
      </c>
    </row>
    <row r="633" ht="15.75" customHeight="1">
      <c r="A633" s="24">
        <v>630.0</v>
      </c>
      <c r="B633" s="24" t="s">
        <v>1472</v>
      </c>
      <c r="C633" s="24" t="s">
        <v>1472</v>
      </c>
      <c r="D633" s="24" t="s">
        <v>1473</v>
      </c>
      <c r="E633" s="24" t="s">
        <v>1472</v>
      </c>
      <c r="H633" s="24">
        <v>879.0</v>
      </c>
      <c r="I633" s="26">
        <v>1006.0</v>
      </c>
      <c r="J633" s="24" t="e">
        <v>#N/A</v>
      </c>
      <c r="K633" s="24">
        <v>293.5</v>
      </c>
      <c r="L633" s="24">
        <v>300.3</v>
      </c>
      <c r="M633" s="24">
        <v>291.8</v>
      </c>
      <c r="N633" s="24">
        <v>314.2</v>
      </c>
      <c r="O633" s="24" t="s">
        <v>466</v>
      </c>
    </row>
    <row r="634" ht="15.75" customHeight="1">
      <c r="A634" s="24">
        <v>631.0</v>
      </c>
      <c r="B634" s="24" t="s">
        <v>321</v>
      </c>
      <c r="C634" s="24" t="s">
        <v>321</v>
      </c>
      <c r="D634" s="24" t="s">
        <v>1474</v>
      </c>
      <c r="E634" s="24" t="s">
        <v>321</v>
      </c>
      <c r="H634" s="24">
        <v>885.0</v>
      </c>
      <c r="I634" s="24">
        <v>300.0</v>
      </c>
      <c r="J634" s="24" t="e">
        <v>#N/A</v>
      </c>
      <c r="K634" s="24">
        <v>248.9</v>
      </c>
      <c r="L634" s="24">
        <v>254.8</v>
      </c>
      <c r="M634" s="24">
        <v>228.3</v>
      </c>
      <c r="N634" s="24">
        <v>271.5</v>
      </c>
      <c r="O634" s="24" t="s">
        <v>466</v>
      </c>
    </row>
    <row r="635" ht="15.75" customHeight="1">
      <c r="A635" s="24">
        <v>632.0</v>
      </c>
      <c r="B635" s="22" t="s">
        <v>403</v>
      </c>
      <c r="C635" s="22" t="s">
        <v>403</v>
      </c>
      <c r="D635" s="22" t="s">
        <v>1475</v>
      </c>
      <c r="E635" s="22" t="s">
        <v>403</v>
      </c>
      <c r="H635" s="24" t="e">
        <v>#N/A</v>
      </c>
      <c r="I635" s="24">
        <v>340.0</v>
      </c>
      <c r="J635" s="24" t="e">
        <v>#N/A</v>
      </c>
      <c r="K635" s="24">
        <v>316.4</v>
      </c>
      <c r="L635" s="24">
        <v>314.5</v>
      </c>
      <c r="M635" s="24">
        <v>281.9</v>
      </c>
      <c r="N635" s="24">
        <v>259.5</v>
      </c>
      <c r="O635" s="24" t="s">
        <v>466</v>
      </c>
    </row>
    <row r="636" ht="15.75" customHeight="1">
      <c r="A636" s="24">
        <v>633.0</v>
      </c>
      <c r="B636" s="24" t="s">
        <v>1476</v>
      </c>
      <c r="C636" s="24" t="s">
        <v>1476</v>
      </c>
      <c r="D636" s="24" t="s">
        <v>1477</v>
      </c>
      <c r="E636" s="24" t="s">
        <v>1476</v>
      </c>
      <c r="H636" s="24" t="e">
        <v>#N/A</v>
      </c>
      <c r="I636" s="24">
        <v>377.0</v>
      </c>
      <c r="J636" s="24" t="e">
        <v>#N/A</v>
      </c>
      <c r="K636" s="24" t="e">
        <v>#N/A</v>
      </c>
      <c r="L636" s="24" t="e">
        <v>#N/A</v>
      </c>
      <c r="M636" s="24" t="e">
        <v>#N/A</v>
      </c>
      <c r="N636" s="24" t="e">
        <v>#N/A</v>
      </c>
      <c r="O636" s="24" t="s">
        <v>466</v>
      </c>
    </row>
    <row r="637" ht="15.75" customHeight="1">
      <c r="A637" s="24">
        <v>634.0</v>
      </c>
      <c r="B637" s="24" t="s">
        <v>333</v>
      </c>
      <c r="C637" s="24" t="s">
        <v>333</v>
      </c>
      <c r="D637" s="24" t="s">
        <v>1478</v>
      </c>
      <c r="E637" s="24" t="s">
        <v>333</v>
      </c>
      <c r="H637" s="24" t="e">
        <v>#N/A</v>
      </c>
      <c r="I637" s="26">
        <v>2023.0</v>
      </c>
      <c r="J637" s="24" t="e">
        <v>#N/A</v>
      </c>
      <c r="K637" s="24" t="e">
        <v>#N/A</v>
      </c>
      <c r="L637" s="24">
        <v>245.5</v>
      </c>
      <c r="M637" s="24">
        <v>220.5</v>
      </c>
      <c r="N637" s="24">
        <v>291.8</v>
      </c>
      <c r="O637" s="24" t="s">
        <v>466</v>
      </c>
    </row>
    <row r="638" ht="15.75" customHeight="1">
      <c r="A638" s="24">
        <v>635.0</v>
      </c>
      <c r="B638" s="24" t="s">
        <v>451</v>
      </c>
      <c r="C638" s="24" t="s">
        <v>451</v>
      </c>
      <c r="D638" s="24" t="s">
        <v>1479</v>
      </c>
      <c r="E638" s="24" t="s">
        <v>451</v>
      </c>
      <c r="H638" s="24">
        <v>641.0</v>
      </c>
      <c r="I638" s="26">
        <v>2069.0</v>
      </c>
      <c r="J638" s="24">
        <v>351.0</v>
      </c>
      <c r="K638" s="24">
        <v>292.0</v>
      </c>
      <c r="L638" s="24">
        <v>306.3</v>
      </c>
      <c r="M638" s="24" t="e">
        <v>#N/A</v>
      </c>
      <c r="N638" s="24">
        <v>279.2</v>
      </c>
      <c r="O638" s="24" t="s">
        <v>466</v>
      </c>
    </row>
    <row r="639" ht="15.75" customHeight="1">
      <c r="A639" s="24">
        <v>636.0</v>
      </c>
      <c r="B639" s="24" t="s">
        <v>379</v>
      </c>
      <c r="C639" s="24" t="s">
        <v>379</v>
      </c>
      <c r="D639" s="24" t="s">
        <v>1480</v>
      </c>
      <c r="E639" s="24" t="s">
        <v>379</v>
      </c>
      <c r="H639" s="24" t="e">
        <v>#N/A</v>
      </c>
      <c r="I639" s="26">
        <v>247.0</v>
      </c>
      <c r="J639" s="24" t="e">
        <v>#N/A</v>
      </c>
      <c r="K639" s="24">
        <v>303.7</v>
      </c>
      <c r="L639" s="24">
        <v>320.6</v>
      </c>
      <c r="M639" s="24">
        <v>249.3</v>
      </c>
      <c r="N639" s="24">
        <v>330.6</v>
      </c>
      <c r="O639" s="24" t="s">
        <v>466</v>
      </c>
    </row>
    <row r="640" ht="15.75" customHeight="1">
      <c r="A640" s="24">
        <v>637.0</v>
      </c>
      <c r="B640" s="24" t="s">
        <v>1481</v>
      </c>
      <c r="C640" s="24" t="s">
        <v>1481</v>
      </c>
      <c r="D640" s="24" t="s">
        <v>1482</v>
      </c>
      <c r="E640" s="24" t="s">
        <v>1481</v>
      </c>
      <c r="H640" s="24">
        <v>638.0</v>
      </c>
      <c r="I640" s="26">
        <v>2389.0</v>
      </c>
      <c r="J640" s="24" t="e">
        <v>#N/A</v>
      </c>
      <c r="K640" s="24" t="e">
        <v>#N/A</v>
      </c>
      <c r="L640" s="24" t="e">
        <v>#N/A</v>
      </c>
      <c r="M640" s="24" t="e">
        <v>#N/A</v>
      </c>
      <c r="N640" s="24" t="e">
        <v>#N/A</v>
      </c>
      <c r="O640" s="24" t="s">
        <v>466</v>
      </c>
    </row>
    <row r="641" ht="15.75" customHeight="1">
      <c r="A641" s="24">
        <v>638.0</v>
      </c>
      <c r="B641" s="24" t="s">
        <v>1483</v>
      </c>
      <c r="C641" s="24" t="s">
        <v>1483</v>
      </c>
      <c r="D641" s="24" t="s">
        <v>1484</v>
      </c>
      <c r="E641" s="24" t="s">
        <v>1483</v>
      </c>
      <c r="H641" s="24">
        <v>767.0</v>
      </c>
      <c r="I641" s="26">
        <v>2390.0</v>
      </c>
      <c r="J641" s="24" t="e">
        <v>#N/A</v>
      </c>
      <c r="K641" s="24" t="e">
        <v>#N/A</v>
      </c>
      <c r="L641" s="24" t="e">
        <v>#N/A</v>
      </c>
      <c r="M641" s="24" t="e">
        <v>#N/A</v>
      </c>
      <c r="N641" s="24" t="e">
        <v>#N/A</v>
      </c>
      <c r="O641" s="24" t="s">
        <v>466</v>
      </c>
    </row>
    <row r="642" ht="15.75" customHeight="1">
      <c r="A642" s="24">
        <v>639.0</v>
      </c>
      <c r="B642" s="24" t="s">
        <v>1485</v>
      </c>
      <c r="C642" s="24" t="s">
        <v>1485</v>
      </c>
      <c r="D642" s="24" t="s">
        <v>1486</v>
      </c>
      <c r="E642" s="24" t="s">
        <v>1485</v>
      </c>
      <c r="H642" s="24" t="e">
        <v>#N/A</v>
      </c>
      <c r="I642" s="26">
        <v>2391.0</v>
      </c>
      <c r="J642" s="24" t="e">
        <v>#N/A</v>
      </c>
      <c r="K642" s="24" t="e">
        <v>#N/A</v>
      </c>
      <c r="L642" s="24" t="e">
        <v>#N/A</v>
      </c>
      <c r="M642" s="24" t="e">
        <v>#N/A</v>
      </c>
      <c r="N642" s="24" t="e">
        <v>#N/A</v>
      </c>
      <c r="O642" s="24" t="s">
        <v>466</v>
      </c>
    </row>
    <row r="643" ht="15.75" customHeight="1">
      <c r="A643" s="24">
        <v>640.0</v>
      </c>
      <c r="B643" s="24" t="s">
        <v>1487</v>
      </c>
      <c r="C643" s="24" t="s">
        <v>1487</v>
      </c>
      <c r="D643" s="24" t="s">
        <v>1488</v>
      </c>
      <c r="E643" s="24" t="s">
        <v>1487</v>
      </c>
      <c r="H643" s="24">
        <v>768.0</v>
      </c>
      <c r="I643" s="26">
        <v>2392.0</v>
      </c>
      <c r="J643" s="24" t="e">
        <v>#N/A</v>
      </c>
      <c r="K643" s="24" t="e">
        <v>#N/A</v>
      </c>
      <c r="L643" s="24" t="e">
        <v>#N/A</v>
      </c>
      <c r="M643" s="24" t="e">
        <v>#N/A</v>
      </c>
      <c r="N643" s="24" t="e">
        <v>#N/A</v>
      </c>
      <c r="O643" s="24" t="s">
        <v>466</v>
      </c>
    </row>
    <row r="644" ht="15.75" customHeight="1">
      <c r="A644" s="24">
        <v>641.0</v>
      </c>
      <c r="B644" s="24" t="s">
        <v>1489</v>
      </c>
      <c r="C644" s="24" t="s">
        <v>1489</v>
      </c>
      <c r="D644" s="24" t="s">
        <v>1490</v>
      </c>
      <c r="E644" s="24" t="s">
        <v>1489</v>
      </c>
      <c r="H644" s="24">
        <v>699.0</v>
      </c>
      <c r="I644" s="26">
        <v>2393.0</v>
      </c>
      <c r="J644" s="24" t="e">
        <v>#N/A</v>
      </c>
      <c r="K644" s="24" t="e">
        <v>#N/A</v>
      </c>
      <c r="L644" s="24" t="e">
        <v>#N/A</v>
      </c>
      <c r="M644" s="24" t="e">
        <v>#N/A</v>
      </c>
      <c r="N644" s="24" t="e">
        <v>#N/A</v>
      </c>
      <c r="O644" s="24" t="s">
        <v>466</v>
      </c>
    </row>
    <row r="645" ht="15.75" customHeight="1">
      <c r="A645" s="24">
        <v>642.0</v>
      </c>
      <c r="B645" s="24" t="s">
        <v>1491</v>
      </c>
      <c r="C645" s="24" t="s">
        <v>1491</v>
      </c>
      <c r="D645" s="24" t="s">
        <v>1492</v>
      </c>
      <c r="E645" s="24" t="s">
        <v>1491</v>
      </c>
      <c r="H645" s="24" t="e">
        <v>#N/A</v>
      </c>
      <c r="I645" s="26">
        <v>2394.0</v>
      </c>
      <c r="J645" s="24" t="e">
        <v>#N/A</v>
      </c>
      <c r="K645" s="24" t="e">
        <v>#N/A</v>
      </c>
      <c r="L645" s="24" t="e">
        <v>#N/A</v>
      </c>
      <c r="M645" s="24" t="e">
        <v>#N/A</v>
      </c>
      <c r="N645" s="24" t="e">
        <v>#N/A</v>
      </c>
      <c r="O645" s="24" t="s">
        <v>466</v>
      </c>
    </row>
    <row r="646" ht="15.75" customHeight="1">
      <c r="A646" s="24">
        <v>643.0</v>
      </c>
      <c r="B646" s="24" t="s">
        <v>1493</v>
      </c>
      <c r="C646" s="24" t="s">
        <v>1493</v>
      </c>
      <c r="D646" s="24" t="s">
        <v>1494</v>
      </c>
      <c r="E646" s="24" t="s">
        <v>1493</v>
      </c>
      <c r="H646" s="24">
        <v>811.0</v>
      </c>
      <c r="I646" s="26">
        <v>2395.0</v>
      </c>
      <c r="J646" s="24" t="e">
        <v>#N/A</v>
      </c>
      <c r="K646" s="24" t="e">
        <v>#N/A</v>
      </c>
      <c r="L646" s="24" t="e">
        <v>#N/A</v>
      </c>
      <c r="M646" s="24" t="e">
        <v>#N/A</v>
      </c>
      <c r="N646" s="24" t="e">
        <v>#N/A</v>
      </c>
      <c r="O646" s="24" t="s">
        <v>466</v>
      </c>
    </row>
    <row r="647" ht="15.75" customHeight="1">
      <c r="A647" s="24">
        <v>644.0</v>
      </c>
      <c r="B647" s="24" t="s">
        <v>455</v>
      </c>
      <c r="C647" s="24" t="s">
        <v>455</v>
      </c>
      <c r="D647" s="24" t="s">
        <v>1495</v>
      </c>
      <c r="E647" s="24" t="s">
        <v>455</v>
      </c>
      <c r="H647" s="24">
        <v>826.0</v>
      </c>
      <c r="I647" s="26">
        <v>2396.0</v>
      </c>
      <c r="J647" s="24" t="e">
        <v>#N/A</v>
      </c>
      <c r="K647" s="24" t="e">
        <v>#N/A</v>
      </c>
      <c r="L647" s="24">
        <v>279.5</v>
      </c>
      <c r="M647" s="24" t="e">
        <v>#N/A</v>
      </c>
      <c r="N647" s="24" t="e">
        <v>#N/A</v>
      </c>
      <c r="O647" s="24" t="s">
        <v>466</v>
      </c>
    </row>
    <row r="648" ht="15.75" customHeight="1">
      <c r="A648" s="24">
        <v>645.0</v>
      </c>
      <c r="B648" s="22" t="s">
        <v>1496</v>
      </c>
      <c r="C648" s="22" t="s">
        <v>1496</v>
      </c>
      <c r="D648" s="22" t="s">
        <v>1497</v>
      </c>
      <c r="E648" s="22" t="s">
        <v>1496</v>
      </c>
      <c r="H648" s="24" t="e">
        <v>#N/A</v>
      </c>
      <c r="I648" s="26">
        <v>2397.0</v>
      </c>
      <c r="J648" s="24" t="e">
        <v>#N/A</v>
      </c>
      <c r="K648" s="24" t="e">
        <v>#N/A</v>
      </c>
      <c r="L648" s="24" t="e">
        <v>#N/A</v>
      </c>
      <c r="M648" s="24" t="e">
        <v>#N/A</v>
      </c>
      <c r="N648" s="24" t="e">
        <v>#N/A</v>
      </c>
      <c r="O648" s="24" t="s">
        <v>466</v>
      </c>
    </row>
    <row r="649" ht="15.75" customHeight="1">
      <c r="A649" s="24">
        <v>646.0</v>
      </c>
      <c r="B649" s="24" t="s">
        <v>1498</v>
      </c>
      <c r="C649" s="24" t="s">
        <v>1498</v>
      </c>
      <c r="D649" s="24" t="s">
        <v>1499</v>
      </c>
      <c r="E649" s="24" t="s">
        <v>1498</v>
      </c>
      <c r="H649" s="24" t="e">
        <v>#N/A</v>
      </c>
      <c r="I649" s="26">
        <v>2398.0</v>
      </c>
      <c r="J649" s="24" t="e">
        <v>#N/A</v>
      </c>
      <c r="K649" s="24" t="e">
        <v>#N/A</v>
      </c>
      <c r="L649" s="24" t="e">
        <v>#N/A</v>
      </c>
      <c r="M649" s="24" t="e">
        <v>#N/A</v>
      </c>
      <c r="N649" s="24" t="e">
        <v>#N/A</v>
      </c>
      <c r="O649" s="24" t="s">
        <v>466</v>
      </c>
    </row>
    <row r="650" ht="15.75" customHeight="1">
      <c r="A650" s="24">
        <v>647.0</v>
      </c>
      <c r="B650" s="24" t="s">
        <v>452</v>
      </c>
      <c r="C650" s="24" t="s">
        <v>452</v>
      </c>
      <c r="D650" s="24" t="s">
        <v>1500</v>
      </c>
      <c r="E650" s="24" t="s">
        <v>452</v>
      </c>
      <c r="H650" s="24">
        <v>649.0</v>
      </c>
      <c r="I650" s="26">
        <v>2399.0</v>
      </c>
      <c r="J650" s="24" t="e">
        <v>#N/A</v>
      </c>
      <c r="K650" s="24" t="e">
        <v>#N/A</v>
      </c>
      <c r="L650" s="24" t="e">
        <v>#N/A</v>
      </c>
      <c r="M650" s="24" t="e">
        <v>#N/A</v>
      </c>
      <c r="N650" s="24" t="e">
        <v>#N/A</v>
      </c>
      <c r="O650" s="24" t="s">
        <v>466</v>
      </c>
    </row>
    <row r="651" ht="15.75" customHeight="1">
      <c r="A651" s="24">
        <v>648.0</v>
      </c>
      <c r="B651" s="24" t="s">
        <v>446</v>
      </c>
      <c r="C651" s="24" t="s">
        <v>446</v>
      </c>
      <c r="D651" s="24" t="s">
        <v>1501</v>
      </c>
      <c r="E651" s="24" t="s">
        <v>446</v>
      </c>
      <c r="H651" s="24">
        <v>868.0</v>
      </c>
      <c r="I651" s="24" t="e">
        <v>#N/A</v>
      </c>
      <c r="J651" s="24" t="e">
        <v>#N/A</v>
      </c>
      <c r="K651" s="24" t="e">
        <v>#N/A</v>
      </c>
      <c r="L651" s="24" t="e">
        <v>#N/A</v>
      </c>
      <c r="M651" s="24" t="e">
        <v>#N/A</v>
      </c>
      <c r="N651" s="24">
        <v>322.4</v>
      </c>
      <c r="O651" s="24">
        <v>50.0</v>
      </c>
    </row>
    <row r="652" ht="15.75" customHeight="1">
      <c r="A652" s="24">
        <v>649.0</v>
      </c>
      <c r="B652" s="24" t="s">
        <v>366</v>
      </c>
      <c r="C652" s="24" t="s">
        <v>366</v>
      </c>
      <c r="D652" s="24" t="s">
        <v>1502</v>
      </c>
      <c r="E652" s="24" t="s">
        <v>366</v>
      </c>
      <c r="H652" s="24">
        <v>466.0</v>
      </c>
      <c r="I652" s="24" t="e">
        <v>#N/A</v>
      </c>
      <c r="J652" s="24" t="e">
        <v>#N/A</v>
      </c>
      <c r="K652" s="24">
        <v>315.0</v>
      </c>
      <c r="L652" s="24">
        <v>329.2</v>
      </c>
      <c r="M652" s="24" t="e">
        <v>#N/A</v>
      </c>
      <c r="N652" s="24">
        <v>313.1</v>
      </c>
      <c r="O652" s="24" t="s">
        <v>466</v>
      </c>
    </row>
    <row r="653" ht="15.75" customHeight="1">
      <c r="A653" s="24">
        <v>650.0</v>
      </c>
      <c r="B653" s="24" t="s">
        <v>425</v>
      </c>
      <c r="C653" s="24" t="s">
        <v>425</v>
      </c>
      <c r="D653" s="24" t="s">
        <v>1503</v>
      </c>
      <c r="E653" s="24" t="s">
        <v>425</v>
      </c>
      <c r="H653" s="24" t="e">
        <v>#N/A</v>
      </c>
      <c r="I653" s="24" t="e">
        <v>#N/A</v>
      </c>
      <c r="J653" s="24" t="e">
        <v>#N/A</v>
      </c>
      <c r="K653" s="24">
        <v>325.6</v>
      </c>
      <c r="L653" s="24">
        <v>330.9</v>
      </c>
      <c r="M653" s="24">
        <v>325.0</v>
      </c>
      <c r="N653" s="24">
        <v>300.6</v>
      </c>
      <c r="O653" s="24">
        <v>55.0</v>
      </c>
    </row>
    <row r="654" ht="15.75" customHeight="1">
      <c r="A654" s="24">
        <v>651.0</v>
      </c>
      <c r="B654" s="24" t="s">
        <v>417</v>
      </c>
      <c r="C654" s="24" t="s">
        <v>417</v>
      </c>
      <c r="D654" s="24" t="s">
        <v>1504</v>
      </c>
      <c r="E654" s="24" t="s">
        <v>417</v>
      </c>
      <c r="H654" s="24" t="e">
        <v>#N/A</v>
      </c>
      <c r="I654" s="24" t="e">
        <v>#N/A</v>
      </c>
      <c r="J654" s="24" t="e">
        <v>#N/A</v>
      </c>
      <c r="K654" s="24">
        <v>323.1</v>
      </c>
      <c r="L654" s="24">
        <v>332.4</v>
      </c>
      <c r="M654" s="24">
        <v>310.0</v>
      </c>
      <c r="N654" s="24">
        <v>314.8</v>
      </c>
      <c r="O654" s="24" t="s">
        <v>466</v>
      </c>
    </row>
    <row r="655" ht="15.75" customHeight="1">
      <c r="A655" s="24">
        <v>652.0</v>
      </c>
      <c r="B655" s="24" t="s">
        <v>439</v>
      </c>
      <c r="C655" s="24" t="s">
        <v>439</v>
      </c>
      <c r="D655" s="24" t="s">
        <v>1505</v>
      </c>
      <c r="E655" s="24" t="s">
        <v>439</v>
      </c>
      <c r="H655" s="24" t="e">
        <v>#N/A</v>
      </c>
      <c r="I655" s="24" t="e">
        <v>#N/A</v>
      </c>
      <c r="J655" s="24" t="e">
        <v>#N/A</v>
      </c>
      <c r="K655" s="24">
        <v>344.7</v>
      </c>
      <c r="L655" s="24">
        <v>368.7</v>
      </c>
      <c r="M655" s="24">
        <v>394.5</v>
      </c>
      <c r="N655" s="24">
        <v>258.3</v>
      </c>
      <c r="O655" s="24">
        <v>61.0</v>
      </c>
    </row>
    <row r="656" ht="15.75" customHeight="1">
      <c r="A656" s="24">
        <v>653.0</v>
      </c>
      <c r="B656" s="24" t="s">
        <v>386</v>
      </c>
      <c r="C656" s="24" t="s">
        <v>386</v>
      </c>
      <c r="D656" s="24" t="s">
        <v>1506</v>
      </c>
      <c r="E656" s="24" t="s">
        <v>386</v>
      </c>
      <c r="H656" s="24" t="e">
        <v>#N/A</v>
      </c>
      <c r="I656" s="24" t="e">
        <v>#N/A</v>
      </c>
      <c r="J656" s="24" t="e">
        <v>#N/A</v>
      </c>
      <c r="K656" s="24">
        <v>306.9</v>
      </c>
      <c r="L656" s="24">
        <v>300.0</v>
      </c>
      <c r="M656" s="24">
        <v>320.2</v>
      </c>
      <c r="N656" s="24">
        <v>310.2</v>
      </c>
      <c r="O656" s="24" t="s">
        <v>466</v>
      </c>
    </row>
    <row r="657" ht="15.75" customHeight="1">
      <c r="A657" s="24">
        <v>654.0</v>
      </c>
      <c r="B657" s="24" t="s">
        <v>448</v>
      </c>
      <c r="C657" s="24" t="s">
        <v>448</v>
      </c>
      <c r="D657" s="24" t="s">
        <v>1507</v>
      </c>
      <c r="E657" s="24" t="s">
        <v>448</v>
      </c>
      <c r="H657" s="24" t="e">
        <v>#N/A</v>
      </c>
      <c r="I657" s="24" t="e">
        <v>#N/A</v>
      </c>
      <c r="J657" s="24" t="e">
        <v>#N/A</v>
      </c>
      <c r="K657" s="24" t="e">
        <v>#N/A</v>
      </c>
      <c r="L657" s="24" t="e">
        <v>#N/A</v>
      </c>
      <c r="M657" s="24" t="e">
        <v>#N/A</v>
      </c>
      <c r="N657" s="24">
        <v>284.0</v>
      </c>
      <c r="O657" s="24">
        <v>70.0</v>
      </c>
    </row>
    <row r="658" ht="15.75" customHeight="1">
      <c r="A658" s="24">
        <v>655.0</v>
      </c>
      <c r="B658" s="24" t="s">
        <v>365</v>
      </c>
      <c r="C658" s="24" t="s">
        <v>365</v>
      </c>
      <c r="D658" s="24" t="s">
        <v>1508</v>
      </c>
      <c r="E658" s="24" t="s">
        <v>365</v>
      </c>
      <c r="H658" s="24" t="e">
        <v>#N/A</v>
      </c>
      <c r="I658" s="24" t="e">
        <v>#N/A</v>
      </c>
      <c r="J658" s="24" t="e">
        <v>#N/A</v>
      </c>
      <c r="K658" s="24">
        <v>281.7</v>
      </c>
      <c r="L658" s="24">
        <v>347.1</v>
      </c>
      <c r="M658" s="24">
        <v>327.7</v>
      </c>
      <c r="N658" s="24" t="e">
        <v>#N/A</v>
      </c>
      <c r="O658" s="24" t="s">
        <v>466</v>
      </c>
    </row>
    <row r="659" ht="15.75" customHeight="1">
      <c r="A659" s="24">
        <v>656.0</v>
      </c>
      <c r="B659" s="24" t="s">
        <v>445</v>
      </c>
      <c r="C659" s="24" t="s">
        <v>445</v>
      </c>
      <c r="D659" s="24" t="s">
        <v>1509</v>
      </c>
      <c r="E659" s="24" t="s">
        <v>445</v>
      </c>
      <c r="H659" s="24">
        <v>877.0</v>
      </c>
      <c r="I659" s="24" t="e">
        <v>#N/A</v>
      </c>
      <c r="J659" s="24" t="e">
        <v>#N/A</v>
      </c>
      <c r="K659" s="24" t="e">
        <v>#N/A</v>
      </c>
      <c r="L659" s="24" t="e">
        <v>#N/A</v>
      </c>
      <c r="M659" s="24" t="e">
        <v>#N/A</v>
      </c>
      <c r="N659" s="24">
        <v>339.3</v>
      </c>
      <c r="O659" s="24">
        <v>60.0</v>
      </c>
    </row>
    <row r="660" ht="15.75" customHeight="1">
      <c r="A660" s="24">
        <v>657.0</v>
      </c>
      <c r="B660" s="24" t="s">
        <v>453</v>
      </c>
      <c r="C660" s="24" t="s">
        <v>453</v>
      </c>
      <c r="D660" s="24" t="s">
        <v>1510</v>
      </c>
      <c r="E660" s="24" t="s">
        <v>453</v>
      </c>
      <c r="H660" s="24" t="e">
        <v>#N/A</v>
      </c>
      <c r="I660" s="24" t="e">
        <v>#N/A</v>
      </c>
      <c r="J660" s="24" t="e">
        <v>#N/A</v>
      </c>
      <c r="K660" s="24" t="e">
        <v>#N/A</v>
      </c>
      <c r="L660" s="24" t="e">
        <v>#N/A</v>
      </c>
      <c r="M660" s="24" t="e">
        <v>#N/A</v>
      </c>
      <c r="N660" s="24" t="e">
        <v>#N/A</v>
      </c>
      <c r="O660" s="24" t="s">
        <v>466</v>
      </c>
    </row>
    <row r="661" ht="15.75" customHeight="1">
      <c r="A661" s="24">
        <v>658.0</v>
      </c>
      <c r="B661" s="24" t="s">
        <v>1511</v>
      </c>
      <c r="C661" s="24" t="s">
        <v>1511</v>
      </c>
      <c r="D661" s="24" t="s">
        <v>1512</v>
      </c>
      <c r="E661" s="24" t="s">
        <v>1511</v>
      </c>
      <c r="H661" s="24" t="e">
        <v>#N/A</v>
      </c>
      <c r="I661" s="24" t="e">
        <v>#N/A</v>
      </c>
      <c r="J661" s="24">
        <v>326.0</v>
      </c>
      <c r="K661" s="24">
        <v>337.3</v>
      </c>
      <c r="L661" s="24">
        <v>341.7</v>
      </c>
      <c r="M661" s="24">
        <v>362.0</v>
      </c>
      <c r="N661" s="24" t="e">
        <v>#N/A</v>
      </c>
      <c r="O661" s="24" t="s">
        <v>466</v>
      </c>
    </row>
    <row r="662" ht="15.75" customHeight="1">
      <c r="A662" s="24">
        <v>659.0</v>
      </c>
      <c r="B662" s="24" t="s">
        <v>1513</v>
      </c>
      <c r="C662" s="24" t="s">
        <v>1513</v>
      </c>
      <c r="D662" s="24" t="s">
        <v>1514</v>
      </c>
      <c r="E662" s="24" t="s">
        <v>1513</v>
      </c>
      <c r="H662" s="24">
        <v>674.0</v>
      </c>
      <c r="I662" s="24" t="e">
        <v>#N/A</v>
      </c>
      <c r="J662" s="24">
        <v>520.0</v>
      </c>
      <c r="K662" s="24" t="e">
        <v>#N/A</v>
      </c>
      <c r="L662" s="24" t="e">
        <v>#N/A</v>
      </c>
      <c r="M662" s="24" t="e">
        <v>#N/A</v>
      </c>
      <c r="N662" s="24" t="e">
        <v>#N/A</v>
      </c>
      <c r="O662" s="24" t="s">
        <v>466</v>
      </c>
    </row>
    <row r="663" ht="15.75" customHeight="1">
      <c r="A663" s="24">
        <v>660.0</v>
      </c>
      <c r="B663" s="24" t="s">
        <v>1515</v>
      </c>
      <c r="C663" s="24" t="s">
        <v>1515</v>
      </c>
      <c r="D663" s="24" t="s">
        <v>1516</v>
      </c>
      <c r="E663" s="24" t="s">
        <v>1515</v>
      </c>
      <c r="H663" s="24" t="e">
        <v>#N/A</v>
      </c>
      <c r="I663" s="24" t="e">
        <v>#N/A</v>
      </c>
      <c r="J663" s="24">
        <v>412.0</v>
      </c>
      <c r="K663" s="24">
        <v>344.0</v>
      </c>
      <c r="L663" s="24">
        <v>342.3</v>
      </c>
      <c r="M663" s="24" t="e">
        <v>#N/A</v>
      </c>
      <c r="N663" s="24" t="e">
        <v>#N/A</v>
      </c>
      <c r="O663" s="24" t="s">
        <v>466</v>
      </c>
    </row>
    <row r="664" ht="15.75" customHeight="1">
      <c r="A664" s="24">
        <v>661.0</v>
      </c>
      <c r="B664" s="24" t="s">
        <v>1517</v>
      </c>
      <c r="C664" s="24" t="s">
        <v>1517</v>
      </c>
      <c r="D664" s="24" t="s">
        <v>1518</v>
      </c>
      <c r="E664" s="24" t="s">
        <v>1517</v>
      </c>
      <c r="H664" s="24">
        <v>469.0</v>
      </c>
      <c r="I664" s="24" t="e">
        <v>#N/A</v>
      </c>
      <c r="J664" s="24">
        <v>449.0</v>
      </c>
      <c r="K664" s="24" t="e">
        <v>#N/A</v>
      </c>
      <c r="L664" s="24" t="e">
        <v>#N/A</v>
      </c>
      <c r="M664" s="24" t="e">
        <v>#N/A</v>
      </c>
      <c r="N664" s="24" t="e">
        <v>#N/A</v>
      </c>
      <c r="O664" s="24" t="s">
        <v>466</v>
      </c>
    </row>
    <row r="665" ht="15.75" customHeight="1">
      <c r="A665" s="24">
        <v>662.0</v>
      </c>
      <c r="B665" s="24" t="s">
        <v>1519</v>
      </c>
      <c r="C665" s="24" t="s">
        <v>1519</v>
      </c>
      <c r="D665" s="24" t="s">
        <v>1520</v>
      </c>
      <c r="E665" s="24" t="s">
        <v>1519</v>
      </c>
      <c r="H665" s="24">
        <v>584.0</v>
      </c>
      <c r="I665" s="24" t="e">
        <v>#N/A</v>
      </c>
      <c r="J665" s="24">
        <v>453.0</v>
      </c>
      <c r="K665" s="24">
        <v>315.0</v>
      </c>
      <c r="L665" s="24">
        <v>307.5</v>
      </c>
      <c r="M665" s="24" t="e">
        <v>#N/A</v>
      </c>
      <c r="N665" s="24" t="e">
        <v>#N/A</v>
      </c>
      <c r="O665" s="24" t="s">
        <v>466</v>
      </c>
    </row>
    <row r="666" ht="15.75" customHeight="1">
      <c r="A666" s="24">
        <v>663.0</v>
      </c>
      <c r="B666" s="24" t="s">
        <v>1521</v>
      </c>
      <c r="C666" s="24" t="s">
        <v>1521</v>
      </c>
      <c r="D666" s="24" t="s">
        <v>1522</v>
      </c>
      <c r="E666" s="24" t="s">
        <v>1521</v>
      </c>
      <c r="H666" s="24">
        <v>498.0</v>
      </c>
      <c r="I666" s="24" t="e">
        <v>#N/A</v>
      </c>
      <c r="J666" s="24">
        <v>456.0</v>
      </c>
      <c r="K666" s="24" t="e">
        <v>#N/A</v>
      </c>
      <c r="L666" s="24" t="e">
        <v>#N/A</v>
      </c>
      <c r="M666" s="24" t="e">
        <v>#N/A</v>
      </c>
      <c r="N666" s="24" t="e">
        <v>#N/A</v>
      </c>
      <c r="O666" s="24" t="s">
        <v>466</v>
      </c>
    </row>
    <row r="667" ht="15.75" customHeight="1">
      <c r="A667" s="24">
        <v>664.0</v>
      </c>
      <c r="B667" s="24" t="s">
        <v>1523</v>
      </c>
      <c r="C667" s="24" t="s">
        <v>1523</v>
      </c>
      <c r="D667" s="24" t="s">
        <v>1524</v>
      </c>
      <c r="E667" s="24" t="s">
        <v>1523</v>
      </c>
      <c r="H667" s="24">
        <v>813.0</v>
      </c>
      <c r="I667" s="24" t="e">
        <v>#N/A</v>
      </c>
      <c r="J667" s="24">
        <v>461.0</v>
      </c>
      <c r="K667" s="24" t="e">
        <v>#N/A</v>
      </c>
      <c r="L667" s="24" t="e">
        <v>#N/A</v>
      </c>
      <c r="M667" s="24" t="e">
        <v>#N/A</v>
      </c>
      <c r="N667" s="24" t="e">
        <v>#N/A</v>
      </c>
      <c r="O667" s="24">
        <v>85.0</v>
      </c>
    </row>
    <row r="668" ht="15.75" customHeight="1">
      <c r="A668" s="24">
        <v>665.0</v>
      </c>
      <c r="B668" s="24" t="s">
        <v>1525</v>
      </c>
      <c r="C668" s="24" t="s">
        <v>1525</v>
      </c>
      <c r="D668" s="24" t="s">
        <v>1526</v>
      </c>
      <c r="E668" s="24" t="s">
        <v>1525</v>
      </c>
      <c r="H668" s="24">
        <v>689.0</v>
      </c>
      <c r="I668" s="24" t="e">
        <v>#N/A</v>
      </c>
      <c r="J668" s="24" t="e">
        <v>#N/A</v>
      </c>
      <c r="K668" s="24" t="e">
        <v>#N/A</v>
      </c>
      <c r="L668" s="24" t="e">
        <v>#N/A</v>
      </c>
      <c r="M668" s="24" t="e">
        <v>#N/A</v>
      </c>
      <c r="N668" s="24" t="e">
        <v>#N/A</v>
      </c>
      <c r="O668" s="24" t="s">
        <v>466</v>
      </c>
    </row>
    <row r="669" ht="15.75" customHeight="1">
      <c r="A669" s="24">
        <v>666.0</v>
      </c>
      <c r="B669" s="24" t="s">
        <v>1527</v>
      </c>
      <c r="C669" s="24" t="s">
        <v>1527</v>
      </c>
      <c r="D669" s="24" t="s">
        <v>1528</v>
      </c>
      <c r="E669" s="24" t="s">
        <v>1527</v>
      </c>
      <c r="H669" s="24">
        <v>686.0</v>
      </c>
      <c r="I669" s="24" t="e">
        <v>#N/A</v>
      </c>
      <c r="J669" s="24">
        <v>501.0</v>
      </c>
      <c r="K669" s="24" t="e">
        <v>#N/A</v>
      </c>
      <c r="L669" s="24" t="e">
        <v>#N/A</v>
      </c>
      <c r="M669" s="24" t="e">
        <v>#N/A</v>
      </c>
      <c r="N669" s="24" t="e">
        <v>#N/A</v>
      </c>
      <c r="O669" s="24" t="s">
        <v>466</v>
      </c>
    </row>
    <row r="670" ht="15.75" customHeight="1">
      <c r="A670" s="24">
        <v>667.0</v>
      </c>
      <c r="B670" s="24" t="s">
        <v>1529</v>
      </c>
      <c r="C670" s="24" t="s">
        <v>1529</v>
      </c>
      <c r="D670" s="24" t="s">
        <v>1530</v>
      </c>
      <c r="E670" s="24" t="s">
        <v>1529</v>
      </c>
      <c r="H670" s="24">
        <v>796.0</v>
      </c>
      <c r="I670" s="24" t="e">
        <v>#N/A</v>
      </c>
      <c r="J670" s="24">
        <v>502.0</v>
      </c>
      <c r="K670" s="24" t="e">
        <v>#N/A</v>
      </c>
      <c r="L670" s="24" t="e">
        <v>#N/A</v>
      </c>
      <c r="M670" s="24" t="e">
        <v>#N/A</v>
      </c>
      <c r="N670" s="24" t="e">
        <v>#N/A</v>
      </c>
      <c r="O670" s="24" t="s">
        <v>466</v>
      </c>
    </row>
    <row r="671" ht="15.75" customHeight="1">
      <c r="A671" s="24">
        <v>668.0</v>
      </c>
      <c r="B671" s="24" t="s">
        <v>1531</v>
      </c>
      <c r="C671" s="24" t="s">
        <v>1531</v>
      </c>
      <c r="D671" s="24" t="s">
        <v>1532</v>
      </c>
      <c r="E671" s="24" t="s">
        <v>1531</v>
      </c>
      <c r="H671" s="24">
        <v>450.0</v>
      </c>
      <c r="I671" s="24" t="e">
        <v>#N/A</v>
      </c>
      <c r="J671" s="24">
        <v>504.0</v>
      </c>
      <c r="K671" s="24" t="e">
        <v>#N/A</v>
      </c>
      <c r="L671" s="24" t="e">
        <v>#N/A</v>
      </c>
      <c r="M671" s="24" t="e">
        <v>#N/A</v>
      </c>
      <c r="N671" s="24" t="e">
        <v>#N/A</v>
      </c>
      <c r="O671" s="24" t="s">
        <v>466</v>
      </c>
    </row>
    <row r="672" ht="15.75" customHeight="1">
      <c r="A672" s="24">
        <v>669.0</v>
      </c>
      <c r="B672" s="24" t="s">
        <v>1533</v>
      </c>
      <c r="C672" s="24" t="s">
        <v>1533</v>
      </c>
      <c r="D672" s="24" t="s">
        <v>1534</v>
      </c>
      <c r="E672" s="24" t="s">
        <v>1533</v>
      </c>
      <c r="H672" s="24">
        <v>837.0</v>
      </c>
      <c r="I672" s="24" t="e">
        <v>#N/A</v>
      </c>
      <c r="J672" s="24">
        <v>512.0</v>
      </c>
      <c r="K672" s="24">
        <v>342.5</v>
      </c>
      <c r="L672" s="24">
        <v>348.6</v>
      </c>
      <c r="M672" s="24">
        <v>413.3</v>
      </c>
      <c r="N672" s="24" t="e">
        <v>#N/A</v>
      </c>
      <c r="O672" s="24">
        <v>49.0</v>
      </c>
    </row>
    <row r="673" ht="15.75" customHeight="1">
      <c r="A673" s="24">
        <v>670.0</v>
      </c>
      <c r="B673" s="24" t="s">
        <v>1535</v>
      </c>
      <c r="C673" s="24" t="s">
        <v>1535</v>
      </c>
      <c r="D673" s="24" t="s">
        <v>1536</v>
      </c>
      <c r="E673" s="24" t="s">
        <v>1535</v>
      </c>
      <c r="H673" s="24">
        <v>597.0</v>
      </c>
      <c r="I673" s="24" t="e">
        <v>#N/A</v>
      </c>
      <c r="J673" s="24">
        <v>516.0</v>
      </c>
      <c r="K673" s="24" t="e">
        <v>#N/A</v>
      </c>
      <c r="L673" s="24" t="e">
        <v>#N/A</v>
      </c>
      <c r="M673" s="24" t="e">
        <v>#N/A</v>
      </c>
      <c r="N673" s="24" t="e">
        <v>#N/A</v>
      </c>
      <c r="O673" s="24" t="s">
        <v>466</v>
      </c>
    </row>
    <row r="674" ht="15.75" customHeight="1">
      <c r="A674" s="24">
        <v>671.0</v>
      </c>
      <c r="B674" s="24" t="s">
        <v>1537</v>
      </c>
      <c r="C674" s="24" t="s">
        <v>1537</v>
      </c>
      <c r="D674" s="24" t="s">
        <v>1538</v>
      </c>
      <c r="E674" s="24" t="s">
        <v>1537</v>
      </c>
      <c r="H674" s="24">
        <v>820.0</v>
      </c>
      <c r="I674" s="24" t="e">
        <v>#N/A</v>
      </c>
      <c r="J674" s="24">
        <v>517.0</v>
      </c>
      <c r="K674" s="24" t="e">
        <v>#N/A</v>
      </c>
      <c r="L674" s="24" t="e">
        <v>#N/A</v>
      </c>
      <c r="M674" s="24" t="e">
        <v>#N/A</v>
      </c>
      <c r="N674" s="24" t="e">
        <v>#N/A</v>
      </c>
      <c r="O674" s="24">
        <v>92.0</v>
      </c>
    </row>
    <row r="675" ht="15.75" customHeight="1">
      <c r="A675" s="24">
        <v>672.0</v>
      </c>
      <c r="B675" s="24" t="s">
        <v>1539</v>
      </c>
      <c r="C675" s="24" t="s">
        <v>1539</v>
      </c>
      <c r="D675" s="24" t="s">
        <v>1540</v>
      </c>
      <c r="E675" s="24" t="s">
        <v>1539</v>
      </c>
      <c r="H675" s="24" t="e">
        <v>#N/A</v>
      </c>
      <c r="I675" s="24" t="e">
        <v>#N/A</v>
      </c>
      <c r="J675" s="24">
        <v>576.0</v>
      </c>
      <c r="K675" s="24">
        <v>351.7</v>
      </c>
      <c r="L675" s="24">
        <v>379.0</v>
      </c>
      <c r="M675" s="24">
        <v>358.6</v>
      </c>
      <c r="N675" s="24" t="e">
        <v>#N/A</v>
      </c>
      <c r="O675" s="24">
        <v>68.0</v>
      </c>
    </row>
    <row r="676" ht="15.75" customHeight="1">
      <c r="A676" s="24">
        <v>673.0</v>
      </c>
      <c r="B676" s="24" t="s">
        <v>1541</v>
      </c>
      <c r="C676" s="24" t="s">
        <v>1541</v>
      </c>
      <c r="D676" s="24" t="s">
        <v>1542</v>
      </c>
      <c r="E676" s="24" t="s">
        <v>1541</v>
      </c>
      <c r="H676" s="24" t="e">
        <v>#N/A</v>
      </c>
      <c r="I676" s="24" t="e">
        <v>#N/A</v>
      </c>
      <c r="J676" s="24">
        <v>545.0</v>
      </c>
      <c r="K676" s="24" t="e">
        <v>#N/A</v>
      </c>
      <c r="L676" s="24" t="e">
        <v>#N/A</v>
      </c>
      <c r="M676" s="24" t="e">
        <v>#N/A</v>
      </c>
      <c r="N676" s="24" t="e">
        <v>#N/A</v>
      </c>
      <c r="O676" s="24" t="s">
        <v>466</v>
      </c>
    </row>
    <row r="677" ht="15.75" customHeight="1">
      <c r="A677" s="24">
        <v>674.0</v>
      </c>
      <c r="B677" s="24" t="s">
        <v>1543</v>
      </c>
      <c r="C677" s="24" t="s">
        <v>1543</v>
      </c>
      <c r="D677" s="24" t="s">
        <v>1544</v>
      </c>
      <c r="E677" s="24" t="s">
        <v>1543</v>
      </c>
      <c r="H677" s="24">
        <v>444.0</v>
      </c>
      <c r="I677" s="24" t="e">
        <v>#N/A</v>
      </c>
      <c r="J677" s="24">
        <v>553.0</v>
      </c>
      <c r="K677" s="24" t="e">
        <v>#N/A</v>
      </c>
      <c r="L677" s="24" t="e">
        <v>#N/A</v>
      </c>
      <c r="M677" s="24" t="e">
        <v>#N/A</v>
      </c>
      <c r="N677" s="24" t="e">
        <v>#N/A</v>
      </c>
      <c r="O677" s="24" t="s">
        <v>466</v>
      </c>
    </row>
    <row r="678" ht="15.75" customHeight="1">
      <c r="A678" s="24">
        <v>675.0</v>
      </c>
      <c r="B678" s="24" t="s">
        <v>1545</v>
      </c>
      <c r="C678" s="24" t="s">
        <v>1545</v>
      </c>
      <c r="D678" s="24" t="s">
        <v>1546</v>
      </c>
      <c r="E678" s="24" t="s">
        <v>1545</v>
      </c>
      <c r="H678" s="24" t="e">
        <v>#N/A</v>
      </c>
      <c r="I678" s="24" t="e">
        <v>#N/A</v>
      </c>
      <c r="J678" s="24">
        <v>566.0</v>
      </c>
      <c r="K678" s="24" t="e">
        <v>#N/A</v>
      </c>
      <c r="L678" s="24" t="e">
        <v>#N/A</v>
      </c>
      <c r="M678" s="24" t="e">
        <v>#N/A</v>
      </c>
      <c r="N678" s="24" t="e">
        <v>#N/A</v>
      </c>
      <c r="O678" s="24">
        <v>76.0</v>
      </c>
    </row>
    <row r="679" ht="15.75" customHeight="1">
      <c r="A679" s="24">
        <v>676.0</v>
      </c>
      <c r="B679" s="24" t="s">
        <v>1547</v>
      </c>
      <c r="C679" s="24" t="s">
        <v>1547</v>
      </c>
      <c r="D679" s="24" t="s">
        <v>1548</v>
      </c>
      <c r="E679" s="24" t="s">
        <v>1547</v>
      </c>
      <c r="H679" s="24">
        <v>822.0</v>
      </c>
      <c r="I679" s="24" t="e">
        <v>#N/A</v>
      </c>
      <c r="J679" s="24">
        <v>569.0</v>
      </c>
      <c r="K679" s="24" t="e">
        <v>#N/A</v>
      </c>
      <c r="L679" s="24" t="e">
        <v>#N/A</v>
      </c>
      <c r="M679" s="24" t="e">
        <v>#N/A</v>
      </c>
      <c r="N679" s="24" t="e">
        <v>#N/A</v>
      </c>
      <c r="O679" s="24">
        <v>80.0</v>
      </c>
    </row>
    <row r="680" ht="15.75" customHeight="1">
      <c r="A680" s="24">
        <v>677.0</v>
      </c>
      <c r="B680" s="24" t="s">
        <v>1549</v>
      </c>
      <c r="C680" s="24" t="s">
        <v>1549</v>
      </c>
      <c r="D680" s="24" t="s">
        <v>1550</v>
      </c>
      <c r="E680" s="24" t="s">
        <v>1549</v>
      </c>
      <c r="H680" s="24">
        <v>545.0</v>
      </c>
      <c r="I680" s="24" t="e">
        <v>#N/A</v>
      </c>
      <c r="J680" s="24">
        <v>593.0</v>
      </c>
      <c r="K680" s="24" t="e">
        <v>#N/A</v>
      </c>
      <c r="L680" s="24" t="e">
        <v>#N/A</v>
      </c>
      <c r="M680" s="24" t="e">
        <v>#N/A</v>
      </c>
      <c r="N680" s="24" t="e">
        <v>#N/A</v>
      </c>
      <c r="O680" s="24" t="s">
        <v>466</v>
      </c>
    </row>
    <row r="681" ht="15.75" customHeight="1">
      <c r="A681" s="24">
        <v>678.0</v>
      </c>
      <c r="B681" s="24" t="s">
        <v>1551</v>
      </c>
      <c r="C681" s="24" t="s">
        <v>1551</v>
      </c>
      <c r="D681" s="24" t="s">
        <v>1552</v>
      </c>
      <c r="E681" s="24" t="s">
        <v>1551</v>
      </c>
      <c r="H681" s="24">
        <v>727.0</v>
      </c>
      <c r="I681" s="24" t="e">
        <v>#N/A</v>
      </c>
      <c r="J681" s="24">
        <v>594.0</v>
      </c>
      <c r="K681" s="24" t="e">
        <v>#N/A</v>
      </c>
      <c r="L681" s="24" t="e">
        <v>#N/A</v>
      </c>
      <c r="M681" s="24" t="e">
        <v>#N/A</v>
      </c>
      <c r="N681" s="24" t="e">
        <v>#N/A</v>
      </c>
      <c r="O681" s="24" t="s">
        <v>466</v>
      </c>
    </row>
    <row r="682" ht="15.75" customHeight="1">
      <c r="A682" s="24">
        <v>679.0</v>
      </c>
      <c r="B682" s="24" t="s">
        <v>1553</v>
      </c>
      <c r="C682" s="24" t="s">
        <v>1553</v>
      </c>
      <c r="D682" s="24" t="s">
        <v>1554</v>
      </c>
      <c r="E682" s="24" t="s">
        <v>1553</v>
      </c>
      <c r="H682" s="24">
        <v>452.0</v>
      </c>
      <c r="I682" s="24" t="e">
        <v>#N/A</v>
      </c>
      <c r="J682" s="24">
        <v>595.0</v>
      </c>
      <c r="K682" s="24" t="e">
        <v>#N/A</v>
      </c>
      <c r="L682" s="24" t="e">
        <v>#N/A</v>
      </c>
      <c r="M682" s="24" t="e">
        <v>#N/A</v>
      </c>
      <c r="N682" s="24" t="e">
        <v>#N/A</v>
      </c>
      <c r="O682" s="24" t="s">
        <v>466</v>
      </c>
    </row>
    <row r="683" ht="15.75" customHeight="1">
      <c r="A683" s="24">
        <v>680.0</v>
      </c>
      <c r="B683" s="24" t="s">
        <v>1555</v>
      </c>
      <c r="C683" s="24" t="s">
        <v>1555</v>
      </c>
      <c r="D683" s="24" t="s">
        <v>1556</v>
      </c>
      <c r="E683" s="24" t="s">
        <v>1555</v>
      </c>
      <c r="H683" s="24">
        <v>571.0</v>
      </c>
      <c r="I683" s="24" t="e">
        <v>#N/A</v>
      </c>
      <c r="J683" s="24">
        <v>597.0</v>
      </c>
      <c r="K683" s="24" t="e">
        <v>#N/A</v>
      </c>
      <c r="L683" s="24" t="e">
        <v>#N/A</v>
      </c>
      <c r="M683" s="24" t="e">
        <v>#N/A</v>
      </c>
      <c r="N683" s="24" t="e">
        <v>#N/A</v>
      </c>
      <c r="O683" s="24" t="s">
        <v>466</v>
      </c>
    </row>
    <row r="684" ht="15.75" customHeight="1">
      <c r="A684" s="24">
        <v>681.0</v>
      </c>
      <c r="B684" s="24" t="s">
        <v>1557</v>
      </c>
      <c r="C684" s="24" t="s">
        <v>1557</v>
      </c>
      <c r="D684" s="24" t="s">
        <v>1558</v>
      </c>
      <c r="E684" s="24" t="s">
        <v>1557</v>
      </c>
      <c r="H684" s="24">
        <v>521.0</v>
      </c>
      <c r="I684" s="24" t="e">
        <v>#N/A</v>
      </c>
      <c r="J684" s="24" t="e">
        <v>#N/A</v>
      </c>
      <c r="K684" s="24" t="e">
        <v>#N/A</v>
      </c>
      <c r="L684" s="24" t="e">
        <v>#N/A</v>
      </c>
      <c r="M684" s="24" t="e">
        <v>#N/A</v>
      </c>
      <c r="N684" s="24" t="e">
        <v>#N/A</v>
      </c>
      <c r="O684" s="24" t="s">
        <v>466</v>
      </c>
    </row>
    <row r="685" ht="15.75" customHeight="1">
      <c r="A685" s="24">
        <v>682.0</v>
      </c>
      <c r="B685" s="24" t="s">
        <v>1559</v>
      </c>
      <c r="C685" s="24" t="s">
        <v>1559</v>
      </c>
      <c r="D685" s="24" t="s">
        <v>1560</v>
      </c>
      <c r="E685" s="24" t="s">
        <v>1559</v>
      </c>
      <c r="H685" s="24">
        <v>622.0</v>
      </c>
      <c r="I685" s="24" t="e">
        <v>#N/A</v>
      </c>
      <c r="J685" s="24" t="e">
        <v>#N/A</v>
      </c>
      <c r="K685" s="24" t="e">
        <v>#N/A</v>
      </c>
      <c r="L685" s="24" t="e">
        <v>#N/A</v>
      </c>
      <c r="M685" s="24" t="e">
        <v>#N/A</v>
      </c>
      <c r="N685" s="24" t="e">
        <v>#N/A</v>
      </c>
      <c r="O685" s="24" t="s">
        <v>466</v>
      </c>
    </row>
    <row r="686" ht="15.75" customHeight="1">
      <c r="A686" s="24">
        <v>683.0</v>
      </c>
      <c r="B686" s="24" t="s">
        <v>1561</v>
      </c>
      <c r="C686" s="24" t="s">
        <v>1561</v>
      </c>
      <c r="D686" s="24" t="s">
        <v>1562</v>
      </c>
      <c r="E686" s="24" t="s">
        <v>1561</v>
      </c>
      <c r="H686" s="24">
        <v>579.0</v>
      </c>
      <c r="I686" s="24" t="e">
        <v>#N/A</v>
      </c>
      <c r="J686" s="24" t="e">
        <v>#N/A</v>
      </c>
      <c r="K686" s="24" t="e">
        <v>#N/A</v>
      </c>
      <c r="L686" s="24" t="e">
        <v>#N/A</v>
      </c>
      <c r="M686" s="24" t="e">
        <v>#N/A</v>
      </c>
      <c r="N686" s="24" t="e">
        <v>#N/A</v>
      </c>
      <c r="O686" s="24" t="s">
        <v>466</v>
      </c>
    </row>
    <row r="687" ht="15.75" customHeight="1">
      <c r="A687" s="24">
        <v>684.0</v>
      </c>
      <c r="B687" s="24" t="s">
        <v>1563</v>
      </c>
      <c r="C687" s="24" t="s">
        <v>1563</v>
      </c>
      <c r="D687" s="24" t="s">
        <v>1564</v>
      </c>
      <c r="E687" s="24" t="s">
        <v>1563</v>
      </c>
      <c r="H687" s="24">
        <v>647.0</v>
      </c>
      <c r="I687" s="24" t="e">
        <v>#N/A</v>
      </c>
      <c r="J687" s="24" t="e">
        <v>#N/A</v>
      </c>
      <c r="K687" s="24" t="e">
        <v>#N/A</v>
      </c>
      <c r="L687" s="24" t="e">
        <v>#N/A</v>
      </c>
      <c r="M687" s="24" t="e">
        <v>#N/A</v>
      </c>
      <c r="N687" s="24" t="e">
        <v>#N/A</v>
      </c>
      <c r="O687" s="24" t="s">
        <v>466</v>
      </c>
    </row>
    <row r="688" ht="15.75" customHeight="1">
      <c r="A688" s="24">
        <v>685.0</v>
      </c>
      <c r="B688" s="24" t="s">
        <v>1565</v>
      </c>
      <c r="C688" s="24" t="s">
        <v>1565</v>
      </c>
      <c r="D688" s="24" t="s">
        <v>1566</v>
      </c>
      <c r="E688" s="24" t="s">
        <v>1565</v>
      </c>
      <c r="H688" s="24">
        <v>747.0</v>
      </c>
      <c r="I688" s="24" t="e">
        <v>#N/A</v>
      </c>
      <c r="J688" s="24">
        <v>336.0</v>
      </c>
      <c r="K688" s="24">
        <v>362.5</v>
      </c>
      <c r="L688" s="24">
        <v>367.0</v>
      </c>
      <c r="M688" s="24" t="e">
        <v>#N/A</v>
      </c>
      <c r="N688" s="24" t="e">
        <v>#N/A</v>
      </c>
      <c r="O688" s="24" t="s">
        <v>466</v>
      </c>
    </row>
    <row r="689" ht="15.75" customHeight="1">
      <c r="A689" s="24">
        <v>686.0</v>
      </c>
      <c r="B689" s="24" t="s">
        <v>1567</v>
      </c>
      <c r="C689" s="24" t="s">
        <v>1567</v>
      </c>
      <c r="D689" s="24" t="s">
        <v>1568</v>
      </c>
      <c r="E689" s="24" t="s">
        <v>1567</v>
      </c>
      <c r="H689" s="24" t="e">
        <v>#N/A</v>
      </c>
      <c r="I689" s="24" t="e">
        <v>#N/A</v>
      </c>
      <c r="J689" s="24">
        <v>372.0</v>
      </c>
      <c r="K689" s="24" t="e">
        <v>#N/A</v>
      </c>
      <c r="L689" s="24" t="e">
        <v>#N/A</v>
      </c>
      <c r="M689" s="24" t="e">
        <v>#N/A</v>
      </c>
      <c r="N689" s="24" t="e">
        <v>#N/A</v>
      </c>
      <c r="O689" s="24" t="s">
        <v>466</v>
      </c>
    </row>
    <row r="690" ht="15.75" customHeight="1">
      <c r="A690" s="24">
        <v>687.0</v>
      </c>
      <c r="B690" s="24" t="s">
        <v>1569</v>
      </c>
      <c r="C690" s="24" t="s">
        <v>1569</v>
      </c>
      <c r="D690" s="24" t="s">
        <v>1570</v>
      </c>
      <c r="E690" s="24" t="s">
        <v>1569</v>
      </c>
      <c r="H690" s="24" t="e">
        <v>#N/A</v>
      </c>
      <c r="I690" s="24" t="e">
        <v>#N/A</v>
      </c>
      <c r="J690" s="24">
        <v>400.0</v>
      </c>
      <c r="K690" s="24" t="e">
        <v>#N/A</v>
      </c>
      <c r="L690" s="24" t="e">
        <v>#N/A</v>
      </c>
      <c r="M690" s="24" t="e">
        <v>#N/A</v>
      </c>
      <c r="N690" s="24" t="e">
        <v>#N/A</v>
      </c>
      <c r="O690" s="24" t="s">
        <v>466</v>
      </c>
    </row>
    <row r="691" ht="15.75" customHeight="1">
      <c r="A691" s="24">
        <v>688.0</v>
      </c>
      <c r="B691" s="24" t="s">
        <v>1571</v>
      </c>
      <c r="C691" s="24" t="s">
        <v>1571</v>
      </c>
      <c r="D691" s="24" t="s">
        <v>1572</v>
      </c>
      <c r="E691" s="24" t="s">
        <v>1571</v>
      </c>
      <c r="H691" s="24" t="e">
        <v>#N/A</v>
      </c>
      <c r="I691" s="24" t="e">
        <v>#N/A</v>
      </c>
      <c r="J691" s="24">
        <v>408.0</v>
      </c>
      <c r="K691" s="24" t="e">
        <v>#N/A</v>
      </c>
      <c r="L691" s="24" t="e">
        <v>#N/A</v>
      </c>
      <c r="M691" s="24" t="e">
        <v>#N/A</v>
      </c>
      <c r="N691" s="24" t="e">
        <v>#N/A</v>
      </c>
      <c r="O691" s="24" t="s">
        <v>466</v>
      </c>
    </row>
    <row r="692" ht="15.75" customHeight="1">
      <c r="A692" s="24">
        <v>689.0</v>
      </c>
      <c r="B692" s="24" t="s">
        <v>1573</v>
      </c>
      <c r="C692" s="24" t="s">
        <v>1573</v>
      </c>
      <c r="D692" s="24" t="s">
        <v>1574</v>
      </c>
      <c r="E692" s="24" t="s">
        <v>1573</v>
      </c>
      <c r="H692" s="24">
        <v>494.0</v>
      </c>
      <c r="I692" s="24" t="e">
        <v>#N/A</v>
      </c>
      <c r="J692" s="24">
        <v>503.0</v>
      </c>
      <c r="K692" s="24" t="e">
        <v>#N/A</v>
      </c>
      <c r="L692" s="24" t="e">
        <v>#N/A</v>
      </c>
      <c r="M692" s="24" t="e">
        <v>#N/A</v>
      </c>
      <c r="N692" s="24" t="e">
        <v>#N/A</v>
      </c>
      <c r="O692" s="24" t="s">
        <v>466</v>
      </c>
    </row>
    <row r="693" ht="15.75" customHeight="1">
      <c r="A693" s="24">
        <v>690.0</v>
      </c>
      <c r="B693" s="24" t="s">
        <v>1575</v>
      </c>
      <c r="C693" s="24" t="s">
        <v>1575</v>
      </c>
      <c r="D693" s="24" t="s">
        <v>1576</v>
      </c>
      <c r="E693" s="24" t="s">
        <v>1575</v>
      </c>
      <c r="H693" s="24" t="e">
        <v>#N/A</v>
      </c>
      <c r="I693" s="24" t="e">
        <v>#N/A</v>
      </c>
      <c r="J693" s="24">
        <v>526.0</v>
      </c>
      <c r="K693" s="24" t="e">
        <v>#N/A</v>
      </c>
      <c r="L693" s="24" t="e">
        <v>#N/A</v>
      </c>
      <c r="M693" s="24" t="e">
        <v>#N/A</v>
      </c>
      <c r="N693" s="24" t="e">
        <v>#N/A</v>
      </c>
      <c r="O693" s="24" t="s">
        <v>466</v>
      </c>
    </row>
    <row r="694" ht="15.75" customHeight="1">
      <c r="A694" s="24">
        <v>691.0</v>
      </c>
      <c r="B694" s="24" t="s">
        <v>1577</v>
      </c>
      <c r="C694" s="24" t="s">
        <v>1577</v>
      </c>
      <c r="D694" s="24" t="s">
        <v>1578</v>
      </c>
      <c r="E694" s="24" t="s">
        <v>1577</v>
      </c>
      <c r="H694" s="24">
        <v>861.0</v>
      </c>
      <c r="I694" s="24" t="e">
        <v>#N/A</v>
      </c>
      <c r="J694" s="24">
        <v>559.0</v>
      </c>
      <c r="K694" s="24" t="e">
        <v>#N/A</v>
      </c>
      <c r="L694" s="24" t="e">
        <v>#N/A</v>
      </c>
      <c r="M694" s="24" t="e">
        <v>#N/A</v>
      </c>
      <c r="N694" s="24" t="e">
        <v>#N/A</v>
      </c>
      <c r="O694" s="24" t="s">
        <v>466</v>
      </c>
    </row>
    <row r="695" ht="15.75" customHeight="1">
      <c r="A695" s="24">
        <v>692.0</v>
      </c>
      <c r="B695" s="24" t="s">
        <v>1579</v>
      </c>
      <c r="C695" s="24" t="s">
        <v>1579</v>
      </c>
      <c r="D695" s="24" t="s">
        <v>1580</v>
      </c>
      <c r="E695" s="24" t="s">
        <v>1579</v>
      </c>
      <c r="H695" s="24">
        <v>635.0</v>
      </c>
      <c r="I695" s="24" t="e">
        <v>#N/A</v>
      </c>
      <c r="J695" s="24">
        <v>565.0</v>
      </c>
      <c r="K695" s="24" t="e">
        <v>#N/A</v>
      </c>
      <c r="L695" s="24" t="e">
        <v>#N/A</v>
      </c>
      <c r="M695" s="24" t="e">
        <v>#N/A</v>
      </c>
      <c r="N695" s="24" t="e">
        <v>#N/A</v>
      </c>
      <c r="O695" s="24" t="s">
        <v>466</v>
      </c>
    </row>
    <row r="696" ht="15.75" customHeight="1">
      <c r="A696" s="24">
        <v>693.0</v>
      </c>
      <c r="B696" s="24" t="s">
        <v>1581</v>
      </c>
      <c r="C696" s="24" t="s">
        <v>1581</v>
      </c>
      <c r="D696" s="22" t="s">
        <v>1582</v>
      </c>
      <c r="E696" s="24" t="s">
        <v>1581</v>
      </c>
      <c r="H696" s="24">
        <v>815.0</v>
      </c>
      <c r="I696" s="24" t="e">
        <v>#N/A</v>
      </c>
      <c r="J696" s="24">
        <v>568.0</v>
      </c>
      <c r="K696" s="24" t="e">
        <v>#N/A</v>
      </c>
      <c r="L696" s="24" t="e">
        <v>#N/A</v>
      </c>
      <c r="M696" s="24" t="e">
        <v>#N/A</v>
      </c>
      <c r="N696" s="24" t="e">
        <v>#N/A</v>
      </c>
      <c r="O696" s="24" t="s">
        <v>466</v>
      </c>
    </row>
    <row r="697" ht="15.75" customHeight="1">
      <c r="A697" s="24">
        <v>694.0</v>
      </c>
      <c r="B697" s="24" t="s">
        <v>1583</v>
      </c>
      <c r="C697" s="24" t="s">
        <v>1583</v>
      </c>
      <c r="D697" s="24" t="s">
        <v>1584</v>
      </c>
      <c r="E697" s="24" t="s">
        <v>1583</v>
      </c>
      <c r="H697" s="24">
        <v>833.0</v>
      </c>
      <c r="I697" s="24" t="e">
        <v>#N/A</v>
      </c>
      <c r="J697" s="24">
        <v>581.0</v>
      </c>
      <c r="K697" s="24" t="e">
        <v>#N/A</v>
      </c>
      <c r="L697" s="24" t="e">
        <v>#N/A</v>
      </c>
      <c r="M697" s="24" t="e">
        <v>#N/A</v>
      </c>
      <c r="N697" s="24" t="e">
        <v>#N/A</v>
      </c>
      <c r="O697" s="24" t="s">
        <v>466</v>
      </c>
    </row>
    <row r="698" ht="15.75" customHeight="1">
      <c r="A698" s="24">
        <v>695.0</v>
      </c>
      <c r="H698" s="24" t="e">
        <v>#N/A</v>
      </c>
      <c r="I698" s="24" t="e">
        <v>#N/A</v>
      </c>
      <c r="J698" s="24" t="e">
        <v>#N/A</v>
      </c>
      <c r="K698" s="24" t="e">
        <v>#N/A</v>
      </c>
      <c r="L698" s="24" t="e">
        <v>#N/A</v>
      </c>
      <c r="M698" s="24" t="e">
        <v>#N/A</v>
      </c>
      <c r="N698" s="24" t="e">
        <v>#N/A</v>
      </c>
      <c r="O698" s="24" t="s">
        <v>466</v>
      </c>
    </row>
    <row r="699" ht="15.75" customHeight="1">
      <c r="A699" s="24">
        <v>696.0</v>
      </c>
      <c r="H699" s="24" t="e">
        <v>#N/A</v>
      </c>
      <c r="I699" s="24" t="e">
        <v>#N/A</v>
      </c>
      <c r="J699" s="24" t="e">
        <v>#N/A</v>
      </c>
      <c r="K699" s="24" t="e">
        <v>#N/A</v>
      </c>
      <c r="L699" s="24" t="e">
        <v>#N/A</v>
      </c>
      <c r="M699" s="24" t="e">
        <v>#N/A</v>
      </c>
      <c r="N699" s="24" t="e">
        <v>#N/A</v>
      </c>
      <c r="O699" s="24" t="s">
        <v>466</v>
      </c>
    </row>
    <row r="700" ht="15.75" customHeight="1">
      <c r="A700" s="24">
        <v>697.0</v>
      </c>
      <c r="H700" s="24" t="e">
        <v>#N/A</v>
      </c>
      <c r="I700" s="24" t="e">
        <v>#N/A</v>
      </c>
      <c r="J700" s="24" t="e">
        <v>#N/A</v>
      </c>
      <c r="K700" s="24" t="e">
        <v>#N/A</v>
      </c>
      <c r="L700" s="24" t="e">
        <v>#N/A</v>
      </c>
      <c r="M700" s="24" t="e">
        <v>#N/A</v>
      </c>
      <c r="N700" s="24" t="e">
        <v>#N/A</v>
      </c>
      <c r="O700" s="24" t="s">
        <v>466</v>
      </c>
    </row>
    <row r="701" ht="15.75" customHeight="1">
      <c r="A701" s="24">
        <v>698.0</v>
      </c>
      <c r="H701" s="24" t="e">
        <v>#N/A</v>
      </c>
      <c r="I701" s="24" t="e">
        <v>#N/A</v>
      </c>
      <c r="J701" s="24" t="e">
        <v>#N/A</v>
      </c>
      <c r="K701" s="24" t="e">
        <v>#N/A</v>
      </c>
      <c r="L701" s="24" t="e">
        <v>#N/A</v>
      </c>
      <c r="M701" s="24" t="e">
        <v>#N/A</v>
      </c>
      <c r="N701" s="24" t="e">
        <v>#N/A</v>
      </c>
      <c r="O701" s="24" t="s">
        <v>466</v>
      </c>
    </row>
    <row r="702" ht="15.75" customHeight="1">
      <c r="A702" s="24">
        <v>699.0</v>
      </c>
      <c r="H702" s="24" t="e">
        <v>#N/A</v>
      </c>
      <c r="I702" s="24" t="e">
        <v>#N/A</v>
      </c>
      <c r="J702" s="24" t="e">
        <v>#N/A</v>
      </c>
      <c r="K702" s="24" t="e">
        <v>#N/A</v>
      </c>
      <c r="L702" s="24" t="e">
        <v>#N/A</v>
      </c>
      <c r="M702" s="24" t="e">
        <v>#N/A</v>
      </c>
      <c r="N702" s="24" t="e">
        <v>#N/A</v>
      </c>
      <c r="O702" s="24" t="s">
        <v>466</v>
      </c>
    </row>
    <row r="703" ht="15.75" customHeight="1">
      <c r="A703" s="24">
        <v>700.0</v>
      </c>
      <c r="H703" s="24" t="e">
        <v>#N/A</v>
      </c>
      <c r="I703" s="24" t="e">
        <v>#N/A</v>
      </c>
      <c r="J703" s="24" t="e">
        <v>#N/A</v>
      </c>
      <c r="K703" s="24" t="e">
        <v>#N/A</v>
      </c>
      <c r="L703" s="24" t="e">
        <v>#N/A</v>
      </c>
      <c r="M703" s="24" t="e">
        <v>#N/A</v>
      </c>
      <c r="N703" s="24" t="e">
        <v>#N/A</v>
      </c>
      <c r="O703" s="24" t="s">
        <v>466</v>
      </c>
    </row>
    <row r="704" ht="15.75" customHeight="1">
      <c r="A704" s="24">
        <v>701.0</v>
      </c>
      <c r="H704" s="24" t="e">
        <v>#N/A</v>
      </c>
      <c r="I704" s="24" t="e">
        <v>#N/A</v>
      </c>
      <c r="J704" s="24" t="e">
        <v>#N/A</v>
      </c>
      <c r="K704" s="24" t="e">
        <v>#N/A</v>
      </c>
      <c r="L704" s="24" t="e">
        <v>#N/A</v>
      </c>
      <c r="M704" s="24" t="e">
        <v>#N/A</v>
      </c>
      <c r="N704" s="24" t="e">
        <v>#N/A</v>
      </c>
      <c r="O704" s="24" t="s">
        <v>466</v>
      </c>
    </row>
    <row r="705" ht="15.75" customHeight="1">
      <c r="A705" s="24">
        <v>702.0</v>
      </c>
      <c r="H705" s="24" t="e">
        <v>#N/A</v>
      </c>
      <c r="I705" s="24" t="e">
        <v>#N/A</v>
      </c>
      <c r="J705" s="24" t="e">
        <v>#N/A</v>
      </c>
      <c r="K705" s="24" t="e">
        <v>#N/A</v>
      </c>
      <c r="L705" s="24" t="e">
        <v>#N/A</v>
      </c>
      <c r="M705" s="24" t="e">
        <v>#N/A</v>
      </c>
      <c r="N705" s="24" t="e">
        <v>#N/A</v>
      </c>
      <c r="O705" s="24" t="s">
        <v>466</v>
      </c>
    </row>
    <row r="706" ht="15.75" customHeight="1">
      <c r="A706" s="24">
        <v>703.0</v>
      </c>
      <c r="H706" s="24" t="e">
        <v>#N/A</v>
      </c>
      <c r="I706" s="24" t="e">
        <v>#N/A</v>
      </c>
      <c r="J706" s="24" t="e">
        <v>#N/A</v>
      </c>
      <c r="K706" s="24" t="e">
        <v>#N/A</v>
      </c>
      <c r="L706" s="24" t="e">
        <v>#N/A</v>
      </c>
      <c r="M706" s="24" t="e">
        <v>#N/A</v>
      </c>
      <c r="N706" s="24" t="e">
        <v>#N/A</v>
      </c>
      <c r="O706" s="24" t="s">
        <v>466</v>
      </c>
    </row>
    <row r="707" ht="15.75" customHeight="1">
      <c r="A707" s="24">
        <v>704.0</v>
      </c>
      <c r="H707" s="24" t="e">
        <v>#N/A</v>
      </c>
      <c r="I707" s="24" t="e">
        <v>#N/A</v>
      </c>
      <c r="J707" s="24" t="e">
        <v>#N/A</v>
      </c>
      <c r="K707" s="24" t="e">
        <v>#N/A</v>
      </c>
      <c r="L707" s="24" t="e">
        <v>#N/A</v>
      </c>
      <c r="M707" s="24" t="e">
        <v>#N/A</v>
      </c>
      <c r="N707" s="24" t="e">
        <v>#N/A</v>
      </c>
      <c r="O707" s="24" t="s">
        <v>466</v>
      </c>
    </row>
    <row r="708" ht="15.75" customHeight="1">
      <c r="A708" s="24">
        <v>705.0</v>
      </c>
      <c r="H708" s="24" t="e">
        <v>#N/A</v>
      </c>
      <c r="I708" s="24" t="e">
        <v>#N/A</v>
      </c>
      <c r="J708" s="24" t="e">
        <v>#N/A</v>
      </c>
      <c r="K708" s="24" t="e">
        <v>#N/A</v>
      </c>
      <c r="L708" s="24" t="e">
        <v>#N/A</v>
      </c>
      <c r="M708" s="24" t="e">
        <v>#N/A</v>
      </c>
      <c r="N708" s="24" t="e">
        <v>#N/A</v>
      </c>
      <c r="O708" s="24" t="s">
        <v>466</v>
      </c>
    </row>
    <row r="709" ht="15.75" customHeight="1">
      <c r="A709" s="24">
        <v>706.0</v>
      </c>
      <c r="H709" s="24" t="e">
        <v>#N/A</v>
      </c>
      <c r="I709" s="24" t="e">
        <v>#N/A</v>
      </c>
      <c r="J709" s="24" t="e">
        <v>#N/A</v>
      </c>
      <c r="K709" s="24" t="e">
        <v>#N/A</v>
      </c>
      <c r="L709" s="24" t="e">
        <v>#N/A</v>
      </c>
      <c r="M709" s="24" t="e">
        <v>#N/A</v>
      </c>
      <c r="N709" s="24" t="e">
        <v>#N/A</v>
      </c>
      <c r="O709" s="24" t="s">
        <v>466</v>
      </c>
    </row>
    <row r="710" ht="15.75" customHeight="1">
      <c r="A710" s="24">
        <v>707.0</v>
      </c>
      <c r="H710" s="24" t="e">
        <v>#N/A</v>
      </c>
      <c r="I710" s="24" t="e">
        <v>#N/A</v>
      </c>
      <c r="J710" s="24" t="e">
        <v>#N/A</v>
      </c>
      <c r="K710" s="24" t="e">
        <v>#N/A</v>
      </c>
      <c r="L710" s="24" t="e">
        <v>#N/A</v>
      </c>
      <c r="M710" s="24" t="e">
        <v>#N/A</v>
      </c>
      <c r="N710" s="24" t="e">
        <v>#N/A</v>
      </c>
      <c r="O710" s="24" t="s">
        <v>466</v>
      </c>
    </row>
    <row r="711" ht="15.75" customHeight="1">
      <c r="A711" s="24">
        <v>708.0</v>
      </c>
      <c r="H711" s="24" t="e">
        <v>#N/A</v>
      </c>
      <c r="I711" s="24" t="e">
        <v>#N/A</v>
      </c>
      <c r="J711" s="24" t="e">
        <v>#N/A</v>
      </c>
      <c r="K711" s="24" t="e">
        <v>#N/A</v>
      </c>
      <c r="L711" s="24" t="e">
        <v>#N/A</v>
      </c>
      <c r="M711" s="24" t="e">
        <v>#N/A</v>
      </c>
      <c r="N711" s="24" t="e">
        <v>#N/A</v>
      </c>
      <c r="O711" s="24" t="s">
        <v>466</v>
      </c>
    </row>
    <row r="712" ht="15.75" customHeight="1">
      <c r="A712" s="24">
        <v>709.0</v>
      </c>
      <c r="H712" s="24" t="e">
        <v>#N/A</v>
      </c>
      <c r="I712" s="24" t="e">
        <v>#N/A</v>
      </c>
      <c r="J712" s="24" t="e">
        <v>#N/A</v>
      </c>
      <c r="K712" s="24" t="e">
        <v>#N/A</v>
      </c>
      <c r="L712" s="24" t="e">
        <v>#N/A</v>
      </c>
      <c r="M712" s="24" t="e">
        <v>#N/A</v>
      </c>
      <c r="N712" s="24" t="e">
        <v>#N/A</v>
      </c>
      <c r="O712" s="24" t="s">
        <v>466</v>
      </c>
    </row>
    <row r="713" ht="15.75" customHeight="1">
      <c r="A713" s="24">
        <v>710.0</v>
      </c>
      <c r="H713" s="24" t="e">
        <v>#N/A</v>
      </c>
      <c r="I713" s="24" t="e">
        <v>#N/A</v>
      </c>
      <c r="J713" s="24" t="e">
        <v>#N/A</v>
      </c>
      <c r="K713" s="24" t="e">
        <v>#N/A</v>
      </c>
      <c r="L713" s="24" t="e">
        <v>#N/A</v>
      </c>
      <c r="M713" s="24" t="e">
        <v>#N/A</v>
      </c>
      <c r="N713" s="24" t="e">
        <v>#N/A</v>
      </c>
      <c r="O713" s="24" t="s">
        <v>466</v>
      </c>
    </row>
    <row r="714" ht="15.75" customHeight="1">
      <c r="A714" s="24">
        <v>711.0</v>
      </c>
      <c r="H714" s="24" t="e">
        <v>#N/A</v>
      </c>
      <c r="I714" s="24" t="e">
        <v>#N/A</v>
      </c>
      <c r="J714" s="24" t="e">
        <v>#N/A</v>
      </c>
      <c r="K714" s="24" t="e">
        <v>#N/A</v>
      </c>
      <c r="L714" s="24" t="e">
        <v>#N/A</v>
      </c>
      <c r="M714" s="24" t="e">
        <v>#N/A</v>
      </c>
      <c r="N714" s="24" t="e">
        <v>#N/A</v>
      </c>
      <c r="O714" s="24" t="s">
        <v>466</v>
      </c>
    </row>
    <row r="715" ht="15.75" customHeight="1">
      <c r="A715" s="24">
        <v>712.0</v>
      </c>
      <c r="H715" s="24" t="e">
        <v>#N/A</v>
      </c>
      <c r="I715" s="24" t="e">
        <v>#N/A</v>
      </c>
      <c r="J715" s="24" t="e">
        <v>#N/A</v>
      </c>
      <c r="K715" s="24" t="e">
        <v>#N/A</v>
      </c>
      <c r="L715" s="24" t="e">
        <v>#N/A</v>
      </c>
      <c r="M715" s="24" t="e">
        <v>#N/A</v>
      </c>
      <c r="N715" s="24" t="e">
        <v>#N/A</v>
      </c>
      <c r="O715" s="24" t="s">
        <v>466</v>
      </c>
    </row>
    <row r="716" ht="15.75" customHeight="1">
      <c r="A716" s="24">
        <v>713.0</v>
      </c>
      <c r="H716" s="24" t="e">
        <v>#N/A</v>
      </c>
      <c r="I716" s="24" t="e">
        <v>#N/A</v>
      </c>
      <c r="J716" s="24" t="e">
        <v>#N/A</v>
      </c>
      <c r="K716" s="24" t="e">
        <v>#N/A</v>
      </c>
      <c r="L716" s="24" t="e">
        <v>#N/A</v>
      </c>
      <c r="M716" s="24" t="e">
        <v>#N/A</v>
      </c>
      <c r="N716" s="24" t="e">
        <v>#N/A</v>
      </c>
      <c r="O716" s="24" t="s">
        <v>466</v>
      </c>
    </row>
    <row r="717" ht="15.75" customHeight="1">
      <c r="A717" s="24">
        <v>714.0</v>
      </c>
      <c r="H717" s="24" t="e">
        <v>#N/A</v>
      </c>
      <c r="I717" s="24" t="e">
        <v>#N/A</v>
      </c>
      <c r="J717" s="24" t="e">
        <v>#N/A</v>
      </c>
      <c r="K717" s="24" t="e">
        <v>#N/A</v>
      </c>
      <c r="L717" s="24" t="e">
        <v>#N/A</v>
      </c>
      <c r="M717" s="24" t="e">
        <v>#N/A</v>
      </c>
      <c r="N717" s="24" t="e">
        <v>#N/A</v>
      </c>
      <c r="O717" s="24" t="s">
        <v>466</v>
      </c>
    </row>
    <row r="718" ht="15.75" customHeight="1">
      <c r="A718" s="24">
        <v>715.0</v>
      </c>
    </row>
    <row r="719" ht="15.75" customHeight="1">
      <c r="A719" s="24">
        <v>716.0</v>
      </c>
    </row>
    <row r="720" ht="15.75" customHeight="1">
      <c r="A720" s="24">
        <v>717.0</v>
      </c>
    </row>
    <row r="721" ht="15.75" customHeight="1">
      <c r="A721" s="24">
        <v>718.0</v>
      </c>
    </row>
    <row r="722" ht="15.75" customHeight="1">
      <c r="A722" s="24">
        <v>719.0</v>
      </c>
    </row>
    <row r="723" ht="15.75" customHeight="1">
      <c r="A723" s="24">
        <v>720.0</v>
      </c>
    </row>
    <row r="724" ht="15.75" customHeight="1">
      <c r="A724" s="24">
        <v>721.0</v>
      </c>
    </row>
    <row r="725" ht="15.75" customHeight="1">
      <c r="A725" s="24">
        <v>722.0</v>
      </c>
    </row>
    <row r="726" ht="15.75" customHeight="1">
      <c r="A726" s="24">
        <v>723.0</v>
      </c>
    </row>
    <row r="727" ht="15.75" customHeight="1">
      <c r="A727" s="24">
        <v>724.0</v>
      </c>
    </row>
    <row r="728" ht="15.75" customHeight="1">
      <c r="A728" s="24">
        <v>725.0</v>
      </c>
    </row>
    <row r="729" ht="15.75" customHeight="1">
      <c r="A729" s="24">
        <v>726.0</v>
      </c>
    </row>
    <row r="730" ht="15.75" customHeight="1">
      <c r="A730" s="24">
        <v>727.0</v>
      </c>
    </row>
    <row r="731" ht="15.75" customHeight="1">
      <c r="A731" s="24">
        <v>728.0</v>
      </c>
    </row>
    <row r="732" ht="15.75" customHeight="1">
      <c r="A732" s="24">
        <v>729.0</v>
      </c>
    </row>
    <row r="733" ht="15.75" customHeight="1">
      <c r="A733" s="24">
        <v>730.0</v>
      </c>
    </row>
    <row r="734" ht="15.75" customHeight="1">
      <c r="A734" s="24">
        <v>731.0</v>
      </c>
    </row>
    <row r="735" ht="15.75" customHeight="1">
      <c r="A735" s="24">
        <v>732.0</v>
      </c>
    </row>
    <row r="736" ht="15.75" customHeight="1">
      <c r="A736" s="24">
        <v>733.0</v>
      </c>
    </row>
    <row r="737" ht="15.75" customHeight="1">
      <c r="A737" s="24">
        <v>734.0</v>
      </c>
    </row>
    <row r="738" ht="15.75" customHeight="1">
      <c r="A738" s="24">
        <v>735.0</v>
      </c>
    </row>
    <row r="739" ht="15.75" customHeight="1">
      <c r="A739" s="24">
        <v>736.0</v>
      </c>
    </row>
    <row r="740" ht="15.75" customHeight="1">
      <c r="A740" s="24">
        <v>737.0</v>
      </c>
    </row>
    <row r="741" ht="15.75" customHeight="1">
      <c r="A741" s="24">
        <v>738.0</v>
      </c>
    </row>
    <row r="742" ht="15.75" customHeight="1">
      <c r="A742" s="24">
        <v>739.0</v>
      </c>
    </row>
    <row r="743" ht="15.75" customHeight="1">
      <c r="A743" s="24">
        <v>740.0</v>
      </c>
    </row>
    <row r="744" ht="15.75" customHeight="1">
      <c r="A744" s="24">
        <v>741.0</v>
      </c>
    </row>
    <row r="745" ht="15.75" customHeight="1">
      <c r="A745" s="24">
        <v>742.0</v>
      </c>
    </row>
    <row r="746" ht="15.75" customHeight="1">
      <c r="A746" s="24">
        <v>743.0</v>
      </c>
    </row>
    <row r="747" ht="15.75" customHeight="1">
      <c r="A747" s="24">
        <v>744.0</v>
      </c>
    </row>
    <row r="748" ht="15.75" customHeight="1">
      <c r="A748" s="24">
        <v>745.0</v>
      </c>
    </row>
    <row r="749" ht="15.75" customHeight="1">
      <c r="A749" s="24">
        <v>746.0</v>
      </c>
    </row>
    <row r="750" ht="15.75" customHeight="1">
      <c r="A750" s="24">
        <v>747.0</v>
      </c>
    </row>
    <row r="751" ht="15.75" customHeight="1">
      <c r="A751" s="24">
        <v>748.0</v>
      </c>
    </row>
    <row r="752" ht="15.75" customHeight="1">
      <c r="A752" s="24">
        <v>749.0</v>
      </c>
    </row>
    <row r="753" ht="15.75" customHeight="1">
      <c r="A753" s="24">
        <v>750.0</v>
      </c>
    </row>
    <row r="754" ht="15.75" customHeight="1">
      <c r="A754" s="24">
        <v>751.0</v>
      </c>
    </row>
    <row r="755" ht="15.75" customHeight="1">
      <c r="A755" s="24">
        <v>752.0</v>
      </c>
    </row>
    <row r="756" ht="15.75" customHeight="1">
      <c r="A756" s="24">
        <v>753.0</v>
      </c>
    </row>
    <row r="757" ht="15.75" customHeight="1">
      <c r="A757" s="24">
        <v>754.0</v>
      </c>
    </row>
    <row r="758" ht="15.75" customHeight="1">
      <c r="A758" s="24">
        <v>755.0</v>
      </c>
    </row>
    <row r="759" ht="15.75" customHeight="1">
      <c r="A759" s="24">
        <v>756.0</v>
      </c>
    </row>
    <row r="760" ht="15.75" customHeight="1">
      <c r="A760" s="24">
        <v>757.0</v>
      </c>
    </row>
    <row r="761" ht="15.75" customHeight="1">
      <c r="A761" s="24">
        <v>758.0</v>
      </c>
    </row>
    <row r="762" ht="15.75" customHeight="1">
      <c r="A762" s="24">
        <v>759.0</v>
      </c>
    </row>
    <row r="763" ht="15.75" customHeight="1">
      <c r="A763" s="24">
        <v>760.0</v>
      </c>
    </row>
    <row r="764" ht="15.75" customHeight="1">
      <c r="A764" s="24">
        <v>761.0</v>
      </c>
    </row>
    <row r="765" ht="15.75" customHeight="1">
      <c r="A765" s="24">
        <v>762.0</v>
      </c>
    </row>
    <row r="766" ht="15.75" customHeight="1">
      <c r="A766" s="24">
        <v>763.0</v>
      </c>
    </row>
    <row r="767" ht="15.75" customHeight="1">
      <c r="A767" s="24">
        <v>764.0</v>
      </c>
    </row>
    <row r="768" ht="15.75" customHeight="1">
      <c r="A768" s="24">
        <v>765.0</v>
      </c>
    </row>
    <row r="769" ht="15.75" customHeight="1">
      <c r="A769" s="24">
        <v>766.0</v>
      </c>
    </row>
    <row r="770" ht="15.75" customHeight="1">
      <c r="A770" s="24">
        <v>767.0</v>
      </c>
    </row>
    <row r="771" ht="15.75" customHeight="1">
      <c r="A771" s="24">
        <v>768.0</v>
      </c>
    </row>
    <row r="772" ht="15.75" customHeight="1">
      <c r="A772" s="24">
        <v>769.0</v>
      </c>
    </row>
    <row r="773" ht="15.75" customHeight="1">
      <c r="A773" s="24">
        <v>770.0</v>
      </c>
    </row>
    <row r="774" ht="15.75" customHeight="1">
      <c r="A774" s="24">
        <v>771.0</v>
      </c>
    </row>
    <row r="775" ht="15.75" customHeight="1">
      <c r="A775" s="24">
        <v>772.0</v>
      </c>
    </row>
    <row r="776" ht="15.75" customHeight="1">
      <c r="A776" s="24">
        <v>773.0</v>
      </c>
    </row>
    <row r="777" ht="15.75" customHeight="1">
      <c r="A777" s="24">
        <v>774.0</v>
      </c>
    </row>
    <row r="778" ht="15.75" customHeight="1">
      <c r="A778" s="24">
        <v>775.0</v>
      </c>
    </row>
    <row r="779" ht="15.75" customHeight="1">
      <c r="A779" s="24">
        <v>776.0</v>
      </c>
    </row>
    <row r="780" ht="15.75" customHeight="1">
      <c r="A780" s="24">
        <v>777.0</v>
      </c>
    </row>
    <row r="781" ht="15.75" customHeight="1">
      <c r="A781" s="24">
        <v>778.0</v>
      </c>
    </row>
    <row r="782" ht="15.75" customHeight="1">
      <c r="A782" s="24">
        <v>779.0</v>
      </c>
    </row>
    <row r="783" ht="15.75" customHeight="1">
      <c r="A783" s="24">
        <v>780.0</v>
      </c>
    </row>
    <row r="784" ht="15.75" customHeight="1">
      <c r="A784" s="24">
        <v>781.0</v>
      </c>
    </row>
    <row r="785" ht="15.75" customHeight="1">
      <c r="A785" s="24">
        <v>782.0</v>
      </c>
    </row>
    <row r="786" ht="15.75" customHeight="1">
      <c r="A786" s="24">
        <v>783.0</v>
      </c>
    </row>
    <row r="787" ht="15.75" customHeight="1">
      <c r="A787" s="24">
        <v>784.0</v>
      </c>
    </row>
    <row r="788" ht="15.75" customHeight="1">
      <c r="A788" s="24">
        <v>785.0</v>
      </c>
    </row>
    <row r="789" ht="15.75" customHeight="1">
      <c r="A789" s="24">
        <v>786.0</v>
      </c>
    </row>
    <row r="790" ht="15.75" customHeight="1">
      <c r="A790" s="24">
        <v>787.0</v>
      </c>
    </row>
    <row r="791" ht="15.75" customHeight="1">
      <c r="A791" s="24">
        <v>788.0</v>
      </c>
    </row>
    <row r="792" ht="15.75" customHeight="1">
      <c r="A792" s="24">
        <v>789.0</v>
      </c>
    </row>
    <row r="793" ht="15.75" customHeight="1">
      <c r="A793" s="24">
        <v>790.0</v>
      </c>
    </row>
    <row r="794" ht="15.75" customHeight="1">
      <c r="A794" s="24">
        <v>791.0</v>
      </c>
    </row>
    <row r="795" ht="15.75" customHeight="1">
      <c r="A795" s="24">
        <v>792.0</v>
      </c>
    </row>
    <row r="796" ht="15.75" customHeight="1">
      <c r="A796" s="24">
        <v>793.0</v>
      </c>
    </row>
    <row r="797" ht="15.75" customHeight="1">
      <c r="A797" s="24">
        <v>794.0</v>
      </c>
    </row>
    <row r="798" ht="15.75" customHeight="1">
      <c r="A798" s="24">
        <v>795.0</v>
      </c>
    </row>
    <row r="799" ht="15.75" customHeight="1">
      <c r="A799" s="24">
        <v>796.0</v>
      </c>
    </row>
    <row r="800" ht="15.75" customHeight="1">
      <c r="A800" s="24">
        <v>797.0</v>
      </c>
    </row>
    <row r="801" ht="15.75" customHeight="1">
      <c r="A801" s="24">
        <v>798.0</v>
      </c>
    </row>
    <row r="802" ht="15.75" customHeight="1">
      <c r="A802" s="24">
        <v>799.0</v>
      </c>
    </row>
    <row r="803" ht="15.75" customHeight="1">
      <c r="A803" s="24">
        <v>800.0</v>
      </c>
    </row>
    <row r="804" ht="15.75" customHeight="1">
      <c r="A804" s="24">
        <v>801.0</v>
      </c>
    </row>
    <row r="805" ht="15.75" customHeight="1">
      <c r="A805" s="24">
        <v>802.0</v>
      </c>
    </row>
    <row r="806" ht="15.75" customHeight="1">
      <c r="A806" s="24">
        <v>803.0</v>
      </c>
    </row>
    <row r="807" ht="15.75" customHeight="1">
      <c r="A807" s="24">
        <v>804.0</v>
      </c>
    </row>
    <row r="808" ht="15.75" customHeight="1">
      <c r="A808" s="24">
        <v>805.0</v>
      </c>
    </row>
    <row r="809" ht="15.75" customHeight="1">
      <c r="A809" s="24">
        <v>806.0</v>
      </c>
    </row>
    <row r="810" ht="15.75" customHeight="1">
      <c r="A810" s="24">
        <v>807.0</v>
      </c>
    </row>
    <row r="811" ht="15.75" customHeight="1">
      <c r="A811" s="24">
        <v>808.0</v>
      </c>
    </row>
    <row r="812" ht="15.75" customHeight="1">
      <c r="A812" s="24">
        <v>809.0</v>
      </c>
    </row>
    <row r="813" ht="15.75" customHeight="1">
      <c r="A813" s="24">
        <v>810.0</v>
      </c>
    </row>
    <row r="814" ht="15.75" customHeight="1">
      <c r="A814" s="24">
        <v>811.0</v>
      </c>
    </row>
    <row r="815" ht="15.75" customHeight="1">
      <c r="A815" s="24">
        <v>812.0</v>
      </c>
    </row>
    <row r="816" ht="15.75" customHeight="1">
      <c r="A816" s="24">
        <v>813.0</v>
      </c>
    </row>
    <row r="817" ht="15.75" customHeight="1">
      <c r="A817" s="24">
        <v>814.0</v>
      </c>
    </row>
    <row r="818" ht="15.75" customHeight="1">
      <c r="A818" s="24">
        <v>815.0</v>
      </c>
    </row>
    <row r="819" ht="15.75" customHeight="1">
      <c r="A819" s="24">
        <v>816.0</v>
      </c>
    </row>
    <row r="820" ht="15.75" customHeight="1">
      <c r="A820" s="24">
        <v>817.0</v>
      </c>
    </row>
    <row r="821" ht="15.75" customHeight="1">
      <c r="A821" s="24">
        <v>818.0</v>
      </c>
    </row>
    <row r="822" ht="15.75" customHeight="1">
      <c r="A822" s="24">
        <v>819.0</v>
      </c>
    </row>
    <row r="823" ht="15.75" customHeight="1">
      <c r="A823" s="24">
        <v>820.0</v>
      </c>
    </row>
    <row r="824" ht="15.75" customHeight="1">
      <c r="A824" s="24">
        <v>821.0</v>
      </c>
    </row>
    <row r="825" ht="15.75" customHeight="1">
      <c r="A825" s="24">
        <v>822.0</v>
      </c>
    </row>
    <row r="826" ht="15.75" customHeight="1">
      <c r="A826" s="24">
        <v>823.0</v>
      </c>
    </row>
    <row r="827" ht="15.75" customHeight="1">
      <c r="A827" s="24">
        <v>824.0</v>
      </c>
    </row>
    <row r="828" ht="15.75" customHeight="1">
      <c r="A828" s="24">
        <v>825.0</v>
      </c>
    </row>
    <row r="829" ht="15.75" customHeight="1">
      <c r="A829" s="24">
        <v>826.0</v>
      </c>
    </row>
    <row r="830" ht="15.75" customHeight="1">
      <c r="A830" s="24">
        <v>827.0</v>
      </c>
    </row>
    <row r="831" ht="15.75" customHeight="1">
      <c r="A831" s="24">
        <v>828.0</v>
      </c>
    </row>
    <row r="832" ht="15.75" customHeight="1">
      <c r="A832" s="24">
        <v>829.0</v>
      </c>
    </row>
    <row r="833" ht="15.75" customHeight="1">
      <c r="A833" s="24">
        <v>830.0</v>
      </c>
    </row>
    <row r="834" ht="15.75" customHeight="1">
      <c r="A834" s="24">
        <v>831.0</v>
      </c>
    </row>
    <row r="835" ht="15.75" customHeight="1">
      <c r="A835" s="24">
        <v>832.0</v>
      </c>
    </row>
    <row r="836" ht="15.75" customHeight="1">
      <c r="A836" s="24">
        <v>833.0</v>
      </c>
    </row>
    <row r="837" ht="15.75" customHeight="1">
      <c r="A837" s="24">
        <v>834.0</v>
      </c>
    </row>
    <row r="838" ht="15.75" customHeight="1">
      <c r="A838" s="24">
        <v>835.0</v>
      </c>
    </row>
    <row r="839" ht="15.75" customHeight="1">
      <c r="A839" s="24">
        <v>836.0</v>
      </c>
    </row>
    <row r="840" ht="15.75" customHeight="1">
      <c r="A840" s="24">
        <v>837.0</v>
      </c>
    </row>
    <row r="841" ht="15.75" customHeight="1">
      <c r="A841" s="24">
        <v>838.0</v>
      </c>
    </row>
    <row r="842" ht="15.75" customHeight="1">
      <c r="A842" s="24">
        <v>839.0</v>
      </c>
    </row>
    <row r="843" ht="15.75" customHeight="1">
      <c r="A843" s="24">
        <v>840.0</v>
      </c>
    </row>
    <row r="844" ht="15.75" customHeight="1">
      <c r="A844" s="24">
        <v>841.0</v>
      </c>
    </row>
    <row r="845" ht="15.75" customHeight="1">
      <c r="A845" s="24">
        <v>842.0</v>
      </c>
    </row>
    <row r="846" ht="15.75" customHeight="1">
      <c r="A846" s="24">
        <v>843.0</v>
      </c>
    </row>
    <row r="847" ht="15.75" customHeight="1">
      <c r="A847" s="24">
        <v>844.0</v>
      </c>
    </row>
    <row r="848" ht="15.75" customHeight="1">
      <c r="A848" s="24">
        <v>845.0</v>
      </c>
    </row>
    <row r="849" ht="15.75" customHeight="1">
      <c r="A849" s="24">
        <v>846.0</v>
      </c>
    </row>
    <row r="850" ht="15.75" customHeight="1">
      <c r="A850" s="24">
        <v>847.0</v>
      </c>
    </row>
    <row r="851" ht="15.75" customHeight="1">
      <c r="A851" s="24">
        <v>848.0</v>
      </c>
    </row>
    <row r="852" ht="15.75" customHeight="1">
      <c r="A852" s="24">
        <v>849.0</v>
      </c>
    </row>
    <row r="853" ht="15.75" customHeight="1">
      <c r="A853" s="24">
        <v>850.0</v>
      </c>
    </row>
    <row r="854" ht="15.75" customHeight="1">
      <c r="A854" s="24">
        <v>851.0</v>
      </c>
    </row>
    <row r="855" ht="15.75" customHeight="1">
      <c r="A855" s="24">
        <v>852.0</v>
      </c>
    </row>
    <row r="856" ht="15.75" customHeight="1">
      <c r="A856" s="24">
        <v>853.0</v>
      </c>
    </row>
    <row r="857" ht="15.75" customHeight="1">
      <c r="A857" s="24">
        <v>854.0</v>
      </c>
    </row>
    <row r="858" ht="15.75" customHeight="1">
      <c r="A858" s="24">
        <v>855.0</v>
      </c>
    </row>
    <row r="859" ht="15.75" customHeight="1">
      <c r="A859" s="24">
        <v>856.0</v>
      </c>
    </row>
    <row r="860" ht="15.75" customHeight="1">
      <c r="A860" s="24">
        <v>857.0</v>
      </c>
    </row>
    <row r="861" ht="15.75" customHeight="1">
      <c r="A861" s="24">
        <v>858.0</v>
      </c>
    </row>
    <row r="862" ht="15.75" customHeight="1">
      <c r="A862" s="24">
        <v>859.0</v>
      </c>
    </row>
    <row r="863" ht="15.75" customHeight="1">
      <c r="A863" s="24">
        <v>860.0</v>
      </c>
    </row>
    <row r="864" ht="15.75" customHeight="1">
      <c r="A864" s="24">
        <v>861.0</v>
      </c>
    </row>
    <row r="865" ht="15.75" customHeight="1">
      <c r="A865" s="24">
        <v>862.0</v>
      </c>
    </row>
    <row r="866" ht="15.75" customHeight="1">
      <c r="A866" s="24">
        <v>863.0</v>
      </c>
    </row>
    <row r="867" ht="15.75" customHeight="1">
      <c r="A867" s="24">
        <v>864.0</v>
      </c>
    </row>
    <row r="868" ht="15.75" customHeight="1">
      <c r="A868" s="24">
        <v>865.0</v>
      </c>
    </row>
    <row r="869" ht="15.75" customHeight="1">
      <c r="A869" s="24">
        <v>866.0</v>
      </c>
    </row>
    <row r="870" ht="15.75" customHeight="1">
      <c r="A870" s="24">
        <v>867.0</v>
      </c>
    </row>
    <row r="871" ht="15.75" customHeight="1">
      <c r="A871" s="24">
        <v>868.0</v>
      </c>
    </row>
    <row r="872" ht="15.75" customHeight="1">
      <c r="A872" s="24">
        <v>869.0</v>
      </c>
    </row>
    <row r="873" ht="15.75" customHeight="1">
      <c r="A873" s="24">
        <v>870.0</v>
      </c>
    </row>
    <row r="874" ht="15.75" customHeight="1">
      <c r="A874" s="24">
        <v>871.0</v>
      </c>
    </row>
    <row r="875" ht="15.75" customHeight="1">
      <c r="A875" s="24">
        <v>872.0</v>
      </c>
    </row>
    <row r="876" ht="15.75" customHeight="1">
      <c r="A876" s="24">
        <v>873.0</v>
      </c>
    </row>
    <row r="877" ht="15.75" customHeight="1">
      <c r="A877" s="24">
        <v>874.0</v>
      </c>
    </row>
    <row r="878" ht="15.75" customHeight="1">
      <c r="A878" s="24">
        <v>875.0</v>
      </c>
    </row>
    <row r="879" ht="15.75" customHeight="1">
      <c r="A879" s="24">
        <v>876.0</v>
      </c>
    </row>
    <row r="880" ht="15.75" customHeight="1">
      <c r="A880" s="24">
        <v>877.0</v>
      </c>
    </row>
    <row r="881" ht="15.75" customHeight="1">
      <c r="A881" s="24">
        <v>878.0</v>
      </c>
    </row>
    <row r="882" ht="15.75" customHeight="1">
      <c r="A882" s="24">
        <v>879.0</v>
      </c>
    </row>
    <row r="883" ht="15.75" customHeight="1">
      <c r="A883" s="24">
        <v>880.0</v>
      </c>
    </row>
    <row r="884" ht="15.75" customHeight="1">
      <c r="A884" s="24">
        <v>881.0</v>
      </c>
    </row>
    <row r="885" ht="15.75" customHeight="1">
      <c r="A885" s="24">
        <v>882.0</v>
      </c>
    </row>
    <row r="886" ht="15.75" customHeight="1">
      <c r="A886" s="24">
        <v>883.0</v>
      </c>
    </row>
    <row r="887" ht="15.75" customHeight="1">
      <c r="A887" s="24">
        <v>884.0</v>
      </c>
    </row>
    <row r="888" ht="15.75" customHeight="1">
      <c r="A888" s="24">
        <v>885.0</v>
      </c>
    </row>
    <row r="889" ht="15.75" customHeight="1">
      <c r="A889" s="24">
        <v>886.0</v>
      </c>
    </row>
    <row r="890" ht="15.75" customHeight="1">
      <c r="A890" s="24">
        <v>887.0</v>
      </c>
    </row>
    <row r="891" ht="15.75" customHeight="1">
      <c r="A891" s="24">
        <v>888.0</v>
      </c>
    </row>
    <row r="892" ht="15.75" customHeight="1">
      <c r="A892" s="24">
        <v>889.0</v>
      </c>
    </row>
    <row r="893" ht="15.75" customHeight="1">
      <c r="A893" s="24">
        <v>890.0</v>
      </c>
    </row>
    <row r="894" ht="15.75" customHeight="1">
      <c r="A894" s="24">
        <v>891.0</v>
      </c>
    </row>
    <row r="895" ht="15.75" customHeight="1">
      <c r="A895" s="24">
        <v>892.0</v>
      </c>
    </row>
    <row r="896" ht="15.75" customHeight="1">
      <c r="A896" s="24">
        <v>893.0</v>
      </c>
    </row>
    <row r="897" ht="15.75" customHeight="1">
      <c r="A897" s="24">
        <v>894.0</v>
      </c>
    </row>
    <row r="898" ht="15.75" customHeight="1">
      <c r="A898" s="24">
        <v>895.0</v>
      </c>
    </row>
    <row r="899" ht="15.75" customHeight="1">
      <c r="A899" s="24">
        <v>896.0</v>
      </c>
    </row>
    <row r="900" ht="15.75" customHeight="1">
      <c r="A900" s="24">
        <v>897.0</v>
      </c>
    </row>
    <row r="901" ht="15.75" customHeight="1">
      <c r="A901" s="24">
        <v>898.0</v>
      </c>
    </row>
    <row r="902" ht="15.75" customHeight="1">
      <c r="A902" s="24">
        <v>899.0</v>
      </c>
    </row>
    <row r="903" ht="15.75" customHeight="1">
      <c r="A903" s="24">
        <v>900.0</v>
      </c>
    </row>
    <row r="904" ht="15.75" customHeight="1">
      <c r="A904" s="24">
        <v>901.0</v>
      </c>
    </row>
    <row r="905" ht="15.75" customHeight="1">
      <c r="A905" s="24">
        <v>902.0</v>
      </c>
    </row>
    <row r="906" ht="15.75" customHeight="1">
      <c r="A906" s="24">
        <v>903.0</v>
      </c>
    </row>
    <row r="907" ht="15.75" customHeight="1">
      <c r="A907" s="24">
        <v>904.0</v>
      </c>
    </row>
    <row r="908" ht="15.75" customHeight="1">
      <c r="A908" s="24">
        <v>905.0</v>
      </c>
    </row>
    <row r="909" ht="15.75" customHeight="1">
      <c r="A909" s="24">
        <v>906.0</v>
      </c>
    </row>
    <row r="910" ht="15.75" customHeight="1">
      <c r="A910" s="24">
        <v>907.0</v>
      </c>
    </row>
    <row r="911" ht="15.75" customHeight="1">
      <c r="A911" s="24">
        <v>908.0</v>
      </c>
    </row>
    <row r="912" ht="15.75" customHeight="1">
      <c r="A912" s="24">
        <v>909.0</v>
      </c>
    </row>
    <row r="913" ht="15.75" customHeight="1">
      <c r="A913" s="24">
        <v>910.0</v>
      </c>
    </row>
    <row r="914" ht="15.75" customHeight="1">
      <c r="A914" s="24">
        <v>911.0</v>
      </c>
    </row>
    <row r="915" ht="15.75" customHeight="1">
      <c r="A915" s="24">
        <v>912.0</v>
      </c>
    </row>
    <row r="916" ht="15.75" customHeight="1">
      <c r="A916" s="24">
        <v>913.0</v>
      </c>
    </row>
    <row r="917" ht="15.75" customHeight="1">
      <c r="A917" s="24">
        <v>914.0</v>
      </c>
    </row>
    <row r="918" ht="15.75" customHeight="1">
      <c r="A918" s="24">
        <v>915.0</v>
      </c>
    </row>
    <row r="919" ht="15.75" customHeight="1">
      <c r="A919" s="24">
        <v>916.0</v>
      </c>
    </row>
    <row r="920" ht="15.75" customHeight="1">
      <c r="A920" s="24">
        <v>917.0</v>
      </c>
    </row>
    <row r="921" ht="15.75" customHeight="1">
      <c r="A921" s="24">
        <v>918.0</v>
      </c>
    </row>
    <row r="922" ht="15.75" customHeight="1">
      <c r="A922" s="24">
        <v>919.0</v>
      </c>
    </row>
    <row r="923" ht="15.75" customHeight="1">
      <c r="A923" s="24">
        <v>920.0</v>
      </c>
    </row>
    <row r="924" ht="15.75" customHeight="1">
      <c r="A924" s="24">
        <v>921.0</v>
      </c>
    </row>
    <row r="925" ht="15.75" customHeight="1">
      <c r="A925" s="24">
        <v>922.0</v>
      </c>
    </row>
    <row r="926" ht="15.75" customHeight="1">
      <c r="A926" s="24">
        <v>923.0</v>
      </c>
    </row>
    <row r="927" ht="15.75" customHeight="1">
      <c r="A927" s="24">
        <v>924.0</v>
      </c>
    </row>
    <row r="928" ht="15.75" customHeight="1">
      <c r="A928" s="24">
        <v>925.0</v>
      </c>
    </row>
    <row r="929" ht="15.75" customHeight="1">
      <c r="A929" s="24">
        <v>926.0</v>
      </c>
    </row>
    <row r="930" ht="15.75" customHeight="1">
      <c r="A930" s="24">
        <v>927.0</v>
      </c>
    </row>
    <row r="931" ht="15.75" customHeight="1">
      <c r="A931" s="24">
        <v>928.0</v>
      </c>
    </row>
    <row r="932" ht="15.75" customHeight="1">
      <c r="A932" s="24">
        <v>929.0</v>
      </c>
    </row>
    <row r="933" ht="15.75" customHeight="1">
      <c r="A933" s="24">
        <v>930.0</v>
      </c>
    </row>
    <row r="934" ht="15.75" customHeight="1">
      <c r="A934" s="24">
        <v>931.0</v>
      </c>
    </row>
    <row r="935" ht="15.75" customHeight="1">
      <c r="A935" s="24">
        <v>932.0</v>
      </c>
    </row>
    <row r="936" ht="15.75" customHeight="1">
      <c r="A936" s="24">
        <v>933.0</v>
      </c>
    </row>
    <row r="937" ht="15.75" customHeight="1">
      <c r="A937" s="24">
        <v>934.0</v>
      </c>
    </row>
    <row r="938" ht="15.75" customHeight="1">
      <c r="A938" s="24">
        <v>935.0</v>
      </c>
    </row>
    <row r="939" ht="15.75" customHeight="1">
      <c r="A939" s="24">
        <v>936.0</v>
      </c>
    </row>
    <row r="940" ht="15.75" customHeight="1">
      <c r="A940" s="24">
        <v>937.0</v>
      </c>
    </row>
    <row r="941" ht="15.75" customHeight="1">
      <c r="A941" s="24">
        <v>938.0</v>
      </c>
    </row>
    <row r="942" ht="15.75" customHeight="1">
      <c r="A942" s="24">
        <v>939.0</v>
      </c>
    </row>
    <row r="943" ht="15.75" customHeight="1">
      <c r="A943" s="24">
        <v>940.0</v>
      </c>
    </row>
    <row r="944" ht="15.75" customHeight="1">
      <c r="A944" s="24">
        <v>941.0</v>
      </c>
    </row>
    <row r="945" ht="15.75" customHeight="1">
      <c r="A945" s="24">
        <v>942.0</v>
      </c>
    </row>
    <row r="946" ht="15.75" customHeight="1">
      <c r="A946" s="24">
        <v>943.0</v>
      </c>
    </row>
    <row r="947" ht="15.75" customHeight="1">
      <c r="A947" s="24">
        <v>944.0</v>
      </c>
    </row>
    <row r="948" ht="15.75" customHeight="1">
      <c r="A948" s="24">
        <v>945.0</v>
      </c>
    </row>
    <row r="949" ht="15.75" customHeight="1">
      <c r="A949" s="24">
        <v>946.0</v>
      </c>
    </row>
    <row r="950" ht="15.75" customHeight="1">
      <c r="A950" s="24">
        <v>947.0</v>
      </c>
    </row>
    <row r="951" ht="15.75" customHeight="1">
      <c r="A951" s="24">
        <v>948.0</v>
      </c>
    </row>
    <row r="952" ht="15.75" customHeight="1">
      <c r="A952" s="24">
        <v>949.0</v>
      </c>
    </row>
    <row r="953" ht="15.75" customHeight="1">
      <c r="A953" s="24">
        <v>950.0</v>
      </c>
    </row>
    <row r="954" ht="15.75" customHeight="1">
      <c r="A954" s="24">
        <v>951.0</v>
      </c>
    </row>
    <row r="955" ht="15.75" customHeight="1">
      <c r="A955" s="24">
        <v>952.0</v>
      </c>
    </row>
    <row r="956" ht="15.75" customHeight="1">
      <c r="A956" s="24">
        <v>953.0</v>
      </c>
    </row>
    <row r="957" ht="15.75" customHeight="1">
      <c r="A957" s="24">
        <v>954.0</v>
      </c>
    </row>
    <row r="958" ht="15.75" customHeight="1">
      <c r="A958" s="24">
        <v>955.0</v>
      </c>
    </row>
    <row r="959" ht="15.75" customHeight="1">
      <c r="A959" s="24">
        <v>956.0</v>
      </c>
    </row>
    <row r="960" ht="15.75" customHeight="1">
      <c r="A960" s="24">
        <v>957.0</v>
      </c>
    </row>
    <row r="961" ht="15.75" customHeight="1">
      <c r="A961" s="24">
        <v>958.0</v>
      </c>
    </row>
    <row r="962" ht="15.75" customHeight="1">
      <c r="A962" s="24">
        <v>959.0</v>
      </c>
    </row>
    <row r="963" ht="15.75" customHeight="1">
      <c r="A963" s="24">
        <v>960.0</v>
      </c>
    </row>
    <row r="964" ht="15.75" customHeight="1">
      <c r="A964" s="24">
        <v>961.0</v>
      </c>
    </row>
    <row r="965" ht="15.75" customHeight="1">
      <c r="A965" s="24">
        <v>962.0</v>
      </c>
    </row>
    <row r="966" ht="15.75" customHeight="1">
      <c r="A966" s="24">
        <v>963.0</v>
      </c>
    </row>
    <row r="967" ht="15.75" customHeight="1">
      <c r="A967" s="24">
        <v>964.0</v>
      </c>
    </row>
    <row r="968" ht="15.75" customHeight="1">
      <c r="A968" s="24">
        <v>965.0</v>
      </c>
    </row>
    <row r="969" ht="15.75" customHeight="1">
      <c r="A969" s="24">
        <v>966.0</v>
      </c>
    </row>
    <row r="970" ht="15.75" customHeight="1">
      <c r="A970" s="24">
        <v>967.0</v>
      </c>
    </row>
    <row r="971" ht="15.75" customHeight="1">
      <c r="A971" s="24">
        <v>968.0</v>
      </c>
    </row>
    <row r="972" ht="15.75" customHeight="1">
      <c r="A972" s="24">
        <v>969.0</v>
      </c>
    </row>
    <row r="973" ht="15.75" customHeight="1">
      <c r="A973" s="24">
        <v>970.0</v>
      </c>
    </row>
    <row r="974" ht="15.75" customHeight="1">
      <c r="A974" s="24">
        <v>971.0</v>
      </c>
    </row>
    <row r="975" ht="15.75" customHeight="1">
      <c r="A975" s="24">
        <v>972.0</v>
      </c>
    </row>
    <row r="976" ht="15.75" customHeight="1">
      <c r="A976" s="24">
        <v>973.0</v>
      </c>
    </row>
    <row r="977" ht="15.75" customHeight="1">
      <c r="A977" s="24">
        <v>974.0</v>
      </c>
    </row>
    <row r="978" ht="15.75" customHeight="1">
      <c r="A978" s="24">
        <v>975.0</v>
      </c>
    </row>
    <row r="979" ht="15.75" customHeight="1">
      <c r="A979" s="24">
        <v>976.0</v>
      </c>
    </row>
    <row r="980" ht="15.75" customHeight="1">
      <c r="A980" s="24">
        <v>977.0</v>
      </c>
    </row>
    <row r="981" ht="15.75" customHeight="1">
      <c r="A981" s="24">
        <v>978.0</v>
      </c>
    </row>
    <row r="982" ht="15.75" customHeight="1">
      <c r="A982" s="24">
        <v>979.0</v>
      </c>
    </row>
    <row r="983" ht="15.75" customHeight="1">
      <c r="A983" s="24">
        <v>980.0</v>
      </c>
    </row>
    <row r="984" ht="15.75" customHeight="1">
      <c r="A984" s="24">
        <v>981.0</v>
      </c>
    </row>
    <row r="985" ht="15.75" customHeight="1">
      <c r="A985" s="24">
        <v>982.0</v>
      </c>
    </row>
    <row r="986" ht="15.75" customHeight="1">
      <c r="A986" s="24">
        <v>983.0</v>
      </c>
    </row>
    <row r="987" ht="15.75" customHeight="1">
      <c r="A987" s="24">
        <v>984.0</v>
      </c>
    </row>
    <row r="988" ht="15.75" customHeight="1">
      <c r="A988" s="24">
        <v>985.0</v>
      </c>
    </row>
    <row r="989" ht="15.75" customHeight="1">
      <c r="A989" s="24">
        <v>986.0</v>
      </c>
    </row>
    <row r="990" ht="15.75" customHeight="1">
      <c r="A990" s="24">
        <v>987.0</v>
      </c>
    </row>
    <row r="991" ht="15.75" customHeight="1">
      <c r="A991" s="24">
        <v>988.0</v>
      </c>
    </row>
    <row r="992" ht="15.75" customHeight="1">
      <c r="A992" s="24">
        <v>989.0</v>
      </c>
    </row>
    <row r="993" ht="15.75" customHeight="1">
      <c r="A993" s="24">
        <v>990.0</v>
      </c>
    </row>
    <row r="994" ht="15.75" customHeight="1">
      <c r="A994" s="24">
        <v>991.0</v>
      </c>
    </row>
    <row r="995" ht="15.75" customHeight="1">
      <c r="A995" s="24">
        <v>992.0</v>
      </c>
    </row>
    <row r="996" ht="15.75" customHeight="1">
      <c r="A996" s="24">
        <v>993.0</v>
      </c>
    </row>
    <row r="997" ht="15.75" customHeight="1">
      <c r="A997" s="24">
        <v>994.0</v>
      </c>
    </row>
    <row r="998" ht="15.75" customHeight="1">
      <c r="A998" s="24">
        <v>995.0</v>
      </c>
    </row>
    <row r="999" ht="15.75" customHeight="1">
      <c r="A999" s="24">
        <v>996.0</v>
      </c>
    </row>
    <row r="1000" ht="15.75" customHeight="1">
      <c r="A1000" s="24">
        <v>997.0</v>
      </c>
    </row>
    <row r="1001" ht="15.75" customHeight="1">
      <c r="A1001" s="24">
        <v>998.0</v>
      </c>
    </row>
    <row r="1002" ht="15.75" customHeight="1">
      <c r="A1002" s="24">
        <v>999.0</v>
      </c>
    </row>
    <row r="1003" ht="15.75" customHeight="1">
      <c r="A1003" s="24">
        <v>1000.0</v>
      </c>
    </row>
    <row r="1004" ht="15.75" customHeight="1">
      <c r="A1004" s="24">
        <v>1001.0</v>
      </c>
    </row>
    <row r="1005" ht="15.75" customHeight="1">
      <c r="A1005" s="24" t="s">
        <v>1585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8" width="12.5"/>
    <col customWidth="1" min="9" max="10" width="6.25"/>
    <col customWidth="1" min="11" max="20" width="7.5"/>
    <col customWidth="1" min="21" max="21" width="6.25"/>
    <col customWidth="1" min="22" max="22" width="12.5"/>
    <col customWidth="1" min="23" max="26" width="7.63"/>
  </cols>
  <sheetData>
    <row r="1">
      <c r="A1" s="24" t="s">
        <v>1586</v>
      </c>
    </row>
    <row r="3">
      <c r="A3" s="24">
        <v>1.0</v>
      </c>
      <c r="B3" s="24" t="s">
        <v>45</v>
      </c>
      <c r="C3" s="24" t="s">
        <v>24</v>
      </c>
      <c r="D3" s="24" t="s">
        <v>1587</v>
      </c>
      <c r="E3" s="24" t="s">
        <v>1588</v>
      </c>
      <c r="F3" s="22" t="s">
        <v>37</v>
      </c>
      <c r="G3" s="24" t="s">
        <v>1589</v>
      </c>
      <c r="H3" s="22" t="s">
        <v>1590</v>
      </c>
      <c r="I3" s="24" t="s">
        <v>459</v>
      </c>
      <c r="J3" s="24" t="s">
        <v>5</v>
      </c>
      <c r="K3" s="24" t="s">
        <v>9</v>
      </c>
      <c r="L3" s="24" t="s">
        <v>24</v>
      </c>
      <c r="M3" s="24" t="s">
        <v>8</v>
      </c>
      <c r="N3" s="24" t="s">
        <v>460</v>
      </c>
      <c r="O3" s="24" t="s">
        <v>461</v>
      </c>
      <c r="P3" s="22" t="s">
        <v>37</v>
      </c>
      <c r="Q3" s="24" t="s">
        <v>1591</v>
      </c>
      <c r="R3" s="24" t="s">
        <v>1592</v>
      </c>
      <c r="S3" s="24" t="s">
        <v>1593</v>
      </c>
      <c r="T3" s="24" t="s">
        <v>1594</v>
      </c>
      <c r="V3" s="24" t="s">
        <v>8</v>
      </c>
    </row>
    <row r="4">
      <c r="A4" s="24">
        <v>2.0</v>
      </c>
      <c r="K4" s="25">
        <v>44063.0</v>
      </c>
      <c r="L4" s="25">
        <v>44063.0</v>
      </c>
      <c r="M4" s="25">
        <v>44063.0</v>
      </c>
      <c r="N4" s="25">
        <v>44063.0</v>
      </c>
      <c r="O4" s="25">
        <v>44063.0</v>
      </c>
      <c r="P4" s="25">
        <v>44047.0</v>
      </c>
      <c r="Q4" s="25">
        <v>44063.0</v>
      </c>
      <c r="S4" s="25">
        <v>44063.0</v>
      </c>
    </row>
    <row r="6">
      <c r="A6" s="24">
        <v>3.0</v>
      </c>
      <c r="B6" s="24" t="s">
        <v>16</v>
      </c>
      <c r="C6" s="24" t="s">
        <v>16</v>
      </c>
      <c r="D6" s="24" t="s">
        <v>16</v>
      </c>
      <c r="E6" s="24" t="s">
        <v>16</v>
      </c>
      <c r="F6" s="24" t="s">
        <v>16</v>
      </c>
      <c r="G6" s="24" t="s">
        <v>16</v>
      </c>
      <c r="H6" s="24" t="s">
        <v>16</v>
      </c>
      <c r="I6" s="24" t="s">
        <v>17</v>
      </c>
      <c r="J6" s="24" t="s">
        <v>18</v>
      </c>
      <c r="K6" s="24">
        <v>1.17</v>
      </c>
      <c r="L6" s="24">
        <v>1.0</v>
      </c>
      <c r="M6" s="24">
        <v>1.0</v>
      </c>
      <c r="N6" s="24">
        <v>1.0</v>
      </c>
      <c r="O6" s="24">
        <v>1.0</v>
      </c>
      <c r="P6" s="24">
        <v>2.1</v>
      </c>
      <c r="Q6" s="24">
        <v>1.25</v>
      </c>
      <c r="R6" s="24">
        <v>0.0625</v>
      </c>
      <c r="S6" s="24">
        <v>1.058333333</v>
      </c>
      <c r="T6" s="24">
        <v>0.0875</v>
      </c>
      <c r="U6" s="24">
        <v>1.0</v>
      </c>
    </row>
    <row r="7">
      <c r="A7" s="24">
        <v>4.0</v>
      </c>
      <c r="B7" s="24" t="s">
        <v>19</v>
      </c>
      <c r="C7" s="24" t="s">
        <v>19</v>
      </c>
      <c r="D7" s="24" t="s">
        <v>19</v>
      </c>
      <c r="E7" s="24" t="s">
        <v>19</v>
      </c>
      <c r="F7" s="24" t="s">
        <v>19</v>
      </c>
      <c r="G7" s="24" t="s">
        <v>19</v>
      </c>
      <c r="H7" s="24" t="s">
        <v>19</v>
      </c>
      <c r="I7" s="24" t="s">
        <v>17</v>
      </c>
      <c r="J7" s="24" t="s">
        <v>20</v>
      </c>
      <c r="K7" s="24">
        <v>2.53</v>
      </c>
      <c r="L7" s="24">
        <v>2.0</v>
      </c>
      <c r="M7" s="24">
        <v>2.0</v>
      </c>
      <c r="N7" s="24">
        <v>3.0</v>
      </c>
      <c r="O7" s="24">
        <v>2.0</v>
      </c>
      <c r="P7" s="24">
        <v>1.3</v>
      </c>
      <c r="Q7" s="24">
        <v>2.55</v>
      </c>
      <c r="R7" s="24">
        <v>0.3875</v>
      </c>
      <c r="S7" s="24">
        <v>2.191666667</v>
      </c>
      <c r="T7" s="24">
        <v>0.2875</v>
      </c>
      <c r="U7" s="24">
        <v>2.0</v>
      </c>
    </row>
    <row r="8">
      <c r="A8" s="24">
        <v>5.0</v>
      </c>
      <c r="B8" s="24" t="s">
        <v>22</v>
      </c>
      <c r="C8" s="24" t="s">
        <v>22</v>
      </c>
      <c r="D8" s="24" t="s">
        <v>22</v>
      </c>
      <c r="E8" s="24" t="s">
        <v>22</v>
      </c>
      <c r="F8" s="24" t="s">
        <v>22</v>
      </c>
      <c r="G8" s="24" t="s">
        <v>22</v>
      </c>
      <c r="H8" s="24" t="s">
        <v>22</v>
      </c>
      <c r="I8" s="24" t="s">
        <v>17</v>
      </c>
      <c r="J8" s="24" t="s">
        <v>23</v>
      </c>
      <c r="K8" s="24">
        <v>4.72</v>
      </c>
      <c r="L8" s="24">
        <v>3.0</v>
      </c>
      <c r="M8" s="24">
        <v>3.0</v>
      </c>
      <c r="N8" s="24">
        <v>2.5</v>
      </c>
      <c r="O8" s="24">
        <v>3.3</v>
      </c>
      <c r="P8" s="24">
        <v>4.6</v>
      </c>
      <c r="Q8" s="24">
        <v>4.09</v>
      </c>
      <c r="R8" s="24">
        <v>0.7725</v>
      </c>
      <c r="S8" s="24">
        <v>3.103333333</v>
      </c>
      <c r="T8" s="24">
        <v>0.655</v>
      </c>
      <c r="U8" s="24">
        <v>3.0</v>
      </c>
    </row>
    <row r="9">
      <c r="A9" s="24">
        <v>6.0</v>
      </c>
      <c r="B9" s="24" t="s">
        <v>30</v>
      </c>
      <c r="C9" s="24" t="s">
        <v>30</v>
      </c>
      <c r="D9" s="24" t="s">
        <v>30</v>
      </c>
      <c r="E9" s="24" t="s">
        <v>30</v>
      </c>
      <c r="F9" s="24" t="s">
        <v>30</v>
      </c>
      <c r="G9" s="24" t="s">
        <v>30</v>
      </c>
      <c r="H9" s="24" t="s">
        <v>30</v>
      </c>
      <c r="I9" s="24" t="s">
        <v>17</v>
      </c>
      <c r="J9" s="24" t="s">
        <v>31</v>
      </c>
      <c r="K9" s="24">
        <v>5.8</v>
      </c>
      <c r="L9" s="24">
        <v>4.0</v>
      </c>
      <c r="M9" s="24">
        <v>4.0</v>
      </c>
      <c r="N9" s="24">
        <v>5.5</v>
      </c>
      <c r="O9" s="24">
        <v>4.7</v>
      </c>
      <c r="P9" s="24">
        <v>5.3</v>
      </c>
      <c r="Q9" s="24">
        <v>5.76</v>
      </c>
      <c r="R9" s="24">
        <v>1.19</v>
      </c>
      <c r="S9" s="24">
        <v>4.225</v>
      </c>
      <c r="T9" s="24">
        <v>1.0875</v>
      </c>
      <c r="U9" s="24">
        <v>4.0</v>
      </c>
    </row>
    <row r="10">
      <c r="A10" s="24">
        <v>7.0</v>
      </c>
      <c r="B10" s="24" t="s">
        <v>33</v>
      </c>
      <c r="C10" s="24" t="s">
        <v>33</v>
      </c>
      <c r="D10" s="24" t="s">
        <v>33</v>
      </c>
      <c r="E10" s="24" t="s">
        <v>33</v>
      </c>
      <c r="F10" s="24" t="s">
        <v>33</v>
      </c>
      <c r="G10" s="24" t="s">
        <v>33</v>
      </c>
      <c r="H10" s="24" t="s">
        <v>33</v>
      </c>
      <c r="I10" s="24" t="s">
        <v>34</v>
      </c>
      <c r="J10" s="24" t="s">
        <v>31</v>
      </c>
      <c r="K10" s="24">
        <v>3.63</v>
      </c>
      <c r="L10" s="24">
        <v>6.0</v>
      </c>
      <c r="M10" s="24">
        <v>5.0</v>
      </c>
      <c r="N10" s="24">
        <v>4.0</v>
      </c>
      <c r="O10" s="24">
        <v>4.7</v>
      </c>
      <c r="P10" s="24">
        <v>1.8</v>
      </c>
      <c r="Q10" s="24">
        <v>5.82</v>
      </c>
      <c r="R10" s="24">
        <v>1.205</v>
      </c>
      <c r="S10" s="24">
        <v>5.325</v>
      </c>
      <c r="T10" s="24">
        <v>1.2375</v>
      </c>
      <c r="U10" s="24">
        <v>5.0</v>
      </c>
    </row>
    <row r="11">
      <c r="A11" s="24">
        <v>8.0</v>
      </c>
      <c r="B11" s="24" t="s">
        <v>35</v>
      </c>
      <c r="C11" s="24" t="s">
        <v>35</v>
      </c>
      <c r="D11" s="24" t="s">
        <v>35</v>
      </c>
      <c r="E11" s="24" t="s">
        <v>35</v>
      </c>
      <c r="F11" s="24" t="s">
        <v>35</v>
      </c>
      <c r="G11" s="24" t="s">
        <v>35</v>
      </c>
      <c r="H11" s="24" t="s">
        <v>35</v>
      </c>
      <c r="I11" s="24" t="s">
        <v>17</v>
      </c>
      <c r="J11" s="24" t="s">
        <v>36</v>
      </c>
      <c r="K11" s="24">
        <v>10.12</v>
      </c>
      <c r="L11" s="24">
        <v>7.0</v>
      </c>
      <c r="M11" s="24">
        <v>6.0</v>
      </c>
      <c r="N11" s="24">
        <v>5.5</v>
      </c>
      <c r="O11" s="24">
        <v>5.3</v>
      </c>
      <c r="P11" s="24">
        <v>6.7</v>
      </c>
      <c r="Q11" s="24">
        <v>7.83</v>
      </c>
      <c r="R11" s="24">
        <v>1.7075</v>
      </c>
      <c r="S11" s="24">
        <v>8.183333333</v>
      </c>
      <c r="T11" s="24">
        <v>2.025</v>
      </c>
      <c r="U11" s="24">
        <v>6.0</v>
      </c>
    </row>
    <row r="12">
      <c r="A12" s="24">
        <v>9.0</v>
      </c>
      <c r="B12" s="24" t="s">
        <v>26</v>
      </c>
      <c r="C12" s="24" t="s">
        <v>26</v>
      </c>
      <c r="D12" s="24" t="s">
        <v>26</v>
      </c>
      <c r="E12" s="24" t="s">
        <v>26</v>
      </c>
      <c r="F12" s="24" t="s">
        <v>26</v>
      </c>
      <c r="G12" s="24" t="s">
        <v>26</v>
      </c>
      <c r="H12" s="24" t="s">
        <v>26</v>
      </c>
      <c r="I12" s="24" t="s">
        <v>17</v>
      </c>
      <c r="J12" s="24" t="s">
        <v>27</v>
      </c>
      <c r="K12" s="24">
        <v>7.9</v>
      </c>
      <c r="L12" s="24">
        <v>5.0</v>
      </c>
      <c r="M12" s="24">
        <v>7.0</v>
      </c>
      <c r="N12" s="24">
        <v>6.5</v>
      </c>
      <c r="O12" s="24">
        <v>7.7</v>
      </c>
      <c r="P12" s="24">
        <v>17.3</v>
      </c>
      <c r="Q12" s="24">
        <v>10.79</v>
      </c>
      <c r="R12" s="24">
        <v>2.4475</v>
      </c>
      <c r="S12" s="24">
        <v>7.293333333</v>
      </c>
      <c r="T12" s="24">
        <v>1.69</v>
      </c>
      <c r="U12" s="24">
        <v>7.0</v>
      </c>
    </row>
    <row r="13">
      <c r="A13" s="24">
        <v>10.0</v>
      </c>
      <c r="B13" s="24" t="s">
        <v>38</v>
      </c>
      <c r="C13" s="24" t="s">
        <v>38</v>
      </c>
      <c r="D13" s="24" t="s">
        <v>38</v>
      </c>
      <c r="E13" s="24" t="s">
        <v>38</v>
      </c>
      <c r="F13" s="24" t="s">
        <v>38</v>
      </c>
      <c r="G13" s="24" t="s">
        <v>38</v>
      </c>
      <c r="H13" s="24" t="s">
        <v>38</v>
      </c>
      <c r="I13" s="24" t="s">
        <v>34</v>
      </c>
      <c r="J13" s="24" t="s">
        <v>39</v>
      </c>
      <c r="K13" s="24">
        <v>11.13</v>
      </c>
      <c r="L13" s="24">
        <v>10.0</v>
      </c>
      <c r="M13" s="24">
        <v>8.0</v>
      </c>
      <c r="N13" s="24">
        <v>8.5</v>
      </c>
      <c r="O13" s="24">
        <v>9.0</v>
      </c>
      <c r="P13" s="24">
        <v>8.1</v>
      </c>
      <c r="Q13" s="24">
        <v>11.82</v>
      </c>
      <c r="R13" s="24">
        <v>2.705</v>
      </c>
      <c r="S13" s="24">
        <v>9.545</v>
      </c>
      <c r="T13" s="24">
        <v>2.0675</v>
      </c>
      <c r="U13" s="24">
        <v>8.0</v>
      </c>
    </row>
    <row r="14">
      <c r="A14" s="24">
        <v>11.0</v>
      </c>
      <c r="B14" s="24" t="s">
        <v>67</v>
      </c>
      <c r="C14" s="24" t="s">
        <v>67</v>
      </c>
      <c r="D14" s="24" t="s">
        <v>67</v>
      </c>
      <c r="E14" s="24" t="s">
        <v>67</v>
      </c>
      <c r="F14" s="24" t="s">
        <v>67</v>
      </c>
      <c r="G14" s="24" t="s">
        <v>67</v>
      </c>
      <c r="H14" s="24" t="s">
        <v>67</v>
      </c>
      <c r="I14" s="24" t="s">
        <v>34</v>
      </c>
      <c r="J14" s="24" t="s">
        <v>68</v>
      </c>
      <c r="K14" s="24">
        <v>10.06</v>
      </c>
      <c r="L14" s="24">
        <v>14.0</v>
      </c>
      <c r="M14" s="24">
        <v>9.0</v>
      </c>
      <c r="N14" s="24">
        <v>14.5</v>
      </c>
      <c r="O14" s="24">
        <v>11.0</v>
      </c>
      <c r="P14" s="24">
        <v>6.6</v>
      </c>
      <c r="Q14" s="24">
        <v>18.35</v>
      </c>
      <c r="R14" s="24">
        <v>4.3375</v>
      </c>
      <c r="S14" s="24">
        <v>18.25833333</v>
      </c>
      <c r="T14" s="24">
        <v>2.8875</v>
      </c>
      <c r="U14" s="24">
        <v>9.0</v>
      </c>
    </row>
    <row r="15">
      <c r="A15" s="24">
        <v>12.0</v>
      </c>
      <c r="B15" s="24" t="s">
        <v>52</v>
      </c>
      <c r="C15" s="24" t="s">
        <v>52</v>
      </c>
      <c r="D15" s="24" t="s">
        <v>52</v>
      </c>
      <c r="E15" s="24" t="s">
        <v>52</v>
      </c>
      <c r="F15" s="24" t="s">
        <v>52</v>
      </c>
      <c r="G15" s="24" t="s">
        <v>52</v>
      </c>
      <c r="H15" s="24" t="s">
        <v>52</v>
      </c>
      <c r="I15" s="24" t="s">
        <v>34</v>
      </c>
      <c r="J15" s="24" t="s">
        <v>53</v>
      </c>
      <c r="K15" s="24">
        <v>14.44</v>
      </c>
      <c r="L15" s="24">
        <v>13.0</v>
      </c>
      <c r="M15" s="24">
        <v>12.0</v>
      </c>
      <c r="N15" s="24">
        <v>14.5</v>
      </c>
      <c r="O15" s="24">
        <v>14.0</v>
      </c>
      <c r="P15" s="24">
        <v>10.4</v>
      </c>
      <c r="Q15" s="24">
        <v>18.32</v>
      </c>
      <c r="R15" s="24">
        <v>4.33</v>
      </c>
      <c r="S15" s="24">
        <v>16.12333333</v>
      </c>
      <c r="T15" s="24">
        <v>2.685</v>
      </c>
      <c r="U15" s="24">
        <v>10.0</v>
      </c>
    </row>
    <row r="16">
      <c r="A16" s="24">
        <v>13.0</v>
      </c>
      <c r="B16" s="24" t="s">
        <v>46</v>
      </c>
      <c r="C16" s="24" t="s">
        <v>46</v>
      </c>
      <c r="D16" s="24" t="s">
        <v>46</v>
      </c>
      <c r="E16" s="24" t="s">
        <v>46</v>
      </c>
      <c r="F16" s="24" t="s">
        <v>46</v>
      </c>
      <c r="G16" s="24" t="s">
        <v>46</v>
      </c>
      <c r="H16" s="24" t="s">
        <v>46</v>
      </c>
      <c r="I16" s="24" t="s">
        <v>34</v>
      </c>
      <c r="J16" s="24" t="s">
        <v>47</v>
      </c>
      <c r="K16" s="24">
        <v>13.37</v>
      </c>
      <c r="L16" s="24">
        <v>11.0</v>
      </c>
      <c r="M16" s="24">
        <v>10.0</v>
      </c>
      <c r="N16" s="24">
        <v>10.0</v>
      </c>
      <c r="O16" s="24">
        <v>12.7</v>
      </c>
      <c r="P16" s="24">
        <v>10.2</v>
      </c>
      <c r="Q16" s="24">
        <v>15.85</v>
      </c>
      <c r="R16" s="24">
        <v>3.4625</v>
      </c>
      <c r="S16" s="24">
        <v>13.50833333</v>
      </c>
      <c r="T16" s="24">
        <v>1.7625</v>
      </c>
      <c r="U16" s="24">
        <v>11.0</v>
      </c>
    </row>
    <row r="17">
      <c r="A17" s="24">
        <v>14.0</v>
      </c>
      <c r="B17" s="24" t="s">
        <v>71</v>
      </c>
      <c r="C17" s="24" t="s">
        <v>71</v>
      </c>
      <c r="D17" s="24" t="s">
        <v>71</v>
      </c>
      <c r="E17" s="24" t="s">
        <v>71</v>
      </c>
      <c r="F17" s="24" t="s">
        <v>71</v>
      </c>
      <c r="G17" s="24" t="s">
        <v>71</v>
      </c>
      <c r="H17" s="24" t="s">
        <v>71</v>
      </c>
      <c r="I17" s="24" t="s">
        <v>17</v>
      </c>
      <c r="J17" s="24" t="s">
        <v>39</v>
      </c>
      <c r="K17" s="24">
        <v>16.47</v>
      </c>
      <c r="L17" s="24">
        <v>19.0</v>
      </c>
      <c r="M17" s="24">
        <v>17.0</v>
      </c>
      <c r="N17" s="24">
        <v>17.0</v>
      </c>
      <c r="O17" s="24">
        <v>19.0</v>
      </c>
      <c r="P17" s="24">
        <v>25.7</v>
      </c>
      <c r="Q17" s="24">
        <v>20.44</v>
      </c>
      <c r="R17" s="24">
        <v>4.61</v>
      </c>
      <c r="S17" s="24">
        <v>15.275</v>
      </c>
      <c r="T17" s="24">
        <v>2.9125</v>
      </c>
      <c r="U17" s="24">
        <v>12.0</v>
      </c>
    </row>
    <row r="18">
      <c r="A18" s="24">
        <v>15.0</v>
      </c>
      <c r="B18" s="24" t="s">
        <v>57</v>
      </c>
      <c r="C18" s="24" t="s">
        <v>57</v>
      </c>
      <c r="D18" s="24" t="s">
        <v>57</v>
      </c>
      <c r="E18" s="24" t="s">
        <v>57</v>
      </c>
      <c r="F18" s="24" t="s">
        <v>57</v>
      </c>
      <c r="G18" s="24" t="s">
        <v>57</v>
      </c>
      <c r="H18" s="24" t="s">
        <v>57</v>
      </c>
      <c r="I18" s="24" t="s">
        <v>34</v>
      </c>
      <c r="J18" s="24" t="s">
        <v>58</v>
      </c>
      <c r="K18" s="24">
        <v>15.27</v>
      </c>
      <c r="L18" s="24">
        <v>24.0</v>
      </c>
      <c r="M18" s="24">
        <v>20.0</v>
      </c>
      <c r="N18" s="24">
        <v>19.0</v>
      </c>
      <c r="O18" s="24">
        <v>18.7</v>
      </c>
      <c r="P18" s="24">
        <v>11.9</v>
      </c>
      <c r="Q18" s="24">
        <v>24.32</v>
      </c>
      <c r="R18" s="24">
        <v>4.83</v>
      </c>
      <c r="S18" s="24">
        <v>26.16666667</v>
      </c>
      <c r="T18" s="24">
        <v>6.0</v>
      </c>
      <c r="U18" s="24">
        <v>13.0</v>
      </c>
    </row>
    <row r="19">
      <c r="A19" s="24">
        <v>16.0</v>
      </c>
      <c r="B19" s="24" t="s">
        <v>73</v>
      </c>
      <c r="C19" s="24" t="s">
        <v>73</v>
      </c>
      <c r="D19" s="24" t="s">
        <v>73</v>
      </c>
      <c r="E19" s="24" t="s">
        <v>73</v>
      </c>
      <c r="F19" s="24" t="s">
        <v>73</v>
      </c>
      <c r="G19" s="24" t="s">
        <v>73</v>
      </c>
      <c r="H19" s="24" t="s">
        <v>73</v>
      </c>
      <c r="I19" s="24" t="s">
        <v>34</v>
      </c>
      <c r="J19" s="24" t="s">
        <v>58</v>
      </c>
      <c r="K19" s="24">
        <v>25.18</v>
      </c>
      <c r="L19" s="24">
        <v>27.0</v>
      </c>
      <c r="M19" s="24">
        <v>21.0</v>
      </c>
      <c r="N19" s="24">
        <v>22.5</v>
      </c>
      <c r="O19" s="24">
        <v>25.3</v>
      </c>
      <c r="P19" s="24">
        <v>13.3</v>
      </c>
      <c r="Q19" s="24">
        <v>30.17</v>
      </c>
      <c r="R19" s="24">
        <v>6.2925</v>
      </c>
      <c r="S19" s="24">
        <v>28.07666667</v>
      </c>
      <c r="T19" s="24">
        <v>5.365</v>
      </c>
      <c r="U19" s="24">
        <v>14.0</v>
      </c>
    </row>
    <row r="20">
      <c r="A20" s="24">
        <v>17.0</v>
      </c>
      <c r="B20" s="24" t="s">
        <v>65</v>
      </c>
      <c r="C20" s="24" t="s">
        <v>65</v>
      </c>
      <c r="D20" s="24" t="s">
        <v>65</v>
      </c>
      <c r="E20" s="24" t="s">
        <v>65</v>
      </c>
      <c r="F20" s="24" t="s">
        <v>65</v>
      </c>
      <c r="G20" s="24" t="s">
        <v>65</v>
      </c>
      <c r="H20" s="24" t="s">
        <v>65</v>
      </c>
      <c r="I20" s="24" t="s">
        <v>17</v>
      </c>
      <c r="J20" s="24" t="s">
        <v>66</v>
      </c>
      <c r="K20" s="24">
        <v>25.35</v>
      </c>
      <c r="L20" s="24">
        <v>20.0</v>
      </c>
      <c r="M20" s="24">
        <v>18.0</v>
      </c>
      <c r="N20" s="24">
        <v>19.0</v>
      </c>
      <c r="O20" s="24">
        <v>15.7</v>
      </c>
      <c r="P20" s="24">
        <v>23.9</v>
      </c>
      <c r="Q20" s="24">
        <v>15.86</v>
      </c>
      <c r="R20" s="24">
        <v>3.215</v>
      </c>
      <c r="S20" s="24">
        <v>19.15166667</v>
      </c>
      <c r="T20" s="24">
        <v>2.7275</v>
      </c>
      <c r="U20" s="24">
        <v>15.0</v>
      </c>
    </row>
    <row r="21" ht="15.75" customHeight="1">
      <c r="A21" s="24">
        <v>18.0</v>
      </c>
      <c r="B21" s="24" t="s">
        <v>40</v>
      </c>
      <c r="C21" s="24" t="s">
        <v>40</v>
      </c>
      <c r="D21" s="24" t="s">
        <v>40</v>
      </c>
      <c r="E21" s="24" t="s">
        <v>40</v>
      </c>
      <c r="F21" s="24" t="s">
        <v>40</v>
      </c>
      <c r="G21" s="24" t="s">
        <v>40</v>
      </c>
      <c r="H21" s="24" t="s">
        <v>40</v>
      </c>
      <c r="I21" s="24" t="s">
        <v>17</v>
      </c>
      <c r="J21" s="24" t="s">
        <v>41</v>
      </c>
      <c r="K21" s="24">
        <v>16.06</v>
      </c>
      <c r="L21" s="24">
        <v>12.0</v>
      </c>
      <c r="M21" s="24">
        <v>15.0</v>
      </c>
      <c r="N21" s="24">
        <v>11.5</v>
      </c>
      <c r="O21" s="24">
        <v>16.0</v>
      </c>
      <c r="P21" s="24">
        <v>6.5</v>
      </c>
      <c r="Q21" s="24">
        <v>17.79</v>
      </c>
      <c r="R21" s="24">
        <v>4.1975</v>
      </c>
      <c r="S21" s="24">
        <v>14.36333333</v>
      </c>
      <c r="T21" s="24">
        <v>2.045</v>
      </c>
      <c r="U21" s="24">
        <v>16.0</v>
      </c>
    </row>
    <row r="22" ht="15.75" customHeight="1">
      <c r="A22" s="24">
        <v>19.0</v>
      </c>
      <c r="B22" s="24" t="s">
        <v>72</v>
      </c>
      <c r="C22" s="24" t="s">
        <v>72</v>
      </c>
      <c r="D22" s="24" t="s">
        <v>72</v>
      </c>
      <c r="E22" s="24" t="s">
        <v>72</v>
      </c>
      <c r="F22" s="24" t="s">
        <v>72</v>
      </c>
      <c r="G22" s="24" t="s">
        <v>72</v>
      </c>
      <c r="H22" s="24" t="s">
        <v>72</v>
      </c>
      <c r="I22" s="24" t="s">
        <v>17</v>
      </c>
      <c r="J22" s="24" t="s">
        <v>68</v>
      </c>
      <c r="K22" s="24">
        <v>34.4</v>
      </c>
      <c r="L22" s="24">
        <v>16.0</v>
      </c>
      <c r="M22" s="24">
        <v>19.0</v>
      </c>
      <c r="N22" s="24">
        <v>20.0</v>
      </c>
      <c r="O22" s="24">
        <v>16.0</v>
      </c>
      <c r="P22" s="24">
        <v>55.7</v>
      </c>
      <c r="Q22" s="24">
        <v>20.81</v>
      </c>
      <c r="R22" s="24">
        <v>4.4525</v>
      </c>
      <c r="S22" s="24">
        <v>21.145</v>
      </c>
      <c r="T22" s="24">
        <v>4.7175</v>
      </c>
      <c r="U22" s="24">
        <v>17.0</v>
      </c>
    </row>
    <row r="23" ht="15.75" customHeight="1">
      <c r="A23" s="24">
        <v>20.0</v>
      </c>
      <c r="B23" s="24" t="s">
        <v>43</v>
      </c>
      <c r="C23" s="24" t="s">
        <v>43</v>
      </c>
      <c r="D23" s="24" t="s">
        <v>43</v>
      </c>
      <c r="E23" s="24" t="s">
        <v>43</v>
      </c>
      <c r="F23" s="24" t="s">
        <v>43</v>
      </c>
      <c r="G23" s="24" t="s">
        <v>43</v>
      </c>
      <c r="H23" s="24" t="s">
        <v>43</v>
      </c>
      <c r="I23" s="24" t="s">
        <v>17</v>
      </c>
      <c r="J23" s="24" t="s">
        <v>44</v>
      </c>
      <c r="K23" s="24">
        <v>17.94</v>
      </c>
      <c r="L23" s="24">
        <v>9.0</v>
      </c>
      <c r="M23" s="24">
        <v>25.0</v>
      </c>
      <c r="N23" s="24">
        <v>9.5</v>
      </c>
      <c r="O23" s="24">
        <v>15.3</v>
      </c>
      <c r="P23" s="24">
        <v>13.5</v>
      </c>
      <c r="Q23" s="24">
        <v>14.24</v>
      </c>
      <c r="R23" s="24">
        <v>3.31</v>
      </c>
      <c r="S23" s="24">
        <v>12.63833333</v>
      </c>
      <c r="T23" s="24">
        <v>2.2075</v>
      </c>
      <c r="U23" s="24">
        <v>18.0</v>
      </c>
    </row>
    <row r="24" ht="15.75" customHeight="1">
      <c r="A24" s="24">
        <v>21.0</v>
      </c>
      <c r="B24" s="24" t="s">
        <v>49</v>
      </c>
      <c r="C24" s="24" t="s">
        <v>49</v>
      </c>
      <c r="D24" s="24" t="s">
        <v>49</v>
      </c>
      <c r="E24" s="24" t="s">
        <v>49</v>
      </c>
      <c r="F24" s="24" t="s">
        <v>49</v>
      </c>
      <c r="G24" s="24" t="s">
        <v>49</v>
      </c>
      <c r="H24" s="24" t="s">
        <v>49</v>
      </c>
      <c r="I24" s="24" t="s">
        <v>17</v>
      </c>
      <c r="J24" s="24" t="s">
        <v>50</v>
      </c>
      <c r="K24" s="24">
        <v>19.28</v>
      </c>
      <c r="L24" s="24">
        <v>21.0</v>
      </c>
      <c r="M24" s="24">
        <v>24.0</v>
      </c>
      <c r="N24" s="24">
        <v>12.5</v>
      </c>
      <c r="O24" s="24">
        <v>19.0</v>
      </c>
      <c r="P24" s="24">
        <v>12.1</v>
      </c>
      <c r="Q24" s="24">
        <v>17.77</v>
      </c>
      <c r="R24" s="24">
        <v>3.9425</v>
      </c>
      <c r="S24" s="24">
        <v>11.68166667</v>
      </c>
      <c r="T24" s="24">
        <v>2.0225</v>
      </c>
      <c r="U24" s="24">
        <v>19.0</v>
      </c>
    </row>
    <row r="25" ht="15.75" customHeight="1">
      <c r="A25" s="24">
        <v>22.0</v>
      </c>
      <c r="B25" s="24" t="s">
        <v>60</v>
      </c>
      <c r="C25" s="24" t="s">
        <v>60</v>
      </c>
      <c r="D25" s="24" t="s">
        <v>60</v>
      </c>
      <c r="E25" s="24" t="s">
        <v>60</v>
      </c>
      <c r="F25" s="24" t="s">
        <v>60</v>
      </c>
      <c r="G25" s="24" t="s">
        <v>60</v>
      </c>
      <c r="H25" s="24" t="s">
        <v>60</v>
      </c>
      <c r="I25" s="24" t="s">
        <v>61</v>
      </c>
      <c r="J25" s="24" t="s">
        <v>47</v>
      </c>
      <c r="K25" s="24">
        <v>19.64</v>
      </c>
      <c r="L25" s="24">
        <v>18.0</v>
      </c>
      <c r="M25" s="24">
        <v>16.0</v>
      </c>
      <c r="N25" s="24">
        <v>18.0</v>
      </c>
      <c r="O25" s="24">
        <v>16.3</v>
      </c>
      <c r="P25" s="24">
        <v>25.1</v>
      </c>
      <c r="Q25" s="24">
        <v>16.58</v>
      </c>
      <c r="R25" s="24">
        <v>3.645</v>
      </c>
      <c r="S25" s="24">
        <v>20.205</v>
      </c>
      <c r="T25" s="24">
        <v>4.5575</v>
      </c>
      <c r="U25" s="24">
        <v>20.0</v>
      </c>
    </row>
    <row r="26" ht="15.75" customHeight="1">
      <c r="A26" s="24">
        <v>23.0</v>
      </c>
      <c r="B26" s="24" t="s">
        <v>80</v>
      </c>
      <c r="C26" s="24" t="s">
        <v>80</v>
      </c>
      <c r="D26" s="24" t="s">
        <v>80</v>
      </c>
      <c r="E26" s="24" t="s">
        <v>80</v>
      </c>
      <c r="F26" s="24" t="s">
        <v>80</v>
      </c>
      <c r="G26" s="24" t="s">
        <v>80</v>
      </c>
      <c r="H26" s="24" t="s">
        <v>80</v>
      </c>
      <c r="I26" s="24" t="s">
        <v>17</v>
      </c>
      <c r="J26" s="24" t="s">
        <v>81</v>
      </c>
      <c r="K26" s="24">
        <v>17.99</v>
      </c>
      <c r="L26" s="24">
        <v>23.0</v>
      </c>
      <c r="M26" s="24">
        <v>23.0</v>
      </c>
      <c r="N26" s="24">
        <v>23.5</v>
      </c>
      <c r="O26" s="24">
        <v>16.3</v>
      </c>
      <c r="P26" s="24">
        <v>43.4</v>
      </c>
      <c r="Q26" s="24">
        <v>21.06</v>
      </c>
      <c r="R26" s="24">
        <v>4.015</v>
      </c>
      <c r="S26" s="24">
        <v>22.88666667</v>
      </c>
      <c r="T26" s="24">
        <v>4.33</v>
      </c>
      <c r="U26" s="24">
        <v>21.0</v>
      </c>
    </row>
    <row r="27" ht="15.75" customHeight="1">
      <c r="A27" s="24">
        <v>24.0</v>
      </c>
      <c r="B27" s="24" t="s">
        <v>69</v>
      </c>
      <c r="C27" s="24" t="s">
        <v>69</v>
      </c>
      <c r="D27" s="24" t="s">
        <v>69</v>
      </c>
      <c r="E27" s="24" t="s">
        <v>69</v>
      </c>
      <c r="F27" s="24" t="s">
        <v>69</v>
      </c>
      <c r="G27" s="24" t="s">
        <v>69</v>
      </c>
      <c r="H27" s="24" t="s">
        <v>69</v>
      </c>
      <c r="I27" s="24" t="s">
        <v>34</v>
      </c>
      <c r="J27" s="24" t="s">
        <v>70</v>
      </c>
      <c r="K27" s="24">
        <v>28.77</v>
      </c>
      <c r="L27" s="24">
        <v>25.0</v>
      </c>
      <c r="M27" s="24">
        <v>26.0</v>
      </c>
      <c r="N27" s="24">
        <v>23.0</v>
      </c>
      <c r="O27" s="24">
        <v>25.0</v>
      </c>
      <c r="P27" s="24">
        <v>17.2</v>
      </c>
      <c r="Q27" s="24">
        <v>30.43</v>
      </c>
      <c r="R27" s="24">
        <v>6.1075</v>
      </c>
      <c r="S27" s="24">
        <v>31.90333333</v>
      </c>
      <c r="T27" s="24">
        <v>5.855</v>
      </c>
      <c r="U27" s="24">
        <v>22.0</v>
      </c>
    </row>
    <row r="28" ht="15.75" customHeight="1">
      <c r="A28" s="24">
        <v>25.0</v>
      </c>
      <c r="B28" s="24" t="s">
        <v>569</v>
      </c>
      <c r="C28" s="24" t="s">
        <v>91</v>
      </c>
      <c r="D28" s="24" t="s">
        <v>569</v>
      </c>
      <c r="E28" s="24" t="s">
        <v>569</v>
      </c>
      <c r="F28" s="24" t="s">
        <v>569</v>
      </c>
      <c r="G28" s="24" t="s">
        <v>569</v>
      </c>
      <c r="H28" s="24" t="s">
        <v>91</v>
      </c>
      <c r="I28" s="24" t="s">
        <v>34</v>
      </c>
      <c r="J28" s="24" t="s">
        <v>18</v>
      </c>
      <c r="K28" s="24">
        <v>41.8</v>
      </c>
      <c r="L28" s="24">
        <v>39.0</v>
      </c>
      <c r="M28" s="24">
        <v>29.0</v>
      </c>
      <c r="N28" s="24">
        <v>35.0</v>
      </c>
      <c r="O28" s="24">
        <v>30.3</v>
      </c>
      <c r="P28" s="24">
        <v>15.7</v>
      </c>
      <c r="Q28" s="24">
        <v>35.41</v>
      </c>
      <c r="R28" s="24">
        <v>6.3525</v>
      </c>
      <c r="S28" s="24">
        <v>57.99166667</v>
      </c>
      <c r="T28" s="24">
        <v>5.4875</v>
      </c>
      <c r="U28" s="24">
        <v>23.0</v>
      </c>
    </row>
    <row r="29" ht="15.75" customHeight="1">
      <c r="A29" s="24">
        <v>26.0</v>
      </c>
      <c r="B29" s="24" t="s">
        <v>573</v>
      </c>
      <c r="C29" s="24" t="s">
        <v>82</v>
      </c>
      <c r="D29" s="24" t="s">
        <v>573</v>
      </c>
      <c r="E29" s="24" t="s">
        <v>573</v>
      </c>
      <c r="F29" s="24" t="s">
        <v>82</v>
      </c>
      <c r="G29" s="24" t="s">
        <v>573</v>
      </c>
      <c r="H29" s="24" t="s">
        <v>82</v>
      </c>
      <c r="I29" s="24" t="s">
        <v>34</v>
      </c>
      <c r="J29" s="24" t="s">
        <v>83</v>
      </c>
      <c r="K29" s="24">
        <v>36.15</v>
      </c>
      <c r="L29" s="24">
        <v>28.0</v>
      </c>
      <c r="M29" s="24">
        <v>33.0</v>
      </c>
      <c r="N29" s="24">
        <v>34.0</v>
      </c>
      <c r="O29" s="24">
        <v>30.3</v>
      </c>
      <c r="P29" s="24">
        <v>53.0</v>
      </c>
      <c r="Q29" s="24">
        <v>35.0</v>
      </c>
      <c r="R29" s="24">
        <v>6.75</v>
      </c>
      <c r="S29" s="24">
        <v>44.77833333</v>
      </c>
      <c r="T29" s="24">
        <v>7.9175</v>
      </c>
      <c r="U29" s="24">
        <v>24.0</v>
      </c>
    </row>
    <row r="30" ht="15.75" customHeight="1">
      <c r="A30" s="24">
        <v>27.0</v>
      </c>
      <c r="B30" s="24" t="s">
        <v>88</v>
      </c>
      <c r="C30" s="24" t="s">
        <v>88</v>
      </c>
      <c r="D30" s="24" t="s">
        <v>88</v>
      </c>
      <c r="E30" s="24" t="s">
        <v>88</v>
      </c>
      <c r="F30" s="24" t="s">
        <v>88</v>
      </c>
      <c r="G30" s="24" t="s">
        <v>88</v>
      </c>
      <c r="H30" s="24" t="s">
        <v>88</v>
      </c>
      <c r="I30" s="24" t="s">
        <v>34</v>
      </c>
      <c r="J30" s="24" t="s">
        <v>36</v>
      </c>
      <c r="K30" s="24">
        <v>36.17</v>
      </c>
      <c r="L30" s="24">
        <v>29.0</v>
      </c>
      <c r="M30" s="24">
        <v>27.0</v>
      </c>
      <c r="N30" s="24">
        <v>42.0</v>
      </c>
      <c r="O30" s="24">
        <v>34.7</v>
      </c>
      <c r="P30" s="24">
        <v>45.5</v>
      </c>
      <c r="Q30" s="24">
        <v>43.28</v>
      </c>
      <c r="R30" s="24">
        <v>8.32</v>
      </c>
      <c r="S30" s="24">
        <v>51.99333333</v>
      </c>
      <c r="T30" s="24">
        <v>8.24</v>
      </c>
      <c r="U30" s="24">
        <v>25.0</v>
      </c>
    </row>
    <row r="31" ht="15.75" customHeight="1">
      <c r="A31" s="24">
        <v>28.0</v>
      </c>
      <c r="B31" s="24" t="s">
        <v>79</v>
      </c>
      <c r="C31" s="24" t="s">
        <v>79</v>
      </c>
      <c r="D31" s="24" t="s">
        <v>79</v>
      </c>
      <c r="E31" s="24" t="s">
        <v>79</v>
      </c>
      <c r="F31" s="24" t="s">
        <v>79</v>
      </c>
      <c r="G31" s="24" t="s">
        <v>79</v>
      </c>
      <c r="H31" s="24" t="s">
        <v>79</v>
      </c>
      <c r="I31" s="24" t="s">
        <v>34</v>
      </c>
      <c r="J31" s="24" t="s">
        <v>23</v>
      </c>
      <c r="K31" s="24">
        <v>29.26</v>
      </c>
      <c r="L31" s="24">
        <v>36.0</v>
      </c>
      <c r="M31" s="24">
        <v>28.0</v>
      </c>
      <c r="N31" s="24">
        <v>29.0</v>
      </c>
      <c r="O31" s="24">
        <v>33.0</v>
      </c>
      <c r="P31" s="24">
        <v>32.6</v>
      </c>
      <c r="Q31" s="24">
        <v>36.81</v>
      </c>
      <c r="R31" s="24">
        <v>6.4525</v>
      </c>
      <c r="S31" s="24">
        <v>37.31333333</v>
      </c>
      <c r="T31" s="24">
        <v>4.97</v>
      </c>
      <c r="U31" s="24">
        <v>26.0</v>
      </c>
    </row>
    <row r="32" ht="15.75" customHeight="1">
      <c r="A32" s="24">
        <v>29.0</v>
      </c>
      <c r="B32" s="24" t="s">
        <v>89</v>
      </c>
      <c r="C32" s="24" t="s">
        <v>89</v>
      </c>
      <c r="D32" s="24" t="s">
        <v>89</v>
      </c>
      <c r="E32" s="24" t="s">
        <v>89</v>
      </c>
      <c r="F32" s="24" t="s">
        <v>89</v>
      </c>
      <c r="G32" s="24" t="s">
        <v>89</v>
      </c>
      <c r="H32" s="24" t="s">
        <v>89</v>
      </c>
      <c r="I32" s="24" t="s">
        <v>34</v>
      </c>
      <c r="J32" s="24" t="s">
        <v>90</v>
      </c>
      <c r="K32" s="24">
        <v>59.92</v>
      </c>
      <c r="L32" s="24">
        <v>35.0</v>
      </c>
      <c r="M32" s="24">
        <v>30.0</v>
      </c>
      <c r="N32" s="24">
        <v>30.0</v>
      </c>
      <c r="O32" s="24">
        <v>33.0</v>
      </c>
      <c r="P32" s="24">
        <v>21.5</v>
      </c>
      <c r="Q32" s="24">
        <v>35.81</v>
      </c>
      <c r="R32" s="24">
        <v>6.7025</v>
      </c>
      <c r="S32" s="24">
        <v>34.595</v>
      </c>
      <c r="T32" s="24">
        <v>6.1425</v>
      </c>
      <c r="U32" s="24">
        <v>27.0</v>
      </c>
    </row>
    <row r="33" ht="15.75" customHeight="1">
      <c r="A33" s="24">
        <v>30.0</v>
      </c>
      <c r="B33" s="24" t="s">
        <v>63</v>
      </c>
      <c r="C33" s="24" t="s">
        <v>63</v>
      </c>
      <c r="D33" s="24" t="s">
        <v>63</v>
      </c>
      <c r="E33" s="24" t="s">
        <v>63</v>
      </c>
      <c r="F33" s="24" t="s">
        <v>63</v>
      </c>
      <c r="G33" s="24" t="s">
        <v>63</v>
      </c>
      <c r="H33" s="24" t="s">
        <v>63</v>
      </c>
      <c r="I33" s="24" t="s">
        <v>61</v>
      </c>
      <c r="J33" s="24" t="s">
        <v>64</v>
      </c>
      <c r="K33" s="24">
        <v>22.41</v>
      </c>
      <c r="L33" s="24">
        <v>22.0</v>
      </c>
      <c r="M33" s="24">
        <v>22.0</v>
      </c>
      <c r="N33" s="24">
        <v>21.0</v>
      </c>
      <c r="O33" s="24">
        <v>21.0</v>
      </c>
      <c r="P33" s="24">
        <v>22.6</v>
      </c>
      <c r="Q33" s="24">
        <v>19.66</v>
      </c>
      <c r="R33" s="24">
        <v>3.665</v>
      </c>
      <c r="S33" s="24">
        <v>28.98</v>
      </c>
      <c r="T33" s="24">
        <v>6.22</v>
      </c>
    </row>
    <row r="34" ht="15.75" customHeight="1">
      <c r="A34" s="24">
        <v>31.0</v>
      </c>
      <c r="B34" s="24" t="s">
        <v>84</v>
      </c>
      <c r="C34" s="24" t="s">
        <v>84</v>
      </c>
      <c r="D34" s="24" t="s">
        <v>84</v>
      </c>
      <c r="E34" s="24" t="s">
        <v>84</v>
      </c>
      <c r="F34" s="24" t="s">
        <v>84</v>
      </c>
      <c r="G34" s="24" t="s">
        <v>84</v>
      </c>
      <c r="H34" s="24" t="s">
        <v>84</v>
      </c>
      <c r="I34" s="24" t="s">
        <v>17</v>
      </c>
      <c r="J34" s="24" t="s">
        <v>85</v>
      </c>
      <c r="K34" s="24">
        <v>34.47</v>
      </c>
      <c r="L34" s="24">
        <v>32.0</v>
      </c>
      <c r="M34" s="24">
        <v>32.0</v>
      </c>
      <c r="N34" s="24">
        <v>37.0</v>
      </c>
      <c r="O34" s="24">
        <v>34.0</v>
      </c>
      <c r="P34" s="24">
        <v>50.4</v>
      </c>
      <c r="Q34" s="24">
        <v>49.3</v>
      </c>
      <c r="R34" s="24">
        <v>10.325</v>
      </c>
      <c r="S34" s="24">
        <v>52.89833333</v>
      </c>
      <c r="T34" s="24">
        <v>5.8475</v>
      </c>
    </row>
    <row r="35" ht="15.75" customHeight="1">
      <c r="A35" s="24">
        <v>32.0</v>
      </c>
      <c r="B35" s="22" t="s">
        <v>98</v>
      </c>
      <c r="C35" s="22" t="s">
        <v>98</v>
      </c>
      <c r="D35" s="22" t="s">
        <v>98</v>
      </c>
      <c r="E35" s="22" t="s">
        <v>98</v>
      </c>
      <c r="F35" s="22" t="s">
        <v>98</v>
      </c>
      <c r="G35" s="22" t="s">
        <v>98</v>
      </c>
      <c r="H35" s="22" t="s">
        <v>98</v>
      </c>
      <c r="I35" s="24" t="s">
        <v>17</v>
      </c>
      <c r="J35" s="24" t="s">
        <v>99</v>
      </c>
      <c r="K35" s="24">
        <v>26.0</v>
      </c>
      <c r="L35" s="24">
        <v>40.0</v>
      </c>
      <c r="M35" s="24">
        <v>34.0</v>
      </c>
      <c r="N35" s="24">
        <v>35.0</v>
      </c>
      <c r="O35" s="24">
        <v>29.7</v>
      </c>
      <c r="P35" s="24">
        <v>24.2</v>
      </c>
      <c r="Q35" s="24">
        <v>33.47</v>
      </c>
      <c r="R35" s="24">
        <v>6.6175</v>
      </c>
      <c r="S35" s="24">
        <v>32.855</v>
      </c>
      <c r="T35" s="24">
        <v>4.5325</v>
      </c>
    </row>
    <row r="36" ht="15.75" customHeight="1">
      <c r="A36" s="24">
        <v>33.0</v>
      </c>
      <c r="B36" s="24" t="s">
        <v>87</v>
      </c>
      <c r="C36" s="24" t="s">
        <v>87</v>
      </c>
      <c r="D36" s="24" t="s">
        <v>87</v>
      </c>
      <c r="E36" s="24" t="s">
        <v>87</v>
      </c>
      <c r="F36" s="24" t="s">
        <v>87</v>
      </c>
      <c r="G36" s="24" t="s">
        <v>87</v>
      </c>
      <c r="H36" s="24" t="s">
        <v>87</v>
      </c>
      <c r="I36" s="24" t="s">
        <v>75</v>
      </c>
      <c r="J36" s="24" t="s">
        <v>77</v>
      </c>
      <c r="K36" s="24">
        <v>12.73</v>
      </c>
      <c r="L36" s="24">
        <v>15.0</v>
      </c>
      <c r="M36" s="24">
        <v>14.0</v>
      </c>
      <c r="N36" s="24">
        <v>21.5</v>
      </c>
      <c r="O36" s="24">
        <v>19.3</v>
      </c>
      <c r="P36" s="24">
        <v>24.7</v>
      </c>
      <c r="Q36" s="24">
        <v>10.36</v>
      </c>
      <c r="R36" s="24">
        <v>2.34</v>
      </c>
      <c r="S36" s="24">
        <v>17.34166667</v>
      </c>
      <c r="T36" s="24">
        <v>4.5125</v>
      </c>
    </row>
    <row r="37" ht="15.75" customHeight="1">
      <c r="A37" s="24">
        <v>34.0</v>
      </c>
      <c r="B37" s="24" t="s">
        <v>74</v>
      </c>
      <c r="C37" s="24" t="s">
        <v>74</v>
      </c>
      <c r="D37" s="24" t="s">
        <v>74</v>
      </c>
      <c r="E37" s="24" t="s">
        <v>74</v>
      </c>
      <c r="F37" s="24" t="s">
        <v>74</v>
      </c>
      <c r="G37" s="24" t="s">
        <v>74</v>
      </c>
      <c r="H37" s="24" t="s">
        <v>74</v>
      </c>
      <c r="I37" s="24" t="s">
        <v>75</v>
      </c>
      <c r="J37" s="24" t="s">
        <v>47</v>
      </c>
      <c r="K37" s="24">
        <v>12.38</v>
      </c>
      <c r="L37" s="24">
        <v>8.0</v>
      </c>
      <c r="M37" s="24">
        <v>13.0</v>
      </c>
      <c r="N37" s="24">
        <v>21.5</v>
      </c>
      <c r="O37" s="24">
        <v>21.7</v>
      </c>
      <c r="P37" s="24">
        <v>17.2</v>
      </c>
      <c r="Q37" s="24">
        <v>10.56</v>
      </c>
      <c r="R37" s="24">
        <v>2.39</v>
      </c>
      <c r="S37" s="24">
        <v>10.61833333</v>
      </c>
      <c r="T37" s="24">
        <v>3.1775</v>
      </c>
    </row>
    <row r="38" ht="15.75" customHeight="1">
      <c r="A38" s="24">
        <v>35.0</v>
      </c>
      <c r="B38" s="24" t="s">
        <v>109</v>
      </c>
      <c r="C38" s="24" t="s">
        <v>109</v>
      </c>
      <c r="D38" s="24" t="s">
        <v>109</v>
      </c>
      <c r="E38" s="24" t="s">
        <v>109</v>
      </c>
      <c r="F38" s="24" t="s">
        <v>109</v>
      </c>
      <c r="G38" s="24" t="s">
        <v>109</v>
      </c>
      <c r="H38" s="24" t="s">
        <v>109</v>
      </c>
      <c r="I38" s="24" t="s">
        <v>34</v>
      </c>
      <c r="J38" s="24" t="s">
        <v>102</v>
      </c>
      <c r="K38" s="24">
        <v>46.07</v>
      </c>
      <c r="L38" s="24">
        <v>50.0</v>
      </c>
      <c r="M38" s="24">
        <v>39.0</v>
      </c>
      <c r="N38" s="24">
        <v>49.0</v>
      </c>
      <c r="O38" s="24">
        <v>43.3</v>
      </c>
      <c r="P38" s="24">
        <v>18.4</v>
      </c>
      <c r="Q38" s="24">
        <v>57.48</v>
      </c>
      <c r="R38" s="24">
        <v>9.87</v>
      </c>
      <c r="S38" s="24">
        <v>126.5833333</v>
      </c>
      <c r="T38" s="24">
        <v>7.625</v>
      </c>
    </row>
    <row r="39" ht="15.75" customHeight="1">
      <c r="A39" s="24">
        <v>36.0</v>
      </c>
      <c r="B39" s="24" t="s">
        <v>55</v>
      </c>
      <c r="C39" s="24" t="s">
        <v>55</v>
      </c>
      <c r="D39" s="24" t="s">
        <v>55</v>
      </c>
      <c r="E39" s="24" t="s">
        <v>55</v>
      </c>
      <c r="F39" s="24" t="s">
        <v>55</v>
      </c>
      <c r="G39" s="24" t="s">
        <v>55</v>
      </c>
      <c r="H39" s="24" t="s">
        <v>55</v>
      </c>
      <c r="I39" s="24" t="s">
        <v>17</v>
      </c>
      <c r="J39" s="24" t="s">
        <v>47</v>
      </c>
      <c r="K39" s="24">
        <v>50.22</v>
      </c>
      <c r="L39" s="24">
        <v>17.0</v>
      </c>
      <c r="M39" s="24">
        <v>11.0</v>
      </c>
      <c r="N39" s="24">
        <v>17.5</v>
      </c>
      <c r="O39" s="24">
        <v>17.7</v>
      </c>
      <c r="P39" s="24">
        <v>54.3</v>
      </c>
      <c r="Q39" s="24">
        <v>8.68</v>
      </c>
      <c r="R39" s="24">
        <v>1.92</v>
      </c>
      <c r="S39" s="24">
        <v>6.261666667</v>
      </c>
      <c r="T39" s="24">
        <v>1.6425</v>
      </c>
    </row>
    <row r="40" ht="15.75" customHeight="1">
      <c r="A40" s="24">
        <v>37.0</v>
      </c>
      <c r="B40" s="24" t="s">
        <v>593</v>
      </c>
      <c r="C40" s="24" t="s">
        <v>92</v>
      </c>
      <c r="D40" s="24" t="s">
        <v>593</v>
      </c>
      <c r="E40" s="24" t="s">
        <v>593</v>
      </c>
      <c r="F40" s="24" t="s">
        <v>92</v>
      </c>
      <c r="G40" s="24" t="s">
        <v>593</v>
      </c>
      <c r="H40" s="24" t="s">
        <v>92</v>
      </c>
      <c r="I40" s="24" t="s">
        <v>17</v>
      </c>
      <c r="J40" s="24" t="s">
        <v>53</v>
      </c>
      <c r="K40" s="24">
        <v>35.65</v>
      </c>
      <c r="L40" s="24">
        <v>30.0</v>
      </c>
      <c r="M40" s="24">
        <v>31.0</v>
      </c>
      <c r="N40" s="24">
        <v>29.5</v>
      </c>
      <c r="O40" s="24">
        <v>30.0</v>
      </c>
      <c r="P40" s="24">
        <v>97.9</v>
      </c>
      <c r="Q40" s="24">
        <v>35.99</v>
      </c>
      <c r="R40" s="24">
        <v>6.9975</v>
      </c>
      <c r="S40" s="24">
        <v>30.13833333</v>
      </c>
      <c r="T40" s="24">
        <v>3.7075</v>
      </c>
    </row>
    <row r="41" ht="15.75" customHeight="1">
      <c r="A41" s="24">
        <v>38.0</v>
      </c>
      <c r="B41" s="24" t="s">
        <v>106</v>
      </c>
      <c r="C41" s="24" t="s">
        <v>106</v>
      </c>
      <c r="D41" s="24" t="s">
        <v>106</v>
      </c>
      <c r="E41" s="24" t="s">
        <v>106</v>
      </c>
      <c r="F41" s="24" t="s">
        <v>106</v>
      </c>
      <c r="G41" s="24" t="s">
        <v>106</v>
      </c>
      <c r="H41" s="24" t="s">
        <v>106</v>
      </c>
      <c r="I41" s="24" t="s">
        <v>17</v>
      </c>
      <c r="J41" s="24" t="s">
        <v>107</v>
      </c>
      <c r="K41" s="24">
        <v>60.15</v>
      </c>
      <c r="L41" s="24">
        <v>57.0</v>
      </c>
      <c r="M41" s="24">
        <v>40.0</v>
      </c>
      <c r="N41" s="24">
        <v>47.0</v>
      </c>
      <c r="O41" s="24">
        <v>40.0</v>
      </c>
      <c r="P41" s="24">
        <v>87.7</v>
      </c>
      <c r="Q41" s="24">
        <v>50.66</v>
      </c>
      <c r="R41" s="24">
        <v>10.165</v>
      </c>
      <c r="S41" s="24">
        <v>54.60166667</v>
      </c>
      <c r="T41" s="24">
        <v>9.4025</v>
      </c>
    </row>
    <row r="42" ht="15.75" customHeight="1">
      <c r="A42" s="24">
        <v>39.0</v>
      </c>
      <c r="B42" s="24" t="s">
        <v>113</v>
      </c>
      <c r="C42" s="24" t="s">
        <v>113</v>
      </c>
      <c r="D42" s="24" t="s">
        <v>113</v>
      </c>
      <c r="E42" s="24" t="s">
        <v>113</v>
      </c>
      <c r="F42" s="24" t="s">
        <v>113</v>
      </c>
      <c r="G42" s="24" t="s">
        <v>113</v>
      </c>
      <c r="H42" s="24" t="s">
        <v>113</v>
      </c>
      <c r="I42" s="24" t="s">
        <v>17</v>
      </c>
      <c r="J42" s="24" t="s">
        <v>114</v>
      </c>
      <c r="K42" s="24">
        <v>37.97</v>
      </c>
      <c r="L42" s="24">
        <v>46.0</v>
      </c>
      <c r="M42" s="24">
        <v>37.0</v>
      </c>
      <c r="N42" s="24">
        <v>52.0</v>
      </c>
      <c r="O42" s="24">
        <v>34.3</v>
      </c>
      <c r="P42" s="24">
        <v>34.1</v>
      </c>
      <c r="Q42" s="24">
        <v>42.25</v>
      </c>
      <c r="R42" s="24">
        <v>9.8125</v>
      </c>
      <c r="S42" s="24">
        <v>49.32666667</v>
      </c>
      <c r="T42" s="24">
        <v>7.99</v>
      </c>
    </row>
    <row r="43" ht="15.75" customHeight="1">
      <c r="A43" s="24">
        <v>40.0</v>
      </c>
      <c r="B43" s="24" t="s">
        <v>101</v>
      </c>
      <c r="C43" s="24" t="s">
        <v>597</v>
      </c>
      <c r="D43" s="24" t="s">
        <v>101</v>
      </c>
      <c r="E43" s="24" t="s">
        <v>101</v>
      </c>
      <c r="F43" s="24" t="s">
        <v>597</v>
      </c>
      <c r="G43" s="24" t="s">
        <v>101</v>
      </c>
      <c r="H43" s="24" t="s">
        <v>101</v>
      </c>
      <c r="I43" s="24" t="s">
        <v>17</v>
      </c>
      <c r="J43" s="24" t="s">
        <v>102</v>
      </c>
      <c r="K43" s="24">
        <v>32.77</v>
      </c>
      <c r="L43" s="24">
        <v>31.0</v>
      </c>
      <c r="M43" s="24">
        <v>43.0</v>
      </c>
      <c r="N43" s="24">
        <v>44.5</v>
      </c>
      <c r="O43" s="24">
        <v>39.3</v>
      </c>
      <c r="P43" s="24">
        <v>29.7</v>
      </c>
      <c r="Q43" s="24">
        <v>46.28</v>
      </c>
      <c r="R43" s="24">
        <v>8.57</v>
      </c>
      <c r="S43" s="24">
        <v>43.04166667</v>
      </c>
      <c r="T43" s="24">
        <v>7.0625</v>
      </c>
    </row>
    <row r="44" ht="15.75" customHeight="1">
      <c r="A44" s="24">
        <v>41.0</v>
      </c>
      <c r="B44" s="24" t="s">
        <v>78</v>
      </c>
      <c r="C44" s="24" t="s">
        <v>78</v>
      </c>
      <c r="D44" s="24" t="s">
        <v>78</v>
      </c>
      <c r="E44" s="24" t="s">
        <v>78</v>
      </c>
      <c r="F44" s="24" t="s">
        <v>78</v>
      </c>
      <c r="G44" s="24" t="s">
        <v>78</v>
      </c>
      <c r="H44" s="24" t="s">
        <v>78</v>
      </c>
      <c r="I44" s="24" t="s">
        <v>34</v>
      </c>
      <c r="J44" s="24" t="s">
        <v>27</v>
      </c>
      <c r="K44" s="24">
        <v>61.49</v>
      </c>
      <c r="L44" s="24">
        <v>37.0</v>
      </c>
      <c r="M44" s="24">
        <v>42.0</v>
      </c>
      <c r="N44" s="24">
        <v>35.5</v>
      </c>
      <c r="O44" s="24">
        <v>42.3</v>
      </c>
      <c r="P44" s="24">
        <v>29.2</v>
      </c>
      <c r="Q44" s="24">
        <v>44.04</v>
      </c>
      <c r="R44" s="24">
        <v>7.51</v>
      </c>
      <c r="S44" s="24">
        <v>56.29</v>
      </c>
      <c r="T44" s="24">
        <v>5.435</v>
      </c>
    </row>
    <row r="45" ht="15.75" customHeight="1">
      <c r="A45" s="24">
        <v>42.0</v>
      </c>
      <c r="B45" s="24" t="s">
        <v>600</v>
      </c>
      <c r="C45" s="24" t="s">
        <v>86</v>
      </c>
      <c r="D45" s="24" t="s">
        <v>86</v>
      </c>
      <c r="E45" s="24" t="s">
        <v>86</v>
      </c>
      <c r="F45" s="24" t="s">
        <v>86</v>
      </c>
      <c r="G45" s="24" t="s">
        <v>86</v>
      </c>
      <c r="H45" s="24" t="s">
        <v>86</v>
      </c>
      <c r="I45" s="24" t="s">
        <v>34</v>
      </c>
      <c r="J45" s="24" t="s">
        <v>41</v>
      </c>
      <c r="K45" s="24">
        <v>48.29</v>
      </c>
      <c r="L45" s="24">
        <v>26.0</v>
      </c>
      <c r="M45" s="24">
        <v>36.0</v>
      </c>
      <c r="N45" s="24">
        <v>29.0</v>
      </c>
      <c r="O45" s="24">
        <v>33.0</v>
      </c>
      <c r="P45" s="24">
        <v>15.7</v>
      </c>
      <c r="Q45" s="24">
        <v>37.39</v>
      </c>
      <c r="R45" s="24">
        <v>7.3475</v>
      </c>
      <c r="S45" s="24">
        <v>41.00666667</v>
      </c>
      <c r="T45" s="24">
        <v>6.01</v>
      </c>
    </row>
    <row r="46" ht="15.75" customHeight="1">
      <c r="A46" s="24">
        <v>43.0</v>
      </c>
      <c r="B46" s="24" t="s">
        <v>93</v>
      </c>
      <c r="C46" s="24" t="s">
        <v>93</v>
      </c>
      <c r="D46" s="24" t="s">
        <v>93</v>
      </c>
      <c r="E46" s="24" t="s">
        <v>93</v>
      </c>
      <c r="F46" s="24" t="s">
        <v>93</v>
      </c>
      <c r="G46" s="24" t="s">
        <v>93</v>
      </c>
      <c r="H46" s="24" t="s">
        <v>93</v>
      </c>
      <c r="I46" s="24" t="s">
        <v>34</v>
      </c>
      <c r="J46" s="24" t="s">
        <v>53</v>
      </c>
      <c r="K46" s="24">
        <v>48.06</v>
      </c>
      <c r="L46" s="24">
        <v>47.0</v>
      </c>
      <c r="M46" s="24">
        <v>46.0</v>
      </c>
      <c r="N46" s="24">
        <v>43.0</v>
      </c>
      <c r="O46" s="24">
        <v>44.7</v>
      </c>
      <c r="P46" s="24">
        <v>42.3</v>
      </c>
      <c r="Q46" s="24">
        <v>46.39</v>
      </c>
      <c r="R46" s="24">
        <v>8.8475</v>
      </c>
      <c r="S46" s="24">
        <v>72.22166667</v>
      </c>
      <c r="T46" s="24">
        <v>9.8325</v>
      </c>
    </row>
    <row r="47" ht="15.75" customHeight="1">
      <c r="A47" s="24">
        <v>44.0</v>
      </c>
      <c r="B47" s="24" t="s">
        <v>94</v>
      </c>
      <c r="C47" s="24" t="s">
        <v>94</v>
      </c>
      <c r="D47" s="24" t="s">
        <v>94</v>
      </c>
      <c r="E47" s="24" t="s">
        <v>94</v>
      </c>
      <c r="F47" s="24" t="s">
        <v>94</v>
      </c>
      <c r="G47" s="24" t="s">
        <v>94</v>
      </c>
      <c r="H47" s="24" t="s">
        <v>94</v>
      </c>
      <c r="I47" s="24" t="s">
        <v>34</v>
      </c>
      <c r="J47" s="24" t="s">
        <v>95</v>
      </c>
      <c r="K47" s="24">
        <v>58.53</v>
      </c>
      <c r="L47" s="24">
        <v>65.0</v>
      </c>
      <c r="M47" s="24">
        <v>48.0</v>
      </c>
      <c r="N47" s="24">
        <v>55.0</v>
      </c>
      <c r="O47" s="24">
        <v>46.7</v>
      </c>
      <c r="P47" s="24">
        <v>61.8</v>
      </c>
      <c r="Q47" s="24">
        <v>51.75</v>
      </c>
      <c r="R47" s="24">
        <v>9.6875</v>
      </c>
      <c r="S47" s="24">
        <v>86.45166667</v>
      </c>
      <c r="T47" s="24">
        <v>10.6775</v>
      </c>
    </row>
    <row r="48" ht="15.75" customHeight="1">
      <c r="A48" s="24">
        <v>45.0</v>
      </c>
      <c r="B48" s="24" t="s">
        <v>97</v>
      </c>
      <c r="C48" s="24" t="s">
        <v>97</v>
      </c>
      <c r="D48" s="24" t="s">
        <v>97</v>
      </c>
      <c r="E48" s="24" t="s">
        <v>97</v>
      </c>
      <c r="F48" s="24" t="s">
        <v>97</v>
      </c>
      <c r="G48" s="24" t="s">
        <v>97</v>
      </c>
      <c r="H48" s="24" t="s">
        <v>97</v>
      </c>
      <c r="I48" s="24" t="s">
        <v>34</v>
      </c>
      <c r="J48" s="24" t="s">
        <v>85</v>
      </c>
      <c r="K48" s="24">
        <v>44.41</v>
      </c>
      <c r="L48" s="24">
        <v>51.0</v>
      </c>
      <c r="M48" s="24">
        <v>45.0</v>
      </c>
      <c r="N48" s="24">
        <v>50.0</v>
      </c>
      <c r="O48" s="24">
        <v>52.0</v>
      </c>
      <c r="P48" s="24">
        <v>28.7</v>
      </c>
      <c r="Q48" s="24">
        <v>56.32</v>
      </c>
      <c r="R48" s="24">
        <v>9.83</v>
      </c>
      <c r="S48" s="24">
        <v>67.015</v>
      </c>
      <c r="T48" s="24">
        <v>8.0225</v>
      </c>
    </row>
    <row r="49" ht="15.75" customHeight="1">
      <c r="A49" s="24">
        <v>46.0</v>
      </c>
      <c r="B49" s="24" t="s">
        <v>76</v>
      </c>
      <c r="C49" s="24" t="s">
        <v>76</v>
      </c>
      <c r="D49" s="24" t="s">
        <v>76</v>
      </c>
      <c r="E49" s="24" t="s">
        <v>76</v>
      </c>
      <c r="F49" s="24" t="s">
        <v>76</v>
      </c>
      <c r="G49" s="24" t="s">
        <v>76</v>
      </c>
      <c r="H49" s="24" t="s">
        <v>76</v>
      </c>
      <c r="I49" s="24" t="s">
        <v>61</v>
      </c>
      <c r="J49" s="24" t="s">
        <v>77</v>
      </c>
      <c r="K49" s="24">
        <v>44.8</v>
      </c>
      <c r="L49" s="24">
        <v>33.0</v>
      </c>
      <c r="M49" s="24">
        <v>41.0</v>
      </c>
      <c r="N49" s="24">
        <v>33.0</v>
      </c>
      <c r="O49" s="24">
        <v>44.0</v>
      </c>
      <c r="P49" s="24">
        <v>62.4</v>
      </c>
      <c r="Q49" s="24">
        <v>42.85</v>
      </c>
      <c r="R49" s="24">
        <v>7.7125</v>
      </c>
      <c r="S49" s="24">
        <v>64.19</v>
      </c>
      <c r="T49" s="24">
        <v>7.035</v>
      </c>
    </row>
    <row r="50" ht="15.75" customHeight="1">
      <c r="A50" s="24">
        <v>47.0</v>
      </c>
      <c r="B50" s="24" t="s">
        <v>96</v>
      </c>
      <c r="C50" s="24" t="s">
        <v>96</v>
      </c>
      <c r="D50" s="24" t="s">
        <v>96</v>
      </c>
      <c r="E50" s="24" t="s">
        <v>96</v>
      </c>
      <c r="F50" s="24" t="s">
        <v>96</v>
      </c>
      <c r="G50" s="24" t="s">
        <v>96</v>
      </c>
      <c r="H50" s="24" t="s">
        <v>96</v>
      </c>
      <c r="I50" s="24" t="s">
        <v>34</v>
      </c>
      <c r="J50" s="24" t="s">
        <v>95</v>
      </c>
      <c r="K50" s="24">
        <v>33.54</v>
      </c>
      <c r="L50" s="24">
        <v>44.0</v>
      </c>
      <c r="M50" s="24">
        <v>47.0</v>
      </c>
      <c r="N50" s="24">
        <v>35.0</v>
      </c>
      <c r="O50" s="24">
        <v>39.0</v>
      </c>
      <c r="P50" s="24">
        <v>33.3</v>
      </c>
      <c r="Q50" s="24">
        <v>40.56</v>
      </c>
      <c r="R50" s="24">
        <v>7.64</v>
      </c>
      <c r="S50" s="24">
        <v>46.52166667</v>
      </c>
      <c r="T50" s="24">
        <v>5.5325</v>
      </c>
    </row>
    <row r="51" ht="15.75" customHeight="1">
      <c r="A51" s="24">
        <v>48.0</v>
      </c>
      <c r="B51" s="24" t="s">
        <v>121</v>
      </c>
      <c r="C51" s="24" t="s">
        <v>121</v>
      </c>
      <c r="D51" s="24" t="s">
        <v>121</v>
      </c>
      <c r="E51" s="24" t="s">
        <v>121</v>
      </c>
      <c r="F51" s="24" t="s">
        <v>121</v>
      </c>
      <c r="G51" s="24" t="s">
        <v>121</v>
      </c>
      <c r="H51" s="24" t="s">
        <v>121</v>
      </c>
      <c r="I51" s="24" t="s">
        <v>34</v>
      </c>
      <c r="J51" s="24" t="s">
        <v>111</v>
      </c>
      <c r="K51" s="24">
        <v>66.39</v>
      </c>
      <c r="L51" s="24">
        <v>69.0</v>
      </c>
      <c r="M51" s="24">
        <v>55.0</v>
      </c>
      <c r="N51" s="24">
        <v>68.0</v>
      </c>
      <c r="O51" s="24">
        <v>58.0</v>
      </c>
      <c r="P51" s="24">
        <v>45.8</v>
      </c>
      <c r="Q51" s="24">
        <v>77.6</v>
      </c>
      <c r="R51" s="24">
        <v>13.9</v>
      </c>
      <c r="S51" s="24">
        <v>135.595</v>
      </c>
      <c r="T51" s="24">
        <v>8.8925</v>
      </c>
    </row>
    <row r="52" ht="15.75" customHeight="1">
      <c r="A52" s="24">
        <v>49.0</v>
      </c>
      <c r="B52" s="24" t="s">
        <v>103</v>
      </c>
      <c r="C52" s="24" t="s">
        <v>103</v>
      </c>
      <c r="D52" s="24" t="s">
        <v>103</v>
      </c>
      <c r="E52" s="24" t="s">
        <v>103</v>
      </c>
      <c r="F52" s="24" t="s">
        <v>103</v>
      </c>
      <c r="G52" s="24" t="s">
        <v>103</v>
      </c>
      <c r="H52" s="24" t="s">
        <v>103</v>
      </c>
      <c r="I52" s="24" t="s">
        <v>34</v>
      </c>
      <c r="J52" s="24" t="s">
        <v>104</v>
      </c>
      <c r="K52" s="24">
        <v>88.92</v>
      </c>
      <c r="L52" s="24">
        <v>55.0</v>
      </c>
      <c r="M52" s="24">
        <v>56.0</v>
      </c>
      <c r="N52" s="24">
        <v>63.5</v>
      </c>
      <c r="O52" s="24">
        <v>59.3</v>
      </c>
      <c r="P52" s="24">
        <v>47.2</v>
      </c>
      <c r="Q52" s="24">
        <v>60.06</v>
      </c>
      <c r="R52" s="24">
        <v>13.015</v>
      </c>
      <c r="S52" s="24">
        <v>129.985</v>
      </c>
      <c r="T52" s="24">
        <v>13.7275</v>
      </c>
    </row>
    <row r="53" ht="15.75" customHeight="1">
      <c r="A53" s="24">
        <v>50.0</v>
      </c>
      <c r="B53" s="22" t="s">
        <v>120</v>
      </c>
      <c r="C53" s="22" t="s">
        <v>120</v>
      </c>
      <c r="D53" s="22" t="s">
        <v>120</v>
      </c>
      <c r="E53" s="22" t="s">
        <v>120</v>
      </c>
      <c r="F53" s="22" t="s">
        <v>120</v>
      </c>
      <c r="G53" s="22" t="s">
        <v>120</v>
      </c>
      <c r="H53" s="22" t="s">
        <v>120</v>
      </c>
      <c r="I53" s="24" t="s">
        <v>34</v>
      </c>
      <c r="J53" s="24" t="s">
        <v>81</v>
      </c>
      <c r="K53" s="24">
        <v>42.87</v>
      </c>
      <c r="L53" s="24">
        <v>61.0</v>
      </c>
      <c r="M53" s="24">
        <v>51.0</v>
      </c>
      <c r="N53" s="24">
        <v>49.5</v>
      </c>
      <c r="O53" s="24">
        <v>49.0</v>
      </c>
      <c r="P53" s="24" t="e">
        <v>#N/A</v>
      </c>
      <c r="Q53" s="24">
        <v>56.08</v>
      </c>
      <c r="R53" s="24">
        <v>12.27</v>
      </c>
      <c r="S53" s="24">
        <v>89.83333333</v>
      </c>
      <c r="T53" s="24">
        <v>10.25</v>
      </c>
    </row>
    <row r="54" ht="15.75" customHeight="1">
      <c r="A54" s="24">
        <v>51.0</v>
      </c>
      <c r="B54" s="24" t="s">
        <v>133</v>
      </c>
      <c r="C54" s="24" t="s">
        <v>133</v>
      </c>
      <c r="D54" s="24" t="s">
        <v>133</v>
      </c>
      <c r="E54" s="24" t="s">
        <v>133</v>
      </c>
      <c r="F54" s="24" t="s">
        <v>133</v>
      </c>
      <c r="G54" s="24" t="s">
        <v>133</v>
      </c>
      <c r="H54" s="24" t="s">
        <v>133</v>
      </c>
      <c r="I54" s="24" t="s">
        <v>34</v>
      </c>
      <c r="J54" s="24" t="s">
        <v>41</v>
      </c>
      <c r="K54" s="24">
        <v>87.25</v>
      </c>
      <c r="L54" s="24">
        <v>90.0</v>
      </c>
      <c r="M54" s="24">
        <v>59.0</v>
      </c>
      <c r="N54" s="24">
        <v>70.5</v>
      </c>
      <c r="O54" s="24">
        <v>65.7</v>
      </c>
      <c r="P54" s="24">
        <v>91.5</v>
      </c>
      <c r="Q54" s="24">
        <v>77.37</v>
      </c>
      <c r="R54" s="24">
        <v>15.8425</v>
      </c>
      <c r="S54" s="24">
        <v>143.5066667</v>
      </c>
      <c r="T54" s="24">
        <v>13.76</v>
      </c>
    </row>
    <row r="55" ht="15.75" customHeight="1">
      <c r="A55" s="24">
        <v>52.0</v>
      </c>
      <c r="B55" s="24" t="s">
        <v>105</v>
      </c>
      <c r="C55" s="24" t="s">
        <v>105</v>
      </c>
      <c r="D55" s="24" t="s">
        <v>1595</v>
      </c>
      <c r="E55" s="24" t="s">
        <v>1595</v>
      </c>
      <c r="F55" s="24" t="s">
        <v>105</v>
      </c>
      <c r="G55" s="24" t="s">
        <v>105</v>
      </c>
      <c r="H55" s="24" t="s">
        <v>105</v>
      </c>
      <c r="I55" s="24" t="s">
        <v>34</v>
      </c>
      <c r="J55" s="24" t="s">
        <v>85</v>
      </c>
      <c r="K55" s="24">
        <v>54.99</v>
      </c>
      <c r="L55" s="24">
        <v>56.0</v>
      </c>
      <c r="M55" s="24">
        <v>49.0</v>
      </c>
      <c r="N55" s="24">
        <v>49.5</v>
      </c>
      <c r="O55" s="24">
        <v>53.0</v>
      </c>
      <c r="P55" s="24">
        <v>37.4</v>
      </c>
      <c r="Q55" s="24">
        <v>54.95</v>
      </c>
      <c r="R55" s="24">
        <v>10.9875</v>
      </c>
      <c r="S55" s="24">
        <v>100.3583333</v>
      </c>
      <c r="T55" s="24">
        <v>7.5375</v>
      </c>
    </row>
    <row r="56" ht="15.75" customHeight="1">
      <c r="A56" s="24">
        <v>53.0</v>
      </c>
      <c r="B56" s="24" t="s">
        <v>612</v>
      </c>
      <c r="C56" s="24" t="s">
        <v>112</v>
      </c>
      <c r="D56" s="24" t="s">
        <v>612</v>
      </c>
      <c r="E56" s="24" t="s">
        <v>612</v>
      </c>
      <c r="F56" s="24" t="s">
        <v>112</v>
      </c>
      <c r="G56" s="24" t="s">
        <v>612</v>
      </c>
      <c r="H56" s="24" t="s">
        <v>112</v>
      </c>
      <c r="I56" s="24" t="s">
        <v>34</v>
      </c>
      <c r="J56" s="24" t="s">
        <v>99</v>
      </c>
      <c r="K56" s="24">
        <v>57.54</v>
      </c>
      <c r="L56" s="24">
        <v>58.0</v>
      </c>
      <c r="M56" s="24">
        <v>61.0</v>
      </c>
      <c r="N56" s="24">
        <v>57.5</v>
      </c>
      <c r="O56" s="24">
        <v>55.3</v>
      </c>
      <c r="P56" s="24">
        <v>39.0</v>
      </c>
      <c r="Q56" s="24">
        <v>58.26</v>
      </c>
      <c r="R56" s="24">
        <v>10.565</v>
      </c>
      <c r="S56" s="24">
        <v>116.1233333</v>
      </c>
      <c r="T56" s="24">
        <v>11.935</v>
      </c>
    </row>
    <row r="57" ht="15.75" customHeight="1">
      <c r="A57" s="24">
        <v>54.0</v>
      </c>
      <c r="B57" s="24" t="s">
        <v>100</v>
      </c>
      <c r="C57" s="24" t="s">
        <v>100</v>
      </c>
      <c r="D57" s="24" t="s">
        <v>100</v>
      </c>
      <c r="E57" s="24" t="s">
        <v>100</v>
      </c>
      <c r="F57" s="24" t="s">
        <v>100</v>
      </c>
      <c r="G57" s="24" t="s">
        <v>100</v>
      </c>
      <c r="H57" s="24" t="s">
        <v>100</v>
      </c>
      <c r="I57" s="24" t="s">
        <v>17</v>
      </c>
      <c r="J57" s="24" t="s">
        <v>90</v>
      </c>
      <c r="K57" s="24">
        <v>41.78</v>
      </c>
      <c r="L57" s="24">
        <v>34.0</v>
      </c>
      <c r="M57" s="24">
        <v>54.0</v>
      </c>
      <c r="N57" s="24">
        <v>53.5</v>
      </c>
      <c r="O57" s="24">
        <v>45.3</v>
      </c>
      <c r="P57" s="24">
        <v>38.3</v>
      </c>
      <c r="Q57" s="24">
        <v>44.82</v>
      </c>
      <c r="R57" s="24">
        <v>10.205</v>
      </c>
      <c r="S57" s="24">
        <v>51.00666667</v>
      </c>
      <c r="T57" s="24">
        <v>8.51</v>
      </c>
    </row>
    <row r="58" ht="15.75" customHeight="1">
      <c r="A58" s="24">
        <v>55.0</v>
      </c>
      <c r="B58" s="24" t="s">
        <v>129</v>
      </c>
      <c r="C58" s="24" t="s">
        <v>129</v>
      </c>
      <c r="D58" s="24" t="s">
        <v>129</v>
      </c>
      <c r="E58" s="24" t="s">
        <v>129</v>
      </c>
      <c r="F58" s="24" t="s">
        <v>129</v>
      </c>
      <c r="G58" s="24" t="s">
        <v>129</v>
      </c>
      <c r="H58" s="24" t="s">
        <v>129</v>
      </c>
      <c r="I58" s="24" t="s">
        <v>17</v>
      </c>
      <c r="J58" s="24" t="s">
        <v>123</v>
      </c>
      <c r="K58" s="24">
        <v>49.52</v>
      </c>
      <c r="L58" s="24">
        <v>53.0</v>
      </c>
      <c r="M58" s="24">
        <v>57.0</v>
      </c>
      <c r="N58" s="24">
        <v>58.0</v>
      </c>
      <c r="O58" s="24">
        <v>50.3</v>
      </c>
      <c r="P58" s="24">
        <v>36.8</v>
      </c>
      <c r="Q58" s="24">
        <v>55.4</v>
      </c>
      <c r="R58" s="24">
        <v>12.35</v>
      </c>
      <c r="S58" s="24">
        <v>91.55833333</v>
      </c>
      <c r="T58" s="24">
        <v>12.3375</v>
      </c>
    </row>
    <row r="59" ht="15.75" customHeight="1">
      <c r="A59" s="24">
        <v>56.0</v>
      </c>
      <c r="B59" s="22" t="s">
        <v>110</v>
      </c>
      <c r="C59" s="22" t="s">
        <v>110</v>
      </c>
      <c r="D59" s="22" t="s">
        <v>110</v>
      </c>
      <c r="E59" s="22" t="s">
        <v>110</v>
      </c>
      <c r="F59" s="22" t="s">
        <v>110</v>
      </c>
      <c r="G59" s="22" t="s">
        <v>110</v>
      </c>
      <c r="H59" s="22" t="s">
        <v>110</v>
      </c>
      <c r="I59" s="24" t="s">
        <v>17</v>
      </c>
      <c r="J59" s="24" t="s">
        <v>111</v>
      </c>
      <c r="K59" s="24">
        <v>97.22</v>
      </c>
      <c r="L59" s="24">
        <v>38.0</v>
      </c>
      <c r="M59" s="24">
        <v>62.0</v>
      </c>
      <c r="N59" s="24">
        <v>34.5</v>
      </c>
      <c r="O59" s="24">
        <v>50.0</v>
      </c>
      <c r="P59" s="24">
        <v>66.8</v>
      </c>
      <c r="Q59" s="24">
        <v>27.45</v>
      </c>
      <c r="R59" s="24">
        <v>6.6125</v>
      </c>
      <c r="S59" s="24">
        <v>21.98333333</v>
      </c>
      <c r="T59" s="24">
        <v>5.225</v>
      </c>
    </row>
    <row r="60" ht="15.75" customHeight="1">
      <c r="A60" s="24">
        <v>57.0</v>
      </c>
      <c r="B60" s="24" t="s">
        <v>134</v>
      </c>
      <c r="C60" s="24" t="s">
        <v>134</v>
      </c>
      <c r="D60" s="24" t="s">
        <v>134</v>
      </c>
      <c r="E60" s="24" t="s">
        <v>134</v>
      </c>
      <c r="F60" s="24" t="s">
        <v>134</v>
      </c>
      <c r="G60" s="24" t="s">
        <v>134</v>
      </c>
      <c r="H60" s="24" t="s">
        <v>134</v>
      </c>
      <c r="I60" s="24" t="s">
        <v>17</v>
      </c>
      <c r="J60" s="24" t="s">
        <v>70</v>
      </c>
      <c r="K60" s="24">
        <v>113.64</v>
      </c>
      <c r="L60" s="24">
        <v>62.0</v>
      </c>
      <c r="M60" s="24">
        <v>63.0</v>
      </c>
      <c r="N60" s="24">
        <v>59.5</v>
      </c>
      <c r="O60" s="24">
        <v>60.7</v>
      </c>
      <c r="P60" s="24">
        <v>96.7</v>
      </c>
      <c r="Q60" s="24">
        <v>47.99</v>
      </c>
      <c r="R60" s="24">
        <v>11.7475</v>
      </c>
      <c r="S60" s="24">
        <v>41.955</v>
      </c>
      <c r="T60" s="24">
        <v>8.1825</v>
      </c>
    </row>
    <row r="61" ht="15.75" customHeight="1">
      <c r="A61" s="24">
        <v>58.0</v>
      </c>
      <c r="B61" s="24" t="s">
        <v>116</v>
      </c>
      <c r="C61" s="24" t="s">
        <v>116</v>
      </c>
      <c r="D61" s="24" t="s">
        <v>116</v>
      </c>
      <c r="E61" s="24" t="s">
        <v>116</v>
      </c>
      <c r="F61" s="24" t="s">
        <v>116</v>
      </c>
      <c r="G61" s="24" t="s">
        <v>116</v>
      </c>
      <c r="H61" s="24" t="s">
        <v>116</v>
      </c>
      <c r="I61" s="24" t="s">
        <v>34</v>
      </c>
      <c r="J61" s="24" t="s">
        <v>117</v>
      </c>
      <c r="K61" s="24">
        <v>87.4</v>
      </c>
      <c r="L61" s="24">
        <v>60.0</v>
      </c>
      <c r="M61" s="24">
        <v>64.0</v>
      </c>
      <c r="N61" s="24">
        <v>54.0</v>
      </c>
      <c r="O61" s="24">
        <v>57.0</v>
      </c>
      <c r="P61" s="24">
        <v>45.8</v>
      </c>
      <c r="Q61" s="24">
        <v>66.63</v>
      </c>
      <c r="R61" s="24">
        <v>13.9075</v>
      </c>
      <c r="S61" s="24">
        <v>108.305</v>
      </c>
      <c r="T61" s="24">
        <v>12.2075</v>
      </c>
    </row>
    <row r="62" ht="15.75" customHeight="1">
      <c r="A62" s="24">
        <v>59.0</v>
      </c>
      <c r="B62" s="24" t="s">
        <v>130</v>
      </c>
      <c r="C62" s="24" t="s">
        <v>130</v>
      </c>
      <c r="D62" s="24" t="s">
        <v>130</v>
      </c>
      <c r="E62" s="24" t="s">
        <v>130</v>
      </c>
      <c r="F62" s="24" t="s">
        <v>130</v>
      </c>
      <c r="G62" s="24" t="s">
        <v>130</v>
      </c>
      <c r="H62" s="24" t="s">
        <v>130</v>
      </c>
      <c r="I62" s="24" t="s">
        <v>34</v>
      </c>
      <c r="J62" s="24" t="s">
        <v>44</v>
      </c>
      <c r="K62" s="24">
        <v>91.28</v>
      </c>
      <c r="L62" s="24">
        <v>80.0</v>
      </c>
      <c r="M62" s="24">
        <v>68.0</v>
      </c>
      <c r="N62" s="24">
        <v>68.5</v>
      </c>
      <c r="O62" s="24">
        <v>65.7</v>
      </c>
      <c r="P62" s="24">
        <v>84.3</v>
      </c>
      <c r="Q62" s="24">
        <v>72.05</v>
      </c>
      <c r="R62" s="24">
        <v>12.0125</v>
      </c>
      <c r="S62" s="24">
        <v>144.365</v>
      </c>
      <c r="T62" s="24">
        <v>13.5475</v>
      </c>
    </row>
    <row r="63" ht="15.75" customHeight="1">
      <c r="A63" s="24">
        <v>60.0</v>
      </c>
      <c r="B63" s="24" t="s">
        <v>122</v>
      </c>
      <c r="C63" s="24" t="s">
        <v>122</v>
      </c>
      <c r="D63" s="24" t="s">
        <v>122</v>
      </c>
      <c r="E63" s="24" t="s">
        <v>122</v>
      </c>
      <c r="F63" s="24" t="s">
        <v>122</v>
      </c>
      <c r="G63" s="24" t="s">
        <v>122</v>
      </c>
      <c r="H63" s="24" t="s">
        <v>122</v>
      </c>
      <c r="I63" s="24" t="s">
        <v>34</v>
      </c>
      <c r="J63" s="24" t="s">
        <v>123</v>
      </c>
      <c r="K63" s="24">
        <v>59.46</v>
      </c>
      <c r="L63" s="24">
        <v>68.0</v>
      </c>
      <c r="M63" s="24">
        <v>60.0</v>
      </c>
      <c r="N63" s="24">
        <v>56.5</v>
      </c>
      <c r="O63" s="24">
        <v>59.7</v>
      </c>
      <c r="P63" s="24">
        <v>42.8</v>
      </c>
      <c r="Q63" s="24">
        <v>63.17</v>
      </c>
      <c r="R63" s="24">
        <v>11.5425</v>
      </c>
      <c r="S63" s="24">
        <v>115.2466667</v>
      </c>
      <c r="T63" s="24">
        <v>4.62</v>
      </c>
    </row>
    <row r="64" ht="15.75" customHeight="1">
      <c r="A64" s="24">
        <v>61.0</v>
      </c>
      <c r="B64" s="24" t="s">
        <v>131</v>
      </c>
      <c r="C64" s="24" t="s">
        <v>131</v>
      </c>
      <c r="D64" s="24" t="s">
        <v>131</v>
      </c>
      <c r="E64" s="24" t="s">
        <v>131</v>
      </c>
      <c r="F64" s="24" t="s">
        <v>131</v>
      </c>
      <c r="G64" s="24" t="s">
        <v>131</v>
      </c>
      <c r="H64" s="24" t="s">
        <v>131</v>
      </c>
      <c r="I64" s="24" t="s">
        <v>34</v>
      </c>
      <c r="J64" s="24" t="s">
        <v>23</v>
      </c>
      <c r="K64" s="24">
        <v>78.36</v>
      </c>
      <c r="L64" s="24">
        <v>79.0</v>
      </c>
      <c r="M64" s="24">
        <v>79.0</v>
      </c>
      <c r="N64" s="24">
        <v>72.5</v>
      </c>
      <c r="O64" s="24">
        <v>78.7</v>
      </c>
      <c r="P64" s="24">
        <v>57.5</v>
      </c>
      <c r="Q64" s="24">
        <v>81.38</v>
      </c>
      <c r="R64" s="24">
        <v>10.345</v>
      </c>
      <c r="S64" s="24">
        <v>155.03</v>
      </c>
      <c r="T64" s="24">
        <v>10.545</v>
      </c>
    </row>
    <row r="65" ht="15.75" customHeight="1">
      <c r="A65" s="24">
        <v>62.0</v>
      </c>
      <c r="B65" s="24" t="s">
        <v>137</v>
      </c>
      <c r="C65" s="24" t="s">
        <v>137</v>
      </c>
      <c r="D65" s="24" t="s">
        <v>137</v>
      </c>
      <c r="E65" s="24" t="s">
        <v>137</v>
      </c>
      <c r="F65" s="24" t="s">
        <v>137</v>
      </c>
      <c r="G65" s="24" t="s">
        <v>137</v>
      </c>
      <c r="H65" s="24" t="s">
        <v>137</v>
      </c>
      <c r="I65" s="24" t="s">
        <v>34</v>
      </c>
      <c r="J65" s="24" t="s">
        <v>44</v>
      </c>
      <c r="K65" s="24">
        <v>81.18</v>
      </c>
      <c r="L65" s="24">
        <v>84.0</v>
      </c>
      <c r="M65" s="24">
        <v>71.0</v>
      </c>
      <c r="N65" s="24">
        <v>77.0</v>
      </c>
      <c r="O65" s="24">
        <v>71.0</v>
      </c>
      <c r="P65" s="24" t="e">
        <v>#N/A</v>
      </c>
      <c r="Q65" s="24">
        <v>77.89</v>
      </c>
      <c r="R65" s="24">
        <v>13.4725</v>
      </c>
      <c r="S65" s="24">
        <v>159.9133333</v>
      </c>
      <c r="T65" s="24">
        <v>16.12</v>
      </c>
    </row>
    <row r="66" ht="15.75" customHeight="1">
      <c r="A66" s="24">
        <v>63.0</v>
      </c>
      <c r="B66" s="24" t="s">
        <v>108</v>
      </c>
      <c r="C66" s="24" t="s">
        <v>108</v>
      </c>
      <c r="D66" s="24" t="s">
        <v>108</v>
      </c>
      <c r="E66" s="24" t="s">
        <v>108</v>
      </c>
      <c r="F66" s="24" t="s">
        <v>108</v>
      </c>
      <c r="G66" s="24" t="s">
        <v>108</v>
      </c>
      <c r="H66" s="24" t="s">
        <v>108</v>
      </c>
      <c r="I66" s="24" t="s">
        <v>61</v>
      </c>
      <c r="J66" s="24" t="s">
        <v>66</v>
      </c>
      <c r="K66" s="24">
        <v>44.99</v>
      </c>
      <c r="L66" s="24">
        <v>43.0</v>
      </c>
      <c r="M66" s="24">
        <v>35.0</v>
      </c>
      <c r="N66" s="24">
        <v>50.0</v>
      </c>
      <c r="O66" s="24">
        <v>38.7</v>
      </c>
      <c r="P66" s="24">
        <v>55.4</v>
      </c>
      <c r="Q66" s="24">
        <v>46.88</v>
      </c>
      <c r="R66" s="24">
        <v>8.47</v>
      </c>
      <c r="S66" s="24">
        <v>68.72166667</v>
      </c>
      <c r="T66" s="24">
        <v>8.5825</v>
      </c>
    </row>
    <row r="67" ht="15.75" customHeight="1">
      <c r="A67" s="24">
        <v>64.0</v>
      </c>
      <c r="B67" s="24" t="s">
        <v>126</v>
      </c>
      <c r="C67" s="24" t="s">
        <v>126</v>
      </c>
      <c r="D67" s="24" t="s">
        <v>126</v>
      </c>
      <c r="E67" s="24" t="s">
        <v>126</v>
      </c>
      <c r="F67" s="24" t="s">
        <v>126</v>
      </c>
      <c r="G67" s="24" t="s">
        <v>126</v>
      </c>
      <c r="H67" s="24" t="s">
        <v>126</v>
      </c>
      <c r="I67" s="24" t="s">
        <v>61</v>
      </c>
      <c r="J67" s="24" t="s">
        <v>50</v>
      </c>
      <c r="K67" s="24">
        <v>57.96</v>
      </c>
      <c r="L67" s="24">
        <v>54.0</v>
      </c>
      <c r="M67" s="24">
        <v>52.0</v>
      </c>
      <c r="N67" s="24">
        <v>63.0</v>
      </c>
      <c r="O67" s="24">
        <v>56.0</v>
      </c>
      <c r="P67" s="24">
        <v>74.7</v>
      </c>
      <c r="Q67" s="24">
        <v>66.16</v>
      </c>
      <c r="R67" s="24">
        <v>12.79</v>
      </c>
      <c r="S67" s="24">
        <v>147.1283333</v>
      </c>
      <c r="T67" s="24">
        <v>8.6925</v>
      </c>
    </row>
    <row r="68" ht="15.75" customHeight="1">
      <c r="A68" s="24">
        <v>65.0</v>
      </c>
      <c r="B68" s="24" t="s">
        <v>135</v>
      </c>
      <c r="C68" s="24" t="s">
        <v>135</v>
      </c>
      <c r="D68" s="24" t="s">
        <v>135</v>
      </c>
      <c r="E68" s="24" t="s">
        <v>135</v>
      </c>
      <c r="F68" s="24" t="s">
        <v>135</v>
      </c>
      <c r="G68" s="24" t="s">
        <v>135</v>
      </c>
      <c r="H68" s="24" t="s">
        <v>135</v>
      </c>
      <c r="I68" s="24" t="s">
        <v>17</v>
      </c>
      <c r="J68" s="24" t="s">
        <v>95</v>
      </c>
      <c r="K68" s="24">
        <v>116.75</v>
      </c>
      <c r="L68" s="24">
        <v>70.0</v>
      </c>
      <c r="M68" s="24">
        <v>82.0</v>
      </c>
      <c r="N68" s="24">
        <v>63.0</v>
      </c>
      <c r="O68" s="24">
        <v>68.7</v>
      </c>
      <c r="P68" s="24" t="e">
        <v>#N/A</v>
      </c>
      <c r="Q68" s="24">
        <v>43.76</v>
      </c>
      <c r="R68" s="24">
        <v>10.44</v>
      </c>
      <c r="S68" s="24">
        <v>33.70666667</v>
      </c>
      <c r="T68" s="24">
        <v>7.31</v>
      </c>
    </row>
    <row r="69" ht="15.75" customHeight="1">
      <c r="A69" s="24">
        <v>66.0</v>
      </c>
      <c r="B69" s="24" t="s">
        <v>118</v>
      </c>
      <c r="C69" s="24" t="s">
        <v>118</v>
      </c>
      <c r="D69" s="24" t="s">
        <v>118</v>
      </c>
      <c r="E69" s="24" t="s">
        <v>118</v>
      </c>
      <c r="F69" s="24" t="s">
        <v>118</v>
      </c>
      <c r="G69" s="24" t="s">
        <v>118</v>
      </c>
      <c r="H69" s="24" t="s">
        <v>118</v>
      </c>
      <c r="I69" s="24" t="s">
        <v>17</v>
      </c>
      <c r="J69" s="24" t="s">
        <v>83</v>
      </c>
      <c r="K69" s="24">
        <v>73.19</v>
      </c>
      <c r="L69" s="24">
        <v>59.0</v>
      </c>
      <c r="M69" s="24">
        <v>70.0</v>
      </c>
      <c r="N69" s="24">
        <v>58.0</v>
      </c>
      <c r="O69" s="24">
        <v>59.7</v>
      </c>
      <c r="P69" s="24">
        <v>31.7</v>
      </c>
      <c r="Q69" s="24">
        <v>61.38</v>
      </c>
      <c r="R69" s="24">
        <v>14.095</v>
      </c>
      <c r="S69" s="24">
        <v>104.675</v>
      </c>
      <c r="T69" s="24">
        <v>6.2625</v>
      </c>
    </row>
    <row r="70" ht="15.75" customHeight="1">
      <c r="A70" s="24">
        <v>67.0</v>
      </c>
      <c r="B70" s="22" t="s">
        <v>627</v>
      </c>
      <c r="C70" s="22" t="s">
        <v>144</v>
      </c>
      <c r="D70" s="22" t="s">
        <v>144</v>
      </c>
      <c r="E70" s="22" t="s">
        <v>144</v>
      </c>
      <c r="F70" s="22" t="s">
        <v>144</v>
      </c>
      <c r="G70" s="22" t="s">
        <v>144</v>
      </c>
      <c r="H70" s="22" t="s">
        <v>144</v>
      </c>
      <c r="I70" s="24" t="s">
        <v>17</v>
      </c>
      <c r="J70" s="24" t="s">
        <v>58</v>
      </c>
      <c r="K70" s="24">
        <v>103.47</v>
      </c>
      <c r="L70" s="24">
        <v>94.0</v>
      </c>
      <c r="M70" s="24">
        <v>75.0</v>
      </c>
      <c r="N70" s="24">
        <v>84.5</v>
      </c>
      <c r="O70" s="24">
        <v>79.3</v>
      </c>
      <c r="P70" s="24">
        <v>111.2</v>
      </c>
      <c r="Q70" s="24">
        <v>76.16</v>
      </c>
      <c r="R70" s="24">
        <v>13.79</v>
      </c>
      <c r="S70" s="24">
        <v>134.73</v>
      </c>
      <c r="T70" s="24">
        <v>12.595</v>
      </c>
    </row>
    <row r="71" ht="15.75" customHeight="1">
      <c r="A71" s="24">
        <v>68.0</v>
      </c>
      <c r="B71" s="24" t="s">
        <v>183</v>
      </c>
      <c r="C71" s="24" t="s">
        <v>183</v>
      </c>
      <c r="D71" s="24" t="s">
        <v>183</v>
      </c>
      <c r="E71" s="24" t="s">
        <v>183</v>
      </c>
      <c r="F71" s="24" t="s">
        <v>183</v>
      </c>
      <c r="G71" s="24" t="s">
        <v>183</v>
      </c>
      <c r="H71" s="24" t="s">
        <v>183</v>
      </c>
      <c r="I71" s="24" t="s">
        <v>17</v>
      </c>
      <c r="J71" s="24" t="s">
        <v>58</v>
      </c>
      <c r="K71" s="24">
        <v>133.22</v>
      </c>
      <c r="L71" s="24">
        <v>119.0</v>
      </c>
      <c r="M71" s="24">
        <v>174.0</v>
      </c>
      <c r="N71" s="24">
        <v>98.0</v>
      </c>
      <c r="O71" s="24">
        <v>123.7</v>
      </c>
      <c r="P71" s="24" t="e">
        <v>#N/A</v>
      </c>
      <c r="Q71" s="24">
        <v>92.05</v>
      </c>
      <c r="R71" s="24">
        <v>21.2625</v>
      </c>
      <c r="S71" s="24">
        <v>132.7666667</v>
      </c>
      <c r="T71" s="24">
        <v>15.4</v>
      </c>
    </row>
    <row r="72" ht="15.75" customHeight="1">
      <c r="A72" s="24">
        <v>69.0</v>
      </c>
      <c r="B72" s="24" t="s">
        <v>141</v>
      </c>
      <c r="C72" s="24" t="s">
        <v>141</v>
      </c>
      <c r="D72" s="24" t="s">
        <v>141</v>
      </c>
      <c r="E72" s="24" t="s">
        <v>141</v>
      </c>
      <c r="F72" s="24" t="s">
        <v>141</v>
      </c>
      <c r="G72" s="24" t="s">
        <v>141</v>
      </c>
      <c r="H72" s="24" t="s">
        <v>141</v>
      </c>
      <c r="I72" s="24" t="s">
        <v>17</v>
      </c>
      <c r="J72" s="24" t="s">
        <v>41</v>
      </c>
      <c r="K72" s="24">
        <v>91.65</v>
      </c>
      <c r="L72" s="24">
        <v>78.0</v>
      </c>
      <c r="M72" s="24">
        <v>69.0</v>
      </c>
      <c r="N72" s="24">
        <v>74.0</v>
      </c>
      <c r="O72" s="24">
        <v>63.3</v>
      </c>
      <c r="P72" s="24">
        <v>64.7</v>
      </c>
      <c r="Q72" s="24">
        <v>64.73</v>
      </c>
      <c r="R72" s="24">
        <v>11.4325</v>
      </c>
      <c r="S72" s="24">
        <v>120.5366667</v>
      </c>
      <c r="T72" s="24">
        <v>11.055</v>
      </c>
    </row>
    <row r="73" ht="15.75" customHeight="1">
      <c r="A73" s="24">
        <v>70.0</v>
      </c>
      <c r="B73" s="24" t="s">
        <v>168</v>
      </c>
      <c r="C73" s="24" t="s">
        <v>168</v>
      </c>
      <c r="D73" s="24" t="s">
        <v>168</v>
      </c>
      <c r="E73" s="24" t="s">
        <v>168</v>
      </c>
      <c r="F73" s="24" t="s">
        <v>168</v>
      </c>
      <c r="G73" s="24" t="s">
        <v>168</v>
      </c>
      <c r="H73" s="24" t="s">
        <v>168</v>
      </c>
      <c r="I73" s="24" t="s">
        <v>17</v>
      </c>
      <c r="J73" s="24" t="s">
        <v>70</v>
      </c>
      <c r="K73" s="24">
        <v>65.72</v>
      </c>
      <c r="L73" s="24">
        <v>125.0</v>
      </c>
      <c r="M73" s="24">
        <v>93.0</v>
      </c>
      <c r="N73" s="24">
        <v>87.5</v>
      </c>
      <c r="O73" s="24">
        <v>99.3</v>
      </c>
      <c r="P73" s="24">
        <v>49.5</v>
      </c>
      <c r="Q73" s="24">
        <v>106.98</v>
      </c>
      <c r="R73" s="24">
        <v>22.245</v>
      </c>
      <c r="S73" s="24">
        <v>165.9416667</v>
      </c>
      <c r="T73" s="24">
        <v>13.6625</v>
      </c>
    </row>
    <row r="74" ht="15.75" customHeight="1">
      <c r="A74" s="24">
        <v>71.0</v>
      </c>
      <c r="B74" s="24" t="s">
        <v>127</v>
      </c>
      <c r="C74" s="24" t="s">
        <v>127</v>
      </c>
      <c r="D74" s="24" t="s">
        <v>127</v>
      </c>
      <c r="E74" s="24" t="s">
        <v>127</v>
      </c>
      <c r="F74" s="24" t="s">
        <v>127</v>
      </c>
      <c r="G74" s="24" t="s">
        <v>127</v>
      </c>
      <c r="H74" s="24" t="s">
        <v>127</v>
      </c>
      <c r="I74" s="24" t="s">
        <v>17</v>
      </c>
      <c r="J74" s="24" t="s">
        <v>64</v>
      </c>
      <c r="K74" s="24">
        <v>95.59</v>
      </c>
      <c r="L74" s="24">
        <v>49.0</v>
      </c>
      <c r="M74" s="24">
        <v>72.0</v>
      </c>
      <c r="N74" s="24">
        <v>52.0</v>
      </c>
      <c r="O74" s="24">
        <v>62.0</v>
      </c>
      <c r="P74" s="24">
        <v>62.8</v>
      </c>
      <c r="Q74" s="24">
        <v>59.41</v>
      </c>
      <c r="R74" s="24">
        <v>11.3525</v>
      </c>
      <c r="S74" s="24">
        <v>47.43</v>
      </c>
      <c r="T74" s="24">
        <v>8.895</v>
      </c>
    </row>
    <row r="75" ht="15.75" customHeight="1">
      <c r="A75" s="24">
        <v>72.0</v>
      </c>
      <c r="B75" s="24" t="s">
        <v>633</v>
      </c>
      <c r="C75" s="24" t="s">
        <v>115</v>
      </c>
      <c r="D75" s="24" t="s">
        <v>115</v>
      </c>
      <c r="E75" s="24" t="s">
        <v>115</v>
      </c>
      <c r="F75" s="24" t="s">
        <v>115</v>
      </c>
      <c r="G75" s="24" t="s">
        <v>633</v>
      </c>
      <c r="H75" s="24" t="s">
        <v>115</v>
      </c>
      <c r="I75" s="24" t="s">
        <v>17</v>
      </c>
      <c r="J75" s="24" t="s">
        <v>77</v>
      </c>
      <c r="K75" s="24">
        <v>50.38</v>
      </c>
      <c r="L75" s="24">
        <v>41.0</v>
      </c>
      <c r="M75" s="24">
        <v>65.0</v>
      </c>
      <c r="N75" s="24">
        <v>54.5</v>
      </c>
      <c r="O75" s="24">
        <v>60.0</v>
      </c>
      <c r="P75" s="24">
        <v>91.0</v>
      </c>
      <c r="Q75" s="24">
        <v>59.74</v>
      </c>
      <c r="R75" s="24">
        <v>12.935</v>
      </c>
      <c r="S75" s="24">
        <v>62.41666667</v>
      </c>
      <c r="T75" s="24">
        <v>4.875</v>
      </c>
    </row>
    <row r="76" ht="15.75" customHeight="1">
      <c r="A76" s="24">
        <v>73.0</v>
      </c>
      <c r="B76" s="24" t="s">
        <v>132</v>
      </c>
      <c r="C76" s="24" t="s">
        <v>132</v>
      </c>
      <c r="D76" s="24" t="s">
        <v>132</v>
      </c>
      <c r="E76" s="24" t="s">
        <v>132</v>
      </c>
      <c r="F76" s="24" t="s">
        <v>132</v>
      </c>
      <c r="G76" s="24" t="s">
        <v>132</v>
      </c>
      <c r="H76" s="24" t="s">
        <v>132</v>
      </c>
      <c r="I76" s="24" t="s">
        <v>34</v>
      </c>
      <c r="J76" s="24" t="s">
        <v>77</v>
      </c>
      <c r="K76" s="24">
        <v>91.71</v>
      </c>
      <c r="L76" s="24">
        <v>83.0</v>
      </c>
      <c r="M76" s="24">
        <v>77.0</v>
      </c>
      <c r="N76" s="24">
        <v>76.0</v>
      </c>
      <c r="O76" s="24">
        <v>73.7</v>
      </c>
      <c r="P76" s="24">
        <v>70.5</v>
      </c>
      <c r="Q76" s="24">
        <v>75.85</v>
      </c>
      <c r="R76" s="24">
        <v>12.2125</v>
      </c>
      <c r="S76" s="24">
        <v>158.9466667</v>
      </c>
      <c r="T76" s="24">
        <v>9.67</v>
      </c>
    </row>
    <row r="77" ht="15.75" customHeight="1">
      <c r="A77" s="24">
        <v>74.0</v>
      </c>
      <c r="B77" s="24" t="s">
        <v>170</v>
      </c>
      <c r="C77" s="24" t="s">
        <v>170</v>
      </c>
      <c r="D77" s="24" t="s">
        <v>170</v>
      </c>
      <c r="E77" s="24" t="s">
        <v>170</v>
      </c>
      <c r="F77" s="24" t="s">
        <v>170</v>
      </c>
      <c r="G77" s="24" t="s">
        <v>170</v>
      </c>
      <c r="H77" s="24" t="s">
        <v>170</v>
      </c>
      <c r="I77" s="24" t="s">
        <v>34</v>
      </c>
      <c r="J77" s="24" t="s">
        <v>64</v>
      </c>
      <c r="K77" s="24">
        <v>82.72</v>
      </c>
      <c r="L77" s="24">
        <v>89.0</v>
      </c>
      <c r="M77" s="24">
        <v>76.0</v>
      </c>
      <c r="N77" s="24">
        <v>78.5</v>
      </c>
      <c r="O77" s="24">
        <v>84.3</v>
      </c>
      <c r="P77" s="24">
        <v>35.0</v>
      </c>
      <c r="Q77" s="24">
        <v>105.54</v>
      </c>
      <c r="R77" s="24">
        <v>15.635</v>
      </c>
      <c r="S77" s="24">
        <v>184.3866667</v>
      </c>
      <c r="T77" s="24">
        <v>15.58</v>
      </c>
    </row>
    <row r="78" ht="15.75" customHeight="1">
      <c r="A78" s="24">
        <v>75.0</v>
      </c>
      <c r="B78" s="24" t="s">
        <v>637</v>
      </c>
      <c r="C78" s="24" t="s">
        <v>138</v>
      </c>
      <c r="D78" s="24" t="s">
        <v>637</v>
      </c>
      <c r="E78" s="24" t="s">
        <v>637</v>
      </c>
      <c r="F78" s="24" t="s">
        <v>138</v>
      </c>
      <c r="G78" s="24" t="s">
        <v>637</v>
      </c>
      <c r="H78" s="24" t="s">
        <v>138</v>
      </c>
      <c r="I78" s="24" t="s">
        <v>34</v>
      </c>
      <c r="J78" s="24" t="s">
        <v>70</v>
      </c>
      <c r="K78" s="24">
        <v>116.59</v>
      </c>
      <c r="L78" s="24">
        <v>120.0</v>
      </c>
      <c r="M78" s="24">
        <v>90.0</v>
      </c>
      <c r="N78" s="24">
        <v>104.0</v>
      </c>
      <c r="O78" s="24">
        <v>89.3</v>
      </c>
      <c r="P78" s="24">
        <v>96.9</v>
      </c>
      <c r="Q78" s="24">
        <v>107.03</v>
      </c>
      <c r="R78" s="24">
        <v>18.7575</v>
      </c>
      <c r="S78" s="24">
        <v>185.6166667</v>
      </c>
      <c r="T78" s="24">
        <v>9.175</v>
      </c>
    </row>
    <row r="79" ht="15.75" customHeight="1">
      <c r="A79" s="24">
        <v>76.0</v>
      </c>
      <c r="B79" s="24" t="s">
        <v>639</v>
      </c>
      <c r="C79" s="24" t="s">
        <v>146</v>
      </c>
      <c r="D79" s="24" t="s">
        <v>639</v>
      </c>
      <c r="E79" s="24" t="s">
        <v>639</v>
      </c>
      <c r="F79" s="24" t="s">
        <v>146</v>
      </c>
      <c r="G79" s="24" t="s">
        <v>639</v>
      </c>
      <c r="H79" s="24" t="s">
        <v>146</v>
      </c>
      <c r="I79" s="24" t="s">
        <v>34</v>
      </c>
      <c r="J79" s="24" t="s">
        <v>107</v>
      </c>
      <c r="K79" s="24">
        <v>103.33</v>
      </c>
      <c r="L79" s="24">
        <v>101.0</v>
      </c>
      <c r="M79" s="24">
        <v>86.0</v>
      </c>
      <c r="N79" s="24">
        <v>97.0</v>
      </c>
      <c r="O79" s="24">
        <v>81.3</v>
      </c>
      <c r="P79" s="24">
        <v>77.7</v>
      </c>
      <c r="Q79" s="24">
        <v>94.39</v>
      </c>
      <c r="R79" s="24">
        <v>14.0975</v>
      </c>
      <c r="S79" s="24">
        <v>176.7666667</v>
      </c>
      <c r="T79" s="24">
        <v>13.9</v>
      </c>
    </row>
    <row r="80" ht="15.75" customHeight="1">
      <c r="A80" s="24">
        <v>77.0</v>
      </c>
      <c r="B80" s="24" t="s">
        <v>641</v>
      </c>
      <c r="C80" s="24" t="s">
        <v>192</v>
      </c>
      <c r="D80" s="24" t="s">
        <v>641</v>
      </c>
      <c r="E80" s="24" t="s">
        <v>641</v>
      </c>
      <c r="F80" s="24" t="s">
        <v>192</v>
      </c>
      <c r="G80" s="24" t="s">
        <v>641</v>
      </c>
      <c r="H80" s="24" t="s">
        <v>192</v>
      </c>
      <c r="I80" s="24" t="s">
        <v>17</v>
      </c>
      <c r="J80" s="24" t="s">
        <v>95</v>
      </c>
      <c r="K80" s="24">
        <v>138.42</v>
      </c>
      <c r="L80" s="24">
        <v>131.0</v>
      </c>
      <c r="M80" s="24">
        <v>103.0</v>
      </c>
      <c r="N80" s="24">
        <v>134.0</v>
      </c>
      <c r="O80" s="24">
        <v>116.0</v>
      </c>
      <c r="P80" s="24">
        <v>125.6</v>
      </c>
      <c r="Q80" s="24">
        <v>149.28</v>
      </c>
      <c r="R80" s="24">
        <v>26.32</v>
      </c>
      <c r="S80" s="24">
        <v>222.25</v>
      </c>
      <c r="T80" s="24">
        <v>19.625</v>
      </c>
    </row>
    <row r="81" ht="15.75" customHeight="1">
      <c r="A81" s="24">
        <v>78.0</v>
      </c>
      <c r="B81" s="24" t="s">
        <v>149</v>
      </c>
      <c r="C81" s="24" t="s">
        <v>149</v>
      </c>
      <c r="D81" s="24" t="s">
        <v>149</v>
      </c>
      <c r="E81" s="24" t="s">
        <v>149</v>
      </c>
      <c r="F81" s="24" t="s">
        <v>149</v>
      </c>
      <c r="G81" s="24" t="s">
        <v>149</v>
      </c>
      <c r="H81" s="24" t="s">
        <v>149</v>
      </c>
      <c r="I81" s="24" t="s">
        <v>17</v>
      </c>
      <c r="J81" s="24" t="s">
        <v>117</v>
      </c>
      <c r="K81" s="24">
        <v>132.65</v>
      </c>
      <c r="L81" s="24">
        <v>96.0</v>
      </c>
      <c r="M81" s="24">
        <v>101.0</v>
      </c>
      <c r="N81" s="24">
        <v>88.0</v>
      </c>
      <c r="O81" s="24">
        <v>92.0</v>
      </c>
      <c r="P81" s="24">
        <v>147.1</v>
      </c>
      <c r="Q81" s="24">
        <v>97.94</v>
      </c>
      <c r="R81" s="24">
        <v>13.985</v>
      </c>
      <c r="S81" s="24">
        <v>163.9833333</v>
      </c>
      <c r="T81" s="24">
        <v>13.225</v>
      </c>
    </row>
    <row r="82" ht="15.75" customHeight="1">
      <c r="A82" s="24">
        <v>79.0</v>
      </c>
      <c r="B82" s="24" t="s">
        <v>128</v>
      </c>
      <c r="C82" s="24" t="s">
        <v>128</v>
      </c>
      <c r="D82" s="24" t="s">
        <v>128</v>
      </c>
      <c r="E82" s="24" t="s">
        <v>128</v>
      </c>
      <c r="F82" s="24" t="s">
        <v>128</v>
      </c>
      <c r="G82" s="24" t="s">
        <v>128</v>
      </c>
      <c r="H82" s="24" t="s">
        <v>128</v>
      </c>
      <c r="I82" s="24" t="s">
        <v>75</v>
      </c>
      <c r="J82" s="24" t="s">
        <v>107</v>
      </c>
      <c r="K82" s="24">
        <v>40.68</v>
      </c>
      <c r="L82" s="24">
        <v>52.0</v>
      </c>
      <c r="M82" s="24">
        <v>38.0</v>
      </c>
      <c r="N82" s="24">
        <v>44.5</v>
      </c>
      <c r="O82" s="24">
        <v>57.3</v>
      </c>
      <c r="P82" s="24">
        <v>52.5</v>
      </c>
      <c r="Q82" s="24">
        <v>36.43</v>
      </c>
      <c r="R82" s="24">
        <v>8.1075</v>
      </c>
      <c r="S82" s="24">
        <v>43.89666667</v>
      </c>
      <c r="T82" s="24">
        <v>8.095</v>
      </c>
    </row>
    <row r="83" ht="15.75" customHeight="1">
      <c r="A83" s="24">
        <v>80.0</v>
      </c>
      <c r="B83" s="24" t="s">
        <v>125</v>
      </c>
      <c r="C83" s="24" t="s">
        <v>125</v>
      </c>
      <c r="D83" s="24" t="s">
        <v>125</v>
      </c>
      <c r="E83" s="24" t="s">
        <v>125</v>
      </c>
      <c r="F83" s="24" t="s">
        <v>125</v>
      </c>
      <c r="G83" s="24" t="s">
        <v>125</v>
      </c>
      <c r="H83" s="24" t="s">
        <v>125</v>
      </c>
      <c r="I83" s="24" t="s">
        <v>75</v>
      </c>
      <c r="J83" s="24" t="s">
        <v>68</v>
      </c>
      <c r="K83" s="24">
        <v>52.01</v>
      </c>
      <c r="L83" s="24">
        <v>48.0</v>
      </c>
      <c r="M83" s="24">
        <v>50.0</v>
      </c>
      <c r="N83" s="24">
        <v>51.5</v>
      </c>
      <c r="O83" s="24">
        <v>56.0</v>
      </c>
      <c r="P83" s="24">
        <v>71.7</v>
      </c>
      <c r="Q83" s="24">
        <v>45.84</v>
      </c>
      <c r="R83" s="24">
        <v>10.71</v>
      </c>
      <c r="S83" s="24">
        <v>83.74166667</v>
      </c>
      <c r="T83" s="24">
        <v>11.3625</v>
      </c>
    </row>
    <row r="84" ht="15.75" customHeight="1">
      <c r="A84" s="24">
        <v>81.0</v>
      </c>
      <c r="B84" s="24" t="s">
        <v>119</v>
      </c>
      <c r="C84" s="24" t="s">
        <v>119</v>
      </c>
      <c r="D84" s="24" t="s">
        <v>119</v>
      </c>
      <c r="E84" s="24" t="s">
        <v>119</v>
      </c>
      <c r="F84" s="24" t="s">
        <v>119</v>
      </c>
      <c r="G84" s="24" t="s">
        <v>119</v>
      </c>
      <c r="H84" s="24" t="s">
        <v>119</v>
      </c>
      <c r="I84" s="24" t="s">
        <v>75</v>
      </c>
      <c r="J84" s="24" t="s">
        <v>23</v>
      </c>
      <c r="K84" s="24">
        <v>51.92</v>
      </c>
      <c r="L84" s="24">
        <v>45.0</v>
      </c>
      <c r="M84" s="24">
        <v>53.0</v>
      </c>
      <c r="N84" s="24">
        <v>45.0</v>
      </c>
      <c r="O84" s="24">
        <v>56.3</v>
      </c>
      <c r="P84" s="24">
        <v>74.5</v>
      </c>
      <c r="Q84" s="24">
        <v>37.74</v>
      </c>
      <c r="R84" s="24">
        <v>8.185</v>
      </c>
      <c r="S84" s="24">
        <v>58.91333333</v>
      </c>
      <c r="T84" s="24">
        <v>9.37</v>
      </c>
    </row>
    <row r="85" ht="15.75" customHeight="1">
      <c r="A85" s="24">
        <v>82.0</v>
      </c>
      <c r="B85" s="24" t="s">
        <v>124</v>
      </c>
      <c r="C85" s="24" t="s">
        <v>124</v>
      </c>
      <c r="D85" s="24" t="s">
        <v>124</v>
      </c>
      <c r="E85" s="24" t="s">
        <v>124</v>
      </c>
      <c r="F85" s="24" t="s">
        <v>124</v>
      </c>
      <c r="G85" s="24" t="s">
        <v>124</v>
      </c>
      <c r="H85" s="24" t="s">
        <v>124</v>
      </c>
      <c r="I85" s="24" t="s">
        <v>75</v>
      </c>
      <c r="J85" s="24" t="s">
        <v>85</v>
      </c>
      <c r="K85" s="24">
        <v>40.33</v>
      </c>
      <c r="L85" s="24">
        <v>42.0</v>
      </c>
      <c r="M85" s="24">
        <v>44.0</v>
      </c>
      <c r="N85" s="24">
        <v>51.5</v>
      </c>
      <c r="O85" s="24">
        <v>57.7</v>
      </c>
      <c r="P85" s="24">
        <v>68.8</v>
      </c>
      <c r="Q85" s="24">
        <v>43.3</v>
      </c>
      <c r="R85" s="24">
        <v>9.825</v>
      </c>
      <c r="S85" s="24">
        <v>63.27333333</v>
      </c>
      <c r="T85" s="24">
        <v>8.91</v>
      </c>
    </row>
    <row r="86" ht="15.75" customHeight="1">
      <c r="A86" s="24">
        <v>83.0</v>
      </c>
      <c r="B86" s="24" t="s">
        <v>190</v>
      </c>
      <c r="C86" s="24" t="s">
        <v>190</v>
      </c>
      <c r="D86" s="24" t="s">
        <v>190</v>
      </c>
      <c r="E86" s="24" t="s">
        <v>190</v>
      </c>
      <c r="F86" s="24" t="s">
        <v>190</v>
      </c>
      <c r="G86" s="24" t="s">
        <v>190</v>
      </c>
      <c r="H86" s="24" t="s">
        <v>190</v>
      </c>
      <c r="I86" s="24" t="s">
        <v>17</v>
      </c>
      <c r="J86" s="24" t="s">
        <v>83</v>
      </c>
      <c r="K86" s="24">
        <v>116.35</v>
      </c>
      <c r="L86" s="24">
        <v>129.0</v>
      </c>
      <c r="M86" s="24">
        <v>87.0</v>
      </c>
      <c r="N86" s="24">
        <v>118.0</v>
      </c>
      <c r="O86" s="24">
        <v>88.0</v>
      </c>
      <c r="P86" s="24" t="e">
        <v>#N/A</v>
      </c>
      <c r="Q86" s="24">
        <v>100.21</v>
      </c>
      <c r="R86" s="24">
        <v>18.3025</v>
      </c>
      <c r="S86" s="24">
        <v>179.815</v>
      </c>
      <c r="T86" s="24">
        <v>18.9725</v>
      </c>
    </row>
    <row r="87" ht="15.75" customHeight="1">
      <c r="A87" s="24">
        <v>84.0</v>
      </c>
      <c r="B87" s="24" t="s">
        <v>271</v>
      </c>
      <c r="C87" s="24" t="s">
        <v>271</v>
      </c>
      <c r="D87" s="24" t="s">
        <v>271</v>
      </c>
      <c r="E87" s="24" t="s">
        <v>271</v>
      </c>
      <c r="F87" s="24" t="s">
        <v>271</v>
      </c>
      <c r="G87" s="24" t="s">
        <v>271</v>
      </c>
      <c r="H87" s="24" t="s">
        <v>271</v>
      </c>
      <c r="I87" s="24" t="e">
        <v>#N/A</v>
      </c>
      <c r="J87" s="24" t="e">
        <v>#N/A</v>
      </c>
      <c r="K87" s="24">
        <v>113.75</v>
      </c>
      <c r="L87" s="24">
        <v>88.0</v>
      </c>
      <c r="M87" s="24">
        <v>239.0</v>
      </c>
      <c r="N87" s="24">
        <v>197.5</v>
      </c>
      <c r="O87" s="24">
        <v>235.3</v>
      </c>
      <c r="P87" s="24">
        <v>67.7</v>
      </c>
      <c r="Q87" s="24" t="e">
        <v>#N/A</v>
      </c>
      <c r="R87" s="24" t="e">
        <v>#N/A</v>
      </c>
      <c r="S87" s="24" t="e">
        <v>#N/A</v>
      </c>
      <c r="T87" s="24" t="e">
        <v>#N/A</v>
      </c>
    </row>
    <row r="88" ht="15.75" customHeight="1">
      <c r="A88" s="24">
        <v>85.0</v>
      </c>
      <c r="B88" s="24" t="s">
        <v>169</v>
      </c>
      <c r="C88" s="24" t="s">
        <v>169</v>
      </c>
      <c r="D88" s="24" t="s">
        <v>169</v>
      </c>
      <c r="E88" s="24" t="s">
        <v>169</v>
      </c>
      <c r="F88" s="24" t="s">
        <v>169</v>
      </c>
      <c r="G88" s="24" t="s">
        <v>169</v>
      </c>
      <c r="H88" s="24" t="s">
        <v>169</v>
      </c>
      <c r="I88" s="24" t="s">
        <v>17</v>
      </c>
      <c r="J88" s="24" t="s">
        <v>102</v>
      </c>
      <c r="K88" s="24">
        <v>102.27</v>
      </c>
      <c r="L88" s="24">
        <v>108.0</v>
      </c>
      <c r="M88" s="24">
        <v>95.0</v>
      </c>
      <c r="N88" s="24">
        <v>104.0</v>
      </c>
      <c r="O88" s="24">
        <v>92.7</v>
      </c>
      <c r="P88" s="24">
        <v>56.2</v>
      </c>
      <c r="Q88" s="24">
        <v>115.47</v>
      </c>
      <c r="R88" s="24">
        <v>20.8675</v>
      </c>
      <c r="S88" s="24">
        <v>175.03</v>
      </c>
      <c r="T88" s="24">
        <v>11.045</v>
      </c>
    </row>
    <row r="89" ht="15.75" customHeight="1">
      <c r="A89" s="24">
        <v>86.0</v>
      </c>
      <c r="B89" s="24" t="s">
        <v>152</v>
      </c>
      <c r="C89" s="24" t="s">
        <v>152</v>
      </c>
      <c r="D89" s="24" t="s">
        <v>152</v>
      </c>
      <c r="E89" s="24" t="s">
        <v>152</v>
      </c>
      <c r="F89" s="24" t="s">
        <v>152</v>
      </c>
      <c r="G89" s="24" t="s">
        <v>152</v>
      </c>
      <c r="H89" s="24" t="s">
        <v>152</v>
      </c>
      <c r="I89" s="24" t="s">
        <v>17</v>
      </c>
      <c r="J89" s="24" t="s">
        <v>77</v>
      </c>
      <c r="K89" s="24">
        <v>135.48</v>
      </c>
      <c r="L89" s="24">
        <v>93.0</v>
      </c>
      <c r="M89" s="24">
        <v>98.0</v>
      </c>
      <c r="N89" s="24">
        <v>84.5</v>
      </c>
      <c r="O89" s="24">
        <v>92.7</v>
      </c>
      <c r="P89" s="24">
        <v>76.2</v>
      </c>
      <c r="Q89" s="24">
        <v>54.66</v>
      </c>
      <c r="R89" s="24">
        <v>13.415</v>
      </c>
      <c r="S89" s="24">
        <v>60.61166667</v>
      </c>
      <c r="T89" s="24">
        <v>10.4175</v>
      </c>
    </row>
    <row r="90" ht="15.75" customHeight="1">
      <c r="A90" s="24">
        <v>87.0</v>
      </c>
      <c r="B90" s="24" t="s">
        <v>139</v>
      </c>
      <c r="C90" s="24" t="s">
        <v>139</v>
      </c>
      <c r="D90" s="24" t="s">
        <v>139</v>
      </c>
      <c r="E90" s="24" t="s">
        <v>139</v>
      </c>
      <c r="F90" s="24" t="s">
        <v>139</v>
      </c>
      <c r="G90" s="24" t="s">
        <v>139</v>
      </c>
      <c r="H90" s="24" t="s">
        <v>139</v>
      </c>
      <c r="I90" s="24" t="s">
        <v>34</v>
      </c>
      <c r="J90" s="24" t="s">
        <v>140</v>
      </c>
      <c r="K90" s="24">
        <v>94.45</v>
      </c>
      <c r="L90" s="24">
        <v>97.0</v>
      </c>
      <c r="M90" s="24">
        <v>85.0</v>
      </c>
      <c r="N90" s="24">
        <v>82.0</v>
      </c>
      <c r="O90" s="24">
        <v>76.0</v>
      </c>
      <c r="P90" s="24">
        <v>74.1</v>
      </c>
      <c r="Q90" s="24">
        <v>88.49</v>
      </c>
      <c r="R90" s="24">
        <v>15.8725</v>
      </c>
      <c r="S90" s="24">
        <v>167.7916667</v>
      </c>
      <c r="T90" s="24">
        <v>14.1875</v>
      </c>
    </row>
    <row r="91" ht="15.75" customHeight="1">
      <c r="A91" s="24">
        <v>88.0</v>
      </c>
      <c r="B91" s="24" t="s">
        <v>171</v>
      </c>
      <c r="C91" s="24" t="s">
        <v>171</v>
      </c>
      <c r="D91" s="24" t="s">
        <v>171</v>
      </c>
      <c r="E91" s="24" t="s">
        <v>171</v>
      </c>
      <c r="F91" s="24" t="s">
        <v>171</v>
      </c>
      <c r="G91" s="24" t="s">
        <v>171</v>
      </c>
      <c r="H91" s="24" t="s">
        <v>171</v>
      </c>
      <c r="I91" s="24" t="s">
        <v>34</v>
      </c>
      <c r="J91" s="24" t="s">
        <v>114</v>
      </c>
      <c r="K91" s="24">
        <v>141.46</v>
      </c>
      <c r="L91" s="24">
        <v>168.0</v>
      </c>
      <c r="M91" s="24">
        <v>104.0</v>
      </c>
      <c r="N91" s="24">
        <v>127.0</v>
      </c>
      <c r="O91" s="24">
        <v>106.7</v>
      </c>
      <c r="P91" s="24">
        <v>146.3</v>
      </c>
      <c r="Q91" s="24">
        <v>116.2</v>
      </c>
      <c r="R91" s="24">
        <v>18.05</v>
      </c>
      <c r="S91" s="24">
        <v>229.9233333</v>
      </c>
      <c r="T91" s="24">
        <v>12.135</v>
      </c>
    </row>
    <row r="92" ht="15.75" customHeight="1">
      <c r="A92" s="24">
        <v>89.0</v>
      </c>
      <c r="B92" s="24" t="s">
        <v>143</v>
      </c>
      <c r="C92" s="24" t="s">
        <v>143</v>
      </c>
      <c r="D92" s="24" t="s">
        <v>143</v>
      </c>
      <c r="E92" s="24" t="s">
        <v>143</v>
      </c>
      <c r="F92" s="24" t="s">
        <v>143</v>
      </c>
      <c r="G92" s="24" t="s">
        <v>143</v>
      </c>
      <c r="H92" s="24" t="s">
        <v>143</v>
      </c>
      <c r="I92" s="24" t="s">
        <v>61</v>
      </c>
      <c r="J92" s="24" t="s">
        <v>20</v>
      </c>
      <c r="K92" s="24">
        <v>59.59</v>
      </c>
      <c r="L92" s="24">
        <v>85.0</v>
      </c>
      <c r="M92" s="24">
        <v>66.0</v>
      </c>
      <c r="N92" s="24">
        <v>77.5</v>
      </c>
      <c r="O92" s="24">
        <v>72.7</v>
      </c>
      <c r="P92" s="24">
        <v>50.0</v>
      </c>
      <c r="Q92" s="24">
        <v>77.39</v>
      </c>
      <c r="R92" s="24">
        <v>14.3475</v>
      </c>
      <c r="S92" s="24">
        <v>161.8333333</v>
      </c>
      <c r="T92" s="24">
        <v>17.75</v>
      </c>
    </row>
    <row r="93" ht="15.75" customHeight="1">
      <c r="A93" s="24">
        <v>90.0</v>
      </c>
      <c r="B93" s="24" t="s">
        <v>166</v>
      </c>
      <c r="C93" s="24" t="s">
        <v>166</v>
      </c>
      <c r="D93" s="24" t="s">
        <v>166</v>
      </c>
      <c r="E93" s="24" t="s">
        <v>166</v>
      </c>
      <c r="F93" s="24" t="s">
        <v>166</v>
      </c>
      <c r="G93" s="24" t="s">
        <v>166</v>
      </c>
      <c r="H93" s="24" t="s">
        <v>166</v>
      </c>
      <c r="I93" s="24" t="s">
        <v>61</v>
      </c>
      <c r="J93" s="24" t="s">
        <v>58</v>
      </c>
      <c r="K93" s="24">
        <v>74.59</v>
      </c>
      <c r="L93" s="24">
        <v>72.0</v>
      </c>
      <c r="M93" s="24">
        <v>58.0</v>
      </c>
      <c r="N93" s="24">
        <v>78.0</v>
      </c>
      <c r="O93" s="24">
        <v>81.7</v>
      </c>
      <c r="P93" s="24">
        <v>144.8</v>
      </c>
      <c r="Q93" s="24">
        <v>88.75</v>
      </c>
      <c r="R93" s="24">
        <v>21.1875</v>
      </c>
      <c r="S93" s="24">
        <v>122.225</v>
      </c>
      <c r="T93" s="24">
        <v>8.0875</v>
      </c>
    </row>
    <row r="94" ht="15.75" customHeight="1">
      <c r="A94" s="24">
        <v>91.0</v>
      </c>
      <c r="B94" s="24" t="s">
        <v>150</v>
      </c>
      <c r="C94" s="24" t="s">
        <v>150</v>
      </c>
      <c r="D94" s="24" t="s">
        <v>150</v>
      </c>
      <c r="E94" s="24" t="s">
        <v>150</v>
      </c>
      <c r="F94" s="24" t="s">
        <v>150</v>
      </c>
      <c r="G94" s="24" t="s">
        <v>150</v>
      </c>
      <c r="H94" s="24" t="s">
        <v>150</v>
      </c>
      <c r="I94" s="24" t="s">
        <v>61</v>
      </c>
      <c r="J94" s="24" t="s">
        <v>95</v>
      </c>
      <c r="K94" s="24">
        <v>121.55</v>
      </c>
      <c r="L94" s="24">
        <v>67.0</v>
      </c>
      <c r="M94" s="24">
        <v>81.0</v>
      </c>
      <c r="N94" s="24">
        <v>92.0</v>
      </c>
      <c r="O94" s="24">
        <v>79.7</v>
      </c>
      <c r="P94" s="24">
        <v>132.3</v>
      </c>
      <c r="Q94" s="24">
        <v>99.03</v>
      </c>
      <c r="R94" s="24">
        <v>18.7575</v>
      </c>
      <c r="S94" s="24">
        <v>177.7316667</v>
      </c>
      <c r="T94" s="24">
        <v>12.8475</v>
      </c>
    </row>
    <row r="95" ht="15.75" customHeight="1">
      <c r="A95" s="24">
        <v>92.0</v>
      </c>
      <c r="B95" s="24" t="s">
        <v>147</v>
      </c>
      <c r="C95" s="24" t="s">
        <v>147</v>
      </c>
      <c r="D95" s="24" t="s">
        <v>147</v>
      </c>
      <c r="E95" s="24" t="s">
        <v>147</v>
      </c>
      <c r="F95" s="24" t="s">
        <v>147</v>
      </c>
      <c r="G95" s="24" t="s">
        <v>147</v>
      </c>
      <c r="H95" s="24" t="s">
        <v>147</v>
      </c>
      <c r="I95" s="24" t="s">
        <v>61</v>
      </c>
      <c r="J95" s="24" t="s">
        <v>81</v>
      </c>
      <c r="K95" s="24">
        <v>63.31</v>
      </c>
      <c r="L95" s="24">
        <v>63.0</v>
      </c>
      <c r="M95" s="24">
        <v>89.0</v>
      </c>
      <c r="N95" s="24">
        <v>78.0</v>
      </c>
      <c r="O95" s="24">
        <v>81.0</v>
      </c>
      <c r="P95" s="24">
        <v>66.8</v>
      </c>
      <c r="Q95" s="24">
        <v>92.23</v>
      </c>
      <c r="R95" s="24">
        <v>13.8075</v>
      </c>
      <c r="S95" s="24">
        <v>165.0966667</v>
      </c>
      <c r="T95" s="24">
        <v>10.895</v>
      </c>
    </row>
    <row r="96" ht="15.75" customHeight="1">
      <c r="A96" s="24">
        <v>93.0</v>
      </c>
      <c r="B96" s="24" t="s">
        <v>159</v>
      </c>
      <c r="C96" s="24" t="s">
        <v>159</v>
      </c>
      <c r="D96" s="24" t="s">
        <v>159</v>
      </c>
      <c r="E96" s="24" t="s">
        <v>159</v>
      </c>
      <c r="F96" s="24" t="s">
        <v>159</v>
      </c>
      <c r="G96" s="24" t="s">
        <v>159</v>
      </c>
      <c r="H96" s="24" t="s">
        <v>159</v>
      </c>
      <c r="I96" s="24" t="s">
        <v>17</v>
      </c>
      <c r="J96" s="24" t="s">
        <v>64</v>
      </c>
      <c r="K96" s="24">
        <v>116.04</v>
      </c>
      <c r="L96" s="24">
        <v>136.0</v>
      </c>
      <c r="M96" s="24">
        <v>116.0</v>
      </c>
      <c r="N96" s="24">
        <v>122.5</v>
      </c>
      <c r="O96" s="24">
        <v>110.0</v>
      </c>
      <c r="P96" s="24" t="e">
        <v>#N/A</v>
      </c>
      <c r="Q96" s="24">
        <v>127.81</v>
      </c>
      <c r="R96" s="24">
        <v>20.9525</v>
      </c>
      <c r="S96" s="24">
        <v>219.645</v>
      </c>
      <c r="T96" s="24">
        <v>10.7175</v>
      </c>
    </row>
    <row r="97" ht="15.75" customHeight="1">
      <c r="A97" s="24">
        <v>94.0</v>
      </c>
      <c r="B97" s="24" t="s">
        <v>186</v>
      </c>
      <c r="C97" s="24" t="s">
        <v>186</v>
      </c>
      <c r="D97" s="24" t="s">
        <v>186</v>
      </c>
      <c r="E97" s="24" t="s">
        <v>186</v>
      </c>
      <c r="F97" s="24" t="s">
        <v>186</v>
      </c>
      <c r="G97" s="24" t="s">
        <v>186</v>
      </c>
      <c r="H97" s="24" t="s">
        <v>186</v>
      </c>
      <c r="I97" s="24" t="s">
        <v>17</v>
      </c>
      <c r="J97" s="24" t="s">
        <v>123</v>
      </c>
      <c r="K97" s="24">
        <v>147.37</v>
      </c>
      <c r="L97" s="24">
        <v>154.0</v>
      </c>
      <c r="M97" s="24">
        <v>109.0</v>
      </c>
      <c r="N97" s="24">
        <v>135.5</v>
      </c>
      <c r="O97" s="24">
        <v>122.3</v>
      </c>
      <c r="P97" s="24">
        <v>138.2</v>
      </c>
      <c r="Q97" s="24">
        <v>91.3</v>
      </c>
      <c r="R97" s="24">
        <v>21.325</v>
      </c>
      <c r="S97" s="24">
        <v>109.155</v>
      </c>
      <c r="T97" s="24">
        <v>13.4825</v>
      </c>
    </row>
    <row r="98" ht="15.75" customHeight="1">
      <c r="A98" s="24">
        <v>95.0</v>
      </c>
      <c r="B98" s="24" t="s">
        <v>167</v>
      </c>
      <c r="C98" s="24" t="s">
        <v>167</v>
      </c>
      <c r="D98" s="24" t="s">
        <v>167</v>
      </c>
      <c r="E98" s="24" t="s">
        <v>167</v>
      </c>
      <c r="F98" s="24" t="s">
        <v>167</v>
      </c>
      <c r="G98" s="24" t="s">
        <v>167</v>
      </c>
      <c r="H98" s="24" t="s">
        <v>167</v>
      </c>
      <c r="I98" s="24" t="s">
        <v>17</v>
      </c>
      <c r="J98" s="24" t="s">
        <v>140</v>
      </c>
      <c r="K98" s="24">
        <v>108.24</v>
      </c>
      <c r="L98" s="24">
        <v>99.0</v>
      </c>
      <c r="M98" s="24">
        <v>153.0</v>
      </c>
      <c r="N98" s="24">
        <v>87.5</v>
      </c>
      <c r="O98" s="24">
        <v>114.3</v>
      </c>
      <c r="P98" s="24" t="e">
        <v>#N/A</v>
      </c>
      <c r="Q98" s="24">
        <v>136.49</v>
      </c>
      <c r="R98" s="24">
        <v>26.6225</v>
      </c>
      <c r="S98" s="24">
        <v>196.24</v>
      </c>
      <c r="T98" s="24">
        <v>10.36</v>
      </c>
    </row>
    <row r="99" ht="15.75" customHeight="1">
      <c r="A99" s="24">
        <v>96.0</v>
      </c>
      <c r="B99" s="24" t="s">
        <v>176</v>
      </c>
      <c r="C99" s="24" t="s">
        <v>176</v>
      </c>
      <c r="D99" s="24" t="s">
        <v>176</v>
      </c>
      <c r="E99" s="24" t="s">
        <v>176</v>
      </c>
      <c r="F99" s="24" t="s">
        <v>176</v>
      </c>
      <c r="G99" s="24" t="s">
        <v>176</v>
      </c>
      <c r="H99" s="24" t="s">
        <v>176</v>
      </c>
      <c r="I99" s="24" t="s">
        <v>34</v>
      </c>
      <c r="J99" s="24" t="s">
        <v>20</v>
      </c>
      <c r="K99" s="24">
        <v>124.95</v>
      </c>
      <c r="L99" s="24">
        <v>178.0</v>
      </c>
      <c r="M99" s="24">
        <v>107.0</v>
      </c>
      <c r="N99" s="24">
        <v>125.0</v>
      </c>
      <c r="O99" s="24">
        <v>113.0</v>
      </c>
      <c r="P99" s="24">
        <v>98.7</v>
      </c>
      <c r="Q99" s="24">
        <v>122.96</v>
      </c>
      <c r="R99" s="24">
        <v>27.24</v>
      </c>
      <c r="S99" s="24">
        <v>199.3333333</v>
      </c>
      <c r="T99" s="24">
        <v>17.0</v>
      </c>
    </row>
    <row r="100" ht="15.75" customHeight="1">
      <c r="A100" s="24">
        <v>97.0</v>
      </c>
      <c r="B100" s="24" t="s">
        <v>161</v>
      </c>
      <c r="C100" s="24" t="s">
        <v>161</v>
      </c>
      <c r="D100" s="24" t="s">
        <v>161</v>
      </c>
      <c r="E100" s="24" t="s">
        <v>161</v>
      </c>
      <c r="F100" s="24" t="s">
        <v>161</v>
      </c>
      <c r="G100" s="24" t="s">
        <v>161</v>
      </c>
      <c r="H100" s="24" t="s">
        <v>161</v>
      </c>
      <c r="I100" s="24" t="s">
        <v>34</v>
      </c>
      <c r="J100" s="24" t="s">
        <v>90</v>
      </c>
      <c r="K100" s="24">
        <v>137.53</v>
      </c>
      <c r="L100" s="24">
        <v>113.0</v>
      </c>
      <c r="M100" s="24">
        <v>110.0</v>
      </c>
      <c r="N100" s="24">
        <v>117.0</v>
      </c>
      <c r="O100" s="24">
        <v>105.3</v>
      </c>
      <c r="P100" s="24">
        <v>133.7</v>
      </c>
      <c r="Q100" s="24">
        <v>100.79</v>
      </c>
      <c r="R100" s="24">
        <v>16.9475</v>
      </c>
      <c r="S100" s="24">
        <v>193.0966667</v>
      </c>
      <c r="T100" s="24">
        <v>18.145</v>
      </c>
    </row>
    <row r="101" ht="15.75" customHeight="1">
      <c r="A101" s="24">
        <v>98.0</v>
      </c>
      <c r="B101" s="24" t="s">
        <v>160</v>
      </c>
      <c r="C101" s="24" t="s">
        <v>160</v>
      </c>
      <c r="D101" s="24" t="s">
        <v>160</v>
      </c>
      <c r="E101" s="24" t="s">
        <v>160</v>
      </c>
      <c r="F101" s="24" t="s">
        <v>160</v>
      </c>
      <c r="G101" s="24" t="s">
        <v>160</v>
      </c>
      <c r="H101" s="24" t="s">
        <v>160</v>
      </c>
      <c r="I101" s="24" t="s">
        <v>34</v>
      </c>
      <c r="J101" s="24" t="s">
        <v>68</v>
      </c>
      <c r="K101" s="24">
        <v>99.97</v>
      </c>
      <c r="L101" s="24">
        <v>160.0</v>
      </c>
      <c r="M101" s="24">
        <v>115.0</v>
      </c>
      <c r="N101" s="24">
        <v>103.0</v>
      </c>
      <c r="O101" s="24">
        <v>99.3</v>
      </c>
      <c r="P101" s="24">
        <v>94.4</v>
      </c>
      <c r="Q101" s="24">
        <v>102.95</v>
      </c>
      <c r="R101" s="24">
        <v>13.7375</v>
      </c>
      <c r="S101" s="24">
        <v>198.4166667</v>
      </c>
      <c r="T101" s="24">
        <v>13.875</v>
      </c>
    </row>
    <row r="102" ht="15.75" customHeight="1">
      <c r="A102" s="24">
        <v>99.0</v>
      </c>
      <c r="B102" s="24" t="s">
        <v>145</v>
      </c>
      <c r="C102" s="24" t="s">
        <v>145</v>
      </c>
      <c r="D102" s="24" t="s">
        <v>145</v>
      </c>
      <c r="E102" s="24" t="s">
        <v>145</v>
      </c>
      <c r="F102" s="24" t="s">
        <v>145</v>
      </c>
      <c r="G102" s="24" t="s">
        <v>145</v>
      </c>
      <c r="H102" s="24" t="s">
        <v>145</v>
      </c>
      <c r="I102" s="24" t="s">
        <v>34</v>
      </c>
      <c r="J102" s="24" t="s">
        <v>107</v>
      </c>
      <c r="K102" s="24">
        <v>104.57</v>
      </c>
      <c r="L102" s="24">
        <v>111.0</v>
      </c>
      <c r="M102" s="24">
        <v>106.0</v>
      </c>
      <c r="N102" s="24">
        <v>86.5</v>
      </c>
      <c r="O102" s="24">
        <v>93.3</v>
      </c>
      <c r="P102" s="24">
        <v>67.3</v>
      </c>
      <c r="Q102" s="24">
        <v>87.8</v>
      </c>
      <c r="R102" s="24">
        <v>16.95</v>
      </c>
      <c r="S102" s="24">
        <v>166.7933333</v>
      </c>
      <c r="T102" s="24">
        <v>17.94</v>
      </c>
    </row>
    <row r="103" ht="15.75" customHeight="1">
      <c r="A103" s="24">
        <v>100.0</v>
      </c>
      <c r="B103" s="24" t="s">
        <v>200</v>
      </c>
      <c r="C103" s="24" t="s">
        <v>200</v>
      </c>
      <c r="D103" s="24" t="s">
        <v>200</v>
      </c>
      <c r="E103" s="24" t="s">
        <v>200</v>
      </c>
      <c r="F103" s="24" t="s">
        <v>200</v>
      </c>
      <c r="G103" s="24" t="s">
        <v>1596</v>
      </c>
      <c r="H103" s="24" t="s">
        <v>200</v>
      </c>
      <c r="I103" s="24" t="s">
        <v>34</v>
      </c>
      <c r="J103" s="24" t="s">
        <v>50</v>
      </c>
      <c r="K103" s="24">
        <v>136.08</v>
      </c>
      <c r="L103" s="24">
        <v>135.0</v>
      </c>
      <c r="M103" s="24">
        <v>102.0</v>
      </c>
      <c r="N103" s="24">
        <v>122.0</v>
      </c>
      <c r="O103" s="24">
        <v>119.0</v>
      </c>
      <c r="P103" s="24">
        <v>102.6</v>
      </c>
      <c r="Q103" s="24">
        <v>80.7</v>
      </c>
      <c r="R103" s="24">
        <v>18.925</v>
      </c>
      <c r="S103" s="24">
        <v>105.6366667</v>
      </c>
      <c r="T103" s="24">
        <v>13.205</v>
      </c>
    </row>
    <row r="104" ht="15.75" customHeight="1">
      <c r="A104" s="24">
        <v>101.0</v>
      </c>
      <c r="B104" s="24" t="s">
        <v>197</v>
      </c>
      <c r="C104" s="24" t="s">
        <v>197</v>
      </c>
      <c r="D104" s="24" t="s">
        <v>197</v>
      </c>
      <c r="E104" s="24" t="s">
        <v>197</v>
      </c>
      <c r="F104" s="24" t="s">
        <v>197</v>
      </c>
      <c r="G104" s="24" t="s">
        <v>197</v>
      </c>
      <c r="H104" s="24" t="s">
        <v>197</v>
      </c>
      <c r="I104" s="24" t="s">
        <v>34</v>
      </c>
      <c r="J104" s="24" t="s">
        <v>20</v>
      </c>
      <c r="K104" s="24">
        <v>146.96</v>
      </c>
      <c r="L104" s="24">
        <v>179.0</v>
      </c>
      <c r="M104" s="24">
        <v>124.0</v>
      </c>
      <c r="N104" s="24">
        <v>128.5</v>
      </c>
      <c r="O104" s="24">
        <v>135.3</v>
      </c>
      <c r="P104" s="24" t="e">
        <v>#N/A</v>
      </c>
      <c r="Q104" s="24">
        <v>122.12</v>
      </c>
      <c r="R104" s="24">
        <v>19.78</v>
      </c>
      <c r="S104" s="24">
        <v>188.4</v>
      </c>
      <c r="T104" s="24">
        <v>18.35</v>
      </c>
    </row>
    <row r="105" ht="15.75" customHeight="1">
      <c r="A105" s="24">
        <v>102.0</v>
      </c>
      <c r="B105" s="24" t="s">
        <v>163</v>
      </c>
      <c r="C105" s="24" t="s">
        <v>163</v>
      </c>
      <c r="D105" s="24" t="s">
        <v>163</v>
      </c>
      <c r="E105" s="24" t="s">
        <v>163</v>
      </c>
      <c r="F105" s="24" t="s">
        <v>163</v>
      </c>
      <c r="G105" s="24" t="s">
        <v>163</v>
      </c>
      <c r="H105" s="24" t="s">
        <v>163</v>
      </c>
      <c r="I105" s="24" t="s">
        <v>34</v>
      </c>
      <c r="J105" s="24" t="s">
        <v>20</v>
      </c>
      <c r="K105" s="24">
        <v>132.79</v>
      </c>
      <c r="L105" s="24">
        <v>116.0</v>
      </c>
      <c r="M105" s="24">
        <v>135.0</v>
      </c>
      <c r="N105" s="24">
        <v>111.0</v>
      </c>
      <c r="O105" s="24">
        <v>115.3</v>
      </c>
      <c r="P105" s="24">
        <v>117.4</v>
      </c>
      <c r="Q105" s="24">
        <v>115.69</v>
      </c>
      <c r="R105" s="24">
        <v>19.4225</v>
      </c>
      <c r="S105" s="24">
        <v>208.6033333</v>
      </c>
      <c r="T105" s="24">
        <v>20.155</v>
      </c>
    </row>
    <row r="106" ht="15.75" customHeight="1">
      <c r="A106" s="24">
        <v>103.0</v>
      </c>
      <c r="B106" s="24" t="s">
        <v>194</v>
      </c>
      <c r="C106" s="24" t="s">
        <v>194</v>
      </c>
      <c r="D106" s="24" t="s">
        <v>194</v>
      </c>
      <c r="E106" s="24" t="s">
        <v>194</v>
      </c>
      <c r="F106" s="24" t="s">
        <v>194</v>
      </c>
      <c r="G106" s="24" t="s">
        <v>194</v>
      </c>
      <c r="H106" s="24" t="s">
        <v>194</v>
      </c>
      <c r="I106" s="24" t="s">
        <v>34</v>
      </c>
      <c r="J106" s="24" t="s">
        <v>117</v>
      </c>
      <c r="K106" s="24">
        <v>150.32</v>
      </c>
      <c r="L106" s="24">
        <v>190.0</v>
      </c>
      <c r="M106" s="24">
        <v>131.0</v>
      </c>
      <c r="N106" s="24">
        <v>146.0</v>
      </c>
      <c r="O106" s="24">
        <v>136.7</v>
      </c>
      <c r="P106" s="24">
        <v>138.4</v>
      </c>
      <c r="Q106" s="24">
        <v>144.46</v>
      </c>
      <c r="R106" s="24">
        <v>20.365</v>
      </c>
      <c r="S106" s="24">
        <v>279.805</v>
      </c>
      <c r="T106" s="24">
        <v>13.9575</v>
      </c>
    </row>
    <row r="107" ht="15.75" customHeight="1">
      <c r="A107" s="24">
        <v>104.0</v>
      </c>
      <c r="B107" s="24" t="s">
        <v>174</v>
      </c>
      <c r="C107" s="24" t="s">
        <v>174</v>
      </c>
      <c r="D107" s="24" t="s">
        <v>174</v>
      </c>
      <c r="E107" s="24" t="s">
        <v>174</v>
      </c>
      <c r="F107" s="24" t="s">
        <v>174</v>
      </c>
      <c r="G107" s="24" t="s">
        <v>174</v>
      </c>
      <c r="H107" s="24" t="s">
        <v>174</v>
      </c>
      <c r="I107" s="24" t="s">
        <v>34</v>
      </c>
      <c r="J107" s="24" t="s">
        <v>31</v>
      </c>
      <c r="K107" s="24">
        <v>129.64</v>
      </c>
      <c r="L107" s="24">
        <v>123.0</v>
      </c>
      <c r="M107" s="24">
        <v>114.0</v>
      </c>
      <c r="N107" s="24">
        <v>102.5</v>
      </c>
      <c r="O107" s="24">
        <v>106.7</v>
      </c>
      <c r="P107" s="24">
        <v>140.6</v>
      </c>
      <c r="Q107" s="24">
        <v>119.5</v>
      </c>
      <c r="R107" s="24">
        <v>15.625</v>
      </c>
      <c r="S107" s="24">
        <v>190.13</v>
      </c>
      <c r="T107" s="24">
        <v>16.195</v>
      </c>
    </row>
    <row r="108" ht="15.75" customHeight="1">
      <c r="A108" s="24">
        <v>105.0</v>
      </c>
      <c r="B108" s="24" t="s">
        <v>156</v>
      </c>
      <c r="C108" s="24" t="s">
        <v>156</v>
      </c>
      <c r="D108" s="24" t="s">
        <v>156</v>
      </c>
      <c r="E108" s="24" t="s">
        <v>156</v>
      </c>
      <c r="F108" s="24" t="s">
        <v>156</v>
      </c>
      <c r="G108" s="24" t="s">
        <v>156</v>
      </c>
      <c r="H108" s="24" t="s">
        <v>156</v>
      </c>
      <c r="I108" s="24" t="s">
        <v>34</v>
      </c>
      <c r="J108" s="24" t="s">
        <v>123</v>
      </c>
      <c r="K108" s="24">
        <v>119.75</v>
      </c>
      <c r="L108" s="24">
        <v>110.0</v>
      </c>
      <c r="M108" s="24">
        <v>134.0</v>
      </c>
      <c r="N108" s="24">
        <v>112.0</v>
      </c>
      <c r="O108" s="24">
        <v>109.7</v>
      </c>
      <c r="P108" s="24">
        <v>107.0</v>
      </c>
      <c r="Q108" s="24">
        <v>123.72</v>
      </c>
      <c r="R108" s="24">
        <v>21.18</v>
      </c>
      <c r="S108" s="24">
        <v>195.3233333</v>
      </c>
      <c r="T108" s="24">
        <v>23.485</v>
      </c>
    </row>
    <row r="109" ht="15.75" customHeight="1">
      <c r="A109" s="24">
        <v>106.0</v>
      </c>
      <c r="B109" s="24" t="s">
        <v>212</v>
      </c>
      <c r="C109" s="24" t="s">
        <v>212</v>
      </c>
      <c r="D109" s="24" t="s">
        <v>212</v>
      </c>
      <c r="E109" s="24" t="s">
        <v>212</v>
      </c>
      <c r="F109" s="24" t="s">
        <v>212</v>
      </c>
      <c r="G109" s="24" t="s">
        <v>212</v>
      </c>
      <c r="H109" s="24" t="s">
        <v>212</v>
      </c>
      <c r="I109" s="24" t="s">
        <v>34</v>
      </c>
      <c r="J109" s="24" t="s">
        <v>18</v>
      </c>
      <c r="K109" s="24">
        <v>146.53</v>
      </c>
      <c r="L109" s="24">
        <v>200.0</v>
      </c>
      <c r="M109" s="24">
        <v>136.0</v>
      </c>
      <c r="N109" s="24">
        <v>143.0</v>
      </c>
      <c r="O109" s="24">
        <v>133.0</v>
      </c>
      <c r="P109" s="24">
        <v>115.2</v>
      </c>
      <c r="Q109" s="24">
        <v>165.25</v>
      </c>
      <c r="R109" s="24">
        <v>35.3125</v>
      </c>
      <c r="S109" s="24">
        <v>271.77</v>
      </c>
      <c r="T109" s="24">
        <v>16.655</v>
      </c>
    </row>
    <row r="110" ht="15.75" customHeight="1">
      <c r="A110" s="24">
        <v>107.0</v>
      </c>
      <c r="B110" s="24" t="s">
        <v>157</v>
      </c>
      <c r="C110" s="24" t="s">
        <v>157</v>
      </c>
      <c r="D110" s="24" t="s">
        <v>157</v>
      </c>
      <c r="E110" s="24" t="s">
        <v>157</v>
      </c>
      <c r="F110" s="24" t="s">
        <v>157</v>
      </c>
      <c r="G110" s="24" t="s">
        <v>157</v>
      </c>
      <c r="H110" s="24" t="s">
        <v>157</v>
      </c>
      <c r="I110" s="24" t="s">
        <v>61</v>
      </c>
      <c r="J110" s="24" t="s">
        <v>31</v>
      </c>
      <c r="K110" s="24" t="e">
        <v>#N/A</v>
      </c>
      <c r="L110" s="24">
        <v>73.0</v>
      </c>
      <c r="M110" s="24">
        <v>92.0</v>
      </c>
      <c r="N110" s="24">
        <v>89.0</v>
      </c>
      <c r="O110" s="24">
        <v>100.0</v>
      </c>
      <c r="P110" s="24">
        <v>139.2</v>
      </c>
      <c r="Q110" s="24">
        <v>102.84</v>
      </c>
      <c r="R110" s="24">
        <v>20.71</v>
      </c>
      <c r="S110" s="24">
        <v>156.97</v>
      </c>
      <c r="T110" s="24">
        <v>17.205</v>
      </c>
    </row>
    <row r="111" ht="15.75" customHeight="1">
      <c r="A111" s="24">
        <v>108.0</v>
      </c>
      <c r="B111" s="24" t="s">
        <v>187</v>
      </c>
      <c r="C111" s="24" t="s">
        <v>187</v>
      </c>
      <c r="D111" s="24" t="s">
        <v>187</v>
      </c>
      <c r="E111" s="24" t="s">
        <v>187</v>
      </c>
      <c r="F111" s="24" t="s">
        <v>187</v>
      </c>
      <c r="G111" s="24" t="s">
        <v>187</v>
      </c>
      <c r="H111" s="24" t="s">
        <v>187</v>
      </c>
      <c r="I111" s="24" t="s">
        <v>61</v>
      </c>
      <c r="J111" s="24" t="s">
        <v>102</v>
      </c>
      <c r="K111" s="24">
        <v>91.55</v>
      </c>
      <c r="L111" s="24">
        <v>140.0</v>
      </c>
      <c r="M111" s="24">
        <v>108.0</v>
      </c>
      <c r="N111" s="24">
        <v>111.0</v>
      </c>
      <c r="O111" s="24">
        <v>111.7</v>
      </c>
      <c r="P111" s="24">
        <v>95.1</v>
      </c>
      <c r="Q111" s="24">
        <v>118.07</v>
      </c>
      <c r="R111" s="24">
        <v>21.5175</v>
      </c>
      <c r="S111" s="24">
        <v>203.2183333</v>
      </c>
      <c r="T111" s="24">
        <v>13.8275</v>
      </c>
    </row>
    <row r="112" ht="15.75" customHeight="1">
      <c r="A112" s="24">
        <v>109.0</v>
      </c>
      <c r="B112" s="24" t="s">
        <v>198</v>
      </c>
      <c r="C112" s="24" t="s">
        <v>198</v>
      </c>
      <c r="D112" s="24" t="s">
        <v>198</v>
      </c>
      <c r="E112" s="24" t="s">
        <v>198</v>
      </c>
      <c r="F112" s="24" t="s">
        <v>198</v>
      </c>
      <c r="G112" s="24" t="s">
        <v>198</v>
      </c>
      <c r="H112" s="24" t="s">
        <v>198</v>
      </c>
      <c r="I112" s="24" t="s">
        <v>61</v>
      </c>
      <c r="J112" s="24" t="s">
        <v>70</v>
      </c>
      <c r="K112" s="24">
        <v>142.68</v>
      </c>
      <c r="L112" s="24">
        <v>151.0</v>
      </c>
      <c r="M112" s="24">
        <v>120.0</v>
      </c>
      <c r="N112" s="24">
        <v>119.0</v>
      </c>
      <c r="O112" s="24">
        <v>122.7</v>
      </c>
      <c r="P112" s="24">
        <v>70.6</v>
      </c>
      <c r="Q112" s="24">
        <v>121.34</v>
      </c>
      <c r="R112" s="24">
        <v>21.335</v>
      </c>
      <c r="S112" s="24">
        <v>207.685</v>
      </c>
      <c r="T112" s="24">
        <v>8.0275</v>
      </c>
    </row>
    <row r="113" ht="15.75" customHeight="1">
      <c r="A113" s="24">
        <v>110.0</v>
      </c>
      <c r="B113" s="24" t="s">
        <v>154</v>
      </c>
      <c r="C113" s="24" t="s">
        <v>154</v>
      </c>
      <c r="D113" s="24" t="s">
        <v>154</v>
      </c>
      <c r="E113" s="24" t="s">
        <v>154</v>
      </c>
      <c r="F113" s="24" t="s">
        <v>154</v>
      </c>
      <c r="G113" s="24" t="s">
        <v>154</v>
      </c>
      <c r="H113" s="24" t="s">
        <v>154</v>
      </c>
      <c r="I113" s="24" t="s">
        <v>75</v>
      </c>
      <c r="J113" s="24" t="s">
        <v>58</v>
      </c>
      <c r="K113" s="24">
        <v>78.63</v>
      </c>
      <c r="L113" s="24">
        <v>82.0</v>
      </c>
      <c r="M113" s="24">
        <v>67.0</v>
      </c>
      <c r="N113" s="24">
        <v>86.5</v>
      </c>
      <c r="O113" s="24">
        <v>82.0</v>
      </c>
      <c r="P113" s="24" t="e">
        <v>#N/A</v>
      </c>
      <c r="Q113" s="24">
        <v>85.09</v>
      </c>
      <c r="R113" s="24">
        <v>17.2725</v>
      </c>
      <c r="S113" s="24">
        <v>139.19</v>
      </c>
      <c r="T113" s="24">
        <v>12.285</v>
      </c>
    </row>
    <row r="114" ht="15.75" customHeight="1">
      <c r="A114" s="24">
        <v>111.0</v>
      </c>
      <c r="B114" s="24" t="s">
        <v>142</v>
      </c>
      <c r="C114" s="24" t="s">
        <v>142</v>
      </c>
      <c r="D114" s="24" t="s">
        <v>142</v>
      </c>
      <c r="E114" s="24" t="s">
        <v>142</v>
      </c>
      <c r="F114" s="24" t="s">
        <v>142</v>
      </c>
      <c r="G114" s="24" t="s">
        <v>142</v>
      </c>
      <c r="H114" s="24" t="s">
        <v>142</v>
      </c>
      <c r="I114" s="24" t="s">
        <v>75</v>
      </c>
      <c r="J114" s="24" t="s">
        <v>53</v>
      </c>
      <c r="K114" s="24">
        <v>82.61</v>
      </c>
      <c r="L114" s="24">
        <v>74.0</v>
      </c>
      <c r="M114" s="24">
        <v>88.0</v>
      </c>
      <c r="N114" s="24">
        <v>77.5</v>
      </c>
      <c r="O114" s="24">
        <v>86.3</v>
      </c>
      <c r="P114" s="24">
        <v>108.0</v>
      </c>
      <c r="Q114" s="24">
        <v>70.65</v>
      </c>
      <c r="R114" s="24">
        <v>16.4125</v>
      </c>
      <c r="S114" s="24">
        <v>148.1333333</v>
      </c>
      <c r="T114" s="24">
        <v>15.2</v>
      </c>
    </row>
    <row r="115" ht="15.75" customHeight="1">
      <c r="A115" s="24">
        <v>112.0</v>
      </c>
      <c r="B115" s="24" t="s">
        <v>148</v>
      </c>
      <c r="C115" s="24" t="s">
        <v>148</v>
      </c>
      <c r="D115" s="24" t="s">
        <v>148</v>
      </c>
      <c r="E115" s="24" t="s">
        <v>148</v>
      </c>
      <c r="F115" s="24" t="s">
        <v>148</v>
      </c>
      <c r="G115" s="24" t="s">
        <v>148</v>
      </c>
      <c r="H115" s="24" t="s">
        <v>148</v>
      </c>
      <c r="I115" s="24" t="s">
        <v>75</v>
      </c>
      <c r="J115" s="24" t="s">
        <v>66</v>
      </c>
      <c r="K115" s="24">
        <v>65.35</v>
      </c>
      <c r="L115" s="24">
        <v>92.0</v>
      </c>
      <c r="M115" s="24">
        <v>100.0</v>
      </c>
      <c r="N115" s="24">
        <v>81.5</v>
      </c>
      <c r="O115" s="24">
        <v>98.0</v>
      </c>
      <c r="P115" s="24">
        <v>92.7</v>
      </c>
      <c r="Q115" s="24">
        <v>72.91</v>
      </c>
      <c r="R115" s="24">
        <v>16.7275</v>
      </c>
      <c r="S115" s="24">
        <v>160.8333333</v>
      </c>
      <c r="T115" s="24">
        <v>14.0</v>
      </c>
    </row>
    <row r="116" ht="15.75" customHeight="1">
      <c r="A116" s="24">
        <v>113.0</v>
      </c>
      <c r="B116" s="24" t="s">
        <v>136</v>
      </c>
      <c r="C116" s="24" t="s">
        <v>136</v>
      </c>
      <c r="D116" s="24" t="s">
        <v>136</v>
      </c>
      <c r="E116" s="24" t="s">
        <v>136</v>
      </c>
      <c r="F116" s="24" t="s">
        <v>136</v>
      </c>
      <c r="G116" s="24" t="s">
        <v>136</v>
      </c>
      <c r="H116" s="24" t="s">
        <v>136</v>
      </c>
      <c r="I116" s="24" t="s">
        <v>75</v>
      </c>
      <c r="J116" s="24" t="s">
        <v>123</v>
      </c>
      <c r="K116" s="24">
        <v>83.23</v>
      </c>
      <c r="L116" s="24">
        <v>66.0</v>
      </c>
      <c r="M116" s="24">
        <v>94.0</v>
      </c>
      <c r="N116" s="24">
        <v>69.0</v>
      </c>
      <c r="O116" s="24">
        <v>86.3</v>
      </c>
      <c r="P116" s="24">
        <v>63.8</v>
      </c>
      <c r="Q116" s="24">
        <v>67.09</v>
      </c>
      <c r="R116" s="24">
        <v>15.0225</v>
      </c>
      <c r="S116" s="24">
        <v>150.175</v>
      </c>
      <c r="T116" s="24">
        <v>13.5125</v>
      </c>
    </row>
    <row r="117" ht="15.75" customHeight="1">
      <c r="A117" s="24">
        <v>114.0</v>
      </c>
      <c r="B117" s="24" t="s">
        <v>151</v>
      </c>
      <c r="C117" s="24" t="s">
        <v>151</v>
      </c>
      <c r="D117" s="24" t="s">
        <v>151</v>
      </c>
      <c r="E117" s="24" t="s">
        <v>151</v>
      </c>
      <c r="F117" s="24" t="s">
        <v>151</v>
      </c>
      <c r="G117" s="24" t="s">
        <v>151</v>
      </c>
      <c r="H117" s="24" t="s">
        <v>151</v>
      </c>
      <c r="I117" s="24" t="s">
        <v>75</v>
      </c>
      <c r="J117" s="24" t="s">
        <v>31</v>
      </c>
      <c r="K117" s="24">
        <v>86.74</v>
      </c>
      <c r="L117" s="24">
        <v>71.0</v>
      </c>
      <c r="M117" s="24">
        <v>78.0</v>
      </c>
      <c r="N117" s="24">
        <v>77.0</v>
      </c>
      <c r="O117" s="24">
        <v>85.3</v>
      </c>
      <c r="P117" s="24">
        <v>154.8</v>
      </c>
      <c r="Q117" s="24">
        <v>79.73</v>
      </c>
      <c r="R117" s="24">
        <v>17.6825</v>
      </c>
      <c r="S117" s="24">
        <v>140.05</v>
      </c>
      <c r="T117" s="24">
        <v>16.575</v>
      </c>
    </row>
    <row r="118" ht="15.75" customHeight="1">
      <c r="A118" s="24">
        <v>115.0</v>
      </c>
      <c r="B118" s="24" t="s">
        <v>155</v>
      </c>
      <c r="C118" s="24" t="s">
        <v>155</v>
      </c>
      <c r="D118" s="24" t="s">
        <v>155</v>
      </c>
      <c r="E118" s="24" t="s">
        <v>155</v>
      </c>
      <c r="F118" s="24" t="s">
        <v>155</v>
      </c>
      <c r="G118" s="24" t="s">
        <v>155</v>
      </c>
      <c r="H118" s="24" t="s">
        <v>155</v>
      </c>
      <c r="I118" s="24" t="s">
        <v>75</v>
      </c>
      <c r="J118" s="24" t="s">
        <v>70</v>
      </c>
      <c r="K118" s="24">
        <v>135.37</v>
      </c>
      <c r="L118" s="24">
        <v>103.0</v>
      </c>
      <c r="M118" s="24">
        <v>112.0</v>
      </c>
      <c r="N118" s="24">
        <v>104.5</v>
      </c>
      <c r="O118" s="24">
        <v>108.3</v>
      </c>
      <c r="P118" s="24">
        <v>146.7</v>
      </c>
      <c r="Q118" s="24">
        <v>95.02</v>
      </c>
      <c r="R118" s="24">
        <v>20.755</v>
      </c>
      <c r="S118" s="24">
        <v>183.5</v>
      </c>
      <c r="T118" s="24">
        <v>14.75</v>
      </c>
    </row>
    <row r="119" ht="15.75" customHeight="1">
      <c r="A119" s="24">
        <v>116.0</v>
      </c>
      <c r="B119" s="24" t="s">
        <v>182</v>
      </c>
      <c r="C119" s="24" t="s">
        <v>182</v>
      </c>
      <c r="D119" s="24" t="s">
        <v>182</v>
      </c>
      <c r="E119" s="24" t="s">
        <v>182</v>
      </c>
      <c r="F119" s="24" t="s">
        <v>182</v>
      </c>
      <c r="G119" s="24" t="s">
        <v>182</v>
      </c>
      <c r="H119" s="24" t="s">
        <v>182</v>
      </c>
      <c r="I119" s="24" t="s">
        <v>34</v>
      </c>
      <c r="J119" s="24" t="s">
        <v>47</v>
      </c>
      <c r="K119" s="24">
        <v>128.6</v>
      </c>
      <c r="L119" s="24">
        <v>145.0</v>
      </c>
      <c r="M119" s="24">
        <v>127.0</v>
      </c>
      <c r="N119" s="24">
        <v>132.0</v>
      </c>
      <c r="O119" s="24">
        <v>133.3</v>
      </c>
      <c r="P119" s="24">
        <v>48.8</v>
      </c>
      <c r="Q119" s="24">
        <v>120.59</v>
      </c>
      <c r="R119" s="24">
        <v>25.8975</v>
      </c>
      <c r="S119" s="24">
        <v>212.4166667</v>
      </c>
      <c r="T119" s="24">
        <v>19.375</v>
      </c>
    </row>
    <row r="120" ht="15.75" customHeight="1">
      <c r="A120" s="24">
        <v>117.0</v>
      </c>
      <c r="B120" s="24" t="s">
        <v>206</v>
      </c>
      <c r="C120" s="24" t="s">
        <v>206</v>
      </c>
      <c r="D120" s="24" t="s">
        <v>206</v>
      </c>
      <c r="E120" s="24" t="s">
        <v>206</v>
      </c>
      <c r="F120" s="24" t="s">
        <v>206</v>
      </c>
      <c r="G120" s="24" t="s">
        <v>206</v>
      </c>
      <c r="H120" s="24" t="s">
        <v>206</v>
      </c>
      <c r="I120" s="24" t="s">
        <v>34</v>
      </c>
      <c r="J120" s="24" t="s">
        <v>18</v>
      </c>
      <c r="K120" s="24">
        <v>140.76</v>
      </c>
      <c r="L120" s="24">
        <v>189.0</v>
      </c>
      <c r="M120" s="24">
        <v>147.0</v>
      </c>
      <c r="N120" s="24">
        <v>161.0</v>
      </c>
      <c r="O120" s="24">
        <v>154.3</v>
      </c>
      <c r="P120" s="24">
        <v>111.6</v>
      </c>
      <c r="Q120" s="24">
        <v>158.73</v>
      </c>
      <c r="R120" s="24">
        <v>32.4325</v>
      </c>
      <c r="S120" s="24">
        <v>262.8333333</v>
      </c>
      <c r="T120" s="24">
        <v>8.5</v>
      </c>
    </row>
    <row r="121" ht="15.75" customHeight="1">
      <c r="A121" s="24">
        <v>118.0</v>
      </c>
      <c r="B121" s="24" t="s">
        <v>195</v>
      </c>
      <c r="C121" s="24" t="s">
        <v>195</v>
      </c>
      <c r="D121" s="24" t="s">
        <v>195</v>
      </c>
      <c r="E121" s="24" t="s">
        <v>195</v>
      </c>
      <c r="F121" s="24" t="s">
        <v>195</v>
      </c>
      <c r="G121" s="24" t="s">
        <v>195</v>
      </c>
      <c r="H121" s="24" t="s">
        <v>195</v>
      </c>
      <c r="I121" s="24" t="s">
        <v>34</v>
      </c>
      <c r="J121" s="24" t="s">
        <v>102</v>
      </c>
      <c r="K121" s="24">
        <v>132.73</v>
      </c>
      <c r="L121" s="24">
        <v>118.0</v>
      </c>
      <c r="M121" s="24">
        <v>118.0</v>
      </c>
      <c r="N121" s="24">
        <v>101.0</v>
      </c>
      <c r="O121" s="24">
        <v>119.3</v>
      </c>
      <c r="P121" s="24">
        <v>105.7</v>
      </c>
      <c r="Q121" s="24">
        <v>72.19</v>
      </c>
      <c r="R121" s="24">
        <v>17.7975</v>
      </c>
      <c r="S121" s="24">
        <v>88.12333333</v>
      </c>
      <c r="T121" s="24">
        <v>12.685</v>
      </c>
    </row>
    <row r="122" ht="15.75" customHeight="1">
      <c r="A122" s="24">
        <v>119.0</v>
      </c>
      <c r="B122" s="24" t="s">
        <v>153</v>
      </c>
      <c r="C122" s="24" t="s">
        <v>153</v>
      </c>
      <c r="D122" s="24" t="s">
        <v>153</v>
      </c>
      <c r="E122" s="24" t="s">
        <v>153</v>
      </c>
      <c r="F122" s="24" t="s">
        <v>153</v>
      </c>
      <c r="G122" s="24" t="s">
        <v>153</v>
      </c>
      <c r="H122" s="24" t="s">
        <v>153</v>
      </c>
      <c r="I122" s="24" t="s">
        <v>34</v>
      </c>
      <c r="J122" s="24" t="s">
        <v>81</v>
      </c>
      <c r="K122" s="24">
        <v>130.37</v>
      </c>
      <c r="L122" s="24">
        <v>156.0</v>
      </c>
      <c r="M122" s="24">
        <v>152.0</v>
      </c>
      <c r="N122" s="24">
        <v>109.5</v>
      </c>
      <c r="O122" s="24">
        <v>128.3</v>
      </c>
      <c r="P122" s="24">
        <v>85.2</v>
      </c>
      <c r="Q122" s="24">
        <v>124.87</v>
      </c>
      <c r="R122" s="24">
        <v>22.9675</v>
      </c>
      <c r="S122" s="24">
        <v>213.3783333</v>
      </c>
      <c r="T122" s="24">
        <v>17.5675</v>
      </c>
    </row>
    <row r="123" ht="15.75" customHeight="1">
      <c r="A123" s="24">
        <v>120.0</v>
      </c>
      <c r="B123" s="24" t="s">
        <v>216</v>
      </c>
      <c r="C123" s="24" t="s">
        <v>216</v>
      </c>
      <c r="D123" s="24" t="s">
        <v>216</v>
      </c>
      <c r="E123" s="24" t="s">
        <v>216</v>
      </c>
      <c r="F123" s="24" t="s">
        <v>216</v>
      </c>
      <c r="G123" s="24" t="s">
        <v>216</v>
      </c>
      <c r="H123" s="24" t="s">
        <v>216</v>
      </c>
      <c r="I123" s="24" t="s">
        <v>34</v>
      </c>
      <c r="J123" s="24" t="s">
        <v>140</v>
      </c>
      <c r="K123" s="24">
        <v>132.02</v>
      </c>
      <c r="L123" s="24">
        <v>205.0</v>
      </c>
      <c r="M123" s="24">
        <v>149.0</v>
      </c>
      <c r="N123" s="24">
        <v>154.0</v>
      </c>
      <c r="O123" s="24">
        <v>165.7</v>
      </c>
      <c r="P123" s="24">
        <v>67.6</v>
      </c>
      <c r="Q123" s="24">
        <v>138.69</v>
      </c>
      <c r="R123" s="24">
        <v>20.4225</v>
      </c>
      <c r="S123" s="24">
        <v>233.875</v>
      </c>
      <c r="T123" s="24">
        <v>13.8125</v>
      </c>
    </row>
    <row r="124" ht="15.75" customHeight="1">
      <c r="A124" s="24">
        <v>121.0</v>
      </c>
      <c r="B124" s="24" t="s">
        <v>205</v>
      </c>
      <c r="C124" s="24" t="s">
        <v>205</v>
      </c>
      <c r="D124" s="24" t="s">
        <v>205</v>
      </c>
      <c r="E124" s="24" t="s">
        <v>205</v>
      </c>
      <c r="F124" s="24" t="s">
        <v>205</v>
      </c>
      <c r="G124" s="24" t="s">
        <v>205</v>
      </c>
      <c r="H124" s="24" t="s">
        <v>205</v>
      </c>
      <c r="I124" s="24" t="s">
        <v>34</v>
      </c>
      <c r="J124" s="24" t="s">
        <v>114</v>
      </c>
      <c r="K124" s="24">
        <v>150.3</v>
      </c>
      <c r="L124" s="24">
        <v>187.0</v>
      </c>
      <c r="M124" s="24">
        <v>158.0</v>
      </c>
      <c r="N124" s="24">
        <v>143.0</v>
      </c>
      <c r="O124" s="24">
        <v>159.0</v>
      </c>
      <c r="P124" s="24" t="e">
        <v>#N/A</v>
      </c>
      <c r="Q124" s="24">
        <v>141.2</v>
      </c>
      <c r="R124" s="24">
        <v>35.05</v>
      </c>
      <c r="S124" s="24">
        <v>241.2883333</v>
      </c>
      <c r="T124" s="24">
        <v>19.1825</v>
      </c>
    </row>
    <row r="125" ht="15.75" customHeight="1">
      <c r="A125" s="24">
        <v>122.0</v>
      </c>
      <c r="B125" s="24" t="s">
        <v>199</v>
      </c>
      <c r="C125" s="24" t="s">
        <v>199</v>
      </c>
      <c r="D125" s="24" t="s">
        <v>199</v>
      </c>
      <c r="E125" s="24" t="s">
        <v>199</v>
      </c>
      <c r="F125" s="24" t="s">
        <v>199</v>
      </c>
      <c r="G125" s="24" t="s">
        <v>199</v>
      </c>
      <c r="H125" s="24" t="s">
        <v>199</v>
      </c>
      <c r="I125" s="24" t="s">
        <v>34</v>
      </c>
      <c r="J125" s="24" t="s">
        <v>66</v>
      </c>
      <c r="K125" s="24">
        <v>147.57</v>
      </c>
      <c r="L125" s="24">
        <v>143.0</v>
      </c>
      <c r="M125" s="24">
        <v>151.0</v>
      </c>
      <c r="N125" s="24">
        <v>133.0</v>
      </c>
      <c r="O125" s="24">
        <v>141.0</v>
      </c>
      <c r="P125" s="24">
        <v>149.4</v>
      </c>
      <c r="Q125" s="24">
        <v>82.85</v>
      </c>
      <c r="R125" s="24">
        <v>19.2125</v>
      </c>
      <c r="S125" s="24">
        <v>110.8716667</v>
      </c>
      <c r="T125" s="24">
        <v>12.8075</v>
      </c>
    </row>
    <row r="126" ht="15.75" customHeight="1">
      <c r="A126" s="24">
        <v>123.0</v>
      </c>
      <c r="B126" s="24" t="s">
        <v>201</v>
      </c>
      <c r="C126" s="24" t="s">
        <v>201</v>
      </c>
      <c r="D126" s="24" t="s">
        <v>201</v>
      </c>
      <c r="E126" s="24" t="s">
        <v>201</v>
      </c>
      <c r="F126" s="24" t="s">
        <v>201</v>
      </c>
      <c r="G126" s="24" t="s">
        <v>201</v>
      </c>
      <c r="H126" s="24" t="s">
        <v>201</v>
      </c>
      <c r="I126" s="24" t="s">
        <v>34</v>
      </c>
      <c r="J126" s="24" t="s">
        <v>36</v>
      </c>
      <c r="K126" s="24">
        <v>143.76</v>
      </c>
      <c r="L126" s="24">
        <v>166.0</v>
      </c>
      <c r="M126" s="24">
        <v>137.0</v>
      </c>
      <c r="N126" s="24">
        <v>111.0</v>
      </c>
      <c r="O126" s="24">
        <v>116.7</v>
      </c>
      <c r="P126" s="24">
        <v>153.1</v>
      </c>
      <c r="Q126" s="24">
        <v>78.22</v>
      </c>
      <c r="R126" s="24">
        <v>19.055</v>
      </c>
      <c r="S126" s="24">
        <v>110.0233333</v>
      </c>
      <c r="T126" s="24">
        <v>13.285</v>
      </c>
    </row>
    <row r="127" ht="15.75" customHeight="1">
      <c r="A127" s="24">
        <v>124.0</v>
      </c>
      <c r="B127" s="24" t="s">
        <v>158</v>
      </c>
      <c r="C127" s="24" t="s">
        <v>158</v>
      </c>
      <c r="D127" s="24" t="s">
        <v>158</v>
      </c>
      <c r="E127" s="24" t="s">
        <v>158</v>
      </c>
      <c r="F127" s="24" t="s">
        <v>158</v>
      </c>
      <c r="G127" s="24" t="s">
        <v>158</v>
      </c>
      <c r="H127" s="24" t="s">
        <v>158</v>
      </c>
      <c r="I127" s="24" t="s">
        <v>17</v>
      </c>
      <c r="J127" s="24" t="s">
        <v>111</v>
      </c>
      <c r="K127" s="24">
        <v>80.23</v>
      </c>
      <c r="L127" s="24">
        <v>106.0</v>
      </c>
      <c r="M127" s="24">
        <v>130.0</v>
      </c>
      <c r="N127" s="24">
        <v>96.5</v>
      </c>
      <c r="O127" s="24">
        <v>108.7</v>
      </c>
      <c r="P127" s="24" t="e">
        <v>#N/A</v>
      </c>
      <c r="Q127" s="24">
        <v>108.52</v>
      </c>
      <c r="R127" s="24">
        <v>21.88</v>
      </c>
      <c r="S127" s="24">
        <v>169.745</v>
      </c>
      <c r="T127" s="24">
        <v>11.6175</v>
      </c>
    </row>
    <row r="128" ht="15.75" customHeight="1">
      <c r="A128" s="24">
        <v>125.0</v>
      </c>
      <c r="B128" s="24" t="s">
        <v>449</v>
      </c>
      <c r="C128" s="24" t="s">
        <v>449</v>
      </c>
      <c r="D128" s="24" t="s">
        <v>449</v>
      </c>
      <c r="E128" s="24" t="s">
        <v>449</v>
      </c>
      <c r="F128" s="24" t="s">
        <v>449</v>
      </c>
      <c r="G128" s="24" t="s">
        <v>449</v>
      </c>
      <c r="H128" s="24" t="s">
        <v>449</v>
      </c>
      <c r="I128" s="24" t="e">
        <v>#N/A</v>
      </c>
      <c r="J128" s="24" t="e">
        <v>#N/A</v>
      </c>
      <c r="K128" s="24">
        <v>126.74</v>
      </c>
      <c r="L128" s="24">
        <v>86.0</v>
      </c>
      <c r="M128" s="24" t="e">
        <v>#N/A</v>
      </c>
      <c r="N128" s="24" t="e">
        <v>#N/A</v>
      </c>
      <c r="O128" s="24" t="e">
        <v>#N/A</v>
      </c>
      <c r="P128" s="24" t="e">
        <v>#N/A</v>
      </c>
      <c r="Q128" s="24" t="e">
        <v>#N/A</v>
      </c>
      <c r="R128" s="24" t="e">
        <v>#N/A</v>
      </c>
      <c r="S128" s="24" t="e">
        <v>#N/A</v>
      </c>
      <c r="T128" s="24" t="e">
        <v>#N/A</v>
      </c>
    </row>
    <row r="129" ht="15.75" customHeight="1">
      <c r="A129" s="24">
        <v>126.0</v>
      </c>
      <c r="B129" s="24" t="s">
        <v>173</v>
      </c>
      <c r="C129" s="24" t="s">
        <v>173</v>
      </c>
      <c r="D129" s="24" t="s">
        <v>173</v>
      </c>
      <c r="E129" s="24" t="s">
        <v>173</v>
      </c>
      <c r="F129" s="24" t="s">
        <v>173</v>
      </c>
      <c r="G129" s="24" t="s">
        <v>173</v>
      </c>
      <c r="H129" s="24" t="s">
        <v>173</v>
      </c>
      <c r="I129" s="24" t="s">
        <v>17</v>
      </c>
      <c r="J129" s="24" t="s">
        <v>140</v>
      </c>
      <c r="K129" s="24">
        <v>104.8</v>
      </c>
      <c r="L129" s="24">
        <v>112.0</v>
      </c>
      <c r="M129" s="24">
        <v>96.0</v>
      </c>
      <c r="N129" s="24">
        <v>101.0</v>
      </c>
      <c r="O129" s="24">
        <v>81.0</v>
      </c>
      <c r="P129" s="24" t="e">
        <v>#N/A</v>
      </c>
      <c r="Q129" s="24">
        <v>84.83</v>
      </c>
      <c r="R129" s="24">
        <v>17.2075</v>
      </c>
      <c r="S129" s="24">
        <v>157.8416667</v>
      </c>
      <c r="T129" s="24">
        <v>19.0125</v>
      </c>
    </row>
    <row r="130" ht="15.75" customHeight="1">
      <c r="A130" s="24">
        <v>127.0</v>
      </c>
      <c r="B130" s="24" t="s">
        <v>218</v>
      </c>
      <c r="C130" s="24" t="s">
        <v>218</v>
      </c>
      <c r="D130" s="24" t="s">
        <v>218</v>
      </c>
      <c r="E130" s="24" t="s">
        <v>218</v>
      </c>
      <c r="F130" s="24" t="s">
        <v>218</v>
      </c>
      <c r="G130" s="24" t="s">
        <v>218</v>
      </c>
      <c r="H130" s="24" t="s">
        <v>218</v>
      </c>
      <c r="I130" s="24" t="s">
        <v>34</v>
      </c>
      <c r="J130" s="24" t="s">
        <v>66</v>
      </c>
      <c r="K130" s="24">
        <v>148.35</v>
      </c>
      <c r="L130" s="24">
        <v>174.0</v>
      </c>
      <c r="M130" s="24">
        <v>154.0</v>
      </c>
      <c r="N130" s="24">
        <v>163.5</v>
      </c>
      <c r="O130" s="24">
        <v>160.3</v>
      </c>
      <c r="P130" s="24" t="e">
        <v>#N/A</v>
      </c>
      <c r="Q130" s="24">
        <v>159.61</v>
      </c>
      <c r="R130" s="24">
        <v>32.1525</v>
      </c>
      <c r="S130" s="24">
        <v>224.2033333</v>
      </c>
      <c r="T130" s="24">
        <v>21.305</v>
      </c>
    </row>
    <row r="131" ht="15.75" customHeight="1">
      <c r="A131" s="24">
        <v>128.0</v>
      </c>
      <c r="B131" s="24" t="s">
        <v>172</v>
      </c>
      <c r="C131" s="24" t="s">
        <v>172</v>
      </c>
      <c r="D131" s="24" t="s">
        <v>172</v>
      </c>
      <c r="E131" s="24" t="s">
        <v>172</v>
      </c>
      <c r="F131" s="24" t="s">
        <v>172</v>
      </c>
      <c r="G131" s="24" t="s">
        <v>172</v>
      </c>
      <c r="H131" s="24" t="s">
        <v>172</v>
      </c>
      <c r="I131" s="24" t="s">
        <v>34</v>
      </c>
      <c r="J131" s="24" t="s">
        <v>23</v>
      </c>
      <c r="K131" s="24">
        <v>126.62</v>
      </c>
      <c r="L131" s="24">
        <v>117.0</v>
      </c>
      <c r="M131" s="24">
        <v>121.0</v>
      </c>
      <c r="N131" s="24">
        <v>91.0</v>
      </c>
      <c r="O131" s="24">
        <v>117.0</v>
      </c>
      <c r="P131" s="24">
        <v>86.7</v>
      </c>
      <c r="Q131" s="24">
        <v>67.81</v>
      </c>
      <c r="R131" s="24">
        <v>16.7025</v>
      </c>
      <c r="S131" s="24">
        <v>76.615</v>
      </c>
      <c r="T131" s="24">
        <v>11.9225</v>
      </c>
    </row>
    <row r="132" ht="15.75" customHeight="1">
      <c r="A132" s="24">
        <v>129.0</v>
      </c>
      <c r="B132" s="24" t="s">
        <v>694</v>
      </c>
      <c r="C132" s="24" t="s">
        <v>233</v>
      </c>
      <c r="D132" s="24" t="s">
        <v>233</v>
      </c>
      <c r="E132" s="24" t="s">
        <v>233</v>
      </c>
      <c r="F132" s="24" t="s">
        <v>233</v>
      </c>
      <c r="G132" s="24" t="s">
        <v>694</v>
      </c>
      <c r="H132" s="24" t="s">
        <v>233</v>
      </c>
      <c r="I132" s="24" t="s">
        <v>34</v>
      </c>
      <c r="J132" s="24" t="s">
        <v>111</v>
      </c>
      <c r="K132" s="24">
        <v>150.09</v>
      </c>
      <c r="L132" s="24">
        <v>193.0</v>
      </c>
      <c r="M132" s="24">
        <v>184.0</v>
      </c>
      <c r="N132" s="24">
        <v>151.0</v>
      </c>
      <c r="O132" s="24">
        <v>165.0</v>
      </c>
      <c r="P132" s="24">
        <v>147.8</v>
      </c>
      <c r="Q132" s="24">
        <v>98.03</v>
      </c>
      <c r="R132" s="24">
        <v>23.2575</v>
      </c>
      <c r="S132" s="24">
        <v>113.4683333</v>
      </c>
      <c r="T132" s="24">
        <v>13.4525</v>
      </c>
    </row>
    <row r="133" ht="15.75" customHeight="1">
      <c r="A133" s="24">
        <v>130.0</v>
      </c>
      <c r="B133" s="24" t="s">
        <v>179</v>
      </c>
      <c r="C133" s="24" t="s">
        <v>179</v>
      </c>
      <c r="D133" s="24" t="s">
        <v>179</v>
      </c>
      <c r="E133" s="24" t="s">
        <v>179</v>
      </c>
      <c r="F133" s="24" t="s">
        <v>179</v>
      </c>
      <c r="G133" s="24" t="s">
        <v>179</v>
      </c>
      <c r="H133" s="24" t="s">
        <v>179</v>
      </c>
      <c r="I133" s="24" t="s">
        <v>34</v>
      </c>
      <c r="J133" s="24" t="s">
        <v>83</v>
      </c>
      <c r="K133" s="24">
        <v>150.45</v>
      </c>
      <c r="L133" s="24">
        <v>197.0</v>
      </c>
      <c r="M133" s="24">
        <v>175.0</v>
      </c>
      <c r="N133" s="24">
        <v>152.0</v>
      </c>
      <c r="O133" s="24">
        <v>142.7</v>
      </c>
      <c r="P133" s="24">
        <v>125.1</v>
      </c>
      <c r="Q133" s="24">
        <v>144.49</v>
      </c>
      <c r="R133" s="24">
        <v>20.6225</v>
      </c>
      <c r="S133" s="24">
        <v>249.9366667</v>
      </c>
      <c r="T133" s="24">
        <v>18.905</v>
      </c>
    </row>
    <row r="134" ht="15.75" customHeight="1">
      <c r="A134" s="24">
        <v>131.0</v>
      </c>
      <c r="B134" s="24" t="s">
        <v>185</v>
      </c>
      <c r="C134" s="24" t="s">
        <v>185</v>
      </c>
      <c r="D134" s="24" t="s">
        <v>185</v>
      </c>
      <c r="E134" s="24" t="s">
        <v>185</v>
      </c>
      <c r="F134" s="24" t="s">
        <v>185</v>
      </c>
      <c r="G134" s="24" t="s">
        <v>185</v>
      </c>
      <c r="H134" s="24" t="s">
        <v>185</v>
      </c>
      <c r="I134" s="24" t="s">
        <v>17</v>
      </c>
      <c r="J134" s="24" t="s">
        <v>36</v>
      </c>
      <c r="K134" s="24">
        <v>138.95</v>
      </c>
      <c r="L134" s="24">
        <v>126.0</v>
      </c>
      <c r="M134" s="24">
        <v>139.0</v>
      </c>
      <c r="N134" s="24">
        <v>130.0</v>
      </c>
      <c r="O134" s="24">
        <v>127.0</v>
      </c>
      <c r="P134" s="24">
        <v>115.0</v>
      </c>
      <c r="Q134" s="24">
        <v>126.51</v>
      </c>
      <c r="R134" s="24">
        <v>20.3775</v>
      </c>
      <c r="S134" s="24">
        <v>205.7916667</v>
      </c>
      <c r="T134" s="24">
        <v>18.4375</v>
      </c>
    </row>
    <row r="135" ht="15.75" customHeight="1">
      <c r="A135" s="24">
        <v>132.0</v>
      </c>
      <c r="B135" s="24" t="s">
        <v>162</v>
      </c>
      <c r="C135" s="24" t="s">
        <v>162</v>
      </c>
      <c r="D135" s="24" t="s">
        <v>162</v>
      </c>
      <c r="E135" s="24" t="s">
        <v>162</v>
      </c>
      <c r="F135" s="24" t="s">
        <v>162</v>
      </c>
      <c r="G135" s="24" t="s">
        <v>162</v>
      </c>
      <c r="H135" s="24" t="s">
        <v>162</v>
      </c>
      <c r="I135" s="24" t="s">
        <v>17</v>
      </c>
      <c r="J135" s="24" t="s">
        <v>117</v>
      </c>
      <c r="K135" s="24">
        <v>130.43</v>
      </c>
      <c r="L135" s="24">
        <v>98.0</v>
      </c>
      <c r="M135" s="24">
        <v>111.0</v>
      </c>
      <c r="N135" s="24">
        <v>117.0</v>
      </c>
      <c r="O135" s="24">
        <v>99.0</v>
      </c>
      <c r="P135" s="24">
        <v>114.3</v>
      </c>
      <c r="Q135" s="24">
        <v>117.41</v>
      </c>
      <c r="R135" s="24">
        <v>17.8525</v>
      </c>
      <c r="S135" s="24">
        <v>186.4633333</v>
      </c>
      <c r="T135" s="24">
        <v>11.445</v>
      </c>
    </row>
    <row r="136" ht="15.75" customHeight="1">
      <c r="A136" s="24">
        <v>133.0</v>
      </c>
      <c r="B136" s="24" t="s">
        <v>175</v>
      </c>
      <c r="C136" s="24" t="s">
        <v>175</v>
      </c>
      <c r="D136" s="24" t="s">
        <v>175</v>
      </c>
      <c r="E136" s="24" t="s">
        <v>175</v>
      </c>
      <c r="F136" s="24" t="s">
        <v>175</v>
      </c>
      <c r="G136" s="24" t="s">
        <v>175</v>
      </c>
      <c r="H136" s="24" t="s">
        <v>175</v>
      </c>
      <c r="I136" s="24" t="s">
        <v>17</v>
      </c>
      <c r="J136" s="24" t="s">
        <v>31</v>
      </c>
      <c r="K136" s="24">
        <v>142.95</v>
      </c>
      <c r="L136" s="24">
        <v>132.0</v>
      </c>
      <c r="M136" s="24">
        <v>117.0</v>
      </c>
      <c r="N136" s="24">
        <v>133.0</v>
      </c>
      <c r="O136" s="24">
        <v>108.3</v>
      </c>
      <c r="P136" s="24">
        <v>133.7</v>
      </c>
      <c r="Q136" s="24">
        <v>130.6</v>
      </c>
      <c r="R136" s="24">
        <v>17.9</v>
      </c>
      <c r="S136" s="24">
        <v>201.3116667</v>
      </c>
      <c r="T136" s="24">
        <v>8.2175</v>
      </c>
    </row>
    <row r="137" ht="15.75" customHeight="1">
      <c r="A137" s="24">
        <v>134.0</v>
      </c>
      <c r="B137" s="24" t="s">
        <v>213</v>
      </c>
      <c r="C137" s="24" t="s">
        <v>213</v>
      </c>
      <c r="D137" s="24" t="s">
        <v>213</v>
      </c>
      <c r="E137" s="24" t="s">
        <v>213</v>
      </c>
      <c r="F137" s="24" t="s">
        <v>213</v>
      </c>
      <c r="G137" s="24" t="s">
        <v>213</v>
      </c>
      <c r="H137" s="24" t="s">
        <v>213</v>
      </c>
      <c r="I137" s="24" t="s">
        <v>17</v>
      </c>
      <c r="J137" s="24" t="s">
        <v>66</v>
      </c>
      <c r="K137" s="24">
        <v>150.14</v>
      </c>
      <c r="L137" s="24">
        <v>199.0</v>
      </c>
      <c r="M137" s="24">
        <v>183.0</v>
      </c>
      <c r="N137" s="24">
        <v>157.5</v>
      </c>
      <c r="O137" s="24">
        <v>149.3</v>
      </c>
      <c r="P137" s="24" t="e">
        <v>#N/A</v>
      </c>
      <c r="Q137" s="24">
        <v>143.67</v>
      </c>
      <c r="R137" s="24">
        <v>30.6675</v>
      </c>
      <c r="S137" s="24">
        <v>218.7366667</v>
      </c>
      <c r="T137" s="24">
        <v>23.605</v>
      </c>
    </row>
    <row r="138" ht="15.75" customHeight="1">
      <c r="A138" s="24">
        <v>135.0</v>
      </c>
      <c r="B138" s="24" t="s">
        <v>701</v>
      </c>
      <c r="C138" s="24" t="s">
        <v>266</v>
      </c>
      <c r="D138" s="24" t="s">
        <v>266</v>
      </c>
      <c r="E138" s="24" t="s">
        <v>266</v>
      </c>
      <c r="F138" s="24" t="s">
        <v>701</v>
      </c>
      <c r="G138" s="24" t="s">
        <v>701</v>
      </c>
      <c r="H138" s="24" t="s">
        <v>266</v>
      </c>
      <c r="I138" s="24" t="s">
        <v>17</v>
      </c>
      <c r="J138" s="24" t="s">
        <v>90</v>
      </c>
      <c r="K138" s="24">
        <v>150.87</v>
      </c>
      <c r="L138" s="24" t="e">
        <v>#N/A</v>
      </c>
      <c r="M138" s="24">
        <v>1000.0</v>
      </c>
      <c r="N138" s="24">
        <v>203.0</v>
      </c>
      <c r="O138" s="24">
        <v>467.7</v>
      </c>
      <c r="P138" s="24" t="e">
        <v>#N/A</v>
      </c>
      <c r="Q138" s="24">
        <v>113.54</v>
      </c>
      <c r="R138" s="24">
        <v>23.885</v>
      </c>
      <c r="S138" s="24">
        <v>93.38333333</v>
      </c>
      <c r="T138" s="24">
        <v>8.575</v>
      </c>
    </row>
    <row r="139" ht="15.75" customHeight="1">
      <c r="A139" s="24">
        <v>136.0</v>
      </c>
      <c r="B139" s="24" t="s">
        <v>165</v>
      </c>
      <c r="C139" s="24" t="s">
        <v>165</v>
      </c>
      <c r="D139" s="24" t="s">
        <v>165</v>
      </c>
      <c r="E139" s="24" t="s">
        <v>165</v>
      </c>
      <c r="F139" s="24" t="s">
        <v>165</v>
      </c>
      <c r="G139" s="24" t="s">
        <v>165</v>
      </c>
      <c r="H139" s="24" t="s">
        <v>165</v>
      </c>
      <c r="I139" s="24" t="s">
        <v>61</v>
      </c>
      <c r="J139" s="24" t="s">
        <v>53</v>
      </c>
      <c r="K139" s="24">
        <v>132.1</v>
      </c>
      <c r="L139" s="24">
        <v>107.0</v>
      </c>
      <c r="M139" s="24">
        <v>123.0</v>
      </c>
      <c r="N139" s="24">
        <v>131.5</v>
      </c>
      <c r="O139" s="24">
        <v>114.3</v>
      </c>
      <c r="P139" s="24">
        <v>141.1</v>
      </c>
      <c r="Q139" s="24">
        <v>92.4</v>
      </c>
      <c r="R139" s="24">
        <v>19.6</v>
      </c>
      <c r="S139" s="24">
        <v>175.9316667</v>
      </c>
      <c r="T139" s="24">
        <v>14.6475</v>
      </c>
    </row>
    <row r="140" ht="15.75" customHeight="1">
      <c r="A140" s="24">
        <v>137.0</v>
      </c>
      <c r="B140" s="24" t="s">
        <v>177</v>
      </c>
      <c r="C140" s="24" t="s">
        <v>177</v>
      </c>
      <c r="D140" s="24" t="s">
        <v>177</v>
      </c>
      <c r="E140" s="24" t="s">
        <v>177</v>
      </c>
      <c r="F140" s="24" t="s">
        <v>177</v>
      </c>
      <c r="G140" s="24" t="s">
        <v>177</v>
      </c>
      <c r="H140" s="24" t="s">
        <v>177</v>
      </c>
      <c r="I140" s="24" t="s">
        <v>61</v>
      </c>
      <c r="J140" s="24" t="s">
        <v>41</v>
      </c>
      <c r="K140" s="24">
        <v>76.25</v>
      </c>
      <c r="L140" s="24">
        <v>105.0</v>
      </c>
      <c r="M140" s="24">
        <v>125.0</v>
      </c>
      <c r="N140" s="24">
        <v>97.5</v>
      </c>
      <c r="O140" s="24">
        <v>108.3</v>
      </c>
      <c r="P140" s="24" t="e">
        <v>#N/A</v>
      </c>
      <c r="Q140" s="24">
        <v>104.29</v>
      </c>
      <c r="R140" s="24">
        <v>18.0725</v>
      </c>
      <c r="S140" s="24">
        <v>174.0</v>
      </c>
      <c r="T140" s="24">
        <v>12.5</v>
      </c>
    </row>
    <row r="141" ht="15.75" customHeight="1">
      <c r="A141" s="24">
        <v>138.0</v>
      </c>
      <c r="B141" s="24" t="s">
        <v>181</v>
      </c>
      <c r="C141" s="24" t="s">
        <v>181</v>
      </c>
      <c r="D141" s="24" t="s">
        <v>181</v>
      </c>
      <c r="E141" s="24" t="s">
        <v>181</v>
      </c>
      <c r="F141" s="24" t="s">
        <v>181</v>
      </c>
      <c r="G141" s="24" t="s">
        <v>181</v>
      </c>
      <c r="H141" s="24" t="s">
        <v>181</v>
      </c>
      <c r="I141" s="24" t="s">
        <v>61</v>
      </c>
      <c r="J141" s="24" t="s">
        <v>117</v>
      </c>
      <c r="K141" s="24">
        <v>138.07</v>
      </c>
      <c r="L141" s="24">
        <v>139.0</v>
      </c>
      <c r="M141" s="24">
        <v>140.0</v>
      </c>
      <c r="N141" s="24">
        <v>131.5</v>
      </c>
      <c r="O141" s="24">
        <v>125.7</v>
      </c>
      <c r="P141" s="24">
        <v>131.4</v>
      </c>
      <c r="Q141" s="24">
        <v>123.93</v>
      </c>
      <c r="R141" s="24">
        <v>21.4825</v>
      </c>
      <c r="S141" s="24">
        <v>200.3583333</v>
      </c>
      <c r="T141" s="24">
        <v>19.7875</v>
      </c>
    </row>
    <row r="142" ht="15.75" customHeight="1">
      <c r="A142" s="24">
        <v>139.0</v>
      </c>
      <c r="B142" s="24" t="s">
        <v>224</v>
      </c>
      <c r="C142" s="24" t="s">
        <v>224</v>
      </c>
      <c r="D142" s="24" t="s">
        <v>1597</v>
      </c>
      <c r="E142" s="24" t="s">
        <v>1597</v>
      </c>
      <c r="F142" s="24" t="s">
        <v>224</v>
      </c>
      <c r="G142" s="24" t="s">
        <v>224</v>
      </c>
      <c r="H142" s="24" t="s">
        <v>224</v>
      </c>
      <c r="I142" s="24" t="s">
        <v>61</v>
      </c>
      <c r="J142" s="24" t="s">
        <v>114</v>
      </c>
      <c r="K142" s="24">
        <v>150.5</v>
      </c>
      <c r="L142" s="24">
        <v>217.0</v>
      </c>
      <c r="M142" s="24">
        <v>171.0</v>
      </c>
      <c r="N142" s="24">
        <v>179.0</v>
      </c>
      <c r="O142" s="24">
        <v>166.3</v>
      </c>
      <c r="P142" s="24" t="e">
        <v>#N/A</v>
      </c>
      <c r="Q142" s="24">
        <v>168.51</v>
      </c>
      <c r="R142" s="24">
        <v>35.1275</v>
      </c>
      <c r="S142" s="24">
        <v>265.1666667</v>
      </c>
      <c r="T142" s="24">
        <v>6.0</v>
      </c>
    </row>
    <row r="143" ht="15.75" customHeight="1">
      <c r="A143" s="24">
        <v>140.0</v>
      </c>
      <c r="B143" s="24" t="s">
        <v>164</v>
      </c>
      <c r="C143" s="24" t="s">
        <v>164</v>
      </c>
      <c r="D143" s="24" t="s">
        <v>164</v>
      </c>
      <c r="E143" s="24" t="s">
        <v>164</v>
      </c>
      <c r="F143" s="24" t="s">
        <v>164</v>
      </c>
      <c r="G143" s="24" t="s">
        <v>164</v>
      </c>
      <c r="H143" s="24" t="s">
        <v>164</v>
      </c>
      <c r="I143" s="24" t="s">
        <v>75</v>
      </c>
      <c r="J143" s="24" t="s">
        <v>39</v>
      </c>
      <c r="K143" s="24">
        <v>75.97</v>
      </c>
      <c r="L143" s="24">
        <v>95.0</v>
      </c>
      <c r="M143" s="24">
        <v>99.0</v>
      </c>
      <c r="N143" s="24">
        <v>77.5</v>
      </c>
      <c r="O143" s="24">
        <v>96.3</v>
      </c>
      <c r="P143" s="24">
        <v>74.3</v>
      </c>
      <c r="Q143" s="24">
        <v>82.1</v>
      </c>
      <c r="R143" s="24">
        <v>16.775</v>
      </c>
      <c r="S143" s="24">
        <v>145.325</v>
      </c>
      <c r="T143" s="24">
        <v>13.7375</v>
      </c>
    </row>
    <row r="144" ht="15.75" customHeight="1">
      <c r="A144" s="24">
        <v>141.0</v>
      </c>
      <c r="B144" s="24" t="s">
        <v>178</v>
      </c>
      <c r="C144" s="24" t="s">
        <v>178</v>
      </c>
      <c r="D144" s="24" t="s">
        <v>178</v>
      </c>
      <c r="E144" s="24" t="s">
        <v>178</v>
      </c>
      <c r="F144" s="24" t="s">
        <v>178</v>
      </c>
      <c r="G144" s="24" t="s">
        <v>178</v>
      </c>
      <c r="H144" s="24" t="s">
        <v>178</v>
      </c>
      <c r="I144" s="24" t="s">
        <v>75</v>
      </c>
      <c r="J144" s="24" t="s">
        <v>20</v>
      </c>
      <c r="K144" s="24">
        <v>139.83</v>
      </c>
      <c r="L144" s="24">
        <v>167.0</v>
      </c>
      <c r="M144" s="24">
        <v>141.0</v>
      </c>
      <c r="N144" s="24">
        <v>105.5</v>
      </c>
      <c r="O144" s="24">
        <v>126.0</v>
      </c>
      <c r="P144" s="24">
        <v>128.8</v>
      </c>
      <c r="Q144" s="24">
        <v>95.53</v>
      </c>
      <c r="R144" s="24">
        <v>17.8825</v>
      </c>
      <c r="S144" s="24">
        <v>180.6766667</v>
      </c>
      <c r="T144" s="24">
        <v>13.015</v>
      </c>
    </row>
    <row r="145" ht="15.75" customHeight="1">
      <c r="A145" s="24">
        <v>142.0</v>
      </c>
      <c r="B145" s="24" t="s">
        <v>180</v>
      </c>
      <c r="C145" s="24" t="s">
        <v>180</v>
      </c>
      <c r="D145" s="24" t="s">
        <v>180</v>
      </c>
      <c r="E145" s="24" t="s">
        <v>180</v>
      </c>
      <c r="F145" s="24" t="s">
        <v>180</v>
      </c>
      <c r="G145" s="24" t="s">
        <v>180</v>
      </c>
      <c r="H145" s="24" t="s">
        <v>180</v>
      </c>
      <c r="I145" s="24" t="s">
        <v>75</v>
      </c>
      <c r="J145" s="24" t="s">
        <v>90</v>
      </c>
      <c r="K145" s="24">
        <v>141.73</v>
      </c>
      <c r="L145" s="24">
        <v>124.0</v>
      </c>
      <c r="M145" s="24">
        <v>145.0</v>
      </c>
      <c r="N145" s="24">
        <v>129.5</v>
      </c>
      <c r="O145" s="24">
        <v>135.0</v>
      </c>
      <c r="P145" s="24" t="e">
        <v>#N/A</v>
      </c>
      <c r="Q145" s="24">
        <v>120.38</v>
      </c>
      <c r="R145" s="24">
        <v>22.345</v>
      </c>
      <c r="S145" s="24">
        <v>171.9116667</v>
      </c>
      <c r="T145" s="24">
        <v>18.1175</v>
      </c>
    </row>
    <row r="146" ht="15.75" customHeight="1">
      <c r="A146" s="24">
        <v>143.0</v>
      </c>
      <c r="B146" s="24" t="s">
        <v>209</v>
      </c>
      <c r="C146" s="24" t="s">
        <v>209</v>
      </c>
      <c r="D146" s="24" t="s">
        <v>209</v>
      </c>
      <c r="E146" s="24" t="s">
        <v>209</v>
      </c>
      <c r="F146" s="24" t="s">
        <v>209</v>
      </c>
      <c r="G146" s="24" t="s">
        <v>209</v>
      </c>
      <c r="H146" s="24" t="s">
        <v>209</v>
      </c>
      <c r="I146" s="24" t="s">
        <v>17</v>
      </c>
      <c r="J146" s="24" t="s">
        <v>23</v>
      </c>
      <c r="K146" s="24">
        <v>148.5</v>
      </c>
      <c r="L146" s="24">
        <v>163.0</v>
      </c>
      <c r="M146" s="24">
        <v>155.0</v>
      </c>
      <c r="N146" s="24">
        <v>153.5</v>
      </c>
      <c r="O146" s="24">
        <v>137.0</v>
      </c>
      <c r="P146" s="24">
        <v>146.3</v>
      </c>
      <c r="Q146" s="24">
        <v>141.58</v>
      </c>
      <c r="R146" s="24">
        <v>20.645</v>
      </c>
      <c r="S146" s="24">
        <v>244.1666667</v>
      </c>
      <c r="T146" s="24">
        <v>17.0</v>
      </c>
    </row>
    <row r="147" ht="15.75" customHeight="1">
      <c r="A147" s="24">
        <v>144.0</v>
      </c>
      <c r="B147" s="24" t="s">
        <v>254</v>
      </c>
      <c r="C147" s="24" t="s">
        <v>254</v>
      </c>
      <c r="D147" s="24" t="s">
        <v>254</v>
      </c>
      <c r="E147" s="24" t="s">
        <v>254</v>
      </c>
      <c r="F147" s="24" t="s">
        <v>254</v>
      </c>
      <c r="G147" s="24" t="s">
        <v>254</v>
      </c>
      <c r="H147" s="24" t="s">
        <v>254</v>
      </c>
      <c r="I147" s="24" t="s">
        <v>17</v>
      </c>
      <c r="J147" s="24" t="s">
        <v>27</v>
      </c>
      <c r="K147" s="24">
        <v>150.89</v>
      </c>
      <c r="L147" s="24" t="e">
        <v>#N/A</v>
      </c>
      <c r="M147" s="24">
        <v>944.0</v>
      </c>
      <c r="N147" s="24">
        <v>200.5</v>
      </c>
      <c r="O147" s="24">
        <v>440.7</v>
      </c>
      <c r="P147" s="24" t="e">
        <v>#N/A</v>
      </c>
      <c r="Q147" s="24">
        <v>117.58</v>
      </c>
      <c r="R147" s="24">
        <v>25.645</v>
      </c>
      <c r="S147" s="24">
        <v>111.7316667</v>
      </c>
      <c r="T147" s="24">
        <v>10.0975</v>
      </c>
    </row>
    <row r="148" ht="15.75" customHeight="1">
      <c r="A148" s="24">
        <v>145.0</v>
      </c>
      <c r="B148" s="24" t="s">
        <v>265</v>
      </c>
      <c r="C148" s="24" t="s">
        <v>265</v>
      </c>
      <c r="D148" s="24" t="s">
        <v>265</v>
      </c>
      <c r="E148" s="24" t="s">
        <v>265</v>
      </c>
      <c r="F148" s="24" t="s">
        <v>265</v>
      </c>
      <c r="G148" s="24" t="s">
        <v>265</v>
      </c>
      <c r="H148" s="24" t="s">
        <v>265</v>
      </c>
      <c r="I148" s="24" t="s">
        <v>34</v>
      </c>
      <c r="J148" s="24" t="s">
        <v>50</v>
      </c>
      <c r="K148" s="24">
        <v>150.02</v>
      </c>
      <c r="L148" s="24">
        <v>175.0</v>
      </c>
      <c r="M148" s="24">
        <v>942.0</v>
      </c>
      <c r="N148" s="24">
        <v>189.0</v>
      </c>
      <c r="O148" s="24">
        <v>429.7</v>
      </c>
      <c r="P148" s="24" t="e">
        <v>#N/A</v>
      </c>
      <c r="Q148" s="24">
        <v>181.63</v>
      </c>
      <c r="R148" s="24">
        <v>36.6575</v>
      </c>
      <c r="S148" s="24">
        <v>272.6666667</v>
      </c>
      <c r="T148" s="24">
        <v>16.5</v>
      </c>
    </row>
    <row r="149" ht="15.75" customHeight="1">
      <c r="A149" s="24">
        <v>146.0</v>
      </c>
      <c r="B149" s="24" t="s">
        <v>223</v>
      </c>
      <c r="C149" s="24" t="s">
        <v>223</v>
      </c>
      <c r="D149" s="24" t="s">
        <v>223</v>
      </c>
      <c r="E149" s="24" t="s">
        <v>223</v>
      </c>
      <c r="F149" s="24" t="s">
        <v>223</v>
      </c>
      <c r="G149" s="24" t="s">
        <v>223</v>
      </c>
      <c r="H149" s="24" t="s">
        <v>223</v>
      </c>
      <c r="I149" s="24" t="s">
        <v>34</v>
      </c>
      <c r="J149" s="24" t="s">
        <v>47</v>
      </c>
      <c r="K149" s="24">
        <v>138.39</v>
      </c>
      <c r="L149" s="24">
        <v>165.0</v>
      </c>
      <c r="M149" s="24">
        <v>161.0</v>
      </c>
      <c r="N149" s="24">
        <v>153.0</v>
      </c>
      <c r="O149" s="24">
        <v>154.3</v>
      </c>
      <c r="P149" s="24">
        <v>101.6</v>
      </c>
      <c r="Q149" s="24">
        <v>148.02</v>
      </c>
      <c r="R149" s="24">
        <v>33.255</v>
      </c>
      <c r="S149" s="24">
        <v>211.4366667</v>
      </c>
      <c r="T149" s="24">
        <v>17.405</v>
      </c>
    </row>
    <row r="150" ht="15.75" customHeight="1">
      <c r="A150" s="24">
        <v>147.0</v>
      </c>
      <c r="B150" s="24" t="s">
        <v>246</v>
      </c>
      <c r="C150" s="24" t="s">
        <v>246</v>
      </c>
      <c r="D150" s="24" t="s">
        <v>246</v>
      </c>
      <c r="E150" s="24" t="s">
        <v>246</v>
      </c>
      <c r="F150" s="24" t="s">
        <v>246</v>
      </c>
      <c r="G150" s="24" t="s">
        <v>246</v>
      </c>
      <c r="H150" s="24" t="s">
        <v>246</v>
      </c>
      <c r="I150" s="24" t="s">
        <v>34</v>
      </c>
      <c r="J150" s="24" t="s">
        <v>66</v>
      </c>
      <c r="K150" s="24">
        <v>146.41</v>
      </c>
      <c r="L150" s="24">
        <v>186.0</v>
      </c>
      <c r="M150" s="24">
        <v>196.0</v>
      </c>
      <c r="N150" s="24">
        <v>153.0</v>
      </c>
      <c r="O150" s="24">
        <v>167.3</v>
      </c>
      <c r="P150" s="24">
        <v>87.0</v>
      </c>
      <c r="Q150" s="24">
        <v>190.57</v>
      </c>
      <c r="R150" s="24">
        <v>27.8925</v>
      </c>
      <c r="S150" s="24">
        <v>296.8</v>
      </c>
      <c r="T150" s="24">
        <v>12.45</v>
      </c>
    </row>
    <row r="151" ht="15.75" customHeight="1">
      <c r="A151" s="24">
        <v>148.0</v>
      </c>
      <c r="B151" s="24" t="s">
        <v>245</v>
      </c>
      <c r="C151" s="24" t="s">
        <v>245</v>
      </c>
      <c r="D151" s="24" t="s">
        <v>245</v>
      </c>
      <c r="E151" s="24" t="s">
        <v>245</v>
      </c>
      <c r="F151" s="24" t="s">
        <v>245</v>
      </c>
      <c r="G151" s="24" t="s">
        <v>245</v>
      </c>
      <c r="H151" s="24" t="s">
        <v>245</v>
      </c>
      <c r="I151" s="24" t="s">
        <v>34</v>
      </c>
      <c r="J151" s="24" t="s">
        <v>111</v>
      </c>
      <c r="K151" s="24">
        <v>150.75</v>
      </c>
      <c r="L151" s="24">
        <v>243.0</v>
      </c>
      <c r="M151" s="24">
        <v>176.0</v>
      </c>
      <c r="N151" s="24">
        <v>192.0</v>
      </c>
      <c r="O151" s="24">
        <v>190.0</v>
      </c>
      <c r="P151" s="24">
        <v>126.8</v>
      </c>
      <c r="Q151" s="24">
        <v>167.33</v>
      </c>
      <c r="R151" s="24">
        <v>21.3325</v>
      </c>
      <c r="S151" s="24">
        <v>253.785</v>
      </c>
      <c r="T151" s="24">
        <v>18.1775</v>
      </c>
    </row>
    <row r="152" ht="15.75" customHeight="1">
      <c r="A152" s="24">
        <v>149.0</v>
      </c>
      <c r="B152" s="24" t="s">
        <v>259</v>
      </c>
      <c r="C152" s="24" t="s">
        <v>259</v>
      </c>
      <c r="D152" s="24" t="s">
        <v>259</v>
      </c>
      <c r="E152" s="24" t="s">
        <v>259</v>
      </c>
      <c r="F152" s="24" t="s">
        <v>259</v>
      </c>
      <c r="G152" s="24" t="s">
        <v>259</v>
      </c>
      <c r="H152" s="24" t="s">
        <v>259</v>
      </c>
      <c r="I152" s="24" t="s">
        <v>34</v>
      </c>
      <c r="J152" s="24" t="s">
        <v>68</v>
      </c>
      <c r="K152" s="24">
        <v>147.29</v>
      </c>
      <c r="L152" s="24">
        <v>147.0</v>
      </c>
      <c r="M152" s="24">
        <v>167.0</v>
      </c>
      <c r="N152" s="24">
        <v>195.0</v>
      </c>
      <c r="O152" s="24">
        <v>188.3</v>
      </c>
      <c r="P152" s="24" t="e">
        <v>#N/A</v>
      </c>
      <c r="Q152" s="24">
        <v>178.71</v>
      </c>
      <c r="R152" s="24">
        <v>24.6775</v>
      </c>
      <c r="S152" s="24">
        <v>282.8616667</v>
      </c>
      <c r="T152" s="24">
        <v>24.5425</v>
      </c>
    </row>
    <row r="153" ht="15.75" customHeight="1">
      <c r="A153" s="24">
        <v>150.0</v>
      </c>
      <c r="B153" s="24" t="s">
        <v>232</v>
      </c>
      <c r="C153" s="24" t="s">
        <v>232</v>
      </c>
      <c r="D153" s="24" t="s">
        <v>232</v>
      </c>
      <c r="E153" s="24" t="s">
        <v>232</v>
      </c>
      <c r="F153" s="24" t="s">
        <v>232</v>
      </c>
      <c r="G153" s="24" t="s">
        <v>232</v>
      </c>
      <c r="H153" s="24" t="s">
        <v>232</v>
      </c>
      <c r="I153" s="24" t="s">
        <v>34</v>
      </c>
      <c r="J153" s="24" t="s">
        <v>64</v>
      </c>
      <c r="K153" s="24">
        <v>149.69</v>
      </c>
      <c r="L153" s="24">
        <v>191.0</v>
      </c>
      <c r="M153" s="24">
        <v>181.0</v>
      </c>
      <c r="N153" s="24">
        <v>167.0</v>
      </c>
      <c r="O153" s="24">
        <v>172.0</v>
      </c>
      <c r="P153" s="24">
        <v>159.4</v>
      </c>
      <c r="Q153" s="24">
        <v>99.84</v>
      </c>
      <c r="R153" s="24">
        <v>22.96</v>
      </c>
      <c r="S153" s="24">
        <v>70.46</v>
      </c>
      <c r="T153" s="24">
        <v>9.44</v>
      </c>
    </row>
    <row r="154" ht="15.75" customHeight="1">
      <c r="A154" s="24">
        <v>151.0</v>
      </c>
      <c r="B154" s="24" t="s">
        <v>253</v>
      </c>
      <c r="C154" s="24" t="s">
        <v>253</v>
      </c>
      <c r="D154" s="24" t="s">
        <v>253</v>
      </c>
      <c r="E154" s="24" t="s">
        <v>253</v>
      </c>
      <c r="F154" s="24" t="s">
        <v>253</v>
      </c>
      <c r="G154" s="24" t="s">
        <v>253</v>
      </c>
      <c r="H154" s="24" t="s">
        <v>253</v>
      </c>
      <c r="I154" s="24" t="s">
        <v>34</v>
      </c>
      <c r="J154" s="24" t="s">
        <v>90</v>
      </c>
      <c r="K154" s="24">
        <v>150.64</v>
      </c>
      <c r="L154" s="24">
        <v>233.0</v>
      </c>
      <c r="M154" s="24">
        <v>949.0</v>
      </c>
      <c r="N154" s="24">
        <v>190.0</v>
      </c>
      <c r="O154" s="24">
        <v>459.7</v>
      </c>
      <c r="P154" s="24" t="e">
        <v>#N/A</v>
      </c>
      <c r="Q154" s="24">
        <v>176.68</v>
      </c>
      <c r="R154" s="24">
        <v>26.17</v>
      </c>
      <c r="S154" s="24">
        <v>268.285</v>
      </c>
      <c r="T154" s="24">
        <v>24.6775</v>
      </c>
    </row>
    <row r="155" ht="15.75" customHeight="1">
      <c r="A155" s="24">
        <v>152.0</v>
      </c>
      <c r="B155" s="24" t="s">
        <v>193</v>
      </c>
      <c r="C155" s="24" t="s">
        <v>193</v>
      </c>
      <c r="D155" s="24" t="s">
        <v>193</v>
      </c>
      <c r="E155" s="24" t="s">
        <v>193</v>
      </c>
      <c r="F155" s="24" t="s">
        <v>193</v>
      </c>
      <c r="G155" s="24" t="s">
        <v>193</v>
      </c>
      <c r="H155" s="24" t="s">
        <v>193</v>
      </c>
      <c r="I155" s="24" t="s">
        <v>75</v>
      </c>
      <c r="J155" s="24" t="s">
        <v>27</v>
      </c>
      <c r="K155" s="24">
        <v>144.11</v>
      </c>
      <c r="L155" s="24">
        <v>155.0</v>
      </c>
      <c r="M155" s="24">
        <v>156.0</v>
      </c>
      <c r="N155" s="24">
        <v>127.5</v>
      </c>
      <c r="O155" s="24">
        <v>141.0</v>
      </c>
      <c r="P155" s="24" t="e">
        <v>#N/A</v>
      </c>
      <c r="Q155" s="24">
        <v>123.56</v>
      </c>
      <c r="R155" s="24">
        <v>21.64</v>
      </c>
      <c r="S155" s="24">
        <v>202.2666667</v>
      </c>
      <c r="T155" s="24">
        <v>16.4</v>
      </c>
    </row>
    <row r="156" ht="15.75" customHeight="1">
      <c r="A156" s="24">
        <v>153.0</v>
      </c>
      <c r="B156" s="24" t="s">
        <v>244</v>
      </c>
      <c r="C156" s="24" t="s">
        <v>244</v>
      </c>
      <c r="D156" s="24" t="s">
        <v>244</v>
      </c>
      <c r="E156" s="24" t="s">
        <v>244</v>
      </c>
      <c r="F156" s="24" t="s">
        <v>244</v>
      </c>
      <c r="G156" s="24" t="s">
        <v>244</v>
      </c>
      <c r="H156" s="24" t="s">
        <v>244</v>
      </c>
      <c r="I156" s="24" t="s">
        <v>17</v>
      </c>
      <c r="J156" s="24" t="s">
        <v>81</v>
      </c>
      <c r="K156" s="24" t="e">
        <v>#N/A</v>
      </c>
      <c r="L156" s="24" t="e">
        <v>#N/A</v>
      </c>
      <c r="M156" s="24">
        <v>233.0</v>
      </c>
      <c r="N156" s="24">
        <v>208.0</v>
      </c>
      <c r="O156" s="24">
        <v>224.7</v>
      </c>
      <c r="P156" s="24" t="e">
        <v>#N/A</v>
      </c>
      <c r="Q156" s="24">
        <v>115.36</v>
      </c>
      <c r="R156" s="24">
        <v>25.09</v>
      </c>
      <c r="S156" s="24">
        <v>123.075</v>
      </c>
      <c r="T156" s="24">
        <v>10.3625</v>
      </c>
    </row>
    <row r="157" ht="15.75" customHeight="1">
      <c r="A157" s="24">
        <v>154.0</v>
      </c>
      <c r="B157" s="24" t="s">
        <v>239</v>
      </c>
      <c r="C157" s="24" t="s">
        <v>239</v>
      </c>
      <c r="D157" s="24" t="s">
        <v>239</v>
      </c>
      <c r="E157" s="24" t="s">
        <v>239</v>
      </c>
      <c r="F157" s="24" t="s">
        <v>239</v>
      </c>
      <c r="G157" s="24" t="s">
        <v>239</v>
      </c>
      <c r="H157" s="24" t="s">
        <v>239</v>
      </c>
      <c r="I157" s="24" t="s">
        <v>17</v>
      </c>
      <c r="J157" s="24" t="s">
        <v>111</v>
      </c>
      <c r="K157" s="24">
        <v>150.68</v>
      </c>
      <c r="L157" s="24">
        <v>230.0</v>
      </c>
      <c r="M157" s="24">
        <v>162.0</v>
      </c>
      <c r="N157" s="24">
        <v>178.5</v>
      </c>
      <c r="O157" s="24">
        <v>149.7</v>
      </c>
      <c r="P157" s="24" t="e">
        <v>#N/A</v>
      </c>
      <c r="Q157" s="24">
        <v>162.07</v>
      </c>
      <c r="R157" s="24">
        <v>30.7675</v>
      </c>
      <c r="S157" s="24">
        <v>270.9333333</v>
      </c>
      <c r="T157" s="24">
        <v>18.4</v>
      </c>
    </row>
    <row r="158" ht="15.75" customHeight="1">
      <c r="A158" s="24">
        <v>155.0</v>
      </c>
      <c r="B158" s="24" t="s">
        <v>207</v>
      </c>
      <c r="C158" s="24" t="s">
        <v>207</v>
      </c>
      <c r="D158" s="24" t="s">
        <v>207</v>
      </c>
      <c r="E158" s="24" t="s">
        <v>207</v>
      </c>
      <c r="F158" s="24" t="s">
        <v>207</v>
      </c>
      <c r="G158" s="24" t="s">
        <v>207</v>
      </c>
      <c r="H158" s="24" t="s">
        <v>207</v>
      </c>
      <c r="I158" s="24" t="s">
        <v>17</v>
      </c>
      <c r="J158" s="24" t="s">
        <v>107</v>
      </c>
      <c r="K158" s="24">
        <v>147.2</v>
      </c>
      <c r="L158" s="24">
        <v>181.0</v>
      </c>
      <c r="M158" s="24">
        <v>143.0</v>
      </c>
      <c r="N158" s="24">
        <v>147.0</v>
      </c>
      <c r="O158" s="24">
        <v>134.3</v>
      </c>
      <c r="P158" s="24">
        <v>122.6</v>
      </c>
      <c r="Q158" s="24">
        <v>148.32</v>
      </c>
      <c r="R158" s="24">
        <v>26.58</v>
      </c>
      <c r="S158" s="24">
        <v>237.7433333</v>
      </c>
      <c r="T158" s="24">
        <v>17.865</v>
      </c>
    </row>
    <row r="159" ht="15.75" customHeight="1">
      <c r="A159" s="24">
        <v>156.0</v>
      </c>
      <c r="B159" s="24" t="s">
        <v>241</v>
      </c>
      <c r="C159" s="24" t="s">
        <v>241</v>
      </c>
      <c r="D159" s="24" t="s">
        <v>241</v>
      </c>
      <c r="E159" s="24" t="s">
        <v>241</v>
      </c>
      <c r="F159" s="24" t="s">
        <v>241</v>
      </c>
      <c r="G159" s="24" t="s">
        <v>241</v>
      </c>
      <c r="H159" s="24" t="s">
        <v>241</v>
      </c>
      <c r="I159" s="24" t="s">
        <v>17</v>
      </c>
      <c r="J159" s="24" t="s">
        <v>140</v>
      </c>
      <c r="K159" s="24">
        <v>150.74</v>
      </c>
      <c r="L159" s="24">
        <v>183.0</v>
      </c>
      <c r="M159" s="24">
        <v>208.0</v>
      </c>
      <c r="N159" s="24">
        <v>208.5</v>
      </c>
      <c r="O159" s="24">
        <v>207.3</v>
      </c>
      <c r="P159" s="24">
        <v>144.2</v>
      </c>
      <c r="Q159" s="24">
        <v>164.81</v>
      </c>
      <c r="R159" s="24">
        <v>29.2025</v>
      </c>
      <c r="S159" s="24">
        <v>260.215</v>
      </c>
      <c r="T159" s="24">
        <v>6.3225</v>
      </c>
    </row>
    <row r="160" ht="15.75" customHeight="1">
      <c r="A160" s="24">
        <v>157.0</v>
      </c>
      <c r="B160" s="24" t="s">
        <v>226</v>
      </c>
      <c r="C160" s="24" t="s">
        <v>226</v>
      </c>
      <c r="D160" s="24" t="s">
        <v>226</v>
      </c>
      <c r="E160" s="24" t="s">
        <v>226</v>
      </c>
      <c r="F160" s="24" t="s">
        <v>226</v>
      </c>
      <c r="G160" s="24" t="s">
        <v>226</v>
      </c>
      <c r="H160" s="24" t="s">
        <v>226</v>
      </c>
      <c r="I160" s="24" t="s">
        <v>17</v>
      </c>
      <c r="J160" s="24" t="s">
        <v>81</v>
      </c>
      <c r="K160" s="24">
        <v>150.7</v>
      </c>
      <c r="L160" s="24">
        <v>202.0</v>
      </c>
      <c r="M160" s="24">
        <v>172.0</v>
      </c>
      <c r="N160" s="24">
        <v>164.5</v>
      </c>
      <c r="O160" s="24">
        <v>164.3</v>
      </c>
      <c r="P160" s="24" t="e">
        <v>#N/A</v>
      </c>
      <c r="Q160" s="24">
        <v>154.24</v>
      </c>
      <c r="R160" s="24">
        <v>37.56</v>
      </c>
      <c r="S160" s="24">
        <v>232.8816667</v>
      </c>
      <c r="T160" s="24">
        <v>19.3225</v>
      </c>
    </row>
    <row r="161" ht="15.75" customHeight="1">
      <c r="A161" s="24">
        <v>158.0</v>
      </c>
      <c r="B161" s="24" t="s">
        <v>725</v>
      </c>
      <c r="C161" s="24" t="s">
        <v>240</v>
      </c>
      <c r="D161" s="24" t="s">
        <v>725</v>
      </c>
      <c r="E161" s="24" t="s">
        <v>725</v>
      </c>
      <c r="F161" s="24" t="s">
        <v>240</v>
      </c>
      <c r="G161" s="24" t="s">
        <v>240</v>
      </c>
      <c r="H161" s="24" t="s">
        <v>240</v>
      </c>
      <c r="I161" s="24" t="s">
        <v>17</v>
      </c>
      <c r="J161" s="24" t="s">
        <v>39</v>
      </c>
      <c r="K161" s="24">
        <v>150.33</v>
      </c>
      <c r="L161" s="24">
        <v>173.0</v>
      </c>
      <c r="M161" s="24">
        <v>198.0</v>
      </c>
      <c r="N161" s="24">
        <v>161.0</v>
      </c>
      <c r="O161" s="24">
        <v>177.7</v>
      </c>
      <c r="P161" s="24" t="e">
        <v>#N/A</v>
      </c>
      <c r="Q161" s="24">
        <v>98.12</v>
      </c>
      <c r="R161" s="24">
        <v>22.28</v>
      </c>
      <c r="S161" s="24">
        <v>106.4766667</v>
      </c>
      <c r="T161" s="24">
        <v>13.465</v>
      </c>
    </row>
    <row r="162" ht="15.75" customHeight="1">
      <c r="A162" s="24">
        <v>159.0</v>
      </c>
      <c r="B162" s="24" t="s">
        <v>202</v>
      </c>
      <c r="C162" s="24" t="s">
        <v>202</v>
      </c>
      <c r="D162" s="24" t="s">
        <v>202</v>
      </c>
      <c r="E162" s="24" t="s">
        <v>202</v>
      </c>
      <c r="F162" s="24" t="s">
        <v>202</v>
      </c>
      <c r="G162" s="24" t="s">
        <v>202</v>
      </c>
      <c r="H162" s="24" t="s">
        <v>202</v>
      </c>
      <c r="I162" s="24" t="s">
        <v>17</v>
      </c>
      <c r="J162" s="24" t="s">
        <v>104</v>
      </c>
      <c r="K162" s="24">
        <v>150.09</v>
      </c>
      <c r="L162" s="24">
        <v>138.0</v>
      </c>
      <c r="M162" s="24">
        <v>144.0</v>
      </c>
      <c r="N162" s="24">
        <v>188.0</v>
      </c>
      <c r="O162" s="24">
        <v>145.3</v>
      </c>
      <c r="P162" s="24" t="e">
        <v>#N/A</v>
      </c>
      <c r="Q162" s="24">
        <v>82.48</v>
      </c>
      <c r="R162" s="24">
        <v>19.62</v>
      </c>
      <c r="S162" s="24">
        <v>98.615</v>
      </c>
      <c r="T162" s="24">
        <v>11.1725</v>
      </c>
    </row>
    <row r="163" ht="15.75" customHeight="1">
      <c r="A163" s="24">
        <v>160.0</v>
      </c>
      <c r="B163" s="24" t="s">
        <v>262</v>
      </c>
      <c r="C163" s="24" t="s">
        <v>262</v>
      </c>
      <c r="D163" s="24" t="s">
        <v>262</v>
      </c>
      <c r="E163" s="24" t="s">
        <v>262</v>
      </c>
      <c r="F163" s="24" t="s">
        <v>262</v>
      </c>
      <c r="G163" s="24" t="s">
        <v>262</v>
      </c>
      <c r="H163" s="24" t="s">
        <v>262</v>
      </c>
      <c r="I163" s="24" t="s">
        <v>34</v>
      </c>
      <c r="J163" s="24" t="s">
        <v>114</v>
      </c>
      <c r="K163" s="24">
        <v>150.71</v>
      </c>
      <c r="L163" s="24">
        <v>255.0</v>
      </c>
      <c r="M163" s="24">
        <v>214.0</v>
      </c>
      <c r="N163" s="24">
        <v>170.5</v>
      </c>
      <c r="O163" s="24">
        <v>189.7</v>
      </c>
      <c r="P163" s="24" t="e">
        <v>#N/A</v>
      </c>
      <c r="Q163" s="24">
        <v>106.52</v>
      </c>
      <c r="R163" s="24">
        <v>24.63</v>
      </c>
      <c r="S163" s="24">
        <v>81.095</v>
      </c>
      <c r="T163" s="24">
        <v>10.3925</v>
      </c>
    </row>
    <row r="164" ht="15.75" customHeight="1">
      <c r="A164" s="24">
        <v>161.0</v>
      </c>
      <c r="B164" s="24" t="s">
        <v>258</v>
      </c>
      <c r="C164" s="24" t="s">
        <v>258</v>
      </c>
      <c r="D164" s="24" t="s">
        <v>258</v>
      </c>
      <c r="E164" s="24" t="s">
        <v>258</v>
      </c>
      <c r="F164" s="24" t="s">
        <v>258</v>
      </c>
      <c r="G164" s="24" t="s">
        <v>258</v>
      </c>
      <c r="H164" s="24" t="s">
        <v>258</v>
      </c>
      <c r="I164" s="24" t="s">
        <v>34</v>
      </c>
      <c r="J164" s="24" t="s">
        <v>27</v>
      </c>
      <c r="K164" s="24">
        <v>150.77</v>
      </c>
      <c r="L164" s="24">
        <v>263.0</v>
      </c>
      <c r="M164" s="24">
        <v>1000.0</v>
      </c>
      <c r="N164" s="24">
        <v>190.0</v>
      </c>
      <c r="O164" s="24">
        <v>479.0</v>
      </c>
      <c r="P164" s="24" t="e">
        <v>#N/A</v>
      </c>
      <c r="Q164" s="24">
        <v>197.32</v>
      </c>
      <c r="R164" s="24">
        <v>33.58</v>
      </c>
      <c r="S164" s="24">
        <v>284.7</v>
      </c>
      <c r="T164" s="24">
        <v>5.55</v>
      </c>
    </row>
    <row r="165" ht="15.75" customHeight="1">
      <c r="A165" s="24">
        <v>162.0</v>
      </c>
      <c r="B165" s="24" t="s">
        <v>355</v>
      </c>
      <c r="C165" s="24" t="s">
        <v>355</v>
      </c>
      <c r="D165" s="24" t="s">
        <v>355</v>
      </c>
      <c r="E165" s="24" t="s">
        <v>355</v>
      </c>
      <c r="F165" s="24" t="s">
        <v>355</v>
      </c>
      <c r="G165" s="24" t="s">
        <v>355</v>
      </c>
      <c r="H165" s="24" t="s">
        <v>355</v>
      </c>
      <c r="I165" s="24" t="s">
        <v>34</v>
      </c>
      <c r="J165" s="24" t="s">
        <v>272</v>
      </c>
      <c r="K165" s="24">
        <v>150.06</v>
      </c>
      <c r="L165" s="24">
        <v>196.0</v>
      </c>
      <c r="M165" s="24">
        <v>195.0</v>
      </c>
      <c r="N165" s="24">
        <v>191.5</v>
      </c>
      <c r="O165" s="24">
        <v>182.0</v>
      </c>
      <c r="P165" s="24" t="e">
        <v>#N/A</v>
      </c>
      <c r="Q165" s="24">
        <v>178.36</v>
      </c>
      <c r="R165" s="24">
        <v>28.09</v>
      </c>
      <c r="S165" s="24">
        <v>226.98</v>
      </c>
      <c r="T165" s="24">
        <v>23.97</v>
      </c>
    </row>
    <row r="166" ht="15.75" customHeight="1">
      <c r="A166" s="24">
        <v>163.0</v>
      </c>
      <c r="B166" s="24" t="s">
        <v>326</v>
      </c>
      <c r="C166" s="24" t="s">
        <v>326</v>
      </c>
      <c r="D166" s="24" t="s">
        <v>326</v>
      </c>
      <c r="E166" s="24" t="s">
        <v>326</v>
      </c>
      <c r="F166" s="24" t="s">
        <v>326</v>
      </c>
      <c r="G166" s="24" t="s">
        <v>326</v>
      </c>
      <c r="H166" s="24" t="s">
        <v>326</v>
      </c>
      <c r="I166" s="24" t="s">
        <v>34</v>
      </c>
      <c r="J166" s="24" t="s">
        <v>53</v>
      </c>
      <c r="K166" s="24">
        <v>150.95</v>
      </c>
      <c r="L166" s="24">
        <v>265.0</v>
      </c>
      <c r="M166" s="24">
        <v>1000.0</v>
      </c>
      <c r="N166" s="24">
        <v>301.0</v>
      </c>
      <c r="O166" s="24">
        <v>528.3</v>
      </c>
      <c r="P166" s="24" t="e">
        <v>#N/A</v>
      </c>
      <c r="Q166" s="24">
        <v>220.1</v>
      </c>
      <c r="R166" s="24">
        <v>52.275</v>
      </c>
      <c r="S166" s="24" t="e">
        <v>#N/A</v>
      </c>
      <c r="T166" s="24" t="e">
        <v>#N/A</v>
      </c>
    </row>
    <row r="167" ht="15.75" customHeight="1">
      <c r="A167" s="24">
        <v>164.0</v>
      </c>
      <c r="B167" s="24" t="s">
        <v>188</v>
      </c>
      <c r="C167" s="24" t="s">
        <v>188</v>
      </c>
      <c r="D167" s="24" t="s">
        <v>188</v>
      </c>
      <c r="E167" s="24" t="s">
        <v>188</v>
      </c>
      <c r="F167" s="24" t="s">
        <v>188</v>
      </c>
      <c r="G167" s="24" t="s">
        <v>188</v>
      </c>
      <c r="H167" s="24" t="s">
        <v>188</v>
      </c>
      <c r="I167" s="24" t="s">
        <v>75</v>
      </c>
      <c r="J167" s="24" t="s">
        <v>140</v>
      </c>
      <c r="K167" s="24">
        <v>133.95</v>
      </c>
      <c r="L167" s="24">
        <v>121.0</v>
      </c>
      <c r="M167" s="24">
        <v>129.0</v>
      </c>
      <c r="N167" s="24">
        <v>204.5</v>
      </c>
      <c r="O167" s="24">
        <v>182.7</v>
      </c>
      <c r="P167" s="24">
        <v>159.4</v>
      </c>
      <c r="Q167" s="24">
        <v>113.71</v>
      </c>
      <c r="R167" s="24">
        <v>25.9275</v>
      </c>
      <c r="S167" s="24">
        <v>170.9366667</v>
      </c>
      <c r="T167" s="24">
        <v>22.655</v>
      </c>
    </row>
    <row r="168" ht="15.75" customHeight="1">
      <c r="A168" s="24">
        <v>165.0</v>
      </c>
      <c r="B168" s="24" t="s">
        <v>189</v>
      </c>
      <c r="C168" s="24" t="s">
        <v>189</v>
      </c>
      <c r="D168" s="24" t="s">
        <v>189</v>
      </c>
      <c r="E168" s="24" t="s">
        <v>189</v>
      </c>
      <c r="F168" s="24" t="s">
        <v>189</v>
      </c>
      <c r="G168" s="24" t="s">
        <v>189</v>
      </c>
      <c r="H168" s="24" t="s">
        <v>189</v>
      </c>
      <c r="I168" s="24" t="s">
        <v>75</v>
      </c>
      <c r="J168" s="24" t="s">
        <v>95</v>
      </c>
      <c r="K168" s="24">
        <v>144.87</v>
      </c>
      <c r="L168" s="24">
        <v>171.0</v>
      </c>
      <c r="M168" s="24">
        <v>166.0</v>
      </c>
      <c r="N168" s="24">
        <v>121.0</v>
      </c>
      <c r="O168" s="24">
        <v>143.0</v>
      </c>
      <c r="P168" s="24">
        <v>124.0</v>
      </c>
      <c r="Q168" s="24">
        <v>110.65</v>
      </c>
      <c r="R168" s="24">
        <v>21.1625</v>
      </c>
      <c r="S168" s="24">
        <v>191.0483333</v>
      </c>
      <c r="T168" s="24">
        <v>16.8225</v>
      </c>
    </row>
    <row r="169" ht="15.75" customHeight="1">
      <c r="A169" s="24">
        <v>166.0</v>
      </c>
      <c r="B169" s="24" t="s">
        <v>191</v>
      </c>
      <c r="C169" s="24" t="s">
        <v>191</v>
      </c>
      <c r="D169" s="24" t="s">
        <v>191</v>
      </c>
      <c r="E169" s="24" t="s">
        <v>191</v>
      </c>
      <c r="F169" s="24" t="s">
        <v>191</v>
      </c>
      <c r="G169" s="24" t="s">
        <v>191</v>
      </c>
      <c r="H169" s="24" t="s">
        <v>191</v>
      </c>
      <c r="I169" s="24" t="s">
        <v>75</v>
      </c>
      <c r="J169" s="24" t="s">
        <v>41</v>
      </c>
      <c r="K169" s="24">
        <v>137.75</v>
      </c>
      <c r="L169" s="24">
        <v>133.0</v>
      </c>
      <c r="M169" s="24">
        <v>168.0</v>
      </c>
      <c r="N169" s="24">
        <v>104.0</v>
      </c>
      <c r="O169" s="24">
        <v>142.3</v>
      </c>
      <c r="P169" s="24">
        <v>101.0</v>
      </c>
      <c r="Q169" s="24">
        <v>103.04</v>
      </c>
      <c r="R169" s="24">
        <v>19.26</v>
      </c>
      <c r="S169" s="24">
        <v>204.0516667</v>
      </c>
      <c r="T169" s="24">
        <v>22.3275</v>
      </c>
    </row>
    <row r="170" ht="15.75" customHeight="1">
      <c r="A170" s="24">
        <v>167.0</v>
      </c>
      <c r="B170" s="24" t="s">
        <v>222</v>
      </c>
      <c r="C170" s="24" t="s">
        <v>222</v>
      </c>
      <c r="D170" s="24" t="s">
        <v>222</v>
      </c>
      <c r="E170" s="24" t="s">
        <v>222</v>
      </c>
      <c r="F170" s="24" t="s">
        <v>222</v>
      </c>
      <c r="G170" s="24" t="s">
        <v>222</v>
      </c>
      <c r="H170" s="24" t="s">
        <v>222</v>
      </c>
      <c r="I170" s="24" t="s">
        <v>75</v>
      </c>
      <c r="J170" s="24" t="s">
        <v>64</v>
      </c>
      <c r="K170" s="24">
        <v>129.68</v>
      </c>
      <c r="L170" s="24">
        <v>137.0</v>
      </c>
      <c r="M170" s="24">
        <v>157.0</v>
      </c>
      <c r="N170" s="24">
        <v>132.5</v>
      </c>
      <c r="O170" s="24">
        <v>154.3</v>
      </c>
      <c r="P170" s="24">
        <v>118.8</v>
      </c>
      <c r="Q170" s="24">
        <v>126.13</v>
      </c>
      <c r="R170" s="24">
        <v>24.2825</v>
      </c>
      <c r="S170" s="24">
        <v>210.5666667</v>
      </c>
      <c r="T170" s="24">
        <v>18.1</v>
      </c>
    </row>
    <row r="171" ht="15.75" customHeight="1">
      <c r="A171" s="24">
        <v>168.0</v>
      </c>
      <c r="B171" s="24" t="s">
        <v>220</v>
      </c>
      <c r="C171" s="24" t="s">
        <v>220</v>
      </c>
      <c r="D171" s="24" t="s">
        <v>220</v>
      </c>
      <c r="E171" s="24" t="s">
        <v>220</v>
      </c>
      <c r="F171" s="24" t="s">
        <v>220</v>
      </c>
      <c r="G171" s="24" t="s">
        <v>220</v>
      </c>
      <c r="H171" s="24" t="s">
        <v>220</v>
      </c>
      <c r="I171" s="24" t="s">
        <v>61</v>
      </c>
      <c r="J171" s="24" t="s">
        <v>111</v>
      </c>
      <c r="K171" s="24">
        <v>149.05</v>
      </c>
      <c r="L171" s="24">
        <v>209.0</v>
      </c>
      <c r="M171" s="24">
        <v>169.0</v>
      </c>
      <c r="N171" s="24">
        <v>155.0</v>
      </c>
      <c r="O171" s="24">
        <v>151.3</v>
      </c>
      <c r="P171" s="24" t="e">
        <v>#N/A</v>
      </c>
      <c r="Q171" s="24">
        <v>152.87</v>
      </c>
      <c r="R171" s="24">
        <v>27.9675</v>
      </c>
      <c r="S171" s="24">
        <v>242.1483333</v>
      </c>
      <c r="T171" s="24">
        <v>18.2225</v>
      </c>
    </row>
    <row r="172" ht="15.75" customHeight="1">
      <c r="A172" s="24">
        <v>169.0</v>
      </c>
      <c r="B172" s="24" t="s">
        <v>219</v>
      </c>
      <c r="C172" s="24" t="s">
        <v>219</v>
      </c>
      <c r="D172" s="24" t="s">
        <v>219</v>
      </c>
      <c r="E172" s="24" t="s">
        <v>219</v>
      </c>
      <c r="F172" s="24" t="s">
        <v>219</v>
      </c>
      <c r="G172" s="24" t="s">
        <v>219</v>
      </c>
      <c r="H172" s="24" t="s">
        <v>219</v>
      </c>
      <c r="I172" s="24" t="s">
        <v>61</v>
      </c>
      <c r="J172" s="24" t="s">
        <v>90</v>
      </c>
      <c r="K172" s="24">
        <v>144.13</v>
      </c>
      <c r="L172" s="24">
        <v>180.0</v>
      </c>
      <c r="M172" s="24">
        <v>165.0</v>
      </c>
      <c r="N172" s="24">
        <v>168.0</v>
      </c>
      <c r="O172" s="24">
        <v>151.3</v>
      </c>
      <c r="P172" s="24" t="e">
        <v>#N/A</v>
      </c>
      <c r="Q172" s="24">
        <v>175.6</v>
      </c>
      <c r="R172" s="24">
        <v>27.15</v>
      </c>
      <c r="S172" s="24">
        <v>256.5716667</v>
      </c>
      <c r="T172" s="24">
        <v>17.3575</v>
      </c>
    </row>
    <row r="173" ht="15.75" customHeight="1">
      <c r="A173" s="24">
        <v>170.0</v>
      </c>
      <c r="B173" s="24" t="s">
        <v>203</v>
      </c>
      <c r="C173" s="24" t="s">
        <v>203</v>
      </c>
      <c r="D173" s="24" t="s">
        <v>203</v>
      </c>
      <c r="E173" s="24" t="s">
        <v>203</v>
      </c>
      <c r="F173" s="24" t="s">
        <v>203</v>
      </c>
      <c r="G173" s="24" t="s">
        <v>203</v>
      </c>
      <c r="H173" s="24" t="s">
        <v>203</v>
      </c>
      <c r="I173" s="24" t="s">
        <v>61</v>
      </c>
      <c r="J173" s="24" t="s">
        <v>66</v>
      </c>
      <c r="K173" s="24">
        <v>134.57</v>
      </c>
      <c r="L173" s="24">
        <v>176.0</v>
      </c>
      <c r="M173" s="24">
        <v>180.0</v>
      </c>
      <c r="N173" s="24">
        <v>141.5</v>
      </c>
      <c r="O173" s="24">
        <v>142.7</v>
      </c>
      <c r="P173" s="24">
        <v>108.4</v>
      </c>
      <c r="Q173" s="24">
        <v>131.85</v>
      </c>
      <c r="R173" s="24">
        <v>20.9625</v>
      </c>
      <c r="S173" s="24">
        <v>227.9266667</v>
      </c>
      <c r="T173" s="24">
        <v>14.39</v>
      </c>
    </row>
    <row r="174" ht="15.75" customHeight="1">
      <c r="A174" s="24">
        <v>171.0</v>
      </c>
      <c r="B174" s="24" t="s">
        <v>214</v>
      </c>
      <c r="C174" s="24" t="s">
        <v>214</v>
      </c>
      <c r="D174" s="24" t="s">
        <v>214</v>
      </c>
      <c r="E174" s="24" t="s">
        <v>214</v>
      </c>
      <c r="F174" s="24" t="s">
        <v>214</v>
      </c>
      <c r="G174" s="24" t="s">
        <v>214</v>
      </c>
      <c r="H174" s="24" t="s">
        <v>214</v>
      </c>
      <c r="I174" s="24" t="s">
        <v>740</v>
      </c>
      <c r="J174" s="24" t="s">
        <v>90</v>
      </c>
      <c r="K174" s="24" t="e">
        <v>#N/A</v>
      </c>
      <c r="L174" s="24">
        <v>77.0</v>
      </c>
      <c r="M174" s="24">
        <v>73.0</v>
      </c>
      <c r="N174" s="24">
        <v>121.5</v>
      </c>
      <c r="O174" s="24">
        <v>117.7</v>
      </c>
      <c r="P174" s="24" t="e">
        <v>#N/A</v>
      </c>
      <c r="Q174" s="24">
        <v>122.25</v>
      </c>
      <c r="R174" s="24">
        <v>26.5625</v>
      </c>
      <c r="S174" s="24">
        <v>155.9116667</v>
      </c>
      <c r="T174" s="24">
        <v>10.3675</v>
      </c>
    </row>
    <row r="175" ht="15.75" customHeight="1">
      <c r="A175" s="24">
        <v>172.0</v>
      </c>
      <c r="B175" s="24" t="s">
        <v>225</v>
      </c>
      <c r="C175" s="24" t="s">
        <v>225</v>
      </c>
      <c r="D175" s="24" t="s">
        <v>225</v>
      </c>
      <c r="E175" s="24" t="s">
        <v>225</v>
      </c>
      <c r="F175" s="24" t="s">
        <v>225</v>
      </c>
      <c r="G175" s="24" t="s">
        <v>225</v>
      </c>
      <c r="H175" s="24" t="s">
        <v>225</v>
      </c>
      <c r="I175" s="24" t="s">
        <v>740</v>
      </c>
      <c r="J175" s="24" t="s">
        <v>123</v>
      </c>
      <c r="K175" s="24" t="e">
        <v>#N/A</v>
      </c>
      <c r="L175" s="24">
        <v>87.0</v>
      </c>
      <c r="M175" s="24">
        <v>80.0</v>
      </c>
      <c r="N175" s="24">
        <v>144.5</v>
      </c>
      <c r="O175" s="24">
        <v>130.7</v>
      </c>
      <c r="P175" s="24" t="e">
        <v>#N/A</v>
      </c>
      <c r="Q175" s="24">
        <v>146.39</v>
      </c>
      <c r="R175" s="24">
        <v>29.3475</v>
      </c>
      <c r="S175" s="24">
        <v>178.7983333</v>
      </c>
      <c r="T175" s="24">
        <v>11.6975</v>
      </c>
    </row>
    <row r="176" ht="15.75" customHeight="1">
      <c r="A176" s="24">
        <v>173.0</v>
      </c>
      <c r="B176" s="24" t="s">
        <v>210</v>
      </c>
      <c r="C176" s="24" t="s">
        <v>210</v>
      </c>
      <c r="D176" s="24" t="s">
        <v>210</v>
      </c>
      <c r="E176" s="24" t="s">
        <v>210</v>
      </c>
      <c r="F176" s="24" t="s">
        <v>210</v>
      </c>
      <c r="G176" s="24" t="s">
        <v>210</v>
      </c>
      <c r="H176" s="24" t="s">
        <v>210</v>
      </c>
      <c r="I176" s="24" t="s">
        <v>740</v>
      </c>
      <c r="J176" s="24" t="s">
        <v>64</v>
      </c>
      <c r="K176" s="24" t="e">
        <v>#N/A</v>
      </c>
      <c r="L176" s="24">
        <v>64.0</v>
      </c>
      <c r="M176" s="24">
        <v>163.0</v>
      </c>
      <c r="N176" s="24">
        <v>228.0</v>
      </c>
      <c r="O176" s="24">
        <v>207.7</v>
      </c>
      <c r="P176" s="24" t="e">
        <v>#N/A</v>
      </c>
      <c r="Q176" s="24">
        <v>123.51</v>
      </c>
      <c r="R176" s="24">
        <v>30.1275</v>
      </c>
      <c r="S176" s="24">
        <v>163.0283333</v>
      </c>
      <c r="T176" s="24">
        <v>10.5425</v>
      </c>
    </row>
    <row r="177" ht="15.75" customHeight="1">
      <c r="A177" s="24">
        <v>174.0</v>
      </c>
      <c r="B177" s="24" t="s">
        <v>229</v>
      </c>
      <c r="C177" s="24" t="s">
        <v>229</v>
      </c>
      <c r="D177" s="24" t="s">
        <v>229</v>
      </c>
      <c r="E177" s="24" t="s">
        <v>229</v>
      </c>
      <c r="F177" s="24" t="s">
        <v>229</v>
      </c>
      <c r="G177" s="24" t="s">
        <v>229</v>
      </c>
      <c r="H177" s="24" t="s">
        <v>229</v>
      </c>
      <c r="I177" s="24" t="s">
        <v>740</v>
      </c>
      <c r="J177" s="24" t="s">
        <v>140</v>
      </c>
      <c r="K177" s="24" t="e">
        <v>#N/A</v>
      </c>
      <c r="L177" s="24">
        <v>104.0</v>
      </c>
      <c r="M177" s="24">
        <v>105.0</v>
      </c>
      <c r="N177" s="24">
        <v>156.5</v>
      </c>
      <c r="O177" s="24">
        <v>148.0</v>
      </c>
      <c r="P177" s="24" t="e">
        <v>#N/A</v>
      </c>
      <c r="Q177" s="24">
        <v>159.2</v>
      </c>
      <c r="R177" s="24">
        <v>35.05</v>
      </c>
      <c r="S177" s="24">
        <v>206.7566667</v>
      </c>
      <c r="T177" s="24">
        <v>11.885</v>
      </c>
    </row>
    <row r="178" ht="15.75" customHeight="1">
      <c r="A178" s="24">
        <v>175.0</v>
      </c>
      <c r="B178" s="24" t="s">
        <v>215</v>
      </c>
      <c r="C178" s="24" t="s">
        <v>215</v>
      </c>
      <c r="D178" s="24" t="s">
        <v>215</v>
      </c>
      <c r="E178" s="24" t="s">
        <v>215</v>
      </c>
      <c r="F178" s="24" t="s">
        <v>215</v>
      </c>
      <c r="G178" s="24" t="s">
        <v>215</v>
      </c>
      <c r="H178" s="24" t="s">
        <v>215</v>
      </c>
      <c r="I178" s="24" t="s">
        <v>740</v>
      </c>
      <c r="J178" s="24" t="s">
        <v>77</v>
      </c>
      <c r="K178" s="24" t="e">
        <v>#N/A</v>
      </c>
      <c r="L178" s="24">
        <v>76.0</v>
      </c>
      <c r="M178" s="24">
        <v>91.0</v>
      </c>
      <c r="N178" s="24">
        <v>131.0</v>
      </c>
      <c r="O178" s="24">
        <v>126.3</v>
      </c>
      <c r="P178" s="24" t="e">
        <v>#N/A</v>
      </c>
      <c r="Q178" s="24">
        <v>131.55</v>
      </c>
      <c r="R178" s="24">
        <v>28.6375</v>
      </c>
      <c r="S178" s="24">
        <v>168.635</v>
      </c>
      <c r="T178" s="24">
        <v>14.7025</v>
      </c>
    </row>
    <row r="179" ht="15.75" customHeight="1">
      <c r="A179" s="24">
        <v>176.0</v>
      </c>
      <c r="B179" s="24" t="s">
        <v>300</v>
      </c>
      <c r="C179" s="24" t="s">
        <v>300</v>
      </c>
      <c r="D179" s="24" t="s">
        <v>300</v>
      </c>
      <c r="E179" s="24" t="s">
        <v>300</v>
      </c>
      <c r="F179" s="24" t="s">
        <v>300</v>
      </c>
      <c r="G179" s="24" t="s">
        <v>300</v>
      </c>
      <c r="H179" s="24" t="s">
        <v>300</v>
      </c>
      <c r="I179" s="24" t="s">
        <v>740</v>
      </c>
      <c r="J179" s="24" t="s">
        <v>111</v>
      </c>
      <c r="K179" s="24" t="e">
        <v>#N/A</v>
      </c>
      <c r="L179" s="24">
        <v>215.0</v>
      </c>
      <c r="M179" s="24">
        <v>113.0</v>
      </c>
      <c r="N179" s="24">
        <v>253.0</v>
      </c>
      <c r="O179" s="24">
        <v>198.0</v>
      </c>
      <c r="P179" s="24" t="e">
        <v>#N/A</v>
      </c>
      <c r="Q179" s="24">
        <v>181.17</v>
      </c>
      <c r="R179" s="24">
        <v>35.2925</v>
      </c>
      <c r="S179" s="24">
        <v>245.0</v>
      </c>
      <c r="T179" s="24">
        <v>12.75</v>
      </c>
    </row>
    <row r="180" ht="15.75" customHeight="1">
      <c r="A180" s="24">
        <v>177.0</v>
      </c>
      <c r="B180" s="24" t="s">
        <v>274</v>
      </c>
      <c r="C180" s="24" t="s">
        <v>274</v>
      </c>
      <c r="D180" s="24" t="s">
        <v>274</v>
      </c>
      <c r="E180" s="24" t="s">
        <v>274</v>
      </c>
      <c r="F180" s="24" t="s">
        <v>274</v>
      </c>
      <c r="G180" s="24" t="s">
        <v>274</v>
      </c>
      <c r="H180" s="24" t="s">
        <v>274</v>
      </c>
      <c r="I180" s="24" t="s">
        <v>740</v>
      </c>
      <c r="J180" s="24" t="s">
        <v>102</v>
      </c>
      <c r="K180" s="24" t="e">
        <v>#N/A</v>
      </c>
      <c r="L180" s="24">
        <v>223.0</v>
      </c>
      <c r="M180" s="24">
        <v>132.0</v>
      </c>
      <c r="N180" s="24">
        <v>208.0</v>
      </c>
      <c r="O180" s="24">
        <v>187.0</v>
      </c>
      <c r="P180" s="24" t="e">
        <v>#N/A</v>
      </c>
      <c r="Q180" s="24">
        <v>186.43</v>
      </c>
      <c r="R180" s="24">
        <v>39.1075</v>
      </c>
      <c r="S180" s="24">
        <v>240.3966667</v>
      </c>
      <c r="T180" s="24">
        <v>9.845</v>
      </c>
    </row>
    <row r="181" ht="15.75" customHeight="1">
      <c r="A181" s="24">
        <v>178.0</v>
      </c>
      <c r="B181" s="24" t="s">
        <v>236</v>
      </c>
      <c r="C181" s="24" t="s">
        <v>236</v>
      </c>
      <c r="D181" s="24" t="s">
        <v>236</v>
      </c>
      <c r="E181" s="24" t="s">
        <v>236</v>
      </c>
      <c r="F181" s="24" t="s">
        <v>236</v>
      </c>
      <c r="G181" s="24" t="s">
        <v>236</v>
      </c>
      <c r="H181" s="24" t="s">
        <v>236</v>
      </c>
      <c r="I181" s="24" t="s">
        <v>740</v>
      </c>
      <c r="J181" s="24" t="s">
        <v>83</v>
      </c>
      <c r="K181" s="24" t="e">
        <v>#N/A</v>
      </c>
      <c r="L181" s="24">
        <v>102.0</v>
      </c>
      <c r="M181" s="24">
        <v>128.0</v>
      </c>
      <c r="N181" s="24">
        <v>170.0</v>
      </c>
      <c r="O181" s="24">
        <v>156.0</v>
      </c>
      <c r="P181" s="24" t="e">
        <v>#N/A</v>
      </c>
      <c r="Q181" s="24">
        <v>165.74</v>
      </c>
      <c r="R181" s="24">
        <v>33.185</v>
      </c>
      <c r="S181" s="24">
        <v>223.1416667</v>
      </c>
      <c r="T181" s="24">
        <v>17.4625</v>
      </c>
    </row>
    <row r="182" ht="15.75" customHeight="1">
      <c r="A182" s="24">
        <v>179.0</v>
      </c>
      <c r="B182" s="24" t="s">
        <v>243</v>
      </c>
      <c r="C182" s="24" t="s">
        <v>243</v>
      </c>
      <c r="D182" s="24" t="s">
        <v>243</v>
      </c>
      <c r="E182" s="24" t="s">
        <v>243</v>
      </c>
      <c r="F182" s="24" t="s">
        <v>243</v>
      </c>
      <c r="G182" s="24" t="s">
        <v>243</v>
      </c>
      <c r="H182" s="24" t="s">
        <v>243</v>
      </c>
      <c r="I182" s="24" t="s">
        <v>740</v>
      </c>
      <c r="J182" s="24" t="s">
        <v>31</v>
      </c>
      <c r="K182" s="24" t="e">
        <v>#N/A</v>
      </c>
      <c r="L182" s="24">
        <v>109.0</v>
      </c>
      <c r="M182" s="24">
        <v>133.0</v>
      </c>
      <c r="N182" s="24">
        <v>196.0</v>
      </c>
      <c r="O182" s="24">
        <v>167.0</v>
      </c>
      <c r="P182" s="24" t="e">
        <v>#N/A</v>
      </c>
      <c r="Q182" s="24">
        <v>164.49</v>
      </c>
      <c r="R182" s="24">
        <v>36.1225</v>
      </c>
      <c r="S182" s="24">
        <v>189.2433333</v>
      </c>
      <c r="T182" s="24">
        <v>14.115</v>
      </c>
    </row>
    <row r="183" ht="15.75" customHeight="1">
      <c r="A183" s="24">
        <v>180.0</v>
      </c>
      <c r="B183" s="24" t="s">
        <v>256</v>
      </c>
      <c r="C183" s="24" t="s">
        <v>256</v>
      </c>
      <c r="D183" s="24" t="s">
        <v>256</v>
      </c>
      <c r="E183" s="24" t="s">
        <v>256</v>
      </c>
      <c r="F183" s="24" t="s">
        <v>256</v>
      </c>
      <c r="G183" s="24" t="s">
        <v>256</v>
      </c>
      <c r="H183" s="24" t="s">
        <v>256</v>
      </c>
      <c r="I183" s="24" t="s">
        <v>740</v>
      </c>
      <c r="J183" s="24" t="s">
        <v>36</v>
      </c>
      <c r="K183" s="24" t="e">
        <v>#N/A</v>
      </c>
      <c r="L183" s="24">
        <v>134.0</v>
      </c>
      <c r="M183" s="24">
        <v>150.0</v>
      </c>
      <c r="N183" s="24">
        <v>181.0</v>
      </c>
      <c r="O183" s="24">
        <v>177.0</v>
      </c>
      <c r="P183" s="24" t="e">
        <v>#N/A</v>
      </c>
      <c r="Q183" s="24">
        <v>168.67</v>
      </c>
      <c r="R183" s="24">
        <v>34.9175</v>
      </c>
      <c r="S183" s="24">
        <v>209.5933333</v>
      </c>
      <c r="T183" s="24">
        <v>28.89</v>
      </c>
    </row>
    <row r="184" ht="15.75" customHeight="1">
      <c r="A184" s="24">
        <v>181.0</v>
      </c>
      <c r="B184" s="24" t="s">
        <v>318</v>
      </c>
      <c r="C184" s="24" t="s">
        <v>318</v>
      </c>
      <c r="D184" s="24" t="s">
        <v>318</v>
      </c>
      <c r="E184" s="24" t="s">
        <v>318</v>
      </c>
      <c r="F184" s="24" t="s">
        <v>318</v>
      </c>
      <c r="G184" s="24" t="s">
        <v>318</v>
      </c>
      <c r="H184" s="24" t="s">
        <v>318</v>
      </c>
      <c r="I184" s="24" t="s">
        <v>740</v>
      </c>
      <c r="J184" s="24" t="s">
        <v>58</v>
      </c>
      <c r="K184" s="24" t="e">
        <v>#N/A</v>
      </c>
      <c r="L184" s="24">
        <v>211.0</v>
      </c>
      <c r="M184" s="24">
        <v>159.0</v>
      </c>
      <c r="N184" s="24">
        <v>262.0</v>
      </c>
      <c r="O184" s="24">
        <v>209.7</v>
      </c>
      <c r="P184" s="24" t="e">
        <v>#N/A</v>
      </c>
      <c r="Q184" s="24">
        <v>179.36</v>
      </c>
      <c r="R184" s="24">
        <v>36.09</v>
      </c>
      <c r="S184" s="24">
        <v>239.5416667</v>
      </c>
      <c r="T184" s="24">
        <v>10.0625</v>
      </c>
    </row>
    <row r="185" ht="15.75" customHeight="1">
      <c r="A185" s="24">
        <v>182.0</v>
      </c>
      <c r="B185" s="24" t="s">
        <v>325</v>
      </c>
      <c r="C185" s="24" t="s">
        <v>325</v>
      </c>
      <c r="D185" s="24" t="s">
        <v>325</v>
      </c>
      <c r="E185" s="24" t="s">
        <v>325</v>
      </c>
      <c r="F185" s="24" t="s">
        <v>325</v>
      </c>
      <c r="G185" s="24" t="s">
        <v>325</v>
      </c>
      <c r="H185" s="24" t="s">
        <v>325</v>
      </c>
      <c r="I185" s="24" t="s">
        <v>740</v>
      </c>
      <c r="J185" s="24" t="s">
        <v>114</v>
      </c>
      <c r="K185" s="24" t="e">
        <v>#N/A</v>
      </c>
      <c r="L185" s="24">
        <v>229.0</v>
      </c>
      <c r="M185" s="24">
        <v>948.0</v>
      </c>
      <c r="N185" s="24">
        <v>225.0</v>
      </c>
      <c r="O185" s="24">
        <v>488.0</v>
      </c>
      <c r="P185" s="24" t="e">
        <v>#N/A</v>
      </c>
      <c r="Q185" s="24" t="e">
        <v>#N/A</v>
      </c>
      <c r="R185" s="24" t="e">
        <v>#N/A</v>
      </c>
      <c r="S185" s="24" t="e">
        <v>#N/A</v>
      </c>
      <c r="T185" s="24" t="e">
        <v>#N/A</v>
      </c>
    </row>
    <row r="186" ht="15.75" customHeight="1">
      <c r="A186" s="24">
        <v>183.0</v>
      </c>
      <c r="B186" s="24" t="s">
        <v>237</v>
      </c>
      <c r="C186" s="24" t="s">
        <v>237</v>
      </c>
      <c r="D186" s="24" t="s">
        <v>237</v>
      </c>
      <c r="E186" s="24" t="s">
        <v>237</v>
      </c>
      <c r="F186" s="24" t="s">
        <v>237</v>
      </c>
      <c r="G186" s="24" t="s">
        <v>237</v>
      </c>
      <c r="H186" s="24" t="s">
        <v>237</v>
      </c>
      <c r="I186" s="24" t="s">
        <v>235</v>
      </c>
      <c r="J186" s="24" t="s">
        <v>77</v>
      </c>
      <c r="K186" s="24">
        <v>73.97</v>
      </c>
      <c r="L186" s="24">
        <v>75.0</v>
      </c>
      <c r="M186" s="24">
        <v>83.0</v>
      </c>
      <c r="N186" s="24">
        <v>144.5</v>
      </c>
      <c r="O186" s="24">
        <v>134.0</v>
      </c>
      <c r="P186" s="24">
        <v>132.7</v>
      </c>
      <c r="Q186" s="24">
        <v>132.75</v>
      </c>
      <c r="R186" s="24">
        <v>22.9375</v>
      </c>
      <c r="S186" s="24">
        <v>187.4516667</v>
      </c>
      <c r="T186" s="24">
        <v>14.9275</v>
      </c>
    </row>
    <row r="187" ht="15.75" customHeight="1">
      <c r="A187" s="24">
        <v>184.0</v>
      </c>
      <c r="B187" s="24" t="s">
        <v>234</v>
      </c>
      <c r="C187" s="24" t="s">
        <v>234</v>
      </c>
      <c r="D187" s="24" t="s">
        <v>234</v>
      </c>
      <c r="E187" s="24" t="s">
        <v>234</v>
      </c>
      <c r="F187" s="24" t="s">
        <v>234</v>
      </c>
      <c r="G187" s="24" t="s">
        <v>234</v>
      </c>
      <c r="H187" s="24" t="s">
        <v>234</v>
      </c>
      <c r="I187" s="24" t="s">
        <v>235</v>
      </c>
      <c r="J187" s="24" t="s">
        <v>47</v>
      </c>
      <c r="K187" s="24">
        <v>78.86</v>
      </c>
      <c r="L187" s="24">
        <v>81.0</v>
      </c>
      <c r="M187" s="24">
        <v>84.0</v>
      </c>
      <c r="N187" s="24">
        <v>144.0</v>
      </c>
      <c r="O187" s="24">
        <v>135.3</v>
      </c>
      <c r="P187" s="24">
        <v>167.0</v>
      </c>
      <c r="Q187" s="24">
        <v>137.51</v>
      </c>
      <c r="R187" s="24">
        <v>23.8775</v>
      </c>
      <c r="S187" s="24">
        <v>194.01</v>
      </c>
      <c r="T187" s="24">
        <v>14.515</v>
      </c>
    </row>
    <row r="188" ht="15.75" customHeight="1">
      <c r="A188" s="24">
        <v>185.0</v>
      </c>
      <c r="B188" s="24" t="s">
        <v>249</v>
      </c>
      <c r="C188" s="24" t="s">
        <v>249</v>
      </c>
      <c r="D188" s="24" t="s">
        <v>249</v>
      </c>
      <c r="E188" s="24" t="s">
        <v>249</v>
      </c>
      <c r="F188" s="24" t="s">
        <v>249</v>
      </c>
      <c r="G188" s="24" t="s">
        <v>249</v>
      </c>
      <c r="H188" s="24" t="s">
        <v>249</v>
      </c>
      <c r="I188" s="24" t="s">
        <v>235</v>
      </c>
      <c r="J188" s="24" t="s">
        <v>31</v>
      </c>
      <c r="K188" s="24">
        <v>84.68</v>
      </c>
      <c r="L188" s="24">
        <v>91.0</v>
      </c>
      <c r="M188" s="24">
        <v>97.0</v>
      </c>
      <c r="N188" s="24">
        <v>156.0</v>
      </c>
      <c r="O188" s="24">
        <v>148.3</v>
      </c>
      <c r="P188" s="24">
        <v>166.0</v>
      </c>
      <c r="Q188" s="24">
        <v>146.58</v>
      </c>
      <c r="R188" s="24">
        <v>27.145</v>
      </c>
      <c r="S188" s="24">
        <v>204.9333333</v>
      </c>
      <c r="T188" s="24">
        <v>13.4</v>
      </c>
    </row>
    <row r="189" ht="15.75" customHeight="1">
      <c r="A189" s="24">
        <v>186.0</v>
      </c>
      <c r="B189" s="24" t="s">
        <v>290</v>
      </c>
      <c r="C189" s="24" t="s">
        <v>290</v>
      </c>
      <c r="D189" s="24" t="s">
        <v>290</v>
      </c>
      <c r="E189" s="24" t="s">
        <v>290</v>
      </c>
      <c r="F189" s="24" t="s">
        <v>290</v>
      </c>
      <c r="G189" s="24" t="s">
        <v>290</v>
      </c>
      <c r="H189" s="24" t="s">
        <v>290</v>
      </c>
      <c r="I189" s="24" t="s">
        <v>235</v>
      </c>
      <c r="J189" s="24" t="s">
        <v>70</v>
      </c>
      <c r="K189" s="24">
        <v>100.79</v>
      </c>
      <c r="L189" s="24">
        <v>127.0</v>
      </c>
      <c r="M189" s="24">
        <v>119.0</v>
      </c>
      <c r="N189" s="24">
        <v>193.0</v>
      </c>
      <c r="O189" s="24">
        <v>188.7</v>
      </c>
      <c r="P189" s="24">
        <v>165.9</v>
      </c>
      <c r="Q189" s="24">
        <v>194.94</v>
      </c>
      <c r="R189" s="24">
        <v>33.985</v>
      </c>
      <c r="S189" s="24">
        <v>259.3466667</v>
      </c>
      <c r="T189" s="24">
        <v>20.77</v>
      </c>
    </row>
    <row r="190" ht="15.75" customHeight="1">
      <c r="A190" s="24">
        <v>187.0</v>
      </c>
      <c r="B190" s="24" t="s">
        <v>252</v>
      </c>
      <c r="C190" s="24" t="s">
        <v>252</v>
      </c>
      <c r="D190" s="24" t="s">
        <v>252</v>
      </c>
      <c r="E190" s="24" t="s">
        <v>252</v>
      </c>
      <c r="F190" s="24" t="s">
        <v>252</v>
      </c>
      <c r="G190" s="24" t="s">
        <v>252</v>
      </c>
      <c r="H190" s="24" t="s">
        <v>252</v>
      </c>
      <c r="I190" s="24" t="s">
        <v>235</v>
      </c>
      <c r="J190" s="24" t="s">
        <v>23</v>
      </c>
      <c r="K190" s="24">
        <v>97.27</v>
      </c>
      <c r="L190" s="24">
        <v>100.0</v>
      </c>
      <c r="M190" s="24">
        <v>122.0</v>
      </c>
      <c r="N190" s="24">
        <v>170.0</v>
      </c>
      <c r="O190" s="24">
        <v>161.3</v>
      </c>
      <c r="P190" s="24">
        <v>174.4</v>
      </c>
      <c r="Q190" s="24">
        <v>158.62</v>
      </c>
      <c r="R190" s="24">
        <v>31.655</v>
      </c>
      <c r="S190" s="24">
        <v>230.885</v>
      </c>
      <c r="T190" s="24">
        <v>16.3275</v>
      </c>
    </row>
    <row r="191" ht="15.75" customHeight="1">
      <c r="A191" s="24">
        <v>188.0</v>
      </c>
      <c r="B191" s="24" t="s">
        <v>270</v>
      </c>
      <c r="C191" s="24" t="s">
        <v>270</v>
      </c>
      <c r="D191" s="24" t="s">
        <v>270</v>
      </c>
      <c r="E191" s="24" t="s">
        <v>270</v>
      </c>
      <c r="F191" s="24" t="s">
        <v>270</v>
      </c>
      <c r="G191" s="24" t="s">
        <v>270</v>
      </c>
      <c r="H191" s="24" t="s">
        <v>270</v>
      </c>
      <c r="I191" s="24" t="s">
        <v>235</v>
      </c>
      <c r="J191" s="24" t="s">
        <v>64</v>
      </c>
      <c r="K191" s="24">
        <v>85.15</v>
      </c>
      <c r="L191" s="24">
        <v>115.0</v>
      </c>
      <c r="M191" s="24">
        <v>126.0</v>
      </c>
      <c r="N191" s="24">
        <v>174.0</v>
      </c>
      <c r="O191" s="24">
        <v>177.0</v>
      </c>
      <c r="P191" s="24" t="e">
        <v>#N/A</v>
      </c>
      <c r="Q191" s="24">
        <v>170.56</v>
      </c>
      <c r="R191" s="24">
        <v>31.39</v>
      </c>
      <c r="S191" s="24">
        <v>216.9766667</v>
      </c>
      <c r="T191" s="24">
        <v>12.465</v>
      </c>
    </row>
    <row r="192" ht="15.75" customHeight="1">
      <c r="A192" s="24">
        <v>189.0</v>
      </c>
      <c r="B192" s="24" t="s">
        <v>344</v>
      </c>
      <c r="C192" s="24" t="s">
        <v>344</v>
      </c>
      <c r="D192" s="24" t="s">
        <v>344</v>
      </c>
      <c r="E192" s="24" t="s">
        <v>344</v>
      </c>
      <c r="F192" s="24" t="s">
        <v>344</v>
      </c>
      <c r="G192" s="24" t="s">
        <v>344</v>
      </c>
      <c r="H192" s="24" t="s">
        <v>344</v>
      </c>
      <c r="I192" s="24" t="s">
        <v>235</v>
      </c>
      <c r="J192" s="24" t="s">
        <v>90</v>
      </c>
      <c r="K192" s="24">
        <v>147.09</v>
      </c>
      <c r="L192" s="24">
        <v>208.0</v>
      </c>
      <c r="M192" s="24">
        <v>142.0</v>
      </c>
      <c r="N192" s="24">
        <v>271.0</v>
      </c>
      <c r="O192" s="24">
        <v>219.7</v>
      </c>
      <c r="P192" s="24" t="e">
        <v>#N/A</v>
      </c>
      <c r="Q192" s="24">
        <v>202.61</v>
      </c>
      <c r="R192" s="24">
        <v>20.9025</v>
      </c>
      <c r="S192" s="24">
        <v>278.8666667</v>
      </c>
      <c r="T192" s="24">
        <v>21.05</v>
      </c>
    </row>
    <row r="193" ht="15.75" customHeight="1">
      <c r="A193" s="24">
        <v>190.0</v>
      </c>
      <c r="B193" s="24" t="s">
        <v>285</v>
      </c>
      <c r="C193" s="24" t="s">
        <v>285</v>
      </c>
      <c r="D193" s="24" t="s">
        <v>285</v>
      </c>
      <c r="E193" s="24" t="s">
        <v>285</v>
      </c>
      <c r="F193" s="24" t="s">
        <v>285</v>
      </c>
      <c r="G193" s="24" t="s">
        <v>285</v>
      </c>
      <c r="H193" s="24" t="s">
        <v>285</v>
      </c>
      <c r="I193" s="24" t="s">
        <v>235</v>
      </c>
      <c r="J193" s="24" t="s">
        <v>58</v>
      </c>
      <c r="K193" s="24">
        <v>128.64</v>
      </c>
      <c r="L193" s="24">
        <v>170.0</v>
      </c>
      <c r="M193" s="24">
        <v>138.0</v>
      </c>
      <c r="N193" s="24">
        <v>205.0</v>
      </c>
      <c r="O193" s="24">
        <v>178.0</v>
      </c>
      <c r="P193" s="24" t="e">
        <v>#N/A</v>
      </c>
      <c r="Q193" s="24">
        <v>186.39</v>
      </c>
      <c r="R193" s="24">
        <v>33.0975</v>
      </c>
      <c r="S193" s="24">
        <v>248.805</v>
      </c>
      <c r="T193" s="24">
        <v>24.9575</v>
      </c>
    </row>
    <row r="194" ht="15.75" customHeight="1">
      <c r="A194" s="24">
        <v>191.0</v>
      </c>
      <c r="B194" s="24" t="s">
        <v>293</v>
      </c>
      <c r="C194" s="24" t="s">
        <v>293</v>
      </c>
      <c r="D194" s="24" t="s">
        <v>293</v>
      </c>
      <c r="E194" s="24" t="s">
        <v>293</v>
      </c>
      <c r="F194" s="24" t="s">
        <v>293</v>
      </c>
      <c r="G194" s="24" t="s">
        <v>293</v>
      </c>
      <c r="H194" s="24" t="s">
        <v>293</v>
      </c>
      <c r="I194" s="24" t="s">
        <v>235</v>
      </c>
      <c r="J194" s="24" t="s">
        <v>68</v>
      </c>
      <c r="K194" s="24">
        <v>137.75</v>
      </c>
      <c r="L194" s="24">
        <v>157.0</v>
      </c>
      <c r="M194" s="24">
        <v>160.0</v>
      </c>
      <c r="N194" s="24">
        <v>214.0</v>
      </c>
      <c r="O194" s="24">
        <v>191.3</v>
      </c>
      <c r="P194" s="24" t="e">
        <v>#N/A</v>
      </c>
      <c r="Q194" s="24">
        <v>199.3</v>
      </c>
      <c r="R194" s="24">
        <v>36.325</v>
      </c>
      <c r="S194" s="24">
        <v>270.0366667</v>
      </c>
      <c r="T194" s="24">
        <v>14.305</v>
      </c>
    </row>
    <row r="195" ht="15.75" customHeight="1">
      <c r="A195" s="24">
        <v>192.0</v>
      </c>
      <c r="B195" s="24" t="s">
        <v>295</v>
      </c>
      <c r="C195" s="24" t="s">
        <v>295</v>
      </c>
      <c r="D195" s="24" t="s">
        <v>295</v>
      </c>
      <c r="E195" s="24" t="s">
        <v>295</v>
      </c>
      <c r="F195" s="24" t="s">
        <v>295</v>
      </c>
      <c r="G195" s="24" t="s">
        <v>295</v>
      </c>
      <c r="H195" s="24" t="s">
        <v>295</v>
      </c>
      <c r="I195" s="24" t="s">
        <v>235</v>
      </c>
      <c r="J195" s="24" t="s">
        <v>107</v>
      </c>
      <c r="K195" s="24">
        <v>146.73</v>
      </c>
      <c r="L195" s="24">
        <v>169.0</v>
      </c>
      <c r="M195" s="24">
        <v>182.0</v>
      </c>
      <c r="N195" s="24">
        <v>230.0</v>
      </c>
      <c r="O195" s="24">
        <v>216.0</v>
      </c>
      <c r="P195" s="24" t="e">
        <v>#N/A</v>
      </c>
      <c r="Q195" s="24">
        <v>183.28</v>
      </c>
      <c r="R195" s="24">
        <v>35.32</v>
      </c>
      <c r="S195" s="24">
        <v>261.94</v>
      </c>
      <c r="T195" s="24">
        <v>15.66</v>
      </c>
    </row>
    <row r="196" ht="15.75" customHeight="1">
      <c r="A196" s="24">
        <v>193.0</v>
      </c>
      <c r="B196" s="24" t="s">
        <v>297</v>
      </c>
      <c r="C196" s="24" t="s">
        <v>297</v>
      </c>
      <c r="D196" s="24" t="s">
        <v>297</v>
      </c>
      <c r="E196" s="24" t="s">
        <v>297</v>
      </c>
      <c r="F196" s="24" t="s">
        <v>297</v>
      </c>
      <c r="G196" s="24" t="s">
        <v>297</v>
      </c>
      <c r="H196" s="24" t="s">
        <v>297</v>
      </c>
      <c r="I196" s="24" t="s">
        <v>235</v>
      </c>
      <c r="J196" s="24" t="s">
        <v>66</v>
      </c>
      <c r="K196" s="24">
        <v>140.45</v>
      </c>
      <c r="L196" s="24">
        <v>221.0</v>
      </c>
      <c r="M196" s="24">
        <v>177.0</v>
      </c>
      <c r="N196" s="24">
        <v>235.0</v>
      </c>
      <c r="O196" s="24">
        <v>222.0</v>
      </c>
      <c r="P196" s="24" t="e">
        <v>#N/A</v>
      </c>
      <c r="Q196" s="24">
        <v>196.49</v>
      </c>
      <c r="R196" s="24">
        <v>26.3725</v>
      </c>
      <c r="S196" s="24">
        <v>273.5716667</v>
      </c>
      <c r="T196" s="24">
        <v>12.6075</v>
      </c>
    </row>
    <row r="197" ht="15.75" customHeight="1">
      <c r="A197" s="24">
        <v>194.0</v>
      </c>
      <c r="B197" s="24" t="s">
        <v>360</v>
      </c>
      <c r="C197" s="24" t="s">
        <v>360</v>
      </c>
      <c r="D197" s="24" t="s">
        <v>360</v>
      </c>
      <c r="E197" s="24" t="s">
        <v>360</v>
      </c>
      <c r="F197" s="24" t="s">
        <v>360</v>
      </c>
      <c r="G197" s="24" t="s">
        <v>360</v>
      </c>
      <c r="H197" s="24" t="s">
        <v>360</v>
      </c>
      <c r="I197" s="24" t="s">
        <v>235</v>
      </c>
      <c r="J197" s="24" t="s">
        <v>41</v>
      </c>
      <c r="K197" s="24">
        <v>150.6</v>
      </c>
      <c r="L197" s="24">
        <v>203.0</v>
      </c>
      <c r="M197" s="24">
        <v>923.0</v>
      </c>
      <c r="N197" s="24">
        <v>217.0</v>
      </c>
      <c r="O197" s="24">
        <v>595.0</v>
      </c>
      <c r="P197" s="24" t="e">
        <v>#N/A</v>
      </c>
      <c r="Q197" s="24" t="e">
        <v>#N/A</v>
      </c>
      <c r="R197" s="24" t="e">
        <v>#N/A</v>
      </c>
      <c r="S197" s="24" t="e">
        <v>#N/A</v>
      </c>
      <c r="T197" s="24" t="e">
        <v>#N/A</v>
      </c>
    </row>
    <row r="198" ht="15.75" customHeight="1">
      <c r="A198" s="24">
        <v>195.0</v>
      </c>
      <c r="B198" s="24" t="s">
        <v>196</v>
      </c>
      <c r="C198" s="24" t="s">
        <v>196</v>
      </c>
      <c r="D198" s="24" t="s">
        <v>196</v>
      </c>
      <c r="E198" s="24" t="s">
        <v>196</v>
      </c>
      <c r="F198" s="24" t="s">
        <v>196</v>
      </c>
      <c r="G198" s="24" t="s">
        <v>196</v>
      </c>
      <c r="H198" s="24" t="s">
        <v>196</v>
      </c>
      <c r="I198" s="24" t="s">
        <v>61</v>
      </c>
      <c r="J198" s="24" t="s">
        <v>27</v>
      </c>
      <c r="K198" s="24">
        <v>148.88</v>
      </c>
      <c r="L198" s="24">
        <v>159.0</v>
      </c>
      <c r="M198" s="24">
        <v>188.0</v>
      </c>
      <c r="N198" s="24">
        <v>146.0</v>
      </c>
      <c r="O198" s="24">
        <v>154.7</v>
      </c>
      <c r="P198" s="24">
        <v>129.0</v>
      </c>
      <c r="Q198" s="24">
        <v>140.38</v>
      </c>
      <c r="R198" s="24">
        <v>27.345</v>
      </c>
      <c r="S198" s="24">
        <v>247.8833333</v>
      </c>
      <c r="T198" s="24">
        <v>27.825</v>
      </c>
    </row>
    <row r="199" ht="15.75" customHeight="1">
      <c r="A199" s="24">
        <v>196.0</v>
      </c>
      <c r="B199" s="24" t="s">
        <v>278</v>
      </c>
      <c r="C199" s="24" t="s">
        <v>278</v>
      </c>
      <c r="D199" s="24" t="s">
        <v>278</v>
      </c>
      <c r="E199" s="24" t="s">
        <v>278</v>
      </c>
      <c r="F199" s="24" t="s">
        <v>278</v>
      </c>
      <c r="G199" s="24" t="s">
        <v>278</v>
      </c>
      <c r="H199" s="24" t="s">
        <v>278</v>
      </c>
      <c r="I199" s="24" t="s">
        <v>17</v>
      </c>
      <c r="J199" s="24" t="s">
        <v>99</v>
      </c>
      <c r="K199" s="24">
        <v>150.95</v>
      </c>
      <c r="L199" s="24">
        <v>299.0</v>
      </c>
      <c r="M199" s="24" t="e">
        <v>#N/A</v>
      </c>
      <c r="N199" s="24" t="e">
        <v>#N/A</v>
      </c>
      <c r="O199" s="24" t="e">
        <v>#N/A</v>
      </c>
      <c r="P199" s="24" t="e">
        <v>#N/A</v>
      </c>
      <c r="Q199" s="24">
        <v>204.26</v>
      </c>
      <c r="R199" s="24">
        <v>42.565</v>
      </c>
      <c r="S199" s="24" t="e">
        <v>#N/A</v>
      </c>
      <c r="T199" s="24" t="e">
        <v>#N/A</v>
      </c>
    </row>
    <row r="200" ht="15.75" customHeight="1">
      <c r="A200" s="24">
        <v>197.0</v>
      </c>
      <c r="B200" s="24" t="s">
        <v>322</v>
      </c>
      <c r="C200" s="24" t="s">
        <v>322</v>
      </c>
      <c r="D200" s="24" t="s">
        <v>322</v>
      </c>
      <c r="E200" s="24" t="s">
        <v>322</v>
      </c>
      <c r="F200" s="24" t="s">
        <v>322</v>
      </c>
      <c r="G200" s="24" t="s">
        <v>322</v>
      </c>
      <c r="H200" s="24" t="s">
        <v>322</v>
      </c>
      <c r="I200" s="24" t="s">
        <v>17</v>
      </c>
      <c r="J200" s="24" t="s">
        <v>64</v>
      </c>
      <c r="K200" s="24">
        <v>150.39</v>
      </c>
      <c r="L200" s="24">
        <v>198.0</v>
      </c>
      <c r="M200" s="24">
        <v>206.0</v>
      </c>
      <c r="N200" s="24">
        <v>283.0</v>
      </c>
      <c r="O200" s="24">
        <v>239.0</v>
      </c>
      <c r="P200" s="24" t="e">
        <v>#N/A</v>
      </c>
      <c r="Q200" s="24">
        <v>192.62</v>
      </c>
      <c r="R200" s="24">
        <v>35.905</v>
      </c>
      <c r="S200" s="24">
        <v>303.3333333</v>
      </c>
      <c r="T200" s="24">
        <v>16.0</v>
      </c>
    </row>
    <row r="201" ht="15.75" customHeight="1">
      <c r="A201" s="24">
        <v>198.0</v>
      </c>
      <c r="B201" s="24" t="s">
        <v>335</v>
      </c>
      <c r="C201" s="24" t="s">
        <v>335</v>
      </c>
      <c r="D201" s="24" t="s">
        <v>335</v>
      </c>
      <c r="E201" s="24" t="s">
        <v>335</v>
      </c>
      <c r="F201" s="24" t="s">
        <v>335</v>
      </c>
      <c r="G201" s="24" t="s">
        <v>335</v>
      </c>
      <c r="H201" s="24" t="s">
        <v>335</v>
      </c>
      <c r="I201" s="24" t="s">
        <v>34</v>
      </c>
      <c r="J201" s="24" t="s">
        <v>90</v>
      </c>
      <c r="K201" s="24">
        <v>150.8</v>
      </c>
      <c r="L201" s="24" t="e">
        <v>#N/A</v>
      </c>
      <c r="M201" s="24">
        <v>938.0</v>
      </c>
      <c r="N201" s="24">
        <v>236.0</v>
      </c>
      <c r="O201" s="24">
        <v>481.3</v>
      </c>
      <c r="P201" s="24" t="e">
        <v>#N/A</v>
      </c>
      <c r="Q201" s="24">
        <v>100.1</v>
      </c>
      <c r="R201" s="24">
        <v>22.025</v>
      </c>
      <c r="S201" s="24">
        <v>117.0066667</v>
      </c>
      <c r="T201" s="24">
        <v>11.51</v>
      </c>
    </row>
    <row r="202" ht="15.75" customHeight="1">
      <c r="A202" s="24">
        <v>199.0</v>
      </c>
      <c r="B202" s="24" t="s">
        <v>450</v>
      </c>
      <c r="C202" s="24" t="s">
        <v>450</v>
      </c>
      <c r="D202" s="24" t="s">
        <v>450</v>
      </c>
      <c r="E202" s="24" t="s">
        <v>450</v>
      </c>
      <c r="F202" s="24" t="s">
        <v>450</v>
      </c>
      <c r="G202" s="24" t="s">
        <v>450</v>
      </c>
      <c r="H202" s="24" t="s">
        <v>450</v>
      </c>
      <c r="I202" s="24" t="e">
        <v>#N/A</v>
      </c>
      <c r="J202" s="24" t="e">
        <v>#N/A</v>
      </c>
      <c r="K202" s="24">
        <v>150.95</v>
      </c>
      <c r="L202" s="24" t="e">
        <v>#N/A</v>
      </c>
      <c r="M202" s="24" t="e">
        <v>#N/A</v>
      </c>
      <c r="N202" s="24" t="e">
        <v>#N/A</v>
      </c>
      <c r="O202" s="24" t="e">
        <v>#N/A</v>
      </c>
      <c r="P202" s="24" t="e">
        <v>#N/A</v>
      </c>
      <c r="Q202" s="24" t="e">
        <v>#N/A</v>
      </c>
      <c r="R202" s="24" t="e">
        <v>#N/A</v>
      </c>
      <c r="S202" s="24" t="e">
        <v>#N/A</v>
      </c>
      <c r="T202" s="24" t="e">
        <v>#N/A</v>
      </c>
    </row>
    <row r="203" ht="15.75" customHeight="1">
      <c r="A203" s="24">
        <v>200.0</v>
      </c>
      <c r="B203" s="24" t="s">
        <v>227</v>
      </c>
      <c r="C203" s="24" t="s">
        <v>227</v>
      </c>
      <c r="D203" s="24" t="s">
        <v>227</v>
      </c>
      <c r="E203" s="24" t="s">
        <v>227</v>
      </c>
      <c r="F203" s="24" t="s">
        <v>227</v>
      </c>
      <c r="G203" s="24" t="s">
        <v>227</v>
      </c>
      <c r="H203" s="24" t="s">
        <v>227</v>
      </c>
      <c r="I203" s="24" t="s">
        <v>34</v>
      </c>
      <c r="J203" s="24" t="s">
        <v>39</v>
      </c>
      <c r="K203" s="24">
        <v>150.25</v>
      </c>
      <c r="L203" s="24">
        <v>172.0</v>
      </c>
      <c r="M203" s="24">
        <v>194.0</v>
      </c>
      <c r="N203" s="24">
        <v>184.5</v>
      </c>
      <c r="O203" s="24">
        <v>178.7</v>
      </c>
      <c r="P203" s="24" t="e">
        <v>#N/A</v>
      </c>
      <c r="Q203" s="24">
        <v>159.0</v>
      </c>
      <c r="R203" s="24">
        <v>33.5</v>
      </c>
      <c r="S203" s="24">
        <v>217.8333333</v>
      </c>
      <c r="T203" s="24">
        <v>24.5</v>
      </c>
    </row>
    <row r="204" ht="15.75" customHeight="1">
      <c r="A204" s="24">
        <v>201.0</v>
      </c>
      <c r="B204" s="24" t="s">
        <v>247</v>
      </c>
      <c r="C204" s="24" t="s">
        <v>247</v>
      </c>
      <c r="D204" s="24" t="s">
        <v>247</v>
      </c>
      <c r="E204" s="24" t="s">
        <v>247</v>
      </c>
      <c r="F204" s="24" t="s">
        <v>247</v>
      </c>
      <c r="G204" s="24" t="s">
        <v>247</v>
      </c>
      <c r="H204" s="24" t="s">
        <v>247</v>
      </c>
      <c r="I204" s="24" t="s">
        <v>17</v>
      </c>
      <c r="J204" s="24" t="s">
        <v>85</v>
      </c>
      <c r="K204" s="24">
        <v>150.35</v>
      </c>
      <c r="L204" s="24">
        <v>182.0</v>
      </c>
      <c r="M204" s="24">
        <v>409.0</v>
      </c>
      <c r="N204" s="24">
        <v>219.0</v>
      </c>
      <c r="O204" s="24">
        <v>287.0</v>
      </c>
      <c r="P204" s="24">
        <v>163.0</v>
      </c>
      <c r="Q204" s="24">
        <v>190.14</v>
      </c>
      <c r="R204" s="24">
        <v>35.285</v>
      </c>
      <c r="S204" s="24">
        <v>250.7966667</v>
      </c>
      <c r="T204" s="24">
        <v>24.445</v>
      </c>
    </row>
    <row r="205" ht="15.75" customHeight="1">
      <c r="A205" s="24">
        <v>202.0</v>
      </c>
      <c r="B205" s="24" t="s">
        <v>292</v>
      </c>
      <c r="C205" s="24" t="s">
        <v>292</v>
      </c>
      <c r="D205" s="24" t="s">
        <v>292</v>
      </c>
      <c r="E205" s="24" t="s">
        <v>292</v>
      </c>
      <c r="F205" s="24" t="s">
        <v>292</v>
      </c>
      <c r="G205" s="24" t="s">
        <v>292</v>
      </c>
      <c r="H205" s="24" t="s">
        <v>292</v>
      </c>
      <c r="I205" s="24" t="s">
        <v>17</v>
      </c>
      <c r="J205" s="24" t="s">
        <v>77</v>
      </c>
      <c r="K205" s="24">
        <v>150.81</v>
      </c>
      <c r="L205" s="24">
        <v>239.0</v>
      </c>
      <c r="M205" s="24">
        <v>1000.0</v>
      </c>
      <c r="N205" s="24">
        <v>227.0</v>
      </c>
      <c r="O205" s="24">
        <v>636.5</v>
      </c>
      <c r="P205" s="24" t="e">
        <v>#N/A</v>
      </c>
      <c r="Q205" s="24">
        <v>254.88</v>
      </c>
      <c r="R205" s="24">
        <v>29.47</v>
      </c>
      <c r="S205" s="24">
        <v>288.4166667</v>
      </c>
      <c r="T205" s="24">
        <v>32.125</v>
      </c>
    </row>
    <row r="206" ht="15.75" customHeight="1">
      <c r="A206" s="24">
        <v>203.0</v>
      </c>
      <c r="B206" s="24" t="s">
        <v>221</v>
      </c>
      <c r="C206" s="24" t="s">
        <v>221</v>
      </c>
      <c r="D206" s="24" t="s">
        <v>221</v>
      </c>
      <c r="E206" s="24" t="s">
        <v>221</v>
      </c>
      <c r="F206" s="24" t="s">
        <v>221</v>
      </c>
      <c r="G206" s="24" t="s">
        <v>221</v>
      </c>
      <c r="H206" s="24" t="s">
        <v>221</v>
      </c>
      <c r="I206" s="24" t="s">
        <v>17</v>
      </c>
      <c r="J206" s="24" t="s">
        <v>68</v>
      </c>
      <c r="K206" s="24">
        <v>150.66</v>
      </c>
      <c r="L206" s="24">
        <v>184.0</v>
      </c>
      <c r="M206" s="24">
        <v>300.0</v>
      </c>
      <c r="N206" s="24">
        <v>167.5</v>
      </c>
      <c r="O206" s="24">
        <v>202.7</v>
      </c>
      <c r="P206" s="24">
        <v>136.3</v>
      </c>
      <c r="Q206" s="24">
        <v>157.86</v>
      </c>
      <c r="R206" s="24">
        <v>28.215</v>
      </c>
      <c r="S206" s="24">
        <v>247.02</v>
      </c>
      <c r="T206" s="24">
        <v>10.78</v>
      </c>
    </row>
    <row r="207" ht="15.75" customHeight="1">
      <c r="A207" s="24">
        <v>204.0</v>
      </c>
      <c r="B207" s="24" t="s">
        <v>264</v>
      </c>
      <c r="C207" s="24" t="s">
        <v>264</v>
      </c>
      <c r="D207" s="24" t="s">
        <v>264</v>
      </c>
      <c r="E207" s="24" t="s">
        <v>264</v>
      </c>
      <c r="F207" s="24" t="s">
        <v>264</v>
      </c>
      <c r="G207" s="24" t="s">
        <v>264</v>
      </c>
      <c r="H207" s="24" t="s">
        <v>264</v>
      </c>
      <c r="I207" s="24" t="s">
        <v>17</v>
      </c>
      <c r="J207" s="24" t="s">
        <v>95</v>
      </c>
      <c r="K207" s="24">
        <v>150.9</v>
      </c>
      <c r="L207" s="24">
        <v>246.0</v>
      </c>
      <c r="M207" s="24">
        <v>1000.0</v>
      </c>
      <c r="N207" s="24">
        <v>203.0</v>
      </c>
      <c r="O207" s="24">
        <v>487.0</v>
      </c>
      <c r="P207" s="24" t="e">
        <v>#N/A</v>
      </c>
      <c r="Q207" s="24">
        <v>205.67</v>
      </c>
      <c r="R207" s="24">
        <v>39.9175</v>
      </c>
      <c r="S207" s="24">
        <v>215.2216667</v>
      </c>
      <c r="T207" s="24">
        <v>17.0825</v>
      </c>
    </row>
    <row r="208" ht="15.75" customHeight="1">
      <c r="A208" s="24">
        <v>205.0</v>
      </c>
      <c r="B208" s="24" t="s">
        <v>248</v>
      </c>
      <c r="C208" s="24" t="s">
        <v>248</v>
      </c>
      <c r="D208" s="24" t="s">
        <v>248</v>
      </c>
      <c r="E208" s="24" t="s">
        <v>248</v>
      </c>
      <c r="F208" s="24" t="s">
        <v>248</v>
      </c>
      <c r="G208" s="24" t="s">
        <v>248</v>
      </c>
      <c r="H208" s="24" t="s">
        <v>248</v>
      </c>
      <c r="I208" s="24" t="s">
        <v>17</v>
      </c>
      <c r="J208" s="24" t="s">
        <v>39</v>
      </c>
      <c r="K208" s="24">
        <v>148.22</v>
      </c>
      <c r="L208" s="24">
        <v>232.0</v>
      </c>
      <c r="M208" s="24">
        <v>956.0</v>
      </c>
      <c r="N208" s="24">
        <v>174.5</v>
      </c>
      <c r="O208" s="24">
        <v>435.7</v>
      </c>
      <c r="P208" s="24" t="e">
        <v>#N/A</v>
      </c>
      <c r="Q208" s="24">
        <v>197.96</v>
      </c>
      <c r="R208" s="24">
        <v>25.99</v>
      </c>
      <c r="S208" s="24">
        <v>281.875</v>
      </c>
      <c r="T208" s="24">
        <v>24.5625</v>
      </c>
    </row>
    <row r="209" ht="15.75" customHeight="1">
      <c r="A209" s="24">
        <v>206.0</v>
      </c>
      <c r="B209" s="24" t="s">
        <v>306</v>
      </c>
      <c r="C209" s="24" t="s">
        <v>306</v>
      </c>
      <c r="D209" s="24" t="s">
        <v>306</v>
      </c>
      <c r="E209" s="24" t="s">
        <v>306</v>
      </c>
      <c r="F209" s="24" t="s">
        <v>306</v>
      </c>
      <c r="G209" s="24" t="s">
        <v>306</v>
      </c>
      <c r="H209" s="24" t="s">
        <v>306</v>
      </c>
      <c r="I209" s="24" t="s">
        <v>17</v>
      </c>
      <c r="J209" s="24" t="s">
        <v>53</v>
      </c>
      <c r="K209" s="24">
        <v>150.94</v>
      </c>
      <c r="L209" s="24">
        <v>241.0</v>
      </c>
      <c r="M209" s="24">
        <v>1000.0</v>
      </c>
      <c r="N209" s="24">
        <v>251.0</v>
      </c>
      <c r="O209" s="24">
        <v>499.3</v>
      </c>
      <c r="P209" s="24" t="e">
        <v>#N/A</v>
      </c>
      <c r="Q209" s="24">
        <v>217.41</v>
      </c>
      <c r="R209" s="24">
        <v>41.3525</v>
      </c>
      <c r="S209" s="24">
        <v>311.1116667</v>
      </c>
      <c r="T209" s="24">
        <v>15.6675</v>
      </c>
    </row>
    <row r="210" ht="15.75" customHeight="1">
      <c r="A210" s="24">
        <v>207.0</v>
      </c>
      <c r="B210" s="24" t="s">
        <v>275</v>
      </c>
      <c r="C210" s="24" t="s">
        <v>275</v>
      </c>
      <c r="D210" s="24" t="s">
        <v>275</v>
      </c>
      <c r="E210" s="24" t="s">
        <v>275</v>
      </c>
      <c r="F210" s="24" t="s">
        <v>275</v>
      </c>
      <c r="G210" s="24" t="s">
        <v>275</v>
      </c>
      <c r="H210" s="24" t="s">
        <v>275</v>
      </c>
      <c r="I210" s="24" t="s">
        <v>17</v>
      </c>
      <c r="J210" s="24" t="s">
        <v>85</v>
      </c>
      <c r="K210" s="24">
        <v>145.97</v>
      </c>
      <c r="L210" s="24">
        <v>267.0</v>
      </c>
      <c r="M210" s="24">
        <v>998.0</v>
      </c>
      <c r="N210" s="24">
        <v>165.0</v>
      </c>
      <c r="O210" s="24">
        <v>464.0</v>
      </c>
      <c r="P210" s="24" t="e">
        <v>#N/A</v>
      </c>
      <c r="Q210" s="24">
        <v>201.67</v>
      </c>
      <c r="R210" s="24">
        <v>23.1675</v>
      </c>
      <c r="S210" s="24">
        <v>290.7783333</v>
      </c>
      <c r="T210" s="24">
        <v>4.6675</v>
      </c>
    </row>
    <row r="211" ht="15.75" customHeight="1">
      <c r="A211" s="24">
        <v>208.0</v>
      </c>
      <c r="B211" s="24" t="s">
        <v>320</v>
      </c>
      <c r="C211" s="24" t="s">
        <v>320</v>
      </c>
      <c r="D211" s="24" t="s">
        <v>320</v>
      </c>
      <c r="E211" s="24" t="s">
        <v>320</v>
      </c>
      <c r="F211" s="24" t="s">
        <v>320</v>
      </c>
      <c r="G211" s="24" t="s">
        <v>320</v>
      </c>
      <c r="H211" s="24" t="s">
        <v>320</v>
      </c>
      <c r="I211" s="24" t="s">
        <v>17</v>
      </c>
      <c r="J211" s="24" t="s">
        <v>104</v>
      </c>
      <c r="K211" s="24">
        <v>150.96</v>
      </c>
      <c r="L211" s="24">
        <v>271.0</v>
      </c>
      <c r="M211" s="24">
        <v>993.0</v>
      </c>
      <c r="N211" s="24">
        <v>300.0</v>
      </c>
      <c r="O211" s="24">
        <v>504.3</v>
      </c>
      <c r="P211" s="24" t="e">
        <v>#N/A</v>
      </c>
      <c r="Q211" s="24">
        <v>175.14</v>
      </c>
      <c r="R211" s="24">
        <v>36.785</v>
      </c>
      <c r="S211" s="24">
        <v>298.6383333</v>
      </c>
      <c r="T211" s="24">
        <v>13.2075</v>
      </c>
    </row>
    <row r="212" ht="15.75" customHeight="1">
      <c r="A212" s="24">
        <v>209.0</v>
      </c>
      <c r="B212" s="24" t="s">
        <v>1598</v>
      </c>
      <c r="C212" s="24" t="s">
        <v>1598</v>
      </c>
      <c r="D212" s="24" t="s">
        <v>1598</v>
      </c>
      <c r="E212" s="24" t="s">
        <v>1598</v>
      </c>
      <c r="F212" s="24" t="s">
        <v>1598</v>
      </c>
      <c r="G212" s="24" t="s">
        <v>1598</v>
      </c>
      <c r="H212" s="24" t="s">
        <v>369</v>
      </c>
      <c r="I212" s="24" t="s">
        <v>17</v>
      </c>
      <c r="J212" s="24" t="s">
        <v>114</v>
      </c>
      <c r="K212" s="24" t="e">
        <v>#N/A</v>
      </c>
      <c r="L212" s="24" t="e">
        <v>#N/A</v>
      </c>
      <c r="M212" s="24">
        <v>1000.0</v>
      </c>
      <c r="N212" s="24" t="e">
        <v>#N/A</v>
      </c>
      <c r="O212" s="24">
        <v>647.0</v>
      </c>
      <c r="P212" s="24" t="e">
        <v>#N/A</v>
      </c>
      <c r="Q212" s="24">
        <v>108.48</v>
      </c>
      <c r="R212" s="24">
        <v>21.12</v>
      </c>
      <c r="S212" s="24">
        <v>73.91</v>
      </c>
      <c r="T212" s="24">
        <v>6.115</v>
      </c>
    </row>
    <row r="213" ht="15.75" customHeight="1">
      <c r="A213" s="24">
        <v>210.0</v>
      </c>
      <c r="B213" s="22" t="s">
        <v>281</v>
      </c>
      <c r="C213" s="22" t="s">
        <v>281</v>
      </c>
      <c r="D213" s="22" t="s">
        <v>281</v>
      </c>
      <c r="E213" s="22" t="s">
        <v>281</v>
      </c>
      <c r="F213" s="22" t="s">
        <v>281</v>
      </c>
      <c r="G213" s="22" t="s">
        <v>281</v>
      </c>
      <c r="H213" s="22" t="s">
        <v>281</v>
      </c>
      <c r="I213" s="24" t="s">
        <v>17</v>
      </c>
      <c r="J213" s="24" t="s">
        <v>44</v>
      </c>
      <c r="K213" s="24">
        <v>150.89</v>
      </c>
      <c r="L213" s="24">
        <v>236.0</v>
      </c>
      <c r="M213" s="24">
        <v>1000.0</v>
      </c>
      <c r="N213" s="24">
        <v>232.0</v>
      </c>
      <c r="O213" s="24">
        <v>477.0</v>
      </c>
      <c r="P213" s="24" t="e">
        <v>#N/A</v>
      </c>
      <c r="Q213" s="24">
        <v>211.62</v>
      </c>
      <c r="R213" s="24">
        <v>39.405</v>
      </c>
      <c r="S213" s="24">
        <v>309.2783333</v>
      </c>
      <c r="T213" s="24">
        <v>19.6675</v>
      </c>
    </row>
    <row r="214" ht="15.75" customHeight="1">
      <c r="A214" s="24">
        <v>211.0</v>
      </c>
      <c r="B214" s="24" t="s">
        <v>780</v>
      </c>
      <c r="C214" s="24" t="s">
        <v>280</v>
      </c>
      <c r="D214" s="24" t="s">
        <v>280</v>
      </c>
      <c r="E214" s="24" t="s">
        <v>280</v>
      </c>
      <c r="F214" s="24" t="s">
        <v>280</v>
      </c>
      <c r="G214" s="24" t="s">
        <v>780</v>
      </c>
      <c r="H214" s="24" t="s">
        <v>280</v>
      </c>
      <c r="I214" s="24" t="s">
        <v>17</v>
      </c>
      <c r="J214" s="24" t="s">
        <v>90</v>
      </c>
      <c r="K214" s="24">
        <v>150.87</v>
      </c>
      <c r="L214" s="24">
        <v>234.0</v>
      </c>
      <c r="M214" s="24">
        <v>1000.0</v>
      </c>
      <c r="N214" s="24">
        <v>233.0</v>
      </c>
      <c r="O214" s="24">
        <v>498.3</v>
      </c>
      <c r="P214" s="24" t="e">
        <v>#N/A</v>
      </c>
      <c r="Q214" s="24">
        <v>216.28</v>
      </c>
      <c r="R214" s="24">
        <v>45.82</v>
      </c>
      <c r="S214" s="24">
        <v>302.125</v>
      </c>
      <c r="T214" s="24">
        <v>15.6875</v>
      </c>
    </row>
    <row r="215" ht="15.75" customHeight="1">
      <c r="A215" s="24">
        <v>212.0</v>
      </c>
      <c r="B215" s="24" t="s">
        <v>208</v>
      </c>
      <c r="C215" s="24" t="s">
        <v>208</v>
      </c>
      <c r="D215" s="24" t="s">
        <v>208</v>
      </c>
      <c r="E215" s="24" t="s">
        <v>208</v>
      </c>
      <c r="F215" s="24" t="s">
        <v>208</v>
      </c>
      <c r="G215" s="24" t="s">
        <v>208</v>
      </c>
      <c r="H215" s="24" t="s">
        <v>208</v>
      </c>
      <c r="I215" s="24" t="s">
        <v>61</v>
      </c>
      <c r="J215" s="24" t="s">
        <v>23</v>
      </c>
      <c r="K215" s="24">
        <v>149.11</v>
      </c>
      <c r="L215" s="24">
        <v>201.0</v>
      </c>
      <c r="M215" s="24">
        <v>193.0</v>
      </c>
      <c r="N215" s="24">
        <v>160.0</v>
      </c>
      <c r="O215" s="24">
        <v>167.3</v>
      </c>
      <c r="P215" s="24" t="e">
        <v>#N/A</v>
      </c>
      <c r="Q215" s="24">
        <v>137.0</v>
      </c>
      <c r="R215" s="24">
        <v>30.0</v>
      </c>
      <c r="S215" s="24">
        <v>220.545</v>
      </c>
      <c r="T215" s="24">
        <v>23.3175</v>
      </c>
    </row>
    <row r="216" ht="15.75" customHeight="1">
      <c r="A216" s="24">
        <v>213.0</v>
      </c>
      <c r="B216" s="24" t="s">
        <v>282</v>
      </c>
      <c r="C216" s="24" t="s">
        <v>282</v>
      </c>
      <c r="D216" s="24" t="s">
        <v>282</v>
      </c>
      <c r="E216" s="24" t="s">
        <v>282</v>
      </c>
      <c r="F216" s="24" t="s">
        <v>282</v>
      </c>
      <c r="G216" s="24" t="s">
        <v>282</v>
      </c>
      <c r="H216" s="24" t="s">
        <v>282</v>
      </c>
      <c r="I216" s="24" t="s">
        <v>61</v>
      </c>
      <c r="J216" s="24" t="s">
        <v>39</v>
      </c>
      <c r="K216" s="24">
        <v>150.74</v>
      </c>
      <c r="L216" s="24">
        <v>235.0</v>
      </c>
      <c r="M216" s="24">
        <v>951.0</v>
      </c>
      <c r="N216" s="24">
        <v>218.5</v>
      </c>
      <c r="O216" s="24">
        <v>467.3</v>
      </c>
      <c r="P216" s="24" t="e">
        <v>#N/A</v>
      </c>
      <c r="Q216" s="24">
        <v>186.52</v>
      </c>
      <c r="R216" s="24">
        <v>38.13</v>
      </c>
      <c r="S216" s="24">
        <v>295.6666667</v>
      </c>
      <c r="T216" s="24">
        <v>19.75</v>
      </c>
    </row>
    <row r="217" ht="15.75" customHeight="1">
      <c r="A217" s="24">
        <v>214.0</v>
      </c>
      <c r="B217" s="24" t="s">
        <v>217</v>
      </c>
      <c r="C217" s="24" t="s">
        <v>217</v>
      </c>
      <c r="D217" s="24" t="s">
        <v>217</v>
      </c>
      <c r="E217" s="24" t="s">
        <v>217</v>
      </c>
      <c r="F217" s="24" t="s">
        <v>217</v>
      </c>
      <c r="G217" s="24" t="s">
        <v>217</v>
      </c>
      <c r="H217" s="24" t="s">
        <v>217</v>
      </c>
      <c r="I217" s="24" t="s">
        <v>75</v>
      </c>
      <c r="J217" s="24" t="s">
        <v>36</v>
      </c>
      <c r="K217" s="24">
        <v>136.24</v>
      </c>
      <c r="L217" s="24">
        <v>177.0</v>
      </c>
      <c r="M217" s="24">
        <v>179.0</v>
      </c>
      <c r="N217" s="24">
        <v>136.5</v>
      </c>
      <c r="O217" s="24">
        <v>164.3</v>
      </c>
      <c r="P217" s="24" t="e">
        <v>#N/A</v>
      </c>
      <c r="Q217" s="24">
        <v>119.65</v>
      </c>
      <c r="R217" s="24">
        <v>22.9125</v>
      </c>
      <c r="S217" s="24">
        <v>192.1433333</v>
      </c>
      <c r="T217" s="24">
        <v>27.715</v>
      </c>
    </row>
    <row r="218" ht="15.75" customHeight="1">
      <c r="A218" s="24">
        <v>215.0</v>
      </c>
      <c r="B218" s="24" t="s">
        <v>287</v>
      </c>
      <c r="C218" s="24" t="s">
        <v>287</v>
      </c>
      <c r="D218" s="24" t="s">
        <v>287</v>
      </c>
      <c r="E218" s="24" t="s">
        <v>287</v>
      </c>
      <c r="F218" s="24" t="s">
        <v>287</v>
      </c>
      <c r="G218" s="24" t="s">
        <v>287</v>
      </c>
      <c r="H218" s="24" t="s">
        <v>287</v>
      </c>
      <c r="I218" s="24" t="s">
        <v>34</v>
      </c>
      <c r="J218" s="24" t="s">
        <v>123</v>
      </c>
      <c r="K218" s="24">
        <v>150.46</v>
      </c>
      <c r="L218" s="24">
        <v>268.0</v>
      </c>
      <c r="M218" s="24">
        <v>213.0</v>
      </c>
      <c r="N218" s="24">
        <v>224.0</v>
      </c>
      <c r="O218" s="24">
        <v>222.7</v>
      </c>
      <c r="P218" s="24" t="e">
        <v>#N/A</v>
      </c>
      <c r="Q218" s="24">
        <v>187.18</v>
      </c>
      <c r="R218" s="24">
        <v>23.295</v>
      </c>
      <c r="S218" s="24">
        <v>251.6666667</v>
      </c>
      <c r="T218" s="24">
        <v>13.0</v>
      </c>
    </row>
    <row r="219" ht="15.75" customHeight="1">
      <c r="A219" s="24">
        <v>216.0</v>
      </c>
      <c r="B219" s="24" t="s">
        <v>314</v>
      </c>
      <c r="C219" s="24" t="s">
        <v>314</v>
      </c>
      <c r="D219" s="24" t="s">
        <v>314</v>
      </c>
      <c r="E219" s="24" t="s">
        <v>314</v>
      </c>
      <c r="F219" s="24" t="s">
        <v>314</v>
      </c>
      <c r="G219" s="24" t="s">
        <v>314</v>
      </c>
      <c r="H219" s="24" t="s">
        <v>314</v>
      </c>
      <c r="I219" s="24" t="s">
        <v>34</v>
      </c>
      <c r="J219" s="24" t="s">
        <v>70</v>
      </c>
      <c r="K219" s="24">
        <v>150.72</v>
      </c>
      <c r="L219" s="24">
        <v>281.0</v>
      </c>
      <c r="M219" s="24">
        <v>1000.0</v>
      </c>
      <c r="N219" s="24">
        <v>265.0</v>
      </c>
      <c r="O219" s="24">
        <v>622.5</v>
      </c>
      <c r="P219" s="24" t="e">
        <v>#N/A</v>
      </c>
      <c r="Q219" s="24">
        <v>241.95</v>
      </c>
      <c r="R219" s="24">
        <v>34.4875</v>
      </c>
      <c r="S219" s="24" t="e">
        <v>#N/A</v>
      </c>
      <c r="T219" s="24" t="e">
        <v>#N/A</v>
      </c>
    </row>
    <row r="220" ht="15.75" customHeight="1">
      <c r="A220" s="24">
        <v>217.0</v>
      </c>
      <c r="B220" s="24" t="s">
        <v>289</v>
      </c>
      <c r="C220" s="24" t="s">
        <v>289</v>
      </c>
      <c r="D220" s="24" t="s">
        <v>289</v>
      </c>
      <c r="E220" s="24" t="s">
        <v>289</v>
      </c>
      <c r="F220" s="24" t="s">
        <v>289</v>
      </c>
      <c r="G220" s="24" t="s">
        <v>289</v>
      </c>
      <c r="H220" s="24" t="s">
        <v>289</v>
      </c>
      <c r="I220" s="24" t="s">
        <v>34</v>
      </c>
      <c r="J220" s="24" t="s">
        <v>44</v>
      </c>
      <c r="K220" s="24">
        <v>150.51</v>
      </c>
      <c r="L220" s="24">
        <v>148.0</v>
      </c>
      <c r="M220" s="24">
        <v>203.0</v>
      </c>
      <c r="N220" s="24">
        <v>186.0</v>
      </c>
      <c r="O220" s="24">
        <v>202.0</v>
      </c>
      <c r="P220" s="24">
        <v>111.1</v>
      </c>
      <c r="Q220" s="24">
        <v>98.06</v>
      </c>
      <c r="R220" s="24">
        <v>22.515</v>
      </c>
      <c r="S220" s="24">
        <v>35.525</v>
      </c>
      <c r="T220" s="24">
        <v>5.7875</v>
      </c>
    </row>
    <row r="221" ht="15.75" customHeight="1">
      <c r="A221" s="24">
        <v>218.0</v>
      </c>
      <c r="B221" s="24" t="s">
        <v>269</v>
      </c>
      <c r="C221" s="24" t="s">
        <v>269</v>
      </c>
      <c r="D221" s="24" t="s">
        <v>269</v>
      </c>
      <c r="E221" s="24" t="s">
        <v>269</v>
      </c>
      <c r="F221" s="24" t="s">
        <v>269</v>
      </c>
      <c r="G221" s="24" t="s">
        <v>269</v>
      </c>
      <c r="H221" s="24" t="s">
        <v>269</v>
      </c>
      <c r="I221" s="24" t="s">
        <v>34</v>
      </c>
      <c r="J221" s="24" t="s">
        <v>107</v>
      </c>
      <c r="K221" s="24">
        <v>150.46</v>
      </c>
      <c r="L221" s="24">
        <v>253.0</v>
      </c>
      <c r="M221" s="24">
        <v>922.0</v>
      </c>
      <c r="N221" s="24">
        <v>209.0</v>
      </c>
      <c r="O221" s="24">
        <v>454.7</v>
      </c>
      <c r="P221" s="24" t="e">
        <v>#N/A</v>
      </c>
      <c r="Q221" s="24">
        <v>193.22</v>
      </c>
      <c r="R221" s="24">
        <v>37.555</v>
      </c>
      <c r="S221" s="24">
        <v>276.945</v>
      </c>
      <c r="T221" s="24">
        <v>4.6675</v>
      </c>
    </row>
    <row r="222" ht="15.75" customHeight="1">
      <c r="A222" s="24">
        <v>219.0</v>
      </c>
      <c r="B222" s="24" t="s">
        <v>267</v>
      </c>
      <c r="C222" s="24" t="s">
        <v>267</v>
      </c>
      <c r="D222" s="24" t="s">
        <v>267</v>
      </c>
      <c r="E222" s="24" t="s">
        <v>267</v>
      </c>
      <c r="F222" s="24" t="s">
        <v>267</v>
      </c>
      <c r="G222" s="24" t="s">
        <v>267</v>
      </c>
      <c r="H222" s="24" t="s">
        <v>267</v>
      </c>
      <c r="I222" s="24" t="s">
        <v>34</v>
      </c>
      <c r="J222" s="24" t="s">
        <v>99</v>
      </c>
      <c r="K222" s="24">
        <v>149.54</v>
      </c>
      <c r="L222" s="24">
        <v>249.0</v>
      </c>
      <c r="M222" s="24">
        <v>1000.0</v>
      </c>
      <c r="N222" s="24">
        <v>181.0</v>
      </c>
      <c r="O222" s="24">
        <v>472.3</v>
      </c>
      <c r="P222" s="24" t="e">
        <v>#N/A</v>
      </c>
      <c r="Q222" s="24">
        <v>166.0</v>
      </c>
      <c r="R222" s="24">
        <v>40.0</v>
      </c>
      <c r="S222" s="24">
        <v>246.1666667</v>
      </c>
      <c r="T222" s="24">
        <v>18.25</v>
      </c>
    </row>
    <row r="223" ht="15.75" customHeight="1">
      <c r="A223" s="24">
        <v>220.0</v>
      </c>
      <c r="B223" s="24" t="s">
        <v>307</v>
      </c>
      <c r="C223" s="24" t="s">
        <v>307</v>
      </c>
      <c r="D223" s="24" t="s">
        <v>307</v>
      </c>
      <c r="E223" s="24" t="s">
        <v>307</v>
      </c>
      <c r="F223" s="24" t="s">
        <v>307</v>
      </c>
      <c r="G223" s="24" t="s">
        <v>307</v>
      </c>
      <c r="H223" s="24" t="s">
        <v>307</v>
      </c>
      <c r="I223" s="24" t="s">
        <v>34</v>
      </c>
      <c r="J223" s="24" t="s">
        <v>95</v>
      </c>
      <c r="K223" s="24">
        <v>150.95</v>
      </c>
      <c r="L223" s="24">
        <v>324.0</v>
      </c>
      <c r="M223" s="24">
        <v>1000.0</v>
      </c>
      <c r="N223" s="24">
        <v>219.0</v>
      </c>
      <c r="O223" s="24">
        <v>506.7</v>
      </c>
      <c r="P223" s="24" t="e">
        <v>#N/A</v>
      </c>
      <c r="Q223" s="24">
        <v>202.32</v>
      </c>
      <c r="R223" s="24">
        <v>40.58</v>
      </c>
      <c r="S223" s="24">
        <v>287.445</v>
      </c>
      <c r="T223" s="24">
        <v>9.4175</v>
      </c>
    </row>
    <row r="224" ht="15.75" customHeight="1">
      <c r="A224" s="24">
        <v>221.0</v>
      </c>
      <c r="B224" s="24" t="s">
        <v>204</v>
      </c>
      <c r="C224" s="24" t="s">
        <v>204</v>
      </c>
      <c r="D224" s="24" t="s">
        <v>204</v>
      </c>
      <c r="E224" s="24" t="s">
        <v>204</v>
      </c>
      <c r="F224" s="24" t="s">
        <v>204</v>
      </c>
      <c r="G224" s="24" t="s">
        <v>204</v>
      </c>
      <c r="H224" s="24" t="s">
        <v>204</v>
      </c>
      <c r="I224" s="24" t="s">
        <v>75</v>
      </c>
      <c r="J224" s="24" t="s">
        <v>44</v>
      </c>
      <c r="K224" s="24">
        <v>138.14</v>
      </c>
      <c r="L224" s="24">
        <v>122.0</v>
      </c>
      <c r="M224" s="24">
        <v>148.0</v>
      </c>
      <c r="N224" s="24">
        <v>119.0</v>
      </c>
      <c r="O224" s="24">
        <v>149.3</v>
      </c>
      <c r="P224" s="24">
        <v>147.6</v>
      </c>
      <c r="Q224" s="24">
        <v>76.27</v>
      </c>
      <c r="R224" s="24">
        <v>18.8175</v>
      </c>
      <c r="S224" s="24">
        <v>97.77</v>
      </c>
      <c r="T224" s="24">
        <v>13.905</v>
      </c>
    </row>
    <row r="225" ht="15.75" customHeight="1">
      <c r="A225" s="24">
        <v>222.0</v>
      </c>
      <c r="B225" s="24" t="s">
        <v>230</v>
      </c>
      <c r="C225" s="24" t="s">
        <v>230</v>
      </c>
      <c r="D225" s="24" t="s">
        <v>230</v>
      </c>
      <c r="E225" s="24" t="s">
        <v>230</v>
      </c>
      <c r="F225" s="24" t="s">
        <v>230</v>
      </c>
      <c r="G225" s="24" t="s">
        <v>230</v>
      </c>
      <c r="H225" s="24" t="s">
        <v>230</v>
      </c>
      <c r="I225" s="24" t="s">
        <v>75</v>
      </c>
      <c r="J225" s="24" t="s">
        <v>102</v>
      </c>
      <c r="K225" s="24">
        <v>146.85</v>
      </c>
      <c r="L225" s="24">
        <v>162.0</v>
      </c>
      <c r="M225" s="24">
        <v>178.0</v>
      </c>
      <c r="N225" s="24">
        <v>148.5</v>
      </c>
      <c r="O225" s="24">
        <v>173.0</v>
      </c>
      <c r="P225" s="24">
        <v>134.7</v>
      </c>
      <c r="Q225" s="24">
        <v>127.19</v>
      </c>
      <c r="R225" s="24">
        <v>29.2975</v>
      </c>
      <c r="S225" s="24">
        <v>214.2116667</v>
      </c>
      <c r="T225" s="24">
        <v>11.3175</v>
      </c>
    </row>
    <row r="226" ht="15.75" customHeight="1">
      <c r="A226" s="24">
        <v>223.0</v>
      </c>
      <c r="B226" s="24" t="s">
        <v>279</v>
      </c>
      <c r="C226" s="24" t="s">
        <v>279</v>
      </c>
      <c r="D226" s="24" t="s">
        <v>279</v>
      </c>
      <c r="E226" s="24" t="s">
        <v>279</v>
      </c>
      <c r="F226" s="24" t="s">
        <v>279</v>
      </c>
      <c r="G226" s="24" t="s">
        <v>279</v>
      </c>
      <c r="H226" s="24" t="s">
        <v>279</v>
      </c>
      <c r="I226" s="24" t="s">
        <v>740</v>
      </c>
      <c r="J226" s="24" t="s">
        <v>81</v>
      </c>
      <c r="K226" s="24" t="e">
        <v>#N/A</v>
      </c>
      <c r="L226" s="24">
        <v>224.0</v>
      </c>
      <c r="M226" s="24">
        <v>170.0</v>
      </c>
      <c r="N226" s="24">
        <v>206.0</v>
      </c>
      <c r="O226" s="24">
        <v>189.0</v>
      </c>
      <c r="P226" s="24" t="e">
        <v>#N/A</v>
      </c>
      <c r="Q226" s="24">
        <v>174.67</v>
      </c>
      <c r="R226" s="24">
        <v>37.4175</v>
      </c>
      <c r="S226" s="24">
        <v>221.4066667</v>
      </c>
      <c r="T226" s="24">
        <v>19.11</v>
      </c>
    </row>
    <row r="227" ht="15.75" customHeight="1">
      <c r="A227" s="24">
        <v>224.0</v>
      </c>
      <c r="B227" s="24" t="s">
        <v>323</v>
      </c>
      <c r="C227" s="24" t="s">
        <v>323</v>
      </c>
      <c r="D227" s="24" t="s">
        <v>323</v>
      </c>
      <c r="E227" s="24" t="s">
        <v>323</v>
      </c>
      <c r="F227" s="24" t="s">
        <v>323</v>
      </c>
      <c r="G227" s="24" t="s">
        <v>323</v>
      </c>
      <c r="H227" s="24" t="s">
        <v>323</v>
      </c>
      <c r="I227" s="24" t="s">
        <v>740</v>
      </c>
      <c r="J227" s="24" t="s">
        <v>23</v>
      </c>
      <c r="K227" s="24" t="e">
        <v>#N/A</v>
      </c>
      <c r="L227" s="24">
        <v>219.0</v>
      </c>
      <c r="M227" s="24">
        <v>164.0</v>
      </c>
      <c r="N227" s="24">
        <v>244.0</v>
      </c>
      <c r="O227" s="24">
        <v>214.7</v>
      </c>
      <c r="P227" s="24" t="e">
        <v>#N/A</v>
      </c>
      <c r="Q227" s="24">
        <v>191.56</v>
      </c>
      <c r="R227" s="24">
        <v>32.64</v>
      </c>
      <c r="S227" s="24">
        <v>228.8333333</v>
      </c>
      <c r="T227" s="24">
        <v>18.25</v>
      </c>
    </row>
    <row r="228" ht="15.75" customHeight="1">
      <c r="A228" s="24">
        <v>225.0</v>
      </c>
      <c r="B228" s="24" t="s">
        <v>313</v>
      </c>
      <c r="C228" s="24" t="s">
        <v>313</v>
      </c>
      <c r="D228" s="24" t="s">
        <v>313</v>
      </c>
      <c r="E228" s="24" t="s">
        <v>313</v>
      </c>
      <c r="F228" s="24" t="s">
        <v>313</v>
      </c>
      <c r="G228" s="24" t="s">
        <v>313</v>
      </c>
      <c r="H228" s="24" t="s">
        <v>313</v>
      </c>
      <c r="I228" s="24" t="s">
        <v>235</v>
      </c>
      <c r="J228" s="24" t="s">
        <v>39</v>
      </c>
      <c r="K228" s="24">
        <v>119.67</v>
      </c>
      <c r="L228" s="24">
        <v>192.0</v>
      </c>
      <c r="M228" s="24">
        <v>185.0</v>
      </c>
      <c r="N228" s="24">
        <v>241.0</v>
      </c>
      <c r="O228" s="24">
        <v>222.0</v>
      </c>
      <c r="P228" s="24" t="e">
        <v>#N/A</v>
      </c>
      <c r="Q228" s="24" t="e">
        <v>#N/A</v>
      </c>
      <c r="R228" s="24" t="e">
        <v>#N/A</v>
      </c>
      <c r="S228" s="24">
        <v>263.8566667</v>
      </c>
      <c r="T228" s="24">
        <v>38.785</v>
      </c>
    </row>
    <row r="229" ht="15.75" customHeight="1">
      <c r="A229" s="24">
        <v>226.0</v>
      </c>
      <c r="B229" s="24" t="s">
        <v>378</v>
      </c>
      <c r="C229" s="24" t="s">
        <v>378</v>
      </c>
      <c r="D229" s="24" t="s">
        <v>378</v>
      </c>
      <c r="E229" s="24" t="s">
        <v>378</v>
      </c>
      <c r="F229" s="24" t="s">
        <v>378</v>
      </c>
      <c r="G229" s="24" t="s">
        <v>378</v>
      </c>
      <c r="H229" s="24" t="s">
        <v>378</v>
      </c>
      <c r="I229" s="24" t="s">
        <v>235</v>
      </c>
      <c r="J229" s="24" t="s">
        <v>111</v>
      </c>
      <c r="K229" s="24">
        <v>150.19</v>
      </c>
      <c r="L229" s="24">
        <v>349.0</v>
      </c>
      <c r="M229" s="24">
        <v>899.0</v>
      </c>
      <c r="N229" s="24" t="e">
        <v>#N/A</v>
      </c>
      <c r="O229" s="24">
        <v>590.0</v>
      </c>
      <c r="P229" s="24" t="e">
        <v>#N/A</v>
      </c>
      <c r="Q229" s="24" t="e">
        <v>#N/A</v>
      </c>
      <c r="R229" s="24" t="e">
        <v>#N/A</v>
      </c>
      <c r="S229" s="24" t="e">
        <v>#N/A</v>
      </c>
      <c r="T229" s="24" t="e">
        <v>#N/A</v>
      </c>
    </row>
    <row r="230" ht="15.75" customHeight="1">
      <c r="A230" s="24">
        <v>227.0</v>
      </c>
      <c r="B230" s="24" t="s">
        <v>1599</v>
      </c>
      <c r="C230" s="24" t="s">
        <v>337</v>
      </c>
      <c r="D230" s="24" t="s">
        <v>337</v>
      </c>
      <c r="E230" s="24" t="s">
        <v>337</v>
      </c>
      <c r="F230" s="24" t="s">
        <v>337</v>
      </c>
      <c r="G230" s="24" t="s">
        <v>337</v>
      </c>
      <c r="H230" s="24" t="s">
        <v>337</v>
      </c>
      <c r="I230" s="24" t="s">
        <v>34</v>
      </c>
      <c r="J230" s="24" t="s">
        <v>102</v>
      </c>
      <c r="K230" s="24">
        <v>150.92</v>
      </c>
      <c r="L230" s="24">
        <v>357.0</v>
      </c>
      <c r="M230" s="24">
        <v>1000.0</v>
      </c>
      <c r="N230" s="24">
        <v>257.0</v>
      </c>
      <c r="O230" s="24">
        <v>508.3</v>
      </c>
      <c r="P230" s="24" t="e">
        <v>#N/A</v>
      </c>
      <c r="Q230" s="24">
        <v>111.13</v>
      </c>
      <c r="R230" s="24">
        <v>24.0325</v>
      </c>
      <c r="S230" s="24">
        <v>92.425</v>
      </c>
      <c r="T230" s="24">
        <v>8.6375</v>
      </c>
    </row>
    <row r="231" ht="15.75" customHeight="1">
      <c r="A231" s="24">
        <v>228.0</v>
      </c>
      <c r="B231" s="24" t="s">
        <v>441</v>
      </c>
      <c r="C231" s="24" t="s">
        <v>441</v>
      </c>
      <c r="D231" s="24" t="s">
        <v>441</v>
      </c>
      <c r="E231" s="24" t="s">
        <v>441</v>
      </c>
      <c r="F231" s="24" t="s">
        <v>441</v>
      </c>
      <c r="G231" s="24" t="s">
        <v>441</v>
      </c>
      <c r="H231" s="24" t="s">
        <v>441</v>
      </c>
      <c r="I231" s="24" t="s">
        <v>34</v>
      </c>
      <c r="J231" s="24" t="s">
        <v>64</v>
      </c>
      <c r="K231" s="24" t="e">
        <v>#N/A</v>
      </c>
      <c r="L231" s="24" t="e">
        <v>#N/A</v>
      </c>
      <c r="M231" s="24" t="e">
        <v>#N/A</v>
      </c>
      <c r="N231" s="24" t="e">
        <v>#N/A</v>
      </c>
      <c r="O231" s="24" t="e">
        <v>#N/A</v>
      </c>
      <c r="P231" s="24" t="e">
        <v>#N/A</v>
      </c>
      <c r="Q231" s="24">
        <v>275.45</v>
      </c>
      <c r="R231" s="24">
        <v>21.8625</v>
      </c>
      <c r="S231" s="24" t="e">
        <v>#N/A</v>
      </c>
      <c r="T231" s="24" t="e">
        <v>#N/A</v>
      </c>
    </row>
    <row r="232" ht="15.75" customHeight="1">
      <c r="A232" s="24">
        <v>229.0</v>
      </c>
      <c r="B232" s="24" t="s">
        <v>260</v>
      </c>
      <c r="C232" s="24" t="s">
        <v>260</v>
      </c>
      <c r="D232" s="24" t="s">
        <v>260</v>
      </c>
      <c r="E232" s="24" t="s">
        <v>260</v>
      </c>
      <c r="F232" s="24" t="s">
        <v>260</v>
      </c>
      <c r="G232" s="24" t="s">
        <v>260</v>
      </c>
      <c r="H232" s="24" t="s">
        <v>260</v>
      </c>
      <c r="I232" s="24" t="s">
        <v>34</v>
      </c>
      <c r="J232" s="24" t="s">
        <v>50</v>
      </c>
      <c r="K232" s="24">
        <v>150.47</v>
      </c>
      <c r="L232" s="24">
        <v>259.0</v>
      </c>
      <c r="M232" s="24">
        <v>1000.0</v>
      </c>
      <c r="N232" s="24">
        <v>198.0</v>
      </c>
      <c r="O232" s="24">
        <v>488.0</v>
      </c>
      <c r="P232" s="24">
        <v>131.3</v>
      </c>
      <c r="Q232" s="24">
        <v>210.51</v>
      </c>
      <c r="R232" s="24">
        <v>38.6275</v>
      </c>
      <c r="S232" s="24">
        <v>307.7216667</v>
      </c>
      <c r="T232" s="24">
        <v>11.0825</v>
      </c>
    </row>
    <row r="233" ht="15.75" customHeight="1">
      <c r="A233" s="24">
        <v>230.0</v>
      </c>
      <c r="B233" s="24" t="s">
        <v>800</v>
      </c>
      <c r="C233" s="24" t="s">
        <v>800</v>
      </c>
      <c r="D233" s="24" t="s">
        <v>800</v>
      </c>
      <c r="E233" s="24" t="s">
        <v>800</v>
      </c>
      <c r="F233" s="24" t="s">
        <v>800</v>
      </c>
      <c r="G233" s="24" t="s">
        <v>800</v>
      </c>
      <c r="H233" s="24" t="s">
        <v>298</v>
      </c>
      <c r="I233" s="24" t="s">
        <v>34</v>
      </c>
      <c r="J233" s="24" t="s">
        <v>140</v>
      </c>
      <c r="K233" s="24">
        <v>150.61</v>
      </c>
      <c r="L233" s="24">
        <v>247.0</v>
      </c>
      <c r="M233" s="24">
        <v>968.0</v>
      </c>
      <c r="N233" s="24">
        <v>229.0</v>
      </c>
      <c r="O233" s="24">
        <v>485.7</v>
      </c>
      <c r="P233" s="24" t="e">
        <v>#N/A</v>
      </c>
      <c r="Q233" s="24">
        <v>217.02</v>
      </c>
      <c r="R233" s="24">
        <v>20.255</v>
      </c>
      <c r="S233" s="24" t="e">
        <v>#N/A</v>
      </c>
      <c r="T233" s="24" t="e">
        <v>#N/A</v>
      </c>
    </row>
    <row r="234" ht="15.75" customHeight="1">
      <c r="A234" s="24">
        <v>231.0</v>
      </c>
      <c r="B234" s="24" t="s">
        <v>802</v>
      </c>
      <c r="C234" s="24" t="s">
        <v>277</v>
      </c>
      <c r="D234" s="24" t="s">
        <v>802</v>
      </c>
      <c r="E234" s="24" t="s">
        <v>802</v>
      </c>
      <c r="F234" s="24" t="s">
        <v>277</v>
      </c>
      <c r="G234" s="24" t="s">
        <v>802</v>
      </c>
      <c r="H234" s="24" t="s">
        <v>277</v>
      </c>
      <c r="I234" s="24" t="s">
        <v>34</v>
      </c>
      <c r="J234" s="24" t="s">
        <v>104</v>
      </c>
      <c r="K234" s="24">
        <v>150.91</v>
      </c>
      <c r="L234" s="24">
        <v>317.0</v>
      </c>
      <c r="M234" s="24">
        <v>1000.0</v>
      </c>
      <c r="N234" s="24">
        <v>290.0</v>
      </c>
      <c r="O234" s="24">
        <v>522.0</v>
      </c>
      <c r="P234" s="24" t="e">
        <v>#N/A</v>
      </c>
      <c r="Q234" s="24">
        <v>186.49</v>
      </c>
      <c r="R234" s="24">
        <v>36.3725</v>
      </c>
      <c r="S234" s="24">
        <v>294.2783333</v>
      </c>
      <c r="T234" s="24">
        <v>9.6675</v>
      </c>
    </row>
    <row r="235" ht="15.75" customHeight="1">
      <c r="A235" s="24">
        <v>232.0</v>
      </c>
      <c r="B235" s="24" t="s">
        <v>305</v>
      </c>
      <c r="C235" s="24" t="s">
        <v>305</v>
      </c>
      <c r="D235" s="24" t="s">
        <v>305</v>
      </c>
      <c r="E235" s="24" t="s">
        <v>305</v>
      </c>
      <c r="F235" s="24" t="s">
        <v>305</v>
      </c>
      <c r="G235" s="24" t="s">
        <v>305</v>
      </c>
      <c r="H235" s="24" t="s">
        <v>305</v>
      </c>
      <c r="I235" s="24" t="s">
        <v>34</v>
      </c>
      <c r="J235" s="24" t="s">
        <v>99</v>
      </c>
      <c r="K235" s="24">
        <v>150.96</v>
      </c>
      <c r="L235" s="24">
        <v>275.0</v>
      </c>
      <c r="M235" s="24">
        <v>1000.0</v>
      </c>
      <c r="N235" s="24">
        <v>258.0</v>
      </c>
      <c r="O235" s="24">
        <v>636.0</v>
      </c>
      <c r="P235" s="24" t="e">
        <v>#N/A</v>
      </c>
      <c r="Q235" s="24">
        <v>234.86</v>
      </c>
      <c r="R235" s="24">
        <v>20.965</v>
      </c>
      <c r="S235" s="24" t="e">
        <v>#N/A</v>
      </c>
      <c r="T235" s="24" t="e">
        <v>#N/A</v>
      </c>
    </row>
    <row r="236" ht="15.75" customHeight="1">
      <c r="A236" s="24">
        <v>233.0</v>
      </c>
      <c r="B236" s="22" t="s">
        <v>286</v>
      </c>
      <c r="C236" s="22" t="s">
        <v>286</v>
      </c>
      <c r="D236" s="22" t="s">
        <v>286</v>
      </c>
      <c r="E236" s="22" t="s">
        <v>286</v>
      </c>
      <c r="F236" s="22" t="s">
        <v>286</v>
      </c>
      <c r="G236" s="22" t="s">
        <v>805</v>
      </c>
      <c r="H236" s="22" t="s">
        <v>286</v>
      </c>
      <c r="I236" s="24" t="s">
        <v>34</v>
      </c>
      <c r="J236" s="24" t="s">
        <v>99</v>
      </c>
      <c r="K236" s="24">
        <v>150.92</v>
      </c>
      <c r="L236" s="24">
        <v>251.0</v>
      </c>
      <c r="M236" s="24">
        <v>1000.0</v>
      </c>
      <c r="N236" s="24">
        <v>213.0</v>
      </c>
      <c r="O236" s="24">
        <v>487.3</v>
      </c>
      <c r="P236" s="24">
        <v>112.3</v>
      </c>
      <c r="Q236" s="24">
        <v>108.94</v>
      </c>
      <c r="R236" s="24">
        <v>25.735</v>
      </c>
      <c r="S236" s="24">
        <v>67.85666667</v>
      </c>
      <c r="T236" s="24">
        <v>8.785</v>
      </c>
    </row>
    <row r="237" ht="15.75" customHeight="1">
      <c r="A237" s="24">
        <v>234.0</v>
      </c>
      <c r="B237" s="22" t="s">
        <v>371</v>
      </c>
      <c r="C237" s="22" t="s">
        <v>371</v>
      </c>
      <c r="D237" s="22" t="s">
        <v>371</v>
      </c>
      <c r="E237" s="22" t="s">
        <v>371</v>
      </c>
      <c r="F237" s="22" t="s">
        <v>371</v>
      </c>
      <c r="G237" s="22" t="s">
        <v>371</v>
      </c>
      <c r="H237" s="22" t="s">
        <v>371</v>
      </c>
      <c r="I237" s="24" t="s">
        <v>34</v>
      </c>
      <c r="J237" s="24" t="s">
        <v>77</v>
      </c>
      <c r="K237" s="24">
        <v>150.95</v>
      </c>
      <c r="L237" s="24" t="e">
        <v>#N/A</v>
      </c>
      <c r="M237" s="24">
        <v>1000.0</v>
      </c>
      <c r="N237" s="24" t="e">
        <v>#N/A</v>
      </c>
      <c r="O237" s="24">
        <v>605.5</v>
      </c>
      <c r="P237" s="24" t="e">
        <v>#N/A</v>
      </c>
      <c r="Q237" s="24">
        <v>102.93</v>
      </c>
      <c r="R237" s="24">
        <v>21.2325</v>
      </c>
      <c r="S237" s="24">
        <v>87.28833333</v>
      </c>
      <c r="T237" s="24">
        <v>6.9325</v>
      </c>
    </row>
    <row r="238" ht="15.75" customHeight="1">
      <c r="A238" s="24">
        <v>235.0</v>
      </c>
      <c r="B238" s="24" t="s">
        <v>353</v>
      </c>
      <c r="C238" s="24" t="s">
        <v>353</v>
      </c>
      <c r="D238" s="24" t="s">
        <v>353</v>
      </c>
      <c r="E238" s="24" t="s">
        <v>353</v>
      </c>
      <c r="F238" s="24" t="s">
        <v>353</v>
      </c>
      <c r="G238" s="24" t="s">
        <v>353</v>
      </c>
      <c r="H238" s="24" t="s">
        <v>353</v>
      </c>
      <c r="I238" s="24" t="s">
        <v>34</v>
      </c>
      <c r="J238" s="24" t="s">
        <v>104</v>
      </c>
      <c r="K238" s="24" t="e">
        <v>#N/A</v>
      </c>
      <c r="L238" s="24" t="e">
        <v>#N/A</v>
      </c>
      <c r="M238" s="24">
        <v>973.0</v>
      </c>
      <c r="N238" s="24" t="e">
        <v>#N/A</v>
      </c>
      <c r="O238" s="24">
        <v>659.0</v>
      </c>
      <c r="P238" s="24">
        <v>142.3</v>
      </c>
      <c r="Q238" s="24">
        <v>110.09</v>
      </c>
      <c r="R238" s="24">
        <v>23.0225</v>
      </c>
      <c r="S238" s="24">
        <v>99.46</v>
      </c>
      <c r="T238" s="24">
        <v>7.69</v>
      </c>
    </row>
    <row r="239" ht="15.75" customHeight="1">
      <c r="A239" s="24">
        <v>236.0</v>
      </c>
      <c r="B239" s="24" t="s">
        <v>426</v>
      </c>
      <c r="C239" s="24" t="s">
        <v>426</v>
      </c>
      <c r="D239" s="24" t="s">
        <v>426</v>
      </c>
      <c r="E239" s="24" t="s">
        <v>426</v>
      </c>
      <c r="F239" s="24" t="s">
        <v>426</v>
      </c>
      <c r="G239" s="24" t="s">
        <v>426</v>
      </c>
      <c r="H239" s="24" t="s">
        <v>426</v>
      </c>
      <c r="I239" s="24" t="s">
        <v>34</v>
      </c>
      <c r="J239" s="24" t="s">
        <v>58</v>
      </c>
      <c r="K239" s="24" t="e">
        <v>#N/A</v>
      </c>
      <c r="L239" s="24" t="e">
        <v>#N/A</v>
      </c>
      <c r="M239" s="24">
        <v>959.0</v>
      </c>
      <c r="N239" s="24" t="e">
        <v>#N/A</v>
      </c>
      <c r="O239" s="24">
        <v>959.0</v>
      </c>
      <c r="P239" s="24" t="e">
        <v>#N/A</v>
      </c>
      <c r="Q239" s="24">
        <v>102.76</v>
      </c>
      <c r="R239" s="24">
        <v>19.69</v>
      </c>
      <c r="S239" s="24">
        <v>118.7733333</v>
      </c>
      <c r="T239" s="24">
        <v>8.91</v>
      </c>
    </row>
    <row r="240" ht="15.75" customHeight="1">
      <c r="A240" s="24">
        <v>237.0</v>
      </c>
      <c r="B240" s="24" t="s">
        <v>319</v>
      </c>
      <c r="C240" s="24" t="s">
        <v>319</v>
      </c>
      <c r="D240" s="24" t="s">
        <v>319</v>
      </c>
      <c r="E240" s="24" t="s">
        <v>319</v>
      </c>
      <c r="F240" s="24" t="s">
        <v>319</v>
      </c>
      <c r="G240" s="24" t="s">
        <v>319</v>
      </c>
      <c r="H240" s="24" t="s">
        <v>319</v>
      </c>
      <c r="I240" s="24" t="s">
        <v>17</v>
      </c>
      <c r="J240" s="24" t="s">
        <v>140</v>
      </c>
      <c r="K240" s="24">
        <v>150.82</v>
      </c>
      <c r="L240" s="24">
        <v>279.0</v>
      </c>
      <c r="M240" s="24">
        <v>966.0</v>
      </c>
      <c r="N240" s="24">
        <v>266.0</v>
      </c>
      <c r="O240" s="24">
        <v>503.7</v>
      </c>
      <c r="P240" s="24" t="e">
        <v>#N/A</v>
      </c>
      <c r="Q240" s="24">
        <v>220.01</v>
      </c>
      <c r="R240" s="24">
        <v>25.7525</v>
      </c>
      <c r="S240" s="24">
        <v>277.875</v>
      </c>
      <c r="T240" s="24">
        <v>12.3125</v>
      </c>
    </row>
    <row r="241" ht="15.75" customHeight="1">
      <c r="A241" s="24">
        <v>238.0</v>
      </c>
      <c r="B241" s="24" t="s">
        <v>330</v>
      </c>
      <c r="C241" s="24" t="s">
        <v>330</v>
      </c>
      <c r="D241" s="24" t="s">
        <v>330</v>
      </c>
      <c r="E241" s="24" t="s">
        <v>330</v>
      </c>
      <c r="F241" s="24" t="s">
        <v>330</v>
      </c>
      <c r="G241" s="24" t="s">
        <v>330</v>
      </c>
      <c r="H241" s="24" t="s">
        <v>330</v>
      </c>
      <c r="I241" s="24" t="e">
        <v>#N/A</v>
      </c>
      <c r="J241" s="24" t="e">
        <v>#N/A</v>
      </c>
      <c r="K241" s="24">
        <v>129.6</v>
      </c>
      <c r="L241" s="24">
        <v>185.0</v>
      </c>
      <c r="M241" s="24">
        <v>929.0</v>
      </c>
      <c r="N241" s="24">
        <v>222.0</v>
      </c>
      <c r="O241" s="24">
        <v>441.0</v>
      </c>
      <c r="P241" s="24" t="e">
        <v>#N/A</v>
      </c>
      <c r="Q241" s="24">
        <v>207.99</v>
      </c>
      <c r="R241" s="24">
        <v>26.4975</v>
      </c>
      <c r="S241" s="24">
        <v>292.1666667</v>
      </c>
      <c r="T241" s="24">
        <v>8.0</v>
      </c>
    </row>
    <row r="242" ht="15.75" customHeight="1">
      <c r="A242" s="24">
        <v>239.0</v>
      </c>
      <c r="B242" s="24" t="s">
        <v>812</v>
      </c>
      <c r="C242" s="24" t="s">
        <v>341</v>
      </c>
      <c r="D242" s="24" t="s">
        <v>341</v>
      </c>
      <c r="E242" s="24" t="s">
        <v>341</v>
      </c>
      <c r="F242" s="24" t="s">
        <v>341</v>
      </c>
      <c r="G242" s="24" t="s">
        <v>812</v>
      </c>
      <c r="H242" s="24" t="s">
        <v>341</v>
      </c>
      <c r="I242" s="24" t="s">
        <v>17</v>
      </c>
      <c r="J242" s="24" t="s">
        <v>50</v>
      </c>
      <c r="K242" s="24">
        <v>150.93</v>
      </c>
      <c r="L242" s="24" t="e">
        <v>#N/A</v>
      </c>
      <c r="M242" s="24">
        <v>969.0</v>
      </c>
      <c r="N242" s="24" t="e">
        <v>#N/A</v>
      </c>
      <c r="O242" s="24">
        <v>477.3</v>
      </c>
      <c r="P242" s="24" t="e">
        <v>#N/A</v>
      </c>
      <c r="Q242" s="24">
        <v>119.52</v>
      </c>
      <c r="R242" s="24">
        <v>27.38</v>
      </c>
      <c r="S242" s="24">
        <v>131.8233333</v>
      </c>
      <c r="T242" s="24">
        <v>11.235</v>
      </c>
    </row>
    <row r="243" ht="15.75" customHeight="1">
      <c r="A243" s="24">
        <v>240.0</v>
      </c>
      <c r="B243" s="24" t="s">
        <v>349</v>
      </c>
      <c r="C243" s="24" t="s">
        <v>349</v>
      </c>
      <c r="D243" s="24" t="s">
        <v>349</v>
      </c>
      <c r="E243" s="24" t="s">
        <v>349</v>
      </c>
      <c r="F243" s="24" t="s">
        <v>349</v>
      </c>
      <c r="G243" s="24" t="s">
        <v>349</v>
      </c>
      <c r="H243" s="24" t="s">
        <v>349</v>
      </c>
      <c r="I243" s="24" t="s">
        <v>17</v>
      </c>
      <c r="J243" s="24" t="s">
        <v>90</v>
      </c>
      <c r="K243" s="24">
        <v>150.83</v>
      </c>
      <c r="L243" s="24">
        <v>293.0</v>
      </c>
      <c r="M243" s="24">
        <v>1000.0</v>
      </c>
      <c r="N243" s="24">
        <v>226.5</v>
      </c>
      <c r="O243" s="24">
        <v>486.3</v>
      </c>
      <c r="P243" s="24">
        <v>152.2</v>
      </c>
      <c r="Q243" s="24">
        <v>199.57</v>
      </c>
      <c r="R243" s="24">
        <v>23.3925</v>
      </c>
      <c r="S243" s="24" t="e">
        <v>#N/A</v>
      </c>
      <c r="T243" s="24" t="e">
        <v>#N/A</v>
      </c>
    </row>
    <row r="244" ht="15.75" customHeight="1">
      <c r="A244" s="24">
        <v>241.0</v>
      </c>
      <c r="B244" s="24" t="s">
        <v>301</v>
      </c>
      <c r="C244" s="24" t="s">
        <v>301</v>
      </c>
      <c r="D244" s="24" t="s">
        <v>301</v>
      </c>
      <c r="E244" s="24" t="s">
        <v>301</v>
      </c>
      <c r="F244" s="24" t="s">
        <v>301</v>
      </c>
      <c r="G244" s="24" t="s">
        <v>301</v>
      </c>
      <c r="H244" s="24" t="s">
        <v>301</v>
      </c>
      <c r="I244" s="24" t="s">
        <v>17</v>
      </c>
      <c r="J244" s="24" t="s">
        <v>99</v>
      </c>
      <c r="K244" s="24">
        <v>150.86</v>
      </c>
      <c r="L244" s="24">
        <v>238.0</v>
      </c>
      <c r="M244" s="24">
        <v>1000.0</v>
      </c>
      <c r="N244" s="24">
        <v>188.0</v>
      </c>
      <c r="O244" s="24">
        <v>501.0</v>
      </c>
      <c r="P244" s="24" t="e">
        <v>#N/A</v>
      </c>
      <c r="Q244" s="24">
        <v>190.31</v>
      </c>
      <c r="R244" s="24">
        <v>45.0775</v>
      </c>
      <c r="S244" s="24">
        <v>304.445</v>
      </c>
      <c r="T244" s="24">
        <v>12.1675</v>
      </c>
    </row>
    <row r="245" ht="15.75" customHeight="1">
      <c r="A245" s="24">
        <v>242.0</v>
      </c>
      <c r="B245" s="22" t="s">
        <v>390</v>
      </c>
      <c r="C245" s="22" t="s">
        <v>390</v>
      </c>
      <c r="D245" s="22" t="s">
        <v>390</v>
      </c>
      <c r="E245" s="22" t="s">
        <v>390</v>
      </c>
      <c r="F245" s="22" t="s">
        <v>390</v>
      </c>
      <c r="G245" s="22" t="s">
        <v>390</v>
      </c>
      <c r="H245" s="22" t="s">
        <v>390</v>
      </c>
      <c r="I245" s="24" t="s">
        <v>17</v>
      </c>
      <c r="J245" s="24" t="s">
        <v>18</v>
      </c>
      <c r="K245" s="24" t="e">
        <v>#N/A</v>
      </c>
      <c r="L245" s="24">
        <v>345.0</v>
      </c>
      <c r="M245" s="24">
        <v>979.0</v>
      </c>
      <c r="N245" s="24" t="e">
        <v>#N/A</v>
      </c>
      <c r="O245" s="24">
        <v>530.7</v>
      </c>
      <c r="P245" s="24" t="e">
        <v>#N/A</v>
      </c>
      <c r="Q245" s="24">
        <v>239.72</v>
      </c>
      <c r="R245" s="24">
        <v>46.18</v>
      </c>
      <c r="S245" s="24" t="e">
        <v>#N/A</v>
      </c>
      <c r="T245" s="24" t="e">
        <v>#N/A</v>
      </c>
    </row>
    <row r="246" ht="15.75" customHeight="1">
      <c r="A246" s="24">
        <v>243.0</v>
      </c>
      <c r="B246" s="24" t="s">
        <v>367</v>
      </c>
      <c r="C246" s="24" t="s">
        <v>367</v>
      </c>
      <c r="D246" s="24" t="s">
        <v>367</v>
      </c>
      <c r="E246" s="24" t="s">
        <v>367</v>
      </c>
      <c r="F246" s="24" t="s">
        <v>367</v>
      </c>
      <c r="G246" s="24" t="s">
        <v>367</v>
      </c>
      <c r="H246" s="24" t="s">
        <v>367</v>
      </c>
      <c r="I246" s="24" t="s">
        <v>17</v>
      </c>
      <c r="J246" s="24" t="s">
        <v>58</v>
      </c>
      <c r="K246" s="24">
        <v>150.9</v>
      </c>
      <c r="L246" s="24">
        <v>341.0</v>
      </c>
      <c r="M246" s="24">
        <v>992.0</v>
      </c>
      <c r="N246" s="24" t="e">
        <v>#N/A</v>
      </c>
      <c r="O246" s="24">
        <v>658.5</v>
      </c>
      <c r="P246" s="24" t="e">
        <v>#N/A</v>
      </c>
      <c r="Q246" s="24">
        <v>244.84</v>
      </c>
      <c r="R246" s="24">
        <v>36.46</v>
      </c>
      <c r="S246" s="24" t="e">
        <v>#N/A</v>
      </c>
      <c r="T246" s="24" t="e">
        <v>#N/A</v>
      </c>
    </row>
    <row r="247" ht="15.75" customHeight="1">
      <c r="A247" s="24">
        <v>244.0</v>
      </c>
      <c r="B247" s="24" t="s">
        <v>347</v>
      </c>
      <c r="C247" s="24" t="s">
        <v>347</v>
      </c>
      <c r="D247" s="24" t="s">
        <v>347</v>
      </c>
      <c r="E247" s="24" t="s">
        <v>347</v>
      </c>
      <c r="F247" s="24" t="s">
        <v>347</v>
      </c>
      <c r="G247" s="24" t="s">
        <v>347</v>
      </c>
      <c r="H247" s="24" t="s">
        <v>347</v>
      </c>
      <c r="I247" s="24" t="s">
        <v>17</v>
      </c>
      <c r="J247" s="24" t="s">
        <v>20</v>
      </c>
      <c r="K247" s="24">
        <v>150.88</v>
      </c>
      <c r="L247" s="24">
        <v>289.0</v>
      </c>
      <c r="M247" s="24">
        <v>994.0</v>
      </c>
      <c r="N247" s="24">
        <v>259.0</v>
      </c>
      <c r="O247" s="24">
        <v>486.3</v>
      </c>
      <c r="P247" s="24" t="e">
        <v>#N/A</v>
      </c>
      <c r="Q247" s="24">
        <v>233.82</v>
      </c>
      <c r="R247" s="24">
        <v>45.955</v>
      </c>
      <c r="S247" s="24" t="e">
        <v>#N/A</v>
      </c>
      <c r="T247" s="24" t="e">
        <v>#N/A</v>
      </c>
    </row>
    <row r="248" ht="15.75" customHeight="1">
      <c r="A248" s="24">
        <v>245.0</v>
      </c>
      <c r="B248" s="24" t="s">
        <v>819</v>
      </c>
      <c r="C248" s="24" t="s">
        <v>228</v>
      </c>
      <c r="D248" s="24" t="s">
        <v>228</v>
      </c>
      <c r="E248" s="24" t="s">
        <v>228</v>
      </c>
      <c r="F248" s="24" t="s">
        <v>228</v>
      </c>
      <c r="G248" s="24" t="s">
        <v>819</v>
      </c>
      <c r="H248" s="24" t="s">
        <v>228</v>
      </c>
      <c r="I248" s="24" t="s">
        <v>75</v>
      </c>
      <c r="J248" s="24" t="s">
        <v>99</v>
      </c>
      <c r="K248" s="24">
        <v>149.85</v>
      </c>
      <c r="L248" s="24">
        <v>164.0</v>
      </c>
      <c r="M248" s="24">
        <v>197.0</v>
      </c>
      <c r="N248" s="24">
        <v>159.5</v>
      </c>
      <c r="O248" s="24">
        <v>181.3</v>
      </c>
      <c r="P248" s="24" t="e">
        <v>#N/A</v>
      </c>
      <c r="Q248" s="24">
        <v>134.79</v>
      </c>
      <c r="R248" s="24">
        <v>21.9475</v>
      </c>
      <c r="S248" s="24">
        <v>255.6466667</v>
      </c>
      <c r="T248" s="24">
        <v>15.22</v>
      </c>
    </row>
    <row r="249" ht="15.75" customHeight="1">
      <c r="A249" s="24">
        <v>246.0</v>
      </c>
      <c r="B249" s="24" t="s">
        <v>261</v>
      </c>
      <c r="C249" s="24" t="s">
        <v>261</v>
      </c>
      <c r="D249" s="24" t="s">
        <v>261</v>
      </c>
      <c r="E249" s="24" t="s">
        <v>261</v>
      </c>
      <c r="F249" s="24" t="s">
        <v>261</v>
      </c>
      <c r="G249" s="24" t="s">
        <v>261</v>
      </c>
      <c r="H249" s="24" t="s">
        <v>261</v>
      </c>
      <c r="I249" s="24" t="s">
        <v>75</v>
      </c>
      <c r="J249" s="24" t="s">
        <v>50</v>
      </c>
      <c r="K249" s="24">
        <v>149.49</v>
      </c>
      <c r="L249" s="24">
        <v>130.0</v>
      </c>
      <c r="M249" s="24">
        <v>207.0</v>
      </c>
      <c r="N249" s="24">
        <v>190.0</v>
      </c>
      <c r="O249" s="24">
        <v>202.3</v>
      </c>
      <c r="P249" s="24" t="e">
        <v>#N/A</v>
      </c>
      <c r="Q249" s="24">
        <v>137.19</v>
      </c>
      <c r="R249" s="24">
        <v>24.2975</v>
      </c>
      <c r="S249" s="24">
        <v>254.6383333</v>
      </c>
      <c r="T249" s="24">
        <v>13.2075</v>
      </c>
    </row>
    <row r="250" ht="15.75" customHeight="1">
      <c r="A250" s="24">
        <v>247.0</v>
      </c>
      <c r="B250" s="24" t="s">
        <v>231</v>
      </c>
      <c r="C250" s="24" t="s">
        <v>231</v>
      </c>
      <c r="D250" s="24" t="s">
        <v>231</v>
      </c>
      <c r="E250" s="24" t="s">
        <v>231</v>
      </c>
      <c r="F250" s="24" t="s">
        <v>231</v>
      </c>
      <c r="G250" s="24" t="s">
        <v>231</v>
      </c>
      <c r="H250" s="24" t="s">
        <v>231</v>
      </c>
      <c r="I250" s="24" t="s">
        <v>75</v>
      </c>
      <c r="J250" s="24" t="s">
        <v>111</v>
      </c>
      <c r="K250" s="24">
        <v>149.09</v>
      </c>
      <c r="L250" s="24">
        <v>158.0</v>
      </c>
      <c r="M250" s="24">
        <v>201.0</v>
      </c>
      <c r="N250" s="24">
        <v>151.0</v>
      </c>
      <c r="O250" s="24">
        <v>177.0</v>
      </c>
      <c r="P250" s="24" t="e">
        <v>#N/A</v>
      </c>
      <c r="Q250" s="24">
        <v>138.11</v>
      </c>
      <c r="R250" s="24">
        <v>23.2775</v>
      </c>
      <c r="S250" s="24">
        <v>226.0333333</v>
      </c>
      <c r="T250" s="24">
        <v>12.8</v>
      </c>
    </row>
    <row r="251" ht="15.75" customHeight="1">
      <c r="A251" s="24">
        <v>248.0</v>
      </c>
      <c r="B251" s="24" t="s">
        <v>823</v>
      </c>
      <c r="C251" s="24" t="s">
        <v>263</v>
      </c>
      <c r="D251" s="24" t="s">
        <v>263</v>
      </c>
      <c r="E251" s="24" t="s">
        <v>263</v>
      </c>
      <c r="F251" s="24" t="s">
        <v>263</v>
      </c>
      <c r="G251" s="24" t="s">
        <v>263</v>
      </c>
      <c r="H251" s="24" t="s">
        <v>263</v>
      </c>
      <c r="I251" s="24" t="s">
        <v>61</v>
      </c>
      <c r="J251" s="24" t="s">
        <v>36</v>
      </c>
      <c r="K251" s="24">
        <v>150.67</v>
      </c>
      <c r="L251" s="24">
        <v>212.0</v>
      </c>
      <c r="M251" s="24">
        <v>211.0</v>
      </c>
      <c r="N251" s="24">
        <v>184.5</v>
      </c>
      <c r="O251" s="24">
        <v>198.3</v>
      </c>
      <c r="P251" s="24">
        <v>146.5</v>
      </c>
      <c r="Q251" s="24">
        <v>163.96</v>
      </c>
      <c r="R251" s="24">
        <v>38.74</v>
      </c>
      <c r="S251" s="24">
        <v>225.1</v>
      </c>
      <c r="T251" s="24">
        <v>27.4</v>
      </c>
    </row>
    <row r="252" ht="15.75" customHeight="1">
      <c r="A252" s="24">
        <v>249.0</v>
      </c>
      <c r="B252" s="24" t="s">
        <v>336</v>
      </c>
      <c r="C252" s="24" t="s">
        <v>336</v>
      </c>
      <c r="D252" s="24" t="s">
        <v>336</v>
      </c>
      <c r="E252" s="24" t="s">
        <v>336</v>
      </c>
      <c r="F252" s="24" t="s">
        <v>336</v>
      </c>
      <c r="G252" s="24" t="s">
        <v>336</v>
      </c>
      <c r="H252" s="24" t="s">
        <v>336</v>
      </c>
      <c r="I252" s="24" t="s">
        <v>61</v>
      </c>
      <c r="J252" s="24" t="s">
        <v>83</v>
      </c>
      <c r="K252" s="24">
        <v>148.57</v>
      </c>
      <c r="L252" s="24">
        <v>277.0</v>
      </c>
      <c r="M252" s="24">
        <v>202.0</v>
      </c>
      <c r="N252" s="24">
        <v>248.0</v>
      </c>
      <c r="O252" s="24">
        <v>242.7</v>
      </c>
      <c r="P252" s="24" t="e">
        <v>#N/A</v>
      </c>
      <c r="Q252" s="24">
        <v>254.56</v>
      </c>
      <c r="R252" s="24">
        <v>28.14</v>
      </c>
      <c r="S252" s="24" t="e">
        <v>#N/A</v>
      </c>
      <c r="T252" s="24" t="e">
        <v>#N/A</v>
      </c>
    </row>
    <row r="253" ht="15.75" customHeight="1">
      <c r="A253" s="24">
        <v>250.0</v>
      </c>
      <c r="B253" s="24" t="s">
        <v>339</v>
      </c>
      <c r="C253" s="24" t="s">
        <v>339</v>
      </c>
      <c r="D253" s="24" t="s">
        <v>339</v>
      </c>
      <c r="E253" s="24" t="s">
        <v>339</v>
      </c>
      <c r="F253" s="24" t="s">
        <v>339</v>
      </c>
      <c r="G253" s="24" t="s">
        <v>339</v>
      </c>
      <c r="H253" s="24" t="s">
        <v>339</v>
      </c>
      <c r="I253" s="24" t="s">
        <v>61</v>
      </c>
      <c r="J253" s="24" t="s">
        <v>99</v>
      </c>
      <c r="K253" s="24">
        <v>150.74</v>
      </c>
      <c r="L253" s="24">
        <v>348.0</v>
      </c>
      <c r="M253" s="24">
        <v>955.0</v>
      </c>
      <c r="N253" s="24" t="e">
        <v>#N/A</v>
      </c>
      <c r="O253" s="24">
        <v>512.7</v>
      </c>
      <c r="P253" s="24" t="e">
        <v>#N/A</v>
      </c>
      <c r="Q253" s="24">
        <v>226.01</v>
      </c>
      <c r="R253" s="24">
        <v>23.2525</v>
      </c>
      <c r="S253" s="24" t="e">
        <v>#N/A</v>
      </c>
      <c r="T253" s="24" t="e">
        <v>#N/A</v>
      </c>
    </row>
    <row r="254" ht="15.75" customHeight="1">
      <c r="A254" s="24">
        <v>251.0</v>
      </c>
      <c r="B254" s="24" t="s">
        <v>288</v>
      </c>
      <c r="C254" s="24" t="s">
        <v>288</v>
      </c>
      <c r="D254" s="24" t="s">
        <v>288</v>
      </c>
      <c r="E254" s="24" t="s">
        <v>288</v>
      </c>
      <c r="F254" s="24" t="s">
        <v>288</v>
      </c>
      <c r="G254" s="24" t="s">
        <v>288</v>
      </c>
      <c r="H254" s="24" t="s">
        <v>288</v>
      </c>
      <c r="I254" s="24" t="s">
        <v>61</v>
      </c>
      <c r="J254" s="24" t="s">
        <v>123</v>
      </c>
      <c r="K254" s="24">
        <v>150.57</v>
      </c>
      <c r="L254" s="24">
        <v>260.0</v>
      </c>
      <c r="M254" s="24">
        <v>950.0</v>
      </c>
      <c r="N254" s="24">
        <v>210.0</v>
      </c>
      <c r="O254" s="24">
        <v>476.3</v>
      </c>
      <c r="P254" s="24">
        <v>170.3</v>
      </c>
      <c r="Q254" s="24">
        <v>205.1</v>
      </c>
      <c r="R254" s="24">
        <v>36.775</v>
      </c>
      <c r="S254" s="24" t="e">
        <v>#N/A</v>
      </c>
      <c r="T254" s="24" t="e">
        <v>#N/A</v>
      </c>
    </row>
    <row r="255" ht="15.75" customHeight="1">
      <c r="A255" s="24">
        <v>252.0</v>
      </c>
      <c r="B255" s="24" t="s">
        <v>184</v>
      </c>
      <c r="C255" s="24" t="s">
        <v>184</v>
      </c>
      <c r="D255" s="24" t="s">
        <v>184</v>
      </c>
      <c r="E255" s="24" t="s">
        <v>184</v>
      </c>
      <c r="F255" s="24" t="s">
        <v>184</v>
      </c>
      <c r="G255" s="24" t="s">
        <v>184</v>
      </c>
      <c r="H255" s="24" t="s">
        <v>184</v>
      </c>
      <c r="I255" s="24" t="s">
        <v>17</v>
      </c>
      <c r="J255" s="24" t="s">
        <v>104</v>
      </c>
      <c r="K255" s="24">
        <v>147.24</v>
      </c>
      <c r="L255" s="24">
        <v>141.0</v>
      </c>
      <c r="M255" s="24">
        <v>146.0</v>
      </c>
      <c r="N255" s="24">
        <v>152.0</v>
      </c>
      <c r="O255" s="24">
        <v>142.7</v>
      </c>
      <c r="P255" s="24" t="e">
        <v>#N/A</v>
      </c>
      <c r="Q255" s="24">
        <v>127.77</v>
      </c>
      <c r="R255" s="24">
        <v>26.4425</v>
      </c>
      <c r="S255" s="24">
        <v>181.6333333</v>
      </c>
      <c r="T255" s="24">
        <v>23.95</v>
      </c>
    </row>
    <row r="256" ht="15.75" customHeight="1">
      <c r="A256" s="24">
        <v>253.0</v>
      </c>
      <c r="B256" s="24" t="s">
        <v>375</v>
      </c>
      <c r="C256" s="24" t="s">
        <v>375</v>
      </c>
      <c r="D256" s="24" t="s">
        <v>375</v>
      </c>
      <c r="E256" s="24" t="s">
        <v>375</v>
      </c>
      <c r="F256" s="24" t="s">
        <v>375</v>
      </c>
      <c r="G256" s="24" t="s">
        <v>375</v>
      </c>
      <c r="H256" s="24" t="s">
        <v>375</v>
      </c>
      <c r="I256" s="24" t="s">
        <v>34</v>
      </c>
      <c r="J256" s="24" t="s">
        <v>64</v>
      </c>
      <c r="K256" s="24">
        <v>150.77</v>
      </c>
      <c r="L256" s="24">
        <v>278.0</v>
      </c>
      <c r="M256" s="24">
        <v>989.0</v>
      </c>
      <c r="N256" s="24" t="e">
        <v>#N/A</v>
      </c>
      <c r="O256" s="24">
        <v>654.0</v>
      </c>
      <c r="P256" s="24" t="e">
        <v>#N/A</v>
      </c>
      <c r="Q256" s="24">
        <v>243.71</v>
      </c>
      <c r="R256" s="24">
        <v>29.1775</v>
      </c>
      <c r="S256" s="24" t="e">
        <v>#N/A</v>
      </c>
      <c r="T256" s="24" t="e">
        <v>#N/A</v>
      </c>
    </row>
    <row r="257" ht="15.75" customHeight="1">
      <c r="A257" s="24">
        <v>254.0</v>
      </c>
      <c r="B257" s="24" t="s">
        <v>830</v>
      </c>
      <c r="C257" s="24" t="s">
        <v>268</v>
      </c>
      <c r="D257" s="24" t="s">
        <v>830</v>
      </c>
      <c r="E257" s="24" t="s">
        <v>830</v>
      </c>
      <c r="F257" s="24" t="s">
        <v>268</v>
      </c>
      <c r="G257" s="24" t="s">
        <v>830</v>
      </c>
      <c r="H257" s="24" t="s">
        <v>268</v>
      </c>
      <c r="I257" s="24" t="s">
        <v>34</v>
      </c>
      <c r="J257" s="24" t="s">
        <v>44</v>
      </c>
      <c r="K257" s="24">
        <v>150.69</v>
      </c>
      <c r="L257" s="24">
        <v>258.0</v>
      </c>
      <c r="M257" s="24" t="e">
        <v>#N/A</v>
      </c>
      <c r="N257" s="24" t="e">
        <v>#N/A</v>
      </c>
      <c r="O257" s="24" t="e">
        <v>#N/A</v>
      </c>
      <c r="P257" s="24" t="e">
        <v>#N/A</v>
      </c>
      <c r="Q257" s="24">
        <v>216.88</v>
      </c>
      <c r="R257" s="24">
        <v>40.97</v>
      </c>
      <c r="S257" s="24">
        <v>301.0833333</v>
      </c>
      <c r="T257" s="24">
        <v>5.625</v>
      </c>
    </row>
    <row r="258" ht="15.75" customHeight="1">
      <c r="A258" s="24">
        <v>255.0</v>
      </c>
      <c r="B258" s="24" t="s">
        <v>420</v>
      </c>
      <c r="C258" s="24" t="s">
        <v>420</v>
      </c>
      <c r="D258" s="24" t="s">
        <v>420</v>
      </c>
      <c r="E258" s="24" t="s">
        <v>420</v>
      </c>
      <c r="F258" s="24" t="s">
        <v>420</v>
      </c>
      <c r="G258" s="24" t="s">
        <v>420</v>
      </c>
      <c r="H258" s="24" t="s">
        <v>420</v>
      </c>
      <c r="I258" s="24" t="s">
        <v>740</v>
      </c>
      <c r="J258" s="24" t="s">
        <v>44</v>
      </c>
      <c r="K258" s="24" t="e">
        <v>#N/A</v>
      </c>
      <c r="L258" s="24">
        <v>228.0</v>
      </c>
      <c r="M258" s="24">
        <v>1000.0</v>
      </c>
      <c r="N258" s="24" t="e">
        <v>#N/A</v>
      </c>
      <c r="O258" s="24">
        <v>599.5</v>
      </c>
      <c r="P258" s="24" t="e">
        <v>#N/A</v>
      </c>
      <c r="Q258" s="24" t="e">
        <v>#N/A</v>
      </c>
      <c r="R258" s="24" t="e">
        <v>#N/A</v>
      </c>
      <c r="S258" s="24" t="e">
        <v>#N/A</v>
      </c>
      <c r="T258" s="24" t="e">
        <v>#N/A</v>
      </c>
    </row>
    <row r="259" ht="15.75" customHeight="1">
      <c r="A259" s="24">
        <v>256.0</v>
      </c>
      <c r="B259" s="24" t="s">
        <v>251</v>
      </c>
      <c r="C259" s="24" t="s">
        <v>251</v>
      </c>
      <c r="D259" s="24" t="s">
        <v>251</v>
      </c>
      <c r="E259" s="24" t="s">
        <v>251</v>
      </c>
      <c r="F259" s="24" t="s">
        <v>251</v>
      </c>
      <c r="G259" s="24" t="s">
        <v>251</v>
      </c>
      <c r="H259" s="24" t="s">
        <v>251</v>
      </c>
      <c r="I259" s="24" t="s">
        <v>740</v>
      </c>
      <c r="J259" s="24" t="s">
        <v>47</v>
      </c>
      <c r="K259" s="24" t="e">
        <v>#N/A</v>
      </c>
      <c r="L259" s="24">
        <v>114.0</v>
      </c>
      <c r="M259" s="24">
        <v>173.0</v>
      </c>
      <c r="N259" s="24">
        <v>195.0</v>
      </c>
      <c r="O259" s="24">
        <v>184.0</v>
      </c>
      <c r="P259" s="24" t="e">
        <v>#N/A</v>
      </c>
      <c r="Q259" s="24">
        <v>160.07</v>
      </c>
      <c r="R259" s="24">
        <v>34.7675</v>
      </c>
      <c r="S259" s="24">
        <v>197.4883333</v>
      </c>
      <c r="T259" s="24">
        <v>20.2325</v>
      </c>
    </row>
    <row r="260" ht="15.75" customHeight="1">
      <c r="A260" s="24">
        <v>257.0</v>
      </c>
      <c r="B260" s="24" t="s">
        <v>334</v>
      </c>
      <c r="C260" s="24" t="s">
        <v>334</v>
      </c>
      <c r="D260" s="24" t="s">
        <v>334</v>
      </c>
      <c r="E260" s="24" t="s">
        <v>334</v>
      </c>
      <c r="F260" s="24" t="s">
        <v>334</v>
      </c>
      <c r="G260" s="24" t="s">
        <v>334</v>
      </c>
      <c r="H260" s="24" t="s">
        <v>334</v>
      </c>
      <c r="I260" s="24" t="s">
        <v>235</v>
      </c>
      <c r="J260" s="24" t="s">
        <v>85</v>
      </c>
      <c r="K260" s="24">
        <v>143.9</v>
      </c>
      <c r="L260" s="24">
        <v>218.0</v>
      </c>
      <c r="M260" s="24">
        <v>217.0</v>
      </c>
      <c r="N260" s="24">
        <v>261.0</v>
      </c>
      <c r="O260" s="24">
        <v>237.0</v>
      </c>
      <c r="P260" s="24" t="e">
        <v>#N/A</v>
      </c>
      <c r="Q260" s="24" t="e">
        <v>#N/A</v>
      </c>
      <c r="R260" s="24" t="e">
        <v>#N/A</v>
      </c>
      <c r="S260" s="24" t="e">
        <v>#N/A</v>
      </c>
      <c r="T260" s="24" t="e">
        <v>#N/A</v>
      </c>
    </row>
    <row r="261" ht="15.75" customHeight="1">
      <c r="A261" s="24">
        <v>258.0</v>
      </c>
      <c r="B261" s="24" t="s">
        <v>328</v>
      </c>
      <c r="C261" s="24" t="s">
        <v>328</v>
      </c>
      <c r="D261" s="24" t="s">
        <v>328</v>
      </c>
      <c r="E261" s="24" t="s">
        <v>328</v>
      </c>
      <c r="F261" s="24" t="s">
        <v>328</v>
      </c>
      <c r="G261" s="24" t="s">
        <v>328</v>
      </c>
      <c r="H261" s="24" t="s">
        <v>328</v>
      </c>
      <c r="I261" s="24" t="s">
        <v>235</v>
      </c>
      <c r="J261" s="24" t="s">
        <v>36</v>
      </c>
      <c r="K261" s="24">
        <v>137.37</v>
      </c>
      <c r="L261" s="24">
        <v>220.0</v>
      </c>
      <c r="M261" s="24">
        <v>205.0</v>
      </c>
      <c r="N261" s="24">
        <v>214.5</v>
      </c>
      <c r="O261" s="24">
        <v>226.3</v>
      </c>
      <c r="P261" s="24">
        <v>170.7</v>
      </c>
      <c r="Q261" s="24">
        <v>190.92</v>
      </c>
      <c r="R261" s="24">
        <v>31.48</v>
      </c>
      <c r="S261" s="24">
        <v>243.2366667</v>
      </c>
      <c r="T261" s="24">
        <v>18.605</v>
      </c>
    </row>
    <row r="262" ht="15.75" customHeight="1">
      <c r="A262" s="24">
        <v>259.0</v>
      </c>
      <c r="B262" s="24" t="s">
        <v>255</v>
      </c>
      <c r="C262" s="24" t="s">
        <v>255</v>
      </c>
      <c r="D262" s="24" t="s">
        <v>255</v>
      </c>
      <c r="E262" s="24" t="s">
        <v>255</v>
      </c>
      <c r="F262" s="24" t="s">
        <v>255</v>
      </c>
      <c r="G262" s="24" t="s">
        <v>255</v>
      </c>
      <c r="H262" s="24" t="s">
        <v>255</v>
      </c>
      <c r="I262" s="24" t="s">
        <v>61</v>
      </c>
      <c r="J262" s="24" t="s">
        <v>85</v>
      </c>
      <c r="K262" s="24">
        <v>147.72</v>
      </c>
      <c r="L262" s="24">
        <v>161.0</v>
      </c>
      <c r="M262" s="24">
        <v>200.0</v>
      </c>
      <c r="N262" s="24">
        <v>177.0</v>
      </c>
      <c r="O262" s="24">
        <v>201.0</v>
      </c>
      <c r="P262" s="24" t="e">
        <v>#N/A</v>
      </c>
      <c r="Q262" s="24">
        <v>174.99</v>
      </c>
      <c r="R262" s="24">
        <v>21.2475</v>
      </c>
      <c r="S262" s="24">
        <v>261.055</v>
      </c>
      <c r="T262" s="24">
        <v>21.0825</v>
      </c>
    </row>
    <row r="263" ht="15.75" customHeight="1">
      <c r="A263" s="24">
        <v>260.0</v>
      </c>
      <c r="B263" s="24" t="s">
        <v>411</v>
      </c>
      <c r="C263" s="24" t="s">
        <v>411</v>
      </c>
      <c r="D263" s="24" t="s">
        <v>411</v>
      </c>
      <c r="E263" s="24" t="s">
        <v>411</v>
      </c>
      <c r="F263" s="24" t="s">
        <v>411</v>
      </c>
      <c r="G263" s="24" t="s">
        <v>411</v>
      </c>
      <c r="H263" s="24" t="s">
        <v>411</v>
      </c>
      <c r="I263" s="24" t="s">
        <v>61</v>
      </c>
      <c r="J263" s="24" t="s">
        <v>31</v>
      </c>
      <c r="K263" s="24">
        <v>150.68</v>
      </c>
      <c r="L263" s="24">
        <v>288.0</v>
      </c>
      <c r="M263" s="24">
        <v>204.0</v>
      </c>
      <c r="N263" s="24" t="e">
        <v>#N/A</v>
      </c>
      <c r="O263" s="24">
        <v>204.0</v>
      </c>
      <c r="P263" s="24" t="e">
        <v>#N/A</v>
      </c>
      <c r="Q263" s="24">
        <v>212.76</v>
      </c>
      <c r="R263" s="24">
        <v>42.94</v>
      </c>
      <c r="S263" s="24" t="e">
        <v>#N/A</v>
      </c>
      <c r="T263" s="24" t="e">
        <v>#N/A</v>
      </c>
    </row>
    <row r="264" ht="15.75" customHeight="1">
      <c r="A264" s="24">
        <v>261.0</v>
      </c>
      <c r="B264" s="24" t="s">
        <v>302</v>
      </c>
      <c r="C264" s="24" t="s">
        <v>302</v>
      </c>
      <c r="D264" s="24" t="s">
        <v>302</v>
      </c>
      <c r="E264" s="24" t="s">
        <v>302</v>
      </c>
      <c r="F264" s="24" t="s">
        <v>302</v>
      </c>
      <c r="G264" s="24" t="s">
        <v>302</v>
      </c>
      <c r="H264" s="24" t="s">
        <v>302</v>
      </c>
      <c r="I264" s="24" t="s">
        <v>61</v>
      </c>
      <c r="J264" s="24" t="s">
        <v>95</v>
      </c>
      <c r="K264" s="24">
        <v>150.76</v>
      </c>
      <c r="L264" s="24">
        <v>276.0</v>
      </c>
      <c r="M264" s="24">
        <v>999.0</v>
      </c>
      <c r="N264" s="24">
        <v>263.0</v>
      </c>
      <c r="O264" s="24">
        <v>509.0</v>
      </c>
      <c r="P264" s="24" t="e">
        <v>#N/A</v>
      </c>
      <c r="Q264" s="24">
        <v>205.34</v>
      </c>
      <c r="R264" s="24">
        <v>39.585</v>
      </c>
      <c r="S264" s="24" t="e">
        <v>#N/A</v>
      </c>
      <c r="T264" s="24" t="e">
        <v>#N/A</v>
      </c>
    </row>
    <row r="265" ht="15.75" customHeight="1">
      <c r="A265" s="24">
        <v>262.0</v>
      </c>
      <c r="B265" s="24" t="s">
        <v>348</v>
      </c>
      <c r="C265" s="24" t="s">
        <v>348</v>
      </c>
      <c r="D265" s="24" t="s">
        <v>348</v>
      </c>
      <c r="E265" s="24" t="s">
        <v>348</v>
      </c>
      <c r="F265" s="24" t="s">
        <v>348</v>
      </c>
      <c r="G265" s="24" t="s">
        <v>348</v>
      </c>
      <c r="H265" s="24" t="s">
        <v>348</v>
      </c>
      <c r="I265" s="24" t="s">
        <v>34</v>
      </c>
      <c r="J265" s="24" t="s">
        <v>27</v>
      </c>
      <c r="K265" s="24">
        <v>150.95</v>
      </c>
      <c r="L265" s="24">
        <v>305.0</v>
      </c>
      <c r="M265" s="24">
        <v>1000.0</v>
      </c>
      <c r="N265" s="24">
        <v>297.0</v>
      </c>
      <c r="O265" s="24">
        <v>653.0</v>
      </c>
      <c r="P265" s="24" t="e">
        <v>#N/A</v>
      </c>
      <c r="Q265" s="24">
        <v>261.11</v>
      </c>
      <c r="R265" s="24">
        <v>32.7775</v>
      </c>
      <c r="S265" s="24" t="e">
        <v>#N/A</v>
      </c>
      <c r="T265" s="24" t="e">
        <v>#N/A</v>
      </c>
    </row>
    <row r="266" ht="15.75" customHeight="1">
      <c r="A266" s="24">
        <v>263.0</v>
      </c>
      <c r="B266" s="24" t="s">
        <v>840</v>
      </c>
      <c r="C266" s="24" t="s">
        <v>343</v>
      </c>
      <c r="D266" s="24" t="s">
        <v>840</v>
      </c>
      <c r="E266" s="24" t="s">
        <v>840</v>
      </c>
      <c r="F266" s="24" t="s">
        <v>343</v>
      </c>
      <c r="G266" s="24" t="s">
        <v>840</v>
      </c>
      <c r="H266" s="24" t="s">
        <v>343</v>
      </c>
      <c r="I266" s="24" t="s">
        <v>34</v>
      </c>
      <c r="J266" s="24" t="s">
        <v>85</v>
      </c>
      <c r="K266" s="24">
        <v>150.83</v>
      </c>
      <c r="L266" s="24">
        <v>308.0</v>
      </c>
      <c r="M266" s="24">
        <v>997.0</v>
      </c>
      <c r="N266" s="24">
        <v>281.0</v>
      </c>
      <c r="O266" s="24">
        <v>652.5</v>
      </c>
      <c r="P266" s="24" t="e">
        <v>#N/A</v>
      </c>
      <c r="Q266" s="24" t="e">
        <v>#N/A</v>
      </c>
      <c r="R266" s="24" t="e">
        <v>#N/A</v>
      </c>
      <c r="S266" s="24" t="e">
        <v>#N/A</v>
      </c>
      <c r="T266" s="24" t="e">
        <v>#N/A</v>
      </c>
    </row>
    <row r="267" ht="15.75" customHeight="1">
      <c r="A267" s="24">
        <v>264.0</v>
      </c>
      <c r="B267" s="24" t="s">
        <v>373</v>
      </c>
      <c r="C267" s="24" t="s">
        <v>373</v>
      </c>
      <c r="D267" s="24" t="s">
        <v>373</v>
      </c>
      <c r="E267" s="24" t="s">
        <v>373</v>
      </c>
      <c r="F267" s="24" t="s">
        <v>373</v>
      </c>
      <c r="G267" s="24" t="s">
        <v>373</v>
      </c>
      <c r="H267" s="24" t="s">
        <v>373</v>
      </c>
      <c r="I267" s="24" t="s">
        <v>34</v>
      </c>
      <c r="J267" s="24" t="s">
        <v>140</v>
      </c>
      <c r="K267" s="24">
        <v>150.97</v>
      </c>
      <c r="L267" s="24">
        <v>315.0</v>
      </c>
      <c r="M267" s="24">
        <v>988.0</v>
      </c>
      <c r="N267" s="24" t="e">
        <v>#N/A</v>
      </c>
      <c r="O267" s="24">
        <v>663.5</v>
      </c>
      <c r="P267" s="24" t="e">
        <v>#N/A</v>
      </c>
      <c r="Q267" s="24" t="e">
        <v>#N/A</v>
      </c>
      <c r="R267" s="24" t="e">
        <v>#N/A</v>
      </c>
      <c r="S267" s="24" t="e">
        <v>#N/A</v>
      </c>
      <c r="T267" s="24" t="e">
        <v>#N/A</v>
      </c>
    </row>
    <row r="268" ht="15.75" customHeight="1">
      <c r="A268" s="24">
        <v>265.0</v>
      </c>
      <c r="B268" s="24" t="s">
        <v>843</v>
      </c>
      <c r="C268" s="24" t="s">
        <v>415</v>
      </c>
      <c r="D268" s="24" t="s">
        <v>843</v>
      </c>
      <c r="E268" s="24" t="s">
        <v>843</v>
      </c>
      <c r="F268" s="24" t="s">
        <v>415</v>
      </c>
      <c r="G268" s="24" t="s">
        <v>843</v>
      </c>
      <c r="H268" s="24" t="s">
        <v>415</v>
      </c>
      <c r="I268" s="24" t="s">
        <v>34</v>
      </c>
      <c r="J268" s="24" t="s">
        <v>83</v>
      </c>
      <c r="K268" s="24">
        <v>150.92</v>
      </c>
      <c r="L268" s="24">
        <v>339.0</v>
      </c>
      <c r="M268" s="24" t="e">
        <v>#N/A</v>
      </c>
      <c r="N268" s="24" t="e">
        <v>#N/A</v>
      </c>
      <c r="O268" s="24" t="e">
        <v>#N/A</v>
      </c>
      <c r="P268" s="24" t="e">
        <v>#N/A</v>
      </c>
      <c r="Q268" s="24" t="e">
        <v>#N/A</v>
      </c>
      <c r="R268" s="24" t="e">
        <v>#N/A</v>
      </c>
      <c r="S268" s="24" t="e">
        <v>#N/A</v>
      </c>
      <c r="T268" s="24" t="e">
        <v>#N/A</v>
      </c>
    </row>
    <row r="269" ht="15.75" customHeight="1">
      <c r="A269" s="24">
        <v>266.0</v>
      </c>
      <c r="B269" s="24" t="s">
        <v>354</v>
      </c>
      <c r="C269" s="24" t="s">
        <v>354</v>
      </c>
      <c r="D269" s="24" t="s">
        <v>354</v>
      </c>
      <c r="E269" s="24" t="s">
        <v>354</v>
      </c>
      <c r="F269" s="24" t="s">
        <v>354</v>
      </c>
      <c r="G269" s="24" t="s">
        <v>354</v>
      </c>
      <c r="H269" s="24" t="s">
        <v>354</v>
      </c>
      <c r="I269" s="24" t="s">
        <v>17</v>
      </c>
      <c r="J269" s="24" t="s">
        <v>114</v>
      </c>
      <c r="K269" s="24">
        <v>150.92</v>
      </c>
      <c r="L269" s="24">
        <v>360.0</v>
      </c>
      <c r="M269" s="24">
        <v>962.0</v>
      </c>
      <c r="N269" s="24" t="e">
        <v>#N/A</v>
      </c>
      <c r="O269" s="24">
        <v>622.5</v>
      </c>
      <c r="P269" s="24" t="e">
        <v>#N/A</v>
      </c>
      <c r="Q269" s="24">
        <v>243.79</v>
      </c>
      <c r="R269" s="24">
        <v>48.4475</v>
      </c>
      <c r="S269" s="24">
        <v>286.5333333</v>
      </c>
      <c r="T269" s="24">
        <v>32.55</v>
      </c>
    </row>
    <row r="270" ht="15.75" customHeight="1">
      <c r="A270" s="24">
        <v>267.0</v>
      </c>
      <c r="B270" s="24" t="s">
        <v>350</v>
      </c>
      <c r="C270" s="24" t="s">
        <v>350</v>
      </c>
      <c r="D270" s="24" t="s">
        <v>350</v>
      </c>
      <c r="E270" s="24" t="s">
        <v>350</v>
      </c>
      <c r="F270" s="24" t="s">
        <v>350</v>
      </c>
      <c r="G270" s="24" t="s">
        <v>350</v>
      </c>
      <c r="H270" s="24" t="s">
        <v>350</v>
      </c>
      <c r="I270" s="24" t="s">
        <v>17</v>
      </c>
      <c r="J270" s="24" t="s">
        <v>36</v>
      </c>
      <c r="K270" s="24">
        <v>150.96</v>
      </c>
      <c r="L270" s="24">
        <v>313.0</v>
      </c>
      <c r="M270" s="24">
        <v>976.0</v>
      </c>
      <c r="N270" s="24">
        <v>299.0</v>
      </c>
      <c r="O270" s="24">
        <v>651.5</v>
      </c>
      <c r="P270" s="24" t="e">
        <v>#N/A</v>
      </c>
      <c r="Q270" s="24">
        <v>266.38</v>
      </c>
      <c r="R270" s="24">
        <v>40.095</v>
      </c>
      <c r="S270" s="24" t="e">
        <v>#N/A</v>
      </c>
      <c r="T270" s="24" t="e">
        <v>#N/A</v>
      </c>
    </row>
    <row r="271" ht="15.75" customHeight="1">
      <c r="A271" s="24">
        <v>268.0</v>
      </c>
      <c r="B271" s="24" t="s">
        <v>238</v>
      </c>
      <c r="C271" s="24" t="s">
        <v>238</v>
      </c>
      <c r="D271" s="24" t="s">
        <v>238</v>
      </c>
      <c r="E271" s="24" t="s">
        <v>238</v>
      </c>
      <c r="F271" s="24" t="s">
        <v>238</v>
      </c>
      <c r="G271" s="24" t="s">
        <v>238</v>
      </c>
      <c r="H271" s="24" t="s">
        <v>238</v>
      </c>
      <c r="I271" s="24" t="s">
        <v>75</v>
      </c>
      <c r="J271" s="24" t="s">
        <v>18</v>
      </c>
      <c r="K271" s="24">
        <v>148.44</v>
      </c>
      <c r="L271" s="24">
        <v>152.0</v>
      </c>
      <c r="M271" s="24">
        <v>189.0</v>
      </c>
      <c r="N271" s="24">
        <v>160.0</v>
      </c>
      <c r="O271" s="24">
        <v>182.0</v>
      </c>
      <c r="P271" s="24" t="e">
        <v>#N/A</v>
      </c>
      <c r="Q271" s="24">
        <v>133.98</v>
      </c>
      <c r="R271" s="24">
        <v>27.495</v>
      </c>
      <c r="S271" s="24">
        <v>182.4816667</v>
      </c>
      <c r="T271" s="24">
        <v>24.4725</v>
      </c>
    </row>
    <row r="272" ht="15.75" customHeight="1">
      <c r="A272" s="24">
        <v>269.0</v>
      </c>
      <c r="B272" s="24" t="s">
        <v>250</v>
      </c>
      <c r="C272" s="24" t="s">
        <v>250</v>
      </c>
      <c r="D272" s="24" t="s">
        <v>250</v>
      </c>
      <c r="E272" s="24" t="s">
        <v>250</v>
      </c>
      <c r="F272" s="24" t="s">
        <v>250</v>
      </c>
      <c r="G272" s="24" t="s">
        <v>250</v>
      </c>
      <c r="H272" s="24" t="s">
        <v>250</v>
      </c>
      <c r="I272" s="24" t="s">
        <v>75</v>
      </c>
      <c r="J272" s="24" t="s">
        <v>114</v>
      </c>
      <c r="K272" s="24">
        <v>150.26</v>
      </c>
      <c r="L272" s="24">
        <v>144.0</v>
      </c>
      <c r="M272" s="24">
        <v>283.0</v>
      </c>
      <c r="N272" s="24">
        <v>158.5</v>
      </c>
      <c r="O272" s="24">
        <v>220.3</v>
      </c>
      <c r="P272" s="24">
        <v>134.6</v>
      </c>
      <c r="Q272" s="24">
        <v>133.0</v>
      </c>
      <c r="R272" s="24">
        <v>21.0</v>
      </c>
      <c r="S272" s="24">
        <v>285.695</v>
      </c>
      <c r="T272" s="24">
        <v>19.5425</v>
      </c>
    </row>
    <row r="273" ht="15.75" customHeight="1">
      <c r="A273" s="24">
        <v>270.0</v>
      </c>
      <c r="B273" s="24" t="s">
        <v>849</v>
      </c>
      <c r="C273" s="24" t="s">
        <v>310</v>
      </c>
      <c r="D273" s="24" t="s">
        <v>849</v>
      </c>
      <c r="E273" s="24" t="s">
        <v>849</v>
      </c>
      <c r="F273" s="24" t="s">
        <v>310</v>
      </c>
      <c r="G273" s="24" t="s">
        <v>849</v>
      </c>
      <c r="H273" s="24" t="s">
        <v>310</v>
      </c>
      <c r="I273" s="24" t="s">
        <v>75</v>
      </c>
      <c r="J273" s="24" t="s">
        <v>104</v>
      </c>
      <c r="K273" s="24">
        <v>150.56</v>
      </c>
      <c r="L273" s="24">
        <v>244.0</v>
      </c>
      <c r="N273" s="24">
        <v>245.0</v>
      </c>
      <c r="O273" s="24">
        <v>275.0</v>
      </c>
      <c r="P273" s="24" t="e">
        <v>#N/A</v>
      </c>
      <c r="Q273" s="24">
        <v>156.07</v>
      </c>
      <c r="R273" s="24">
        <v>30.0175</v>
      </c>
      <c r="S273" s="24" t="e">
        <v>#N/A</v>
      </c>
      <c r="T273" s="24" t="e">
        <v>#N/A</v>
      </c>
    </row>
    <row r="274" ht="15.75" customHeight="1">
      <c r="A274" s="24">
        <v>271.0</v>
      </c>
      <c r="B274" s="24" t="s">
        <v>362</v>
      </c>
      <c r="C274" s="24" t="s">
        <v>362</v>
      </c>
      <c r="D274" s="24" t="s">
        <v>362</v>
      </c>
      <c r="E274" s="24" t="s">
        <v>362</v>
      </c>
      <c r="F274" s="24" t="s">
        <v>362</v>
      </c>
      <c r="G274" s="24" t="s">
        <v>362</v>
      </c>
      <c r="H274" s="24" t="s">
        <v>362</v>
      </c>
      <c r="I274" s="24" t="s">
        <v>75</v>
      </c>
      <c r="J274" s="24" t="s">
        <v>117</v>
      </c>
      <c r="K274" s="24">
        <v>148.99</v>
      </c>
      <c r="L274" s="24">
        <v>150.0</v>
      </c>
      <c r="M274" s="24">
        <v>186.0</v>
      </c>
      <c r="N274" s="24">
        <v>203.5</v>
      </c>
      <c r="O274" s="24">
        <v>246.3</v>
      </c>
      <c r="P274" s="24">
        <v>136.2</v>
      </c>
      <c r="Q274" s="24">
        <v>77.08</v>
      </c>
      <c r="R274" s="24">
        <v>19.02</v>
      </c>
      <c r="S274" s="24">
        <v>71.35333333</v>
      </c>
      <c r="T274" s="24">
        <v>11.28</v>
      </c>
    </row>
    <row r="275" ht="15.75" customHeight="1">
      <c r="A275" s="24">
        <v>272.0</v>
      </c>
      <c r="B275" s="24" t="s">
        <v>404</v>
      </c>
      <c r="C275" s="24" t="s">
        <v>404</v>
      </c>
      <c r="D275" s="24" t="s">
        <v>404</v>
      </c>
      <c r="E275" s="24" t="s">
        <v>404</v>
      </c>
      <c r="F275" s="24" t="s">
        <v>404</v>
      </c>
      <c r="G275" s="24" t="s">
        <v>404</v>
      </c>
      <c r="H275" s="24" t="s">
        <v>404</v>
      </c>
      <c r="I275" s="24" t="s">
        <v>75</v>
      </c>
      <c r="J275" s="24" t="s">
        <v>81</v>
      </c>
      <c r="K275" s="24">
        <v>150.78</v>
      </c>
      <c r="L275" s="24">
        <v>287.0</v>
      </c>
      <c r="M275" s="24">
        <v>246.0</v>
      </c>
      <c r="N275" s="24">
        <v>145.0</v>
      </c>
      <c r="O275" s="24">
        <v>270.5</v>
      </c>
      <c r="P275" s="24">
        <v>147.0</v>
      </c>
      <c r="Q275" s="24">
        <v>85.96</v>
      </c>
      <c r="R275" s="24">
        <v>20.74</v>
      </c>
      <c r="S275" s="24">
        <v>103.825</v>
      </c>
      <c r="T275" s="24">
        <v>12.4875</v>
      </c>
    </row>
    <row r="276" ht="15.75" customHeight="1">
      <c r="A276" s="24">
        <v>273.0</v>
      </c>
      <c r="B276" s="24" t="s">
        <v>338</v>
      </c>
      <c r="C276" s="24" t="s">
        <v>338</v>
      </c>
      <c r="D276" s="24" t="s">
        <v>338</v>
      </c>
      <c r="E276" s="24" t="s">
        <v>338</v>
      </c>
      <c r="F276" s="24" t="s">
        <v>338</v>
      </c>
      <c r="G276" s="24" t="s">
        <v>338</v>
      </c>
      <c r="H276" s="24" t="s">
        <v>338</v>
      </c>
      <c r="I276" s="24" t="e">
        <v>#N/A</v>
      </c>
      <c r="J276" s="24" t="e">
        <v>#N/A</v>
      </c>
      <c r="K276" s="24">
        <v>150.85</v>
      </c>
      <c r="L276" s="24">
        <v>310.0</v>
      </c>
      <c r="M276" s="24" t="e">
        <v>#N/A</v>
      </c>
      <c r="N276" s="24" t="e">
        <v>#N/A</v>
      </c>
      <c r="O276" s="24" t="e">
        <v>#N/A</v>
      </c>
      <c r="P276" s="24" t="e">
        <v>#N/A</v>
      </c>
      <c r="Q276" s="24">
        <v>212.42</v>
      </c>
      <c r="R276" s="24">
        <v>22.105</v>
      </c>
      <c r="S276" s="24" t="e">
        <v>#N/A</v>
      </c>
      <c r="T276" s="24" t="e">
        <v>#N/A</v>
      </c>
    </row>
    <row r="277" ht="15.75" customHeight="1">
      <c r="A277" s="24">
        <v>274.0</v>
      </c>
      <c r="B277" s="24" t="s">
        <v>284</v>
      </c>
      <c r="C277" s="24" t="s">
        <v>284</v>
      </c>
      <c r="D277" s="24" t="s">
        <v>284</v>
      </c>
      <c r="E277" s="24" t="s">
        <v>284</v>
      </c>
      <c r="F277" s="24" t="s">
        <v>284</v>
      </c>
      <c r="G277" s="24" t="s">
        <v>284</v>
      </c>
      <c r="H277" s="24" t="s">
        <v>284</v>
      </c>
      <c r="I277" s="24" t="s">
        <v>34</v>
      </c>
      <c r="J277" s="24" t="s">
        <v>107</v>
      </c>
      <c r="K277" s="24">
        <v>150.68</v>
      </c>
      <c r="L277" s="24">
        <v>261.0</v>
      </c>
      <c r="M277" s="24">
        <v>1000.0</v>
      </c>
      <c r="N277" s="24">
        <v>201.0</v>
      </c>
      <c r="O277" s="24">
        <v>495.3</v>
      </c>
      <c r="P277" s="24" t="e">
        <v>#N/A</v>
      </c>
      <c r="Q277" s="24">
        <v>256.61</v>
      </c>
      <c r="R277" s="24">
        <v>26.9025</v>
      </c>
      <c r="S277" s="24" t="e">
        <v>#N/A</v>
      </c>
      <c r="T277" s="24" t="e">
        <v>#N/A</v>
      </c>
    </row>
    <row r="278" ht="15.75" customHeight="1">
      <c r="A278" s="24">
        <v>275.0</v>
      </c>
      <c r="B278" s="24" t="s">
        <v>447</v>
      </c>
      <c r="C278" s="24" t="s">
        <v>447</v>
      </c>
      <c r="D278" s="24" t="s">
        <v>447</v>
      </c>
      <c r="E278" s="24" t="s">
        <v>447</v>
      </c>
      <c r="F278" s="24" t="s">
        <v>447</v>
      </c>
      <c r="G278" s="24" t="s">
        <v>447</v>
      </c>
      <c r="H278" s="24" t="s">
        <v>447</v>
      </c>
      <c r="I278" s="24" t="e">
        <v>#N/A</v>
      </c>
      <c r="J278" s="24" t="e">
        <v>#N/A</v>
      </c>
      <c r="K278" s="24" t="e">
        <v>#N/A</v>
      </c>
      <c r="L278" s="24" t="e">
        <v>#N/A</v>
      </c>
      <c r="M278" s="24" t="e">
        <v>#N/A</v>
      </c>
      <c r="N278" s="24" t="e">
        <v>#N/A</v>
      </c>
      <c r="O278" s="24" t="e">
        <v>#N/A</v>
      </c>
      <c r="P278" s="24" t="e">
        <v>#N/A</v>
      </c>
      <c r="Q278" s="24" t="e">
        <v>#N/A</v>
      </c>
      <c r="R278" s="24" t="e">
        <v>#N/A</v>
      </c>
      <c r="S278" s="24" t="e">
        <v>#N/A</v>
      </c>
      <c r="T278" s="24" t="e">
        <v>#N/A</v>
      </c>
    </row>
    <row r="279" ht="15.75" customHeight="1">
      <c r="A279" s="24">
        <v>276.0</v>
      </c>
      <c r="B279" s="24" t="s">
        <v>438</v>
      </c>
      <c r="C279" s="24" t="s">
        <v>438</v>
      </c>
      <c r="D279" s="24" t="s">
        <v>438</v>
      </c>
      <c r="E279" s="24" t="s">
        <v>438</v>
      </c>
      <c r="F279" s="24" t="s">
        <v>438</v>
      </c>
      <c r="G279" s="24" t="s">
        <v>438</v>
      </c>
      <c r="H279" s="24" t="s">
        <v>438</v>
      </c>
      <c r="I279" s="24" t="s">
        <v>34</v>
      </c>
      <c r="J279" s="24" t="s">
        <v>68</v>
      </c>
      <c r="K279" s="24" t="e">
        <v>#N/A</v>
      </c>
      <c r="L279" s="24" t="e">
        <v>#N/A</v>
      </c>
      <c r="M279" s="24">
        <v>625.0</v>
      </c>
      <c r="N279" s="24" t="e">
        <v>#N/A</v>
      </c>
      <c r="O279" s="24">
        <v>625.0</v>
      </c>
      <c r="P279" s="24" t="e">
        <v>#N/A</v>
      </c>
      <c r="Q279" s="24" t="e">
        <v>#N/A</v>
      </c>
      <c r="R279" s="24" t="e">
        <v>#N/A</v>
      </c>
      <c r="S279" s="24" t="e">
        <v>#N/A</v>
      </c>
      <c r="T279" s="24" t="e">
        <v>#N/A</v>
      </c>
    </row>
    <row r="280" ht="15.75" customHeight="1">
      <c r="A280" s="24">
        <v>277.0</v>
      </c>
      <c r="B280" s="24" t="s">
        <v>312</v>
      </c>
      <c r="C280" s="24" t="s">
        <v>312</v>
      </c>
      <c r="D280" s="24" t="s">
        <v>312</v>
      </c>
      <c r="E280" s="24" t="s">
        <v>312</v>
      </c>
      <c r="F280" s="24" t="s">
        <v>312</v>
      </c>
      <c r="G280" s="24" t="s">
        <v>312</v>
      </c>
      <c r="H280" s="24" t="s">
        <v>312</v>
      </c>
      <c r="I280" s="24" t="s">
        <v>34</v>
      </c>
      <c r="J280" s="24" t="s">
        <v>68</v>
      </c>
      <c r="K280" s="24">
        <v>150.85</v>
      </c>
      <c r="L280" s="24">
        <v>269.0</v>
      </c>
      <c r="M280" s="24">
        <v>970.0</v>
      </c>
      <c r="N280" s="24">
        <v>237.0</v>
      </c>
      <c r="O280" s="24">
        <v>608.5</v>
      </c>
      <c r="P280" s="24" t="e">
        <v>#N/A</v>
      </c>
      <c r="Q280" s="24">
        <v>256.34</v>
      </c>
      <c r="R280" s="24">
        <v>34.585</v>
      </c>
      <c r="S280" s="24" t="e">
        <v>#N/A</v>
      </c>
      <c r="T280" s="24" t="e">
        <v>#N/A</v>
      </c>
    </row>
    <row r="281" ht="15.75" customHeight="1">
      <c r="A281" s="24">
        <v>278.0</v>
      </c>
      <c r="B281" s="24" t="s">
        <v>317</v>
      </c>
      <c r="C281" s="24" t="s">
        <v>317</v>
      </c>
      <c r="D281" s="24" t="s">
        <v>317</v>
      </c>
      <c r="E281" s="24" t="s">
        <v>317</v>
      </c>
      <c r="F281" s="24" t="s">
        <v>317</v>
      </c>
      <c r="G281" s="24" t="s">
        <v>317</v>
      </c>
      <c r="H281" s="24" t="s">
        <v>317</v>
      </c>
      <c r="I281" s="24" t="s">
        <v>17</v>
      </c>
      <c r="J281" s="24" t="s">
        <v>50</v>
      </c>
      <c r="K281" s="24">
        <v>150.89</v>
      </c>
      <c r="L281" s="24">
        <v>301.0</v>
      </c>
      <c r="M281" s="24">
        <v>1000.0</v>
      </c>
      <c r="N281" s="24">
        <v>252.0</v>
      </c>
      <c r="O281" s="24">
        <v>483.7</v>
      </c>
      <c r="P281" s="24" t="e">
        <v>#N/A</v>
      </c>
      <c r="Q281" s="24">
        <v>235.02</v>
      </c>
      <c r="R281" s="24">
        <v>34.255</v>
      </c>
      <c r="S281" s="24" t="e">
        <v>#N/A</v>
      </c>
      <c r="T281" s="24" t="e">
        <v>#N/A</v>
      </c>
    </row>
    <row r="282" ht="15.75" customHeight="1">
      <c r="A282" s="24">
        <v>279.0</v>
      </c>
      <c r="B282" s="24" t="s">
        <v>401</v>
      </c>
      <c r="C282" s="24" t="s">
        <v>401</v>
      </c>
      <c r="D282" s="24" t="s">
        <v>401</v>
      </c>
      <c r="E282" s="24" t="s">
        <v>401</v>
      </c>
      <c r="F282" s="24" t="s">
        <v>401</v>
      </c>
      <c r="G282" s="24" t="s">
        <v>401</v>
      </c>
      <c r="H282" s="24" t="s">
        <v>401</v>
      </c>
      <c r="I282" s="24" t="s">
        <v>17</v>
      </c>
      <c r="J282" s="24" t="s">
        <v>117</v>
      </c>
      <c r="K282" s="24">
        <v>150.96</v>
      </c>
      <c r="L282" s="24">
        <v>323.0</v>
      </c>
      <c r="M282" s="24">
        <v>978.0</v>
      </c>
      <c r="N282" s="24" t="e">
        <v>#N/A</v>
      </c>
      <c r="O282" s="24">
        <v>645.0</v>
      </c>
      <c r="P282" s="24" t="e">
        <v>#N/A</v>
      </c>
      <c r="Q282" s="24" t="e">
        <v>#N/A</v>
      </c>
      <c r="R282" s="24" t="e">
        <v>#N/A</v>
      </c>
      <c r="S282" s="24" t="e">
        <v>#N/A</v>
      </c>
      <c r="T282" s="24" t="e">
        <v>#N/A</v>
      </c>
    </row>
    <row r="283" ht="15.75" customHeight="1">
      <c r="A283" s="24">
        <v>280.0</v>
      </c>
      <c r="B283" s="24" t="s">
        <v>418</v>
      </c>
      <c r="C283" s="24" t="s">
        <v>418</v>
      </c>
      <c r="D283" s="24" t="s">
        <v>418</v>
      </c>
      <c r="E283" s="24" t="s">
        <v>418</v>
      </c>
      <c r="F283" s="24" t="s">
        <v>418</v>
      </c>
      <c r="G283" s="24" t="s">
        <v>418</v>
      </c>
      <c r="H283" s="24" t="s">
        <v>418</v>
      </c>
      <c r="I283" s="24" t="s">
        <v>17</v>
      </c>
      <c r="J283" s="24" t="s">
        <v>53</v>
      </c>
      <c r="K283" s="24" t="e">
        <v>#N/A</v>
      </c>
      <c r="L283" s="24">
        <v>354.0</v>
      </c>
      <c r="M283" s="24">
        <v>928.0</v>
      </c>
      <c r="N283" s="24" t="e">
        <v>#N/A</v>
      </c>
      <c r="O283" s="24">
        <v>928.0</v>
      </c>
      <c r="P283" s="24" t="e">
        <v>#N/A</v>
      </c>
      <c r="Q283" s="24" t="e">
        <v>#N/A</v>
      </c>
      <c r="R283" s="24" t="e">
        <v>#N/A</v>
      </c>
      <c r="S283" s="24" t="e">
        <v>#N/A</v>
      </c>
      <c r="T283" s="24" t="e">
        <v>#N/A</v>
      </c>
    </row>
    <row r="284" ht="15.75" customHeight="1">
      <c r="A284" s="24">
        <v>281.0</v>
      </c>
      <c r="B284" s="24" t="s">
        <v>316</v>
      </c>
      <c r="C284" s="24" t="s">
        <v>316</v>
      </c>
      <c r="D284" s="24" t="s">
        <v>316</v>
      </c>
      <c r="E284" s="24" t="s">
        <v>316</v>
      </c>
      <c r="F284" s="24" t="s">
        <v>316</v>
      </c>
      <c r="G284" s="24" t="s">
        <v>316</v>
      </c>
      <c r="H284" s="24" t="s">
        <v>316</v>
      </c>
      <c r="I284" s="24" t="s">
        <v>17</v>
      </c>
      <c r="J284" s="24" t="s">
        <v>102</v>
      </c>
      <c r="K284" s="24">
        <v>138.91</v>
      </c>
      <c r="L284" s="24">
        <v>231.0</v>
      </c>
      <c r="M284" s="24">
        <v>981.0</v>
      </c>
      <c r="N284" s="24">
        <v>219.0</v>
      </c>
      <c r="O284" s="24">
        <v>604.0</v>
      </c>
      <c r="P284" s="24" t="e">
        <v>#N/A</v>
      </c>
      <c r="Q284" s="24">
        <v>244.08</v>
      </c>
      <c r="R284" s="24">
        <v>24.52</v>
      </c>
      <c r="S284" s="24" t="e">
        <v>#N/A</v>
      </c>
      <c r="T284" s="24" t="e">
        <v>#N/A</v>
      </c>
    </row>
    <row r="285" ht="15.75" customHeight="1">
      <c r="A285" s="24">
        <v>282.0</v>
      </c>
      <c r="B285" s="24" t="s">
        <v>283</v>
      </c>
      <c r="C285" s="24" t="s">
        <v>283</v>
      </c>
      <c r="D285" s="24" t="s">
        <v>283</v>
      </c>
      <c r="E285" s="24" t="s">
        <v>283</v>
      </c>
      <c r="F285" s="24" t="s">
        <v>283</v>
      </c>
      <c r="G285" s="24" t="s">
        <v>283</v>
      </c>
      <c r="H285" s="24" t="s">
        <v>283</v>
      </c>
      <c r="I285" s="24" t="s">
        <v>17</v>
      </c>
      <c r="J285" s="24" t="s">
        <v>47</v>
      </c>
      <c r="K285" s="24">
        <v>150.86</v>
      </c>
      <c r="L285" s="24">
        <v>237.0</v>
      </c>
      <c r="M285" s="24">
        <v>249.0</v>
      </c>
      <c r="N285" s="24">
        <v>264.0</v>
      </c>
      <c r="O285" s="24">
        <v>228.0</v>
      </c>
      <c r="P285" s="24" t="e">
        <v>#N/A</v>
      </c>
      <c r="Q285" s="24">
        <v>169.3</v>
      </c>
      <c r="R285" s="24">
        <v>32.075</v>
      </c>
      <c r="S285" s="24">
        <v>276.1</v>
      </c>
      <c r="T285" s="24">
        <v>27.9</v>
      </c>
    </row>
    <row r="286" ht="15.75" customHeight="1">
      <c r="A286" s="24">
        <v>283.0</v>
      </c>
      <c r="B286" s="24" t="s">
        <v>304</v>
      </c>
      <c r="C286" s="24" t="s">
        <v>304</v>
      </c>
      <c r="D286" s="24" t="s">
        <v>304</v>
      </c>
      <c r="E286" s="24" t="s">
        <v>304</v>
      </c>
      <c r="F286" s="24" t="s">
        <v>304</v>
      </c>
      <c r="G286" s="24" t="s">
        <v>304</v>
      </c>
      <c r="H286" s="24" t="s">
        <v>304</v>
      </c>
      <c r="I286" s="24" t="s">
        <v>17</v>
      </c>
      <c r="J286" s="24" t="s">
        <v>77</v>
      </c>
      <c r="K286" s="24">
        <v>150.34</v>
      </c>
      <c r="L286" s="24">
        <v>250.0</v>
      </c>
      <c r="M286" s="24">
        <v>846.0</v>
      </c>
      <c r="N286" s="24">
        <v>204.0</v>
      </c>
      <c r="O286" s="24">
        <v>523.5</v>
      </c>
      <c r="P286" s="24">
        <v>140.2</v>
      </c>
      <c r="Q286" s="24">
        <v>282.19</v>
      </c>
      <c r="R286" s="24">
        <v>23.0475</v>
      </c>
      <c r="S286" s="24" t="e">
        <v>#N/A</v>
      </c>
      <c r="T286" s="24" t="e">
        <v>#N/A</v>
      </c>
    </row>
    <row r="287" ht="15.75" customHeight="1">
      <c r="A287" s="24">
        <v>284.0</v>
      </c>
      <c r="B287" s="24" t="s">
        <v>432</v>
      </c>
      <c r="C287" s="24" t="s">
        <v>432</v>
      </c>
      <c r="D287" s="24" t="s">
        <v>432</v>
      </c>
      <c r="E287" s="24" t="s">
        <v>432</v>
      </c>
      <c r="F287" s="24" t="s">
        <v>432</v>
      </c>
      <c r="G287" s="24" t="s">
        <v>432</v>
      </c>
      <c r="H287" s="24" t="s">
        <v>432</v>
      </c>
      <c r="I287" s="24" t="s">
        <v>17</v>
      </c>
      <c r="J287" s="24" t="s">
        <v>44</v>
      </c>
      <c r="K287" s="24" t="e">
        <v>#N/A</v>
      </c>
      <c r="L287" s="24">
        <v>368.0</v>
      </c>
      <c r="M287" s="24">
        <v>984.0</v>
      </c>
      <c r="N287" s="24" t="e">
        <v>#N/A</v>
      </c>
      <c r="O287" s="24">
        <v>984.0</v>
      </c>
      <c r="P287" s="24" t="e">
        <v>#N/A</v>
      </c>
      <c r="Q287" s="24" t="e">
        <v>#N/A</v>
      </c>
      <c r="R287" s="24" t="e">
        <v>#N/A</v>
      </c>
      <c r="S287" s="24" t="e">
        <v>#N/A</v>
      </c>
      <c r="T287" s="24" t="e">
        <v>#N/A</v>
      </c>
    </row>
    <row r="288" ht="15.75" customHeight="1">
      <c r="A288" s="24">
        <v>285.0</v>
      </c>
      <c r="B288" s="24" t="s">
        <v>412</v>
      </c>
      <c r="C288" s="24" t="s">
        <v>412</v>
      </c>
      <c r="D288" s="24" t="s">
        <v>412</v>
      </c>
      <c r="E288" s="24" t="s">
        <v>412</v>
      </c>
      <c r="F288" s="24" t="s">
        <v>412</v>
      </c>
      <c r="G288" s="24" t="s">
        <v>412</v>
      </c>
      <c r="H288" s="24" t="s">
        <v>412</v>
      </c>
      <c r="I288" s="24" t="s">
        <v>17</v>
      </c>
      <c r="J288" s="24" t="s">
        <v>50</v>
      </c>
      <c r="K288" s="24" t="e">
        <v>#N/A</v>
      </c>
      <c r="L288" s="24" t="e">
        <v>#N/A</v>
      </c>
      <c r="M288" s="24">
        <v>833.0</v>
      </c>
      <c r="N288" s="24" t="e">
        <v>#N/A</v>
      </c>
      <c r="O288" s="24">
        <v>833.0</v>
      </c>
      <c r="P288" s="24" t="e">
        <v>#N/A</v>
      </c>
      <c r="Q288" s="24" t="e">
        <v>#N/A</v>
      </c>
      <c r="R288" s="24" t="e">
        <v>#N/A</v>
      </c>
      <c r="S288" s="24" t="e">
        <v>#N/A</v>
      </c>
      <c r="T288" s="24" t="e">
        <v>#N/A</v>
      </c>
    </row>
    <row r="289" ht="15.75" customHeight="1">
      <c r="A289" s="24">
        <v>286.0</v>
      </c>
      <c r="B289" s="24" t="s">
        <v>866</v>
      </c>
      <c r="C289" s="24" t="s">
        <v>377</v>
      </c>
      <c r="D289" s="24" t="s">
        <v>866</v>
      </c>
      <c r="E289" s="24" t="s">
        <v>866</v>
      </c>
      <c r="F289" s="24" t="s">
        <v>377</v>
      </c>
      <c r="G289" s="24" t="s">
        <v>866</v>
      </c>
      <c r="H289" s="24" t="s">
        <v>377</v>
      </c>
      <c r="I289" s="24" t="s">
        <v>34</v>
      </c>
      <c r="J289" s="24" t="s">
        <v>77</v>
      </c>
      <c r="K289" s="24">
        <v>150.83</v>
      </c>
      <c r="L289" s="24">
        <v>312.0</v>
      </c>
      <c r="M289" s="24">
        <v>947.0</v>
      </c>
      <c r="N289" s="24" t="e">
        <v>#N/A</v>
      </c>
      <c r="O289" s="24">
        <v>582.5</v>
      </c>
      <c r="P289" s="24" t="e">
        <v>#N/A</v>
      </c>
      <c r="Q289" s="24" t="e">
        <v>#N/A</v>
      </c>
      <c r="R289" s="24" t="e">
        <v>#N/A</v>
      </c>
      <c r="S289" s="24" t="e">
        <v>#N/A</v>
      </c>
      <c r="T289" s="24" t="e">
        <v>#N/A</v>
      </c>
    </row>
    <row r="290" ht="15.75" customHeight="1">
      <c r="A290" s="24">
        <v>287.0</v>
      </c>
      <c r="B290" s="24" t="s">
        <v>395</v>
      </c>
      <c r="C290" s="24" t="s">
        <v>395</v>
      </c>
      <c r="D290" s="24" t="s">
        <v>395</v>
      </c>
      <c r="E290" s="24" t="s">
        <v>395</v>
      </c>
      <c r="F290" s="24" t="s">
        <v>395</v>
      </c>
      <c r="G290" s="24" t="s">
        <v>395</v>
      </c>
      <c r="H290" s="24" t="s">
        <v>395</v>
      </c>
      <c r="I290" s="24" t="s">
        <v>740</v>
      </c>
      <c r="J290" s="24" t="s">
        <v>70</v>
      </c>
      <c r="K290" s="24" t="e">
        <v>#N/A</v>
      </c>
      <c r="L290" s="24">
        <v>334.0</v>
      </c>
      <c r="M290" s="24">
        <v>1000.0</v>
      </c>
      <c r="N290" s="24" t="e">
        <v>#N/A</v>
      </c>
      <c r="O290" s="24">
        <v>514.7</v>
      </c>
      <c r="P290" s="24" t="e">
        <v>#N/A</v>
      </c>
      <c r="Q290" s="24" t="e">
        <v>#N/A</v>
      </c>
      <c r="R290" s="24" t="e">
        <v>#N/A</v>
      </c>
      <c r="S290" s="24" t="e">
        <v>#N/A</v>
      </c>
      <c r="T290" s="24" t="e">
        <v>#N/A</v>
      </c>
    </row>
    <row r="291" ht="15.75" customHeight="1">
      <c r="A291" s="24">
        <v>288.0</v>
      </c>
      <c r="B291" s="24" t="s">
        <v>257</v>
      </c>
      <c r="C291" s="24" t="s">
        <v>257</v>
      </c>
      <c r="D291" s="24" t="s">
        <v>257</v>
      </c>
      <c r="E291" s="24" t="s">
        <v>257</v>
      </c>
      <c r="F291" s="24" t="s">
        <v>257</v>
      </c>
      <c r="G291" s="24" t="s">
        <v>257</v>
      </c>
      <c r="H291" s="24" t="s">
        <v>257</v>
      </c>
      <c r="I291" s="24" t="s">
        <v>740</v>
      </c>
      <c r="J291" s="24" t="s">
        <v>95</v>
      </c>
      <c r="K291" s="24" t="e">
        <v>#N/A</v>
      </c>
      <c r="L291" s="24">
        <v>204.0</v>
      </c>
      <c r="M291" s="24">
        <v>199.0</v>
      </c>
      <c r="N291" s="24">
        <v>185.0</v>
      </c>
      <c r="O291" s="24">
        <v>194.0</v>
      </c>
      <c r="P291" s="24" t="e">
        <v>#N/A</v>
      </c>
      <c r="Q291" s="24">
        <v>176.2</v>
      </c>
      <c r="R291" s="24">
        <v>37.05</v>
      </c>
      <c r="S291" s="24">
        <v>236.0</v>
      </c>
      <c r="T291" s="24">
        <v>9.25</v>
      </c>
    </row>
    <row r="292" ht="15.75" customHeight="1">
      <c r="A292" s="24">
        <v>289.0</v>
      </c>
      <c r="B292" s="24" t="s">
        <v>346</v>
      </c>
      <c r="C292" s="24" t="s">
        <v>346</v>
      </c>
      <c r="D292" s="24" t="s">
        <v>346</v>
      </c>
      <c r="E292" s="24" t="s">
        <v>346</v>
      </c>
      <c r="F292" s="24" t="s">
        <v>346</v>
      </c>
      <c r="G292" s="24" t="s">
        <v>346</v>
      </c>
      <c r="H292" s="24" t="s">
        <v>346</v>
      </c>
      <c r="I292" s="24" t="s">
        <v>235</v>
      </c>
      <c r="J292" s="24" t="s">
        <v>18</v>
      </c>
      <c r="K292" s="24">
        <v>149.6</v>
      </c>
      <c r="L292" s="24">
        <v>226.0</v>
      </c>
      <c r="M292" s="24">
        <v>953.0</v>
      </c>
      <c r="N292" s="24">
        <v>254.0</v>
      </c>
      <c r="O292" s="24">
        <v>487.3</v>
      </c>
      <c r="P292" s="24" t="e">
        <v>#N/A</v>
      </c>
      <c r="Q292" s="24" t="e">
        <v>#N/A</v>
      </c>
      <c r="R292" s="24" t="e">
        <v>#N/A</v>
      </c>
      <c r="S292" s="24" t="e">
        <v>#N/A</v>
      </c>
      <c r="T292" s="24" t="e">
        <v>#N/A</v>
      </c>
    </row>
    <row r="293" ht="15.75" customHeight="1">
      <c r="A293" s="24">
        <v>290.0</v>
      </c>
      <c r="B293" s="24" t="s">
        <v>332</v>
      </c>
      <c r="C293" s="24" t="s">
        <v>332</v>
      </c>
      <c r="D293" s="24" t="s">
        <v>332</v>
      </c>
      <c r="E293" s="24" t="s">
        <v>332</v>
      </c>
      <c r="F293" s="24" t="s">
        <v>332</v>
      </c>
      <c r="G293" s="24" t="s">
        <v>332</v>
      </c>
      <c r="H293" s="24" t="s">
        <v>332</v>
      </c>
      <c r="I293" s="24" t="s">
        <v>235</v>
      </c>
      <c r="J293" s="24" t="s">
        <v>102</v>
      </c>
      <c r="K293" s="24">
        <v>147.12</v>
      </c>
      <c r="L293" s="24">
        <v>214.0</v>
      </c>
      <c r="M293" s="24">
        <v>266.0</v>
      </c>
      <c r="N293" s="24">
        <v>249.0</v>
      </c>
      <c r="O293" s="24">
        <v>250.3</v>
      </c>
      <c r="P293" s="24" t="e">
        <v>#N/A</v>
      </c>
      <c r="Q293" s="24">
        <v>204.31</v>
      </c>
      <c r="R293" s="24">
        <v>43.0775</v>
      </c>
      <c r="S293" s="24">
        <v>266.0733333</v>
      </c>
      <c r="T293" s="24">
        <v>20.61</v>
      </c>
    </row>
    <row r="294" ht="15.75" customHeight="1">
      <c r="A294" s="24">
        <v>291.0</v>
      </c>
      <c r="B294" s="24" t="s">
        <v>242</v>
      </c>
      <c r="C294" s="24" t="s">
        <v>242</v>
      </c>
      <c r="D294" s="24" t="s">
        <v>242</v>
      </c>
      <c r="E294" s="24" t="s">
        <v>242</v>
      </c>
      <c r="F294" s="24" t="s">
        <v>242</v>
      </c>
      <c r="G294" s="24" t="s">
        <v>242</v>
      </c>
      <c r="H294" s="24" t="s">
        <v>242</v>
      </c>
      <c r="I294" s="24" t="s">
        <v>61</v>
      </c>
      <c r="J294" s="24" t="s">
        <v>18</v>
      </c>
      <c r="K294" s="24">
        <v>150.73</v>
      </c>
      <c r="L294" s="24">
        <v>206.0</v>
      </c>
      <c r="M294" s="24">
        <v>982.0</v>
      </c>
      <c r="N294" s="24">
        <v>168.5</v>
      </c>
      <c r="O294" s="24">
        <v>436.7</v>
      </c>
      <c r="P294" s="24" t="e">
        <v>#N/A</v>
      </c>
      <c r="Q294" s="24">
        <v>159.46</v>
      </c>
      <c r="R294" s="24">
        <v>32.615</v>
      </c>
      <c r="S294" s="24">
        <v>235.095</v>
      </c>
      <c r="T294" s="24">
        <v>12.6425</v>
      </c>
    </row>
    <row r="295" ht="15.75" customHeight="1">
      <c r="A295" s="24">
        <v>292.0</v>
      </c>
      <c r="B295" s="24" t="s">
        <v>296</v>
      </c>
      <c r="C295" s="24" t="s">
        <v>296</v>
      </c>
      <c r="D295" s="24" t="s">
        <v>296</v>
      </c>
      <c r="E295" s="24" t="s">
        <v>296</v>
      </c>
      <c r="F295" s="24" t="s">
        <v>296</v>
      </c>
      <c r="G295" s="24" t="s">
        <v>296</v>
      </c>
      <c r="H295" s="24" t="s">
        <v>296</v>
      </c>
      <c r="I295" s="24" t="s">
        <v>61</v>
      </c>
      <c r="J295" s="24" t="s">
        <v>36</v>
      </c>
      <c r="K295" s="24">
        <v>145.25</v>
      </c>
      <c r="L295" s="24">
        <v>128.0</v>
      </c>
      <c r="M295" s="24">
        <v>190.0</v>
      </c>
      <c r="N295" s="24">
        <v>199.0</v>
      </c>
      <c r="O295" s="24">
        <v>211.0</v>
      </c>
      <c r="P295" s="24" t="e">
        <v>#N/A</v>
      </c>
      <c r="Q295" s="24">
        <v>201.42</v>
      </c>
      <c r="R295" s="24">
        <v>40.855</v>
      </c>
      <c r="S295" s="24">
        <v>275.2083333</v>
      </c>
      <c r="T295" s="24">
        <v>23.8125</v>
      </c>
    </row>
    <row r="296" ht="15.75" customHeight="1">
      <c r="A296" s="24">
        <v>293.0</v>
      </c>
      <c r="B296" s="24" t="s">
        <v>276</v>
      </c>
      <c r="C296" s="24" t="s">
        <v>276</v>
      </c>
      <c r="D296" s="24" t="s">
        <v>276</v>
      </c>
      <c r="E296" s="24" t="s">
        <v>276</v>
      </c>
      <c r="F296" s="24" t="s">
        <v>276</v>
      </c>
      <c r="G296" s="24" t="s">
        <v>276</v>
      </c>
      <c r="H296" s="24" t="s">
        <v>276</v>
      </c>
      <c r="I296" s="24" t="s">
        <v>61</v>
      </c>
      <c r="J296" s="24" t="s">
        <v>58</v>
      </c>
      <c r="K296" s="24">
        <v>139.84</v>
      </c>
      <c r="L296" s="24">
        <v>149.0</v>
      </c>
      <c r="M296" s="24">
        <v>219.0</v>
      </c>
      <c r="N296" s="24">
        <v>202.0</v>
      </c>
      <c r="O296" s="24">
        <v>210.3</v>
      </c>
      <c r="P296" s="24">
        <v>121.1</v>
      </c>
      <c r="Q296" s="24">
        <v>188.72</v>
      </c>
      <c r="R296" s="24">
        <v>36.93</v>
      </c>
      <c r="S296" s="24">
        <v>281.0</v>
      </c>
      <c r="T296" s="24">
        <v>27.75</v>
      </c>
    </row>
    <row r="297" ht="15.75" customHeight="1">
      <c r="A297" s="24">
        <v>294.0</v>
      </c>
      <c r="B297" s="24" t="s">
        <v>331</v>
      </c>
      <c r="C297" s="24" t="s">
        <v>331</v>
      </c>
      <c r="D297" s="24" t="s">
        <v>331</v>
      </c>
      <c r="E297" s="24" t="s">
        <v>331</v>
      </c>
      <c r="F297" s="24" t="s">
        <v>331</v>
      </c>
      <c r="G297" s="24" t="s">
        <v>331</v>
      </c>
      <c r="H297" s="24" t="s">
        <v>331</v>
      </c>
      <c r="I297" s="24" t="s">
        <v>61</v>
      </c>
      <c r="J297" s="24" t="s">
        <v>41</v>
      </c>
      <c r="K297" s="24">
        <v>145.92</v>
      </c>
      <c r="L297" s="24">
        <v>284.0</v>
      </c>
      <c r="M297" s="24">
        <v>885.0</v>
      </c>
      <c r="N297" s="24">
        <v>239.0</v>
      </c>
      <c r="O297" s="24">
        <v>472.3</v>
      </c>
      <c r="P297" s="24" t="e">
        <v>#N/A</v>
      </c>
      <c r="Q297" s="24">
        <v>221.21</v>
      </c>
      <c r="R297" s="24">
        <v>20.5525</v>
      </c>
      <c r="S297" s="24" t="e">
        <v>#N/A</v>
      </c>
      <c r="T297" s="24" t="e">
        <v>#N/A</v>
      </c>
    </row>
    <row r="298" ht="15.75" customHeight="1">
      <c r="A298" s="24">
        <v>295.0</v>
      </c>
      <c r="B298" s="24" t="s">
        <v>408</v>
      </c>
      <c r="C298" s="24" t="s">
        <v>408</v>
      </c>
      <c r="D298" s="24" t="s">
        <v>408</v>
      </c>
      <c r="E298" s="24" t="s">
        <v>408</v>
      </c>
      <c r="F298" s="24" t="s">
        <v>408</v>
      </c>
      <c r="G298" s="24" t="s">
        <v>408</v>
      </c>
      <c r="H298" s="24" t="s">
        <v>408</v>
      </c>
      <c r="I298" s="24" t="s">
        <v>61</v>
      </c>
      <c r="J298" s="24" t="s">
        <v>68</v>
      </c>
      <c r="K298" s="24" t="e">
        <v>#N/A</v>
      </c>
      <c r="L298" s="24">
        <v>375.0</v>
      </c>
      <c r="M298" s="24">
        <v>991.0</v>
      </c>
      <c r="N298" s="24" t="e">
        <v>#N/A</v>
      </c>
      <c r="O298" s="24">
        <v>669.0</v>
      </c>
      <c r="P298" s="24" t="e">
        <v>#N/A</v>
      </c>
      <c r="Q298" s="24">
        <v>219.4</v>
      </c>
      <c r="R298" s="24">
        <v>43.35</v>
      </c>
      <c r="S298" s="24" t="e">
        <v>#N/A</v>
      </c>
      <c r="T298" s="24" t="e">
        <v>#N/A</v>
      </c>
    </row>
    <row r="299" ht="15.75" customHeight="1">
      <c r="A299" s="24">
        <v>296.0</v>
      </c>
      <c r="B299" s="24" t="s">
        <v>381</v>
      </c>
      <c r="C299" s="24" t="s">
        <v>381</v>
      </c>
      <c r="D299" s="24" t="s">
        <v>381</v>
      </c>
      <c r="E299" s="24" t="s">
        <v>381</v>
      </c>
      <c r="F299" s="24" t="s">
        <v>381</v>
      </c>
      <c r="G299" s="24" t="s">
        <v>381</v>
      </c>
      <c r="H299" s="24" t="s">
        <v>381</v>
      </c>
      <c r="I299" s="24" t="s">
        <v>34</v>
      </c>
      <c r="J299" s="24" t="s">
        <v>95</v>
      </c>
      <c r="K299" s="24" t="e">
        <v>#N/A</v>
      </c>
      <c r="L299" s="24" t="e">
        <v>#N/A</v>
      </c>
      <c r="M299" s="24">
        <v>983.0</v>
      </c>
      <c r="N299" s="24">
        <v>298.0</v>
      </c>
      <c r="O299" s="24">
        <v>660.0</v>
      </c>
      <c r="P299" s="24" t="e">
        <v>#N/A</v>
      </c>
      <c r="Q299" s="24">
        <v>105.62</v>
      </c>
      <c r="R299" s="24">
        <v>21.405</v>
      </c>
      <c r="S299" s="24">
        <v>95.15</v>
      </c>
      <c r="T299" s="24">
        <v>7.225</v>
      </c>
    </row>
    <row r="300" ht="15.75" customHeight="1">
      <c r="A300" s="24">
        <v>297.0</v>
      </c>
      <c r="B300" s="24" t="s">
        <v>363</v>
      </c>
      <c r="C300" s="24" t="s">
        <v>363</v>
      </c>
      <c r="D300" s="24" t="s">
        <v>363</v>
      </c>
      <c r="E300" s="24" t="s">
        <v>363</v>
      </c>
      <c r="F300" s="24" t="s">
        <v>363</v>
      </c>
      <c r="G300" s="24" t="s">
        <v>363</v>
      </c>
      <c r="H300" s="24" t="s">
        <v>363</v>
      </c>
      <c r="I300" s="24" t="s">
        <v>34</v>
      </c>
      <c r="J300" s="24" t="s">
        <v>47</v>
      </c>
      <c r="K300" s="24">
        <v>150.74</v>
      </c>
      <c r="L300" s="24">
        <v>297.0</v>
      </c>
      <c r="M300" s="24">
        <v>963.0</v>
      </c>
      <c r="N300" s="24">
        <v>291.0</v>
      </c>
      <c r="O300" s="24">
        <v>641.5</v>
      </c>
      <c r="P300" s="24" t="e">
        <v>#N/A</v>
      </c>
      <c r="Q300" s="24">
        <v>260.17</v>
      </c>
      <c r="R300" s="24">
        <v>52.2925</v>
      </c>
      <c r="S300" s="24" t="e">
        <v>#N/A</v>
      </c>
      <c r="T300" s="24" t="e">
        <v>#N/A</v>
      </c>
    </row>
    <row r="301" ht="15.75" customHeight="1">
      <c r="A301" s="24">
        <v>298.0</v>
      </c>
      <c r="B301" s="24" t="s">
        <v>309</v>
      </c>
      <c r="C301" s="24" t="s">
        <v>309</v>
      </c>
      <c r="D301" s="24" t="s">
        <v>309</v>
      </c>
      <c r="E301" s="24" t="s">
        <v>309</v>
      </c>
      <c r="F301" s="24" t="s">
        <v>309</v>
      </c>
      <c r="G301" s="24" t="s">
        <v>309</v>
      </c>
      <c r="H301" s="24" t="s">
        <v>309</v>
      </c>
      <c r="I301" s="24" t="s">
        <v>34</v>
      </c>
      <c r="J301" s="24" t="s">
        <v>77</v>
      </c>
      <c r="K301" s="24">
        <v>150.92</v>
      </c>
      <c r="L301" s="24">
        <v>270.0</v>
      </c>
      <c r="M301" s="24">
        <v>940.0</v>
      </c>
      <c r="N301" s="24">
        <v>269.0</v>
      </c>
      <c r="O301" s="24">
        <v>612.0</v>
      </c>
      <c r="P301" s="24" t="e">
        <v>#N/A</v>
      </c>
      <c r="Q301" s="24">
        <v>231.0</v>
      </c>
      <c r="R301" s="24">
        <v>48.25</v>
      </c>
      <c r="S301" s="24" t="e">
        <v>#N/A</v>
      </c>
      <c r="T301" s="24" t="e">
        <v>#N/A</v>
      </c>
    </row>
    <row r="302" ht="15.75" customHeight="1">
      <c r="A302" s="24">
        <v>299.0</v>
      </c>
      <c r="B302" s="24" t="s">
        <v>342</v>
      </c>
      <c r="C302" s="24" t="s">
        <v>342</v>
      </c>
      <c r="D302" s="24" t="s">
        <v>342</v>
      </c>
      <c r="E302" s="24" t="s">
        <v>342</v>
      </c>
      <c r="F302" s="24" t="s">
        <v>342</v>
      </c>
      <c r="G302" s="24" t="s">
        <v>342</v>
      </c>
      <c r="H302" s="24" t="s">
        <v>342</v>
      </c>
      <c r="I302" s="24" t="s">
        <v>75</v>
      </c>
      <c r="J302" s="24" t="s">
        <v>83</v>
      </c>
      <c r="K302" s="24">
        <v>150.75</v>
      </c>
      <c r="L302" s="24">
        <v>242.0</v>
      </c>
      <c r="M302" s="24">
        <v>946.0</v>
      </c>
      <c r="N302" s="24">
        <v>278.0</v>
      </c>
      <c r="O302" s="24">
        <v>508.0</v>
      </c>
      <c r="P302" s="24" t="e">
        <v>#N/A</v>
      </c>
      <c r="Q302" s="24">
        <v>183.17</v>
      </c>
      <c r="R302" s="24">
        <v>34.5425</v>
      </c>
      <c r="S302" s="24">
        <v>231.8883333</v>
      </c>
      <c r="T302" s="24">
        <v>25.0825</v>
      </c>
    </row>
    <row r="303" ht="15.75" customHeight="1">
      <c r="A303" s="24">
        <v>300.0</v>
      </c>
      <c r="B303" s="24" t="s">
        <v>324</v>
      </c>
      <c r="C303" s="24" t="s">
        <v>324</v>
      </c>
      <c r="D303" s="24" t="s">
        <v>324</v>
      </c>
      <c r="E303" s="24" t="s">
        <v>324</v>
      </c>
      <c r="F303" s="24" t="s">
        <v>324</v>
      </c>
      <c r="G303" s="24" t="s">
        <v>324</v>
      </c>
      <c r="H303" s="24" t="s">
        <v>324</v>
      </c>
      <c r="I303" s="24" t="s">
        <v>740</v>
      </c>
      <c r="J303" s="24" t="s">
        <v>41</v>
      </c>
      <c r="K303" s="24" t="e">
        <v>#N/A</v>
      </c>
      <c r="L303" s="24">
        <v>227.0</v>
      </c>
      <c r="M303" s="24">
        <v>264.0</v>
      </c>
      <c r="N303" s="24">
        <v>255.0</v>
      </c>
      <c r="O303" s="24">
        <v>260.3</v>
      </c>
      <c r="P303" s="24" t="e">
        <v>#N/A</v>
      </c>
      <c r="Q303" s="24" t="e">
        <v>#N/A</v>
      </c>
      <c r="R303" s="24" t="e">
        <v>#N/A</v>
      </c>
      <c r="S303" s="24">
        <v>238.7083333</v>
      </c>
      <c r="T303" s="24">
        <v>5.5625</v>
      </c>
    </row>
    <row r="304" ht="15.75" customHeight="1">
      <c r="A304" s="24">
        <v>301.0</v>
      </c>
      <c r="B304" s="24" t="s">
        <v>294</v>
      </c>
      <c r="C304" s="24" t="s">
        <v>294</v>
      </c>
      <c r="D304" s="24" t="s">
        <v>294</v>
      </c>
      <c r="E304" s="24" t="s">
        <v>294</v>
      </c>
      <c r="F304" s="24" t="s">
        <v>294</v>
      </c>
      <c r="G304" s="24" t="s">
        <v>294</v>
      </c>
      <c r="H304" s="24" t="s">
        <v>294</v>
      </c>
      <c r="I304" s="24" t="s">
        <v>740</v>
      </c>
      <c r="J304" s="24" t="s">
        <v>85</v>
      </c>
      <c r="K304" s="24" t="e">
        <v>#N/A</v>
      </c>
      <c r="L304" s="24">
        <v>210.0</v>
      </c>
      <c r="M304" s="24">
        <v>74.0</v>
      </c>
      <c r="N304" s="24">
        <v>123.5</v>
      </c>
      <c r="O304" s="24">
        <v>108.3</v>
      </c>
      <c r="P304" s="24" t="e">
        <v>#N/A</v>
      </c>
      <c r="Q304" s="24">
        <v>180.86</v>
      </c>
      <c r="R304" s="24">
        <v>38.465</v>
      </c>
      <c r="S304" s="24">
        <v>252.7666667</v>
      </c>
      <c r="T304" s="24">
        <v>23.15</v>
      </c>
    </row>
    <row r="305" ht="15.75" customHeight="1">
      <c r="A305" s="24">
        <v>302.0</v>
      </c>
      <c r="B305" s="24" t="s">
        <v>291</v>
      </c>
      <c r="C305" s="24" t="s">
        <v>291</v>
      </c>
      <c r="D305" s="24" t="s">
        <v>291</v>
      </c>
      <c r="E305" s="24" t="s">
        <v>291</v>
      </c>
      <c r="F305" s="24" t="s">
        <v>291</v>
      </c>
      <c r="G305" s="24" t="s">
        <v>291</v>
      </c>
      <c r="H305" s="24" t="s">
        <v>291</v>
      </c>
      <c r="I305" s="24" t="s">
        <v>740</v>
      </c>
      <c r="J305" s="24" t="s">
        <v>27</v>
      </c>
      <c r="K305" s="24" t="e">
        <v>#N/A</v>
      </c>
      <c r="L305" s="24">
        <v>225.0</v>
      </c>
      <c r="M305" s="24">
        <v>221.0</v>
      </c>
      <c r="N305" s="24">
        <v>231.0</v>
      </c>
      <c r="O305" s="24">
        <v>240.3</v>
      </c>
      <c r="P305" s="24" t="e">
        <v>#N/A</v>
      </c>
      <c r="Q305" s="24">
        <v>177.33</v>
      </c>
      <c r="R305" s="24">
        <v>32.0825</v>
      </c>
      <c r="S305" s="24">
        <v>236.8783333</v>
      </c>
      <c r="T305" s="24">
        <v>21.5675</v>
      </c>
    </row>
    <row r="306" ht="15.75" customHeight="1">
      <c r="A306" s="24">
        <v>303.0</v>
      </c>
      <c r="B306" s="24" t="s">
        <v>273</v>
      </c>
      <c r="C306" s="24" t="s">
        <v>273</v>
      </c>
      <c r="D306" s="24" t="s">
        <v>273</v>
      </c>
      <c r="E306" s="24" t="s">
        <v>273</v>
      </c>
      <c r="F306" s="24" t="s">
        <v>273</v>
      </c>
      <c r="G306" s="24" t="s">
        <v>273</v>
      </c>
      <c r="H306" s="24" t="s">
        <v>273</v>
      </c>
      <c r="I306" s="24" t="s">
        <v>740</v>
      </c>
      <c r="J306" s="24" t="s">
        <v>66</v>
      </c>
      <c r="K306" s="24" t="e">
        <v>#N/A</v>
      </c>
      <c r="L306" s="24">
        <v>222.0</v>
      </c>
      <c r="M306" s="24">
        <v>192.0</v>
      </c>
      <c r="N306" s="24">
        <v>216.0</v>
      </c>
      <c r="O306" s="24">
        <v>213.3</v>
      </c>
      <c r="P306" s="24" t="e">
        <v>#N/A</v>
      </c>
      <c r="Q306" s="24">
        <v>187.91</v>
      </c>
      <c r="R306" s="24">
        <v>36.9775</v>
      </c>
      <c r="S306" s="24">
        <v>258.5</v>
      </c>
      <c r="T306" s="24">
        <v>10.25</v>
      </c>
    </row>
    <row r="307" ht="15.75" customHeight="1">
      <c r="A307" s="24">
        <v>304.0</v>
      </c>
      <c r="B307" s="24" t="s">
        <v>413</v>
      </c>
      <c r="C307" s="24" t="s">
        <v>413</v>
      </c>
      <c r="D307" s="24" t="s">
        <v>413</v>
      </c>
      <c r="E307" s="24" t="s">
        <v>413</v>
      </c>
      <c r="F307" s="24" t="s">
        <v>413</v>
      </c>
      <c r="G307" s="24" t="s">
        <v>413</v>
      </c>
      <c r="H307" s="24" t="s">
        <v>413</v>
      </c>
      <c r="I307" s="24" t="s">
        <v>75</v>
      </c>
      <c r="J307" s="24" t="s">
        <v>140</v>
      </c>
      <c r="K307" s="24">
        <v>150.91</v>
      </c>
      <c r="L307" s="24">
        <v>245.0</v>
      </c>
      <c r="M307" s="24">
        <v>972.0</v>
      </c>
      <c r="N307" s="24">
        <v>268.0</v>
      </c>
      <c r="O307" s="24">
        <v>629.5</v>
      </c>
      <c r="P307" s="24" t="e">
        <v>#N/A</v>
      </c>
      <c r="Q307" s="24">
        <v>224.13</v>
      </c>
      <c r="R307" s="24">
        <v>26.7825</v>
      </c>
      <c r="S307" s="24" t="e">
        <v>#N/A</v>
      </c>
      <c r="T307" s="24" t="e">
        <v>#N/A</v>
      </c>
    </row>
    <row r="308" ht="15.75" customHeight="1">
      <c r="A308" s="24">
        <v>305.0</v>
      </c>
      <c r="B308" s="24" t="s">
        <v>340</v>
      </c>
      <c r="C308" s="24" t="s">
        <v>340</v>
      </c>
      <c r="D308" s="24" t="s">
        <v>340</v>
      </c>
      <c r="E308" s="24" t="s">
        <v>340</v>
      </c>
      <c r="F308" s="24" t="s">
        <v>340</v>
      </c>
      <c r="G308" s="24" t="s">
        <v>340</v>
      </c>
      <c r="H308" s="24" t="s">
        <v>340</v>
      </c>
      <c r="I308" s="24" t="s">
        <v>75</v>
      </c>
      <c r="J308" s="24" t="s">
        <v>117</v>
      </c>
      <c r="K308" s="24">
        <v>150.75</v>
      </c>
      <c r="L308" s="24">
        <v>248.0</v>
      </c>
      <c r="M308" s="24">
        <v>957.0</v>
      </c>
      <c r="N308" s="24">
        <v>215.0</v>
      </c>
      <c r="O308" s="24">
        <v>484.0</v>
      </c>
      <c r="P308" s="24" t="e">
        <v>#N/A</v>
      </c>
      <c r="Q308" s="24">
        <v>190.34</v>
      </c>
      <c r="R308" s="24">
        <v>33.335</v>
      </c>
      <c r="S308" s="24" t="e">
        <v>#N/A</v>
      </c>
      <c r="T308" s="24" t="e">
        <v>#N/A</v>
      </c>
    </row>
    <row r="309" ht="15.75" customHeight="1">
      <c r="A309" s="24">
        <v>306.0</v>
      </c>
      <c r="B309" s="24" t="s">
        <v>384</v>
      </c>
      <c r="C309" s="24" t="s">
        <v>384</v>
      </c>
      <c r="D309" s="24" t="s">
        <v>384</v>
      </c>
      <c r="E309" s="24" t="s">
        <v>384</v>
      </c>
      <c r="F309" s="24" t="s">
        <v>384</v>
      </c>
      <c r="G309" s="24" t="s">
        <v>384</v>
      </c>
      <c r="H309" s="24" t="s">
        <v>384</v>
      </c>
      <c r="I309" s="24" t="s">
        <v>17</v>
      </c>
      <c r="J309" s="24" t="s">
        <v>85</v>
      </c>
      <c r="K309" s="24" t="e">
        <v>#N/A</v>
      </c>
      <c r="L309" s="24" t="e">
        <v>#N/A</v>
      </c>
      <c r="M309" s="24">
        <v>974.0</v>
      </c>
      <c r="N309" s="24" t="e">
        <v>#N/A</v>
      </c>
      <c r="O309" s="24">
        <v>974.0</v>
      </c>
      <c r="P309" s="24" t="e">
        <v>#N/A</v>
      </c>
      <c r="Q309" s="24">
        <v>112.49</v>
      </c>
      <c r="R309" s="24">
        <v>23.1225</v>
      </c>
      <c r="S309" s="24">
        <v>57.12833333</v>
      </c>
      <c r="T309" s="24">
        <v>1.9425</v>
      </c>
    </row>
    <row r="310" ht="15.75" customHeight="1">
      <c r="A310" s="24">
        <v>307.0</v>
      </c>
      <c r="B310" s="24" t="s">
        <v>427</v>
      </c>
      <c r="C310" s="24" t="s">
        <v>427</v>
      </c>
      <c r="D310" s="24" t="s">
        <v>427</v>
      </c>
      <c r="E310" s="24" t="s">
        <v>427</v>
      </c>
      <c r="F310" s="24" t="s">
        <v>427</v>
      </c>
      <c r="G310" s="24" t="s">
        <v>427</v>
      </c>
      <c r="H310" s="24" t="s">
        <v>427</v>
      </c>
      <c r="I310" s="24" t="s">
        <v>17</v>
      </c>
      <c r="J310" s="24" t="s">
        <v>31</v>
      </c>
      <c r="K310" s="24">
        <v>150.96</v>
      </c>
      <c r="L310" s="24">
        <v>359.0</v>
      </c>
      <c r="M310" s="24">
        <v>967.0</v>
      </c>
      <c r="N310" s="24" t="e">
        <v>#N/A</v>
      </c>
      <c r="O310" s="24">
        <v>967.0</v>
      </c>
      <c r="P310" s="24" t="e">
        <v>#N/A</v>
      </c>
      <c r="Q310" s="24" t="e">
        <v>#N/A</v>
      </c>
      <c r="R310" s="24" t="e">
        <v>#N/A</v>
      </c>
      <c r="S310" s="24" t="e">
        <v>#N/A</v>
      </c>
      <c r="T310" s="24" t="e">
        <v>#N/A</v>
      </c>
    </row>
    <row r="311" ht="15.75" customHeight="1">
      <c r="A311" s="24">
        <v>308.0</v>
      </c>
      <c r="B311" s="24" t="s">
        <v>352</v>
      </c>
      <c r="C311" s="24" t="s">
        <v>352</v>
      </c>
      <c r="D311" s="24" t="s">
        <v>352</v>
      </c>
      <c r="E311" s="24" t="s">
        <v>352</v>
      </c>
      <c r="F311" s="24" t="s">
        <v>352</v>
      </c>
      <c r="G311" s="24" t="s">
        <v>352</v>
      </c>
      <c r="H311" s="24" t="s">
        <v>352</v>
      </c>
      <c r="I311" s="24" t="s">
        <v>17</v>
      </c>
      <c r="J311" s="24" t="s">
        <v>53</v>
      </c>
      <c r="K311" s="24" t="e">
        <v>#N/A</v>
      </c>
      <c r="L311" s="24">
        <v>332.0</v>
      </c>
      <c r="M311" s="24">
        <v>1000.0</v>
      </c>
      <c r="N311" s="24" t="e">
        <v>#N/A</v>
      </c>
      <c r="O311" s="24">
        <v>617.0</v>
      </c>
      <c r="P311" s="24" t="e">
        <v>#N/A</v>
      </c>
      <c r="Q311" s="24">
        <v>223.23</v>
      </c>
      <c r="R311" s="24">
        <v>28.8075</v>
      </c>
      <c r="S311" s="24" t="e">
        <v>#N/A</v>
      </c>
      <c r="T311" s="24" t="e">
        <v>#N/A</v>
      </c>
    </row>
    <row r="312" ht="15.75" customHeight="1">
      <c r="A312" s="24">
        <v>309.0</v>
      </c>
      <c r="B312" s="24" t="s">
        <v>421</v>
      </c>
      <c r="C312" s="24" t="s">
        <v>421</v>
      </c>
      <c r="D312" s="24" t="s">
        <v>421</v>
      </c>
      <c r="E312" s="24" t="s">
        <v>421</v>
      </c>
      <c r="F312" s="24" t="s">
        <v>421</v>
      </c>
      <c r="G312" s="24" t="s">
        <v>421</v>
      </c>
      <c r="H312" s="24" t="s">
        <v>421</v>
      </c>
      <c r="I312" s="24" t="s">
        <v>17</v>
      </c>
      <c r="J312" s="24" t="s">
        <v>85</v>
      </c>
      <c r="K312" s="24">
        <v>150.97</v>
      </c>
      <c r="L312" s="24">
        <v>344.0</v>
      </c>
      <c r="M312" s="24">
        <v>891.0</v>
      </c>
      <c r="N312" s="24" t="e">
        <v>#N/A</v>
      </c>
      <c r="O312" s="24">
        <v>891.0</v>
      </c>
      <c r="P312" s="24" t="e">
        <v>#N/A</v>
      </c>
      <c r="Q312" s="24" t="e">
        <v>#N/A</v>
      </c>
      <c r="R312" s="24" t="e">
        <v>#N/A</v>
      </c>
      <c r="S312" s="24" t="e">
        <v>#N/A</v>
      </c>
      <c r="T312" s="24" t="e">
        <v>#N/A</v>
      </c>
    </row>
    <row r="313" ht="15.75" customHeight="1">
      <c r="A313" s="24">
        <v>310.0</v>
      </c>
      <c r="B313" s="24" t="s">
        <v>391</v>
      </c>
      <c r="C313" s="24" t="s">
        <v>391</v>
      </c>
      <c r="D313" s="24" t="s">
        <v>391</v>
      </c>
      <c r="E313" s="24" t="s">
        <v>391</v>
      </c>
      <c r="F313" s="24" t="s">
        <v>391</v>
      </c>
      <c r="G313" s="24" t="s">
        <v>391</v>
      </c>
      <c r="H313" s="24" t="s">
        <v>391</v>
      </c>
      <c r="I313" s="24" t="s">
        <v>17</v>
      </c>
      <c r="J313" s="24" t="s">
        <v>111</v>
      </c>
      <c r="K313" s="24" t="e">
        <v>#N/A</v>
      </c>
      <c r="L313" s="24">
        <v>325.0</v>
      </c>
      <c r="M313" s="24">
        <v>971.0</v>
      </c>
      <c r="N313" s="24" t="e">
        <v>#N/A</v>
      </c>
      <c r="O313" s="24">
        <v>971.0</v>
      </c>
      <c r="P313" s="24" t="e">
        <v>#N/A</v>
      </c>
      <c r="Q313" s="24" t="e">
        <v>#N/A</v>
      </c>
      <c r="R313" s="24" t="e">
        <v>#N/A</v>
      </c>
      <c r="S313" s="24" t="e">
        <v>#N/A</v>
      </c>
      <c r="T313" s="24" t="e">
        <v>#N/A</v>
      </c>
    </row>
    <row r="314" ht="15.75" customHeight="1">
      <c r="A314" s="24">
        <v>311.0</v>
      </c>
      <c r="B314" s="24" t="s">
        <v>396</v>
      </c>
      <c r="C314" s="24" t="s">
        <v>396</v>
      </c>
      <c r="D314" s="24" t="s">
        <v>396</v>
      </c>
      <c r="E314" s="24" t="s">
        <v>396</v>
      </c>
      <c r="F314" s="24" t="s">
        <v>396</v>
      </c>
      <c r="G314" s="24" t="s">
        <v>396</v>
      </c>
      <c r="H314" s="24" t="s">
        <v>396</v>
      </c>
      <c r="I314" s="24" t="s">
        <v>17</v>
      </c>
      <c r="J314" s="24" t="s">
        <v>68</v>
      </c>
      <c r="K314" s="24" t="e">
        <v>#N/A</v>
      </c>
      <c r="L314" s="24" t="e">
        <v>#N/A</v>
      </c>
      <c r="M314" s="24">
        <v>964.0</v>
      </c>
      <c r="N314" s="24" t="e">
        <v>#N/A</v>
      </c>
      <c r="O314" s="24">
        <v>498.3</v>
      </c>
      <c r="P314" s="24" t="e">
        <v>#N/A</v>
      </c>
      <c r="Q314" s="24">
        <v>107.52</v>
      </c>
      <c r="R314" s="24">
        <v>21.13</v>
      </c>
      <c r="S314" s="24">
        <v>94.305</v>
      </c>
      <c r="T314" s="24">
        <v>7.4575</v>
      </c>
    </row>
    <row r="315" ht="15.75" customHeight="1">
      <c r="A315" s="24">
        <v>312.0</v>
      </c>
      <c r="B315" s="24" t="s">
        <v>443</v>
      </c>
      <c r="C315" s="24" t="s">
        <v>443</v>
      </c>
      <c r="D315" s="24" t="s">
        <v>443</v>
      </c>
      <c r="E315" s="24" t="s">
        <v>443</v>
      </c>
      <c r="F315" s="24" t="s">
        <v>443</v>
      </c>
      <c r="G315" s="24" t="s">
        <v>443</v>
      </c>
      <c r="H315" s="24" t="s">
        <v>443</v>
      </c>
      <c r="I315" s="24" t="s">
        <v>17</v>
      </c>
      <c r="J315" s="24" t="s">
        <v>70</v>
      </c>
      <c r="K315" s="24" t="e">
        <v>#N/A</v>
      </c>
      <c r="L315" s="24" t="e">
        <v>#N/A</v>
      </c>
      <c r="M315" s="24">
        <v>960.0</v>
      </c>
      <c r="N315" s="24" t="e">
        <v>#N/A</v>
      </c>
      <c r="O315" s="24">
        <v>960.0</v>
      </c>
      <c r="P315" s="24" t="e">
        <v>#N/A</v>
      </c>
      <c r="Q315" s="24" t="e">
        <v>#N/A</v>
      </c>
      <c r="R315" s="24" t="e">
        <v>#N/A</v>
      </c>
      <c r="S315" s="24">
        <v>107.445</v>
      </c>
      <c r="T315" s="24">
        <v>2.1675</v>
      </c>
    </row>
    <row r="316" ht="15.75" customHeight="1">
      <c r="A316" s="24">
        <v>313.0</v>
      </c>
      <c r="B316" s="24" t="s">
        <v>311</v>
      </c>
      <c r="C316" s="24" t="s">
        <v>311</v>
      </c>
      <c r="D316" s="24" t="s">
        <v>311</v>
      </c>
      <c r="E316" s="24" t="s">
        <v>311</v>
      </c>
      <c r="F316" s="24" t="s">
        <v>311</v>
      </c>
      <c r="G316" s="24" t="s">
        <v>311</v>
      </c>
      <c r="H316" s="24" t="s">
        <v>311</v>
      </c>
      <c r="I316" s="24" t="s">
        <v>75</v>
      </c>
      <c r="J316" s="24" t="s">
        <v>81</v>
      </c>
      <c r="K316" s="24">
        <v>150.72</v>
      </c>
      <c r="L316" s="24">
        <v>266.0</v>
      </c>
      <c r="M316" s="24">
        <v>958.0</v>
      </c>
      <c r="N316" s="24">
        <v>223.0</v>
      </c>
      <c r="O316" s="24">
        <v>480.7</v>
      </c>
      <c r="P316" s="24" t="e">
        <v>#N/A</v>
      </c>
      <c r="Q316" s="24">
        <v>162.76</v>
      </c>
      <c r="R316" s="24">
        <v>33.69</v>
      </c>
      <c r="S316" s="24" t="e">
        <v>#N/A</v>
      </c>
      <c r="T316" s="24" t="e">
        <v>#N/A</v>
      </c>
    </row>
    <row r="317" ht="15.75" customHeight="1">
      <c r="A317" s="24">
        <v>314.0</v>
      </c>
      <c r="B317" s="24" t="s">
        <v>372</v>
      </c>
      <c r="C317" s="24" t="s">
        <v>372</v>
      </c>
      <c r="D317" s="24" t="s">
        <v>372</v>
      </c>
      <c r="E317" s="24" t="s">
        <v>372</v>
      </c>
      <c r="F317" s="24" t="s">
        <v>372</v>
      </c>
      <c r="G317" s="24" t="s">
        <v>372</v>
      </c>
      <c r="H317" s="24" t="s">
        <v>372</v>
      </c>
      <c r="I317" s="24" t="s">
        <v>61</v>
      </c>
      <c r="J317" s="24" t="s">
        <v>44</v>
      </c>
      <c r="K317" s="24">
        <v>150.96</v>
      </c>
      <c r="L317" s="24" t="e">
        <v>#N/A</v>
      </c>
      <c r="M317" s="24">
        <v>985.0</v>
      </c>
      <c r="N317" s="24" t="e">
        <v>#N/A</v>
      </c>
      <c r="O317" s="24">
        <v>497.7</v>
      </c>
      <c r="P317" s="24" t="e">
        <v>#N/A</v>
      </c>
      <c r="Q317" s="24">
        <v>204.66</v>
      </c>
      <c r="R317" s="24">
        <v>46.165</v>
      </c>
      <c r="S317" s="24" t="e">
        <v>#N/A</v>
      </c>
      <c r="T317" s="24" t="e">
        <v>#N/A</v>
      </c>
    </row>
    <row r="318" ht="15.75" customHeight="1">
      <c r="A318" s="24">
        <v>315.0</v>
      </c>
      <c r="B318" s="24" t="s">
        <v>351</v>
      </c>
      <c r="C318" s="24" t="s">
        <v>351</v>
      </c>
      <c r="D318" s="24" t="s">
        <v>351</v>
      </c>
      <c r="E318" s="24" t="s">
        <v>351</v>
      </c>
      <c r="F318" s="24" t="s">
        <v>351</v>
      </c>
      <c r="G318" s="24" t="s">
        <v>351</v>
      </c>
      <c r="H318" s="24" t="s">
        <v>351</v>
      </c>
      <c r="I318" s="24" t="s">
        <v>61</v>
      </c>
      <c r="J318" s="24" t="s">
        <v>107</v>
      </c>
      <c r="K318" s="24">
        <v>150.64</v>
      </c>
      <c r="L318" s="24">
        <v>319.0</v>
      </c>
      <c r="M318" s="24">
        <v>930.0</v>
      </c>
      <c r="N318" s="24" t="e">
        <v>#N/A</v>
      </c>
      <c r="O318" s="24">
        <v>504.7</v>
      </c>
      <c r="P318" s="24" t="e">
        <v>#N/A</v>
      </c>
      <c r="Q318" s="24">
        <v>239.89</v>
      </c>
      <c r="R318" s="24">
        <v>26.9725</v>
      </c>
      <c r="S318" s="24">
        <v>257.555</v>
      </c>
      <c r="T318" s="24">
        <v>6.8325</v>
      </c>
    </row>
    <row r="319" ht="15.75" customHeight="1">
      <c r="A319" s="24">
        <v>316.0</v>
      </c>
      <c r="B319" s="24" t="s">
        <v>299</v>
      </c>
      <c r="C319" s="24" t="s">
        <v>299</v>
      </c>
      <c r="D319" s="24" t="s">
        <v>299</v>
      </c>
      <c r="E319" s="24" t="s">
        <v>299</v>
      </c>
      <c r="F319" s="24" t="s">
        <v>299</v>
      </c>
      <c r="G319" s="24" t="s">
        <v>299</v>
      </c>
      <c r="H319" s="24" t="s">
        <v>299</v>
      </c>
      <c r="I319" s="24" t="s">
        <v>61</v>
      </c>
      <c r="J319" s="24" t="s">
        <v>85</v>
      </c>
      <c r="K319" s="24">
        <v>150.03</v>
      </c>
      <c r="L319" s="24">
        <v>153.0</v>
      </c>
      <c r="M319" s="24">
        <v>241.0</v>
      </c>
      <c r="N319" s="24">
        <v>242.0</v>
      </c>
      <c r="O319" s="24">
        <v>250.0</v>
      </c>
      <c r="P319" s="24">
        <v>152.0</v>
      </c>
      <c r="Q319" s="24">
        <v>200.11</v>
      </c>
      <c r="R319" s="24">
        <v>39.2775</v>
      </c>
      <c r="S319" s="24">
        <v>283.8333333</v>
      </c>
      <c r="T319" s="24">
        <v>9.0</v>
      </c>
    </row>
    <row r="320" ht="15.75" customHeight="1">
      <c r="A320" s="24">
        <v>317.0</v>
      </c>
      <c r="B320" s="24" t="s">
        <v>402</v>
      </c>
      <c r="C320" s="24" t="s">
        <v>402</v>
      </c>
      <c r="D320" s="24" t="s">
        <v>402</v>
      </c>
      <c r="E320" s="24" t="s">
        <v>402</v>
      </c>
      <c r="F320" s="24" t="s">
        <v>402</v>
      </c>
      <c r="G320" s="24" t="s">
        <v>402</v>
      </c>
      <c r="H320" s="24" t="s">
        <v>402</v>
      </c>
      <c r="I320" s="24" t="s">
        <v>61</v>
      </c>
      <c r="J320" s="24" t="s">
        <v>77</v>
      </c>
      <c r="K320" s="24">
        <v>150.81</v>
      </c>
      <c r="L320" s="24" t="e">
        <v>#N/A</v>
      </c>
      <c r="M320" s="24">
        <v>305.0</v>
      </c>
      <c r="N320" s="24" t="e">
        <v>#N/A</v>
      </c>
      <c r="O320" s="24">
        <v>305.0</v>
      </c>
      <c r="P320" s="24" t="e">
        <v>#N/A</v>
      </c>
      <c r="Q320" s="24" t="e">
        <v>#N/A</v>
      </c>
      <c r="R320" s="24" t="e">
        <v>#N/A</v>
      </c>
      <c r="S320" s="24" t="e">
        <v>#N/A</v>
      </c>
      <c r="T320" s="24" t="e">
        <v>#N/A</v>
      </c>
    </row>
    <row r="321" ht="15.75" customHeight="1">
      <c r="A321" s="24">
        <v>318.0</v>
      </c>
      <c r="B321" s="24" t="s">
        <v>392</v>
      </c>
      <c r="C321" s="24" t="s">
        <v>392</v>
      </c>
      <c r="D321" s="24" t="s">
        <v>392</v>
      </c>
      <c r="E321" s="24" t="s">
        <v>392</v>
      </c>
      <c r="F321" s="24" t="s">
        <v>392</v>
      </c>
      <c r="G321" s="24" t="s">
        <v>392</v>
      </c>
      <c r="H321" s="24" t="s">
        <v>392</v>
      </c>
      <c r="I321" s="24" t="s">
        <v>75</v>
      </c>
      <c r="J321" s="24" t="s">
        <v>83</v>
      </c>
      <c r="K321" s="24">
        <v>150.74</v>
      </c>
      <c r="L321" s="24">
        <v>272.0</v>
      </c>
      <c r="M321" s="24" t="e">
        <v>#N/A</v>
      </c>
      <c r="N321" s="24" t="e">
        <v>#N/A</v>
      </c>
      <c r="O321" s="24" t="e">
        <v>#N/A</v>
      </c>
      <c r="P321" s="24" t="e">
        <v>#N/A</v>
      </c>
      <c r="Q321" s="24">
        <v>187.74</v>
      </c>
      <c r="R321" s="24">
        <v>38.935</v>
      </c>
      <c r="S321" s="24" t="e">
        <v>#N/A</v>
      </c>
      <c r="T321" s="24" t="e">
        <v>#N/A</v>
      </c>
    </row>
    <row r="322" ht="15.75" customHeight="1">
      <c r="A322" s="24">
        <v>319.0</v>
      </c>
      <c r="B322" s="24" t="s">
        <v>423</v>
      </c>
      <c r="C322" s="24" t="s">
        <v>423</v>
      </c>
      <c r="D322" s="24" t="s">
        <v>423</v>
      </c>
      <c r="E322" s="24" t="s">
        <v>423</v>
      </c>
      <c r="F322" s="24" t="s">
        <v>423</v>
      </c>
      <c r="G322" s="24" t="s">
        <v>423</v>
      </c>
      <c r="H322" s="24" t="s">
        <v>423</v>
      </c>
      <c r="I322" s="24" t="s">
        <v>75</v>
      </c>
      <c r="J322" s="24" t="s">
        <v>31</v>
      </c>
      <c r="K322" s="24">
        <v>150.77</v>
      </c>
      <c r="L322" s="24">
        <v>274.0</v>
      </c>
      <c r="M322" s="24">
        <v>295.0</v>
      </c>
      <c r="N322" s="24" t="e">
        <v>#N/A</v>
      </c>
      <c r="O322" s="24">
        <v>305.0</v>
      </c>
      <c r="P322" s="24" t="e">
        <v>#N/A</v>
      </c>
      <c r="Q322" s="24">
        <v>196.62</v>
      </c>
      <c r="R322" s="24">
        <v>37.405</v>
      </c>
      <c r="S322" s="24" t="e">
        <v>#N/A</v>
      </c>
      <c r="T322" s="24" t="e">
        <v>#N/A</v>
      </c>
    </row>
    <row r="323" ht="15.75" customHeight="1">
      <c r="A323" s="24">
        <v>320.0</v>
      </c>
      <c r="B323" s="24" t="s">
        <v>431</v>
      </c>
      <c r="C323" s="24" t="s">
        <v>431</v>
      </c>
      <c r="D323" s="24" t="s">
        <v>431</v>
      </c>
      <c r="E323" s="24" t="s">
        <v>431</v>
      </c>
      <c r="F323" s="24" t="s">
        <v>431</v>
      </c>
      <c r="G323" s="24" t="s">
        <v>431</v>
      </c>
      <c r="H323" s="24" t="s">
        <v>431</v>
      </c>
      <c r="I323" s="24" t="s">
        <v>75</v>
      </c>
      <c r="J323" s="24" t="s">
        <v>50</v>
      </c>
      <c r="K323" s="24">
        <v>150.88</v>
      </c>
      <c r="L323" s="24">
        <v>273.0</v>
      </c>
      <c r="M323" s="24">
        <v>627.0</v>
      </c>
      <c r="N323" s="24" t="e">
        <v>#N/A</v>
      </c>
      <c r="O323" s="24">
        <v>477.5</v>
      </c>
      <c r="P323" s="24" t="e">
        <v>#N/A</v>
      </c>
      <c r="Q323" s="24">
        <v>241.85</v>
      </c>
      <c r="R323" s="24">
        <v>49.2125</v>
      </c>
      <c r="S323" s="24" t="e">
        <v>#N/A</v>
      </c>
      <c r="T323" s="24" t="e">
        <v>#N/A</v>
      </c>
    </row>
    <row r="324" ht="15.75" customHeight="1">
      <c r="A324" s="24">
        <v>321.0</v>
      </c>
      <c r="B324" s="24" t="s">
        <v>434</v>
      </c>
      <c r="C324" s="24" t="s">
        <v>434</v>
      </c>
      <c r="D324" s="24" t="s">
        <v>434</v>
      </c>
      <c r="E324" s="24" t="s">
        <v>434</v>
      </c>
      <c r="F324" s="24" t="s">
        <v>434</v>
      </c>
      <c r="G324" s="24" t="s">
        <v>434</v>
      </c>
      <c r="H324" s="24" t="s">
        <v>434</v>
      </c>
      <c r="I324" s="24" t="s">
        <v>75</v>
      </c>
      <c r="J324" s="24" t="s">
        <v>66</v>
      </c>
      <c r="K324" s="24">
        <v>150.89</v>
      </c>
      <c r="L324" s="24" t="e">
        <v>#N/A</v>
      </c>
      <c r="M324" s="24">
        <v>267.0</v>
      </c>
      <c r="N324" s="24" t="e">
        <v>#N/A</v>
      </c>
      <c r="O324" s="24">
        <v>243.0</v>
      </c>
      <c r="P324" s="24" t="e">
        <v>#N/A</v>
      </c>
      <c r="Q324" s="24">
        <v>100.81</v>
      </c>
      <c r="R324" s="24">
        <v>22.2025</v>
      </c>
      <c r="S324" s="24">
        <v>84.63666667</v>
      </c>
      <c r="T324" s="24">
        <v>7.705</v>
      </c>
    </row>
    <row r="325" ht="15.75" customHeight="1">
      <c r="A325" s="24">
        <v>322.0</v>
      </c>
      <c r="B325" s="24" t="s">
        <v>436</v>
      </c>
      <c r="C325" s="24" t="s">
        <v>436</v>
      </c>
      <c r="D325" s="24" t="s">
        <v>436</v>
      </c>
      <c r="E325" s="24" t="s">
        <v>436</v>
      </c>
      <c r="F325" s="24" t="s">
        <v>436</v>
      </c>
      <c r="G325" s="24" t="s">
        <v>436</v>
      </c>
      <c r="H325" s="24" t="s">
        <v>436</v>
      </c>
      <c r="I325" s="24" t="s">
        <v>75</v>
      </c>
      <c r="J325" s="24" t="s">
        <v>104</v>
      </c>
      <c r="K325" s="24" t="e">
        <v>#N/A</v>
      </c>
      <c r="L325" s="24" t="e">
        <v>#N/A</v>
      </c>
      <c r="M325" s="24">
        <v>931.0</v>
      </c>
      <c r="N325" s="24" t="e">
        <v>#N/A</v>
      </c>
      <c r="O325" s="24">
        <v>931.0</v>
      </c>
      <c r="P325" s="24" t="e">
        <v>#N/A</v>
      </c>
      <c r="Q325" s="24" t="e">
        <v>#N/A</v>
      </c>
      <c r="R325" s="24" t="e">
        <v>#N/A</v>
      </c>
      <c r="S325" s="24" t="e">
        <v>#N/A</v>
      </c>
      <c r="T325" s="24" t="e">
        <v>#N/A</v>
      </c>
    </row>
    <row r="326" ht="15.75" customHeight="1">
      <c r="A326" s="24">
        <v>323.0</v>
      </c>
      <c r="B326" s="24" t="s">
        <v>433</v>
      </c>
      <c r="C326" s="24" t="s">
        <v>433</v>
      </c>
      <c r="D326" s="24" t="s">
        <v>433</v>
      </c>
      <c r="E326" s="24" t="s">
        <v>433</v>
      </c>
      <c r="F326" s="24" t="s">
        <v>433</v>
      </c>
      <c r="G326" s="24" t="s">
        <v>433</v>
      </c>
      <c r="H326" s="24" t="s">
        <v>433</v>
      </c>
      <c r="I326" s="24" t="s">
        <v>17</v>
      </c>
      <c r="J326" s="24" t="s">
        <v>41</v>
      </c>
      <c r="K326" s="24" t="e">
        <v>#N/A</v>
      </c>
      <c r="L326" s="24">
        <v>364.0</v>
      </c>
      <c r="M326" s="24">
        <v>907.0</v>
      </c>
      <c r="N326" s="24" t="e">
        <v>#N/A</v>
      </c>
      <c r="O326" s="24">
        <v>907.0</v>
      </c>
      <c r="P326" s="24" t="e">
        <v>#N/A</v>
      </c>
      <c r="Q326" s="24" t="e">
        <v>#N/A</v>
      </c>
      <c r="R326" s="24" t="e">
        <v>#N/A</v>
      </c>
      <c r="S326" s="24" t="e">
        <v>#N/A</v>
      </c>
      <c r="T326" s="24" t="e">
        <v>#N/A</v>
      </c>
    </row>
    <row r="327" ht="15.75" customHeight="1">
      <c r="A327" s="24">
        <v>324.0</v>
      </c>
      <c r="B327" s="24" t="s">
        <v>410</v>
      </c>
      <c r="C327" s="24" t="s">
        <v>410</v>
      </c>
      <c r="D327" s="24" t="s">
        <v>410</v>
      </c>
      <c r="E327" s="24" t="s">
        <v>410</v>
      </c>
      <c r="F327" s="24" t="s">
        <v>410</v>
      </c>
      <c r="G327" s="24" t="s">
        <v>1600</v>
      </c>
      <c r="H327" s="24" t="s">
        <v>410</v>
      </c>
      <c r="I327" s="24" t="s">
        <v>17</v>
      </c>
      <c r="J327" s="24" t="s">
        <v>64</v>
      </c>
      <c r="K327" s="24" t="e">
        <v>#N/A</v>
      </c>
      <c r="L327" s="24">
        <v>361.0</v>
      </c>
      <c r="M327" s="24" t="e">
        <v>#N/A</v>
      </c>
      <c r="N327" s="24" t="e">
        <v>#N/A</v>
      </c>
      <c r="O327" s="24" t="e">
        <v>#N/A</v>
      </c>
      <c r="P327" s="24" t="e">
        <v>#N/A</v>
      </c>
      <c r="Q327" s="24" t="e">
        <v>#N/A</v>
      </c>
      <c r="R327" s="24" t="e">
        <v>#N/A</v>
      </c>
      <c r="S327" s="24" t="e">
        <v>#N/A</v>
      </c>
      <c r="T327" s="24" t="e">
        <v>#N/A</v>
      </c>
    </row>
    <row r="328" ht="15.75" customHeight="1">
      <c r="A328" s="24">
        <v>325.0</v>
      </c>
      <c r="B328" s="24" t="s">
        <v>428</v>
      </c>
      <c r="C328" s="24" t="s">
        <v>428</v>
      </c>
      <c r="D328" s="24" t="s">
        <v>428</v>
      </c>
      <c r="E328" s="24" t="s">
        <v>428</v>
      </c>
      <c r="F328" s="24" t="s">
        <v>428</v>
      </c>
      <c r="G328" s="24" t="s">
        <v>428</v>
      </c>
      <c r="H328" s="24" t="s">
        <v>428</v>
      </c>
      <c r="I328" s="24" t="s">
        <v>17</v>
      </c>
      <c r="J328" s="24" t="s">
        <v>66</v>
      </c>
      <c r="K328" s="24" t="e">
        <v>#N/A</v>
      </c>
      <c r="L328" s="24">
        <v>366.0</v>
      </c>
      <c r="M328" s="24">
        <v>954.0</v>
      </c>
      <c r="N328" s="24" t="e">
        <v>#N/A</v>
      </c>
      <c r="O328" s="24">
        <v>954.0</v>
      </c>
      <c r="P328" s="24" t="e">
        <v>#N/A</v>
      </c>
      <c r="Q328" s="24" t="e">
        <v>#N/A</v>
      </c>
      <c r="R328" s="24" t="e">
        <v>#N/A</v>
      </c>
      <c r="S328" s="24" t="e">
        <v>#N/A</v>
      </c>
      <c r="T328" s="24" t="e">
        <v>#N/A</v>
      </c>
    </row>
    <row r="329" ht="15.75" customHeight="1">
      <c r="A329" s="24">
        <v>326.0</v>
      </c>
      <c r="B329" s="24" t="s">
        <v>383</v>
      </c>
      <c r="C329" s="24" t="s">
        <v>383</v>
      </c>
      <c r="D329" s="24" t="s">
        <v>383</v>
      </c>
      <c r="E329" s="24" t="s">
        <v>383</v>
      </c>
      <c r="F329" s="24" t="s">
        <v>383</v>
      </c>
      <c r="G329" s="24" t="s">
        <v>383</v>
      </c>
      <c r="H329" s="24" t="s">
        <v>383</v>
      </c>
      <c r="I329" s="24" t="s">
        <v>61</v>
      </c>
      <c r="J329" s="24" t="s">
        <v>111</v>
      </c>
      <c r="K329" s="24" t="e">
        <v>#N/A</v>
      </c>
      <c r="L329" s="24">
        <v>309.0</v>
      </c>
      <c r="M329" s="24">
        <v>927.0</v>
      </c>
      <c r="N329" s="24">
        <v>296.0</v>
      </c>
      <c r="O329" s="24">
        <v>927.0</v>
      </c>
      <c r="P329" s="24" t="e">
        <v>#N/A</v>
      </c>
      <c r="Q329" s="24" t="e">
        <v>#N/A</v>
      </c>
      <c r="R329" s="24" t="e">
        <v>#N/A</v>
      </c>
      <c r="S329" s="24" t="e">
        <v>#N/A</v>
      </c>
      <c r="T329" s="24" t="e">
        <v>#N/A</v>
      </c>
    </row>
    <row r="330" ht="15.75" customHeight="1">
      <c r="A330" s="24">
        <v>327.0</v>
      </c>
      <c r="B330" s="22" t="s">
        <v>358</v>
      </c>
      <c r="C330" s="22" t="s">
        <v>358</v>
      </c>
      <c r="D330" s="22" t="s">
        <v>358</v>
      </c>
      <c r="E330" s="22" t="s">
        <v>358</v>
      </c>
      <c r="F330" s="22" t="s">
        <v>358</v>
      </c>
      <c r="G330" s="22" t="s">
        <v>358</v>
      </c>
      <c r="H330" s="22" t="s">
        <v>358</v>
      </c>
      <c r="I330" s="24" t="s">
        <v>61</v>
      </c>
      <c r="J330" s="24" t="s">
        <v>90</v>
      </c>
      <c r="K330" s="24">
        <v>149.9</v>
      </c>
      <c r="L330" s="24">
        <v>295.0</v>
      </c>
      <c r="M330" s="24">
        <v>252.0</v>
      </c>
      <c r="N330" s="24">
        <v>275.0</v>
      </c>
      <c r="O330" s="24">
        <v>265.0</v>
      </c>
      <c r="P330" s="24" t="e">
        <v>#N/A</v>
      </c>
      <c r="Q330" s="24" t="e">
        <v>#N/A</v>
      </c>
      <c r="R330" s="24" t="e">
        <v>#N/A</v>
      </c>
      <c r="S330" s="24" t="e">
        <v>#N/A</v>
      </c>
      <c r="T330" s="24" t="e">
        <v>#N/A</v>
      </c>
    </row>
    <row r="331" ht="15.75" customHeight="1">
      <c r="A331" s="24">
        <v>328.0</v>
      </c>
      <c r="B331" s="24" t="s">
        <v>429</v>
      </c>
      <c r="C331" s="24" t="s">
        <v>429</v>
      </c>
      <c r="D331" s="24" t="s">
        <v>429</v>
      </c>
      <c r="E331" s="24" t="s">
        <v>429</v>
      </c>
      <c r="F331" s="24" t="s">
        <v>429</v>
      </c>
      <c r="G331" s="24" t="s">
        <v>429</v>
      </c>
      <c r="H331" s="24" t="s">
        <v>429</v>
      </c>
      <c r="I331" s="24" t="s">
        <v>61</v>
      </c>
      <c r="J331" s="24" t="s">
        <v>99</v>
      </c>
      <c r="K331" s="24" t="e">
        <v>#N/A</v>
      </c>
      <c r="L331" s="24">
        <v>336.0</v>
      </c>
      <c r="M331" s="24">
        <v>996.0</v>
      </c>
      <c r="N331" s="24" t="e">
        <v>#N/A</v>
      </c>
      <c r="O331" s="24">
        <v>648.5</v>
      </c>
      <c r="P331" s="24" t="e">
        <v>#N/A</v>
      </c>
      <c r="Q331" s="24" t="e">
        <v>#N/A</v>
      </c>
      <c r="R331" s="24" t="e">
        <v>#N/A</v>
      </c>
      <c r="S331" s="24" t="e">
        <v>#N/A</v>
      </c>
      <c r="T331" s="24" t="e">
        <v>#N/A</v>
      </c>
    </row>
    <row r="332" ht="15.75" customHeight="1">
      <c r="A332" s="24">
        <v>329.0</v>
      </c>
      <c r="B332" s="24" t="s">
        <v>389</v>
      </c>
      <c r="C332" s="24" t="s">
        <v>389</v>
      </c>
      <c r="D332" s="24" t="s">
        <v>389</v>
      </c>
      <c r="E332" s="24" t="s">
        <v>389</v>
      </c>
      <c r="F332" s="24" t="s">
        <v>389</v>
      </c>
      <c r="G332" s="24" t="s">
        <v>389</v>
      </c>
      <c r="H332" s="24" t="s">
        <v>389</v>
      </c>
      <c r="I332" s="24" t="s">
        <v>61</v>
      </c>
      <c r="J332" s="24" t="s">
        <v>107</v>
      </c>
      <c r="K332" s="24">
        <v>150.95</v>
      </c>
      <c r="L332" s="24">
        <v>316.0</v>
      </c>
      <c r="M332" s="24">
        <v>842.0</v>
      </c>
      <c r="N332" s="24" t="e">
        <v>#N/A</v>
      </c>
      <c r="O332" s="24">
        <v>842.0</v>
      </c>
      <c r="P332" s="24" t="e">
        <v>#N/A</v>
      </c>
      <c r="Q332" s="24" t="e">
        <v>#N/A</v>
      </c>
      <c r="R332" s="24" t="e">
        <v>#N/A</v>
      </c>
      <c r="S332" s="24" t="e">
        <v>#N/A</v>
      </c>
      <c r="T332" s="24" t="e">
        <v>#N/A</v>
      </c>
    </row>
    <row r="333" ht="15.75" customHeight="1">
      <c r="A333" s="24">
        <v>330.0</v>
      </c>
      <c r="B333" s="24" t="s">
        <v>422</v>
      </c>
      <c r="C333" s="24" t="s">
        <v>422</v>
      </c>
      <c r="D333" s="24" t="s">
        <v>422</v>
      </c>
      <c r="E333" s="24" t="s">
        <v>422</v>
      </c>
      <c r="F333" s="24" t="s">
        <v>422</v>
      </c>
      <c r="G333" s="24" t="s">
        <v>422</v>
      </c>
      <c r="H333" s="24" t="s">
        <v>422</v>
      </c>
      <c r="I333" s="24" t="s">
        <v>61</v>
      </c>
      <c r="J333" s="24" t="s">
        <v>83</v>
      </c>
      <c r="K333" s="24">
        <v>150.68</v>
      </c>
      <c r="L333" s="24">
        <v>343.0</v>
      </c>
      <c r="M333" s="24">
        <v>229.0</v>
      </c>
      <c r="N333" s="24" t="e">
        <v>#N/A</v>
      </c>
      <c r="O333" s="24">
        <v>279.5</v>
      </c>
      <c r="P333" s="24" t="e">
        <v>#N/A</v>
      </c>
      <c r="Q333" s="24">
        <v>96.86</v>
      </c>
      <c r="R333" s="24">
        <v>20.965</v>
      </c>
      <c r="S333" s="24">
        <v>149.0716667</v>
      </c>
      <c r="T333" s="24">
        <v>12.8575</v>
      </c>
    </row>
    <row r="334" ht="15.75" customHeight="1">
      <c r="A334" s="24">
        <v>331.0</v>
      </c>
      <c r="B334" s="24" t="s">
        <v>440</v>
      </c>
      <c r="C334" s="24" t="s">
        <v>440</v>
      </c>
      <c r="D334" s="24" t="s">
        <v>440</v>
      </c>
      <c r="E334" s="24" t="s">
        <v>440</v>
      </c>
      <c r="F334" s="24" t="s">
        <v>440</v>
      </c>
      <c r="G334" s="24" t="s">
        <v>440</v>
      </c>
      <c r="H334" s="24" t="s">
        <v>440</v>
      </c>
      <c r="I334" s="24" t="s">
        <v>61</v>
      </c>
      <c r="J334" s="24" t="s">
        <v>27</v>
      </c>
      <c r="K334" s="24" t="e">
        <v>#N/A</v>
      </c>
      <c r="L334" s="24" t="e">
        <v>#N/A</v>
      </c>
      <c r="M334" s="24">
        <v>934.0</v>
      </c>
      <c r="N334" s="24" t="e">
        <v>#N/A</v>
      </c>
      <c r="O334" s="24">
        <v>934.0</v>
      </c>
      <c r="P334" s="24" t="e">
        <v>#N/A</v>
      </c>
      <c r="Q334" s="24" t="e">
        <v>#N/A</v>
      </c>
      <c r="R334" s="24" t="e">
        <v>#N/A</v>
      </c>
      <c r="S334" s="24" t="e">
        <v>#N/A</v>
      </c>
      <c r="T334" s="24" t="e">
        <v>#N/A</v>
      </c>
    </row>
    <row r="335" ht="15.75" customHeight="1">
      <c r="A335" s="24">
        <v>332.0</v>
      </c>
      <c r="B335" s="24" t="s">
        <v>430</v>
      </c>
      <c r="C335" s="24" t="s">
        <v>430</v>
      </c>
      <c r="D335" s="24" t="s">
        <v>430</v>
      </c>
      <c r="E335" s="24" t="s">
        <v>430</v>
      </c>
      <c r="F335" s="24" t="s">
        <v>430</v>
      </c>
      <c r="G335" s="24" t="s">
        <v>430</v>
      </c>
      <c r="H335" s="24" t="s">
        <v>430</v>
      </c>
      <c r="I335" s="24" t="s">
        <v>61</v>
      </c>
      <c r="J335" s="24" t="s">
        <v>104</v>
      </c>
      <c r="K335" s="24">
        <v>150.97</v>
      </c>
      <c r="L335" s="24" t="e">
        <v>#N/A</v>
      </c>
      <c r="M335" s="24">
        <v>859.0</v>
      </c>
      <c r="N335" s="24" t="e">
        <v>#N/A</v>
      </c>
      <c r="O335" s="24">
        <v>859.0</v>
      </c>
      <c r="P335" s="24" t="e">
        <v>#N/A</v>
      </c>
      <c r="Q335" s="24" t="e">
        <v>#N/A</v>
      </c>
      <c r="R335" s="24" t="e">
        <v>#N/A</v>
      </c>
      <c r="S335" s="24" t="e">
        <v>#N/A</v>
      </c>
      <c r="T335" s="24" t="e">
        <v>#N/A</v>
      </c>
    </row>
    <row r="336" ht="15.75" customHeight="1">
      <c r="A336" s="24">
        <v>333.0</v>
      </c>
      <c r="B336" s="24" t="s">
        <v>442</v>
      </c>
      <c r="C336" s="24" t="s">
        <v>442</v>
      </c>
      <c r="D336" s="24" t="s">
        <v>442</v>
      </c>
      <c r="E336" s="24" t="s">
        <v>442</v>
      </c>
      <c r="F336" s="24" t="s">
        <v>442</v>
      </c>
      <c r="G336" s="24" t="s">
        <v>442</v>
      </c>
      <c r="H336" s="24" t="s">
        <v>442</v>
      </c>
      <c r="I336" s="24" t="s">
        <v>61</v>
      </c>
      <c r="J336" s="24" t="s">
        <v>104</v>
      </c>
      <c r="K336" s="24" t="e">
        <v>#N/A</v>
      </c>
      <c r="L336" s="24" t="e">
        <v>#N/A</v>
      </c>
      <c r="M336" s="24">
        <v>943.0</v>
      </c>
      <c r="N336" s="24" t="e">
        <v>#N/A</v>
      </c>
      <c r="O336" s="24">
        <v>640.5</v>
      </c>
      <c r="P336" s="24" t="e">
        <v>#N/A</v>
      </c>
      <c r="Q336" s="24" t="e">
        <v>#N/A</v>
      </c>
      <c r="R336" s="24" t="e">
        <v>#N/A</v>
      </c>
      <c r="S336" s="24" t="e">
        <v>#N/A</v>
      </c>
      <c r="T336" s="24" t="e">
        <v>#N/A</v>
      </c>
    </row>
    <row r="337" ht="15.75" customHeight="1">
      <c r="A337" s="24">
        <v>334.0</v>
      </c>
      <c r="B337" s="24" t="s">
        <v>397</v>
      </c>
      <c r="C337" s="24" t="s">
        <v>397</v>
      </c>
      <c r="D337" s="24" t="s">
        <v>397</v>
      </c>
      <c r="E337" s="24" t="s">
        <v>397</v>
      </c>
      <c r="F337" s="24" t="s">
        <v>397</v>
      </c>
      <c r="G337" s="24" t="s">
        <v>397</v>
      </c>
      <c r="H337" s="24" t="s">
        <v>397</v>
      </c>
      <c r="I337" s="24" t="s">
        <v>61</v>
      </c>
      <c r="J337" s="24" t="s">
        <v>140</v>
      </c>
      <c r="K337" s="24">
        <v>150.9</v>
      </c>
      <c r="L337" s="24" t="e">
        <v>#N/A</v>
      </c>
      <c r="M337" s="24">
        <v>338.0</v>
      </c>
      <c r="N337" s="24" t="e">
        <v>#N/A</v>
      </c>
      <c r="O337" s="24">
        <v>282.0</v>
      </c>
      <c r="P337" s="24" t="e">
        <v>#N/A</v>
      </c>
      <c r="Q337" s="24">
        <v>116.44</v>
      </c>
      <c r="R337" s="24">
        <v>25.36</v>
      </c>
      <c r="S337" s="24">
        <v>77.48166667</v>
      </c>
      <c r="T337" s="24">
        <v>8.7225</v>
      </c>
    </row>
    <row r="338" ht="15.75" customHeight="1">
      <c r="A338" s="24">
        <v>335.0</v>
      </c>
      <c r="B338" s="24" t="s">
        <v>454</v>
      </c>
      <c r="C338" s="24" t="s">
        <v>454</v>
      </c>
      <c r="D338" s="24" t="s">
        <v>454</v>
      </c>
      <c r="E338" s="24" t="s">
        <v>454</v>
      </c>
      <c r="F338" s="24" t="s">
        <v>454</v>
      </c>
      <c r="G338" s="24" t="s">
        <v>454</v>
      </c>
      <c r="H338" s="24" t="s">
        <v>454</v>
      </c>
      <c r="I338" s="24" t="e">
        <v>#N/A</v>
      </c>
      <c r="J338" s="24" t="e">
        <v>#N/A</v>
      </c>
      <c r="K338" s="24">
        <v>150.95</v>
      </c>
      <c r="L338" s="24" t="e">
        <v>#N/A</v>
      </c>
      <c r="M338" s="24" t="e">
        <v>#N/A</v>
      </c>
      <c r="N338" s="24" t="e">
        <v>#N/A</v>
      </c>
      <c r="O338" s="24" t="e">
        <v>#N/A</v>
      </c>
      <c r="P338" s="24" t="e">
        <v>#N/A</v>
      </c>
      <c r="Q338" s="24" t="e">
        <v>#N/A</v>
      </c>
      <c r="R338" s="24" t="e">
        <v>#N/A</v>
      </c>
      <c r="S338" s="24" t="e">
        <v>#N/A</v>
      </c>
      <c r="T338" s="24" t="e">
        <v>#N/A</v>
      </c>
    </row>
    <row r="339" ht="15.75" customHeight="1">
      <c r="A339" s="24">
        <v>336.0</v>
      </c>
      <c r="B339" s="24" t="s">
        <v>376</v>
      </c>
      <c r="C339" s="24" t="s">
        <v>376</v>
      </c>
      <c r="D339" s="24" t="s">
        <v>376</v>
      </c>
      <c r="E339" s="24" t="s">
        <v>376</v>
      </c>
      <c r="F339" s="24" t="s">
        <v>376</v>
      </c>
      <c r="G339" s="24" t="s">
        <v>376</v>
      </c>
      <c r="H339" s="24" t="s">
        <v>376</v>
      </c>
      <c r="I339" s="24" t="s">
        <v>61</v>
      </c>
      <c r="J339" s="24" t="s">
        <v>58</v>
      </c>
      <c r="K339" s="24">
        <v>150.87</v>
      </c>
      <c r="L339" s="24">
        <v>300.0</v>
      </c>
      <c r="M339" s="24">
        <v>839.0</v>
      </c>
      <c r="N339" s="24">
        <v>294.0</v>
      </c>
      <c r="O339" s="24">
        <v>575.0</v>
      </c>
      <c r="P339" s="24" t="e">
        <v>#N/A</v>
      </c>
      <c r="Q339" s="24" t="e">
        <v>#N/A</v>
      </c>
      <c r="R339" s="24" t="e">
        <v>#N/A</v>
      </c>
      <c r="S339" s="24" t="e">
        <v>#N/A</v>
      </c>
      <c r="T339" s="24" t="e">
        <v>#N/A</v>
      </c>
    </row>
    <row r="340" ht="15.75" customHeight="1">
      <c r="A340" s="24">
        <v>337.0</v>
      </c>
      <c r="B340" s="24" t="s">
        <v>419</v>
      </c>
      <c r="C340" s="24" t="s">
        <v>419</v>
      </c>
      <c r="D340" s="24" t="s">
        <v>419</v>
      </c>
      <c r="E340" s="24" t="s">
        <v>419</v>
      </c>
      <c r="F340" s="24" t="s">
        <v>419</v>
      </c>
      <c r="G340" s="24" t="s">
        <v>419</v>
      </c>
      <c r="H340" s="24" t="s">
        <v>419</v>
      </c>
      <c r="I340" s="24" t="s">
        <v>61</v>
      </c>
      <c r="J340" s="24" t="s">
        <v>50</v>
      </c>
      <c r="K340" s="24">
        <v>150.3</v>
      </c>
      <c r="L340" s="24">
        <v>331.0</v>
      </c>
      <c r="M340" s="24">
        <v>234.0</v>
      </c>
      <c r="N340" s="24" t="e">
        <v>#N/A</v>
      </c>
      <c r="O340" s="24">
        <v>234.0</v>
      </c>
      <c r="P340" s="24" t="e">
        <v>#N/A</v>
      </c>
      <c r="Q340" s="24" t="e">
        <v>#N/A</v>
      </c>
      <c r="R340" s="24" t="e">
        <v>#N/A</v>
      </c>
      <c r="S340" s="24" t="e">
        <v>#N/A</v>
      </c>
      <c r="T340" s="24" t="e">
        <v>#N/A</v>
      </c>
    </row>
    <row r="341" ht="15.75" customHeight="1">
      <c r="A341" s="24">
        <v>338.0</v>
      </c>
      <c r="B341" s="24" t="s">
        <v>435</v>
      </c>
      <c r="C341" s="24" t="s">
        <v>435</v>
      </c>
      <c r="D341" s="24" t="s">
        <v>435</v>
      </c>
      <c r="E341" s="24" t="s">
        <v>435</v>
      </c>
      <c r="F341" s="24" t="s">
        <v>435</v>
      </c>
      <c r="G341" s="24" t="s">
        <v>435</v>
      </c>
      <c r="H341" s="24" t="s">
        <v>435</v>
      </c>
      <c r="I341" s="24" t="s">
        <v>75</v>
      </c>
      <c r="J341" s="24" t="s">
        <v>23</v>
      </c>
      <c r="K341" s="24">
        <v>150.91</v>
      </c>
      <c r="L341" s="24">
        <v>355.0</v>
      </c>
      <c r="M341" s="24">
        <v>284.0</v>
      </c>
      <c r="N341" s="24" t="e">
        <v>#N/A</v>
      </c>
      <c r="O341" s="24">
        <v>284.0</v>
      </c>
      <c r="P341" s="24" t="e">
        <v>#N/A</v>
      </c>
      <c r="Q341" s="24">
        <v>259.78</v>
      </c>
      <c r="R341" s="24">
        <v>54.445</v>
      </c>
      <c r="S341" s="24" t="e">
        <v>#N/A</v>
      </c>
      <c r="T341" s="24" t="e">
        <v>#N/A</v>
      </c>
    </row>
    <row r="342" ht="15.75" customHeight="1">
      <c r="A342" s="24">
        <v>339.0</v>
      </c>
      <c r="B342" s="24" t="s">
        <v>409</v>
      </c>
      <c r="C342" s="24" t="s">
        <v>409</v>
      </c>
      <c r="D342" s="24" t="s">
        <v>409</v>
      </c>
      <c r="E342" s="24" t="s">
        <v>409</v>
      </c>
      <c r="F342" s="24" t="s">
        <v>409</v>
      </c>
      <c r="G342" s="24" t="s">
        <v>409</v>
      </c>
      <c r="H342" s="24" t="s">
        <v>409</v>
      </c>
      <c r="I342" s="24" t="s">
        <v>75</v>
      </c>
      <c r="J342" s="24" t="s">
        <v>39</v>
      </c>
      <c r="K342" s="24">
        <v>150.94</v>
      </c>
      <c r="L342" s="24" t="e">
        <v>#N/A</v>
      </c>
      <c r="M342" s="24">
        <v>272.0</v>
      </c>
      <c r="N342" s="24" t="e">
        <v>#N/A</v>
      </c>
      <c r="O342" s="24">
        <v>272.0</v>
      </c>
      <c r="P342" s="24" t="e">
        <v>#N/A</v>
      </c>
      <c r="Q342" s="24">
        <v>74.68</v>
      </c>
      <c r="R342" s="24">
        <v>16.67</v>
      </c>
      <c r="S342" s="24">
        <v>40.12666667</v>
      </c>
      <c r="T342" s="24">
        <v>5.44</v>
      </c>
    </row>
    <row r="343" ht="15.75" customHeight="1">
      <c r="A343" s="24">
        <v>340.0</v>
      </c>
      <c r="B343" s="24" t="s">
        <v>444</v>
      </c>
      <c r="C343" s="24" t="s">
        <v>444</v>
      </c>
      <c r="D343" s="24" t="s">
        <v>1601</v>
      </c>
      <c r="E343" s="24" t="s">
        <v>1601</v>
      </c>
      <c r="F343" s="24" t="s">
        <v>444</v>
      </c>
      <c r="G343" s="24" t="s">
        <v>444</v>
      </c>
      <c r="H343" s="24" t="s">
        <v>444</v>
      </c>
      <c r="I343" s="24" t="s">
        <v>75</v>
      </c>
      <c r="J343" s="24" t="s">
        <v>18</v>
      </c>
      <c r="K343" s="24" t="e">
        <v>#N/A</v>
      </c>
      <c r="L343" s="24" t="e">
        <v>#N/A</v>
      </c>
      <c r="M343" s="24">
        <v>514.0</v>
      </c>
      <c r="N343" s="24" t="e">
        <v>#N/A</v>
      </c>
      <c r="O343" s="24">
        <v>514.0</v>
      </c>
      <c r="P343" s="24" t="e">
        <v>#N/A</v>
      </c>
      <c r="Q343" s="24" t="e">
        <v>#N/A</v>
      </c>
      <c r="R343" s="24" t="e">
        <v>#N/A</v>
      </c>
      <c r="S343" s="24" t="e">
        <v>#N/A</v>
      </c>
      <c r="T343" s="24" t="e">
        <v>#N/A</v>
      </c>
    </row>
    <row r="344" ht="15.75" customHeight="1">
      <c r="A344" s="24">
        <v>341.0</v>
      </c>
      <c r="B344" s="24" t="s">
        <v>923</v>
      </c>
      <c r="C344" s="24" t="s">
        <v>923</v>
      </c>
      <c r="D344" s="24" t="s">
        <v>923</v>
      </c>
      <c r="E344" s="24" t="s">
        <v>923</v>
      </c>
      <c r="F344" s="24" t="s">
        <v>923</v>
      </c>
      <c r="G344" s="24" t="s">
        <v>923</v>
      </c>
      <c r="H344" s="24" t="s">
        <v>923</v>
      </c>
      <c r="I344" s="24" t="s">
        <v>75</v>
      </c>
      <c r="J344" s="24" t="s">
        <v>111</v>
      </c>
      <c r="K344" s="24">
        <v>150.94</v>
      </c>
      <c r="L344" s="24">
        <v>365.0</v>
      </c>
      <c r="M344" s="24">
        <v>449.0</v>
      </c>
      <c r="N344" s="24" t="e">
        <v>#N/A</v>
      </c>
      <c r="O344" s="24">
        <v>449.0</v>
      </c>
      <c r="P344" s="24" t="e">
        <v>#N/A</v>
      </c>
      <c r="Q344" s="24" t="e">
        <v>#N/A</v>
      </c>
      <c r="R344" s="24" t="e">
        <v>#N/A</v>
      </c>
      <c r="S344" s="24" t="e">
        <v>#N/A</v>
      </c>
      <c r="T344" s="24" t="e">
        <v>#N/A</v>
      </c>
    </row>
    <row r="345" ht="15.75" customHeight="1">
      <c r="A345" s="24">
        <v>342.0</v>
      </c>
      <c r="B345" s="24" t="s">
        <v>925</v>
      </c>
      <c r="C345" s="24" t="s">
        <v>925</v>
      </c>
      <c r="D345" s="24" t="s">
        <v>925</v>
      </c>
      <c r="E345" s="24" t="s">
        <v>925</v>
      </c>
      <c r="F345" s="24" t="s">
        <v>925</v>
      </c>
      <c r="G345" s="24" t="s">
        <v>925</v>
      </c>
      <c r="H345" s="24" t="s">
        <v>925</v>
      </c>
      <c r="I345" s="24" t="s">
        <v>75</v>
      </c>
      <c r="J345" s="24" t="s">
        <v>77</v>
      </c>
      <c r="K345" s="24">
        <v>150.9</v>
      </c>
      <c r="L345" s="24" t="e">
        <v>#N/A</v>
      </c>
      <c r="M345" s="24" t="e">
        <v>#N/A</v>
      </c>
      <c r="N345" s="24" t="e">
        <v>#N/A</v>
      </c>
      <c r="O345" s="24" t="e">
        <v>#N/A</v>
      </c>
      <c r="P345" s="24" t="e">
        <v>#N/A</v>
      </c>
      <c r="Q345" s="24" t="e">
        <v>#N/A</v>
      </c>
      <c r="R345" s="24" t="e">
        <v>#N/A</v>
      </c>
      <c r="S345" s="24" t="e">
        <v>#N/A</v>
      </c>
      <c r="T345" s="24" t="e">
        <v>#N/A</v>
      </c>
    </row>
    <row r="346" ht="15.75" customHeight="1">
      <c r="A346" s="24">
        <v>343.0</v>
      </c>
      <c r="B346" s="24" t="s">
        <v>927</v>
      </c>
      <c r="C346" s="24" t="s">
        <v>927</v>
      </c>
      <c r="D346" s="24" t="s">
        <v>927</v>
      </c>
      <c r="E346" s="24" t="s">
        <v>927</v>
      </c>
      <c r="F346" s="24" t="s">
        <v>927</v>
      </c>
      <c r="G346" s="24" t="s">
        <v>927</v>
      </c>
      <c r="H346" s="24" t="s">
        <v>927</v>
      </c>
      <c r="I346" s="24" t="s">
        <v>75</v>
      </c>
      <c r="J346" s="24" t="s">
        <v>90</v>
      </c>
      <c r="K346" s="24">
        <v>150.93</v>
      </c>
      <c r="L346" s="24" t="e">
        <v>#N/A</v>
      </c>
      <c r="M346" s="24">
        <v>435.0</v>
      </c>
      <c r="N346" s="24" t="e">
        <v>#N/A</v>
      </c>
      <c r="O346" s="24">
        <v>384.5</v>
      </c>
      <c r="P346" s="24" t="e">
        <v>#N/A</v>
      </c>
      <c r="Q346" s="24" t="e">
        <v>#N/A</v>
      </c>
      <c r="R346" s="24" t="e">
        <v>#N/A</v>
      </c>
      <c r="S346" s="24" t="e">
        <v>#N/A</v>
      </c>
      <c r="T346" s="24" t="e">
        <v>#N/A</v>
      </c>
    </row>
    <row r="347" ht="15.75" customHeight="1">
      <c r="A347" s="24">
        <v>344.0</v>
      </c>
      <c r="B347" s="24" t="s">
        <v>929</v>
      </c>
      <c r="C347" s="24" t="s">
        <v>929</v>
      </c>
      <c r="D347" s="24" t="s">
        <v>929</v>
      </c>
      <c r="E347" s="24" t="s">
        <v>929</v>
      </c>
      <c r="F347" s="24" t="s">
        <v>929</v>
      </c>
      <c r="G347" s="24" t="s">
        <v>929</v>
      </c>
      <c r="H347" s="24" t="s">
        <v>929</v>
      </c>
      <c r="I347" s="24" t="s">
        <v>75</v>
      </c>
      <c r="J347" s="24" t="s">
        <v>41</v>
      </c>
      <c r="K347" s="24">
        <v>150.97</v>
      </c>
      <c r="L347" s="24" t="e">
        <v>#N/A</v>
      </c>
      <c r="M347" s="24">
        <v>426.0</v>
      </c>
      <c r="N347" s="24" t="e">
        <v>#N/A</v>
      </c>
      <c r="O347" s="24">
        <v>426.0</v>
      </c>
      <c r="P347" s="24" t="e">
        <v>#N/A</v>
      </c>
      <c r="Q347" s="24" t="e">
        <v>#N/A</v>
      </c>
      <c r="R347" s="24" t="e">
        <v>#N/A</v>
      </c>
      <c r="S347" s="24" t="e">
        <v>#N/A</v>
      </c>
      <c r="T347" s="24" t="e">
        <v>#N/A</v>
      </c>
    </row>
    <row r="348" ht="15.75" customHeight="1">
      <c r="A348" s="24">
        <v>345.0</v>
      </c>
      <c r="B348" s="24" t="s">
        <v>931</v>
      </c>
      <c r="C348" s="24" t="s">
        <v>931</v>
      </c>
      <c r="D348" s="24" t="s">
        <v>931</v>
      </c>
      <c r="E348" s="24" t="s">
        <v>931</v>
      </c>
      <c r="F348" s="24" t="s">
        <v>931</v>
      </c>
      <c r="G348" s="24" t="s">
        <v>931</v>
      </c>
      <c r="H348" s="24" t="s">
        <v>931</v>
      </c>
      <c r="I348" s="24" t="s">
        <v>75</v>
      </c>
      <c r="J348" s="24" t="s">
        <v>64</v>
      </c>
      <c r="K348" s="24" t="e">
        <v>#N/A</v>
      </c>
      <c r="L348" s="24" t="e">
        <v>#N/A</v>
      </c>
      <c r="M348" s="24">
        <v>870.0</v>
      </c>
      <c r="N348" s="24" t="e">
        <v>#N/A</v>
      </c>
      <c r="O348" s="24">
        <v>870.0</v>
      </c>
      <c r="P348" s="24" t="e">
        <v>#N/A</v>
      </c>
      <c r="Q348" s="24" t="e">
        <v>#N/A</v>
      </c>
      <c r="R348" s="24" t="e">
        <v>#N/A</v>
      </c>
      <c r="S348" s="24" t="e">
        <v>#N/A</v>
      </c>
      <c r="T348" s="24" t="e">
        <v>#N/A</v>
      </c>
    </row>
    <row r="349" ht="15.75" customHeight="1">
      <c r="A349" s="24">
        <v>346.0</v>
      </c>
      <c r="B349" s="24" t="s">
        <v>933</v>
      </c>
      <c r="C349" s="24" t="s">
        <v>933</v>
      </c>
      <c r="D349" s="24" t="s">
        <v>933</v>
      </c>
      <c r="E349" s="24" t="s">
        <v>933</v>
      </c>
      <c r="F349" s="24" t="s">
        <v>933</v>
      </c>
      <c r="G349" s="24" t="s">
        <v>933</v>
      </c>
      <c r="H349" s="24" t="s">
        <v>933</v>
      </c>
      <c r="I349" s="24" t="s">
        <v>75</v>
      </c>
      <c r="J349" s="24" t="s">
        <v>58</v>
      </c>
      <c r="K349" s="24" t="e">
        <v>#N/A</v>
      </c>
      <c r="L349" s="24" t="e">
        <v>#N/A</v>
      </c>
      <c r="M349" s="24">
        <v>584.0</v>
      </c>
      <c r="N349" s="24" t="e">
        <v>#N/A</v>
      </c>
      <c r="O349" s="24">
        <v>584.0</v>
      </c>
      <c r="P349" s="24" t="e">
        <v>#N/A</v>
      </c>
      <c r="Q349" s="24" t="e">
        <v>#N/A</v>
      </c>
      <c r="R349" s="24" t="e">
        <v>#N/A</v>
      </c>
      <c r="S349" s="24" t="e">
        <v>#N/A</v>
      </c>
      <c r="T349" s="24" t="e">
        <v>#N/A</v>
      </c>
    </row>
    <row r="350" ht="15.75" customHeight="1">
      <c r="A350" s="24">
        <v>347.0</v>
      </c>
      <c r="B350" s="24" t="s">
        <v>935</v>
      </c>
      <c r="C350" s="24" t="s">
        <v>935</v>
      </c>
      <c r="D350" s="24" t="s">
        <v>935</v>
      </c>
      <c r="E350" s="24" t="s">
        <v>935</v>
      </c>
      <c r="F350" s="24" t="s">
        <v>935</v>
      </c>
      <c r="G350" s="24" t="s">
        <v>935</v>
      </c>
      <c r="H350" s="24" t="s">
        <v>935</v>
      </c>
      <c r="I350" s="24" t="s">
        <v>75</v>
      </c>
      <c r="J350" s="24" t="s">
        <v>99</v>
      </c>
      <c r="K350" s="24" t="e">
        <v>#N/A</v>
      </c>
      <c r="L350" s="24" t="e">
        <v>#N/A</v>
      </c>
      <c r="M350" s="24">
        <v>440.0</v>
      </c>
      <c r="N350" s="24" t="e">
        <v>#N/A</v>
      </c>
      <c r="O350" s="24">
        <v>440.0</v>
      </c>
      <c r="P350" s="24" t="e">
        <v>#N/A</v>
      </c>
      <c r="Q350" s="24" t="e">
        <v>#N/A</v>
      </c>
      <c r="R350" s="24" t="e">
        <v>#N/A</v>
      </c>
      <c r="S350" s="24" t="e">
        <v>#N/A</v>
      </c>
      <c r="T350" s="24" t="e">
        <v>#N/A</v>
      </c>
    </row>
    <row r="351" ht="15.75" customHeight="1">
      <c r="A351" s="24">
        <v>348.0</v>
      </c>
      <c r="B351" s="24" t="s">
        <v>359</v>
      </c>
      <c r="C351" s="24" t="s">
        <v>359</v>
      </c>
      <c r="D351" s="24" t="s">
        <v>359</v>
      </c>
      <c r="E351" s="24" t="s">
        <v>359</v>
      </c>
      <c r="F351" s="24" t="s">
        <v>359</v>
      </c>
      <c r="G351" s="24" t="s">
        <v>359</v>
      </c>
      <c r="H351" s="24" t="s">
        <v>359</v>
      </c>
      <c r="I351" s="24" t="s">
        <v>235</v>
      </c>
      <c r="J351" s="24" t="s">
        <v>99</v>
      </c>
      <c r="K351" s="24">
        <v>145.22</v>
      </c>
      <c r="L351" s="24">
        <v>207.0</v>
      </c>
      <c r="M351" s="24">
        <v>210.0</v>
      </c>
      <c r="N351" s="24">
        <v>285.0</v>
      </c>
      <c r="O351" s="24">
        <v>250.0</v>
      </c>
      <c r="P351" s="24" t="e">
        <v>#N/A</v>
      </c>
      <c r="Q351" s="24">
        <v>202.78</v>
      </c>
      <c r="R351" s="24">
        <v>36.695</v>
      </c>
      <c r="S351" s="24">
        <v>289.3333333</v>
      </c>
      <c r="T351" s="24">
        <v>18.0</v>
      </c>
    </row>
    <row r="352" ht="15.75" customHeight="1">
      <c r="A352" s="24">
        <v>349.0</v>
      </c>
      <c r="B352" s="24" t="s">
        <v>399</v>
      </c>
      <c r="C352" s="24" t="s">
        <v>399</v>
      </c>
      <c r="D352" s="24" t="s">
        <v>399</v>
      </c>
      <c r="E352" s="24" t="s">
        <v>399</v>
      </c>
      <c r="F352" s="24" t="s">
        <v>399</v>
      </c>
      <c r="G352" s="24" t="s">
        <v>399</v>
      </c>
      <c r="H352" s="24" t="s">
        <v>399</v>
      </c>
      <c r="I352" s="24" t="s">
        <v>235</v>
      </c>
      <c r="J352" s="24" t="s">
        <v>95</v>
      </c>
      <c r="K352" s="24" t="e">
        <v>#N/A</v>
      </c>
      <c r="L352" s="24" t="e">
        <v>#N/A</v>
      </c>
      <c r="M352" s="24">
        <v>986.0</v>
      </c>
      <c r="N352" s="24" t="e">
        <v>#N/A</v>
      </c>
      <c r="O352" s="24">
        <v>510.3</v>
      </c>
      <c r="P352" s="24" t="e">
        <v>#N/A</v>
      </c>
      <c r="Q352" s="24" t="e">
        <v>#N/A</v>
      </c>
      <c r="R352" s="24" t="e">
        <v>#N/A</v>
      </c>
      <c r="S352" s="24">
        <v>269.1666667</v>
      </c>
      <c r="T352" s="24">
        <v>28.25</v>
      </c>
    </row>
    <row r="353" ht="15.75" customHeight="1">
      <c r="A353" s="24">
        <v>350.0</v>
      </c>
      <c r="B353" s="24" t="s">
        <v>327</v>
      </c>
      <c r="C353" s="24" t="s">
        <v>327</v>
      </c>
      <c r="D353" s="24" t="s">
        <v>327</v>
      </c>
      <c r="E353" s="24" t="s">
        <v>327</v>
      </c>
      <c r="F353" s="24" t="s">
        <v>327</v>
      </c>
      <c r="G353" s="24" t="s">
        <v>327</v>
      </c>
      <c r="H353" s="24" t="s">
        <v>327</v>
      </c>
      <c r="I353" s="24" t="s">
        <v>235</v>
      </c>
      <c r="J353" s="24" t="s">
        <v>53</v>
      </c>
      <c r="K353" s="24">
        <v>142.13</v>
      </c>
      <c r="L353" s="24">
        <v>213.0</v>
      </c>
      <c r="M353" s="24">
        <v>187.0</v>
      </c>
      <c r="N353" s="24">
        <v>267.0</v>
      </c>
      <c r="O353" s="24">
        <v>219.3</v>
      </c>
      <c r="P353" s="24" t="e">
        <v>#N/A</v>
      </c>
      <c r="Q353" s="24">
        <v>185.54</v>
      </c>
      <c r="R353" s="24">
        <v>35.385</v>
      </c>
      <c r="S353" s="24">
        <v>267.05</v>
      </c>
      <c r="T353" s="24">
        <v>12.575</v>
      </c>
    </row>
    <row r="354" ht="15.75" customHeight="1">
      <c r="A354" s="24">
        <v>351.0</v>
      </c>
      <c r="B354" s="24" t="s">
        <v>303</v>
      </c>
      <c r="C354" s="24" t="s">
        <v>303</v>
      </c>
      <c r="D354" s="24" t="s">
        <v>303</v>
      </c>
      <c r="E354" s="24" t="s">
        <v>303</v>
      </c>
      <c r="F354" s="24" t="s">
        <v>303</v>
      </c>
      <c r="G354" s="24" t="s">
        <v>303</v>
      </c>
      <c r="H354" s="24" t="s">
        <v>303</v>
      </c>
      <c r="I354" s="24" t="s">
        <v>235</v>
      </c>
      <c r="J354" s="24" t="s">
        <v>81</v>
      </c>
      <c r="K354" s="24" t="e">
        <v>#N/A</v>
      </c>
      <c r="L354" s="24">
        <v>142.0</v>
      </c>
      <c r="M354" s="24">
        <v>952.0</v>
      </c>
      <c r="N354" s="24">
        <v>226.0</v>
      </c>
      <c r="O354" s="24">
        <v>475.0</v>
      </c>
      <c r="P354" s="24" t="e">
        <v>#N/A</v>
      </c>
      <c r="Q354" s="24" t="e">
        <v>#N/A</v>
      </c>
      <c r="R354" s="24" t="e">
        <v>#N/A</v>
      </c>
      <c r="S354" s="24" t="e">
        <v>#N/A</v>
      </c>
      <c r="T354" s="24" t="e">
        <v>#N/A</v>
      </c>
    </row>
    <row r="355" ht="15.75" customHeight="1">
      <c r="A355" s="24">
        <v>352.0</v>
      </c>
      <c r="B355" s="24" t="s">
        <v>364</v>
      </c>
      <c r="C355" s="24" t="s">
        <v>364</v>
      </c>
      <c r="D355" s="24" t="s">
        <v>364</v>
      </c>
      <c r="E355" s="24" t="s">
        <v>364</v>
      </c>
      <c r="F355" s="24" t="s">
        <v>364</v>
      </c>
      <c r="G355" s="24" t="s">
        <v>364</v>
      </c>
      <c r="H355" s="24" t="s">
        <v>364</v>
      </c>
      <c r="I355" s="24" t="s">
        <v>235</v>
      </c>
      <c r="J355" s="24" t="s">
        <v>140</v>
      </c>
      <c r="K355" s="24">
        <v>150.63</v>
      </c>
      <c r="L355" s="24">
        <v>216.0</v>
      </c>
      <c r="M355" s="24">
        <v>298.0</v>
      </c>
      <c r="N355" s="24">
        <v>110.0</v>
      </c>
      <c r="O355" s="24">
        <v>225.0</v>
      </c>
      <c r="P355" s="24" t="e">
        <v>#N/A</v>
      </c>
      <c r="Q355" s="24">
        <v>129.69</v>
      </c>
      <c r="R355" s="24">
        <v>22.9225</v>
      </c>
      <c r="S355" s="24">
        <v>151.93</v>
      </c>
      <c r="T355" s="24">
        <v>8.395</v>
      </c>
    </row>
    <row r="356" ht="15.75" customHeight="1">
      <c r="A356" s="24">
        <v>353.0</v>
      </c>
      <c r="B356" s="24" t="s">
        <v>380</v>
      </c>
      <c r="C356" s="24" t="s">
        <v>380</v>
      </c>
      <c r="D356" s="24" t="s">
        <v>380</v>
      </c>
      <c r="E356" s="24" t="s">
        <v>380</v>
      </c>
      <c r="F356" s="24" t="s">
        <v>380</v>
      </c>
      <c r="G356" s="24" t="s">
        <v>380</v>
      </c>
      <c r="H356" s="24" t="s">
        <v>380</v>
      </c>
      <c r="I356" s="24" t="e">
        <v>#N/A</v>
      </c>
      <c r="J356" s="24" t="e">
        <v>#N/A</v>
      </c>
      <c r="K356" s="24">
        <v>150.69</v>
      </c>
      <c r="L356" s="24">
        <v>322.0</v>
      </c>
      <c r="M356" s="24">
        <v>346.0</v>
      </c>
      <c r="N356" s="24" t="e">
        <v>#N/A</v>
      </c>
      <c r="O356" s="24">
        <v>338.5</v>
      </c>
      <c r="P356" s="24" t="e">
        <v>#N/A</v>
      </c>
      <c r="Q356" s="24" t="e">
        <v>#N/A</v>
      </c>
      <c r="R356" s="24" t="e">
        <v>#N/A</v>
      </c>
      <c r="S356" s="24" t="e">
        <v>#N/A</v>
      </c>
      <c r="T356" s="24" t="e">
        <v>#N/A</v>
      </c>
    </row>
    <row r="357" ht="15.75" customHeight="1">
      <c r="A357" s="24">
        <v>354.0</v>
      </c>
      <c r="B357" s="24" t="s">
        <v>382</v>
      </c>
      <c r="C357" s="24" t="s">
        <v>382</v>
      </c>
      <c r="D357" s="24" t="s">
        <v>382</v>
      </c>
      <c r="E357" s="24" t="s">
        <v>382</v>
      </c>
      <c r="F357" s="24" t="s">
        <v>382</v>
      </c>
      <c r="G357" s="24" t="s">
        <v>382</v>
      </c>
      <c r="H357" s="24" t="s">
        <v>382</v>
      </c>
      <c r="I357" s="24" t="s">
        <v>235</v>
      </c>
      <c r="J357" s="24" t="s">
        <v>27</v>
      </c>
      <c r="K357" s="24">
        <v>150.9</v>
      </c>
      <c r="L357" s="24" t="e">
        <v>#N/A</v>
      </c>
      <c r="M357" s="24">
        <v>858.0</v>
      </c>
      <c r="N357" s="24" t="e">
        <v>#N/A</v>
      </c>
      <c r="O357" s="24">
        <v>567.0</v>
      </c>
      <c r="P357" s="24" t="e">
        <v>#N/A</v>
      </c>
      <c r="Q357" s="24" t="e">
        <v>#N/A</v>
      </c>
      <c r="R357" s="24" t="e">
        <v>#N/A</v>
      </c>
      <c r="S357" s="24" t="e">
        <v>#N/A</v>
      </c>
      <c r="T357" s="24" t="e">
        <v>#N/A</v>
      </c>
    </row>
    <row r="358" ht="15.75" customHeight="1">
      <c r="A358" s="24">
        <v>355.0</v>
      </c>
      <c r="B358" s="24" t="s">
        <v>414</v>
      </c>
      <c r="C358" s="24" t="s">
        <v>414</v>
      </c>
      <c r="D358" s="24" t="s">
        <v>414</v>
      </c>
      <c r="E358" s="24" t="s">
        <v>414</v>
      </c>
      <c r="F358" s="24" t="s">
        <v>414</v>
      </c>
      <c r="G358" s="24" t="s">
        <v>414</v>
      </c>
      <c r="H358" s="24" t="s">
        <v>414</v>
      </c>
      <c r="I358" s="24" t="s">
        <v>235</v>
      </c>
      <c r="J358" s="24" t="s">
        <v>44</v>
      </c>
      <c r="K358" s="24">
        <v>150.1</v>
      </c>
      <c r="L358" s="24">
        <v>254.0</v>
      </c>
      <c r="M358" s="24">
        <v>935.0</v>
      </c>
      <c r="N358" s="24" t="e">
        <v>#N/A</v>
      </c>
      <c r="O358" s="24">
        <v>610.0</v>
      </c>
      <c r="P358" s="24" t="e">
        <v>#N/A</v>
      </c>
      <c r="Q358" s="24" t="e">
        <v>#N/A</v>
      </c>
      <c r="R358" s="24" t="e">
        <v>#N/A</v>
      </c>
      <c r="S358" s="24" t="e">
        <v>#N/A</v>
      </c>
      <c r="T358" s="24" t="e">
        <v>#N/A</v>
      </c>
    </row>
    <row r="359" ht="15.75" customHeight="1">
      <c r="A359" s="24">
        <v>356.0</v>
      </c>
      <c r="B359" s="24" t="s">
        <v>385</v>
      </c>
      <c r="C359" s="24" t="s">
        <v>385</v>
      </c>
      <c r="D359" s="24" t="s">
        <v>385</v>
      </c>
      <c r="E359" s="24" t="s">
        <v>385</v>
      </c>
      <c r="F359" s="24" t="s">
        <v>385</v>
      </c>
      <c r="G359" s="24" t="s">
        <v>385</v>
      </c>
      <c r="H359" s="24" t="s">
        <v>385</v>
      </c>
      <c r="I359" s="24" t="s">
        <v>235</v>
      </c>
      <c r="J359" s="24" t="s">
        <v>50</v>
      </c>
      <c r="K359" s="24">
        <v>148.3</v>
      </c>
      <c r="L359" s="24">
        <v>337.0</v>
      </c>
      <c r="M359" s="24">
        <v>306.0</v>
      </c>
      <c r="N359" s="24" t="e">
        <v>#N/A</v>
      </c>
      <c r="O359" s="24">
        <v>321.0</v>
      </c>
      <c r="P359" s="24" t="e">
        <v>#N/A</v>
      </c>
      <c r="Q359" s="24" t="e">
        <v>#N/A</v>
      </c>
      <c r="R359" s="24" t="e">
        <v>#N/A</v>
      </c>
      <c r="S359" s="24" t="e">
        <v>#N/A</v>
      </c>
      <c r="T359" s="24" t="e">
        <v>#N/A</v>
      </c>
    </row>
    <row r="360" ht="15.75" customHeight="1">
      <c r="A360" s="24">
        <v>357.0</v>
      </c>
      <c r="B360" s="24" t="s">
        <v>357</v>
      </c>
      <c r="C360" s="24" t="s">
        <v>357</v>
      </c>
      <c r="D360" s="24" t="s">
        <v>357</v>
      </c>
      <c r="E360" s="24" t="s">
        <v>357</v>
      </c>
      <c r="F360" s="24" t="s">
        <v>357</v>
      </c>
      <c r="G360" s="24" t="s">
        <v>357</v>
      </c>
      <c r="H360" s="24" t="s">
        <v>357</v>
      </c>
      <c r="I360" s="24" t="s">
        <v>235</v>
      </c>
      <c r="J360" s="24" t="s">
        <v>123</v>
      </c>
      <c r="K360" s="24">
        <v>150.12</v>
      </c>
      <c r="L360" s="24">
        <v>195.0</v>
      </c>
      <c r="M360" s="24">
        <v>245.0</v>
      </c>
      <c r="N360" s="24">
        <v>270.0</v>
      </c>
      <c r="O360" s="24">
        <v>267.5</v>
      </c>
      <c r="P360" s="24">
        <v>167.0</v>
      </c>
      <c r="Q360" s="24" t="e">
        <v>#N/A</v>
      </c>
      <c r="R360" s="24" t="e">
        <v>#N/A</v>
      </c>
      <c r="S360" s="24" t="e">
        <v>#N/A</v>
      </c>
      <c r="T360" s="24" t="e">
        <v>#N/A</v>
      </c>
    </row>
    <row r="361" ht="15.75" customHeight="1">
      <c r="A361" s="24">
        <v>358.0</v>
      </c>
      <c r="B361" s="24" t="s">
        <v>398</v>
      </c>
      <c r="C361" s="24" t="s">
        <v>398</v>
      </c>
      <c r="D361" s="24" t="s">
        <v>398</v>
      </c>
      <c r="E361" s="24" t="s">
        <v>398</v>
      </c>
      <c r="F361" s="24" t="s">
        <v>398</v>
      </c>
      <c r="G361" s="24" t="s">
        <v>398</v>
      </c>
      <c r="H361" s="24" t="s">
        <v>398</v>
      </c>
      <c r="I361" s="24" t="s">
        <v>235</v>
      </c>
      <c r="J361" s="24" t="s">
        <v>104</v>
      </c>
      <c r="K361" s="24">
        <v>150.65</v>
      </c>
      <c r="L361" s="24">
        <v>346.0</v>
      </c>
      <c r="M361" s="24">
        <v>222.0</v>
      </c>
      <c r="N361" s="24" t="e">
        <v>#N/A</v>
      </c>
      <c r="O361" s="24">
        <v>277.0</v>
      </c>
      <c r="P361" s="24" t="e">
        <v>#N/A</v>
      </c>
      <c r="Q361" s="24" t="e">
        <v>#N/A</v>
      </c>
      <c r="R361" s="24" t="e">
        <v>#N/A</v>
      </c>
      <c r="S361" s="24" t="e">
        <v>#N/A</v>
      </c>
      <c r="T361" s="24" t="e">
        <v>#N/A</v>
      </c>
    </row>
    <row r="362" ht="15.75" customHeight="1">
      <c r="A362" s="24">
        <v>359.0</v>
      </c>
      <c r="B362" s="24" t="s">
        <v>405</v>
      </c>
      <c r="C362" s="24" t="s">
        <v>405</v>
      </c>
      <c r="D362" s="24" t="s">
        <v>405</v>
      </c>
      <c r="E362" s="24" t="s">
        <v>405</v>
      </c>
      <c r="F362" s="24" t="s">
        <v>405</v>
      </c>
      <c r="G362" s="24" t="s">
        <v>405</v>
      </c>
      <c r="H362" s="24" t="s">
        <v>405</v>
      </c>
      <c r="I362" s="24" t="s">
        <v>235</v>
      </c>
      <c r="J362" s="24" t="s">
        <v>117</v>
      </c>
      <c r="K362" s="24">
        <v>150.11</v>
      </c>
      <c r="L362" s="24" t="e">
        <v>#N/A</v>
      </c>
      <c r="M362" s="24">
        <v>304.0</v>
      </c>
      <c r="N362" s="24" t="e">
        <v>#N/A</v>
      </c>
      <c r="O362" s="24">
        <v>303.0</v>
      </c>
      <c r="P362" s="24" t="e">
        <v>#N/A</v>
      </c>
      <c r="Q362" s="24" t="e">
        <v>#N/A</v>
      </c>
      <c r="R362" s="24" t="e">
        <v>#N/A</v>
      </c>
      <c r="S362" s="24" t="e">
        <v>#N/A</v>
      </c>
      <c r="T362" s="24" t="e">
        <v>#N/A</v>
      </c>
    </row>
    <row r="363" ht="15.75" customHeight="1">
      <c r="A363" s="24">
        <v>360.0</v>
      </c>
      <c r="B363" s="24" t="s">
        <v>406</v>
      </c>
      <c r="C363" s="24" t="s">
        <v>406</v>
      </c>
      <c r="D363" s="24" t="s">
        <v>406</v>
      </c>
      <c r="E363" s="24" t="s">
        <v>406</v>
      </c>
      <c r="F363" s="24" t="s">
        <v>406</v>
      </c>
      <c r="G363" s="24" t="s">
        <v>406</v>
      </c>
      <c r="H363" s="24" t="s">
        <v>406</v>
      </c>
      <c r="I363" s="24" t="s">
        <v>235</v>
      </c>
      <c r="J363" s="24" t="s">
        <v>83</v>
      </c>
      <c r="K363" s="24">
        <v>150.78</v>
      </c>
      <c r="L363" s="24">
        <v>285.0</v>
      </c>
      <c r="M363" s="24">
        <v>248.0</v>
      </c>
      <c r="N363" s="24" t="e">
        <v>#N/A</v>
      </c>
      <c r="O363" s="24">
        <v>290.5</v>
      </c>
      <c r="P363" s="24" t="e">
        <v>#N/A</v>
      </c>
      <c r="Q363" s="24" t="e">
        <v>#N/A</v>
      </c>
      <c r="R363" s="24" t="e">
        <v>#N/A</v>
      </c>
      <c r="S363" s="24" t="e">
        <v>#N/A</v>
      </c>
      <c r="T363" s="24" t="e">
        <v>#N/A</v>
      </c>
    </row>
    <row r="364" ht="15.75" customHeight="1">
      <c r="A364" s="24">
        <v>361.0</v>
      </c>
      <c r="B364" s="24" t="s">
        <v>374</v>
      </c>
      <c r="C364" s="24" t="s">
        <v>374</v>
      </c>
      <c r="D364" s="24" t="s">
        <v>374</v>
      </c>
      <c r="E364" s="24" t="s">
        <v>374</v>
      </c>
      <c r="F364" s="24" t="s">
        <v>374</v>
      </c>
      <c r="G364" s="24" t="s">
        <v>374</v>
      </c>
      <c r="H364" s="24" t="s">
        <v>374</v>
      </c>
      <c r="I364" s="24" t="e">
        <v>#N/A</v>
      </c>
      <c r="J364" s="24" t="e">
        <v>#N/A</v>
      </c>
      <c r="K364" s="24">
        <v>150.85</v>
      </c>
      <c r="L364" s="24">
        <v>257.0</v>
      </c>
      <c r="M364" s="24">
        <v>303.0</v>
      </c>
      <c r="N364" s="24" t="e">
        <v>#N/A</v>
      </c>
      <c r="O364" s="24">
        <v>303.0</v>
      </c>
      <c r="P364" s="24" t="e">
        <v>#N/A</v>
      </c>
      <c r="Q364" s="24" t="e">
        <v>#N/A</v>
      </c>
      <c r="R364" s="24" t="e">
        <v>#N/A</v>
      </c>
      <c r="S364" s="24" t="e">
        <v>#N/A</v>
      </c>
      <c r="T364" s="24" t="e">
        <v>#N/A</v>
      </c>
    </row>
    <row r="365" ht="15.75" customHeight="1">
      <c r="A365" s="24">
        <v>362.0</v>
      </c>
      <c r="B365" s="24" t="s">
        <v>356</v>
      </c>
      <c r="C365" s="24" t="s">
        <v>356</v>
      </c>
      <c r="D365" s="24" t="s">
        <v>356</v>
      </c>
      <c r="E365" s="24" t="s">
        <v>356</v>
      </c>
      <c r="F365" s="24" t="s">
        <v>356</v>
      </c>
      <c r="G365" s="24" t="s">
        <v>356</v>
      </c>
      <c r="H365" s="24" t="s">
        <v>356</v>
      </c>
      <c r="I365" s="24" t="s">
        <v>740</v>
      </c>
      <c r="J365" s="24" t="s">
        <v>107</v>
      </c>
      <c r="K365" s="24" t="e">
        <v>#N/A</v>
      </c>
      <c r="L365" s="24">
        <v>252.0</v>
      </c>
      <c r="M365" s="24">
        <v>232.0</v>
      </c>
      <c r="N365" s="24">
        <v>273.0</v>
      </c>
      <c r="O365" s="24">
        <v>270.7</v>
      </c>
      <c r="P365" s="24" t="e">
        <v>#N/A</v>
      </c>
      <c r="Q365" s="24" t="e">
        <v>#N/A</v>
      </c>
      <c r="R365" s="24" t="e">
        <v>#N/A</v>
      </c>
      <c r="S365" s="24" t="e">
        <v>#N/A</v>
      </c>
      <c r="T365" s="24" t="e">
        <v>#N/A</v>
      </c>
    </row>
    <row r="366" ht="15.75" customHeight="1">
      <c r="A366" s="24">
        <v>363.0</v>
      </c>
      <c r="B366" s="24" t="s">
        <v>308</v>
      </c>
      <c r="C366" s="24" t="s">
        <v>308</v>
      </c>
      <c r="D366" s="24" t="s">
        <v>308</v>
      </c>
      <c r="E366" s="24" t="s">
        <v>308</v>
      </c>
      <c r="F366" s="24" t="s">
        <v>308</v>
      </c>
      <c r="G366" s="24" t="s">
        <v>308</v>
      </c>
      <c r="H366" s="24" t="s">
        <v>308</v>
      </c>
      <c r="I366" s="24" t="s">
        <v>740</v>
      </c>
      <c r="J366" s="24" t="s">
        <v>39</v>
      </c>
      <c r="K366" s="24" t="e">
        <v>#N/A</v>
      </c>
      <c r="L366" s="24">
        <v>194.0</v>
      </c>
      <c r="M366" s="24">
        <v>209.0</v>
      </c>
      <c r="N366" s="24">
        <v>240.0</v>
      </c>
      <c r="O366" s="24">
        <v>244.7</v>
      </c>
      <c r="P366" s="24" t="e">
        <v>#N/A</v>
      </c>
      <c r="Q366" s="24" t="e">
        <v>#N/A</v>
      </c>
      <c r="R366" s="24" t="e">
        <v>#N/A</v>
      </c>
      <c r="S366" s="24" t="e">
        <v>#N/A</v>
      </c>
      <c r="T366" s="24" t="e">
        <v>#N/A</v>
      </c>
    </row>
    <row r="367" ht="15.75" customHeight="1">
      <c r="A367" s="24">
        <v>364.0</v>
      </c>
      <c r="B367" s="24" t="s">
        <v>388</v>
      </c>
      <c r="C367" s="24" t="s">
        <v>388</v>
      </c>
      <c r="D367" s="24" t="s">
        <v>388</v>
      </c>
      <c r="E367" s="24" t="s">
        <v>388</v>
      </c>
      <c r="F367" s="24" t="s">
        <v>388</v>
      </c>
      <c r="G367" s="24" t="s">
        <v>388</v>
      </c>
      <c r="H367" s="24" t="s">
        <v>388</v>
      </c>
      <c r="I367" s="24" t="s">
        <v>740</v>
      </c>
      <c r="J367" s="24" t="s">
        <v>117</v>
      </c>
      <c r="K367" s="24" t="e">
        <v>#N/A</v>
      </c>
      <c r="L367" s="24" t="e">
        <v>#N/A</v>
      </c>
      <c r="M367" s="24">
        <v>244.0</v>
      </c>
      <c r="N367" s="24" t="e">
        <v>#N/A</v>
      </c>
      <c r="O367" s="24">
        <v>298.0</v>
      </c>
      <c r="P367" s="24" t="e">
        <v>#N/A</v>
      </c>
      <c r="Q367" s="24" t="e">
        <v>#N/A</v>
      </c>
      <c r="R367" s="24" t="e">
        <v>#N/A</v>
      </c>
      <c r="S367" s="24" t="e">
        <v>#N/A</v>
      </c>
      <c r="T367" s="24" t="e">
        <v>#N/A</v>
      </c>
    </row>
    <row r="368" ht="15.75" customHeight="1">
      <c r="A368" s="24">
        <v>365.0</v>
      </c>
      <c r="B368" s="22" t="s">
        <v>400</v>
      </c>
      <c r="C368" s="22" t="s">
        <v>400</v>
      </c>
      <c r="D368" s="22" t="s">
        <v>400</v>
      </c>
      <c r="E368" s="22" t="s">
        <v>400</v>
      </c>
      <c r="F368" s="22" t="s">
        <v>400</v>
      </c>
      <c r="G368" s="22" t="s">
        <v>400</v>
      </c>
      <c r="H368" s="22" t="s">
        <v>400</v>
      </c>
      <c r="I368" s="24" t="s">
        <v>740</v>
      </c>
      <c r="J368" s="24" t="s">
        <v>68</v>
      </c>
      <c r="K368" s="24" t="e">
        <v>#N/A</v>
      </c>
      <c r="L368" s="24" t="e">
        <v>#N/A</v>
      </c>
      <c r="M368" s="24">
        <v>237.0</v>
      </c>
      <c r="N368" s="24" t="e">
        <v>#N/A</v>
      </c>
      <c r="O368" s="24">
        <v>293.5</v>
      </c>
      <c r="P368" s="24" t="e">
        <v>#N/A</v>
      </c>
      <c r="Q368" s="24" t="e">
        <v>#N/A</v>
      </c>
      <c r="R368" s="24" t="e">
        <v>#N/A</v>
      </c>
      <c r="S368" s="24" t="e">
        <v>#N/A</v>
      </c>
      <c r="T368" s="24" t="e">
        <v>#N/A</v>
      </c>
    </row>
    <row r="369" ht="15.75" customHeight="1">
      <c r="A369" s="24">
        <v>366.0</v>
      </c>
      <c r="B369" s="24" t="s">
        <v>407</v>
      </c>
      <c r="C369" s="24" t="s">
        <v>407</v>
      </c>
      <c r="D369" s="24" t="s">
        <v>407</v>
      </c>
      <c r="E369" s="24" t="s">
        <v>407</v>
      </c>
      <c r="F369" s="24" t="s">
        <v>407</v>
      </c>
      <c r="G369" s="24" t="s">
        <v>407</v>
      </c>
      <c r="H369" s="24" t="s">
        <v>407</v>
      </c>
      <c r="I369" s="24" t="s">
        <v>740</v>
      </c>
      <c r="J369" s="24" t="s">
        <v>50</v>
      </c>
      <c r="K369" s="24" t="e">
        <v>#N/A</v>
      </c>
      <c r="L369" s="24">
        <v>340.0</v>
      </c>
      <c r="M369" s="24">
        <v>228.0</v>
      </c>
      <c r="N369" s="24" t="e">
        <v>#N/A</v>
      </c>
      <c r="O369" s="24">
        <v>228.0</v>
      </c>
      <c r="P369" s="24" t="e">
        <v>#N/A</v>
      </c>
      <c r="Q369" s="24" t="e">
        <v>#N/A</v>
      </c>
      <c r="R369" s="24" t="e">
        <v>#N/A</v>
      </c>
      <c r="S369" s="24" t="e">
        <v>#N/A</v>
      </c>
      <c r="T369" s="24" t="e">
        <v>#N/A</v>
      </c>
    </row>
    <row r="370" ht="15.75" customHeight="1">
      <c r="A370" s="24">
        <v>367.0</v>
      </c>
      <c r="B370" s="24" t="s">
        <v>370</v>
      </c>
      <c r="C370" s="24" t="s">
        <v>370</v>
      </c>
      <c r="D370" s="24" t="s">
        <v>370</v>
      </c>
      <c r="E370" s="24" t="s">
        <v>370</v>
      </c>
      <c r="F370" s="24" t="s">
        <v>370</v>
      </c>
      <c r="G370" s="24" t="s">
        <v>370</v>
      </c>
      <c r="H370" s="24" t="s">
        <v>370</v>
      </c>
      <c r="I370" s="24" t="s">
        <v>740</v>
      </c>
      <c r="J370" s="24" t="s">
        <v>99</v>
      </c>
      <c r="K370" s="24" t="e">
        <v>#N/A</v>
      </c>
      <c r="L370" s="24" t="e">
        <v>#N/A</v>
      </c>
      <c r="M370" s="24">
        <v>269.0</v>
      </c>
      <c r="N370" s="24">
        <v>295.0</v>
      </c>
      <c r="O370" s="24">
        <v>288.0</v>
      </c>
      <c r="P370" s="24" t="e">
        <v>#N/A</v>
      </c>
      <c r="Q370" s="24" t="e">
        <v>#N/A</v>
      </c>
      <c r="R370" s="24" t="e">
        <v>#N/A</v>
      </c>
      <c r="S370" s="24" t="e">
        <v>#N/A</v>
      </c>
      <c r="T370" s="24" t="e">
        <v>#N/A</v>
      </c>
    </row>
    <row r="371" ht="15.75" customHeight="1">
      <c r="A371" s="24">
        <v>368.0</v>
      </c>
      <c r="B371" s="24" t="s">
        <v>387</v>
      </c>
      <c r="C371" s="24" t="s">
        <v>387</v>
      </c>
      <c r="D371" s="24" t="s">
        <v>387</v>
      </c>
      <c r="E371" s="24" t="s">
        <v>387</v>
      </c>
      <c r="F371" s="24" t="s">
        <v>387</v>
      </c>
      <c r="G371" s="24" t="s">
        <v>387</v>
      </c>
      <c r="H371" s="24" t="s">
        <v>387</v>
      </c>
      <c r="I371" s="24" t="s">
        <v>740</v>
      </c>
      <c r="J371" s="24" t="s">
        <v>53</v>
      </c>
      <c r="K371" s="24" t="e">
        <v>#N/A</v>
      </c>
      <c r="L371" s="24">
        <v>327.0</v>
      </c>
      <c r="M371" s="24">
        <v>235.0</v>
      </c>
      <c r="N371" s="24" t="e">
        <v>#N/A</v>
      </c>
      <c r="O371" s="24">
        <v>219.5</v>
      </c>
      <c r="P371" s="24" t="e">
        <v>#N/A</v>
      </c>
      <c r="Q371" s="24" t="e">
        <v>#N/A</v>
      </c>
      <c r="R371" s="24" t="e">
        <v>#N/A</v>
      </c>
      <c r="S371" s="24" t="e">
        <v>#N/A</v>
      </c>
      <c r="T371" s="24" t="e">
        <v>#N/A</v>
      </c>
    </row>
    <row r="372" ht="15.75" customHeight="1">
      <c r="A372" s="24">
        <v>369.0</v>
      </c>
      <c r="B372" s="24" t="s">
        <v>1602</v>
      </c>
      <c r="C372" s="24" t="s">
        <v>1603</v>
      </c>
      <c r="D372" s="24" t="s">
        <v>1603</v>
      </c>
      <c r="E372" s="24" t="s">
        <v>1603</v>
      </c>
      <c r="F372" s="24" t="s">
        <v>1603</v>
      </c>
      <c r="G372" s="24" t="s">
        <v>1603</v>
      </c>
      <c r="H372" s="24" t="s">
        <v>1603</v>
      </c>
      <c r="I372" s="24" t="e">
        <v>#N/A</v>
      </c>
      <c r="J372" s="24" t="e">
        <v>#N/A</v>
      </c>
      <c r="K372" s="24">
        <v>150.17</v>
      </c>
      <c r="L372" s="24" t="e">
        <v>#N/A</v>
      </c>
      <c r="M372" s="24" t="e">
        <v>#N/A</v>
      </c>
      <c r="N372" s="24" t="e">
        <v>#N/A</v>
      </c>
      <c r="O372" s="24" t="e">
        <v>#N/A</v>
      </c>
      <c r="P372" s="24" t="e">
        <v>#N/A</v>
      </c>
      <c r="Q372" s="24" t="e">
        <v>#N/A</v>
      </c>
      <c r="R372" s="24" t="e">
        <v>#N/A</v>
      </c>
      <c r="S372" s="24" t="e">
        <v>#N/A</v>
      </c>
      <c r="T372" s="24" t="e">
        <v>#N/A</v>
      </c>
    </row>
    <row r="373" ht="15.75" customHeight="1">
      <c r="A373" s="24">
        <v>370.0</v>
      </c>
      <c r="B373" s="24" t="s">
        <v>416</v>
      </c>
      <c r="C373" s="24" t="s">
        <v>416</v>
      </c>
      <c r="D373" s="24" t="s">
        <v>416</v>
      </c>
      <c r="E373" s="24" t="s">
        <v>416</v>
      </c>
      <c r="F373" s="24" t="s">
        <v>416</v>
      </c>
      <c r="G373" s="24" t="s">
        <v>416</v>
      </c>
      <c r="H373" s="24" t="s">
        <v>416</v>
      </c>
      <c r="I373" s="24" t="s">
        <v>740</v>
      </c>
      <c r="J373" s="24" t="s">
        <v>20</v>
      </c>
      <c r="K373" s="24" t="e">
        <v>#N/A</v>
      </c>
      <c r="L373" s="24" t="e">
        <v>#N/A</v>
      </c>
      <c r="M373" s="24">
        <v>225.0</v>
      </c>
      <c r="N373" s="24" t="e">
        <v>#N/A</v>
      </c>
      <c r="O373" s="24">
        <v>225.0</v>
      </c>
      <c r="P373" s="24" t="e">
        <v>#N/A</v>
      </c>
      <c r="Q373" s="24" t="e">
        <v>#N/A</v>
      </c>
      <c r="R373" s="24" t="e">
        <v>#N/A</v>
      </c>
      <c r="S373" s="24" t="e">
        <v>#N/A</v>
      </c>
      <c r="T373" s="24" t="e">
        <v>#N/A</v>
      </c>
    </row>
    <row r="374" ht="15.75" customHeight="1">
      <c r="A374" s="24">
        <v>371.0</v>
      </c>
      <c r="B374" s="24" t="s">
        <v>393</v>
      </c>
      <c r="C374" s="24" t="s">
        <v>393</v>
      </c>
      <c r="D374" s="24" t="s">
        <v>393</v>
      </c>
      <c r="E374" s="24" t="s">
        <v>393</v>
      </c>
      <c r="F374" s="24" t="s">
        <v>393</v>
      </c>
      <c r="G374" s="24" t="s">
        <v>393</v>
      </c>
      <c r="H374" s="24" t="s">
        <v>393</v>
      </c>
      <c r="I374" s="24" t="s">
        <v>740</v>
      </c>
      <c r="J374" s="24" t="s">
        <v>18</v>
      </c>
      <c r="K374" s="24" t="e">
        <v>#N/A</v>
      </c>
      <c r="L374" s="24">
        <v>330.0</v>
      </c>
      <c r="M374" s="24">
        <v>215.0</v>
      </c>
      <c r="N374" s="24" t="e">
        <v>#N/A</v>
      </c>
      <c r="O374" s="24">
        <v>215.0</v>
      </c>
      <c r="P374" s="24" t="e">
        <v>#N/A</v>
      </c>
      <c r="Q374" s="24" t="e">
        <v>#N/A</v>
      </c>
      <c r="R374" s="24" t="e">
        <v>#N/A</v>
      </c>
      <c r="S374" s="24" t="e">
        <v>#N/A</v>
      </c>
      <c r="T374" s="24" t="e">
        <v>#N/A</v>
      </c>
    </row>
    <row r="375" ht="15.75" customHeight="1">
      <c r="A375" s="24">
        <v>372.0</v>
      </c>
      <c r="B375" s="24" t="s">
        <v>962</v>
      </c>
      <c r="C375" s="24" t="s">
        <v>962</v>
      </c>
      <c r="D375" s="24" t="s">
        <v>962</v>
      </c>
      <c r="E375" s="24" t="s">
        <v>962</v>
      </c>
      <c r="F375" s="24" t="s">
        <v>962</v>
      </c>
      <c r="G375" s="24" t="s">
        <v>962</v>
      </c>
      <c r="H375" s="24" t="s">
        <v>962</v>
      </c>
      <c r="I375" s="24" t="s">
        <v>964</v>
      </c>
      <c r="J375" s="24" t="s">
        <v>81</v>
      </c>
      <c r="K375" s="24" t="e">
        <v>#N/A</v>
      </c>
      <c r="L375" s="24" t="e">
        <v>#N/A</v>
      </c>
      <c r="M375" s="24" t="e">
        <v>#N/A</v>
      </c>
      <c r="N375" s="24" t="e">
        <v>#N/A</v>
      </c>
      <c r="O375" s="24" t="e">
        <v>#N/A</v>
      </c>
      <c r="P375" s="24" t="e">
        <v>#N/A</v>
      </c>
      <c r="Q375" s="24" t="e">
        <v>#N/A</v>
      </c>
      <c r="R375" s="24" t="e">
        <v>#N/A</v>
      </c>
      <c r="S375" s="24" t="e">
        <v>#N/A</v>
      </c>
      <c r="T375" s="24" t="e">
        <v>#N/A</v>
      </c>
    </row>
    <row r="376" ht="15.75" customHeight="1">
      <c r="A376" s="24">
        <v>373.0</v>
      </c>
      <c r="B376" s="24" t="s">
        <v>965</v>
      </c>
      <c r="C376" s="24" t="s">
        <v>965</v>
      </c>
      <c r="D376" s="24" t="s">
        <v>965</v>
      </c>
      <c r="E376" s="24" t="s">
        <v>965</v>
      </c>
      <c r="F376" s="24" t="s">
        <v>965</v>
      </c>
      <c r="G376" s="24" t="s">
        <v>965</v>
      </c>
      <c r="H376" s="24" t="s">
        <v>965</v>
      </c>
      <c r="I376" s="24" t="s">
        <v>34</v>
      </c>
      <c r="J376" s="24" t="s">
        <v>117</v>
      </c>
      <c r="K376" s="24">
        <v>150.97</v>
      </c>
      <c r="L376" s="24" t="e">
        <v>#N/A</v>
      </c>
      <c r="M376" s="24" t="e">
        <v>#N/A</v>
      </c>
      <c r="N376" s="24" t="e">
        <v>#N/A</v>
      </c>
      <c r="O376" s="24" t="e">
        <v>#N/A</v>
      </c>
      <c r="P376" s="24" t="e">
        <v>#N/A</v>
      </c>
      <c r="Q376" s="24" t="e">
        <v>#N/A</v>
      </c>
      <c r="R376" s="24" t="e">
        <v>#N/A</v>
      </c>
      <c r="S376" s="24" t="e">
        <v>#N/A</v>
      </c>
      <c r="T376" s="24" t="e">
        <v>#N/A</v>
      </c>
    </row>
    <row r="377" ht="15.75" customHeight="1">
      <c r="A377" s="24">
        <v>374.0</v>
      </c>
      <c r="B377" s="24" t="s">
        <v>967</v>
      </c>
      <c r="C377" s="24" t="s">
        <v>967</v>
      </c>
      <c r="D377" s="24" t="s">
        <v>967</v>
      </c>
      <c r="E377" s="24" t="s">
        <v>967</v>
      </c>
      <c r="F377" s="24" t="s">
        <v>967</v>
      </c>
      <c r="G377" s="24" t="s">
        <v>967</v>
      </c>
      <c r="H377" s="24" t="s">
        <v>967</v>
      </c>
      <c r="I377" s="24" t="e">
        <v>#N/A</v>
      </c>
      <c r="J377" s="24" t="e">
        <v>#N/A</v>
      </c>
      <c r="K377" s="24">
        <v>150.97</v>
      </c>
      <c r="L377" s="24" t="e">
        <v>#N/A</v>
      </c>
      <c r="M377" s="24" t="e">
        <v>#N/A</v>
      </c>
      <c r="N377" s="24" t="e">
        <v>#N/A</v>
      </c>
      <c r="O377" s="24" t="e">
        <v>#N/A</v>
      </c>
      <c r="P377" s="24" t="e">
        <v>#N/A</v>
      </c>
      <c r="Q377" s="24" t="e">
        <v>#N/A</v>
      </c>
      <c r="R377" s="24" t="e">
        <v>#N/A</v>
      </c>
      <c r="S377" s="24" t="e">
        <v>#N/A</v>
      </c>
      <c r="T377" s="24" t="e">
        <v>#N/A</v>
      </c>
    </row>
    <row r="378" ht="15.75" customHeight="1">
      <c r="A378" s="24">
        <v>375.0</v>
      </c>
      <c r="B378" s="24" t="s">
        <v>315</v>
      </c>
      <c r="C378" s="24" t="s">
        <v>315</v>
      </c>
      <c r="D378" s="24" t="s">
        <v>315</v>
      </c>
      <c r="E378" s="24" t="s">
        <v>315</v>
      </c>
      <c r="F378" s="24" t="s">
        <v>315</v>
      </c>
      <c r="G378" s="24" t="s">
        <v>315</v>
      </c>
      <c r="H378" s="24" t="s">
        <v>315</v>
      </c>
      <c r="I378" s="24" t="s">
        <v>34</v>
      </c>
      <c r="J378" s="24" t="s">
        <v>31</v>
      </c>
      <c r="K378" s="24">
        <v>150.9</v>
      </c>
      <c r="L378" s="24">
        <v>280.0</v>
      </c>
      <c r="M378" s="24">
        <v>936.0</v>
      </c>
      <c r="N378" s="24">
        <v>246.0</v>
      </c>
      <c r="O378" s="24">
        <v>598.5</v>
      </c>
      <c r="P378" s="24" t="e">
        <v>#N/A</v>
      </c>
      <c r="Q378" s="24">
        <v>270.28</v>
      </c>
      <c r="R378" s="24">
        <v>42.07</v>
      </c>
      <c r="S378" s="24" t="e">
        <v>#N/A</v>
      </c>
      <c r="T378" s="24" t="e">
        <v>#N/A</v>
      </c>
    </row>
    <row r="379" ht="15.75" customHeight="1">
      <c r="A379" s="24">
        <v>376.0</v>
      </c>
      <c r="B379" s="24" t="s">
        <v>970</v>
      </c>
      <c r="C379" s="24" t="s">
        <v>970</v>
      </c>
      <c r="D379" s="24" t="s">
        <v>970</v>
      </c>
      <c r="E379" s="24" t="s">
        <v>970</v>
      </c>
      <c r="F379" s="24" t="s">
        <v>970</v>
      </c>
      <c r="G379" s="24" t="s">
        <v>970</v>
      </c>
      <c r="H379" s="24" t="s">
        <v>970</v>
      </c>
      <c r="I379" s="24" t="s">
        <v>34</v>
      </c>
      <c r="J379" s="24" t="s">
        <v>85</v>
      </c>
      <c r="K379" s="24">
        <v>150.95</v>
      </c>
      <c r="L379" s="24">
        <v>296.0</v>
      </c>
      <c r="M379" s="24">
        <v>933.0</v>
      </c>
      <c r="N379" s="24">
        <v>293.0</v>
      </c>
      <c r="O379" s="24">
        <v>933.0</v>
      </c>
      <c r="P379" s="24" t="e">
        <v>#N/A</v>
      </c>
      <c r="Q379" s="24" t="e">
        <v>#N/A</v>
      </c>
      <c r="R379" s="24" t="e">
        <v>#N/A</v>
      </c>
      <c r="S379" s="24" t="e">
        <v>#N/A</v>
      </c>
      <c r="T379" s="24" t="e">
        <v>#N/A</v>
      </c>
    </row>
    <row r="380" ht="15.75" customHeight="1">
      <c r="A380" s="24">
        <v>377.0</v>
      </c>
      <c r="B380" s="24" t="s">
        <v>972</v>
      </c>
      <c r="C380" s="24" t="s">
        <v>972</v>
      </c>
      <c r="D380" s="24" t="s">
        <v>972</v>
      </c>
      <c r="E380" s="24" t="s">
        <v>972</v>
      </c>
      <c r="F380" s="24" t="s">
        <v>972</v>
      </c>
      <c r="G380" s="24" t="s">
        <v>972</v>
      </c>
      <c r="H380" s="24" t="s">
        <v>972</v>
      </c>
      <c r="I380" s="24" t="s">
        <v>34</v>
      </c>
      <c r="J380" s="24" t="s">
        <v>117</v>
      </c>
      <c r="K380" s="24">
        <v>150.96</v>
      </c>
      <c r="L380" s="24" t="e">
        <v>#N/A</v>
      </c>
      <c r="M380" s="24" t="e">
        <v>#N/A</v>
      </c>
      <c r="N380" s="24" t="e">
        <v>#N/A</v>
      </c>
      <c r="O380" s="24" t="e">
        <v>#N/A</v>
      </c>
      <c r="P380" s="24" t="e">
        <v>#N/A</v>
      </c>
      <c r="Q380" s="24" t="e">
        <v>#N/A</v>
      </c>
      <c r="R380" s="24" t="e">
        <v>#N/A</v>
      </c>
      <c r="S380" s="24" t="e">
        <v>#N/A</v>
      </c>
      <c r="T380" s="24" t="e">
        <v>#N/A</v>
      </c>
    </row>
    <row r="381" ht="15.75" customHeight="1">
      <c r="A381" s="24">
        <v>378.0</v>
      </c>
      <c r="B381" s="24" t="s">
        <v>974</v>
      </c>
      <c r="C381" s="24" t="s">
        <v>974</v>
      </c>
      <c r="D381" s="24" t="s">
        <v>1448</v>
      </c>
      <c r="E381" s="24" t="s">
        <v>1448</v>
      </c>
      <c r="F381" s="24" t="s">
        <v>974</v>
      </c>
      <c r="G381" s="24" t="s">
        <v>974</v>
      </c>
      <c r="H381" s="24" t="s">
        <v>974</v>
      </c>
      <c r="I381" s="24" t="s">
        <v>34</v>
      </c>
      <c r="J381" s="24" t="s">
        <v>58</v>
      </c>
      <c r="K381" s="24" t="e">
        <v>#N/A</v>
      </c>
      <c r="L381" s="24" t="e">
        <v>#N/A</v>
      </c>
      <c r="M381" s="24">
        <v>975.0</v>
      </c>
      <c r="N381" s="24" t="e">
        <v>#N/A</v>
      </c>
      <c r="O381" s="24">
        <v>975.0</v>
      </c>
      <c r="P381" s="24" t="e">
        <v>#N/A</v>
      </c>
      <c r="Q381" s="24" t="e">
        <v>#N/A</v>
      </c>
      <c r="R381" s="24" t="e">
        <v>#N/A</v>
      </c>
      <c r="S381" s="24" t="e">
        <v>#N/A</v>
      </c>
      <c r="T381" s="24" t="e">
        <v>#N/A</v>
      </c>
    </row>
    <row r="382" ht="15.75" customHeight="1">
      <c r="A382" s="24">
        <v>379.0</v>
      </c>
      <c r="B382" s="24" t="s">
        <v>976</v>
      </c>
      <c r="C382" s="24" t="s">
        <v>976</v>
      </c>
      <c r="D382" s="24" t="s">
        <v>976</v>
      </c>
      <c r="E382" s="24" t="s">
        <v>976</v>
      </c>
      <c r="F382" s="24" t="s">
        <v>976</v>
      </c>
      <c r="G382" s="24" t="s">
        <v>976</v>
      </c>
      <c r="H382" s="24" t="s">
        <v>976</v>
      </c>
      <c r="I382" s="24" t="s">
        <v>61</v>
      </c>
      <c r="J382" s="24" t="s">
        <v>23</v>
      </c>
      <c r="K382" s="24" t="e">
        <v>#N/A</v>
      </c>
      <c r="L382" s="24" t="e">
        <v>#N/A</v>
      </c>
      <c r="M382" s="24">
        <v>310.0</v>
      </c>
      <c r="N382" s="24" t="e">
        <v>#N/A</v>
      </c>
      <c r="O382" s="24">
        <v>310.0</v>
      </c>
      <c r="P382" s="24" t="e">
        <v>#N/A</v>
      </c>
      <c r="Q382" s="24" t="e">
        <v>#N/A</v>
      </c>
      <c r="R382" s="24" t="e">
        <v>#N/A</v>
      </c>
      <c r="S382" s="24" t="e">
        <v>#N/A</v>
      </c>
      <c r="T382" s="24" t="e">
        <v>#N/A</v>
      </c>
    </row>
    <row r="383" ht="15.75" customHeight="1">
      <c r="A383" s="24">
        <v>380.0</v>
      </c>
      <c r="B383" s="24" t="s">
        <v>978</v>
      </c>
      <c r="C383" s="24" t="s">
        <v>978</v>
      </c>
      <c r="D383" s="24" t="s">
        <v>978</v>
      </c>
      <c r="E383" s="24" t="s">
        <v>978</v>
      </c>
      <c r="F383" s="24" t="s">
        <v>978</v>
      </c>
      <c r="G383" s="24" t="s">
        <v>978</v>
      </c>
      <c r="H383" s="24" t="s">
        <v>978</v>
      </c>
      <c r="I383" s="24" t="s">
        <v>34</v>
      </c>
      <c r="J383" s="24" t="s">
        <v>39</v>
      </c>
      <c r="K383" s="24" t="e">
        <v>#N/A</v>
      </c>
      <c r="L383" s="24" t="e">
        <v>#N/A</v>
      </c>
      <c r="M383" s="24">
        <v>945.0</v>
      </c>
      <c r="N383" s="24" t="e">
        <v>#N/A</v>
      </c>
      <c r="O383" s="24">
        <v>945.0</v>
      </c>
      <c r="P383" s="24" t="e">
        <v>#N/A</v>
      </c>
      <c r="Q383" s="24" t="e">
        <v>#N/A</v>
      </c>
      <c r="R383" s="24" t="e">
        <v>#N/A</v>
      </c>
      <c r="S383" s="24" t="e">
        <v>#N/A</v>
      </c>
      <c r="T383" s="24" t="e">
        <v>#N/A</v>
      </c>
    </row>
    <row r="384" ht="15.75" customHeight="1">
      <c r="A384" s="24">
        <v>381.0</v>
      </c>
      <c r="B384" s="24" t="s">
        <v>980</v>
      </c>
      <c r="C384" s="24" t="s">
        <v>980</v>
      </c>
      <c r="D384" s="24" t="s">
        <v>980</v>
      </c>
      <c r="E384" s="24" t="s">
        <v>980</v>
      </c>
      <c r="F384" s="24" t="s">
        <v>980</v>
      </c>
      <c r="G384" s="24" t="s">
        <v>980</v>
      </c>
      <c r="H384" s="24" t="s">
        <v>980</v>
      </c>
      <c r="I384" s="24" t="s">
        <v>34</v>
      </c>
      <c r="J384" s="24" t="s">
        <v>111</v>
      </c>
      <c r="K384" s="24">
        <v>150.96</v>
      </c>
      <c r="L384" s="24">
        <v>292.0</v>
      </c>
      <c r="M384" s="24">
        <v>937.0</v>
      </c>
      <c r="N384" s="24">
        <v>274.0</v>
      </c>
      <c r="O384" s="24">
        <v>614.0</v>
      </c>
      <c r="P384" s="24" t="e">
        <v>#N/A</v>
      </c>
      <c r="Q384" s="24">
        <v>277.86</v>
      </c>
      <c r="R384" s="24">
        <v>26.715</v>
      </c>
      <c r="S384" s="24" t="e">
        <v>#N/A</v>
      </c>
      <c r="T384" s="24" t="e">
        <v>#N/A</v>
      </c>
    </row>
    <row r="385" ht="15.75" customHeight="1">
      <c r="A385" s="24">
        <v>382.0</v>
      </c>
      <c r="B385" s="24" t="s">
        <v>982</v>
      </c>
      <c r="C385" s="24" t="s">
        <v>982</v>
      </c>
      <c r="D385" s="24" t="s">
        <v>982</v>
      </c>
      <c r="E385" s="24" t="s">
        <v>982</v>
      </c>
      <c r="F385" s="24" t="s">
        <v>982</v>
      </c>
      <c r="G385" s="24" t="s">
        <v>982</v>
      </c>
      <c r="H385" s="24" t="s">
        <v>982</v>
      </c>
      <c r="I385" s="24" t="s">
        <v>61</v>
      </c>
      <c r="J385" s="24" t="s">
        <v>70</v>
      </c>
      <c r="K385" s="24" t="e">
        <v>#N/A</v>
      </c>
      <c r="L385" s="24" t="e">
        <v>#N/A</v>
      </c>
      <c r="M385" s="24">
        <v>378.0</v>
      </c>
      <c r="N385" s="24" t="e">
        <v>#N/A</v>
      </c>
      <c r="O385" s="24">
        <v>378.0</v>
      </c>
      <c r="P385" s="24" t="e">
        <v>#N/A</v>
      </c>
      <c r="Q385" s="24" t="e">
        <v>#N/A</v>
      </c>
      <c r="R385" s="24" t="e">
        <v>#N/A</v>
      </c>
      <c r="S385" s="24" t="e">
        <v>#N/A</v>
      </c>
      <c r="T385" s="24" t="e">
        <v>#N/A</v>
      </c>
    </row>
    <row r="386" ht="15.75" customHeight="1">
      <c r="A386" s="24">
        <v>383.0</v>
      </c>
      <c r="B386" s="24" t="s">
        <v>984</v>
      </c>
      <c r="C386" s="24" t="s">
        <v>984</v>
      </c>
      <c r="D386" s="24" t="s">
        <v>984</v>
      </c>
      <c r="E386" s="24" t="s">
        <v>984</v>
      </c>
      <c r="F386" s="24" t="s">
        <v>984</v>
      </c>
      <c r="G386" s="24" t="s">
        <v>984</v>
      </c>
      <c r="H386" s="24" t="s">
        <v>984</v>
      </c>
      <c r="I386" s="24" t="s">
        <v>61</v>
      </c>
      <c r="J386" s="24" t="s">
        <v>53</v>
      </c>
      <c r="K386" s="24" t="e">
        <v>#N/A</v>
      </c>
      <c r="L386" s="24" t="e">
        <v>#N/A</v>
      </c>
      <c r="M386" s="24">
        <v>511.0</v>
      </c>
      <c r="N386" s="24" t="e">
        <v>#N/A</v>
      </c>
      <c r="O386" s="24">
        <v>511.0</v>
      </c>
      <c r="P386" s="24" t="e">
        <v>#N/A</v>
      </c>
      <c r="Q386" s="24" t="e">
        <v>#N/A</v>
      </c>
      <c r="R386" s="24" t="e">
        <v>#N/A</v>
      </c>
      <c r="S386" s="24" t="e">
        <v>#N/A</v>
      </c>
      <c r="T386" s="24" t="e">
        <v>#N/A</v>
      </c>
    </row>
    <row r="387" ht="15.75" customHeight="1">
      <c r="A387" s="24">
        <v>384.0</v>
      </c>
      <c r="B387" s="24" t="s">
        <v>986</v>
      </c>
      <c r="C387" s="24" t="s">
        <v>986</v>
      </c>
      <c r="D387" s="24" t="s">
        <v>986</v>
      </c>
      <c r="E387" s="24" t="s">
        <v>986</v>
      </c>
      <c r="F387" s="24" t="s">
        <v>986</v>
      </c>
      <c r="G387" s="24" t="s">
        <v>986</v>
      </c>
      <c r="H387" s="24" t="s">
        <v>986</v>
      </c>
      <c r="I387" s="24" t="s">
        <v>34</v>
      </c>
      <c r="J387" s="24" t="s">
        <v>53</v>
      </c>
      <c r="K387" s="24" t="e">
        <v>#N/A</v>
      </c>
      <c r="L387" s="24" t="e">
        <v>#N/A</v>
      </c>
      <c r="M387" s="24">
        <v>613.0</v>
      </c>
      <c r="N387" s="24" t="e">
        <v>#N/A</v>
      </c>
      <c r="O387" s="24">
        <v>613.0</v>
      </c>
      <c r="P387" s="24" t="e">
        <v>#N/A</v>
      </c>
      <c r="Q387" s="24" t="e">
        <v>#N/A</v>
      </c>
      <c r="R387" s="24" t="e">
        <v>#N/A</v>
      </c>
      <c r="S387" s="24" t="e">
        <v>#N/A</v>
      </c>
      <c r="T387" s="24" t="e">
        <v>#N/A</v>
      </c>
    </row>
    <row r="388" ht="15.75" customHeight="1">
      <c r="A388" s="24">
        <v>385.0</v>
      </c>
      <c r="B388" s="24" t="s">
        <v>988</v>
      </c>
      <c r="C388" s="24" t="s">
        <v>988</v>
      </c>
      <c r="D388" s="24" t="s">
        <v>988</v>
      </c>
      <c r="E388" s="24" t="s">
        <v>988</v>
      </c>
      <c r="F388" s="24" t="s">
        <v>988</v>
      </c>
      <c r="G388" s="24" t="s">
        <v>988</v>
      </c>
      <c r="H388" s="24" t="s">
        <v>988</v>
      </c>
      <c r="I388" s="24" t="s">
        <v>61</v>
      </c>
      <c r="J388" s="24" t="s">
        <v>31</v>
      </c>
      <c r="K388" s="24">
        <v>150.8</v>
      </c>
      <c r="L388" s="24" t="e">
        <v>#N/A</v>
      </c>
      <c r="M388" s="24">
        <v>354.0</v>
      </c>
      <c r="N388" s="24" t="e">
        <v>#N/A</v>
      </c>
      <c r="O388" s="24">
        <v>354.0</v>
      </c>
      <c r="P388" s="24" t="e">
        <v>#N/A</v>
      </c>
      <c r="Q388" s="24" t="e">
        <v>#N/A</v>
      </c>
      <c r="R388" s="24" t="e">
        <v>#N/A</v>
      </c>
      <c r="S388" s="24" t="e">
        <v>#N/A</v>
      </c>
      <c r="T388" s="24" t="e">
        <v>#N/A</v>
      </c>
    </row>
    <row r="389" ht="15.75" customHeight="1">
      <c r="A389" s="24">
        <v>386.0</v>
      </c>
      <c r="B389" s="22" t="s">
        <v>990</v>
      </c>
      <c r="C389" s="22" t="s">
        <v>990</v>
      </c>
      <c r="D389" s="22" t="s">
        <v>990</v>
      </c>
      <c r="E389" s="22" t="s">
        <v>990</v>
      </c>
      <c r="F389" s="22" t="s">
        <v>990</v>
      </c>
      <c r="G389" s="22" t="s">
        <v>990</v>
      </c>
      <c r="H389" s="22" t="s">
        <v>990</v>
      </c>
      <c r="I389" s="24" t="s">
        <v>17</v>
      </c>
      <c r="J389" s="24" t="s">
        <v>83</v>
      </c>
      <c r="K389" s="24" t="e">
        <v>#N/A</v>
      </c>
      <c r="L389" s="24" t="e">
        <v>#N/A</v>
      </c>
      <c r="M389" s="24">
        <v>717.0</v>
      </c>
      <c r="N389" s="24" t="e">
        <v>#N/A</v>
      </c>
      <c r="O389" s="24">
        <v>717.0</v>
      </c>
      <c r="P389" s="24" t="e">
        <v>#N/A</v>
      </c>
      <c r="Q389" s="24" t="e">
        <v>#N/A</v>
      </c>
      <c r="R389" s="24" t="e">
        <v>#N/A</v>
      </c>
      <c r="S389" s="24" t="e">
        <v>#N/A</v>
      </c>
      <c r="T389" s="24" t="e">
        <v>#N/A</v>
      </c>
    </row>
    <row r="390" ht="15.75" customHeight="1">
      <c r="A390" s="24">
        <v>387.0</v>
      </c>
      <c r="B390" s="24" t="s">
        <v>992</v>
      </c>
      <c r="C390" s="24" t="s">
        <v>992</v>
      </c>
      <c r="D390" s="24" t="s">
        <v>992</v>
      </c>
      <c r="E390" s="24" t="s">
        <v>992</v>
      </c>
      <c r="F390" s="24" t="s">
        <v>992</v>
      </c>
      <c r="G390" s="24" t="s">
        <v>992</v>
      </c>
      <c r="H390" s="24" t="s">
        <v>992</v>
      </c>
      <c r="I390" s="24" t="s">
        <v>61</v>
      </c>
      <c r="J390" s="24" t="s">
        <v>20</v>
      </c>
      <c r="K390" s="24">
        <v>150.94</v>
      </c>
      <c r="L390" s="24">
        <v>370.0</v>
      </c>
      <c r="M390" s="24">
        <v>542.0</v>
      </c>
      <c r="N390" s="24" t="e">
        <v>#N/A</v>
      </c>
      <c r="O390" s="24">
        <v>441.5</v>
      </c>
      <c r="P390" s="24" t="e">
        <v>#N/A</v>
      </c>
      <c r="Q390" s="24" t="e">
        <v>#N/A</v>
      </c>
      <c r="R390" s="24" t="e">
        <v>#N/A</v>
      </c>
      <c r="S390" s="24" t="e">
        <v>#N/A</v>
      </c>
      <c r="T390" s="24" t="e">
        <v>#N/A</v>
      </c>
    </row>
    <row r="391" ht="15.75" customHeight="1">
      <c r="A391" s="24">
        <v>388.0</v>
      </c>
      <c r="B391" s="24" t="s">
        <v>994</v>
      </c>
      <c r="C391" s="24" t="s">
        <v>994</v>
      </c>
      <c r="D391" s="24" t="s">
        <v>994</v>
      </c>
      <c r="E391" s="24" t="s">
        <v>994</v>
      </c>
      <c r="F391" s="24" t="s">
        <v>994</v>
      </c>
      <c r="G391" s="24" t="s">
        <v>994</v>
      </c>
      <c r="H391" s="24" t="s">
        <v>994</v>
      </c>
      <c r="I391" s="24" t="s">
        <v>61</v>
      </c>
      <c r="J391" s="24" t="s">
        <v>39</v>
      </c>
      <c r="K391" s="24">
        <v>150.93</v>
      </c>
      <c r="L391" s="24" t="e">
        <v>#N/A</v>
      </c>
      <c r="M391" s="24">
        <v>473.0</v>
      </c>
      <c r="N391" s="24" t="e">
        <v>#N/A</v>
      </c>
      <c r="O391" s="24">
        <v>473.0</v>
      </c>
      <c r="P391" s="24" t="e">
        <v>#N/A</v>
      </c>
      <c r="Q391" s="24" t="e">
        <v>#N/A</v>
      </c>
      <c r="R391" s="24" t="e">
        <v>#N/A</v>
      </c>
      <c r="S391" s="24" t="e">
        <v>#N/A</v>
      </c>
      <c r="T391" s="24" t="e">
        <v>#N/A</v>
      </c>
    </row>
    <row r="392" ht="15.75" customHeight="1">
      <c r="A392" s="24">
        <v>389.0</v>
      </c>
      <c r="B392" s="24" t="s">
        <v>996</v>
      </c>
      <c r="C392" s="24" t="s">
        <v>996</v>
      </c>
      <c r="D392" s="24" t="s">
        <v>996</v>
      </c>
      <c r="E392" s="24" t="s">
        <v>996</v>
      </c>
      <c r="F392" s="24" t="s">
        <v>996</v>
      </c>
      <c r="G392" s="24" t="s">
        <v>996</v>
      </c>
      <c r="H392" s="24" t="s">
        <v>996</v>
      </c>
      <c r="I392" s="24" t="s">
        <v>17</v>
      </c>
      <c r="J392" s="24" t="s">
        <v>64</v>
      </c>
      <c r="K392" s="24">
        <v>150.62</v>
      </c>
      <c r="L392" s="24">
        <v>367.0</v>
      </c>
      <c r="M392" s="24">
        <v>277.0</v>
      </c>
      <c r="N392" s="24" t="e">
        <v>#N/A</v>
      </c>
      <c r="O392" s="24">
        <v>309.5</v>
      </c>
      <c r="P392" s="24" t="e">
        <v>#N/A</v>
      </c>
      <c r="Q392" s="24" t="e">
        <v>#N/A</v>
      </c>
      <c r="R392" s="24" t="e">
        <v>#N/A</v>
      </c>
      <c r="S392" s="24" t="e">
        <v>#N/A</v>
      </c>
      <c r="T392" s="24" t="e">
        <v>#N/A</v>
      </c>
    </row>
    <row r="393" ht="15.75" customHeight="1">
      <c r="A393" s="24">
        <v>390.0</v>
      </c>
      <c r="B393" s="24" t="s">
        <v>998</v>
      </c>
      <c r="C393" s="24" t="s">
        <v>998</v>
      </c>
      <c r="D393" s="24" t="s">
        <v>1604</v>
      </c>
      <c r="E393" s="24" t="s">
        <v>1604</v>
      </c>
      <c r="F393" s="24" t="s">
        <v>998</v>
      </c>
      <c r="G393" s="24" t="s">
        <v>998</v>
      </c>
      <c r="H393" s="24" t="s">
        <v>998</v>
      </c>
      <c r="I393" s="24" t="s">
        <v>17</v>
      </c>
      <c r="J393" s="24" t="s">
        <v>36</v>
      </c>
      <c r="K393" s="24">
        <v>150.97</v>
      </c>
      <c r="L393" s="24" t="e">
        <v>#N/A</v>
      </c>
      <c r="M393" s="24">
        <v>660.0</v>
      </c>
      <c r="N393" s="24" t="e">
        <v>#N/A</v>
      </c>
      <c r="O393" s="24">
        <v>660.0</v>
      </c>
      <c r="P393" s="24" t="e">
        <v>#N/A</v>
      </c>
      <c r="Q393" s="24" t="e">
        <v>#N/A</v>
      </c>
      <c r="R393" s="24" t="e">
        <v>#N/A</v>
      </c>
      <c r="S393" s="24" t="e">
        <v>#N/A</v>
      </c>
      <c r="T393" s="24" t="e">
        <v>#N/A</v>
      </c>
    </row>
    <row r="394" ht="15.75" customHeight="1">
      <c r="A394" s="24">
        <v>391.0</v>
      </c>
      <c r="B394" s="24" t="s">
        <v>1000</v>
      </c>
      <c r="C394" s="24" t="s">
        <v>386</v>
      </c>
      <c r="D394" s="24" t="s">
        <v>386</v>
      </c>
      <c r="E394" s="24" t="s">
        <v>386</v>
      </c>
      <c r="F394" s="24" t="s">
        <v>386</v>
      </c>
      <c r="G394" s="24" t="s">
        <v>386</v>
      </c>
      <c r="H394" s="24" t="s">
        <v>1000</v>
      </c>
      <c r="I394" s="24" t="s">
        <v>34</v>
      </c>
      <c r="J394" s="24" t="s">
        <v>36</v>
      </c>
      <c r="K394" s="24">
        <v>150.97</v>
      </c>
      <c r="L394" s="24" t="e">
        <v>#N/A</v>
      </c>
      <c r="M394" s="24">
        <v>592.0</v>
      </c>
      <c r="N394" s="24" t="e">
        <v>#N/A</v>
      </c>
      <c r="O394" s="24">
        <v>592.0</v>
      </c>
      <c r="P394" s="24" t="e">
        <v>#N/A</v>
      </c>
      <c r="Q394" s="24" t="e">
        <v>#N/A</v>
      </c>
      <c r="R394" s="24" t="e">
        <v>#N/A</v>
      </c>
      <c r="S394" s="24" t="e">
        <v>#N/A</v>
      </c>
      <c r="T394" s="24" t="e">
        <v>#N/A</v>
      </c>
    </row>
    <row r="395" ht="15.75" customHeight="1">
      <c r="A395" s="24">
        <v>392.0</v>
      </c>
      <c r="B395" s="24" t="s">
        <v>1002</v>
      </c>
      <c r="C395" s="24" t="s">
        <v>1002</v>
      </c>
      <c r="D395" s="24" t="s">
        <v>1002</v>
      </c>
      <c r="E395" s="24" t="s">
        <v>1002</v>
      </c>
      <c r="F395" s="24" t="s">
        <v>1002</v>
      </c>
      <c r="G395" s="24" t="s">
        <v>1002</v>
      </c>
      <c r="H395" s="24" t="s">
        <v>1002</v>
      </c>
      <c r="I395" s="24" t="s">
        <v>34</v>
      </c>
      <c r="J395" s="24" t="s">
        <v>39</v>
      </c>
      <c r="K395" s="24">
        <v>150.75</v>
      </c>
      <c r="L395" s="24">
        <v>298.0</v>
      </c>
      <c r="M395" s="24">
        <v>941.0</v>
      </c>
      <c r="N395" s="24">
        <v>288.0</v>
      </c>
      <c r="O395" s="24">
        <v>628.0</v>
      </c>
      <c r="P395" s="24" t="e">
        <v>#N/A</v>
      </c>
      <c r="Q395" s="24">
        <v>227.81</v>
      </c>
      <c r="R395" s="24">
        <v>35.2025</v>
      </c>
      <c r="S395" s="24" t="e">
        <v>#N/A</v>
      </c>
      <c r="T395" s="24" t="e">
        <v>#N/A</v>
      </c>
    </row>
    <row r="396" ht="15.75" customHeight="1">
      <c r="A396" s="24">
        <v>393.0</v>
      </c>
      <c r="B396" s="24" t="s">
        <v>1004</v>
      </c>
      <c r="C396" s="24" t="s">
        <v>1004</v>
      </c>
      <c r="D396" s="24" t="s">
        <v>1004</v>
      </c>
      <c r="E396" s="24" t="s">
        <v>1004</v>
      </c>
      <c r="F396" s="24" t="s">
        <v>1004</v>
      </c>
      <c r="G396" s="24" t="s">
        <v>1004</v>
      </c>
      <c r="H396" s="24" t="s">
        <v>1004</v>
      </c>
      <c r="I396" s="24" t="s">
        <v>34</v>
      </c>
      <c r="J396" s="24" t="s">
        <v>27</v>
      </c>
      <c r="K396" s="24" t="e">
        <v>#N/A</v>
      </c>
      <c r="L396" s="24" t="e">
        <v>#N/A</v>
      </c>
      <c r="M396" s="24">
        <v>860.0</v>
      </c>
      <c r="N396" s="24" t="e">
        <v>#N/A</v>
      </c>
      <c r="O396" s="24">
        <v>860.0</v>
      </c>
      <c r="P396" s="24" t="e">
        <v>#N/A</v>
      </c>
      <c r="Q396" s="24" t="e">
        <v>#N/A</v>
      </c>
      <c r="R396" s="24" t="e">
        <v>#N/A</v>
      </c>
      <c r="S396" s="24" t="e">
        <v>#N/A</v>
      </c>
      <c r="T396" s="24" t="e">
        <v>#N/A</v>
      </c>
    </row>
    <row r="397" ht="15.75" customHeight="1">
      <c r="A397" s="24">
        <v>394.0</v>
      </c>
      <c r="B397" s="24" t="s">
        <v>1006</v>
      </c>
      <c r="C397" s="24" t="s">
        <v>1006</v>
      </c>
      <c r="D397" s="24" t="s">
        <v>1006</v>
      </c>
      <c r="E397" s="24" t="s">
        <v>1006</v>
      </c>
      <c r="F397" s="24" t="s">
        <v>1006</v>
      </c>
      <c r="G397" s="24" t="s">
        <v>1006</v>
      </c>
      <c r="H397" s="24" t="s">
        <v>1006</v>
      </c>
      <c r="I397" s="24" t="s">
        <v>61</v>
      </c>
      <c r="J397" s="24" t="s">
        <v>114</v>
      </c>
      <c r="K397" s="24">
        <v>150.95</v>
      </c>
      <c r="L397" s="24">
        <v>373.0</v>
      </c>
      <c r="M397" s="24">
        <v>389.0</v>
      </c>
      <c r="N397" s="24" t="e">
        <v>#N/A</v>
      </c>
      <c r="O397" s="24">
        <v>389.0</v>
      </c>
      <c r="P397" s="24" t="e">
        <v>#N/A</v>
      </c>
      <c r="Q397" s="24" t="e">
        <v>#N/A</v>
      </c>
      <c r="R397" s="24" t="e">
        <v>#N/A</v>
      </c>
      <c r="S397" s="24" t="e">
        <v>#N/A</v>
      </c>
      <c r="T397" s="24" t="e">
        <v>#N/A</v>
      </c>
    </row>
    <row r="398" ht="15.75" customHeight="1">
      <c r="A398" s="24">
        <v>395.0</v>
      </c>
      <c r="B398" s="24" t="s">
        <v>1008</v>
      </c>
      <c r="C398" s="24" t="s">
        <v>1008</v>
      </c>
      <c r="D398" s="24" t="s">
        <v>1008</v>
      </c>
      <c r="E398" s="24" t="s">
        <v>1008</v>
      </c>
      <c r="F398" s="24" t="s">
        <v>1008</v>
      </c>
      <c r="G398" s="24" t="s">
        <v>1008</v>
      </c>
      <c r="H398" s="24" t="s">
        <v>1008</v>
      </c>
      <c r="I398" s="24" t="s">
        <v>61</v>
      </c>
      <c r="J398" s="24" t="s">
        <v>81</v>
      </c>
      <c r="K398" s="24" t="e">
        <v>#N/A</v>
      </c>
      <c r="L398" s="24" t="e">
        <v>#N/A</v>
      </c>
      <c r="M398" s="24">
        <v>850.0</v>
      </c>
      <c r="N398" s="24" t="e">
        <v>#N/A</v>
      </c>
      <c r="O398" s="24">
        <v>850.0</v>
      </c>
      <c r="P398" s="24" t="e">
        <v>#N/A</v>
      </c>
      <c r="Q398" s="24" t="e">
        <v>#N/A</v>
      </c>
      <c r="R398" s="24" t="e">
        <v>#N/A</v>
      </c>
      <c r="S398" s="24" t="e">
        <v>#N/A</v>
      </c>
      <c r="T398" s="24" t="e">
        <v>#N/A</v>
      </c>
    </row>
    <row r="399" ht="15.75" customHeight="1">
      <c r="A399" s="24">
        <v>396.0</v>
      </c>
      <c r="B399" s="24" t="s">
        <v>1010</v>
      </c>
      <c r="C399" s="24" t="s">
        <v>1010</v>
      </c>
      <c r="D399" s="24" t="s">
        <v>1010</v>
      </c>
      <c r="E399" s="24" t="s">
        <v>1010</v>
      </c>
      <c r="F399" s="24" t="s">
        <v>1010</v>
      </c>
      <c r="G399" s="24" t="s">
        <v>1010</v>
      </c>
      <c r="H399" s="24" t="s">
        <v>1010</v>
      </c>
      <c r="I399" s="24" t="s">
        <v>34</v>
      </c>
      <c r="J399" s="24" t="s">
        <v>53</v>
      </c>
      <c r="K399" s="24" t="e">
        <v>#N/A</v>
      </c>
      <c r="L399" s="24" t="e">
        <v>#N/A</v>
      </c>
      <c r="M399" s="24">
        <v>558.0</v>
      </c>
      <c r="N399" s="24" t="e">
        <v>#N/A</v>
      </c>
      <c r="O399" s="24">
        <v>558.0</v>
      </c>
      <c r="P399" s="24" t="e">
        <v>#N/A</v>
      </c>
      <c r="Q399" s="24" t="e">
        <v>#N/A</v>
      </c>
      <c r="R399" s="24" t="e">
        <v>#N/A</v>
      </c>
      <c r="S399" s="24" t="e">
        <v>#N/A</v>
      </c>
      <c r="T399" s="24" t="e">
        <v>#N/A</v>
      </c>
    </row>
    <row r="400" ht="15.75" customHeight="1">
      <c r="A400" s="24">
        <v>397.0</v>
      </c>
      <c r="B400" s="24" t="s">
        <v>1012</v>
      </c>
      <c r="C400" s="24" t="s">
        <v>1012</v>
      </c>
      <c r="D400" s="24" t="s">
        <v>1012</v>
      </c>
      <c r="E400" s="24" t="s">
        <v>1012</v>
      </c>
      <c r="F400" s="24" t="s">
        <v>1012</v>
      </c>
      <c r="G400" s="24" t="s">
        <v>1012</v>
      </c>
      <c r="H400" s="24" t="s">
        <v>1012</v>
      </c>
      <c r="I400" s="24" t="e">
        <v>#N/A</v>
      </c>
      <c r="J400" s="24" t="e">
        <v>#N/A</v>
      </c>
      <c r="K400" s="24">
        <v>150.89</v>
      </c>
      <c r="L400" s="24" t="e">
        <v>#N/A</v>
      </c>
      <c r="M400" s="24" t="e">
        <v>#N/A</v>
      </c>
      <c r="N400" s="24" t="e">
        <v>#N/A</v>
      </c>
      <c r="O400" s="24" t="e">
        <v>#N/A</v>
      </c>
      <c r="P400" s="24" t="e">
        <v>#N/A</v>
      </c>
      <c r="Q400" s="24" t="e">
        <v>#N/A</v>
      </c>
      <c r="R400" s="24" t="e">
        <v>#N/A</v>
      </c>
      <c r="S400" s="24" t="e">
        <v>#N/A</v>
      </c>
      <c r="T400" s="24" t="e">
        <v>#N/A</v>
      </c>
    </row>
    <row r="401" ht="15.75" customHeight="1">
      <c r="A401" s="24">
        <v>398.0</v>
      </c>
      <c r="B401" s="24" t="s">
        <v>1014</v>
      </c>
      <c r="C401" s="24" t="s">
        <v>1014</v>
      </c>
      <c r="D401" s="24" t="s">
        <v>1014</v>
      </c>
      <c r="E401" s="24" t="s">
        <v>1014</v>
      </c>
      <c r="F401" s="24" t="s">
        <v>1014</v>
      </c>
      <c r="G401" s="24" t="s">
        <v>1014</v>
      </c>
      <c r="H401" s="24" t="s">
        <v>1014</v>
      </c>
      <c r="I401" s="24" t="e">
        <v>#N/A</v>
      </c>
      <c r="J401" s="24" t="e">
        <v>#N/A</v>
      </c>
      <c r="K401" s="24" t="e">
        <v>#N/A</v>
      </c>
      <c r="L401" s="24" t="e">
        <v>#N/A</v>
      </c>
      <c r="M401" s="24">
        <v>761.0</v>
      </c>
      <c r="N401" s="24" t="e">
        <v>#N/A</v>
      </c>
      <c r="O401" s="24">
        <v>761.0</v>
      </c>
      <c r="P401" s="24" t="e">
        <v>#N/A</v>
      </c>
      <c r="Q401" s="24" t="e">
        <v>#N/A</v>
      </c>
      <c r="R401" s="24" t="e">
        <v>#N/A</v>
      </c>
      <c r="S401" s="24" t="e">
        <v>#N/A</v>
      </c>
      <c r="T401" s="24" t="e">
        <v>#N/A</v>
      </c>
    </row>
    <row r="402" ht="15.75" customHeight="1">
      <c r="A402" s="24">
        <v>399.0</v>
      </c>
      <c r="B402" s="24" t="s">
        <v>1016</v>
      </c>
      <c r="C402" s="24" t="s">
        <v>1016</v>
      </c>
      <c r="D402" s="24" t="s">
        <v>1016</v>
      </c>
      <c r="E402" s="24" t="s">
        <v>1016</v>
      </c>
      <c r="F402" s="24" t="s">
        <v>1016</v>
      </c>
      <c r="G402" s="24" t="s">
        <v>1016</v>
      </c>
      <c r="H402" s="24" t="s">
        <v>1016</v>
      </c>
      <c r="I402" s="24" t="s">
        <v>61</v>
      </c>
      <c r="J402" s="24" t="s">
        <v>68</v>
      </c>
      <c r="K402" s="24">
        <v>150.97</v>
      </c>
      <c r="L402" s="24" t="e">
        <v>#N/A</v>
      </c>
      <c r="M402" s="24">
        <v>500.0</v>
      </c>
      <c r="N402" s="24" t="e">
        <v>#N/A</v>
      </c>
      <c r="O402" s="24">
        <v>500.0</v>
      </c>
      <c r="P402" s="24" t="e">
        <v>#N/A</v>
      </c>
      <c r="Q402" s="24" t="e">
        <v>#N/A</v>
      </c>
      <c r="R402" s="24" t="e">
        <v>#N/A</v>
      </c>
      <c r="S402" s="24" t="e">
        <v>#N/A</v>
      </c>
      <c r="T402" s="24" t="e">
        <v>#N/A</v>
      </c>
    </row>
    <row r="403" ht="15.75" customHeight="1">
      <c r="A403" s="24">
        <v>400.0</v>
      </c>
      <c r="B403" s="24" t="s">
        <v>1018</v>
      </c>
      <c r="C403" s="24" t="s">
        <v>1018</v>
      </c>
      <c r="D403" s="24" t="s">
        <v>1018</v>
      </c>
      <c r="E403" s="24" t="s">
        <v>1018</v>
      </c>
      <c r="F403" s="24" t="s">
        <v>1018</v>
      </c>
      <c r="G403" s="24" t="s">
        <v>1018</v>
      </c>
      <c r="H403" s="24" t="s">
        <v>1018</v>
      </c>
      <c r="I403" s="24" t="s">
        <v>61</v>
      </c>
      <c r="J403" s="24" t="s">
        <v>47</v>
      </c>
      <c r="K403" s="24">
        <v>150.92</v>
      </c>
      <c r="L403" s="24">
        <v>374.0</v>
      </c>
      <c r="M403" s="24">
        <v>509.0</v>
      </c>
      <c r="N403" s="24" t="e">
        <v>#N/A</v>
      </c>
      <c r="O403" s="24">
        <v>509.0</v>
      </c>
      <c r="P403" s="24" t="e">
        <v>#N/A</v>
      </c>
      <c r="Q403" s="24" t="e">
        <v>#N/A</v>
      </c>
      <c r="R403" s="24" t="e">
        <v>#N/A</v>
      </c>
      <c r="S403" s="24" t="e">
        <v>#N/A</v>
      </c>
      <c r="T403" s="24" t="e">
        <v>#N/A</v>
      </c>
    </row>
    <row r="404" ht="15.75" customHeight="1">
      <c r="A404" s="24">
        <v>401.0</v>
      </c>
      <c r="B404" s="24" t="s">
        <v>1020</v>
      </c>
      <c r="C404" s="24" t="s">
        <v>1020</v>
      </c>
      <c r="D404" s="24" t="s">
        <v>1020</v>
      </c>
      <c r="E404" s="24" t="s">
        <v>1020</v>
      </c>
      <c r="F404" s="24" t="s">
        <v>1020</v>
      </c>
      <c r="G404" s="24" t="s">
        <v>1020</v>
      </c>
      <c r="H404" s="24" t="s">
        <v>1020</v>
      </c>
      <c r="I404" s="24" t="s">
        <v>61</v>
      </c>
      <c r="J404" s="24" t="s">
        <v>23</v>
      </c>
      <c r="K404" s="24">
        <v>150.94</v>
      </c>
      <c r="L404" s="24" t="e">
        <v>#N/A</v>
      </c>
      <c r="M404" s="24">
        <v>785.0</v>
      </c>
      <c r="N404" s="24" t="e">
        <v>#N/A</v>
      </c>
      <c r="O404" s="24">
        <v>785.0</v>
      </c>
      <c r="P404" s="24" t="e">
        <v>#N/A</v>
      </c>
      <c r="Q404" s="24" t="e">
        <v>#N/A</v>
      </c>
      <c r="R404" s="24" t="e">
        <v>#N/A</v>
      </c>
      <c r="S404" s="24" t="e">
        <v>#N/A</v>
      </c>
      <c r="T404" s="24" t="e">
        <v>#N/A</v>
      </c>
    </row>
    <row r="405" ht="15.75" customHeight="1">
      <c r="A405" s="24">
        <v>402.0</v>
      </c>
      <c r="B405" s="24" t="s">
        <v>1022</v>
      </c>
      <c r="C405" s="24" t="s">
        <v>1022</v>
      </c>
      <c r="D405" s="24" t="s">
        <v>1022</v>
      </c>
      <c r="E405" s="24" t="s">
        <v>1022</v>
      </c>
      <c r="F405" s="24" t="s">
        <v>1022</v>
      </c>
      <c r="G405" s="24" t="s">
        <v>1022</v>
      </c>
      <c r="H405" s="24" t="s">
        <v>1022</v>
      </c>
      <c r="I405" s="24" t="s">
        <v>61</v>
      </c>
      <c r="J405" s="24" t="s">
        <v>83</v>
      </c>
      <c r="K405" s="24" t="e">
        <v>#N/A</v>
      </c>
      <c r="L405" s="24" t="e">
        <v>#N/A</v>
      </c>
      <c r="M405" s="24">
        <v>740.0</v>
      </c>
      <c r="N405" s="24" t="e">
        <v>#N/A</v>
      </c>
      <c r="O405" s="24">
        <v>740.0</v>
      </c>
      <c r="P405" s="24" t="e">
        <v>#N/A</v>
      </c>
      <c r="Q405" s="24" t="e">
        <v>#N/A</v>
      </c>
      <c r="R405" s="24" t="e">
        <v>#N/A</v>
      </c>
      <c r="S405" s="24" t="e">
        <v>#N/A</v>
      </c>
      <c r="T405" s="24" t="e">
        <v>#N/A</v>
      </c>
    </row>
    <row r="406" ht="15.75" customHeight="1">
      <c r="A406" s="24">
        <v>403.0</v>
      </c>
      <c r="B406" s="24" t="s">
        <v>1024</v>
      </c>
      <c r="C406" s="24" t="s">
        <v>1024</v>
      </c>
      <c r="D406" s="24" t="s">
        <v>1024</v>
      </c>
      <c r="E406" s="24" t="s">
        <v>1024</v>
      </c>
      <c r="F406" s="24" t="s">
        <v>1024</v>
      </c>
      <c r="G406" s="24" t="s">
        <v>1024</v>
      </c>
      <c r="H406" s="24" t="s">
        <v>1024</v>
      </c>
      <c r="I406" s="24" t="s">
        <v>61</v>
      </c>
      <c r="J406" s="24" t="s">
        <v>50</v>
      </c>
      <c r="K406" s="24">
        <v>150.94</v>
      </c>
      <c r="L406" s="24">
        <v>387.0</v>
      </c>
      <c r="M406" s="24">
        <v>456.0</v>
      </c>
      <c r="N406" s="24" t="e">
        <v>#N/A</v>
      </c>
      <c r="O406" s="24">
        <v>456.0</v>
      </c>
      <c r="P406" s="24" t="e">
        <v>#N/A</v>
      </c>
      <c r="Q406" s="24" t="e">
        <v>#N/A</v>
      </c>
      <c r="R406" s="24" t="e">
        <v>#N/A</v>
      </c>
      <c r="S406" s="24" t="e">
        <v>#N/A</v>
      </c>
      <c r="T406" s="24" t="e">
        <v>#N/A</v>
      </c>
    </row>
    <row r="407" ht="15.75" customHeight="1">
      <c r="A407" s="24">
        <v>404.0</v>
      </c>
      <c r="B407" s="24" t="s">
        <v>1026</v>
      </c>
      <c r="C407" s="24" t="s">
        <v>1026</v>
      </c>
      <c r="D407" s="24" t="s">
        <v>1026</v>
      </c>
      <c r="E407" s="24" t="s">
        <v>1026</v>
      </c>
      <c r="F407" s="24" t="s">
        <v>1026</v>
      </c>
      <c r="G407" s="24" t="s">
        <v>1026</v>
      </c>
      <c r="H407" s="24" t="s">
        <v>1026</v>
      </c>
      <c r="I407" s="24" t="s">
        <v>34</v>
      </c>
      <c r="J407" s="24" t="s">
        <v>83</v>
      </c>
      <c r="K407" s="24">
        <v>150.92</v>
      </c>
      <c r="L407" s="24" t="e">
        <v>#N/A</v>
      </c>
      <c r="M407" s="24">
        <v>386.0</v>
      </c>
      <c r="N407" s="24" t="e">
        <v>#N/A</v>
      </c>
      <c r="O407" s="24">
        <v>386.0</v>
      </c>
      <c r="P407" s="24" t="e">
        <v>#N/A</v>
      </c>
      <c r="Q407" s="24">
        <v>212.36</v>
      </c>
      <c r="R407" s="24">
        <v>45.34</v>
      </c>
      <c r="S407" s="24" t="e">
        <v>#N/A</v>
      </c>
      <c r="T407" s="24" t="e">
        <v>#N/A</v>
      </c>
    </row>
    <row r="408" ht="15.75" customHeight="1">
      <c r="A408" s="24">
        <v>405.0</v>
      </c>
      <c r="B408" s="24" t="s">
        <v>1028</v>
      </c>
      <c r="C408" s="24" t="s">
        <v>1028</v>
      </c>
      <c r="D408" s="24" t="s">
        <v>1028</v>
      </c>
      <c r="E408" s="24" t="s">
        <v>1028</v>
      </c>
      <c r="F408" s="24" t="s">
        <v>1028</v>
      </c>
      <c r="G408" s="24" t="s">
        <v>1028</v>
      </c>
      <c r="H408" s="24" t="s">
        <v>1028</v>
      </c>
      <c r="I408" s="24" t="s">
        <v>34</v>
      </c>
      <c r="J408" s="24" t="s">
        <v>83</v>
      </c>
      <c r="K408" s="24" t="e">
        <v>#N/A</v>
      </c>
      <c r="L408" s="24" t="e">
        <v>#N/A</v>
      </c>
      <c r="M408" s="24">
        <v>580.0</v>
      </c>
      <c r="N408" s="24" t="e">
        <v>#N/A</v>
      </c>
      <c r="O408" s="24">
        <v>580.0</v>
      </c>
      <c r="P408" s="24" t="e">
        <v>#N/A</v>
      </c>
      <c r="Q408" s="24" t="e">
        <v>#N/A</v>
      </c>
      <c r="R408" s="24" t="e">
        <v>#N/A</v>
      </c>
      <c r="S408" s="24" t="e">
        <v>#N/A</v>
      </c>
      <c r="T408" s="24" t="e">
        <v>#N/A</v>
      </c>
    </row>
    <row r="409" ht="15.75" customHeight="1">
      <c r="A409" s="24">
        <v>406.0</v>
      </c>
      <c r="B409" s="24" t="s">
        <v>1030</v>
      </c>
      <c r="C409" s="24" t="s">
        <v>1030</v>
      </c>
      <c r="D409" s="24" t="s">
        <v>1030</v>
      </c>
      <c r="E409" s="24" t="s">
        <v>1030</v>
      </c>
      <c r="F409" s="24" t="s">
        <v>1030</v>
      </c>
      <c r="G409" s="24" t="s">
        <v>1030</v>
      </c>
      <c r="H409" s="24" t="s">
        <v>1030</v>
      </c>
      <c r="I409" s="24" t="s">
        <v>34</v>
      </c>
      <c r="J409" s="24" t="s">
        <v>68</v>
      </c>
      <c r="K409" s="24" t="e">
        <v>#N/A</v>
      </c>
      <c r="L409" s="24">
        <v>353.0</v>
      </c>
      <c r="M409" s="24">
        <v>818.0</v>
      </c>
      <c r="N409" s="24" t="e">
        <v>#N/A</v>
      </c>
      <c r="O409" s="24">
        <v>818.0</v>
      </c>
      <c r="P409" s="24" t="e">
        <v>#N/A</v>
      </c>
      <c r="Q409" s="24" t="e">
        <v>#N/A</v>
      </c>
      <c r="R409" s="24" t="e">
        <v>#N/A</v>
      </c>
      <c r="S409" s="24" t="e">
        <v>#N/A</v>
      </c>
      <c r="T409" s="24" t="e">
        <v>#N/A</v>
      </c>
    </row>
    <row r="410" ht="15.75" customHeight="1">
      <c r="A410" s="24">
        <v>407.0</v>
      </c>
      <c r="B410" s="24" t="s">
        <v>1032</v>
      </c>
      <c r="C410" s="24" t="s">
        <v>1032</v>
      </c>
      <c r="D410" s="24" t="s">
        <v>1032</v>
      </c>
      <c r="E410" s="24" t="s">
        <v>1032</v>
      </c>
      <c r="F410" s="24" t="s">
        <v>1032</v>
      </c>
      <c r="G410" s="24" t="s">
        <v>1032</v>
      </c>
      <c r="H410" s="24" t="s">
        <v>1032</v>
      </c>
      <c r="I410" s="24" t="s">
        <v>34</v>
      </c>
      <c r="J410" s="24" t="s">
        <v>104</v>
      </c>
      <c r="K410" s="24" t="e">
        <v>#N/A</v>
      </c>
      <c r="L410" s="24" t="e">
        <v>#N/A</v>
      </c>
      <c r="M410" s="24">
        <v>869.0</v>
      </c>
      <c r="N410" s="24" t="e">
        <v>#N/A</v>
      </c>
      <c r="O410" s="24">
        <v>869.0</v>
      </c>
      <c r="P410" s="24" t="e">
        <v>#N/A</v>
      </c>
      <c r="Q410" s="24" t="e">
        <v>#N/A</v>
      </c>
      <c r="R410" s="24" t="e">
        <v>#N/A</v>
      </c>
      <c r="S410" s="24" t="e">
        <v>#N/A</v>
      </c>
      <c r="T410" s="24" t="e">
        <v>#N/A</v>
      </c>
    </row>
    <row r="411" ht="15.75" customHeight="1">
      <c r="A411" s="24">
        <v>408.0</v>
      </c>
      <c r="B411" s="24" t="s">
        <v>1034</v>
      </c>
      <c r="C411" s="24" t="s">
        <v>1034</v>
      </c>
      <c r="D411" s="24" t="s">
        <v>1034</v>
      </c>
      <c r="E411" s="24" t="s">
        <v>1034</v>
      </c>
      <c r="F411" s="24" t="s">
        <v>1034</v>
      </c>
      <c r="G411" s="24" t="s">
        <v>1034</v>
      </c>
      <c r="H411" s="24" t="s">
        <v>1034</v>
      </c>
      <c r="I411" s="24" t="e">
        <v>#N/A</v>
      </c>
      <c r="J411" s="24" t="e">
        <v>#N/A</v>
      </c>
      <c r="K411" s="24" t="e">
        <v>#N/A</v>
      </c>
      <c r="L411" s="24" t="e">
        <v>#N/A</v>
      </c>
      <c r="M411" s="24" t="e">
        <v>#N/A</v>
      </c>
      <c r="N411" s="24" t="e">
        <v>#N/A</v>
      </c>
      <c r="O411" s="24" t="e">
        <v>#N/A</v>
      </c>
      <c r="P411" s="24" t="e">
        <v>#N/A</v>
      </c>
      <c r="Q411" s="24" t="e">
        <v>#N/A</v>
      </c>
      <c r="R411" s="24" t="e">
        <v>#N/A</v>
      </c>
      <c r="S411" s="24" t="e">
        <v>#N/A</v>
      </c>
      <c r="T411" s="24" t="e">
        <v>#N/A</v>
      </c>
    </row>
    <row r="412" ht="15.75" customHeight="1">
      <c r="A412" s="24">
        <v>409.0</v>
      </c>
      <c r="B412" s="24" t="s">
        <v>1036</v>
      </c>
      <c r="C412" s="24" t="s">
        <v>1036</v>
      </c>
      <c r="D412" s="24" t="s">
        <v>1036</v>
      </c>
      <c r="E412" s="24" t="s">
        <v>1036</v>
      </c>
      <c r="F412" s="24" t="s">
        <v>1036</v>
      </c>
      <c r="G412" s="24" t="s">
        <v>1036</v>
      </c>
      <c r="H412" s="24" t="s">
        <v>1036</v>
      </c>
      <c r="I412" s="24" t="s">
        <v>34</v>
      </c>
      <c r="J412" s="24" t="s">
        <v>114</v>
      </c>
      <c r="K412" s="24" t="e">
        <v>#N/A</v>
      </c>
      <c r="L412" s="24" t="e">
        <v>#N/A</v>
      </c>
      <c r="M412" s="24">
        <v>708.0</v>
      </c>
      <c r="N412" s="24" t="e">
        <v>#N/A</v>
      </c>
      <c r="O412" s="24">
        <v>708.0</v>
      </c>
      <c r="P412" s="24" t="e">
        <v>#N/A</v>
      </c>
      <c r="Q412" s="24" t="e">
        <v>#N/A</v>
      </c>
      <c r="R412" s="24" t="e">
        <v>#N/A</v>
      </c>
      <c r="S412" s="24" t="e">
        <v>#N/A</v>
      </c>
      <c r="T412" s="24" t="e">
        <v>#N/A</v>
      </c>
    </row>
    <row r="413" ht="15.75" customHeight="1">
      <c r="A413" s="24">
        <v>410.0</v>
      </c>
      <c r="B413" s="24" t="s">
        <v>1038</v>
      </c>
      <c r="C413" s="24" t="s">
        <v>1038</v>
      </c>
      <c r="D413" s="24" t="s">
        <v>1038</v>
      </c>
      <c r="E413" s="24" t="s">
        <v>1038</v>
      </c>
      <c r="F413" s="24" t="s">
        <v>1038</v>
      </c>
      <c r="G413" s="24" t="s">
        <v>1038</v>
      </c>
      <c r="H413" s="24" t="s">
        <v>1038</v>
      </c>
      <c r="I413" s="24" t="s">
        <v>61</v>
      </c>
      <c r="J413" s="24" t="s">
        <v>44</v>
      </c>
      <c r="K413" s="24" t="e">
        <v>#N/A</v>
      </c>
      <c r="L413" s="24" t="e">
        <v>#N/A</v>
      </c>
      <c r="M413" s="24">
        <v>877.0</v>
      </c>
      <c r="N413" s="24" t="e">
        <v>#N/A</v>
      </c>
      <c r="O413" s="24">
        <v>614.0</v>
      </c>
      <c r="P413" s="24" t="e">
        <v>#N/A</v>
      </c>
      <c r="Q413" s="24" t="e">
        <v>#N/A</v>
      </c>
      <c r="R413" s="24" t="e">
        <v>#N/A</v>
      </c>
      <c r="S413" s="24" t="e">
        <v>#N/A</v>
      </c>
      <c r="T413" s="24" t="e">
        <v>#N/A</v>
      </c>
    </row>
    <row r="414" ht="15.75" customHeight="1">
      <c r="A414" s="24">
        <v>411.0</v>
      </c>
      <c r="B414" s="24" t="s">
        <v>1040</v>
      </c>
      <c r="C414" s="24" t="s">
        <v>1040</v>
      </c>
      <c r="D414" s="24" t="s">
        <v>1040</v>
      </c>
      <c r="E414" s="24" t="s">
        <v>1040</v>
      </c>
      <c r="F414" s="24" t="s">
        <v>1040</v>
      </c>
      <c r="G414" s="24" t="s">
        <v>1040</v>
      </c>
      <c r="H414" s="24" t="s">
        <v>1040</v>
      </c>
      <c r="I414" s="24" t="s">
        <v>34</v>
      </c>
      <c r="J414" s="24" t="s">
        <v>104</v>
      </c>
      <c r="K414" s="24" t="e">
        <v>#N/A</v>
      </c>
      <c r="L414" s="24" t="e">
        <v>#N/A</v>
      </c>
      <c r="M414" s="24">
        <v>987.0</v>
      </c>
      <c r="N414" s="24" t="e">
        <v>#N/A</v>
      </c>
      <c r="O414" s="24">
        <v>987.0</v>
      </c>
      <c r="P414" s="24" t="e">
        <v>#N/A</v>
      </c>
      <c r="Q414" s="24" t="e">
        <v>#N/A</v>
      </c>
      <c r="R414" s="24" t="e">
        <v>#N/A</v>
      </c>
      <c r="S414" s="24" t="e">
        <v>#N/A</v>
      </c>
      <c r="T414" s="24" t="e">
        <v>#N/A</v>
      </c>
    </row>
    <row r="415" ht="15.75" customHeight="1">
      <c r="A415" s="24">
        <v>412.0</v>
      </c>
      <c r="B415" s="24" t="s">
        <v>1042</v>
      </c>
      <c r="C415" s="24" t="s">
        <v>1042</v>
      </c>
      <c r="D415" s="24" t="s">
        <v>1042</v>
      </c>
      <c r="E415" s="24" t="s">
        <v>1042</v>
      </c>
      <c r="F415" s="24" t="s">
        <v>1042</v>
      </c>
      <c r="G415" s="24" t="s">
        <v>1042</v>
      </c>
      <c r="H415" s="24" t="s">
        <v>1042</v>
      </c>
      <c r="I415" s="24" t="s">
        <v>34</v>
      </c>
      <c r="J415" s="24" t="s">
        <v>70</v>
      </c>
      <c r="K415" s="24" t="e">
        <v>#N/A</v>
      </c>
      <c r="L415" s="24" t="e">
        <v>#N/A</v>
      </c>
      <c r="M415" s="24">
        <v>865.0</v>
      </c>
      <c r="N415" s="24" t="e">
        <v>#N/A</v>
      </c>
      <c r="O415" s="24">
        <v>575.5</v>
      </c>
      <c r="P415" s="24" t="e">
        <v>#N/A</v>
      </c>
      <c r="Q415" s="24">
        <v>105.72</v>
      </c>
      <c r="R415" s="24">
        <v>18.93</v>
      </c>
      <c r="S415" s="24">
        <v>96.89333333</v>
      </c>
      <c r="T415" s="24">
        <v>6.09</v>
      </c>
    </row>
    <row r="416" ht="15.75" customHeight="1">
      <c r="A416" s="24">
        <v>413.0</v>
      </c>
      <c r="B416" s="24" t="s">
        <v>1044</v>
      </c>
      <c r="C416" s="24" t="s">
        <v>1044</v>
      </c>
      <c r="D416" s="24" t="s">
        <v>1044</v>
      </c>
      <c r="E416" s="24" t="s">
        <v>1044</v>
      </c>
      <c r="F416" s="24" t="s">
        <v>1044</v>
      </c>
      <c r="G416" s="24" t="s">
        <v>1044</v>
      </c>
      <c r="H416" s="24" t="s">
        <v>1044</v>
      </c>
      <c r="I416" s="24" t="s">
        <v>34</v>
      </c>
      <c r="J416" s="24" t="s">
        <v>41</v>
      </c>
      <c r="K416" s="24">
        <v>150.96</v>
      </c>
      <c r="L416" s="24" t="e">
        <v>#N/A</v>
      </c>
      <c r="M416" s="24">
        <v>334.0</v>
      </c>
      <c r="N416" s="24" t="e">
        <v>#N/A</v>
      </c>
      <c r="O416" s="24">
        <v>334.0</v>
      </c>
      <c r="P416" s="24" t="e">
        <v>#N/A</v>
      </c>
      <c r="Q416" s="24" t="e">
        <v>#N/A</v>
      </c>
      <c r="R416" s="24" t="e">
        <v>#N/A</v>
      </c>
      <c r="S416" s="24" t="e">
        <v>#N/A</v>
      </c>
      <c r="T416" s="24" t="e">
        <v>#N/A</v>
      </c>
    </row>
    <row r="417" ht="15.75" customHeight="1">
      <c r="A417" s="24">
        <v>414.0</v>
      </c>
      <c r="B417" s="24" t="s">
        <v>345</v>
      </c>
      <c r="C417" s="24" t="s">
        <v>345</v>
      </c>
      <c r="D417" s="24" t="s">
        <v>345</v>
      </c>
      <c r="E417" s="24" t="s">
        <v>345</v>
      </c>
      <c r="F417" s="24" t="s">
        <v>345</v>
      </c>
      <c r="G417" s="24" t="s">
        <v>345</v>
      </c>
      <c r="H417" s="24" t="s">
        <v>345</v>
      </c>
      <c r="I417" s="24" t="s">
        <v>34</v>
      </c>
      <c r="J417" s="24" t="s">
        <v>50</v>
      </c>
      <c r="K417" s="24">
        <v>150.93</v>
      </c>
      <c r="L417" s="24">
        <v>264.0</v>
      </c>
      <c r="M417" s="24">
        <v>1000.0</v>
      </c>
      <c r="N417" s="24">
        <v>158.0</v>
      </c>
      <c r="O417" s="24">
        <v>486.0</v>
      </c>
      <c r="P417" s="24" t="e">
        <v>#N/A</v>
      </c>
      <c r="Q417" s="24">
        <v>107.02</v>
      </c>
      <c r="R417" s="24">
        <v>24.505</v>
      </c>
      <c r="S417" s="24">
        <v>55.45166667</v>
      </c>
      <c r="T417" s="24">
        <v>7.1775</v>
      </c>
    </row>
    <row r="418" ht="15.75" customHeight="1">
      <c r="A418" s="24">
        <v>415.0</v>
      </c>
      <c r="B418" s="24" t="s">
        <v>1047</v>
      </c>
      <c r="C418" s="24" t="s">
        <v>1047</v>
      </c>
      <c r="D418" s="24" t="s">
        <v>1047</v>
      </c>
      <c r="E418" s="24" t="s">
        <v>1047</v>
      </c>
      <c r="F418" s="24" t="s">
        <v>1047</v>
      </c>
      <c r="G418" s="24" t="s">
        <v>1047</v>
      </c>
      <c r="H418" s="24" t="s">
        <v>1047</v>
      </c>
      <c r="I418" s="24" t="s">
        <v>34</v>
      </c>
      <c r="J418" s="24" t="s">
        <v>18</v>
      </c>
      <c r="K418" s="24" t="e">
        <v>#N/A</v>
      </c>
      <c r="L418" s="24" t="e">
        <v>#N/A</v>
      </c>
      <c r="M418" s="24">
        <v>314.0</v>
      </c>
      <c r="N418" s="24" t="e">
        <v>#N/A</v>
      </c>
      <c r="O418" s="24">
        <v>314.0</v>
      </c>
      <c r="P418" s="24" t="e">
        <v>#N/A</v>
      </c>
      <c r="Q418" s="24" t="e">
        <v>#N/A</v>
      </c>
      <c r="R418" s="24" t="e">
        <v>#N/A</v>
      </c>
      <c r="S418" s="24" t="e">
        <v>#N/A</v>
      </c>
      <c r="T418" s="24" t="e">
        <v>#N/A</v>
      </c>
    </row>
    <row r="419" ht="15.75" customHeight="1">
      <c r="A419" s="24">
        <v>416.0</v>
      </c>
      <c r="B419" s="24" t="s">
        <v>1049</v>
      </c>
      <c r="C419" s="24" t="s">
        <v>1049</v>
      </c>
      <c r="D419" s="24" t="s">
        <v>1049</v>
      </c>
      <c r="E419" s="24" t="s">
        <v>1049</v>
      </c>
      <c r="F419" s="24" t="s">
        <v>1049</v>
      </c>
      <c r="G419" s="24" t="s">
        <v>1049</v>
      </c>
      <c r="H419" s="24" t="s">
        <v>1049</v>
      </c>
      <c r="I419" s="24" t="s">
        <v>61</v>
      </c>
      <c r="J419" s="24" t="s">
        <v>27</v>
      </c>
      <c r="K419" s="24" t="e">
        <v>#N/A</v>
      </c>
      <c r="L419" s="24" t="e">
        <v>#N/A</v>
      </c>
      <c r="M419" s="24">
        <v>872.0</v>
      </c>
      <c r="N419" s="24" t="e">
        <v>#N/A</v>
      </c>
      <c r="O419" s="24">
        <v>872.0</v>
      </c>
      <c r="P419" s="24" t="e">
        <v>#N/A</v>
      </c>
      <c r="Q419" s="24" t="e">
        <v>#N/A</v>
      </c>
      <c r="R419" s="24" t="e">
        <v>#N/A</v>
      </c>
      <c r="S419" s="24" t="e">
        <v>#N/A</v>
      </c>
      <c r="T419" s="24" t="e">
        <v>#N/A</v>
      </c>
    </row>
    <row r="420" ht="15.75" customHeight="1">
      <c r="A420" s="24">
        <v>417.0</v>
      </c>
      <c r="B420" s="24" t="s">
        <v>1051</v>
      </c>
      <c r="C420" s="24" t="s">
        <v>1051</v>
      </c>
      <c r="D420" s="24" t="s">
        <v>1051</v>
      </c>
      <c r="E420" s="24" t="s">
        <v>1051</v>
      </c>
      <c r="F420" s="24" t="s">
        <v>1051</v>
      </c>
      <c r="G420" s="24" t="s">
        <v>1051</v>
      </c>
      <c r="H420" s="24" t="s">
        <v>1051</v>
      </c>
      <c r="I420" s="24" t="s">
        <v>61</v>
      </c>
      <c r="J420" s="24" t="s">
        <v>123</v>
      </c>
      <c r="K420" s="24" t="e">
        <v>#N/A</v>
      </c>
      <c r="L420" s="24" t="e">
        <v>#N/A</v>
      </c>
      <c r="M420" s="24">
        <v>565.0</v>
      </c>
      <c r="N420" s="24" t="e">
        <v>#N/A</v>
      </c>
      <c r="O420" s="24">
        <v>565.0</v>
      </c>
      <c r="P420" s="24" t="e">
        <v>#N/A</v>
      </c>
      <c r="Q420" s="24" t="e">
        <v>#N/A</v>
      </c>
      <c r="R420" s="24" t="e">
        <v>#N/A</v>
      </c>
      <c r="S420" s="24" t="e">
        <v>#N/A</v>
      </c>
      <c r="T420" s="24" t="e">
        <v>#N/A</v>
      </c>
    </row>
    <row r="421" ht="15.75" customHeight="1">
      <c r="A421" s="24">
        <v>418.0</v>
      </c>
      <c r="B421" s="24" t="s">
        <v>1053</v>
      </c>
      <c r="C421" s="24" t="s">
        <v>1053</v>
      </c>
      <c r="D421" s="24" t="s">
        <v>1053</v>
      </c>
      <c r="E421" s="24" t="s">
        <v>1053</v>
      </c>
      <c r="F421" s="24" t="s">
        <v>1053</v>
      </c>
      <c r="G421" s="24" t="s">
        <v>1053</v>
      </c>
      <c r="H421" s="24" t="s">
        <v>1053</v>
      </c>
      <c r="I421" s="24" t="s">
        <v>61</v>
      </c>
      <c r="J421" s="24" t="s">
        <v>140</v>
      </c>
      <c r="K421" s="24" t="e">
        <v>#N/A</v>
      </c>
      <c r="L421" s="24" t="e">
        <v>#N/A</v>
      </c>
      <c r="M421" s="24">
        <v>635.0</v>
      </c>
      <c r="N421" s="24" t="e">
        <v>#N/A</v>
      </c>
      <c r="O421" s="24">
        <v>635.0</v>
      </c>
      <c r="P421" s="24" t="e">
        <v>#N/A</v>
      </c>
      <c r="Q421" s="24">
        <v>118.87</v>
      </c>
      <c r="R421" s="24">
        <v>22.2175</v>
      </c>
      <c r="S421" s="24" t="e">
        <v>#N/A</v>
      </c>
      <c r="T421" s="24" t="e">
        <v>#N/A</v>
      </c>
    </row>
    <row r="422" ht="15.75" customHeight="1">
      <c r="A422" s="24">
        <v>419.0</v>
      </c>
      <c r="B422" s="24" t="s">
        <v>1055</v>
      </c>
      <c r="C422" s="24" t="s">
        <v>1055</v>
      </c>
      <c r="D422" s="24" t="s">
        <v>1055</v>
      </c>
      <c r="E422" s="24" t="s">
        <v>1055</v>
      </c>
      <c r="F422" s="24" t="s">
        <v>1055</v>
      </c>
      <c r="G422" s="24" t="s">
        <v>1055</v>
      </c>
      <c r="H422" s="24" t="s">
        <v>1055</v>
      </c>
      <c r="I422" s="24" t="s">
        <v>34</v>
      </c>
      <c r="J422" s="24" t="s">
        <v>44</v>
      </c>
      <c r="K422" s="24">
        <v>150.9</v>
      </c>
      <c r="L422" s="24">
        <v>290.0</v>
      </c>
      <c r="M422" s="24">
        <v>619.0</v>
      </c>
      <c r="N422" s="24">
        <v>279.0</v>
      </c>
      <c r="O422" s="24">
        <v>454.0</v>
      </c>
      <c r="P422" s="24" t="e">
        <v>#N/A</v>
      </c>
      <c r="Q422" s="24" t="e">
        <v>#N/A</v>
      </c>
      <c r="R422" s="24" t="e">
        <v>#N/A</v>
      </c>
      <c r="S422" s="24" t="e">
        <v>#N/A</v>
      </c>
      <c r="T422" s="24" t="e">
        <v>#N/A</v>
      </c>
    </row>
    <row r="423" ht="15.75" customHeight="1">
      <c r="A423" s="24">
        <v>420.0</v>
      </c>
      <c r="B423" s="24" t="s">
        <v>1057</v>
      </c>
      <c r="C423" s="24" t="s">
        <v>1057</v>
      </c>
      <c r="D423" s="24" t="s">
        <v>1057</v>
      </c>
      <c r="E423" s="24" t="s">
        <v>1057</v>
      </c>
      <c r="F423" s="24" t="s">
        <v>1057</v>
      </c>
      <c r="G423" s="24" t="s">
        <v>1057</v>
      </c>
      <c r="H423" s="24" t="s">
        <v>1057</v>
      </c>
      <c r="I423" s="24" t="s">
        <v>34</v>
      </c>
      <c r="J423" s="24" t="s">
        <v>102</v>
      </c>
      <c r="K423" s="24">
        <v>150.95</v>
      </c>
      <c r="L423" s="24">
        <v>291.0</v>
      </c>
      <c r="M423" s="24">
        <v>477.0</v>
      </c>
      <c r="N423" s="24" t="e">
        <v>#N/A</v>
      </c>
      <c r="O423" s="24">
        <v>477.0</v>
      </c>
      <c r="P423" s="24" t="e">
        <v>#N/A</v>
      </c>
      <c r="Q423" s="24" t="e">
        <v>#N/A</v>
      </c>
      <c r="R423" s="24" t="e">
        <v>#N/A</v>
      </c>
      <c r="S423" s="24" t="e">
        <v>#N/A</v>
      </c>
      <c r="T423" s="24" t="e">
        <v>#N/A</v>
      </c>
    </row>
    <row r="424" ht="15.75" customHeight="1">
      <c r="A424" s="24">
        <v>421.0</v>
      </c>
      <c r="B424" s="24" t="s">
        <v>1059</v>
      </c>
      <c r="C424" s="24" t="s">
        <v>1059</v>
      </c>
      <c r="D424" s="24" t="s">
        <v>1059</v>
      </c>
      <c r="E424" s="24" t="s">
        <v>1059</v>
      </c>
      <c r="F424" s="24" t="s">
        <v>1059</v>
      </c>
      <c r="G424" s="24" t="s">
        <v>1059</v>
      </c>
      <c r="H424" s="24" t="s">
        <v>1059</v>
      </c>
      <c r="I424" s="24" t="s">
        <v>34</v>
      </c>
      <c r="J424" s="24" t="s">
        <v>81</v>
      </c>
      <c r="K424" s="24" t="e">
        <v>#N/A</v>
      </c>
      <c r="L424" s="24" t="e">
        <v>#N/A</v>
      </c>
      <c r="M424" s="24">
        <v>832.0</v>
      </c>
      <c r="N424" s="24" t="e">
        <v>#N/A</v>
      </c>
      <c r="O424" s="24">
        <v>832.0</v>
      </c>
      <c r="P424" s="24" t="e">
        <v>#N/A</v>
      </c>
      <c r="Q424" s="24">
        <v>117.8</v>
      </c>
      <c r="R424" s="24">
        <v>22.45</v>
      </c>
      <c r="S424" s="24">
        <v>80.23666667</v>
      </c>
      <c r="T424" s="24">
        <v>8.855</v>
      </c>
    </row>
    <row r="425" ht="15.75" customHeight="1">
      <c r="A425" s="24">
        <v>422.0</v>
      </c>
      <c r="B425" s="24" t="s">
        <v>1061</v>
      </c>
      <c r="C425" s="24" t="s">
        <v>1061</v>
      </c>
      <c r="D425" s="24" t="s">
        <v>1061</v>
      </c>
      <c r="E425" s="24" t="s">
        <v>1061</v>
      </c>
      <c r="F425" s="24" t="s">
        <v>1061</v>
      </c>
      <c r="G425" s="24" t="s">
        <v>1061</v>
      </c>
      <c r="H425" s="24" t="s">
        <v>1061</v>
      </c>
      <c r="I425" s="24" t="s">
        <v>34</v>
      </c>
      <c r="J425" s="24" t="s">
        <v>99</v>
      </c>
      <c r="K425" s="24" t="e">
        <v>#N/A</v>
      </c>
      <c r="L425" s="24">
        <v>318.0</v>
      </c>
      <c r="M425" s="24">
        <v>853.0</v>
      </c>
      <c r="N425" s="24" t="e">
        <v>#N/A</v>
      </c>
      <c r="O425" s="24">
        <v>853.0</v>
      </c>
      <c r="P425" s="24" t="e">
        <v>#N/A</v>
      </c>
      <c r="Q425" s="24" t="e">
        <v>#N/A</v>
      </c>
      <c r="R425" s="24" t="e">
        <v>#N/A</v>
      </c>
      <c r="S425" s="24" t="e">
        <v>#N/A</v>
      </c>
      <c r="T425" s="24" t="e">
        <v>#N/A</v>
      </c>
    </row>
    <row r="426" ht="15.75" customHeight="1">
      <c r="A426" s="24">
        <v>423.0</v>
      </c>
      <c r="B426" s="24" t="s">
        <v>1063</v>
      </c>
      <c r="C426" s="24" t="s">
        <v>1063</v>
      </c>
      <c r="D426" s="24" t="s">
        <v>1063</v>
      </c>
      <c r="E426" s="24" t="s">
        <v>1063</v>
      </c>
      <c r="F426" s="24" t="s">
        <v>1063</v>
      </c>
      <c r="G426" s="24" t="s">
        <v>1063</v>
      </c>
      <c r="H426" s="24" t="s">
        <v>1063</v>
      </c>
      <c r="I426" s="24" t="s">
        <v>17</v>
      </c>
      <c r="J426" s="24" t="s">
        <v>272</v>
      </c>
      <c r="K426" s="24" t="e">
        <v>#N/A</v>
      </c>
      <c r="L426" s="24" t="e">
        <v>#N/A</v>
      </c>
      <c r="M426" s="24">
        <v>831.0</v>
      </c>
      <c r="N426" s="24" t="e">
        <v>#N/A</v>
      </c>
      <c r="O426" s="24">
        <v>831.0</v>
      </c>
      <c r="P426" s="24" t="e">
        <v>#N/A</v>
      </c>
      <c r="Q426" s="24" t="e">
        <v>#N/A</v>
      </c>
      <c r="R426" s="24" t="e">
        <v>#N/A</v>
      </c>
      <c r="S426" s="24" t="e">
        <v>#N/A</v>
      </c>
      <c r="T426" s="24" t="e">
        <v>#N/A</v>
      </c>
    </row>
    <row r="427" ht="15.75" customHeight="1">
      <c r="A427" s="24">
        <v>424.0</v>
      </c>
      <c r="B427" s="24" t="s">
        <v>1065</v>
      </c>
      <c r="C427" s="24" t="s">
        <v>1065</v>
      </c>
      <c r="D427" s="24" t="s">
        <v>1065</v>
      </c>
      <c r="E427" s="24" t="s">
        <v>1065</v>
      </c>
      <c r="F427" s="24" t="s">
        <v>1065</v>
      </c>
      <c r="G427" s="24" t="s">
        <v>1065</v>
      </c>
      <c r="H427" s="24" t="s">
        <v>1065</v>
      </c>
      <c r="I427" s="24" t="e">
        <v>#N/A</v>
      </c>
      <c r="J427" s="24" t="e">
        <v>#N/A</v>
      </c>
      <c r="K427" s="24" t="e">
        <v>#N/A</v>
      </c>
      <c r="L427" s="24" t="e">
        <v>#N/A</v>
      </c>
      <c r="M427" s="24" t="e">
        <v>#N/A</v>
      </c>
      <c r="N427" s="24" t="e">
        <v>#N/A</v>
      </c>
      <c r="O427" s="24" t="e">
        <v>#N/A</v>
      </c>
      <c r="P427" s="24" t="e">
        <v>#N/A</v>
      </c>
      <c r="Q427" s="24" t="e">
        <v>#N/A</v>
      </c>
      <c r="R427" s="24" t="e">
        <v>#N/A</v>
      </c>
      <c r="S427" s="24" t="e">
        <v>#N/A</v>
      </c>
      <c r="T427" s="24" t="e">
        <v>#N/A</v>
      </c>
    </row>
    <row r="428" ht="15.75" customHeight="1">
      <c r="A428" s="24">
        <v>425.0</v>
      </c>
      <c r="B428" s="24" t="s">
        <v>1067</v>
      </c>
      <c r="C428" s="24" t="s">
        <v>1067</v>
      </c>
      <c r="D428" s="24" t="s">
        <v>1067</v>
      </c>
      <c r="E428" s="24" t="s">
        <v>1067</v>
      </c>
      <c r="F428" s="24" t="s">
        <v>1067</v>
      </c>
      <c r="G428" s="24" t="s">
        <v>1067</v>
      </c>
      <c r="H428" s="24" t="s">
        <v>1067</v>
      </c>
      <c r="I428" s="24" t="s">
        <v>17</v>
      </c>
      <c r="J428" s="24" t="s">
        <v>107</v>
      </c>
      <c r="K428" s="24" t="e">
        <v>#N/A</v>
      </c>
      <c r="L428" s="24" t="e">
        <v>#N/A</v>
      </c>
      <c r="M428" s="24">
        <v>906.0</v>
      </c>
      <c r="N428" s="24" t="e">
        <v>#N/A</v>
      </c>
      <c r="O428" s="24">
        <v>906.0</v>
      </c>
      <c r="P428" s="24" t="e">
        <v>#N/A</v>
      </c>
      <c r="Q428" s="24" t="e">
        <v>#N/A</v>
      </c>
      <c r="R428" s="24" t="e">
        <v>#N/A</v>
      </c>
      <c r="S428" s="24" t="e">
        <v>#N/A</v>
      </c>
      <c r="T428" s="24" t="e">
        <v>#N/A</v>
      </c>
    </row>
    <row r="429" ht="15.75" customHeight="1">
      <c r="A429" s="24">
        <v>426.0</v>
      </c>
      <c r="B429" s="24" t="s">
        <v>1069</v>
      </c>
      <c r="C429" s="24" t="s">
        <v>1069</v>
      </c>
      <c r="D429" s="24" t="s">
        <v>1069</v>
      </c>
      <c r="E429" s="24" t="s">
        <v>1069</v>
      </c>
      <c r="F429" s="24" t="s">
        <v>1069</v>
      </c>
      <c r="G429" s="24" t="s">
        <v>1069</v>
      </c>
      <c r="H429" s="24" t="s">
        <v>1069</v>
      </c>
      <c r="I429" s="24" t="s">
        <v>34</v>
      </c>
      <c r="J429" s="24" t="s">
        <v>58</v>
      </c>
      <c r="K429" s="24">
        <v>150.93</v>
      </c>
      <c r="L429" s="24">
        <v>347.0</v>
      </c>
      <c r="M429" s="24">
        <v>527.0</v>
      </c>
      <c r="N429" s="24" t="e">
        <v>#N/A</v>
      </c>
      <c r="O429" s="24">
        <v>527.0</v>
      </c>
      <c r="P429" s="24" t="e">
        <v>#N/A</v>
      </c>
      <c r="Q429" s="24">
        <v>242.55</v>
      </c>
      <c r="R429" s="24">
        <v>54.8875</v>
      </c>
      <c r="S429" s="24" t="e">
        <v>#N/A</v>
      </c>
      <c r="T429" s="24" t="e">
        <v>#N/A</v>
      </c>
    </row>
    <row r="430" ht="15.75" customHeight="1">
      <c r="A430" s="24">
        <v>427.0</v>
      </c>
      <c r="B430" s="24" t="s">
        <v>1071</v>
      </c>
      <c r="C430" s="24" t="s">
        <v>1071</v>
      </c>
      <c r="D430" s="24" t="s">
        <v>1071</v>
      </c>
      <c r="E430" s="24" t="s">
        <v>1071</v>
      </c>
      <c r="F430" s="24" t="s">
        <v>1071</v>
      </c>
      <c r="G430" s="24" t="s">
        <v>1071</v>
      </c>
      <c r="H430" s="24" t="s">
        <v>1071</v>
      </c>
      <c r="I430" s="24" t="s">
        <v>61</v>
      </c>
      <c r="J430" s="24" t="s">
        <v>111</v>
      </c>
      <c r="K430" s="24" t="e">
        <v>#N/A</v>
      </c>
      <c r="L430" s="24" t="e">
        <v>#N/A</v>
      </c>
      <c r="M430" s="24">
        <v>886.0</v>
      </c>
      <c r="N430" s="24" t="e">
        <v>#N/A</v>
      </c>
      <c r="O430" s="24">
        <v>886.0</v>
      </c>
      <c r="P430" s="24" t="e">
        <v>#N/A</v>
      </c>
      <c r="Q430" s="24" t="e">
        <v>#N/A</v>
      </c>
      <c r="R430" s="24" t="e">
        <v>#N/A</v>
      </c>
      <c r="S430" s="24" t="e">
        <v>#N/A</v>
      </c>
      <c r="T430" s="24" t="e">
        <v>#N/A</v>
      </c>
    </row>
    <row r="431" ht="15.75" customHeight="1">
      <c r="A431" s="24">
        <v>428.0</v>
      </c>
      <c r="B431" s="24" t="s">
        <v>361</v>
      </c>
      <c r="C431" s="24" t="s">
        <v>1073</v>
      </c>
      <c r="D431" s="24" t="s">
        <v>361</v>
      </c>
      <c r="E431" s="24" t="s">
        <v>361</v>
      </c>
      <c r="F431" s="24" t="s">
        <v>1073</v>
      </c>
      <c r="G431" s="24" t="s">
        <v>1073</v>
      </c>
      <c r="H431" s="24" t="s">
        <v>361</v>
      </c>
      <c r="I431" s="24" t="s">
        <v>34</v>
      </c>
      <c r="J431" s="24" t="s">
        <v>66</v>
      </c>
      <c r="K431" s="24">
        <v>150.92</v>
      </c>
      <c r="L431" s="24">
        <v>294.0</v>
      </c>
      <c r="M431" s="24">
        <v>875.0</v>
      </c>
      <c r="N431" s="24">
        <v>292.0</v>
      </c>
      <c r="O431" s="24">
        <v>599.0</v>
      </c>
      <c r="P431" s="24" t="e">
        <v>#N/A</v>
      </c>
      <c r="Q431" s="24">
        <v>244.15</v>
      </c>
      <c r="R431" s="24">
        <v>23.2875</v>
      </c>
      <c r="S431" s="24" t="e">
        <v>#N/A</v>
      </c>
      <c r="T431" s="24" t="e">
        <v>#N/A</v>
      </c>
    </row>
    <row r="432" ht="15.75" customHeight="1">
      <c r="A432" s="24">
        <v>429.0</v>
      </c>
      <c r="B432" s="24" t="s">
        <v>1075</v>
      </c>
      <c r="C432" s="24" t="s">
        <v>1075</v>
      </c>
      <c r="D432" s="24" t="s">
        <v>1075</v>
      </c>
      <c r="E432" s="24" t="s">
        <v>1075</v>
      </c>
      <c r="F432" s="24" t="s">
        <v>1075</v>
      </c>
      <c r="G432" s="24" t="s">
        <v>1075</v>
      </c>
      <c r="H432" s="24" t="s">
        <v>1075</v>
      </c>
      <c r="I432" s="24" t="s">
        <v>34</v>
      </c>
      <c r="J432" s="24" t="s">
        <v>23</v>
      </c>
      <c r="K432" s="24" t="e">
        <v>#N/A</v>
      </c>
      <c r="L432" s="24" t="e">
        <v>#N/A</v>
      </c>
      <c r="M432" s="24">
        <v>375.0</v>
      </c>
      <c r="N432" s="24" t="e">
        <v>#N/A</v>
      </c>
      <c r="O432" s="24">
        <v>375.0</v>
      </c>
      <c r="P432" s="24" t="e">
        <v>#N/A</v>
      </c>
      <c r="Q432" s="24" t="e">
        <v>#N/A</v>
      </c>
      <c r="R432" s="24" t="e">
        <v>#N/A</v>
      </c>
      <c r="S432" s="24" t="e">
        <v>#N/A</v>
      </c>
      <c r="T432" s="24" t="e">
        <v>#N/A</v>
      </c>
    </row>
    <row r="433" ht="15.75" customHeight="1">
      <c r="A433" s="24">
        <v>430.0</v>
      </c>
      <c r="B433" s="24" t="s">
        <v>1077</v>
      </c>
      <c r="C433" s="24" t="s">
        <v>1077</v>
      </c>
      <c r="D433" s="24" t="s">
        <v>1077</v>
      </c>
      <c r="E433" s="24" t="s">
        <v>1077</v>
      </c>
      <c r="F433" s="24" t="s">
        <v>1077</v>
      </c>
      <c r="G433" s="24" t="s">
        <v>1077</v>
      </c>
      <c r="H433" s="24" t="s">
        <v>1077</v>
      </c>
      <c r="I433" s="24" t="s">
        <v>61</v>
      </c>
      <c r="J433" s="24" t="s">
        <v>18</v>
      </c>
      <c r="K433" s="24" t="e">
        <v>#N/A</v>
      </c>
      <c r="L433" s="24" t="e">
        <v>#N/A</v>
      </c>
      <c r="M433" s="24">
        <v>775.0</v>
      </c>
      <c r="N433" s="24" t="e">
        <v>#N/A</v>
      </c>
      <c r="O433" s="24">
        <v>775.0</v>
      </c>
      <c r="P433" s="24" t="e">
        <v>#N/A</v>
      </c>
      <c r="Q433" s="24" t="e">
        <v>#N/A</v>
      </c>
      <c r="R433" s="24" t="e">
        <v>#N/A</v>
      </c>
      <c r="S433" s="24" t="e">
        <v>#N/A</v>
      </c>
      <c r="T433" s="24" t="e">
        <v>#N/A</v>
      </c>
    </row>
    <row r="434" ht="15.75" customHeight="1">
      <c r="A434" s="24">
        <v>431.0</v>
      </c>
      <c r="B434" s="24" t="s">
        <v>1079</v>
      </c>
      <c r="C434" s="24" t="s">
        <v>1079</v>
      </c>
      <c r="D434" s="24" t="s">
        <v>1079</v>
      </c>
      <c r="E434" s="24" t="s">
        <v>1079</v>
      </c>
      <c r="F434" s="24" t="s">
        <v>1079</v>
      </c>
      <c r="G434" s="24" t="s">
        <v>1079</v>
      </c>
      <c r="H434" s="24" t="s">
        <v>1079</v>
      </c>
      <c r="I434" s="24" t="s">
        <v>61</v>
      </c>
      <c r="J434" s="24" t="s">
        <v>107</v>
      </c>
      <c r="K434" s="24" t="e">
        <v>#N/A</v>
      </c>
      <c r="L434" s="24" t="e">
        <v>#N/A</v>
      </c>
      <c r="M434" s="24">
        <v>903.0</v>
      </c>
      <c r="N434" s="24" t="e">
        <v>#N/A</v>
      </c>
      <c r="O434" s="24">
        <v>903.0</v>
      </c>
      <c r="P434" s="24" t="e">
        <v>#N/A</v>
      </c>
      <c r="Q434" s="24" t="e">
        <v>#N/A</v>
      </c>
      <c r="R434" s="24" t="e">
        <v>#N/A</v>
      </c>
      <c r="S434" s="24" t="e">
        <v>#N/A</v>
      </c>
      <c r="T434" s="24" t="e">
        <v>#N/A</v>
      </c>
    </row>
    <row r="435" ht="15.75" customHeight="1">
      <c r="A435" s="24">
        <v>432.0</v>
      </c>
      <c r="B435" s="24" t="s">
        <v>1081</v>
      </c>
      <c r="C435" s="24" t="s">
        <v>1081</v>
      </c>
      <c r="D435" s="24" t="s">
        <v>1081</v>
      </c>
      <c r="E435" s="24" t="s">
        <v>1081</v>
      </c>
      <c r="F435" s="24" t="s">
        <v>1081</v>
      </c>
      <c r="G435" s="24" t="s">
        <v>1081</v>
      </c>
      <c r="H435" s="24" t="s">
        <v>1081</v>
      </c>
      <c r="I435" s="24" t="s">
        <v>34</v>
      </c>
      <c r="J435" s="24" t="s">
        <v>123</v>
      </c>
      <c r="K435" s="24" t="e">
        <v>#N/A</v>
      </c>
      <c r="L435" s="24" t="e">
        <v>#N/A</v>
      </c>
      <c r="M435" s="24">
        <v>504.0</v>
      </c>
      <c r="N435" s="24" t="e">
        <v>#N/A</v>
      </c>
      <c r="O435" s="24">
        <v>504.0</v>
      </c>
      <c r="P435" s="24" t="e">
        <v>#N/A</v>
      </c>
      <c r="Q435" s="24">
        <v>103.46</v>
      </c>
      <c r="R435" s="24">
        <v>20.365</v>
      </c>
      <c r="S435" s="24">
        <v>82.85333333</v>
      </c>
      <c r="T435" s="24">
        <v>2.78</v>
      </c>
    </row>
    <row r="436" ht="15.75" customHeight="1">
      <c r="A436" s="24">
        <v>433.0</v>
      </c>
      <c r="B436" s="24" t="s">
        <v>1083</v>
      </c>
      <c r="C436" s="24" t="s">
        <v>1083</v>
      </c>
      <c r="D436" s="24" t="s">
        <v>1083</v>
      </c>
      <c r="E436" s="24" t="s">
        <v>1083</v>
      </c>
      <c r="F436" s="24" t="s">
        <v>1083</v>
      </c>
      <c r="G436" s="24" t="s">
        <v>1083</v>
      </c>
      <c r="H436" s="24" t="s">
        <v>1083</v>
      </c>
      <c r="I436" s="24" t="s">
        <v>34</v>
      </c>
      <c r="J436" s="24" t="s">
        <v>23</v>
      </c>
      <c r="K436" s="24" t="e">
        <v>#N/A</v>
      </c>
      <c r="L436" s="24" t="e">
        <v>#N/A</v>
      </c>
      <c r="M436" s="24">
        <v>711.0</v>
      </c>
      <c r="N436" s="24" t="e">
        <v>#N/A</v>
      </c>
      <c r="O436" s="24">
        <v>711.0</v>
      </c>
      <c r="P436" s="24" t="e">
        <v>#N/A</v>
      </c>
      <c r="Q436" s="24" t="e">
        <v>#N/A</v>
      </c>
      <c r="R436" s="24" t="e">
        <v>#N/A</v>
      </c>
      <c r="S436" s="24" t="e">
        <v>#N/A</v>
      </c>
      <c r="T436" s="24" t="e">
        <v>#N/A</v>
      </c>
    </row>
    <row r="437" ht="15.75" customHeight="1">
      <c r="A437" s="24">
        <v>434.0</v>
      </c>
      <c r="B437" s="24" t="s">
        <v>1085</v>
      </c>
      <c r="C437" s="24" t="s">
        <v>1085</v>
      </c>
      <c r="D437" s="24" t="s">
        <v>1085</v>
      </c>
      <c r="E437" s="24" t="s">
        <v>1085</v>
      </c>
      <c r="F437" s="24" t="s">
        <v>1085</v>
      </c>
      <c r="G437" s="24" t="s">
        <v>1085</v>
      </c>
      <c r="H437" s="24" t="s">
        <v>1085</v>
      </c>
      <c r="I437" s="24" t="s">
        <v>34</v>
      </c>
      <c r="J437" s="24" t="s">
        <v>53</v>
      </c>
      <c r="K437" s="24" t="e">
        <v>#N/A</v>
      </c>
      <c r="L437" s="24" t="e">
        <v>#N/A</v>
      </c>
      <c r="M437" s="24">
        <v>670.0</v>
      </c>
      <c r="N437" s="24" t="e">
        <v>#N/A</v>
      </c>
      <c r="O437" s="24">
        <v>670.0</v>
      </c>
      <c r="P437" s="24" t="e">
        <v>#N/A</v>
      </c>
      <c r="Q437" s="24" t="e">
        <v>#N/A</v>
      </c>
      <c r="R437" s="24" t="e">
        <v>#N/A</v>
      </c>
      <c r="S437" s="24" t="e">
        <v>#N/A</v>
      </c>
      <c r="T437" s="24" t="e">
        <v>#N/A</v>
      </c>
    </row>
    <row r="438" ht="15.75" customHeight="1">
      <c r="A438" s="24">
        <v>435.0</v>
      </c>
      <c r="B438" s="24" t="s">
        <v>1087</v>
      </c>
      <c r="C438" s="24" t="s">
        <v>1087</v>
      </c>
      <c r="D438" s="24" t="s">
        <v>1087</v>
      </c>
      <c r="E438" s="24" t="s">
        <v>1087</v>
      </c>
      <c r="F438" s="24" t="s">
        <v>1087</v>
      </c>
      <c r="G438" s="24" t="s">
        <v>1087</v>
      </c>
      <c r="H438" s="24" t="s">
        <v>1087</v>
      </c>
      <c r="I438" s="24" t="s">
        <v>34</v>
      </c>
      <c r="J438" s="24" t="s">
        <v>31</v>
      </c>
      <c r="K438" s="24">
        <v>150.96</v>
      </c>
      <c r="L438" s="24" t="e">
        <v>#N/A</v>
      </c>
      <c r="M438" s="24">
        <v>411.0</v>
      </c>
      <c r="N438" s="24" t="e">
        <v>#N/A</v>
      </c>
      <c r="O438" s="24">
        <v>411.0</v>
      </c>
      <c r="P438" s="24" t="e">
        <v>#N/A</v>
      </c>
      <c r="Q438" s="24" t="e">
        <v>#N/A</v>
      </c>
      <c r="R438" s="24" t="e">
        <v>#N/A</v>
      </c>
      <c r="S438" s="24" t="e">
        <v>#N/A</v>
      </c>
      <c r="T438" s="24" t="e">
        <v>#N/A</v>
      </c>
    </row>
    <row r="439" ht="15.75" customHeight="1">
      <c r="A439" s="24">
        <v>436.0</v>
      </c>
      <c r="B439" s="24" t="s">
        <v>1089</v>
      </c>
      <c r="C439" s="24" t="s">
        <v>1089</v>
      </c>
      <c r="D439" s="24" t="s">
        <v>1089</v>
      </c>
      <c r="E439" s="24" t="s">
        <v>1089</v>
      </c>
      <c r="F439" s="24" t="s">
        <v>1089</v>
      </c>
      <c r="G439" s="24" t="s">
        <v>1089</v>
      </c>
      <c r="H439" s="24" t="s">
        <v>1089</v>
      </c>
      <c r="I439" s="24" t="s">
        <v>34</v>
      </c>
      <c r="J439" s="24" t="s">
        <v>83</v>
      </c>
      <c r="K439" s="24">
        <v>150.96</v>
      </c>
      <c r="L439" s="24" t="e">
        <v>#N/A</v>
      </c>
      <c r="M439" s="24">
        <v>880.0</v>
      </c>
      <c r="N439" s="24" t="e">
        <v>#N/A</v>
      </c>
      <c r="O439" s="24">
        <v>880.0</v>
      </c>
      <c r="P439" s="24" t="e">
        <v>#N/A</v>
      </c>
      <c r="Q439" s="24" t="e">
        <v>#N/A</v>
      </c>
      <c r="R439" s="24" t="e">
        <v>#N/A</v>
      </c>
      <c r="S439" s="24" t="e">
        <v>#N/A</v>
      </c>
      <c r="T439" s="24" t="e">
        <v>#N/A</v>
      </c>
    </row>
    <row r="440" ht="15.75" customHeight="1">
      <c r="A440" s="24">
        <v>437.0</v>
      </c>
      <c r="B440" s="24" t="s">
        <v>1091</v>
      </c>
      <c r="C440" s="24" t="s">
        <v>1091</v>
      </c>
      <c r="D440" s="24" t="s">
        <v>1091</v>
      </c>
      <c r="E440" s="24" t="s">
        <v>1091</v>
      </c>
      <c r="F440" s="24" t="s">
        <v>1091</v>
      </c>
      <c r="G440" s="24" t="s">
        <v>1091</v>
      </c>
      <c r="H440" s="24" t="s">
        <v>1091</v>
      </c>
      <c r="I440" s="24" t="s">
        <v>75</v>
      </c>
      <c r="J440" s="24" t="s">
        <v>123</v>
      </c>
      <c r="K440" s="24">
        <v>150.97</v>
      </c>
      <c r="L440" s="24" t="e">
        <v>#N/A</v>
      </c>
      <c r="M440" s="24">
        <v>292.0</v>
      </c>
      <c r="N440" s="24" t="e">
        <v>#N/A</v>
      </c>
      <c r="O440" s="24">
        <v>292.0</v>
      </c>
      <c r="P440" s="24" t="e">
        <v>#N/A</v>
      </c>
      <c r="Q440" s="24" t="e">
        <v>#N/A</v>
      </c>
      <c r="R440" s="24" t="e">
        <v>#N/A</v>
      </c>
      <c r="S440" s="24" t="e">
        <v>#N/A</v>
      </c>
      <c r="T440" s="24" t="e">
        <v>#N/A</v>
      </c>
    </row>
    <row r="441" ht="15.75" customHeight="1">
      <c r="A441" s="24">
        <v>438.0</v>
      </c>
      <c r="B441" s="24" t="s">
        <v>1093</v>
      </c>
      <c r="C441" s="24" t="s">
        <v>1093</v>
      </c>
      <c r="D441" s="24" t="s">
        <v>1437</v>
      </c>
      <c r="E441" s="24" t="s">
        <v>1437</v>
      </c>
      <c r="F441" s="24" t="s">
        <v>1093</v>
      </c>
      <c r="G441" s="24" t="s">
        <v>1093</v>
      </c>
      <c r="H441" s="24" t="s">
        <v>1093</v>
      </c>
      <c r="I441" s="24" t="e">
        <v>#N/A</v>
      </c>
      <c r="J441" s="24" t="e">
        <v>#N/A</v>
      </c>
      <c r="K441" s="24" t="e">
        <v>#N/A</v>
      </c>
      <c r="L441" s="24" t="e">
        <v>#N/A</v>
      </c>
      <c r="M441" s="24">
        <v>889.0</v>
      </c>
      <c r="N441" s="24" t="e">
        <v>#N/A</v>
      </c>
      <c r="O441" s="24">
        <v>619.0</v>
      </c>
      <c r="P441" s="24" t="e">
        <v>#N/A</v>
      </c>
      <c r="Q441" s="24" t="e">
        <v>#N/A</v>
      </c>
      <c r="R441" s="24" t="e">
        <v>#N/A</v>
      </c>
      <c r="S441" s="24" t="e">
        <v>#N/A</v>
      </c>
      <c r="T441" s="24" t="e">
        <v>#N/A</v>
      </c>
    </row>
    <row r="442" ht="15.75" customHeight="1">
      <c r="A442" s="24">
        <v>439.0</v>
      </c>
      <c r="B442" s="24" t="s">
        <v>1095</v>
      </c>
      <c r="C442" s="24" t="s">
        <v>1095</v>
      </c>
      <c r="D442" s="24" t="s">
        <v>1095</v>
      </c>
      <c r="E442" s="24" t="s">
        <v>1095</v>
      </c>
      <c r="F442" s="24" t="s">
        <v>1095</v>
      </c>
      <c r="G442" s="24" t="s">
        <v>1095</v>
      </c>
      <c r="H442" s="24" t="s">
        <v>1095</v>
      </c>
      <c r="I442" s="24" t="s">
        <v>61</v>
      </c>
      <c r="J442" s="24" t="s">
        <v>85</v>
      </c>
      <c r="K442" s="24">
        <v>150.94</v>
      </c>
      <c r="L442" s="24">
        <v>303.0</v>
      </c>
      <c r="M442" s="24">
        <v>349.0</v>
      </c>
      <c r="N442" s="24">
        <v>289.0</v>
      </c>
      <c r="O442" s="24">
        <v>331.5</v>
      </c>
      <c r="P442" s="24" t="e">
        <v>#N/A</v>
      </c>
      <c r="Q442" s="24" t="e">
        <v>#N/A</v>
      </c>
      <c r="R442" s="24" t="e">
        <v>#N/A</v>
      </c>
      <c r="S442" s="24" t="e">
        <v>#N/A</v>
      </c>
      <c r="T442" s="24" t="e">
        <v>#N/A</v>
      </c>
    </row>
    <row r="443" ht="15.75" customHeight="1">
      <c r="A443" s="24">
        <v>440.0</v>
      </c>
      <c r="B443" s="24" t="s">
        <v>1097</v>
      </c>
      <c r="C443" s="24" t="s">
        <v>1097</v>
      </c>
      <c r="D443" s="24" t="s">
        <v>1097</v>
      </c>
      <c r="E443" s="24" t="s">
        <v>1097</v>
      </c>
      <c r="F443" s="24" t="s">
        <v>1097</v>
      </c>
      <c r="G443" s="24" t="s">
        <v>1097</v>
      </c>
      <c r="H443" s="24" t="s">
        <v>1097</v>
      </c>
      <c r="I443" s="24" t="s">
        <v>61</v>
      </c>
      <c r="J443" s="24" t="s">
        <v>104</v>
      </c>
      <c r="K443" s="24" t="e">
        <v>#N/A</v>
      </c>
      <c r="L443" s="24" t="e">
        <v>#N/A</v>
      </c>
      <c r="M443" s="24">
        <v>911.0</v>
      </c>
      <c r="N443" s="24" t="e">
        <v>#N/A</v>
      </c>
      <c r="O443" s="24">
        <v>911.0</v>
      </c>
      <c r="P443" s="24" t="e">
        <v>#N/A</v>
      </c>
      <c r="Q443" s="24" t="e">
        <v>#N/A</v>
      </c>
      <c r="R443" s="24" t="e">
        <v>#N/A</v>
      </c>
      <c r="S443" s="24" t="e">
        <v>#N/A</v>
      </c>
      <c r="T443" s="24" t="e">
        <v>#N/A</v>
      </c>
    </row>
    <row r="444" ht="15.75" customHeight="1">
      <c r="A444" s="24">
        <v>441.0</v>
      </c>
      <c r="B444" s="24" t="s">
        <v>1099</v>
      </c>
      <c r="C444" s="24" t="s">
        <v>1099</v>
      </c>
      <c r="D444" s="24" t="s">
        <v>1099</v>
      </c>
      <c r="E444" s="24" t="s">
        <v>1099</v>
      </c>
      <c r="F444" s="24" t="s">
        <v>1099</v>
      </c>
      <c r="G444" s="24" t="s">
        <v>1099</v>
      </c>
      <c r="H444" s="24" t="s">
        <v>1099</v>
      </c>
      <c r="I444" s="24" t="s">
        <v>34</v>
      </c>
      <c r="J444" s="24" t="s">
        <v>114</v>
      </c>
      <c r="K444" s="24" t="e">
        <v>#N/A</v>
      </c>
      <c r="L444" s="24" t="e">
        <v>#N/A</v>
      </c>
      <c r="M444" s="24">
        <v>924.0</v>
      </c>
      <c r="N444" s="24" t="e">
        <v>#N/A</v>
      </c>
      <c r="O444" s="24">
        <v>924.0</v>
      </c>
      <c r="P444" s="24" t="e">
        <v>#N/A</v>
      </c>
      <c r="Q444" s="24" t="e">
        <v>#N/A</v>
      </c>
      <c r="R444" s="24" t="e">
        <v>#N/A</v>
      </c>
      <c r="S444" s="24" t="e">
        <v>#N/A</v>
      </c>
      <c r="T444" s="24" t="e">
        <v>#N/A</v>
      </c>
    </row>
    <row r="445" ht="15.75" customHeight="1">
      <c r="A445" s="24">
        <v>442.0</v>
      </c>
      <c r="B445" s="24" t="s">
        <v>1101</v>
      </c>
      <c r="C445" s="24" t="s">
        <v>1101</v>
      </c>
      <c r="D445" s="24" t="s">
        <v>1101</v>
      </c>
      <c r="E445" s="24" t="s">
        <v>1101</v>
      </c>
      <c r="F445" s="24" t="s">
        <v>1101</v>
      </c>
      <c r="G445" s="24" t="s">
        <v>1101</v>
      </c>
      <c r="H445" s="24" t="s">
        <v>1101</v>
      </c>
      <c r="I445" s="24" t="s">
        <v>34</v>
      </c>
      <c r="J445" s="24" t="s">
        <v>123</v>
      </c>
      <c r="K445" s="24" t="e">
        <v>#N/A</v>
      </c>
      <c r="L445" s="24" t="e">
        <v>#N/A</v>
      </c>
      <c r="M445" s="24">
        <v>341.0</v>
      </c>
      <c r="N445" s="24" t="e">
        <v>#N/A</v>
      </c>
      <c r="O445" s="24">
        <v>341.0</v>
      </c>
      <c r="P445" s="24" t="e">
        <v>#N/A</v>
      </c>
      <c r="Q445" s="24" t="e">
        <v>#N/A</v>
      </c>
      <c r="R445" s="24" t="e">
        <v>#N/A</v>
      </c>
      <c r="S445" s="24" t="e">
        <v>#N/A</v>
      </c>
      <c r="T445" s="24" t="e">
        <v>#N/A</v>
      </c>
    </row>
    <row r="446" ht="15.75" customHeight="1">
      <c r="A446" s="24">
        <v>443.0</v>
      </c>
      <c r="B446" s="24" t="s">
        <v>1103</v>
      </c>
      <c r="C446" s="24" t="s">
        <v>1103</v>
      </c>
      <c r="D446" s="24" t="s">
        <v>1103</v>
      </c>
      <c r="E446" s="24" t="s">
        <v>1103</v>
      </c>
      <c r="F446" s="24" t="s">
        <v>1103</v>
      </c>
      <c r="G446" s="24" t="s">
        <v>1103</v>
      </c>
      <c r="H446" s="24" t="s">
        <v>1103</v>
      </c>
      <c r="I446" s="24" t="s">
        <v>61</v>
      </c>
      <c r="J446" s="24" t="s">
        <v>39</v>
      </c>
      <c r="K446" s="24" t="e">
        <v>#N/A</v>
      </c>
      <c r="L446" s="24" t="e">
        <v>#N/A</v>
      </c>
      <c r="M446" s="24">
        <v>841.0</v>
      </c>
      <c r="N446" s="24" t="e">
        <v>#N/A</v>
      </c>
      <c r="O446" s="24">
        <v>841.0</v>
      </c>
      <c r="P446" s="24" t="e">
        <v>#N/A</v>
      </c>
      <c r="Q446" s="24">
        <v>124.2</v>
      </c>
      <c r="R446" s="24">
        <v>24.05</v>
      </c>
      <c r="S446" s="24">
        <v>117.9333333</v>
      </c>
      <c r="T446" s="24">
        <v>2.15</v>
      </c>
    </row>
    <row r="447" ht="15.75" customHeight="1">
      <c r="A447" s="24">
        <v>444.0</v>
      </c>
      <c r="B447" s="24" t="s">
        <v>1105</v>
      </c>
      <c r="C447" s="24" t="s">
        <v>1105</v>
      </c>
      <c r="D447" s="24" t="s">
        <v>1105</v>
      </c>
      <c r="E447" s="24" t="s">
        <v>1105</v>
      </c>
      <c r="F447" s="24" t="s">
        <v>1105</v>
      </c>
      <c r="G447" s="24" t="s">
        <v>1105</v>
      </c>
      <c r="H447" s="24" t="s">
        <v>1105</v>
      </c>
      <c r="I447" s="24" t="e">
        <v>#N/A</v>
      </c>
      <c r="J447" s="24" t="e">
        <v>#N/A</v>
      </c>
      <c r="K447" s="24" t="e">
        <v>#N/A</v>
      </c>
      <c r="L447" s="24" t="e">
        <v>#N/A</v>
      </c>
      <c r="M447" s="24">
        <v>601.0</v>
      </c>
      <c r="N447" s="24" t="e">
        <v>#N/A</v>
      </c>
      <c r="O447" s="24">
        <v>601.0</v>
      </c>
      <c r="P447" s="24" t="e">
        <v>#N/A</v>
      </c>
      <c r="Q447" s="24" t="e">
        <v>#N/A</v>
      </c>
      <c r="R447" s="24" t="e">
        <v>#N/A</v>
      </c>
      <c r="S447" s="24" t="e">
        <v>#N/A</v>
      </c>
      <c r="T447" s="24" t="e">
        <v>#N/A</v>
      </c>
    </row>
    <row r="448" ht="15.75" customHeight="1">
      <c r="A448" s="24">
        <v>445.0</v>
      </c>
      <c r="B448" s="24" t="s">
        <v>1107</v>
      </c>
      <c r="C448" s="24" t="s">
        <v>1107</v>
      </c>
      <c r="D448" s="24" t="s">
        <v>1107</v>
      </c>
      <c r="E448" s="24" t="s">
        <v>1107</v>
      </c>
      <c r="F448" s="24" t="s">
        <v>1107</v>
      </c>
      <c r="G448" s="24" t="s">
        <v>1107</v>
      </c>
      <c r="H448" s="24" t="s">
        <v>1107</v>
      </c>
      <c r="I448" s="24" t="s">
        <v>17</v>
      </c>
      <c r="J448" s="24" t="s">
        <v>70</v>
      </c>
      <c r="K448" s="24" t="e">
        <v>#N/A</v>
      </c>
      <c r="L448" s="24" t="e">
        <v>#N/A</v>
      </c>
      <c r="M448" s="24">
        <v>837.0</v>
      </c>
      <c r="N448" s="24" t="e">
        <v>#N/A</v>
      </c>
      <c r="O448" s="24">
        <v>837.0</v>
      </c>
      <c r="P448" s="24" t="e">
        <v>#N/A</v>
      </c>
      <c r="Q448" s="24" t="e">
        <v>#N/A</v>
      </c>
      <c r="R448" s="24" t="e">
        <v>#N/A</v>
      </c>
      <c r="S448" s="24" t="e">
        <v>#N/A</v>
      </c>
      <c r="T448" s="24" t="e">
        <v>#N/A</v>
      </c>
    </row>
    <row r="449" ht="15.75" customHeight="1">
      <c r="A449" s="24">
        <v>446.0</v>
      </c>
      <c r="B449" s="24" t="s">
        <v>1109</v>
      </c>
      <c r="C449" s="24" t="s">
        <v>1109</v>
      </c>
      <c r="D449" s="24" t="s">
        <v>1109</v>
      </c>
      <c r="E449" s="24" t="s">
        <v>1109</v>
      </c>
      <c r="F449" s="24" t="s">
        <v>1109</v>
      </c>
      <c r="G449" s="24" t="s">
        <v>1109</v>
      </c>
      <c r="H449" s="24" t="s">
        <v>1109</v>
      </c>
      <c r="I449" s="24" t="s">
        <v>61</v>
      </c>
      <c r="J449" s="24" t="s">
        <v>99</v>
      </c>
      <c r="K449" s="24" t="e">
        <v>#N/A</v>
      </c>
      <c r="L449" s="24">
        <v>372.0</v>
      </c>
      <c r="M449" s="24">
        <v>628.0</v>
      </c>
      <c r="N449" s="24" t="e">
        <v>#N/A</v>
      </c>
      <c r="O449" s="24">
        <v>628.0</v>
      </c>
      <c r="P449" s="24" t="e">
        <v>#N/A</v>
      </c>
      <c r="Q449" s="24" t="e">
        <v>#N/A</v>
      </c>
      <c r="R449" s="24" t="e">
        <v>#N/A</v>
      </c>
      <c r="S449" s="24" t="e">
        <v>#N/A</v>
      </c>
      <c r="T449" s="24" t="e">
        <v>#N/A</v>
      </c>
    </row>
    <row r="450" ht="15.75" customHeight="1">
      <c r="A450" s="24">
        <v>447.0</v>
      </c>
      <c r="B450" s="24" t="s">
        <v>1111</v>
      </c>
      <c r="C450" s="24" t="s">
        <v>1111</v>
      </c>
      <c r="D450" s="24" t="s">
        <v>1111</v>
      </c>
      <c r="E450" s="24" t="s">
        <v>1111</v>
      </c>
      <c r="F450" s="24" t="s">
        <v>1111</v>
      </c>
      <c r="G450" s="24" t="s">
        <v>1111</v>
      </c>
      <c r="H450" s="24" t="s">
        <v>1111</v>
      </c>
      <c r="I450" s="24" t="s">
        <v>61</v>
      </c>
      <c r="J450" s="24" t="s">
        <v>64</v>
      </c>
      <c r="K450" s="24">
        <v>150.96</v>
      </c>
      <c r="L450" s="24" t="e">
        <v>#N/A</v>
      </c>
      <c r="M450" s="24">
        <v>874.0</v>
      </c>
      <c r="N450" s="24" t="e">
        <v>#N/A</v>
      </c>
      <c r="O450" s="24">
        <v>874.0</v>
      </c>
      <c r="P450" s="24" t="e">
        <v>#N/A</v>
      </c>
      <c r="Q450" s="24" t="e">
        <v>#N/A</v>
      </c>
      <c r="R450" s="24" t="e">
        <v>#N/A</v>
      </c>
      <c r="S450" s="24" t="e">
        <v>#N/A</v>
      </c>
      <c r="T450" s="24" t="e">
        <v>#N/A</v>
      </c>
    </row>
    <row r="451" ht="15.75" customHeight="1">
      <c r="A451" s="24">
        <v>448.0</v>
      </c>
      <c r="B451" s="24" t="s">
        <v>1113</v>
      </c>
      <c r="C451" s="24" t="s">
        <v>1113</v>
      </c>
      <c r="D451" s="24" t="s">
        <v>1113</v>
      </c>
      <c r="E451" s="24" t="s">
        <v>1113</v>
      </c>
      <c r="F451" s="24" t="s">
        <v>1113</v>
      </c>
      <c r="G451" s="24" t="s">
        <v>1113</v>
      </c>
      <c r="H451" s="24" t="s">
        <v>1113</v>
      </c>
      <c r="I451" s="24" t="s">
        <v>61</v>
      </c>
      <c r="J451" s="24" t="s">
        <v>107</v>
      </c>
      <c r="K451" s="24" t="e">
        <v>#N/A</v>
      </c>
      <c r="L451" s="24" t="e">
        <v>#N/A</v>
      </c>
      <c r="M451" s="24">
        <v>904.0</v>
      </c>
      <c r="N451" s="24" t="e">
        <v>#N/A</v>
      </c>
      <c r="O451" s="24">
        <v>904.0</v>
      </c>
      <c r="P451" s="24" t="e">
        <v>#N/A</v>
      </c>
      <c r="Q451" s="24" t="e">
        <v>#N/A</v>
      </c>
      <c r="R451" s="24" t="e">
        <v>#N/A</v>
      </c>
      <c r="S451" s="24" t="e">
        <v>#N/A</v>
      </c>
      <c r="T451" s="24" t="e">
        <v>#N/A</v>
      </c>
    </row>
    <row r="452" ht="15.75" customHeight="1">
      <c r="A452" s="24">
        <v>449.0</v>
      </c>
      <c r="B452" s="24" t="s">
        <v>1115</v>
      </c>
      <c r="C452" s="24" t="s">
        <v>1115</v>
      </c>
      <c r="D452" s="24" t="s">
        <v>1115</v>
      </c>
      <c r="E452" s="24" t="s">
        <v>1115</v>
      </c>
      <c r="F452" s="24" t="s">
        <v>1115</v>
      </c>
      <c r="G452" s="24" t="s">
        <v>1115</v>
      </c>
      <c r="H452" s="24" t="s">
        <v>1115</v>
      </c>
      <c r="I452" s="24" t="s">
        <v>61</v>
      </c>
      <c r="J452" s="24" t="s">
        <v>36</v>
      </c>
      <c r="K452" s="24" t="e">
        <v>#N/A</v>
      </c>
      <c r="L452" s="24" t="e">
        <v>#N/A</v>
      </c>
      <c r="M452" s="24">
        <v>724.0</v>
      </c>
      <c r="N452" s="24" t="e">
        <v>#N/A</v>
      </c>
      <c r="O452" s="24">
        <v>724.0</v>
      </c>
      <c r="P452" s="24" t="e">
        <v>#N/A</v>
      </c>
      <c r="Q452" s="24" t="e">
        <v>#N/A</v>
      </c>
      <c r="R452" s="24" t="e">
        <v>#N/A</v>
      </c>
      <c r="S452" s="24" t="e">
        <v>#N/A</v>
      </c>
      <c r="T452" s="24" t="e">
        <v>#N/A</v>
      </c>
    </row>
    <row r="453" ht="15.75" customHeight="1">
      <c r="A453" s="24">
        <v>450.0</v>
      </c>
      <c r="B453" s="24" t="s">
        <v>1117</v>
      </c>
      <c r="C453" s="24" t="s">
        <v>1117</v>
      </c>
      <c r="D453" s="24" t="s">
        <v>1117</v>
      </c>
      <c r="E453" s="24" t="s">
        <v>1117</v>
      </c>
      <c r="F453" s="24" t="s">
        <v>1117</v>
      </c>
      <c r="G453" s="24" t="s">
        <v>1117</v>
      </c>
      <c r="H453" s="24" t="s">
        <v>1117</v>
      </c>
      <c r="I453" s="24" t="s">
        <v>17</v>
      </c>
      <c r="J453" s="24" t="s">
        <v>70</v>
      </c>
      <c r="K453" s="24">
        <v>150.96</v>
      </c>
      <c r="L453" s="24">
        <v>304.0</v>
      </c>
      <c r="M453" s="24">
        <v>819.0</v>
      </c>
      <c r="N453" s="24" t="e">
        <v>#N/A</v>
      </c>
      <c r="O453" s="24">
        <v>819.0</v>
      </c>
      <c r="P453" s="24" t="e">
        <v>#N/A</v>
      </c>
      <c r="Q453" s="24" t="e">
        <v>#N/A</v>
      </c>
      <c r="R453" s="24" t="e">
        <v>#N/A</v>
      </c>
      <c r="S453" s="24" t="e">
        <v>#N/A</v>
      </c>
      <c r="T453" s="24" t="e">
        <v>#N/A</v>
      </c>
    </row>
    <row r="454" ht="15.75" customHeight="1">
      <c r="A454" s="24">
        <v>451.0</v>
      </c>
      <c r="B454" s="24" t="s">
        <v>1119</v>
      </c>
      <c r="C454" s="24" t="s">
        <v>1119</v>
      </c>
      <c r="D454" s="24" t="s">
        <v>1119</v>
      </c>
      <c r="E454" s="24" t="s">
        <v>1119</v>
      </c>
      <c r="F454" s="24" t="s">
        <v>1119</v>
      </c>
      <c r="G454" s="24" t="s">
        <v>1119</v>
      </c>
      <c r="H454" s="24" t="s">
        <v>1119</v>
      </c>
      <c r="I454" s="24" t="s">
        <v>61</v>
      </c>
      <c r="J454" s="24" t="s">
        <v>102</v>
      </c>
      <c r="K454" s="24" t="e">
        <v>#N/A</v>
      </c>
      <c r="L454" s="24" t="e">
        <v>#N/A</v>
      </c>
      <c r="M454" s="24">
        <v>415.0</v>
      </c>
      <c r="N454" s="24" t="e">
        <v>#N/A</v>
      </c>
      <c r="O454" s="24">
        <v>415.0</v>
      </c>
      <c r="P454" s="24" t="e">
        <v>#N/A</v>
      </c>
      <c r="Q454" s="24" t="e">
        <v>#N/A</v>
      </c>
      <c r="R454" s="24" t="e">
        <v>#N/A</v>
      </c>
      <c r="S454" s="24" t="e">
        <v>#N/A</v>
      </c>
      <c r="T454" s="24" t="e">
        <v>#N/A</v>
      </c>
    </row>
    <row r="455" ht="15.75" customHeight="1">
      <c r="A455" s="24">
        <v>452.0</v>
      </c>
      <c r="B455" s="24" t="s">
        <v>1121</v>
      </c>
      <c r="C455" s="24" t="s">
        <v>1121</v>
      </c>
      <c r="D455" s="24" t="s">
        <v>1121</v>
      </c>
      <c r="E455" s="24" t="s">
        <v>1121</v>
      </c>
      <c r="F455" s="24" t="s">
        <v>1121</v>
      </c>
      <c r="G455" s="24" t="s">
        <v>1121</v>
      </c>
      <c r="H455" s="24" t="s">
        <v>1121</v>
      </c>
      <c r="I455" s="24" t="s">
        <v>17</v>
      </c>
      <c r="J455" s="24" t="s">
        <v>36</v>
      </c>
      <c r="K455" s="24">
        <v>150.96</v>
      </c>
      <c r="L455" s="24" t="e">
        <v>#N/A</v>
      </c>
      <c r="M455" s="24">
        <v>868.0</v>
      </c>
      <c r="N455" s="24" t="e">
        <v>#N/A</v>
      </c>
      <c r="O455" s="24">
        <v>868.0</v>
      </c>
      <c r="P455" s="24" t="e">
        <v>#N/A</v>
      </c>
      <c r="Q455" s="24" t="e">
        <v>#N/A</v>
      </c>
      <c r="R455" s="24" t="e">
        <v>#N/A</v>
      </c>
      <c r="S455" s="24" t="e">
        <v>#N/A</v>
      </c>
      <c r="T455" s="24" t="e">
        <v>#N/A</v>
      </c>
    </row>
    <row r="456" ht="15.75" customHeight="1">
      <c r="A456" s="24">
        <v>453.0</v>
      </c>
      <c r="B456" s="24" t="s">
        <v>1123</v>
      </c>
      <c r="C456" s="24" t="s">
        <v>1123</v>
      </c>
      <c r="D456" s="24" t="s">
        <v>1123</v>
      </c>
      <c r="E456" s="24" t="s">
        <v>1123</v>
      </c>
      <c r="F456" s="24" t="s">
        <v>1123</v>
      </c>
      <c r="G456" s="24" t="s">
        <v>1123</v>
      </c>
      <c r="H456" s="24" t="s">
        <v>1123</v>
      </c>
      <c r="I456" s="24" t="s">
        <v>61</v>
      </c>
      <c r="J456" s="24" t="s">
        <v>41</v>
      </c>
      <c r="K456" s="24" t="e">
        <v>#N/A</v>
      </c>
      <c r="L456" s="24" t="e">
        <v>#N/A</v>
      </c>
      <c r="M456" s="24">
        <v>396.0</v>
      </c>
      <c r="N456" s="24" t="e">
        <v>#N/A</v>
      </c>
      <c r="O456" s="24">
        <v>396.0</v>
      </c>
      <c r="P456" s="24" t="e">
        <v>#N/A</v>
      </c>
      <c r="Q456" s="24">
        <v>114.79</v>
      </c>
      <c r="R456" s="24">
        <v>22.1975</v>
      </c>
      <c r="S456" s="24">
        <v>133.695</v>
      </c>
      <c r="T456" s="24">
        <v>5.7925</v>
      </c>
    </row>
    <row r="457" ht="15.75" customHeight="1">
      <c r="A457" s="24">
        <v>454.0</v>
      </c>
      <c r="B457" s="24" t="s">
        <v>1125</v>
      </c>
      <c r="C457" s="24" t="s">
        <v>1125</v>
      </c>
      <c r="D457" s="24" t="s">
        <v>1125</v>
      </c>
      <c r="E457" s="24" t="s">
        <v>1125</v>
      </c>
      <c r="F457" s="24" t="s">
        <v>1125</v>
      </c>
      <c r="G457" s="24" t="s">
        <v>1125</v>
      </c>
      <c r="H457" s="24" t="s">
        <v>1125</v>
      </c>
      <c r="I457" s="24" t="s">
        <v>34</v>
      </c>
      <c r="J457" s="24" t="s">
        <v>36</v>
      </c>
      <c r="K457" s="24" t="e">
        <v>#N/A</v>
      </c>
      <c r="L457" s="24" t="e">
        <v>#N/A</v>
      </c>
      <c r="M457" s="24">
        <v>854.0</v>
      </c>
      <c r="N457" s="24" t="e">
        <v>#N/A</v>
      </c>
      <c r="O457" s="24">
        <v>591.5</v>
      </c>
      <c r="P457" s="24" t="e">
        <v>#N/A</v>
      </c>
      <c r="Q457" s="24" t="e">
        <v>#N/A</v>
      </c>
      <c r="R457" s="24" t="e">
        <v>#N/A</v>
      </c>
      <c r="S457" s="24" t="e">
        <v>#N/A</v>
      </c>
      <c r="T457" s="24" t="e">
        <v>#N/A</v>
      </c>
    </row>
    <row r="458" ht="15.75" customHeight="1">
      <c r="A458" s="24">
        <v>455.0</v>
      </c>
      <c r="B458" s="24" t="s">
        <v>1127</v>
      </c>
      <c r="C458" s="24" t="s">
        <v>1127</v>
      </c>
      <c r="D458" s="24" t="s">
        <v>1127</v>
      </c>
      <c r="E458" s="24" t="s">
        <v>1127</v>
      </c>
      <c r="F458" s="24" t="s">
        <v>1127</v>
      </c>
      <c r="G458" s="24" t="s">
        <v>1127</v>
      </c>
      <c r="H458" s="24" t="s">
        <v>1127</v>
      </c>
      <c r="I458" s="24" t="s">
        <v>34</v>
      </c>
      <c r="J458" s="24" t="s">
        <v>50</v>
      </c>
      <c r="K458" s="24">
        <v>150.92</v>
      </c>
      <c r="L458" s="24">
        <v>286.0</v>
      </c>
      <c r="M458" s="24">
        <v>286.0</v>
      </c>
      <c r="N458" s="24">
        <v>286.0</v>
      </c>
      <c r="O458" s="24">
        <v>291.0</v>
      </c>
      <c r="P458" s="24" t="e">
        <v>#N/A</v>
      </c>
      <c r="Q458" s="24" t="e">
        <v>#N/A</v>
      </c>
      <c r="R458" s="24" t="e">
        <v>#N/A</v>
      </c>
      <c r="S458" s="24" t="e">
        <v>#N/A</v>
      </c>
      <c r="T458" s="24" t="e">
        <v>#N/A</v>
      </c>
    </row>
    <row r="459" ht="15.75" customHeight="1">
      <c r="A459" s="24">
        <v>456.0</v>
      </c>
      <c r="B459" s="24" t="s">
        <v>1129</v>
      </c>
      <c r="C459" s="24" t="s">
        <v>1129</v>
      </c>
      <c r="D459" s="24" t="s">
        <v>1129</v>
      </c>
      <c r="E459" s="24" t="s">
        <v>1129</v>
      </c>
      <c r="F459" s="24" t="s">
        <v>1129</v>
      </c>
      <c r="G459" s="24" t="s">
        <v>1129</v>
      </c>
      <c r="H459" s="24" t="s">
        <v>1129</v>
      </c>
      <c r="I459" s="24" t="s">
        <v>61</v>
      </c>
      <c r="J459" s="24" t="s">
        <v>102</v>
      </c>
      <c r="K459" s="24" t="e">
        <v>#N/A</v>
      </c>
      <c r="L459" s="24" t="e">
        <v>#N/A</v>
      </c>
      <c r="M459" s="24">
        <v>451.0</v>
      </c>
      <c r="N459" s="24" t="e">
        <v>#N/A</v>
      </c>
      <c r="O459" s="24">
        <v>451.0</v>
      </c>
      <c r="P459" s="24" t="e">
        <v>#N/A</v>
      </c>
      <c r="Q459" s="24" t="e">
        <v>#N/A</v>
      </c>
      <c r="R459" s="24" t="e">
        <v>#N/A</v>
      </c>
      <c r="S459" s="24" t="e">
        <v>#N/A</v>
      </c>
      <c r="T459" s="24" t="e">
        <v>#N/A</v>
      </c>
    </row>
    <row r="460" ht="15.75" customHeight="1">
      <c r="A460" s="24">
        <v>457.0</v>
      </c>
      <c r="B460" s="24" t="s">
        <v>1131</v>
      </c>
      <c r="C460" s="24" t="s">
        <v>1131</v>
      </c>
      <c r="D460" s="24" t="s">
        <v>1131</v>
      </c>
      <c r="E460" s="24" t="s">
        <v>1131</v>
      </c>
      <c r="F460" s="24" t="s">
        <v>1131</v>
      </c>
      <c r="G460" s="24" t="s">
        <v>1131</v>
      </c>
      <c r="H460" s="24" t="s">
        <v>1131</v>
      </c>
      <c r="I460" s="24" t="s">
        <v>17</v>
      </c>
      <c r="J460" s="24" t="s">
        <v>50</v>
      </c>
      <c r="K460" s="24" t="e">
        <v>#N/A</v>
      </c>
      <c r="L460" s="24" t="e">
        <v>#N/A</v>
      </c>
      <c r="M460" s="24">
        <v>871.0</v>
      </c>
      <c r="N460" s="24" t="e">
        <v>#N/A</v>
      </c>
      <c r="O460" s="24">
        <v>871.0</v>
      </c>
      <c r="P460" s="24" t="e">
        <v>#N/A</v>
      </c>
      <c r="Q460" s="24" t="e">
        <v>#N/A</v>
      </c>
      <c r="R460" s="24" t="e">
        <v>#N/A</v>
      </c>
      <c r="S460" s="24" t="e">
        <v>#N/A</v>
      </c>
      <c r="T460" s="24" t="e">
        <v>#N/A</v>
      </c>
    </row>
    <row r="461" ht="15.75" customHeight="1">
      <c r="A461" s="24">
        <v>458.0</v>
      </c>
      <c r="B461" s="24" t="s">
        <v>1133</v>
      </c>
      <c r="C461" s="24" t="s">
        <v>1133</v>
      </c>
      <c r="D461" s="24" t="s">
        <v>1133</v>
      </c>
      <c r="E461" s="24" t="s">
        <v>1133</v>
      </c>
      <c r="F461" s="24" t="s">
        <v>1133</v>
      </c>
      <c r="G461" s="24" t="s">
        <v>1133</v>
      </c>
      <c r="H461" s="24" t="s">
        <v>1133</v>
      </c>
      <c r="I461" s="24" t="s">
        <v>17</v>
      </c>
      <c r="J461" s="24" t="s">
        <v>47</v>
      </c>
      <c r="K461" s="24">
        <v>150.71</v>
      </c>
      <c r="L461" s="24">
        <v>283.0</v>
      </c>
      <c r="M461" s="24">
        <v>882.0</v>
      </c>
      <c r="N461" s="24">
        <v>272.0</v>
      </c>
      <c r="O461" s="24">
        <v>474.0</v>
      </c>
      <c r="P461" s="24" t="e">
        <v>#N/A</v>
      </c>
      <c r="Q461" s="24">
        <v>210.64</v>
      </c>
      <c r="R461" s="24">
        <v>37.91</v>
      </c>
      <c r="S461" s="24" t="e">
        <v>#N/A</v>
      </c>
      <c r="T461" s="24" t="e">
        <v>#N/A</v>
      </c>
    </row>
    <row r="462" ht="15.75" customHeight="1">
      <c r="A462" s="24">
        <v>459.0</v>
      </c>
      <c r="B462" s="24" t="s">
        <v>1135</v>
      </c>
      <c r="C462" s="24" t="s">
        <v>1135</v>
      </c>
      <c r="D462" s="24" t="s">
        <v>1135</v>
      </c>
      <c r="E462" s="24" t="s">
        <v>1135</v>
      </c>
      <c r="F462" s="24" t="s">
        <v>1135</v>
      </c>
      <c r="G462" s="24" t="s">
        <v>1135</v>
      </c>
      <c r="H462" s="24" t="s">
        <v>1135</v>
      </c>
      <c r="I462" s="24" t="s">
        <v>17</v>
      </c>
      <c r="J462" s="24" t="s">
        <v>27</v>
      </c>
      <c r="K462" s="24" t="e">
        <v>#N/A</v>
      </c>
      <c r="L462" s="24" t="e">
        <v>#N/A</v>
      </c>
      <c r="M462" s="24">
        <v>897.0</v>
      </c>
      <c r="N462" s="24" t="e">
        <v>#N/A</v>
      </c>
      <c r="O462" s="24">
        <v>897.0</v>
      </c>
      <c r="P462" s="24" t="e">
        <v>#N/A</v>
      </c>
      <c r="Q462" s="24" t="e">
        <v>#N/A</v>
      </c>
      <c r="R462" s="24" t="e">
        <v>#N/A</v>
      </c>
      <c r="S462" s="24" t="e">
        <v>#N/A</v>
      </c>
      <c r="T462" s="24" t="e">
        <v>#N/A</v>
      </c>
    </row>
    <row r="463" ht="15.75" customHeight="1">
      <c r="A463" s="24">
        <v>460.0</v>
      </c>
      <c r="B463" s="24" t="s">
        <v>1137</v>
      </c>
      <c r="C463" s="24" t="s">
        <v>1137</v>
      </c>
      <c r="D463" s="24" t="s">
        <v>1137</v>
      </c>
      <c r="E463" s="24" t="s">
        <v>1137</v>
      </c>
      <c r="F463" s="24" t="s">
        <v>1137</v>
      </c>
      <c r="G463" s="24" t="s">
        <v>1137</v>
      </c>
      <c r="H463" s="24" t="s">
        <v>1137</v>
      </c>
      <c r="I463" s="24" t="s">
        <v>1139</v>
      </c>
      <c r="J463" s="24" t="s">
        <v>77</v>
      </c>
      <c r="K463" s="24" t="e">
        <v>#N/A</v>
      </c>
      <c r="L463" s="24" t="e">
        <v>#N/A</v>
      </c>
      <c r="M463" s="24">
        <v>318.0</v>
      </c>
      <c r="N463" s="24" t="e">
        <v>#N/A</v>
      </c>
      <c r="O463" s="24">
        <v>318.0</v>
      </c>
      <c r="P463" s="24" t="e">
        <v>#N/A</v>
      </c>
      <c r="Q463" s="24" t="e">
        <v>#N/A</v>
      </c>
      <c r="R463" s="24" t="e">
        <v>#N/A</v>
      </c>
      <c r="S463" s="24" t="e">
        <v>#N/A</v>
      </c>
      <c r="T463" s="24" t="e">
        <v>#N/A</v>
      </c>
    </row>
    <row r="464" ht="15.75" customHeight="1">
      <c r="A464" s="24">
        <v>461.0</v>
      </c>
      <c r="B464" s="24" t="s">
        <v>1140</v>
      </c>
      <c r="C464" s="24" t="s">
        <v>1140</v>
      </c>
      <c r="D464" s="24" t="s">
        <v>1140</v>
      </c>
      <c r="E464" s="24" t="s">
        <v>1140</v>
      </c>
      <c r="F464" s="24" t="s">
        <v>1140</v>
      </c>
      <c r="G464" s="24" t="s">
        <v>1140</v>
      </c>
      <c r="H464" s="24" t="s">
        <v>1140</v>
      </c>
      <c r="I464" s="24" t="s">
        <v>34</v>
      </c>
      <c r="J464" s="24" t="s">
        <v>81</v>
      </c>
      <c r="K464" s="24" t="e">
        <v>#N/A</v>
      </c>
      <c r="L464" s="24" t="e">
        <v>#N/A</v>
      </c>
      <c r="M464" s="24">
        <v>393.0</v>
      </c>
      <c r="N464" s="24" t="e">
        <v>#N/A</v>
      </c>
      <c r="O464" s="24">
        <v>393.0</v>
      </c>
      <c r="P464" s="24" t="e">
        <v>#N/A</v>
      </c>
      <c r="Q464" s="24">
        <v>100.8</v>
      </c>
      <c r="R464" s="24">
        <v>19.2</v>
      </c>
      <c r="S464" s="24">
        <v>69.58333333</v>
      </c>
      <c r="T464" s="24">
        <v>1.625</v>
      </c>
    </row>
    <row r="465" ht="15.75" customHeight="1">
      <c r="A465" s="24">
        <v>462.0</v>
      </c>
      <c r="B465" s="24" t="s">
        <v>1142</v>
      </c>
      <c r="C465" s="24" t="s">
        <v>1142</v>
      </c>
      <c r="D465" s="24" t="s">
        <v>1142</v>
      </c>
      <c r="E465" s="24" t="s">
        <v>1142</v>
      </c>
      <c r="F465" s="24" t="s">
        <v>1142</v>
      </c>
      <c r="G465" s="24" t="s">
        <v>1142</v>
      </c>
      <c r="H465" s="24" t="s">
        <v>1142</v>
      </c>
      <c r="I465" s="24" t="s">
        <v>75</v>
      </c>
      <c r="J465" s="24" t="s">
        <v>53</v>
      </c>
      <c r="K465" s="24">
        <v>150.97</v>
      </c>
      <c r="L465" s="24" t="e">
        <v>#N/A</v>
      </c>
      <c r="M465" s="24">
        <v>419.0</v>
      </c>
      <c r="N465" s="24" t="e">
        <v>#N/A</v>
      </c>
      <c r="O465" s="24">
        <v>419.0</v>
      </c>
      <c r="P465" s="24" t="e">
        <v>#N/A</v>
      </c>
      <c r="Q465" s="24" t="e">
        <v>#N/A</v>
      </c>
      <c r="R465" s="24" t="e">
        <v>#N/A</v>
      </c>
      <c r="S465" s="24" t="e">
        <v>#N/A</v>
      </c>
      <c r="T465" s="24" t="e">
        <v>#N/A</v>
      </c>
    </row>
    <row r="466" ht="15.75" customHeight="1">
      <c r="A466" s="24">
        <v>463.0</v>
      </c>
      <c r="B466" s="24" t="s">
        <v>1144</v>
      </c>
      <c r="C466" s="24" t="s">
        <v>1144</v>
      </c>
      <c r="D466" s="24" t="s">
        <v>1144</v>
      </c>
      <c r="E466" s="24" t="s">
        <v>1144</v>
      </c>
      <c r="F466" s="24" t="s">
        <v>1144</v>
      </c>
      <c r="G466" s="24" t="s">
        <v>1144</v>
      </c>
      <c r="H466" s="24" t="s">
        <v>1144</v>
      </c>
      <c r="I466" s="24" t="s">
        <v>17</v>
      </c>
      <c r="J466" s="24" t="s">
        <v>104</v>
      </c>
      <c r="K466" s="24" t="e">
        <v>#N/A</v>
      </c>
      <c r="L466" s="24">
        <v>262.0</v>
      </c>
      <c r="M466" s="24">
        <v>995.0</v>
      </c>
      <c r="N466" s="24">
        <v>280.0</v>
      </c>
      <c r="O466" s="24">
        <v>513.3</v>
      </c>
      <c r="P466" s="24" t="e">
        <v>#N/A</v>
      </c>
      <c r="Q466" s="24">
        <v>245.09</v>
      </c>
      <c r="R466" s="24">
        <v>53.7725</v>
      </c>
      <c r="S466" s="24">
        <v>216.0833333</v>
      </c>
      <c r="T466" s="24">
        <v>20.875</v>
      </c>
    </row>
    <row r="467" ht="15.75" customHeight="1">
      <c r="A467" s="24">
        <v>464.0</v>
      </c>
      <c r="B467" s="24" t="s">
        <v>1146</v>
      </c>
      <c r="C467" s="24" t="s">
        <v>1146</v>
      </c>
      <c r="D467" s="24" t="s">
        <v>1146</v>
      </c>
      <c r="E467" s="24" t="s">
        <v>1146</v>
      </c>
      <c r="F467" s="24" t="s">
        <v>1146</v>
      </c>
      <c r="G467" s="24" t="s">
        <v>1146</v>
      </c>
      <c r="H467" s="24" t="s">
        <v>1146</v>
      </c>
      <c r="I467" s="24" t="e">
        <v>#N/A</v>
      </c>
      <c r="J467" s="24" t="e">
        <v>#N/A</v>
      </c>
      <c r="K467" s="24" t="e">
        <v>#N/A</v>
      </c>
      <c r="L467" s="24" t="e">
        <v>#N/A</v>
      </c>
      <c r="M467" s="24">
        <v>268.0</v>
      </c>
      <c r="N467" s="24" t="e">
        <v>#N/A</v>
      </c>
      <c r="O467" s="24">
        <v>268.0</v>
      </c>
      <c r="P467" s="24" t="e">
        <v>#N/A</v>
      </c>
      <c r="Q467" s="24" t="e">
        <v>#N/A</v>
      </c>
      <c r="R467" s="24" t="e">
        <v>#N/A</v>
      </c>
      <c r="S467" s="24" t="e">
        <v>#N/A</v>
      </c>
      <c r="T467" s="24" t="e">
        <v>#N/A</v>
      </c>
    </row>
    <row r="468" ht="15.75" customHeight="1">
      <c r="A468" s="24">
        <v>465.0</v>
      </c>
      <c r="B468" s="24" t="s">
        <v>1148</v>
      </c>
      <c r="C468" s="24" t="s">
        <v>1148</v>
      </c>
      <c r="D468" s="24" t="s">
        <v>1148</v>
      </c>
      <c r="E468" s="24" t="s">
        <v>1148</v>
      </c>
      <c r="F468" s="24" t="s">
        <v>1148</v>
      </c>
      <c r="G468" s="24" t="s">
        <v>1148</v>
      </c>
      <c r="H468" s="24" t="s">
        <v>1148</v>
      </c>
      <c r="I468" s="24" t="s">
        <v>17</v>
      </c>
      <c r="J468" s="24" t="s">
        <v>18</v>
      </c>
      <c r="K468" s="24">
        <v>150.97</v>
      </c>
      <c r="L468" s="24">
        <v>328.0</v>
      </c>
      <c r="M468" s="24">
        <v>961.0</v>
      </c>
      <c r="N468" s="24" t="e">
        <v>#N/A</v>
      </c>
      <c r="O468" s="24">
        <v>590.0</v>
      </c>
      <c r="P468" s="24" t="e">
        <v>#N/A</v>
      </c>
      <c r="Q468" s="24" t="e">
        <v>#N/A</v>
      </c>
      <c r="R468" s="24" t="e">
        <v>#N/A</v>
      </c>
      <c r="S468" s="24" t="e">
        <v>#N/A</v>
      </c>
      <c r="T468" s="24" t="e">
        <v>#N/A</v>
      </c>
    </row>
    <row r="469" ht="15.75" customHeight="1">
      <c r="A469" s="24">
        <v>466.0</v>
      </c>
      <c r="B469" s="24" t="s">
        <v>1150</v>
      </c>
      <c r="C469" s="24" t="s">
        <v>1150</v>
      </c>
      <c r="D469" s="24" t="s">
        <v>1150</v>
      </c>
      <c r="E469" s="24" t="s">
        <v>1150</v>
      </c>
      <c r="F469" s="24" t="s">
        <v>1150</v>
      </c>
      <c r="G469" s="24" t="s">
        <v>1150</v>
      </c>
      <c r="H469" s="24" t="s">
        <v>1150</v>
      </c>
      <c r="I469" s="24" t="s">
        <v>61</v>
      </c>
      <c r="J469" s="24" t="s">
        <v>117</v>
      </c>
      <c r="K469" s="24" t="e">
        <v>#N/A</v>
      </c>
      <c r="L469" s="24" t="e">
        <v>#N/A</v>
      </c>
      <c r="M469" s="24">
        <v>840.0</v>
      </c>
      <c r="N469" s="24" t="e">
        <v>#N/A</v>
      </c>
      <c r="O469" s="24">
        <v>840.0</v>
      </c>
      <c r="P469" s="24" t="e">
        <v>#N/A</v>
      </c>
      <c r="Q469" s="24" t="e">
        <v>#N/A</v>
      </c>
      <c r="R469" s="24" t="e">
        <v>#N/A</v>
      </c>
      <c r="S469" s="24" t="e">
        <v>#N/A</v>
      </c>
      <c r="T469" s="24" t="e">
        <v>#N/A</v>
      </c>
    </row>
    <row r="470" ht="15.75" customHeight="1">
      <c r="A470" s="24">
        <v>467.0</v>
      </c>
      <c r="B470" s="24" t="s">
        <v>1152</v>
      </c>
      <c r="C470" s="24" t="s">
        <v>1152</v>
      </c>
      <c r="D470" s="24" t="s">
        <v>1152</v>
      </c>
      <c r="E470" s="24" t="s">
        <v>1152</v>
      </c>
      <c r="F470" s="24" t="s">
        <v>1152</v>
      </c>
      <c r="G470" s="24" t="s">
        <v>1152</v>
      </c>
      <c r="H470" s="24" t="s">
        <v>1152</v>
      </c>
      <c r="I470" s="24" t="s">
        <v>34</v>
      </c>
      <c r="J470" s="24" t="s">
        <v>83</v>
      </c>
      <c r="K470" s="24" t="e">
        <v>#N/A</v>
      </c>
      <c r="L470" s="24" t="e">
        <v>#N/A</v>
      </c>
      <c r="M470" s="24">
        <v>814.0</v>
      </c>
      <c r="N470" s="24" t="e">
        <v>#N/A</v>
      </c>
      <c r="O470" s="24">
        <v>814.0</v>
      </c>
      <c r="P470" s="24" t="e">
        <v>#N/A</v>
      </c>
      <c r="Q470" s="24">
        <v>135.84</v>
      </c>
      <c r="R470" s="24">
        <v>24.71</v>
      </c>
      <c r="S470" s="24" t="e">
        <v>#N/A</v>
      </c>
      <c r="T470" s="24" t="e">
        <v>#N/A</v>
      </c>
    </row>
    <row r="471" ht="15.75" customHeight="1">
      <c r="A471" s="24">
        <v>468.0</v>
      </c>
      <c r="B471" s="24" t="s">
        <v>1154</v>
      </c>
      <c r="C471" s="24" t="s">
        <v>1154</v>
      </c>
      <c r="D471" s="24" t="s">
        <v>1154</v>
      </c>
      <c r="E471" s="24" t="s">
        <v>1154</v>
      </c>
      <c r="F471" s="24" t="s">
        <v>1154</v>
      </c>
      <c r="G471" s="24" t="s">
        <v>1154</v>
      </c>
      <c r="H471" s="24" t="s">
        <v>1154</v>
      </c>
      <c r="I471" s="24" t="s">
        <v>17</v>
      </c>
      <c r="J471" s="24" t="s">
        <v>58</v>
      </c>
      <c r="K471" s="24" t="e">
        <v>#N/A</v>
      </c>
      <c r="L471" s="24" t="e">
        <v>#N/A</v>
      </c>
      <c r="M471" s="24">
        <v>916.0</v>
      </c>
      <c r="N471" s="24" t="e">
        <v>#N/A</v>
      </c>
      <c r="O471" s="24">
        <v>916.0</v>
      </c>
      <c r="P471" s="24" t="e">
        <v>#N/A</v>
      </c>
      <c r="Q471" s="24" t="e">
        <v>#N/A</v>
      </c>
      <c r="R471" s="24" t="e">
        <v>#N/A</v>
      </c>
      <c r="S471" s="24" t="e">
        <v>#N/A</v>
      </c>
      <c r="T471" s="24" t="e">
        <v>#N/A</v>
      </c>
    </row>
    <row r="472" ht="15.75" customHeight="1">
      <c r="A472" s="24">
        <v>469.0</v>
      </c>
      <c r="B472" s="24" t="s">
        <v>1156</v>
      </c>
      <c r="C472" s="24" t="s">
        <v>1156</v>
      </c>
      <c r="D472" s="24" t="s">
        <v>1156</v>
      </c>
      <c r="E472" s="24" t="s">
        <v>1156</v>
      </c>
      <c r="F472" s="24" t="s">
        <v>1156</v>
      </c>
      <c r="G472" s="24" t="s">
        <v>1156</v>
      </c>
      <c r="H472" s="24" t="s">
        <v>1156</v>
      </c>
      <c r="I472" s="24" t="e">
        <v>#N/A</v>
      </c>
      <c r="J472" s="24" t="e">
        <v>#N/A</v>
      </c>
      <c r="K472" s="24">
        <v>150.97</v>
      </c>
      <c r="L472" s="24" t="e">
        <v>#N/A</v>
      </c>
      <c r="M472" s="24" t="e">
        <v>#N/A</v>
      </c>
      <c r="N472" s="24" t="e">
        <v>#N/A</v>
      </c>
      <c r="O472" s="24" t="e">
        <v>#N/A</v>
      </c>
      <c r="P472" s="24" t="e">
        <v>#N/A</v>
      </c>
      <c r="Q472" s="24" t="e">
        <v>#N/A</v>
      </c>
      <c r="R472" s="24" t="e">
        <v>#N/A</v>
      </c>
      <c r="S472" s="24" t="e">
        <v>#N/A</v>
      </c>
      <c r="T472" s="24" t="e">
        <v>#N/A</v>
      </c>
    </row>
    <row r="473" ht="15.75" customHeight="1">
      <c r="A473" s="24">
        <v>470.0</v>
      </c>
      <c r="B473" s="24" t="s">
        <v>1158</v>
      </c>
      <c r="C473" s="24" t="s">
        <v>1158</v>
      </c>
      <c r="D473" s="24" t="s">
        <v>1158</v>
      </c>
      <c r="E473" s="24" t="s">
        <v>1158</v>
      </c>
      <c r="F473" s="24" t="s">
        <v>1158</v>
      </c>
      <c r="G473" s="24" t="s">
        <v>1158</v>
      </c>
      <c r="H473" s="24" t="s">
        <v>1158</v>
      </c>
      <c r="I473" s="24" t="s">
        <v>17</v>
      </c>
      <c r="J473" s="24" t="s">
        <v>20</v>
      </c>
      <c r="K473" s="24" t="e">
        <v>#N/A</v>
      </c>
      <c r="L473" s="24" t="e">
        <v>#N/A</v>
      </c>
      <c r="M473" s="24">
        <v>876.0</v>
      </c>
      <c r="N473" s="24" t="e">
        <v>#N/A</v>
      </c>
      <c r="O473" s="24">
        <v>876.0</v>
      </c>
      <c r="P473" s="24" t="e">
        <v>#N/A</v>
      </c>
      <c r="Q473" s="24" t="e">
        <v>#N/A</v>
      </c>
      <c r="R473" s="24" t="e">
        <v>#N/A</v>
      </c>
      <c r="S473" s="24" t="e">
        <v>#N/A</v>
      </c>
      <c r="T473" s="24" t="e">
        <v>#N/A</v>
      </c>
    </row>
    <row r="474" ht="15.75" customHeight="1">
      <c r="A474" s="24">
        <v>471.0</v>
      </c>
      <c r="B474" s="24" t="s">
        <v>1160</v>
      </c>
      <c r="C474" s="24" t="s">
        <v>1160</v>
      </c>
      <c r="D474" s="24" t="s">
        <v>1160</v>
      </c>
      <c r="E474" s="24" t="s">
        <v>1160</v>
      </c>
      <c r="F474" s="24" t="s">
        <v>1160</v>
      </c>
      <c r="G474" s="24" t="s">
        <v>1160</v>
      </c>
      <c r="H474" s="24" t="s">
        <v>1160</v>
      </c>
      <c r="I474" s="24" t="s">
        <v>34</v>
      </c>
      <c r="J474" s="24" t="s">
        <v>85</v>
      </c>
      <c r="K474" s="24" t="e">
        <v>#N/A</v>
      </c>
      <c r="L474" s="24" t="e">
        <v>#N/A</v>
      </c>
      <c r="M474" s="24" t="e">
        <v>#N/A</v>
      </c>
      <c r="N474" s="24" t="e">
        <v>#N/A</v>
      </c>
      <c r="O474" s="24" t="e">
        <v>#N/A</v>
      </c>
      <c r="P474" s="24" t="e">
        <v>#N/A</v>
      </c>
      <c r="Q474" s="24" t="e">
        <v>#N/A</v>
      </c>
      <c r="R474" s="24" t="e">
        <v>#N/A</v>
      </c>
      <c r="S474" s="24" t="e">
        <v>#N/A</v>
      </c>
      <c r="T474" s="24" t="e">
        <v>#N/A</v>
      </c>
    </row>
    <row r="475" ht="15.75" customHeight="1">
      <c r="A475" s="24">
        <v>472.0</v>
      </c>
      <c r="B475" s="24" t="s">
        <v>1162</v>
      </c>
      <c r="C475" s="24" t="s">
        <v>1162</v>
      </c>
      <c r="D475" s="24" t="s">
        <v>1162</v>
      </c>
      <c r="E475" s="24" t="s">
        <v>1162</v>
      </c>
      <c r="F475" s="24" t="s">
        <v>1162</v>
      </c>
      <c r="G475" s="24" t="s">
        <v>1162</v>
      </c>
      <c r="H475" s="24" t="s">
        <v>1162</v>
      </c>
      <c r="I475" s="24" t="s">
        <v>75</v>
      </c>
      <c r="J475" s="24" t="s">
        <v>20</v>
      </c>
      <c r="K475" s="24" t="e">
        <v>#N/A</v>
      </c>
      <c r="L475" s="24" t="e">
        <v>#N/A</v>
      </c>
      <c r="M475" s="24">
        <v>293.0</v>
      </c>
      <c r="N475" s="24" t="e">
        <v>#N/A</v>
      </c>
      <c r="O475" s="24">
        <v>293.0</v>
      </c>
      <c r="P475" s="24" t="e">
        <v>#N/A</v>
      </c>
      <c r="Q475" s="24" t="e">
        <v>#N/A</v>
      </c>
      <c r="R475" s="24" t="e">
        <v>#N/A</v>
      </c>
      <c r="S475" s="24" t="e">
        <v>#N/A</v>
      </c>
      <c r="T475" s="24" t="e">
        <v>#N/A</v>
      </c>
    </row>
    <row r="476" ht="15.75" customHeight="1">
      <c r="A476" s="24">
        <v>473.0</v>
      </c>
      <c r="B476" s="24" t="s">
        <v>1164</v>
      </c>
      <c r="C476" s="24" t="s">
        <v>1164</v>
      </c>
      <c r="D476" s="24" t="s">
        <v>1164</v>
      </c>
      <c r="E476" s="24" t="s">
        <v>1164</v>
      </c>
      <c r="F476" s="24" t="s">
        <v>1164</v>
      </c>
      <c r="G476" s="24" t="s">
        <v>1164</v>
      </c>
      <c r="H476" s="24" t="s">
        <v>1164</v>
      </c>
      <c r="I476" s="24" t="s">
        <v>34</v>
      </c>
      <c r="J476" s="24" t="s">
        <v>20</v>
      </c>
      <c r="K476" s="24" t="e">
        <v>#N/A</v>
      </c>
      <c r="L476" s="24" t="e">
        <v>#N/A</v>
      </c>
      <c r="M476" s="24">
        <v>838.0</v>
      </c>
      <c r="N476" s="24" t="e">
        <v>#N/A</v>
      </c>
      <c r="O476" s="24">
        <v>838.0</v>
      </c>
      <c r="P476" s="24" t="e">
        <v>#N/A</v>
      </c>
      <c r="Q476" s="24" t="e">
        <v>#N/A</v>
      </c>
      <c r="R476" s="24" t="e">
        <v>#N/A</v>
      </c>
      <c r="S476" s="24" t="e">
        <v>#N/A</v>
      </c>
      <c r="T476" s="24" t="e">
        <v>#N/A</v>
      </c>
    </row>
    <row r="477" ht="15.75" customHeight="1">
      <c r="A477" s="24">
        <v>474.0</v>
      </c>
      <c r="B477" s="24" t="s">
        <v>1166</v>
      </c>
      <c r="C477" s="24" t="s">
        <v>1166</v>
      </c>
      <c r="D477" s="24" t="s">
        <v>1166</v>
      </c>
      <c r="E477" s="24" t="s">
        <v>1166</v>
      </c>
      <c r="F477" s="24" t="s">
        <v>1166</v>
      </c>
      <c r="G477" s="24" t="s">
        <v>1166</v>
      </c>
      <c r="H477" s="24" t="s">
        <v>1166</v>
      </c>
      <c r="I477" s="24" t="s">
        <v>75</v>
      </c>
      <c r="J477" s="24" t="s">
        <v>68</v>
      </c>
      <c r="K477" s="24">
        <v>150.97</v>
      </c>
      <c r="L477" s="24" t="e">
        <v>#N/A</v>
      </c>
      <c r="M477" s="24">
        <v>344.0</v>
      </c>
      <c r="N477" s="24" t="e">
        <v>#N/A</v>
      </c>
      <c r="O477" s="24">
        <v>344.0</v>
      </c>
      <c r="P477" s="24" t="e">
        <v>#N/A</v>
      </c>
      <c r="Q477" s="24" t="e">
        <v>#N/A</v>
      </c>
      <c r="R477" s="24" t="e">
        <v>#N/A</v>
      </c>
      <c r="S477" s="24" t="e">
        <v>#N/A</v>
      </c>
      <c r="T477" s="24" t="e">
        <v>#N/A</v>
      </c>
    </row>
    <row r="478" ht="15.75" customHeight="1">
      <c r="A478" s="24">
        <v>475.0</v>
      </c>
      <c r="B478" s="24" t="s">
        <v>1168</v>
      </c>
      <c r="C478" s="24" t="s">
        <v>1168</v>
      </c>
      <c r="D478" s="24" t="s">
        <v>1168</v>
      </c>
      <c r="E478" s="24" t="s">
        <v>1168</v>
      </c>
      <c r="F478" s="24" t="s">
        <v>1168</v>
      </c>
      <c r="G478" s="24" t="s">
        <v>1168</v>
      </c>
      <c r="H478" s="24" t="s">
        <v>1168</v>
      </c>
      <c r="I478" s="24" t="s">
        <v>75</v>
      </c>
      <c r="J478" s="24" t="s">
        <v>70</v>
      </c>
      <c r="K478" s="24" t="e">
        <v>#N/A</v>
      </c>
      <c r="L478" s="24" t="e">
        <v>#N/A</v>
      </c>
      <c r="M478" s="24">
        <v>335.0</v>
      </c>
      <c r="N478" s="24" t="e">
        <v>#N/A</v>
      </c>
      <c r="O478" s="24">
        <v>335.0</v>
      </c>
      <c r="P478" s="24" t="e">
        <v>#N/A</v>
      </c>
      <c r="Q478" s="24" t="e">
        <v>#N/A</v>
      </c>
      <c r="R478" s="24" t="e">
        <v>#N/A</v>
      </c>
      <c r="S478" s="24" t="e">
        <v>#N/A</v>
      </c>
      <c r="T478" s="24" t="e">
        <v>#N/A</v>
      </c>
    </row>
    <row r="479" ht="15.75" customHeight="1">
      <c r="A479" s="24">
        <v>476.0</v>
      </c>
      <c r="B479" s="24" t="s">
        <v>1170</v>
      </c>
      <c r="C479" s="24" t="s">
        <v>1170</v>
      </c>
      <c r="D479" s="24" t="s">
        <v>1170</v>
      </c>
      <c r="E479" s="24" t="s">
        <v>1170</v>
      </c>
      <c r="F479" s="24" t="s">
        <v>1170</v>
      </c>
      <c r="G479" s="24" t="s">
        <v>1170</v>
      </c>
      <c r="H479" s="24" t="s">
        <v>1170</v>
      </c>
      <c r="I479" s="24" t="s">
        <v>75</v>
      </c>
      <c r="J479" s="24" t="s">
        <v>85</v>
      </c>
      <c r="K479" s="24" t="e">
        <v>#N/A</v>
      </c>
      <c r="L479" s="24" t="e">
        <v>#N/A</v>
      </c>
      <c r="M479" s="24">
        <v>299.0</v>
      </c>
      <c r="N479" s="24" t="e">
        <v>#N/A</v>
      </c>
      <c r="O479" s="24">
        <v>299.0</v>
      </c>
      <c r="P479" s="24" t="e">
        <v>#N/A</v>
      </c>
      <c r="Q479" s="24" t="e">
        <v>#N/A</v>
      </c>
      <c r="R479" s="24" t="e">
        <v>#N/A</v>
      </c>
      <c r="S479" s="24" t="e">
        <v>#N/A</v>
      </c>
      <c r="T479" s="24" t="e">
        <v>#N/A</v>
      </c>
    </row>
    <row r="480" ht="15.75" customHeight="1">
      <c r="A480" s="24">
        <v>477.0</v>
      </c>
      <c r="B480" s="24" t="s">
        <v>1172</v>
      </c>
      <c r="C480" s="24" t="s">
        <v>1172</v>
      </c>
      <c r="D480" s="24" t="s">
        <v>1172</v>
      </c>
      <c r="E480" s="24" t="s">
        <v>1172</v>
      </c>
      <c r="F480" s="24" t="s">
        <v>1172</v>
      </c>
      <c r="G480" s="24" t="s">
        <v>1172</v>
      </c>
      <c r="H480" s="24" t="s">
        <v>1172</v>
      </c>
      <c r="I480" s="24" t="s">
        <v>61</v>
      </c>
      <c r="J480" s="24" t="s">
        <v>50</v>
      </c>
      <c r="K480" s="24" t="e">
        <v>#N/A</v>
      </c>
      <c r="L480" s="24" t="e">
        <v>#N/A</v>
      </c>
      <c r="M480" s="24">
        <v>914.0</v>
      </c>
      <c r="N480" s="24" t="e">
        <v>#N/A</v>
      </c>
      <c r="O480" s="24">
        <v>914.0</v>
      </c>
      <c r="P480" s="24" t="e">
        <v>#N/A</v>
      </c>
      <c r="Q480" s="24" t="e">
        <v>#N/A</v>
      </c>
      <c r="R480" s="24" t="e">
        <v>#N/A</v>
      </c>
      <c r="S480" s="24" t="e">
        <v>#N/A</v>
      </c>
      <c r="T480" s="24" t="e">
        <v>#N/A</v>
      </c>
    </row>
    <row r="481" ht="15.75" customHeight="1">
      <c r="A481" s="24">
        <v>478.0</v>
      </c>
      <c r="B481" s="24" t="s">
        <v>1174</v>
      </c>
      <c r="C481" s="24" t="s">
        <v>1174</v>
      </c>
      <c r="D481" s="24" t="s">
        <v>1174</v>
      </c>
      <c r="E481" s="24" t="s">
        <v>1174</v>
      </c>
      <c r="F481" s="24" t="s">
        <v>1174</v>
      </c>
      <c r="G481" s="24" t="s">
        <v>1174</v>
      </c>
      <c r="H481" s="24" t="s">
        <v>1174</v>
      </c>
      <c r="I481" s="24" t="s">
        <v>34</v>
      </c>
      <c r="J481" s="24" t="s">
        <v>102</v>
      </c>
      <c r="K481" s="24" t="e">
        <v>#N/A</v>
      </c>
      <c r="L481" s="24" t="e">
        <v>#N/A</v>
      </c>
      <c r="M481" s="24">
        <v>582.0</v>
      </c>
      <c r="N481" s="24" t="e">
        <v>#N/A</v>
      </c>
      <c r="O481" s="24">
        <v>582.0</v>
      </c>
      <c r="P481" s="24" t="e">
        <v>#N/A</v>
      </c>
      <c r="Q481" s="24" t="e">
        <v>#N/A</v>
      </c>
      <c r="R481" s="24" t="e">
        <v>#N/A</v>
      </c>
      <c r="S481" s="24" t="e">
        <v>#N/A</v>
      </c>
      <c r="T481" s="24" t="e">
        <v>#N/A</v>
      </c>
    </row>
    <row r="482" ht="15.75" customHeight="1">
      <c r="A482" s="24">
        <v>479.0</v>
      </c>
      <c r="B482" s="24" t="s">
        <v>1176</v>
      </c>
      <c r="C482" s="24" t="s">
        <v>1176</v>
      </c>
      <c r="D482" s="24" t="s">
        <v>1176</v>
      </c>
      <c r="E482" s="24" t="s">
        <v>1176</v>
      </c>
      <c r="F482" s="24" t="s">
        <v>1176</v>
      </c>
      <c r="G482" s="24" t="s">
        <v>1176</v>
      </c>
      <c r="H482" s="24" t="s">
        <v>1176</v>
      </c>
      <c r="I482" s="24" t="e">
        <v>#N/A</v>
      </c>
      <c r="J482" s="24" t="e">
        <v>#N/A</v>
      </c>
      <c r="K482" s="24" t="e">
        <v>#N/A</v>
      </c>
      <c r="L482" s="24" t="e">
        <v>#N/A</v>
      </c>
      <c r="M482" s="24">
        <v>348.0</v>
      </c>
      <c r="N482" s="24" t="e">
        <v>#N/A</v>
      </c>
      <c r="O482" s="24">
        <v>348.0</v>
      </c>
      <c r="P482" s="24" t="e">
        <v>#N/A</v>
      </c>
      <c r="Q482" s="24" t="e">
        <v>#N/A</v>
      </c>
      <c r="R482" s="24" t="e">
        <v>#N/A</v>
      </c>
      <c r="S482" s="24" t="e">
        <v>#N/A</v>
      </c>
      <c r="T482" s="24" t="e">
        <v>#N/A</v>
      </c>
    </row>
    <row r="483" ht="15.75" customHeight="1">
      <c r="A483" s="24">
        <v>480.0</v>
      </c>
      <c r="B483" s="24" t="s">
        <v>1178</v>
      </c>
      <c r="C483" s="24" t="s">
        <v>1178</v>
      </c>
      <c r="D483" s="24" t="s">
        <v>1178</v>
      </c>
      <c r="E483" s="24" t="s">
        <v>1178</v>
      </c>
      <c r="F483" s="24" t="s">
        <v>1178</v>
      </c>
      <c r="G483" s="24" t="s">
        <v>1178</v>
      </c>
      <c r="H483" s="24" t="s">
        <v>1178</v>
      </c>
      <c r="I483" s="24" t="s">
        <v>75</v>
      </c>
      <c r="J483" s="24" t="s">
        <v>47</v>
      </c>
      <c r="K483" s="24" t="e">
        <v>#N/A</v>
      </c>
      <c r="L483" s="24" t="e">
        <v>#N/A</v>
      </c>
      <c r="M483" s="24">
        <v>484.0</v>
      </c>
      <c r="N483" s="24" t="e">
        <v>#N/A</v>
      </c>
      <c r="O483" s="24">
        <v>484.0</v>
      </c>
      <c r="P483" s="24" t="e">
        <v>#N/A</v>
      </c>
      <c r="Q483" s="24" t="e">
        <v>#N/A</v>
      </c>
      <c r="R483" s="24" t="e">
        <v>#N/A</v>
      </c>
      <c r="S483" s="24" t="e">
        <v>#N/A</v>
      </c>
      <c r="T483" s="24" t="e">
        <v>#N/A</v>
      </c>
    </row>
    <row r="484" ht="15.75" customHeight="1">
      <c r="A484" s="24">
        <v>481.0</v>
      </c>
      <c r="B484" s="24" t="s">
        <v>1180</v>
      </c>
      <c r="C484" s="24" t="s">
        <v>1180</v>
      </c>
      <c r="D484" s="24" t="s">
        <v>1180</v>
      </c>
      <c r="E484" s="24" t="s">
        <v>1180</v>
      </c>
      <c r="F484" s="24" t="s">
        <v>1180</v>
      </c>
      <c r="G484" s="24" t="s">
        <v>1180</v>
      </c>
      <c r="H484" s="24" t="s">
        <v>1180</v>
      </c>
      <c r="I484" s="24" t="s">
        <v>34</v>
      </c>
      <c r="J484" s="24" t="s">
        <v>44</v>
      </c>
      <c r="K484" s="24" t="e">
        <v>#N/A</v>
      </c>
      <c r="L484" s="24" t="e">
        <v>#N/A</v>
      </c>
      <c r="M484" s="24">
        <v>607.0</v>
      </c>
      <c r="N484" s="24" t="e">
        <v>#N/A</v>
      </c>
      <c r="O484" s="24">
        <v>607.0</v>
      </c>
      <c r="P484" s="24" t="e">
        <v>#N/A</v>
      </c>
      <c r="Q484" s="24" t="e">
        <v>#N/A</v>
      </c>
      <c r="R484" s="24" t="e">
        <v>#N/A</v>
      </c>
      <c r="S484" s="24" t="e">
        <v>#N/A</v>
      </c>
      <c r="T484" s="24" t="e">
        <v>#N/A</v>
      </c>
    </row>
    <row r="485" ht="15.75" customHeight="1">
      <c r="A485" s="24">
        <v>482.0</v>
      </c>
      <c r="B485" s="24" t="s">
        <v>1182</v>
      </c>
      <c r="C485" s="24" t="s">
        <v>1182</v>
      </c>
      <c r="D485" s="24" t="s">
        <v>1182</v>
      </c>
      <c r="E485" s="24" t="s">
        <v>1182</v>
      </c>
      <c r="F485" s="24" t="s">
        <v>1182</v>
      </c>
      <c r="G485" s="24" t="s">
        <v>1182</v>
      </c>
      <c r="H485" s="24" t="s">
        <v>1182</v>
      </c>
      <c r="I485" s="24" t="e">
        <v>#N/A</v>
      </c>
      <c r="J485" s="24" t="e">
        <v>#N/A</v>
      </c>
      <c r="K485" s="24" t="e">
        <v>#N/A</v>
      </c>
      <c r="L485" s="24">
        <v>381.0</v>
      </c>
      <c r="M485" s="24">
        <v>517.0</v>
      </c>
      <c r="N485" s="24" t="e">
        <v>#N/A</v>
      </c>
      <c r="O485" s="24">
        <v>517.0</v>
      </c>
      <c r="P485" s="24" t="e">
        <v>#N/A</v>
      </c>
      <c r="Q485" s="24" t="e">
        <v>#N/A</v>
      </c>
      <c r="R485" s="24" t="e">
        <v>#N/A</v>
      </c>
      <c r="S485" s="24" t="e">
        <v>#N/A</v>
      </c>
      <c r="T485" s="24" t="e">
        <v>#N/A</v>
      </c>
    </row>
    <row r="486" ht="15.75" customHeight="1">
      <c r="A486" s="24">
        <v>483.0</v>
      </c>
      <c r="B486" s="24" t="s">
        <v>1184</v>
      </c>
      <c r="C486" s="24" t="s">
        <v>1184</v>
      </c>
      <c r="D486" s="24" t="s">
        <v>1184</v>
      </c>
      <c r="E486" s="24" t="s">
        <v>1184</v>
      </c>
      <c r="F486" s="24" t="s">
        <v>1184</v>
      </c>
      <c r="G486" s="24" t="s">
        <v>1184</v>
      </c>
      <c r="H486" s="24" t="s">
        <v>1184</v>
      </c>
      <c r="I486" s="24" t="s">
        <v>17</v>
      </c>
      <c r="J486" s="24" t="s">
        <v>123</v>
      </c>
      <c r="K486" s="24" t="e">
        <v>#N/A</v>
      </c>
      <c r="L486" s="24">
        <v>326.0</v>
      </c>
      <c r="M486" s="24">
        <v>377.0</v>
      </c>
      <c r="N486" s="24" t="e">
        <v>#N/A</v>
      </c>
      <c r="O486" s="24">
        <v>377.0</v>
      </c>
      <c r="P486" s="24" t="e">
        <v>#N/A</v>
      </c>
      <c r="Q486" s="24" t="e">
        <v>#N/A</v>
      </c>
      <c r="R486" s="24" t="e">
        <v>#N/A</v>
      </c>
      <c r="S486" s="24" t="e">
        <v>#N/A</v>
      </c>
      <c r="T486" s="24" t="e">
        <v>#N/A</v>
      </c>
    </row>
    <row r="487" ht="15.75" customHeight="1">
      <c r="A487" s="24">
        <v>484.0</v>
      </c>
      <c r="B487" s="24" t="s">
        <v>1186</v>
      </c>
      <c r="C487" s="24" t="s">
        <v>1186</v>
      </c>
      <c r="D487" s="24" t="s">
        <v>1186</v>
      </c>
      <c r="E487" s="24" t="s">
        <v>1186</v>
      </c>
      <c r="F487" s="24" t="s">
        <v>1186</v>
      </c>
      <c r="G487" s="24" t="s">
        <v>1186</v>
      </c>
      <c r="H487" s="24" t="s">
        <v>1186</v>
      </c>
      <c r="I487" s="24" t="s">
        <v>34</v>
      </c>
      <c r="J487" s="24" t="s">
        <v>18</v>
      </c>
      <c r="K487" s="24" t="e">
        <v>#N/A</v>
      </c>
      <c r="L487" s="24" t="e">
        <v>#N/A</v>
      </c>
      <c r="M487" s="24">
        <v>460.0</v>
      </c>
      <c r="N487" s="24" t="e">
        <v>#N/A</v>
      </c>
      <c r="O487" s="24">
        <v>460.0</v>
      </c>
      <c r="P487" s="24" t="e">
        <v>#N/A</v>
      </c>
      <c r="Q487" s="24" t="e">
        <v>#N/A</v>
      </c>
      <c r="R487" s="24" t="e">
        <v>#N/A</v>
      </c>
      <c r="S487" s="24" t="e">
        <v>#N/A</v>
      </c>
      <c r="T487" s="24" t="e">
        <v>#N/A</v>
      </c>
    </row>
    <row r="488" ht="15.75" customHeight="1">
      <c r="A488" s="24">
        <v>485.0</v>
      </c>
      <c r="B488" s="24" t="s">
        <v>1188</v>
      </c>
      <c r="C488" s="24" t="s">
        <v>1188</v>
      </c>
      <c r="D488" s="24" t="s">
        <v>1188</v>
      </c>
      <c r="E488" s="24" t="s">
        <v>1188</v>
      </c>
      <c r="F488" s="24" t="s">
        <v>1188</v>
      </c>
      <c r="G488" s="24" t="s">
        <v>1188</v>
      </c>
      <c r="H488" s="24" t="s">
        <v>1188</v>
      </c>
      <c r="I488" s="24" t="s">
        <v>75</v>
      </c>
      <c r="J488" s="24" t="s">
        <v>107</v>
      </c>
      <c r="K488" s="24" t="e">
        <v>#N/A</v>
      </c>
      <c r="L488" s="24" t="e">
        <v>#N/A</v>
      </c>
      <c r="M488" s="24">
        <v>366.0</v>
      </c>
      <c r="N488" s="24" t="e">
        <v>#N/A</v>
      </c>
      <c r="O488" s="24">
        <v>366.0</v>
      </c>
      <c r="P488" s="24" t="e">
        <v>#N/A</v>
      </c>
      <c r="Q488" s="24" t="e">
        <v>#N/A</v>
      </c>
      <c r="R488" s="24" t="e">
        <v>#N/A</v>
      </c>
      <c r="S488" s="24" t="e">
        <v>#N/A</v>
      </c>
      <c r="T488" s="24" t="e">
        <v>#N/A</v>
      </c>
    </row>
    <row r="489" ht="15.75" customHeight="1">
      <c r="A489" s="24">
        <v>486.0</v>
      </c>
      <c r="B489" s="24" t="s">
        <v>1190</v>
      </c>
      <c r="C489" s="24" t="s">
        <v>1190</v>
      </c>
      <c r="D489" s="24" t="s">
        <v>1190</v>
      </c>
      <c r="E489" s="24" t="s">
        <v>1190</v>
      </c>
      <c r="F489" s="24" t="s">
        <v>1190</v>
      </c>
      <c r="G489" s="24" t="s">
        <v>1190</v>
      </c>
      <c r="H489" s="24" t="s">
        <v>1190</v>
      </c>
      <c r="I489" s="24" t="s">
        <v>17</v>
      </c>
      <c r="J489" s="24" t="s">
        <v>47</v>
      </c>
      <c r="K489" s="24" t="e">
        <v>#N/A</v>
      </c>
      <c r="L489" s="24" t="e">
        <v>#N/A</v>
      </c>
      <c r="M489" s="24">
        <v>413.0</v>
      </c>
      <c r="N489" s="24" t="e">
        <v>#N/A</v>
      </c>
      <c r="O489" s="24">
        <v>413.0</v>
      </c>
      <c r="P489" s="24" t="e">
        <v>#N/A</v>
      </c>
      <c r="Q489" s="24" t="e">
        <v>#N/A</v>
      </c>
      <c r="R489" s="24" t="e">
        <v>#N/A</v>
      </c>
      <c r="S489" s="24" t="e">
        <v>#N/A</v>
      </c>
      <c r="T489" s="24" t="e">
        <v>#N/A</v>
      </c>
    </row>
    <row r="490" ht="15.75" customHeight="1">
      <c r="A490" s="24">
        <v>487.0</v>
      </c>
      <c r="B490" s="24" t="s">
        <v>1192</v>
      </c>
      <c r="C490" s="24" t="s">
        <v>1192</v>
      </c>
      <c r="D490" s="24" t="s">
        <v>1192</v>
      </c>
      <c r="E490" s="24" t="s">
        <v>1192</v>
      </c>
      <c r="F490" s="24" t="s">
        <v>1192</v>
      </c>
      <c r="G490" s="24" t="s">
        <v>1192</v>
      </c>
      <c r="H490" s="24" t="s">
        <v>1192</v>
      </c>
      <c r="I490" s="24" t="s">
        <v>75</v>
      </c>
      <c r="J490" s="24" t="s">
        <v>102</v>
      </c>
      <c r="K490" s="24" t="e">
        <v>#N/A</v>
      </c>
      <c r="L490" s="24" t="e">
        <v>#N/A</v>
      </c>
      <c r="M490" s="24">
        <v>441.0</v>
      </c>
      <c r="N490" s="24" t="e">
        <v>#N/A</v>
      </c>
      <c r="O490" s="24">
        <v>441.0</v>
      </c>
      <c r="P490" s="24" t="e">
        <v>#N/A</v>
      </c>
      <c r="Q490" s="24" t="e">
        <v>#N/A</v>
      </c>
      <c r="R490" s="24" t="e">
        <v>#N/A</v>
      </c>
      <c r="S490" s="24" t="e">
        <v>#N/A</v>
      </c>
      <c r="T490" s="24" t="e">
        <v>#N/A</v>
      </c>
    </row>
    <row r="491" ht="15.75" customHeight="1">
      <c r="A491" s="24">
        <v>488.0</v>
      </c>
      <c r="B491" s="24" t="s">
        <v>1194</v>
      </c>
      <c r="C491" s="24" t="s">
        <v>1194</v>
      </c>
      <c r="D491" s="24" t="s">
        <v>1194</v>
      </c>
      <c r="E491" s="24" t="s">
        <v>1194</v>
      </c>
      <c r="F491" s="24" t="s">
        <v>1194</v>
      </c>
      <c r="G491" s="24" t="s">
        <v>1194</v>
      </c>
      <c r="H491" s="24" t="s">
        <v>1194</v>
      </c>
      <c r="I491" s="24" t="s">
        <v>17</v>
      </c>
      <c r="J491" s="24" t="s">
        <v>41</v>
      </c>
      <c r="K491" s="24">
        <v>150.97</v>
      </c>
      <c r="L491" s="24" t="e">
        <v>#N/A</v>
      </c>
      <c r="M491" s="24">
        <v>402.0</v>
      </c>
      <c r="N491" s="24" t="e">
        <v>#N/A</v>
      </c>
      <c r="O491" s="24">
        <v>402.0</v>
      </c>
      <c r="P491" s="24" t="e">
        <v>#N/A</v>
      </c>
      <c r="Q491" s="24" t="e">
        <v>#N/A</v>
      </c>
      <c r="R491" s="24" t="e">
        <v>#N/A</v>
      </c>
      <c r="S491" s="24" t="e">
        <v>#N/A</v>
      </c>
      <c r="T491" s="24" t="e">
        <v>#N/A</v>
      </c>
    </row>
    <row r="492" ht="15.75" customHeight="1">
      <c r="A492" s="24">
        <v>489.0</v>
      </c>
      <c r="B492" s="24" t="s">
        <v>1196</v>
      </c>
      <c r="C492" s="24" t="s">
        <v>1196</v>
      </c>
      <c r="D492" s="24" t="s">
        <v>1196</v>
      </c>
      <c r="E492" s="24" t="s">
        <v>1196</v>
      </c>
      <c r="F492" s="24" t="s">
        <v>1196</v>
      </c>
      <c r="G492" s="24" t="s">
        <v>1196</v>
      </c>
      <c r="H492" s="24" t="s">
        <v>1196</v>
      </c>
      <c r="I492" s="24" t="s">
        <v>75</v>
      </c>
      <c r="J492" s="24" t="s">
        <v>44</v>
      </c>
      <c r="K492" s="24" t="e">
        <v>#N/A</v>
      </c>
      <c r="L492" s="24" t="e">
        <v>#N/A</v>
      </c>
      <c r="M492" s="24">
        <v>650.0</v>
      </c>
      <c r="N492" s="24" t="e">
        <v>#N/A</v>
      </c>
      <c r="O492" s="24">
        <v>650.0</v>
      </c>
      <c r="P492" s="24" t="e">
        <v>#N/A</v>
      </c>
      <c r="Q492" s="24" t="e">
        <v>#N/A</v>
      </c>
      <c r="R492" s="24" t="e">
        <v>#N/A</v>
      </c>
      <c r="S492" s="24" t="e">
        <v>#N/A</v>
      </c>
      <c r="T492" s="24" t="e">
        <v>#N/A</v>
      </c>
    </row>
    <row r="493" ht="15.75" customHeight="1">
      <c r="A493" s="24">
        <v>490.0</v>
      </c>
      <c r="B493" s="24" t="s">
        <v>1198</v>
      </c>
      <c r="C493" s="24" t="s">
        <v>1198</v>
      </c>
      <c r="D493" s="24" t="s">
        <v>1198</v>
      </c>
      <c r="E493" s="24" t="s">
        <v>1198</v>
      </c>
      <c r="F493" s="24" t="s">
        <v>1198</v>
      </c>
      <c r="G493" s="24" t="s">
        <v>1198</v>
      </c>
      <c r="H493" s="24" t="s">
        <v>1198</v>
      </c>
      <c r="I493" s="24" t="s">
        <v>34</v>
      </c>
      <c r="J493" s="24" t="s">
        <v>107</v>
      </c>
      <c r="K493" s="24" t="e">
        <v>#N/A</v>
      </c>
      <c r="L493" s="24" t="e">
        <v>#N/A</v>
      </c>
      <c r="M493" s="24">
        <v>913.0</v>
      </c>
      <c r="N493" s="24" t="e">
        <v>#N/A</v>
      </c>
      <c r="O493" s="24">
        <v>913.0</v>
      </c>
      <c r="P493" s="24" t="e">
        <v>#N/A</v>
      </c>
      <c r="Q493" s="24" t="e">
        <v>#N/A</v>
      </c>
      <c r="R493" s="24" t="e">
        <v>#N/A</v>
      </c>
      <c r="S493" s="24" t="e">
        <v>#N/A</v>
      </c>
      <c r="T493" s="24" t="e">
        <v>#N/A</v>
      </c>
    </row>
    <row r="494" ht="15.75" customHeight="1">
      <c r="A494" s="24">
        <v>491.0</v>
      </c>
      <c r="B494" s="24" t="s">
        <v>1200</v>
      </c>
      <c r="C494" s="24" t="s">
        <v>1200</v>
      </c>
      <c r="D494" s="24" t="s">
        <v>1200</v>
      </c>
      <c r="E494" s="24" t="s">
        <v>1200</v>
      </c>
      <c r="F494" s="24" t="s">
        <v>1200</v>
      </c>
      <c r="G494" s="24" t="s">
        <v>1200</v>
      </c>
      <c r="H494" s="24" t="s">
        <v>1200</v>
      </c>
      <c r="I494" s="24" t="s">
        <v>61</v>
      </c>
      <c r="J494" s="24" t="s">
        <v>90</v>
      </c>
      <c r="K494" s="24" t="e">
        <v>#N/A</v>
      </c>
      <c r="L494" s="24" t="e">
        <v>#N/A</v>
      </c>
      <c r="M494" s="24">
        <v>693.0</v>
      </c>
      <c r="N494" s="24" t="e">
        <v>#N/A</v>
      </c>
      <c r="O494" s="24">
        <v>693.0</v>
      </c>
      <c r="P494" s="24" t="e">
        <v>#N/A</v>
      </c>
      <c r="Q494" s="24" t="e">
        <v>#N/A</v>
      </c>
      <c r="R494" s="24" t="e">
        <v>#N/A</v>
      </c>
      <c r="S494" s="24" t="e">
        <v>#N/A</v>
      </c>
      <c r="T494" s="24" t="e">
        <v>#N/A</v>
      </c>
    </row>
    <row r="495" ht="15.75" customHeight="1">
      <c r="A495" s="24">
        <v>492.0</v>
      </c>
      <c r="B495" s="24" t="s">
        <v>1202</v>
      </c>
      <c r="C495" s="24" t="s">
        <v>1202</v>
      </c>
      <c r="D495" s="24" t="s">
        <v>1202</v>
      </c>
      <c r="E495" s="24" t="s">
        <v>1202</v>
      </c>
      <c r="F495" s="24" t="s">
        <v>1202</v>
      </c>
      <c r="G495" s="24" t="s">
        <v>1202</v>
      </c>
      <c r="H495" s="24" t="s">
        <v>1202</v>
      </c>
      <c r="I495" s="24" t="s">
        <v>61</v>
      </c>
      <c r="J495" s="24" t="s">
        <v>20</v>
      </c>
      <c r="K495" s="24" t="e">
        <v>#N/A</v>
      </c>
      <c r="L495" s="24" t="e">
        <v>#N/A</v>
      </c>
      <c r="M495" s="24">
        <v>843.0</v>
      </c>
      <c r="N495" s="24" t="e">
        <v>#N/A</v>
      </c>
      <c r="O495" s="24">
        <v>843.0</v>
      </c>
      <c r="P495" s="24" t="e">
        <v>#N/A</v>
      </c>
      <c r="Q495" s="24" t="e">
        <v>#N/A</v>
      </c>
      <c r="R495" s="24" t="e">
        <v>#N/A</v>
      </c>
      <c r="S495" s="24" t="e">
        <v>#N/A</v>
      </c>
      <c r="T495" s="24" t="e">
        <v>#N/A</v>
      </c>
    </row>
    <row r="496" ht="15.75" customHeight="1">
      <c r="A496" s="24">
        <v>493.0</v>
      </c>
      <c r="B496" s="24" t="s">
        <v>1204</v>
      </c>
      <c r="C496" s="24" t="s">
        <v>1204</v>
      </c>
      <c r="D496" s="24" t="s">
        <v>1204</v>
      </c>
      <c r="E496" s="24" t="s">
        <v>1204</v>
      </c>
      <c r="F496" s="24" t="s">
        <v>1204</v>
      </c>
      <c r="G496" s="24" t="s">
        <v>1204</v>
      </c>
      <c r="H496" s="24" t="s">
        <v>1204</v>
      </c>
      <c r="I496" s="24" t="s">
        <v>34</v>
      </c>
      <c r="J496" s="24" t="s">
        <v>23</v>
      </c>
      <c r="K496" s="24" t="e">
        <v>#N/A</v>
      </c>
      <c r="L496" s="24" t="e">
        <v>#N/A</v>
      </c>
      <c r="M496" s="24">
        <v>698.0</v>
      </c>
      <c r="N496" s="24" t="e">
        <v>#N/A</v>
      </c>
      <c r="O496" s="24">
        <v>698.0</v>
      </c>
      <c r="P496" s="24" t="e">
        <v>#N/A</v>
      </c>
      <c r="Q496" s="24" t="e">
        <v>#N/A</v>
      </c>
      <c r="R496" s="24" t="e">
        <v>#N/A</v>
      </c>
      <c r="S496" s="24" t="e">
        <v>#N/A</v>
      </c>
      <c r="T496" s="24" t="e">
        <v>#N/A</v>
      </c>
    </row>
    <row r="497" ht="15.75" customHeight="1">
      <c r="A497" s="24">
        <v>494.0</v>
      </c>
      <c r="B497" s="24" t="s">
        <v>1206</v>
      </c>
      <c r="C497" s="24" t="s">
        <v>1206</v>
      </c>
      <c r="D497" s="24" t="s">
        <v>1206</v>
      </c>
      <c r="E497" s="24" t="s">
        <v>1206</v>
      </c>
      <c r="F497" s="24" t="s">
        <v>1206</v>
      </c>
      <c r="G497" s="24" t="s">
        <v>1206</v>
      </c>
      <c r="H497" s="24" t="s">
        <v>1206</v>
      </c>
      <c r="I497" s="24" t="s">
        <v>61</v>
      </c>
      <c r="J497" s="24" t="s">
        <v>117</v>
      </c>
      <c r="K497" s="24" t="e">
        <v>#N/A</v>
      </c>
      <c r="L497" s="24" t="e">
        <v>#N/A</v>
      </c>
      <c r="M497" s="24">
        <v>896.0</v>
      </c>
      <c r="N497" s="24" t="e">
        <v>#N/A</v>
      </c>
      <c r="O497" s="24">
        <v>896.0</v>
      </c>
      <c r="P497" s="24" t="e">
        <v>#N/A</v>
      </c>
      <c r="Q497" s="24" t="e">
        <v>#N/A</v>
      </c>
      <c r="R497" s="24" t="e">
        <v>#N/A</v>
      </c>
      <c r="S497" s="24" t="e">
        <v>#N/A</v>
      </c>
      <c r="T497" s="24" t="e">
        <v>#N/A</v>
      </c>
    </row>
    <row r="498" ht="15.75" customHeight="1">
      <c r="A498" s="24">
        <v>495.0</v>
      </c>
      <c r="B498" s="24" t="s">
        <v>1208</v>
      </c>
      <c r="C498" s="24" t="s">
        <v>1208</v>
      </c>
      <c r="D498" s="24" t="s">
        <v>1208</v>
      </c>
      <c r="E498" s="24" t="s">
        <v>1208</v>
      </c>
      <c r="F498" s="24" t="s">
        <v>1208</v>
      </c>
      <c r="G498" s="24" t="s">
        <v>1208</v>
      </c>
      <c r="H498" s="24" t="s">
        <v>1208</v>
      </c>
      <c r="I498" s="24" t="s">
        <v>61</v>
      </c>
      <c r="J498" s="24" t="s">
        <v>47</v>
      </c>
      <c r="K498" s="24" t="e">
        <v>#N/A</v>
      </c>
      <c r="L498" s="24" t="e">
        <v>#N/A</v>
      </c>
      <c r="M498" s="24">
        <v>898.0</v>
      </c>
      <c r="N498" s="24" t="e">
        <v>#N/A</v>
      </c>
      <c r="O498" s="24">
        <v>898.0</v>
      </c>
      <c r="P498" s="24" t="e">
        <v>#N/A</v>
      </c>
      <c r="Q498" s="24" t="e">
        <v>#N/A</v>
      </c>
      <c r="R498" s="24" t="e">
        <v>#N/A</v>
      </c>
      <c r="S498" s="24" t="e">
        <v>#N/A</v>
      </c>
      <c r="T498" s="24" t="e">
        <v>#N/A</v>
      </c>
    </row>
    <row r="499" ht="15.75" customHeight="1">
      <c r="A499" s="24">
        <v>496.0</v>
      </c>
      <c r="B499" s="24" t="s">
        <v>1210</v>
      </c>
      <c r="C499" s="24" t="s">
        <v>1210</v>
      </c>
      <c r="D499" s="24" t="s">
        <v>1210</v>
      </c>
      <c r="E499" s="24" t="s">
        <v>1210</v>
      </c>
      <c r="F499" s="24" t="s">
        <v>1210</v>
      </c>
      <c r="G499" s="24" t="s">
        <v>1210</v>
      </c>
      <c r="H499" s="24" t="s">
        <v>1210</v>
      </c>
      <c r="I499" s="24" t="s">
        <v>34</v>
      </c>
      <c r="J499" s="24" t="s">
        <v>47</v>
      </c>
      <c r="K499" s="24">
        <v>150.96</v>
      </c>
      <c r="L499" s="24" t="e">
        <v>#N/A</v>
      </c>
      <c r="M499" s="24">
        <v>315.0</v>
      </c>
      <c r="N499" s="24" t="e">
        <v>#N/A</v>
      </c>
      <c r="O499" s="24">
        <v>315.0</v>
      </c>
      <c r="P499" s="24" t="e">
        <v>#N/A</v>
      </c>
      <c r="Q499" s="24" t="e">
        <v>#N/A</v>
      </c>
      <c r="R499" s="24" t="e">
        <v>#N/A</v>
      </c>
      <c r="S499" s="24" t="e">
        <v>#N/A</v>
      </c>
      <c r="T499" s="24" t="e">
        <v>#N/A</v>
      </c>
    </row>
    <row r="500" ht="15.75" customHeight="1">
      <c r="A500" s="24">
        <v>497.0</v>
      </c>
      <c r="B500" s="24" t="s">
        <v>1212</v>
      </c>
      <c r="C500" s="24" t="s">
        <v>1212</v>
      </c>
      <c r="D500" s="24" t="s">
        <v>1212</v>
      </c>
      <c r="E500" s="24" t="s">
        <v>1212</v>
      </c>
      <c r="F500" s="24" t="s">
        <v>1212</v>
      </c>
      <c r="G500" s="24" t="s">
        <v>1212</v>
      </c>
      <c r="H500" s="24" t="s">
        <v>1212</v>
      </c>
      <c r="I500" s="24" t="e">
        <v>#N/A</v>
      </c>
      <c r="J500" s="24" t="e">
        <v>#N/A</v>
      </c>
      <c r="K500" s="24" t="e">
        <v>#N/A</v>
      </c>
      <c r="L500" s="24" t="e">
        <v>#N/A</v>
      </c>
      <c r="M500" s="24">
        <v>585.0</v>
      </c>
      <c r="N500" s="24" t="e">
        <v>#N/A</v>
      </c>
      <c r="O500" s="24">
        <v>585.0</v>
      </c>
      <c r="P500" s="24" t="e">
        <v>#N/A</v>
      </c>
      <c r="Q500" s="24" t="e">
        <v>#N/A</v>
      </c>
      <c r="R500" s="24" t="e">
        <v>#N/A</v>
      </c>
      <c r="S500" s="24" t="e">
        <v>#N/A</v>
      </c>
      <c r="T500" s="24" t="e">
        <v>#N/A</v>
      </c>
    </row>
    <row r="501" ht="15.75" customHeight="1">
      <c r="A501" s="24">
        <v>498.0</v>
      </c>
      <c r="B501" s="24" t="s">
        <v>437</v>
      </c>
      <c r="C501" s="24" t="s">
        <v>437</v>
      </c>
      <c r="D501" s="24" t="s">
        <v>437</v>
      </c>
      <c r="E501" s="24" t="s">
        <v>437</v>
      </c>
      <c r="F501" s="24" t="s">
        <v>437</v>
      </c>
      <c r="G501" s="24" t="s">
        <v>437</v>
      </c>
      <c r="H501" s="24" t="s">
        <v>437</v>
      </c>
      <c r="I501" s="24" t="s">
        <v>61</v>
      </c>
      <c r="J501" s="24" t="s">
        <v>31</v>
      </c>
      <c r="K501" s="24">
        <v>150.95</v>
      </c>
      <c r="L501" s="24" t="e">
        <v>#N/A</v>
      </c>
      <c r="M501" s="24">
        <v>556.0</v>
      </c>
      <c r="N501" s="24" t="e">
        <v>#N/A</v>
      </c>
      <c r="O501" s="24">
        <v>454.5</v>
      </c>
      <c r="P501" s="24" t="e">
        <v>#N/A</v>
      </c>
      <c r="Q501" s="24">
        <v>91.9</v>
      </c>
      <c r="R501" s="24">
        <v>19.225</v>
      </c>
      <c r="S501" s="24">
        <v>142.605</v>
      </c>
      <c r="T501" s="24">
        <v>10.6575</v>
      </c>
    </row>
    <row r="502" ht="15.75" customHeight="1">
      <c r="A502" s="24">
        <v>499.0</v>
      </c>
      <c r="B502" s="24" t="s">
        <v>1215</v>
      </c>
      <c r="C502" s="24" t="s">
        <v>1215</v>
      </c>
      <c r="D502" s="24" t="s">
        <v>1215</v>
      </c>
      <c r="E502" s="24" t="s">
        <v>1215</v>
      </c>
      <c r="F502" s="24" t="s">
        <v>1215</v>
      </c>
      <c r="G502" s="24" t="s">
        <v>1215</v>
      </c>
      <c r="H502" s="24" t="s">
        <v>1215</v>
      </c>
      <c r="I502" s="24" t="s">
        <v>34</v>
      </c>
      <c r="J502" s="24" t="s">
        <v>36</v>
      </c>
      <c r="K502" s="24" t="e">
        <v>#N/A</v>
      </c>
      <c r="L502" s="24" t="e">
        <v>#N/A</v>
      </c>
      <c r="M502" s="24">
        <v>381.0</v>
      </c>
      <c r="N502" s="24" t="e">
        <v>#N/A</v>
      </c>
      <c r="O502" s="24">
        <v>381.0</v>
      </c>
      <c r="P502" s="24" t="e">
        <v>#N/A</v>
      </c>
      <c r="Q502" s="24" t="e">
        <v>#N/A</v>
      </c>
      <c r="R502" s="24" t="e">
        <v>#N/A</v>
      </c>
      <c r="S502" s="24" t="e">
        <v>#N/A</v>
      </c>
      <c r="T502" s="24" t="e">
        <v>#N/A</v>
      </c>
    </row>
    <row r="503" ht="15.75" customHeight="1">
      <c r="A503" s="24">
        <v>500.0</v>
      </c>
      <c r="B503" s="22" t="s">
        <v>1217</v>
      </c>
      <c r="C503" s="22" t="s">
        <v>1217</v>
      </c>
      <c r="D503" s="22" t="s">
        <v>1217</v>
      </c>
      <c r="E503" s="22" t="s">
        <v>1217</v>
      </c>
      <c r="F503" s="22" t="s">
        <v>1217</v>
      </c>
      <c r="G503" s="22" t="s">
        <v>1217</v>
      </c>
      <c r="H503" s="22" t="s">
        <v>1217</v>
      </c>
      <c r="I503" s="24" t="e">
        <v>#N/A</v>
      </c>
      <c r="J503" s="24" t="e">
        <v>#N/A</v>
      </c>
      <c r="K503" s="24" t="e">
        <v>#N/A</v>
      </c>
      <c r="L503" s="24" t="e">
        <v>#N/A</v>
      </c>
      <c r="M503" s="24">
        <v>741.0</v>
      </c>
      <c r="N503" s="24" t="e">
        <v>#N/A</v>
      </c>
      <c r="O503" s="24">
        <v>741.0</v>
      </c>
      <c r="P503" s="24" t="e">
        <v>#N/A</v>
      </c>
      <c r="Q503" s="24" t="e">
        <v>#N/A</v>
      </c>
      <c r="R503" s="24" t="e">
        <v>#N/A</v>
      </c>
      <c r="S503" s="24" t="e">
        <v>#N/A</v>
      </c>
      <c r="T503" s="24" t="e">
        <v>#N/A</v>
      </c>
    </row>
    <row r="504" ht="15.75" customHeight="1">
      <c r="A504" s="24">
        <v>501.0</v>
      </c>
      <c r="B504" s="24" t="s">
        <v>1219</v>
      </c>
      <c r="C504" s="24" t="s">
        <v>1219</v>
      </c>
      <c r="D504" s="24" t="s">
        <v>1219</v>
      </c>
      <c r="E504" s="24" t="s">
        <v>1219</v>
      </c>
      <c r="F504" s="24" t="s">
        <v>1219</v>
      </c>
      <c r="G504" s="24" t="s">
        <v>1219</v>
      </c>
      <c r="H504" s="24" t="s">
        <v>1219</v>
      </c>
      <c r="I504" s="24" t="e">
        <v>#N/A</v>
      </c>
      <c r="J504" s="24" t="e">
        <v>#N/A</v>
      </c>
      <c r="K504" s="24" t="e">
        <v>#N/A</v>
      </c>
      <c r="L504" s="24" t="e">
        <v>#N/A</v>
      </c>
      <c r="M504" s="24">
        <v>399.0</v>
      </c>
      <c r="N504" s="24" t="e">
        <v>#N/A</v>
      </c>
      <c r="O504" s="24">
        <v>399.0</v>
      </c>
      <c r="P504" s="24" t="e">
        <v>#N/A</v>
      </c>
      <c r="Q504" s="24" t="e">
        <v>#N/A</v>
      </c>
      <c r="R504" s="24" t="e">
        <v>#N/A</v>
      </c>
      <c r="S504" s="24" t="e">
        <v>#N/A</v>
      </c>
      <c r="T504" s="24" t="e">
        <v>#N/A</v>
      </c>
    </row>
    <row r="505" ht="15.75" customHeight="1">
      <c r="A505" s="24">
        <v>502.0</v>
      </c>
      <c r="B505" s="24" t="s">
        <v>1221</v>
      </c>
      <c r="C505" s="24" t="s">
        <v>1221</v>
      </c>
      <c r="D505" s="24" t="s">
        <v>1605</v>
      </c>
      <c r="E505" s="24" t="s">
        <v>1605</v>
      </c>
      <c r="F505" s="24" t="s">
        <v>1221</v>
      </c>
      <c r="G505" s="24" t="s">
        <v>1221</v>
      </c>
      <c r="H505" s="24" t="s">
        <v>1221</v>
      </c>
      <c r="I505" s="24" t="e">
        <v>#N/A</v>
      </c>
      <c r="J505" s="24" t="e">
        <v>#N/A</v>
      </c>
      <c r="K505" s="24" t="e">
        <v>#N/A</v>
      </c>
      <c r="L505" s="24" t="e">
        <v>#N/A</v>
      </c>
      <c r="M505" s="24">
        <v>587.0</v>
      </c>
      <c r="N505" s="24" t="e">
        <v>#N/A</v>
      </c>
      <c r="O505" s="24">
        <v>587.0</v>
      </c>
      <c r="P505" s="24" t="e">
        <v>#N/A</v>
      </c>
      <c r="Q505" s="24" t="e">
        <v>#N/A</v>
      </c>
      <c r="R505" s="24" t="e">
        <v>#N/A</v>
      </c>
      <c r="S505" s="24" t="e">
        <v>#N/A</v>
      </c>
      <c r="T505" s="24" t="e">
        <v>#N/A</v>
      </c>
    </row>
    <row r="506" ht="15.75" customHeight="1">
      <c r="A506" s="24">
        <v>503.0</v>
      </c>
      <c r="B506" s="24" t="s">
        <v>1223</v>
      </c>
      <c r="C506" s="24" t="s">
        <v>1223</v>
      </c>
      <c r="D506" s="24" t="s">
        <v>1223</v>
      </c>
      <c r="E506" s="24" t="s">
        <v>1223</v>
      </c>
      <c r="F506" s="24" t="s">
        <v>1223</v>
      </c>
      <c r="G506" s="24" t="s">
        <v>1223</v>
      </c>
      <c r="H506" s="24" t="s">
        <v>1223</v>
      </c>
      <c r="I506" s="24" t="e">
        <v>#N/A</v>
      </c>
      <c r="J506" s="24" t="e">
        <v>#N/A</v>
      </c>
      <c r="K506" s="24" t="e">
        <v>#N/A</v>
      </c>
      <c r="L506" s="24" t="e">
        <v>#N/A</v>
      </c>
      <c r="M506" s="24">
        <v>551.0</v>
      </c>
      <c r="N506" s="24" t="e">
        <v>#N/A</v>
      </c>
      <c r="O506" s="24">
        <v>551.0</v>
      </c>
      <c r="P506" s="24" t="e">
        <v>#N/A</v>
      </c>
      <c r="Q506" s="24" t="e">
        <v>#N/A</v>
      </c>
      <c r="R506" s="24" t="e">
        <v>#N/A</v>
      </c>
      <c r="S506" s="24" t="e">
        <v>#N/A</v>
      </c>
      <c r="T506" s="24" t="e">
        <v>#N/A</v>
      </c>
    </row>
    <row r="507" ht="15.75" customHeight="1">
      <c r="A507" s="24">
        <v>504.0</v>
      </c>
      <c r="B507" s="24" t="s">
        <v>1225</v>
      </c>
      <c r="C507" s="24" t="s">
        <v>1225</v>
      </c>
      <c r="D507" s="24" t="s">
        <v>1225</v>
      </c>
      <c r="E507" s="24" t="s">
        <v>1225</v>
      </c>
      <c r="F507" s="24" t="s">
        <v>1225</v>
      </c>
      <c r="G507" s="24" t="s">
        <v>1225</v>
      </c>
      <c r="H507" s="24" t="s">
        <v>1225</v>
      </c>
      <c r="I507" s="24" t="s">
        <v>61</v>
      </c>
      <c r="J507" s="24" t="s">
        <v>95</v>
      </c>
      <c r="K507" s="24" t="e">
        <v>#N/A</v>
      </c>
      <c r="L507" s="24" t="e">
        <v>#N/A</v>
      </c>
      <c r="M507" s="24">
        <v>863.0</v>
      </c>
      <c r="N507" s="24" t="e">
        <v>#N/A</v>
      </c>
      <c r="O507" s="24">
        <v>863.0</v>
      </c>
      <c r="P507" s="24" t="e">
        <v>#N/A</v>
      </c>
      <c r="Q507" s="24" t="e">
        <v>#N/A</v>
      </c>
      <c r="R507" s="24" t="e">
        <v>#N/A</v>
      </c>
      <c r="S507" s="24" t="e">
        <v>#N/A</v>
      </c>
      <c r="T507" s="24" t="e">
        <v>#N/A</v>
      </c>
    </row>
    <row r="508" ht="15.75" customHeight="1">
      <c r="A508" s="24">
        <v>505.0</v>
      </c>
      <c r="B508" s="24" t="s">
        <v>1227</v>
      </c>
      <c r="C508" s="24" t="s">
        <v>1227</v>
      </c>
      <c r="D508" s="24" t="s">
        <v>1227</v>
      </c>
      <c r="E508" s="24" t="s">
        <v>1227</v>
      </c>
      <c r="F508" s="24" t="s">
        <v>1227</v>
      </c>
      <c r="G508" s="24" t="s">
        <v>1227</v>
      </c>
      <c r="H508" s="24" t="s">
        <v>1227</v>
      </c>
      <c r="I508" s="24" t="s">
        <v>61</v>
      </c>
      <c r="J508" s="24" t="s">
        <v>39</v>
      </c>
      <c r="K508" s="24" t="e">
        <v>#N/A</v>
      </c>
      <c r="L508" s="24" t="e">
        <v>#N/A</v>
      </c>
      <c r="M508" s="24">
        <v>548.0</v>
      </c>
      <c r="N508" s="24" t="e">
        <v>#N/A</v>
      </c>
      <c r="O508" s="24">
        <v>548.0</v>
      </c>
      <c r="P508" s="24" t="e">
        <v>#N/A</v>
      </c>
      <c r="Q508" s="24" t="e">
        <v>#N/A</v>
      </c>
      <c r="R508" s="24" t="e">
        <v>#N/A</v>
      </c>
      <c r="S508" s="24" t="e">
        <v>#N/A</v>
      </c>
      <c r="T508" s="24" t="e">
        <v>#N/A</v>
      </c>
    </row>
    <row r="509" ht="15.75" customHeight="1">
      <c r="A509" s="24">
        <v>506.0</v>
      </c>
      <c r="B509" s="24" t="s">
        <v>1229</v>
      </c>
      <c r="C509" s="24" t="s">
        <v>1229</v>
      </c>
      <c r="D509" s="24" t="s">
        <v>1229</v>
      </c>
      <c r="E509" s="24" t="s">
        <v>1229</v>
      </c>
      <c r="F509" s="24" t="s">
        <v>1229</v>
      </c>
      <c r="G509" s="24" t="s">
        <v>1229</v>
      </c>
      <c r="H509" s="24" t="s">
        <v>1229</v>
      </c>
      <c r="I509" s="24" t="s">
        <v>61</v>
      </c>
      <c r="J509" s="24" t="s">
        <v>68</v>
      </c>
      <c r="K509" s="24" t="e">
        <v>#N/A</v>
      </c>
      <c r="L509" s="24" t="e">
        <v>#N/A</v>
      </c>
      <c r="M509" s="24">
        <v>787.0</v>
      </c>
      <c r="N509" s="24" t="e">
        <v>#N/A</v>
      </c>
      <c r="O509" s="24">
        <v>787.0</v>
      </c>
      <c r="P509" s="24" t="e">
        <v>#N/A</v>
      </c>
      <c r="Q509" s="24" t="e">
        <v>#N/A</v>
      </c>
      <c r="R509" s="24" t="e">
        <v>#N/A</v>
      </c>
      <c r="S509" s="24" t="e">
        <v>#N/A</v>
      </c>
      <c r="T509" s="24" t="e">
        <v>#N/A</v>
      </c>
    </row>
    <row r="510" ht="15.75" customHeight="1">
      <c r="A510" s="24">
        <v>507.0</v>
      </c>
      <c r="B510" s="24" t="s">
        <v>1231</v>
      </c>
      <c r="C510" s="24" t="s">
        <v>1231</v>
      </c>
      <c r="D510" s="24" t="s">
        <v>1231</v>
      </c>
      <c r="E510" s="24" t="s">
        <v>1231</v>
      </c>
      <c r="F510" s="24" t="s">
        <v>1231</v>
      </c>
      <c r="G510" s="24" t="s">
        <v>1231</v>
      </c>
      <c r="H510" s="24" t="s">
        <v>1231</v>
      </c>
      <c r="I510" s="24" t="s">
        <v>17</v>
      </c>
      <c r="J510" s="24" t="s">
        <v>90</v>
      </c>
      <c r="K510" s="24">
        <v>150.92</v>
      </c>
      <c r="L510" s="24" t="e">
        <v>#N/A</v>
      </c>
      <c r="M510" s="24">
        <v>324.0</v>
      </c>
      <c r="N510" s="24" t="e">
        <v>#N/A</v>
      </c>
      <c r="O510" s="24">
        <v>324.0</v>
      </c>
      <c r="P510" s="24" t="e">
        <v>#N/A</v>
      </c>
      <c r="Q510" s="24" t="e">
        <v>#N/A</v>
      </c>
      <c r="R510" s="24" t="e">
        <v>#N/A</v>
      </c>
      <c r="S510" s="24" t="e">
        <v>#N/A</v>
      </c>
      <c r="T510" s="24" t="e">
        <v>#N/A</v>
      </c>
    </row>
    <row r="511" ht="15.75" customHeight="1">
      <c r="A511" s="24">
        <v>508.0</v>
      </c>
      <c r="B511" s="24" t="s">
        <v>1233</v>
      </c>
      <c r="C511" s="24" t="s">
        <v>1233</v>
      </c>
      <c r="D511" s="24" t="s">
        <v>1233</v>
      </c>
      <c r="E511" s="24" t="s">
        <v>1233</v>
      </c>
      <c r="F511" s="24" t="s">
        <v>1233</v>
      </c>
      <c r="G511" s="24" t="s">
        <v>1233</v>
      </c>
      <c r="H511" s="24" t="s">
        <v>1233</v>
      </c>
      <c r="I511" s="24" t="s">
        <v>34</v>
      </c>
      <c r="J511" s="24" t="s">
        <v>95</v>
      </c>
      <c r="K511" s="24" t="e">
        <v>#N/A</v>
      </c>
      <c r="L511" s="24" t="e">
        <v>#N/A</v>
      </c>
      <c r="M511" s="24">
        <v>866.0</v>
      </c>
      <c r="N511" s="24" t="e">
        <v>#N/A</v>
      </c>
      <c r="O511" s="24">
        <v>866.0</v>
      </c>
      <c r="P511" s="24" t="e">
        <v>#N/A</v>
      </c>
      <c r="Q511" s="24" t="e">
        <v>#N/A</v>
      </c>
      <c r="R511" s="24" t="e">
        <v>#N/A</v>
      </c>
      <c r="S511" s="24" t="e">
        <v>#N/A</v>
      </c>
      <c r="T511" s="24" t="e">
        <v>#N/A</v>
      </c>
    </row>
    <row r="512" ht="15.75" customHeight="1">
      <c r="A512" s="24">
        <v>509.0</v>
      </c>
      <c r="B512" s="24" t="s">
        <v>1235</v>
      </c>
      <c r="C512" s="24" t="s">
        <v>1235</v>
      </c>
      <c r="D512" s="24" t="s">
        <v>1235</v>
      </c>
      <c r="E512" s="24" t="s">
        <v>1235</v>
      </c>
      <c r="F512" s="24" t="s">
        <v>1235</v>
      </c>
      <c r="G512" s="24" t="s">
        <v>1235</v>
      </c>
      <c r="H512" s="24" t="s">
        <v>1235</v>
      </c>
      <c r="I512" s="24" t="e">
        <v>#N/A</v>
      </c>
      <c r="J512" s="24" t="e">
        <v>#N/A</v>
      </c>
      <c r="K512" s="24" t="e">
        <v>#N/A</v>
      </c>
      <c r="L512" s="24" t="e">
        <v>#N/A</v>
      </c>
      <c r="M512" s="24" t="e">
        <v>#N/A</v>
      </c>
      <c r="N512" s="24" t="e">
        <v>#N/A</v>
      </c>
      <c r="O512" s="24" t="e">
        <v>#N/A</v>
      </c>
      <c r="P512" s="24" t="e">
        <v>#N/A</v>
      </c>
      <c r="Q512" s="24" t="e">
        <v>#N/A</v>
      </c>
      <c r="R512" s="24" t="e">
        <v>#N/A</v>
      </c>
      <c r="S512" s="24" t="e">
        <v>#N/A</v>
      </c>
      <c r="T512" s="24" t="e">
        <v>#N/A</v>
      </c>
    </row>
    <row r="513" ht="15.75" customHeight="1">
      <c r="A513" s="24">
        <v>510.0</v>
      </c>
      <c r="B513" s="24" t="s">
        <v>1237</v>
      </c>
      <c r="C513" s="24" t="s">
        <v>1237</v>
      </c>
      <c r="D513" s="24" t="s">
        <v>1237</v>
      </c>
      <c r="E513" s="24" t="s">
        <v>1237</v>
      </c>
      <c r="F513" s="24" t="s">
        <v>1237</v>
      </c>
      <c r="G513" s="24" t="s">
        <v>1237</v>
      </c>
      <c r="H513" s="24" t="s">
        <v>1237</v>
      </c>
      <c r="I513" s="24" t="s">
        <v>34</v>
      </c>
      <c r="J513" s="24" t="s">
        <v>36</v>
      </c>
      <c r="K513" s="24" t="e">
        <v>#N/A</v>
      </c>
      <c r="L513" s="24" t="e">
        <v>#N/A</v>
      </c>
      <c r="M513" s="24">
        <v>328.0</v>
      </c>
      <c r="N513" s="24" t="e">
        <v>#N/A</v>
      </c>
      <c r="O513" s="24">
        <v>328.0</v>
      </c>
      <c r="P513" s="24" t="e">
        <v>#N/A</v>
      </c>
      <c r="Q513" s="24" t="e">
        <v>#N/A</v>
      </c>
      <c r="R513" s="24" t="e">
        <v>#N/A</v>
      </c>
      <c r="S513" s="24" t="e">
        <v>#N/A</v>
      </c>
      <c r="T513" s="24" t="e">
        <v>#N/A</v>
      </c>
    </row>
    <row r="514" ht="15.75" customHeight="1">
      <c r="A514" s="24">
        <v>511.0</v>
      </c>
      <c r="B514" s="24" t="s">
        <v>1239</v>
      </c>
      <c r="C514" s="24" t="s">
        <v>1239</v>
      </c>
      <c r="D514" s="24" t="s">
        <v>1239</v>
      </c>
      <c r="E514" s="24" t="s">
        <v>1239</v>
      </c>
      <c r="F514" s="24" t="s">
        <v>1239</v>
      </c>
      <c r="G514" s="24" t="s">
        <v>1239</v>
      </c>
      <c r="H514" s="24" t="s">
        <v>1239</v>
      </c>
      <c r="I514" s="24" t="s">
        <v>34</v>
      </c>
      <c r="J514" s="24" t="s">
        <v>117</v>
      </c>
      <c r="K514" s="24" t="e">
        <v>#N/A</v>
      </c>
      <c r="L514" s="24" t="e">
        <v>#N/A</v>
      </c>
      <c r="M514" s="24">
        <v>597.0</v>
      </c>
      <c r="N514" s="24" t="e">
        <v>#N/A</v>
      </c>
      <c r="O514" s="24">
        <v>597.0</v>
      </c>
      <c r="P514" s="24" t="e">
        <v>#N/A</v>
      </c>
      <c r="Q514" s="24" t="e">
        <v>#N/A</v>
      </c>
      <c r="R514" s="24" t="e">
        <v>#N/A</v>
      </c>
      <c r="S514" s="24" t="e">
        <v>#N/A</v>
      </c>
      <c r="T514" s="24" t="e">
        <v>#N/A</v>
      </c>
    </row>
    <row r="515" ht="15.75" customHeight="1">
      <c r="A515" s="24">
        <v>512.0</v>
      </c>
      <c r="B515" s="24" t="s">
        <v>1241</v>
      </c>
      <c r="C515" s="24" t="s">
        <v>1241</v>
      </c>
      <c r="D515" s="24" t="s">
        <v>1241</v>
      </c>
      <c r="E515" s="24" t="s">
        <v>1241</v>
      </c>
      <c r="F515" s="24" t="s">
        <v>1241</v>
      </c>
      <c r="G515" s="24" t="s">
        <v>1241</v>
      </c>
      <c r="H515" s="24" t="s">
        <v>1241</v>
      </c>
      <c r="I515" s="24" t="s">
        <v>61</v>
      </c>
      <c r="J515" s="24" t="s">
        <v>104</v>
      </c>
      <c r="K515" s="24">
        <v>150.96</v>
      </c>
      <c r="L515" s="24" t="e">
        <v>#N/A</v>
      </c>
      <c r="M515" s="24">
        <v>887.0</v>
      </c>
      <c r="N515" s="24" t="e">
        <v>#N/A</v>
      </c>
      <c r="O515" s="24">
        <v>887.0</v>
      </c>
      <c r="P515" s="24" t="e">
        <v>#N/A</v>
      </c>
      <c r="Q515" s="24" t="e">
        <v>#N/A</v>
      </c>
      <c r="R515" s="24" t="e">
        <v>#N/A</v>
      </c>
      <c r="S515" s="24" t="e">
        <v>#N/A</v>
      </c>
      <c r="T515" s="24" t="e">
        <v>#N/A</v>
      </c>
    </row>
    <row r="516" ht="15.75" customHeight="1">
      <c r="A516" s="24">
        <v>513.0</v>
      </c>
      <c r="B516" s="24" t="s">
        <v>1243</v>
      </c>
      <c r="C516" s="24" t="s">
        <v>1243</v>
      </c>
      <c r="D516" s="24" t="s">
        <v>1243</v>
      </c>
      <c r="E516" s="24" t="s">
        <v>1243</v>
      </c>
      <c r="F516" s="24" t="s">
        <v>1243</v>
      </c>
      <c r="G516" s="24" t="s">
        <v>1243</v>
      </c>
      <c r="H516" s="24" t="s">
        <v>1243</v>
      </c>
      <c r="I516" s="24" t="s">
        <v>61</v>
      </c>
      <c r="J516" s="24" t="s">
        <v>140</v>
      </c>
      <c r="K516" s="24" t="e">
        <v>#N/A</v>
      </c>
      <c r="L516" s="24">
        <v>389.0</v>
      </c>
      <c r="M516" s="24">
        <v>535.0</v>
      </c>
      <c r="N516" s="24" t="e">
        <v>#N/A</v>
      </c>
      <c r="O516" s="24">
        <v>535.0</v>
      </c>
      <c r="P516" s="24" t="e">
        <v>#N/A</v>
      </c>
      <c r="Q516" s="24" t="e">
        <v>#N/A</v>
      </c>
      <c r="R516" s="24" t="e">
        <v>#N/A</v>
      </c>
      <c r="S516" s="24" t="e">
        <v>#N/A</v>
      </c>
      <c r="T516" s="24" t="e">
        <v>#N/A</v>
      </c>
    </row>
    <row r="517" ht="15.75" customHeight="1">
      <c r="A517" s="24">
        <v>514.0</v>
      </c>
      <c r="B517" s="24" t="s">
        <v>1245</v>
      </c>
      <c r="C517" s="24" t="s">
        <v>1245</v>
      </c>
      <c r="D517" s="24" t="s">
        <v>1245</v>
      </c>
      <c r="E517" s="24" t="s">
        <v>1245</v>
      </c>
      <c r="F517" s="24" t="s">
        <v>1245</v>
      </c>
      <c r="G517" s="24" t="s">
        <v>1245</v>
      </c>
      <c r="H517" s="24" t="s">
        <v>1245</v>
      </c>
      <c r="I517" s="24" t="s">
        <v>61</v>
      </c>
      <c r="J517" s="24" t="s">
        <v>95</v>
      </c>
      <c r="K517" s="24" t="e">
        <v>#N/A</v>
      </c>
      <c r="L517" s="24" t="e">
        <v>#N/A</v>
      </c>
      <c r="M517" s="24">
        <v>917.0</v>
      </c>
      <c r="N517" s="24" t="e">
        <v>#N/A</v>
      </c>
      <c r="O517" s="24">
        <v>917.0</v>
      </c>
      <c r="P517" s="24" t="e">
        <v>#N/A</v>
      </c>
      <c r="Q517" s="24">
        <v>130.23</v>
      </c>
      <c r="R517" s="24">
        <v>22.3075</v>
      </c>
      <c r="S517" s="24" t="e">
        <v>#N/A</v>
      </c>
      <c r="T517" s="24" t="e">
        <v>#N/A</v>
      </c>
    </row>
    <row r="518" ht="15.75" customHeight="1">
      <c r="A518" s="24">
        <v>515.0</v>
      </c>
      <c r="B518" s="24" t="s">
        <v>1247</v>
      </c>
      <c r="C518" s="24" t="s">
        <v>1247</v>
      </c>
      <c r="D518" s="24" t="s">
        <v>1247</v>
      </c>
      <c r="E518" s="24" t="s">
        <v>1247</v>
      </c>
      <c r="F518" s="24" t="s">
        <v>1247</v>
      </c>
      <c r="G518" s="24" t="s">
        <v>1247</v>
      </c>
      <c r="H518" s="24" t="s">
        <v>1247</v>
      </c>
      <c r="I518" s="24" t="s">
        <v>34</v>
      </c>
      <c r="J518" s="24" t="s">
        <v>39</v>
      </c>
      <c r="K518" s="24">
        <v>150.97</v>
      </c>
      <c r="L518" s="24" t="e">
        <v>#N/A</v>
      </c>
      <c r="M518" s="24">
        <v>536.0</v>
      </c>
      <c r="N518" s="24" t="e">
        <v>#N/A</v>
      </c>
      <c r="O518" s="24">
        <v>536.0</v>
      </c>
      <c r="P518" s="24" t="e">
        <v>#N/A</v>
      </c>
      <c r="Q518" s="24" t="e">
        <v>#N/A</v>
      </c>
      <c r="R518" s="24" t="e">
        <v>#N/A</v>
      </c>
      <c r="S518" s="24" t="e">
        <v>#N/A</v>
      </c>
      <c r="T518" s="24" t="e">
        <v>#N/A</v>
      </c>
    </row>
    <row r="519" ht="15.75" customHeight="1">
      <c r="A519" s="24">
        <v>516.0</v>
      </c>
      <c r="B519" s="24" t="s">
        <v>1249</v>
      </c>
      <c r="C519" s="24" t="s">
        <v>1249</v>
      </c>
      <c r="D519" s="24" t="s">
        <v>1249</v>
      </c>
      <c r="E519" s="24" t="s">
        <v>1249</v>
      </c>
      <c r="F519" s="24" t="s">
        <v>1249</v>
      </c>
      <c r="G519" s="24" t="s">
        <v>1249</v>
      </c>
      <c r="H519" s="24" t="s">
        <v>1249</v>
      </c>
      <c r="I519" s="24" t="s">
        <v>61</v>
      </c>
      <c r="J519" s="24" t="s">
        <v>18</v>
      </c>
      <c r="K519" s="24" t="e">
        <v>#N/A</v>
      </c>
      <c r="L519" s="24" t="e">
        <v>#N/A</v>
      </c>
      <c r="M519" s="24">
        <v>844.0</v>
      </c>
      <c r="N519" s="24" t="e">
        <v>#N/A</v>
      </c>
      <c r="O519" s="24">
        <v>844.0</v>
      </c>
      <c r="P519" s="24" t="e">
        <v>#N/A</v>
      </c>
      <c r="Q519" s="24" t="e">
        <v>#N/A</v>
      </c>
      <c r="R519" s="24" t="e">
        <v>#N/A</v>
      </c>
      <c r="S519" s="24" t="e">
        <v>#N/A</v>
      </c>
      <c r="T519" s="24" t="e">
        <v>#N/A</v>
      </c>
    </row>
    <row r="520" ht="15.75" customHeight="1">
      <c r="A520" s="24">
        <v>517.0</v>
      </c>
      <c r="B520" s="24" t="s">
        <v>1251</v>
      </c>
      <c r="C520" s="24" t="s">
        <v>1251</v>
      </c>
      <c r="D520" s="24" t="s">
        <v>1251</v>
      </c>
      <c r="E520" s="24" t="s">
        <v>1251</v>
      </c>
      <c r="F520" s="24" t="s">
        <v>1251</v>
      </c>
      <c r="G520" s="24" t="s">
        <v>1251</v>
      </c>
      <c r="H520" s="24" t="s">
        <v>1251</v>
      </c>
      <c r="I520" s="24" t="e">
        <v>#N/A</v>
      </c>
      <c r="J520" s="24" t="e">
        <v>#N/A</v>
      </c>
      <c r="K520" s="24" t="e">
        <v>#N/A</v>
      </c>
      <c r="L520" s="24" t="e">
        <v>#N/A</v>
      </c>
      <c r="M520" s="24">
        <v>384.0</v>
      </c>
      <c r="N520" s="24" t="e">
        <v>#N/A</v>
      </c>
      <c r="O520" s="24">
        <v>384.0</v>
      </c>
      <c r="P520" s="24" t="e">
        <v>#N/A</v>
      </c>
      <c r="Q520" s="24" t="e">
        <v>#N/A</v>
      </c>
      <c r="R520" s="24" t="e">
        <v>#N/A</v>
      </c>
      <c r="S520" s="24" t="e">
        <v>#N/A</v>
      </c>
      <c r="T520" s="24" t="e">
        <v>#N/A</v>
      </c>
    </row>
    <row r="521" ht="15.75" customHeight="1">
      <c r="A521" s="24">
        <v>518.0</v>
      </c>
      <c r="B521" s="24" t="s">
        <v>1253</v>
      </c>
      <c r="C521" s="24" t="s">
        <v>1253</v>
      </c>
      <c r="D521" s="24" t="s">
        <v>1253</v>
      </c>
      <c r="E521" s="24" t="s">
        <v>1253</v>
      </c>
      <c r="F521" s="24" t="s">
        <v>1253</v>
      </c>
      <c r="G521" s="24" t="s">
        <v>1253</v>
      </c>
      <c r="H521" s="24" t="s">
        <v>1253</v>
      </c>
      <c r="I521" s="24" t="s">
        <v>61</v>
      </c>
      <c r="J521" s="24" t="s">
        <v>114</v>
      </c>
      <c r="K521" s="24" t="e">
        <v>#N/A</v>
      </c>
      <c r="L521" s="24" t="e">
        <v>#N/A</v>
      </c>
      <c r="M521" s="24">
        <v>883.0</v>
      </c>
      <c r="N521" s="24" t="e">
        <v>#N/A</v>
      </c>
      <c r="O521" s="24">
        <v>883.0</v>
      </c>
      <c r="P521" s="24" t="e">
        <v>#N/A</v>
      </c>
      <c r="Q521" s="24" t="e">
        <v>#N/A</v>
      </c>
      <c r="R521" s="24" t="e">
        <v>#N/A</v>
      </c>
      <c r="S521" s="24" t="e">
        <v>#N/A</v>
      </c>
      <c r="T521" s="24" t="e">
        <v>#N/A</v>
      </c>
    </row>
    <row r="522" ht="15.75" customHeight="1">
      <c r="A522" s="24">
        <v>519.0</v>
      </c>
      <c r="B522" s="24" t="s">
        <v>1255</v>
      </c>
      <c r="C522" s="24" t="s">
        <v>1255</v>
      </c>
      <c r="D522" s="24" t="s">
        <v>1255</v>
      </c>
      <c r="E522" s="24" t="s">
        <v>1255</v>
      </c>
      <c r="F522" s="24" t="s">
        <v>1255</v>
      </c>
      <c r="G522" s="24" t="s">
        <v>1255</v>
      </c>
      <c r="H522" s="24" t="s">
        <v>1255</v>
      </c>
      <c r="I522" s="24" t="s">
        <v>34</v>
      </c>
      <c r="J522" s="24" t="s">
        <v>140</v>
      </c>
      <c r="K522" s="24">
        <v>150.97</v>
      </c>
      <c r="L522" s="24" t="e">
        <v>#N/A</v>
      </c>
      <c r="M522" s="24">
        <v>909.0</v>
      </c>
      <c r="N522" s="24" t="e">
        <v>#N/A</v>
      </c>
      <c r="O522" s="24">
        <v>909.0</v>
      </c>
      <c r="P522" s="24" t="e">
        <v>#N/A</v>
      </c>
      <c r="Q522" s="24" t="e">
        <v>#N/A</v>
      </c>
      <c r="R522" s="24" t="e">
        <v>#N/A</v>
      </c>
      <c r="S522" s="24" t="e">
        <v>#N/A</v>
      </c>
      <c r="T522" s="24" t="e">
        <v>#N/A</v>
      </c>
    </row>
    <row r="523" ht="15.75" customHeight="1">
      <c r="A523" s="24">
        <v>520.0</v>
      </c>
      <c r="B523" s="24" t="s">
        <v>1257</v>
      </c>
      <c r="C523" s="24" t="s">
        <v>1257</v>
      </c>
      <c r="D523" s="24" t="s">
        <v>1257</v>
      </c>
      <c r="E523" s="24" t="s">
        <v>1257</v>
      </c>
      <c r="F523" s="24" t="s">
        <v>1257</v>
      </c>
      <c r="G523" s="24" t="s">
        <v>1257</v>
      </c>
      <c r="H523" s="24" t="s">
        <v>1257</v>
      </c>
      <c r="I523" s="24" t="s">
        <v>61</v>
      </c>
      <c r="J523" s="24" t="s">
        <v>114</v>
      </c>
      <c r="K523" s="24" t="e">
        <v>#N/A</v>
      </c>
      <c r="L523" s="24" t="e">
        <v>#N/A</v>
      </c>
      <c r="M523" s="24">
        <v>884.0</v>
      </c>
      <c r="N523" s="24" t="e">
        <v>#N/A</v>
      </c>
      <c r="O523" s="24">
        <v>884.0</v>
      </c>
      <c r="P523" s="24" t="e">
        <v>#N/A</v>
      </c>
      <c r="Q523" s="24" t="e">
        <v>#N/A</v>
      </c>
      <c r="R523" s="24" t="e">
        <v>#N/A</v>
      </c>
      <c r="S523" s="24" t="e">
        <v>#N/A</v>
      </c>
      <c r="T523" s="24" t="e">
        <v>#N/A</v>
      </c>
    </row>
    <row r="524" ht="15.75" customHeight="1">
      <c r="A524" s="24">
        <v>521.0</v>
      </c>
      <c r="B524" s="24" t="s">
        <v>1259</v>
      </c>
      <c r="C524" s="24" t="s">
        <v>1259</v>
      </c>
      <c r="D524" s="24" t="s">
        <v>1259</v>
      </c>
      <c r="E524" s="24" t="s">
        <v>1259</v>
      </c>
      <c r="F524" s="24" t="s">
        <v>1259</v>
      </c>
      <c r="G524" s="24" t="s">
        <v>1259</v>
      </c>
      <c r="H524" s="24" t="s">
        <v>1259</v>
      </c>
      <c r="I524" s="24" t="s">
        <v>34</v>
      </c>
      <c r="J524" s="24" t="s">
        <v>111</v>
      </c>
      <c r="K524" s="24" t="e">
        <v>#N/A</v>
      </c>
      <c r="L524" s="24" t="e">
        <v>#N/A</v>
      </c>
      <c r="M524" s="24">
        <v>738.0</v>
      </c>
      <c r="N524" s="24" t="e">
        <v>#N/A</v>
      </c>
      <c r="O524" s="24">
        <v>738.0</v>
      </c>
      <c r="P524" s="24" t="e">
        <v>#N/A</v>
      </c>
      <c r="Q524" s="24" t="e">
        <v>#N/A</v>
      </c>
      <c r="R524" s="24" t="e">
        <v>#N/A</v>
      </c>
      <c r="S524" s="24" t="e">
        <v>#N/A</v>
      </c>
      <c r="T524" s="24" t="e">
        <v>#N/A</v>
      </c>
    </row>
    <row r="525" ht="15.75" customHeight="1">
      <c r="A525" s="24">
        <v>522.0</v>
      </c>
      <c r="B525" s="24" t="s">
        <v>1261</v>
      </c>
      <c r="C525" s="24" t="s">
        <v>1261</v>
      </c>
      <c r="D525" s="24" t="s">
        <v>1261</v>
      </c>
      <c r="E525" s="24" t="s">
        <v>1261</v>
      </c>
      <c r="F525" s="24" t="s">
        <v>1261</v>
      </c>
      <c r="G525" s="24" t="s">
        <v>1261</v>
      </c>
      <c r="H525" s="24" t="s">
        <v>1261</v>
      </c>
      <c r="I525" s="24" t="s">
        <v>17</v>
      </c>
      <c r="J525" s="24" t="s">
        <v>123</v>
      </c>
      <c r="K525" s="24">
        <v>150.97</v>
      </c>
      <c r="L525" s="24" t="e">
        <v>#N/A</v>
      </c>
      <c r="M525" s="24">
        <v>519.0</v>
      </c>
      <c r="N525" s="24" t="e">
        <v>#N/A</v>
      </c>
      <c r="O525" s="24">
        <v>519.0</v>
      </c>
      <c r="P525" s="24" t="e">
        <v>#N/A</v>
      </c>
      <c r="Q525" s="24" t="e">
        <v>#N/A</v>
      </c>
      <c r="R525" s="24" t="e">
        <v>#N/A</v>
      </c>
      <c r="S525" s="24" t="e">
        <v>#N/A</v>
      </c>
      <c r="T525" s="24" t="e">
        <v>#N/A</v>
      </c>
    </row>
    <row r="526" ht="15.75" customHeight="1">
      <c r="A526" s="24">
        <v>523.0</v>
      </c>
      <c r="B526" s="24" t="s">
        <v>1263</v>
      </c>
      <c r="C526" s="24" t="s">
        <v>1263</v>
      </c>
      <c r="D526" s="24" t="s">
        <v>1263</v>
      </c>
      <c r="E526" s="24" t="s">
        <v>1263</v>
      </c>
      <c r="F526" s="24" t="s">
        <v>1263</v>
      </c>
      <c r="G526" s="24" t="s">
        <v>1263</v>
      </c>
      <c r="H526" s="24" t="s">
        <v>1263</v>
      </c>
      <c r="I526" s="24" t="s">
        <v>34</v>
      </c>
      <c r="J526" s="24" t="s">
        <v>66</v>
      </c>
      <c r="K526" s="24" t="e">
        <v>#N/A</v>
      </c>
      <c r="L526" s="24" t="e">
        <v>#N/A</v>
      </c>
      <c r="M526" s="24">
        <v>926.0</v>
      </c>
      <c r="N526" s="24" t="e">
        <v>#N/A</v>
      </c>
      <c r="O526" s="24">
        <v>926.0</v>
      </c>
      <c r="P526" s="24" t="e">
        <v>#N/A</v>
      </c>
      <c r="Q526" s="24">
        <v>118.55</v>
      </c>
      <c r="R526" s="24">
        <v>21.6375</v>
      </c>
      <c r="S526" s="24">
        <v>102.1</v>
      </c>
      <c r="T526" s="24">
        <v>5.15</v>
      </c>
    </row>
    <row r="527" ht="15.75" customHeight="1">
      <c r="A527" s="24">
        <v>524.0</v>
      </c>
      <c r="B527" s="24" t="s">
        <v>1265</v>
      </c>
      <c r="C527" s="24" t="s">
        <v>1265</v>
      </c>
      <c r="D527" s="24" t="s">
        <v>1265</v>
      </c>
      <c r="E527" s="24" t="s">
        <v>1265</v>
      </c>
      <c r="F527" s="24" t="s">
        <v>1265</v>
      </c>
      <c r="G527" s="24" t="s">
        <v>1265</v>
      </c>
      <c r="H527" s="24" t="s">
        <v>1265</v>
      </c>
      <c r="I527" s="24" t="s">
        <v>75</v>
      </c>
      <c r="J527" s="24" t="s">
        <v>114</v>
      </c>
      <c r="K527" s="24" t="e">
        <v>#N/A</v>
      </c>
      <c r="L527" s="24" t="e">
        <v>#N/A</v>
      </c>
      <c r="M527" s="24">
        <v>265.0</v>
      </c>
      <c r="N527" s="24" t="e">
        <v>#N/A</v>
      </c>
      <c r="O527" s="24">
        <v>265.0</v>
      </c>
      <c r="P527" s="24" t="e">
        <v>#N/A</v>
      </c>
      <c r="Q527" s="24" t="e">
        <v>#N/A</v>
      </c>
      <c r="R527" s="24" t="e">
        <v>#N/A</v>
      </c>
      <c r="S527" s="24" t="e">
        <v>#N/A</v>
      </c>
      <c r="T527" s="24" t="e">
        <v>#N/A</v>
      </c>
    </row>
    <row r="528" ht="15.75" customHeight="1">
      <c r="A528" s="24">
        <v>525.0</v>
      </c>
      <c r="B528" s="24" t="s">
        <v>1267</v>
      </c>
      <c r="C528" s="24" t="s">
        <v>1267</v>
      </c>
      <c r="D528" s="24" t="s">
        <v>1267</v>
      </c>
      <c r="E528" s="24" t="s">
        <v>1267</v>
      </c>
      <c r="F528" s="24" t="s">
        <v>1267</v>
      </c>
      <c r="G528" s="24" t="s">
        <v>1267</v>
      </c>
      <c r="H528" s="24" t="s">
        <v>1267</v>
      </c>
      <c r="I528" s="24" t="e">
        <v>#N/A</v>
      </c>
      <c r="J528" s="24" t="e">
        <v>#N/A</v>
      </c>
      <c r="K528" s="24" t="e">
        <v>#N/A</v>
      </c>
      <c r="L528" s="24" t="e">
        <v>#N/A</v>
      </c>
      <c r="M528" s="24">
        <v>849.0</v>
      </c>
      <c r="N528" s="24" t="e">
        <v>#N/A</v>
      </c>
      <c r="O528" s="24">
        <v>849.0</v>
      </c>
      <c r="P528" s="24" t="e">
        <v>#N/A</v>
      </c>
      <c r="Q528" s="24" t="e">
        <v>#N/A</v>
      </c>
      <c r="R528" s="24" t="e">
        <v>#N/A</v>
      </c>
      <c r="S528" s="24" t="e">
        <v>#N/A</v>
      </c>
      <c r="T528" s="24" t="e">
        <v>#N/A</v>
      </c>
    </row>
    <row r="529" ht="15.75" customHeight="1">
      <c r="A529" s="24">
        <v>526.0</v>
      </c>
      <c r="B529" s="24" t="s">
        <v>1269</v>
      </c>
      <c r="C529" s="24" t="s">
        <v>1269</v>
      </c>
      <c r="D529" s="24" t="s">
        <v>1269</v>
      </c>
      <c r="E529" s="24" t="s">
        <v>1269</v>
      </c>
      <c r="F529" s="24" t="s">
        <v>1269</v>
      </c>
      <c r="G529" s="24" t="s">
        <v>1269</v>
      </c>
      <c r="H529" s="24" t="s">
        <v>1269</v>
      </c>
      <c r="I529" s="24" t="s">
        <v>34</v>
      </c>
      <c r="J529" s="24" t="s">
        <v>107</v>
      </c>
      <c r="K529" s="24" t="e">
        <v>#N/A</v>
      </c>
      <c r="L529" s="24" t="e">
        <v>#N/A</v>
      </c>
      <c r="M529" s="24">
        <v>788.0</v>
      </c>
      <c r="N529" s="24" t="e">
        <v>#N/A</v>
      </c>
      <c r="O529" s="24">
        <v>788.0</v>
      </c>
      <c r="P529" s="24" t="e">
        <v>#N/A</v>
      </c>
      <c r="Q529" s="24">
        <v>142.28</v>
      </c>
      <c r="R529" s="24">
        <v>25.57</v>
      </c>
      <c r="S529" s="24">
        <v>151.0666667</v>
      </c>
      <c r="T529" s="24">
        <v>6.6</v>
      </c>
    </row>
    <row r="530" ht="15.75" customHeight="1">
      <c r="A530" s="24">
        <v>527.0</v>
      </c>
      <c r="B530" s="24" t="s">
        <v>1271</v>
      </c>
      <c r="C530" s="24" t="s">
        <v>1271</v>
      </c>
      <c r="D530" s="24" t="s">
        <v>1271</v>
      </c>
      <c r="E530" s="24" t="s">
        <v>1271</v>
      </c>
      <c r="F530" s="24" t="s">
        <v>1271</v>
      </c>
      <c r="G530" s="24" t="s">
        <v>1271</v>
      </c>
      <c r="H530" s="24" t="s">
        <v>1271</v>
      </c>
      <c r="I530" s="24" t="s">
        <v>75</v>
      </c>
      <c r="J530" s="24" t="s">
        <v>36</v>
      </c>
      <c r="K530" s="24" t="e">
        <v>#N/A</v>
      </c>
      <c r="L530" s="24" t="e">
        <v>#N/A</v>
      </c>
      <c r="M530" s="24">
        <v>337.0</v>
      </c>
      <c r="N530" s="24" t="e">
        <v>#N/A</v>
      </c>
      <c r="O530" s="24">
        <v>337.0</v>
      </c>
      <c r="P530" s="24" t="e">
        <v>#N/A</v>
      </c>
      <c r="Q530" s="24" t="e">
        <v>#N/A</v>
      </c>
      <c r="R530" s="24" t="e">
        <v>#N/A</v>
      </c>
      <c r="S530" s="24" t="e">
        <v>#N/A</v>
      </c>
      <c r="T530" s="24" t="e">
        <v>#N/A</v>
      </c>
    </row>
    <row r="531" ht="15.75" customHeight="1">
      <c r="A531" s="24">
        <v>528.0</v>
      </c>
      <c r="B531" s="24" t="s">
        <v>1273</v>
      </c>
      <c r="C531" s="24" t="s">
        <v>1273</v>
      </c>
      <c r="D531" s="24" t="s">
        <v>1273</v>
      </c>
      <c r="E531" s="24" t="s">
        <v>1273</v>
      </c>
      <c r="F531" s="24" t="s">
        <v>1273</v>
      </c>
      <c r="G531" s="24" t="s">
        <v>1273</v>
      </c>
      <c r="H531" s="24" t="s">
        <v>1273</v>
      </c>
      <c r="I531" s="24" t="s">
        <v>61</v>
      </c>
      <c r="J531" s="24" t="s">
        <v>123</v>
      </c>
      <c r="K531" s="24" t="e">
        <v>#N/A</v>
      </c>
      <c r="L531" s="24" t="e">
        <v>#N/A</v>
      </c>
      <c r="M531" s="24">
        <v>879.0</v>
      </c>
      <c r="N531" s="24" t="e">
        <v>#N/A</v>
      </c>
      <c r="O531" s="24">
        <v>879.0</v>
      </c>
      <c r="P531" s="24" t="e">
        <v>#N/A</v>
      </c>
      <c r="Q531" s="24" t="e">
        <v>#N/A</v>
      </c>
      <c r="R531" s="24" t="e">
        <v>#N/A</v>
      </c>
      <c r="S531" s="24" t="e">
        <v>#N/A</v>
      </c>
      <c r="T531" s="24" t="e">
        <v>#N/A</v>
      </c>
    </row>
    <row r="532" ht="15.75" customHeight="1">
      <c r="A532" s="24">
        <v>529.0</v>
      </c>
      <c r="B532" s="24" t="s">
        <v>1275</v>
      </c>
      <c r="C532" s="24" t="s">
        <v>1275</v>
      </c>
      <c r="D532" s="24" t="s">
        <v>1275</v>
      </c>
      <c r="E532" s="24" t="s">
        <v>1275</v>
      </c>
      <c r="F532" s="24" t="s">
        <v>1275</v>
      </c>
      <c r="G532" s="24" t="s">
        <v>1275</v>
      </c>
      <c r="H532" s="24" t="s">
        <v>1275</v>
      </c>
      <c r="I532" s="24" t="s">
        <v>61</v>
      </c>
      <c r="J532" s="24" t="s">
        <v>44</v>
      </c>
      <c r="K532" s="24" t="e">
        <v>#N/A</v>
      </c>
      <c r="L532" s="24" t="e">
        <v>#N/A</v>
      </c>
      <c r="M532" s="24">
        <v>894.0</v>
      </c>
      <c r="N532" s="24" t="e">
        <v>#N/A</v>
      </c>
      <c r="O532" s="24">
        <v>894.0</v>
      </c>
      <c r="P532" s="24" t="e">
        <v>#N/A</v>
      </c>
      <c r="Q532" s="24" t="e">
        <v>#N/A</v>
      </c>
      <c r="R532" s="24" t="e">
        <v>#N/A</v>
      </c>
      <c r="S532" s="24" t="e">
        <v>#N/A</v>
      </c>
      <c r="T532" s="24" t="e">
        <v>#N/A</v>
      </c>
    </row>
    <row r="533" ht="15.75" customHeight="1">
      <c r="A533" s="24">
        <v>530.0</v>
      </c>
      <c r="B533" s="24" t="s">
        <v>1277</v>
      </c>
      <c r="C533" s="24" t="s">
        <v>1277</v>
      </c>
      <c r="D533" s="24" t="s">
        <v>1277</v>
      </c>
      <c r="E533" s="24" t="s">
        <v>1277</v>
      </c>
      <c r="F533" s="24" t="s">
        <v>1277</v>
      </c>
      <c r="G533" s="24" t="s">
        <v>1277</v>
      </c>
      <c r="H533" s="24" t="s">
        <v>1277</v>
      </c>
      <c r="I533" s="24" t="s">
        <v>17</v>
      </c>
      <c r="J533" s="24" t="s">
        <v>18</v>
      </c>
      <c r="K533" s="24" t="e">
        <v>#N/A</v>
      </c>
      <c r="L533" s="24" t="e">
        <v>#N/A</v>
      </c>
      <c r="M533" s="24">
        <v>778.0</v>
      </c>
      <c r="N533" s="24" t="e">
        <v>#N/A</v>
      </c>
      <c r="O533" s="24">
        <v>778.0</v>
      </c>
      <c r="P533" s="24" t="e">
        <v>#N/A</v>
      </c>
      <c r="Q533" s="24" t="e">
        <v>#N/A</v>
      </c>
      <c r="R533" s="24" t="e">
        <v>#N/A</v>
      </c>
      <c r="S533" s="24" t="e">
        <v>#N/A</v>
      </c>
      <c r="T533" s="24" t="e">
        <v>#N/A</v>
      </c>
    </row>
    <row r="534" ht="15.75" customHeight="1">
      <c r="A534" s="24">
        <v>531.0</v>
      </c>
      <c r="B534" s="24" t="s">
        <v>1279</v>
      </c>
      <c r="C534" s="24" t="s">
        <v>1279</v>
      </c>
      <c r="D534" s="24" t="s">
        <v>1279</v>
      </c>
      <c r="E534" s="24" t="s">
        <v>1279</v>
      </c>
      <c r="F534" s="24" t="s">
        <v>1279</v>
      </c>
      <c r="G534" s="24" t="s">
        <v>1279</v>
      </c>
      <c r="H534" s="24" t="s">
        <v>1279</v>
      </c>
      <c r="I534" s="24" t="s">
        <v>17</v>
      </c>
      <c r="J534" s="24" t="s">
        <v>44</v>
      </c>
      <c r="K534" s="24" t="e">
        <v>#N/A</v>
      </c>
      <c r="L534" s="24" t="e">
        <v>#N/A</v>
      </c>
      <c r="M534" s="24">
        <v>893.0</v>
      </c>
      <c r="N534" s="24" t="e">
        <v>#N/A</v>
      </c>
      <c r="O534" s="24">
        <v>893.0</v>
      </c>
      <c r="P534" s="24" t="e">
        <v>#N/A</v>
      </c>
      <c r="Q534" s="24" t="e">
        <v>#N/A</v>
      </c>
      <c r="R534" s="24" t="e">
        <v>#N/A</v>
      </c>
      <c r="S534" s="24" t="e">
        <v>#N/A</v>
      </c>
      <c r="T534" s="24" t="e">
        <v>#N/A</v>
      </c>
    </row>
    <row r="535" ht="15.75" customHeight="1">
      <c r="A535" s="24">
        <v>532.0</v>
      </c>
      <c r="B535" s="24" t="s">
        <v>1281</v>
      </c>
      <c r="C535" s="24" t="s">
        <v>1281</v>
      </c>
      <c r="D535" s="24" t="s">
        <v>1281</v>
      </c>
      <c r="E535" s="24" t="s">
        <v>1281</v>
      </c>
      <c r="F535" s="24" t="s">
        <v>1281</v>
      </c>
      <c r="G535" s="24" t="s">
        <v>1281</v>
      </c>
      <c r="H535" s="24" t="s">
        <v>1281</v>
      </c>
      <c r="I535" s="24" t="e">
        <v>#N/A</v>
      </c>
      <c r="J535" s="24" t="e">
        <v>#N/A</v>
      </c>
      <c r="K535" s="24" t="e">
        <v>#N/A</v>
      </c>
      <c r="L535" s="24" t="e">
        <v>#N/A</v>
      </c>
      <c r="M535" s="24">
        <v>579.0</v>
      </c>
      <c r="N535" s="24" t="e">
        <v>#N/A</v>
      </c>
      <c r="O535" s="24">
        <v>579.0</v>
      </c>
      <c r="P535" s="24" t="e">
        <v>#N/A</v>
      </c>
      <c r="Q535" s="24" t="e">
        <v>#N/A</v>
      </c>
      <c r="R535" s="24" t="e">
        <v>#N/A</v>
      </c>
      <c r="S535" s="24" t="e">
        <v>#N/A</v>
      </c>
      <c r="T535" s="24" t="e">
        <v>#N/A</v>
      </c>
    </row>
    <row r="536" ht="15.75" customHeight="1">
      <c r="A536" s="24">
        <v>533.0</v>
      </c>
      <c r="B536" s="24" t="s">
        <v>1283</v>
      </c>
      <c r="C536" s="24" t="s">
        <v>1283</v>
      </c>
      <c r="D536" s="24" t="s">
        <v>1283</v>
      </c>
      <c r="E536" s="24" t="s">
        <v>1283</v>
      </c>
      <c r="F536" s="24" t="s">
        <v>1283</v>
      </c>
      <c r="G536" s="24" t="s">
        <v>1283</v>
      </c>
      <c r="H536" s="24" t="s">
        <v>1283</v>
      </c>
      <c r="I536" s="24" t="s">
        <v>34</v>
      </c>
      <c r="J536" s="24" t="s">
        <v>41</v>
      </c>
      <c r="K536" s="24" t="e">
        <v>#N/A</v>
      </c>
      <c r="L536" s="24" t="e">
        <v>#N/A</v>
      </c>
      <c r="M536" s="24">
        <v>329.0</v>
      </c>
      <c r="N536" s="24" t="e">
        <v>#N/A</v>
      </c>
      <c r="O536" s="24">
        <v>329.0</v>
      </c>
      <c r="P536" s="24" t="e">
        <v>#N/A</v>
      </c>
      <c r="Q536" s="24">
        <v>104.98</v>
      </c>
      <c r="R536" s="24">
        <v>18.995</v>
      </c>
      <c r="S536" s="24">
        <v>78.555</v>
      </c>
      <c r="T536" s="24">
        <v>3.0825</v>
      </c>
    </row>
    <row r="537" ht="15.75" customHeight="1">
      <c r="A537" s="24">
        <v>534.0</v>
      </c>
      <c r="B537" s="24" t="s">
        <v>1285</v>
      </c>
      <c r="C537" s="24" t="s">
        <v>1285</v>
      </c>
      <c r="D537" s="24" t="s">
        <v>1285</v>
      </c>
      <c r="E537" s="24" t="s">
        <v>1285</v>
      </c>
      <c r="F537" s="24" t="s">
        <v>1285</v>
      </c>
      <c r="G537" s="24" t="s">
        <v>1285</v>
      </c>
      <c r="H537" s="24" t="s">
        <v>1285</v>
      </c>
      <c r="I537" s="24" t="s">
        <v>61</v>
      </c>
      <c r="J537" s="24" t="s">
        <v>123</v>
      </c>
      <c r="K537" s="24" t="e">
        <v>#N/A</v>
      </c>
      <c r="L537" s="24" t="e">
        <v>#N/A</v>
      </c>
      <c r="M537" s="24">
        <v>881.0</v>
      </c>
      <c r="N537" s="24" t="e">
        <v>#N/A</v>
      </c>
      <c r="O537" s="24">
        <v>881.0</v>
      </c>
      <c r="P537" s="24" t="e">
        <v>#N/A</v>
      </c>
      <c r="Q537" s="24" t="e">
        <v>#N/A</v>
      </c>
      <c r="R537" s="24" t="e">
        <v>#N/A</v>
      </c>
      <c r="S537" s="24" t="e">
        <v>#N/A</v>
      </c>
      <c r="T537" s="24" t="e">
        <v>#N/A</v>
      </c>
    </row>
    <row r="538" ht="15.75" customHeight="1">
      <c r="A538" s="24">
        <v>535.0</v>
      </c>
      <c r="B538" s="24" t="s">
        <v>1287</v>
      </c>
      <c r="C538" s="24" t="s">
        <v>1287</v>
      </c>
      <c r="D538" s="24" t="s">
        <v>1287</v>
      </c>
      <c r="E538" s="24" t="s">
        <v>1287</v>
      </c>
      <c r="F538" s="24" t="s">
        <v>1287</v>
      </c>
      <c r="G538" s="24" t="s">
        <v>1287</v>
      </c>
      <c r="H538" s="24" t="s">
        <v>1287</v>
      </c>
      <c r="I538" s="24" t="s">
        <v>34</v>
      </c>
      <c r="J538" s="24" t="s">
        <v>81</v>
      </c>
      <c r="K538" s="24" t="e">
        <v>#N/A</v>
      </c>
      <c r="L538" s="24" t="e">
        <v>#N/A</v>
      </c>
      <c r="M538" s="24">
        <v>835.0</v>
      </c>
      <c r="N538" s="24" t="e">
        <v>#N/A</v>
      </c>
      <c r="O538" s="24">
        <v>835.0</v>
      </c>
      <c r="P538" s="24" t="e">
        <v>#N/A</v>
      </c>
      <c r="Q538" s="24" t="e">
        <v>#N/A</v>
      </c>
      <c r="R538" s="24" t="e">
        <v>#N/A</v>
      </c>
      <c r="S538" s="24" t="e">
        <v>#N/A</v>
      </c>
      <c r="T538" s="24" t="e">
        <v>#N/A</v>
      </c>
    </row>
    <row r="539" ht="15.75" customHeight="1">
      <c r="A539" s="24">
        <v>536.0</v>
      </c>
      <c r="B539" s="24" t="s">
        <v>1289</v>
      </c>
      <c r="C539" s="24" t="s">
        <v>1289</v>
      </c>
      <c r="D539" s="24" t="s">
        <v>1289</v>
      </c>
      <c r="E539" s="24" t="s">
        <v>1289</v>
      </c>
      <c r="F539" s="24" t="s">
        <v>1289</v>
      </c>
      <c r="G539" s="24" t="s">
        <v>1289</v>
      </c>
      <c r="H539" s="24" t="s">
        <v>1289</v>
      </c>
      <c r="I539" s="24" t="e">
        <v>#N/A</v>
      </c>
      <c r="J539" s="24" t="e">
        <v>#N/A</v>
      </c>
      <c r="K539" s="24" t="e">
        <v>#N/A</v>
      </c>
      <c r="L539" s="24" t="e">
        <v>#N/A</v>
      </c>
      <c r="M539" s="24">
        <v>750.0</v>
      </c>
      <c r="N539" s="24" t="e">
        <v>#N/A</v>
      </c>
      <c r="O539" s="24">
        <v>750.0</v>
      </c>
      <c r="P539" s="24" t="e">
        <v>#N/A</v>
      </c>
      <c r="Q539" s="24" t="e">
        <v>#N/A</v>
      </c>
      <c r="R539" s="24" t="e">
        <v>#N/A</v>
      </c>
      <c r="S539" s="24" t="e">
        <v>#N/A</v>
      </c>
      <c r="T539" s="24" t="e">
        <v>#N/A</v>
      </c>
    </row>
    <row r="540" ht="15.75" customHeight="1">
      <c r="A540" s="24">
        <v>537.0</v>
      </c>
      <c r="B540" s="24" t="s">
        <v>1291</v>
      </c>
      <c r="C540" s="24" t="s">
        <v>1291</v>
      </c>
      <c r="D540" s="24" t="s">
        <v>1291</v>
      </c>
      <c r="E540" s="24" t="s">
        <v>1291</v>
      </c>
      <c r="F540" s="24" t="s">
        <v>1291</v>
      </c>
      <c r="G540" s="24" t="s">
        <v>1291</v>
      </c>
      <c r="H540" s="24" t="s">
        <v>1291</v>
      </c>
      <c r="I540" s="24" t="s">
        <v>34</v>
      </c>
      <c r="J540" s="24" t="s">
        <v>27</v>
      </c>
      <c r="K540" s="24" t="e">
        <v>#N/A</v>
      </c>
      <c r="L540" s="24" t="e">
        <v>#N/A</v>
      </c>
      <c r="M540" s="24">
        <v>722.0</v>
      </c>
      <c r="N540" s="24" t="e">
        <v>#N/A</v>
      </c>
      <c r="O540" s="24">
        <v>722.0</v>
      </c>
      <c r="P540" s="24" t="e">
        <v>#N/A</v>
      </c>
      <c r="Q540" s="24" t="e">
        <v>#N/A</v>
      </c>
      <c r="R540" s="24" t="e">
        <v>#N/A</v>
      </c>
      <c r="S540" s="24" t="e">
        <v>#N/A</v>
      </c>
      <c r="T540" s="24" t="e">
        <v>#N/A</v>
      </c>
    </row>
    <row r="541" ht="15.75" customHeight="1">
      <c r="A541" s="24">
        <v>538.0</v>
      </c>
      <c r="B541" s="22" t="s">
        <v>1293</v>
      </c>
      <c r="C541" s="22" t="s">
        <v>1293</v>
      </c>
      <c r="D541" s="22" t="s">
        <v>1293</v>
      </c>
      <c r="E541" s="22" t="s">
        <v>1293</v>
      </c>
      <c r="F541" s="22" t="s">
        <v>1293</v>
      </c>
      <c r="G541" s="22" t="s">
        <v>1293</v>
      </c>
      <c r="H541" s="22" t="s">
        <v>1293</v>
      </c>
      <c r="I541" s="24" t="s">
        <v>61</v>
      </c>
      <c r="J541" s="24" t="s">
        <v>102</v>
      </c>
      <c r="K541" s="24" t="e">
        <v>#N/A</v>
      </c>
      <c r="L541" s="24" t="e">
        <v>#N/A</v>
      </c>
      <c r="M541" s="24">
        <v>540.0</v>
      </c>
      <c r="N541" s="24" t="e">
        <v>#N/A</v>
      </c>
      <c r="O541" s="24">
        <v>540.0</v>
      </c>
      <c r="P541" s="24" t="e">
        <v>#N/A</v>
      </c>
      <c r="Q541" s="24">
        <v>108.68</v>
      </c>
      <c r="R541" s="24">
        <v>22.92</v>
      </c>
      <c r="S541" s="24">
        <v>141.7583333</v>
      </c>
      <c r="T541" s="24">
        <v>8.6375</v>
      </c>
    </row>
    <row r="542" ht="15.75" customHeight="1">
      <c r="A542" s="24">
        <v>539.0</v>
      </c>
      <c r="B542" s="24" t="s">
        <v>1295</v>
      </c>
      <c r="C542" s="24" t="s">
        <v>1295</v>
      </c>
      <c r="D542" s="24" t="s">
        <v>1295</v>
      </c>
      <c r="E542" s="24" t="s">
        <v>1295</v>
      </c>
      <c r="F542" s="24" t="s">
        <v>1295</v>
      </c>
      <c r="G542" s="24" t="s">
        <v>1295</v>
      </c>
      <c r="H542" s="24" t="s">
        <v>1295</v>
      </c>
      <c r="I542" s="24" t="s">
        <v>34</v>
      </c>
      <c r="J542" s="24" t="s">
        <v>85</v>
      </c>
      <c r="K542" s="24" t="e">
        <v>#N/A</v>
      </c>
      <c r="L542" s="24" t="e">
        <v>#N/A</v>
      </c>
      <c r="M542" s="24">
        <v>521.0</v>
      </c>
      <c r="N542" s="24" t="e">
        <v>#N/A</v>
      </c>
      <c r="O542" s="24">
        <v>521.0</v>
      </c>
      <c r="P542" s="24" t="e">
        <v>#N/A</v>
      </c>
      <c r="Q542" s="24" t="e">
        <v>#N/A</v>
      </c>
      <c r="R542" s="24" t="e">
        <v>#N/A</v>
      </c>
      <c r="S542" s="24" t="e">
        <v>#N/A</v>
      </c>
      <c r="T542" s="24" t="e">
        <v>#N/A</v>
      </c>
    </row>
    <row r="543" ht="15.75" customHeight="1">
      <c r="A543" s="24">
        <v>540.0</v>
      </c>
      <c r="B543" s="24" t="s">
        <v>1297</v>
      </c>
      <c r="C543" s="24" t="s">
        <v>1297</v>
      </c>
      <c r="D543" s="24" t="s">
        <v>1297</v>
      </c>
      <c r="E543" s="24" t="s">
        <v>1297</v>
      </c>
      <c r="F543" s="24" t="s">
        <v>1297</v>
      </c>
      <c r="G543" s="24" t="s">
        <v>1297</v>
      </c>
      <c r="H543" s="24" t="s">
        <v>1297</v>
      </c>
      <c r="I543" s="24" t="s">
        <v>34</v>
      </c>
      <c r="J543" s="24" t="s">
        <v>77</v>
      </c>
      <c r="K543" s="24" t="e">
        <v>#N/A</v>
      </c>
      <c r="L543" s="24" t="e">
        <v>#N/A</v>
      </c>
      <c r="M543" s="24">
        <v>636.0</v>
      </c>
      <c r="N543" s="24" t="e">
        <v>#N/A</v>
      </c>
      <c r="O543" s="24">
        <v>636.0</v>
      </c>
      <c r="P543" s="24" t="e">
        <v>#N/A</v>
      </c>
      <c r="Q543" s="24" t="e">
        <v>#N/A</v>
      </c>
      <c r="R543" s="24" t="e">
        <v>#N/A</v>
      </c>
      <c r="S543" s="24" t="e">
        <v>#N/A</v>
      </c>
      <c r="T543" s="24" t="e">
        <v>#N/A</v>
      </c>
    </row>
    <row r="544" ht="15.75" customHeight="1">
      <c r="A544" s="24">
        <v>541.0</v>
      </c>
      <c r="B544" s="22" t="s">
        <v>1299</v>
      </c>
      <c r="C544" s="22" t="s">
        <v>1299</v>
      </c>
      <c r="D544" s="22" t="s">
        <v>1299</v>
      </c>
      <c r="E544" s="22" t="s">
        <v>1299</v>
      </c>
      <c r="F544" s="22" t="s">
        <v>1299</v>
      </c>
      <c r="G544" s="22" t="s">
        <v>1299</v>
      </c>
      <c r="H544" s="22" t="s">
        <v>1299</v>
      </c>
      <c r="I544" s="24" t="s">
        <v>61</v>
      </c>
      <c r="J544" s="24" t="s">
        <v>81</v>
      </c>
      <c r="K544" s="24" t="e">
        <v>#N/A</v>
      </c>
      <c r="L544" s="24" t="e">
        <v>#N/A</v>
      </c>
      <c r="M544" s="24">
        <v>892.0</v>
      </c>
      <c r="N544" s="24" t="e">
        <v>#N/A</v>
      </c>
      <c r="O544" s="24">
        <v>892.0</v>
      </c>
      <c r="P544" s="24" t="e">
        <v>#N/A</v>
      </c>
      <c r="Q544" s="24" t="e">
        <v>#N/A</v>
      </c>
      <c r="R544" s="24" t="e">
        <v>#N/A</v>
      </c>
      <c r="S544" s="24" t="e">
        <v>#N/A</v>
      </c>
      <c r="T544" s="24" t="e">
        <v>#N/A</v>
      </c>
    </row>
    <row r="545" ht="15.75" customHeight="1">
      <c r="A545" s="24">
        <v>542.0</v>
      </c>
      <c r="B545" s="24" t="s">
        <v>1301</v>
      </c>
      <c r="C545" s="24" t="s">
        <v>1301</v>
      </c>
      <c r="D545" s="24" t="s">
        <v>1301</v>
      </c>
      <c r="E545" s="24" t="s">
        <v>1301</v>
      </c>
      <c r="F545" s="24" t="s">
        <v>1301</v>
      </c>
      <c r="G545" s="24" t="s">
        <v>1301</v>
      </c>
      <c r="H545" s="24" t="s">
        <v>1301</v>
      </c>
      <c r="I545" s="24" t="s">
        <v>34</v>
      </c>
      <c r="J545" s="24" t="s">
        <v>123</v>
      </c>
      <c r="K545" s="24" t="e">
        <v>#N/A</v>
      </c>
      <c r="L545" s="24" t="e">
        <v>#N/A</v>
      </c>
      <c r="M545" s="24">
        <v>864.0</v>
      </c>
      <c r="N545" s="24" t="e">
        <v>#N/A</v>
      </c>
      <c r="O545" s="24">
        <v>864.0</v>
      </c>
      <c r="P545" s="24" t="e">
        <v>#N/A</v>
      </c>
      <c r="Q545" s="24" t="e">
        <v>#N/A</v>
      </c>
      <c r="R545" s="24" t="e">
        <v>#N/A</v>
      </c>
      <c r="S545" s="24" t="e">
        <v>#N/A</v>
      </c>
      <c r="T545" s="24" t="e">
        <v>#N/A</v>
      </c>
    </row>
    <row r="546" ht="15.75" customHeight="1">
      <c r="A546" s="24">
        <v>543.0</v>
      </c>
      <c r="B546" s="24" t="s">
        <v>1303</v>
      </c>
      <c r="C546" s="24" t="s">
        <v>1303</v>
      </c>
      <c r="D546" s="24" t="s">
        <v>1303</v>
      </c>
      <c r="E546" s="24" t="s">
        <v>1303</v>
      </c>
      <c r="F546" s="24" t="s">
        <v>1303</v>
      </c>
      <c r="G546" s="24" t="s">
        <v>1303</v>
      </c>
      <c r="H546" s="24" t="s">
        <v>1303</v>
      </c>
      <c r="I546" s="24" t="s">
        <v>17</v>
      </c>
      <c r="J546" s="24" t="s">
        <v>123</v>
      </c>
      <c r="K546" s="24" t="e">
        <v>#N/A</v>
      </c>
      <c r="L546" s="24" t="e">
        <v>#N/A</v>
      </c>
      <c r="M546" s="24">
        <v>867.0</v>
      </c>
      <c r="N546" s="24" t="e">
        <v>#N/A</v>
      </c>
      <c r="O546" s="24">
        <v>867.0</v>
      </c>
      <c r="P546" s="24" t="e">
        <v>#N/A</v>
      </c>
      <c r="Q546" s="24" t="e">
        <v>#N/A</v>
      </c>
      <c r="R546" s="24" t="e">
        <v>#N/A</v>
      </c>
      <c r="S546" s="24" t="e">
        <v>#N/A</v>
      </c>
      <c r="T546" s="24" t="e">
        <v>#N/A</v>
      </c>
    </row>
    <row r="547" ht="15.75" customHeight="1">
      <c r="A547" s="24">
        <v>544.0</v>
      </c>
      <c r="B547" s="24" t="s">
        <v>1305</v>
      </c>
      <c r="C547" s="24" t="s">
        <v>1305</v>
      </c>
      <c r="D547" s="24" t="s">
        <v>1305</v>
      </c>
      <c r="E547" s="24" t="s">
        <v>1305</v>
      </c>
      <c r="F547" s="24" t="s">
        <v>1305</v>
      </c>
      <c r="G547" s="24" t="s">
        <v>1305</v>
      </c>
      <c r="H547" s="24" t="s">
        <v>1305</v>
      </c>
      <c r="I547" s="24" t="s">
        <v>17</v>
      </c>
      <c r="J547" s="24" t="s">
        <v>95</v>
      </c>
      <c r="K547" s="24" t="e">
        <v>#N/A</v>
      </c>
      <c r="L547" s="24" t="e">
        <v>#N/A</v>
      </c>
      <c r="M547" s="24">
        <v>753.0</v>
      </c>
      <c r="N547" s="24" t="e">
        <v>#N/A</v>
      </c>
      <c r="O547" s="24">
        <v>753.0</v>
      </c>
      <c r="P547" s="24" t="e">
        <v>#N/A</v>
      </c>
      <c r="Q547" s="24" t="e">
        <v>#N/A</v>
      </c>
      <c r="R547" s="24" t="e">
        <v>#N/A</v>
      </c>
      <c r="S547" s="24" t="e">
        <v>#N/A</v>
      </c>
      <c r="T547" s="24" t="e">
        <v>#N/A</v>
      </c>
    </row>
    <row r="548" ht="15.75" customHeight="1">
      <c r="A548" s="24">
        <v>545.0</v>
      </c>
      <c r="B548" s="24" t="s">
        <v>1307</v>
      </c>
      <c r="C548" s="24" t="s">
        <v>1307</v>
      </c>
      <c r="D548" s="24" t="s">
        <v>1307</v>
      </c>
      <c r="E548" s="24" t="s">
        <v>1307</v>
      </c>
      <c r="F548" s="24" t="s">
        <v>1307</v>
      </c>
      <c r="G548" s="24" t="s">
        <v>1307</v>
      </c>
      <c r="H548" s="24" t="s">
        <v>1307</v>
      </c>
      <c r="I548" s="24" t="s">
        <v>17</v>
      </c>
      <c r="J548" s="24" t="s">
        <v>53</v>
      </c>
      <c r="K548" s="24" t="e">
        <v>#N/A</v>
      </c>
      <c r="L548" s="24" t="e">
        <v>#N/A</v>
      </c>
      <c r="M548" s="24">
        <v>920.0</v>
      </c>
      <c r="N548" s="24" t="e">
        <v>#N/A</v>
      </c>
      <c r="O548" s="24">
        <v>920.0</v>
      </c>
      <c r="P548" s="24" t="e">
        <v>#N/A</v>
      </c>
      <c r="Q548" s="24" t="e">
        <v>#N/A</v>
      </c>
      <c r="R548" s="24" t="e">
        <v>#N/A</v>
      </c>
      <c r="S548" s="24" t="e">
        <v>#N/A</v>
      </c>
      <c r="T548" s="24" t="e">
        <v>#N/A</v>
      </c>
    </row>
    <row r="549" ht="15.75" customHeight="1">
      <c r="A549" s="24">
        <v>546.0</v>
      </c>
      <c r="B549" s="24" t="s">
        <v>1309</v>
      </c>
      <c r="C549" s="24" t="s">
        <v>1309</v>
      </c>
      <c r="D549" s="24" t="s">
        <v>1309</v>
      </c>
      <c r="E549" s="24" t="s">
        <v>1309</v>
      </c>
      <c r="F549" s="24" t="s">
        <v>1309</v>
      </c>
      <c r="G549" s="24" t="s">
        <v>1309</v>
      </c>
      <c r="H549" s="24" t="s">
        <v>1309</v>
      </c>
      <c r="I549" s="24" t="s">
        <v>17</v>
      </c>
      <c r="J549" s="24" t="s">
        <v>107</v>
      </c>
      <c r="K549" s="24" t="e">
        <v>#N/A</v>
      </c>
      <c r="L549" s="24" t="e">
        <v>#N/A</v>
      </c>
      <c r="M549" s="24">
        <v>851.0</v>
      </c>
      <c r="N549" s="24" t="e">
        <v>#N/A</v>
      </c>
      <c r="O549" s="24">
        <v>851.0</v>
      </c>
      <c r="P549" s="24" t="e">
        <v>#N/A</v>
      </c>
      <c r="Q549" s="24" t="e">
        <v>#N/A</v>
      </c>
      <c r="R549" s="24" t="e">
        <v>#N/A</v>
      </c>
      <c r="S549" s="24" t="e">
        <v>#N/A</v>
      </c>
      <c r="T549" s="24" t="e">
        <v>#N/A</v>
      </c>
    </row>
    <row r="550" ht="15.75" customHeight="1">
      <c r="A550" s="24">
        <v>547.0</v>
      </c>
      <c r="B550" s="24" t="s">
        <v>1311</v>
      </c>
      <c r="C550" s="24" t="s">
        <v>1311</v>
      </c>
      <c r="D550" s="24" t="s">
        <v>1311</v>
      </c>
      <c r="E550" s="24" t="s">
        <v>1311</v>
      </c>
      <c r="F550" s="24" t="s">
        <v>1311</v>
      </c>
      <c r="G550" s="24" t="s">
        <v>1311</v>
      </c>
      <c r="H550" s="24" t="s">
        <v>1311</v>
      </c>
      <c r="I550" s="24" t="s">
        <v>61</v>
      </c>
      <c r="J550" s="24" t="s">
        <v>85</v>
      </c>
      <c r="K550" s="24" t="e">
        <v>#N/A</v>
      </c>
      <c r="L550" s="24" t="e">
        <v>#N/A</v>
      </c>
      <c r="M550" s="24">
        <v>599.0</v>
      </c>
      <c r="N550" s="24" t="e">
        <v>#N/A</v>
      </c>
      <c r="O550" s="24">
        <v>599.0</v>
      </c>
      <c r="P550" s="24" t="e">
        <v>#N/A</v>
      </c>
      <c r="Q550" s="24" t="e">
        <v>#N/A</v>
      </c>
      <c r="R550" s="24" t="e">
        <v>#N/A</v>
      </c>
      <c r="S550" s="24">
        <v>129.1116667</v>
      </c>
      <c r="T550" s="24">
        <v>5.4175</v>
      </c>
    </row>
    <row r="551" ht="15.75" customHeight="1">
      <c r="A551" s="24">
        <v>548.0</v>
      </c>
      <c r="B551" s="24" t="s">
        <v>1313</v>
      </c>
      <c r="C551" s="24" t="s">
        <v>1313</v>
      </c>
      <c r="D551" s="24" t="s">
        <v>1313</v>
      </c>
      <c r="E551" s="24" t="s">
        <v>1313</v>
      </c>
      <c r="F551" s="24" t="s">
        <v>1313</v>
      </c>
      <c r="G551" s="24" t="s">
        <v>1313</v>
      </c>
      <c r="H551" s="24" t="s">
        <v>1313</v>
      </c>
      <c r="I551" s="24" t="s">
        <v>34</v>
      </c>
      <c r="J551" s="24" t="s">
        <v>70</v>
      </c>
      <c r="K551" s="24" t="e">
        <v>#N/A</v>
      </c>
      <c r="L551" s="24">
        <v>376.0</v>
      </c>
      <c r="M551" s="24">
        <v>901.0</v>
      </c>
      <c r="N551" s="24" t="e">
        <v>#N/A</v>
      </c>
      <c r="O551" s="24">
        <v>901.0</v>
      </c>
      <c r="P551" s="24" t="e">
        <v>#N/A</v>
      </c>
      <c r="Q551" s="24" t="e">
        <v>#N/A</v>
      </c>
      <c r="R551" s="24" t="e">
        <v>#N/A</v>
      </c>
      <c r="S551" s="24" t="e">
        <v>#N/A</v>
      </c>
      <c r="T551" s="24" t="e">
        <v>#N/A</v>
      </c>
    </row>
    <row r="552" ht="15.75" customHeight="1">
      <c r="A552" s="24">
        <v>549.0</v>
      </c>
      <c r="B552" s="24" t="s">
        <v>1315</v>
      </c>
      <c r="C552" s="24" t="s">
        <v>1315</v>
      </c>
      <c r="D552" s="24" t="s">
        <v>1315</v>
      </c>
      <c r="E552" s="24" t="s">
        <v>1315</v>
      </c>
      <c r="F552" s="24" t="s">
        <v>1315</v>
      </c>
      <c r="G552" s="24" t="s">
        <v>1315</v>
      </c>
      <c r="H552" s="24" t="s">
        <v>1315</v>
      </c>
      <c r="I552" s="24" t="s">
        <v>17</v>
      </c>
      <c r="J552" s="24" t="s">
        <v>58</v>
      </c>
      <c r="K552" s="24" t="e">
        <v>#N/A</v>
      </c>
      <c r="L552" s="24" t="e">
        <v>#N/A</v>
      </c>
      <c r="M552" s="24">
        <v>900.0</v>
      </c>
      <c r="N552" s="24" t="e">
        <v>#N/A</v>
      </c>
      <c r="O552" s="24">
        <v>900.0</v>
      </c>
      <c r="P552" s="24" t="e">
        <v>#N/A</v>
      </c>
      <c r="Q552" s="24" t="e">
        <v>#N/A</v>
      </c>
      <c r="R552" s="24" t="e">
        <v>#N/A</v>
      </c>
      <c r="S552" s="24">
        <v>152.7783333</v>
      </c>
      <c r="T552" s="24">
        <v>8.6675</v>
      </c>
    </row>
    <row r="553" ht="15.75" customHeight="1">
      <c r="A553" s="24">
        <v>550.0</v>
      </c>
      <c r="B553" s="24" t="s">
        <v>1317</v>
      </c>
      <c r="C553" s="24" t="s">
        <v>1317</v>
      </c>
      <c r="D553" s="24" t="s">
        <v>1317</v>
      </c>
      <c r="E553" s="24" t="s">
        <v>1317</v>
      </c>
      <c r="F553" s="24" t="s">
        <v>1317</v>
      </c>
      <c r="G553" s="24" t="s">
        <v>1317</v>
      </c>
      <c r="H553" s="24" t="s">
        <v>1317</v>
      </c>
      <c r="I553" s="24" t="s">
        <v>17</v>
      </c>
      <c r="J553" s="24" t="s">
        <v>140</v>
      </c>
      <c r="K553" s="24" t="e">
        <v>#N/A</v>
      </c>
      <c r="L553" s="24" t="e">
        <v>#N/A</v>
      </c>
      <c r="M553" s="24">
        <v>925.0</v>
      </c>
      <c r="N553" s="24" t="e">
        <v>#N/A</v>
      </c>
      <c r="O553" s="24">
        <v>925.0</v>
      </c>
      <c r="P553" s="24" t="e">
        <v>#N/A</v>
      </c>
      <c r="Q553" s="24" t="e">
        <v>#N/A</v>
      </c>
      <c r="R553" s="24" t="e">
        <v>#N/A</v>
      </c>
      <c r="S553" s="24" t="e">
        <v>#N/A</v>
      </c>
      <c r="T553" s="24" t="e">
        <v>#N/A</v>
      </c>
    </row>
    <row r="554" ht="15.75" customHeight="1">
      <c r="A554" s="24">
        <v>551.0</v>
      </c>
      <c r="B554" s="24" t="s">
        <v>1319</v>
      </c>
      <c r="C554" s="24" t="s">
        <v>1319</v>
      </c>
      <c r="D554" s="24" t="s">
        <v>1319</v>
      </c>
      <c r="E554" s="24" t="s">
        <v>1319</v>
      </c>
      <c r="F554" s="24" t="s">
        <v>1319</v>
      </c>
      <c r="G554" s="24" t="s">
        <v>1319</v>
      </c>
      <c r="H554" s="24" t="s">
        <v>1319</v>
      </c>
      <c r="I554" s="24" t="e">
        <v>#N/A</v>
      </c>
      <c r="J554" s="24" t="e">
        <v>#N/A</v>
      </c>
      <c r="K554" s="24" t="e">
        <v>#N/A</v>
      </c>
      <c r="L554" s="24" t="e">
        <v>#N/A</v>
      </c>
      <c r="M554" s="24" t="e">
        <v>#N/A</v>
      </c>
      <c r="N554" s="24" t="e">
        <v>#N/A</v>
      </c>
      <c r="O554" s="24" t="e">
        <v>#N/A</v>
      </c>
      <c r="P554" s="24" t="e">
        <v>#N/A</v>
      </c>
      <c r="Q554" s="24" t="e">
        <v>#N/A</v>
      </c>
      <c r="R554" s="24" t="e">
        <v>#N/A</v>
      </c>
      <c r="S554" s="24" t="e">
        <v>#N/A</v>
      </c>
      <c r="T554" s="24" t="e">
        <v>#N/A</v>
      </c>
    </row>
    <row r="555" ht="15.75" customHeight="1">
      <c r="A555" s="24">
        <v>552.0</v>
      </c>
      <c r="B555" s="24" t="s">
        <v>1321</v>
      </c>
      <c r="C555" s="24" t="s">
        <v>1321</v>
      </c>
      <c r="D555" s="24" t="s">
        <v>1321</v>
      </c>
      <c r="E555" s="24" t="s">
        <v>1321</v>
      </c>
      <c r="F555" s="24" t="s">
        <v>1321</v>
      </c>
      <c r="G555" s="24" t="s">
        <v>1321</v>
      </c>
      <c r="H555" s="24" t="s">
        <v>1321</v>
      </c>
      <c r="I555" s="24" t="s">
        <v>61</v>
      </c>
      <c r="J555" s="24" t="s">
        <v>58</v>
      </c>
      <c r="K555" s="24" t="e">
        <v>#N/A</v>
      </c>
      <c r="L555" s="24" t="e">
        <v>#N/A</v>
      </c>
      <c r="M555" s="24">
        <v>902.0</v>
      </c>
      <c r="N555" s="24" t="e">
        <v>#N/A</v>
      </c>
      <c r="O555" s="24">
        <v>902.0</v>
      </c>
      <c r="P555" s="24" t="e">
        <v>#N/A</v>
      </c>
      <c r="Q555" s="24" t="e">
        <v>#N/A</v>
      </c>
      <c r="R555" s="24" t="e">
        <v>#N/A</v>
      </c>
      <c r="S555" s="24" t="e">
        <v>#N/A</v>
      </c>
      <c r="T555" s="24" t="e">
        <v>#N/A</v>
      </c>
    </row>
    <row r="556" ht="15.75" customHeight="1">
      <c r="A556" s="24">
        <v>553.0</v>
      </c>
      <c r="B556" s="24" t="s">
        <v>1323</v>
      </c>
      <c r="C556" s="24" t="s">
        <v>1323</v>
      </c>
      <c r="D556" s="24" t="s">
        <v>1323</v>
      </c>
      <c r="E556" s="24" t="s">
        <v>1323</v>
      </c>
      <c r="F556" s="24" t="s">
        <v>1323</v>
      </c>
      <c r="G556" s="24" t="s">
        <v>1323</v>
      </c>
      <c r="H556" s="24" t="s">
        <v>1323</v>
      </c>
      <c r="I556" s="24" t="e">
        <v>#N/A</v>
      </c>
      <c r="J556" s="24" t="e">
        <v>#N/A</v>
      </c>
      <c r="K556" s="24" t="e">
        <v>#N/A</v>
      </c>
      <c r="L556" s="24" t="e">
        <v>#N/A</v>
      </c>
      <c r="M556" s="24" t="e">
        <v>#N/A</v>
      </c>
      <c r="N556" s="24" t="e">
        <v>#N/A</v>
      </c>
      <c r="O556" s="24" t="e">
        <v>#N/A</v>
      </c>
      <c r="P556" s="24" t="e">
        <v>#N/A</v>
      </c>
      <c r="Q556" s="24" t="e">
        <v>#N/A</v>
      </c>
      <c r="R556" s="24" t="e">
        <v>#N/A</v>
      </c>
      <c r="S556" s="24" t="e">
        <v>#N/A</v>
      </c>
      <c r="T556" s="24" t="e">
        <v>#N/A</v>
      </c>
    </row>
    <row r="557" ht="15.75" customHeight="1">
      <c r="A557" s="24">
        <v>554.0</v>
      </c>
      <c r="B557" s="24" t="s">
        <v>1325</v>
      </c>
      <c r="C557" s="24" t="s">
        <v>1325</v>
      </c>
      <c r="D557" s="24" t="s">
        <v>1325</v>
      </c>
      <c r="E557" s="24" t="s">
        <v>1325</v>
      </c>
      <c r="F557" s="24" t="s">
        <v>1325</v>
      </c>
      <c r="G557" s="24" t="s">
        <v>1325</v>
      </c>
      <c r="H557" s="24" t="s">
        <v>1325</v>
      </c>
      <c r="I557" s="24" t="s">
        <v>17</v>
      </c>
      <c r="J557" s="24" t="s">
        <v>41</v>
      </c>
      <c r="K557" s="24" t="e">
        <v>#N/A</v>
      </c>
      <c r="L557" s="24" t="e">
        <v>#N/A</v>
      </c>
      <c r="M557" s="24">
        <v>783.0</v>
      </c>
      <c r="N557" s="24" t="e">
        <v>#N/A</v>
      </c>
      <c r="O557" s="24">
        <v>783.0</v>
      </c>
      <c r="P557" s="24" t="e">
        <v>#N/A</v>
      </c>
      <c r="Q557" s="24" t="e">
        <v>#N/A</v>
      </c>
      <c r="R557" s="24" t="e">
        <v>#N/A</v>
      </c>
      <c r="S557" s="24" t="e">
        <v>#N/A</v>
      </c>
      <c r="T557" s="24" t="e">
        <v>#N/A</v>
      </c>
    </row>
    <row r="558" ht="15.75" customHeight="1">
      <c r="A558" s="24">
        <v>555.0</v>
      </c>
      <c r="B558" s="24" t="s">
        <v>1327</v>
      </c>
      <c r="C558" s="24" t="s">
        <v>1327</v>
      </c>
      <c r="D558" s="24" t="s">
        <v>1327</v>
      </c>
      <c r="E558" s="24" t="s">
        <v>1327</v>
      </c>
      <c r="F558" s="24" t="s">
        <v>1327</v>
      </c>
      <c r="G558" s="24" t="s">
        <v>1327</v>
      </c>
      <c r="H558" s="24" t="s">
        <v>1327</v>
      </c>
      <c r="I558" s="24" t="s">
        <v>34</v>
      </c>
      <c r="J558" s="24" t="s">
        <v>31</v>
      </c>
      <c r="K558" s="24" t="e">
        <v>#N/A</v>
      </c>
      <c r="L558" s="24" t="e">
        <v>#N/A</v>
      </c>
      <c r="M558" s="24">
        <v>339.0</v>
      </c>
      <c r="N558" s="24" t="e">
        <v>#N/A</v>
      </c>
      <c r="O558" s="24">
        <v>339.0</v>
      </c>
      <c r="P558" s="24" t="e">
        <v>#N/A</v>
      </c>
      <c r="Q558" s="24" t="e">
        <v>#N/A</v>
      </c>
      <c r="R558" s="24" t="e">
        <v>#N/A</v>
      </c>
      <c r="S558" s="24" t="e">
        <v>#N/A</v>
      </c>
      <c r="T558" s="24" t="e">
        <v>#N/A</v>
      </c>
    </row>
    <row r="559" ht="15.75" customHeight="1">
      <c r="A559" s="24">
        <v>556.0</v>
      </c>
      <c r="B559" s="24" t="s">
        <v>1329</v>
      </c>
      <c r="C559" s="24" t="s">
        <v>1329</v>
      </c>
      <c r="D559" s="24" t="s">
        <v>1329</v>
      </c>
      <c r="E559" s="24" t="s">
        <v>1329</v>
      </c>
      <c r="F559" s="24" t="s">
        <v>1329</v>
      </c>
      <c r="G559" s="24" t="s">
        <v>1329</v>
      </c>
      <c r="H559" s="24" t="s">
        <v>1329</v>
      </c>
      <c r="I559" s="24" t="s">
        <v>34</v>
      </c>
      <c r="J559" s="24" t="s">
        <v>102</v>
      </c>
      <c r="K559" s="24" t="e">
        <v>#N/A</v>
      </c>
      <c r="L559" s="24" t="e">
        <v>#N/A</v>
      </c>
      <c r="M559" s="24">
        <v>490.0</v>
      </c>
      <c r="N559" s="24" t="e">
        <v>#N/A</v>
      </c>
      <c r="O559" s="24">
        <v>490.0</v>
      </c>
      <c r="P559" s="24" t="e">
        <v>#N/A</v>
      </c>
      <c r="Q559" s="24" t="e">
        <v>#N/A</v>
      </c>
      <c r="R559" s="24" t="e">
        <v>#N/A</v>
      </c>
      <c r="S559" s="24" t="e">
        <v>#N/A</v>
      </c>
      <c r="T559" s="24" t="e">
        <v>#N/A</v>
      </c>
    </row>
    <row r="560" ht="15.75" customHeight="1">
      <c r="A560" s="24">
        <v>557.0</v>
      </c>
      <c r="B560" s="24" t="s">
        <v>1331</v>
      </c>
      <c r="C560" s="24" t="s">
        <v>1331</v>
      </c>
      <c r="D560" s="24" t="s">
        <v>1331</v>
      </c>
      <c r="E560" s="24" t="s">
        <v>1331</v>
      </c>
      <c r="F560" s="24" t="s">
        <v>1331</v>
      </c>
      <c r="G560" s="24" t="s">
        <v>1331</v>
      </c>
      <c r="H560" s="24" t="s">
        <v>1331</v>
      </c>
      <c r="I560" s="24" t="s">
        <v>34</v>
      </c>
      <c r="J560" s="24" t="s">
        <v>66</v>
      </c>
      <c r="K560" s="24" t="e">
        <v>#N/A</v>
      </c>
      <c r="L560" s="24" t="e">
        <v>#N/A</v>
      </c>
      <c r="M560" s="24">
        <v>746.0</v>
      </c>
      <c r="N560" s="24" t="e">
        <v>#N/A</v>
      </c>
      <c r="O560" s="24">
        <v>746.0</v>
      </c>
      <c r="P560" s="24" t="e">
        <v>#N/A</v>
      </c>
      <c r="Q560" s="24" t="e">
        <v>#N/A</v>
      </c>
      <c r="R560" s="24" t="e">
        <v>#N/A</v>
      </c>
      <c r="S560" s="24">
        <v>112.5833333</v>
      </c>
      <c r="T560" s="24">
        <v>2.125</v>
      </c>
    </row>
    <row r="561" ht="15.75" customHeight="1">
      <c r="A561" s="24">
        <v>558.0</v>
      </c>
      <c r="B561" s="24" t="s">
        <v>1333</v>
      </c>
      <c r="C561" s="24" t="s">
        <v>1333</v>
      </c>
      <c r="D561" s="24" t="s">
        <v>1333</v>
      </c>
      <c r="E561" s="24" t="s">
        <v>1333</v>
      </c>
      <c r="F561" s="24" t="s">
        <v>1333</v>
      </c>
      <c r="G561" s="24" t="s">
        <v>1333</v>
      </c>
      <c r="H561" s="24" t="s">
        <v>1333</v>
      </c>
      <c r="I561" s="24" t="e">
        <v>#N/A</v>
      </c>
      <c r="J561" s="24" t="e">
        <v>#N/A</v>
      </c>
      <c r="K561" s="24" t="e">
        <v>#N/A</v>
      </c>
      <c r="L561" s="24" t="e">
        <v>#N/A</v>
      </c>
      <c r="M561" s="24">
        <v>501.0</v>
      </c>
      <c r="N561" s="24" t="e">
        <v>#N/A</v>
      </c>
      <c r="O561" s="24">
        <v>501.0</v>
      </c>
      <c r="P561" s="24" t="e">
        <v>#N/A</v>
      </c>
      <c r="Q561" s="24" t="e">
        <v>#N/A</v>
      </c>
      <c r="R561" s="24" t="e">
        <v>#N/A</v>
      </c>
      <c r="S561" s="24" t="e">
        <v>#N/A</v>
      </c>
      <c r="T561" s="24" t="e">
        <v>#N/A</v>
      </c>
    </row>
    <row r="562" ht="15.75" customHeight="1">
      <c r="A562" s="24">
        <v>559.0</v>
      </c>
      <c r="B562" s="24" t="s">
        <v>1335</v>
      </c>
      <c r="C562" s="24" t="s">
        <v>1335</v>
      </c>
      <c r="D562" s="24" t="s">
        <v>1335</v>
      </c>
      <c r="E562" s="24" t="s">
        <v>1335</v>
      </c>
      <c r="F562" s="24" t="s">
        <v>1335</v>
      </c>
      <c r="G562" s="24" t="s">
        <v>1335</v>
      </c>
      <c r="H562" s="24" t="s">
        <v>1335</v>
      </c>
      <c r="I562" s="24" t="e">
        <v>#N/A</v>
      </c>
      <c r="J562" s="24" t="e">
        <v>#N/A</v>
      </c>
      <c r="K562" s="24" t="e">
        <v>#N/A</v>
      </c>
      <c r="L562" s="24" t="e">
        <v>#N/A</v>
      </c>
      <c r="M562" s="24">
        <v>727.0</v>
      </c>
      <c r="N562" s="24" t="e">
        <v>#N/A</v>
      </c>
      <c r="O562" s="24">
        <v>727.0</v>
      </c>
      <c r="P562" s="24" t="e">
        <v>#N/A</v>
      </c>
      <c r="Q562" s="24" t="e">
        <v>#N/A</v>
      </c>
      <c r="R562" s="24" t="e">
        <v>#N/A</v>
      </c>
      <c r="S562" s="24" t="e">
        <v>#N/A</v>
      </c>
      <c r="T562" s="24" t="e">
        <v>#N/A</v>
      </c>
    </row>
    <row r="563" ht="15.75" customHeight="1">
      <c r="A563" s="24">
        <v>560.0</v>
      </c>
      <c r="B563" s="24" t="s">
        <v>1337</v>
      </c>
      <c r="C563" s="24" t="s">
        <v>1337</v>
      </c>
      <c r="D563" s="24" t="s">
        <v>1337</v>
      </c>
      <c r="E563" s="24" t="s">
        <v>1337</v>
      </c>
      <c r="F563" s="24" t="s">
        <v>1337</v>
      </c>
      <c r="G563" s="24" t="s">
        <v>1337</v>
      </c>
      <c r="H563" s="24" t="s">
        <v>1337</v>
      </c>
      <c r="I563" s="24" t="s">
        <v>34</v>
      </c>
      <c r="J563" s="24" t="s">
        <v>77</v>
      </c>
      <c r="K563" s="24" t="e">
        <v>#N/A</v>
      </c>
      <c r="L563" s="24" t="e">
        <v>#N/A</v>
      </c>
      <c r="M563" s="24">
        <v>361.0</v>
      </c>
      <c r="N563" s="24" t="e">
        <v>#N/A</v>
      </c>
      <c r="O563" s="24">
        <v>361.0</v>
      </c>
      <c r="P563" s="24" t="e">
        <v>#N/A</v>
      </c>
      <c r="Q563" s="24">
        <v>145.17</v>
      </c>
      <c r="R563" s="24">
        <v>30.5425</v>
      </c>
      <c r="S563" s="24" t="e">
        <v>#N/A</v>
      </c>
      <c r="T563" s="24" t="e">
        <v>#N/A</v>
      </c>
    </row>
    <row r="564" ht="15.75" customHeight="1">
      <c r="A564" s="24">
        <v>561.0</v>
      </c>
      <c r="B564" s="24" t="s">
        <v>1339</v>
      </c>
      <c r="C564" s="24" t="s">
        <v>1339</v>
      </c>
      <c r="D564" s="24" t="s">
        <v>1460</v>
      </c>
      <c r="E564" s="24" t="s">
        <v>1460</v>
      </c>
      <c r="F564" s="24" t="s">
        <v>1339</v>
      </c>
      <c r="G564" s="24" t="s">
        <v>1339</v>
      </c>
      <c r="H564" s="24" t="s">
        <v>1339</v>
      </c>
      <c r="I564" s="24" t="s">
        <v>34</v>
      </c>
      <c r="J564" s="24" t="s">
        <v>64</v>
      </c>
      <c r="K564" s="24" t="e">
        <v>#N/A</v>
      </c>
      <c r="L564" s="24" t="e">
        <v>#N/A</v>
      </c>
      <c r="M564" s="24">
        <v>543.0</v>
      </c>
      <c r="N564" s="24" t="e">
        <v>#N/A</v>
      </c>
      <c r="O564" s="24">
        <v>543.0</v>
      </c>
      <c r="P564" s="24" t="e">
        <v>#N/A</v>
      </c>
      <c r="Q564" s="24" t="e">
        <v>#N/A</v>
      </c>
      <c r="R564" s="24" t="e">
        <v>#N/A</v>
      </c>
      <c r="S564" s="24" t="e">
        <v>#N/A</v>
      </c>
      <c r="T564" s="24" t="e">
        <v>#N/A</v>
      </c>
    </row>
    <row r="565" ht="15.75" customHeight="1">
      <c r="A565" s="24">
        <v>562.0</v>
      </c>
      <c r="B565" s="24" t="s">
        <v>1341</v>
      </c>
      <c r="C565" s="24" t="s">
        <v>1341</v>
      </c>
      <c r="D565" s="24" t="s">
        <v>1341</v>
      </c>
      <c r="E565" s="24" t="s">
        <v>1341</v>
      </c>
      <c r="F565" s="24" t="s">
        <v>1341</v>
      </c>
      <c r="G565" s="24" t="s">
        <v>1341</v>
      </c>
      <c r="H565" s="24" t="s">
        <v>1341</v>
      </c>
      <c r="I565" s="24" t="e">
        <v>#N/A</v>
      </c>
      <c r="J565" s="24" t="e">
        <v>#N/A</v>
      </c>
      <c r="K565" s="24" t="e">
        <v>#N/A</v>
      </c>
      <c r="L565" s="24" t="e">
        <v>#N/A</v>
      </c>
      <c r="M565" s="24">
        <v>779.0</v>
      </c>
      <c r="N565" s="24" t="e">
        <v>#N/A</v>
      </c>
      <c r="O565" s="24">
        <v>779.0</v>
      </c>
      <c r="P565" s="24" t="e">
        <v>#N/A</v>
      </c>
      <c r="Q565" s="24" t="e">
        <v>#N/A</v>
      </c>
      <c r="R565" s="24" t="e">
        <v>#N/A</v>
      </c>
      <c r="S565" s="24" t="e">
        <v>#N/A</v>
      </c>
      <c r="T565" s="24" t="e">
        <v>#N/A</v>
      </c>
    </row>
    <row r="566" ht="15.75" customHeight="1">
      <c r="A566" s="24">
        <v>563.0</v>
      </c>
      <c r="B566" s="24" t="s">
        <v>1343</v>
      </c>
      <c r="C566" s="24" t="s">
        <v>1343</v>
      </c>
      <c r="D566" s="24" t="s">
        <v>1343</v>
      </c>
      <c r="E566" s="24" t="s">
        <v>1343</v>
      </c>
      <c r="F566" s="24" t="s">
        <v>1343</v>
      </c>
      <c r="G566" s="24" t="s">
        <v>1343</v>
      </c>
      <c r="H566" s="24" t="s">
        <v>1343</v>
      </c>
      <c r="I566" s="24" t="e">
        <v>#N/A</v>
      </c>
      <c r="J566" s="24" t="e">
        <v>#N/A</v>
      </c>
      <c r="K566" s="24" t="e">
        <v>#N/A</v>
      </c>
      <c r="L566" s="24" t="e">
        <v>#N/A</v>
      </c>
      <c r="M566" s="24" t="e">
        <v>#N/A</v>
      </c>
      <c r="N566" s="24" t="e">
        <v>#N/A</v>
      </c>
      <c r="O566" s="24" t="e">
        <v>#N/A</v>
      </c>
      <c r="P566" s="24" t="e">
        <v>#N/A</v>
      </c>
      <c r="Q566" s="24" t="e">
        <v>#N/A</v>
      </c>
      <c r="R566" s="24" t="e">
        <v>#N/A</v>
      </c>
      <c r="S566" s="24" t="e">
        <v>#N/A</v>
      </c>
      <c r="T566" s="24" t="e">
        <v>#N/A</v>
      </c>
    </row>
    <row r="567" ht="15.75" customHeight="1">
      <c r="A567" s="24">
        <v>564.0</v>
      </c>
      <c r="B567" s="24" t="s">
        <v>1345</v>
      </c>
      <c r="C567" s="24" t="s">
        <v>1345</v>
      </c>
      <c r="D567" s="24" t="s">
        <v>1345</v>
      </c>
      <c r="E567" s="24" t="s">
        <v>1345</v>
      </c>
      <c r="F567" s="24" t="s">
        <v>1345</v>
      </c>
      <c r="G567" s="24" t="s">
        <v>1345</v>
      </c>
      <c r="H567" s="24" t="s">
        <v>1345</v>
      </c>
      <c r="I567" s="24" t="s">
        <v>17</v>
      </c>
      <c r="J567" s="24" t="s">
        <v>20</v>
      </c>
      <c r="K567" s="24">
        <v>150.95</v>
      </c>
      <c r="L567" s="24" t="e">
        <v>#N/A</v>
      </c>
      <c r="M567" s="24">
        <v>918.0</v>
      </c>
      <c r="N567" s="24" t="e">
        <v>#N/A</v>
      </c>
      <c r="O567" s="24">
        <v>918.0</v>
      </c>
      <c r="P567" s="24" t="e">
        <v>#N/A</v>
      </c>
      <c r="Q567" s="24" t="e">
        <v>#N/A</v>
      </c>
      <c r="R567" s="24" t="e">
        <v>#N/A</v>
      </c>
      <c r="S567" s="24" t="e">
        <v>#N/A</v>
      </c>
      <c r="T567" s="24" t="e">
        <v>#N/A</v>
      </c>
    </row>
    <row r="568" ht="15.75" customHeight="1">
      <c r="A568" s="24">
        <v>565.0</v>
      </c>
      <c r="B568" s="24" t="s">
        <v>1347</v>
      </c>
      <c r="C568" s="24" t="s">
        <v>1347</v>
      </c>
      <c r="D568" s="24" t="s">
        <v>1347</v>
      </c>
      <c r="E568" s="24" t="s">
        <v>1347</v>
      </c>
      <c r="F568" s="24" t="s">
        <v>1347</v>
      </c>
      <c r="G568" s="24" t="s">
        <v>1347</v>
      </c>
      <c r="H568" s="24" t="s">
        <v>1347</v>
      </c>
      <c r="I568" s="24" t="s">
        <v>34</v>
      </c>
      <c r="J568" s="24" t="s">
        <v>99</v>
      </c>
      <c r="K568" s="24" t="e">
        <v>#N/A</v>
      </c>
      <c r="L568" s="24" t="e">
        <v>#N/A</v>
      </c>
      <c r="M568" s="24">
        <v>368.0</v>
      </c>
      <c r="N568" s="24" t="e">
        <v>#N/A</v>
      </c>
      <c r="O568" s="24">
        <v>368.0</v>
      </c>
      <c r="P568" s="24" t="e">
        <v>#N/A</v>
      </c>
      <c r="Q568" s="24">
        <v>127.91</v>
      </c>
      <c r="R568" s="24">
        <v>25.7275</v>
      </c>
      <c r="S568" s="24">
        <v>85.61166667</v>
      </c>
      <c r="T568" s="24">
        <v>1.9175</v>
      </c>
    </row>
    <row r="569" ht="15.75" customHeight="1">
      <c r="A569" s="24">
        <v>566.0</v>
      </c>
      <c r="B569" s="24" t="s">
        <v>1349</v>
      </c>
      <c r="C569" s="24" t="s">
        <v>1349</v>
      </c>
      <c r="D569" s="24" t="s">
        <v>1349</v>
      </c>
      <c r="E569" s="24" t="s">
        <v>1349</v>
      </c>
      <c r="F569" s="24" t="s">
        <v>1349</v>
      </c>
      <c r="G569" s="24" t="s">
        <v>1349</v>
      </c>
      <c r="H569" s="24" t="s">
        <v>1349</v>
      </c>
      <c r="I569" s="24" t="e">
        <v>#N/A</v>
      </c>
      <c r="J569" s="24" t="e">
        <v>#N/A</v>
      </c>
      <c r="K569" s="24" t="e">
        <v>#N/A</v>
      </c>
      <c r="L569" s="24" t="e">
        <v>#N/A</v>
      </c>
      <c r="M569" s="24">
        <v>508.0</v>
      </c>
      <c r="N569" s="24" t="e">
        <v>#N/A</v>
      </c>
      <c r="O569" s="24">
        <v>508.0</v>
      </c>
      <c r="P569" s="24" t="e">
        <v>#N/A</v>
      </c>
      <c r="Q569" s="24" t="e">
        <v>#N/A</v>
      </c>
      <c r="R569" s="24" t="e">
        <v>#N/A</v>
      </c>
      <c r="S569" s="24" t="e">
        <v>#N/A</v>
      </c>
      <c r="T569" s="24" t="e">
        <v>#N/A</v>
      </c>
    </row>
    <row r="570" ht="15.75" customHeight="1">
      <c r="A570" s="24">
        <v>567.0</v>
      </c>
      <c r="B570" s="24" t="s">
        <v>1351</v>
      </c>
      <c r="C570" s="24" t="s">
        <v>1351</v>
      </c>
      <c r="D570" s="24" t="s">
        <v>1351</v>
      </c>
      <c r="E570" s="24" t="s">
        <v>1351</v>
      </c>
      <c r="F570" s="24" t="s">
        <v>1351</v>
      </c>
      <c r="G570" s="24" t="s">
        <v>1351</v>
      </c>
      <c r="H570" s="24" t="s">
        <v>1351</v>
      </c>
      <c r="I570" s="24" t="s">
        <v>17</v>
      </c>
      <c r="J570" s="24" t="s">
        <v>111</v>
      </c>
      <c r="K570" s="24" t="e">
        <v>#N/A</v>
      </c>
      <c r="L570" s="24" t="e">
        <v>#N/A</v>
      </c>
      <c r="M570" s="24">
        <v>905.0</v>
      </c>
      <c r="N570" s="24" t="e">
        <v>#N/A</v>
      </c>
      <c r="O570" s="24">
        <v>905.0</v>
      </c>
      <c r="P570" s="24" t="e">
        <v>#N/A</v>
      </c>
      <c r="Q570" s="24" t="e">
        <v>#N/A</v>
      </c>
      <c r="R570" s="24" t="e">
        <v>#N/A</v>
      </c>
      <c r="S570" s="24" t="e">
        <v>#N/A</v>
      </c>
      <c r="T570" s="24" t="e">
        <v>#N/A</v>
      </c>
    </row>
    <row r="571" ht="15.75" customHeight="1">
      <c r="A571" s="24">
        <v>568.0</v>
      </c>
      <c r="B571" s="24" t="s">
        <v>1353</v>
      </c>
      <c r="C571" s="24" t="s">
        <v>1353</v>
      </c>
      <c r="D571" s="24" t="s">
        <v>1353</v>
      </c>
      <c r="E571" s="24" t="s">
        <v>1353</v>
      </c>
      <c r="F571" s="24" t="s">
        <v>1353</v>
      </c>
      <c r="G571" s="24" t="s">
        <v>1353</v>
      </c>
      <c r="H571" s="24" t="s">
        <v>1353</v>
      </c>
      <c r="I571" s="24" t="s">
        <v>17</v>
      </c>
      <c r="J571" s="24" t="s">
        <v>85</v>
      </c>
      <c r="K571" s="24" t="e">
        <v>#N/A</v>
      </c>
      <c r="L571" s="24" t="e">
        <v>#N/A</v>
      </c>
      <c r="M571" s="24">
        <v>895.0</v>
      </c>
      <c r="N571" s="24" t="e">
        <v>#N/A</v>
      </c>
      <c r="O571" s="24">
        <v>895.0</v>
      </c>
      <c r="P571" s="24" t="e">
        <v>#N/A</v>
      </c>
      <c r="Q571" s="24" t="e">
        <v>#N/A</v>
      </c>
      <c r="R571" s="24" t="e">
        <v>#N/A</v>
      </c>
      <c r="S571" s="24" t="e">
        <v>#N/A</v>
      </c>
      <c r="T571" s="24" t="e">
        <v>#N/A</v>
      </c>
    </row>
    <row r="572" ht="15.75" customHeight="1">
      <c r="A572" s="24">
        <v>569.0</v>
      </c>
      <c r="B572" s="24" t="s">
        <v>1355</v>
      </c>
      <c r="C572" s="24" t="s">
        <v>1355</v>
      </c>
      <c r="D572" s="24" t="s">
        <v>1355</v>
      </c>
      <c r="E572" s="24" t="s">
        <v>1355</v>
      </c>
      <c r="F572" s="24" t="s">
        <v>1355</v>
      </c>
      <c r="G572" s="24" t="s">
        <v>1355</v>
      </c>
      <c r="H572" s="24" t="s">
        <v>1355</v>
      </c>
      <c r="I572" s="24" t="s">
        <v>17</v>
      </c>
      <c r="J572" s="24" t="s">
        <v>117</v>
      </c>
      <c r="K572" s="24" t="e">
        <v>#N/A</v>
      </c>
      <c r="L572" s="24">
        <v>356.0</v>
      </c>
      <c r="M572" s="24">
        <v>912.0</v>
      </c>
      <c r="N572" s="24" t="e">
        <v>#N/A</v>
      </c>
      <c r="O572" s="24">
        <v>912.0</v>
      </c>
      <c r="P572" s="24" t="e">
        <v>#N/A</v>
      </c>
      <c r="Q572" s="24" t="e">
        <v>#N/A</v>
      </c>
      <c r="R572" s="24" t="e">
        <v>#N/A</v>
      </c>
      <c r="S572" s="24" t="e">
        <v>#N/A</v>
      </c>
      <c r="T572" s="24" t="e">
        <v>#N/A</v>
      </c>
    </row>
    <row r="573" ht="15.75" customHeight="1">
      <c r="A573" s="24">
        <v>570.0</v>
      </c>
      <c r="B573" s="24" t="s">
        <v>1357</v>
      </c>
      <c r="C573" s="24" t="s">
        <v>1357</v>
      </c>
      <c r="D573" s="24" t="s">
        <v>1357</v>
      </c>
      <c r="E573" s="24" t="s">
        <v>1357</v>
      </c>
      <c r="F573" s="24" t="s">
        <v>1357</v>
      </c>
      <c r="G573" s="24" t="s">
        <v>1357</v>
      </c>
      <c r="H573" s="24" t="s">
        <v>1357</v>
      </c>
      <c r="I573" s="24" t="s">
        <v>34</v>
      </c>
      <c r="J573" s="24" t="s">
        <v>123</v>
      </c>
      <c r="K573" s="24" t="e">
        <v>#N/A</v>
      </c>
      <c r="L573" s="24" t="e">
        <v>#N/A</v>
      </c>
      <c r="M573" s="24">
        <v>486.0</v>
      </c>
      <c r="N573" s="24" t="e">
        <v>#N/A</v>
      </c>
      <c r="O573" s="24">
        <v>486.0</v>
      </c>
      <c r="P573" s="24" t="e">
        <v>#N/A</v>
      </c>
      <c r="Q573" s="24" t="e">
        <v>#N/A</v>
      </c>
      <c r="R573" s="24" t="e">
        <v>#N/A</v>
      </c>
      <c r="S573" s="24" t="e">
        <v>#N/A</v>
      </c>
      <c r="T573" s="24" t="e">
        <v>#N/A</v>
      </c>
    </row>
    <row r="574" ht="15.75" customHeight="1">
      <c r="A574" s="24">
        <v>571.0</v>
      </c>
      <c r="B574" s="24" t="s">
        <v>1359</v>
      </c>
      <c r="C574" s="24" t="s">
        <v>1359</v>
      </c>
      <c r="D574" s="24" t="s">
        <v>1359</v>
      </c>
      <c r="E574" s="24" t="s">
        <v>1359</v>
      </c>
      <c r="F574" s="24" t="s">
        <v>1359</v>
      </c>
      <c r="G574" s="24" t="s">
        <v>1359</v>
      </c>
      <c r="H574" s="24" t="s">
        <v>1359</v>
      </c>
      <c r="I574" s="24" t="e">
        <v>#N/A</v>
      </c>
      <c r="J574" s="24" t="e">
        <v>#N/A</v>
      </c>
      <c r="K574" s="24" t="e">
        <v>#N/A</v>
      </c>
      <c r="L574" s="24" t="e">
        <v>#N/A</v>
      </c>
      <c r="M574" s="24">
        <v>921.0</v>
      </c>
      <c r="N574" s="24" t="e">
        <v>#N/A</v>
      </c>
      <c r="O574" s="24">
        <v>921.0</v>
      </c>
      <c r="P574" s="24" t="e">
        <v>#N/A</v>
      </c>
      <c r="Q574" s="24" t="e">
        <v>#N/A</v>
      </c>
      <c r="R574" s="24" t="e">
        <v>#N/A</v>
      </c>
      <c r="S574" s="24" t="e">
        <v>#N/A</v>
      </c>
      <c r="T574" s="24" t="e">
        <v>#N/A</v>
      </c>
    </row>
    <row r="575" ht="15.75" customHeight="1">
      <c r="A575" s="24">
        <v>572.0</v>
      </c>
      <c r="B575" s="24" t="s">
        <v>1361</v>
      </c>
      <c r="C575" s="24" t="s">
        <v>1361</v>
      </c>
      <c r="D575" s="24" t="s">
        <v>1361</v>
      </c>
      <c r="E575" s="24" t="s">
        <v>1361</v>
      </c>
      <c r="F575" s="24" t="s">
        <v>1361</v>
      </c>
      <c r="G575" s="24" t="s">
        <v>1361</v>
      </c>
      <c r="H575" s="24" t="s">
        <v>1361</v>
      </c>
      <c r="I575" s="24" t="e">
        <v>#N/A</v>
      </c>
      <c r="J575" s="24" t="e">
        <v>#N/A</v>
      </c>
      <c r="K575" s="24" t="e">
        <v>#N/A</v>
      </c>
      <c r="L575" s="24">
        <v>362.0</v>
      </c>
      <c r="M575" s="24">
        <v>602.0</v>
      </c>
      <c r="N575" s="24" t="e">
        <v>#N/A</v>
      </c>
      <c r="O575" s="24">
        <v>602.0</v>
      </c>
      <c r="P575" s="24" t="e">
        <v>#N/A</v>
      </c>
      <c r="Q575" s="24" t="e">
        <v>#N/A</v>
      </c>
      <c r="R575" s="24" t="e">
        <v>#N/A</v>
      </c>
      <c r="S575" s="24" t="e">
        <v>#N/A</v>
      </c>
      <c r="T575" s="24" t="e">
        <v>#N/A</v>
      </c>
    </row>
    <row r="576" ht="15.75" customHeight="1">
      <c r="A576" s="24">
        <v>573.0</v>
      </c>
      <c r="B576" s="24" t="s">
        <v>1363</v>
      </c>
      <c r="C576" s="24" t="s">
        <v>1363</v>
      </c>
      <c r="D576" s="24" t="s">
        <v>1363</v>
      </c>
      <c r="E576" s="24" t="s">
        <v>1363</v>
      </c>
      <c r="F576" s="24" t="s">
        <v>1363</v>
      </c>
      <c r="G576" s="24" t="s">
        <v>1363</v>
      </c>
      <c r="H576" s="24" t="s">
        <v>1363</v>
      </c>
      <c r="I576" s="24" t="s">
        <v>17</v>
      </c>
      <c r="J576" s="24" t="s">
        <v>18</v>
      </c>
      <c r="K576" s="24" t="e">
        <v>#N/A</v>
      </c>
      <c r="L576" s="24" t="e">
        <v>#N/A</v>
      </c>
      <c r="M576" s="24">
        <v>919.0</v>
      </c>
      <c r="N576" s="24" t="e">
        <v>#N/A</v>
      </c>
      <c r="O576" s="24">
        <v>919.0</v>
      </c>
      <c r="P576" s="24" t="e">
        <v>#N/A</v>
      </c>
      <c r="Q576" s="24" t="e">
        <v>#N/A</v>
      </c>
      <c r="R576" s="24" t="e">
        <v>#N/A</v>
      </c>
      <c r="S576" s="24" t="e">
        <v>#N/A</v>
      </c>
      <c r="T576" s="24" t="e">
        <v>#N/A</v>
      </c>
    </row>
    <row r="577" ht="15.75" customHeight="1">
      <c r="A577" s="24">
        <v>574.0</v>
      </c>
      <c r="B577" s="24" t="s">
        <v>1365</v>
      </c>
      <c r="C577" s="24" t="s">
        <v>1365</v>
      </c>
      <c r="D577" s="24" t="s">
        <v>1365</v>
      </c>
      <c r="E577" s="24" t="s">
        <v>1365</v>
      </c>
      <c r="F577" s="24" t="s">
        <v>1365</v>
      </c>
      <c r="G577" s="24" t="s">
        <v>1365</v>
      </c>
      <c r="H577" s="24" t="s">
        <v>1365</v>
      </c>
      <c r="I577" s="24" t="e">
        <v>#N/A</v>
      </c>
      <c r="J577" s="24" t="e">
        <v>#N/A</v>
      </c>
      <c r="K577" s="24" t="e">
        <v>#N/A</v>
      </c>
      <c r="L577" s="24" t="e">
        <v>#N/A</v>
      </c>
      <c r="M577" s="24">
        <v>583.0</v>
      </c>
      <c r="N577" s="24" t="e">
        <v>#N/A</v>
      </c>
      <c r="O577" s="24">
        <v>583.0</v>
      </c>
      <c r="P577" s="24" t="e">
        <v>#N/A</v>
      </c>
      <c r="Q577" s="24" t="e">
        <v>#N/A</v>
      </c>
      <c r="R577" s="24" t="e">
        <v>#N/A</v>
      </c>
      <c r="S577" s="24" t="e">
        <v>#N/A</v>
      </c>
      <c r="T577" s="24" t="e">
        <v>#N/A</v>
      </c>
    </row>
    <row r="578" ht="15.75" customHeight="1">
      <c r="A578" s="24">
        <v>575.0</v>
      </c>
      <c r="B578" s="24" t="s">
        <v>1367</v>
      </c>
      <c r="C578" s="24" t="s">
        <v>1367</v>
      </c>
      <c r="D578" s="24" t="s">
        <v>1367</v>
      </c>
      <c r="E578" s="24" t="s">
        <v>1367</v>
      </c>
      <c r="F578" s="24" t="s">
        <v>1367</v>
      </c>
      <c r="G578" s="24" t="s">
        <v>1367</v>
      </c>
      <c r="H578" s="24" t="s">
        <v>1367</v>
      </c>
      <c r="I578" s="24" t="s">
        <v>17</v>
      </c>
      <c r="J578" s="24" t="s">
        <v>99</v>
      </c>
      <c r="K578" s="24" t="e">
        <v>#N/A</v>
      </c>
      <c r="L578" s="24" t="e">
        <v>#N/A</v>
      </c>
      <c r="M578" s="24">
        <v>915.0</v>
      </c>
      <c r="N578" s="24" t="e">
        <v>#N/A</v>
      </c>
      <c r="O578" s="24">
        <v>915.0</v>
      </c>
      <c r="P578" s="24" t="e">
        <v>#N/A</v>
      </c>
      <c r="Q578" s="24" t="e">
        <v>#N/A</v>
      </c>
      <c r="R578" s="24" t="e">
        <v>#N/A</v>
      </c>
      <c r="S578" s="24" t="e">
        <v>#N/A</v>
      </c>
      <c r="T578" s="24" t="e">
        <v>#N/A</v>
      </c>
    </row>
    <row r="579" ht="15.75" customHeight="1">
      <c r="A579" s="24">
        <v>576.0</v>
      </c>
      <c r="B579" s="24" t="s">
        <v>1369</v>
      </c>
      <c r="C579" s="24" t="s">
        <v>1369</v>
      </c>
      <c r="D579" s="24" t="s">
        <v>1369</v>
      </c>
      <c r="E579" s="24" t="s">
        <v>1369</v>
      </c>
      <c r="F579" s="24" t="s">
        <v>1369</v>
      </c>
      <c r="G579" s="24" t="s">
        <v>1369</v>
      </c>
      <c r="H579" s="24" t="s">
        <v>1369</v>
      </c>
      <c r="I579" s="24" t="s">
        <v>17</v>
      </c>
      <c r="J579" s="24" t="s">
        <v>31</v>
      </c>
      <c r="K579" s="24" t="e">
        <v>#N/A</v>
      </c>
      <c r="L579" s="24" t="e">
        <v>#N/A</v>
      </c>
      <c r="M579" s="24">
        <v>888.0</v>
      </c>
      <c r="N579" s="24" t="e">
        <v>#N/A</v>
      </c>
      <c r="O579" s="24">
        <v>888.0</v>
      </c>
      <c r="P579" s="24" t="e">
        <v>#N/A</v>
      </c>
      <c r="Q579" s="24" t="e">
        <v>#N/A</v>
      </c>
      <c r="R579" s="24" t="e">
        <v>#N/A</v>
      </c>
      <c r="S579" s="24" t="e">
        <v>#N/A</v>
      </c>
      <c r="T579" s="24" t="e">
        <v>#N/A</v>
      </c>
    </row>
    <row r="580" ht="15.75" customHeight="1">
      <c r="A580" s="24">
        <v>577.0</v>
      </c>
      <c r="B580" s="24" t="s">
        <v>1371</v>
      </c>
      <c r="C580" s="24" t="s">
        <v>1371</v>
      </c>
      <c r="D580" s="24" t="s">
        <v>1371</v>
      </c>
      <c r="E580" s="24" t="s">
        <v>1371</v>
      </c>
      <c r="F580" s="24" t="s">
        <v>1371</v>
      </c>
      <c r="G580" s="24" t="s">
        <v>1371</v>
      </c>
      <c r="H580" s="24" t="s">
        <v>1371</v>
      </c>
      <c r="I580" s="24" t="s">
        <v>17</v>
      </c>
      <c r="J580" s="24" t="s">
        <v>47</v>
      </c>
      <c r="K580" s="24">
        <v>150.62</v>
      </c>
      <c r="L580" s="24">
        <v>240.0</v>
      </c>
      <c r="M580" s="24">
        <v>965.0</v>
      </c>
      <c r="N580" s="24" t="e">
        <v>#N/A</v>
      </c>
      <c r="O580" s="24">
        <v>523.3</v>
      </c>
      <c r="P580" s="24" t="e">
        <v>#N/A</v>
      </c>
      <c r="Q580" s="24">
        <v>248.15</v>
      </c>
      <c r="R580" s="24">
        <v>50.5375</v>
      </c>
      <c r="S580" s="24" t="e">
        <v>#N/A</v>
      </c>
      <c r="T580" s="24" t="e">
        <v>#N/A</v>
      </c>
    </row>
    <row r="581" ht="15.75" customHeight="1">
      <c r="A581" s="24">
        <v>578.0</v>
      </c>
      <c r="B581" s="24" t="s">
        <v>1373</v>
      </c>
      <c r="C581" s="24" t="s">
        <v>1373</v>
      </c>
      <c r="D581" s="24" t="s">
        <v>1373</v>
      </c>
      <c r="E581" s="24" t="s">
        <v>1373</v>
      </c>
      <c r="F581" s="24" t="s">
        <v>1373</v>
      </c>
      <c r="G581" s="24" t="s">
        <v>1373</v>
      </c>
      <c r="H581" s="24" t="s">
        <v>1373</v>
      </c>
      <c r="I581" s="24" t="s">
        <v>75</v>
      </c>
      <c r="J581" s="24" t="s">
        <v>114</v>
      </c>
      <c r="K581" s="24" t="e">
        <v>#N/A</v>
      </c>
      <c r="L581" s="24" t="e">
        <v>#N/A</v>
      </c>
      <c r="M581" s="24">
        <v>330.0</v>
      </c>
      <c r="N581" s="24" t="e">
        <v>#N/A</v>
      </c>
      <c r="O581" s="24">
        <v>330.0</v>
      </c>
      <c r="P581" s="24" t="e">
        <v>#N/A</v>
      </c>
      <c r="Q581" s="24" t="e">
        <v>#N/A</v>
      </c>
      <c r="R581" s="24" t="e">
        <v>#N/A</v>
      </c>
      <c r="S581" s="24" t="e">
        <v>#N/A</v>
      </c>
      <c r="T581" s="24" t="e">
        <v>#N/A</v>
      </c>
    </row>
    <row r="582" ht="15.75" customHeight="1">
      <c r="A582" s="24">
        <v>579.0</v>
      </c>
      <c r="B582" s="24" t="s">
        <v>1375</v>
      </c>
      <c r="C582" s="24" t="s">
        <v>1375</v>
      </c>
      <c r="D582" s="24" t="s">
        <v>1375</v>
      </c>
      <c r="E582" s="24" t="s">
        <v>1375</v>
      </c>
      <c r="F582" s="24" t="s">
        <v>1375</v>
      </c>
      <c r="G582" s="24" t="s">
        <v>1375</v>
      </c>
      <c r="H582" s="24" t="s">
        <v>1375</v>
      </c>
      <c r="I582" s="24" t="e">
        <v>#N/A</v>
      </c>
      <c r="J582" s="24" t="e">
        <v>#N/A</v>
      </c>
      <c r="K582" s="24" t="e">
        <v>#N/A</v>
      </c>
      <c r="L582" s="24" t="e">
        <v>#N/A</v>
      </c>
      <c r="M582" s="24">
        <v>507.0</v>
      </c>
      <c r="N582" s="24" t="e">
        <v>#N/A</v>
      </c>
      <c r="O582" s="24">
        <v>507.0</v>
      </c>
      <c r="P582" s="24" t="e">
        <v>#N/A</v>
      </c>
      <c r="Q582" s="24" t="e">
        <v>#N/A</v>
      </c>
      <c r="R582" s="24" t="e">
        <v>#N/A</v>
      </c>
      <c r="S582" s="24" t="e">
        <v>#N/A</v>
      </c>
      <c r="T582" s="24" t="e">
        <v>#N/A</v>
      </c>
    </row>
    <row r="583" ht="15.75" customHeight="1">
      <c r="A583" s="24">
        <v>580.0</v>
      </c>
      <c r="B583" s="24" t="s">
        <v>1377</v>
      </c>
      <c r="C583" s="24" t="s">
        <v>1377</v>
      </c>
      <c r="D583" s="24" t="s">
        <v>1377</v>
      </c>
      <c r="E583" s="24" t="s">
        <v>1377</v>
      </c>
      <c r="F583" s="24" t="s">
        <v>1377</v>
      </c>
      <c r="G583" s="24" t="s">
        <v>1377</v>
      </c>
      <c r="H583" s="24" t="s">
        <v>1377</v>
      </c>
      <c r="I583" s="24" t="s">
        <v>17</v>
      </c>
      <c r="J583" s="24" t="s">
        <v>39</v>
      </c>
      <c r="K583" s="24" t="e">
        <v>#N/A</v>
      </c>
      <c r="L583" s="24" t="e">
        <v>#N/A</v>
      </c>
      <c r="M583" s="24">
        <v>798.0</v>
      </c>
      <c r="N583" s="24" t="e">
        <v>#N/A</v>
      </c>
      <c r="O583" s="24">
        <v>798.0</v>
      </c>
      <c r="P583" s="24" t="e">
        <v>#N/A</v>
      </c>
      <c r="Q583" s="24" t="e">
        <v>#N/A</v>
      </c>
      <c r="R583" s="24" t="e">
        <v>#N/A</v>
      </c>
      <c r="S583" s="24" t="e">
        <v>#N/A</v>
      </c>
      <c r="T583" s="24" t="e">
        <v>#N/A</v>
      </c>
    </row>
    <row r="584" ht="15.75" customHeight="1">
      <c r="A584" s="24">
        <v>581.0</v>
      </c>
      <c r="B584" s="24" t="s">
        <v>1379</v>
      </c>
      <c r="C584" s="24" t="s">
        <v>1379</v>
      </c>
      <c r="D584" s="24" t="s">
        <v>1379</v>
      </c>
      <c r="E584" s="24" t="s">
        <v>1379</v>
      </c>
      <c r="F584" s="24" t="s">
        <v>1379</v>
      </c>
      <c r="G584" s="24" t="s">
        <v>1379</v>
      </c>
      <c r="H584" s="24" t="s">
        <v>1379</v>
      </c>
      <c r="I584" s="24" t="e">
        <v>#N/A</v>
      </c>
      <c r="J584" s="24" t="e">
        <v>#N/A</v>
      </c>
      <c r="K584" s="24" t="e">
        <v>#N/A</v>
      </c>
      <c r="L584" s="24" t="e">
        <v>#N/A</v>
      </c>
      <c r="M584" s="24">
        <v>297.0</v>
      </c>
      <c r="N584" s="24" t="e">
        <v>#N/A</v>
      </c>
      <c r="O584" s="24">
        <v>297.0</v>
      </c>
      <c r="P584" s="24" t="e">
        <v>#N/A</v>
      </c>
      <c r="Q584" s="24" t="e">
        <v>#N/A</v>
      </c>
      <c r="R584" s="24" t="e">
        <v>#N/A</v>
      </c>
      <c r="S584" s="24" t="e">
        <v>#N/A</v>
      </c>
      <c r="T584" s="24" t="e">
        <v>#N/A</v>
      </c>
    </row>
    <row r="585" ht="15.75" customHeight="1">
      <c r="A585" s="24">
        <v>582.0</v>
      </c>
      <c r="B585" s="24" t="s">
        <v>1381</v>
      </c>
      <c r="C585" s="24" t="s">
        <v>1381</v>
      </c>
      <c r="D585" s="24" t="s">
        <v>1381</v>
      </c>
      <c r="E585" s="24" t="s">
        <v>1381</v>
      </c>
      <c r="F585" s="24" t="s">
        <v>1381</v>
      </c>
      <c r="G585" s="24" t="s">
        <v>1381</v>
      </c>
      <c r="H585" s="24" t="s">
        <v>1381</v>
      </c>
      <c r="I585" s="24" t="s">
        <v>34</v>
      </c>
      <c r="J585" s="24" t="s">
        <v>90</v>
      </c>
      <c r="K585" s="24" t="e">
        <v>#N/A</v>
      </c>
      <c r="L585" s="24" t="e">
        <v>#N/A</v>
      </c>
      <c r="M585" s="24">
        <v>457.0</v>
      </c>
      <c r="N585" s="24" t="e">
        <v>#N/A</v>
      </c>
      <c r="O585" s="24">
        <v>457.0</v>
      </c>
      <c r="P585" s="24" t="e">
        <v>#N/A</v>
      </c>
      <c r="Q585" s="24" t="e">
        <v>#N/A</v>
      </c>
      <c r="R585" s="24" t="e">
        <v>#N/A</v>
      </c>
      <c r="S585" s="24" t="e">
        <v>#N/A</v>
      </c>
      <c r="T585" s="24" t="e">
        <v>#N/A</v>
      </c>
    </row>
    <row r="586" ht="15.75" customHeight="1">
      <c r="A586" s="24">
        <v>583.0</v>
      </c>
      <c r="B586" s="22" t="s">
        <v>1383</v>
      </c>
      <c r="C586" s="22" t="s">
        <v>1383</v>
      </c>
      <c r="D586" s="22" t="s">
        <v>1383</v>
      </c>
      <c r="E586" s="22" t="s">
        <v>1383</v>
      </c>
      <c r="F586" s="22" t="s">
        <v>1383</v>
      </c>
      <c r="G586" s="22" t="s">
        <v>1383</v>
      </c>
      <c r="H586" s="22" t="s">
        <v>1383</v>
      </c>
      <c r="I586" s="24" t="s">
        <v>34</v>
      </c>
      <c r="J586" s="24" t="s">
        <v>41</v>
      </c>
      <c r="K586" s="24" t="e">
        <v>#N/A</v>
      </c>
      <c r="L586" s="24" t="e">
        <v>#N/A</v>
      </c>
      <c r="M586" s="24">
        <v>359.0</v>
      </c>
      <c r="N586" s="24" t="e">
        <v>#N/A</v>
      </c>
      <c r="O586" s="24">
        <v>359.0</v>
      </c>
      <c r="P586" s="24" t="e">
        <v>#N/A</v>
      </c>
      <c r="Q586" s="24" t="e">
        <v>#N/A</v>
      </c>
      <c r="R586" s="24" t="e">
        <v>#N/A</v>
      </c>
      <c r="S586" s="24" t="e">
        <v>#N/A</v>
      </c>
      <c r="T586" s="24" t="e">
        <v>#N/A</v>
      </c>
    </row>
    <row r="587" ht="15.75" customHeight="1">
      <c r="A587" s="24">
        <v>584.0</v>
      </c>
      <c r="B587" s="24" t="s">
        <v>1385</v>
      </c>
      <c r="C587" s="24" t="s">
        <v>1385</v>
      </c>
      <c r="D587" s="24" t="s">
        <v>1385</v>
      </c>
      <c r="E587" s="24" t="s">
        <v>1385</v>
      </c>
      <c r="F587" s="24" t="s">
        <v>1385</v>
      </c>
      <c r="G587" s="24" t="s">
        <v>1385</v>
      </c>
      <c r="H587" s="24" t="s">
        <v>1385</v>
      </c>
      <c r="I587" s="24" t="s">
        <v>34</v>
      </c>
      <c r="J587" s="24" t="s">
        <v>140</v>
      </c>
      <c r="K587" s="24" t="e">
        <v>#N/A</v>
      </c>
      <c r="L587" s="24" t="e">
        <v>#N/A</v>
      </c>
      <c r="M587" s="24">
        <v>351.0</v>
      </c>
      <c r="N587" s="24" t="e">
        <v>#N/A</v>
      </c>
      <c r="O587" s="24">
        <v>351.0</v>
      </c>
      <c r="P587" s="24" t="e">
        <v>#N/A</v>
      </c>
      <c r="Q587" s="24" t="e">
        <v>#N/A</v>
      </c>
      <c r="R587" s="24" t="e">
        <v>#N/A</v>
      </c>
      <c r="S587" s="24" t="e">
        <v>#N/A</v>
      </c>
      <c r="T587" s="24" t="e">
        <v>#N/A</v>
      </c>
    </row>
    <row r="588" ht="15.75" customHeight="1">
      <c r="A588" s="24">
        <v>585.0</v>
      </c>
      <c r="B588" s="24" t="s">
        <v>1387</v>
      </c>
      <c r="C588" s="24" t="s">
        <v>1387</v>
      </c>
      <c r="D588" s="24" t="s">
        <v>1387</v>
      </c>
      <c r="E588" s="24" t="s">
        <v>1387</v>
      </c>
      <c r="F588" s="24" t="s">
        <v>1387</v>
      </c>
      <c r="G588" s="24" t="s">
        <v>1387</v>
      </c>
      <c r="H588" s="24" t="s">
        <v>1387</v>
      </c>
      <c r="I588" s="24" t="s">
        <v>34</v>
      </c>
      <c r="J588" s="24" t="s">
        <v>99</v>
      </c>
      <c r="K588" s="24" t="e">
        <v>#N/A</v>
      </c>
      <c r="L588" s="24" t="e">
        <v>#N/A</v>
      </c>
      <c r="M588" s="24">
        <v>459.0</v>
      </c>
      <c r="N588" s="24" t="e">
        <v>#N/A</v>
      </c>
      <c r="O588" s="24">
        <v>459.0</v>
      </c>
      <c r="P588" s="24" t="e">
        <v>#N/A</v>
      </c>
      <c r="Q588" s="24" t="e">
        <v>#N/A</v>
      </c>
      <c r="R588" s="24" t="e">
        <v>#N/A</v>
      </c>
      <c r="S588" s="24" t="e">
        <v>#N/A</v>
      </c>
      <c r="T588" s="24" t="e">
        <v>#N/A</v>
      </c>
    </row>
    <row r="589" ht="15.75" customHeight="1">
      <c r="A589" s="24">
        <v>586.0</v>
      </c>
      <c r="B589" s="24" t="s">
        <v>1389</v>
      </c>
      <c r="C589" s="24" t="s">
        <v>1389</v>
      </c>
      <c r="D589" s="24" t="s">
        <v>1389</v>
      </c>
      <c r="E589" s="24" t="s">
        <v>1389</v>
      </c>
      <c r="F589" s="24" t="s">
        <v>1389</v>
      </c>
      <c r="G589" s="24" t="s">
        <v>1389</v>
      </c>
      <c r="H589" s="24" t="s">
        <v>1389</v>
      </c>
      <c r="I589" s="24" t="s">
        <v>34</v>
      </c>
      <c r="J589" s="24" t="s">
        <v>20</v>
      </c>
      <c r="K589" s="24" t="e">
        <v>#N/A</v>
      </c>
      <c r="L589" s="24" t="e">
        <v>#N/A</v>
      </c>
      <c r="M589" s="24" t="e">
        <v>#N/A</v>
      </c>
      <c r="N589" s="24" t="e">
        <v>#N/A</v>
      </c>
      <c r="O589" s="24" t="e">
        <v>#N/A</v>
      </c>
      <c r="P589" s="24" t="e">
        <v>#N/A</v>
      </c>
      <c r="Q589" s="24" t="e">
        <v>#N/A</v>
      </c>
      <c r="R589" s="24" t="e">
        <v>#N/A</v>
      </c>
      <c r="S589" s="24" t="e">
        <v>#N/A</v>
      </c>
      <c r="T589" s="24" t="e">
        <v>#N/A</v>
      </c>
    </row>
    <row r="590" ht="15.75" customHeight="1">
      <c r="A590" s="24">
        <v>587.0</v>
      </c>
      <c r="B590" s="24" t="s">
        <v>1391</v>
      </c>
      <c r="C590" s="24" t="s">
        <v>1391</v>
      </c>
      <c r="D590" s="24" t="s">
        <v>1391</v>
      </c>
      <c r="E590" s="24" t="s">
        <v>1391</v>
      </c>
      <c r="F590" s="24" t="s">
        <v>1391</v>
      </c>
      <c r="G590" s="24" t="s">
        <v>1391</v>
      </c>
      <c r="H590" s="24" t="s">
        <v>1391</v>
      </c>
      <c r="I590" s="24" t="s">
        <v>34</v>
      </c>
      <c r="J590" s="24" t="s">
        <v>83</v>
      </c>
      <c r="K590" s="24" t="e">
        <v>#N/A</v>
      </c>
      <c r="L590" s="24" t="e">
        <v>#N/A</v>
      </c>
      <c r="M590" s="24">
        <v>476.0</v>
      </c>
      <c r="N590" s="24" t="e">
        <v>#N/A</v>
      </c>
      <c r="O590" s="24">
        <v>476.0</v>
      </c>
      <c r="P590" s="24" t="e">
        <v>#N/A</v>
      </c>
      <c r="Q590" s="24" t="e">
        <v>#N/A</v>
      </c>
      <c r="R590" s="24" t="e">
        <v>#N/A</v>
      </c>
      <c r="S590" s="24" t="e">
        <v>#N/A</v>
      </c>
      <c r="T590" s="24" t="e">
        <v>#N/A</v>
      </c>
    </row>
    <row r="591" ht="15.75" customHeight="1">
      <c r="A591" s="24">
        <v>588.0</v>
      </c>
      <c r="B591" s="24" t="s">
        <v>1393</v>
      </c>
      <c r="C591" s="24" t="s">
        <v>1393</v>
      </c>
      <c r="D591" s="24" t="s">
        <v>1393</v>
      </c>
      <c r="E591" s="24" t="s">
        <v>1393</v>
      </c>
      <c r="F591" s="24" t="s">
        <v>1393</v>
      </c>
      <c r="G591" s="24" t="s">
        <v>1393</v>
      </c>
      <c r="H591" s="24" t="s">
        <v>1393</v>
      </c>
      <c r="I591" s="24" t="s">
        <v>34</v>
      </c>
      <c r="J591" s="24" t="s">
        <v>39</v>
      </c>
      <c r="K591" s="24" t="e">
        <v>#N/A</v>
      </c>
      <c r="L591" s="24" t="e">
        <v>#N/A</v>
      </c>
      <c r="M591" s="24">
        <v>355.0</v>
      </c>
      <c r="N591" s="24" t="e">
        <v>#N/A</v>
      </c>
      <c r="O591" s="24">
        <v>355.0</v>
      </c>
      <c r="P591" s="24" t="e">
        <v>#N/A</v>
      </c>
      <c r="Q591" s="24" t="e">
        <v>#N/A</v>
      </c>
      <c r="R591" s="24" t="e">
        <v>#N/A</v>
      </c>
      <c r="S591" s="24" t="e">
        <v>#N/A</v>
      </c>
      <c r="T591" s="24" t="e">
        <v>#N/A</v>
      </c>
    </row>
    <row r="592" ht="15.75" customHeight="1">
      <c r="A592" s="24">
        <v>589.0</v>
      </c>
      <c r="B592" s="24" t="s">
        <v>1395</v>
      </c>
      <c r="C592" s="24" t="s">
        <v>1395</v>
      </c>
      <c r="D592" s="24" t="s">
        <v>1395</v>
      </c>
      <c r="E592" s="24" t="s">
        <v>1395</v>
      </c>
      <c r="F592" s="24" t="s">
        <v>1395</v>
      </c>
      <c r="G592" s="24" t="s">
        <v>1395</v>
      </c>
      <c r="H592" s="24" t="s">
        <v>1395</v>
      </c>
      <c r="I592" s="24" t="s">
        <v>34</v>
      </c>
      <c r="J592" s="24" t="s">
        <v>68</v>
      </c>
      <c r="K592" s="24" t="e">
        <v>#N/A</v>
      </c>
      <c r="L592" s="24" t="e">
        <v>#N/A</v>
      </c>
      <c r="M592" s="24">
        <v>364.0</v>
      </c>
      <c r="N592" s="24" t="e">
        <v>#N/A</v>
      </c>
      <c r="O592" s="24">
        <v>364.0</v>
      </c>
      <c r="P592" s="24" t="e">
        <v>#N/A</v>
      </c>
      <c r="Q592" s="24" t="e">
        <v>#N/A</v>
      </c>
      <c r="R592" s="24" t="e">
        <v>#N/A</v>
      </c>
      <c r="S592" s="24" t="e">
        <v>#N/A</v>
      </c>
      <c r="T592" s="24" t="e">
        <v>#N/A</v>
      </c>
    </row>
    <row r="593" ht="15.75" customHeight="1">
      <c r="A593" s="24">
        <v>590.0</v>
      </c>
      <c r="B593" s="24" t="s">
        <v>1397</v>
      </c>
      <c r="C593" s="24" t="s">
        <v>1397</v>
      </c>
      <c r="D593" s="24" t="s">
        <v>1397</v>
      </c>
      <c r="E593" s="24" t="s">
        <v>1397</v>
      </c>
      <c r="F593" s="24" t="s">
        <v>1397</v>
      </c>
      <c r="G593" s="24" t="s">
        <v>1397</v>
      </c>
      <c r="H593" s="24" t="s">
        <v>1397</v>
      </c>
      <c r="I593" s="24" t="e">
        <v>#N/A</v>
      </c>
      <c r="J593" s="24" t="e">
        <v>#N/A</v>
      </c>
      <c r="K593" s="24" t="e">
        <v>#N/A</v>
      </c>
      <c r="L593" s="24" t="e">
        <v>#N/A</v>
      </c>
      <c r="M593" s="24">
        <v>327.0</v>
      </c>
      <c r="N593" s="24" t="e">
        <v>#N/A</v>
      </c>
      <c r="O593" s="24">
        <v>327.0</v>
      </c>
      <c r="P593" s="24" t="e">
        <v>#N/A</v>
      </c>
      <c r="Q593" s="24" t="e">
        <v>#N/A</v>
      </c>
      <c r="R593" s="24" t="e">
        <v>#N/A</v>
      </c>
      <c r="S593" s="24" t="e">
        <v>#N/A</v>
      </c>
      <c r="T593" s="24" t="e">
        <v>#N/A</v>
      </c>
    </row>
    <row r="594" ht="15.75" customHeight="1">
      <c r="A594" s="24">
        <v>591.0</v>
      </c>
      <c r="B594" s="24" t="s">
        <v>1399</v>
      </c>
      <c r="C594" s="24" t="s">
        <v>1399</v>
      </c>
      <c r="D594" s="24" t="s">
        <v>1399</v>
      </c>
      <c r="E594" s="24" t="s">
        <v>1399</v>
      </c>
      <c r="F594" s="24" t="s">
        <v>1399</v>
      </c>
      <c r="G594" s="24" t="s">
        <v>1399</v>
      </c>
      <c r="H594" s="24" t="s">
        <v>1399</v>
      </c>
      <c r="I594" s="24" t="e">
        <v>#N/A</v>
      </c>
      <c r="J594" s="24" t="e">
        <v>#N/A</v>
      </c>
      <c r="K594" s="24" t="e">
        <v>#N/A</v>
      </c>
      <c r="L594" s="24" t="e">
        <v>#N/A</v>
      </c>
      <c r="M594" s="24">
        <v>776.0</v>
      </c>
      <c r="N594" s="24" t="e">
        <v>#N/A</v>
      </c>
      <c r="O594" s="24">
        <v>776.0</v>
      </c>
      <c r="P594" s="24" t="e">
        <v>#N/A</v>
      </c>
      <c r="Q594" s="24" t="e">
        <v>#N/A</v>
      </c>
      <c r="R594" s="24" t="e">
        <v>#N/A</v>
      </c>
      <c r="S594" s="24" t="e">
        <v>#N/A</v>
      </c>
      <c r="T594" s="24" t="e">
        <v>#N/A</v>
      </c>
    </row>
    <row r="595" ht="15.75" customHeight="1">
      <c r="A595" s="24">
        <v>592.0</v>
      </c>
      <c r="B595" s="24" t="s">
        <v>1401</v>
      </c>
      <c r="C595" s="24" t="s">
        <v>1401</v>
      </c>
      <c r="D595" s="24" t="s">
        <v>1401</v>
      </c>
      <c r="E595" s="24" t="s">
        <v>1401</v>
      </c>
      <c r="F595" s="24" t="s">
        <v>1401</v>
      </c>
      <c r="G595" s="24" t="s">
        <v>1401</v>
      </c>
      <c r="H595" s="24" t="s">
        <v>1401</v>
      </c>
      <c r="I595" s="24" t="s">
        <v>17</v>
      </c>
      <c r="J595" s="24" t="s">
        <v>117</v>
      </c>
      <c r="K595" s="24" t="e">
        <v>#N/A</v>
      </c>
      <c r="L595" s="24" t="e">
        <v>#N/A</v>
      </c>
      <c r="M595" s="24">
        <v>308.0</v>
      </c>
      <c r="N595" s="24" t="e">
        <v>#N/A</v>
      </c>
      <c r="O595" s="24">
        <v>308.0</v>
      </c>
      <c r="P595" s="24" t="e">
        <v>#N/A</v>
      </c>
      <c r="Q595" s="24" t="e">
        <v>#N/A</v>
      </c>
      <c r="R595" s="24" t="e">
        <v>#N/A</v>
      </c>
      <c r="S595" s="24" t="e">
        <v>#N/A</v>
      </c>
      <c r="T595" s="24" t="e">
        <v>#N/A</v>
      </c>
    </row>
    <row r="596" ht="15.75" customHeight="1">
      <c r="A596" s="24">
        <v>593.0</v>
      </c>
      <c r="B596" s="24" t="s">
        <v>1403</v>
      </c>
      <c r="C596" s="24" t="s">
        <v>1403</v>
      </c>
      <c r="D596" s="24" t="s">
        <v>1403</v>
      </c>
      <c r="E596" s="24" t="s">
        <v>1403</v>
      </c>
      <c r="F596" s="24" t="s">
        <v>1403</v>
      </c>
      <c r="G596" s="24" t="s">
        <v>1403</v>
      </c>
      <c r="H596" s="24" t="s">
        <v>1403</v>
      </c>
      <c r="I596" s="24" t="s">
        <v>61</v>
      </c>
      <c r="J596" s="24" t="s">
        <v>111</v>
      </c>
      <c r="K596" s="24" t="e">
        <v>#N/A</v>
      </c>
      <c r="L596" s="24" t="e">
        <v>#N/A</v>
      </c>
      <c r="M596" s="24">
        <v>811.0</v>
      </c>
      <c r="N596" s="24" t="e">
        <v>#N/A</v>
      </c>
      <c r="O596" s="24">
        <v>811.0</v>
      </c>
      <c r="P596" s="24" t="e">
        <v>#N/A</v>
      </c>
      <c r="Q596" s="24" t="e">
        <v>#N/A</v>
      </c>
      <c r="R596" s="24" t="e">
        <v>#N/A</v>
      </c>
      <c r="S596" s="24" t="e">
        <v>#N/A</v>
      </c>
      <c r="T596" s="24" t="e">
        <v>#N/A</v>
      </c>
    </row>
    <row r="597" ht="15.75" customHeight="1">
      <c r="A597" s="24">
        <v>594.0</v>
      </c>
      <c r="B597" s="24" t="s">
        <v>1405</v>
      </c>
      <c r="C597" s="24" t="s">
        <v>1405</v>
      </c>
      <c r="D597" s="24" t="s">
        <v>1405</v>
      </c>
      <c r="E597" s="24" t="s">
        <v>1405</v>
      </c>
      <c r="F597" s="24" t="s">
        <v>1405</v>
      </c>
      <c r="G597" s="24" t="s">
        <v>1405</v>
      </c>
      <c r="H597" s="24" t="s">
        <v>1405</v>
      </c>
      <c r="I597" s="24" t="s">
        <v>75</v>
      </c>
      <c r="J597" s="24" t="s">
        <v>20</v>
      </c>
      <c r="K597" s="24" t="e">
        <v>#N/A</v>
      </c>
      <c r="L597" s="24" t="e">
        <v>#N/A</v>
      </c>
      <c r="M597" s="24">
        <v>482.0</v>
      </c>
      <c r="N597" s="24" t="e">
        <v>#N/A</v>
      </c>
      <c r="O597" s="24">
        <v>482.0</v>
      </c>
      <c r="P597" s="24" t="e">
        <v>#N/A</v>
      </c>
      <c r="Q597" s="24" t="e">
        <v>#N/A</v>
      </c>
      <c r="R597" s="24" t="e">
        <v>#N/A</v>
      </c>
      <c r="S597" s="24" t="e">
        <v>#N/A</v>
      </c>
      <c r="T597" s="24" t="e">
        <v>#N/A</v>
      </c>
    </row>
    <row r="598" ht="15.75" customHeight="1">
      <c r="A598" s="24">
        <v>595.0</v>
      </c>
      <c r="B598" s="24" t="s">
        <v>1407</v>
      </c>
      <c r="C598" s="24" t="s">
        <v>1407</v>
      </c>
      <c r="D598" s="24" t="s">
        <v>1606</v>
      </c>
      <c r="E598" s="24" t="s">
        <v>1606</v>
      </c>
      <c r="F598" s="24" t="s">
        <v>1407</v>
      </c>
      <c r="G598" s="24" t="s">
        <v>1407</v>
      </c>
      <c r="H598" s="24" t="s">
        <v>1407</v>
      </c>
      <c r="I598" s="24" t="s">
        <v>34</v>
      </c>
      <c r="J598" s="24" t="s">
        <v>140</v>
      </c>
      <c r="K598" s="24" t="e">
        <v>#N/A</v>
      </c>
      <c r="L598" s="24" t="e">
        <v>#N/A</v>
      </c>
      <c r="M598" s="24">
        <v>322.0</v>
      </c>
      <c r="N598" s="24" t="e">
        <v>#N/A</v>
      </c>
      <c r="O598" s="24">
        <v>322.0</v>
      </c>
      <c r="P598" s="24" t="e">
        <v>#N/A</v>
      </c>
      <c r="Q598" s="24" t="e">
        <v>#N/A</v>
      </c>
      <c r="R598" s="24" t="e">
        <v>#N/A</v>
      </c>
      <c r="S598" s="24" t="e">
        <v>#N/A</v>
      </c>
      <c r="T598" s="24" t="e">
        <v>#N/A</v>
      </c>
    </row>
    <row r="599" ht="15.75" customHeight="1">
      <c r="A599" s="24">
        <v>596.0</v>
      </c>
      <c r="B599" s="24" t="s">
        <v>1409</v>
      </c>
      <c r="C599" s="24" t="s">
        <v>1409</v>
      </c>
      <c r="D599" s="24" t="s">
        <v>1409</v>
      </c>
      <c r="E599" s="24" t="s">
        <v>1409</v>
      </c>
      <c r="F599" s="24" t="s">
        <v>1409</v>
      </c>
      <c r="G599" s="24" t="s">
        <v>1409</v>
      </c>
      <c r="H599" s="24" t="s">
        <v>1409</v>
      </c>
      <c r="I599" s="24" t="s">
        <v>75</v>
      </c>
      <c r="J599" s="24" t="s">
        <v>99</v>
      </c>
      <c r="K599" s="24" t="e">
        <v>#N/A</v>
      </c>
      <c r="L599" s="24" t="e">
        <v>#N/A</v>
      </c>
      <c r="M599" s="24">
        <v>401.0</v>
      </c>
      <c r="N599" s="24" t="e">
        <v>#N/A</v>
      </c>
      <c r="O599" s="24">
        <v>401.0</v>
      </c>
      <c r="P599" s="24" t="e">
        <v>#N/A</v>
      </c>
      <c r="Q599" s="24" t="e">
        <v>#N/A</v>
      </c>
      <c r="R599" s="24" t="e">
        <v>#N/A</v>
      </c>
      <c r="S599" s="24" t="e">
        <v>#N/A</v>
      </c>
      <c r="T599" s="24" t="e">
        <v>#N/A</v>
      </c>
    </row>
    <row r="600" ht="15.75" customHeight="1">
      <c r="A600" s="24">
        <v>597.0</v>
      </c>
      <c r="B600" s="24" t="s">
        <v>1411</v>
      </c>
      <c r="C600" s="24" t="s">
        <v>1411</v>
      </c>
      <c r="D600" s="24" t="s">
        <v>1411</v>
      </c>
      <c r="E600" s="24" t="s">
        <v>1411</v>
      </c>
      <c r="F600" s="24" t="s">
        <v>1411</v>
      </c>
      <c r="G600" s="24" t="s">
        <v>1411</v>
      </c>
      <c r="H600" s="24" t="s">
        <v>1411</v>
      </c>
      <c r="I600" s="24" t="s">
        <v>75</v>
      </c>
      <c r="J600" s="24" t="s">
        <v>140</v>
      </c>
      <c r="K600" s="24" t="e">
        <v>#N/A</v>
      </c>
      <c r="L600" s="24" t="e">
        <v>#N/A</v>
      </c>
      <c r="M600" s="24">
        <v>417.0</v>
      </c>
      <c r="N600" s="24" t="e">
        <v>#N/A</v>
      </c>
      <c r="O600" s="24">
        <v>417.0</v>
      </c>
      <c r="P600" s="24" t="e">
        <v>#N/A</v>
      </c>
      <c r="Q600" s="24" t="e">
        <v>#N/A</v>
      </c>
      <c r="R600" s="24" t="e">
        <v>#N/A</v>
      </c>
      <c r="S600" s="24" t="e">
        <v>#N/A</v>
      </c>
      <c r="T600" s="24" t="e">
        <v>#N/A</v>
      </c>
    </row>
    <row r="601" ht="15.75" customHeight="1">
      <c r="A601" s="24">
        <v>598.0</v>
      </c>
      <c r="B601" s="24" t="s">
        <v>1413</v>
      </c>
      <c r="C601" s="24" t="s">
        <v>1413</v>
      </c>
      <c r="D601" s="24" t="s">
        <v>1413</v>
      </c>
      <c r="E601" s="24" t="s">
        <v>1413</v>
      </c>
      <c r="F601" s="24" t="s">
        <v>1413</v>
      </c>
      <c r="G601" s="24" t="s">
        <v>1413</v>
      </c>
      <c r="H601" s="24" t="s">
        <v>1413</v>
      </c>
      <c r="I601" s="24" t="s">
        <v>34</v>
      </c>
      <c r="J601" s="24" t="s">
        <v>50</v>
      </c>
      <c r="K601" s="24" t="e">
        <v>#N/A</v>
      </c>
      <c r="L601" s="24" t="e">
        <v>#N/A</v>
      </c>
      <c r="M601" s="24">
        <v>370.0</v>
      </c>
      <c r="N601" s="24" t="e">
        <v>#N/A</v>
      </c>
      <c r="O601" s="24">
        <v>370.0</v>
      </c>
      <c r="P601" s="24" t="e">
        <v>#N/A</v>
      </c>
      <c r="Q601" s="24" t="e">
        <v>#N/A</v>
      </c>
      <c r="R601" s="24" t="e">
        <v>#N/A</v>
      </c>
      <c r="S601" s="24" t="e">
        <v>#N/A</v>
      </c>
      <c r="T601" s="24" t="e">
        <v>#N/A</v>
      </c>
    </row>
    <row r="602" ht="15.75" customHeight="1">
      <c r="A602" s="24">
        <v>599.0</v>
      </c>
      <c r="B602" s="24" t="s">
        <v>1415</v>
      </c>
      <c r="C602" s="24" t="s">
        <v>1415</v>
      </c>
      <c r="D602" s="24" t="s">
        <v>1415</v>
      </c>
      <c r="E602" s="24" t="s">
        <v>1415</v>
      </c>
      <c r="F602" s="24" t="s">
        <v>1415</v>
      </c>
      <c r="G602" s="24" t="s">
        <v>1415</v>
      </c>
      <c r="H602" s="24" t="s">
        <v>1415</v>
      </c>
      <c r="I602" s="24" t="s">
        <v>34</v>
      </c>
      <c r="J602" s="24" t="s">
        <v>111</v>
      </c>
      <c r="K602" s="24" t="e">
        <v>#N/A</v>
      </c>
      <c r="L602" s="24" t="e">
        <v>#N/A</v>
      </c>
      <c r="M602" s="24">
        <v>403.0</v>
      </c>
      <c r="N602" s="24" t="e">
        <v>#N/A</v>
      </c>
      <c r="O602" s="24">
        <v>403.0</v>
      </c>
      <c r="P602" s="24" t="e">
        <v>#N/A</v>
      </c>
      <c r="Q602" s="24" t="e">
        <v>#N/A</v>
      </c>
      <c r="R602" s="24" t="e">
        <v>#N/A</v>
      </c>
      <c r="S602" s="24" t="e">
        <v>#N/A</v>
      </c>
      <c r="T602" s="24" t="e">
        <v>#N/A</v>
      </c>
    </row>
    <row r="603" ht="15.75" customHeight="1">
      <c r="A603" s="24">
        <v>600.0</v>
      </c>
      <c r="B603" s="24" t="s">
        <v>1417</v>
      </c>
      <c r="C603" s="24" t="s">
        <v>1417</v>
      </c>
      <c r="D603" s="24" t="s">
        <v>1417</v>
      </c>
      <c r="E603" s="24" t="s">
        <v>1417</v>
      </c>
      <c r="F603" s="24" t="s">
        <v>1417</v>
      </c>
      <c r="G603" s="24" t="s">
        <v>1417</v>
      </c>
      <c r="H603" s="24" t="s">
        <v>1417</v>
      </c>
      <c r="I603" s="24" t="s">
        <v>34</v>
      </c>
      <c r="J603" s="24" t="s">
        <v>66</v>
      </c>
      <c r="K603" s="24" t="e">
        <v>#N/A</v>
      </c>
      <c r="L603" s="24" t="e">
        <v>#N/A</v>
      </c>
      <c r="M603" s="24">
        <v>472.0</v>
      </c>
      <c r="N603" s="24" t="e">
        <v>#N/A</v>
      </c>
      <c r="O603" s="24">
        <v>472.0</v>
      </c>
      <c r="P603" s="24" t="e">
        <v>#N/A</v>
      </c>
      <c r="Q603" s="24" t="e">
        <v>#N/A</v>
      </c>
      <c r="R603" s="24" t="e">
        <v>#N/A</v>
      </c>
      <c r="S603" s="24" t="e">
        <v>#N/A</v>
      </c>
      <c r="T603" s="24" t="e">
        <v>#N/A</v>
      </c>
    </row>
    <row r="604" ht="15.75" customHeight="1">
      <c r="A604" s="24">
        <v>601.0</v>
      </c>
      <c r="B604" s="24" t="s">
        <v>1419</v>
      </c>
      <c r="C604" s="24" t="s">
        <v>1419</v>
      </c>
      <c r="D604" s="24" t="s">
        <v>1419</v>
      </c>
      <c r="E604" s="24" t="s">
        <v>1419</v>
      </c>
      <c r="F604" s="24" t="s">
        <v>1419</v>
      </c>
      <c r="G604" s="24" t="s">
        <v>1419</v>
      </c>
      <c r="H604" s="24" t="s">
        <v>1419</v>
      </c>
      <c r="I604" s="24" t="s">
        <v>34</v>
      </c>
      <c r="J604" s="24" t="s">
        <v>23</v>
      </c>
      <c r="K604" s="24" t="e">
        <v>#N/A</v>
      </c>
      <c r="L604" s="24" t="e">
        <v>#N/A</v>
      </c>
      <c r="M604" s="24">
        <v>316.0</v>
      </c>
      <c r="N604" s="24" t="e">
        <v>#N/A</v>
      </c>
      <c r="O604" s="24">
        <v>316.0</v>
      </c>
      <c r="P604" s="24" t="e">
        <v>#N/A</v>
      </c>
      <c r="Q604" s="24" t="e">
        <v>#N/A</v>
      </c>
      <c r="R604" s="24" t="e">
        <v>#N/A</v>
      </c>
      <c r="S604" s="24" t="e">
        <v>#N/A</v>
      </c>
      <c r="T604" s="24" t="e">
        <v>#N/A</v>
      </c>
    </row>
    <row r="605" ht="15.75" customHeight="1">
      <c r="A605" s="24">
        <v>602.0</v>
      </c>
      <c r="B605" s="24" t="s">
        <v>1421</v>
      </c>
      <c r="C605" s="24" t="s">
        <v>1421</v>
      </c>
      <c r="D605" s="24" t="s">
        <v>1422</v>
      </c>
      <c r="E605" s="24" t="s">
        <v>1422</v>
      </c>
      <c r="F605" s="24" t="s">
        <v>1421</v>
      </c>
      <c r="G605" s="24" t="s">
        <v>1421</v>
      </c>
      <c r="H605" s="24" t="s">
        <v>1421</v>
      </c>
      <c r="K605" s="24">
        <v>148.94</v>
      </c>
      <c r="L605" s="24">
        <v>146.0</v>
      </c>
      <c r="M605" s="24" t="e">
        <v>#N/A</v>
      </c>
      <c r="N605" s="24" t="e">
        <v>#N/A</v>
      </c>
      <c r="O605" s="24" t="e">
        <v>#N/A</v>
      </c>
      <c r="P605" s="24" t="e">
        <v>#N/A</v>
      </c>
      <c r="Q605" s="24">
        <v>196.38</v>
      </c>
      <c r="R605" s="24">
        <v>45.595</v>
      </c>
      <c r="S605" s="24">
        <v>297.7216667</v>
      </c>
      <c r="T605" s="24">
        <v>4.5825</v>
      </c>
    </row>
    <row r="606" ht="15.75" customHeight="1">
      <c r="A606" s="24">
        <v>603.0</v>
      </c>
      <c r="B606" s="24" t="s">
        <v>1423</v>
      </c>
      <c r="C606" s="24" t="s">
        <v>1423</v>
      </c>
      <c r="D606" s="24" t="s">
        <v>1424</v>
      </c>
      <c r="E606" s="24" t="s">
        <v>1424</v>
      </c>
      <c r="F606" s="24" t="s">
        <v>1423</v>
      </c>
      <c r="G606" s="24" t="s">
        <v>1423</v>
      </c>
      <c r="H606" s="24" t="s">
        <v>1423</v>
      </c>
      <c r="K606" s="24">
        <v>150.89</v>
      </c>
      <c r="L606" s="24">
        <v>350.0</v>
      </c>
      <c r="M606" s="24" t="e">
        <v>#N/A</v>
      </c>
      <c r="N606" s="24" t="e">
        <v>#N/A</v>
      </c>
      <c r="O606" s="24" t="e">
        <v>#N/A</v>
      </c>
      <c r="P606" s="24" t="e">
        <v>#N/A</v>
      </c>
      <c r="Q606" s="24" t="e">
        <v>#N/A</v>
      </c>
      <c r="R606" s="24" t="e">
        <v>#N/A</v>
      </c>
      <c r="S606" s="24" t="e">
        <v>#N/A</v>
      </c>
      <c r="T606" s="24" t="e">
        <v>#N/A</v>
      </c>
    </row>
    <row r="607" ht="15.75" customHeight="1">
      <c r="A607" s="24">
        <v>604.0</v>
      </c>
      <c r="B607" s="24" t="s">
        <v>1425</v>
      </c>
      <c r="C607" s="24" t="s">
        <v>1425</v>
      </c>
      <c r="D607" s="24" t="s">
        <v>1426</v>
      </c>
      <c r="E607" s="24" t="s">
        <v>1426</v>
      </c>
      <c r="F607" s="24" t="s">
        <v>1425</v>
      </c>
      <c r="G607" s="24" t="s">
        <v>1425</v>
      </c>
      <c r="H607" s="24" t="s">
        <v>1425</v>
      </c>
      <c r="K607" s="24">
        <v>150.84</v>
      </c>
      <c r="L607" s="24">
        <v>306.0</v>
      </c>
      <c r="M607" s="24" t="e">
        <v>#N/A</v>
      </c>
      <c r="N607" s="24" t="e">
        <v>#N/A</v>
      </c>
      <c r="O607" s="24" t="e">
        <v>#N/A</v>
      </c>
      <c r="P607" s="24">
        <v>150.7</v>
      </c>
      <c r="Q607" s="24" t="e">
        <v>#N/A</v>
      </c>
      <c r="R607" s="24" t="e">
        <v>#N/A</v>
      </c>
      <c r="S607" s="24" t="e">
        <v>#N/A</v>
      </c>
      <c r="T607" s="24" t="e">
        <v>#N/A</v>
      </c>
    </row>
    <row r="608" ht="15.75" customHeight="1">
      <c r="A608" s="24">
        <v>605.0</v>
      </c>
      <c r="B608" s="24" t="s">
        <v>1427</v>
      </c>
      <c r="C608" s="24" t="s">
        <v>1427</v>
      </c>
      <c r="D608" s="24" t="s">
        <v>1428</v>
      </c>
      <c r="E608" s="24" t="s">
        <v>1428</v>
      </c>
      <c r="F608" s="24" t="s">
        <v>1427</v>
      </c>
      <c r="G608" s="24" t="s">
        <v>1427</v>
      </c>
      <c r="H608" s="24" t="s">
        <v>1427</v>
      </c>
      <c r="K608" s="24">
        <v>150.97</v>
      </c>
      <c r="L608" s="24">
        <v>314.0</v>
      </c>
      <c r="M608" s="24" t="e">
        <v>#N/A</v>
      </c>
      <c r="N608" s="24" t="e">
        <v>#N/A</v>
      </c>
      <c r="O608" s="24" t="e">
        <v>#N/A</v>
      </c>
      <c r="P608" s="24" t="e">
        <v>#N/A</v>
      </c>
      <c r="Q608" s="24" t="e">
        <v>#N/A</v>
      </c>
      <c r="R608" s="24" t="e">
        <v>#N/A</v>
      </c>
      <c r="S608" s="24" t="e">
        <v>#N/A</v>
      </c>
      <c r="T608" s="24" t="e">
        <v>#N/A</v>
      </c>
    </row>
    <row r="609" ht="15.75" customHeight="1">
      <c r="A609" s="24">
        <v>606.0</v>
      </c>
      <c r="B609" s="24" t="s">
        <v>1429</v>
      </c>
      <c r="C609" s="24" t="s">
        <v>1429</v>
      </c>
      <c r="D609" s="24" t="s">
        <v>1430</v>
      </c>
      <c r="E609" s="24" t="s">
        <v>1430</v>
      </c>
      <c r="F609" s="24" t="s">
        <v>1429</v>
      </c>
      <c r="G609" s="24" t="s">
        <v>1429</v>
      </c>
      <c r="H609" s="24" t="s">
        <v>1429</v>
      </c>
      <c r="K609" s="24">
        <v>149.85</v>
      </c>
      <c r="L609" s="24" t="e">
        <v>#N/A</v>
      </c>
      <c r="M609" s="24" t="e">
        <v>#N/A</v>
      </c>
      <c r="N609" s="24" t="e">
        <v>#N/A</v>
      </c>
      <c r="O609" s="24" t="e">
        <v>#N/A</v>
      </c>
      <c r="P609" s="24" t="e">
        <v>#N/A</v>
      </c>
      <c r="Q609" s="24" t="e">
        <v>#N/A</v>
      </c>
      <c r="R609" s="24" t="e">
        <v>#N/A</v>
      </c>
      <c r="S609" s="24" t="e">
        <v>#N/A</v>
      </c>
      <c r="T609" s="24" t="e">
        <v>#N/A</v>
      </c>
    </row>
    <row r="610" ht="15.75" customHeight="1">
      <c r="A610" s="24">
        <v>607.0</v>
      </c>
      <c r="B610" s="24" t="s">
        <v>329</v>
      </c>
      <c r="C610" s="24" t="s">
        <v>329</v>
      </c>
      <c r="D610" s="24" t="s">
        <v>1431</v>
      </c>
      <c r="E610" s="24" t="s">
        <v>1431</v>
      </c>
      <c r="F610" s="24" t="s">
        <v>329</v>
      </c>
      <c r="G610" s="24" t="s">
        <v>329</v>
      </c>
      <c r="H610" s="24" t="s">
        <v>329</v>
      </c>
      <c r="K610" s="24">
        <v>150.77</v>
      </c>
      <c r="L610" s="24">
        <v>307.0</v>
      </c>
      <c r="M610" s="24" t="e">
        <v>#N/A</v>
      </c>
      <c r="N610" s="24" t="e">
        <v>#N/A</v>
      </c>
      <c r="O610" s="24" t="e">
        <v>#N/A</v>
      </c>
      <c r="P610" s="24" t="e">
        <v>#N/A</v>
      </c>
      <c r="Q610" s="24">
        <v>199.61</v>
      </c>
      <c r="R610" s="24">
        <v>39.9025</v>
      </c>
      <c r="S610" s="24">
        <v>293.2083333</v>
      </c>
      <c r="T610" s="24">
        <v>17.5625</v>
      </c>
    </row>
    <row r="611" ht="15.75" customHeight="1">
      <c r="A611" s="24">
        <v>608.0</v>
      </c>
      <c r="B611" s="24" t="s">
        <v>424</v>
      </c>
      <c r="C611" s="24" t="s">
        <v>424</v>
      </c>
      <c r="D611" s="24" t="s">
        <v>1432</v>
      </c>
      <c r="E611" s="24" t="s">
        <v>1432</v>
      </c>
      <c r="F611" s="24" t="s">
        <v>424</v>
      </c>
      <c r="G611" s="24" t="s">
        <v>424</v>
      </c>
      <c r="H611" s="24" t="s">
        <v>424</v>
      </c>
      <c r="K611" s="24">
        <v>150.89</v>
      </c>
      <c r="L611" s="24" t="e">
        <v>#N/A</v>
      </c>
      <c r="M611" s="24" t="e">
        <v>#N/A</v>
      </c>
      <c r="N611" s="24" t="e">
        <v>#N/A</v>
      </c>
      <c r="O611" s="24" t="e">
        <v>#N/A</v>
      </c>
      <c r="P611" s="24" t="e">
        <v>#N/A</v>
      </c>
      <c r="Q611" s="24" t="e">
        <v>#N/A</v>
      </c>
      <c r="R611" s="24" t="e">
        <v>#N/A</v>
      </c>
      <c r="S611" s="24" t="e">
        <v>#N/A</v>
      </c>
      <c r="T611" s="24" t="e">
        <v>#N/A</v>
      </c>
    </row>
    <row r="612" ht="15.75" customHeight="1">
      <c r="A612" s="24">
        <v>609.0</v>
      </c>
      <c r="B612" s="24" t="s">
        <v>1433</v>
      </c>
      <c r="C612" s="24" t="s">
        <v>1433</v>
      </c>
      <c r="D612" s="24" t="s">
        <v>1434</v>
      </c>
      <c r="E612" s="24" t="s">
        <v>1434</v>
      </c>
      <c r="F612" s="24" t="s">
        <v>1433</v>
      </c>
      <c r="G612" s="24" t="s">
        <v>1433</v>
      </c>
      <c r="H612" s="24" t="s">
        <v>1433</v>
      </c>
      <c r="K612" s="24" t="e">
        <v>#N/A</v>
      </c>
      <c r="L612" s="24" t="e">
        <v>#N/A</v>
      </c>
      <c r="M612" s="24" t="e">
        <v>#N/A</v>
      </c>
      <c r="N612" s="24" t="e">
        <v>#N/A</v>
      </c>
      <c r="O612" s="24" t="e">
        <v>#N/A</v>
      </c>
      <c r="P612" s="24" t="e">
        <v>#N/A</v>
      </c>
      <c r="Q612" s="24" t="e">
        <v>#N/A</v>
      </c>
      <c r="R612" s="24" t="e">
        <v>#N/A</v>
      </c>
      <c r="S612" s="24" t="e">
        <v>#N/A</v>
      </c>
      <c r="T612" s="24" t="e">
        <v>#N/A</v>
      </c>
    </row>
    <row r="613" ht="15.75" customHeight="1">
      <c r="A613" s="24">
        <v>610.0</v>
      </c>
      <c r="B613" s="24" t="s">
        <v>1435</v>
      </c>
      <c r="C613" s="24" t="s">
        <v>1435</v>
      </c>
      <c r="D613" s="24" t="s">
        <v>1436</v>
      </c>
      <c r="E613" s="24" t="s">
        <v>1436</v>
      </c>
      <c r="F613" s="24" t="s">
        <v>1435</v>
      </c>
      <c r="G613" s="24" t="s">
        <v>1435</v>
      </c>
      <c r="H613" s="24" t="s">
        <v>1435</v>
      </c>
      <c r="K613" s="24" t="e">
        <v>#N/A</v>
      </c>
      <c r="L613" s="24">
        <v>358.0</v>
      </c>
      <c r="M613" s="24" t="e">
        <v>#N/A</v>
      </c>
      <c r="N613" s="24" t="e">
        <v>#N/A</v>
      </c>
      <c r="O613" s="24" t="e">
        <v>#N/A</v>
      </c>
      <c r="P613" s="24" t="e">
        <v>#N/A</v>
      </c>
      <c r="Q613" s="24" t="e">
        <v>#N/A</v>
      </c>
      <c r="R613" s="24" t="e">
        <v>#N/A</v>
      </c>
      <c r="S613" s="24" t="e">
        <v>#N/A</v>
      </c>
      <c r="T613" s="24" t="e">
        <v>#N/A</v>
      </c>
    </row>
    <row r="614" ht="15.75" customHeight="1">
      <c r="A614" s="24">
        <v>611.0</v>
      </c>
      <c r="B614" s="24" t="s">
        <v>1437</v>
      </c>
      <c r="C614" s="24" t="s">
        <v>1437</v>
      </c>
      <c r="D614" s="24" t="s">
        <v>1438</v>
      </c>
      <c r="E614" s="24" t="s">
        <v>1438</v>
      </c>
      <c r="F614" s="24" t="s">
        <v>1437</v>
      </c>
      <c r="G614" s="24" t="s">
        <v>1437</v>
      </c>
      <c r="H614" s="24" t="s">
        <v>1437</v>
      </c>
      <c r="K614" s="24" t="e">
        <v>#N/A</v>
      </c>
      <c r="L614" s="24">
        <v>329.0</v>
      </c>
      <c r="M614" s="24" t="e">
        <v>#N/A</v>
      </c>
      <c r="N614" s="24" t="e">
        <v>#N/A</v>
      </c>
      <c r="O614" s="24" t="e">
        <v>#N/A</v>
      </c>
      <c r="P614" s="24" t="e">
        <v>#N/A</v>
      </c>
      <c r="Q614" s="24">
        <v>259.13</v>
      </c>
      <c r="R614" s="24">
        <v>56.7825</v>
      </c>
      <c r="S614" s="24" t="e">
        <v>#N/A</v>
      </c>
      <c r="T614" s="24" t="e">
        <v>#N/A</v>
      </c>
    </row>
    <row r="615" ht="15.75" customHeight="1">
      <c r="A615" s="24">
        <v>612.0</v>
      </c>
      <c r="B615" s="24" t="s">
        <v>1439</v>
      </c>
      <c r="C615" s="24" t="s">
        <v>1439</v>
      </c>
      <c r="D615" s="24" t="s">
        <v>1440</v>
      </c>
      <c r="E615" s="24" t="s">
        <v>1440</v>
      </c>
      <c r="F615" s="24" t="s">
        <v>1439</v>
      </c>
      <c r="G615" s="24" t="s">
        <v>1439</v>
      </c>
      <c r="H615" s="24" t="s">
        <v>1439</v>
      </c>
      <c r="K615" s="24">
        <v>150.58</v>
      </c>
      <c r="L615" s="24" t="e">
        <v>#N/A</v>
      </c>
      <c r="M615" s="24" t="e">
        <v>#N/A</v>
      </c>
      <c r="N615" s="24" t="e">
        <v>#N/A</v>
      </c>
      <c r="O615" s="24" t="e">
        <v>#N/A</v>
      </c>
      <c r="P615" s="24" t="e">
        <v>#N/A</v>
      </c>
      <c r="Q615" s="24" t="e">
        <v>#N/A</v>
      </c>
      <c r="R615" s="24" t="e">
        <v>#N/A</v>
      </c>
      <c r="S615" s="24" t="e">
        <v>#N/A</v>
      </c>
      <c r="T615" s="24" t="e">
        <v>#N/A</v>
      </c>
    </row>
    <row r="616" ht="15.75" customHeight="1">
      <c r="A616" s="24">
        <v>613.0</v>
      </c>
      <c r="B616" s="24" t="s">
        <v>1441</v>
      </c>
      <c r="C616" s="24" t="s">
        <v>1441</v>
      </c>
      <c r="D616" s="24" t="s">
        <v>1442</v>
      </c>
      <c r="E616" s="24" t="s">
        <v>1442</v>
      </c>
      <c r="F616" s="24" t="s">
        <v>1441</v>
      </c>
      <c r="G616" s="24" t="s">
        <v>1441</v>
      </c>
      <c r="H616" s="24" t="s">
        <v>1441</v>
      </c>
      <c r="K616" s="24" t="e">
        <v>#N/A</v>
      </c>
      <c r="L616" s="24" t="e">
        <v>#N/A</v>
      </c>
      <c r="M616" s="24" t="e">
        <v>#N/A</v>
      </c>
      <c r="N616" s="24" t="e">
        <v>#N/A</v>
      </c>
      <c r="O616" s="24" t="e">
        <v>#N/A</v>
      </c>
      <c r="P616" s="24" t="e">
        <v>#N/A</v>
      </c>
      <c r="Q616" s="24" t="e">
        <v>#N/A</v>
      </c>
      <c r="R616" s="24" t="e">
        <v>#N/A</v>
      </c>
      <c r="S616" s="24" t="e">
        <v>#N/A</v>
      </c>
      <c r="T616" s="24" t="e">
        <v>#N/A</v>
      </c>
    </row>
    <row r="617" ht="15.75" customHeight="1">
      <c r="A617" s="24">
        <v>614.0</v>
      </c>
      <c r="B617" s="24" t="s">
        <v>1443</v>
      </c>
      <c r="C617" s="24" t="s">
        <v>1443</v>
      </c>
      <c r="D617" s="24" t="s">
        <v>1444</v>
      </c>
      <c r="E617" s="24" t="s">
        <v>1444</v>
      </c>
      <c r="F617" s="24" t="s">
        <v>1443</v>
      </c>
      <c r="G617" s="24" t="s">
        <v>1443</v>
      </c>
      <c r="H617" s="24" t="s">
        <v>1443</v>
      </c>
      <c r="K617" s="24" t="e">
        <v>#N/A</v>
      </c>
      <c r="L617" s="24" t="e">
        <v>#N/A</v>
      </c>
      <c r="M617" s="24" t="e">
        <v>#N/A</v>
      </c>
      <c r="N617" s="24" t="e">
        <v>#N/A</v>
      </c>
      <c r="O617" s="24" t="e">
        <v>#N/A</v>
      </c>
      <c r="P617" s="24" t="e">
        <v>#N/A</v>
      </c>
      <c r="Q617" s="24" t="e">
        <v>#N/A</v>
      </c>
      <c r="R617" s="24" t="e">
        <v>#N/A</v>
      </c>
      <c r="S617" s="24" t="e">
        <v>#N/A</v>
      </c>
      <c r="T617" s="24" t="e">
        <v>#N/A</v>
      </c>
    </row>
    <row r="618" ht="15.75" customHeight="1">
      <c r="A618" s="24">
        <v>615.0</v>
      </c>
      <c r="B618" s="24" t="s">
        <v>1445</v>
      </c>
      <c r="C618" s="24" t="s">
        <v>1445</v>
      </c>
      <c r="D618" s="24" t="s">
        <v>1446</v>
      </c>
      <c r="E618" s="24" t="s">
        <v>1446</v>
      </c>
      <c r="F618" s="24" t="s">
        <v>1445</v>
      </c>
      <c r="G618" s="24" t="s">
        <v>1445</v>
      </c>
      <c r="H618" s="24" t="s">
        <v>1445</v>
      </c>
      <c r="K618" s="24" t="e">
        <v>#N/A</v>
      </c>
      <c r="L618" s="24">
        <v>352.0</v>
      </c>
      <c r="M618" s="24" t="e">
        <v>#N/A</v>
      </c>
      <c r="N618" s="24" t="e">
        <v>#N/A</v>
      </c>
      <c r="O618" s="24" t="e">
        <v>#N/A</v>
      </c>
      <c r="P618" s="24" t="e">
        <v>#N/A</v>
      </c>
      <c r="Q618" s="24" t="e">
        <v>#N/A</v>
      </c>
      <c r="R618" s="24" t="e">
        <v>#N/A</v>
      </c>
      <c r="S618" s="24" t="e">
        <v>#N/A</v>
      </c>
      <c r="T618" s="24" t="e">
        <v>#N/A</v>
      </c>
    </row>
    <row r="619" ht="15.75" customHeight="1">
      <c r="A619" s="24">
        <v>616.0</v>
      </c>
      <c r="B619" s="24" t="s">
        <v>394</v>
      </c>
      <c r="C619" s="24" t="s">
        <v>394</v>
      </c>
      <c r="D619" s="24" t="s">
        <v>1447</v>
      </c>
      <c r="E619" s="24" t="s">
        <v>1447</v>
      </c>
      <c r="F619" s="24" t="s">
        <v>394</v>
      </c>
      <c r="G619" s="24" t="s">
        <v>394</v>
      </c>
      <c r="H619" s="24" t="s">
        <v>394</v>
      </c>
      <c r="K619" s="24">
        <v>150.45</v>
      </c>
      <c r="L619" s="24">
        <v>335.0</v>
      </c>
      <c r="M619" s="24" t="e">
        <v>#N/A</v>
      </c>
      <c r="N619" s="24" t="e">
        <v>#N/A</v>
      </c>
      <c r="O619" s="24" t="e">
        <v>#N/A</v>
      </c>
      <c r="P619" s="24">
        <v>174.4</v>
      </c>
      <c r="Q619" s="24" t="e">
        <v>#N/A</v>
      </c>
      <c r="R619" s="24" t="e">
        <v>#N/A</v>
      </c>
      <c r="S619" s="24" t="e">
        <v>#N/A</v>
      </c>
      <c r="T619" s="24" t="e">
        <v>#N/A</v>
      </c>
    </row>
    <row r="620" ht="15.75" customHeight="1">
      <c r="A620" s="24">
        <v>617.0</v>
      </c>
      <c r="B620" s="24" t="s">
        <v>1448</v>
      </c>
      <c r="C620" s="24" t="s">
        <v>1448</v>
      </c>
      <c r="D620" s="24" t="s">
        <v>1449</v>
      </c>
      <c r="E620" s="24" t="s">
        <v>1449</v>
      </c>
      <c r="F620" s="24" t="s">
        <v>1448</v>
      </c>
      <c r="G620" s="24" t="s">
        <v>1448</v>
      </c>
      <c r="H620" s="24" t="s">
        <v>1448</v>
      </c>
      <c r="K620" s="24" t="e">
        <v>#N/A</v>
      </c>
      <c r="L620" s="24" t="e">
        <v>#N/A</v>
      </c>
      <c r="M620" s="24" t="e">
        <v>#N/A</v>
      </c>
      <c r="N620" s="24" t="e">
        <v>#N/A</v>
      </c>
      <c r="O620" s="24" t="e">
        <v>#N/A</v>
      </c>
      <c r="P620" s="24" t="e">
        <v>#N/A</v>
      </c>
      <c r="Q620" s="24" t="e">
        <v>#N/A</v>
      </c>
      <c r="R620" s="24" t="e">
        <v>#N/A</v>
      </c>
      <c r="S620" s="24" t="e">
        <v>#N/A</v>
      </c>
      <c r="T620" s="24" t="e">
        <v>#N/A</v>
      </c>
    </row>
    <row r="621" ht="15.75" customHeight="1">
      <c r="A621" s="24">
        <v>618.0</v>
      </c>
      <c r="B621" s="24" t="s">
        <v>1450</v>
      </c>
      <c r="C621" s="24" t="s">
        <v>1450</v>
      </c>
      <c r="D621" s="24" t="s">
        <v>1451</v>
      </c>
      <c r="E621" s="24" t="s">
        <v>1451</v>
      </c>
      <c r="F621" s="24" t="s">
        <v>1450</v>
      </c>
      <c r="G621" s="24" t="s">
        <v>1450</v>
      </c>
      <c r="H621" s="24" t="s">
        <v>1450</v>
      </c>
      <c r="K621" s="24" t="e">
        <v>#N/A</v>
      </c>
      <c r="L621" s="24" t="e">
        <v>#N/A</v>
      </c>
      <c r="M621" s="24" t="e">
        <v>#N/A</v>
      </c>
      <c r="N621" s="24" t="e">
        <v>#N/A</v>
      </c>
      <c r="O621" s="24" t="e">
        <v>#N/A</v>
      </c>
      <c r="P621" s="24" t="e">
        <v>#N/A</v>
      </c>
      <c r="Q621" s="24" t="e">
        <v>#N/A</v>
      </c>
      <c r="R621" s="24" t="e">
        <v>#N/A</v>
      </c>
      <c r="S621" s="24" t="e">
        <v>#N/A</v>
      </c>
      <c r="T621" s="24" t="e">
        <v>#N/A</v>
      </c>
    </row>
    <row r="622" ht="15.75" customHeight="1">
      <c r="A622" s="24">
        <v>619.0</v>
      </c>
      <c r="B622" s="24" t="s">
        <v>1452</v>
      </c>
      <c r="C622" s="24" t="s">
        <v>1452</v>
      </c>
      <c r="D622" s="22" t="s">
        <v>1453</v>
      </c>
      <c r="E622" s="22" t="s">
        <v>1453</v>
      </c>
      <c r="F622" s="24" t="s">
        <v>1452</v>
      </c>
      <c r="G622" s="24" t="s">
        <v>1452</v>
      </c>
      <c r="H622" s="24" t="s">
        <v>1452</v>
      </c>
      <c r="K622" s="24" t="e">
        <v>#N/A</v>
      </c>
      <c r="L622" s="24" t="e">
        <v>#N/A</v>
      </c>
      <c r="M622" s="24" t="e">
        <v>#N/A</v>
      </c>
      <c r="N622" s="24" t="e">
        <v>#N/A</v>
      </c>
      <c r="O622" s="24" t="e">
        <v>#N/A</v>
      </c>
      <c r="P622" s="24" t="e">
        <v>#N/A</v>
      </c>
      <c r="Q622" s="24" t="e">
        <v>#N/A</v>
      </c>
      <c r="R622" s="24" t="e">
        <v>#N/A</v>
      </c>
      <c r="S622" s="24" t="e">
        <v>#N/A</v>
      </c>
      <c r="T622" s="24" t="e">
        <v>#N/A</v>
      </c>
    </row>
    <row r="623" ht="15.75" customHeight="1">
      <c r="A623" s="24">
        <v>620.0</v>
      </c>
      <c r="B623" s="24" t="s">
        <v>1454</v>
      </c>
      <c r="C623" s="24" t="s">
        <v>1454</v>
      </c>
      <c r="D623" s="24" t="s">
        <v>1455</v>
      </c>
      <c r="E623" s="24" t="s">
        <v>1455</v>
      </c>
      <c r="F623" s="24" t="s">
        <v>1454</v>
      </c>
      <c r="G623" s="24" t="s">
        <v>1454</v>
      </c>
      <c r="H623" s="24" t="s">
        <v>1454</v>
      </c>
      <c r="K623" s="24" t="e">
        <v>#N/A</v>
      </c>
      <c r="L623" s="24">
        <v>338.0</v>
      </c>
      <c r="M623" s="24" t="e">
        <v>#N/A</v>
      </c>
      <c r="N623" s="24" t="e">
        <v>#N/A</v>
      </c>
      <c r="O623" s="24" t="e">
        <v>#N/A</v>
      </c>
      <c r="P623" s="24" t="e">
        <v>#N/A</v>
      </c>
      <c r="Q623" s="24" t="e">
        <v>#N/A</v>
      </c>
      <c r="R623" s="24" t="e">
        <v>#N/A</v>
      </c>
      <c r="S623" s="24" t="e">
        <v>#N/A</v>
      </c>
      <c r="T623" s="24" t="e">
        <v>#N/A</v>
      </c>
    </row>
    <row r="624" ht="15.75" customHeight="1">
      <c r="A624" s="24">
        <v>621.0</v>
      </c>
      <c r="B624" s="24" t="s">
        <v>1456</v>
      </c>
      <c r="C624" s="24" t="s">
        <v>1456</v>
      </c>
      <c r="D624" s="24" t="s">
        <v>1457</v>
      </c>
      <c r="E624" s="24" t="s">
        <v>1457</v>
      </c>
      <c r="F624" s="24" t="s">
        <v>1456</v>
      </c>
      <c r="G624" s="24" t="s">
        <v>1456</v>
      </c>
      <c r="H624" s="24" t="s">
        <v>1456</v>
      </c>
      <c r="K624" s="24" t="e">
        <v>#N/A</v>
      </c>
      <c r="L624" s="24" t="e">
        <v>#N/A</v>
      </c>
      <c r="M624" s="24" t="e">
        <v>#N/A</v>
      </c>
      <c r="N624" s="24" t="e">
        <v>#N/A</v>
      </c>
      <c r="O624" s="24" t="e">
        <v>#N/A</v>
      </c>
      <c r="P624" s="24" t="e">
        <v>#N/A</v>
      </c>
      <c r="Q624" s="24" t="e">
        <v>#N/A</v>
      </c>
      <c r="R624" s="24" t="e">
        <v>#N/A</v>
      </c>
      <c r="S624" s="24" t="e">
        <v>#N/A</v>
      </c>
      <c r="T624" s="24" t="e">
        <v>#N/A</v>
      </c>
    </row>
    <row r="625" ht="15.75" customHeight="1">
      <c r="A625" s="24">
        <v>622.0</v>
      </c>
      <c r="B625" s="24" t="s">
        <v>1458</v>
      </c>
      <c r="C625" s="24" t="s">
        <v>1458</v>
      </c>
      <c r="D625" s="24" t="s">
        <v>1459</v>
      </c>
      <c r="E625" s="24" t="s">
        <v>1459</v>
      </c>
      <c r="F625" s="24" t="s">
        <v>1458</v>
      </c>
      <c r="G625" s="24" t="s">
        <v>1458</v>
      </c>
      <c r="H625" s="24" t="s">
        <v>1458</v>
      </c>
      <c r="K625" s="24" t="e">
        <v>#N/A</v>
      </c>
      <c r="L625" s="24" t="e">
        <v>#N/A</v>
      </c>
      <c r="M625" s="24" t="e">
        <v>#N/A</v>
      </c>
      <c r="N625" s="24" t="e">
        <v>#N/A</v>
      </c>
      <c r="O625" s="24" t="e">
        <v>#N/A</v>
      </c>
      <c r="P625" s="24" t="e">
        <v>#N/A</v>
      </c>
      <c r="Q625" s="24" t="e">
        <v>#N/A</v>
      </c>
      <c r="R625" s="24" t="e">
        <v>#N/A</v>
      </c>
      <c r="S625" s="24" t="e">
        <v>#N/A</v>
      </c>
      <c r="T625" s="24" t="e">
        <v>#N/A</v>
      </c>
    </row>
    <row r="626" ht="15.75" customHeight="1">
      <c r="A626" s="24">
        <v>623.0</v>
      </c>
      <c r="B626" s="24" t="s">
        <v>1460</v>
      </c>
      <c r="C626" s="24" t="s">
        <v>1460</v>
      </c>
      <c r="D626" s="24" t="s">
        <v>1461</v>
      </c>
      <c r="E626" s="24" t="s">
        <v>1461</v>
      </c>
      <c r="F626" s="24" t="s">
        <v>1460</v>
      </c>
      <c r="G626" s="24" t="s">
        <v>1460</v>
      </c>
      <c r="H626" s="24" t="s">
        <v>1460</v>
      </c>
      <c r="K626" s="24">
        <v>150.96</v>
      </c>
      <c r="L626" s="24" t="e">
        <v>#N/A</v>
      </c>
      <c r="M626" s="24" t="e">
        <v>#N/A</v>
      </c>
      <c r="N626" s="24" t="e">
        <v>#N/A</v>
      </c>
      <c r="O626" s="24" t="e">
        <v>#N/A</v>
      </c>
      <c r="P626" s="24" t="e">
        <v>#N/A</v>
      </c>
      <c r="Q626" s="24" t="e">
        <v>#N/A</v>
      </c>
      <c r="R626" s="24" t="e">
        <v>#N/A</v>
      </c>
      <c r="S626" s="24" t="e">
        <v>#N/A</v>
      </c>
      <c r="T626" s="24" t="e">
        <v>#N/A</v>
      </c>
    </row>
    <row r="627" ht="15.75" customHeight="1">
      <c r="A627" s="24">
        <v>624.0</v>
      </c>
      <c r="K627" s="24" t="e">
        <v>#N/A</v>
      </c>
      <c r="L627" s="24" t="e">
        <v>#N/A</v>
      </c>
      <c r="M627" s="24" t="e">
        <v>#N/A</v>
      </c>
      <c r="N627" s="24" t="e">
        <v>#N/A</v>
      </c>
      <c r="O627" s="24" t="e">
        <v>#N/A</v>
      </c>
      <c r="P627" s="24" t="e">
        <v>#N/A</v>
      </c>
      <c r="Q627" s="24" t="e">
        <v>#N/A</v>
      </c>
      <c r="R627" s="24" t="e">
        <v>#N/A</v>
      </c>
      <c r="S627" s="24" t="e">
        <v>#N/A</v>
      </c>
      <c r="T627" s="24" t="e">
        <v>#N/A</v>
      </c>
    </row>
    <row r="628" ht="15.75" customHeight="1">
      <c r="A628" s="24">
        <v>625.0</v>
      </c>
      <c r="B628" s="24" t="s">
        <v>1462</v>
      </c>
      <c r="C628" s="24" t="s">
        <v>1462</v>
      </c>
      <c r="D628" s="24" t="s">
        <v>1463</v>
      </c>
      <c r="E628" s="24" t="s">
        <v>1463</v>
      </c>
      <c r="F628" s="24" t="s">
        <v>1462</v>
      </c>
      <c r="G628" s="24" t="s">
        <v>1462</v>
      </c>
      <c r="H628" s="24" t="s">
        <v>1462</v>
      </c>
      <c r="K628" s="24" t="e">
        <v>#N/A</v>
      </c>
      <c r="L628" s="24" t="e">
        <v>#N/A</v>
      </c>
      <c r="M628" s="24" t="e">
        <v>#N/A</v>
      </c>
      <c r="N628" s="24" t="e">
        <v>#N/A</v>
      </c>
      <c r="O628" s="24" t="e">
        <v>#N/A</v>
      </c>
      <c r="P628" s="24" t="e">
        <v>#N/A</v>
      </c>
      <c r="Q628" s="24" t="e">
        <v>#N/A</v>
      </c>
      <c r="R628" s="24" t="e">
        <v>#N/A</v>
      </c>
      <c r="S628" s="24" t="e">
        <v>#N/A</v>
      </c>
      <c r="T628" s="24" t="e">
        <v>#N/A</v>
      </c>
    </row>
    <row r="629" ht="15.75" customHeight="1">
      <c r="A629" s="24">
        <v>626.0</v>
      </c>
      <c r="B629" s="24" t="s">
        <v>1464</v>
      </c>
      <c r="C629" s="24" t="s">
        <v>1464</v>
      </c>
      <c r="D629" s="24" t="s">
        <v>1465</v>
      </c>
      <c r="E629" s="24" t="s">
        <v>1465</v>
      </c>
      <c r="F629" s="24" t="s">
        <v>1464</v>
      </c>
      <c r="G629" s="24" t="s">
        <v>1464</v>
      </c>
      <c r="H629" s="24" t="s">
        <v>1464</v>
      </c>
      <c r="K629" s="24" t="e">
        <v>#N/A</v>
      </c>
      <c r="L629" s="24" t="e">
        <v>#N/A</v>
      </c>
      <c r="M629" s="24" t="e">
        <v>#N/A</v>
      </c>
      <c r="N629" s="24" t="e">
        <v>#N/A</v>
      </c>
      <c r="O629" s="24" t="e">
        <v>#N/A</v>
      </c>
      <c r="P629" s="24" t="e">
        <v>#N/A</v>
      </c>
      <c r="Q629" s="24" t="e">
        <v>#N/A</v>
      </c>
      <c r="R629" s="24" t="e">
        <v>#N/A</v>
      </c>
      <c r="S629" s="24" t="e">
        <v>#N/A</v>
      </c>
      <c r="T629" s="24" t="e">
        <v>#N/A</v>
      </c>
    </row>
    <row r="630" ht="15.75" customHeight="1">
      <c r="A630" s="24">
        <v>627.0</v>
      </c>
      <c r="B630" s="24" t="s">
        <v>1466</v>
      </c>
      <c r="C630" s="24" t="s">
        <v>1466</v>
      </c>
      <c r="D630" s="24" t="s">
        <v>1467</v>
      </c>
      <c r="E630" s="24" t="s">
        <v>1467</v>
      </c>
      <c r="F630" s="24" t="s">
        <v>1466</v>
      </c>
      <c r="G630" s="24" t="s">
        <v>1466</v>
      </c>
      <c r="H630" s="24" t="s">
        <v>1466</v>
      </c>
      <c r="K630" s="24" t="e">
        <v>#N/A</v>
      </c>
      <c r="L630" s="24" t="e">
        <v>#N/A</v>
      </c>
      <c r="M630" s="24" t="e">
        <v>#N/A</v>
      </c>
      <c r="N630" s="24" t="e">
        <v>#N/A</v>
      </c>
      <c r="O630" s="24" t="e">
        <v>#N/A</v>
      </c>
      <c r="P630" s="24" t="e">
        <v>#N/A</v>
      </c>
      <c r="Q630" s="24" t="e">
        <v>#N/A</v>
      </c>
      <c r="R630" s="24" t="e">
        <v>#N/A</v>
      </c>
      <c r="S630" s="24" t="e">
        <v>#N/A</v>
      </c>
      <c r="T630" s="24" t="e">
        <v>#N/A</v>
      </c>
    </row>
    <row r="631" ht="15.75" customHeight="1">
      <c r="A631" s="24">
        <v>628.0</v>
      </c>
      <c r="B631" s="24" t="s">
        <v>1468</v>
      </c>
      <c r="C631" s="24" t="s">
        <v>1468</v>
      </c>
      <c r="D631" s="24" t="s">
        <v>1469</v>
      </c>
      <c r="E631" s="24" t="s">
        <v>1469</v>
      </c>
      <c r="F631" s="24" t="s">
        <v>1468</v>
      </c>
      <c r="G631" s="24" t="s">
        <v>1468</v>
      </c>
      <c r="H631" s="24" t="s">
        <v>1468</v>
      </c>
      <c r="K631" s="24">
        <v>150.96</v>
      </c>
      <c r="L631" s="24" t="e">
        <v>#N/A</v>
      </c>
      <c r="M631" s="24" t="e">
        <v>#N/A</v>
      </c>
      <c r="N631" s="24" t="e">
        <v>#N/A</v>
      </c>
      <c r="O631" s="24" t="e">
        <v>#N/A</v>
      </c>
      <c r="P631" s="24" t="e">
        <v>#N/A</v>
      </c>
      <c r="Q631" s="24" t="e">
        <v>#N/A</v>
      </c>
      <c r="R631" s="24" t="e">
        <v>#N/A</v>
      </c>
      <c r="S631" s="24" t="e">
        <v>#N/A</v>
      </c>
      <c r="T631" s="24" t="e">
        <v>#N/A</v>
      </c>
    </row>
    <row r="632" ht="15.75" customHeight="1">
      <c r="A632" s="24">
        <v>629.0</v>
      </c>
      <c r="B632" s="24" t="s">
        <v>1470</v>
      </c>
      <c r="C632" s="24" t="s">
        <v>1470</v>
      </c>
      <c r="D632" s="24" t="s">
        <v>1471</v>
      </c>
      <c r="E632" s="24" t="s">
        <v>1471</v>
      </c>
      <c r="F632" s="24" t="s">
        <v>1470</v>
      </c>
      <c r="G632" s="24" t="s">
        <v>1470</v>
      </c>
      <c r="H632" s="24" t="s">
        <v>1470</v>
      </c>
      <c r="K632" s="24" t="e">
        <v>#N/A</v>
      </c>
      <c r="L632" s="24" t="e">
        <v>#N/A</v>
      </c>
      <c r="M632" s="24" t="e">
        <v>#N/A</v>
      </c>
      <c r="N632" s="24" t="e">
        <v>#N/A</v>
      </c>
      <c r="O632" s="24" t="e">
        <v>#N/A</v>
      </c>
      <c r="P632" s="24" t="e">
        <v>#N/A</v>
      </c>
      <c r="Q632" s="24" t="e">
        <v>#N/A</v>
      </c>
      <c r="R632" s="24" t="e">
        <v>#N/A</v>
      </c>
      <c r="S632" s="24" t="e">
        <v>#N/A</v>
      </c>
      <c r="T632" s="24" t="e">
        <v>#N/A</v>
      </c>
    </row>
    <row r="633" ht="15.75" customHeight="1">
      <c r="A633" s="24">
        <v>630.0</v>
      </c>
      <c r="B633" s="24" t="s">
        <v>1472</v>
      </c>
      <c r="C633" s="24" t="s">
        <v>1472</v>
      </c>
      <c r="D633" s="24" t="s">
        <v>1473</v>
      </c>
      <c r="E633" s="24" t="s">
        <v>1473</v>
      </c>
      <c r="F633" s="24" t="s">
        <v>1472</v>
      </c>
      <c r="G633" s="24" t="s">
        <v>1472</v>
      </c>
      <c r="H633" s="24" t="s">
        <v>1472</v>
      </c>
      <c r="K633" s="24" t="e">
        <v>#N/A</v>
      </c>
      <c r="L633" s="24">
        <v>282.0</v>
      </c>
      <c r="M633" s="24" t="e">
        <v>#N/A</v>
      </c>
      <c r="N633" s="24" t="e">
        <v>#N/A</v>
      </c>
      <c r="O633" s="24" t="e">
        <v>#N/A</v>
      </c>
      <c r="P633" s="24" t="e">
        <v>#N/A</v>
      </c>
      <c r="Q633" s="24" t="e">
        <v>#N/A</v>
      </c>
      <c r="R633" s="24" t="e">
        <v>#N/A</v>
      </c>
      <c r="S633" s="24" t="e">
        <v>#N/A</v>
      </c>
      <c r="T633" s="24" t="e">
        <v>#N/A</v>
      </c>
    </row>
    <row r="634" ht="15.75" customHeight="1">
      <c r="A634" s="24">
        <v>631.0</v>
      </c>
      <c r="B634" s="24" t="s">
        <v>321</v>
      </c>
      <c r="C634" s="24" t="s">
        <v>321</v>
      </c>
      <c r="D634" s="24" t="s">
        <v>1474</v>
      </c>
      <c r="E634" s="24" t="s">
        <v>1474</v>
      </c>
      <c r="F634" s="24" t="s">
        <v>321</v>
      </c>
      <c r="G634" s="24" t="s">
        <v>321</v>
      </c>
      <c r="H634" s="24" t="s">
        <v>321</v>
      </c>
      <c r="K634" s="24" t="e">
        <v>#N/A</v>
      </c>
      <c r="L634" s="24">
        <v>302.0</v>
      </c>
      <c r="M634" s="24" t="e">
        <v>#N/A</v>
      </c>
      <c r="N634" s="24" t="e">
        <v>#N/A</v>
      </c>
      <c r="O634" s="24" t="e">
        <v>#N/A</v>
      </c>
      <c r="P634" s="24" t="e">
        <v>#N/A</v>
      </c>
      <c r="Q634" s="24" t="e">
        <v>#N/A</v>
      </c>
      <c r="R634" s="24" t="e">
        <v>#N/A</v>
      </c>
      <c r="S634" s="24" t="e">
        <v>#N/A</v>
      </c>
      <c r="T634" s="24" t="e">
        <v>#N/A</v>
      </c>
    </row>
    <row r="635" ht="15.75" customHeight="1">
      <c r="A635" s="24">
        <v>632.0</v>
      </c>
      <c r="B635" s="22" t="s">
        <v>403</v>
      </c>
      <c r="C635" s="22" t="s">
        <v>403</v>
      </c>
      <c r="D635" s="22" t="s">
        <v>1475</v>
      </c>
      <c r="E635" s="22" t="s">
        <v>1475</v>
      </c>
      <c r="F635" s="22" t="s">
        <v>403</v>
      </c>
      <c r="G635" s="22" t="s">
        <v>403</v>
      </c>
      <c r="H635" s="22" t="s">
        <v>403</v>
      </c>
      <c r="K635" s="24">
        <v>150.79</v>
      </c>
      <c r="L635" s="24">
        <v>342.0</v>
      </c>
      <c r="M635" s="24" t="e">
        <v>#N/A</v>
      </c>
      <c r="N635" s="24" t="e">
        <v>#N/A</v>
      </c>
      <c r="O635" s="24" t="e">
        <v>#N/A</v>
      </c>
      <c r="P635" s="24" t="e">
        <v>#N/A</v>
      </c>
      <c r="Q635" s="24" t="e">
        <v>#N/A</v>
      </c>
      <c r="R635" s="24" t="e">
        <v>#N/A</v>
      </c>
      <c r="S635" s="24" t="e">
        <v>#N/A</v>
      </c>
      <c r="T635" s="24" t="e">
        <v>#N/A</v>
      </c>
    </row>
    <row r="636" ht="15.75" customHeight="1">
      <c r="A636" s="24">
        <v>633.0</v>
      </c>
      <c r="B636" s="24" t="s">
        <v>1476</v>
      </c>
      <c r="C636" s="24" t="s">
        <v>1476</v>
      </c>
      <c r="D636" s="24" t="s">
        <v>1477</v>
      </c>
      <c r="E636" s="24" t="s">
        <v>1477</v>
      </c>
      <c r="F636" s="24" t="s">
        <v>1476</v>
      </c>
      <c r="G636" s="24" t="s">
        <v>1476</v>
      </c>
      <c r="H636" s="24" t="s">
        <v>1476</v>
      </c>
      <c r="K636" s="24" t="e">
        <v>#N/A</v>
      </c>
      <c r="L636" s="24">
        <v>378.0</v>
      </c>
      <c r="M636" s="24" t="e">
        <v>#N/A</v>
      </c>
      <c r="N636" s="24" t="e">
        <v>#N/A</v>
      </c>
      <c r="O636" s="24" t="e">
        <v>#N/A</v>
      </c>
      <c r="P636" s="24" t="e">
        <v>#N/A</v>
      </c>
      <c r="Q636" s="24" t="e">
        <v>#N/A</v>
      </c>
      <c r="R636" s="24" t="e">
        <v>#N/A</v>
      </c>
      <c r="S636" s="24" t="e">
        <v>#N/A</v>
      </c>
      <c r="T636" s="24" t="e">
        <v>#N/A</v>
      </c>
    </row>
    <row r="637" ht="15.75" customHeight="1">
      <c r="A637" s="24">
        <v>634.0</v>
      </c>
      <c r="B637" s="24" t="s">
        <v>333</v>
      </c>
      <c r="C637" s="24" t="s">
        <v>333</v>
      </c>
      <c r="D637" s="24" t="s">
        <v>1478</v>
      </c>
      <c r="E637" s="24" t="s">
        <v>1478</v>
      </c>
      <c r="F637" s="24" t="s">
        <v>333</v>
      </c>
      <c r="G637" s="24" t="s">
        <v>333</v>
      </c>
      <c r="H637" s="24" t="s">
        <v>333</v>
      </c>
      <c r="K637" s="24">
        <v>150.93</v>
      </c>
      <c r="L637" s="24" t="e">
        <v>#N/A</v>
      </c>
      <c r="M637" s="24" t="e">
        <v>#N/A</v>
      </c>
      <c r="N637" s="24" t="e">
        <v>#N/A</v>
      </c>
      <c r="O637" s="24" t="e">
        <v>#N/A</v>
      </c>
      <c r="P637" s="24" t="e">
        <v>#N/A</v>
      </c>
      <c r="Q637" s="24" t="e">
        <v>#N/A</v>
      </c>
      <c r="R637" s="24" t="e">
        <v>#N/A</v>
      </c>
      <c r="S637" s="24" t="e">
        <v>#N/A</v>
      </c>
      <c r="T637" s="24" t="e">
        <v>#N/A</v>
      </c>
    </row>
    <row r="638" ht="15.75" customHeight="1">
      <c r="A638" s="24">
        <v>635.0</v>
      </c>
      <c r="B638" s="24" t="s">
        <v>451</v>
      </c>
      <c r="C638" s="24" t="s">
        <v>451</v>
      </c>
      <c r="D638" s="24" t="s">
        <v>1479</v>
      </c>
      <c r="E638" s="24" t="s">
        <v>1479</v>
      </c>
      <c r="F638" s="24" t="s">
        <v>451</v>
      </c>
      <c r="G638" s="24" t="s">
        <v>451</v>
      </c>
      <c r="H638" s="24" t="s">
        <v>451</v>
      </c>
      <c r="K638" s="24">
        <v>150.87</v>
      </c>
      <c r="L638" s="24" t="e">
        <v>#N/A</v>
      </c>
      <c r="M638" s="24" t="e">
        <v>#N/A</v>
      </c>
      <c r="N638" s="24" t="e">
        <v>#N/A</v>
      </c>
      <c r="O638" s="24" t="e">
        <v>#N/A</v>
      </c>
      <c r="P638" s="24">
        <v>171.0</v>
      </c>
      <c r="Q638" s="24" t="e">
        <v>#N/A</v>
      </c>
      <c r="R638" s="24" t="e">
        <v>#N/A</v>
      </c>
      <c r="S638" s="24" t="e">
        <v>#N/A</v>
      </c>
      <c r="T638" s="24" t="e">
        <v>#N/A</v>
      </c>
    </row>
    <row r="639" ht="15.75" customHeight="1">
      <c r="A639" s="24">
        <v>636.0</v>
      </c>
      <c r="B639" s="24" t="s">
        <v>379</v>
      </c>
      <c r="C639" s="24" t="s">
        <v>379</v>
      </c>
      <c r="D639" s="24" t="s">
        <v>1480</v>
      </c>
      <c r="E639" s="24" t="s">
        <v>1480</v>
      </c>
      <c r="F639" s="24" t="s">
        <v>379</v>
      </c>
      <c r="G639" s="24" t="s">
        <v>379</v>
      </c>
      <c r="H639" s="24" t="s">
        <v>379</v>
      </c>
      <c r="K639" s="24" t="e">
        <v>#N/A</v>
      </c>
      <c r="L639" s="24">
        <v>256.0</v>
      </c>
      <c r="M639" s="24" t="e">
        <v>#N/A</v>
      </c>
      <c r="N639" s="24" t="e">
        <v>#N/A</v>
      </c>
      <c r="O639" s="24" t="e">
        <v>#N/A</v>
      </c>
      <c r="P639" s="24" t="e">
        <v>#N/A</v>
      </c>
      <c r="Q639" s="24" t="e">
        <v>#N/A</v>
      </c>
      <c r="R639" s="24" t="e">
        <v>#N/A</v>
      </c>
      <c r="S639" s="24" t="e">
        <v>#N/A</v>
      </c>
      <c r="T639" s="24" t="e">
        <v>#N/A</v>
      </c>
    </row>
    <row r="640" ht="15.75" customHeight="1">
      <c r="A640" s="24">
        <v>637.0</v>
      </c>
      <c r="B640" s="24" t="s">
        <v>1481</v>
      </c>
      <c r="C640" s="24" t="s">
        <v>1481</v>
      </c>
      <c r="D640" s="24" t="s">
        <v>1482</v>
      </c>
      <c r="E640" s="24" t="s">
        <v>1482</v>
      </c>
      <c r="F640" s="24" t="s">
        <v>1481</v>
      </c>
      <c r="G640" s="24" t="s">
        <v>1481</v>
      </c>
      <c r="H640" s="24" t="s">
        <v>1481</v>
      </c>
      <c r="K640" s="24" t="e">
        <v>#N/A</v>
      </c>
      <c r="L640" s="24" t="e">
        <v>#N/A</v>
      </c>
      <c r="M640" s="24" t="e">
        <v>#N/A</v>
      </c>
      <c r="N640" s="24" t="e">
        <v>#N/A</v>
      </c>
      <c r="O640" s="24" t="e">
        <v>#N/A</v>
      </c>
      <c r="P640" s="24" t="e">
        <v>#N/A</v>
      </c>
      <c r="Q640" s="24" t="e">
        <v>#N/A</v>
      </c>
      <c r="R640" s="24" t="e">
        <v>#N/A</v>
      </c>
      <c r="S640" s="24" t="e">
        <v>#N/A</v>
      </c>
      <c r="T640" s="24" t="e">
        <v>#N/A</v>
      </c>
    </row>
    <row r="641" ht="15.75" customHeight="1">
      <c r="A641" s="24">
        <v>638.0</v>
      </c>
      <c r="B641" s="24" t="s">
        <v>1483</v>
      </c>
      <c r="C641" s="24" t="s">
        <v>1483</v>
      </c>
      <c r="D641" s="24" t="s">
        <v>1484</v>
      </c>
      <c r="E641" s="24" t="s">
        <v>1484</v>
      </c>
      <c r="F641" s="24" t="s">
        <v>1483</v>
      </c>
      <c r="G641" s="24" t="s">
        <v>1483</v>
      </c>
      <c r="H641" s="24" t="s">
        <v>1483</v>
      </c>
      <c r="K641" s="24" t="e">
        <v>#N/A</v>
      </c>
      <c r="L641" s="24" t="e">
        <v>#N/A</v>
      </c>
      <c r="M641" s="24" t="e">
        <v>#N/A</v>
      </c>
      <c r="N641" s="24" t="e">
        <v>#N/A</v>
      </c>
      <c r="O641" s="24" t="e">
        <v>#N/A</v>
      </c>
      <c r="P641" s="24" t="e">
        <v>#N/A</v>
      </c>
      <c r="Q641" s="24" t="e">
        <v>#N/A</v>
      </c>
      <c r="R641" s="24" t="e">
        <v>#N/A</v>
      </c>
      <c r="S641" s="24" t="e">
        <v>#N/A</v>
      </c>
      <c r="T641" s="24" t="e">
        <v>#N/A</v>
      </c>
    </row>
    <row r="642" ht="15.75" customHeight="1">
      <c r="A642" s="24">
        <v>639.0</v>
      </c>
      <c r="B642" s="24" t="s">
        <v>1485</v>
      </c>
      <c r="C642" s="24" t="s">
        <v>1485</v>
      </c>
      <c r="D642" s="24" t="s">
        <v>1486</v>
      </c>
      <c r="E642" s="24" t="s">
        <v>1486</v>
      </c>
      <c r="F642" s="24" t="s">
        <v>1485</v>
      </c>
      <c r="G642" s="24" t="s">
        <v>1485</v>
      </c>
      <c r="H642" s="24" t="s">
        <v>1485</v>
      </c>
      <c r="K642" s="24" t="e">
        <v>#N/A</v>
      </c>
      <c r="L642" s="24" t="e">
        <v>#N/A</v>
      </c>
      <c r="M642" s="24" t="e">
        <v>#N/A</v>
      </c>
      <c r="N642" s="24" t="e">
        <v>#N/A</v>
      </c>
      <c r="O642" s="24" t="e">
        <v>#N/A</v>
      </c>
      <c r="P642" s="24" t="e">
        <v>#N/A</v>
      </c>
      <c r="Q642" s="24" t="e">
        <v>#N/A</v>
      </c>
      <c r="R642" s="24" t="e">
        <v>#N/A</v>
      </c>
      <c r="S642" s="24" t="e">
        <v>#N/A</v>
      </c>
      <c r="T642" s="24" t="e">
        <v>#N/A</v>
      </c>
    </row>
    <row r="643" ht="15.75" customHeight="1">
      <c r="A643" s="24">
        <v>640.0</v>
      </c>
      <c r="B643" s="24" t="s">
        <v>1487</v>
      </c>
      <c r="C643" s="24" t="s">
        <v>1487</v>
      </c>
      <c r="D643" s="24" t="s">
        <v>1488</v>
      </c>
      <c r="E643" s="24" t="s">
        <v>1488</v>
      </c>
      <c r="F643" s="24" t="s">
        <v>1487</v>
      </c>
      <c r="G643" s="24" t="s">
        <v>1487</v>
      </c>
      <c r="H643" s="24" t="s">
        <v>1487</v>
      </c>
      <c r="K643" s="24" t="e">
        <v>#N/A</v>
      </c>
      <c r="L643" s="24" t="e">
        <v>#N/A</v>
      </c>
      <c r="M643" s="24" t="e">
        <v>#N/A</v>
      </c>
      <c r="N643" s="24" t="e">
        <v>#N/A</v>
      </c>
      <c r="O643" s="24" t="e">
        <v>#N/A</v>
      </c>
      <c r="P643" s="24" t="e">
        <v>#N/A</v>
      </c>
      <c r="Q643" s="24" t="e">
        <v>#N/A</v>
      </c>
      <c r="R643" s="24" t="e">
        <v>#N/A</v>
      </c>
      <c r="S643" s="24" t="e">
        <v>#N/A</v>
      </c>
      <c r="T643" s="24" t="e">
        <v>#N/A</v>
      </c>
    </row>
    <row r="644" ht="15.75" customHeight="1">
      <c r="A644" s="24">
        <v>641.0</v>
      </c>
      <c r="B644" s="24" t="s">
        <v>1489</v>
      </c>
      <c r="C644" s="24" t="s">
        <v>1489</v>
      </c>
      <c r="D644" s="24" t="s">
        <v>1490</v>
      </c>
      <c r="E644" s="24" t="s">
        <v>1490</v>
      </c>
      <c r="F644" s="24" t="s">
        <v>1489</v>
      </c>
      <c r="G644" s="24" t="s">
        <v>1489</v>
      </c>
      <c r="H644" s="24" t="s">
        <v>1489</v>
      </c>
      <c r="K644" s="24" t="e">
        <v>#N/A</v>
      </c>
      <c r="L644" s="24" t="e">
        <v>#N/A</v>
      </c>
      <c r="M644" s="24" t="e">
        <v>#N/A</v>
      </c>
      <c r="N644" s="24" t="e">
        <v>#N/A</v>
      </c>
      <c r="O644" s="24" t="e">
        <v>#N/A</v>
      </c>
      <c r="P644" s="24" t="e">
        <v>#N/A</v>
      </c>
      <c r="Q644" s="24" t="e">
        <v>#N/A</v>
      </c>
      <c r="R644" s="24" t="e">
        <v>#N/A</v>
      </c>
      <c r="S644" s="24" t="e">
        <v>#N/A</v>
      </c>
      <c r="T644" s="24" t="e">
        <v>#N/A</v>
      </c>
    </row>
    <row r="645" ht="15.75" customHeight="1">
      <c r="A645" s="24">
        <v>642.0</v>
      </c>
      <c r="B645" s="24" t="s">
        <v>1491</v>
      </c>
      <c r="C645" s="24" t="s">
        <v>1491</v>
      </c>
      <c r="D645" s="24" t="s">
        <v>1492</v>
      </c>
      <c r="E645" s="24" t="s">
        <v>1492</v>
      </c>
      <c r="F645" s="24" t="s">
        <v>1491</v>
      </c>
      <c r="G645" s="24" t="s">
        <v>1491</v>
      </c>
      <c r="H645" s="24" t="s">
        <v>1491</v>
      </c>
      <c r="K645" s="24">
        <v>150.96</v>
      </c>
      <c r="L645" s="24" t="e">
        <v>#N/A</v>
      </c>
      <c r="M645" s="24" t="e">
        <v>#N/A</v>
      </c>
      <c r="N645" s="24" t="e">
        <v>#N/A</v>
      </c>
      <c r="O645" s="24" t="e">
        <v>#N/A</v>
      </c>
      <c r="P645" s="24" t="e">
        <v>#N/A</v>
      </c>
      <c r="Q645" s="24" t="e">
        <v>#N/A</v>
      </c>
      <c r="R645" s="24" t="e">
        <v>#N/A</v>
      </c>
      <c r="S645" s="24" t="e">
        <v>#N/A</v>
      </c>
      <c r="T645" s="24" t="e">
        <v>#N/A</v>
      </c>
    </row>
    <row r="646" ht="15.75" customHeight="1">
      <c r="A646" s="24">
        <v>643.0</v>
      </c>
      <c r="B646" s="24" t="s">
        <v>1493</v>
      </c>
      <c r="C646" s="24" t="s">
        <v>1493</v>
      </c>
      <c r="D646" s="24" t="s">
        <v>1494</v>
      </c>
      <c r="E646" s="24" t="s">
        <v>1494</v>
      </c>
      <c r="F646" s="24" t="s">
        <v>1493</v>
      </c>
      <c r="G646" s="24" t="s">
        <v>1493</v>
      </c>
      <c r="H646" s="24" t="s">
        <v>1493</v>
      </c>
      <c r="K646" s="24" t="e">
        <v>#N/A</v>
      </c>
      <c r="L646" s="24" t="e">
        <v>#N/A</v>
      </c>
      <c r="M646" s="24" t="e">
        <v>#N/A</v>
      </c>
      <c r="N646" s="24" t="e">
        <v>#N/A</v>
      </c>
      <c r="O646" s="24" t="e">
        <v>#N/A</v>
      </c>
      <c r="P646" s="24" t="e">
        <v>#N/A</v>
      </c>
      <c r="Q646" s="24" t="e">
        <v>#N/A</v>
      </c>
      <c r="R646" s="24" t="e">
        <v>#N/A</v>
      </c>
      <c r="S646" s="24" t="e">
        <v>#N/A</v>
      </c>
      <c r="T646" s="24" t="e">
        <v>#N/A</v>
      </c>
    </row>
    <row r="647" ht="15.75" customHeight="1">
      <c r="A647" s="24">
        <v>644.0</v>
      </c>
      <c r="B647" s="24" t="s">
        <v>455</v>
      </c>
      <c r="C647" s="24" t="s">
        <v>455</v>
      </c>
      <c r="D647" s="24" t="s">
        <v>1495</v>
      </c>
      <c r="E647" s="24" t="s">
        <v>1495</v>
      </c>
      <c r="F647" s="24" t="s">
        <v>455</v>
      </c>
      <c r="G647" s="24" t="s">
        <v>455</v>
      </c>
      <c r="H647" s="24" t="s">
        <v>455</v>
      </c>
      <c r="K647" s="24">
        <v>150.87</v>
      </c>
      <c r="L647" s="24" t="e">
        <v>#N/A</v>
      </c>
      <c r="M647" s="24" t="e">
        <v>#N/A</v>
      </c>
      <c r="N647" s="24" t="e">
        <v>#N/A</v>
      </c>
      <c r="O647" s="24" t="e">
        <v>#N/A</v>
      </c>
      <c r="P647" s="24" t="e">
        <v>#N/A</v>
      </c>
      <c r="Q647" s="24" t="e">
        <v>#N/A</v>
      </c>
      <c r="R647" s="24" t="e">
        <v>#N/A</v>
      </c>
      <c r="S647" s="24">
        <v>119.6116667</v>
      </c>
      <c r="T647" s="24">
        <v>4.9175</v>
      </c>
    </row>
    <row r="648" ht="15.75" customHeight="1">
      <c r="A648" s="24">
        <v>645.0</v>
      </c>
      <c r="B648" s="22" t="s">
        <v>1496</v>
      </c>
      <c r="C648" s="22" t="s">
        <v>1496</v>
      </c>
      <c r="D648" s="22" t="s">
        <v>1497</v>
      </c>
      <c r="E648" s="22" t="s">
        <v>1497</v>
      </c>
      <c r="F648" s="22" t="s">
        <v>1496</v>
      </c>
      <c r="G648" s="22" t="s">
        <v>1496</v>
      </c>
      <c r="H648" s="22" t="s">
        <v>1496</v>
      </c>
      <c r="K648" s="24" t="e">
        <v>#N/A</v>
      </c>
      <c r="L648" s="24" t="e">
        <v>#N/A</v>
      </c>
      <c r="M648" s="24" t="e">
        <v>#N/A</v>
      </c>
      <c r="N648" s="24" t="e">
        <v>#N/A</v>
      </c>
      <c r="O648" s="24" t="e">
        <v>#N/A</v>
      </c>
      <c r="P648" s="24" t="e">
        <v>#N/A</v>
      </c>
      <c r="Q648" s="24" t="e">
        <v>#N/A</v>
      </c>
      <c r="R648" s="24" t="e">
        <v>#N/A</v>
      </c>
      <c r="S648" s="24" t="e">
        <v>#N/A</v>
      </c>
      <c r="T648" s="24" t="e">
        <v>#N/A</v>
      </c>
    </row>
    <row r="649" ht="15.75" customHeight="1">
      <c r="A649" s="24">
        <v>646.0</v>
      </c>
      <c r="B649" s="24" t="s">
        <v>1498</v>
      </c>
      <c r="C649" s="24" t="s">
        <v>1498</v>
      </c>
      <c r="D649" s="24" t="s">
        <v>1499</v>
      </c>
      <c r="E649" s="24" t="s">
        <v>1499</v>
      </c>
      <c r="F649" s="24" t="s">
        <v>1498</v>
      </c>
      <c r="G649" s="24" t="s">
        <v>1498</v>
      </c>
      <c r="H649" s="24" t="s">
        <v>1498</v>
      </c>
      <c r="K649" s="24" t="e">
        <v>#N/A</v>
      </c>
      <c r="L649" s="24" t="e">
        <v>#N/A</v>
      </c>
      <c r="M649" s="24" t="e">
        <v>#N/A</v>
      </c>
      <c r="N649" s="24" t="e">
        <v>#N/A</v>
      </c>
      <c r="O649" s="24" t="e">
        <v>#N/A</v>
      </c>
      <c r="P649" s="24" t="e">
        <v>#N/A</v>
      </c>
      <c r="Q649" s="24" t="e">
        <v>#N/A</v>
      </c>
      <c r="R649" s="24" t="e">
        <v>#N/A</v>
      </c>
      <c r="S649" s="24" t="e">
        <v>#N/A</v>
      </c>
      <c r="T649" s="24" t="e">
        <v>#N/A</v>
      </c>
    </row>
    <row r="650" ht="15.75" customHeight="1">
      <c r="A650" s="24">
        <v>647.0</v>
      </c>
      <c r="B650" s="24" t="s">
        <v>452</v>
      </c>
      <c r="C650" s="24" t="s">
        <v>452</v>
      </c>
      <c r="D650" s="24" t="s">
        <v>1500</v>
      </c>
      <c r="E650" s="24" t="s">
        <v>1500</v>
      </c>
      <c r="F650" s="24" t="s">
        <v>452</v>
      </c>
      <c r="G650" s="24" t="s">
        <v>452</v>
      </c>
      <c r="H650" s="24" t="s">
        <v>452</v>
      </c>
      <c r="K650" s="24" t="e">
        <v>#N/A</v>
      </c>
      <c r="L650" s="24" t="e">
        <v>#N/A</v>
      </c>
      <c r="M650" s="24" t="e">
        <v>#N/A</v>
      </c>
      <c r="N650" s="24" t="e">
        <v>#N/A</v>
      </c>
      <c r="O650" s="24" t="e">
        <v>#N/A</v>
      </c>
      <c r="P650" s="24" t="e">
        <v>#N/A</v>
      </c>
      <c r="Q650" s="24" t="e">
        <v>#N/A</v>
      </c>
      <c r="R650" s="24" t="e">
        <v>#N/A</v>
      </c>
      <c r="S650" s="24" t="e">
        <v>#N/A</v>
      </c>
      <c r="T650" s="24" t="e">
        <v>#N/A</v>
      </c>
    </row>
    <row r="651" ht="15.75" customHeight="1">
      <c r="A651" s="24">
        <v>648.0</v>
      </c>
      <c r="B651" s="24" t="s">
        <v>446</v>
      </c>
      <c r="C651" s="24" t="s">
        <v>446</v>
      </c>
      <c r="D651" s="24" t="s">
        <v>1501</v>
      </c>
      <c r="E651" s="24" t="s">
        <v>1501</v>
      </c>
      <c r="F651" s="24" t="s">
        <v>446</v>
      </c>
      <c r="G651" s="24" t="s">
        <v>446</v>
      </c>
      <c r="H651" s="24" t="s">
        <v>446</v>
      </c>
      <c r="K651" s="24" t="e">
        <v>#N/A</v>
      </c>
      <c r="L651" s="24" t="e">
        <v>#N/A</v>
      </c>
      <c r="M651" s="24" t="e">
        <v>#N/A</v>
      </c>
      <c r="N651" s="24" t="e">
        <v>#N/A</v>
      </c>
      <c r="O651" s="24" t="e">
        <v>#N/A</v>
      </c>
      <c r="P651" s="24" t="e">
        <v>#N/A</v>
      </c>
      <c r="Q651" s="24">
        <v>95.9</v>
      </c>
      <c r="R651" s="24">
        <v>17.725</v>
      </c>
      <c r="S651" s="24">
        <v>74.86666667</v>
      </c>
      <c r="T651" s="24">
        <v>3.8</v>
      </c>
    </row>
    <row r="652" ht="15.75" customHeight="1">
      <c r="A652" s="24">
        <v>649.0</v>
      </c>
      <c r="B652" s="24" t="s">
        <v>366</v>
      </c>
      <c r="C652" s="24" t="s">
        <v>366</v>
      </c>
      <c r="D652" s="24" t="s">
        <v>1502</v>
      </c>
      <c r="E652" s="24" t="s">
        <v>1502</v>
      </c>
      <c r="F652" s="24" t="s">
        <v>366</v>
      </c>
      <c r="G652" s="24" t="s">
        <v>366</v>
      </c>
      <c r="H652" s="24" t="s">
        <v>366</v>
      </c>
      <c r="K652" s="24" t="e">
        <v>#N/A</v>
      </c>
      <c r="L652" s="24" t="e">
        <v>#N/A</v>
      </c>
      <c r="M652" s="24" t="e">
        <v>#N/A</v>
      </c>
      <c r="N652" s="24" t="e">
        <v>#N/A</v>
      </c>
      <c r="O652" s="24" t="e">
        <v>#N/A</v>
      </c>
      <c r="P652" s="24" t="e">
        <v>#N/A</v>
      </c>
      <c r="Q652" s="24" t="e">
        <v>#N/A</v>
      </c>
      <c r="R652" s="24" t="e">
        <v>#N/A</v>
      </c>
      <c r="S652" s="24" t="e">
        <v>#N/A</v>
      </c>
      <c r="T652" s="24" t="e">
        <v>#N/A</v>
      </c>
    </row>
    <row r="653" ht="15.75" customHeight="1">
      <c r="A653" s="24">
        <v>650.0</v>
      </c>
      <c r="B653" s="24" t="s">
        <v>425</v>
      </c>
      <c r="C653" s="24" t="s">
        <v>425</v>
      </c>
      <c r="D653" s="24" t="s">
        <v>1503</v>
      </c>
      <c r="E653" s="24" t="s">
        <v>1503</v>
      </c>
      <c r="F653" s="24" t="s">
        <v>425</v>
      </c>
      <c r="G653" s="24" t="s">
        <v>425</v>
      </c>
      <c r="H653" s="24" t="s">
        <v>425</v>
      </c>
      <c r="K653" s="24">
        <v>150.91</v>
      </c>
      <c r="L653" s="24" t="e">
        <v>#N/A</v>
      </c>
      <c r="M653" s="24" t="e">
        <v>#N/A</v>
      </c>
      <c r="N653" s="24" t="e">
        <v>#N/A</v>
      </c>
      <c r="O653" s="24" t="e">
        <v>#N/A</v>
      </c>
      <c r="P653" s="24" t="e">
        <v>#N/A</v>
      </c>
      <c r="Q653" s="24">
        <v>112.02</v>
      </c>
      <c r="R653" s="24">
        <v>19.255</v>
      </c>
      <c r="S653" s="24">
        <v>136.5733333</v>
      </c>
      <c r="T653" s="24">
        <v>7.11</v>
      </c>
    </row>
    <row r="654" ht="15.75" customHeight="1">
      <c r="A654" s="24">
        <v>651.0</v>
      </c>
      <c r="B654" s="24" t="s">
        <v>417</v>
      </c>
      <c r="C654" s="24" t="s">
        <v>417</v>
      </c>
      <c r="D654" s="24" t="s">
        <v>1504</v>
      </c>
      <c r="E654" s="24" t="s">
        <v>1504</v>
      </c>
      <c r="F654" s="24" t="s">
        <v>417</v>
      </c>
      <c r="G654" s="24" t="s">
        <v>417</v>
      </c>
      <c r="H654" s="24" t="s">
        <v>417</v>
      </c>
      <c r="K654" s="24">
        <v>150.97</v>
      </c>
      <c r="L654" s="24">
        <v>311.0</v>
      </c>
      <c r="M654" s="24" t="e">
        <v>#N/A</v>
      </c>
      <c r="N654" s="24" t="e">
        <v>#N/A</v>
      </c>
      <c r="O654" s="24" t="e">
        <v>#N/A</v>
      </c>
      <c r="P654" s="24" t="e">
        <v>#N/A</v>
      </c>
      <c r="Q654" s="24" t="e">
        <v>#N/A</v>
      </c>
      <c r="R654" s="24" t="e">
        <v>#N/A</v>
      </c>
      <c r="S654" s="24" t="e">
        <v>#N/A</v>
      </c>
      <c r="T654" s="24" t="e">
        <v>#N/A</v>
      </c>
    </row>
    <row r="655" ht="15.75" customHeight="1">
      <c r="A655" s="24">
        <v>652.0</v>
      </c>
      <c r="B655" s="24" t="s">
        <v>439</v>
      </c>
      <c r="C655" s="24" t="s">
        <v>439</v>
      </c>
      <c r="D655" s="24" t="s">
        <v>1505</v>
      </c>
      <c r="E655" s="24" t="s">
        <v>1505</v>
      </c>
      <c r="F655" s="24" t="s">
        <v>439</v>
      </c>
      <c r="G655" s="24" t="s">
        <v>439</v>
      </c>
      <c r="H655" s="24" t="s">
        <v>439</v>
      </c>
      <c r="K655" s="24" t="e">
        <v>#N/A</v>
      </c>
      <c r="L655" s="24" t="e">
        <v>#N/A</v>
      </c>
      <c r="M655" s="24" t="e">
        <v>#N/A</v>
      </c>
      <c r="N655" s="24" t="e">
        <v>#N/A</v>
      </c>
      <c r="O655" s="24" t="e">
        <v>#N/A</v>
      </c>
      <c r="P655" s="24" t="e">
        <v>#N/A</v>
      </c>
      <c r="Q655" s="24">
        <v>120.31</v>
      </c>
      <c r="R655" s="24">
        <v>20.8275</v>
      </c>
      <c r="S655" s="24">
        <v>154.055</v>
      </c>
      <c r="T655" s="24">
        <v>7.5825</v>
      </c>
    </row>
    <row r="656" ht="15.75" customHeight="1">
      <c r="A656" s="24">
        <v>653.0</v>
      </c>
      <c r="B656" s="24" t="s">
        <v>386</v>
      </c>
      <c r="C656" s="24" t="s">
        <v>386</v>
      </c>
      <c r="D656" s="24" t="s">
        <v>1506</v>
      </c>
      <c r="E656" s="24" t="s">
        <v>1506</v>
      </c>
      <c r="F656" s="24" t="s">
        <v>386</v>
      </c>
      <c r="G656" s="24" t="s">
        <v>386</v>
      </c>
      <c r="H656" s="24" t="s">
        <v>386</v>
      </c>
      <c r="K656" s="24" t="e">
        <v>#N/A</v>
      </c>
      <c r="L656" s="24" t="e">
        <v>#N/A</v>
      </c>
      <c r="M656" s="24" t="e">
        <v>#N/A</v>
      </c>
      <c r="N656" s="24" t="e">
        <v>#N/A</v>
      </c>
      <c r="O656" s="24" t="e">
        <v>#N/A</v>
      </c>
      <c r="P656" s="24" t="e">
        <v>#N/A</v>
      </c>
      <c r="Q656" s="24" t="e">
        <v>#N/A</v>
      </c>
      <c r="R656" s="24" t="e">
        <v>#N/A</v>
      </c>
      <c r="S656" s="24" t="e">
        <v>#N/A</v>
      </c>
      <c r="T656" s="24" t="e">
        <v>#N/A</v>
      </c>
    </row>
    <row r="657" ht="15.75" customHeight="1">
      <c r="A657" s="24">
        <v>654.0</v>
      </c>
      <c r="B657" s="24" t="s">
        <v>448</v>
      </c>
      <c r="C657" s="24" t="s">
        <v>448</v>
      </c>
      <c r="D657" s="24" t="s">
        <v>1507</v>
      </c>
      <c r="E657" s="24" t="s">
        <v>1507</v>
      </c>
      <c r="F657" s="24" t="s">
        <v>448</v>
      </c>
      <c r="G657" s="24" t="s">
        <v>448</v>
      </c>
      <c r="H657" s="24" t="s">
        <v>448</v>
      </c>
      <c r="K657" s="24" t="e">
        <v>#N/A</v>
      </c>
      <c r="L657" s="24" t="e">
        <v>#N/A</v>
      </c>
      <c r="M657" s="24" t="e">
        <v>#N/A</v>
      </c>
      <c r="N657" s="24" t="e">
        <v>#N/A</v>
      </c>
      <c r="O657" s="24" t="e">
        <v>#N/A</v>
      </c>
      <c r="P657" s="24" t="e">
        <v>#N/A</v>
      </c>
      <c r="Q657" s="24" t="e">
        <v>#N/A</v>
      </c>
      <c r="R657" s="24" t="e">
        <v>#N/A</v>
      </c>
      <c r="S657" s="24" t="e">
        <v>#N/A</v>
      </c>
      <c r="T657" s="24" t="e">
        <v>#N/A</v>
      </c>
    </row>
    <row r="658" ht="15.75" customHeight="1">
      <c r="A658" s="24">
        <v>655.0</v>
      </c>
      <c r="B658" s="24" t="s">
        <v>365</v>
      </c>
      <c r="C658" s="24" t="s">
        <v>365</v>
      </c>
      <c r="D658" s="24" t="s">
        <v>1508</v>
      </c>
      <c r="E658" s="24" t="s">
        <v>1508</v>
      </c>
      <c r="F658" s="24" t="s">
        <v>365</v>
      </c>
      <c r="G658" s="24" t="s">
        <v>365</v>
      </c>
      <c r="H658" s="24" t="s">
        <v>365</v>
      </c>
      <c r="K658" s="24" t="e">
        <v>#N/A</v>
      </c>
      <c r="L658" s="24">
        <v>351.0</v>
      </c>
      <c r="M658" s="24" t="e">
        <v>#N/A</v>
      </c>
      <c r="N658" s="24" t="e">
        <v>#N/A</v>
      </c>
      <c r="O658" s="24" t="e">
        <v>#N/A</v>
      </c>
      <c r="P658" s="24" t="e">
        <v>#N/A</v>
      </c>
      <c r="Q658" s="24" t="e">
        <v>#N/A</v>
      </c>
      <c r="R658" s="24" t="e">
        <v>#N/A</v>
      </c>
      <c r="S658" s="24" t="e">
        <v>#N/A</v>
      </c>
      <c r="T658" s="24" t="e">
        <v>#N/A</v>
      </c>
    </row>
    <row r="659" ht="15.75" customHeight="1">
      <c r="A659" s="24">
        <v>656.0</v>
      </c>
      <c r="B659" s="24" t="s">
        <v>445</v>
      </c>
      <c r="C659" s="24" t="s">
        <v>445</v>
      </c>
      <c r="D659" s="24" t="s">
        <v>1509</v>
      </c>
      <c r="E659" s="24" t="s">
        <v>1509</v>
      </c>
      <c r="F659" s="24" t="s">
        <v>445</v>
      </c>
      <c r="G659" s="24" t="s">
        <v>445</v>
      </c>
      <c r="H659" s="24" t="s">
        <v>445</v>
      </c>
      <c r="K659" s="24" t="e">
        <v>#N/A</v>
      </c>
      <c r="L659" s="24" t="e">
        <v>#N/A</v>
      </c>
      <c r="M659" s="24" t="e">
        <v>#N/A</v>
      </c>
      <c r="N659" s="24" t="e">
        <v>#N/A</v>
      </c>
      <c r="O659" s="24" t="e">
        <v>#N/A</v>
      </c>
      <c r="P659" s="24" t="e">
        <v>#N/A</v>
      </c>
      <c r="Q659" s="24">
        <v>138.73</v>
      </c>
      <c r="R659" s="24">
        <v>27.1825</v>
      </c>
      <c r="S659" s="24">
        <v>79.4</v>
      </c>
      <c r="T659" s="24">
        <v>2.85</v>
      </c>
    </row>
    <row r="660" ht="15.75" customHeight="1">
      <c r="A660" s="24">
        <v>657.0</v>
      </c>
      <c r="B660" s="24" t="s">
        <v>453</v>
      </c>
      <c r="C660" s="24" t="s">
        <v>453</v>
      </c>
      <c r="D660" s="24" t="s">
        <v>1510</v>
      </c>
      <c r="E660" s="24" t="s">
        <v>1510</v>
      </c>
      <c r="F660" s="24" t="s">
        <v>453</v>
      </c>
      <c r="G660" s="24" t="s">
        <v>453</v>
      </c>
      <c r="H660" s="24" t="s">
        <v>453</v>
      </c>
      <c r="K660" s="24" t="e">
        <v>#N/A</v>
      </c>
      <c r="L660" s="24" t="e">
        <v>#N/A</v>
      </c>
      <c r="M660" s="24" t="e">
        <v>#N/A</v>
      </c>
      <c r="N660" s="24" t="e">
        <v>#N/A</v>
      </c>
      <c r="O660" s="24" t="e">
        <v>#N/A</v>
      </c>
      <c r="P660" s="24" t="e">
        <v>#N/A</v>
      </c>
      <c r="Q660" s="24" t="e">
        <v>#N/A</v>
      </c>
      <c r="R660" s="24" t="e">
        <v>#N/A</v>
      </c>
      <c r="S660" s="24" t="e">
        <v>#N/A</v>
      </c>
      <c r="T660" s="24" t="e">
        <v>#N/A</v>
      </c>
    </row>
    <row r="661" ht="15.75" customHeight="1">
      <c r="A661" s="24">
        <v>658.0</v>
      </c>
      <c r="K661" s="24" t="e">
        <v>#N/A</v>
      </c>
      <c r="L661" s="24" t="e">
        <v>#N/A</v>
      </c>
      <c r="M661" s="24" t="e">
        <v>#N/A</v>
      </c>
      <c r="N661" s="24" t="e">
        <v>#N/A</v>
      </c>
      <c r="O661" s="24" t="e">
        <v>#N/A</v>
      </c>
      <c r="P661" s="24" t="e">
        <v>#N/A</v>
      </c>
      <c r="Q661" s="24" t="e">
        <v>#N/A</v>
      </c>
      <c r="R661" s="24" t="e">
        <v>#N/A</v>
      </c>
      <c r="S661" s="24" t="e">
        <v>#N/A</v>
      </c>
      <c r="T661" s="24" t="e">
        <v>#N/A</v>
      </c>
    </row>
    <row r="662" ht="15.75" customHeight="1">
      <c r="A662" s="24">
        <v>659.0</v>
      </c>
      <c r="K662" s="24" t="e">
        <v>#N/A</v>
      </c>
      <c r="L662" s="24" t="e">
        <v>#N/A</v>
      </c>
      <c r="M662" s="24" t="e">
        <v>#N/A</v>
      </c>
      <c r="N662" s="24" t="e">
        <v>#N/A</v>
      </c>
      <c r="O662" s="24" t="e">
        <v>#N/A</v>
      </c>
      <c r="P662" s="24" t="e">
        <v>#N/A</v>
      </c>
      <c r="Q662" s="24" t="e">
        <v>#N/A</v>
      </c>
      <c r="R662" s="24" t="e">
        <v>#N/A</v>
      </c>
      <c r="S662" s="24" t="e">
        <v>#N/A</v>
      </c>
      <c r="T662" s="24" t="e">
        <v>#N/A</v>
      </c>
    </row>
    <row r="663" ht="15.75" customHeight="1">
      <c r="A663" s="24">
        <v>660.0</v>
      </c>
      <c r="K663" s="24" t="e">
        <v>#N/A</v>
      </c>
      <c r="L663" s="24" t="e">
        <v>#N/A</v>
      </c>
      <c r="M663" s="24" t="e">
        <v>#N/A</v>
      </c>
      <c r="N663" s="24" t="e">
        <v>#N/A</v>
      </c>
      <c r="O663" s="24" t="e">
        <v>#N/A</v>
      </c>
      <c r="P663" s="24" t="e">
        <v>#N/A</v>
      </c>
      <c r="Q663" s="24" t="e">
        <v>#N/A</v>
      </c>
      <c r="R663" s="24" t="e">
        <v>#N/A</v>
      </c>
      <c r="S663" s="24" t="e">
        <v>#N/A</v>
      </c>
      <c r="T663" s="24" t="e">
        <v>#N/A</v>
      </c>
    </row>
    <row r="664" ht="15.75" customHeight="1">
      <c r="A664" s="24">
        <v>661.0</v>
      </c>
      <c r="K664" s="24" t="e">
        <v>#N/A</v>
      </c>
      <c r="L664" s="24" t="e">
        <v>#N/A</v>
      </c>
      <c r="M664" s="24" t="e">
        <v>#N/A</v>
      </c>
      <c r="N664" s="24" t="e">
        <v>#N/A</v>
      </c>
      <c r="O664" s="24" t="e">
        <v>#N/A</v>
      </c>
      <c r="P664" s="24" t="e">
        <v>#N/A</v>
      </c>
      <c r="Q664" s="24" t="e">
        <v>#N/A</v>
      </c>
      <c r="R664" s="24" t="e">
        <v>#N/A</v>
      </c>
      <c r="S664" s="24" t="e">
        <v>#N/A</v>
      </c>
      <c r="T664" s="24" t="e">
        <v>#N/A</v>
      </c>
    </row>
    <row r="665" ht="15.75" customHeight="1">
      <c r="A665" s="24">
        <v>662.0</v>
      </c>
      <c r="K665" s="24" t="e">
        <v>#N/A</v>
      </c>
      <c r="L665" s="24" t="e">
        <v>#N/A</v>
      </c>
      <c r="M665" s="24" t="e">
        <v>#N/A</v>
      </c>
      <c r="N665" s="24" t="e">
        <v>#N/A</v>
      </c>
      <c r="O665" s="24" t="e">
        <v>#N/A</v>
      </c>
      <c r="P665" s="24" t="e">
        <v>#N/A</v>
      </c>
      <c r="Q665" s="24" t="e">
        <v>#N/A</v>
      </c>
      <c r="R665" s="24" t="e">
        <v>#N/A</v>
      </c>
      <c r="S665" s="24" t="e">
        <v>#N/A</v>
      </c>
      <c r="T665" s="24" t="e">
        <v>#N/A</v>
      </c>
    </row>
    <row r="666" ht="15.75" customHeight="1">
      <c r="A666" s="24">
        <v>663.0</v>
      </c>
      <c r="K666" s="24" t="e">
        <v>#N/A</v>
      </c>
      <c r="L666" s="24" t="e">
        <v>#N/A</v>
      </c>
      <c r="M666" s="24" t="e">
        <v>#N/A</v>
      </c>
      <c r="N666" s="24" t="e">
        <v>#N/A</v>
      </c>
      <c r="O666" s="24" t="e">
        <v>#N/A</v>
      </c>
      <c r="P666" s="24" t="e">
        <v>#N/A</v>
      </c>
      <c r="Q666" s="24" t="e">
        <v>#N/A</v>
      </c>
      <c r="R666" s="24" t="e">
        <v>#N/A</v>
      </c>
      <c r="S666" s="24" t="e">
        <v>#N/A</v>
      </c>
      <c r="T666" s="24" t="e">
        <v>#N/A</v>
      </c>
    </row>
    <row r="667" ht="15.75" customHeight="1">
      <c r="A667" s="24">
        <v>664.0</v>
      </c>
      <c r="K667" s="24" t="e">
        <v>#N/A</v>
      </c>
      <c r="L667" s="24" t="e">
        <v>#N/A</v>
      </c>
      <c r="M667" s="24" t="e">
        <v>#N/A</v>
      </c>
      <c r="N667" s="24" t="e">
        <v>#N/A</v>
      </c>
      <c r="O667" s="24" t="e">
        <v>#N/A</v>
      </c>
      <c r="P667" s="24" t="e">
        <v>#N/A</v>
      </c>
      <c r="Q667" s="24" t="e">
        <v>#N/A</v>
      </c>
      <c r="R667" s="24" t="e">
        <v>#N/A</v>
      </c>
      <c r="S667" s="24" t="e">
        <v>#N/A</v>
      </c>
      <c r="T667" s="24" t="e">
        <v>#N/A</v>
      </c>
    </row>
    <row r="668" ht="15.75" customHeight="1">
      <c r="A668" s="24">
        <v>665.0</v>
      </c>
      <c r="K668" s="24" t="e">
        <v>#N/A</v>
      </c>
      <c r="L668" s="24" t="e">
        <v>#N/A</v>
      </c>
      <c r="M668" s="24" t="e">
        <v>#N/A</v>
      </c>
      <c r="N668" s="24" t="e">
        <v>#N/A</v>
      </c>
      <c r="O668" s="24" t="e">
        <v>#N/A</v>
      </c>
      <c r="P668" s="24" t="e">
        <v>#N/A</v>
      </c>
      <c r="Q668" s="24" t="e">
        <v>#N/A</v>
      </c>
      <c r="R668" s="24" t="e">
        <v>#N/A</v>
      </c>
      <c r="S668" s="24" t="e">
        <v>#N/A</v>
      </c>
      <c r="T668" s="24" t="e">
        <v>#N/A</v>
      </c>
    </row>
    <row r="669" ht="15.75" customHeight="1">
      <c r="A669" s="24">
        <v>666.0</v>
      </c>
      <c r="K669" s="24" t="e">
        <v>#N/A</v>
      </c>
      <c r="L669" s="24" t="e">
        <v>#N/A</v>
      </c>
      <c r="M669" s="24" t="e">
        <v>#N/A</v>
      </c>
      <c r="N669" s="24" t="e">
        <v>#N/A</v>
      </c>
      <c r="O669" s="24" t="e">
        <v>#N/A</v>
      </c>
      <c r="P669" s="24" t="e">
        <v>#N/A</v>
      </c>
      <c r="Q669" s="24" t="e">
        <v>#N/A</v>
      </c>
      <c r="R669" s="24" t="e">
        <v>#N/A</v>
      </c>
      <c r="S669" s="24" t="e">
        <v>#N/A</v>
      </c>
      <c r="T669" s="24" t="e">
        <v>#N/A</v>
      </c>
    </row>
    <row r="670" ht="15.75" customHeight="1">
      <c r="A670" s="24">
        <v>667.0</v>
      </c>
      <c r="K670" s="24" t="e">
        <v>#N/A</v>
      </c>
      <c r="L670" s="24" t="e">
        <v>#N/A</v>
      </c>
      <c r="M670" s="24" t="e">
        <v>#N/A</v>
      </c>
      <c r="N670" s="24" t="e">
        <v>#N/A</v>
      </c>
      <c r="O670" s="24" t="e">
        <v>#N/A</v>
      </c>
      <c r="P670" s="24" t="e">
        <v>#N/A</v>
      </c>
      <c r="Q670" s="24" t="e">
        <v>#N/A</v>
      </c>
      <c r="R670" s="24" t="e">
        <v>#N/A</v>
      </c>
      <c r="S670" s="24" t="e">
        <v>#N/A</v>
      </c>
      <c r="T670" s="24" t="e">
        <v>#N/A</v>
      </c>
    </row>
    <row r="671" ht="15.75" customHeight="1">
      <c r="A671" s="24">
        <v>668.0</v>
      </c>
      <c r="K671" s="24" t="e">
        <v>#N/A</v>
      </c>
      <c r="L671" s="24" t="e">
        <v>#N/A</v>
      </c>
      <c r="M671" s="24" t="e">
        <v>#N/A</v>
      </c>
      <c r="N671" s="24" t="e">
        <v>#N/A</v>
      </c>
      <c r="O671" s="24" t="e">
        <v>#N/A</v>
      </c>
      <c r="P671" s="24" t="e">
        <v>#N/A</v>
      </c>
      <c r="Q671" s="24" t="e">
        <v>#N/A</v>
      </c>
      <c r="R671" s="24" t="e">
        <v>#N/A</v>
      </c>
      <c r="S671" s="24" t="e">
        <v>#N/A</v>
      </c>
      <c r="T671" s="24" t="e">
        <v>#N/A</v>
      </c>
    </row>
    <row r="672" ht="15.75" customHeight="1">
      <c r="A672" s="24">
        <v>669.0</v>
      </c>
      <c r="K672" s="24" t="e">
        <v>#N/A</v>
      </c>
      <c r="L672" s="24" t="e">
        <v>#N/A</v>
      </c>
      <c r="M672" s="24" t="e">
        <v>#N/A</v>
      </c>
      <c r="N672" s="24" t="e">
        <v>#N/A</v>
      </c>
      <c r="O672" s="24" t="e">
        <v>#N/A</v>
      </c>
      <c r="P672" s="24" t="e">
        <v>#N/A</v>
      </c>
      <c r="Q672" s="24" t="e">
        <v>#N/A</v>
      </c>
      <c r="R672" s="24" t="e">
        <v>#N/A</v>
      </c>
      <c r="S672" s="24" t="e">
        <v>#N/A</v>
      </c>
      <c r="T672" s="24" t="e">
        <v>#N/A</v>
      </c>
    </row>
    <row r="673" ht="15.75" customHeight="1">
      <c r="A673" s="24">
        <v>670.0</v>
      </c>
      <c r="K673" s="24" t="e">
        <v>#N/A</v>
      </c>
      <c r="L673" s="24" t="e">
        <v>#N/A</v>
      </c>
      <c r="M673" s="24" t="e">
        <v>#N/A</v>
      </c>
      <c r="N673" s="24" t="e">
        <v>#N/A</v>
      </c>
      <c r="O673" s="24" t="e">
        <v>#N/A</v>
      </c>
      <c r="P673" s="24" t="e">
        <v>#N/A</v>
      </c>
      <c r="Q673" s="24" t="e">
        <v>#N/A</v>
      </c>
      <c r="R673" s="24" t="e">
        <v>#N/A</v>
      </c>
      <c r="S673" s="24" t="e">
        <v>#N/A</v>
      </c>
      <c r="T673" s="24" t="e">
        <v>#N/A</v>
      </c>
    </row>
    <row r="674" ht="15.75" customHeight="1">
      <c r="A674" s="24">
        <v>671.0</v>
      </c>
      <c r="K674" s="24" t="e">
        <v>#N/A</v>
      </c>
      <c r="L674" s="24" t="e">
        <v>#N/A</v>
      </c>
      <c r="M674" s="24" t="e">
        <v>#N/A</v>
      </c>
      <c r="N674" s="24" t="e">
        <v>#N/A</v>
      </c>
      <c r="O674" s="24" t="e">
        <v>#N/A</v>
      </c>
      <c r="P674" s="24" t="e">
        <v>#N/A</v>
      </c>
      <c r="Q674" s="24" t="e">
        <v>#N/A</v>
      </c>
      <c r="R674" s="24" t="e">
        <v>#N/A</v>
      </c>
      <c r="S674" s="24" t="e">
        <v>#N/A</v>
      </c>
      <c r="T674" s="24" t="e">
        <v>#N/A</v>
      </c>
    </row>
    <row r="675" ht="15.75" customHeight="1">
      <c r="A675" s="24">
        <v>672.0</v>
      </c>
      <c r="K675" s="24" t="e">
        <v>#N/A</v>
      </c>
      <c r="L675" s="24" t="e">
        <v>#N/A</v>
      </c>
      <c r="M675" s="24" t="e">
        <v>#N/A</v>
      </c>
      <c r="N675" s="24" t="e">
        <v>#N/A</v>
      </c>
      <c r="O675" s="24" t="e">
        <v>#N/A</v>
      </c>
      <c r="P675" s="24" t="e">
        <v>#N/A</v>
      </c>
      <c r="Q675" s="24" t="e">
        <v>#N/A</v>
      </c>
      <c r="R675" s="24" t="e">
        <v>#N/A</v>
      </c>
      <c r="S675" s="24" t="e">
        <v>#N/A</v>
      </c>
      <c r="T675" s="24" t="e">
        <v>#N/A</v>
      </c>
    </row>
    <row r="676" ht="15.75" customHeight="1">
      <c r="A676" s="24">
        <v>673.0</v>
      </c>
      <c r="K676" s="24" t="e">
        <v>#N/A</v>
      </c>
      <c r="L676" s="24" t="e">
        <v>#N/A</v>
      </c>
      <c r="M676" s="24" t="e">
        <v>#N/A</v>
      </c>
      <c r="N676" s="24" t="e">
        <v>#N/A</v>
      </c>
      <c r="O676" s="24" t="e">
        <v>#N/A</v>
      </c>
      <c r="P676" s="24" t="e">
        <v>#N/A</v>
      </c>
      <c r="Q676" s="24" t="e">
        <v>#N/A</v>
      </c>
      <c r="R676" s="24" t="e">
        <v>#N/A</v>
      </c>
      <c r="S676" s="24" t="e">
        <v>#N/A</v>
      </c>
      <c r="T676" s="24" t="e">
        <v>#N/A</v>
      </c>
    </row>
    <row r="677" ht="15.75" customHeight="1">
      <c r="A677" s="24">
        <v>674.0</v>
      </c>
      <c r="K677" s="24" t="e">
        <v>#N/A</v>
      </c>
      <c r="L677" s="24" t="e">
        <v>#N/A</v>
      </c>
      <c r="M677" s="24" t="e">
        <v>#N/A</v>
      </c>
      <c r="N677" s="24" t="e">
        <v>#N/A</v>
      </c>
      <c r="O677" s="24" t="e">
        <v>#N/A</v>
      </c>
      <c r="P677" s="24" t="e">
        <v>#N/A</v>
      </c>
      <c r="Q677" s="24" t="e">
        <v>#N/A</v>
      </c>
      <c r="R677" s="24" t="e">
        <v>#N/A</v>
      </c>
      <c r="S677" s="24" t="e">
        <v>#N/A</v>
      </c>
      <c r="T677" s="24" t="e">
        <v>#N/A</v>
      </c>
    </row>
    <row r="678" ht="15.75" customHeight="1">
      <c r="A678" s="24">
        <v>675.0</v>
      </c>
      <c r="K678" s="24" t="e">
        <v>#N/A</v>
      </c>
      <c r="L678" s="24" t="e">
        <v>#N/A</v>
      </c>
      <c r="M678" s="24" t="e">
        <v>#N/A</v>
      </c>
      <c r="N678" s="24" t="e">
        <v>#N/A</v>
      </c>
      <c r="O678" s="24" t="e">
        <v>#N/A</v>
      </c>
      <c r="P678" s="24" t="e">
        <v>#N/A</v>
      </c>
      <c r="Q678" s="24" t="e">
        <v>#N/A</v>
      </c>
      <c r="R678" s="24" t="e">
        <v>#N/A</v>
      </c>
      <c r="S678" s="24" t="e">
        <v>#N/A</v>
      </c>
      <c r="T678" s="24" t="e">
        <v>#N/A</v>
      </c>
    </row>
    <row r="679" ht="15.75" customHeight="1">
      <c r="A679" s="24">
        <v>676.0</v>
      </c>
      <c r="K679" s="24" t="e">
        <v>#N/A</v>
      </c>
      <c r="L679" s="24" t="e">
        <v>#N/A</v>
      </c>
      <c r="M679" s="24" t="e">
        <v>#N/A</v>
      </c>
      <c r="N679" s="24" t="e">
        <v>#N/A</v>
      </c>
      <c r="O679" s="24" t="e">
        <v>#N/A</v>
      </c>
      <c r="P679" s="24" t="e">
        <v>#N/A</v>
      </c>
      <c r="Q679" s="24" t="e">
        <v>#N/A</v>
      </c>
      <c r="R679" s="24" t="e">
        <v>#N/A</v>
      </c>
      <c r="S679" s="24" t="e">
        <v>#N/A</v>
      </c>
      <c r="T679" s="24" t="e">
        <v>#N/A</v>
      </c>
    </row>
    <row r="680" ht="15.75" customHeight="1">
      <c r="A680" s="24">
        <v>677.0</v>
      </c>
      <c r="K680" s="24" t="e">
        <v>#N/A</v>
      </c>
      <c r="L680" s="24" t="e">
        <v>#N/A</v>
      </c>
      <c r="M680" s="24" t="e">
        <v>#N/A</v>
      </c>
      <c r="N680" s="24" t="e">
        <v>#N/A</v>
      </c>
      <c r="O680" s="24" t="e">
        <v>#N/A</v>
      </c>
      <c r="P680" s="24" t="e">
        <v>#N/A</v>
      </c>
      <c r="Q680" s="24" t="e">
        <v>#N/A</v>
      </c>
      <c r="R680" s="24" t="e">
        <v>#N/A</v>
      </c>
      <c r="S680" s="24" t="e">
        <v>#N/A</v>
      </c>
      <c r="T680" s="24" t="e">
        <v>#N/A</v>
      </c>
    </row>
    <row r="681" ht="15.75" customHeight="1">
      <c r="A681" s="24">
        <v>678.0</v>
      </c>
      <c r="K681" s="24" t="e">
        <v>#N/A</v>
      </c>
      <c r="L681" s="24" t="e">
        <v>#N/A</v>
      </c>
      <c r="M681" s="24" t="e">
        <v>#N/A</v>
      </c>
      <c r="N681" s="24" t="e">
        <v>#N/A</v>
      </c>
      <c r="O681" s="24" t="e">
        <v>#N/A</v>
      </c>
      <c r="P681" s="24" t="e">
        <v>#N/A</v>
      </c>
      <c r="Q681" s="24" t="e">
        <v>#N/A</v>
      </c>
      <c r="R681" s="24" t="e">
        <v>#N/A</v>
      </c>
      <c r="S681" s="24" t="e">
        <v>#N/A</v>
      </c>
      <c r="T681" s="24" t="e">
        <v>#N/A</v>
      </c>
    </row>
    <row r="682" ht="15.75" customHeight="1">
      <c r="A682" s="24">
        <v>679.0</v>
      </c>
      <c r="K682" s="24" t="e">
        <v>#N/A</v>
      </c>
      <c r="L682" s="24" t="e">
        <v>#N/A</v>
      </c>
      <c r="M682" s="24" t="e">
        <v>#N/A</v>
      </c>
      <c r="N682" s="24" t="e">
        <v>#N/A</v>
      </c>
      <c r="O682" s="24" t="e">
        <v>#N/A</v>
      </c>
      <c r="P682" s="24" t="e">
        <v>#N/A</v>
      </c>
      <c r="Q682" s="24" t="e">
        <v>#N/A</v>
      </c>
      <c r="R682" s="24" t="e">
        <v>#N/A</v>
      </c>
      <c r="S682" s="24" t="e">
        <v>#N/A</v>
      </c>
      <c r="T682" s="24" t="e">
        <v>#N/A</v>
      </c>
    </row>
    <row r="683" ht="15.75" customHeight="1">
      <c r="A683" s="24">
        <v>680.0</v>
      </c>
      <c r="K683" s="24" t="e">
        <v>#N/A</v>
      </c>
      <c r="L683" s="24" t="e">
        <v>#N/A</v>
      </c>
      <c r="M683" s="24" t="e">
        <v>#N/A</v>
      </c>
      <c r="N683" s="24" t="e">
        <v>#N/A</v>
      </c>
      <c r="O683" s="24" t="e">
        <v>#N/A</v>
      </c>
      <c r="P683" s="24" t="e">
        <v>#N/A</v>
      </c>
      <c r="Q683" s="24" t="e">
        <v>#N/A</v>
      </c>
      <c r="R683" s="24" t="e">
        <v>#N/A</v>
      </c>
      <c r="S683" s="24" t="e">
        <v>#N/A</v>
      </c>
      <c r="T683" s="24" t="e">
        <v>#N/A</v>
      </c>
    </row>
    <row r="684" ht="15.75" customHeight="1">
      <c r="A684" s="24">
        <v>681.0</v>
      </c>
      <c r="K684" s="24" t="e">
        <v>#N/A</v>
      </c>
      <c r="L684" s="24" t="e">
        <v>#N/A</v>
      </c>
      <c r="M684" s="24" t="e">
        <v>#N/A</v>
      </c>
      <c r="N684" s="24" t="e">
        <v>#N/A</v>
      </c>
      <c r="O684" s="24" t="e">
        <v>#N/A</v>
      </c>
      <c r="P684" s="24" t="e">
        <v>#N/A</v>
      </c>
      <c r="Q684" s="24" t="e">
        <v>#N/A</v>
      </c>
      <c r="R684" s="24" t="e">
        <v>#N/A</v>
      </c>
      <c r="S684" s="24" t="e">
        <v>#N/A</v>
      </c>
      <c r="T684" s="24" t="e">
        <v>#N/A</v>
      </c>
    </row>
    <row r="685" ht="15.75" customHeight="1">
      <c r="A685" s="24">
        <v>682.0</v>
      </c>
      <c r="K685" s="24" t="e">
        <v>#N/A</v>
      </c>
      <c r="L685" s="24" t="e">
        <v>#N/A</v>
      </c>
      <c r="M685" s="24" t="e">
        <v>#N/A</v>
      </c>
      <c r="N685" s="24" t="e">
        <v>#N/A</v>
      </c>
      <c r="O685" s="24" t="e">
        <v>#N/A</v>
      </c>
      <c r="P685" s="24" t="e">
        <v>#N/A</v>
      </c>
      <c r="Q685" s="24" t="e">
        <v>#N/A</v>
      </c>
      <c r="R685" s="24" t="e">
        <v>#N/A</v>
      </c>
      <c r="S685" s="24" t="e">
        <v>#N/A</v>
      </c>
      <c r="T685" s="24" t="e">
        <v>#N/A</v>
      </c>
    </row>
    <row r="686" ht="15.75" customHeight="1">
      <c r="A686" s="24">
        <v>683.0</v>
      </c>
    </row>
    <row r="687" ht="15.75" customHeight="1">
      <c r="A687" s="24">
        <v>684.0</v>
      </c>
    </row>
    <row r="688" ht="15.75" customHeight="1">
      <c r="A688" s="24">
        <v>685.0</v>
      </c>
    </row>
    <row r="689" ht="15.75" customHeight="1">
      <c r="A689" s="24">
        <v>686.0</v>
      </c>
    </row>
    <row r="690" ht="15.75" customHeight="1">
      <c r="A690" s="24">
        <v>687.0</v>
      </c>
    </row>
    <row r="691" ht="15.75" customHeight="1">
      <c r="A691" s="24">
        <v>688.0</v>
      </c>
    </row>
    <row r="692" ht="15.75" customHeight="1">
      <c r="A692" s="24">
        <v>689.0</v>
      </c>
    </row>
    <row r="693" ht="15.75" customHeight="1">
      <c r="A693" s="24">
        <v>690.0</v>
      </c>
    </row>
    <row r="694" ht="15.75" customHeight="1">
      <c r="A694" s="24">
        <v>691.0</v>
      </c>
    </row>
    <row r="695" ht="15.75" customHeight="1">
      <c r="A695" s="24">
        <v>692.0</v>
      </c>
    </row>
    <row r="696" ht="15.75" customHeight="1">
      <c r="A696" s="24">
        <v>693.0</v>
      </c>
    </row>
    <row r="697" ht="15.75" customHeight="1">
      <c r="A697" s="24">
        <v>694.0</v>
      </c>
    </row>
    <row r="698" ht="15.75" customHeight="1">
      <c r="A698" s="24">
        <v>695.0</v>
      </c>
    </row>
    <row r="699" ht="15.75" customHeight="1">
      <c r="A699" s="24">
        <v>696.0</v>
      </c>
    </row>
    <row r="700" ht="15.75" customHeight="1">
      <c r="A700" s="24">
        <v>697.0</v>
      </c>
    </row>
    <row r="701" ht="15.75" customHeight="1">
      <c r="A701" s="24">
        <v>698.0</v>
      </c>
    </row>
    <row r="702" ht="15.75" customHeight="1">
      <c r="A702" s="24">
        <v>699.0</v>
      </c>
    </row>
    <row r="703" ht="15.75" customHeight="1">
      <c r="A703" s="24">
        <v>700.0</v>
      </c>
    </row>
    <row r="704" ht="15.75" customHeight="1">
      <c r="A704" s="24">
        <v>701.0</v>
      </c>
    </row>
    <row r="705" ht="15.75" customHeight="1">
      <c r="A705" s="24" t="s">
        <v>1585</v>
      </c>
    </row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2.5"/>
    <col customWidth="1" min="3" max="30" width="3.75"/>
    <col customWidth="1" min="31" max="32" width="15.0"/>
    <col customWidth="1" min="33" max="35" width="7.63"/>
  </cols>
  <sheetData>
    <row r="1">
      <c r="A1" s="27" t="s">
        <v>1607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H1" s="24" t="str">
        <f>MATCH(AI2,C3:AD3,0)</f>
        <v>#REF!</v>
      </c>
    </row>
    <row r="2">
      <c r="A2" s="28"/>
      <c r="B2" s="29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AF2" s="3"/>
      <c r="AH2" s="24" t="str">
        <f>'League Info'!M58</f>
        <v>#REF!</v>
      </c>
      <c r="AI2" s="24" t="str">
        <f>SUBSTITUTE(AH2,"FFC","")</f>
        <v>#REF!</v>
      </c>
    </row>
    <row r="3">
      <c r="A3" s="27">
        <v>1.0</v>
      </c>
      <c r="B3" s="29"/>
      <c r="C3" s="27" t="s">
        <v>1608</v>
      </c>
      <c r="D3" s="27" t="s">
        <v>1608</v>
      </c>
      <c r="E3" s="27" t="s">
        <v>1609</v>
      </c>
      <c r="F3" s="27" t="s">
        <v>1609</v>
      </c>
      <c r="G3" s="27" t="s">
        <v>1610</v>
      </c>
      <c r="H3" s="27" t="s">
        <v>1610</v>
      </c>
      <c r="I3" s="27" t="s">
        <v>1611</v>
      </c>
      <c r="J3" s="27" t="s">
        <v>1611</v>
      </c>
      <c r="K3" s="27" t="s">
        <v>1612</v>
      </c>
      <c r="L3" s="27" t="s">
        <v>1612</v>
      </c>
      <c r="M3" s="27" t="s">
        <v>1613</v>
      </c>
      <c r="N3" s="27" t="s">
        <v>1613</v>
      </c>
      <c r="O3" s="27" t="s">
        <v>1614</v>
      </c>
      <c r="P3" s="24" t="s">
        <v>1614</v>
      </c>
      <c r="Q3" s="24" t="s">
        <v>1615</v>
      </c>
      <c r="R3" s="24" t="s">
        <v>1615</v>
      </c>
      <c r="S3" s="24" t="s">
        <v>1616</v>
      </c>
      <c r="T3" s="24" t="s">
        <v>1616</v>
      </c>
      <c r="U3" s="24" t="s">
        <v>1617</v>
      </c>
      <c r="V3" s="24" t="s">
        <v>1617</v>
      </c>
      <c r="W3" s="24" t="s">
        <v>1618</v>
      </c>
      <c r="X3" s="24" t="s">
        <v>1618</v>
      </c>
      <c r="Y3" s="24" t="s">
        <v>1619</v>
      </c>
      <c r="Z3" s="24" t="s">
        <v>1619</v>
      </c>
      <c r="AA3" s="24" t="s">
        <v>1620</v>
      </c>
      <c r="AB3" s="24" t="s">
        <v>1620</v>
      </c>
      <c r="AC3" s="24" t="s">
        <v>1621</v>
      </c>
      <c r="AD3" s="24" t="s">
        <v>1621</v>
      </c>
      <c r="AF3" s="30" t="s">
        <v>1590</v>
      </c>
      <c r="AH3" s="24" t="s">
        <v>1622</v>
      </c>
      <c r="AI3" s="24" t="s">
        <v>1623</v>
      </c>
    </row>
    <row r="4">
      <c r="A4" s="28">
        <v>2.0</v>
      </c>
      <c r="B4" s="27" t="s">
        <v>16</v>
      </c>
      <c r="C4" s="27">
        <v>1.5</v>
      </c>
      <c r="D4" s="27">
        <v>0.8</v>
      </c>
      <c r="E4" s="27">
        <v>1.6</v>
      </c>
      <c r="F4" s="27">
        <v>0.8</v>
      </c>
      <c r="G4" s="27">
        <v>1.4</v>
      </c>
      <c r="H4" s="27">
        <v>0.6</v>
      </c>
      <c r="I4" s="27">
        <v>1.4</v>
      </c>
      <c r="J4" s="27">
        <v>0.7</v>
      </c>
      <c r="K4" s="27">
        <v>1.5</v>
      </c>
      <c r="L4" s="27">
        <v>0.7</v>
      </c>
      <c r="M4" s="27">
        <v>1.6</v>
      </c>
      <c r="N4" s="27">
        <v>0.8</v>
      </c>
      <c r="O4" s="27">
        <v>1.6</v>
      </c>
      <c r="P4" s="24">
        <v>0.8</v>
      </c>
      <c r="Q4" s="24">
        <v>1.6</v>
      </c>
      <c r="R4" s="24">
        <v>0.8</v>
      </c>
      <c r="S4" s="24">
        <v>1.5</v>
      </c>
      <c r="T4" s="24">
        <v>0.7</v>
      </c>
      <c r="U4" s="24">
        <v>1.4</v>
      </c>
      <c r="V4" s="24">
        <v>0.6</v>
      </c>
      <c r="W4" s="24">
        <v>1.3</v>
      </c>
      <c r="X4" s="24">
        <v>0.6</v>
      </c>
      <c r="Y4" s="24">
        <v>1.4</v>
      </c>
      <c r="Z4" s="24">
        <v>0.7</v>
      </c>
      <c r="AA4" s="24">
        <v>1.5</v>
      </c>
      <c r="AB4" s="24">
        <v>0.5</v>
      </c>
      <c r="AC4" s="24">
        <v>1.4</v>
      </c>
      <c r="AD4" s="24">
        <v>0.7</v>
      </c>
      <c r="AE4" s="24" t="s">
        <v>16</v>
      </c>
      <c r="AF4" s="3" t="s">
        <v>16</v>
      </c>
      <c r="AH4" s="24" t="str">
        <f t="shared" ref="AH4:AH298" si="1">INDEX($C4:$AD4,,$AH$1)</f>
        <v>#REF!</v>
      </c>
      <c r="AI4" s="3" t="str">
        <f t="shared" ref="AI4:AI298" si="2">INDEX($C4:$AD4,,$AH$1+1)</f>
        <v>#REF!</v>
      </c>
    </row>
    <row r="5">
      <c r="A5" s="28">
        <v>3.0</v>
      </c>
      <c r="B5" s="27" t="s">
        <v>19</v>
      </c>
      <c r="C5" s="27">
        <v>2.8</v>
      </c>
      <c r="D5" s="27">
        <v>0.9</v>
      </c>
      <c r="E5" s="27">
        <v>2.3</v>
      </c>
      <c r="F5" s="27">
        <v>0.7</v>
      </c>
      <c r="G5" s="27">
        <v>2.5</v>
      </c>
      <c r="H5" s="27">
        <v>0.7</v>
      </c>
      <c r="I5" s="27">
        <v>2.5</v>
      </c>
      <c r="J5" s="27">
        <v>0.9</v>
      </c>
      <c r="K5" s="27">
        <v>2.2</v>
      </c>
      <c r="L5" s="27">
        <v>0.8</v>
      </c>
      <c r="M5" s="27">
        <v>2.0</v>
      </c>
      <c r="N5" s="27">
        <v>0.9</v>
      </c>
      <c r="O5" s="27">
        <v>2.4</v>
      </c>
      <c r="P5" s="24">
        <v>0.8</v>
      </c>
      <c r="Q5" s="24">
        <v>2.4</v>
      </c>
      <c r="R5" s="24">
        <v>0.8</v>
      </c>
      <c r="S5" s="24">
        <v>2.3</v>
      </c>
      <c r="T5" s="24">
        <v>0.7</v>
      </c>
      <c r="U5" s="24">
        <v>2.1</v>
      </c>
      <c r="V5" s="24">
        <v>0.5</v>
      </c>
      <c r="W5" s="24">
        <v>2.2</v>
      </c>
      <c r="X5" s="24">
        <v>0.6</v>
      </c>
      <c r="Y5" s="24">
        <v>1.7</v>
      </c>
      <c r="Z5" s="24">
        <v>0.7</v>
      </c>
      <c r="AA5" s="24">
        <v>2.1</v>
      </c>
      <c r="AB5" s="24">
        <v>0.5</v>
      </c>
      <c r="AC5" s="24">
        <v>2.1</v>
      </c>
      <c r="AD5" s="24">
        <v>0.8</v>
      </c>
      <c r="AE5" s="24" t="s">
        <v>19</v>
      </c>
      <c r="AF5" s="3" t="s">
        <v>19</v>
      </c>
      <c r="AH5" s="3" t="str">
        <f t="shared" si="1"/>
        <v>#REF!</v>
      </c>
      <c r="AI5" s="3" t="str">
        <f t="shared" si="2"/>
        <v>#REF!</v>
      </c>
    </row>
    <row r="6">
      <c r="A6" s="28">
        <v>4.0</v>
      </c>
      <c r="B6" s="27" t="s">
        <v>26</v>
      </c>
      <c r="C6" s="27">
        <v>6.0</v>
      </c>
      <c r="D6" s="27">
        <v>2.4</v>
      </c>
      <c r="E6" s="27">
        <v>6.7</v>
      </c>
      <c r="F6" s="27">
        <v>1.5</v>
      </c>
      <c r="G6" s="27">
        <v>6.5</v>
      </c>
      <c r="H6" s="27">
        <v>1.9</v>
      </c>
      <c r="I6" s="27">
        <v>6.7</v>
      </c>
      <c r="J6" s="27">
        <v>2.1</v>
      </c>
      <c r="K6" s="27">
        <v>5.0</v>
      </c>
      <c r="L6" s="27">
        <v>1.5</v>
      </c>
      <c r="M6" s="27">
        <v>4.7</v>
      </c>
      <c r="N6" s="27">
        <v>1.8</v>
      </c>
      <c r="O6" s="27">
        <v>5.0</v>
      </c>
      <c r="P6" s="24">
        <v>1.4</v>
      </c>
      <c r="Q6" s="24">
        <v>5.0</v>
      </c>
      <c r="R6" s="24">
        <v>1.6</v>
      </c>
      <c r="S6" s="24">
        <v>5.7</v>
      </c>
      <c r="T6" s="24">
        <v>1.2</v>
      </c>
      <c r="U6" s="24">
        <v>5.9</v>
      </c>
      <c r="V6" s="24">
        <v>1.5</v>
      </c>
      <c r="W6" s="24">
        <v>6.1</v>
      </c>
      <c r="X6" s="24">
        <v>1.4</v>
      </c>
      <c r="Y6" s="24">
        <v>5.2</v>
      </c>
      <c r="Z6" s="24">
        <v>1.4</v>
      </c>
      <c r="AA6" s="24">
        <v>13.2</v>
      </c>
      <c r="AB6" s="24">
        <v>2.5</v>
      </c>
      <c r="AC6" s="24">
        <v>12.5</v>
      </c>
      <c r="AD6" s="24">
        <v>2.7</v>
      </c>
      <c r="AE6" s="24" t="s">
        <v>26</v>
      </c>
      <c r="AF6" s="3" t="s">
        <v>26</v>
      </c>
      <c r="AH6" s="3" t="str">
        <f t="shared" si="1"/>
        <v>#REF!</v>
      </c>
      <c r="AI6" s="3" t="str">
        <f t="shared" si="2"/>
        <v>#REF!</v>
      </c>
    </row>
    <row r="7">
      <c r="A7" s="28">
        <v>5.0</v>
      </c>
      <c r="B7" s="27" t="s">
        <v>33</v>
      </c>
      <c r="C7" s="27">
        <v>6.9</v>
      </c>
      <c r="D7" s="27">
        <v>3.5</v>
      </c>
      <c r="E7" s="27">
        <v>5.3</v>
      </c>
      <c r="F7" s="27">
        <v>1.8</v>
      </c>
      <c r="G7" s="27">
        <v>6.1</v>
      </c>
      <c r="H7" s="27">
        <v>3.2</v>
      </c>
      <c r="I7" s="27">
        <v>6.7</v>
      </c>
      <c r="J7" s="27">
        <v>3.9</v>
      </c>
      <c r="K7" s="27">
        <v>9.1</v>
      </c>
      <c r="L7" s="27">
        <v>5.6</v>
      </c>
      <c r="M7" s="27">
        <v>6.9</v>
      </c>
      <c r="N7" s="27">
        <v>1.6</v>
      </c>
      <c r="O7" s="27">
        <v>7.0</v>
      </c>
      <c r="P7" s="24">
        <v>1.5</v>
      </c>
      <c r="Q7" s="24">
        <v>10.1</v>
      </c>
      <c r="R7" s="24">
        <v>4.9</v>
      </c>
      <c r="S7" s="24">
        <v>4.9</v>
      </c>
      <c r="T7" s="24">
        <v>1.5</v>
      </c>
      <c r="U7" s="24">
        <v>5.2</v>
      </c>
      <c r="V7" s="24">
        <v>1.1</v>
      </c>
      <c r="W7" s="24">
        <v>5.0</v>
      </c>
      <c r="X7" s="24">
        <v>1.4</v>
      </c>
      <c r="Y7" s="24">
        <v>5.3</v>
      </c>
      <c r="Z7" s="24">
        <v>1.0</v>
      </c>
      <c r="AA7" s="24">
        <v>7.4</v>
      </c>
      <c r="AB7" s="24">
        <v>1.9</v>
      </c>
      <c r="AC7" s="24">
        <v>7.4</v>
      </c>
      <c r="AD7" s="24">
        <v>2.2</v>
      </c>
      <c r="AE7" s="24" t="s">
        <v>33</v>
      </c>
      <c r="AF7" s="3" t="s">
        <v>33</v>
      </c>
      <c r="AH7" s="3" t="str">
        <f t="shared" si="1"/>
        <v>#REF!</v>
      </c>
      <c r="AI7" s="3" t="str">
        <f t="shared" si="2"/>
        <v>#REF!</v>
      </c>
    </row>
    <row r="8">
      <c r="A8" s="28">
        <v>6.0</v>
      </c>
      <c r="B8" s="27" t="s">
        <v>22</v>
      </c>
      <c r="C8" s="27">
        <v>7.6</v>
      </c>
      <c r="D8" s="27">
        <v>5.0</v>
      </c>
      <c r="E8" s="27">
        <v>9.0</v>
      </c>
      <c r="F8" s="27">
        <v>5.1</v>
      </c>
      <c r="G8" s="27">
        <v>6.9</v>
      </c>
      <c r="H8" s="27">
        <v>4.4</v>
      </c>
      <c r="I8" s="27">
        <v>7.8</v>
      </c>
      <c r="J8" s="27">
        <v>5.1</v>
      </c>
      <c r="K8" s="27">
        <v>5.1</v>
      </c>
      <c r="L8" s="27">
        <v>2.9</v>
      </c>
      <c r="M8" s="27">
        <v>3.9</v>
      </c>
      <c r="N8" s="27">
        <v>1.3</v>
      </c>
      <c r="O8" s="27">
        <v>3.9</v>
      </c>
      <c r="P8" s="24">
        <v>1.4</v>
      </c>
      <c r="Q8" s="24">
        <v>5.0</v>
      </c>
      <c r="R8" s="24">
        <v>3.4</v>
      </c>
      <c r="S8" s="24">
        <v>3.0</v>
      </c>
      <c r="T8" s="24">
        <v>0.5</v>
      </c>
      <c r="U8" s="24">
        <v>2.9</v>
      </c>
      <c r="V8" s="24">
        <v>0.6</v>
      </c>
      <c r="W8" s="24">
        <v>2.9</v>
      </c>
      <c r="X8" s="24">
        <v>0.5</v>
      </c>
      <c r="Y8" s="24">
        <v>2.7</v>
      </c>
      <c r="Z8" s="24">
        <v>0.6</v>
      </c>
      <c r="AA8" s="24">
        <v>8.3</v>
      </c>
      <c r="AB8" s="24">
        <v>2.3</v>
      </c>
      <c r="AC8" s="24">
        <v>7.6</v>
      </c>
      <c r="AD8" s="24">
        <v>2.2</v>
      </c>
      <c r="AE8" s="24" t="s">
        <v>22</v>
      </c>
      <c r="AF8" s="3" t="s">
        <v>22</v>
      </c>
      <c r="AH8" s="3" t="str">
        <f t="shared" si="1"/>
        <v>#REF!</v>
      </c>
      <c r="AI8" s="3" t="str">
        <f t="shared" si="2"/>
        <v>#REF!</v>
      </c>
    </row>
    <row r="9">
      <c r="A9" s="28">
        <v>7.0</v>
      </c>
      <c r="B9" s="27" t="s">
        <v>35</v>
      </c>
      <c r="C9" s="27">
        <v>7.7</v>
      </c>
      <c r="D9" s="27">
        <v>5.2</v>
      </c>
      <c r="E9" s="27">
        <v>5.7</v>
      </c>
      <c r="F9" s="27">
        <v>1.4</v>
      </c>
      <c r="G9" s="27">
        <v>5.8</v>
      </c>
      <c r="H9" s="27">
        <v>1.5</v>
      </c>
      <c r="I9" s="27">
        <v>7.7</v>
      </c>
      <c r="J9" s="27">
        <v>5.5</v>
      </c>
      <c r="K9" s="27">
        <v>5.1</v>
      </c>
      <c r="L9" s="27">
        <v>1.1</v>
      </c>
      <c r="M9" s="27">
        <v>5.4</v>
      </c>
      <c r="N9" s="27">
        <v>1.7</v>
      </c>
      <c r="O9" s="27">
        <v>5.6</v>
      </c>
      <c r="P9" s="24">
        <v>1.4</v>
      </c>
      <c r="Q9" s="24">
        <v>4.9</v>
      </c>
      <c r="R9" s="24">
        <v>1.4</v>
      </c>
      <c r="S9" s="24">
        <v>6.9</v>
      </c>
      <c r="T9" s="24">
        <v>1.6</v>
      </c>
      <c r="U9" s="24">
        <v>6.5</v>
      </c>
      <c r="V9" s="24">
        <v>1.5</v>
      </c>
      <c r="W9" s="24">
        <v>6.6</v>
      </c>
      <c r="X9" s="24">
        <v>1.5</v>
      </c>
      <c r="Y9" s="24">
        <v>7.4</v>
      </c>
      <c r="Z9" s="24">
        <v>1.7</v>
      </c>
      <c r="AA9" s="24">
        <v>6.6</v>
      </c>
      <c r="AB9" s="24">
        <v>1.6</v>
      </c>
      <c r="AC9" s="24">
        <v>6.3</v>
      </c>
      <c r="AD9" s="24">
        <v>1.6</v>
      </c>
      <c r="AE9" s="24" t="s">
        <v>35</v>
      </c>
      <c r="AF9" s="3" t="s">
        <v>35</v>
      </c>
      <c r="AH9" s="3" t="str">
        <f t="shared" si="1"/>
        <v>#REF!</v>
      </c>
      <c r="AI9" s="3" t="str">
        <f t="shared" si="2"/>
        <v>#REF!</v>
      </c>
    </row>
    <row r="10">
      <c r="A10" s="28">
        <v>8.0</v>
      </c>
      <c r="B10" s="27" t="s">
        <v>30</v>
      </c>
      <c r="C10" s="27">
        <v>8.1</v>
      </c>
      <c r="D10" s="27">
        <v>5.8</v>
      </c>
      <c r="E10" s="27">
        <v>4.8</v>
      </c>
      <c r="F10" s="27">
        <v>1.2</v>
      </c>
      <c r="G10" s="27">
        <v>7.1</v>
      </c>
      <c r="H10" s="27">
        <v>5.3</v>
      </c>
      <c r="I10" s="27">
        <v>8.2</v>
      </c>
      <c r="J10" s="27">
        <v>6.0</v>
      </c>
      <c r="K10" s="27">
        <v>5.2</v>
      </c>
      <c r="L10" s="27">
        <v>1.5</v>
      </c>
      <c r="M10" s="27">
        <v>5.5</v>
      </c>
      <c r="N10" s="27">
        <v>1.3</v>
      </c>
      <c r="O10" s="27">
        <v>5.5</v>
      </c>
      <c r="P10" s="24">
        <v>1.2</v>
      </c>
      <c r="Q10" s="24">
        <v>6.0</v>
      </c>
      <c r="R10" s="24">
        <v>1.7</v>
      </c>
      <c r="S10" s="24">
        <v>4.6</v>
      </c>
      <c r="T10" s="24">
        <v>1.0</v>
      </c>
      <c r="U10" s="24">
        <v>4.4</v>
      </c>
      <c r="V10" s="24">
        <v>0.8</v>
      </c>
      <c r="W10" s="24">
        <v>4.4</v>
      </c>
      <c r="X10" s="24">
        <v>0.8</v>
      </c>
      <c r="Y10" s="24">
        <v>4.2</v>
      </c>
      <c r="Z10" s="24">
        <v>0.5</v>
      </c>
      <c r="AA10" s="24">
        <v>5.1</v>
      </c>
      <c r="AB10" s="24">
        <v>1.4</v>
      </c>
      <c r="AC10" s="24">
        <v>5.0</v>
      </c>
      <c r="AD10" s="24">
        <v>1.3</v>
      </c>
      <c r="AE10" s="24" t="s">
        <v>30</v>
      </c>
      <c r="AF10" s="3" t="s">
        <v>30</v>
      </c>
      <c r="AH10" s="3" t="str">
        <f t="shared" si="1"/>
        <v>#REF!</v>
      </c>
      <c r="AI10" s="3" t="str">
        <f t="shared" si="2"/>
        <v>#REF!</v>
      </c>
    </row>
    <row r="11">
      <c r="A11" s="28">
        <v>9.0</v>
      </c>
      <c r="B11" s="27" t="s">
        <v>38</v>
      </c>
      <c r="C11" s="27">
        <v>9.3</v>
      </c>
      <c r="D11" s="27">
        <v>3.1</v>
      </c>
      <c r="E11" s="27">
        <v>9.3</v>
      </c>
      <c r="F11" s="27">
        <v>2.1</v>
      </c>
      <c r="G11" s="27">
        <v>9.5</v>
      </c>
      <c r="H11" s="27">
        <v>2.8</v>
      </c>
      <c r="I11" s="27">
        <v>9.8</v>
      </c>
      <c r="J11" s="27">
        <v>2.8</v>
      </c>
      <c r="K11" s="27">
        <v>13.4</v>
      </c>
      <c r="L11" s="27">
        <v>3.7</v>
      </c>
      <c r="M11" s="27">
        <v>12.0</v>
      </c>
      <c r="N11" s="27">
        <v>2.6</v>
      </c>
      <c r="O11" s="27">
        <v>12.7</v>
      </c>
      <c r="P11" s="24">
        <v>2.5</v>
      </c>
      <c r="Q11" s="24">
        <v>11.7</v>
      </c>
      <c r="R11" s="24">
        <v>4.0</v>
      </c>
      <c r="S11" s="24">
        <v>8.1</v>
      </c>
      <c r="T11" s="24">
        <v>1.7</v>
      </c>
      <c r="U11" s="24">
        <v>8.2</v>
      </c>
      <c r="V11" s="24">
        <v>1.8</v>
      </c>
      <c r="W11" s="24">
        <v>8.3</v>
      </c>
      <c r="X11" s="24">
        <v>1.4</v>
      </c>
      <c r="Y11" s="24">
        <v>7.7</v>
      </c>
      <c r="Z11" s="24">
        <v>1.4</v>
      </c>
      <c r="AA11" s="24">
        <v>9.7</v>
      </c>
      <c r="AB11" s="24">
        <v>1.4</v>
      </c>
      <c r="AC11" s="24">
        <v>9.4</v>
      </c>
      <c r="AD11" s="24">
        <v>2.2</v>
      </c>
      <c r="AE11" s="24" t="s">
        <v>38</v>
      </c>
      <c r="AF11" s="3" t="s">
        <v>38</v>
      </c>
      <c r="AH11" s="3" t="str">
        <f t="shared" si="1"/>
        <v>#REF!</v>
      </c>
      <c r="AI11" s="3" t="str">
        <f t="shared" si="2"/>
        <v>#REF!</v>
      </c>
    </row>
    <row r="12">
      <c r="A12" s="28">
        <v>10.0</v>
      </c>
      <c r="B12" s="27" t="s">
        <v>43</v>
      </c>
      <c r="C12" s="27">
        <v>10.1</v>
      </c>
      <c r="D12" s="27">
        <v>3.0</v>
      </c>
      <c r="E12" s="27">
        <v>9.1</v>
      </c>
      <c r="F12" s="27">
        <v>2.1</v>
      </c>
      <c r="G12" s="27">
        <v>10.5</v>
      </c>
      <c r="H12" s="27">
        <v>2.8</v>
      </c>
      <c r="I12" s="27">
        <v>10.6</v>
      </c>
      <c r="J12" s="27">
        <v>2.8</v>
      </c>
      <c r="K12" s="27">
        <v>10.6</v>
      </c>
      <c r="L12" s="27">
        <v>2.3</v>
      </c>
      <c r="M12" s="27">
        <v>10.2</v>
      </c>
      <c r="N12" s="27">
        <v>2.0</v>
      </c>
      <c r="O12" s="27">
        <v>10.5</v>
      </c>
      <c r="P12" s="24">
        <v>2.2</v>
      </c>
      <c r="Q12" s="24">
        <v>11.3</v>
      </c>
      <c r="R12" s="24">
        <v>3.0</v>
      </c>
      <c r="S12" s="24">
        <v>10.9</v>
      </c>
      <c r="T12" s="24">
        <v>1.8</v>
      </c>
      <c r="U12" s="24">
        <v>11.0</v>
      </c>
      <c r="V12" s="24">
        <v>2.4</v>
      </c>
      <c r="W12" s="24">
        <v>11.7</v>
      </c>
      <c r="X12" s="24">
        <v>2.1</v>
      </c>
      <c r="Y12" s="24">
        <v>11.1</v>
      </c>
      <c r="Z12" s="24">
        <v>2.1</v>
      </c>
      <c r="AA12" s="24">
        <v>19.5</v>
      </c>
      <c r="AB12" s="24">
        <v>4.1</v>
      </c>
      <c r="AC12" s="24">
        <v>20.5</v>
      </c>
      <c r="AD12" s="24">
        <v>4.1</v>
      </c>
      <c r="AE12" s="24" t="s">
        <v>43</v>
      </c>
      <c r="AF12" s="3" t="s">
        <v>43</v>
      </c>
      <c r="AH12" s="3" t="str">
        <f t="shared" si="1"/>
        <v>#REF!</v>
      </c>
      <c r="AI12" s="3" t="str">
        <f t="shared" si="2"/>
        <v>#REF!</v>
      </c>
    </row>
    <row r="13">
      <c r="A13" s="28">
        <v>11.0</v>
      </c>
      <c r="B13" s="27" t="s">
        <v>49</v>
      </c>
      <c r="C13" s="27">
        <v>10.8</v>
      </c>
      <c r="D13" s="27">
        <v>2.6</v>
      </c>
      <c r="E13" s="27">
        <v>10.9</v>
      </c>
      <c r="F13" s="27">
        <v>2.5</v>
      </c>
      <c r="G13" s="27">
        <v>10.6</v>
      </c>
      <c r="H13" s="27">
        <v>2.7</v>
      </c>
      <c r="I13" s="27">
        <v>9.5</v>
      </c>
      <c r="J13" s="27">
        <v>2.8</v>
      </c>
      <c r="K13" s="27">
        <v>7.9</v>
      </c>
      <c r="L13" s="27">
        <v>1.4</v>
      </c>
      <c r="M13" s="27">
        <v>8.2</v>
      </c>
      <c r="N13" s="27">
        <v>1.5</v>
      </c>
      <c r="O13" s="27">
        <v>8.0</v>
      </c>
      <c r="P13" s="24">
        <v>1.6</v>
      </c>
      <c r="Q13" s="24">
        <v>7.1</v>
      </c>
      <c r="R13" s="24">
        <v>1.6</v>
      </c>
      <c r="S13" s="24">
        <v>8.5</v>
      </c>
      <c r="T13" s="24">
        <v>1.5</v>
      </c>
      <c r="U13" s="24">
        <v>9.2</v>
      </c>
      <c r="V13" s="24">
        <v>1.7</v>
      </c>
      <c r="W13" s="24">
        <v>9.0</v>
      </c>
      <c r="X13" s="24">
        <v>1.5</v>
      </c>
      <c r="Y13" s="24">
        <v>8.5</v>
      </c>
      <c r="Z13" s="24">
        <v>1.5</v>
      </c>
      <c r="AA13" s="24">
        <v>15.0</v>
      </c>
      <c r="AB13" s="24">
        <v>2.6</v>
      </c>
      <c r="AC13" s="24">
        <v>15.2</v>
      </c>
      <c r="AD13" s="24">
        <v>2.8</v>
      </c>
      <c r="AE13" s="24" t="s">
        <v>49</v>
      </c>
      <c r="AF13" s="3" t="s">
        <v>49</v>
      </c>
      <c r="AH13" s="3" t="str">
        <f t="shared" si="1"/>
        <v>#REF!</v>
      </c>
      <c r="AI13" s="3" t="str">
        <f t="shared" si="2"/>
        <v>#REF!</v>
      </c>
    </row>
    <row r="14">
      <c r="A14" s="28">
        <v>12.0</v>
      </c>
      <c r="B14" s="27" t="s">
        <v>72</v>
      </c>
      <c r="C14" s="27">
        <v>11.1</v>
      </c>
      <c r="D14" s="27">
        <v>3.3</v>
      </c>
      <c r="E14" s="27">
        <v>10.1</v>
      </c>
      <c r="F14" s="27">
        <v>2.4</v>
      </c>
      <c r="G14" s="27">
        <v>10.8</v>
      </c>
      <c r="H14" s="27">
        <v>3.0</v>
      </c>
      <c r="I14" s="27">
        <v>11.4</v>
      </c>
      <c r="J14" s="27">
        <v>3.1</v>
      </c>
      <c r="K14" s="27">
        <v>27.3</v>
      </c>
      <c r="L14" s="27">
        <v>9.2</v>
      </c>
      <c r="M14" s="27">
        <v>22.8</v>
      </c>
      <c r="N14" s="27">
        <v>6.3</v>
      </c>
      <c r="O14" s="27">
        <v>23.6</v>
      </c>
      <c r="P14" s="24">
        <v>6.9</v>
      </c>
      <c r="Q14" s="24">
        <v>29.7</v>
      </c>
      <c r="R14" s="24">
        <v>7.9</v>
      </c>
      <c r="S14" s="24">
        <v>28.2</v>
      </c>
      <c r="T14" s="24">
        <v>6.3</v>
      </c>
      <c r="U14" s="24">
        <v>28.2</v>
      </c>
      <c r="V14" s="24">
        <v>5.8</v>
      </c>
      <c r="W14" s="24">
        <v>28.1</v>
      </c>
      <c r="X14" s="24">
        <v>6.2</v>
      </c>
      <c r="Y14" s="24">
        <v>29.7</v>
      </c>
      <c r="Z14" s="24">
        <v>5.0</v>
      </c>
      <c r="AA14" s="24">
        <v>40.0</v>
      </c>
      <c r="AB14" s="24">
        <v>9.0</v>
      </c>
      <c r="AC14" s="24">
        <v>41.3</v>
      </c>
      <c r="AD14" s="24">
        <v>8.8</v>
      </c>
      <c r="AE14" s="24" t="s">
        <v>72</v>
      </c>
      <c r="AF14" s="3" t="s">
        <v>72</v>
      </c>
      <c r="AH14" s="3" t="str">
        <f t="shared" si="1"/>
        <v>#REF!</v>
      </c>
      <c r="AI14" s="3" t="str">
        <f t="shared" si="2"/>
        <v>#REF!</v>
      </c>
    </row>
    <row r="15">
      <c r="A15" s="28">
        <v>13.0</v>
      </c>
      <c r="B15" s="27" t="s">
        <v>46</v>
      </c>
      <c r="C15" s="27">
        <v>11.9</v>
      </c>
      <c r="D15" s="27">
        <v>3.0</v>
      </c>
      <c r="E15" s="27">
        <v>12.8</v>
      </c>
      <c r="F15" s="27">
        <v>3.1</v>
      </c>
      <c r="G15" s="27">
        <v>11.4</v>
      </c>
      <c r="H15" s="27">
        <v>3.0</v>
      </c>
      <c r="I15" s="27">
        <v>10.7</v>
      </c>
      <c r="J15" s="27">
        <v>3.0</v>
      </c>
      <c r="K15" s="27">
        <v>10.2</v>
      </c>
      <c r="L15" s="27">
        <v>1.7</v>
      </c>
      <c r="M15" s="27">
        <v>10.7</v>
      </c>
      <c r="N15" s="27">
        <v>1.9</v>
      </c>
      <c r="O15" s="27">
        <v>10.7</v>
      </c>
      <c r="P15" s="24">
        <v>2.2</v>
      </c>
      <c r="Q15" s="24">
        <v>9.3</v>
      </c>
      <c r="R15" s="24">
        <v>2.1</v>
      </c>
      <c r="S15" s="24">
        <v>10.4</v>
      </c>
      <c r="T15" s="24">
        <v>2.3</v>
      </c>
      <c r="U15" s="24">
        <v>10.5</v>
      </c>
      <c r="V15" s="24">
        <v>2.1</v>
      </c>
      <c r="W15" s="24">
        <v>10.8</v>
      </c>
      <c r="X15" s="24">
        <v>1.8</v>
      </c>
      <c r="Y15" s="24">
        <v>9.8</v>
      </c>
      <c r="Z15" s="24">
        <v>2.1</v>
      </c>
      <c r="AA15" s="24">
        <v>16.1</v>
      </c>
      <c r="AB15" s="24">
        <v>2.4</v>
      </c>
      <c r="AC15" s="24">
        <v>16.0</v>
      </c>
      <c r="AD15" s="24">
        <v>2.9</v>
      </c>
      <c r="AE15" s="24" t="s">
        <v>46</v>
      </c>
      <c r="AF15" s="3" t="s">
        <v>46</v>
      </c>
      <c r="AH15" s="3" t="str">
        <f t="shared" si="1"/>
        <v>#REF!</v>
      </c>
      <c r="AI15" s="3" t="str">
        <f t="shared" si="2"/>
        <v>#REF!</v>
      </c>
    </row>
    <row r="16">
      <c r="A16" s="28">
        <v>14.0</v>
      </c>
      <c r="B16" s="27" t="s">
        <v>40</v>
      </c>
      <c r="C16" s="27">
        <v>12.8</v>
      </c>
      <c r="D16" s="27">
        <v>2.5</v>
      </c>
      <c r="E16" s="27">
        <v>12.8</v>
      </c>
      <c r="F16" s="27">
        <v>3.2</v>
      </c>
      <c r="G16" s="27">
        <v>11.9</v>
      </c>
      <c r="H16" s="27">
        <v>3.1</v>
      </c>
      <c r="I16" s="27">
        <v>12.8</v>
      </c>
      <c r="J16" s="27">
        <v>3.3</v>
      </c>
      <c r="K16" s="27">
        <v>9.6</v>
      </c>
      <c r="L16" s="27">
        <v>2.3</v>
      </c>
      <c r="M16" s="27">
        <v>8.6</v>
      </c>
      <c r="N16" s="27">
        <v>1.8</v>
      </c>
      <c r="O16" s="27">
        <v>8.4</v>
      </c>
      <c r="P16" s="24">
        <v>1.8</v>
      </c>
      <c r="Q16" s="24">
        <v>9.1</v>
      </c>
      <c r="R16" s="24">
        <v>2.7</v>
      </c>
      <c r="S16" s="24">
        <v>13.0</v>
      </c>
      <c r="T16" s="24">
        <v>2.4</v>
      </c>
      <c r="U16" s="24">
        <v>13.1</v>
      </c>
      <c r="V16" s="24">
        <v>2.5</v>
      </c>
      <c r="W16" s="24">
        <v>13.4</v>
      </c>
      <c r="X16" s="24">
        <v>2.7</v>
      </c>
      <c r="Y16" s="24">
        <v>12.8</v>
      </c>
      <c r="Z16" s="24">
        <v>2.8</v>
      </c>
      <c r="AA16" s="24">
        <v>12.4</v>
      </c>
      <c r="AB16" s="24">
        <v>2.5</v>
      </c>
      <c r="AC16" s="24">
        <v>12.3</v>
      </c>
      <c r="AD16" s="24">
        <v>2.3</v>
      </c>
      <c r="AE16" s="24" t="s">
        <v>40</v>
      </c>
      <c r="AF16" s="3" t="s">
        <v>40</v>
      </c>
      <c r="AH16" s="3" t="str">
        <f t="shared" si="1"/>
        <v>#REF!</v>
      </c>
      <c r="AI16" s="3" t="str">
        <f t="shared" si="2"/>
        <v>#REF!</v>
      </c>
    </row>
    <row r="17">
      <c r="A17" s="28">
        <v>15.0</v>
      </c>
      <c r="B17" s="27" t="s">
        <v>67</v>
      </c>
      <c r="C17" s="27">
        <v>13.0</v>
      </c>
      <c r="D17" s="27">
        <v>3.5</v>
      </c>
      <c r="E17" s="27">
        <v>16.3</v>
      </c>
      <c r="F17" s="27">
        <v>3.0</v>
      </c>
      <c r="G17" s="27">
        <v>14.7</v>
      </c>
      <c r="H17" s="27">
        <v>2.9</v>
      </c>
      <c r="I17" s="27">
        <v>12.2</v>
      </c>
      <c r="J17" s="27">
        <v>3.3</v>
      </c>
      <c r="K17" s="27">
        <v>12.7</v>
      </c>
      <c r="L17" s="27">
        <v>3.4</v>
      </c>
      <c r="M17" s="27">
        <v>15.0</v>
      </c>
      <c r="N17" s="27">
        <v>2.9</v>
      </c>
      <c r="O17" s="27">
        <v>14.5</v>
      </c>
      <c r="P17" s="24">
        <v>2.7</v>
      </c>
      <c r="Q17" s="24">
        <v>11.3</v>
      </c>
      <c r="R17" s="24">
        <v>3.4</v>
      </c>
      <c r="S17" s="24">
        <v>9.8</v>
      </c>
      <c r="T17" s="24">
        <v>1.8</v>
      </c>
      <c r="U17" s="24">
        <v>10.5</v>
      </c>
      <c r="V17" s="24">
        <v>1.5</v>
      </c>
      <c r="W17" s="24">
        <v>10.4</v>
      </c>
      <c r="X17" s="24">
        <v>2.2</v>
      </c>
      <c r="Y17" s="24">
        <v>9.6</v>
      </c>
      <c r="Z17" s="24">
        <v>1.2</v>
      </c>
      <c r="AA17" s="24">
        <v>11.2</v>
      </c>
      <c r="AB17" s="24">
        <v>2.5</v>
      </c>
      <c r="AC17" s="24">
        <v>11.0</v>
      </c>
      <c r="AD17" s="24">
        <v>1.9</v>
      </c>
      <c r="AE17" s="24" t="s">
        <v>67</v>
      </c>
      <c r="AF17" s="3" t="s">
        <v>67</v>
      </c>
      <c r="AH17" s="3" t="str">
        <f t="shared" si="1"/>
        <v>#REF!</v>
      </c>
      <c r="AI17" s="3" t="str">
        <f t="shared" si="2"/>
        <v>#REF!</v>
      </c>
    </row>
    <row r="18">
      <c r="A18" s="28">
        <v>16.0</v>
      </c>
      <c r="B18" s="27" t="s">
        <v>52</v>
      </c>
      <c r="C18" s="27">
        <v>13.4</v>
      </c>
      <c r="D18" s="27">
        <v>2.7</v>
      </c>
      <c r="E18" s="27">
        <v>12.5</v>
      </c>
      <c r="F18" s="27">
        <v>2.5</v>
      </c>
      <c r="G18" s="27">
        <v>13.2</v>
      </c>
      <c r="H18" s="27">
        <v>2.8</v>
      </c>
      <c r="I18" s="27">
        <v>13.2</v>
      </c>
      <c r="J18" s="27">
        <v>2.7</v>
      </c>
      <c r="K18" s="27">
        <v>16.8</v>
      </c>
      <c r="L18" s="27">
        <v>2.4</v>
      </c>
      <c r="M18" s="27">
        <v>16.4</v>
      </c>
      <c r="N18" s="27">
        <v>2.5</v>
      </c>
      <c r="O18" s="27">
        <v>15.6</v>
      </c>
      <c r="P18" s="24">
        <v>2.7</v>
      </c>
      <c r="Q18" s="24">
        <v>16.4</v>
      </c>
      <c r="R18" s="24">
        <v>2.3</v>
      </c>
      <c r="S18" s="24">
        <v>15.3</v>
      </c>
      <c r="T18" s="24">
        <v>3.0</v>
      </c>
      <c r="U18" s="24">
        <v>14.9</v>
      </c>
      <c r="V18" s="24">
        <v>2.7</v>
      </c>
      <c r="W18" s="24">
        <v>14.9</v>
      </c>
      <c r="X18" s="24">
        <v>2.7</v>
      </c>
      <c r="Y18" s="24">
        <v>14.8</v>
      </c>
      <c r="Z18" s="24">
        <v>2.9</v>
      </c>
      <c r="AA18" s="24">
        <v>14.4</v>
      </c>
      <c r="AB18" s="24">
        <v>1.9</v>
      </c>
      <c r="AC18" s="24">
        <v>14.9</v>
      </c>
      <c r="AD18" s="24">
        <v>2.4</v>
      </c>
      <c r="AE18" s="24" t="s">
        <v>52</v>
      </c>
      <c r="AF18" s="3" t="s">
        <v>52</v>
      </c>
      <c r="AH18" s="3" t="str">
        <f t="shared" si="1"/>
        <v>#REF!</v>
      </c>
      <c r="AI18" s="3" t="str">
        <f t="shared" si="2"/>
        <v>#REF!</v>
      </c>
    </row>
    <row r="19">
      <c r="A19" s="28">
        <v>17.0</v>
      </c>
      <c r="B19" s="27" t="s">
        <v>65</v>
      </c>
      <c r="C19" s="27">
        <v>13.6</v>
      </c>
      <c r="D19" s="27">
        <v>2.5</v>
      </c>
      <c r="E19" s="27">
        <v>12.9</v>
      </c>
      <c r="F19" s="27">
        <v>2.5</v>
      </c>
      <c r="G19" s="27">
        <v>12.8</v>
      </c>
      <c r="H19" s="27">
        <v>2.5</v>
      </c>
      <c r="I19" s="27">
        <v>13.7</v>
      </c>
      <c r="J19" s="27">
        <v>3.0</v>
      </c>
      <c r="K19" s="27">
        <v>17.2</v>
      </c>
      <c r="L19" s="27">
        <v>5.7</v>
      </c>
      <c r="M19" s="27">
        <v>14.1</v>
      </c>
      <c r="N19" s="27">
        <v>2.7</v>
      </c>
      <c r="O19" s="27">
        <v>14.2</v>
      </c>
      <c r="P19" s="24">
        <v>2.4</v>
      </c>
      <c r="Q19" s="24">
        <v>13.6</v>
      </c>
      <c r="R19" s="24">
        <v>5.0</v>
      </c>
      <c r="S19" s="24">
        <v>17.5</v>
      </c>
      <c r="T19" s="24">
        <v>4.5</v>
      </c>
      <c r="U19" s="24">
        <v>17.6</v>
      </c>
      <c r="V19" s="24">
        <v>3.4</v>
      </c>
      <c r="W19" s="24">
        <v>17.0</v>
      </c>
      <c r="X19" s="24">
        <v>3.3</v>
      </c>
      <c r="Y19" s="24">
        <v>18.6</v>
      </c>
      <c r="Z19" s="24">
        <v>3.0</v>
      </c>
      <c r="AA19" s="24">
        <v>28.6</v>
      </c>
      <c r="AB19" s="24">
        <v>5.5</v>
      </c>
      <c r="AC19" s="24">
        <v>28.1</v>
      </c>
      <c r="AD19" s="24">
        <v>5.8</v>
      </c>
      <c r="AE19" s="24" t="s">
        <v>65</v>
      </c>
      <c r="AF19" s="3" t="s">
        <v>65</v>
      </c>
      <c r="AH19" s="3" t="str">
        <f t="shared" si="1"/>
        <v>#REF!</v>
      </c>
      <c r="AI19" s="3" t="str">
        <f t="shared" si="2"/>
        <v>#REF!</v>
      </c>
    </row>
    <row r="20">
      <c r="A20" s="28">
        <v>18.0</v>
      </c>
      <c r="B20" s="27" t="s">
        <v>80</v>
      </c>
      <c r="C20" s="27">
        <v>16.2</v>
      </c>
      <c r="D20" s="27">
        <v>3.2</v>
      </c>
      <c r="E20" s="27">
        <v>15.9</v>
      </c>
      <c r="F20" s="27">
        <v>2.9</v>
      </c>
      <c r="G20" s="27">
        <v>16.2</v>
      </c>
      <c r="H20" s="27">
        <v>2.7</v>
      </c>
      <c r="I20" s="27">
        <v>16.9</v>
      </c>
      <c r="J20" s="27">
        <v>2.8</v>
      </c>
      <c r="K20" s="27">
        <v>22.4</v>
      </c>
      <c r="L20" s="27">
        <v>5.3</v>
      </c>
      <c r="M20" s="27">
        <v>20.3</v>
      </c>
      <c r="N20" s="27">
        <v>4.5</v>
      </c>
      <c r="O20" s="27">
        <v>21.9</v>
      </c>
      <c r="P20" s="24">
        <v>4.6</v>
      </c>
      <c r="Q20" s="24">
        <v>24.0</v>
      </c>
      <c r="R20" s="24">
        <v>6.0</v>
      </c>
      <c r="S20" s="24">
        <v>24.1</v>
      </c>
      <c r="T20" s="24">
        <v>4.1</v>
      </c>
      <c r="U20" s="24">
        <v>24.1</v>
      </c>
      <c r="V20" s="24">
        <v>4.4</v>
      </c>
      <c r="W20" s="24">
        <v>25.0</v>
      </c>
      <c r="X20" s="24">
        <v>3.4</v>
      </c>
      <c r="Y20" s="24">
        <v>25.0</v>
      </c>
      <c r="Z20" s="24">
        <v>3.2</v>
      </c>
      <c r="AA20" s="24">
        <v>18.4</v>
      </c>
      <c r="AB20" s="24">
        <v>3.5</v>
      </c>
      <c r="AC20" s="24">
        <v>18.8</v>
      </c>
      <c r="AD20" s="24">
        <v>2.6</v>
      </c>
      <c r="AE20" s="24" t="s">
        <v>80</v>
      </c>
      <c r="AF20" s="3" t="s">
        <v>80</v>
      </c>
      <c r="AH20" s="3" t="str">
        <f t="shared" si="1"/>
        <v>#REF!</v>
      </c>
      <c r="AI20" s="3" t="str">
        <f t="shared" si="2"/>
        <v>#REF!</v>
      </c>
    </row>
    <row r="21" ht="15.75" customHeight="1">
      <c r="A21" s="28">
        <v>19.0</v>
      </c>
      <c r="B21" s="27" t="s">
        <v>1624</v>
      </c>
      <c r="C21" s="27">
        <v>17.5</v>
      </c>
      <c r="D21" s="27">
        <v>5.3</v>
      </c>
      <c r="E21" s="27">
        <v>17.5</v>
      </c>
      <c r="F21" s="27">
        <v>5.1</v>
      </c>
      <c r="G21" s="27">
        <v>17.5</v>
      </c>
      <c r="H21" s="27">
        <v>4.6</v>
      </c>
      <c r="I21" s="27">
        <v>15.3</v>
      </c>
      <c r="J21" s="27">
        <v>4.7</v>
      </c>
      <c r="K21" s="27">
        <v>14.1</v>
      </c>
      <c r="L21" s="27">
        <v>5.6</v>
      </c>
      <c r="M21" s="27">
        <v>11.3</v>
      </c>
      <c r="N21" s="27">
        <v>5.2</v>
      </c>
      <c r="O21" s="27">
        <v>13.3</v>
      </c>
      <c r="P21" s="24">
        <v>3.5</v>
      </c>
      <c r="Q21" s="24">
        <v>12.4</v>
      </c>
      <c r="R21" s="24">
        <v>3.1</v>
      </c>
      <c r="S21" s="24">
        <v>13.8</v>
      </c>
      <c r="T21" s="24">
        <v>5.2</v>
      </c>
      <c r="U21" s="24">
        <v>15.8</v>
      </c>
      <c r="V21" s="24">
        <v>3.9</v>
      </c>
      <c r="W21" s="24">
        <v>15.9</v>
      </c>
      <c r="X21" s="24">
        <v>4.9</v>
      </c>
      <c r="Y21" s="24">
        <v>13.1</v>
      </c>
      <c r="Z21" s="24">
        <v>3.5</v>
      </c>
      <c r="AA21" s="24">
        <v>2.4</v>
      </c>
      <c r="AB21" s="24">
        <v>0.9</v>
      </c>
      <c r="AC21" s="24">
        <v>2.1</v>
      </c>
      <c r="AD21" s="24">
        <v>1.0</v>
      </c>
      <c r="AE21" s="24" t="s">
        <v>1624</v>
      </c>
      <c r="AF21" s="3" t="s">
        <v>74</v>
      </c>
      <c r="AH21" s="3" t="str">
        <f t="shared" si="1"/>
        <v>#REF!</v>
      </c>
      <c r="AI21" s="3" t="str">
        <f t="shared" si="2"/>
        <v>#REF!</v>
      </c>
    </row>
    <row r="22" ht="15.75" customHeight="1">
      <c r="A22" s="28">
        <v>20.0</v>
      </c>
      <c r="B22" s="27" t="s">
        <v>71</v>
      </c>
      <c r="C22" s="27">
        <v>17.5</v>
      </c>
      <c r="D22" s="27">
        <v>2.8</v>
      </c>
      <c r="E22" s="27">
        <v>18.0</v>
      </c>
      <c r="F22" s="27">
        <v>2.7</v>
      </c>
      <c r="G22" s="27">
        <v>17.6</v>
      </c>
      <c r="H22" s="27">
        <v>2.9</v>
      </c>
      <c r="I22" s="27">
        <v>18.5</v>
      </c>
      <c r="J22" s="27">
        <v>3.5</v>
      </c>
      <c r="K22" s="27">
        <v>10.3</v>
      </c>
      <c r="L22" s="27">
        <v>2.6</v>
      </c>
      <c r="M22" s="27">
        <v>11.4</v>
      </c>
      <c r="N22" s="27">
        <v>3.0</v>
      </c>
      <c r="O22" s="27">
        <v>11.7</v>
      </c>
      <c r="P22" s="24">
        <v>2.8</v>
      </c>
      <c r="Q22" s="24">
        <v>11.2</v>
      </c>
      <c r="R22" s="24">
        <v>3.3</v>
      </c>
      <c r="S22" s="24">
        <v>11.7</v>
      </c>
      <c r="T22" s="24">
        <v>2.7</v>
      </c>
      <c r="U22" s="24">
        <v>13.1</v>
      </c>
      <c r="V22" s="24">
        <v>2.6</v>
      </c>
      <c r="W22" s="24">
        <v>11.9</v>
      </c>
      <c r="X22" s="24">
        <v>3.1</v>
      </c>
      <c r="Y22" s="24">
        <v>12.7</v>
      </c>
      <c r="Z22" s="24">
        <v>1.9</v>
      </c>
      <c r="AA22" s="24">
        <v>20.4</v>
      </c>
      <c r="AB22" s="24">
        <v>3.5</v>
      </c>
      <c r="AC22" s="24">
        <v>20.6</v>
      </c>
      <c r="AD22" s="24">
        <v>2.7</v>
      </c>
      <c r="AE22" s="24" t="s">
        <v>71</v>
      </c>
      <c r="AF22" s="3" t="s">
        <v>71</v>
      </c>
      <c r="AH22" s="3" t="str">
        <f t="shared" si="1"/>
        <v>#REF!</v>
      </c>
      <c r="AI22" s="3" t="str">
        <f t="shared" si="2"/>
        <v>#REF!</v>
      </c>
    </row>
    <row r="23" ht="15.75" customHeight="1">
      <c r="A23" s="28">
        <v>21.0</v>
      </c>
      <c r="B23" s="27" t="s">
        <v>57</v>
      </c>
      <c r="C23" s="27">
        <v>19.3</v>
      </c>
      <c r="D23" s="27">
        <v>3.5</v>
      </c>
      <c r="E23" s="27">
        <v>20.9</v>
      </c>
      <c r="F23" s="27">
        <v>3.1</v>
      </c>
      <c r="G23" s="27">
        <v>19.9</v>
      </c>
      <c r="H23" s="27">
        <v>3.2</v>
      </c>
      <c r="I23" s="27">
        <v>18.5</v>
      </c>
      <c r="J23" s="27">
        <v>3.0</v>
      </c>
      <c r="K23" s="27">
        <v>20.0</v>
      </c>
      <c r="L23" s="27">
        <v>2.9</v>
      </c>
      <c r="M23" s="27">
        <v>20.3</v>
      </c>
      <c r="N23" s="27">
        <v>3.2</v>
      </c>
      <c r="O23" s="27">
        <v>20.2</v>
      </c>
      <c r="P23" s="24">
        <v>3.2</v>
      </c>
      <c r="Q23" s="24">
        <v>19.2</v>
      </c>
      <c r="R23" s="24">
        <v>3.6</v>
      </c>
      <c r="S23" s="24">
        <v>16.1</v>
      </c>
      <c r="T23" s="24">
        <v>5.2</v>
      </c>
      <c r="U23" s="24">
        <v>18.2</v>
      </c>
      <c r="V23" s="24">
        <v>2.9</v>
      </c>
      <c r="W23" s="24">
        <v>17.7</v>
      </c>
      <c r="X23" s="24">
        <v>2.7</v>
      </c>
      <c r="Y23" s="24">
        <v>18.7</v>
      </c>
      <c r="Z23" s="24">
        <v>1.9</v>
      </c>
      <c r="AA23" s="24">
        <v>18.9</v>
      </c>
      <c r="AB23" s="24">
        <v>3.1</v>
      </c>
      <c r="AC23" s="24">
        <v>19.8</v>
      </c>
      <c r="AD23" s="24">
        <v>2.6</v>
      </c>
      <c r="AE23" s="24" t="s">
        <v>57</v>
      </c>
      <c r="AF23" s="3" t="s">
        <v>57</v>
      </c>
      <c r="AH23" s="3" t="str">
        <f t="shared" si="1"/>
        <v>#REF!</v>
      </c>
      <c r="AI23" s="3" t="str">
        <f t="shared" si="2"/>
        <v>#REF!</v>
      </c>
    </row>
    <row r="24" ht="15.75" customHeight="1">
      <c r="A24" s="28">
        <v>22.0</v>
      </c>
      <c r="B24" s="27" t="s">
        <v>87</v>
      </c>
      <c r="C24" s="27">
        <v>19.8</v>
      </c>
      <c r="D24" s="27">
        <v>5.4</v>
      </c>
      <c r="E24" s="27">
        <v>21.2</v>
      </c>
      <c r="F24" s="27">
        <v>4.6</v>
      </c>
      <c r="G24" s="27">
        <v>20.4</v>
      </c>
      <c r="H24" s="27">
        <v>5.2</v>
      </c>
      <c r="I24" s="27">
        <v>20.0</v>
      </c>
      <c r="J24" s="27">
        <v>4.3</v>
      </c>
      <c r="K24" s="27">
        <v>16.3</v>
      </c>
      <c r="L24" s="27">
        <v>4.6</v>
      </c>
      <c r="M24" s="27">
        <v>16.9</v>
      </c>
      <c r="N24" s="27">
        <v>3.8</v>
      </c>
      <c r="O24" s="27">
        <v>16.1</v>
      </c>
      <c r="P24" s="24">
        <v>3.7</v>
      </c>
      <c r="Q24" s="24">
        <v>16.6</v>
      </c>
      <c r="R24" s="24">
        <v>3.8</v>
      </c>
      <c r="S24" s="24">
        <v>13.5</v>
      </c>
      <c r="T24" s="24">
        <v>3.1</v>
      </c>
      <c r="U24" s="24">
        <v>14.6</v>
      </c>
      <c r="V24" s="24">
        <v>4.2</v>
      </c>
      <c r="W24" s="24">
        <v>13.2</v>
      </c>
      <c r="X24" s="24">
        <v>3.9</v>
      </c>
      <c r="Y24" s="24">
        <v>12.8</v>
      </c>
      <c r="Z24" s="24">
        <v>3.8</v>
      </c>
      <c r="AA24" s="24">
        <v>3.9</v>
      </c>
      <c r="AB24" s="24">
        <v>1.1</v>
      </c>
      <c r="AC24" s="24">
        <v>3.9</v>
      </c>
      <c r="AD24" s="24">
        <v>1.2</v>
      </c>
      <c r="AE24" s="24" t="s">
        <v>87</v>
      </c>
      <c r="AF24" s="3" t="s">
        <v>87</v>
      </c>
      <c r="AH24" s="3" t="str">
        <f t="shared" si="1"/>
        <v>#REF!</v>
      </c>
      <c r="AI24" s="3" t="str">
        <f t="shared" si="2"/>
        <v>#REF!</v>
      </c>
    </row>
    <row r="25" ht="15.75" customHeight="1">
      <c r="A25" s="28">
        <v>23.0</v>
      </c>
      <c r="B25" s="27" t="s">
        <v>55</v>
      </c>
      <c r="C25" s="27">
        <v>20.4</v>
      </c>
      <c r="D25" s="27">
        <v>4.2</v>
      </c>
      <c r="E25" s="27">
        <v>15.7</v>
      </c>
      <c r="F25" s="27">
        <v>5.7</v>
      </c>
      <c r="G25" s="27">
        <v>21.8</v>
      </c>
      <c r="H25" s="27">
        <v>5.3</v>
      </c>
      <c r="I25" s="27">
        <v>22.5</v>
      </c>
      <c r="J25" s="27">
        <v>4.3</v>
      </c>
      <c r="K25" s="27">
        <v>49.4</v>
      </c>
      <c r="L25" s="27">
        <v>22.9</v>
      </c>
      <c r="M25" s="27">
        <v>39.6</v>
      </c>
      <c r="N25" s="27">
        <v>10.1</v>
      </c>
      <c r="O25" s="27">
        <v>41.5</v>
      </c>
      <c r="P25" s="24">
        <v>9.9</v>
      </c>
      <c r="Q25" s="24">
        <v>43.0</v>
      </c>
      <c r="R25" s="24">
        <v>12.3</v>
      </c>
      <c r="S25" s="24">
        <v>47.5</v>
      </c>
      <c r="T25" s="24">
        <v>10.6</v>
      </c>
      <c r="U25" s="24">
        <v>41.0</v>
      </c>
      <c r="V25" s="24">
        <v>14.5</v>
      </c>
      <c r="W25" s="24">
        <v>42.8</v>
      </c>
      <c r="X25" s="24">
        <v>14.6</v>
      </c>
      <c r="Y25" s="24">
        <v>45.2</v>
      </c>
      <c r="Z25" s="24">
        <v>12.0</v>
      </c>
      <c r="AA25" s="24">
        <v>59.7</v>
      </c>
      <c r="AB25" s="24">
        <v>14.3</v>
      </c>
      <c r="AC25" s="24">
        <v>64.9</v>
      </c>
      <c r="AD25" s="24">
        <v>12.0</v>
      </c>
      <c r="AE25" s="24" t="s">
        <v>55</v>
      </c>
      <c r="AF25" s="3" t="s">
        <v>55</v>
      </c>
      <c r="AH25" s="3" t="str">
        <f t="shared" si="1"/>
        <v>#REF!</v>
      </c>
      <c r="AI25" s="3" t="str">
        <f t="shared" si="2"/>
        <v>#REF!</v>
      </c>
    </row>
    <row r="26" ht="15.75" customHeight="1">
      <c r="A26" s="28">
        <v>24.0</v>
      </c>
      <c r="B26" s="27" t="s">
        <v>60</v>
      </c>
      <c r="C26" s="27">
        <v>20.8</v>
      </c>
      <c r="D26" s="27">
        <v>3.3</v>
      </c>
      <c r="E26" s="27">
        <v>19.9</v>
      </c>
      <c r="F26" s="27">
        <v>3.1</v>
      </c>
      <c r="G26" s="27">
        <v>18.9</v>
      </c>
      <c r="H26" s="27">
        <v>3.7</v>
      </c>
      <c r="I26" s="27">
        <v>19.3</v>
      </c>
      <c r="J26" s="27">
        <v>4.1</v>
      </c>
      <c r="K26" s="27">
        <v>18.5</v>
      </c>
      <c r="L26" s="27">
        <v>3.4</v>
      </c>
      <c r="M26" s="27">
        <v>19.0</v>
      </c>
      <c r="N26" s="27">
        <v>3.2</v>
      </c>
      <c r="O26" s="27">
        <v>19.0</v>
      </c>
      <c r="P26" s="24">
        <v>3.3</v>
      </c>
      <c r="Q26" s="24">
        <v>18.6</v>
      </c>
      <c r="R26" s="24">
        <v>2.8</v>
      </c>
      <c r="S26" s="24">
        <v>18.6</v>
      </c>
      <c r="T26" s="24">
        <v>3.5</v>
      </c>
      <c r="U26" s="24">
        <v>18.2</v>
      </c>
      <c r="V26" s="24">
        <v>3.1</v>
      </c>
      <c r="W26" s="24">
        <v>17.5</v>
      </c>
      <c r="X26" s="24">
        <v>3.7</v>
      </c>
      <c r="Y26" s="24">
        <v>17.7</v>
      </c>
      <c r="Z26" s="24">
        <v>2.4</v>
      </c>
      <c r="AA26" s="24">
        <v>24.7</v>
      </c>
      <c r="AB26" s="24">
        <v>3.3</v>
      </c>
      <c r="AC26" s="24">
        <v>24.1</v>
      </c>
      <c r="AD26" s="24">
        <v>3.4</v>
      </c>
      <c r="AE26" s="24" t="s">
        <v>60</v>
      </c>
      <c r="AF26" s="3" t="s">
        <v>60</v>
      </c>
      <c r="AH26" s="3" t="str">
        <f t="shared" si="1"/>
        <v>#REF!</v>
      </c>
      <c r="AI26" s="3" t="str">
        <f t="shared" si="2"/>
        <v>#REF!</v>
      </c>
    </row>
    <row r="27" ht="15.75" customHeight="1">
      <c r="A27" s="28">
        <v>25.0</v>
      </c>
      <c r="B27" s="27" t="s">
        <v>593</v>
      </c>
      <c r="C27" s="27">
        <v>24.5</v>
      </c>
      <c r="D27" s="27">
        <v>4.2</v>
      </c>
      <c r="E27" s="27">
        <v>23.2</v>
      </c>
      <c r="F27" s="27">
        <v>3.5</v>
      </c>
      <c r="G27" s="27">
        <v>23.6</v>
      </c>
      <c r="H27" s="27">
        <v>3.8</v>
      </c>
      <c r="I27" s="27">
        <v>26.5</v>
      </c>
      <c r="J27" s="27">
        <v>8.0</v>
      </c>
      <c r="K27" s="27">
        <v>55.7</v>
      </c>
      <c r="L27" s="27">
        <v>17.2</v>
      </c>
      <c r="M27" s="27">
        <v>51.3</v>
      </c>
      <c r="N27" s="27">
        <v>12.2</v>
      </c>
      <c r="O27" s="27">
        <v>52.0</v>
      </c>
      <c r="P27" s="24">
        <v>11.6</v>
      </c>
      <c r="Q27" s="24">
        <v>59.5</v>
      </c>
      <c r="R27" s="24">
        <v>13.5</v>
      </c>
      <c r="S27" s="24">
        <v>58.3</v>
      </c>
      <c r="T27" s="24">
        <v>12.6</v>
      </c>
      <c r="U27" s="24">
        <v>59.9</v>
      </c>
      <c r="V27" s="24">
        <v>11.8</v>
      </c>
      <c r="W27" s="24">
        <v>61.3</v>
      </c>
      <c r="X27" s="24">
        <v>11.6</v>
      </c>
      <c r="Y27" s="24">
        <v>62.0</v>
      </c>
      <c r="Z27" s="24">
        <v>11.2</v>
      </c>
      <c r="AA27" s="24">
        <v>57.1</v>
      </c>
      <c r="AB27" s="24">
        <v>8.9</v>
      </c>
      <c r="AC27" s="24">
        <v>59.4</v>
      </c>
      <c r="AD27" s="24">
        <v>8.7</v>
      </c>
      <c r="AE27" s="24" t="s">
        <v>593</v>
      </c>
      <c r="AF27" s="3" t="s">
        <v>92</v>
      </c>
      <c r="AH27" s="3" t="str">
        <f t="shared" si="1"/>
        <v>#REF!</v>
      </c>
      <c r="AI27" s="3" t="str">
        <f t="shared" si="2"/>
        <v>#REF!</v>
      </c>
    </row>
    <row r="28" ht="15.75" customHeight="1">
      <c r="A28" s="28">
        <v>26.0</v>
      </c>
      <c r="B28" s="27" t="s">
        <v>73</v>
      </c>
      <c r="C28" s="27">
        <v>24.7</v>
      </c>
      <c r="D28" s="27">
        <v>3.5</v>
      </c>
      <c r="E28" s="27">
        <v>26.8</v>
      </c>
      <c r="F28" s="27">
        <v>4.2</v>
      </c>
      <c r="G28" s="27">
        <v>25.9</v>
      </c>
      <c r="H28" s="27">
        <v>3.1</v>
      </c>
      <c r="I28" s="27">
        <v>23.8</v>
      </c>
      <c r="J28" s="27">
        <v>3.4</v>
      </c>
      <c r="K28" s="27">
        <v>23.4</v>
      </c>
      <c r="L28" s="27">
        <v>3.0</v>
      </c>
      <c r="M28" s="27">
        <v>23.3</v>
      </c>
      <c r="N28" s="27">
        <v>3.3</v>
      </c>
      <c r="O28" s="27">
        <v>23.6</v>
      </c>
      <c r="P28" s="24">
        <v>3.6</v>
      </c>
      <c r="Q28" s="24">
        <v>23.8</v>
      </c>
      <c r="R28" s="24">
        <v>2.6</v>
      </c>
      <c r="S28" s="24">
        <v>21.8</v>
      </c>
      <c r="T28" s="24">
        <v>3.0</v>
      </c>
      <c r="U28" s="24">
        <v>22.3</v>
      </c>
      <c r="V28" s="24">
        <v>3.2</v>
      </c>
      <c r="W28" s="24">
        <v>22.1</v>
      </c>
      <c r="X28" s="24">
        <v>3.2</v>
      </c>
      <c r="Y28" s="24">
        <v>20.0</v>
      </c>
      <c r="Z28" s="24">
        <v>2.9</v>
      </c>
      <c r="AA28" s="24">
        <v>24.8</v>
      </c>
      <c r="AB28" s="24">
        <v>3.3</v>
      </c>
      <c r="AC28" s="24">
        <v>24.0</v>
      </c>
      <c r="AD28" s="24">
        <v>3.2</v>
      </c>
      <c r="AE28" s="24" t="s">
        <v>73</v>
      </c>
      <c r="AF28" s="3" t="s">
        <v>73</v>
      </c>
      <c r="AH28" s="3" t="str">
        <f t="shared" si="1"/>
        <v>#REF!</v>
      </c>
      <c r="AI28" s="3" t="str">
        <f t="shared" si="2"/>
        <v>#REF!</v>
      </c>
    </row>
    <row r="29" ht="15.75" customHeight="1">
      <c r="A29" s="28">
        <v>27.0</v>
      </c>
      <c r="B29" s="27" t="s">
        <v>63</v>
      </c>
      <c r="C29" s="27">
        <v>24.8</v>
      </c>
      <c r="D29" s="27">
        <v>3.3</v>
      </c>
      <c r="E29" s="27">
        <v>23.7</v>
      </c>
      <c r="F29" s="27">
        <v>3.8</v>
      </c>
      <c r="G29" s="27">
        <v>23.9</v>
      </c>
      <c r="H29" s="27">
        <v>3.5</v>
      </c>
      <c r="I29" s="27">
        <v>24.8</v>
      </c>
      <c r="J29" s="27">
        <v>2.9</v>
      </c>
      <c r="K29" s="27">
        <v>21.7</v>
      </c>
      <c r="L29" s="27">
        <v>2.8</v>
      </c>
      <c r="M29" s="27">
        <v>21.8</v>
      </c>
      <c r="N29" s="27">
        <v>3.3</v>
      </c>
      <c r="O29" s="27">
        <v>22.7</v>
      </c>
      <c r="P29" s="24">
        <v>3.3</v>
      </c>
      <c r="Q29" s="24">
        <v>21.8</v>
      </c>
      <c r="R29" s="24">
        <v>3.2</v>
      </c>
      <c r="S29" s="24">
        <v>21.9</v>
      </c>
      <c r="T29" s="24">
        <v>2.3</v>
      </c>
      <c r="U29" s="24">
        <v>21.5</v>
      </c>
      <c r="V29" s="24">
        <v>2.2</v>
      </c>
      <c r="W29" s="24">
        <v>21.3</v>
      </c>
      <c r="X29" s="24">
        <v>2.7</v>
      </c>
      <c r="Y29" s="24">
        <v>21.8</v>
      </c>
      <c r="Z29" s="24">
        <v>2.5</v>
      </c>
      <c r="AA29" s="24">
        <v>28.4</v>
      </c>
      <c r="AB29" s="24">
        <v>2.7</v>
      </c>
      <c r="AC29" s="24">
        <v>27.5</v>
      </c>
      <c r="AD29" s="24">
        <v>3.2</v>
      </c>
      <c r="AE29" s="24" t="s">
        <v>63</v>
      </c>
      <c r="AF29" s="3" t="s">
        <v>63</v>
      </c>
      <c r="AH29" s="3" t="str">
        <f t="shared" si="1"/>
        <v>#REF!</v>
      </c>
      <c r="AI29" s="3" t="str">
        <f t="shared" si="2"/>
        <v>#REF!</v>
      </c>
    </row>
    <row r="30" ht="15.75" customHeight="1">
      <c r="A30" s="28">
        <v>28.0</v>
      </c>
      <c r="B30" s="27" t="s">
        <v>69</v>
      </c>
      <c r="C30" s="27">
        <v>25.4</v>
      </c>
      <c r="D30" s="27">
        <v>2.9</v>
      </c>
      <c r="E30" s="27">
        <v>25.6</v>
      </c>
      <c r="F30" s="27">
        <v>3.2</v>
      </c>
      <c r="G30" s="27">
        <v>25.2</v>
      </c>
      <c r="H30" s="27">
        <v>3.3</v>
      </c>
      <c r="I30" s="27">
        <v>25.0</v>
      </c>
      <c r="J30" s="27">
        <v>3.5</v>
      </c>
      <c r="K30" s="27">
        <v>22.0</v>
      </c>
      <c r="L30" s="27">
        <v>4.5</v>
      </c>
      <c r="M30" s="27">
        <v>23.6</v>
      </c>
      <c r="N30" s="27">
        <v>2.5</v>
      </c>
      <c r="O30" s="27">
        <v>23.1</v>
      </c>
      <c r="P30" s="24">
        <v>3.1</v>
      </c>
      <c r="Q30" s="24">
        <v>22.0</v>
      </c>
      <c r="R30" s="24">
        <v>2.5</v>
      </c>
      <c r="S30" s="24">
        <v>23.3</v>
      </c>
      <c r="T30" s="24">
        <v>3.0</v>
      </c>
      <c r="U30" s="24">
        <v>23.0</v>
      </c>
      <c r="V30" s="24">
        <v>2.7</v>
      </c>
      <c r="W30" s="24">
        <v>22.7</v>
      </c>
      <c r="X30" s="24">
        <v>3.6</v>
      </c>
      <c r="Y30" s="24">
        <v>22.0</v>
      </c>
      <c r="Z30" s="24">
        <v>2.5</v>
      </c>
      <c r="AA30" s="24">
        <v>24.3</v>
      </c>
      <c r="AB30" s="24">
        <v>2.6</v>
      </c>
      <c r="AC30" s="24">
        <v>23.2</v>
      </c>
      <c r="AD30" s="24">
        <v>2.8</v>
      </c>
      <c r="AE30" s="24" t="s">
        <v>69</v>
      </c>
      <c r="AF30" s="3" t="s">
        <v>69</v>
      </c>
      <c r="AH30" s="3" t="str">
        <f t="shared" si="1"/>
        <v>#REF!</v>
      </c>
      <c r="AI30" s="3" t="str">
        <f t="shared" si="2"/>
        <v>#REF!</v>
      </c>
    </row>
    <row r="31" ht="15.75" customHeight="1">
      <c r="A31" s="28">
        <v>29.0</v>
      </c>
      <c r="B31" s="31" t="s">
        <v>98</v>
      </c>
      <c r="C31" s="27">
        <v>25.6</v>
      </c>
      <c r="D31" s="27">
        <v>4.8</v>
      </c>
      <c r="E31" s="27">
        <v>27.9</v>
      </c>
      <c r="F31" s="27">
        <v>3.9</v>
      </c>
      <c r="G31" s="27">
        <v>27.9</v>
      </c>
      <c r="H31" s="27">
        <v>5.0</v>
      </c>
      <c r="I31" s="27">
        <v>26.2</v>
      </c>
      <c r="J31" s="27">
        <v>7.0</v>
      </c>
      <c r="K31" s="27">
        <v>28.9</v>
      </c>
      <c r="L31" s="27">
        <v>5.4</v>
      </c>
      <c r="M31" s="27">
        <v>31.1</v>
      </c>
      <c r="N31" s="27">
        <v>4.0</v>
      </c>
      <c r="O31" s="27">
        <v>31.4</v>
      </c>
      <c r="P31" s="24">
        <v>4.3</v>
      </c>
      <c r="Q31" s="24">
        <v>32.1</v>
      </c>
      <c r="R31" s="24">
        <v>5.1</v>
      </c>
      <c r="S31" s="24">
        <v>22.7</v>
      </c>
      <c r="T31" s="24">
        <v>3.7</v>
      </c>
      <c r="U31" s="24">
        <v>23.7</v>
      </c>
      <c r="V31" s="24">
        <v>3.1</v>
      </c>
      <c r="W31" s="24">
        <v>24.6</v>
      </c>
      <c r="X31" s="24">
        <v>4.2</v>
      </c>
      <c r="Y31" s="24">
        <v>24.1</v>
      </c>
      <c r="Z31" s="24">
        <v>3.6</v>
      </c>
      <c r="AA31" s="24">
        <v>28.1</v>
      </c>
      <c r="AB31" s="24">
        <v>4.1</v>
      </c>
      <c r="AC31" s="24">
        <v>28.1</v>
      </c>
      <c r="AD31" s="24">
        <v>4.1</v>
      </c>
      <c r="AE31" s="22" t="s">
        <v>98</v>
      </c>
      <c r="AF31" s="30" t="s">
        <v>98</v>
      </c>
      <c r="AH31" s="3" t="str">
        <f t="shared" si="1"/>
        <v>#REF!</v>
      </c>
      <c r="AI31" s="3" t="str">
        <f t="shared" si="2"/>
        <v>#REF!</v>
      </c>
    </row>
    <row r="32" ht="15.75" customHeight="1">
      <c r="A32" s="28">
        <v>30.0</v>
      </c>
      <c r="B32" s="27" t="s">
        <v>106</v>
      </c>
      <c r="C32" s="27">
        <v>28.8</v>
      </c>
      <c r="D32" s="27">
        <v>3.9</v>
      </c>
      <c r="E32" s="27">
        <v>31.1</v>
      </c>
      <c r="F32" s="27">
        <v>4.0</v>
      </c>
      <c r="G32" s="27">
        <v>30.6</v>
      </c>
      <c r="H32" s="27">
        <v>4.5</v>
      </c>
      <c r="I32" s="27">
        <v>30.0</v>
      </c>
      <c r="J32" s="27">
        <v>6.2</v>
      </c>
      <c r="K32" s="27">
        <v>43.2</v>
      </c>
      <c r="L32" s="27">
        <v>8.9</v>
      </c>
      <c r="M32" s="27">
        <v>40.9</v>
      </c>
      <c r="N32" s="27">
        <v>6.1</v>
      </c>
      <c r="O32" s="27">
        <v>42.2</v>
      </c>
      <c r="P32" s="24">
        <v>6.6</v>
      </c>
      <c r="Q32" s="24">
        <v>47.7</v>
      </c>
      <c r="R32" s="24">
        <v>10.6</v>
      </c>
      <c r="S32" s="24">
        <v>45.5</v>
      </c>
      <c r="T32" s="24">
        <v>7.6</v>
      </c>
      <c r="U32" s="24">
        <v>45.2</v>
      </c>
      <c r="V32" s="24">
        <v>7.6</v>
      </c>
      <c r="W32" s="24">
        <v>47.1</v>
      </c>
      <c r="X32" s="24">
        <v>6.7</v>
      </c>
      <c r="Y32" s="24">
        <v>47.4</v>
      </c>
      <c r="Z32" s="24">
        <v>7.6</v>
      </c>
      <c r="AA32" s="24">
        <v>56.7</v>
      </c>
      <c r="AB32" s="24">
        <v>8.9</v>
      </c>
      <c r="AC32" s="24">
        <v>55.4</v>
      </c>
      <c r="AD32" s="24">
        <v>8.9</v>
      </c>
      <c r="AE32" s="24" t="s">
        <v>106</v>
      </c>
      <c r="AF32" s="3" t="s">
        <v>106</v>
      </c>
      <c r="AH32" s="3" t="str">
        <f t="shared" si="1"/>
        <v>#REF!</v>
      </c>
      <c r="AI32" s="3" t="str">
        <f t="shared" si="2"/>
        <v>#REF!</v>
      </c>
    </row>
    <row r="33" ht="15.75" customHeight="1">
      <c r="A33" s="28">
        <v>31.0</v>
      </c>
      <c r="B33" s="27" t="s">
        <v>88</v>
      </c>
      <c r="C33" s="27">
        <v>29.0</v>
      </c>
      <c r="D33" s="27">
        <v>3.2</v>
      </c>
      <c r="E33" s="27">
        <v>29.3</v>
      </c>
      <c r="F33" s="27">
        <v>3.3</v>
      </c>
      <c r="G33" s="27">
        <v>28.7</v>
      </c>
      <c r="H33" s="27">
        <v>3.6</v>
      </c>
      <c r="I33" s="27">
        <v>28.9</v>
      </c>
      <c r="J33" s="27">
        <v>3.5</v>
      </c>
      <c r="K33" s="27">
        <v>27.4</v>
      </c>
      <c r="L33" s="27">
        <v>2.8</v>
      </c>
      <c r="M33" s="27">
        <v>27.9</v>
      </c>
      <c r="N33" s="27">
        <v>3.4</v>
      </c>
      <c r="O33" s="27">
        <v>27.2</v>
      </c>
      <c r="P33" s="24">
        <v>3.5</v>
      </c>
      <c r="Q33" s="24">
        <v>25.7</v>
      </c>
      <c r="R33" s="24">
        <v>2.4</v>
      </c>
      <c r="S33" s="24">
        <v>24.2</v>
      </c>
      <c r="T33" s="24">
        <v>3.0</v>
      </c>
      <c r="U33" s="24">
        <v>26.2</v>
      </c>
      <c r="V33" s="24">
        <v>3.0</v>
      </c>
      <c r="W33" s="24">
        <v>26.6</v>
      </c>
      <c r="X33" s="24">
        <v>2.9</v>
      </c>
      <c r="Y33" s="24">
        <v>25.7</v>
      </c>
      <c r="Z33" s="24">
        <v>3.1</v>
      </c>
      <c r="AA33" s="24">
        <v>34.0</v>
      </c>
      <c r="AB33" s="24">
        <v>4.3</v>
      </c>
      <c r="AC33" s="24">
        <v>35.0</v>
      </c>
      <c r="AD33" s="24">
        <v>4.4</v>
      </c>
      <c r="AE33" s="24" t="s">
        <v>88</v>
      </c>
      <c r="AF33" s="3" t="s">
        <v>88</v>
      </c>
      <c r="AH33" s="3" t="str">
        <f t="shared" si="1"/>
        <v>#REF!</v>
      </c>
      <c r="AI33" s="3" t="str">
        <f t="shared" si="2"/>
        <v>#REF!</v>
      </c>
    </row>
    <row r="34" ht="15.75" customHeight="1">
      <c r="A34" s="28">
        <v>32.0</v>
      </c>
      <c r="B34" s="27" t="s">
        <v>100</v>
      </c>
      <c r="C34" s="27">
        <v>32.2</v>
      </c>
      <c r="D34" s="27">
        <v>5.3</v>
      </c>
      <c r="E34" s="27">
        <v>28.9</v>
      </c>
      <c r="F34" s="27">
        <v>3.6</v>
      </c>
      <c r="G34" s="27">
        <v>28.2</v>
      </c>
      <c r="H34" s="27">
        <v>3.7</v>
      </c>
      <c r="I34" s="27">
        <v>32.8</v>
      </c>
      <c r="J34" s="27">
        <v>7.3</v>
      </c>
      <c r="K34" s="27">
        <v>26.4</v>
      </c>
      <c r="L34" s="27">
        <v>4.9</v>
      </c>
      <c r="M34" s="27">
        <v>25.2</v>
      </c>
      <c r="N34" s="27">
        <v>4.8</v>
      </c>
      <c r="O34" s="27">
        <v>26.3</v>
      </c>
      <c r="P34" s="24">
        <v>3.6</v>
      </c>
      <c r="Q34" s="24">
        <v>27.4</v>
      </c>
      <c r="R34" s="24">
        <v>4.7</v>
      </c>
      <c r="S34" s="24">
        <v>34.4</v>
      </c>
      <c r="T34" s="24">
        <v>3.1</v>
      </c>
      <c r="U34" s="24">
        <v>34.4</v>
      </c>
      <c r="V34" s="24">
        <v>3.7</v>
      </c>
      <c r="W34" s="24">
        <v>34.4</v>
      </c>
      <c r="X34" s="24">
        <v>4.2</v>
      </c>
      <c r="Y34" s="24">
        <v>35.1</v>
      </c>
      <c r="Z34" s="24">
        <v>5.2</v>
      </c>
      <c r="AA34" s="24">
        <v>63.7</v>
      </c>
      <c r="AB34" s="24">
        <v>8.5</v>
      </c>
      <c r="AC34" s="24">
        <v>64.8</v>
      </c>
      <c r="AD34" s="24">
        <v>8.2</v>
      </c>
      <c r="AE34" s="24" t="s">
        <v>100</v>
      </c>
      <c r="AF34" s="3" t="s">
        <v>100</v>
      </c>
      <c r="AH34" s="3" t="str">
        <f t="shared" si="1"/>
        <v>#REF!</v>
      </c>
      <c r="AI34" s="3" t="str">
        <f t="shared" si="2"/>
        <v>#REF!</v>
      </c>
    </row>
    <row r="35" ht="15.75" customHeight="1">
      <c r="A35" s="28">
        <v>33.0</v>
      </c>
      <c r="B35" s="27" t="s">
        <v>101</v>
      </c>
      <c r="C35" s="27">
        <v>32.6</v>
      </c>
      <c r="D35" s="27">
        <v>5.4</v>
      </c>
      <c r="E35" s="27">
        <v>35.4</v>
      </c>
      <c r="F35" s="27">
        <v>4.7</v>
      </c>
      <c r="G35" s="27">
        <v>35.7</v>
      </c>
      <c r="H35" s="27">
        <v>4.3</v>
      </c>
      <c r="I35" s="27">
        <v>32.7</v>
      </c>
      <c r="J35" s="27">
        <v>7.1</v>
      </c>
      <c r="K35" s="27">
        <v>23.4</v>
      </c>
      <c r="L35" s="27">
        <v>3.8</v>
      </c>
      <c r="M35" s="27">
        <v>25.1</v>
      </c>
      <c r="N35" s="27">
        <v>4.2</v>
      </c>
      <c r="O35" s="27">
        <v>25.6</v>
      </c>
      <c r="P35" s="24">
        <v>3.8</v>
      </c>
      <c r="Q35" s="24">
        <v>24.3</v>
      </c>
      <c r="R35" s="24">
        <v>3.1</v>
      </c>
      <c r="S35" s="24">
        <v>32.0</v>
      </c>
      <c r="T35" s="24">
        <v>4.3</v>
      </c>
      <c r="U35" s="24">
        <v>31.1</v>
      </c>
      <c r="V35" s="24">
        <v>3.9</v>
      </c>
      <c r="W35" s="24">
        <v>32.0</v>
      </c>
      <c r="X35" s="24">
        <v>4.6</v>
      </c>
      <c r="Y35" s="24">
        <v>30.5</v>
      </c>
      <c r="Z35" s="24">
        <v>3.9</v>
      </c>
      <c r="AA35" s="24">
        <v>32.5</v>
      </c>
      <c r="AB35" s="24">
        <v>3.8</v>
      </c>
      <c r="AC35" s="24">
        <v>33.7</v>
      </c>
      <c r="AD35" s="24">
        <v>4.0</v>
      </c>
      <c r="AE35" s="24" t="s">
        <v>101</v>
      </c>
      <c r="AF35" s="3" t="s">
        <v>101</v>
      </c>
      <c r="AH35" s="3" t="str">
        <f t="shared" si="1"/>
        <v>#REF!</v>
      </c>
      <c r="AI35" s="3" t="str">
        <f t="shared" si="2"/>
        <v>#REF!</v>
      </c>
    </row>
    <row r="36" ht="15.75" customHeight="1">
      <c r="A36" s="28">
        <v>34.0</v>
      </c>
      <c r="B36" s="27" t="s">
        <v>1625</v>
      </c>
      <c r="C36" s="27">
        <v>32.7</v>
      </c>
      <c r="D36" s="27">
        <v>4.4</v>
      </c>
      <c r="E36" s="27">
        <v>32.7</v>
      </c>
      <c r="F36" s="27">
        <v>4.4</v>
      </c>
      <c r="G36" s="27">
        <v>32.4</v>
      </c>
      <c r="H36" s="27">
        <v>5.1</v>
      </c>
      <c r="I36" s="27">
        <v>33.1</v>
      </c>
      <c r="J36" s="27">
        <v>5.6</v>
      </c>
      <c r="K36" s="27">
        <v>28.0</v>
      </c>
      <c r="L36" s="27">
        <v>5.2</v>
      </c>
      <c r="M36" s="27">
        <v>29.9</v>
      </c>
      <c r="N36" s="27">
        <v>4.0</v>
      </c>
      <c r="O36" s="27">
        <v>29.6</v>
      </c>
      <c r="P36" s="24">
        <v>4.3</v>
      </c>
      <c r="Q36" s="24">
        <v>29.2</v>
      </c>
      <c r="R36" s="24">
        <v>4.3</v>
      </c>
      <c r="S36" s="24">
        <v>25.2</v>
      </c>
      <c r="T36" s="24">
        <v>3.5</v>
      </c>
      <c r="U36" s="24">
        <v>28.0</v>
      </c>
      <c r="V36" s="24">
        <v>3.9</v>
      </c>
      <c r="W36" s="24">
        <v>27.8</v>
      </c>
      <c r="X36" s="24">
        <v>2.9</v>
      </c>
      <c r="Y36" s="24">
        <v>26.4</v>
      </c>
      <c r="Z36" s="24">
        <v>4.7</v>
      </c>
      <c r="AA36" s="24">
        <v>40.5</v>
      </c>
      <c r="AB36" s="24">
        <v>4.4</v>
      </c>
      <c r="AC36" s="24">
        <v>40.2</v>
      </c>
      <c r="AD36" s="24">
        <v>5.3</v>
      </c>
      <c r="AE36" s="24" t="s">
        <v>1625</v>
      </c>
      <c r="AF36" s="3" t="s">
        <v>113</v>
      </c>
      <c r="AH36" s="3" t="str">
        <f t="shared" si="1"/>
        <v>#REF!</v>
      </c>
      <c r="AI36" s="3" t="str">
        <f t="shared" si="2"/>
        <v>#REF!</v>
      </c>
    </row>
    <row r="37" ht="15.75" customHeight="1">
      <c r="A37" s="28">
        <v>35.0</v>
      </c>
      <c r="B37" s="27" t="s">
        <v>1626</v>
      </c>
      <c r="C37" s="27">
        <v>33.4</v>
      </c>
      <c r="D37" s="27">
        <v>4.1</v>
      </c>
      <c r="E37" s="27">
        <v>35.2</v>
      </c>
      <c r="F37" s="27">
        <v>4.5</v>
      </c>
      <c r="G37" s="27">
        <v>34.6</v>
      </c>
      <c r="H37" s="27">
        <v>4.1</v>
      </c>
      <c r="I37" s="27">
        <v>32.9</v>
      </c>
      <c r="J37" s="27">
        <v>4.1</v>
      </c>
      <c r="K37" s="27">
        <v>71.3</v>
      </c>
      <c r="L37" s="27">
        <v>11.5</v>
      </c>
      <c r="M37" s="27">
        <v>66.3</v>
      </c>
      <c r="N37" s="27">
        <v>10.9</v>
      </c>
      <c r="O37" s="27">
        <v>68.1</v>
      </c>
      <c r="P37" s="24">
        <v>9.7</v>
      </c>
      <c r="Q37" s="24">
        <v>69.6</v>
      </c>
      <c r="R37" s="24">
        <v>10.1</v>
      </c>
      <c r="S37" s="24">
        <v>51.7</v>
      </c>
      <c r="T37" s="24">
        <v>6.6</v>
      </c>
      <c r="U37" s="24">
        <v>51.4</v>
      </c>
      <c r="V37" s="24">
        <v>6.3</v>
      </c>
      <c r="W37" s="24">
        <v>52.9</v>
      </c>
      <c r="X37" s="24">
        <v>7.0</v>
      </c>
      <c r="Y37" s="24">
        <v>55.0</v>
      </c>
      <c r="Z37" s="24">
        <v>7.5</v>
      </c>
      <c r="AA37" s="24">
        <v>36.1</v>
      </c>
      <c r="AB37" s="24">
        <v>5.0</v>
      </c>
      <c r="AC37" s="24">
        <v>37.0</v>
      </c>
      <c r="AD37" s="24">
        <v>4.7</v>
      </c>
      <c r="AE37" s="24" t="s">
        <v>1626</v>
      </c>
      <c r="AF37" s="3" t="s">
        <v>86</v>
      </c>
      <c r="AH37" s="3" t="str">
        <f t="shared" si="1"/>
        <v>#REF!</v>
      </c>
      <c r="AI37" s="3" t="str">
        <f t="shared" si="2"/>
        <v>#REF!</v>
      </c>
    </row>
    <row r="38" ht="15.75" customHeight="1">
      <c r="A38" s="28">
        <v>36.0</v>
      </c>
      <c r="B38" s="27" t="s">
        <v>89</v>
      </c>
      <c r="C38" s="27">
        <v>34.3</v>
      </c>
      <c r="D38" s="27">
        <v>4.3</v>
      </c>
      <c r="E38" s="27">
        <v>33.8</v>
      </c>
      <c r="F38" s="27">
        <v>4.4</v>
      </c>
      <c r="G38" s="27">
        <v>32.3</v>
      </c>
      <c r="H38" s="27">
        <v>4.5</v>
      </c>
      <c r="I38" s="27">
        <v>33.3</v>
      </c>
      <c r="J38" s="27">
        <v>5.0</v>
      </c>
      <c r="K38" s="27">
        <v>57.9</v>
      </c>
      <c r="L38" s="27">
        <v>9.3</v>
      </c>
      <c r="M38" s="27">
        <v>53.1</v>
      </c>
      <c r="N38" s="27">
        <v>7.5</v>
      </c>
      <c r="O38" s="27">
        <v>54.9</v>
      </c>
      <c r="P38" s="24">
        <v>7.9</v>
      </c>
      <c r="Q38" s="24">
        <v>59.0</v>
      </c>
      <c r="R38" s="24">
        <v>9.4</v>
      </c>
      <c r="S38" s="24">
        <v>65.0</v>
      </c>
      <c r="T38" s="24">
        <v>6.7</v>
      </c>
      <c r="U38" s="24">
        <v>63.3</v>
      </c>
      <c r="V38" s="24">
        <v>8.1</v>
      </c>
      <c r="W38" s="24">
        <v>66.5</v>
      </c>
      <c r="X38" s="24">
        <v>7.9</v>
      </c>
      <c r="Y38" s="24">
        <v>68.4</v>
      </c>
      <c r="Z38" s="24">
        <v>7.0</v>
      </c>
      <c r="AA38" s="24">
        <v>94.4</v>
      </c>
      <c r="AB38" s="24">
        <v>18.0</v>
      </c>
      <c r="AC38" s="24">
        <v>98.2</v>
      </c>
      <c r="AD38" s="24">
        <v>12.1</v>
      </c>
      <c r="AE38" s="24" t="s">
        <v>89</v>
      </c>
      <c r="AF38" s="3" t="s">
        <v>89</v>
      </c>
      <c r="AH38" s="3" t="str">
        <f t="shared" si="1"/>
        <v>#REF!</v>
      </c>
      <c r="AI38" s="3" t="str">
        <f t="shared" si="2"/>
        <v>#REF!</v>
      </c>
    </row>
    <row r="39" ht="15.75" customHeight="1">
      <c r="A39" s="28">
        <v>37.0</v>
      </c>
      <c r="B39" s="27" t="s">
        <v>573</v>
      </c>
      <c r="C39" s="27">
        <v>34.3</v>
      </c>
      <c r="D39" s="27">
        <v>5.9</v>
      </c>
      <c r="E39" s="27">
        <v>32.8</v>
      </c>
      <c r="F39" s="27">
        <v>3.7</v>
      </c>
      <c r="G39" s="27">
        <v>32.1</v>
      </c>
      <c r="H39" s="27">
        <v>3.9</v>
      </c>
      <c r="I39" s="27">
        <v>33.7</v>
      </c>
      <c r="J39" s="27">
        <v>4.5</v>
      </c>
      <c r="K39" s="27">
        <v>50.9</v>
      </c>
      <c r="L39" s="27">
        <v>7.3</v>
      </c>
      <c r="M39" s="27">
        <v>50.4</v>
      </c>
      <c r="N39" s="27">
        <v>7.1</v>
      </c>
      <c r="O39" s="27">
        <v>50.7</v>
      </c>
      <c r="P39" s="24">
        <v>6.3</v>
      </c>
      <c r="Q39" s="24">
        <v>51.3</v>
      </c>
      <c r="R39" s="24">
        <v>7.3</v>
      </c>
      <c r="S39" s="24">
        <v>33.5</v>
      </c>
      <c r="T39" s="24">
        <v>3.4</v>
      </c>
      <c r="U39" s="24">
        <v>34.3</v>
      </c>
      <c r="V39" s="24">
        <v>4.1</v>
      </c>
      <c r="W39" s="24">
        <v>33.5</v>
      </c>
      <c r="X39" s="24">
        <v>4.3</v>
      </c>
      <c r="Y39" s="24">
        <v>33.3</v>
      </c>
      <c r="Z39" s="24">
        <v>3.8</v>
      </c>
      <c r="AA39" s="24">
        <v>40.8</v>
      </c>
      <c r="AB39" s="24">
        <v>4.8</v>
      </c>
      <c r="AC39" s="24">
        <v>42.3</v>
      </c>
      <c r="AD39" s="24">
        <v>5.4</v>
      </c>
      <c r="AE39" s="24" t="s">
        <v>573</v>
      </c>
      <c r="AF39" s="3" t="s">
        <v>82</v>
      </c>
      <c r="AH39" s="3" t="str">
        <f t="shared" si="1"/>
        <v>#REF!</v>
      </c>
      <c r="AI39" s="3" t="str">
        <f t="shared" si="2"/>
        <v>#REF!</v>
      </c>
    </row>
    <row r="40" ht="15.75" customHeight="1">
      <c r="A40" s="28">
        <v>38.0</v>
      </c>
      <c r="B40" s="27" t="s">
        <v>79</v>
      </c>
      <c r="C40" s="27">
        <v>34.4</v>
      </c>
      <c r="D40" s="27">
        <v>3.9</v>
      </c>
      <c r="E40" s="27">
        <v>38.2</v>
      </c>
      <c r="F40" s="27">
        <v>4.0</v>
      </c>
      <c r="G40" s="27">
        <v>36.0</v>
      </c>
      <c r="H40" s="27">
        <v>4.3</v>
      </c>
      <c r="I40" s="27">
        <v>33.7</v>
      </c>
      <c r="J40" s="27">
        <v>4.3</v>
      </c>
      <c r="K40" s="27">
        <v>27.3</v>
      </c>
      <c r="L40" s="27">
        <v>3.4</v>
      </c>
      <c r="M40" s="27">
        <v>28.6</v>
      </c>
      <c r="N40" s="27">
        <v>3.5</v>
      </c>
      <c r="O40" s="27">
        <v>27.9</v>
      </c>
      <c r="P40" s="24">
        <v>3.4</v>
      </c>
      <c r="Q40" s="24">
        <v>25.5</v>
      </c>
      <c r="R40" s="24">
        <v>2.5</v>
      </c>
      <c r="S40" s="24">
        <v>24.0</v>
      </c>
      <c r="T40" s="24">
        <v>4.2</v>
      </c>
      <c r="U40" s="24">
        <v>25.3</v>
      </c>
      <c r="V40" s="24">
        <v>3.6</v>
      </c>
      <c r="W40" s="24">
        <v>25.5</v>
      </c>
      <c r="X40" s="24">
        <v>3.8</v>
      </c>
      <c r="Y40" s="24">
        <v>24.5</v>
      </c>
      <c r="Z40" s="24">
        <v>2.1</v>
      </c>
      <c r="AA40" s="24">
        <v>27.2</v>
      </c>
      <c r="AB40" s="24">
        <v>2.3</v>
      </c>
      <c r="AC40" s="24">
        <v>26.9</v>
      </c>
      <c r="AD40" s="24">
        <v>4.2</v>
      </c>
      <c r="AE40" s="24" t="s">
        <v>79</v>
      </c>
      <c r="AF40" s="3" t="s">
        <v>79</v>
      </c>
      <c r="AH40" s="3" t="str">
        <f t="shared" si="1"/>
        <v>#REF!</v>
      </c>
      <c r="AI40" s="3" t="str">
        <f t="shared" si="2"/>
        <v>#REF!</v>
      </c>
    </row>
    <row r="41" ht="15.75" customHeight="1">
      <c r="A41" s="28">
        <v>39.0</v>
      </c>
      <c r="B41" s="27" t="s">
        <v>84</v>
      </c>
      <c r="C41" s="27">
        <v>35.9</v>
      </c>
      <c r="D41" s="27">
        <v>4.3</v>
      </c>
      <c r="E41" s="27">
        <v>33.0</v>
      </c>
      <c r="F41" s="27">
        <v>3.6</v>
      </c>
      <c r="G41" s="27">
        <v>34.4</v>
      </c>
      <c r="H41" s="27">
        <v>4.6</v>
      </c>
      <c r="I41" s="27">
        <v>36.8</v>
      </c>
      <c r="J41" s="27">
        <v>5.4</v>
      </c>
      <c r="K41" s="27">
        <v>25.0</v>
      </c>
      <c r="L41" s="27">
        <v>4.0</v>
      </c>
      <c r="M41" s="27">
        <v>27.2</v>
      </c>
      <c r="N41" s="27">
        <v>4.0</v>
      </c>
      <c r="O41" s="27">
        <v>27.4</v>
      </c>
      <c r="P41" s="24">
        <v>4.2</v>
      </c>
      <c r="Q41" s="24">
        <v>26.7</v>
      </c>
      <c r="R41" s="24">
        <v>4.3</v>
      </c>
      <c r="S41" s="24">
        <v>26.8</v>
      </c>
      <c r="T41" s="24">
        <v>3.7</v>
      </c>
      <c r="U41" s="24">
        <v>28.7</v>
      </c>
      <c r="V41" s="24">
        <v>4.3</v>
      </c>
      <c r="W41" s="24">
        <v>29.3</v>
      </c>
      <c r="X41" s="24">
        <v>3.2</v>
      </c>
      <c r="Y41" s="24">
        <v>28.5</v>
      </c>
      <c r="Z41" s="24">
        <v>3.4</v>
      </c>
      <c r="AA41" s="24">
        <v>35.0</v>
      </c>
      <c r="AB41" s="24">
        <v>5.5</v>
      </c>
      <c r="AC41" s="24">
        <v>36.7</v>
      </c>
      <c r="AD41" s="24">
        <v>4.6</v>
      </c>
      <c r="AE41" s="24" t="s">
        <v>84</v>
      </c>
      <c r="AF41" s="3" t="s">
        <v>84</v>
      </c>
      <c r="AH41" s="3" t="str">
        <f t="shared" si="1"/>
        <v>#REF!</v>
      </c>
      <c r="AI41" s="3" t="str">
        <f t="shared" si="2"/>
        <v>#REF!</v>
      </c>
    </row>
    <row r="42" ht="15.75" customHeight="1">
      <c r="A42" s="28">
        <v>40.0</v>
      </c>
      <c r="B42" s="27" t="s">
        <v>96</v>
      </c>
      <c r="C42" s="27">
        <v>37.8</v>
      </c>
      <c r="D42" s="27">
        <v>4.8</v>
      </c>
      <c r="E42" s="27">
        <v>39.8</v>
      </c>
      <c r="F42" s="27">
        <v>4.1</v>
      </c>
      <c r="G42" s="27">
        <v>39.1</v>
      </c>
      <c r="H42" s="27">
        <v>4.2</v>
      </c>
      <c r="I42" s="27">
        <v>35.5</v>
      </c>
      <c r="J42" s="27">
        <v>4.9</v>
      </c>
      <c r="K42" s="27">
        <v>31.1</v>
      </c>
      <c r="L42" s="27">
        <v>3.3</v>
      </c>
      <c r="M42" s="27">
        <v>31.1</v>
      </c>
      <c r="N42" s="27">
        <v>3.5</v>
      </c>
      <c r="O42" s="27">
        <v>31.7</v>
      </c>
      <c r="P42" s="24">
        <v>3.5</v>
      </c>
      <c r="Q42" s="24">
        <v>30.5</v>
      </c>
      <c r="R42" s="24">
        <v>3.6</v>
      </c>
      <c r="S42" s="24">
        <v>31.1</v>
      </c>
      <c r="T42" s="24">
        <v>3.5</v>
      </c>
      <c r="U42" s="24">
        <v>30.4</v>
      </c>
      <c r="V42" s="24">
        <v>3.8</v>
      </c>
      <c r="W42" s="24">
        <v>30.3</v>
      </c>
      <c r="X42" s="24">
        <v>2.4</v>
      </c>
      <c r="Y42" s="24">
        <v>29.0</v>
      </c>
      <c r="Z42" s="24">
        <v>3.1</v>
      </c>
      <c r="AA42" s="24">
        <v>30.4</v>
      </c>
      <c r="AB42" s="24">
        <v>3.8</v>
      </c>
      <c r="AC42" s="24">
        <v>31.0</v>
      </c>
      <c r="AD42" s="24">
        <v>3.3</v>
      </c>
      <c r="AE42" s="24" t="s">
        <v>96</v>
      </c>
      <c r="AF42" s="3" t="s">
        <v>96</v>
      </c>
      <c r="AH42" s="3" t="str">
        <f t="shared" si="1"/>
        <v>#REF!</v>
      </c>
      <c r="AI42" s="3" t="str">
        <f t="shared" si="2"/>
        <v>#REF!</v>
      </c>
    </row>
    <row r="43" ht="15.75" customHeight="1">
      <c r="A43" s="28">
        <v>41.0</v>
      </c>
      <c r="B43" s="27" t="s">
        <v>569</v>
      </c>
      <c r="C43" s="27">
        <v>38.8</v>
      </c>
      <c r="D43" s="27">
        <v>4.6</v>
      </c>
      <c r="E43" s="27">
        <v>36.3</v>
      </c>
      <c r="F43" s="27">
        <v>3.8</v>
      </c>
      <c r="G43" s="27">
        <v>36.5</v>
      </c>
      <c r="H43" s="27">
        <v>4.2</v>
      </c>
      <c r="I43" s="27">
        <v>38.3</v>
      </c>
      <c r="J43" s="27">
        <v>4.5</v>
      </c>
      <c r="K43" s="27">
        <v>64.9</v>
      </c>
      <c r="L43" s="27">
        <v>7.6</v>
      </c>
      <c r="M43" s="27">
        <v>61.9</v>
      </c>
      <c r="N43" s="27">
        <v>7.8</v>
      </c>
      <c r="O43" s="27">
        <v>65.2</v>
      </c>
      <c r="P43" s="24">
        <v>8.6</v>
      </c>
      <c r="Q43" s="24">
        <v>64.8</v>
      </c>
      <c r="R43" s="24">
        <v>7.8</v>
      </c>
      <c r="S43" s="24">
        <v>39.0</v>
      </c>
      <c r="T43" s="24">
        <v>5.1</v>
      </c>
      <c r="U43" s="24">
        <v>40.9</v>
      </c>
      <c r="V43" s="24">
        <v>4.6</v>
      </c>
      <c r="W43" s="24">
        <v>40.6</v>
      </c>
      <c r="X43" s="24">
        <v>4.6</v>
      </c>
      <c r="Y43" s="24">
        <v>41.2</v>
      </c>
      <c r="Z43" s="24">
        <v>4.5</v>
      </c>
      <c r="AA43" s="24">
        <v>54.0</v>
      </c>
      <c r="AB43" s="24">
        <v>6.4</v>
      </c>
      <c r="AC43" s="24">
        <v>53.6</v>
      </c>
      <c r="AD43" s="24">
        <v>7.4</v>
      </c>
      <c r="AE43" s="24" t="s">
        <v>91</v>
      </c>
      <c r="AF43" s="3" t="s">
        <v>91</v>
      </c>
      <c r="AH43" s="3" t="str">
        <f t="shared" si="1"/>
        <v>#REF!</v>
      </c>
      <c r="AI43" s="3" t="str">
        <f t="shared" si="2"/>
        <v>#REF!</v>
      </c>
    </row>
    <row r="44" ht="15.75" customHeight="1">
      <c r="A44" s="28">
        <v>42.0</v>
      </c>
      <c r="B44" s="27" t="s">
        <v>93</v>
      </c>
      <c r="C44" s="27">
        <v>40.5</v>
      </c>
      <c r="D44" s="27">
        <v>5.1</v>
      </c>
      <c r="E44" s="27">
        <v>42.6</v>
      </c>
      <c r="F44" s="27">
        <v>3.5</v>
      </c>
      <c r="G44" s="27">
        <v>41.0</v>
      </c>
      <c r="H44" s="27">
        <v>4.3</v>
      </c>
      <c r="I44" s="27">
        <v>39.9</v>
      </c>
      <c r="J44" s="27">
        <v>4.2</v>
      </c>
      <c r="K44" s="27">
        <v>40.4</v>
      </c>
      <c r="L44" s="27">
        <v>5.2</v>
      </c>
      <c r="M44" s="27">
        <v>40.1</v>
      </c>
      <c r="N44" s="27">
        <v>4.6</v>
      </c>
      <c r="O44" s="27">
        <v>39.6</v>
      </c>
      <c r="P44" s="24">
        <v>4.8</v>
      </c>
      <c r="Q44" s="24">
        <v>40.7</v>
      </c>
      <c r="R44" s="24">
        <v>4.3</v>
      </c>
      <c r="S44" s="24">
        <v>35.8</v>
      </c>
      <c r="T44" s="24">
        <v>4.1</v>
      </c>
      <c r="U44" s="24">
        <v>36.6</v>
      </c>
      <c r="V44" s="24">
        <v>3.9</v>
      </c>
      <c r="W44" s="24">
        <v>35.8</v>
      </c>
      <c r="X44" s="24">
        <v>4.7</v>
      </c>
      <c r="Y44" s="24">
        <v>37.9</v>
      </c>
      <c r="Z44" s="24">
        <v>3.7</v>
      </c>
      <c r="AA44" s="24">
        <v>41.4</v>
      </c>
      <c r="AB44" s="24">
        <v>4.9</v>
      </c>
      <c r="AC44" s="24">
        <v>41.3</v>
      </c>
      <c r="AD44" s="24">
        <v>4.9</v>
      </c>
      <c r="AE44" s="24" t="s">
        <v>93</v>
      </c>
      <c r="AF44" s="3" t="s">
        <v>93</v>
      </c>
      <c r="AH44" s="3" t="str">
        <f t="shared" si="1"/>
        <v>#REF!</v>
      </c>
      <c r="AI44" s="3" t="str">
        <f t="shared" si="2"/>
        <v>#REF!</v>
      </c>
    </row>
    <row r="45" ht="15.75" customHeight="1">
      <c r="A45" s="28">
        <v>43.0</v>
      </c>
      <c r="B45" s="31" t="s">
        <v>110</v>
      </c>
      <c r="C45" s="27">
        <v>41.0</v>
      </c>
      <c r="D45" s="27">
        <v>5.6</v>
      </c>
      <c r="E45" s="27">
        <v>39.6</v>
      </c>
      <c r="F45" s="27">
        <v>4.8</v>
      </c>
      <c r="G45" s="27">
        <v>40.0</v>
      </c>
      <c r="H45" s="27">
        <v>5.3</v>
      </c>
      <c r="I45" s="27">
        <v>45.5</v>
      </c>
      <c r="J45" s="27">
        <v>8.5</v>
      </c>
      <c r="K45" s="27">
        <v>69.8</v>
      </c>
      <c r="L45" s="27">
        <v>17.0</v>
      </c>
      <c r="M45" s="27">
        <v>61.4</v>
      </c>
      <c r="N45" s="27">
        <v>11.8</v>
      </c>
      <c r="O45" s="27">
        <v>62.1</v>
      </c>
      <c r="P45" s="24">
        <v>12.2</v>
      </c>
      <c r="Q45" s="24">
        <v>61.9</v>
      </c>
      <c r="R45" s="24">
        <v>13.2</v>
      </c>
      <c r="S45" s="24">
        <v>75.6</v>
      </c>
      <c r="T45" s="24">
        <v>9.4</v>
      </c>
      <c r="U45" s="24">
        <v>75.3</v>
      </c>
      <c r="V45" s="24">
        <v>8.8</v>
      </c>
      <c r="W45" s="24">
        <v>73.3</v>
      </c>
      <c r="X45" s="24">
        <v>9.6</v>
      </c>
      <c r="Y45" s="24">
        <v>66.2</v>
      </c>
      <c r="Z45" s="24">
        <v>12.1</v>
      </c>
      <c r="AA45" s="24">
        <v>92.0</v>
      </c>
      <c r="AB45" s="24">
        <v>14.1</v>
      </c>
      <c r="AC45" s="24">
        <v>96.5</v>
      </c>
      <c r="AD45" s="24">
        <v>12.6</v>
      </c>
      <c r="AE45" s="22" t="s">
        <v>110</v>
      </c>
      <c r="AF45" s="30" t="s">
        <v>110</v>
      </c>
      <c r="AH45" s="3" t="str">
        <f t="shared" si="1"/>
        <v>#REF!</v>
      </c>
      <c r="AI45" s="3" t="str">
        <f t="shared" si="2"/>
        <v>#REF!</v>
      </c>
    </row>
    <row r="46" ht="15.75" customHeight="1">
      <c r="A46" s="28">
        <v>44.0</v>
      </c>
      <c r="B46" s="27" t="s">
        <v>118</v>
      </c>
      <c r="C46" s="27">
        <v>41.9</v>
      </c>
      <c r="D46" s="27">
        <v>4.3</v>
      </c>
      <c r="E46" s="27">
        <v>42.7</v>
      </c>
      <c r="F46" s="27">
        <v>4.4</v>
      </c>
      <c r="G46" s="27">
        <v>44.2</v>
      </c>
      <c r="H46" s="27">
        <v>5.3</v>
      </c>
      <c r="I46" s="27">
        <v>44.7</v>
      </c>
      <c r="J46" s="27">
        <v>7.0</v>
      </c>
      <c r="K46" s="27">
        <v>37.7</v>
      </c>
      <c r="L46" s="27">
        <v>3.5</v>
      </c>
      <c r="M46" s="27">
        <v>37.2</v>
      </c>
      <c r="N46" s="27">
        <v>4.4</v>
      </c>
      <c r="O46" s="27">
        <v>37.6</v>
      </c>
      <c r="P46" s="24">
        <v>3.9</v>
      </c>
      <c r="Q46" s="24">
        <v>43.3</v>
      </c>
      <c r="R46" s="24">
        <v>8.0</v>
      </c>
      <c r="S46" s="24">
        <v>44.7</v>
      </c>
      <c r="T46" s="24">
        <v>6.6</v>
      </c>
      <c r="U46" s="24">
        <v>47.4</v>
      </c>
      <c r="V46" s="24">
        <v>7.6</v>
      </c>
      <c r="W46" s="24">
        <v>47.8</v>
      </c>
      <c r="X46" s="24">
        <v>6.2</v>
      </c>
      <c r="Y46" s="24">
        <v>46.8</v>
      </c>
      <c r="Z46" s="24">
        <v>6.4</v>
      </c>
      <c r="AA46" s="24">
        <v>56.6</v>
      </c>
      <c r="AB46" s="24">
        <v>6.7</v>
      </c>
      <c r="AC46" s="24">
        <v>55.4</v>
      </c>
      <c r="AD46" s="24">
        <v>6.8</v>
      </c>
      <c r="AE46" s="24" t="s">
        <v>118</v>
      </c>
      <c r="AF46" s="3" t="s">
        <v>118</v>
      </c>
      <c r="AH46" s="3" t="str">
        <f t="shared" si="1"/>
        <v>#REF!</v>
      </c>
      <c r="AI46" s="3" t="str">
        <f t="shared" si="2"/>
        <v>#REF!</v>
      </c>
    </row>
    <row r="47" ht="15.75" customHeight="1">
      <c r="A47" s="28">
        <v>45.0</v>
      </c>
      <c r="B47" s="27" t="s">
        <v>129</v>
      </c>
      <c r="C47" s="27">
        <v>43.2</v>
      </c>
      <c r="D47" s="27">
        <v>4.7</v>
      </c>
      <c r="E47" s="27">
        <v>45.4</v>
      </c>
      <c r="F47" s="27">
        <v>5.1</v>
      </c>
      <c r="G47" s="27">
        <v>46.4</v>
      </c>
      <c r="H47" s="27">
        <v>5.9</v>
      </c>
      <c r="I47" s="27">
        <v>46.0</v>
      </c>
      <c r="J47" s="27">
        <v>8.5</v>
      </c>
      <c r="K47" s="27">
        <v>32.2</v>
      </c>
      <c r="L47" s="27">
        <v>5.1</v>
      </c>
      <c r="M47" s="27">
        <v>33.0</v>
      </c>
      <c r="N47" s="27">
        <v>4.4</v>
      </c>
      <c r="O47" s="27">
        <v>33.4</v>
      </c>
      <c r="P47" s="24">
        <v>4.0</v>
      </c>
      <c r="Q47" s="24">
        <v>37.1</v>
      </c>
      <c r="R47" s="24">
        <v>6.4</v>
      </c>
      <c r="S47" s="24">
        <v>33.8</v>
      </c>
      <c r="T47" s="24">
        <v>1.6</v>
      </c>
      <c r="U47" s="24">
        <v>32.8</v>
      </c>
      <c r="V47" s="24">
        <v>4.2</v>
      </c>
      <c r="W47" s="24">
        <v>30.7</v>
      </c>
      <c r="X47" s="24">
        <v>3.9</v>
      </c>
      <c r="Y47" s="24">
        <v>35.8</v>
      </c>
      <c r="Z47" s="24">
        <v>5.0</v>
      </c>
      <c r="AA47" s="24">
        <v>47.3</v>
      </c>
      <c r="AB47" s="24">
        <v>7.0</v>
      </c>
      <c r="AC47" s="24">
        <v>49.4</v>
      </c>
      <c r="AD47" s="24">
        <v>6.1</v>
      </c>
      <c r="AE47" s="24" t="s">
        <v>129</v>
      </c>
      <c r="AF47" s="3" t="s">
        <v>129</v>
      </c>
      <c r="AH47" s="3" t="str">
        <f t="shared" si="1"/>
        <v>#REF!</v>
      </c>
      <c r="AI47" s="3" t="str">
        <f t="shared" si="2"/>
        <v>#REF!</v>
      </c>
    </row>
    <row r="48" ht="15.75" customHeight="1">
      <c r="A48" s="28">
        <v>46.0</v>
      </c>
      <c r="B48" s="27" t="s">
        <v>78</v>
      </c>
      <c r="C48" s="27">
        <v>43.5</v>
      </c>
      <c r="D48" s="27">
        <v>3.9</v>
      </c>
      <c r="E48" s="27">
        <v>43.3</v>
      </c>
      <c r="F48" s="27">
        <v>4.0</v>
      </c>
      <c r="G48" s="27">
        <v>43.2</v>
      </c>
      <c r="H48" s="27">
        <v>4.2</v>
      </c>
      <c r="I48" s="27">
        <v>41.6</v>
      </c>
      <c r="J48" s="27">
        <v>5.6</v>
      </c>
      <c r="K48" s="27">
        <v>35.3</v>
      </c>
      <c r="L48" s="27">
        <v>4.0</v>
      </c>
      <c r="M48" s="27">
        <v>34.9</v>
      </c>
      <c r="N48" s="27">
        <v>4.7</v>
      </c>
      <c r="O48" s="27">
        <v>35.0</v>
      </c>
      <c r="P48" s="24">
        <v>3.3</v>
      </c>
      <c r="Q48" s="24">
        <v>33.6</v>
      </c>
      <c r="R48" s="24">
        <v>4.4</v>
      </c>
      <c r="S48" s="24">
        <v>40.1</v>
      </c>
      <c r="T48" s="24">
        <v>4.5</v>
      </c>
      <c r="U48" s="24">
        <v>40.4</v>
      </c>
      <c r="V48" s="24">
        <v>4.9</v>
      </c>
      <c r="W48" s="24">
        <v>41.1</v>
      </c>
      <c r="X48" s="24">
        <v>4.6</v>
      </c>
      <c r="Y48" s="24">
        <v>34.9</v>
      </c>
      <c r="Z48" s="24">
        <v>6.9</v>
      </c>
      <c r="AA48" s="24">
        <v>60.3</v>
      </c>
      <c r="AB48" s="24">
        <v>6.2</v>
      </c>
      <c r="AC48" s="24">
        <v>59.5</v>
      </c>
      <c r="AD48" s="24">
        <v>6.8</v>
      </c>
      <c r="AE48" s="24" t="s">
        <v>1627</v>
      </c>
      <c r="AF48" s="3" t="s">
        <v>78</v>
      </c>
      <c r="AH48" s="3" t="str">
        <f t="shared" si="1"/>
        <v>#REF!</v>
      </c>
      <c r="AI48" s="3" t="str">
        <f t="shared" si="2"/>
        <v>#REF!</v>
      </c>
    </row>
    <row r="49" ht="15.75" customHeight="1">
      <c r="A49" s="28">
        <v>47.0</v>
      </c>
      <c r="B49" s="27" t="s">
        <v>76</v>
      </c>
      <c r="C49" s="27">
        <v>43.5</v>
      </c>
      <c r="D49" s="27">
        <v>6.9</v>
      </c>
      <c r="E49" s="27">
        <v>41.3</v>
      </c>
      <c r="F49" s="27">
        <v>6.2</v>
      </c>
      <c r="G49" s="27">
        <v>41.9</v>
      </c>
      <c r="H49" s="27">
        <v>5.7</v>
      </c>
      <c r="I49" s="27">
        <v>39.3</v>
      </c>
      <c r="J49" s="27">
        <v>5.6</v>
      </c>
      <c r="K49" s="27">
        <v>39.6</v>
      </c>
      <c r="L49" s="27">
        <v>5.7</v>
      </c>
      <c r="M49" s="27">
        <v>39.9</v>
      </c>
      <c r="N49" s="27">
        <v>5.3</v>
      </c>
      <c r="O49" s="27">
        <v>40.1</v>
      </c>
      <c r="P49" s="24">
        <v>5.8</v>
      </c>
      <c r="Q49" s="24">
        <v>39.8</v>
      </c>
      <c r="R49" s="24">
        <v>4.6</v>
      </c>
      <c r="S49" s="24">
        <v>38.7</v>
      </c>
      <c r="T49" s="24">
        <v>4.0</v>
      </c>
      <c r="U49" s="24">
        <v>39.5</v>
      </c>
      <c r="V49" s="24">
        <v>4.4</v>
      </c>
      <c r="W49" s="24">
        <v>38.3</v>
      </c>
      <c r="X49" s="24">
        <v>5.3</v>
      </c>
      <c r="Y49" s="24">
        <v>37.2</v>
      </c>
      <c r="Z49" s="24">
        <v>4.0</v>
      </c>
      <c r="AA49" s="24">
        <v>63.0</v>
      </c>
      <c r="AB49" s="24">
        <v>9.5</v>
      </c>
      <c r="AC49" s="24">
        <v>61.7</v>
      </c>
      <c r="AD49" s="24">
        <v>9.5</v>
      </c>
      <c r="AE49" s="24" t="s">
        <v>76</v>
      </c>
      <c r="AF49" s="3" t="s">
        <v>76</v>
      </c>
      <c r="AH49" s="3" t="str">
        <f t="shared" si="1"/>
        <v>#REF!</v>
      </c>
      <c r="AI49" s="3" t="str">
        <f t="shared" si="2"/>
        <v>#REF!</v>
      </c>
    </row>
    <row r="50" ht="15.75" customHeight="1">
      <c r="A50" s="28">
        <v>48.0</v>
      </c>
      <c r="B50" s="27" t="s">
        <v>633</v>
      </c>
      <c r="C50" s="27">
        <v>45.2</v>
      </c>
      <c r="D50" s="27">
        <v>5.1</v>
      </c>
      <c r="E50" s="27">
        <v>41.5</v>
      </c>
      <c r="F50" s="27">
        <v>4.6</v>
      </c>
      <c r="G50" s="27">
        <v>44.7</v>
      </c>
      <c r="H50" s="27">
        <v>5.1</v>
      </c>
      <c r="I50" s="27">
        <v>49.9</v>
      </c>
      <c r="J50" s="27">
        <v>7.5</v>
      </c>
      <c r="K50" s="27">
        <v>35.3</v>
      </c>
      <c r="L50" s="27">
        <v>3.2</v>
      </c>
      <c r="M50" s="27">
        <v>32.6</v>
      </c>
      <c r="N50" s="27">
        <v>4.6</v>
      </c>
      <c r="O50" s="27">
        <v>34.2</v>
      </c>
      <c r="P50" s="24">
        <v>3.6</v>
      </c>
      <c r="Q50" s="24">
        <v>35.8</v>
      </c>
      <c r="R50" s="24">
        <v>5.9</v>
      </c>
      <c r="S50" s="24">
        <v>41.8</v>
      </c>
      <c r="T50" s="24">
        <v>3.8</v>
      </c>
      <c r="U50" s="24">
        <v>41.9</v>
      </c>
      <c r="V50" s="24">
        <v>4.7</v>
      </c>
      <c r="W50" s="24">
        <v>44.0</v>
      </c>
      <c r="X50" s="24">
        <v>5.9</v>
      </c>
      <c r="Y50" s="24">
        <v>43.7</v>
      </c>
      <c r="Z50" s="24">
        <v>4.8</v>
      </c>
      <c r="AA50" s="24">
        <v>58.4</v>
      </c>
      <c r="AB50" s="24">
        <v>8.4</v>
      </c>
      <c r="AC50" s="24">
        <v>60.3</v>
      </c>
      <c r="AD50" s="24">
        <v>6.8</v>
      </c>
      <c r="AE50" s="24" t="s">
        <v>633</v>
      </c>
      <c r="AF50" s="3" t="s">
        <v>115</v>
      </c>
      <c r="AH50" s="3" t="str">
        <f t="shared" si="1"/>
        <v>#REF!</v>
      </c>
      <c r="AI50" s="3" t="str">
        <f t="shared" si="2"/>
        <v>#REF!</v>
      </c>
    </row>
    <row r="51" ht="15.75" customHeight="1">
      <c r="A51" s="28">
        <v>49.0</v>
      </c>
      <c r="B51" s="27" t="s">
        <v>94</v>
      </c>
      <c r="C51" s="27">
        <v>45.7</v>
      </c>
      <c r="D51" s="27">
        <v>5.0</v>
      </c>
      <c r="E51" s="27">
        <v>43.2</v>
      </c>
      <c r="F51" s="27">
        <v>3.5</v>
      </c>
      <c r="G51" s="27">
        <v>43.7</v>
      </c>
      <c r="H51" s="27">
        <v>3.8</v>
      </c>
      <c r="I51" s="27">
        <v>47.7</v>
      </c>
      <c r="J51" s="27">
        <v>7.5</v>
      </c>
      <c r="K51" s="27">
        <v>49.4</v>
      </c>
      <c r="L51" s="27">
        <v>3.6</v>
      </c>
      <c r="M51" s="27">
        <v>49.5</v>
      </c>
      <c r="N51" s="27">
        <v>4.8</v>
      </c>
      <c r="O51" s="27">
        <v>50.3</v>
      </c>
      <c r="P51" s="24">
        <v>5.4</v>
      </c>
      <c r="Q51" s="24">
        <v>51.5</v>
      </c>
      <c r="R51" s="24">
        <v>5.5</v>
      </c>
      <c r="S51" s="24">
        <v>53.1</v>
      </c>
      <c r="T51" s="24">
        <v>2.9</v>
      </c>
      <c r="U51" s="24">
        <v>52.7</v>
      </c>
      <c r="V51" s="24">
        <v>5.0</v>
      </c>
      <c r="W51" s="24">
        <v>51.6</v>
      </c>
      <c r="X51" s="24">
        <v>6.2</v>
      </c>
      <c r="Y51" s="24">
        <v>57.3</v>
      </c>
      <c r="Z51" s="24">
        <v>6.6</v>
      </c>
      <c r="AA51" s="24">
        <v>51.3</v>
      </c>
      <c r="AB51" s="24">
        <v>7.1</v>
      </c>
      <c r="AC51" s="24">
        <v>52.7</v>
      </c>
      <c r="AD51" s="24">
        <v>5.5</v>
      </c>
      <c r="AE51" s="24" t="s">
        <v>94</v>
      </c>
      <c r="AF51" s="3" t="s">
        <v>94</v>
      </c>
      <c r="AH51" s="3" t="str">
        <f t="shared" si="1"/>
        <v>#REF!</v>
      </c>
      <c r="AI51" s="3" t="str">
        <f t="shared" si="2"/>
        <v>#REF!</v>
      </c>
    </row>
    <row r="52" ht="15.75" customHeight="1">
      <c r="A52" s="28">
        <v>50.0</v>
      </c>
      <c r="B52" s="27" t="s">
        <v>1595</v>
      </c>
      <c r="C52" s="27">
        <v>46.8</v>
      </c>
      <c r="D52" s="27">
        <v>5.3</v>
      </c>
      <c r="E52" s="27">
        <v>46.0</v>
      </c>
      <c r="F52" s="27">
        <v>4.1</v>
      </c>
      <c r="G52" s="27">
        <v>46.5</v>
      </c>
      <c r="H52" s="27">
        <v>4.3</v>
      </c>
      <c r="I52" s="27">
        <v>45.3</v>
      </c>
      <c r="J52" s="27">
        <v>5.1</v>
      </c>
      <c r="K52" s="27">
        <v>34.0</v>
      </c>
      <c r="L52" s="27">
        <v>2.2</v>
      </c>
      <c r="M52" s="27">
        <v>32.4</v>
      </c>
      <c r="N52" s="27">
        <v>4.6</v>
      </c>
      <c r="O52" s="27">
        <v>33.3</v>
      </c>
      <c r="P52" s="24">
        <v>3.1</v>
      </c>
      <c r="Q52" s="24">
        <v>30.7</v>
      </c>
      <c r="R52" s="24">
        <v>3.7</v>
      </c>
      <c r="S52" s="24">
        <v>44.5</v>
      </c>
      <c r="T52" s="24">
        <v>5.8</v>
      </c>
      <c r="U52" s="24">
        <v>44.7</v>
      </c>
      <c r="V52" s="24">
        <v>4.1</v>
      </c>
      <c r="W52" s="24">
        <v>45.2</v>
      </c>
      <c r="X52" s="24">
        <v>3.6</v>
      </c>
      <c r="Y52" s="24">
        <v>42.8</v>
      </c>
      <c r="Z52" s="24">
        <v>4.4</v>
      </c>
      <c r="AA52" s="24">
        <v>53.6</v>
      </c>
      <c r="AB52" s="24">
        <v>5.3</v>
      </c>
      <c r="AC52" s="24">
        <v>54.1</v>
      </c>
      <c r="AD52" s="24">
        <v>5.6</v>
      </c>
      <c r="AE52" s="24" t="s">
        <v>105</v>
      </c>
      <c r="AF52" s="3" t="s">
        <v>105</v>
      </c>
      <c r="AH52" s="3" t="str">
        <f t="shared" si="1"/>
        <v>#REF!</v>
      </c>
      <c r="AI52" s="3" t="str">
        <f t="shared" si="2"/>
        <v>#REF!</v>
      </c>
    </row>
    <row r="53" ht="15.75" customHeight="1">
      <c r="A53" s="28">
        <v>51.0</v>
      </c>
      <c r="B53" s="27" t="s">
        <v>127</v>
      </c>
      <c r="C53" s="27">
        <v>48.1</v>
      </c>
      <c r="D53" s="27">
        <v>7.7</v>
      </c>
      <c r="E53" s="27">
        <v>55.2</v>
      </c>
      <c r="F53" s="27">
        <v>5.7</v>
      </c>
      <c r="G53" s="27">
        <v>56.8</v>
      </c>
      <c r="H53" s="27">
        <v>6.1</v>
      </c>
      <c r="I53" s="27">
        <v>53.1</v>
      </c>
      <c r="J53" s="27">
        <v>8.0</v>
      </c>
      <c r="K53" s="27">
        <v>58.3</v>
      </c>
      <c r="L53" s="27">
        <v>11.9</v>
      </c>
      <c r="M53" s="27">
        <v>55.0</v>
      </c>
      <c r="N53" s="27">
        <v>8.1</v>
      </c>
      <c r="O53" s="27">
        <v>56.7</v>
      </c>
      <c r="P53" s="24">
        <v>7.6</v>
      </c>
      <c r="Q53" s="24">
        <v>64.9</v>
      </c>
      <c r="R53" s="24">
        <v>10.3</v>
      </c>
      <c r="S53" s="24">
        <v>73.2</v>
      </c>
      <c r="T53" s="24">
        <v>6.0</v>
      </c>
      <c r="U53" s="24">
        <v>70.9</v>
      </c>
      <c r="V53" s="24">
        <v>7.7</v>
      </c>
      <c r="W53" s="24">
        <v>70.5</v>
      </c>
      <c r="X53" s="24">
        <v>8.1</v>
      </c>
      <c r="Y53" s="24">
        <v>70.9</v>
      </c>
      <c r="Z53" s="24">
        <v>8.2</v>
      </c>
      <c r="AA53" s="24">
        <v>102.5</v>
      </c>
      <c r="AB53" s="24">
        <v>11.6</v>
      </c>
      <c r="AC53" s="24">
        <v>103.6</v>
      </c>
      <c r="AD53" s="24">
        <v>10.5</v>
      </c>
      <c r="AE53" s="24" t="s">
        <v>127</v>
      </c>
      <c r="AF53" s="3" t="s">
        <v>127</v>
      </c>
      <c r="AH53" s="3" t="str">
        <f t="shared" si="1"/>
        <v>#REF!</v>
      </c>
      <c r="AI53" s="3" t="str">
        <f t="shared" si="2"/>
        <v>#REF!</v>
      </c>
    </row>
    <row r="54" ht="15.75" customHeight="1">
      <c r="A54" s="28">
        <v>52.0</v>
      </c>
      <c r="B54" s="27" t="s">
        <v>121</v>
      </c>
      <c r="C54" s="27">
        <v>50.0</v>
      </c>
      <c r="D54" s="27">
        <v>3.7</v>
      </c>
      <c r="E54" s="27">
        <v>51.6</v>
      </c>
      <c r="F54" s="27">
        <v>4.5</v>
      </c>
      <c r="G54" s="27">
        <v>51.0</v>
      </c>
      <c r="H54" s="27">
        <v>5.1</v>
      </c>
      <c r="I54" s="27">
        <v>51.2</v>
      </c>
      <c r="J54" s="27">
        <v>6.8</v>
      </c>
      <c r="K54" s="27">
        <v>37.7</v>
      </c>
      <c r="L54" s="27">
        <v>5.3</v>
      </c>
      <c r="M54" s="27">
        <v>38.5</v>
      </c>
      <c r="N54" s="27">
        <v>4.8</v>
      </c>
      <c r="O54" s="27">
        <v>37.8</v>
      </c>
      <c r="P54" s="24">
        <v>4.6</v>
      </c>
      <c r="Q54" s="24">
        <v>36.8</v>
      </c>
      <c r="R54" s="24">
        <v>4.4</v>
      </c>
      <c r="S54" s="24">
        <v>37.2</v>
      </c>
      <c r="T54" s="24">
        <v>3.6</v>
      </c>
      <c r="U54" s="24">
        <v>37.4</v>
      </c>
      <c r="V54" s="24">
        <v>3.6</v>
      </c>
      <c r="W54" s="24">
        <v>37.2</v>
      </c>
      <c r="X54" s="24">
        <v>4.1</v>
      </c>
      <c r="Y54" s="24">
        <v>37.2</v>
      </c>
      <c r="Z54" s="24">
        <v>4.6</v>
      </c>
      <c r="AA54" s="24">
        <v>47.6</v>
      </c>
      <c r="AB54" s="24">
        <v>5.2</v>
      </c>
      <c r="AC54" s="24">
        <v>46.6</v>
      </c>
      <c r="AD54" s="24">
        <v>4.8</v>
      </c>
      <c r="AE54" s="24" t="s">
        <v>1628</v>
      </c>
      <c r="AF54" s="3" t="s">
        <v>121</v>
      </c>
      <c r="AH54" s="3" t="str">
        <f t="shared" si="1"/>
        <v>#REF!</v>
      </c>
      <c r="AI54" s="3" t="str">
        <f t="shared" si="2"/>
        <v>#REF!</v>
      </c>
    </row>
    <row r="55" ht="15.75" customHeight="1">
      <c r="A55" s="28">
        <v>53.0</v>
      </c>
      <c r="B55" s="31" t="s">
        <v>120</v>
      </c>
      <c r="C55" s="27">
        <v>50.1</v>
      </c>
      <c r="D55" s="27">
        <v>5.1</v>
      </c>
      <c r="E55" s="27">
        <v>53.8</v>
      </c>
      <c r="F55" s="27">
        <v>4.8</v>
      </c>
      <c r="G55" s="27">
        <v>54.5</v>
      </c>
      <c r="H55" s="27">
        <v>5.5</v>
      </c>
      <c r="I55" s="27">
        <v>52.6</v>
      </c>
      <c r="J55" s="27">
        <v>7.9</v>
      </c>
      <c r="K55" s="27">
        <v>45.3</v>
      </c>
      <c r="L55" s="27">
        <v>6.9</v>
      </c>
      <c r="M55" s="27">
        <v>46.0</v>
      </c>
      <c r="N55" s="27">
        <v>5.7</v>
      </c>
      <c r="O55" s="27">
        <v>45.4</v>
      </c>
      <c r="P55" s="24">
        <v>5.5</v>
      </c>
      <c r="Q55" s="24">
        <v>42.7</v>
      </c>
      <c r="R55" s="24">
        <v>7.1</v>
      </c>
      <c r="S55" s="24">
        <v>43.6</v>
      </c>
      <c r="T55" s="24">
        <v>5.2</v>
      </c>
      <c r="U55" s="24">
        <v>41.5</v>
      </c>
      <c r="V55" s="24">
        <v>4.5</v>
      </c>
      <c r="W55" s="24">
        <v>41.8</v>
      </c>
      <c r="X55" s="24">
        <v>4.2</v>
      </c>
      <c r="Y55" s="24">
        <v>40.9</v>
      </c>
      <c r="Z55" s="24">
        <v>4.2</v>
      </c>
      <c r="AA55" s="24">
        <v>59.5</v>
      </c>
      <c r="AB55" s="24">
        <v>7.0</v>
      </c>
      <c r="AC55" s="24">
        <v>63.3</v>
      </c>
      <c r="AD55" s="24">
        <v>6.3</v>
      </c>
      <c r="AE55" s="22" t="s">
        <v>120</v>
      </c>
      <c r="AF55" s="30" t="s">
        <v>120</v>
      </c>
      <c r="AH55" s="3" t="str">
        <f t="shared" si="1"/>
        <v>#REF!</v>
      </c>
      <c r="AI55" s="3" t="str">
        <f t="shared" si="2"/>
        <v>#REF!</v>
      </c>
    </row>
    <row r="56" ht="15.75" customHeight="1">
      <c r="A56" s="28">
        <v>54.0</v>
      </c>
      <c r="B56" s="27" t="s">
        <v>108</v>
      </c>
      <c r="C56" s="27">
        <v>50.4</v>
      </c>
      <c r="D56" s="27">
        <v>5.6</v>
      </c>
      <c r="E56" s="27">
        <v>50.2</v>
      </c>
      <c r="F56" s="27">
        <v>5.8</v>
      </c>
      <c r="G56" s="27">
        <v>47.6</v>
      </c>
      <c r="H56" s="27">
        <v>5.1</v>
      </c>
      <c r="I56" s="27">
        <v>45.2</v>
      </c>
      <c r="J56" s="27">
        <v>5.3</v>
      </c>
      <c r="K56" s="27">
        <v>42.0</v>
      </c>
      <c r="L56" s="27">
        <v>4.8</v>
      </c>
      <c r="M56" s="27">
        <v>40.7</v>
      </c>
      <c r="N56" s="27">
        <v>7.2</v>
      </c>
      <c r="O56" s="27">
        <v>40.4</v>
      </c>
      <c r="P56" s="24">
        <v>5.9</v>
      </c>
      <c r="Q56" s="24">
        <v>39.2</v>
      </c>
      <c r="R56" s="24">
        <v>4.4</v>
      </c>
      <c r="S56" s="24">
        <v>34.2</v>
      </c>
      <c r="T56" s="24">
        <v>3.4</v>
      </c>
      <c r="U56" s="24">
        <v>34.2</v>
      </c>
      <c r="V56" s="24">
        <v>3.9</v>
      </c>
      <c r="W56" s="24">
        <v>32.3</v>
      </c>
      <c r="X56" s="24">
        <v>2.6</v>
      </c>
      <c r="Y56" s="24">
        <v>31.7</v>
      </c>
      <c r="Z56" s="24">
        <v>4.1</v>
      </c>
      <c r="AA56" s="24">
        <v>58.7</v>
      </c>
      <c r="AB56" s="24">
        <v>7.9</v>
      </c>
      <c r="AC56" s="24">
        <v>57.1</v>
      </c>
      <c r="AD56" s="24">
        <v>9.1</v>
      </c>
      <c r="AE56" s="24" t="s">
        <v>108</v>
      </c>
      <c r="AF56" s="3" t="s">
        <v>108</v>
      </c>
      <c r="AH56" s="3" t="str">
        <f t="shared" si="1"/>
        <v>#REF!</v>
      </c>
      <c r="AI56" s="3" t="str">
        <f t="shared" si="2"/>
        <v>#REF!</v>
      </c>
    </row>
    <row r="57" ht="15.75" customHeight="1">
      <c r="A57" s="28">
        <v>55.0</v>
      </c>
      <c r="B57" s="27" t="s">
        <v>141</v>
      </c>
      <c r="C57" s="27">
        <v>53.4</v>
      </c>
      <c r="D57" s="27">
        <v>6.2</v>
      </c>
      <c r="E57" s="27">
        <v>53.6</v>
      </c>
      <c r="F57" s="27">
        <v>4.4</v>
      </c>
      <c r="G57" s="27">
        <v>53.7</v>
      </c>
      <c r="H57" s="27">
        <v>5.2</v>
      </c>
      <c r="I57" s="27">
        <v>59.3</v>
      </c>
      <c r="J57" s="27">
        <v>5.9</v>
      </c>
      <c r="K57" s="27">
        <v>67.9</v>
      </c>
      <c r="L57" s="27">
        <v>9.1</v>
      </c>
      <c r="M57" s="27">
        <v>67.3</v>
      </c>
      <c r="N57" s="27">
        <v>7.3</v>
      </c>
      <c r="O57" s="27">
        <v>68.1</v>
      </c>
      <c r="P57" s="24">
        <v>7.0</v>
      </c>
      <c r="Q57" s="24">
        <v>66.8</v>
      </c>
      <c r="R57" s="24">
        <v>8.0</v>
      </c>
      <c r="S57" s="24">
        <v>76.3</v>
      </c>
      <c r="T57" s="24">
        <v>5.3</v>
      </c>
      <c r="U57" s="24">
        <v>74.3</v>
      </c>
      <c r="V57" s="24">
        <v>8.1</v>
      </c>
      <c r="W57" s="24">
        <v>73.1</v>
      </c>
      <c r="X57" s="24">
        <v>6.2</v>
      </c>
      <c r="Y57" s="24">
        <v>76.0</v>
      </c>
      <c r="Z57" s="24">
        <v>4.8</v>
      </c>
      <c r="AA57" s="24">
        <v>80.1</v>
      </c>
      <c r="AB57" s="24">
        <v>6.7</v>
      </c>
      <c r="AC57" s="24">
        <v>78.9</v>
      </c>
      <c r="AD57" s="24">
        <v>5.6</v>
      </c>
      <c r="AE57" s="24" t="s">
        <v>141</v>
      </c>
      <c r="AF57" s="3" t="s">
        <v>141</v>
      </c>
      <c r="AH57" s="3" t="str">
        <f t="shared" si="1"/>
        <v>#REF!</v>
      </c>
      <c r="AI57" s="3" t="str">
        <f t="shared" si="2"/>
        <v>#REF!</v>
      </c>
    </row>
    <row r="58" ht="15.75" customHeight="1">
      <c r="A58" s="28">
        <v>56.0</v>
      </c>
      <c r="B58" s="27" t="s">
        <v>125</v>
      </c>
      <c r="C58" s="27">
        <v>54.4</v>
      </c>
      <c r="D58" s="27">
        <v>8.4</v>
      </c>
      <c r="E58" s="27">
        <v>51.9</v>
      </c>
      <c r="F58" s="27">
        <v>9.5</v>
      </c>
      <c r="G58" s="27">
        <v>54.8</v>
      </c>
      <c r="H58" s="27">
        <v>8.8</v>
      </c>
      <c r="I58" s="27">
        <v>46.5</v>
      </c>
      <c r="J58" s="27">
        <v>8.0</v>
      </c>
      <c r="K58" s="27">
        <v>48.1</v>
      </c>
      <c r="L58" s="27">
        <v>5.6</v>
      </c>
      <c r="M58" s="27">
        <v>46.9</v>
      </c>
      <c r="N58" s="27">
        <v>7.1</v>
      </c>
      <c r="O58" s="27">
        <v>46.7</v>
      </c>
      <c r="P58" s="24">
        <v>6.0</v>
      </c>
      <c r="Q58" s="24">
        <v>42.5</v>
      </c>
      <c r="R58" s="24">
        <v>8.3</v>
      </c>
      <c r="S58" s="24">
        <v>54.7</v>
      </c>
      <c r="T58" s="24">
        <v>9.7</v>
      </c>
      <c r="U58" s="24">
        <v>56.6</v>
      </c>
      <c r="V58" s="24">
        <v>9.0</v>
      </c>
      <c r="W58" s="24">
        <v>55.5</v>
      </c>
      <c r="X58" s="24">
        <v>8.8</v>
      </c>
      <c r="Y58" s="24">
        <v>50.3</v>
      </c>
      <c r="Z58" s="24">
        <v>6.6</v>
      </c>
      <c r="AA58" s="24">
        <v>14.7</v>
      </c>
      <c r="AB58" s="24">
        <v>3.1</v>
      </c>
      <c r="AC58" s="24">
        <v>16.1</v>
      </c>
      <c r="AD58" s="24">
        <v>3.6</v>
      </c>
      <c r="AE58" s="24" t="s">
        <v>125</v>
      </c>
      <c r="AF58" s="3" t="s">
        <v>125</v>
      </c>
      <c r="AH58" s="3" t="str">
        <f t="shared" si="1"/>
        <v>#REF!</v>
      </c>
      <c r="AI58" s="3" t="str">
        <f t="shared" si="2"/>
        <v>#REF!</v>
      </c>
    </row>
    <row r="59" ht="15.75" customHeight="1">
      <c r="A59" s="28">
        <v>57.0</v>
      </c>
      <c r="B59" s="27" t="s">
        <v>97</v>
      </c>
      <c r="C59" s="27">
        <v>54.4</v>
      </c>
      <c r="D59" s="27">
        <v>4.6</v>
      </c>
      <c r="E59" s="27">
        <v>53.8</v>
      </c>
      <c r="F59" s="27">
        <v>4.3</v>
      </c>
      <c r="G59" s="27">
        <v>53.7</v>
      </c>
      <c r="H59" s="27">
        <v>5.6</v>
      </c>
      <c r="I59" s="27">
        <v>56.8</v>
      </c>
      <c r="J59" s="27">
        <v>7.1</v>
      </c>
      <c r="K59" s="27">
        <v>43.4</v>
      </c>
      <c r="L59" s="27">
        <v>4.6</v>
      </c>
      <c r="M59" s="27">
        <v>44.8</v>
      </c>
      <c r="N59" s="27">
        <v>3.8</v>
      </c>
      <c r="O59" s="27">
        <v>44.6</v>
      </c>
      <c r="P59" s="24">
        <v>4.0</v>
      </c>
      <c r="Q59" s="24">
        <v>41.3</v>
      </c>
      <c r="R59" s="24">
        <v>4.8</v>
      </c>
      <c r="S59" s="24">
        <v>48.1</v>
      </c>
      <c r="T59" s="24">
        <v>3.7</v>
      </c>
      <c r="U59" s="24">
        <v>48.1</v>
      </c>
      <c r="V59" s="24">
        <v>6.1</v>
      </c>
      <c r="W59" s="24">
        <v>47.8</v>
      </c>
      <c r="X59" s="24">
        <v>4.4</v>
      </c>
      <c r="Y59" s="24">
        <v>51.5</v>
      </c>
      <c r="Z59" s="24">
        <v>6.7</v>
      </c>
      <c r="AA59" s="24">
        <v>44.1</v>
      </c>
      <c r="AB59" s="24">
        <v>5.6</v>
      </c>
      <c r="AC59" s="24">
        <v>48.4</v>
      </c>
      <c r="AD59" s="24">
        <v>4.9</v>
      </c>
      <c r="AE59" s="24" t="s">
        <v>97</v>
      </c>
      <c r="AF59" s="3" t="s">
        <v>97</v>
      </c>
      <c r="AH59" s="3" t="str">
        <f t="shared" si="1"/>
        <v>#REF!</v>
      </c>
      <c r="AI59" s="3" t="str">
        <f t="shared" si="2"/>
        <v>#REF!</v>
      </c>
    </row>
    <row r="60" ht="15.75" customHeight="1">
      <c r="A60" s="28">
        <v>58.0</v>
      </c>
      <c r="B60" s="27" t="s">
        <v>135</v>
      </c>
      <c r="C60" s="27">
        <v>54.7</v>
      </c>
      <c r="D60" s="27">
        <v>6.7</v>
      </c>
      <c r="E60" s="27">
        <v>59.6</v>
      </c>
      <c r="F60" s="27">
        <v>5.9</v>
      </c>
      <c r="G60" s="27">
        <v>57.3</v>
      </c>
      <c r="H60" s="27">
        <v>6.4</v>
      </c>
      <c r="I60" s="27">
        <v>60.9</v>
      </c>
      <c r="J60" s="27">
        <v>6.8</v>
      </c>
      <c r="K60" s="27">
        <v>92.0</v>
      </c>
      <c r="L60" s="27">
        <v>18.6</v>
      </c>
      <c r="M60" s="27">
        <v>85.8</v>
      </c>
      <c r="N60" s="27">
        <v>9.8</v>
      </c>
      <c r="O60" s="27">
        <v>86.9</v>
      </c>
      <c r="P60" s="24">
        <v>10.0</v>
      </c>
      <c r="Q60" s="24">
        <v>93.2</v>
      </c>
      <c r="R60" s="24">
        <v>14.4</v>
      </c>
      <c r="S60" s="24">
        <v>90.2</v>
      </c>
      <c r="T60" s="24">
        <v>8.1</v>
      </c>
      <c r="U60" s="24">
        <v>88.9</v>
      </c>
      <c r="V60" s="24">
        <v>7.9</v>
      </c>
      <c r="W60" s="24">
        <v>88.8</v>
      </c>
      <c r="X60" s="24">
        <v>7.4</v>
      </c>
      <c r="Y60" s="24">
        <v>92.8</v>
      </c>
      <c r="Z60" s="24">
        <v>9.9</v>
      </c>
      <c r="AA60" s="24">
        <v>147.2</v>
      </c>
      <c r="AB60" s="24">
        <v>22.9</v>
      </c>
      <c r="AC60" s="24">
        <v>126.8</v>
      </c>
      <c r="AD60" s="24">
        <v>14.8</v>
      </c>
      <c r="AE60" s="24" t="s">
        <v>135</v>
      </c>
      <c r="AF60" s="3" t="s">
        <v>135</v>
      </c>
      <c r="AH60" s="3" t="str">
        <f t="shared" si="1"/>
        <v>#REF!</v>
      </c>
      <c r="AI60" s="3" t="str">
        <f t="shared" si="2"/>
        <v>#REF!</v>
      </c>
    </row>
    <row r="61" ht="15.75" customHeight="1">
      <c r="A61" s="28">
        <v>59.0</v>
      </c>
      <c r="B61" s="27" t="s">
        <v>612</v>
      </c>
      <c r="C61" s="27">
        <v>55.4</v>
      </c>
      <c r="D61" s="27">
        <v>6.0</v>
      </c>
      <c r="E61" s="27">
        <v>50.2</v>
      </c>
      <c r="F61" s="27">
        <v>4.5</v>
      </c>
      <c r="G61" s="27">
        <v>50.6</v>
      </c>
      <c r="H61" s="27">
        <v>4.6</v>
      </c>
      <c r="I61" s="27">
        <v>58.9</v>
      </c>
      <c r="J61" s="27">
        <v>8.7</v>
      </c>
      <c r="K61" s="27">
        <v>50.2</v>
      </c>
      <c r="L61" s="27">
        <v>4.2</v>
      </c>
      <c r="M61" s="27">
        <v>50.7</v>
      </c>
      <c r="N61" s="27">
        <v>5.1</v>
      </c>
      <c r="O61" s="27">
        <v>51.2</v>
      </c>
      <c r="P61" s="24">
        <v>5.6</v>
      </c>
      <c r="Q61" s="24">
        <v>50.8</v>
      </c>
      <c r="R61" s="24">
        <v>6.7</v>
      </c>
      <c r="S61" s="24">
        <v>50.5</v>
      </c>
      <c r="T61" s="24">
        <v>3.5</v>
      </c>
      <c r="U61" s="24">
        <v>50.3</v>
      </c>
      <c r="V61" s="24">
        <v>4.8</v>
      </c>
      <c r="W61" s="24">
        <v>50.2</v>
      </c>
      <c r="X61" s="24">
        <v>5.4</v>
      </c>
      <c r="Y61" s="24">
        <v>55.6</v>
      </c>
      <c r="Z61" s="24">
        <v>7.2</v>
      </c>
      <c r="AA61" s="24">
        <v>57.9</v>
      </c>
      <c r="AB61" s="24">
        <v>4.6</v>
      </c>
      <c r="AC61" s="24">
        <v>55.7</v>
      </c>
      <c r="AD61" s="24">
        <v>5.4</v>
      </c>
      <c r="AE61" s="24" t="s">
        <v>1629</v>
      </c>
      <c r="AF61" s="3" t="s">
        <v>112</v>
      </c>
      <c r="AH61" s="3" t="str">
        <f t="shared" si="1"/>
        <v>#REF!</v>
      </c>
      <c r="AI61" s="3" t="str">
        <f t="shared" si="2"/>
        <v>#REF!</v>
      </c>
    </row>
    <row r="62" ht="15.75" customHeight="1">
      <c r="A62" s="28">
        <v>60.0</v>
      </c>
      <c r="B62" s="27" t="s">
        <v>109</v>
      </c>
      <c r="C62" s="27">
        <v>55.9</v>
      </c>
      <c r="D62" s="27">
        <v>6.4</v>
      </c>
      <c r="E62" s="27">
        <v>59.7</v>
      </c>
      <c r="F62" s="27">
        <v>5.1</v>
      </c>
      <c r="G62" s="27">
        <v>59.6</v>
      </c>
      <c r="H62" s="27">
        <v>5.7</v>
      </c>
      <c r="I62" s="27">
        <v>58.7</v>
      </c>
      <c r="J62" s="27">
        <v>7.4</v>
      </c>
      <c r="K62" s="27">
        <v>77.9</v>
      </c>
      <c r="L62" s="27">
        <v>8.2</v>
      </c>
      <c r="M62" s="27">
        <v>77.3</v>
      </c>
      <c r="N62" s="27">
        <v>9.6</v>
      </c>
      <c r="O62" s="27">
        <v>77.5</v>
      </c>
      <c r="P62" s="24">
        <v>7.7</v>
      </c>
      <c r="Q62" s="24">
        <v>74.4</v>
      </c>
      <c r="R62" s="24">
        <v>7.4</v>
      </c>
      <c r="S62" s="24">
        <v>38.4</v>
      </c>
      <c r="T62" s="24">
        <v>3.6</v>
      </c>
      <c r="U62" s="24">
        <v>38.5</v>
      </c>
      <c r="V62" s="24">
        <v>4.6</v>
      </c>
      <c r="W62" s="24">
        <v>37.5</v>
      </c>
      <c r="X62" s="24">
        <v>4.4</v>
      </c>
      <c r="Y62" s="24">
        <v>39.2</v>
      </c>
      <c r="Z62" s="24">
        <v>4.2</v>
      </c>
      <c r="AA62" s="24">
        <v>39.8</v>
      </c>
      <c r="AB62" s="24">
        <v>3.5</v>
      </c>
      <c r="AC62" s="24">
        <v>40.7</v>
      </c>
      <c r="AD62" s="24">
        <v>5.1</v>
      </c>
      <c r="AE62" s="24" t="s">
        <v>109</v>
      </c>
      <c r="AF62" s="3" t="s">
        <v>109</v>
      </c>
      <c r="AH62" s="3" t="str">
        <f t="shared" si="1"/>
        <v>#REF!</v>
      </c>
      <c r="AI62" s="3" t="str">
        <f t="shared" si="2"/>
        <v>#REF!</v>
      </c>
    </row>
    <row r="63" ht="15.75" customHeight="1">
      <c r="A63" s="28">
        <v>61.0</v>
      </c>
      <c r="B63" s="27" t="s">
        <v>103</v>
      </c>
      <c r="C63" s="27">
        <v>57.9</v>
      </c>
      <c r="D63" s="27">
        <v>4.6</v>
      </c>
      <c r="E63" s="27">
        <v>54.4</v>
      </c>
      <c r="F63" s="27">
        <v>4.1</v>
      </c>
      <c r="G63" s="27">
        <v>54.0</v>
      </c>
      <c r="H63" s="27">
        <v>5.3</v>
      </c>
      <c r="I63" s="27">
        <v>60.7</v>
      </c>
      <c r="J63" s="27">
        <v>7.1</v>
      </c>
      <c r="K63" s="27">
        <v>62.6</v>
      </c>
      <c r="L63" s="27">
        <v>5.6</v>
      </c>
      <c r="M63" s="27">
        <v>62.3</v>
      </c>
      <c r="N63" s="27">
        <v>5.0</v>
      </c>
      <c r="O63" s="27">
        <v>64.7</v>
      </c>
      <c r="P63" s="24">
        <v>6.7</v>
      </c>
      <c r="Q63" s="24">
        <v>65.8</v>
      </c>
      <c r="R63" s="24">
        <v>6.0</v>
      </c>
      <c r="S63" s="24">
        <v>62.3</v>
      </c>
      <c r="T63" s="24">
        <v>5.3</v>
      </c>
      <c r="U63" s="24">
        <v>63.0</v>
      </c>
      <c r="V63" s="24">
        <v>5.8</v>
      </c>
      <c r="W63" s="24">
        <v>64.9</v>
      </c>
      <c r="X63" s="24">
        <v>7.8</v>
      </c>
      <c r="Y63" s="24">
        <v>65.2</v>
      </c>
      <c r="Z63" s="24">
        <v>6.6</v>
      </c>
      <c r="AA63" s="24">
        <v>80.3</v>
      </c>
      <c r="AB63" s="24">
        <v>7.9</v>
      </c>
      <c r="AC63" s="24">
        <v>80.6</v>
      </c>
      <c r="AD63" s="24">
        <v>8.0</v>
      </c>
      <c r="AE63" s="24" t="s">
        <v>103</v>
      </c>
      <c r="AF63" s="3" t="s">
        <v>103</v>
      </c>
      <c r="AH63" s="3" t="str">
        <f t="shared" si="1"/>
        <v>#REF!</v>
      </c>
      <c r="AI63" s="3" t="str">
        <f t="shared" si="2"/>
        <v>#REF!</v>
      </c>
    </row>
    <row r="64" ht="15.75" customHeight="1">
      <c r="A64" s="28">
        <v>62.0</v>
      </c>
      <c r="B64" s="27" t="s">
        <v>119</v>
      </c>
      <c r="C64" s="27">
        <v>58.1</v>
      </c>
      <c r="D64" s="27">
        <v>7.5</v>
      </c>
      <c r="E64" s="27">
        <v>62.7</v>
      </c>
      <c r="F64" s="27">
        <v>6.1</v>
      </c>
      <c r="G64" s="27">
        <v>58.2</v>
      </c>
      <c r="H64" s="27">
        <v>8.5</v>
      </c>
      <c r="I64" s="27">
        <v>52.1</v>
      </c>
      <c r="J64" s="27">
        <v>8.4</v>
      </c>
      <c r="K64" s="27">
        <v>55.6</v>
      </c>
      <c r="L64" s="27">
        <v>4.2</v>
      </c>
      <c r="M64" s="27">
        <v>54.9</v>
      </c>
      <c r="N64" s="27">
        <v>5.5</v>
      </c>
      <c r="O64" s="27">
        <v>52.4</v>
      </c>
      <c r="P64" s="24">
        <v>6.4</v>
      </c>
      <c r="Q64" s="24">
        <v>52.0</v>
      </c>
      <c r="R64" s="24">
        <v>7.2</v>
      </c>
      <c r="S64" s="24">
        <v>46.8</v>
      </c>
      <c r="T64" s="24">
        <v>6.7</v>
      </c>
      <c r="U64" s="24">
        <v>47.1</v>
      </c>
      <c r="V64" s="24">
        <v>7.3</v>
      </c>
      <c r="W64" s="24">
        <v>45.1</v>
      </c>
      <c r="X64" s="24">
        <v>5.3</v>
      </c>
      <c r="Y64" s="24">
        <v>41.4</v>
      </c>
      <c r="Z64" s="24">
        <v>5.9</v>
      </c>
      <c r="AA64" s="24">
        <v>18.3</v>
      </c>
      <c r="AB64" s="24">
        <v>4.7</v>
      </c>
      <c r="AC64" s="24">
        <v>19.5</v>
      </c>
      <c r="AD64" s="24">
        <v>4.8</v>
      </c>
      <c r="AE64" s="24" t="s">
        <v>119</v>
      </c>
      <c r="AF64" s="3" t="s">
        <v>119</v>
      </c>
      <c r="AH64" s="3" t="str">
        <f t="shared" si="1"/>
        <v>#REF!</v>
      </c>
      <c r="AI64" s="3" t="str">
        <f t="shared" si="2"/>
        <v>#REF!</v>
      </c>
    </row>
    <row r="65" ht="15.75" customHeight="1">
      <c r="A65" s="28">
        <v>63.0</v>
      </c>
      <c r="B65" s="27" t="s">
        <v>122</v>
      </c>
      <c r="C65" s="27">
        <v>58.4</v>
      </c>
      <c r="D65" s="27">
        <v>6.2</v>
      </c>
      <c r="E65" s="27">
        <v>61.9</v>
      </c>
      <c r="F65" s="27">
        <v>5.5</v>
      </c>
      <c r="G65" s="27">
        <v>62.9</v>
      </c>
      <c r="H65" s="27">
        <v>6.6</v>
      </c>
      <c r="I65" s="27">
        <v>61.4</v>
      </c>
      <c r="J65" s="27">
        <v>8.4</v>
      </c>
      <c r="K65" s="27">
        <v>51.7</v>
      </c>
      <c r="L65" s="27">
        <v>6.4</v>
      </c>
      <c r="M65" s="27">
        <v>46.7</v>
      </c>
      <c r="N65" s="27">
        <v>5.1</v>
      </c>
      <c r="O65" s="27">
        <v>48.1</v>
      </c>
      <c r="P65" s="24">
        <v>5.8</v>
      </c>
      <c r="Q65" s="24">
        <v>52.1</v>
      </c>
      <c r="R65" s="24">
        <v>7.5</v>
      </c>
      <c r="S65" s="24">
        <v>44.2</v>
      </c>
      <c r="T65" s="24">
        <v>4.2</v>
      </c>
      <c r="U65" s="24">
        <v>46.2</v>
      </c>
      <c r="V65" s="24">
        <v>3.8</v>
      </c>
      <c r="W65" s="24">
        <v>45.7</v>
      </c>
      <c r="X65" s="24">
        <v>4.0</v>
      </c>
      <c r="Y65" s="24">
        <v>41.8</v>
      </c>
      <c r="Z65" s="24">
        <v>6.3</v>
      </c>
      <c r="AA65" s="24">
        <v>45.2</v>
      </c>
      <c r="AB65" s="24">
        <v>5.1</v>
      </c>
      <c r="AC65" s="24">
        <v>45.5</v>
      </c>
      <c r="AD65" s="24">
        <v>4.1</v>
      </c>
      <c r="AE65" s="24" t="s">
        <v>122</v>
      </c>
      <c r="AF65" s="3" t="s">
        <v>122</v>
      </c>
      <c r="AH65" s="3" t="str">
        <f t="shared" si="1"/>
        <v>#REF!</v>
      </c>
      <c r="AI65" s="3" t="str">
        <f t="shared" si="2"/>
        <v>#REF!</v>
      </c>
    </row>
    <row r="66" ht="15.75" customHeight="1">
      <c r="A66" s="28">
        <v>64.0</v>
      </c>
      <c r="B66" s="27" t="s">
        <v>126</v>
      </c>
      <c r="C66" s="27">
        <v>60.8</v>
      </c>
      <c r="D66" s="27">
        <v>5.8</v>
      </c>
      <c r="E66" s="27">
        <v>60.5</v>
      </c>
      <c r="F66" s="27">
        <v>5.9</v>
      </c>
      <c r="G66" s="27">
        <v>57.6</v>
      </c>
      <c r="H66" s="27">
        <v>6.7</v>
      </c>
      <c r="I66" s="27">
        <v>52.2</v>
      </c>
      <c r="J66" s="27">
        <v>6.5</v>
      </c>
      <c r="K66" s="27">
        <v>56.3</v>
      </c>
      <c r="L66" s="27">
        <v>7.4</v>
      </c>
      <c r="M66" s="27">
        <v>59.2</v>
      </c>
      <c r="N66" s="27">
        <v>7.7</v>
      </c>
      <c r="O66" s="27">
        <v>57.8</v>
      </c>
      <c r="P66" s="24">
        <v>6.8</v>
      </c>
      <c r="Q66" s="24">
        <v>52.4</v>
      </c>
      <c r="R66" s="24">
        <v>8.8</v>
      </c>
      <c r="S66" s="24">
        <v>51.2</v>
      </c>
      <c r="T66" s="24">
        <v>4.5</v>
      </c>
      <c r="U66" s="24">
        <v>52.5</v>
      </c>
      <c r="V66" s="24">
        <v>8.1</v>
      </c>
      <c r="W66" s="24">
        <v>52.9</v>
      </c>
      <c r="X66" s="24">
        <v>6.1</v>
      </c>
      <c r="Y66" s="24">
        <v>50.3</v>
      </c>
      <c r="Z66" s="24">
        <v>7.7</v>
      </c>
      <c r="AA66" s="24">
        <v>74.3</v>
      </c>
      <c r="AB66" s="24">
        <v>5.2</v>
      </c>
      <c r="AC66" s="24">
        <v>71.2</v>
      </c>
      <c r="AD66" s="24">
        <v>6.5</v>
      </c>
      <c r="AE66" s="24" t="s">
        <v>126</v>
      </c>
      <c r="AF66" s="3" t="s">
        <v>126</v>
      </c>
      <c r="AH66" s="3" t="str">
        <f t="shared" si="1"/>
        <v>#REF!</v>
      </c>
      <c r="AI66" s="3" t="str">
        <f t="shared" si="2"/>
        <v>#REF!</v>
      </c>
    </row>
    <row r="67" ht="15.75" customHeight="1">
      <c r="A67" s="28">
        <v>65.0</v>
      </c>
      <c r="B67" s="27" t="s">
        <v>124</v>
      </c>
      <c r="C67" s="27">
        <v>61.4</v>
      </c>
      <c r="D67" s="27">
        <v>8.1</v>
      </c>
      <c r="E67" s="27">
        <v>59.7</v>
      </c>
      <c r="F67" s="27">
        <v>7.7</v>
      </c>
      <c r="G67" s="27">
        <v>58.3</v>
      </c>
      <c r="H67" s="27">
        <v>8.4</v>
      </c>
      <c r="I67" s="27">
        <v>51.7</v>
      </c>
      <c r="J67" s="27">
        <v>9.0</v>
      </c>
      <c r="K67" s="27">
        <v>45.1</v>
      </c>
      <c r="L67" s="27">
        <v>6.8</v>
      </c>
      <c r="M67" s="27">
        <v>45.2</v>
      </c>
      <c r="N67" s="27">
        <v>7.1</v>
      </c>
      <c r="O67" s="27">
        <v>43.7</v>
      </c>
      <c r="P67" s="24">
        <v>7.2</v>
      </c>
      <c r="Q67" s="24">
        <v>41.7</v>
      </c>
      <c r="R67" s="24">
        <v>7.3</v>
      </c>
      <c r="S67" s="24">
        <v>58.2</v>
      </c>
      <c r="T67" s="24">
        <v>5.4</v>
      </c>
      <c r="U67" s="24">
        <v>56.9</v>
      </c>
      <c r="V67" s="24">
        <v>9.1</v>
      </c>
      <c r="W67" s="24">
        <v>55.5</v>
      </c>
      <c r="X67" s="24">
        <v>10.7</v>
      </c>
      <c r="Y67" s="24">
        <v>48.4</v>
      </c>
      <c r="Z67" s="24">
        <v>8.7</v>
      </c>
      <c r="AA67" s="24">
        <v>11.5</v>
      </c>
      <c r="AB67" s="24">
        <v>2.3</v>
      </c>
      <c r="AC67" s="24">
        <v>11.0</v>
      </c>
      <c r="AD67" s="24">
        <v>2.1</v>
      </c>
      <c r="AE67" s="24" t="s">
        <v>124</v>
      </c>
      <c r="AF67" s="3" t="s">
        <v>124</v>
      </c>
      <c r="AH67" s="3" t="str">
        <f t="shared" si="1"/>
        <v>#REF!</v>
      </c>
      <c r="AI67" s="3" t="str">
        <f t="shared" si="2"/>
        <v>#REF!</v>
      </c>
    </row>
    <row r="68" ht="15.75" customHeight="1">
      <c r="A68" s="28">
        <v>66.0</v>
      </c>
      <c r="B68" s="27" t="s">
        <v>134</v>
      </c>
      <c r="C68" s="27">
        <v>62.6</v>
      </c>
      <c r="D68" s="27">
        <v>7.4</v>
      </c>
      <c r="E68" s="27">
        <v>59.6</v>
      </c>
      <c r="F68" s="27">
        <v>5.5</v>
      </c>
      <c r="G68" s="27">
        <v>61.9</v>
      </c>
      <c r="H68" s="27">
        <v>6.6</v>
      </c>
      <c r="I68" s="27">
        <v>69.0</v>
      </c>
      <c r="J68" s="27">
        <v>10.4</v>
      </c>
      <c r="K68" s="27">
        <v>81.8</v>
      </c>
      <c r="L68" s="27">
        <v>19.7</v>
      </c>
      <c r="M68" s="27">
        <v>76.0</v>
      </c>
      <c r="N68" s="27">
        <v>10.5</v>
      </c>
      <c r="O68" s="27">
        <v>77.8</v>
      </c>
      <c r="P68" s="24">
        <v>8.6</v>
      </c>
      <c r="Q68" s="24">
        <v>88.6</v>
      </c>
      <c r="R68" s="24">
        <v>13.1</v>
      </c>
      <c r="S68" s="24">
        <v>98.7</v>
      </c>
      <c r="T68" s="24">
        <v>7.5</v>
      </c>
      <c r="U68" s="24">
        <v>95.0</v>
      </c>
      <c r="V68" s="24">
        <v>9.0</v>
      </c>
      <c r="W68" s="24">
        <v>96.2</v>
      </c>
      <c r="X68" s="24">
        <v>8.9</v>
      </c>
      <c r="Y68" s="24">
        <v>101.7</v>
      </c>
      <c r="Z68" s="24">
        <v>12.0</v>
      </c>
      <c r="AA68" s="24">
        <v>143.1</v>
      </c>
      <c r="AB68" s="24">
        <v>19.9</v>
      </c>
      <c r="AC68" s="24">
        <v>129.5</v>
      </c>
      <c r="AD68" s="24">
        <v>15.1</v>
      </c>
      <c r="AE68" s="24" t="s">
        <v>134</v>
      </c>
      <c r="AF68" s="3" t="s">
        <v>134</v>
      </c>
      <c r="AH68" s="3" t="str">
        <f t="shared" si="1"/>
        <v>#REF!</v>
      </c>
      <c r="AI68" s="3" t="str">
        <f t="shared" si="2"/>
        <v>#REF!</v>
      </c>
    </row>
    <row r="69" ht="15.75" customHeight="1">
      <c r="A69" s="28">
        <v>67.0</v>
      </c>
      <c r="B69" s="27" t="s">
        <v>130</v>
      </c>
      <c r="C69" s="27">
        <v>63.4</v>
      </c>
      <c r="D69" s="27">
        <v>4.8</v>
      </c>
      <c r="E69" s="27">
        <v>64.2</v>
      </c>
      <c r="F69" s="27">
        <v>5.4</v>
      </c>
      <c r="G69" s="27">
        <v>67.9</v>
      </c>
      <c r="H69" s="27">
        <v>7.0</v>
      </c>
      <c r="I69" s="27">
        <v>68.0</v>
      </c>
      <c r="J69" s="27">
        <v>6.0</v>
      </c>
      <c r="K69" s="27">
        <v>53.9</v>
      </c>
      <c r="L69" s="27">
        <v>6.8</v>
      </c>
      <c r="M69" s="27">
        <v>54.6</v>
      </c>
      <c r="N69" s="27">
        <v>5.1</v>
      </c>
      <c r="O69" s="27">
        <v>54.9</v>
      </c>
      <c r="P69" s="24">
        <v>6.5</v>
      </c>
      <c r="Q69" s="24">
        <v>55.4</v>
      </c>
      <c r="R69" s="24">
        <v>6.9</v>
      </c>
      <c r="S69" s="24">
        <v>60.9</v>
      </c>
      <c r="T69" s="24">
        <v>3.3</v>
      </c>
      <c r="U69" s="24">
        <v>58.6</v>
      </c>
      <c r="V69" s="24">
        <v>6.0</v>
      </c>
      <c r="W69" s="24">
        <v>63.8</v>
      </c>
      <c r="X69" s="24">
        <v>7.4</v>
      </c>
      <c r="Y69" s="24">
        <v>62.5</v>
      </c>
      <c r="Z69" s="24">
        <v>5.9</v>
      </c>
      <c r="AA69" s="24">
        <v>74.7</v>
      </c>
      <c r="AB69" s="24">
        <v>8.8</v>
      </c>
      <c r="AC69" s="24">
        <v>80.0</v>
      </c>
      <c r="AD69" s="24">
        <v>8.0</v>
      </c>
      <c r="AE69" s="24" t="s">
        <v>1630</v>
      </c>
      <c r="AF69" s="3" t="s">
        <v>130</v>
      </c>
      <c r="AH69" s="3" t="str">
        <f t="shared" si="1"/>
        <v>#REF!</v>
      </c>
      <c r="AI69" s="3" t="str">
        <f t="shared" si="2"/>
        <v>#REF!</v>
      </c>
    </row>
    <row r="70" ht="15.75" customHeight="1">
      <c r="A70" s="28">
        <v>68.0</v>
      </c>
      <c r="B70" s="27" t="s">
        <v>132</v>
      </c>
      <c r="C70" s="27">
        <v>63.9</v>
      </c>
      <c r="D70" s="27">
        <v>5.0</v>
      </c>
      <c r="E70" s="27">
        <v>65.4</v>
      </c>
      <c r="F70" s="27">
        <v>4.2</v>
      </c>
      <c r="G70" s="27">
        <v>67.6</v>
      </c>
      <c r="H70" s="27">
        <v>6.1</v>
      </c>
      <c r="I70" s="27">
        <v>67.0</v>
      </c>
      <c r="J70" s="27">
        <v>7.9</v>
      </c>
      <c r="K70" s="27">
        <v>59.5</v>
      </c>
      <c r="L70" s="27">
        <v>4.4</v>
      </c>
      <c r="M70" s="27">
        <v>57.8</v>
      </c>
      <c r="N70" s="27">
        <v>6.2</v>
      </c>
      <c r="O70" s="27">
        <v>60.4</v>
      </c>
      <c r="P70" s="24">
        <v>6.1</v>
      </c>
      <c r="Q70" s="24">
        <v>58.0</v>
      </c>
      <c r="R70" s="24">
        <v>6.3</v>
      </c>
      <c r="S70" s="24">
        <v>67.0</v>
      </c>
      <c r="T70" s="24">
        <v>5.1</v>
      </c>
      <c r="U70" s="24">
        <v>66.7</v>
      </c>
      <c r="V70" s="24">
        <v>5.5</v>
      </c>
      <c r="W70" s="24">
        <v>71.4</v>
      </c>
      <c r="X70" s="24">
        <v>6.8</v>
      </c>
      <c r="Y70" s="24">
        <v>62.2</v>
      </c>
      <c r="Z70" s="24">
        <v>8.0</v>
      </c>
      <c r="AA70" s="24">
        <v>89.2</v>
      </c>
      <c r="AB70" s="24">
        <v>9.2</v>
      </c>
      <c r="AC70" s="24">
        <v>87.7</v>
      </c>
      <c r="AD70" s="24">
        <v>7.7</v>
      </c>
      <c r="AE70" s="24" t="s">
        <v>132</v>
      </c>
      <c r="AF70" s="3" t="s">
        <v>132</v>
      </c>
      <c r="AH70" s="3" t="str">
        <f t="shared" si="1"/>
        <v>#REF!</v>
      </c>
      <c r="AI70" s="3" t="str">
        <f t="shared" si="2"/>
        <v>#REF!</v>
      </c>
    </row>
    <row r="71" ht="15.75" customHeight="1">
      <c r="A71" s="28">
        <v>69.0</v>
      </c>
      <c r="B71" s="27" t="s">
        <v>128</v>
      </c>
      <c r="C71" s="27">
        <v>64.8</v>
      </c>
      <c r="D71" s="27">
        <v>8.2</v>
      </c>
      <c r="E71" s="27">
        <v>66.5</v>
      </c>
      <c r="F71" s="27">
        <v>6.1</v>
      </c>
      <c r="G71" s="27">
        <v>65.3</v>
      </c>
      <c r="H71" s="27">
        <v>5.8</v>
      </c>
      <c r="I71" s="27">
        <v>59.1</v>
      </c>
      <c r="J71" s="27">
        <v>8.6</v>
      </c>
      <c r="K71" s="27">
        <v>56.8</v>
      </c>
      <c r="L71" s="27">
        <v>8.8</v>
      </c>
      <c r="M71" s="27">
        <v>57.2</v>
      </c>
      <c r="N71" s="27">
        <v>6.8</v>
      </c>
      <c r="O71" s="27">
        <v>55.2</v>
      </c>
      <c r="P71" s="24">
        <v>8.2</v>
      </c>
      <c r="Q71" s="24">
        <v>51.7</v>
      </c>
      <c r="R71" s="24">
        <v>7.4</v>
      </c>
      <c r="S71" s="24">
        <v>50.4</v>
      </c>
      <c r="T71" s="24">
        <v>4.8</v>
      </c>
      <c r="U71" s="24">
        <v>50.9</v>
      </c>
      <c r="V71" s="24">
        <v>10.2</v>
      </c>
      <c r="W71" s="24">
        <v>49.3</v>
      </c>
      <c r="X71" s="24">
        <v>6.6</v>
      </c>
      <c r="Y71" s="24">
        <v>48.5</v>
      </c>
      <c r="Z71" s="24">
        <v>6.6</v>
      </c>
      <c r="AA71" s="24">
        <v>7.4</v>
      </c>
      <c r="AB71" s="24">
        <v>1.3</v>
      </c>
      <c r="AC71" s="24">
        <v>7.6</v>
      </c>
      <c r="AD71" s="24">
        <v>2.0</v>
      </c>
      <c r="AE71" s="24" t="s">
        <v>128</v>
      </c>
      <c r="AF71" s="3" t="s">
        <v>128</v>
      </c>
      <c r="AH71" s="3" t="str">
        <f t="shared" si="1"/>
        <v>#REF!</v>
      </c>
      <c r="AI71" s="3" t="str">
        <f t="shared" si="2"/>
        <v>#REF!</v>
      </c>
    </row>
    <row r="72" ht="15.75" customHeight="1">
      <c r="A72" s="28">
        <v>70.0</v>
      </c>
      <c r="B72" s="27" t="s">
        <v>166</v>
      </c>
      <c r="C72" s="27">
        <v>67.9</v>
      </c>
      <c r="D72" s="27">
        <v>7.1</v>
      </c>
      <c r="E72" s="27">
        <v>71.5</v>
      </c>
      <c r="F72" s="27">
        <v>8.4</v>
      </c>
      <c r="G72" s="27">
        <v>65.9</v>
      </c>
      <c r="H72" s="27">
        <v>8.6</v>
      </c>
      <c r="I72" s="27">
        <v>64.7</v>
      </c>
      <c r="J72" s="27">
        <v>13.8</v>
      </c>
      <c r="K72" s="27">
        <v>77.2</v>
      </c>
      <c r="L72" s="27">
        <v>18.0</v>
      </c>
      <c r="M72" s="27">
        <v>73.6</v>
      </c>
      <c r="N72" s="27">
        <v>9.2</v>
      </c>
      <c r="O72" s="27">
        <v>70.1</v>
      </c>
      <c r="P72" s="24">
        <v>12.1</v>
      </c>
      <c r="Q72" s="24">
        <v>78.1</v>
      </c>
      <c r="R72" s="24">
        <v>16.8</v>
      </c>
      <c r="S72" s="24">
        <v>107.8</v>
      </c>
      <c r="T72" s="24">
        <v>16.3</v>
      </c>
      <c r="U72" s="24">
        <v>109.1</v>
      </c>
      <c r="V72" s="24">
        <v>16.7</v>
      </c>
      <c r="W72" s="24">
        <v>109.1</v>
      </c>
      <c r="X72" s="24">
        <v>17.2</v>
      </c>
      <c r="Y72" s="24">
        <v>98.0</v>
      </c>
      <c r="Z72" s="24">
        <v>18.5</v>
      </c>
      <c r="AA72" s="24">
        <v>102.3</v>
      </c>
      <c r="AB72" s="24">
        <v>16.5</v>
      </c>
      <c r="AC72" s="24">
        <v>104.3</v>
      </c>
      <c r="AD72" s="24">
        <v>17.6</v>
      </c>
      <c r="AE72" s="24" t="s">
        <v>166</v>
      </c>
      <c r="AF72" s="3" t="s">
        <v>166</v>
      </c>
      <c r="AH72" s="3" t="str">
        <f t="shared" si="1"/>
        <v>#REF!</v>
      </c>
      <c r="AI72" s="3" t="str">
        <f t="shared" si="2"/>
        <v>#REF!</v>
      </c>
    </row>
    <row r="73" ht="15.75" customHeight="1">
      <c r="A73" s="28">
        <v>71.0</v>
      </c>
      <c r="B73" s="27" t="s">
        <v>449</v>
      </c>
      <c r="C73" s="27">
        <v>68.0</v>
      </c>
      <c r="D73" s="27">
        <v>8.1</v>
      </c>
      <c r="E73" s="27">
        <v>66.0</v>
      </c>
      <c r="F73" s="27">
        <v>6.5</v>
      </c>
      <c r="G73" s="27">
        <v>67.7</v>
      </c>
      <c r="H73" s="27">
        <v>7.0</v>
      </c>
      <c r="I73" s="27">
        <v>71.5</v>
      </c>
      <c r="J73" s="27">
        <v>9.9</v>
      </c>
      <c r="K73" s="27">
        <v>70.6</v>
      </c>
      <c r="L73" s="27">
        <v>8.2</v>
      </c>
      <c r="M73" s="27">
        <v>71.0</v>
      </c>
      <c r="N73" s="27">
        <v>8.0</v>
      </c>
      <c r="O73" s="27">
        <v>69.7</v>
      </c>
      <c r="P73" s="24">
        <v>8.0</v>
      </c>
      <c r="Q73" s="24">
        <v>72.3</v>
      </c>
      <c r="R73" s="24">
        <v>8.3</v>
      </c>
      <c r="S73" s="24">
        <v>73.8</v>
      </c>
      <c r="T73" s="24">
        <v>5.5</v>
      </c>
      <c r="U73" s="24">
        <v>73.8</v>
      </c>
      <c r="V73" s="24">
        <v>11.9</v>
      </c>
      <c r="W73" s="24">
        <v>72.6</v>
      </c>
      <c r="X73" s="24">
        <v>7.9</v>
      </c>
      <c r="Y73" s="24">
        <v>71.7</v>
      </c>
      <c r="Z73" s="24">
        <v>7.2</v>
      </c>
      <c r="AA73" s="24">
        <v>104.5</v>
      </c>
      <c r="AB73" s="24">
        <v>11.2</v>
      </c>
      <c r="AC73" s="24">
        <v>102.7</v>
      </c>
      <c r="AD73" s="24">
        <v>9.1</v>
      </c>
      <c r="AE73" s="24" t="s">
        <v>449</v>
      </c>
      <c r="AF73" s="3" t="s">
        <v>449</v>
      </c>
      <c r="AH73" s="3" t="str">
        <f t="shared" si="1"/>
        <v>#REF!</v>
      </c>
      <c r="AI73" s="3" t="str">
        <f t="shared" si="2"/>
        <v>#REF!</v>
      </c>
    </row>
    <row r="74" ht="15.75" customHeight="1">
      <c r="A74" s="28">
        <v>72.0</v>
      </c>
      <c r="B74" s="27" t="s">
        <v>116</v>
      </c>
      <c r="C74" s="27">
        <v>68.4</v>
      </c>
      <c r="D74" s="27">
        <v>5.5</v>
      </c>
      <c r="E74" s="27">
        <v>69.5</v>
      </c>
      <c r="F74" s="27">
        <v>6.0</v>
      </c>
      <c r="G74" s="27">
        <v>72.7</v>
      </c>
      <c r="H74" s="27">
        <v>6.6</v>
      </c>
      <c r="I74" s="27">
        <v>70.6</v>
      </c>
      <c r="J74" s="27">
        <v>6.6</v>
      </c>
      <c r="K74" s="27">
        <v>71.5</v>
      </c>
      <c r="L74" s="27">
        <v>7.0</v>
      </c>
      <c r="M74" s="27">
        <v>73.0</v>
      </c>
      <c r="N74" s="27">
        <v>6.3</v>
      </c>
      <c r="O74" s="27">
        <v>74.7</v>
      </c>
      <c r="P74" s="24">
        <v>6.7</v>
      </c>
      <c r="Q74" s="24">
        <v>72.7</v>
      </c>
      <c r="R74" s="24">
        <v>5.2</v>
      </c>
      <c r="S74" s="24">
        <v>75.0</v>
      </c>
      <c r="T74" s="24">
        <v>4.7</v>
      </c>
      <c r="U74" s="24">
        <v>74.9</v>
      </c>
      <c r="V74" s="24">
        <v>7.0</v>
      </c>
      <c r="W74" s="24">
        <v>76.5</v>
      </c>
      <c r="X74" s="24">
        <v>7.0</v>
      </c>
      <c r="Y74" s="24">
        <v>74.1</v>
      </c>
      <c r="Z74" s="24">
        <v>5.3</v>
      </c>
      <c r="AA74" s="24">
        <v>92.2</v>
      </c>
      <c r="AB74" s="24">
        <v>9.4</v>
      </c>
      <c r="AC74" s="24">
        <v>89.5</v>
      </c>
      <c r="AD74" s="24">
        <v>7.8</v>
      </c>
      <c r="AE74" s="24" t="s">
        <v>116</v>
      </c>
      <c r="AF74" s="3" t="s">
        <v>116</v>
      </c>
      <c r="AH74" s="3" t="str">
        <f t="shared" si="1"/>
        <v>#REF!</v>
      </c>
      <c r="AI74" s="3" t="str">
        <f t="shared" si="2"/>
        <v>#REF!</v>
      </c>
    </row>
    <row r="75" ht="15.75" customHeight="1">
      <c r="A75" s="28">
        <v>73.0</v>
      </c>
      <c r="B75" s="27" t="s">
        <v>271</v>
      </c>
      <c r="C75" s="27">
        <v>71.6</v>
      </c>
      <c r="D75" s="27">
        <v>6.9</v>
      </c>
      <c r="E75" s="27">
        <v>73.6</v>
      </c>
      <c r="F75" s="27">
        <v>6.2</v>
      </c>
      <c r="G75" s="27">
        <v>75.3</v>
      </c>
      <c r="H75" s="27">
        <v>6.6</v>
      </c>
      <c r="I75" s="27">
        <v>75.3</v>
      </c>
      <c r="J75" s="27">
        <v>9.5</v>
      </c>
      <c r="K75" s="27">
        <v>64.7</v>
      </c>
      <c r="L75" s="27">
        <v>9.0</v>
      </c>
      <c r="M75" s="27">
        <v>67.4</v>
      </c>
      <c r="N75" s="27">
        <v>6.5</v>
      </c>
      <c r="O75" s="27">
        <v>70.0</v>
      </c>
      <c r="P75" s="24">
        <v>6.0</v>
      </c>
      <c r="Q75" s="24">
        <v>70.5</v>
      </c>
      <c r="R75" s="24">
        <v>4.4</v>
      </c>
      <c r="S75" s="24">
        <v>63.8</v>
      </c>
      <c r="T75" s="24">
        <v>5.6</v>
      </c>
      <c r="U75" s="24">
        <v>64.0</v>
      </c>
      <c r="V75" s="24">
        <v>7.4</v>
      </c>
      <c r="W75" s="24">
        <v>70.3</v>
      </c>
      <c r="X75" s="24">
        <v>4.6</v>
      </c>
      <c r="Y75" s="24">
        <v>70.3</v>
      </c>
      <c r="Z75" s="24">
        <v>3.4</v>
      </c>
      <c r="AA75" s="24">
        <v>84.2</v>
      </c>
      <c r="AB75" s="24">
        <v>4.2</v>
      </c>
      <c r="AC75" s="24">
        <v>82.8</v>
      </c>
      <c r="AD75" s="24">
        <v>3.2</v>
      </c>
      <c r="AE75" s="24" t="s">
        <v>271</v>
      </c>
      <c r="AF75" s="3" t="s">
        <v>271</v>
      </c>
      <c r="AH75" s="3" t="str">
        <f t="shared" si="1"/>
        <v>#REF!</v>
      </c>
      <c r="AI75" s="3" t="str">
        <f t="shared" si="2"/>
        <v>#REF!</v>
      </c>
    </row>
    <row r="76" ht="15.75" customHeight="1">
      <c r="A76" s="28">
        <v>74.0</v>
      </c>
      <c r="B76" s="27" t="s">
        <v>145</v>
      </c>
      <c r="C76" s="27">
        <v>73.1</v>
      </c>
      <c r="D76" s="27">
        <v>5.9</v>
      </c>
      <c r="E76" s="27">
        <v>76.4</v>
      </c>
      <c r="F76" s="27">
        <v>6.8</v>
      </c>
      <c r="G76" s="27">
        <v>77.3</v>
      </c>
      <c r="H76" s="27">
        <v>6.4</v>
      </c>
      <c r="I76" s="27">
        <v>74.7</v>
      </c>
      <c r="J76" s="27">
        <v>5.8</v>
      </c>
      <c r="K76" s="27">
        <v>65.2</v>
      </c>
      <c r="L76" s="27">
        <v>5.6</v>
      </c>
      <c r="M76" s="27">
        <v>67.7</v>
      </c>
      <c r="N76" s="27">
        <v>5.6</v>
      </c>
      <c r="O76" s="27">
        <v>70.6</v>
      </c>
      <c r="P76" s="24">
        <v>6.3</v>
      </c>
      <c r="Q76" s="24">
        <v>68.0</v>
      </c>
      <c r="R76" s="24">
        <v>6.8</v>
      </c>
      <c r="S76" s="24">
        <v>78.7</v>
      </c>
      <c r="T76" s="24">
        <v>3.9</v>
      </c>
      <c r="U76" s="24">
        <v>77.8</v>
      </c>
      <c r="V76" s="24">
        <v>8.0</v>
      </c>
      <c r="W76" s="24">
        <v>78.6</v>
      </c>
      <c r="X76" s="24">
        <v>6.4</v>
      </c>
      <c r="Y76" s="24">
        <v>76.9</v>
      </c>
      <c r="Z76" s="24">
        <v>4.8</v>
      </c>
      <c r="AA76" s="24">
        <v>85.9</v>
      </c>
      <c r="AB76" s="24">
        <v>7.5</v>
      </c>
      <c r="AC76" s="24">
        <v>84.5</v>
      </c>
      <c r="AD76" s="24">
        <v>8.0</v>
      </c>
      <c r="AE76" s="24" t="s">
        <v>145</v>
      </c>
      <c r="AF76" s="3" t="s">
        <v>145</v>
      </c>
      <c r="AH76" s="3" t="str">
        <f t="shared" si="1"/>
        <v>#REF!</v>
      </c>
      <c r="AI76" s="3" t="str">
        <f t="shared" si="2"/>
        <v>#REF!</v>
      </c>
    </row>
    <row r="77" ht="15.75" customHeight="1">
      <c r="A77" s="28">
        <v>75.0</v>
      </c>
      <c r="B77" s="27" t="s">
        <v>143</v>
      </c>
      <c r="C77" s="27">
        <v>74.2</v>
      </c>
      <c r="D77" s="27">
        <v>6.4</v>
      </c>
      <c r="E77" s="27">
        <v>76.7</v>
      </c>
      <c r="F77" s="27">
        <v>7.2</v>
      </c>
      <c r="G77" s="27">
        <v>72.0</v>
      </c>
      <c r="H77" s="27">
        <v>8.9</v>
      </c>
      <c r="I77" s="27">
        <v>73.3</v>
      </c>
      <c r="J77" s="27">
        <v>11.7</v>
      </c>
      <c r="K77" s="27">
        <v>71.5</v>
      </c>
      <c r="L77" s="27">
        <v>6.2</v>
      </c>
      <c r="M77" s="27">
        <v>68.6</v>
      </c>
      <c r="N77" s="27">
        <v>7.8</v>
      </c>
      <c r="O77" s="27">
        <v>66.3</v>
      </c>
      <c r="P77" s="24">
        <v>6.7</v>
      </c>
      <c r="Q77" s="24">
        <v>67.0</v>
      </c>
      <c r="R77" s="24">
        <v>14.4</v>
      </c>
      <c r="S77" s="24">
        <v>74.0</v>
      </c>
      <c r="T77" s="24">
        <v>5.6</v>
      </c>
      <c r="U77" s="24">
        <v>72.4</v>
      </c>
      <c r="V77" s="24">
        <v>9.3</v>
      </c>
      <c r="W77" s="24">
        <v>72.9</v>
      </c>
      <c r="X77" s="24">
        <v>10.3</v>
      </c>
      <c r="Y77" s="24">
        <v>73.8</v>
      </c>
      <c r="Z77" s="24">
        <v>12.8</v>
      </c>
      <c r="AA77" s="24">
        <v>90.0</v>
      </c>
      <c r="AB77" s="24">
        <v>9.3</v>
      </c>
      <c r="AC77" s="24">
        <v>97.7</v>
      </c>
      <c r="AD77" s="24">
        <v>16.2</v>
      </c>
      <c r="AE77" s="24" t="s">
        <v>143</v>
      </c>
      <c r="AF77" s="3" t="s">
        <v>143</v>
      </c>
      <c r="AH77" s="3" t="str">
        <f t="shared" si="1"/>
        <v>#REF!</v>
      </c>
      <c r="AI77" s="3" t="str">
        <f t="shared" si="2"/>
        <v>#REF!</v>
      </c>
    </row>
    <row r="78" ht="15.75" customHeight="1">
      <c r="A78" s="28">
        <v>76.0</v>
      </c>
      <c r="B78" s="27" t="s">
        <v>170</v>
      </c>
      <c r="C78" s="27">
        <v>74.5</v>
      </c>
      <c r="D78" s="27">
        <v>13.5</v>
      </c>
      <c r="E78" s="27">
        <v>86.9</v>
      </c>
      <c r="F78" s="27">
        <v>7.8</v>
      </c>
      <c r="G78" s="27">
        <v>86.9</v>
      </c>
      <c r="H78" s="27">
        <v>6.4</v>
      </c>
      <c r="I78" s="27">
        <v>68.0</v>
      </c>
      <c r="J78" s="27">
        <v>12.8</v>
      </c>
      <c r="K78" s="27">
        <v>45.4</v>
      </c>
      <c r="L78" s="27">
        <v>3.4</v>
      </c>
      <c r="M78" s="27">
        <v>46.3</v>
      </c>
      <c r="N78" s="27">
        <v>5.5</v>
      </c>
      <c r="O78" s="27">
        <v>44.7</v>
      </c>
      <c r="P78" s="24">
        <v>7.6</v>
      </c>
      <c r="Q78" s="24">
        <v>42.3</v>
      </c>
      <c r="R78" s="24">
        <v>5.0</v>
      </c>
      <c r="S78" s="24">
        <v>45.8</v>
      </c>
      <c r="T78" s="24">
        <v>4.0</v>
      </c>
      <c r="U78" s="24">
        <v>51.2</v>
      </c>
      <c r="V78" s="24">
        <v>5.3</v>
      </c>
      <c r="W78" s="24">
        <v>49.8</v>
      </c>
      <c r="X78" s="24">
        <v>3.1</v>
      </c>
      <c r="Y78" s="24">
        <v>58.6</v>
      </c>
      <c r="Z78" s="24">
        <v>6.0</v>
      </c>
      <c r="AA78" s="24">
        <v>48.9</v>
      </c>
      <c r="AB78" s="24">
        <v>4.5</v>
      </c>
      <c r="AC78" s="24">
        <v>54.9</v>
      </c>
      <c r="AD78" s="24">
        <v>7.5</v>
      </c>
      <c r="AE78" s="24" t="s">
        <v>170</v>
      </c>
      <c r="AF78" s="3" t="s">
        <v>170</v>
      </c>
      <c r="AH78" s="3" t="str">
        <f t="shared" si="1"/>
        <v>#REF!</v>
      </c>
      <c r="AI78" s="3" t="str">
        <f t="shared" si="2"/>
        <v>#REF!</v>
      </c>
    </row>
    <row r="79" ht="15.75" customHeight="1">
      <c r="A79" s="28">
        <v>77.0</v>
      </c>
      <c r="B79" s="27" t="s">
        <v>133</v>
      </c>
      <c r="C79" s="27">
        <v>74.6</v>
      </c>
      <c r="D79" s="27">
        <v>5.7</v>
      </c>
      <c r="E79" s="27">
        <v>79.2</v>
      </c>
      <c r="F79" s="27">
        <v>6.9</v>
      </c>
      <c r="G79" s="27">
        <v>79.1</v>
      </c>
      <c r="H79" s="27">
        <v>7.0</v>
      </c>
      <c r="I79" s="27">
        <v>75.8</v>
      </c>
      <c r="J79" s="27">
        <v>6.7</v>
      </c>
      <c r="K79" s="27">
        <v>71.2</v>
      </c>
      <c r="L79" s="27">
        <v>10.3</v>
      </c>
      <c r="M79" s="27">
        <v>73.5</v>
      </c>
      <c r="N79" s="27">
        <v>10.4</v>
      </c>
      <c r="O79" s="27">
        <v>74.0</v>
      </c>
      <c r="P79" s="24">
        <v>10.0</v>
      </c>
      <c r="Q79" s="24">
        <v>72.2</v>
      </c>
      <c r="R79" s="24">
        <v>7.4</v>
      </c>
      <c r="S79" s="24">
        <v>66.1</v>
      </c>
      <c r="T79" s="24">
        <v>4.6</v>
      </c>
      <c r="U79" s="24">
        <v>69.7</v>
      </c>
      <c r="V79" s="24">
        <v>6.0</v>
      </c>
      <c r="W79" s="24">
        <v>64.5</v>
      </c>
      <c r="X79" s="24">
        <v>9.7</v>
      </c>
      <c r="Y79" s="24">
        <v>73.1</v>
      </c>
      <c r="Z79" s="24">
        <v>2.9</v>
      </c>
      <c r="AA79" s="24">
        <v>77.9</v>
      </c>
      <c r="AB79" s="24">
        <v>7.6</v>
      </c>
      <c r="AC79" s="24">
        <v>79.8</v>
      </c>
      <c r="AD79" s="24">
        <v>7.5</v>
      </c>
      <c r="AE79" s="24" t="s">
        <v>133</v>
      </c>
      <c r="AF79" s="3" t="s">
        <v>133</v>
      </c>
      <c r="AH79" s="3" t="str">
        <f t="shared" si="1"/>
        <v>#REF!</v>
      </c>
      <c r="AI79" s="3" t="str">
        <f t="shared" si="2"/>
        <v>#REF!</v>
      </c>
    </row>
    <row r="80" ht="15.75" customHeight="1">
      <c r="A80" s="28">
        <v>78.0</v>
      </c>
      <c r="B80" s="31" t="s">
        <v>144</v>
      </c>
      <c r="C80" s="27">
        <v>76.7</v>
      </c>
      <c r="D80" s="27">
        <v>10.2</v>
      </c>
      <c r="E80" s="27">
        <v>64.4</v>
      </c>
      <c r="F80" s="27">
        <v>5.3</v>
      </c>
      <c r="G80" s="27">
        <v>70.6</v>
      </c>
      <c r="H80" s="27">
        <v>7.2</v>
      </c>
      <c r="I80" s="27">
        <v>79.0</v>
      </c>
      <c r="J80" s="27">
        <v>13.7</v>
      </c>
      <c r="K80" s="27">
        <v>80.8</v>
      </c>
      <c r="L80" s="27">
        <v>9.8</v>
      </c>
      <c r="M80" s="27">
        <v>81.3</v>
      </c>
      <c r="N80" s="27">
        <v>6.8</v>
      </c>
      <c r="O80" s="27">
        <v>81.4</v>
      </c>
      <c r="P80" s="24">
        <v>6.7</v>
      </c>
      <c r="Q80" s="24">
        <v>82.8</v>
      </c>
      <c r="R80" s="24">
        <v>6.4</v>
      </c>
      <c r="S80" s="24">
        <v>88.9</v>
      </c>
      <c r="T80" s="24">
        <v>5.8</v>
      </c>
      <c r="U80" s="24">
        <v>82.3</v>
      </c>
      <c r="V80" s="24">
        <v>6.9</v>
      </c>
      <c r="W80" s="24">
        <v>83.3</v>
      </c>
      <c r="X80" s="24">
        <v>6.3</v>
      </c>
      <c r="Y80" s="24">
        <v>85.1</v>
      </c>
      <c r="Z80" s="24">
        <v>5.6</v>
      </c>
      <c r="AA80" s="24">
        <v>88.4</v>
      </c>
      <c r="AB80" s="24">
        <v>8.0</v>
      </c>
      <c r="AC80" s="24">
        <v>88.2</v>
      </c>
      <c r="AD80" s="24">
        <v>8.2</v>
      </c>
      <c r="AE80" s="22" t="s">
        <v>144</v>
      </c>
      <c r="AF80" s="30" t="s">
        <v>144</v>
      </c>
      <c r="AH80" s="3" t="str">
        <f t="shared" si="1"/>
        <v>#REF!</v>
      </c>
      <c r="AI80" s="3" t="str">
        <f t="shared" si="2"/>
        <v>#REF!</v>
      </c>
    </row>
    <row r="81" ht="15.75" customHeight="1">
      <c r="A81" s="28">
        <v>79.0</v>
      </c>
      <c r="B81" s="27" t="s">
        <v>152</v>
      </c>
      <c r="C81" s="27">
        <v>76.7</v>
      </c>
      <c r="D81" s="27">
        <v>8.5</v>
      </c>
      <c r="E81" s="27">
        <v>77.4</v>
      </c>
      <c r="F81" s="27">
        <v>7.2</v>
      </c>
      <c r="G81" s="27">
        <v>76.1</v>
      </c>
      <c r="H81" s="27">
        <v>6.6</v>
      </c>
      <c r="I81" s="27">
        <v>78.6</v>
      </c>
      <c r="J81" s="27">
        <v>11.1</v>
      </c>
      <c r="K81" s="27">
        <v>105.4</v>
      </c>
      <c r="L81" s="27">
        <v>16.2</v>
      </c>
      <c r="M81" s="27">
        <v>91.0</v>
      </c>
      <c r="N81" s="27">
        <v>11.7</v>
      </c>
      <c r="O81" s="27">
        <v>94.1</v>
      </c>
      <c r="P81" s="24">
        <v>12.3</v>
      </c>
      <c r="Q81" s="24">
        <v>94.1</v>
      </c>
      <c r="R81" s="24">
        <v>15.0</v>
      </c>
      <c r="S81" s="24">
        <v>122.0</v>
      </c>
      <c r="T81" s="24">
        <v>9.6</v>
      </c>
      <c r="U81" s="24">
        <v>121.4</v>
      </c>
      <c r="V81" s="24">
        <v>10.8</v>
      </c>
      <c r="W81" s="24">
        <v>122.5</v>
      </c>
      <c r="X81" s="24">
        <v>15.9</v>
      </c>
      <c r="Y81" s="24">
        <v>99.1</v>
      </c>
      <c r="Z81" s="24">
        <v>15.3</v>
      </c>
      <c r="AA81" s="24">
        <v>88.4</v>
      </c>
      <c r="AB81" s="24">
        <v>5.9</v>
      </c>
      <c r="AC81" s="24">
        <v>83.1</v>
      </c>
      <c r="AD81" s="24">
        <v>5.9</v>
      </c>
      <c r="AE81" s="24" t="s">
        <v>1631</v>
      </c>
      <c r="AF81" s="3" t="s">
        <v>152</v>
      </c>
      <c r="AH81" s="3" t="str">
        <f t="shared" si="1"/>
        <v>#REF!</v>
      </c>
      <c r="AI81" s="3" t="str">
        <f t="shared" si="2"/>
        <v>#REF!</v>
      </c>
    </row>
    <row r="82" ht="15.75" customHeight="1">
      <c r="A82" s="28">
        <v>80.0</v>
      </c>
      <c r="B82" s="27" t="s">
        <v>151</v>
      </c>
      <c r="C82" s="27">
        <v>78.6</v>
      </c>
      <c r="D82" s="27">
        <v>10.0</v>
      </c>
      <c r="E82" s="27">
        <v>77.8</v>
      </c>
      <c r="F82" s="27">
        <v>8.4</v>
      </c>
      <c r="G82" s="27">
        <v>74.3</v>
      </c>
      <c r="H82" s="27">
        <v>10.3</v>
      </c>
      <c r="I82" s="27">
        <v>71.9</v>
      </c>
      <c r="J82" s="27">
        <v>9.3</v>
      </c>
      <c r="K82" s="27">
        <v>87.9</v>
      </c>
      <c r="L82" s="27">
        <v>15.4</v>
      </c>
      <c r="M82" s="27">
        <v>83.2</v>
      </c>
      <c r="N82" s="27">
        <v>9.8</v>
      </c>
      <c r="O82" s="27">
        <v>83.9</v>
      </c>
      <c r="P82" s="24">
        <v>9.2</v>
      </c>
      <c r="Q82" s="24">
        <v>82.9</v>
      </c>
      <c r="R82" s="24">
        <v>9.7</v>
      </c>
      <c r="S82" s="24">
        <v>92.2</v>
      </c>
      <c r="T82" s="24">
        <v>8.8</v>
      </c>
      <c r="U82" s="24">
        <v>93.7</v>
      </c>
      <c r="V82" s="24">
        <v>11.1</v>
      </c>
      <c r="W82" s="24">
        <v>94.2</v>
      </c>
      <c r="X82" s="24">
        <v>8.4</v>
      </c>
      <c r="Y82" s="24">
        <v>84.0</v>
      </c>
      <c r="Z82" s="24">
        <v>10.9</v>
      </c>
      <c r="AA82" s="24">
        <v>35.2</v>
      </c>
      <c r="AB82" s="24">
        <v>6.6</v>
      </c>
      <c r="AC82" s="24">
        <v>35.2</v>
      </c>
      <c r="AD82" s="24">
        <v>4.9</v>
      </c>
      <c r="AE82" s="24" t="s">
        <v>151</v>
      </c>
      <c r="AF82" s="3" t="s">
        <v>151</v>
      </c>
      <c r="AH82" s="3" t="str">
        <f t="shared" si="1"/>
        <v>#REF!</v>
      </c>
      <c r="AI82" s="3" t="str">
        <f t="shared" si="2"/>
        <v>#REF!</v>
      </c>
    </row>
    <row r="83" ht="15.75" customHeight="1">
      <c r="A83" s="28">
        <v>81.0</v>
      </c>
      <c r="B83" s="27" t="s">
        <v>131</v>
      </c>
      <c r="C83" s="27">
        <v>79.3</v>
      </c>
      <c r="D83" s="27">
        <v>6.6</v>
      </c>
      <c r="E83" s="27">
        <v>80.2</v>
      </c>
      <c r="F83" s="27">
        <v>6.8</v>
      </c>
      <c r="G83" s="27">
        <v>81.5</v>
      </c>
      <c r="H83" s="27">
        <v>8.0</v>
      </c>
      <c r="I83" s="27">
        <v>80.7</v>
      </c>
      <c r="J83" s="27">
        <v>6.3</v>
      </c>
      <c r="K83" s="27">
        <v>73.4</v>
      </c>
      <c r="L83" s="27">
        <v>7.2</v>
      </c>
      <c r="M83" s="27">
        <v>77.2</v>
      </c>
      <c r="N83" s="27">
        <v>9.2</v>
      </c>
      <c r="O83" s="27">
        <v>76.5</v>
      </c>
      <c r="P83" s="24">
        <v>8.5</v>
      </c>
      <c r="Q83" s="24">
        <v>74.5</v>
      </c>
      <c r="R83" s="24">
        <v>7.6</v>
      </c>
      <c r="S83" s="24">
        <v>64.3</v>
      </c>
      <c r="T83" s="24">
        <v>6.7</v>
      </c>
      <c r="U83" s="24">
        <v>66.3</v>
      </c>
      <c r="V83" s="24">
        <v>6.2</v>
      </c>
      <c r="W83" s="24">
        <v>69.4</v>
      </c>
      <c r="X83" s="24">
        <v>6.4</v>
      </c>
      <c r="Y83" s="24">
        <v>65.1</v>
      </c>
      <c r="Z83" s="24">
        <v>5.7</v>
      </c>
      <c r="AA83" s="24">
        <v>70.2</v>
      </c>
      <c r="AB83" s="24">
        <v>6.7</v>
      </c>
      <c r="AC83" s="24">
        <v>73.5</v>
      </c>
      <c r="AD83" s="24">
        <v>6.4</v>
      </c>
      <c r="AE83" s="24" t="s">
        <v>131</v>
      </c>
      <c r="AF83" s="3" t="s">
        <v>131</v>
      </c>
      <c r="AH83" s="3" t="str">
        <f t="shared" si="1"/>
        <v>#REF!</v>
      </c>
      <c r="AI83" s="3" t="str">
        <f t="shared" si="2"/>
        <v>#REF!</v>
      </c>
    </row>
    <row r="84" ht="15.75" customHeight="1">
      <c r="A84" s="28">
        <v>82.0</v>
      </c>
      <c r="B84" s="27" t="s">
        <v>183</v>
      </c>
      <c r="C84" s="27">
        <v>80.3</v>
      </c>
      <c r="D84" s="27">
        <v>9.0</v>
      </c>
      <c r="E84" s="27">
        <v>86.5</v>
      </c>
      <c r="F84" s="27">
        <v>7.3</v>
      </c>
      <c r="G84" s="27">
        <v>86.4</v>
      </c>
      <c r="H84" s="27">
        <v>6.6</v>
      </c>
      <c r="I84" s="27">
        <v>85.1</v>
      </c>
      <c r="J84" s="27">
        <v>11.2</v>
      </c>
      <c r="K84" s="27">
        <v>127.4</v>
      </c>
      <c r="L84" s="27">
        <v>24.8</v>
      </c>
      <c r="M84" s="27">
        <v>115.9</v>
      </c>
      <c r="N84" s="27">
        <v>11.8</v>
      </c>
      <c r="O84" s="27">
        <v>121.4</v>
      </c>
      <c r="P84" s="24">
        <v>15.4</v>
      </c>
      <c r="Q84" s="24">
        <v>111.1</v>
      </c>
      <c r="R84" s="24">
        <v>11.8</v>
      </c>
      <c r="S84" s="24">
        <v>110.1</v>
      </c>
      <c r="T84" s="24">
        <v>6.3</v>
      </c>
      <c r="U84" s="24">
        <v>110.2</v>
      </c>
      <c r="V84" s="24">
        <v>6.1</v>
      </c>
      <c r="W84" s="24">
        <v>115.0</v>
      </c>
      <c r="X84" s="24">
        <v>13.7</v>
      </c>
      <c r="Y84" s="24">
        <v>102.0</v>
      </c>
      <c r="Z84" s="24">
        <v>20.1</v>
      </c>
      <c r="AA84" s="24">
        <v>158.0</v>
      </c>
      <c r="AB84" s="24">
        <v>14.9</v>
      </c>
      <c r="AC84" s="24">
        <v>132.4</v>
      </c>
      <c r="AD84" s="24">
        <v>15.2</v>
      </c>
      <c r="AE84" s="24" t="s">
        <v>183</v>
      </c>
      <c r="AF84" s="3" t="s">
        <v>183</v>
      </c>
      <c r="AH84" s="3" t="str">
        <f t="shared" si="1"/>
        <v>#REF!</v>
      </c>
      <c r="AI84" s="3" t="str">
        <f t="shared" si="2"/>
        <v>#REF!</v>
      </c>
    </row>
    <row r="85" ht="15.75" customHeight="1">
      <c r="A85" s="28">
        <v>83.0</v>
      </c>
      <c r="B85" s="27" t="s">
        <v>139</v>
      </c>
      <c r="C85" s="27">
        <v>81.7</v>
      </c>
      <c r="D85" s="27">
        <v>9.7</v>
      </c>
      <c r="E85" s="27">
        <v>73.0</v>
      </c>
      <c r="F85" s="27">
        <v>6.6</v>
      </c>
      <c r="G85" s="27">
        <v>76.9</v>
      </c>
      <c r="H85" s="27">
        <v>6.5</v>
      </c>
      <c r="I85" s="27">
        <v>77.5</v>
      </c>
      <c r="J85" s="27">
        <v>8.1</v>
      </c>
      <c r="K85" s="27">
        <v>89.2</v>
      </c>
      <c r="L85" s="27">
        <v>7.5</v>
      </c>
      <c r="M85" s="27">
        <v>89.8</v>
      </c>
      <c r="N85" s="27">
        <v>7.6</v>
      </c>
      <c r="O85" s="27">
        <v>89.0</v>
      </c>
      <c r="P85" s="24">
        <v>7.0</v>
      </c>
      <c r="Q85" s="24">
        <v>85.5</v>
      </c>
      <c r="R85" s="24">
        <v>6.6</v>
      </c>
      <c r="S85" s="24">
        <v>86.5</v>
      </c>
      <c r="T85" s="24">
        <v>9.0</v>
      </c>
      <c r="U85" s="24">
        <v>88.2</v>
      </c>
      <c r="V85" s="24">
        <v>7.6</v>
      </c>
      <c r="W85" s="24">
        <v>87.3</v>
      </c>
      <c r="X85" s="24">
        <v>6.2</v>
      </c>
      <c r="Y85" s="24">
        <v>82.7</v>
      </c>
      <c r="Z85" s="24">
        <v>5.7</v>
      </c>
      <c r="AA85" s="24">
        <v>95.2</v>
      </c>
      <c r="AB85" s="24">
        <v>11.7</v>
      </c>
      <c r="AC85" s="24">
        <v>90.0</v>
      </c>
      <c r="AD85" s="24">
        <v>8.7</v>
      </c>
      <c r="AE85" s="24" t="s">
        <v>139</v>
      </c>
      <c r="AF85" s="3" t="s">
        <v>139</v>
      </c>
      <c r="AH85" s="3" t="str">
        <f t="shared" si="1"/>
        <v>#REF!</v>
      </c>
      <c r="AI85" s="3" t="str">
        <f t="shared" si="2"/>
        <v>#REF!</v>
      </c>
    </row>
    <row r="86" ht="15.75" customHeight="1">
      <c r="A86" s="28">
        <v>84.0</v>
      </c>
      <c r="B86" s="27" t="s">
        <v>167</v>
      </c>
      <c r="C86" s="27">
        <v>82.1</v>
      </c>
      <c r="D86" s="27">
        <v>11.4</v>
      </c>
      <c r="E86" s="27">
        <v>91.8</v>
      </c>
      <c r="F86" s="27">
        <v>6.8</v>
      </c>
      <c r="G86" s="27">
        <v>89.8</v>
      </c>
      <c r="H86" s="27">
        <v>7.1</v>
      </c>
      <c r="I86" s="27">
        <v>82.0</v>
      </c>
      <c r="J86" s="27">
        <v>15.0</v>
      </c>
      <c r="K86" s="27">
        <v>77.5</v>
      </c>
      <c r="L86" s="27">
        <v>7.7</v>
      </c>
      <c r="M86" s="27">
        <v>79.1</v>
      </c>
      <c r="N86" s="27">
        <v>6.5</v>
      </c>
      <c r="O86" s="27">
        <v>76.1</v>
      </c>
      <c r="P86" s="24">
        <v>7.6</v>
      </c>
      <c r="Q86" s="24">
        <v>76.4</v>
      </c>
      <c r="R86" s="24">
        <v>8.4</v>
      </c>
      <c r="S86" s="24">
        <v>85.0</v>
      </c>
      <c r="T86" s="24">
        <v>7.1</v>
      </c>
      <c r="U86" s="24">
        <v>83.3</v>
      </c>
      <c r="V86" s="24">
        <v>6.0</v>
      </c>
      <c r="W86" s="24">
        <v>82.8</v>
      </c>
      <c r="X86" s="24">
        <v>6.4</v>
      </c>
      <c r="Y86" s="24">
        <v>83.6</v>
      </c>
      <c r="Z86" s="24">
        <v>8.9</v>
      </c>
      <c r="AA86" s="24">
        <v>94.9</v>
      </c>
      <c r="AB86" s="24">
        <v>5.4</v>
      </c>
      <c r="AC86" s="24">
        <v>91.9</v>
      </c>
      <c r="AD86" s="24">
        <v>7.8</v>
      </c>
      <c r="AE86" s="24" t="s">
        <v>167</v>
      </c>
      <c r="AF86" s="3" t="s">
        <v>167</v>
      </c>
      <c r="AH86" s="3" t="str">
        <f t="shared" si="1"/>
        <v>#REF!</v>
      </c>
      <c r="AI86" s="3" t="str">
        <f t="shared" si="2"/>
        <v>#REF!</v>
      </c>
    </row>
    <row r="87" ht="15.75" customHeight="1">
      <c r="A87" s="28">
        <v>85.0</v>
      </c>
      <c r="B87" s="27" t="s">
        <v>137</v>
      </c>
      <c r="C87" s="27">
        <v>82.5</v>
      </c>
      <c r="D87" s="27">
        <v>6.5</v>
      </c>
      <c r="E87" s="27">
        <v>84.7</v>
      </c>
      <c r="F87" s="27">
        <v>7.4</v>
      </c>
      <c r="G87" s="27">
        <v>85.4</v>
      </c>
      <c r="H87" s="27">
        <v>6.6</v>
      </c>
      <c r="I87" s="27">
        <v>81.7</v>
      </c>
      <c r="J87" s="27">
        <v>5.7</v>
      </c>
      <c r="K87" s="27">
        <v>85.5</v>
      </c>
      <c r="L87" s="27">
        <v>9.0</v>
      </c>
      <c r="M87" s="27">
        <v>88.3</v>
      </c>
      <c r="N87" s="27">
        <v>7.1</v>
      </c>
      <c r="O87" s="27">
        <v>86.6</v>
      </c>
      <c r="P87" s="24">
        <v>7.1</v>
      </c>
      <c r="Q87" s="24">
        <v>79.7</v>
      </c>
      <c r="R87" s="24">
        <v>11.3</v>
      </c>
      <c r="S87" s="24">
        <v>74.2</v>
      </c>
      <c r="T87" s="24">
        <v>4.5</v>
      </c>
      <c r="U87" s="24">
        <v>76.9</v>
      </c>
      <c r="V87" s="24">
        <v>6.6</v>
      </c>
      <c r="W87" s="24">
        <v>76.1</v>
      </c>
      <c r="X87" s="24">
        <v>6.8</v>
      </c>
      <c r="Y87" s="24">
        <v>73.9</v>
      </c>
      <c r="Z87" s="24">
        <v>3.0</v>
      </c>
      <c r="AA87" s="24">
        <v>69.0</v>
      </c>
      <c r="AB87" s="24">
        <v>5.7</v>
      </c>
      <c r="AC87" s="24">
        <v>70.4</v>
      </c>
      <c r="AD87" s="24">
        <v>6.2</v>
      </c>
      <c r="AE87" s="24" t="s">
        <v>137</v>
      </c>
      <c r="AF87" s="3" t="s">
        <v>137</v>
      </c>
      <c r="AH87" s="3" t="str">
        <f t="shared" si="1"/>
        <v>#REF!</v>
      </c>
      <c r="AI87" s="3" t="str">
        <f t="shared" si="2"/>
        <v>#REF!</v>
      </c>
    </row>
    <row r="88" ht="15.75" customHeight="1">
      <c r="A88" s="28">
        <v>86.0</v>
      </c>
      <c r="B88" s="27" t="s">
        <v>639</v>
      </c>
      <c r="C88" s="27">
        <v>85.1</v>
      </c>
      <c r="D88" s="27">
        <v>7.8</v>
      </c>
      <c r="E88" s="27">
        <v>87.4</v>
      </c>
      <c r="F88" s="27">
        <v>6.9</v>
      </c>
      <c r="G88" s="27">
        <v>90.8</v>
      </c>
      <c r="H88" s="27">
        <v>7.1</v>
      </c>
      <c r="I88" s="27">
        <v>83.7</v>
      </c>
      <c r="J88" s="27">
        <v>9.0</v>
      </c>
      <c r="K88" s="27">
        <v>82.7</v>
      </c>
      <c r="L88" s="27">
        <v>7.4</v>
      </c>
      <c r="M88" s="27">
        <v>86.3</v>
      </c>
      <c r="N88" s="27">
        <v>7.4</v>
      </c>
      <c r="O88" s="27">
        <v>85.5</v>
      </c>
      <c r="P88" s="24">
        <v>6.1</v>
      </c>
      <c r="Q88" s="24">
        <v>75.3</v>
      </c>
      <c r="R88" s="24">
        <v>10.1</v>
      </c>
      <c r="S88" s="24">
        <v>82.3</v>
      </c>
      <c r="T88" s="24">
        <v>6.6</v>
      </c>
      <c r="U88" s="24">
        <v>85.9</v>
      </c>
      <c r="V88" s="24">
        <v>7.1</v>
      </c>
      <c r="W88" s="24">
        <v>85.0</v>
      </c>
      <c r="X88" s="24">
        <v>4.8</v>
      </c>
      <c r="Y88" s="24">
        <v>80.0</v>
      </c>
      <c r="Z88" s="24">
        <v>8.6</v>
      </c>
      <c r="AA88" s="24">
        <v>83.3</v>
      </c>
      <c r="AB88" s="24">
        <v>8.7</v>
      </c>
      <c r="AC88" s="24">
        <v>81.3</v>
      </c>
      <c r="AD88" s="24">
        <v>9.4</v>
      </c>
      <c r="AE88" s="24" t="s">
        <v>639</v>
      </c>
      <c r="AF88" s="3" t="s">
        <v>146</v>
      </c>
      <c r="AH88" s="3" t="str">
        <f t="shared" si="1"/>
        <v>#REF!</v>
      </c>
      <c r="AI88" s="3" t="str">
        <f t="shared" si="2"/>
        <v>#REF!</v>
      </c>
    </row>
    <row r="89" ht="15.75" customHeight="1">
      <c r="A89" s="28">
        <v>87.0</v>
      </c>
      <c r="B89" s="27" t="s">
        <v>158</v>
      </c>
      <c r="C89" s="27">
        <v>85.7</v>
      </c>
      <c r="D89" s="27">
        <v>8.4</v>
      </c>
      <c r="E89" s="27">
        <v>80.0</v>
      </c>
      <c r="F89" s="27">
        <v>7.0</v>
      </c>
      <c r="G89" s="27">
        <v>84.5</v>
      </c>
      <c r="H89" s="27">
        <v>8.1</v>
      </c>
      <c r="I89" s="27">
        <v>85.5</v>
      </c>
      <c r="J89" s="27">
        <v>13.5</v>
      </c>
      <c r="K89" s="27">
        <v>48.8</v>
      </c>
      <c r="L89" s="27">
        <v>8.2</v>
      </c>
      <c r="M89" s="27">
        <v>50.6</v>
      </c>
      <c r="N89" s="27">
        <v>8.8</v>
      </c>
      <c r="O89" s="27">
        <v>51.0</v>
      </c>
      <c r="P89" s="24">
        <v>7.5</v>
      </c>
      <c r="Q89" s="24">
        <v>53.7</v>
      </c>
      <c r="R89" s="24">
        <v>9.6</v>
      </c>
      <c r="S89" s="24">
        <v>55.3</v>
      </c>
      <c r="T89" s="24">
        <v>6.4</v>
      </c>
      <c r="U89" s="24">
        <v>57.0</v>
      </c>
      <c r="V89" s="24">
        <v>6.8</v>
      </c>
      <c r="W89" s="24">
        <v>55.1</v>
      </c>
      <c r="X89" s="24">
        <v>12.2</v>
      </c>
      <c r="Y89" s="24">
        <v>59.1</v>
      </c>
      <c r="Z89" s="24">
        <v>4.0</v>
      </c>
      <c r="AA89" s="24">
        <v>73.5</v>
      </c>
      <c r="AB89" s="24">
        <v>11.5</v>
      </c>
      <c r="AC89" s="24">
        <v>74.3</v>
      </c>
      <c r="AD89" s="24">
        <v>8.8</v>
      </c>
      <c r="AE89" s="24" t="s">
        <v>158</v>
      </c>
      <c r="AF89" s="3" t="s">
        <v>158</v>
      </c>
      <c r="AH89" s="3" t="str">
        <f t="shared" si="1"/>
        <v>#REF!</v>
      </c>
      <c r="AI89" s="3" t="str">
        <f t="shared" si="2"/>
        <v>#REF!</v>
      </c>
    </row>
    <row r="90" ht="15.75" customHeight="1">
      <c r="A90" s="28">
        <v>88.0</v>
      </c>
      <c r="B90" s="27" t="s">
        <v>150</v>
      </c>
      <c r="C90" s="27">
        <v>86.3</v>
      </c>
      <c r="D90" s="27">
        <v>8.9</v>
      </c>
      <c r="E90" s="27">
        <v>84.1</v>
      </c>
      <c r="F90" s="27">
        <v>8.9</v>
      </c>
      <c r="G90" s="27">
        <v>86.6</v>
      </c>
      <c r="H90" s="27">
        <v>13.0</v>
      </c>
      <c r="I90" s="27">
        <v>93.6</v>
      </c>
      <c r="J90" s="27">
        <v>15.3</v>
      </c>
      <c r="K90" s="27">
        <v>128.7</v>
      </c>
      <c r="L90" s="27">
        <v>18.5</v>
      </c>
      <c r="M90" s="27">
        <v>125.8</v>
      </c>
      <c r="N90" s="27">
        <v>17.7</v>
      </c>
      <c r="O90" s="27">
        <v>120.8</v>
      </c>
      <c r="P90" s="24">
        <v>19.1</v>
      </c>
      <c r="Q90" s="24">
        <v>96.7</v>
      </c>
      <c r="R90" s="24">
        <v>16.9</v>
      </c>
      <c r="S90" s="24">
        <v>80.9</v>
      </c>
      <c r="T90" s="24">
        <v>6.2</v>
      </c>
      <c r="U90" s="24">
        <v>80.3</v>
      </c>
      <c r="V90" s="24">
        <v>8.7</v>
      </c>
      <c r="W90" s="24">
        <v>85.6</v>
      </c>
      <c r="X90" s="24">
        <v>11.2</v>
      </c>
      <c r="Y90" s="24">
        <v>84.6</v>
      </c>
      <c r="Z90" s="24">
        <v>8.9</v>
      </c>
      <c r="AA90" s="24">
        <v>127.5</v>
      </c>
      <c r="AB90" s="24">
        <v>15.3</v>
      </c>
      <c r="AC90" s="24">
        <v>119.4</v>
      </c>
      <c r="AD90" s="24">
        <v>17.2</v>
      </c>
      <c r="AE90" s="24" t="s">
        <v>150</v>
      </c>
      <c r="AF90" s="3" t="s">
        <v>150</v>
      </c>
      <c r="AH90" s="3" t="str">
        <f t="shared" si="1"/>
        <v>#REF!</v>
      </c>
      <c r="AI90" s="3" t="str">
        <f t="shared" si="2"/>
        <v>#REF!</v>
      </c>
    </row>
    <row r="91" ht="15.75" customHeight="1">
      <c r="A91" s="28">
        <v>89.0</v>
      </c>
      <c r="B91" s="27" t="s">
        <v>149</v>
      </c>
      <c r="C91" s="27">
        <v>86.6</v>
      </c>
      <c r="D91" s="27">
        <v>10.8</v>
      </c>
      <c r="E91" s="27">
        <v>84.1</v>
      </c>
      <c r="F91" s="27">
        <v>7.8</v>
      </c>
      <c r="G91" s="27">
        <v>82.9</v>
      </c>
      <c r="H91" s="27">
        <v>6.8</v>
      </c>
      <c r="I91" s="27">
        <v>88.3</v>
      </c>
      <c r="J91" s="27">
        <v>14.6</v>
      </c>
      <c r="K91" s="27">
        <v>102.7</v>
      </c>
      <c r="L91" s="27">
        <v>13.9</v>
      </c>
      <c r="M91" s="27">
        <v>99.4</v>
      </c>
      <c r="N91" s="27">
        <v>9.6</v>
      </c>
      <c r="O91" s="27">
        <v>103.4</v>
      </c>
      <c r="P91" s="24">
        <v>13.7</v>
      </c>
      <c r="Q91" s="24">
        <v>107.6</v>
      </c>
      <c r="R91" s="24">
        <v>14.3</v>
      </c>
      <c r="S91" s="24">
        <v>100.7</v>
      </c>
      <c r="T91" s="24">
        <v>5.2</v>
      </c>
      <c r="U91" s="24">
        <v>101.2</v>
      </c>
      <c r="V91" s="24">
        <v>8.8</v>
      </c>
      <c r="W91" s="24">
        <v>105.5</v>
      </c>
      <c r="X91" s="24">
        <v>7.8</v>
      </c>
      <c r="Y91" s="24">
        <v>107.4</v>
      </c>
      <c r="Z91" s="24">
        <v>7.9</v>
      </c>
      <c r="AA91" s="24">
        <v>129.1</v>
      </c>
      <c r="AB91" s="24">
        <v>9.9</v>
      </c>
      <c r="AC91" s="24">
        <v>129.6</v>
      </c>
      <c r="AD91" s="24">
        <v>14.5</v>
      </c>
      <c r="AE91" s="24" t="s">
        <v>149</v>
      </c>
      <c r="AF91" s="3" t="s">
        <v>149</v>
      </c>
      <c r="AH91" s="3" t="str">
        <f t="shared" si="1"/>
        <v>#REF!</v>
      </c>
      <c r="AI91" s="3" t="str">
        <f t="shared" si="2"/>
        <v>#REF!</v>
      </c>
    </row>
    <row r="92" ht="15.75" customHeight="1">
      <c r="A92" s="28">
        <v>90.0</v>
      </c>
      <c r="B92" s="27" t="s">
        <v>142</v>
      </c>
      <c r="C92" s="27">
        <v>86.7</v>
      </c>
      <c r="D92" s="27">
        <v>8.1</v>
      </c>
      <c r="E92" s="27">
        <v>82.8</v>
      </c>
      <c r="F92" s="27">
        <v>8.7</v>
      </c>
      <c r="G92" s="27">
        <v>82.1</v>
      </c>
      <c r="H92" s="27">
        <v>9.6</v>
      </c>
      <c r="I92" s="27">
        <v>79.1</v>
      </c>
      <c r="J92" s="27">
        <v>8.9</v>
      </c>
      <c r="K92" s="27">
        <v>79.2</v>
      </c>
      <c r="L92" s="27">
        <v>8.2</v>
      </c>
      <c r="M92" s="27">
        <v>80.8</v>
      </c>
      <c r="N92" s="27">
        <v>7.7</v>
      </c>
      <c r="O92" s="27">
        <v>80.5</v>
      </c>
      <c r="P92" s="24">
        <v>8.8</v>
      </c>
      <c r="Q92" s="24">
        <v>75.8</v>
      </c>
      <c r="R92" s="24">
        <v>9.2</v>
      </c>
      <c r="S92" s="24">
        <v>69.6</v>
      </c>
      <c r="T92" s="24">
        <v>6.4</v>
      </c>
      <c r="U92" s="24">
        <v>71.7</v>
      </c>
      <c r="V92" s="24">
        <v>7.9</v>
      </c>
      <c r="W92" s="24">
        <v>66.7</v>
      </c>
      <c r="X92" s="24">
        <v>7.0</v>
      </c>
      <c r="Y92" s="24">
        <v>62.8</v>
      </c>
      <c r="Z92" s="24">
        <v>7.8</v>
      </c>
      <c r="AA92" s="24">
        <v>38.4</v>
      </c>
      <c r="AB92" s="24">
        <v>4.3</v>
      </c>
      <c r="AC92" s="24">
        <v>37.8</v>
      </c>
      <c r="AD92" s="24">
        <v>4.6</v>
      </c>
      <c r="AE92" s="24" t="s">
        <v>142</v>
      </c>
      <c r="AF92" s="3" t="s">
        <v>142</v>
      </c>
      <c r="AH92" s="3" t="str">
        <f t="shared" si="1"/>
        <v>#REF!</v>
      </c>
      <c r="AI92" s="3" t="str">
        <f t="shared" si="2"/>
        <v>#REF!</v>
      </c>
    </row>
    <row r="93" ht="15.75" customHeight="1">
      <c r="A93" s="28">
        <v>91.0</v>
      </c>
      <c r="B93" s="27" t="s">
        <v>173</v>
      </c>
      <c r="C93" s="27">
        <v>87.0</v>
      </c>
      <c r="D93" s="27">
        <v>13.3</v>
      </c>
      <c r="E93" s="27">
        <v>74.2</v>
      </c>
      <c r="F93" s="27">
        <v>6.9</v>
      </c>
      <c r="G93" s="27">
        <v>74.1</v>
      </c>
      <c r="H93" s="27">
        <v>6.2</v>
      </c>
      <c r="I93" s="27">
        <v>89.4</v>
      </c>
      <c r="J93" s="27">
        <v>15.2</v>
      </c>
      <c r="K93" s="27">
        <v>111.4</v>
      </c>
      <c r="L93" s="27">
        <v>11.1</v>
      </c>
      <c r="M93" s="27">
        <v>114.6</v>
      </c>
      <c r="N93" s="27">
        <v>9.1</v>
      </c>
      <c r="O93" s="27">
        <v>122.3</v>
      </c>
      <c r="P93" s="24">
        <v>14.5</v>
      </c>
      <c r="Q93" s="24">
        <v>105.0</v>
      </c>
      <c r="R93" s="24">
        <v>6.3</v>
      </c>
      <c r="S93" s="24">
        <v>95.1</v>
      </c>
      <c r="T93" s="24">
        <v>5.0</v>
      </c>
      <c r="U93" s="24">
        <v>90.3</v>
      </c>
      <c r="V93" s="24">
        <v>6.1</v>
      </c>
      <c r="W93" s="24">
        <v>92.0</v>
      </c>
      <c r="X93" s="24">
        <v>5.3</v>
      </c>
      <c r="Y93" s="24">
        <v>100.5</v>
      </c>
      <c r="Z93" s="24">
        <v>10.6</v>
      </c>
      <c r="AA93" s="24">
        <v>116.9</v>
      </c>
      <c r="AB93" s="24">
        <v>11.2</v>
      </c>
      <c r="AC93" s="24">
        <v>125.5</v>
      </c>
      <c r="AD93" s="24">
        <v>13.5</v>
      </c>
      <c r="AE93" s="24" t="s">
        <v>173</v>
      </c>
      <c r="AF93" s="3" t="s">
        <v>173</v>
      </c>
      <c r="AH93" s="3" t="str">
        <f t="shared" si="1"/>
        <v>#REF!</v>
      </c>
      <c r="AI93" s="3" t="str">
        <f t="shared" si="2"/>
        <v>#REF!</v>
      </c>
    </row>
    <row r="94" ht="15.75" customHeight="1">
      <c r="A94" s="28">
        <v>92.0</v>
      </c>
      <c r="B94" s="27" t="s">
        <v>165</v>
      </c>
      <c r="C94" s="27">
        <v>87.0</v>
      </c>
      <c r="D94" s="27">
        <v>15.6</v>
      </c>
      <c r="E94" s="27">
        <v>79.3</v>
      </c>
      <c r="F94" s="27">
        <v>6.4</v>
      </c>
      <c r="G94" s="27">
        <v>79.1</v>
      </c>
      <c r="H94" s="27">
        <v>10.9</v>
      </c>
      <c r="I94" s="27">
        <v>86.6</v>
      </c>
      <c r="J94" s="27">
        <v>14.8</v>
      </c>
      <c r="K94" s="27">
        <v>148.7</v>
      </c>
      <c r="L94" s="27">
        <v>21.4</v>
      </c>
      <c r="M94" s="27">
        <v>141.4</v>
      </c>
      <c r="N94" s="27">
        <v>22.6</v>
      </c>
      <c r="O94" s="27">
        <v>126.0</v>
      </c>
      <c r="P94" s="24">
        <v>18.2</v>
      </c>
      <c r="Q94" s="24">
        <v>92.9</v>
      </c>
      <c r="R94" s="24">
        <v>16.7</v>
      </c>
      <c r="S94" s="24">
        <v>106.5</v>
      </c>
      <c r="T94" s="24">
        <v>11.1</v>
      </c>
      <c r="U94" s="24">
        <v>107.4</v>
      </c>
      <c r="V94" s="24">
        <v>12.8</v>
      </c>
      <c r="W94" s="24">
        <v>103.4</v>
      </c>
      <c r="X94" s="24">
        <v>11.6</v>
      </c>
      <c r="Y94" s="24">
        <v>99.4</v>
      </c>
      <c r="Z94" s="24">
        <v>13.3</v>
      </c>
      <c r="AA94" s="24">
        <v>147.6</v>
      </c>
      <c r="AB94" s="24">
        <v>21.3</v>
      </c>
      <c r="AC94" s="24">
        <v>128.6</v>
      </c>
      <c r="AD94" s="24">
        <v>16.1</v>
      </c>
      <c r="AE94" s="24" t="s">
        <v>165</v>
      </c>
      <c r="AF94" s="3" t="s">
        <v>165</v>
      </c>
      <c r="AH94" s="3" t="str">
        <f t="shared" si="1"/>
        <v>#REF!</v>
      </c>
      <c r="AI94" s="3" t="str">
        <f t="shared" si="2"/>
        <v>#REF!</v>
      </c>
    </row>
    <row r="95" ht="15.75" customHeight="1">
      <c r="A95" s="28">
        <v>93.0</v>
      </c>
      <c r="B95" s="27" t="s">
        <v>147</v>
      </c>
      <c r="C95" s="27">
        <v>87.1</v>
      </c>
      <c r="D95" s="27">
        <v>10.9</v>
      </c>
      <c r="E95" s="27">
        <v>94.8</v>
      </c>
      <c r="F95" s="27">
        <v>11.4</v>
      </c>
      <c r="G95" s="27">
        <v>99.1</v>
      </c>
      <c r="H95" s="27">
        <v>12.2</v>
      </c>
      <c r="I95" s="27">
        <v>95.0</v>
      </c>
      <c r="J95" s="27">
        <v>17.0</v>
      </c>
      <c r="K95" s="27">
        <v>78.6</v>
      </c>
      <c r="L95" s="27">
        <v>9.8</v>
      </c>
      <c r="M95" s="27">
        <v>77.9</v>
      </c>
      <c r="N95" s="27">
        <v>6.4</v>
      </c>
      <c r="O95" s="27">
        <v>77.0</v>
      </c>
      <c r="P95" s="24">
        <v>10.8</v>
      </c>
      <c r="Q95" s="24">
        <v>81.5</v>
      </c>
      <c r="R95" s="24">
        <v>12.3</v>
      </c>
      <c r="S95" s="24">
        <v>63.0</v>
      </c>
      <c r="T95" s="24">
        <v>1.0</v>
      </c>
      <c r="U95" s="24">
        <v>55.8</v>
      </c>
      <c r="V95" s="24">
        <v>11.6</v>
      </c>
      <c r="W95" s="24">
        <v>64.7</v>
      </c>
      <c r="X95" s="24">
        <v>9.3</v>
      </c>
      <c r="Y95" s="24">
        <v>62.4</v>
      </c>
      <c r="Z95" s="24">
        <v>13.1</v>
      </c>
      <c r="AA95" s="24">
        <v>84.8</v>
      </c>
      <c r="AB95" s="24">
        <v>5.7</v>
      </c>
      <c r="AC95" s="24">
        <v>81.7</v>
      </c>
      <c r="AD95" s="24">
        <v>4.8</v>
      </c>
      <c r="AE95" s="24" t="s">
        <v>147</v>
      </c>
      <c r="AF95" s="3" t="s">
        <v>147</v>
      </c>
      <c r="AH95" s="3" t="str">
        <f t="shared" si="1"/>
        <v>#REF!</v>
      </c>
      <c r="AI95" s="3" t="str">
        <f t="shared" si="2"/>
        <v>#REF!</v>
      </c>
    </row>
    <row r="96" ht="15.75" customHeight="1">
      <c r="A96" s="28">
        <v>94.0</v>
      </c>
      <c r="B96" s="27" t="s">
        <v>154</v>
      </c>
      <c r="C96" s="27">
        <v>87.7</v>
      </c>
      <c r="D96" s="27">
        <v>9.2</v>
      </c>
      <c r="E96" s="27">
        <v>91.2</v>
      </c>
      <c r="F96" s="27">
        <v>9.9</v>
      </c>
      <c r="G96" s="27">
        <v>88.2</v>
      </c>
      <c r="H96" s="27">
        <v>10.0</v>
      </c>
      <c r="I96" s="27">
        <v>78.6</v>
      </c>
      <c r="J96" s="27">
        <v>11.1</v>
      </c>
      <c r="K96" s="27">
        <v>112.9</v>
      </c>
      <c r="L96" s="27">
        <v>16.5</v>
      </c>
      <c r="M96" s="27">
        <v>109.0</v>
      </c>
      <c r="N96" s="27">
        <v>10.7</v>
      </c>
      <c r="O96" s="27">
        <v>105.0</v>
      </c>
      <c r="P96" s="24">
        <v>11.1</v>
      </c>
      <c r="Q96" s="24">
        <v>100.4</v>
      </c>
      <c r="R96" s="24">
        <v>13.2</v>
      </c>
      <c r="S96" s="24">
        <v>110.4</v>
      </c>
      <c r="T96" s="24">
        <v>14.8</v>
      </c>
      <c r="U96" s="24">
        <v>112.0</v>
      </c>
      <c r="V96" s="24">
        <v>10.0</v>
      </c>
      <c r="W96" s="24">
        <v>109.6</v>
      </c>
      <c r="X96" s="24">
        <v>11.6</v>
      </c>
      <c r="Y96" s="24">
        <v>102.5</v>
      </c>
      <c r="Z96" s="24">
        <v>18.5</v>
      </c>
      <c r="AA96" s="24">
        <v>58.1</v>
      </c>
      <c r="AB96" s="24">
        <v>8.7</v>
      </c>
      <c r="AC96" s="24">
        <v>58.1</v>
      </c>
      <c r="AD96" s="24">
        <v>10.5</v>
      </c>
      <c r="AE96" s="24" t="s">
        <v>154</v>
      </c>
      <c r="AF96" s="3" t="s">
        <v>154</v>
      </c>
      <c r="AH96" s="3" t="str">
        <f t="shared" si="1"/>
        <v>#REF!</v>
      </c>
      <c r="AI96" s="3" t="str">
        <f t="shared" si="2"/>
        <v>#REF!</v>
      </c>
    </row>
    <row r="97" ht="15.75" customHeight="1">
      <c r="A97" s="28">
        <v>95.0</v>
      </c>
      <c r="B97" s="27" t="s">
        <v>164</v>
      </c>
      <c r="C97" s="27">
        <v>89.5</v>
      </c>
      <c r="D97" s="27">
        <v>10.3</v>
      </c>
      <c r="E97" s="27">
        <v>89.7</v>
      </c>
      <c r="F97" s="27">
        <v>8.3</v>
      </c>
      <c r="G97" s="27">
        <v>89.3</v>
      </c>
      <c r="H97" s="27">
        <v>9.9</v>
      </c>
      <c r="I97" s="27">
        <v>81.4</v>
      </c>
      <c r="J97" s="27">
        <v>10.2</v>
      </c>
      <c r="K97" s="27">
        <v>66.8</v>
      </c>
      <c r="L97" s="27">
        <v>11.2</v>
      </c>
      <c r="M97" s="27">
        <v>69.8</v>
      </c>
      <c r="N97" s="27">
        <v>8.6</v>
      </c>
      <c r="O97" s="27">
        <v>68.5</v>
      </c>
      <c r="P97" s="24">
        <v>8.8</v>
      </c>
      <c r="Q97" s="24">
        <v>70.3</v>
      </c>
      <c r="R97" s="24">
        <v>8.4</v>
      </c>
      <c r="S97" s="24">
        <v>80.0</v>
      </c>
      <c r="T97" s="24">
        <v>12.0</v>
      </c>
      <c r="U97" s="24">
        <v>80.9</v>
      </c>
      <c r="V97" s="24">
        <v>8.4</v>
      </c>
      <c r="W97" s="24">
        <v>77.0</v>
      </c>
      <c r="X97" s="24">
        <v>10.6</v>
      </c>
      <c r="Y97" s="24">
        <v>74.9</v>
      </c>
      <c r="Z97" s="24">
        <v>11.4</v>
      </c>
      <c r="AA97" s="24">
        <v>32.2</v>
      </c>
      <c r="AB97" s="24">
        <v>4.1</v>
      </c>
      <c r="AC97" s="24">
        <v>30.5</v>
      </c>
      <c r="AD97" s="24">
        <v>4.2</v>
      </c>
      <c r="AE97" s="24" t="s">
        <v>164</v>
      </c>
      <c r="AF97" s="3" t="s">
        <v>164</v>
      </c>
      <c r="AH97" s="3" t="str">
        <f t="shared" si="1"/>
        <v>#REF!</v>
      </c>
      <c r="AI97" s="3" t="str">
        <f t="shared" si="2"/>
        <v>#REF!</v>
      </c>
    </row>
    <row r="98" ht="15.75" customHeight="1">
      <c r="A98" s="28">
        <v>96.0</v>
      </c>
      <c r="B98" s="27" t="s">
        <v>161</v>
      </c>
      <c r="C98" s="27">
        <v>89.9</v>
      </c>
      <c r="D98" s="27">
        <v>8.2</v>
      </c>
      <c r="E98" s="27">
        <v>89.7</v>
      </c>
      <c r="F98" s="27">
        <v>6.5</v>
      </c>
      <c r="G98" s="27">
        <v>91.5</v>
      </c>
      <c r="H98" s="27">
        <v>5.9</v>
      </c>
      <c r="I98" s="27">
        <v>86.3</v>
      </c>
      <c r="J98" s="27">
        <v>8.8</v>
      </c>
      <c r="K98" s="27">
        <v>114.0</v>
      </c>
      <c r="L98" s="27">
        <v>9.4</v>
      </c>
      <c r="M98" s="27">
        <v>110.7</v>
      </c>
      <c r="N98" s="27">
        <v>8.5</v>
      </c>
      <c r="O98" s="27">
        <v>109.3</v>
      </c>
      <c r="P98" s="24">
        <v>8.0</v>
      </c>
      <c r="Q98" s="24">
        <v>110.3</v>
      </c>
      <c r="R98" s="24">
        <v>12.8</v>
      </c>
      <c r="S98" s="24">
        <v>116.1</v>
      </c>
      <c r="T98" s="24">
        <v>8.9</v>
      </c>
      <c r="U98" s="24">
        <v>113.9</v>
      </c>
      <c r="V98" s="24">
        <v>10.5</v>
      </c>
      <c r="W98" s="24">
        <v>114.7</v>
      </c>
      <c r="X98" s="24">
        <v>10.7</v>
      </c>
      <c r="Y98" s="24">
        <v>102.3</v>
      </c>
      <c r="Z98" s="24">
        <v>9.2</v>
      </c>
      <c r="AA98" s="24">
        <v>132.5</v>
      </c>
      <c r="AB98" s="24">
        <v>17.1</v>
      </c>
      <c r="AC98" s="24">
        <v>131.0</v>
      </c>
      <c r="AD98" s="24">
        <v>10.7</v>
      </c>
      <c r="AE98" s="24" t="s">
        <v>161</v>
      </c>
      <c r="AF98" s="3" t="s">
        <v>161</v>
      </c>
      <c r="AH98" s="3" t="str">
        <f t="shared" si="1"/>
        <v>#REF!</v>
      </c>
      <c r="AI98" s="3" t="str">
        <f t="shared" si="2"/>
        <v>#REF!</v>
      </c>
    </row>
    <row r="99" ht="15.75" customHeight="1">
      <c r="A99" s="28">
        <v>97.0</v>
      </c>
      <c r="B99" s="27" t="s">
        <v>157</v>
      </c>
      <c r="C99" s="27">
        <v>92.8</v>
      </c>
      <c r="D99" s="27">
        <v>16.7</v>
      </c>
      <c r="E99" s="27">
        <v>108.3</v>
      </c>
      <c r="F99" s="27">
        <v>14.5</v>
      </c>
      <c r="G99" s="27">
        <v>117.9</v>
      </c>
      <c r="H99" s="27">
        <v>16.0</v>
      </c>
      <c r="I99" s="27">
        <v>95.9</v>
      </c>
      <c r="J99" s="27">
        <v>16.9</v>
      </c>
      <c r="K99" s="27">
        <v>96.0</v>
      </c>
      <c r="L99" s="27">
        <v>11.0</v>
      </c>
      <c r="M99" s="27">
        <v>96.5</v>
      </c>
      <c r="N99" s="27">
        <v>14.8</v>
      </c>
      <c r="O99" s="27">
        <v>97.7</v>
      </c>
      <c r="P99" s="24">
        <v>15.4</v>
      </c>
      <c r="Q99" s="24">
        <v>102.1</v>
      </c>
      <c r="R99" s="24">
        <v>13.5</v>
      </c>
      <c r="S99" s="24">
        <v>84.8</v>
      </c>
      <c r="T99" s="24">
        <v>5.2</v>
      </c>
      <c r="U99" s="24">
        <v>92.3</v>
      </c>
      <c r="V99" s="24">
        <v>11.3</v>
      </c>
      <c r="W99" s="24">
        <v>92.1</v>
      </c>
      <c r="X99" s="24">
        <v>11.6</v>
      </c>
      <c r="Y99" s="24">
        <v>90.0</v>
      </c>
      <c r="Z99" s="24">
        <v>11.9</v>
      </c>
      <c r="AA99" s="24">
        <v>150.2</v>
      </c>
      <c r="AB99" s="24">
        <v>17.4</v>
      </c>
      <c r="AC99" s="24">
        <v>131.3</v>
      </c>
      <c r="AD99" s="24">
        <v>16.4</v>
      </c>
      <c r="AE99" s="24" t="s">
        <v>157</v>
      </c>
      <c r="AF99" s="3" t="s">
        <v>157</v>
      </c>
      <c r="AH99" s="3" t="str">
        <f t="shared" si="1"/>
        <v>#REF!</v>
      </c>
      <c r="AI99" s="3" t="str">
        <f t="shared" si="2"/>
        <v>#REF!</v>
      </c>
    </row>
    <row r="100" ht="15.75" customHeight="1">
      <c r="A100" s="28">
        <v>98.0</v>
      </c>
      <c r="B100" s="27" t="s">
        <v>162</v>
      </c>
      <c r="C100" s="27">
        <v>93.1</v>
      </c>
      <c r="D100" s="27">
        <v>7.9</v>
      </c>
      <c r="E100" s="27">
        <v>94.8</v>
      </c>
      <c r="F100" s="27">
        <v>6.0</v>
      </c>
      <c r="G100" s="27">
        <v>95.5</v>
      </c>
      <c r="H100" s="27">
        <v>7.4</v>
      </c>
      <c r="I100" s="27">
        <v>98.1</v>
      </c>
      <c r="J100" s="27">
        <v>12.2</v>
      </c>
      <c r="K100" s="27">
        <v>97.0</v>
      </c>
      <c r="L100" s="27">
        <v>6.3</v>
      </c>
      <c r="M100" s="27">
        <v>95.3</v>
      </c>
      <c r="N100" s="27">
        <v>6.4</v>
      </c>
      <c r="O100" s="27">
        <v>95.4</v>
      </c>
      <c r="P100" s="24">
        <v>6.8</v>
      </c>
      <c r="Q100" s="24">
        <v>101.5</v>
      </c>
      <c r="R100" s="24">
        <v>10.2</v>
      </c>
      <c r="S100" s="24">
        <v>101.4</v>
      </c>
      <c r="T100" s="24">
        <v>4.7</v>
      </c>
      <c r="U100" s="24">
        <v>103.3</v>
      </c>
      <c r="V100" s="24">
        <v>5.9</v>
      </c>
      <c r="W100" s="24">
        <v>101.4</v>
      </c>
      <c r="X100" s="24">
        <v>8.5</v>
      </c>
      <c r="Y100" s="24">
        <v>98.0</v>
      </c>
      <c r="Z100" s="24">
        <v>14.3</v>
      </c>
      <c r="AA100" s="24">
        <v>107.9</v>
      </c>
      <c r="AB100" s="24">
        <v>9.9</v>
      </c>
      <c r="AC100" s="24">
        <v>110.7</v>
      </c>
      <c r="AD100" s="24">
        <v>8.5</v>
      </c>
      <c r="AE100" s="24" t="s">
        <v>162</v>
      </c>
      <c r="AF100" s="3" t="s">
        <v>162</v>
      </c>
      <c r="AH100" s="3" t="str">
        <f t="shared" si="1"/>
        <v>#REF!</v>
      </c>
      <c r="AI100" s="3" t="str">
        <f t="shared" si="2"/>
        <v>#REF!</v>
      </c>
    </row>
    <row r="101" ht="15.75" customHeight="1">
      <c r="A101" s="28">
        <v>99.0</v>
      </c>
      <c r="B101" s="27" t="s">
        <v>159</v>
      </c>
      <c r="C101" s="27">
        <v>93.6</v>
      </c>
      <c r="D101" s="27">
        <v>12.5</v>
      </c>
      <c r="E101" s="27">
        <v>83.5</v>
      </c>
      <c r="F101" s="27">
        <v>6.4</v>
      </c>
      <c r="G101" s="27">
        <v>82.1</v>
      </c>
      <c r="H101" s="27">
        <v>6.6</v>
      </c>
      <c r="I101" s="27">
        <v>91.5</v>
      </c>
      <c r="J101" s="27">
        <v>12.9</v>
      </c>
      <c r="K101" s="27">
        <v>89.2</v>
      </c>
      <c r="L101" s="27">
        <v>10.7</v>
      </c>
      <c r="M101" s="27">
        <v>89.8</v>
      </c>
      <c r="N101" s="27">
        <v>6.5</v>
      </c>
      <c r="O101" s="27">
        <v>88.7</v>
      </c>
      <c r="P101" s="24">
        <v>5.8</v>
      </c>
      <c r="Q101" s="24">
        <v>93.4</v>
      </c>
      <c r="R101" s="24">
        <v>7.5</v>
      </c>
      <c r="S101" s="24">
        <v>87.9</v>
      </c>
      <c r="T101" s="24">
        <v>9.6</v>
      </c>
      <c r="U101" s="24">
        <v>86.5</v>
      </c>
      <c r="V101" s="24">
        <v>5.5</v>
      </c>
      <c r="W101" s="24">
        <v>87.3</v>
      </c>
      <c r="X101" s="24">
        <v>3.7</v>
      </c>
      <c r="Y101" s="24">
        <v>91.2</v>
      </c>
      <c r="Z101" s="24">
        <v>7.2</v>
      </c>
      <c r="AA101" s="24">
        <v>121.5</v>
      </c>
      <c r="AB101" s="24">
        <v>7.0</v>
      </c>
      <c r="AC101" s="24">
        <v>129.6</v>
      </c>
      <c r="AD101" s="24">
        <v>13.6</v>
      </c>
      <c r="AE101" s="24" t="s">
        <v>159</v>
      </c>
      <c r="AF101" s="3" t="s">
        <v>159</v>
      </c>
      <c r="AH101" s="3" t="str">
        <f t="shared" si="1"/>
        <v>#REF!</v>
      </c>
      <c r="AI101" s="3" t="str">
        <f t="shared" si="2"/>
        <v>#REF!</v>
      </c>
    </row>
    <row r="102" ht="15.75" customHeight="1">
      <c r="A102" s="28">
        <v>100.0</v>
      </c>
      <c r="B102" s="27" t="s">
        <v>136</v>
      </c>
      <c r="C102" s="27">
        <v>94.5</v>
      </c>
      <c r="D102" s="27">
        <v>10.1</v>
      </c>
      <c r="E102" s="27">
        <v>98.6</v>
      </c>
      <c r="F102" s="27">
        <v>8.3</v>
      </c>
      <c r="G102" s="27">
        <v>95.1</v>
      </c>
      <c r="H102" s="27">
        <v>9.9</v>
      </c>
      <c r="I102" s="27">
        <v>85.2</v>
      </c>
      <c r="J102" s="27">
        <v>10.9</v>
      </c>
      <c r="K102" s="27">
        <v>78.9</v>
      </c>
      <c r="L102" s="27">
        <v>6.3</v>
      </c>
      <c r="M102" s="27">
        <v>76.9</v>
      </c>
      <c r="N102" s="27">
        <v>8.3</v>
      </c>
      <c r="O102" s="27">
        <v>75.7</v>
      </c>
      <c r="P102" s="24">
        <v>9.4</v>
      </c>
      <c r="Q102" s="24">
        <v>71.0</v>
      </c>
      <c r="R102" s="24">
        <v>8.8</v>
      </c>
      <c r="S102" s="24">
        <v>77.3</v>
      </c>
      <c r="T102" s="24">
        <v>4.3</v>
      </c>
      <c r="U102" s="24">
        <v>80.4</v>
      </c>
      <c r="V102" s="24">
        <v>8.1</v>
      </c>
      <c r="W102" s="24">
        <v>77.8</v>
      </c>
      <c r="X102" s="24">
        <v>8.0</v>
      </c>
      <c r="Y102" s="24">
        <v>70.8</v>
      </c>
      <c r="Z102" s="24">
        <v>10.7</v>
      </c>
      <c r="AA102" s="24">
        <v>29.6</v>
      </c>
      <c r="AB102" s="24">
        <v>4.9</v>
      </c>
      <c r="AC102" s="24">
        <v>29.5</v>
      </c>
      <c r="AD102" s="24">
        <v>3.9</v>
      </c>
      <c r="AE102" s="24" t="s">
        <v>136</v>
      </c>
      <c r="AF102" s="3" t="s">
        <v>136</v>
      </c>
      <c r="AH102" s="3" t="str">
        <f t="shared" si="1"/>
        <v>#REF!</v>
      </c>
      <c r="AI102" s="3" t="str">
        <f t="shared" si="2"/>
        <v>#REF!</v>
      </c>
    </row>
    <row r="103" ht="15.75" customHeight="1">
      <c r="A103" s="28">
        <v>101.0</v>
      </c>
      <c r="B103" s="27" t="s">
        <v>185</v>
      </c>
      <c r="C103" s="27">
        <v>94.8</v>
      </c>
      <c r="D103" s="27">
        <v>9.0</v>
      </c>
      <c r="E103" s="27">
        <v>94.8</v>
      </c>
      <c r="F103" s="27">
        <v>7.3</v>
      </c>
      <c r="G103" s="27">
        <v>92.1</v>
      </c>
      <c r="H103" s="27">
        <v>10.2</v>
      </c>
      <c r="I103" s="27">
        <v>98.4</v>
      </c>
      <c r="J103" s="27">
        <v>13.8</v>
      </c>
      <c r="K103" s="27">
        <v>112.4</v>
      </c>
      <c r="L103" s="27">
        <v>8.1</v>
      </c>
      <c r="M103" s="27">
        <v>104.4</v>
      </c>
      <c r="N103" s="27">
        <v>10.3</v>
      </c>
      <c r="O103" s="27">
        <v>111.4</v>
      </c>
      <c r="P103" s="24">
        <v>13.6</v>
      </c>
      <c r="Q103" s="24">
        <v>97.1</v>
      </c>
      <c r="R103" s="24">
        <v>7.6</v>
      </c>
      <c r="S103" s="24">
        <v>95.1</v>
      </c>
      <c r="T103" s="24">
        <v>5.4</v>
      </c>
      <c r="U103" s="24">
        <v>94.6</v>
      </c>
      <c r="V103" s="24">
        <v>7.0</v>
      </c>
      <c r="W103" s="24">
        <v>95.9</v>
      </c>
      <c r="X103" s="24">
        <v>6.9</v>
      </c>
      <c r="Y103" s="24">
        <v>101.0</v>
      </c>
      <c r="Z103" s="24">
        <v>12.7</v>
      </c>
      <c r="AA103" s="24">
        <v>110.2</v>
      </c>
      <c r="AB103" s="24">
        <v>9.7</v>
      </c>
      <c r="AC103" s="24">
        <v>115.0</v>
      </c>
      <c r="AD103" s="24">
        <v>13.2</v>
      </c>
      <c r="AE103" s="24" t="s">
        <v>185</v>
      </c>
      <c r="AF103" s="3" t="s">
        <v>185</v>
      </c>
      <c r="AH103" s="3" t="str">
        <f t="shared" si="1"/>
        <v>#REF!</v>
      </c>
      <c r="AI103" s="3" t="str">
        <f t="shared" si="2"/>
        <v>#REF!</v>
      </c>
    </row>
    <row r="104" ht="15.75" customHeight="1">
      <c r="A104" s="28">
        <v>102.0</v>
      </c>
      <c r="B104" s="27" t="s">
        <v>163</v>
      </c>
      <c r="C104" s="27">
        <v>98.4</v>
      </c>
      <c r="D104" s="27">
        <v>8.3</v>
      </c>
      <c r="E104" s="27">
        <v>102.4</v>
      </c>
      <c r="F104" s="27">
        <v>9.0</v>
      </c>
      <c r="G104" s="27">
        <v>101.4</v>
      </c>
      <c r="H104" s="27">
        <v>6.8</v>
      </c>
      <c r="I104" s="27">
        <v>95.9</v>
      </c>
      <c r="J104" s="27">
        <v>11.5</v>
      </c>
      <c r="K104" s="27">
        <v>102.2</v>
      </c>
      <c r="L104" s="27">
        <v>6.8</v>
      </c>
      <c r="M104" s="27">
        <v>100.6</v>
      </c>
      <c r="N104" s="27">
        <v>8.1</v>
      </c>
      <c r="O104" s="27">
        <v>100.4</v>
      </c>
      <c r="P104" s="24">
        <v>6.6</v>
      </c>
      <c r="Q104" s="24">
        <v>93.6</v>
      </c>
      <c r="R104" s="24">
        <v>11.7</v>
      </c>
      <c r="S104" s="24">
        <v>95.2</v>
      </c>
      <c r="T104" s="24">
        <v>8.0</v>
      </c>
      <c r="U104" s="24">
        <v>91.2</v>
      </c>
      <c r="V104" s="24">
        <v>8.5</v>
      </c>
      <c r="W104" s="24">
        <v>94.4</v>
      </c>
      <c r="X104" s="24">
        <v>5.0</v>
      </c>
      <c r="Y104" s="24">
        <v>86.7</v>
      </c>
      <c r="Z104" s="24">
        <v>7.3</v>
      </c>
      <c r="AA104" s="24">
        <v>122.6</v>
      </c>
      <c r="AB104" s="24">
        <v>8.0</v>
      </c>
      <c r="AC104" s="24">
        <v>122.2</v>
      </c>
      <c r="AD104" s="24">
        <v>10.9</v>
      </c>
      <c r="AE104" s="24" t="s">
        <v>163</v>
      </c>
      <c r="AF104" s="3" t="s">
        <v>163</v>
      </c>
      <c r="AH104" s="3" t="str">
        <f t="shared" si="1"/>
        <v>#REF!</v>
      </c>
      <c r="AI104" s="3" t="str">
        <f t="shared" si="2"/>
        <v>#REF!</v>
      </c>
    </row>
    <row r="105" ht="15.75" customHeight="1">
      <c r="A105" s="28">
        <v>103.0</v>
      </c>
      <c r="B105" s="27" t="s">
        <v>190</v>
      </c>
      <c r="C105" s="27">
        <v>99.3</v>
      </c>
      <c r="D105" s="27">
        <v>9.7</v>
      </c>
      <c r="E105" s="27">
        <v>92.1</v>
      </c>
      <c r="F105" s="27">
        <v>7.6</v>
      </c>
      <c r="G105" s="27">
        <v>92.7</v>
      </c>
      <c r="H105" s="27">
        <v>7.3</v>
      </c>
      <c r="I105" s="27">
        <v>97.8</v>
      </c>
      <c r="J105" s="27">
        <v>11.5</v>
      </c>
      <c r="K105" s="27">
        <v>183.1</v>
      </c>
      <c r="L105" s="27">
        <v>19.0</v>
      </c>
      <c r="M105" s="27">
        <v>152.9</v>
      </c>
      <c r="N105" s="27">
        <v>17.4</v>
      </c>
      <c r="O105" s="27">
        <v>130.6</v>
      </c>
      <c r="P105" s="24">
        <v>16.5</v>
      </c>
      <c r="Q105" s="22">
        <v>10000.0</v>
      </c>
      <c r="R105" s="22">
        <v>10000.0</v>
      </c>
      <c r="S105" s="24">
        <v>121.8</v>
      </c>
      <c r="T105" s="24">
        <v>6.0</v>
      </c>
      <c r="U105" s="24">
        <v>116.0</v>
      </c>
      <c r="V105" s="24">
        <v>9.7</v>
      </c>
      <c r="W105" s="24">
        <v>125.7</v>
      </c>
      <c r="X105" s="24">
        <v>13.6</v>
      </c>
      <c r="Y105" s="22">
        <v>10000.0</v>
      </c>
      <c r="Z105" s="22">
        <v>10000.0</v>
      </c>
      <c r="AA105" s="24">
        <v>113.6</v>
      </c>
      <c r="AB105" s="24">
        <v>15.5</v>
      </c>
      <c r="AC105" s="24">
        <v>120.8</v>
      </c>
      <c r="AD105" s="24">
        <v>15.7</v>
      </c>
      <c r="AE105" s="24" t="s">
        <v>190</v>
      </c>
      <c r="AF105" s="3" t="s">
        <v>190</v>
      </c>
      <c r="AH105" s="3" t="str">
        <f t="shared" si="1"/>
        <v>#REF!</v>
      </c>
      <c r="AI105" s="3" t="str">
        <f t="shared" si="2"/>
        <v>#REF!</v>
      </c>
    </row>
    <row r="106" ht="15.75" customHeight="1">
      <c r="A106" s="28">
        <v>104.0</v>
      </c>
      <c r="B106" s="27" t="s">
        <v>174</v>
      </c>
      <c r="C106" s="27">
        <v>99.5</v>
      </c>
      <c r="D106" s="27">
        <v>10.3</v>
      </c>
      <c r="E106" s="27">
        <v>100.5</v>
      </c>
      <c r="F106" s="27">
        <v>8.5</v>
      </c>
      <c r="G106" s="27">
        <v>101.2</v>
      </c>
      <c r="H106" s="27">
        <v>7.9</v>
      </c>
      <c r="I106" s="27">
        <v>96.4</v>
      </c>
      <c r="J106" s="27">
        <v>12.2</v>
      </c>
      <c r="K106" s="27">
        <v>101.5</v>
      </c>
      <c r="L106" s="27">
        <v>8.7</v>
      </c>
      <c r="M106" s="27">
        <v>98.3</v>
      </c>
      <c r="N106" s="27">
        <v>7.5</v>
      </c>
      <c r="O106" s="27">
        <v>97.9</v>
      </c>
      <c r="P106" s="24">
        <v>5.9</v>
      </c>
      <c r="Q106" s="24">
        <v>93.7</v>
      </c>
      <c r="R106" s="24">
        <v>9.8</v>
      </c>
      <c r="S106" s="24">
        <v>98.3</v>
      </c>
      <c r="T106" s="24">
        <v>9.1</v>
      </c>
      <c r="U106" s="24">
        <v>95.5</v>
      </c>
      <c r="V106" s="24">
        <v>8.1</v>
      </c>
      <c r="W106" s="24">
        <v>93.3</v>
      </c>
      <c r="X106" s="24">
        <v>5.4</v>
      </c>
      <c r="Y106" s="24">
        <v>88.6</v>
      </c>
      <c r="Z106" s="24">
        <v>9.5</v>
      </c>
      <c r="AA106" s="24">
        <v>123.7</v>
      </c>
      <c r="AB106" s="24">
        <v>8.8</v>
      </c>
      <c r="AC106" s="24">
        <v>126.1</v>
      </c>
      <c r="AD106" s="24">
        <v>14.7</v>
      </c>
      <c r="AE106" s="24" t="s">
        <v>174</v>
      </c>
      <c r="AF106" s="3" t="s">
        <v>174</v>
      </c>
      <c r="AH106" s="3" t="str">
        <f t="shared" si="1"/>
        <v>#REF!</v>
      </c>
      <c r="AI106" s="3" t="str">
        <f t="shared" si="2"/>
        <v>#REF!</v>
      </c>
    </row>
    <row r="107" ht="15.75" customHeight="1">
      <c r="A107" s="28">
        <v>105.0</v>
      </c>
      <c r="B107" s="27" t="s">
        <v>637</v>
      </c>
      <c r="C107" s="27">
        <v>99.9</v>
      </c>
      <c r="D107" s="27">
        <v>7.9</v>
      </c>
      <c r="E107" s="27">
        <v>97.0</v>
      </c>
      <c r="F107" s="27">
        <v>7.4</v>
      </c>
      <c r="G107" s="27">
        <v>96.7</v>
      </c>
      <c r="H107" s="27">
        <v>6.9</v>
      </c>
      <c r="I107" s="27">
        <v>98.6</v>
      </c>
      <c r="J107" s="27">
        <v>10.5</v>
      </c>
      <c r="K107" s="27">
        <v>98.1</v>
      </c>
      <c r="L107" s="27">
        <v>9.6</v>
      </c>
      <c r="M107" s="27">
        <v>93.6</v>
      </c>
      <c r="N107" s="27">
        <v>8.5</v>
      </c>
      <c r="O107" s="27">
        <v>93.5</v>
      </c>
      <c r="P107" s="24">
        <v>5.7</v>
      </c>
      <c r="Q107" s="24">
        <v>89.8</v>
      </c>
      <c r="R107" s="24">
        <v>4.6</v>
      </c>
      <c r="S107" s="24">
        <v>101.3</v>
      </c>
      <c r="T107" s="24">
        <v>10.4</v>
      </c>
      <c r="U107" s="24">
        <v>101.2</v>
      </c>
      <c r="V107" s="24">
        <v>7.3</v>
      </c>
      <c r="W107" s="24">
        <v>99.5</v>
      </c>
      <c r="X107" s="24">
        <v>6.2</v>
      </c>
      <c r="Y107" s="24">
        <v>98.3</v>
      </c>
      <c r="Z107" s="24">
        <v>6.8</v>
      </c>
      <c r="AA107" s="24">
        <v>116.6</v>
      </c>
      <c r="AB107" s="24">
        <v>9.4</v>
      </c>
      <c r="AC107" s="24">
        <v>112.4</v>
      </c>
      <c r="AD107" s="24">
        <v>9.9</v>
      </c>
      <c r="AE107" s="24" t="s">
        <v>637</v>
      </c>
      <c r="AF107" s="3" t="s">
        <v>138</v>
      </c>
      <c r="AH107" s="3" t="str">
        <f t="shared" si="1"/>
        <v>#REF!</v>
      </c>
      <c r="AI107" s="3" t="str">
        <f t="shared" si="2"/>
        <v>#REF!</v>
      </c>
    </row>
    <row r="108" ht="15.75" customHeight="1">
      <c r="A108" s="28">
        <v>106.0</v>
      </c>
      <c r="B108" s="27" t="s">
        <v>148</v>
      </c>
      <c r="C108" s="27">
        <v>102.0</v>
      </c>
      <c r="D108" s="27">
        <v>7.4</v>
      </c>
      <c r="E108" s="27">
        <v>106.1</v>
      </c>
      <c r="F108" s="27">
        <v>8.1</v>
      </c>
      <c r="G108" s="27">
        <v>100.0</v>
      </c>
      <c r="H108" s="27">
        <v>9.8</v>
      </c>
      <c r="I108" s="27">
        <v>94.3</v>
      </c>
      <c r="J108" s="27">
        <v>10.7</v>
      </c>
      <c r="K108" s="27">
        <v>90.0</v>
      </c>
      <c r="L108" s="27">
        <v>6.3</v>
      </c>
      <c r="M108" s="27">
        <v>89.2</v>
      </c>
      <c r="N108" s="27">
        <v>8.7</v>
      </c>
      <c r="O108" s="27">
        <v>88.2</v>
      </c>
      <c r="P108" s="24">
        <v>8.5</v>
      </c>
      <c r="Q108" s="24">
        <v>81.4</v>
      </c>
      <c r="R108" s="24">
        <v>11.2</v>
      </c>
      <c r="S108" s="24">
        <v>93.3</v>
      </c>
      <c r="T108" s="24">
        <v>10.4</v>
      </c>
      <c r="U108" s="24">
        <v>89.9</v>
      </c>
      <c r="V108" s="24">
        <v>9.5</v>
      </c>
      <c r="W108" s="24">
        <v>88.8</v>
      </c>
      <c r="X108" s="24">
        <v>7.8</v>
      </c>
      <c r="Y108" s="24">
        <v>85.5</v>
      </c>
      <c r="Z108" s="24">
        <v>5.2</v>
      </c>
      <c r="AA108" s="24">
        <v>35.5</v>
      </c>
      <c r="AB108" s="24">
        <v>3.0</v>
      </c>
      <c r="AC108" s="24">
        <v>34.5</v>
      </c>
      <c r="AD108" s="24">
        <v>4.0</v>
      </c>
      <c r="AE108" s="24" t="s">
        <v>148</v>
      </c>
      <c r="AF108" s="3" t="s">
        <v>148</v>
      </c>
      <c r="AH108" s="3" t="str">
        <f t="shared" si="1"/>
        <v>#REF!</v>
      </c>
      <c r="AI108" s="3" t="str">
        <f t="shared" si="2"/>
        <v>#REF!</v>
      </c>
    </row>
    <row r="109" ht="15.75" customHeight="1">
      <c r="A109" s="28">
        <v>107.0</v>
      </c>
      <c r="B109" s="27" t="s">
        <v>169</v>
      </c>
      <c r="C109" s="27">
        <v>102.4</v>
      </c>
      <c r="D109" s="27">
        <v>7.5</v>
      </c>
      <c r="E109" s="27">
        <v>99.6</v>
      </c>
      <c r="F109" s="27">
        <v>8.9</v>
      </c>
      <c r="G109" s="27">
        <v>102.8</v>
      </c>
      <c r="H109" s="27">
        <v>8.5</v>
      </c>
      <c r="I109" s="27">
        <v>99.2</v>
      </c>
      <c r="J109" s="27">
        <v>16.1</v>
      </c>
      <c r="K109" s="27">
        <v>92.0</v>
      </c>
      <c r="L109" s="27">
        <v>10.1</v>
      </c>
      <c r="M109" s="27">
        <v>90.8</v>
      </c>
      <c r="N109" s="27">
        <v>8.0</v>
      </c>
      <c r="O109" s="27">
        <v>90.2</v>
      </c>
      <c r="P109" s="24">
        <v>7.2</v>
      </c>
      <c r="Q109" s="24">
        <v>94.3</v>
      </c>
      <c r="R109" s="24">
        <v>15.3</v>
      </c>
      <c r="S109" s="24">
        <v>92.7</v>
      </c>
      <c r="T109" s="24">
        <v>5.9</v>
      </c>
      <c r="U109" s="24">
        <v>98.3</v>
      </c>
      <c r="V109" s="24">
        <v>6.3</v>
      </c>
      <c r="W109" s="24">
        <v>98.6</v>
      </c>
      <c r="X109" s="24">
        <v>8.0</v>
      </c>
      <c r="Y109" s="24">
        <v>100.4</v>
      </c>
      <c r="Z109" s="24">
        <v>15.7</v>
      </c>
      <c r="AA109" s="24">
        <v>95.8</v>
      </c>
      <c r="AB109" s="24">
        <v>8.4</v>
      </c>
      <c r="AC109" s="24">
        <v>98.5</v>
      </c>
      <c r="AD109" s="24">
        <v>6.0</v>
      </c>
      <c r="AE109" s="24" t="s">
        <v>169</v>
      </c>
      <c r="AF109" s="3" t="s">
        <v>169</v>
      </c>
      <c r="AH109" s="3" t="str">
        <f t="shared" si="1"/>
        <v>#REF!</v>
      </c>
      <c r="AI109" s="3" t="str">
        <f t="shared" si="2"/>
        <v>#REF!</v>
      </c>
    </row>
    <row r="110" ht="15.75" customHeight="1">
      <c r="A110" s="28">
        <v>108.0</v>
      </c>
      <c r="B110" s="27" t="s">
        <v>195</v>
      </c>
      <c r="C110" s="27">
        <v>102.6</v>
      </c>
      <c r="D110" s="27">
        <v>10.8</v>
      </c>
      <c r="E110" s="27">
        <v>109.0</v>
      </c>
      <c r="F110" s="27">
        <v>9.2</v>
      </c>
      <c r="G110" s="27">
        <v>105.1</v>
      </c>
      <c r="H110" s="27">
        <v>9.1</v>
      </c>
      <c r="I110" s="27">
        <v>97.0</v>
      </c>
      <c r="J110" s="27">
        <v>10.7</v>
      </c>
      <c r="K110" s="27">
        <v>124.8</v>
      </c>
      <c r="L110" s="27">
        <v>15.2</v>
      </c>
      <c r="M110" s="27">
        <v>118.0</v>
      </c>
      <c r="N110" s="27">
        <v>9.6</v>
      </c>
      <c r="O110" s="27">
        <v>116.8</v>
      </c>
      <c r="P110" s="24">
        <v>11.2</v>
      </c>
      <c r="Q110" s="24">
        <v>108.1</v>
      </c>
      <c r="R110" s="24">
        <v>8.4</v>
      </c>
      <c r="S110" s="24">
        <v>130.6</v>
      </c>
      <c r="T110" s="24">
        <v>7.6</v>
      </c>
      <c r="U110" s="24">
        <v>127.8</v>
      </c>
      <c r="V110" s="24">
        <v>8.6</v>
      </c>
      <c r="W110" s="24">
        <v>131.7</v>
      </c>
      <c r="X110" s="24">
        <v>11.5</v>
      </c>
      <c r="Y110" s="22">
        <v>10000.0</v>
      </c>
      <c r="Z110" s="22">
        <v>10000.0</v>
      </c>
      <c r="AA110" s="24">
        <v>158.6</v>
      </c>
      <c r="AB110" s="24">
        <v>18.2</v>
      </c>
      <c r="AC110" s="24">
        <v>129.9</v>
      </c>
      <c r="AD110" s="24">
        <v>15.2</v>
      </c>
      <c r="AE110" s="24" t="s">
        <v>195</v>
      </c>
      <c r="AF110" s="3" t="s">
        <v>195</v>
      </c>
      <c r="AH110" s="3" t="str">
        <f t="shared" si="1"/>
        <v>#REF!</v>
      </c>
      <c r="AI110" s="3" t="str">
        <f t="shared" si="2"/>
        <v>#REF!</v>
      </c>
    </row>
    <row r="111" ht="15.75" customHeight="1">
      <c r="A111" s="28">
        <v>109.0</v>
      </c>
      <c r="B111" s="27" t="s">
        <v>172</v>
      </c>
      <c r="C111" s="27">
        <v>102.6</v>
      </c>
      <c r="D111" s="27">
        <v>10.2</v>
      </c>
      <c r="E111" s="27">
        <v>102.1</v>
      </c>
      <c r="F111" s="27">
        <v>8.6</v>
      </c>
      <c r="G111" s="27">
        <v>98.8</v>
      </c>
      <c r="H111" s="27">
        <v>8.6</v>
      </c>
      <c r="I111" s="27">
        <v>100.3</v>
      </c>
      <c r="J111" s="27">
        <v>12.2</v>
      </c>
      <c r="K111" s="27">
        <v>110.8</v>
      </c>
      <c r="L111" s="27">
        <v>12.2</v>
      </c>
      <c r="M111" s="27">
        <v>105.3</v>
      </c>
      <c r="N111" s="27">
        <v>9.5</v>
      </c>
      <c r="O111" s="27">
        <v>104.8</v>
      </c>
      <c r="P111" s="24">
        <v>8.3</v>
      </c>
      <c r="Q111" s="24">
        <v>102.0</v>
      </c>
      <c r="R111" s="24">
        <v>10.5</v>
      </c>
      <c r="S111" s="24">
        <v>119.5</v>
      </c>
      <c r="T111" s="24">
        <v>9.3</v>
      </c>
      <c r="U111" s="24">
        <v>118.4</v>
      </c>
      <c r="V111" s="24">
        <v>10.9</v>
      </c>
      <c r="W111" s="24">
        <v>118.8</v>
      </c>
      <c r="X111" s="24">
        <v>11.4</v>
      </c>
      <c r="Y111" s="24">
        <v>104.3</v>
      </c>
      <c r="Z111" s="24">
        <v>9.0</v>
      </c>
      <c r="AA111" s="24">
        <v>100.5</v>
      </c>
      <c r="AB111" s="24">
        <v>8.6</v>
      </c>
      <c r="AC111" s="24">
        <v>94.6</v>
      </c>
      <c r="AD111" s="24">
        <v>8.7</v>
      </c>
      <c r="AE111" s="24" t="s">
        <v>172</v>
      </c>
      <c r="AF111" s="3" t="s">
        <v>172</v>
      </c>
      <c r="AH111" s="3" t="str">
        <f t="shared" si="1"/>
        <v>#REF!</v>
      </c>
      <c r="AI111" s="3" t="str">
        <f t="shared" si="2"/>
        <v>#REF!</v>
      </c>
    </row>
    <row r="112" ht="15.75" customHeight="1">
      <c r="A112" s="28">
        <v>110.0</v>
      </c>
      <c r="B112" s="27" t="s">
        <v>168</v>
      </c>
      <c r="C112" s="27">
        <v>103.1</v>
      </c>
      <c r="D112" s="27">
        <v>8.9</v>
      </c>
      <c r="E112" s="27">
        <v>106.0</v>
      </c>
      <c r="F112" s="27">
        <v>5.7</v>
      </c>
      <c r="G112" s="27">
        <v>109.1</v>
      </c>
      <c r="H112" s="27">
        <v>8.6</v>
      </c>
      <c r="I112" s="27">
        <v>100.6</v>
      </c>
      <c r="J112" s="27">
        <v>17.9</v>
      </c>
      <c r="K112" s="27">
        <v>64.9</v>
      </c>
      <c r="L112" s="27">
        <v>15.6</v>
      </c>
      <c r="M112" s="27">
        <v>70.6</v>
      </c>
      <c r="N112" s="27">
        <v>10.6</v>
      </c>
      <c r="O112" s="27">
        <v>70.8</v>
      </c>
      <c r="P112" s="24">
        <v>9.5</v>
      </c>
      <c r="Q112" s="24">
        <v>63.9</v>
      </c>
      <c r="R112" s="24">
        <v>10.4</v>
      </c>
      <c r="S112" s="24">
        <v>70.6</v>
      </c>
      <c r="T112" s="24">
        <v>5.1</v>
      </c>
      <c r="U112" s="24">
        <v>66.0</v>
      </c>
      <c r="V112" s="24">
        <v>7.7</v>
      </c>
      <c r="W112" s="24">
        <v>69.8</v>
      </c>
      <c r="X112" s="24">
        <v>4.7</v>
      </c>
      <c r="Y112" s="24">
        <v>73.2</v>
      </c>
      <c r="Z112" s="24">
        <v>1.3</v>
      </c>
      <c r="AA112" s="24">
        <v>45.8</v>
      </c>
      <c r="AB112" s="24">
        <v>10.8</v>
      </c>
      <c r="AC112" s="24">
        <v>47.8</v>
      </c>
      <c r="AD112" s="24">
        <v>4.5</v>
      </c>
      <c r="AE112" s="24" t="s">
        <v>168</v>
      </c>
      <c r="AF112" s="3" t="s">
        <v>168</v>
      </c>
      <c r="AH112" s="3" t="str">
        <f t="shared" si="1"/>
        <v>#REF!</v>
      </c>
      <c r="AI112" s="3" t="str">
        <f t="shared" si="2"/>
        <v>#REF!</v>
      </c>
    </row>
    <row r="113" ht="15.75" customHeight="1">
      <c r="A113" s="28">
        <v>111.0</v>
      </c>
      <c r="B113" s="27" t="s">
        <v>1632</v>
      </c>
      <c r="C113" s="27">
        <v>105.3</v>
      </c>
      <c r="D113" s="27">
        <v>8.2</v>
      </c>
      <c r="E113" s="27">
        <v>104.0</v>
      </c>
      <c r="F113" s="27">
        <v>7.9</v>
      </c>
      <c r="G113" s="27">
        <v>96.6</v>
      </c>
      <c r="H113" s="27">
        <v>9.5</v>
      </c>
      <c r="I113" s="27">
        <v>85.0</v>
      </c>
      <c r="J113" s="27">
        <v>8.9</v>
      </c>
      <c r="K113" s="27">
        <v>111.9</v>
      </c>
      <c r="L113" s="27">
        <v>8.9</v>
      </c>
      <c r="M113" s="27">
        <v>102.4</v>
      </c>
      <c r="N113" s="27">
        <v>8.6</v>
      </c>
      <c r="O113" s="27">
        <v>96.3</v>
      </c>
      <c r="P113" s="24">
        <v>8.5</v>
      </c>
      <c r="Q113" s="24">
        <v>87.1</v>
      </c>
      <c r="R113" s="24">
        <v>9.6</v>
      </c>
      <c r="S113" s="24">
        <v>109.9</v>
      </c>
      <c r="T113" s="24">
        <v>7.6</v>
      </c>
      <c r="U113" s="24">
        <v>104.2</v>
      </c>
      <c r="V113" s="24">
        <v>11.6</v>
      </c>
      <c r="W113" s="24">
        <v>96.8</v>
      </c>
      <c r="X113" s="24">
        <v>11.0</v>
      </c>
      <c r="Y113" s="24">
        <v>85.9</v>
      </c>
      <c r="Z113" s="24">
        <v>8.2</v>
      </c>
      <c r="AA113" s="24">
        <v>142.2</v>
      </c>
      <c r="AB113" s="24">
        <v>9.6</v>
      </c>
      <c r="AC113" s="24">
        <v>128.7</v>
      </c>
      <c r="AD113" s="24">
        <v>11.0</v>
      </c>
      <c r="AE113" s="24" t="s">
        <v>64</v>
      </c>
      <c r="AF113" s="3" t="s">
        <v>210</v>
      </c>
      <c r="AH113" s="3" t="str">
        <f t="shared" si="1"/>
        <v>#REF!</v>
      </c>
      <c r="AI113" s="3" t="str">
        <f t="shared" si="2"/>
        <v>#REF!</v>
      </c>
    </row>
    <row r="114" ht="15.75" customHeight="1">
      <c r="A114" s="28">
        <v>112.0</v>
      </c>
      <c r="B114" s="27" t="s">
        <v>175</v>
      </c>
      <c r="C114" s="27">
        <v>106.5</v>
      </c>
      <c r="D114" s="27">
        <v>7.3</v>
      </c>
      <c r="E114" s="27">
        <v>102.3</v>
      </c>
      <c r="F114" s="27">
        <v>5.9</v>
      </c>
      <c r="G114" s="27">
        <v>103.6</v>
      </c>
      <c r="H114" s="27">
        <v>8.1</v>
      </c>
      <c r="I114" s="27">
        <v>105.9</v>
      </c>
      <c r="J114" s="27">
        <v>11.7</v>
      </c>
      <c r="K114" s="27">
        <v>104.5</v>
      </c>
      <c r="L114" s="27">
        <v>4.4</v>
      </c>
      <c r="M114" s="27">
        <v>103.4</v>
      </c>
      <c r="N114" s="27">
        <v>6.5</v>
      </c>
      <c r="O114" s="27">
        <v>106.1</v>
      </c>
      <c r="P114" s="24">
        <v>9.5</v>
      </c>
      <c r="Q114" s="24">
        <v>103.9</v>
      </c>
      <c r="R114" s="24">
        <v>10.3</v>
      </c>
      <c r="S114" s="24">
        <v>113.7</v>
      </c>
      <c r="T114" s="24">
        <v>5.0</v>
      </c>
      <c r="U114" s="24">
        <v>111.4</v>
      </c>
      <c r="V114" s="24">
        <v>7.0</v>
      </c>
      <c r="W114" s="24">
        <v>115.5</v>
      </c>
      <c r="X114" s="24">
        <v>13.1</v>
      </c>
      <c r="Y114" s="22">
        <v>10000.0</v>
      </c>
      <c r="Z114" s="22">
        <v>10000.0</v>
      </c>
      <c r="AA114" s="24">
        <v>114.9</v>
      </c>
      <c r="AB114" s="24">
        <v>7.1</v>
      </c>
      <c r="AC114" s="24">
        <v>121.0</v>
      </c>
      <c r="AD114" s="24">
        <v>15.7</v>
      </c>
      <c r="AE114" s="24" t="s">
        <v>175</v>
      </c>
      <c r="AF114" s="3" t="s">
        <v>175</v>
      </c>
      <c r="AH114" s="3" t="str">
        <f t="shared" si="1"/>
        <v>#REF!</v>
      </c>
      <c r="AI114" s="3" t="str">
        <f t="shared" si="2"/>
        <v>#REF!</v>
      </c>
    </row>
    <row r="115" ht="15.75" customHeight="1">
      <c r="A115" s="28">
        <v>113.0</v>
      </c>
      <c r="B115" s="27" t="s">
        <v>187</v>
      </c>
      <c r="C115" s="27">
        <v>107.8</v>
      </c>
      <c r="D115" s="27">
        <v>13.1</v>
      </c>
      <c r="E115" s="27">
        <v>121.8</v>
      </c>
      <c r="F115" s="27">
        <v>14.2</v>
      </c>
      <c r="G115" s="27">
        <v>127.5</v>
      </c>
      <c r="H115" s="27">
        <v>15.2</v>
      </c>
      <c r="I115" s="27">
        <v>100.7</v>
      </c>
      <c r="J115" s="27">
        <v>16.5</v>
      </c>
      <c r="K115" s="27">
        <v>100.0</v>
      </c>
      <c r="L115" s="27">
        <v>5.7</v>
      </c>
      <c r="M115" s="27">
        <v>102.3</v>
      </c>
      <c r="N115" s="27">
        <v>15.0</v>
      </c>
      <c r="O115" s="27">
        <v>108.6</v>
      </c>
      <c r="P115" s="24">
        <v>14.0</v>
      </c>
      <c r="Q115" s="24">
        <v>98.4</v>
      </c>
      <c r="R115" s="24">
        <v>16.2</v>
      </c>
      <c r="S115" s="24">
        <v>92.8</v>
      </c>
      <c r="T115" s="24">
        <v>7.5</v>
      </c>
      <c r="U115" s="24">
        <v>104.1</v>
      </c>
      <c r="V115" s="24">
        <v>10.9</v>
      </c>
      <c r="W115" s="24">
        <v>98.3</v>
      </c>
      <c r="X115" s="24">
        <v>10.9</v>
      </c>
      <c r="Y115" s="24">
        <v>99.3</v>
      </c>
      <c r="Z115" s="24">
        <v>14.7</v>
      </c>
      <c r="AA115" s="24">
        <v>118.0</v>
      </c>
      <c r="AB115" s="24">
        <v>18.1</v>
      </c>
      <c r="AC115" s="24">
        <v>119.8</v>
      </c>
      <c r="AD115" s="24">
        <v>14.9</v>
      </c>
      <c r="AE115" s="24" t="s">
        <v>187</v>
      </c>
      <c r="AF115" s="3" t="s">
        <v>187</v>
      </c>
      <c r="AH115" s="3" t="str">
        <f t="shared" si="1"/>
        <v>#REF!</v>
      </c>
      <c r="AI115" s="3" t="str">
        <f t="shared" si="2"/>
        <v>#REF!</v>
      </c>
    </row>
    <row r="116" ht="15.75" customHeight="1">
      <c r="A116" s="28">
        <v>114.0</v>
      </c>
      <c r="B116" s="27" t="s">
        <v>155</v>
      </c>
      <c r="C116" s="27">
        <v>108.4</v>
      </c>
      <c r="D116" s="27">
        <v>9.5</v>
      </c>
      <c r="E116" s="27">
        <v>110.5</v>
      </c>
      <c r="F116" s="27">
        <v>9.2</v>
      </c>
      <c r="G116" s="27">
        <v>108.6</v>
      </c>
      <c r="H116" s="27">
        <v>7.4</v>
      </c>
      <c r="I116" s="27">
        <v>104.6</v>
      </c>
      <c r="J116" s="27">
        <v>9.5</v>
      </c>
      <c r="K116" s="27">
        <v>110.8</v>
      </c>
      <c r="L116" s="27">
        <v>11.8</v>
      </c>
      <c r="M116" s="27">
        <v>107.6</v>
      </c>
      <c r="N116" s="27">
        <v>9.7</v>
      </c>
      <c r="O116" s="27">
        <v>107.0</v>
      </c>
      <c r="P116" s="24">
        <v>8.0</v>
      </c>
      <c r="Q116" s="24">
        <v>101.8</v>
      </c>
      <c r="R116" s="24">
        <v>10.7</v>
      </c>
      <c r="S116" s="24">
        <v>111.4</v>
      </c>
      <c r="T116" s="24">
        <v>8.7</v>
      </c>
      <c r="U116" s="24">
        <v>111.6</v>
      </c>
      <c r="V116" s="24">
        <v>9.1</v>
      </c>
      <c r="W116" s="24">
        <v>109.5</v>
      </c>
      <c r="X116" s="24">
        <v>6.7</v>
      </c>
      <c r="Y116" s="24">
        <v>106.4</v>
      </c>
      <c r="Z116" s="24">
        <v>8.7</v>
      </c>
      <c r="AA116" s="24">
        <v>61.9</v>
      </c>
      <c r="AB116" s="24">
        <v>8.5</v>
      </c>
      <c r="AC116" s="24">
        <v>64.5</v>
      </c>
      <c r="AD116" s="24">
        <v>9.3</v>
      </c>
      <c r="AE116" s="24" t="s">
        <v>155</v>
      </c>
      <c r="AF116" s="3" t="s">
        <v>155</v>
      </c>
      <c r="AH116" s="3" t="str">
        <f t="shared" si="1"/>
        <v>#REF!</v>
      </c>
      <c r="AI116" s="3" t="str">
        <f t="shared" si="2"/>
        <v>#REF!</v>
      </c>
    </row>
    <row r="117" ht="15.75" customHeight="1">
      <c r="A117" s="28">
        <v>115.0</v>
      </c>
      <c r="B117" s="27" t="s">
        <v>1596</v>
      </c>
      <c r="C117" s="27">
        <v>108.7</v>
      </c>
      <c r="D117" s="27">
        <v>12.2</v>
      </c>
      <c r="E117" s="27">
        <v>113.8</v>
      </c>
      <c r="F117" s="27">
        <v>7.7</v>
      </c>
      <c r="G117" s="27">
        <v>110.6</v>
      </c>
      <c r="H117" s="27">
        <v>9.8</v>
      </c>
      <c r="I117" s="27">
        <v>105.9</v>
      </c>
      <c r="J117" s="27">
        <v>9.9</v>
      </c>
      <c r="K117" s="27">
        <v>137.3</v>
      </c>
      <c r="L117" s="27">
        <v>17.0</v>
      </c>
      <c r="M117" s="27">
        <v>124.3</v>
      </c>
      <c r="N117" s="27">
        <v>12.1</v>
      </c>
      <c r="O117" s="27">
        <v>128.7</v>
      </c>
      <c r="P117" s="24">
        <v>14.6</v>
      </c>
      <c r="Q117" s="24">
        <v>108.2</v>
      </c>
      <c r="R117" s="24">
        <v>9.4</v>
      </c>
      <c r="S117" s="24">
        <v>139.5</v>
      </c>
      <c r="T117" s="24">
        <v>10.3</v>
      </c>
      <c r="U117" s="24">
        <v>141.0</v>
      </c>
      <c r="V117" s="24">
        <v>14.0</v>
      </c>
      <c r="W117" s="24">
        <v>134.2</v>
      </c>
      <c r="X117" s="24">
        <v>9.3</v>
      </c>
      <c r="Y117" s="24">
        <v>108.4</v>
      </c>
      <c r="Z117" s="24">
        <v>9.4</v>
      </c>
      <c r="AA117" s="24">
        <v>146.6</v>
      </c>
      <c r="AB117" s="24">
        <v>10.8</v>
      </c>
      <c r="AC117" s="24">
        <v>138.5</v>
      </c>
      <c r="AD117" s="24">
        <v>9.0</v>
      </c>
      <c r="AE117" s="24" t="s">
        <v>1596</v>
      </c>
      <c r="AF117" s="3" t="s">
        <v>200</v>
      </c>
      <c r="AH117" s="3" t="str">
        <f t="shared" si="1"/>
        <v>#REF!</v>
      </c>
      <c r="AI117" s="3" t="str">
        <f t="shared" si="2"/>
        <v>#REF!</v>
      </c>
    </row>
    <row r="118" ht="15.75" customHeight="1">
      <c r="A118" s="28">
        <v>116.0</v>
      </c>
      <c r="B118" s="27" t="s">
        <v>182</v>
      </c>
      <c r="C118" s="27">
        <v>111.0</v>
      </c>
      <c r="D118" s="27">
        <v>7.9</v>
      </c>
      <c r="E118" s="27">
        <v>110.3</v>
      </c>
      <c r="F118" s="27">
        <v>6.2</v>
      </c>
      <c r="G118" s="27">
        <v>104.8</v>
      </c>
      <c r="H118" s="27">
        <v>11.4</v>
      </c>
      <c r="I118" s="27">
        <v>104.3</v>
      </c>
      <c r="J118" s="27">
        <v>11.4</v>
      </c>
      <c r="K118" s="27">
        <v>92.0</v>
      </c>
      <c r="L118" s="27">
        <v>8.5</v>
      </c>
      <c r="M118" s="27">
        <v>91.2</v>
      </c>
      <c r="N118" s="27">
        <v>8.1</v>
      </c>
      <c r="O118" s="27">
        <v>89.4</v>
      </c>
      <c r="P118" s="24">
        <v>6.0</v>
      </c>
      <c r="Q118" s="24">
        <v>80.3</v>
      </c>
      <c r="R118" s="24">
        <v>7.1</v>
      </c>
      <c r="S118" s="24">
        <v>93.8</v>
      </c>
      <c r="T118" s="24">
        <v>8.3</v>
      </c>
      <c r="U118" s="24">
        <v>92.5</v>
      </c>
      <c r="V118" s="24">
        <v>6.1</v>
      </c>
      <c r="W118" s="24">
        <v>92.5</v>
      </c>
      <c r="X118" s="24">
        <v>5.4</v>
      </c>
      <c r="Y118" s="24">
        <v>81.2</v>
      </c>
      <c r="Z118" s="24">
        <v>5.8</v>
      </c>
      <c r="AA118" s="24">
        <v>116.2</v>
      </c>
      <c r="AB118" s="24">
        <v>7.1</v>
      </c>
      <c r="AC118" s="24">
        <v>113.4</v>
      </c>
      <c r="AD118" s="24">
        <v>6.8</v>
      </c>
      <c r="AE118" s="24" t="s">
        <v>182</v>
      </c>
      <c r="AF118" s="3" t="s">
        <v>182</v>
      </c>
      <c r="AH118" s="3" t="str">
        <f t="shared" si="1"/>
        <v>#REF!</v>
      </c>
      <c r="AI118" s="3" t="str">
        <f t="shared" si="2"/>
        <v>#REF!</v>
      </c>
    </row>
    <row r="119" ht="15.75" customHeight="1">
      <c r="A119" s="28">
        <v>117.0</v>
      </c>
      <c r="B119" s="27" t="s">
        <v>209</v>
      </c>
      <c r="C119" s="27">
        <v>115.3</v>
      </c>
      <c r="D119" s="27">
        <v>5.9</v>
      </c>
      <c r="E119" s="27">
        <v>116.6</v>
      </c>
      <c r="F119" s="27">
        <v>6.9</v>
      </c>
      <c r="G119" s="27">
        <v>121.4</v>
      </c>
      <c r="H119" s="27">
        <v>10.4</v>
      </c>
      <c r="I119" s="27">
        <v>110.0</v>
      </c>
      <c r="J119" s="27">
        <v>8.5</v>
      </c>
      <c r="K119" s="27">
        <v>121.6</v>
      </c>
      <c r="L119" s="27">
        <v>8.8</v>
      </c>
      <c r="M119" s="27">
        <v>125.9</v>
      </c>
      <c r="N119" s="27">
        <v>10.8</v>
      </c>
      <c r="O119" s="27">
        <v>130.3</v>
      </c>
      <c r="P119" s="24">
        <v>14.2</v>
      </c>
      <c r="Q119" s="22">
        <v>10000.0</v>
      </c>
      <c r="R119" s="22">
        <v>10000.0</v>
      </c>
      <c r="S119" s="24">
        <v>117.6</v>
      </c>
      <c r="T119" s="24">
        <v>5.4</v>
      </c>
      <c r="U119" s="24">
        <v>116.1</v>
      </c>
      <c r="V119" s="24">
        <v>9.3</v>
      </c>
      <c r="W119" s="24">
        <v>126.0</v>
      </c>
      <c r="X119" s="24">
        <v>14.2</v>
      </c>
      <c r="Y119" s="22">
        <v>10000.0</v>
      </c>
      <c r="Z119" s="22">
        <v>10000.0</v>
      </c>
      <c r="AA119" s="24">
        <v>136.6</v>
      </c>
      <c r="AB119" s="24">
        <v>13.7</v>
      </c>
      <c r="AC119" s="24">
        <v>136.5</v>
      </c>
      <c r="AD119" s="24">
        <v>14.4</v>
      </c>
      <c r="AE119" s="24" t="s">
        <v>209</v>
      </c>
      <c r="AF119" s="3" t="s">
        <v>209</v>
      </c>
      <c r="AH119" s="3" t="str">
        <f t="shared" si="1"/>
        <v>#REF!</v>
      </c>
      <c r="AI119" s="3" t="str">
        <f t="shared" si="2"/>
        <v>#REF!</v>
      </c>
    </row>
    <row r="120" ht="15.75" customHeight="1">
      <c r="A120" s="28">
        <v>118.0</v>
      </c>
      <c r="B120" s="27" t="s">
        <v>171</v>
      </c>
      <c r="C120" s="27">
        <v>116.1</v>
      </c>
      <c r="D120" s="27">
        <v>7.9</v>
      </c>
      <c r="E120" s="27">
        <v>114.8</v>
      </c>
      <c r="F120" s="27">
        <v>8.3</v>
      </c>
      <c r="G120" s="27">
        <v>112.8</v>
      </c>
      <c r="H120" s="27">
        <v>7.1</v>
      </c>
      <c r="I120" s="27">
        <v>110.2</v>
      </c>
      <c r="J120" s="27">
        <v>8.7</v>
      </c>
      <c r="K120" s="27">
        <v>147.8</v>
      </c>
      <c r="L120" s="27">
        <v>15.9</v>
      </c>
      <c r="M120" s="27">
        <v>157.2</v>
      </c>
      <c r="N120" s="27">
        <v>12.5</v>
      </c>
      <c r="O120" s="27">
        <v>131.0</v>
      </c>
      <c r="P120" s="24">
        <v>17.1</v>
      </c>
      <c r="Q120" s="22">
        <v>10000.0</v>
      </c>
      <c r="R120" s="22">
        <v>10000.0</v>
      </c>
      <c r="S120" s="24">
        <v>124.0</v>
      </c>
      <c r="T120" s="24">
        <v>8.8</v>
      </c>
      <c r="U120" s="24">
        <v>122.9</v>
      </c>
      <c r="V120" s="24">
        <v>10.2</v>
      </c>
      <c r="W120" s="24">
        <v>124.2</v>
      </c>
      <c r="X120" s="24">
        <v>12.0</v>
      </c>
      <c r="Y120" s="22">
        <v>10000.0</v>
      </c>
      <c r="Z120" s="22">
        <v>10000.0</v>
      </c>
      <c r="AA120" s="24">
        <v>151.4</v>
      </c>
      <c r="AB120" s="24">
        <v>15.3</v>
      </c>
      <c r="AC120" s="24">
        <v>138.2</v>
      </c>
      <c r="AD120" s="24">
        <v>10.0</v>
      </c>
      <c r="AE120" s="24" t="s">
        <v>171</v>
      </c>
      <c r="AF120" s="3" t="s">
        <v>171</v>
      </c>
      <c r="AH120" s="3" t="str">
        <f t="shared" si="1"/>
        <v>#REF!</v>
      </c>
      <c r="AI120" s="3" t="str">
        <f t="shared" si="2"/>
        <v>#REF!</v>
      </c>
    </row>
    <row r="121" ht="15.75" customHeight="1">
      <c r="A121" s="28">
        <v>119.0</v>
      </c>
      <c r="B121" s="27" t="s">
        <v>186</v>
      </c>
      <c r="C121" s="27">
        <v>116.4</v>
      </c>
      <c r="D121" s="27">
        <v>16.7</v>
      </c>
      <c r="E121" s="27">
        <v>106.8</v>
      </c>
      <c r="F121" s="27">
        <v>7.2</v>
      </c>
      <c r="G121" s="27">
        <v>110.4</v>
      </c>
      <c r="H121" s="27">
        <v>9.0</v>
      </c>
      <c r="I121" s="27">
        <v>105.8</v>
      </c>
      <c r="J121" s="27">
        <v>12.1</v>
      </c>
      <c r="K121" s="27">
        <v>152.2</v>
      </c>
      <c r="L121" s="27">
        <v>28.6</v>
      </c>
      <c r="M121" s="27">
        <v>137.1</v>
      </c>
      <c r="N121" s="27">
        <v>20.0</v>
      </c>
      <c r="O121" s="27">
        <v>129.9</v>
      </c>
      <c r="P121" s="24">
        <v>13.5</v>
      </c>
      <c r="Q121" s="24">
        <v>108.4</v>
      </c>
      <c r="R121" s="24">
        <v>9.1</v>
      </c>
      <c r="S121" s="24">
        <v>171.0</v>
      </c>
      <c r="T121" s="24">
        <v>25.0</v>
      </c>
      <c r="U121" s="24">
        <v>151.0</v>
      </c>
      <c r="V121" s="24">
        <v>17.2</v>
      </c>
      <c r="W121" s="24">
        <v>132.4</v>
      </c>
      <c r="X121" s="24">
        <v>12.0</v>
      </c>
      <c r="Y121" s="22">
        <v>10000.0</v>
      </c>
      <c r="Z121" s="22">
        <v>10000.0</v>
      </c>
      <c r="AA121" s="22">
        <v>10000.0</v>
      </c>
      <c r="AB121" s="22">
        <v>10000.0</v>
      </c>
      <c r="AC121" s="22">
        <v>10000.0</v>
      </c>
      <c r="AD121" s="22">
        <v>10000.0</v>
      </c>
      <c r="AE121" s="24" t="s">
        <v>186</v>
      </c>
      <c r="AF121" s="3" t="s">
        <v>186</v>
      </c>
      <c r="AH121" s="3" t="str">
        <f t="shared" si="1"/>
        <v>#REF!</v>
      </c>
      <c r="AI121" s="3" t="str">
        <f t="shared" si="2"/>
        <v>#REF!</v>
      </c>
    </row>
    <row r="122" ht="15.75" customHeight="1">
      <c r="A122" s="28">
        <v>120.0</v>
      </c>
      <c r="B122" s="27" t="s">
        <v>641</v>
      </c>
      <c r="C122" s="27">
        <v>116.8</v>
      </c>
      <c r="D122" s="27">
        <v>6.4</v>
      </c>
      <c r="E122" s="27">
        <v>119.6</v>
      </c>
      <c r="F122" s="27">
        <v>7.3</v>
      </c>
      <c r="G122" s="27">
        <v>128.4</v>
      </c>
      <c r="H122" s="27">
        <v>12.6</v>
      </c>
      <c r="I122" s="27">
        <v>101.1</v>
      </c>
      <c r="J122" s="27">
        <v>15.5</v>
      </c>
      <c r="K122" s="31">
        <v>10000.0</v>
      </c>
      <c r="L122" s="31">
        <v>10000.0</v>
      </c>
      <c r="M122" s="27">
        <v>103.9</v>
      </c>
      <c r="N122" s="27">
        <v>8.1</v>
      </c>
      <c r="O122" s="27">
        <v>105.4</v>
      </c>
      <c r="P122" s="24">
        <v>12.6</v>
      </c>
      <c r="Q122" s="24">
        <v>93.8</v>
      </c>
      <c r="R122" s="24">
        <v>17.9</v>
      </c>
      <c r="S122" s="22">
        <v>10000.0</v>
      </c>
      <c r="T122" s="22">
        <v>10000.0</v>
      </c>
      <c r="U122" s="24">
        <v>88.2</v>
      </c>
      <c r="V122" s="24">
        <v>13.6</v>
      </c>
      <c r="W122" s="24">
        <v>93.2</v>
      </c>
      <c r="X122" s="24">
        <v>7.2</v>
      </c>
      <c r="Y122" s="24">
        <v>101.8</v>
      </c>
      <c r="Z122" s="24">
        <v>9.2</v>
      </c>
      <c r="AA122" s="22">
        <v>10000.0</v>
      </c>
      <c r="AB122" s="22">
        <v>10000.0</v>
      </c>
      <c r="AC122" s="24">
        <v>103.5</v>
      </c>
      <c r="AD122" s="24">
        <v>5.8</v>
      </c>
      <c r="AE122" s="24" t="s">
        <v>641</v>
      </c>
      <c r="AF122" s="3" t="s">
        <v>192</v>
      </c>
      <c r="AH122" s="3" t="str">
        <f t="shared" si="1"/>
        <v>#REF!</v>
      </c>
      <c r="AI122" s="3" t="str">
        <f t="shared" si="2"/>
        <v>#REF!</v>
      </c>
    </row>
    <row r="123" ht="15.75" customHeight="1">
      <c r="A123" s="28">
        <v>121.0</v>
      </c>
      <c r="B123" s="27" t="s">
        <v>160</v>
      </c>
      <c r="C123" s="27">
        <v>117.0</v>
      </c>
      <c r="D123" s="27">
        <v>9.3</v>
      </c>
      <c r="E123" s="27">
        <v>117.5</v>
      </c>
      <c r="F123" s="27">
        <v>10.3</v>
      </c>
      <c r="G123" s="27">
        <v>114.9</v>
      </c>
      <c r="H123" s="27">
        <v>9.5</v>
      </c>
      <c r="I123" s="27">
        <v>108.5</v>
      </c>
      <c r="J123" s="27">
        <v>9.4</v>
      </c>
      <c r="K123" s="27">
        <v>95.8</v>
      </c>
      <c r="L123" s="27">
        <v>9.7</v>
      </c>
      <c r="M123" s="27">
        <v>97.5</v>
      </c>
      <c r="N123" s="27">
        <v>8.2</v>
      </c>
      <c r="O123" s="27">
        <v>94.3</v>
      </c>
      <c r="P123" s="24">
        <v>8.7</v>
      </c>
      <c r="Q123" s="24">
        <v>88.4</v>
      </c>
      <c r="R123" s="24">
        <v>5.8</v>
      </c>
      <c r="S123" s="24">
        <v>89.3</v>
      </c>
      <c r="T123" s="24">
        <v>9.6</v>
      </c>
      <c r="U123" s="24">
        <v>91.8</v>
      </c>
      <c r="V123" s="24">
        <v>5.8</v>
      </c>
      <c r="W123" s="24">
        <v>84.0</v>
      </c>
      <c r="X123" s="24">
        <v>6.8</v>
      </c>
      <c r="Y123" s="24">
        <v>85.0</v>
      </c>
      <c r="Z123" s="24">
        <v>3.5</v>
      </c>
      <c r="AA123" s="24">
        <v>96.5</v>
      </c>
      <c r="AB123" s="24">
        <v>7.0</v>
      </c>
      <c r="AC123" s="24">
        <v>93.3</v>
      </c>
      <c r="AD123" s="24">
        <v>8.6</v>
      </c>
      <c r="AE123" s="24" t="s">
        <v>160</v>
      </c>
      <c r="AF123" s="3" t="s">
        <v>160</v>
      </c>
      <c r="AH123" s="3" t="str">
        <f t="shared" si="1"/>
        <v>#REF!</v>
      </c>
      <c r="AI123" s="3" t="str">
        <f t="shared" si="2"/>
        <v>#REF!</v>
      </c>
    </row>
    <row r="124" ht="15.75" customHeight="1">
      <c r="A124" s="28">
        <v>122.0</v>
      </c>
      <c r="B124" s="27" t="s">
        <v>1633</v>
      </c>
      <c r="C124" s="27">
        <v>117.8</v>
      </c>
      <c r="D124" s="27">
        <v>4.5</v>
      </c>
      <c r="E124" s="27">
        <v>114.0</v>
      </c>
      <c r="F124" s="27">
        <v>5.6</v>
      </c>
      <c r="G124" s="27">
        <v>105.6</v>
      </c>
      <c r="H124" s="27">
        <v>8.8</v>
      </c>
      <c r="I124" s="27">
        <v>96.1</v>
      </c>
      <c r="J124" s="27">
        <v>6.6</v>
      </c>
      <c r="K124" s="27">
        <v>126.8</v>
      </c>
      <c r="L124" s="27">
        <v>15.2</v>
      </c>
      <c r="M124" s="27">
        <v>117.4</v>
      </c>
      <c r="N124" s="27">
        <v>8.8</v>
      </c>
      <c r="O124" s="27">
        <v>112.3</v>
      </c>
      <c r="P124" s="24">
        <v>7.4</v>
      </c>
      <c r="Q124" s="24">
        <v>98.4</v>
      </c>
      <c r="R124" s="24">
        <v>9.3</v>
      </c>
      <c r="S124" s="24">
        <v>131.3</v>
      </c>
      <c r="T124" s="24">
        <v>11.2</v>
      </c>
      <c r="U124" s="24">
        <v>131.3</v>
      </c>
      <c r="V124" s="24">
        <v>11.7</v>
      </c>
      <c r="W124" s="24">
        <v>126.0</v>
      </c>
      <c r="X124" s="24">
        <v>8.1</v>
      </c>
      <c r="Y124" s="24">
        <v>102.7</v>
      </c>
      <c r="Z124" s="24">
        <v>7.6</v>
      </c>
      <c r="AA124" s="24">
        <v>147.2</v>
      </c>
      <c r="AB124" s="24">
        <v>11.0</v>
      </c>
      <c r="AC124" s="24">
        <v>132.6</v>
      </c>
      <c r="AD124" s="24">
        <v>7.1</v>
      </c>
      <c r="AE124" s="24" t="s">
        <v>77</v>
      </c>
      <c r="AF124" s="3" t="s">
        <v>215</v>
      </c>
      <c r="AH124" s="3" t="str">
        <f t="shared" si="1"/>
        <v>#REF!</v>
      </c>
      <c r="AI124" s="3" t="str">
        <f t="shared" si="2"/>
        <v>#REF!</v>
      </c>
    </row>
    <row r="125" ht="15.75" customHeight="1">
      <c r="A125" s="28">
        <v>123.0</v>
      </c>
      <c r="B125" s="27" t="s">
        <v>1634</v>
      </c>
      <c r="C125" s="27">
        <v>118.8</v>
      </c>
      <c r="D125" s="27">
        <v>7.8</v>
      </c>
      <c r="E125" s="27">
        <v>116.5</v>
      </c>
      <c r="F125" s="27">
        <v>7.2</v>
      </c>
      <c r="G125" s="27">
        <v>109.2</v>
      </c>
      <c r="H125" s="27">
        <v>8.4</v>
      </c>
      <c r="I125" s="27">
        <v>95.9</v>
      </c>
      <c r="J125" s="27">
        <v>8.1</v>
      </c>
      <c r="K125" s="27">
        <v>119.4</v>
      </c>
      <c r="L125" s="27">
        <v>8.2</v>
      </c>
      <c r="M125" s="27">
        <v>116.3</v>
      </c>
      <c r="N125" s="27">
        <v>6.3</v>
      </c>
      <c r="O125" s="27">
        <v>109.2</v>
      </c>
      <c r="P125" s="24">
        <v>6.1</v>
      </c>
      <c r="Q125" s="24">
        <v>99.2</v>
      </c>
      <c r="R125" s="24">
        <v>10.2</v>
      </c>
      <c r="S125" s="24">
        <v>125.3</v>
      </c>
      <c r="T125" s="24">
        <v>9.0</v>
      </c>
      <c r="U125" s="24">
        <v>122.3</v>
      </c>
      <c r="V125" s="24">
        <v>7.3</v>
      </c>
      <c r="W125" s="24">
        <v>113.9</v>
      </c>
      <c r="X125" s="24">
        <v>7.9</v>
      </c>
      <c r="Y125" s="24">
        <v>98.7</v>
      </c>
      <c r="Z125" s="24">
        <v>9.1</v>
      </c>
      <c r="AA125" s="24">
        <v>139.3</v>
      </c>
      <c r="AB125" s="24">
        <v>10.7</v>
      </c>
      <c r="AC125" s="24">
        <v>127.4</v>
      </c>
      <c r="AD125" s="24">
        <v>7.1</v>
      </c>
      <c r="AE125" s="24" t="s">
        <v>123</v>
      </c>
      <c r="AF125" s="3" t="s">
        <v>225</v>
      </c>
      <c r="AH125" s="3" t="str">
        <f t="shared" si="1"/>
        <v>#REF!</v>
      </c>
      <c r="AI125" s="3" t="str">
        <f t="shared" si="2"/>
        <v>#REF!</v>
      </c>
    </row>
    <row r="126" ht="15.75" customHeight="1">
      <c r="A126" s="28">
        <v>124.0</v>
      </c>
      <c r="B126" s="27" t="s">
        <v>202</v>
      </c>
      <c r="C126" s="27">
        <v>122.0</v>
      </c>
      <c r="D126" s="27">
        <v>11.8</v>
      </c>
      <c r="E126" s="27">
        <v>113.9</v>
      </c>
      <c r="F126" s="27">
        <v>7.3</v>
      </c>
      <c r="G126" s="27">
        <v>120.4</v>
      </c>
      <c r="H126" s="27">
        <v>13.5</v>
      </c>
      <c r="I126" s="31">
        <v>10000.0</v>
      </c>
      <c r="J126" s="31">
        <v>10000.0</v>
      </c>
      <c r="K126" s="27">
        <v>167.8</v>
      </c>
      <c r="L126" s="27">
        <v>18.4</v>
      </c>
      <c r="M126" s="27">
        <v>155.3</v>
      </c>
      <c r="N126" s="27">
        <v>16.1</v>
      </c>
      <c r="O126" s="31">
        <v>10000.0</v>
      </c>
      <c r="P126" s="22">
        <v>10000.0</v>
      </c>
      <c r="Q126" s="22">
        <v>10000.0</v>
      </c>
      <c r="R126" s="22">
        <v>10000.0</v>
      </c>
      <c r="S126" s="24">
        <v>172.2</v>
      </c>
      <c r="T126" s="24">
        <v>19.8</v>
      </c>
      <c r="U126" s="24">
        <v>152.5</v>
      </c>
      <c r="V126" s="24">
        <v>17.0</v>
      </c>
      <c r="W126" s="22">
        <v>10000.0</v>
      </c>
      <c r="X126" s="22">
        <v>10000.0</v>
      </c>
      <c r="Y126" s="22">
        <v>10000.0</v>
      </c>
      <c r="Z126" s="22">
        <v>10000.0</v>
      </c>
      <c r="AA126" s="24">
        <v>129.6</v>
      </c>
      <c r="AB126" s="24">
        <v>38.1</v>
      </c>
      <c r="AC126" s="22">
        <v>10000.0</v>
      </c>
      <c r="AD126" s="22">
        <v>10000.0</v>
      </c>
      <c r="AE126" s="24" t="s">
        <v>202</v>
      </c>
      <c r="AF126" s="3" t="s">
        <v>202</v>
      </c>
      <c r="AH126" s="3" t="str">
        <f t="shared" si="1"/>
        <v>#REF!</v>
      </c>
      <c r="AI126" s="3" t="str">
        <f t="shared" si="2"/>
        <v>#REF!</v>
      </c>
    </row>
    <row r="127" ht="15.75" customHeight="1">
      <c r="A127" s="28">
        <v>125.0</v>
      </c>
      <c r="B127" s="27" t="s">
        <v>201</v>
      </c>
      <c r="C127" s="27">
        <v>122.7</v>
      </c>
      <c r="D127" s="27">
        <v>8.9</v>
      </c>
      <c r="E127" s="27">
        <v>124.9</v>
      </c>
      <c r="F127" s="27">
        <v>7.6</v>
      </c>
      <c r="G127" s="27">
        <v>120.2</v>
      </c>
      <c r="H127" s="27">
        <v>8.7</v>
      </c>
      <c r="I127" s="27">
        <v>108.6</v>
      </c>
      <c r="J127" s="27">
        <v>9.8</v>
      </c>
      <c r="K127" s="27">
        <v>156.6</v>
      </c>
      <c r="L127" s="27">
        <v>16.7</v>
      </c>
      <c r="M127" s="27">
        <v>151.1</v>
      </c>
      <c r="N127" s="27">
        <v>14.8</v>
      </c>
      <c r="O127" s="27">
        <v>135.4</v>
      </c>
      <c r="P127" s="24">
        <v>12.2</v>
      </c>
      <c r="Q127" s="22">
        <v>10000.0</v>
      </c>
      <c r="R127" s="22">
        <v>10000.0</v>
      </c>
      <c r="S127" s="24">
        <v>152.7</v>
      </c>
      <c r="T127" s="24">
        <v>9.1</v>
      </c>
      <c r="U127" s="24">
        <v>154.4</v>
      </c>
      <c r="V127" s="24">
        <v>14.6</v>
      </c>
      <c r="W127" s="24">
        <v>131.1</v>
      </c>
      <c r="X127" s="24">
        <v>15.2</v>
      </c>
      <c r="Y127" s="22">
        <v>10000.0</v>
      </c>
      <c r="Z127" s="22">
        <v>10000.0</v>
      </c>
      <c r="AA127" s="24">
        <v>162.8</v>
      </c>
      <c r="AB127" s="24">
        <v>17.3</v>
      </c>
      <c r="AC127" s="22">
        <v>10000.0</v>
      </c>
      <c r="AD127" s="22">
        <v>10000.0</v>
      </c>
      <c r="AE127" s="24" t="s">
        <v>201</v>
      </c>
      <c r="AF127" s="3" t="s">
        <v>201</v>
      </c>
      <c r="AH127" s="3" t="str">
        <f t="shared" si="1"/>
        <v>#REF!</v>
      </c>
      <c r="AI127" s="3" t="str">
        <f t="shared" si="2"/>
        <v>#REF!</v>
      </c>
    </row>
    <row r="128" ht="15.75" customHeight="1">
      <c r="A128" s="28">
        <v>126.0</v>
      </c>
      <c r="B128" s="27" t="s">
        <v>1635</v>
      </c>
      <c r="C128" s="27">
        <v>122.7</v>
      </c>
      <c r="D128" s="27">
        <v>6.1</v>
      </c>
      <c r="E128" s="27">
        <v>120.8</v>
      </c>
      <c r="F128" s="27">
        <v>7.5</v>
      </c>
      <c r="G128" s="27">
        <v>111.2</v>
      </c>
      <c r="H128" s="27">
        <v>9.5</v>
      </c>
      <c r="I128" s="27">
        <v>99.6</v>
      </c>
      <c r="J128" s="27">
        <v>6.7</v>
      </c>
      <c r="K128" s="27">
        <v>124.6</v>
      </c>
      <c r="L128" s="27">
        <v>5.2</v>
      </c>
      <c r="M128" s="27">
        <v>120.3</v>
      </c>
      <c r="N128" s="27">
        <v>6.5</v>
      </c>
      <c r="O128" s="27">
        <v>112.5</v>
      </c>
      <c r="P128" s="24">
        <v>7.4</v>
      </c>
      <c r="Q128" s="24">
        <v>100.0</v>
      </c>
      <c r="R128" s="24">
        <v>8.2</v>
      </c>
      <c r="S128" s="24">
        <v>131.3</v>
      </c>
      <c r="T128" s="24">
        <v>7.2</v>
      </c>
      <c r="U128" s="24">
        <v>127.2</v>
      </c>
      <c r="V128" s="24">
        <v>9.5</v>
      </c>
      <c r="W128" s="24">
        <v>121.7</v>
      </c>
      <c r="X128" s="24">
        <v>7.7</v>
      </c>
      <c r="Y128" s="24">
        <v>105.0</v>
      </c>
      <c r="Z128" s="24">
        <v>4.3</v>
      </c>
      <c r="AA128" s="24">
        <v>125.4</v>
      </c>
      <c r="AB128" s="24">
        <v>13.7</v>
      </c>
      <c r="AC128" s="24">
        <v>120.2</v>
      </c>
      <c r="AD128" s="24">
        <v>11.2</v>
      </c>
      <c r="AE128" s="24" t="s">
        <v>90</v>
      </c>
      <c r="AF128" s="3" t="s">
        <v>214</v>
      </c>
      <c r="AH128" s="3" t="str">
        <f t="shared" si="1"/>
        <v>#REF!</v>
      </c>
      <c r="AI128" s="3" t="str">
        <f t="shared" si="2"/>
        <v>#REF!</v>
      </c>
    </row>
    <row r="129" ht="15.75" customHeight="1">
      <c r="A129" s="28">
        <v>127.0</v>
      </c>
      <c r="B129" s="27" t="s">
        <v>221</v>
      </c>
      <c r="C129" s="27">
        <v>123.8</v>
      </c>
      <c r="D129" s="27">
        <v>10.0</v>
      </c>
      <c r="E129" s="27">
        <v>109.6</v>
      </c>
      <c r="F129" s="27">
        <v>6.6</v>
      </c>
      <c r="G129" s="27">
        <v>118.1</v>
      </c>
      <c r="H129" s="27">
        <v>10.4</v>
      </c>
      <c r="I129" s="31">
        <v>10000.0</v>
      </c>
      <c r="J129" s="31">
        <v>10000.0</v>
      </c>
      <c r="K129" s="27">
        <v>130.1</v>
      </c>
      <c r="L129" s="27">
        <v>7.8</v>
      </c>
      <c r="M129" s="27">
        <v>129.4</v>
      </c>
      <c r="N129" s="27">
        <v>14.7</v>
      </c>
      <c r="O129" s="27">
        <v>126.4</v>
      </c>
      <c r="P129" s="24">
        <v>15.1</v>
      </c>
      <c r="Q129" s="22">
        <v>10000.0</v>
      </c>
      <c r="R129" s="22">
        <v>10000.0</v>
      </c>
      <c r="S129" s="24">
        <v>133.5</v>
      </c>
      <c r="T129" s="24">
        <v>8.0</v>
      </c>
      <c r="U129" s="24">
        <v>131.8</v>
      </c>
      <c r="V129" s="24">
        <v>11.6</v>
      </c>
      <c r="W129" s="24">
        <v>132.7</v>
      </c>
      <c r="X129" s="24">
        <v>13.8</v>
      </c>
      <c r="Y129" s="22">
        <v>10000.0</v>
      </c>
      <c r="Z129" s="22">
        <v>10000.0</v>
      </c>
      <c r="AA129" s="24">
        <v>156.2</v>
      </c>
      <c r="AB129" s="24">
        <v>15.9</v>
      </c>
      <c r="AC129" s="24">
        <v>139.6</v>
      </c>
      <c r="AD129" s="24">
        <v>6.3</v>
      </c>
      <c r="AE129" s="24" t="s">
        <v>221</v>
      </c>
      <c r="AF129" s="3" t="s">
        <v>221</v>
      </c>
      <c r="AH129" s="3" t="str">
        <f t="shared" si="1"/>
        <v>#REF!</v>
      </c>
      <c r="AI129" s="3" t="str">
        <f t="shared" si="2"/>
        <v>#REF!</v>
      </c>
    </row>
    <row r="130" ht="15.75" customHeight="1">
      <c r="A130" s="28">
        <v>128.0</v>
      </c>
      <c r="B130" s="27" t="s">
        <v>226</v>
      </c>
      <c r="C130" s="27">
        <v>126.1</v>
      </c>
      <c r="D130" s="27">
        <v>11.4</v>
      </c>
      <c r="E130" s="27">
        <v>129.2</v>
      </c>
      <c r="F130" s="27">
        <v>8.6</v>
      </c>
      <c r="G130" s="27">
        <v>132.6</v>
      </c>
      <c r="H130" s="27">
        <v>11.3</v>
      </c>
      <c r="I130" s="31">
        <v>10000.0</v>
      </c>
      <c r="J130" s="31">
        <v>10000.0</v>
      </c>
      <c r="K130" s="27">
        <v>155.4</v>
      </c>
      <c r="L130" s="27">
        <v>15.9</v>
      </c>
      <c r="M130" s="27">
        <v>148.4</v>
      </c>
      <c r="N130" s="27">
        <v>17.7</v>
      </c>
      <c r="O130" s="27">
        <v>138.0</v>
      </c>
      <c r="P130" s="24">
        <v>10.6</v>
      </c>
      <c r="Q130" s="22">
        <v>10000.0</v>
      </c>
      <c r="R130" s="22">
        <v>10000.0</v>
      </c>
      <c r="S130" s="24">
        <v>143.1</v>
      </c>
      <c r="T130" s="24">
        <v>6.1</v>
      </c>
      <c r="U130" s="24">
        <v>145.1</v>
      </c>
      <c r="V130" s="24">
        <v>15.0</v>
      </c>
      <c r="W130" s="24">
        <v>137.2</v>
      </c>
      <c r="X130" s="24">
        <v>13.0</v>
      </c>
      <c r="Y130" s="22">
        <v>10000.0</v>
      </c>
      <c r="Z130" s="22">
        <v>10000.0</v>
      </c>
      <c r="AA130" s="24">
        <v>163.6</v>
      </c>
      <c r="AB130" s="24">
        <v>14.5</v>
      </c>
      <c r="AC130" s="22">
        <v>10000.0</v>
      </c>
      <c r="AD130" s="22">
        <v>10000.0</v>
      </c>
      <c r="AE130" s="24" t="s">
        <v>226</v>
      </c>
      <c r="AF130" s="3" t="s">
        <v>226</v>
      </c>
      <c r="AH130" s="3" t="str">
        <f t="shared" si="1"/>
        <v>#REF!</v>
      </c>
      <c r="AI130" s="3" t="str">
        <f t="shared" si="2"/>
        <v>#REF!</v>
      </c>
    </row>
    <row r="131" ht="15.75" customHeight="1">
      <c r="A131" s="28">
        <v>129.0</v>
      </c>
      <c r="B131" s="27" t="s">
        <v>178</v>
      </c>
      <c r="C131" s="27">
        <v>126.2</v>
      </c>
      <c r="D131" s="27">
        <v>10.7</v>
      </c>
      <c r="E131" s="27">
        <v>124.8</v>
      </c>
      <c r="F131" s="27">
        <v>8.5</v>
      </c>
      <c r="G131" s="27">
        <v>121.1</v>
      </c>
      <c r="H131" s="27">
        <v>9.0</v>
      </c>
      <c r="I131" s="27">
        <v>107.6</v>
      </c>
      <c r="J131" s="27">
        <v>9.2</v>
      </c>
      <c r="K131" s="27">
        <v>100.0</v>
      </c>
      <c r="L131" s="27">
        <v>10.5</v>
      </c>
      <c r="M131" s="27">
        <v>96.7</v>
      </c>
      <c r="N131" s="27">
        <v>11.0</v>
      </c>
      <c r="O131" s="27">
        <v>100.2</v>
      </c>
      <c r="P131" s="24">
        <v>6.6</v>
      </c>
      <c r="Q131" s="24">
        <v>91.3</v>
      </c>
      <c r="R131" s="24">
        <v>10.4</v>
      </c>
      <c r="S131" s="24">
        <v>109.0</v>
      </c>
      <c r="T131" s="24">
        <v>10.9</v>
      </c>
      <c r="U131" s="24">
        <v>108.1</v>
      </c>
      <c r="V131" s="24">
        <v>7.2</v>
      </c>
      <c r="W131" s="24">
        <v>109.3</v>
      </c>
      <c r="X131" s="24">
        <v>7.1</v>
      </c>
      <c r="Y131" s="24">
        <v>97.2</v>
      </c>
      <c r="Z131" s="24">
        <v>12.6</v>
      </c>
      <c r="AA131" s="24">
        <v>53.5</v>
      </c>
      <c r="AB131" s="24">
        <v>6.3</v>
      </c>
      <c r="AC131" s="24">
        <v>51.5</v>
      </c>
      <c r="AD131" s="24">
        <v>5.5</v>
      </c>
      <c r="AE131" s="24" t="s">
        <v>178</v>
      </c>
      <c r="AF131" s="3" t="s">
        <v>178</v>
      </c>
      <c r="AH131" s="3" t="str">
        <f t="shared" si="1"/>
        <v>#REF!</v>
      </c>
      <c r="AI131" s="3" t="str">
        <f t="shared" si="2"/>
        <v>#REF!</v>
      </c>
    </row>
    <row r="132" ht="15.75" customHeight="1">
      <c r="A132" s="28">
        <v>130.0</v>
      </c>
      <c r="B132" s="27" t="s">
        <v>188</v>
      </c>
      <c r="C132" s="27">
        <v>126.5</v>
      </c>
      <c r="D132" s="27">
        <v>20.3</v>
      </c>
      <c r="E132" s="27">
        <v>118.2</v>
      </c>
      <c r="F132" s="27">
        <v>8.4</v>
      </c>
      <c r="G132" s="27">
        <v>112.4</v>
      </c>
      <c r="H132" s="27">
        <v>9.1</v>
      </c>
      <c r="I132" s="27">
        <v>106.3</v>
      </c>
      <c r="J132" s="27">
        <v>9.3</v>
      </c>
      <c r="K132" s="27">
        <v>157.7</v>
      </c>
      <c r="L132" s="27">
        <v>18.7</v>
      </c>
      <c r="M132" s="27">
        <v>152.4</v>
      </c>
      <c r="N132" s="27">
        <v>18.1</v>
      </c>
      <c r="O132" s="27">
        <v>132.3</v>
      </c>
      <c r="P132" s="24">
        <v>14.0</v>
      </c>
      <c r="Q132" s="22">
        <v>10000.0</v>
      </c>
      <c r="R132" s="22">
        <v>10000.0</v>
      </c>
      <c r="S132" s="24">
        <v>159.2</v>
      </c>
      <c r="T132" s="24">
        <v>32.0</v>
      </c>
      <c r="U132" s="24">
        <v>151.0</v>
      </c>
      <c r="V132" s="24">
        <v>19.7</v>
      </c>
      <c r="W132" s="24">
        <v>131.2</v>
      </c>
      <c r="X132" s="24">
        <v>18.3</v>
      </c>
      <c r="Y132" s="24">
        <v>116.0</v>
      </c>
      <c r="Z132" s="24">
        <v>2.0</v>
      </c>
      <c r="AA132" s="24">
        <v>127.3</v>
      </c>
      <c r="AB132" s="24">
        <v>30.3</v>
      </c>
      <c r="AC132" s="24">
        <v>119.1</v>
      </c>
      <c r="AD132" s="24">
        <v>23.0</v>
      </c>
      <c r="AE132" s="24" t="s">
        <v>188</v>
      </c>
      <c r="AF132" s="3" t="s">
        <v>188</v>
      </c>
      <c r="AH132" s="3" t="str">
        <f t="shared" si="1"/>
        <v>#REF!</v>
      </c>
      <c r="AI132" s="3" t="str">
        <f t="shared" si="2"/>
        <v>#REF!</v>
      </c>
    </row>
    <row r="133" ht="15.75" customHeight="1">
      <c r="A133" s="28">
        <v>131.0</v>
      </c>
      <c r="B133" s="27" t="s">
        <v>177</v>
      </c>
      <c r="C133" s="27">
        <v>127.5</v>
      </c>
      <c r="D133" s="27">
        <v>19.1</v>
      </c>
      <c r="E133" s="27">
        <v>137.1</v>
      </c>
      <c r="F133" s="27">
        <v>17.3</v>
      </c>
      <c r="G133" s="27">
        <v>129.1</v>
      </c>
      <c r="H133" s="27">
        <v>16.5</v>
      </c>
      <c r="I133" s="27">
        <v>92.3</v>
      </c>
      <c r="J133" s="27">
        <v>15.6</v>
      </c>
      <c r="K133" s="27">
        <v>92.0</v>
      </c>
      <c r="L133" s="27">
        <v>12.1</v>
      </c>
      <c r="M133" s="27">
        <v>101.9</v>
      </c>
      <c r="N133" s="27">
        <v>15.6</v>
      </c>
      <c r="O133" s="27">
        <v>104.9</v>
      </c>
      <c r="P133" s="24">
        <v>16.7</v>
      </c>
      <c r="Q133" s="24">
        <v>99.0</v>
      </c>
      <c r="R133" s="24">
        <v>8.9</v>
      </c>
      <c r="S133" s="24">
        <v>80.6</v>
      </c>
      <c r="T133" s="24">
        <v>7.7</v>
      </c>
      <c r="U133" s="24">
        <v>87.7</v>
      </c>
      <c r="V133" s="24">
        <v>14.6</v>
      </c>
      <c r="W133" s="24">
        <v>88.3</v>
      </c>
      <c r="X133" s="24">
        <v>12.1</v>
      </c>
      <c r="Y133" s="24">
        <v>85.5</v>
      </c>
      <c r="Z133" s="24">
        <v>14.5</v>
      </c>
      <c r="AA133" s="24">
        <v>83.3</v>
      </c>
      <c r="AB133" s="24">
        <v>2.1</v>
      </c>
      <c r="AC133" s="24">
        <v>78.9</v>
      </c>
      <c r="AD133" s="24">
        <v>2.9</v>
      </c>
      <c r="AE133" s="24" t="s">
        <v>177</v>
      </c>
      <c r="AF133" s="3" t="s">
        <v>177</v>
      </c>
      <c r="AH133" s="3" t="str">
        <f t="shared" si="1"/>
        <v>#REF!</v>
      </c>
      <c r="AI133" s="3" t="str">
        <f t="shared" si="2"/>
        <v>#REF!</v>
      </c>
    </row>
    <row r="134" ht="15.75" customHeight="1">
      <c r="A134" s="28">
        <v>132.0</v>
      </c>
      <c r="B134" s="27" t="s">
        <v>180</v>
      </c>
      <c r="C134" s="27">
        <v>128.3</v>
      </c>
      <c r="D134" s="27">
        <v>11.2</v>
      </c>
      <c r="E134" s="27">
        <v>131.2</v>
      </c>
      <c r="F134" s="27">
        <v>7.2</v>
      </c>
      <c r="G134" s="27">
        <v>129.1</v>
      </c>
      <c r="H134" s="27">
        <v>11.7</v>
      </c>
      <c r="I134" s="27">
        <v>109.7</v>
      </c>
      <c r="J134" s="27">
        <v>9.9</v>
      </c>
      <c r="K134" s="27">
        <v>132.1</v>
      </c>
      <c r="L134" s="27">
        <v>7.8</v>
      </c>
      <c r="M134" s="27">
        <v>129.0</v>
      </c>
      <c r="N134" s="27">
        <v>8.9</v>
      </c>
      <c r="O134" s="27">
        <v>130.4</v>
      </c>
      <c r="P134" s="24">
        <v>10.6</v>
      </c>
      <c r="Q134" s="24">
        <v>114.5</v>
      </c>
      <c r="R134" s="24">
        <v>7.1</v>
      </c>
      <c r="S134" s="24">
        <v>143.5</v>
      </c>
      <c r="T134" s="24">
        <v>8.9</v>
      </c>
      <c r="U134" s="24">
        <v>138.0</v>
      </c>
      <c r="V134" s="24">
        <v>11.5</v>
      </c>
      <c r="W134" s="24">
        <v>133.6</v>
      </c>
      <c r="X134" s="24">
        <v>10.6</v>
      </c>
      <c r="Y134" s="24">
        <v>106.3</v>
      </c>
      <c r="Z134" s="24">
        <v>9.7</v>
      </c>
      <c r="AA134" s="24">
        <v>108.6</v>
      </c>
      <c r="AB134" s="24">
        <v>15.4</v>
      </c>
      <c r="AC134" s="24">
        <v>110.1</v>
      </c>
      <c r="AD134" s="24">
        <v>13.7</v>
      </c>
      <c r="AE134" s="24" t="s">
        <v>180</v>
      </c>
      <c r="AF134" s="3" t="s">
        <v>180</v>
      </c>
      <c r="AH134" s="3" t="str">
        <f t="shared" si="1"/>
        <v>#REF!</v>
      </c>
      <c r="AI134" s="3" t="str">
        <f t="shared" si="2"/>
        <v>#REF!</v>
      </c>
    </row>
    <row r="135" ht="15.75" customHeight="1">
      <c r="A135" s="28">
        <v>133.0</v>
      </c>
      <c r="B135" s="27" t="s">
        <v>1636</v>
      </c>
      <c r="C135" s="27">
        <v>130.3</v>
      </c>
      <c r="D135" s="27">
        <v>5.7</v>
      </c>
      <c r="E135" s="27">
        <v>129.7</v>
      </c>
      <c r="F135" s="27">
        <v>7.1</v>
      </c>
      <c r="G135" s="27">
        <v>118.4</v>
      </c>
      <c r="H135" s="27">
        <v>7.8</v>
      </c>
      <c r="I135" s="27">
        <v>98.1</v>
      </c>
      <c r="J135" s="27">
        <v>9.0</v>
      </c>
      <c r="K135" s="27">
        <v>110.2</v>
      </c>
      <c r="L135" s="27">
        <v>15.5</v>
      </c>
      <c r="M135" s="27">
        <v>110.8</v>
      </c>
      <c r="N135" s="27">
        <v>7.2</v>
      </c>
      <c r="O135" s="27">
        <v>103.1</v>
      </c>
      <c r="P135" s="24">
        <v>8.7</v>
      </c>
      <c r="Q135" s="24">
        <v>95.5</v>
      </c>
      <c r="R135" s="24">
        <v>6.4</v>
      </c>
      <c r="S135" s="24">
        <v>120.4</v>
      </c>
      <c r="T135" s="24">
        <v>5.9</v>
      </c>
      <c r="U135" s="24">
        <v>115.9</v>
      </c>
      <c r="V135" s="24">
        <v>6.1</v>
      </c>
      <c r="W135" s="24">
        <v>110.5</v>
      </c>
      <c r="X135" s="24">
        <v>4.2</v>
      </c>
      <c r="Y135" s="24">
        <v>96.4</v>
      </c>
      <c r="Z135" s="24">
        <v>7.6</v>
      </c>
      <c r="AA135" s="24">
        <v>117.7</v>
      </c>
      <c r="AB135" s="24">
        <v>9.0</v>
      </c>
      <c r="AC135" s="24">
        <v>109.9</v>
      </c>
      <c r="AD135" s="24">
        <v>15.5</v>
      </c>
      <c r="AE135" s="24" t="s">
        <v>140</v>
      </c>
      <c r="AF135" s="3" t="s">
        <v>229</v>
      </c>
      <c r="AH135" s="3" t="str">
        <f t="shared" si="1"/>
        <v>#REF!</v>
      </c>
      <c r="AI135" s="3" t="str">
        <f t="shared" si="2"/>
        <v>#REF!</v>
      </c>
    </row>
    <row r="136" ht="15.75" customHeight="1">
      <c r="A136" s="28">
        <v>134.0</v>
      </c>
      <c r="B136" s="27" t="s">
        <v>191</v>
      </c>
      <c r="C136" s="27">
        <v>130.8</v>
      </c>
      <c r="D136" s="27">
        <v>13.2</v>
      </c>
      <c r="E136" s="27">
        <v>136.8</v>
      </c>
      <c r="F136" s="27">
        <v>9.4</v>
      </c>
      <c r="G136" s="27">
        <v>134.0</v>
      </c>
      <c r="H136" s="27">
        <v>11.7</v>
      </c>
      <c r="I136" s="27">
        <v>109.9</v>
      </c>
      <c r="J136" s="27">
        <v>8.8</v>
      </c>
      <c r="K136" s="27">
        <v>98.7</v>
      </c>
      <c r="L136" s="27">
        <v>15.4</v>
      </c>
      <c r="M136" s="27">
        <v>104.8</v>
      </c>
      <c r="N136" s="27">
        <v>9.8</v>
      </c>
      <c r="O136" s="27">
        <v>103.7</v>
      </c>
      <c r="P136" s="24">
        <v>7.3</v>
      </c>
      <c r="Q136" s="24">
        <v>95.8</v>
      </c>
      <c r="R136" s="24">
        <v>10.1</v>
      </c>
      <c r="S136" s="24">
        <v>112.2</v>
      </c>
      <c r="T136" s="24">
        <v>7.8</v>
      </c>
      <c r="U136" s="24">
        <v>107.7</v>
      </c>
      <c r="V136" s="24">
        <v>7.0</v>
      </c>
      <c r="W136" s="24">
        <v>103.3</v>
      </c>
      <c r="X136" s="24">
        <v>9.3</v>
      </c>
      <c r="Y136" s="24">
        <v>102.6</v>
      </c>
      <c r="Z136" s="24">
        <v>10.4</v>
      </c>
      <c r="AA136" s="24">
        <v>41.6</v>
      </c>
      <c r="AB136" s="24">
        <v>7.9</v>
      </c>
      <c r="AC136" s="24">
        <v>42.2</v>
      </c>
      <c r="AD136" s="24">
        <v>6.1</v>
      </c>
      <c r="AE136" s="24" t="s">
        <v>191</v>
      </c>
      <c r="AF136" s="3" t="s">
        <v>191</v>
      </c>
      <c r="AH136" s="3" t="str">
        <f t="shared" si="1"/>
        <v>#REF!</v>
      </c>
      <c r="AI136" s="3" t="str">
        <f t="shared" si="2"/>
        <v>#REF!</v>
      </c>
    </row>
    <row r="137" ht="15.75" customHeight="1">
      <c r="A137" s="28">
        <v>135.0</v>
      </c>
      <c r="B137" s="27" t="s">
        <v>179</v>
      </c>
      <c r="C137" s="27">
        <v>131.0</v>
      </c>
      <c r="D137" s="27">
        <v>10.2</v>
      </c>
      <c r="E137" s="27">
        <v>132.5</v>
      </c>
      <c r="F137" s="27">
        <v>7.7</v>
      </c>
      <c r="G137" s="27">
        <v>130.6</v>
      </c>
      <c r="H137" s="27">
        <v>11.7</v>
      </c>
      <c r="I137" s="31">
        <v>10000.0</v>
      </c>
      <c r="J137" s="31">
        <v>10000.0</v>
      </c>
      <c r="K137" s="27">
        <v>141.7</v>
      </c>
      <c r="L137" s="27">
        <v>8.5</v>
      </c>
      <c r="M137" s="27">
        <v>143.1</v>
      </c>
      <c r="N137" s="27">
        <v>10.4</v>
      </c>
      <c r="O137" s="27">
        <v>138.7</v>
      </c>
      <c r="P137" s="24">
        <v>10.6</v>
      </c>
      <c r="Q137" s="22">
        <v>10000.0</v>
      </c>
      <c r="R137" s="22">
        <v>10000.0</v>
      </c>
      <c r="S137" s="24">
        <v>131.5</v>
      </c>
      <c r="T137" s="24">
        <v>4.9</v>
      </c>
      <c r="U137" s="24">
        <v>127.7</v>
      </c>
      <c r="V137" s="24">
        <v>7.7</v>
      </c>
      <c r="W137" s="24">
        <v>130.0</v>
      </c>
      <c r="X137" s="24">
        <v>12.7</v>
      </c>
      <c r="Y137" s="22">
        <v>10000.0</v>
      </c>
      <c r="Z137" s="22">
        <v>10000.0</v>
      </c>
      <c r="AA137" s="24">
        <v>121.4</v>
      </c>
      <c r="AB137" s="24">
        <v>5.4</v>
      </c>
      <c r="AC137" s="24">
        <v>118.2</v>
      </c>
      <c r="AD137" s="24">
        <v>7.3</v>
      </c>
      <c r="AE137" s="24" t="s">
        <v>179</v>
      </c>
      <c r="AF137" s="3" t="s">
        <v>179</v>
      </c>
      <c r="AH137" s="3" t="str">
        <f t="shared" si="1"/>
        <v>#REF!</v>
      </c>
      <c r="AI137" s="3" t="str">
        <f t="shared" si="2"/>
        <v>#REF!</v>
      </c>
    </row>
    <row r="138" ht="15.75" customHeight="1">
      <c r="A138" s="28">
        <v>136.0</v>
      </c>
      <c r="B138" s="27" t="s">
        <v>199</v>
      </c>
      <c r="C138" s="27">
        <v>132.1</v>
      </c>
      <c r="D138" s="27">
        <v>8.8</v>
      </c>
      <c r="E138" s="27">
        <v>124.8</v>
      </c>
      <c r="F138" s="27">
        <v>8.4</v>
      </c>
      <c r="G138" s="27">
        <v>126.3</v>
      </c>
      <c r="H138" s="27">
        <v>11.1</v>
      </c>
      <c r="I138" s="31">
        <v>10000.0</v>
      </c>
      <c r="J138" s="31">
        <v>10000.0</v>
      </c>
      <c r="K138" s="27">
        <v>185.0</v>
      </c>
      <c r="L138" s="27">
        <v>13.8</v>
      </c>
      <c r="M138" s="27">
        <v>162.7</v>
      </c>
      <c r="N138" s="27">
        <v>16.7</v>
      </c>
      <c r="O138" s="31">
        <v>10000.0</v>
      </c>
      <c r="P138" s="22">
        <v>10000.0</v>
      </c>
      <c r="Q138" s="22">
        <v>10000.0</v>
      </c>
      <c r="R138" s="22">
        <v>10000.0</v>
      </c>
      <c r="S138" s="24">
        <v>182.5</v>
      </c>
      <c r="T138" s="24">
        <v>13.6</v>
      </c>
      <c r="U138" s="24">
        <v>154.0</v>
      </c>
      <c r="V138" s="24">
        <v>18.7</v>
      </c>
      <c r="W138" s="24">
        <v>128.6</v>
      </c>
      <c r="X138" s="24">
        <v>13.9</v>
      </c>
      <c r="Y138" s="22">
        <v>10000.0</v>
      </c>
      <c r="Z138" s="22">
        <v>10000.0</v>
      </c>
      <c r="AA138" s="24">
        <v>153.8</v>
      </c>
      <c r="AB138" s="24">
        <v>18.9</v>
      </c>
      <c r="AC138" s="22">
        <v>10000.0</v>
      </c>
      <c r="AD138" s="22">
        <v>10000.0</v>
      </c>
      <c r="AE138" s="24" t="s">
        <v>199</v>
      </c>
      <c r="AF138" s="3" t="s">
        <v>199</v>
      </c>
      <c r="AH138" s="3" t="str">
        <f t="shared" si="1"/>
        <v>#REF!</v>
      </c>
      <c r="AI138" s="3" t="str">
        <f t="shared" si="2"/>
        <v>#REF!</v>
      </c>
    </row>
    <row r="139" ht="15.75" customHeight="1">
      <c r="A139" s="28">
        <v>137.0</v>
      </c>
      <c r="B139" s="27" t="s">
        <v>176</v>
      </c>
      <c r="C139" s="27">
        <v>132.8</v>
      </c>
      <c r="D139" s="27">
        <v>8.3</v>
      </c>
      <c r="E139" s="27">
        <v>130.6</v>
      </c>
      <c r="F139" s="27">
        <v>8.3</v>
      </c>
      <c r="G139" s="27">
        <v>132.9</v>
      </c>
      <c r="H139" s="27">
        <v>11.9</v>
      </c>
      <c r="I139" s="31">
        <v>10000.0</v>
      </c>
      <c r="J139" s="31">
        <v>10000.0</v>
      </c>
      <c r="K139" s="27">
        <v>115.0</v>
      </c>
      <c r="L139" s="27">
        <v>9.1</v>
      </c>
      <c r="M139" s="27">
        <v>116.6</v>
      </c>
      <c r="N139" s="27">
        <v>7.9</v>
      </c>
      <c r="O139" s="27">
        <v>114.1</v>
      </c>
      <c r="P139" s="24">
        <v>9.9</v>
      </c>
      <c r="Q139" s="24">
        <v>107.6</v>
      </c>
      <c r="R139" s="24">
        <v>7.7</v>
      </c>
      <c r="S139" s="24">
        <v>113.8</v>
      </c>
      <c r="T139" s="24">
        <v>3.2</v>
      </c>
      <c r="U139" s="24">
        <v>109.0</v>
      </c>
      <c r="V139" s="24">
        <v>6.4</v>
      </c>
      <c r="W139" s="24">
        <v>108.7</v>
      </c>
      <c r="X139" s="24">
        <v>7.6</v>
      </c>
      <c r="Y139" s="24">
        <v>107.3</v>
      </c>
      <c r="Z139" s="24">
        <v>8.9</v>
      </c>
      <c r="AA139" s="24">
        <v>110.2</v>
      </c>
      <c r="AB139" s="24">
        <v>6.8</v>
      </c>
      <c r="AC139" s="24">
        <v>108.2</v>
      </c>
      <c r="AD139" s="24">
        <v>4.8</v>
      </c>
      <c r="AE139" s="24" t="s">
        <v>176</v>
      </c>
      <c r="AF139" s="3" t="s">
        <v>176</v>
      </c>
      <c r="AH139" s="3" t="str">
        <f t="shared" si="1"/>
        <v>#REF!</v>
      </c>
      <c r="AI139" s="3" t="str">
        <f t="shared" si="2"/>
        <v>#REF!</v>
      </c>
    </row>
    <row r="140" ht="15.75" customHeight="1">
      <c r="A140" s="28">
        <v>138.0</v>
      </c>
      <c r="B140" s="27" t="s">
        <v>156</v>
      </c>
      <c r="C140" s="27">
        <v>133.6</v>
      </c>
      <c r="D140" s="27">
        <v>14.8</v>
      </c>
      <c r="E140" s="27">
        <v>146.4</v>
      </c>
      <c r="F140" s="27">
        <v>12.2</v>
      </c>
      <c r="G140" s="27">
        <v>134.3</v>
      </c>
      <c r="H140" s="27">
        <v>11.9</v>
      </c>
      <c r="I140" s="27">
        <v>108.9</v>
      </c>
      <c r="J140" s="27">
        <v>10.7</v>
      </c>
      <c r="K140" s="27">
        <v>96.1</v>
      </c>
      <c r="L140" s="27">
        <v>7.9</v>
      </c>
      <c r="M140" s="27">
        <v>95.9</v>
      </c>
      <c r="N140" s="27">
        <v>7.4</v>
      </c>
      <c r="O140" s="27">
        <v>95.7</v>
      </c>
      <c r="P140" s="24">
        <v>7.9</v>
      </c>
      <c r="Q140" s="24">
        <v>95.2</v>
      </c>
      <c r="R140" s="24">
        <v>7.1</v>
      </c>
      <c r="S140" s="24">
        <v>107.6</v>
      </c>
      <c r="T140" s="24">
        <v>5.7</v>
      </c>
      <c r="U140" s="24">
        <v>101.7</v>
      </c>
      <c r="V140" s="24">
        <v>8.5</v>
      </c>
      <c r="W140" s="24">
        <v>100.1</v>
      </c>
      <c r="X140" s="24">
        <v>5.5</v>
      </c>
      <c r="Y140" s="24">
        <v>104.4</v>
      </c>
      <c r="Z140" s="24">
        <v>7.6</v>
      </c>
      <c r="AA140" s="24">
        <v>113.2</v>
      </c>
      <c r="AB140" s="24">
        <v>8.4</v>
      </c>
      <c r="AC140" s="24">
        <v>110.4</v>
      </c>
      <c r="AD140" s="24">
        <v>6.3</v>
      </c>
      <c r="AE140" s="24" t="s">
        <v>156</v>
      </c>
      <c r="AF140" s="3" t="s">
        <v>156</v>
      </c>
      <c r="AH140" s="3" t="str">
        <f t="shared" si="1"/>
        <v>#REF!</v>
      </c>
      <c r="AI140" s="3" t="str">
        <f t="shared" si="2"/>
        <v>#REF!</v>
      </c>
    </row>
    <row r="141" ht="15.75" customHeight="1">
      <c r="A141" s="28">
        <v>139.0</v>
      </c>
      <c r="B141" s="27" t="s">
        <v>207</v>
      </c>
      <c r="C141" s="27">
        <v>133.6</v>
      </c>
      <c r="D141" s="27">
        <v>11.2</v>
      </c>
      <c r="E141" s="27">
        <v>126.2</v>
      </c>
      <c r="F141" s="27">
        <v>8.4</v>
      </c>
      <c r="G141" s="27">
        <v>134.8</v>
      </c>
      <c r="H141" s="27">
        <v>11.0</v>
      </c>
      <c r="I141" s="31">
        <v>10000.0</v>
      </c>
      <c r="J141" s="31">
        <v>10000.0</v>
      </c>
      <c r="K141" s="27">
        <v>167.6</v>
      </c>
      <c r="L141" s="27">
        <v>15.4</v>
      </c>
      <c r="M141" s="27">
        <v>161.0</v>
      </c>
      <c r="N141" s="27">
        <v>15.9</v>
      </c>
      <c r="O141" s="31">
        <v>10000.0</v>
      </c>
      <c r="P141" s="22">
        <v>10000.0</v>
      </c>
      <c r="Q141" s="22">
        <v>10000.0</v>
      </c>
      <c r="R141" s="22">
        <v>10000.0</v>
      </c>
      <c r="S141" s="24">
        <v>132.5</v>
      </c>
      <c r="T141" s="24">
        <v>5.8</v>
      </c>
      <c r="U141" s="24">
        <v>130.1</v>
      </c>
      <c r="V141" s="24">
        <v>10.6</v>
      </c>
      <c r="W141" s="24">
        <v>131.5</v>
      </c>
      <c r="X141" s="24">
        <v>16.8</v>
      </c>
      <c r="Y141" s="22">
        <v>10000.0</v>
      </c>
      <c r="Z141" s="22">
        <v>10000.0</v>
      </c>
      <c r="AA141" s="24">
        <v>141.0</v>
      </c>
      <c r="AB141" s="24">
        <v>15.5</v>
      </c>
      <c r="AC141" s="22">
        <v>10000.0</v>
      </c>
      <c r="AD141" s="22">
        <v>10000.0</v>
      </c>
      <c r="AE141" s="24" t="s">
        <v>207</v>
      </c>
      <c r="AF141" s="3" t="s">
        <v>207</v>
      </c>
      <c r="AH141" s="3" t="str">
        <f t="shared" si="1"/>
        <v>#REF!</v>
      </c>
      <c r="AI141" s="3" t="str">
        <f t="shared" si="2"/>
        <v>#REF!</v>
      </c>
    </row>
    <row r="142" ht="15.75" customHeight="1">
      <c r="A142" s="28">
        <v>140.0</v>
      </c>
      <c r="B142" s="27" t="s">
        <v>1637</v>
      </c>
      <c r="C142" s="27">
        <v>133.8</v>
      </c>
      <c r="D142" s="27">
        <v>6.4</v>
      </c>
      <c r="E142" s="27">
        <v>132.8</v>
      </c>
      <c r="F142" s="27">
        <v>9.0</v>
      </c>
      <c r="G142" s="27">
        <v>122.6</v>
      </c>
      <c r="H142" s="27">
        <v>7.6</v>
      </c>
      <c r="I142" s="27">
        <v>105.2</v>
      </c>
      <c r="J142" s="27">
        <v>6.0</v>
      </c>
      <c r="K142" s="27">
        <v>131.3</v>
      </c>
      <c r="L142" s="27">
        <v>7.6</v>
      </c>
      <c r="M142" s="27">
        <v>128.4</v>
      </c>
      <c r="N142" s="27">
        <v>7.2</v>
      </c>
      <c r="O142" s="27">
        <v>120.1</v>
      </c>
      <c r="P142" s="24">
        <v>10.7</v>
      </c>
      <c r="Q142" s="24">
        <v>100.9</v>
      </c>
      <c r="R142" s="24">
        <v>16.1</v>
      </c>
      <c r="S142" s="24">
        <v>147.0</v>
      </c>
      <c r="T142" s="24">
        <v>4.9</v>
      </c>
      <c r="U142" s="24">
        <v>139.0</v>
      </c>
      <c r="V142" s="24">
        <v>9.8</v>
      </c>
      <c r="W142" s="24">
        <v>130.8</v>
      </c>
      <c r="X142" s="24">
        <v>6.1</v>
      </c>
      <c r="Y142" s="24">
        <v>104.2</v>
      </c>
      <c r="Z142" s="24">
        <v>9.5</v>
      </c>
      <c r="AA142" s="24">
        <v>145.3</v>
      </c>
      <c r="AB142" s="24">
        <v>7.8</v>
      </c>
      <c r="AC142" s="24">
        <v>130.4</v>
      </c>
      <c r="AD142" s="24">
        <v>9.9</v>
      </c>
      <c r="AE142" s="24" t="s">
        <v>83</v>
      </c>
      <c r="AF142" s="3" t="s">
        <v>236</v>
      </c>
      <c r="AH142" s="3" t="str">
        <f t="shared" si="1"/>
        <v>#REF!</v>
      </c>
      <c r="AI142" s="3" t="str">
        <f t="shared" si="2"/>
        <v>#REF!</v>
      </c>
    </row>
    <row r="143" ht="15.75" customHeight="1">
      <c r="A143" s="28">
        <v>141.0</v>
      </c>
      <c r="B143" s="27" t="s">
        <v>233</v>
      </c>
      <c r="C143" s="27">
        <v>136.1</v>
      </c>
      <c r="D143" s="27">
        <v>10.9</v>
      </c>
      <c r="E143" s="27">
        <v>153.5</v>
      </c>
      <c r="F143" s="27">
        <v>11.7</v>
      </c>
      <c r="G143" s="27">
        <v>137.7</v>
      </c>
      <c r="H143" s="27">
        <v>9.1</v>
      </c>
      <c r="I143" s="31">
        <v>10000.0</v>
      </c>
      <c r="J143" s="31">
        <v>10000.0</v>
      </c>
      <c r="K143" s="27">
        <v>176.5</v>
      </c>
      <c r="L143" s="27">
        <v>17.9</v>
      </c>
      <c r="M143" s="27">
        <v>164.1</v>
      </c>
      <c r="N143" s="27">
        <v>14.0</v>
      </c>
      <c r="O143" s="27">
        <v>139.4</v>
      </c>
      <c r="P143" s="24">
        <v>11.0</v>
      </c>
      <c r="Q143" s="22">
        <v>10000.0</v>
      </c>
      <c r="R143" s="22">
        <v>10000.0</v>
      </c>
      <c r="S143" s="24">
        <v>179.0</v>
      </c>
      <c r="T143" s="24">
        <v>15.7</v>
      </c>
      <c r="U143" s="24">
        <v>160.2</v>
      </c>
      <c r="V143" s="24">
        <v>15.2</v>
      </c>
      <c r="W143" s="22">
        <v>10000.0</v>
      </c>
      <c r="X143" s="22">
        <v>10000.0</v>
      </c>
      <c r="Y143" s="22">
        <v>10000.0</v>
      </c>
      <c r="Z143" s="22">
        <v>10000.0</v>
      </c>
      <c r="AA143" s="24">
        <v>156.2</v>
      </c>
      <c r="AB143" s="24">
        <v>16.2</v>
      </c>
      <c r="AC143" s="22">
        <v>10000.0</v>
      </c>
      <c r="AD143" s="22">
        <v>10000.0</v>
      </c>
      <c r="AE143" s="24" t="s">
        <v>1638</v>
      </c>
      <c r="AF143" s="3" t="s">
        <v>233</v>
      </c>
      <c r="AH143" s="3" t="str">
        <f t="shared" si="1"/>
        <v>#REF!</v>
      </c>
      <c r="AI143" s="3" t="str">
        <f t="shared" si="2"/>
        <v>#REF!</v>
      </c>
    </row>
    <row r="144" ht="15.75" customHeight="1">
      <c r="A144" s="28">
        <v>142.0</v>
      </c>
      <c r="B144" s="27" t="s">
        <v>218</v>
      </c>
      <c r="C144" s="27">
        <v>137.1</v>
      </c>
      <c r="D144" s="27">
        <v>14.9</v>
      </c>
      <c r="E144" s="27">
        <v>132.8</v>
      </c>
      <c r="F144" s="27">
        <v>8.3</v>
      </c>
      <c r="G144" s="27">
        <v>131.7</v>
      </c>
      <c r="H144" s="27">
        <v>12.9</v>
      </c>
      <c r="I144" s="31">
        <v>10000.0</v>
      </c>
      <c r="J144" s="31">
        <v>10000.0</v>
      </c>
      <c r="K144" s="27">
        <v>149.1</v>
      </c>
      <c r="L144" s="27">
        <v>10.9</v>
      </c>
      <c r="M144" s="27">
        <v>146.4</v>
      </c>
      <c r="N144" s="27">
        <v>15.9</v>
      </c>
      <c r="O144" s="27">
        <v>136.8</v>
      </c>
      <c r="P144" s="24">
        <v>14.3</v>
      </c>
      <c r="Q144" s="22">
        <v>10000.0</v>
      </c>
      <c r="R144" s="22">
        <v>10000.0</v>
      </c>
      <c r="S144" s="24">
        <v>132.9</v>
      </c>
      <c r="T144" s="24">
        <v>4.7</v>
      </c>
      <c r="U144" s="24">
        <v>130.9</v>
      </c>
      <c r="V144" s="24">
        <v>9.2</v>
      </c>
      <c r="W144" s="24">
        <v>136.0</v>
      </c>
      <c r="X144" s="24">
        <v>11.0</v>
      </c>
      <c r="Y144" s="24">
        <v>113.2</v>
      </c>
      <c r="Z144" s="24">
        <v>3.9</v>
      </c>
      <c r="AA144" s="24">
        <v>151.8</v>
      </c>
      <c r="AB144" s="24">
        <v>15.8</v>
      </c>
      <c r="AC144" s="22">
        <v>10000.0</v>
      </c>
      <c r="AD144" s="22">
        <v>10000.0</v>
      </c>
      <c r="AE144" s="24" t="s">
        <v>218</v>
      </c>
      <c r="AF144" s="3" t="s">
        <v>218</v>
      </c>
      <c r="AH144" s="3" t="str">
        <f t="shared" si="1"/>
        <v>#REF!</v>
      </c>
      <c r="AI144" s="3" t="str">
        <f t="shared" si="2"/>
        <v>#REF!</v>
      </c>
    </row>
    <row r="145" ht="15.75" customHeight="1">
      <c r="A145" s="28">
        <v>143.0</v>
      </c>
      <c r="B145" s="27" t="s">
        <v>223</v>
      </c>
      <c r="C145" s="27">
        <v>137.5</v>
      </c>
      <c r="D145" s="27">
        <v>13.0</v>
      </c>
      <c r="E145" s="27">
        <v>128.7</v>
      </c>
      <c r="F145" s="27">
        <v>9.1</v>
      </c>
      <c r="G145" s="27">
        <v>134.5</v>
      </c>
      <c r="H145" s="27">
        <v>10.3</v>
      </c>
      <c r="I145" s="27">
        <v>109.3</v>
      </c>
      <c r="J145" s="27">
        <v>7.7</v>
      </c>
      <c r="K145" s="27">
        <v>117.3</v>
      </c>
      <c r="L145" s="27">
        <v>10.6</v>
      </c>
      <c r="M145" s="27">
        <v>119.8</v>
      </c>
      <c r="N145" s="27">
        <v>8.6</v>
      </c>
      <c r="O145" s="27">
        <v>117.7</v>
      </c>
      <c r="P145" s="24">
        <v>11.8</v>
      </c>
      <c r="Q145" s="24">
        <v>106.1</v>
      </c>
      <c r="R145" s="24">
        <v>10.4</v>
      </c>
      <c r="S145" s="24">
        <v>113.0</v>
      </c>
      <c r="T145" s="24">
        <v>8.8</v>
      </c>
      <c r="U145" s="24">
        <v>114.3</v>
      </c>
      <c r="V145" s="24">
        <v>6.4</v>
      </c>
      <c r="W145" s="24">
        <v>114.6</v>
      </c>
      <c r="X145" s="24">
        <v>7.5</v>
      </c>
      <c r="Y145" s="22">
        <v>10000.0</v>
      </c>
      <c r="Z145" s="22">
        <v>10000.0</v>
      </c>
      <c r="AA145" s="24">
        <v>132.0</v>
      </c>
      <c r="AB145" s="24">
        <v>20.2</v>
      </c>
      <c r="AC145" s="24">
        <v>130.1</v>
      </c>
      <c r="AD145" s="24">
        <v>13.9</v>
      </c>
      <c r="AE145" s="24" t="s">
        <v>223</v>
      </c>
      <c r="AF145" s="3" t="s">
        <v>223</v>
      </c>
      <c r="AH145" s="3" t="str">
        <f t="shared" si="1"/>
        <v>#REF!</v>
      </c>
      <c r="AI145" s="3" t="str">
        <f t="shared" si="2"/>
        <v>#REF!</v>
      </c>
    </row>
    <row r="146" ht="15.75" customHeight="1">
      <c r="A146" s="28">
        <v>144.0</v>
      </c>
      <c r="B146" s="27" t="s">
        <v>230</v>
      </c>
      <c r="C146" s="27">
        <v>137.9</v>
      </c>
      <c r="D146" s="27">
        <v>16.7</v>
      </c>
      <c r="E146" s="27">
        <v>160.4</v>
      </c>
      <c r="F146" s="27">
        <v>14.2</v>
      </c>
      <c r="G146" s="27">
        <v>136.9</v>
      </c>
      <c r="H146" s="27">
        <v>12.4</v>
      </c>
      <c r="I146" s="27">
        <v>103.6</v>
      </c>
      <c r="J146" s="27">
        <v>12.3</v>
      </c>
      <c r="K146" s="27">
        <v>153.3</v>
      </c>
      <c r="L146" s="27">
        <v>13.8</v>
      </c>
      <c r="M146" s="27">
        <v>148.0</v>
      </c>
      <c r="N146" s="27">
        <v>12.6</v>
      </c>
      <c r="O146" s="27">
        <v>130.7</v>
      </c>
      <c r="P146" s="24">
        <v>15.4</v>
      </c>
      <c r="Q146" s="22">
        <v>10000.0</v>
      </c>
      <c r="R146" s="22">
        <v>10000.0</v>
      </c>
      <c r="S146" s="24">
        <v>162.4</v>
      </c>
      <c r="T146" s="24">
        <v>5.5</v>
      </c>
      <c r="U146" s="24">
        <v>159.4</v>
      </c>
      <c r="V146" s="24">
        <v>14.7</v>
      </c>
      <c r="W146" s="22">
        <v>10000.0</v>
      </c>
      <c r="X146" s="22">
        <v>10000.0</v>
      </c>
      <c r="Y146" s="22">
        <v>10000.0</v>
      </c>
      <c r="Z146" s="22">
        <v>10000.0</v>
      </c>
      <c r="AA146" s="24">
        <v>93.9</v>
      </c>
      <c r="AB146" s="24">
        <v>11.8</v>
      </c>
      <c r="AC146" s="24">
        <v>93.2</v>
      </c>
      <c r="AD146" s="24">
        <v>12.7</v>
      </c>
      <c r="AE146" s="24" t="s">
        <v>230</v>
      </c>
      <c r="AF146" s="3" t="s">
        <v>230</v>
      </c>
      <c r="AH146" s="3" t="str">
        <f t="shared" si="1"/>
        <v>#REF!</v>
      </c>
      <c r="AI146" s="3" t="str">
        <f t="shared" si="2"/>
        <v>#REF!</v>
      </c>
    </row>
    <row r="147" ht="15.75" customHeight="1">
      <c r="A147" s="28">
        <v>145.0</v>
      </c>
      <c r="B147" s="27" t="s">
        <v>204</v>
      </c>
      <c r="C147" s="27">
        <v>139.9</v>
      </c>
      <c r="D147" s="27">
        <v>8.5</v>
      </c>
      <c r="E147" s="27">
        <v>142.2</v>
      </c>
      <c r="F147" s="27">
        <v>11.3</v>
      </c>
      <c r="G147" s="27">
        <v>135.7</v>
      </c>
      <c r="H147" s="27">
        <v>11.4</v>
      </c>
      <c r="I147" s="27">
        <v>106.8</v>
      </c>
      <c r="J147" s="27">
        <v>11.5</v>
      </c>
      <c r="K147" s="27">
        <v>166.4</v>
      </c>
      <c r="L147" s="27">
        <v>17.7</v>
      </c>
      <c r="M147" s="27">
        <v>159.0</v>
      </c>
      <c r="N147" s="27">
        <v>14.6</v>
      </c>
      <c r="O147" s="27">
        <v>131.0</v>
      </c>
      <c r="P147" s="24">
        <v>12.0</v>
      </c>
      <c r="Q147" s="22">
        <v>10000.0</v>
      </c>
      <c r="R147" s="22">
        <v>10000.0</v>
      </c>
      <c r="S147" s="24">
        <v>157.9</v>
      </c>
      <c r="T147" s="24">
        <v>10.7</v>
      </c>
      <c r="U147" s="24">
        <v>158.1</v>
      </c>
      <c r="V147" s="24">
        <v>15.1</v>
      </c>
      <c r="W147" s="24">
        <v>130.5</v>
      </c>
      <c r="X147" s="24">
        <v>12.6</v>
      </c>
      <c r="Y147" s="22">
        <v>10000.0</v>
      </c>
      <c r="Z147" s="22">
        <v>10000.0</v>
      </c>
      <c r="AA147" s="24">
        <v>127.4</v>
      </c>
      <c r="AB147" s="24">
        <v>17.4</v>
      </c>
      <c r="AC147" s="24">
        <v>124.4</v>
      </c>
      <c r="AD147" s="24">
        <v>18.3</v>
      </c>
      <c r="AE147" s="24" t="s">
        <v>204</v>
      </c>
      <c r="AF147" s="3" t="s">
        <v>204</v>
      </c>
      <c r="AH147" s="3" t="str">
        <f t="shared" si="1"/>
        <v>#REF!</v>
      </c>
      <c r="AI147" s="3" t="str">
        <f t="shared" si="2"/>
        <v>#REF!</v>
      </c>
    </row>
    <row r="148" ht="15.75" customHeight="1">
      <c r="A148" s="28">
        <v>146.0</v>
      </c>
      <c r="B148" s="27" t="s">
        <v>194</v>
      </c>
      <c r="C148" s="27">
        <v>140.9</v>
      </c>
      <c r="D148" s="27">
        <v>10.9</v>
      </c>
      <c r="E148" s="27">
        <v>145.6</v>
      </c>
      <c r="F148" s="27">
        <v>16.6</v>
      </c>
      <c r="G148" s="27">
        <v>131.2</v>
      </c>
      <c r="H148" s="27">
        <v>13.5</v>
      </c>
      <c r="I148" s="31">
        <v>10000.0</v>
      </c>
      <c r="J148" s="31">
        <v>10000.0</v>
      </c>
      <c r="K148" s="27">
        <v>136.0</v>
      </c>
      <c r="L148" s="27">
        <v>8.6</v>
      </c>
      <c r="M148" s="27">
        <v>141.4</v>
      </c>
      <c r="N148" s="27">
        <v>11.3</v>
      </c>
      <c r="O148" s="27">
        <v>135.2</v>
      </c>
      <c r="P148" s="24">
        <v>12.0</v>
      </c>
      <c r="Q148" s="22">
        <v>10000.0</v>
      </c>
      <c r="R148" s="22">
        <v>10000.0</v>
      </c>
      <c r="S148" s="24">
        <v>146.0</v>
      </c>
      <c r="T148" s="24">
        <v>6.6</v>
      </c>
      <c r="U148" s="24">
        <v>151.2</v>
      </c>
      <c r="V148" s="24">
        <v>13.0</v>
      </c>
      <c r="W148" s="22">
        <v>10000.0</v>
      </c>
      <c r="X148" s="22">
        <v>10000.0</v>
      </c>
      <c r="Y148" s="22">
        <v>10000.0</v>
      </c>
      <c r="Z148" s="22">
        <v>10000.0</v>
      </c>
      <c r="AA148" s="24">
        <v>155.2</v>
      </c>
      <c r="AB148" s="24">
        <v>12.6</v>
      </c>
      <c r="AC148" s="24">
        <v>137.2</v>
      </c>
      <c r="AD148" s="24">
        <v>11.8</v>
      </c>
      <c r="AE148" s="24" t="s">
        <v>194</v>
      </c>
      <c r="AF148" s="3" t="s">
        <v>194</v>
      </c>
      <c r="AH148" s="3" t="str">
        <f t="shared" si="1"/>
        <v>#REF!</v>
      </c>
      <c r="AI148" s="3" t="str">
        <f t="shared" si="2"/>
        <v>#REF!</v>
      </c>
    </row>
    <row r="149" ht="15.75" customHeight="1">
      <c r="A149" s="28">
        <v>147.0</v>
      </c>
      <c r="B149" s="27" t="s">
        <v>725</v>
      </c>
      <c r="C149" s="27">
        <v>141.6</v>
      </c>
      <c r="D149" s="27">
        <v>13.2</v>
      </c>
      <c r="E149" s="27">
        <v>139.3</v>
      </c>
      <c r="F149" s="27">
        <v>11.8</v>
      </c>
      <c r="G149" s="27">
        <v>135.1</v>
      </c>
      <c r="H149" s="27">
        <v>12.3</v>
      </c>
      <c r="I149" s="31">
        <v>10000.0</v>
      </c>
      <c r="J149" s="31">
        <v>10000.0</v>
      </c>
      <c r="K149" s="27">
        <v>161.7</v>
      </c>
      <c r="L149" s="27">
        <v>29.8</v>
      </c>
      <c r="M149" s="27">
        <v>159.9</v>
      </c>
      <c r="N149" s="27">
        <v>13.6</v>
      </c>
      <c r="O149" s="31">
        <v>10000.0</v>
      </c>
      <c r="P149" s="22">
        <v>10000.0</v>
      </c>
      <c r="Q149" s="22">
        <v>10000.0</v>
      </c>
      <c r="R149" s="22">
        <v>10000.0</v>
      </c>
      <c r="S149" s="22">
        <v>10000.0</v>
      </c>
      <c r="T149" s="22">
        <v>10000.0</v>
      </c>
      <c r="U149" s="24">
        <v>149.7</v>
      </c>
      <c r="V149" s="24">
        <v>10.7</v>
      </c>
      <c r="W149" s="22">
        <v>10000.0</v>
      </c>
      <c r="X149" s="22">
        <v>10000.0</v>
      </c>
      <c r="Y149" s="22">
        <v>10000.0</v>
      </c>
      <c r="Z149" s="22">
        <v>10000.0</v>
      </c>
      <c r="AA149" s="22">
        <v>10000.0</v>
      </c>
      <c r="AB149" s="22">
        <v>10000.0</v>
      </c>
      <c r="AC149" s="22">
        <v>10000.0</v>
      </c>
      <c r="AD149" s="22">
        <v>10000.0</v>
      </c>
      <c r="AE149" s="24" t="s">
        <v>240</v>
      </c>
      <c r="AF149" s="3" t="s">
        <v>240</v>
      </c>
      <c r="AH149" s="3" t="str">
        <f t="shared" si="1"/>
        <v>#REF!</v>
      </c>
      <c r="AI149" s="3" t="str">
        <f t="shared" si="2"/>
        <v>#REF!</v>
      </c>
    </row>
    <row r="150" ht="15.75" customHeight="1">
      <c r="A150" s="28">
        <v>148.0</v>
      </c>
      <c r="B150" s="27" t="s">
        <v>247</v>
      </c>
      <c r="C150" s="27">
        <v>142.9</v>
      </c>
      <c r="D150" s="27">
        <v>17.4</v>
      </c>
      <c r="E150" s="27">
        <v>154.5</v>
      </c>
      <c r="F150" s="27">
        <v>15.3</v>
      </c>
      <c r="G150" s="27">
        <v>139.0</v>
      </c>
      <c r="H150" s="27">
        <v>12.8</v>
      </c>
      <c r="I150" s="31">
        <v>10000.0</v>
      </c>
      <c r="J150" s="31">
        <v>10000.0</v>
      </c>
      <c r="K150" s="27">
        <v>143.0</v>
      </c>
      <c r="L150" s="27">
        <v>11.2</v>
      </c>
      <c r="M150" s="27">
        <v>152.1</v>
      </c>
      <c r="N150" s="27">
        <v>15.9</v>
      </c>
      <c r="O150" s="27">
        <v>136.8</v>
      </c>
      <c r="P150" s="24">
        <v>15.4</v>
      </c>
      <c r="Q150" s="22">
        <v>10000.0</v>
      </c>
      <c r="R150" s="22">
        <v>10000.0</v>
      </c>
      <c r="S150" s="24">
        <v>184.7</v>
      </c>
      <c r="T150" s="24">
        <v>20.8</v>
      </c>
      <c r="U150" s="24">
        <v>160.0</v>
      </c>
      <c r="V150" s="24">
        <v>13.9</v>
      </c>
      <c r="W150" s="22">
        <v>10000.0</v>
      </c>
      <c r="X150" s="22">
        <v>10000.0</v>
      </c>
      <c r="Y150" s="22">
        <v>10000.0</v>
      </c>
      <c r="Z150" s="22">
        <v>10000.0</v>
      </c>
      <c r="AA150" s="24">
        <v>160.6</v>
      </c>
      <c r="AB150" s="24">
        <v>13.3</v>
      </c>
      <c r="AC150" s="22">
        <v>10000.0</v>
      </c>
      <c r="AD150" s="22">
        <v>10000.0</v>
      </c>
      <c r="AE150" s="24" t="s">
        <v>247</v>
      </c>
      <c r="AF150" s="3" t="s">
        <v>247</v>
      </c>
      <c r="AH150" s="3" t="str">
        <f t="shared" si="1"/>
        <v>#REF!</v>
      </c>
      <c r="AI150" s="3" t="str">
        <f t="shared" si="2"/>
        <v>#REF!</v>
      </c>
    </row>
    <row r="151" ht="15.75" customHeight="1">
      <c r="A151" s="28">
        <v>149.0</v>
      </c>
      <c r="B151" s="27" t="s">
        <v>213</v>
      </c>
      <c r="C151" s="27">
        <v>143.3</v>
      </c>
      <c r="D151" s="27">
        <v>20.3</v>
      </c>
      <c r="E151" s="27">
        <v>122.3</v>
      </c>
      <c r="F151" s="27">
        <v>8.0</v>
      </c>
      <c r="G151" s="27">
        <v>132.3</v>
      </c>
      <c r="H151" s="27">
        <v>13.3</v>
      </c>
      <c r="I151" s="31">
        <v>10000.0</v>
      </c>
      <c r="J151" s="31">
        <v>10000.0</v>
      </c>
      <c r="K151" s="27">
        <v>184.6</v>
      </c>
      <c r="L151" s="27">
        <v>15.4</v>
      </c>
      <c r="M151" s="27">
        <v>155.8</v>
      </c>
      <c r="N151" s="27">
        <v>19.7</v>
      </c>
      <c r="O151" s="31">
        <v>10000.0</v>
      </c>
      <c r="P151" s="22">
        <v>10000.0</v>
      </c>
      <c r="Q151" s="22">
        <v>10000.0</v>
      </c>
      <c r="R151" s="22">
        <v>10000.0</v>
      </c>
      <c r="S151" s="24">
        <v>172.0</v>
      </c>
      <c r="T151" s="24">
        <v>20.1</v>
      </c>
      <c r="U151" s="24">
        <v>157.9</v>
      </c>
      <c r="V151" s="24">
        <v>15.5</v>
      </c>
      <c r="W151" s="24">
        <v>138.9</v>
      </c>
      <c r="X151" s="24">
        <v>5.9</v>
      </c>
      <c r="Y151" s="22">
        <v>10000.0</v>
      </c>
      <c r="Z151" s="22">
        <v>10000.0</v>
      </c>
      <c r="AA151" s="22">
        <v>10000.0</v>
      </c>
      <c r="AB151" s="22">
        <v>10000.0</v>
      </c>
      <c r="AC151" s="22">
        <v>10000.0</v>
      </c>
      <c r="AD151" s="22">
        <v>10000.0</v>
      </c>
      <c r="AE151" s="24" t="s">
        <v>213</v>
      </c>
      <c r="AF151" s="3" t="s">
        <v>213</v>
      </c>
      <c r="AH151" s="3" t="str">
        <f t="shared" si="1"/>
        <v>#REF!</v>
      </c>
      <c r="AI151" s="3" t="str">
        <f t="shared" si="2"/>
        <v>#REF!</v>
      </c>
    </row>
    <row r="152" ht="15.75" customHeight="1">
      <c r="A152" s="28">
        <v>150.0</v>
      </c>
      <c r="B152" s="27" t="s">
        <v>181</v>
      </c>
      <c r="C152" s="27">
        <v>143.5</v>
      </c>
      <c r="D152" s="27">
        <v>17.6</v>
      </c>
      <c r="E152" s="27">
        <v>149.7</v>
      </c>
      <c r="F152" s="27">
        <v>16.9</v>
      </c>
      <c r="G152" s="27">
        <v>131.3</v>
      </c>
      <c r="H152" s="27">
        <v>14.0</v>
      </c>
      <c r="I152" s="31">
        <v>10000.0</v>
      </c>
      <c r="J152" s="31">
        <v>10000.0</v>
      </c>
      <c r="K152" s="27">
        <v>137.2</v>
      </c>
      <c r="L152" s="27">
        <v>14.5</v>
      </c>
      <c r="M152" s="27">
        <v>139.6</v>
      </c>
      <c r="N152" s="27">
        <v>17.4</v>
      </c>
      <c r="O152" s="27">
        <v>130.5</v>
      </c>
      <c r="P152" s="24">
        <v>14.2</v>
      </c>
      <c r="Q152" s="22">
        <v>10000.0</v>
      </c>
      <c r="R152" s="22">
        <v>10000.0</v>
      </c>
      <c r="S152" s="24">
        <v>103.8</v>
      </c>
      <c r="T152" s="24">
        <v>13.5</v>
      </c>
      <c r="U152" s="24">
        <v>109.5</v>
      </c>
      <c r="V152" s="24">
        <v>10.6</v>
      </c>
      <c r="W152" s="24">
        <v>108.7</v>
      </c>
      <c r="X152" s="24">
        <v>9.1</v>
      </c>
      <c r="Y152" s="24">
        <v>109.9</v>
      </c>
      <c r="Z152" s="24">
        <v>7.8</v>
      </c>
      <c r="AA152" s="24">
        <v>149.2</v>
      </c>
      <c r="AB152" s="24">
        <v>18.7</v>
      </c>
      <c r="AC152" s="24">
        <v>128.5</v>
      </c>
      <c r="AD152" s="24">
        <v>18.9</v>
      </c>
      <c r="AE152" s="24" t="s">
        <v>181</v>
      </c>
      <c r="AF152" s="3" t="s">
        <v>181</v>
      </c>
      <c r="AH152" s="3" t="str">
        <f t="shared" si="1"/>
        <v>#REF!</v>
      </c>
      <c r="AI152" s="3" t="str">
        <f t="shared" si="2"/>
        <v>#REF!</v>
      </c>
    </row>
    <row r="153" ht="15.75" customHeight="1">
      <c r="A153" s="28">
        <v>151.0</v>
      </c>
      <c r="B153" s="27" t="s">
        <v>198</v>
      </c>
      <c r="C153" s="27">
        <v>144.5</v>
      </c>
      <c r="D153" s="27">
        <v>17.4</v>
      </c>
      <c r="E153" s="27">
        <v>144.0</v>
      </c>
      <c r="F153" s="27">
        <v>17.6</v>
      </c>
      <c r="G153" s="27">
        <v>133.3</v>
      </c>
      <c r="H153" s="27">
        <v>14.5</v>
      </c>
      <c r="I153" s="27">
        <v>111.3</v>
      </c>
      <c r="J153" s="27">
        <v>10.1</v>
      </c>
      <c r="K153" s="27">
        <v>146.4</v>
      </c>
      <c r="L153" s="27">
        <v>19.4</v>
      </c>
      <c r="M153" s="27">
        <v>148.8</v>
      </c>
      <c r="N153" s="27">
        <v>17.3</v>
      </c>
      <c r="O153" s="27">
        <v>131.2</v>
      </c>
      <c r="P153" s="24">
        <v>16.6</v>
      </c>
      <c r="Q153" s="24">
        <v>91.7</v>
      </c>
      <c r="R153" s="24">
        <v>30.4</v>
      </c>
      <c r="S153" s="24">
        <v>124.1</v>
      </c>
      <c r="T153" s="24">
        <v>12.9</v>
      </c>
      <c r="U153" s="24">
        <v>127.3</v>
      </c>
      <c r="V153" s="24">
        <v>11.7</v>
      </c>
      <c r="W153" s="24">
        <v>125.8</v>
      </c>
      <c r="X153" s="24">
        <v>17.3</v>
      </c>
      <c r="Y153" s="24">
        <v>113.5</v>
      </c>
      <c r="Z153" s="24">
        <v>9.1</v>
      </c>
      <c r="AA153" s="24">
        <v>109.9</v>
      </c>
      <c r="AB153" s="24">
        <v>13.7</v>
      </c>
      <c r="AC153" s="24">
        <v>110.7</v>
      </c>
      <c r="AD153" s="24">
        <v>14.2</v>
      </c>
      <c r="AE153" s="24" t="s">
        <v>1639</v>
      </c>
      <c r="AF153" s="3" t="s">
        <v>198</v>
      </c>
      <c r="AH153" s="3" t="str">
        <f t="shared" si="1"/>
        <v>#REF!</v>
      </c>
      <c r="AI153" s="3" t="str">
        <f t="shared" si="2"/>
        <v>#REF!</v>
      </c>
    </row>
    <row r="154" ht="15.75" customHeight="1">
      <c r="A154" s="28">
        <v>152.0</v>
      </c>
      <c r="B154" s="27" t="s">
        <v>1640</v>
      </c>
      <c r="C154" s="27">
        <v>144.6</v>
      </c>
      <c r="D154" s="27">
        <v>13.1</v>
      </c>
      <c r="E154" s="27">
        <v>136.9</v>
      </c>
      <c r="F154" s="27">
        <v>8.5</v>
      </c>
      <c r="G154" s="27">
        <v>131.6</v>
      </c>
      <c r="H154" s="27">
        <v>7.1</v>
      </c>
      <c r="I154" s="27">
        <v>111.3</v>
      </c>
      <c r="J154" s="27">
        <v>5.8</v>
      </c>
      <c r="K154" s="27">
        <v>146.8</v>
      </c>
      <c r="L154" s="27">
        <v>14.8</v>
      </c>
      <c r="M154" s="27">
        <v>136.5</v>
      </c>
      <c r="N154" s="27">
        <v>8.1</v>
      </c>
      <c r="O154" s="27">
        <v>131.0</v>
      </c>
      <c r="P154" s="24">
        <v>7.0</v>
      </c>
      <c r="Q154" s="24">
        <v>109.6</v>
      </c>
      <c r="R154" s="24">
        <v>9.1</v>
      </c>
      <c r="S154" s="24">
        <v>164.0</v>
      </c>
      <c r="T154" s="24">
        <v>6.2</v>
      </c>
      <c r="U154" s="24">
        <v>159.7</v>
      </c>
      <c r="V154" s="24">
        <v>10.2</v>
      </c>
      <c r="W154" s="24">
        <v>141.7</v>
      </c>
      <c r="X154" s="24">
        <v>5.5</v>
      </c>
      <c r="Y154" s="24">
        <v>116.2</v>
      </c>
      <c r="Z154" s="24">
        <v>1.3</v>
      </c>
      <c r="AA154" s="24">
        <v>170.1</v>
      </c>
      <c r="AB154" s="24">
        <v>5.4</v>
      </c>
      <c r="AC154" s="22">
        <v>10000.0</v>
      </c>
      <c r="AD154" s="22">
        <v>10000.0</v>
      </c>
      <c r="AE154" s="24" t="s">
        <v>81</v>
      </c>
      <c r="AF154" s="3" t="s">
        <v>279</v>
      </c>
      <c r="AH154" s="3" t="str">
        <f t="shared" si="1"/>
        <v>#REF!</v>
      </c>
      <c r="AI154" s="3" t="str">
        <f t="shared" si="2"/>
        <v>#REF!</v>
      </c>
    </row>
    <row r="155" ht="15.75" customHeight="1">
      <c r="A155" s="28">
        <v>153.0</v>
      </c>
      <c r="B155" s="27" t="s">
        <v>701</v>
      </c>
      <c r="C155" s="27">
        <v>145.3</v>
      </c>
      <c r="D155" s="27">
        <v>15.7</v>
      </c>
      <c r="E155" s="27">
        <v>148.4</v>
      </c>
      <c r="F155" s="27">
        <v>13.6</v>
      </c>
      <c r="G155" s="27">
        <v>134.5</v>
      </c>
      <c r="H155" s="27">
        <v>12.3</v>
      </c>
      <c r="I155" s="31">
        <v>10000.0</v>
      </c>
      <c r="J155" s="31">
        <v>10000.0</v>
      </c>
      <c r="K155" s="27">
        <v>182.0</v>
      </c>
      <c r="L155" s="27">
        <v>33.0</v>
      </c>
      <c r="M155" s="31">
        <v>10000.0</v>
      </c>
      <c r="N155" s="31">
        <v>10000.0</v>
      </c>
      <c r="O155" s="31">
        <v>10000.0</v>
      </c>
      <c r="P155" s="22">
        <v>10000.0</v>
      </c>
      <c r="Q155" s="22">
        <v>10000.0</v>
      </c>
      <c r="R155" s="22">
        <v>10000.0</v>
      </c>
      <c r="S155" s="22">
        <v>10000.0</v>
      </c>
      <c r="T155" s="22">
        <v>10000.0</v>
      </c>
      <c r="U155" s="22">
        <v>10000.0</v>
      </c>
      <c r="V155" s="22">
        <v>10000.0</v>
      </c>
      <c r="W155" s="22">
        <v>10000.0</v>
      </c>
      <c r="X155" s="22">
        <v>10000.0</v>
      </c>
      <c r="Y155" s="22">
        <v>10000.0</v>
      </c>
      <c r="Z155" s="22">
        <v>10000.0</v>
      </c>
      <c r="AA155" s="22">
        <v>10000.0</v>
      </c>
      <c r="AB155" s="22">
        <v>10000.0</v>
      </c>
      <c r="AC155" s="22">
        <v>10000.0</v>
      </c>
      <c r="AD155" s="22">
        <v>10000.0</v>
      </c>
      <c r="AE155" s="24" t="s">
        <v>701</v>
      </c>
      <c r="AF155" s="3" t="s">
        <v>266</v>
      </c>
      <c r="AH155" s="3" t="str">
        <f t="shared" si="1"/>
        <v>#REF!</v>
      </c>
      <c r="AI155" s="3" t="str">
        <f t="shared" si="2"/>
        <v>#REF!</v>
      </c>
    </row>
    <row r="156" ht="15.75" customHeight="1">
      <c r="A156" s="28">
        <v>154.0</v>
      </c>
      <c r="B156" s="27" t="s">
        <v>239</v>
      </c>
      <c r="C156" s="27">
        <v>148.0</v>
      </c>
      <c r="D156" s="27">
        <v>17.3</v>
      </c>
      <c r="E156" s="27">
        <v>142.9</v>
      </c>
      <c r="F156" s="27">
        <v>14.9</v>
      </c>
      <c r="G156" s="27">
        <v>136.5</v>
      </c>
      <c r="H156" s="27">
        <v>10.2</v>
      </c>
      <c r="I156" s="31">
        <v>10000.0</v>
      </c>
      <c r="J156" s="31">
        <v>10000.0</v>
      </c>
      <c r="K156" s="27">
        <v>184.9</v>
      </c>
      <c r="L156" s="27">
        <v>14.2</v>
      </c>
      <c r="M156" s="27">
        <v>158.4</v>
      </c>
      <c r="N156" s="27">
        <v>13.9</v>
      </c>
      <c r="O156" s="31">
        <v>10000.0</v>
      </c>
      <c r="P156" s="22">
        <v>10000.0</v>
      </c>
      <c r="Q156" s="22">
        <v>10000.0</v>
      </c>
      <c r="R156" s="22">
        <v>10000.0</v>
      </c>
      <c r="S156" s="24">
        <v>136.8</v>
      </c>
      <c r="T156" s="24">
        <v>6.9</v>
      </c>
      <c r="U156" s="24">
        <v>150.8</v>
      </c>
      <c r="V156" s="24">
        <v>13.3</v>
      </c>
      <c r="W156" s="22">
        <v>10000.0</v>
      </c>
      <c r="X156" s="22">
        <v>10000.0</v>
      </c>
      <c r="Y156" s="22">
        <v>10000.0</v>
      </c>
      <c r="Z156" s="22">
        <v>10000.0</v>
      </c>
      <c r="AA156" s="24">
        <v>140.9</v>
      </c>
      <c r="AB156" s="24">
        <v>14.6</v>
      </c>
      <c r="AC156" s="22">
        <v>10000.0</v>
      </c>
      <c r="AD156" s="22">
        <v>10000.0</v>
      </c>
      <c r="AE156" s="24" t="s">
        <v>239</v>
      </c>
      <c r="AF156" s="3" t="s">
        <v>239</v>
      </c>
      <c r="AH156" s="3" t="str">
        <f t="shared" si="1"/>
        <v>#REF!</v>
      </c>
      <c r="AI156" s="3" t="str">
        <f t="shared" si="2"/>
        <v>#REF!</v>
      </c>
    </row>
    <row r="157" ht="15.75" customHeight="1">
      <c r="A157" s="28">
        <v>155.0</v>
      </c>
      <c r="B157" s="27" t="s">
        <v>241</v>
      </c>
      <c r="C157" s="27">
        <v>148.0</v>
      </c>
      <c r="D157" s="27">
        <v>20.6</v>
      </c>
      <c r="E157" s="27">
        <v>131.2</v>
      </c>
      <c r="F157" s="27">
        <v>9.0</v>
      </c>
      <c r="G157" s="27">
        <v>135.3</v>
      </c>
      <c r="H157" s="27">
        <v>12.6</v>
      </c>
      <c r="I157" s="31">
        <v>10000.0</v>
      </c>
      <c r="J157" s="31">
        <v>10000.0</v>
      </c>
      <c r="K157" s="27">
        <v>163.8</v>
      </c>
      <c r="L157" s="27">
        <v>20.2</v>
      </c>
      <c r="M157" s="27">
        <v>158.1</v>
      </c>
      <c r="N157" s="27">
        <v>15.1</v>
      </c>
      <c r="O157" s="27">
        <v>131.7</v>
      </c>
      <c r="P157" s="24">
        <v>16.3</v>
      </c>
      <c r="Q157" s="22">
        <v>10000.0</v>
      </c>
      <c r="R157" s="22">
        <v>10000.0</v>
      </c>
      <c r="S157" s="22">
        <v>10000.0</v>
      </c>
      <c r="T157" s="22">
        <v>10000.0</v>
      </c>
      <c r="U157" s="24">
        <v>164.2</v>
      </c>
      <c r="V157" s="24">
        <v>23.6</v>
      </c>
      <c r="W157" s="22">
        <v>10000.0</v>
      </c>
      <c r="X157" s="22">
        <v>10000.0</v>
      </c>
      <c r="Y157" s="22">
        <v>10000.0</v>
      </c>
      <c r="Z157" s="22">
        <v>10000.0</v>
      </c>
      <c r="AA157" s="24">
        <v>159.7</v>
      </c>
      <c r="AB157" s="24">
        <v>15.2</v>
      </c>
      <c r="AC157" s="24">
        <v>137.7</v>
      </c>
      <c r="AD157" s="24">
        <v>10.0</v>
      </c>
      <c r="AE157" s="24" t="s">
        <v>241</v>
      </c>
      <c r="AF157" s="3" t="s">
        <v>241</v>
      </c>
      <c r="AH157" s="3" t="str">
        <f t="shared" si="1"/>
        <v>#REF!</v>
      </c>
      <c r="AI157" s="3" t="str">
        <f t="shared" si="2"/>
        <v>#REF!</v>
      </c>
    </row>
    <row r="158" ht="15.75" customHeight="1">
      <c r="A158" s="28">
        <v>156.0</v>
      </c>
      <c r="B158" s="27" t="s">
        <v>197</v>
      </c>
      <c r="C158" s="27">
        <v>148.1</v>
      </c>
      <c r="D158" s="27">
        <v>12.1</v>
      </c>
      <c r="E158" s="27">
        <v>154.0</v>
      </c>
      <c r="F158" s="27">
        <v>13.0</v>
      </c>
      <c r="G158" s="27">
        <v>138.6</v>
      </c>
      <c r="H158" s="27">
        <v>10.0</v>
      </c>
      <c r="I158" s="31">
        <v>10000.0</v>
      </c>
      <c r="J158" s="31">
        <v>10000.0</v>
      </c>
      <c r="K158" s="27">
        <v>131.2</v>
      </c>
      <c r="L158" s="27">
        <v>10.4</v>
      </c>
      <c r="M158" s="27">
        <v>132.2</v>
      </c>
      <c r="N158" s="27">
        <v>8.4</v>
      </c>
      <c r="O158" s="27">
        <v>133.2</v>
      </c>
      <c r="P158" s="24">
        <v>10.0</v>
      </c>
      <c r="Q158" s="22">
        <v>10000.0</v>
      </c>
      <c r="R158" s="22">
        <v>10000.0</v>
      </c>
      <c r="S158" s="24">
        <v>122.6</v>
      </c>
      <c r="T158" s="24">
        <v>6.7</v>
      </c>
      <c r="U158" s="24">
        <v>125.3</v>
      </c>
      <c r="V158" s="24">
        <v>8.2</v>
      </c>
      <c r="W158" s="24">
        <v>124.1</v>
      </c>
      <c r="X158" s="24">
        <v>10.1</v>
      </c>
      <c r="Y158" s="22">
        <v>10000.0</v>
      </c>
      <c r="Z158" s="22">
        <v>10000.0</v>
      </c>
      <c r="AA158" s="24">
        <v>137.0</v>
      </c>
      <c r="AB158" s="24">
        <v>7.8</v>
      </c>
      <c r="AC158" s="24">
        <v>136.0</v>
      </c>
      <c r="AD158" s="24">
        <v>12.0</v>
      </c>
      <c r="AE158" s="24" t="s">
        <v>197</v>
      </c>
      <c r="AF158" s="3" t="s">
        <v>197</v>
      </c>
      <c r="AH158" s="3" t="str">
        <f t="shared" si="1"/>
        <v>#REF!</v>
      </c>
      <c r="AI158" s="3" t="str">
        <f t="shared" si="2"/>
        <v>#REF!</v>
      </c>
    </row>
    <row r="159" ht="15.75" customHeight="1">
      <c r="A159" s="28">
        <v>157.0</v>
      </c>
      <c r="B159" s="27" t="s">
        <v>216</v>
      </c>
      <c r="C159" s="27">
        <v>148.7</v>
      </c>
      <c r="D159" s="27">
        <v>15.3</v>
      </c>
      <c r="E159" s="27">
        <v>140.8</v>
      </c>
      <c r="F159" s="27">
        <v>6.9</v>
      </c>
      <c r="G159" s="27">
        <v>136.2</v>
      </c>
      <c r="H159" s="27">
        <v>10.4</v>
      </c>
      <c r="I159" s="31">
        <v>10000.0</v>
      </c>
      <c r="J159" s="31">
        <v>10000.0</v>
      </c>
      <c r="K159" s="27">
        <v>129.2</v>
      </c>
      <c r="L159" s="27">
        <v>9.3</v>
      </c>
      <c r="M159" s="27">
        <v>132.5</v>
      </c>
      <c r="N159" s="27">
        <v>8.1</v>
      </c>
      <c r="O159" s="27">
        <v>133.2</v>
      </c>
      <c r="P159" s="24">
        <v>11.3</v>
      </c>
      <c r="Q159" s="22">
        <v>10000.0</v>
      </c>
      <c r="R159" s="22">
        <v>10000.0</v>
      </c>
      <c r="S159" s="24">
        <v>149.7</v>
      </c>
      <c r="T159" s="24">
        <v>8.3</v>
      </c>
      <c r="U159" s="24">
        <v>154.5</v>
      </c>
      <c r="V159" s="24">
        <v>12.3</v>
      </c>
      <c r="W159" s="22">
        <v>10000.0</v>
      </c>
      <c r="X159" s="22">
        <v>10000.0</v>
      </c>
      <c r="Y159" s="22">
        <v>10000.0</v>
      </c>
      <c r="Z159" s="22">
        <v>10000.0</v>
      </c>
      <c r="AA159" s="24">
        <v>130.2</v>
      </c>
      <c r="AB159" s="24">
        <v>9.7</v>
      </c>
      <c r="AC159" s="24">
        <v>134.4</v>
      </c>
      <c r="AD159" s="24">
        <v>10.4</v>
      </c>
      <c r="AE159" s="24" t="s">
        <v>216</v>
      </c>
      <c r="AF159" s="3" t="s">
        <v>216</v>
      </c>
      <c r="AH159" s="3" t="str">
        <f t="shared" si="1"/>
        <v>#REF!</v>
      </c>
      <c r="AI159" s="3" t="str">
        <f t="shared" si="2"/>
        <v>#REF!</v>
      </c>
    </row>
    <row r="160" ht="15.75" customHeight="1">
      <c r="A160" s="28">
        <v>158.0</v>
      </c>
      <c r="B160" s="27" t="s">
        <v>153</v>
      </c>
      <c r="C160" s="27">
        <v>151.8</v>
      </c>
      <c r="D160" s="27">
        <v>14.2</v>
      </c>
      <c r="E160" s="27">
        <v>158.6</v>
      </c>
      <c r="F160" s="27">
        <v>12.1</v>
      </c>
      <c r="G160" s="31">
        <v>10000.0</v>
      </c>
      <c r="H160" s="31">
        <v>10000.0</v>
      </c>
      <c r="I160" s="31">
        <v>10000.0</v>
      </c>
      <c r="J160" s="31">
        <v>10000.0</v>
      </c>
      <c r="K160" s="27">
        <v>103.4</v>
      </c>
      <c r="L160" s="27">
        <v>12.4</v>
      </c>
      <c r="M160" s="27">
        <v>109.0</v>
      </c>
      <c r="N160" s="27">
        <v>8.8</v>
      </c>
      <c r="O160" s="27">
        <v>109.1</v>
      </c>
      <c r="P160" s="24">
        <v>8.2</v>
      </c>
      <c r="Q160" s="24">
        <v>102.1</v>
      </c>
      <c r="R160" s="24">
        <v>14.8</v>
      </c>
      <c r="S160" s="24">
        <v>102.9</v>
      </c>
      <c r="T160" s="24">
        <v>7.4</v>
      </c>
      <c r="U160" s="24">
        <v>97.3</v>
      </c>
      <c r="V160" s="24">
        <v>6.3</v>
      </c>
      <c r="W160" s="24">
        <v>99.3</v>
      </c>
      <c r="X160" s="24">
        <v>6.2</v>
      </c>
      <c r="Y160" s="24">
        <v>96.8</v>
      </c>
      <c r="Z160" s="24">
        <v>3.8</v>
      </c>
      <c r="AA160" s="24">
        <v>103.7</v>
      </c>
      <c r="AB160" s="24">
        <v>9.7</v>
      </c>
      <c r="AC160" s="24">
        <v>97.3</v>
      </c>
      <c r="AD160" s="24">
        <v>9.1</v>
      </c>
      <c r="AE160" s="24" t="s">
        <v>153</v>
      </c>
      <c r="AF160" s="3" t="s">
        <v>153</v>
      </c>
      <c r="AH160" s="3" t="str">
        <f t="shared" si="1"/>
        <v>#REF!</v>
      </c>
      <c r="AI160" s="3" t="str">
        <f t="shared" si="2"/>
        <v>#REF!</v>
      </c>
    </row>
    <row r="161" ht="15.75" customHeight="1">
      <c r="A161" s="28">
        <v>159.0</v>
      </c>
      <c r="B161" s="27" t="s">
        <v>237</v>
      </c>
      <c r="C161" s="27">
        <v>152.2</v>
      </c>
      <c r="D161" s="27">
        <v>13.6</v>
      </c>
      <c r="E161" s="27">
        <v>147.5</v>
      </c>
      <c r="F161" s="27">
        <v>8.6</v>
      </c>
      <c r="G161" s="27">
        <v>123.1</v>
      </c>
      <c r="H161" s="27">
        <v>9.8</v>
      </c>
      <c r="I161" s="27">
        <v>99.6</v>
      </c>
      <c r="J161" s="27">
        <v>9.2</v>
      </c>
      <c r="K161" s="27">
        <v>138.2</v>
      </c>
      <c r="L161" s="27">
        <v>29.8</v>
      </c>
      <c r="M161" s="27">
        <v>140.7</v>
      </c>
      <c r="N161" s="27">
        <v>10.4</v>
      </c>
      <c r="O161" s="27">
        <v>123.1</v>
      </c>
      <c r="P161" s="24">
        <v>8.1</v>
      </c>
      <c r="Q161" s="24">
        <v>99.8</v>
      </c>
      <c r="R161" s="24">
        <v>8.2</v>
      </c>
      <c r="S161" s="24">
        <v>156.4</v>
      </c>
      <c r="T161" s="24">
        <v>13.8</v>
      </c>
      <c r="U161" s="24">
        <v>146.5</v>
      </c>
      <c r="V161" s="24">
        <v>8.9</v>
      </c>
      <c r="W161" s="24">
        <v>123.6</v>
      </c>
      <c r="X161" s="24">
        <v>8.2</v>
      </c>
      <c r="Y161" s="24">
        <v>101.1</v>
      </c>
      <c r="Z161" s="24">
        <v>5.7</v>
      </c>
      <c r="AA161" s="24">
        <v>147.3</v>
      </c>
      <c r="AB161" s="24">
        <v>9.6</v>
      </c>
      <c r="AC161" s="24">
        <v>124.7</v>
      </c>
      <c r="AD161" s="24">
        <v>7.6</v>
      </c>
      <c r="AE161" s="24" t="s">
        <v>237</v>
      </c>
      <c r="AF161" s="3" t="s">
        <v>237</v>
      </c>
      <c r="AH161" s="3" t="str">
        <f t="shared" si="1"/>
        <v>#REF!</v>
      </c>
      <c r="AI161" s="3" t="str">
        <f t="shared" si="2"/>
        <v>#REF!</v>
      </c>
    </row>
    <row r="162" ht="15.75" customHeight="1">
      <c r="A162" s="28">
        <v>160.0</v>
      </c>
      <c r="B162" s="27" t="s">
        <v>222</v>
      </c>
      <c r="C162" s="27">
        <v>153.6</v>
      </c>
      <c r="D162" s="27">
        <v>15.7</v>
      </c>
      <c r="E162" s="27">
        <v>150.5</v>
      </c>
      <c r="F162" s="27">
        <v>16.4</v>
      </c>
      <c r="G162" s="27">
        <v>138.0</v>
      </c>
      <c r="H162" s="27">
        <v>12.0</v>
      </c>
      <c r="I162" s="31">
        <v>10000.0</v>
      </c>
      <c r="J162" s="31">
        <v>10000.0</v>
      </c>
      <c r="K162" s="27">
        <v>131.8</v>
      </c>
      <c r="L162" s="27">
        <v>9.6</v>
      </c>
      <c r="M162" s="27">
        <v>134.0</v>
      </c>
      <c r="N162" s="27">
        <v>13.7</v>
      </c>
      <c r="O162" s="27">
        <v>130.6</v>
      </c>
      <c r="P162" s="24">
        <v>11.0</v>
      </c>
      <c r="Q162" s="22">
        <v>10000.0</v>
      </c>
      <c r="R162" s="22">
        <v>10000.0</v>
      </c>
      <c r="S162" s="24">
        <v>160.5</v>
      </c>
      <c r="T162" s="24">
        <v>9.0</v>
      </c>
      <c r="U162" s="24">
        <v>155.0</v>
      </c>
      <c r="V162" s="24">
        <v>16.4</v>
      </c>
      <c r="W162" s="22">
        <v>10000.0</v>
      </c>
      <c r="X162" s="22">
        <v>10000.0</v>
      </c>
      <c r="Y162" s="22">
        <v>10000.0</v>
      </c>
      <c r="Z162" s="22">
        <v>10000.0</v>
      </c>
      <c r="AA162" s="24">
        <v>60.8</v>
      </c>
      <c r="AB162" s="24">
        <v>10.0</v>
      </c>
      <c r="AC162" s="24">
        <v>58.0</v>
      </c>
      <c r="AD162" s="24">
        <v>8.9</v>
      </c>
      <c r="AE162" s="24" t="s">
        <v>222</v>
      </c>
      <c r="AF162" s="3" t="s">
        <v>222</v>
      </c>
      <c r="AH162" s="3" t="str">
        <f t="shared" si="1"/>
        <v>#REF!</v>
      </c>
      <c r="AI162" s="3" t="str">
        <f t="shared" si="2"/>
        <v>#REF!</v>
      </c>
    </row>
    <row r="163" ht="15.75" customHeight="1">
      <c r="A163" s="28">
        <v>161.0</v>
      </c>
      <c r="B163" s="27" t="s">
        <v>193</v>
      </c>
      <c r="C163" s="27">
        <v>154.4</v>
      </c>
      <c r="D163" s="27">
        <v>11.4</v>
      </c>
      <c r="E163" s="27">
        <v>159.2</v>
      </c>
      <c r="F163" s="27">
        <v>13.7</v>
      </c>
      <c r="G163" s="27">
        <v>136.5</v>
      </c>
      <c r="H163" s="27">
        <v>12.1</v>
      </c>
      <c r="I163" s="27">
        <v>112.6</v>
      </c>
      <c r="J163" s="27">
        <v>6.9</v>
      </c>
      <c r="K163" s="27">
        <v>138.3</v>
      </c>
      <c r="L163" s="27">
        <v>12.2</v>
      </c>
      <c r="M163" s="27">
        <v>135.7</v>
      </c>
      <c r="N163" s="27">
        <v>12.3</v>
      </c>
      <c r="O163" s="27">
        <v>132.9</v>
      </c>
      <c r="P163" s="24">
        <v>11.8</v>
      </c>
      <c r="Q163" s="22">
        <v>10000.0</v>
      </c>
      <c r="R163" s="22">
        <v>10000.0</v>
      </c>
      <c r="S163" s="24">
        <v>151.2</v>
      </c>
      <c r="T163" s="24">
        <v>12.6</v>
      </c>
      <c r="U163" s="24">
        <v>145.2</v>
      </c>
      <c r="V163" s="24">
        <v>17.6</v>
      </c>
      <c r="W163" s="24">
        <v>134.3</v>
      </c>
      <c r="X163" s="24">
        <v>10.3</v>
      </c>
      <c r="Y163" s="22">
        <v>10000.0</v>
      </c>
      <c r="Z163" s="22">
        <v>10000.0</v>
      </c>
      <c r="AA163" s="24">
        <v>96.1</v>
      </c>
      <c r="AB163" s="24">
        <v>11.1</v>
      </c>
      <c r="AC163" s="24">
        <v>95.2</v>
      </c>
      <c r="AD163" s="24">
        <v>9.9</v>
      </c>
      <c r="AE163" s="24" t="s">
        <v>193</v>
      </c>
      <c r="AF163" s="3" t="s">
        <v>193</v>
      </c>
      <c r="AH163" s="3" t="str">
        <f t="shared" si="1"/>
        <v>#REF!</v>
      </c>
      <c r="AI163" s="3" t="str">
        <f t="shared" si="2"/>
        <v>#REF!</v>
      </c>
    </row>
    <row r="164" ht="15.75" customHeight="1">
      <c r="A164" s="28">
        <v>162.0</v>
      </c>
      <c r="B164" s="27" t="s">
        <v>205</v>
      </c>
      <c r="C164" s="27">
        <v>154.8</v>
      </c>
      <c r="D164" s="27">
        <v>9.0</v>
      </c>
      <c r="E164" s="27">
        <v>160.5</v>
      </c>
      <c r="F164" s="27">
        <v>12.3</v>
      </c>
      <c r="G164" s="31">
        <v>10000.0</v>
      </c>
      <c r="H164" s="31">
        <v>10000.0</v>
      </c>
      <c r="I164" s="31">
        <v>10000.0</v>
      </c>
      <c r="J164" s="31">
        <v>10000.0</v>
      </c>
      <c r="K164" s="27">
        <v>190.7</v>
      </c>
      <c r="L164" s="27">
        <v>14.7</v>
      </c>
      <c r="M164" s="27">
        <v>158.8</v>
      </c>
      <c r="N164" s="27">
        <v>18.8</v>
      </c>
      <c r="O164" s="31">
        <v>10000.0</v>
      </c>
      <c r="P164" s="22">
        <v>10000.0</v>
      </c>
      <c r="Q164" s="22">
        <v>10000.0</v>
      </c>
      <c r="R164" s="22">
        <v>10000.0</v>
      </c>
      <c r="S164" s="24">
        <v>194.0</v>
      </c>
      <c r="T164" s="24">
        <v>19.7</v>
      </c>
      <c r="U164" s="24">
        <v>159.7</v>
      </c>
      <c r="V164" s="24">
        <v>13.7</v>
      </c>
      <c r="W164" s="22">
        <v>10000.0</v>
      </c>
      <c r="X164" s="22">
        <v>10000.0</v>
      </c>
      <c r="Y164" s="22">
        <v>10000.0</v>
      </c>
      <c r="Z164" s="22">
        <v>10000.0</v>
      </c>
      <c r="AA164" s="24">
        <v>176.7</v>
      </c>
      <c r="AB164" s="24">
        <v>2.1</v>
      </c>
      <c r="AC164" s="22">
        <v>10000.0</v>
      </c>
      <c r="AD164" s="22">
        <v>10000.0</v>
      </c>
      <c r="AE164" s="24" t="s">
        <v>205</v>
      </c>
      <c r="AF164" s="3" t="s">
        <v>205</v>
      </c>
      <c r="AH164" s="3" t="str">
        <f t="shared" si="1"/>
        <v>#REF!</v>
      </c>
      <c r="AI164" s="3" t="str">
        <f t="shared" si="2"/>
        <v>#REF!</v>
      </c>
    </row>
    <row r="165" ht="15.75" customHeight="1">
      <c r="A165" s="28">
        <v>163.0</v>
      </c>
      <c r="B165" s="27" t="s">
        <v>1641</v>
      </c>
      <c r="C165" s="27">
        <v>155.0</v>
      </c>
      <c r="D165" s="27">
        <v>13.9</v>
      </c>
      <c r="E165" s="27">
        <v>163.6</v>
      </c>
      <c r="F165" s="27">
        <v>11.0</v>
      </c>
      <c r="G165" s="27">
        <v>139.0</v>
      </c>
      <c r="H165" s="27">
        <v>7.9</v>
      </c>
      <c r="I165" s="27">
        <v>112.2</v>
      </c>
      <c r="J165" s="27">
        <v>4.5</v>
      </c>
      <c r="K165" s="27">
        <v>186.7</v>
      </c>
      <c r="L165" s="27">
        <v>15.7</v>
      </c>
      <c r="M165" s="27">
        <v>162.3</v>
      </c>
      <c r="N165" s="27">
        <v>12.0</v>
      </c>
      <c r="O165" s="27">
        <v>139.4</v>
      </c>
      <c r="P165" s="24">
        <v>8.0</v>
      </c>
      <c r="Q165" s="24">
        <v>115.1</v>
      </c>
      <c r="R165" s="24">
        <v>3.9</v>
      </c>
      <c r="S165" s="24">
        <v>152.8</v>
      </c>
      <c r="T165" s="24">
        <v>16.2</v>
      </c>
      <c r="U165" s="24">
        <v>155.2</v>
      </c>
      <c r="V165" s="24">
        <v>10.2</v>
      </c>
      <c r="W165" s="24">
        <v>139.8</v>
      </c>
      <c r="X165" s="24">
        <v>6.2</v>
      </c>
      <c r="Y165" s="24">
        <v>117.1</v>
      </c>
      <c r="Z165" s="24">
        <v>2.3</v>
      </c>
      <c r="AA165" s="24">
        <v>168.5</v>
      </c>
      <c r="AB165" s="24">
        <v>8.0</v>
      </c>
      <c r="AC165" s="24">
        <v>144.0</v>
      </c>
      <c r="AD165" s="24">
        <v>4.0</v>
      </c>
      <c r="AE165" s="24" t="s">
        <v>36</v>
      </c>
      <c r="AF165" s="3" t="s">
        <v>256</v>
      </c>
      <c r="AH165" s="3" t="str">
        <f t="shared" si="1"/>
        <v>#REF!</v>
      </c>
      <c r="AI165" s="3" t="str">
        <f t="shared" si="2"/>
        <v>#REF!</v>
      </c>
    </row>
    <row r="166" ht="15.75" customHeight="1">
      <c r="A166" s="28">
        <v>164.0</v>
      </c>
      <c r="B166" s="27" t="s">
        <v>189</v>
      </c>
      <c r="C166" s="27">
        <v>155.0</v>
      </c>
      <c r="D166" s="27">
        <v>12.0</v>
      </c>
      <c r="E166" s="27">
        <v>153.9</v>
      </c>
      <c r="F166" s="27">
        <v>13.0</v>
      </c>
      <c r="G166" s="27">
        <v>135.1</v>
      </c>
      <c r="H166" s="27">
        <v>11.2</v>
      </c>
      <c r="I166" s="31">
        <v>10000.0</v>
      </c>
      <c r="J166" s="31">
        <v>10000.0</v>
      </c>
      <c r="K166" s="27">
        <v>127.2</v>
      </c>
      <c r="L166" s="27">
        <v>9.5</v>
      </c>
      <c r="M166" s="27">
        <v>128.0</v>
      </c>
      <c r="N166" s="27">
        <v>9.3</v>
      </c>
      <c r="O166" s="27">
        <v>126.2</v>
      </c>
      <c r="P166" s="24">
        <v>13.2</v>
      </c>
      <c r="Q166" s="22">
        <v>10000.0</v>
      </c>
      <c r="R166" s="22">
        <v>10000.0</v>
      </c>
      <c r="S166" s="24">
        <v>136.2</v>
      </c>
      <c r="T166" s="24">
        <v>5.4</v>
      </c>
      <c r="U166" s="24">
        <v>131.1</v>
      </c>
      <c r="V166" s="24">
        <v>10.1</v>
      </c>
      <c r="W166" s="24">
        <v>129.0</v>
      </c>
      <c r="X166" s="24">
        <v>11.8</v>
      </c>
      <c r="Y166" s="24">
        <v>105.0</v>
      </c>
      <c r="Z166" s="24">
        <v>12.1</v>
      </c>
      <c r="AA166" s="24">
        <v>70.0</v>
      </c>
      <c r="AB166" s="24">
        <v>8.6</v>
      </c>
      <c r="AC166" s="24">
        <v>69.9</v>
      </c>
      <c r="AD166" s="24">
        <v>11.4</v>
      </c>
      <c r="AE166" s="24" t="s">
        <v>189</v>
      </c>
      <c r="AF166" s="3" t="s">
        <v>189</v>
      </c>
      <c r="AH166" s="3" t="str">
        <f t="shared" si="1"/>
        <v>#REF!</v>
      </c>
      <c r="AI166" s="3" t="str">
        <f t="shared" si="2"/>
        <v>#REF!</v>
      </c>
    </row>
    <row r="167" ht="15.75" customHeight="1">
      <c r="A167" s="28">
        <v>165.0</v>
      </c>
      <c r="B167" s="27" t="s">
        <v>231</v>
      </c>
      <c r="C167" s="27">
        <v>155.2</v>
      </c>
      <c r="D167" s="27">
        <v>12.3</v>
      </c>
      <c r="E167" s="27">
        <v>164.1</v>
      </c>
      <c r="F167" s="27">
        <v>15.0</v>
      </c>
      <c r="G167" s="27">
        <v>133.3</v>
      </c>
      <c r="H167" s="27">
        <v>12.3</v>
      </c>
      <c r="I167" s="31">
        <v>10000.0</v>
      </c>
      <c r="J167" s="31">
        <v>10000.0</v>
      </c>
      <c r="K167" s="27">
        <v>150.1</v>
      </c>
      <c r="L167" s="27">
        <v>9.4</v>
      </c>
      <c r="M167" s="27">
        <v>146.8</v>
      </c>
      <c r="N167" s="27">
        <v>13.4</v>
      </c>
      <c r="O167" s="27">
        <v>132.9</v>
      </c>
      <c r="P167" s="24">
        <v>10.8</v>
      </c>
      <c r="Q167" s="22">
        <v>10000.0</v>
      </c>
      <c r="R167" s="22">
        <v>10000.0</v>
      </c>
      <c r="S167" s="24">
        <v>157.6</v>
      </c>
      <c r="T167" s="24">
        <v>10.8</v>
      </c>
      <c r="U167" s="24">
        <v>153.9</v>
      </c>
      <c r="V167" s="24">
        <v>12.7</v>
      </c>
      <c r="W167" s="24">
        <v>143.7</v>
      </c>
      <c r="X167" s="24">
        <v>8.3</v>
      </c>
      <c r="Y167" s="22">
        <v>10000.0</v>
      </c>
      <c r="Z167" s="22">
        <v>10000.0</v>
      </c>
      <c r="AA167" s="24">
        <v>77.2</v>
      </c>
      <c r="AB167" s="24">
        <v>5.9</v>
      </c>
      <c r="AC167" s="24">
        <v>80.8</v>
      </c>
      <c r="AD167" s="24">
        <v>8.2</v>
      </c>
      <c r="AE167" s="24" t="s">
        <v>231</v>
      </c>
      <c r="AF167" s="3" t="s">
        <v>231</v>
      </c>
      <c r="AH167" s="3" t="str">
        <f t="shared" si="1"/>
        <v>#REF!</v>
      </c>
      <c r="AI167" s="3" t="str">
        <f t="shared" si="2"/>
        <v>#REF!</v>
      </c>
    </row>
    <row r="168" ht="15.75" customHeight="1">
      <c r="A168" s="28">
        <v>166.0</v>
      </c>
      <c r="B168" s="27" t="s">
        <v>196</v>
      </c>
      <c r="C168" s="27">
        <v>156.1</v>
      </c>
      <c r="D168" s="27">
        <v>17.0</v>
      </c>
      <c r="E168" s="27">
        <v>153.0</v>
      </c>
      <c r="F168" s="27">
        <v>17.7</v>
      </c>
      <c r="G168" s="27">
        <v>133.2</v>
      </c>
      <c r="H168" s="27">
        <v>13.8</v>
      </c>
      <c r="I168" s="31">
        <v>10000.0</v>
      </c>
      <c r="J168" s="31">
        <v>10000.0</v>
      </c>
      <c r="K168" s="27">
        <v>175.4</v>
      </c>
      <c r="L168" s="27">
        <v>20.2</v>
      </c>
      <c r="M168" s="27">
        <v>161.7</v>
      </c>
      <c r="N168" s="27">
        <v>17.1</v>
      </c>
      <c r="O168" s="27">
        <v>133.4</v>
      </c>
      <c r="P168" s="24">
        <v>15.6</v>
      </c>
      <c r="Q168" s="22">
        <v>10000.0</v>
      </c>
      <c r="R168" s="22">
        <v>10000.0</v>
      </c>
      <c r="S168" s="24">
        <v>136.5</v>
      </c>
      <c r="T168" s="24">
        <v>14.5</v>
      </c>
      <c r="U168" s="24">
        <v>137.8</v>
      </c>
      <c r="V168" s="24">
        <v>12.4</v>
      </c>
      <c r="W168" s="24">
        <v>133.6</v>
      </c>
      <c r="X168" s="24">
        <v>15.6</v>
      </c>
      <c r="Y168" s="24">
        <v>116.0</v>
      </c>
      <c r="Z168" s="24">
        <v>6.9</v>
      </c>
      <c r="AA168" s="24">
        <v>148.7</v>
      </c>
      <c r="AB168" s="24">
        <v>21.2</v>
      </c>
      <c r="AC168" s="24">
        <v>127.2</v>
      </c>
      <c r="AD168" s="24">
        <v>21.2</v>
      </c>
      <c r="AE168" s="24" t="s">
        <v>196</v>
      </c>
      <c r="AF168" s="3" t="s">
        <v>196</v>
      </c>
      <c r="AH168" s="3" t="str">
        <f t="shared" si="1"/>
        <v>#REF!</v>
      </c>
      <c r="AI168" s="3" t="str">
        <f t="shared" si="2"/>
        <v>#REF!</v>
      </c>
    </row>
    <row r="169" ht="15.75" customHeight="1">
      <c r="A169" s="28">
        <v>167.0</v>
      </c>
      <c r="B169" s="27" t="s">
        <v>232</v>
      </c>
      <c r="C169" s="27">
        <v>156.6</v>
      </c>
      <c r="D169" s="27">
        <v>20.0</v>
      </c>
      <c r="E169" s="27">
        <v>137.7</v>
      </c>
      <c r="F169" s="27">
        <v>7.5</v>
      </c>
      <c r="G169" s="27">
        <v>138.7</v>
      </c>
      <c r="H169" s="27">
        <v>10.8</v>
      </c>
      <c r="I169" s="31">
        <v>10000.0</v>
      </c>
      <c r="J169" s="31">
        <v>10000.0</v>
      </c>
      <c r="K169" s="27">
        <v>185.1</v>
      </c>
      <c r="L169" s="27">
        <v>26.2</v>
      </c>
      <c r="M169" s="31">
        <v>10000.0</v>
      </c>
      <c r="N169" s="31">
        <v>10000.0</v>
      </c>
      <c r="O169" s="31">
        <v>10000.0</v>
      </c>
      <c r="P169" s="22">
        <v>10000.0</v>
      </c>
      <c r="Q169" s="22">
        <v>10000.0</v>
      </c>
      <c r="R169" s="22">
        <v>10000.0</v>
      </c>
      <c r="S169" s="22">
        <v>10000.0</v>
      </c>
      <c r="T169" s="22">
        <v>10000.0</v>
      </c>
      <c r="U169" s="24">
        <v>159.8</v>
      </c>
      <c r="V169" s="24">
        <v>18.7</v>
      </c>
      <c r="W169" s="22">
        <v>10000.0</v>
      </c>
      <c r="X169" s="22">
        <v>10000.0</v>
      </c>
      <c r="Y169" s="22">
        <v>10000.0</v>
      </c>
      <c r="Z169" s="22">
        <v>10000.0</v>
      </c>
      <c r="AA169" s="22">
        <v>10000.0</v>
      </c>
      <c r="AB169" s="22">
        <v>10000.0</v>
      </c>
      <c r="AC169" s="22">
        <v>10000.0</v>
      </c>
      <c r="AD169" s="22">
        <v>10000.0</v>
      </c>
      <c r="AE169" s="24" t="s">
        <v>232</v>
      </c>
      <c r="AF169" s="3" t="s">
        <v>232</v>
      </c>
      <c r="AH169" s="3" t="str">
        <f t="shared" si="1"/>
        <v>#REF!</v>
      </c>
      <c r="AI169" s="3" t="str">
        <f t="shared" si="2"/>
        <v>#REF!</v>
      </c>
    </row>
    <row r="170" ht="15.75" customHeight="1">
      <c r="A170" s="28">
        <v>168.0</v>
      </c>
      <c r="B170" s="27" t="s">
        <v>227</v>
      </c>
      <c r="C170" s="27">
        <v>159.0</v>
      </c>
      <c r="D170" s="27">
        <v>11.4</v>
      </c>
      <c r="E170" s="27">
        <v>161.0</v>
      </c>
      <c r="F170" s="27">
        <v>12.1</v>
      </c>
      <c r="G170" s="31">
        <v>10000.0</v>
      </c>
      <c r="H170" s="31">
        <v>10000.0</v>
      </c>
      <c r="I170" s="31">
        <v>10000.0</v>
      </c>
      <c r="J170" s="31">
        <v>10000.0</v>
      </c>
      <c r="K170" s="27">
        <v>171.8</v>
      </c>
      <c r="L170" s="27">
        <v>14.0</v>
      </c>
      <c r="M170" s="27">
        <v>162.0</v>
      </c>
      <c r="N170" s="27">
        <v>13.8</v>
      </c>
      <c r="O170" s="31">
        <v>10000.0</v>
      </c>
      <c r="P170" s="22">
        <v>10000.0</v>
      </c>
      <c r="Q170" s="22">
        <v>10000.0</v>
      </c>
      <c r="R170" s="22">
        <v>10000.0</v>
      </c>
      <c r="S170" s="24">
        <v>137.6</v>
      </c>
      <c r="T170" s="24">
        <v>6.6</v>
      </c>
      <c r="U170" s="24">
        <v>136.6</v>
      </c>
      <c r="V170" s="24">
        <v>6.2</v>
      </c>
      <c r="W170" s="24">
        <v>132.0</v>
      </c>
      <c r="X170" s="24">
        <v>8.7</v>
      </c>
      <c r="Y170" s="22">
        <v>10000.0</v>
      </c>
      <c r="Z170" s="22">
        <v>10000.0</v>
      </c>
      <c r="AA170" s="24">
        <v>170.6</v>
      </c>
      <c r="AB170" s="24">
        <v>14.6</v>
      </c>
      <c r="AC170" s="22">
        <v>10000.0</v>
      </c>
      <c r="AD170" s="22">
        <v>10000.0</v>
      </c>
      <c r="AE170" s="24" t="s">
        <v>227</v>
      </c>
      <c r="AF170" s="3" t="s">
        <v>227</v>
      </c>
      <c r="AH170" s="3" t="str">
        <f t="shared" si="1"/>
        <v>#REF!</v>
      </c>
      <c r="AI170" s="3" t="str">
        <f t="shared" si="2"/>
        <v>#REF!</v>
      </c>
    </row>
    <row r="171" ht="15.75" customHeight="1">
      <c r="A171" s="28">
        <v>169.0</v>
      </c>
      <c r="B171" s="27" t="s">
        <v>234</v>
      </c>
      <c r="C171" s="27">
        <v>159.5</v>
      </c>
      <c r="D171" s="27">
        <v>12.0</v>
      </c>
      <c r="E171" s="27">
        <v>149.9</v>
      </c>
      <c r="F171" s="27">
        <v>7.7</v>
      </c>
      <c r="G171" s="27">
        <v>124.6</v>
      </c>
      <c r="H171" s="27">
        <v>9.3</v>
      </c>
      <c r="I171" s="27">
        <v>103.4</v>
      </c>
      <c r="J171" s="27">
        <v>7.0</v>
      </c>
      <c r="K171" s="27">
        <v>146.6</v>
      </c>
      <c r="L171" s="27">
        <v>30.3</v>
      </c>
      <c r="M171" s="27">
        <v>145.5</v>
      </c>
      <c r="N171" s="27">
        <v>11.6</v>
      </c>
      <c r="O171" s="27">
        <v>123.0</v>
      </c>
      <c r="P171" s="24">
        <v>10.6</v>
      </c>
      <c r="Q171" s="24">
        <v>102.2</v>
      </c>
      <c r="R171" s="24">
        <v>6.9</v>
      </c>
      <c r="S171" s="24">
        <v>163.0</v>
      </c>
      <c r="T171" s="24">
        <v>17.0</v>
      </c>
      <c r="U171" s="24">
        <v>149.7</v>
      </c>
      <c r="V171" s="24">
        <v>7.6</v>
      </c>
      <c r="W171" s="24">
        <v>126.8</v>
      </c>
      <c r="X171" s="24">
        <v>8.6</v>
      </c>
      <c r="Y171" s="24">
        <v>101.7</v>
      </c>
      <c r="Z171" s="24">
        <v>7.0</v>
      </c>
      <c r="AA171" s="24">
        <v>148.2</v>
      </c>
      <c r="AB171" s="24">
        <v>10.0</v>
      </c>
      <c r="AC171" s="24">
        <v>131.7</v>
      </c>
      <c r="AD171" s="24">
        <v>5.7</v>
      </c>
      <c r="AE171" s="24" t="s">
        <v>234</v>
      </c>
      <c r="AF171" s="3" t="s">
        <v>234</v>
      </c>
      <c r="AH171" s="3" t="str">
        <f t="shared" si="1"/>
        <v>#REF!</v>
      </c>
      <c r="AI171" s="3" t="str">
        <f t="shared" si="2"/>
        <v>#REF!</v>
      </c>
    </row>
    <row r="172" ht="15.75" customHeight="1">
      <c r="A172" s="28">
        <v>170.0</v>
      </c>
      <c r="B172" s="27" t="s">
        <v>246</v>
      </c>
      <c r="C172" s="27">
        <v>160.6</v>
      </c>
      <c r="D172" s="27">
        <v>23.6</v>
      </c>
      <c r="E172" s="31">
        <v>10000.0</v>
      </c>
      <c r="F172" s="31">
        <v>10000.0</v>
      </c>
      <c r="G172" s="31">
        <v>10000.0</v>
      </c>
      <c r="H172" s="31">
        <v>10000.0</v>
      </c>
      <c r="I172" s="31">
        <v>10000.0</v>
      </c>
      <c r="J172" s="31">
        <v>10000.0</v>
      </c>
      <c r="K172" s="27">
        <v>118.2</v>
      </c>
      <c r="L172" s="27">
        <v>6.9</v>
      </c>
      <c r="M172" s="27">
        <v>119.0</v>
      </c>
      <c r="N172" s="27">
        <v>7.9</v>
      </c>
      <c r="O172" s="27">
        <v>114.7</v>
      </c>
      <c r="P172" s="24">
        <v>9.7</v>
      </c>
      <c r="Q172" s="22">
        <v>10000.0</v>
      </c>
      <c r="R172" s="22">
        <v>10000.0</v>
      </c>
      <c r="S172" s="24">
        <v>116.8</v>
      </c>
      <c r="T172" s="24">
        <v>6.8</v>
      </c>
      <c r="U172" s="24">
        <v>120.5</v>
      </c>
      <c r="V172" s="24">
        <v>6.7</v>
      </c>
      <c r="W172" s="24">
        <v>117.8</v>
      </c>
      <c r="X172" s="24">
        <v>10.2</v>
      </c>
      <c r="Y172" s="24">
        <v>112.2</v>
      </c>
      <c r="Z172" s="24">
        <v>4.3</v>
      </c>
      <c r="AA172" s="24">
        <v>126.5</v>
      </c>
      <c r="AB172" s="24">
        <v>10.6</v>
      </c>
      <c r="AC172" s="24">
        <v>134.7</v>
      </c>
      <c r="AD172" s="24">
        <v>10.5</v>
      </c>
      <c r="AE172" s="24" t="s">
        <v>246</v>
      </c>
      <c r="AF172" s="3" t="s">
        <v>246</v>
      </c>
      <c r="AH172" s="3" t="str">
        <f t="shared" si="1"/>
        <v>#REF!</v>
      </c>
      <c r="AI172" s="3" t="str">
        <f t="shared" si="2"/>
        <v>#REF!</v>
      </c>
    </row>
    <row r="173" ht="15.75" customHeight="1">
      <c r="A173" s="28">
        <v>171.0</v>
      </c>
      <c r="B173" s="27" t="s">
        <v>212</v>
      </c>
      <c r="C173" s="27">
        <v>163.3</v>
      </c>
      <c r="D173" s="27">
        <v>13.5</v>
      </c>
      <c r="E173" s="27">
        <v>166.5</v>
      </c>
      <c r="F173" s="27">
        <v>11.7</v>
      </c>
      <c r="G173" s="31">
        <v>10000.0</v>
      </c>
      <c r="H173" s="31">
        <v>10000.0</v>
      </c>
      <c r="I173" s="31">
        <v>10000.0</v>
      </c>
      <c r="J173" s="31">
        <v>10000.0</v>
      </c>
      <c r="K173" s="27">
        <v>123.7</v>
      </c>
      <c r="L173" s="27">
        <v>11.9</v>
      </c>
      <c r="M173" s="27">
        <v>126.5</v>
      </c>
      <c r="N173" s="27">
        <v>8.1</v>
      </c>
      <c r="O173" s="27">
        <v>127.6</v>
      </c>
      <c r="P173" s="24">
        <v>11.4</v>
      </c>
      <c r="Q173" s="22">
        <v>10000.0</v>
      </c>
      <c r="R173" s="22">
        <v>10000.0</v>
      </c>
      <c r="S173" s="24">
        <v>114.1</v>
      </c>
      <c r="T173" s="24">
        <v>5.2</v>
      </c>
      <c r="U173" s="24">
        <v>112.7</v>
      </c>
      <c r="V173" s="24">
        <v>6.5</v>
      </c>
      <c r="W173" s="24">
        <v>113.8</v>
      </c>
      <c r="X173" s="24">
        <v>6.8</v>
      </c>
      <c r="Y173" s="22">
        <v>10000.0</v>
      </c>
      <c r="Z173" s="22">
        <v>10000.0</v>
      </c>
      <c r="AA173" s="24">
        <v>147.8</v>
      </c>
      <c r="AB173" s="24">
        <v>8.7</v>
      </c>
      <c r="AC173" s="24">
        <v>126.5</v>
      </c>
      <c r="AD173" s="24">
        <v>24.5</v>
      </c>
      <c r="AE173" s="24" t="s">
        <v>212</v>
      </c>
      <c r="AF173" s="3" t="s">
        <v>212</v>
      </c>
      <c r="AH173" s="3" t="str">
        <f t="shared" si="1"/>
        <v>#REF!</v>
      </c>
      <c r="AI173" s="3" t="str">
        <f t="shared" si="2"/>
        <v>#REF!</v>
      </c>
    </row>
    <row r="174" ht="15.75" customHeight="1">
      <c r="A174" s="28">
        <v>172.0</v>
      </c>
      <c r="B174" s="27" t="s">
        <v>254</v>
      </c>
      <c r="C174" s="27">
        <v>165.1</v>
      </c>
      <c r="D174" s="27">
        <v>21.2</v>
      </c>
      <c r="E174" s="27">
        <v>159.4</v>
      </c>
      <c r="F174" s="27">
        <v>15.7</v>
      </c>
      <c r="G174" s="27">
        <v>139.0</v>
      </c>
      <c r="H174" s="27">
        <v>8.2</v>
      </c>
      <c r="I174" s="31">
        <v>10000.0</v>
      </c>
      <c r="J174" s="31">
        <v>10000.0</v>
      </c>
      <c r="K174" s="27">
        <v>187.5</v>
      </c>
      <c r="L174" s="27">
        <v>19.2</v>
      </c>
      <c r="M174" s="27">
        <v>167.6</v>
      </c>
      <c r="N174" s="27">
        <v>12.8</v>
      </c>
      <c r="O174" s="27">
        <v>139.1</v>
      </c>
      <c r="P174" s="24">
        <v>10.3</v>
      </c>
      <c r="Q174" s="22">
        <v>10000.0</v>
      </c>
      <c r="R174" s="22">
        <v>10000.0</v>
      </c>
      <c r="S174" s="22">
        <v>10000.0</v>
      </c>
      <c r="T174" s="22">
        <v>10000.0</v>
      </c>
      <c r="U174" s="22">
        <v>10000.0</v>
      </c>
      <c r="V174" s="22">
        <v>10000.0</v>
      </c>
      <c r="W174" s="22">
        <v>10000.0</v>
      </c>
      <c r="X174" s="22">
        <v>10000.0</v>
      </c>
      <c r="Y174" s="22">
        <v>10000.0</v>
      </c>
      <c r="Z174" s="22">
        <v>10000.0</v>
      </c>
      <c r="AA174" s="22">
        <v>10000.0</v>
      </c>
      <c r="AB174" s="22">
        <v>10000.0</v>
      </c>
      <c r="AC174" s="22">
        <v>10000.0</v>
      </c>
      <c r="AD174" s="22">
        <v>10000.0</v>
      </c>
      <c r="AE174" s="24" t="s">
        <v>254</v>
      </c>
      <c r="AF174" s="3" t="s">
        <v>254</v>
      </c>
      <c r="AH174" s="3" t="str">
        <f t="shared" si="1"/>
        <v>#REF!</v>
      </c>
      <c r="AI174" s="3" t="str">
        <f t="shared" si="2"/>
        <v>#REF!</v>
      </c>
    </row>
    <row r="175" ht="15.75" customHeight="1">
      <c r="A175" s="28">
        <v>173.0</v>
      </c>
      <c r="B175" s="27" t="s">
        <v>1642</v>
      </c>
      <c r="C175" s="27">
        <v>165.1</v>
      </c>
      <c r="D175" s="27">
        <v>21.2</v>
      </c>
      <c r="E175" s="27">
        <v>152.9</v>
      </c>
      <c r="F175" s="27">
        <v>12.6</v>
      </c>
      <c r="G175" s="27">
        <v>135.4</v>
      </c>
      <c r="H175" s="27">
        <v>8.4</v>
      </c>
      <c r="I175" s="27">
        <v>113.9</v>
      </c>
      <c r="J175" s="27">
        <v>3.9</v>
      </c>
      <c r="K175" s="27">
        <v>191.7</v>
      </c>
      <c r="L175" s="27">
        <v>12.1</v>
      </c>
      <c r="M175" s="27">
        <v>166.2</v>
      </c>
      <c r="N175" s="27">
        <v>11.3</v>
      </c>
      <c r="O175" s="27">
        <v>141.7</v>
      </c>
      <c r="P175" s="24">
        <v>7.6</v>
      </c>
      <c r="Q175" s="22">
        <v>10000.0</v>
      </c>
      <c r="R175" s="22">
        <v>10000.0</v>
      </c>
      <c r="S175" s="24">
        <v>185.7</v>
      </c>
      <c r="T175" s="24">
        <v>18.9</v>
      </c>
      <c r="U175" s="24">
        <v>170.0</v>
      </c>
      <c r="V175" s="24">
        <v>10.5</v>
      </c>
      <c r="W175" s="24">
        <v>143.2</v>
      </c>
      <c r="X175" s="24">
        <v>4.4</v>
      </c>
      <c r="Y175" s="22">
        <v>10000.0</v>
      </c>
      <c r="Z175" s="22">
        <v>10000.0</v>
      </c>
      <c r="AA175" s="24">
        <v>170.6</v>
      </c>
      <c r="AB175" s="24">
        <v>6.5</v>
      </c>
      <c r="AC175" s="24">
        <v>143.0</v>
      </c>
      <c r="AD175" s="24">
        <v>6.1</v>
      </c>
      <c r="AE175" s="24" t="s">
        <v>58</v>
      </c>
      <c r="AF175" s="3" t="s">
        <v>318</v>
      </c>
      <c r="AH175" s="3" t="str">
        <f t="shared" si="1"/>
        <v>#REF!</v>
      </c>
      <c r="AI175" s="3" t="str">
        <f t="shared" si="2"/>
        <v>#REF!</v>
      </c>
    </row>
    <row r="176" ht="15.75" customHeight="1">
      <c r="A176" s="28">
        <v>174.0</v>
      </c>
      <c r="B176" s="27" t="s">
        <v>1481</v>
      </c>
      <c r="C176" s="27">
        <v>166.2</v>
      </c>
      <c r="D176" s="27">
        <v>19.8</v>
      </c>
      <c r="E176" s="31">
        <v>10000.0</v>
      </c>
      <c r="F176" s="31">
        <v>10000.0</v>
      </c>
      <c r="G176" s="31">
        <v>10000.0</v>
      </c>
      <c r="H176" s="31">
        <v>10000.0</v>
      </c>
      <c r="I176" s="31">
        <v>10000.0</v>
      </c>
      <c r="J176" s="31">
        <v>10000.0</v>
      </c>
      <c r="K176" s="31">
        <v>10000.0</v>
      </c>
      <c r="L176" s="31">
        <v>10000.0</v>
      </c>
      <c r="M176" s="31">
        <v>10000.0</v>
      </c>
      <c r="N176" s="31">
        <v>10000.0</v>
      </c>
      <c r="O176" s="31">
        <v>10000.0</v>
      </c>
      <c r="P176" s="22">
        <v>10000.0</v>
      </c>
      <c r="Q176" s="22">
        <v>10000.0</v>
      </c>
      <c r="R176" s="22">
        <v>10000.0</v>
      </c>
      <c r="S176" s="22">
        <v>10000.0</v>
      </c>
      <c r="T176" s="22">
        <v>10000.0</v>
      </c>
      <c r="U176" s="22">
        <v>10000.0</v>
      </c>
      <c r="V176" s="22">
        <v>10000.0</v>
      </c>
      <c r="W176" s="22">
        <v>10000.0</v>
      </c>
      <c r="X176" s="22">
        <v>10000.0</v>
      </c>
      <c r="Y176" s="22">
        <v>10000.0</v>
      </c>
      <c r="Z176" s="22">
        <v>10000.0</v>
      </c>
      <c r="AA176" s="22">
        <v>10000.0</v>
      </c>
      <c r="AB176" s="22">
        <v>10000.0</v>
      </c>
      <c r="AC176" s="22">
        <v>10000.0</v>
      </c>
      <c r="AD176" s="22">
        <v>10000.0</v>
      </c>
      <c r="AE176" s="24" t="s">
        <v>1481</v>
      </c>
      <c r="AF176" s="3" t="s">
        <v>1481</v>
      </c>
      <c r="AH176" s="3" t="str">
        <f t="shared" si="1"/>
        <v>#REF!</v>
      </c>
      <c r="AI176" s="3" t="str">
        <f t="shared" si="2"/>
        <v>#REF!</v>
      </c>
    </row>
    <row r="177" ht="15.75" customHeight="1">
      <c r="A177" s="28">
        <v>175.0</v>
      </c>
      <c r="B177" s="27" t="s">
        <v>255</v>
      </c>
      <c r="C177" s="27">
        <v>166.7</v>
      </c>
      <c r="D177" s="27">
        <v>47.7</v>
      </c>
      <c r="E177" s="31">
        <v>10000.0</v>
      </c>
      <c r="F177" s="31">
        <v>10000.0</v>
      </c>
      <c r="G177" s="31">
        <v>10000.0</v>
      </c>
      <c r="H177" s="31">
        <v>10000.0</v>
      </c>
      <c r="I177" s="31">
        <v>10000.0</v>
      </c>
      <c r="J177" s="31">
        <v>10000.0</v>
      </c>
      <c r="K177" s="27">
        <v>188.2</v>
      </c>
      <c r="L177" s="27">
        <v>15.4</v>
      </c>
      <c r="M177" s="31">
        <v>10000.0</v>
      </c>
      <c r="N177" s="31">
        <v>10000.0</v>
      </c>
      <c r="O177" s="31">
        <v>10000.0</v>
      </c>
      <c r="P177" s="22">
        <v>10000.0</v>
      </c>
      <c r="Q177" s="22">
        <v>10000.0</v>
      </c>
      <c r="R177" s="22">
        <v>10000.0</v>
      </c>
      <c r="S177" s="24">
        <v>177.3</v>
      </c>
      <c r="T177" s="24">
        <v>19.0</v>
      </c>
      <c r="U177" s="24">
        <v>165.9</v>
      </c>
      <c r="V177" s="24">
        <v>12.6</v>
      </c>
      <c r="W177" s="22">
        <v>10000.0</v>
      </c>
      <c r="X177" s="22">
        <v>10000.0</v>
      </c>
      <c r="Y177" s="22">
        <v>10000.0</v>
      </c>
      <c r="Z177" s="22">
        <v>10000.0</v>
      </c>
      <c r="AA177" s="22">
        <v>10000.0</v>
      </c>
      <c r="AB177" s="22">
        <v>10000.0</v>
      </c>
      <c r="AC177" s="22">
        <v>10000.0</v>
      </c>
      <c r="AD177" s="22">
        <v>10000.0</v>
      </c>
      <c r="AE177" s="24" t="s">
        <v>255</v>
      </c>
      <c r="AF177" s="3" t="s">
        <v>255</v>
      </c>
      <c r="AH177" s="3" t="str">
        <f t="shared" si="1"/>
        <v>#REF!</v>
      </c>
      <c r="AI177" s="3" t="str">
        <f t="shared" si="2"/>
        <v>#REF!</v>
      </c>
    </row>
    <row r="178" ht="15.75" customHeight="1">
      <c r="A178" s="28">
        <v>176.0</v>
      </c>
      <c r="B178" s="27" t="s">
        <v>184</v>
      </c>
      <c r="C178" s="27">
        <v>169.0</v>
      </c>
      <c r="D178" s="27">
        <v>19.6</v>
      </c>
      <c r="E178" s="27">
        <v>163.7</v>
      </c>
      <c r="F178" s="27">
        <v>19.1</v>
      </c>
      <c r="G178" s="31">
        <v>10000.0</v>
      </c>
      <c r="H178" s="31">
        <v>10000.0</v>
      </c>
      <c r="I178" s="31">
        <v>10000.0</v>
      </c>
      <c r="J178" s="31">
        <v>10000.0</v>
      </c>
      <c r="K178" s="27">
        <v>157.5</v>
      </c>
      <c r="L178" s="27">
        <v>15.4</v>
      </c>
      <c r="M178" s="27">
        <v>155.2</v>
      </c>
      <c r="N178" s="27">
        <v>15.6</v>
      </c>
      <c r="O178" s="27">
        <v>129.9</v>
      </c>
      <c r="P178" s="24">
        <v>13.6</v>
      </c>
      <c r="Q178" s="22">
        <v>10000.0</v>
      </c>
      <c r="R178" s="22">
        <v>10000.0</v>
      </c>
      <c r="S178" s="24">
        <v>160.9</v>
      </c>
      <c r="T178" s="24">
        <v>8.9</v>
      </c>
      <c r="U178" s="24">
        <v>158.7</v>
      </c>
      <c r="V178" s="24">
        <v>18.7</v>
      </c>
      <c r="W178" s="22">
        <v>10000.0</v>
      </c>
      <c r="X178" s="22">
        <v>10000.0</v>
      </c>
      <c r="Y178" s="22">
        <v>10000.0</v>
      </c>
      <c r="Z178" s="22">
        <v>10000.0</v>
      </c>
      <c r="AA178" s="24">
        <v>159.8</v>
      </c>
      <c r="AB178" s="24">
        <v>18.1</v>
      </c>
      <c r="AC178" s="22">
        <v>10000.0</v>
      </c>
      <c r="AD178" s="22">
        <v>10000.0</v>
      </c>
      <c r="AE178" s="24" t="s">
        <v>184</v>
      </c>
      <c r="AF178" s="3" t="s">
        <v>184</v>
      </c>
      <c r="AH178" s="3" t="str">
        <f t="shared" si="1"/>
        <v>#REF!</v>
      </c>
      <c r="AI178" s="3" t="str">
        <f t="shared" si="2"/>
        <v>#REF!</v>
      </c>
    </row>
    <row r="179" ht="15.75" customHeight="1">
      <c r="A179" s="28">
        <v>177.0</v>
      </c>
      <c r="B179" s="27" t="s">
        <v>203</v>
      </c>
      <c r="C179" s="27">
        <v>169.7</v>
      </c>
      <c r="D179" s="27">
        <v>19.8</v>
      </c>
      <c r="E179" s="27">
        <v>161.8</v>
      </c>
      <c r="F179" s="27">
        <v>14.6</v>
      </c>
      <c r="G179" s="27">
        <v>135.6</v>
      </c>
      <c r="H179" s="27">
        <v>16.2</v>
      </c>
      <c r="I179" s="31">
        <v>10000.0</v>
      </c>
      <c r="J179" s="31">
        <v>10000.0</v>
      </c>
      <c r="K179" s="27">
        <v>125.5</v>
      </c>
      <c r="L179" s="27">
        <v>18.6</v>
      </c>
      <c r="M179" s="27">
        <v>129.3</v>
      </c>
      <c r="N179" s="27">
        <v>15.8</v>
      </c>
      <c r="O179" s="27">
        <v>126.8</v>
      </c>
      <c r="P179" s="24">
        <v>15.0</v>
      </c>
      <c r="Q179" s="22">
        <v>10000.0</v>
      </c>
      <c r="R179" s="22">
        <v>10000.0</v>
      </c>
      <c r="S179" s="24">
        <v>131.5</v>
      </c>
      <c r="T179" s="24">
        <v>11.1</v>
      </c>
      <c r="U179" s="24">
        <v>132.7</v>
      </c>
      <c r="V179" s="24">
        <v>12.3</v>
      </c>
      <c r="W179" s="24">
        <v>134.3</v>
      </c>
      <c r="X179" s="24">
        <v>8.0</v>
      </c>
      <c r="Y179" s="22">
        <v>10000.0</v>
      </c>
      <c r="Z179" s="22">
        <v>10000.0</v>
      </c>
      <c r="AA179" s="24">
        <v>137.1</v>
      </c>
      <c r="AB179" s="24">
        <v>14.7</v>
      </c>
      <c r="AC179" s="24">
        <v>133.2</v>
      </c>
      <c r="AD179" s="24">
        <v>13.1</v>
      </c>
      <c r="AE179" s="24" t="s">
        <v>203</v>
      </c>
      <c r="AF179" s="3" t="s">
        <v>203</v>
      </c>
      <c r="AH179" s="3" t="str">
        <f t="shared" si="1"/>
        <v>#REF!</v>
      </c>
      <c r="AI179" s="3" t="str">
        <f t="shared" si="2"/>
        <v>#REF!</v>
      </c>
    </row>
    <row r="180" ht="15.75" customHeight="1">
      <c r="A180" s="28">
        <v>178.0</v>
      </c>
      <c r="B180" s="27" t="s">
        <v>217</v>
      </c>
      <c r="C180" s="27">
        <v>171.4</v>
      </c>
      <c r="D180" s="27">
        <v>15.5</v>
      </c>
      <c r="E180" s="27">
        <v>167.2</v>
      </c>
      <c r="F180" s="27">
        <v>12.4</v>
      </c>
      <c r="G180" s="31">
        <v>10000.0</v>
      </c>
      <c r="H180" s="31">
        <v>10000.0</v>
      </c>
      <c r="I180" s="31">
        <v>10000.0</v>
      </c>
      <c r="J180" s="31">
        <v>10000.0</v>
      </c>
      <c r="K180" s="27">
        <v>113.4</v>
      </c>
      <c r="L180" s="27">
        <v>13.0</v>
      </c>
      <c r="M180" s="27">
        <v>114.4</v>
      </c>
      <c r="N180" s="27">
        <v>12.5</v>
      </c>
      <c r="O180" s="27">
        <v>116.3</v>
      </c>
      <c r="P180" s="24">
        <v>11.4</v>
      </c>
      <c r="Q180" s="24">
        <v>106.5</v>
      </c>
      <c r="R180" s="24">
        <v>10.0</v>
      </c>
      <c r="S180" s="24">
        <v>132.3</v>
      </c>
      <c r="T180" s="24">
        <v>5.3</v>
      </c>
      <c r="U180" s="24">
        <v>127.9</v>
      </c>
      <c r="V180" s="24">
        <v>10.8</v>
      </c>
      <c r="W180" s="24">
        <v>128.3</v>
      </c>
      <c r="X180" s="24">
        <v>11.6</v>
      </c>
      <c r="Y180" s="22">
        <v>10000.0</v>
      </c>
      <c r="Z180" s="22">
        <v>10000.0</v>
      </c>
      <c r="AA180" s="24">
        <v>81.3</v>
      </c>
      <c r="AB180" s="24">
        <v>7.6</v>
      </c>
      <c r="AC180" s="24">
        <v>83.8</v>
      </c>
      <c r="AD180" s="24">
        <v>10.5</v>
      </c>
      <c r="AE180" s="24" t="s">
        <v>217</v>
      </c>
      <c r="AF180" s="3" t="s">
        <v>217</v>
      </c>
      <c r="AH180" s="3" t="str">
        <f t="shared" si="1"/>
        <v>#REF!</v>
      </c>
      <c r="AI180" s="3" t="str">
        <f t="shared" si="2"/>
        <v>#REF!</v>
      </c>
    </row>
    <row r="181" ht="15.75" customHeight="1">
      <c r="A181" s="28">
        <v>179.0</v>
      </c>
      <c r="B181" s="27" t="s">
        <v>244</v>
      </c>
      <c r="C181" s="27">
        <v>172.1</v>
      </c>
      <c r="D181" s="27">
        <v>19.5</v>
      </c>
      <c r="E181" s="27">
        <v>162.1</v>
      </c>
      <c r="F181" s="27">
        <v>13.5</v>
      </c>
      <c r="G181" s="31">
        <v>10000.0</v>
      </c>
      <c r="H181" s="31">
        <v>10000.0</v>
      </c>
      <c r="I181" s="31">
        <v>10000.0</v>
      </c>
      <c r="J181" s="31">
        <v>10000.0</v>
      </c>
      <c r="K181" s="31">
        <v>10000.0</v>
      </c>
      <c r="L181" s="31">
        <v>10000.0</v>
      </c>
      <c r="M181" s="31">
        <v>10000.0</v>
      </c>
      <c r="N181" s="31">
        <v>10000.0</v>
      </c>
      <c r="O181" s="31">
        <v>10000.0</v>
      </c>
      <c r="P181" s="22">
        <v>10000.0</v>
      </c>
      <c r="Q181" s="22">
        <v>10000.0</v>
      </c>
      <c r="R181" s="22">
        <v>10000.0</v>
      </c>
      <c r="S181" s="22">
        <v>10000.0</v>
      </c>
      <c r="T181" s="22">
        <v>10000.0</v>
      </c>
      <c r="U181" s="22">
        <v>10000.0</v>
      </c>
      <c r="V181" s="22">
        <v>10000.0</v>
      </c>
      <c r="W181" s="22">
        <v>10000.0</v>
      </c>
      <c r="X181" s="22">
        <v>10000.0</v>
      </c>
      <c r="Y181" s="22">
        <v>10000.0</v>
      </c>
      <c r="Z181" s="22">
        <v>10000.0</v>
      </c>
      <c r="AA181" s="24">
        <v>146.6</v>
      </c>
      <c r="AB181" s="24">
        <v>10.8</v>
      </c>
      <c r="AC181" s="22">
        <v>10000.0</v>
      </c>
      <c r="AD181" s="22">
        <v>10000.0</v>
      </c>
      <c r="AE181" s="24" t="s">
        <v>244</v>
      </c>
      <c r="AF181" s="3" t="s">
        <v>244</v>
      </c>
      <c r="AH181" s="3" t="str">
        <f t="shared" si="1"/>
        <v>#REF!</v>
      </c>
      <c r="AI181" s="3" t="str">
        <f t="shared" si="2"/>
        <v>#REF!</v>
      </c>
    </row>
    <row r="182" ht="15.75" customHeight="1">
      <c r="A182" s="28">
        <v>180.0</v>
      </c>
      <c r="B182" s="27" t="s">
        <v>1643</v>
      </c>
      <c r="C182" s="27">
        <v>172.9</v>
      </c>
      <c r="D182" s="27">
        <v>20.9</v>
      </c>
      <c r="E182" s="27">
        <v>153.6</v>
      </c>
      <c r="F182" s="27">
        <v>13.1</v>
      </c>
      <c r="G182" s="27">
        <v>139.8</v>
      </c>
      <c r="H182" s="27">
        <v>7.4</v>
      </c>
      <c r="I182" s="27">
        <v>114.4</v>
      </c>
      <c r="J182" s="27">
        <v>3.3</v>
      </c>
      <c r="K182" s="27">
        <v>191.4</v>
      </c>
      <c r="L182" s="27">
        <v>12.3</v>
      </c>
      <c r="M182" s="27">
        <v>167.7</v>
      </c>
      <c r="N182" s="27">
        <v>9.0</v>
      </c>
      <c r="O182" s="27">
        <v>139.6</v>
      </c>
      <c r="P182" s="24">
        <v>7.9</v>
      </c>
      <c r="Q182" s="22">
        <v>10000.0</v>
      </c>
      <c r="R182" s="22">
        <v>10000.0</v>
      </c>
      <c r="S182" s="24">
        <v>197.0</v>
      </c>
      <c r="T182" s="24">
        <v>10.5</v>
      </c>
      <c r="U182" s="24">
        <v>172.5</v>
      </c>
      <c r="V182" s="24">
        <v>7.3</v>
      </c>
      <c r="W182" s="22">
        <v>10000.0</v>
      </c>
      <c r="X182" s="22">
        <v>10000.0</v>
      </c>
      <c r="Y182" s="22">
        <v>10000.0</v>
      </c>
      <c r="Z182" s="22">
        <v>10000.0</v>
      </c>
      <c r="AA182" s="24">
        <v>172.3</v>
      </c>
      <c r="AB182" s="24">
        <v>3.1</v>
      </c>
      <c r="AC182" s="22">
        <v>10000.0</v>
      </c>
      <c r="AD182" s="22">
        <v>10000.0</v>
      </c>
      <c r="AE182" s="24" t="s">
        <v>31</v>
      </c>
      <c r="AF182" s="3" t="s">
        <v>243</v>
      </c>
      <c r="AH182" s="3" t="str">
        <f t="shared" si="1"/>
        <v>#REF!</v>
      </c>
      <c r="AI182" s="3" t="str">
        <f t="shared" si="2"/>
        <v>#REF!</v>
      </c>
    </row>
    <row r="183" ht="15.75" customHeight="1">
      <c r="A183" s="28">
        <v>181.0</v>
      </c>
      <c r="B183" s="27" t="s">
        <v>259</v>
      </c>
      <c r="C183" s="27">
        <v>173.2</v>
      </c>
      <c r="D183" s="27">
        <v>17.2</v>
      </c>
      <c r="E183" s="27">
        <v>163.8</v>
      </c>
      <c r="F183" s="27">
        <v>14.2</v>
      </c>
      <c r="G183" s="31">
        <v>10000.0</v>
      </c>
      <c r="H183" s="31">
        <v>10000.0</v>
      </c>
      <c r="I183" s="31">
        <v>10000.0</v>
      </c>
      <c r="J183" s="31">
        <v>10000.0</v>
      </c>
      <c r="K183" s="27">
        <v>161.9</v>
      </c>
      <c r="L183" s="27">
        <v>7.7</v>
      </c>
      <c r="M183" s="27">
        <v>161.3</v>
      </c>
      <c r="N183" s="27">
        <v>13.5</v>
      </c>
      <c r="O183" s="27">
        <v>136.5</v>
      </c>
      <c r="P183" s="24">
        <v>16.5</v>
      </c>
      <c r="Q183" s="22">
        <v>10000.0</v>
      </c>
      <c r="R183" s="22">
        <v>10000.0</v>
      </c>
      <c r="S183" s="24">
        <v>160.7</v>
      </c>
      <c r="T183" s="24">
        <v>6.6</v>
      </c>
      <c r="U183" s="24">
        <v>162.2</v>
      </c>
      <c r="V183" s="24">
        <v>11.2</v>
      </c>
      <c r="W183" s="22">
        <v>10000.0</v>
      </c>
      <c r="X183" s="22">
        <v>10000.0</v>
      </c>
      <c r="Y183" s="22">
        <v>10000.0</v>
      </c>
      <c r="Z183" s="22">
        <v>10000.0</v>
      </c>
      <c r="AA183" s="24">
        <v>168.5</v>
      </c>
      <c r="AB183" s="24">
        <v>9.7</v>
      </c>
      <c r="AC183" s="22">
        <v>10000.0</v>
      </c>
      <c r="AD183" s="22">
        <v>10000.0</v>
      </c>
      <c r="AE183" s="24" t="s">
        <v>259</v>
      </c>
      <c r="AF183" s="3" t="s">
        <v>259</v>
      </c>
      <c r="AH183" s="3" t="str">
        <f t="shared" si="1"/>
        <v>#REF!</v>
      </c>
      <c r="AI183" s="3" t="str">
        <f t="shared" si="2"/>
        <v>#REF!</v>
      </c>
    </row>
    <row r="184" ht="15.75" customHeight="1">
      <c r="A184" s="28">
        <v>182.0</v>
      </c>
      <c r="B184" s="27" t="s">
        <v>252</v>
      </c>
      <c r="C184" s="27">
        <v>174.1</v>
      </c>
      <c r="D184" s="27">
        <v>8.8</v>
      </c>
      <c r="E184" s="27">
        <v>158.5</v>
      </c>
      <c r="F184" s="27">
        <v>5.3</v>
      </c>
      <c r="G184" s="27">
        <v>133.2</v>
      </c>
      <c r="H184" s="27">
        <v>9.4</v>
      </c>
      <c r="I184" s="27">
        <v>109.3</v>
      </c>
      <c r="J184" s="27">
        <v>6.0</v>
      </c>
      <c r="K184" s="27">
        <v>165.0</v>
      </c>
      <c r="L184" s="27">
        <v>8.6</v>
      </c>
      <c r="M184" s="27">
        <v>149.4</v>
      </c>
      <c r="N184" s="27">
        <v>11.3</v>
      </c>
      <c r="O184" s="27">
        <v>129.2</v>
      </c>
      <c r="P184" s="24">
        <v>6.3</v>
      </c>
      <c r="Q184" s="24">
        <v>105.8</v>
      </c>
      <c r="R184" s="24">
        <v>6.2</v>
      </c>
      <c r="S184" s="24">
        <v>175.4</v>
      </c>
      <c r="T184" s="24">
        <v>9.4</v>
      </c>
      <c r="U184" s="24">
        <v>155.7</v>
      </c>
      <c r="V184" s="24">
        <v>6.6</v>
      </c>
      <c r="W184" s="24">
        <v>132.7</v>
      </c>
      <c r="X184" s="24">
        <v>4.9</v>
      </c>
      <c r="Y184" s="24">
        <v>105.8</v>
      </c>
      <c r="Z184" s="24">
        <v>6.2</v>
      </c>
      <c r="AA184" s="24">
        <v>156.2</v>
      </c>
      <c r="AB184" s="24">
        <v>12.1</v>
      </c>
      <c r="AC184" s="24">
        <v>137.2</v>
      </c>
      <c r="AD184" s="24">
        <v>3.7</v>
      </c>
      <c r="AE184" s="24" t="s">
        <v>252</v>
      </c>
      <c r="AF184" s="3" t="s">
        <v>252</v>
      </c>
      <c r="AH184" s="3" t="str">
        <f t="shared" si="1"/>
        <v>#REF!</v>
      </c>
      <c r="AI184" s="3" t="str">
        <f t="shared" si="2"/>
        <v>#REF!</v>
      </c>
    </row>
    <row r="185" ht="15.75" customHeight="1">
      <c r="A185" s="28">
        <v>183.0</v>
      </c>
      <c r="B185" s="27" t="s">
        <v>289</v>
      </c>
      <c r="C185" s="27">
        <v>175.0</v>
      </c>
      <c r="D185" s="27">
        <v>13.3</v>
      </c>
      <c r="E185" s="31">
        <v>10000.0</v>
      </c>
      <c r="F185" s="31">
        <v>10000.0</v>
      </c>
      <c r="G185" s="31">
        <v>10000.0</v>
      </c>
      <c r="H185" s="31">
        <v>10000.0</v>
      </c>
      <c r="I185" s="31">
        <v>10000.0</v>
      </c>
      <c r="J185" s="31">
        <v>10000.0</v>
      </c>
      <c r="K185" s="27">
        <v>199.8</v>
      </c>
      <c r="L185" s="27">
        <v>7.5</v>
      </c>
      <c r="M185" s="31">
        <v>10000.0</v>
      </c>
      <c r="N185" s="31">
        <v>10000.0</v>
      </c>
      <c r="O185" s="31">
        <v>10000.0</v>
      </c>
      <c r="P185" s="22">
        <v>10000.0</v>
      </c>
      <c r="Q185" s="22">
        <v>10000.0</v>
      </c>
      <c r="R185" s="22">
        <v>10000.0</v>
      </c>
      <c r="S185" s="22">
        <v>10000.0</v>
      </c>
      <c r="T185" s="22">
        <v>10000.0</v>
      </c>
      <c r="U185" s="22">
        <v>10000.0</v>
      </c>
      <c r="V185" s="22">
        <v>10000.0</v>
      </c>
      <c r="W185" s="22">
        <v>10000.0</v>
      </c>
      <c r="X185" s="22">
        <v>10000.0</v>
      </c>
      <c r="Y185" s="22">
        <v>10000.0</v>
      </c>
      <c r="Z185" s="22">
        <v>10000.0</v>
      </c>
      <c r="AA185" s="22">
        <v>10000.0</v>
      </c>
      <c r="AB185" s="22">
        <v>10000.0</v>
      </c>
      <c r="AC185" s="22">
        <v>10000.0</v>
      </c>
      <c r="AD185" s="22">
        <v>10000.0</v>
      </c>
      <c r="AE185" s="24" t="s">
        <v>289</v>
      </c>
      <c r="AF185" s="3" t="s">
        <v>289</v>
      </c>
      <c r="AH185" s="3" t="str">
        <f t="shared" si="1"/>
        <v>#REF!</v>
      </c>
      <c r="AI185" s="3" t="str">
        <f t="shared" si="2"/>
        <v>#REF!</v>
      </c>
    </row>
    <row r="186" ht="15.75" customHeight="1">
      <c r="A186" s="28">
        <v>184.0</v>
      </c>
      <c r="B186" s="27" t="s">
        <v>1644</v>
      </c>
      <c r="C186" s="27">
        <v>175.2</v>
      </c>
      <c r="D186" s="27">
        <v>17.8</v>
      </c>
      <c r="E186" s="27">
        <v>165.1</v>
      </c>
      <c r="F186" s="27">
        <v>9.4</v>
      </c>
      <c r="G186" s="27">
        <v>139.5</v>
      </c>
      <c r="H186" s="27">
        <v>8.6</v>
      </c>
      <c r="I186" s="27">
        <v>111.7</v>
      </c>
      <c r="J186" s="27">
        <v>5.8</v>
      </c>
      <c r="K186" s="27">
        <v>155.9</v>
      </c>
      <c r="L186" s="27">
        <v>18.1</v>
      </c>
      <c r="M186" s="27">
        <v>154.1</v>
      </c>
      <c r="N186" s="27">
        <v>13.3</v>
      </c>
      <c r="O186" s="27">
        <v>137.5</v>
      </c>
      <c r="P186" s="24">
        <v>8.4</v>
      </c>
      <c r="Q186" s="24">
        <v>113.0</v>
      </c>
      <c r="R186" s="24">
        <v>3.4</v>
      </c>
      <c r="S186" s="24">
        <v>191.6</v>
      </c>
      <c r="T186" s="24">
        <v>12.0</v>
      </c>
      <c r="U186" s="24">
        <v>167.9</v>
      </c>
      <c r="V186" s="24">
        <v>9.1</v>
      </c>
      <c r="W186" s="24">
        <v>139.4</v>
      </c>
      <c r="X186" s="24">
        <v>6.6</v>
      </c>
      <c r="Y186" s="24">
        <v>116.0</v>
      </c>
      <c r="Z186" s="24">
        <v>2.8</v>
      </c>
      <c r="AA186" s="24">
        <v>168.0</v>
      </c>
      <c r="AB186" s="24">
        <v>7.3</v>
      </c>
      <c r="AC186" s="24">
        <v>142.0</v>
      </c>
      <c r="AD186" s="24">
        <v>5.7</v>
      </c>
      <c r="AE186" s="24" t="s">
        <v>47</v>
      </c>
      <c r="AF186" s="3" t="s">
        <v>251</v>
      </c>
      <c r="AH186" s="3" t="str">
        <f t="shared" si="1"/>
        <v>#REF!</v>
      </c>
      <c r="AI186" s="3" t="str">
        <f t="shared" si="2"/>
        <v>#REF!</v>
      </c>
    </row>
    <row r="187" ht="15.75" customHeight="1">
      <c r="A187" s="28">
        <v>185.0</v>
      </c>
      <c r="B187" s="27" t="s">
        <v>278</v>
      </c>
      <c r="C187" s="27">
        <v>175.7</v>
      </c>
      <c r="D187" s="27">
        <v>15.1</v>
      </c>
      <c r="E187" s="27">
        <v>158.3</v>
      </c>
      <c r="F187" s="27">
        <v>18.8</v>
      </c>
      <c r="G187" s="31">
        <v>10000.0</v>
      </c>
      <c r="H187" s="31">
        <v>10000.0</v>
      </c>
      <c r="I187" s="31">
        <v>10000.0</v>
      </c>
      <c r="J187" s="31">
        <v>10000.0</v>
      </c>
      <c r="K187" s="31">
        <v>10000.0</v>
      </c>
      <c r="L187" s="31">
        <v>10000.0</v>
      </c>
      <c r="M187" s="31">
        <v>10000.0</v>
      </c>
      <c r="N187" s="31">
        <v>10000.0</v>
      </c>
      <c r="O187" s="31">
        <v>10000.0</v>
      </c>
      <c r="P187" s="22">
        <v>10000.0</v>
      </c>
      <c r="Q187" s="22">
        <v>10000.0</v>
      </c>
      <c r="R187" s="22">
        <v>10000.0</v>
      </c>
      <c r="S187" s="24">
        <v>192.7</v>
      </c>
      <c r="T187" s="24">
        <v>7.4</v>
      </c>
      <c r="U187" s="22">
        <v>10000.0</v>
      </c>
      <c r="V187" s="22">
        <v>10000.0</v>
      </c>
      <c r="W187" s="22">
        <v>10000.0</v>
      </c>
      <c r="X187" s="22">
        <v>10000.0</v>
      </c>
      <c r="Y187" s="22">
        <v>10000.0</v>
      </c>
      <c r="Z187" s="22">
        <v>10000.0</v>
      </c>
      <c r="AA187" s="22">
        <v>10000.0</v>
      </c>
      <c r="AB187" s="22">
        <v>10000.0</v>
      </c>
      <c r="AC187" s="22">
        <v>10000.0</v>
      </c>
      <c r="AD187" s="22">
        <v>10000.0</v>
      </c>
      <c r="AE187" s="24" t="s">
        <v>278</v>
      </c>
      <c r="AF187" s="3" t="s">
        <v>278</v>
      </c>
      <c r="AH187" s="3" t="str">
        <f t="shared" si="1"/>
        <v>#REF!</v>
      </c>
      <c r="AI187" s="3" t="str">
        <f t="shared" si="2"/>
        <v>#REF!</v>
      </c>
    </row>
    <row r="188" ht="15.75" customHeight="1">
      <c r="A188" s="28">
        <v>186.0</v>
      </c>
      <c r="B188" s="27" t="s">
        <v>249</v>
      </c>
      <c r="C188" s="27">
        <v>176.6</v>
      </c>
      <c r="D188" s="27">
        <v>6.4</v>
      </c>
      <c r="E188" s="27">
        <v>154.5</v>
      </c>
      <c r="F188" s="27">
        <v>7.2</v>
      </c>
      <c r="G188" s="27">
        <v>133.4</v>
      </c>
      <c r="H188" s="27">
        <v>8.8</v>
      </c>
      <c r="I188" s="27">
        <v>110.1</v>
      </c>
      <c r="J188" s="27">
        <v>5.9</v>
      </c>
      <c r="K188" s="27">
        <v>171.9</v>
      </c>
      <c r="L188" s="27">
        <v>13.3</v>
      </c>
      <c r="M188" s="27">
        <v>155.4</v>
      </c>
      <c r="N188" s="27">
        <v>9.1</v>
      </c>
      <c r="O188" s="27">
        <v>131.7</v>
      </c>
      <c r="P188" s="24">
        <v>7.6</v>
      </c>
      <c r="Q188" s="24">
        <v>111.4</v>
      </c>
      <c r="R188" s="24">
        <v>2.9</v>
      </c>
      <c r="S188" s="24">
        <v>167.4</v>
      </c>
      <c r="T188" s="24">
        <v>17.1</v>
      </c>
      <c r="U188" s="24">
        <v>156.4</v>
      </c>
      <c r="V188" s="24">
        <v>9.4</v>
      </c>
      <c r="W188" s="24">
        <v>134.2</v>
      </c>
      <c r="X188" s="24">
        <v>5.9</v>
      </c>
      <c r="Y188" s="24">
        <v>110.8</v>
      </c>
      <c r="Z188" s="24">
        <v>3.9</v>
      </c>
      <c r="AA188" s="24">
        <v>170.2</v>
      </c>
      <c r="AB188" s="24">
        <v>5.7</v>
      </c>
      <c r="AC188" s="24">
        <v>144.8</v>
      </c>
      <c r="AD188" s="24">
        <v>5.1</v>
      </c>
      <c r="AE188" s="24" t="s">
        <v>249</v>
      </c>
      <c r="AF188" s="3" t="s">
        <v>249</v>
      </c>
      <c r="AH188" s="3" t="str">
        <f t="shared" si="1"/>
        <v>#REF!</v>
      </c>
      <c r="AI188" s="3" t="str">
        <f t="shared" si="2"/>
        <v>#REF!</v>
      </c>
    </row>
    <row r="189" ht="15.75" customHeight="1">
      <c r="A189" s="28">
        <v>187.0</v>
      </c>
      <c r="B189" s="27" t="s">
        <v>262</v>
      </c>
      <c r="C189" s="27">
        <v>176.6</v>
      </c>
      <c r="D189" s="27">
        <v>13.0</v>
      </c>
      <c r="E189" s="31">
        <v>10000.0</v>
      </c>
      <c r="F189" s="31">
        <v>10000.0</v>
      </c>
      <c r="G189" s="31">
        <v>10000.0</v>
      </c>
      <c r="H189" s="31">
        <v>10000.0</v>
      </c>
      <c r="I189" s="31">
        <v>10000.0</v>
      </c>
      <c r="J189" s="31">
        <v>10000.0</v>
      </c>
      <c r="K189" s="31">
        <v>10000.0</v>
      </c>
      <c r="L189" s="31">
        <v>10000.0</v>
      </c>
      <c r="M189" s="31">
        <v>10000.0</v>
      </c>
      <c r="N189" s="31">
        <v>10000.0</v>
      </c>
      <c r="O189" s="31">
        <v>10000.0</v>
      </c>
      <c r="P189" s="22">
        <v>10000.0</v>
      </c>
      <c r="Q189" s="22">
        <v>10000.0</v>
      </c>
      <c r="R189" s="22">
        <v>10000.0</v>
      </c>
      <c r="S189" s="22">
        <v>10000.0</v>
      </c>
      <c r="T189" s="22">
        <v>10000.0</v>
      </c>
      <c r="U189" s="22">
        <v>10000.0</v>
      </c>
      <c r="V189" s="22">
        <v>10000.0</v>
      </c>
      <c r="W189" s="22">
        <v>10000.0</v>
      </c>
      <c r="X189" s="22">
        <v>10000.0</v>
      </c>
      <c r="Y189" s="22">
        <v>10000.0</v>
      </c>
      <c r="Z189" s="22">
        <v>10000.0</v>
      </c>
      <c r="AA189" s="22">
        <v>10000.0</v>
      </c>
      <c r="AB189" s="22">
        <v>10000.0</v>
      </c>
      <c r="AC189" s="22">
        <v>10000.0</v>
      </c>
      <c r="AD189" s="22">
        <v>10000.0</v>
      </c>
      <c r="AE189" s="24" t="s">
        <v>262</v>
      </c>
      <c r="AF189" s="3" t="s">
        <v>262</v>
      </c>
      <c r="AH189" s="3" t="str">
        <f t="shared" si="1"/>
        <v>#REF!</v>
      </c>
      <c r="AI189" s="3" t="str">
        <f t="shared" si="2"/>
        <v>#REF!</v>
      </c>
    </row>
    <row r="190" ht="15.75" customHeight="1">
      <c r="A190" s="28">
        <v>188.0</v>
      </c>
      <c r="B190" s="27" t="s">
        <v>275</v>
      </c>
      <c r="C190" s="27">
        <v>178.1</v>
      </c>
      <c r="D190" s="27">
        <v>21.9</v>
      </c>
      <c r="E190" s="27">
        <v>156.9</v>
      </c>
      <c r="F190" s="27">
        <v>17.6</v>
      </c>
      <c r="G190" s="31">
        <v>10000.0</v>
      </c>
      <c r="H190" s="31">
        <v>10000.0</v>
      </c>
      <c r="I190" s="31">
        <v>10000.0</v>
      </c>
      <c r="J190" s="31">
        <v>10000.0</v>
      </c>
      <c r="K190" s="27">
        <v>122.7</v>
      </c>
      <c r="L190" s="27">
        <v>11.8</v>
      </c>
      <c r="M190" s="27">
        <v>128.3</v>
      </c>
      <c r="N190" s="27">
        <v>10.8</v>
      </c>
      <c r="O190" s="27">
        <v>131.7</v>
      </c>
      <c r="P190" s="24">
        <v>14.1</v>
      </c>
      <c r="Q190" s="22">
        <v>10000.0</v>
      </c>
      <c r="R190" s="22">
        <v>10000.0</v>
      </c>
      <c r="S190" s="22">
        <v>10000.0</v>
      </c>
      <c r="T190" s="22">
        <v>10000.0</v>
      </c>
      <c r="U190" s="24">
        <v>120.5</v>
      </c>
      <c r="V190" s="24">
        <v>8.7</v>
      </c>
      <c r="W190" s="24">
        <v>127.9</v>
      </c>
      <c r="X190" s="24">
        <v>12.3</v>
      </c>
      <c r="Y190" s="22">
        <v>10000.0</v>
      </c>
      <c r="Z190" s="22">
        <v>10000.0</v>
      </c>
      <c r="AA190" s="24">
        <v>104.2</v>
      </c>
      <c r="AB190" s="24">
        <v>46.3</v>
      </c>
      <c r="AC190" s="24">
        <v>127.4</v>
      </c>
      <c r="AD190" s="24">
        <v>20.5</v>
      </c>
      <c r="AE190" s="24" t="s">
        <v>275</v>
      </c>
      <c r="AF190" s="3" t="s">
        <v>275</v>
      </c>
      <c r="AH190" s="3" t="str">
        <f t="shared" si="1"/>
        <v>#REF!</v>
      </c>
      <c r="AI190" s="3" t="str">
        <f t="shared" si="2"/>
        <v>#REF!</v>
      </c>
    </row>
    <row r="191" ht="15.75" customHeight="1">
      <c r="A191" s="28">
        <v>189.0</v>
      </c>
      <c r="B191" s="27" t="s">
        <v>306</v>
      </c>
      <c r="C191" s="27">
        <v>178.4</v>
      </c>
      <c r="D191" s="27">
        <v>15.9</v>
      </c>
      <c r="E191" s="31">
        <v>10000.0</v>
      </c>
      <c r="F191" s="31">
        <v>10000.0</v>
      </c>
      <c r="G191" s="31">
        <v>10000.0</v>
      </c>
      <c r="H191" s="31">
        <v>10000.0</v>
      </c>
      <c r="I191" s="31">
        <v>10000.0</v>
      </c>
      <c r="J191" s="31">
        <v>10000.0</v>
      </c>
      <c r="K191" s="27">
        <v>192.4</v>
      </c>
      <c r="L191" s="27">
        <v>16.3</v>
      </c>
      <c r="M191" s="31">
        <v>10000.0</v>
      </c>
      <c r="N191" s="31">
        <v>10000.0</v>
      </c>
      <c r="O191" s="31">
        <v>10000.0</v>
      </c>
      <c r="P191" s="22">
        <v>10000.0</v>
      </c>
      <c r="Q191" s="22">
        <v>10000.0</v>
      </c>
      <c r="R191" s="22">
        <v>10000.0</v>
      </c>
      <c r="S191" s="22">
        <v>10000.0</v>
      </c>
      <c r="T191" s="22">
        <v>10000.0</v>
      </c>
      <c r="U191" s="22">
        <v>10000.0</v>
      </c>
      <c r="V191" s="22">
        <v>10000.0</v>
      </c>
      <c r="W191" s="22">
        <v>10000.0</v>
      </c>
      <c r="X191" s="22">
        <v>10000.0</v>
      </c>
      <c r="Y191" s="22">
        <v>10000.0</v>
      </c>
      <c r="Z191" s="22">
        <v>10000.0</v>
      </c>
      <c r="AA191" s="22">
        <v>10000.0</v>
      </c>
      <c r="AB191" s="22">
        <v>10000.0</v>
      </c>
      <c r="AC191" s="22">
        <v>10000.0</v>
      </c>
      <c r="AD191" s="22">
        <v>10000.0</v>
      </c>
      <c r="AE191" s="24" t="s">
        <v>306</v>
      </c>
      <c r="AF191" s="3" t="s">
        <v>306</v>
      </c>
      <c r="AH191" s="3" t="str">
        <f t="shared" si="1"/>
        <v>#REF!</v>
      </c>
      <c r="AI191" s="3" t="str">
        <f t="shared" si="2"/>
        <v>#REF!</v>
      </c>
    </row>
    <row r="192" ht="15.75" customHeight="1">
      <c r="A192" s="28">
        <v>190.0</v>
      </c>
      <c r="B192" s="27" t="s">
        <v>248</v>
      </c>
      <c r="C192" s="27">
        <v>179.4</v>
      </c>
      <c r="D192" s="27">
        <v>15.6</v>
      </c>
      <c r="E192" s="27">
        <v>157.2</v>
      </c>
      <c r="F192" s="27">
        <v>19.2</v>
      </c>
      <c r="G192" s="31">
        <v>10000.0</v>
      </c>
      <c r="H192" s="31">
        <v>10000.0</v>
      </c>
      <c r="I192" s="31">
        <v>10000.0</v>
      </c>
      <c r="J192" s="31">
        <v>10000.0</v>
      </c>
      <c r="K192" s="27">
        <v>133.8</v>
      </c>
      <c r="L192" s="27">
        <v>11.7</v>
      </c>
      <c r="M192" s="27">
        <v>147.9</v>
      </c>
      <c r="N192" s="27">
        <v>14.4</v>
      </c>
      <c r="O192" s="27">
        <v>135.8</v>
      </c>
      <c r="P192" s="24">
        <v>12.8</v>
      </c>
      <c r="Q192" s="22">
        <v>10000.0</v>
      </c>
      <c r="R192" s="22">
        <v>10000.0</v>
      </c>
      <c r="S192" s="24">
        <v>143.7</v>
      </c>
      <c r="T192" s="24">
        <v>3.1</v>
      </c>
      <c r="U192" s="24">
        <v>162.1</v>
      </c>
      <c r="V192" s="24">
        <v>11.6</v>
      </c>
      <c r="W192" s="22">
        <v>10000.0</v>
      </c>
      <c r="X192" s="22">
        <v>10000.0</v>
      </c>
      <c r="Y192" s="22">
        <v>10000.0</v>
      </c>
      <c r="Z192" s="22">
        <v>10000.0</v>
      </c>
      <c r="AA192" s="24">
        <v>149.2</v>
      </c>
      <c r="AB192" s="24">
        <v>17.8</v>
      </c>
      <c r="AC192" s="22">
        <v>10000.0</v>
      </c>
      <c r="AD192" s="22">
        <v>10000.0</v>
      </c>
      <c r="AE192" s="24" t="s">
        <v>248</v>
      </c>
      <c r="AF192" s="3" t="s">
        <v>248</v>
      </c>
      <c r="AH192" s="3" t="str">
        <f t="shared" si="1"/>
        <v>#REF!</v>
      </c>
      <c r="AI192" s="3" t="str">
        <f t="shared" si="2"/>
        <v>#REF!</v>
      </c>
    </row>
    <row r="193" ht="15.75" customHeight="1">
      <c r="A193" s="28">
        <v>191.0</v>
      </c>
      <c r="B193" s="27" t="s">
        <v>319</v>
      </c>
      <c r="C193" s="27">
        <v>180.8</v>
      </c>
      <c r="D193" s="27">
        <v>25.6</v>
      </c>
      <c r="E193" s="31">
        <v>10000.0</v>
      </c>
      <c r="F193" s="31">
        <v>10000.0</v>
      </c>
      <c r="G193" s="31">
        <v>10000.0</v>
      </c>
      <c r="H193" s="31">
        <v>10000.0</v>
      </c>
      <c r="I193" s="31">
        <v>10000.0</v>
      </c>
      <c r="J193" s="31">
        <v>10000.0</v>
      </c>
      <c r="K193" s="31">
        <v>10000.0</v>
      </c>
      <c r="L193" s="31">
        <v>10000.0</v>
      </c>
      <c r="M193" s="31">
        <v>10000.0</v>
      </c>
      <c r="N193" s="31">
        <v>10000.0</v>
      </c>
      <c r="O193" s="31">
        <v>10000.0</v>
      </c>
      <c r="P193" s="22">
        <v>10000.0</v>
      </c>
      <c r="Q193" s="22">
        <v>10000.0</v>
      </c>
      <c r="R193" s="22">
        <v>10000.0</v>
      </c>
      <c r="S193" s="24">
        <v>176.2</v>
      </c>
      <c r="T193" s="24">
        <v>39.2</v>
      </c>
      <c r="U193" s="22">
        <v>10000.0</v>
      </c>
      <c r="V193" s="22">
        <v>10000.0</v>
      </c>
      <c r="W193" s="22">
        <v>10000.0</v>
      </c>
      <c r="X193" s="22">
        <v>10000.0</v>
      </c>
      <c r="Y193" s="22">
        <v>10000.0</v>
      </c>
      <c r="Z193" s="22">
        <v>10000.0</v>
      </c>
      <c r="AA193" s="22">
        <v>10000.0</v>
      </c>
      <c r="AB193" s="22">
        <v>10000.0</v>
      </c>
      <c r="AC193" s="22">
        <v>10000.0</v>
      </c>
      <c r="AD193" s="22">
        <v>10000.0</v>
      </c>
      <c r="AE193" s="24" t="s">
        <v>319</v>
      </c>
      <c r="AF193" s="3" t="s">
        <v>319</v>
      </c>
      <c r="AH193" s="3" t="str">
        <f t="shared" si="1"/>
        <v>#REF!</v>
      </c>
      <c r="AI193" s="3" t="str">
        <f t="shared" si="2"/>
        <v>#REF!</v>
      </c>
    </row>
    <row r="194" ht="15.75" customHeight="1">
      <c r="A194" s="28">
        <v>192.0</v>
      </c>
      <c r="B194" s="27" t="s">
        <v>238</v>
      </c>
      <c r="C194" s="27">
        <v>181.1</v>
      </c>
      <c r="D194" s="27">
        <v>13.9</v>
      </c>
      <c r="E194" s="27">
        <v>158.5</v>
      </c>
      <c r="F194" s="27">
        <v>19.7</v>
      </c>
      <c r="G194" s="31">
        <v>10000.0</v>
      </c>
      <c r="H194" s="31">
        <v>10000.0</v>
      </c>
      <c r="I194" s="31">
        <v>10000.0</v>
      </c>
      <c r="J194" s="31">
        <v>10000.0</v>
      </c>
      <c r="K194" s="27">
        <v>185.3</v>
      </c>
      <c r="L194" s="27">
        <v>13.1</v>
      </c>
      <c r="M194" s="27">
        <v>165.0</v>
      </c>
      <c r="N194" s="27">
        <v>14.1</v>
      </c>
      <c r="O194" s="31">
        <v>10000.0</v>
      </c>
      <c r="P194" s="22">
        <v>10000.0</v>
      </c>
      <c r="Q194" s="22">
        <v>10000.0</v>
      </c>
      <c r="R194" s="22">
        <v>10000.0</v>
      </c>
      <c r="S194" s="24">
        <v>184.8</v>
      </c>
      <c r="T194" s="24">
        <v>19.7</v>
      </c>
      <c r="U194" s="24">
        <v>162.5</v>
      </c>
      <c r="V194" s="24">
        <v>13.6</v>
      </c>
      <c r="W194" s="22">
        <v>10000.0</v>
      </c>
      <c r="X194" s="22">
        <v>10000.0</v>
      </c>
      <c r="Y194" s="22">
        <v>10000.0</v>
      </c>
      <c r="Z194" s="22">
        <v>10000.0</v>
      </c>
      <c r="AA194" s="24">
        <v>109.4</v>
      </c>
      <c r="AB194" s="24">
        <v>16.6</v>
      </c>
      <c r="AC194" s="24">
        <v>119.1</v>
      </c>
      <c r="AD194" s="24">
        <v>16.5</v>
      </c>
      <c r="AE194" s="24" t="s">
        <v>238</v>
      </c>
      <c r="AF194" s="3" t="s">
        <v>238</v>
      </c>
      <c r="AH194" s="3" t="str">
        <f t="shared" si="1"/>
        <v>#REF!</v>
      </c>
      <c r="AI194" s="3" t="str">
        <f t="shared" si="2"/>
        <v>#REF!</v>
      </c>
    </row>
    <row r="195" ht="15.75" customHeight="1">
      <c r="A195" s="28">
        <v>193.0</v>
      </c>
      <c r="B195" s="27" t="s">
        <v>362</v>
      </c>
      <c r="C195" s="27">
        <v>181.7</v>
      </c>
      <c r="D195" s="27">
        <v>14.0</v>
      </c>
      <c r="E195" s="31">
        <v>10000.0</v>
      </c>
      <c r="F195" s="31">
        <v>10000.0</v>
      </c>
      <c r="G195" s="31">
        <v>10000.0</v>
      </c>
      <c r="H195" s="31">
        <v>10000.0</v>
      </c>
      <c r="I195" s="31">
        <v>10000.0</v>
      </c>
      <c r="J195" s="31">
        <v>10000.0</v>
      </c>
      <c r="K195" s="27">
        <v>192.4</v>
      </c>
      <c r="L195" s="27">
        <v>13.0</v>
      </c>
      <c r="M195" s="27">
        <v>164.1</v>
      </c>
      <c r="N195" s="27">
        <v>16.0</v>
      </c>
      <c r="O195" s="31">
        <v>10000.0</v>
      </c>
      <c r="P195" s="22">
        <v>10000.0</v>
      </c>
      <c r="Q195" s="22">
        <v>10000.0</v>
      </c>
      <c r="R195" s="22">
        <v>10000.0</v>
      </c>
      <c r="S195" s="24">
        <v>176.8</v>
      </c>
      <c r="T195" s="24">
        <v>13.6</v>
      </c>
      <c r="U195" s="24">
        <v>164.8</v>
      </c>
      <c r="V195" s="24">
        <v>9.2</v>
      </c>
      <c r="W195" s="22">
        <v>10000.0</v>
      </c>
      <c r="X195" s="22">
        <v>10000.0</v>
      </c>
      <c r="Y195" s="22">
        <v>10000.0</v>
      </c>
      <c r="Z195" s="22">
        <v>10000.0</v>
      </c>
      <c r="AA195" s="24">
        <v>161.5</v>
      </c>
      <c r="AB195" s="24">
        <v>9.1</v>
      </c>
      <c r="AC195" s="22">
        <v>10000.0</v>
      </c>
      <c r="AD195" s="22">
        <v>10000.0</v>
      </c>
      <c r="AE195" s="24" t="s">
        <v>362</v>
      </c>
      <c r="AF195" s="3" t="s">
        <v>362</v>
      </c>
      <c r="AH195" s="3" t="str">
        <f t="shared" si="1"/>
        <v>#REF!</v>
      </c>
      <c r="AI195" s="3" t="str">
        <f t="shared" si="2"/>
        <v>#REF!</v>
      </c>
    </row>
    <row r="196" ht="15.75" customHeight="1">
      <c r="A196" s="28">
        <v>194.0</v>
      </c>
      <c r="B196" s="27" t="s">
        <v>208</v>
      </c>
      <c r="C196" s="27">
        <v>181.7</v>
      </c>
      <c r="D196" s="27">
        <v>16.3</v>
      </c>
      <c r="E196" s="27">
        <v>156.8</v>
      </c>
      <c r="F196" s="27">
        <v>16.9</v>
      </c>
      <c r="G196" s="31">
        <v>10000.0</v>
      </c>
      <c r="H196" s="31">
        <v>10000.0</v>
      </c>
      <c r="I196" s="31">
        <v>10000.0</v>
      </c>
      <c r="J196" s="31">
        <v>10000.0</v>
      </c>
      <c r="K196" s="27">
        <v>201.2</v>
      </c>
      <c r="L196" s="27">
        <v>6.1</v>
      </c>
      <c r="M196" s="31">
        <v>10000.0</v>
      </c>
      <c r="N196" s="31">
        <v>10000.0</v>
      </c>
      <c r="O196" s="31">
        <v>10000.0</v>
      </c>
      <c r="P196" s="22">
        <v>10000.0</v>
      </c>
      <c r="Q196" s="22">
        <v>10000.0</v>
      </c>
      <c r="R196" s="22">
        <v>10000.0</v>
      </c>
      <c r="S196" s="24">
        <v>163.0</v>
      </c>
      <c r="T196" s="24">
        <v>10.2</v>
      </c>
      <c r="U196" s="24">
        <v>158.0</v>
      </c>
      <c r="V196" s="24">
        <v>13.3</v>
      </c>
      <c r="W196" s="22">
        <v>10000.0</v>
      </c>
      <c r="X196" s="22">
        <v>10000.0</v>
      </c>
      <c r="Y196" s="22">
        <v>10000.0</v>
      </c>
      <c r="Z196" s="22">
        <v>10000.0</v>
      </c>
      <c r="AA196" s="24">
        <v>151.1</v>
      </c>
      <c r="AB196" s="24">
        <v>26.4</v>
      </c>
      <c r="AC196" s="22">
        <v>10000.0</v>
      </c>
      <c r="AD196" s="22">
        <v>10000.0</v>
      </c>
      <c r="AE196" s="24" t="s">
        <v>208</v>
      </c>
      <c r="AF196" s="3" t="s">
        <v>208</v>
      </c>
      <c r="AH196" s="3" t="str">
        <f t="shared" si="1"/>
        <v>#REF!</v>
      </c>
      <c r="AI196" s="3" t="str">
        <f t="shared" si="2"/>
        <v>#REF!</v>
      </c>
    </row>
    <row r="197" ht="15.75" customHeight="1">
      <c r="A197" s="28">
        <v>195.0</v>
      </c>
      <c r="B197" s="27" t="s">
        <v>1645</v>
      </c>
      <c r="C197" s="27">
        <v>181.8</v>
      </c>
      <c r="D197" s="27">
        <v>16.4</v>
      </c>
      <c r="E197" s="27">
        <v>171.8</v>
      </c>
      <c r="F197" s="27">
        <v>8.7</v>
      </c>
      <c r="G197" s="27">
        <v>141.7</v>
      </c>
      <c r="H197" s="27">
        <v>7.6</v>
      </c>
      <c r="I197" s="27">
        <v>113.3</v>
      </c>
      <c r="J197" s="27">
        <v>5.0</v>
      </c>
      <c r="K197" s="27">
        <v>190.4</v>
      </c>
      <c r="L197" s="27">
        <v>11.0</v>
      </c>
      <c r="M197" s="27">
        <v>168.3</v>
      </c>
      <c r="N197" s="27">
        <v>7.5</v>
      </c>
      <c r="O197" s="31">
        <v>10000.0</v>
      </c>
      <c r="P197" s="22">
        <v>10000.0</v>
      </c>
      <c r="Q197" s="22">
        <v>10000.0</v>
      </c>
      <c r="R197" s="22">
        <v>10000.0</v>
      </c>
      <c r="S197" s="22">
        <v>10000.0</v>
      </c>
      <c r="T197" s="22">
        <v>10000.0</v>
      </c>
      <c r="U197" s="22">
        <v>10000.0</v>
      </c>
      <c r="V197" s="22">
        <v>10000.0</v>
      </c>
      <c r="W197" s="22">
        <v>10000.0</v>
      </c>
      <c r="X197" s="22">
        <v>10000.0</v>
      </c>
      <c r="Y197" s="22">
        <v>10000.0</v>
      </c>
      <c r="Z197" s="22">
        <v>10000.0</v>
      </c>
      <c r="AA197" s="22">
        <v>10000.0</v>
      </c>
      <c r="AB197" s="22">
        <v>10000.0</v>
      </c>
      <c r="AC197" s="22">
        <v>10000.0</v>
      </c>
      <c r="AD197" s="22">
        <v>10000.0</v>
      </c>
      <c r="AE197" s="24" t="s">
        <v>27</v>
      </c>
      <c r="AF197" s="3" t="s">
        <v>291</v>
      </c>
      <c r="AH197" s="3" t="str">
        <f t="shared" si="1"/>
        <v>#REF!</v>
      </c>
      <c r="AI197" s="3" t="str">
        <f t="shared" si="2"/>
        <v>#REF!</v>
      </c>
    </row>
    <row r="198" ht="15.75" customHeight="1">
      <c r="A198" s="28">
        <v>196.0</v>
      </c>
      <c r="B198" s="27" t="s">
        <v>220</v>
      </c>
      <c r="C198" s="27">
        <v>181.9</v>
      </c>
      <c r="D198" s="27">
        <v>18.6</v>
      </c>
      <c r="E198" s="27">
        <v>158.3</v>
      </c>
      <c r="F198" s="27">
        <v>18.4</v>
      </c>
      <c r="G198" s="31">
        <v>10000.0</v>
      </c>
      <c r="H198" s="31">
        <v>10000.0</v>
      </c>
      <c r="I198" s="31">
        <v>10000.0</v>
      </c>
      <c r="J198" s="31">
        <v>10000.0</v>
      </c>
      <c r="K198" s="27">
        <v>190.1</v>
      </c>
      <c r="L198" s="27">
        <v>13.9</v>
      </c>
      <c r="M198" s="27">
        <v>162.6</v>
      </c>
      <c r="N198" s="27">
        <v>16.2</v>
      </c>
      <c r="O198" s="31">
        <v>10000.0</v>
      </c>
      <c r="P198" s="22">
        <v>10000.0</v>
      </c>
      <c r="Q198" s="22">
        <v>10000.0</v>
      </c>
      <c r="R198" s="22">
        <v>10000.0</v>
      </c>
      <c r="S198" s="24">
        <v>144.4</v>
      </c>
      <c r="T198" s="24">
        <v>9.8</v>
      </c>
      <c r="U198" s="24">
        <v>148.4</v>
      </c>
      <c r="V198" s="24">
        <v>14.5</v>
      </c>
      <c r="W198" s="24">
        <v>127.7</v>
      </c>
      <c r="X198" s="24">
        <v>23.1</v>
      </c>
      <c r="Y198" s="22">
        <v>10000.0</v>
      </c>
      <c r="Z198" s="22">
        <v>10000.0</v>
      </c>
      <c r="AA198" s="22">
        <v>10000.0</v>
      </c>
      <c r="AB198" s="22">
        <v>10000.0</v>
      </c>
      <c r="AC198" s="22">
        <v>10000.0</v>
      </c>
      <c r="AD198" s="22">
        <v>10000.0</v>
      </c>
      <c r="AE198" s="24" t="s">
        <v>220</v>
      </c>
      <c r="AF198" s="3" t="s">
        <v>220</v>
      </c>
      <c r="AH198" s="3" t="str">
        <f t="shared" si="1"/>
        <v>#REF!</v>
      </c>
      <c r="AI198" s="3" t="str">
        <f t="shared" si="2"/>
        <v>#REF!</v>
      </c>
    </row>
    <row r="199" ht="15.75" customHeight="1">
      <c r="A199" s="28">
        <v>197.0</v>
      </c>
      <c r="B199" s="27" t="s">
        <v>219</v>
      </c>
      <c r="C199" s="27">
        <v>182.8</v>
      </c>
      <c r="D199" s="27">
        <v>19.5</v>
      </c>
      <c r="E199" s="27">
        <v>159.4</v>
      </c>
      <c r="F199" s="27">
        <v>12.8</v>
      </c>
      <c r="G199" s="31">
        <v>10000.0</v>
      </c>
      <c r="H199" s="31">
        <v>10000.0</v>
      </c>
      <c r="I199" s="31">
        <v>10000.0</v>
      </c>
      <c r="J199" s="31">
        <v>10000.0</v>
      </c>
      <c r="K199" s="27">
        <v>173.7</v>
      </c>
      <c r="L199" s="27">
        <v>18.4</v>
      </c>
      <c r="M199" s="27">
        <v>159.9</v>
      </c>
      <c r="N199" s="27">
        <v>20.3</v>
      </c>
      <c r="O199" s="31">
        <v>10000.0</v>
      </c>
      <c r="P199" s="22">
        <v>10000.0</v>
      </c>
      <c r="Q199" s="22">
        <v>10000.0</v>
      </c>
      <c r="R199" s="22">
        <v>10000.0</v>
      </c>
      <c r="S199" s="24">
        <v>146.9</v>
      </c>
      <c r="T199" s="24">
        <v>11.6</v>
      </c>
      <c r="U199" s="24">
        <v>154.3</v>
      </c>
      <c r="V199" s="24">
        <v>15.9</v>
      </c>
      <c r="W199" s="22">
        <v>10000.0</v>
      </c>
      <c r="X199" s="22">
        <v>10000.0</v>
      </c>
      <c r="Y199" s="22">
        <v>10000.0</v>
      </c>
      <c r="Z199" s="22">
        <v>10000.0</v>
      </c>
      <c r="AA199" s="24">
        <v>168.1</v>
      </c>
      <c r="AB199" s="24">
        <v>7.8</v>
      </c>
      <c r="AC199" s="22">
        <v>10000.0</v>
      </c>
      <c r="AD199" s="22">
        <v>10000.0</v>
      </c>
      <c r="AE199" s="24" t="s">
        <v>219</v>
      </c>
      <c r="AF199" s="3" t="s">
        <v>219</v>
      </c>
      <c r="AH199" s="3" t="str">
        <f t="shared" si="1"/>
        <v>#REF!</v>
      </c>
      <c r="AI199" s="3" t="str">
        <f t="shared" si="2"/>
        <v>#REF!</v>
      </c>
    </row>
    <row r="200" ht="15.75" customHeight="1">
      <c r="A200" s="28">
        <v>198.0</v>
      </c>
      <c r="B200" s="27" t="s">
        <v>322</v>
      </c>
      <c r="C200" s="27">
        <v>183.1</v>
      </c>
      <c r="D200" s="27">
        <v>25.7</v>
      </c>
      <c r="E200" s="27">
        <v>160.3</v>
      </c>
      <c r="F200" s="27">
        <v>13.6</v>
      </c>
      <c r="G200" s="31">
        <v>10000.0</v>
      </c>
      <c r="H200" s="31">
        <v>10000.0</v>
      </c>
      <c r="I200" s="31">
        <v>10000.0</v>
      </c>
      <c r="J200" s="31">
        <v>10000.0</v>
      </c>
      <c r="K200" s="27">
        <v>191.3</v>
      </c>
      <c r="L200" s="27">
        <v>18.3</v>
      </c>
      <c r="M200" s="27">
        <v>161.6</v>
      </c>
      <c r="N200" s="27">
        <v>15.6</v>
      </c>
      <c r="O200" s="31">
        <v>10000.0</v>
      </c>
      <c r="P200" s="22">
        <v>10000.0</v>
      </c>
      <c r="Q200" s="22">
        <v>10000.0</v>
      </c>
      <c r="R200" s="22">
        <v>10000.0</v>
      </c>
      <c r="S200" s="24">
        <v>181.0</v>
      </c>
      <c r="T200" s="24">
        <v>22.5</v>
      </c>
      <c r="U200" s="22">
        <v>10000.0</v>
      </c>
      <c r="V200" s="22">
        <v>10000.0</v>
      </c>
      <c r="W200" s="22">
        <v>10000.0</v>
      </c>
      <c r="X200" s="22">
        <v>10000.0</v>
      </c>
      <c r="Y200" s="22">
        <v>10000.0</v>
      </c>
      <c r="Z200" s="22">
        <v>10000.0</v>
      </c>
      <c r="AA200" s="22">
        <v>10000.0</v>
      </c>
      <c r="AB200" s="22">
        <v>10000.0</v>
      </c>
      <c r="AC200" s="22">
        <v>10000.0</v>
      </c>
      <c r="AD200" s="22">
        <v>10000.0</v>
      </c>
      <c r="AE200" s="24" t="s">
        <v>322</v>
      </c>
      <c r="AF200" s="3" t="s">
        <v>322</v>
      </c>
      <c r="AH200" s="3" t="str">
        <f t="shared" si="1"/>
        <v>#REF!</v>
      </c>
      <c r="AI200" s="3" t="str">
        <f t="shared" si="2"/>
        <v>#REF!</v>
      </c>
    </row>
    <row r="201" ht="15.75" customHeight="1">
      <c r="A201" s="28">
        <v>199.0</v>
      </c>
      <c r="B201" s="27" t="s">
        <v>270</v>
      </c>
      <c r="C201" s="27">
        <v>183.8</v>
      </c>
      <c r="D201" s="27">
        <v>7.4</v>
      </c>
      <c r="E201" s="27">
        <v>162.3</v>
      </c>
      <c r="F201" s="27">
        <v>4.3</v>
      </c>
      <c r="G201" s="27">
        <v>140.1</v>
      </c>
      <c r="H201" s="27">
        <v>4.6</v>
      </c>
      <c r="I201" s="27">
        <v>115.7</v>
      </c>
      <c r="J201" s="27">
        <v>5.1</v>
      </c>
      <c r="K201" s="27">
        <v>183.3</v>
      </c>
      <c r="L201" s="27">
        <v>4.4</v>
      </c>
      <c r="M201" s="27">
        <v>159.9</v>
      </c>
      <c r="N201" s="27">
        <v>9.2</v>
      </c>
      <c r="O201" s="27">
        <v>136.9</v>
      </c>
      <c r="P201" s="24">
        <v>2.9</v>
      </c>
      <c r="Q201" s="24">
        <v>113.1</v>
      </c>
      <c r="R201" s="24">
        <v>3.8</v>
      </c>
      <c r="S201" s="22">
        <v>10000.0</v>
      </c>
      <c r="T201" s="22">
        <v>10000.0</v>
      </c>
      <c r="U201" s="24">
        <v>162.7</v>
      </c>
      <c r="V201" s="24">
        <v>2.3</v>
      </c>
      <c r="W201" s="24">
        <v>138.5</v>
      </c>
      <c r="X201" s="24">
        <v>3.9</v>
      </c>
      <c r="Y201" s="24">
        <v>113.1</v>
      </c>
      <c r="Z201" s="24">
        <v>3.2</v>
      </c>
      <c r="AA201" s="24">
        <v>159.1</v>
      </c>
      <c r="AB201" s="24">
        <v>6.2</v>
      </c>
      <c r="AC201" s="24">
        <v>140.7</v>
      </c>
      <c r="AD201" s="24">
        <v>2.5</v>
      </c>
      <c r="AE201" s="24" t="s">
        <v>270</v>
      </c>
      <c r="AF201" s="3" t="s">
        <v>270</v>
      </c>
      <c r="AH201" s="3" t="str">
        <f t="shared" si="1"/>
        <v>#REF!</v>
      </c>
      <c r="AI201" s="3" t="str">
        <f t="shared" si="2"/>
        <v>#REF!</v>
      </c>
    </row>
    <row r="202" ht="15.75" customHeight="1">
      <c r="A202" s="28">
        <v>200.0</v>
      </c>
      <c r="B202" s="27" t="s">
        <v>265</v>
      </c>
      <c r="C202" s="27">
        <v>184.0</v>
      </c>
      <c r="D202" s="27">
        <v>16.2</v>
      </c>
      <c r="E202" s="31">
        <v>10000.0</v>
      </c>
      <c r="F202" s="31">
        <v>10000.0</v>
      </c>
      <c r="G202" s="31">
        <v>10000.0</v>
      </c>
      <c r="H202" s="31">
        <v>10000.0</v>
      </c>
      <c r="I202" s="31">
        <v>10000.0</v>
      </c>
      <c r="J202" s="31">
        <v>10000.0</v>
      </c>
      <c r="K202" s="27">
        <v>172.2</v>
      </c>
      <c r="L202" s="27">
        <v>29.7</v>
      </c>
      <c r="M202" s="31">
        <v>10000.0</v>
      </c>
      <c r="N202" s="31">
        <v>10000.0</v>
      </c>
      <c r="O202" s="31">
        <v>10000.0</v>
      </c>
      <c r="P202" s="22">
        <v>10000.0</v>
      </c>
      <c r="Q202" s="22">
        <v>10000.0</v>
      </c>
      <c r="R202" s="22">
        <v>10000.0</v>
      </c>
      <c r="S202" s="24">
        <v>169.5</v>
      </c>
      <c r="T202" s="24">
        <v>13.1</v>
      </c>
      <c r="U202" s="24">
        <v>166.4</v>
      </c>
      <c r="V202" s="24">
        <v>10.2</v>
      </c>
      <c r="W202" s="22">
        <v>10000.0</v>
      </c>
      <c r="X202" s="22">
        <v>10000.0</v>
      </c>
      <c r="Y202" s="22">
        <v>10000.0</v>
      </c>
      <c r="Z202" s="22">
        <v>10000.0</v>
      </c>
      <c r="AA202" s="24">
        <v>141.5</v>
      </c>
      <c r="AB202" s="24">
        <v>24.9</v>
      </c>
      <c r="AC202" s="22">
        <v>10000.0</v>
      </c>
      <c r="AD202" s="22">
        <v>10000.0</v>
      </c>
      <c r="AE202" s="24" t="s">
        <v>265</v>
      </c>
      <c r="AF202" s="3" t="s">
        <v>265</v>
      </c>
      <c r="AH202" s="3" t="str">
        <f t="shared" si="1"/>
        <v>#REF!</v>
      </c>
      <c r="AI202" s="3" t="str">
        <f t="shared" si="2"/>
        <v>#REF!</v>
      </c>
    </row>
    <row r="203" ht="15.75" customHeight="1">
      <c r="A203" s="28">
        <v>201.0</v>
      </c>
      <c r="B203" s="27" t="s">
        <v>250</v>
      </c>
      <c r="C203" s="27">
        <v>184.5</v>
      </c>
      <c r="D203" s="27">
        <v>12.6</v>
      </c>
      <c r="E203" s="31">
        <v>10000.0</v>
      </c>
      <c r="F203" s="31">
        <v>10000.0</v>
      </c>
      <c r="G203" s="31">
        <v>10000.0</v>
      </c>
      <c r="H203" s="31">
        <v>10000.0</v>
      </c>
      <c r="I203" s="31">
        <v>10000.0</v>
      </c>
      <c r="J203" s="31">
        <v>10000.0</v>
      </c>
      <c r="K203" s="27">
        <v>166.9</v>
      </c>
      <c r="L203" s="27">
        <v>26.4</v>
      </c>
      <c r="M203" s="27">
        <v>162.0</v>
      </c>
      <c r="N203" s="27">
        <v>13.2</v>
      </c>
      <c r="O203" s="31">
        <v>10000.0</v>
      </c>
      <c r="P203" s="22">
        <v>10000.0</v>
      </c>
      <c r="Q203" s="22">
        <v>10000.0</v>
      </c>
      <c r="R203" s="22">
        <v>10000.0</v>
      </c>
      <c r="S203" s="24">
        <v>186.7</v>
      </c>
      <c r="T203" s="24">
        <v>10.5</v>
      </c>
      <c r="U203" s="22">
        <v>10000.0</v>
      </c>
      <c r="V203" s="22">
        <v>10000.0</v>
      </c>
      <c r="W203" s="22">
        <v>10000.0</v>
      </c>
      <c r="X203" s="22">
        <v>10000.0</v>
      </c>
      <c r="Y203" s="22">
        <v>10000.0</v>
      </c>
      <c r="Z203" s="22">
        <v>10000.0</v>
      </c>
      <c r="AA203" s="22">
        <v>10000.0</v>
      </c>
      <c r="AB203" s="22">
        <v>10000.0</v>
      </c>
      <c r="AC203" s="24">
        <v>76.5</v>
      </c>
      <c r="AD203" s="24">
        <v>13.8</v>
      </c>
      <c r="AE203" s="24" t="s">
        <v>250</v>
      </c>
      <c r="AF203" s="3" t="s">
        <v>250</v>
      </c>
      <c r="AH203" s="3" t="str">
        <f t="shared" si="1"/>
        <v>#REF!</v>
      </c>
      <c r="AI203" s="3" t="str">
        <f t="shared" si="2"/>
        <v>#REF!</v>
      </c>
    </row>
    <row r="204" ht="15.75" customHeight="1">
      <c r="A204" s="28">
        <v>202.0</v>
      </c>
      <c r="B204" s="27" t="s">
        <v>819</v>
      </c>
      <c r="C204" s="27">
        <v>184.6</v>
      </c>
      <c r="D204" s="27">
        <v>13.9</v>
      </c>
      <c r="E204" s="31">
        <v>10000.0</v>
      </c>
      <c r="F204" s="31">
        <v>10000.0</v>
      </c>
      <c r="G204" s="31">
        <v>10000.0</v>
      </c>
      <c r="H204" s="31">
        <v>10000.0</v>
      </c>
      <c r="I204" s="31">
        <v>10000.0</v>
      </c>
      <c r="J204" s="31">
        <v>10000.0</v>
      </c>
      <c r="K204" s="27">
        <v>192.8</v>
      </c>
      <c r="L204" s="27">
        <v>14.7</v>
      </c>
      <c r="M204" s="31">
        <v>10000.0</v>
      </c>
      <c r="N204" s="31">
        <v>10000.0</v>
      </c>
      <c r="O204" s="31">
        <v>10000.0</v>
      </c>
      <c r="P204" s="22">
        <v>10000.0</v>
      </c>
      <c r="Q204" s="22">
        <v>10000.0</v>
      </c>
      <c r="R204" s="22">
        <v>10000.0</v>
      </c>
      <c r="S204" s="22">
        <v>10000.0</v>
      </c>
      <c r="T204" s="22">
        <v>10000.0</v>
      </c>
      <c r="U204" s="22">
        <v>10000.0</v>
      </c>
      <c r="V204" s="22">
        <v>10000.0</v>
      </c>
      <c r="W204" s="22">
        <v>10000.0</v>
      </c>
      <c r="X204" s="22">
        <v>10000.0</v>
      </c>
      <c r="Y204" s="22">
        <v>10000.0</v>
      </c>
      <c r="Z204" s="22">
        <v>10000.0</v>
      </c>
      <c r="AA204" s="24">
        <v>90.7</v>
      </c>
      <c r="AB204" s="24">
        <v>9.5</v>
      </c>
      <c r="AC204" s="24">
        <v>94.2</v>
      </c>
      <c r="AD204" s="24">
        <v>8.1</v>
      </c>
      <c r="AE204" s="24" t="s">
        <v>819</v>
      </c>
      <c r="AF204" s="3" t="s">
        <v>228</v>
      </c>
      <c r="AH204" s="3" t="str">
        <f t="shared" si="1"/>
        <v>#REF!</v>
      </c>
      <c r="AI204" s="3" t="str">
        <f t="shared" si="2"/>
        <v>#REF!</v>
      </c>
    </row>
    <row r="205" ht="15.75" customHeight="1">
      <c r="A205" s="28">
        <v>203.0</v>
      </c>
      <c r="B205" s="27" t="s">
        <v>206</v>
      </c>
      <c r="C205" s="27">
        <v>185.3</v>
      </c>
      <c r="D205" s="27">
        <v>12.8</v>
      </c>
      <c r="E205" s="27">
        <v>164.9</v>
      </c>
      <c r="F205" s="27">
        <v>12.3</v>
      </c>
      <c r="G205" s="31">
        <v>10000.0</v>
      </c>
      <c r="H205" s="31">
        <v>10000.0</v>
      </c>
      <c r="I205" s="31">
        <v>10000.0</v>
      </c>
      <c r="J205" s="31">
        <v>10000.0</v>
      </c>
      <c r="K205" s="27">
        <v>173.0</v>
      </c>
      <c r="L205" s="27">
        <v>17.2</v>
      </c>
      <c r="M205" s="27">
        <v>163.9</v>
      </c>
      <c r="N205" s="27">
        <v>13.6</v>
      </c>
      <c r="O205" s="31">
        <v>10000.0</v>
      </c>
      <c r="P205" s="22">
        <v>10000.0</v>
      </c>
      <c r="Q205" s="22">
        <v>10000.0</v>
      </c>
      <c r="R205" s="22">
        <v>10000.0</v>
      </c>
      <c r="S205" s="24">
        <v>145.1</v>
      </c>
      <c r="T205" s="24">
        <v>5.2</v>
      </c>
      <c r="U205" s="24">
        <v>144.2</v>
      </c>
      <c r="V205" s="24">
        <v>8.5</v>
      </c>
      <c r="W205" s="24">
        <v>136.2</v>
      </c>
      <c r="X205" s="24">
        <v>7.8</v>
      </c>
      <c r="Y205" s="22">
        <v>10000.0</v>
      </c>
      <c r="Z205" s="22">
        <v>10000.0</v>
      </c>
      <c r="AA205" s="24">
        <v>109.6</v>
      </c>
      <c r="AB205" s="24">
        <v>9.2</v>
      </c>
      <c r="AC205" s="24">
        <v>107.3</v>
      </c>
      <c r="AD205" s="24">
        <v>6.6</v>
      </c>
      <c r="AE205" s="24" t="s">
        <v>206</v>
      </c>
      <c r="AF205" s="3" t="s">
        <v>206</v>
      </c>
      <c r="AH205" s="3" t="str">
        <f t="shared" si="1"/>
        <v>#REF!</v>
      </c>
      <c r="AI205" s="3" t="str">
        <f t="shared" si="2"/>
        <v>#REF!</v>
      </c>
    </row>
    <row r="206" ht="15.75" customHeight="1">
      <c r="A206" s="28">
        <v>204.0</v>
      </c>
      <c r="B206" s="27" t="s">
        <v>327</v>
      </c>
      <c r="C206" s="27">
        <v>186.0</v>
      </c>
      <c r="D206" s="27">
        <v>8.0</v>
      </c>
      <c r="E206" s="27">
        <v>161.0</v>
      </c>
      <c r="F206" s="27">
        <v>23.8</v>
      </c>
      <c r="G206" s="27">
        <v>140.7</v>
      </c>
      <c r="H206" s="27">
        <v>7.1</v>
      </c>
      <c r="I206" s="27">
        <v>115.9</v>
      </c>
      <c r="J206" s="27">
        <v>3.3</v>
      </c>
      <c r="K206" s="27">
        <v>187.6</v>
      </c>
      <c r="L206" s="27">
        <v>3.3</v>
      </c>
      <c r="M206" s="27">
        <v>166.2</v>
      </c>
      <c r="N206" s="27">
        <v>5.7</v>
      </c>
      <c r="O206" s="27">
        <v>141.3</v>
      </c>
      <c r="P206" s="24">
        <v>7.0</v>
      </c>
      <c r="Q206" s="24">
        <v>117.5</v>
      </c>
      <c r="R206" s="24">
        <v>2.8</v>
      </c>
      <c r="S206" s="24">
        <v>188.0</v>
      </c>
      <c r="T206" s="24">
        <v>1.0</v>
      </c>
      <c r="U206" s="24">
        <v>164.4</v>
      </c>
      <c r="V206" s="24">
        <v>4.4</v>
      </c>
      <c r="W206" s="24">
        <v>140.0</v>
      </c>
      <c r="X206" s="24">
        <v>6.1</v>
      </c>
      <c r="Y206" s="24">
        <v>117.7</v>
      </c>
      <c r="Z206" s="24">
        <v>2.9</v>
      </c>
      <c r="AA206" s="24">
        <v>173.8</v>
      </c>
      <c r="AB206" s="24">
        <v>6.0</v>
      </c>
      <c r="AC206" s="24">
        <v>142.6</v>
      </c>
      <c r="AD206" s="24">
        <v>2.9</v>
      </c>
      <c r="AE206" s="24" t="s">
        <v>327</v>
      </c>
      <c r="AF206" s="3" t="s">
        <v>327</v>
      </c>
      <c r="AH206" s="3" t="str">
        <f t="shared" si="1"/>
        <v>#REF!</v>
      </c>
      <c r="AI206" s="3" t="str">
        <f t="shared" si="2"/>
        <v>#REF!</v>
      </c>
    </row>
    <row r="207" ht="15.75" customHeight="1">
      <c r="A207" s="28">
        <v>205.0</v>
      </c>
      <c r="B207" s="27" t="s">
        <v>293</v>
      </c>
      <c r="C207" s="27">
        <v>186.9</v>
      </c>
      <c r="D207" s="27">
        <v>7.1</v>
      </c>
      <c r="E207" s="27">
        <v>166.4</v>
      </c>
      <c r="F207" s="27">
        <v>6.1</v>
      </c>
      <c r="G207" s="27">
        <v>141.4</v>
      </c>
      <c r="H207" s="27">
        <v>7.1</v>
      </c>
      <c r="I207" s="27">
        <v>116.6</v>
      </c>
      <c r="J207" s="27">
        <v>2.8</v>
      </c>
      <c r="K207" s="27">
        <v>187.0</v>
      </c>
      <c r="L207" s="27">
        <v>8.0</v>
      </c>
      <c r="M207" s="27">
        <v>164.2</v>
      </c>
      <c r="N207" s="27">
        <v>4.4</v>
      </c>
      <c r="O207" s="27">
        <v>140.0</v>
      </c>
      <c r="P207" s="24">
        <v>4.9</v>
      </c>
      <c r="Q207" s="24">
        <v>117.1</v>
      </c>
      <c r="R207" s="24">
        <v>3.0</v>
      </c>
      <c r="S207" s="24">
        <v>189.2</v>
      </c>
      <c r="T207" s="24">
        <v>1.3</v>
      </c>
      <c r="U207" s="24">
        <v>167.1</v>
      </c>
      <c r="V207" s="24">
        <v>4.9</v>
      </c>
      <c r="W207" s="24">
        <v>143.2</v>
      </c>
      <c r="X207" s="24">
        <v>3.8</v>
      </c>
      <c r="Y207" s="24">
        <v>116.6</v>
      </c>
      <c r="Z207" s="24">
        <v>3.5</v>
      </c>
      <c r="AA207" s="24">
        <v>170.9</v>
      </c>
      <c r="AB207" s="24">
        <v>5.3</v>
      </c>
      <c r="AC207" s="24">
        <v>145.3</v>
      </c>
      <c r="AD207" s="24">
        <v>3.5</v>
      </c>
      <c r="AE207" s="24" t="s">
        <v>293</v>
      </c>
      <c r="AF207" s="3" t="s">
        <v>293</v>
      </c>
      <c r="AH207" s="3" t="str">
        <f t="shared" si="1"/>
        <v>#REF!</v>
      </c>
      <c r="AI207" s="3" t="str">
        <f t="shared" si="2"/>
        <v>#REF!</v>
      </c>
    </row>
    <row r="208" ht="15.75" customHeight="1">
      <c r="A208" s="28">
        <v>206.0</v>
      </c>
      <c r="B208" s="27" t="s">
        <v>276</v>
      </c>
      <c r="C208" s="27">
        <v>187.0</v>
      </c>
      <c r="D208" s="27">
        <v>25.7</v>
      </c>
      <c r="E208" s="31">
        <v>10000.0</v>
      </c>
      <c r="F208" s="31">
        <v>10000.0</v>
      </c>
      <c r="G208" s="31">
        <v>10000.0</v>
      </c>
      <c r="H208" s="31">
        <v>10000.0</v>
      </c>
      <c r="I208" s="31">
        <v>10000.0</v>
      </c>
      <c r="J208" s="31">
        <v>10000.0</v>
      </c>
      <c r="K208" s="27">
        <v>118.9</v>
      </c>
      <c r="L208" s="27">
        <v>22.5</v>
      </c>
      <c r="M208" s="27">
        <v>125.5</v>
      </c>
      <c r="N208" s="27">
        <v>16.1</v>
      </c>
      <c r="O208" s="27">
        <v>125.8</v>
      </c>
      <c r="P208" s="24">
        <v>18.9</v>
      </c>
      <c r="Q208" s="22">
        <v>10000.0</v>
      </c>
      <c r="R208" s="22">
        <v>10000.0</v>
      </c>
      <c r="S208" s="24">
        <v>182.4</v>
      </c>
      <c r="T208" s="24">
        <v>12.0</v>
      </c>
      <c r="U208" s="24">
        <v>164.8</v>
      </c>
      <c r="V208" s="24">
        <v>14.0</v>
      </c>
      <c r="W208" s="22">
        <v>10000.0</v>
      </c>
      <c r="X208" s="22">
        <v>10000.0</v>
      </c>
      <c r="Y208" s="22">
        <v>10000.0</v>
      </c>
      <c r="Z208" s="22">
        <v>10000.0</v>
      </c>
      <c r="AA208" s="24">
        <v>128.3</v>
      </c>
      <c r="AB208" s="24">
        <v>11.4</v>
      </c>
      <c r="AC208" s="24">
        <v>135.5</v>
      </c>
      <c r="AD208" s="24">
        <v>13.0</v>
      </c>
      <c r="AE208" s="24" t="s">
        <v>1646</v>
      </c>
      <c r="AF208" s="3" t="s">
        <v>276</v>
      </c>
      <c r="AH208" s="3" t="str">
        <f t="shared" si="1"/>
        <v>#REF!</v>
      </c>
      <c r="AI208" s="3" t="str">
        <f t="shared" si="2"/>
        <v>#REF!</v>
      </c>
    </row>
    <row r="209" ht="15.75" customHeight="1">
      <c r="A209" s="28">
        <v>207.0</v>
      </c>
      <c r="B209" s="27" t="s">
        <v>260</v>
      </c>
      <c r="C209" s="27">
        <v>187.4</v>
      </c>
      <c r="D209" s="27">
        <v>15.9</v>
      </c>
      <c r="E209" s="31">
        <v>10000.0</v>
      </c>
      <c r="F209" s="31">
        <v>10000.0</v>
      </c>
      <c r="G209" s="31">
        <v>10000.0</v>
      </c>
      <c r="H209" s="31">
        <v>10000.0</v>
      </c>
      <c r="I209" s="31">
        <v>10000.0</v>
      </c>
      <c r="J209" s="31">
        <v>10000.0</v>
      </c>
      <c r="K209" s="27">
        <v>137.7</v>
      </c>
      <c r="L209" s="27">
        <v>9.0</v>
      </c>
      <c r="M209" s="27">
        <v>146.2</v>
      </c>
      <c r="N209" s="27">
        <v>13.0</v>
      </c>
      <c r="O209" s="27">
        <v>139.3</v>
      </c>
      <c r="P209" s="24">
        <v>11.3</v>
      </c>
      <c r="Q209" s="22">
        <v>10000.0</v>
      </c>
      <c r="R209" s="22">
        <v>10000.0</v>
      </c>
      <c r="S209" s="22">
        <v>10000.0</v>
      </c>
      <c r="T209" s="22">
        <v>10000.0</v>
      </c>
      <c r="U209" s="24">
        <v>138.6</v>
      </c>
      <c r="V209" s="24">
        <v>7.3</v>
      </c>
      <c r="W209" s="22">
        <v>10000.0</v>
      </c>
      <c r="X209" s="22">
        <v>10000.0</v>
      </c>
      <c r="Y209" s="22">
        <v>10000.0</v>
      </c>
      <c r="Z209" s="22">
        <v>10000.0</v>
      </c>
      <c r="AA209" s="24">
        <v>132.8</v>
      </c>
      <c r="AB209" s="24">
        <v>6.8</v>
      </c>
      <c r="AC209" s="24">
        <v>131.8</v>
      </c>
      <c r="AD209" s="24">
        <v>13.3</v>
      </c>
      <c r="AE209" s="24" t="s">
        <v>260</v>
      </c>
      <c r="AF209" s="3" t="s">
        <v>260</v>
      </c>
      <c r="AH209" s="3" t="str">
        <f t="shared" si="1"/>
        <v>#REF!</v>
      </c>
      <c r="AI209" s="3" t="str">
        <f t="shared" si="2"/>
        <v>#REF!</v>
      </c>
    </row>
    <row r="210" ht="15.75" customHeight="1">
      <c r="A210" s="28">
        <v>208.0</v>
      </c>
      <c r="B210" s="27" t="s">
        <v>1647</v>
      </c>
      <c r="C210" s="27">
        <v>187.6</v>
      </c>
      <c r="D210" s="27">
        <v>17.4</v>
      </c>
      <c r="E210" s="27">
        <v>169.0</v>
      </c>
      <c r="F210" s="27">
        <v>10.5</v>
      </c>
      <c r="G210" s="27">
        <v>140.5</v>
      </c>
      <c r="H210" s="27">
        <v>6.6</v>
      </c>
      <c r="I210" s="27">
        <v>112.2</v>
      </c>
      <c r="J210" s="27">
        <v>6.2</v>
      </c>
      <c r="K210" s="27">
        <v>158.8</v>
      </c>
      <c r="L210" s="27">
        <v>20.9</v>
      </c>
      <c r="M210" s="27">
        <v>154.6</v>
      </c>
      <c r="N210" s="27">
        <v>13.8</v>
      </c>
      <c r="O210" s="27">
        <v>138.7</v>
      </c>
      <c r="P210" s="24">
        <v>7.8</v>
      </c>
      <c r="Q210" s="24">
        <v>114.9</v>
      </c>
      <c r="R210" s="24">
        <v>4.6</v>
      </c>
      <c r="S210" s="24">
        <v>163.9</v>
      </c>
      <c r="T210" s="24">
        <v>11.5</v>
      </c>
      <c r="U210" s="24">
        <v>162.6</v>
      </c>
      <c r="V210" s="24">
        <v>10.1</v>
      </c>
      <c r="W210" s="24">
        <v>139.3</v>
      </c>
      <c r="X210" s="24">
        <v>3.6</v>
      </c>
      <c r="Y210" s="24">
        <v>115.0</v>
      </c>
      <c r="Z210" s="24">
        <v>4.2</v>
      </c>
      <c r="AA210" s="24">
        <v>162.0</v>
      </c>
      <c r="AB210" s="24">
        <v>6.5</v>
      </c>
      <c r="AC210" s="24">
        <v>141.2</v>
      </c>
      <c r="AD210" s="24">
        <v>4.0</v>
      </c>
      <c r="AE210" s="24" t="s">
        <v>102</v>
      </c>
      <c r="AF210" s="3" t="s">
        <v>274</v>
      </c>
      <c r="AH210" s="3" t="str">
        <f t="shared" si="1"/>
        <v>#REF!</v>
      </c>
      <c r="AI210" s="3" t="str">
        <f t="shared" si="2"/>
        <v>#REF!</v>
      </c>
    </row>
    <row r="211" ht="15.75" customHeight="1">
      <c r="A211" s="28">
        <v>209.0</v>
      </c>
      <c r="B211" s="27" t="s">
        <v>297</v>
      </c>
      <c r="C211" s="27">
        <v>187.8</v>
      </c>
      <c r="D211" s="27">
        <v>22.8</v>
      </c>
      <c r="E211" s="27">
        <v>170.0</v>
      </c>
      <c r="F211" s="27">
        <v>5.0</v>
      </c>
      <c r="G211" s="27">
        <v>142.2</v>
      </c>
      <c r="H211" s="27">
        <v>9.8</v>
      </c>
      <c r="I211" s="27">
        <v>116.1</v>
      </c>
      <c r="J211" s="27">
        <v>3.8</v>
      </c>
      <c r="K211" s="27">
        <v>199.2</v>
      </c>
      <c r="L211" s="27">
        <v>8.1</v>
      </c>
      <c r="M211" s="27">
        <v>171.0</v>
      </c>
      <c r="N211" s="27">
        <v>6.1</v>
      </c>
      <c r="O211" s="27">
        <v>143.2</v>
      </c>
      <c r="P211" s="24">
        <v>6.4</v>
      </c>
      <c r="Q211" s="22">
        <v>10000.0</v>
      </c>
      <c r="R211" s="22">
        <v>10000.0</v>
      </c>
      <c r="S211" s="24">
        <v>200.4</v>
      </c>
      <c r="T211" s="24">
        <v>7.2</v>
      </c>
      <c r="U211" s="24">
        <v>175.6</v>
      </c>
      <c r="V211" s="24">
        <v>4.1</v>
      </c>
      <c r="W211" s="22">
        <v>10000.0</v>
      </c>
      <c r="X211" s="22">
        <v>10000.0</v>
      </c>
      <c r="Y211" s="22">
        <v>10000.0</v>
      </c>
      <c r="Z211" s="22">
        <v>10000.0</v>
      </c>
      <c r="AA211" s="24">
        <v>174.5</v>
      </c>
      <c r="AB211" s="24">
        <v>3.2</v>
      </c>
      <c r="AC211" s="22">
        <v>10000.0</v>
      </c>
      <c r="AD211" s="22">
        <v>10000.0</v>
      </c>
      <c r="AE211" s="24" t="s">
        <v>297</v>
      </c>
      <c r="AF211" s="3" t="s">
        <v>297</v>
      </c>
      <c r="AH211" s="3" t="str">
        <f t="shared" si="1"/>
        <v>#REF!</v>
      </c>
      <c r="AI211" s="3" t="str">
        <f t="shared" si="2"/>
        <v>#REF!</v>
      </c>
    </row>
    <row r="212" ht="15.75" customHeight="1">
      <c r="A212" s="28">
        <v>210.0</v>
      </c>
      <c r="B212" s="27" t="s">
        <v>1597</v>
      </c>
      <c r="C212" s="27">
        <v>188.2</v>
      </c>
      <c r="D212" s="27">
        <v>19.9</v>
      </c>
      <c r="E212" s="31">
        <v>10000.0</v>
      </c>
      <c r="F212" s="31">
        <v>10000.0</v>
      </c>
      <c r="G212" s="31">
        <v>10000.0</v>
      </c>
      <c r="H212" s="31">
        <v>10000.0</v>
      </c>
      <c r="I212" s="31">
        <v>10000.0</v>
      </c>
      <c r="J212" s="31">
        <v>10000.0</v>
      </c>
      <c r="K212" s="27">
        <v>161.0</v>
      </c>
      <c r="L212" s="27">
        <v>31.2</v>
      </c>
      <c r="M212" s="31">
        <v>10000.0</v>
      </c>
      <c r="N212" s="31">
        <v>10000.0</v>
      </c>
      <c r="O212" s="31">
        <v>10000.0</v>
      </c>
      <c r="P212" s="22">
        <v>10000.0</v>
      </c>
      <c r="Q212" s="22">
        <v>10000.0</v>
      </c>
      <c r="R212" s="22">
        <v>10000.0</v>
      </c>
      <c r="S212" s="24">
        <v>165.1</v>
      </c>
      <c r="T212" s="24">
        <v>8.0</v>
      </c>
      <c r="U212" s="24">
        <v>160.4</v>
      </c>
      <c r="V212" s="24">
        <v>12.3</v>
      </c>
      <c r="W212" s="22">
        <v>10000.0</v>
      </c>
      <c r="X212" s="22">
        <v>10000.0</v>
      </c>
      <c r="Y212" s="22">
        <v>10000.0</v>
      </c>
      <c r="Z212" s="22">
        <v>10000.0</v>
      </c>
      <c r="AA212" s="22">
        <v>10000.0</v>
      </c>
      <c r="AB212" s="22">
        <v>10000.0</v>
      </c>
      <c r="AC212" s="22">
        <v>10000.0</v>
      </c>
      <c r="AD212" s="22">
        <v>10000.0</v>
      </c>
      <c r="AE212" s="24" t="s">
        <v>1597</v>
      </c>
      <c r="AF212" s="3" t="s">
        <v>224</v>
      </c>
      <c r="AH212" s="3" t="str">
        <f t="shared" si="1"/>
        <v>#REF!</v>
      </c>
      <c r="AI212" s="3" t="str">
        <f t="shared" si="2"/>
        <v>#REF!</v>
      </c>
    </row>
    <row r="213" ht="15.75" customHeight="1">
      <c r="A213" s="28">
        <v>211.0</v>
      </c>
      <c r="B213" s="27" t="s">
        <v>258</v>
      </c>
      <c r="C213" s="27">
        <v>188.6</v>
      </c>
      <c r="D213" s="27">
        <v>15.7</v>
      </c>
      <c r="E213" s="31">
        <v>10000.0</v>
      </c>
      <c r="F213" s="31">
        <v>10000.0</v>
      </c>
      <c r="G213" s="31">
        <v>10000.0</v>
      </c>
      <c r="H213" s="31">
        <v>10000.0</v>
      </c>
      <c r="I213" s="31">
        <v>10000.0</v>
      </c>
      <c r="J213" s="31">
        <v>10000.0</v>
      </c>
      <c r="K213" s="27">
        <v>176.0</v>
      </c>
      <c r="L213" s="27">
        <v>25.3</v>
      </c>
      <c r="M213" s="31">
        <v>10000.0</v>
      </c>
      <c r="N213" s="31">
        <v>10000.0</v>
      </c>
      <c r="O213" s="31">
        <v>10000.0</v>
      </c>
      <c r="P213" s="22">
        <v>10000.0</v>
      </c>
      <c r="Q213" s="22">
        <v>10000.0</v>
      </c>
      <c r="R213" s="22">
        <v>10000.0</v>
      </c>
      <c r="S213" s="22">
        <v>10000.0</v>
      </c>
      <c r="T213" s="22">
        <v>10000.0</v>
      </c>
      <c r="U213" s="22">
        <v>10000.0</v>
      </c>
      <c r="V213" s="22">
        <v>10000.0</v>
      </c>
      <c r="W213" s="22">
        <v>10000.0</v>
      </c>
      <c r="X213" s="22">
        <v>10000.0</v>
      </c>
      <c r="Y213" s="22">
        <v>10000.0</v>
      </c>
      <c r="Z213" s="22">
        <v>10000.0</v>
      </c>
      <c r="AA213" s="24">
        <v>161.0</v>
      </c>
      <c r="AB213" s="24">
        <v>10.5</v>
      </c>
      <c r="AC213" s="22">
        <v>10000.0</v>
      </c>
      <c r="AD213" s="22">
        <v>10000.0</v>
      </c>
      <c r="AE213" s="24" t="s">
        <v>258</v>
      </c>
      <c r="AF213" s="3" t="s">
        <v>258</v>
      </c>
      <c r="AH213" s="3" t="str">
        <f t="shared" si="1"/>
        <v>#REF!</v>
      </c>
      <c r="AI213" s="3" t="str">
        <f t="shared" si="2"/>
        <v>#REF!</v>
      </c>
    </row>
    <row r="214" ht="15.75" customHeight="1">
      <c r="A214" s="28">
        <v>212.0</v>
      </c>
      <c r="B214" s="27" t="s">
        <v>261</v>
      </c>
      <c r="C214" s="27">
        <v>188.8</v>
      </c>
      <c r="D214" s="27">
        <v>13.2</v>
      </c>
      <c r="E214" s="31">
        <v>10000.0</v>
      </c>
      <c r="F214" s="31">
        <v>10000.0</v>
      </c>
      <c r="G214" s="31">
        <v>10000.0</v>
      </c>
      <c r="H214" s="31">
        <v>10000.0</v>
      </c>
      <c r="I214" s="31">
        <v>10000.0</v>
      </c>
      <c r="J214" s="31">
        <v>10000.0</v>
      </c>
      <c r="K214" s="27">
        <v>187.0</v>
      </c>
      <c r="L214" s="27">
        <v>20.5</v>
      </c>
      <c r="M214" s="27">
        <v>167.2</v>
      </c>
      <c r="N214" s="27">
        <v>11.1</v>
      </c>
      <c r="O214" s="31">
        <v>10000.0</v>
      </c>
      <c r="P214" s="22">
        <v>10000.0</v>
      </c>
      <c r="Q214" s="22">
        <v>10000.0</v>
      </c>
      <c r="R214" s="22">
        <v>10000.0</v>
      </c>
      <c r="S214" s="24">
        <v>192.8</v>
      </c>
      <c r="T214" s="24">
        <v>15.4</v>
      </c>
      <c r="U214" s="22">
        <v>10000.0</v>
      </c>
      <c r="V214" s="22">
        <v>10000.0</v>
      </c>
      <c r="W214" s="22">
        <v>10000.0</v>
      </c>
      <c r="X214" s="22">
        <v>10000.0</v>
      </c>
      <c r="Y214" s="22">
        <v>10000.0</v>
      </c>
      <c r="Z214" s="22">
        <v>10000.0</v>
      </c>
      <c r="AA214" s="24">
        <v>99.3</v>
      </c>
      <c r="AB214" s="24">
        <v>10.6</v>
      </c>
      <c r="AC214" s="24">
        <v>98.3</v>
      </c>
      <c r="AD214" s="24">
        <v>9.3</v>
      </c>
      <c r="AE214" s="24" t="s">
        <v>261</v>
      </c>
      <c r="AF214" s="3" t="s">
        <v>261</v>
      </c>
      <c r="AH214" s="3" t="str">
        <f t="shared" si="1"/>
        <v>#REF!</v>
      </c>
      <c r="AI214" s="3" t="str">
        <f t="shared" si="2"/>
        <v>#REF!</v>
      </c>
    </row>
    <row r="215" ht="15.75" customHeight="1">
      <c r="A215" s="28">
        <v>213.0</v>
      </c>
      <c r="B215" s="27" t="s">
        <v>1648</v>
      </c>
      <c r="C215" s="27">
        <v>189.2</v>
      </c>
      <c r="D215" s="27">
        <v>12.4</v>
      </c>
      <c r="E215" s="27">
        <v>167.9</v>
      </c>
      <c r="F215" s="27">
        <v>10.0</v>
      </c>
      <c r="G215" s="27">
        <v>140.7</v>
      </c>
      <c r="H215" s="27">
        <v>7.9</v>
      </c>
      <c r="I215" s="27">
        <v>117.6</v>
      </c>
      <c r="J215" s="27">
        <v>3.1</v>
      </c>
      <c r="K215" s="27">
        <v>188.4</v>
      </c>
      <c r="L215" s="27">
        <v>18.8</v>
      </c>
      <c r="M215" s="27">
        <v>167.6</v>
      </c>
      <c r="N215" s="27">
        <v>11.1</v>
      </c>
      <c r="O215" s="27">
        <v>141.0</v>
      </c>
      <c r="P215" s="24">
        <v>8.3</v>
      </c>
      <c r="Q215" s="22">
        <v>10000.0</v>
      </c>
      <c r="R215" s="22">
        <v>10000.0</v>
      </c>
      <c r="S215" s="24">
        <v>197.0</v>
      </c>
      <c r="T215" s="24">
        <v>10.4</v>
      </c>
      <c r="U215" s="24">
        <v>171.0</v>
      </c>
      <c r="V215" s="24">
        <v>7.2</v>
      </c>
      <c r="W215" s="24">
        <v>143.2</v>
      </c>
      <c r="X215" s="24">
        <v>4.3</v>
      </c>
      <c r="Y215" s="24">
        <v>117.8</v>
      </c>
      <c r="Z215" s="24">
        <v>2.1</v>
      </c>
      <c r="AA215" s="24">
        <v>168.8</v>
      </c>
      <c r="AB215" s="24">
        <v>7.2</v>
      </c>
      <c r="AC215" s="22">
        <v>10000.0</v>
      </c>
      <c r="AD215" s="22">
        <v>10000.0</v>
      </c>
      <c r="AE215" s="24" t="s">
        <v>66</v>
      </c>
      <c r="AF215" s="3" t="s">
        <v>273</v>
      </c>
      <c r="AH215" s="3" t="str">
        <f t="shared" si="1"/>
        <v>#REF!</v>
      </c>
      <c r="AI215" s="3" t="str">
        <f t="shared" si="2"/>
        <v>#REF!</v>
      </c>
    </row>
    <row r="216" ht="15.75" customHeight="1">
      <c r="A216" s="28">
        <v>214.0</v>
      </c>
      <c r="B216" s="27" t="s">
        <v>1649</v>
      </c>
      <c r="C216" s="27">
        <v>189.6</v>
      </c>
      <c r="D216" s="27">
        <v>12.6</v>
      </c>
      <c r="E216" s="27">
        <v>169.4</v>
      </c>
      <c r="F216" s="27">
        <v>5.2</v>
      </c>
      <c r="G216" s="27">
        <v>144.2</v>
      </c>
      <c r="H216" s="27">
        <v>3.8</v>
      </c>
      <c r="I216" s="27">
        <v>117.6</v>
      </c>
      <c r="J216" s="27">
        <v>2.0</v>
      </c>
      <c r="K216" s="27">
        <v>190.4</v>
      </c>
      <c r="L216" s="27">
        <v>7.7</v>
      </c>
      <c r="M216" s="27">
        <v>169.3</v>
      </c>
      <c r="N216" s="27">
        <v>6.5</v>
      </c>
      <c r="O216" s="27">
        <v>141.9</v>
      </c>
      <c r="P216" s="24">
        <v>4.4</v>
      </c>
      <c r="Q216" s="24">
        <v>117.6</v>
      </c>
      <c r="R216" s="24">
        <v>3.4</v>
      </c>
      <c r="S216" s="22">
        <v>10000.0</v>
      </c>
      <c r="T216" s="22">
        <v>10000.0</v>
      </c>
      <c r="U216" s="24">
        <v>171.8</v>
      </c>
      <c r="V216" s="24">
        <v>5.5</v>
      </c>
      <c r="W216" s="24">
        <v>136.0</v>
      </c>
      <c r="X216" s="24">
        <v>35.9</v>
      </c>
      <c r="Y216" s="24">
        <v>117.3</v>
      </c>
      <c r="Z216" s="24">
        <v>1.5</v>
      </c>
      <c r="AA216" s="22">
        <v>10000.0</v>
      </c>
      <c r="AB216" s="22">
        <v>10000.0</v>
      </c>
      <c r="AC216" s="24">
        <v>141.4</v>
      </c>
      <c r="AD216" s="24">
        <v>2.4</v>
      </c>
      <c r="AE216" s="24" t="s">
        <v>1649</v>
      </c>
      <c r="AF216" s="3" t="s">
        <v>295</v>
      </c>
      <c r="AH216" s="3" t="str">
        <f t="shared" si="1"/>
        <v>#REF!</v>
      </c>
      <c r="AI216" s="3" t="str">
        <f t="shared" si="2"/>
        <v>#REF!</v>
      </c>
    </row>
    <row r="217" ht="15.75" customHeight="1">
      <c r="A217" s="28">
        <v>215.0</v>
      </c>
      <c r="B217" s="31" t="s">
        <v>281</v>
      </c>
      <c r="C217" s="27">
        <v>190.3</v>
      </c>
      <c r="D217" s="27">
        <v>17.3</v>
      </c>
      <c r="E217" s="31">
        <v>10000.0</v>
      </c>
      <c r="F217" s="31">
        <v>10000.0</v>
      </c>
      <c r="G217" s="31">
        <v>10000.0</v>
      </c>
      <c r="H217" s="31">
        <v>10000.0</v>
      </c>
      <c r="I217" s="31">
        <v>10000.0</v>
      </c>
      <c r="J217" s="31">
        <v>10000.0</v>
      </c>
      <c r="K217" s="31">
        <v>10000.0</v>
      </c>
      <c r="L217" s="31">
        <v>10000.0</v>
      </c>
      <c r="M217" s="31">
        <v>10000.0</v>
      </c>
      <c r="N217" s="31">
        <v>10000.0</v>
      </c>
      <c r="O217" s="31">
        <v>10000.0</v>
      </c>
      <c r="P217" s="22">
        <v>10000.0</v>
      </c>
      <c r="Q217" s="22">
        <v>10000.0</v>
      </c>
      <c r="R217" s="22">
        <v>10000.0</v>
      </c>
      <c r="S217" s="24">
        <v>180.4</v>
      </c>
      <c r="T217" s="24">
        <v>20.5</v>
      </c>
      <c r="U217" s="22">
        <v>10000.0</v>
      </c>
      <c r="V217" s="22">
        <v>10000.0</v>
      </c>
      <c r="W217" s="22">
        <v>10000.0</v>
      </c>
      <c r="X217" s="22">
        <v>10000.0</v>
      </c>
      <c r="Y217" s="22">
        <v>10000.0</v>
      </c>
      <c r="Z217" s="22">
        <v>10000.0</v>
      </c>
      <c r="AA217" s="22">
        <v>10000.0</v>
      </c>
      <c r="AB217" s="22">
        <v>10000.0</v>
      </c>
      <c r="AC217" s="22">
        <v>10000.0</v>
      </c>
      <c r="AD217" s="22">
        <v>10000.0</v>
      </c>
      <c r="AE217" s="22" t="s">
        <v>281</v>
      </c>
      <c r="AF217" s="30" t="s">
        <v>281</v>
      </c>
      <c r="AH217" s="3" t="str">
        <f t="shared" si="1"/>
        <v>#REF!</v>
      </c>
      <c r="AI217" s="3" t="str">
        <f t="shared" si="2"/>
        <v>#REF!</v>
      </c>
    </row>
    <row r="218" ht="15.75" customHeight="1">
      <c r="A218" s="28">
        <v>216.0</v>
      </c>
      <c r="B218" s="27" t="s">
        <v>354</v>
      </c>
      <c r="C218" s="27">
        <v>190.6</v>
      </c>
      <c r="D218" s="27">
        <v>20.8</v>
      </c>
      <c r="E218" s="31">
        <v>10000.0</v>
      </c>
      <c r="F218" s="31">
        <v>10000.0</v>
      </c>
      <c r="G218" s="31">
        <v>10000.0</v>
      </c>
      <c r="H218" s="31">
        <v>10000.0</v>
      </c>
      <c r="I218" s="31">
        <v>10000.0</v>
      </c>
      <c r="J218" s="31">
        <v>10000.0</v>
      </c>
      <c r="K218" s="27">
        <v>199.4</v>
      </c>
      <c r="L218" s="27">
        <v>5.0</v>
      </c>
      <c r="M218" s="31">
        <v>10000.0</v>
      </c>
      <c r="N218" s="31">
        <v>10000.0</v>
      </c>
      <c r="O218" s="31">
        <v>10000.0</v>
      </c>
      <c r="P218" s="22">
        <v>10000.0</v>
      </c>
      <c r="Q218" s="22">
        <v>10000.0</v>
      </c>
      <c r="R218" s="22">
        <v>10000.0</v>
      </c>
      <c r="S218" s="22">
        <v>10000.0</v>
      </c>
      <c r="T218" s="22">
        <v>10000.0</v>
      </c>
      <c r="U218" s="22">
        <v>10000.0</v>
      </c>
      <c r="V218" s="22">
        <v>10000.0</v>
      </c>
      <c r="W218" s="22">
        <v>10000.0</v>
      </c>
      <c r="X218" s="22">
        <v>10000.0</v>
      </c>
      <c r="Y218" s="22">
        <v>10000.0</v>
      </c>
      <c r="Z218" s="22">
        <v>10000.0</v>
      </c>
      <c r="AA218" s="22">
        <v>10000.0</v>
      </c>
      <c r="AB218" s="22">
        <v>10000.0</v>
      </c>
      <c r="AC218" s="22">
        <v>10000.0</v>
      </c>
      <c r="AD218" s="22">
        <v>10000.0</v>
      </c>
      <c r="AE218" s="24" t="s">
        <v>354</v>
      </c>
      <c r="AF218" s="3" t="s">
        <v>354</v>
      </c>
      <c r="AH218" s="3" t="str">
        <f t="shared" si="1"/>
        <v>#REF!</v>
      </c>
      <c r="AI218" s="3" t="str">
        <f t="shared" si="2"/>
        <v>#REF!</v>
      </c>
    </row>
    <row r="219" ht="15.75" customHeight="1">
      <c r="A219" s="28">
        <v>217.0</v>
      </c>
      <c r="B219" s="27" t="s">
        <v>830</v>
      </c>
      <c r="C219" s="27">
        <v>190.8</v>
      </c>
      <c r="D219" s="27">
        <v>15.8</v>
      </c>
      <c r="E219" s="31">
        <v>10000.0</v>
      </c>
      <c r="F219" s="31">
        <v>10000.0</v>
      </c>
      <c r="G219" s="31">
        <v>10000.0</v>
      </c>
      <c r="H219" s="31">
        <v>10000.0</v>
      </c>
      <c r="I219" s="31">
        <v>10000.0</v>
      </c>
      <c r="J219" s="31">
        <v>10000.0</v>
      </c>
      <c r="K219" s="27">
        <v>162.1</v>
      </c>
      <c r="L219" s="27">
        <v>20.3</v>
      </c>
      <c r="M219" s="27">
        <v>155.5</v>
      </c>
      <c r="N219" s="27">
        <v>16.3</v>
      </c>
      <c r="O219" s="31">
        <v>10000.0</v>
      </c>
      <c r="P219" s="22">
        <v>10000.0</v>
      </c>
      <c r="Q219" s="22">
        <v>10000.0</v>
      </c>
      <c r="R219" s="22">
        <v>10000.0</v>
      </c>
      <c r="S219" s="24">
        <v>165.5</v>
      </c>
      <c r="T219" s="24">
        <v>7.6</v>
      </c>
      <c r="U219" s="24">
        <v>164.5</v>
      </c>
      <c r="V219" s="24">
        <v>10.4</v>
      </c>
      <c r="W219" s="22">
        <v>10000.0</v>
      </c>
      <c r="X219" s="22">
        <v>10000.0</v>
      </c>
      <c r="Y219" s="22">
        <v>10000.0</v>
      </c>
      <c r="Z219" s="22">
        <v>10000.0</v>
      </c>
      <c r="AA219" s="24">
        <v>168.3</v>
      </c>
      <c r="AB219" s="24">
        <v>8.6</v>
      </c>
      <c r="AC219" s="22">
        <v>10000.0</v>
      </c>
      <c r="AD219" s="22">
        <v>10000.0</v>
      </c>
      <c r="AE219" s="24" t="s">
        <v>830</v>
      </c>
      <c r="AF219" s="3" t="s">
        <v>268</v>
      </c>
      <c r="AH219" s="3" t="str">
        <f t="shared" si="1"/>
        <v>#REF!</v>
      </c>
      <c r="AI219" s="3" t="str">
        <f t="shared" si="2"/>
        <v>#REF!</v>
      </c>
    </row>
    <row r="220" ht="15.75" customHeight="1">
      <c r="A220" s="28">
        <v>218.0</v>
      </c>
      <c r="B220" s="27" t="s">
        <v>349</v>
      </c>
      <c r="C220" s="27">
        <v>190.8</v>
      </c>
      <c r="D220" s="27">
        <v>14.5</v>
      </c>
      <c r="E220" s="31">
        <v>10000.0</v>
      </c>
      <c r="F220" s="31">
        <v>10000.0</v>
      </c>
      <c r="G220" s="31">
        <v>10000.0</v>
      </c>
      <c r="H220" s="31">
        <v>10000.0</v>
      </c>
      <c r="I220" s="31">
        <v>10000.0</v>
      </c>
      <c r="J220" s="31">
        <v>10000.0</v>
      </c>
      <c r="K220" s="27">
        <v>188.7</v>
      </c>
      <c r="L220" s="27">
        <v>16.3</v>
      </c>
      <c r="M220" s="31">
        <v>10000.0</v>
      </c>
      <c r="N220" s="31">
        <v>10000.0</v>
      </c>
      <c r="O220" s="31">
        <v>10000.0</v>
      </c>
      <c r="P220" s="22">
        <v>10000.0</v>
      </c>
      <c r="Q220" s="22">
        <v>10000.0</v>
      </c>
      <c r="R220" s="22">
        <v>10000.0</v>
      </c>
      <c r="S220" s="24">
        <v>155.1</v>
      </c>
      <c r="T220" s="24">
        <v>5.9</v>
      </c>
      <c r="U220" s="24">
        <v>159.2</v>
      </c>
      <c r="V220" s="24">
        <v>14.0</v>
      </c>
      <c r="W220" s="22">
        <v>10000.0</v>
      </c>
      <c r="X220" s="22">
        <v>10000.0</v>
      </c>
      <c r="Y220" s="22">
        <v>10000.0</v>
      </c>
      <c r="Z220" s="22">
        <v>10000.0</v>
      </c>
      <c r="AA220" s="22">
        <v>10000.0</v>
      </c>
      <c r="AB220" s="22">
        <v>10000.0</v>
      </c>
      <c r="AC220" s="22">
        <v>10000.0</v>
      </c>
      <c r="AD220" s="22">
        <v>10000.0</v>
      </c>
      <c r="AE220" s="24" t="s">
        <v>349</v>
      </c>
      <c r="AF220" s="3" t="s">
        <v>349</v>
      </c>
      <c r="AH220" s="3" t="str">
        <f t="shared" si="1"/>
        <v>#REF!</v>
      </c>
      <c r="AI220" s="3" t="str">
        <f t="shared" si="2"/>
        <v>#REF!</v>
      </c>
    </row>
    <row r="221" ht="15.75" customHeight="1">
      <c r="A221" s="28">
        <v>219.0</v>
      </c>
      <c r="B221" s="27" t="s">
        <v>299</v>
      </c>
      <c r="C221" s="27">
        <v>190.8</v>
      </c>
      <c r="D221" s="27">
        <v>21.7</v>
      </c>
      <c r="E221" s="31">
        <v>10000.0</v>
      </c>
      <c r="F221" s="31">
        <v>10000.0</v>
      </c>
      <c r="G221" s="31">
        <v>10000.0</v>
      </c>
      <c r="H221" s="31">
        <v>10000.0</v>
      </c>
      <c r="I221" s="31">
        <v>10000.0</v>
      </c>
      <c r="J221" s="31">
        <v>10000.0</v>
      </c>
      <c r="K221" s="27">
        <v>166.1</v>
      </c>
      <c r="L221" s="27">
        <v>26.3</v>
      </c>
      <c r="M221" s="27">
        <v>161.1</v>
      </c>
      <c r="N221" s="27">
        <v>18.8</v>
      </c>
      <c r="O221" s="31">
        <v>10000.0</v>
      </c>
      <c r="P221" s="22">
        <v>10000.0</v>
      </c>
      <c r="Q221" s="22">
        <v>10000.0</v>
      </c>
      <c r="R221" s="22">
        <v>10000.0</v>
      </c>
      <c r="S221" s="24">
        <v>189.4</v>
      </c>
      <c r="T221" s="24">
        <v>18.1</v>
      </c>
      <c r="U221" s="22">
        <v>10000.0</v>
      </c>
      <c r="V221" s="22">
        <v>10000.0</v>
      </c>
      <c r="W221" s="22">
        <v>10000.0</v>
      </c>
      <c r="X221" s="22">
        <v>10000.0</v>
      </c>
      <c r="Y221" s="22">
        <v>10000.0</v>
      </c>
      <c r="Z221" s="22">
        <v>10000.0</v>
      </c>
      <c r="AA221" s="22">
        <v>10000.0</v>
      </c>
      <c r="AB221" s="22">
        <v>10000.0</v>
      </c>
      <c r="AC221" s="22">
        <v>10000.0</v>
      </c>
      <c r="AD221" s="22">
        <v>10000.0</v>
      </c>
      <c r="AE221" s="24" t="s">
        <v>299</v>
      </c>
      <c r="AF221" s="3" t="s">
        <v>299</v>
      </c>
      <c r="AH221" s="3" t="str">
        <f t="shared" si="1"/>
        <v>#REF!</v>
      </c>
      <c r="AI221" s="3" t="str">
        <f t="shared" si="2"/>
        <v>#REF!</v>
      </c>
    </row>
    <row r="222" ht="15.75" customHeight="1">
      <c r="A222" s="28">
        <v>220.0</v>
      </c>
      <c r="B222" s="27" t="s">
        <v>301</v>
      </c>
      <c r="C222" s="27">
        <v>191.8</v>
      </c>
      <c r="D222" s="27">
        <v>14.6</v>
      </c>
      <c r="E222" s="27">
        <v>156.2</v>
      </c>
      <c r="F222" s="27">
        <v>15.4</v>
      </c>
      <c r="G222" s="31">
        <v>10000.0</v>
      </c>
      <c r="H222" s="31">
        <v>10000.0</v>
      </c>
      <c r="I222" s="31">
        <v>10000.0</v>
      </c>
      <c r="J222" s="31">
        <v>10000.0</v>
      </c>
      <c r="K222" s="31">
        <v>10000.0</v>
      </c>
      <c r="L222" s="31">
        <v>10000.0</v>
      </c>
      <c r="M222" s="31">
        <v>10000.0</v>
      </c>
      <c r="N222" s="31">
        <v>10000.0</v>
      </c>
      <c r="O222" s="31">
        <v>10000.0</v>
      </c>
      <c r="P222" s="22">
        <v>10000.0</v>
      </c>
      <c r="Q222" s="22">
        <v>10000.0</v>
      </c>
      <c r="R222" s="22">
        <v>10000.0</v>
      </c>
      <c r="S222" s="22">
        <v>10000.0</v>
      </c>
      <c r="T222" s="22">
        <v>10000.0</v>
      </c>
      <c r="U222" s="22">
        <v>10000.0</v>
      </c>
      <c r="V222" s="22">
        <v>10000.0</v>
      </c>
      <c r="W222" s="22">
        <v>10000.0</v>
      </c>
      <c r="X222" s="22">
        <v>10000.0</v>
      </c>
      <c r="Y222" s="22">
        <v>10000.0</v>
      </c>
      <c r="Z222" s="22">
        <v>10000.0</v>
      </c>
      <c r="AA222" s="22">
        <v>10000.0</v>
      </c>
      <c r="AB222" s="22">
        <v>10000.0</v>
      </c>
      <c r="AC222" s="22">
        <v>10000.0</v>
      </c>
      <c r="AD222" s="22">
        <v>10000.0</v>
      </c>
      <c r="AE222" s="24" t="s">
        <v>301</v>
      </c>
      <c r="AF222" s="3" t="s">
        <v>301</v>
      </c>
      <c r="AH222" s="3" t="str">
        <f t="shared" si="1"/>
        <v>#REF!</v>
      </c>
      <c r="AI222" s="3" t="str">
        <f t="shared" si="2"/>
        <v>#REF!</v>
      </c>
    </row>
    <row r="223" ht="15.75" customHeight="1">
      <c r="A223" s="28">
        <v>221.0</v>
      </c>
      <c r="B223" s="27" t="s">
        <v>264</v>
      </c>
      <c r="C223" s="27">
        <v>191.8</v>
      </c>
      <c r="D223" s="27">
        <v>16.5</v>
      </c>
      <c r="E223" s="31">
        <v>10000.0</v>
      </c>
      <c r="F223" s="31">
        <v>10000.0</v>
      </c>
      <c r="G223" s="31">
        <v>10000.0</v>
      </c>
      <c r="H223" s="31">
        <v>10000.0</v>
      </c>
      <c r="I223" s="31">
        <v>10000.0</v>
      </c>
      <c r="J223" s="31">
        <v>10000.0</v>
      </c>
      <c r="K223" s="27">
        <v>201.0</v>
      </c>
      <c r="L223" s="27">
        <v>12.3</v>
      </c>
      <c r="M223" s="31">
        <v>10000.0</v>
      </c>
      <c r="N223" s="31">
        <v>10000.0</v>
      </c>
      <c r="O223" s="31">
        <v>10000.0</v>
      </c>
      <c r="P223" s="22">
        <v>10000.0</v>
      </c>
      <c r="Q223" s="22">
        <v>10000.0</v>
      </c>
      <c r="R223" s="22">
        <v>10000.0</v>
      </c>
      <c r="S223" s="22">
        <v>10000.0</v>
      </c>
      <c r="T223" s="22">
        <v>10000.0</v>
      </c>
      <c r="U223" s="22">
        <v>10000.0</v>
      </c>
      <c r="V223" s="22">
        <v>10000.0</v>
      </c>
      <c r="W223" s="22">
        <v>10000.0</v>
      </c>
      <c r="X223" s="22">
        <v>10000.0</v>
      </c>
      <c r="Y223" s="22">
        <v>10000.0</v>
      </c>
      <c r="Z223" s="22">
        <v>10000.0</v>
      </c>
      <c r="AA223" s="22">
        <v>10000.0</v>
      </c>
      <c r="AB223" s="22">
        <v>10000.0</v>
      </c>
      <c r="AC223" s="22">
        <v>10000.0</v>
      </c>
      <c r="AD223" s="22">
        <v>10000.0</v>
      </c>
      <c r="AE223" s="24" t="s">
        <v>264</v>
      </c>
      <c r="AF223" s="3" t="s">
        <v>264</v>
      </c>
      <c r="AH223" s="3" t="str">
        <f t="shared" si="1"/>
        <v>#REF!</v>
      </c>
      <c r="AI223" s="3" t="str">
        <f t="shared" si="2"/>
        <v>#REF!</v>
      </c>
    </row>
    <row r="224" ht="15.75" customHeight="1">
      <c r="A224" s="28">
        <v>222.0</v>
      </c>
      <c r="B224" s="27" t="s">
        <v>800</v>
      </c>
      <c r="C224" s="27">
        <v>192.1</v>
      </c>
      <c r="D224" s="27">
        <v>21.1</v>
      </c>
      <c r="E224" s="31">
        <v>10000.0</v>
      </c>
      <c r="F224" s="31">
        <v>10000.0</v>
      </c>
      <c r="G224" s="31">
        <v>10000.0</v>
      </c>
      <c r="H224" s="31">
        <v>10000.0</v>
      </c>
      <c r="I224" s="31">
        <v>10000.0</v>
      </c>
      <c r="J224" s="31">
        <v>10000.0</v>
      </c>
      <c r="K224" s="27">
        <v>196.4</v>
      </c>
      <c r="L224" s="27">
        <v>18.4</v>
      </c>
      <c r="M224" s="31">
        <v>10000.0</v>
      </c>
      <c r="N224" s="31">
        <v>10000.0</v>
      </c>
      <c r="O224" s="31">
        <v>10000.0</v>
      </c>
      <c r="P224" s="22">
        <v>10000.0</v>
      </c>
      <c r="Q224" s="22">
        <v>10000.0</v>
      </c>
      <c r="R224" s="22">
        <v>10000.0</v>
      </c>
      <c r="S224" s="22">
        <v>10000.0</v>
      </c>
      <c r="T224" s="22">
        <v>10000.0</v>
      </c>
      <c r="U224" s="22">
        <v>10000.0</v>
      </c>
      <c r="V224" s="22">
        <v>10000.0</v>
      </c>
      <c r="W224" s="22">
        <v>10000.0</v>
      </c>
      <c r="X224" s="22">
        <v>10000.0</v>
      </c>
      <c r="Y224" s="22">
        <v>10000.0</v>
      </c>
      <c r="Z224" s="22">
        <v>10000.0</v>
      </c>
      <c r="AA224" s="22">
        <v>10000.0</v>
      </c>
      <c r="AB224" s="22">
        <v>10000.0</v>
      </c>
      <c r="AC224" s="22">
        <v>10000.0</v>
      </c>
      <c r="AD224" s="22">
        <v>10000.0</v>
      </c>
      <c r="AE224" s="24" t="s">
        <v>800</v>
      </c>
      <c r="AF224" s="3" t="s">
        <v>298</v>
      </c>
      <c r="AH224" s="3" t="str">
        <f t="shared" si="1"/>
        <v>#REF!</v>
      </c>
      <c r="AI224" s="3" t="str">
        <f t="shared" si="2"/>
        <v>#REF!</v>
      </c>
    </row>
    <row r="225" ht="15.75" customHeight="1">
      <c r="A225" s="28">
        <v>223.0</v>
      </c>
      <c r="B225" s="27" t="s">
        <v>290</v>
      </c>
      <c r="C225" s="27">
        <v>192.4</v>
      </c>
      <c r="D225" s="27">
        <v>6.6</v>
      </c>
      <c r="E225" s="27">
        <v>171.7</v>
      </c>
      <c r="F225" s="27">
        <v>6.3</v>
      </c>
      <c r="G225" s="27">
        <v>143.6</v>
      </c>
      <c r="H225" s="27">
        <v>5.8</v>
      </c>
      <c r="I225" s="27">
        <v>116.3</v>
      </c>
      <c r="J225" s="27">
        <v>2.7</v>
      </c>
      <c r="K225" s="27">
        <v>177.3</v>
      </c>
      <c r="L225" s="27">
        <v>37.8</v>
      </c>
      <c r="M225" s="27">
        <v>170.6</v>
      </c>
      <c r="N225" s="27">
        <v>5.2</v>
      </c>
      <c r="O225" s="27">
        <v>144.9</v>
      </c>
      <c r="P225" s="24">
        <v>3.5</v>
      </c>
      <c r="Q225" s="22">
        <v>10000.0</v>
      </c>
      <c r="R225" s="22">
        <v>10000.0</v>
      </c>
      <c r="S225" s="24">
        <v>198.8</v>
      </c>
      <c r="T225" s="24">
        <v>7.8</v>
      </c>
      <c r="U225" s="24">
        <v>172.3</v>
      </c>
      <c r="V225" s="24">
        <v>4.9</v>
      </c>
      <c r="W225" s="24">
        <v>146.0</v>
      </c>
      <c r="X225" s="24">
        <v>3.0</v>
      </c>
      <c r="Y225" s="22">
        <v>10000.0</v>
      </c>
      <c r="Z225" s="22">
        <v>10000.0</v>
      </c>
      <c r="AA225" s="24">
        <v>163.0</v>
      </c>
      <c r="AB225" s="24">
        <v>2.3</v>
      </c>
      <c r="AC225" s="24">
        <v>144.1</v>
      </c>
      <c r="AD225" s="24">
        <v>3.0</v>
      </c>
      <c r="AE225" s="24" t="s">
        <v>290</v>
      </c>
      <c r="AF225" s="3" t="s">
        <v>290</v>
      </c>
      <c r="AH225" s="3" t="str">
        <f t="shared" si="1"/>
        <v>#REF!</v>
      </c>
      <c r="AI225" s="3" t="str">
        <f t="shared" si="2"/>
        <v>#REF!</v>
      </c>
    </row>
    <row r="226" ht="15.75" customHeight="1">
      <c r="A226" s="28">
        <v>224.0</v>
      </c>
      <c r="B226" s="27" t="s">
        <v>1650</v>
      </c>
      <c r="C226" s="27">
        <v>192.4</v>
      </c>
      <c r="D226" s="27">
        <v>14.2</v>
      </c>
      <c r="E226" s="31">
        <v>10000.0</v>
      </c>
      <c r="F226" s="31">
        <v>10000.0</v>
      </c>
      <c r="G226" s="31">
        <v>10000.0</v>
      </c>
      <c r="H226" s="31">
        <v>10000.0</v>
      </c>
      <c r="I226" s="31">
        <v>10000.0</v>
      </c>
      <c r="J226" s="31">
        <v>10000.0</v>
      </c>
      <c r="K226" s="27">
        <v>190.6</v>
      </c>
      <c r="L226" s="27">
        <v>11.4</v>
      </c>
      <c r="M226" s="27">
        <v>167.7</v>
      </c>
      <c r="N226" s="27">
        <v>11.2</v>
      </c>
      <c r="O226" s="27">
        <v>140.1</v>
      </c>
      <c r="P226" s="24">
        <v>7.2</v>
      </c>
      <c r="Q226" s="22">
        <v>10000.0</v>
      </c>
      <c r="R226" s="22">
        <v>10000.0</v>
      </c>
      <c r="S226" s="24">
        <v>167.5</v>
      </c>
      <c r="T226" s="24">
        <v>5.3</v>
      </c>
      <c r="U226" s="24">
        <v>160.2</v>
      </c>
      <c r="V226" s="24">
        <v>8.8</v>
      </c>
      <c r="W226" s="24">
        <v>144.3</v>
      </c>
      <c r="X226" s="24">
        <v>6.2</v>
      </c>
      <c r="Y226" s="24">
        <v>117.3</v>
      </c>
      <c r="Z226" s="24">
        <v>5.5</v>
      </c>
      <c r="AA226" s="24">
        <v>136.5</v>
      </c>
      <c r="AB226" s="24">
        <v>5.2</v>
      </c>
      <c r="AC226" s="24">
        <v>129.6</v>
      </c>
      <c r="AD226" s="24">
        <v>3.0</v>
      </c>
      <c r="AE226" s="24" t="s">
        <v>23</v>
      </c>
      <c r="AF226" s="3" t="s">
        <v>323</v>
      </c>
      <c r="AH226" s="3" t="str">
        <f t="shared" si="1"/>
        <v>#REF!</v>
      </c>
      <c r="AI226" s="3" t="str">
        <f t="shared" si="2"/>
        <v>#REF!</v>
      </c>
    </row>
    <row r="227" ht="15.75" customHeight="1">
      <c r="A227" s="28">
        <v>225.0</v>
      </c>
      <c r="B227" s="27" t="s">
        <v>284</v>
      </c>
      <c r="C227" s="27">
        <v>192.5</v>
      </c>
      <c r="D227" s="27">
        <v>24.7</v>
      </c>
      <c r="E227" s="31">
        <v>10000.0</v>
      </c>
      <c r="F227" s="31">
        <v>10000.0</v>
      </c>
      <c r="G227" s="31">
        <v>10000.0</v>
      </c>
      <c r="H227" s="31">
        <v>10000.0</v>
      </c>
      <c r="I227" s="31">
        <v>10000.0</v>
      </c>
      <c r="J227" s="31">
        <v>10000.0</v>
      </c>
      <c r="K227" s="27">
        <v>187.9</v>
      </c>
      <c r="L227" s="27">
        <v>12.0</v>
      </c>
      <c r="M227" s="31">
        <v>10000.0</v>
      </c>
      <c r="N227" s="31">
        <v>10000.0</v>
      </c>
      <c r="O227" s="31">
        <v>10000.0</v>
      </c>
      <c r="P227" s="22">
        <v>10000.0</v>
      </c>
      <c r="Q227" s="22">
        <v>10000.0</v>
      </c>
      <c r="R227" s="22">
        <v>10000.0</v>
      </c>
      <c r="S227" s="24">
        <v>183.7</v>
      </c>
      <c r="T227" s="24">
        <v>7.3</v>
      </c>
      <c r="U227" s="22">
        <v>10000.0</v>
      </c>
      <c r="V227" s="22">
        <v>10000.0</v>
      </c>
      <c r="W227" s="22">
        <v>10000.0</v>
      </c>
      <c r="X227" s="22">
        <v>10000.0</v>
      </c>
      <c r="Y227" s="22">
        <v>10000.0</v>
      </c>
      <c r="Z227" s="22">
        <v>10000.0</v>
      </c>
      <c r="AA227" s="22">
        <v>10000.0</v>
      </c>
      <c r="AB227" s="22">
        <v>10000.0</v>
      </c>
      <c r="AC227" s="22">
        <v>10000.0</v>
      </c>
      <c r="AD227" s="22">
        <v>10000.0</v>
      </c>
      <c r="AE227" s="24" t="s">
        <v>284</v>
      </c>
      <c r="AF227" s="3" t="s">
        <v>284</v>
      </c>
      <c r="AH227" s="3" t="str">
        <f t="shared" si="1"/>
        <v>#REF!</v>
      </c>
      <c r="AI227" s="3" t="str">
        <f t="shared" si="2"/>
        <v>#REF!</v>
      </c>
    </row>
    <row r="228" ht="15.75" customHeight="1">
      <c r="A228" s="28">
        <v>226.0</v>
      </c>
      <c r="B228" s="27" t="s">
        <v>301</v>
      </c>
      <c r="C228" s="27">
        <v>191.8</v>
      </c>
      <c r="D228" s="27">
        <v>14.6</v>
      </c>
      <c r="E228" s="27">
        <v>156.2</v>
      </c>
      <c r="F228" s="27">
        <v>15.4</v>
      </c>
      <c r="G228" s="31">
        <v>10000.0</v>
      </c>
      <c r="H228" s="31">
        <v>10000.0</v>
      </c>
      <c r="I228" s="31">
        <v>10000.0</v>
      </c>
      <c r="J228" s="31">
        <v>10000.0</v>
      </c>
      <c r="K228" s="31">
        <v>10000.0</v>
      </c>
      <c r="L228" s="31">
        <v>10000.0</v>
      </c>
      <c r="M228" s="31">
        <v>10000.0</v>
      </c>
      <c r="N228" s="31">
        <v>10000.0</v>
      </c>
      <c r="O228" s="31">
        <v>10000.0</v>
      </c>
      <c r="P228" s="22">
        <v>10000.0</v>
      </c>
      <c r="Q228" s="22">
        <v>10000.0</v>
      </c>
      <c r="R228" s="22">
        <v>10000.0</v>
      </c>
      <c r="S228" s="22">
        <v>10000.0</v>
      </c>
      <c r="T228" s="22">
        <v>10000.0</v>
      </c>
      <c r="U228" s="22">
        <v>10000.0</v>
      </c>
      <c r="V228" s="22">
        <v>10000.0</v>
      </c>
      <c r="W228" s="22">
        <v>10000.0</v>
      </c>
      <c r="X228" s="22">
        <v>10000.0</v>
      </c>
      <c r="Y228" s="22">
        <v>10000.0</v>
      </c>
      <c r="Z228" s="22">
        <v>10000.0</v>
      </c>
      <c r="AA228" s="22">
        <v>10000.0</v>
      </c>
      <c r="AB228" s="22">
        <v>10000.0</v>
      </c>
      <c r="AC228" s="22">
        <v>10000.0</v>
      </c>
      <c r="AD228" s="22">
        <v>10000.0</v>
      </c>
      <c r="AE228" s="24" t="s">
        <v>301</v>
      </c>
      <c r="AF228" s="3" t="s">
        <v>301</v>
      </c>
      <c r="AH228" s="3" t="str">
        <f t="shared" si="1"/>
        <v>#REF!</v>
      </c>
      <c r="AI228" s="3" t="str">
        <f t="shared" si="2"/>
        <v>#REF!</v>
      </c>
    </row>
    <row r="229" ht="15.75" customHeight="1">
      <c r="A229" s="28">
        <v>227.0</v>
      </c>
      <c r="B229" s="27" t="s">
        <v>1651</v>
      </c>
      <c r="C229" s="27">
        <v>194.2</v>
      </c>
      <c r="D229" s="27">
        <v>12.9</v>
      </c>
      <c r="E229" s="31">
        <v>10000.0</v>
      </c>
      <c r="F229" s="31">
        <v>10000.0</v>
      </c>
      <c r="G229" s="31">
        <v>10000.0</v>
      </c>
      <c r="H229" s="31">
        <v>10000.0</v>
      </c>
      <c r="I229" s="31">
        <v>10000.0</v>
      </c>
      <c r="J229" s="31">
        <v>10000.0</v>
      </c>
      <c r="K229" s="27">
        <v>182.2</v>
      </c>
      <c r="L229" s="27">
        <v>27.9</v>
      </c>
      <c r="M229" s="31">
        <v>10000.0</v>
      </c>
      <c r="N229" s="31">
        <v>10000.0</v>
      </c>
      <c r="O229" s="31">
        <v>10000.0</v>
      </c>
      <c r="P229" s="22">
        <v>10000.0</v>
      </c>
      <c r="Q229" s="22">
        <v>10000.0</v>
      </c>
      <c r="R229" s="22">
        <v>10000.0</v>
      </c>
      <c r="S229" s="22">
        <v>10000.0</v>
      </c>
      <c r="T229" s="22">
        <v>10000.0</v>
      </c>
      <c r="U229" s="22">
        <v>10000.0</v>
      </c>
      <c r="V229" s="22">
        <v>10000.0</v>
      </c>
      <c r="W229" s="22">
        <v>10000.0</v>
      </c>
      <c r="X229" s="22">
        <v>10000.0</v>
      </c>
      <c r="Y229" s="22">
        <v>10000.0</v>
      </c>
      <c r="Z229" s="22">
        <v>10000.0</v>
      </c>
      <c r="AA229" s="24">
        <v>164.2</v>
      </c>
      <c r="AB229" s="24">
        <v>15.2</v>
      </c>
      <c r="AC229" s="22">
        <v>10000.0</v>
      </c>
      <c r="AD229" s="22">
        <v>10000.0</v>
      </c>
      <c r="AE229" s="24" t="s">
        <v>95</v>
      </c>
      <c r="AF229" s="3" t="s">
        <v>257</v>
      </c>
      <c r="AH229" s="3" t="str">
        <f t="shared" si="1"/>
        <v>#REF!</v>
      </c>
      <c r="AI229" s="3" t="str">
        <f t="shared" si="2"/>
        <v>#REF!</v>
      </c>
    </row>
    <row r="230" ht="15.75" customHeight="1">
      <c r="A230" s="28">
        <v>228.0</v>
      </c>
      <c r="B230" s="27" t="s">
        <v>304</v>
      </c>
      <c r="C230" s="27">
        <v>194.4</v>
      </c>
      <c r="D230" s="27">
        <v>12.4</v>
      </c>
      <c r="E230" s="31">
        <v>10000.0</v>
      </c>
      <c r="F230" s="31">
        <v>10000.0</v>
      </c>
      <c r="G230" s="31">
        <v>10000.0</v>
      </c>
      <c r="H230" s="31">
        <v>10000.0</v>
      </c>
      <c r="I230" s="31">
        <v>10000.0</v>
      </c>
      <c r="J230" s="31">
        <v>10000.0</v>
      </c>
      <c r="K230" s="27">
        <v>175.2</v>
      </c>
      <c r="L230" s="27">
        <v>11.2</v>
      </c>
      <c r="M230" s="27">
        <v>161.2</v>
      </c>
      <c r="N230" s="27">
        <v>14.5</v>
      </c>
      <c r="O230" s="31">
        <v>10000.0</v>
      </c>
      <c r="P230" s="22">
        <v>10000.0</v>
      </c>
      <c r="Q230" s="22">
        <v>10000.0</v>
      </c>
      <c r="R230" s="22">
        <v>10000.0</v>
      </c>
      <c r="S230" s="22">
        <v>10000.0</v>
      </c>
      <c r="T230" s="22">
        <v>10000.0</v>
      </c>
      <c r="U230" s="24">
        <v>157.2</v>
      </c>
      <c r="V230" s="24">
        <v>15.6</v>
      </c>
      <c r="W230" s="22">
        <v>10000.0</v>
      </c>
      <c r="X230" s="22">
        <v>10000.0</v>
      </c>
      <c r="Y230" s="22">
        <v>10000.0</v>
      </c>
      <c r="Z230" s="22">
        <v>10000.0</v>
      </c>
      <c r="AA230" s="22">
        <v>10000.0</v>
      </c>
      <c r="AB230" s="22">
        <v>10000.0</v>
      </c>
      <c r="AC230" s="22">
        <v>10000.0</v>
      </c>
      <c r="AD230" s="22">
        <v>10000.0</v>
      </c>
      <c r="AE230" s="24" t="s">
        <v>304</v>
      </c>
      <c r="AF230" s="3" t="s">
        <v>304</v>
      </c>
      <c r="AH230" s="3" t="str">
        <f t="shared" si="1"/>
        <v>#REF!</v>
      </c>
      <c r="AI230" s="3" t="str">
        <f t="shared" si="2"/>
        <v>#REF!</v>
      </c>
    </row>
    <row r="231" ht="15.75" customHeight="1">
      <c r="A231" s="28">
        <v>229.0</v>
      </c>
      <c r="B231" s="31" t="s">
        <v>1652</v>
      </c>
      <c r="C231" s="27">
        <v>194.5</v>
      </c>
      <c r="D231" s="27">
        <v>11.8</v>
      </c>
      <c r="E231" s="27">
        <v>172.9</v>
      </c>
      <c r="F231" s="27">
        <v>6.5</v>
      </c>
      <c r="G231" s="31">
        <v>10000.0</v>
      </c>
      <c r="H231" s="31">
        <v>10000.0</v>
      </c>
      <c r="I231" s="31">
        <v>10000.0</v>
      </c>
      <c r="J231" s="31">
        <v>10000.0</v>
      </c>
      <c r="K231" s="27">
        <v>195.3</v>
      </c>
      <c r="L231" s="27">
        <v>9.2</v>
      </c>
      <c r="M231" s="27">
        <v>166.6</v>
      </c>
      <c r="N231" s="27">
        <v>9.7</v>
      </c>
      <c r="O231" s="31">
        <v>10000.0</v>
      </c>
      <c r="P231" s="22">
        <v>10000.0</v>
      </c>
      <c r="Q231" s="22">
        <v>10000.0</v>
      </c>
      <c r="R231" s="22">
        <v>10000.0</v>
      </c>
      <c r="S231" s="24">
        <v>193.2</v>
      </c>
      <c r="T231" s="24">
        <v>5.4</v>
      </c>
      <c r="U231" s="24">
        <v>168.4</v>
      </c>
      <c r="V231" s="24">
        <v>8.1</v>
      </c>
      <c r="W231" s="22">
        <v>10000.0</v>
      </c>
      <c r="X231" s="22">
        <v>10000.0</v>
      </c>
      <c r="Y231" s="22">
        <v>10000.0</v>
      </c>
      <c r="Z231" s="22">
        <v>10000.0</v>
      </c>
      <c r="AA231" s="24">
        <v>165.5</v>
      </c>
      <c r="AB231" s="24">
        <v>16.5</v>
      </c>
      <c r="AC231" s="22">
        <v>10000.0</v>
      </c>
      <c r="AD231" s="22">
        <v>10000.0</v>
      </c>
      <c r="AE231" s="24" t="s">
        <v>111</v>
      </c>
      <c r="AF231" s="3" t="s">
        <v>300</v>
      </c>
      <c r="AH231" s="3" t="str">
        <f t="shared" si="1"/>
        <v>#REF!</v>
      </c>
      <c r="AI231" s="3" t="str">
        <f t="shared" si="2"/>
        <v>#REF!</v>
      </c>
    </row>
    <row r="232" ht="15.75" customHeight="1">
      <c r="A232" s="28">
        <v>230.0</v>
      </c>
      <c r="B232" s="27" t="s">
        <v>245</v>
      </c>
      <c r="C232" s="27">
        <v>194.9</v>
      </c>
      <c r="D232" s="27">
        <v>22.5</v>
      </c>
      <c r="E232" s="31">
        <v>10000.0</v>
      </c>
      <c r="F232" s="31">
        <v>10000.0</v>
      </c>
      <c r="G232" s="31">
        <v>10000.0</v>
      </c>
      <c r="H232" s="31">
        <v>10000.0</v>
      </c>
      <c r="I232" s="31">
        <v>10000.0</v>
      </c>
      <c r="J232" s="31">
        <v>10000.0</v>
      </c>
      <c r="K232" s="27">
        <v>167.7</v>
      </c>
      <c r="L232" s="27">
        <v>18.0</v>
      </c>
      <c r="M232" s="31">
        <v>10000.0</v>
      </c>
      <c r="N232" s="31">
        <v>10000.0</v>
      </c>
      <c r="O232" s="31">
        <v>10000.0</v>
      </c>
      <c r="P232" s="22">
        <v>10000.0</v>
      </c>
      <c r="Q232" s="22">
        <v>10000.0</v>
      </c>
      <c r="R232" s="22">
        <v>10000.0</v>
      </c>
      <c r="S232" s="24">
        <v>174.8</v>
      </c>
      <c r="T232" s="24">
        <v>18.1</v>
      </c>
      <c r="U232" s="24">
        <v>161.5</v>
      </c>
      <c r="V232" s="24">
        <v>10.3</v>
      </c>
      <c r="W232" s="22">
        <v>10000.0</v>
      </c>
      <c r="X232" s="22">
        <v>10000.0</v>
      </c>
      <c r="Y232" s="22">
        <v>10000.0</v>
      </c>
      <c r="Z232" s="22">
        <v>10000.0</v>
      </c>
      <c r="AA232" s="24">
        <v>156.5</v>
      </c>
      <c r="AB232" s="24">
        <v>15.6</v>
      </c>
      <c r="AC232" s="24">
        <v>135.9</v>
      </c>
      <c r="AD232" s="24">
        <v>9.8</v>
      </c>
      <c r="AE232" s="24" t="s">
        <v>245</v>
      </c>
      <c r="AF232" s="3" t="s">
        <v>245</v>
      </c>
      <c r="AH232" s="3" t="str">
        <f t="shared" si="1"/>
        <v>#REF!</v>
      </c>
      <c r="AI232" s="3" t="str">
        <f t="shared" si="2"/>
        <v>#REF!</v>
      </c>
    </row>
    <row r="233" ht="15.75" customHeight="1">
      <c r="A233" s="28">
        <v>231.0</v>
      </c>
      <c r="B233" s="27" t="s">
        <v>347</v>
      </c>
      <c r="C233" s="27">
        <v>195.2</v>
      </c>
      <c r="D233" s="27">
        <v>15.6</v>
      </c>
      <c r="E233" s="31">
        <v>10000.0</v>
      </c>
      <c r="F233" s="31">
        <v>10000.0</v>
      </c>
      <c r="G233" s="31">
        <v>10000.0</v>
      </c>
      <c r="H233" s="31">
        <v>10000.0</v>
      </c>
      <c r="I233" s="31">
        <v>10000.0</v>
      </c>
      <c r="J233" s="31">
        <v>10000.0</v>
      </c>
      <c r="K233" s="31">
        <v>10000.0</v>
      </c>
      <c r="L233" s="31">
        <v>10000.0</v>
      </c>
      <c r="M233" s="31">
        <v>10000.0</v>
      </c>
      <c r="N233" s="31">
        <v>10000.0</v>
      </c>
      <c r="O233" s="31">
        <v>10000.0</v>
      </c>
      <c r="P233" s="22">
        <v>10000.0</v>
      </c>
      <c r="Q233" s="22">
        <v>10000.0</v>
      </c>
      <c r="R233" s="22">
        <v>10000.0</v>
      </c>
      <c r="S233" s="22">
        <v>10000.0</v>
      </c>
      <c r="T233" s="22">
        <v>10000.0</v>
      </c>
      <c r="U233" s="22">
        <v>10000.0</v>
      </c>
      <c r="V233" s="22">
        <v>10000.0</v>
      </c>
      <c r="W233" s="22">
        <v>10000.0</v>
      </c>
      <c r="X233" s="22">
        <v>10000.0</v>
      </c>
      <c r="Y233" s="22">
        <v>10000.0</v>
      </c>
      <c r="Z233" s="22">
        <v>10000.0</v>
      </c>
      <c r="AA233" s="22">
        <v>10000.0</v>
      </c>
      <c r="AB233" s="22">
        <v>10000.0</v>
      </c>
      <c r="AC233" s="22">
        <v>10000.0</v>
      </c>
      <c r="AD233" s="22">
        <v>10000.0</v>
      </c>
      <c r="AE233" s="24" t="s">
        <v>347</v>
      </c>
      <c r="AF233" s="3" t="s">
        <v>347</v>
      </c>
      <c r="AH233" s="3" t="str">
        <f t="shared" si="1"/>
        <v>#REF!</v>
      </c>
      <c r="AI233" s="3" t="str">
        <f t="shared" si="2"/>
        <v>#REF!</v>
      </c>
    </row>
    <row r="234" ht="15.75" customHeight="1">
      <c r="A234" s="28">
        <v>232.0</v>
      </c>
      <c r="B234" s="27" t="s">
        <v>1653</v>
      </c>
      <c r="C234" s="27">
        <v>196.2</v>
      </c>
      <c r="D234" s="27">
        <v>7.5</v>
      </c>
      <c r="E234" s="31">
        <v>10000.0</v>
      </c>
      <c r="F234" s="31">
        <v>10000.0</v>
      </c>
      <c r="G234" s="31">
        <v>10000.0</v>
      </c>
      <c r="H234" s="31">
        <v>10000.0</v>
      </c>
      <c r="I234" s="31">
        <v>10000.0</v>
      </c>
      <c r="J234" s="31">
        <v>10000.0</v>
      </c>
      <c r="K234" s="27">
        <v>156.7</v>
      </c>
      <c r="L234" s="27">
        <v>11.5</v>
      </c>
      <c r="M234" s="27">
        <v>156.6</v>
      </c>
      <c r="N234" s="27">
        <v>14.5</v>
      </c>
      <c r="O234" s="27">
        <v>134.0</v>
      </c>
      <c r="P234" s="24">
        <v>9.5</v>
      </c>
      <c r="Q234" s="24">
        <v>109.7</v>
      </c>
      <c r="R234" s="24">
        <v>14.9</v>
      </c>
      <c r="S234" s="24">
        <v>202.5</v>
      </c>
      <c r="T234" s="24">
        <v>5.8</v>
      </c>
      <c r="U234" s="22">
        <v>10000.0</v>
      </c>
      <c r="V234" s="22">
        <v>10000.0</v>
      </c>
      <c r="W234" s="22">
        <v>10000.0</v>
      </c>
      <c r="X234" s="22">
        <v>10000.0</v>
      </c>
      <c r="Y234" s="22">
        <v>10000.0</v>
      </c>
      <c r="Z234" s="22">
        <v>10000.0</v>
      </c>
      <c r="AA234" s="24">
        <v>170.2</v>
      </c>
      <c r="AB234" s="24">
        <v>5.9</v>
      </c>
      <c r="AC234" s="22">
        <v>10000.0</v>
      </c>
      <c r="AD234" s="22">
        <v>10000.0</v>
      </c>
      <c r="AE234" s="24" t="s">
        <v>39</v>
      </c>
      <c r="AF234" s="3" t="s">
        <v>308</v>
      </c>
      <c r="AH234" s="3" t="str">
        <f t="shared" si="1"/>
        <v>#REF!</v>
      </c>
      <c r="AI234" s="3" t="str">
        <f t="shared" si="2"/>
        <v>#REF!</v>
      </c>
    </row>
    <row r="235" ht="15.75" customHeight="1">
      <c r="A235" s="28">
        <v>233.0</v>
      </c>
      <c r="B235" s="27" t="s">
        <v>311</v>
      </c>
      <c r="C235" s="27">
        <v>196.6</v>
      </c>
      <c r="D235" s="27">
        <v>11.8</v>
      </c>
      <c r="E235" s="31">
        <v>10000.0</v>
      </c>
      <c r="F235" s="31">
        <v>10000.0</v>
      </c>
      <c r="G235" s="31">
        <v>10000.0</v>
      </c>
      <c r="H235" s="31">
        <v>10000.0</v>
      </c>
      <c r="I235" s="31">
        <v>10000.0</v>
      </c>
      <c r="J235" s="31">
        <v>10000.0</v>
      </c>
      <c r="K235" s="27">
        <v>197.3</v>
      </c>
      <c r="L235" s="27">
        <v>10.7</v>
      </c>
      <c r="M235" s="31">
        <v>10000.0</v>
      </c>
      <c r="N235" s="31">
        <v>10000.0</v>
      </c>
      <c r="O235" s="31">
        <v>10000.0</v>
      </c>
      <c r="P235" s="22">
        <v>10000.0</v>
      </c>
      <c r="Q235" s="22">
        <v>10000.0</v>
      </c>
      <c r="R235" s="22">
        <v>10000.0</v>
      </c>
      <c r="S235" s="22">
        <v>10000.0</v>
      </c>
      <c r="T235" s="22">
        <v>10000.0</v>
      </c>
      <c r="U235" s="22">
        <v>10000.0</v>
      </c>
      <c r="V235" s="22">
        <v>10000.0</v>
      </c>
      <c r="W235" s="22">
        <v>10000.0</v>
      </c>
      <c r="X235" s="22">
        <v>10000.0</v>
      </c>
      <c r="Y235" s="22">
        <v>10000.0</v>
      </c>
      <c r="Z235" s="22">
        <v>10000.0</v>
      </c>
      <c r="AA235" s="24">
        <v>164.8</v>
      </c>
      <c r="AB235" s="24">
        <v>15.6</v>
      </c>
      <c r="AC235" s="22">
        <v>10000.0</v>
      </c>
      <c r="AD235" s="22">
        <v>10000.0</v>
      </c>
      <c r="AE235" s="24" t="s">
        <v>311</v>
      </c>
      <c r="AF235" s="3" t="s">
        <v>311</v>
      </c>
      <c r="AH235" s="3" t="str">
        <f t="shared" si="1"/>
        <v>#REF!</v>
      </c>
      <c r="AI235" s="3" t="str">
        <f t="shared" si="2"/>
        <v>#REF!</v>
      </c>
    </row>
    <row r="236" ht="15.75" customHeight="1">
      <c r="A236" s="28">
        <v>234.0</v>
      </c>
      <c r="B236" s="27" t="s">
        <v>394</v>
      </c>
      <c r="C236" s="27">
        <v>196.8</v>
      </c>
      <c r="D236" s="27">
        <v>6.8</v>
      </c>
      <c r="E236" s="27">
        <v>172.6</v>
      </c>
      <c r="F236" s="27">
        <v>5.0</v>
      </c>
      <c r="G236" s="27">
        <v>143.9</v>
      </c>
      <c r="H236" s="27">
        <v>11.7</v>
      </c>
      <c r="I236" s="31">
        <v>10000.0</v>
      </c>
      <c r="J236" s="31">
        <v>10000.0</v>
      </c>
      <c r="K236" s="27">
        <v>197.9</v>
      </c>
      <c r="L236" s="27">
        <v>5.8</v>
      </c>
      <c r="M236" s="31">
        <v>10000.0</v>
      </c>
      <c r="N236" s="31">
        <v>10000.0</v>
      </c>
      <c r="O236" s="31">
        <v>10000.0</v>
      </c>
      <c r="P236" s="22">
        <v>10000.0</v>
      </c>
      <c r="Q236" s="22">
        <v>10000.0</v>
      </c>
      <c r="R236" s="22">
        <v>10000.0</v>
      </c>
      <c r="S236" s="22">
        <v>10000.0</v>
      </c>
      <c r="T236" s="22">
        <v>10000.0</v>
      </c>
      <c r="U236" s="22">
        <v>10000.0</v>
      </c>
      <c r="V236" s="22">
        <v>10000.0</v>
      </c>
      <c r="W236" s="22">
        <v>10000.0</v>
      </c>
      <c r="X236" s="22">
        <v>10000.0</v>
      </c>
      <c r="Y236" s="22">
        <v>10000.0</v>
      </c>
      <c r="Z236" s="22">
        <v>10000.0</v>
      </c>
      <c r="AA236" s="22">
        <v>10000.0</v>
      </c>
      <c r="AB236" s="22">
        <v>10000.0</v>
      </c>
      <c r="AC236" s="22">
        <v>10000.0</v>
      </c>
      <c r="AD236" s="22">
        <v>10000.0</v>
      </c>
      <c r="AE236" s="24" t="s">
        <v>394</v>
      </c>
      <c r="AF236" s="3" t="s">
        <v>394</v>
      </c>
      <c r="AH236" s="3" t="str">
        <f t="shared" si="1"/>
        <v>#REF!</v>
      </c>
      <c r="AI236" s="3" t="str">
        <f t="shared" si="2"/>
        <v>#REF!</v>
      </c>
    </row>
    <row r="237" ht="15.75" customHeight="1">
      <c r="A237" s="28">
        <v>235.0</v>
      </c>
      <c r="B237" s="27" t="s">
        <v>287</v>
      </c>
      <c r="C237" s="27">
        <v>197.0</v>
      </c>
      <c r="D237" s="27">
        <v>13.0</v>
      </c>
      <c r="E237" s="31">
        <v>10000.0</v>
      </c>
      <c r="F237" s="31">
        <v>10000.0</v>
      </c>
      <c r="G237" s="31">
        <v>10000.0</v>
      </c>
      <c r="H237" s="31">
        <v>10000.0</v>
      </c>
      <c r="I237" s="31">
        <v>10000.0</v>
      </c>
      <c r="J237" s="31">
        <v>10000.0</v>
      </c>
      <c r="K237" s="31">
        <v>10000.0</v>
      </c>
      <c r="L237" s="31">
        <v>10000.0</v>
      </c>
      <c r="M237" s="31">
        <v>10000.0</v>
      </c>
      <c r="N237" s="31">
        <v>10000.0</v>
      </c>
      <c r="O237" s="31">
        <v>10000.0</v>
      </c>
      <c r="P237" s="22">
        <v>10000.0</v>
      </c>
      <c r="Q237" s="22">
        <v>10000.0</v>
      </c>
      <c r="R237" s="22">
        <v>10000.0</v>
      </c>
      <c r="S237" s="24">
        <v>186.7</v>
      </c>
      <c r="T237" s="24">
        <v>16.7</v>
      </c>
      <c r="U237" s="22">
        <v>10000.0</v>
      </c>
      <c r="V237" s="22">
        <v>10000.0</v>
      </c>
      <c r="W237" s="22">
        <v>10000.0</v>
      </c>
      <c r="X237" s="22">
        <v>10000.0</v>
      </c>
      <c r="Y237" s="22">
        <v>10000.0</v>
      </c>
      <c r="Z237" s="22">
        <v>10000.0</v>
      </c>
      <c r="AA237" s="22">
        <v>10000.0</v>
      </c>
      <c r="AB237" s="22">
        <v>10000.0</v>
      </c>
      <c r="AC237" s="22">
        <v>10000.0</v>
      </c>
      <c r="AD237" s="22">
        <v>10000.0</v>
      </c>
      <c r="AE237" s="24" t="s">
        <v>287</v>
      </c>
      <c r="AF237" s="3" t="s">
        <v>287</v>
      </c>
      <c r="AH237" s="3" t="str">
        <f t="shared" si="1"/>
        <v>#REF!</v>
      </c>
      <c r="AI237" s="3" t="str">
        <f t="shared" si="2"/>
        <v>#REF!</v>
      </c>
    </row>
    <row r="238" ht="15.75" customHeight="1">
      <c r="A238" s="28">
        <v>236.0</v>
      </c>
      <c r="B238" s="27" t="s">
        <v>450</v>
      </c>
      <c r="C238" s="27">
        <v>197.1</v>
      </c>
      <c r="D238" s="27">
        <v>11.8</v>
      </c>
      <c r="E238" s="31">
        <v>10000.0</v>
      </c>
      <c r="F238" s="31">
        <v>10000.0</v>
      </c>
      <c r="G238" s="31">
        <v>10000.0</v>
      </c>
      <c r="H238" s="31">
        <v>10000.0</v>
      </c>
      <c r="I238" s="31">
        <v>10000.0</v>
      </c>
      <c r="J238" s="31">
        <v>10000.0</v>
      </c>
      <c r="K238" s="31">
        <v>10000.0</v>
      </c>
      <c r="L238" s="31">
        <v>10000.0</v>
      </c>
      <c r="M238" s="31">
        <v>10000.0</v>
      </c>
      <c r="N238" s="31">
        <v>10000.0</v>
      </c>
      <c r="O238" s="31">
        <v>10000.0</v>
      </c>
      <c r="P238" s="22">
        <v>10000.0</v>
      </c>
      <c r="Q238" s="22">
        <v>10000.0</v>
      </c>
      <c r="R238" s="22">
        <v>10000.0</v>
      </c>
      <c r="S238" s="22">
        <v>10000.0</v>
      </c>
      <c r="T238" s="22">
        <v>10000.0</v>
      </c>
      <c r="U238" s="22">
        <v>10000.0</v>
      </c>
      <c r="V238" s="22">
        <v>10000.0</v>
      </c>
      <c r="W238" s="22">
        <v>10000.0</v>
      </c>
      <c r="X238" s="22">
        <v>10000.0</v>
      </c>
      <c r="Y238" s="22">
        <v>10000.0</v>
      </c>
      <c r="Z238" s="22">
        <v>10000.0</v>
      </c>
      <c r="AA238" s="22">
        <v>10000.0</v>
      </c>
      <c r="AB238" s="22">
        <v>10000.0</v>
      </c>
      <c r="AC238" s="22">
        <v>10000.0</v>
      </c>
      <c r="AD238" s="22">
        <v>10000.0</v>
      </c>
      <c r="AE238" s="24" t="s">
        <v>450</v>
      </c>
      <c r="AF238" s="3" t="s">
        <v>450</v>
      </c>
      <c r="AH238" s="3" t="str">
        <f t="shared" si="1"/>
        <v>#REF!</v>
      </c>
      <c r="AI238" s="3" t="str">
        <f t="shared" si="2"/>
        <v>#REF!</v>
      </c>
    </row>
    <row r="239" ht="15.75" customHeight="1">
      <c r="A239" s="28">
        <v>237.0</v>
      </c>
      <c r="B239" s="27" t="s">
        <v>267</v>
      </c>
      <c r="C239" s="27">
        <v>197.5</v>
      </c>
      <c r="D239" s="27">
        <v>9.6</v>
      </c>
      <c r="E239" s="31">
        <v>10000.0</v>
      </c>
      <c r="F239" s="31">
        <v>10000.0</v>
      </c>
      <c r="G239" s="31">
        <v>10000.0</v>
      </c>
      <c r="H239" s="31">
        <v>10000.0</v>
      </c>
      <c r="I239" s="31">
        <v>10000.0</v>
      </c>
      <c r="J239" s="31">
        <v>10000.0</v>
      </c>
      <c r="K239" s="27">
        <v>165.8</v>
      </c>
      <c r="L239" s="27">
        <v>20.5</v>
      </c>
      <c r="M239" s="27">
        <v>160.5</v>
      </c>
      <c r="N239" s="27">
        <v>12.6</v>
      </c>
      <c r="O239" s="31">
        <v>10000.0</v>
      </c>
      <c r="P239" s="22">
        <v>10000.0</v>
      </c>
      <c r="Q239" s="22">
        <v>10000.0</v>
      </c>
      <c r="R239" s="22">
        <v>10000.0</v>
      </c>
      <c r="S239" s="24">
        <v>169.7</v>
      </c>
      <c r="T239" s="24">
        <v>10.5</v>
      </c>
      <c r="U239" s="24">
        <v>165.8</v>
      </c>
      <c r="V239" s="24">
        <v>15.6</v>
      </c>
      <c r="W239" s="22">
        <v>10000.0</v>
      </c>
      <c r="X239" s="22">
        <v>10000.0</v>
      </c>
      <c r="Y239" s="22">
        <v>10000.0</v>
      </c>
      <c r="Z239" s="22">
        <v>10000.0</v>
      </c>
      <c r="AA239" s="24">
        <v>114.8</v>
      </c>
      <c r="AB239" s="24">
        <v>11.4</v>
      </c>
      <c r="AC239" s="24">
        <v>115.9</v>
      </c>
      <c r="AD239" s="24">
        <v>9.9</v>
      </c>
      <c r="AE239" s="24" t="s">
        <v>267</v>
      </c>
      <c r="AF239" s="3" t="s">
        <v>267</v>
      </c>
      <c r="AH239" s="3" t="str">
        <f t="shared" si="1"/>
        <v>#REF!</v>
      </c>
      <c r="AI239" s="3" t="str">
        <f t="shared" si="2"/>
        <v>#REF!</v>
      </c>
    </row>
    <row r="240" ht="15.75" customHeight="1">
      <c r="A240" s="28">
        <v>238.0</v>
      </c>
      <c r="B240" s="27" t="s">
        <v>253</v>
      </c>
      <c r="C240" s="27">
        <v>198.6</v>
      </c>
      <c r="D240" s="27">
        <v>13.1</v>
      </c>
      <c r="E240" s="31">
        <v>10000.0</v>
      </c>
      <c r="F240" s="31">
        <v>10000.0</v>
      </c>
      <c r="G240" s="31">
        <v>10000.0</v>
      </c>
      <c r="H240" s="31">
        <v>10000.0</v>
      </c>
      <c r="I240" s="31">
        <v>10000.0</v>
      </c>
      <c r="J240" s="31">
        <v>10000.0</v>
      </c>
      <c r="K240" s="27">
        <v>171.2</v>
      </c>
      <c r="L240" s="27">
        <v>30.0</v>
      </c>
      <c r="M240" s="31">
        <v>10000.0</v>
      </c>
      <c r="N240" s="31">
        <v>10000.0</v>
      </c>
      <c r="O240" s="31">
        <v>10000.0</v>
      </c>
      <c r="P240" s="22">
        <v>10000.0</v>
      </c>
      <c r="Q240" s="22">
        <v>10000.0</v>
      </c>
      <c r="R240" s="22">
        <v>10000.0</v>
      </c>
      <c r="S240" s="24">
        <v>187.0</v>
      </c>
      <c r="T240" s="24">
        <v>13.5</v>
      </c>
      <c r="U240" s="22">
        <v>10000.0</v>
      </c>
      <c r="V240" s="22">
        <v>10000.0</v>
      </c>
      <c r="W240" s="22">
        <v>10000.0</v>
      </c>
      <c r="X240" s="22">
        <v>10000.0</v>
      </c>
      <c r="Y240" s="22">
        <v>10000.0</v>
      </c>
      <c r="Z240" s="22">
        <v>10000.0</v>
      </c>
      <c r="AA240" s="22">
        <v>10000.0</v>
      </c>
      <c r="AB240" s="22">
        <v>10000.0</v>
      </c>
      <c r="AC240" s="22">
        <v>10000.0</v>
      </c>
      <c r="AD240" s="22">
        <v>10000.0</v>
      </c>
      <c r="AE240" s="24" t="s">
        <v>253</v>
      </c>
      <c r="AF240" s="3" t="s">
        <v>253</v>
      </c>
      <c r="AH240" s="3" t="str">
        <f t="shared" si="1"/>
        <v>#REF!</v>
      </c>
      <c r="AI240" s="3" t="str">
        <f t="shared" si="2"/>
        <v>#REF!</v>
      </c>
    </row>
    <row r="241" ht="15.75" customHeight="1">
      <c r="A241" s="28">
        <v>239.0</v>
      </c>
      <c r="B241" s="27" t="s">
        <v>269</v>
      </c>
      <c r="C241" s="27">
        <v>198.8</v>
      </c>
      <c r="D241" s="27">
        <v>11.6</v>
      </c>
      <c r="E241" s="31">
        <v>10000.0</v>
      </c>
      <c r="F241" s="31">
        <v>10000.0</v>
      </c>
      <c r="G241" s="31">
        <v>10000.0</v>
      </c>
      <c r="H241" s="31">
        <v>10000.0</v>
      </c>
      <c r="I241" s="31">
        <v>10000.0</v>
      </c>
      <c r="J241" s="31">
        <v>10000.0</v>
      </c>
      <c r="K241" s="27">
        <v>190.3</v>
      </c>
      <c r="L241" s="27">
        <v>12.0</v>
      </c>
      <c r="M241" s="31">
        <v>10000.0</v>
      </c>
      <c r="N241" s="31">
        <v>10000.0</v>
      </c>
      <c r="O241" s="31">
        <v>10000.0</v>
      </c>
      <c r="P241" s="22">
        <v>10000.0</v>
      </c>
      <c r="Q241" s="22">
        <v>10000.0</v>
      </c>
      <c r="R241" s="22">
        <v>10000.0</v>
      </c>
      <c r="S241" s="24">
        <v>200.2</v>
      </c>
      <c r="T241" s="24">
        <v>9.7</v>
      </c>
      <c r="U241" s="22">
        <v>10000.0</v>
      </c>
      <c r="V241" s="22">
        <v>10000.0</v>
      </c>
      <c r="W241" s="22">
        <v>10000.0</v>
      </c>
      <c r="X241" s="22">
        <v>10000.0</v>
      </c>
      <c r="Y241" s="22">
        <v>10000.0</v>
      </c>
      <c r="Z241" s="22">
        <v>10000.0</v>
      </c>
      <c r="AA241" s="22">
        <v>10000.0</v>
      </c>
      <c r="AB241" s="22">
        <v>10000.0</v>
      </c>
      <c r="AC241" s="22">
        <v>10000.0</v>
      </c>
      <c r="AD241" s="22">
        <v>10000.0</v>
      </c>
      <c r="AE241" s="24" t="s">
        <v>269</v>
      </c>
      <c r="AF241" s="3" t="s">
        <v>269</v>
      </c>
      <c r="AH241" s="3" t="str">
        <f t="shared" si="1"/>
        <v>#REF!</v>
      </c>
      <c r="AI241" s="3" t="str">
        <f t="shared" si="2"/>
        <v>#REF!</v>
      </c>
    </row>
    <row r="242" ht="15.75" customHeight="1">
      <c r="A242" s="28">
        <v>240.0</v>
      </c>
      <c r="B242" s="27" t="s">
        <v>328</v>
      </c>
      <c r="C242" s="27">
        <v>199.0</v>
      </c>
      <c r="D242" s="27">
        <v>6.8</v>
      </c>
      <c r="E242" s="27">
        <v>174.2</v>
      </c>
      <c r="F242" s="27">
        <v>4.8</v>
      </c>
      <c r="G242" s="27">
        <v>145.9</v>
      </c>
      <c r="H242" s="27">
        <v>4.5</v>
      </c>
      <c r="I242" s="31">
        <v>10000.0</v>
      </c>
      <c r="J242" s="31">
        <v>10000.0</v>
      </c>
      <c r="K242" s="27">
        <v>192.6</v>
      </c>
      <c r="L242" s="27">
        <v>6.7</v>
      </c>
      <c r="M242" s="27">
        <v>168.1</v>
      </c>
      <c r="N242" s="27">
        <v>9.1</v>
      </c>
      <c r="O242" s="27">
        <v>144.6</v>
      </c>
      <c r="P242" s="24">
        <v>3.7</v>
      </c>
      <c r="Q242" s="24">
        <v>117.1</v>
      </c>
      <c r="R242" s="24">
        <v>2.4</v>
      </c>
      <c r="S242" s="22">
        <v>10000.0</v>
      </c>
      <c r="T242" s="22">
        <v>10000.0</v>
      </c>
      <c r="U242" s="24">
        <v>169.1</v>
      </c>
      <c r="V242" s="24">
        <v>4.9</v>
      </c>
      <c r="W242" s="24">
        <v>145.5</v>
      </c>
      <c r="X242" s="24">
        <v>2.7</v>
      </c>
      <c r="Y242" s="22">
        <v>10000.0</v>
      </c>
      <c r="Z242" s="22">
        <v>10000.0</v>
      </c>
      <c r="AA242" s="24">
        <v>162.6</v>
      </c>
      <c r="AB242" s="24">
        <v>1.1</v>
      </c>
      <c r="AC242" s="24">
        <v>143.7</v>
      </c>
      <c r="AD242" s="24">
        <v>2.9</v>
      </c>
      <c r="AE242" s="24" t="s">
        <v>328</v>
      </c>
      <c r="AF242" s="3" t="s">
        <v>328</v>
      </c>
      <c r="AH242" s="3" t="str">
        <f t="shared" si="1"/>
        <v>#REF!</v>
      </c>
      <c r="AI242" s="3" t="str">
        <f t="shared" si="2"/>
        <v>#REF!</v>
      </c>
    </row>
    <row r="243" ht="15.75" customHeight="1">
      <c r="A243" s="28">
        <v>241.0</v>
      </c>
      <c r="B243" s="27" t="s">
        <v>340</v>
      </c>
      <c r="C243" s="27">
        <v>199.6</v>
      </c>
      <c r="D243" s="27">
        <v>9.9</v>
      </c>
      <c r="E243" s="31">
        <v>10000.0</v>
      </c>
      <c r="F243" s="31">
        <v>10000.0</v>
      </c>
      <c r="G243" s="31">
        <v>10000.0</v>
      </c>
      <c r="H243" s="31">
        <v>10000.0</v>
      </c>
      <c r="I243" s="31">
        <v>10000.0</v>
      </c>
      <c r="J243" s="31">
        <v>10000.0</v>
      </c>
      <c r="K243" s="27">
        <v>201.3</v>
      </c>
      <c r="L243" s="27">
        <v>5.5</v>
      </c>
      <c r="M243" s="31">
        <v>10000.0</v>
      </c>
      <c r="N243" s="31">
        <v>10000.0</v>
      </c>
      <c r="O243" s="31">
        <v>10000.0</v>
      </c>
      <c r="P243" s="22">
        <v>10000.0</v>
      </c>
      <c r="Q243" s="22">
        <v>10000.0</v>
      </c>
      <c r="R243" s="22">
        <v>10000.0</v>
      </c>
      <c r="S243" s="22">
        <v>10000.0</v>
      </c>
      <c r="T243" s="22">
        <v>10000.0</v>
      </c>
      <c r="U243" s="22">
        <v>10000.0</v>
      </c>
      <c r="V243" s="22">
        <v>10000.0</v>
      </c>
      <c r="W243" s="22">
        <v>10000.0</v>
      </c>
      <c r="X243" s="22">
        <v>10000.0</v>
      </c>
      <c r="Y243" s="22">
        <v>10000.0</v>
      </c>
      <c r="Z243" s="22">
        <v>10000.0</v>
      </c>
      <c r="AA243" s="24">
        <v>152.0</v>
      </c>
      <c r="AB243" s="24">
        <v>12.0</v>
      </c>
      <c r="AC243" s="22">
        <v>10000.0</v>
      </c>
      <c r="AD243" s="22">
        <v>10000.0</v>
      </c>
      <c r="AE243" s="24" t="s">
        <v>340</v>
      </c>
      <c r="AF243" s="3" t="s">
        <v>340</v>
      </c>
      <c r="AH243" s="3" t="str">
        <f t="shared" si="1"/>
        <v>#REF!</v>
      </c>
      <c r="AI243" s="3" t="str">
        <f t="shared" si="2"/>
        <v>#REF!</v>
      </c>
    </row>
    <row r="244" ht="15.75" customHeight="1">
      <c r="A244" s="28">
        <v>242.0</v>
      </c>
      <c r="B244" s="27" t="s">
        <v>313</v>
      </c>
      <c r="C244" s="27">
        <v>199.8</v>
      </c>
      <c r="D244" s="27">
        <v>6.8</v>
      </c>
      <c r="E244" s="31">
        <v>10000.0</v>
      </c>
      <c r="F244" s="31">
        <v>10000.0</v>
      </c>
      <c r="G244" s="31">
        <v>10000.0</v>
      </c>
      <c r="H244" s="31">
        <v>10000.0</v>
      </c>
      <c r="I244" s="31">
        <v>10000.0</v>
      </c>
      <c r="J244" s="31">
        <v>10000.0</v>
      </c>
      <c r="K244" s="27">
        <v>197.8</v>
      </c>
      <c r="L244" s="27">
        <v>6.4</v>
      </c>
      <c r="M244" s="27">
        <v>171.0</v>
      </c>
      <c r="N244" s="27">
        <v>5.4</v>
      </c>
      <c r="O244" s="27">
        <v>141.1</v>
      </c>
      <c r="P244" s="24">
        <v>5.1</v>
      </c>
      <c r="Q244" s="22">
        <v>10000.0</v>
      </c>
      <c r="R244" s="22">
        <v>10000.0</v>
      </c>
      <c r="S244" s="24">
        <v>196.5</v>
      </c>
      <c r="T244" s="24">
        <v>5.3</v>
      </c>
      <c r="U244" s="24">
        <v>170.3</v>
      </c>
      <c r="V244" s="24">
        <v>6.6</v>
      </c>
      <c r="W244" s="24">
        <v>143.8</v>
      </c>
      <c r="X244" s="24">
        <v>6.0</v>
      </c>
      <c r="Y244" s="22">
        <v>10000.0</v>
      </c>
      <c r="Z244" s="22">
        <v>10000.0</v>
      </c>
      <c r="AA244" s="24">
        <v>168.1</v>
      </c>
      <c r="AB244" s="24">
        <v>5.2</v>
      </c>
      <c r="AC244" s="24">
        <v>146.0</v>
      </c>
      <c r="AD244" s="24">
        <v>2.9</v>
      </c>
      <c r="AE244" s="24" t="s">
        <v>313</v>
      </c>
      <c r="AF244" s="3" t="s">
        <v>313</v>
      </c>
      <c r="AH244" s="3" t="str">
        <f t="shared" si="1"/>
        <v>#REF!</v>
      </c>
      <c r="AI244" s="3" t="str">
        <f t="shared" si="2"/>
        <v>#REF!</v>
      </c>
    </row>
    <row r="245" ht="15.75" customHeight="1">
      <c r="A245" s="28">
        <v>243.0</v>
      </c>
      <c r="B245" s="27" t="s">
        <v>332</v>
      </c>
      <c r="C245" s="27">
        <v>201.1</v>
      </c>
      <c r="D245" s="27">
        <v>5.4</v>
      </c>
      <c r="E245" s="27">
        <v>175.8</v>
      </c>
      <c r="F245" s="27">
        <v>3.5</v>
      </c>
      <c r="G245" s="31">
        <v>10000.0</v>
      </c>
      <c r="H245" s="31">
        <v>10000.0</v>
      </c>
      <c r="I245" s="31">
        <v>10000.0</v>
      </c>
      <c r="J245" s="31">
        <v>10000.0</v>
      </c>
      <c r="K245" s="27">
        <v>200.0</v>
      </c>
      <c r="L245" s="27">
        <v>5.7</v>
      </c>
      <c r="M245" s="31">
        <v>10000.0</v>
      </c>
      <c r="N245" s="31">
        <v>10000.0</v>
      </c>
      <c r="O245" s="31">
        <v>10000.0</v>
      </c>
      <c r="P245" s="22">
        <v>10000.0</v>
      </c>
      <c r="Q245" s="22">
        <v>10000.0</v>
      </c>
      <c r="R245" s="22">
        <v>10000.0</v>
      </c>
      <c r="S245" s="24">
        <v>196.0</v>
      </c>
      <c r="T245" s="24">
        <v>8.6</v>
      </c>
      <c r="U245" s="24">
        <v>174.0</v>
      </c>
      <c r="V245" s="24">
        <v>3.2</v>
      </c>
      <c r="W245" s="24">
        <v>147.8</v>
      </c>
      <c r="X245" s="24">
        <v>1.5</v>
      </c>
      <c r="Y245" s="22">
        <v>10000.0</v>
      </c>
      <c r="Z245" s="22">
        <v>10000.0</v>
      </c>
      <c r="AA245" s="24">
        <v>173.5</v>
      </c>
      <c r="AB245" s="24">
        <v>7.7</v>
      </c>
      <c r="AC245" s="22">
        <v>10000.0</v>
      </c>
      <c r="AD245" s="22">
        <v>10000.0</v>
      </c>
      <c r="AE245" s="24" t="s">
        <v>332</v>
      </c>
      <c r="AF245" s="3" t="s">
        <v>332</v>
      </c>
      <c r="AH245" s="3" t="str">
        <f t="shared" si="1"/>
        <v>#REF!</v>
      </c>
      <c r="AI245" s="3" t="str">
        <f t="shared" si="2"/>
        <v>#REF!</v>
      </c>
    </row>
    <row r="246" ht="15.75" customHeight="1">
      <c r="A246" s="28">
        <v>244.0</v>
      </c>
      <c r="B246" s="27" t="s">
        <v>344</v>
      </c>
      <c r="C246" s="27">
        <v>201.2</v>
      </c>
      <c r="D246" s="27">
        <v>4.3</v>
      </c>
      <c r="E246" s="31">
        <v>10000.0</v>
      </c>
      <c r="F246" s="31">
        <v>10000.0</v>
      </c>
      <c r="G246" s="31">
        <v>10000.0</v>
      </c>
      <c r="H246" s="31">
        <v>10000.0</v>
      </c>
      <c r="I246" s="31">
        <v>10000.0</v>
      </c>
      <c r="J246" s="31">
        <v>10000.0</v>
      </c>
      <c r="K246" s="31">
        <v>10000.0</v>
      </c>
      <c r="L246" s="31">
        <v>10000.0</v>
      </c>
      <c r="M246" s="31">
        <v>10000.0</v>
      </c>
      <c r="N246" s="31">
        <v>10000.0</v>
      </c>
      <c r="O246" s="31">
        <v>10000.0</v>
      </c>
      <c r="P246" s="22">
        <v>10000.0</v>
      </c>
      <c r="Q246" s="22">
        <v>10000.0</v>
      </c>
      <c r="R246" s="22">
        <v>10000.0</v>
      </c>
      <c r="S246" s="24">
        <v>202.7</v>
      </c>
      <c r="T246" s="24">
        <v>3.5</v>
      </c>
      <c r="U246" s="22">
        <v>10000.0</v>
      </c>
      <c r="V246" s="22">
        <v>10000.0</v>
      </c>
      <c r="W246" s="22">
        <v>10000.0</v>
      </c>
      <c r="X246" s="22">
        <v>10000.0</v>
      </c>
      <c r="Y246" s="22">
        <v>10000.0</v>
      </c>
      <c r="Z246" s="22">
        <v>10000.0</v>
      </c>
      <c r="AA246" s="22">
        <v>10000.0</v>
      </c>
      <c r="AB246" s="22">
        <v>10000.0</v>
      </c>
      <c r="AC246" s="22">
        <v>10000.0</v>
      </c>
      <c r="AD246" s="22">
        <v>10000.0</v>
      </c>
      <c r="AE246" s="24" t="s">
        <v>344</v>
      </c>
      <c r="AF246" s="3" t="s">
        <v>344</v>
      </c>
      <c r="AH246" s="3" t="str">
        <f t="shared" si="1"/>
        <v>#REF!</v>
      </c>
      <c r="AI246" s="3" t="str">
        <f t="shared" si="2"/>
        <v>#REF!</v>
      </c>
    </row>
    <row r="247" ht="15.75" customHeight="1">
      <c r="A247" s="28">
        <v>245.0</v>
      </c>
      <c r="B247" s="27" t="s">
        <v>334</v>
      </c>
      <c r="C247" s="27">
        <v>202.6</v>
      </c>
      <c r="D247" s="27">
        <v>4.4</v>
      </c>
      <c r="E247" s="31">
        <v>10000.0</v>
      </c>
      <c r="F247" s="31">
        <v>10000.0</v>
      </c>
      <c r="G247" s="31">
        <v>10000.0</v>
      </c>
      <c r="H247" s="31">
        <v>10000.0</v>
      </c>
      <c r="I247" s="31">
        <v>10000.0</v>
      </c>
      <c r="J247" s="31">
        <v>10000.0</v>
      </c>
      <c r="K247" s="27">
        <v>201.6</v>
      </c>
      <c r="L247" s="27">
        <v>5.8</v>
      </c>
      <c r="M247" s="27">
        <v>173.3</v>
      </c>
      <c r="N247" s="27">
        <v>4.5</v>
      </c>
      <c r="O247" s="27">
        <v>142.7</v>
      </c>
      <c r="P247" s="24">
        <v>15.2</v>
      </c>
      <c r="Q247" s="22">
        <v>10000.0</v>
      </c>
      <c r="R247" s="22">
        <v>10000.0</v>
      </c>
      <c r="S247" s="24">
        <v>205.3</v>
      </c>
      <c r="T247" s="24">
        <v>2.5</v>
      </c>
      <c r="U247" s="24">
        <v>176.5</v>
      </c>
      <c r="V247" s="24">
        <v>3.1</v>
      </c>
      <c r="W247" s="22">
        <v>10000.0</v>
      </c>
      <c r="X247" s="22">
        <v>10000.0</v>
      </c>
      <c r="Y247" s="22">
        <v>10000.0</v>
      </c>
      <c r="Z247" s="22">
        <v>10000.0</v>
      </c>
      <c r="AA247" s="22">
        <v>10000.0</v>
      </c>
      <c r="AB247" s="22">
        <v>10000.0</v>
      </c>
      <c r="AC247" s="22">
        <v>10000.0</v>
      </c>
      <c r="AD247" s="22">
        <v>10000.0</v>
      </c>
      <c r="AE247" s="24" t="s">
        <v>334</v>
      </c>
      <c r="AF247" s="3" t="s">
        <v>334</v>
      </c>
      <c r="AH247" s="3" t="str">
        <f t="shared" si="1"/>
        <v>#REF!</v>
      </c>
      <c r="AI247" s="3" t="str">
        <f t="shared" si="2"/>
        <v>#REF!</v>
      </c>
    </row>
    <row r="248" ht="15.75" customHeight="1">
      <c r="A248" s="28">
        <v>246.0</v>
      </c>
      <c r="B248" s="27" t="s">
        <v>1654</v>
      </c>
      <c r="C248" s="27">
        <v>202.7</v>
      </c>
      <c r="D248" s="27">
        <v>5.0</v>
      </c>
      <c r="E248" s="31">
        <v>10000.0</v>
      </c>
      <c r="F248" s="31">
        <v>10000.0</v>
      </c>
      <c r="G248" s="31">
        <v>10000.0</v>
      </c>
      <c r="H248" s="31">
        <v>10000.0</v>
      </c>
      <c r="I248" s="31">
        <v>10000.0</v>
      </c>
      <c r="J248" s="31">
        <v>10000.0</v>
      </c>
      <c r="K248" s="27">
        <v>200.4</v>
      </c>
      <c r="L248" s="27">
        <v>6.3</v>
      </c>
      <c r="M248" s="27">
        <v>172.8</v>
      </c>
      <c r="N248" s="27">
        <v>5.4</v>
      </c>
      <c r="O248" s="31">
        <v>10000.0</v>
      </c>
      <c r="P248" s="22">
        <v>10000.0</v>
      </c>
      <c r="Q248" s="22">
        <v>10000.0</v>
      </c>
      <c r="R248" s="22">
        <v>10000.0</v>
      </c>
      <c r="S248" s="22">
        <v>10000.0</v>
      </c>
      <c r="T248" s="22">
        <v>10000.0</v>
      </c>
      <c r="U248" s="24">
        <v>175.6</v>
      </c>
      <c r="V248" s="24">
        <v>4.5</v>
      </c>
      <c r="W248" s="22">
        <v>10000.0</v>
      </c>
      <c r="X248" s="22">
        <v>10000.0</v>
      </c>
      <c r="Y248" s="22">
        <v>10000.0</v>
      </c>
      <c r="Z248" s="22">
        <v>10000.0</v>
      </c>
      <c r="AA248" s="24">
        <v>167.5</v>
      </c>
      <c r="AB248" s="24">
        <v>5.2</v>
      </c>
      <c r="AC248" s="24">
        <v>144.8</v>
      </c>
      <c r="AD248" s="24">
        <v>4.2</v>
      </c>
      <c r="AE248" s="24" t="s">
        <v>1654</v>
      </c>
      <c r="AF248" s="3" t="s">
        <v>357</v>
      </c>
      <c r="AH248" s="3" t="str">
        <f t="shared" si="1"/>
        <v>#REF!</v>
      </c>
      <c r="AI248" s="3" t="str">
        <f t="shared" si="2"/>
        <v>#REF!</v>
      </c>
    </row>
    <row r="249" ht="15.75" customHeight="1">
      <c r="A249" s="28">
        <v>247.0</v>
      </c>
      <c r="B249" s="27" t="s">
        <v>280</v>
      </c>
      <c r="C249" s="27">
        <v>202.9</v>
      </c>
      <c r="D249" s="27">
        <v>12.3</v>
      </c>
      <c r="E249" s="31">
        <v>10000.0</v>
      </c>
      <c r="F249" s="31">
        <v>10000.0</v>
      </c>
      <c r="G249" s="31">
        <v>10000.0</v>
      </c>
      <c r="H249" s="31">
        <v>10000.0</v>
      </c>
      <c r="I249" s="31">
        <v>10000.0</v>
      </c>
      <c r="J249" s="31">
        <v>10000.0</v>
      </c>
      <c r="K249" s="27">
        <v>189.0</v>
      </c>
      <c r="L249" s="27">
        <v>15.5</v>
      </c>
      <c r="M249" s="31">
        <v>10000.0</v>
      </c>
      <c r="N249" s="31">
        <v>10000.0</v>
      </c>
      <c r="O249" s="31">
        <v>10000.0</v>
      </c>
      <c r="P249" s="22">
        <v>10000.0</v>
      </c>
      <c r="Q249" s="22">
        <v>10000.0</v>
      </c>
      <c r="R249" s="22">
        <v>10000.0</v>
      </c>
      <c r="S249" s="24">
        <v>169.2</v>
      </c>
      <c r="T249" s="24">
        <v>29.4</v>
      </c>
      <c r="U249" s="22">
        <v>10000.0</v>
      </c>
      <c r="V249" s="22">
        <v>10000.0</v>
      </c>
      <c r="W249" s="22">
        <v>10000.0</v>
      </c>
      <c r="X249" s="22">
        <v>10000.0</v>
      </c>
      <c r="Y249" s="22">
        <v>10000.0</v>
      </c>
      <c r="Z249" s="22">
        <v>10000.0</v>
      </c>
      <c r="AA249" s="22">
        <v>10000.0</v>
      </c>
      <c r="AB249" s="22">
        <v>10000.0</v>
      </c>
      <c r="AC249" s="22">
        <v>10000.0</v>
      </c>
      <c r="AD249" s="22">
        <v>10000.0</v>
      </c>
      <c r="AE249" s="24" t="s">
        <v>1655</v>
      </c>
      <c r="AF249" s="3" t="s">
        <v>280</v>
      </c>
      <c r="AH249" s="3" t="str">
        <f t="shared" si="1"/>
        <v>#REF!</v>
      </c>
      <c r="AI249" s="3" t="str">
        <f t="shared" si="2"/>
        <v>#REF!</v>
      </c>
    </row>
    <row r="250" ht="15.75" customHeight="1">
      <c r="A250" s="28">
        <v>248.0</v>
      </c>
      <c r="B250" s="27"/>
      <c r="C250" s="31">
        <v>10000.0</v>
      </c>
      <c r="D250" s="31">
        <v>10000.0</v>
      </c>
      <c r="E250" s="31">
        <v>10000.0</v>
      </c>
      <c r="F250" s="31">
        <v>10000.0</v>
      </c>
      <c r="G250" s="31">
        <v>10000.0</v>
      </c>
      <c r="H250" s="31">
        <v>10000.0</v>
      </c>
      <c r="I250" s="31">
        <v>10000.0</v>
      </c>
      <c r="J250" s="31">
        <v>10000.0</v>
      </c>
      <c r="K250" s="31">
        <v>10000.0</v>
      </c>
      <c r="L250" s="31">
        <v>10000.0</v>
      </c>
      <c r="M250" s="31">
        <v>10000.0</v>
      </c>
      <c r="N250" s="31">
        <v>10000.0</v>
      </c>
      <c r="O250" s="31">
        <v>10000.0</v>
      </c>
      <c r="P250" s="22">
        <v>10000.0</v>
      </c>
      <c r="Q250" s="22">
        <v>10000.0</v>
      </c>
      <c r="R250" s="22">
        <v>10000.0</v>
      </c>
      <c r="S250" s="22">
        <v>10000.0</v>
      </c>
      <c r="T250" s="22">
        <v>10000.0</v>
      </c>
      <c r="U250" s="22">
        <v>10000.0</v>
      </c>
      <c r="V250" s="22">
        <v>10000.0</v>
      </c>
      <c r="W250" s="22">
        <v>10000.0</v>
      </c>
      <c r="X250" s="22">
        <v>10000.0</v>
      </c>
      <c r="Y250" s="22">
        <v>10000.0</v>
      </c>
      <c r="Z250" s="22">
        <v>10000.0</v>
      </c>
      <c r="AA250" s="22">
        <v>10000.0</v>
      </c>
      <c r="AB250" s="22">
        <v>10000.0</v>
      </c>
      <c r="AC250" s="22">
        <v>10000.0</v>
      </c>
      <c r="AD250" s="22">
        <v>10000.0</v>
      </c>
      <c r="AF250" s="3"/>
      <c r="AH250" s="3" t="str">
        <f t="shared" si="1"/>
        <v>#REF!</v>
      </c>
      <c r="AI250" s="3" t="str">
        <f t="shared" si="2"/>
        <v>#REF!</v>
      </c>
    </row>
    <row r="251" ht="15.75" customHeight="1">
      <c r="A251" s="28">
        <v>249.0</v>
      </c>
      <c r="B251" s="27"/>
      <c r="C251" s="31">
        <v>10000.0</v>
      </c>
      <c r="D251" s="31">
        <v>10000.0</v>
      </c>
      <c r="E251" s="31">
        <v>10000.0</v>
      </c>
      <c r="F251" s="31">
        <v>10000.0</v>
      </c>
      <c r="G251" s="31">
        <v>10000.0</v>
      </c>
      <c r="H251" s="31">
        <v>10000.0</v>
      </c>
      <c r="I251" s="31">
        <v>10000.0</v>
      </c>
      <c r="J251" s="31">
        <v>10000.0</v>
      </c>
      <c r="K251" s="31">
        <v>10000.0</v>
      </c>
      <c r="L251" s="31">
        <v>10000.0</v>
      </c>
      <c r="M251" s="31">
        <v>10000.0</v>
      </c>
      <c r="N251" s="31">
        <v>10000.0</v>
      </c>
      <c r="O251" s="31">
        <v>10000.0</v>
      </c>
      <c r="P251" s="22">
        <v>10000.0</v>
      </c>
      <c r="Q251" s="22">
        <v>10000.0</v>
      </c>
      <c r="R251" s="22">
        <v>10000.0</v>
      </c>
      <c r="S251" s="22">
        <v>10000.0</v>
      </c>
      <c r="T251" s="22">
        <v>10000.0</v>
      </c>
      <c r="U251" s="22">
        <v>10000.0</v>
      </c>
      <c r="V251" s="22">
        <v>10000.0</v>
      </c>
      <c r="W251" s="22">
        <v>10000.0</v>
      </c>
      <c r="X251" s="22">
        <v>10000.0</v>
      </c>
      <c r="Y251" s="22">
        <v>10000.0</v>
      </c>
      <c r="Z251" s="22">
        <v>10000.0</v>
      </c>
      <c r="AA251" s="22">
        <v>10000.0</v>
      </c>
      <c r="AB251" s="22">
        <v>10000.0</v>
      </c>
      <c r="AC251" s="22">
        <v>10000.0</v>
      </c>
      <c r="AD251" s="22">
        <v>10000.0</v>
      </c>
      <c r="AF251" s="3"/>
      <c r="AH251" s="3" t="str">
        <f t="shared" si="1"/>
        <v>#REF!</v>
      </c>
      <c r="AI251" s="3" t="str">
        <f t="shared" si="2"/>
        <v>#REF!</v>
      </c>
    </row>
    <row r="252" ht="15.75" customHeight="1">
      <c r="A252" s="28">
        <v>250.0</v>
      </c>
      <c r="B252" s="27"/>
      <c r="C252" s="31">
        <v>10000.0</v>
      </c>
      <c r="D252" s="31">
        <v>10000.0</v>
      </c>
      <c r="E252" s="31">
        <v>10000.0</v>
      </c>
      <c r="F252" s="31">
        <v>10000.0</v>
      </c>
      <c r="G252" s="31">
        <v>10000.0</v>
      </c>
      <c r="H252" s="31">
        <v>10000.0</v>
      </c>
      <c r="I252" s="31">
        <v>10000.0</v>
      </c>
      <c r="J252" s="31">
        <v>10000.0</v>
      </c>
      <c r="K252" s="31">
        <v>10000.0</v>
      </c>
      <c r="L252" s="31">
        <v>10000.0</v>
      </c>
      <c r="M252" s="31">
        <v>10000.0</v>
      </c>
      <c r="N252" s="31">
        <v>10000.0</v>
      </c>
      <c r="O252" s="31">
        <v>10000.0</v>
      </c>
      <c r="P252" s="22">
        <v>10000.0</v>
      </c>
      <c r="Q252" s="22">
        <v>10000.0</v>
      </c>
      <c r="R252" s="22">
        <v>10000.0</v>
      </c>
      <c r="S252" s="22">
        <v>10000.0</v>
      </c>
      <c r="T252" s="22">
        <v>10000.0</v>
      </c>
      <c r="U252" s="22">
        <v>10000.0</v>
      </c>
      <c r="V252" s="22">
        <v>10000.0</v>
      </c>
      <c r="W252" s="22">
        <v>10000.0</v>
      </c>
      <c r="X252" s="22">
        <v>10000.0</v>
      </c>
      <c r="Y252" s="22">
        <v>10000.0</v>
      </c>
      <c r="Z252" s="22">
        <v>10000.0</v>
      </c>
      <c r="AA252" s="22">
        <v>10000.0</v>
      </c>
      <c r="AB252" s="22">
        <v>10000.0</v>
      </c>
      <c r="AC252" s="22">
        <v>10000.0</v>
      </c>
      <c r="AD252" s="22">
        <v>10000.0</v>
      </c>
      <c r="AF252" s="3"/>
      <c r="AH252" s="3" t="str">
        <f t="shared" si="1"/>
        <v>#REF!</v>
      </c>
      <c r="AI252" s="3" t="str">
        <f t="shared" si="2"/>
        <v>#REF!</v>
      </c>
    </row>
    <row r="253" ht="15.75" customHeight="1">
      <c r="A253" s="28">
        <v>251.0</v>
      </c>
      <c r="B253" s="27"/>
      <c r="C253" s="31">
        <v>10000.0</v>
      </c>
      <c r="D253" s="31">
        <v>10000.0</v>
      </c>
      <c r="E253" s="31">
        <v>10000.0</v>
      </c>
      <c r="F253" s="31">
        <v>10000.0</v>
      </c>
      <c r="G253" s="31">
        <v>10000.0</v>
      </c>
      <c r="H253" s="31">
        <v>10000.0</v>
      </c>
      <c r="I253" s="31">
        <v>10000.0</v>
      </c>
      <c r="J253" s="31">
        <v>10000.0</v>
      </c>
      <c r="K253" s="31">
        <v>10000.0</v>
      </c>
      <c r="L253" s="31">
        <v>10000.0</v>
      </c>
      <c r="M253" s="31">
        <v>10000.0</v>
      </c>
      <c r="N253" s="31">
        <v>10000.0</v>
      </c>
      <c r="O253" s="31">
        <v>10000.0</v>
      </c>
      <c r="P253" s="22">
        <v>10000.0</v>
      </c>
      <c r="Q253" s="22">
        <v>10000.0</v>
      </c>
      <c r="R253" s="22">
        <v>10000.0</v>
      </c>
      <c r="S253" s="22">
        <v>10000.0</v>
      </c>
      <c r="T253" s="22">
        <v>10000.0</v>
      </c>
      <c r="U253" s="22">
        <v>10000.0</v>
      </c>
      <c r="V253" s="22">
        <v>10000.0</v>
      </c>
      <c r="W253" s="22">
        <v>10000.0</v>
      </c>
      <c r="X253" s="22">
        <v>10000.0</v>
      </c>
      <c r="Y253" s="22">
        <v>10000.0</v>
      </c>
      <c r="Z253" s="22">
        <v>10000.0</v>
      </c>
      <c r="AA253" s="22">
        <v>10000.0</v>
      </c>
      <c r="AB253" s="22">
        <v>10000.0</v>
      </c>
      <c r="AC253" s="22">
        <v>10000.0</v>
      </c>
      <c r="AD253" s="22">
        <v>10000.0</v>
      </c>
      <c r="AF253" s="3"/>
      <c r="AH253" s="3" t="str">
        <f t="shared" si="1"/>
        <v>#REF!</v>
      </c>
      <c r="AI253" s="3" t="str">
        <f t="shared" si="2"/>
        <v>#REF!</v>
      </c>
    </row>
    <row r="254" ht="15.75" customHeight="1">
      <c r="A254" s="28">
        <v>252.0</v>
      </c>
      <c r="B254" s="27"/>
      <c r="C254" s="31">
        <v>10000.0</v>
      </c>
      <c r="D254" s="31">
        <v>10000.0</v>
      </c>
      <c r="E254" s="31">
        <v>10000.0</v>
      </c>
      <c r="F254" s="31">
        <v>10000.0</v>
      </c>
      <c r="G254" s="31">
        <v>10000.0</v>
      </c>
      <c r="H254" s="31">
        <v>10000.0</v>
      </c>
      <c r="I254" s="31">
        <v>10000.0</v>
      </c>
      <c r="J254" s="31">
        <v>10000.0</v>
      </c>
      <c r="K254" s="31">
        <v>10000.0</v>
      </c>
      <c r="L254" s="31">
        <v>10000.0</v>
      </c>
      <c r="M254" s="31">
        <v>10000.0</v>
      </c>
      <c r="N254" s="31">
        <v>10000.0</v>
      </c>
      <c r="O254" s="31">
        <v>10000.0</v>
      </c>
      <c r="P254" s="22">
        <v>10000.0</v>
      </c>
      <c r="Q254" s="22">
        <v>10000.0</v>
      </c>
      <c r="R254" s="22">
        <v>10000.0</v>
      </c>
      <c r="S254" s="22">
        <v>10000.0</v>
      </c>
      <c r="T254" s="22">
        <v>10000.0</v>
      </c>
      <c r="U254" s="22">
        <v>10000.0</v>
      </c>
      <c r="V254" s="22">
        <v>10000.0</v>
      </c>
      <c r="W254" s="22">
        <v>10000.0</v>
      </c>
      <c r="X254" s="22">
        <v>10000.0</v>
      </c>
      <c r="Y254" s="22">
        <v>10000.0</v>
      </c>
      <c r="Z254" s="22">
        <v>10000.0</v>
      </c>
      <c r="AA254" s="22">
        <v>10000.0</v>
      </c>
      <c r="AB254" s="22">
        <v>10000.0</v>
      </c>
      <c r="AC254" s="22">
        <v>10000.0</v>
      </c>
      <c r="AD254" s="22">
        <v>10000.0</v>
      </c>
      <c r="AF254" s="3"/>
      <c r="AH254" s="3" t="str">
        <f t="shared" si="1"/>
        <v>#REF!</v>
      </c>
      <c r="AI254" s="3" t="str">
        <f t="shared" si="2"/>
        <v>#REF!</v>
      </c>
    </row>
    <row r="255" ht="15.75" customHeight="1">
      <c r="A255" s="28">
        <v>253.0</v>
      </c>
      <c r="B255" s="27"/>
      <c r="C255" s="31">
        <v>10000.0</v>
      </c>
      <c r="D255" s="31">
        <v>10000.0</v>
      </c>
      <c r="E255" s="31">
        <v>10000.0</v>
      </c>
      <c r="F255" s="31">
        <v>10000.0</v>
      </c>
      <c r="G255" s="31">
        <v>10000.0</v>
      </c>
      <c r="H255" s="31">
        <v>10000.0</v>
      </c>
      <c r="I255" s="31">
        <v>10000.0</v>
      </c>
      <c r="J255" s="31">
        <v>10000.0</v>
      </c>
      <c r="K255" s="31">
        <v>10000.0</v>
      </c>
      <c r="L255" s="31">
        <v>10000.0</v>
      </c>
      <c r="M255" s="31">
        <v>10000.0</v>
      </c>
      <c r="N255" s="31">
        <v>10000.0</v>
      </c>
      <c r="O255" s="31">
        <v>10000.0</v>
      </c>
      <c r="P255" s="22">
        <v>10000.0</v>
      </c>
      <c r="Q255" s="22">
        <v>10000.0</v>
      </c>
      <c r="R255" s="22">
        <v>10000.0</v>
      </c>
      <c r="S255" s="22">
        <v>10000.0</v>
      </c>
      <c r="T255" s="22">
        <v>10000.0</v>
      </c>
      <c r="U255" s="22">
        <v>10000.0</v>
      </c>
      <c r="V255" s="22">
        <v>10000.0</v>
      </c>
      <c r="W255" s="22">
        <v>10000.0</v>
      </c>
      <c r="X255" s="22">
        <v>10000.0</v>
      </c>
      <c r="Y255" s="22">
        <v>10000.0</v>
      </c>
      <c r="Z255" s="22">
        <v>10000.0</v>
      </c>
      <c r="AA255" s="22">
        <v>10000.0</v>
      </c>
      <c r="AB255" s="22">
        <v>10000.0</v>
      </c>
      <c r="AC255" s="22">
        <v>10000.0</v>
      </c>
      <c r="AD255" s="22">
        <v>10000.0</v>
      </c>
      <c r="AF255" s="3"/>
      <c r="AH255" s="3" t="str">
        <f t="shared" si="1"/>
        <v>#REF!</v>
      </c>
      <c r="AI255" s="3" t="str">
        <f t="shared" si="2"/>
        <v>#REF!</v>
      </c>
    </row>
    <row r="256" ht="15.75" customHeight="1">
      <c r="A256" s="28">
        <v>254.0</v>
      </c>
      <c r="B256" s="27"/>
      <c r="C256" s="31">
        <v>10000.0</v>
      </c>
      <c r="D256" s="31">
        <v>10000.0</v>
      </c>
      <c r="E256" s="31">
        <v>10000.0</v>
      </c>
      <c r="F256" s="31">
        <v>10000.0</v>
      </c>
      <c r="G256" s="31">
        <v>10000.0</v>
      </c>
      <c r="H256" s="31">
        <v>10000.0</v>
      </c>
      <c r="I256" s="31">
        <v>10000.0</v>
      </c>
      <c r="J256" s="31">
        <v>10000.0</v>
      </c>
      <c r="K256" s="31">
        <v>10000.0</v>
      </c>
      <c r="L256" s="31">
        <v>10000.0</v>
      </c>
      <c r="M256" s="31">
        <v>10000.0</v>
      </c>
      <c r="N256" s="31">
        <v>10000.0</v>
      </c>
      <c r="O256" s="31">
        <v>10000.0</v>
      </c>
      <c r="P256" s="22">
        <v>10000.0</v>
      </c>
      <c r="Q256" s="22">
        <v>10000.0</v>
      </c>
      <c r="R256" s="22">
        <v>10000.0</v>
      </c>
      <c r="S256" s="22">
        <v>10000.0</v>
      </c>
      <c r="T256" s="22">
        <v>10000.0</v>
      </c>
      <c r="U256" s="22">
        <v>10000.0</v>
      </c>
      <c r="V256" s="22">
        <v>10000.0</v>
      </c>
      <c r="W256" s="22">
        <v>10000.0</v>
      </c>
      <c r="X256" s="22">
        <v>10000.0</v>
      </c>
      <c r="Y256" s="22">
        <v>10000.0</v>
      </c>
      <c r="Z256" s="22">
        <v>10000.0</v>
      </c>
      <c r="AA256" s="22">
        <v>10000.0</v>
      </c>
      <c r="AB256" s="22">
        <v>10000.0</v>
      </c>
      <c r="AC256" s="22">
        <v>10000.0</v>
      </c>
      <c r="AD256" s="22">
        <v>10000.0</v>
      </c>
      <c r="AF256" s="3"/>
      <c r="AH256" s="3" t="str">
        <f t="shared" si="1"/>
        <v>#REF!</v>
      </c>
      <c r="AI256" s="3" t="str">
        <f t="shared" si="2"/>
        <v>#REF!</v>
      </c>
    </row>
    <row r="257" ht="15.75" customHeight="1">
      <c r="A257" s="28">
        <v>255.0</v>
      </c>
      <c r="B257" s="27"/>
      <c r="C257" s="31">
        <v>10000.0</v>
      </c>
      <c r="D257" s="31">
        <v>10000.0</v>
      </c>
      <c r="E257" s="31">
        <v>10000.0</v>
      </c>
      <c r="F257" s="31">
        <v>10000.0</v>
      </c>
      <c r="G257" s="31">
        <v>10000.0</v>
      </c>
      <c r="H257" s="31">
        <v>10000.0</v>
      </c>
      <c r="I257" s="31">
        <v>10000.0</v>
      </c>
      <c r="J257" s="31">
        <v>10000.0</v>
      </c>
      <c r="K257" s="31">
        <v>10000.0</v>
      </c>
      <c r="L257" s="31">
        <v>10000.0</v>
      </c>
      <c r="M257" s="31">
        <v>10000.0</v>
      </c>
      <c r="N257" s="31">
        <v>10000.0</v>
      </c>
      <c r="O257" s="31">
        <v>10000.0</v>
      </c>
      <c r="P257" s="22">
        <v>10000.0</v>
      </c>
      <c r="Q257" s="22">
        <v>10000.0</v>
      </c>
      <c r="R257" s="22">
        <v>10000.0</v>
      </c>
      <c r="S257" s="22">
        <v>10000.0</v>
      </c>
      <c r="T257" s="22">
        <v>10000.0</v>
      </c>
      <c r="U257" s="22">
        <v>10000.0</v>
      </c>
      <c r="V257" s="22">
        <v>10000.0</v>
      </c>
      <c r="W257" s="22">
        <v>10000.0</v>
      </c>
      <c r="X257" s="22">
        <v>10000.0</v>
      </c>
      <c r="Y257" s="22">
        <v>10000.0</v>
      </c>
      <c r="Z257" s="22">
        <v>10000.0</v>
      </c>
      <c r="AA257" s="22">
        <v>10000.0</v>
      </c>
      <c r="AB257" s="22">
        <v>10000.0</v>
      </c>
      <c r="AC257" s="22">
        <v>10000.0</v>
      </c>
      <c r="AD257" s="22">
        <v>10000.0</v>
      </c>
      <c r="AF257" s="3"/>
      <c r="AH257" s="3" t="str">
        <f t="shared" si="1"/>
        <v>#REF!</v>
      </c>
      <c r="AI257" s="3" t="str">
        <f t="shared" si="2"/>
        <v>#REF!</v>
      </c>
    </row>
    <row r="258" ht="15.75" customHeight="1">
      <c r="A258" s="28">
        <v>256.0</v>
      </c>
      <c r="B258" s="27"/>
      <c r="C258" s="31">
        <v>10000.0</v>
      </c>
      <c r="D258" s="31">
        <v>10000.0</v>
      </c>
      <c r="E258" s="31">
        <v>10000.0</v>
      </c>
      <c r="F258" s="31">
        <v>10000.0</v>
      </c>
      <c r="G258" s="31">
        <v>10000.0</v>
      </c>
      <c r="H258" s="31">
        <v>10000.0</v>
      </c>
      <c r="I258" s="31">
        <v>10000.0</v>
      </c>
      <c r="J258" s="31">
        <v>10000.0</v>
      </c>
      <c r="K258" s="31">
        <v>10000.0</v>
      </c>
      <c r="L258" s="31">
        <v>10000.0</v>
      </c>
      <c r="M258" s="31">
        <v>10000.0</v>
      </c>
      <c r="N258" s="31">
        <v>10000.0</v>
      </c>
      <c r="O258" s="31">
        <v>10000.0</v>
      </c>
      <c r="P258" s="22">
        <v>10000.0</v>
      </c>
      <c r="Q258" s="22">
        <v>10000.0</v>
      </c>
      <c r="R258" s="22">
        <v>10000.0</v>
      </c>
      <c r="S258" s="22">
        <v>10000.0</v>
      </c>
      <c r="T258" s="22">
        <v>10000.0</v>
      </c>
      <c r="U258" s="22">
        <v>10000.0</v>
      </c>
      <c r="V258" s="22">
        <v>10000.0</v>
      </c>
      <c r="W258" s="22">
        <v>10000.0</v>
      </c>
      <c r="X258" s="22">
        <v>10000.0</v>
      </c>
      <c r="Y258" s="22">
        <v>10000.0</v>
      </c>
      <c r="Z258" s="22">
        <v>10000.0</v>
      </c>
      <c r="AA258" s="22">
        <v>10000.0</v>
      </c>
      <c r="AB258" s="22">
        <v>10000.0</v>
      </c>
      <c r="AC258" s="22">
        <v>10000.0</v>
      </c>
      <c r="AD258" s="22">
        <v>10000.0</v>
      </c>
      <c r="AF258" s="3"/>
      <c r="AH258" s="3" t="str">
        <f t="shared" si="1"/>
        <v>#REF!</v>
      </c>
      <c r="AI258" s="3" t="str">
        <f t="shared" si="2"/>
        <v>#REF!</v>
      </c>
    </row>
    <row r="259" ht="15.75" customHeight="1">
      <c r="A259" s="28">
        <v>257.0</v>
      </c>
      <c r="B259" s="27"/>
      <c r="C259" s="31">
        <v>10000.0</v>
      </c>
      <c r="D259" s="31">
        <v>10000.0</v>
      </c>
      <c r="E259" s="31">
        <v>10000.0</v>
      </c>
      <c r="F259" s="31">
        <v>10000.0</v>
      </c>
      <c r="G259" s="31">
        <v>10000.0</v>
      </c>
      <c r="H259" s="31">
        <v>10000.0</v>
      </c>
      <c r="I259" s="31">
        <v>10000.0</v>
      </c>
      <c r="J259" s="31">
        <v>10000.0</v>
      </c>
      <c r="K259" s="31">
        <v>10000.0</v>
      </c>
      <c r="L259" s="31">
        <v>10000.0</v>
      </c>
      <c r="M259" s="31">
        <v>10000.0</v>
      </c>
      <c r="N259" s="31">
        <v>10000.0</v>
      </c>
      <c r="O259" s="31">
        <v>10000.0</v>
      </c>
      <c r="P259" s="22">
        <v>10000.0</v>
      </c>
      <c r="Q259" s="22">
        <v>10000.0</v>
      </c>
      <c r="R259" s="22">
        <v>10000.0</v>
      </c>
      <c r="S259" s="22">
        <v>10000.0</v>
      </c>
      <c r="T259" s="22">
        <v>10000.0</v>
      </c>
      <c r="U259" s="22">
        <v>10000.0</v>
      </c>
      <c r="V259" s="22">
        <v>10000.0</v>
      </c>
      <c r="W259" s="22">
        <v>10000.0</v>
      </c>
      <c r="X259" s="22">
        <v>10000.0</v>
      </c>
      <c r="Y259" s="22">
        <v>10000.0</v>
      </c>
      <c r="Z259" s="22">
        <v>10000.0</v>
      </c>
      <c r="AA259" s="22">
        <v>10000.0</v>
      </c>
      <c r="AB259" s="22">
        <v>10000.0</v>
      </c>
      <c r="AC259" s="22">
        <v>10000.0</v>
      </c>
      <c r="AD259" s="22">
        <v>10000.0</v>
      </c>
      <c r="AF259" s="3"/>
      <c r="AH259" s="3" t="str">
        <f t="shared" si="1"/>
        <v>#REF!</v>
      </c>
      <c r="AI259" s="3" t="str">
        <f t="shared" si="2"/>
        <v>#REF!</v>
      </c>
    </row>
    <row r="260" ht="15.75" customHeight="1">
      <c r="A260" s="28">
        <v>258.0</v>
      </c>
      <c r="B260" s="27"/>
      <c r="C260" s="31">
        <v>10000.0</v>
      </c>
      <c r="D260" s="31">
        <v>10000.0</v>
      </c>
      <c r="E260" s="31">
        <v>10000.0</v>
      </c>
      <c r="F260" s="31">
        <v>10000.0</v>
      </c>
      <c r="G260" s="31">
        <v>10000.0</v>
      </c>
      <c r="H260" s="31">
        <v>10000.0</v>
      </c>
      <c r="I260" s="31">
        <v>10000.0</v>
      </c>
      <c r="J260" s="31">
        <v>10000.0</v>
      </c>
      <c r="K260" s="31">
        <v>10000.0</v>
      </c>
      <c r="L260" s="31">
        <v>10000.0</v>
      </c>
      <c r="M260" s="31">
        <v>10000.0</v>
      </c>
      <c r="N260" s="31">
        <v>10000.0</v>
      </c>
      <c r="O260" s="31">
        <v>10000.0</v>
      </c>
      <c r="P260" s="22">
        <v>10000.0</v>
      </c>
      <c r="Q260" s="22">
        <v>10000.0</v>
      </c>
      <c r="R260" s="22">
        <v>10000.0</v>
      </c>
      <c r="S260" s="22">
        <v>10000.0</v>
      </c>
      <c r="T260" s="22">
        <v>10000.0</v>
      </c>
      <c r="U260" s="22">
        <v>10000.0</v>
      </c>
      <c r="V260" s="22">
        <v>10000.0</v>
      </c>
      <c r="W260" s="22">
        <v>10000.0</v>
      </c>
      <c r="X260" s="22">
        <v>10000.0</v>
      </c>
      <c r="Y260" s="22">
        <v>10000.0</v>
      </c>
      <c r="Z260" s="22">
        <v>10000.0</v>
      </c>
      <c r="AA260" s="22">
        <v>10000.0</v>
      </c>
      <c r="AB260" s="22">
        <v>10000.0</v>
      </c>
      <c r="AC260" s="22">
        <v>10000.0</v>
      </c>
      <c r="AD260" s="22">
        <v>10000.0</v>
      </c>
      <c r="AF260" s="3"/>
      <c r="AH260" s="3" t="str">
        <f t="shared" si="1"/>
        <v>#REF!</v>
      </c>
      <c r="AI260" s="3" t="str">
        <f t="shared" si="2"/>
        <v>#REF!</v>
      </c>
    </row>
    <row r="261" ht="15.75" customHeight="1">
      <c r="A261" s="28">
        <v>259.0</v>
      </c>
      <c r="B261" s="27"/>
      <c r="C261" s="31">
        <v>10000.0</v>
      </c>
      <c r="D261" s="31">
        <v>10000.0</v>
      </c>
      <c r="E261" s="31">
        <v>10000.0</v>
      </c>
      <c r="F261" s="31">
        <v>10000.0</v>
      </c>
      <c r="G261" s="31">
        <v>10000.0</v>
      </c>
      <c r="H261" s="31">
        <v>10000.0</v>
      </c>
      <c r="I261" s="31">
        <v>10000.0</v>
      </c>
      <c r="J261" s="31">
        <v>10000.0</v>
      </c>
      <c r="K261" s="31">
        <v>10000.0</v>
      </c>
      <c r="L261" s="31">
        <v>10000.0</v>
      </c>
      <c r="M261" s="31">
        <v>10000.0</v>
      </c>
      <c r="N261" s="31">
        <v>10000.0</v>
      </c>
      <c r="O261" s="31">
        <v>10000.0</v>
      </c>
      <c r="P261" s="22">
        <v>10000.0</v>
      </c>
      <c r="Q261" s="22">
        <v>10000.0</v>
      </c>
      <c r="R261" s="22">
        <v>10000.0</v>
      </c>
      <c r="S261" s="22">
        <v>10000.0</v>
      </c>
      <c r="T261" s="22">
        <v>10000.0</v>
      </c>
      <c r="U261" s="22">
        <v>10000.0</v>
      </c>
      <c r="V261" s="22">
        <v>10000.0</v>
      </c>
      <c r="W261" s="22">
        <v>10000.0</v>
      </c>
      <c r="X261" s="22">
        <v>10000.0</v>
      </c>
      <c r="Y261" s="22">
        <v>10000.0</v>
      </c>
      <c r="Z261" s="22">
        <v>10000.0</v>
      </c>
      <c r="AA261" s="22">
        <v>10000.0</v>
      </c>
      <c r="AB261" s="22">
        <v>10000.0</v>
      </c>
      <c r="AC261" s="22">
        <v>10000.0</v>
      </c>
      <c r="AD261" s="22">
        <v>10000.0</v>
      </c>
      <c r="AF261" s="3"/>
      <c r="AH261" s="3" t="str">
        <f t="shared" si="1"/>
        <v>#REF!</v>
      </c>
      <c r="AI261" s="3" t="str">
        <f t="shared" si="2"/>
        <v>#REF!</v>
      </c>
    </row>
    <row r="262" ht="15.75" customHeight="1">
      <c r="A262" s="28">
        <v>260.0</v>
      </c>
      <c r="B262" s="27"/>
      <c r="C262" s="31">
        <v>10000.0</v>
      </c>
      <c r="D262" s="31">
        <v>10000.0</v>
      </c>
      <c r="E262" s="31">
        <v>10000.0</v>
      </c>
      <c r="F262" s="31">
        <v>10000.0</v>
      </c>
      <c r="G262" s="31">
        <v>10000.0</v>
      </c>
      <c r="H262" s="31">
        <v>10000.0</v>
      </c>
      <c r="I262" s="31">
        <v>10000.0</v>
      </c>
      <c r="J262" s="31">
        <v>10000.0</v>
      </c>
      <c r="K262" s="31">
        <v>10000.0</v>
      </c>
      <c r="L262" s="31">
        <v>10000.0</v>
      </c>
      <c r="M262" s="31">
        <v>10000.0</v>
      </c>
      <c r="N262" s="31">
        <v>10000.0</v>
      </c>
      <c r="O262" s="31">
        <v>10000.0</v>
      </c>
      <c r="P262" s="22">
        <v>10000.0</v>
      </c>
      <c r="Q262" s="22">
        <v>10000.0</v>
      </c>
      <c r="R262" s="22">
        <v>10000.0</v>
      </c>
      <c r="S262" s="22">
        <v>10000.0</v>
      </c>
      <c r="T262" s="22">
        <v>10000.0</v>
      </c>
      <c r="U262" s="22">
        <v>10000.0</v>
      </c>
      <c r="V262" s="22">
        <v>10000.0</v>
      </c>
      <c r="W262" s="22">
        <v>10000.0</v>
      </c>
      <c r="X262" s="22">
        <v>10000.0</v>
      </c>
      <c r="Y262" s="22">
        <v>10000.0</v>
      </c>
      <c r="Z262" s="22">
        <v>10000.0</v>
      </c>
      <c r="AA262" s="22">
        <v>10000.0</v>
      </c>
      <c r="AB262" s="22">
        <v>10000.0</v>
      </c>
      <c r="AC262" s="22">
        <v>10000.0</v>
      </c>
      <c r="AD262" s="22">
        <v>10000.0</v>
      </c>
      <c r="AF262" s="3"/>
      <c r="AH262" s="3" t="str">
        <f t="shared" si="1"/>
        <v>#REF!</v>
      </c>
      <c r="AI262" s="3" t="str">
        <f t="shared" si="2"/>
        <v>#REF!</v>
      </c>
    </row>
    <row r="263" ht="15.75" customHeight="1">
      <c r="A263" s="28">
        <v>261.0</v>
      </c>
      <c r="B263" s="27"/>
      <c r="C263" s="31">
        <v>10000.0</v>
      </c>
      <c r="D263" s="31">
        <v>10000.0</v>
      </c>
      <c r="E263" s="31">
        <v>10000.0</v>
      </c>
      <c r="F263" s="31">
        <v>10000.0</v>
      </c>
      <c r="G263" s="31">
        <v>10000.0</v>
      </c>
      <c r="H263" s="31">
        <v>10000.0</v>
      </c>
      <c r="I263" s="31">
        <v>10000.0</v>
      </c>
      <c r="J263" s="31">
        <v>10000.0</v>
      </c>
      <c r="K263" s="31">
        <v>10000.0</v>
      </c>
      <c r="L263" s="31">
        <v>10000.0</v>
      </c>
      <c r="M263" s="31">
        <v>10000.0</v>
      </c>
      <c r="N263" s="31">
        <v>10000.0</v>
      </c>
      <c r="O263" s="31">
        <v>10000.0</v>
      </c>
      <c r="P263" s="22">
        <v>10000.0</v>
      </c>
      <c r="Q263" s="22">
        <v>10000.0</v>
      </c>
      <c r="R263" s="22">
        <v>10000.0</v>
      </c>
      <c r="S263" s="22">
        <v>10000.0</v>
      </c>
      <c r="T263" s="22">
        <v>10000.0</v>
      </c>
      <c r="U263" s="22">
        <v>10000.0</v>
      </c>
      <c r="V263" s="22">
        <v>10000.0</v>
      </c>
      <c r="W263" s="22">
        <v>10000.0</v>
      </c>
      <c r="X263" s="22">
        <v>10000.0</v>
      </c>
      <c r="Y263" s="22">
        <v>10000.0</v>
      </c>
      <c r="Z263" s="22">
        <v>10000.0</v>
      </c>
      <c r="AA263" s="22">
        <v>10000.0</v>
      </c>
      <c r="AB263" s="22">
        <v>10000.0</v>
      </c>
      <c r="AC263" s="22">
        <v>10000.0</v>
      </c>
      <c r="AD263" s="22">
        <v>10000.0</v>
      </c>
      <c r="AF263" s="3"/>
      <c r="AH263" s="3" t="str">
        <f t="shared" si="1"/>
        <v>#REF!</v>
      </c>
      <c r="AI263" s="3" t="str">
        <f t="shared" si="2"/>
        <v>#REF!</v>
      </c>
    </row>
    <row r="264" ht="15.75" customHeight="1">
      <c r="A264" s="28">
        <v>262.0</v>
      </c>
      <c r="B264" s="27"/>
      <c r="C264" s="31">
        <v>10000.0</v>
      </c>
      <c r="D264" s="31">
        <v>10000.0</v>
      </c>
      <c r="E264" s="31">
        <v>10000.0</v>
      </c>
      <c r="F264" s="31">
        <v>10000.0</v>
      </c>
      <c r="G264" s="31">
        <v>10000.0</v>
      </c>
      <c r="H264" s="31">
        <v>10000.0</v>
      </c>
      <c r="I264" s="31">
        <v>10000.0</v>
      </c>
      <c r="J264" s="31">
        <v>10000.0</v>
      </c>
      <c r="K264" s="31">
        <v>10000.0</v>
      </c>
      <c r="L264" s="31">
        <v>10000.0</v>
      </c>
      <c r="M264" s="31">
        <v>10000.0</v>
      </c>
      <c r="N264" s="31">
        <v>10000.0</v>
      </c>
      <c r="O264" s="31">
        <v>10000.0</v>
      </c>
      <c r="P264" s="22">
        <v>10000.0</v>
      </c>
      <c r="Q264" s="22">
        <v>10000.0</v>
      </c>
      <c r="R264" s="22">
        <v>10000.0</v>
      </c>
      <c r="S264" s="22">
        <v>10000.0</v>
      </c>
      <c r="T264" s="22">
        <v>10000.0</v>
      </c>
      <c r="U264" s="22">
        <v>10000.0</v>
      </c>
      <c r="V264" s="22">
        <v>10000.0</v>
      </c>
      <c r="W264" s="22">
        <v>10000.0</v>
      </c>
      <c r="X264" s="22">
        <v>10000.0</v>
      </c>
      <c r="Y264" s="22">
        <v>10000.0</v>
      </c>
      <c r="Z264" s="22">
        <v>10000.0</v>
      </c>
      <c r="AA264" s="22">
        <v>10000.0</v>
      </c>
      <c r="AB264" s="22">
        <v>10000.0</v>
      </c>
      <c r="AC264" s="22">
        <v>10000.0</v>
      </c>
      <c r="AD264" s="22">
        <v>10000.0</v>
      </c>
      <c r="AF264" s="3"/>
      <c r="AH264" s="3" t="str">
        <f t="shared" si="1"/>
        <v>#REF!</v>
      </c>
      <c r="AI264" s="3" t="str">
        <f t="shared" si="2"/>
        <v>#REF!</v>
      </c>
    </row>
    <row r="265" ht="15.75" customHeight="1">
      <c r="A265" s="28">
        <v>263.0</v>
      </c>
      <c r="B265" s="27"/>
      <c r="C265" s="31">
        <v>10000.0</v>
      </c>
      <c r="D265" s="31">
        <v>10000.0</v>
      </c>
      <c r="E265" s="31">
        <v>10000.0</v>
      </c>
      <c r="F265" s="31">
        <v>10000.0</v>
      </c>
      <c r="G265" s="31">
        <v>10000.0</v>
      </c>
      <c r="H265" s="31">
        <v>10000.0</v>
      </c>
      <c r="I265" s="31">
        <v>10000.0</v>
      </c>
      <c r="J265" s="31">
        <v>10000.0</v>
      </c>
      <c r="K265" s="31">
        <v>10000.0</v>
      </c>
      <c r="L265" s="31">
        <v>10000.0</v>
      </c>
      <c r="M265" s="31">
        <v>10000.0</v>
      </c>
      <c r="N265" s="31">
        <v>10000.0</v>
      </c>
      <c r="O265" s="31">
        <v>10000.0</v>
      </c>
      <c r="P265" s="22">
        <v>10000.0</v>
      </c>
      <c r="Q265" s="22">
        <v>10000.0</v>
      </c>
      <c r="R265" s="22">
        <v>10000.0</v>
      </c>
      <c r="S265" s="22">
        <v>10000.0</v>
      </c>
      <c r="T265" s="22">
        <v>10000.0</v>
      </c>
      <c r="U265" s="22">
        <v>10000.0</v>
      </c>
      <c r="V265" s="22">
        <v>10000.0</v>
      </c>
      <c r="W265" s="22">
        <v>10000.0</v>
      </c>
      <c r="X265" s="22">
        <v>10000.0</v>
      </c>
      <c r="Y265" s="22">
        <v>10000.0</v>
      </c>
      <c r="Z265" s="22">
        <v>10000.0</v>
      </c>
      <c r="AA265" s="22">
        <v>10000.0</v>
      </c>
      <c r="AB265" s="22">
        <v>10000.0</v>
      </c>
      <c r="AC265" s="22">
        <v>10000.0</v>
      </c>
      <c r="AD265" s="22">
        <v>10000.0</v>
      </c>
      <c r="AF265" s="3"/>
      <c r="AH265" s="3" t="str">
        <f t="shared" si="1"/>
        <v>#REF!</v>
      </c>
      <c r="AI265" s="3" t="str">
        <f t="shared" si="2"/>
        <v>#REF!</v>
      </c>
    </row>
    <row r="266" ht="15.75" customHeight="1">
      <c r="A266" s="28">
        <v>264.0</v>
      </c>
      <c r="B266" s="27"/>
      <c r="C266" s="31">
        <v>10000.0</v>
      </c>
      <c r="D266" s="31">
        <v>10000.0</v>
      </c>
      <c r="E266" s="31">
        <v>10000.0</v>
      </c>
      <c r="F266" s="31">
        <v>10000.0</v>
      </c>
      <c r="G266" s="31">
        <v>10000.0</v>
      </c>
      <c r="H266" s="31">
        <v>10000.0</v>
      </c>
      <c r="I266" s="31">
        <v>10000.0</v>
      </c>
      <c r="J266" s="31">
        <v>10000.0</v>
      </c>
      <c r="K266" s="31">
        <v>10000.0</v>
      </c>
      <c r="L266" s="31">
        <v>10000.0</v>
      </c>
      <c r="M266" s="31">
        <v>10000.0</v>
      </c>
      <c r="N266" s="31">
        <v>10000.0</v>
      </c>
      <c r="O266" s="31">
        <v>10000.0</v>
      </c>
      <c r="P266" s="22">
        <v>10000.0</v>
      </c>
      <c r="Q266" s="22">
        <v>10000.0</v>
      </c>
      <c r="R266" s="22">
        <v>10000.0</v>
      </c>
      <c r="S266" s="22">
        <v>10000.0</v>
      </c>
      <c r="T266" s="22">
        <v>10000.0</v>
      </c>
      <c r="U266" s="22">
        <v>10000.0</v>
      </c>
      <c r="V266" s="22">
        <v>10000.0</v>
      </c>
      <c r="W266" s="22">
        <v>10000.0</v>
      </c>
      <c r="X266" s="22">
        <v>10000.0</v>
      </c>
      <c r="Y266" s="22">
        <v>10000.0</v>
      </c>
      <c r="Z266" s="22">
        <v>10000.0</v>
      </c>
      <c r="AA266" s="22">
        <v>10000.0</v>
      </c>
      <c r="AB266" s="22">
        <v>10000.0</v>
      </c>
      <c r="AC266" s="22">
        <v>10000.0</v>
      </c>
      <c r="AD266" s="22">
        <v>10000.0</v>
      </c>
      <c r="AF266" s="3"/>
      <c r="AH266" s="3" t="str">
        <f t="shared" si="1"/>
        <v>#REF!</v>
      </c>
      <c r="AI266" s="3" t="str">
        <f t="shared" si="2"/>
        <v>#REF!</v>
      </c>
    </row>
    <row r="267" ht="15.75" customHeight="1">
      <c r="A267" s="28">
        <v>265.0</v>
      </c>
      <c r="B267" s="27"/>
      <c r="C267" s="31">
        <v>10000.0</v>
      </c>
      <c r="D267" s="31">
        <v>10000.0</v>
      </c>
      <c r="E267" s="31">
        <v>10000.0</v>
      </c>
      <c r="F267" s="31">
        <v>10000.0</v>
      </c>
      <c r="G267" s="31">
        <v>10000.0</v>
      </c>
      <c r="H267" s="31">
        <v>10000.0</v>
      </c>
      <c r="I267" s="31">
        <v>10000.0</v>
      </c>
      <c r="J267" s="31">
        <v>10000.0</v>
      </c>
      <c r="K267" s="31">
        <v>10000.0</v>
      </c>
      <c r="L267" s="31">
        <v>10000.0</v>
      </c>
      <c r="M267" s="31">
        <v>10000.0</v>
      </c>
      <c r="N267" s="31">
        <v>10000.0</v>
      </c>
      <c r="O267" s="31">
        <v>10000.0</v>
      </c>
      <c r="P267" s="22">
        <v>10000.0</v>
      </c>
      <c r="Q267" s="22">
        <v>10000.0</v>
      </c>
      <c r="R267" s="22">
        <v>10000.0</v>
      </c>
      <c r="S267" s="22">
        <v>10000.0</v>
      </c>
      <c r="T267" s="22">
        <v>10000.0</v>
      </c>
      <c r="U267" s="22">
        <v>10000.0</v>
      </c>
      <c r="V267" s="22">
        <v>10000.0</v>
      </c>
      <c r="W267" s="22">
        <v>10000.0</v>
      </c>
      <c r="X267" s="22">
        <v>10000.0</v>
      </c>
      <c r="Y267" s="22">
        <v>10000.0</v>
      </c>
      <c r="Z267" s="22">
        <v>10000.0</v>
      </c>
      <c r="AA267" s="22">
        <v>10000.0</v>
      </c>
      <c r="AB267" s="22">
        <v>10000.0</v>
      </c>
      <c r="AC267" s="22">
        <v>10000.0</v>
      </c>
      <c r="AD267" s="22">
        <v>10000.0</v>
      </c>
      <c r="AF267" s="3"/>
      <c r="AH267" s="3" t="str">
        <f t="shared" si="1"/>
        <v>#REF!</v>
      </c>
      <c r="AI267" s="3" t="str">
        <f t="shared" si="2"/>
        <v>#REF!</v>
      </c>
    </row>
    <row r="268" ht="15.75" customHeight="1">
      <c r="A268" s="28">
        <v>266.0</v>
      </c>
      <c r="B268" s="27"/>
      <c r="C268" s="31">
        <v>10000.0</v>
      </c>
      <c r="D268" s="31">
        <v>10000.0</v>
      </c>
      <c r="E268" s="31">
        <v>10000.0</v>
      </c>
      <c r="F268" s="31">
        <v>10000.0</v>
      </c>
      <c r="G268" s="31">
        <v>10000.0</v>
      </c>
      <c r="H268" s="31">
        <v>10000.0</v>
      </c>
      <c r="I268" s="31">
        <v>10000.0</v>
      </c>
      <c r="J268" s="31">
        <v>10000.0</v>
      </c>
      <c r="K268" s="31">
        <v>10000.0</v>
      </c>
      <c r="L268" s="31">
        <v>10000.0</v>
      </c>
      <c r="M268" s="31">
        <v>10000.0</v>
      </c>
      <c r="N268" s="31">
        <v>10000.0</v>
      </c>
      <c r="O268" s="31">
        <v>10000.0</v>
      </c>
      <c r="P268" s="22">
        <v>10000.0</v>
      </c>
      <c r="Q268" s="22">
        <v>10000.0</v>
      </c>
      <c r="R268" s="22">
        <v>10000.0</v>
      </c>
      <c r="S268" s="22">
        <v>10000.0</v>
      </c>
      <c r="T268" s="22">
        <v>10000.0</v>
      </c>
      <c r="U268" s="22">
        <v>10000.0</v>
      </c>
      <c r="V268" s="22">
        <v>10000.0</v>
      </c>
      <c r="W268" s="22">
        <v>10000.0</v>
      </c>
      <c r="X268" s="22">
        <v>10000.0</v>
      </c>
      <c r="Y268" s="22">
        <v>10000.0</v>
      </c>
      <c r="Z268" s="22">
        <v>10000.0</v>
      </c>
      <c r="AA268" s="22">
        <v>10000.0</v>
      </c>
      <c r="AB268" s="22">
        <v>10000.0</v>
      </c>
      <c r="AC268" s="22">
        <v>10000.0</v>
      </c>
      <c r="AD268" s="22">
        <v>10000.0</v>
      </c>
      <c r="AF268" s="3"/>
      <c r="AH268" s="3" t="str">
        <f t="shared" si="1"/>
        <v>#REF!</v>
      </c>
      <c r="AI268" s="3" t="str">
        <f t="shared" si="2"/>
        <v>#REF!</v>
      </c>
    </row>
    <row r="269" ht="15.75" customHeight="1">
      <c r="A269" s="28">
        <v>267.0</v>
      </c>
      <c r="B269" s="27"/>
      <c r="C269" s="31">
        <v>10000.0</v>
      </c>
      <c r="D269" s="31">
        <v>10000.0</v>
      </c>
      <c r="E269" s="31">
        <v>10000.0</v>
      </c>
      <c r="F269" s="31">
        <v>10000.0</v>
      </c>
      <c r="G269" s="31">
        <v>10000.0</v>
      </c>
      <c r="H269" s="31">
        <v>10000.0</v>
      </c>
      <c r="I269" s="31">
        <v>10000.0</v>
      </c>
      <c r="J269" s="31">
        <v>10000.0</v>
      </c>
      <c r="K269" s="31">
        <v>10000.0</v>
      </c>
      <c r="L269" s="31">
        <v>10000.0</v>
      </c>
      <c r="M269" s="31">
        <v>10000.0</v>
      </c>
      <c r="N269" s="31">
        <v>10000.0</v>
      </c>
      <c r="O269" s="31">
        <v>10000.0</v>
      </c>
      <c r="P269" s="22">
        <v>10000.0</v>
      </c>
      <c r="Q269" s="22">
        <v>10000.0</v>
      </c>
      <c r="R269" s="22">
        <v>10000.0</v>
      </c>
      <c r="S269" s="22">
        <v>10000.0</v>
      </c>
      <c r="T269" s="22">
        <v>10000.0</v>
      </c>
      <c r="U269" s="22">
        <v>10000.0</v>
      </c>
      <c r="V269" s="22">
        <v>10000.0</v>
      </c>
      <c r="W269" s="22">
        <v>10000.0</v>
      </c>
      <c r="X269" s="22">
        <v>10000.0</v>
      </c>
      <c r="Y269" s="22">
        <v>10000.0</v>
      </c>
      <c r="Z269" s="22">
        <v>10000.0</v>
      </c>
      <c r="AA269" s="22">
        <v>10000.0</v>
      </c>
      <c r="AB269" s="22">
        <v>10000.0</v>
      </c>
      <c r="AC269" s="22">
        <v>10000.0</v>
      </c>
      <c r="AD269" s="22">
        <v>10000.0</v>
      </c>
      <c r="AF269" s="3"/>
      <c r="AH269" s="3" t="str">
        <f t="shared" si="1"/>
        <v>#REF!</v>
      </c>
      <c r="AI269" s="3" t="str">
        <f t="shared" si="2"/>
        <v>#REF!</v>
      </c>
    </row>
    <row r="270" ht="15.75" customHeight="1">
      <c r="A270" s="28">
        <v>268.0</v>
      </c>
      <c r="B270" s="27"/>
      <c r="C270" s="31">
        <v>10000.0</v>
      </c>
      <c r="D270" s="31">
        <v>10000.0</v>
      </c>
      <c r="E270" s="31">
        <v>10000.0</v>
      </c>
      <c r="F270" s="31">
        <v>10000.0</v>
      </c>
      <c r="G270" s="31">
        <v>10000.0</v>
      </c>
      <c r="H270" s="31">
        <v>10000.0</v>
      </c>
      <c r="I270" s="31">
        <v>10000.0</v>
      </c>
      <c r="J270" s="31">
        <v>10000.0</v>
      </c>
      <c r="K270" s="31">
        <v>10000.0</v>
      </c>
      <c r="L270" s="31">
        <v>10000.0</v>
      </c>
      <c r="M270" s="31">
        <v>10000.0</v>
      </c>
      <c r="N270" s="31">
        <v>10000.0</v>
      </c>
      <c r="O270" s="31">
        <v>10000.0</v>
      </c>
      <c r="P270" s="22">
        <v>10000.0</v>
      </c>
      <c r="Q270" s="22">
        <v>10000.0</v>
      </c>
      <c r="R270" s="22">
        <v>10000.0</v>
      </c>
      <c r="S270" s="22">
        <v>10000.0</v>
      </c>
      <c r="T270" s="22">
        <v>10000.0</v>
      </c>
      <c r="U270" s="22">
        <v>10000.0</v>
      </c>
      <c r="V270" s="22">
        <v>10000.0</v>
      </c>
      <c r="W270" s="22">
        <v>10000.0</v>
      </c>
      <c r="X270" s="22">
        <v>10000.0</v>
      </c>
      <c r="Y270" s="22">
        <v>10000.0</v>
      </c>
      <c r="Z270" s="22">
        <v>10000.0</v>
      </c>
      <c r="AA270" s="22">
        <v>10000.0</v>
      </c>
      <c r="AB270" s="22">
        <v>10000.0</v>
      </c>
      <c r="AC270" s="22">
        <v>10000.0</v>
      </c>
      <c r="AD270" s="22">
        <v>10000.0</v>
      </c>
      <c r="AF270" s="3"/>
      <c r="AH270" s="3" t="str">
        <f t="shared" si="1"/>
        <v>#REF!</v>
      </c>
      <c r="AI270" s="3" t="str">
        <f t="shared" si="2"/>
        <v>#REF!</v>
      </c>
    </row>
    <row r="271" ht="15.75" customHeight="1">
      <c r="A271" s="28">
        <v>269.0</v>
      </c>
      <c r="B271" s="27"/>
      <c r="C271" s="31">
        <v>10000.0</v>
      </c>
      <c r="D271" s="31">
        <v>10000.0</v>
      </c>
      <c r="E271" s="31">
        <v>10000.0</v>
      </c>
      <c r="F271" s="31">
        <v>10000.0</v>
      </c>
      <c r="G271" s="31">
        <v>10000.0</v>
      </c>
      <c r="H271" s="31">
        <v>10000.0</v>
      </c>
      <c r="I271" s="31">
        <v>10000.0</v>
      </c>
      <c r="J271" s="31">
        <v>10000.0</v>
      </c>
      <c r="K271" s="31">
        <v>10000.0</v>
      </c>
      <c r="L271" s="31">
        <v>10000.0</v>
      </c>
      <c r="M271" s="31">
        <v>10000.0</v>
      </c>
      <c r="N271" s="31">
        <v>10000.0</v>
      </c>
      <c r="O271" s="31">
        <v>10000.0</v>
      </c>
      <c r="P271" s="22">
        <v>10000.0</v>
      </c>
      <c r="Q271" s="22">
        <v>10000.0</v>
      </c>
      <c r="R271" s="22">
        <v>10000.0</v>
      </c>
      <c r="S271" s="22">
        <v>10000.0</v>
      </c>
      <c r="T271" s="22">
        <v>10000.0</v>
      </c>
      <c r="U271" s="22">
        <v>10000.0</v>
      </c>
      <c r="V271" s="22">
        <v>10000.0</v>
      </c>
      <c r="W271" s="22">
        <v>10000.0</v>
      </c>
      <c r="X271" s="22">
        <v>10000.0</v>
      </c>
      <c r="Y271" s="22">
        <v>10000.0</v>
      </c>
      <c r="Z271" s="22">
        <v>10000.0</v>
      </c>
      <c r="AA271" s="22">
        <v>10000.0</v>
      </c>
      <c r="AB271" s="22">
        <v>10000.0</v>
      </c>
      <c r="AC271" s="22">
        <v>10000.0</v>
      </c>
      <c r="AD271" s="22">
        <v>10000.0</v>
      </c>
      <c r="AF271" s="3"/>
      <c r="AH271" s="3" t="str">
        <f t="shared" si="1"/>
        <v>#REF!</v>
      </c>
      <c r="AI271" s="3" t="str">
        <f t="shared" si="2"/>
        <v>#REF!</v>
      </c>
    </row>
    <row r="272" ht="15.75" customHeight="1">
      <c r="A272" s="28">
        <v>270.0</v>
      </c>
      <c r="B272" s="27"/>
      <c r="C272" s="31">
        <v>10000.0</v>
      </c>
      <c r="D272" s="31">
        <v>10000.0</v>
      </c>
      <c r="E272" s="31">
        <v>10000.0</v>
      </c>
      <c r="F272" s="31">
        <v>10000.0</v>
      </c>
      <c r="G272" s="31">
        <v>10000.0</v>
      </c>
      <c r="H272" s="31">
        <v>10000.0</v>
      </c>
      <c r="I272" s="31">
        <v>10000.0</v>
      </c>
      <c r="J272" s="31">
        <v>10000.0</v>
      </c>
      <c r="K272" s="31">
        <v>10000.0</v>
      </c>
      <c r="L272" s="31">
        <v>10000.0</v>
      </c>
      <c r="M272" s="31">
        <v>10000.0</v>
      </c>
      <c r="N272" s="31">
        <v>10000.0</v>
      </c>
      <c r="O272" s="31">
        <v>10000.0</v>
      </c>
      <c r="P272" s="22">
        <v>10000.0</v>
      </c>
      <c r="Q272" s="22">
        <v>10000.0</v>
      </c>
      <c r="R272" s="22">
        <v>10000.0</v>
      </c>
      <c r="S272" s="22">
        <v>10000.0</v>
      </c>
      <c r="T272" s="22">
        <v>10000.0</v>
      </c>
      <c r="U272" s="22">
        <v>10000.0</v>
      </c>
      <c r="V272" s="22">
        <v>10000.0</v>
      </c>
      <c r="W272" s="22">
        <v>10000.0</v>
      </c>
      <c r="X272" s="22">
        <v>10000.0</v>
      </c>
      <c r="Y272" s="22">
        <v>10000.0</v>
      </c>
      <c r="Z272" s="22">
        <v>10000.0</v>
      </c>
      <c r="AA272" s="22">
        <v>10000.0</v>
      </c>
      <c r="AB272" s="22">
        <v>10000.0</v>
      </c>
      <c r="AC272" s="22">
        <v>10000.0</v>
      </c>
      <c r="AD272" s="22">
        <v>10000.0</v>
      </c>
      <c r="AF272" s="3"/>
      <c r="AH272" s="3" t="str">
        <f t="shared" si="1"/>
        <v>#REF!</v>
      </c>
      <c r="AI272" s="3" t="str">
        <f t="shared" si="2"/>
        <v>#REF!</v>
      </c>
    </row>
    <row r="273" ht="15.75" customHeight="1">
      <c r="A273" s="28">
        <v>271.0</v>
      </c>
      <c r="B273" s="27"/>
      <c r="C273" s="31">
        <v>10000.0</v>
      </c>
      <c r="D273" s="31">
        <v>10000.0</v>
      </c>
      <c r="E273" s="31">
        <v>10000.0</v>
      </c>
      <c r="F273" s="31">
        <v>10000.0</v>
      </c>
      <c r="G273" s="31">
        <v>10000.0</v>
      </c>
      <c r="H273" s="31">
        <v>10000.0</v>
      </c>
      <c r="I273" s="31">
        <v>10000.0</v>
      </c>
      <c r="J273" s="31">
        <v>10000.0</v>
      </c>
      <c r="K273" s="31">
        <v>10000.0</v>
      </c>
      <c r="L273" s="31">
        <v>10000.0</v>
      </c>
      <c r="M273" s="31">
        <v>10000.0</v>
      </c>
      <c r="N273" s="31">
        <v>10000.0</v>
      </c>
      <c r="O273" s="31">
        <v>10000.0</v>
      </c>
      <c r="P273" s="22">
        <v>10000.0</v>
      </c>
      <c r="Q273" s="22">
        <v>10000.0</v>
      </c>
      <c r="R273" s="22">
        <v>10000.0</v>
      </c>
      <c r="S273" s="22">
        <v>10000.0</v>
      </c>
      <c r="T273" s="22">
        <v>10000.0</v>
      </c>
      <c r="U273" s="22">
        <v>10000.0</v>
      </c>
      <c r="V273" s="22">
        <v>10000.0</v>
      </c>
      <c r="W273" s="22">
        <v>10000.0</v>
      </c>
      <c r="X273" s="22">
        <v>10000.0</v>
      </c>
      <c r="Y273" s="22">
        <v>10000.0</v>
      </c>
      <c r="Z273" s="22">
        <v>10000.0</v>
      </c>
      <c r="AA273" s="22">
        <v>10000.0</v>
      </c>
      <c r="AB273" s="22">
        <v>10000.0</v>
      </c>
      <c r="AC273" s="22">
        <v>10000.0</v>
      </c>
      <c r="AD273" s="22">
        <v>10000.0</v>
      </c>
      <c r="AF273" s="3"/>
      <c r="AH273" s="3" t="str">
        <f t="shared" si="1"/>
        <v>#REF!</v>
      </c>
      <c r="AI273" s="3" t="str">
        <f t="shared" si="2"/>
        <v>#REF!</v>
      </c>
    </row>
    <row r="274" ht="15.75" customHeight="1">
      <c r="A274" s="28">
        <v>272.0</v>
      </c>
      <c r="B274" s="27"/>
      <c r="C274" s="31">
        <v>10000.0</v>
      </c>
      <c r="D274" s="31">
        <v>10000.0</v>
      </c>
      <c r="E274" s="31">
        <v>10000.0</v>
      </c>
      <c r="F274" s="31">
        <v>10000.0</v>
      </c>
      <c r="G274" s="31">
        <v>10000.0</v>
      </c>
      <c r="H274" s="31">
        <v>10000.0</v>
      </c>
      <c r="I274" s="31">
        <v>10000.0</v>
      </c>
      <c r="J274" s="31">
        <v>10000.0</v>
      </c>
      <c r="K274" s="31">
        <v>10000.0</v>
      </c>
      <c r="L274" s="31">
        <v>10000.0</v>
      </c>
      <c r="M274" s="31">
        <v>10000.0</v>
      </c>
      <c r="N274" s="31">
        <v>10000.0</v>
      </c>
      <c r="O274" s="31">
        <v>10000.0</v>
      </c>
      <c r="P274" s="22">
        <v>10000.0</v>
      </c>
      <c r="Q274" s="22">
        <v>10000.0</v>
      </c>
      <c r="R274" s="22">
        <v>10000.0</v>
      </c>
      <c r="S274" s="22">
        <v>10000.0</v>
      </c>
      <c r="T274" s="22">
        <v>10000.0</v>
      </c>
      <c r="U274" s="22">
        <v>10000.0</v>
      </c>
      <c r="V274" s="22">
        <v>10000.0</v>
      </c>
      <c r="W274" s="22">
        <v>10000.0</v>
      </c>
      <c r="X274" s="22">
        <v>10000.0</v>
      </c>
      <c r="Y274" s="22">
        <v>10000.0</v>
      </c>
      <c r="Z274" s="22">
        <v>10000.0</v>
      </c>
      <c r="AA274" s="22">
        <v>10000.0</v>
      </c>
      <c r="AB274" s="22">
        <v>10000.0</v>
      </c>
      <c r="AC274" s="22">
        <v>10000.0</v>
      </c>
      <c r="AD274" s="22">
        <v>10000.0</v>
      </c>
      <c r="AF274" s="3"/>
      <c r="AH274" s="3" t="str">
        <f t="shared" si="1"/>
        <v>#REF!</v>
      </c>
      <c r="AI274" s="3" t="str">
        <f t="shared" si="2"/>
        <v>#REF!</v>
      </c>
    </row>
    <row r="275" ht="15.75" customHeight="1">
      <c r="A275" s="28">
        <v>273.0</v>
      </c>
      <c r="B275" s="27"/>
      <c r="C275" s="31">
        <v>10000.0</v>
      </c>
      <c r="D275" s="31">
        <v>10000.0</v>
      </c>
      <c r="E275" s="31">
        <v>10000.0</v>
      </c>
      <c r="F275" s="31">
        <v>10000.0</v>
      </c>
      <c r="G275" s="31">
        <v>10000.0</v>
      </c>
      <c r="H275" s="31">
        <v>10000.0</v>
      </c>
      <c r="I275" s="31">
        <v>10000.0</v>
      </c>
      <c r="J275" s="31">
        <v>10000.0</v>
      </c>
      <c r="K275" s="31">
        <v>10000.0</v>
      </c>
      <c r="L275" s="31">
        <v>10000.0</v>
      </c>
      <c r="M275" s="31">
        <v>10000.0</v>
      </c>
      <c r="N275" s="31">
        <v>10000.0</v>
      </c>
      <c r="O275" s="31">
        <v>10000.0</v>
      </c>
      <c r="P275" s="22">
        <v>10000.0</v>
      </c>
      <c r="Q275" s="22">
        <v>10000.0</v>
      </c>
      <c r="R275" s="22">
        <v>10000.0</v>
      </c>
      <c r="S275" s="22">
        <v>10000.0</v>
      </c>
      <c r="T275" s="22">
        <v>10000.0</v>
      </c>
      <c r="U275" s="22">
        <v>10000.0</v>
      </c>
      <c r="V275" s="22">
        <v>10000.0</v>
      </c>
      <c r="W275" s="22">
        <v>10000.0</v>
      </c>
      <c r="X275" s="22">
        <v>10000.0</v>
      </c>
      <c r="Y275" s="22">
        <v>10000.0</v>
      </c>
      <c r="Z275" s="22">
        <v>10000.0</v>
      </c>
      <c r="AA275" s="22">
        <v>10000.0</v>
      </c>
      <c r="AB275" s="22">
        <v>10000.0</v>
      </c>
      <c r="AC275" s="22">
        <v>10000.0</v>
      </c>
      <c r="AD275" s="22">
        <v>10000.0</v>
      </c>
      <c r="AF275" s="3"/>
      <c r="AH275" s="3" t="str">
        <f t="shared" si="1"/>
        <v>#REF!</v>
      </c>
      <c r="AI275" s="3" t="str">
        <f t="shared" si="2"/>
        <v>#REF!</v>
      </c>
    </row>
    <row r="276" ht="15.75" customHeight="1">
      <c r="A276" s="28">
        <v>274.0</v>
      </c>
      <c r="B276" s="27"/>
      <c r="C276" s="31">
        <v>10000.0</v>
      </c>
      <c r="D276" s="31">
        <v>10000.0</v>
      </c>
      <c r="E276" s="31">
        <v>10000.0</v>
      </c>
      <c r="F276" s="31">
        <v>10000.0</v>
      </c>
      <c r="G276" s="31">
        <v>10000.0</v>
      </c>
      <c r="H276" s="31">
        <v>10000.0</v>
      </c>
      <c r="I276" s="31">
        <v>10000.0</v>
      </c>
      <c r="J276" s="31">
        <v>10000.0</v>
      </c>
      <c r="K276" s="31">
        <v>10000.0</v>
      </c>
      <c r="L276" s="31">
        <v>10000.0</v>
      </c>
      <c r="M276" s="31">
        <v>10000.0</v>
      </c>
      <c r="N276" s="31">
        <v>10000.0</v>
      </c>
      <c r="O276" s="31">
        <v>10000.0</v>
      </c>
      <c r="P276" s="22">
        <v>10000.0</v>
      </c>
      <c r="Q276" s="22">
        <v>10000.0</v>
      </c>
      <c r="R276" s="22">
        <v>10000.0</v>
      </c>
      <c r="S276" s="22">
        <v>10000.0</v>
      </c>
      <c r="T276" s="22">
        <v>10000.0</v>
      </c>
      <c r="U276" s="22">
        <v>10000.0</v>
      </c>
      <c r="V276" s="22">
        <v>10000.0</v>
      </c>
      <c r="W276" s="22">
        <v>10000.0</v>
      </c>
      <c r="X276" s="22">
        <v>10000.0</v>
      </c>
      <c r="Y276" s="22">
        <v>10000.0</v>
      </c>
      <c r="Z276" s="22">
        <v>10000.0</v>
      </c>
      <c r="AA276" s="22">
        <v>10000.0</v>
      </c>
      <c r="AB276" s="22">
        <v>10000.0</v>
      </c>
      <c r="AC276" s="22">
        <v>10000.0</v>
      </c>
      <c r="AD276" s="22">
        <v>10000.0</v>
      </c>
      <c r="AF276" s="3"/>
      <c r="AH276" s="3" t="str">
        <f t="shared" si="1"/>
        <v>#REF!</v>
      </c>
      <c r="AI276" s="3" t="str">
        <f t="shared" si="2"/>
        <v>#REF!</v>
      </c>
    </row>
    <row r="277" ht="15.75" customHeight="1">
      <c r="A277" s="28">
        <v>275.0</v>
      </c>
      <c r="B277" s="27"/>
      <c r="C277" s="31">
        <v>10000.0</v>
      </c>
      <c r="D277" s="31">
        <v>10000.0</v>
      </c>
      <c r="E277" s="31">
        <v>10000.0</v>
      </c>
      <c r="F277" s="31">
        <v>10000.0</v>
      </c>
      <c r="G277" s="31">
        <v>10000.0</v>
      </c>
      <c r="H277" s="31">
        <v>10000.0</v>
      </c>
      <c r="I277" s="31">
        <v>10000.0</v>
      </c>
      <c r="J277" s="31">
        <v>10000.0</v>
      </c>
      <c r="K277" s="31">
        <v>10000.0</v>
      </c>
      <c r="L277" s="31">
        <v>10000.0</v>
      </c>
      <c r="M277" s="31">
        <v>10000.0</v>
      </c>
      <c r="N277" s="31">
        <v>10000.0</v>
      </c>
      <c r="O277" s="31">
        <v>10000.0</v>
      </c>
      <c r="P277" s="22">
        <v>10000.0</v>
      </c>
      <c r="Q277" s="22">
        <v>10000.0</v>
      </c>
      <c r="R277" s="22">
        <v>10000.0</v>
      </c>
      <c r="S277" s="22">
        <v>10000.0</v>
      </c>
      <c r="T277" s="22">
        <v>10000.0</v>
      </c>
      <c r="U277" s="22">
        <v>10000.0</v>
      </c>
      <c r="V277" s="22">
        <v>10000.0</v>
      </c>
      <c r="W277" s="22">
        <v>10000.0</v>
      </c>
      <c r="X277" s="22">
        <v>10000.0</v>
      </c>
      <c r="Y277" s="22">
        <v>10000.0</v>
      </c>
      <c r="Z277" s="22">
        <v>10000.0</v>
      </c>
      <c r="AA277" s="22">
        <v>10000.0</v>
      </c>
      <c r="AB277" s="22">
        <v>10000.0</v>
      </c>
      <c r="AC277" s="22">
        <v>10000.0</v>
      </c>
      <c r="AD277" s="22">
        <v>10000.0</v>
      </c>
      <c r="AF277" s="3"/>
      <c r="AH277" s="3" t="str">
        <f t="shared" si="1"/>
        <v>#REF!</v>
      </c>
      <c r="AI277" s="3" t="str">
        <f t="shared" si="2"/>
        <v>#REF!</v>
      </c>
    </row>
    <row r="278" ht="15.75" customHeight="1">
      <c r="A278" s="28">
        <v>276.0</v>
      </c>
      <c r="B278" s="27"/>
      <c r="C278" s="31">
        <v>10000.0</v>
      </c>
      <c r="D278" s="31">
        <v>10000.0</v>
      </c>
      <c r="E278" s="31">
        <v>10000.0</v>
      </c>
      <c r="F278" s="31">
        <v>10000.0</v>
      </c>
      <c r="G278" s="31">
        <v>10000.0</v>
      </c>
      <c r="H278" s="31">
        <v>10000.0</v>
      </c>
      <c r="I278" s="31">
        <v>10000.0</v>
      </c>
      <c r="J278" s="31">
        <v>10000.0</v>
      </c>
      <c r="K278" s="31">
        <v>10000.0</v>
      </c>
      <c r="L278" s="31">
        <v>10000.0</v>
      </c>
      <c r="M278" s="31">
        <v>10000.0</v>
      </c>
      <c r="N278" s="31">
        <v>10000.0</v>
      </c>
      <c r="O278" s="31">
        <v>10000.0</v>
      </c>
      <c r="P278" s="22">
        <v>10000.0</v>
      </c>
      <c r="Q278" s="22">
        <v>10000.0</v>
      </c>
      <c r="R278" s="22">
        <v>10000.0</v>
      </c>
      <c r="S278" s="22">
        <v>10000.0</v>
      </c>
      <c r="T278" s="22">
        <v>10000.0</v>
      </c>
      <c r="U278" s="22">
        <v>10000.0</v>
      </c>
      <c r="V278" s="22">
        <v>10000.0</v>
      </c>
      <c r="W278" s="22">
        <v>10000.0</v>
      </c>
      <c r="X278" s="22">
        <v>10000.0</v>
      </c>
      <c r="Y278" s="22">
        <v>10000.0</v>
      </c>
      <c r="Z278" s="22">
        <v>10000.0</v>
      </c>
      <c r="AA278" s="22">
        <v>10000.0</v>
      </c>
      <c r="AB278" s="22">
        <v>10000.0</v>
      </c>
      <c r="AC278" s="22">
        <v>10000.0</v>
      </c>
      <c r="AD278" s="22">
        <v>10000.0</v>
      </c>
      <c r="AF278" s="3"/>
      <c r="AH278" s="3" t="str">
        <f t="shared" si="1"/>
        <v>#REF!</v>
      </c>
      <c r="AI278" s="3" t="str">
        <f t="shared" si="2"/>
        <v>#REF!</v>
      </c>
    </row>
    <row r="279" ht="15.75" customHeight="1">
      <c r="A279" s="28">
        <v>277.0</v>
      </c>
      <c r="B279" s="27"/>
      <c r="C279" s="31">
        <v>10000.0</v>
      </c>
      <c r="D279" s="31">
        <v>10000.0</v>
      </c>
      <c r="E279" s="31">
        <v>10000.0</v>
      </c>
      <c r="F279" s="31">
        <v>10000.0</v>
      </c>
      <c r="G279" s="31">
        <v>10000.0</v>
      </c>
      <c r="H279" s="31">
        <v>10000.0</v>
      </c>
      <c r="I279" s="31">
        <v>10000.0</v>
      </c>
      <c r="J279" s="31">
        <v>10000.0</v>
      </c>
      <c r="K279" s="31">
        <v>10000.0</v>
      </c>
      <c r="L279" s="31">
        <v>10000.0</v>
      </c>
      <c r="M279" s="31">
        <v>10000.0</v>
      </c>
      <c r="N279" s="31">
        <v>10000.0</v>
      </c>
      <c r="O279" s="31">
        <v>10000.0</v>
      </c>
      <c r="P279" s="22">
        <v>10000.0</v>
      </c>
      <c r="Q279" s="22">
        <v>10000.0</v>
      </c>
      <c r="R279" s="22">
        <v>10000.0</v>
      </c>
      <c r="S279" s="22">
        <v>10000.0</v>
      </c>
      <c r="T279" s="22">
        <v>10000.0</v>
      </c>
      <c r="U279" s="22">
        <v>10000.0</v>
      </c>
      <c r="V279" s="22">
        <v>10000.0</v>
      </c>
      <c r="W279" s="22">
        <v>10000.0</v>
      </c>
      <c r="X279" s="22">
        <v>10000.0</v>
      </c>
      <c r="Y279" s="22">
        <v>10000.0</v>
      </c>
      <c r="Z279" s="22">
        <v>10000.0</v>
      </c>
      <c r="AA279" s="22">
        <v>10000.0</v>
      </c>
      <c r="AB279" s="22">
        <v>10000.0</v>
      </c>
      <c r="AC279" s="22">
        <v>10000.0</v>
      </c>
      <c r="AD279" s="22">
        <v>10000.0</v>
      </c>
      <c r="AF279" s="3"/>
      <c r="AH279" s="3" t="str">
        <f t="shared" si="1"/>
        <v>#REF!</v>
      </c>
      <c r="AI279" s="3" t="str">
        <f t="shared" si="2"/>
        <v>#REF!</v>
      </c>
    </row>
    <row r="280" ht="15.75" customHeight="1">
      <c r="A280" s="28">
        <v>278.0</v>
      </c>
      <c r="B280" s="27"/>
      <c r="C280" s="31">
        <v>10000.0</v>
      </c>
      <c r="D280" s="31">
        <v>10000.0</v>
      </c>
      <c r="E280" s="31">
        <v>10000.0</v>
      </c>
      <c r="F280" s="31">
        <v>10000.0</v>
      </c>
      <c r="G280" s="31">
        <v>10000.0</v>
      </c>
      <c r="H280" s="31">
        <v>10000.0</v>
      </c>
      <c r="I280" s="31">
        <v>10000.0</v>
      </c>
      <c r="J280" s="31">
        <v>10000.0</v>
      </c>
      <c r="K280" s="31">
        <v>10000.0</v>
      </c>
      <c r="L280" s="31">
        <v>10000.0</v>
      </c>
      <c r="M280" s="31">
        <v>10000.0</v>
      </c>
      <c r="N280" s="31">
        <v>10000.0</v>
      </c>
      <c r="O280" s="31">
        <v>10000.0</v>
      </c>
      <c r="P280" s="22">
        <v>10000.0</v>
      </c>
      <c r="Q280" s="22">
        <v>10000.0</v>
      </c>
      <c r="R280" s="22">
        <v>10000.0</v>
      </c>
      <c r="S280" s="22">
        <v>10000.0</v>
      </c>
      <c r="T280" s="22">
        <v>10000.0</v>
      </c>
      <c r="U280" s="22">
        <v>10000.0</v>
      </c>
      <c r="V280" s="22">
        <v>10000.0</v>
      </c>
      <c r="W280" s="22">
        <v>10000.0</v>
      </c>
      <c r="X280" s="22">
        <v>10000.0</v>
      </c>
      <c r="Y280" s="22">
        <v>10000.0</v>
      </c>
      <c r="Z280" s="22">
        <v>10000.0</v>
      </c>
      <c r="AA280" s="22">
        <v>10000.0</v>
      </c>
      <c r="AB280" s="22">
        <v>10000.0</v>
      </c>
      <c r="AC280" s="22">
        <v>10000.0</v>
      </c>
      <c r="AD280" s="22">
        <v>10000.0</v>
      </c>
      <c r="AF280" s="3"/>
      <c r="AH280" s="3" t="str">
        <f t="shared" si="1"/>
        <v>#REF!</v>
      </c>
      <c r="AI280" s="3" t="str">
        <f t="shared" si="2"/>
        <v>#REF!</v>
      </c>
    </row>
    <row r="281" ht="15.75" customHeight="1">
      <c r="A281" s="28">
        <v>279.0</v>
      </c>
      <c r="B281" s="27"/>
      <c r="C281" s="31">
        <v>10000.0</v>
      </c>
      <c r="D281" s="31">
        <v>10000.0</v>
      </c>
      <c r="E281" s="31">
        <v>10000.0</v>
      </c>
      <c r="F281" s="31">
        <v>10000.0</v>
      </c>
      <c r="G281" s="31">
        <v>10000.0</v>
      </c>
      <c r="H281" s="31">
        <v>10000.0</v>
      </c>
      <c r="I281" s="31">
        <v>10000.0</v>
      </c>
      <c r="J281" s="31">
        <v>10000.0</v>
      </c>
      <c r="K281" s="31">
        <v>10000.0</v>
      </c>
      <c r="L281" s="31">
        <v>10000.0</v>
      </c>
      <c r="M281" s="31">
        <v>10000.0</v>
      </c>
      <c r="N281" s="31">
        <v>10000.0</v>
      </c>
      <c r="O281" s="31">
        <v>10000.0</v>
      </c>
      <c r="P281" s="22">
        <v>10000.0</v>
      </c>
      <c r="Q281" s="22">
        <v>10000.0</v>
      </c>
      <c r="R281" s="22">
        <v>10000.0</v>
      </c>
      <c r="S281" s="22">
        <v>10000.0</v>
      </c>
      <c r="T281" s="22">
        <v>10000.0</v>
      </c>
      <c r="U281" s="22">
        <v>10000.0</v>
      </c>
      <c r="V281" s="22">
        <v>10000.0</v>
      </c>
      <c r="W281" s="22">
        <v>10000.0</v>
      </c>
      <c r="X281" s="22">
        <v>10000.0</v>
      </c>
      <c r="Y281" s="22">
        <v>10000.0</v>
      </c>
      <c r="Z281" s="22">
        <v>10000.0</v>
      </c>
      <c r="AA281" s="22">
        <v>10000.0</v>
      </c>
      <c r="AB281" s="22">
        <v>10000.0</v>
      </c>
      <c r="AC281" s="22">
        <v>10000.0</v>
      </c>
      <c r="AD281" s="22">
        <v>10000.0</v>
      </c>
      <c r="AF281" s="3"/>
      <c r="AH281" s="3" t="str">
        <f t="shared" si="1"/>
        <v>#REF!</v>
      </c>
      <c r="AI281" s="3" t="str">
        <f t="shared" si="2"/>
        <v>#REF!</v>
      </c>
    </row>
    <row r="282" ht="15.75" customHeight="1">
      <c r="A282" s="28">
        <v>280.0</v>
      </c>
      <c r="B282" s="27"/>
      <c r="C282" s="31">
        <v>10000.0</v>
      </c>
      <c r="D282" s="31">
        <v>10000.0</v>
      </c>
      <c r="E282" s="31">
        <v>10000.0</v>
      </c>
      <c r="F282" s="31">
        <v>10000.0</v>
      </c>
      <c r="G282" s="31">
        <v>10000.0</v>
      </c>
      <c r="H282" s="31">
        <v>10000.0</v>
      </c>
      <c r="I282" s="31">
        <v>10000.0</v>
      </c>
      <c r="J282" s="31">
        <v>10000.0</v>
      </c>
      <c r="K282" s="31">
        <v>10000.0</v>
      </c>
      <c r="L282" s="31">
        <v>10000.0</v>
      </c>
      <c r="M282" s="31">
        <v>10000.0</v>
      </c>
      <c r="N282" s="31">
        <v>10000.0</v>
      </c>
      <c r="O282" s="31">
        <v>10000.0</v>
      </c>
      <c r="P282" s="22">
        <v>10000.0</v>
      </c>
      <c r="Q282" s="22">
        <v>10000.0</v>
      </c>
      <c r="R282" s="22">
        <v>10000.0</v>
      </c>
      <c r="S282" s="22">
        <v>10000.0</v>
      </c>
      <c r="T282" s="22">
        <v>10000.0</v>
      </c>
      <c r="U282" s="22">
        <v>10000.0</v>
      </c>
      <c r="V282" s="22">
        <v>10000.0</v>
      </c>
      <c r="W282" s="22">
        <v>10000.0</v>
      </c>
      <c r="X282" s="22">
        <v>10000.0</v>
      </c>
      <c r="Y282" s="22">
        <v>10000.0</v>
      </c>
      <c r="Z282" s="22">
        <v>10000.0</v>
      </c>
      <c r="AA282" s="22">
        <v>10000.0</v>
      </c>
      <c r="AB282" s="22">
        <v>10000.0</v>
      </c>
      <c r="AC282" s="22">
        <v>10000.0</v>
      </c>
      <c r="AD282" s="22">
        <v>10000.0</v>
      </c>
      <c r="AF282" s="3"/>
      <c r="AH282" s="3" t="str">
        <f t="shared" si="1"/>
        <v>#REF!</v>
      </c>
      <c r="AI282" s="3" t="str">
        <f t="shared" si="2"/>
        <v>#REF!</v>
      </c>
    </row>
    <row r="283" ht="15.75" customHeight="1">
      <c r="A283" s="28">
        <v>281.0</v>
      </c>
      <c r="B283" s="27"/>
      <c r="C283" s="31">
        <v>10000.0</v>
      </c>
      <c r="D283" s="31">
        <v>10000.0</v>
      </c>
      <c r="E283" s="31">
        <v>10000.0</v>
      </c>
      <c r="F283" s="31">
        <v>10000.0</v>
      </c>
      <c r="G283" s="31">
        <v>10000.0</v>
      </c>
      <c r="H283" s="31">
        <v>10000.0</v>
      </c>
      <c r="I283" s="31">
        <v>10000.0</v>
      </c>
      <c r="J283" s="31">
        <v>10000.0</v>
      </c>
      <c r="K283" s="31">
        <v>10000.0</v>
      </c>
      <c r="L283" s="31">
        <v>10000.0</v>
      </c>
      <c r="M283" s="31">
        <v>10000.0</v>
      </c>
      <c r="N283" s="31">
        <v>10000.0</v>
      </c>
      <c r="O283" s="31">
        <v>10000.0</v>
      </c>
      <c r="P283" s="22">
        <v>10000.0</v>
      </c>
      <c r="Q283" s="22">
        <v>10000.0</v>
      </c>
      <c r="R283" s="22">
        <v>10000.0</v>
      </c>
      <c r="S283" s="22">
        <v>10000.0</v>
      </c>
      <c r="T283" s="22">
        <v>10000.0</v>
      </c>
      <c r="U283" s="22">
        <v>10000.0</v>
      </c>
      <c r="V283" s="22">
        <v>10000.0</v>
      </c>
      <c r="W283" s="22">
        <v>10000.0</v>
      </c>
      <c r="X283" s="22">
        <v>10000.0</v>
      </c>
      <c r="Y283" s="22">
        <v>10000.0</v>
      </c>
      <c r="Z283" s="22">
        <v>10000.0</v>
      </c>
      <c r="AA283" s="22">
        <v>10000.0</v>
      </c>
      <c r="AB283" s="22">
        <v>10000.0</v>
      </c>
      <c r="AC283" s="22">
        <v>10000.0</v>
      </c>
      <c r="AD283" s="22">
        <v>10000.0</v>
      </c>
      <c r="AF283" s="3"/>
      <c r="AH283" s="3" t="str">
        <f t="shared" si="1"/>
        <v>#REF!</v>
      </c>
      <c r="AI283" s="3" t="str">
        <f t="shared" si="2"/>
        <v>#REF!</v>
      </c>
    </row>
    <row r="284" ht="15.75" customHeight="1">
      <c r="A284" s="28">
        <v>282.0</v>
      </c>
      <c r="B284" s="27"/>
      <c r="C284" s="31">
        <v>10000.0</v>
      </c>
      <c r="D284" s="31">
        <v>10000.0</v>
      </c>
      <c r="E284" s="31">
        <v>10000.0</v>
      </c>
      <c r="F284" s="31">
        <v>10000.0</v>
      </c>
      <c r="G284" s="31">
        <v>10000.0</v>
      </c>
      <c r="H284" s="31">
        <v>10000.0</v>
      </c>
      <c r="I284" s="31">
        <v>10000.0</v>
      </c>
      <c r="J284" s="31">
        <v>10000.0</v>
      </c>
      <c r="K284" s="31">
        <v>10000.0</v>
      </c>
      <c r="L284" s="31">
        <v>10000.0</v>
      </c>
      <c r="M284" s="31">
        <v>10000.0</v>
      </c>
      <c r="N284" s="31">
        <v>10000.0</v>
      </c>
      <c r="O284" s="31">
        <v>10000.0</v>
      </c>
      <c r="P284" s="22">
        <v>10000.0</v>
      </c>
      <c r="Q284" s="22">
        <v>10000.0</v>
      </c>
      <c r="R284" s="22">
        <v>10000.0</v>
      </c>
      <c r="S284" s="22">
        <v>10000.0</v>
      </c>
      <c r="T284" s="22">
        <v>10000.0</v>
      </c>
      <c r="U284" s="22">
        <v>10000.0</v>
      </c>
      <c r="V284" s="22">
        <v>10000.0</v>
      </c>
      <c r="W284" s="22">
        <v>10000.0</v>
      </c>
      <c r="X284" s="22">
        <v>10000.0</v>
      </c>
      <c r="Y284" s="22">
        <v>10000.0</v>
      </c>
      <c r="Z284" s="22">
        <v>10000.0</v>
      </c>
      <c r="AA284" s="22">
        <v>10000.0</v>
      </c>
      <c r="AB284" s="22">
        <v>10000.0</v>
      </c>
      <c r="AC284" s="22">
        <v>10000.0</v>
      </c>
      <c r="AD284" s="22">
        <v>10000.0</v>
      </c>
      <c r="AF284" s="3"/>
      <c r="AH284" s="3" t="str">
        <f t="shared" si="1"/>
        <v>#REF!</v>
      </c>
      <c r="AI284" s="3" t="str">
        <f t="shared" si="2"/>
        <v>#REF!</v>
      </c>
    </row>
    <row r="285" ht="15.75" customHeight="1">
      <c r="A285" s="28">
        <v>283.0</v>
      </c>
      <c r="B285" s="27"/>
      <c r="C285" s="31">
        <v>10000.0</v>
      </c>
      <c r="D285" s="31">
        <v>10000.0</v>
      </c>
      <c r="E285" s="31">
        <v>10000.0</v>
      </c>
      <c r="F285" s="31">
        <v>10000.0</v>
      </c>
      <c r="G285" s="31">
        <v>10000.0</v>
      </c>
      <c r="H285" s="31">
        <v>10000.0</v>
      </c>
      <c r="I285" s="31">
        <v>10000.0</v>
      </c>
      <c r="J285" s="31">
        <v>10000.0</v>
      </c>
      <c r="K285" s="31">
        <v>10000.0</v>
      </c>
      <c r="L285" s="31">
        <v>10000.0</v>
      </c>
      <c r="M285" s="31">
        <v>10000.0</v>
      </c>
      <c r="N285" s="31">
        <v>10000.0</v>
      </c>
      <c r="O285" s="31">
        <v>10000.0</v>
      </c>
      <c r="P285" s="22">
        <v>10000.0</v>
      </c>
      <c r="Q285" s="22">
        <v>10000.0</v>
      </c>
      <c r="R285" s="22">
        <v>10000.0</v>
      </c>
      <c r="S285" s="22">
        <v>10000.0</v>
      </c>
      <c r="T285" s="22">
        <v>10000.0</v>
      </c>
      <c r="U285" s="22">
        <v>10000.0</v>
      </c>
      <c r="V285" s="22">
        <v>10000.0</v>
      </c>
      <c r="W285" s="22">
        <v>10000.0</v>
      </c>
      <c r="X285" s="22">
        <v>10000.0</v>
      </c>
      <c r="Y285" s="22">
        <v>10000.0</v>
      </c>
      <c r="Z285" s="22">
        <v>10000.0</v>
      </c>
      <c r="AA285" s="22">
        <v>10000.0</v>
      </c>
      <c r="AB285" s="22">
        <v>10000.0</v>
      </c>
      <c r="AC285" s="22">
        <v>10000.0</v>
      </c>
      <c r="AD285" s="22">
        <v>10000.0</v>
      </c>
      <c r="AF285" s="3"/>
      <c r="AH285" s="3" t="str">
        <f t="shared" si="1"/>
        <v>#REF!</v>
      </c>
      <c r="AI285" s="3" t="str">
        <f t="shared" si="2"/>
        <v>#REF!</v>
      </c>
    </row>
    <row r="286" ht="15.75" customHeight="1">
      <c r="A286" s="28">
        <v>284.0</v>
      </c>
      <c r="B286" s="27"/>
      <c r="C286" s="31">
        <v>10000.0</v>
      </c>
      <c r="D286" s="31">
        <v>10000.0</v>
      </c>
      <c r="E286" s="31">
        <v>10000.0</v>
      </c>
      <c r="F286" s="31">
        <v>10000.0</v>
      </c>
      <c r="G286" s="31">
        <v>10000.0</v>
      </c>
      <c r="H286" s="31">
        <v>10000.0</v>
      </c>
      <c r="I286" s="31">
        <v>10000.0</v>
      </c>
      <c r="J286" s="31">
        <v>10000.0</v>
      </c>
      <c r="K286" s="31">
        <v>10000.0</v>
      </c>
      <c r="L286" s="31">
        <v>10000.0</v>
      </c>
      <c r="M286" s="31">
        <v>10000.0</v>
      </c>
      <c r="N286" s="31">
        <v>10000.0</v>
      </c>
      <c r="O286" s="31">
        <v>10000.0</v>
      </c>
      <c r="P286" s="22">
        <v>10000.0</v>
      </c>
      <c r="Q286" s="22">
        <v>10000.0</v>
      </c>
      <c r="R286" s="22">
        <v>10000.0</v>
      </c>
      <c r="S286" s="22">
        <v>10000.0</v>
      </c>
      <c r="T286" s="22">
        <v>10000.0</v>
      </c>
      <c r="U286" s="22">
        <v>10000.0</v>
      </c>
      <c r="V286" s="22">
        <v>10000.0</v>
      </c>
      <c r="W286" s="22">
        <v>10000.0</v>
      </c>
      <c r="X286" s="22">
        <v>10000.0</v>
      </c>
      <c r="Y286" s="22">
        <v>10000.0</v>
      </c>
      <c r="Z286" s="22">
        <v>10000.0</v>
      </c>
      <c r="AA286" s="22">
        <v>10000.0</v>
      </c>
      <c r="AB286" s="22">
        <v>10000.0</v>
      </c>
      <c r="AC286" s="22">
        <v>10000.0</v>
      </c>
      <c r="AD286" s="22">
        <v>10000.0</v>
      </c>
      <c r="AF286" s="3"/>
      <c r="AH286" s="3" t="str">
        <f t="shared" si="1"/>
        <v>#REF!</v>
      </c>
      <c r="AI286" s="3" t="str">
        <f t="shared" si="2"/>
        <v>#REF!</v>
      </c>
    </row>
    <row r="287" ht="15.75" customHeight="1">
      <c r="A287" s="28">
        <v>285.0</v>
      </c>
      <c r="B287" s="27"/>
      <c r="C287" s="31">
        <v>10000.0</v>
      </c>
      <c r="D287" s="31">
        <v>10000.0</v>
      </c>
      <c r="E287" s="31">
        <v>10000.0</v>
      </c>
      <c r="F287" s="31">
        <v>10000.0</v>
      </c>
      <c r="G287" s="31">
        <v>10000.0</v>
      </c>
      <c r="H287" s="31">
        <v>10000.0</v>
      </c>
      <c r="I287" s="31">
        <v>10000.0</v>
      </c>
      <c r="J287" s="31">
        <v>10000.0</v>
      </c>
      <c r="K287" s="31">
        <v>10000.0</v>
      </c>
      <c r="L287" s="31">
        <v>10000.0</v>
      </c>
      <c r="M287" s="31">
        <v>10000.0</v>
      </c>
      <c r="N287" s="31">
        <v>10000.0</v>
      </c>
      <c r="O287" s="31">
        <v>10000.0</v>
      </c>
      <c r="P287" s="22">
        <v>10000.0</v>
      </c>
      <c r="Q287" s="22">
        <v>10000.0</v>
      </c>
      <c r="R287" s="22">
        <v>10000.0</v>
      </c>
      <c r="S287" s="22">
        <v>10000.0</v>
      </c>
      <c r="T287" s="22">
        <v>10000.0</v>
      </c>
      <c r="U287" s="22">
        <v>10000.0</v>
      </c>
      <c r="V287" s="22">
        <v>10000.0</v>
      </c>
      <c r="W287" s="22">
        <v>10000.0</v>
      </c>
      <c r="X287" s="22">
        <v>10000.0</v>
      </c>
      <c r="Y287" s="22">
        <v>10000.0</v>
      </c>
      <c r="Z287" s="22">
        <v>10000.0</v>
      </c>
      <c r="AA287" s="22">
        <v>10000.0</v>
      </c>
      <c r="AB287" s="22">
        <v>10000.0</v>
      </c>
      <c r="AC287" s="22">
        <v>10000.0</v>
      </c>
      <c r="AD287" s="22">
        <v>10000.0</v>
      </c>
      <c r="AF287" s="3"/>
      <c r="AH287" s="3" t="str">
        <f t="shared" si="1"/>
        <v>#REF!</v>
      </c>
      <c r="AI287" s="3" t="str">
        <f t="shared" si="2"/>
        <v>#REF!</v>
      </c>
    </row>
    <row r="288" ht="15.75" customHeight="1">
      <c r="A288" s="28">
        <v>286.0</v>
      </c>
      <c r="B288" s="27"/>
      <c r="C288" s="31">
        <v>10000.0</v>
      </c>
      <c r="D288" s="31">
        <v>10000.0</v>
      </c>
      <c r="E288" s="31">
        <v>10000.0</v>
      </c>
      <c r="F288" s="31">
        <v>10000.0</v>
      </c>
      <c r="G288" s="31">
        <v>10000.0</v>
      </c>
      <c r="H288" s="31">
        <v>10000.0</v>
      </c>
      <c r="I288" s="31">
        <v>10000.0</v>
      </c>
      <c r="J288" s="31">
        <v>10000.0</v>
      </c>
      <c r="K288" s="31">
        <v>10000.0</v>
      </c>
      <c r="L288" s="31">
        <v>10000.0</v>
      </c>
      <c r="M288" s="31">
        <v>10000.0</v>
      </c>
      <c r="N288" s="31">
        <v>10000.0</v>
      </c>
      <c r="O288" s="31">
        <v>10000.0</v>
      </c>
      <c r="P288" s="22">
        <v>10000.0</v>
      </c>
      <c r="Q288" s="22">
        <v>10000.0</v>
      </c>
      <c r="R288" s="22">
        <v>10000.0</v>
      </c>
      <c r="S288" s="22">
        <v>10000.0</v>
      </c>
      <c r="T288" s="22">
        <v>10000.0</v>
      </c>
      <c r="U288" s="22">
        <v>10000.0</v>
      </c>
      <c r="V288" s="22">
        <v>10000.0</v>
      </c>
      <c r="W288" s="22">
        <v>10000.0</v>
      </c>
      <c r="X288" s="22">
        <v>10000.0</v>
      </c>
      <c r="Y288" s="22">
        <v>10000.0</v>
      </c>
      <c r="Z288" s="22">
        <v>10000.0</v>
      </c>
      <c r="AA288" s="22">
        <v>10000.0</v>
      </c>
      <c r="AB288" s="22">
        <v>10000.0</v>
      </c>
      <c r="AC288" s="22">
        <v>10000.0</v>
      </c>
      <c r="AD288" s="22">
        <v>10000.0</v>
      </c>
      <c r="AF288" s="3"/>
      <c r="AH288" s="3" t="str">
        <f t="shared" si="1"/>
        <v>#REF!</v>
      </c>
      <c r="AI288" s="3" t="str">
        <f t="shared" si="2"/>
        <v>#REF!</v>
      </c>
    </row>
    <row r="289" ht="15.75" customHeight="1">
      <c r="A289" s="28">
        <v>287.0</v>
      </c>
      <c r="B289" s="27"/>
      <c r="C289" s="31">
        <v>10000.0</v>
      </c>
      <c r="D289" s="31">
        <v>10000.0</v>
      </c>
      <c r="E289" s="31">
        <v>10000.0</v>
      </c>
      <c r="F289" s="31">
        <v>10000.0</v>
      </c>
      <c r="G289" s="31">
        <v>10000.0</v>
      </c>
      <c r="H289" s="31">
        <v>10000.0</v>
      </c>
      <c r="I289" s="31">
        <v>10000.0</v>
      </c>
      <c r="J289" s="31">
        <v>10000.0</v>
      </c>
      <c r="K289" s="31">
        <v>10000.0</v>
      </c>
      <c r="L289" s="31">
        <v>10000.0</v>
      </c>
      <c r="M289" s="31">
        <v>10000.0</v>
      </c>
      <c r="N289" s="31">
        <v>10000.0</v>
      </c>
      <c r="O289" s="31">
        <v>10000.0</v>
      </c>
      <c r="P289" s="22">
        <v>10000.0</v>
      </c>
      <c r="Q289" s="22">
        <v>10000.0</v>
      </c>
      <c r="R289" s="22">
        <v>10000.0</v>
      </c>
      <c r="S289" s="22">
        <v>10000.0</v>
      </c>
      <c r="T289" s="22">
        <v>10000.0</v>
      </c>
      <c r="U289" s="22">
        <v>10000.0</v>
      </c>
      <c r="V289" s="22">
        <v>10000.0</v>
      </c>
      <c r="W289" s="22">
        <v>10000.0</v>
      </c>
      <c r="X289" s="22">
        <v>10000.0</v>
      </c>
      <c r="Y289" s="22">
        <v>10000.0</v>
      </c>
      <c r="Z289" s="22">
        <v>10000.0</v>
      </c>
      <c r="AA289" s="22">
        <v>10000.0</v>
      </c>
      <c r="AB289" s="22">
        <v>10000.0</v>
      </c>
      <c r="AC289" s="22">
        <v>10000.0</v>
      </c>
      <c r="AD289" s="22">
        <v>10000.0</v>
      </c>
      <c r="AF289" s="3"/>
      <c r="AH289" s="3" t="str">
        <f t="shared" si="1"/>
        <v>#REF!</v>
      </c>
      <c r="AI289" s="3" t="str">
        <f t="shared" si="2"/>
        <v>#REF!</v>
      </c>
    </row>
    <row r="290" ht="15.75" customHeight="1">
      <c r="A290" s="28">
        <v>288.0</v>
      </c>
      <c r="B290" s="27"/>
      <c r="C290" s="31">
        <v>10000.0</v>
      </c>
      <c r="D290" s="31">
        <v>10000.0</v>
      </c>
      <c r="E290" s="31">
        <v>10000.0</v>
      </c>
      <c r="F290" s="31">
        <v>10000.0</v>
      </c>
      <c r="G290" s="31">
        <v>10000.0</v>
      </c>
      <c r="H290" s="31">
        <v>10000.0</v>
      </c>
      <c r="I290" s="31">
        <v>10000.0</v>
      </c>
      <c r="J290" s="31">
        <v>10000.0</v>
      </c>
      <c r="K290" s="31">
        <v>10000.0</v>
      </c>
      <c r="L290" s="31">
        <v>10000.0</v>
      </c>
      <c r="M290" s="31">
        <v>10000.0</v>
      </c>
      <c r="N290" s="31">
        <v>10000.0</v>
      </c>
      <c r="O290" s="31">
        <v>10000.0</v>
      </c>
      <c r="P290" s="22">
        <v>10000.0</v>
      </c>
      <c r="Q290" s="22">
        <v>10000.0</v>
      </c>
      <c r="R290" s="22">
        <v>10000.0</v>
      </c>
      <c r="S290" s="22">
        <v>10000.0</v>
      </c>
      <c r="T290" s="22">
        <v>10000.0</v>
      </c>
      <c r="U290" s="22">
        <v>10000.0</v>
      </c>
      <c r="V290" s="22">
        <v>10000.0</v>
      </c>
      <c r="W290" s="22">
        <v>10000.0</v>
      </c>
      <c r="X290" s="22">
        <v>10000.0</v>
      </c>
      <c r="Y290" s="22">
        <v>10000.0</v>
      </c>
      <c r="Z290" s="22">
        <v>10000.0</v>
      </c>
      <c r="AA290" s="22">
        <v>10000.0</v>
      </c>
      <c r="AB290" s="22">
        <v>10000.0</v>
      </c>
      <c r="AC290" s="22">
        <v>10000.0</v>
      </c>
      <c r="AD290" s="22">
        <v>10000.0</v>
      </c>
      <c r="AF290" s="3"/>
      <c r="AH290" s="3" t="str">
        <f t="shared" si="1"/>
        <v>#REF!</v>
      </c>
      <c r="AI290" s="3" t="str">
        <f t="shared" si="2"/>
        <v>#REF!</v>
      </c>
    </row>
    <row r="291" ht="15.75" customHeight="1">
      <c r="A291" s="28">
        <v>289.0</v>
      </c>
      <c r="B291" s="27"/>
      <c r="C291" s="31">
        <v>10000.0</v>
      </c>
      <c r="D291" s="31">
        <v>10000.0</v>
      </c>
      <c r="E291" s="31">
        <v>10000.0</v>
      </c>
      <c r="F291" s="31">
        <v>10000.0</v>
      </c>
      <c r="G291" s="31">
        <v>10000.0</v>
      </c>
      <c r="H291" s="31">
        <v>10000.0</v>
      </c>
      <c r="I291" s="31">
        <v>10000.0</v>
      </c>
      <c r="J291" s="31">
        <v>10000.0</v>
      </c>
      <c r="K291" s="31">
        <v>10000.0</v>
      </c>
      <c r="L291" s="31">
        <v>10000.0</v>
      </c>
      <c r="M291" s="31">
        <v>10000.0</v>
      </c>
      <c r="N291" s="31">
        <v>10000.0</v>
      </c>
      <c r="O291" s="31">
        <v>10000.0</v>
      </c>
      <c r="P291" s="22">
        <v>10000.0</v>
      </c>
      <c r="Q291" s="22">
        <v>10000.0</v>
      </c>
      <c r="R291" s="22">
        <v>10000.0</v>
      </c>
      <c r="S291" s="22">
        <v>10000.0</v>
      </c>
      <c r="T291" s="22">
        <v>10000.0</v>
      </c>
      <c r="U291" s="22">
        <v>10000.0</v>
      </c>
      <c r="V291" s="22">
        <v>10000.0</v>
      </c>
      <c r="W291" s="22">
        <v>10000.0</v>
      </c>
      <c r="X291" s="22">
        <v>10000.0</v>
      </c>
      <c r="Y291" s="22">
        <v>10000.0</v>
      </c>
      <c r="Z291" s="22">
        <v>10000.0</v>
      </c>
      <c r="AA291" s="22">
        <v>10000.0</v>
      </c>
      <c r="AB291" s="22">
        <v>10000.0</v>
      </c>
      <c r="AC291" s="22">
        <v>10000.0</v>
      </c>
      <c r="AD291" s="22">
        <v>10000.0</v>
      </c>
      <c r="AF291" s="3"/>
      <c r="AH291" s="3" t="str">
        <f t="shared" si="1"/>
        <v>#REF!</v>
      </c>
      <c r="AI291" s="3" t="str">
        <f t="shared" si="2"/>
        <v>#REF!</v>
      </c>
    </row>
    <row r="292" ht="15.75" customHeight="1">
      <c r="A292" s="28">
        <v>290.0</v>
      </c>
      <c r="B292" s="27"/>
      <c r="C292" s="31">
        <v>10000.0</v>
      </c>
      <c r="D292" s="31">
        <v>10000.0</v>
      </c>
      <c r="E292" s="31">
        <v>10000.0</v>
      </c>
      <c r="F292" s="31">
        <v>10000.0</v>
      </c>
      <c r="G292" s="31">
        <v>10000.0</v>
      </c>
      <c r="H292" s="31">
        <v>10000.0</v>
      </c>
      <c r="I292" s="31">
        <v>10000.0</v>
      </c>
      <c r="J292" s="31">
        <v>10000.0</v>
      </c>
      <c r="K292" s="31">
        <v>10000.0</v>
      </c>
      <c r="L292" s="31">
        <v>10000.0</v>
      </c>
      <c r="M292" s="31">
        <v>10000.0</v>
      </c>
      <c r="N292" s="31">
        <v>10000.0</v>
      </c>
      <c r="O292" s="31">
        <v>10000.0</v>
      </c>
      <c r="P292" s="22">
        <v>10000.0</v>
      </c>
      <c r="Q292" s="22">
        <v>10000.0</v>
      </c>
      <c r="R292" s="22">
        <v>10000.0</v>
      </c>
      <c r="S292" s="22">
        <v>10000.0</v>
      </c>
      <c r="T292" s="22">
        <v>10000.0</v>
      </c>
      <c r="U292" s="22">
        <v>10000.0</v>
      </c>
      <c r="V292" s="22">
        <v>10000.0</v>
      </c>
      <c r="W292" s="22">
        <v>10000.0</v>
      </c>
      <c r="X292" s="22">
        <v>10000.0</v>
      </c>
      <c r="Y292" s="22">
        <v>10000.0</v>
      </c>
      <c r="Z292" s="22">
        <v>10000.0</v>
      </c>
      <c r="AA292" s="22">
        <v>10000.0</v>
      </c>
      <c r="AB292" s="22">
        <v>10000.0</v>
      </c>
      <c r="AC292" s="22">
        <v>10000.0</v>
      </c>
      <c r="AD292" s="22">
        <v>10000.0</v>
      </c>
      <c r="AF292" s="3"/>
      <c r="AH292" s="3" t="str">
        <f t="shared" si="1"/>
        <v>#REF!</v>
      </c>
      <c r="AI292" s="3" t="str">
        <f t="shared" si="2"/>
        <v>#REF!</v>
      </c>
    </row>
    <row r="293" ht="15.75" customHeight="1">
      <c r="A293" s="28">
        <v>291.0</v>
      </c>
      <c r="B293" s="27"/>
      <c r="C293" s="31">
        <v>10000.0</v>
      </c>
      <c r="D293" s="31">
        <v>10000.0</v>
      </c>
      <c r="E293" s="31">
        <v>10000.0</v>
      </c>
      <c r="F293" s="31">
        <v>10000.0</v>
      </c>
      <c r="G293" s="31">
        <v>10000.0</v>
      </c>
      <c r="H293" s="31">
        <v>10000.0</v>
      </c>
      <c r="I293" s="31">
        <v>10000.0</v>
      </c>
      <c r="J293" s="31">
        <v>10000.0</v>
      </c>
      <c r="K293" s="31">
        <v>10000.0</v>
      </c>
      <c r="L293" s="31">
        <v>10000.0</v>
      </c>
      <c r="M293" s="31">
        <v>10000.0</v>
      </c>
      <c r="N293" s="31">
        <v>10000.0</v>
      </c>
      <c r="O293" s="31">
        <v>10000.0</v>
      </c>
      <c r="P293" s="22">
        <v>10000.0</v>
      </c>
      <c r="Q293" s="22">
        <v>10000.0</v>
      </c>
      <c r="R293" s="22">
        <v>10000.0</v>
      </c>
      <c r="S293" s="22">
        <v>10000.0</v>
      </c>
      <c r="T293" s="22">
        <v>10000.0</v>
      </c>
      <c r="U293" s="22">
        <v>10000.0</v>
      </c>
      <c r="V293" s="22">
        <v>10000.0</v>
      </c>
      <c r="W293" s="22">
        <v>10000.0</v>
      </c>
      <c r="X293" s="22">
        <v>10000.0</v>
      </c>
      <c r="Y293" s="22">
        <v>10000.0</v>
      </c>
      <c r="Z293" s="22">
        <v>10000.0</v>
      </c>
      <c r="AA293" s="22">
        <v>10000.0</v>
      </c>
      <c r="AB293" s="22">
        <v>10000.0</v>
      </c>
      <c r="AC293" s="22">
        <v>10000.0</v>
      </c>
      <c r="AD293" s="22">
        <v>10000.0</v>
      </c>
      <c r="AF293" s="3"/>
      <c r="AH293" s="3" t="str">
        <f t="shared" si="1"/>
        <v>#REF!</v>
      </c>
      <c r="AI293" s="3" t="str">
        <f t="shared" si="2"/>
        <v>#REF!</v>
      </c>
    </row>
    <row r="294" ht="15.75" customHeight="1">
      <c r="A294" s="28">
        <v>292.0</v>
      </c>
      <c r="B294" s="27"/>
      <c r="C294" s="31">
        <v>10000.0</v>
      </c>
      <c r="D294" s="31">
        <v>10000.0</v>
      </c>
      <c r="E294" s="31">
        <v>10000.0</v>
      </c>
      <c r="F294" s="31">
        <v>10000.0</v>
      </c>
      <c r="G294" s="31">
        <v>10000.0</v>
      </c>
      <c r="H294" s="31">
        <v>10000.0</v>
      </c>
      <c r="I294" s="31">
        <v>10000.0</v>
      </c>
      <c r="J294" s="31">
        <v>10000.0</v>
      </c>
      <c r="K294" s="31">
        <v>10000.0</v>
      </c>
      <c r="L294" s="31">
        <v>10000.0</v>
      </c>
      <c r="M294" s="31">
        <v>10000.0</v>
      </c>
      <c r="N294" s="31">
        <v>10000.0</v>
      </c>
      <c r="O294" s="31">
        <v>10000.0</v>
      </c>
      <c r="P294" s="22">
        <v>10000.0</v>
      </c>
      <c r="Q294" s="22">
        <v>10000.0</v>
      </c>
      <c r="R294" s="22">
        <v>10000.0</v>
      </c>
      <c r="S294" s="22">
        <v>10000.0</v>
      </c>
      <c r="T294" s="22">
        <v>10000.0</v>
      </c>
      <c r="U294" s="22">
        <v>10000.0</v>
      </c>
      <c r="V294" s="22">
        <v>10000.0</v>
      </c>
      <c r="W294" s="22">
        <v>10000.0</v>
      </c>
      <c r="X294" s="22">
        <v>10000.0</v>
      </c>
      <c r="Y294" s="22">
        <v>10000.0</v>
      </c>
      <c r="Z294" s="22">
        <v>10000.0</v>
      </c>
      <c r="AA294" s="22">
        <v>10000.0</v>
      </c>
      <c r="AB294" s="22">
        <v>10000.0</v>
      </c>
      <c r="AC294" s="22">
        <v>10000.0</v>
      </c>
      <c r="AD294" s="22">
        <v>10000.0</v>
      </c>
      <c r="AF294" s="3"/>
      <c r="AH294" s="3" t="str">
        <f t="shared" si="1"/>
        <v>#REF!</v>
      </c>
      <c r="AI294" s="3" t="str">
        <f t="shared" si="2"/>
        <v>#REF!</v>
      </c>
    </row>
    <row r="295" ht="15.75" customHeight="1">
      <c r="A295" s="28">
        <v>293.0</v>
      </c>
      <c r="B295" s="27"/>
      <c r="C295" s="31">
        <v>10000.0</v>
      </c>
      <c r="D295" s="31">
        <v>10000.0</v>
      </c>
      <c r="E295" s="31">
        <v>10000.0</v>
      </c>
      <c r="F295" s="31">
        <v>10000.0</v>
      </c>
      <c r="G295" s="31">
        <v>10000.0</v>
      </c>
      <c r="H295" s="31">
        <v>10000.0</v>
      </c>
      <c r="I295" s="31">
        <v>10000.0</v>
      </c>
      <c r="J295" s="31">
        <v>10000.0</v>
      </c>
      <c r="K295" s="31">
        <v>10000.0</v>
      </c>
      <c r="L295" s="31">
        <v>10000.0</v>
      </c>
      <c r="M295" s="31">
        <v>10000.0</v>
      </c>
      <c r="N295" s="31">
        <v>10000.0</v>
      </c>
      <c r="O295" s="31">
        <v>10000.0</v>
      </c>
      <c r="P295" s="22">
        <v>10000.0</v>
      </c>
      <c r="Q295" s="22">
        <v>10000.0</v>
      </c>
      <c r="R295" s="22">
        <v>10000.0</v>
      </c>
      <c r="S295" s="22">
        <v>10000.0</v>
      </c>
      <c r="T295" s="22">
        <v>10000.0</v>
      </c>
      <c r="U295" s="22">
        <v>10000.0</v>
      </c>
      <c r="V295" s="22">
        <v>10000.0</v>
      </c>
      <c r="W295" s="22">
        <v>10000.0</v>
      </c>
      <c r="X295" s="22">
        <v>10000.0</v>
      </c>
      <c r="Y295" s="22">
        <v>10000.0</v>
      </c>
      <c r="Z295" s="22">
        <v>10000.0</v>
      </c>
      <c r="AA295" s="22">
        <v>10000.0</v>
      </c>
      <c r="AB295" s="22">
        <v>10000.0</v>
      </c>
      <c r="AC295" s="22">
        <v>10000.0</v>
      </c>
      <c r="AD295" s="22">
        <v>10000.0</v>
      </c>
      <c r="AF295" s="3"/>
      <c r="AH295" s="3" t="str">
        <f t="shared" si="1"/>
        <v>#REF!</v>
      </c>
      <c r="AI295" s="3" t="str">
        <f t="shared" si="2"/>
        <v>#REF!</v>
      </c>
    </row>
    <row r="296" ht="15.75" customHeight="1">
      <c r="A296" s="28">
        <v>294.0</v>
      </c>
      <c r="B296" s="27"/>
      <c r="C296" s="31">
        <v>10000.0</v>
      </c>
      <c r="D296" s="31">
        <v>10000.0</v>
      </c>
      <c r="E296" s="31">
        <v>10000.0</v>
      </c>
      <c r="F296" s="31">
        <v>10000.0</v>
      </c>
      <c r="G296" s="31">
        <v>10000.0</v>
      </c>
      <c r="H296" s="31">
        <v>10000.0</v>
      </c>
      <c r="I296" s="31">
        <v>10000.0</v>
      </c>
      <c r="J296" s="31">
        <v>10000.0</v>
      </c>
      <c r="K296" s="31">
        <v>10000.0</v>
      </c>
      <c r="L296" s="31">
        <v>10000.0</v>
      </c>
      <c r="M296" s="31">
        <v>10000.0</v>
      </c>
      <c r="N296" s="31">
        <v>10000.0</v>
      </c>
      <c r="O296" s="31">
        <v>10000.0</v>
      </c>
      <c r="P296" s="22">
        <v>10000.0</v>
      </c>
      <c r="Q296" s="22">
        <v>10000.0</v>
      </c>
      <c r="R296" s="22">
        <v>10000.0</v>
      </c>
      <c r="S296" s="22">
        <v>10000.0</v>
      </c>
      <c r="T296" s="22">
        <v>10000.0</v>
      </c>
      <c r="U296" s="22">
        <v>10000.0</v>
      </c>
      <c r="V296" s="22">
        <v>10000.0</v>
      </c>
      <c r="W296" s="22">
        <v>10000.0</v>
      </c>
      <c r="X296" s="22">
        <v>10000.0</v>
      </c>
      <c r="Y296" s="22">
        <v>10000.0</v>
      </c>
      <c r="Z296" s="22">
        <v>10000.0</v>
      </c>
      <c r="AA296" s="22">
        <v>10000.0</v>
      </c>
      <c r="AB296" s="22">
        <v>10000.0</v>
      </c>
      <c r="AC296" s="22">
        <v>10000.0</v>
      </c>
      <c r="AD296" s="22">
        <v>10000.0</v>
      </c>
      <c r="AF296" s="3"/>
      <c r="AH296" s="3" t="str">
        <f t="shared" si="1"/>
        <v>#REF!</v>
      </c>
      <c r="AI296" s="3" t="str">
        <f t="shared" si="2"/>
        <v>#REF!</v>
      </c>
    </row>
    <row r="297" ht="15.75" customHeight="1">
      <c r="A297" s="28">
        <v>295.0</v>
      </c>
      <c r="B297" s="27"/>
      <c r="C297" s="31">
        <v>10000.0</v>
      </c>
      <c r="D297" s="31">
        <v>10000.0</v>
      </c>
      <c r="E297" s="31">
        <v>10000.0</v>
      </c>
      <c r="F297" s="31">
        <v>10000.0</v>
      </c>
      <c r="G297" s="31">
        <v>10000.0</v>
      </c>
      <c r="H297" s="31">
        <v>10000.0</v>
      </c>
      <c r="I297" s="31">
        <v>10000.0</v>
      </c>
      <c r="J297" s="31">
        <v>10000.0</v>
      </c>
      <c r="K297" s="31">
        <v>10000.0</v>
      </c>
      <c r="L297" s="31">
        <v>10000.0</v>
      </c>
      <c r="M297" s="31">
        <v>10000.0</v>
      </c>
      <c r="N297" s="31">
        <v>10000.0</v>
      </c>
      <c r="O297" s="31">
        <v>10000.0</v>
      </c>
      <c r="P297" s="22">
        <v>10000.0</v>
      </c>
      <c r="Q297" s="22">
        <v>10000.0</v>
      </c>
      <c r="R297" s="22">
        <v>10000.0</v>
      </c>
      <c r="S297" s="22">
        <v>10000.0</v>
      </c>
      <c r="T297" s="22">
        <v>10000.0</v>
      </c>
      <c r="U297" s="22">
        <v>10000.0</v>
      </c>
      <c r="V297" s="22">
        <v>10000.0</v>
      </c>
      <c r="W297" s="22">
        <v>10000.0</v>
      </c>
      <c r="X297" s="22">
        <v>10000.0</v>
      </c>
      <c r="Y297" s="22">
        <v>10000.0</v>
      </c>
      <c r="Z297" s="22">
        <v>10000.0</v>
      </c>
      <c r="AA297" s="22">
        <v>10000.0</v>
      </c>
      <c r="AB297" s="22">
        <v>10000.0</v>
      </c>
      <c r="AC297" s="22">
        <v>10000.0</v>
      </c>
      <c r="AD297" s="22">
        <v>10000.0</v>
      </c>
      <c r="AF297" s="3"/>
      <c r="AH297" s="3" t="str">
        <f t="shared" si="1"/>
        <v>#REF!</v>
      </c>
      <c r="AI297" s="3" t="str">
        <f t="shared" si="2"/>
        <v>#REF!</v>
      </c>
    </row>
    <row r="298" ht="15.75" customHeight="1">
      <c r="A298" s="28">
        <v>296.0</v>
      </c>
      <c r="B298" s="27"/>
      <c r="C298" s="31">
        <v>10000.0</v>
      </c>
      <c r="D298" s="31">
        <v>10000.0</v>
      </c>
      <c r="E298" s="31">
        <v>10000.0</v>
      </c>
      <c r="F298" s="31">
        <v>10000.0</v>
      </c>
      <c r="G298" s="31">
        <v>10000.0</v>
      </c>
      <c r="H298" s="31">
        <v>10000.0</v>
      </c>
      <c r="I298" s="31">
        <v>10000.0</v>
      </c>
      <c r="J298" s="31">
        <v>10000.0</v>
      </c>
      <c r="K298" s="31">
        <v>10000.0</v>
      </c>
      <c r="L298" s="31">
        <v>10000.0</v>
      </c>
      <c r="M298" s="31">
        <v>10000.0</v>
      </c>
      <c r="N298" s="31">
        <v>10000.0</v>
      </c>
      <c r="O298" s="31">
        <v>10000.0</v>
      </c>
      <c r="P298" s="22">
        <v>10000.0</v>
      </c>
      <c r="Q298" s="22">
        <v>10000.0</v>
      </c>
      <c r="R298" s="22">
        <v>10000.0</v>
      </c>
      <c r="S298" s="22">
        <v>10000.0</v>
      </c>
      <c r="T298" s="22">
        <v>10000.0</v>
      </c>
      <c r="U298" s="22">
        <v>10000.0</v>
      </c>
      <c r="V298" s="22">
        <v>10000.0</v>
      </c>
      <c r="W298" s="22">
        <v>10000.0</v>
      </c>
      <c r="X298" s="22">
        <v>10000.0</v>
      </c>
      <c r="Y298" s="22">
        <v>10000.0</v>
      </c>
      <c r="Z298" s="22">
        <v>10000.0</v>
      </c>
      <c r="AA298" s="22">
        <v>10000.0</v>
      </c>
      <c r="AB298" s="22">
        <v>10000.0</v>
      </c>
      <c r="AC298" s="22">
        <v>10000.0</v>
      </c>
      <c r="AD298" s="22">
        <v>10000.0</v>
      </c>
      <c r="AF298" s="3"/>
      <c r="AH298" s="3" t="str">
        <f t="shared" si="1"/>
        <v>#REF!</v>
      </c>
      <c r="AI298" s="3" t="str">
        <f t="shared" si="2"/>
        <v>#REF!</v>
      </c>
    </row>
    <row r="299" ht="15.75" customHeight="1">
      <c r="A299" s="32" t="s">
        <v>1585</v>
      </c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H299" s="3" t="str">
        <f t="shared" ref="AH299:AH363" si="3">INDEX(#REF!,,$AH$1)</f>
        <v>#REF!</v>
      </c>
      <c r="AI299" s="3" t="str">
        <f t="shared" ref="AI299:AI363" si="4">INDEX(#REF!,,$AH$1+1)</f>
        <v>#REF!</v>
      </c>
    </row>
    <row r="300" ht="15.75" customHeight="1">
      <c r="A300" s="28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AF300" s="3"/>
      <c r="AH300" s="3" t="str">
        <f t="shared" si="3"/>
        <v>#REF!</v>
      </c>
      <c r="AI300" s="3" t="str">
        <f t="shared" si="4"/>
        <v>#REF!</v>
      </c>
    </row>
    <row r="301" ht="15.75" customHeight="1">
      <c r="AF301" s="3"/>
      <c r="AH301" s="3" t="str">
        <f t="shared" si="3"/>
        <v>#REF!</v>
      </c>
      <c r="AI301" s="3" t="str">
        <f t="shared" si="4"/>
        <v>#REF!</v>
      </c>
    </row>
    <row r="302" ht="15.75" customHeight="1">
      <c r="AF302" s="3"/>
      <c r="AH302" s="3" t="str">
        <f t="shared" si="3"/>
        <v>#REF!</v>
      </c>
      <c r="AI302" s="3" t="str">
        <f t="shared" si="4"/>
        <v>#REF!</v>
      </c>
    </row>
    <row r="303" ht="15.75" customHeight="1">
      <c r="AF303" s="3"/>
      <c r="AH303" s="3" t="str">
        <f t="shared" si="3"/>
        <v>#REF!</v>
      </c>
      <c r="AI303" s="3" t="str">
        <f t="shared" si="4"/>
        <v>#REF!</v>
      </c>
    </row>
    <row r="304" ht="15.75" customHeight="1">
      <c r="AF304" s="3"/>
      <c r="AH304" s="3" t="str">
        <f t="shared" si="3"/>
        <v>#REF!</v>
      </c>
      <c r="AI304" s="3" t="str">
        <f t="shared" si="4"/>
        <v>#REF!</v>
      </c>
    </row>
    <row r="305" ht="15.75" customHeight="1">
      <c r="AF305" s="3"/>
      <c r="AH305" s="3" t="str">
        <f t="shared" si="3"/>
        <v>#REF!</v>
      </c>
      <c r="AI305" s="3" t="str">
        <f t="shared" si="4"/>
        <v>#REF!</v>
      </c>
    </row>
    <row r="306" ht="15.75" customHeight="1">
      <c r="AF306" s="3"/>
      <c r="AH306" s="3" t="str">
        <f t="shared" si="3"/>
        <v>#REF!</v>
      </c>
      <c r="AI306" s="3" t="str">
        <f t="shared" si="4"/>
        <v>#REF!</v>
      </c>
    </row>
    <row r="307" ht="15.75" customHeight="1">
      <c r="AF307" s="3"/>
      <c r="AH307" s="3" t="str">
        <f t="shared" si="3"/>
        <v>#REF!</v>
      </c>
      <c r="AI307" s="3" t="str">
        <f t="shared" si="4"/>
        <v>#REF!</v>
      </c>
    </row>
    <row r="308" ht="15.75" customHeight="1">
      <c r="AF308" s="3"/>
      <c r="AH308" s="3" t="str">
        <f t="shared" si="3"/>
        <v>#REF!</v>
      </c>
      <c r="AI308" s="3" t="str">
        <f t="shared" si="4"/>
        <v>#REF!</v>
      </c>
    </row>
    <row r="309" ht="15.75" customHeight="1">
      <c r="AF309" s="3"/>
      <c r="AH309" s="3" t="str">
        <f t="shared" si="3"/>
        <v>#REF!</v>
      </c>
      <c r="AI309" s="3" t="str">
        <f t="shared" si="4"/>
        <v>#REF!</v>
      </c>
    </row>
    <row r="310" ht="15.75" customHeight="1">
      <c r="AF310" s="3"/>
      <c r="AH310" s="3" t="str">
        <f t="shared" si="3"/>
        <v>#REF!</v>
      </c>
      <c r="AI310" s="3" t="str">
        <f t="shared" si="4"/>
        <v>#REF!</v>
      </c>
    </row>
    <row r="311" ht="15.75" customHeight="1">
      <c r="AF311" s="3"/>
      <c r="AH311" s="3" t="str">
        <f t="shared" si="3"/>
        <v>#REF!</v>
      </c>
      <c r="AI311" s="3" t="str">
        <f t="shared" si="4"/>
        <v>#REF!</v>
      </c>
    </row>
    <row r="312" ht="15.75" customHeight="1">
      <c r="AF312" s="3"/>
      <c r="AH312" s="3" t="str">
        <f t="shared" si="3"/>
        <v>#REF!</v>
      </c>
      <c r="AI312" s="3" t="str">
        <f t="shared" si="4"/>
        <v>#REF!</v>
      </c>
    </row>
    <row r="313" ht="15.75" customHeight="1">
      <c r="AF313" s="3"/>
      <c r="AH313" s="3" t="str">
        <f t="shared" si="3"/>
        <v>#REF!</v>
      </c>
      <c r="AI313" s="3" t="str">
        <f t="shared" si="4"/>
        <v>#REF!</v>
      </c>
    </row>
    <row r="314" ht="15.75" customHeight="1">
      <c r="AF314" s="3"/>
      <c r="AH314" s="3" t="str">
        <f t="shared" si="3"/>
        <v>#REF!</v>
      </c>
      <c r="AI314" s="3" t="str">
        <f t="shared" si="4"/>
        <v>#REF!</v>
      </c>
    </row>
    <row r="315" ht="15.75" customHeight="1">
      <c r="AF315" s="3"/>
      <c r="AH315" s="3" t="str">
        <f t="shared" si="3"/>
        <v>#REF!</v>
      </c>
      <c r="AI315" s="3" t="str">
        <f t="shared" si="4"/>
        <v>#REF!</v>
      </c>
    </row>
    <row r="316" ht="15.75" customHeight="1">
      <c r="AF316" s="3"/>
      <c r="AH316" s="3" t="str">
        <f t="shared" si="3"/>
        <v>#REF!</v>
      </c>
      <c r="AI316" s="3" t="str">
        <f t="shared" si="4"/>
        <v>#REF!</v>
      </c>
    </row>
    <row r="317" ht="15.75" customHeight="1">
      <c r="AF317" s="3"/>
      <c r="AH317" s="3" t="str">
        <f t="shared" si="3"/>
        <v>#REF!</v>
      </c>
      <c r="AI317" s="3" t="str">
        <f t="shared" si="4"/>
        <v>#REF!</v>
      </c>
    </row>
    <row r="318" ht="15.75" customHeight="1">
      <c r="AF318" s="3"/>
      <c r="AH318" s="3" t="str">
        <f t="shared" si="3"/>
        <v>#REF!</v>
      </c>
      <c r="AI318" s="3" t="str">
        <f t="shared" si="4"/>
        <v>#REF!</v>
      </c>
    </row>
    <row r="319" ht="15.75" customHeight="1">
      <c r="AF319" s="3"/>
      <c r="AH319" s="3" t="str">
        <f t="shared" si="3"/>
        <v>#REF!</v>
      </c>
      <c r="AI319" s="3" t="str">
        <f t="shared" si="4"/>
        <v>#REF!</v>
      </c>
    </row>
    <row r="320" ht="15.75" customHeight="1">
      <c r="AF320" s="3"/>
      <c r="AH320" s="3" t="str">
        <f t="shared" si="3"/>
        <v>#REF!</v>
      </c>
      <c r="AI320" s="3" t="str">
        <f t="shared" si="4"/>
        <v>#REF!</v>
      </c>
    </row>
    <row r="321" ht="15.75" customHeight="1">
      <c r="AF321" s="3"/>
      <c r="AH321" s="3" t="str">
        <f t="shared" si="3"/>
        <v>#REF!</v>
      </c>
      <c r="AI321" s="3" t="str">
        <f t="shared" si="4"/>
        <v>#REF!</v>
      </c>
    </row>
    <row r="322" ht="15.75" customHeight="1">
      <c r="AF322" s="3"/>
      <c r="AH322" s="3" t="str">
        <f t="shared" si="3"/>
        <v>#REF!</v>
      </c>
      <c r="AI322" s="3" t="str">
        <f t="shared" si="4"/>
        <v>#REF!</v>
      </c>
    </row>
    <row r="323" ht="15.75" customHeight="1">
      <c r="AF323" s="3"/>
      <c r="AH323" s="3" t="str">
        <f t="shared" si="3"/>
        <v>#REF!</v>
      </c>
      <c r="AI323" s="3" t="str">
        <f t="shared" si="4"/>
        <v>#REF!</v>
      </c>
    </row>
    <row r="324" ht="15.75" customHeight="1">
      <c r="AF324" s="3"/>
      <c r="AH324" s="3" t="str">
        <f t="shared" si="3"/>
        <v>#REF!</v>
      </c>
      <c r="AI324" s="3" t="str">
        <f t="shared" si="4"/>
        <v>#REF!</v>
      </c>
    </row>
    <row r="325" ht="15.75" customHeight="1">
      <c r="AF325" s="3"/>
      <c r="AH325" s="3" t="str">
        <f t="shared" si="3"/>
        <v>#REF!</v>
      </c>
      <c r="AI325" s="3" t="str">
        <f t="shared" si="4"/>
        <v>#REF!</v>
      </c>
    </row>
    <row r="326" ht="15.75" customHeight="1">
      <c r="AF326" s="3"/>
      <c r="AH326" s="3" t="str">
        <f t="shared" si="3"/>
        <v>#REF!</v>
      </c>
      <c r="AI326" s="3" t="str">
        <f t="shared" si="4"/>
        <v>#REF!</v>
      </c>
    </row>
    <row r="327" ht="15.75" customHeight="1">
      <c r="AF327" s="3"/>
      <c r="AH327" s="3" t="str">
        <f t="shared" si="3"/>
        <v>#REF!</v>
      </c>
      <c r="AI327" s="3" t="str">
        <f t="shared" si="4"/>
        <v>#REF!</v>
      </c>
    </row>
    <row r="328" ht="15.75" customHeight="1">
      <c r="AF328" s="3"/>
      <c r="AH328" s="3" t="str">
        <f t="shared" si="3"/>
        <v>#REF!</v>
      </c>
      <c r="AI328" s="3" t="str">
        <f t="shared" si="4"/>
        <v>#REF!</v>
      </c>
    </row>
    <row r="329" ht="15.75" customHeight="1">
      <c r="AF329" s="3"/>
      <c r="AH329" s="3" t="str">
        <f t="shared" si="3"/>
        <v>#REF!</v>
      </c>
      <c r="AI329" s="3" t="str">
        <f t="shared" si="4"/>
        <v>#REF!</v>
      </c>
    </row>
    <row r="330" ht="15.75" customHeight="1">
      <c r="AF330" s="3"/>
      <c r="AH330" s="3" t="str">
        <f t="shared" si="3"/>
        <v>#REF!</v>
      </c>
      <c r="AI330" s="3" t="str">
        <f t="shared" si="4"/>
        <v>#REF!</v>
      </c>
    </row>
    <row r="331" ht="15.75" customHeight="1">
      <c r="AF331" s="3"/>
      <c r="AH331" s="3" t="str">
        <f t="shared" si="3"/>
        <v>#REF!</v>
      </c>
      <c r="AI331" s="3" t="str">
        <f t="shared" si="4"/>
        <v>#REF!</v>
      </c>
    </row>
    <row r="332" ht="15.75" customHeight="1">
      <c r="AF332" s="3"/>
      <c r="AH332" s="3" t="str">
        <f t="shared" si="3"/>
        <v>#REF!</v>
      </c>
      <c r="AI332" s="3" t="str">
        <f t="shared" si="4"/>
        <v>#REF!</v>
      </c>
    </row>
    <row r="333" ht="15.75" customHeight="1">
      <c r="AF333" s="3"/>
      <c r="AH333" s="3" t="str">
        <f t="shared" si="3"/>
        <v>#REF!</v>
      </c>
      <c r="AI333" s="3" t="str">
        <f t="shared" si="4"/>
        <v>#REF!</v>
      </c>
    </row>
    <row r="334" ht="15.75" customHeight="1">
      <c r="AF334" s="3"/>
      <c r="AH334" s="3" t="str">
        <f t="shared" si="3"/>
        <v>#REF!</v>
      </c>
      <c r="AI334" s="3" t="str">
        <f t="shared" si="4"/>
        <v>#REF!</v>
      </c>
    </row>
    <row r="335" ht="15.75" customHeight="1">
      <c r="AF335" s="3"/>
      <c r="AH335" s="3" t="str">
        <f t="shared" si="3"/>
        <v>#REF!</v>
      </c>
      <c r="AI335" s="3" t="str">
        <f t="shared" si="4"/>
        <v>#REF!</v>
      </c>
    </row>
    <row r="336" ht="15.75" customHeight="1">
      <c r="AF336" s="3"/>
      <c r="AH336" s="3" t="str">
        <f t="shared" si="3"/>
        <v>#REF!</v>
      </c>
      <c r="AI336" s="3" t="str">
        <f t="shared" si="4"/>
        <v>#REF!</v>
      </c>
    </row>
    <row r="337" ht="15.75" customHeight="1">
      <c r="AF337" s="3"/>
      <c r="AH337" s="3" t="str">
        <f t="shared" si="3"/>
        <v>#REF!</v>
      </c>
      <c r="AI337" s="3" t="str">
        <f t="shared" si="4"/>
        <v>#REF!</v>
      </c>
    </row>
    <row r="338" ht="15.75" customHeight="1">
      <c r="AF338" s="3"/>
      <c r="AH338" s="3" t="str">
        <f t="shared" si="3"/>
        <v>#REF!</v>
      </c>
      <c r="AI338" s="3" t="str">
        <f t="shared" si="4"/>
        <v>#REF!</v>
      </c>
    </row>
    <row r="339" ht="15.75" customHeight="1">
      <c r="AF339" s="3"/>
      <c r="AH339" s="3" t="str">
        <f t="shared" si="3"/>
        <v>#REF!</v>
      </c>
      <c r="AI339" s="3" t="str">
        <f t="shared" si="4"/>
        <v>#REF!</v>
      </c>
    </row>
    <row r="340" ht="15.75" customHeight="1">
      <c r="AF340" s="3"/>
      <c r="AH340" s="3" t="str">
        <f t="shared" si="3"/>
        <v>#REF!</v>
      </c>
      <c r="AI340" s="3" t="str">
        <f t="shared" si="4"/>
        <v>#REF!</v>
      </c>
    </row>
    <row r="341" ht="15.75" customHeight="1">
      <c r="AF341" s="3"/>
      <c r="AH341" s="3" t="str">
        <f t="shared" si="3"/>
        <v>#REF!</v>
      </c>
      <c r="AI341" s="3" t="str">
        <f t="shared" si="4"/>
        <v>#REF!</v>
      </c>
    </row>
    <row r="342" ht="15.75" customHeight="1">
      <c r="AF342" s="3"/>
      <c r="AH342" s="3" t="str">
        <f t="shared" si="3"/>
        <v>#REF!</v>
      </c>
      <c r="AI342" s="3" t="str">
        <f t="shared" si="4"/>
        <v>#REF!</v>
      </c>
    </row>
    <row r="343" ht="15.75" customHeight="1">
      <c r="AF343" s="3"/>
      <c r="AH343" s="3" t="str">
        <f t="shared" si="3"/>
        <v>#REF!</v>
      </c>
      <c r="AI343" s="3" t="str">
        <f t="shared" si="4"/>
        <v>#REF!</v>
      </c>
    </row>
    <row r="344" ht="15.75" customHeight="1">
      <c r="AF344" s="3"/>
      <c r="AH344" s="3" t="str">
        <f t="shared" si="3"/>
        <v>#REF!</v>
      </c>
      <c r="AI344" s="3" t="str">
        <f t="shared" si="4"/>
        <v>#REF!</v>
      </c>
    </row>
    <row r="345" ht="15.75" customHeight="1">
      <c r="AF345" s="3"/>
      <c r="AH345" s="3" t="str">
        <f t="shared" si="3"/>
        <v>#REF!</v>
      </c>
      <c r="AI345" s="3" t="str">
        <f t="shared" si="4"/>
        <v>#REF!</v>
      </c>
    </row>
    <row r="346" ht="15.75" customHeight="1">
      <c r="AF346" s="3"/>
      <c r="AH346" s="3" t="str">
        <f t="shared" si="3"/>
        <v>#REF!</v>
      </c>
      <c r="AI346" s="3" t="str">
        <f t="shared" si="4"/>
        <v>#REF!</v>
      </c>
    </row>
    <row r="347" ht="15.75" customHeight="1">
      <c r="AF347" s="3"/>
      <c r="AH347" s="3" t="str">
        <f t="shared" si="3"/>
        <v>#REF!</v>
      </c>
      <c r="AI347" s="3" t="str">
        <f t="shared" si="4"/>
        <v>#REF!</v>
      </c>
    </row>
    <row r="348" ht="15.75" customHeight="1">
      <c r="AF348" s="3"/>
      <c r="AH348" s="3" t="str">
        <f t="shared" si="3"/>
        <v>#REF!</v>
      </c>
      <c r="AI348" s="3" t="str">
        <f t="shared" si="4"/>
        <v>#REF!</v>
      </c>
    </row>
    <row r="349" ht="15.75" customHeight="1">
      <c r="AF349" s="3"/>
      <c r="AH349" s="3" t="str">
        <f t="shared" si="3"/>
        <v>#REF!</v>
      </c>
      <c r="AI349" s="3" t="str">
        <f t="shared" si="4"/>
        <v>#REF!</v>
      </c>
    </row>
    <row r="350" ht="15.75" customHeight="1">
      <c r="AF350" s="3"/>
      <c r="AH350" s="3" t="str">
        <f t="shared" si="3"/>
        <v>#REF!</v>
      </c>
      <c r="AI350" s="3" t="str">
        <f t="shared" si="4"/>
        <v>#REF!</v>
      </c>
    </row>
    <row r="351" ht="15.75" customHeight="1">
      <c r="AF351" s="3"/>
      <c r="AH351" s="3" t="str">
        <f t="shared" si="3"/>
        <v>#REF!</v>
      </c>
      <c r="AI351" s="3" t="str">
        <f t="shared" si="4"/>
        <v>#REF!</v>
      </c>
    </row>
    <row r="352" ht="15.75" customHeight="1">
      <c r="AF352" s="3"/>
      <c r="AH352" s="3" t="str">
        <f t="shared" si="3"/>
        <v>#REF!</v>
      </c>
      <c r="AI352" s="3" t="str">
        <f t="shared" si="4"/>
        <v>#REF!</v>
      </c>
    </row>
    <row r="353" ht="15.75" customHeight="1">
      <c r="AF353" s="3"/>
      <c r="AH353" s="3" t="str">
        <f t="shared" si="3"/>
        <v>#REF!</v>
      </c>
      <c r="AI353" s="3" t="str">
        <f t="shared" si="4"/>
        <v>#REF!</v>
      </c>
    </row>
    <row r="354" ht="15.75" customHeight="1">
      <c r="AF354" s="3"/>
      <c r="AH354" s="3" t="str">
        <f t="shared" si="3"/>
        <v>#REF!</v>
      </c>
      <c r="AI354" s="3" t="str">
        <f t="shared" si="4"/>
        <v>#REF!</v>
      </c>
    </row>
    <row r="355" ht="15.75" customHeight="1">
      <c r="AF355" s="3"/>
      <c r="AH355" s="3" t="str">
        <f t="shared" si="3"/>
        <v>#REF!</v>
      </c>
      <c r="AI355" s="3" t="str">
        <f t="shared" si="4"/>
        <v>#REF!</v>
      </c>
    </row>
    <row r="356" ht="15.75" customHeight="1">
      <c r="AF356" s="3"/>
      <c r="AH356" s="3" t="str">
        <f t="shared" si="3"/>
        <v>#REF!</v>
      </c>
      <c r="AI356" s="3" t="str">
        <f t="shared" si="4"/>
        <v>#REF!</v>
      </c>
    </row>
    <row r="357" ht="15.75" customHeight="1">
      <c r="AF357" s="3"/>
      <c r="AH357" s="3" t="str">
        <f t="shared" si="3"/>
        <v>#REF!</v>
      </c>
      <c r="AI357" s="3" t="str">
        <f t="shared" si="4"/>
        <v>#REF!</v>
      </c>
    </row>
    <row r="358" ht="15.75" customHeight="1">
      <c r="AF358" s="3"/>
      <c r="AH358" s="3" t="str">
        <f t="shared" si="3"/>
        <v>#REF!</v>
      </c>
      <c r="AI358" s="3" t="str">
        <f t="shared" si="4"/>
        <v>#REF!</v>
      </c>
    </row>
    <row r="359" ht="15.75" customHeight="1">
      <c r="AF359" s="3"/>
      <c r="AH359" s="3" t="str">
        <f t="shared" si="3"/>
        <v>#REF!</v>
      </c>
      <c r="AI359" s="3" t="str">
        <f t="shared" si="4"/>
        <v>#REF!</v>
      </c>
    </row>
    <row r="360" ht="15.75" customHeight="1">
      <c r="AF360" s="3"/>
      <c r="AH360" s="3" t="str">
        <f t="shared" si="3"/>
        <v>#REF!</v>
      </c>
      <c r="AI360" s="3" t="str">
        <f t="shared" si="4"/>
        <v>#REF!</v>
      </c>
    </row>
    <row r="361" ht="15.75" customHeight="1">
      <c r="AF361" s="3"/>
      <c r="AH361" s="3" t="str">
        <f t="shared" si="3"/>
        <v>#REF!</v>
      </c>
      <c r="AI361" s="3" t="str">
        <f t="shared" si="4"/>
        <v>#REF!</v>
      </c>
    </row>
    <row r="362" ht="15.75" customHeight="1">
      <c r="AF362" s="3"/>
      <c r="AH362" s="3" t="str">
        <f t="shared" si="3"/>
        <v>#REF!</v>
      </c>
      <c r="AI362" s="3" t="str">
        <f t="shared" si="4"/>
        <v>#REF!</v>
      </c>
    </row>
    <row r="363" ht="15.75" customHeight="1">
      <c r="AF363" s="3"/>
      <c r="AH363" s="3" t="str">
        <f t="shared" si="3"/>
        <v>#REF!</v>
      </c>
      <c r="AI363" s="3" t="str">
        <f t="shared" si="4"/>
        <v>#REF!</v>
      </c>
    </row>
    <row r="364" ht="15.75" customHeight="1">
      <c r="AF364" s="3"/>
    </row>
    <row r="365" ht="15.75" customHeight="1">
      <c r="AF365" s="3"/>
    </row>
    <row r="366" ht="15.75" customHeight="1">
      <c r="AF366" s="3"/>
    </row>
    <row r="367" ht="15.75" customHeight="1">
      <c r="AF367" s="3"/>
    </row>
    <row r="368" ht="15.75" customHeight="1">
      <c r="AF368" s="3"/>
    </row>
    <row r="369" ht="15.75" customHeight="1">
      <c r="AF369" s="3"/>
    </row>
    <row r="370" ht="15.75" customHeight="1">
      <c r="AF370" s="3"/>
    </row>
    <row r="371" ht="15.75" customHeight="1">
      <c r="AF371" s="3"/>
    </row>
    <row r="372" ht="15.75" customHeight="1">
      <c r="AF372" s="3"/>
    </row>
    <row r="373" ht="15.75" customHeight="1">
      <c r="AF373" s="3"/>
    </row>
    <row r="374" ht="15.75" customHeight="1">
      <c r="AF374" s="3"/>
    </row>
    <row r="375" ht="15.75" customHeight="1">
      <c r="AF375" s="3"/>
    </row>
    <row r="376" ht="15.75" customHeight="1">
      <c r="AF376" s="3"/>
    </row>
    <row r="377" ht="15.75" customHeight="1">
      <c r="AF377" s="3"/>
    </row>
    <row r="378" ht="15.75" customHeight="1">
      <c r="AF378" s="3"/>
    </row>
    <row r="379" ht="15.75" customHeight="1">
      <c r="AF379" s="3"/>
    </row>
    <row r="380" ht="15.75" customHeight="1">
      <c r="AF380" s="3"/>
    </row>
    <row r="381" ht="15.75" customHeight="1">
      <c r="AF381" s="3"/>
    </row>
    <row r="382" ht="15.75" customHeight="1">
      <c r="AF382" s="3"/>
    </row>
    <row r="383" ht="15.75" customHeight="1">
      <c r="AF383" s="3"/>
    </row>
    <row r="384" ht="15.75" customHeight="1">
      <c r="AF384" s="3"/>
    </row>
    <row r="385" ht="15.75" customHeight="1">
      <c r="AF385" s="3"/>
    </row>
    <row r="386" ht="15.75" customHeight="1">
      <c r="AF386" s="3"/>
    </row>
    <row r="387" ht="15.75" customHeight="1">
      <c r="AF387" s="3"/>
    </row>
    <row r="388" ht="15.75" customHeight="1">
      <c r="AF388" s="3"/>
    </row>
    <row r="389" ht="15.75" customHeight="1">
      <c r="AF389" s="3"/>
    </row>
    <row r="390" ht="15.75" customHeight="1">
      <c r="AF390" s="3"/>
    </row>
    <row r="391" ht="15.75" customHeight="1">
      <c r="AF391" s="3"/>
    </row>
    <row r="392" ht="15.75" customHeight="1">
      <c r="AF392" s="3"/>
    </row>
    <row r="393" ht="15.75" customHeight="1">
      <c r="AF393" s="3"/>
    </row>
    <row r="394" ht="15.75" customHeight="1">
      <c r="AF394" s="3"/>
    </row>
    <row r="395" ht="15.75" customHeight="1">
      <c r="AF395" s="3"/>
    </row>
    <row r="396" ht="15.75" customHeight="1">
      <c r="AF396" s="3"/>
    </row>
    <row r="397" ht="15.75" customHeight="1">
      <c r="AF397" s="3"/>
    </row>
    <row r="398" ht="15.75" customHeight="1">
      <c r="AF398" s="3"/>
    </row>
    <row r="399" ht="15.75" customHeight="1">
      <c r="AF399" s="3"/>
    </row>
    <row r="400" ht="15.75" customHeight="1">
      <c r="AF400" s="3"/>
    </row>
    <row r="401" ht="15.75" customHeight="1">
      <c r="AF401" s="3"/>
    </row>
    <row r="402" ht="15.75" customHeight="1">
      <c r="AF402" s="3"/>
    </row>
    <row r="403" ht="15.75" customHeight="1">
      <c r="AF403" s="3"/>
    </row>
    <row r="404" ht="15.75" customHeight="1">
      <c r="AF404" s="3"/>
    </row>
    <row r="405" ht="15.75" customHeight="1">
      <c r="AF405" s="3"/>
    </row>
    <row r="406" ht="15.75" customHeight="1">
      <c r="AF406" s="3"/>
    </row>
    <row r="407" ht="15.75" customHeight="1">
      <c r="AF407" s="3"/>
    </row>
    <row r="408" ht="15.75" customHeight="1">
      <c r="AF408" s="3"/>
    </row>
    <row r="409" ht="15.75" customHeight="1">
      <c r="AF409" s="3"/>
    </row>
    <row r="410" ht="15.75" customHeight="1">
      <c r="AF410" s="3"/>
    </row>
    <row r="411" ht="15.75" customHeight="1">
      <c r="AF411" s="3"/>
    </row>
    <row r="412" ht="15.75" customHeight="1">
      <c r="AF412" s="3"/>
    </row>
    <row r="413" ht="15.75" customHeight="1">
      <c r="AF413" s="3"/>
    </row>
    <row r="414" ht="15.75" customHeight="1">
      <c r="AF414" s="3"/>
    </row>
    <row r="415" ht="15.75" customHeight="1">
      <c r="AF415" s="3"/>
    </row>
    <row r="416" ht="15.75" customHeight="1">
      <c r="AF416" s="3"/>
    </row>
    <row r="417" ht="15.75" customHeight="1">
      <c r="AF417" s="3"/>
    </row>
    <row r="418" ht="15.75" customHeight="1">
      <c r="AF418" s="3"/>
    </row>
    <row r="419" ht="15.75" customHeight="1">
      <c r="AF419" s="3"/>
    </row>
    <row r="420" ht="15.75" customHeight="1">
      <c r="AF420" s="3"/>
    </row>
    <row r="421" ht="15.75" customHeight="1">
      <c r="AF421" s="3"/>
    </row>
    <row r="422" ht="15.75" customHeight="1">
      <c r="AF422" s="3"/>
    </row>
    <row r="423" ht="15.75" customHeight="1">
      <c r="AF423" s="3"/>
    </row>
    <row r="424" ht="15.75" customHeight="1">
      <c r="AF424" s="3"/>
    </row>
    <row r="425" ht="15.75" customHeight="1">
      <c r="AF425" s="3"/>
    </row>
    <row r="426" ht="15.75" customHeight="1">
      <c r="AF426" s="3"/>
    </row>
    <row r="427" ht="15.75" customHeight="1">
      <c r="AF427" s="3"/>
    </row>
    <row r="428" ht="15.75" customHeight="1">
      <c r="AF428" s="3"/>
    </row>
    <row r="429" ht="15.75" customHeight="1">
      <c r="AF429" s="3"/>
    </row>
    <row r="430" ht="15.75" customHeight="1">
      <c r="AF430" s="3"/>
    </row>
    <row r="431" ht="15.75" customHeight="1">
      <c r="AF431" s="3"/>
    </row>
    <row r="432" ht="15.75" customHeight="1">
      <c r="AF432" s="3"/>
    </row>
    <row r="433" ht="15.75" customHeight="1">
      <c r="AF433" s="3"/>
    </row>
    <row r="434" ht="15.75" customHeight="1">
      <c r="AF434" s="3"/>
    </row>
    <row r="435" ht="15.75" customHeight="1">
      <c r="AF435" s="3"/>
    </row>
    <row r="436" ht="15.75" customHeight="1">
      <c r="AF436" s="3"/>
    </row>
    <row r="437" ht="15.75" customHeight="1">
      <c r="AF437" s="3"/>
    </row>
    <row r="438" ht="15.75" customHeight="1">
      <c r="AF438" s="3"/>
    </row>
    <row r="439" ht="15.75" customHeight="1">
      <c r="AF439" s="3"/>
    </row>
    <row r="440" ht="15.75" customHeight="1">
      <c r="AF440" s="3"/>
    </row>
    <row r="441" ht="15.75" customHeight="1">
      <c r="AF441" s="3"/>
    </row>
    <row r="442" ht="15.75" customHeight="1">
      <c r="AF442" s="3"/>
    </row>
    <row r="443" ht="15.75" customHeight="1">
      <c r="AF443" s="3"/>
    </row>
    <row r="444" ht="15.75" customHeight="1">
      <c r="AF444" s="3"/>
    </row>
    <row r="445" ht="15.75" customHeight="1">
      <c r="AF445" s="3"/>
    </row>
    <row r="446" ht="15.75" customHeight="1">
      <c r="AF446" s="3"/>
    </row>
    <row r="447" ht="15.75" customHeight="1">
      <c r="AF447" s="3"/>
    </row>
    <row r="448" ht="15.75" customHeight="1">
      <c r="AF448" s="3"/>
    </row>
    <row r="449" ht="15.75" customHeight="1">
      <c r="AF449" s="3"/>
    </row>
    <row r="450" ht="15.75" customHeight="1">
      <c r="AF450" s="3"/>
    </row>
    <row r="451" ht="15.75" customHeight="1">
      <c r="AF451" s="3"/>
    </row>
    <row r="452" ht="15.75" customHeight="1">
      <c r="AF452" s="3"/>
    </row>
    <row r="453" ht="15.75" customHeight="1">
      <c r="AF453" s="3"/>
    </row>
    <row r="454" ht="15.75" customHeight="1">
      <c r="AF454" s="3"/>
    </row>
    <row r="455" ht="15.75" customHeight="1">
      <c r="AF455" s="3"/>
    </row>
    <row r="456" ht="15.75" customHeight="1">
      <c r="AF456" s="3"/>
    </row>
    <row r="457" ht="15.75" customHeight="1">
      <c r="AF457" s="3"/>
    </row>
    <row r="458" ht="15.75" customHeight="1">
      <c r="AF458" s="3"/>
    </row>
    <row r="459" ht="15.75" customHeight="1">
      <c r="AF459" s="3"/>
    </row>
    <row r="460" ht="15.75" customHeight="1">
      <c r="AF460" s="3"/>
    </row>
    <row r="461" ht="15.75" customHeight="1">
      <c r="AF461" s="3"/>
    </row>
    <row r="462" ht="15.75" customHeight="1">
      <c r="AF462" s="3"/>
    </row>
    <row r="463" ht="15.75" customHeight="1">
      <c r="AF463" s="3"/>
    </row>
    <row r="464" ht="15.75" customHeight="1">
      <c r="AF464" s="3"/>
    </row>
    <row r="465" ht="15.75" customHeight="1">
      <c r="AF465" s="3"/>
    </row>
    <row r="466" ht="15.75" customHeight="1">
      <c r="AF466" s="3"/>
    </row>
    <row r="467" ht="15.75" customHeight="1">
      <c r="AF467" s="3"/>
    </row>
    <row r="468" ht="15.75" customHeight="1">
      <c r="AF468" s="3"/>
    </row>
    <row r="469" ht="15.75" customHeight="1">
      <c r="AF469" s="3"/>
    </row>
    <row r="470" ht="15.75" customHeight="1">
      <c r="AF470" s="3"/>
    </row>
    <row r="471" ht="15.75" customHeight="1">
      <c r="AF471" s="3"/>
    </row>
    <row r="472" ht="15.75" customHeight="1">
      <c r="AF472" s="3"/>
    </row>
    <row r="473" ht="15.75" customHeight="1">
      <c r="AF473" s="3"/>
    </row>
    <row r="474" ht="15.75" customHeight="1">
      <c r="AF474" s="3"/>
    </row>
    <row r="475" ht="15.75" customHeight="1">
      <c r="AF475" s="3"/>
    </row>
    <row r="476" ht="15.75" customHeight="1">
      <c r="AF476" s="3"/>
    </row>
    <row r="477" ht="15.75" customHeight="1">
      <c r="AF477" s="3"/>
    </row>
    <row r="478" ht="15.75" customHeight="1">
      <c r="AF478" s="3"/>
    </row>
    <row r="479" ht="15.75" customHeight="1">
      <c r="AF479" s="3"/>
    </row>
    <row r="480" ht="15.75" customHeight="1">
      <c r="AF480" s="3"/>
    </row>
    <row r="481" ht="15.75" customHeight="1">
      <c r="AF481" s="3"/>
    </row>
    <row r="482" ht="15.75" customHeight="1">
      <c r="AF482" s="3"/>
    </row>
    <row r="483" ht="15.75" customHeight="1">
      <c r="AF483" s="3"/>
    </row>
    <row r="484" ht="15.75" customHeight="1">
      <c r="AF484" s="3"/>
    </row>
    <row r="485" ht="15.75" customHeight="1">
      <c r="AF485" s="3"/>
    </row>
    <row r="486" ht="15.75" customHeight="1">
      <c r="AF486" s="3"/>
    </row>
    <row r="487" ht="15.75" customHeight="1">
      <c r="AF487" s="3"/>
    </row>
    <row r="488" ht="15.75" customHeight="1">
      <c r="AF488" s="3"/>
    </row>
    <row r="489" ht="15.75" customHeight="1">
      <c r="AF489" s="3"/>
    </row>
    <row r="490" ht="15.75" customHeight="1">
      <c r="AF490" s="3"/>
    </row>
    <row r="491" ht="15.75" customHeight="1">
      <c r="AF491" s="3"/>
    </row>
    <row r="492" ht="15.75" customHeight="1">
      <c r="AF492" s="3"/>
    </row>
    <row r="493" ht="15.75" customHeight="1">
      <c r="AF493" s="3"/>
    </row>
    <row r="494" ht="15.75" customHeight="1">
      <c r="AF494" s="3"/>
    </row>
    <row r="495" ht="15.75" customHeight="1">
      <c r="AF495" s="3"/>
    </row>
    <row r="496" ht="15.75" customHeight="1">
      <c r="AF496" s="3"/>
    </row>
    <row r="497" ht="15.75" customHeight="1">
      <c r="AF497" s="3"/>
    </row>
    <row r="498" ht="15.75" customHeight="1">
      <c r="AF498" s="3"/>
    </row>
    <row r="499" ht="15.75" customHeight="1">
      <c r="AF499" s="3"/>
    </row>
    <row r="500" ht="15.75" customHeight="1">
      <c r="AF500" s="3"/>
    </row>
    <row r="501" ht="15.75" customHeight="1">
      <c r="AF501" s="3"/>
    </row>
    <row r="502" ht="15.75" customHeight="1">
      <c r="AF502" s="3"/>
    </row>
    <row r="503" ht="15.75" customHeight="1">
      <c r="AF503" s="3"/>
    </row>
    <row r="504" ht="15.75" customHeight="1">
      <c r="AF504" s="3"/>
    </row>
    <row r="505" ht="15.75" customHeight="1">
      <c r="AF505" s="3"/>
    </row>
    <row r="506" ht="15.75" customHeight="1">
      <c r="AF506" s="3"/>
    </row>
    <row r="507" ht="15.75" customHeight="1">
      <c r="AF507" s="3"/>
    </row>
    <row r="508" ht="15.75" customHeight="1">
      <c r="AF508" s="3"/>
    </row>
    <row r="509" ht="15.75" customHeight="1">
      <c r="AF509" s="3"/>
    </row>
    <row r="510" ht="15.75" customHeight="1">
      <c r="AF510" s="3"/>
    </row>
    <row r="511" ht="15.75" customHeight="1">
      <c r="AF511" s="3"/>
    </row>
    <row r="512" ht="15.75" customHeight="1">
      <c r="AF512" s="3"/>
    </row>
    <row r="513" ht="15.75" customHeight="1">
      <c r="AF513" s="3"/>
    </row>
    <row r="514" ht="15.75" customHeight="1">
      <c r="AF514" s="3"/>
    </row>
    <row r="515" ht="15.75" customHeight="1">
      <c r="AF515" s="3"/>
    </row>
    <row r="516" ht="15.75" customHeight="1">
      <c r="AF516" s="3"/>
    </row>
    <row r="517" ht="15.75" customHeight="1">
      <c r="AF517" s="3"/>
    </row>
    <row r="518" ht="15.75" customHeight="1">
      <c r="AF518" s="3"/>
    </row>
    <row r="519" ht="15.75" customHeight="1">
      <c r="AF519" s="3"/>
    </row>
    <row r="520" ht="15.75" customHeight="1">
      <c r="AF520" s="3"/>
    </row>
    <row r="521" ht="15.75" customHeight="1">
      <c r="AF521" s="3"/>
    </row>
    <row r="522" ht="15.75" customHeight="1">
      <c r="AF522" s="3"/>
    </row>
    <row r="523" ht="15.75" customHeight="1">
      <c r="AF523" s="3"/>
    </row>
    <row r="524" ht="15.75" customHeight="1">
      <c r="AF524" s="3"/>
    </row>
    <row r="525" ht="15.75" customHeight="1">
      <c r="AF525" s="3"/>
    </row>
    <row r="526" ht="15.75" customHeight="1">
      <c r="AF526" s="3"/>
    </row>
    <row r="527" ht="15.75" customHeight="1">
      <c r="AF527" s="3"/>
    </row>
    <row r="528" ht="15.75" customHeight="1">
      <c r="AF528" s="3"/>
    </row>
    <row r="529" ht="15.75" customHeight="1">
      <c r="AF529" s="3"/>
    </row>
    <row r="530" ht="15.75" customHeight="1">
      <c r="AF530" s="3"/>
    </row>
    <row r="531" ht="15.75" customHeight="1">
      <c r="AF531" s="3"/>
    </row>
    <row r="532" ht="15.75" customHeight="1">
      <c r="AF532" s="3"/>
    </row>
    <row r="533" ht="15.75" customHeight="1">
      <c r="AF533" s="3"/>
    </row>
    <row r="534" ht="15.75" customHeight="1">
      <c r="AF534" s="3"/>
    </row>
    <row r="535" ht="15.75" customHeight="1">
      <c r="AF535" s="3"/>
    </row>
    <row r="536" ht="15.75" customHeight="1">
      <c r="AF536" s="3"/>
    </row>
    <row r="537" ht="15.75" customHeight="1">
      <c r="AF537" s="3"/>
    </row>
    <row r="538" ht="15.75" customHeight="1">
      <c r="AF538" s="3"/>
    </row>
    <row r="539" ht="15.75" customHeight="1">
      <c r="AF539" s="3"/>
    </row>
    <row r="540" ht="15.75" customHeight="1">
      <c r="AF540" s="3"/>
    </row>
    <row r="541" ht="15.75" customHeight="1">
      <c r="AF541" s="3"/>
    </row>
    <row r="542" ht="15.75" customHeight="1">
      <c r="AF542" s="3"/>
    </row>
    <row r="543" ht="15.75" customHeight="1">
      <c r="AF543" s="3"/>
    </row>
    <row r="544" ht="15.75" customHeight="1">
      <c r="AF544" s="3"/>
    </row>
    <row r="545" ht="15.75" customHeight="1">
      <c r="AF545" s="3"/>
    </row>
    <row r="546" ht="15.75" customHeight="1">
      <c r="AF546" s="3"/>
    </row>
    <row r="547" ht="15.75" customHeight="1">
      <c r="AF547" s="3"/>
    </row>
    <row r="548" ht="15.75" customHeight="1">
      <c r="AF548" s="3"/>
    </row>
    <row r="549" ht="15.75" customHeight="1">
      <c r="AF549" s="3"/>
    </row>
    <row r="550" ht="15.75" customHeight="1">
      <c r="AF550" s="3"/>
    </row>
    <row r="551" ht="15.75" customHeight="1">
      <c r="AF551" s="3"/>
    </row>
    <row r="552" ht="15.75" customHeight="1">
      <c r="AF552" s="3"/>
    </row>
    <row r="553" ht="15.75" customHeight="1">
      <c r="AF553" s="3"/>
    </row>
    <row r="554" ht="15.75" customHeight="1">
      <c r="AF554" s="3"/>
    </row>
    <row r="555" ht="15.75" customHeight="1">
      <c r="AF555" s="3"/>
    </row>
    <row r="556" ht="15.75" customHeight="1">
      <c r="AF556" s="3"/>
    </row>
    <row r="557" ht="15.75" customHeight="1">
      <c r="AF557" s="3"/>
    </row>
    <row r="558" ht="15.75" customHeight="1">
      <c r="AF558" s="3"/>
    </row>
    <row r="559" ht="15.75" customHeight="1">
      <c r="AF559" s="3"/>
    </row>
    <row r="560" ht="15.75" customHeight="1">
      <c r="AF560" s="3"/>
    </row>
    <row r="561" ht="15.75" customHeight="1">
      <c r="AF561" s="3"/>
    </row>
    <row r="562" ht="15.75" customHeight="1">
      <c r="AF562" s="3"/>
    </row>
    <row r="563" ht="15.75" customHeight="1">
      <c r="AF563" s="3"/>
    </row>
    <row r="564" ht="15.75" customHeight="1">
      <c r="AF564" s="3"/>
    </row>
    <row r="565" ht="15.75" customHeight="1">
      <c r="AF565" s="3"/>
    </row>
    <row r="566" ht="15.75" customHeight="1">
      <c r="AF566" s="3"/>
    </row>
    <row r="567" ht="15.75" customHeight="1">
      <c r="AF567" s="3"/>
    </row>
    <row r="568" ht="15.75" customHeight="1">
      <c r="AF568" s="3"/>
    </row>
    <row r="569" ht="15.75" customHeight="1">
      <c r="AF569" s="3"/>
    </row>
    <row r="570" ht="15.75" customHeight="1">
      <c r="AF570" s="3"/>
    </row>
    <row r="571" ht="15.75" customHeight="1">
      <c r="AF571" s="3"/>
    </row>
    <row r="572" ht="15.75" customHeight="1">
      <c r="AF572" s="3"/>
    </row>
    <row r="573" ht="15.75" customHeight="1">
      <c r="AF573" s="3"/>
    </row>
    <row r="574" ht="15.75" customHeight="1">
      <c r="AF574" s="3"/>
    </row>
    <row r="575" ht="15.75" customHeight="1">
      <c r="AF575" s="3"/>
    </row>
    <row r="576" ht="15.75" customHeight="1">
      <c r="AF576" s="3"/>
    </row>
    <row r="577" ht="15.75" customHeight="1">
      <c r="AF577" s="3"/>
    </row>
    <row r="578" ht="15.75" customHeight="1">
      <c r="AF578" s="3"/>
    </row>
    <row r="579" ht="15.75" customHeight="1">
      <c r="AF579" s="3"/>
    </row>
    <row r="580" ht="15.75" customHeight="1">
      <c r="AF580" s="3"/>
    </row>
    <row r="581" ht="15.75" customHeight="1">
      <c r="AF581" s="3"/>
    </row>
    <row r="582" ht="15.75" customHeight="1">
      <c r="AF582" s="3"/>
    </row>
    <row r="583" ht="15.75" customHeight="1">
      <c r="AF583" s="3"/>
    </row>
    <row r="584" ht="15.75" customHeight="1">
      <c r="AF584" s="3"/>
    </row>
    <row r="585" ht="15.75" customHeight="1">
      <c r="AF585" s="3"/>
    </row>
    <row r="586" ht="15.75" customHeight="1">
      <c r="AF586" s="3"/>
    </row>
    <row r="587" ht="15.75" customHeight="1">
      <c r="AF587" s="3"/>
    </row>
    <row r="588" ht="15.75" customHeight="1">
      <c r="AF588" s="3"/>
    </row>
    <row r="589" ht="15.75" customHeight="1">
      <c r="AF589" s="3"/>
    </row>
    <row r="590" ht="15.75" customHeight="1">
      <c r="AF590" s="3"/>
    </row>
    <row r="591" ht="15.75" customHeight="1">
      <c r="AF591" s="3"/>
    </row>
    <row r="592" ht="15.75" customHeight="1">
      <c r="AF592" s="3"/>
    </row>
    <row r="593" ht="15.75" customHeight="1">
      <c r="AF593" s="3"/>
    </row>
    <row r="594" ht="15.75" customHeight="1">
      <c r="AF594" s="3"/>
    </row>
    <row r="595" ht="15.75" customHeight="1">
      <c r="AF595" s="3"/>
    </row>
    <row r="596" ht="15.75" customHeight="1">
      <c r="AF596" s="3"/>
    </row>
    <row r="597" ht="15.75" customHeight="1">
      <c r="AF597" s="3"/>
    </row>
    <row r="598" ht="15.75" customHeight="1">
      <c r="AF598" s="3"/>
    </row>
    <row r="599" ht="15.75" customHeight="1">
      <c r="AF599" s="3"/>
    </row>
    <row r="600" ht="15.75" customHeight="1">
      <c r="AF600" s="3"/>
    </row>
    <row r="601" ht="15.75" customHeight="1">
      <c r="AF601" s="3"/>
    </row>
    <row r="602" ht="15.75" customHeight="1">
      <c r="AF602" s="3"/>
    </row>
    <row r="603" ht="15.75" customHeight="1">
      <c r="AF603" s="3"/>
    </row>
    <row r="604" ht="15.75" customHeight="1">
      <c r="AF604" s="3"/>
    </row>
    <row r="605" ht="15.75" customHeight="1">
      <c r="AF605" s="3"/>
    </row>
    <row r="606" ht="15.75" customHeight="1">
      <c r="AF606" s="3"/>
    </row>
    <row r="607" ht="15.75" customHeight="1">
      <c r="AF607" s="3"/>
    </row>
    <row r="608" ht="15.75" customHeight="1">
      <c r="AF608" s="3"/>
    </row>
    <row r="609" ht="15.75" customHeight="1">
      <c r="AF609" s="3"/>
    </row>
    <row r="610" ht="15.75" customHeight="1">
      <c r="AF610" s="3"/>
    </row>
    <row r="611" ht="15.75" customHeight="1">
      <c r="AF611" s="3"/>
    </row>
    <row r="612" ht="15.75" customHeight="1">
      <c r="AF612" s="3"/>
    </row>
    <row r="613" ht="15.75" customHeight="1">
      <c r="AF613" s="3"/>
    </row>
    <row r="614" ht="15.75" customHeight="1">
      <c r="AF614" s="3"/>
    </row>
    <row r="615" ht="15.75" customHeight="1">
      <c r="AF615" s="3"/>
    </row>
    <row r="616" ht="15.75" customHeight="1">
      <c r="AF616" s="3"/>
    </row>
    <row r="617" ht="15.75" customHeight="1">
      <c r="AF617" s="3"/>
    </row>
    <row r="618" ht="15.75" customHeight="1">
      <c r="AF618" s="3"/>
    </row>
    <row r="619" ht="15.75" customHeight="1">
      <c r="AF619" s="3"/>
    </row>
    <row r="620" ht="15.75" customHeight="1">
      <c r="AF620" s="3"/>
    </row>
    <row r="621" ht="15.75" customHeight="1">
      <c r="AF621" s="3"/>
    </row>
    <row r="622" ht="15.75" customHeight="1">
      <c r="AF622" s="3"/>
    </row>
    <row r="623" ht="15.75" customHeight="1">
      <c r="AF623" s="3"/>
    </row>
    <row r="624" ht="15.75" customHeight="1">
      <c r="AF624" s="3"/>
    </row>
    <row r="625" ht="15.75" customHeight="1">
      <c r="AF625" s="3"/>
    </row>
    <row r="626" ht="15.75" customHeight="1">
      <c r="AF626" s="3"/>
    </row>
    <row r="627" ht="15.75" customHeight="1">
      <c r="AF627" s="3"/>
    </row>
    <row r="628" ht="15.75" customHeight="1">
      <c r="AF628" s="3"/>
    </row>
    <row r="629" ht="15.75" customHeight="1">
      <c r="AF629" s="3"/>
    </row>
    <row r="630" ht="15.75" customHeight="1">
      <c r="AF630" s="3"/>
    </row>
    <row r="631" ht="15.75" customHeight="1">
      <c r="AF631" s="3"/>
    </row>
    <row r="632" ht="15.75" customHeight="1">
      <c r="AF632" s="3"/>
    </row>
    <row r="633" ht="15.75" customHeight="1">
      <c r="AF633" s="3"/>
    </row>
    <row r="634" ht="15.75" customHeight="1">
      <c r="AF634" s="3"/>
    </row>
    <row r="635" ht="15.75" customHeight="1">
      <c r="AF635" s="3"/>
    </row>
    <row r="636" ht="15.75" customHeight="1">
      <c r="AF636" s="3"/>
    </row>
    <row r="637" ht="15.75" customHeight="1">
      <c r="AF637" s="3"/>
    </row>
    <row r="638" ht="15.75" customHeight="1">
      <c r="AF638" s="3"/>
    </row>
    <row r="639" ht="15.75" customHeight="1">
      <c r="AF639" s="3"/>
    </row>
    <row r="640" ht="15.75" customHeight="1">
      <c r="AF640" s="3"/>
    </row>
    <row r="641" ht="15.75" customHeight="1">
      <c r="AF641" s="3"/>
    </row>
    <row r="642" ht="15.75" customHeight="1">
      <c r="AF642" s="3"/>
    </row>
    <row r="643" ht="15.75" customHeight="1">
      <c r="AF643" s="3"/>
    </row>
    <row r="644" ht="15.75" customHeight="1">
      <c r="AF644" s="3"/>
    </row>
    <row r="645" ht="15.75" customHeight="1">
      <c r="AF645" s="3"/>
    </row>
    <row r="646" ht="15.75" customHeight="1">
      <c r="AF646" s="3"/>
    </row>
    <row r="647" ht="15.75" customHeight="1">
      <c r="AF647" s="3"/>
    </row>
    <row r="648" ht="15.75" customHeight="1">
      <c r="AF648" s="3"/>
    </row>
    <row r="649" ht="15.75" customHeight="1">
      <c r="AF649" s="3"/>
    </row>
    <row r="650" ht="15.75" customHeight="1">
      <c r="AF650" s="3"/>
    </row>
    <row r="651" ht="15.75" customHeight="1">
      <c r="AF651" s="3"/>
    </row>
    <row r="652" ht="15.75" customHeight="1">
      <c r="AF652" s="3"/>
    </row>
    <row r="653" ht="15.75" customHeight="1">
      <c r="AF653" s="3"/>
    </row>
    <row r="654" ht="15.75" customHeight="1">
      <c r="AF654" s="3"/>
    </row>
    <row r="655" ht="15.75" customHeight="1">
      <c r="AF655" s="3"/>
    </row>
    <row r="656" ht="15.75" customHeight="1">
      <c r="AF656" s="3"/>
    </row>
    <row r="657" ht="15.75" customHeight="1">
      <c r="AF657" s="3"/>
    </row>
    <row r="658" ht="15.75" customHeight="1">
      <c r="AF658" s="3"/>
    </row>
    <row r="659" ht="15.75" customHeight="1">
      <c r="AF659" s="3"/>
    </row>
    <row r="660" ht="15.75" customHeight="1">
      <c r="AF660" s="3"/>
    </row>
    <row r="661" ht="15.75" customHeight="1">
      <c r="AF661" s="3"/>
    </row>
    <row r="662" ht="15.75" customHeight="1">
      <c r="AF662" s="3"/>
    </row>
    <row r="663" ht="15.75" customHeight="1">
      <c r="AF663" s="3"/>
    </row>
    <row r="664" ht="15.75" customHeight="1">
      <c r="AF664" s="3"/>
    </row>
    <row r="665" ht="15.75" customHeight="1">
      <c r="AF665" s="3"/>
    </row>
    <row r="666" ht="15.75" customHeight="1">
      <c r="AF666" s="3"/>
    </row>
    <row r="667" ht="15.75" customHeight="1">
      <c r="AF667" s="3"/>
    </row>
    <row r="668" ht="15.75" customHeight="1">
      <c r="AF668" s="3"/>
    </row>
    <row r="669" ht="15.75" customHeight="1">
      <c r="AF669" s="3"/>
    </row>
    <row r="670" ht="15.75" customHeight="1">
      <c r="AF670" s="3"/>
    </row>
    <row r="671" ht="15.75" customHeight="1">
      <c r="AF671" s="3"/>
    </row>
    <row r="672" ht="15.75" customHeight="1">
      <c r="AF672" s="3"/>
    </row>
    <row r="673" ht="15.75" customHeight="1">
      <c r="AF673" s="3"/>
    </row>
    <row r="674" ht="15.75" customHeight="1">
      <c r="AF674" s="3"/>
    </row>
    <row r="675" ht="15.75" customHeight="1">
      <c r="AF675" s="3"/>
    </row>
    <row r="676" ht="15.75" customHeight="1">
      <c r="AF676" s="3"/>
    </row>
    <row r="677" ht="15.75" customHeight="1">
      <c r="AF677" s="3"/>
    </row>
    <row r="678" ht="15.75" customHeight="1">
      <c r="AF678" s="3"/>
    </row>
    <row r="679" ht="15.75" customHeight="1">
      <c r="AF679" s="3"/>
    </row>
    <row r="680" ht="15.75" customHeight="1">
      <c r="AF680" s="3"/>
    </row>
    <row r="681" ht="15.75" customHeight="1">
      <c r="AF681" s="3"/>
    </row>
    <row r="682" ht="15.75" customHeight="1">
      <c r="AF682" s="3"/>
    </row>
    <row r="683" ht="15.75" customHeight="1">
      <c r="AF683" s="3"/>
    </row>
    <row r="684" ht="15.75" customHeight="1">
      <c r="AF684" s="3"/>
    </row>
    <row r="685" ht="15.75" customHeight="1">
      <c r="AF685" s="3"/>
    </row>
    <row r="686" ht="15.75" customHeight="1">
      <c r="AF686" s="3"/>
    </row>
    <row r="687" ht="15.75" customHeight="1">
      <c r="AF687" s="3"/>
    </row>
    <row r="688" ht="15.75" customHeight="1">
      <c r="AF688" s="3"/>
    </row>
    <row r="689" ht="15.75" customHeight="1">
      <c r="AF689" s="3"/>
    </row>
    <row r="690" ht="15.75" customHeight="1">
      <c r="AF690" s="3"/>
    </row>
    <row r="691" ht="15.75" customHeight="1">
      <c r="AF691" s="3"/>
    </row>
    <row r="692" ht="15.75" customHeight="1">
      <c r="AF692" s="3"/>
    </row>
    <row r="693" ht="15.75" customHeight="1">
      <c r="AF693" s="3"/>
    </row>
    <row r="694" ht="15.75" customHeight="1">
      <c r="AF694" s="3"/>
    </row>
    <row r="695" ht="15.75" customHeight="1">
      <c r="AF695" s="3"/>
    </row>
    <row r="696" ht="15.75" customHeight="1">
      <c r="AF696" s="3"/>
    </row>
    <row r="697" ht="15.75" customHeight="1">
      <c r="AF697" s="3"/>
    </row>
    <row r="698" ht="15.75" customHeight="1">
      <c r="AF698" s="3"/>
    </row>
    <row r="699" ht="15.75" customHeight="1">
      <c r="AF699" s="3"/>
    </row>
    <row r="700" ht="15.75" customHeight="1">
      <c r="AF700" s="3"/>
    </row>
    <row r="701" ht="15.75" customHeight="1">
      <c r="AF701" s="3"/>
    </row>
    <row r="702" ht="15.75" customHeight="1">
      <c r="AF702" s="3"/>
    </row>
    <row r="703" ht="15.75" customHeight="1">
      <c r="AF703" s="3"/>
    </row>
    <row r="704" ht="15.75" customHeight="1">
      <c r="AF704" s="3"/>
    </row>
    <row r="705" ht="15.75" customHeight="1">
      <c r="AF705" s="3"/>
    </row>
    <row r="706" ht="15.75" customHeight="1">
      <c r="AF706" s="3"/>
    </row>
    <row r="707" ht="15.75" customHeight="1">
      <c r="AF707" s="3"/>
    </row>
    <row r="708" ht="15.75" customHeight="1">
      <c r="AF708" s="3"/>
    </row>
    <row r="709" ht="15.75" customHeight="1">
      <c r="AF709" s="3"/>
    </row>
    <row r="710" ht="15.75" customHeight="1">
      <c r="AF710" s="3"/>
    </row>
    <row r="711" ht="15.75" customHeight="1">
      <c r="AF711" s="3"/>
    </row>
    <row r="712" ht="15.75" customHeight="1">
      <c r="AF712" s="3"/>
    </row>
    <row r="713" ht="15.75" customHeight="1">
      <c r="AF713" s="3"/>
    </row>
    <row r="714" ht="15.75" customHeight="1">
      <c r="AF714" s="3"/>
    </row>
    <row r="715" ht="15.75" customHeight="1">
      <c r="AF715" s="3"/>
    </row>
    <row r="716" ht="15.75" customHeight="1">
      <c r="AF716" s="3"/>
    </row>
    <row r="717" ht="15.75" customHeight="1">
      <c r="AF717" s="3"/>
    </row>
    <row r="718" ht="15.75" customHeight="1">
      <c r="AF718" s="3"/>
    </row>
    <row r="719" ht="15.75" customHeight="1">
      <c r="AF719" s="3"/>
    </row>
    <row r="720" ht="15.75" customHeight="1">
      <c r="AF720" s="3"/>
    </row>
    <row r="721" ht="15.75" customHeight="1">
      <c r="AF721" s="3"/>
    </row>
    <row r="722" ht="15.75" customHeight="1">
      <c r="AF722" s="3"/>
    </row>
    <row r="723" ht="15.75" customHeight="1">
      <c r="AF723" s="3"/>
    </row>
    <row r="724" ht="15.75" customHeight="1">
      <c r="AF724" s="3"/>
    </row>
    <row r="725" ht="15.75" customHeight="1">
      <c r="AF725" s="3"/>
    </row>
    <row r="726" ht="15.75" customHeight="1">
      <c r="AF726" s="3"/>
    </row>
    <row r="727" ht="15.75" customHeight="1">
      <c r="AF727" s="3"/>
    </row>
    <row r="728" ht="15.75" customHeight="1">
      <c r="AF728" s="3"/>
    </row>
    <row r="729" ht="15.75" customHeight="1">
      <c r="AF729" s="3"/>
    </row>
    <row r="730" ht="15.75" customHeight="1">
      <c r="AF730" s="3"/>
    </row>
    <row r="731" ht="15.75" customHeight="1">
      <c r="AF731" s="3"/>
    </row>
    <row r="732" ht="15.75" customHeight="1">
      <c r="AF732" s="3"/>
    </row>
    <row r="733" ht="15.75" customHeight="1">
      <c r="AF733" s="3"/>
    </row>
    <row r="734" ht="15.75" customHeight="1">
      <c r="AF734" s="3"/>
    </row>
    <row r="735" ht="15.75" customHeight="1">
      <c r="AF735" s="3"/>
    </row>
    <row r="736" ht="15.75" customHeight="1">
      <c r="AF736" s="3"/>
    </row>
    <row r="737" ht="15.75" customHeight="1">
      <c r="AF737" s="3"/>
    </row>
    <row r="738" ht="15.75" customHeight="1">
      <c r="AF738" s="3"/>
    </row>
    <row r="739" ht="15.75" customHeight="1">
      <c r="AF739" s="3"/>
    </row>
    <row r="740" ht="15.75" customHeight="1">
      <c r="AF740" s="3"/>
    </row>
    <row r="741" ht="15.75" customHeight="1">
      <c r="AF741" s="3"/>
    </row>
    <row r="742" ht="15.75" customHeight="1">
      <c r="AF742" s="3"/>
    </row>
    <row r="743" ht="15.75" customHeight="1">
      <c r="AF743" s="3"/>
    </row>
    <row r="744" ht="15.75" customHeight="1">
      <c r="AF744" s="3"/>
    </row>
    <row r="745" ht="15.75" customHeight="1">
      <c r="AF745" s="3"/>
    </row>
    <row r="746" ht="15.75" customHeight="1">
      <c r="AF746" s="3"/>
    </row>
    <row r="747" ht="15.75" customHeight="1">
      <c r="AF747" s="3"/>
    </row>
    <row r="748" ht="15.75" customHeight="1">
      <c r="AF748" s="3"/>
    </row>
    <row r="749" ht="15.75" customHeight="1">
      <c r="AF749" s="3"/>
    </row>
    <row r="750" ht="15.75" customHeight="1">
      <c r="AF750" s="3"/>
    </row>
    <row r="751" ht="15.75" customHeight="1">
      <c r="AF751" s="3"/>
    </row>
    <row r="752" ht="15.75" customHeight="1">
      <c r="AF752" s="3"/>
    </row>
    <row r="753" ht="15.75" customHeight="1">
      <c r="AF753" s="3"/>
    </row>
    <row r="754" ht="15.75" customHeight="1">
      <c r="AF754" s="3"/>
    </row>
    <row r="755" ht="15.75" customHeight="1">
      <c r="AF755" s="3"/>
    </row>
    <row r="756" ht="15.75" customHeight="1">
      <c r="AF756" s="3"/>
    </row>
    <row r="757" ht="15.75" customHeight="1">
      <c r="AF757" s="3"/>
    </row>
    <row r="758" ht="15.75" customHeight="1">
      <c r="AF758" s="3"/>
    </row>
    <row r="759" ht="15.75" customHeight="1">
      <c r="AF759" s="3"/>
    </row>
    <row r="760" ht="15.75" customHeight="1">
      <c r="AF760" s="3"/>
    </row>
    <row r="761" ht="15.75" customHeight="1">
      <c r="AF761" s="3"/>
    </row>
    <row r="762" ht="15.75" customHeight="1">
      <c r="AF762" s="3"/>
    </row>
    <row r="763" ht="15.75" customHeight="1">
      <c r="AF763" s="3"/>
    </row>
    <row r="764" ht="15.75" customHeight="1">
      <c r="AF764" s="3"/>
    </row>
    <row r="765" ht="15.75" customHeight="1">
      <c r="AF765" s="3"/>
    </row>
    <row r="766" ht="15.75" customHeight="1">
      <c r="AF766" s="3"/>
    </row>
    <row r="767" ht="15.75" customHeight="1">
      <c r="AF767" s="3"/>
    </row>
    <row r="768" ht="15.75" customHeight="1">
      <c r="AF768" s="3"/>
    </row>
    <row r="769" ht="15.75" customHeight="1">
      <c r="AF769" s="3"/>
    </row>
    <row r="770" ht="15.75" customHeight="1">
      <c r="AF770" s="3"/>
    </row>
    <row r="771" ht="15.75" customHeight="1">
      <c r="AF771" s="3"/>
    </row>
    <row r="772" ht="15.75" customHeight="1">
      <c r="AF772" s="3"/>
    </row>
    <row r="773" ht="15.75" customHeight="1">
      <c r="AF773" s="3"/>
    </row>
    <row r="774" ht="15.75" customHeight="1">
      <c r="AF774" s="3"/>
    </row>
    <row r="775" ht="15.75" customHeight="1">
      <c r="AF775" s="3"/>
    </row>
    <row r="776" ht="15.75" customHeight="1">
      <c r="AF776" s="3"/>
    </row>
    <row r="777" ht="15.75" customHeight="1">
      <c r="AF777" s="3"/>
    </row>
    <row r="778" ht="15.75" customHeight="1">
      <c r="AF778" s="3"/>
    </row>
    <row r="779" ht="15.75" customHeight="1">
      <c r="AF779" s="3"/>
    </row>
    <row r="780" ht="15.75" customHeight="1">
      <c r="AF780" s="3"/>
    </row>
    <row r="781" ht="15.75" customHeight="1">
      <c r="AF781" s="3"/>
    </row>
    <row r="782" ht="15.75" customHeight="1">
      <c r="AF782" s="3"/>
    </row>
    <row r="783" ht="15.75" customHeight="1">
      <c r="AF783" s="3"/>
    </row>
    <row r="784" ht="15.75" customHeight="1">
      <c r="AF784" s="3"/>
    </row>
    <row r="785" ht="15.75" customHeight="1">
      <c r="AF785" s="3"/>
    </row>
    <row r="786" ht="15.75" customHeight="1">
      <c r="AF786" s="3"/>
    </row>
    <row r="787" ht="15.75" customHeight="1">
      <c r="AF787" s="3"/>
    </row>
    <row r="788" ht="15.75" customHeight="1">
      <c r="AF788" s="3"/>
    </row>
    <row r="789" ht="15.75" customHeight="1">
      <c r="AF789" s="3"/>
    </row>
    <row r="790" ht="15.75" customHeight="1">
      <c r="AF790" s="3"/>
    </row>
    <row r="791" ht="15.75" customHeight="1">
      <c r="AF791" s="3"/>
    </row>
    <row r="792" ht="15.75" customHeight="1">
      <c r="AF792" s="3"/>
    </row>
    <row r="793" ht="15.75" customHeight="1">
      <c r="AF793" s="3"/>
    </row>
    <row r="794" ht="15.75" customHeight="1">
      <c r="AF794" s="3"/>
    </row>
    <row r="795" ht="15.75" customHeight="1">
      <c r="AF795" s="3"/>
    </row>
    <row r="796" ht="15.75" customHeight="1">
      <c r="AF796" s="3"/>
    </row>
    <row r="797" ht="15.75" customHeight="1">
      <c r="AF797" s="3"/>
    </row>
    <row r="798" ht="15.75" customHeight="1">
      <c r="AF798" s="3"/>
    </row>
    <row r="799" ht="15.75" customHeight="1">
      <c r="AF799" s="3"/>
    </row>
    <row r="800" ht="15.75" customHeight="1">
      <c r="AF800" s="3"/>
    </row>
    <row r="801" ht="15.75" customHeight="1">
      <c r="AF801" s="3"/>
    </row>
    <row r="802" ht="15.75" customHeight="1">
      <c r="AF802" s="3"/>
    </row>
    <row r="803" ht="15.75" customHeight="1">
      <c r="AF803" s="3"/>
    </row>
    <row r="804" ht="15.75" customHeight="1">
      <c r="AF804" s="3"/>
    </row>
    <row r="805" ht="15.75" customHeight="1">
      <c r="AF805" s="3"/>
    </row>
    <row r="806" ht="15.75" customHeight="1">
      <c r="AF806" s="3"/>
    </row>
    <row r="807" ht="15.75" customHeight="1">
      <c r="AF807" s="3"/>
    </row>
    <row r="808" ht="15.75" customHeight="1">
      <c r="AF808" s="3"/>
    </row>
    <row r="809" ht="15.75" customHeight="1">
      <c r="AF809" s="3"/>
    </row>
    <row r="810" ht="15.75" customHeight="1">
      <c r="AF810" s="3"/>
    </row>
    <row r="811" ht="15.75" customHeight="1">
      <c r="AF811" s="3"/>
    </row>
    <row r="812" ht="15.75" customHeight="1">
      <c r="AF812" s="3"/>
    </row>
    <row r="813" ht="15.75" customHeight="1">
      <c r="AF813" s="3"/>
    </row>
    <row r="814" ht="15.75" customHeight="1">
      <c r="AF814" s="3"/>
    </row>
    <row r="815" ht="15.75" customHeight="1">
      <c r="AF815" s="3"/>
    </row>
    <row r="816" ht="15.75" customHeight="1">
      <c r="AF816" s="3"/>
    </row>
    <row r="817" ht="15.75" customHeight="1">
      <c r="AF817" s="3"/>
    </row>
    <row r="818" ht="15.75" customHeight="1">
      <c r="AF818" s="3"/>
    </row>
    <row r="819" ht="15.75" customHeight="1">
      <c r="AF819" s="3"/>
    </row>
    <row r="820" ht="15.75" customHeight="1">
      <c r="AF820" s="3"/>
    </row>
    <row r="821" ht="15.75" customHeight="1">
      <c r="AF821" s="3"/>
    </row>
    <row r="822" ht="15.75" customHeight="1">
      <c r="AF822" s="3"/>
    </row>
    <row r="823" ht="15.75" customHeight="1">
      <c r="AF823" s="3"/>
    </row>
    <row r="824" ht="15.75" customHeight="1">
      <c r="AF824" s="3"/>
    </row>
    <row r="825" ht="15.75" customHeight="1">
      <c r="AF825" s="3"/>
    </row>
    <row r="826" ht="15.75" customHeight="1">
      <c r="AF826" s="3"/>
    </row>
    <row r="827" ht="15.75" customHeight="1">
      <c r="AF827" s="3"/>
    </row>
    <row r="828" ht="15.75" customHeight="1">
      <c r="AF828" s="3"/>
    </row>
    <row r="829" ht="15.75" customHeight="1">
      <c r="AF829" s="3"/>
    </row>
    <row r="830" ht="15.75" customHeight="1">
      <c r="AF830" s="3"/>
    </row>
    <row r="831" ht="15.75" customHeight="1">
      <c r="AF831" s="3"/>
    </row>
    <row r="832" ht="15.75" customHeight="1">
      <c r="AF832" s="3"/>
    </row>
    <row r="833" ht="15.75" customHeight="1">
      <c r="AF833" s="3"/>
    </row>
    <row r="834" ht="15.75" customHeight="1">
      <c r="AF834" s="3"/>
    </row>
    <row r="835" ht="15.75" customHeight="1">
      <c r="AF835" s="3"/>
    </row>
    <row r="836" ht="15.75" customHeight="1">
      <c r="AF836" s="3"/>
    </row>
    <row r="837" ht="15.75" customHeight="1">
      <c r="AF837" s="3"/>
    </row>
    <row r="838" ht="15.75" customHeight="1">
      <c r="AF838" s="3"/>
    </row>
    <row r="839" ht="15.75" customHeight="1">
      <c r="AF839" s="3"/>
    </row>
    <row r="840" ht="15.75" customHeight="1">
      <c r="AF840" s="3"/>
    </row>
    <row r="841" ht="15.75" customHeight="1">
      <c r="AF841" s="3"/>
    </row>
    <row r="842" ht="15.75" customHeight="1">
      <c r="AF842" s="3"/>
    </row>
    <row r="843" ht="15.75" customHeight="1">
      <c r="AF843" s="3"/>
    </row>
    <row r="844" ht="15.75" customHeight="1">
      <c r="AF844" s="3"/>
    </row>
    <row r="845" ht="15.75" customHeight="1">
      <c r="AF845" s="3"/>
    </row>
    <row r="846" ht="15.75" customHeight="1">
      <c r="AF846" s="3"/>
    </row>
    <row r="847" ht="15.75" customHeight="1">
      <c r="AF847" s="3"/>
    </row>
    <row r="848" ht="15.75" customHeight="1">
      <c r="AF848" s="3"/>
    </row>
    <row r="849" ht="15.75" customHeight="1">
      <c r="AF849" s="3"/>
    </row>
    <row r="850" ht="15.75" customHeight="1">
      <c r="AF850" s="3"/>
    </row>
    <row r="851" ht="15.75" customHeight="1">
      <c r="AF851" s="3"/>
    </row>
    <row r="852" ht="15.75" customHeight="1">
      <c r="AF852" s="3"/>
    </row>
    <row r="853" ht="15.75" customHeight="1">
      <c r="AF853" s="3"/>
    </row>
    <row r="854" ht="15.75" customHeight="1">
      <c r="AF854" s="3"/>
    </row>
    <row r="855" ht="15.75" customHeight="1">
      <c r="AF855" s="3"/>
    </row>
    <row r="856" ht="15.75" customHeight="1">
      <c r="AF856" s="3"/>
    </row>
    <row r="857" ht="15.75" customHeight="1">
      <c r="AF857" s="3"/>
    </row>
    <row r="858" ht="15.75" customHeight="1">
      <c r="AF858" s="3"/>
    </row>
    <row r="859" ht="15.75" customHeight="1">
      <c r="AF859" s="3"/>
    </row>
    <row r="860" ht="15.75" customHeight="1">
      <c r="AF860" s="3"/>
    </row>
    <row r="861" ht="15.75" customHeight="1">
      <c r="AF861" s="3"/>
    </row>
    <row r="862" ht="15.75" customHeight="1">
      <c r="AF862" s="3"/>
    </row>
    <row r="863" ht="15.75" customHeight="1">
      <c r="AF863" s="3"/>
    </row>
    <row r="864" ht="15.75" customHeight="1">
      <c r="AF864" s="3"/>
    </row>
    <row r="865" ht="15.75" customHeight="1">
      <c r="AF865" s="3"/>
    </row>
    <row r="866" ht="15.75" customHeight="1">
      <c r="AF866" s="3"/>
    </row>
    <row r="867" ht="15.75" customHeight="1">
      <c r="AF867" s="3"/>
    </row>
    <row r="868" ht="15.75" customHeight="1">
      <c r="AF868" s="3"/>
    </row>
    <row r="869" ht="15.75" customHeight="1">
      <c r="AF869" s="3"/>
    </row>
    <row r="870" ht="15.75" customHeight="1">
      <c r="AF870" s="3"/>
    </row>
    <row r="871" ht="15.75" customHeight="1">
      <c r="AF871" s="3"/>
    </row>
    <row r="872" ht="15.75" customHeight="1">
      <c r="AF872" s="3"/>
    </row>
    <row r="873" ht="15.75" customHeight="1">
      <c r="AF873" s="3"/>
    </row>
    <row r="874" ht="15.75" customHeight="1">
      <c r="AF874" s="3"/>
    </row>
    <row r="875" ht="15.75" customHeight="1">
      <c r="AF875" s="3"/>
    </row>
    <row r="876" ht="15.75" customHeight="1">
      <c r="AF876" s="3"/>
    </row>
    <row r="877" ht="15.75" customHeight="1">
      <c r="AF877" s="3"/>
    </row>
    <row r="878" ht="15.75" customHeight="1">
      <c r="AF878" s="3"/>
    </row>
    <row r="879" ht="15.75" customHeight="1">
      <c r="AF879" s="3"/>
    </row>
    <row r="880" ht="15.75" customHeight="1">
      <c r="AF880" s="3"/>
    </row>
    <row r="881" ht="15.75" customHeight="1">
      <c r="AF881" s="3"/>
    </row>
    <row r="882" ht="15.75" customHeight="1">
      <c r="AF882" s="3"/>
    </row>
    <row r="883" ht="15.75" customHeight="1">
      <c r="AF883" s="3"/>
    </row>
    <row r="884" ht="15.75" customHeight="1">
      <c r="AF884" s="3"/>
    </row>
    <row r="885" ht="15.75" customHeight="1">
      <c r="AF885" s="3"/>
    </row>
    <row r="886" ht="15.75" customHeight="1">
      <c r="AF886" s="3"/>
    </row>
    <row r="887" ht="15.75" customHeight="1">
      <c r="AF887" s="3"/>
    </row>
    <row r="888" ht="15.75" customHeight="1">
      <c r="AF888" s="3"/>
    </row>
    <row r="889" ht="15.75" customHeight="1">
      <c r="AF889" s="3"/>
    </row>
    <row r="890" ht="15.75" customHeight="1">
      <c r="AF890" s="3"/>
    </row>
    <row r="891" ht="15.75" customHeight="1">
      <c r="AF891" s="3"/>
    </row>
    <row r="892" ht="15.75" customHeight="1">
      <c r="AF892" s="3"/>
    </row>
    <row r="893" ht="15.75" customHeight="1">
      <c r="AF893" s="3"/>
    </row>
    <row r="894" ht="15.75" customHeight="1">
      <c r="AF894" s="3"/>
    </row>
    <row r="895" ht="15.75" customHeight="1">
      <c r="AF895" s="3"/>
    </row>
    <row r="896" ht="15.75" customHeight="1">
      <c r="AF896" s="3"/>
    </row>
    <row r="897" ht="15.75" customHeight="1">
      <c r="AF897" s="3"/>
    </row>
    <row r="898" ht="15.75" customHeight="1">
      <c r="AF898" s="3"/>
    </row>
    <row r="899" ht="15.75" customHeight="1">
      <c r="AF899" s="3"/>
    </row>
    <row r="900" ht="15.75" customHeight="1">
      <c r="AF900" s="3"/>
    </row>
    <row r="901" ht="15.75" customHeight="1">
      <c r="AF901" s="3"/>
    </row>
    <row r="902" ht="15.75" customHeight="1">
      <c r="AF902" s="3"/>
    </row>
    <row r="903" ht="15.75" customHeight="1">
      <c r="AF903" s="3"/>
    </row>
    <row r="904" ht="15.75" customHeight="1">
      <c r="AF904" s="3"/>
    </row>
    <row r="905" ht="15.75" customHeight="1">
      <c r="AF905" s="3"/>
    </row>
    <row r="906" ht="15.75" customHeight="1">
      <c r="AF906" s="3"/>
    </row>
    <row r="907" ht="15.75" customHeight="1">
      <c r="AF907" s="3"/>
    </row>
    <row r="908" ht="15.75" customHeight="1">
      <c r="AF908" s="3"/>
    </row>
    <row r="909" ht="15.75" customHeight="1">
      <c r="AF909" s="3"/>
    </row>
    <row r="910" ht="15.75" customHeight="1">
      <c r="AF910" s="3"/>
    </row>
    <row r="911" ht="15.75" customHeight="1">
      <c r="AF911" s="3"/>
    </row>
    <row r="912" ht="15.75" customHeight="1">
      <c r="AF912" s="3"/>
    </row>
    <row r="913" ht="15.75" customHeight="1">
      <c r="AF913" s="3"/>
    </row>
    <row r="914" ht="15.75" customHeight="1">
      <c r="AF914" s="3"/>
    </row>
    <row r="915" ht="15.75" customHeight="1">
      <c r="AF915" s="3"/>
    </row>
    <row r="916" ht="15.75" customHeight="1">
      <c r="AF916" s="3"/>
    </row>
    <row r="917" ht="15.75" customHeight="1">
      <c r="AF917" s="3"/>
    </row>
    <row r="918" ht="15.75" customHeight="1">
      <c r="AF918" s="3"/>
    </row>
    <row r="919" ht="15.75" customHeight="1">
      <c r="AF919" s="3"/>
    </row>
    <row r="920" ht="15.75" customHeight="1">
      <c r="AF920" s="3"/>
    </row>
    <row r="921" ht="15.75" customHeight="1">
      <c r="AF921" s="3"/>
    </row>
    <row r="922" ht="15.75" customHeight="1">
      <c r="AF922" s="3"/>
    </row>
    <row r="923" ht="15.75" customHeight="1">
      <c r="AF923" s="3"/>
    </row>
    <row r="924" ht="15.75" customHeight="1">
      <c r="AF924" s="3"/>
    </row>
    <row r="925" ht="15.75" customHeight="1">
      <c r="AF925" s="3"/>
    </row>
    <row r="926" ht="15.75" customHeight="1">
      <c r="AF926" s="3"/>
    </row>
    <row r="927" ht="15.75" customHeight="1">
      <c r="AF927" s="3"/>
    </row>
    <row r="928" ht="15.75" customHeight="1">
      <c r="AF928" s="3"/>
    </row>
    <row r="929" ht="15.75" customHeight="1">
      <c r="AF929" s="3"/>
    </row>
    <row r="930" ht="15.75" customHeight="1">
      <c r="AF930" s="3"/>
    </row>
    <row r="931" ht="15.75" customHeight="1">
      <c r="AF931" s="3"/>
    </row>
    <row r="932" ht="15.75" customHeight="1">
      <c r="AF932" s="3"/>
    </row>
    <row r="933" ht="15.75" customHeight="1">
      <c r="AF933" s="3"/>
    </row>
    <row r="934" ht="15.75" customHeight="1">
      <c r="AF934" s="3"/>
    </row>
    <row r="935" ht="15.75" customHeight="1">
      <c r="AF935" s="3"/>
    </row>
    <row r="936" ht="15.75" customHeight="1">
      <c r="AF936" s="3"/>
    </row>
    <row r="937" ht="15.75" customHeight="1">
      <c r="AF937" s="3"/>
    </row>
    <row r="938" ht="15.75" customHeight="1">
      <c r="AF938" s="3"/>
    </row>
    <row r="939" ht="15.75" customHeight="1">
      <c r="AF939" s="3"/>
    </row>
    <row r="940" ht="15.75" customHeight="1">
      <c r="AF940" s="3"/>
    </row>
    <row r="941" ht="15.75" customHeight="1">
      <c r="AF941" s="3"/>
    </row>
    <row r="942" ht="15.75" customHeight="1">
      <c r="AF942" s="3"/>
    </row>
    <row r="943" ht="15.75" customHeight="1">
      <c r="AF943" s="3"/>
    </row>
    <row r="944" ht="15.75" customHeight="1">
      <c r="AF944" s="3"/>
    </row>
    <row r="945" ht="15.75" customHeight="1">
      <c r="AF945" s="3"/>
    </row>
    <row r="946" ht="15.75" customHeight="1">
      <c r="AF946" s="3"/>
    </row>
    <row r="947" ht="15.75" customHeight="1">
      <c r="AF947" s="3"/>
    </row>
    <row r="948" ht="15.75" customHeight="1">
      <c r="AF948" s="3"/>
    </row>
    <row r="949" ht="15.75" customHeight="1">
      <c r="AF949" s="3"/>
    </row>
    <row r="950" ht="15.75" customHeight="1">
      <c r="AF950" s="3"/>
    </row>
    <row r="951" ht="15.75" customHeight="1">
      <c r="AF951" s="3"/>
    </row>
    <row r="952" ht="15.75" customHeight="1">
      <c r="AF952" s="3"/>
    </row>
    <row r="953" ht="15.75" customHeight="1">
      <c r="AF953" s="3"/>
    </row>
    <row r="954" ht="15.75" customHeight="1">
      <c r="AF954" s="3"/>
    </row>
    <row r="955" ht="15.75" customHeight="1">
      <c r="AF955" s="3"/>
    </row>
    <row r="956" ht="15.75" customHeight="1">
      <c r="AF956" s="3"/>
    </row>
    <row r="957" ht="15.75" customHeight="1">
      <c r="AF957" s="3"/>
    </row>
    <row r="958" ht="15.75" customHeight="1">
      <c r="AF958" s="3"/>
    </row>
    <row r="959" ht="15.75" customHeight="1">
      <c r="AF959" s="3"/>
    </row>
    <row r="960" ht="15.75" customHeight="1">
      <c r="AF960" s="3"/>
    </row>
    <row r="961" ht="15.75" customHeight="1">
      <c r="AF961" s="3"/>
    </row>
    <row r="962" ht="15.75" customHeight="1">
      <c r="AF962" s="3"/>
    </row>
    <row r="963" ht="15.75" customHeight="1">
      <c r="AF963" s="3"/>
    </row>
    <row r="964" ht="15.75" customHeight="1">
      <c r="AF964" s="3"/>
    </row>
    <row r="965" ht="15.75" customHeight="1">
      <c r="AF965" s="3"/>
    </row>
    <row r="966" ht="15.75" customHeight="1">
      <c r="AF966" s="3"/>
    </row>
    <row r="967" ht="15.75" customHeight="1">
      <c r="AF967" s="3"/>
    </row>
    <row r="968" ht="15.75" customHeight="1">
      <c r="AF968" s="3"/>
    </row>
    <row r="969" ht="15.75" customHeight="1">
      <c r="AF969" s="3"/>
    </row>
    <row r="970" ht="15.75" customHeight="1">
      <c r="AF970" s="3"/>
    </row>
    <row r="971" ht="15.75" customHeight="1">
      <c r="AF971" s="3"/>
    </row>
    <row r="972" ht="15.75" customHeight="1">
      <c r="AF972" s="3"/>
    </row>
    <row r="973" ht="15.75" customHeight="1">
      <c r="AF973" s="3"/>
    </row>
    <row r="974" ht="15.75" customHeight="1">
      <c r="AF974" s="3"/>
    </row>
    <row r="975" ht="15.75" customHeight="1">
      <c r="AF975" s="3"/>
    </row>
    <row r="976" ht="15.75" customHeight="1">
      <c r="AF976" s="3"/>
    </row>
    <row r="977" ht="15.75" customHeight="1">
      <c r="AF977" s="3"/>
    </row>
    <row r="978" ht="15.75" customHeight="1">
      <c r="AF978" s="3"/>
    </row>
    <row r="979" ht="15.75" customHeight="1">
      <c r="AF979" s="3"/>
    </row>
    <row r="980" ht="15.75" customHeight="1">
      <c r="AF980" s="3"/>
    </row>
    <row r="981" ht="15.75" customHeight="1">
      <c r="AF981" s="3"/>
    </row>
    <row r="982" ht="15.75" customHeight="1">
      <c r="AF982" s="3"/>
    </row>
    <row r="983" ht="15.75" customHeight="1">
      <c r="AF983" s="3"/>
    </row>
    <row r="984" ht="15.75" customHeight="1">
      <c r="AF984" s="3"/>
    </row>
    <row r="985" ht="15.75" customHeight="1">
      <c r="AF985" s="3"/>
    </row>
    <row r="986" ht="15.75" customHeight="1">
      <c r="AF986" s="3"/>
    </row>
    <row r="987" ht="15.75" customHeight="1">
      <c r="AF987" s="3"/>
    </row>
    <row r="988" ht="15.75" customHeight="1">
      <c r="AF988" s="3"/>
    </row>
    <row r="989" ht="15.75" customHeight="1">
      <c r="AF989" s="3"/>
    </row>
    <row r="990" ht="15.75" customHeight="1">
      <c r="AF990" s="3"/>
    </row>
    <row r="991" ht="15.75" customHeight="1">
      <c r="AF991" s="3"/>
    </row>
    <row r="992" ht="15.75" customHeight="1">
      <c r="AF992" s="3"/>
    </row>
    <row r="993" ht="15.75" customHeight="1">
      <c r="AF993" s="3"/>
    </row>
    <row r="994" ht="15.75" customHeight="1">
      <c r="AF994" s="3"/>
    </row>
    <row r="995" ht="15.75" customHeight="1">
      <c r="AF995" s="3"/>
    </row>
    <row r="996" ht="15.75" customHeight="1">
      <c r="AF996" s="3"/>
    </row>
    <row r="997" ht="15.75" customHeight="1">
      <c r="AF997" s="3"/>
    </row>
    <row r="998" ht="15.75" customHeight="1">
      <c r="AF998" s="3"/>
    </row>
    <row r="999" ht="15.75" customHeight="1">
      <c r="AF999" s="3"/>
    </row>
    <row r="1000" ht="15.75" customHeight="1">
      <c r="AF1000" s="3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0"/>
    <col customWidth="1" min="2" max="2" width="19.75"/>
    <col customWidth="1" min="3" max="3" width="22.13"/>
    <col customWidth="1" min="4" max="4" width="18.75"/>
    <col customWidth="1" min="5" max="5" width="16.25"/>
    <col customWidth="1" min="6" max="6" width="15.0"/>
    <col customWidth="1" min="7" max="7" width="19.75"/>
    <col customWidth="1" min="8" max="26" width="7.63"/>
  </cols>
  <sheetData>
    <row r="2">
      <c r="A2" s="35" t="s">
        <v>1656</v>
      </c>
      <c r="B2" s="36" t="s">
        <v>1590</v>
      </c>
      <c r="C2" s="36" t="s">
        <v>1657</v>
      </c>
      <c r="D2" s="36" t="s">
        <v>1658</v>
      </c>
      <c r="E2" s="36" t="s">
        <v>1659</v>
      </c>
      <c r="F2" s="36" t="s">
        <v>1660</v>
      </c>
      <c r="G2" s="37" t="s">
        <v>1661</v>
      </c>
    </row>
    <row r="3">
      <c r="A3" s="38" t="s">
        <v>594</v>
      </c>
      <c r="B3" s="39" t="s">
        <v>92</v>
      </c>
      <c r="C3" s="40" t="s">
        <v>593</v>
      </c>
      <c r="D3" s="40" t="s">
        <v>1662</v>
      </c>
      <c r="E3" s="40" t="s">
        <v>593</v>
      </c>
      <c r="F3" s="40" t="s">
        <v>593</v>
      </c>
      <c r="G3" s="41" t="s">
        <v>1663</v>
      </c>
      <c r="I3" s="42" t="s">
        <v>593</v>
      </c>
    </row>
    <row r="4">
      <c r="A4" s="43" t="s">
        <v>596</v>
      </c>
      <c r="B4" s="44" t="s">
        <v>113</v>
      </c>
      <c r="C4" s="45" t="s">
        <v>1625</v>
      </c>
      <c r="D4" s="45" t="s">
        <v>1664</v>
      </c>
      <c r="E4" s="45" t="s">
        <v>1625</v>
      </c>
      <c r="F4" s="45" t="s">
        <v>1625</v>
      </c>
      <c r="G4" s="46" t="s">
        <v>1665</v>
      </c>
      <c r="I4" s="47" t="s">
        <v>113</v>
      </c>
    </row>
    <row r="5">
      <c r="A5" s="38" t="s">
        <v>595</v>
      </c>
      <c r="B5" s="39" t="s">
        <v>106</v>
      </c>
      <c r="C5" s="40" t="s">
        <v>106</v>
      </c>
      <c r="D5" s="40" t="s">
        <v>1666</v>
      </c>
      <c r="E5" s="40" t="s">
        <v>106</v>
      </c>
      <c r="F5" s="40" t="s">
        <v>106</v>
      </c>
      <c r="G5" s="48" t="s">
        <v>1667</v>
      </c>
      <c r="I5" s="49" t="s">
        <v>106</v>
      </c>
    </row>
    <row r="6">
      <c r="A6" s="43" t="s">
        <v>474</v>
      </c>
      <c r="B6" s="44" t="s">
        <v>22</v>
      </c>
      <c r="C6" s="45" t="s">
        <v>22</v>
      </c>
      <c r="D6" s="45" t="s">
        <v>1668</v>
      </c>
      <c r="E6" s="45" t="s">
        <v>22</v>
      </c>
      <c r="F6" s="45" t="s">
        <v>22</v>
      </c>
      <c r="G6" s="46" t="s">
        <v>1669</v>
      </c>
      <c r="I6" s="47" t="s">
        <v>22</v>
      </c>
    </row>
    <row r="7">
      <c r="A7" s="38" t="s">
        <v>730</v>
      </c>
      <c r="B7" s="39" t="s">
        <v>355</v>
      </c>
      <c r="C7" s="40" t="s">
        <v>355</v>
      </c>
      <c r="D7" s="40" t="s">
        <v>1670</v>
      </c>
      <c r="E7" s="40" t="s">
        <v>355</v>
      </c>
      <c r="F7" s="40" t="s">
        <v>355</v>
      </c>
      <c r="G7" s="41" t="s">
        <v>1671</v>
      </c>
      <c r="I7" s="49" t="s">
        <v>355</v>
      </c>
    </row>
    <row r="8">
      <c r="A8" s="43" t="s">
        <v>480</v>
      </c>
      <c r="B8" s="44" t="s">
        <v>30</v>
      </c>
      <c r="C8" s="45" t="s">
        <v>30</v>
      </c>
      <c r="D8" s="45" t="s">
        <v>1672</v>
      </c>
      <c r="E8" s="45" t="s">
        <v>30</v>
      </c>
      <c r="F8" s="45" t="s">
        <v>30</v>
      </c>
      <c r="G8" s="46" t="s">
        <v>1673</v>
      </c>
      <c r="I8" s="47" t="s">
        <v>30</v>
      </c>
    </row>
    <row r="9">
      <c r="A9" s="38" t="s">
        <v>505</v>
      </c>
      <c r="B9" s="39" t="s">
        <v>67</v>
      </c>
      <c r="C9" s="40" t="s">
        <v>67</v>
      </c>
      <c r="D9" s="40" t="s">
        <v>1674</v>
      </c>
      <c r="E9" s="40" t="s">
        <v>67</v>
      </c>
      <c r="F9" s="40" t="s">
        <v>67</v>
      </c>
      <c r="G9" s="41" t="s">
        <v>1675</v>
      </c>
      <c r="I9" s="49" t="s">
        <v>67</v>
      </c>
    </row>
    <row r="10">
      <c r="A10" s="43" t="s">
        <v>470</v>
      </c>
      <c r="B10" s="44" t="s">
        <v>19</v>
      </c>
      <c r="C10" s="45" t="s">
        <v>19</v>
      </c>
      <c r="D10" s="45" t="s">
        <v>1676</v>
      </c>
      <c r="E10" s="45" t="s">
        <v>19</v>
      </c>
      <c r="F10" s="45" t="s">
        <v>19</v>
      </c>
      <c r="G10" s="46" t="s">
        <v>1677</v>
      </c>
      <c r="I10" s="47" t="s">
        <v>19</v>
      </c>
    </row>
    <row r="11">
      <c r="A11" s="38" t="s">
        <v>601</v>
      </c>
      <c r="B11" s="39" t="s">
        <v>86</v>
      </c>
      <c r="C11" s="40" t="s">
        <v>600</v>
      </c>
      <c r="D11" s="40" t="s">
        <v>1678</v>
      </c>
      <c r="E11" s="40" t="s">
        <v>600</v>
      </c>
      <c r="F11" s="40" t="s">
        <v>1626</v>
      </c>
      <c r="G11" s="41" t="s">
        <v>1679</v>
      </c>
      <c r="I11" s="49" t="s">
        <v>86</v>
      </c>
    </row>
    <row r="12">
      <c r="A12" s="43" t="s">
        <v>598</v>
      </c>
      <c r="B12" s="44" t="s">
        <v>101</v>
      </c>
      <c r="C12" s="45" t="s">
        <v>101</v>
      </c>
      <c r="D12" s="45" t="s">
        <v>1680</v>
      </c>
      <c r="E12" s="45" t="s">
        <v>101</v>
      </c>
      <c r="F12" s="45" t="s">
        <v>101</v>
      </c>
      <c r="G12" s="46" t="s">
        <v>1681</v>
      </c>
      <c r="I12" s="47" t="s">
        <v>101</v>
      </c>
    </row>
    <row r="13">
      <c r="A13" s="50" t="s">
        <v>588</v>
      </c>
      <c r="B13" s="51" t="s">
        <v>98</v>
      </c>
      <c r="C13" s="52" t="s">
        <v>98</v>
      </c>
      <c r="D13" s="52" t="s">
        <v>1682</v>
      </c>
      <c r="E13" s="52" t="s">
        <v>98</v>
      </c>
      <c r="F13" s="52" t="s">
        <v>98</v>
      </c>
      <c r="G13" s="48" t="s">
        <v>1683</v>
      </c>
      <c r="I13" s="53" t="s">
        <v>98</v>
      </c>
    </row>
    <row r="14">
      <c r="A14" s="43" t="s">
        <v>510</v>
      </c>
      <c r="B14" s="44" t="s">
        <v>52</v>
      </c>
      <c r="C14" s="45" t="s">
        <v>52</v>
      </c>
      <c r="D14" s="45" t="s">
        <v>1684</v>
      </c>
      <c r="E14" s="45" t="s">
        <v>52</v>
      </c>
      <c r="F14" s="45" t="s">
        <v>52</v>
      </c>
      <c r="G14" s="46" t="s">
        <v>1685</v>
      </c>
      <c r="I14" s="47" t="s">
        <v>52</v>
      </c>
    </row>
    <row r="15">
      <c r="A15" s="38" t="s">
        <v>630</v>
      </c>
      <c r="B15" s="39" t="s">
        <v>141</v>
      </c>
      <c r="C15" s="40" t="s">
        <v>141</v>
      </c>
      <c r="D15" s="40" t="s">
        <v>1686</v>
      </c>
      <c r="E15" s="40" t="s">
        <v>141</v>
      </c>
      <c r="F15" s="40" t="s">
        <v>141</v>
      </c>
      <c r="G15" s="41" t="s">
        <v>1687</v>
      </c>
      <c r="I15" s="49" t="s">
        <v>141</v>
      </c>
    </row>
    <row r="16">
      <c r="A16" s="43" t="s">
        <v>486</v>
      </c>
      <c r="B16" s="44" t="s">
        <v>33</v>
      </c>
      <c r="C16" s="45" t="s">
        <v>33</v>
      </c>
      <c r="D16" s="45" t="s">
        <v>1688</v>
      </c>
      <c r="E16" s="45" t="s">
        <v>33</v>
      </c>
      <c r="F16" s="45" t="s">
        <v>33</v>
      </c>
      <c r="G16" s="46" t="s">
        <v>1689</v>
      </c>
      <c r="I16" s="47" t="s">
        <v>33</v>
      </c>
    </row>
    <row r="17">
      <c r="A17" s="50" t="s">
        <v>609</v>
      </c>
      <c r="B17" s="51" t="s">
        <v>120</v>
      </c>
      <c r="C17" s="52" t="s">
        <v>120</v>
      </c>
      <c r="D17" s="52" t="s">
        <v>1690</v>
      </c>
      <c r="E17" s="52" t="s">
        <v>120</v>
      </c>
      <c r="F17" s="52" t="s">
        <v>120</v>
      </c>
      <c r="G17" s="48" t="s">
        <v>1691</v>
      </c>
      <c r="I17" s="53" t="s">
        <v>120</v>
      </c>
    </row>
    <row r="18">
      <c r="A18" s="43" t="s">
        <v>491</v>
      </c>
      <c r="B18" s="44" t="s">
        <v>35</v>
      </c>
      <c r="C18" s="45" t="s">
        <v>35</v>
      </c>
      <c r="D18" s="45" t="s">
        <v>1692</v>
      </c>
      <c r="E18" s="45" t="s">
        <v>35</v>
      </c>
      <c r="F18" s="45" t="s">
        <v>35</v>
      </c>
      <c r="G18" s="46" t="s">
        <v>1693</v>
      </c>
      <c r="I18" s="47" t="s">
        <v>35</v>
      </c>
    </row>
    <row r="19">
      <c r="A19" s="38" t="s">
        <v>619</v>
      </c>
      <c r="B19" s="39" t="s">
        <v>130</v>
      </c>
      <c r="C19" s="40" t="s">
        <v>130</v>
      </c>
      <c r="D19" s="40" t="s">
        <v>1694</v>
      </c>
      <c r="E19" s="40" t="s">
        <v>1630</v>
      </c>
      <c r="F19" s="40" t="s">
        <v>1630</v>
      </c>
      <c r="G19" s="41" t="s">
        <v>1695</v>
      </c>
      <c r="I19" s="49" t="s">
        <v>130</v>
      </c>
    </row>
    <row r="20">
      <c r="A20" s="43" t="s">
        <v>501</v>
      </c>
      <c r="B20" s="44" t="s">
        <v>38</v>
      </c>
      <c r="C20" s="45" t="s">
        <v>38</v>
      </c>
      <c r="D20" s="45" t="s">
        <v>1696</v>
      </c>
      <c r="E20" s="45" t="s">
        <v>38</v>
      </c>
      <c r="F20" s="45" t="s">
        <v>38</v>
      </c>
      <c r="G20" s="46" t="s">
        <v>1697</v>
      </c>
      <c r="I20" s="47" t="s">
        <v>38</v>
      </c>
    </row>
    <row r="21" ht="15.75" customHeight="1">
      <c r="A21" s="38" t="s">
        <v>811</v>
      </c>
      <c r="B21" s="39" t="s">
        <v>330</v>
      </c>
      <c r="C21" s="40" t="s">
        <v>330</v>
      </c>
      <c r="D21" s="40" t="s">
        <v>1698</v>
      </c>
      <c r="E21" s="40" t="s">
        <v>330</v>
      </c>
      <c r="F21" s="40" t="s">
        <v>330</v>
      </c>
      <c r="G21" s="48" t="s">
        <v>1699</v>
      </c>
      <c r="I21" s="49" t="s">
        <v>330</v>
      </c>
    </row>
    <row r="22" ht="15.75" customHeight="1">
      <c r="A22" s="43" t="s">
        <v>465</v>
      </c>
      <c r="B22" s="44" t="s">
        <v>16</v>
      </c>
      <c r="C22" s="45" t="s">
        <v>16</v>
      </c>
      <c r="D22" s="45" t="s">
        <v>1700</v>
      </c>
      <c r="E22" s="45" t="s">
        <v>16</v>
      </c>
      <c r="F22" s="45" t="s">
        <v>16</v>
      </c>
      <c r="G22" s="46" t="s">
        <v>1701</v>
      </c>
      <c r="I22" s="47" t="s">
        <v>16</v>
      </c>
    </row>
    <row r="23" ht="15.75" customHeight="1">
      <c r="A23" s="38" t="s">
        <v>643</v>
      </c>
      <c r="B23" s="39" t="s">
        <v>149</v>
      </c>
      <c r="C23" s="40" t="s">
        <v>149</v>
      </c>
      <c r="D23" s="40" t="s">
        <v>1702</v>
      </c>
      <c r="E23" s="40" t="s">
        <v>149</v>
      </c>
      <c r="F23" s="40" t="s">
        <v>149</v>
      </c>
      <c r="G23" s="41" t="s">
        <v>1703</v>
      </c>
      <c r="I23" s="49" t="s">
        <v>149</v>
      </c>
    </row>
    <row r="24" ht="15.75" customHeight="1">
      <c r="A24" s="43" t="s">
        <v>655</v>
      </c>
      <c r="B24" s="44" t="s">
        <v>166</v>
      </c>
      <c r="C24" s="54" t="s">
        <v>166</v>
      </c>
      <c r="D24" s="54" t="s">
        <v>1704</v>
      </c>
      <c r="E24" s="54" t="s">
        <v>166</v>
      </c>
      <c r="F24" s="54" t="s">
        <v>166</v>
      </c>
      <c r="G24" s="46" t="s">
        <v>1705</v>
      </c>
      <c r="I24" s="47" t="s">
        <v>166</v>
      </c>
    </row>
    <row r="25" ht="15.75" customHeight="1">
      <c r="A25" s="38" t="s">
        <v>528</v>
      </c>
      <c r="B25" s="39" t="s">
        <v>73</v>
      </c>
      <c r="C25" s="40" t="s">
        <v>73</v>
      </c>
      <c r="D25" s="40" t="s">
        <v>1706</v>
      </c>
      <c r="E25" s="40" t="s">
        <v>73</v>
      </c>
      <c r="F25" s="40" t="s">
        <v>73</v>
      </c>
      <c r="G25" s="41" t="s">
        <v>1707</v>
      </c>
      <c r="I25" s="49" t="s">
        <v>73</v>
      </c>
    </row>
    <row r="26" ht="15.75" customHeight="1">
      <c r="A26" s="43" t="s">
        <v>548</v>
      </c>
      <c r="B26" s="44" t="s">
        <v>43</v>
      </c>
      <c r="C26" s="45" t="s">
        <v>43</v>
      </c>
      <c r="D26" s="45" t="s">
        <v>1708</v>
      </c>
      <c r="E26" s="45" t="s">
        <v>43</v>
      </c>
      <c r="F26" s="45" t="s">
        <v>43</v>
      </c>
      <c r="G26" s="46" t="s">
        <v>1709</v>
      </c>
      <c r="I26" s="47" t="s">
        <v>43</v>
      </c>
    </row>
    <row r="27" ht="15.75" customHeight="1">
      <c r="A27" s="38" t="s">
        <v>607</v>
      </c>
      <c r="B27" s="39" t="s">
        <v>121</v>
      </c>
      <c r="C27" s="55" t="s">
        <v>121</v>
      </c>
      <c r="D27" s="55" t="s">
        <v>1710</v>
      </c>
      <c r="E27" s="55" t="s">
        <v>1628</v>
      </c>
      <c r="F27" s="55" t="s">
        <v>1628</v>
      </c>
      <c r="G27" s="41" t="s">
        <v>1711</v>
      </c>
      <c r="I27" s="49" t="s">
        <v>121</v>
      </c>
    </row>
    <row r="28" ht="15.75" customHeight="1">
      <c r="A28" s="43" t="s">
        <v>620</v>
      </c>
      <c r="B28" s="44" t="s">
        <v>122</v>
      </c>
      <c r="C28" s="45" t="s">
        <v>122</v>
      </c>
      <c r="D28" s="45" t="s">
        <v>1712</v>
      </c>
      <c r="E28" s="45" t="s">
        <v>122</v>
      </c>
      <c r="F28" s="45" t="s">
        <v>122</v>
      </c>
      <c r="G28" s="46" t="s">
        <v>1713</v>
      </c>
      <c r="I28" s="47" t="s">
        <v>122</v>
      </c>
    </row>
    <row r="29" ht="15.75" customHeight="1">
      <c r="A29" s="38" t="s">
        <v>514</v>
      </c>
      <c r="B29" s="39" t="s">
        <v>46</v>
      </c>
      <c r="C29" s="55" t="s">
        <v>46</v>
      </c>
      <c r="D29" s="55" t="s">
        <v>1714</v>
      </c>
      <c r="E29" s="55" t="s">
        <v>46</v>
      </c>
      <c r="F29" s="55" t="s">
        <v>46</v>
      </c>
      <c r="G29" s="41" t="s">
        <v>1715</v>
      </c>
      <c r="I29" s="49" t="s">
        <v>46</v>
      </c>
    </row>
    <row r="30" ht="15.75" customHeight="1">
      <c r="A30" s="43" t="s">
        <v>766</v>
      </c>
      <c r="B30" s="44" t="s">
        <v>322</v>
      </c>
      <c r="C30" s="45" t="s">
        <v>322</v>
      </c>
      <c r="D30" s="45" t="s">
        <v>1716</v>
      </c>
      <c r="E30" s="45" t="s">
        <v>322</v>
      </c>
      <c r="F30" s="45" t="s">
        <v>322</v>
      </c>
      <c r="G30" s="46" t="s">
        <v>1717</v>
      </c>
      <c r="I30" s="47" t="s">
        <v>322</v>
      </c>
    </row>
    <row r="31" ht="15.75" customHeight="1">
      <c r="A31" s="38" t="s">
        <v>1718</v>
      </c>
      <c r="B31" s="39" t="s">
        <v>1719</v>
      </c>
      <c r="C31" s="55" t="s">
        <v>1719</v>
      </c>
      <c r="D31" s="55" t="s">
        <v>1720</v>
      </c>
      <c r="E31" s="55" t="s">
        <v>1719</v>
      </c>
      <c r="F31" s="55" t="s">
        <v>1719</v>
      </c>
      <c r="G31" s="41" t="s">
        <v>1721</v>
      </c>
      <c r="I31" s="49" t="s">
        <v>1719</v>
      </c>
    </row>
    <row r="32" ht="15.75" customHeight="1">
      <c r="A32" s="43" t="s">
        <v>558</v>
      </c>
      <c r="B32" s="44" t="s">
        <v>60</v>
      </c>
      <c r="C32" s="54" t="s">
        <v>60</v>
      </c>
      <c r="D32" s="54" t="s">
        <v>1722</v>
      </c>
      <c r="E32" s="54" t="s">
        <v>60</v>
      </c>
      <c r="F32" s="54" t="s">
        <v>60</v>
      </c>
      <c r="G32" s="46" t="s">
        <v>1723</v>
      </c>
      <c r="I32" s="47" t="s">
        <v>60</v>
      </c>
    </row>
    <row r="33" ht="15.75" customHeight="1">
      <c r="A33" s="38" t="s">
        <v>578</v>
      </c>
      <c r="B33" s="39" t="s">
        <v>88</v>
      </c>
      <c r="C33" s="40" t="s">
        <v>88</v>
      </c>
      <c r="D33" s="40" t="s">
        <v>1724</v>
      </c>
      <c r="E33" s="40" t="s">
        <v>88</v>
      </c>
      <c r="F33" s="40" t="s">
        <v>88</v>
      </c>
      <c r="G33" s="41" t="s">
        <v>1725</v>
      </c>
      <c r="I33" s="49" t="s">
        <v>88</v>
      </c>
    </row>
    <row r="34" ht="15.75" customHeight="1">
      <c r="A34" s="43" t="s">
        <v>1726</v>
      </c>
      <c r="B34" s="44" t="s">
        <v>1727</v>
      </c>
      <c r="C34" s="54" t="s">
        <v>1727</v>
      </c>
      <c r="D34" s="54" t="s">
        <v>1728</v>
      </c>
      <c r="E34" s="54" t="s">
        <v>1727</v>
      </c>
      <c r="F34" s="54" t="s">
        <v>1727</v>
      </c>
      <c r="G34" s="46" t="s">
        <v>1729</v>
      </c>
      <c r="I34" s="47" t="s">
        <v>1727</v>
      </c>
    </row>
    <row r="35" ht="15.75" customHeight="1">
      <c r="A35" s="38" t="s">
        <v>1730</v>
      </c>
      <c r="B35" s="39" t="s">
        <v>1731</v>
      </c>
      <c r="C35" s="40" t="s">
        <v>1731</v>
      </c>
      <c r="D35" s="40" t="s">
        <v>1732</v>
      </c>
      <c r="E35" s="40" t="s">
        <v>1731</v>
      </c>
      <c r="F35" s="40" t="s">
        <v>1731</v>
      </c>
      <c r="G35" s="41" t="s">
        <v>1733</v>
      </c>
      <c r="I35" s="49" t="s">
        <v>1731</v>
      </c>
    </row>
    <row r="36" ht="15.75" customHeight="1">
      <c r="A36" s="43" t="s">
        <v>580</v>
      </c>
      <c r="B36" s="44" t="s">
        <v>79</v>
      </c>
      <c r="C36" s="45" t="s">
        <v>79</v>
      </c>
      <c r="D36" s="45" t="s">
        <v>1734</v>
      </c>
      <c r="E36" s="45" t="s">
        <v>79</v>
      </c>
      <c r="F36" s="45" t="s">
        <v>79</v>
      </c>
      <c r="G36" s="46" t="s">
        <v>1735</v>
      </c>
      <c r="I36" s="47" t="s">
        <v>79</v>
      </c>
    </row>
    <row r="37" ht="15.75" customHeight="1">
      <c r="A37" s="38" t="s">
        <v>716</v>
      </c>
      <c r="B37" s="39" t="s">
        <v>259</v>
      </c>
      <c r="C37" s="40" t="s">
        <v>259</v>
      </c>
      <c r="D37" s="40" t="s">
        <v>1736</v>
      </c>
      <c r="E37" s="40" t="s">
        <v>259</v>
      </c>
      <c r="F37" s="40" t="s">
        <v>259</v>
      </c>
      <c r="G37" s="41" t="s">
        <v>1737</v>
      </c>
      <c r="I37" s="49" t="s">
        <v>259</v>
      </c>
    </row>
    <row r="38" ht="15.75" customHeight="1">
      <c r="A38" s="43" t="s">
        <v>543</v>
      </c>
      <c r="B38" s="44" t="s">
        <v>72</v>
      </c>
      <c r="C38" s="45" t="s">
        <v>72</v>
      </c>
      <c r="D38" s="45" t="s">
        <v>1738</v>
      </c>
      <c r="E38" s="45" t="s">
        <v>72</v>
      </c>
      <c r="F38" s="45" t="s">
        <v>72</v>
      </c>
      <c r="G38" s="46" t="s">
        <v>1739</v>
      </c>
      <c r="I38" s="47" t="s">
        <v>72</v>
      </c>
    </row>
    <row r="39" ht="15.75" customHeight="1">
      <c r="A39" s="38" t="s">
        <v>623</v>
      </c>
      <c r="B39" s="39" t="s">
        <v>108</v>
      </c>
      <c r="C39" s="40" t="s">
        <v>108</v>
      </c>
      <c r="D39" s="40" t="s">
        <v>1740</v>
      </c>
      <c r="E39" s="40" t="s">
        <v>108</v>
      </c>
      <c r="F39" s="40" t="s">
        <v>108</v>
      </c>
      <c r="G39" s="41" t="s">
        <v>1741</v>
      </c>
      <c r="I39" s="49" t="s">
        <v>108</v>
      </c>
    </row>
    <row r="40" ht="15.75" customHeight="1">
      <c r="A40" s="43" t="s">
        <v>1742</v>
      </c>
      <c r="B40" s="44" t="s">
        <v>1743</v>
      </c>
      <c r="C40" s="45" t="s">
        <v>1743</v>
      </c>
      <c r="D40" s="45" t="s">
        <v>1744</v>
      </c>
      <c r="E40" s="45" t="s">
        <v>1743</v>
      </c>
      <c r="F40" s="45" t="s">
        <v>1743</v>
      </c>
      <c r="G40" s="46" t="s">
        <v>1745</v>
      </c>
      <c r="I40" s="47" t="s">
        <v>1743</v>
      </c>
    </row>
    <row r="41" ht="15.75" customHeight="1">
      <c r="A41" s="38" t="s">
        <v>496</v>
      </c>
      <c r="B41" s="39" t="s">
        <v>26</v>
      </c>
      <c r="C41" s="55" t="s">
        <v>26</v>
      </c>
      <c r="D41" s="55" t="s">
        <v>1746</v>
      </c>
      <c r="E41" s="55" t="s">
        <v>26</v>
      </c>
      <c r="F41" s="55" t="s">
        <v>26</v>
      </c>
      <c r="G41" s="41" t="s">
        <v>1747</v>
      </c>
      <c r="I41" s="49" t="s">
        <v>26</v>
      </c>
    </row>
    <row r="42" ht="15.75" customHeight="1">
      <c r="A42" s="43" t="s">
        <v>1431</v>
      </c>
      <c r="B42" s="44" t="s">
        <v>329</v>
      </c>
      <c r="C42" s="45" t="s">
        <v>329</v>
      </c>
      <c r="D42" s="45" t="s">
        <v>1748</v>
      </c>
      <c r="E42" s="45" t="s">
        <v>329</v>
      </c>
      <c r="F42" s="45" t="s">
        <v>329</v>
      </c>
      <c r="G42" s="46" t="s">
        <v>1749</v>
      </c>
      <c r="I42" s="47" t="s">
        <v>329</v>
      </c>
    </row>
    <row r="43" ht="15.75" customHeight="1">
      <c r="A43" s="38" t="s">
        <v>477</v>
      </c>
      <c r="B43" s="39" t="s">
        <v>1750</v>
      </c>
      <c r="C43" s="40" t="s">
        <v>1750</v>
      </c>
      <c r="D43" s="40" t="s">
        <v>1751</v>
      </c>
      <c r="E43" s="40" t="s">
        <v>1750</v>
      </c>
      <c r="F43" s="40" t="s">
        <v>1750</v>
      </c>
      <c r="G43" s="41" t="s">
        <v>1752</v>
      </c>
      <c r="I43" s="49" t="s">
        <v>1750</v>
      </c>
    </row>
    <row r="44" ht="15.75" customHeight="1">
      <c r="A44" s="43" t="s">
        <v>861</v>
      </c>
      <c r="B44" s="44" t="s">
        <v>316</v>
      </c>
      <c r="C44" s="45" t="s">
        <v>316</v>
      </c>
      <c r="D44" s="45" t="s">
        <v>1753</v>
      </c>
      <c r="E44" s="45" t="s">
        <v>316</v>
      </c>
      <c r="F44" s="45" t="s">
        <v>316</v>
      </c>
      <c r="G44" s="46" t="s">
        <v>1754</v>
      </c>
      <c r="I44" s="47" t="s">
        <v>316</v>
      </c>
    </row>
    <row r="45" ht="15.75" customHeight="1">
      <c r="A45" s="38" t="s">
        <v>574</v>
      </c>
      <c r="B45" s="39" t="s">
        <v>573</v>
      </c>
      <c r="C45" s="40" t="s">
        <v>573</v>
      </c>
      <c r="D45" s="40" t="s">
        <v>1755</v>
      </c>
      <c r="E45" s="40" t="s">
        <v>573</v>
      </c>
      <c r="F45" s="40" t="s">
        <v>573</v>
      </c>
      <c r="G45" s="41" t="s">
        <v>1756</v>
      </c>
      <c r="I45" s="49" t="s">
        <v>573</v>
      </c>
    </row>
    <row r="46" ht="15.75" customHeight="1">
      <c r="A46" s="43" t="s">
        <v>583</v>
      </c>
      <c r="B46" s="44" t="s">
        <v>89</v>
      </c>
      <c r="C46" s="45" t="s">
        <v>89</v>
      </c>
      <c r="D46" s="45" t="s">
        <v>1757</v>
      </c>
      <c r="E46" s="45" t="s">
        <v>89</v>
      </c>
      <c r="F46" s="45" t="s">
        <v>89</v>
      </c>
      <c r="G46" s="46" t="s">
        <v>1758</v>
      </c>
      <c r="I46" s="47" t="s">
        <v>89</v>
      </c>
    </row>
    <row r="47" ht="15.75" customHeight="1">
      <c r="A47" s="38" t="s">
        <v>664</v>
      </c>
      <c r="B47" s="39" t="s">
        <v>145</v>
      </c>
      <c r="C47" s="40" t="s">
        <v>145</v>
      </c>
      <c r="D47" s="40" t="s">
        <v>1759</v>
      </c>
      <c r="E47" s="40" t="s">
        <v>145</v>
      </c>
      <c r="F47" s="40" t="s">
        <v>145</v>
      </c>
      <c r="G47" s="41" t="s">
        <v>1760</v>
      </c>
      <c r="I47" s="49" t="s">
        <v>145</v>
      </c>
    </row>
    <row r="48" ht="15.75" customHeight="1">
      <c r="A48" s="43" t="s">
        <v>638</v>
      </c>
      <c r="B48" s="44" t="s">
        <v>138</v>
      </c>
      <c r="C48" s="45" t="s">
        <v>637</v>
      </c>
      <c r="D48" s="45" t="s">
        <v>1761</v>
      </c>
      <c r="E48" s="45" t="s">
        <v>637</v>
      </c>
      <c r="F48" s="45" t="s">
        <v>637</v>
      </c>
      <c r="G48" s="46" t="s">
        <v>1762</v>
      </c>
      <c r="I48" s="47" t="s">
        <v>637</v>
      </c>
    </row>
    <row r="49" ht="15.75" customHeight="1">
      <c r="A49" s="38" t="s">
        <v>666</v>
      </c>
      <c r="B49" s="39" t="s">
        <v>197</v>
      </c>
      <c r="C49" s="40" t="s">
        <v>197</v>
      </c>
      <c r="D49" s="40" t="s">
        <v>1763</v>
      </c>
      <c r="E49" s="40" t="s">
        <v>197</v>
      </c>
      <c r="F49" s="40" t="s">
        <v>197</v>
      </c>
      <c r="G49" s="41" t="s">
        <v>1764</v>
      </c>
      <c r="I49" s="49" t="s">
        <v>197</v>
      </c>
    </row>
    <row r="50" ht="15.75" customHeight="1">
      <c r="A50" s="43" t="s">
        <v>707</v>
      </c>
      <c r="B50" s="44" t="s">
        <v>164</v>
      </c>
      <c r="C50" s="45" t="s">
        <v>164</v>
      </c>
      <c r="D50" s="45" t="s">
        <v>1765</v>
      </c>
      <c r="E50" s="45" t="s">
        <v>164</v>
      </c>
      <c r="F50" s="45" t="s">
        <v>164</v>
      </c>
      <c r="G50" s="46" t="s">
        <v>1766</v>
      </c>
      <c r="I50" s="47" t="s">
        <v>164</v>
      </c>
    </row>
    <row r="51" ht="15.75" customHeight="1">
      <c r="A51" s="38" t="s">
        <v>610</v>
      </c>
      <c r="B51" s="39" t="s">
        <v>133</v>
      </c>
      <c r="C51" s="40" t="s">
        <v>133</v>
      </c>
      <c r="D51" s="40" t="s">
        <v>1767</v>
      </c>
      <c r="E51" s="40" t="s">
        <v>133</v>
      </c>
      <c r="F51" s="40" t="s">
        <v>133</v>
      </c>
      <c r="G51" s="41" t="s">
        <v>1768</v>
      </c>
      <c r="I51" s="49" t="s">
        <v>133</v>
      </c>
    </row>
    <row r="52" ht="15.75" customHeight="1">
      <c r="A52" s="43" t="s">
        <v>675</v>
      </c>
      <c r="B52" s="44" t="s">
        <v>154</v>
      </c>
      <c r="C52" s="45" t="s">
        <v>154</v>
      </c>
      <c r="D52" s="45" t="s">
        <v>1769</v>
      </c>
      <c r="E52" s="45" t="s">
        <v>154</v>
      </c>
      <c r="F52" s="45" t="s">
        <v>154</v>
      </c>
      <c r="G52" s="46" t="s">
        <v>1770</v>
      </c>
      <c r="I52" s="47" t="s">
        <v>154</v>
      </c>
    </row>
    <row r="53" ht="15.75" customHeight="1">
      <c r="A53" s="38" t="s">
        <v>1426</v>
      </c>
      <c r="B53" s="39" t="s">
        <v>1425</v>
      </c>
      <c r="C53" s="40" t="s">
        <v>1425</v>
      </c>
      <c r="D53" s="40" t="s">
        <v>1771</v>
      </c>
      <c r="E53" s="40" t="s">
        <v>1425</v>
      </c>
      <c r="F53" s="40" t="s">
        <v>1425</v>
      </c>
      <c r="G53" s="41" t="s">
        <v>1772</v>
      </c>
      <c r="I53" s="49" t="s">
        <v>1425</v>
      </c>
    </row>
    <row r="54" ht="15.75" customHeight="1">
      <c r="A54" s="43" t="s">
        <v>647</v>
      </c>
      <c r="B54" s="44" t="s">
        <v>124</v>
      </c>
      <c r="C54" s="45" t="s">
        <v>124</v>
      </c>
      <c r="D54" s="45" t="s">
        <v>1773</v>
      </c>
      <c r="E54" s="45" t="s">
        <v>124</v>
      </c>
      <c r="F54" s="45" t="s">
        <v>124</v>
      </c>
      <c r="G54" s="46" t="s">
        <v>1774</v>
      </c>
      <c r="I54" s="47" t="s">
        <v>124</v>
      </c>
    </row>
    <row r="55" ht="15.75" customHeight="1">
      <c r="A55" s="38" t="s">
        <v>1572</v>
      </c>
      <c r="B55" s="39" t="s">
        <v>1571</v>
      </c>
      <c r="C55" s="40" t="s">
        <v>1571</v>
      </c>
      <c r="D55" s="40" t="s">
        <v>1775</v>
      </c>
      <c r="E55" s="40" t="s">
        <v>1571</v>
      </c>
      <c r="F55" s="40" t="s">
        <v>1571</v>
      </c>
      <c r="G55" s="41" t="s">
        <v>1776</v>
      </c>
      <c r="I55" s="49" t="s">
        <v>1571</v>
      </c>
    </row>
    <row r="56" ht="15.75" customHeight="1">
      <c r="A56" s="43" t="s">
        <v>1777</v>
      </c>
      <c r="B56" s="44" t="s">
        <v>115</v>
      </c>
      <c r="C56" s="45" t="s">
        <v>633</v>
      </c>
      <c r="D56" s="45" t="s">
        <v>1778</v>
      </c>
      <c r="E56" s="45" t="s">
        <v>633</v>
      </c>
      <c r="F56" s="45" t="s">
        <v>633</v>
      </c>
      <c r="G56" s="46" t="s">
        <v>1779</v>
      </c>
      <c r="I56" s="47" t="s">
        <v>633</v>
      </c>
    </row>
    <row r="57" ht="15.75" customHeight="1">
      <c r="A57" s="38" t="s">
        <v>732</v>
      </c>
      <c r="B57" s="39" t="s">
        <v>188</v>
      </c>
      <c r="C57" s="40" t="s">
        <v>188</v>
      </c>
      <c r="D57" s="40" t="s">
        <v>1780</v>
      </c>
      <c r="E57" s="40" t="s">
        <v>188</v>
      </c>
      <c r="F57" s="40" t="s">
        <v>188</v>
      </c>
      <c r="G57" s="41" t="s">
        <v>1781</v>
      </c>
      <c r="I57" s="49" t="s">
        <v>188</v>
      </c>
    </row>
    <row r="58" ht="15.75" customHeight="1">
      <c r="A58" s="43" t="s">
        <v>1430</v>
      </c>
      <c r="B58" s="44" t="s">
        <v>1429</v>
      </c>
      <c r="C58" s="45" t="s">
        <v>1429</v>
      </c>
      <c r="D58" s="45" t="s">
        <v>1782</v>
      </c>
      <c r="E58" s="45" t="s">
        <v>1429</v>
      </c>
      <c r="F58" s="45" t="s">
        <v>1429</v>
      </c>
      <c r="G58" s="46" t="s">
        <v>1783</v>
      </c>
      <c r="I58" s="47" t="s">
        <v>1429</v>
      </c>
    </row>
    <row r="59" ht="15.75" customHeight="1">
      <c r="A59" s="38" t="s">
        <v>818</v>
      </c>
      <c r="B59" s="39" t="s">
        <v>347</v>
      </c>
      <c r="C59" s="40" t="s">
        <v>347</v>
      </c>
      <c r="D59" s="40" t="s">
        <v>1784</v>
      </c>
      <c r="E59" s="40" t="s">
        <v>347</v>
      </c>
      <c r="F59" s="40" t="s">
        <v>347</v>
      </c>
      <c r="G59" s="41" t="s">
        <v>1785</v>
      </c>
      <c r="I59" s="49" t="s">
        <v>347</v>
      </c>
    </row>
    <row r="60" ht="15.75" customHeight="1">
      <c r="A60" s="43" t="s">
        <v>644</v>
      </c>
      <c r="B60" s="44" t="s">
        <v>128</v>
      </c>
      <c r="C60" s="45" t="s">
        <v>128</v>
      </c>
      <c r="D60" s="45" t="s">
        <v>1786</v>
      </c>
      <c r="E60" s="45" t="s">
        <v>128</v>
      </c>
      <c r="F60" s="45" t="s">
        <v>128</v>
      </c>
      <c r="G60" s="46" t="s">
        <v>1787</v>
      </c>
      <c r="I60" s="47" t="s">
        <v>128</v>
      </c>
    </row>
    <row r="61" ht="15.75" customHeight="1">
      <c r="A61" s="38" t="s">
        <v>810</v>
      </c>
      <c r="B61" s="39" t="s">
        <v>319</v>
      </c>
      <c r="C61" s="40" t="s">
        <v>319</v>
      </c>
      <c r="D61" s="40" t="s">
        <v>1788</v>
      </c>
      <c r="E61" s="40" t="s">
        <v>319</v>
      </c>
      <c r="F61" s="40" t="s">
        <v>319</v>
      </c>
      <c r="G61" s="41" t="s">
        <v>1789</v>
      </c>
      <c r="I61" s="49" t="s">
        <v>319</v>
      </c>
    </row>
    <row r="62" ht="15.75" customHeight="1">
      <c r="A62" s="43" t="s">
        <v>729</v>
      </c>
      <c r="B62" s="44" t="s">
        <v>258</v>
      </c>
      <c r="C62" s="45" t="s">
        <v>258</v>
      </c>
      <c r="D62" s="45" t="s">
        <v>1790</v>
      </c>
      <c r="E62" s="45" t="s">
        <v>258</v>
      </c>
      <c r="F62" s="45" t="s">
        <v>258</v>
      </c>
      <c r="G62" s="46" t="s">
        <v>1791</v>
      </c>
      <c r="I62" s="47" t="s">
        <v>258</v>
      </c>
    </row>
    <row r="63" ht="15.75" customHeight="1">
      <c r="A63" s="38" t="s">
        <v>714</v>
      </c>
      <c r="B63" s="39" t="s">
        <v>246</v>
      </c>
      <c r="C63" s="40" t="s">
        <v>246</v>
      </c>
      <c r="D63" s="40" t="s">
        <v>1792</v>
      </c>
      <c r="E63" s="40" t="s">
        <v>246</v>
      </c>
      <c r="F63" s="40" t="s">
        <v>246</v>
      </c>
      <c r="G63" s="41" t="s">
        <v>1793</v>
      </c>
      <c r="I63" s="49" t="s">
        <v>246</v>
      </c>
    </row>
    <row r="64" ht="15.75" customHeight="1">
      <c r="A64" s="43" t="s">
        <v>836</v>
      </c>
      <c r="B64" s="44" t="s">
        <v>255</v>
      </c>
      <c r="C64" s="45" t="s">
        <v>255</v>
      </c>
      <c r="D64" s="45" t="s">
        <v>1794</v>
      </c>
      <c r="E64" s="45" t="s">
        <v>255</v>
      </c>
      <c r="F64" s="45" t="s">
        <v>255</v>
      </c>
      <c r="G64" s="46" t="s">
        <v>1795</v>
      </c>
      <c r="I64" s="47" t="s">
        <v>255</v>
      </c>
    </row>
    <row r="65" ht="15.75" customHeight="1">
      <c r="A65" s="38" t="s">
        <v>658</v>
      </c>
      <c r="B65" s="39" t="s">
        <v>159</v>
      </c>
      <c r="C65" s="40" t="s">
        <v>159</v>
      </c>
      <c r="D65" s="40" t="s">
        <v>1796</v>
      </c>
      <c r="E65" s="40" t="s">
        <v>159</v>
      </c>
      <c r="F65" s="40" t="s">
        <v>159</v>
      </c>
      <c r="G65" s="48" t="s">
        <v>1797</v>
      </c>
      <c r="I65" s="49" t="s">
        <v>159</v>
      </c>
    </row>
    <row r="66" ht="15.75" customHeight="1">
      <c r="A66" s="43" t="s">
        <v>1798</v>
      </c>
      <c r="B66" s="44" t="s">
        <v>1799</v>
      </c>
      <c r="C66" s="45" t="s">
        <v>1799</v>
      </c>
      <c r="D66" s="45" t="s">
        <v>1800</v>
      </c>
      <c r="E66" s="45" t="s">
        <v>1799</v>
      </c>
      <c r="F66" s="45" t="s">
        <v>1799</v>
      </c>
      <c r="G66" s="46" t="s">
        <v>1801</v>
      </c>
      <c r="I66" s="47" t="s">
        <v>1799</v>
      </c>
    </row>
    <row r="67" ht="15.75" customHeight="1">
      <c r="A67" s="38" t="s">
        <v>770</v>
      </c>
      <c r="B67" s="39" t="s">
        <v>247</v>
      </c>
      <c r="C67" s="40" t="s">
        <v>247</v>
      </c>
      <c r="D67" s="40" t="s">
        <v>1802</v>
      </c>
      <c r="E67" s="40" t="s">
        <v>247</v>
      </c>
      <c r="F67" s="40" t="s">
        <v>247</v>
      </c>
      <c r="G67" s="41" t="s">
        <v>1803</v>
      </c>
      <c r="I67" s="49" t="s">
        <v>247</v>
      </c>
    </row>
    <row r="68" ht="15.75" customHeight="1">
      <c r="A68" s="43" t="s">
        <v>679</v>
      </c>
      <c r="B68" s="44" t="s">
        <v>151</v>
      </c>
      <c r="C68" s="45" t="s">
        <v>151</v>
      </c>
      <c r="D68" s="45" t="s">
        <v>1804</v>
      </c>
      <c r="E68" s="45" t="s">
        <v>151</v>
      </c>
      <c r="F68" s="45" t="s">
        <v>151</v>
      </c>
      <c r="G68" s="46" t="s">
        <v>1805</v>
      </c>
      <c r="I68" s="47" t="s">
        <v>151</v>
      </c>
    </row>
    <row r="69" ht="15.75" customHeight="1">
      <c r="A69" s="38" t="s">
        <v>1013</v>
      </c>
      <c r="B69" s="39" t="s">
        <v>1012</v>
      </c>
      <c r="C69" s="40" t="s">
        <v>1012</v>
      </c>
      <c r="D69" s="40" t="s">
        <v>1806</v>
      </c>
      <c r="E69" s="40" t="s">
        <v>1012</v>
      </c>
      <c r="F69" s="40" t="s">
        <v>1012</v>
      </c>
      <c r="G69" s="41" t="s">
        <v>1807</v>
      </c>
      <c r="I69" s="49" t="s">
        <v>1012</v>
      </c>
    </row>
    <row r="70" ht="15.75" customHeight="1">
      <c r="A70" s="43" t="s">
        <v>713</v>
      </c>
      <c r="B70" s="44" t="s">
        <v>223</v>
      </c>
      <c r="C70" s="45" t="s">
        <v>223</v>
      </c>
      <c r="D70" s="45" t="s">
        <v>1808</v>
      </c>
      <c r="E70" s="45" t="s">
        <v>223</v>
      </c>
      <c r="F70" s="45" t="s">
        <v>223</v>
      </c>
      <c r="G70" s="46" t="s">
        <v>1809</v>
      </c>
      <c r="I70" s="47" t="s">
        <v>223</v>
      </c>
    </row>
    <row r="71" ht="15.75" customHeight="1">
      <c r="A71" s="38" t="s">
        <v>825</v>
      </c>
      <c r="B71" s="39" t="s">
        <v>336</v>
      </c>
      <c r="C71" s="40" t="s">
        <v>336</v>
      </c>
      <c r="D71" s="40" t="s">
        <v>1810</v>
      </c>
      <c r="E71" s="40" t="s">
        <v>336</v>
      </c>
      <c r="F71" s="40" t="s">
        <v>336</v>
      </c>
      <c r="G71" s="41" t="s">
        <v>1811</v>
      </c>
      <c r="I71" s="49" t="s">
        <v>336</v>
      </c>
    </row>
    <row r="72" ht="15.75" customHeight="1">
      <c r="A72" s="43" t="s">
        <v>669</v>
      </c>
      <c r="B72" s="44" t="s">
        <v>174</v>
      </c>
      <c r="C72" s="45" t="s">
        <v>174</v>
      </c>
      <c r="D72" s="45" t="s">
        <v>1812</v>
      </c>
      <c r="E72" s="45" t="s">
        <v>174</v>
      </c>
      <c r="F72" s="45" t="s">
        <v>174</v>
      </c>
      <c r="G72" s="46" t="s">
        <v>1813</v>
      </c>
      <c r="I72" s="47" t="s">
        <v>174</v>
      </c>
    </row>
    <row r="73" ht="15.75" customHeight="1">
      <c r="A73" s="38" t="s">
        <v>631</v>
      </c>
      <c r="B73" s="39" t="s">
        <v>168</v>
      </c>
      <c r="C73" s="55" t="s">
        <v>168</v>
      </c>
      <c r="D73" s="55" t="s">
        <v>1814</v>
      </c>
      <c r="E73" s="55" t="s">
        <v>168</v>
      </c>
      <c r="F73" s="55" t="s">
        <v>168</v>
      </c>
      <c r="G73" s="41" t="s">
        <v>1815</v>
      </c>
      <c r="I73" s="49" t="s">
        <v>168</v>
      </c>
    </row>
    <row r="74" ht="15.75" customHeight="1">
      <c r="A74" s="43" t="s">
        <v>1504</v>
      </c>
      <c r="B74" s="44" t="s">
        <v>417</v>
      </c>
      <c r="C74" s="45" t="s">
        <v>417</v>
      </c>
      <c r="D74" s="45" t="s">
        <v>1816</v>
      </c>
      <c r="E74" s="45" t="s">
        <v>417</v>
      </c>
      <c r="F74" s="45" t="s">
        <v>417</v>
      </c>
      <c r="G74" s="46" t="s">
        <v>1817</v>
      </c>
      <c r="I74" s="47" t="s">
        <v>417</v>
      </c>
    </row>
    <row r="75" ht="15.75" customHeight="1">
      <c r="A75" s="38" t="s">
        <v>654</v>
      </c>
      <c r="B75" s="39" t="s">
        <v>143</v>
      </c>
      <c r="C75" s="40" t="s">
        <v>143</v>
      </c>
      <c r="D75" s="40" t="s">
        <v>1818</v>
      </c>
      <c r="E75" s="40" t="s">
        <v>143</v>
      </c>
      <c r="F75" s="40" t="s">
        <v>143</v>
      </c>
      <c r="G75" s="41" t="s">
        <v>1819</v>
      </c>
      <c r="I75" s="49" t="s">
        <v>143</v>
      </c>
    </row>
    <row r="76" ht="15.75" customHeight="1">
      <c r="A76" s="43" t="s">
        <v>671</v>
      </c>
      <c r="B76" s="44" t="s">
        <v>212</v>
      </c>
      <c r="C76" s="45" t="s">
        <v>212</v>
      </c>
      <c r="D76" s="45" t="s">
        <v>1820</v>
      </c>
      <c r="E76" s="45" t="s">
        <v>212</v>
      </c>
      <c r="F76" s="45" t="s">
        <v>212</v>
      </c>
      <c r="G76" s="46" t="s">
        <v>1821</v>
      </c>
      <c r="I76" s="47" t="s">
        <v>212</v>
      </c>
    </row>
    <row r="77" ht="15.75" customHeight="1">
      <c r="A77" s="38" t="s">
        <v>784</v>
      </c>
      <c r="B77" s="39" t="s">
        <v>217</v>
      </c>
      <c r="C77" s="40" t="s">
        <v>217</v>
      </c>
      <c r="D77" s="40" t="s">
        <v>1822</v>
      </c>
      <c r="E77" s="40" t="s">
        <v>217</v>
      </c>
      <c r="F77" s="40" t="s">
        <v>217</v>
      </c>
      <c r="G77" s="41" t="s">
        <v>1823</v>
      </c>
      <c r="I77" s="49" t="s">
        <v>217</v>
      </c>
    </row>
    <row r="78" ht="15.75" customHeight="1">
      <c r="A78" s="43" t="s">
        <v>677</v>
      </c>
      <c r="B78" s="44" t="s">
        <v>148</v>
      </c>
      <c r="C78" s="54" t="s">
        <v>148</v>
      </c>
      <c r="D78" s="54" t="s">
        <v>1824</v>
      </c>
      <c r="E78" s="54" t="s">
        <v>148</v>
      </c>
      <c r="F78" s="54" t="s">
        <v>148</v>
      </c>
      <c r="G78" s="46" t="s">
        <v>1825</v>
      </c>
      <c r="I78" s="47" t="s">
        <v>148</v>
      </c>
    </row>
    <row r="79" ht="15.75" customHeight="1">
      <c r="A79" s="38" t="s">
        <v>768</v>
      </c>
      <c r="B79" s="39" t="s">
        <v>450</v>
      </c>
      <c r="C79" s="40" t="s">
        <v>450</v>
      </c>
      <c r="D79" s="40" t="s">
        <v>1826</v>
      </c>
      <c r="E79" s="40" t="s">
        <v>450</v>
      </c>
      <c r="F79" s="40" t="s">
        <v>450</v>
      </c>
      <c r="G79" s="41" t="s">
        <v>1827</v>
      </c>
      <c r="I79" s="49" t="s">
        <v>450</v>
      </c>
    </row>
    <row r="80" ht="15.75" customHeight="1">
      <c r="A80" s="43" t="s">
        <v>660</v>
      </c>
      <c r="B80" s="44" t="s">
        <v>167</v>
      </c>
      <c r="C80" s="45" t="s">
        <v>167</v>
      </c>
      <c r="D80" s="45" t="s">
        <v>1828</v>
      </c>
      <c r="E80" s="45" t="s">
        <v>167</v>
      </c>
      <c r="F80" s="45" t="s">
        <v>167</v>
      </c>
      <c r="G80" s="46" t="s">
        <v>1829</v>
      </c>
      <c r="I80" s="47" t="s">
        <v>167</v>
      </c>
    </row>
    <row r="81" ht="15.75" customHeight="1">
      <c r="A81" s="38" t="s">
        <v>603</v>
      </c>
      <c r="B81" s="39" t="s">
        <v>94</v>
      </c>
      <c r="C81" s="55" t="s">
        <v>94</v>
      </c>
      <c r="D81" s="55" t="s">
        <v>1830</v>
      </c>
      <c r="E81" s="55" t="s">
        <v>94</v>
      </c>
      <c r="F81" s="55" t="s">
        <v>94</v>
      </c>
      <c r="G81" s="41" t="s">
        <v>1831</v>
      </c>
      <c r="I81" s="49" t="s">
        <v>94</v>
      </c>
    </row>
    <row r="82" ht="15.75" customHeight="1">
      <c r="A82" s="43" t="s">
        <v>774</v>
      </c>
      <c r="B82" s="44" t="s">
        <v>248</v>
      </c>
      <c r="C82" s="45" t="s">
        <v>248</v>
      </c>
      <c r="D82" s="45" t="s">
        <v>1832</v>
      </c>
      <c r="E82" s="45" t="s">
        <v>248</v>
      </c>
      <c r="F82" s="45" t="s">
        <v>248</v>
      </c>
      <c r="G82" s="46" t="s">
        <v>1833</v>
      </c>
      <c r="I82" s="47" t="s">
        <v>248</v>
      </c>
    </row>
    <row r="83" ht="15.75" customHeight="1">
      <c r="A83" s="38" t="s">
        <v>873</v>
      </c>
      <c r="B83" s="39" t="s">
        <v>296</v>
      </c>
      <c r="C83" s="40" t="s">
        <v>296</v>
      </c>
      <c r="D83" s="40" t="s">
        <v>1834</v>
      </c>
      <c r="E83" s="40" t="s">
        <v>296</v>
      </c>
      <c r="F83" s="40" t="s">
        <v>296</v>
      </c>
      <c r="G83" s="41" t="s">
        <v>1835</v>
      </c>
      <c r="I83" s="49" t="s">
        <v>296</v>
      </c>
    </row>
    <row r="84" ht="15.75" customHeight="1">
      <c r="A84" s="43" t="s">
        <v>606</v>
      </c>
      <c r="B84" s="44" t="s">
        <v>96</v>
      </c>
      <c r="C84" s="45" t="s">
        <v>96</v>
      </c>
      <c r="D84" s="45" t="s">
        <v>1836</v>
      </c>
      <c r="E84" s="45" t="s">
        <v>96</v>
      </c>
      <c r="F84" s="45" t="s">
        <v>96</v>
      </c>
      <c r="G84" s="46" t="s">
        <v>1837</v>
      </c>
      <c r="I84" s="47" t="s">
        <v>96</v>
      </c>
    </row>
    <row r="85" ht="15.75" customHeight="1">
      <c r="A85" s="38" t="s">
        <v>653</v>
      </c>
      <c r="B85" s="39" t="s">
        <v>171</v>
      </c>
      <c r="C85" s="40" t="s">
        <v>171</v>
      </c>
      <c r="D85" s="40" t="s">
        <v>1838</v>
      </c>
      <c r="E85" s="40" t="s">
        <v>171</v>
      </c>
      <c r="F85" s="40" t="s">
        <v>171</v>
      </c>
      <c r="G85" s="41" t="s">
        <v>1839</v>
      </c>
      <c r="I85" s="49" t="s">
        <v>171</v>
      </c>
    </row>
    <row r="86" ht="15.75" customHeight="1">
      <c r="A86" s="43" t="s">
        <v>680</v>
      </c>
      <c r="B86" s="44" t="s">
        <v>155</v>
      </c>
      <c r="C86" s="45" t="s">
        <v>155</v>
      </c>
      <c r="D86" s="45" t="s">
        <v>1840</v>
      </c>
      <c r="E86" s="45" t="s">
        <v>155</v>
      </c>
      <c r="F86" s="45" t="s">
        <v>155</v>
      </c>
      <c r="G86" s="46" t="s">
        <v>1841</v>
      </c>
      <c r="I86" s="47" t="s">
        <v>155</v>
      </c>
    </row>
    <row r="87" ht="15.75" customHeight="1">
      <c r="A87" s="38" t="s">
        <v>1842</v>
      </c>
      <c r="B87" s="39" t="s">
        <v>1843</v>
      </c>
      <c r="C87" s="55" t="s">
        <v>1843</v>
      </c>
      <c r="D87" s="55" t="s">
        <v>1844</v>
      </c>
      <c r="E87" s="55" t="s">
        <v>1843</v>
      </c>
      <c r="F87" s="55" t="s">
        <v>1843</v>
      </c>
      <c r="G87" s="41" t="s">
        <v>1845</v>
      </c>
      <c r="I87" s="49" t="s">
        <v>1843</v>
      </c>
    </row>
    <row r="88" ht="15.75" customHeight="1">
      <c r="A88" s="43" t="s">
        <v>776</v>
      </c>
      <c r="B88" s="44" t="s">
        <v>275</v>
      </c>
      <c r="C88" s="45" t="s">
        <v>275</v>
      </c>
      <c r="D88" s="45" t="s">
        <v>1846</v>
      </c>
      <c r="E88" s="45" t="s">
        <v>275</v>
      </c>
      <c r="F88" s="45" t="s">
        <v>275</v>
      </c>
      <c r="G88" s="46" t="s">
        <v>1847</v>
      </c>
      <c r="I88" s="47" t="s">
        <v>275</v>
      </c>
    </row>
    <row r="89" ht="15.75" customHeight="1">
      <c r="A89" s="38" t="s">
        <v>1848</v>
      </c>
      <c r="B89" s="39" t="s">
        <v>1849</v>
      </c>
      <c r="C89" s="40" t="s">
        <v>1849</v>
      </c>
      <c r="D89" s="40" t="s">
        <v>1850</v>
      </c>
      <c r="E89" s="40" t="s">
        <v>1849</v>
      </c>
      <c r="F89" s="40" t="s">
        <v>1849</v>
      </c>
      <c r="G89" s="41" t="s">
        <v>1851</v>
      </c>
      <c r="I89" s="49" t="s">
        <v>1849</v>
      </c>
    </row>
    <row r="90" ht="15.75" customHeight="1">
      <c r="A90" s="43" t="s">
        <v>587</v>
      </c>
      <c r="B90" s="44" t="s">
        <v>84</v>
      </c>
      <c r="C90" s="45" t="s">
        <v>84</v>
      </c>
      <c r="D90" s="45" t="s">
        <v>1852</v>
      </c>
      <c r="E90" s="45" t="s">
        <v>84</v>
      </c>
      <c r="F90" s="45" t="s">
        <v>84</v>
      </c>
      <c r="G90" s="46" t="s">
        <v>1853</v>
      </c>
      <c r="I90" s="47" t="s">
        <v>84</v>
      </c>
    </row>
    <row r="91" ht="15.75" customHeight="1">
      <c r="A91" s="38" t="s">
        <v>788</v>
      </c>
      <c r="B91" s="39" t="s">
        <v>269</v>
      </c>
      <c r="C91" s="40" t="s">
        <v>269</v>
      </c>
      <c r="D91" s="40" t="s">
        <v>1854</v>
      </c>
      <c r="E91" s="40" t="s">
        <v>269</v>
      </c>
      <c r="F91" s="40" t="s">
        <v>269</v>
      </c>
      <c r="G91" s="41" t="s">
        <v>1855</v>
      </c>
      <c r="I91" s="49" t="s">
        <v>269</v>
      </c>
    </row>
    <row r="92" ht="15.75" customHeight="1">
      <c r="A92" s="43" t="s">
        <v>1856</v>
      </c>
      <c r="B92" s="44" t="s">
        <v>1857</v>
      </c>
      <c r="C92" s="54" t="s">
        <v>1857</v>
      </c>
      <c r="D92" s="54" t="s">
        <v>1858</v>
      </c>
      <c r="E92" s="54" t="s">
        <v>1857</v>
      </c>
      <c r="F92" s="54" t="s">
        <v>1857</v>
      </c>
      <c r="G92" s="46" t="s">
        <v>1859</v>
      </c>
      <c r="I92" s="47" t="s">
        <v>1857</v>
      </c>
    </row>
    <row r="93" ht="15.75" customHeight="1">
      <c r="A93" s="38" t="s">
        <v>640</v>
      </c>
      <c r="B93" s="39" t="s">
        <v>146</v>
      </c>
      <c r="C93" s="40" t="s">
        <v>639</v>
      </c>
      <c r="D93" s="40" t="s">
        <v>1860</v>
      </c>
      <c r="E93" s="40" t="s">
        <v>639</v>
      </c>
      <c r="F93" s="40" t="s">
        <v>639</v>
      </c>
      <c r="G93" s="41" t="s">
        <v>1861</v>
      </c>
      <c r="I93" s="49" t="s">
        <v>639</v>
      </c>
    </row>
    <row r="94" ht="15.75" customHeight="1">
      <c r="A94" s="43" t="s">
        <v>908</v>
      </c>
      <c r="B94" s="44" t="s">
        <v>383</v>
      </c>
      <c r="C94" s="45" t="s">
        <v>383</v>
      </c>
      <c r="D94" s="45" t="s">
        <v>1862</v>
      </c>
      <c r="E94" s="45" t="s">
        <v>383</v>
      </c>
      <c r="F94" s="45" t="s">
        <v>383</v>
      </c>
      <c r="G94" s="46" t="s">
        <v>1863</v>
      </c>
      <c r="I94" s="47" t="s">
        <v>383</v>
      </c>
    </row>
    <row r="95" ht="15.75" customHeight="1">
      <c r="A95" s="38" t="s">
        <v>815</v>
      </c>
      <c r="B95" s="39" t="s">
        <v>301</v>
      </c>
      <c r="C95" s="40" t="s">
        <v>301</v>
      </c>
      <c r="D95" s="40" t="s">
        <v>1864</v>
      </c>
      <c r="E95" s="40" t="s">
        <v>301</v>
      </c>
      <c r="F95" s="40" t="s">
        <v>301</v>
      </c>
      <c r="G95" s="41" t="s">
        <v>1865</v>
      </c>
      <c r="I95" s="49" t="s">
        <v>301</v>
      </c>
    </row>
    <row r="96" ht="15.75" customHeight="1">
      <c r="A96" s="56" t="s">
        <v>1128</v>
      </c>
      <c r="B96" s="44" t="s">
        <v>1127</v>
      </c>
      <c r="C96" s="45" t="s">
        <v>1127</v>
      </c>
      <c r="D96" s="45" t="s">
        <v>1866</v>
      </c>
      <c r="E96" s="45" t="s">
        <v>1127</v>
      </c>
      <c r="F96" s="45" t="s">
        <v>1127</v>
      </c>
      <c r="G96" s="57" t="s">
        <v>1867</v>
      </c>
      <c r="I96" s="47" t="s">
        <v>1127</v>
      </c>
    </row>
    <row r="97" ht="15.75" customHeight="1">
      <c r="A97" s="38" t="s">
        <v>709</v>
      </c>
      <c r="B97" s="39" t="s">
        <v>180</v>
      </c>
      <c r="C97" s="55" t="s">
        <v>180</v>
      </c>
      <c r="D97" s="55" t="s">
        <v>1868</v>
      </c>
      <c r="E97" s="55" t="s">
        <v>180</v>
      </c>
      <c r="F97" s="55" t="s">
        <v>180</v>
      </c>
      <c r="G97" s="41" t="s">
        <v>1869</v>
      </c>
      <c r="I97" s="49" t="s">
        <v>180</v>
      </c>
    </row>
    <row r="98" ht="15.75" customHeight="1">
      <c r="A98" s="43" t="s">
        <v>1145</v>
      </c>
      <c r="B98" s="44" t="s">
        <v>1144</v>
      </c>
      <c r="C98" s="45" t="s">
        <v>1144</v>
      </c>
      <c r="D98" s="45" t="s">
        <v>1870</v>
      </c>
      <c r="E98" s="45" t="s">
        <v>1144</v>
      </c>
      <c r="F98" s="45" t="s">
        <v>1144</v>
      </c>
      <c r="G98" s="46" t="s">
        <v>1871</v>
      </c>
      <c r="I98" s="47" t="s">
        <v>1144</v>
      </c>
    </row>
    <row r="99" ht="15.75" customHeight="1">
      <c r="A99" s="38" t="s">
        <v>689</v>
      </c>
      <c r="B99" s="39" t="s">
        <v>158</v>
      </c>
      <c r="C99" s="40" t="s">
        <v>158</v>
      </c>
      <c r="D99" s="40" t="s">
        <v>1872</v>
      </c>
      <c r="E99" s="40" t="s">
        <v>158</v>
      </c>
      <c r="F99" s="40" t="s">
        <v>158</v>
      </c>
      <c r="G99" s="41" t="s">
        <v>1873</v>
      </c>
      <c r="I99" s="49" t="s">
        <v>158</v>
      </c>
    </row>
    <row r="100" ht="15.75" customHeight="1">
      <c r="A100" s="43" t="s">
        <v>854</v>
      </c>
      <c r="B100" s="44" t="s">
        <v>284</v>
      </c>
      <c r="C100" s="54" t="s">
        <v>284</v>
      </c>
      <c r="D100" s="54" t="s">
        <v>1874</v>
      </c>
      <c r="E100" s="54" t="s">
        <v>284</v>
      </c>
      <c r="F100" s="54" t="s">
        <v>284</v>
      </c>
      <c r="G100" s="46" t="s">
        <v>1875</v>
      </c>
      <c r="I100" s="47" t="s">
        <v>284</v>
      </c>
    </row>
    <row r="101" ht="15.75" customHeight="1">
      <c r="A101" s="38" t="s">
        <v>652</v>
      </c>
      <c r="B101" s="39" t="s">
        <v>139</v>
      </c>
      <c r="C101" s="40" t="s">
        <v>139</v>
      </c>
      <c r="D101" s="40" t="s">
        <v>1876</v>
      </c>
      <c r="E101" s="40" t="s">
        <v>139</v>
      </c>
      <c r="F101" s="40" t="s">
        <v>139</v>
      </c>
      <c r="G101" s="41" t="s">
        <v>1877</v>
      </c>
      <c r="I101" s="49" t="s">
        <v>139</v>
      </c>
    </row>
    <row r="102" ht="15.75" customHeight="1">
      <c r="A102" s="43" t="s">
        <v>1878</v>
      </c>
      <c r="B102" s="44" t="s">
        <v>1879</v>
      </c>
      <c r="C102" s="54" t="s">
        <v>1879</v>
      </c>
      <c r="D102" s="54" t="s">
        <v>1880</v>
      </c>
      <c r="E102" s="54" t="s">
        <v>1879</v>
      </c>
      <c r="F102" s="54" t="s">
        <v>1879</v>
      </c>
      <c r="G102" s="46" t="s">
        <v>1881</v>
      </c>
      <c r="I102" s="47" t="s">
        <v>1879</v>
      </c>
    </row>
    <row r="103" ht="15.75" customHeight="1">
      <c r="A103" s="38" t="s">
        <v>1512</v>
      </c>
      <c r="B103" s="39" t="s">
        <v>1511</v>
      </c>
      <c r="C103" s="40" t="s">
        <v>1511</v>
      </c>
      <c r="D103" s="40" t="s">
        <v>1882</v>
      </c>
      <c r="E103" s="40" t="s">
        <v>1511</v>
      </c>
      <c r="F103" s="40" t="s">
        <v>1511</v>
      </c>
      <c r="G103" s="41" t="s">
        <v>1883</v>
      </c>
      <c r="I103" s="49" t="s">
        <v>1511</v>
      </c>
    </row>
    <row r="104" ht="15.75" customHeight="1">
      <c r="A104" s="43" t="s">
        <v>822</v>
      </c>
      <c r="B104" s="44" t="s">
        <v>231</v>
      </c>
      <c r="C104" s="45" t="s">
        <v>231</v>
      </c>
      <c r="D104" s="45" t="s">
        <v>1884</v>
      </c>
      <c r="E104" s="45" t="s">
        <v>231</v>
      </c>
      <c r="F104" s="45" t="s">
        <v>231</v>
      </c>
      <c r="G104" s="46" t="s">
        <v>1885</v>
      </c>
      <c r="I104" s="47" t="s">
        <v>231</v>
      </c>
    </row>
    <row r="105" ht="15.75" customHeight="1">
      <c r="A105" s="38" t="s">
        <v>722</v>
      </c>
      <c r="B105" s="39" t="s">
        <v>1886</v>
      </c>
      <c r="C105" s="55" t="s">
        <v>207</v>
      </c>
      <c r="D105" s="55" t="s">
        <v>1887</v>
      </c>
      <c r="E105" s="55" t="s">
        <v>207</v>
      </c>
      <c r="F105" s="40" t="s">
        <v>207</v>
      </c>
      <c r="G105" s="41" t="s">
        <v>1888</v>
      </c>
      <c r="I105" s="49" t="s">
        <v>207</v>
      </c>
    </row>
    <row r="106" ht="15.75" customHeight="1">
      <c r="A106" s="43" t="s">
        <v>1889</v>
      </c>
      <c r="B106" s="44" t="s">
        <v>1890</v>
      </c>
      <c r="C106" s="54" t="s">
        <v>1890</v>
      </c>
      <c r="D106" s="54" t="s">
        <v>1891</v>
      </c>
      <c r="E106" s="54" t="s">
        <v>1890</v>
      </c>
      <c r="F106" s="54" t="s">
        <v>1890</v>
      </c>
      <c r="G106" s="46" t="s">
        <v>1892</v>
      </c>
      <c r="I106" s="47" t="s">
        <v>1890</v>
      </c>
    </row>
    <row r="107" ht="15.75" customHeight="1">
      <c r="A107" s="38" t="s">
        <v>735</v>
      </c>
      <c r="B107" s="39" t="s">
        <v>222</v>
      </c>
      <c r="C107" s="40" t="s">
        <v>222</v>
      </c>
      <c r="D107" s="40" t="s">
        <v>1893</v>
      </c>
      <c r="E107" s="40" t="s">
        <v>222</v>
      </c>
      <c r="F107" s="40" t="s">
        <v>222</v>
      </c>
      <c r="G107" s="41" t="s">
        <v>1894</v>
      </c>
      <c r="I107" s="49" t="s">
        <v>222</v>
      </c>
    </row>
    <row r="108" ht="15.75" customHeight="1">
      <c r="A108" s="43" t="s">
        <v>648</v>
      </c>
      <c r="B108" s="44" t="s">
        <v>190</v>
      </c>
      <c r="C108" s="45" t="s">
        <v>190</v>
      </c>
      <c r="D108" s="45" t="s">
        <v>1895</v>
      </c>
      <c r="E108" s="45" t="s">
        <v>190</v>
      </c>
      <c r="F108" s="45" t="s">
        <v>190</v>
      </c>
      <c r="G108" s="46" t="s">
        <v>1896</v>
      </c>
      <c r="I108" s="47" t="s">
        <v>190</v>
      </c>
    </row>
    <row r="109" ht="15.75" customHeight="1">
      <c r="A109" s="50" t="s">
        <v>628</v>
      </c>
      <c r="B109" s="51" t="s">
        <v>627</v>
      </c>
      <c r="C109" s="52" t="s">
        <v>627</v>
      </c>
      <c r="D109" s="52" t="s">
        <v>1897</v>
      </c>
      <c r="E109" s="52" t="s">
        <v>627</v>
      </c>
      <c r="F109" s="52" t="s">
        <v>144</v>
      </c>
      <c r="G109" s="48" t="s">
        <v>1898</v>
      </c>
      <c r="I109" s="53" t="s">
        <v>144</v>
      </c>
    </row>
    <row r="110" ht="15.75" customHeight="1">
      <c r="A110" s="43" t="s">
        <v>661</v>
      </c>
      <c r="B110" s="44" t="s">
        <v>176</v>
      </c>
      <c r="C110" s="54" t="s">
        <v>176</v>
      </c>
      <c r="D110" s="54" t="s">
        <v>1899</v>
      </c>
      <c r="E110" s="54" t="s">
        <v>176</v>
      </c>
      <c r="F110" s="54" t="s">
        <v>176</v>
      </c>
      <c r="G110" s="46" t="s">
        <v>1900</v>
      </c>
      <c r="I110" s="47" t="s">
        <v>176</v>
      </c>
    </row>
    <row r="111" ht="15.75" customHeight="1">
      <c r="A111" s="38" t="s">
        <v>676</v>
      </c>
      <c r="B111" s="39" t="s">
        <v>142</v>
      </c>
      <c r="C111" s="40" t="s">
        <v>142</v>
      </c>
      <c r="D111" s="40" t="s">
        <v>1901</v>
      </c>
      <c r="E111" s="40" t="s">
        <v>142</v>
      </c>
      <c r="F111" s="40" t="s">
        <v>142</v>
      </c>
      <c r="G111" s="48" t="s">
        <v>1902</v>
      </c>
      <c r="I111" s="49" t="s">
        <v>142</v>
      </c>
    </row>
    <row r="112" ht="15.75" customHeight="1">
      <c r="A112" s="43" t="s">
        <v>736</v>
      </c>
      <c r="B112" s="44" t="s">
        <v>220</v>
      </c>
      <c r="C112" s="45" t="s">
        <v>220</v>
      </c>
      <c r="D112" s="45" t="s">
        <v>1903</v>
      </c>
      <c r="E112" s="45" t="s">
        <v>220</v>
      </c>
      <c r="F112" s="45" t="s">
        <v>220</v>
      </c>
      <c r="G112" s="46" t="s">
        <v>1904</v>
      </c>
      <c r="I112" s="47" t="s">
        <v>220</v>
      </c>
    </row>
    <row r="113" ht="15.75" customHeight="1">
      <c r="A113" s="38" t="s">
        <v>499</v>
      </c>
      <c r="B113" s="39" t="s">
        <v>1905</v>
      </c>
      <c r="C113" s="55" t="s">
        <v>1905</v>
      </c>
      <c r="D113" s="55" t="s">
        <v>1906</v>
      </c>
      <c r="E113" s="55" t="s">
        <v>1907</v>
      </c>
      <c r="F113" s="55" t="s">
        <v>1907</v>
      </c>
      <c r="G113" s="41" t="s">
        <v>1908</v>
      </c>
      <c r="I113" s="49" t="s">
        <v>1905</v>
      </c>
    </row>
    <row r="114" ht="15.75" customHeight="1">
      <c r="A114" s="43" t="s">
        <v>590</v>
      </c>
      <c r="B114" s="44" t="s">
        <v>74</v>
      </c>
      <c r="C114" s="54" t="s">
        <v>74</v>
      </c>
      <c r="D114" s="54" t="s">
        <v>1909</v>
      </c>
      <c r="E114" s="54" t="s">
        <v>74</v>
      </c>
      <c r="F114" s="54" t="s">
        <v>1624</v>
      </c>
      <c r="G114" s="46" t="s">
        <v>1910</v>
      </c>
      <c r="I114" s="47" t="s">
        <v>74</v>
      </c>
    </row>
    <row r="115" ht="15.75" customHeight="1">
      <c r="A115" s="38" t="s">
        <v>875</v>
      </c>
      <c r="B115" s="39" t="s">
        <v>331</v>
      </c>
      <c r="C115" s="40" t="s">
        <v>331</v>
      </c>
      <c r="D115" s="40" t="s">
        <v>1911</v>
      </c>
      <c r="E115" s="40" t="s">
        <v>331</v>
      </c>
      <c r="F115" s="40" t="s">
        <v>331</v>
      </c>
      <c r="G115" s="41" t="s">
        <v>1912</v>
      </c>
      <c r="I115" s="49" t="s">
        <v>331</v>
      </c>
    </row>
    <row r="116" ht="15.75" customHeight="1">
      <c r="A116" s="43" t="s">
        <v>618</v>
      </c>
      <c r="B116" s="44" t="s">
        <v>116</v>
      </c>
      <c r="C116" s="45" t="s">
        <v>116</v>
      </c>
      <c r="D116" s="45" t="s">
        <v>1913</v>
      </c>
      <c r="E116" s="45" t="s">
        <v>116</v>
      </c>
      <c r="F116" s="45" t="s">
        <v>116</v>
      </c>
      <c r="G116" s="46" t="s">
        <v>1914</v>
      </c>
      <c r="I116" s="47" t="s">
        <v>116</v>
      </c>
    </row>
    <row r="117" ht="15.75" customHeight="1">
      <c r="A117" s="38" t="s">
        <v>966</v>
      </c>
      <c r="B117" s="39" t="s">
        <v>965</v>
      </c>
      <c r="C117" s="40" t="s">
        <v>965</v>
      </c>
      <c r="D117" s="40" t="s">
        <v>1915</v>
      </c>
      <c r="E117" s="40" t="s">
        <v>965</v>
      </c>
      <c r="F117" s="40" t="s">
        <v>965</v>
      </c>
      <c r="G117" s="41" t="s">
        <v>1916</v>
      </c>
      <c r="I117" s="49" t="s">
        <v>965</v>
      </c>
    </row>
    <row r="118" ht="15.75" customHeight="1">
      <c r="A118" s="43" t="s">
        <v>733</v>
      </c>
      <c r="B118" s="44" t="s">
        <v>189</v>
      </c>
      <c r="C118" s="45" t="s">
        <v>189</v>
      </c>
      <c r="D118" s="45" t="s">
        <v>1917</v>
      </c>
      <c r="E118" s="45" t="s">
        <v>189</v>
      </c>
      <c r="F118" s="45" t="s">
        <v>189</v>
      </c>
      <c r="G118" s="46" t="s">
        <v>1918</v>
      </c>
      <c r="I118" s="47" t="s">
        <v>189</v>
      </c>
    </row>
    <row r="119" ht="15.75" customHeight="1">
      <c r="A119" s="38" t="s">
        <v>901</v>
      </c>
      <c r="B119" s="39" t="s">
        <v>431</v>
      </c>
      <c r="C119" s="40" t="s">
        <v>431</v>
      </c>
      <c r="D119" s="40" t="s">
        <v>1919</v>
      </c>
      <c r="E119" s="40" t="s">
        <v>431</v>
      </c>
      <c r="F119" s="40" t="s">
        <v>431</v>
      </c>
      <c r="G119" s="41" t="s">
        <v>1920</v>
      </c>
      <c r="I119" s="49" t="s">
        <v>431</v>
      </c>
    </row>
    <row r="120" ht="15.75" customHeight="1">
      <c r="A120" s="43" t="s">
        <v>565</v>
      </c>
      <c r="B120" s="44" t="s">
        <v>69</v>
      </c>
      <c r="C120" s="45" t="s">
        <v>69</v>
      </c>
      <c r="D120" s="45" t="s">
        <v>1921</v>
      </c>
      <c r="E120" s="45" t="s">
        <v>69</v>
      </c>
      <c r="F120" s="45" t="s">
        <v>69</v>
      </c>
      <c r="G120" s="46" t="s">
        <v>1922</v>
      </c>
      <c r="I120" s="47" t="s">
        <v>69</v>
      </c>
    </row>
    <row r="121" ht="15.75" customHeight="1">
      <c r="A121" s="38" t="s">
        <v>1566</v>
      </c>
      <c r="B121" s="39" t="s">
        <v>1565</v>
      </c>
      <c r="C121" s="40" t="s">
        <v>1565</v>
      </c>
      <c r="D121" s="40" t="s">
        <v>1923</v>
      </c>
      <c r="E121" s="40" t="s">
        <v>1565</v>
      </c>
      <c r="F121" s="40" t="s">
        <v>1565</v>
      </c>
      <c r="G121" s="41" t="s">
        <v>1924</v>
      </c>
      <c r="I121" s="49" t="s">
        <v>1565</v>
      </c>
    </row>
    <row r="122" ht="15.75" customHeight="1">
      <c r="A122" s="43" t="s">
        <v>519</v>
      </c>
      <c r="B122" s="44" t="s">
        <v>71</v>
      </c>
      <c r="C122" s="45" t="s">
        <v>71</v>
      </c>
      <c r="D122" s="45" t="s">
        <v>1925</v>
      </c>
      <c r="E122" s="45" t="s">
        <v>71</v>
      </c>
      <c r="F122" s="45" t="s">
        <v>71</v>
      </c>
      <c r="G122" s="46" t="s">
        <v>1926</v>
      </c>
      <c r="I122" s="47" t="s">
        <v>71</v>
      </c>
    </row>
    <row r="123" ht="15.75" customHeight="1">
      <c r="A123" s="38" t="s">
        <v>489</v>
      </c>
      <c r="B123" s="39" t="s">
        <v>1927</v>
      </c>
      <c r="C123" s="40" t="s">
        <v>1927</v>
      </c>
      <c r="D123" s="40" t="s">
        <v>1928</v>
      </c>
      <c r="E123" s="40" t="s">
        <v>1927</v>
      </c>
      <c r="F123" s="40" t="s">
        <v>1927</v>
      </c>
      <c r="G123" s="41" t="s">
        <v>1929</v>
      </c>
      <c r="I123" s="49" t="s">
        <v>1927</v>
      </c>
    </row>
    <row r="124" ht="15.75" customHeight="1">
      <c r="A124" s="43" t="s">
        <v>586</v>
      </c>
      <c r="B124" s="44" t="s">
        <v>63</v>
      </c>
      <c r="C124" s="45" t="s">
        <v>63</v>
      </c>
      <c r="D124" s="45" t="s">
        <v>1930</v>
      </c>
      <c r="E124" s="45" t="s">
        <v>63</v>
      </c>
      <c r="F124" s="45" t="s">
        <v>63</v>
      </c>
      <c r="G124" s="46" t="s">
        <v>1931</v>
      </c>
      <c r="I124" s="47" t="s">
        <v>63</v>
      </c>
    </row>
    <row r="125" ht="15.75" customHeight="1">
      <c r="A125" s="38" t="s">
        <v>1932</v>
      </c>
      <c r="B125" s="39" t="s">
        <v>1933</v>
      </c>
      <c r="C125" s="55" t="s">
        <v>1933</v>
      </c>
      <c r="D125" s="55" t="s">
        <v>1934</v>
      </c>
      <c r="E125" s="55" t="s">
        <v>1933</v>
      </c>
      <c r="F125" s="55" t="s">
        <v>1933</v>
      </c>
      <c r="G125" s="41" t="s">
        <v>1935</v>
      </c>
      <c r="I125" s="49" t="s">
        <v>1933</v>
      </c>
    </row>
    <row r="126" ht="15.75" customHeight="1">
      <c r="A126" s="43" t="s">
        <v>570</v>
      </c>
      <c r="B126" s="44" t="s">
        <v>91</v>
      </c>
      <c r="C126" s="45" t="s">
        <v>569</v>
      </c>
      <c r="D126" s="45" t="s">
        <v>1936</v>
      </c>
      <c r="E126" s="45" t="s">
        <v>91</v>
      </c>
      <c r="F126" s="45" t="s">
        <v>91</v>
      </c>
      <c r="G126" s="46" t="s">
        <v>1937</v>
      </c>
      <c r="I126" s="47" t="s">
        <v>569</v>
      </c>
    </row>
    <row r="127" ht="15.75" customHeight="1">
      <c r="A127" s="38" t="s">
        <v>646</v>
      </c>
      <c r="B127" s="39" t="s">
        <v>119</v>
      </c>
      <c r="C127" s="40" t="s">
        <v>119</v>
      </c>
      <c r="D127" s="40" t="s">
        <v>1938</v>
      </c>
      <c r="E127" s="40" t="s">
        <v>119</v>
      </c>
      <c r="F127" s="40" t="s">
        <v>119</v>
      </c>
      <c r="G127" s="41" t="s">
        <v>1939</v>
      </c>
      <c r="I127" s="49" t="s">
        <v>119</v>
      </c>
    </row>
    <row r="128" ht="15.75" customHeight="1">
      <c r="A128" s="43" t="s">
        <v>828</v>
      </c>
      <c r="B128" s="44" t="s">
        <v>184</v>
      </c>
      <c r="C128" s="45" t="s">
        <v>184</v>
      </c>
      <c r="D128" s="45" t="s">
        <v>1940</v>
      </c>
      <c r="E128" s="45" t="s">
        <v>184</v>
      </c>
      <c r="F128" s="45" t="s">
        <v>184</v>
      </c>
      <c r="G128" s="46" t="s">
        <v>1941</v>
      </c>
      <c r="I128" s="47" t="s">
        <v>184</v>
      </c>
    </row>
    <row r="129" ht="15.75" customHeight="1">
      <c r="A129" s="50" t="s">
        <v>779</v>
      </c>
      <c r="B129" s="51" t="s">
        <v>281</v>
      </c>
      <c r="C129" s="58" t="s">
        <v>281</v>
      </c>
      <c r="D129" s="58" t="s">
        <v>1942</v>
      </c>
      <c r="E129" s="58" t="s">
        <v>281</v>
      </c>
      <c r="F129" s="58" t="s">
        <v>281</v>
      </c>
      <c r="G129" s="48" t="s">
        <v>1943</v>
      </c>
      <c r="I129" s="53" t="s">
        <v>281</v>
      </c>
    </row>
    <row r="130" ht="15.75" customHeight="1">
      <c r="A130" s="43" t="s">
        <v>691</v>
      </c>
      <c r="B130" s="44" t="s">
        <v>173</v>
      </c>
      <c r="C130" s="45" t="s">
        <v>173</v>
      </c>
      <c r="D130" s="45" t="s">
        <v>1944</v>
      </c>
      <c r="E130" s="45" t="s">
        <v>173</v>
      </c>
      <c r="F130" s="45" t="s">
        <v>173</v>
      </c>
      <c r="G130" s="46" t="s">
        <v>1945</v>
      </c>
      <c r="I130" s="47" t="s">
        <v>173</v>
      </c>
    </row>
    <row r="131" ht="15.75" customHeight="1">
      <c r="A131" s="38" t="s">
        <v>888</v>
      </c>
      <c r="B131" s="39" t="s">
        <v>427</v>
      </c>
      <c r="C131" s="40" t="s">
        <v>427</v>
      </c>
      <c r="D131" s="40" t="s">
        <v>1946</v>
      </c>
      <c r="E131" s="40" t="s">
        <v>427</v>
      </c>
      <c r="F131" s="40" t="s">
        <v>427</v>
      </c>
      <c r="G131" s="41" t="s">
        <v>1947</v>
      </c>
      <c r="I131" s="49" t="s">
        <v>427</v>
      </c>
    </row>
    <row r="132" ht="15.75" customHeight="1">
      <c r="A132" s="43" t="s">
        <v>1948</v>
      </c>
      <c r="B132" s="44" t="s">
        <v>1949</v>
      </c>
      <c r="C132" s="45" t="s">
        <v>1949</v>
      </c>
      <c r="D132" s="45" t="s">
        <v>1950</v>
      </c>
      <c r="E132" s="45" t="s">
        <v>1949</v>
      </c>
      <c r="F132" s="45" t="s">
        <v>1949</v>
      </c>
      <c r="G132" s="46" t="s">
        <v>1951</v>
      </c>
      <c r="I132" s="47" t="s">
        <v>1949</v>
      </c>
    </row>
    <row r="133" ht="15.75" customHeight="1">
      <c r="A133" s="38" t="s">
        <v>1062</v>
      </c>
      <c r="B133" s="39" t="s">
        <v>1061</v>
      </c>
      <c r="C133" s="40" t="s">
        <v>1061</v>
      </c>
      <c r="D133" s="40" t="s">
        <v>1952</v>
      </c>
      <c r="E133" s="40" t="s">
        <v>1061</v>
      </c>
      <c r="F133" s="40" t="s">
        <v>1061</v>
      </c>
      <c r="G133" s="41" t="s">
        <v>1953</v>
      </c>
      <c r="I133" s="49" t="s">
        <v>1061</v>
      </c>
    </row>
    <row r="134" ht="15.75" customHeight="1">
      <c r="A134" s="43" t="s">
        <v>538</v>
      </c>
      <c r="B134" s="44" t="s">
        <v>40</v>
      </c>
      <c r="C134" s="45" t="s">
        <v>40</v>
      </c>
      <c r="D134" s="45" t="s">
        <v>1954</v>
      </c>
      <c r="E134" s="45" t="s">
        <v>40</v>
      </c>
      <c r="F134" s="45" t="s">
        <v>40</v>
      </c>
      <c r="G134" s="46" t="s">
        <v>1955</v>
      </c>
      <c r="I134" s="47" t="s">
        <v>40</v>
      </c>
    </row>
    <row r="135" ht="15.75" customHeight="1">
      <c r="A135" s="38" t="s">
        <v>684</v>
      </c>
      <c r="B135" s="39" t="s">
        <v>153</v>
      </c>
      <c r="C135" s="55" t="s">
        <v>153</v>
      </c>
      <c r="D135" s="55" t="s">
        <v>1956</v>
      </c>
      <c r="E135" s="55" t="s">
        <v>153</v>
      </c>
      <c r="F135" s="55" t="s">
        <v>153</v>
      </c>
      <c r="G135" s="41" t="s">
        <v>1957</v>
      </c>
      <c r="I135" s="49" t="s">
        <v>153</v>
      </c>
    </row>
    <row r="136" ht="15.75" customHeight="1">
      <c r="A136" s="43" t="s">
        <v>874</v>
      </c>
      <c r="B136" s="44" t="s">
        <v>276</v>
      </c>
      <c r="C136" s="54" t="s">
        <v>276</v>
      </c>
      <c r="D136" s="54" t="s">
        <v>1958</v>
      </c>
      <c r="E136" s="54" t="s">
        <v>1646</v>
      </c>
      <c r="F136" s="54" t="s">
        <v>1646</v>
      </c>
      <c r="G136" s="46" t="s">
        <v>1959</v>
      </c>
      <c r="I136" s="47" t="s">
        <v>276</v>
      </c>
    </row>
    <row r="137" ht="15.75" customHeight="1">
      <c r="A137" s="38" t="s">
        <v>604</v>
      </c>
      <c r="B137" s="39" t="s">
        <v>97</v>
      </c>
      <c r="C137" s="40" t="s">
        <v>97</v>
      </c>
      <c r="D137" s="40" t="s">
        <v>1960</v>
      </c>
      <c r="E137" s="40" t="s">
        <v>97</v>
      </c>
      <c r="F137" s="40" t="s">
        <v>97</v>
      </c>
      <c r="G137" s="41" t="s">
        <v>1961</v>
      </c>
      <c r="I137" s="49" t="s">
        <v>97</v>
      </c>
    </row>
    <row r="138" ht="15.75" customHeight="1">
      <c r="A138" s="43" t="s">
        <v>865</v>
      </c>
      <c r="B138" s="44" t="s">
        <v>412</v>
      </c>
      <c r="C138" s="45" t="s">
        <v>412</v>
      </c>
      <c r="D138" s="45" t="s">
        <v>1962</v>
      </c>
      <c r="E138" s="45" t="s">
        <v>412</v>
      </c>
      <c r="F138" s="45" t="s">
        <v>412</v>
      </c>
      <c r="G138" s="46" t="s">
        <v>1963</v>
      </c>
      <c r="I138" s="47" t="s">
        <v>412</v>
      </c>
    </row>
    <row r="139" ht="15.75" customHeight="1">
      <c r="A139" s="38" t="s">
        <v>1964</v>
      </c>
      <c r="B139" s="39" t="s">
        <v>1965</v>
      </c>
      <c r="C139" s="40" t="s">
        <v>1965</v>
      </c>
      <c r="D139" s="40" t="s">
        <v>1966</v>
      </c>
      <c r="E139" s="40" t="s">
        <v>1965</v>
      </c>
      <c r="F139" s="40" t="s">
        <v>1965</v>
      </c>
      <c r="G139" s="41" t="s">
        <v>1967</v>
      </c>
      <c r="I139" s="49" t="s">
        <v>1965</v>
      </c>
    </row>
    <row r="140" ht="15.75" customHeight="1">
      <c r="A140" s="43" t="s">
        <v>826</v>
      </c>
      <c r="B140" s="44" t="s">
        <v>339</v>
      </c>
      <c r="C140" s="54" t="s">
        <v>339</v>
      </c>
      <c r="D140" s="54" t="s">
        <v>1968</v>
      </c>
      <c r="E140" s="54" t="s">
        <v>339</v>
      </c>
      <c r="F140" s="54" t="s">
        <v>339</v>
      </c>
      <c r="G140" s="46" t="s">
        <v>1969</v>
      </c>
      <c r="I140" s="47" t="s">
        <v>339</v>
      </c>
    </row>
    <row r="141" ht="15.75" customHeight="1">
      <c r="A141" s="38" t="s">
        <v>907</v>
      </c>
      <c r="B141" s="39" t="s">
        <v>428</v>
      </c>
      <c r="C141" s="55" t="s">
        <v>428</v>
      </c>
      <c r="D141" s="55" t="s">
        <v>1970</v>
      </c>
      <c r="E141" s="55" t="s">
        <v>428</v>
      </c>
      <c r="F141" s="55" t="s">
        <v>428</v>
      </c>
      <c r="G141" s="41" t="s">
        <v>1971</v>
      </c>
      <c r="I141" s="49" t="s">
        <v>428</v>
      </c>
    </row>
    <row r="142" ht="15.75" customHeight="1">
      <c r="A142" s="43" t="s">
        <v>699</v>
      </c>
      <c r="B142" s="44" t="s">
        <v>175</v>
      </c>
      <c r="C142" s="45" t="s">
        <v>175</v>
      </c>
      <c r="D142" s="45" t="s">
        <v>1972</v>
      </c>
      <c r="E142" s="45" t="s">
        <v>175</v>
      </c>
      <c r="F142" s="45" t="s">
        <v>175</v>
      </c>
      <c r="G142" s="46" t="s">
        <v>1973</v>
      </c>
      <c r="I142" s="47" t="s">
        <v>175</v>
      </c>
    </row>
    <row r="143" ht="15.75" customHeight="1">
      <c r="A143" s="38" t="s">
        <v>524</v>
      </c>
      <c r="B143" s="39" t="s">
        <v>57</v>
      </c>
      <c r="C143" s="40" t="s">
        <v>57</v>
      </c>
      <c r="D143" s="40" t="s">
        <v>1974</v>
      </c>
      <c r="E143" s="40" t="s">
        <v>57</v>
      </c>
      <c r="F143" s="40" t="s">
        <v>57</v>
      </c>
      <c r="G143" s="41" t="s">
        <v>1975</v>
      </c>
      <c r="I143" s="49" t="s">
        <v>57</v>
      </c>
    </row>
    <row r="144" ht="15.75" customHeight="1">
      <c r="A144" s="43" t="s">
        <v>621</v>
      </c>
      <c r="B144" s="44" t="s">
        <v>131</v>
      </c>
      <c r="C144" s="45" t="s">
        <v>131</v>
      </c>
      <c r="D144" s="45" t="s">
        <v>1976</v>
      </c>
      <c r="E144" s="45" t="s">
        <v>131</v>
      </c>
      <c r="F144" s="45" t="s">
        <v>131</v>
      </c>
      <c r="G144" s="46" t="s">
        <v>1977</v>
      </c>
      <c r="I144" s="47" t="s">
        <v>131</v>
      </c>
    </row>
    <row r="145" ht="15.75" customHeight="1">
      <c r="A145" s="38" t="s">
        <v>1978</v>
      </c>
      <c r="B145" s="39" t="s">
        <v>370</v>
      </c>
      <c r="C145" s="40" t="s">
        <v>1979</v>
      </c>
      <c r="D145" s="40" t="s">
        <v>1980</v>
      </c>
      <c r="E145" s="40" t="s">
        <v>1979</v>
      </c>
      <c r="F145" s="40" t="s">
        <v>99</v>
      </c>
      <c r="G145" s="41" t="s">
        <v>1981</v>
      </c>
      <c r="I145" s="49" t="s">
        <v>1979</v>
      </c>
    </row>
    <row r="146" ht="15.75" customHeight="1">
      <c r="A146" s="43" t="s">
        <v>670</v>
      </c>
      <c r="B146" s="44" t="s">
        <v>156</v>
      </c>
      <c r="C146" s="54" t="s">
        <v>156</v>
      </c>
      <c r="D146" s="54" t="s">
        <v>1982</v>
      </c>
      <c r="E146" s="54" t="s">
        <v>156</v>
      </c>
      <c r="F146" s="54" t="s">
        <v>156</v>
      </c>
      <c r="G146" s="46" t="s">
        <v>1983</v>
      </c>
      <c r="I146" s="47" t="s">
        <v>156</v>
      </c>
    </row>
    <row r="147" ht="15.75" customHeight="1">
      <c r="A147" s="38" t="s">
        <v>696</v>
      </c>
      <c r="B147" s="39" t="s">
        <v>179</v>
      </c>
      <c r="C147" s="40" t="s">
        <v>179</v>
      </c>
      <c r="D147" s="40" t="s">
        <v>1984</v>
      </c>
      <c r="E147" s="40" t="s">
        <v>179</v>
      </c>
      <c r="F147" s="40" t="s">
        <v>179</v>
      </c>
      <c r="G147" s="41" t="s">
        <v>1985</v>
      </c>
      <c r="I147" s="49" t="s">
        <v>179</v>
      </c>
    </row>
    <row r="148" ht="15.75" customHeight="1">
      <c r="A148" s="43" t="s">
        <v>692</v>
      </c>
      <c r="B148" s="44" t="s">
        <v>218</v>
      </c>
      <c r="C148" s="45" t="s">
        <v>218</v>
      </c>
      <c r="D148" s="45" t="s">
        <v>1986</v>
      </c>
      <c r="E148" s="45" t="s">
        <v>218</v>
      </c>
      <c r="F148" s="45" t="s">
        <v>218</v>
      </c>
      <c r="G148" s="46" t="s">
        <v>1987</v>
      </c>
      <c r="I148" s="47" t="s">
        <v>218</v>
      </c>
    </row>
    <row r="149" ht="15.75" customHeight="1">
      <c r="A149" s="38" t="s">
        <v>1988</v>
      </c>
      <c r="B149" s="39" t="s">
        <v>1989</v>
      </c>
      <c r="C149" s="40" t="s">
        <v>1989</v>
      </c>
      <c r="D149" s="40" t="s">
        <v>1990</v>
      </c>
      <c r="E149" s="40" t="s">
        <v>1989</v>
      </c>
      <c r="F149" s="40" t="s">
        <v>1989</v>
      </c>
      <c r="G149" s="41" t="s">
        <v>1991</v>
      </c>
      <c r="I149" s="49" t="s">
        <v>1989</v>
      </c>
    </row>
    <row r="150" ht="15.75" customHeight="1">
      <c r="A150" s="43" t="s">
        <v>821</v>
      </c>
      <c r="B150" s="44" t="s">
        <v>261</v>
      </c>
      <c r="C150" s="54" t="s">
        <v>261</v>
      </c>
      <c r="D150" s="54" t="s">
        <v>1992</v>
      </c>
      <c r="E150" s="54" t="s">
        <v>261</v>
      </c>
      <c r="F150" s="54" t="s">
        <v>261</v>
      </c>
      <c r="G150" s="46" t="s">
        <v>1993</v>
      </c>
      <c r="I150" s="47" t="s">
        <v>261</v>
      </c>
    </row>
    <row r="151" ht="15.75" customHeight="1">
      <c r="A151" s="38" t="s">
        <v>789</v>
      </c>
      <c r="B151" s="39" t="s">
        <v>267</v>
      </c>
      <c r="C151" s="55" t="s">
        <v>267</v>
      </c>
      <c r="D151" s="55" t="s">
        <v>1994</v>
      </c>
      <c r="E151" s="55" t="s">
        <v>267</v>
      </c>
      <c r="F151" s="55" t="s">
        <v>267</v>
      </c>
      <c r="G151" s="41" t="s">
        <v>1995</v>
      </c>
      <c r="I151" s="49" t="s">
        <v>267</v>
      </c>
    </row>
    <row r="152" ht="15.75" customHeight="1">
      <c r="A152" s="43" t="s">
        <v>602</v>
      </c>
      <c r="B152" s="44" t="s">
        <v>93</v>
      </c>
      <c r="C152" s="45" t="s">
        <v>93</v>
      </c>
      <c r="D152" s="45" t="s">
        <v>1996</v>
      </c>
      <c r="E152" s="45" t="s">
        <v>93</v>
      </c>
      <c r="F152" s="45" t="s">
        <v>93</v>
      </c>
      <c r="G152" s="46" t="s">
        <v>1997</v>
      </c>
      <c r="I152" s="47" t="s">
        <v>93</v>
      </c>
    </row>
    <row r="153" ht="15.75" customHeight="1">
      <c r="A153" s="38" t="s">
        <v>799</v>
      </c>
      <c r="B153" s="39" t="s">
        <v>260</v>
      </c>
      <c r="C153" s="55" t="s">
        <v>260</v>
      </c>
      <c r="D153" s="55" t="s">
        <v>1998</v>
      </c>
      <c r="E153" s="55" t="s">
        <v>260</v>
      </c>
      <c r="F153" s="55" t="s">
        <v>260</v>
      </c>
      <c r="G153" s="41" t="s">
        <v>1999</v>
      </c>
      <c r="I153" s="49" t="s">
        <v>260</v>
      </c>
    </row>
    <row r="154" ht="15.75" customHeight="1">
      <c r="A154" s="43" t="s">
        <v>2000</v>
      </c>
      <c r="B154" s="44" t="s">
        <v>256</v>
      </c>
      <c r="C154" s="45" t="s">
        <v>2001</v>
      </c>
      <c r="D154" s="45" t="s">
        <v>2002</v>
      </c>
      <c r="E154" s="45" t="s">
        <v>2001</v>
      </c>
      <c r="F154" s="45" t="s">
        <v>36</v>
      </c>
      <c r="G154" s="46" t="s">
        <v>2003</v>
      </c>
      <c r="I154" s="47" t="s">
        <v>2001</v>
      </c>
    </row>
    <row r="155" ht="15.75" customHeight="1">
      <c r="A155" s="38" t="s">
        <v>698</v>
      </c>
      <c r="B155" s="39" t="s">
        <v>162</v>
      </c>
      <c r="C155" s="55" t="s">
        <v>162</v>
      </c>
      <c r="D155" s="55" t="s">
        <v>2004</v>
      </c>
      <c r="E155" s="55" t="s">
        <v>162</v>
      </c>
      <c r="F155" s="55" t="s">
        <v>162</v>
      </c>
      <c r="G155" s="41" t="s">
        <v>2005</v>
      </c>
      <c r="I155" s="49" t="s">
        <v>162</v>
      </c>
    </row>
    <row r="156" ht="15.75" customHeight="1">
      <c r="A156" s="43" t="s">
        <v>2006</v>
      </c>
      <c r="B156" s="44" t="s">
        <v>2007</v>
      </c>
      <c r="C156" s="45" t="s">
        <v>2007</v>
      </c>
      <c r="D156" s="45" t="s">
        <v>2008</v>
      </c>
      <c r="E156" s="45" t="s">
        <v>2007</v>
      </c>
      <c r="F156" s="45" t="s">
        <v>2007</v>
      </c>
      <c r="G156" s="46" t="s">
        <v>2009</v>
      </c>
      <c r="I156" s="47" t="s">
        <v>2007</v>
      </c>
    </row>
    <row r="157" ht="15.75" customHeight="1">
      <c r="A157" s="38" t="s">
        <v>918</v>
      </c>
      <c r="B157" s="39" t="s">
        <v>376</v>
      </c>
      <c r="C157" s="40" t="s">
        <v>376</v>
      </c>
      <c r="D157" s="40" t="s">
        <v>2010</v>
      </c>
      <c r="E157" s="40" t="s">
        <v>376</v>
      </c>
      <c r="F157" s="40" t="s">
        <v>376</v>
      </c>
      <c r="G157" s="41" t="s">
        <v>2011</v>
      </c>
      <c r="I157" s="49" t="s">
        <v>376</v>
      </c>
    </row>
    <row r="158" ht="15.75" customHeight="1">
      <c r="A158" s="43" t="s">
        <v>737</v>
      </c>
      <c r="B158" s="44" t="s">
        <v>219</v>
      </c>
      <c r="C158" s="45" t="s">
        <v>219</v>
      </c>
      <c r="D158" s="45" t="s">
        <v>2012</v>
      </c>
      <c r="E158" s="45" t="s">
        <v>219</v>
      </c>
      <c r="F158" s="45" t="s">
        <v>219</v>
      </c>
      <c r="G158" s="46" t="s">
        <v>2013</v>
      </c>
      <c r="I158" s="47" t="s">
        <v>219</v>
      </c>
    </row>
    <row r="159" ht="15.75" customHeight="1">
      <c r="A159" s="38" t="s">
        <v>891</v>
      </c>
      <c r="B159" s="39" t="s">
        <v>391</v>
      </c>
      <c r="C159" s="40" t="s">
        <v>391</v>
      </c>
      <c r="D159" s="40" t="s">
        <v>2014</v>
      </c>
      <c r="E159" s="40" t="s">
        <v>391</v>
      </c>
      <c r="F159" s="40" t="s">
        <v>391</v>
      </c>
      <c r="G159" s="41" t="s">
        <v>2015</v>
      </c>
      <c r="I159" s="49" t="s">
        <v>391</v>
      </c>
    </row>
    <row r="160" ht="15.75" customHeight="1">
      <c r="A160" s="43" t="s">
        <v>2016</v>
      </c>
      <c r="B160" s="44" t="s">
        <v>2017</v>
      </c>
      <c r="C160" s="45" t="s">
        <v>2017</v>
      </c>
      <c r="D160" s="45" t="s">
        <v>2018</v>
      </c>
      <c r="E160" s="45" t="s">
        <v>2017</v>
      </c>
      <c r="F160" s="45" t="s">
        <v>2017</v>
      </c>
      <c r="G160" s="46" t="s">
        <v>2019</v>
      </c>
      <c r="I160" s="47" t="s">
        <v>2017</v>
      </c>
    </row>
    <row r="161" ht="15.75" customHeight="1">
      <c r="A161" s="38" t="s">
        <v>899</v>
      </c>
      <c r="B161" s="39" t="s">
        <v>392</v>
      </c>
      <c r="C161" s="40" t="s">
        <v>392</v>
      </c>
      <c r="D161" s="40" t="s">
        <v>2020</v>
      </c>
      <c r="E161" s="40" t="s">
        <v>392</v>
      </c>
      <c r="F161" s="40" t="s">
        <v>2021</v>
      </c>
      <c r="G161" s="41" t="s">
        <v>2022</v>
      </c>
      <c r="I161" s="49" t="s">
        <v>392</v>
      </c>
    </row>
    <row r="162" ht="15.75" customHeight="1">
      <c r="A162" s="43" t="s">
        <v>2023</v>
      </c>
      <c r="B162" s="44" t="s">
        <v>2024</v>
      </c>
      <c r="C162" s="45" t="s">
        <v>2024</v>
      </c>
      <c r="D162" s="45" t="s">
        <v>2025</v>
      </c>
      <c r="E162" s="45" t="s">
        <v>2024</v>
      </c>
      <c r="F162" s="45" t="s">
        <v>2024</v>
      </c>
      <c r="G162" s="46" t="s">
        <v>2026</v>
      </c>
      <c r="I162" s="47" t="s">
        <v>2024</v>
      </c>
    </row>
    <row r="163" ht="15.75" customHeight="1">
      <c r="A163" s="38" t="s">
        <v>2027</v>
      </c>
      <c r="B163" s="39" t="s">
        <v>2028</v>
      </c>
      <c r="C163" s="40" t="s">
        <v>2028</v>
      </c>
      <c r="D163" s="40" t="s">
        <v>2029</v>
      </c>
      <c r="E163" s="40" t="s">
        <v>2028</v>
      </c>
      <c r="F163" s="40" t="s">
        <v>2028</v>
      </c>
      <c r="G163" s="48" t="s">
        <v>2030</v>
      </c>
      <c r="I163" s="49" t="s">
        <v>2028</v>
      </c>
    </row>
    <row r="164" ht="15.75" customHeight="1">
      <c r="A164" s="43" t="s">
        <v>2031</v>
      </c>
      <c r="B164" s="44" t="s">
        <v>2032</v>
      </c>
      <c r="C164" s="45" t="s">
        <v>2032</v>
      </c>
      <c r="D164" s="45" t="s">
        <v>2033</v>
      </c>
      <c r="E164" s="45" t="s">
        <v>2032</v>
      </c>
      <c r="F164" s="45" t="s">
        <v>2032</v>
      </c>
      <c r="G164" s="46" t="s">
        <v>2034</v>
      </c>
      <c r="I164" s="47" t="s">
        <v>2032</v>
      </c>
    </row>
    <row r="165" ht="15.75" customHeight="1">
      <c r="A165" s="38" t="s">
        <v>2035</v>
      </c>
      <c r="B165" s="39" t="s">
        <v>273</v>
      </c>
      <c r="C165" s="40" t="s">
        <v>2036</v>
      </c>
      <c r="D165" s="40" t="s">
        <v>2037</v>
      </c>
      <c r="E165" s="40" t="s">
        <v>2036</v>
      </c>
      <c r="F165" s="40" t="s">
        <v>66</v>
      </c>
      <c r="G165" s="41" t="s">
        <v>2038</v>
      </c>
      <c r="I165" s="49" t="s">
        <v>2036</v>
      </c>
    </row>
    <row r="166" ht="15.75" customHeight="1">
      <c r="A166" s="43" t="s">
        <v>801</v>
      </c>
      <c r="B166" s="44" t="s">
        <v>800</v>
      </c>
      <c r="C166" s="54" t="s">
        <v>800</v>
      </c>
      <c r="D166" s="54" t="s">
        <v>2039</v>
      </c>
      <c r="E166" s="54" t="s">
        <v>800</v>
      </c>
      <c r="F166" s="54" t="s">
        <v>800</v>
      </c>
      <c r="G166" s="46" t="s">
        <v>2040</v>
      </c>
      <c r="I166" s="47" t="s">
        <v>800</v>
      </c>
    </row>
    <row r="167" ht="15.75" customHeight="1">
      <c r="A167" s="38" t="s">
        <v>672</v>
      </c>
      <c r="B167" s="39" t="s">
        <v>157</v>
      </c>
      <c r="C167" s="40" t="s">
        <v>157</v>
      </c>
      <c r="D167" s="40" t="s">
        <v>2041</v>
      </c>
      <c r="E167" s="40" t="s">
        <v>157</v>
      </c>
      <c r="F167" s="40" t="s">
        <v>157</v>
      </c>
      <c r="G167" s="41" t="s">
        <v>2042</v>
      </c>
      <c r="I167" s="49" t="s">
        <v>157</v>
      </c>
    </row>
    <row r="168" ht="15.75" customHeight="1">
      <c r="A168" s="43" t="s">
        <v>2043</v>
      </c>
      <c r="B168" s="44" t="s">
        <v>2044</v>
      </c>
      <c r="C168" s="45" t="s">
        <v>2044</v>
      </c>
      <c r="D168" s="45" t="s">
        <v>2045</v>
      </c>
      <c r="E168" s="45" t="s">
        <v>2044</v>
      </c>
      <c r="F168" s="45" t="s">
        <v>2044</v>
      </c>
      <c r="G168" s="46" t="s">
        <v>2046</v>
      </c>
      <c r="I168" s="47" t="s">
        <v>2044</v>
      </c>
    </row>
    <row r="169" ht="15.75" customHeight="1">
      <c r="A169" s="38" t="s">
        <v>831</v>
      </c>
      <c r="B169" s="39" t="s">
        <v>830</v>
      </c>
      <c r="C169" s="40" t="s">
        <v>830</v>
      </c>
      <c r="D169" s="40" t="s">
        <v>2047</v>
      </c>
      <c r="E169" s="40" t="s">
        <v>830</v>
      </c>
      <c r="F169" s="40" t="s">
        <v>830</v>
      </c>
      <c r="G169" s="41" t="s">
        <v>2048</v>
      </c>
      <c r="I169" s="49" t="s">
        <v>830</v>
      </c>
    </row>
    <row r="170" ht="15.75" customHeight="1">
      <c r="A170" s="43" t="s">
        <v>2049</v>
      </c>
      <c r="B170" s="44" t="s">
        <v>257</v>
      </c>
      <c r="C170" s="45" t="s">
        <v>2050</v>
      </c>
      <c r="D170" s="45" t="s">
        <v>2051</v>
      </c>
      <c r="E170" s="45" t="s">
        <v>2050</v>
      </c>
      <c r="F170" s="45" t="s">
        <v>95</v>
      </c>
      <c r="G170" s="46" t="s">
        <v>2052</v>
      </c>
      <c r="I170" s="47" t="s">
        <v>2050</v>
      </c>
    </row>
    <row r="171" ht="15.75" customHeight="1">
      <c r="A171" s="38" t="s">
        <v>2053</v>
      </c>
      <c r="B171" s="39" t="s">
        <v>2054</v>
      </c>
      <c r="C171" s="55" t="s">
        <v>2054</v>
      </c>
      <c r="D171" s="55" t="s">
        <v>2055</v>
      </c>
      <c r="E171" s="55" t="s">
        <v>2054</v>
      </c>
      <c r="F171" s="55" t="s">
        <v>2054</v>
      </c>
      <c r="G171" s="41" t="s">
        <v>2056</v>
      </c>
      <c r="I171" s="49" t="s">
        <v>2054</v>
      </c>
    </row>
    <row r="172" ht="15.75" customHeight="1">
      <c r="A172" s="43" t="s">
        <v>844</v>
      </c>
      <c r="B172" s="44" t="s">
        <v>415</v>
      </c>
      <c r="C172" s="45" t="s">
        <v>843</v>
      </c>
      <c r="D172" s="45" t="s">
        <v>2057</v>
      </c>
      <c r="E172" s="45" t="s">
        <v>843</v>
      </c>
      <c r="F172" s="45" t="s">
        <v>2058</v>
      </c>
      <c r="G172" s="46" t="s">
        <v>2059</v>
      </c>
      <c r="I172" s="47" t="s">
        <v>843</v>
      </c>
    </row>
    <row r="173" ht="15.75" customHeight="1">
      <c r="A173" s="38" t="s">
        <v>2060</v>
      </c>
      <c r="B173" s="39" t="s">
        <v>279</v>
      </c>
      <c r="C173" s="40" t="s">
        <v>2061</v>
      </c>
      <c r="D173" s="40" t="s">
        <v>2062</v>
      </c>
      <c r="E173" s="40" t="s">
        <v>2061</v>
      </c>
      <c r="F173" s="40" t="s">
        <v>81</v>
      </c>
      <c r="G173" s="41" t="s">
        <v>2063</v>
      </c>
      <c r="I173" s="49" t="s">
        <v>2061</v>
      </c>
    </row>
    <row r="174" ht="15.75" customHeight="1">
      <c r="A174" s="43" t="s">
        <v>845</v>
      </c>
      <c r="B174" s="44" t="s">
        <v>354</v>
      </c>
      <c r="C174" s="45" t="s">
        <v>354</v>
      </c>
      <c r="D174" s="45" t="s">
        <v>2064</v>
      </c>
      <c r="E174" s="45" t="s">
        <v>354</v>
      </c>
      <c r="F174" s="45" t="s">
        <v>354</v>
      </c>
      <c r="G174" s="46" t="s">
        <v>2065</v>
      </c>
      <c r="I174" s="47" t="s">
        <v>354</v>
      </c>
    </row>
    <row r="175" ht="15.75" customHeight="1">
      <c r="A175" s="38" t="s">
        <v>920</v>
      </c>
      <c r="B175" s="39" t="s">
        <v>435</v>
      </c>
      <c r="C175" s="40" t="s">
        <v>435</v>
      </c>
      <c r="D175" s="40" t="s">
        <v>2066</v>
      </c>
      <c r="E175" s="40" t="s">
        <v>435</v>
      </c>
      <c r="F175" s="40" t="s">
        <v>435</v>
      </c>
      <c r="G175" s="41" t="s">
        <v>2067</v>
      </c>
      <c r="I175" s="49" t="s">
        <v>435</v>
      </c>
    </row>
    <row r="176" ht="15.75" customHeight="1">
      <c r="A176" s="43" t="s">
        <v>930</v>
      </c>
      <c r="B176" s="44" t="s">
        <v>929</v>
      </c>
      <c r="C176" s="45" t="s">
        <v>929</v>
      </c>
      <c r="D176" s="45" t="s">
        <v>2068</v>
      </c>
      <c r="E176" s="45" t="s">
        <v>929</v>
      </c>
      <c r="F176" s="45" t="s">
        <v>929</v>
      </c>
      <c r="G176" s="46" t="s">
        <v>2069</v>
      </c>
      <c r="I176" s="47" t="s">
        <v>929</v>
      </c>
    </row>
    <row r="177" ht="15.75" customHeight="1">
      <c r="A177" s="38" t="s">
        <v>2070</v>
      </c>
      <c r="B177" s="39" t="s">
        <v>2071</v>
      </c>
      <c r="C177" s="55" t="s">
        <v>2071</v>
      </c>
      <c r="D177" s="55" t="s">
        <v>2072</v>
      </c>
      <c r="E177" s="55" t="s">
        <v>2071</v>
      </c>
      <c r="F177" s="55" t="s">
        <v>2071</v>
      </c>
      <c r="G177" s="41" t="s">
        <v>2073</v>
      </c>
      <c r="I177" s="49" t="s">
        <v>2071</v>
      </c>
    </row>
    <row r="178" ht="15.75" customHeight="1">
      <c r="A178" s="43" t="s">
        <v>2074</v>
      </c>
      <c r="B178" s="44" t="s">
        <v>356</v>
      </c>
      <c r="C178" s="45" t="s">
        <v>2075</v>
      </c>
      <c r="D178" s="45" t="s">
        <v>2076</v>
      </c>
      <c r="E178" s="45" t="s">
        <v>2075</v>
      </c>
      <c r="F178" s="45" t="s">
        <v>107</v>
      </c>
      <c r="G178" s="46" t="s">
        <v>2077</v>
      </c>
      <c r="I178" s="47" t="s">
        <v>2075</v>
      </c>
    </row>
    <row r="179" ht="15.75" customHeight="1">
      <c r="A179" s="38" t="s">
        <v>1019</v>
      </c>
      <c r="B179" s="39" t="s">
        <v>1018</v>
      </c>
      <c r="C179" s="40" t="s">
        <v>1018</v>
      </c>
      <c r="D179" s="40" t="s">
        <v>2078</v>
      </c>
      <c r="E179" s="40" t="s">
        <v>1018</v>
      </c>
      <c r="F179" s="40" t="s">
        <v>1018</v>
      </c>
      <c r="G179" s="41" t="s">
        <v>2079</v>
      </c>
      <c r="I179" s="49" t="s">
        <v>1018</v>
      </c>
    </row>
    <row r="180" ht="15.75" customHeight="1">
      <c r="A180" s="43" t="s">
        <v>2080</v>
      </c>
      <c r="B180" s="44" t="s">
        <v>274</v>
      </c>
      <c r="C180" s="45" t="s">
        <v>2081</v>
      </c>
      <c r="D180" s="45" t="s">
        <v>2082</v>
      </c>
      <c r="E180" s="45" t="s">
        <v>2081</v>
      </c>
      <c r="F180" s="45" t="s">
        <v>102</v>
      </c>
      <c r="G180" s="46" t="s">
        <v>2083</v>
      </c>
      <c r="I180" s="47" t="s">
        <v>2081</v>
      </c>
    </row>
    <row r="181" ht="15.75" customHeight="1">
      <c r="A181" s="38" t="s">
        <v>721</v>
      </c>
      <c r="B181" s="39" t="s">
        <v>239</v>
      </c>
      <c r="C181" s="40" t="s">
        <v>239</v>
      </c>
      <c r="D181" s="40" t="s">
        <v>2084</v>
      </c>
      <c r="E181" s="40" t="s">
        <v>239</v>
      </c>
      <c r="F181" s="40" t="s">
        <v>239</v>
      </c>
      <c r="G181" s="41" t="s">
        <v>2085</v>
      </c>
      <c r="I181" s="49" t="s">
        <v>239</v>
      </c>
    </row>
    <row r="182" ht="15.75" customHeight="1">
      <c r="A182" s="43" t="s">
        <v>2086</v>
      </c>
      <c r="B182" s="44" t="s">
        <v>2087</v>
      </c>
      <c r="C182" s="45" t="s">
        <v>2087</v>
      </c>
      <c r="D182" s="45" t="s">
        <v>2088</v>
      </c>
      <c r="E182" s="45" t="s">
        <v>2087</v>
      </c>
      <c r="F182" s="45" t="s">
        <v>2087</v>
      </c>
      <c r="G182" s="46" t="s">
        <v>2089</v>
      </c>
      <c r="I182" s="47" t="s">
        <v>2087</v>
      </c>
    </row>
    <row r="183" ht="15.75" customHeight="1">
      <c r="A183" s="38" t="s">
        <v>2090</v>
      </c>
      <c r="B183" s="39" t="s">
        <v>2091</v>
      </c>
      <c r="C183" s="40" t="s">
        <v>2092</v>
      </c>
      <c r="D183" s="40" t="s">
        <v>2093</v>
      </c>
      <c r="E183" s="40" t="s">
        <v>2092</v>
      </c>
      <c r="F183" s="40" t="s">
        <v>2092</v>
      </c>
      <c r="G183" s="41" t="s">
        <v>2094</v>
      </c>
      <c r="I183" s="49" t="s">
        <v>2092</v>
      </c>
    </row>
    <row r="184" ht="15.75" customHeight="1">
      <c r="A184" s="43" t="s">
        <v>2095</v>
      </c>
      <c r="B184" s="44" t="s">
        <v>2096</v>
      </c>
      <c r="C184" s="45" t="s">
        <v>2096</v>
      </c>
      <c r="D184" s="45" t="s">
        <v>2097</v>
      </c>
      <c r="E184" s="45" t="s">
        <v>2096</v>
      </c>
      <c r="F184" s="45" t="s">
        <v>2096</v>
      </c>
      <c r="G184" s="46" t="s">
        <v>2098</v>
      </c>
      <c r="I184" s="47" t="s">
        <v>2096</v>
      </c>
    </row>
    <row r="185" ht="15.75" customHeight="1">
      <c r="A185" s="38" t="s">
        <v>2099</v>
      </c>
      <c r="B185" s="39" t="s">
        <v>2100</v>
      </c>
      <c r="C185" s="40" t="s">
        <v>2100</v>
      </c>
      <c r="D185" s="40" t="s">
        <v>2101</v>
      </c>
      <c r="E185" s="40" t="s">
        <v>2100</v>
      </c>
      <c r="F185" s="40" t="s">
        <v>2100</v>
      </c>
      <c r="G185" s="41" t="s">
        <v>2102</v>
      </c>
      <c r="I185" s="49" t="s">
        <v>2100</v>
      </c>
    </row>
    <row r="186" ht="15.75" customHeight="1">
      <c r="A186" s="43" t="s">
        <v>1035</v>
      </c>
      <c r="B186" s="44" t="s">
        <v>1034</v>
      </c>
      <c r="C186" s="45" t="s">
        <v>1034</v>
      </c>
      <c r="D186" s="45" t="s">
        <v>2103</v>
      </c>
      <c r="E186" s="45" t="s">
        <v>1034</v>
      </c>
      <c r="F186" s="45" t="s">
        <v>1034</v>
      </c>
      <c r="G186" s="46" t="s">
        <v>2104</v>
      </c>
      <c r="I186" s="47" t="s">
        <v>1034</v>
      </c>
    </row>
    <row r="187" ht="15.75" customHeight="1">
      <c r="A187" s="38" t="s">
        <v>2105</v>
      </c>
      <c r="B187" s="39" t="s">
        <v>215</v>
      </c>
      <c r="C187" s="40" t="s">
        <v>2106</v>
      </c>
      <c r="D187" s="40" t="s">
        <v>2107</v>
      </c>
      <c r="E187" s="40" t="s">
        <v>2106</v>
      </c>
      <c r="F187" s="40" t="s">
        <v>77</v>
      </c>
      <c r="G187" s="41" t="s">
        <v>2108</v>
      </c>
      <c r="I187" s="49" t="s">
        <v>2106</v>
      </c>
    </row>
    <row r="188" ht="15.75" customHeight="1">
      <c r="A188" s="43" t="s">
        <v>663</v>
      </c>
      <c r="B188" s="44" t="s">
        <v>160</v>
      </c>
      <c r="C188" s="45" t="s">
        <v>160</v>
      </c>
      <c r="D188" s="45" t="s">
        <v>2109</v>
      </c>
      <c r="E188" s="45" t="s">
        <v>160</v>
      </c>
      <c r="F188" s="45" t="s">
        <v>160</v>
      </c>
      <c r="G188" s="46" t="s">
        <v>2110</v>
      </c>
      <c r="I188" s="47" t="s">
        <v>160</v>
      </c>
    </row>
    <row r="189" ht="15.75" customHeight="1">
      <c r="A189" s="38" t="s">
        <v>704</v>
      </c>
      <c r="B189" s="39" t="s">
        <v>177</v>
      </c>
      <c r="C189" s="40" t="s">
        <v>177</v>
      </c>
      <c r="D189" s="40" t="s">
        <v>2111</v>
      </c>
      <c r="E189" s="40" t="s">
        <v>177</v>
      </c>
      <c r="F189" s="40" t="s">
        <v>177</v>
      </c>
      <c r="G189" s="41" t="s">
        <v>2112</v>
      </c>
      <c r="I189" s="49" t="s">
        <v>177</v>
      </c>
    </row>
    <row r="190" ht="15.75" customHeight="1">
      <c r="A190" s="43" t="s">
        <v>900</v>
      </c>
      <c r="B190" s="44" t="s">
        <v>423</v>
      </c>
      <c r="C190" s="45" t="s">
        <v>423</v>
      </c>
      <c r="D190" s="45" t="s">
        <v>2113</v>
      </c>
      <c r="E190" s="45" t="s">
        <v>423</v>
      </c>
      <c r="F190" s="45" t="s">
        <v>423</v>
      </c>
      <c r="G190" s="46" t="s">
        <v>2114</v>
      </c>
      <c r="I190" s="47" t="s">
        <v>423</v>
      </c>
    </row>
    <row r="191" ht="15.75" customHeight="1">
      <c r="A191" s="38" t="s">
        <v>2115</v>
      </c>
      <c r="B191" s="39" t="s">
        <v>2116</v>
      </c>
      <c r="C191" s="40" t="s">
        <v>2116</v>
      </c>
      <c r="D191" s="40" t="s">
        <v>2117</v>
      </c>
      <c r="E191" s="40" t="s">
        <v>2116</v>
      </c>
      <c r="F191" s="40" t="s">
        <v>2116</v>
      </c>
      <c r="G191" s="41" t="s">
        <v>2118</v>
      </c>
      <c r="I191" s="49" t="s">
        <v>2116</v>
      </c>
    </row>
    <row r="192" ht="15.75" customHeight="1">
      <c r="A192" s="43" t="s">
        <v>1474</v>
      </c>
      <c r="B192" s="44" t="s">
        <v>321</v>
      </c>
      <c r="C192" s="45" t="s">
        <v>321</v>
      </c>
      <c r="D192" s="45" t="s">
        <v>2119</v>
      </c>
      <c r="E192" s="45" t="s">
        <v>321</v>
      </c>
      <c r="F192" s="45" t="s">
        <v>321</v>
      </c>
      <c r="G192" s="46" t="s">
        <v>2120</v>
      </c>
      <c r="I192" s="47" t="s">
        <v>321</v>
      </c>
    </row>
    <row r="193" ht="15.75" customHeight="1">
      <c r="A193" s="38" t="s">
        <v>561</v>
      </c>
      <c r="B193" s="39" t="s">
        <v>80</v>
      </c>
      <c r="C193" s="40" t="s">
        <v>80</v>
      </c>
      <c r="D193" s="40" t="s">
        <v>2121</v>
      </c>
      <c r="E193" s="40" t="s">
        <v>80</v>
      </c>
      <c r="F193" s="40" t="s">
        <v>80</v>
      </c>
      <c r="G193" s="41" t="s">
        <v>2122</v>
      </c>
      <c r="I193" s="49" t="s">
        <v>80</v>
      </c>
    </row>
    <row r="194" ht="15.75" customHeight="1">
      <c r="A194" s="43" t="s">
        <v>2123</v>
      </c>
      <c r="B194" s="44" t="s">
        <v>503</v>
      </c>
      <c r="C194" s="45" t="s">
        <v>503</v>
      </c>
      <c r="D194" s="45" t="s">
        <v>2124</v>
      </c>
      <c r="E194" s="45" t="s">
        <v>503</v>
      </c>
      <c r="F194" s="45" t="s">
        <v>503</v>
      </c>
      <c r="G194" s="46" t="s">
        <v>2125</v>
      </c>
      <c r="I194" s="47" t="s">
        <v>503</v>
      </c>
    </row>
    <row r="195" ht="15.75" customHeight="1">
      <c r="A195" s="38" t="s">
        <v>2126</v>
      </c>
      <c r="B195" s="39" t="s">
        <v>2127</v>
      </c>
      <c r="C195" s="40" t="s">
        <v>2127</v>
      </c>
      <c r="D195" s="40" t="s">
        <v>2128</v>
      </c>
      <c r="E195" s="40" t="s">
        <v>2127</v>
      </c>
      <c r="F195" s="40" t="s">
        <v>2127</v>
      </c>
      <c r="G195" s="41" t="s">
        <v>2129</v>
      </c>
      <c r="I195" s="49" t="s">
        <v>2127</v>
      </c>
    </row>
    <row r="196" ht="15.75" customHeight="1">
      <c r="A196" s="43" t="s">
        <v>2130</v>
      </c>
      <c r="B196" s="44" t="s">
        <v>2131</v>
      </c>
      <c r="C196" s="45" t="s">
        <v>2131</v>
      </c>
      <c r="D196" s="45" t="s">
        <v>2132</v>
      </c>
      <c r="E196" s="45" t="s">
        <v>2131</v>
      </c>
      <c r="F196" s="45" t="s">
        <v>2131</v>
      </c>
      <c r="G196" s="46" t="s">
        <v>2133</v>
      </c>
      <c r="I196" s="47" t="s">
        <v>2131</v>
      </c>
    </row>
    <row r="197" ht="15.75" customHeight="1">
      <c r="A197" s="38" t="s">
        <v>786</v>
      </c>
      <c r="B197" s="39" t="s">
        <v>314</v>
      </c>
      <c r="C197" s="55" t="s">
        <v>314</v>
      </c>
      <c r="D197" s="55" t="s">
        <v>2134</v>
      </c>
      <c r="E197" s="55" t="s">
        <v>314</v>
      </c>
      <c r="F197" s="55" t="s">
        <v>314</v>
      </c>
      <c r="G197" s="41" t="s">
        <v>2135</v>
      </c>
      <c r="I197" s="49" t="s">
        <v>314</v>
      </c>
    </row>
    <row r="198" ht="15.75" customHeight="1">
      <c r="A198" s="56" t="s">
        <v>909</v>
      </c>
      <c r="B198" s="59" t="s">
        <v>358</v>
      </c>
      <c r="C198" s="60" t="s">
        <v>358</v>
      </c>
      <c r="D198" s="60" t="s">
        <v>2136</v>
      </c>
      <c r="E198" s="60" t="s">
        <v>358</v>
      </c>
      <c r="F198" s="60" t="s">
        <v>358</v>
      </c>
      <c r="G198" s="57" t="s">
        <v>2137</v>
      </c>
      <c r="I198" s="61" t="s">
        <v>358</v>
      </c>
    </row>
    <row r="199" ht="15.75" customHeight="1">
      <c r="A199" s="38" t="s">
        <v>2138</v>
      </c>
      <c r="B199" s="39" t="s">
        <v>2139</v>
      </c>
      <c r="C199" s="40" t="s">
        <v>2139</v>
      </c>
      <c r="D199" s="40" t="s">
        <v>2140</v>
      </c>
      <c r="E199" s="40" t="s">
        <v>2139</v>
      </c>
      <c r="F199" s="40" t="s">
        <v>2139</v>
      </c>
      <c r="G199" s="41" t="s">
        <v>2141</v>
      </c>
      <c r="I199" s="49" t="s">
        <v>2139</v>
      </c>
    </row>
    <row r="200" ht="15.75" customHeight="1">
      <c r="A200" s="43" t="s">
        <v>2142</v>
      </c>
      <c r="B200" s="44" t="s">
        <v>2143</v>
      </c>
      <c r="C200" s="45" t="s">
        <v>2143</v>
      </c>
      <c r="D200" s="45" t="s">
        <v>2144</v>
      </c>
      <c r="E200" s="45" t="s">
        <v>2143</v>
      </c>
      <c r="F200" s="45" t="s">
        <v>2143</v>
      </c>
      <c r="G200" s="46" t="s">
        <v>2145</v>
      </c>
      <c r="I200" s="47" t="s">
        <v>2143</v>
      </c>
    </row>
    <row r="201" ht="15.75" customHeight="1">
      <c r="A201" s="38" t="s">
        <v>705</v>
      </c>
      <c r="B201" s="39" t="s">
        <v>181</v>
      </c>
      <c r="C201" s="55" t="s">
        <v>181</v>
      </c>
      <c r="D201" s="55" t="s">
        <v>2146</v>
      </c>
      <c r="E201" s="55" t="s">
        <v>181</v>
      </c>
      <c r="F201" s="55" t="s">
        <v>181</v>
      </c>
      <c r="G201" s="41" t="s">
        <v>2147</v>
      </c>
      <c r="I201" s="49" t="s">
        <v>181</v>
      </c>
    </row>
    <row r="202" ht="15.75" customHeight="1">
      <c r="A202" s="43" t="s">
        <v>2148</v>
      </c>
      <c r="B202" s="44" t="s">
        <v>2149</v>
      </c>
      <c r="C202" s="54" t="s">
        <v>2149</v>
      </c>
      <c r="D202" s="54" t="s">
        <v>2150</v>
      </c>
      <c r="E202" s="54" t="s">
        <v>2149</v>
      </c>
      <c r="F202" s="54" t="s">
        <v>2149</v>
      </c>
      <c r="G202" s="46" t="s">
        <v>2151</v>
      </c>
      <c r="I202" s="47" t="s">
        <v>2149</v>
      </c>
    </row>
    <row r="203" ht="15.75" customHeight="1">
      <c r="A203" s="38" t="s">
        <v>756</v>
      </c>
      <c r="B203" s="39" t="s">
        <v>252</v>
      </c>
      <c r="C203" s="40" t="s">
        <v>252</v>
      </c>
      <c r="D203" s="40" t="s">
        <v>2152</v>
      </c>
      <c r="E203" s="40" t="s">
        <v>252</v>
      </c>
      <c r="F203" s="40" t="s">
        <v>252</v>
      </c>
      <c r="G203" s="41" t="s">
        <v>2153</v>
      </c>
      <c r="I203" s="49" t="s">
        <v>252</v>
      </c>
    </row>
    <row r="204" ht="15.75" customHeight="1">
      <c r="A204" s="43" t="s">
        <v>752</v>
      </c>
      <c r="B204" s="44" t="s">
        <v>237</v>
      </c>
      <c r="C204" s="45" t="s">
        <v>237</v>
      </c>
      <c r="D204" s="45" t="s">
        <v>2154</v>
      </c>
      <c r="E204" s="45" t="s">
        <v>237</v>
      </c>
      <c r="F204" s="45" t="s">
        <v>237</v>
      </c>
      <c r="G204" s="46" t="s">
        <v>2155</v>
      </c>
      <c r="I204" s="47" t="s">
        <v>237</v>
      </c>
    </row>
    <row r="205" ht="15.75" customHeight="1">
      <c r="A205" s="38" t="s">
        <v>2156</v>
      </c>
      <c r="B205" s="39" t="s">
        <v>2157</v>
      </c>
      <c r="C205" s="40" t="s">
        <v>2157</v>
      </c>
      <c r="D205" s="40" t="s">
        <v>2158</v>
      </c>
      <c r="E205" s="40" t="s">
        <v>2157</v>
      </c>
      <c r="F205" s="40" t="s">
        <v>2157</v>
      </c>
      <c r="G205" s="41" t="s">
        <v>2159</v>
      </c>
      <c r="I205" s="49" t="s">
        <v>2157</v>
      </c>
    </row>
    <row r="206" ht="15.75" customHeight="1">
      <c r="A206" s="43" t="s">
        <v>1516</v>
      </c>
      <c r="B206" s="44" t="s">
        <v>1515</v>
      </c>
      <c r="C206" s="54" t="s">
        <v>1515</v>
      </c>
      <c r="D206" s="54" t="s">
        <v>2160</v>
      </c>
      <c r="E206" s="54" t="s">
        <v>1515</v>
      </c>
      <c r="F206" s="54" t="s">
        <v>1515</v>
      </c>
      <c r="G206" s="57" t="s">
        <v>2161</v>
      </c>
      <c r="I206" s="47" t="s">
        <v>1515</v>
      </c>
    </row>
    <row r="207" ht="15.75" customHeight="1">
      <c r="A207" s="38" t="s">
        <v>719</v>
      </c>
      <c r="B207" s="39" t="s">
        <v>193</v>
      </c>
      <c r="C207" s="40" t="s">
        <v>193</v>
      </c>
      <c r="D207" s="40" t="s">
        <v>2162</v>
      </c>
      <c r="E207" s="40" t="s">
        <v>193</v>
      </c>
      <c r="F207" s="40" t="s">
        <v>193</v>
      </c>
      <c r="G207" s="41" t="s">
        <v>2163</v>
      </c>
      <c r="I207" s="49" t="s">
        <v>193</v>
      </c>
    </row>
    <row r="208" ht="15.75" customHeight="1">
      <c r="A208" s="43" t="s">
        <v>894</v>
      </c>
      <c r="B208" s="44" t="s">
        <v>311</v>
      </c>
      <c r="C208" s="45" t="s">
        <v>311</v>
      </c>
      <c r="D208" s="45" t="s">
        <v>2164</v>
      </c>
      <c r="E208" s="45" t="s">
        <v>311</v>
      </c>
      <c r="F208" s="45" t="s">
        <v>311</v>
      </c>
      <c r="G208" s="46" t="s">
        <v>2165</v>
      </c>
      <c r="I208" s="47" t="s">
        <v>311</v>
      </c>
    </row>
    <row r="209" ht="15.75" customHeight="1">
      <c r="A209" s="38" t="s">
        <v>2166</v>
      </c>
      <c r="B209" s="39" t="s">
        <v>243</v>
      </c>
      <c r="C209" s="40" t="s">
        <v>2167</v>
      </c>
      <c r="D209" s="40" t="s">
        <v>2168</v>
      </c>
      <c r="E209" s="40" t="s">
        <v>2167</v>
      </c>
      <c r="F209" s="40" t="s">
        <v>31</v>
      </c>
      <c r="G209" s="41" t="s">
        <v>2169</v>
      </c>
      <c r="I209" s="49" t="s">
        <v>2167</v>
      </c>
    </row>
    <row r="210" ht="15.75" customHeight="1">
      <c r="A210" s="43" t="s">
        <v>718</v>
      </c>
      <c r="B210" s="44" t="s">
        <v>253</v>
      </c>
      <c r="C210" s="45" t="s">
        <v>253</v>
      </c>
      <c r="D210" s="45" t="s">
        <v>2170</v>
      </c>
      <c r="E210" s="45" t="s">
        <v>253</v>
      </c>
      <c r="F210" s="45" t="s">
        <v>253</v>
      </c>
      <c r="G210" s="46" t="s">
        <v>2171</v>
      </c>
      <c r="I210" s="47" t="s">
        <v>253</v>
      </c>
    </row>
    <row r="211" ht="15.75" customHeight="1">
      <c r="A211" s="38" t="s">
        <v>2172</v>
      </c>
      <c r="B211" s="39" t="s">
        <v>2173</v>
      </c>
      <c r="C211" s="40" t="s">
        <v>2173</v>
      </c>
      <c r="D211" s="40" t="s">
        <v>2174</v>
      </c>
      <c r="E211" s="40" t="s">
        <v>2173</v>
      </c>
      <c r="F211" s="40" t="s">
        <v>2173</v>
      </c>
      <c r="G211" s="41" t="s">
        <v>2175</v>
      </c>
      <c r="I211" s="49" t="s">
        <v>2173</v>
      </c>
    </row>
    <row r="212" ht="15.75" customHeight="1">
      <c r="A212" s="43" t="s">
        <v>468</v>
      </c>
      <c r="B212" s="44" t="s">
        <v>2176</v>
      </c>
      <c r="C212" s="45" t="s">
        <v>2176</v>
      </c>
      <c r="D212" s="45" t="s">
        <v>2177</v>
      </c>
      <c r="E212" s="45" t="s">
        <v>2176</v>
      </c>
      <c r="F212" s="45" t="s">
        <v>2176</v>
      </c>
      <c r="G212" s="46" t="s">
        <v>2178</v>
      </c>
      <c r="I212" s="47" t="s">
        <v>2176</v>
      </c>
    </row>
    <row r="213" ht="15.75" customHeight="1">
      <c r="A213" s="38" t="s">
        <v>2179</v>
      </c>
      <c r="B213" s="39" t="s">
        <v>229</v>
      </c>
      <c r="C213" s="40" t="s">
        <v>2180</v>
      </c>
      <c r="D213" s="40" t="s">
        <v>2181</v>
      </c>
      <c r="E213" s="40" t="s">
        <v>2180</v>
      </c>
      <c r="F213" s="40" t="s">
        <v>140</v>
      </c>
      <c r="G213" s="41" t="s">
        <v>2182</v>
      </c>
      <c r="I213" s="49" t="s">
        <v>2180</v>
      </c>
    </row>
    <row r="214" ht="15.75" customHeight="1">
      <c r="A214" s="43" t="s">
        <v>556</v>
      </c>
      <c r="B214" s="44" t="s">
        <v>2183</v>
      </c>
      <c r="C214" s="45" t="s">
        <v>2183</v>
      </c>
      <c r="D214" s="45" t="s">
        <v>2184</v>
      </c>
      <c r="E214" s="45" t="s">
        <v>2183</v>
      </c>
      <c r="F214" s="45" t="s">
        <v>2183</v>
      </c>
      <c r="G214" s="46" t="s">
        <v>2185</v>
      </c>
      <c r="I214" s="47" t="s">
        <v>2183</v>
      </c>
    </row>
    <row r="215" ht="15.75" customHeight="1">
      <c r="A215" s="38" t="s">
        <v>591</v>
      </c>
      <c r="B215" s="39" t="s">
        <v>109</v>
      </c>
      <c r="C215" s="40" t="s">
        <v>109</v>
      </c>
      <c r="D215" s="40" t="s">
        <v>2186</v>
      </c>
      <c r="E215" s="40" t="s">
        <v>109</v>
      </c>
      <c r="F215" s="40" t="s">
        <v>109</v>
      </c>
      <c r="G215" s="41" t="s">
        <v>2187</v>
      </c>
      <c r="I215" s="49" t="s">
        <v>109</v>
      </c>
    </row>
    <row r="216" ht="15.75" customHeight="1">
      <c r="A216" s="43" t="s">
        <v>1185</v>
      </c>
      <c r="B216" s="44" t="s">
        <v>1184</v>
      </c>
      <c r="C216" s="54" t="s">
        <v>1184</v>
      </c>
      <c r="D216" s="54" t="s">
        <v>2188</v>
      </c>
      <c r="E216" s="54" t="s">
        <v>2189</v>
      </c>
      <c r="F216" s="54" t="s">
        <v>2189</v>
      </c>
      <c r="G216" s="46" t="s">
        <v>2190</v>
      </c>
      <c r="I216" s="47" t="s">
        <v>1184</v>
      </c>
    </row>
    <row r="217" ht="15.75" customHeight="1">
      <c r="A217" s="38" t="s">
        <v>2191</v>
      </c>
      <c r="B217" s="39" t="s">
        <v>214</v>
      </c>
      <c r="C217" s="40" t="s">
        <v>2192</v>
      </c>
      <c r="D217" s="40" t="s">
        <v>2193</v>
      </c>
      <c r="E217" s="40" t="s">
        <v>2192</v>
      </c>
      <c r="F217" s="40" t="s">
        <v>90</v>
      </c>
      <c r="G217" s="41" t="s">
        <v>2194</v>
      </c>
      <c r="I217" s="49" t="s">
        <v>2192</v>
      </c>
    </row>
    <row r="218" ht="15.75" customHeight="1">
      <c r="A218" s="43" t="s">
        <v>2195</v>
      </c>
      <c r="B218" s="44" t="s">
        <v>294</v>
      </c>
      <c r="C218" s="45" t="s">
        <v>2196</v>
      </c>
      <c r="D218" s="45" t="s">
        <v>2197</v>
      </c>
      <c r="E218" s="45" t="s">
        <v>2196</v>
      </c>
      <c r="F218" s="45" t="s">
        <v>85</v>
      </c>
      <c r="G218" s="46" t="s">
        <v>2198</v>
      </c>
      <c r="I218" s="47" t="s">
        <v>2196</v>
      </c>
    </row>
    <row r="219" ht="15.75" customHeight="1">
      <c r="A219" s="38" t="s">
        <v>754</v>
      </c>
      <c r="B219" s="39" t="s">
        <v>249</v>
      </c>
      <c r="C219" s="40" t="s">
        <v>249</v>
      </c>
      <c r="D219" s="40" t="s">
        <v>2199</v>
      </c>
      <c r="E219" s="40" t="s">
        <v>249</v>
      </c>
      <c r="F219" s="40" t="s">
        <v>249</v>
      </c>
      <c r="G219" s="41" t="s">
        <v>2200</v>
      </c>
      <c r="I219" s="49" t="s">
        <v>249</v>
      </c>
    </row>
    <row r="220" ht="15.75" customHeight="1">
      <c r="A220" s="56" t="s">
        <v>2201</v>
      </c>
      <c r="B220" s="44" t="s">
        <v>393</v>
      </c>
      <c r="C220" s="45" t="s">
        <v>2202</v>
      </c>
      <c r="D220" s="45" t="s">
        <v>2203</v>
      </c>
      <c r="E220" s="45" t="s">
        <v>2202</v>
      </c>
      <c r="F220" s="45" t="s">
        <v>18</v>
      </c>
      <c r="G220" s="46" t="s">
        <v>2204</v>
      </c>
      <c r="I220" s="47" t="s">
        <v>2202</v>
      </c>
    </row>
    <row r="221" ht="15.75" customHeight="1">
      <c r="A221" s="38" t="s">
        <v>1165</v>
      </c>
      <c r="B221" s="39" t="s">
        <v>1164</v>
      </c>
      <c r="C221" s="55" t="s">
        <v>1164</v>
      </c>
      <c r="D221" s="55" t="s">
        <v>2205</v>
      </c>
      <c r="E221" s="55" t="s">
        <v>1164</v>
      </c>
      <c r="F221" s="55" t="s">
        <v>1164</v>
      </c>
      <c r="G221" s="41" t="s">
        <v>2206</v>
      </c>
      <c r="I221" s="49" t="s">
        <v>1164</v>
      </c>
    </row>
    <row r="222" ht="15.75" customHeight="1">
      <c r="A222" s="43" t="s">
        <v>2207</v>
      </c>
      <c r="B222" s="44" t="s">
        <v>2208</v>
      </c>
      <c r="C222" s="45" t="s">
        <v>2208</v>
      </c>
      <c r="D222" s="45" t="s">
        <v>2209</v>
      </c>
      <c r="E222" s="45" t="s">
        <v>2208</v>
      </c>
      <c r="F222" s="45" t="s">
        <v>2208</v>
      </c>
      <c r="G222" s="46" t="s">
        <v>2210</v>
      </c>
      <c r="I222" s="47" t="s">
        <v>2208</v>
      </c>
    </row>
    <row r="223" ht="15.75" customHeight="1">
      <c r="A223" s="38" t="s">
        <v>2211</v>
      </c>
      <c r="B223" s="39" t="s">
        <v>2212</v>
      </c>
      <c r="C223" s="40" t="s">
        <v>2212</v>
      </c>
      <c r="D223" s="40" t="s">
        <v>2213</v>
      </c>
      <c r="E223" s="40" t="s">
        <v>2212</v>
      </c>
      <c r="F223" s="40" t="s">
        <v>2212</v>
      </c>
      <c r="G223" s="41" t="s">
        <v>2214</v>
      </c>
      <c r="I223" s="49" t="s">
        <v>2212</v>
      </c>
    </row>
    <row r="224" ht="15.75" customHeight="1">
      <c r="A224" s="43" t="s">
        <v>755</v>
      </c>
      <c r="B224" s="44" t="s">
        <v>290</v>
      </c>
      <c r="C224" s="45" t="s">
        <v>290</v>
      </c>
      <c r="D224" s="45" t="s">
        <v>2215</v>
      </c>
      <c r="E224" s="45" t="s">
        <v>290</v>
      </c>
      <c r="F224" s="45" t="s">
        <v>290</v>
      </c>
      <c r="G224" s="46" t="s">
        <v>2216</v>
      </c>
      <c r="I224" s="47" t="s">
        <v>290</v>
      </c>
    </row>
    <row r="225" ht="15.75" customHeight="1">
      <c r="A225" s="38" t="s">
        <v>785</v>
      </c>
      <c r="B225" s="39" t="s">
        <v>287</v>
      </c>
      <c r="C225" s="55" t="s">
        <v>287</v>
      </c>
      <c r="D225" s="55" t="s">
        <v>2217</v>
      </c>
      <c r="E225" s="55" t="s">
        <v>287</v>
      </c>
      <c r="F225" s="55" t="s">
        <v>287</v>
      </c>
      <c r="G225" s="41" t="s">
        <v>2218</v>
      </c>
      <c r="I225" s="49" t="s">
        <v>287</v>
      </c>
    </row>
    <row r="226" ht="15.75" customHeight="1">
      <c r="A226" s="43" t="s">
        <v>703</v>
      </c>
      <c r="B226" s="44" t="s">
        <v>165</v>
      </c>
      <c r="C226" s="45" t="s">
        <v>165</v>
      </c>
      <c r="D226" s="45" t="s">
        <v>2219</v>
      </c>
      <c r="E226" s="45" t="s">
        <v>165</v>
      </c>
      <c r="F226" s="45" t="s">
        <v>165</v>
      </c>
      <c r="G226" s="46" t="s">
        <v>2220</v>
      </c>
      <c r="I226" s="47" t="s">
        <v>165</v>
      </c>
    </row>
    <row r="227" ht="15.75" customHeight="1">
      <c r="A227" s="38" t="s">
        <v>762</v>
      </c>
      <c r="B227" s="39" t="s">
        <v>297</v>
      </c>
      <c r="C227" s="55" t="s">
        <v>297</v>
      </c>
      <c r="D227" s="55" t="s">
        <v>2221</v>
      </c>
      <c r="E227" s="55" t="s">
        <v>297</v>
      </c>
      <c r="F227" s="55" t="s">
        <v>297</v>
      </c>
      <c r="G227" s="41" t="s">
        <v>2222</v>
      </c>
      <c r="I227" s="49" t="s">
        <v>297</v>
      </c>
    </row>
    <row r="228" ht="15.75" customHeight="1">
      <c r="A228" s="43" t="s">
        <v>1424</v>
      </c>
      <c r="B228" s="44" t="s">
        <v>1423</v>
      </c>
      <c r="C228" s="45" t="s">
        <v>1423</v>
      </c>
      <c r="D228" s="45" t="s">
        <v>2223</v>
      </c>
      <c r="E228" s="45" t="s">
        <v>1423</v>
      </c>
      <c r="F228" s="45" t="s">
        <v>1423</v>
      </c>
      <c r="G228" s="46" t="s">
        <v>2224</v>
      </c>
      <c r="I228" s="47" t="s">
        <v>1423</v>
      </c>
    </row>
    <row r="229" ht="15.75" customHeight="1">
      <c r="A229" s="38" t="s">
        <v>2225</v>
      </c>
      <c r="B229" s="39" t="s">
        <v>2226</v>
      </c>
      <c r="C229" s="40" t="s">
        <v>2226</v>
      </c>
      <c r="D229" s="40" t="s">
        <v>2227</v>
      </c>
      <c r="E229" s="40" t="s">
        <v>2226</v>
      </c>
      <c r="F229" s="40" t="s">
        <v>2226</v>
      </c>
      <c r="G229" s="41" t="s">
        <v>2228</v>
      </c>
      <c r="I229" s="49" t="s">
        <v>2226</v>
      </c>
    </row>
    <row r="230" ht="15.75" customHeight="1">
      <c r="A230" s="43" t="s">
        <v>2229</v>
      </c>
      <c r="B230" s="44" t="s">
        <v>251</v>
      </c>
      <c r="C230" s="45" t="s">
        <v>2230</v>
      </c>
      <c r="D230" s="45" t="s">
        <v>2231</v>
      </c>
      <c r="E230" s="45" t="s">
        <v>2230</v>
      </c>
      <c r="F230" s="45" t="s">
        <v>47</v>
      </c>
      <c r="G230" s="46" t="s">
        <v>2232</v>
      </c>
      <c r="I230" s="47" t="s">
        <v>2230</v>
      </c>
    </row>
    <row r="231" ht="15.75" customHeight="1">
      <c r="A231" s="38" t="s">
        <v>835</v>
      </c>
      <c r="B231" s="39" t="s">
        <v>328</v>
      </c>
      <c r="C231" s="40" t="s">
        <v>328</v>
      </c>
      <c r="D231" s="40" t="s">
        <v>2233</v>
      </c>
      <c r="E231" s="40" t="s">
        <v>328</v>
      </c>
      <c r="F231" s="40" t="s">
        <v>328</v>
      </c>
      <c r="G231" s="41" t="s">
        <v>2234</v>
      </c>
      <c r="I231" s="49" t="s">
        <v>328</v>
      </c>
    </row>
    <row r="232" ht="15.75" customHeight="1">
      <c r="A232" s="43" t="s">
        <v>855</v>
      </c>
      <c r="B232" s="44" t="s">
        <v>447</v>
      </c>
      <c r="C232" s="45" t="s">
        <v>447</v>
      </c>
      <c r="D232" s="45" t="s">
        <v>2235</v>
      </c>
      <c r="E232" s="45" t="s">
        <v>447</v>
      </c>
      <c r="F232" s="45" t="s">
        <v>447</v>
      </c>
      <c r="G232" s="46" t="s">
        <v>2236</v>
      </c>
      <c r="I232" s="47" t="s">
        <v>447</v>
      </c>
    </row>
    <row r="233" ht="15.75" customHeight="1">
      <c r="A233" s="38" t="s">
        <v>2237</v>
      </c>
      <c r="B233" s="39" t="s">
        <v>236</v>
      </c>
      <c r="C233" s="40" t="s">
        <v>2238</v>
      </c>
      <c r="D233" s="40" t="s">
        <v>2239</v>
      </c>
      <c r="E233" s="40" t="s">
        <v>2238</v>
      </c>
      <c r="F233" s="40" t="s">
        <v>83</v>
      </c>
      <c r="G233" s="41" t="s">
        <v>2240</v>
      </c>
      <c r="I233" s="49" t="s">
        <v>2238</v>
      </c>
    </row>
    <row r="234" ht="15.75" customHeight="1">
      <c r="A234" s="56" t="s">
        <v>484</v>
      </c>
      <c r="B234" s="59" t="s">
        <v>2241</v>
      </c>
      <c r="C234" s="60" t="s">
        <v>2241</v>
      </c>
      <c r="D234" s="60" t="s">
        <v>2242</v>
      </c>
      <c r="E234" s="60" t="s">
        <v>2241</v>
      </c>
      <c r="F234" s="60" t="s">
        <v>2241</v>
      </c>
      <c r="G234" s="57" t="s">
        <v>2243</v>
      </c>
      <c r="I234" s="61" t="s">
        <v>2241</v>
      </c>
    </row>
    <row r="235" ht="15.75" customHeight="1">
      <c r="A235" s="38" t="s">
        <v>758</v>
      </c>
      <c r="B235" s="39" t="s">
        <v>344</v>
      </c>
      <c r="C235" s="40" t="s">
        <v>344</v>
      </c>
      <c r="D235" s="40" t="s">
        <v>2244</v>
      </c>
      <c r="E235" s="40" t="s">
        <v>344</v>
      </c>
      <c r="F235" s="40" t="s">
        <v>344</v>
      </c>
      <c r="G235" s="41" t="s">
        <v>2245</v>
      </c>
      <c r="I235" s="49" t="s">
        <v>344</v>
      </c>
    </row>
    <row r="236" ht="15.75" customHeight="1">
      <c r="A236" s="43" t="s">
        <v>2246</v>
      </c>
      <c r="B236" s="44" t="s">
        <v>2247</v>
      </c>
      <c r="C236" s="45" t="s">
        <v>2247</v>
      </c>
      <c r="D236" s="45" t="s">
        <v>2248</v>
      </c>
      <c r="E236" s="45" t="s">
        <v>2247</v>
      </c>
      <c r="F236" s="45" t="s">
        <v>2247</v>
      </c>
      <c r="G236" s="46" t="s">
        <v>2249</v>
      </c>
      <c r="I236" s="47" t="s">
        <v>2247</v>
      </c>
    </row>
    <row r="237" ht="15.75" customHeight="1">
      <c r="A237" s="50" t="s">
        <v>2250</v>
      </c>
      <c r="B237" s="51" t="s">
        <v>400</v>
      </c>
      <c r="C237" s="52" t="s">
        <v>2251</v>
      </c>
      <c r="D237" s="52" t="s">
        <v>2252</v>
      </c>
      <c r="E237" s="52" t="s">
        <v>2251</v>
      </c>
      <c r="F237" s="40" t="s">
        <v>68</v>
      </c>
      <c r="G237" s="48" t="s">
        <v>2253</v>
      </c>
      <c r="I237" s="53" t="s">
        <v>2251</v>
      </c>
    </row>
    <row r="238" ht="15.75" customHeight="1">
      <c r="A238" s="43" t="s">
        <v>2254</v>
      </c>
      <c r="B238" s="44" t="s">
        <v>387</v>
      </c>
      <c r="C238" s="45" t="s">
        <v>2255</v>
      </c>
      <c r="D238" s="45" t="s">
        <v>2256</v>
      </c>
      <c r="E238" s="45" t="s">
        <v>2255</v>
      </c>
      <c r="F238" s="45" t="s">
        <v>53</v>
      </c>
      <c r="G238" s="46" t="s">
        <v>2257</v>
      </c>
      <c r="I238" s="47" t="s">
        <v>2255</v>
      </c>
    </row>
    <row r="239" ht="15.75" customHeight="1">
      <c r="A239" s="38" t="s">
        <v>2258</v>
      </c>
      <c r="B239" s="39" t="s">
        <v>2259</v>
      </c>
      <c r="C239" s="40" t="s">
        <v>2259</v>
      </c>
      <c r="D239" s="40" t="s">
        <v>2260</v>
      </c>
      <c r="E239" s="40" t="s">
        <v>2259</v>
      </c>
      <c r="F239" s="40" t="s">
        <v>2259</v>
      </c>
      <c r="G239" s="41" t="s">
        <v>2261</v>
      </c>
      <c r="I239" s="49" t="s">
        <v>2259</v>
      </c>
    </row>
    <row r="240" ht="15.75" customHeight="1">
      <c r="A240" s="43" t="s">
        <v>841</v>
      </c>
      <c r="B240" s="44" t="s">
        <v>840</v>
      </c>
      <c r="C240" s="54" t="s">
        <v>840</v>
      </c>
      <c r="D240" s="54" t="s">
        <v>2262</v>
      </c>
      <c r="E240" s="54" t="s">
        <v>840</v>
      </c>
      <c r="F240" s="54" t="s">
        <v>840</v>
      </c>
      <c r="G240" s="46" t="s">
        <v>2263</v>
      </c>
      <c r="I240" s="47" t="s">
        <v>840</v>
      </c>
    </row>
    <row r="241" ht="15.75" customHeight="1">
      <c r="A241" s="38" t="s">
        <v>753</v>
      </c>
      <c r="B241" s="39" t="s">
        <v>234</v>
      </c>
      <c r="C241" s="40" t="s">
        <v>234</v>
      </c>
      <c r="D241" s="40" t="s">
        <v>2264</v>
      </c>
      <c r="E241" s="40" t="s">
        <v>234</v>
      </c>
      <c r="F241" s="40" t="s">
        <v>234</v>
      </c>
      <c r="G241" s="41" t="s">
        <v>2265</v>
      </c>
      <c r="I241" s="49" t="s">
        <v>234</v>
      </c>
    </row>
    <row r="242" ht="15.75" customHeight="1">
      <c r="A242" s="43" t="s">
        <v>2266</v>
      </c>
      <c r="B242" s="44" t="s">
        <v>2267</v>
      </c>
      <c r="C242" s="45" t="s">
        <v>2267</v>
      </c>
      <c r="D242" s="45" t="s">
        <v>2268</v>
      </c>
      <c r="E242" s="45" t="s">
        <v>2267</v>
      </c>
      <c r="F242" s="45" t="s">
        <v>2267</v>
      </c>
      <c r="G242" s="46" t="s">
        <v>2269</v>
      </c>
      <c r="I242" s="47" t="s">
        <v>2267</v>
      </c>
    </row>
    <row r="243" ht="15.75" customHeight="1">
      <c r="A243" s="38" t="s">
        <v>1356</v>
      </c>
      <c r="B243" s="39" t="s">
        <v>1355</v>
      </c>
      <c r="C243" s="40" t="s">
        <v>1355</v>
      </c>
      <c r="D243" s="40" t="s">
        <v>2270</v>
      </c>
      <c r="E243" s="40" t="s">
        <v>1355</v>
      </c>
      <c r="F243" s="40" t="s">
        <v>1355</v>
      </c>
      <c r="G243" s="41" t="s">
        <v>2271</v>
      </c>
      <c r="I243" s="49" t="s">
        <v>1355</v>
      </c>
    </row>
    <row r="244" ht="15.75" customHeight="1">
      <c r="A244" s="43" t="s">
        <v>795</v>
      </c>
      <c r="B244" s="44" t="s">
        <v>313</v>
      </c>
      <c r="C244" s="45" t="s">
        <v>313</v>
      </c>
      <c r="D244" s="45" t="s">
        <v>2272</v>
      </c>
      <c r="E244" s="45" t="s">
        <v>313</v>
      </c>
      <c r="F244" s="45" t="s">
        <v>313</v>
      </c>
      <c r="G244" s="46" t="s">
        <v>2273</v>
      </c>
      <c r="I244" s="47" t="s">
        <v>313</v>
      </c>
    </row>
    <row r="245" ht="15.75" customHeight="1">
      <c r="A245" s="38" t="s">
        <v>1266</v>
      </c>
      <c r="B245" s="39" t="s">
        <v>1265</v>
      </c>
      <c r="C245" s="40" t="s">
        <v>1265</v>
      </c>
      <c r="D245" s="40" t="s">
        <v>2274</v>
      </c>
      <c r="E245" s="40" t="s">
        <v>1265</v>
      </c>
      <c r="F245" s="40" t="s">
        <v>1265</v>
      </c>
      <c r="G245" s="41" t="s">
        <v>2275</v>
      </c>
      <c r="I245" s="49" t="s">
        <v>1265</v>
      </c>
    </row>
    <row r="246" ht="15.75" customHeight="1">
      <c r="A246" s="43" t="s">
        <v>772</v>
      </c>
      <c r="B246" s="44" t="s">
        <v>221</v>
      </c>
      <c r="C246" s="45" t="s">
        <v>221</v>
      </c>
      <c r="D246" s="45" t="s">
        <v>2276</v>
      </c>
      <c r="E246" s="45" t="s">
        <v>221</v>
      </c>
      <c r="F246" s="45" t="s">
        <v>221</v>
      </c>
      <c r="G246" s="46" t="s">
        <v>2277</v>
      </c>
      <c r="I246" s="47" t="s">
        <v>221</v>
      </c>
    </row>
    <row r="247" ht="15.75" customHeight="1">
      <c r="A247" s="38" t="s">
        <v>1366</v>
      </c>
      <c r="B247" s="39" t="s">
        <v>1365</v>
      </c>
      <c r="C247" s="55" t="s">
        <v>1365</v>
      </c>
      <c r="D247" s="55" t="s">
        <v>2278</v>
      </c>
      <c r="E247" s="55" t="s">
        <v>1365</v>
      </c>
      <c r="F247" s="55" t="s">
        <v>1365</v>
      </c>
      <c r="G247" s="41" t="s">
        <v>2279</v>
      </c>
      <c r="I247" s="49" t="s">
        <v>1365</v>
      </c>
    </row>
    <row r="248" ht="15.75" customHeight="1">
      <c r="A248" s="43" t="s">
        <v>2280</v>
      </c>
      <c r="B248" s="44" t="s">
        <v>2281</v>
      </c>
      <c r="C248" s="45" t="s">
        <v>2281</v>
      </c>
      <c r="D248" s="45" t="s">
        <v>2282</v>
      </c>
      <c r="E248" s="45" t="s">
        <v>2281</v>
      </c>
      <c r="F248" s="45" t="s">
        <v>2281</v>
      </c>
      <c r="G248" s="46" t="s">
        <v>2283</v>
      </c>
      <c r="I248" s="47" t="s">
        <v>2281</v>
      </c>
    </row>
    <row r="249" ht="15.75" customHeight="1">
      <c r="A249" s="38" t="s">
        <v>614</v>
      </c>
      <c r="B249" s="39" t="s">
        <v>100</v>
      </c>
      <c r="C249" s="40" t="s">
        <v>100</v>
      </c>
      <c r="D249" s="40" t="s">
        <v>2284</v>
      </c>
      <c r="E249" s="40" t="s">
        <v>100</v>
      </c>
      <c r="F249" s="40" t="s">
        <v>100</v>
      </c>
      <c r="G249" s="41" t="s">
        <v>2285</v>
      </c>
      <c r="I249" s="49" t="s">
        <v>100</v>
      </c>
    </row>
    <row r="250" ht="15.75" customHeight="1">
      <c r="A250" s="43" t="s">
        <v>1346</v>
      </c>
      <c r="B250" s="44" t="s">
        <v>1345</v>
      </c>
      <c r="C250" s="45" t="s">
        <v>1345</v>
      </c>
      <c r="D250" s="45" t="s">
        <v>2286</v>
      </c>
      <c r="E250" s="45" t="s">
        <v>1345</v>
      </c>
      <c r="F250" s="45" t="s">
        <v>1345</v>
      </c>
      <c r="G250" s="46" t="s">
        <v>2287</v>
      </c>
      <c r="I250" s="47" t="s">
        <v>1345</v>
      </c>
    </row>
    <row r="251" ht="15.75" customHeight="1">
      <c r="A251" s="38" t="s">
        <v>2288</v>
      </c>
      <c r="B251" s="39" t="s">
        <v>2289</v>
      </c>
      <c r="C251" s="40" t="s">
        <v>2289</v>
      </c>
      <c r="D251" s="40" t="s">
        <v>2290</v>
      </c>
      <c r="E251" s="40" t="s">
        <v>2289</v>
      </c>
      <c r="F251" s="40" t="s">
        <v>2289</v>
      </c>
      <c r="G251" s="41" t="s">
        <v>2291</v>
      </c>
      <c r="I251" s="49" t="s">
        <v>2289</v>
      </c>
    </row>
    <row r="252" ht="15.75" customHeight="1">
      <c r="A252" s="43" t="s">
        <v>2292</v>
      </c>
      <c r="B252" s="44" t="s">
        <v>2293</v>
      </c>
      <c r="C252" s="45" t="s">
        <v>2293</v>
      </c>
      <c r="D252" s="45" t="s">
        <v>2294</v>
      </c>
      <c r="E252" s="45" t="s">
        <v>2293</v>
      </c>
      <c r="F252" s="45" t="s">
        <v>2293</v>
      </c>
      <c r="G252" s="46" t="s">
        <v>2295</v>
      </c>
      <c r="I252" s="47" t="s">
        <v>2293</v>
      </c>
    </row>
    <row r="253" ht="15.75" customHeight="1">
      <c r="A253" s="38" t="s">
        <v>1447</v>
      </c>
      <c r="B253" s="39" t="s">
        <v>394</v>
      </c>
      <c r="C253" s="55" t="s">
        <v>394</v>
      </c>
      <c r="D253" s="55" t="s">
        <v>2296</v>
      </c>
      <c r="E253" s="55" t="s">
        <v>394</v>
      </c>
      <c r="F253" s="55" t="s">
        <v>394</v>
      </c>
      <c r="G253" s="41" t="s">
        <v>2297</v>
      </c>
      <c r="I253" s="49" t="s">
        <v>394</v>
      </c>
    </row>
    <row r="254" ht="15.75" customHeight="1">
      <c r="A254" s="43" t="s">
        <v>757</v>
      </c>
      <c r="B254" s="44" t="s">
        <v>270</v>
      </c>
      <c r="C254" s="45" t="s">
        <v>270</v>
      </c>
      <c r="D254" s="45" t="s">
        <v>2298</v>
      </c>
      <c r="E254" s="45" t="s">
        <v>270</v>
      </c>
      <c r="F254" s="45" t="s">
        <v>270</v>
      </c>
      <c r="G254" s="46" t="s">
        <v>2299</v>
      </c>
      <c r="I254" s="47" t="s">
        <v>270</v>
      </c>
    </row>
    <row r="255" ht="15.75" customHeight="1">
      <c r="A255" s="50" t="s">
        <v>2300</v>
      </c>
      <c r="B255" s="51" t="s">
        <v>2301</v>
      </c>
      <c r="C255" s="52" t="s">
        <v>2301</v>
      </c>
      <c r="D255" s="52" t="s">
        <v>2302</v>
      </c>
      <c r="E255" s="52" t="s">
        <v>2301</v>
      </c>
      <c r="F255" s="52" t="s">
        <v>2301</v>
      </c>
      <c r="G255" s="48" t="s">
        <v>2303</v>
      </c>
      <c r="I255" s="53" t="s">
        <v>2301</v>
      </c>
    </row>
    <row r="256" ht="15.75" customHeight="1">
      <c r="A256" s="43" t="s">
        <v>969</v>
      </c>
      <c r="B256" s="44" t="s">
        <v>315</v>
      </c>
      <c r="C256" s="54" t="s">
        <v>315</v>
      </c>
      <c r="D256" s="54" t="s">
        <v>2304</v>
      </c>
      <c r="E256" s="54" t="s">
        <v>2305</v>
      </c>
      <c r="F256" s="54" t="s">
        <v>2305</v>
      </c>
      <c r="G256" s="46" t="s">
        <v>2306</v>
      </c>
      <c r="I256" s="47" t="s">
        <v>315</v>
      </c>
    </row>
    <row r="257" ht="15.75" customHeight="1">
      <c r="A257" s="38" t="s">
        <v>2307</v>
      </c>
      <c r="B257" s="39" t="s">
        <v>2308</v>
      </c>
      <c r="C257" s="40" t="s">
        <v>2308</v>
      </c>
      <c r="D257" s="40" t="s">
        <v>2309</v>
      </c>
      <c r="E257" s="40" t="s">
        <v>2308</v>
      </c>
      <c r="F257" s="40" t="s">
        <v>2308</v>
      </c>
      <c r="G257" s="41" t="s">
        <v>2310</v>
      </c>
      <c r="I257" s="49" t="s">
        <v>2308</v>
      </c>
    </row>
    <row r="258" ht="15.75" customHeight="1">
      <c r="A258" s="43" t="s">
        <v>678</v>
      </c>
      <c r="B258" s="44" t="s">
        <v>136</v>
      </c>
      <c r="C258" s="45" t="s">
        <v>136</v>
      </c>
      <c r="D258" s="45" t="s">
        <v>2311</v>
      </c>
      <c r="E258" s="45" t="s">
        <v>136</v>
      </c>
      <c r="F258" s="45" t="s">
        <v>136</v>
      </c>
      <c r="G258" s="46" t="s">
        <v>2312</v>
      </c>
      <c r="I258" s="47" t="s">
        <v>136</v>
      </c>
    </row>
    <row r="259" ht="15.75" customHeight="1">
      <c r="A259" s="38" t="s">
        <v>2313</v>
      </c>
      <c r="B259" s="39" t="s">
        <v>308</v>
      </c>
      <c r="C259" s="40" t="s">
        <v>2314</v>
      </c>
      <c r="D259" s="40" t="s">
        <v>2315</v>
      </c>
      <c r="E259" s="40" t="s">
        <v>2314</v>
      </c>
      <c r="F259" s="40" t="s">
        <v>39</v>
      </c>
      <c r="G259" s="41" t="s">
        <v>2316</v>
      </c>
      <c r="I259" s="49" t="s">
        <v>2314</v>
      </c>
    </row>
    <row r="260" ht="15.75" customHeight="1">
      <c r="A260" s="43" t="s">
        <v>2317</v>
      </c>
      <c r="B260" s="44" t="s">
        <v>2318</v>
      </c>
      <c r="C260" s="45" t="s">
        <v>2318</v>
      </c>
      <c r="D260" s="45" t="s">
        <v>2319</v>
      </c>
      <c r="E260" s="45" t="s">
        <v>2318</v>
      </c>
      <c r="F260" s="45" t="s">
        <v>2318</v>
      </c>
      <c r="G260" s="46" t="s">
        <v>2320</v>
      </c>
      <c r="I260" s="47" t="s">
        <v>2318</v>
      </c>
    </row>
    <row r="261" ht="15.75" customHeight="1">
      <c r="A261" s="38" t="s">
        <v>1306</v>
      </c>
      <c r="B261" s="39" t="s">
        <v>1305</v>
      </c>
      <c r="C261" s="40" t="s">
        <v>1305</v>
      </c>
      <c r="D261" s="40" t="s">
        <v>2321</v>
      </c>
      <c r="E261" s="40" t="s">
        <v>1305</v>
      </c>
      <c r="F261" s="40" t="s">
        <v>1305</v>
      </c>
      <c r="G261" s="41" t="s">
        <v>2322</v>
      </c>
      <c r="I261" s="49" t="s">
        <v>1305</v>
      </c>
    </row>
    <row r="262" ht="15.75" customHeight="1">
      <c r="A262" s="56" t="s">
        <v>1475</v>
      </c>
      <c r="B262" s="59" t="s">
        <v>403</v>
      </c>
      <c r="C262" s="60" t="s">
        <v>403</v>
      </c>
      <c r="D262" s="60" t="s">
        <v>2323</v>
      </c>
      <c r="E262" s="60" t="s">
        <v>403</v>
      </c>
      <c r="F262" s="60" t="s">
        <v>403</v>
      </c>
      <c r="G262" s="57" t="s">
        <v>2324</v>
      </c>
      <c r="I262" s="61" t="s">
        <v>403</v>
      </c>
    </row>
    <row r="263" ht="15.75" customHeight="1">
      <c r="A263" s="38" t="s">
        <v>848</v>
      </c>
      <c r="B263" s="39" t="s">
        <v>250</v>
      </c>
      <c r="C263" s="40" t="s">
        <v>250</v>
      </c>
      <c r="D263" s="40" t="s">
        <v>2325</v>
      </c>
      <c r="E263" s="40" t="s">
        <v>250</v>
      </c>
      <c r="F263" s="40" t="s">
        <v>250</v>
      </c>
      <c r="G263" s="41" t="s">
        <v>2326</v>
      </c>
      <c r="I263" s="49" t="s">
        <v>250</v>
      </c>
    </row>
    <row r="264" ht="15.75" customHeight="1">
      <c r="A264" s="43" t="s">
        <v>2327</v>
      </c>
      <c r="B264" s="44" t="s">
        <v>2328</v>
      </c>
      <c r="C264" s="45" t="s">
        <v>2328</v>
      </c>
      <c r="D264" s="45" t="s">
        <v>2329</v>
      </c>
      <c r="E264" s="45" t="s">
        <v>2328</v>
      </c>
      <c r="F264" s="45" t="s">
        <v>2328</v>
      </c>
      <c r="G264" s="46" t="s">
        <v>2330</v>
      </c>
      <c r="I264" s="47" t="s">
        <v>2328</v>
      </c>
    </row>
    <row r="265" ht="15.75" customHeight="1">
      <c r="A265" s="38" t="s">
        <v>2331</v>
      </c>
      <c r="B265" s="39" t="s">
        <v>291</v>
      </c>
      <c r="C265" s="40" t="s">
        <v>2332</v>
      </c>
      <c r="D265" s="40" t="s">
        <v>2333</v>
      </c>
      <c r="E265" s="40" t="s">
        <v>2332</v>
      </c>
      <c r="F265" s="40" t="s">
        <v>27</v>
      </c>
      <c r="G265" s="41" t="s">
        <v>2334</v>
      </c>
      <c r="I265" s="49" t="s">
        <v>2332</v>
      </c>
    </row>
    <row r="266" ht="15.75" customHeight="1">
      <c r="A266" s="43" t="s">
        <v>1479</v>
      </c>
      <c r="B266" s="44" t="s">
        <v>451</v>
      </c>
      <c r="C266" s="45" t="s">
        <v>451</v>
      </c>
      <c r="D266" s="45" t="s">
        <v>2335</v>
      </c>
      <c r="E266" s="45" t="s">
        <v>451</v>
      </c>
      <c r="F266" s="45" t="s">
        <v>451</v>
      </c>
      <c r="G266" s="46" t="s">
        <v>2336</v>
      </c>
      <c r="I266" s="47" t="s">
        <v>451</v>
      </c>
    </row>
    <row r="267" ht="15.75" customHeight="1">
      <c r="A267" s="38" t="s">
        <v>1584</v>
      </c>
      <c r="B267" s="39" t="s">
        <v>1583</v>
      </c>
      <c r="C267" s="55" t="s">
        <v>1583</v>
      </c>
      <c r="D267" s="55" t="s">
        <v>2337</v>
      </c>
      <c r="E267" s="55" t="s">
        <v>1583</v>
      </c>
      <c r="F267" s="55" t="s">
        <v>1583</v>
      </c>
      <c r="G267" s="41" t="s">
        <v>2338</v>
      </c>
      <c r="I267" s="49" t="s">
        <v>1583</v>
      </c>
    </row>
    <row r="268" ht="15.75" customHeight="1">
      <c r="A268" s="43" t="s">
        <v>1236</v>
      </c>
      <c r="B268" s="44" t="s">
        <v>1235</v>
      </c>
      <c r="C268" s="54" t="s">
        <v>1235</v>
      </c>
      <c r="D268" s="54" t="s">
        <v>2339</v>
      </c>
      <c r="E268" s="54" t="s">
        <v>1235</v>
      </c>
      <c r="F268" s="54" t="s">
        <v>1235</v>
      </c>
      <c r="G268" s="46" t="s">
        <v>2340</v>
      </c>
      <c r="I268" s="47" t="s">
        <v>1235</v>
      </c>
    </row>
    <row r="269" ht="15.75" customHeight="1">
      <c r="A269" s="38" t="s">
        <v>2341</v>
      </c>
      <c r="B269" s="39" t="s">
        <v>2342</v>
      </c>
      <c r="C269" s="40" t="s">
        <v>2342</v>
      </c>
      <c r="D269" s="40" t="s">
        <v>2343</v>
      </c>
      <c r="E269" s="40" t="s">
        <v>2344</v>
      </c>
      <c r="F269" s="40" t="s">
        <v>2344</v>
      </c>
      <c r="G269" s="48" t="s">
        <v>2345</v>
      </c>
      <c r="I269" s="49" t="s">
        <v>2342</v>
      </c>
    </row>
    <row r="270" ht="15.75" customHeight="1">
      <c r="A270" s="43" t="s">
        <v>1478</v>
      </c>
      <c r="B270" s="44" t="s">
        <v>333</v>
      </c>
      <c r="C270" s="45" t="s">
        <v>333</v>
      </c>
      <c r="D270" s="45" t="s">
        <v>2346</v>
      </c>
      <c r="E270" s="45" t="s">
        <v>333</v>
      </c>
      <c r="F270" s="45" t="s">
        <v>333</v>
      </c>
      <c r="G270" s="46" t="s">
        <v>2347</v>
      </c>
      <c r="I270" s="47" t="s">
        <v>333</v>
      </c>
    </row>
    <row r="271" ht="15.75" customHeight="1">
      <c r="A271" s="50" t="s">
        <v>2348</v>
      </c>
      <c r="B271" s="39" t="s">
        <v>420</v>
      </c>
      <c r="C271" s="40" t="s">
        <v>2349</v>
      </c>
      <c r="D271" s="40" t="s">
        <v>2350</v>
      </c>
      <c r="E271" s="40" t="s">
        <v>2349</v>
      </c>
      <c r="F271" s="40" t="s">
        <v>44</v>
      </c>
      <c r="G271" s="41" t="s">
        <v>2351</v>
      </c>
      <c r="I271" s="49" t="s">
        <v>2349</v>
      </c>
    </row>
    <row r="272" ht="15.75" customHeight="1">
      <c r="A272" s="43" t="s">
        <v>2352</v>
      </c>
      <c r="B272" s="44" t="s">
        <v>2353</v>
      </c>
      <c r="C272" s="54" t="s">
        <v>2353</v>
      </c>
      <c r="D272" s="54" t="s">
        <v>2354</v>
      </c>
      <c r="E272" s="54" t="s">
        <v>2353</v>
      </c>
      <c r="F272" s="54" t="s">
        <v>2353</v>
      </c>
      <c r="G272" s="46" t="s">
        <v>2355</v>
      </c>
      <c r="I272" s="47" t="s">
        <v>2353</v>
      </c>
    </row>
    <row r="273" ht="15.75" customHeight="1">
      <c r="A273" s="38" t="s">
        <v>2356</v>
      </c>
      <c r="B273" s="39" t="s">
        <v>416</v>
      </c>
      <c r="C273" s="55" t="s">
        <v>2357</v>
      </c>
      <c r="D273" s="55" t="s">
        <v>2358</v>
      </c>
      <c r="E273" s="55" t="s">
        <v>2357</v>
      </c>
      <c r="F273" s="55" t="s">
        <v>20</v>
      </c>
      <c r="G273" s="41" t="s">
        <v>2359</v>
      </c>
      <c r="I273" s="49" t="s">
        <v>2357</v>
      </c>
    </row>
    <row r="274" ht="15.75" customHeight="1">
      <c r="A274" s="43" t="s">
        <v>867</v>
      </c>
      <c r="B274" s="44" t="s">
        <v>866</v>
      </c>
      <c r="C274" s="45" t="s">
        <v>866</v>
      </c>
      <c r="D274" s="45" t="s">
        <v>2360</v>
      </c>
      <c r="E274" s="45" t="s">
        <v>866</v>
      </c>
      <c r="F274" s="45" t="s">
        <v>866</v>
      </c>
      <c r="G274" s="46" t="s">
        <v>2361</v>
      </c>
      <c r="I274" s="47" t="s">
        <v>866</v>
      </c>
    </row>
    <row r="275" ht="15.75" customHeight="1">
      <c r="A275" s="38" t="s">
        <v>798</v>
      </c>
      <c r="B275" s="39" t="s">
        <v>441</v>
      </c>
      <c r="C275" s="40" t="s">
        <v>441</v>
      </c>
      <c r="D275" s="40" t="s">
        <v>2362</v>
      </c>
      <c r="E275" s="40" t="s">
        <v>441</v>
      </c>
      <c r="F275" s="40" t="s">
        <v>441</v>
      </c>
      <c r="G275" s="41" t="s">
        <v>2363</v>
      </c>
      <c r="I275" s="49" t="s">
        <v>441</v>
      </c>
    </row>
    <row r="276" ht="15.75" customHeight="1">
      <c r="A276" s="43" t="s">
        <v>2364</v>
      </c>
      <c r="B276" s="44" t="s">
        <v>2365</v>
      </c>
      <c r="C276" s="45" t="s">
        <v>2365</v>
      </c>
      <c r="D276" s="45" t="s">
        <v>2366</v>
      </c>
      <c r="E276" s="45" t="s">
        <v>2365</v>
      </c>
      <c r="F276" s="45" t="s">
        <v>2365</v>
      </c>
      <c r="G276" s="46" t="s">
        <v>2367</v>
      </c>
      <c r="I276" s="47" t="s">
        <v>2365</v>
      </c>
    </row>
    <row r="277" ht="15.75" customHeight="1">
      <c r="A277" s="38" t="s">
        <v>1122</v>
      </c>
      <c r="B277" s="39" t="s">
        <v>1121</v>
      </c>
      <c r="C277" s="55" t="s">
        <v>1121</v>
      </c>
      <c r="D277" s="55" t="s">
        <v>2368</v>
      </c>
      <c r="E277" s="55" t="s">
        <v>1121</v>
      </c>
      <c r="F277" s="55" t="s">
        <v>1121</v>
      </c>
      <c r="G277" s="41" t="s">
        <v>2369</v>
      </c>
      <c r="I277" s="49" t="s">
        <v>1121</v>
      </c>
    </row>
    <row r="278" ht="15.75" customHeight="1">
      <c r="A278" s="43" t="s">
        <v>1052</v>
      </c>
      <c r="B278" s="44" t="s">
        <v>1051</v>
      </c>
      <c r="C278" s="45" t="s">
        <v>1051</v>
      </c>
      <c r="D278" s="45" t="s">
        <v>2370</v>
      </c>
      <c r="E278" s="45" t="s">
        <v>1051</v>
      </c>
      <c r="F278" s="45" t="s">
        <v>1051</v>
      </c>
      <c r="G278" s="46" t="s">
        <v>2371</v>
      </c>
      <c r="I278" s="47" t="s">
        <v>1051</v>
      </c>
    </row>
    <row r="279" ht="15.75" customHeight="1">
      <c r="A279" s="38" t="s">
        <v>622</v>
      </c>
      <c r="B279" s="39" t="s">
        <v>137</v>
      </c>
      <c r="C279" s="55" t="s">
        <v>137</v>
      </c>
      <c r="D279" s="55" t="s">
        <v>2372</v>
      </c>
      <c r="E279" s="55" t="s">
        <v>137</v>
      </c>
      <c r="F279" s="55" t="s">
        <v>137</v>
      </c>
      <c r="G279" s="41" t="s">
        <v>2373</v>
      </c>
      <c r="I279" s="49" t="s">
        <v>137</v>
      </c>
    </row>
    <row r="280" ht="15.75" customHeight="1">
      <c r="A280" s="43" t="s">
        <v>2374</v>
      </c>
      <c r="B280" s="44" t="s">
        <v>2375</v>
      </c>
      <c r="C280" s="45" t="s">
        <v>2375</v>
      </c>
      <c r="D280" s="45" t="s">
        <v>2376</v>
      </c>
      <c r="E280" s="45" t="s">
        <v>2375</v>
      </c>
      <c r="F280" s="45" t="s">
        <v>2375</v>
      </c>
      <c r="G280" s="46" t="s">
        <v>2377</v>
      </c>
      <c r="I280" s="47" t="s">
        <v>2375</v>
      </c>
    </row>
    <row r="281" ht="15.75" customHeight="1">
      <c r="A281" s="38" t="s">
        <v>472</v>
      </c>
      <c r="B281" s="39" t="s">
        <v>2378</v>
      </c>
      <c r="C281" s="55" t="s">
        <v>2378</v>
      </c>
      <c r="D281" s="55" t="s">
        <v>2379</v>
      </c>
      <c r="E281" s="55" t="s">
        <v>2378</v>
      </c>
      <c r="F281" s="55" t="s">
        <v>2378</v>
      </c>
      <c r="G281" s="41" t="s">
        <v>2380</v>
      </c>
      <c r="I281" s="49" t="s">
        <v>2378</v>
      </c>
    </row>
    <row r="282" ht="15.75" customHeight="1">
      <c r="A282" s="43" t="s">
        <v>871</v>
      </c>
      <c r="B282" s="44" t="s">
        <v>332</v>
      </c>
      <c r="C282" s="45" t="s">
        <v>332</v>
      </c>
      <c r="D282" s="45" t="s">
        <v>2381</v>
      </c>
      <c r="E282" s="45" t="s">
        <v>332</v>
      </c>
      <c r="F282" s="45" t="s">
        <v>332</v>
      </c>
      <c r="G282" s="46" t="s">
        <v>2382</v>
      </c>
      <c r="I282" s="47" t="s">
        <v>332</v>
      </c>
    </row>
    <row r="283" ht="15.75" customHeight="1">
      <c r="A283" s="38" t="s">
        <v>2383</v>
      </c>
      <c r="B283" s="39" t="s">
        <v>2384</v>
      </c>
      <c r="C283" s="40" t="s">
        <v>2384</v>
      </c>
      <c r="D283" s="40" t="s">
        <v>2385</v>
      </c>
      <c r="E283" s="40" t="s">
        <v>2386</v>
      </c>
      <c r="F283" s="40" t="s">
        <v>2386</v>
      </c>
      <c r="G283" s="41" t="s">
        <v>2387</v>
      </c>
      <c r="I283" s="49" t="s">
        <v>2384</v>
      </c>
    </row>
    <row r="284" ht="15.75" customHeight="1">
      <c r="A284" s="43" t="s">
        <v>1120</v>
      </c>
      <c r="B284" s="44" t="s">
        <v>1119</v>
      </c>
      <c r="C284" s="45" t="s">
        <v>1119</v>
      </c>
      <c r="D284" s="45" t="s">
        <v>2388</v>
      </c>
      <c r="E284" s="45" t="s">
        <v>1119</v>
      </c>
      <c r="F284" s="45" t="s">
        <v>1119</v>
      </c>
      <c r="G284" s="46" t="s">
        <v>2389</v>
      </c>
      <c r="I284" s="47" t="s">
        <v>1119</v>
      </c>
    </row>
    <row r="285" ht="15.75" customHeight="1">
      <c r="A285" s="38" t="s">
        <v>2390</v>
      </c>
      <c r="B285" s="39" t="s">
        <v>2391</v>
      </c>
      <c r="C285" s="40" t="s">
        <v>2391</v>
      </c>
      <c r="D285" s="40" t="s">
        <v>2392</v>
      </c>
      <c r="E285" s="40" t="s">
        <v>2391</v>
      </c>
      <c r="F285" s="40" t="s">
        <v>2391</v>
      </c>
      <c r="G285" s="48" t="s">
        <v>2393</v>
      </c>
      <c r="I285" s="49" t="s">
        <v>2391</v>
      </c>
    </row>
    <row r="286" ht="15.75" customHeight="1">
      <c r="A286" s="43" t="s">
        <v>1207</v>
      </c>
      <c r="B286" s="44" t="s">
        <v>1206</v>
      </c>
      <c r="C286" s="45" t="s">
        <v>1206</v>
      </c>
      <c r="D286" s="45" t="s">
        <v>2394</v>
      </c>
      <c r="E286" s="45" t="s">
        <v>1206</v>
      </c>
      <c r="F286" s="45" t="s">
        <v>1206</v>
      </c>
      <c r="G286" s="46" t="s">
        <v>2395</v>
      </c>
      <c r="I286" s="47" t="s">
        <v>1206</v>
      </c>
    </row>
    <row r="287" ht="15.75" customHeight="1">
      <c r="A287" s="38" t="s">
        <v>1473</v>
      </c>
      <c r="B287" s="39" t="s">
        <v>1472</v>
      </c>
      <c r="C287" s="55" t="s">
        <v>1472</v>
      </c>
      <c r="D287" s="55" t="s">
        <v>2396</v>
      </c>
      <c r="E287" s="55" t="s">
        <v>1472</v>
      </c>
      <c r="F287" s="55" t="s">
        <v>1472</v>
      </c>
      <c r="G287" s="41" t="s">
        <v>2397</v>
      </c>
      <c r="I287" s="49" t="s">
        <v>1472</v>
      </c>
    </row>
    <row r="288" ht="15.75" customHeight="1">
      <c r="A288" s="43" t="s">
        <v>2398</v>
      </c>
      <c r="B288" s="44" t="s">
        <v>2399</v>
      </c>
      <c r="C288" s="45" t="s">
        <v>2399</v>
      </c>
      <c r="D288" s="45" t="s">
        <v>2400</v>
      </c>
      <c r="E288" s="45" t="s">
        <v>2399</v>
      </c>
      <c r="F288" s="45" t="s">
        <v>2399</v>
      </c>
      <c r="G288" s="46" t="s">
        <v>2401</v>
      </c>
      <c r="I288" s="47" t="s">
        <v>2399</v>
      </c>
    </row>
    <row r="289" ht="15.75" customHeight="1">
      <c r="A289" s="38" t="s">
        <v>1446</v>
      </c>
      <c r="B289" s="39" t="s">
        <v>1445</v>
      </c>
      <c r="C289" s="55" t="s">
        <v>1445</v>
      </c>
      <c r="D289" s="55" t="s">
        <v>2402</v>
      </c>
      <c r="E289" s="55" t="s">
        <v>1445</v>
      </c>
      <c r="F289" s="55" t="s">
        <v>1445</v>
      </c>
      <c r="G289" s="41" t="s">
        <v>2403</v>
      </c>
      <c r="I289" s="49" t="s">
        <v>1445</v>
      </c>
    </row>
    <row r="290" ht="15.75" customHeight="1">
      <c r="A290" s="56" t="s">
        <v>1582</v>
      </c>
      <c r="B290" s="44" t="s">
        <v>1581</v>
      </c>
      <c r="C290" s="54" t="s">
        <v>1581</v>
      </c>
      <c r="D290" s="54" t="s">
        <v>2404</v>
      </c>
      <c r="E290" s="54" t="s">
        <v>1581</v>
      </c>
      <c r="F290" s="54" t="s">
        <v>1581</v>
      </c>
      <c r="G290" s="57" t="s">
        <v>2405</v>
      </c>
      <c r="I290" s="47" t="s">
        <v>1581</v>
      </c>
    </row>
    <row r="291" ht="15.75" customHeight="1">
      <c r="A291" s="38" t="s">
        <v>1027</v>
      </c>
      <c r="B291" s="39" t="s">
        <v>1026</v>
      </c>
      <c r="C291" s="40" t="s">
        <v>1026</v>
      </c>
      <c r="D291" s="40" t="s">
        <v>2406</v>
      </c>
      <c r="E291" s="40" t="s">
        <v>1026</v>
      </c>
      <c r="F291" s="40" t="s">
        <v>1026</v>
      </c>
      <c r="G291" s="41" t="s">
        <v>2407</v>
      </c>
      <c r="I291" s="49" t="s">
        <v>1026</v>
      </c>
    </row>
    <row r="292" ht="15.75" customHeight="1">
      <c r="A292" s="43" t="s">
        <v>734</v>
      </c>
      <c r="B292" s="44" t="s">
        <v>191</v>
      </c>
      <c r="C292" s="45" t="s">
        <v>191</v>
      </c>
      <c r="D292" s="45" t="s">
        <v>2408</v>
      </c>
      <c r="E292" s="45" t="s">
        <v>191</v>
      </c>
      <c r="F292" s="45" t="s">
        <v>191</v>
      </c>
      <c r="G292" s="46" t="s">
        <v>2409</v>
      </c>
      <c r="I292" s="47" t="s">
        <v>191</v>
      </c>
    </row>
    <row r="293" ht="15.75" customHeight="1">
      <c r="A293" s="50" t="s">
        <v>911</v>
      </c>
      <c r="B293" s="39" t="s">
        <v>389</v>
      </c>
      <c r="C293" s="40" t="s">
        <v>389</v>
      </c>
      <c r="D293" s="40" t="s">
        <v>2410</v>
      </c>
      <c r="E293" s="40" t="s">
        <v>389</v>
      </c>
      <c r="F293" s="40" t="s">
        <v>389</v>
      </c>
      <c r="G293" s="48" t="s">
        <v>2411</v>
      </c>
      <c r="I293" s="49" t="s">
        <v>389</v>
      </c>
    </row>
    <row r="294" ht="15.75" customHeight="1">
      <c r="A294" s="43" t="s">
        <v>1568</v>
      </c>
      <c r="B294" s="44" t="s">
        <v>1567</v>
      </c>
      <c r="C294" s="45" t="s">
        <v>1567</v>
      </c>
      <c r="D294" s="45" t="s">
        <v>2412</v>
      </c>
      <c r="E294" s="45" t="s">
        <v>1567</v>
      </c>
      <c r="F294" s="45" t="s">
        <v>1567</v>
      </c>
      <c r="G294" s="46" t="s">
        <v>2413</v>
      </c>
      <c r="I294" s="47" t="s">
        <v>1567</v>
      </c>
    </row>
    <row r="295" ht="15.75" customHeight="1">
      <c r="A295" s="38" t="s">
        <v>838</v>
      </c>
      <c r="B295" s="39" t="s">
        <v>302</v>
      </c>
      <c r="C295" s="40" t="s">
        <v>302</v>
      </c>
      <c r="D295" s="40" t="s">
        <v>2414</v>
      </c>
      <c r="E295" s="40" t="s">
        <v>302</v>
      </c>
      <c r="F295" s="40" t="s">
        <v>302</v>
      </c>
      <c r="G295" s="41" t="s">
        <v>2415</v>
      </c>
      <c r="I295" s="49" t="s">
        <v>302</v>
      </c>
    </row>
    <row r="296" ht="15.75" customHeight="1">
      <c r="A296" s="43" t="s">
        <v>2416</v>
      </c>
      <c r="B296" s="44" t="s">
        <v>2417</v>
      </c>
      <c r="C296" s="54" t="s">
        <v>2417</v>
      </c>
      <c r="D296" s="54" t="s">
        <v>2418</v>
      </c>
      <c r="E296" s="54" t="s">
        <v>2417</v>
      </c>
      <c r="F296" s="54" t="s">
        <v>2417</v>
      </c>
      <c r="G296" s="46" t="s">
        <v>2419</v>
      </c>
      <c r="I296" s="47" t="s">
        <v>2417</v>
      </c>
    </row>
    <row r="297" ht="15.75" customHeight="1">
      <c r="A297" s="38" t="s">
        <v>1007</v>
      </c>
      <c r="B297" s="39" t="s">
        <v>1006</v>
      </c>
      <c r="C297" s="55" t="s">
        <v>1006</v>
      </c>
      <c r="D297" s="55" t="s">
        <v>2420</v>
      </c>
      <c r="E297" s="55" t="s">
        <v>1006</v>
      </c>
      <c r="F297" s="55" t="s">
        <v>1006</v>
      </c>
      <c r="G297" s="41" t="s">
        <v>2421</v>
      </c>
      <c r="I297" s="49" t="s">
        <v>1006</v>
      </c>
    </row>
    <row r="298" ht="15.75" customHeight="1">
      <c r="A298" s="43" t="s">
        <v>1009</v>
      </c>
      <c r="B298" s="44" t="s">
        <v>1008</v>
      </c>
      <c r="C298" s="45" t="s">
        <v>1008</v>
      </c>
      <c r="D298" s="45" t="s">
        <v>2422</v>
      </c>
      <c r="E298" s="45" t="s">
        <v>1008</v>
      </c>
      <c r="F298" s="45" t="s">
        <v>1008</v>
      </c>
      <c r="G298" s="46" t="s">
        <v>2423</v>
      </c>
      <c r="I298" s="47" t="s">
        <v>1008</v>
      </c>
    </row>
    <row r="299" ht="15.75" customHeight="1">
      <c r="A299" s="38" t="s">
        <v>738</v>
      </c>
      <c r="B299" s="39" t="s">
        <v>203</v>
      </c>
      <c r="C299" s="40" t="s">
        <v>203</v>
      </c>
      <c r="D299" s="40" t="s">
        <v>2424</v>
      </c>
      <c r="E299" s="40" t="s">
        <v>203</v>
      </c>
      <c r="F299" s="40" t="s">
        <v>203</v>
      </c>
      <c r="G299" s="41" t="s">
        <v>2425</v>
      </c>
      <c r="I299" s="49" t="s">
        <v>203</v>
      </c>
    </row>
    <row r="300" ht="15.75" customHeight="1">
      <c r="A300" s="43" t="s">
        <v>1471</v>
      </c>
      <c r="B300" s="44" t="s">
        <v>1470</v>
      </c>
      <c r="C300" s="45" t="s">
        <v>1470</v>
      </c>
      <c r="D300" s="45" t="s">
        <v>2426</v>
      </c>
      <c r="E300" s="45" t="s">
        <v>1470</v>
      </c>
      <c r="F300" s="45" t="s">
        <v>1470</v>
      </c>
      <c r="G300" s="57" t="s">
        <v>2427</v>
      </c>
      <c r="I300" s="47" t="s">
        <v>1470</v>
      </c>
    </row>
    <row r="301" ht="15.75" customHeight="1">
      <c r="A301" s="38" t="s">
        <v>2428</v>
      </c>
      <c r="B301" s="39" t="s">
        <v>2429</v>
      </c>
      <c r="C301" s="40" t="s">
        <v>2429</v>
      </c>
      <c r="D301" s="40" t="s">
        <v>2430</v>
      </c>
      <c r="E301" s="40" t="s">
        <v>2429</v>
      </c>
      <c r="F301" s="40" t="s">
        <v>2429</v>
      </c>
      <c r="G301" s="41" t="s">
        <v>2431</v>
      </c>
      <c r="I301" s="49" t="s">
        <v>2429</v>
      </c>
    </row>
    <row r="302" ht="15.75" customHeight="1">
      <c r="A302" s="43" t="s">
        <v>2432</v>
      </c>
      <c r="B302" s="44" t="s">
        <v>2433</v>
      </c>
      <c r="C302" s="45" t="s">
        <v>2433</v>
      </c>
      <c r="D302" s="45" t="s">
        <v>2434</v>
      </c>
      <c r="E302" s="45" t="s">
        <v>2433</v>
      </c>
      <c r="F302" s="45" t="s">
        <v>2433</v>
      </c>
      <c r="G302" s="46" t="s">
        <v>2435</v>
      </c>
      <c r="I302" s="47" t="s">
        <v>2433</v>
      </c>
    </row>
    <row r="303" ht="15.75" customHeight="1">
      <c r="A303" s="38" t="s">
        <v>880</v>
      </c>
      <c r="B303" s="39" t="s">
        <v>342</v>
      </c>
      <c r="C303" s="40" t="s">
        <v>342</v>
      </c>
      <c r="D303" s="40" t="s">
        <v>2436</v>
      </c>
      <c r="E303" s="40" t="s">
        <v>342</v>
      </c>
      <c r="F303" s="40" t="s">
        <v>342</v>
      </c>
      <c r="G303" s="41" t="s">
        <v>2437</v>
      </c>
      <c r="I303" s="49" t="s">
        <v>342</v>
      </c>
    </row>
    <row r="304" ht="15.75" customHeight="1">
      <c r="A304" s="43" t="s">
        <v>945</v>
      </c>
      <c r="B304" s="44" t="s">
        <v>385</v>
      </c>
      <c r="C304" s="54" t="s">
        <v>385</v>
      </c>
      <c r="D304" s="54" t="s">
        <v>2438</v>
      </c>
      <c r="E304" s="54" t="s">
        <v>385</v>
      </c>
      <c r="F304" s="54" t="s">
        <v>385</v>
      </c>
      <c r="G304" s="46" t="s">
        <v>2439</v>
      </c>
      <c r="I304" s="47" t="s">
        <v>385</v>
      </c>
    </row>
    <row r="305" ht="15.75" customHeight="1">
      <c r="A305" s="38" t="s">
        <v>886</v>
      </c>
      <c r="B305" s="39" t="s">
        <v>340</v>
      </c>
      <c r="C305" s="40" t="s">
        <v>340</v>
      </c>
      <c r="D305" s="40" t="s">
        <v>2440</v>
      </c>
      <c r="E305" s="40" t="s">
        <v>340</v>
      </c>
      <c r="F305" s="40" t="s">
        <v>340</v>
      </c>
      <c r="G305" s="41" t="s">
        <v>2441</v>
      </c>
      <c r="I305" s="49" t="s">
        <v>340</v>
      </c>
    </row>
    <row r="306" ht="15.75" customHeight="1">
      <c r="A306" s="43" t="s">
        <v>2442</v>
      </c>
      <c r="B306" s="44" t="s">
        <v>395</v>
      </c>
      <c r="C306" s="45" t="s">
        <v>2443</v>
      </c>
      <c r="D306" s="45" t="s">
        <v>2444</v>
      </c>
      <c r="E306" s="45" t="s">
        <v>2443</v>
      </c>
      <c r="F306" s="45" t="s">
        <v>70</v>
      </c>
      <c r="G306" s="46" t="s">
        <v>2445</v>
      </c>
      <c r="I306" s="62" t="s">
        <v>2443</v>
      </c>
    </row>
    <row r="307" ht="15.75" customHeight="1">
      <c r="A307" s="38" t="s">
        <v>589</v>
      </c>
      <c r="B307" s="39" t="s">
        <v>87</v>
      </c>
      <c r="C307" s="40" t="s">
        <v>87</v>
      </c>
      <c r="D307" s="40" t="s">
        <v>2446</v>
      </c>
      <c r="E307" s="40" t="s">
        <v>87</v>
      </c>
      <c r="F307" s="40" t="s">
        <v>87</v>
      </c>
      <c r="G307" s="41" t="s">
        <v>2447</v>
      </c>
      <c r="I307" s="49" t="s">
        <v>87</v>
      </c>
    </row>
    <row r="308" ht="15.75" customHeight="1">
      <c r="A308" s="43" t="s">
        <v>858</v>
      </c>
      <c r="B308" s="44" t="s">
        <v>317</v>
      </c>
      <c r="C308" s="45" t="s">
        <v>317</v>
      </c>
      <c r="D308" s="45" t="s">
        <v>2448</v>
      </c>
      <c r="E308" s="45" t="s">
        <v>317</v>
      </c>
      <c r="F308" s="45" t="s">
        <v>317</v>
      </c>
      <c r="G308" s="46" t="s">
        <v>2449</v>
      </c>
      <c r="I308" s="47" t="s">
        <v>317</v>
      </c>
    </row>
    <row r="309" ht="15.75" customHeight="1">
      <c r="A309" s="38" t="s">
        <v>937</v>
      </c>
      <c r="B309" s="39" t="s">
        <v>359</v>
      </c>
      <c r="C309" s="40" t="s">
        <v>359</v>
      </c>
      <c r="D309" s="40" t="s">
        <v>2450</v>
      </c>
      <c r="E309" s="40" t="s">
        <v>359</v>
      </c>
      <c r="F309" s="40" t="s">
        <v>359</v>
      </c>
      <c r="G309" s="41" t="s">
        <v>2451</v>
      </c>
      <c r="I309" s="49" t="s">
        <v>359</v>
      </c>
    </row>
    <row r="310" ht="15.75" customHeight="1">
      <c r="A310" s="43" t="s">
        <v>989</v>
      </c>
      <c r="B310" s="44" t="s">
        <v>988</v>
      </c>
      <c r="C310" s="54" t="s">
        <v>988</v>
      </c>
      <c r="D310" s="54" t="s">
        <v>2452</v>
      </c>
      <c r="E310" s="54" t="s">
        <v>988</v>
      </c>
      <c r="F310" s="54" t="s">
        <v>988</v>
      </c>
      <c r="G310" s="46" t="s">
        <v>2453</v>
      </c>
      <c r="I310" s="47" t="s">
        <v>988</v>
      </c>
    </row>
    <row r="311" ht="15.75" customHeight="1">
      <c r="A311" s="38" t="s">
        <v>682</v>
      </c>
      <c r="B311" s="39" t="s">
        <v>206</v>
      </c>
      <c r="C311" s="40" t="s">
        <v>206</v>
      </c>
      <c r="D311" s="40" t="s">
        <v>2454</v>
      </c>
      <c r="E311" s="40" t="s">
        <v>206</v>
      </c>
      <c r="F311" s="40" t="s">
        <v>206</v>
      </c>
      <c r="G311" s="41" t="s">
        <v>2455</v>
      </c>
      <c r="I311" s="49" t="s">
        <v>206</v>
      </c>
    </row>
    <row r="312" ht="15.75" customHeight="1">
      <c r="A312" s="43" t="s">
        <v>2456</v>
      </c>
      <c r="B312" s="44" t="s">
        <v>2457</v>
      </c>
      <c r="C312" s="45" t="s">
        <v>2457</v>
      </c>
      <c r="D312" s="45" t="s">
        <v>2458</v>
      </c>
      <c r="E312" s="45" t="s">
        <v>2457</v>
      </c>
      <c r="F312" s="45" t="s">
        <v>2457</v>
      </c>
      <c r="G312" s="46" t="s">
        <v>2459</v>
      </c>
      <c r="I312" s="47" t="s">
        <v>2457</v>
      </c>
    </row>
    <row r="313" ht="15.75" customHeight="1">
      <c r="A313" s="38" t="s">
        <v>761</v>
      </c>
      <c r="B313" s="39" t="s">
        <v>295</v>
      </c>
      <c r="C313" s="40" t="s">
        <v>295</v>
      </c>
      <c r="D313" s="40" t="s">
        <v>2460</v>
      </c>
      <c r="E313" s="40" t="s">
        <v>1649</v>
      </c>
      <c r="F313" s="40" t="s">
        <v>1649</v>
      </c>
      <c r="G313" s="41" t="s">
        <v>2461</v>
      </c>
      <c r="I313" s="49" t="s">
        <v>295</v>
      </c>
    </row>
    <row r="314" ht="15.75" customHeight="1">
      <c r="A314" s="43" t="s">
        <v>1465</v>
      </c>
      <c r="B314" s="44" t="s">
        <v>1464</v>
      </c>
      <c r="C314" s="45" t="s">
        <v>1464</v>
      </c>
      <c r="D314" s="45" t="s">
        <v>2462</v>
      </c>
      <c r="E314" s="45" t="s">
        <v>1464</v>
      </c>
      <c r="F314" s="45" t="s">
        <v>1464</v>
      </c>
      <c r="G314" s="46" t="s">
        <v>2463</v>
      </c>
      <c r="I314" s="47" t="s">
        <v>1464</v>
      </c>
    </row>
    <row r="315" ht="15.75" customHeight="1">
      <c r="A315" s="38" t="s">
        <v>2464</v>
      </c>
      <c r="B315" s="39" t="s">
        <v>2465</v>
      </c>
      <c r="C315" s="55" t="s">
        <v>2465</v>
      </c>
      <c r="D315" s="55" t="s">
        <v>2466</v>
      </c>
      <c r="E315" s="55" t="s">
        <v>2465</v>
      </c>
      <c r="F315" s="55" t="s">
        <v>2465</v>
      </c>
      <c r="G315" s="41" t="s">
        <v>2467</v>
      </c>
      <c r="I315" s="49" t="s">
        <v>2465</v>
      </c>
    </row>
    <row r="316" ht="15.75" customHeight="1">
      <c r="A316" s="43" t="s">
        <v>1378</v>
      </c>
      <c r="B316" s="44" t="s">
        <v>1377</v>
      </c>
      <c r="C316" s="45" t="s">
        <v>1377</v>
      </c>
      <c r="D316" s="45" t="s">
        <v>2468</v>
      </c>
      <c r="E316" s="45" t="s">
        <v>1377</v>
      </c>
      <c r="F316" s="45" t="s">
        <v>1377</v>
      </c>
      <c r="G316" s="46" t="s">
        <v>2469</v>
      </c>
      <c r="I316" s="47" t="s">
        <v>1377</v>
      </c>
    </row>
    <row r="317" ht="15.75" customHeight="1">
      <c r="A317" s="38" t="s">
        <v>1003</v>
      </c>
      <c r="B317" s="39" t="s">
        <v>1002</v>
      </c>
      <c r="C317" s="40" t="s">
        <v>1002</v>
      </c>
      <c r="D317" s="40" t="s">
        <v>2470</v>
      </c>
      <c r="E317" s="40" t="s">
        <v>1002</v>
      </c>
      <c r="F317" s="40" t="s">
        <v>1002</v>
      </c>
      <c r="G317" s="41" t="s">
        <v>2471</v>
      </c>
      <c r="I317" s="49" t="s">
        <v>1002</v>
      </c>
    </row>
    <row r="318" ht="15.75" customHeight="1">
      <c r="A318" s="43" t="s">
        <v>613</v>
      </c>
      <c r="B318" s="44" t="s">
        <v>612</v>
      </c>
      <c r="C318" s="45" t="s">
        <v>612</v>
      </c>
      <c r="D318" s="45" t="s">
        <v>2472</v>
      </c>
      <c r="E318" s="45" t="s">
        <v>1629</v>
      </c>
      <c r="F318" s="45" t="s">
        <v>1629</v>
      </c>
      <c r="G318" s="46" t="s">
        <v>2473</v>
      </c>
      <c r="I318" s="47" t="s">
        <v>612</v>
      </c>
    </row>
    <row r="319" ht="15.75" customHeight="1">
      <c r="A319" s="38" t="s">
        <v>478</v>
      </c>
      <c r="B319" s="39" t="s">
        <v>2474</v>
      </c>
      <c r="C319" s="40" t="s">
        <v>2474</v>
      </c>
      <c r="D319" s="40" t="s">
        <v>2475</v>
      </c>
      <c r="E319" s="40" t="s">
        <v>2474</v>
      </c>
      <c r="F319" s="40" t="s">
        <v>2474</v>
      </c>
      <c r="G319" s="41" t="s">
        <v>2476</v>
      </c>
      <c r="I319" s="49" t="s">
        <v>2474</v>
      </c>
    </row>
    <row r="320" ht="15.75" customHeight="1">
      <c r="A320" s="56" t="s">
        <v>2477</v>
      </c>
      <c r="B320" s="44" t="s">
        <v>2478</v>
      </c>
      <c r="C320" s="45" t="s">
        <v>2478</v>
      </c>
      <c r="D320" s="45" t="s">
        <v>2479</v>
      </c>
      <c r="E320" s="45" t="s">
        <v>2478</v>
      </c>
      <c r="F320" s="45" t="s">
        <v>2478</v>
      </c>
      <c r="G320" s="57" t="s">
        <v>2480</v>
      </c>
      <c r="I320" s="47" t="s">
        <v>2478</v>
      </c>
    </row>
    <row r="321" ht="15.75" customHeight="1">
      <c r="A321" s="38" t="s">
        <v>1428</v>
      </c>
      <c r="B321" s="39" t="s">
        <v>1427</v>
      </c>
      <c r="C321" s="40" t="s">
        <v>1427</v>
      </c>
      <c r="D321" s="40" t="s">
        <v>2481</v>
      </c>
      <c r="E321" s="40" t="s">
        <v>1427</v>
      </c>
      <c r="F321" s="40" t="s">
        <v>1427</v>
      </c>
      <c r="G321" s="41" t="s">
        <v>2482</v>
      </c>
      <c r="I321" s="49" t="s">
        <v>1427</v>
      </c>
    </row>
    <row r="322" ht="15.75" customHeight="1">
      <c r="A322" s="43" t="s">
        <v>2483</v>
      </c>
      <c r="B322" s="44" t="s">
        <v>225</v>
      </c>
      <c r="C322" s="45" t="s">
        <v>2484</v>
      </c>
      <c r="D322" s="45" t="s">
        <v>2485</v>
      </c>
      <c r="E322" s="45" t="s">
        <v>2484</v>
      </c>
      <c r="F322" s="45" t="s">
        <v>123</v>
      </c>
      <c r="G322" s="46" t="s">
        <v>2486</v>
      </c>
      <c r="I322" s="47" t="s">
        <v>2484</v>
      </c>
    </row>
    <row r="323" ht="15.75" customHeight="1">
      <c r="A323" s="38" t="s">
        <v>2487</v>
      </c>
      <c r="B323" s="39" t="s">
        <v>2488</v>
      </c>
      <c r="C323" s="40" t="s">
        <v>2488</v>
      </c>
      <c r="D323" s="40" t="s">
        <v>2489</v>
      </c>
      <c r="E323" s="40" t="s">
        <v>2490</v>
      </c>
      <c r="F323" s="40" t="s">
        <v>2490</v>
      </c>
      <c r="G323" s="41" t="s">
        <v>2491</v>
      </c>
      <c r="I323" s="49" t="s">
        <v>2488</v>
      </c>
    </row>
    <row r="324" ht="15.75" customHeight="1">
      <c r="A324" s="43" t="s">
        <v>782</v>
      </c>
      <c r="B324" s="44" t="s">
        <v>208</v>
      </c>
      <c r="C324" s="54" t="s">
        <v>208</v>
      </c>
      <c r="D324" s="54" t="s">
        <v>2492</v>
      </c>
      <c r="E324" s="54" t="s">
        <v>208</v>
      </c>
      <c r="F324" s="54" t="s">
        <v>208</v>
      </c>
      <c r="G324" s="46" t="s">
        <v>2493</v>
      </c>
      <c r="I324" s="47" t="s">
        <v>208</v>
      </c>
    </row>
    <row r="325" ht="15.75" customHeight="1">
      <c r="A325" s="38" t="s">
        <v>2494</v>
      </c>
      <c r="B325" s="39" t="s">
        <v>323</v>
      </c>
      <c r="C325" s="40" t="s">
        <v>2495</v>
      </c>
      <c r="D325" s="40" t="s">
        <v>2496</v>
      </c>
      <c r="E325" s="40" t="s">
        <v>2495</v>
      </c>
      <c r="F325" s="40" t="s">
        <v>23</v>
      </c>
      <c r="G325" s="41" t="s">
        <v>2497</v>
      </c>
      <c r="I325" s="49" t="s">
        <v>2495</v>
      </c>
    </row>
    <row r="326" ht="15.75" customHeight="1">
      <c r="A326" s="43" t="s">
        <v>983</v>
      </c>
      <c r="B326" s="44" t="s">
        <v>982</v>
      </c>
      <c r="C326" s="45" t="s">
        <v>982</v>
      </c>
      <c r="D326" s="45" t="s">
        <v>2498</v>
      </c>
      <c r="E326" s="45" t="s">
        <v>982</v>
      </c>
      <c r="F326" s="45" t="s">
        <v>982</v>
      </c>
      <c r="G326" s="46" t="s">
        <v>2499</v>
      </c>
      <c r="I326" s="47" t="s">
        <v>982</v>
      </c>
    </row>
    <row r="327" ht="15.75" customHeight="1">
      <c r="A327" s="38" t="s">
        <v>2500</v>
      </c>
      <c r="B327" s="39" t="s">
        <v>318</v>
      </c>
      <c r="C327" s="40" t="s">
        <v>2501</v>
      </c>
      <c r="D327" s="40" t="s">
        <v>2502</v>
      </c>
      <c r="E327" s="40" t="s">
        <v>2501</v>
      </c>
      <c r="F327" s="40" t="s">
        <v>58</v>
      </c>
      <c r="G327" s="41" t="s">
        <v>2503</v>
      </c>
      <c r="I327" s="49" t="s">
        <v>2501</v>
      </c>
    </row>
    <row r="328" ht="15.75" customHeight="1">
      <c r="A328" s="43" t="s">
        <v>2504</v>
      </c>
      <c r="B328" s="44" t="s">
        <v>2505</v>
      </c>
      <c r="C328" s="45" t="s">
        <v>2505</v>
      </c>
      <c r="D328" s="45" t="s">
        <v>2506</v>
      </c>
      <c r="E328" s="45" t="s">
        <v>2505</v>
      </c>
      <c r="F328" s="45" t="s">
        <v>2505</v>
      </c>
      <c r="G328" s="46" t="s">
        <v>2507</v>
      </c>
      <c r="I328" s="47" t="s">
        <v>2505</v>
      </c>
    </row>
    <row r="329" ht="15.75" customHeight="1">
      <c r="A329" s="38" t="s">
        <v>2508</v>
      </c>
      <c r="B329" s="39" t="s">
        <v>2509</v>
      </c>
      <c r="C329" s="55" t="s">
        <v>2509</v>
      </c>
      <c r="D329" s="55" t="s">
        <v>2510</v>
      </c>
      <c r="E329" s="55" t="s">
        <v>2509</v>
      </c>
      <c r="F329" s="55" t="s">
        <v>2509</v>
      </c>
      <c r="G329" s="41" t="s">
        <v>2511</v>
      </c>
      <c r="I329" s="49" t="s">
        <v>2509</v>
      </c>
    </row>
    <row r="330" ht="15.75" customHeight="1">
      <c r="A330" s="43" t="s">
        <v>2512</v>
      </c>
      <c r="B330" s="44" t="s">
        <v>2513</v>
      </c>
      <c r="C330" s="45" t="s">
        <v>2513</v>
      </c>
      <c r="D330" s="45" t="s">
        <v>2514</v>
      </c>
      <c r="E330" s="45" t="s">
        <v>2513</v>
      </c>
      <c r="F330" s="45" t="s">
        <v>2513</v>
      </c>
      <c r="G330" s="46" t="s">
        <v>2515</v>
      </c>
      <c r="I330" s="47" t="s">
        <v>2513</v>
      </c>
    </row>
    <row r="331" ht="15.75" customHeight="1">
      <c r="A331" s="38" t="s">
        <v>1033</v>
      </c>
      <c r="B331" s="39" t="s">
        <v>1032</v>
      </c>
      <c r="C331" s="40" t="s">
        <v>1032</v>
      </c>
      <c r="D331" s="40" t="s">
        <v>2516</v>
      </c>
      <c r="E331" s="40" t="s">
        <v>1032</v>
      </c>
      <c r="F331" s="40" t="s">
        <v>1032</v>
      </c>
      <c r="G331" s="41" t="s">
        <v>2517</v>
      </c>
      <c r="I331" s="49" t="s">
        <v>1032</v>
      </c>
    </row>
    <row r="332" ht="15.75" customHeight="1">
      <c r="A332" s="43" t="s">
        <v>2518</v>
      </c>
      <c r="B332" s="44" t="s">
        <v>2519</v>
      </c>
      <c r="C332" s="45" t="s">
        <v>2520</v>
      </c>
      <c r="D332" s="45" t="s">
        <v>2521</v>
      </c>
      <c r="E332" s="45" t="s">
        <v>2520</v>
      </c>
      <c r="F332" s="45" t="s">
        <v>2519</v>
      </c>
      <c r="G332" s="46" t="s">
        <v>2522</v>
      </c>
      <c r="I332" s="47" t="s">
        <v>2519</v>
      </c>
    </row>
    <row r="333" ht="15.75" customHeight="1">
      <c r="A333" s="38" t="s">
        <v>1189</v>
      </c>
      <c r="B333" s="39" t="s">
        <v>1188</v>
      </c>
      <c r="C333" s="40" t="s">
        <v>1188</v>
      </c>
      <c r="D333" s="40" t="s">
        <v>2523</v>
      </c>
      <c r="E333" s="40" t="s">
        <v>1188</v>
      </c>
      <c r="F333" s="40" t="s">
        <v>1188</v>
      </c>
      <c r="G333" s="41" t="s">
        <v>2524</v>
      </c>
      <c r="I333" s="49" t="s">
        <v>1188</v>
      </c>
    </row>
    <row r="334" ht="15.75" customHeight="1">
      <c r="A334" s="43" t="s">
        <v>2525</v>
      </c>
      <c r="B334" s="44" t="s">
        <v>2526</v>
      </c>
      <c r="C334" s="45" t="s">
        <v>2526</v>
      </c>
      <c r="D334" s="45" t="s">
        <v>2527</v>
      </c>
      <c r="E334" s="45" t="s">
        <v>2526</v>
      </c>
      <c r="F334" s="45" t="s">
        <v>2526</v>
      </c>
      <c r="G334" s="46" t="s">
        <v>2528</v>
      </c>
      <c r="I334" s="47" t="s">
        <v>2526</v>
      </c>
    </row>
    <row r="335" ht="15.75" customHeight="1">
      <c r="A335" s="38" t="s">
        <v>1029</v>
      </c>
      <c r="B335" s="39" t="s">
        <v>1028</v>
      </c>
      <c r="C335" s="40" t="s">
        <v>1028</v>
      </c>
      <c r="D335" s="40" t="s">
        <v>2529</v>
      </c>
      <c r="E335" s="40" t="s">
        <v>1028</v>
      </c>
      <c r="F335" s="40" t="s">
        <v>1028</v>
      </c>
      <c r="G335" s="41" t="s">
        <v>2530</v>
      </c>
      <c r="I335" s="49" t="s">
        <v>1028</v>
      </c>
    </row>
    <row r="336" ht="15.75" customHeight="1">
      <c r="A336" s="43" t="s">
        <v>2531</v>
      </c>
      <c r="B336" s="44" t="s">
        <v>324</v>
      </c>
      <c r="C336" s="45" t="s">
        <v>2532</v>
      </c>
      <c r="D336" s="45" t="s">
        <v>2533</v>
      </c>
      <c r="E336" s="45" t="s">
        <v>2532</v>
      </c>
      <c r="F336" s="45" t="s">
        <v>41</v>
      </c>
      <c r="G336" s="46" t="s">
        <v>2534</v>
      </c>
      <c r="I336" s="47" t="s">
        <v>2532</v>
      </c>
    </row>
    <row r="337" ht="15.75" customHeight="1">
      <c r="A337" s="38" t="s">
        <v>1248</v>
      </c>
      <c r="B337" s="39" t="s">
        <v>1247</v>
      </c>
      <c r="C337" s="40" t="s">
        <v>1247</v>
      </c>
      <c r="D337" s="40" t="s">
        <v>2535</v>
      </c>
      <c r="E337" s="40" t="s">
        <v>2536</v>
      </c>
      <c r="F337" s="40" t="s">
        <v>2536</v>
      </c>
      <c r="G337" s="41" t="s">
        <v>2537</v>
      </c>
      <c r="I337" s="49" t="s">
        <v>1247</v>
      </c>
    </row>
    <row r="338" ht="15.75" customHeight="1">
      <c r="A338" s="43" t="s">
        <v>973</v>
      </c>
      <c r="B338" s="44" t="s">
        <v>972</v>
      </c>
      <c r="C338" s="54" t="s">
        <v>972</v>
      </c>
      <c r="D338" s="54" t="s">
        <v>2538</v>
      </c>
      <c r="E338" s="54" t="s">
        <v>972</v>
      </c>
      <c r="F338" s="54" t="s">
        <v>972</v>
      </c>
      <c r="G338" s="46" t="s">
        <v>2539</v>
      </c>
      <c r="I338" s="47" t="s">
        <v>972</v>
      </c>
    </row>
    <row r="339" ht="15.75" customHeight="1">
      <c r="A339" s="38" t="s">
        <v>2540</v>
      </c>
      <c r="B339" s="39" t="s">
        <v>2541</v>
      </c>
      <c r="C339" s="55" t="s">
        <v>2541</v>
      </c>
      <c r="D339" s="55" t="s">
        <v>2542</v>
      </c>
      <c r="E339" s="55" t="s">
        <v>2541</v>
      </c>
      <c r="F339" s="55" t="s">
        <v>2541</v>
      </c>
      <c r="G339" s="41" t="s">
        <v>2543</v>
      </c>
      <c r="I339" s="49" t="s">
        <v>2541</v>
      </c>
    </row>
    <row r="340" ht="15.75" customHeight="1">
      <c r="A340" s="43" t="s">
        <v>2544</v>
      </c>
      <c r="B340" s="44" t="s">
        <v>2545</v>
      </c>
      <c r="C340" s="45" t="s">
        <v>2545</v>
      </c>
      <c r="D340" s="45" t="s">
        <v>2546</v>
      </c>
      <c r="E340" s="45" t="s">
        <v>2545</v>
      </c>
      <c r="F340" s="45" t="s">
        <v>2545</v>
      </c>
      <c r="G340" s="46" t="s">
        <v>2547</v>
      </c>
      <c r="I340" s="47" t="s">
        <v>2545</v>
      </c>
    </row>
    <row r="341" ht="15.75" customHeight="1">
      <c r="A341" s="38" t="s">
        <v>1416</v>
      </c>
      <c r="B341" s="39" t="s">
        <v>1415</v>
      </c>
      <c r="C341" s="40" t="s">
        <v>1415</v>
      </c>
      <c r="D341" s="40" t="s">
        <v>2548</v>
      </c>
      <c r="E341" s="40" t="s">
        <v>1415</v>
      </c>
      <c r="F341" s="40" t="s">
        <v>1415</v>
      </c>
      <c r="G341" s="41" t="s">
        <v>2549</v>
      </c>
      <c r="I341" s="49" t="s">
        <v>1415</v>
      </c>
    </row>
    <row r="342" ht="15.75" customHeight="1">
      <c r="A342" s="43" t="s">
        <v>839</v>
      </c>
      <c r="B342" s="44" t="s">
        <v>348</v>
      </c>
      <c r="C342" s="54" t="s">
        <v>348</v>
      </c>
      <c r="D342" s="54" t="s">
        <v>2550</v>
      </c>
      <c r="E342" s="54" t="s">
        <v>348</v>
      </c>
      <c r="F342" s="54" t="s">
        <v>348</v>
      </c>
      <c r="G342" s="46" t="s">
        <v>2551</v>
      </c>
      <c r="I342" s="47" t="s">
        <v>348</v>
      </c>
    </row>
    <row r="343" ht="15.75" customHeight="1">
      <c r="A343" s="38" t="s">
        <v>724</v>
      </c>
      <c r="B343" s="39" t="s">
        <v>226</v>
      </c>
      <c r="C343" s="55" t="s">
        <v>226</v>
      </c>
      <c r="D343" s="55" t="s">
        <v>2552</v>
      </c>
      <c r="E343" s="55" t="s">
        <v>226</v>
      </c>
      <c r="F343" s="55" t="s">
        <v>226</v>
      </c>
      <c r="G343" s="41" t="s">
        <v>2553</v>
      </c>
      <c r="I343" s="49" t="s">
        <v>226</v>
      </c>
    </row>
    <row r="344" ht="15.75" customHeight="1">
      <c r="A344" s="43" t="s">
        <v>2554</v>
      </c>
      <c r="B344" s="44" t="s">
        <v>357</v>
      </c>
      <c r="C344" s="45" t="s">
        <v>357</v>
      </c>
      <c r="D344" s="45" t="s">
        <v>2555</v>
      </c>
      <c r="E344" s="45" t="s">
        <v>357</v>
      </c>
      <c r="F344" s="45" t="s">
        <v>357</v>
      </c>
      <c r="G344" s="46" t="s">
        <v>2556</v>
      </c>
      <c r="I344" s="47" t="s">
        <v>357</v>
      </c>
    </row>
    <row r="345" ht="15.75" customHeight="1">
      <c r="A345" s="38" t="s">
        <v>947</v>
      </c>
      <c r="B345" s="39" t="s">
        <v>398</v>
      </c>
      <c r="C345" s="40" t="s">
        <v>398</v>
      </c>
      <c r="D345" s="40" t="s">
        <v>2557</v>
      </c>
      <c r="E345" s="40" t="s">
        <v>398</v>
      </c>
      <c r="F345" s="40" t="s">
        <v>398</v>
      </c>
      <c r="G345" s="41" t="s">
        <v>2558</v>
      </c>
      <c r="I345" s="49" t="s">
        <v>398</v>
      </c>
    </row>
    <row r="346" ht="15.75" customHeight="1">
      <c r="A346" s="43" t="s">
        <v>1480</v>
      </c>
      <c r="B346" s="44" t="s">
        <v>379</v>
      </c>
      <c r="C346" s="45" t="s">
        <v>379</v>
      </c>
      <c r="D346" s="45" t="s">
        <v>2559</v>
      </c>
      <c r="E346" s="45" t="s">
        <v>379</v>
      </c>
      <c r="F346" s="45" t="s">
        <v>379</v>
      </c>
      <c r="G346" s="46" t="s">
        <v>2560</v>
      </c>
      <c r="I346" s="47" t="s">
        <v>379</v>
      </c>
    </row>
    <row r="347" ht="15.75" customHeight="1">
      <c r="A347" s="38" t="s">
        <v>2561</v>
      </c>
      <c r="B347" s="39" t="s">
        <v>1603</v>
      </c>
      <c r="C347" s="40" t="s">
        <v>2562</v>
      </c>
      <c r="D347" s="40" t="s">
        <v>2563</v>
      </c>
      <c r="E347" s="40" t="s">
        <v>2562</v>
      </c>
      <c r="F347" s="40" t="s">
        <v>2564</v>
      </c>
      <c r="G347" s="41" t="s">
        <v>2565</v>
      </c>
      <c r="I347" s="49" t="s">
        <v>2562</v>
      </c>
    </row>
    <row r="348" ht="15.75" customHeight="1">
      <c r="A348" s="43" t="s">
        <v>1126</v>
      </c>
      <c r="B348" s="44" t="s">
        <v>1125</v>
      </c>
      <c r="C348" s="45" t="s">
        <v>1125</v>
      </c>
      <c r="D348" s="45" t="s">
        <v>2566</v>
      </c>
      <c r="E348" s="45" t="s">
        <v>1125</v>
      </c>
      <c r="F348" s="45" t="s">
        <v>1125</v>
      </c>
      <c r="G348" s="46" t="s">
        <v>2567</v>
      </c>
      <c r="I348" s="47" t="s">
        <v>1125</v>
      </c>
    </row>
    <row r="349" ht="15.75" customHeight="1">
      <c r="A349" s="38" t="s">
        <v>997</v>
      </c>
      <c r="B349" s="39" t="s">
        <v>996</v>
      </c>
      <c r="C349" s="40" t="s">
        <v>996</v>
      </c>
      <c r="D349" s="40" t="s">
        <v>2568</v>
      </c>
      <c r="E349" s="40" t="s">
        <v>996</v>
      </c>
      <c r="F349" s="40" t="s">
        <v>996</v>
      </c>
      <c r="G349" s="41" t="s">
        <v>2569</v>
      </c>
      <c r="I349" s="49" t="s">
        <v>996</v>
      </c>
    </row>
    <row r="350" ht="15.75" customHeight="1">
      <c r="A350" s="43" t="s">
        <v>656</v>
      </c>
      <c r="B350" s="44" t="s">
        <v>150</v>
      </c>
      <c r="C350" s="45" t="s">
        <v>150</v>
      </c>
      <c r="D350" s="45" t="s">
        <v>2570</v>
      </c>
      <c r="E350" s="45" t="s">
        <v>150</v>
      </c>
      <c r="F350" s="45" t="s">
        <v>150</v>
      </c>
      <c r="G350" s="46" t="s">
        <v>2571</v>
      </c>
      <c r="I350" s="47" t="s">
        <v>150</v>
      </c>
    </row>
    <row r="351" ht="15.75" customHeight="1">
      <c r="A351" s="38" t="s">
        <v>2572</v>
      </c>
      <c r="B351" s="39" t="s">
        <v>2573</v>
      </c>
      <c r="C351" s="40" t="s">
        <v>2573</v>
      </c>
      <c r="D351" s="40" t="s">
        <v>2574</v>
      </c>
      <c r="E351" s="40" t="s">
        <v>2573</v>
      </c>
      <c r="F351" s="40" t="s">
        <v>2573</v>
      </c>
      <c r="G351" s="48" t="s">
        <v>2575</v>
      </c>
      <c r="I351" s="49" t="s">
        <v>2573</v>
      </c>
    </row>
    <row r="352" ht="15.75" customHeight="1">
      <c r="A352" s="43" t="s">
        <v>2576</v>
      </c>
      <c r="B352" s="44" t="s">
        <v>2577</v>
      </c>
      <c r="C352" s="54" t="s">
        <v>2577</v>
      </c>
      <c r="D352" s="54" t="s">
        <v>2578</v>
      </c>
      <c r="E352" s="54" t="s">
        <v>2577</v>
      </c>
      <c r="F352" s="54" t="s">
        <v>2577</v>
      </c>
      <c r="G352" s="46" t="s">
        <v>2579</v>
      </c>
      <c r="I352" s="47" t="s">
        <v>2577</v>
      </c>
    </row>
    <row r="353" ht="15.75" customHeight="1">
      <c r="A353" s="38" t="s">
        <v>862</v>
      </c>
      <c r="B353" s="39" t="s">
        <v>283</v>
      </c>
      <c r="C353" s="40" t="s">
        <v>283</v>
      </c>
      <c r="D353" s="40" t="s">
        <v>2580</v>
      </c>
      <c r="E353" s="40" t="s">
        <v>283</v>
      </c>
      <c r="F353" s="40" t="s">
        <v>283</v>
      </c>
      <c r="G353" s="41" t="s">
        <v>2581</v>
      </c>
      <c r="I353" s="49" t="s">
        <v>283</v>
      </c>
    </row>
    <row r="354" ht="15.75" customHeight="1">
      <c r="A354" s="43" t="s">
        <v>2582</v>
      </c>
      <c r="B354" s="44" t="s">
        <v>210</v>
      </c>
      <c r="C354" s="45" t="s">
        <v>2583</v>
      </c>
      <c r="D354" s="45" t="s">
        <v>2584</v>
      </c>
      <c r="E354" s="45" t="s">
        <v>2583</v>
      </c>
      <c r="F354" s="45" t="s">
        <v>64</v>
      </c>
      <c r="G354" s="46" t="s">
        <v>2585</v>
      </c>
      <c r="I354" s="47" t="s">
        <v>2583</v>
      </c>
    </row>
    <row r="355" ht="15.75" customHeight="1">
      <c r="A355" s="38" t="s">
        <v>1118</v>
      </c>
      <c r="B355" s="39" t="s">
        <v>1117</v>
      </c>
      <c r="C355" s="40" t="s">
        <v>1117</v>
      </c>
      <c r="D355" s="40" t="s">
        <v>2586</v>
      </c>
      <c r="E355" s="40" t="s">
        <v>1117</v>
      </c>
      <c r="F355" s="40" t="s">
        <v>1117</v>
      </c>
      <c r="G355" s="41" t="s">
        <v>2587</v>
      </c>
      <c r="I355" s="49" t="s">
        <v>1117</v>
      </c>
    </row>
    <row r="356" ht="15.75" customHeight="1">
      <c r="A356" s="43" t="s">
        <v>2588</v>
      </c>
      <c r="B356" s="44" t="s">
        <v>2589</v>
      </c>
      <c r="C356" s="45" t="s">
        <v>2589</v>
      </c>
      <c r="D356" s="45" t="s">
        <v>2590</v>
      </c>
      <c r="E356" s="45" t="s">
        <v>2589</v>
      </c>
      <c r="F356" s="45" t="s">
        <v>2589</v>
      </c>
      <c r="G356" s="46" t="s">
        <v>2591</v>
      </c>
      <c r="I356" s="47" t="s">
        <v>2589</v>
      </c>
    </row>
    <row r="357" ht="15.75" customHeight="1">
      <c r="A357" s="38" t="s">
        <v>2592</v>
      </c>
      <c r="B357" s="39" t="s">
        <v>2593</v>
      </c>
      <c r="C357" s="55" t="s">
        <v>2593</v>
      </c>
      <c r="D357" s="55" t="s">
        <v>2594</v>
      </c>
      <c r="E357" s="55" t="s">
        <v>2593</v>
      </c>
      <c r="F357" s="55" t="s">
        <v>2593</v>
      </c>
      <c r="G357" s="41" t="s">
        <v>2595</v>
      </c>
      <c r="I357" s="49" t="s">
        <v>2593</v>
      </c>
    </row>
    <row r="358" ht="15.75" customHeight="1">
      <c r="A358" s="43" t="s">
        <v>2596</v>
      </c>
      <c r="B358" s="44" t="s">
        <v>2597</v>
      </c>
      <c r="C358" s="45" t="s">
        <v>2597</v>
      </c>
      <c r="D358" s="45" t="s">
        <v>2598</v>
      </c>
      <c r="E358" s="45" t="s">
        <v>2597</v>
      </c>
      <c r="F358" s="45" t="s">
        <v>2597</v>
      </c>
      <c r="G358" s="46" t="s">
        <v>2599</v>
      </c>
      <c r="I358" s="47" t="s">
        <v>2597</v>
      </c>
    </row>
    <row r="359" ht="15.75" customHeight="1">
      <c r="A359" s="38" t="s">
        <v>764</v>
      </c>
      <c r="B359" s="39" t="s">
        <v>196</v>
      </c>
      <c r="C359" s="40" t="s">
        <v>196</v>
      </c>
      <c r="D359" s="40" t="s">
        <v>2600</v>
      </c>
      <c r="E359" s="40" t="s">
        <v>196</v>
      </c>
      <c r="F359" s="40" t="s">
        <v>196</v>
      </c>
      <c r="G359" s="41" t="s">
        <v>2601</v>
      </c>
      <c r="I359" s="49" t="s">
        <v>196</v>
      </c>
    </row>
    <row r="360" ht="15.75" customHeight="1">
      <c r="A360" s="43" t="s">
        <v>1149</v>
      </c>
      <c r="B360" s="44" t="s">
        <v>1148</v>
      </c>
      <c r="C360" s="45" t="s">
        <v>1148</v>
      </c>
      <c r="D360" s="45" t="s">
        <v>2602</v>
      </c>
      <c r="E360" s="45" t="s">
        <v>1148</v>
      </c>
      <c r="F360" s="45" t="s">
        <v>1148</v>
      </c>
      <c r="G360" s="46" t="s">
        <v>2603</v>
      </c>
      <c r="I360" s="47" t="s">
        <v>1148</v>
      </c>
    </row>
    <row r="361" ht="15.75" customHeight="1">
      <c r="A361" s="38" t="s">
        <v>690</v>
      </c>
      <c r="B361" s="39" t="s">
        <v>449</v>
      </c>
      <c r="C361" s="40" t="s">
        <v>449</v>
      </c>
      <c r="D361" s="40" t="s">
        <v>2604</v>
      </c>
      <c r="E361" s="40" t="s">
        <v>449</v>
      </c>
      <c r="F361" s="40" t="s">
        <v>449</v>
      </c>
      <c r="G361" s="41" t="s">
        <v>2605</v>
      </c>
      <c r="I361" s="49" t="s">
        <v>449</v>
      </c>
    </row>
    <row r="362" ht="15.75" customHeight="1">
      <c r="A362" s="43" t="s">
        <v>2606</v>
      </c>
      <c r="B362" s="44" t="s">
        <v>2607</v>
      </c>
      <c r="C362" s="45" t="s">
        <v>2607</v>
      </c>
      <c r="D362" s="45" t="s">
        <v>2608</v>
      </c>
      <c r="E362" s="45" t="s">
        <v>2607</v>
      </c>
      <c r="F362" s="45" t="s">
        <v>2607</v>
      </c>
      <c r="G362" s="46" t="s">
        <v>2609</v>
      </c>
      <c r="I362" s="47" t="s">
        <v>2607</v>
      </c>
    </row>
    <row r="363" ht="15.75" customHeight="1">
      <c r="A363" s="38" t="s">
        <v>1086</v>
      </c>
      <c r="B363" s="39" t="s">
        <v>1085</v>
      </c>
      <c r="C363" s="55" t="s">
        <v>1085</v>
      </c>
      <c r="D363" s="55" t="s">
        <v>2610</v>
      </c>
      <c r="E363" s="55" t="s">
        <v>1085</v>
      </c>
      <c r="F363" s="55" t="s">
        <v>1085</v>
      </c>
      <c r="G363" s="41" t="s">
        <v>2611</v>
      </c>
      <c r="I363" s="49" t="s">
        <v>1085</v>
      </c>
    </row>
    <row r="364" ht="15.75" customHeight="1">
      <c r="A364" s="43" t="s">
        <v>2612</v>
      </c>
      <c r="B364" s="44" t="s">
        <v>2613</v>
      </c>
      <c r="C364" s="45" t="s">
        <v>2613</v>
      </c>
      <c r="D364" s="45" t="s">
        <v>2614</v>
      </c>
      <c r="E364" s="45" t="s">
        <v>2613</v>
      </c>
      <c r="F364" s="45" t="s">
        <v>2613</v>
      </c>
      <c r="G364" s="46" t="s">
        <v>2615</v>
      </c>
      <c r="I364" s="47" t="s">
        <v>2613</v>
      </c>
    </row>
    <row r="365" ht="15.75" customHeight="1">
      <c r="A365" s="38" t="s">
        <v>2616</v>
      </c>
      <c r="B365" s="39" t="s">
        <v>2617</v>
      </c>
      <c r="C365" s="40" t="s">
        <v>2617</v>
      </c>
      <c r="D365" s="40" t="s">
        <v>2618</v>
      </c>
      <c r="E365" s="40" t="s">
        <v>2617</v>
      </c>
      <c r="F365" s="40" t="s">
        <v>2617</v>
      </c>
      <c r="G365" s="41" t="s">
        <v>2619</v>
      </c>
      <c r="I365" s="49" t="s">
        <v>2617</v>
      </c>
    </row>
    <row r="366" ht="15.75" customHeight="1">
      <c r="A366" s="43" t="s">
        <v>605</v>
      </c>
      <c r="B366" s="44" t="s">
        <v>76</v>
      </c>
      <c r="C366" s="45" t="s">
        <v>76</v>
      </c>
      <c r="D366" s="45" t="s">
        <v>2620</v>
      </c>
      <c r="E366" s="45" t="s">
        <v>76</v>
      </c>
      <c r="F366" s="45" t="s">
        <v>76</v>
      </c>
      <c r="G366" s="46" t="s">
        <v>2621</v>
      </c>
      <c r="I366" s="47" t="s">
        <v>76</v>
      </c>
    </row>
    <row r="367" ht="15.75" customHeight="1">
      <c r="A367" s="38" t="s">
        <v>1058</v>
      </c>
      <c r="B367" s="39" t="s">
        <v>1057</v>
      </c>
      <c r="C367" s="55" t="s">
        <v>1057</v>
      </c>
      <c r="D367" s="55" t="s">
        <v>2622</v>
      </c>
      <c r="E367" s="55" t="s">
        <v>1057</v>
      </c>
      <c r="F367" s="55" t="s">
        <v>1057</v>
      </c>
      <c r="G367" s="41" t="s">
        <v>2623</v>
      </c>
      <c r="I367" s="49" t="s">
        <v>1057</v>
      </c>
    </row>
    <row r="368" ht="15.75" customHeight="1">
      <c r="A368" s="43" t="s">
        <v>1457</v>
      </c>
      <c r="B368" s="44" t="s">
        <v>1456</v>
      </c>
      <c r="C368" s="54" t="s">
        <v>1456</v>
      </c>
      <c r="D368" s="54" t="s">
        <v>2624</v>
      </c>
      <c r="E368" s="54" t="s">
        <v>1456</v>
      </c>
      <c r="F368" s="45" t="s">
        <v>1456</v>
      </c>
      <c r="G368" s="46" t="s">
        <v>2625</v>
      </c>
      <c r="I368" s="47" t="s">
        <v>1456</v>
      </c>
    </row>
    <row r="369" ht="15.75" customHeight="1">
      <c r="A369" s="38" t="s">
        <v>924</v>
      </c>
      <c r="B369" s="39" t="s">
        <v>923</v>
      </c>
      <c r="C369" s="40" t="s">
        <v>923</v>
      </c>
      <c r="D369" s="40" t="s">
        <v>2626</v>
      </c>
      <c r="E369" s="40" t="s">
        <v>923</v>
      </c>
      <c r="F369" s="40" t="s">
        <v>923</v>
      </c>
      <c r="G369" s="41" t="s">
        <v>2627</v>
      </c>
      <c r="I369" s="49" t="s">
        <v>923</v>
      </c>
    </row>
    <row r="370" ht="15.75" customHeight="1">
      <c r="A370" s="43" t="s">
        <v>814</v>
      </c>
      <c r="B370" s="44" t="s">
        <v>349</v>
      </c>
      <c r="C370" s="45" t="s">
        <v>349</v>
      </c>
      <c r="D370" s="45" t="s">
        <v>2628</v>
      </c>
      <c r="E370" s="45" t="s">
        <v>349</v>
      </c>
      <c r="F370" s="45" t="s">
        <v>349</v>
      </c>
      <c r="G370" s="46" t="s">
        <v>2629</v>
      </c>
      <c r="I370" s="47" t="s">
        <v>349</v>
      </c>
    </row>
    <row r="371" ht="15.75" customHeight="1">
      <c r="A371" s="38" t="s">
        <v>2630</v>
      </c>
      <c r="B371" s="39" t="s">
        <v>2631</v>
      </c>
      <c r="C371" s="40" t="s">
        <v>2631</v>
      </c>
      <c r="D371" s="40" t="s">
        <v>2632</v>
      </c>
      <c r="E371" s="40" t="s">
        <v>2631</v>
      </c>
      <c r="F371" s="40" t="s">
        <v>2631</v>
      </c>
      <c r="G371" s="41" t="s">
        <v>2633</v>
      </c>
      <c r="I371" s="49" t="s">
        <v>2631</v>
      </c>
    </row>
    <row r="372" ht="15.75" customHeight="1">
      <c r="A372" s="43" t="s">
        <v>2634</v>
      </c>
      <c r="B372" s="44" t="s">
        <v>2635</v>
      </c>
      <c r="C372" s="45" t="s">
        <v>2635</v>
      </c>
      <c r="D372" s="45" t="s">
        <v>2636</v>
      </c>
      <c r="E372" s="45" t="s">
        <v>2635</v>
      </c>
      <c r="F372" s="45" t="s">
        <v>2635</v>
      </c>
      <c r="G372" s="46" t="s">
        <v>2637</v>
      </c>
      <c r="I372" s="47" t="s">
        <v>2635</v>
      </c>
    </row>
    <row r="373" ht="15.75" customHeight="1">
      <c r="A373" s="38" t="s">
        <v>2638</v>
      </c>
      <c r="B373" s="39" t="s">
        <v>2639</v>
      </c>
      <c r="C373" s="40" t="s">
        <v>2639</v>
      </c>
      <c r="D373" s="40" t="s">
        <v>2640</v>
      </c>
      <c r="E373" s="40" t="s">
        <v>2639</v>
      </c>
      <c r="F373" s="40" t="s">
        <v>2639</v>
      </c>
      <c r="G373" s="41" t="s">
        <v>2641</v>
      </c>
      <c r="I373" s="49" t="s">
        <v>2639</v>
      </c>
    </row>
    <row r="374" ht="15.75" customHeight="1">
      <c r="A374" s="43" t="s">
        <v>804</v>
      </c>
      <c r="B374" s="44" t="s">
        <v>305</v>
      </c>
      <c r="C374" s="45" t="s">
        <v>305</v>
      </c>
      <c r="D374" s="45" t="s">
        <v>2642</v>
      </c>
      <c r="E374" s="45" t="s">
        <v>305</v>
      </c>
      <c r="F374" s="45" t="s">
        <v>305</v>
      </c>
      <c r="G374" s="46" t="s">
        <v>2643</v>
      </c>
      <c r="I374" s="47" t="s">
        <v>305</v>
      </c>
    </row>
    <row r="375" ht="15.75" customHeight="1">
      <c r="A375" s="38" t="s">
        <v>773</v>
      </c>
      <c r="B375" s="39" t="s">
        <v>264</v>
      </c>
      <c r="C375" s="40" t="s">
        <v>264</v>
      </c>
      <c r="D375" s="40" t="s">
        <v>2644</v>
      </c>
      <c r="E375" s="40" t="s">
        <v>264</v>
      </c>
      <c r="F375" s="40" t="s">
        <v>264</v>
      </c>
      <c r="G375" s="41" t="s">
        <v>2645</v>
      </c>
      <c r="I375" s="49" t="s">
        <v>264</v>
      </c>
    </row>
    <row r="376" ht="15.75" customHeight="1">
      <c r="A376" s="43" t="s">
        <v>775</v>
      </c>
      <c r="B376" s="44" t="s">
        <v>306</v>
      </c>
      <c r="C376" s="54" t="s">
        <v>306</v>
      </c>
      <c r="D376" s="54" t="s">
        <v>2646</v>
      </c>
      <c r="E376" s="54" t="s">
        <v>306</v>
      </c>
      <c r="F376" s="54" t="s">
        <v>306</v>
      </c>
      <c r="G376" s="46" t="s">
        <v>2647</v>
      </c>
      <c r="I376" s="47" t="s">
        <v>306</v>
      </c>
    </row>
    <row r="377" ht="15.75" customHeight="1">
      <c r="A377" s="38" t="s">
        <v>2648</v>
      </c>
      <c r="B377" s="39" t="s">
        <v>2649</v>
      </c>
      <c r="C377" s="55" t="s">
        <v>2649</v>
      </c>
      <c r="D377" s="55" t="s">
        <v>2650</v>
      </c>
      <c r="E377" s="55" t="s">
        <v>2649</v>
      </c>
      <c r="F377" s="55" t="s">
        <v>2649</v>
      </c>
      <c r="G377" s="41" t="s">
        <v>2651</v>
      </c>
      <c r="I377" s="49" t="s">
        <v>2649</v>
      </c>
    </row>
    <row r="378" ht="15.75" customHeight="1">
      <c r="A378" s="43" t="s">
        <v>1342</v>
      </c>
      <c r="B378" s="44" t="s">
        <v>1341</v>
      </c>
      <c r="C378" s="54" t="s">
        <v>1341</v>
      </c>
      <c r="D378" s="54" t="s">
        <v>2652</v>
      </c>
      <c r="E378" s="54" t="s">
        <v>1341</v>
      </c>
      <c r="F378" s="54" t="s">
        <v>1341</v>
      </c>
      <c r="G378" s="46" t="s">
        <v>2653</v>
      </c>
      <c r="I378" s="47" t="s">
        <v>1341</v>
      </c>
    </row>
    <row r="379" ht="15.75" customHeight="1">
      <c r="A379" s="38" t="s">
        <v>2654</v>
      </c>
      <c r="B379" s="39" t="s">
        <v>2655</v>
      </c>
      <c r="C379" s="40" t="s">
        <v>2655</v>
      </c>
      <c r="D379" s="40" t="s">
        <v>2656</v>
      </c>
      <c r="E379" s="40" t="s">
        <v>2655</v>
      </c>
      <c r="F379" s="40" t="s">
        <v>2655</v>
      </c>
      <c r="G379" s="41" t="s">
        <v>2657</v>
      </c>
      <c r="I379" s="49" t="s">
        <v>2655</v>
      </c>
    </row>
    <row r="380" ht="15.75" customHeight="1">
      <c r="A380" s="43" t="s">
        <v>2658</v>
      </c>
      <c r="B380" s="44" t="s">
        <v>2659</v>
      </c>
      <c r="C380" s="45" t="s">
        <v>2659</v>
      </c>
      <c r="D380" s="45" t="s">
        <v>2660</v>
      </c>
      <c r="E380" s="45" t="s">
        <v>2659</v>
      </c>
      <c r="F380" s="45" t="s">
        <v>2659</v>
      </c>
      <c r="G380" s="46" t="s">
        <v>2661</v>
      </c>
      <c r="I380" s="47" t="s">
        <v>2659</v>
      </c>
    </row>
    <row r="381" ht="15.75" customHeight="1">
      <c r="A381" s="38" t="s">
        <v>898</v>
      </c>
      <c r="B381" s="39" t="s">
        <v>402</v>
      </c>
      <c r="C381" s="40" t="s">
        <v>402</v>
      </c>
      <c r="D381" s="40" t="s">
        <v>2662</v>
      </c>
      <c r="E381" s="40" t="s">
        <v>402</v>
      </c>
      <c r="F381" s="40" t="s">
        <v>402</v>
      </c>
      <c r="G381" s="41" t="s">
        <v>2663</v>
      </c>
      <c r="I381" s="49" t="s">
        <v>402</v>
      </c>
    </row>
    <row r="382" ht="15.75" customHeight="1">
      <c r="A382" s="43" t="s">
        <v>878</v>
      </c>
      <c r="B382" s="44" t="s">
        <v>363</v>
      </c>
      <c r="C382" s="45" t="s">
        <v>363</v>
      </c>
      <c r="D382" s="45" t="s">
        <v>2664</v>
      </c>
      <c r="E382" s="45" t="s">
        <v>363</v>
      </c>
      <c r="F382" s="45" t="s">
        <v>363</v>
      </c>
      <c r="G382" s="46" t="s">
        <v>2665</v>
      </c>
      <c r="I382" s="47" t="s">
        <v>363</v>
      </c>
    </row>
    <row r="383" ht="15.75" customHeight="1">
      <c r="A383" s="38" t="s">
        <v>686</v>
      </c>
      <c r="B383" s="39" t="s">
        <v>205</v>
      </c>
      <c r="C383" s="40" t="s">
        <v>205</v>
      </c>
      <c r="D383" s="40" t="s">
        <v>2666</v>
      </c>
      <c r="E383" s="40" t="s">
        <v>205</v>
      </c>
      <c r="F383" s="40" t="s">
        <v>205</v>
      </c>
      <c r="G383" s="41" t="s">
        <v>2667</v>
      </c>
      <c r="I383" s="49" t="s">
        <v>205</v>
      </c>
    </row>
    <row r="384" ht="15.75" customHeight="1">
      <c r="A384" s="43" t="s">
        <v>541</v>
      </c>
      <c r="B384" s="44" t="s">
        <v>2668</v>
      </c>
      <c r="C384" s="45" t="s">
        <v>2668</v>
      </c>
      <c r="D384" s="45" t="s">
        <v>2669</v>
      </c>
      <c r="E384" s="45" t="s">
        <v>2668</v>
      </c>
      <c r="F384" s="45" t="s">
        <v>2668</v>
      </c>
      <c r="G384" s="46" t="s">
        <v>2670</v>
      </c>
      <c r="I384" s="47" t="s">
        <v>2668</v>
      </c>
    </row>
    <row r="385" ht="15.75" customHeight="1">
      <c r="A385" s="38" t="s">
        <v>1382</v>
      </c>
      <c r="B385" s="39" t="s">
        <v>1381</v>
      </c>
      <c r="C385" s="40" t="s">
        <v>1381</v>
      </c>
      <c r="D385" s="40" t="s">
        <v>2671</v>
      </c>
      <c r="E385" s="40" t="s">
        <v>1381</v>
      </c>
      <c r="F385" s="40" t="s">
        <v>1381</v>
      </c>
      <c r="G385" s="41" t="s">
        <v>2672</v>
      </c>
      <c r="I385" s="49" t="s">
        <v>1381</v>
      </c>
    </row>
    <row r="386" ht="15.75" customHeight="1">
      <c r="A386" s="43" t="s">
        <v>2673</v>
      </c>
      <c r="B386" s="44" t="s">
        <v>325</v>
      </c>
      <c r="C386" s="54" t="s">
        <v>2674</v>
      </c>
      <c r="D386" s="54" t="s">
        <v>2675</v>
      </c>
      <c r="E386" s="54" t="s">
        <v>2674</v>
      </c>
      <c r="F386" s="54" t="s">
        <v>114</v>
      </c>
      <c r="G386" s="46" t="s">
        <v>2676</v>
      </c>
      <c r="I386" s="47" t="s">
        <v>2674</v>
      </c>
    </row>
    <row r="387" ht="15.75" customHeight="1">
      <c r="A387" s="38" t="s">
        <v>2677</v>
      </c>
      <c r="B387" s="39" t="s">
        <v>2678</v>
      </c>
      <c r="C387" s="40" t="s">
        <v>2678</v>
      </c>
      <c r="D387" s="40" t="s">
        <v>2679</v>
      </c>
      <c r="E387" s="40" t="s">
        <v>2678</v>
      </c>
      <c r="F387" s="40" t="s">
        <v>2678</v>
      </c>
      <c r="G387" s="41" t="s">
        <v>2680</v>
      </c>
      <c r="I387" s="49" t="s">
        <v>2678</v>
      </c>
    </row>
    <row r="388" ht="15.75" customHeight="1">
      <c r="A388" s="43" t="s">
        <v>2681</v>
      </c>
      <c r="B388" s="44" t="s">
        <v>407</v>
      </c>
      <c r="C388" s="45" t="s">
        <v>2682</v>
      </c>
      <c r="D388" s="45" t="s">
        <v>2683</v>
      </c>
      <c r="E388" s="45" t="s">
        <v>2682</v>
      </c>
      <c r="F388" s="45" t="s">
        <v>2684</v>
      </c>
      <c r="G388" s="46" t="s">
        <v>2685</v>
      </c>
      <c r="I388" s="47" t="s">
        <v>2682</v>
      </c>
    </row>
    <row r="389" ht="15.75" customHeight="1">
      <c r="A389" s="38" t="s">
        <v>1459</v>
      </c>
      <c r="B389" s="39" t="s">
        <v>1458</v>
      </c>
      <c r="C389" s="40" t="s">
        <v>2686</v>
      </c>
      <c r="D389" s="40" t="s">
        <v>2687</v>
      </c>
      <c r="E389" s="40" t="s">
        <v>2686</v>
      </c>
      <c r="F389" s="40" t="s">
        <v>2686</v>
      </c>
      <c r="G389" s="41" t="s">
        <v>2688</v>
      </c>
      <c r="I389" s="49" t="s">
        <v>1458</v>
      </c>
    </row>
    <row r="390" ht="15.75" customHeight="1">
      <c r="A390" s="43" t="s">
        <v>706</v>
      </c>
      <c r="B390" s="44" t="s">
        <v>1597</v>
      </c>
      <c r="C390" s="45" t="s">
        <v>224</v>
      </c>
      <c r="D390" s="45" t="s">
        <v>2689</v>
      </c>
      <c r="E390" s="45" t="s">
        <v>224</v>
      </c>
      <c r="F390" s="45" t="s">
        <v>224</v>
      </c>
      <c r="G390" s="46" t="s">
        <v>2690</v>
      </c>
      <c r="I390" s="47" t="s">
        <v>224</v>
      </c>
    </row>
    <row r="391" ht="15.75" customHeight="1">
      <c r="A391" s="38" t="s">
        <v>1298</v>
      </c>
      <c r="B391" s="39" t="s">
        <v>1297</v>
      </c>
      <c r="C391" s="55" t="s">
        <v>1297</v>
      </c>
      <c r="D391" s="55" t="s">
        <v>2691</v>
      </c>
      <c r="E391" s="55" t="s">
        <v>1297</v>
      </c>
      <c r="F391" s="55" t="s">
        <v>1297</v>
      </c>
      <c r="G391" s="41" t="s">
        <v>2692</v>
      </c>
      <c r="I391" s="49" t="s">
        <v>1297</v>
      </c>
    </row>
    <row r="392" ht="15.75" customHeight="1">
      <c r="A392" s="43" t="s">
        <v>2693</v>
      </c>
      <c r="B392" s="44" t="s">
        <v>2694</v>
      </c>
      <c r="C392" s="45" t="s">
        <v>2694</v>
      </c>
      <c r="D392" s="45" t="s">
        <v>2695</v>
      </c>
      <c r="E392" s="45" t="s">
        <v>2694</v>
      </c>
      <c r="F392" s="45" t="s">
        <v>2694</v>
      </c>
      <c r="G392" s="46" t="s">
        <v>2696</v>
      </c>
      <c r="I392" s="47" t="s">
        <v>2694</v>
      </c>
    </row>
    <row r="393" ht="15.75" customHeight="1">
      <c r="A393" s="38" t="s">
        <v>1023</v>
      </c>
      <c r="B393" s="39" t="s">
        <v>1022</v>
      </c>
      <c r="C393" s="55" t="s">
        <v>1022</v>
      </c>
      <c r="D393" s="55" t="s">
        <v>2697</v>
      </c>
      <c r="E393" s="55" t="s">
        <v>1022</v>
      </c>
      <c r="F393" s="55" t="s">
        <v>1022</v>
      </c>
      <c r="G393" s="41" t="s">
        <v>2698</v>
      </c>
      <c r="I393" s="49" t="s">
        <v>1022</v>
      </c>
    </row>
    <row r="394" ht="15.75" customHeight="1">
      <c r="A394" s="43" t="s">
        <v>829</v>
      </c>
      <c r="B394" s="44" t="s">
        <v>375</v>
      </c>
      <c r="C394" s="45" t="s">
        <v>375</v>
      </c>
      <c r="D394" s="45" t="s">
        <v>2699</v>
      </c>
      <c r="E394" s="45" t="s">
        <v>375</v>
      </c>
      <c r="F394" s="45" t="s">
        <v>375</v>
      </c>
      <c r="G394" s="46" t="s">
        <v>2700</v>
      </c>
      <c r="I394" s="47" t="s">
        <v>375</v>
      </c>
    </row>
    <row r="395" ht="15.75" customHeight="1">
      <c r="A395" s="38" t="s">
        <v>2701</v>
      </c>
      <c r="B395" s="39" t="s">
        <v>2702</v>
      </c>
      <c r="C395" s="40" t="s">
        <v>2702</v>
      </c>
      <c r="D395" s="40" t="s">
        <v>2703</v>
      </c>
      <c r="E395" s="40" t="s">
        <v>2702</v>
      </c>
      <c r="F395" s="40" t="s">
        <v>2702</v>
      </c>
      <c r="G395" s="41" t="s">
        <v>2704</v>
      </c>
      <c r="I395" s="49" t="s">
        <v>2702</v>
      </c>
    </row>
    <row r="396" ht="15.75" customHeight="1">
      <c r="A396" s="43" t="s">
        <v>2705</v>
      </c>
      <c r="B396" s="44" t="s">
        <v>2706</v>
      </c>
      <c r="C396" s="45" t="s">
        <v>2706</v>
      </c>
      <c r="D396" s="45" t="s">
        <v>2707</v>
      </c>
      <c r="E396" s="45" t="s">
        <v>2706</v>
      </c>
      <c r="F396" s="45" t="s">
        <v>2706</v>
      </c>
      <c r="G396" s="46" t="s">
        <v>2708</v>
      </c>
      <c r="I396" s="47" t="s">
        <v>2706</v>
      </c>
    </row>
    <row r="397" ht="15.75" customHeight="1">
      <c r="A397" s="38" t="s">
        <v>2709</v>
      </c>
      <c r="B397" s="39" t="s">
        <v>2710</v>
      </c>
      <c r="C397" s="40" t="s">
        <v>2710</v>
      </c>
      <c r="D397" s="40" t="s">
        <v>2711</v>
      </c>
      <c r="E397" s="40" t="s">
        <v>2710</v>
      </c>
      <c r="F397" s="40" t="s">
        <v>2710</v>
      </c>
      <c r="G397" s="41" t="s">
        <v>2712</v>
      </c>
      <c r="I397" s="49" t="s">
        <v>2710</v>
      </c>
    </row>
    <row r="398" ht="15.75" customHeight="1">
      <c r="A398" s="43" t="s">
        <v>2713</v>
      </c>
      <c r="B398" s="44" t="s">
        <v>2714</v>
      </c>
      <c r="C398" s="54" t="s">
        <v>2714</v>
      </c>
      <c r="D398" s="54" t="s">
        <v>2715</v>
      </c>
      <c r="E398" s="54" t="s">
        <v>2714</v>
      </c>
      <c r="F398" s="54" t="s">
        <v>2714</v>
      </c>
      <c r="G398" s="46" t="s">
        <v>2716</v>
      </c>
      <c r="I398" s="47" t="s">
        <v>2714</v>
      </c>
    </row>
    <row r="399" ht="15.75" customHeight="1">
      <c r="A399" s="38" t="s">
        <v>700</v>
      </c>
      <c r="B399" s="39" t="s">
        <v>213</v>
      </c>
      <c r="C399" s="40" t="s">
        <v>213</v>
      </c>
      <c r="D399" s="40" t="s">
        <v>2717</v>
      </c>
      <c r="E399" s="40" t="s">
        <v>213</v>
      </c>
      <c r="F399" s="40" t="s">
        <v>213</v>
      </c>
      <c r="G399" s="41" t="s">
        <v>2718</v>
      </c>
      <c r="I399" s="49" t="s">
        <v>213</v>
      </c>
    </row>
    <row r="400" ht="15.75" customHeight="1">
      <c r="A400" s="43" t="s">
        <v>790</v>
      </c>
      <c r="B400" s="44" t="s">
        <v>307</v>
      </c>
      <c r="C400" s="45" t="s">
        <v>307</v>
      </c>
      <c r="D400" s="45" t="s">
        <v>2719</v>
      </c>
      <c r="E400" s="45" t="s">
        <v>307</v>
      </c>
      <c r="F400" s="45" t="s">
        <v>307</v>
      </c>
      <c r="G400" s="46" t="s">
        <v>2720</v>
      </c>
      <c r="I400" s="47" t="s">
        <v>307</v>
      </c>
    </row>
    <row r="401" ht="15.75" customHeight="1">
      <c r="A401" s="38" t="s">
        <v>2721</v>
      </c>
      <c r="B401" s="39" t="s">
        <v>2722</v>
      </c>
      <c r="C401" s="40" t="s">
        <v>2722</v>
      </c>
      <c r="D401" s="40" t="s">
        <v>2723</v>
      </c>
      <c r="E401" s="40" t="s">
        <v>2722</v>
      </c>
      <c r="F401" s="40" t="s">
        <v>2722</v>
      </c>
      <c r="G401" s="41" t="s">
        <v>2724</v>
      </c>
      <c r="I401" s="49" t="s">
        <v>2722</v>
      </c>
    </row>
    <row r="402" ht="15.75" customHeight="1">
      <c r="A402" s="43" t="s">
        <v>995</v>
      </c>
      <c r="B402" s="44" t="s">
        <v>994</v>
      </c>
      <c r="C402" s="45" t="s">
        <v>994</v>
      </c>
      <c r="D402" s="45" t="s">
        <v>2725</v>
      </c>
      <c r="E402" s="45" t="s">
        <v>994</v>
      </c>
      <c r="F402" s="45" t="s">
        <v>994</v>
      </c>
      <c r="G402" s="46" t="s">
        <v>2726</v>
      </c>
      <c r="I402" s="47" t="s">
        <v>994</v>
      </c>
    </row>
    <row r="403" ht="15.75" customHeight="1">
      <c r="A403" s="38" t="s">
        <v>1434</v>
      </c>
      <c r="B403" s="39" t="s">
        <v>1433</v>
      </c>
      <c r="C403" s="55" t="s">
        <v>1433</v>
      </c>
      <c r="D403" s="55" t="s">
        <v>2727</v>
      </c>
      <c r="E403" s="55" t="s">
        <v>2728</v>
      </c>
      <c r="F403" s="55" t="s">
        <v>2728</v>
      </c>
      <c r="G403" s="41" t="s">
        <v>2729</v>
      </c>
      <c r="I403" s="49" t="s">
        <v>1433</v>
      </c>
    </row>
    <row r="404" ht="15.75" customHeight="1">
      <c r="A404" s="43" t="s">
        <v>2730</v>
      </c>
      <c r="B404" s="44" t="s">
        <v>2731</v>
      </c>
      <c r="C404" s="45" t="s">
        <v>2731</v>
      </c>
      <c r="D404" s="45" t="s">
        <v>2732</v>
      </c>
      <c r="E404" s="45" t="s">
        <v>2731</v>
      </c>
      <c r="F404" s="45" t="s">
        <v>2731</v>
      </c>
      <c r="G404" s="46" t="s">
        <v>2733</v>
      </c>
      <c r="I404" s="47" t="s">
        <v>2731</v>
      </c>
    </row>
    <row r="405" ht="15.75" customHeight="1">
      <c r="A405" s="38" t="s">
        <v>1045</v>
      </c>
      <c r="B405" s="39" t="s">
        <v>1044</v>
      </c>
      <c r="C405" s="55" t="s">
        <v>1044</v>
      </c>
      <c r="D405" s="55" t="s">
        <v>2734</v>
      </c>
      <c r="E405" s="55" t="s">
        <v>1044</v>
      </c>
      <c r="F405" s="55" t="s">
        <v>1044</v>
      </c>
      <c r="G405" s="41" t="s">
        <v>2735</v>
      </c>
      <c r="I405" s="49" t="s">
        <v>1044</v>
      </c>
    </row>
    <row r="406" ht="15.75" customHeight="1">
      <c r="A406" s="56" t="s">
        <v>2736</v>
      </c>
      <c r="B406" s="44" t="s">
        <v>2737</v>
      </c>
      <c r="C406" s="45" t="s">
        <v>2737</v>
      </c>
      <c r="D406" s="45" t="s">
        <v>2738</v>
      </c>
      <c r="E406" s="45" t="s">
        <v>2737</v>
      </c>
      <c r="F406" s="45" t="s">
        <v>2737</v>
      </c>
      <c r="G406" s="57" t="s">
        <v>2739</v>
      </c>
      <c r="I406" s="47" t="s">
        <v>2737</v>
      </c>
    </row>
    <row r="407" ht="15.75" customHeight="1">
      <c r="A407" s="38" t="s">
        <v>2740</v>
      </c>
      <c r="B407" s="39" t="s">
        <v>2741</v>
      </c>
      <c r="C407" s="40" t="s">
        <v>2741</v>
      </c>
      <c r="D407" s="40" t="s">
        <v>2742</v>
      </c>
      <c r="E407" s="40" t="s">
        <v>2741</v>
      </c>
      <c r="F407" s="40" t="s">
        <v>2741</v>
      </c>
      <c r="G407" s="41" t="s">
        <v>2743</v>
      </c>
      <c r="I407" s="49" t="s">
        <v>2741</v>
      </c>
    </row>
    <row r="408" ht="15.75" customHeight="1">
      <c r="A408" s="43" t="s">
        <v>2744</v>
      </c>
      <c r="B408" s="44" t="s">
        <v>2745</v>
      </c>
      <c r="C408" s="45" t="s">
        <v>2745</v>
      </c>
      <c r="D408" s="45" t="s">
        <v>2746</v>
      </c>
      <c r="E408" s="45" t="s">
        <v>2745</v>
      </c>
      <c r="F408" s="45" t="s">
        <v>2745</v>
      </c>
      <c r="G408" s="46" t="s">
        <v>2747</v>
      </c>
      <c r="I408" s="47" t="s">
        <v>2745</v>
      </c>
    </row>
    <row r="409" ht="15.75" customHeight="1">
      <c r="A409" s="38" t="s">
        <v>2748</v>
      </c>
      <c r="B409" s="39" t="s">
        <v>2749</v>
      </c>
      <c r="C409" s="40" t="s">
        <v>2749</v>
      </c>
      <c r="D409" s="40" t="s">
        <v>2750</v>
      </c>
      <c r="E409" s="40" t="s">
        <v>2749</v>
      </c>
      <c r="F409" s="40" t="s">
        <v>2749</v>
      </c>
      <c r="G409" s="41" t="s">
        <v>2751</v>
      </c>
      <c r="I409" s="49" t="s">
        <v>2749</v>
      </c>
    </row>
    <row r="410" ht="15.75" customHeight="1">
      <c r="A410" s="43" t="s">
        <v>2752</v>
      </c>
      <c r="B410" s="44" t="s">
        <v>2753</v>
      </c>
      <c r="C410" s="45" t="s">
        <v>2753</v>
      </c>
      <c r="D410" s="45" t="s">
        <v>2754</v>
      </c>
      <c r="E410" s="45" t="s">
        <v>2753</v>
      </c>
      <c r="F410" s="45" t="s">
        <v>2753</v>
      </c>
      <c r="G410" s="46" t="s">
        <v>2755</v>
      </c>
      <c r="I410" s="47" t="s">
        <v>2753</v>
      </c>
    </row>
    <row r="411" ht="15.75" customHeight="1">
      <c r="A411" s="38" t="s">
        <v>2756</v>
      </c>
      <c r="B411" s="39" t="s">
        <v>2757</v>
      </c>
      <c r="C411" s="55" t="s">
        <v>2757</v>
      </c>
      <c r="D411" s="55" t="s">
        <v>2758</v>
      </c>
      <c r="E411" s="55" t="s">
        <v>2757</v>
      </c>
      <c r="F411" s="55" t="s">
        <v>2757</v>
      </c>
      <c r="G411" s="41" t="s">
        <v>2759</v>
      </c>
      <c r="I411" s="49" t="s">
        <v>2757</v>
      </c>
    </row>
    <row r="412" ht="15.75" customHeight="1">
      <c r="A412" s="43" t="s">
        <v>1048</v>
      </c>
      <c r="B412" s="44" t="s">
        <v>1047</v>
      </c>
      <c r="C412" s="54" t="s">
        <v>1047</v>
      </c>
      <c r="D412" s="54" t="s">
        <v>2760</v>
      </c>
      <c r="E412" s="54" t="s">
        <v>1047</v>
      </c>
      <c r="F412" s="54" t="s">
        <v>1047</v>
      </c>
      <c r="G412" s="46" t="s">
        <v>2761</v>
      </c>
      <c r="I412" s="47" t="s">
        <v>1047</v>
      </c>
    </row>
    <row r="413" ht="15.75" customHeight="1">
      <c r="A413" s="38" t="s">
        <v>2762</v>
      </c>
      <c r="B413" s="39" t="s">
        <v>2763</v>
      </c>
      <c r="C413" s="40" t="s">
        <v>2763</v>
      </c>
      <c r="D413" s="40" t="s">
        <v>2764</v>
      </c>
      <c r="E413" s="40" t="s">
        <v>2763</v>
      </c>
      <c r="F413" s="40" t="s">
        <v>2763</v>
      </c>
      <c r="G413" s="41" t="s">
        <v>2765</v>
      </c>
      <c r="I413" s="49" t="s">
        <v>2763</v>
      </c>
    </row>
    <row r="414" ht="15.75" customHeight="1">
      <c r="A414" s="43" t="s">
        <v>2766</v>
      </c>
      <c r="B414" s="44" t="s">
        <v>2767</v>
      </c>
      <c r="C414" s="54" t="s">
        <v>2767</v>
      </c>
      <c r="D414" s="54" t="s">
        <v>2768</v>
      </c>
      <c r="E414" s="54" t="s">
        <v>2767</v>
      </c>
      <c r="F414" s="54" t="s">
        <v>2767</v>
      </c>
      <c r="G414" s="57" t="s">
        <v>2769</v>
      </c>
      <c r="I414" s="47" t="s">
        <v>2767</v>
      </c>
    </row>
    <row r="415" ht="15.75" customHeight="1">
      <c r="A415" s="38" t="s">
        <v>2770</v>
      </c>
      <c r="B415" s="39" t="s">
        <v>388</v>
      </c>
      <c r="C415" s="40" t="s">
        <v>2771</v>
      </c>
      <c r="D415" s="40" t="s">
        <v>2772</v>
      </c>
      <c r="E415" s="40" t="s">
        <v>2771</v>
      </c>
      <c r="F415" s="40" t="s">
        <v>117</v>
      </c>
      <c r="G415" s="41" t="s">
        <v>2773</v>
      </c>
      <c r="I415" s="49" t="s">
        <v>2771</v>
      </c>
    </row>
    <row r="416" ht="15.75" customHeight="1">
      <c r="A416" s="43" t="s">
        <v>2774</v>
      </c>
      <c r="B416" s="44" t="s">
        <v>2775</v>
      </c>
      <c r="C416" s="45" t="s">
        <v>2775</v>
      </c>
      <c r="D416" s="45" t="s">
        <v>2776</v>
      </c>
      <c r="E416" s="45" t="s">
        <v>2775</v>
      </c>
      <c r="F416" s="45" t="s">
        <v>2775</v>
      </c>
      <c r="G416" s="46" t="s">
        <v>2777</v>
      </c>
      <c r="I416" s="47" t="s">
        <v>2775</v>
      </c>
    </row>
    <row r="417" ht="15.75" customHeight="1">
      <c r="A417" s="38" t="s">
        <v>2778</v>
      </c>
      <c r="B417" s="39" t="s">
        <v>2779</v>
      </c>
      <c r="C417" s="40" t="s">
        <v>2779</v>
      </c>
      <c r="D417" s="40" t="s">
        <v>2780</v>
      </c>
      <c r="E417" s="40" t="s">
        <v>2779</v>
      </c>
      <c r="F417" s="40" t="s">
        <v>2779</v>
      </c>
      <c r="G417" s="41" t="s">
        <v>2781</v>
      </c>
      <c r="I417" s="49" t="s">
        <v>2779</v>
      </c>
    </row>
    <row r="418" ht="15.75" customHeight="1">
      <c r="A418" s="43" t="s">
        <v>2782</v>
      </c>
      <c r="B418" s="44" t="s">
        <v>2783</v>
      </c>
      <c r="C418" s="54" t="s">
        <v>2783</v>
      </c>
      <c r="D418" s="54" t="s">
        <v>2784</v>
      </c>
      <c r="E418" s="54" t="s">
        <v>2783</v>
      </c>
      <c r="F418" s="54" t="s">
        <v>2783</v>
      </c>
      <c r="G418" s="46" t="s">
        <v>2785</v>
      </c>
      <c r="I418" s="47" t="s">
        <v>2783</v>
      </c>
    </row>
    <row r="419" ht="15.75" customHeight="1">
      <c r="A419" s="38" t="s">
        <v>942</v>
      </c>
      <c r="B419" s="39" t="s">
        <v>380</v>
      </c>
      <c r="C419" s="40" t="s">
        <v>380</v>
      </c>
      <c r="D419" s="40" t="s">
        <v>2786</v>
      </c>
      <c r="E419" s="40" t="s">
        <v>380</v>
      </c>
      <c r="F419" s="40" t="s">
        <v>380</v>
      </c>
      <c r="G419" s="41" t="s">
        <v>2787</v>
      </c>
      <c r="I419" s="49" t="s">
        <v>380</v>
      </c>
    </row>
    <row r="420" ht="15.75" customHeight="1">
      <c r="A420" s="43" t="s">
        <v>2788</v>
      </c>
      <c r="B420" s="44" t="s">
        <v>2789</v>
      </c>
      <c r="C420" s="54" t="s">
        <v>2790</v>
      </c>
      <c r="D420" s="54" t="s">
        <v>2791</v>
      </c>
      <c r="E420" s="54" t="s">
        <v>2789</v>
      </c>
      <c r="F420" s="54" t="s">
        <v>2789</v>
      </c>
      <c r="G420" s="46" t="s">
        <v>2792</v>
      </c>
      <c r="I420" s="47" t="s">
        <v>2790</v>
      </c>
    </row>
    <row r="421" ht="15.75" customHeight="1">
      <c r="A421" s="50" t="s">
        <v>2793</v>
      </c>
      <c r="B421" s="39" t="s">
        <v>300</v>
      </c>
      <c r="C421" s="40" t="s">
        <v>2794</v>
      </c>
      <c r="D421" s="40" t="s">
        <v>2795</v>
      </c>
      <c r="E421" s="40" t="s">
        <v>2794</v>
      </c>
      <c r="F421" s="40" t="s">
        <v>111</v>
      </c>
      <c r="G421" s="41" t="s">
        <v>2796</v>
      </c>
      <c r="I421" s="49" t="s">
        <v>2794</v>
      </c>
    </row>
    <row r="422" ht="15.75" customHeight="1">
      <c r="A422" s="43" t="s">
        <v>2797</v>
      </c>
      <c r="B422" s="44" t="s">
        <v>2798</v>
      </c>
      <c r="C422" s="54" t="s">
        <v>2798</v>
      </c>
      <c r="D422" s="54" t="s">
        <v>2799</v>
      </c>
      <c r="E422" s="54" t="s">
        <v>2798</v>
      </c>
      <c r="F422" s="54" t="s">
        <v>2798</v>
      </c>
      <c r="G422" s="46" t="s">
        <v>2800</v>
      </c>
      <c r="I422" s="47" t="s">
        <v>2798</v>
      </c>
    </row>
    <row r="423" ht="15.75" customHeight="1">
      <c r="A423" s="38" t="s">
        <v>1066</v>
      </c>
      <c r="B423" s="39" t="s">
        <v>1065</v>
      </c>
      <c r="C423" s="40" t="s">
        <v>1065</v>
      </c>
      <c r="D423" s="40" t="s">
        <v>2801</v>
      </c>
      <c r="E423" s="40" t="s">
        <v>1065</v>
      </c>
      <c r="F423" s="40" t="s">
        <v>1065</v>
      </c>
      <c r="G423" s="41" t="s">
        <v>2802</v>
      </c>
      <c r="I423" s="49" t="s">
        <v>1065</v>
      </c>
    </row>
    <row r="424" ht="15.75" customHeight="1">
      <c r="A424" s="43" t="s">
        <v>2803</v>
      </c>
      <c r="B424" s="44" t="s">
        <v>2804</v>
      </c>
      <c r="C424" s="45" t="s">
        <v>2804</v>
      </c>
      <c r="D424" s="45" t="s">
        <v>2805</v>
      </c>
      <c r="E424" s="45" t="s">
        <v>2804</v>
      </c>
      <c r="F424" s="45" t="s">
        <v>2804</v>
      </c>
      <c r="G424" s="46" t="s">
        <v>2806</v>
      </c>
      <c r="I424" s="47" t="s">
        <v>2804</v>
      </c>
    </row>
    <row r="425" ht="15.75" customHeight="1">
      <c r="A425" s="38" t="s">
        <v>2807</v>
      </c>
      <c r="B425" s="39" t="s">
        <v>2808</v>
      </c>
      <c r="C425" s="55" t="s">
        <v>2808</v>
      </c>
      <c r="D425" s="55" t="s">
        <v>2809</v>
      </c>
      <c r="E425" s="55" t="s">
        <v>2808</v>
      </c>
      <c r="F425" s="55" t="s">
        <v>2808</v>
      </c>
      <c r="G425" s="41" t="s">
        <v>2810</v>
      </c>
      <c r="I425" s="49" t="s">
        <v>2808</v>
      </c>
    </row>
    <row r="426" ht="15.75" customHeight="1">
      <c r="A426" s="43" t="s">
        <v>2811</v>
      </c>
      <c r="B426" s="44" t="s">
        <v>2812</v>
      </c>
      <c r="C426" s="45" t="s">
        <v>2812</v>
      </c>
      <c r="D426" s="45" t="s">
        <v>2813</v>
      </c>
      <c r="E426" s="45" t="s">
        <v>2812</v>
      </c>
      <c r="F426" s="45" t="s">
        <v>2812</v>
      </c>
      <c r="G426" s="46" t="s">
        <v>2814</v>
      </c>
      <c r="I426" s="47" t="s">
        <v>2812</v>
      </c>
    </row>
    <row r="427" ht="15.75" customHeight="1">
      <c r="A427" s="38" t="s">
        <v>2815</v>
      </c>
      <c r="B427" s="39" t="s">
        <v>2816</v>
      </c>
      <c r="C427" s="55" t="s">
        <v>2816</v>
      </c>
      <c r="D427" s="55" t="s">
        <v>2817</v>
      </c>
      <c r="E427" s="55" t="s">
        <v>2816</v>
      </c>
      <c r="F427" s="55" t="s">
        <v>2816</v>
      </c>
      <c r="G427" s="41" t="s">
        <v>2818</v>
      </c>
      <c r="I427" s="49" t="s">
        <v>2816</v>
      </c>
    </row>
    <row r="428" ht="15.75" customHeight="1">
      <c r="A428" s="43" t="s">
        <v>944</v>
      </c>
      <c r="B428" s="44" t="s">
        <v>414</v>
      </c>
      <c r="C428" s="54" t="s">
        <v>414</v>
      </c>
      <c r="D428" s="54" t="s">
        <v>2819</v>
      </c>
      <c r="E428" s="54" t="s">
        <v>414</v>
      </c>
      <c r="F428" s="54" t="s">
        <v>414</v>
      </c>
      <c r="G428" s="46" t="s">
        <v>2820</v>
      </c>
      <c r="I428" s="47" t="s">
        <v>414</v>
      </c>
    </row>
    <row r="429" ht="15.75" customHeight="1">
      <c r="A429" s="38" t="s">
        <v>2821</v>
      </c>
      <c r="B429" s="39" t="s">
        <v>2822</v>
      </c>
      <c r="C429" s="40" t="s">
        <v>2822</v>
      </c>
      <c r="D429" s="40" t="s">
        <v>2823</v>
      </c>
      <c r="E429" s="40" t="s">
        <v>2822</v>
      </c>
      <c r="F429" s="40" t="s">
        <v>2822</v>
      </c>
      <c r="G429" s="41" t="s">
        <v>2824</v>
      </c>
      <c r="I429" s="49" t="s">
        <v>2822</v>
      </c>
    </row>
    <row r="430" ht="15.75" customHeight="1">
      <c r="A430" s="43" t="s">
        <v>2825</v>
      </c>
      <c r="B430" s="44" t="s">
        <v>2826</v>
      </c>
      <c r="C430" s="45" t="s">
        <v>2826</v>
      </c>
      <c r="D430" s="45" t="s">
        <v>2827</v>
      </c>
      <c r="E430" s="45" t="s">
        <v>2826</v>
      </c>
      <c r="F430" s="45" t="s">
        <v>2826</v>
      </c>
      <c r="G430" s="46" t="s">
        <v>2828</v>
      </c>
      <c r="I430" s="47" t="s">
        <v>2826</v>
      </c>
    </row>
    <row r="431" ht="15.75" customHeight="1">
      <c r="A431" s="38" t="s">
        <v>1580</v>
      </c>
      <c r="B431" s="39" t="s">
        <v>1579</v>
      </c>
      <c r="C431" s="40" t="s">
        <v>1579</v>
      </c>
      <c r="D431" s="40" t="s">
        <v>2829</v>
      </c>
      <c r="E431" s="40" t="s">
        <v>2830</v>
      </c>
      <c r="F431" s="40" t="s">
        <v>2830</v>
      </c>
      <c r="G431" s="41" t="s">
        <v>2831</v>
      </c>
      <c r="I431" s="49" t="s">
        <v>1579</v>
      </c>
    </row>
    <row r="432" ht="15.75" customHeight="1">
      <c r="A432" s="43" t="s">
        <v>948</v>
      </c>
      <c r="B432" s="44" t="s">
        <v>405</v>
      </c>
      <c r="C432" s="45" t="s">
        <v>405</v>
      </c>
      <c r="D432" s="45" t="s">
        <v>2832</v>
      </c>
      <c r="E432" s="45" t="s">
        <v>405</v>
      </c>
      <c r="F432" s="45" t="s">
        <v>405</v>
      </c>
      <c r="G432" s="46" t="s">
        <v>2833</v>
      </c>
      <c r="I432" s="47" t="s">
        <v>405</v>
      </c>
    </row>
    <row r="433" ht="15.75" customHeight="1">
      <c r="A433" s="38" t="s">
        <v>760</v>
      </c>
      <c r="B433" s="39" t="s">
        <v>293</v>
      </c>
      <c r="C433" s="40" t="s">
        <v>293</v>
      </c>
      <c r="D433" s="40" t="s">
        <v>2834</v>
      </c>
      <c r="E433" s="40" t="s">
        <v>293</v>
      </c>
      <c r="F433" s="40" t="s">
        <v>293</v>
      </c>
      <c r="G433" s="41" t="s">
        <v>2835</v>
      </c>
      <c r="I433" s="49" t="s">
        <v>293</v>
      </c>
    </row>
    <row r="434" ht="15.75" customHeight="1">
      <c r="A434" s="43" t="s">
        <v>2836</v>
      </c>
      <c r="B434" s="44" t="s">
        <v>2837</v>
      </c>
      <c r="C434" s="45" t="s">
        <v>2837</v>
      </c>
      <c r="D434" s="45" t="s">
        <v>2838</v>
      </c>
      <c r="E434" s="45" t="s">
        <v>2837</v>
      </c>
      <c r="F434" s="45" t="s">
        <v>2837</v>
      </c>
      <c r="G434" s="46" t="s">
        <v>2839</v>
      </c>
      <c r="I434" s="47" t="s">
        <v>2837</v>
      </c>
    </row>
    <row r="435" ht="15.75" customHeight="1">
      <c r="A435" s="38" t="s">
        <v>2840</v>
      </c>
      <c r="B435" s="39" t="s">
        <v>2841</v>
      </c>
      <c r="C435" s="55" t="s">
        <v>2841</v>
      </c>
      <c r="D435" s="55" t="s">
        <v>2842</v>
      </c>
      <c r="E435" s="55" t="s">
        <v>2841</v>
      </c>
      <c r="F435" s="55" t="s">
        <v>2841</v>
      </c>
      <c r="G435" s="41" t="s">
        <v>2843</v>
      </c>
      <c r="I435" s="49" t="s">
        <v>2841</v>
      </c>
    </row>
    <row r="436" ht="15.75" customHeight="1">
      <c r="A436" s="43" t="s">
        <v>1191</v>
      </c>
      <c r="B436" s="44" t="s">
        <v>1190</v>
      </c>
      <c r="C436" s="45" t="s">
        <v>1190</v>
      </c>
      <c r="D436" s="45" t="s">
        <v>2844</v>
      </c>
      <c r="E436" s="45" t="s">
        <v>1190</v>
      </c>
      <c r="F436" s="45" t="s">
        <v>1190</v>
      </c>
      <c r="G436" s="46" t="s">
        <v>2845</v>
      </c>
      <c r="I436" s="47" t="s">
        <v>1190</v>
      </c>
    </row>
    <row r="437" ht="15.75" customHeight="1">
      <c r="A437" s="38" t="s">
        <v>889</v>
      </c>
      <c r="B437" s="39" t="s">
        <v>352</v>
      </c>
      <c r="C437" s="55" t="s">
        <v>352</v>
      </c>
      <c r="D437" s="55" t="s">
        <v>2846</v>
      </c>
      <c r="E437" s="55" t="s">
        <v>352</v>
      </c>
      <c r="F437" s="55" t="s">
        <v>352</v>
      </c>
      <c r="G437" s="41" t="s">
        <v>2847</v>
      </c>
      <c r="I437" s="49" t="s">
        <v>352</v>
      </c>
    </row>
    <row r="438" ht="15.75" customHeight="1">
      <c r="A438" s="43" t="s">
        <v>2848</v>
      </c>
      <c r="B438" s="44" t="s">
        <v>2848</v>
      </c>
      <c r="C438" s="54" t="s">
        <v>2848</v>
      </c>
      <c r="D438" s="54" t="s">
        <v>2849</v>
      </c>
      <c r="E438" s="54" t="s">
        <v>2848</v>
      </c>
      <c r="F438" s="54" t="s">
        <v>2848</v>
      </c>
      <c r="G438" s="57" t="s">
        <v>2850</v>
      </c>
      <c r="I438" s="47" t="s">
        <v>2848</v>
      </c>
    </row>
    <row r="439" ht="15.75" customHeight="1">
      <c r="A439" s="38" t="s">
        <v>649</v>
      </c>
      <c r="B439" s="39" t="s">
        <v>271</v>
      </c>
      <c r="C439" s="40" t="s">
        <v>271</v>
      </c>
      <c r="D439" s="40" t="s">
        <v>2851</v>
      </c>
      <c r="E439" s="40" t="s">
        <v>271</v>
      </c>
      <c r="F439" s="40" t="s">
        <v>271</v>
      </c>
      <c r="G439" s="41" t="s">
        <v>2852</v>
      </c>
      <c r="I439" s="49" t="s">
        <v>271</v>
      </c>
    </row>
    <row r="440" ht="15.75" customHeight="1">
      <c r="A440" s="43" t="s">
        <v>2853</v>
      </c>
      <c r="B440" s="44" t="s">
        <v>2854</v>
      </c>
      <c r="C440" s="54" t="s">
        <v>2854</v>
      </c>
      <c r="D440" s="54" t="s">
        <v>2855</v>
      </c>
      <c r="E440" s="54" t="s">
        <v>2854</v>
      </c>
      <c r="F440" s="54" t="s">
        <v>2854</v>
      </c>
      <c r="G440" s="46" t="s">
        <v>2856</v>
      </c>
      <c r="I440" s="47" t="s">
        <v>2854</v>
      </c>
    </row>
    <row r="441" ht="15.75" customHeight="1">
      <c r="A441" s="38" t="s">
        <v>1370</v>
      </c>
      <c r="B441" s="39" t="s">
        <v>1369</v>
      </c>
      <c r="C441" s="55" t="s">
        <v>1369</v>
      </c>
      <c r="D441" s="55" t="s">
        <v>2857</v>
      </c>
      <c r="E441" s="55" t="s">
        <v>1369</v>
      </c>
      <c r="F441" s="55" t="s">
        <v>1369</v>
      </c>
      <c r="G441" s="41" t="s">
        <v>2858</v>
      </c>
      <c r="I441" s="49" t="s">
        <v>1369</v>
      </c>
    </row>
    <row r="442" ht="15.75" customHeight="1">
      <c r="A442" s="43" t="s">
        <v>1159</v>
      </c>
      <c r="B442" s="44" t="s">
        <v>1158</v>
      </c>
      <c r="C442" s="45" t="s">
        <v>1158</v>
      </c>
      <c r="D442" s="45" t="s">
        <v>2859</v>
      </c>
      <c r="E442" s="45" t="s">
        <v>1158</v>
      </c>
      <c r="F442" s="45" t="s">
        <v>1158</v>
      </c>
      <c r="G442" s="46" t="s">
        <v>2860</v>
      </c>
      <c r="I442" s="47" t="s">
        <v>1158</v>
      </c>
    </row>
    <row r="443" ht="15.75" customHeight="1">
      <c r="A443" s="38" t="s">
        <v>1344</v>
      </c>
      <c r="B443" s="39" t="s">
        <v>1343</v>
      </c>
      <c r="C443" s="40" t="s">
        <v>1343</v>
      </c>
      <c r="D443" s="40" t="s">
        <v>2861</v>
      </c>
      <c r="E443" s="40" t="s">
        <v>1343</v>
      </c>
      <c r="F443" s="40" t="s">
        <v>1343</v>
      </c>
      <c r="G443" s="41" t="s">
        <v>2862</v>
      </c>
      <c r="I443" s="49" t="s">
        <v>1343</v>
      </c>
    </row>
    <row r="444" ht="15.75" customHeight="1">
      <c r="A444" s="43" t="s">
        <v>1177</v>
      </c>
      <c r="B444" s="44" t="s">
        <v>1176</v>
      </c>
      <c r="C444" s="54" t="s">
        <v>1176</v>
      </c>
      <c r="D444" s="54" t="s">
        <v>2863</v>
      </c>
      <c r="E444" s="54" t="s">
        <v>1176</v>
      </c>
      <c r="F444" s="54" t="s">
        <v>1176</v>
      </c>
      <c r="G444" s="46" t="s">
        <v>2864</v>
      </c>
      <c r="I444" s="47" t="s">
        <v>1176</v>
      </c>
    </row>
    <row r="445" ht="15.75" customHeight="1">
      <c r="A445" s="38" t="s">
        <v>2865</v>
      </c>
      <c r="B445" s="39" t="s">
        <v>2866</v>
      </c>
      <c r="C445" s="55" t="s">
        <v>2866</v>
      </c>
      <c r="D445" s="55" t="s">
        <v>2867</v>
      </c>
      <c r="E445" s="55" t="s">
        <v>2866</v>
      </c>
      <c r="F445" s="55" t="s">
        <v>2866</v>
      </c>
      <c r="G445" s="41" t="s">
        <v>2868</v>
      </c>
      <c r="I445" s="49" t="s">
        <v>2866</v>
      </c>
    </row>
    <row r="446" ht="15.75" customHeight="1">
      <c r="A446" s="43" t="s">
        <v>2869</v>
      </c>
      <c r="B446" s="44" t="s">
        <v>2870</v>
      </c>
      <c r="C446" s="54" t="s">
        <v>2870</v>
      </c>
      <c r="D446" s="54" t="s">
        <v>2871</v>
      </c>
      <c r="E446" s="54" t="s">
        <v>2870</v>
      </c>
      <c r="F446" s="54" t="s">
        <v>2870</v>
      </c>
      <c r="G446" s="46" t="s">
        <v>2872</v>
      </c>
      <c r="I446" s="47" t="s">
        <v>2870</v>
      </c>
    </row>
    <row r="447" ht="15.75" customHeight="1">
      <c r="A447" s="38" t="s">
        <v>2873</v>
      </c>
      <c r="B447" s="39" t="s">
        <v>2874</v>
      </c>
      <c r="C447" s="55" t="s">
        <v>2874</v>
      </c>
      <c r="D447" s="55" t="s">
        <v>2875</v>
      </c>
      <c r="E447" s="55" t="s">
        <v>2874</v>
      </c>
      <c r="F447" s="55" t="s">
        <v>2874</v>
      </c>
      <c r="G447" s="41" t="s">
        <v>2876</v>
      </c>
      <c r="I447" s="49" t="s">
        <v>2874</v>
      </c>
    </row>
    <row r="448" ht="15.75" customHeight="1">
      <c r="A448" s="43" t="s">
        <v>2877</v>
      </c>
      <c r="B448" s="44" t="s">
        <v>2878</v>
      </c>
      <c r="C448" s="45" t="s">
        <v>2878</v>
      </c>
      <c r="D448" s="45" t="s">
        <v>2879</v>
      </c>
      <c r="E448" s="45" t="s">
        <v>2878</v>
      </c>
      <c r="F448" s="45" t="s">
        <v>2878</v>
      </c>
      <c r="G448" s="57" t="s">
        <v>2880</v>
      </c>
      <c r="I448" s="47" t="s">
        <v>2878</v>
      </c>
    </row>
    <row r="449" ht="15.75" customHeight="1">
      <c r="A449" s="38" t="s">
        <v>2881</v>
      </c>
      <c r="B449" s="39" t="s">
        <v>2882</v>
      </c>
      <c r="C449" s="55" t="s">
        <v>2882</v>
      </c>
      <c r="D449" s="55" t="s">
        <v>2883</v>
      </c>
      <c r="E449" s="55" t="s">
        <v>2882</v>
      </c>
      <c r="F449" s="55" t="s">
        <v>2882</v>
      </c>
      <c r="G449" s="41" t="s">
        <v>2884</v>
      </c>
      <c r="I449" s="49" t="s">
        <v>2882</v>
      </c>
    </row>
    <row r="450" ht="15.75" customHeight="1">
      <c r="A450" s="56" t="s">
        <v>991</v>
      </c>
      <c r="B450" s="59" t="s">
        <v>990</v>
      </c>
      <c r="C450" s="63" t="s">
        <v>990</v>
      </c>
      <c r="D450" s="63" t="s">
        <v>2885</v>
      </c>
      <c r="E450" s="63" t="s">
        <v>990</v>
      </c>
      <c r="F450" s="63" t="s">
        <v>990</v>
      </c>
      <c r="G450" s="57" t="s">
        <v>2886</v>
      </c>
      <c r="I450" s="61" t="s">
        <v>990</v>
      </c>
    </row>
    <row r="451" ht="15.75" customHeight="1">
      <c r="A451" s="38" t="s">
        <v>2887</v>
      </c>
      <c r="B451" s="39" t="s">
        <v>2888</v>
      </c>
      <c r="C451" s="55" t="s">
        <v>2888</v>
      </c>
      <c r="D451" s="55" t="s">
        <v>2889</v>
      </c>
      <c r="E451" s="55" t="s">
        <v>2888</v>
      </c>
      <c r="F451" s="55" t="s">
        <v>2888</v>
      </c>
      <c r="G451" s="41" t="s">
        <v>2890</v>
      </c>
      <c r="I451" s="49" t="s">
        <v>2888</v>
      </c>
    </row>
    <row r="452" ht="15.75" customHeight="1">
      <c r="A452" s="43" t="s">
        <v>1155</v>
      </c>
      <c r="B452" s="44" t="s">
        <v>1154</v>
      </c>
      <c r="C452" s="54" t="s">
        <v>1154</v>
      </c>
      <c r="D452" s="54" t="s">
        <v>2891</v>
      </c>
      <c r="E452" s="54" t="s">
        <v>2892</v>
      </c>
      <c r="F452" s="54" t="s">
        <v>2892</v>
      </c>
      <c r="G452" s="57" t="s">
        <v>2893</v>
      </c>
      <c r="I452" s="47" t="s">
        <v>1154</v>
      </c>
    </row>
    <row r="453" ht="15.75" customHeight="1">
      <c r="A453" s="38" t="s">
        <v>536</v>
      </c>
      <c r="B453" s="39" t="s">
        <v>2894</v>
      </c>
      <c r="C453" s="40" t="s">
        <v>2894</v>
      </c>
      <c r="D453" s="40" t="s">
        <v>2895</v>
      </c>
      <c r="E453" s="40" t="s">
        <v>2894</v>
      </c>
      <c r="F453" s="40" t="s">
        <v>2894</v>
      </c>
      <c r="G453" s="41" t="s">
        <v>2896</v>
      </c>
      <c r="I453" s="49" t="s">
        <v>2894</v>
      </c>
    </row>
    <row r="454" ht="15.75" customHeight="1">
      <c r="A454" s="43" t="s">
        <v>1469</v>
      </c>
      <c r="B454" s="44" t="s">
        <v>1468</v>
      </c>
      <c r="C454" s="54" t="s">
        <v>1468</v>
      </c>
      <c r="D454" s="54" t="s">
        <v>2897</v>
      </c>
      <c r="E454" s="54" t="s">
        <v>1468</v>
      </c>
      <c r="F454" s="54" t="s">
        <v>1468</v>
      </c>
      <c r="G454" s="46" t="s">
        <v>2898</v>
      </c>
      <c r="I454" s="47" t="s">
        <v>1468</v>
      </c>
    </row>
    <row r="455" ht="15.75" customHeight="1">
      <c r="A455" s="38" t="s">
        <v>2899</v>
      </c>
      <c r="B455" s="39" t="s">
        <v>2900</v>
      </c>
      <c r="C455" s="55" t="s">
        <v>2900</v>
      </c>
      <c r="D455" s="55" t="s">
        <v>2901</v>
      </c>
      <c r="E455" s="55" t="s">
        <v>2900</v>
      </c>
      <c r="F455" s="55" t="s">
        <v>2900</v>
      </c>
      <c r="G455" s="41" t="s">
        <v>2902</v>
      </c>
      <c r="I455" s="49" t="s">
        <v>2900</v>
      </c>
    </row>
    <row r="456" ht="15.75" customHeight="1">
      <c r="A456" s="43" t="s">
        <v>2903</v>
      </c>
      <c r="B456" s="44" t="s">
        <v>2904</v>
      </c>
      <c r="C456" s="45" t="s">
        <v>2904</v>
      </c>
      <c r="D456" s="45" t="s">
        <v>2905</v>
      </c>
      <c r="E456" s="45" t="s">
        <v>2906</v>
      </c>
      <c r="F456" s="45" t="s">
        <v>2906</v>
      </c>
      <c r="G456" s="46" t="s">
        <v>2907</v>
      </c>
      <c r="I456" s="47" t="s">
        <v>2904</v>
      </c>
    </row>
    <row r="457" ht="15.75" customHeight="1">
      <c r="A457" s="38" t="s">
        <v>2908</v>
      </c>
      <c r="B457" s="39" t="s">
        <v>2909</v>
      </c>
      <c r="C457" s="40" t="s">
        <v>2909</v>
      </c>
      <c r="D457" s="40" t="s">
        <v>2910</v>
      </c>
      <c r="E457" s="40" t="s">
        <v>2909</v>
      </c>
      <c r="F457" s="40" t="s">
        <v>2909</v>
      </c>
      <c r="G457" s="41" t="s">
        <v>2911</v>
      </c>
      <c r="I457" s="49" t="s">
        <v>2909</v>
      </c>
    </row>
    <row r="458" ht="15.75" customHeight="1">
      <c r="A458" s="43" t="s">
        <v>1322</v>
      </c>
      <c r="B458" s="44" t="s">
        <v>1321</v>
      </c>
      <c r="C458" s="54" t="s">
        <v>1321</v>
      </c>
      <c r="D458" s="54" t="s">
        <v>2912</v>
      </c>
      <c r="E458" s="54" t="s">
        <v>1321</v>
      </c>
      <c r="F458" s="54" t="s">
        <v>1321</v>
      </c>
      <c r="G458" s="46" t="s">
        <v>2913</v>
      </c>
      <c r="I458" s="47" t="s">
        <v>1321</v>
      </c>
    </row>
    <row r="459" ht="15.75" customHeight="1">
      <c r="A459" s="38" t="s">
        <v>2914</v>
      </c>
      <c r="B459" s="39" t="s">
        <v>2915</v>
      </c>
      <c r="C459" s="40" t="s">
        <v>2915</v>
      </c>
      <c r="D459" s="40" t="s">
        <v>2916</v>
      </c>
      <c r="E459" s="40" t="s">
        <v>2915</v>
      </c>
      <c r="F459" s="40" t="s">
        <v>2915</v>
      </c>
      <c r="G459" s="41" t="s">
        <v>2917</v>
      </c>
      <c r="I459" s="49" t="s">
        <v>2915</v>
      </c>
    </row>
    <row r="460" ht="15.75" customHeight="1">
      <c r="A460" s="43" t="s">
        <v>2918</v>
      </c>
      <c r="B460" s="44" t="s">
        <v>2919</v>
      </c>
      <c r="C460" s="45" t="s">
        <v>2919</v>
      </c>
      <c r="D460" s="45" t="s">
        <v>2920</v>
      </c>
      <c r="E460" s="45" t="s">
        <v>2919</v>
      </c>
      <c r="F460" s="45" t="s">
        <v>2919</v>
      </c>
      <c r="G460" s="46" t="s">
        <v>2921</v>
      </c>
      <c r="I460" s="47" t="s">
        <v>2919</v>
      </c>
    </row>
    <row r="461" ht="15.75" customHeight="1">
      <c r="A461" s="38" t="s">
        <v>2922</v>
      </c>
      <c r="B461" s="39" t="s">
        <v>475</v>
      </c>
      <c r="C461" s="40" t="s">
        <v>475</v>
      </c>
      <c r="D461" s="40" t="s">
        <v>2923</v>
      </c>
      <c r="E461" s="40" t="s">
        <v>475</v>
      </c>
      <c r="F461" s="40" t="s">
        <v>475</v>
      </c>
      <c r="G461" s="41" t="s">
        <v>2924</v>
      </c>
      <c r="I461" s="49" t="s">
        <v>475</v>
      </c>
    </row>
    <row r="462" ht="15.75" customHeight="1">
      <c r="A462" s="43" t="s">
        <v>2925</v>
      </c>
      <c r="B462" s="44" t="s">
        <v>2926</v>
      </c>
      <c r="C462" s="45" t="s">
        <v>2926</v>
      </c>
      <c r="D462" s="45" t="s">
        <v>2927</v>
      </c>
      <c r="E462" s="45" t="s">
        <v>2926</v>
      </c>
      <c r="F462" s="45" t="s">
        <v>2926</v>
      </c>
      <c r="G462" s="46" t="s">
        <v>2928</v>
      </c>
      <c r="I462" s="47" t="s">
        <v>2926</v>
      </c>
    </row>
    <row r="463" ht="15.75" customHeight="1">
      <c r="A463" s="38" t="s">
        <v>2929</v>
      </c>
      <c r="B463" s="39" t="s">
        <v>2930</v>
      </c>
      <c r="C463" s="40" t="s">
        <v>2930</v>
      </c>
      <c r="D463" s="40" t="s">
        <v>2931</v>
      </c>
      <c r="E463" s="40" t="s">
        <v>2930</v>
      </c>
      <c r="F463" s="40" t="s">
        <v>2930</v>
      </c>
      <c r="G463" s="41" t="s">
        <v>2932</v>
      </c>
      <c r="I463" s="49" t="s">
        <v>2930</v>
      </c>
    </row>
    <row r="464" ht="15.75" customHeight="1">
      <c r="A464" s="43" t="s">
        <v>1021</v>
      </c>
      <c r="B464" s="44" t="s">
        <v>1020</v>
      </c>
      <c r="C464" s="45" t="s">
        <v>1020</v>
      </c>
      <c r="D464" s="45" t="s">
        <v>2933</v>
      </c>
      <c r="E464" s="45" t="s">
        <v>1020</v>
      </c>
      <c r="F464" s="45" t="s">
        <v>1020</v>
      </c>
      <c r="G464" s="46" t="s">
        <v>2934</v>
      </c>
      <c r="I464" s="47" t="s">
        <v>1020</v>
      </c>
    </row>
    <row r="465" ht="15.75" customHeight="1">
      <c r="A465" s="38" t="s">
        <v>2935</v>
      </c>
      <c r="B465" s="39" t="s">
        <v>2936</v>
      </c>
      <c r="C465" s="40" t="s">
        <v>2936</v>
      </c>
      <c r="D465" s="40" t="s">
        <v>2937</v>
      </c>
      <c r="E465" s="40" t="s">
        <v>2936</v>
      </c>
      <c r="F465" s="40" t="s">
        <v>2936</v>
      </c>
      <c r="G465" s="41" t="s">
        <v>2938</v>
      </c>
      <c r="I465" s="49" t="s">
        <v>2936</v>
      </c>
    </row>
    <row r="466" ht="15.75" customHeight="1">
      <c r="A466" s="43" t="s">
        <v>2939</v>
      </c>
      <c r="B466" s="44" t="s">
        <v>2940</v>
      </c>
      <c r="C466" s="45" t="s">
        <v>2940</v>
      </c>
      <c r="D466" s="45" t="s">
        <v>2941</v>
      </c>
      <c r="E466" s="45" t="s">
        <v>2940</v>
      </c>
      <c r="F466" s="45" t="s">
        <v>2940</v>
      </c>
      <c r="G466" s="57" t="s">
        <v>2942</v>
      </c>
      <c r="I466" s="47" t="s">
        <v>2940</v>
      </c>
    </row>
    <row r="467" ht="15.75" customHeight="1">
      <c r="A467" s="38" t="s">
        <v>2943</v>
      </c>
      <c r="B467" s="39" t="s">
        <v>2944</v>
      </c>
      <c r="C467" s="40" t="s">
        <v>2944</v>
      </c>
      <c r="D467" s="40" t="s">
        <v>2945</v>
      </c>
      <c r="E467" s="40" t="s">
        <v>2944</v>
      </c>
      <c r="F467" s="40" t="s">
        <v>2944</v>
      </c>
      <c r="G467" s="41" t="s">
        <v>2946</v>
      </c>
      <c r="I467" s="49" t="s">
        <v>2944</v>
      </c>
    </row>
    <row r="468" ht="15.75" customHeight="1">
      <c r="A468" s="43" t="s">
        <v>2947</v>
      </c>
      <c r="B468" s="44" t="s">
        <v>2948</v>
      </c>
      <c r="C468" s="45" t="s">
        <v>2948</v>
      </c>
      <c r="D468" s="45" t="s">
        <v>2949</v>
      </c>
      <c r="E468" s="45" t="s">
        <v>2948</v>
      </c>
      <c r="F468" s="45" t="s">
        <v>2948</v>
      </c>
      <c r="G468" s="46" t="s">
        <v>2950</v>
      </c>
      <c r="I468" s="47" t="s">
        <v>2948</v>
      </c>
    </row>
    <row r="469" ht="15.75" customHeight="1">
      <c r="A469" s="38" t="s">
        <v>895</v>
      </c>
      <c r="B469" s="39" t="s">
        <v>372</v>
      </c>
      <c r="C469" s="40" t="s">
        <v>372</v>
      </c>
      <c r="D469" s="40" t="s">
        <v>2951</v>
      </c>
      <c r="E469" s="40" t="s">
        <v>2952</v>
      </c>
      <c r="F469" s="40" t="s">
        <v>2952</v>
      </c>
      <c r="G469" s="41" t="s">
        <v>2953</v>
      </c>
      <c r="I469" s="49" t="s">
        <v>372</v>
      </c>
    </row>
    <row r="470" ht="15.75" customHeight="1">
      <c r="A470" s="43" t="s">
        <v>1280</v>
      </c>
      <c r="B470" s="44" t="s">
        <v>1279</v>
      </c>
      <c r="C470" s="54" t="s">
        <v>1279</v>
      </c>
      <c r="D470" s="54" t="s">
        <v>2954</v>
      </c>
      <c r="E470" s="54" t="s">
        <v>1279</v>
      </c>
      <c r="F470" s="54" t="s">
        <v>1279</v>
      </c>
      <c r="G470" s="46" t="s">
        <v>2955</v>
      </c>
      <c r="I470" s="47" t="s">
        <v>1279</v>
      </c>
    </row>
    <row r="471" ht="15.75" customHeight="1">
      <c r="A471" s="38" t="s">
        <v>1078</v>
      </c>
      <c r="B471" s="39" t="s">
        <v>1077</v>
      </c>
      <c r="C471" s="55" t="s">
        <v>1077</v>
      </c>
      <c r="D471" s="55" t="s">
        <v>2956</v>
      </c>
      <c r="E471" s="55" t="s">
        <v>1077</v>
      </c>
      <c r="F471" s="55" t="s">
        <v>1077</v>
      </c>
      <c r="G471" s="41" t="s">
        <v>2957</v>
      </c>
      <c r="I471" s="49" t="s">
        <v>1077</v>
      </c>
    </row>
    <row r="472" ht="15.75" customHeight="1">
      <c r="A472" s="43" t="s">
        <v>2958</v>
      </c>
      <c r="B472" s="44" t="s">
        <v>2959</v>
      </c>
      <c r="C472" s="45" t="s">
        <v>2959</v>
      </c>
      <c r="D472" s="45" t="s">
        <v>2960</v>
      </c>
      <c r="E472" s="45" t="s">
        <v>2959</v>
      </c>
      <c r="F472" s="45" t="s">
        <v>2959</v>
      </c>
      <c r="G472" s="46" t="s">
        <v>2961</v>
      </c>
      <c r="I472" s="47" t="s">
        <v>2959</v>
      </c>
    </row>
    <row r="473" ht="15.75" customHeight="1">
      <c r="A473" s="38" t="s">
        <v>2962</v>
      </c>
      <c r="B473" s="39" t="s">
        <v>571</v>
      </c>
      <c r="C473" s="40" t="s">
        <v>571</v>
      </c>
      <c r="D473" s="40" t="s">
        <v>2963</v>
      </c>
      <c r="E473" s="40" t="s">
        <v>571</v>
      </c>
      <c r="F473" s="40" t="s">
        <v>571</v>
      </c>
      <c r="G473" s="41" t="s">
        <v>2964</v>
      </c>
      <c r="I473" s="49" t="s">
        <v>571</v>
      </c>
    </row>
    <row r="474" ht="15.75" customHeight="1">
      <c r="A474" s="43" t="s">
        <v>2965</v>
      </c>
      <c r="B474" s="44" t="s">
        <v>526</v>
      </c>
      <c r="C474" s="45" t="s">
        <v>526</v>
      </c>
      <c r="D474" s="45" t="s">
        <v>2966</v>
      </c>
      <c r="E474" s="45" t="s">
        <v>526</v>
      </c>
      <c r="F474" s="45" t="s">
        <v>526</v>
      </c>
      <c r="G474" s="46" t="s">
        <v>2967</v>
      </c>
      <c r="I474" s="47" t="s">
        <v>526</v>
      </c>
    </row>
    <row r="475" ht="15.75" customHeight="1">
      <c r="A475" s="38" t="s">
        <v>977</v>
      </c>
      <c r="B475" s="39" t="s">
        <v>976</v>
      </c>
      <c r="C475" s="55" t="s">
        <v>976</v>
      </c>
      <c r="D475" s="55" t="s">
        <v>2968</v>
      </c>
      <c r="E475" s="55" t="s">
        <v>976</v>
      </c>
      <c r="F475" s="55" t="s">
        <v>976</v>
      </c>
      <c r="G475" s="41" t="s">
        <v>2969</v>
      </c>
      <c r="I475" s="49" t="s">
        <v>976</v>
      </c>
    </row>
    <row r="476" ht="15.75" customHeight="1">
      <c r="A476" s="43" t="s">
        <v>1258</v>
      </c>
      <c r="B476" s="44" t="s">
        <v>1257</v>
      </c>
      <c r="C476" s="45" t="s">
        <v>1257</v>
      </c>
      <c r="D476" s="45" t="s">
        <v>2970</v>
      </c>
      <c r="E476" s="45" t="s">
        <v>1257</v>
      </c>
      <c r="F476" s="45" t="s">
        <v>1257</v>
      </c>
      <c r="G476" s="46" t="s">
        <v>2971</v>
      </c>
      <c r="I476" s="47" t="s">
        <v>1257</v>
      </c>
    </row>
    <row r="477" ht="15.75" customHeight="1">
      <c r="A477" s="38" t="s">
        <v>1230</v>
      </c>
      <c r="B477" s="39" t="s">
        <v>1229</v>
      </c>
      <c r="C477" s="40" t="s">
        <v>1229</v>
      </c>
      <c r="D477" s="40" t="s">
        <v>2972</v>
      </c>
      <c r="E477" s="40" t="s">
        <v>1229</v>
      </c>
      <c r="F477" s="40" t="s">
        <v>1229</v>
      </c>
      <c r="G477" s="41" t="s">
        <v>2973</v>
      </c>
      <c r="I477" s="49" t="s">
        <v>1229</v>
      </c>
    </row>
    <row r="478" ht="15.75" customHeight="1">
      <c r="A478" s="43" t="s">
        <v>896</v>
      </c>
      <c r="B478" s="44" t="s">
        <v>351</v>
      </c>
      <c r="C478" s="54" t="s">
        <v>351</v>
      </c>
      <c r="D478" s="54" t="s">
        <v>2974</v>
      </c>
      <c r="E478" s="54" t="s">
        <v>351</v>
      </c>
      <c r="F478" s="54" t="s">
        <v>351</v>
      </c>
      <c r="G478" s="46" t="s">
        <v>2975</v>
      </c>
      <c r="I478" s="47" t="s">
        <v>351</v>
      </c>
    </row>
    <row r="479" ht="15.75" customHeight="1">
      <c r="A479" s="38" t="s">
        <v>2976</v>
      </c>
      <c r="B479" s="39" t="s">
        <v>2977</v>
      </c>
      <c r="C479" s="55" t="s">
        <v>2977</v>
      </c>
      <c r="D479" s="55" t="s">
        <v>2978</v>
      </c>
      <c r="E479" s="55" t="s">
        <v>2977</v>
      </c>
      <c r="F479" s="55" t="s">
        <v>2977</v>
      </c>
      <c r="G479" s="41" t="s">
        <v>2979</v>
      </c>
      <c r="I479" s="49" t="s">
        <v>2977</v>
      </c>
    </row>
    <row r="480" ht="15.75" customHeight="1">
      <c r="A480" s="43" t="s">
        <v>1209</v>
      </c>
      <c r="B480" s="44" t="s">
        <v>1208</v>
      </c>
      <c r="C480" s="54" t="s">
        <v>1208</v>
      </c>
      <c r="D480" s="54" t="s">
        <v>2980</v>
      </c>
      <c r="E480" s="54" t="s">
        <v>1208</v>
      </c>
      <c r="F480" s="54" t="s">
        <v>1208</v>
      </c>
      <c r="G480" s="46" t="s">
        <v>2981</v>
      </c>
      <c r="I480" s="47" t="s">
        <v>1208</v>
      </c>
    </row>
    <row r="481" ht="15.75" customHeight="1">
      <c r="A481" s="38" t="s">
        <v>1173</v>
      </c>
      <c r="B481" s="39" t="s">
        <v>1172</v>
      </c>
      <c r="C481" s="40" t="s">
        <v>1172</v>
      </c>
      <c r="D481" s="40" t="s">
        <v>2982</v>
      </c>
      <c r="E481" s="40" t="s">
        <v>1172</v>
      </c>
      <c r="F481" s="40" t="s">
        <v>1172</v>
      </c>
      <c r="G481" s="41" t="s">
        <v>2983</v>
      </c>
      <c r="I481" s="49" t="s">
        <v>1172</v>
      </c>
    </row>
    <row r="482" ht="15.75" customHeight="1">
      <c r="A482" s="43" t="s">
        <v>2984</v>
      </c>
      <c r="B482" s="44" t="s">
        <v>2985</v>
      </c>
      <c r="C482" s="45" t="s">
        <v>2985</v>
      </c>
      <c r="D482" s="45" t="s">
        <v>2986</v>
      </c>
      <c r="E482" s="45" t="s">
        <v>2985</v>
      </c>
      <c r="F482" s="45" t="s">
        <v>2985</v>
      </c>
      <c r="G482" s="57" t="s">
        <v>2987</v>
      </c>
      <c r="I482" s="47" t="s">
        <v>2985</v>
      </c>
    </row>
    <row r="483" ht="15.75" customHeight="1">
      <c r="A483" s="38" t="s">
        <v>2988</v>
      </c>
      <c r="B483" s="39" t="s">
        <v>2989</v>
      </c>
      <c r="C483" s="55" t="s">
        <v>2989</v>
      </c>
      <c r="D483" s="55" t="s">
        <v>2990</v>
      </c>
      <c r="E483" s="55" t="s">
        <v>2989</v>
      </c>
      <c r="F483" s="55" t="s">
        <v>2989</v>
      </c>
      <c r="G483" s="41" t="s">
        <v>2991</v>
      </c>
      <c r="I483" s="49" t="s">
        <v>2989</v>
      </c>
    </row>
    <row r="484" ht="15.75" customHeight="1">
      <c r="A484" s="43" t="s">
        <v>1151</v>
      </c>
      <c r="B484" s="44" t="s">
        <v>1150</v>
      </c>
      <c r="C484" s="54" t="s">
        <v>1150</v>
      </c>
      <c r="D484" s="54" t="s">
        <v>2992</v>
      </c>
      <c r="E484" s="54" t="s">
        <v>1150</v>
      </c>
      <c r="F484" s="54" t="s">
        <v>1150</v>
      </c>
      <c r="G484" s="46" t="s">
        <v>2993</v>
      </c>
      <c r="I484" s="47" t="s">
        <v>1150</v>
      </c>
    </row>
    <row r="485" ht="15.75" customHeight="1">
      <c r="A485" s="38" t="s">
        <v>2994</v>
      </c>
      <c r="B485" s="39" t="s">
        <v>2995</v>
      </c>
      <c r="C485" s="40" t="s">
        <v>2995</v>
      </c>
      <c r="D485" s="40" t="s">
        <v>2996</v>
      </c>
      <c r="E485" s="40" t="s">
        <v>2995</v>
      </c>
      <c r="F485" s="40" t="s">
        <v>2995</v>
      </c>
      <c r="G485" s="41" t="s">
        <v>2997</v>
      </c>
      <c r="I485" s="49" t="s">
        <v>2995</v>
      </c>
    </row>
    <row r="486" ht="15.75" customHeight="1">
      <c r="A486" s="43" t="s">
        <v>1558</v>
      </c>
      <c r="B486" s="44" t="s">
        <v>1557</v>
      </c>
      <c r="C486" s="54" t="s">
        <v>1557</v>
      </c>
      <c r="D486" s="54" t="s">
        <v>2998</v>
      </c>
      <c r="E486" s="54" t="s">
        <v>1557</v>
      </c>
      <c r="F486" s="54" t="s">
        <v>1557</v>
      </c>
      <c r="G486" s="46" t="s">
        <v>2999</v>
      </c>
      <c r="I486" s="47" t="s">
        <v>1557</v>
      </c>
    </row>
    <row r="487" ht="15.75" customHeight="1">
      <c r="A487" s="38" t="s">
        <v>3000</v>
      </c>
      <c r="B487" s="39" t="s">
        <v>476</v>
      </c>
      <c r="C487" s="40" t="s">
        <v>476</v>
      </c>
      <c r="D487" s="40" t="s">
        <v>3001</v>
      </c>
      <c r="E487" s="40" t="s">
        <v>476</v>
      </c>
      <c r="F487" s="40" t="s">
        <v>476</v>
      </c>
      <c r="G487" s="41" t="s">
        <v>3002</v>
      </c>
      <c r="I487" s="49" t="s">
        <v>476</v>
      </c>
    </row>
    <row r="488" ht="15.75" customHeight="1">
      <c r="A488" s="43" t="s">
        <v>3003</v>
      </c>
      <c r="B488" s="44" t="s">
        <v>3004</v>
      </c>
      <c r="C488" s="45" t="s">
        <v>3004</v>
      </c>
      <c r="D488" s="45" t="s">
        <v>3005</v>
      </c>
      <c r="E488" s="45" t="s">
        <v>3004</v>
      </c>
      <c r="F488" s="45" t="s">
        <v>3004</v>
      </c>
      <c r="G488" s="46" t="s">
        <v>3006</v>
      </c>
      <c r="I488" s="47" t="s">
        <v>3004</v>
      </c>
    </row>
    <row r="489" ht="15.75" customHeight="1">
      <c r="A489" s="38" t="s">
        <v>3007</v>
      </c>
      <c r="B489" s="39" t="s">
        <v>585</v>
      </c>
      <c r="C489" s="40" t="s">
        <v>585</v>
      </c>
      <c r="D489" s="40" t="s">
        <v>3008</v>
      </c>
      <c r="E489" s="40" t="s">
        <v>585</v>
      </c>
      <c r="F489" s="40" t="s">
        <v>585</v>
      </c>
      <c r="G489" s="41" t="s">
        <v>3009</v>
      </c>
      <c r="I489" s="49" t="s">
        <v>585</v>
      </c>
    </row>
    <row r="490" ht="15.75" customHeight="1">
      <c r="A490" s="43" t="s">
        <v>3010</v>
      </c>
      <c r="B490" s="44" t="s">
        <v>3011</v>
      </c>
      <c r="C490" s="45" t="s">
        <v>3011</v>
      </c>
      <c r="D490" s="45" t="s">
        <v>3012</v>
      </c>
      <c r="E490" s="45" t="s">
        <v>3011</v>
      </c>
      <c r="F490" s="45" t="s">
        <v>3011</v>
      </c>
      <c r="G490" s="46" t="s">
        <v>3013</v>
      </c>
      <c r="I490" s="47" t="s">
        <v>3011</v>
      </c>
    </row>
    <row r="491" ht="15.75" customHeight="1">
      <c r="A491" s="38" t="s">
        <v>1564</v>
      </c>
      <c r="B491" s="39" t="s">
        <v>1563</v>
      </c>
      <c r="C491" s="40" t="s">
        <v>1563</v>
      </c>
      <c r="D491" s="40" t="s">
        <v>3014</v>
      </c>
      <c r="E491" s="40" t="s">
        <v>1563</v>
      </c>
      <c r="F491" s="40" t="s">
        <v>1563</v>
      </c>
      <c r="G491" s="41" t="s">
        <v>3015</v>
      </c>
      <c r="I491" s="49" t="s">
        <v>1563</v>
      </c>
    </row>
    <row r="492" ht="15.75" customHeight="1">
      <c r="A492" s="43" t="s">
        <v>3016</v>
      </c>
      <c r="B492" s="44" t="s">
        <v>3017</v>
      </c>
      <c r="C492" s="45" t="s">
        <v>3017</v>
      </c>
      <c r="D492" s="45" t="s">
        <v>3018</v>
      </c>
      <c r="E492" s="45" t="s">
        <v>3017</v>
      </c>
      <c r="F492" s="45" t="s">
        <v>3017</v>
      </c>
      <c r="G492" s="46" t="s">
        <v>3019</v>
      </c>
      <c r="I492" s="47" t="s">
        <v>3017</v>
      </c>
    </row>
    <row r="493" ht="15.75" customHeight="1">
      <c r="A493" s="38" t="s">
        <v>1576</v>
      </c>
      <c r="B493" s="39" t="s">
        <v>1575</v>
      </c>
      <c r="C493" s="40" t="s">
        <v>1575</v>
      </c>
      <c r="D493" s="40" t="s">
        <v>3020</v>
      </c>
      <c r="E493" s="40" t="s">
        <v>1575</v>
      </c>
      <c r="F493" s="40" t="s">
        <v>1575</v>
      </c>
      <c r="G493" s="41" t="s">
        <v>3021</v>
      </c>
      <c r="I493" s="49" t="s">
        <v>1575</v>
      </c>
    </row>
    <row r="494" ht="15.75" customHeight="1">
      <c r="A494" s="43" t="s">
        <v>3022</v>
      </c>
      <c r="B494" s="44" t="s">
        <v>3023</v>
      </c>
      <c r="C494" s="45" t="s">
        <v>3023</v>
      </c>
      <c r="D494" s="45" t="s">
        <v>3024</v>
      </c>
      <c r="E494" s="45" t="s">
        <v>3023</v>
      </c>
      <c r="F494" s="45" t="s">
        <v>3023</v>
      </c>
      <c r="G494" s="46" t="s">
        <v>3025</v>
      </c>
      <c r="I494" s="47" t="s">
        <v>3023</v>
      </c>
    </row>
    <row r="495" ht="15.75" customHeight="1">
      <c r="A495" s="38" t="s">
        <v>3026</v>
      </c>
      <c r="B495" s="39" t="s">
        <v>3027</v>
      </c>
      <c r="C495" s="55" t="s">
        <v>3027</v>
      </c>
      <c r="D495" s="55" t="s">
        <v>3028</v>
      </c>
      <c r="E495" s="55" t="s">
        <v>3027</v>
      </c>
      <c r="F495" s="55" t="s">
        <v>3027</v>
      </c>
      <c r="G495" s="41" t="s">
        <v>3029</v>
      </c>
      <c r="I495" s="49" t="s">
        <v>3027</v>
      </c>
    </row>
    <row r="496" ht="15.75" customHeight="1">
      <c r="A496" s="43" t="s">
        <v>657</v>
      </c>
      <c r="B496" s="44" t="s">
        <v>147</v>
      </c>
      <c r="C496" s="54" t="s">
        <v>147</v>
      </c>
      <c r="D496" s="54" t="s">
        <v>3030</v>
      </c>
      <c r="E496" s="54" t="s">
        <v>147</v>
      </c>
      <c r="F496" s="54" t="s">
        <v>147</v>
      </c>
      <c r="G496" s="46" t="s">
        <v>3031</v>
      </c>
      <c r="I496" s="47" t="s">
        <v>147</v>
      </c>
    </row>
    <row r="497" ht="15.75" customHeight="1">
      <c r="A497" s="38" t="s">
        <v>872</v>
      </c>
      <c r="B497" s="39" t="s">
        <v>242</v>
      </c>
      <c r="C497" s="40" t="s">
        <v>242</v>
      </c>
      <c r="D497" s="40" t="s">
        <v>3032</v>
      </c>
      <c r="E497" s="40" t="s">
        <v>242</v>
      </c>
      <c r="F497" s="40" t="s">
        <v>242</v>
      </c>
      <c r="G497" s="41" t="s">
        <v>3033</v>
      </c>
      <c r="I497" s="49" t="s">
        <v>242</v>
      </c>
    </row>
    <row r="498" ht="15.75" customHeight="1">
      <c r="A498" s="43" t="s">
        <v>3034</v>
      </c>
      <c r="B498" s="44" t="s">
        <v>3035</v>
      </c>
      <c r="C498" s="45" t="s">
        <v>3035</v>
      </c>
      <c r="D498" s="45" t="s">
        <v>3036</v>
      </c>
      <c r="E498" s="45" t="s">
        <v>3035</v>
      </c>
      <c r="F498" s="45" t="s">
        <v>3035</v>
      </c>
      <c r="G498" s="46" t="s">
        <v>3037</v>
      </c>
      <c r="I498" s="47" t="s">
        <v>3035</v>
      </c>
    </row>
    <row r="499" ht="15.75" customHeight="1">
      <c r="A499" s="38" t="s">
        <v>3038</v>
      </c>
      <c r="B499" s="39" t="s">
        <v>3039</v>
      </c>
      <c r="C499" s="40" t="s">
        <v>3039</v>
      </c>
      <c r="D499" s="40" t="s">
        <v>3040</v>
      </c>
      <c r="E499" s="40" t="s">
        <v>3039</v>
      </c>
      <c r="F499" s="40" t="s">
        <v>3039</v>
      </c>
      <c r="G499" s="41" t="s">
        <v>3041</v>
      </c>
      <c r="I499" s="49" t="s">
        <v>3039</v>
      </c>
    </row>
    <row r="500" ht="15.75" customHeight="1">
      <c r="A500" s="43" t="s">
        <v>1096</v>
      </c>
      <c r="B500" s="44" t="s">
        <v>1095</v>
      </c>
      <c r="C500" s="54" t="s">
        <v>1095</v>
      </c>
      <c r="D500" s="54" t="s">
        <v>3042</v>
      </c>
      <c r="E500" s="54" t="s">
        <v>1095</v>
      </c>
      <c r="F500" s="54" t="s">
        <v>1095</v>
      </c>
      <c r="G500" s="46" t="s">
        <v>3043</v>
      </c>
      <c r="I500" s="47" t="s">
        <v>1095</v>
      </c>
    </row>
    <row r="501" ht="15.75" customHeight="1">
      <c r="A501" s="38" t="s">
        <v>3044</v>
      </c>
      <c r="B501" s="39" t="s">
        <v>3045</v>
      </c>
      <c r="C501" s="40" t="s">
        <v>3045</v>
      </c>
      <c r="D501" s="40" t="s">
        <v>3046</v>
      </c>
      <c r="E501" s="40" t="s">
        <v>3045</v>
      </c>
      <c r="F501" s="40" t="s">
        <v>3045</v>
      </c>
      <c r="G501" s="41" t="s">
        <v>3047</v>
      </c>
      <c r="I501" s="49" t="s">
        <v>3045</v>
      </c>
    </row>
    <row r="502" ht="15.75" customHeight="1">
      <c r="A502" s="43" t="s">
        <v>3048</v>
      </c>
      <c r="B502" s="44" t="s">
        <v>3049</v>
      </c>
      <c r="C502" s="45" t="s">
        <v>3049</v>
      </c>
      <c r="D502" s="45" t="s">
        <v>3050</v>
      </c>
      <c r="E502" s="45" t="s">
        <v>3049</v>
      </c>
      <c r="F502" s="45" t="s">
        <v>3049</v>
      </c>
      <c r="G502" s="46" t="s">
        <v>3051</v>
      </c>
      <c r="I502" s="47" t="s">
        <v>3049</v>
      </c>
    </row>
    <row r="503" ht="15.75" customHeight="1">
      <c r="A503" s="38" t="s">
        <v>914</v>
      </c>
      <c r="B503" s="39" t="s">
        <v>430</v>
      </c>
      <c r="C503" s="55" t="s">
        <v>430</v>
      </c>
      <c r="D503" s="55" t="s">
        <v>3052</v>
      </c>
      <c r="E503" s="55" t="s">
        <v>430</v>
      </c>
      <c r="F503" s="55" t="s">
        <v>430</v>
      </c>
      <c r="G503" s="41" t="s">
        <v>3053</v>
      </c>
      <c r="I503" s="49" t="s">
        <v>430</v>
      </c>
    </row>
    <row r="504" ht="15.75" customHeight="1">
      <c r="A504" s="43" t="s">
        <v>3054</v>
      </c>
      <c r="B504" s="44" t="s">
        <v>3055</v>
      </c>
      <c r="C504" s="45" t="s">
        <v>3055</v>
      </c>
      <c r="D504" s="45" t="s">
        <v>3056</v>
      </c>
      <c r="E504" s="45" t="s">
        <v>3055</v>
      </c>
      <c r="F504" s="45" t="s">
        <v>3055</v>
      </c>
      <c r="G504" s="57" t="s">
        <v>3057</v>
      </c>
      <c r="I504" s="47" t="s">
        <v>3055</v>
      </c>
    </row>
    <row r="505" ht="15.75" customHeight="1">
      <c r="A505" s="38" t="s">
        <v>3058</v>
      </c>
      <c r="B505" s="39" t="s">
        <v>3059</v>
      </c>
      <c r="C505" s="40" t="s">
        <v>3059</v>
      </c>
      <c r="D505" s="40" t="s">
        <v>3060</v>
      </c>
      <c r="E505" s="40" t="s">
        <v>3059</v>
      </c>
      <c r="F505" s="40" t="s">
        <v>3059</v>
      </c>
      <c r="G505" s="41" t="s">
        <v>3061</v>
      </c>
      <c r="I505" s="49" t="s">
        <v>3059</v>
      </c>
    </row>
    <row r="506" ht="15.75" customHeight="1">
      <c r="A506" s="43" t="s">
        <v>1080</v>
      </c>
      <c r="B506" s="44" t="s">
        <v>1079</v>
      </c>
      <c r="C506" s="45" t="s">
        <v>1079</v>
      </c>
      <c r="D506" s="45" t="s">
        <v>3062</v>
      </c>
      <c r="E506" s="45" t="s">
        <v>1079</v>
      </c>
      <c r="F506" s="45" t="s">
        <v>1079</v>
      </c>
      <c r="G506" s="46" t="s">
        <v>3063</v>
      </c>
      <c r="I506" s="47" t="s">
        <v>1079</v>
      </c>
    </row>
    <row r="507" ht="15.75" customHeight="1">
      <c r="A507" s="38" t="s">
        <v>3064</v>
      </c>
      <c r="B507" s="39" t="s">
        <v>1605</v>
      </c>
      <c r="C507" s="40" t="s">
        <v>1605</v>
      </c>
      <c r="D507" s="40" t="s">
        <v>3065</v>
      </c>
      <c r="E507" s="40" t="s">
        <v>1605</v>
      </c>
      <c r="F507" s="40" t="s">
        <v>1605</v>
      </c>
      <c r="G507" s="48" t="s">
        <v>3066</v>
      </c>
      <c r="I507" s="49" t="s">
        <v>1605</v>
      </c>
    </row>
    <row r="508" ht="15.75" customHeight="1">
      <c r="A508" s="43" t="s">
        <v>1526</v>
      </c>
      <c r="B508" s="44" t="s">
        <v>1525</v>
      </c>
      <c r="C508" s="45" t="s">
        <v>1525</v>
      </c>
      <c r="D508" s="45" t="s">
        <v>3067</v>
      </c>
      <c r="E508" s="45" t="s">
        <v>1525</v>
      </c>
      <c r="F508" s="45" t="s">
        <v>1525</v>
      </c>
      <c r="G508" s="46" t="s">
        <v>3068</v>
      </c>
      <c r="I508" s="47" t="s">
        <v>1525</v>
      </c>
    </row>
    <row r="509" ht="15.75" customHeight="1">
      <c r="A509" s="38" t="s">
        <v>3069</v>
      </c>
      <c r="B509" s="39" t="s">
        <v>3070</v>
      </c>
      <c r="C509" s="55" t="s">
        <v>3070</v>
      </c>
      <c r="D509" s="55" t="s">
        <v>3071</v>
      </c>
      <c r="E509" s="55" t="s">
        <v>3070</v>
      </c>
      <c r="F509" s="55" t="s">
        <v>3070</v>
      </c>
      <c r="G509" s="41" t="s">
        <v>3072</v>
      </c>
      <c r="I509" s="49" t="s">
        <v>3070</v>
      </c>
    </row>
    <row r="510" ht="15.75" customHeight="1">
      <c r="A510" s="43" t="s">
        <v>3073</v>
      </c>
      <c r="B510" s="44" t="s">
        <v>3074</v>
      </c>
      <c r="C510" s="54" t="s">
        <v>3074</v>
      </c>
      <c r="D510" s="54" t="s">
        <v>3075</v>
      </c>
      <c r="E510" s="54" t="s">
        <v>3074</v>
      </c>
      <c r="F510" s="54" t="s">
        <v>3074</v>
      </c>
      <c r="G510" s="46" t="s">
        <v>3076</v>
      </c>
      <c r="I510" s="47" t="s">
        <v>3074</v>
      </c>
    </row>
    <row r="511" ht="15.75" customHeight="1">
      <c r="A511" s="38" t="s">
        <v>1274</v>
      </c>
      <c r="B511" s="39" t="s">
        <v>1273</v>
      </c>
      <c r="C511" s="55" t="s">
        <v>1273</v>
      </c>
      <c r="D511" s="55" t="s">
        <v>3077</v>
      </c>
      <c r="E511" s="55" t="s">
        <v>1273</v>
      </c>
      <c r="F511" s="55" t="s">
        <v>1273</v>
      </c>
      <c r="G511" s="41" t="s">
        <v>3078</v>
      </c>
      <c r="I511" s="49" t="s">
        <v>1273</v>
      </c>
    </row>
    <row r="512" ht="15.75" customHeight="1">
      <c r="A512" s="43" t="s">
        <v>1203</v>
      </c>
      <c r="B512" s="44" t="s">
        <v>1202</v>
      </c>
      <c r="C512" s="45" t="s">
        <v>1202</v>
      </c>
      <c r="D512" s="45" t="s">
        <v>3079</v>
      </c>
      <c r="E512" s="45" t="s">
        <v>1202</v>
      </c>
      <c r="F512" s="45" t="s">
        <v>1202</v>
      </c>
      <c r="G512" s="46" t="s">
        <v>3080</v>
      </c>
      <c r="I512" s="47" t="s">
        <v>1202</v>
      </c>
    </row>
    <row r="513" ht="15.75" customHeight="1">
      <c r="A513" s="38" t="s">
        <v>3081</v>
      </c>
      <c r="B513" s="39" t="s">
        <v>3082</v>
      </c>
      <c r="C513" s="40" t="s">
        <v>3082</v>
      </c>
      <c r="D513" s="40" t="s">
        <v>3083</v>
      </c>
      <c r="E513" s="40" t="s">
        <v>3082</v>
      </c>
      <c r="F513" s="40" t="s">
        <v>3082</v>
      </c>
      <c r="G513" s="48" t="s">
        <v>3084</v>
      </c>
      <c r="I513" s="49" t="s">
        <v>3082</v>
      </c>
    </row>
    <row r="514" ht="15.75" customHeight="1">
      <c r="A514" s="43" t="s">
        <v>915</v>
      </c>
      <c r="B514" s="44" t="s">
        <v>442</v>
      </c>
      <c r="C514" s="45" t="s">
        <v>442</v>
      </c>
      <c r="D514" s="45" t="s">
        <v>3085</v>
      </c>
      <c r="E514" s="45" t="s">
        <v>442</v>
      </c>
      <c r="F514" s="45" t="s">
        <v>442</v>
      </c>
      <c r="G514" s="46" t="s">
        <v>3086</v>
      </c>
      <c r="I514" s="47" t="s">
        <v>442</v>
      </c>
    </row>
    <row r="515" ht="15.75" customHeight="1">
      <c r="A515" s="38" t="s">
        <v>1570</v>
      </c>
      <c r="B515" s="39" t="s">
        <v>1569</v>
      </c>
      <c r="C515" s="40" t="s">
        <v>1569</v>
      </c>
      <c r="D515" s="40" t="s">
        <v>3087</v>
      </c>
      <c r="E515" s="40" t="s">
        <v>1569</v>
      </c>
      <c r="F515" s="40" t="s">
        <v>1569</v>
      </c>
      <c r="G515" s="41" t="s">
        <v>3088</v>
      </c>
      <c r="I515" s="49" t="s">
        <v>1569</v>
      </c>
    </row>
    <row r="516" ht="15.75" customHeight="1">
      <c r="A516" s="43" t="s">
        <v>3089</v>
      </c>
      <c r="B516" s="44" t="s">
        <v>3090</v>
      </c>
      <c r="C516" s="54" t="s">
        <v>3090</v>
      </c>
      <c r="D516" s="54" t="s">
        <v>3091</v>
      </c>
      <c r="E516" s="54" t="s">
        <v>3090</v>
      </c>
      <c r="F516" s="54" t="s">
        <v>3090</v>
      </c>
      <c r="G516" s="46" t="s">
        <v>3092</v>
      </c>
      <c r="I516" s="47" t="s">
        <v>3090</v>
      </c>
    </row>
    <row r="517" ht="15.75" customHeight="1">
      <c r="A517" s="38" t="s">
        <v>1276</v>
      </c>
      <c r="B517" s="39" t="s">
        <v>1275</v>
      </c>
      <c r="C517" s="55" t="s">
        <v>1275</v>
      </c>
      <c r="D517" s="55" t="s">
        <v>3093</v>
      </c>
      <c r="E517" s="55" t="s">
        <v>1275</v>
      </c>
      <c r="F517" s="55" t="s">
        <v>1275</v>
      </c>
      <c r="G517" s="41" t="s">
        <v>3094</v>
      </c>
      <c r="I517" s="49" t="s">
        <v>1275</v>
      </c>
    </row>
    <row r="518" ht="15.75" customHeight="1">
      <c r="A518" s="43" t="s">
        <v>917</v>
      </c>
      <c r="B518" s="44" t="s">
        <v>454</v>
      </c>
      <c r="C518" s="45" t="s">
        <v>454</v>
      </c>
      <c r="D518" s="45" t="s">
        <v>3095</v>
      </c>
      <c r="E518" s="45" t="s">
        <v>454</v>
      </c>
      <c r="F518" s="45" t="s">
        <v>454</v>
      </c>
      <c r="G518" s="46" t="s">
        <v>3096</v>
      </c>
      <c r="I518" s="47" t="s">
        <v>454</v>
      </c>
    </row>
    <row r="519" ht="15.75" customHeight="1">
      <c r="A519" s="38" t="s">
        <v>1336</v>
      </c>
      <c r="B519" s="39" t="s">
        <v>1335</v>
      </c>
      <c r="C519" s="40" t="s">
        <v>1335</v>
      </c>
      <c r="D519" s="40" t="s">
        <v>3097</v>
      </c>
      <c r="E519" s="40" t="s">
        <v>1335</v>
      </c>
      <c r="F519" s="40" t="s">
        <v>1335</v>
      </c>
      <c r="G519" s="41" t="s">
        <v>3098</v>
      </c>
      <c r="I519" s="49" t="s">
        <v>1335</v>
      </c>
    </row>
    <row r="520" ht="15.75" customHeight="1">
      <c r="A520" s="43" t="s">
        <v>1017</v>
      </c>
      <c r="B520" s="44" t="s">
        <v>1016</v>
      </c>
      <c r="C520" s="54" t="s">
        <v>1016</v>
      </c>
      <c r="D520" s="54" t="s">
        <v>3099</v>
      </c>
      <c r="E520" s="54" t="s">
        <v>1016</v>
      </c>
      <c r="F520" s="54" t="s">
        <v>1016</v>
      </c>
      <c r="G520" s="46" t="s">
        <v>3100</v>
      </c>
      <c r="I520" s="47" t="s">
        <v>1016</v>
      </c>
    </row>
    <row r="521" ht="15.75" customHeight="1">
      <c r="A521" s="50" t="s">
        <v>3101</v>
      </c>
      <c r="B521" s="51" t="s">
        <v>3102</v>
      </c>
      <c r="C521" s="58" t="s">
        <v>3102</v>
      </c>
      <c r="D521" s="58" t="s">
        <v>3103</v>
      </c>
      <c r="E521" s="58" t="s">
        <v>3102</v>
      </c>
      <c r="F521" s="58" t="s">
        <v>3102</v>
      </c>
      <c r="G521" s="48" t="s">
        <v>3104</v>
      </c>
      <c r="I521" s="53" t="s">
        <v>3102</v>
      </c>
    </row>
    <row r="522" ht="15.75" customHeight="1">
      <c r="A522" s="43" t="s">
        <v>1072</v>
      </c>
      <c r="B522" s="44" t="s">
        <v>1071</v>
      </c>
      <c r="C522" s="45" t="s">
        <v>1071</v>
      </c>
      <c r="D522" s="45" t="s">
        <v>3105</v>
      </c>
      <c r="E522" s="45" t="s">
        <v>1071</v>
      </c>
      <c r="F522" s="45" t="s">
        <v>1071</v>
      </c>
      <c r="G522" s="46" t="s">
        <v>3106</v>
      </c>
      <c r="I522" s="47" t="s">
        <v>1071</v>
      </c>
    </row>
    <row r="523" ht="15.75" customHeight="1">
      <c r="A523" s="38" t="s">
        <v>3107</v>
      </c>
      <c r="B523" s="39" t="s">
        <v>3108</v>
      </c>
      <c r="C523" s="40" t="s">
        <v>3108</v>
      </c>
      <c r="D523" s="40" t="s">
        <v>3109</v>
      </c>
      <c r="E523" s="40" t="s">
        <v>3108</v>
      </c>
      <c r="F523" s="40" t="s">
        <v>3108</v>
      </c>
      <c r="G523" s="48" t="s">
        <v>3110</v>
      </c>
      <c r="I523" s="49" t="s">
        <v>3108</v>
      </c>
    </row>
    <row r="524" ht="15.75" customHeight="1">
      <c r="A524" s="43" t="s">
        <v>3111</v>
      </c>
      <c r="B524" s="44" t="s">
        <v>3112</v>
      </c>
      <c r="C524" s="45" t="s">
        <v>3112</v>
      </c>
      <c r="D524" s="45" t="s">
        <v>3113</v>
      </c>
      <c r="E524" s="45" t="s">
        <v>3112</v>
      </c>
      <c r="F524" s="45" t="s">
        <v>3112</v>
      </c>
      <c r="G524" s="57" t="s">
        <v>3114</v>
      </c>
      <c r="I524" s="47" t="s">
        <v>3112</v>
      </c>
    </row>
    <row r="525" ht="15.75" customHeight="1">
      <c r="A525" s="38" t="s">
        <v>1050</v>
      </c>
      <c r="B525" s="39" t="s">
        <v>1049</v>
      </c>
      <c r="C525" s="55" t="s">
        <v>1049</v>
      </c>
      <c r="D525" s="55" t="s">
        <v>3115</v>
      </c>
      <c r="E525" s="55" t="s">
        <v>1049</v>
      </c>
      <c r="F525" s="55" t="s">
        <v>1049</v>
      </c>
      <c r="G525" s="41" t="s">
        <v>3116</v>
      </c>
      <c r="I525" s="49" t="s">
        <v>1049</v>
      </c>
    </row>
    <row r="526" ht="15.75" customHeight="1">
      <c r="A526" s="43" t="s">
        <v>3117</v>
      </c>
      <c r="B526" s="44" t="s">
        <v>3118</v>
      </c>
      <c r="C526" s="54" t="s">
        <v>3118</v>
      </c>
      <c r="D526" s="54" t="s">
        <v>3119</v>
      </c>
      <c r="E526" s="54" t="s">
        <v>3118</v>
      </c>
      <c r="F526" s="54" t="s">
        <v>3118</v>
      </c>
      <c r="G526" s="46" t="s">
        <v>3120</v>
      </c>
      <c r="I526" s="47" t="s">
        <v>3118</v>
      </c>
    </row>
    <row r="527" ht="15.75" customHeight="1">
      <c r="A527" s="38" t="s">
        <v>3121</v>
      </c>
      <c r="B527" s="39" t="s">
        <v>3122</v>
      </c>
      <c r="C527" s="40" t="s">
        <v>3122</v>
      </c>
      <c r="D527" s="40" t="s">
        <v>3123</v>
      </c>
      <c r="E527" s="40" t="s">
        <v>3122</v>
      </c>
      <c r="F527" s="40" t="s">
        <v>3122</v>
      </c>
      <c r="G527" s="41" t="s">
        <v>3124</v>
      </c>
      <c r="I527" s="49" t="s">
        <v>3122</v>
      </c>
    </row>
    <row r="528" ht="15.75" customHeight="1">
      <c r="A528" s="56" t="s">
        <v>3125</v>
      </c>
      <c r="B528" s="59" t="s">
        <v>3126</v>
      </c>
      <c r="C528" s="63" t="s">
        <v>3126</v>
      </c>
      <c r="D528" s="63" t="s">
        <v>3127</v>
      </c>
      <c r="E528" s="63" t="s">
        <v>3126</v>
      </c>
      <c r="F528" s="63" t="s">
        <v>3126</v>
      </c>
      <c r="G528" s="57" t="s">
        <v>3128</v>
      </c>
      <c r="I528" s="61" t="s">
        <v>3126</v>
      </c>
    </row>
    <row r="529" ht="15.75" customHeight="1">
      <c r="A529" s="38" t="s">
        <v>3129</v>
      </c>
      <c r="B529" s="39" t="s">
        <v>3130</v>
      </c>
      <c r="C529" s="55" t="s">
        <v>3130</v>
      </c>
      <c r="D529" s="55" t="s">
        <v>3131</v>
      </c>
      <c r="E529" s="55" t="s">
        <v>3130</v>
      </c>
      <c r="F529" s="55" t="s">
        <v>3130</v>
      </c>
      <c r="G529" s="41" t="s">
        <v>3132</v>
      </c>
      <c r="I529" s="49" t="s">
        <v>3130</v>
      </c>
    </row>
    <row r="530" ht="15.75" customHeight="1">
      <c r="A530" s="43" t="s">
        <v>1242</v>
      </c>
      <c r="B530" s="44" t="s">
        <v>1241</v>
      </c>
      <c r="C530" s="54" t="s">
        <v>1241</v>
      </c>
      <c r="D530" s="54" t="s">
        <v>3133</v>
      </c>
      <c r="E530" s="54" t="s">
        <v>1241</v>
      </c>
      <c r="F530" s="54" t="s">
        <v>1241</v>
      </c>
      <c r="G530" s="46" t="s">
        <v>3134</v>
      </c>
      <c r="I530" s="47" t="s">
        <v>1241</v>
      </c>
    </row>
    <row r="531" ht="15.75" customHeight="1">
      <c r="A531" s="38" t="s">
        <v>1228</v>
      </c>
      <c r="B531" s="39" t="s">
        <v>1227</v>
      </c>
      <c r="C531" s="40" t="s">
        <v>1227</v>
      </c>
      <c r="D531" s="40" t="s">
        <v>3135</v>
      </c>
      <c r="E531" s="40" t="s">
        <v>1227</v>
      </c>
      <c r="F531" s="40" t="s">
        <v>1227</v>
      </c>
      <c r="G531" s="41" t="s">
        <v>3136</v>
      </c>
      <c r="I531" s="49" t="s">
        <v>1227</v>
      </c>
    </row>
    <row r="532" ht="15.75" customHeight="1">
      <c r="A532" s="43" t="s">
        <v>3137</v>
      </c>
      <c r="B532" s="44" t="s">
        <v>520</v>
      </c>
      <c r="C532" s="45" t="s">
        <v>520</v>
      </c>
      <c r="D532" s="45" t="s">
        <v>3138</v>
      </c>
      <c r="E532" s="45" t="s">
        <v>520</v>
      </c>
      <c r="F532" s="45" t="s">
        <v>520</v>
      </c>
      <c r="G532" s="46" t="s">
        <v>3139</v>
      </c>
      <c r="I532" s="47" t="s">
        <v>520</v>
      </c>
    </row>
    <row r="533" ht="15.75" customHeight="1">
      <c r="A533" s="38" t="s">
        <v>3140</v>
      </c>
      <c r="B533" s="39" t="s">
        <v>3141</v>
      </c>
      <c r="C533" s="55" t="s">
        <v>3141</v>
      </c>
      <c r="D533" s="55" t="s">
        <v>3142</v>
      </c>
      <c r="E533" s="55" t="s">
        <v>3141</v>
      </c>
      <c r="F533" s="55" t="s">
        <v>3141</v>
      </c>
      <c r="G533" s="41" t="s">
        <v>3143</v>
      </c>
      <c r="I533" s="49" t="s">
        <v>3141</v>
      </c>
    </row>
    <row r="534" ht="15.75" customHeight="1">
      <c r="A534" s="43" t="s">
        <v>1244</v>
      </c>
      <c r="B534" s="44" t="s">
        <v>1243</v>
      </c>
      <c r="C534" s="54" t="s">
        <v>1243</v>
      </c>
      <c r="D534" s="54" t="s">
        <v>3144</v>
      </c>
      <c r="E534" s="54" t="s">
        <v>1243</v>
      </c>
      <c r="F534" s="54" t="s">
        <v>1243</v>
      </c>
      <c r="G534" s="46" t="s">
        <v>3145</v>
      </c>
      <c r="I534" s="47" t="s">
        <v>1243</v>
      </c>
    </row>
    <row r="535" ht="15.75" customHeight="1">
      <c r="A535" s="38" t="s">
        <v>3146</v>
      </c>
      <c r="B535" s="39" t="s">
        <v>3147</v>
      </c>
      <c r="C535" s="40" t="s">
        <v>3147</v>
      </c>
      <c r="D535" s="40" t="s">
        <v>3148</v>
      </c>
      <c r="E535" s="40" t="s">
        <v>3147</v>
      </c>
      <c r="F535" s="40" t="s">
        <v>3147</v>
      </c>
      <c r="G535" s="41" t="s">
        <v>3149</v>
      </c>
      <c r="I535" s="49" t="s">
        <v>3147</v>
      </c>
    </row>
    <row r="536" ht="15.75" customHeight="1">
      <c r="A536" s="43" t="s">
        <v>3150</v>
      </c>
      <c r="B536" s="44" t="s">
        <v>3151</v>
      </c>
      <c r="C536" s="45" t="s">
        <v>3151</v>
      </c>
      <c r="D536" s="45" t="s">
        <v>3152</v>
      </c>
      <c r="E536" s="45" t="s">
        <v>3151</v>
      </c>
      <c r="F536" s="45" t="s">
        <v>3151</v>
      </c>
      <c r="G536" s="46" t="s">
        <v>3153</v>
      </c>
      <c r="I536" s="47" t="s">
        <v>3151</v>
      </c>
    </row>
    <row r="537" ht="15.75" customHeight="1">
      <c r="A537" s="38" t="s">
        <v>1250</v>
      </c>
      <c r="B537" s="39" t="s">
        <v>1249</v>
      </c>
      <c r="C537" s="40" t="s">
        <v>1249</v>
      </c>
      <c r="D537" s="40" t="s">
        <v>3154</v>
      </c>
      <c r="E537" s="40" t="s">
        <v>1249</v>
      </c>
      <c r="F537" s="40" t="s">
        <v>1249</v>
      </c>
      <c r="G537" s="41" t="s">
        <v>3155</v>
      </c>
      <c r="I537" s="49" t="s">
        <v>1249</v>
      </c>
    </row>
    <row r="538" ht="15.75" customHeight="1">
      <c r="A538" s="43" t="s">
        <v>3156</v>
      </c>
      <c r="B538" s="44" t="s">
        <v>3157</v>
      </c>
      <c r="C538" s="54" t="s">
        <v>3157</v>
      </c>
      <c r="D538" s="54" t="s">
        <v>3158</v>
      </c>
      <c r="E538" s="54" t="s">
        <v>3157</v>
      </c>
      <c r="F538" s="54" t="s">
        <v>3157</v>
      </c>
      <c r="G538" s="46" t="s">
        <v>3159</v>
      </c>
      <c r="I538" s="47" t="s">
        <v>3157</v>
      </c>
    </row>
    <row r="539" ht="15.75" customHeight="1">
      <c r="A539" s="38" t="s">
        <v>3160</v>
      </c>
      <c r="B539" s="39" t="s">
        <v>3161</v>
      </c>
      <c r="C539" s="40" t="s">
        <v>3161</v>
      </c>
      <c r="D539" s="40" t="s">
        <v>3162</v>
      </c>
      <c r="E539" s="40" t="s">
        <v>3161</v>
      </c>
      <c r="F539" s="40" t="s">
        <v>3161</v>
      </c>
      <c r="G539" s="41" t="s">
        <v>3163</v>
      </c>
      <c r="I539" s="49" t="s">
        <v>3161</v>
      </c>
    </row>
    <row r="540" ht="15.75" customHeight="1">
      <c r="A540" s="43" t="s">
        <v>1554</v>
      </c>
      <c r="B540" s="44" t="s">
        <v>1553</v>
      </c>
      <c r="C540" s="45" t="s">
        <v>1553</v>
      </c>
      <c r="D540" s="45" t="s">
        <v>3164</v>
      </c>
      <c r="E540" s="45" t="s">
        <v>1553</v>
      </c>
      <c r="F540" s="45" t="s">
        <v>1553</v>
      </c>
      <c r="G540" s="46" t="s">
        <v>3165</v>
      </c>
      <c r="I540" s="47" t="s">
        <v>1553</v>
      </c>
    </row>
    <row r="541" ht="15.75" customHeight="1">
      <c r="A541" s="38" t="s">
        <v>3166</v>
      </c>
      <c r="B541" s="39" t="s">
        <v>3167</v>
      </c>
      <c r="C541" s="40" t="s">
        <v>3167</v>
      </c>
      <c r="D541" s="40" t="s">
        <v>3168</v>
      </c>
      <c r="E541" s="40" t="s">
        <v>3167</v>
      </c>
      <c r="F541" s="40" t="s">
        <v>3167</v>
      </c>
      <c r="G541" s="41" t="s">
        <v>3169</v>
      </c>
      <c r="I541" s="49" t="s">
        <v>3167</v>
      </c>
    </row>
    <row r="542" ht="15.75" customHeight="1">
      <c r="A542" s="43" t="s">
        <v>1116</v>
      </c>
      <c r="B542" s="44" t="s">
        <v>1115</v>
      </c>
      <c r="C542" s="45" t="s">
        <v>1115</v>
      </c>
      <c r="D542" s="45" t="s">
        <v>3170</v>
      </c>
      <c r="E542" s="45" t="s">
        <v>1115</v>
      </c>
      <c r="F542" s="45" t="s">
        <v>1115</v>
      </c>
      <c r="G542" s="46" t="s">
        <v>3171</v>
      </c>
      <c r="I542" s="47" t="s">
        <v>1115</v>
      </c>
    </row>
    <row r="543" ht="15.75" customHeight="1">
      <c r="A543" s="38" t="s">
        <v>3172</v>
      </c>
      <c r="B543" s="39" t="s">
        <v>3173</v>
      </c>
      <c r="C543" s="40" t="s">
        <v>3173</v>
      </c>
      <c r="D543" s="40" t="s">
        <v>3174</v>
      </c>
      <c r="E543" s="40" t="s">
        <v>3173</v>
      </c>
      <c r="F543" s="40" t="s">
        <v>3173</v>
      </c>
      <c r="G543" s="41" t="s">
        <v>3175</v>
      </c>
      <c r="I543" s="49" t="s">
        <v>3173</v>
      </c>
    </row>
    <row r="544" ht="15.75" customHeight="1">
      <c r="A544" s="43" t="s">
        <v>3176</v>
      </c>
      <c r="B544" s="44" t="s">
        <v>3177</v>
      </c>
      <c r="C544" s="54" t="s">
        <v>3177</v>
      </c>
      <c r="D544" s="54" t="s">
        <v>3178</v>
      </c>
      <c r="E544" s="54" t="s">
        <v>3177</v>
      </c>
      <c r="F544" s="54" t="s">
        <v>3177</v>
      </c>
      <c r="G544" s="46" t="s">
        <v>3179</v>
      </c>
      <c r="I544" s="47" t="s">
        <v>3177</v>
      </c>
    </row>
    <row r="545" ht="15.75" customHeight="1">
      <c r="A545" s="38" t="s">
        <v>897</v>
      </c>
      <c r="B545" s="39" t="s">
        <v>299</v>
      </c>
      <c r="C545" s="40" t="s">
        <v>299</v>
      </c>
      <c r="D545" s="40" t="s">
        <v>3180</v>
      </c>
      <c r="E545" s="40" t="s">
        <v>299</v>
      </c>
      <c r="F545" s="40" t="s">
        <v>299</v>
      </c>
      <c r="G545" s="41" t="s">
        <v>3181</v>
      </c>
      <c r="I545" s="49" t="s">
        <v>299</v>
      </c>
    </row>
    <row r="546" ht="15.75" customHeight="1">
      <c r="A546" s="43" t="s">
        <v>3182</v>
      </c>
      <c r="B546" s="44" t="s">
        <v>3183</v>
      </c>
      <c r="C546" s="45" t="s">
        <v>3183</v>
      </c>
      <c r="D546" s="45" t="s">
        <v>3184</v>
      </c>
      <c r="E546" s="45" t="s">
        <v>3183</v>
      </c>
      <c r="F546" s="45" t="s">
        <v>3183</v>
      </c>
      <c r="G546" s="46" t="s">
        <v>3185</v>
      </c>
      <c r="I546" s="47" t="s">
        <v>3183</v>
      </c>
    </row>
    <row r="547" ht="15.75" customHeight="1">
      <c r="A547" s="38" t="s">
        <v>1404</v>
      </c>
      <c r="B547" s="39" t="s">
        <v>1403</v>
      </c>
      <c r="C547" s="55" t="s">
        <v>1403</v>
      </c>
      <c r="D547" s="55" t="s">
        <v>3186</v>
      </c>
      <c r="E547" s="55" t="s">
        <v>1403</v>
      </c>
      <c r="F547" s="55" t="s">
        <v>1403</v>
      </c>
      <c r="G547" s="41" t="s">
        <v>3187</v>
      </c>
      <c r="I547" s="49" t="s">
        <v>1403</v>
      </c>
    </row>
    <row r="548" ht="15.75" customHeight="1">
      <c r="A548" s="43" t="s">
        <v>3188</v>
      </c>
      <c r="B548" s="44" t="s">
        <v>3189</v>
      </c>
      <c r="C548" s="54" t="s">
        <v>3189</v>
      </c>
      <c r="D548" s="54" t="s">
        <v>3190</v>
      </c>
      <c r="E548" s="54" t="s">
        <v>3189</v>
      </c>
      <c r="F548" s="54" t="s">
        <v>3189</v>
      </c>
      <c r="G548" s="46" t="s">
        <v>3191</v>
      </c>
      <c r="I548" s="47" t="s">
        <v>3189</v>
      </c>
    </row>
    <row r="549" ht="15.75" customHeight="1">
      <c r="A549" s="38" t="s">
        <v>3192</v>
      </c>
      <c r="B549" s="39" t="s">
        <v>3193</v>
      </c>
      <c r="C549" s="40" t="s">
        <v>3193</v>
      </c>
      <c r="D549" s="40" t="s">
        <v>3194</v>
      </c>
      <c r="E549" s="40" t="s">
        <v>3193</v>
      </c>
      <c r="F549" s="40" t="s">
        <v>3193</v>
      </c>
      <c r="G549" s="48" t="s">
        <v>3195</v>
      </c>
      <c r="I549" s="49" t="s">
        <v>3193</v>
      </c>
    </row>
    <row r="550" ht="15.75" customHeight="1">
      <c r="A550" s="43" t="s">
        <v>3196</v>
      </c>
      <c r="B550" s="44" t="s">
        <v>3197</v>
      </c>
      <c r="C550" s="45" t="s">
        <v>3197</v>
      </c>
      <c r="D550" s="45" t="s">
        <v>3198</v>
      </c>
      <c r="E550" s="45" t="s">
        <v>3197</v>
      </c>
      <c r="F550" s="45" t="s">
        <v>3197</v>
      </c>
      <c r="G550" s="46" t="s">
        <v>3199</v>
      </c>
      <c r="I550" s="47" t="s">
        <v>3197</v>
      </c>
    </row>
    <row r="551" ht="15.75" customHeight="1">
      <c r="A551" s="38" t="s">
        <v>1181</v>
      </c>
      <c r="B551" s="39" t="s">
        <v>1180</v>
      </c>
      <c r="C551" s="55" t="s">
        <v>1180</v>
      </c>
      <c r="D551" s="55" t="s">
        <v>3200</v>
      </c>
      <c r="E551" s="55" t="s">
        <v>1180</v>
      </c>
      <c r="F551" s="55" t="s">
        <v>1180</v>
      </c>
      <c r="G551" s="41" t="s">
        <v>3201</v>
      </c>
      <c r="I551" s="49" t="s">
        <v>1180</v>
      </c>
    </row>
    <row r="552" ht="15.75" customHeight="1">
      <c r="A552" s="43" t="s">
        <v>769</v>
      </c>
      <c r="B552" s="44" t="s">
        <v>227</v>
      </c>
      <c r="C552" s="54" t="s">
        <v>227</v>
      </c>
      <c r="D552" s="54" t="s">
        <v>3202</v>
      </c>
      <c r="E552" s="54" t="s">
        <v>227</v>
      </c>
      <c r="F552" s="54" t="s">
        <v>227</v>
      </c>
      <c r="G552" s="46" t="s">
        <v>3203</v>
      </c>
      <c r="I552" s="47" t="s">
        <v>227</v>
      </c>
    </row>
    <row r="553" ht="15.75" customHeight="1">
      <c r="A553" s="38" t="s">
        <v>3204</v>
      </c>
      <c r="B553" s="39" t="s">
        <v>3205</v>
      </c>
      <c r="C553" s="40" t="s">
        <v>3205</v>
      </c>
      <c r="D553" s="40" t="s">
        <v>3206</v>
      </c>
      <c r="E553" s="40" t="s">
        <v>3205</v>
      </c>
      <c r="F553" s="40" t="s">
        <v>3205</v>
      </c>
      <c r="G553" s="41" t="s">
        <v>3207</v>
      </c>
      <c r="I553" s="49" t="s">
        <v>3205</v>
      </c>
    </row>
    <row r="554" ht="15.75" customHeight="1">
      <c r="A554" s="43" t="s">
        <v>3208</v>
      </c>
      <c r="B554" s="44" t="s">
        <v>3209</v>
      </c>
      <c r="C554" s="45" t="s">
        <v>3209</v>
      </c>
      <c r="D554" s="45" t="s">
        <v>3210</v>
      </c>
      <c r="E554" s="45" t="s">
        <v>3209</v>
      </c>
      <c r="F554" s="45" t="s">
        <v>3209</v>
      </c>
      <c r="G554" s="57" t="s">
        <v>3211</v>
      </c>
      <c r="I554" s="47" t="s">
        <v>3209</v>
      </c>
    </row>
    <row r="555" ht="15.75" customHeight="1">
      <c r="A555" s="38" t="s">
        <v>1056</v>
      </c>
      <c r="B555" s="39" t="s">
        <v>1055</v>
      </c>
      <c r="C555" s="40" t="s">
        <v>1055</v>
      </c>
      <c r="D555" s="40" t="s">
        <v>3212</v>
      </c>
      <c r="E555" s="40" t="s">
        <v>1055</v>
      </c>
      <c r="F555" s="40" t="s">
        <v>1055</v>
      </c>
      <c r="G555" s="41" t="s">
        <v>3213</v>
      </c>
      <c r="I555" s="49" t="s">
        <v>1055</v>
      </c>
    </row>
    <row r="556" ht="15.75" customHeight="1">
      <c r="A556" s="43" t="s">
        <v>3214</v>
      </c>
      <c r="B556" s="44" t="s">
        <v>555</v>
      </c>
      <c r="C556" s="54" t="s">
        <v>555</v>
      </c>
      <c r="D556" s="54" t="s">
        <v>3215</v>
      </c>
      <c r="E556" s="54" t="s">
        <v>555</v>
      </c>
      <c r="F556" s="54" t="s">
        <v>555</v>
      </c>
      <c r="G556" s="46" t="s">
        <v>3216</v>
      </c>
      <c r="I556" s="47" t="s">
        <v>555</v>
      </c>
    </row>
    <row r="557" ht="15.75" customHeight="1">
      <c r="A557" s="38" t="s">
        <v>3217</v>
      </c>
      <c r="B557" s="39" t="s">
        <v>3218</v>
      </c>
      <c r="C557" s="55" t="s">
        <v>3218</v>
      </c>
      <c r="D557" s="55" t="s">
        <v>3219</v>
      </c>
      <c r="E557" s="55" t="s">
        <v>3218</v>
      </c>
      <c r="F557" s="55" t="s">
        <v>3218</v>
      </c>
      <c r="G557" s="41" t="s">
        <v>3220</v>
      </c>
      <c r="I557" s="49" t="s">
        <v>3218</v>
      </c>
    </row>
    <row r="558" ht="15.75" customHeight="1">
      <c r="A558" s="43" t="s">
        <v>3221</v>
      </c>
      <c r="B558" s="44" t="s">
        <v>3222</v>
      </c>
      <c r="C558" s="54" t="s">
        <v>3222</v>
      </c>
      <c r="D558" s="54" t="s">
        <v>3223</v>
      </c>
      <c r="E558" s="54" t="s">
        <v>3222</v>
      </c>
      <c r="F558" s="54" t="s">
        <v>3222</v>
      </c>
      <c r="G558" s="46" t="s">
        <v>3224</v>
      </c>
      <c r="I558" s="47" t="s">
        <v>3222</v>
      </c>
    </row>
    <row r="559" ht="15.75" customHeight="1">
      <c r="A559" s="38" t="s">
        <v>3225</v>
      </c>
      <c r="B559" s="39" t="s">
        <v>3226</v>
      </c>
      <c r="C559" s="40" t="s">
        <v>3226</v>
      </c>
      <c r="D559" s="40" t="s">
        <v>3227</v>
      </c>
      <c r="E559" s="40" t="s">
        <v>3226</v>
      </c>
      <c r="F559" s="40" t="s">
        <v>3226</v>
      </c>
      <c r="G559" s="41" t="s">
        <v>3228</v>
      </c>
      <c r="I559" s="49" t="s">
        <v>3226</v>
      </c>
    </row>
    <row r="560" ht="15.75" customHeight="1">
      <c r="A560" s="43" t="s">
        <v>3229</v>
      </c>
      <c r="B560" s="44" t="s">
        <v>3230</v>
      </c>
      <c r="C560" s="45" t="s">
        <v>3230</v>
      </c>
      <c r="D560" s="45" t="s">
        <v>3231</v>
      </c>
      <c r="E560" s="45" t="s">
        <v>3230</v>
      </c>
      <c r="F560" s="45" t="s">
        <v>3230</v>
      </c>
      <c r="G560" s="46" t="s">
        <v>3232</v>
      </c>
      <c r="I560" s="47" t="s">
        <v>3230</v>
      </c>
    </row>
    <row r="561" ht="15.75" customHeight="1">
      <c r="A561" s="38" t="s">
        <v>3233</v>
      </c>
      <c r="B561" s="39" t="s">
        <v>3234</v>
      </c>
      <c r="C561" s="55" t="s">
        <v>3234</v>
      </c>
      <c r="D561" s="55" t="s">
        <v>3235</v>
      </c>
      <c r="E561" s="55" t="s">
        <v>3234</v>
      </c>
      <c r="F561" s="55" t="s">
        <v>3234</v>
      </c>
      <c r="G561" s="41" t="s">
        <v>3236</v>
      </c>
      <c r="I561" s="49" t="s">
        <v>3234</v>
      </c>
    </row>
    <row r="562" ht="15.75" customHeight="1">
      <c r="A562" s="43" t="s">
        <v>3237</v>
      </c>
      <c r="B562" s="44" t="s">
        <v>3238</v>
      </c>
      <c r="C562" s="54" t="s">
        <v>3238</v>
      </c>
      <c r="D562" s="54" t="s">
        <v>3239</v>
      </c>
      <c r="E562" s="54" t="s">
        <v>3238</v>
      </c>
      <c r="F562" s="54" t="s">
        <v>3238</v>
      </c>
      <c r="G562" s="57" t="s">
        <v>3240</v>
      </c>
      <c r="I562" s="47" t="s">
        <v>3238</v>
      </c>
    </row>
    <row r="563" ht="15.75" customHeight="1">
      <c r="A563" s="38" t="s">
        <v>1100</v>
      </c>
      <c r="B563" s="39" t="s">
        <v>1099</v>
      </c>
      <c r="C563" s="40" t="s">
        <v>1099</v>
      </c>
      <c r="D563" s="40" t="s">
        <v>3241</v>
      </c>
      <c r="E563" s="40" t="s">
        <v>1099</v>
      </c>
      <c r="F563" s="40" t="s">
        <v>1099</v>
      </c>
      <c r="G563" s="41" t="s">
        <v>3242</v>
      </c>
      <c r="I563" s="49" t="s">
        <v>1099</v>
      </c>
    </row>
    <row r="564" ht="15.75" customHeight="1">
      <c r="A564" s="43" t="s">
        <v>3243</v>
      </c>
      <c r="B564" s="44" t="s">
        <v>3244</v>
      </c>
      <c r="C564" s="54" t="s">
        <v>3244</v>
      </c>
      <c r="D564" s="54" t="s">
        <v>3245</v>
      </c>
      <c r="E564" s="54" t="s">
        <v>3244</v>
      </c>
      <c r="F564" s="54" t="s">
        <v>3244</v>
      </c>
      <c r="G564" s="57" t="s">
        <v>3246</v>
      </c>
      <c r="I564" s="47" t="s">
        <v>3244</v>
      </c>
    </row>
    <row r="565" ht="15.75" customHeight="1">
      <c r="A565" s="38" t="s">
        <v>3247</v>
      </c>
      <c r="B565" s="39" t="s">
        <v>3248</v>
      </c>
      <c r="C565" s="40" t="s">
        <v>3248</v>
      </c>
      <c r="D565" s="40" t="s">
        <v>3249</v>
      </c>
      <c r="E565" s="40" t="s">
        <v>3248</v>
      </c>
      <c r="F565" s="40" t="s">
        <v>3248</v>
      </c>
      <c r="G565" s="41" t="s">
        <v>3250</v>
      </c>
      <c r="I565" s="49" t="s">
        <v>3248</v>
      </c>
    </row>
    <row r="566" ht="15.75" customHeight="1">
      <c r="A566" s="43" t="s">
        <v>3251</v>
      </c>
      <c r="B566" s="44" t="s">
        <v>3252</v>
      </c>
      <c r="C566" s="45" t="s">
        <v>3252</v>
      </c>
      <c r="D566" s="45" t="s">
        <v>3253</v>
      </c>
      <c r="E566" s="45" t="s">
        <v>3252</v>
      </c>
      <c r="F566" s="45" t="s">
        <v>3252</v>
      </c>
      <c r="G566" s="57" t="s">
        <v>3254</v>
      </c>
      <c r="I566" s="47" t="s">
        <v>3252</v>
      </c>
    </row>
    <row r="567" ht="15.75" customHeight="1">
      <c r="A567" s="38" t="s">
        <v>3255</v>
      </c>
      <c r="B567" s="39" t="s">
        <v>3256</v>
      </c>
      <c r="C567" s="55" t="s">
        <v>3256</v>
      </c>
      <c r="D567" s="55" t="s">
        <v>3257</v>
      </c>
      <c r="E567" s="55" t="s">
        <v>3256</v>
      </c>
      <c r="F567" s="55" t="s">
        <v>3256</v>
      </c>
      <c r="G567" s="41" t="s">
        <v>3258</v>
      </c>
      <c r="I567" s="49" t="s">
        <v>3256</v>
      </c>
    </row>
    <row r="568" ht="15.75" customHeight="1">
      <c r="A568" s="43" t="s">
        <v>1205</v>
      </c>
      <c r="B568" s="44" t="s">
        <v>1204</v>
      </c>
      <c r="C568" s="54" t="s">
        <v>1204</v>
      </c>
      <c r="D568" s="54" t="s">
        <v>3259</v>
      </c>
      <c r="E568" s="54" t="s">
        <v>1204</v>
      </c>
      <c r="F568" s="54" t="s">
        <v>1204</v>
      </c>
      <c r="G568" s="46" t="s">
        <v>3260</v>
      </c>
      <c r="I568" s="47" t="s">
        <v>1204</v>
      </c>
    </row>
    <row r="569" ht="15.75" customHeight="1">
      <c r="A569" s="38" t="s">
        <v>3261</v>
      </c>
      <c r="B569" s="39" t="s">
        <v>563</v>
      </c>
      <c r="C569" s="55" t="s">
        <v>563</v>
      </c>
      <c r="D569" s="55" t="s">
        <v>3262</v>
      </c>
      <c r="E569" s="55" t="s">
        <v>563</v>
      </c>
      <c r="F569" s="55" t="s">
        <v>563</v>
      </c>
      <c r="G569" s="41" t="s">
        <v>3263</v>
      </c>
      <c r="I569" s="49" t="s">
        <v>563</v>
      </c>
    </row>
    <row r="570" ht="15.75" customHeight="1">
      <c r="A570" s="43" t="s">
        <v>3264</v>
      </c>
      <c r="B570" s="44" t="s">
        <v>3265</v>
      </c>
      <c r="C570" s="54" t="s">
        <v>3265</v>
      </c>
      <c r="D570" s="54" t="s">
        <v>3266</v>
      </c>
      <c r="E570" s="54" t="s">
        <v>3265</v>
      </c>
      <c r="F570" s="54" t="s">
        <v>3265</v>
      </c>
      <c r="G570" s="46" t="s">
        <v>3267</v>
      </c>
      <c r="I570" s="47" t="s">
        <v>3265</v>
      </c>
    </row>
    <row r="571" ht="15.75" customHeight="1">
      <c r="A571" s="38" t="s">
        <v>3268</v>
      </c>
      <c r="B571" s="39" t="s">
        <v>3269</v>
      </c>
      <c r="C571" s="40" t="s">
        <v>3269</v>
      </c>
      <c r="D571" s="40" t="s">
        <v>3270</v>
      </c>
      <c r="E571" s="40" t="s">
        <v>3269</v>
      </c>
      <c r="F571" s="40" t="s">
        <v>3269</v>
      </c>
      <c r="G571" s="41" t="s">
        <v>3271</v>
      </c>
      <c r="I571" s="49" t="s">
        <v>3269</v>
      </c>
    </row>
    <row r="572" ht="15.75" customHeight="1">
      <c r="A572" s="43" t="s">
        <v>3272</v>
      </c>
      <c r="B572" s="44" t="s">
        <v>3273</v>
      </c>
      <c r="C572" s="54" t="s">
        <v>3273</v>
      </c>
      <c r="D572" s="54" t="s">
        <v>3274</v>
      </c>
      <c r="E572" s="54" t="s">
        <v>3273</v>
      </c>
      <c r="F572" s="54" t="s">
        <v>3273</v>
      </c>
      <c r="G572" s="57" t="s">
        <v>3275</v>
      </c>
      <c r="I572" s="47" t="s">
        <v>3273</v>
      </c>
    </row>
    <row r="573" ht="15.75" customHeight="1">
      <c r="A573" s="38" t="s">
        <v>3276</v>
      </c>
      <c r="B573" s="39" t="s">
        <v>3277</v>
      </c>
      <c r="C573" s="40" t="s">
        <v>3277</v>
      </c>
      <c r="D573" s="40" t="s">
        <v>3278</v>
      </c>
      <c r="E573" s="40" t="s">
        <v>3277</v>
      </c>
      <c r="F573" s="40" t="s">
        <v>3277</v>
      </c>
      <c r="G573" s="48" t="s">
        <v>3279</v>
      </c>
      <c r="I573" s="49" t="s">
        <v>3277</v>
      </c>
    </row>
    <row r="574" ht="15.75" customHeight="1">
      <c r="A574" s="43" t="s">
        <v>1350</v>
      </c>
      <c r="B574" s="44" t="s">
        <v>1349</v>
      </c>
      <c r="C574" s="54" t="s">
        <v>1349</v>
      </c>
      <c r="D574" s="54" t="s">
        <v>3280</v>
      </c>
      <c r="E574" s="54" t="s">
        <v>1349</v>
      </c>
      <c r="F574" s="54" t="s">
        <v>1349</v>
      </c>
      <c r="G574" s="46" t="s">
        <v>3281</v>
      </c>
      <c r="I574" s="47" t="s">
        <v>1349</v>
      </c>
    </row>
    <row r="575" ht="15.75" customHeight="1">
      <c r="A575" s="38" t="s">
        <v>3282</v>
      </c>
      <c r="B575" s="39" t="s">
        <v>3283</v>
      </c>
      <c r="C575" s="40" t="s">
        <v>3283</v>
      </c>
      <c r="D575" s="40" t="s">
        <v>3284</v>
      </c>
      <c r="E575" s="40" t="s">
        <v>3283</v>
      </c>
      <c r="F575" s="40" t="s">
        <v>3283</v>
      </c>
      <c r="G575" s="41" t="s">
        <v>3285</v>
      </c>
      <c r="I575" s="49" t="s">
        <v>3283</v>
      </c>
    </row>
    <row r="576" ht="15.75" customHeight="1">
      <c r="A576" s="43" t="s">
        <v>1256</v>
      </c>
      <c r="B576" s="44" t="s">
        <v>1255</v>
      </c>
      <c r="C576" s="54" t="s">
        <v>1255</v>
      </c>
      <c r="D576" s="54" t="s">
        <v>3286</v>
      </c>
      <c r="E576" s="54" t="s">
        <v>1255</v>
      </c>
      <c r="F576" s="54" t="s">
        <v>1255</v>
      </c>
      <c r="G576" s="46" t="s">
        <v>3287</v>
      </c>
      <c r="I576" s="47" t="s">
        <v>1255</v>
      </c>
    </row>
    <row r="577" ht="15.75" customHeight="1">
      <c r="A577" s="38" t="s">
        <v>1106</v>
      </c>
      <c r="B577" s="39" t="s">
        <v>1105</v>
      </c>
      <c r="C577" s="55" t="s">
        <v>1105</v>
      </c>
      <c r="D577" s="55" t="s">
        <v>3288</v>
      </c>
      <c r="E577" s="55" t="s">
        <v>1105</v>
      </c>
      <c r="F577" s="55" t="s">
        <v>1105</v>
      </c>
      <c r="G577" s="41" t="s">
        <v>3289</v>
      </c>
      <c r="I577" s="49" t="s">
        <v>1105</v>
      </c>
    </row>
    <row r="578" ht="15.75" customHeight="1">
      <c r="A578" s="43" t="s">
        <v>3290</v>
      </c>
      <c r="B578" s="44" t="s">
        <v>3291</v>
      </c>
      <c r="C578" s="54" t="s">
        <v>3291</v>
      </c>
      <c r="D578" s="54" t="s">
        <v>3292</v>
      </c>
      <c r="E578" s="54" t="s">
        <v>3291</v>
      </c>
      <c r="F578" s="54" t="s">
        <v>3291</v>
      </c>
      <c r="G578" s="46" t="s">
        <v>3293</v>
      </c>
      <c r="I578" s="47" t="s">
        <v>3291</v>
      </c>
    </row>
    <row r="579" ht="15.75" customHeight="1">
      <c r="A579" s="38" t="s">
        <v>3294</v>
      </c>
      <c r="B579" s="39" t="s">
        <v>550</v>
      </c>
      <c r="C579" s="40" t="s">
        <v>550</v>
      </c>
      <c r="D579" s="40" t="s">
        <v>3295</v>
      </c>
      <c r="E579" s="40" t="s">
        <v>550</v>
      </c>
      <c r="F579" s="40" t="s">
        <v>550</v>
      </c>
      <c r="G579" s="41" t="s">
        <v>3296</v>
      </c>
      <c r="I579" s="49" t="s">
        <v>550</v>
      </c>
    </row>
    <row r="580" ht="15.75" customHeight="1">
      <c r="A580" s="43" t="s">
        <v>1398</v>
      </c>
      <c r="B580" s="44" t="s">
        <v>1397</v>
      </c>
      <c r="C580" s="54" t="s">
        <v>1397</v>
      </c>
      <c r="D580" s="54" t="s">
        <v>3297</v>
      </c>
      <c r="E580" s="54" t="s">
        <v>1397</v>
      </c>
      <c r="F580" s="54" t="s">
        <v>1397</v>
      </c>
      <c r="G580" s="46" t="s">
        <v>3298</v>
      </c>
      <c r="I580" s="47" t="s">
        <v>1397</v>
      </c>
    </row>
    <row r="581" ht="15.75" customHeight="1">
      <c r="A581" s="38" t="s">
        <v>3299</v>
      </c>
      <c r="B581" s="39" t="s">
        <v>3300</v>
      </c>
      <c r="C581" s="40" t="s">
        <v>3300</v>
      </c>
      <c r="D581" s="40" t="s">
        <v>3301</v>
      </c>
      <c r="E581" s="40" t="s">
        <v>3300</v>
      </c>
      <c r="F581" s="40" t="s">
        <v>3300</v>
      </c>
      <c r="G581" s="41" t="s">
        <v>3302</v>
      </c>
      <c r="I581" s="49" t="s">
        <v>3300</v>
      </c>
    </row>
    <row r="582" ht="15.75" customHeight="1">
      <c r="A582" s="43" t="s">
        <v>3303</v>
      </c>
      <c r="B582" s="44" t="s">
        <v>3304</v>
      </c>
      <c r="C582" s="54" t="s">
        <v>3304</v>
      </c>
      <c r="D582" s="54" t="s">
        <v>3305</v>
      </c>
      <c r="E582" s="54" t="s">
        <v>3304</v>
      </c>
      <c r="F582" s="54" t="s">
        <v>3304</v>
      </c>
      <c r="G582" s="46" t="s">
        <v>3306</v>
      </c>
      <c r="I582" s="47" t="s">
        <v>3304</v>
      </c>
    </row>
    <row r="583" ht="15.75" customHeight="1">
      <c r="A583" s="38" t="s">
        <v>1333</v>
      </c>
      <c r="B583" s="39" t="s">
        <v>1333</v>
      </c>
      <c r="C583" s="55" t="s">
        <v>1333</v>
      </c>
      <c r="D583" s="55" t="s">
        <v>3307</v>
      </c>
      <c r="E583" s="55" t="s">
        <v>1333</v>
      </c>
      <c r="F583" s="55" t="s">
        <v>1333</v>
      </c>
      <c r="G583" s="41" t="s">
        <v>3308</v>
      </c>
      <c r="I583" s="49" t="s">
        <v>1333</v>
      </c>
    </row>
    <row r="584" ht="15.75" customHeight="1">
      <c r="A584" s="43" t="s">
        <v>1418</v>
      </c>
      <c r="B584" s="44" t="s">
        <v>1417</v>
      </c>
      <c r="C584" s="45" t="s">
        <v>1417</v>
      </c>
      <c r="D584" s="45" t="s">
        <v>3309</v>
      </c>
      <c r="E584" s="45" t="s">
        <v>1417</v>
      </c>
      <c r="F584" s="45" t="s">
        <v>1417</v>
      </c>
      <c r="G584" s="46" t="s">
        <v>3310</v>
      </c>
      <c r="I584" s="47" t="s">
        <v>1417</v>
      </c>
    </row>
    <row r="585" ht="15.75" customHeight="1">
      <c r="A585" s="38" t="s">
        <v>3311</v>
      </c>
      <c r="B585" s="39" t="s">
        <v>3312</v>
      </c>
      <c r="C585" s="55" t="s">
        <v>3312</v>
      </c>
      <c r="D585" s="55" t="s">
        <v>3313</v>
      </c>
      <c r="E585" s="55" t="s">
        <v>3312</v>
      </c>
      <c r="F585" s="55" t="s">
        <v>3312</v>
      </c>
      <c r="G585" s="41" t="s">
        <v>3314</v>
      </c>
      <c r="I585" s="49" t="s">
        <v>3312</v>
      </c>
    </row>
    <row r="586" ht="15.75" customHeight="1">
      <c r="A586" s="43" t="s">
        <v>3315</v>
      </c>
      <c r="B586" s="44" t="s">
        <v>3316</v>
      </c>
      <c r="C586" s="45" t="s">
        <v>3316</v>
      </c>
      <c r="D586" s="45" t="s">
        <v>3317</v>
      </c>
      <c r="E586" s="45" t="s">
        <v>3316</v>
      </c>
      <c r="F586" s="45" t="s">
        <v>3316</v>
      </c>
      <c r="G586" s="46" t="s">
        <v>3318</v>
      </c>
      <c r="I586" s="47" t="s">
        <v>3316</v>
      </c>
    </row>
    <row r="587" ht="15.75" customHeight="1">
      <c r="A587" s="38" t="s">
        <v>3319</v>
      </c>
      <c r="B587" s="39" t="s">
        <v>482</v>
      </c>
      <c r="C587" s="40" t="s">
        <v>482</v>
      </c>
      <c r="D587" s="40" t="s">
        <v>3320</v>
      </c>
      <c r="E587" s="40" t="s">
        <v>482</v>
      </c>
      <c r="F587" s="40" t="s">
        <v>482</v>
      </c>
      <c r="G587" s="41" t="s">
        <v>3321</v>
      </c>
      <c r="I587" s="49" t="s">
        <v>482</v>
      </c>
    </row>
    <row r="588" ht="15.75" customHeight="1">
      <c r="A588" s="43" t="s">
        <v>3322</v>
      </c>
      <c r="B588" s="44" t="s">
        <v>3323</v>
      </c>
      <c r="C588" s="54" t="s">
        <v>3323</v>
      </c>
      <c r="D588" s="54" t="s">
        <v>3324</v>
      </c>
      <c r="E588" s="54" t="s">
        <v>3323</v>
      </c>
      <c r="F588" s="54" t="s">
        <v>3323</v>
      </c>
      <c r="G588" s="57" t="s">
        <v>3325</v>
      </c>
      <c r="I588" s="47" t="s">
        <v>3323</v>
      </c>
    </row>
    <row r="589" ht="15.75" customHeight="1">
      <c r="A589" s="38" t="s">
        <v>3326</v>
      </c>
      <c r="B589" s="39" t="s">
        <v>3327</v>
      </c>
      <c r="C589" s="40" t="s">
        <v>3327</v>
      </c>
      <c r="D589" s="40" t="s">
        <v>3328</v>
      </c>
      <c r="E589" s="40" t="s">
        <v>3327</v>
      </c>
      <c r="F589" s="40" t="s">
        <v>3327</v>
      </c>
      <c r="G589" s="48" t="s">
        <v>3329</v>
      </c>
      <c r="I589" s="49" t="s">
        <v>3327</v>
      </c>
    </row>
    <row r="590" ht="15.75" customHeight="1">
      <c r="A590" s="43" t="s">
        <v>3330</v>
      </c>
      <c r="B590" s="44" t="s">
        <v>3331</v>
      </c>
      <c r="C590" s="54" t="s">
        <v>3331</v>
      </c>
      <c r="D590" s="54" t="s">
        <v>3332</v>
      </c>
      <c r="E590" s="54" t="s">
        <v>3331</v>
      </c>
      <c r="F590" s="54" t="s">
        <v>3331</v>
      </c>
      <c r="G590" s="46" t="s">
        <v>3333</v>
      </c>
      <c r="I590" s="47" t="s">
        <v>3331</v>
      </c>
    </row>
    <row r="591" ht="15.75" customHeight="1">
      <c r="A591" s="38" t="s">
        <v>1574</v>
      </c>
      <c r="B591" s="39" t="s">
        <v>1573</v>
      </c>
      <c r="C591" s="40" t="s">
        <v>1573</v>
      </c>
      <c r="D591" s="40" t="s">
        <v>3334</v>
      </c>
      <c r="E591" s="40" t="s">
        <v>1573</v>
      </c>
      <c r="F591" s="40" t="s">
        <v>1573</v>
      </c>
      <c r="G591" s="41" t="s">
        <v>3335</v>
      </c>
      <c r="I591" s="49" t="s">
        <v>1573</v>
      </c>
    </row>
    <row r="592" ht="15.75" customHeight="1">
      <c r="A592" s="43" t="s">
        <v>3336</v>
      </c>
      <c r="B592" s="44" t="s">
        <v>3337</v>
      </c>
      <c r="C592" s="54" t="s">
        <v>3337</v>
      </c>
      <c r="D592" s="54" t="s">
        <v>3338</v>
      </c>
      <c r="E592" s="54" t="s">
        <v>3337</v>
      </c>
      <c r="F592" s="54" t="s">
        <v>3337</v>
      </c>
      <c r="G592" s="57" t="s">
        <v>3339</v>
      </c>
      <c r="I592" s="47" t="s">
        <v>3337</v>
      </c>
    </row>
    <row r="593" ht="15.75" customHeight="1">
      <c r="A593" s="38" t="s">
        <v>3340</v>
      </c>
      <c r="B593" s="39" t="s">
        <v>3341</v>
      </c>
      <c r="C593" s="40" t="s">
        <v>3341</v>
      </c>
      <c r="D593" s="40" t="s">
        <v>3342</v>
      </c>
      <c r="E593" s="40" t="s">
        <v>3341</v>
      </c>
      <c r="F593" s="40" t="s">
        <v>3341</v>
      </c>
      <c r="G593" s="41" t="s">
        <v>3343</v>
      </c>
      <c r="I593" s="49" t="s">
        <v>3341</v>
      </c>
    </row>
    <row r="594" ht="15.75" customHeight="1">
      <c r="A594" s="43" t="s">
        <v>1102</v>
      </c>
      <c r="B594" s="44" t="s">
        <v>1101</v>
      </c>
      <c r="C594" s="54" t="s">
        <v>1101</v>
      </c>
      <c r="D594" s="54" t="s">
        <v>3344</v>
      </c>
      <c r="E594" s="54" t="s">
        <v>1101</v>
      </c>
      <c r="F594" s="54" t="s">
        <v>1101</v>
      </c>
      <c r="G594" s="46" t="s">
        <v>3345</v>
      </c>
      <c r="I594" s="47" t="s">
        <v>1101</v>
      </c>
    </row>
    <row r="595" ht="15.75" customHeight="1">
      <c r="A595" s="38" t="s">
        <v>1550</v>
      </c>
      <c r="B595" s="39" t="s">
        <v>1549</v>
      </c>
      <c r="C595" s="40" t="s">
        <v>1549</v>
      </c>
      <c r="D595" s="40" t="s">
        <v>3346</v>
      </c>
      <c r="E595" s="40" t="s">
        <v>1549</v>
      </c>
      <c r="F595" s="40" t="s">
        <v>1549</v>
      </c>
      <c r="G595" s="41" t="s">
        <v>3347</v>
      </c>
      <c r="I595" s="49" t="s">
        <v>1549</v>
      </c>
    </row>
    <row r="596" ht="15.75" customHeight="1">
      <c r="A596" s="43" t="s">
        <v>3348</v>
      </c>
      <c r="B596" s="44" t="s">
        <v>3349</v>
      </c>
      <c r="C596" s="54" t="s">
        <v>3349</v>
      </c>
      <c r="D596" s="54" t="s">
        <v>3350</v>
      </c>
      <c r="E596" s="54" t="s">
        <v>3349</v>
      </c>
      <c r="F596" s="54" t="s">
        <v>3349</v>
      </c>
      <c r="G596" s="57" t="s">
        <v>3351</v>
      </c>
      <c r="I596" s="47" t="s">
        <v>3349</v>
      </c>
    </row>
    <row r="597" ht="15.75" customHeight="1">
      <c r="A597" s="38" t="s">
        <v>3352</v>
      </c>
      <c r="B597" s="39" t="s">
        <v>535</v>
      </c>
      <c r="C597" s="55" t="s">
        <v>535</v>
      </c>
      <c r="D597" s="55" t="s">
        <v>3353</v>
      </c>
      <c r="E597" s="55" t="s">
        <v>535</v>
      </c>
      <c r="F597" s="55" t="s">
        <v>535</v>
      </c>
      <c r="G597" s="41" t="s">
        <v>3354</v>
      </c>
      <c r="I597" s="49" t="s">
        <v>535</v>
      </c>
    </row>
    <row r="598" ht="15.75" customHeight="1">
      <c r="A598" s="43" t="s">
        <v>3355</v>
      </c>
      <c r="B598" s="44" t="s">
        <v>3356</v>
      </c>
      <c r="C598" s="54" t="s">
        <v>3356</v>
      </c>
      <c r="D598" s="54" t="s">
        <v>3357</v>
      </c>
      <c r="E598" s="54" t="s">
        <v>3356</v>
      </c>
      <c r="F598" s="54" t="s">
        <v>3356</v>
      </c>
      <c r="G598" s="46" t="s">
        <v>3358</v>
      </c>
      <c r="I598" s="47" t="s">
        <v>3356</v>
      </c>
    </row>
    <row r="599" ht="15.75" customHeight="1">
      <c r="A599" s="38" t="s">
        <v>3359</v>
      </c>
      <c r="B599" s="39" t="s">
        <v>493</v>
      </c>
      <c r="C599" s="40" t="s">
        <v>493</v>
      </c>
      <c r="D599" s="40" t="s">
        <v>3360</v>
      </c>
      <c r="E599" s="40" t="s">
        <v>493</v>
      </c>
      <c r="F599" s="40" t="s">
        <v>493</v>
      </c>
      <c r="G599" s="41" t="s">
        <v>3361</v>
      </c>
      <c r="I599" s="49" t="s">
        <v>493</v>
      </c>
    </row>
    <row r="600" ht="15.75" customHeight="1">
      <c r="A600" s="43" t="s">
        <v>3362</v>
      </c>
      <c r="B600" s="44" t="s">
        <v>3363</v>
      </c>
      <c r="C600" s="45" t="s">
        <v>3363</v>
      </c>
      <c r="D600" s="45" t="s">
        <v>3364</v>
      </c>
      <c r="E600" s="45" t="s">
        <v>3363</v>
      </c>
      <c r="F600" s="45" t="s">
        <v>3363</v>
      </c>
      <c r="G600" s="46" t="s">
        <v>3365</v>
      </c>
      <c r="I600" s="47" t="s">
        <v>3363</v>
      </c>
    </row>
    <row r="601" ht="15.75" customHeight="1">
      <c r="A601" s="50" t="s">
        <v>1384</v>
      </c>
      <c r="B601" s="51" t="s">
        <v>1383</v>
      </c>
      <c r="C601" s="58" t="s">
        <v>1383</v>
      </c>
      <c r="D601" s="58" t="s">
        <v>3366</v>
      </c>
      <c r="E601" s="58" t="s">
        <v>1383</v>
      </c>
      <c r="F601" s="58" t="s">
        <v>1383</v>
      </c>
      <c r="G601" s="48" t="s">
        <v>3367</v>
      </c>
      <c r="I601" s="53" t="s">
        <v>1383</v>
      </c>
    </row>
    <row r="602" ht="15.75" customHeight="1">
      <c r="A602" s="43" t="s">
        <v>3368</v>
      </c>
      <c r="B602" s="44" t="s">
        <v>3369</v>
      </c>
      <c r="C602" s="45" t="s">
        <v>3369</v>
      </c>
      <c r="D602" s="45" t="s">
        <v>3370</v>
      </c>
      <c r="E602" s="45" t="s">
        <v>3369</v>
      </c>
      <c r="F602" s="45" t="s">
        <v>3369</v>
      </c>
      <c r="G602" s="46" t="s">
        <v>3371</v>
      </c>
      <c r="I602" s="47" t="s">
        <v>3369</v>
      </c>
    </row>
    <row r="603" ht="15.75" customHeight="1">
      <c r="A603" s="38" t="s">
        <v>3372</v>
      </c>
      <c r="B603" s="39" t="s">
        <v>3373</v>
      </c>
      <c r="C603" s="55" t="s">
        <v>3373</v>
      </c>
      <c r="D603" s="55" t="s">
        <v>3374</v>
      </c>
      <c r="E603" s="55" t="s">
        <v>3373</v>
      </c>
      <c r="F603" s="55" t="s">
        <v>3373</v>
      </c>
      <c r="G603" s="41" t="s">
        <v>3375</v>
      </c>
      <c r="I603" s="49" t="s">
        <v>3373</v>
      </c>
    </row>
    <row r="604" ht="15.75" customHeight="1">
      <c r="A604" s="43" t="s">
        <v>3376</v>
      </c>
      <c r="B604" s="44" t="s">
        <v>562</v>
      </c>
      <c r="C604" s="45" t="s">
        <v>562</v>
      </c>
      <c r="D604" s="45" t="s">
        <v>3377</v>
      </c>
      <c r="E604" s="45" t="s">
        <v>562</v>
      </c>
      <c r="F604" s="45" t="s">
        <v>562</v>
      </c>
      <c r="G604" s="46" t="s">
        <v>3378</v>
      </c>
      <c r="I604" s="47" t="s">
        <v>562</v>
      </c>
    </row>
    <row r="605" ht="15.75" customHeight="1">
      <c r="A605" s="38" t="s">
        <v>1282</v>
      </c>
      <c r="B605" s="39" t="s">
        <v>1281</v>
      </c>
      <c r="C605" s="55" t="s">
        <v>1281</v>
      </c>
      <c r="D605" s="55" t="s">
        <v>3379</v>
      </c>
      <c r="E605" s="55" t="s">
        <v>1281</v>
      </c>
      <c r="F605" s="55" t="s">
        <v>1281</v>
      </c>
      <c r="G605" s="41" t="s">
        <v>3380</v>
      </c>
      <c r="I605" s="49" t="s">
        <v>1281</v>
      </c>
    </row>
    <row r="606" ht="15.75" customHeight="1">
      <c r="A606" s="43" t="s">
        <v>3381</v>
      </c>
      <c r="B606" s="44" t="s">
        <v>3382</v>
      </c>
      <c r="C606" s="45" t="s">
        <v>3382</v>
      </c>
      <c r="D606" s="45" t="s">
        <v>3383</v>
      </c>
      <c r="E606" s="45" t="s">
        <v>3382</v>
      </c>
      <c r="F606" s="45" t="s">
        <v>3382</v>
      </c>
      <c r="G606" s="46" t="s">
        <v>3384</v>
      </c>
      <c r="I606" s="47" t="s">
        <v>3382</v>
      </c>
    </row>
    <row r="607" ht="15.75" customHeight="1">
      <c r="A607" s="38" t="s">
        <v>1070</v>
      </c>
      <c r="B607" s="39" t="s">
        <v>1069</v>
      </c>
      <c r="C607" s="40" t="s">
        <v>1069</v>
      </c>
      <c r="D607" s="40" t="s">
        <v>3385</v>
      </c>
      <c r="E607" s="40" t="s">
        <v>1069</v>
      </c>
      <c r="F607" s="40" t="s">
        <v>1069</v>
      </c>
      <c r="G607" s="41" t="s">
        <v>3386</v>
      </c>
      <c r="I607" s="49" t="s">
        <v>1069</v>
      </c>
    </row>
    <row r="608" ht="15.75" customHeight="1">
      <c r="A608" s="43" t="s">
        <v>3387</v>
      </c>
      <c r="B608" s="44" t="s">
        <v>3388</v>
      </c>
      <c r="C608" s="54" t="s">
        <v>3388</v>
      </c>
      <c r="D608" s="54" t="s">
        <v>3389</v>
      </c>
      <c r="E608" s="54" t="s">
        <v>3388</v>
      </c>
      <c r="F608" s="54" t="s">
        <v>3388</v>
      </c>
      <c r="G608" s="46" t="s">
        <v>3390</v>
      </c>
      <c r="I608" s="47" t="s">
        <v>3388</v>
      </c>
    </row>
    <row r="609" ht="15.75" customHeight="1">
      <c r="A609" s="38" t="s">
        <v>3391</v>
      </c>
      <c r="B609" s="39" t="s">
        <v>3392</v>
      </c>
      <c r="C609" s="55" t="s">
        <v>3392</v>
      </c>
      <c r="D609" s="55" t="s">
        <v>3393</v>
      </c>
      <c r="E609" s="55" t="s">
        <v>3392</v>
      </c>
      <c r="F609" s="55" t="s">
        <v>3392</v>
      </c>
      <c r="G609" s="41" t="s">
        <v>3394</v>
      </c>
      <c r="I609" s="49" t="s">
        <v>3392</v>
      </c>
    </row>
    <row r="610" ht="15.75" customHeight="1">
      <c r="A610" s="43" t="s">
        <v>3395</v>
      </c>
      <c r="B610" s="44" t="s">
        <v>3396</v>
      </c>
      <c r="C610" s="54" t="s">
        <v>3396</v>
      </c>
      <c r="D610" s="54" t="s">
        <v>3397</v>
      </c>
      <c r="E610" s="54" t="s">
        <v>3396</v>
      </c>
      <c r="F610" s="54" t="s">
        <v>3396</v>
      </c>
      <c r="G610" s="46" t="s">
        <v>3398</v>
      </c>
      <c r="I610" s="47" t="s">
        <v>3396</v>
      </c>
    </row>
    <row r="611" ht="15.75" customHeight="1">
      <c r="A611" s="38" t="s">
        <v>3399</v>
      </c>
      <c r="B611" s="39" t="s">
        <v>3400</v>
      </c>
      <c r="C611" s="55" t="s">
        <v>3400</v>
      </c>
      <c r="D611" s="55" t="s">
        <v>3401</v>
      </c>
      <c r="E611" s="55" t="s">
        <v>3400</v>
      </c>
      <c r="F611" s="55" t="s">
        <v>3400</v>
      </c>
      <c r="G611" s="41" t="s">
        <v>3402</v>
      </c>
      <c r="I611" s="49" t="s">
        <v>3400</v>
      </c>
    </row>
    <row r="612" ht="15.75" customHeight="1">
      <c r="A612" s="43" t="s">
        <v>1414</v>
      </c>
      <c r="B612" s="44" t="s">
        <v>1413</v>
      </c>
      <c r="C612" s="45" t="s">
        <v>1413</v>
      </c>
      <c r="D612" s="45" t="s">
        <v>3403</v>
      </c>
      <c r="E612" s="45" t="s">
        <v>1413</v>
      </c>
      <c r="F612" s="45" t="s">
        <v>1413</v>
      </c>
      <c r="G612" s="46" t="s">
        <v>3404</v>
      </c>
      <c r="I612" s="47" t="s">
        <v>1413</v>
      </c>
    </row>
    <row r="613" ht="15.75" customHeight="1">
      <c r="A613" s="38" t="s">
        <v>1510</v>
      </c>
      <c r="B613" s="39" t="s">
        <v>453</v>
      </c>
      <c r="C613" s="40" t="s">
        <v>453</v>
      </c>
      <c r="D613" s="40" t="s">
        <v>3405</v>
      </c>
      <c r="E613" s="40" t="s">
        <v>453</v>
      </c>
      <c r="F613" s="40" t="s">
        <v>453</v>
      </c>
      <c r="G613" s="41" t="s">
        <v>3406</v>
      </c>
      <c r="I613" s="49" t="s">
        <v>453</v>
      </c>
    </row>
    <row r="614" ht="15.75" customHeight="1">
      <c r="A614" s="43" t="s">
        <v>3407</v>
      </c>
      <c r="B614" s="44" t="s">
        <v>3408</v>
      </c>
      <c r="C614" s="54" t="s">
        <v>3408</v>
      </c>
      <c r="D614" s="54" t="s">
        <v>3409</v>
      </c>
      <c r="E614" s="54" t="s">
        <v>3408</v>
      </c>
      <c r="F614" s="54" t="s">
        <v>3408</v>
      </c>
      <c r="G614" s="46" t="s">
        <v>3410</v>
      </c>
      <c r="I614" s="47" t="s">
        <v>3408</v>
      </c>
    </row>
    <row r="615" ht="15.75" customHeight="1">
      <c r="A615" s="38" t="s">
        <v>1451</v>
      </c>
      <c r="B615" s="39" t="s">
        <v>1450</v>
      </c>
      <c r="C615" s="55" t="s">
        <v>1450</v>
      </c>
      <c r="D615" s="55" t="s">
        <v>3411</v>
      </c>
      <c r="E615" s="55" t="s">
        <v>1450</v>
      </c>
      <c r="F615" s="55" t="s">
        <v>1450</v>
      </c>
      <c r="G615" s="41" t="s">
        <v>3412</v>
      </c>
      <c r="I615" s="49" t="s">
        <v>1450</v>
      </c>
    </row>
    <row r="616" ht="15.75" customHeight="1">
      <c r="A616" s="43" t="s">
        <v>3413</v>
      </c>
      <c r="B616" s="44" t="s">
        <v>3414</v>
      </c>
      <c r="C616" s="54" t="s">
        <v>3414</v>
      </c>
      <c r="D616" s="54" t="s">
        <v>3415</v>
      </c>
      <c r="E616" s="54" t="s">
        <v>3414</v>
      </c>
      <c r="F616" s="54" t="s">
        <v>3414</v>
      </c>
      <c r="G616" s="46" t="s">
        <v>3416</v>
      </c>
      <c r="I616" s="47" t="s">
        <v>3414</v>
      </c>
    </row>
    <row r="617" ht="15.75" customHeight="1">
      <c r="A617" s="38" t="s">
        <v>3417</v>
      </c>
      <c r="B617" s="39" t="s">
        <v>3418</v>
      </c>
      <c r="C617" s="55" t="s">
        <v>3418</v>
      </c>
      <c r="D617" s="55" t="s">
        <v>3419</v>
      </c>
      <c r="E617" s="55" t="s">
        <v>3418</v>
      </c>
      <c r="F617" s="55" t="s">
        <v>3418</v>
      </c>
      <c r="G617" s="41" t="s">
        <v>3420</v>
      </c>
      <c r="I617" s="49" t="s">
        <v>3418</v>
      </c>
    </row>
    <row r="618" ht="15.75" customHeight="1">
      <c r="A618" s="56" t="s">
        <v>3421</v>
      </c>
      <c r="B618" s="59" t="s">
        <v>3422</v>
      </c>
      <c r="C618" s="63" t="s">
        <v>3422</v>
      </c>
      <c r="D618" s="63" t="s">
        <v>3423</v>
      </c>
      <c r="E618" s="63" t="s">
        <v>3422</v>
      </c>
      <c r="F618" s="63" t="s">
        <v>3422</v>
      </c>
      <c r="G618" s="57" t="s">
        <v>3424</v>
      </c>
      <c r="I618" s="61" t="s">
        <v>3422</v>
      </c>
    </row>
    <row r="619" ht="15.75" customHeight="1">
      <c r="A619" s="38" t="s">
        <v>3425</v>
      </c>
      <c r="B619" s="39" t="s">
        <v>3426</v>
      </c>
      <c r="C619" s="55" t="s">
        <v>3426</v>
      </c>
      <c r="D619" s="55" t="s">
        <v>3427</v>
      </c>
      <c r="E619" s="55" t="s">
        <v>3426</v>
      </c>
      <c r="F619" s="55" t="s">
        <v>3426</v>
      </c>
      <c r="G619" s="48" t="s">
        <v>3428</v>
      </c>
      <c r="I619" s="49" t="s">
        <v>3426</v>
      </c>
    </row>
    <row r="620" ht="15.75" customHeight="1">
      <c r="A620" s="43" t="s">
        <v>3429</v>
      </c>
      <c r="B620" s="44" t="s">
        <v>576</v>
      </c>
      <c r="C620" s="54" t="s">
        <v>576</v>
      </c>
      <c r="D620" s="54" t="s">
        <v>3430</v>
      </c>
      <c r="E620" s="54" t="s">
        <v>576</v>
      </c>
      <c r="F620" s="54" t="s">
        <v>576</v>
      </c>
      <c r="G620" s="46" t="s">
        <v>3431</v>
      </c>
      <c r="I620" s="47" t="s">
        <v>576</v>
      </c>
    </row>
    <row r="621" ht="15.75" customHeight="1">
      <c r="A621" s="38" t="s">
        <v>3432</v>
      </c>
      <c r="B621" s="39" t="s">
        <v>3433</v>
      </c>
      <c r="C621" s="55" t="s">
        <v>3433</v>
      </c>
      <c r="D621" s="55" t="s">
        <v>3434</v>
      </c>
      <c r="E621" s="55" t="s">
        <v>3433</v>
      </c>
      <c r="F621" s="55" t="s">
        <v>3433</v>
      </c>
      <c r="G621" s="41" t="s">
        <v>3435</v>
      </c>
      <c r="I621" s="49" t="s">
        <v>3433</v>
      </c>
    </row>
    <row r="622" ht="15.75" customHeight="1">
      <c r="A622" s="43" t="s">
        <v>1420</v>
      </c>
      <c r="B622" s="44" t="s">
        <v>1419</v>
      </c>
      <c r="C622" s="54" t="s">
        <v>1419</v>
      </c>
      <c r="D622" s="54" t="s">
        <v>3436</v>
      </c>
      <c r="E622" s="54" t="s">
        <v>1419</v>
      </c>
      <c r="F622" s="54" t="s">
        <v>1419</v>
      </c>
      <c r="G622" s="46" t="s">
        <v>3437</v>
      </c>
      <c r="I622" s="47" t="s">
        <v>1419</v>
      </c>
    </row>
    <row r="623" ht="15.75" customHeight="1">
      <c r="A623" s="38" t="s">
        <v>1187</v>
      </c>
      <c r="B623" s="39" t="s">
        <v>1186</v>
      </c>
      <c r="C623" s="40" t="s">
        <v>1186</v>
      </c>
      <c r="D623" s="40" t="s">
        <v>3438</v>
      </c>
      <c r="E623" s="40" t="s">
        <v>1186</v>
      </c>
      <c r="F623" s="40" t="s">
        <v>1186</v>
      </c>
      <c r="G623" s="41" t="s">
        <v>3439</v>
      </c>
      <c r="I623" s="49" t="s">
        <v>1186</v>
      </c>
    </row>
    <row r="624" ht="15.75" customHeight="1">
      <c r="A624" s="43" t="s">
        <v>3440</v>
      </c>
      <c r="B624" s="44" t="s">
        <v>3441</v>
      </c>
      <c r="C624" s="45" t="s">
        <v>3441</v>
      </c>
      <c r="D624" s="45" t="s">
        <v>3442</v>
      </c>
      <c r="E624" s="45" t="s">
        <v>3441</v>
      </c>
      <c r="F624" s="45" t="s">
        <v>3441</v>
      </c>
      <c r="G624" s="46" t="s">
        <v>3443</v>
      </c>
      <c r="I624" s="47" t="s">
        <v>3441</v>
      </c>
    </row>
    <row r="625" ht="15.75" customHeight="1">
      <c r="A625" s="38" t="s">
        <v>3444</v>
      </c>
      <c r="B625" s="39" t="s">
        <v>3445</v>
      </c>
      <c r="C625" s="40" t="s">
        <v>3445</v>
      </c>
      <c r="D625" s="40" t="s">
        <v>3446</v>
      </c>
      <c r="E625" s="40" t="s">
        <v>3445</v>
      </c>
      <c r="F625" s="40" t="s">
        <v>3445</v>
      </c>
      <c r="G625" s="41" t="s">
        <v>3447</v>
      </c>
      <c r="I625" s="49" t="s">
        <v>3445</v>
      </c>
    </row>
    <row r="626" ht="15.75" customHeight="1">
      <c r="A626" s="43" t="s">
        <v>3448</v>
      </c>
      <c r="B626" s="44" t="s">
        <v>3449</v>
      </c>
      <c r="C626" s="54" t="s">
        <v>3449</v>
      </c>
      <c r="D626" s="54" t="s">
        <v>3450</v>
      </c>
      <c r="E626" s="54" t="s">
        <v>3449</v>
      </c>
      <c r="F626" s="54" t="s">
        <v>3449</v>
      </c>
      <c r="G626" s="46" t="s">
        <v>3451</v>
      </c>
      <c r="I626" s="47" t="s">
        <v>3449</v>
      </c>
    </row>
    <row r="627" ht="15.75" customHeight="1">
      <c r="A627" s="38" t="s">
        <v>3452</v>
      </c>
      <c r="B627" s="39" t="s">
        <v>467</v>
      </c>
      <c r="C627" s="40" t="s">
        <v>467</v>
      </c>
      <c r="D627" s="40" t="s">
        <v>3453</v>
      </c>
      <c r="E627" s="40" t="s">
        <v>467</v>
      </c>
      <c r="F627" s="40" t="s">
        <v>467</v>
      </c>
      <c r="G627" s="41" t="s">
        <v>3454</v>
      </c>
      <c r="I627" s="49" t="s">
        <v>467</v>
      </c>
    </row>
    <row r="628" ht="15.75" customHeight="1">
      <c r="A628" s="43" t="s">
        <v>1461</v>
      </c>
      <c r="B628" s="44" t="s">
        <v>1460</v>
      </c>
      <c r="C628" s="45" t="s">
        <v>1460</v>
      </c>
      <c r="D628" s="45" t="s">
        <v>3455</v>
      </c>
      <c r="E628" s="45" t="s">
        <v>1460</v>
      </c>
      <c r="F628" s="45" t="s">
        <v>1460</v>
      </c>
      <c r="G628" s="46" t="s">
        <v>3456</v>
      </c>
      <c r="I628" s="47" t="s">
        <v>1460</v>
      </c>
    </row>
    <row r="629" ht="15.75" customHeight="1">
      <c r="A629" s="38" t="s">
        <v>3457</v>
      </c>
      <c r="B629" s="39" t="s">
        <v>3458</v>
      </c>
      <c r="C629" s="40" t="s">
        <v>3458</v>
      </c>
      <c r="D629" s="40" t="s">
        <v>3459</v>
      </c>
      <c r="E629" s="40" t="s">
        <v>3458</v>
      </c>
      <c r="F629" s="40" t="s">
        <v>3458</v>
      </c>
      <c r="G629" s="41" t="s">
        <v>3460</v>
      </c>
      <c r="I629" s="49" t="s">
        <v>3458</v>
      </c>
    </row>
    <row r="630" ht="15.75" customHeight="1">
      <c r="A630" s="43" t="s">
        <v>731</v>
      </c>
      <c r="B630" s="44" t="s">
        <v>326</v>
      </c>
      <c r="C630" s="54" t="s">
        <v>326</v>
      </c>
      <c r="D630" s="54" t="s">
        <v>3461</v>
      </c>
      <c r="E630" s="54" t="s">
        <v>326</v>
      </c>
      <c r="F630" s="54" t="s">
        <v>326</v>
      </c>
      <c r="G630" s="46" t="s">
        <v>3462</v>
      </c>
      <c r="I630" s="47" t="s">
        <v>326</v>
      </c>
    </row>
    <row r="631" ht="15.75" customHeight="1">
      <c r="A631" s="38" t="s">
        <v>3463</v>
      </c>
      <c r="B631" s="39" t="s">
        <v>3464</v>
      </c>
      <c r="C631" s="55" t="s">
        <v>3464</v>
      </c>
      <c r="D631" s="55" t="s">
        <v>3465</v>
      </c>
      <c r="E631" s="55" t="s">
        <v>3464</v>
      </c>
      <c r="F631" s="55" t="s">
        <v>3464</v>
      </c>
      <c r="G631" s="41" t="s">
        <v>3466</v>
      </c>
      <c r="I631" s="49" t="s">
        <v>3464</v>
      </c>
    </row>
    <row r="632" ht="15.75" customHeight="1">
      <c r="A632" s="43" t="s">
        <v>3467</v>
      </c>
      <c r="B632" s="44" t="s">
        <v>3468</v>
      </c>
      <c r="C632" s="45" t="s">
        <v>3468</v>
      </c>
      <c r="D632" s="45" t="s">
        <v>3469</v>
      </c>
      <c r="E632" s="45" t="s">
        <v>3468</v>
      </c>
      <c r="F632" s="45" t="s">
        <v>3468</v>
      </c>
      <c r="G632" s="46" t="s">
        <v>3470</v>
      </c>
      <c r="I632" s="47" t="s">
        <v>3468</v>
      </c>
    </row>
    <row r="633" ht="15.75" customHeight="1">
      <c r="A633" s="38" t="s">
        <v>3471</v>
      </c>
      <c r="B633" s="39" t="s">
        <v>3472</v>
      </c>
      <c r="C633" s="55" t="s">
        <v>3472</v>
      </c>
      <c r="D633" s="55" t="s">
        <v>3473</v>
      </c>
      <c r="E633" s="55" t="s">
        <v>3472</v>
      </c>
      <c r="F633" s="55" t="s">
        <v>3472</v>
      </c>
      <c r="G633" s="41" t="s">
        <v>3474</v>
      </c>
      <c r="I633" s="49" t="s">
        <v>3472</v>
      </c>
    </row>
    <row r="634" ht="15.75" customHeight="1">
      <c r="A634" s="43" t="s">
        <v>3475</v>
      </c>
      <c r="B634" s="44" t="s">
        <v>3476</v>
      </c>
      <c r="C634" s="45" t="s">
        <v>3476</v>
      </c>
      <c r="D634" s="45" t="s">
        <v>3477</v>
      </c>
      <c r="E634" s="45" t="s">
        <v>3476</v>
      </c>
      <c r="F634" s="45" t="s">
        <v>3476</v>
      </c>
      <c r="G634" s="46" t="s">
        <v>3478</v>
      </c>
      <c r="I634" s="64" t="s">
        <v>3476</v>
      </c>
    </row>
    <row r="635" ht="15.75" customHeight="1">
      <c r="A635" s="38" t="s">
        <v>3479</v>
      </c>
      <c r="B635" s="39" t="s">
        <v>3480</v>
      </c>
      <c r="C635" s="55" t="s">
        <v>3480</v>
      </c>
      <c r="D635" s="55" t="s">
        <v>3481</v>
      </c>
      <c r="E635" s="55" t="s">
        <v>3480</v>
      </c>
      <c r="F635" s="55" t="s">
        <v>3480</v>
      </c>
      <c r="G635" s="41" t="s">
        <v>3482</v>
      </c>
      <c r="I635" s="65" t="s">
        <v>3480</v>
      </c>
    </row>
    <row r="636" ht="15.75" customHeight="1">
      <c r="A636" s="43" t="s">
        <v>3483</v>
      </c>
      <c r="B636" s="44" t="s">
        <v>3484</v>
      </c>
      <c r="C636" s="45" t="s">
        <v>3484</v>
      </c>
      <c r="D636" s="45" t="s">
        <v>3485</v>
      </c>
      <c r="E636" s="45" t="s">
        <v>3484</v>
      </c>
      <c r="F636" s="45" t="s">
        <v>3484</v>
      </c>
      <c r="G636" s="46" t="s">
        <v>3486</v>
      </c>
      <c r="I636" s="64" t="s">
        <v>3484</v>
      </c>
    </row>
    <row r="637" ht="15.75" customHeight="1">
      <c r="A637" s="38" t="s">
        <v>3487</v>
      </c>
      <c r="B637" s="39" t="s">
        <v>488</v>
      </c>
      <c r="C637" s="55" t="s">
        <v>488</v>
      </c>
      <c r="D637" s="55" t="s">
        <v>3488</v>
      </c>
      <c r="E637" s="55" t="s">
        <v>488</v>
      </c>
      <c r="F637" s="55" t="s">
        <v>488</v>
      </c>
      <c r="G637" s="41" t="s">
        <v>3489</v>
      </c>
      <c r="I637" s="65" t="s">
        <v>488</v>
      </c>
    </row>
    <row r="638" ht="15.75" customHeight="1">
      <c r="A638" s="43" t="s">
        <v>3490</v>
      </c>
      <c r="B638" s="44" t="s">
        <v>3491</v>
      </c>
      <c r="C638" s="45" t="s">
        <v>3491</v>
      </c>
      <c r="D638" s="45" t="s">
        <v>3492</v>
      </c>
      <c r="E638" s="45" t="s">
        <v>3491</v>
      </c>
      <c r="F638" s="45" t="s">
        <v>3491</v>
      </c>
      <c r="G638" s="46" t="s">
        <v>3493</v>
      </c>
      <c r="I638" s="64" t="s">
        <v>3491</v>
      </c>
    </row>
    <row r="639" ht="15.75" customHeight="1">
      <c r="A639" s="38" t="s">
        <v>3494</v>
      </c>
      <c r="B639" s="39" t="s">
        <v>3495</v>
      </c>
      <c r="C639" s="40" t="s">
        <v>3495</v>
      </c>
      <c r="D639" s="40" t="s">
        <v>3496</v>
      </c>
      <c r="E639" s="40" t="s">
        <v>3495</v>
      </c>
      <c r="F639" s="40" t="s">
        <v>3495</v>
      </c>
      <c r="G639" s="41" t="s">
        <v>3497</v>
      </c>
      <c r="I639" s="65" t="s">
        <v>3495</v>
      </c>
    </row>
    <row r="640" ht="15.75" customHeight="1">
      <c r="A640" s="43" t="s">
        <v>1392</v>
      </c>
      <c r="B640" s="44" t="s">
        <v>1391</v>
      </c>
      <c r="C640" s="45" t="s">
        <v>1391</v>
      </c>
      <c r="D640" s="45" t="s">
        <v>3498</v>
      </c>
      <c r="E640" s="45" t="s">
        <v>1391</v>
      </c>
      <c r="F640" s="45" t="s">
        <v>1391</v>
      </c>
      <c r="G640" s="46" t="s">
        <v>3499</v>
      </c>
      <c r="I640" s="64" t="s">
        <v>1391</v>
      </c>
    </row>
    <row r="641" ht="15.75" customHeight="1">
      <c r="A641" s="38" t="s">
        <v>1041</v>
      </c>
      <c r="B641" s="39" t="s">
        <v>1040</v>
      </c>
      <c r="C641" s="40" t="s">
        <v>1040</v>
      </c>
      <c r="D641" s="40" t="s">
        <v>3500</v>
      </c>
      <c r="E641" s="40" t="s">
        <v>1040</v>
      </c>
      <c r="F641" s="40" t="s">
        <v>1040</v>
      </c>
      <c r="G641" s="41" t="s">
        <v>3501</v>
      </c>
      <c r="I641" s="65" t="s">
        <v>1040</v>
      </c>
    </row>
    <row r="642" ht="15.75" customHeight="1">
      <c r="A642" s="43" t="s">
        <v>3502</v>
      </c>
      <c r="B642" s="44" t="s">
        <v>3503</v>
      </c>
      <c r="C642" s="45" t="s">
        <v>3503</v>
      </c>
      <c r="D642" s="45" t="s">
        <v>3504</v>
      </c>
      <c r="E642" s="45" t="s">
        <v>3503</v>
      </c>
      <c r="F642" s="45" t="s">
        <v>3503</v>
      </c>
      <c r="G642" s="57" t="s">
        <v>3505</v>
      </c>
      <c r="I642" s="64" t="s">
        <v>3503</v>
      </c>
    </row>
    <row r="643" ht="15.75" customHeight="1">
      <c r="A643" s="38"/>
      <c r="B643" s="39"/>
      <c r="C643" s="40"/>
      <c r="D643" s="40"/>
      <c r="E643" s="40"/>
      <c r="F643" s="40"/>
      <c r="G643" s="41"/>
      <c r="I643" s="65"/>
    </row>
    <row r="644" ht="15.75" customHeight="1">
      <c r="A644" s="43"/>
      <c r="B644" s="44"/>
      <c r="C644" s="66"/>
      <c r="D644" s="66"/>
      <c r="E644" s="66"/>
      <c r="F644" s="66"/>
      <c r="G644" s="67"/>
      <c r="I644" s="64"/>
    </row>
    <row r="645" ht="15.75" customHeight="1">
      <c r="A645" s="38"/>
      <c r="B645" s="39"/>
      <c r="C645" s="68"/>
      <c r="D645" s="68"/>
      <c r="E645" s="68"/>
      <c r="F645" s="68"/>
      <c r="G645" s="69"/>
      <c r="I645" s="65"/>
    </row>
    <row r="646" ht="15.75" customHeight="1">
      <c r="A646" s="43"/>
      <c r="B646" s="44"/>
      <c r="C646" s="66"/>
      <c r="D646" s="66"/>
      <c r="E646" s="66"/>
      <c r="F646" s="66"/>
      <c r="G646" s="67"/>
      <c r="I646" s="64"/>
    </row>
    <row r="647" ht="15.75" customHeight="1">
      <c r="A647" s="38"/>
      <c r="B647" s="39"/>
      <c r="C647" s="68"/>
      <c r="D647" s="68"/>
      <c r="E647" s="68"/>
      <c r="F647" s="68"/>
      <c r="G647" s="69"/>
      <c r="I647" s="65"/>
    </row>
    <row r="648" ht="15.75" customHeight="1">
      <c r="A648" s="43"/>
      <c r="B648" s="44"/>
      <c r="C648" s="70"/>
      <c r="D648" s="70"/>
      <c r="E648" s="70"/>
      <c r="F648" s="70"/>
      <c r="G648" s="67"/>
      <c r="I648" s="64"/>
    </row>
    <row r="649" ht="15.75" customHeight="1">
      <c r="A649" s="38"/>
      <c r="B649" s="39"/>
      <c r="C649" s="68"/>
      <c r="D649" s="68"/>
      <c r="E649" s="68"/>
      <c r="F649" s="68"/>
      <c r="G649" s="69"/>
      <c r="I649" s="65"/>
    </row>
    <row r="650" ht="15.75" customHeight="1">
      <c r="A650" s="43"/>
      <c r="B650" s="44"/>
      <c r="C650" s="70"/>
      <c r="D650" s="70"/>
      <c r="E650" s="70"/>
      <c r="F650" s="70"/>
      <c r="G650" s="67"/>
      <c r="I650" s="64"/>
    </row>
    <row r="651" ht="15.75" customHeight="1">
      <c r="A651" s="38"/>
      <c r="B651" s="39"/>
      <c r="C651" s="71"/>
      <c r="D651" s="71"/>
      <c r="E651" s="71"/>
      <c r="F651" s="71"/>
      <c r="G651" s="69"/>
      <c r="I651" s="65"/>
    </row>
    <row r="652" ht="15.75" customHeight="1">
      <c r="A652" s="43"/>
      <c r="B652" s="44"/>
      <c r="C652" s="66"/>
      <c r="D652" s="66"/>
      <c r="E652" s="66"/>
      <c r="F652" s="66"/>
      <c r="G652" s="67"/>
      <c r="I652" s="64"/>
    </row>
    <row r="653" ht="15.75" customHeight="1">
      <c r="A653" s="38"/>
      <c r="B653" s="39"/>
      <c r="C653" s="68"/>
      <c r="D653" s="68"/>
      <c r="E653" s="68"/>
      <c r="F653" s="68"/>
      <c r="G653" s="69"/>
      <c r="I653" s="65"/>
    </row>
    <row r="654" ht="15.75" customHeight="1">
      <c r="A654" s="43"/>
      <c r="B654" s="44"/>
      <c r="C654" s="66"/>
      <c r="D654" s="66"/>
      <c r="E654" s="66"/>
      <c r="F654" s="66"/>
      <c r="G654" s="67"/>
      <c r="I654" s="64"/>
    </row>
    <row r="655" ht="15.75" customHeight="1">
      <c r="A655" s="38"/>
      <c r="B655" s="39"/>
      <c r="C655" s="71"/>
      <c r="D655" s="71"/>
      <c r="E655" s="71"/>
      <c r="F655" s="71"/>
      <c r="G655" s="69"/>
      <c r="I655" s="65"/>
    </row>
    <row r="656" ht="15.75" customHeight="1">
      <c r="A656" s="43"/>
      <c r="B656" s="44"/>
      <c r="C656" s="70"/>
      <c r="D656" s="70"/>
      <c r="E656" s="70"/>
      <c r="F656" s="70"/>
      <c r="G656" s="67"/>
      <c r="I656" s="64"/>
    </row>
    <row r="657" ht="15.75" customHeight="1">
      <c r="A657" s="38"/>
      <c r="B657" s="39"/>
      <c r="C657" s="68"/>
      <c r="D657" s="68"/>
      <c r="E657" s="68"/>
      <c r="F657" s="68"/>
      <c r="G657" s="69"/>
      <c r="I657" s="65"/>
    </row>
    <row r="658" ht="15.75" customHeight="1">
      <c r="A658" s="43"/>
      <c r="B658" s="44"/>
      <c r="C658" s="66"/>
      <c r="D658" s="66"/>
      <c r="E658" s="66"/>
      <c r="F658" s="66"/>
      <c r="G658" s="67"/>
      <c r="I658" s="64"/>
    </row>
    <row r="659" ht="15.75" customHeight="1">
      <c r="A659" s="38"/>
      <c r="B659" s="39"/>
      <c r="C659" s="68"/>
      <c r="D659" s="68"/>
      <c r="E659" s="68"/>
      <c r="F659" s="68"/>
      <c r="G659" s="69"/>
      <c r="I659" s="65"/>
    </row>
    <row r="660" ht="15.75" customHeight="1">
      <c r="A660" s="43"/>
      <c r="B660" s="44"/>
      <c r="C660" s="66"/>
      <c r="D660" s="66"/>
      <c r="E660" s="66"/>
      <c r="F660" s="66"/>
      <c r="G660" s="67"/>
      <c r="I660" s="64"/>
    </row>
    <row r="661" ht="15.75" customHeight="1">
      <c r="A661" s="38"/>
      <c r="B661" s="39"/>
      <c r="C661" s="71"/>
      <c r="D661" s="71"/>
      <c r="E661" s="71"/>
      <c r="F661" s="71"/>
      <c r="G661" s="69"/>
      <c r="I661" s="65"/>
    </row>
    <row r="662" ht="15.75" customHeight="1">
      <c r="A662" s="43"/>
      <c r="B662" s="44"/>
      <c r="C662" s="70"/>
      <c r="D662" s="70"/>
      <c r="E662" s="70"/>
      <c r="F662" s="70"/>
      <c r="G662" s="67"/>
      <c r="I662" s="64"/>
    </row>
    <row r="663" ht="15.75" customHeight="1">
      <c r="A663" s="38"/>
      <c r="B663" s="39"/>
      <c r="C663" s="71"/>
      <c r="D663" s="71"/>
      <c r="E663" s="71"/>
      <c r="F663" s="71"/>
      <c r="G663" s="69"/>
      <c r="I663" s="65"/>
    </row>
    <row r="664" ht="15.75" customHeight="1">
      <c r="A664" s="43"/>
      <c r="B664" s="44"/>
      <c r="C664" s="70"/>
      <c r="D664" s="70"/>
      <c r="E664" s="70"/>
      <c r="F664" s="70"/>
      <c r="G664" s="67"/>
      <c r="I664" s="64"/>
    </row>
    <row r="665" ht="15.75" customHeight="1">
      <c r="A665" s="38"/>
      <c r="B665" s="39"/>
      <c r="C665" s="71"/>
      <c r="D665" s="71"/>
      <c r="E665" s="71"/>
      <c r="F665" s="71"/>
      <c r="G665" s="69"/>
      <c r="I665" s="65"/>
    </row>
    <row r="666" ht="15.75" customHeight="1">
      <c r="A666" s="43"/>
      <c r="B666" s="44"/>
      <c r="C666" s="70"/>
      <c r="D666" s="70"/>
      <c r="E666" s="70"/>
      <c r="F666" s="70"/>
      <c r="G666" s="67"/>
      <c r="I666" s="64"/>
    </row>
    <row r="667" ht="15.75" customHeight="1">
      <c r="A667" s="38"/>
      <c r="B667" s="39"/>
      <c r="C667" s="68"/>
      <c r="D667" s="68"/>
      <c r="E667" s="68"/>
      <c r="F667" s="68"/>
      <c r="G667" s="69"/>
      <c r="I667" s="65"/>
    </row>
    <row r="668" ht="15.75" customHeight="1">
      <c r="A668" s="43"/>
      <c r="B668" s="44"/>
      <c r="C668" s="70"/>
      <c r="D668" s="70"/>
      <c r="E668" s="70"/>
      <c r="F668" s="70"/>
      <c r="G668" s="67"/>
      <c r="I668" s="64"/>
    </row>
    <row r="669" ht="15.75" customHeight="1">
      <c r="A669" s="38"/>
      <c r="B669" s="39"/>
      <c r="C669" s="71"/>
      <c r="D669" s="71"/>
      <c r="E669" s="71"/>
      <c r="F669" s="71"/>
      <c r="G669" s="69"/>
      <c r="I669" s="65"/>
    </row>
    <row r="670" ht="15.75" customHeight="1">
      <c r="A670" s="43"/>
      <c r="B670" s="44"/>
      <c r="C670" s="70"/>
      <c r="D670" s="70"/>
      <c r="E670" s="70"/>
      <c r="F670" s="70"/>
      <c r="G670" s="67"/>
      <c r="I670" s="64"/>
    </row>
    <row r="671" ht="15.75" customHeight="1">
      <c r="A671" s="38"/>
      <c r="B671" s="39"/>
      <c r="C671" s="71"/>
      <c r="D671" s="71"/>
      <c r="E671" s="71"/>
      <c r="F671" s="71"/>
      <c r="G671" s="69"/>
      <c r="I671" s="65"/>
    </row>
    <row r="672" ht="15.75" customHeight="1">
      <c r="A672" s="43"/>
      <c r="B672" s="44"/>
      <c r="C672" s="70"/>
      <c r="D672" s="70"/>
      <c r="E672" s="70"/>
      <c r="F672" s="70"/>
      <c r="G672" s="67"/>
      <c r="I672" s="64"/>
    </row>
    <row r="673" ht="15.75" customHeight="1">
      <c r="A673" s="38"/>
      <c r="B673" s="39"/>
      <c r="C673" s="71"/>
      <c r="D673" s="71"/>
      <c r="E673" s="71"/>
      <c r="F673" s="71"/>
      <c r="G673" s="69"/>
      <c r="I673" s="65"/>
    </row>
    <row r="674" ht="15.75" customHeight="1">
      <c r="A674" s="43"/>
      <c r="B674" s="44"/>
      <c r="C674" s="70"/>
      <c r="D674" s="70"/>
      <c r="E674" s="70"/>
      <c r="F674" s="70"/>
      <c r="G674" s="67"/>
      <c r="I674" s="64"/>
    </row>
    <row r="675" ht="15.75" customHeight="1">
      <c r="A675" s="38"/>
      <c r="B675" s="39"/>
      <c r="C675" s="71"/>
      <c r="D675" s="71"/>
      <c r="E675" s="71"/>
      <c r="F675" s="71"/>
      <c r="G675" s="69"/>
      <c r="I675" s="65"/>
    </row>
    <row r="676" ht="15.75" customHeight="1">
      <c r="A676" s="43"/>
      <c r="B676" s="44"/>
      <c r="C676" s="70"/>
      <c r="D676" s="70"/>
      <c r="E676" s="70"/>
      <c r="F676" s="70"/>
      <c r="G676" s="67"/>
      <c r="I676" s="64"/>
    </row>
    <row r="677" ht="15.75" customHeight="1">
      <c r="A677" s="38"/>
      <c r="B677" s="39"/>
      <c r="C677" s="68"/>
      <c r="D677" s="68"/>
      <c r="E677" s="68"/>
      <c r="F677" s="68"/>
      <c r="G677" s="69"/>
      <c r="I677" s="65"/>
    </row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I3:I677">
    <cfRule type="expression" dxfId="4" priority="1">
      <formula>$L3="Yes"</formula>
    </cfRule>
  </conditionalFormatting>
  <conditionalFormatting sqref="I3:I539">
    <cfRule type="expression" dxfId="5" priority="2">
      <formula>$R3&gt;0</formula>
    </cfRule>
  </conditionalFormatting>
  <conditionalFormatting sqref="I3:I677">
    <cfRule type="expression" dxfId="6" priority="3">
      <formula>$R3="x"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2.25"/>
    <col customWidth="1" min="3" max="3" width="19.75"/>
    <col customWidth="1" min="4" max="4" width="21.0"/>
    <col customWidth="1" min="5" max="5" width="7.63"/>
    <col customWidth="1" min="6" max="6" width="17.75"/>
    <col customWidth="1" min="7" max="13" width="7.63"/>
  </cols>
  <sheetData>
    <row r="1">
      <c r="A1" s="3"/>
      <c r="B1" s="3" t="s">
        <v>3</v>
      </c>
      <c r="C1" s="3" t="s">
        <v>459</v>
      </c>
      <c r="D1" s="3" t="s">
        <v>3506</v>
      </c>
      <c r="F1" s="72" t="s">
        <v>3507</v>
      </c>
    </row>
    <row r="2">
      <c r="A2" s="3">
        <v>1.0</v>
      </c>
      <c r="B2" s="3" t="s">
        <v>3508</v>
      </c>
      <c r="C2" s="3" t="s">
        <v>75</v>
      </c>
      <c r="D2" s="73">
        <v>4.5E7</v>
      </c>
      <c r="E2" s="24" t="str">
        <f t="shared" ref="E2:E2002" si="1">IF(H2=" ",LEFT(G2,LEN(G2)-1),G2)</f>
        <v>Patrick Mahomes</v>
      </c>
      <c r="F2" s="24" t="str">
        <f t="shared" ref="F2:F2002" si="2">IFERROR(INDEX($L$3:$L$100,MATCH(E2,$M$3:$M$100,0)),E2)</f>
        <v>Patrick Mahomes</v>
      </c>
      <c r="G2" s="24" t="str">
        <f t="shared" ref="G2:G2002" si="3">LEFT(B2,LEN(B2)-3)</f>
        <v>Patrick Mahomes</v>
      </c>
      <c r="H2" s="24" t="str">
        <f t="shared" ref="H2:H2002" si="4">RIGHT(G2,1)</f>
        <v>s</v>
      </c>
      <c r="L2" s="22" t="s">
        <v>3509</v>
      </c>
      <c r="M2" s="22" t="s">
        <v>3510</v>
      </c>
    </row>
    <row r="3">
      <c r="A3" s="3">
        <v>2.0</v>
      </c>
      <c r="B3" s="3" t="s">
        <v>1773</v>
      </c>
      <c r="C3" s="3" t="s">
        <v>75</v>
      </c>
      <c r="D3" s="73">
        <v>3.5E7</v>
      </c>
      <c r="E3" s="3" t="str">
        <f t="shared" si="1"/>
        <v>Russell Wilson</v>
      </c>
      <c r="F3" s="3" t="str">
        <f t="shared" si="2"/>
        <v>Russell Wilson</v>
      </c>
      <c r="G3" s="3" t="str">
        <f t="shared" si="3"/>
        <v>Russell Wilson </v>
      </c>
      <c r="H3" s="3" t="str">
        <f t="shared" si="4"/>
        <v> </v>
      </c>
      <c r="L3" s="24" t="s">
        <v>82</v>
      </c>
      <c r="M3" s="24" t="s">
        <v>573</v>
      </c>
    </row>
    <row r="4">
      <c r="A4" s="3">
        <v>3.0</v>
      </c>
      <c r="B4" s="3" t="s">
        <v>1868</v>
      </c>
      <c r="C4" s="3" t="s">
        <v>75</v>
      </c>
      <c r="D4" s="73">
        <v>3.4E7</v>
      </c>
      <c r="E4" s="3" t="str">
        <f t="shared" si="1"/>
        <v>Ben Roethlisberger</v>
      </c>
      <c r="F4" s="3" t="str">
        <f t="shared" si="2"/>
        <v>Ben Roethlisberger</v>
      </c>
      <c r="G4" s="3" t="str">
        <f t="shared" si="3"/>
        <v>Ben Roethlisberger </v>
      </c>
      <c r="H4" s="3" t="str">
        <f t="shared" si="4"/>
        <v> </v>
      </c>
      <c r="L4" s="24" t="s">
        <v>86</v>
      </c>
      <c r="M4" s="24" t="s">
        <v>3511</v>
      </c>
    </row>
    <row r="5">
      <c r="A5" s="3">
        <v>4.0</v>
      </c>
      <c r="B5" s="3" t="s">
        <v>1917</v>
      </c>
      <c r="C5" s="3" t="s">
        <v>75</v>
      </c>
      <c r="D5" s="73">
        <v>3.35E7</v>
      </c>
      <c r="E5" s="3" t="str">
        <f t="shared" si="1"/>
        <v>Jared Goff</v>
      </c>
      <c r="F5" s="3" t="str">
        <f t="shared" si="2"/>
        <v>Jared Goff</v>
      </c>
      <c r="G5" s="3" t="str">
        <f t="shared" si="3"/>
        <v>Jared Goff </v>
      </c>
      <c r="H5" s="3" t="str">
        <f t="shared" si="4"/>
        <v> </v>
      </c>
      <c r="L5" s="24" t="s">
        <v>92</v>
      </c>
      <c r="M5" s="24" t="s">
        <v>593</v>
      </c>
    </row>
    <row r="6">
      <c r="A6" s="3"/>
      <c r="B6" s="3" t="s">
        <v>1765</v>
      </c>
      <c r="C6" s="3" t="s">
        <v>75</v>
      </c>
      <c r="D6" s="73">
        <v>3.35E7</v>
      </c>
      <c r="E6" s="3" t="str">
        <f t="shared" si="1"/>
        <v>Aaron Rodgers</v>
      </c>
      <c r="F6" s="3" t="str">
        <f t="shared" si="2"/>
        <v>Aaron Rodgers</v>
      </c>
      <c r="G6" s="3" t="str">
        <f t="shared" si="3"/>
        <v>Aaron Rodgers</v>
      </c>
      <c r="H6" s="3" t="str">
        <f t="shared" si="4"/>
        <v>s</v>
      </c>
      <c r="L6" s="24" t="s">
        <v>91</v>
      </c>
      <c r="M6" s="24" t="s">
        <v>569</v>
      </c>
    </row>
    <row r="7">
      <c r="A7" s="3">
        <v>6.0</v>
      </c>
      <c r="B7" s="3" t="s">
        <v>1822</v>
      </c>
      <c r="C7" s="3" t="s">
        <v>75</v>
      </c>
      <c r="D7" s="73">
        <v>3.3E7</v>
      </c>
      <c r="E7" s="3" t="str">
        <f t="shared" si="1"/>
        <v>Kirk Cousins</v>
      </c>
      <c r="F7" s="3" t="str">
        <f t="shared" si="2"/>
        <v>Kirk Cousins</v>
      </c>
      <c r="G7" s="3" t="str">
        <f t="shared" si="3"/>
        <v>Kirk Cousins </v>
      </c>
      <c r="H7" s="3" t="str">
        <f t="shared" si="4"/>
        <v> </v>
      </c>
      <c r="L7" s="24" t="s">
        <v>84</v>
      </c>
      <c r="M7" s="24" t="s">
        <v>3512</v>
      </c>
    </row>
    <row r="8">
      <c r="A8" s="3">
        <v>7.0</v>
      </c>
      <c r="B8" s="3" t="s">
        <v>1824</v>
      </c>
      <c r="C8" s="3" t="s">
        <v>75</v>
      </c>
      <c r="D8" s="73">
        <v>3.2E7</v>
      </c>
      <c r="E8" s="3" t="str">
        <f t="shared" si="1"/>
        <v>Carson Wentz</v>
      </c>
      <c r="F8" s="3" t="str">
        <f t="shared" si="2"/>
        <v>Carson Wentz</v>
      </c>
      <c r="G8" s="3" t="str">
        <f t="shared" si="3"/>
        <v>Carson Wentz </v>
      </c>
      <c r="H8" s="3" t="str">
        <f t="shared" si="4"/>
        <v> </v>
      </c>
      <c r="L8" s="24" t="s">
        <v>105</v>
      </c>
      <c r="M8" s="24" t="s">
        <v>1595</v>
      </c>
    </row>
    <row r="9">
      <c r="A9" s="3">
        <v>8.0</v>
      </c>
      <c r="B9" s="3" t="s">
        <v>1938</v>
      </c>
      <c r="C9" s="3" t="s">
        <v>75</v>
      </c>
      <c r="D9" s="73">
        <v>3.1409E7</v>
      </c>
      <c r="E9" s="3" t="str">
        <f t="shared" si="1"/>
        <v>Dak Prescott</v>
      </c>
      <c r="F9" s="3" t="str">
        <f t="shared" si="2"/>
        <v>Dak Prescott</v>
      </c>
      <c r="G9" s="3" t="str">
        <f t="shared" si="3"/>
        <v>Dak Prescott </v>
      </c>
      <c r="H9" s="3" t="str">
        <f t="shared" si="4"/>
        <v> </v>
      </c>
      <c r="L9" s="24" t="s">
        <v>112</v>
      </c>
      <c r="M9" s="24" t="s">
        <v>1629</v>
      </c>
    </row>
    <row r="10">
      <c r="A10" s="3">
        <v>9.0</v>
      </c>
      <c r="B10" s="3" t="s">
        <v>1901</v>
      </c>
      <c r="C10" s="3" t="s">
        <v>75</v>
      </c>
      <c r="D10" s="73">
        <v>3.0E7</v>
      </c>
      <c r="E10" s="3" t="str">
        <f t="shared" si="1"/>
        <v>Matt Ryan</v>
      </c>
      <c r="F10" s="3" t="str">
        <f t="shared" si="2"/>
        <v>Matt Ryan</v>
      </c>
      <c r="G10" s="3" t="str">
        <f t="shared" si="3"/>
        <v>Matt Ryan </v>
      </c>
      <c r="H10" s="3" t="str">
        <f t="shared" si="4"/>
        <v> </v>
      </c>
      <c r="L10" s="24" t="s">
        <v>115</v>
      </c>
      <c r="M10" s="24" t="s">
        <v>633</v>
      </c>
    </row>
    <row r="11">
      <c r="A11" s="3">
        <v>10.0</v>
      </c>
      <c r="B11" s="3" t="s">
        <v>3513</v>
      </c>
      <c r="C11" s="3" t="s">
        <v>75</v>
      </c>
      <c r="D11" s="73">
        <v>2.95E7</v>
      </c>
      <c r="E11" s="3" t="str">
        <f t="shared" si="1"/>
        <v>Ryan Tannehill</v>
      </c>
      <c r="F11" s="3" t="str">
        <f t="shared" si="2"/>
        <v>Ryan Tannehill</v>
      </c>
      <c r="G11" s="3" t="str">
        <f t="shared" si="3"/>
        <v>Ryan Tannehill </v>
      </c>
      <c r="H11" s="3" t="str">
        <f t="shared" si="4"/>
        <v> </v>
      </c>
      <c r="L11" s="24" t="s">
        <v>138</v>
      </c>
      <c r="M11" s="24" t="s">
        <v>637</v>
      </c>
    </row>
    <row r="12">
      <c r="A12" s="3">
        <v>11.0</v>
      </c>
      <c r="B12" s="3" t="s">
        <v>1893</v>
      </c>
      <c r="C12" s="3" t="s">
        <v>75</v>
      </c>
      <c r="D12" s="73">
        <v>2.75E7</v>
      </c>
      <c r="E12" s="3" t="str">
        <f t="shared" si="1"/>
        <v>Jimmy Garoppolo</v>
      </c>
      <c r="F12" s="3" t="str">
        <f t="shared" si="2"/>
        <v>Jimmy Garoppolo</v>
      </c>
      <c r="G12" s="3" t="str">
        <f t="shared" si="3"/>
        <v>Jimmy Garoppolo</v>
      </c>
      <c r="H12" s="3" t="str">
        <f t="shared" si="4"/>
        <v>o</v>
      </c>
      <c r="L12" s="24" t="s">
        <v>146</v>
      </c>
      <c r="M12" s="24" t="s">
        <v>639</v>
      </c>
    </row>
    <row r="13">
      <c r="A13" s="3">
        <v>12.0</v>
      </c>
      <c r="B13" s="3" t="s">
        <v>1840</v>
      </c>
      <c r="C13" s="3" t="s">
        <v>75</v>
      </c>
      <c r="D13" s="73">
        <v>2.7E7</v>
      </c>
      <c r="E13" s="3" t="str">
        <f t="shared" si="1"/>
        <v>Matthew Stafford</v>
      </c>
      <c r="F13" s="3" t="str">
        <f t="shared" si="2"/>
        <v>Matthew Stafford</v>
      </c>
      <c r="G13" s="3" t="str">
        <f t="shared" si="3"/>
        <v>Matthew Stafford </v>
      </c>
      <c r="H13" s="3" t="str">
        <f t="shared" si="4"/>
        <v> </v>
      </c>
      <c r="L13" s="24" t="s">
        <v>152</v>
      </c>
      <c r="M13" s="24" t="s">
        <v>1631</v>
      </c>
    </row>
    <row r="14">
      <c r="A14" s="3">
        <v>13.0</v>
      </c>
      <c r="B14" s="3" t="s">
        <v>3514</v>
      </c>
      <c r="C14" s="3" t="s">
        <v>75</v>
      </c>
      <c r="D14" s="73">
        <v>2.5E7</v>
      </c>
      <c r="E14" s="3" t="str">
        <f t="shared" si="1"/>
        <v>Philip Rivers</v>
      </c>
      <c r="F14" s="3" t="str">
        <f t="shared" si="2"/>
        <v>Philip Rivers</v>
      </c>
      <c r="G14" s="3" t="str">
        <f t="shared" si="3"/>
        <v>Philip Rivers </v>
      </c>
      <c r="H14" s="3" t="str">
        <f t="shared" si="4"/>
        <v> </v>
      </c>
    </row>
    <row r="15">
      <c r="A15" s="3"/>
      <c r="B15" s="3" t="s">
        <v>3515</v>
      </c>
      <c r="C15" s="3" t="s">
        <v>75</v>
      </c>
      <c r="D15" s="73">
        <v>2.5E7</v>
      </c>
      <c r="E15" s="3" t="str">
        <f t="shared" si="1"/>
        <v>Derek Carr</v>
      </c>
      <c r="F15" s="3" t="str">
        <f t="shared" si="2"/>
        <v>Derek Carr</v>
      </c>
      <c r="G15" s="3" t="str">
        <f t="shared" si="3"/>
        <v>Derek Carr </v>
      </c>
      <c r="H15" s="3" t="str">
        <f t="shared" si="4"/>
        <v> </v>
      </c>
      <c r="L15" s="24" t="s">
        <v>200</v>
      </c>
      <c r="M15" s="24" t="s">
        <v>1596</v>
      </c>
    </row>
    <row r="16">
      <c r="A16" s="3"/>
      <c r="B16" s="3" t="s">
        <v>3516</v>
      </c>
      <c r="C16" s="3" t="s">
        <v>75</v>
      </c>
      <c r="D16" s="73">
        <v>2.5E7</v>
      </c>
      <c r="E16" s="3" t="str">
        <f t="shared" si="1"/>
        <v>Tom Brady</v>
      </c>
      <c r="F16" s="3" t="str">
        <f t="shared" si="2"/>
        <v>Tom Brady</v>
      </c>
      <c r="G16" s="3" t="str">
        <f t="shared" si="3"/>
        <v>Tom Brady</v>
      </c>
      <c r="H16" s="3" t="str">
        <f t="shared" si="4"/>
        <v>y</v>
      </c>
      <c r="L16" s="24" t="s">
        <v>192</v>
      </c>
      <c r="M16" s="24" t="s">
        <v>641</v>
      </c>
    </row>
    <row r="17">
      <c r="A17" s="3"/>
      <c r="B17" s="3" t="s">
        <v>1804</v>
      </c>
      <c r="C17" s="3" t="s">
        <v>75</v>
      </c>
      <c r="D17" s="73">
        <v>2.5E7</v>
      </c>
      <c r="E17" s="3" t="str">
        <f t="shared" si="1"/>
        <v>Drew Brees</v>
      </c>
      <c r="F17" s="3" t="str">
        <f t="shared" si="2"/>
        <v>Drew Brees</v>
      </c>
      <c r="G17" s="3" t="str">
        <f t="shared" si="3"/>
        <v>Drew Brees</v>
      </c>
      <c r="H17" s="3" t="str">
        <f t="shared" si="4"/>
        <v>s</v>
      </c>
      <c r="L17" s="24" t="s">
        <v>204</v>
      </c>
      <c r="M17" s="24" t="s">
        <v>204</v>
      </c>
    </row>
    <row r="18">
      <c r="A18" s="3">
        <v>17.0</v>
      </c>
      <c r="B18" s="3" t="s">
        <v>1923</v>
      </c>
      <c r="C18" s="3" t="s">
        <v>75</v>
      </c>
      <c r="D18" s="73">
        <v>2.35E7</v>
      </c>
      <c r="E18" s="3" t="str">
        <f t="shared" si="1"/>
        <v>Alex Smith</v>
      </c>
      <c r="F18" s="3" t="str">
        <f t="shared" si="2"/>
        <v>Alex Smith</v>
      </c>
      <c r="G18" s="3" t="str">
        <f t="shared" si="3"/>
        <v>Alex Smith </v>
      </c>
      <c r="H18" s="3" t="str">
        <f t="shared" si="4"/>
        <v> </v>
      </c>
      <c r="L18" s="24" t="s">
        <v>228</v>
      </c>
      <c r="M18" s="24" t="s">
        <v>819</v>
      </c>
    </row>
    <row r="19">
      <c r="A19" s="3">
        <v>18.0</v>
      </c>
      <c r="B19" s="3" t="s">
        <v>1684</v>
      </c>
      <c r="C19" s="3" t="s">
        <v>34</v>
      </c>
      <c r="D19" s="73">
        <v>2.2E7</v>
      </c>
      <c r="E19" s="3" t="str">
        <f t="shared" si="1"/>
        <v>Julio Jones</v>
      </c>
      <c r="F19" s="3" t="str">
        <f t="shared" si="2"/>
        <v>Julio Jones</v>
      </c>
      <c r="G19" s="3" t="str">
        <f t="shared" si="3"/>
        <v>Julio Jones </v>
      </c>
      <c r="H19" s="3" t="str">
        <f t="shared" si="4"/>
        <v> </v>
      </c>
      <c r="L19" s="24" t="s">
        <v>240</v>
      </c>
      <c r="M19" s="24" t="s">
        <v>725</v>
      </c>
    </row>
    <row r="20">
      <c r="A20" s="3"/>
      <c r="B20" s="3" t="s">
        <v>3517</v>
      </c>
      <c r="C20" s="3" t="s">
        <v>3518</v>
      </c>
      <c r="D20" s="73">
        <v>2.2E7</v>
      </c>
      <c r="E20" s="3" t="str">
        <f t="shared" si="1"/>
        <v>Laremy Tunsil</v>
      </c>
      <c r="F20" s="3" t="str">
        <f t="shared" si="2"/>
        <v>Laremy Tunsil</v>
      </c>
      <c r="G20" s="3" t="str">
        <f t="shared" si="3"/>
        <v>Laremy Tunsil </v>
      </c>
      <c r="H20" s="3" t="str">
        <f t="shared" si="4"/>
        <v> </v>
      </c>
      <c r="L20" s="24" t="s">
        <v>244</v>
      </c>
      <c r="M20" s="24" t="s">
        <v>244</v>
      </c>
    </row>
    <row r="21" ht="15.75" customHeight="1">
      <c r="A21" s="3">
        <v>20.0</v>
      </c>
      <c r="B21" s="3" t="s">
        <v>3519</v>
      </c>
      <c r="C21" s="3" t="s">
        <v>75</v>
      </c>
      <c r="D21" s="73">
        <v>2.1E7</v>
      </c>
      <c r="E21" s="3" t="str">
        <f t="shared" si="1"/>
        <v>Teddy Bridgewater</v>
      </c>
      <c r="F21" s="3" t="str">
        <f t="shared" si="2"/>
        <v>Teddy Bridgewater</v>
      </c>
      <c r="G21" s="3" t="str">
        <f t="shared" si="3"/>
        <v>Teddy Bridgewater </v>
      </c>
      <c r="H21" s="3" t="str">
        <f t="shared" si="4"/>
        <v> </v>
      </c>
      <c r="L21" s="24" t="s">
        <v>266</v>
      </c>
      <c r="M21" s="24" t="s">
        <v>701</v>
      </c>
    </row>
    <row r="22" ht="15.75" customHeight="1">
      <c r="A22" s="3">
        <v>21.0</v>
      </c>
      <c r="B22" s="3" t="s">
        <v>3520</v>
      </c>
      <c r="C22" s="3" t="s">
        <v>34</v>
      </c>
      <c r="D22" s="73">
        <v>2.0E7</v>
      </c>
      <c r="E22" s="3" t="str">
        <f t="shared" si="1"/>
        <v>Amari Cooper</v>
      </c>
      <c r="F22" s="3" t="str">
        <f t="shared" si="2"/>
        <v>Amari Cooper</v>
      </c>
      <c r="G22" s="3" t="str">
        <f t="shared" si="3"/>
        <v>Amari Cooper </v>
      </c>
      <c r="H22" s="3" t="str">
        <f t="shared" si="4"/>
        <v> </v>
      </c>
      <c r="L22" s="24" t="s">
        <v>268</v>
      </c>
      <c r="M22" s="24" t="s">
        <v>830</v>
      </c>
    </row>
    <row r="23" ht="15.75" customHeight="1">
      <c r="A23" s="3">
        <v>22.0</v>
      </c>
      <c r="B23" s="3" t="s">
        <v>1688</v>
      </c>
      <c r="C23" s="3" t="s">
        <v>34</v>
      </c>
      <c r="D23" s="73">
        <v>1.925E7</v>
      </c>
      <c r="E23" s="3" t="str">
        <f t="shared" si="1"/>
        <v>Michael Thomas</v>
      </c>
      <c r="F23" s="3" t="str">
        <f t="shared" si="2"/>
        <v>Michael Thomas</v>
      </c>
      <c r="G23" s="3" t="str">
        <f t="shared" si="3"/>
        <v>Michael Thomas</v>
      </c>
      <c r="H23" s="3" t="str">
        <f t="shared" si="4"/>
        <v>s</v>
      </c>
      <c r="L23" s="24" t="s">
        <v>263</v>
      </c>
      <c r="M23" s="24" t="s">
        <v>823</v>
      </c>
    </row>
    <row r="24" ht="15.75" customHeight="1">
      <c r="A24" s="3">
        <v>23.0</v>
      </c>
      <c r="B24" s="3" t="s">
        <v>1694</v>
      </c>
      <c r="C24" s="3" t="s">
        <v>34</v>
      </c>
      <c r="D24" s="73">
        <v>1.8171E7</v>
      </c>
      <c r="E24" s="3" t="str">
        <f t="shared" si="1"/>
        <v>A.J. Green</v>
      </c>
      <c r="F24" s="3" t="str">
        <f t="shared" si="2"/>
        <v>A.J. Green</v>
      </c>
      <c r="G24" s="3" t="str">
        <f t="shared" si="3"/>
        <v>A.J. Green </v>
      </c>
      <c r="H24" s="3" t="str">
        <f t="shared" si="4"/>
        <v> </v>
      </c>
    </row>
    <row r="25" ht="15.75" customHeight="1">
      <c r="A25" s="3">
        <v>24.0</v>
      </c>
      <c r="B25" s="3" t="s">
        <v>1714</v>
      </c>
      <c r="C25" s="3" t="s">
        <v>34</v>
      </c>
      <c r="D25" s="73">
        <v>1.8E7</v>
      </c>
      <c r="E25" s="3" t="str">
        <f t="shared" si="1"/>
        <v>Tyreek Hill</v>
      </c>
      <c r="F25" s="3" t="str">
        <f t="shared" si="2"/>
        <v>Tyreek Hill</v>
      </c>
      <c r="G25" s="3" t="str">
        <f t="shared" si="3"/>
        <v>Tyreek Hill</v>
      </c>
      <c r="H25" s="3" t="str">
        <f t="shared" si="4"/>
        <v>l</v>
      </c>
      <c r="L25" s="22" t="s">
        <v>286</v>
      </c>
      <c r="M25" s="22" t="s">
        <v>805</v>
      </c>
    </row>
    <row r="26" ht="15.75" customHeight="1">
      <c r="A26" s="3"/>
      <c r="B26" s="3" t="s">
        <v>3521</v>
      </c>
      <c r="C26" s="3" t="s">
        <v>3522</v>
      </c>
      <c r="D26" s="73">
        <v>1.8E7</v>
      </c>
      <c r="E26" s="3" t="str">
        <f t="shared" si="1"/>
        <v>Lane Johnson</v>
      </c>
      <c r="F26" s="3" t="str">
        <f t="shared" si="2"/>
        <v>Lane Johnson</v>
      </c>
      <c r="G26" s="3" t="str">
        <f t="shared" si="3"/>
        <v>Lane Johnson </v>
      </c>
      <c r="H26" s="3" t="str">
        <f t="shared" si="4"/>
        <v> </v>
      </c>
      <c r="L26" s="24" t="s">
        <v>298</v>
      </c>
      <c r="M26" s="24" t="s">
        <v>800</v>
      </c>
    </row>
    <row r="27" ht="15.75" customHeight="1">
      <c r="A27" s="3"/>
      <c r="B27" s="3" t="s">
        <v>3523</v>
      </c>
      <c r="C27" s="3" t="s">
        <v>34</v>
      </c>
      <c r="D27" s="73">
        <v>1.8E7</v>
      </c>
      <c r="E27" s="3" t="str">
        <f t="shared" si="1"/>
        <v>Odell Beckham, Jr.</v>
      </c>
      <c r="F27" s="3" t="str">
        <f t="shared" si="2"/>
        <v>Odell Beckham Jr.</v>
      </c>
      <c r="G27" s="3" t="str">
        <f t="shared" si="3"/>
        <v>Odell Beckham, Jr. </v>
      </c>
      <c r="H27" s="3" t="str">
        <f t="shared" si="4"/>
        <v> </v>
      </c>
    </row>
    <row r="28" ht="15.75" customHeight="1">
      <c r="A28" s="3">
        <v>27.0</v>
      </c>
      <c r="B28" s="3" t="s">
        <v>3524</v>
      </c>
      <c r="C28" s="3" t="s">
        <v>3518</v>
      </c>
      <c r="D28" s="73">
        <v>1.65E7</v>
      </c>
      <c r="E28" s="3" t="str">
        <f t="shared" si="1"/>
        <v>Anthony Castonzo</v>
      </c>
      <c r="F28" s="3" t="str">
        <f t="shared" si="2"/>
        <v>Anthony Castonzo</v>
      </c>
      <c r="G28" s="3" t="str">
        <f t="shared" si="3"/>
        <v>Anthony Castonzo </v>
      </c>
      <c r="H28" s="3" t="str">
        <f t="shared" si="4"/>
        <v> </v>
      </c>
      <c r="L28" s="24" t="s">
        <v>310</v>
      </c>
      <c r="M28" s="24" t="s">
        <v>849</v>
      </c>
    </row>
    <row r="29" ht="15.75" customHeight="1">
      <c r="A29" s="3"/>
      <c r="B29" s="3" t="s">
        <v>3525</v>
      </c>
      <c r="C29" s="3" t="s">
        <v>3522</v>
      </c>
      <c r="D29" s="73">
        <v>1.65E7</v>
      </c>
      <c r="E29" s="3" t="str">
        <f t="shared" si="1"/>
        <v>Trenton Brown</v>
      </c>
      <c r="F29" s="3" t="str">
        <f t="shared" si="2"/>
        <v>Trenton Brown</v>
      </c>
      <c r="G29" s="3" t="str">
        <f t="shared" si="3"/>
        <v>Trenton Brown </v>
      </c>
      <c r="H29" s="3" t="str">
        <f t="shared" si="4"/>
        <v> </v>
      </c>
      <c r="L29" s="24" t="s">
        <v>337</v>
      </c>
      <c r="M29" s="24" t="s">
        <v>1599</v>
      </c>
    </row>
    <row r="30" ht="15.75" customHeight="1">
      <c r="A30" s="3"/>
      <c r="B30" s="3" t="s">
        <v>1706</v>
      </c>
      <c r="C30" s="3" t="s">
        <v>34</v>
      </c>
      <c r="D30" s="73">
        <v>1.65E7</v>
      </c>
      <c r="E30" s="3" t="str">
        <f t="shared" si="1"/>
        <v>Mike Evans</v>
      </c>
      <c r="F30" s="3" t="str">
        <f t="shared" si="2"/>
        <v>Mike Evans</v>
      </c>
      <c r="G30" s="3" t="str">
        <f t="shared" si="3"/>
        <v>Mike Evans</v>
      </c>
      <c r="H30" s="3" t="str">
        <f t="shared" si="4"/>
        <v>s</v>
      </c>
    </row>
    <row r="31" ht="15.75" customHeight="1">
      <c r="A31" s="3">
        <v>30.0</v>
      </c>
      <c r="B31" s="3" t="s">
        <v>3526</v>
      </c>
      <c r="C31" s="3" t="s">
        <v>75</v>
      </c>
      <c r="D31" s="73">
        <v>1.63E7</v>
      </c>
      <c r="E31" s="3" t="str">
        <f t="shared" si="1"/>
        <v>Taysom Hill</v>
      </c>
      <c r="F31" s="3" t="str">
        <f t="shared" si="2"/>
        <v>Taysom Hill</v>
      </c>
      <c r="G31" s="3" t="str">
        <f t="shared" si="3"/>
        <v>Taysom Hill</v>
      </c>
      <c r="H31" s="3" t="str">
        <f t="shared" si="4"/>
        <v>l</v>
      </c>
      <c r="L31" s="24" t="s">
        <v>343</v>
      </c>
      <c r="M31" s="24" t="s">
        <v>840</v>
      </c>
    </row>
    <row r="32" ht="15.75" customHeight="1">
      <c r="A32" s="3">
        <v>31.0</v>
      </c>
      <c r="B32" s="3" t="s">
        <v>3527</v>
      </c>
      <c r="C32" s="3" t="s">
        <v>34</v>
      </c>
      <c r="D32" s="73">
        <v>1.62E7</v>
      </c>
      <c r="E32" s="3" t="str">
        <f t="shared" si="1"/>
        <v>DeAndre Hopkins</v>
      </c>
      <c r="F32" s="3" t="str">
        <f t="shared" si="2"/>
        <v>DeAndre Hopkins</v>
      </c>
      <c r="G32" s="3" t="str">
        <f t="shared" si="3"/>
        <v>DeAndre Hopkins </v>
      </c>
      <c r="H32" s="3" t="str">
        <f t="shared" si="4"/>
        <v> </v>
      </c>
      <c r="L32" s="24" t="s">
        <v>341</v>
      </c>
      <c r="M32" s="24" t="s">
        <v>812</v>
      </c>
    </row>
    <row r="33" ht="15.75" customHeight="1">
      <c r="A33" s="3"/>
      <c r="B33" s="3" t="s">
        <v>3528</v>
      </c>
      <c r="C33" s="3" t="s">
        <v>34</v>
      </c>
      <c r="D33" s="73">
        <v>1.62E7</v>
      </c>
      <c r="E33" s="3" t="str">
        <f t="shared" si="1"/>
        <v>Brandin Cooks</v>
      </c>
      <c r="F33" s="3" t="str">
        <f t="shared" si="2"/>
        <v>Brandin Cooks</v>
      </c>
      <c r="G33" s="3" t="str">
        <f t="shared" si="3"/>
        <v>Brandin Cooks </v>
      </c>
      <c r="H33" s="3" t="str">
        <f t="shared" si="4"/>
        <v> </v>
      </c>
      <c r="L33" s="24" t="s">
        <v>384</v>
      </c>
      <c r="M33" s="24" t="s">
        <v>384</v>
      </c>
    </row>
    <row r="34" ht="15.75" customHeight="1">
      <c r="A34" s="3">
        <v>33.0</v>
      </c>
      <c r="B34" s="3" t="s">
        <v>1724</v>
      </c>
      <c r="C34" s="3" t="s">
        <v>34</v>
      </c>
      <c r="D34" s="73">
        <v>1.605E7</v>
      </c>
      <c r="E34" s="3" t="str">
        <f t="shared" si="1"/>
        <v>Adam Thielen</v>
      </c>
      <c r="F34" s="3" t="str">
        <f t="shared" si="2"/>
        <v>Adam Thielen</v>
      </c>
      <c r="G34" s="3" t="str">
        <f t="shared" si="3"/>
        <v>Adam Thielen </v>
      </c>
      <c r="H34" s="3" t="str">
        <f t="shared" si="4"/>
        <v> </v>
      </c>
      <c r="L34" s="24" t="s">
        <v>377</v>
      </c>
      <c r="M34" s="24" t="s">
        <v>866</v>
      </c>
    </row>
    <row r="35" ht="15.75" customHeight="1">
      <c r="A35" s="3">
        <v>34.0</v>
      </c>
      <c r="B35" s="3" t="s">
        <v>1700</v>
      </c>
      <c r="C35" s="3" t="s">
        <v>17</v>
      </c>
      <c r="D35" s="73">
        <v>1.6015875E7</v>
      </c>
      <c r="E35" s="3" t="str">
        <f t="shared" si="1"/>
        <v>Christian McCaffrey</v>
      </c>
      <c r="F35" s="3" t="str">
        <f t="shared" si="2"/>
        <v>Christian McCaffrey</v>
      </c>
      <c r="G35" s="3" t="str">
        <f t="shared" si="3"/>
        <v>Christian McCaffrey </v>
      </c>
      <c r="H35" s="3" t="str">
        <f t="shared" si="4"/>
        <v> </v>
      </c>
      <c r="L35" s="24" t="s">
        <v>410</v>
      </c>
      <c r="M35" s="24" t="s">
        <v>905</v>
      </c>
    </row>
    <row r="36" ht="15.75" customHeight="1">
      <c r="A36" s="3">
        <v>35.0</v>
      </c>
      <c r="B36" s="3" t="s">
        <v>3529</v>
      </c>
      <c r="C36" s="3" t="s">
        <v>3518</v>
      </c>
      <c r="D36" s="73">
        <v>1.6E7</v>
      </c>
      <c r="E36" s="3" t="str">
        <f t="shared" si="1"/>
        <v>Taylor Lewan</v>
      </c>
      <c r="F36" s="3" t="str">
        <f t="shared" si="2"/>
        <v>Taylor Lewan</v>
      </c>
      <c r="G36" s="3" t="str">
        <f t="shared" si="3"/>
        <v>Taylor Lewan </v>
      </c>
      <c r="H36" s="3" t="str">
        <f t="shared" si="4"/>
        <v> </v>
      </c>
      <c r="L36" s="24" t="s">
        <v>436</v>
      </c>
      <c r="M36" s="24" t="s">
        <v>436</v>
      </c>
    </row>
    <row r="37" ht="15.75" customHeight="1">
      <c r="A37" s="3">
        <v>36.0</v>
      </c>
      <c r="B37" s="30" t="s">
        <v>3530</v>
      </c>
      <c r="C37" s="3" t="s">
        <v>3518</v>
      </c>
      <c r="D37" s="73">
        <v>1.55E7</v>
      </c>
      <c r="E37" s="3" t="str">
        <f t="shared" si="1"/>
        <v>1000te Solder</v>
      </c>
      <c r="F37" s="3" t="str">
        <f t="shared" si="2"/>
        <v>1000te Solder</v>
      </c>
      <c r="G37" s="3" t="str">
        <f t="shared" si="3"/>
        <v>1000te Solder </v>
      </c>
      <c r="H37" s="3" t="str">
        <f t="shared" si="4"/>
        <v> </v>
      </c>
      <c r="L37" s="24" t="s">
        <v>444</v>
      </c>
      <c r="M37" s="24" t="s">
        <v>1601</v>
      </c>
    </row>
    <row r="38" ht="15.75" customHeight="1">
      <c r="A38" s="3">
        <v>37.0</v>
      </c>
      <c r="B38" s="3" t="s">
        <v>1767</v>
      </c>
      <c r="C38" s="3" t="s">
        <v>34</v>
      </c>
      <c r="D38" s="73">
        <v>1.51E7</v>
      </c>
      <c r="E38" s="3" t="str">
        <f t="shared" si="1"/>
        <v>Jarvis Landry</v>
      </c>
      <c r="F38" s="3" t="str">
        <f t="shared" si="2"/>
        <v>Jarvis Landry</v>
      </c>
      <c r="G38" s="3" t="str">
        <f t="shared" si="3"/>
        <v>Jarvis Landry </v>
      </c>
      <c r="H38" s="3" t="str">
        <f t="shared" si="4"/>
        <v> </v>
      </c>
    </row>
    <row r="39" ht="15.75" customHeight="1">
      <c r="A39" s="3">
        <v>38.0</v>
      </c>
      <c r="B39" s="3" t="s">
        <v>3531</v>
      </c>
      <c r="C39" s="3" t="s">
        <v>3532</v>
      </c>
      <c r="D39" s="73">
        <v>1.503E7</v>
      </c>
      <c r="E39" s="3" t="str">
        <f t="shared" si="1"/>
        <v>Brandon Scherff</v>
      </c>
      <c r="F39" s="3" t="str">
        <f t="shared" si="2"/>
        <v>Brandon Scherff</v>
      </c>
      <c r="G39" s="3" t="str">
        <f t="shared" si="3"/>
        <v>Brandon Scherff </v>
      </c>
      <c r="H39" s="3" t="str">
        <f t="shared" si="4"/>
        <v> </v>
      </c>
    </row>
    <row r="40" ht="15.75" customHeight="1">
      <c r="A40" s="3">
        <v>39.0</v>
      </c>
      <c r="B40" s="3" t="s">
        <v>1668</v>
      </c>
      <c r="C40" s="3" t="s">
        <v>17</v>
      </c>
      <c r="D40" s="73">
        <v>1.5E7</v>
      </c>
      <c r="E40" s="3" t="str">
        <f t="shared" si="1"/>
        <v>Ezekiel Elliott</v>
      </c>
      <c r="F40" s="3" t="str">
        <f t="shared" si="2"/>
        <v>Ezekiel Elliott</v>
      </c>
      <c r="G40" s="3" t="str">
        <f t="shared" si="3"/>
        <v>Ezekiel Elliott </v>
      </c>
      <c r="H40" s="3" t="str">
        <f t="shared" si="4"/>
        <v> </v>
      </c>
    </row>
    <row r="41" ht="15.75" customHeight="1">
      <c r="A41" s="3"/>
      <c r="B41" s="3" t="s">
        <v>2626</v>
      </c>
      <c r="C41" s="3" t="s">
        <v>75</v>
      </c>
      <c r="D41" s="73">
        <v>1.5E7</v>
      </c>
      <c r="E41" s="3" t="str">
        <f t="shared" si="1"/>
        <v>Jacoby Brissett</v>
      </c>
      <c r="F41" s="3" t="str">
        <f t="shared" si="2"/>
        <v>Jacoby Brissett</v>
      </c>
      <c r="G41" s="3" t="str">
        <f t="shared" si="3"/>
        <v>Jacoby Brissett </v>
      </c>
      <c r="H41" s="3" t="str">
        <f t="shared" si="4"/>
        <v> </v>
      </c>
    </row>
    <row r="42" ht="15.75" customHeight="1">
      <c r="A42" s="3">
        <v>41.0</v>
      </c>
      <c r="B42" s="3" t="s">
        <v>3533</v>
      </c>
      <c r="C42" s="3" t="s">
        <v>3532</v>
      </c>
      <c r="D42" s="73">
        <v>1.4781E7</v>
      </c>
      <c r="E42" s="3" t="str">
        <f t="shared" si="1"/>
        <v>Joe Thuney</v>
      </c>
      <c r="F42" s="3" t="str">
        <f t="shared" si="2"/>
        <v>Joe Thuney</v>
      </c>
      <c r="G42" s="3" t="str">
        <f t="shared" si="3"/>
        <v>Joe Thuney</v>
      </c>
      <c r="H42" s="3" t="str">
        <f t="shared" si="4"/>
        <v>y</v>
      </c>
    </row>
    <row r="43" ht="15.75" customHeight="1">
      <c r="A43" s="3">
        <v>42.0</v>
      </c>
      <c r="B43" s="3" t="s">
        <v>3534</v>
      </c>
      <c r="C43" s="3" t="s">
        <v>3518</v>
      </c>
      <c r="D43" s="73">
        <v>1.4583333E7</v>
      </c>
      <c r="E43" s="3" t="str">
        <f t="shared" si="1"/>
        <v>D.J. Humphries</v>
      </c>
      <c r="F43" s="3" t="str">
        <f t="shared" si="2"/>
        <v>D.J. Humphries</v>
      </c>
      <c r="G43" s="3" t="str">
        <f t="shared" si="3"/>
        <v>D.J. Humphries </v>
      </c>
      <c r="H43" s="3" t="str">
        <f t="shared" si="4"/>
        <v> </v>
      </c>
    </row>
    <row r="44" ht="15.75" customHeight="1">
      <c r="A44" s="3">
        <v>43.0</v>
      </c>
      <c r="B44" s="3" t="s">
        <v>3535</v>
      </c>
      <c r="C44" s="3" t="s">
        <v>3518</v>
      </c>
      <c r="D44" s="73">
        <v>1.45E7</v>
      </c>
      <c r="E44" s="3" t="str">
        <f t="shared" si="1"/>
        <v>Jake Matthews</v>
      </c>
      <c r="F44" s="3" t="str">
        <f t="shared" si="2"/>
        <v>Jake Matthews</v>
      </c>
      <c r="G44" s="3" t="str">
        <f t="shared" si="3"/>
        <v>Jake Matthews </v>
      </c>
      <c r="H44" s="3" t="str">
        <f t="shared" si="4"/>
        <v> </v>
      </c>
    </row>
    <row r="45" ht="15.75" customHeight="1">
      <c r="A45" s="3"/>
      <c r="B45" s="3" t="s">
        <v>1696</v>
      </c>
      <c r="C45" s="3" t="s">
        <v>34</v>
      </c>
      <c r="D45" s="73">
        <v>1.45E7</v>
      </c>
      <c r="E45" s="3" t="str">
        <f t="shared" si="1"/>
        <v>Davante Adams</v>
      </c>
      <c r="F45" s="3" t="str">
        <f t="shared" si="2"/>
        <v>Davante Adams</v>
      </c>
      <c r="G45" s="3" t="str">
        <f t="shared" si="3"/>
        <v>Davante Adams</v>
      </c>
      <c r="H45" s="3" t="str">
        <f t="shared" si="4"/>
        <v>s</v>
      </c>
    </row>
    <row r="46" ht="15.75" customHeight="1">
      <c r="A46" s="3">
        <v>45.0</v>
      </c>
      <c r="B46" s="3" t="s">
        <v>3536</v>
      </c>
      <c r="C46" s="3" t="s">
        <v>34</v>
      </c>
      <c r="D46" s="73">
        <v>1.44E7</v>
      </c>
      <c r="E46" s="3" t="str">
        <f t="shared" si="1"/>
        <v>Stefon Diggs</v>
      </c>
      <c r="F46" s="3" t="str">
        <f t="shared" si="2"/>
        <v>Stefon Diggs</v>
      </c>
      <c r="G46" s="3" t="str">
        <f t="shared" si="3"/>
        <v>Stefon Diggs </v>
      </c>
      <c r="H46" s="3" t="str">
        <f t="shared" si="4"/>
        <v> </v>
      </c>
    </row>
    <row r="47" ht="15.75" customHeight="1">
      <c r="A47" s="3">
        <v>46.0</v>
      </c>
      <c r="B47" s="3" t="s">
        <v>3537</v>
      </c>
      <c r="C47" s="3" t="s">
        <v>3532</v>
      </c>
      <c r="D47" s="73">
        <v>1.40875E7</v>
      </c>
      <c r="E47" s="3" t="str">
        <f t="shared" si="1"/>
        <v>Brandon Brooks</v>
      </c>
      <c r="F47" s="3" t="str">
        <f t="shared" si="2"/>
        <v>Brandon Brooks</v>
      </c>
      <c r="G47" s="3" t="str">
        <f t="shared" si="3"/>
        <v>Brandon Brooks </v>
      </c>
      <c r="H47" s="3" t="str">
        <f t="shared" si="4"/>
        <v> </v>
      </c>
    </row>
    <row r="48" ht="15.75" customHeight="1">
      <c r="A48" s="3">
        <v>47.0</v>
      </c>
      <c r="B48" s="3" t="s">
        <v>3538</v>
      </c>
      <c r="C48" s="3" t="s">
        <v>3532</v>
      </c>
      <c r="D48" s="73">
        <v>1.4E7</v>
      </c>
      <c r="E48" s="3" t="str">
        <f t="shared" si="1"/>
        <v>Zack Martin</v>
      </c>
      <c r="F48" s="3" t="str">
        <f t="shared" si="2"/>
        <v>Zack Martin</v>
      </c>
      <c r="G48" s="3" t="str">
        <f t="shared" si="3"/>
        <v>Zack Martin </v>
      </c>
      <c r="H48" s="3" t="str">
        <f t="shared" si="4"/>
        <v> </v>
      </c>
    </row>
    <row r="49" ht="15.75" customHeight="1">
      <c r="A49" s="3"/>
      <c r="B49" s="3" t="s">
        <v>3539</v>
      </c>
      <c r="C49" s="3" t="s">
        <v>3522</v>
      </c>
      <c r="D49" s="73">
        <v>1.4E7</v>
      </c>
      <c r="E49" s="3" t="str">
        <f t="shared" si="1"/>
        <v>Jack Conklin</v>
      </c>
      <c r="F49" s="3" t="str">
        <f t="shared" si="2"/>
        <v>Jack Conklin</v>
      </c>
      <c r="G49" s="3" t="str">
        <f t="shared" si="3"/>
        <v>Jack Conklin </v>
      </c>
      <c r="H49" s="3" t="str">
        <f t="shared" si="4"/>
        <v> </v>
      </c>
    </row>
    <row r="50" ht="15.75" customHeight="1">
      <c r="A50" s="3"/>
      <c r="B50" s="3" t="s">
        <v>3540</v>
      </c>
      <c r="C50" s="3" t="s">
        <v>34</v>
      </c>
      <c r="D50" s="73">
        <v>1.4E7</v>
      </c>
      <c r="E50" s="3" t="str">
        <f t="shared" si="1"/>
        <v>Allen Robinson</v>
      </c>
      <c r="F50" s="3" t="str">
        <f t="shared" si="2"/>
        <v>Allen Robinson II</v>
      </c>
      <c r="G50" s="3" t="str">
        <f t="shared" si="3"/>
        <v>Allen Robinson </v>
      </c>
      <c r="H50" s="3" t="str">
        <f t="shared" si="4"/>
        <v> </v>
      </c>
    </row>
    <row r="51" ht="15.75" customHeight="1">
      <c r="A51" s="3">
        <v>50.0</v>
      </c>
      <c r="B51" s="3" t="s">
        <v>3541</v>
      </c>
      <c r="C51" s="3" t="s">
        <v>3518</v>
      </c>
      <c r="D51" s="73">
        <v>1.375E7</v>
      </c>
      <c r="E51" s="3" t="str">
        <f t="shared" si="1"/>
        <v>Donovan Smith</v>
      </c>
      <c r="F51" s="3" t="str">
        <f t="shared" si="2"/>
        <v>Donovan Smith</v>
      </c>
      <c r="G51" s="3" t="str">
        <f t="shared" si="3"/>
        <v>Donovan Smith</v>
      </c>
      <c r="H51" s="3" t="str">
        <f t="shared" si="4"/>
        <v>h</v>
      </c>
    </row>
    <row r="52" ht="15.75" customHeight="1">
      <c r="A52" s="3">
        <v>51.0</v>
      </c>
      <c r="B52" s="3" t="s">
        <v>3542</v>
      </c>
      <c r="C52" s="3" t="s">
        <v>3518</v>
      </c>
      <c r="D52" s="73">
        <v>1.36E7</v>
      </c>
      <c r="E52" s="3" t="str">
        <f t="shared" si="1"/>
        <v>Trent Williams</v>
      </c>
      <c r="F52" s="3" t="str">
        <f t="shared" si="2"/>
        <v>Trent Williams</v>
      </c>
      <c r="G52" s="3" t="str">
        <f t="shared" si="3"/>
        <v>Trent Williams</v>
      </c>
      <c r="H52" s="3" t="str">
        <f t="shared" si="4"/>
        <v>s</v>
      </c>
    </row>
    <row r="53" ht="15.75" customHeight="1">
      <c r="A53" s="3">
        <v>52.0</v>
      </c>
      <c r="B53" s="3" t="s">
        <v>3543</v>
      </c>
      <c r="C53" s="3" t="s">
        <v>3532</v>
      </c>
      <c r="D53" s="73">
        <v>1.33E7</v>
      </c>
      <c r="E53" s="3" t="str">
        <f t="shared" si="1"/>
        <v>Andrew Norwell</v>
      </c>
      <c r="F53" s="3" t="str">
        <f t="shared" si="2"/>
        <v>Andrew Norwell</v>
      </c>
      <c r="G53" s="3" t="str">
        <f t="shared" si="3"/>
        <v>Andrew Norwell </v>
      </c>
      <c r="H53" s="3" t="str">
        <f t="shared" si="4"/>
        <v> </v>
      </c>
    </row>
    <row r="54" ht="15.75" customHeight="1">
      <c r="A54" s="3">
        <v>53.0</v>
      </c>
      <c r="B54" s="3" t="s">
        <v>3544</v>
      </c>
      <c r="C54" s="3" t="s">
        <v>3518</v>
      </c>
      <c r="D54" s="73">
        <v>1.325E7</v>
      </c>
      <c r="E54" s="3" t="str">
        <f t="shared" si="1"/>
        <v>Russell Okung</v>
      </c>
      <c r="F54" s="3" t="str">
        <f t="shared" si="2"/>
        <v>Russell Okung</v>
      </c>
      <c r="G54" s="3" t="str">
        <f t="shared" si="3"/>
        <v>Russell Okung </v>
      </c>
      <c r="H54" s="3" t="str">
        <f t="shared" si="4"/>
        <v> </v>
      </c>
    </row>
    <row r="55" ht="15.75" customHeight="1">
      <c r="A55" s="3">
        <v>54.0</v>
      </c>
      <c r="B55" s="3" t="s">
        <v>3545</v>
      </c>
      <c r="C55" s="3" t="s">
        <v>17</v>
      </c>
      <c r="D55" s="73">
        <v>1.3125E7</v>
      </c>
      <c r="E55" s="3" t="str">
        <f t="shared" si="1"/>
        <v>Le'Veon Bell</v>
      </c>
      <c r="F55" s="3" t="str">
        <f t="shared" si="2"/>
        <v>Le'Veon Bell</v>
      </c>
      <c r="G55" s="3" t="str">
        <f t="shared" si="3"/>
        <v>Le'Veon Bell </v>
      </c>
      <c r="H55" s="3" t="str">
        <f t="shared" si="4"/>
        <v> </v>
      </c>
    </row>
    <row r="56" ht="15.75" customHeight="1">
      <c r="A56" s="3">
        <v>55.0</v>
      </c>
      <c r="B56" s="3" t="s">
        <v>1792</v>
      </c>
      <c r="C56" s="3" t="s">
        <v>34</v>
      </c>
      <c r="D56" s="73">
        <v>1.3E7</v>
      </c>
      <c r="E56" s="3" t="str">
        <f t="shared" si="1"/>
        <v>Alshon Jeffery</v>
      </c>
      <c r="F56" s="3" t="str">
        <f t="shared" si="2"/>
        <v>Alshon Jeffery</v>
      </c>
      <c r="G56" s="3" t="str">
        <f t="shared" si="3"/>
        <v>Alshon Jeffery </v>
      </c>
      <c r="H56" s="3" t="str">
        <f t="shared" si="4"/>
        <v> </v>
      </c>
    </row>
    <row r="57" ht="15.75" customHeight="1">
      <c r="A57" s="3"/>
      <c r="B57" s="3" t="s">
        <v>1710</v>
      </c>
      <c r="C57" s="3" t="s">
        <v>34</v>
      </c>
      <c r="D57" s="73">
        <v>1.3E7</v>
      </c>
      <c r="E57" s="3" t="str">
        <f t="shared" si="1"/>
        <v>T.Y. Hilton</v>
      </c>
      <c r="F57" s="3" t="str">
        <f t="shared" si="2"/>
        <v>T.Y. Hilton</v>
      </c>
      <c r="G57" s="3" t="str">
        <f t="shared" si="3"/>
        <v>T.Y. Hilton </v>
      </c>
      <c r="H57" s="3" t="str">
        <f t="shared" si="4"/>
        <v> </v>
      </c>
    </row>
    <row r="58" ht="15.75" customHeight="1">
      <c r="A58" s="3"/>
      <c r="B58" s="3" t="s">
        <v>3546</v>
      </c>
      <c r="C58" s="3" t="s">
        <v>17</v>
      </c>
      <c r="D58" s="73">
        <v>1.3E7</v>
      </c>
      <c r="E58" s="3" t="str">
        <f t="shared" si="1"/>
        <v>David Johnson</v>
      </c>
      <c r="F58" s="3" t="str">
        <f t="shared" si="2"/>
        <v>David Johnson</v>
      </c>
      <c r="G58" s="3" t="str">
        <f t="shared" si="3"/>
        <v>David Johnson </v>
      </c>
      <c r="H58" s="3" t="str">
        <f t="shared" si="4"/>
        <v> </v>
      </c>
    </row>
    <row r="59" ht="15.75" customHeight="1">
      <c r="A59" s="3"/>
      <c r="B59" s="3" t="s">
        <v>3547</v>
      </c>
      <c r="C59" s="3" t="s">
        <v>3518</v>
      </c>
      <c r="D59" s="73">
        <v>1.3E7</v>
      </c>
      <c r="E59" s="3" t="str">
        <f t="shared" si="1"/>
        <v>Terron Armstead</v>
      </c>
      <c r="F59" s="3" t="str">
        <f t="shared" si="2"/>
        <v>Terron Armstead</v>
      </c>
      <c r="G59" s="3" t="str">
        <f t="shared" si="3"/>
        <v>Terron Armstead</v>
      </c>
      <c r="H59" s="3" t="str">
        <f t="shared" si="4"/>
        <v>d</v>
      </c>
    </row>
    <row r="60" ht="15.75" customHeight="1">
      <c r="A60" s="3">
        <v>59.0</v>
      </c>
      <c r="B60" s="3" t="s">
        <v>3548</v>
      </c>
      <c r="C60" s="3" t="s">
        <v>3522</v>
      </c>
      <c r="D60" s="73">
        <v>1.275E7</v>
      </c>
      <c r="E60" s="3" t="str">
        <f t="shared" si="1"/>
        <v>Ja'Wuan James</v>
      </c>
      <c r="F60" s="3" t="str">
        <f t="shared" si="2"/>
        <v>Ja'Wuan James</v>
      </c>
      <c r="G60" s="3" t="str">
        <f t="shared" si="3"/>
        <v>Ja'Wuan James </v>
      </c>
      <c r="H60" s="3" t="str">
        <f t="shared" si="4"/>
        <v> </v>
      </c>
    </row>
    <row r="61" ht="15.75" customHeight="1">
      <c r="A61" s="3">
        <v>60.0</v>
      </c>
      <c r="B61" s="3" t="s">
        <v>1746</v>
      </c>
      <c r="C61" s="3" t="s">
        <v>17</v>
      </c>
      <c r="D61" s="73">
        <v>1.25E7</v>
      </c>
      <c r="E61" s="3" t="str">
        <f t="shared" si="1"/>
        <v>Derrick Henry</v>
      </c>
      <c r="F61" s="3" t="str">
        <f t="shared" si="2"/>
        <v>Derrick Henry</v>
      </c>
      <c r="G61" s="3" t="str">
        <f t="shared" si="3"/>
        <v>Derrick Henry </v>
      </c>
      <c r="H61" s="3" t="str">
        <f t="shared" si="4"/>
        <v> </v>
      </c>
    </row>
    <row r="62" ht="15.75" customHeight="1">
      <c r="A62" s="3">
        <v>61.0</v>
      </c>
      <c r="B62" s="3" t="s">
        <v>3549</v>
      </c>
      <c r="C62" s="3" t="s">
        <v>3518</v>
      </c>
      <c r="D62" s="73">
        <v>1.22E7</v>
      </c>
      <c r="E62" s="3" t="str">
        <f t="shared" si="1"/>
        <v>Tyron Smith</v>
      </c>
      <c r="F62" s="3" t="str">
        <f t="shared" si="2"/>
        <v>Tyron Smith</v>
      </c>
      <c r="G62" s="3" t="str">
        <f t="shared" si="3"/>
        <v>Tyron Smith </v>
      </c>
      <c r="H62" s="3" t="str">
        <f t="shared" si="4"/>
        <v> </v>
      </c>
    </row>
    <row r="63" ht="15.75" customHeight="1">
      <c r="A63" s="3">
        <v>62.0</v>
      </c>
      <c r="B63" s="3" t="s">
        <v>3550</v>
      </c>
      <c r="C63" s="3" t="s">
        <v>3518</v>
      </c>
      <c r="D63" s="73">
        <v>1.2E7</v>
      </c>
      <c r="E63" s="3" t="str">
        <f t="shared" si="1"/>
        <v>Eric Fisher</v>
      </c>
      <c r="F63" s="3" t="str">
        <f t="shared" si="2"/>
        <v>Eric Fisher</v>
      </c>
      <c r="G63" s="3" t="str">
        <f t="shared" si="3"/>
        <v>Eric Fisher</v>
      </c>
      <c r="H63" s="3" t="str">
        <f t="shared" si="4"/>
        <v>r</v>
      </c>
    </row>
    <row r="64" ht="15.75" customHeight="1">
      <c r="A64" s="3"/>
      <c r="B64" s="3" t="s">
        <v>3551</v>
      </c>
      <c r="C64" s="3" t="s">
        <v>3518</v>
      </c>
      <c r="D64" s="73">
        <v>1.2E7</v>
      </c>
      <c r="E64" s="3" t="str">
        <f t="shared" si="1"/>
        <v>David Bakhtiari</v>
      </c>
      <c r="F64" s="3" t="str">
        <f t="shared" si="2"/>
        <v>David Bakhtiari</v>
      </c>
      <c r="G64" s="3" t="str">
        <f t="shared" si="3"/>
        <v>David Bakhtiari</v>
      </c>
      <c r="H64" s="3" t="str">
        <f t="shared" si="4"/>
        <v>i</v>
      </c>
    </row>
    <row r="65" ht="15.75" customHeight="1">
      <c r="A65" s="3"/>
      <c r="B65" s="3" t="s">
        <v>3552</v>
      </c>
      <c r="C65" s="3" t="s">
        <v>34</v>
      </c>
      <c r="D65" s="73">
        <v>1.2E7</v>
      </c>
      <c r="E65" s="3" t="str">
        <f t="shared" si="1"/>
        <v>Emmanuel Sanders</v>
      </c>
      <c r="F65" s="3" t="str">
        <f t="shared" si="2"/>
        <v>Emmanuel Sanders</v>
      </c>
      <c r="G65" s="3" t="str">
        <f t="shared" si="3"/>
        <v>Emmanuel Sanders</v>
      </c>
      <c r="H65" s="3" t="str">
        <f t="shared" si="4"/>
        <v>s</v>
      </c>
    </row>
    <row r="66" ht="15.75" customHeight="1">
      <c r="A66" s="3">
        <v>65.0</v>
      </c>
      <c r="B66" s="3" t="s">
        <v>3553</v>
      </c>
      <c r="C66" s="3" t="s">
        <v>3518</v>
      </c>
      <c r="D66" s="73">
        <v>1.175E7</v>
      </c>
      <c r="E66" s="3" t="str">
        <f t="shared" si="1"/>
        <v>Riley Reiff</v>
      </c>
      <c r="F66" s="3" t="str">
        <f t="shared" si="2"/>
        <v>Riley Reiff</v>
      </c>
      <c r="G66" s="3" t="str">
        <f t="shared" si="3"/>
        <v>Riley Reiff </v>
      </c>
      <c r="H66" s="3" t="str">
        <f t="shared" si="4"/>
        <v> </v>
      </c>
    </row>
    <row r="67" ht="15.75" customHeight="1">
      <c r="A67" s="3">
        <v>66.0</v>
      </c>
      <c r="B67" s="3" t="s">
        <v>3554</v>
      </c>
      <c r="C67" s="3" t="s">
        <v>3518</v>
      </c>
      <c r="D67" s="73">
        <v>1.15E7</v>
      </c>
      <c r="E67" s="3" t="str">
        <f t="shared" si="1"/>
        <v>Duane Brown</v>
      </c>
      <c r="F67" s="3" t="str">
        <f t="shared" si="2"/>
        <v>Duane Brown</v>
      </c>
      <c r="G67" s="3" t="str">
        <f t="shared" si="3"/>
        <v>Duane Brown </v>
      </c>
      <c r="H67" s="3" t="str">
        <f t="shared" si="4"/>
        <v> </v>
      </c>
    </row>
    <row r="68" ht="15.75" customHeight="1">
      <c r="A68" s="3"/>
      <c r="B68" s="3" t="s">
        <v>1736</v>
      </c>
      <c r="C68" s="3" t="s">
        <v>34</v>
      </c>
      <c r="D68" s="73">
        <v>1.15E7</v>
      </c>
      <c r="E68" s="3" t="str">
        <f t="shared" si="1"/>
        <v>Larry Fitzgerald</v>
      </c>
      <c r="F68" s="3" t="str">
        <f t="shared" si="2"/>
        <v>Larry Fitzgerald</v>
      </c>
      <c r="G68" s="3" t="str">
        <f t="shared" si="3"/>
        <v>Larry Fitzgerald </v>
      </c>
      <c r="H68" s="3" t="str">
        <f t="shared" si="4"/>
        <v> </v>
      </c>
    </row>
    <row r="69" ht="15.75" customHeight="1">
      <c r="A69" s="3"/>
      <c r="B69" s="3" t="s">
        <v>3555</v>
      </c>
      <c r="C69" s="3" t="s">
        <v>3532</v>
      </c>
      <c r="D69" s="73">
        <v>1.15E7</v>
      </c>
      <c r="E69" s="3" t="str">
        <f t="shared" si="1"/>
        <v>Andrus Peat</v>
      </c>
      <c r="F69" s="3" t="str">
        <f t="shared" si="2"/>
        <v>Andrus Peat</v>
      </c>
      <c r="G69" s="3" t="str">
        <f t="shared" si="3"/>
        <v>Andrus Peat</v>
      </c>
      <c r="H69" s="3" t="str">
        <f t="shared" si="4"/>
        <v>t</v>
      </c>
    </row>
    <row r="70" ht="15.75" customHeight="1">
      <c r="A70" s="3">
        <v>69.0</v>
      </c>
      <c r="B70" s="3" t="s">
        <v>3556</v>
      </c>
      <c r="C70" s="3" t="s">
        <v>3557</v>
      </c>
      <c r="D70" s="73">
        <v>1.125E7</v>
      </c>
      <c r="E70" s="3" t="str">
        <f t="shared" si="1"/>
        <v>Rodney Hudson</v>
      </c>
      <c r="F70" s="3" t="str">
        <f t="shared" si="2"/>
        <v>Rodney Hudson</v>
      </c>
      <c r="G70" s="3" t="str">
        <f t="shared" si="3"/>
        <v>Rodney Hudson </v>
      </c>
      <c r="H70" s="3" t="str">
        <f t="shared" si="4"/>
        <v> </v>
      </c>
    </row>
    <row r="71" ht="15.75" customHeight="1">
      <c r="A71" s="3"/>
      <c r="B71" s="30" t="s">
        <v>1690</v>
      </c>
      <c r="C71" s="3" t="s">
        <v>34</v>
      </c>
      <c r="D71" s="73">
        <v>1.125E7</v>
      </c>
      <c r="E71" s="3" t="str">
        <f t="shared" si="1"/>
        <v>Kee1000n Allen</v>
      </c>
      <c r="F71" s="3" t="str">
        <f t="shared" si="2"/>
        <v>Kee1000n Allen</v>
      </c>
      <c r="G71" s="3" t="str">
        <f t="shared" si="3"/>
        <v>Kee1000n Allen </v>
      </c>
      <c r="H71" s="3" t="str">
        <f t="shared" si="4"/>
        <v> </v>
      </c>
    </row>
    <row r="72" ht="15.75" customHeight="1">
      <c r="A72" s="3"/>
      <c r="B72" s="3" t="s">
        <v>3558</v>
      </c>
      <c r="C72" s="3" t="s">
        <v>3532</v>
      </c>
      <c r="D72" s="73">
        <v>1.125E7</v>
      </c>
      <c r="E72" s="3" t="str">
        <f t="shared" si="1"/>
        <v>Trai Turner</v>
      </c>
      <c r="F72" s="3" t="str">
        <f t="shared" si="2"/>
        <v>Trai Turner</v>
      </c>
      <c r="G72" s="3" t="str">
        <f t="shared" si="3"/>
        <v>Trai Turner </v>
      </c>
      <c r="H72" s="3" t="str">
        <f t="shared" si="4"/>
        <v> </v>
      </c>
    </row>
    <row r="73" ht="15.75" customHeight="1">
      <c r="A73" s="3">
        <v>72.0</v>
      </c>
      <c r="B73" s="3" t="s">
        <v>3559</v>
      </c>
      <c r="C73" s="3" t="s">
        <v>3557</v>
      </c>
      <c r="D73" s="73">
        <v>1.1125E7</v>
      </c>
      <c r="E73" s="3" t="str">
        <f t="shared" si="1"/>
        <v>Mitch Morse</v>
      </c>
      <c r="F73" s="3" t="str">
        <f t="shared" si="2"/>
        <v>Mitch Morse</v>
      </c>
      <c r="G73" s="3" t="str">
        <f t="shared" si="3"/>
        <v>Mitch Morse </v>
      </c>
      <c r="H73" s="3" t="str">
        <f t="shared" si="4"/>
        <v> </v>
      </c>
    </row>
    <row r="74" ht="15.75" customHeight="1">
      <c r="A74" s="3">
        <v>73.0</v>
      </c>
      <c r="B74" s="3" t="s">
        <v>3560</v>
      </c>
      <c r="C74" s="3" t="s">
        <v>34</v>
      </c>
      <c r="D74" s="73">
        <v>1.1075E7</v>
      </c>
      <c r="E74" s="3" t="str">
        <f t="shared" si="1"/>
        <v>Tyrell Williams</v>
      </c>
      <c r="F74" s="3" t="str">
        <f t="shared" si="2"/>
        <v>Tyrell Williams</v>
      </c>
      <c r="G74" s="3" t="str">
        <f t="shared" si="3"/>
        <v>Tyrell Williams </v>
      </c>
      <c r="H74" s="3" t="str">
        <f t="shared" si="4"/>
        <v> </v>
      </c>
    </row>
    <row r="75" ht="15.75" customHeight="1">
      <c r="A75" s="3">
        <v>74.0</v>
      </c>
      <c r="B75" s="3" t="s">
        <v>3561</v>
      </c>
      <c r="C75" s="3" t="s">
        <v>3532</v>
      </c>
      <c r="D75" s="73">
        <v>1.1E7</v>
      </c>
      <c r="E75" s="3" t="str">
        <f t="shared" si="1"/>
        <v>Rodger Saffold</v>
      </c>
      <c r="F75" s="3" t="str">
        <f t="shared" si="2"/>
        <v>Rodger Saffold</v>
      </c>
      <c r="G75" s="3" t="str">
        <f t="shared" si="3"/>
        <v>Rodger Saffold </v>
      </c>
      <c r="H75" s="3" t="str">
        <f t="shared" si="4"/>
        <v> </v>
      </c>
    </row>
    <row r="76" ht="15.75" customHeight="1">
      <c r="A76" s="3"/>
      <c r="B76" s="3" t="s">
        <v>3562</v>
      </c>
      <c r="C76" s="3" t="s">
        <v>3532</v>
      </c>
      <c r="D76" s="73">
        <v>1.1E7</v>
      </c>
      <c r="E76" s="3" t="str">
        <f t="shared" si="1"/>
        <v>Gabe Jackson</v>
      </c>
      <c r="F76" s="3" t="str">
        <f t="shared" si="2"/>
        <v>Gabe Jackson</v>
      </c>
      <c r="G76" s="3" t="str">
        <f t="shared" si="3"/>
        <v>Gabe Jackson </v>
      </c>
      <c r="H76" s="3" t="str">
        <f t="shared" si="4"/>
        <v> </v>
      </c>
    </row>
    <row r="77" ht="15.75" customHeight="1">
      <c r="A77" s="3"/>
      <c r="B77" s="3" t="s">
        <v>3563</v>
      </c>
      <c r="C77" s="3" t="s">
        <v>3557</v>
      </c>
      <c r="D77" s="73">
        <v>1.1E7</v>
      </c>
      <c r="E77" s="3" t="str">
        <f t="shared" si="1"/>
        <v>Maurkice Pouncey</v>
      </c>
      <c r="F77" s="3" t="str">
        <f t="shared" si="2"/>
        <v>Maurkice Pouncey</v>
      </c>
      <c r="G77" s="3" t="str">
        <f t="shared" si="3"/>
        <v>Maurkice Pouncey </v>
      </c>
      <c r="H77" s="3" t="str">
        <f t="shared" si="4"/>
        <v> </v>
      </c>
    </row>
    <row r="78" ht="15.75" customHeight="1">
      <c r="A78" s="3"/>
      <c r="B78" s="3" t="s">
        <v>3564</v>
      </c>
      <c r="C78" s="3" t="s">
        <v>3532</v>
      </c>
      <c r="D78" s="73">
        <v>1.1E7</v>
      </c>
      <c r="E78" s="3" t="str">
        <f t="shared" si="1"/>
        <v>Graham Glasgow</v>
      </c>
      <c r="F78" s="3" t="str">
        <f t="shared" si="2"/>
        <v>Graham Glasgow</v>
      </c>
      <c r="G78" s="3" t="str">
        <f t="shared" si="3"/>
        <v>Graham Glasgow </v>
      </c>
      <c r="H78" s="3" t="str">
        <f t="shared" si="4"/>
        <v> </v>
      </c>
    </row>
    <row r="79" ht="15.75" customHeight="1">
      <c r="A79" s="3"/>
      <c r="B79" s="3" t="s">
        <v>3565</v>
      </c>
      <c r="C79" s="3" t="s">
        <v>3557</v>
      </c>
      <c r="D79" s="73">
        <v>1.1E7</v>
      </c>
      <c r="E79" s="3" t="str">
        <f t="shared" si="1"/>
        <v>Nick Martin</v>
      </c>
      <c r="F79" s="3" t="str">
        <f t="shared" si="2"/>
        <v>Nick Martin</v>
      </c>
      <c r="G79" s="3" t="str">
        <f t="shared" si="3"/>
        <v>Nick Martin </v>
      </c>
      <c r="H79" s="3" t="str">
        <f t="shared" si="4"/>
        <v> </v>
      </c>
    </row>
    <row r="80" ht="15.75" customHeight="1">
      <c r="A80" s="3">
        <v>79.0</v>
      </c>
      <c r="B80" s="3" t="s">
        <v>3566</v>
      </c>
      <c r="C80" s="3" t="s">
        <v>3557</v>
      </c>
      <c r="D80" s="73">
        <v>1.085E7</v>
      </c>
      <c r="E80" s="3" t="str">
        <f t="shared" si="1"/>
        <v>J.C. Tretter</v>
      </c>
      <c r="F80" s="3" t="str">
        <f t="shared" si="2"/>
        <v>J.C. Tretter</v>
      </c>
      <c r="G80" s="3" t="str">
        <f t="shared" si="3"/>
        <v>J.C. Tretter </v>
      </c>
      <c r="H80" s="3" t="str">
        <f t="shared" si="4"/>
        <v> </v>
      </c>
    </row>
    <row r="81" ht="15.75" customHeight="1">
      <c r="A81" s="3">
        <v>80.0</v>
      </c>
      <c r="B81" s="3" t="s">
        <v>3567</v>
      </c>
      <c r="C81" s="3" t="s">
        <v>3532</v>
      </c>
      <c r="D81" s="73">
        <v>1.0825E7</v>
      </c>
      <c r="E81" s="3" t="str">
        <f t="shared" si="1"/>
        <v>Ali Marpet</v>
      </c>
      <c r="F81" s="3" t="str">
        <f t="shared" si="2"/>
        <v>Ali Marpet</v>
      </c>
      <c r="G81" s="3" t="str">
        <f t="shared" si="3"/>
        <v>Ali Marpet</v>
      </c>
      <c r="H81" s="3" t="str">
        <f t="shared" si="4"/>
        <v>t</v>
      </c>
    </row>
    <row r="82" ht="15.75" customHeight="1">
      <c r="A82" s="3">
        <v>81.0</v>
      </c>
      <c r="B82" s="3" t="s">
        <v>2372</v>
      </c>
      <c r="C82" s="3" t="s">
        <v>34</v>
      </c>
      <c r="D82" s="73">
        <v>1.075E7</v>
      </c>
      <c r="E82" s="3" t="str">
        <f t="shared" si="1"/>
        <v>Tyler Boyd</v>
      </c>
      <c r="F82" s="3" t="str">
        <f t="shared" si="2"/>
        <v>Tyler Boyd</v>
      </c>
      <c r="G82" s="3" t="str">
        <f t="shared" si="3"/>
        <v>Tyler Boyd </v>
      </c>
      <c r="H82" s="3" t="str">
        <f t="shared" si="4"/>
        <v> </v>
      </c>
    </row>
    <row r="83" ht="15.75" customHeight="1">
      <c r="A83" s="3">
        <v>82.0</v>
      </c>
      <c r="B83" s="3" t="s">
        <v>3568</v>
      </c>
      <c r="C83" s="3" t="s">
        <v>3532</v>
      </c>
      <c r="D83" s="73">
        <v>1.0666667E7</v>
      </c>
      <c r="E83" s="3" t="str">
        <f t="shared" si="1"/>
        <v>Kevin Zeitler</v>
      </c>
      <c r="F83" s="3" t="str">
        <f t="shared" si="2"/>
        <v>Kevin Zeitler</v>
      </c>
      <c r="G83" s="3" t="str">
        <f t="shared" si="3"/>
        <v>Kevin Zeitler </v>
      </c>
      <c r="H83" s="3" t="str">
        <f t="shared" si="4"/>
        <v> </v>
      </c>
    </row>
    <row r="84" ht="15.75" customHeight="1">
      <c r="A84" s="3">
        <v>83.0</v>
      </c>
      <c r="B84" s="3" t="s">
        <v>3030</v>
      </c>
      <c r="C84" s="3" t="s">
        <v>61</v>
      </c>
      <c r="D84" s="73">
        <v>1.0607E7</v>
      </c>
      <c r="E84" s="3" t="str">
        <f t="shared" si="1"/>
        <v>Hunter Henry</v>
      </c>
      <c r="F84" s="3" t="str">
        <f t="shared" si="2"/>
        <v>Hunter Henry</v>
      </c>
      <c r="G84" s="3" t="str">
        <f t="shared" si="3"/>
        <v>Hunter Henry </v>
      </c>
      <c r="H84" s="3" t="str">
        <f t="shared" si="4"/>
        <v> </v>
      </c>
    </row>
    <row r="85" ht="15.75" customHeight="1">
      <c r="A85" s="3">
        <v>84.0</v>
      </c>
      <c r="B85" s="3" t="s">
        <v>3569</v>
      </c>
      <c r="C85" s="3" t="s">
        <v>3557</v>
      </c>
      <c r="D85" s="73">
        <v>1.05E7</v>
      </c>
      <c r="E85" s="3" t="str">
        <f t="shared" si="1"/>
        <v>Ryan Jensen</v>
      </c>
      <c r="F85" s="3" t="str">
        <f t="shared" si="2"/>
        <v>Ryan Jensen</v>
      </c>
      <c r="G85" s="3" t="str">
        <f t="shared" si="3"/>
        <v>Ryan Jensen</v>
      </c>
      <c r="H85" s="3" t="str">
        <f t="shared" si="4"/>
        <v>n</v>
      </c>
    </row>
    <row r="86" ht="15.75" customHeight="1">
      <c r="A86" s="3"/>
      <c r="B86" s="3" t="s">
        <v>3570</v>
      </c>
      <c r="C86" s="3" t="s">
        <v>61</v>
      </c>
      <c r="D86" s="73">
        <v>1.05E7</v>
      </c>
      <c r="E86" s="3" t="str">
        <f t="shared" si="1"/>
        <v>Austin Hooper</v>
      </c>
      <c r="F86" s="3" t="str">
        <f t="shared" si="2"/>
        <v>Austin Hooper</v>
      </c>
      <c r="G86" s="3" t="str">
        <f t="shared" si="3"/>
        <v>Austin Hooper </v>
      </c>
      <c r="H86" s="3" t="str">
        <f t="shared" si="4"/>
        <v> </v>
      </c>
    </row>
    <row r="87" ht="15.75" customHeight="1">
      <c r="A87" s="3">
        <v>86.0</v>
      </c>
      <c r="B87" s="3" t="s">
        <v>3571</v>
      </c>
      <c r="C87" s="3" t="s">
        <v>3557</v>
      </c>
      <c r="D87" s="73">
        <v>1.03406E7</v>
      </c>
      <c r="E87" s="3" t="str">
        <f t="shared" si="1"/>
        <v>Brandon Linder</v>
      </c>
      <c r="F87" s="3" t="str">
        <f t="shared" si="2"/>
        <v>Brandon Linder</v>
      </c>
      <c r="G87" s="3" t="str">
        <f t="shared" si="3"/>
        <v>Brandon Linder </v>
      </c>
      <c r="H87" s="3" t="str">
        <f t="shared" si="4"/>
        <v> </v>
      </c>
    </row>
    <row r="88" ht="15.75" customHeight="1">
      <c r="A88" s="3">
        <v>87.0</v>
      </c>
      <c r="B88" s="3" t="s">
        <v>1899</v>
      </c>
      <c r="C88" s="3" t="s">
        <v>34</v>
      </c>
      <c r="D88" s="73">
        <v>1.025E7</v>
      </c>
      <c r="E88" s="3" t="str">
        <f t="shared" si="1"/>
        <v>Sterling Shepard</v>
      </c>
      <c r="F88" s="3" t="str">
        <f t="shared" si="2"/>
        <v>Sterling Shepard</v>
      </c>
      <c r="G88" s="3" t="str">
        <f t="shared" si="3"/>
        <v>Sterling Shepard </v>
      </c>
      <c r="H88" s="3" t="str">
        <f t="shared" si="4"/>
        <v> </v>
      </c>
    </row>
    <row r="89" ht="15.75" customHeight="1">
      <c r="A89" s="3"/>
      <c r="B89" s="3" t="s">
        <v>1960</v>
      </c>
      <c r="C89" s="3" t="s">
        <v>34</v>
      </c>
      <c r="D89" s="73">
        <v>1.025E7</v>
      </c>
      <c r="E89" s="3" t="str">
        <f t="shared" si="1"/>
        <v>Tyler Lockett</v>
      </c>
      <c r="F89" s="3" t="str">
        <f t="shared" si="2"/>
        <v>Tyler Lockett</v>
      </c>
      <c r="G89" s="3" t="str">
        <f t="shared" si="3"/>
        <v>Tyler Lockett </v>
      </c>
      <c r="H89" s="3" t="str">
        <f t="shared" si="4"/>
        <v> </v>
      </c>
    </row>
    <row r="90" ht="15.75" customHeight="1">
      <c r="A90" s="3"/>
      <c r="B90" s="3" t="s">
        <v>3572</v>
      </c>
      <c r="C90" s="3" t="s">
        <v>3557</v>
      </c>
      <c r="D90" s="73">
        <v>1.025E7</v>
      </c>
      <c r="E90" s="3" t="str">
        <f t="shared" si="1"/>
        <v>Cody Whitehair</v>
      </c>
      <c r="F90" s="3" t="str">
        <f t="shared" si="2"/>
        <v>Cody Whitehair</v>
      </c>
      <c r="G90" s="3" t="str">
        <f t="shared" si="3"/>
        <v>Cody Whitehair </v>
      </c>
      <c r="H90" s="3" t="str">
        <f t="shared" si="4"/>
        <v> </v>
      </c>
    </row>
    <row r="91" ht="15.75" customHeight="1">
      <c r="A91" s="3">
        <v>90.0</v>
      </c>
      <c r="B91" s="3" t="s">
        <v>3573</v>
      </c>
      <c r="C91" s="3" t="s">
        <v>3518</v>
      </c>
      <c r="D91" s="73">
        <v>1.0000026E7</v>
      </c>
      <c r="E91" s="3" t="str">
        <f t="shared" si="1"/>
        <v>Andrew Whitworth</v>
      </c>
      <c r="F91" s="3" t="str">
        <f t="shared" si="2"/>
        <v>Andrew Whitworth</v>
      </c>
      <c r="G91" s="3" t="str">
        <f t="shared" si="3"/>
        <v>Andrew Whitworth </v>
      </c>
      <c r="H91" s="3" t="str">
        <f t="shared" si="4"/>
        <v> </v>
      </c>
    </row>
    <row r="92" ht="15.75" customHeight="1">
      <c r="A92" s="3">
        <v>91.0</v>
      </c>
      <c r="B92" s="3" t="s">
        <v>3574</v>
      </c>
      <c r="C92" s="3" t="s">
        <v>3518</v>
      </c>
      <c r="D92" s="73">
        <v>1.0E7</v>
      </c>
      <c r="E92" s="3" t="str">
        <f t="shared" si="1"/>
        <v>Bryan Bulaga</v>
      </c>
      <c r="F92" s="3" t="str">
        <f t="shared" si="2"/>
        <v>Bryan Bulaga</v>
      </c>
      <c r="G92" s="3" t="str">
        <f t="shared" si="3"/>
        <v>Bryan Bulaga </v>
      </c>
      <c r="H92" s="3" t="str">
        <f t="shared" si="4"/>
        <v> </v>
      </c>
    </row>
    <row r="93" ht="15.75" customHeight="1">
      <c r="A93" s="3"/>
      <c r="B93" s="3" t="s">
        <v>3575</v>
      </c>
      <c r="C93" s="3" t="s">
        <v>3522</v>
      </c>
      <c r="D93" s="73">
        <v>1.0E7</v>
      </c>
      <c r="E93" s="3" t="str">
        <f t="shared" si="1"/>
        <v>La'el Collins</v>
      </c>
      <c r="F93" s="3" t="str">
        <f t="shared" si="2"/>
        <v>La'el Collins</v>
      </c>
      <c r="G93" s="3" t="str">
        <f t="shared" si="3"/>
        <v>La'el Collins </v>
      </c>
      <c r="H93" s="3" t="str">
        <f t="shared" si="4"/>
        <v> </v>
      </c>
    </row>
    <row r="94" ht="15.75" customHeight="1">
      <c r="A94" s="3"/>
      <c r="B94" s="3" t="s">
        <v>3576</v>
      </c>
      <c r="C94" s="3" t="s">
        <v>34</v>
      </c>
      <c r="D94" s="73">
        <v>1.0E7</v>
      </c>
      <c r="E94" s="3" t="str">
        <f t="shared" si="1"/>
        <v>Robby Anderson</v>
      </c>
      <c r="F94" s="3" t="str">
        <f t="shared" si="2"/>
        <v>Robby Anderson</v>
      </c>
      <c r="G94" s="3" t="str">
        <f t="shared" si="3"/>
        <v>Robby Anderson </v>
      </c>
      <c r="H94" s="3" t="str">
        <f t="shared" si="4"/>
        <v> </v>
      </c>
    </row>
    <row r="95" ht="15.75" customHeight="1">
      <c r="A95" s="3"/>
      <c r="B95" s="3" t="s">
        <v>3577</v>
      </c>
      <c r="C95" s="3" t="s">
        <v>3532</v>
      </c>
      <c r="D95" s="73">
        <v>1.0E7</v>
      </c>
      <c r="E95" s="3" t="str">
        <f t="shared" si="1"/>
        <v>David DeCastro</v>
      </c>
      <c r="F95" s="3" t="str">
        <f t="shared" si="2"/>
        <v>David DeCastro</v>
      </c>
      <c r="G95" s="3" t="str">
        <f t="shared" si="3"/>
        <v>David DeCastro </v>
      </c>
      <c r="H95" s="3" t="str">
        <f t="shared" si="4"/>
        <v> </v>
      </c>
    </row>
    <row r="96" ht="15.75" customHeight="1">
      <c r="A96" s="3"/>
      <c r="B96" s="3" t="s">
        <v>3578</v>
      </c>
      <c r="C96" s="3" t="s">
        <v>3532</v>
      </c>
      <c r="D96" s="73">
        <v>1.0E7</v>
      </c>
      <c r="E96" s="3" t="str">
        <f t="shared" si="1"/>
        <v>Ereck Flowers</v>
      </c>
      <c r="F96" s="3" t="str">
        <f t="shared" si="2"/>
        <v>Ereck Flowers</v>
      </c>
      <c r="G96" s="3" t="str">
        <f t="shared" si="3"/>
        <v>Ereck Flowers </v>
      </c>
      <c r="H96" s="3" t="str">
        <f t="shared" si="4"/>
        <v> </v>
      </c>
    </row>
    <row r="97" ht="15.75" customHeight="1">
      <c r="A97" s="3">
        <v>96.0</v>
      </c>
      <c r="B97" s="3" t="s">
        <v>3579</v>
      </c>
      <c r="C97" s="3" t="s">
        <v>3557</v>
      </c>
      <c r="D97" s="73">
        <v>9676667.0</v>
      </c>
      <c r="E97" s="3" t="str">
        <f t="shared" si="1"/>
        <v>Matt Paradis</v>
      </c>
      <c r="F97" s="3" t="str">
        <f t="shared" si="2"/>
        <v>Matt Paradis</v>
      </c>
      <c r="G97" s="3" t="str">
        <f t="shared" si="3"/>
        <v>Matt Paradis </v>
      </c>
      <c r="H97" s="3" t="str">
        <f t="shared" si="4"/>
        <v> </v>
      </c>
    </row>
    <row r="98" ht="15.75" customHeight="1">
      <c r="A98" s="3">
        <v>97.0</v>
      </c>
      <c r="B98" s="3" t="s">
        <v>3580</v>
      </c>
      <c r="C98" s="3" t="s">
        <v>3557</v>
      </c>
      <c r="D98" s="73">
        <v>9500000.0</v>
      </c>
      <c r="E98" s="3" t="str">
        <f t="shared" si="1"/>
        <v>Weston Richburg</v>
      </c>
      <c r="F98" s="3" t="str">
        <f t="shared" si="2"/>
        <v>Weston Richburg</v>
      </c>
      <c r="G98" s="3" t="str">
        <f t="shared" si="3"/>
        <v>Weston Richburg</v>
      </c>
      <c r="H98" s="3" t="str">
        <f t="shared" si="4"/>
        <v>g</v>
      </c>
    </row>
    <row r="99" ht="15.75" customHeight="1">
      <c r="A99" s="3"/>
      <c r="B99" s="3" t="s">
        <v>3581</v>
      </c>
      <c r="C99" s="3" t="s">
        <v>34</v>
      </c>
      <c r="D99" s="73">
        <v>9500000.0</v>
      </c>
      <c r="E99" s="3" t="str">
        <f t="shared" si="1"/>
        <v>Jamison Crowder</v>
      </c>
      <c r="F99" s="3" t="str">
        <f t="shared" si="2"/>
        <v>Jamison Crowder</v>
      </c>
      <c r="G99" s="3" t="str">
        <f t="shared" si="3"/>
        <v>Jamison Crowder </v>
      </c>
      <c r="H99" s="3" t="str">
        <f t="shared" si="4"/>
        <v> </v>
      </c>
    </row>
    <row r="100" ht="15.75" customHeight="1">
      <c r="A100" s="3">
        <v>99.0</v>
      </c>
      <c r="B100" s="3" t="s">
        <v>3582</v>
      </c>
      <c r="C100" s="3" t="s">
        <v>34</v>
      </c>
      <c r="D100" s="73">
        <v>9375000.0</v>
      </c>
      <c r="E100" s="3" t="str">
        <f t="shared" si="1"/>
        <v>Golden Tate</v>
      </c>
      <c r="F100" s="3" t="str">
        <f t="shared" si="2"/>
        <v>Golden Tate</v>
      </c>
      <c r="G100" s="3" t="str">
        <f t="shared" si="3"/>
        <v>Golden Tate </v>
      </c>
      <c r="H100" s="3" t="str">
        <f t="shared" si="4"/>
        <v> </v>
      </c>
    </row>
    <row r="101" ht="15.75" customHeight="1">
      <c r="A101" s="3">
        <v>100.0</v>
      </c>
      <c r="B101" s="3" t="s">
        <v>1722</v>
      </c>
      <c r="C101" s="3" t="s">
        <v>61</v>
      </c>
      <c r="D101" s="73">
        <v>9368400.0</v>
      </c>
      <c r="E101" s="3" t="str">
        <f t="shared" si="1"/>
        <v>Travis Kelce</v>
      </c>
      <c r="F101" s="3" t="str">
        <f t="shared" si="2"/>
        <v>Travis Kelce</v>
      </c>
      <c r="G101" s="3" t="str">
        <f t="shared" si="3"/>
        <v>Travis Kelce</v>
      </c>
      <c r="H101" s="3" t="str">
        <f t="shared" si="4"/>
        <v>e</v>
      </c>
    </row>
    <row r="102" ht="15.75" customHeight="1">
      <c r="A102" s="3">
        <v>101.0</v>
      </c>
      <c r="B102" s="3" t="s">
        <v>3583</v>
      </c>
      <c r="C102" s="3" t="s">
        <v>34</v>
      </c>
      <c r="D102" s="73">
        <v>9300000.0</v>
      </c>
      <c r="E102" s="3" t="str">
        <f t="shared" si="1"/>
        <v>DeSean Jackson</v>
      </c>
      <c r="F102" s="3" t="str">
        <f t="shared" si="2"/>
        <v>DeSean Jackson</v>
      </c>
      <c r="G102" s="3" t="str">
        <f t="shared" si="3"/>
        <v>DeSean Jackson </v>
      </c>
      <c r="H102" s="3" t="str">
        <f t="shared" si="4"/>
        <v> </v>
      </c>
    </row>
    <row r="103" ht="15.75" customHeight="1">
      <c r="A103" s="3">
        <v>102.0</v>
      </c>
      <c r="B103" s="3" t="s">
        <v>3584</v>
      </c>
      <c r="C103" s="3" t="s">
        <v>3518</v>
      </c>
      <c r="D103" s="73">
        <v>9250000.0</v>
      </c>
      <c r="E103" s="3" t="str">
        <f t="shared" si="1"/>
        <v>Charles Leno</v>
      </c>
      <c r="F103" s="3" t="str">
        <f t="shared" si="2"/>
        <v>Charles Leno</v>
      </c>
      <c r="G103" s="3" t="str">
        <f t="shared" si="3"/>
        <v>Charles Leno </v>
      </c>
      <c r="H103" s="3" t="str">
        <f t="shared" si="4"/>
        <v> </v>
      </c>
    </row>
    <row r="104" ht="15.75" customHeight="1">
      <c r="A104" s="3">
        <v>103.0</v>
      </c>
      <c r="B104" s="3" t="s">
        <v>3585</v>
      </c>
      <c r="C104" s="3" t="s">
        <v>3518</v>
      </c>
      <c r="D104" s="73">
        <v>9100000.0</v>
      </c>
      <c r="E104" s="3" t="str">
        <f t="shared" si="1"/>
        <v>George Fant</v>
      </c>
      <c r="F104" s="3" t="str">
        <f t="shared" si="2"/>
        <v>George Fant</v>
      </c>
      <c r="G104" s="3" t="str">
        <f t="shared" si="3"/>
        <v>George Fant </v>
      </c>
      <c r="H104" s="3" t="str">
        <f t="shared" si="4"/>
        <v> </v>
      </c>
    </row>
    <row r="105" ht="15.75" customHeight="1">
      <c r="A105" s="3">
        <v>104.0</v>
      </c>
      <c r="B105" s="3" t="s">
        <v>3586</v>
      </c>
      <c r="C105" s="3" t="s">
        <v>3522</v>
      </c>
      <c r="D105" s="73">
        <v>9000000.0</v>
      </c>
      <c r="E105" s="3" t="str">
        <f t="shared" si="1"/>
        <v>Halapoulivaati Vaitai</v>
      </c>
      <c r="F105" s="3" t="str">
        <f t="shared" si="2"/>
        <v>Halapoulivaati Vaitai</v>
      </c>
      <c r="G105" s="3" t="str">
        <f t="shared" si="3"/>
        <v>Halapoulivaati Vaitai </v>
      </c>
      <c r="H105" s="3" t="str">
        <f t="shared" si="4"/>
        <v> </v>
      </c>
    </row>
    <row r="106" ht="15.75" customHeight="1">
      <c r="A106" s="3"/>
      <c r="B106" s="3" t="s">
        <v>1834</v>
      </c>
      <c r="C106" s="3" t="s">
        <v>61</v>
      </c>
      <c r="D106" s="73">
        <v>9000000.0</v>
      </c>
      <c r="E106" s="3" t="str">
        <f t="shared" si="1"/>
        <v>Kyle Rudolph</v>
      </c>
      <c r="F106" s="3" t="str">
        <f t="shared" si="2"/>
        <v>Kyle Rudolph</v>
      </c>
      <c r="G106" s="3" t="str">
        <f t="shared" si="3"/>
        <v>Kyle Rudolph </v>
      </c>
      <c r="H106" s="3" t="str">
        <f t="shared" si="4"/>
        <v> </v>
      </c>
    </row>
    <row r="107" ht="15.75" customHeight="1">
      <c r="A107" s="3"/>
      <c r="B107" s="3" t="s">
        <v>3587</v>
      </c>
      <c r="C107" s="3" t="s">
        <v>34</v>
      </c>
      <c r="D107" s="73">
        <v>9000000.0</v>
      </c>
      <c r="E107" s="3" t="str">
        <f t="shared" si="1"/>
        <v>John Brown</v>
      </c>
      <c r="F107" s="3" t="str">
        <f t="shared" si="2"/>
        <v>John Brown</v>
      </c>
      <c r="G107" s="3" t="str">
        <f t="shared" si="3"/>
        <v>John Brown </v>
      </c>
      <c r="H107" s="3" t="str">
        <f t="shared" si="4"/>
        <v> </v>
      </c>
    </row>
    <row r="108" ht="15.75" customHeight="1">
      <c r="A108" s="3"/>
      <c r="B108" s="3" t="s">
        <v>1808</v>
      </c>
      <c r="C108" s="3" t="s">
        <v>34</v>
      </c>
      <c r="D108" s="73">
        <v>9000000.0</v>
      </c>
      <c r="E108" s="3" t="str">
        <f t="shared" si="1"/>
        <v>Sammy Watkins</v>
      </c>
      <c r="F108" s="3" t="str">
        <f t="shared" si="2"/>
        <v>Sammy Watkins</v>
      </c>
      <c r="G108" s="3" t="str">
        <f t="shared" si="3"/>
        <v>Sammy Watkins</v>
      </c>
      <c r="H108" s="3" t="str">
        <f t="shared" si="4"/>
        <v>s</v>
      </c>
    </row>
    <row r="109" ht="15.75" customHeight="1">
      <c r="A109" s="3"/>
      <c r="B109" s="3" t="s">
        <v>3588</v>
      </c>
      <c r="C109" s="3" t="s">
        <v>34</v>
      </c>
      <c r="D109" s="73">
        <v>9000000.0</v>
      </c>
      <c r="E109" s="3" t="str">
        <f t="shared" si="1"/>
        <v>Adam Humphries</v>
      </c>
      <c r="F109" s="3" t="str">
        <f t="shared" si="2"/>
        <v>Adam Humphries</v>
      </c>
      <c r="G109" s="3" t="str">
        <f t="shared" si="3"/>
        <v>Adam Humphries </v>
      </c>
      <c r="H109" s="3" t="str">
        <f t="shared" si="4"/>
        <v> </v>
      </c>
    </row>
    <row r="110" ht="15.75" customHeight="1">
      <c r="A110" s="3"/>
      <c r="B110" s="3" t="s">
        <v>3589</v>
      </c>
      <c r="C110" s="3" t="s">
        <v>3557</v>
      </c>
      <c r="D110" s="73">
        <v>9000000.0</v>
      </c>
      <c r="E110" s="3" t="str">
        <f t="shared" si="1"/>
        <v>Alex Mack</v>
      </c>
      <c r="F110" s="3" t="str">
        <f t="shared" si="2"/>
        <v>Alex Mack</v>
      </c>
      <c r="G110" s="3" t="str">
        <f t="shared" si="3"/>
        <v>Alex Mack </v>
      </c>
      <c r="H110" s="3" t="str">
        <f t="shared" si="4"/>
        <v> </v>
      </c>
    </row>
    <row r="111" ht="15.75" customHeight="1">
      <c r="A111" s="3"/>
      <c r="B111" s="3" t="s">
        <v>3590</v>
      </c>
      <c r="C111" s="3" t="s">
        <v>3532</v>
      </c>
      <c r="D111" s="73">
        <v>9000000.0</v>
      </c>
      <c r="E111" s="3" t="str">
        <f t="shared" si="1"/>
        <v>Shaq Mason</v>
      </c>
      <c r="F111" s="3" t="str">
        <f t="shared" si="2"/>
        <v>Shaq Mason</v>
      </c>
      <c r="G111" s="3" t="str">
        <f t="shared" si="3"/>
        <v>Shaq Mason</v>
      </c>
      <c r="H111" s="3" t="str">
        <f t="shared" si="4"/>
        <v>n</v>
      </c>
    </row>
    <row r="112" ht="15.75" customHeight="1">
      <c r="A112" s="3"/>
      <c r="B112" s="3" t="s">
        <v>2140</v>
      </c>
      <c r="C112" s="3" t="s">
        <v>34</v>
      </c>
      <c r="D112" s="73">
        <v>9000000.0</v>
      </c>
      <c r="E112" s="3" t="str">
        <f t="shared" si="1"/>
        <v>Quincy Enunwa</v>
      </c>
      <c r="F112" s="3" t="str">
        <f t="shared" si="2"/>
        <v>Quincy Enunwa</v>
      </c>
      <c r="G112" s="3" t="str">
        <f t="shared" si="3"/>
        <v>Quincy Enunwa </v>
      </c>
      <c r="H112" s="3" t="str">
        <f t="shared" si="4"/>
        <v> </v>
      </c>
    </row>
    <row r="113" ht="15.75" customHeight="1">
      <c r="A113" s="3"/>
      <c r="B113" s="3" t="s">
        <v>3591</v>
      </c>
      <c r="C113" s="3" t="s">
        <v>3557</v>
      </c>
      <c r="D113" s="73">
        <v>9000000.0</v>
      </c>
      <c r="E113" s="3" t="str">
        <f t="shared" si="1"/>
        <v>Connor McGovern</v>
      </c>
      <c r="F113" s="3" t="str">
        <f t="shared" si="2"/>
        <v>Connor McGovern</v>
      </c>
      <c r="G113" s="3" t="str">
        <f t="shared" si="3"/>
        <v>Connor McGovern </v>
      </c>
      <c r="H113" s="3" t="str">
        <f t="shared" si="4"/>
        <v> </v>
      </c>
    </row>
    <row r="114" ht="15.75" customHeight="1">
      <c r="A114" s="3"/>
      <c r="B114" s="3" t="s">
        <v>3592</v>
      </c>
      <c r="C114" s="3" t="s">
        <v>61</v>
      </c>
      <c r="D114" s="73">
        <v>9000000.0</v>
      </c>
      <c r="E114" s="3" t="str">
        <f t="shared" si="1"/>
        <v>Rob Gronkowski</v>
      </c>
      <c r="F114" s="3" t="str">
        <f t="shared" si="2"/>
        <v>Rob Gronkowski</v>
      </c>
      <c r="G114" s="3" t="str">
        <f t="shared" si="3"/>
        <v>Rob Gronkowski</v>
      </c>
      <c r="H114" s="3" t="str">
        <f t="shared" si="4"/>
        <v>i</v>
      </c>
    </row>
    <row r="115" ht="15.75" customHeight="1">
      <c r="A115" s="3"/>
      <c r="B115" s="3" t="s">
        <v>3593</v>
      </c>
      <c r="C115" s="3" t="s">
        <v>34</v>
      </c>
      <c r="D115" s="73">
        <v>9000000.0</v>
      </c>
      <c r="E115" s="3" t="str">
        <f t="shared" si="1"/>
        <v>Randall Cobb</v>
      </c>
      <c r="F115" s="3" t="str">
        <f t="shared" si="2"/>
        <v>Randall Cobb</v>
      </c>
      <c r="G115" s="3" t="str">
        <f t="shared" si="3"/>
        <v>Randall Cobb </v>
      </c>
      <c r="H115" s="3" t="str">
        <f t="shared" si="4"/>
        <v> </v>
      </c>
    </row>
    <row r="116" ht="15.75" customHeight="1">
      <c r="A116" s="3"/>
      <c r="B116" s="3" t="s">
        <v>3594</v>
      </c>
      <c r="C116" s="3" t="s">
        <v>3557</v>
      </c>
      <c r="D116" s="73">
        <v>9000000.0</v>
      </c>
      <c r="E116" s="3" t="str">
        <f t="shared" si="1"/>
        <v>Mike Pouncey</v>
      </c>
      <c r="F116" s="3" t="str">
        <f t="shared" si="2"/>
        <v>Mike Pouncey</v>
      </c>
      <c r="G116" s="3" t="str">
        <f t="shared" si="3"/>
        <v>Mike Pouncey </v>
      </c>
      <c r="H116" s="3" t="str">
        <f t="shared" si="4"/>
        <v> </v>
      </c>
    </row>
    <row r="117" ht="15.75" customHeight="1">
      <c r="A117" s="3">
        <v>116.0</v>
      </c>
      <c r="B117" s="3" t="s">
        <v>3595</v>
      </c>
      <c r="C117" s="3" t="s">
        <v>3532</v>
      </c>
      <c r="D117" s="73">
        <v>8955000.0</v>
      </c>
      <c r="E117" s="3" t="str">
        <f t="shared" si="1"/>
        <v>Justin Pugh</v>
      </c>
      <c r="F117" s="3" t="str">
        <f t="shared" si="2"/>
        <v>Justin Pugh</v>
      </c>
      <c r="G117" s="3" t="str">
        <f t="shared" si="3"/>
        <v>Justin Pugh </v>
      </c>
      <c r="H117" s="3" t="str">
        <f t="shared" si="4"/>
        <v> </v>
      </c>
    </row>
    <row r="118" ht="15.75" customHeight="1">
      <c r="A118" s="3">
        <v>117.0</v>
      </c>
      <c r="B118" s="3" t="s">
        <v>3596</v>
      </c>
      <c r="C118" s="3" t="s">
        <v>75</v>
      </c>
      <c r="D118" s="73">
        <v>8800000.0</v>
      </c>
      <c r="E118" s="3" t="str">
        <f t="shared" si="1"/>
        <v>Marcus Mariota</v>
      </c>
      <c r="F118" s="3" t="str">
        <f t="shared" si="2"/>
        <v>Marcus Mariota</v>
      </c>
      <c r="G118" s="3" t="str">
        <f t="shared" si="3"/>
        <v>Marcus Mariota </v>
      </c>
      <c r="H118" s="3" t="str">
        <f t="shared" si="4"/>
        <v> </v>
      </c>
    </row>
    <row r="119" ht="15.75" customHeight="1">
      <c r="A119" s="3">
        <v>118.0</v>
      </c>
      <c r="B119" s="3" t="s">
        <v>3597</v>
      </c>
      <c r="C119" s="3" t="s">
        <v>75</v>
      </c>
      <c r="D119" s="73">
        <v>8789661.0</v>
      </c>
      <c r="E119" s="3" t="str">
        <f t="shared" si="1"/>
        <v>Kyler Murray</v>
      </c>
      <c r="F119" s="3" t="str">
        <f t="shared" si="2"/>
        <v>Kyler Murray</v>
      </c>
      <c r="G119" s="3" t="str">
        <f t="shared" si="3"/>
        <v>Kyler Murray </v>
      </c>
      <c r="H119" s="3" t="str">
        <f t="shared" si="4"/>
        <v> </v>
      </c>
    </row>
    <row r="120" ht="15.75" customHeight="1">
      <c r="A120" s="3">
        <v>119.0</v>
      </c>
      <c r="B120" s="3" t="s">
        <v>3598</v>
      </c>
      <c r="C120" s="3" t="s">
        <v>3532</v>
      </c>
      <c r="D120" s="73">
        <v>8527463.0</v>
      </c>
      <c r="E120" s="3" t="str">
        <f t="shared" si="1"/>
        <v>Joel Bitonio</v>
      </c>
      <c r="F120" s="3" t="str">
        <f t="shared" si="2"/>
        <v>Joel Bitonio</v>
      </c>
      <c r="G120" s="3" t="str">
        <f t="shared" si="3"/>
        <v>Joel Bitonio </v>
      </c>
      <c r="H120" s="3" t="str">
        <f t="shared" si="4"/>
        <v> </v>
      </c>
    </row>
    <row r="121" ht="15.75" customHeight="1">
      <c r="A121" s="3">
        <v>120.0</v>
      </c>
      <c r="B121" s="3" t="s">
        <v>1740</v>
      </c>
      <c r="C121" s="3" t="s">
        <v>61</v>
      </c>
      <c r="D121" s="73">
        <v>8500000.0</v>
      </c>
      <c r="E121" s="3" t="str">
        <f t="shared" si="1"/>
        <v>Zach Ertz</v>
      </c>
      <c r="F121" s="3" t="str">
        <f t="shared" si="2"/>
        <v>Zach Ertz</v>
      </c>
      <c r="G121" s="3" t="str">
        <f t="shared" si="3"/>
        <v>Zach Ertz </v>
      </c>
      <c r="H121" s="3" t="str">
        <f t="shared" si="4"/>
        <v> </v>
      </c>
    </row>
    <row r="122" ht="15.75" customHeight="1">
      <c r="A122" s="3"/>
      <c r="B122" s="3" t="s">
        <v>3599</v>
      </c>
      <c r="C122" s="3" t="s">
        <v>3557</v>
      </c>
      <c r="D122" s="73">
        <v>8500000.0</v>
      </c>
      <c r="E122" s="3" t="str">
        <f t="shared" si="1"/>
        <v>Corey Linsley</v>
      </c>
      <c r="F122" s="3" t="str">
        <f t="shared" si="2"/>
        <v>Corey Linsley</v>
      </c>
      <c r="G122" s="3" t="str">
        <f t="shared" si="3"/>
        <v>Corey Linsley</v>
      </c>
      <c r="H122" s="3" t="str">
        <f t="shared" si="4"/>
        <v>y</v>
      </c>
    </row>
    <row r="123" ht="15.75" customHeight="1">
      <c r="A123" s="3">
        <v>122.0</v>
      </c>
      <c r="B123" s="3" t="s">
        <v>3600</v>
      </c>
      <c r="C123" s="3" t="s">
        <v>17</v>
      </c>
      <c r="D123" s="73">
        <v>8483000.0</v>
      </c>
      <c r="E123" s="3" t="str">
        <f t="shared" si="1"/>
        <v>Kenyan Drake</v>
      </c>
      <c r="F123" s="3" t="str">
        <f t="shared" si="2"/>
        <v>Kenyan Drake</v>
      </c>
      <c r="G123" s="3" t="str">
        <f t="shared" si="3"/>
        <v>Kenyan Drake </v>
      </c>
      <c r="H123" s="3" t="str">
        <f t="shared" si="4"/>
        <v> </v>
      </c>
    </row>
    <row r="124" ht="15.75" customHeight="1">
      <c r="A124" s="3">
        <v>123.0</v>
      </c>
      <c r="B124" s="30" t="s">
        <v>3601</v>
      </c>
      <c r="C124" s="3" t="s">
        <v>3532</v>
      </c>
      <c r="D124" s="73">
        <v>8472600.0</v>
      </c>
      <c r="E124" s="3" t="str">
        <f t="shared" si="1"/>
        <v>Laurent Duver1000y-Tardif</v>
      </c>
      <c r="F124" s="3" t="str">
        <f t="shared" si="2"/>
        <v>Laurent Duver1000y-Tardif</v>
      </c>
      <c r="G124" s="3" t="str">
        <f t="shared" si="3"/>
        <v>Laurent Duver1000y-Tardif</v>
      </c>
      <c r="H124" s="3" t="str">
        <f t="shared" si="4"/>
        <v>f</v>
      </c>
    </row>
    <row r="125" ht="15.75" customHeight="1">
      <c r="A125" s="3">
        <v>124.0</v>
      </c>
      <c r="B125" s="3" t="s">
        <v>2408</v>
      </c>
      <c r="C125" s="3" t="s">
        <v>75</v>
      </c>
      <c r="D125" s="73">
        <v>8170745.0</v>
      </c>
      <c r="E125" s="3" t="str">
        <f t="shared" si="1"/>
        <v>Baker Mayfield</v>
      </c>
      <c r="F125" s="3" t="str">
        <f t="shared" si="2"/>
        <v>Baker Mayfield</v>
      </c>
      <c r="G125" s="3" t="str">
        <f t="shared" si="3"/>
        <v>Baker Mayfield </v>
      </c>
      <c r="H125" s="3" t="str">
        <f t="shared" si="4"/>
        <v> </v>
      </c>
    </row>
    <row r="126" ht="15.75" customHeight="1">
      <c r="A126" s="3">
        <v>125.0</v>
      </c>
      <c r="B126" s="3" t="s">
        <v>3602</v>
      </c>
      <c r="C126" s="3" t="s">
        <v>3557</v>
      </c>
      <c r="D126" s="73">
        <v>8166667.0</v>
      </c>
      <c r="E126" s="3" t="str">
        <f t="shared" si="1"/>
        <v>Jason Kelce</v>
      </c>
      <c r="F126" s="3" t="str">
        <f t="shared" si="2"/>
        <v>Jason Kelce</v>
      </c>
      <c r="G126" s="3" t="str">
        <f t="shared" si="3"/>
        <v>Jason Kelce </v>
      </c>
      <c r="H126" s="3" t="str">
        <f t="shared" si="4"/>
        <v> </v>
      </c>
    </row>
    <row r="127" ht="15.75" customHeight="1">
      <c r="A127" s="3">
        <v>126.0</v>
      </c>
      <c r="B127" s="3" t="s">
        <v>3603</v>
      </c>
      <c r="C127" s="3" t="s">
        <v>3522</v>
      </c>
      <c r="D127" s="73">
        <v>8151667.0</v>
      </c>
      <c r="E127" s="3" t="str">
        <f t="shared" si="1"/>
        <v>Mitchell Schwartz</v>
      </c>
      <c r="F127" s="3" t="str">
        <f t="shared" si="2"/>
        <v>Mitchell Schwartz</v>
      </c>
      <c r="G127" s="3" t="str">
        <f t="shared" si="3"/>
        <v>Mitchell Schwartz</v>
      </c>
      <c r="H127" s="3" t="str">
        <f t="shared" si="4"/>
        <v>z</v>
      </c>
    </row>
    <row r="128" ht="15.75" customHeight="1">
      <c r="A128" s="3">
        <v>127.0</v>
      </c>
      <c r="B128" s="3" t="s">
        <v>3604</v>
      </c>
      <c r="C128" s="3" t="s">
        <v>3522</v>
      </c>
      <c r="D128" s="73">
        <v>8125000.0</v>
      </c>
      <c r="E128" s="3" t="str">
        <f t="shared" si="1"/>
        <v>Rob Havenstein</v>
      </c>
      <c r="F128" s="3" t="str">
        <f t="shared" si="2"/>
        <v>Rob Havenstein</v>
      </c>
      <c r="G128" s="3" t="str">
        <f t="shared" si="3"/>
        <v>Rob Havenstein </v>
      </c>
      <c r="H128" s="3" t="str">
        <f t="shared" si="4"/>
        <v> </v>
      </c>
    </row>
    <row r="129" ht="15.75" customHeight="1">
      <c r="A129" s="3">
        <v>128.0</v>
      </c>
      <c r="B129" s="3" t="s">
        <v>3605</v>
      </c>
      <c r="C129" s="3" t="s">
        <v>3522</v>
      </c>
      <c r="D129" s="73">
        <v>8086397.0</v>
      </c>
      <c r="E129" s="3" t="str">
        <f t="shared" si="1"/>
        <v>Andrew Thomas</v>
      </c>
      <c r="F129" s="3" t="str">
        <f t="shared" si="2"/>
        <v>Andrew Thomas</v>
      </c>
      <c r="G129" s="3" t="str">
        <f t="shared" si="3"/>
        <v>Andrew Thomas </v>
      </c>
      <c r="H129" s="3" t="str">
        <f t="shared" si="4"/>
        <v> </v>
      </c>
    </row>
    <row r="130" ht="15.75" customHeight="1">
      <c r="A130" s="3">
        <v>129.0</v>
      </c>
      <c r="B130" s="3" t="s">
        <v>3606</v>
      </c>
      <c r="C130" s="3" t="s">
        <v>34</v>
      </c>
      <c r="D130" s="73">
        <v>8000000.0</v>
      </c>
      <c r="E130" s="3" t="str">
        <f t="shared" si="1"/>
        <v>Marvin Jones</v>
      </c>
      <c r="F130" s="3" t="str">
        <f t="shared" si="2"/>
        <v>Marvin Jones Jr.</v>
      </c>
      <c r="G130" s="3" t="str">
        <f t="shared" si="3"/>
        <v>Marvin Jones </v>
      </c>
      <c r="H130" s="3" t="str">
        <f t="shared" si="4"/>
        <v> </v>
      </c>
    </row>
    <row r="131" ht="15.75" customHeight="1">
      <c r="A131" s="3"/>
      <c r="B131" s="3" t="s">
        <v>3607</v>
      </c>
      <c r="C131" s="3" t="s">
        <v>17</v>
      </c>
      <c r="D131" s="73">
        <v>8000000.0</v>
      </c>
      <c r="E131" s="3" t="str">
        <f t="shared" si="1"/>
        <v>Melvin Gordon</v>
      </c>
      <c r="F131" s="3" t="str">
        <f t="shared" si="2"/>
        <v>Melvin Gordon</v>
      </c>
      <c r="G131" s="3" t="str">
        <f t="shared" si="3"/>
        <v>Melvin Gordon </v>
      </c>
      <c r="H131" s="3" t="str">
        <f t="shared" si="4"/>
        <v> </v>
      </c>
    </row>
    <row r="132" ht="15.75" customHeight="1">
      <c r="A132" s="3"/>
      <c r="B132" s="3" t="s">
        <v>3608</v>
      </c>
      <c r="C132" s="3" t="s">
        <v>34</v>
      </c>
      <c r="D132" s="73">
        <v>8000000.0</v>
      </c>
      <c r="E132" s="3" t="str">
        <f t="shared" si="1"/>
        <v>Kenny Stills</v>
      </c>
      <c r="F132" s="3" t="str">
        <f t="shared" si="2"/>
        <v>Kenny Stills</v>
      </c>
      <c r="G132" s="3" t="str">
        <f t="shared" si="3"/>
        <v>Kenny Stills </v>
      </c>
      <c r="H132" s="3" t="str">
        <f t="shared" si="4"/>
        <v> </v>
      </c>
    </row>
    <row r="133" ht="15.75" customHeight="1">
      <c r="A133" s="3"/>
      <c r="B133" s="3" t="s">
        <v>3609</v>
      </c>
      <c r="C133" s="3" t="s">
        <v>75</v>
      </c>
      <c r="D133" s="73">
        <v>8000000.0</v>
      </c>
      <c r="E133" s="3" t="str">
        <f t="shared" si="1"/>
        <v>Nick Foles</v>
      </c>
      <c r="F133" s="3" t="str">
        <f t="shared" si="2"/>
        <v>Nick Foles</v>
      </c>
      <c r="G133" s="3" t="str">
        <f t="shared" si="3"/>
        <v>Nick Foles </v>
      </c>
      <c r="H133" s="3" t="str">
        <f t="shared" si="4"/>
        <v> </v>
      </c>
    </row>
    <row r="134" ht="15.75" customHeight="1">
      <c r="A134" s="3"/>
      <c r="B134" s="3" t="s">
        <v>3610</v>
      </c>
      <c r="C134" s="3" t="s">
        <v>61</v>
      </c>
      <c r="D134" s="73">
        <v>8000000.0</v>
      </c>
      <c r="E134" s="3" t="str">
        <f t="shared" si="1"/>
        <v>Jimmy Graham</v>
      </c>
      <c r="F134" s="3" t="str">
        <f t="shared" si="2"/>
        <v>Jimmy Graham</v>
      </c>
      <c r="G134" s="3" t="str">
        <f t="shared" si="3"/>
        <v>Jimmy Graham </v>
      </c>
      <c r="H134" s="3" t="str">
        <f t="shared" si="4"/>
        <v> </v>
      </c>
    </row>
    <row r="135" ht="15.75" customHeight="1">
      <c r="A135" s="3">
        <v>134.0</v>
      </c>
      <c r="B135" s="3" t="s">
        <v>1676</v>
      </c>
      <c r="C135" s="3" t="s">
        <v>17</v>
      </c>
      <c r="D135" s="73">
        <v>7798688.0</v>
      </c>
      <c r="E135" s="3" t="str">
        <f t="shared" si="1"/>
        <v>Saquon Barkley</v>
      </c>
      <c r="F135" s="3" t="str">
        <f t="shared" si="2"/>
        <v>Saquon Barkley</v>
      </c>
      <c r="G135" s="3" t="str">
        <f t="shared" si="3"/>
        <v>Saquon Barkley </v>
      </c>
      <c r="H135" s="3" t="str">
        <f t="shared" si="4"/>
        <v> </v>
      </c>
    </row>
    <row r="136" ht="15.75" customHeight="1">
      <c r="A136" s="3">
        <v>135.0</v>
      </c>
      <c r="B136" s="3" t="s">
        <v>1876</v>
      </c>
      <c r="C136" s="3" t="s">
        <v>34</v>
      </c>
      <c r="D136" s="73">
        <v>7750000.0</v>
      </c>
      <c r="E136" s="3" t="str">
        <f t="shared" si="1"/>
        <v>Julian Edelman</v>
      </c>
      <c r="F136" s="3" t="str">
        <f t="shared" si="2"/>
        <v>Julian Edelman</v>
      </c>
      <c r="G136" s="3" t="str">
        <f t="shared" si="3"/>
        <v>Julian Edelman</v>
      </c>
      <c r="H136" s="3" t="str">
        <f t="shared" si="4"/>
        <v>n</v>
      </c>
    </row>
    <row r="137" ht="15.75" customHeight="1">
      <c r="A137" s="3">
        <v>136.0</v>
      </c>
      <c r="B137" s="3" t="s">
        <v>3611</v>
      </c>
      <c r="C137" s="3" t="s">
        <v>3522</v>
      </c>
      <c r="D137" s="73">
        <v>7700000.0</v>
      </c>
      <c r="E137" s="3" t="str">
        <f t="shared" si="1"/>
        <v>Morgan Moses</v>
      </c>
      <c r="F137" s="3" t="str">
        <f t="shared" si="2"/>
        <v>Morgan Moses</v>
      </c>
      <c r="G137" s="3" t="str">
        <f t="shared" si="3"/>
        <v>Morgan Moses </v>
      </c>
      <c r="H137" s="3" t="str">
        <f t="shared" si="4"/>
        <v> </v>
      </c>
    </row>
    <row r="138" ht="15.75" customHeight="1">
      <c r="A138" s="3"/>
      <c r="B138" s="3" t="s">
        <v>3612</v>
      </c>
      <c r="C138" s="3" t="s">
        <v>3522</v>
      </c>
      <c r="D138" s="73">
        <v>7700000.0</v>
      </c>
      <c r="E138" s="3" t="str">
        <f t="shared" si="1"/>
        <v>Bobby Massie</v>
      </c>
      <c r="F138" s="3" t="str">
        <f t="shared" si="2"/>
        <v>Bobby Massie</v>
      </c>
      <c r="G138" s="3" t="str">
        <f t="shared" si="3"/>
        <v>Bobby Massie </v>
      </c>
      <c r="H138" s="3" t="str">
        <f t="shared" si="4"/>
        <v> </v>
      </c>
    </row>
    <row r="139" ht="15.75" customHeight="1">
      <c r="A139" s="3">
        <v>138.0</v>
      </c>
      <c r="B139" s="3" t="s">
        <v>1913</v>
      </c>
      <c r="C139" s="3" t="s">
        <v>34</v>
      </c>
      <c r="D139" s="73">
        <v>7625000.0</v>
      </c>
      <c r="E139" s="3" t="str">
        <f t="shared" si="1"/>
        <v>DeVante Parker</v>
      </c>
      <c r="F139" s="3" t="str">
        <f t="shared" si="2"/>
        <v>DeVante Parker</v>
      </c>
      <c r="G139" s="3" t="str">
        <f t="shared" si="3"/>
        <v>DeVante Parker </v>
      </c>
      <c r="H139" s="3" t="str">
        <f t="shared" si="4"/>
        <v> </v>
      </c>
    </row>
    <row r="140" ht="15.75" customHeight="1">
      <c r="A140" s="3">
        <v>139.0</v>
      </c>
      <c r="B140" s="3" t="s">
        <v>3613</v>
      </c>
      <c r="C140" s="3" t="s">
        <v>75</v>
      </c>
      <c r="D140" s="73">
        <v>7568860.0</v>
      </c>
      <c r="E140" s="3" t="str">
        <f t="shared" si="1"/>
        <v>Tua Tagovailoa</v>
      </c>
      <c r="F140" s="3" t="str">
        <f t="shared" si="2"/>
        <v>Tua Tagovailoa</v>
      </c>
      <c r="G140" s="3" t="str">
        <f t="shared" si="3"/>
        <v>Tua Tagovailoa </v>
      </c>
      <c r="H140" s="3" t="str">
        <f t="shared" si="4"/>
        <v> </v>
      </c>
    </row>
    <row r="141" ht="15.75" customHeight="1">
      <c r="A141" s="3">
        <v>140.0</v>
      </c>
      <c r="B141" s="3" t="s">
        <v>2325</v>
      </c>
      <c r="C141" s="3" t="s">
        <v>75</v>
      </c>
      <c r="D141" s="73">
        <v>7561929.0</v>
      </c>
      <c r="E141" s="3" t="str">
        <f t="shared" si="1"/>
        <v>Sam Darnold</v>
      </c>
      <c r="F141" s="3" t="str">
        <f t="shared" si="2"/>
        <v>Sam Darnold</v>
      </c>
      <c r="G141" s="3" t="str">
        <f t="shared" si="3"/>
        <v>Sam Darnold </v>
      </c>
      <c r="H141" s="3" t="str">
        <f t="shared" si="4"/>
        <v> </v>
      </c>
    </row>
    <row r="142" ht="15.75" customHeight="1">
      <c r="A142" s="3">
        <v>141.0</v>
      </c>
      <c r="B142" s="3" t="s">
        <v>3614</v>
      </c>
      <c r="C142" s="3" t="s">
        <v>61</v>
      </c>
      <c r="D142" s="73">
        <v>7500000.0</v>
      </c>
      <c r="E142" s="3" t="str">
        <f t="shared" si="1"/>
        <v>Jared Cook</v>
      </c>
      <c r="F142" s="3" t="str">
        <f t="shared" si="2"/>
        <v>Jared Cook</v>
      </c>
      <c r="G142" s="3" t="str">
        <f t="shared" si="3"/>
        <v>Jared Cook</v>
      </c>
      <c r="H142" s="3" t="str">
        <f t="shared" si="4"/>
        <v>k</v>
      </c>
    </row>
    <row r="143" ht="15.75" customHeight="1">
      <c r="A143" s="3">
        <v>142.0</v>
      </c>
      <c r="B143" s="3" t="s">
        <v>3615</v>
      </c>
      <c r="C143" s="3" t="s">
        <v>61</v>
      </c>
      <c r="D143" s="73">
        <v>7450000.0</v>
      </c>
      <c r="E143" s="3" t="str">
        <f t="shared" si="1"/>
        <v>Darren Waller</v>
      </c>
      <c r="F143" s="3" t="str">
        <f t="shared" si="2"/>
        <v>Darren Waller</v>
      </c>
      <c r="G143" s="3" t="str">
        <f t="shared" si="3"/>
        <v>Darren Waller </v>
      </c>
      <c r="H143" s="3" t="str">
        <f t="shared" si="4"/>
        <v> </v>
      </c>
    </row>
    <row r="144" ht="15.75" customHeight="1">
      <c r="A144" s="3">
        <v>143.0</v>
      </c>
      <c r="B144" s="3" t="s">
        <v>3616</v>
      </c>
      <c r="C144" s="3" t="s">
        <v>3518</v>
      </c>
      <c r="D144" s="73">
        <v>7300000.0</v>
      </c>
      <c r="E144" s="3" t="str">
        <f t="shared" si="1"/>
        <v>Chris Hubbard</v>
      </c>
      <c r="F144" s="3" t="str">
        <f t="shared" si="2"/>
        <v>Chris Hubbard</v>
      </c>
      <c r="G144" s="3" t="str">
        <f t="shared" si="3"/>
        <v>Chris Hubbard </v>
      </c>
      <c r="H144" s="3" t="str">
        <f t="shared" si="4"/>
        <v> </v>
      </c>
    </row>
    <row r="145" ht="15.75" customHeight="1">
      <c r="A145" s="3">
        <v>144.0</v>
      </c>
      <c r="B145" s="3" t="s">
        <v>2020</v>
      </c>
      <c r="C145" s="3" t="s">
        <v>75</v>
      </c>
      <c r="D145" s="73">
        <v>7258106.0</v>
      </c>
      <c r="E145" s="3" t="str">
        <f t="shared" si="1"/>
        <v>Mitchell Trubisky</v>
      </c>
      <c r="F145" s="3" t="str">
        <f t="shared" si="2"/>
        <v>Mitchell Trubisky</v>
      </c>
      <c r="G145" s="3" t="str">
        <f t="shared" si="3"/>
        <v>Mitchell Trubisky </v>
      </c>
      <c r="H145" s="3" t="str">
        <f t="shared" si="4"/>
        <v> </v>
      </c>
    </row>
    <row r="146" ht="15.75" customHeight="1">
      <c r="A146" s="3">
        <v>145.0</v>
      </c>
      <c r="B146" s="3" t="s">
        <v>3617</v>
      </c>
      <c r="C146" s="3" t="s">
        <v>34</v>
      </c>
      <c r="D146" s="73">
        <v>7250000.0</v>
      </c>
      <c r="E146" s="3" t="str">
        <f t="shared" si="1"/>
        <v>Cole Beasley</v>
      </c>
      <c r="F146" s="3" t="str">
        <f t="shared" si="2"/>
        <v>Cole Beasley</v>
      </c>
      <c r="G146" s="3" t="str">
        <f t="shared" si="3"/>
        <v>Cole Beasley </v>
      </c>
      <c r="H146" s="3" t="str">
        <f t="shared" si="4"/>
        <v> </v>
      </c>
    </row>
    <row r="147" ht="15.75" customHeight="1">
      <c r="A147" s="3"/>
      <c r="B147" s="3" t="s">
        <v>2570</v>
      </c>
      <c r="C147" s="3" t="s">
        <v>61</v>
      </c>
      <c r="D147" s="73">
        <v>7250000.0</v>
      </c>
      <c r="E147" s="3" t="str">
        <f t="shared" si="1"/>
        <v>Tyler Higbee</v>
      </c>
      <c r="F147" s="3" t="str">
        <f t="shared" si="2"/>
        <v>Tyler Higbee</v>
      </c>
      <c r="G147" s="3" t="str">
        <f t="shared" si="3"/>
        <v>Tyler Higbee </v>
      </c>
      <c r="H147" s="3" t="str">
        <f t="shared" si="4"/>
        <v> </v>
      </c>
    </row>
    <row r="148" ht="15.75" customHeight="1">
      <c r="A148" s="3"/>
      <c r="B148" s="3" t="s">
        <v>3618</v>
      </c>
      <c r="C148" s="3" t="s">
        <v>3532</v>
      </c>
      <c r="D148" s="73">
        <v>7250000.0</v>
      </c>
      <c r="E148" s="3" t="str">
        <f t="shared" si="1"/>
        <v>Brian Winters</v>
      </c>
      <c r="F148" s="3" t="str">
        <f t="shared" si="2"/>
        <v>Brian Winters</v>
      </c>
      <c r="G148" s="3" t="str">
        <f t="shared" si="3"/>
        <v>Brian Winters </v>
      </c>
      <c r="H148" s="3" t="str">
        <f t="shared" si="4"/>
        <v> </v>
      </c>
    </row>
    <row r="149" ht="15.75" customHeight="1">
      <c r="A149" s="3">
        <v>148.0</v>
      </c>
      <c r="B149" s="3" t="s">
        <v>1903</v>
      </c>
      <c r="C149" s="3" t="s">
        <v>61</v>
      </c>
      <c r="D149" s="73">
        <v>7100000.0</v>
      </c>
      <c r="E149" s="3" t="str">
        <f t="shared" si="1"/>
        <v>Jack Doyle</v>
      </c>
      <c r="F149" s="3" t="str">
        <f t="shared" si="2"/>
        <v>Jack Doyle</v>
      </c>
      <c r="G149" s="3" t="str">
        <f t="shared" si="3"/>
        <v>Jack Doyle </v>
      </c>
      <c r="H149" s="3" t="str">
        <f t="shared" si="4"/>
        <v> </v>
      </c>
    </row>
    <row r="150" ht="15.75" customHeight="1">
      <c r="A150" s="3">
        <v>149.0</v>
      </c>
      <c r="B150" s="3" t="s">
        <v>3619</v>
      </c>
      <c r="C150" s="3" t="s">
        <v>61</v>
      </c>
      <c r="D150" s="73">
        <v>7000000.0</v>
      </c>
      <c r="E150" s="3" t="str">
        <f t="shared" si="1"/>
        <v>Greg Olsen</v>
      </c>
      <c r="F150" s="3" t="str">
        <f t="shared" si="2"/>
        <v>Greg Olsen</v>
      </c>
      <c r="G150" s="3" t="str">
        <f t="shared" si="3"/>
        <v>Greg Olsen </v>
      </c>
      <c r="H150" s="3" t="str">
        <f t="shared" si="4"/>
        <v> </v>
      </c>
    </row>
    <row r="151" ht="15.75" customHeight="1">
      <c r="A151" s="3"/>
      <c r="B151" s="3" t="s">
        <v>3620</v>
      </c>
      <c r="C151" s="3" t="s">
        <v>3532</v>
      </c>
      <c r="D151" s="73">
        <v>7000000.0</v>
      </c>
      <c r="E151" s="3" t="str">
        <f t="shared" si="1"/>
        <v>Billy Turner</v>
      </c>
      <c r="F151" s="3" t="str">
        <f t="shared" si="2"/>
        <v>Billy Turner</v>
      </c>
      <c r="G151" s="3" t="str">
        <f t="shared" si="3"/>
        <v>Billy Turner</v>
      </c>
      <c r="H151" s="3" t="str">
        <f t="shared" si="4"/>
        <v>r</v>
      </c>
    </row>
    <row r="152" ht="15.75" customHeight="1">
      <c r="A152" s="3"/>
      <c r="B152" s="3" t="s">
        <v>3621</v>
      </c>
      <c r="C152" s="3" t="s">
        <v>3532</v>
      </c>
      <c r="D152" s="73">
        <v>7000000.0</v>
      </c>
      <c r="E152" s="3" t="str">
        <f t="shared" si="1"/>
        <v>Zach Fulton</v>
      </c>
      <c r="F152" s="3" t="str">
        <f t="shared" si="2"/>
        <v>Zach Fulton</v>
      </c>
      <c r="G152" s="3" t="str">
        <f t="shared" si="3"/>
        <v>Zach Fulton </v>
      </c>
      <c r="H152" s="3" t="str">
        <f t="shared" si="4"/>
        <v> </v>
      </c>
    </row>
    <row r="153" ht="15.75" customHeight="1">
      <c r="A153" s="3">
        <v>152.0</v>
      </c>
      <c r="B153" s="3" t="s">
        <v>1830</v>
      </c>
      <c r="C153" s="3" t="s">
        <v>34</v>
      </c>
      <c r="D153" s="73">
        <v>6800000.0</v>
      </c>
      <c r="E153" s="3" t="str">
        <f t="shared" si="1"/>
        <v>Robert Woods</v>
      </c>
      <c r="F153" s="3" t="str">
        <f t="shared" si="2"/>
        <v>Robert Woods</v>
      </c>
      <c r="G153" s="3" t="str">
        <f t="shared" si="3"/>
        <v>Robert Woods </v>
      </c>
      <c r="H153" s="3" t="str">
        <f t="shared" si="4"/>
        <v> </v>
      </c>
    </row>
    <row r="154" ht="15.75" customHeight="1">
      <c r="A154" s="3"/>
      <c r="B154" s="3" t="s">
        <v>3622</v>
      </c>
      <c r="C154" s="3" t="s">
        <v>3557</v>
      </c>
      <c r="D154" s="73">
        <v>6800000.0</v>
      </c>
      <c r="E154" s="3" t="str">
        <f t="shared" si="1"/>
        <v>Trey Hopkins</v>
      </c>
      <c r="F154" s="3" t="str">
        <f t="shared" si="2"/>
        <v>Trey Hopkins</v>
      </c>
      <c r="G154" s="3" t="str">
        <f t="shared" si="3"/>
        <v>Trey Hopkins </v>
      </c>
      <c r="H154" s="3" t="str">
        <f t="shared" si="4"/>
        <v> </v>
      </c>
    </row>
    <row r="155" ht="15.75" customHeight="1">
      <c r="A155" s="3"/>
      <c r="B155" s="3" t="s">
        <v>2010</v>
      </c>
      <c r="C155" s="3" t="s">
        <v>61</v>
      </c>
      <c r="D155" s="73">
        <v>6800000.0</v>
      </c>
      <c r="E155" s="3" t="str">
        <f t="shared" si="1"/>
        <v>Cameron Brate</v>
      </c>
      <c r="F155" s="3" t="str">
        <f t="shared" si="2"/>
        <v>Cameron Brate</v>
      </c>
      <c r="G155" s="3" t="str">
        <f t="shared" si="3"/>
        <v>Cameron Brate</v>
      </c>
      <c r="H155" s="3" t="str">
        <f t="shared" si="4"/>
        <v>e</v>
      </c>
    </row>
    <row r="156" ht="15.75" customHeight="1">
      <c r="A156" s="3">
        <v>155.0</v>
      </c>
      <c r="B156" s="30" t="s">
        <v>1682</v>
      </c>
      <c r="C156" s="3" t="s">
        <v>17</v>
      </c>
      <c r="D156" s="73">
        <v>6787711.0</v>
      </c>
      <c r="E156" s="3" t="str">
        <f t="shared" si="1"/>
        <v>Leo1000rd Fournette</v>
      </c>
      <c r="F156" s="3" t="str">
        <f t="shared" si="2"/>
        <v>Leo1000rd Fournette</v>
      </c>
      <c r="G156" s="3" t="str">
        <f t="shared" si="3"/>
        <v>Leo1000rd Fournette </v>
      </c>
      <c r="H156" s="3" t="str">
        <f t="shared" si="4"/>
        <v> </v>
      </c>
    </row>
    <row r="157" ht="15.75" customHeight="1">
      <c r="A157" s="3">
        <v>156.0</v>
      </c>
      <c r="B157" s="3" t="s">
        <v>3623</v>
      </c>
      <c r="C157" s="3" t="s">
        <v>3557</v>
      </c>
      <c r="D157" s="73">
        <v>6750000.0</v>
      </c>
      <c r="E157" s="3" t="str">
        <f t="shared" si="1"/>
        <v>Ben Jones</v>
      </c>
      <c r="F157" s="3" t="str">
        <f t="shared" si="2"/>
        <v>Ben Jones</v>
      </c>
      <c r="G157" s="3" t="str">
        <f t="shared" si="3"/>
        <v>Ben Jones </v>
      </c>
      <c r="H157" s="3" t="str">
        <f t="shared" si="4"/>
        <v> </v>
      </c>
    </row>
    <row r="158" ht="15.75" customHeight="1">
      <c r="A158" s="3">
        <v>157.0</v>
      </c>
      <c r="B158" s="3" t="s">
        <v>3624</v>
      </c>
      <c r="C158" s="3" t="s">
        <v>75</v>
      </c>
      <c r="D158" s="73">
        <v>6644689.0</v>
      </c>
      <c r="E158" s="3" t="str">
        <f t="shared" si="1"/>
        <v>Justin Herbert</v>
      </c>
      <c r="F158" s="3" t="str">
        <f t="shared" si="2"/>
        <v>Justin Herbert</v>
      </c>
      <c r="G158" s="3" t="str">
        <f t="shared" si="3"/>
        <v>Justin Herbert </v>
      </c>
      <c r="H158" s="3" t="str">
        <f t="shared" si="4"/>
        <v> </v>
      </c>
    </row>
    <row r="159" ht="15.75" customHeight="1">
      <c r="A159" s="3">
        <v>158.0</v>
      </c>
      <c r="B159" s="30" t="s">
        <v>2136</v>
      </c>
      <c r="C159" s="3" t="s">
        <v>61</v>
      </c>
      <c r="D159" s="73">
        <v>6550000.0</v>
      </c>
      <c r="E159" s="3" t="str">
        <f t="shared" si="1"/>
        <v>Vance McDo1000ld</v>
      </c>
      <c r="F159" s="3" t="str">
        <f t="shared" si="2"/>
        <v>Vance McDo1000ld</v>
      </c>
      <c r="G159" s="3" t="str">
        <f t="shared" si="3"/>
        <v>Vance McDo1000ld </v>
      </c>
      <c r="H159" s="3" t="str">
        <f t="shared" si="4"/>
        <v> </v>
      </c>
    </row>
    <row r="160" ht="15.75" customHeight="1">
      <c r="A160" s="3">
        <v>159.0</v>
      </c>
      <c r="B160" s="3" t="s">
        <v>3625</v>
      </c>
      <c r="C160" s="3" t="s">
        <v>34</v>
      </c>
      <c r="D160" s="73">
        <v>6500000.0</v>
      </c>
      <c r="E160" s="3" t="str">
        <f t="shared" si="1"/>
        <v>Mohamed Sanu</v>
      </c>
      <c r="F160" s="3" t="str">
        <f t="shared" si="2"/>
        <v>Mohamed Sanu Sr.</v>
      </c>
      <c r="G160" s="3" t="str">
        <f t="shared" si="3"/>
        <v>Mohamed Sanu</v>
      </c>
      <c r="H160" s="3" t="str">
        <f t="shared" si="4"/>
        <v>u</v>
      </c>
    </row>
    <row r="161" ht="15.75" customHeight="1">
      <c r="A161" s="3"/>
      <c r="B161" s="3" t="s">
        <v>3626</v>
      </c>
      <c r="C161" s="3" t="s">
        <v>34</v>
      </c>
      <c r="D161" s="73">
        <v>6500000.0</v>
      </c>
      <c r="E161" s="3" t="str">
        <f t="shared" si="1"/>
        <v>Breshad Perriman</v>
      </c>
      <c r="F161" s="3" t="str">
        <f t="shared" si="2"/>
        <v>Breshad Perriman</v>
      </c>
      <c r="G161" s="3" t="str">
        <f t="shared" si="3"/>
        <v>Breshad Perriman </v>
      </c>
      <c r="H161" s="3" t="str">
        <f t="shared" si="4"/>
        <v> </v>
      </c>
    </row>
    <row r="162" ht="15.75" customHeight="1">
      <c r="A162" s="3">
        <v>161.0</v>
      </c>
      <c r="B162" s="3" t="s">
        <v>3627</v>
      </c>
      <c r="C162" s="3" t="s">
        <v>3522</v>
      </c>
      <c r="D162" s="73">
        <v>6482000.0</v>
      </c>
      <c r="E162" s="3" t="str">
        <f t="shared" si="1"/>
        <v>Marcus Cannon</v>
      </c>
      <c r="F162" s="3" t="str">
        <f t="shared" si="2"/>
        <v>Marcus Cannon</v>
      </c>
      <c r="G162" s="3" t="str">
        <f t="shared" si="3"/>
        <v>Marcus Cannon</v>
      </c>
      <c r="H162" s="3" t="str">
        <f t="shared" si="4"/>
        <v>n</v>
      </c>
    </row>
    <row r="163" ht="15.75" customHeight="1">
      <c r="A163" s="3">
        <v>162.0</v>
      </c>
      <c r="B163" s="3" t="s">
        <v>3628</v>
      </c>
      <c r="C163" s="3" t="s">
        <v>34</v>
      </c>
      <c r="D163" s="73">
        <v>6416667.0</v>
      </c>
      <c r="E163" s="3" t="str">
        <f t="shared" si="1"/>
        <v>Marquise Goodwin</v>
      </c>
      <c r="F163" s="3" t="str">
        <f t="shared" si="2"/>
        <v>Marquise Goodwin</v>
      </c>
      <c r="G163" s="3" t="str">
        <f t="shared" si="3"/>
        <v>Marquise Goodwin </v>
      </c>
      <c r="H163" s="3" t="str">
        <f t="shared" si="4"/>
        <v> </v>
      </c>
    </row>
    <row r="164" ht="15.75" customHeight="1">
      <c r="A164" s="3">
        <v>163.0</v>
      </c>
      <c r="B164" s="3" t="s">
        <v>3629</v>
      </c>
      <c r="C164" s="3" t="s">
        <v>75</v>
      </c>
      <c r="D164" s="73">
        <v>6416014.0</v>
      </c>
      <c r="E164" s="3" t="str">
        <f t="shared" si="1"/>
        <v>Daniel Jones</v>
      </c>
      <c r="F164" s="3" t="str">
        <f t="shared" si="2"/>
        <v>Daniel Jones</v>
      </c>
      <c r="G164" s="3" t="str">
        <f t="shared" si="3"/>
        <v>Daniel Jones </v>
      </c>
      <c r="H164" s="3" t="str">
        <f t="shared" si="4"/>
        <v> </v>
      </c>
    </row>
    <row r="165" ht="15.75" customHeight="1">
      <c r="A165" s="3">
        <v>164.0</v>
      </c>
      <c r="B165" s="3" t="s">
        <v>3630</v>
      </c>
      <c r="C165" s="3" t="s">
        <v>3532</v>
      </c>
      <c r="D165" s="73">
        <v>6350000.0</v>
      </c>
      <c r="E165" s="3" t="str">
        <f t="shared" si="1"/>
        <v>Richie Incognito</v>
      </c>
      <c r="F165" s="3" t="str">
        <f t="shared" si="2"/>
        <v>Richie Incognito</v>
      </c>
      <c r="G165" s="3" t="str">
        <f t="shared" si="3"/>
        <v>Richie Incognito </v>
      </c>
      <c r="H165" s="3" t="str">
        <f t="shared" si="4"/>
        <v> </v>
      </c>
    </row>
    <row r="166" ht="15.75" customHeight="1">
      <c r="A166" s="3">
        <v>165.0</v>
      </c>
      <c r="B166" s="3" t="s">
        <v>1790</v>
      </c>
      <c r="C166" s="3" t="s">
        <v>34</v>
      </c>
      <c r="D166" s="73">
        <v>6348672.0</v>
      </c>
      <c r="E166" s="3" t="str">
        <f t="shared" si="1"/>
        <v>Corey Davis</v>
      </c>
      <c r="F166" s="3" t="str">
        <f t="shared" si="2"/>
        <v>Corey Davis</v>
      </c>
      <c r="G166" s="3" t="str">
        <f t="shared" si="3"/>
        <v>Corey Davis </v>
      </c>
      <c r="H166" s="3" t="str">
        <f t="shared" si="4"/>
        <v> </v>
      </c>
    </row>
    <row r="167" ht="15.75" customHeight="1">
      <c r="A167" s="3">
        <v>166.0</v>
      </c>
      <c r="B167" s="3" t="s">
        <v>3631</v>
      </c>
      <c r="C167" s="3" t="s">
        <v>61</v>
      </c>
      <c r="D167" s="73">
        <v>6250000.0</v>
      </c>
      <c r="E167" s="3" t="str">
        <f t="shared" si="1"/>
        <v>Tyler Kroft</v>
      </c>
      <c r="F167" s="3" t="str">
        <f t="shared" si="2"/>
        <v>Tyler Kroft</v>
      </c>
      <c r="G167" s="3" t="str">
        <f t="shared" si="3"/>
        <v>Tyler Kroft </v>
      </c>
      <c r="H167" s="3" t="str">
        <f t="shared" si="4"/>
        <v> </v>
      </c>
    </row>
    <row r="168" ht="15.75" customHeight="1">
      <c r="A168" s="3"/>
      <c r="B168" s="3" t="s">
        <v>3632</v>
      </c>
      <c r="C168" s="3" t="s">
        <v>3532</v>
      </c>
      <c r="D168" s="73">
        <v>6250000.0</v>
      </c>
      <c r="E168" s="3" t="str">
        <f t="shared" si="1"/>
        <v>Jamon Brown</v>
      </c>
      <c r="F168" s="3" t="str">
        <f t="shared" si="2"/>
        <v>Jamon Brown</v>
      </c>
      <c r="G168" s="3" t="str">
        <f t="shared" si="3"/>
        <v>Jamon Brown </v>
      </c>
      <c r="H168" s="3" t="str">
        <f t="shared" si="4"/>
        <v> </v>
      </c>
    </row>
    <row r="169" ht="15.75" customHeight="1">
      <c r="A169" s="3">
        <v>168.0</v>
      </c>
      <c r="B169" s="3" t="s">
        <v>3633</v>
      </c>
      <c r="C169" s="3" t="s">
        <v>3532</v>
      </c>
      <c r="D169" s="73">
        <v>6200000.0</v>
      </c>
      <c r="E169" s="3" t="str">
        <f t="shared" si="1"/>
        <v>Alex Lewis</v>
      </c>
      <c r="F169" s="3" t="str">
        <f t="shared" si="2"/>
        <v>Alex Lewis</v>
      </c>
      <c r="G169" s="3" t="str">
        <f t="shared" si="3"/>
        <v>Alex Lewis </v>
      </c>
      <c r="H169" s="3" t="str">
        <f t="shared" si="4"/>
        <v> </v>
      </c>
    </row>
    <row r="170" ht="15.75" customHeight="1">
      <c r="A170" s="3">
        <v>169.0</v>
      </c>
      <c r="B170" s="3" t="s">
        <v>2121</v>
      </c>
      <c r="C170" s="3" t="s">
        <v>17</v>
      </c>
      <c r="D170" s="73">
        <v>6125000.0</v>
      </c>
      <c r="E170" s="3" t="str">
        <f t="shared" si="1"/>
        <v>Austin Ekeler</v>
      </c>
      <c r="F170" s="3" t="str">
        <f t="shared" si="2"/>
        <v>Austin Ekeler</v>
      </c>
      <c r="G170" s="3" t="str">
        <f t="shared" si="3"/>
        <v>Austin Ekeler </v>
      </c>
      <c r="H170" s="3" t="str">
        <f t="shared" si="4"/>
        <v> </v>
      </c>
    </row>
    <row r="171" ht="15.75" customHeight="1">
      <c r="A171" s="3">
        <v>170.0</v>
      </c>
      <c r="B171" s="3" t="s">
        <v>2951</v>
      </c>
      <c r="C171" s="3" t="s">
        <v>61</v>
      </c>
      <c r="D171" s="73">
        <v>6100000.0</v>
      </c>
      <c r="E171" s="3" t="str">
        <f t="shared" si="1"/>
        <v>C.J. Uzomah</v>
      </c>
      <c r="F171" s="3" t="str">
        <f t="shared" si="2"/>
        <v>C.J. Uzomah</v>
      </c>
      <c r="G171" s="3" t="str">
        <f t="shared" si="3"/>
        <v>C.J. Uzomah </v>
      </c>
      <c r="H171" s="3" t="str">
        <f t="shared" si="4"/>
        <v> </v>
      </c>
    </row>
    <row r="172" ht="15.75" customHeight="1">
      <c r="A172" s="3">
        <v>171.0</v>
      </c>
      <c r="B172" s="3" t="s">
        <v>3634</v>
      </c>
      <c r="C172" s="3" t="s">
        <v>3518</v>
      </c>
      <c r="D172" s="73">
        <v>6000000.0</v>
      </c>
      <c r="E172" s="3" t="str">
        <f t="shared" si="1"/>
        <v>Jason Peters</v>
      </c>
      <c r="F172" s="3" t="str">
        <f t="shared" si="2"/>
        <v>Jason Peters</v>
      </c>
      <c r="G172" s="3" t="str">
        <f t="shared" si="3"/>
        <v>Jason Peters </v>
      </c>
      <c r="H172" s="3" t="str">
        <f t="shared" si="4"/>
        <v> </v>
      </c>
    </row>
    <row r="173" ht="15.75" customHeight="1">
      <c r="A173" s="3"/>
      <c r="B173" s="3" t="s">
        <v>3635</v>
      </c>
      <c r="C173" s="3" t="s">
        <v>3518</v>
      </c>
      <c r="D173" s="73">
        <v>6000000.0</v>
      </c>
      <c r="E173" s="3" t="str">
        <f t="shared" si="1"/>
        <v>Alejandro Villanueva</v>
      </c>
      <c r="F173" s="3" t="str">
        <f t="shared" si="2"/>
        <v>Alejandro Villanueva</v>
      </c>
      <c r="G173" s="3" t="str">
        <f t="shared" si="3"/>
        <v>Alejandro Villanueva </v>
      </c>
      <c r="H173" s="3" t="str">
        <f t="shared" si="4"/>
        <v> </v>
      </c>
    </row>
    <row r="174" ht="15.75" customHeight="1">
      <c r="A174" s="3"/>
      <c r="B174" s="3" t="s">
        <v>3636</v>
      </c>
      <c r="C174" s="3" t="s">
        <v>61</v>
      </c>
      <c r="D174" s="73">
        <v>6000000.0</v>
      </c>
      <c r="E174" s="3" t="str">
        <f t="shared" si="1"/>
        <v>Eric Ebron</v>
      </c>
      <c r="F174" s="3" t="str">
        <f t="shared" si="2"/>
        <v>Eric Ebron</v>
      </c>
      <c r="G174" s="3" t="str">
        <f t="shared" si="3"/>
        <v>Eric Ebron </v>
      </c>
      <c r="H174" s="3" t="str">
        <f t="shared" si="4"/>
        <v> </v>
      </c>
    </row>
    <row r="175" ht="15.75" customHeight="1">
      <c r="A175" s="3"/>
      <c r="B175" s="3" t="s">
        <v>2662</v>
      </c>
      <c r="C175" s="3" t="s">
        <v>61</v>
      </c>
      <c r="D175" s="73">
        <v>6000000.0</v>
      </c>
      <c r="E175" s="3" t="str">
        <f t="shared" si="1"/>
        <v>Nick Boyle</v>
      </c>
      <c r="F175" s="3" t="str">
        <f t="shared" si="2"/>
        <v>Nick Boyle</v>
      </c>
      <c r="G175" s="3" t="str">
        <f t="shared" si="3"/>
        <v>Nick Boyle </v>
      </c>
      <c r="H175" s="3" t="str">
        <f t="shared" si="4"/>
        <v> </v>
      </c>
    </row>
    <row r="176" ht="15.75" customHeight="1">
      <c r="A176" s="3"/>
      <c r="B176" s="3" t="s">
        <v>2360</v>
      </c>
      <c r="C176" s="3" t="s">
        <v>34</v>
      </c>
      <c r="D176" s="73">
        <v>6000000.0</v>
      </c>
      <c r="E176" s="3" t="str">
        <f t="shared" si="1"/>
        <v>Willie Snead</v>
      </c>
      <c r="F176" s="3" t="str">
        <f t="shared" si="2"/>
        <v>Willie Snead IV</v>
      </c>
      <c r="G176" s="3" t="str">
        <f t="shared" si="3"/>
        <v>Willie Snead </v>
      </c>
      <c r="H176" s="3" t="str">
        <f t="shared" si="4"/>
        <v> </v>
      </c>
    </row>
    <row r="177" ht="15.75" customHeight="1">
      <c r="A177" s="3"/>
      <c r="B177" s="3" t="s">
        <v>3637</v>
      </c>
      <c r="C177" s="3" t="s">
        <v>75</v>
      </c>
      <c r="D177" s="73">
        <v>6000000.0</v>
      </c>
      <c r="E177" s="3" t="str">
        <f t="shared" si="1"/>
        <v>Case Keenum</v>
      </c>
      <c r="F177" s="3" t="str">
        <f t="shared" si="2"/>
        <v>Case Keenum</v>
      </c>
      <c r="G177" s="3" t="str">
        <f t="shared" si="3"/>
        <v>Case Keenum </v>
      </c>
      <c r="H177" s="3" t="str">
        <f t="shared" si="4"/>
        <v> </v>
      </c>
    </row>
    <row r="178" ht="15.75" customHeight="1">
      <c r="A178" s="3">
        <v>177.0</v>
      </c>
      <c r="B178" s="3" t="s">
        <v>3638</v>
      </c>
      <c r="C178" s="3" t="s">
        <v>3532</v>
      </c>
      <c r="D178" s="73">
        <v>5972227.0</v>
      </c>
      <c r="E178" s="3" t="str">
        <f t="shared" si="1"/>
        <v>Quenton Nelson</v>
      </c>
      <c r="F178" s="3" t="str">
        <f t="shared" si="2"/>
        <v>Quenton Nelson</v>
      </c>
      <c r="G178" s="3" t="str">
        <f t="shared" si="3"/>
        <v>Quenton Nelson </v>
      </c>
      <c r="H178" s="3" t="str">
        <f t="shared" si="4"/>
        <v> </v>
      </c>
    </row>
    <row r="179" ht="15.75" customHeight="1">
      <c r="A179" s="3">
        <v>178.0</v>
      </c>
      <c r="B179" s="3" t="s">
        <v>3639</v>
      </c>
      <c r="C179" s="3" t="s">
        <v>3522</v>
      </c>
      <c r="D179" s="73">
        <v>5750000.0</v>
      </c>
      <c r="E179" s="3" t="str">
        <f t="shared" si="1"/>
        <v>Dennis Kelly</v>
      </c>
      <c r="F179" s="3" t="str">
        <f t="shared" si="2"/>
        <v>Dennis Kelly</v>
      </c>
      <c r="G179" s="3" t="str">
        <f t="shared" si="3"/>
        <v>Dennis Kelly </v>
      </c>
      <c r="H179" s="3" t="str">
        <f t="shared" si="4"/>
        <v> </v>
      </c>
    </row>
    <row r="180" ht="15.75" customHeight="1">
      <c r="A180" s="3"/>
      <c r="B180" s="3" t="s">
        <v>3640</v>
      </c>
      <c r="C180" s="3" t="s">
        <v>3557</v>
      </c>
      <c r="D180" s="73">
        <v>5750000.0</v>
      </c>
      <c r="E180" s="3" t="str">
        <f t="shared" si="1"/>
        <v>Nick Easton</v>
      </c>
      <c r="F180" s="3" t="str">
        <f t="shared" si="2"/>
        <v>Nick Easton</v>
      </c>
      <c r="G180" s="3" t="str">
        <f t="shared" si="3"/>
        <v>Nick Easton</v>
      </c>
      <c r="H180" s="3" t="str">
        <f t="shared" si="4"/>
        <v>n</v>
      </c>
    </row>
    <row r="181" ht="15.75" customHeight="1">
      <c r="A181" s="3">
        <v>180.0</v>
      </c>
      <c r="B181" s="3" t="s">
        <v>3641</v>
      </c>
      <c r="C181" s="3" t="s">
        <v>61</v>
      </c>
      <c r="D181" s="73">
        <v>5650000.0</v>
      </c>
      <c r="E181" s="3" t="str">
        <f t="shared" si="1"/>
        <v>Jesse James</v>
      </c>
      <c r="F181" s="3" t="str">
        <f t="shared" si="2"/>
        <v>Jesse James</v>
      </c>
      <c r="G181" s="3" t="str">
        <f t="shared" si="3"/>
        <v>Jesse James </v>
      </c>
      <c r="H181" s="3" t="str">
        <f t="shared" si="4"/>
        <v> </v>
      </c>
    </row>
    <row r="182" ht="15.75" customHeight="1">
      <c r="A182" s="3">
        <v>181.0</v>
      </c>
      <c r="B182" s="3" t="s">
        <v>3642</v>
      </c>
      <c r="C182" s="3" t="s">
        <v>3532</v>
      </c>
      <c r="D182" s="73">
        <v>5500000.0</v>
      </c>
      <c r="E182" s="3" t="str">
        <f t="shared" si="1"/>
        <v>Laken Tomlinson</v>
      </c>
      <c r="F182" s="3" t="str">
        <f t="shared" si="2"/>
        <v>Laken Tomlinson</v>
      </c>
      <c r="G182" s="3" t="str">
        <f t="shared" si="3"/>
        <v>Laken Tomlinson</v>
      </c>
      <c r="H182" s="3" t="str">
        <f t="shared" si="4"/>
        <v>n</v>
      </c>
    </row>
    <row r="183" ht="15.75" customHeight="1">
      <c r="A183" s="3"/>
      <c r="B183" s="3" t="s">
        <v>3643</v>
      </c>
      <c r="C183" s="3" t="s">
        <v>17</v>
      </c>
      <c r="D183" s="73">
        <v>5500000.0</v>
      </c>
      <c r="E183" s="3" t="str">
        <f t="shared" si="1"/>
        <v>Todd Gurley</v>
      </c>
      <c r="F183" s="3" t="str">
        <f t="shared" si="2"/>
        <v>Todd Gurley II</v>
      </c>
      <c r="G183" s="3" t="str">
        <f t="shared" si="3"/>
        <v>Todd Gurley </v>
      </c>
      <c r="H183" s="3" t="str">
        <f t="shared" si="4"/>
        <v> </v>
      </c>
    </row>
    <row r="184" ht="15.75" customHeight="1">
      <c r="A184" s="3"/>
      <c r="B184" s="3" t="s">
        <v>2492</v>
      </c>
      <c r="C184" s="3" t="s">
        <v>61</v>
      </c>
      <c r="D184" s="73">
        <v>5500000.0</v>
      </c>
      <c r="E184" s="3" t="str">
        <f t="shared" si="1"/>
        <v>Blake Jarwin</v>
      </c>
      <c r="F184" s="3" t="str">
        <f t="shared" si="2"/>
        <v>Blake Jarwin</v>
      </c>
      <c r="G184" s="3" t="str">
        <f t="shared" si="3"/>
        <v>Blake Jarwin </v>
      </c>
      <c r="H184" s="3" t="str">
        <f t="shared" si="4"/>
        <v> </v>
      </c>
    </row>
    <row r="185" ht="15.75" customHeight="1">
      <c r="A185" s="3"/>
      <c r="B185" s="3" t="s">
        <v>3644</v>
      </c>
      <c r="C185" s="3" t="s">
        <v>3522</v>
      </c>
      <c r="D185" s="73">
        <v>5500000.0</v>
      </c>
      <c r="E185" s="3" t="str">
        <f t="shared" si="1"/>
        <v>Ricky Wagner</v>
      </c>
      <c r="F185" s="3" t="str">
        <f t="shared" si="2"/>
        <v>Ricky Wagner</v>
      </c>
      <c r="G185" s="3" t="str">
        <f t="shared" si="3"/>
        <v>Ricky Wagner</v>
      </c>
      <c r="H185" s="3" t="str">
        <f t="shared" si="4"/>
        <v>r</v>
      </c>
    </row>
    <row r="186" ht="15.75" customHeight="1">
      <c r="A186" s="3"/>
      <c r="B186" s="3" t="s">
        <v>3645</v>
      </c>
      <c r="C186" s="3" t="s">
        <v>3532</v>
      </c>
      <c r="D186" s="73">
        <v>5500000.0</v>
      </c>
      <c r="E186" s="3" t="str">
        <f t="shared" si="1"/>
        <v>Lane Taylor</v>
      </c>
      <c r="F186" s="3" t="str">
        <f t="shared" si="2"/>
        <v>Lane Taylor</v>
      </c>
      <c r="G186" s="3" t="str">
        <f t="shared" si="3"/>
        <v>Lane Taylor</v>
      </c>
      <c r="H186" s="3" t="str">
        <f t="shared" si="4"/>
        <v>r</v>
      </c>
    </row>
    <row r="187" ht="15.75" customHeight="1">
      <c r="A187" s="3"/>
      <c r="B187" s="3" t="s">
        <v>3646</v>
      </c>
      <c r="C187" s="3" t="s">
        <v>75</v>
      </c>
      <c r="D187" s="73">
        <v>5500000.0</v>
      </c>
      <c r="E187" s="3" t="str">
        <f t="shared" si="1"/>
        <v>Ryan Fitzpatrick</v>
      </c>
      <c r="F187" s="3" t="str">
        <f t="shared" si="2"/>
        <v>Ryan Fitzpatrick</v>
      </c>
      <c r="G187" s="3" t="str">
        <f t="shared" si="3"/>
        <v>Ryan Fitzpatrick </v>
      </c>
      <c r="H187" s="3" t="str">
        <f t="shared" si="4"/>
        <v> </v>
      </c>
    </row>
    <row r="188" ht="15.75" customHeight="1">
      <c r="A188" s="3"/>
      <c r="B188" s="3" t="s">
        <v>3647</v>
      </c>
      <c r="C188" s="3" t="s">
        <v>75</v>
      </c>
      <c r="D188" s="73">
        <v>5500000.0</v>
      </c>
      <c r="E188" s="3" t="str">
        <f t="shared" si="1"/>
        <v>Tyrod Taylor</v>
      </c>
      <c r="F188" s="3" t="str">
        <f t="shared" si="2"/>
        <v>Tyrod Taylor</v>
      </c>
      <c r="G188" s="3" t="str">
        <f t="shared" si="3"/>
        <v>Tyrod Taylor </v>
      </c>
      <c r="H188" s="3" t="str">
        <f t="shared" si="4"/>
        <v> </v>
      </c>
    </row>
    <row r="189" ht="15.75" customHeight="1">
      <c r="A189" s="3">
        <v>188.0</v>
      </c>
      <c r="B189" s="3" t="s">
        <v>3648</v>
      </c>
      <c r="C189" s="3" t="s">
        <v>3532</v>
      </c>
      <c r="D189" s="73">
        <v>5400000.0</v>
      </c>
      <c r="E189" s="3" t="str">
        <f t="shared" si="1"/>
        <v>Mark Glowinski</v>
      </c>
      <c r="F189" s="3" t="str">
        <f t="shared" si="2"/>
        <v>Mark Glowinski</v>
      </c>
      <c r="G189" s="3" t="str">
        <f t="shared" si="3"/>
        <v>Mark Glowinski </v>
      </c>
      <c r="H189" s="3" t="str">
        <f t="shared" si="4"/>
        <v> </v>
      </c>
    </row>
    <row r="190" ht="15.75" customHeight="1">
      <c r="A190" s="3">
        <v>189.0</v>
      </c>
      <c r="B190" s="3" t="s">
        <v>3649</v>
      </c>
      <c r="C190" s="3" t="s">
        <v>3522</v>
      </c>
      <c r="D190" s="73">
        <v>5383333.0</v>
      </c>
      <c r="E190" s="3" t="str">
        <f t="shared" si="1"/>
        <v>Bobby Hart</v>
      </c>
      <c r="F190" s="3" t="str">
        <f t="shared" si="2"/>
        <v>Bobby Hart</v>
      </c>
      <c r="G190" s="3" t="str">
        <f t="shared" si="3"/>
        <v>Bobby Hart </v>
      </c>
      <c r="H190" s="3" t="str">
        <f t="shared" si="4"/>
        <v> </v>
      </c>
    </row>
    <row r="191" ht="15.75" customHeight="1">
      <c r="A191" s="3">
        <v>190.0</v>
      </c>
      <c r="B191" s="3" t="s">
        <v>3650</v>
      </c>
      <c r="C191" s="3" t="s">
        <v>3532</v>
      </c>
      <c r="D191" s="73">
        <v>5306000.0</v>
      </c>
      <c r="E191" s="3" t="str">
        <f t="shared" si="1"/>
        <v>Isaac Seumalo</v>
      </c>
      <c r="F191" s="3" t="str">
        <f t="shared" si="2"/>
        <v>Isaac Seumalo</v>
      </c>
      <c r="G191" s="3" t="str">
        <f t="shared" si="3"/>
        <v>Isaac Seumalo </v>
      </c>
      <c r="H191" s="3" t="str">
        <f t="shared" si="4"/>
        <v> </v>
      </c>
    </row>
    <row r="192" ht="15.75" customHeight="1">
      <c r="A192" s="3">
        <v>191.0</v>
      </c>
      <c r="B192" s="3" t="s">
        <v>2311</v>
      </c>
      <c r="C192" s="3" t="s">
        <v>75</v>
      </c>
      <c r="D192" s="73">
        <v>5295760.0</v>
      </c>
      <c r="E192" s="3" t="str">
        <f t="shared" si="1"/>
        <v>Josh Allen</v>
      </c>
      <c r="F192" s="3" t="str">
        <f t="shared" si="2"/>
        <v>Josh Allen</v>
      </c>
      <c r="G192" s="3" t="str">
        <f t="shared" si="3"/>
        <v>Josh Allen </v>
      </c>
      <c r="H192" s="3" t="str">
        <f t="shared" si="4"/>
        <v> </v>
      </c>
    </row>
    <row r="193" ht="15.75" customHeight="1">
      <c r="A193" s="3">
        <v>192.0</v>
      </c>
      <c r="B193" s="3" t="s">
        <v>2568</v>
      </c>
      <c r="C193" s="3" t="s">
        <v>3651</v>
      </c>
      <c r="D193" s="73">
        <v>5250000.0</v>
      </c>
      <c r="E193" s="3" t="str">
        <f t="shared" si="1"/>
        <v>Kyle Juszczyk</v>
      </c>
      <c r="F193" s="3" t="str">
        <f t="shared" si="2"/>
        <v>Kyle Juszczyk</v>
      </c>
      <c r="G193" s="3" t="str">
        <f t="shared" si="3"/>
        <v>Kyle Juszczyk</v>
      </c>
      <c r="H193" s="3" t="str">
        <f t="shared" si="4"/>
        <v>k</v>
      </c>
    </row>
    <row r="194" ht="15.75" customHeight="1">
      <c r="A194" s="3"/>
      <c r="B194" s="3" t="s">
        <v>3652</v>
      </c>
      <c r="C194" s="3" t="s">
        <v>3532</v>
      </c>
      <c r="D194" s="73">
        <v>5250000.0</v>
      </c>
      <c r="E194" s="3" t="str">
        <f t="shared" si="1"/>
        <v>James Carpenter</v>
      </c>
      <c r="F194" s="3" t="str">
        <f t="shared" si="2"/>
        <v>James Carpenter</v>
      </c>
      <c r="G194" s="3" t="str">
        <f t="shared" si="3"/>
        <v>James Carpenter </v>
      </c>
      <c r="H194" s="3" t="str">
        <f t="shared" si="4"/>
        <v> </v>
      </c>
    </row>
    <row r="195" ht="15.75" customHeight="1">
      <c r="A195" s="3">
        <v>194.0</v>
      </c>
      <c r="B195" s="3" t="s">
        <v>3653</v>
      </c>
      <c r="C195" s="3" t="s">
        <v>17</v>
      </c>
      <c r="D195" s="73">
        <v>5203333.0</v>
      </c>
      <c r="E195" s="3" t="str">
        <f t="shared" si="1"/>
        <v>Duke Johnson</v>
      </c>
      <c r="F195" s="3" t="str">
        <f t="shared" si="2"/>
        <v>Duke Johnson</v>
      </c>
      <c r="G195" s="3" t="str">
        <f t="shared" si="3"/>
        <v>Duke Johnson </v>
      </c>
      <c r="H195" s="3" t="str">
        <f t="shared" si="4"/>
        <v> </v>
      </c>
    </row>
    <row r="196" ht="15.75" customHeight="1">
      <c r="A196" s="3">
        <v>195.0</v>
      </c>
      <c r="B196" s="3" t="s">
        <v>3654</v>
      </c>
      <c r="C196" s="3" t="s">
        <v>3518</v>
      </c>
      <c r="D196" s="73">
        <v>5121083.0</v>
      </c>
      <c r="E196" s="3" t="str">
        <f t="shared" si="1"/>
        <v>Ronnie Stanley</v>
      </c>
      <c r="F196" s="3" t="str">
        <f t="shared" si="2"/>
        <v>Ronnie Stanley</v>
      </c>
      <c r="G196" s="3" t="str">
        <f t="shared" si="3"/>
        <v>Ronnie Stanley </v>
      </c>
      <c r="H196" s="3" t="str">
        <f t="shared" si="4"/>
        <v> </v>
      </c>
    </row>
    <row r="197" ht="15.75" customHeight="1">
      <c r="A197" s="3">
        <v>196.0</v>
      </c>
      <c r="B197" s="3" t="s">
        <v>3655</v>
      </c>
      <c r="C197" s="3" t="s">
        <v>3532</v>
      </c>
      <c r="D197" s="73">
        <v>5018333.0</v>
      </c>
      <c r="E197" s="3" t="str">
        <f t="shared" si="1"/>
        <v>A.J. Cann</v>
      </c>
      <c r="F197" s="3" t="str">
        <f t="shared" si="2"/>
        <v>A.J. Cann</v>
      </c>
      <c r="G197" s="3" t="str">
        <f t="shared" si="3"/>
        <v>A.J. Cann </v>
      </c>
      <c r="H197" s="3" t="str">
        <f t="shared" si="4"/>
        <v> </v>
      </c>
    </row>
    <row r="198" ht="15.75" customHeight="1">
      <c r="A198" s="3">
        <v>197.0</v>
      </c>
      <c r="B198" s="3" t="s">
        <v>3656</v>
      </c>
      <c r="C198" s="3" t="s">
        <v>34</v>
      </c>
      <c r="D198" s="73">
        <v>5000000.0</v>
      </c>
      <c r="E198" s="3" t="str">
        <f t="shared" si="1"/>
        <v>Danny Amendola</v>
      </c>
      <c r="F198" s="3" t="str">
        <f t="shared" si="2"/>
        <v>Danny Amendola</v>
      </c>
      <c r="G198" s="3" t="str">
        <f t="shared" si="3"/>
        <v>Danny Amendola </v>
      </c>
      <c r="H198" s="3" t="str">
        <f t="shared" si="4"/>
        <v> </v>
      </c>
    </row>
    <row r="199" ht="15.75" customHeight="1">
      <c r="A199" s="3"/>
      <c r="B199" s="3" t="s">
        <v>3657</v>
      </c>
      <c r="C199" s="3" t="s">
        <v>3518</v>
      </c>
      <c r="D199" s="73">
        <v>5000000.0</v>
      </c>
      <c r="E199" s="3" t="str">
        <f t="shared" si="1"/>
        <v>Ty Nsekhe</v>
      </c>
      <c r="F199" s="3" t="str">
        <f t="shared" si="2"/>
        <v>Ty Nsekhe</v>
      </c>
      <c r="G199" s="3" t="str">
        <f t="shared" si="3"/>
        <v>Ty Nsekhe </v>
      </c>
      <c r="H199" s="3" t="str">
        <f t="shared" si="4"/>
        <v> </v>
      </c>
    </row>
    <row r="200" ht="15.75" customHeight="1">
      <c r="A200" s="3"/>
      <c r="B200" s="3" t="s">
        <v>3658</v>
      </c>
      <c r="C200" s="3" t="s">
        <v>3532</v>
      </c>
      <c r="D200" s="73">
        <v>5000000.0</v>
      </c>
      <c r="E200" s="3" t="str">
        <f t="shared" si="1"/>
        <v>Quinton Spain</v>
      </c>
      <c r="F200" s="3" t="str">
        <f t="shared" si="2"/>
        <v>Quinton Spain</v>
      </c>
      <c r="G200" s="3" t="str">
        <f t="shared" si="3"/>
        <v>Quinton Spain </v>
      </c>
      <c r="H200" s="3" t="str">
        <f t="shared" si="4"/>
        <v> </v>
      </c>
    </row>
    <row r="201" ht="15.75" customHeight="1">
      <c r="A201" s="3"/>
      <c r="B201" s="3" t="s">
        <v>3659</v>
      </c>
      <c r="C201" s="3" t="s">
        <v>17</v>
      </c>
      <c r="D201" s="73">
        <v>5000000.0</v>
      </c>
      <c r="E201" s="3" t="str">
        <f t="shared" si="1"/>
        <v>Mark Ingram</v>
      </c>
      <c r="F201" s="3" t="str">
        <f t="shared" si="2"/>
        <v>Mark Ingram II</v>
      </c>
      <c r="G201" s="3" t="str">
        <f t="shared" si="3"/>
        <v>Mark Ingram </v>
      </c>
      <c r="H201" s="3" t="str">
        <f t="shared" si="4"/>
        <v> </v>
      </c>
    </row>
    <row r="202" ht="15.75" customHeight="1">
      <c r="A202" s="3"/>
      <c r="B202" s="3" t="s">
        <v>3660</v>
      </c>
      <c r="C202" s="3" t="s">
        <v>3522</v>
      </c>
      <c r="D202" s="73">
        <v>5000000.0</v>
      </c>
      <c r="E202" s="3" t="str">
        <f t="shared" si="1"/>
        <v>Jesse Davis</v>
      </c>
      <c r="F202" s="3" t="str">
        <f t="shared" si="2"/>
        <v>Jesse Davis</v>
      </c>
      <c r="G202" s="3" t="str">
        <f t="shared" si="3"/>
        <v>Jesse Davis </v>
      </c>
      <c r="H202" s="3" t="str">
        <f t="shared" si="4"/>
        <v> </v>
      </c>
    </row>
    <row r="203" ht="15.75" customHeight="1">
      <c r="A203" s="3"/>
      <c r="B203" s="3" t="s">
        <v>3661</v>
      </c>
      <c r="C203" s="3" t="s">
        <v>34</v>
      </c>
      <c r="D203" s="73">
        <v>5000000.0</v>
      </c>
      <c r="E203" s="3" t="str">
        <f t="shared" si="1"/>
        <v>Cordarrelle Patterson</v>
      </c>
      <c r="F203" s="3" t="str">
        <f t="shared" si="2"/>
        <v>Cordarrelle Patterson</v>
      </c>
      <c r="G203" s="3" t="str">
        <f t="shared" si="3"/>
        <v>Cordarrelle Patterson </v>
      </c>
      <c r="H203" s="3" t="str">
        <f t="shared" si="4"/>
        <v> </v>
      </c>
    </row>
    <row r="204" ht="15.75" customHeight="1">
      <c r="A204" s="3">
        <v>203.0</v>
      </c>
      <c r="B204" s="3" t="s">
        <v>3662</v>
      </c>
      <c r="C204" s="3" t="s">
        <v>61</v>
      </c>
      <c r="D204" s="73">
        <v>4955306.0</v>
      </c>
      <c r="E204" s="3" t="str">
        <f t="shared" si="1"/>
        <v>T.J. Hockenson</v>
      </c>
      <c r="F204" s="3" t="str">
        <f t="shared" si="2"/>
        <v>T.J. Hockenson</v>
      </c>
      <c r="G204" s="3" t="str">
        <f t="shared" si="3"/>
        <v>T.J. Hockenson </v>
      </c>
      <c r="H204" s="3" t="str">
        <f t="shared" si="4"/>
        <v> </v>
      </c>
    </row>
    <row r="205" ht="15.75" customHeight="1">
      <c r="A205" s="3">
        <v>204.0</v>
      </c>
      <c r="B205" s="3" t="s">
        <v>1956</v>
      </c>
      <c r="C205" s="3" t="s">
        <v>34</v>
      </c>
      <c r="D205" s="73">
        <v>4937482.0</v>
      </c>
      <c r="E205" s="3" t="str">
        <f t="shared" si="1"/>
        <v>Mike Williams</v>
      </c>
      <c r="F205" s="3" t="str">
        <f t="shared" si="2"/>
        <v>Mike Williams</v>
      </c>
      <c r="G205" s="3" t="str">
        <f t="shared" si="3"/>
        <v>Mike Williams </v>
      </c>
      <c r="H205" s="3" t="str">
        <f t="shared" si="4"/>
        <v> </v>
      </c>
    </row>
    <row r="206" ht="15.75" customHeight="1">
      <c r="A206" s="3">
        <v>205.0</v>
      </c>
      <c r="B206" s="3" t="s">
        <v>3663</v>
      </c>
      <c r="C206" s="3" t="s">
        <v>3518</v>
      </c>
      <c r="D206" s="73">
        <v>4925729.0</v>
      </c>
      <c r="E206" s="3" t="str">
        <f t="shared" si="1"/>
        <v>Jedrick Wills</v>
      </c>
      <c r="F206" s="3" t="str">
        <f t="shared" si="2"/>
        <v>Jedrick Wills</v>
      </c>
      <c r="G206" s="3" t="str">
        <f t="shared" si="3"/>
        <v>Jedrick Wills </v>
      </c>
      <c r="H206" s="3" t="str">
        <f t="shared" si="4"/>
        <v> </v>
      </c>
    </row>
    <row r="207" ht="15.75" customHeight="1">
      <c r="A207" s="3">
        <v>206.0</v>
      </c>
      <c r="B207" s="3" t="s">
        <v>2538</v>
      </c>
      <c r="C207" s="3" t="s">
        <v>34</v>
      </c>
      <c r="D207" s="73">
        <v>4925000.0</v>
      </c>
      <c r="E207" s="3" t="str">
        <f t="shared" si="1"/>
        <v>Jakeem Grant</v>
      </c>
      <c r="F207" s="3" t="str">
        <f t="shared" si="2"/>
        <v>Jakeem Grant</v>
      </c>
      <c r="G207" s="3" t="str">
        <f t="shared" si="3"/>
        <v>Jakeem Grant </v>
      </c>
      <c r="H207" s="3" t="str">
        <f t="shared" si="4"/>
        <v> </v>
      </c>
    </row>
    <row r="208" ht="15.75" customHeight="1">
      <c r="A208" s="3">
        <v>207.0</v>
      </c>
      <c r="B208" s="3" t="s">
        <v>3664</v>
      </c>
      <c r="C208" s="3" t="s">
        <v>17</v>
      </c>
      <c r="D208" s="73">
        <v>4875000.0</v>
      </c>
      <c r="E208" s="3" t="str">
        <f t="shared" si="1"/>
        <v>Jordan Howard</v>
      </c>
      <c r="F208" s="3" t="str">
        <f t="shared" si="2"/>
        <v>Jordan Howard</v>
      </c>
      <c r="G208" s="3" t="str">
        <f t="shared" si="3"/>
        <v>Jordan Howard </v>
      </c>
      <c r="H208" s="3" t="str">
        <f t="shared" si="4"/>
        <v> </v>
      </c>
    </row>
    <row r="209" ht="15.75" customHeight="1">
      <c r="A209" s="3">
        <v>208.0</v>
      </c>
      <c r="B209" s="30" t="s">
        <v>1942</v>
      </c>
      <c r="C209" s="3" t="s">
        <v>17</v>
      </c>
      <c r="D209" s="73">
        <v>4850000.0</v>
      </c>
      <c r="E209" s="3" t="str">
        <f t="shared" si="1"/>
        <v>Giovani Ber1000rd</v>
      </c>
      <c r="F209" s="3" t="str">
        <f t="shared" si="2"/>
        <v>Giovani Ber1000rd</v>
      </c>
      <c r="G209" s="3" t="str">
        <f t="shared" si="3"/>
        <v>Giovani Ber1000rd </v>
      </c>
      <c r="H209" s="3" t="str">
        <f t="shared" si="4"/>
        <v> </v>
      </c>
    </row>
    <row r="210" ht="15.75" customHeight="1">
      <c r="A210" s="3">
        <v>209.0</v>
      </c>
      <c r="B210" s="3" t="s">
        <v>3665</v>
      </c>
      <c r="C210" s="3" t="s">
        <v>61</v>
      </c>
      <c r="D210" s="73">
        <v>4750000.0</v>
      </c>
      <c r="E210" s="3" t="str">
        <f t="shared" si="1"/>
        <v>Tyler Eifert</v>
      </c>
      <c r="F210" s="3" t="str">
        <f t="shared" si="2"/>
        <v>Tyler Eifert</v>
      </c>
      <c r="G210" s="3" t="str">
        <f t="shared" si="3"/>
        <v>Tyler Eifert </v>
      </c>
      <c r="H210" s="3" t="str">
        <f t="shared" si="4"/>
        <v> </v>
      </c>
    </row>
    <row r="211" ht="15.75" customHeight="1">
      <c r="A211" s="3">
        <v>210.0</v>
      </c>
      <c r="B211" s="3" t="s">
        <v>3666</v>
      </c>
      <c r="C211" s="3" t="s">
        <v>3518</v>
      </c>
      <c r="D211" s="73">
        <v>4611512.0</v>
      </c>
      <c r="E211" s="3" t="str">
        <f t="shared" si="1"/>
        <v>Mekhi Becton</v>
      </c>
      <c r="F211" s="3" t="str">
        <f t="shared" si="2"/>
        <v>Mekhi Becton</v>
      </c>
      <c r="G211" s="3" t="str">
        <f t="shared" si="3"/>
        <v>Mekhi Becton </v>
      </c>
      <c r="H211" s="3" t="str">
        <f t="shared" si="4"/>
        <v> </v>
      </c>
    </row>
    <row r="212" ht="15.75" customHeight="1">
      <c r="A212" s="3">
        <v>211.0</v>
      </c>
      <c r="B212" s="3" t="s">
        <v>3667</v>
      </c>
      <c r="C212" s="3" t="s">
        <v>3522</v>
      </c>
      <c r="D212" s="73">
        <v>4585430.0</v>
      </c>
      <c r="E212" s="3" t="str">
        <f t="shared" si="1"/>
        <v>Mike McGlinchey</v>
      </c>
      <c r="F212" s="3" t="str">
        <f t="shared" si="2"/>
        <v>Mike McGlinchey</v>
      </c>
      <c r="G212" s="3" t="str">
        <f t="shared" si="3"/>
        <v>Mike McGlinchey</v>
      </c>
      <c r="H212" s="3" t="str">
        <f t="shared" si="4"/>
        <v>y</v>
      </c>
    </row>
    <row r="213" ht="15.75" customHeight="1">
      <c r="A213" s="3">
        <v>212.0</v>
      </c>
      <c r="B213" s="3" t="s">
        <v>3668</v>
      </c>
      <c r="C213" s="3" t="s">
        <v>3522</v>
      </c>
      <c r="D213" s="73">
        <v>4500000.0</v>
      </c>
      <c r="E213" s="3" t="str">
        <f t="shared" si="1"/>
        <v>Brandon Shell</v>
      </c>
      <c r="F213" s="3" t="str">
        <f t="shared" si="2"/>
        <v>Brandon Shell</v>
      </c>
      <c r="G213" s="3" t="str">
        <f t="shared" si="3"/>
        <v>Brandon Shell </v>
      </c>
      <c r="H213" s="3" t="str">
        <f t="shared" si="4"/>
        <v> </v>
      </c>
    </row>
    <row r="214" ht="15.75" customHeight="1">
      <c r="A214" s="3"/>
      <c r="B214" s="3" t="s">
        <v>3669</v>
      </c>
      <c r="C214" s="3" t="s">
        <v>3532</v>
      </c>
      <c r="D214" s="73">
        <v>4500000.0</v>
      </c>
      <c r="E214" s="3" t="str">
        <f t="shared" si="1"/>
        <v>Wes Schweitzer</v>
      </c>
      <c r="F214" s="3" t="str">
        <f t="shared" si="2"/>
        <v>Wes Schweitzer</v>
      </c>
      <c r="G214" s="3" t="str">
        <f t="shared" si="3"/>
        <v>Wes Schweitzer </v>
      </c>
      <c r="H214" s="3" t="str">
        <f t="shared" si="4"/>
        <v> </v>
      </c>
    </row>
    <row r="215" ht="15.75" customHeight="1">
      <c r="A215" s="3"/>
      <c r="B215" s="3" t="s">
        <v>3670</v>
      </c>
      <c r="C215" s="3" t="s">
        <v>3532</v>
      </c>
      <c r="D215" s="73">
        <v>4500000.0</v>
      </c>
      <c r="E215" s="3" t="str">
        <f t="shared" si="1"/>
        <v>J.R. Sweezy</v>
      </c>
      <c r="F215" s="3" t="str">
        <f t="shared" si="2"/>
        <v>J.R. Sweezy</v>
      </c>
      <c r="G215" s="3" t="str">
        <f t="shared" si="3"/>
        <v>J.R. Sweezy </v>
      </c>
      <c r="H215" s="3" t="str">
        <f t="shared" si="4"/>
        <v> </v>
      </c>
    </row>
    <row r="216" ht="15.75" customHeight="1">
      <c r="A216" s="3">
        <v>215.0</v>
      </c>
      <c r="B216" s="30" t="s">
        <v>3671</v>
      </c>
      <c r="C216" s="3" t="s">
        <v>3518</v>
      </c>
      <c r="D216" s="73">
        <v>4407542.0</v>
      </c>
      <c r="E216" s="3" t="str">
        <f t="shared" si="1"/>
        <v>Jo1000h Williams</v>
      </c>
      <c r="F216" s="3" t="str">
        <f t="shared" si="2"/>
        <v>Jo1000h Williams</v>
      </c>
      <c r="G216" s="3" t="str">
        <f t="shared" si="3"/>
        <v>Jo1000h Williams </v>
      </c>
      <c r="H216" s="3" t="str">
        <f t="shared" si="4"/>
        <v> </v>
      </c>
    </row>
    <row r="217" ht="15.75" customHeight="1">
      <c r="A217" s="3">
        <v>216.0</v>
      </c>
      <c r="B217" s="3" t="s">
        <v>3672</v>
      </c>
      <c r="C217" s="3" t="s">
        <v>75</v>
      </c>
      <c r="D217" s="73">
        <v>4399439.0</v>
      </c>
      <c r="E217" s="3" t="str">
        <f t="shared" si="1"/>
        <v>Josh Rosen</v>
      </c>
      <c r="F217" s="3" t="str">
        <f t="shared" si="2"/>
        <v>Josh Rosen</v>
      </c>
      <c r="G217" s="3" t="str">
        <f t="shared" si="3"/>
        <v>Josh Rosen </v>
      </c>
      <c r="H217" s="3" t="str">
        <f t="shared" si="4"/>
        <v> </v>
      </c>
    </row>
    <row r="218" ht="15.75" customHeight="1">
      <c r="A218" s="3">
        <v>217.0</v>
      </c>
      <c r="B218" s="3" t="s">
        <v>3673</v>
      </c>
      <c r="C218" s="3" t="s">
        <v>75</v>
      </c>
      <c r="D218" s="73">
        <v>4350000.0</v>
      </c>
      <c r="E218" s="3" t="str">
        <f t="shared" si="1"/>
        <v>Chase Daniel</v>
      </c>
      <c r="F218" s="3" t="str">
        <f t="shared" si="2"/>
        <v>Chase Daniel</v>
      </c>
      <c r="G218" s="3" t="str">
        <f t="shared" si="3"/>
        <v>Chase Daniel </v>
      </c>
      <c r="H218" s="3" t="str">
        <f t="shared" si="4"/>
        <v> </v>
      </c>
    </row>
    <row r="219" ht="15.75" customHeight="1">
      <c r="A219" s="3">
        <v>218.0</v>
      </c>
      <c r="B219" s="3" t="s">
        <v>2047</v>
      </c>
      <c r="C219" s="3" t="s">
        <v>34</v>
      </c>
      <c r="D219" s="73">
        <v>4278966.0</v>
      </c>
      <c r="E219" s="3" t="str">
        <f t="shared" si="1"/>
        <v>John Ross</v>
      </c>
      <c r="F219" s="3" t="str">
        <f t="shared" si="2"/>
        <v>John Ross III</v>
      </c>
      <c r="G219" s="3" t="str">
        <f t="shared" si="3"/>
        <v>John Ross </v>
      </c>
      <c r="H219" s="3" t="str">
        <f t="shared" si="4"/>
        <v> </v>
      </c>
    </row>
    <row r="220" ht="15.75" customHeight="1">
      <c r="A220" s="3">
        <v>219.0</v>
      </c>
      <c r="B220" s="3" t="s">
        <v>3674</v>
      </c>
      <c r="C220" s="3" t="s">
        <v>17</v>
      </c>
      <c r="D220" s="73">
        <v>4250000.0</v>
      </c>
      <c r="E220" s="3" t="str">
        <f t="shared" si="1"/>
        <v>Tevin Coleman</v>
      </c>
      <c r="F220" s="3" t="str">
        <f t="shared" si="2"/>
        <v>Tevin Coleman</v>
      </c>
      <c r="G220" s="3" t="str">
        <f t="shared" si="3"/>
        <v>Tevin Coleman</v>
      </c>
      <c r="H220" s="3" t="str">
        <f t="shared" si="4"/>
        <v>n</v>
      </c>
    </row>
    <row r="221" ht="15.75" customHeight="1">
      <c r="A221" s="3">
        <v>220.0</v>
      </c>
      <c r="B221" s="3" t="s">
        <v>3675</v>
      </c>
      <c r="C221" s="3" t="s">
        <v>3532</v>
      </c>
      <c r="D221" s="73">
        <v>4200000.0</v>
      </c>
      <c r="E221" s="3" t="str">
        <f t="shared" si="1"/>
        <v>Spencer Long</v>
      </c>
      <c r="F221" s="3" t="str">
        <f t="shared" si="2"/>
        <v>Spencer Long</v>
      </c>
      <c r="G221" s="3" t="str">
        <f t="shared" si="3"/>
        <v>Spencer Long </v>
      </c>
      <c r="H221" s="3" t="str">
        <f t="shared" si="4"/>
        <v> </v>
      </c>
    </row>
    <row r="222" ht="15.75" customHeight="1">
      <c r="A222" s="3">
        <v>221.0</v>
      </c>
      <c r="B222" s="3" t="s">
        <v>3676</v>
      </c>
      <c r="C222" s="3" t="s">
        <v>34</v>
      </c>
      <c r="D222" s="73">
        <v>4167907.0</v>
      </c>
      <c r="E222" s="3" t="str">
        <f t="shared" si="1"/>
        <v>Henry Ruggs</v>
      </c>
      <c r="F222" s="3" t="str">
        <f t="shared" si="2"/>
        <v>Henry Ruggs III</v>
      </c>
      <c r="G222" s="3" t="str">
        <f t="shared" si="3"/>
        <v>Henry Ruggs </v>
      </c>
      <c r="H222" s="3" t="str">
        <f t="shared" si="4"/>
        <v> </v>
      </c>
    </row>
    <row r="223" ht="15.75" customHeight="1">
      <c r="A223" s="3">
        <v>222.0</v>
      </c>
      <c r="B223" s="3" t="s">
        <v>3677</v>
      </c>
      <c r="C223" s="3" t="s">
        <v>3557</v>
      </c>
      <c r="D223" s="73">
        <v>4000000.0</v>
      </c>
      <c r="E223" s="3" t="str">
        <f t="shared" si="1"/>
        <v>B.J. Finney</v>
      </c>
      <c r="F223" s="3" t="str">
        <f t="shared" si="2"/>
        <v>B.J. Finney</v>
      </c>
      <c r="G223" s="3" t="str">
        <f t="shared" si="3"/>
        <v>B.J. Finney </v>
      </c>
      <c r="H223" s="3" t="str">
        <f t="shared" si="4"/>
        <v> </v>
      </c>
    </row>
    <row r="224" ht="15.75" customHeight="1">
      <c r="A224" s="3"/>
      <c r="B224" s="3" t="s">
        <v>1944</v>
      </c>
      <c r="C224" s="3" t="s">
        <v>17</v>
      </c>
      <c r="D224" s="73">
        <v>4000000.0</v>
      </c>
      <c r="E224" s="3" t="str">
        <f t="shared" si="1"/>
        <v>James White</v>
      </c>
      <c r="F224" s="3" t="str">
        <f t="shared" si="2"/>
        <v>James White</v>
      </c>
      <c r="G224" s="3" t="str">
        <f t="shared" si="3"/>
        <v>James White</v>
      </c>
      <c r="H224" s="3" t="str">
        <f t="shared" si="4"/>
        <v>e</v>
      </c>
    </row>
    <row r="225" ht="15.75" customHeight="1">
      <c r="A225" s="3"/>
      <c r="B225" s="3" t="s">
        <v>3678</v>
      </c>
      <c r="C225" s="3" t="s">
        <v>3532</v>
      </c>
      <c r="D225" s="73">
        <v>4000000.0</v>
      </c>
      <c r="E225" s="3" t="str">
        <f t="shared" si="1"/>
        <v>John Miller</v>
      </c>
      <c r="F225" s="3" t="str">
        <f t="shared" si="2"/>
        <v>John Miller</v>
      </c>
      <c r="G225" s="3" t="str">
        <f t="shared" si="3"/>
        <v>John Miller </v>
      </c>
      <c r="H225" s="3" t="str">
        <f t="shared" si="4"/>
        <v> </v>
      </c>
    </row>
    <row r="226" ht="15.75" customHeight="1">
      <c r="A226" s="3"/>
      <c r="B226" s="3" t="s">
        <v>3679</v>
      </c>
      <c r="C226" s="3" t="s">
        <v>61</v>
      </c>
      <c r="D226" s="73">
        <v>4000000.0</v>
      </c>
      <c r="E226" s="3" t="str">
        <f t="shared" si="1"/>
        <v>Jason Witten</v>
      </c>
      <c r="F226" s="3" t="str">
        <f t="shared" si="2"/>
        <v>Jason Witten</v>
      </c>
      <c r="G226" s="3" t="str">
        <f t="shared" si="3"/>
        <v>Jason Witten </v>
      </c>
      <c r="H226" s="3" t="str">
        <f t="shared" si="4"/>
        <v> </v>
      </c>
    </row>
    <row r="227" ht="15.75" customHeight="1">
      <c r="A227" s="3"/>
      <c r="B227" s="3" t="s">
        <v>2624</v>
      </c>
      <c r="C227" s="3" t="s">
        <v>61</v>
      </c>
      <c r="D227" s="73">
        <v>4000000.0</v>
      </c>
      <c r="E227" s="3" t="str">
        <f t="shared" si="1"/>
        <v>Jeff Heuerman</v>
      </c>
      <c r="F227" s="3" t="str">
        <f t="shared" si="2"/>
        <v>Jeff Heuerman</v>
      </c>
      <c r="G227" s="3" t="str">
        <f t="shared" si="3"/>
        <v>Jeff Heuerman </v>
      </c>
      <c r="H227" s="3" t="str">
        <f t="shared" si="4"/>
        <v> </v>
      </c>
    </row>
    <row r="228" ht="15.75" customHeight="1">
      <c r="A228" s="3"/>
      <c r="B228" s="3" t="s">
        <v>3680</v>
      </c>
      <c r="C228" s="3" t="s">
        <v>75</v>
      </c>
      <c r="D228" s="73">
        <v>4000000.0</v>
      </c>
      <c r="E228" s="3" t="str">
        <f t="shared" si="1"/>
        <v>A.J. McCarron</v>
      </c>
      <c r="F228" s="3" t="str">
        <f t="shared" si="2"/>
        <v>A.J. McCarron</v>
      </c>
      <c r="G228" s="3" t="str">
        <f t="shared" si="3"/>
        <v>A.J. McCarron </v>
      </c>
      <c r="H228" s="3" t="str">
        <f t="shared" si="4"/>
        <v> </v>
      </c>
    </row>
    <row r="229" ht="15.75" customHeight="1">
      <c r="A229" s="3">
        <v>228.0</v>
      </c>
      <c r="B229" s="3" t="s">
        <v>3681</v>
      </c>
      <c r="C229" s="3" t="s">
        <v>3532</v>
      </c>
      <c r="D229" s="73">
        <v>3900000.0</v>
      </c>
      <c r="E229" s="3" t="str">
        <f t="shared" si="1"/>
        <v>Austin Blythe</v>
      </c>
      <c r="F229" s="3" t="str">
        <f t="shared" si="2"/>
        <v>Austin Blythe</v>
      </c>
      <c r="G229" s="3" t="str">
        <f t="shared" si="3"/>
        <v>Austin Blythe </v>
      </c>
      <c r="H229" s="3" t="str">
        <f t="shared" si="4"/>
        <v> </v>
      </c>
    </row>
    <row r="230" ht="15.75" customHeight="1">
      <c r="A230" s="3">
        <v>229.0</v>
      </c>
      <c r="B230" s="3" t="s">
        <v>3682</v>
      </c>
      <c r="C230" s="3" t="s">
        <v>34</v>
      </c>
      <c r="D230" s="73">
        <v>3798244.0</v>
      </c>
      <c r="E230" s="3" t="str">
        <f t="shared" si="1"/>
        <v>Jerry Jeudy</v>
      </c>
      <c r="F230" s="3" t="str">
        <f t="shared" si="2"/>
        <v>Jerry Jeudy</v>
      </c>
      <c r="G230" s="3" t="str">
        <f t="shared" si="3"/>
        <v>Jerry Jeudy </v>
      </c>
      <c r="H230" s="3" t="str">
        <f t="shared" si="4"/>
        <v> </v>
      </c>
    </row>
    <row r="231" ht="15.75" customHeight="1">
      <c r="A231" s="3">
        <v>230.0</v>
      </c>
      <c r="B231" s="3" t="s">
        <v>3683</v>
      </c>
      <c r="C231" s="3" t="s">
        <v>34</v>
      </c>
      <c r="D231" s="73">
        <v>3750000.0</v>
      </c>
      <c r="E231" s="3" t="str">
        <f t="shared" si="1"/>
        <v>Seth Roberts</v>
      </c>
      <c r="F231" s="3" t="str">
        <f t="shared" si="2"/>
        <v>Seth Roberts</v>
      </c>
      <c r="G231" s="3" t="str">
        <f t="shared" si="3"/>
        <v>Seth Roberts </v>
      </c>
      <c r="H231" s="3" t="str">
        <f t="shared" si="4"/>
        <v> </v>
      </c>
    </row>
    <row r="232" ht="15.75" customHeight="1">
      <c r="A232" s="3">
        <v>231.0</v>
      </c>
      <c r="B232" s="3" t="s">
        <v>3684</v>
      </c>
      <c r="C232" s="3" t="s">
        <v>3532</v>
      </c>
      <c r="D232" s="73">
        <v>3681822.0</v>
      </c>
      <c r="E232" s="3" t="str">
        <f t="shared" si="1"/>
        <v>Chris Lindstrom</v>
      </c>
      <c r="F232" s="3" t="str">
        <f t="shared" si="2"/>
        <v>Chris Lindstrom</v>
      </c>
      <c r="G232" s="3" t="str">
        <f t="shared" si="3"/>
        <v>Chris Lindstrom </v>
      </c>
      <c r="H232" s="3" t="str">
        <f t="shared" si="4"/>
        <v> </v>
      </c>
    </row>
    <row r="233" ht="15.75" customHeight="1">
      <c r="A233" s="3">
        <v>232.0</v>
      </c>
      <c r="B233" s="3" t="s">
        <v>3685</v>
      </c>
      <c r="C233" s="3" t="s">
        <v>3651</v>
      </c>
      <c r="D233" s="73">
        <v>3651084.0</v>
      </c>
      <c r="E233" s="3" t="str">
        <f t="shared" si="1"/>
        <v>Patrick Ricard</v>
      </c>
      <c r="F233" s="3" t="str">
        <f t="shared" si="2"/>
        <v>Patrick Ricard</v>
      </c>
      <c r="G233" s="3" t="str">
        <f t="shared" si="3"/>
        <v>Patrick Ricard </v>
      </c>
      <c r="H233" s="3" t="str">
        <f t="shared" si="4"/>
        <v> </v>
      </c>
    </row>
    <row r="234" ht="15.75" customHeight="1">
      <c r="A234" s="3">
        <v>233.0</v>
      </c>
      <c r="B234" s="3" t="s">
        <v>3686</v>
      </c>
      <c r="C234" s="3" t="s">
        <v>3532</v>
      </c>
      <c r="D234" s="73">
        <v>3625000.0</v>
      </c>
      <c r="E234" s="3" t="str">
        <f t="shared" si="1"/>
        <v>Jon Feliciano</v>
      </c>
      <c r="F234" s="3" t="str">
        <f t="shared" si="2"/>
        <v>Jon Feliciano</v>
      </c>
      <c r="G234" s="3" t="str">
        <f t="shared" si="3"/>
        <v>Jon Feliciano </v>
      </c>
      <c r="H234" s="3" t="str">
        <f t="shared" si="4"/>
        <v> </v>
      </c>
    </row>
    <row r="235" ht="15.75" customHeight="1">
      <c r="A235" s="3">
        <v>234.0</v>
      </c>
      <c r="B235" s="3" t="s">
        <v>3687</v>
      </c>
      <c r="C235" s="3" t="s">
        <v>75</v>
      </c>
      <c r="D235" s="73">
        <v>3604153.0</v>
      </c>
      <c r="E235" s="3" t="str">
        <f t="shared" si="1"/>
        <v>Dwayne Haskins</v>
      </c>
      <c r="F235" s="3" t="str">
        <f t="shared" si="2"/>
        <v>Dwayne Haskins Jr.</v>
      </c>
      <c r="G235" s="3" t="str">
        <f t="shared" si="3"/>
        <v>Dwayne Haskins </v>
      </c>
      <c r="H235" s="3" t="str">
        <f t="shared" si="4"/>
        <v> </v>
      </c>
    </row>
    <row r="236" ht="15.75" customHeight="1">
      <c r="A236" s="3">
        <v>235.0</v>
      </c>
      <c r="B236" s="3" t="s">
        <v>3688</v>
      </c>
      <c r="C236" s="3" t="s">
        <v>61</v>
      </c>
      <c r="D236" s="73">
        <v>3600000.0</v>
      </c>
      <c r="E236" s="3" t="str">
        <f t="shared" si="1"/>
        <v>Ryan Griffin</v>
      </c>
      <c r="F236" s="3" t="str">
        <f t="shared" si="2"/>
        <v>Ryan Griffin</v>
      </c>
      <c r="G236" s="3" t="str">
        <f t="shared" si="3"/>
        <v>Ryan Griffin </v>
      </c>
      <c r="H236" s="3" t="str">
        <f t="shared" si="4"/>
        <v> </v>
      </c>
    </row>
    <row r="237" ht="15.75" customHeight="1">
      <c r="A237" s="3"/>
      <c r="B237" s="3" t="s">
        <v>3689</v>
      </c>
      <c r="C237" s="3" t="s">
        <v>17</v>
      </c>
      <c r="D237" s="73">
        <v>3600000.0</v>
      </c>
      <c r="E237" s="3" t="str">
        <f t="shared" si="1"/>
        <v>Latavius Murray</v>
      </c>
      <c r="F237" s="3" t="str">
        <f t="shared" si="2"/>
        <v>Latavius Murray</v>
      </c>
      <c r="G237" s="3" t="str">
        <f t="shared" si="3"/>
        <v>Latavius Murray</v>
      </c>
      <c r="H237" s="3" t="str">
        <f t="shared" si="4"/>
        <v>y</v>
      </c>
    </row>
    <row r="238" ht="15.75" customHeight="1">
      <c r="A238" s="3">
        <v>237.0</v>
      </c>
      <c r="B238" s="3" t="s">
        <v>3690</v>
      </c>
      <c r="C238" s="3" t="s">
        <v>34</v>
      </c>
      <c r="D238" s="73">
        <v>3502503.0</v>
      </c>
      <c r="E238" s="3" t="str">
        <f t="shared" si="1"/>
        <v>CeeDee Lamb</v>
      </c>
      <c r="F238" s="3" t="str">
        <f t="shared" si="2"/>
        <v>CeeDee Lamb</v>
      </c>
      <c r="G238" s="3" t="str">
        <f t="shared" si="3"/>
        <v>CeeDee Lamb </v>
      </c>
      <c r="H238" s="3" t="str">
        <f t="shared" si="4"/>
        <v> </v>
      </c>
    </row>
    <row r="239" ht="15.75" customHeight="1">
      <c r="A239" s="3">
        <v>238.0</v>
      </c>
      <c r="B239" s="3" t="s">
        <v>3691</v>
      </c>
      <c r="C239" s="3" t="s">
        <v>3522</v>
      </c>
      <c r="D239" s="73">
        <v>3500000.0</v>
      </c>
      <c r="E239" s="3" t="str">
        <f t="shared" si="1"/>
        <v>Cameron Fleming</v>
      </c>
      <c r="F239" s="3" t="str">
        <f t="shared" si="2"/>
        <v>Cameron Fleming</v>
      </c>
      <c r="G239" s="3" t="str">
        <f t="shared" si="3"/>
        <v>Cameron Fleming </v>
      </c>
      <c r="H239" s="3" t="str">
        <f t="shared" si="4"/>
        <v> </v>
      </c>
    </row>
    <row r="240" ht="15.75" customHeight="1">
      <c r="A240" s="3"/>
      <c r="B240" s="3" t="s">
        <v>3692</v>
      </c>
      <c r="C240" s="3" t="s">
        <v>17</v>
      </c>
      <c r="D240" s="73">
        <v>3500000.0</v>
      </c>
      <c r="E240" s="3" t="str">
        <f t="shared" si="1"/>
        <v>Jalen Richard</v>
      </c>
      <c r="F240" s="3" t="str">
        <f t="shared" si="2"/>
        <v>Jalen Richard</v>
      </c>
      <c r="G240" s="3" t="str">
        <f t="shared" si="3"/>
        <v>Jalen Richard </v>
      </c>
      <c r="H240" s="3" t="str">
        <f t="shared" si="4"/>
        <v> </v>
      </c>
    </row>
    <row r="241" ht="15.75" customHeight="1">
      <c r="A241" s="3"/>
      <c r="B241" s="3" t="s">
        <v>3693</v>
      </c>
      <c r="C241" s="3" t="s">
        <v>34</v>
      </c>
      <c r="D241" s="73">
        <v>3500000.0</v>
      </c>
      <c r="E241" s="3" t="str">
        <f t="shared" si="1"/>
        <v>Allen Hurns</v>
      </c>
      <c r="F241" s="3" t="str">
        <f t="shared" si="2"/>
        <v>Allen Hurns</v>
      </c>
      <c r="G241" s="3" t="str">
        <f t="shared" si="3"/>
        <v>Allen Hurns </v>
      </c>
      <c r="H241" s="3" t="str">
        <f t="shared" si="4"/>
        <v> </v>
      </c>
    </row>
    <row r="242" ht="15.75" customHeight="1">
      <c r="A242" s="3"/>
      <c r="B242" s="3" t="s">
        <v>3694</v>
      </c>
      <c r="C242" s="3" t="s">
        <v>3522</v>
      </c>
      <c r="D242" s="73">
        <v>3500000.0</v>
      </c>
      <c r="E242" s="3" t="str">
        <f t="shared" si="1"/>
        <v>Greg Van Roten</v>
      </c>
      <c r="F242" s="3" t="str">
        <f t="shared" si="2"/>
        <v>Greg Van Roten</v>
      </c>
      <c r="G242" s="3" t="str">
        <f t="shared" si="3"/>
        <v>Greg Van Roten </v>
      </c>
      <c r="H242" s="3" t="str">
        <f t="shared" si="4"/>
        <v> </v>
      </c>
    </row>
    <row r="243" ht="15.75" customHeight="1">
      <c r="A243" s="3"/>
      <c r="B243" s="3" t="s">
        <v>3695</v>
      </c>
      <c r="C243" s="3" t="s">
        <v>61</v>
      </c>
      <c r="D243" s="73">
        <v>3500000.0</v>
      </c>
      <c r="E243" s="3" t="str">
        <f t="shared" si="1"/>
        <v>Maxx Williams</v>
      </c>
      <c r="F243" s="3" t="str">
        <f t="shared" si="2"/>
        <v>Maxx Williams</v>
      </c>
      <c r="G243" s="3" t="str">
        <f t="shared" si="3"/>
        <v>Maxx Williams </v>
      </c>
      <c r="H243" s="3" t="str">
        <f t="shared" si="4"/>
        <v> </v>
      </c>
    </row>
    <row r="244" ht="15.75" customHeight="1">
      <c r="A244" s="3">
        <v>243.0</v>
      </c>
      <c r="B244" s="3" t="s">
        <v>1786</v>
      </c>
      <c r="C244" s="3" t="s">
        <v>75</v>
      </c>
      <c r="D244" s="73">
        <v>3463570.0</v>
      </c>
      <c r="E244" s="3" t="str">
        <f t="shared" si="1"/>
        <v>Deshaun Watson</v>
      </c>
      <c r="F244" s="3" t="str">
        <f t="shared" si="2"/>
        <v>Deshaun Watson</v>
      </c>
      <c r="G244" s="3" t="str">
        <f t="shared" si="3"/>
        <v>Deshaun Watson </v>
      </c>
      <c r="H244" s="3" t="str">
        <f t="shared" si="4"/>
        <v> </v>
      </c>
    </row>
    <row r="245" ht="15.75" customHeight="1">
      <c r="A245" s="3">
        <v>244.0</v>
      </c>
      <c r="B245" s="3" t="s">
        <v>3696</v>
      </c>
      <c r="C245" s="3" t="s">
        <v>3518</v>
      </c>
      <c r="D245" s="73">
        <v>3410086.0</v>
      </c>
      <c r="E245" s="3" t="str">
        <f t="shared" si="1"/>
        <v>Austin Jackson</v>
      </c>
      <c r="F245" s="3" t="str">
        <f t="shared" si="2"/>
        <v>Austin Jackson</v>
      </c>
      <c r="G245" s="3" t="str">
        <f t="shared" si="3"/>
        <v>Austin Jackson </v>
      </c>
      <c r="H245" s="3" t="str">
        <f t="shared" si="4"/>
        <v> </v>
      </c>
    </row>
    <row r="246" ht="15.75" customHeight="1">
      <c r="A246" s="3">
        <v>245.0</v>
      </c>
      <c r="B246" s="3" t="s">
        <v>3697</v>
      </c>
      <c r="C246" s="3" t="s">
        <v>3518</v>
      </c>
      <c r="D246" s="73">
        <v>3367831.0</v>
      </c>
      <c r="E246" s="3" t="str">
        <f t="shared" si="1"/>
        <v>Kolton Miller</v>
      </c>
      <c r="F246" s="3" t="str">
        <f t="shared" si="2"/>
        <v>Kolton Miller</v>
      </c>
      <c r="G246" s="3" t="str">
        <f t="shared" si="3"/>
        <v>Kolton Miller </v>
      </c>
      <c r="H246" s="3" t="str">
        <f t="shared" si="4"/>
        <v> </v>
      </c>
    </row>
    <row r="247" ht="15.75" customHeight="1">
      <c r="A247" s="3">
        <v>246.0</v>
      </c>
      <c r="B247" s="3" t="s">
        <v>3698</v>
      </c>
      <c r="C247" s="3" t="s">
        <v>34</v>
      </c>
      <c r="D247" s="73">
        <v>3317669.0</v>
      </c>
      <c r="E247" s="3" t="str">
        <f t="shared" si="1"/>
        <v>Jalen Reagor</v>
      </c>
      <c r="F247" s="3" t="str">
        <f t="shared" si="2"/>
        <v>Jalen Reagor</v>
      </c>
      <c r="G247" s="3" t="str">
        <f t="shared" si="3"/>
        <v>Jalen Reagor </v>
      </c>
      <c r="H247" s="3" t="str">
        <f t="shared" si="4"/>
        <v> </v>
      </c>
    </row>
    <row r="248" ht="15.75" customHeight="1">
      <c r="A248" s="3">
        <v>247.0</v>
      </c>
      <c r="B248" s="3" t="s">
        <v>3699</v>
      </c>
      <c r="C248" s="3" t="s">
        <v>34</v>
      </c>
      <c r="D248" s="73">
        <v>3280701.0</v>
      </c>
      <c r="E248" s="3" t="str">
        <f t="shared" si="1"/>
        <v>Justin Jefferson</v>
      </c>
      <c r="F248" s="3" t="str">
        <f t="shared" si="2"/>
        <v>Justin Jefferson</v>
      </c>
      <c r="G248" s="3" t="str">
        <f t="shared" si="3"/>
        <v>Justin Jefferson </v>
      </c>
      <c r="H248" s="3" t="str">
        <f t="shared" si="4"/>
        <v> </v>
      </c>
    </row>
    <row r="249" ht="15.75" customHeight="1">
      <c r="A249" s="3">
        <v>248.0</v>
      </c>
      <c r="B249" s="3" t="s">
        <v>2699</v>
      </c>
      <c r="C249" s="3" t="s">
        <v>34</v>
      </c>
      <c r="D249" s="73">
        <v>3259000.0</v>
      </c>
      <c r="E249" s="3" t="str">
        <f t="shared" si="1"/>
        <v>Kendrick Bourne</v>
      </c>
      <c r="F249" s="3" t="str">
        <f t="shared" si="2"/>
        <v>Kendrick Bourne</v>
      </c>
      <c r="G249" s="3" t="str">
        <f t="shared" si="3"/>
        <v>Kendrick Bourne</v>
      </c>
      <c r="H249" s="3" t="str">
        <f t="shared" si="4"/>
        <v>e</v>
      </c>
    </row>
    <row r="250" ht="15.75" customHeight="1">
      <c r="A250" s="3"/>
      <c r="B250" s="3" t="s">
        <v>3700</v>
      </c>
      <c r="C250" s="3" t="s">
        <v>61</v>
      </c>
      <c r="D250" s="73">
        <v>3259000.0</v>
      </c>
      <c r="E250" s="3" t="str">
        <f t="shared" si="1"/>
        <v>Jacob Hollister</v>
      </c>
      <c r="F250" s="3" t="str">
        <f t="shared" si="2"/>
        <v>Jacob Hollister</v>
      </c>
      <c r="G250" s="3" t="str">
        <f t="shared" si="3"/>
        <v>Jacob Hollister </v>
      </c>
      <c r="H250" s="3" t="str">
        <f t="shared" si="4"/>
        <v> </v>
      </c>
    </row>
    <row r="251" ht="15.75" customHeight="1">
      <c r="A251" s="3"/>
      <c r="B251" s="3" t="s">
        <v>3701</v>
      </c>
      <c r="C251" s="3" t="s">
        <v>3522</v>
      </c>
      <c r="D251" s="73">
        <v>3259000.0</v>
      </c>
      <c r="E251" s="3" t="str">
        <f t="shared" si="1"/>
        <v>Matt Feiler</v>
      </c>
      <c r="F251" s="3" t="str">
        <f t="shared" si="2"/>
        <v>Matt Feiler</v>
      </c>
      <c r="G251" s="3" t="str">
        <f t="shared" si="3"/>
        <v>Matt Feiler </v>
      </c>
      <c r="H251" s="3" t="str">
        <f t="shared" si="4"/>
        <v> </v>
      </c>
    </row>
    <row r="252" ht="15.75" customHeight="1">
      <c r="A252" s="3"/>
      <c r="B252" s="3" t="s">
        <v>3702</v>
      </c>
      <c r="C252" s="3" t="s">
        <v>3532</v>
      </c>
      <c r="D252" s="73">
        <v>3259000.0</v>
      </c>
      <c r="E252" s="3" t="str">
        <f t="shared" si="1"/>
        <v>Elijah Wilkinson</v>
      </c>
      <c r="F252" s="3" t="str">
        <f t="shared" si="2"/>
        <v>Elijah Wilkinson</v>
      </c>
      <c r="G252" s="3" t="str">
        <f t="shared" si="3"/>
        <v>Elijah Wilkinson </v>
      </c>
      <c r="H252" s="3" t="str">
        <f t="shared" si="4"/>
        <v> </v>
      </c>
    </row>
    <row r="253" ht="15.75" customHeight="1">
      <c r="A253" s="3"/>
      <c r="B253" s="3" t="s">
        <v>3703</v>
      </c>
      <c r="C253" s="3" t="s">
        <v>17</v>
      </c>
      <c r="D253" s="73">
        <v>3259000.0</v>
      </c>
      <c r="E253" s="3" t="str">
        <f t="shared" si="1"/>
        <v>Matt Breida</v>
      </c>
      <c r="F253" s="3" t="str">
        <f t="shared" si="2"/>
        <v>Matt Breida</v>
      </c>
      <c r="G253" s="3" t="str">
        <f t="shared" si="3"/>
        <v>Matt Breida </v>
      </c>
      <c r="H253" s="3" t="str">
        <f t="shared" si="4"/>
        <v> </v>
      </c>
    </row>
    <row r="254" ht="15.75" customHeight="1">
      <c r="A254" s="3"/>
      <c r="B254" s="3" t="s">
        <v>1952</v>
      </c>
      <c r="C254" s="3" t="s">
        <v>34</v>
      </c>
      <c r="D254" s="73">
        <v>3259000.0</v>
      </c>
      <c r="E254" s="3" t="str">
        <f t="shared" si="1"/>
        <v>Keelan Cole</v>
      </c>
      <c r="F254" s="3" t="str">
        <f t="shared" si="2"/>
        <v>Keelan Cole</v>
      </c>
      <c r="G254" s="3" t="str">
        <f t="shared" si="3"/>
        <v>Keelan Cole </v>
      </c>
      <c r="H254" s="3" t="str">
        <f t="shared" si="4"/>
        <v> </v>
      </c>
    </row>
    <row r="255" ht="15.75" customHeight="1">
      <c r="A255" s="3"/>
      <c r="B255" s="3" t="s">
        <v>3704</v>
      </c>
      <c r="C255" s="3" t="s">
        <v>17</v>
      </c>
      <c r="D255" s="73">
        <v>3259000.0</v>
      </c>
      <c r="E255" s="3" t="str">
        <f t="shared" si="1"/>
        <v>Kareem Hunt</v>
      </c>
      <c r="F255" s="3" t="str">
        <f t="shared" si="2"/>
        <v>Kareem Hunt</v>
      </c>
      <c r="G255" s="3" t="str">
        <f t="shared" si="3"/>
        <v>Kareem Hunt </v>
      </c>
      <c r="H255" s="3" t="str">
        <f t="shared" si="4"/>
        <v> </v>
      </c>
    </row>
    <row r="256" ht="15.75" customHeight="1">
      <c r="A256" s="3">
        <v>255.0</v>
      </c>
      <c r="B256" s="3" t="s">
        <v>3705</v>
      </c>
      <c r="C256" s="3" t="s">
        <v>3651</v>
      </c>
      <c r="D256" s="73">
        <v>3250000.0</v>
      </c>
      <c r="E256" s="3" t="str">
        <f t="shared" si="1"/>
        <v>Derek Watt</v>
      </c>
      <c r="F256" s="3" t="str">
        <f t="shared" si="2"/>
        <v>Derek Watt</v>
      </c>
      <c r="G256" s="3" t="str">
        <f t="shared" si="3"/>
        <v>Derek Watt </v>
      </c>
      <c r="H256" s="3" t="str">
        <f t="shared" si="4"/>
        <v> </v>
      </c>
    </row>
    <row r="257" ht="15.75" customHeight="1">
      <c r="A257" s="3">
        <v>256.0</v>
      </c>
      <c r="B257" s="3" t="s">
        <v>3706</v>
      </c>
      <c r="C257" s="3" t="s">
        <v>3557</v>
      </c>
      <c r="D257" s="73">
        <v>3220718.0</v>
      </c>
      <c r="E257" s="3" t="str">
        <f t="shared" si="1"/>
        <v>Garrett Bradbury</v>
      </c>
      <c r="F257" s="3" t="str">
        <f t="shared" si="2"/>
        <v>Garrett Bradbury</v>
      </c>
      <c r="G257" s="3" t="str">
        <f t="shared" si="3"/>
        <v>Garrett Bradbury </v>
      </c>
      <c r="H257" s="3" t="str">
        <f t="shared" si="4"/>
        <v> </v>
      </c>
    </row>
    <row r="258" ht="15.75" customHeight="1">
      <c r="A258" s="3">
        <v>257.0</v>
      </c>
      <c r="B258" s="3" t="s">
        <v>3707</v>
      </c>
      <c r="C258" s="3" t="s">
        <v>3532</v>
      </c>
      <c r="D258" s="73">
        <v>3169801.0</v>
      </c>
      <c r="E258" s="3" t="str">
        <f t="shared" si="1"/>
        <v>Cesar Ruiz</v>
      </c>
      <c r="F258" s="3" t="str">
        <f t="shared" si="2"/>
        <v>Cesar Ruiz</v>
      </c>
      <c r="G258" s="3" t="str">
        <f t="shared" si="3"/>
        <v>Cesar Ruiz</v>
      </c>
      <c r="H258" s="3" t="str">
        <f t="shared" si="4"/>
        <v>z</v>
      </c>
    </row>
    <row r="259" ht="15.75" customHeight="1">
      <c r="A259" s="3">
        <v>258.0</v>
      </c>
      <c r="B259" s="3" t="s">
        <v>3708</v>
      </c>
      <c r="C259" s="3" t="s">
        <v>61</v>
      </c>
      <c r="D259" s="73">
        <v>3150000.0</v>
      </c>
      <c r="E259" s="3" t="str">
        <f t="shared" si="1"/>
        <v>Darren Fells</v>
      </c>
      <c r="F259" s="3" t="str">
        <f t="shared" si="2"/>
        <v>Darren Fells</v>
      </c>
      <c r="G259" s="3" t="str">
        <f t="shared" si="3"/>
        <v>Darren Fells </v>
      </c>
      <c r="H259" s="3" t="str">
        <f t="shared" si="4"/>
        <v> </v>
      </c>
    </row>
    <row r="260" ht="15.75" customHeight="1">
      <c r="A260" s="3">
        <v>259.0</v>
      </c>
      <c r="B260" s="3" t="s">
        <v>3709</v>
      </c>
      <c r="C260" s="3" t="s">
        <v>61</v>
      </c>
      <c r="D260" s="73">
        <v>3147680.0</v>
      </c>
      <c r="E260" s="3" t="str">
        <f t="shared" si="1"/>
        <v>Noah Fant</v>
      </c>
      <c r="F260" s="3" t="str">
        <f t="shared" si="2"/>
        <v>Noah Fant</v>
      </c>
      <c r="G260" s="3" t="str">
        <f t="shared" si="3"/>
        <v>Noah Fant </v>
      </c>
      <c r="H260" s="3" t="str">
        <f t="shared" si="4"/>
        <v> </v>
      </c>
    </row>
    <row r="261" ht="15.75" customHeight="1">
      <c r="A261" s="3">
        <v>260.0</v>
      </c>
      <c r="B261" s="3" t="s">
        <v>3710</v>
      </c>
      <c r="C261" s="3" t="s">
        <v>34</v>
      </c>
      <c r="D261" s="73">
        <v>3132836.0</v>
      </c>
      <c r="E261" s="3" t="str">
        <f t="shared" si="1"/>
        <v>Brandon Aiyuk</v>
      </c>
      <c r="F261" s="3" t="str">
        <f t="shared" si="2"/>
        <v>Brandon Aiyuk</v>
      </c>
      <c r="G261" s="3" t="str">
        <f t="shared" si="3"/>
        <v>Brandon Aiyuk</v>
      </c>
      <c r="H261" s="3" t="str">
        <f t="shared" si="4"/>
        <v>k</v>
      </c>
    </row>
    <row r="262" ht="15.75" customHeight="1">
      <c r="A262" s="3">
        <v>261.0</v>
      </c>
      <c r="B262" s="3" t="s">
        <v>3711</v>
      </c>
      <c r="C262" s="3" t="s">
        <v>61</v>
      </c>
      <c r="D262" s="73">
        <v>3100000.0</v>
      </c>
      <c r="E262" s="3" t="str">
        <f t="shared" si="1"/>
        <v>Levine Toilolo</v>
      </c>
      <c r="F262" s="3" t="str">
        <f t="shared" si="2"/>
        <v>Levine Toilolo</v>
      </c>
      <c r="G262" s="3" t="str">
        <f t="shared" si="3"/>
        <v>Levine Toilolo </v>
      </c>
      <c r="H262" s="3" t="str">
        <f t="shared" si="4"/>
        <v> </v>
      </c>
    </row>
    <row r="263" ht="15.75" customHeight="1">
      <c r="A263" s="3">
        <v>262.0</v>
      </c>
      <c r="B263" s="3" t="s">
        <v>3712</v>
      </c>
      <c r="C263" s="3" t="s">
        <v>75</v>
      </c>
      <c r="D263" s="73">
        <v>3095863.0</v>
      </c>
      <c r="E263" s="3" t="str">
        <f t="shared" si="1"/>
        <v>Jordan Love</v>
      </c>
      <c r="F263" s="3" t="str">
        <f t="shared" si="2"/>
        <v>Jordan Love</v>
      </c>
      <c r="G263" s="3" t="str">
        <f t="shared" si="3"/>
        <v>Jordan Love</v>
      </c>
      <c r="H263" s="3" t="str">
        <f t="shared" si="4"/>
        <v>e</v>
      </c>
    </row>
    <row r="264" ht="15.75" customHeight="1">
      <c r="A264" s="3">
        <v>263.0</v>
      </c>
      <c r="B264" s="3" t="s">
        <v>3713</v>
      </c>
      <c r="C264" s="3" t="s">
        <v>3518</v>
      </c>
      <c r="D264" s="73">
        <v>3092646.0</v>
      </c>
      <c r="E264" s="3" t="str">
        <f t="shared" si="1"/>
        <v>Andre Dillard</v>
      </c>
      <c r="F264" s="3" t="str">
        <f t="shared" si="2"/>
        <v>Andre Dillard</v>
      </c>
      <c r="G264" s="3" t="str">
        <f t="shared" si="3"/>
        <v>Andre Dillard </v>
      </c>
      <c r="H264" s="3" t="str">
        <f t="shared" si="4"/>
        <v> </v>
      </c>
    </row>
    <row r="265" ht="15.75" customHeight="1">
      <c r="A265" s="3">
        <v>264.0</v>
      </c>
      <c r="B265" s="3" t="s">
        <v>3714</v>
      </c>
      <c r="C265" s="3" t="s">
        <v>61</v>
      </c>
      <c r="D265" s="73">
        <v>3072500.0</v>
      </c>
      <c r="E265" s="3" t="str">
        <f t="shared" si="1"/>
        <v>Logan Thomas</v>
      </c>
      <c r="F265" s="3" t="str">
        <f t="shared" si="2"/>
        <v>Logan Thomas</v>
      </c>
      <c r="G265" s="3" t="str">
        <f t="shared" si="3"/>
        <v>Logan Thomas </v>
      </c>
      <c r="H265" s="3" t="str">
        <f t="shared" si="4"/>
        <v> </v>
      </c>
    </row>
    <row r="266" ht="15.75" customHeight="1">
      <c r="A266" s="3">
        <v>265.0</v>
      </c>
      <c r="B266" s="3" t="s">
        <v>3715</v>
      </c>
      <c r="C266" s="3" t="s">
        <v>3522</v>
      </c>
      <c r="D266" s="73">
        <v>3056388.0</v>
      </c>
      <c r="E266" s="3" t="str">
        <f t="shared" si="1"/>
        <v>Tytus Howard</v>
      </c>
      <c r="F266" s="3" t="str">
        <f t="shared" si="2"/>
        <v>Tytus Howard</v>
      </c>
      <c r="G266" s="3" t="str">
        <f t="shared" si="3"/>
        <v>Tytus Howard </v>
      </c>
      <c r="H266" s="3" t="str">
        <f t="shared" si="4"/>
        <v> </v>
      </c>
    </row>
    <row r="267" ht="15.75" customHeight="1">
      <c r="A267" s="3">
        <v>266.0</v>
      </c>
      <c r="B267" s="3" t="s">
        <v>3716</v>
      </c>
      <c r="C267" s="3" t="s">
        <v>3651</v>
      </c>
      <c r="D267" s="73">
        <v>3000000.0</v>
      </c>
      <c r="E267" s="3" t="str">
        <f t="shared" si="1"/>
        <v>C.J. Ham</v>
      </c>
      <c r="F267" s="3" t="str">
        <f t="shared" si="2"/>
        <v>C.J. Ham</v>
      </c>
      <c r="G267" s="3" t="str">
        <f t="shared" si="3"/>
        <v>C.J. Ham </v>
      </c>
      <c r="H267" s="3" t="str">
        <f t="shared" si="4"/>
        <v> </v>
      </c>
    </row>
    <row r="268" ht="15.75" customHeight="1">
      <c r="A268" s="3"/>
      <c r="B268" s="3" t="s">
        <v>3717</v>
      </c>
      <c r="C268" s="3" t="s">
        <v>61</v>
      </c>
      <c r="D268" s="73">
        <v>3000000.0</v>
      </c>
      <c r="E268" s="3" t="str">
        <f t="shared" si="1"/>
        <v>Lee Smith</v>
      </c>
      <c r="F268" s="3" t="str">
        <f t="shared" si="2"/>
        <v>Lee Smith</v>
      </c>
      <c r="G268" s="3" t="str">
        <f t="shared" si="3"/>
        <v>Lee Smith </v>
      </c>
      <c r="H268" s="3" t="str">
        <f t="shared" si="4"/>
        <v> </v>
      </c>
    </row>
    <row r="269" ht="15.75" customHeight="1">
      <c r="A269" s="3"/>
      <c r="B269" s="3" t="s">
        <v>3718</v>
      </c>
      <c r="C269" s="3" t="s">
        <v>75</v>
      </c>
      <c r="D269" s="73">
        <v>3000000.0</v>
      </c>
      <c r="E269" s="3" t="str">
        <f t="shared" si="1"/>
        <v>Andy Dalton</v>
      </c>
      <c r="F269" s="3" t="str">
        <f t="shared" si="2"/>
        <v>Andy Dalton</v>
      </c>
      <c r="G269" s="3" t="str">
        <f t="shared" si="3"/>
        <v>Andy Dalton </v>
      </c>
      <c r="H269" s="3" t="str">
        <f t="shared" si="4"/>
        <v> </v>
      </c>
    </row>
    <row r="270" ht="15.75" customHeight="1">
      <c r="A270" s="3"/>
      <c r="B270" s="3" t="s">
        <v>3719</v>
      </c>
      <c r="C270" s="3" t="s">
        <v>3532</v>
      </c>
      <c r="D270" s="73">
        <v>3000000.0</v>
      </c>
      <c r="E270" s="3" t="str">
        <f t="shared" si="1"/>
        <v>Xavier Su'a-Filo</v>
      </c>
      <c r="F270" s="3" t="str">
        <f t="shared" si="2"/>
        <v>Xavier Su'a-Filo</v>
      </c>
      <c r="G270" s="3" t="str">
        <f t="shared" si="3"/>
        <v>Xavier Su'a-Filo </v>
      </c>
      <c r="H270" s="3" t="str">
        <f t="shared" si="4"/>
        <v> </v>
      </c>
    </row>
    <row r="271" ht="15.75" customHeight="1">
      <c r="A271" s="3"/>
      <c r="B271" s="3" t="s">
        <v>3720</v>
      </c>
      <c r="C271" s="3" t="s">
        <v>3557</v>
      </c>
      <c r="D271" s="73">
        <v>3000000.0</v>
      </c>
      <c r="E271" s="3" t="str">
        <f t="shared" si="1"/>
        <v>David Andrews</v>
      </c>
      <c r="F271" s="3" t="str">
        <f t="shared" si="2"/>
        <v>David Andrews</v>
      </c>
      <c r="G271" s="3" t="str">
        <f t="shared" si="3"/>
        <v>David Andrews</v>
      </c>
      <c r="H271" s="3" t="str">
        <f t="shared" si="4"/>
        <v>s</v>
      </c>
    </row>
    <row r="272" ht="15.75" customHeight="1">
      <c r="A272" s="3"/>
      <c r="B272" s="3" t="s">
        <v>1788</v>
      </c>
      <c r="C272" s="3" t="s">
        <v>17</v>
      </c>
      <c r="D272" s="73">
        <v>3000000.0</v>
      </c>
      <c r="E272" s="3" t="str">
        <f t="shared" si="1"/>
        <v>Rex Burkhead</v>
      </c>
      <c r="F272" s="3" t="str">
        <f t="shared" si="2"/>
        <v>Rex Burkhead</v>
      </c>
      <c r="G272" s="3" t="str">
        <f t="shared" si="3"/>
        <v>Rex Burkhead</v>
      </c>
      <c r="H272" s="3" t="str">
        <f t="shared" si="4"/>
        <v>d</v>
      </c>
    </row>
    <row r="273" ht="15.75" customHeight="1">
      <c r="A273" s="3"/>
      <c r="B273" s="3" t="s">
        <v>3721</v>
      </c>
      <c r="C273" s="3" t="s">
        <v>17</v>
      </c>
      <c r="D273" s="73">
        <v>3000000.0</v>
      </c>
      <c r="E273" s="3" t="str">
        <f t="shared" si="1"/>
        <v>Mike Davis</v>
      </c>
      <c r="F273" s="3" t="str">
        <f t="shared" si="2"/>
        <v>Mike Davis</v>
      </c>
      <c r="G273" s="3" t="str">
        <f t="shared" si="3"/>
        <v>Mike Davis </v>
      </c>
      <c r="H273" s="3" t="str">
        <f t="shared" si="4"/>
        <v> </v>
      </c>
    </row>
    <row r="274" ht="15.75" customHeight="1">
      <c r="A274" s="3"/>
      <c r="B274" s="3" t="s">
        <v>2235</v>
      </c>
      <c r="C274" s="3" t="s">
        <v>34</v>
      </c>
      <c r="D274" s="73">
        <v>3000000.0</v>
      </c>
      <c r="E274" s="3" t="str">
        <f t="shared" si="1"/>
        <v>Albert Wilson</v>
      </c>
      <c r="F274" s="3" t="str">
        <f t="shared" si="2"/>
        <v>Albert Wilson</v>
      </c>
      <c r="G274" s="3" t="str">
        <f t="shared" si="3"/>
        <v>Albert Wilson </v>
      </c>
      <c r="H274" s="3" t="str">
        <f t="shared" si="4"/>
        <v> </v>
      </c>
    </row>
    <row r="275" ht="15.75" customHeight="1">
      <c r="A275" s="3"/>
      <c r="B275" s="3" t="s">
        <v>3722</v>
      </c>
      <c r="C275" s="3" t="s">
        <v>3557</v>
      </c>
      <c r="D275" s="73">
        <v>3000000.0</v>
      </c>
      <c r="E275" s="3" t="str">
        <f t="shared" si="1"/>
        <v>Ted Karras</v>
      </c>
      <c r="F275" s="3" t="str">
        <f t="shared" si="2"/>
        <v>Ted Karras</v>
      </c>
      <c r="G275" s="3" t="str">
        <f t="shared" si="3"/>
        <v>Ted Karras </v>
      </c>
      <c r="H275" s="3" t="str">
        <f t="shared" si="4"/>
        <v> </v>
      </c>
    </row>
    <row r="276" ht="15.75" customHeight="1">
      <c r="A276" s="3"/>
      <c r="B276" s="3" t="s">
        <v>3723</v>
      </c>
      <c r="C276" s="3" t="s">
        <v>3557</v>
      </c>
      <c r="D276" s="73">
        <v>3000000.0</v>
      </c>
      <c r="E276" s="3" t="str">
        <f t="shared" si="1"/>
        <v>Greg Mancz</v>
      </c>
      <c r="F276" s="3" t="str">
        <f t="shared" si="2"/>
        <v>Greg Mancz</v>
      </c>
      <c r="G276" s="3" t="str">
        <f t="shared" si="3"/>
        <v>Greg Mancz </v>
      </c>
      <c r="H276" s="3" t="str">
        <f t="shared" si="4"/>
        <v> </v>
      </c>
    </row>
    <row r="277" ht="15.75" customHeight="1">
      <c r="A277" s="3">
        <v>276.0</v>
      </c>
      <c r="B277" s="3" t="s">
        <v>3724</v>
      </c>
      <c r="C277" s="3" t="s">
        <v>17</v>
      </c>
      <c r="D277" s="73">
        <v>2983350.0</v>
      </c>
      <c r="E277" s="3" t="str">
        <f t="shared" si="1"/>
        <v>Josh Jacobs</v>
      </c>
      <c r="F277" s="3" t="str">
        <f t="shared" si="2"/>
        <v>Josh Jacobs</v>
      </c>
      <c r="G277" s="3" t="str">
        <f t="shared" si="3"/>
        <v>Josh Jacobs </v>
      </c>
      <c r="H277" s="3" t="str">
        <f t="shared" si="4"/>
        <v> </v>
      </c>
    </row>
    <row r="278" ht="15.75" customHeight="1">
      <c r="A278" s="3">
        <v>277.0</v>
      </c>
      <c r="B278" s="3" t="s">
        <v>2452</v>
      </c>
      <c r="C278" s="3" t="s">
        <v>61</v>
      </c>
      <c r="D278" s="73">
        <v>2950000.0</v>
      </c>
      <c r="E278" s="3" t="str">
        <f t="shared" si="1"/>
        <v>Josh Hill</v>
      </c>
      <c r="F278" s="3" t="str">
        <f t="shared" si="2"/>
        <v>Josh Hill</v>
      </c>
      <c r="G278" s="3" t="str">
        <f t="shared" si="3"/>
        <v>Josh Hill</v>
      </c>
      <c r="H278" s="3" t="str">
        <f t="shared" si="4"/>
        <v>l</v>
      </c>
    </row>
    <row r="279" ht="15.75" customHeight="1">
      <c r="A279" s="3">
        <v>278.0</v>
      </c>
      <c r="B279" s="3" t="s">
        <v>3725</v>
      </c>
      <c r="C279" s="3" t="s">
        <v>34</v>
      </c>
      <c r="D279" s="73">
        <v>2946835.0</v>
      </c>
      <c r="E279" s="3" t="str">
        <f t="shared" si="1"/>
        <v>Marquise Brown</v>
      </c>
      <c r="F279" s="3" t="str">
        <f t="shared" si="2"/>
        <v>Marquise Brown</v>
      </c>
      <c r="G279" s="3" t="str">
        <f t="shared" si="3"/>
        <v>Marquise Brown </v>
      </c>
      <c r="H279" s="3" t="str">
        <f t="shared" si="4"/>
        <v> </v>
      </c>
    </row>
    <row r="280" ht="15.75" customHeight="1">
      <c r="A280" s="3">
        <v>279.0</v>
      </c>
      <c r="B280" s="3" t="s">
        <v>3726</v>
      </c>
      <c r="C280" s="3" t="s">
        <v>3557</v>
      </c>
      <c r="D280" s="73">
        <v>2945035.0</v>
      </c>
      <c r="E280" s="3" t="str">
        <f t="shared" si="1"/>
        <v>Frank Ragnow</v>
      </c>
      <c r="F280" s="3" t="str">
        <f t="shared" si="2"/>
        <v>Frank Ragnow</v>
      </c>
      <c r="G280" s="3" t="str">
        <f t="shared" si="3"/>
        <v>Frank Ragnow </v>
      </c>
      <c r="H280" s="3" t="str">
        <f t="shared" si="4"/>
        <v> </v>
      </c>
    </row>
    <row r="281" ht="15.75" customHeight="1">
      <c r="A281" s="3">
        <v>280.0</v>
      </c>
      <c r="B281" s="3" t="s">
        <v>3727</v>
      </c>
      <c r="C281" s="3" t="s">
        <v>3557</v>
      </c>
      <c r="D281" s="73">
        <v>2928123.0</v>
      </c>
      <c r="E281" s="3" t="str">
        <f t="shared" si="1"/>
        <v>Billy Price</v>
      </c>
      <c r="F281" s="3" t="str">
        <f t="shared" si="2"/>
        <v>Billy Price</v>
      </c>
      <c r="G281" s="3" t="str">
        <f t="shared" si="3"/>
        <v>Billy Price </v>
      </c>
      <c r="H281" s="3" t="str">
        <f t="shared" si="4"/>
        <v> </v>
      </c>
    </row>
    <row r="282" ht="15.75" customHeight="1">
      <c r="A282" s="3">
        <v>281.0</v>
      </c>
      <c r="B282" s="3" t="s">
        <v>3728</v>
      </c>
      <c r="C282" s="3" t="s">
        <v>17</v>
      </c>
      <c r="D282" s="73">
        <v>2900000.0</v>
      </c>
      <c r="E282" s="3" t="str">
        <f t="shared" si="1"/>
        <v>Raheem Mostert</v>
      </c>
      <c r="F282" s="3" t="str">
        <f t="shared" si="2"/>
        <v>Raheem Mostert</v>
      </c>
      <c r="G282" s="3" t="str">
        <f t="shared" si="3"/>
        <v>Raheem Mostert</v>
      </c>
      <c r="H282" s="3" t="str">
        <f t="shared" si="4"/>
        <v>t</v>
      </c>
    </row>
    <row r="283" ht="15.75" customHeight="1">
      <c r="A283" s="3">
        <v>282.0</v>
      </c>
      <c r="B283" s="3" t="s">
        <v>2422</v>
      </c>
      <c r="C283" s="3" t="s">
        <v>61</v>
      </c>
      <c r="D283" s="73">
        <v>2866667.0</v>
      </c>
      <c r="E283" s="3" t="str">
        <f t="shared" si="1"/>
        <v>Virgil Green</v>
      </c>
      <c r="F283" s="3" t="str">
        <f t="shared" si="2"/>
        <v>Virgil Green</v>
      </c>
      <c r="G283" s="3" t="str">
        <f t="shared" si="3"/>
        <v>Virgil Green </v>
      </c>
      <c r="H283" s="3" t="str">
        <f t="shared" si="4"/>
        <v> </v>
      </c>
    </row>
    <row r="284" ht="15.75" customHeight="1">
      <c r="A284" s="3">
        <v>283.0</v>
      </c>
      <c r="B284" s="3" t="s">
        <v>3729</v>
      </c>
      <c r="C284" s="3" t="s">
        <v>3518</v>
      </c>
      <c r="D284" s="73">
        <v>2860476.0</v>
      </c>
      <c r="E284" s="3" t="str">
        <f t="shared" si="1"/>
        <v>Isaiah Wynn</v>
      </c>
      <c r="F284" s="3" t="str">
        <f t="shared" si="2"/>
        <v>Isaiah Wynn</v>
      </c>
      <c r="G284" s="3" t="str">
        <f t="shared" si="3"/>
        <v>Isaiah Wynn</v>
      </c>
      <c r="H284" s="3" t="str">
        <f t="shared" si="4"/>
        <v>n</v>
      </c>
    </row>
    <row r="285" ht="15.75" customHeight="1">
      <c r="A285" s="3">
        <v>284.0</v>
      </c>
      <c r="B285" s="3" t="s">
        <v>3730</v>
      </c>
      <c r="C285" s="3" t="s">
        <v>61</v>
      </c>
      <c r="D285" s="73">
        <v>2850000.0</v>
      </c>
      <c r="E285" s="3" t="str">
        <f t="shared" si="1"/>
        <v>Nick Vannett</v>
      </c>
      <c r="F285" s="3" t="str">
        <f t="shared" si="2"/>
        <v>Nick Vannett</v>
      </c>
      <c r="G285" s="3" t="str">
        <f t="shared" si="3"/>
        <v>Nick Vannett </v>
      </c>
      <c r="H285" s="3" t="str">
        <f t="shared" si="4"/>
        <v> </v>
      </c>
    </row>
    <row r="286" ht="15.75" customHeight="1">
      <c r="A286" s="3">
        <v>285.0</v>
      </c>
      <c r="B286" s="3" t="s">
        <v>1936</v>
      </c>
      <c r="C286" s="3" t="s">
        <v>34</v>
      </c>
      <c r="D286" s="73">
        <v>2792829.0</v>
      </c>
      <c r="E286" s="3" t="str">
        <f t="shared" si="1"/>
        <v>D.J. Moore</v>
      </c>
      <c r="F286" s="3" t="str">
        <f t="shared" si="2"/>
        <v>DJ Moore</v>
      </c>
      <c r="G286" s="3" t="str">
        <f t="shared" si="3"/>
        <v>D.J. Moore </v>
      </c>
      <c r="H286" s="3" t="str">
        <f t="shared" si="4"/>
        <v> </v>
      </c>
    </row>
    <row r="287" ht="15.75" customHeight="1">
      <c r="A287" s="3">
        <v>286.0</v>
      </c>
      <c r="B287" s="3" t="s">
        <v>1958</v>
      </c>
      <c r="C287" s="3" t="s">
        <v>61</v>
      </c>
      <c r="D287" s="73">
        <v>2773655.0</v>
      </c>
      <c r="E287" s="3" t="str">
        <f t="shared" si="1"/>
        <v>O.J. Howard</v>
      </c>
      <c r="F287" s="3" t="str">
        <f t="shared" si="2"/>
        <v>O.J. Howard</v>
      </c>
      <c r="G287" s="3" t="str">
        <f t="shared" si="3"/>
        <v>O.J. Howard</v>
      </c>
      <c r="H287" s="3" t="str">
        <f t="shared" si="4"/>
        <v>d</v>
      </c>
    </row>
    <row r="288" ht="15.75" customHeight="1">
      <c r="A288" s="3">
        <v>287.0</v>
      </c>
      <c r="B288" s="3" t="s">
        <v>3731</v>
      </c>
      <c r="C288" s="3" t="s">
        <v>61</v>
      </c>
      <c r="D288" s="73">
        <v>2759007.0</v>
      </c>
      <c r="E288" s="3" t="str">
        <f t="shared" si="1"/>
        <v>Hayden Hurst</v>
      </c>
      <c r="F288" s="3" t="str">
        <f t="shared" si="2"/>
        <v>Hayden Hurst</v>
      </c>
      <c r="G288" s="3" t="str">
        <f t="shared" si="3"/>
        <v>Hayden Hurst </v>
      </c>
      <c r="H288" s="3" t="str">
        <f t="shared" si="4"/>
        <v> </v>
      </c>
    </row>
    <row r="289" ht="15.75" customHeight="1">
      <c r="A289" s="3">
        <v>288.0</v>
      </c>
      <c r="B289" s="3" t="s">
        <v>3732</v>
      </c>
      <c r="C289" s="3" t="s">
        <v>3518</v>
      </c>
      <c r="D289" s="73">
        <v>2757976.0</v>
      </c>
      <c r="E289" s="3" t="str">
        <f t="shared" si="1"/>
        <v>Garett Bolles</v>
      </c>
      <c r="F289" s="3" t="str">
        <f t="shared" si="2"/>
        <v>Garett Bolles</v>
      </c>
      <c r="G289" s="3" t="str">
        <f t="shared" si="3"/>
        <v>Garett Bolles </v>
      </c>
      <c r="H289" s="3" t="str">
        <f t="shared" si="4"/>
        <v> </v>
      </c>
    </row>
    <row r="290" ht="15.75" customHeight="1">
      <c r="A290" s="3">
        <v>289.0</v>
      </c>
      <c r="B290" s="3" t="s">
        <v>3733</v>
      </c>
      <c r="C290" s="3" t="s">
        <v>3532</v>
      </c>
      <c r="D290" s="73">
        <v>2750000.0</v>
      </c>
      <c r="E290" s="3" t="str">
        <f t="shared" si="1"/>
        <v>Tom Compton</v>
      </c>
      <c r="F290" s="3" t="str">
        <f t="shared" si="2"/>
        <v>Tom Compton</v>
      </c>
      <c r="G290" s="3" t="str">
        <f t="shared" si="3"/>
        <v>Tom Compton</v>
      </c>
      <c r="H290" s="3" t="str">
        <f t="shared" si="4"/>
        <v>n</v>
      </c>
    </row>
    <row r="291" ht="15.75" customHeight="1">
      <c r="A291" s="3"/>
      <c r="B291" s="3" t="s">
        <v>3734</v>
      </c>
      <c r="C291" s="3" t="s">
        <v>17</v>
      </c>
      <c r="D291" s="73">
        <v>2750000.0</v>
      </c>
      <c r="E291" s="3" t="str">
        <f t="shared" si="1"/>
        <v>Carlos Hyde</v>
      </c>
      <c r="F291" s="3" t="str">
        <f t="shared" si="2"/>
        <v>Carlos Hyde</v>
      </c>
      <c r="G291" s="3" t="str">
        <f t="shared" si="3"/>
        <v>Carlos Hyde </v>
      </c>
      <c r="H291" s="3" t="str">
        <f t="shared" si="4"/>
        <v> </v>
      </c>
    </row>
    <row r="292" ht="15.75" customHeight="1">
      <c r="A292" s="3">
        <v>291.0</v>
      </c>
      <c r="B292" s="3" t="s">
        <v>3735</v>
      </c>
      <c r="C292" s="3" t="s">
        <v>3518</v>
      </c>
      <c r="D292" s="73">
        <v>2741745.0</v>
      </c>
      <c r="E292" s="3" t="str">
        <f t="shared" si="1"/>
        <v>Taylor Decker</v>
      </c>
      <c r="F292" s="3" t="str">
        <f t="shared" si="2"/>
        <v>Taylor Decker</v>
      </c>
      <c r="G292" s="3" t="str">
        <f t="shared" si="3"/>
        <v>Taylor Decker </v>
      </c>
      <c r="H292" s="3" t="str">
        <f t="shared" si="4"/>
        <v> </v>
      </c>
    </row>
    <row r="293" ht="15.75" customHeight="1">
      <c r="A293" s="3">
        <v>292.0</v>
      </c>
      <c r="B293" s="3" t="s">
        <v>1996</v>
      </c>
      <c r="C293" s="3" t="s">
        <v>34</v>
      </c>
      <c r="D293" s="73">
        <v>2725178.0</v>
      </c>
      <c r="E293" s="3" t="str">
        <f t="shared" si="1"/>
        <v>Calvin Ridley</v>
      </c>
      <c r="F293" s="3" t="str">
        <f t="shared" si="2"/>
        <v>Calvin Ridley</v>
      </c>
      <c r="G293" s="3" t="str">
        <f t="shared" si="3"/>
        <v>Calvin Ridley </v>
      </c>
      <c r="H293" s="3" t="str">
        <f t="shared" si="4"/>
        <v> </v>
      </c>
    </row>
    <row r="294" ht="15.75" customHeight="1">
      <c r="A294" s="3">
        <v>293.0</v>
      </c>
      <c r="B294" s="3" t="s">
        <v>3736</v>
      </c>
      <c r="C294" s="3" t="s">
        <v>17</v>
      </c>
      <c r="D294" s="73">
        <v>2705393.0</v>
      </c>
      <c r="E294" s="3" t="str">
        <f t="shared" si="1"/>
        <v>Clyde Edwards-Helaire</v>
      </c>
      <c r="F294" s="3" t="str">
        <f t="shared" si="2"/>
        <v>Clyde Edwards-Helaire</v>
      </c>
      <c r="G294" s="3" t="str">
        <f t="shared" si="3"/>
        <v>Clyde Edwards-Helaire</v>
      </c>
      <c r="H294" s="3" t="str">
        <f t="shared" si="4"/>
        <v>e</v>
      </c>
    </row>
    <row r="295" ht="15.75" customHeight="1">
      <c r="A295" s="3">
        <v>294.0</v>
      </c>
      <c r="B295" s="3" t="s">
        <v>1846</v>
      </c>
      <c r="C295" s="3" t="s">
        <v>17</v>
      </c>
      <c r="D295" s="73">
        <v>2691360.0</v>
      </c>
      <c r="E295" s="3" t="str">
        <f t="shared" si="1"/>
        <v>Rashaad Penny</v>
      </c>
      <c r="F295" s="3" t="str">
        <f t="shared" si="2"/>
        <v>Rashaad Penny</v>
      </c>
      <c r="G295" s="3" t="str">
        <f t="shared" si="3"/>
        <v>Rashaad Penny </v>
      </c>
      <c r="H295" s="3" t="str">
        <f t="shared" si="4"/>
        <v> </v>
      </c>
    </row>
    <row r="296" ht="15.75" customHeight="1">
      <c r="A296" s="3">
        <v>295.0</v>
      </c>
      <c r="B296" s="3" t="s">
        <v>1818</v>
      </c>
      <c r="C296" s="3" t="s">
        <v>61</v>
      </c>
      <c r="D296" s="73">
        <v>2679576.0</v>
      </c>
      <c r="E296" s="3" t="str">
        <f t="shared" si="1"/>
        <v>Evan Engram</v>
      </c>
      <c r="F296" s="3" t="str">
        <f t="shared" si="2"/>
        <v>Evan Engram</v>
      </c>
      <c r="G296" s="3" t="str">
        <f t="shared" si="3"/>
        <v>Evan Engram </v>
      </c>
      <c r="H296" s="3" t="str">
        <f t="shared" si="4"/>
        <v> </v>
      </c>
    </row>
    <row r="297" ht="15.75" customHeight="1">
      <c r="A297" s="3">
        <v>296.0</v>
      </c>
      <c r="B297" s="3" t="s">
        <v>3737</v>
      </c>
      <c r="C297" s="3" t="s">
        <v>3557</v>
      </c>
      <c r="D297" s="73">
        <v>2675000.0</v>
      </c>
      <c r="E297" s="3" t="str">
        <f t="shared" si="1"/>
        <v>Spencer Pulley</v>
      </c>
      <c r="F297" s="3" t="str">
        <f t="shared" si="2"/>
        <v>Spencer Pulley</v>
      </c>
      <c r="G297" s="3" t="str">
        <f t="shared" si="3"/>
        <v>Spencer Pulley </v>
      </c>
      <c r="H297" s="3" t="str">
        <f t="shared" si="4"/>
        <v> </v>
      </c>
    </row>
    <row r="298" ht="15.75" customHeight="1">
      <c r="A298" s="3">
        <v>297.0</v>
      </c>
      <c r="B298" s="3" t="s">
        <v>3738</v>
      </c>
      <c r="C298" s="3" t="s">
        <v>34</v>
      </c>
      <c r="D298" s="73">
        <v>2650000.0</v>
      </c>
      <c r="E298" s="3" t="str">
        <f t="shared" si="1"/>
        <v>Matthew Slater</v>
      </c>
      <c r="F298" s="3" t="str">
        <f t="shared" si="2"/>
        <v>Matthew Slater</v>
      </c>
      <c r="G298" s="3" t="str">
        <f t="shared" si="3"/>
        <v>Matthew Slater</v>
      </c>
      <c r="H298" s="3" t="str">
        <f t="shared" si="4"/>
        <v>r</v>
      </c>
    </row>
    <row r="299" ht="15.75" customHeight="1">
      <c r="A299" s="3">
        <v>298.0</v>
      </c>
      <c r="B299" s="3" t="s">
        <v>3739</v>
      </c>
      <c r="C299" s="3" t="s">
        <v>3557</v>
      </c>
      <c r="D299" s="73">
        <v>2612746.0</v>
      </c>
      <c r="E299" s="3" t="str">
        <f t="shared" si="1"/>
        <v>Ryan Kelly</v>
      </c>
      <c r="F299" s="3" t="str">
        <f t="shared" si="2"/>
        <v>Ryan Kelly</v>
      </c>
      <c r="G299" s="3" t="str">
        <f t="shared" si="3"/>
        <v>Ryan Kelly </v>
      </c>
      <c r="H299" s="3" t="str">
        <f t="shared" si="4"/>
        <v> </v>
      </c>
    </row>
    <row r="300" ht="15.75" customHeight="1">
      <c r="A300" s="3">
        <v>299.0</v>
      </c>
      <c r="B300" s="3" t="s">
        <v>3740</v>
      </c>
      <c r="C300" s="3" t="s">
        <v>3522</v>
      </c>
      <c r="D300" s="73">
        <v>2566436.0</v>
      </c>
      <c r="E300" s="3" t="str">
        <f t="shared" si="1"/>
        <v>Kaleb McGary</v>
      </c>
      <c r="F300" s="3" t="str">
        <f t="shared" si="2"/>
        <v>Kaleb McGary</v>
      </c>
      <c r="G300" s="3" t="str">
        <f t="shared" si="3"/>
        <v>Kaleb McGary </v>
      </c>
      <c r="H300" s="3" t="str">
        <f t="shared" si="4"/>
        <v> </v>
      </c>
    </row>
    <row r="301" ht="15.75" customHeight="1">
      <c r="A301" s="3">
        <v>300.0</v>
      </c>
      <c r="B301" s="3" t="s">
        <v>2604</v>
      </c>
      <c r="C301" s="3" t="s">
        <v>17</v>
      </c>
      <c r="D301" s="73">
        <v>2550000.0</v>
      </c>
      <c r="E301" s="3" t="str">
        <f t="shared" si="1"/>
        <v>Damien Williams</v>
      </c>
      <c r="F301" s="3" t="str">
        <f t="shared" si="2"/>
        <v>Damien Williams</v>
      </c>
      <c r="G301" s="3" t="str">
        <f t="shared" si="3"/>
        <v>Damien Williams</v>
      </c>
      <c r="H301" s="3" t="str">
        <f t="shared" si="4"/>
        <v>s</v>
      </c>
    </row>
    <row r="302" ht="15.75" customHeight="1">
      <c r="A302" s="3">
        <v>301.0</v>
      </c>
      <c r="B302" s="3" t="s">
        <v>3741</v>
      </c>
      <c r="C302" s="3" t="s">
        <v>34</v>
      </c>
      <c r="D302" s="73">
        <v>2541078.0</v>
      </c>
      <c r="E302" s="3" t="str">
        <f t="shared" si="1"/>
        <v>Will Fuller</v>
      </c>
      <c r="F302" s="3" t="str">
        <f t="shared" si="2"/>
        <v>Will Fuller V</v>
      </c>
      <c r="G302" s="3" t="str">
        <f t="shared" si="3"/>
        <v>Will Fuller </v>
      </c>
      <c r="H302" s="3" t="str">
        <f t="shared" si="4"/>
        <v> </v>
      </c>
    </row>
    <row r="303" ht="15.75" customHeight="1">
      <c r="A303" s="3">
        <v>302.0</v>
      </c>
      <c r="B303" s="3" t="s">
        <v>3742</v>
      </c>
      <c r="C303" s="3" t="s">
        <v>34</v>
      </c>
      <c r="D303" s="73">
        <v>2524587.0</v>
      </c>
      <c r="E303" s="3" t="str">
        <f t="shared" si="1"/>
        <v>N'Keal Harry</v>
      </c>
      <c r="F303" s="3" t="str">
        <f t="shared" si="2"/>
        <v>N'Keal Harry</v>
      </c>
      <c r="G303" s="3" t="str">
        <f t="shared" si="3"/>
        <v>N'Keal Harry</v>
      </c>
      <c r="H303" s="3" t="str">
        <f t="shared" si="4"/>
        <v>y</v>
      </c>
    </row>
    <row r="304" ht="15.75" customHeight="1">
      <c r="A304" s="3">
        <v>303.0</v>
      </c>
      <c r="B304" s="3" t="s">
        <v>1940</v>
      </c>
      <c r="C304" s="3" t="s">
        <v>17</v>
      </c>
      <c r="D304" s="73">
        <v>2515000.0</v>
      </c>
      <c r="E304" s="3" t="str">
        <f t="shared" si="1"/>
        <v>Adrian Peterson</v>
      </c>
      <c r="F304" s="3" t="str">
        <f t="shared" si="2"/>
        <v>Adrian Peterson</v>
      </c>
      <c r="G304" s="3" t="str">
        <f t="shared" si="3"/>
        <v>Adrian Peterson </v>
      </c>
      <c r="H304" s="3" t="str">
        <f t="shared" si="4"/>
        <v> </v>
      </c>
    </row>
    <row r="305" ht="15.75" customHeight="1">
      <c r="A305" s="3">
        <v>304.0</v>
      </c>
      <c r="B305" s="3" t="s">
        <v>3743</v>
      </c>
      <c r="C305" s="3" t="s">
        <v>61</v>
      </c>
      <c r="D305" s="73">
        <v>2500000.0</v>
      </c>
      <c r="E305" s="3" t="str">
        <f t="shared" si="1"/>
        <v>MyCole Pruitt</v>
      </c>
      <c r="F305" s="3" t="str">
        <f t="shared" si="2"/>
        <v>MyCole Pruitt</v>
      </c>
      <c r="G305" s="3" t="str">
        <f t="shared" si="3"/>
        <v>MyCole Pruitt </v>
      </c>
      <c r="H305" s="3" t="str">
        <f t="shared" si="4"/>
        <v> </v>
      </c>
    </row>
    <row r="306" ht="15.75" customHeight="1">
      <c r="A306" s="3"/>
      <c r="B306" s="3" t="s">
        <v>3744</v>
      </c>
      <c r="C306" s="3" t="s">
        <v>3532</v>
      </c>
      <c r="D306" s="73">
        <v>2500000.0</v>
      </c>
      <c r="E306" s="3" t="str">
        <f t="shared" si="1"/>
        <v>Cameron Erving</v>
      </c>
      <c r="F306" s="3" t="str">
        <f t="shared" si="2"/>
        <v>Cameron Erving</v>
      </c>
      <c r="G306" s="3" t="str">
        <f t="shared" si="3"/>
        <v>Cameron Erving </v>
      </c>
      <c r="H306" s="3" t="str">
        <f t="shared" si="4"/>
        <v> </v>
      </c>
    </row>
    <row r="307" ht="15.75" customHeight="1">
      <c r="A307" s="3"/>
      <c r="B307" s="3" t="s">
        <v>3745</v>
      </c>
      <c r="C307" s="3" t="s">
        <v>3532</v>
      </c>
      <c r="D307" s="73">
        <v>2500000.0</v>
      </c>
      <c r="E307" s="3" t="str">
        <f t="shared" si="1"/>
        <v>Mike Iupati</v>
      </c>
      <c r="F307" s="3" t="str">
        <f t="shared" si="2"/>
        <v>Mike Iupati</v>
      </c>
      <c r="G307" s="3" t="str">
        <f t="shared" si="3"/>
        <v>Mike Iupati </v>
      </c>
      <c r="H307" s="3" t="str">
        <f t="shared" si="4"/>
        <v> </v>
      </c>
    </row>
    <row r="308" ht="15.75" customHeight="1">
      <c r="A308" s="3"/>
      <c r="B308" s="3" t="s">
        <v>3746</v>
      </c>
      <c r="C308" s="3" t="s">
        <v>34</v>
      </c>
      <c r="D308" s="73">
        <v>2500000.0</v>
      </c>
      <c r="E308" s="3" t="str">
        <f t="shared" si="1"/>
        <v>Devin Funchess</v>
      </c>
      <c r="F308" s="3" t="str">
        <f t="shared" si="2"/>
        <v>Devin Funchess</v>
      </c>
      <c r="G308" s="3" t="str">
        <f t="shared" si="3"/>
        <v>Devin Funchess</v>
      </c>
      <c r="H308" s="3" t="str">
        <f t="shared" si="4"/>
        <v>s</v>
      </c>
    </row>
    <row r="309" ht="15.75" customHeight="1">
      <c r="A309" s="3"/>
      <c r="B309" s="3" t="s">
        <v>3747</v>
      </c>
      <c r="C309" s="3" t="s">
        <v>75</v>
      </c>
      <c r="D309" s="73">
        <v>2500000.0</v>
      </c>
      <c r="E309" s="3" t="str">
        <f t="shared" si="1"/>
        <v>Jeff Driskel</v>
      </c>
      <c r="F309" s="3" t="str">
        <f t="shared" si="2"/>
        <v>Jeff Driskel</v>
      </c>
      <c r="G309" s="3" t="str">
        <f t="shared" si="3"/>
        <v>Jeff Driskel </v>
      </c>
      <c r="H309" s="3" t="str">
        <f t="shared" si="4"/>
        <v> </v>
      </c>
    </row>
    <row r="310" ht="15.75" customHeight="1">
      <c r="A310" s="3"/>
      <c r="B310" s="3" t="s">
        <v>3748</v>
      </c>
      <c r="C310" s="3" t="s">
        <v>3557</v>
      </c>
      <c r="D310" s="73">
        <v>2500000.0</v>
      </c>
      <c r="E310" s="3" t="str">
        <f t="shared" si="1"/>
        <v>Jonotthan Harrison</v>
      </c>
      <c r="F310" s="3" t="str">
        <f t="shared" si="2"/>
        <v>Jonotthan Harrison</v>
      </c>
      <c r="G310" s="3" t="str">
        <f t="shared" si="3"/>
        <v>Jonotthan Harrison </v>
      </c>
      <c r="H310" s="3" t="str">
        <f t="shared" si="4"/>
        <v> </v>
      </c>
    </row>
    <row r="311" ht="15.75" customHeight="1">
      <c r="A311" s="3"/>
      <c r="B311" s="3" t="s">
        <v>3749</v>
      </c>
      <c r="C311" s="3" t="s">
        <v>34</v>
      </c>
      <c r="D311" s="73">
        <v>2500000.0</v>
      </c>
      <c r="E311" s="3" t="str">
        <f t="shared" si="1"/>
        <v>Josh Bellamy</v>
      </c>
      <c r="F311" s="3" t="str">
        <f t="shared" si="2"/>
        <v>Josh Bellamy</v>
      </c>
      <c r="G311" s="3" t="str">
        <f t="shared" si="3"/>
        <v>Josh Bellamy </v>
      </c>
      <c r="H311" s="3" t="str">
        <f t="shared" si="4"/>
        <v> </v>
      </c>
    </row>
    <row r="312" ht="15.75" customHeight="1">
      <c r="A312" s="3">
        <v>311.0</v>
      </c>
      <c r="B312" s="3" t="s">
        <v>3750</v>
      </c>
      <c r="C312" s="3" t="s">
        <v>3557</v>
      </c>
      <c r="D312" s="73">
        <v>2437000.0</v>
      </c>
      <c r="E312" s="3" t="str">
        <f t="shared" si="1"/>
        <v>Joe Looney</v>
      </c>
      <c r="F312" s="3" t="str">
        <f t="shared" si="2"/>
        <v>Joe Looney</v>
      </c>
      <c r="G312" s="3" t="str">
        <f t="shared" si="3"/>
        <v>Joe Looney </v>
      </c>
      <c r="H312" s="3" t="str">
        <f t="shared" si="4"/>
        <v> </v>
      </c>
    </row>
    <row r="313" ht="15.75" customHeight="1">
      <c r="A313" s="3">
        <v>312.0</v>
      </c>
      <c r="B313" s="3" t="s">
        <v>1828</v>
      </c>
      <c r="C313" s="3" t="s">
        <v>17</v>
      </c>
      <c r="D313" s="73">
        <v>2406674.0</v>
      </c>
      <c r="E313" s="3" t="str">
        <f t="shared" si="1"/>
        <v>Sony Michel</v>
      </c>
      <c r="F313" s="3" t="str">
        <f t="shared" si="2"/>
        <v>Sony Michel</v>
      </c>
      <c r="G313" s="3" t="str">
        <f t="shared" si="3"/>
        <v>Sony Michel</v>
      </c>
      <c r="H313" s="3" t="str">
        <f t="shared" si="4"/>
        <v>l</v>
      </c>
    </row>
    <row r="314" ht="15.75" customHeight="1">
      <c r="A314" s="3">
        <v>313.0</v>
      </c>
      <c r="B314" s="3" t="s">
        <v>1911</v>
      </c>
      <c r="C314" s="3" t="s">
        <v>61</v>
      </c>
      <c r="D314" s="73">
        <v>2381274.0</v>
      </c>
      <c r="E314" s="3" t="str">
        <f t="shared" si="1"/>
        <v>David Njoku</v>
      </c>
      <c r="F314" s="3" t="str">
        <f t="shared" si="2"/>
        <v>David Njoku</v>
      </c>
      <c r="G314" s="3" t="str">
        <f t="shared" si="3"/>
        <v>David Njoku </v>
      </c>
      <c r="H314" s="3" t="str">
        <f t="shared" si="4"/>
        <v> </v>
      </c>
    </row>
    <row r="315" ht="15.75" customHeight="1">
      <c r="A315" s="3">
        <v>314.0</v>
      </c>
      <c r="B315" s="3" t="s">
        <v>2446</v>
      </c>
      <c r="C315" s="3" t="s">
        <v>75</v>
      </c>
      <c r="D315" s="73">
        <v>2367912.0</v>
      </c>
      <c r="E315" s="3" t="str">
        <f t="shared" si="1"/>
        <v>Lamar Jackson</v>
      </c>
      <c r="F315" s="3" t="str">
        <f t="shared" si="2"/>
        <v>Lamar Jackson</v>
      </c>
      <c r="G315" s="3" t="str">
        <f t="shared" si="3"/>
        <v>Lamar Jackson </v>
      </c>
      <c r="H315" s="3" t="str">
        <f t="shared" si="4"/>
        <v> </v>
      </c>
    </row>
    <row r="316" ht="15.75" customHeight="1">
      <c r="A316" s="3">
        <v>315.0</v>
      </c>
      <c r="B316" s="3" t="s">
        <v>3200</v>
      </c>
      <c r="C316" s="3" t="s">
        <v>34</v>
      </c>
      <c r="D316" s="73">
        <v>2340000.0</v>
      </c>
      <c r="E316" s="3" t="str">
        <f t="shared" si="1"/>
        <v>Alex Erickson</v>
      </c>
      <c r="F316" s="3" t="str">
        <f t="shared" si="2"/>
        <v>Alex Erickson</v>
      </c>
      <c r="G316" s="3" t="str">
        <f t="shared" si="3"/>
        <v>Alex Erickson </v>
      </c>
      <c r="H316" s="3" t="str">
        <f t="shared" si="4"/>
        <v> </v>
      </c>
    </row>
    <row r="317" ht="15.75" customHeight="1">
      <c r="A317" s="3">
        <v>316.0</v>
      </c>
      <c r="B317" s="3" t="s">
        <v>3751</v>
      </c>
      <c r="C317" s="3" t="s">
        <v>34</v>
      </c>
      <c r="D317" s="73">
        <v>2300000.0</v>
      </c>
      <c r="E317" s="3" t="str">
        <f t="shared" si="1"/>
        <v>Andre Roberts</v>
      </c>
      <c r="F317" s="3" t="str">
        <f t="shared" si="2"/>
        <v>Andre Roberts</v>
      </c>
      <c r="G317" s="3" t="str">
        <f t="shared" si="3"/>
        <v>Andre Roberts </v>
      </c>
      <c r="H317" s="3" t="str">
        <f t="shared" si="4"/>
        <v> </v>
      </c>
    </row>
    <row r="318" ht="15.75" customHeight="1">
      <c r="A318" s="3"/>
      <c r="B318" s="3" t="s">
        <v>3752</v>
      </c>
      <c r="C318" s="3" t="s">
        <v>3522</v>
      </c>
      <c r="D318" s="73">
        <v>2300000.0</v>
      </c>
      <c r="E318" s="3" t="str">
        <f t="shared" si="1"/>
        <v>Cedric Ogbuehi</v>
      </c>
      <c r="F318" s="3" t="str">
        <f t="shared" si="2"/>
        <v>Cedric Ogbuehi</v>
      </c>
      <c r="G318" s="3" t="str">
        <f t="shared" si="3"/>
        <v>Cedric Ogbuehi </v>
      </c>
      <c r="H318" s="3" t="str">
        <f t="shared" si="4"/>
        <v> </v>
      </c>
    </row>
    <row r="319" ht="15.75" customHeight="1">
      <c r="A319" s="3"/>
      <c r="B319" s="3" t="s">
        <v>3753</v>
      </c>
      <c r="C319" s="3" t="s">
        <v>3522</v>
      </c>
      <c r="D319" s="73">
        <v>2300000.0</v>
      </c>
      <c r="E319" s="3" t="str">
        <f t="shared" si="1"/>
        <v>Joe Haeg</v>
      </c>
      <c r="F319" s="3" t="str">
        <f t="shared" si="2"/>
        <v>Joe Haeg</v>
      </c>
      <c r="G319" s="3" t="str">
        <f t="shared" si="3"/>
        <v>Joe Haeg</v>
      </c>
      <c r="H319" s="3" t="str">
        <f t="shared" si="4"/>
        <v>g</v>
      </c>
    </row>
    <row r="320" ht="15.75" customHeight="1">
      <c r="A320" s="3">
        <v>319.0</v>
      </c>
      <c r="B320" s="3" t="s">
        <v>2664</v>
      </c>
      <c r="C320" s="3" t="s">
        <v>34</v>
      </c>
      <c r="D320" s="73">
        <v>2297500.0</v>
      </c>
      <c r="E320" s="3" t="str">
        <f t="shared" si="1"/>
        <v>Demarcus Robinson</v>
      </c>
      <c r="F320" s="3" t="str">
        <f t="shared" si="2"/>
        <v>Demarcus Robinson</v>
      </c>
      <c r="G320" s="3" t="str">
        <f t="shared" si="3"/>
        <v>Demarcus Robinson</v>
      </c>
      <c r="H320" s="3" t="str">
        <f t="shared" si="4"/>
        <v>n</v>
      </c>
    </row>
    <row r="321" ht="15.75" customHeight="1">
      <c r="A321" s="3"/>
      <c r="B321" s="3" t="s">
        <v>3754</v>
      </c>
      <c r="C321" s="3" t="s">
        <v>34</v>
      </c>
      <c r="D321" s="73">
        <v>2297500.0</v>
      </c>
      <c r="E321" s="3" t="str">
        <f t="shared" si="1"/>
        <v>Chris Conley</v>
      </c>
      <c r="F321" s="3" t="str">
        <f t="shared" si="2"/>
        <v>Chris Conley</v>
      </c>
      <c r="G321" s="3" t="str">
        <f t="shared" si="3"/>
        <v>Chris Conley </v>
      </c>
      <c r="H321" s="3" t="str">
        <f t="shared" si="4"/>
        <v> </v>
      </c>
    </row>
    <row r="322" ht="15.75" customHeight="1">
      <c r="A322" s="3">
        <v>321.0</v>
      </c>
      <c r="B322" s="3" t="s">
        <v>3755</v>
      </c>
      <c r="C322" s="3" t="s">
        <v>3557</v>
      </c>
      <c r="D322" s="73">
        <v>2250000.0</v>
      </c>
      <c r="E322" s="3" t="str">
        <f t="shared" si="1"/>
        <v>Austin Reiter</v>
      </c>
      <c r="F322" s="3" t="str">
        <f t="shared" si="2"/>
        <v>Austin Reiter</v>
      </c>
      <c r="G322" s="3" t="str">
        <f t="shared" si="3"/>
        <v>Austin Reiter</v>
      </c>
      <c r="H322" s="3" t="str">
        <f t="shared" si="4"/>
        <v>r</v>
      </c>
    </row>
    <row r="323" ht="15.75" customHeight="1">
      <c r="A323" s="3"/>
      <c r="B323" s="3" t="s">
        <v>3756</v>
      </c>
      <c r="C323" s="3" t="s">
        <v>3532</v>
      </c>
      <c r="D323" s="73">
        <v>2250000.0</v>
      </c>
      <c r="E323" s="3" t="str">
        <f t="shared" si="1"/>
        <v>Daryl Williams</v>
      </c>
      <c r="F323" s="3" t="str">
        <f t="shared" si="2"/>
        <v>Daryl Williams</v>
      </c>
      <c r="G323" s="3" t="str">
        <f t="shared" si="3"/>
        <v>Daryl Williams </v>
      </c>
      <c r="H323" s="3" t="str">
        <f t="shared" si="4"/>
        <v> </v>
      </c>
    </row>
    <row r="324" ht="15.75" customHeight="1">
      <c r="A324" s="3"/>
      <c r="B324" s="3" t="s">
        <v>3757</v>
      </c>
      <c r="C324" s="3" t="s">
        <v>75</v>
      </c>
      <c r="D324" s="73">
        <v>2250000.0</v>
      </c>
      <c r="E324" s="3" t="str">
        <f t="shared" si="1"/>
        <v>Colt McCoy</v>
      </c>
      <c r="F324" s="3" t="str">
        <f t="shared" si="2"/>
        <v>Colt McCoy</v>
      </c>
      <c r="G324" s="3" t="str">
        <f t="shared" si="3"/>
        <v>Colt McCoy </v>
      </c>
      <c r="H324" s="3" t="str">
        <f t="shared" si="4"/>
        <v> </v>
      </c>
    </row>
    <row r="325" ht="15.75" customHeight="1">
      <c r="A325" s="3"/>
      <c r="B325" s="3" t="s">
        <v>2725</v>
      </c>
      <c r="C325" s="3" t="s">
        <v>61</v>
      </c>
      <c r="D325" s="73">
        <v>2250000.0</v>
      </c>
      <c r="E325" s="3" t="str">
        <f t="shared" si="1"/>
        <v>Marcedes Lewis</v>
      </c>
      <c r="F325" s="3" t="str">
        <f t="shared" si="2"/>
        <v>Marcedes Lewis</v>
      </c>
      <c r="G325" s="3" t="str">
        <f t="shared" si="3"/>
        <v>Marcedes Lewis</v>
      </c>
      <c r="H325" s="3" t="str">
        <f t="shared" si="4"/>
        <v>s</v>
      </c>
    </row>
    <row r="326" ht="15.75" customHeight="1">
      <c r="A326" s="3"/>
      <c r="B326" s="3" t="s">
        <v>3758</v>
      </c>
      <c r="C326" s="3" t="s">
        <v>3522</v>
      </c>
      <c r="D326" s="73">
        <v>2250000.0</v>
      </c>
      <c r="E326" s="3" t="str">
        <f t="shared" si="1"/>
        <v>Kendall Lamm</v>
      </c>
      <c r="F326" s="3" t="str">
        <f t="shared" si="2"/>
        <v>Kendall Lamm</v>
      </c>
      <c r="G326" s="3" t="str">
        <f t="shared" si="3"/>
        <v>Kendall Lamm </v>
      </c>
      <c r="H326" s="3" t="str">
        <f t="shared" si="4"/>
        <v> </v>
      </c>
    </row>
    <row r="327" ht="15.75" customHeight="1">
      <c r="A327" s="3">
        <v>326.0</v>
      </c>
      <c r="B327" s="3" t="s">
        <v>3759</v>
      </c>
      <c r="C327" s="3" t="s">
        <v>3522</v>
      </c>
      <c r="D327" s="73">
        <v>2222889.0</v>
      </c>
      <c r="E327" s="3" t="str">
        <f t="shared" si="1"/>
        <v>Ryan Ramczyk</v>
      </c>
      <c r="F327" s="3" t="str">
        <f t="shared" si="2"/>
        <v>Ryan Ramczyk</v>
      </c>
      <c r="G327" s="3" t="str">
        <f t="shared" si="3"/>
        <v>Ryan Ramczyk</v>
      </c>
      <c r="H327" s="3" t="str">
        <f t="shared" si="4"/>
        <v>k</v>
      </c>
    </row>
    <row r="328" ht="15.75" customHeight="1">
      <c r="A328" s="3">
        <v>327.0</v>
      </c>
      <c r="B328" s="3" t="s">
        <v>3760</v>
      </c>
      <c r="C328" s="3" t="s">
        <v>34</v>
      </c>
      <c r="D328" s="73">
        <v>2153213.0</v>
      </c>
      <c r="E328" s="3" t="str">
        <f t="shared" si="1"/>
        <v>Michael Pittman Jr.</v>
      </c>
      <c r="F328" s="3" t="str">
        <f t="shared" si="2"/>
        <v>Michael Pittman Jr.</v>
      </c>
      <c r="G328" s="3" t="str">
        <f t="shared" si="3"/>
        <v>Michael Pittman Jr. </v>
      </c>
      <c r="H328" s="3" t="str">
        <f t="shared" si="4"/>
        <v> </v>
      </c>
    </row>
    <row r="329" ht="15.75" customHeight="1">
      <c r="A329" s="3">
        <v>328.0</v>
      </c>
      <c r="B329" s="3" t="s">
        <v>3761</v>
      </c>
      <c r="C329" s="3" t="s">
        <v>3557</v>
      </c>
      <c r="D329" s="73">
        <v>2150000.0</v>
      </c>
      <c r="E329" s="3" t="str">
        <f t="shared" si="1"/>
        <v>Tyler Larsen</v>
      </c>
      <c r="F329" s="3" t="str">
        <f t="shared" si="2"/>
        <v>Tyler Larsen</v>
      </c>
      <c r="G329" s="3" t="str">
        <f t="shared" si="3"/>
        <v>Tyler Larsen </v>
      </c>
      <c r="H329" s="3" t="str">
        <f t="shared" si="4"/>
        <v> </v>
      </c>
    </row>
    <row r="330" ht="15.75" customHeight="1">
      <c r="A330" s="3">
        <v>329.0</v>
      </c>
      <c r="B330" s="3" t="s">
        <v>3762</v>
      </c>
      <c r="C330" s="3" t="s">
        <v>17</v>
      </c>
      <c r="D330" s="73">
        <v>2134729.0</v>
      </c>
      <c r="E330" s="3" t="str">
        <f t="shared" si="1"/>
        <v>D'Andre Swift</v>
      </c>
      <c r="F330" s="3" t="str">
        <f t="shared" si="2"/>
        <v>D'Andre Swift</v>
      </c>
      <c r="G330" s="3" t="str">
        <f t="shared" si="3"/>
        <v>D'Andre Swift </v>
      </c>
      <c r="H330" s="3" t="str">
        <f t="shared" si="4"/>
        <v> </v>
      </c>
    </row>
    <row r="331" ht="15.75" customHeight="1">
      <c r="A331" s="3">
        <v>330.0</v>
      </c>
      <c r="B331" s="3" t="s">
        <v>3763</v>
      </c>
      <c r="C331" s="3" t="s">
        <v>17</v>
      </c>
      <c r="D331" s="73">
        <v>2133000.0</v>
      </c>
      <c r="E331" s="3" t="str">
        <f t="shared" si="1"/>
        <v>Brian Hill</v>
      </c>
      <c r="F331" s="3" t="str">
        <f t="shared" si="2"/>
        <v>Brian Hill</v>
      </c>
      <c r="G331" s="3" t="str">
        <f t="shared" si="3"/>
        <v>Brian Hill </v>
      </c>
      <c r="H331" s="3" t="str">
        <f t="shared" si="4"/>
        <v> </v>
      </c>
    </row>
    <row r="332" ht="15.75" customHeight="1">
      <c r="A332" s="3"/>
      <c r="B332" s="3" t="s">
        <v>2954</v>
      </c>
      <c r="C332" s="3" t="s">
        <v>61</v>
      </c>
      <c r="D332" s="73">
        <v>2133000.0</v>
      </c>
      <c r="E332" s="3" t="str">
        <f t="shared" si="1"/>
        <v>Cethan Carter</v>
      </c>
      <c r="F332" s="3" t="str">
        <f t="shared" si="2"/>
        <v>Cethan Carter</v>
      </c>
      <c r="G332" s="3" t="str">
        <f t="shared" si="3"/>
        <v>Cethan Carter </v>
      </c>
      <c r="H332" s="3" t="str">
        <f t="shared" si="4"/>
        <v> </v>
      </c>
    </row>
    <row r="333" ht="15.75" customHeight="1">
      <c r="A333" s="3"/>
      <c r="B333" s="3" t="s">
        <v>3764</v>
      </c>
      <c r="C333" s="3" t="s">
        <v>3532</v>
      </c>
      <c r="D333" s="73">
        <v>2133000.0</v>
      </c>
      <c r="E333" s="3" t="str">
        <f t="shared" si="1"/>
        <v>Alex Redmond</v>
      </c>
      <c r="F333" s="3" t="str">
        <f t="shared" si="2"/>
        <v>Alex Redmond</v>
      </c>
      <c r="G333" s="3" t="str">
        <f t="shared" si="3"/>
        <v>Alex Redmond </v>
      </c>
      <c r="H333" s="3" t="str">
        <f t="shared" si="4"/>
        <v> </v>
      </c>
    </row>
    <row r="334" ht="15.75" customHeight="1">
      <c r="A334" s="3"/>
      <c r="B334" s="3" t="s">
        <v>3765</v>
      </c>
      <c r="C334" s="3" t="s">
        <v>34</v>
      </c>
      <c r="D334" s="73">
        <v>2133000.0</v>
      </c>
      <c r="E334" s="3" t="str">
        <f t="shared" si="1"/>
        <v>David Moore</v>
      </c>
      <c r="F334" s="3" t="str">
        <f t="shared" si="2"/>
        <v>David Moore</v>
      </c>
      <c r="G334" s="3" t="str">
        <f t="shared" si="3"/>
        <v>David Moore </v>
      </c>
      <c r="H334" s="3" t="str">
        <f t="shared" si="4"/>
        <v> </v>
      </c>
    </row>
    <row r="335" ht="15.75" customHeight="1">
      <c r="A335" s="3"/>
      <c r="B335" s="3" t="s">
        <v>3766</v>
      </c>
      <c r="C335" s="3" t="s">
        <v>3532</v>
      </c>
      <c r="D335" s="73">
        <v>2133000.0</v>
      </c>
      <c r="E335" s="3" t="str">
        <f t="shared" si="1"/>
        <v>Jermaine Eluemunor</v>
      </c>
      <c r="F335" s="3" t="str">
        <f t="shared" si="2"/>
        <v>Jermaine Eluemunor</v>
      </c>
      <c r="G335" s="3" t="str">
        <f t="shared" si="3"/>
        <v>Jermaine Eluemunor</v>
      </c>
      <c r="H335" s="3" t="str">
        <f t="shared" si="4"/>
        <v>r</v>
      </c>
    </row>
    <row r="336" ht="15.75" customHeight="1">
      <c r="A336" s="3"/>
      <c r="B336" s="30" t="s">
        <v>3767</v>
      </c>
      <c r="C336" s="3" t="s">
        <v>75</v>
      </c>
      <c r="D336" s="73">
        <v>2133000.0</v>
      </c>
      <c r="E336" s="3" t="str">
        <f t="shared" si="1"/>
        <v>1000than Peterman</v>
      </c>
      <c r="F336" s="3" t="str">
        <f t="shared" si="2"/>
        <v>1000than Peterman</v>
      </c>
      <c r="G336" s="3" t="str">
        <f t="shared" si="3"/>
        <v>1000than Peterman </v>
      </c>
      <c r="H336" s="3" t="str">
        <f t="shared" si="4"/>
        <v> </v>
      </c>
    </row>
    <row r="337" ht="15.75" customHeight="1">
      <c r="A337" s="3"/>
      <c r="B337" s="3" t="s">
        <v>3768</v>
      </c>
      <c r="C337" s="3" t="s">
        <v>3522</v>
      </c>
      <c r="D337" s="73">
        <v>2133000.0</v>
      </c>
      <c r="E337" s="3" t="str">
        <f t="shared" si="1"/>
        <v>David Sharpe</v>
      </c>
      <c r="F337" s="3" t="str">
        <f t="shared" si="2"/>
        <v>David Sharpe</v>
      </c>
      <c r="G337" s="3" t="str">
        <f t="shared" si="3"/>
        <v>David Sharpe </v>
      </c>
      <c r="H337" s="3" t="str">
        <f t="shared" si="4"/>
        <v> </v>
      </c>
    </row>
    <row r="338" ht="15.75" customHeight="1">
      <c r="A338" s="3"/>
      <c r="B338" s="3" t="s">
        <v>3769</v>
      </c>
      <c r="C338" s="3" t="s">
        <v>3557</v>
      </c>
      <c r="D338" s="73">
        <v>2133000.0</v>
      </c>
      <c r="E338" s="3" t="str">
        <f t="shared" si="1"/>
        <v>Matt Skura</v>
      </c>
      <c r="F338" s="3" t="str">
        <f t="shared" si="2"/>
        <v>Matt Skura</v>
      </c>
      <c r="G338" s="3" t="str">
        <f t="shared" si="3"/>
        <v>Matt Skura </v>
      </c>
      <c r="H338" s="3" t="str">
        <f t="shared" si="4"/>
        <v> </v>
      </c>
    </row>
    <row r="339" ht="15.75" customHeight="1">
      <c r="A339" s="3">
        <v>338.0</v>
      </c>
      <c r="B339" s="3" t="s">
        <v>3770</v>
      </c>
      <c r="C339" s="3" t="s">
        <v>3651</v>
      </c>
      <c r="D339" s="73">
        <v>2100000.0</v>
      </c>
      <c r="E339" s="3" t="str">
        <f t="shared" si="1"/>
        <v>Patrick DiMarco</v>
      </c>
      <c r="F339" s="3" t="str">
        <f t="shared" si="2"/>
        <v>Patrick DiMarco</v>
      </c>
      <c r="G339" s="3" t="str">
        <f t="shared" si="3"/>
        <v>Patrick DiMarco </v>
      </c>
      <c r="H339" s="3" t="str">
        <f t="shared" si="4"/>
        <v> </v>
      </c>
    </row>
    <row r="340" ht="15.75" customHeight="1">
      <c r="A340" s="3">
        <v>339.0</v>
      </c>
      <c r="B340" s="3" t="s">
        <v>3771</v>
      </c>
      <c r="C340" s="3" t="s">
        <v>3532</v>
      </c>
      <c r="D340" s="73">
        <v>2016435.0</v>
      </c>
      <c r="E340" s="3" t="str">
        <f t="shared" si="1"/>
        <v>Robert Hunt</v>
      </c>
      <c r="F340" s="3" t="str">
        <f t="shared" si="2"/>
        <v>Robert Hunt</v>
      </c>
      <c r="G340" s="3" t="str">
        <f t="shared" si="3"/>
        <v>Robert Hunt </v>
      </c>
      <c r="H340" s="3" t="str">
        <f t="shared" si="4"/>
        <v> </v>
      </c>
    </row>
    <row r="341" ht="15.75" customHeight="1">
      <c r="A341" s="3">
        <v>340.0</v>
      </c>
      <c r="B341" s="3" t="s">
        <v>3772</v>
      </c>
      <c r="C341" s="3" t="s">
        <v>3557</v>
      </c>
      <c r="D341" s="73">
        <v>2000000.0</v>
      </c>
      <c r="E341" s="3" t="str">
        <f t="shared" si="1"/>
        <v>Ben Garland</v>
      </c>
      <c r="F341" s="3" t="str">
        <f t="shared" si="2"/>
        <v>Ben Garland</v>
      </c>
      <c r="G341" s="3" t="str">
        <f t="shared" si="3"/>
        <v>Ben Garland</v>
      </c>
      <c r="H341" s="3" t="str">
        <f t="shared" si="4"/>
        <v>d</v>
      </c>
    </row>
    <row r="342" ht="15.75" customHeight="1">
      <c r="A342" s="3"/>
      <c r="B342" s="3" t="s">
        <v>3773</v>
      </c>
      <c r="C342" s="3" t="s">
        <v>75</v>
      </c>
      <c r="D342" s="73">
        <v>2000000.0</v>
      </c>
      <c r="E342" s="3" t="str">
        <f t="shared" si="1"/>
        <v>Matt Barkley</v>
      </c>
      <c r="F342" s="3" t="str">
        <f t="shared" si="2"/>
        <v>Matt Barkley</v>
      </c>
      <c r="G342" s="3" t="str">
        <f t="shared" si="3"/>
        <v>Matt Barkley </v>
      </c>
      <c r="H342" s="3" t="str">
        <f t="shared" si="4"/>
        <v> </v>
      </c>
    </row>
    <row r="343" ht="15.75" customHeight="1">
      <c r="A343" s="3"/>
      <c r="B343" s="30" t="s">
        <v>3774</v>
      </c>
      <c r="C343" s="3" t="s">
        <v>75</v>
      </c>
      <c r="D343" s="73">
        <v>2000000.0</v>
      </c>
      <c r="E343" s="3" t="str">
        <f t="shared" si="1"/>
        <v>1000te Sudfeld</v>
      </c>
      <c r="F343" s="3" t="str">
        <f t="shared" si="2"/>
        <v>1000te Sudfeld</v>
      </c>
      <c r="G343" s="3" t="str">
        <f t="shared" si="3"/>
        <v>1000te Sudfeld </v>
      </c>
      <c r="H343" s="3" t="str">
        <f t="shared" si="4"/>
        <v> </v>
      </c>
    </row>
    <row r="344" ht="15.75" customHeight="1">
      <c r="A344" s="3"/>
      <c r="B344" s="3" t="s">
        <v>3775</v>
      </c>
      <c r="C344" s="3" t="s">
        <v>34</v>
      </c>
      <c r="D344" s="73">
        <v>2000000.0</v>
      </c>
      <c r="E344" s="3" t="str">
        <f t="shared" si="1"/>
        <v>Cody Core</v>
      </c>
      <c r="F344" s="3" t="str">
        <f t="shared" si="2"/>
        <v>Cody Core</v>
      </c>
      <c r="G344" s="3" t="str">
        <f t="shared" si="3"/>
        <v>Cody Core </v>
      </c>
      <c r="H344" s="3" t="str">
        <f t="shared" si="4"/>
        <v> </v>
      </c>
    </row>
    <row r="345" ht="15.75" customHeight="1">
      <c r="A345" s="3"/>
      <c r="B345" s="3" t="s">
        <v>3776</v>
      </c>
      <c r="C345" s="3" t="s">
        <v>3522</v>
      </c>
      <c r="D345" s="73">
        <v>2000000.0</v>
      </c>
      <c r="E345" s="3" t="str">
        <f t="shared" si="1"/>
        <v>Denzelle Good</v>
      </c>
      <c r="F345" s="3" t="str">
        <f t="shared" si="2"/>
        <v>Denzelle Good</v>
      </c>
      <c r="G345" s="3" t="str">
        <f t="shared" si="3"/>
        <v>Denzelle Good </v>
      </c>
      <c r="H345" s="3" t="str">
        <f t="shared" si="4"/>
        <v> </v>
      </c>
    </row>
    <row r="346" ht="15.75" customHeight="1">
      <c r="A346" s="3"/>
      <c r="B346" s="3" t="s">
        <v>3777</v>
      </c>
      <c r="C346" s="3" t="s">
        <v>75</v>
      </c>
      <c r="D346" s="73">
        <v>2000000.0</v>
      </c>
      <c r="E346" s="3" t="str">
        <f t="shared" si="1"/>
        <v>Robert Griffin III</v>
      </c>
      <c r="F346" s="3" t="str">
        <f t="shared" si="2"/>
        <v>Robert Griffin III</v>
      </c>
      <c r="G346" s="3" t="str">
        <f t="shared" si="3"/>
        <v>Robert Griffin III </v>
      </c>
      <c r="H346" s="3" t="str">
        <f t="shared" si="4"/>
        <v> </v>
      </c>
    </row>
    <row r="347" ht="15.75" customHeight="1">
      <c r="A347" s="3">
        <v>346.0</v>
      </c>
      <c r="B347" s="30" t="s">
        <v>3778</v>
      </c>
      <c r="C347" s="3" t="s">
        <v>17</v>
      </c>
      <c r="D347" s="73">
        <v>1957288.0</v>
      </c>
      <c r="E347" s="3" t="str">
        <f t="shared" si="1"/>
        <v>Jo1000than Taylor</v>
      </c>
      <c r="F347" s="3" t="str">
        <f t="shared" si="2"/>
        <v>Jo1000than Taylor</v>
      </c>
      <c r="G347" s="3" t="str">
        <f t="shared" si="3"/>
        <v>Jo1000than Taylor </v>
      </c>
      <c r="H347" s="3" t="str">
        <f t="shared" si="4"/>
        <v> </v>
      </c>
    </row>
    <row r="348" ht="15.75" customHeight="1">
      <c r="A348" s="3">
        <v>347.0</v>
      </c>
      <c r="B348" s="3" t="s">
        <v>3779</v>
      </c>
      <c r="C348" s="3" t="s">
        <v>3522</v>
      </c>
      <c r="D348" s="73">
        <v>1955975.0</v>
      </c>
      <c r="E348" s="3" t="str">
        <f t="shared" si="1"/>
        <v>Jawaan Taylor</v>
      </c>
      <c r="F348" s="3" t="str">
        <f t="shared" si="2"/>
        <v>Jawaan Taylor</v>
      </c>
      <c r="G348" s="3" t="str">
        <f t="shared" si="3"/>
        <v>Jawaan Taylor </v>
      </c>
      <c r="H348" s="3" t="str">
        <f t="shared" si="4"/>
        <v> </v>
      </c>
    </row>
    <row r="349" ht="15.75" customHeight="1">
      <c r="A349" s="3">
        <v>348.0</v>
      </c>
      <c r="B349" s="30" t="s">
        <v>3780</v>
      </c>
      <c r="C349" s="3" t="s">
        <v>34</v>
      </c>
      <c r="D349" s="73">
        <v>1924017.0</v>
      </c>
      <c r="E349" s="3" t="str">
        <f t="shared" si="1"/>
        <v>Laviska She1000ult</v>
      </c>
      <c r="F349" s="3" t="str">
        <f t="shared" si="2"/>
        <v>Laviska She1000ult Jr.</v>
      </c>
      <c r="G349" s="3" t="str">
        <f t="shared" si="3"/>
        <v>Laviska She1000ult </v>
      </c>
      <c r="H349" s="3" t="str">
        <f t="shared" si="4"/>
        <v> </v>
      </c>
    </row>
    <row r="350" ht="15.75" customHeight="1">
      <c r="A350" s="3">
        <v>349.0</v>
      </c>
      <c r="B350" s="3" t="s">
        <v>3781</v>
      </c>
      <c r="C350" s="3" t="s">
        <v>3518</v>
      </c>
      <c r="D350" s="73">
        <v>1909731.0</v>
      </c>
      <c r="E350" s="3" t="str">
        <f t="shared" si="1"/>
        <v>Greg Little</v>
      </c>
      <c r="F350" s="3" t="str">
        <f t="shared" si="2"/>
        <v>Greg Little</v>
      </c>
      <c r="G350" s="3" t="str">
        <f t="shared" si="3"/>
        <v>Greg Little </v>
      </c>
      <c r="H350" s="3" t="str">
        <f t="shared" si="4"/>
        <v> </v>
      </c>
    </row>
    <row r="351" ht="15.75" customHeight="1">
      <c r="A351" s="3">
        <v>350.0</v>
      </c>
      <c r="B351" s="3" t="s">
        <v>3782</v>
      </c>
      <c r="C351" s="3" t="s">
        <v>3518</v>
      </c>
      <c r="D351" s="73">
        <v>1900000.0</v>
      </c>
      <c r="E351" s="3" t="str">
        <f t="shared" si="1"/>
        <v>Cornelius Lucas</v>
      </c>
      <c r="F351" s="3" t="str">
        <f t="shared" si="2"/>
        <v>Cornelius Lucas</v>
      </c>
      <c r="G351" s="3" t="str">
        <f t="shared" si="3"/>
        <v>Cornelius Lucas </v>
      </c>
      <c r="H351" s="3" t="str">
        <f t="shared" si="4"/>
        <v> </v>
      </c>
    </row>
    <row r="352" ht="15.75" customHeight="1">
      <c r="A352" s="3"/>
      <c r="B352" s="3" t="s">
        <v>3783</v>
      </c>
      <c r="C352" s="3" t="s">
        <v>3651</v>
      </c>
      <c r="D352" s="73">
        <v>1900000.0</v>
      </c>
      <c r="E352" s="3" t="str">
        <f t="shared" si="1"/>
        <v>Andy Janovich</v>
      </c>
      <c r="F352" s="3" t="str">
        <f t="shared" si="2"/>
        <v>Andy Janovich</v>
      </c>
      <c r="G352" s="3" t="str">
        <f t="shared" si="3"/>
        <v>Andy Janovich </v>
      </c>
      <c r="H352" s="3" t="str">
        <f t="shared" si="4"/>
        <v> </v>
      </c>
    </row>
    <row r="353" ht="15.75" customHeight="1">
      <c r="A353" s="3">
        <v>352.0</v>
      </c>
      <c r="B353" s="3" t="s">
        <v>3784</v>
      </c>
      <c r="C353" s="3" t="s">
        <v>61</v>
      </c>
      <c r="D353" s="73">
        <v>1894445.0</v>
      </c>
      <c r="E353" s="3" t="str">
        <f t="shared" si="1"/>
        <v>Cole Kmet</v>
      </c>
      <c r="F353" s="3" t="str">
        <f t="shared" si="2"/>
        <v>Cole Kmet</v>
      </c>
      <c r="G353" s="3" t="str">
        <f t="shared" si="3"/>
        <v>Cole Kmet </v>
      </c>
      <c r="H353" s="3" t="str">
        <f t="shared" si="4"/>
        <v> </v>
      </c>
    </row>
    <row r="354" ht="15.75" customHeight="1">
      <c r="A354" s="3">
        <v>353.0</v>
      </c>
      <c r="B354" s="3" t="s">
        <v>3785</v>
      </c>
      <c r="C354" s="3" t="s">
        <v>3532</v>
      </c>
      <c r="D354" s="73">
        <v>1892000.0</v>
      </c>
      <c r="E354" s="3" t="str">
        <f t="shared" si="1"/>
        <v>Austin Corbett</v>
      </c>
      <c r="F354" s="3" t="str">
        <f t="shared" si="2"/>
        <v>Austin Corbett</v>
      </c>
      <c r="G354" s="3" t="str">
        <f t="shared" si="3"/>
        <v>Austin Corbett </v>
      </c>
      <c r="H354" s="3" t="str">
        <f t="shared" si="4"/>
        <v> </v>
      </c>
    </row>
    <row r="355" ht="15.75" customHeight="1">
      <c r="A355" s="3">
        <v>354.0</v>
      </c>
      <c r="B355" s="3" t="s">
        <v>3786</v>
      </c>
      <c r="C355" s="3" t="s">
        <v>75</v>
      </c>
      <c r="D355" s="73">
        <v>1890000.0</v>
      </c>
      <c r="E355" s="3" t="str">
        <f t="shared" si="1"/>
        <v>Matt Schaub</v>
      </c>
      <c r="F355" s="3" t="str">
        <f t="shared" si="2"/>
        <v>Matt Schaub</v>
      </c>
      <c r="G355" s="3" t="str">
        <f t="shared" si="3"/>
        <v>Matt Schaub </v>
      </c>
      <c r="H355" s="3" t="str">
        <f t="shared" si="4"/>
        <v> </v>
      </c>
    </row>
    <row r="356" ht="15.75" customHeight="1">
      <c r="A356" s="3">
        <v>355.0</v>
      </c>
      <c r="B356" s="3" t="s">
        <v>3787</v>
      </c>
      <c r="C356" s="3" t="s">
        <v>3522</v>
      </c>
      <c r="D356" s="73">
        <v>1876660.0</v>
      </c>
      <c r="E356" s="3" t="str">
        <f t="shared" si="1"/>
        <v>Cody Ford</v>
      </c>
      <c r="F356" s="3" t="str">
        <f t="shared" si="2"/>
        <v>Cody Ford</v>
      </c>
      <c r="G356" s="3" t="str">
        <f t="shared" si="3"/>
        <v>Cody Ford </v>
      </c>
      <c r="H356" s="3" t="str">
        <f t="shared" si="4"/>
        <v> </v>
      </c>
    </row>
    <row r="357" ht="15.75" customHeight="1">
      <c r="A357" s="3">
        <v>356.0</v>
      </c>
      <c r="B357" s="30" t="s">
        <v>3788</v>
      </c>
      <c r="C357" s="3" t="s">
        <v>3532</v>
      </c>
      <c r="D357" s="73">
        <v>1862686.0</v>
      </c>
      <c r="E357" s="3" t="str">
        <f t="shared" si="1"/>
        <v>Will Her1000ndez</v>
      </c>
      <c r="F357" s="3" t="str">
        <f t="shared" si="2"/>
        <v>Will Her1000ndez</v>
      </c>
      <c r="G357" s="3" t="str">
        <f t="shared" si="3"/>
        <v>Will Her1000ndez </v>
      </c>
      <c r="H357" s="3" t="str">
        <f t="shared" si="4"/>
        <v> </v>
      </c>
    </row>
    <row r="358" ht="15.75" customHeight="1">
      <c r="A358" s="3">
        <v>357.0</v>
      </c>
      <c r="B358" s="3" t="s">
        <v>3789</v>
      </c>
      <c r="C358" s="3" t="s">
        <v>17</v>
      </c>
      <c r="D358" s="73">
        <v>1850000.0</v>
      </c>
      <c r="E358" s="3" t="str">
        <f t="shared" si="1"/>
        <v>Brandon Bolden</v>
      </c>
      <c r="F358" s="3" t="str">
        <f t="shared" si="2"/>
        <v>Brandon Bolden</v>
      </c>
      <c r="G358" s="3" t="str">
        <f t="shared" si="3"/>
        <v>Brandon Bolden</v>
      </c>
      <c r="H358" s="3" t="str">
        <f t="shared" si="4"/>
        <v>n</v>
      </c>
    </row>
    <row r="359" ht="15.75" customHeight="1">
      <c r="A359" s="3"/>
      <c r="B359" s="3" t="s">
        <v>3790</v>
      </c>
      <c r="C359" s="3" t="s">
        <v>61</v>
      </c>
      <c r="D359" s="73">
        <v>1850000.0</v>
      </c>
      <c r="E359" s="3" t="str">
        <f t="shared" si="1"/>
        <v>Derek Carrier</v>
      </c>
      <c r="F359" s="3" t="str">
        <f t="shared" si="2"/>
        <v>Derek Carrier</v>
      </c>
      <c r="G359" s="3" t="str">
        <f t="shared" si="3"/>
        <v>Derek Carrier </v>
      </c>
      <c r="H359" s="3" t="str">
        <f t="shared" si="4"/>
        <v> </v>
      </c>
    </row>
    <row r="360" ht="15.75" customHeight="1">
      <c r="A360" s="3">
        <v>359.0</v>
      </c>
      <c r="B360" s="3" t="s">
        <v>1954</v>
      </c>
      <c r="C360" s="3" t="s">
        <v>17</v>
      </c>
      <c r="D360" s="73">
        <v>1845774.0</v>
      </c>
      <c r="E360" s="3" t="str">
        <f t="shared" si="1"/>
        <v>Nick Chubb</v>
      </c>
      <c r="F360" s="3" t="str">
        <f t="shared" si="2"/>
        <v>Nick Chubb</v>
      </c>
      <c r="G360" s="3" t="str">
        <f t="shared" si="3"/>
        <v>Nick Chubb </v>
      </c>
      <c r="H360" s="3" t="str">
        <f t="shared" si="4"/>
        <v> </v>
      </c>
    </row>
    <row r="361" ht="15.75" customHeight="1">
      <c r="A361" s="3">
        <v>360.0</v>
      </c>
      <c r="B361" s="3" t="s">
        <v>3791</v>
      </c>
      <c r="C361" s="3" t="s">
        <v>34</v>
      </c>
      <c r="D361" s="73">
        <v>1811869.0</v>
      </c>
      <c r="E361" s="3" t="str">
        <f t="shared" si="1"/>
        <v>Deebo Samuel</v>
      </c>
      <c r="F361" s="3" t="str">
        <f t="shared" si="2"/>
        <v>Deebo Samuel</v>
      </c>
      <c r="G361" s="3" t="str">
        <f t="shared" si="3"/>
        <v>Deebo Samuel</v>
      </c>
      <c r="H361" s="3" t="str">
        <f t="shared" si="4"/>
        <v>l</v>
      </c>
    </row>
    <row r="362" ht="15.75" customHeight="1">
      <c r="A362" s="3">
        <v>361.0</v>
      </c>
      <c r="B362" s="3" t="s">
        <v>3792</v>
      </c>
      <c r="C362" s="3" t="s">
        <v>3532</v>
      </c>
      <c r="D362" s="73">
        <v>1800000.0</v>
      </c>
      <c r="E362" s="3" t="str">
        <f t="shared" si="1"/>
        <v>Joe Dahl</v>
      </c>
      <c r="F362" s="3" t="str">
        <f t="shared" si="2"/>
        <v>Joe Dahl</v>
      </c>
      <c r="G362" s="3" t="str">
        <f t="shared" si="3"/>
        <v>Joe Dahl </v>
      </c>
      <c r="H362" s="3" t="str">
        <f t="shared" si="4"/>
        <v> </v>
      </c>
    </row>
    <row r="363" ht="15.75" customHeight="1">
      <c r="A363" s="3"/>
      <c r="B363" s="3" t="s">
        <v>2861</v>
      </c>
      <c r="C363" s="3" t="s">
        <v>3651</v>
      </c>
      <c r="D363" s="73">
        <v>1800000.0</v>
      </c>
      <c r="E363" s="3" t="str">
        <f t="shared" si="1"/>
        <v>Jamize Olawale</v>
      </c>
      <c r="F363" s="3" t="str">
        <f t="shared" si="2"/>
        <v>Jamize Olawale</v>
      </c>
      <c r="G363" s="3" t="str">
        <f t="shared" si="3"/>
        <v>Jamize Olawale </v>
      </c>
      <c r="H363" s="3" t="str">
        <f t="shared" si="4"/>
        <v> </v>
      </c>
    </row>
    <row r="364" ht="15.75" customHeight="1">
      <c r="A364" s="3">
        <v>363.0</v>
      </c>
      <c r="B364" s="3" t="s">
        <v>3793</v>
      </c>
      <c r="C364" s="3" t="s">
        <v>3522</v>
      </c>
      <c r="D364" s="73">
        <v>1798423.0</v>
      </c>
      <c r="E364" s="3" t="str">
        <f t="shared" si="1"/>
        <v>Braden Smith</v>
      </c>
      <c r="F364" s="3" t="str">
        <f t="shared" si="2"/>
        <v>Braden Smith</v>
      </c>
      <c r="G364" s="3" t="str">
        <f t="shared" si="3"/>
        <v>Braden Smith </v>
      </c>
      <c r="H364" s="3" t="str">
        <f t="shared" si="4"/>
        <v> </v>
      </c>
    </row>
    <row r="365" ht="15.75" customHeight="1">
      <c r="A365" s="3">
        <v>364.0</v>
      </c>
      <c r="B365" s="3" t="s">
        <v>3794</v>
      </c>
      <c r="C365" s="3" t="s">
        <v>3532</v>
      </c>
      <c r="D365" s="73">
        <v>1785571.0</v>
      </c>
      <c r="E365" s="3" t="str">
        <f t="shared" si="1"/>
        <v>Dalton Risner</v>
      </c>
      <c r="F365" s="3" t="str">
        <f t="shared" si="2"/>
        <v>Dalton Risner</v>
      </c>
      <c r="G365" s="3" t="str">
        <f t="shared" si="3"/>
        <v>Dalton Risner </v>
      </c>
      <c r="H365" s="3" t="str">
        <f t="shared" si="4"/>
        <v> </v>
      </c>
    </row>
    <row r="366" ht="15.75" customHeight="1">
      <c r="A366" s="3">
        <v>365.0</v>
      </c>
      <c r="B366" s="3" t="s">
        <v>3795</v>
      </c>
      <c r="C366" s="3" t="s">
        <v>34</v>
      </c>
      <c r="D366" s="73">
        <v>1784283.0</v>
      </c>
      <c r="E366" s="3" t="str">
        <f t="shared" si="1"/>
        <v>K.J. Hamler</v>
      </c>
      <c r="F366" s="3" t="str">
        <f t="shared" si="2"/>
        <v>KJ Hamler</v>
      </c>
      <c r="G366" s="3" t="str">
        <f t="shared" si="3"/>
        <v>K.J. Hamler </v>
      </c>
      <c r="H366" s="3" t="str">
        <f t="shared" si="4"/>
        <v> </v>
      </c>
    </row>
    <row r="367" ht="15.75" customHeight="1">
      <c r="A367" s="3">
        <v>366.0</v>
      </c>
      <c r="B367" s="30" t="s">
        <v>1897</v>
      </c>
      <c r="C367" s="3" t="s">
        <v>17</v>
      </c>
      <c r="D367" s="73">
        <v>1767977.0</v>
      </c>
      <c r="E367" s="3" t="str">
        <f t="shared" si="1"/>
        <v>Ro1000ld Jones II</v>
      </c>
      <c r="F367" s="3" t="str">
        <f t="shared" si="2"/>
        <v>Ro1000ld Jones II</v>
      </c>
      <c r="G367" s="3" t="str">
        <f t="shared" si="3"/>
        <v>Ro1000ld Jones II</v>
      </c>
      <c r="H367" s="3" t="str">
        <f t="shared" si="4"/>
        <v>I</v>
      </c>
    </row>
    <row r="368" ht="15.75" customHeight="1">
      <c r="A368" s="3">
        <v>367.0</v>
      </c>
      <c r="B368" s="3" t="s">
        <v>3796</v>
      </c>
      <c r="C368" s="3" t="s">
        <v>3518</v>
      </c>
      <c r="D368" s="73">
        <v>1754541.0</v>
      </c>
      <c r="E368" s="3" t="str">
        <f t="shared" si="1"/>
        <v>Cam Robinson</v>
      </c>
      <c r="F368" s="3" t="str">
        <f t="shared" si="2"/>
        <v>Cam Robinson</v>
      </c>
      <c r="G368" s="3" t="str">
        <f t="shared" si="3"/>
        <v>Cam Robinson </v>
      </c>
      <c r="H368" s="3" t="str">
        <f t="shared" si="4"/>
        <v> </v>
      </c>
    </row>
    <row r="369" ht="15.75" customHeight="1">
      <c r="A369" s="3">
        <v>368.0</v>
      </c>
      <c r="B369" s="3" t="s">
        <v>3797</v>
      </c>
      <c r="C369" s="3" t="s">
        <v>75</v>
      </c>
      <c r="D369" s="73">
        <v>1752704.0</v>
      </c>
      <c r="E369" s="3" t="str">
        <f t="shared" si="1"/>
        <v>Drew Lock</v>
      </c>
      <c r="F369" s="3" t="str">
        <f t="shared" si="2"/>
        <v>Drew Lock</v>
      </c>
      <c r="G369" s="3" t="str">
        <f t="shared" si="3"/>
        <v>Drew Lock </v>
      </c>
      <c r="H369" s="3" t="str">
        <f t="shared" si="4"/>
        <v> </v>
      </c>
    </row>
    <row r="370" ht="15.75" customHeight="1">
      <c r="A370" s="3">
        <v>369.0</v>
      </c>
      <c r="B370" s="3" t="s">
        <v>3798</v>
      </c>
      <c r="C370" s="3" t="s">
        <v>17</v>
      </c>
      <c r="D370" s="73">
        <v>1750000.0</v>
      </c>
      <c r="E370" s="3" t="str">
        <f t="shared" si="1"/>
        <v>Taiwan Jones</v>
      </c>
      <c r="F370" s="3" t="str">
        <f t="shared" si="2"/>
        <v>Taiwan Jones</v>
      </c>
      <c r="G370" s="3" t="str">
        <f t="shared" si="3"/>
        <v>Taiwan Jones </v>
      </c>
      <c r="H370" s="3" t="str">
        <f t="shared" si="4"/>
        <v> </v>
      </c>
    </row>
    <row r="371" ht="15.75" customHeight="1">
      <c r="A371" s="3"/>
      <c r="B371" s="3" t="s">
        <v>3799</v>
      </c>
      <c r="C371" s="3" t="s">
        <v>3532</v>
      </c>
      <c r="D371" s="73">
        <v>1750000.0</v>
      </c>
      <c r="E371" s="3" t="str">
        <f t="shared" si="1"/>
        <v>Zach Banner</v>
      </c>
      <c r="F371" s="3" t="str">
        <f t="shared" si="2"/>
        <v>Zach Banner</v>
      </c>
      <c r="G371" s="3" t="str">
        <f t="shared" si="3"/>
        <v>Zach Banner </v>
      </c>
      <c r="H371" s="3" t="str">
        <f t="shared" si="4"/>
        <v> </v>
      </c>
    </row>
    <row r="372" ht="15.75" customHeight="1">
      <c r="A372" s="3"/>
      <c r="B372" s="3" t="s">
        <v>3800</v>
      </c>
      <c r="C372" s="3" t="s">
        <v>75</v>
      </c>
      <c r="D372" s="73">
        <v>1750000.0</v>
      </c>
      <c r="E372" s="3" t="str">
        <f t="shared" si="1"/>
        <v>Cam Newton</v>
      </c>
      <c r="F372" s="3" t="str">
        <f t="shared" si="2"/>
        <v>Cam Newton</v>
      </c>
      <c r="G372" s="3" t="str">
        <f t="shared" si="3"/>
        <v>Cam Newton</v>
      </c>
      <c r="H372" s="3" t="str">
        <f t="shared" si="4"/>
        <v>n</v>
      </c>
    </row>
    <row r="373" ht="15.75" customHeight="1">
      <c r="A373" s="3"/>
      <c r="B373" s="3" t="s">
        <v>3801</v>
      </c>
      <c r="C373" s="3" t="s">
        <v>3522</v>
      </c>
      <c r="D373" s="73">
        <v>1750000.0</v>
      </c>
      <c r="E373" s="3" t="str">
        <f t="shared" si="1"/>
        <v>Roderick Johnson</v>
      </c>
      <c r="F373" s="3" t="str">
        <f t="shared" si="2"/>
        <v>Roderick Johnson</v>
      </c>
      <c r="G373" s="3" t="str">
        <f t="shared" si="3"/>
        <v>Roderick Johnson </v>
      </c>
      <c r="H373" s="3" t="str">
        <f t="shared" si="4"/>
        <v> </v>
      </c>
    </row>
    <row r="374" ht="15.75" customHeight="1">
      <c r="A374" s="3">
        <v>373.0</v>
      </c>
      <c r="B374" s="3" t="s">
        <v>3802</v>
      </c>
      <c r="C374" s="3" t="s">
        <v>3532</v>
      </c>
      <c r="D374" s="73">
        <v>1737540.0</v>
      </c>
      <c r="E374" s="3" t="str">
        <f t="shared" si="1"/>
        <v>James Daniels</v>
      </c>
      <c r="F374" s="3" t="str">
        <f t="shared" si="2"/>
        <v>James Daniels</v>
      </c>
      <c r="G374" s="3" t="str">
        <f t="shared" si="3"/>
        <v>James Daniels </v>
      </c>
      <c r="H374" s="3" t="str">
        <f t="shared" si="4"/>
        <v> </v>
      </c>
    </row>
    <row r="375" ht="15.75" customHeight="1">
      <c r="A375" s="3">
        <v>374.0</v>
      </c>
      <c r="B375" s="3" t="s">
        <v>2186</v>
      </c>
      <c r="C375" s="3" t="s">
        <v>34</v>
      </c>
      <c r="D375" s="73">
        <v>1710480.0</v>
      </c>
      <c r="E375" s="3" t="str">
        <f t="shared" si="1"/>
        <v>Courtland Sutton</v>
      </c>
      <c r="F375" s="3" t="str">
        <f t="shared" si="2"/>
        <v>Courtland Sutton</v>
      </c>
      <c r="G375" s="3" t="str">
        <f t="shared" si="3"/>
        <v>Courtland Sutton </v>
      </c>
      <c r="H375" s="3" t="str">
        <f t="shared" si="4"/>
        <v> </v>
      </c>
    </row>
    <row r="376" ht="15.75" customHeight="1">
      <c r="A376" s="3">
        <v>375.0</v>
      </c>
      <c r="B376" s="3" t="s">
        <v>3803</v>
      </c>
      <c r="C376" s="3" t="s">
        <v>61</v>
      </c>
      <c r="D376" s="73">
        <v>1700000.0</v>
      </c>
      <c r="E376" s="3" t="str">
        <f t="shared" si="1"/>
        <v>Blake Bell</v>
      </c>
      <c r="F376" s="3" t="str">
        <f t="shared" si="2"/>
        <v>Blake Bell</v>
      </c>
      <c r="G376" s="3" t="str">
        <f t="shared" si="3"/>
        <v>Blake Bell </v>
      </c>
      <c r="H376" s="3" t="str">
        <f t="shared" si="4"/>
        <v> </v>
      </c>
    </row>
    <row r="377" ht="15.75" customHeight="1">
      <c r="A377" s="3">
        <v>376.0</v>
      </c>
      <c r="B377" s="3" t="s">
        <v>3804</v>
      </c>
      <c r="C377" s="3" t="s">
        <v>34</v>
      </c>
      <c r="D377" s="73">
        <v>1694958.0</v>
      </c>
      <c r="E377" s="3" t="str">
        <f t="shared" si="1"/>
        <v>Zay Jones</v>
      </c>
      <c r="F377" s="3" t="str">
        <f t="shared" si="2"/>
        <v>Zay Jones</v>
      </c>
      <c r="G377" s="3" t="str">
        <f t="shared" si="3"/>
        <v>Zay Jones </v>
      </c>
      <c r="H377" s="3" t="str">
        <f t="shared" si="4"/>
        <v> </v>
      </c>
    </row>
    <row r="378" ht="15.75" customHeight="1">
      <c r="A378" s="3">
        <v>377.0</v>
      </c>
      <c r="B378" s="3" t="s">
        <v>3805</v>
      </c>
      <c r="C378" s="3" t="s">
        <v>3532</v>
      </c>
      <c r="D378" s="73">
        <v>1691785.0</v>
      </c>
      <c r="E378" s="3" t="str">
        <f t="shared" si="1"/>
        <v>Elgton Jenkins</v>
      </c>
      <c r="F378" s="3" t="str">
        <f t="shared" si="2"/>
        <v>Elgton Jenkins</v>
      </c>
      <c r="G378" s="3" t="str">
        <f t="shared" si="3"/>
        <v>Elgton Jenkins</v>
      </c>
      <c r="H378" s="3" t="str">
        <f t="shared" si="4"/>
        <v>s</v>
      </c>
    </row>
    <row r="379" ht="15.75" customHeight="1">
      <c r="A379" s="3">
        <v>378.0</v>
      </c>
      <c r="B379" s="3" t="s">
        <v>2691</v>
      </c>
      <c r="C379" s="3" t="s">
        <v>34</v>
      </c>
      <c r="D379" s="73">
        <v>1672500.0</v>
      </c>
      <c r="E379" s="3" t="str">
        <f t="shared" si="1"/>
        <v>Chris Moore</v>
      </c>
      <c r="F379" s="3" t="str">
        <f t="shared" si="2"/>
        <v>Chris Moore</v>
      </c>
      <c r="G379" s="3" t="str">
        <f t="shared" si="3"/>
        <v>Chris Moore </v>
      </c>
      <c r="H379" s="3" t="str">
        <f t="shared" si="4"/>
        <v> </v>
      </c>
    </row>
    <row r="380" ht="15.75" customHeight="1">
      <c r="A380" s="3">
        <v>379.0</v>
      </c>
      <c r="B380" s="3" t="s">
        <v>3806</v>
      </c>
      <c r="C380" s="3" t="s">
        <v>3532</v>
      </c>
      <c r="D380" s="73">
        <v>1666730.0</v>
      </c>
      <c r="E380" s="3" t="str">
        <f t="shared" si="1"/>
        <v>Forrest Lamp</v>
      </c>
      <c r="F380" s="3" t="str">
        <f t="shared" si="2"/>
        <v>Forrest Lamp</v>
      </c>
      <c r="G380" s="3" t="str">
        <f t="shared" si="3"/>
        <v>Forrest Lamp </v>
      </c>
      <c r="H380" s="3" t="str">
        <f t="shared" si="4"/>
        <v> </v>
      </c>
    </row>
    <row r="381" ht="15.75" customHeight="1">
      <c r="A381" s="3">
        <v>380.0</v>
      </c>
      <c r="B381" s="3" t="s">
        <v>3807</v>
      </c>
      <c r="C381" s="3" t="s">
        <v>34</v>
      </c>
      <c r="D381" s="73">
        <v>1654156.0</v>
      </c>
      <c r="E381" s="3" t="str">
        <f t="shared" si="1"/>
        <v>Chase Claypool</v>
      </c>
      <c r="F381" s="3" t="str">
        <f t="shared" si="2"/>
        <v>Chase Claypool</v>
      </c>
      <c r="G381" s="3" t="str">
        <f t="shared" si="3"/>
        <v>Chase Claypool </v>
      </c>
      <c r="H381" s="3" t="str">
        <f t="shared" si="4"/>
        <v> </v>
      </c>
    </row>
    <row r="382" ht="15.75" customHeight="1">
      <c r="A382" s="3">
        <v>381.0</v>
      </c>
      <c r="B382" s="3" t="s">
        <v>2146</v>
      </c>
      <c r="C382" s="3" t="s">
        <v>61</v>
      </c>
      <c r="D382" s="73">
        <v>1652981.0</v>
      </c>
      <c r="E382" s="3" t="str">
        <f t="shared" si="1"/>
        <v>Mike Gesicki</v>
      </c>
      <c r="F382" s="3" t="str">
        <f t="shared" si="2"/>
        <v>Mike Gesicki</v>
      </c>
      <c r="G382" s="3" t="str">
        <f t="shared" si="3"/>
        <v>Mike Gesicki </v>
      </c>
      <c r="H382" s="3" t="str">
        <f t="shared" si="4"/>
        <v> </v>
      </c>
    </row>
    <row r="383" ht="15.75" customHeight="1">
      <c r="A383" s="3">
        <v>382.0</v>
      </c>
      <c r="B383" s="3" t="s">
        <v>3808</v>
      </c>
      <c r="C383" s="3" t="s">
        <v>61</v>
      </c>
      <c r="D383" s="73">
        <v>1650000.0</v>
      </c>
      <c r="E383" s="3" t="str">
        <f t="shared" si="1"/>
        <v>Demetrius Harris</v>
      </c>
      <c r="F383" s="3" t="str">
        <f t="shared" si="2"/>
        <v>Demetrius Harris</v>
      </c>
      <c r="G383" s="3" t="str">
        <f t="shared" si="3"/>
        <v>Demetrius Harris </v>
      </c>
      <c r="H383" s="3" t="str">
        <f t="shared" si="4"/>
        <v> </v>
      </c>
    </row>
    <row r="384" ht="15.75" customHeight="1">
      <c r="A384" s="3"/>
      <c r="B384" s="3" t="s">
        <v>2644</v>
      </c>
      <c r="C384" s="3" t="s">
        <v>17</v>
      </c>
      <c r="D384" s="73">
        <v>1650000.0</v>
      </c>
      <c r="E384" s="3" t="str">
        <f t="shared" si="1"/>
        <v>Malcolm Brown</v>
      </c>
      <c r="F384" s="3" t="str">
        <f t="shared" si="2"/>
        <v>Malcolm Brown</v>
      </c>
      <c r="G384" s="3" t="str">
        <f t="shared" si="3"/>
        <v>Malcolm Brown </v>
      </c>
      <c r="H384" s="3" t="str">
        <f t="shared" si="4"/>
        <v> </v>
      </c>
    </row>
    <row r="385" ht="15.75" customHeight="1">
      <c r="A385" s="3">
        <v>384.0</v>
      </c>
      <c r="B385" s="3" t="s">
        <v>3809</v>
      </c>
      <c r="C385" s="3" t="s">
        <v>17</v>
      </c>
      <c r="D385" s="73">
        <v>1635000.0</v>
      </c>
      <c r="E385" s="3" t="str">
        <f t="shared" si="1"/>
        <v>J.D. McKissic</v>
      </c>
      <c r="F385" s="3" t="str">
        <f t="shared" si="2"/>
        <v>J.D. McKissic</v>
      </c>
      <c r="G385" s="3" t="str">
        <f t="shared" si="3"/>
        <v>J.D. McKissic </v>
      </c>
      <c r="H385" s="3" t="str">
        <f t="shared" si="4"/>
        <v> </v>
      </c>
    </row>
    <row r="386" ht="15.75" customHeight="1">
      <c r="A386" s="3">
        <v>385.0</v>
      </c>
      <c r="B386" s="3" t="s">
        <v>1814</v>
      </c>
      <c r="C386" s="3" t="s">
        <v>17</v>
      </c>
      <c r="D386" s="73">
        <v>1625923.0</v>
      </c>
      <c r="E386" s="3" t="str">
        <f t="shared" si="1"/>
        <v>Kerryon Johnson</v>
      </c>
      <c r="F386" s="3" t="str">
        <f t="shared" si="2"/>
        <v>Kerryon Johnson</v>
      </c>
      <c r="G386" s="3" t="str">
        <f t="shared" si="3"/>
        <v>Kerryon Johnson </v>
      </c>
      <c r="H386" s="3" t="str">
        <f t="shared" si="4"/>
        <v> </v>
      </c>
    </row>
    <row r="387" ht="15.75" customHeight="1">
      <c r="A387" s="3">
        <v>386.0</v>
      </c>
      <c r="B387" s="3" t="s">
        <v>3810</v>
      </c>
      <c r="C387" s="3" t="s">
        <v>75</v>
      </c>
      <c r="D387" s="73">
        <v>1625000.0</v>
      </c>
      <c r="E387" s="3" t="str">
        <f t="shared" si="1"/>
        <v>Chad Henne</v>
      </c>
      <c r="F387" s="3" t="str">
        <f t="shared" si="2"/>
        <v>Chad Henne</v>
      </c>
      <c r="G387" s="3" t="str">
        <f t="shared" si="3"/>
        <v>Chad Henne</v>
      </c>
      <c r="H387" s="3" t="str">
        <f t="shared" si="4"/>
        <v>e</v>
      </c>
    </row>
    <row r="388" ht="15.75" customHeight="1">
      <c r="A388" s="3">
        <v>387.0</v>
      </c>
      <c r="B388" s="3" t="s">
        <v>2454</v>
      </c>
      <c r="C388" s="3" t="s">
        <v>34</v>
      </c>
      <c r="D388" s="73">
        <v>1613421.0</v>
      </c>
      <c r="E388" s="3" t="str">
        <f t="shared" si="1"/>
        <v>Curtis Samuel</v>
      </c>
      <c r="F388" s="3" t="str">
        <f t="shared" si="2"/>
        <v>Curtis Samuel</v>
      </c>
      <c r="G388" s="3" t="str">
        <f t="shared" si="3"/>
        <v>Curtis Samuel </v>
      </c>
      <c r="H388" s="3" t="str">
        <f t="shared" si="4"/>
        <v> </v>
      </c>
    </row>
    <row r="389" ht="15.75" customHeight="1">
      <c r="A389" s="3">
        <v>388.0</v>
      </c>
      <c r="B389" s="3" t="s">
        <v>2223</v>
      </c>
      <c r="C389" s="3" t="s">
        <v>34</v>
      </c>
      <c r="D389" s="73">
        <v>1600140.0</v>
      </c>
      <c r="E389" s="3" t="str">
        <f t="shared" si="1"/>
        <v>Dante Pettis</v>
      </c>
      <c r="F389" s="3" t="str">
        <f t="shared" si="2"/>
        <v>Dante Pettis</v>
      </c>
      <c r="G389" s="3" t="str">
        <f t="shared" si="3"/>
        <v>Dante Pettis</v>
      </c>
      <c r="H389" s="3" t="str">
        <f t="shared" si="4"/>
        <v>s</v>
      </c>
    </row>
    <row r="390" ht="15.75" customHeight="1">
      <c r="A390" s="3">
        <v>389.0</v>
      </c>
      <c r="B390" s="3" t="s">
        <v>3811</v>
      </c>
      <c r="C390" s="3" t="s">
        <v>17</v>
      </c>
      <c r="D390" s="73">
        <v>1600000.0</v>
      </c>
      <c r="E390" s="3" t="str">
        <f t="shared" si="1"/>
        <v>T.J. Yeldon</v>
      </c>
      <c r="F390" s="3" t="str">
        <f t="shared" si="2"/>
        <v>T.J. Yeldon</v>
      </c>
      <c r="G390" s="3" t="str">
        <f t="shared" si="3"/>
        <v>T.J. Yeldon </v>
      </c>
      <c r="H390" s="3" t="str">
        <f t="shared" si="4"/>
        <v> </v>
      </c>
    </row>
    <row r="391" ht="15.75" customHeight="1">
      <c r="A391" s="3"/>
      <c r="B391" s="3" t="s">
        <v>3812</v>
      </c>
      <c r="C391" s="3" t="s">
        <v>3522</v>
      </c>
      <c r="D391" s="73">
        <v>1600000.0</v>
      </c>
      <c r="E391" s="3" t="str">
        <f t="shared" si="1"/>
        <v>Ty Sambrailo</v>
      </c>
      <c r="F391" s="3" t="str">
        <f t="shared" si="2"/>
        <v>Ty Sambrailo</v>
      </c>
      <c r="G391" s="3" t="str">
        <f t="shared" si="3"/>
        <v>Ty Sambrailo </v>
      </c>
      <c r="H391" s="3" t="str">
        <f t="shared" si="4"/>
        <v> </v>
      </c>
    </row>
    <row r="392" ht="15.75" customHeight="1">
      <c r="A392" s="3"/>
      <c r="B392" s="3" t="s">
        <v>3813</v>
      </c>
      <c r="C392" s="3" t="s">
        <v>34</v>
      </c>
      <c r="D392" s="73">
        <v>1600000.0</v>
      </c>
      <c r="E392" s="3" t="str">
        <f t="shared" si="1"/>
        <v>Damiere Byrd</v>
      </c>
      <c r="F392" s="3" t="str">
        <f t="shared" si="2"/>
        <v>Damiere Byrd</v>
      </c>
      <c r="G392" s="3" t="str">
        <f t="shared" si="3"/>
        <v>Damiere Byrd</v>
      </c>
      <c r="H392" s="3" t="str">
        <f t="shared" si="4"/>
        <v>d</v>
      </c>
    </row>
    <row r="393" ht="15.75" customHeight="1">
      <c r="A393" s="3">
        <v>392.0</v>
      </c>
      <c r="B393" s="3" t="s">
        <v>1692</v>
      </c>
      <c r="C393" s="3" t="s">
        <v>17</v>
      </c>
      <c r="D393" s="73">
        <v>1588334.0</v>
      </c>
      <c r="E393" s="3" t="str">
        <f t="shared" si="1"/>
        <v>Dalvin Cook</v>
      </c>
      <c r="F393" s="3" t="str">
        <f t="shared" si="2"/>
        <v>Dalvin Cook</v>
      </c>
      <c r="G393" s="3" t="str">
        <f t="shared" si="3"/>
        <v>Dalvin Cook </v>
      </c>
      <c r="H393" s="3" t="str">
        <f t="shared" si="4"/>
        <v> </v>
      </c>
    </row>
    <row r="394" ht="15.75" customHeight="1">
      <c r="A394" s="3">
        <v>393.0</v>
      </c>
      <c r="B394" s="3" t="s">
        <v>3814</v>
      </c>
      <c r="C394" s="3" t="s">
        <v>17</v>
      </c>
      <c r="D394" s="73">
        <v>1550000.0</v>
      </c>
      <c r="E394" s="3" t="str">
        <f t="shared" si="1"/>
        <v>Dion Lewis</v>
      </c>
      <c r="F394" s="3" t="str">
        <f t="shared" si="2"/>
        <v>Dion Lewis</v>
      </c>
      <c r="G394" s="3" t="str">
        <f t="shared" si="3"/>
        <v>Dion Lewis </v>
      </c>
      <c r="H394" s="3" t="str">
        <f t="shared" si="4"/>
        <v> </v>
      </c>
    </row>
    <row r="395" ht="15.75" customHeight="1">
      <c r="A395" s="3">
        <v>394.0</v>
      </c>
      <c r="B395" s="3" t="s">
        <v>3815</v>
      </c>
      <c r="C395" s="3" t="s">
        <v>17</v>
      </c>
      <c r="D395" s="73">
        <v>1543259.0</v>
      </c>
      <c r="E395" s="3" t="str">
        <f t="shared" si="1"/>
        <v>Cam Akers</v>
      </c>
      <c r="F395" s="3" t="str">
        <f t="shared" si="2"/>
        <v>Cam Akers</v>
      </c>
      <c r="G395" s="3" t="str">
        <f t="shared" si="3"/>
        <v>Cam Akers </v>
      </c>
      <c r="H395" s="3" t="str">
        <f t="shared" si="4"/>
        <v> </v>
      </c>
    </row>
    <row r="396" ht="15.75" customHeight="1">
      <c r="A396" s="3">
        <v>395.0</v>
      </c>
      <c r="B396" s="3" t="s">
        <v>3816</v>
      </c>
      <c r="C396" s="3" t="s">
        <v>3557</v>
      </c>
      <c r="D396" s="73">
        <v>1519437.0</v>
      </c>
      <c r="E396" s="3" t="str">
        <f t="shared" si="1"/>
        <v>Erik McCoy</v>
      </c>
      <c r="F396" s="3" t="str">
        <f t="shared" si="2"/>
        <v>Erik McCoy</v>
      </c>
      <c r="G396" s="3" t="str">
        <f t="shared" si="3"/>
        <v>Erik McCoy</v>
      </c>
      <c r="H396" s="3" t="str">
        <f t="shared" si="4"/>
        <v>y</v>
      </c>
    </row>
    <row r="397" ht="15.75" customHeight="1">
      <c r="A397" s="3">
        <v>396.0</v>
      </c>
      <c r="B397" s="3" t="s">
        <v>3817</v>
      </c>
      <c r="C397" s="3" t="s">
        <v>3532</v>
      </c>
      <c r="D397" s="73">
        <v>1512500.0</v>
      </c>
      <c r="E397" s="3" t="str">
        <f t="shared" si="1"/>
        <v>Tyler Shatley</v>
      </c>
      <c r="F397" s="3" t="str">
        <f t="shared" si="2"/>
        <v>Tyler Shatley</v>
      </c>
      <c r="G397" s="3" t="str">
        <f t="shared" si="3"/>
        <v>Tyler Shatley </v>
      </c>
      <c r="H397" s="3" t="str">
        <f t="shared" si="4"/>
        <v> </v>
      </c>
    </row>
    <row r="398" ht="15.75" customHeight="1">
      <c r="A398" s="3">
        <v>397.0</v>
      </c>
      <c r="B398" s="3" t="s">
        <v>2414</v>
      </c>
      <c r="C398" s="3" t="s">
        <v>61</v>
      </c>
      <c r="D398" s="73">
        <v>1511117.0</v>
      </c>
      <c r="E398" s="3" t="str">
        <f t="shared" si="1"/>
        <v>Gerald Everett</v>
      </c>
      <c r="F398" s="3" t="str">
        <f t="shared" si="2"/>
        <v>Gerald Everett</v>
      </c>
      <c r="G398" s="3" t="str">
        <f t="shared" si="3"/>
        <v>Gerald Everett </v>
      </c>
      <c r="H398" s="3" t="str">
        <f t="shared" si="4"/>
        <v> </v>
      </c>
    </row>
    <row r="399" ht="15.75" customHeight="1">
      <c r="A399" s="3">
        <v>398.0</v>
      </c>
      <c r="B399" s="3" t="s">
        <v>3818</v>
      </c>
      <c r="C399" s="3" t="s">
        <v>75</v>
      </c>
      <c r="D399" s="73">
        <v>1506293.0</v>
      </c>
      <c r="E399" s="3" t="str">
        <f t="shared" si="1"/>
        <v>Jalen Hurts</v>
      </c>
      <c r="F399" s="3" t="str">
        <f t="shared" si="2"/>
        <v>Jalen Hurts</v>
      </c>
      <c r="G399" s="3" t="str">
        <f t="shared" si="3"/>
        <v>Jalen Hurts </v>
      </c>
      <c r="H399" s="3" t="str">
        <f t="shared" si="4"/>
        <v> </v>
      </c>
    </row>
    <row r="400" ht="15.75" customHeight="1">
      <c r="A400" s="3">
        <v>399.0</v>
      </c>
      <c r="B400" s="3" t="s">
        <v>3819</v>
      </c>
      <c r="C400" s="3" t="s">
        <v>3532</v>
      </c>
      <c r="D400" s="73">
        <v>1500000.0</v>
      </c>
      <c r="E400" s="3" t="str">
        <f t="shared" si="1"/>
        <v>Michael Schofield</v>
      </c>
      <c r="F400" s="3" t="str">
        <f t="shared" si="2"/>
        <v>Michael Schofield</v>
      </c>
      <c r="G400" s="3" t="str">
        <f t="shared" si="3"/>
        <v>Michael Schofield </v>
      </c>
      <c r="H400" s="3" t="str">
        <f t="shared" si="4"/>
        <v> </v>
      </c>
    </row>
    <row r="401" ht="15.75" customHeight="1">
      <c r="A401" s="3"/>
      <c r="B401" s="3" t="s">
        <v>3820</v>
      </c>
      <c r="C401" s="3" t="s">
        <v>17</v>
      </c>
      <c r="D401" s="73">
        <v>1500000.0</v>
      </c>
      <c r="E401" s="3" t="str">
        <f t="shared" si="1"/>
        <v>Peyton Barber</v>
      </c>
      <c r="F401" s="3" t="str">
        <f t="shared" si="2"/>
        <v>Peyton Barber</v>
      </c>
      <c r="G401" s="3" t="str">
        <f t="shared" si="3"/>
        <v>Peyton Barber </v>
      </c>
      <c r="H401" s="3" t="str">
        <f t="shared" si="4"/>
        <v> </v>
      </c>
    </row>
    <row r="402" ht="15.75" customHeight="1">
      <c r="A402" s="3"/>
      <c r="B402" s="3" t="s">
        <v>3821</v>
      </c>
      <c r="C402" s="3" t="s">
        <v>75</v>
      </c>
      <c r="D402" s="73">
        <v>1500000.0</v>
      </c>
      <c r="E402" s="3" t="str">
        <f t="shared" si="1"/>
        <v>Joe Flacco</v>
      </c>
      <c r="F402" s="3" t="str">
        <f t="shared" si="2"/>
        <v>Joe Flacco</v>
      </c>
      <c r="G402" s="3" t="str">
        <f t="shared" si="3"/>
        <v>Joe Flacco </v>
      </c>
      <c r="H402" s="3" t="str">
        <f t="shared" si="4"/>
        <v> </v>
      </c>
    </row>
    <row r="403" ht="15.75" customHeight="1">
      <c r="A403" s="3">
        <v>402.0</v>
      </c>
      <c r="B403" s="3" t="s">
        <v>3822</v>
      </c>
      <c r="C403" s="3" t="s">
        <v>3532</v>
      </c>
      <c r="D403" s="73">
        <v>1487500.0</v>
      </c>
      <c r="E403" s="3" t="str">
        <f t="shared" si="1"/>
        <v>Lucas Patrick</v>
      </c>
      <c r="F403" s="3" t="str">
        <f t="shared" si="2"/>
        <v>Lucas Patrick</v>
      </c>
      <c r="G403" s="3" t="str">
        <f t="shared" si="3"/>
        <v>Lucas Patrick</v>
      </c>
      <c r="H403" s="3" t="str">
        <f t="shared" si="4"/>
        <v>k</v>
      </c>
    </row>
    <row r="404" ht="15.75" customHeight="1">
      <c r="A404" s="3"/>
      <c r="B404" s="3" t="s">
        <v>3823</v>
      </c>
      <c r="C404" s="3" t="s">
        <v>3557</v>
      </c>
      <c r="D404" s="73">
        <v>1487500.0</v>
      </c>
      <c r="E404" s="3" t="str">
        <f t="shared" si="1"/>
        <v>Chris Reed</v>
      </c>
      <c r="F404" s="3" t="str">
        <f t="shared" si="2"/>
        <v>Chris Reed</v>
      </c>
      <c r="G404" s="3" t="str">
        <f t="shared" si="3"/>
        <v>Chris Reed </v>
      </c>
      <c r="H404" s="3" t="str">
        <f t="shared" si="4"/>
        <v> </v>
      </c>
    </row>
    <row r="405" ht="15.75" customHeight="1">
      <c r="A405" s="3">
        <v>404.0</v>
      </c>
      <c r="B405" s="3" t="s">
        <v>3824</v>
      </c>
      <c r="C405" s="3" t="s">
        <v>61</v>
      </c>
      <c r="D405" s="73">
        <v>1477634.0</v>
      </c>
      <c r="E405" s="3" t="str">
        <f t="shared" si="1"/>
        <v>Adam Shaheen</v>
      </c>
      <c r="F405" s="3" t="str">
        <f t="shared" si="2"/>
        <v>Adam Shaheen</v>
      </c>
      <c r="G405" s="3" t="str">
        <f t="shared" si="3"/>
        <v>Adam Shaheen </v>
      </c>
      <c r="H405" s="3" t="str">
        <f t="shared" si="4"/>
        <v> </v>
      </c>
    </row>
    <row r="406" ht="15.75" customHeight="1">
      <c r="A406" s="3">
        <v>405.0</v>
      </c>
      <c r="B406" s="3" t="s">
        <v>2109</v>
      </c>
      <c r="C406" s="3" t="s">
        <v>34</v>
      </c>
      <c r="D406" s="73">
        <v>1473717.0</v>
      </c>
      <c r="E406" s="3" t="str">
        <f t="shared" si="1"/>
        <v>Christian Kirk</v>
      </c>
      <c r="F406" s="3" t="str">
        <f t="shared" si="2"/>
        <v>Christian Kirk</v>
      </c>
      <c r="G406" s="3" t="str">
        <f t="shared" si="3"/>
        <v>Christian Kirk </v>
      </c>
      <c r="H406" s="3" t="str">
        <f t="shared" si="4"/>
        <v> </v>
      </c>
    </row>
    <row r="407" ht="15.75" customHeight="1">
      <c r="A407" s="3">
        <v>406.0</v>
      </c>
      <c r="B407" s="3" t="s">
        <v>3825</v>
      </c>
      <c r="C407" s="3" t="s">
        <v>75</v>
      </c>
      <c r="D407" s="73">
        <v>1450000.0</v>
      </c>
      <c r="E407" s="3" t="str">
        <f t="shared" si="1"/>
        <v>Ryan Griffin</v>
      </c>
      <c r="F407" s="3" t="str">
        <f t="shared" si="2"/>
        <v>Ryan Griffin</v>
      </c>
      <c r="G407" s="3" t="str">
        <f t="shared" si="3"/>
        <v>Ryan Griffin</v>
      </c>
      <c r="H407" s="3" t="str">
        <f t="shared" si="4"/>
        <v>n</v>
      </c>
    </row>
    <row r="408" ht="15.75" customHeight="1">
      <c r="A408" s="3">
        <v>407.0</v>
      </c>
      <c r="B408" s="3" t="s">
        <v>3826</v>
      </c>
      <c r="C408" s="3" t="s">
        <v>61</v>
      </c>
      <c r="D408" s="73">
        <v>1449609.0</v>
      </c>
      <c r="E408" s="3" t="str">
        <f t="shared" si="1"/>
        <v>Irv Smith</v>
      </c>
      <c r="F408" s="3" t="str">
        <f t="shared" si="2"/>
        <v>Irv Smith Jr.</v>
      </c>
      <c r="G408" s="3" t="str">
        <f t="shared" si="3"/>
        <v>Irv Smith </v>
      </c>
      <c r="H408" s="3" t="str">
        <f t="shared" si="4"/>
        <v> </v>
      </c>
    </row>
    <row r="409" ht="15.75" customHeight="1">
      <c r="A409" s="3">
        <v>408.0</v>
      </c>
      <c r="B409" s="3" t="s">
        <v>3827</v>
      </c>
      <c r="C409" s="3" t="s">
        <v>3651</v>
      </c>
      <c r="D409" s="73">
        <v>1433333.0</v>
      </c>
      <c r="E409" s="3" t="str">
        <f t="shared" si="1"/>
        <v>Keith Smith</v>
      </c>
      <c r="F409" s="3" t="str">
        <f t="shared" si="2"/>
        <v>Keith Smith</v>
      </c>
      <c r="G409" s="3" t="str">
        <f t="shared" si="3"/>
        <v>Keith Smith </v>
      </c>
      <c r="H409" s="3" t="str">
        <f t="shared" si="4"/>
        <v> </v>
      </c>
    </row>
    <row r="410" ht="15.75" customHeight="1">
      <c r="A410" s="3">
        <v>409.0</v>
      </c>
      <c r="B410" s="3" t="s">
        <v>3828</v>
      </c>
      <c r="C410" s="3" t="s">
        <v>17</v>
      </c>
      <c r="D410" s="73">
        <v>1432359.0</v>
      </c>
      <c r="E410" s="3" t="str">
        <f t="shared" si="1"/>
        <v>JK Dobbins</v>
      </c>
      <c r="F410" s="3" t="str">
        <f t="shared" si="2"/>
        <v>J.K. Dobbins</v>
      </c>
      <c r="G410" s="3" t="str">
        <f t="shared" si="3"/>
        <v>JK Dobbins </v>
      </c>
      <c r="H410" s="3" t="str">
        <f t="shared" si="4"/>
        <v> </v>
      </c>
    </row>
    <row r="411" ht="15.75" customHeight="1">
      <c r="A411" s="3">
        <v>410.0</v>
      </c>
      <c r="B411" s="3" t="s">
        <v>3829</v>
      </c>
      <c r="C411" s="3" t="s">
        <v>3532</v>
      </c>
      <c r="D411" s="73">
        <v>1425000.0</v>
      </c>
      <c r="E411" s="3" t="str">
        <f t="shared" si="1"/>
        <v>Stefen Wisniewski</v>
      </c>
      <c r="F411" s="3" t="str">
        <f t="shared" si="2"/>
        <v>Stefen Wisniewski</v>
      </c>
      <c r="G411" s="3" t="str">
        <f t="shared" si="3"/>
        <v>Stefen Wisniewski </v>
      </c>
      <c r="H411" s="3" t="str">
        <f t="shared" si="4"/>
        <v> </v>
      </c>
    </row>
    <row r="412" ht="15.75" customHeight="1">
      <c r="A412" s="3">
        <v>411.0</v>
      </c>
      <c r="B412" s="3" t="s">
        <v>3830</v>
      </c>
      <c r="C412" s="3" t="s">
        <v>34</v>
      </c>
      <c r="D412" s="73">
        <v>1413092.0</v>
      </c>
      <c r="E412" s="3" t="str">
        <f t="shared" si="1"/>
        <v>A.J. Brown</v>
      </c>
      <c r="F412" s="3" t="str">
        <f t="shared" si="2"/>
        <v>A.J. Brown</v>
      </c>
      <c r="G412" s="3" t="str">
        <f t="shared" si="3"/>
        <v>A.J. Brown </v>
      </c>
      <c r="H412" s="3" t="str">
        <f t="shared" si="4"/>
        <v> </v>
      </c>
    </row>
    <row r="413" ht="15.75" customHeight="1">
      <c r="A413" s="3">
        <v>412.0</v>
      </c>
      <c r="B413" s="3" t="s">
        <v>2424</v>
      </c>
      <c r="C413" s="3" t="s">
        <v>61</v>
      </c>
      <c r="D413" s="73">
        <v>1406068.0</v>
      </c>
      <c r="E413" s="3" t="str">
        <f t="shared" si="1"/>
        <v>Dallas Goedert</v>
      </c>
      <c r="F413" s="3" t="str">
        <f t="shared" si="2"/>
        <v>Dallas Goedert</v>
      </c>
      <c r="G413" s="3" t="str">
        <f t="shared" si="3"/>
        <v>Dallas Goedert </v>
      </c>
      <c r="H413" s="3" t="str">
        <f t="shared" si="4"/>
        <v> </v>
      </c>
    </row>
    <row r="414" ht="15.75" customHeight="1">
      <c r="A414" s="3">
        <v>413.0</v>
      </c>
      <c r="B414" s="3" t="s">
        <v>3831</v>
      </c>
      <c r="C414" s="3" t="s">
        <v>34</v>
      </c>
      <c r="D414" s="73">
        <v>1402784.0</v>
      </c>
      <c r="E414" s="3" t="str">
        <f t="shared" si="1"/>
        <v>Van Jefferson</v>
      </c>
      <c r="F414" s="3" t="str">
        <f t="shared" si="2"/>
        <v>Van Jefferson</v>
      </c>
      <c r="G414" s="3" t="str">
        <f t="shared" si="3"/>
        <v>Van Jefferson </v>
      </c>
      <c r="H414" s="3" t="str">
        <f t="shared" si="4"/>
        <v> </v>
      </c>
    </row>
    <row r="415" ht="15.75" customHeight="1">
      <c r="A415" s="3">
        <v>414.0</v>
      </c>
      <c r="B415" s="3" t="s">
        <v>3832</v>
      </c>
      <c r="C415" s="3" t="s">
        <v>61</v>
      </c>
      <c r="D415" s="73">
        <v>1400000.0</v>
      </c>
      <c r="E415" s="3" t="str">
        <f t="shared" si="1"/>
        <v>Matt LaCosse</v>
      </c>
      <c r="F415" s="3" t="str">
        <f t="shared" si="2"/>
        <v>Matt LaCosse</v>
      </c>
      <c r="G415" s="3" t="str">
        <f t="shared" si="3"/>
        <v>Matt LaCosse</v>
      </c>
      <c r="H415" s="3" t="str">
        <f t="shared" si="4"/>
        <v>e</v>
      </c>
    </row>
    <row r="416" ht="15.75" customHeight="1">
      <c r="A416" s="3"/>
      <c r="B416" s="3" t="s">
        <v>3833</v>
      </c>
      <c r="C416" s="3" t="s">
        <v>17</v>
      </c>
      <c r="D416" s="73">
        <v>1400000.0</v>
      </c>
      <c r="E416" s="3" t="str">
        <f t="shared" si="1"/>
        <v>Chris Thompson</v>
      </c>
      <c r="F416" s="3" t="str">
        <f t="shared" si="2"/>
        <v>Chris Thompson</v>
      </c>
      <c r="G416" s="3" t="str">
        <f t="shared" si="3"/>
        <v>Chris Thompson </v>
      </c>
      <c r="H416" s="3" t="str">
        <f t="shared" si="4"/>
        <v> </v>
      </c>
    </row>
    <row r="417" ht="15.75" customHeight="1">
      <c r="A417" s="3">
        <v>416.0</v>
      </c>
      <c r="B417" s="3" t="s">
        <v>3834</v>
      </c>
      <c r="C417" s="3" t="s">
        <v>3518</v>
      </c>
      <c r="D417" s="73">
        <v>1384302.0</v>
      </c>
      <c r="E417" s="3" t="str">
        <f t="shared" si="1"/>
        <v>Ezra Cleveland</v>
      </c>
      <c r="F417" s="3" t="str">
        <f t="shared" si="2"/>
        <v>Ezra Cleveland</v>
      </c>
      <c r="G417" s="3" t="str">
        <f t="shared" si="3"/>
        <v>Ezra Cleveland </v>
      </c>
      <c r="H417" s="3" t="str">
        <f t="shared" si="4"/>
        <v> </v>
      </c>
    </row>
    <row r="418" ht="15.75" customHeight="1">
      <c r="A418" s="3">
        <v>417.0</v>
      </c>
      <c r="B418" s="3" t="s">
        <v>3835</v>
      </c>
      <c r="C418" s="3" t="s">
        <v>61</v>
      </c>
      <c r="D418" s="73">
        <v>1376574.0</v>
      </c>
      <c r="E418" s="3" t="str">
        <f t="shared" si="1"/>
        <v>Drew Sample</v>
      </c>
      <c r="F418" s="3" t="str">
        <f t="shared" si="2"/>
        <v>Drew Sample</v>
      </c>
      <c r="G418" s="3" t="str">
        <f t="shared" si="3"/>
        <v>Drew Sample </v>
      </c>
      <c r="H418" s="3" t="str">
        <f t="shared" si="4"/>
        <v> </v>
      </c>
    </row>
    <row r="419" ht="15.75" customHeight="1">
      <c r="A419" s="3">
        <v>418.0</v>
      </c>
      <c r="B419" s="3" t="s">
        <v>3836</v>
      </c>
      <c r="C419" s="3" t="s">
        <v>3532</v>
      </c>
      <c r="D419" s="73">
        <v>1372247.0</v>
      </c>
      <c r="E419" s="3" t="str">
        <f t="shared" si="1"/>
        <v>Connor Williams</v>
      </c>
      <c r="F419" s="3" t="str">
        <f t="shared" si="2"/>
        <v>Connor Williams</v>
      </c>
      <c r="G419" s="3" t="str">
        <f t="shared" si="3"/>
        <v>Connor Williams </v>
      </c>
      <c r="H419" s="3" t="str">
        <f t="shared" si="4"/>
        <v> </v>
      </c>
    </row>
    <row r="420" ht="15.75" customHeight="1">
      <c r="A420" s="3">
        <v>419.0</v>
      </c>
      <c r="B420" s="3" t="s">
        <v>1708</v>
      </c>
      <c r="C420" s="3" t="s">
        <v>17</v>
      </c>
      <c r="D420" s="73">
        <v>1362544.0</v>
      </c>
      <c r="E420" s="3" t="str">
        <f t="shared" si="1"/>
        <v>Joe Mixon</v>
      </c>
      <c r="F420" s="3" t="str">
        <f t="shared" si="2"/>
        <v>Joe Mixon</v>
      </c>
      <c r="G420" s="3" t="str">
        <f t="shared" si="3"/>
        <v>Joe Mixon </v>
      </c>
      <c r="H420" s="3" t="str">
        <f t="shared" si="4"/>
        <v> </v>
      </c>
    </row>
    <row r="421" ht="15.75" customHeight="1">
      <c r="A421" s="3">
        <v>420.0</v>
      </c>
      <c r="B421" s="3" t="s">
        <v>3837</v>
      </c>
      <c r="C421" s="3" t="s">
        <v>34</v>
      </c>
      <c r="D421" s="73">
        <v>1358425.0</v>
      </c>
      <c r="E421" s="3" t="str">
        <f t="shared" si="1"/>
        <v>Denzel Mims</v>
      </c>
      <c r="F421" s="3" t="str">
        <f t="shared" si="2"/>
        <v>Denzel Mims</v>
      </c>
      <c r="G421" s="3" t="str">
        <f t="shared" si="3"/>
        <v>Denzel Mims </v>
      </c>
      <c r="H421" s="3" t="str">
        <f t="shared" si="4"/>
        <v> </v>
      </c>
    </row>
    <row r="422" ht="15.75" customHeight="1">
      <c r="A422" s="3">
        <v>421.0</v>
      </c>
      <c r="B422" s="3" t="s">
        <v>1984</v>
      </c>
      <c r="C422" s="3" t="s">
        <v>34</v>
      </c>
      <c r="D422" s="73">
        <v>1338425.0</v>
      </c>
      <c r="E422" s="3" t="str">
        <f t="shared" si="1"/>
        <v>Anthony Miller</v>
      </c>
      <c r="F422" s="3" t="str">
        <f t="shared" si="2"/>
        <v>Anthony Miller</v>
      </c>
      <c r="G422" s="3" t="str">
        <f t="shared" si="3"/>
        <v>Anthony Miller </v>
      </c>
      <c r="H422" s="3" t="str">
        <f t="shared" si="4"/>
        <v> </v>
      </c>
    </row>
    <row r="423" ht="15.75" customHeight="1">
      <c r="A423" s="3">
        <v>422.0</v>
      </c>
      <c r="B423" s="3" t="s">
        <v>3838</v>
      </c>
      <c r="C423" s="3" t="s">
        <v>17</v>
      </c>
      <c r="D423" s="73">
        <v>1337544.0</v>
      </c>
      <c r="E423" s="3" t="str">
        <f t="shared" si="1"/>
        <v>Miles Sanders</v>
      </c>
      <c r="F423" s="3" t="str">
        <f t="shared" si="2"/>
        <v>Miles Sanders</v>
      </c>
      <c r="G423" s="3" t="str">
        <f t="shared" si="3"/>
        <v>Miles Sanders </v>
      </c>
      <c r="H423" s="3" t="str">
        <f t="shared" si="4"/>
        <v> </v>
      </c>
    </row>
    <row r="424" ht="15.75" customHeight="1">
      <c r="A424" s="3">
        <v>423.0</v>
      </c>
      <c r="B424" s="3" t="s">
        <v>3839</v>
      </c>
      <c r="C424" s="3" t="s">
        <v>17</v>
      </c>
      <c r="D424" s="73">
        <v>1321458.0</v>
      </c>
      <c r="E424" s="3" t="str">
        <f t="shared" si="1"/>
        <v>A.J. Dillon</v>
      </c>
      <c r="F424" s="3" t="str">
        <f t="shared" si="2"/>
        <v>AJ Dillon</v>
      </c>
      <c r="G424" s="3" t="str">
        <f t="shared" si="3"/>
        <v>A.J. Dillon</v>
      </c>
      <c r="H424" s="3" t="str">
        <f t="shared" si="4"/>
        <v>n</v>
      </c>
    </row>
    <row r="425" ht="15.75" customHeight="1">
      <c r="A425" s="3">
        <v>424.0</v>
      </c>
      <c r="B425" s="3" t="s">
        <v>3840</v>
      </c>
      <c r="C425" s="3" t="s">
        <v>3532</v>
      </c>
      <c r="D425" s="73">
        <v>1300000.0</v>
      </c>
      <c r="E425" s="3" t="str">
        <f t="shared" si="1"/>
        <v>Joshua Garnett</v>
      </c>
      <c r="F425" s="3" t="str">
        <f t="shared" si="2"/>
        <v>Joshua Garnett</v>
      </c>
      <c r="G425" s="3" t="str">
        <f t="shared" si="3"/>
        <v>Joshua Garnett </v>
      </c>
      <c r="H425" s="3" t="str">
        <f t="shared" si="4"/>
        <v> </v>
      </c>
    </row>
    <row r="426" ht="15.75" customHeight="1">
      <c r="A426" s="3"/>
      <c r="B426" s="3" t="s">
        <v>3841</v>
      </c>
      <c r="C426" s="3" t="s">
        <v>3651</v>
      </c>
      <c r="D426" s="73">
        <v>1300000.0</v>
      </c>
      <c r="E426" s="3" t="str">
        <f t="shared" si="1"/>
        <v>Dan Vitale</v>
      </c>
      <c r="F426" s="3" t="str">
        <f t="shared" si="2"/>
        <v>Dan Vitale</v>
      </c>
      <c r="G426" s="3" t="str">
        <f t="shared" si="3"/>
        <v>Dan Vitale</v>
      </c>
      <c r="H426" s="3" t="str">
        <f t="shared" si="4"/>
        <v>e</v>
      </c>
    </row>
    <row r="427" ht="15.75" customHeight="1">
      <c r="A427" s="3">
        <v>426.0</v>
      </c>
      <c r="B427" s="3" t="s">
        <v>3842</v>
      </c>
      <c r="C427" s="3" t="s">
        <v>3532</v>
      </c>
      <c r="D427" s="73">
        <v>1267022.0</v>
      </c>
      <c r="E427" s="3" t="str">
        <f t="shared" si="1"/>
        <v>Max Scharping</v>
      </c>
      <c r="F427" s="3" t="str">
        <f t="shared" si="2"/>
        <v>Max Scharping</v>
      </c>
      <c r="G427" s="3" t="str">
        <f t="shared" si="3"/>
        <v>Max Scharping </v>
      </c>
      <c r="H427" s="3" t="str">
        <f t="shared" si="4"/>
        <v> </v>
      </c>
    </row>
    <row r="428" ht="15.75" customHeight="1">
      <c r="A428" s="3">
        <v>427.0</v>
      </c>
      <c r="B428" s="3" t="s">
        <v>3843</v>
      </c>
      <c r="C428" s="3" t="s">
        <v>75</v>
      </c>
      <c r="D428" s="73">
        <v>1250000.0</v>
      </c>
      <c r="E428" s="3" t="str">
        <f t="shared" si="1"/>
        <v>Cooper Rush</v>
      </c>
      <c r="F428" s="3" t="str">
        <f t="shared" si="2"/>
        <v>Cooper Rush</v>
      </c>
      <c r="G428" s="3" t="str">
        <f t="shared" si="3"/>
        <v>Cooper Rush </v>
      </c>
      <c r="H428" s="3" t="str">
        <f t="shared" si="4"/>
        <v> </v>
      </c>
    </row>
    <row r="429" ht="15.75" customHeight="1">
      <c r="A429" s="3"/>
      <c r="B429" s="3" t="s">
        <v>2912</v>
      </c>
      <c r="C429" s="3" t="s">
        <v>61</v>
      </c>
      <c r="D429" s="73">
        <v>1250000.0</v>
      </c>
      <c r="E429" s="3" t="str">
        <f t="shared" si="1"/>
        <v>Antony Auclair</v>
      </c>
      <c r="F429" s="3" t="str">
        <f t="shared" si="2"/>
        <v>Antony Auclair</v>
      </c>
      <c r="G429" s="3" t="str">
        <f t="shared" si="3"/>
        <v>Antony Auclair</v>
      </c>
      <c r="H429" s="3" t="str">
        <f t="shared" si="4"/>
        <v>r</v>
      </c>
    </row>
    <row r="430" ht="15.75" customHeight="1">
      <c r="A430" s="3"/>
      <c r="B430" s="3" t="s">
        <v>3844</v>
      </c>
      <c r="C430" s="3" t="s">
        <v>3532</v>
      </c>
      <c r="D430" s="73">
        <v>1250000.0</v>
      </c>
      <c r="E430" s="3" t="str">
        <f t="shared" si="1"/>
        <v>Max Garcia</v>
      </c>
      <c r="F430" s="3" t="str">
        <f t="shared" si="2"/>
        <v>Max Garcia</v>
      </c>
      <c r="G430" s="3" t="str">
        <f t="shared" si="3"/>
        <v>Max Garcia </v>
      </c>
      <c r="H430" s="3" t="str">
        <f t="shared" si="4"/>
        <v> </v>
      </c>
    </row>
    <row r="431" ht="15.75" customHeight="1">
      <c r="A431" s="3">
        <v>430.0</v>
      </c>
      <c r="B431" s="3" t="s">
        <v>3845</v>
      </c>
      <c r="C431" s="3" t="s">
        <v>34</v>
      </c>
      <c r="D431" s="73">
        <v>1248763.0</v>
      </c>
      <c r="E431" s="3" t="str">
        <f t="shared" si="1"/>
        <v>Mecole Hardman</v>
      </c>
      <c r="F431" s="3" t="str">
        <f t="shared" si="2"/>
        <v>Mecole Hardman</v>
      </c>
      <c r="G431" s="3" t="str">
        <f t="shared" si="3"/>
        <v>Mecole Hardman</v>
      </c>
      <c r="H431" s="3" t="str">
        <f t="shared" si="4"/>
        <v>n</v>
      </c>
    </row>
    <row r="432" ht="15.75" customHeight="1">
      <c r="A432" s="3">
        <v>431.0</v>
      </c>
      <c r="B432" s="3" t="s">
        <v>3846</v>
      </c>
      <c r="C432" s="3" t="s">
        <v>34</v>
      </c>
      <c r="D432" s="73">
        <v>1235682.0</v>
      </c>
      <c r="E432" s="3" t="str">
        <f t="shared" si="1"/>
        <v>J.J. Arcega-Whiteside</v>
      </c>
      <c r="F432" s="3" t="str">
        <f t="shared" si="2"/>
        <v>J.J. Arcega-Whiteside</v>
      </c>
      <c r="G432" s="3" t="str">
        <f t="shared" si="3"/>
        <v>J.J. Arcega-Whiteside </v>
      </c>
      <c r="H432" s="3" t="str">
        <f t="shared" si="4"/>
        <v> </v>
      </c>
    </row>
    <row r="433" ht="15.75" customHeight="1">
      <c r="A433" s="3">
        <v>432.0</v>
      </c>
      <c r="B433" s="3" t="s">
        <v>3847</v>
      </c>
      <c r="C433" s="3" t="s">
        <v>17</v>
      </c>
      <c r="D433" s="73">
        <v>1233159.0</v>
      </c>
      <c r="E433" s="3" t="str">
        <f t="shared" si="1"/>
        <v>Antonio Gibson</v>
      </c>
      <c r="F433" s="3" t="str">
        <f t="shared" si="2"/>
        <v>Antonio Gibson</v>
      </c>
      <c r="G433" s="3" t="str">
        <f t="shared" si="3"/>
        <v>Antonio Gibson </v>
      </c>
      <c r="H433" s="3" t="str">
        <f t="shared" si="4"/>
        <v> </v>
      </c>
    </row>
    <row r="434" ht="15.75" customHeight="1">
      <c r="A434" s="3">
        <v>433.0</v>
      </c>
      <c r="B434" s="3" t="s">
        <v>3848</v>
      </c>
      <c r="C434" s="3" t="s">
        <v>34</v>
      </c>
      <c r="D434" s="73">
        <v>1210000.0</v>
      </c>
      <c r="E434" s="3" t="str">
        <f t="shared" si="1"/>
        <v>Pharoh Cooper</v>
      </c>
      <c r="F434" s="3" t="str">
        <f t="shared" si="2"/>
        <v>Pharoh Cooper</v>
      </c>
      <c r="G434" s="3" t="str">
        <f t="shared" si="3"/>
        <v>Pharoh Cooper </v>
      </c>
      <c r="H434" s="3" t="str">
        <f t="shared" si="4"/>
        <v> </v>
      </c>
    </row>
    <row r="435" ht="15.75" customHeight="1">
      <c r="A435" s="3">
        <v>434.0</v>
      </c>
      <c r="B435" s="3" t="s">
        <v>3849</v>
      </c>
      <c r="C435" s="3" t="s">
        <v>3522</v>
      </c>
      <c r="D435" s="73">
        <v>1209836.0</v>
      </c>
      <c r="E435" s="3" t="str">
        <f t="shared" si="1"/>
        <v>Josh Jones</v>
      </c>
      <c r="F435" s="3" t="str">
        <f t="shared" si="2"/>
        <v>Josh Jones</v>
      </c>
      <c r="G435" s="3" t="str">
        <f t="shared" si="3"/>
        <v>Josh Jones </v>
      </c>
      <c r="H435" s="3" t="str">
        <f t="shared" si="4"/>
        <v> </v>
      </c>
    </row>
    <row r="436" ht="15.75" customHeight="1">
      <c r="A436" s="3">
        <v>435.0</v>
      </c>
      <c r="B436" s="3" t="s">
        <v>3850</v>
      </c>
      <c r="C436" s="3" t="s">
        <v>3522</v>
      </c>
      <c r="D436" s="73">
        <v>1200000.0</v>
      </c>
      <c r="E436" s="3" t="str">
        <f t="shared" si="1"/>
        <v>Le'Raven Clark</v>
      </c>
      <c r="F436" s="3" t="str">
        <f t="shared" si="2"/>
        <v>Le'Raven Clark</v>
      </c>
      <c r="G436" s="3" t="str">
        <f t="shared" si="3"/>
        <v>Le'Raven Clark </v>
      </c>
      <c r="H436" s="3" t="str">
        <f t="shared" si="4"/>
        <v> </v>
      </c>
    </row>
    <row r="437" ht="15.75" customHeight="1">
      <c r="A437" s="3">
        <v>436.0</v>
      </c>
      <c r="B437" s="30" t="s">
        <v>3851</v>
      </c>
      <c r="C437" s="3" t="s">
        <v>3532</v>
      </c>
      <c r="D437" s="73">
        <v>1199192.0</v>
      </c>
      <c r="E437" s="3" t="str">
        <f t="shared" si="1"/>
        <v>Jo1000h Jackson</v>
      </c>
      <c r="F437" s="3" t="str">
        <f t="shared" si="2"/>
        <v>Jo1000h Jackson</v>
      </c>
      <c r="G437" s="3" t="str">
        <f t="shared" si="3"/>
        <v>Jo1000h Jackson </v>
      </c>
      <c r="H437" s="3" t="str">
        <f t="shared" si="4"/>
        <v> </v>
      </c>
    </row>
    <row r="438" ht="15.75" customHeight="1">
      <c r="A438" s="3">
        <v>437.0</v>
      </c>
      <c r="B438" s="3" t="s">
        <v>3852</v>
      </c>
      <c r="C438" s="3" t="s">
        <v>34</v>
      </c>
      <c r="D438" s="73">
        <v>1193984.0</v>
      </c>
      <c r="E438" s="3" t="str">
        <f t="shared" si="1"/>
        <v>Parris Campbell</v>
      </c>
      <c r="F438" s="3" t="str">
        <f t="shared" si="2"/>
        <v>Parris Campbell</v>
      </c>
      <c r="G438" s="3" t="str">
        <f t="shared" si="3"/>
        <v>Parris Campbell </v>
      </c>
      <c r="H438" s="3" t="str">
        <f t="shared" si="4"/>
        <v> </v>
      </c>
    </row>
    <row r="439" ht="15.75" customHeight="1">
      <c r="A439" s="3">
        <v>438.0</v>
      </c>
      <c r="B439" s="3" t="s">
        <v>3853</v>
      </c>
      <c r="C439" s="3" t="s">
        <v>34</v>
      </c>
      <c r="D439" s="73">
        <v>1187500.0</v>
      </c>
      <c r="E439" s="3" t="str">
        <f t="shared" si="1"/>
        <v>Ted Ginn Jr.</v>
      </c>
      <c r="F439" s="3" t="str">
        <f t="shared" si="2"/>
        <v>Ted Ginn Jr.</v>
      </c>
      <c r="G439" s="3" t="str">
        <f t="shared" si="3"/>
        <v>Ted Ginn Jr. </v>
      </c>
      <c r="H439" s="3" t="str">
        <f t="shared" si="4"/>
        <v> </v>
      </c>
    </row>
    <row r="440" ht="15.75" customHeight="1">
      <c r="A440" s="3"/>
      <c r="B440" s="3" t="s">
        <v>3854</v>
      </c>
      <c r="C440" s="3" t="s">
        <v>3522</v>
      </c>
      <c r="D440" s="73">
        <v>1187500.0</v>
      </c>
      <c r="E440" s="3" t="str">
        <f t="shared" si="1"/>
        <v>Patrick Omameh</v>
      </c>
      <c r="F440" s="3" t="str">
        <f t="shared" si="2"/>
        <v>Patrick Omameh</v>
      </c>
      <c r="G440" s="3" t="str">
        <f t="shared" si="3"/>
        <v>Patrick Omameh</v>
      </c>
      <c r="H440" s="3" t="str">
        <f t="shared" si="4"/>
        <v>h</v>
      </c>
    </row>
    <row r="441" ht="15.75" customHeight="1">
      <c r="A441" s="3"/>
      <c r="B441" s="3" t="s">
        <v>3855</v>
      </c>
      <c r="C441" s="3" t="s">
        <v>3532</v>
      </c>
      <c r="D441" s="73">
        <v>1187500.0</v>
      </c>
      <c r="E441" s="3" t="str">
        <f t="shared" si="1"/>
        <v>Oday Aboushi</v>
      </c>
      <c r="F441" s="3" t="str">
        <f t="shared" si="2"/>
        <v>Oday Aboushi</v>
      </c>
      <c r="G441" s="3" t="str">
        <f t="shared" si="3"/>
        <v>Oday Aboushi </v>
      </c>
      <c r="H441" s="3" t="str">
        <f t="shared" si="4"/>
        <v> </v>
      </c>
    </row>
    <row r="442" ht="15.75" customHeight="1">
      <c r="A442" s="3"/>
      <c r="B442" s="3" t="s">
        <v>3856</v>
      </c>
      <c r="C442" s="3" t="s">
        <v>3532</v>
      </c>
      <c r="D442" s="73">
        <v>1187500.0</v>
      </c>
      <c r="E442" s="3" t="str">
        <f t="shared" si="1"/>
        <v>Kenny Wiggins</v>
      </c>
      <c r="F442" s="3" t="str">
        <f t="shared" si="2"/>
        <v>Kenny Wiggins</v>
      </c>
      <c r="G442" s="3" t="str">
        <f t="shared" si="3"/>
        <v>Kenny Wiggins </v>
      </c>
      <c r="H442" s="3" t="str">
        <f t="shared" si="4"/>
        <v> </v>
      </c>
    </row>
    <row r="443" ht="15.75" customHeight="1">
      <c r="A443" s="3"/>
      <c r="B443" s="3" t="s">
        <v>3857</v>
      </c>
      <c r="C443" s="3" t="s">
        <v>3522</v>
      </c>
      <c r="D443" s="73">
        <v>1187500.0</v>
      </c>
      <c r="E443" s="3" t="str">
        <f t="shared" si="1"/>
        <v>Mike Remmers</v>
      </c>
      <c r="F443" s="3" t="str">
        <f t="shared" si="2"/>
        <v>Mike Remmers</v>
      </c>
      <c r="G443" s="3" t="str">
        <f t="shared" si="3"/>
        <v>Mike Remmers</v>
      </c>
      <c r="H443" s="3" t="str">
        <f t="shared" si="4"/>
        <v>s</v>
      </c>
    </row>
    <row r="444" ht="15.75" customHeight="1">
      <c r="A444" s="3"/>
      <c r="B444" s="3" t="s">
        <v>2844</v>
      </c>
      <c r="C444" s="3" t="s">
        <v>3651</v>
      </c>
      <c r="D444" s="73">
        <v>1187500.0</v>
      </c>
      <c r="E444" s="3" t="str">
        <f t="shared" si="1"/>
        <v>Anthony Sherman</v>
      </c>
      <c r="F444" s="3" t="str">
        <f t="shared" si="2"/>
        <v>Anthony Sherman</v>
      </c>
      <c r="G444" s="3" t="str">
        <f t="shared" si="3"/>
        <v>Anthony Sherman</v>
      </c>
      <c r="H444" s="3" t="str">
        <f t="shared" si="4"/>
        <v>n</v>
      </c>
    </row>
    <row r="445" ht="15.75" customHeight="1">
      <c r="A445" s="3"/>
      <c r="B445" s="3" t="s">
        <v>3858</v>
      </c>
      <c r="C445" s="3" t="s">
        <v>75</v>
      </c>
      <c r="D445" s="73">
        <v>1187500.0</v>
      </c>
      <c r="E445" s="3" t="str">
        <f t="shared" si="1"/>
        <v>Geno Smith</v>
      </c>
      <c r="F445" s="3" t="str">
        <f t="shared" si="2"/>
        <v>Geno Smith</v>
      </c>
      <c r="G445" s="3" t="str">
        <f t="shared" si="3"/>
        <v>Geno Smith </v>
      </c>
      <c r="H445" s="3" t="str">
        <f t="shared" si="4"/>
        <v> </v>
      </c>
    </row>
    <row r="446" ht="15.75" customHeight="1">
      <c r="A446" s="3"/>
      <c r="B446" s="3" t="s">
        <v>3859</v>
      </c>
      <c r="C446" s="3" t="s">
        <v>61</v>
      </c>
      <c r="D446" s="73">
        <v>1187500.0</v>
      </c>
      <c r="E446" s="3" t="str">
        <f t="shared" si="1"/>
        <v>Luke Willson</v>
      </c>
      <c r="F446" s="3" t="str">
        <f t="shared" si="2"/>
        <v>Luke Willson</v>
      </c>
      <c r="G446" s="3" t="str">
        <f t="shared" si="3"/>
        <v>Luke Willson </v>
      </c>
      <c r="H446" s="3" t="str">
        <f t="shared" si="4"/>
        <v> </v>
      </c>
    </row>
    <row r="447" ht="15.75" customHeight="1">
      <c r="A447" s="3"/>
      <c r="B447" s="3" t="s">
        <v>3860</v>
      </c>
      <c r="C447" s="3" t="s">
        <v>75</v>
      </c>
      <c r="D447" s="73">
        <v>1187500.0</v>
      </c>
      <c r="E447" s="3" t="str">
        <f t="shared" si="1"/>
        <v>Mike Glennon</v>
      </c>
      <c r="F447" s="3" t="str">
        <f t="shared" si="2"/>
        <v>Mike Glennon</v>
      </c>
      <c r="G447" s="3" t="str">
        <f t="shared" si="3"/>
        <v>Mike Glennon </v>
      </c>
      <c r="H447" s="3" t="str">
        <f t="shared" si="4"/>
        <v> </v>
      </c>
    </row>
    <row r="448" ht="15.75" customHeight="1">
      <c r="A448" s="3"/>
      <c r="B448" s="3" t="s">
        <v>3861</v>
      </c>
      <c r="C448" s="3" t="s">
        <v>75</v>
      </c>
      <c r="D448" s="73">
        <v>1187500.0</v>
      </c>
      <c r="E448" s="3" t="str">
        <f t="shared" si="1"/>
        <v>Blaine Gabbert</v>
      </c>
      <c r="F448" s="3" t="str">
        <f t="shared" si="2"/>
        <v>Blaine Gabbert</v>
      </c>
      <c r="G448" s="3" t="str">
        <f t="shared" si="3"/>
        <v>Blaine Gabbert</v>
      </c>
      <c r="H448" s="3" t="str">
        <f t="shared" si="4"/>
        <v>t</v>
      </c>
    </row>
    <row r="449" ht="15.75" customHeight="1">
      <c r="A449" s="3">
        <v>448.0</v>
      </c>
      <c r="B449" s="3" t="s">
        <v>3862</v>
      </c>
      <c r="C449" s="3" t="s">
        <v>3557</v>
      </c>
      <c r="D449" s="73">
        <v>1186141.0</v>
      </c>
      <c r="E449" s="3" t="str">
        <f t="shared" si="1"/>
        <v>Matt Hennessy</v>
      </c>
      <c r="F449" s="3" t="str">
        <f t="shared" si="2"/>
        <v>Matt Hennessy</v>
      </c>
      <c r="G449" s="3" t="str">
        <f t="shared" si="3"/>
        <v>Matt Hennessy </v>
      </c>
      <c r="H449" s="3" t="str">
        <f t="shared" si="4"/>
        <v> </v>
      </c>
    </row>
    <row r="450" ht="15.75" customHeight="1">
      <c r="A450" s="3">
        <v>449.0</v>
      </c>
      <c r="B450" s="3" t="s">
        <v>3863</v>
      </c>
      <c r="C450" s="3" t="s">
        <v>17</v>
      </c>
      <c r="D450" s="73">
        <v>1177354.0</v>
      </c>
      <c r="E450" s="3" t="str">
        <f t="shared" si="1"/>
        <v>Lynn Bowden</v>
      </c>
      <c r="F450" s="3" t="str">
        <f t="shared" si="2"/>
        <v>Lynn Bowden Jr.</v>
      </c>
      <c r="G450" s="3" t="str">
        <f t="shared" si="3"/>
        <v>Lynn Bowden </v>
      </c>
      <c r="H450" s="3" t="str">
        <f t="shared" si="4"/>
        <v> </v>
      </c>
    </row>
    <row r="451" ht="15.75" customHeight="1">
      <c r="A451" s="3">
        <v>450.0</v>
      </c>
      <c r="B451" s="3" t="s">
        <v>3864</v>
      </c>
      <c r="C451" s="3" t="s">
        <v>34</v>
      </c>
      <c r="D451" s="73">
        <v>1173114.0</v>
      </c>
      <c r="E451" s="3" t="str">
        <f t="shared" si="1"/>
        <v>Bryan Edwards</v>
      </c>
      <c r="F451" s="3" t="str">
        <f t="shared" si="2"/>
        <v>Bryan Edwards</v>
      </c>
      <c r="G451" s="3" t="str">
        <f t="shared" si="3"/>
        <v>Bryan Edwards </v>
      </c>
      <c r="H451" s="3" t="str">
        <f t="shared" si="4"/>
        <v> </v>
      </c>
    </row>
    <row r="452" ht="15.75" customHeight="1">
      <c r="A452" s="3">
        <v>451.0</v>
      </c>
      <c r="B452" s="3" t="s">
        <v>3865</v>
      </c>
      <c r="C452" s="3" t="s">
        <v>3557</v>
      </c>
      <c r="D452" s="73">
        <v>1163998.0</v>
      </c>
      <c r="E452" s="3" t="str">
        <f t="shared" si="1"/>
        <v>Lloyd Cushenberry</v>
      </c>
      <c r="F452" s="3" t="str">
        <f t="shared" si="2"/>
        <v>Lloyd Cushenberry</v>
      </c>
      <c r="G452" s="3" t="str">
        <f t="shared" si="3"/>
        <v>Lloyd Cushenberry </v>
      </c>
      <c r="H452" s="3" t="str">
        <f t="shared" si="4"/>
        <v> </v>
      </c>
    </row>
    <row r="453" ht="15.75" customHeight="1">
      <c r="A453" s="3">
        <v>452.0</v>
      </c>
      <c r="B453" s="3" t="s">
        <v>1716</v>
      </c>
      <c r="C453" s="3" t="s">
        <v>17</v>
      </c>
      <c r="D453" s="73">
        <v>1160000.0</v>
      </c>
      <c r="E453" s="3" t="str">
        <f t="shared" si="1"/>
        <v>Jerick McKinnon</v>
      </c>
      <c r="F453" s="3" t="str">
        <f t="shared" si="2"/>
        <v>Jerick McKinnon</v>
      </c>
      <c r="G453" s="3" t="str">
        <f t="shared" si="3"/>
        <v>Jerick McKinnon</v>
      </c>
      <c r="H453" s="3" t="str">
        <f t="shared" si="4"/>
        <v>n</v>
      </c>
    </row>
    <row r="454" ht="15.75" customHeight="1">
      <c r="A454" s="3">
        <v>453.0</v>
      </c>
      <c r="B454" s="3" t="s">
        <v>3866</v>
      </c>
      <c r="C454" s="3" t="s">
        <v>34</v>
      </c>
      <c r="D454" s="73">
        <v>1157469.0</v>
      </c>
      <c r="E454" s="3" t="str">
        <f t="shared" si="1"/>
        <v>Andy Isabella</v>
      </c>
      <c r="F454" s="3" t="str">
        <f t="shared" si="2"/>
        <v>Andy Isabella</v>
      </c>
      <c r="G454" s="3" t="str">
        <f t="shared" si="3"/>
        <v>Andy Isabella </v>
      </c>
      <c r="H454" s="3" t="str">
        <f t="shared" si="4"/>
        <v> </v>
      </c>
    </row>
    <row r="455" ht="15.75" customHeight="1">
      <c r="A455" s="3">
        <v>454.0</v>
      </c>
      <c r="B455" s="3" t="s">
        <v>3867</v>
      </c>
      <c r="C455" s="3" t="s">
        <v>17</v>
      </c>
      <c r="D455" s="73">
        <v>1153079.0</v>
      </c>
      <c r="E455" s="3" t="str">
        <f t="shared" si="1"/>
        <v>Zack Moss</v>
      </c>
      <c r="F455" s="3" t="str">
        <f t="shared" si="2"/>
        <v>Zack Moss</v>
      </c>
      <c r="G455" s="3" t="str">
        <f t="shared" si="3"/>
        <v>Zack Moss </v>
      </c>
      <c r="H455" s="3" t="str">
        <f t="shared" si="4"/>
        <v> </v>
      </c>
    </row>
    <row r="456" ht="15.75" customHeight="1">
      <c r="A456" s="3">
        <v>455.0</v>
      </c>
      <c r="B456" s="3" t="s">
        <v>2956</v>
      </c>
      <c r="C456" s="3" t="s">
        <v>61</v>
      </c>
      <c r="D456" s="73">
        <v>1150000.0</v>
      </c>
      <c r="E456" s="3" t="str">
        <f t="shared" si="1"/>
        <v>Chris Manhertz</v>
      </c>
      <c r="F456" s="3" t="str">
        <f t="shared" si="2"/>
        <v>Chris Manhertz</v>
      </c>
      <c r="G456" s="3" t="str">
        <f t="shared" si="3"/>
        <v>Chris Manhertz </v>
      </c>
      <c r="H456" s="3" t="str">
        <f t="shared" si="4"/>
        <v> </v>
      </c>
    </row>
    <row r="457" ht="15.75" customHeight="1">
      <c r="A457" s="3">
        <v>456.0</v>
      </c>
      <c r="B457" s="3" t="s">
        <v>3868</v>
      </c>
      <c r="C457" s="3" t="s">
        <v>34</v>
      </c>
      <c r="D457" s="73">
        <v>1146513.0</v>
      </c>
      <c r="E457" s="3" t="str">
        <f t="shared" si="1"/>
        <v>D.K. Metcalf</v>
      </c>
      <c r="F457" s="3" t="str">
        <f t="shared" si="2"/>
        <v>DK Metcalf</v>
      </c>
      <c r="G457" s="3" t="str">
        <f t="shared" si="3"/>
        <v>D.K. Metcalf </v>
      </c>
      <c r="H457" s="3" t="str">
        <f t="shared" si="4"/>
        <v> </v>
      </c>
    </row>
    <row r="458" ht="15.75" customHeight="1">
      <c r="A458" s="3">
        <v>457.0</v>
      </c>
      <c r="B458" s="3" t="s">
        <v>3869</v>
      </c>
      <c r="C458" s="3" t="s">
        <v>61</v>
      </c>
      <c r="D458" s="73">
        <v>1145705.0</v>
      </c>
      <c r="E458" s="3" t="str">
        <f t="shared" si="1"/>
        <v>Devin Asiasi</v>
      </c>
      <c r="F458" s="3" t="str">
        <f t="shared" si="2"/>
        <v>Devin Asiasi</v>
      </c>
      <c r="G458" s="3" t="str">
        <f t="shared" si="3"/>
        <v>Devin Asiasi</v>
      </c>
      <c r="H458" s="3" t="str">
        <f t="shared" si="4"/>
        <v>i</v>
      </c>
    </row>
    <row r="459" ht="15.75" customHeight="1">
      <c r="A459" s="3">
        <v>458.0</v>
      </c>
      <c r="B459" s="30" t="s">
        <v>3870</v>
      </c>
      <c r="C459" s="3" t="s">
        <v>34</v>
      </c>
      <c r="D459" s="73">
        <v>1143953.0</v>
      </c>
      <c r="E459" s="3" t="str">
        <f t="shared" si="1"/>
        <v>Devin Duver1000y</v>
      </c>
      <c r="F459" s="3" t="str">
        <f t="shared" si="2"/>
        <v>Devin Duver1000y</v>
      </c>
      <c r="G459" s="3" t="str">
        <f t="shared" si="3"/>
        <v>Devin Duver1000y </v>
      </c>
      <c r="H459" s="3" t="str">
        <f t="shared" si="4"/>
        <v> </v>
      </c>
    </row>
    <row r="460" ht="15.75" customHeight="1">
      <c r="A460" s="3">
        <v>459.0</v>
      </c>
      <c r="B460" s="3" t="s">
        <v>3871</v>
      </c>
      <c r="C460" s="3" t="s">
        <v>17</v>
      </c>
      <c r="D460" s="73">
        <v>1140447.0</v>
      </c>
      <c r="E460" s="3" t="str">
        <f t="shared" si="1"/>
        <v>Darrynton Evans</v>
      </c>
      <c r="F460" s="3" t="str">
        <f t="shared" si="2"/>
        <v>Darrynton Evans</v>
      </c>
      <c r="G460" s="3" t="str">
        <f t="shared" si="3"/>
        <v>Darrynton Evans </v>
      </c>
      <c r="H460" s="3" t="str">
        <f t="shared" si="4"/>
        <v> </v>
      </c>
    </row>
    <row r="461" ht="15.75" customHeight="1">
      <c r="A461" s="3">
        <v>460.0</v>
      </c>
      <c r="B461" s="3" t="s">
        <v>3872</v>
      </c>
      <c r="C461" s="3" t="s">
        <v>61</v>
      </c>
      <c r="D461" s="73">
        <v>1136942.0</v>
      </c>
      <c r="E461" s="3" t="str">
        <f t="shared" si="1"/>
        <v>Josiah Deguara</v>
      </c>
      <c r="F461" s="3" t="str">
        <f t="shared" si="2"/>
        <v>Josiah Deguara</v>
      </c>
      <c r="G461" s="3" t="str">
        <f t="shared" si="3"/>
        <v>Josiah Deguara</v>
      </c>
      <c r="H461" s="3" t="str">
        <f t="shared" si="4"/>
        <v>a</v>
      </c>
    </row>
    <row r="462" ht="15.75" customHeight="1">
      <c r="A462" s="3">
        <v>461.0</v>
      </c>
      <c r="B462" s="3" t="s">
        <v>2851</v>
      </c>
      <c r="C462" s="3" t="s">
        <v>17</v>
      </c>
      <c r="D462" s="73">
        <v>1135483.0</v>
      </c>
      <c r="E462" s="3" t="str">
        <f t="shared" si="1"/>
        <v>Derrius Guice</v>
      </c>
      <c r="F462" s="3" t="str">
        <f t="shared" si="2"/>
        <v>Derrius Guice</v>
      </c>
      <c r="G462" s="3" t="str">
        <f t="shared" si="3"/>
        <v>Derrius Guice </v>
      </c>
      <c r="H462" s="3" t="str">
        <f t="shared" si="4"/>
        <v> </v>
      </c>
    </row>
    <row r="463" ht="15.75" customHeight="1">
      <c r="A463" s="3">
        <v>462.0</v>
      </c>
      <c r="B463" s="3" t="s">
        <v>3873</v>
      </c>
      <c r="C463" s="3" t="s">
        <v>3518</v>
      </c>
      <c r="D463" s="73">
        <v>1129931.0</v>
      </c>
      <c r="E463" s="3" t="str">
        <f t="shared" si="1"/>
        <v>Lucas Niang</v>
      </c>
      <c r="F463" s="3" t="str">
        <f t="shared" si="2"/>
        <v>Lucas Niang</v>
      </c>
      <c r="G463" s="3" t="str">
        <f t="shared" si="3"/>
        <v>Lucas Niang</v>
      </c>
      <c r="H463" s="3" t="str">
        <f t="shared" si="4"/>
        <v>g</v>
      </c>
    </row>
    <row r="464" ht="15.75" customHeight="1">
      <c r="A464" s="3">
        <v>463.0</v>
      </c>
      <c r="B464" s="3" t="s">
        <v>2170</v>
      </c>
      <c r="C464" s="3" t="s">
        <v>34</v>
      </c>
      <c r="D464" s="73">
        <v>1125336.0</v>
      </c>
      <c r="E464" s="3" t="str">
        <f t="shared" si="1"/>
        <v>James Washington</v>
      </c>
      <c r="F464" s="3" t="str">
        <f t="shared" si="2"/>
        <v>James Washington</v>
      </c>
      <c r="G464" s="3" t="str">
        <f t="shared" si="3"/>
        <v>James Washington </v>
      </c>
      <c r="H464" s="3" t="str">
        <f t="shared" si="4"/>
        <v> </v>
      </c>
    </row>
    <row r="465" ht="15.75" customHeight="1">
      <c r="A465" s="3">
        <v>464.0</v>
      </c>
      <c r="B465" s="3" t="s">
        <v>3874</v>
      </c>
      <c r="C465" s="3" t="s">
        <v>61</v>
      </c>
      <c r="D465" s="73">
        <v>1124851.0</v>
      </c>
      <c r="E465" s="3" t="str">
        <f t="shared" si="1"/>
        <v>Adam Trautman</v>
      </c>
      <c r="F465" s="3" t="str">
        <f t="shared" si="2"/>
        <v>Adam Trautman</v>
      </c>
      <c r="G465" s="3" t="str">
        <f t="shared" si="3"/>
        <v>Adam Trautman</v>
      </c>
      <c r="H465" s="3" t="str">
        <f t="shared" si="4"/>
        <v>n</v>
      </c>
    </row>
    <row r="466" ht="15.75" customHeight="1">
      <c r="A466" s="3"/>
      <c r="B466" s="3" t="s">
        <v>3875</v>
      </c>
      <c r="C466" s="3" t="s">
        <v>61</v>
      </c>
      <c r="D466" s="73">
        <v>1124851.0</v>
      </c>
      <c r="E466" s="3" t="str">
        <f t="shared" si="1"/>
        <v>Dalton Keene</v>
      </c>
      <c r="F466" s="3" t="str">
        <f t="shared" si="2"/>
        <v>Dalton Keene</v>
      </c>
      <c r="G466" s="3" t="str">
        <f t="shared" si="3"/>
        <v>Dalton Keene</v>
      </c>
      <c r="H466" s="3" t="str">
        <f t="shared" si="4"/>
        <v>e</v>
      </c>
    </row>
    <row r="467" ht="15.75" customHeight="1">
      <c r="A467" s="3">
        <v>466.0</v>
      </c>
      <c r="B467" s="3" t="s">
        <v>3876</v>
      </c>
      <c r="C467" s="3" t="s">
        <v>3532</v>
      </c>
      <c r="D467" s="73">
        <v>1124850.0</v>
      </c>
      <c r="E467" s="3" t="str">
        <f t="shared" si="1"/>
        <v>Tyre Phillips</v>
      </c>
      <c r="F467" s="3" t="str">
        <f t="shared" si="2"/>
        <v>Tyre Phillips</v>
      </c>
      <c r="G467" s="3" t="str">
        <f t="shared" si="3"/>
        <v>Tyre Phillips </v>
      </c>
      <c r="H467" s="3" t="str">
        <f t="shared" si="4"/>
        <v> </v>
      </c>
    </row>
    <row r="468" ht="15.75" customHeight="1">
      <c r="A468" s="3">
        <v>467.0</v>
      </c>
      <c r="B468" s="3" t="s">
        <v>3877</v>
      </c>
      <c r="C468" s="3" t="s">
        <v>3651</v>
      </c>
      <c r="D468" s="73">
        <v>1115000.0</v>
      </c>
      <c r="E468" s="3" t="str">
        <f t="shared" si="1"/>
        <v>Nick Bellore</v>
      </c>
      <c r="F468" s="3" t="str">
        <f t="shared" si="2"/>
        <v>Nick Bellore</v>
      </c>
      <c r="G468" s="3" t="str">
        <f t="shared" si="3"/>
        <v>Nick Bellore </v>
      </c>
      <c r="H468" s="3" t="str">
        <f t="shared" si="4"/>
        <v> </v>
      </c>
    </row>
    <row r="469" ht="15.75" customHeight="1">
      <c r="A469" s="3">
        <v>468.0</v>
      </c>
      <c r="B469" s="3" t="s">
        <v>3878</v>
      </c>
      <c r="C469" s="3" t="s">
        <v>61</v>
      </c>
      <c r="D469" s="73">
        <v>1112500.0</v>
      </c>
      <c r="E469" s="3" t="str">
        <f t="shared" si="1"/>
        <v>James O'Shaughnessy</v>
      </c>
      <c r="F469" s="3" t="str">
        <f t="shared" si="2"/>
        <v>James O'Shaughnessy</v>
      </c>
      <c r="G469" s="3" t="str">
        <f t="shared" si="3"/>
        <v>James O'Shaughnessy </v>
      </c>
      <c r="H469" s="3" t="str">
        <f t="shared" si="4"/>
        <v> </v>
      </c>
    </row>
    <row r="470" ht="15.75" customHeight="1">
      <c r="A470" s="3">
        <v>469.0</v>
      </c>
      <c r="B470" s="3" t="s">
        <v>3879</v>
      </c>
      <c r="C470" s="3" t="s">
        <v>34</v>
      </c>
      <c r="D470" s="73">
        <v>1111807.0</v>
      </c>
      <c r="E470" s="3" t="str">
        <f t="shared" si="1"/>
        <v>DJ Chark</v>
      </c>
      <c r="F470" s="3" t="str">
        <f t="shared" si="2"/>
        <v>DJ Chark Jr.</v>
      </c>
      <c r="G470" s="3" t="str">
        <f t="shared" si="3"/>
        <v>DJ Chark </v>
      </c>
      <c r="H470" s="3" t="str">
        <f t="shared" si="4"/>
        <v> </v>
      </c>
    </row>
    <row r="471" ht="15.75" customHeight="1">
      <c r="A471" s="3">
        <v>470.0</v>
      </c>
      <c r="B471" s="3" t="s">
        <v>3880</v>
      </c>
      <c r="C471" s="3" t="s">
        <v>3532</v>
      </c>
      <c r="D471" s="73">
        <v>1102258.0</v>
      </c>
      <c r="E471" s="3" t="str">
        <f t="shared" si="1"/>
        <v>Ethan Pocic</v>
      </c>
      <c r="F471" s="3" t="str">
        <f t="shared" si="2"/>
        <v>Ethan Pocic</v>
      </c>
      <c r="G471" s="3" t="str">
        <f t="shared" si="3"/>
        <v>Ethan Pocic </v>
      </c>
      <c r="H471" s="3" t="str">
        <f t="shared" si="4"/>
        <v> </v>
      </c>
    </row>
    <row r="472" ht="15.75" customHeight="1">
      <c r="A472" s="3">
        <v>471.0</v>
      </c>
      <c r="B472" s="3" t="s">
        <v>3881</v>
      </c>
      <c r="C472" s="3" t="s">
        <v>3522</v>
      </c>
      <c r="D472" s="73">
        <v>1101660.0</v>
      </c>
      <c r="E472" s="3" t="str">
        <f t="shared" si="1"/>
        <v>Brian O'Neill</v>
      </c>
      <c r="F472" s="3" t="str">
        <f t="shared" si="2"/>
        <v>Brian O'Neill</v>
      </c>
      <c r="G472" s="3" t="str">
        <f t="shared" si="3"/>
        <v>Brian O'Neill </v>
      </c>
      <c r="H472" s="3" t="str">
        <f t="shared" si="4"/>
        <v> </v>
      </c>
    </row>
    <row r="473" ht="15.75" customHeight="1">
      <c r="A473" s="3">
        <v>472.0</v>
      </c>
      <c r="B473" s="3" t="s">
        <v>3882</v>
      </c>
      <c r="C473" s="3" t="s">
        <v>75</v>
      </c>
      <c r="D473" s="73">
        <v>1100000.0</v>
      </c>
      <c r="E473" s="3" t="str">
        <f t="shared" si="1"/>
        <v>Jameis Winston</v>
      </c>
      <c r="F473" s="3" t="str">
        <f t="shared" si="2"/>
        <v>Jameis Winston</v>
      </c>
      <c r="G473" s="3" t="str">
        <f t="shared" si="3"/>
        <v>Jameis Winston</v>
      </c>
      <c r="H473" s="3" t="str">
        <f t="shared" si="4"/>
        <v>n</v>
      </c>
    </row>
    <row r="474" ht="15.75" customHeight="1">
      <c r="A474" s="3"/>
      <c r="B474" s="3" t="s">
        <v>3883</v>
      </c>
      <c r="C474" s="3" t="s">
        <v>3651</v>
      </c>
      <c r="D474" s="73">
        <v>1100000.0</v>
      </c>
      <c r="E474" s="3" t="str">
        <f t="shared" si="1"/>
        <v>Elijhaa Penny</v>
      </c>
      <c r="F474" s="3" t="str">
        <f t="shared" si="2"/>
        <v>Elijhaa Penny</v>
      </c>
      <c r="G474" s="3" t="str">
        <f t="shared" si="3"/>
        <v>Elijhaa Penny </v>
      </c>
      <c r="H474" s="3" t="str">
        <f t="shared" si="4"/>
        <v> </v>
      </c>
    </row>
    <row r="475" ht="15.75" customHeight="1">
      <c r="A475" s="3"/>
      <c r="B475" s="3" t="s">
        <v>3884</v>
      </c>
      <c r="C475" s="3" t="s">
        <v>34</v>
      </c>
      <c r="D475" s="73">
        <v>1100000.0</v>
      </c>
      <c r="E475" s="3" t="str">
        <f t="shared" si="1"/>
        <v>Corey Coleman</v>
      </c>
      <c r="F475" s="3" t="str">
        <f t="shared" si="2"/>
        <v>Corey Coleman</v>
      </c>
      <c r="G475" s="3" t="str">
        <f t="shared" si="3"/>
        <v>Corey Coleman </v>
      </c>
      <c r="H475" s="3" t="str">
        <f t="shared" si="4"/>
        <v> </v>
      </c>
    </row>
    <row r="476" ht="15.75" customHeight="1">
      <c r="A476" s="3">
        <v>475.0</v>
      </c>
      <c r="B476" s="3" t="s">
        <v>3885</v>
      </c>
      <c r="C476" s="3" t="s">
        <v>3518</v>
      </c>
      <c r="D476" s="73">
        <v>1082391.0</v>
      </c>
      <c r="E476" s="3" t="str">
        <f t="shared" si="1"/>
        <v>Matt Peart</v>
      </c>
      <c r="F476" s="3" t="str">
        <f t="shared" si="2"/>
        <v>Matt Peart</v>
      </c>
      <c r="G476" s="3" t="str">
        <f t="shared" si="3"/>
        <v>Matt Peart </v>
      </c>
      <c r="H476" s="3" t="str">
        <f t="shared" si="4"/>
        <v> </v>
      </c>
    </row>
    <row r="477" ht="15.75" customHeight="1">
      <c r="A477" s="3">
        <v>476.0</v>
      </c>
      <c r="B477" s="3" t="s">
        <v>3886</v>
      </c>
      <c r="C477" s="3" t="s">
        <v>3532</v>
      </c>
      <c r="D477" s="73">
        <v>1075000.0</v>
      </c>
      <c r="E477" s="3" t="str">
        <f t="shared" si="1"/>
        <v>Justin McCray</v>
      </c>
      <c r="F477" s="3" t="str">
        <f t="shared" si="2"/>
        <v>Justin McCray</v>
      </c>
      <c r="G477" s="3" t="str">
        <f t="shared" si="3"/>
        <v>Justin McCray </v>
      </c>
      <c r="H477" s="3" t="str">
        <f t="shared" si="4"/>
        <v> </v>
      </c>
    </row>
    <row r="478" ht="15.75" customHeight="1">
      <c r="A478" s="3"/>
      <c r="B478" s="3" t="s">
        <v>3887</v>
      </c>
      <c r="C478" s="3" t="s">
        <v>3532</v>
      </c>
      <c r="D478" s="73">
        <v>1075000.0</v>
      </c>
      <c r="E478" s="3" t="str">
        <f t="shared" si="1"/>
        <v>D.J. Fluker</v>
      </c>
      <c r="F478" s="3" t="str">
        <f t="shared" si="2"/>
        <v>D.J. Fluker</v>
      </c>
      <c r="G478" s="3" t="str">
        <f t="shared" si="3"/>
        <v>D.J. Fluker </v>
      </c>
      <c r="H478" s="3" t="str">
        <f t="shared" si="4"/>
        <v> </v>
      </c>
    </row>
    <row r="479" ht="15.75" customHeight="1">
      <c r="A479" s="3"/>
      <c r="B479" s="3" t="s">
        <v>3888</v>
      </c>
      <c r="C479" s="3" t="s">
        <v>3522</v>
      </c>
      <c r="D479" s="73">
        <v>1075000.0</v>
      </c>
      <c r="E479" s="3" t="str">
        <f t="shared" si="1"/>
        <v>Andre Smith</v>
      </c>
      <c r="F479" s="3" t="str">
        <f t="shared" si="2"/>
        <v>Andre Smith</v>
      </c>
      <c r="G479" s="3" t="str">
        <f t="shared" si="3"/>
        <v>Andre Smith </v>
      </c>
      <c r="H479" s="3" t="str">
        <f t="shared" si="4"/>
        <v> </v>
      </c>
    </row>
    <row r="480" ht="15.75" customHeight="1">
      <c r="A480" s="3">
        <v>479.0</v>
      </c>
      <c r="B480" s="3" t="s">
        <v>3889</v>
      </c>
      <c r="C480" s="3" t="s">
        <v>34</v>
      </c>
      <c r="D480" s="73">
        <v>1070241.0</v>
      </c>
      <c r="E480" s="3" t="str">
        <f t="shared" si="1"/>
        <v>Diontae Johnson</v>
      </c>
      <c r="F480" s="3" t="str">
        <f t="shared" si="2"/>
        <v>Diontae Johnson</v>
      </c>
      <c r="G480" s="3" t="str">
        <f t="shared" si="3"/>
        <v>Diontae Johnson </v>
      </c>
      <c r="H480" s="3" t="str">
        <f t="shared" si="4"/>
        <v> </v>
      </c>
    </row>
    <row r="481" ht="15.75" customHeight="1">
      <c r="A481" s="3">
        <v>480.0</v>
      </c>
      <c r="B481" s="3" t="s">
        <v>3890</v>
      </c>
      <c r="C481" s="3" t="s">
        <v>34</v>
      </c>
      <c r="D481" s="73">
        <v>1069920.0</v>
      </c>
      <c r="E481" s="3" t="str">
        <f t="shared" si="1"/>
        <v>Jalen Hurd</v>
      </c>
      <c r="F481" s="3" t="str">
        <f t="shared" si="2"/>
        <v>Jalen Hurd</v>
      </c>
      <c r="G481" s="3" t="str">
        <f t="shared" si="3"/>
        <v>Jalen Hurd</v>
      </c>
      <c r="H481" s="3" t="str">
        <f t="shared" si="4"/>
        <v>d</v>
      </c>
    </row>
    <row r="482" ht="15.75" customHeight="1">
      <c r="A482" s="3">
        <v>481.0</v>
      </c>
      <c r="B482" s="3" t="s">
        <v>3891</v>
      </c>
      <c r="C482" s="3" t="s">
        <v>61</v>
      </c>
      <c r="D482" s="73">
        <v>1062711.0</v>
      </c>
      <c r="E482" s="3" t="str">
        <f t="shared" si="1"/>
        <v>Josh Oliver</v>
      </c>
      <c r="F482" s="3" t="str">
        <f t="shared" si="2"/>
        <v>Josh Oliver</v>
      </c>
      <c r="G482" s="3" t="str">
        <f t="shared" si="3"/>
        <v>Josh Oliver </v>
      </c>
      <c r="H482" s="3" t="str">
        <f t="shared" si="4"/>
        <v> </v>
      </c>
    </row>
    <row r="483" ht="15.75" customHeight="1">
      <c r="A483" s="3">
        <v>482.0</v>
      </c>
      <c r="B483" s="3" t="s">
        <v>3892</v>
      </c>
      <c r="C483" s="3" t="s">
        <v>17</v>
      </c>
      <c r="D483" s="73">
        <v>1053001.0</v>
      </c>
      <c r="E483" s="3" t="str">
        <f t="shared" si="1"/>
        <v>Darrell Henderson</v>
      </c>
      <c r="F483" s="3" t="str">
        <f t="shared" si="2"/>
        <v>Darrell Henderson Jr.</v>
      </c>
      <c r="G483" s="3" t="str">
        <f t="shared" si="3"/>
        <v>Darrell Henderson </v>
      </c>
      <c r="H483" s="3" t="str">
        <f t="shared" si="4"/>
        <v> </v>
      </c>
    </row>
    <row r="484" ht="15.75" customHeight="1">
      <c r="A484" s="3">
        <v>483.0</v>
      </c>
      <c r="B484" s="3" t="s">
        <v>3893</v>
      </c>
      <c r="C484" s="3" t="s">
        <v>17</v>
      </c>
      <c r="D484" s="73">
        <v>1050000.0</v>
      </c>
      <c r="E484" s="3" t="str">
        <f t="shared" si="1"/>
        <v>Frank Gore</v>
      </c>
      <c r="F484" s="3" t="str">
        <f t="shared" si="2"/>
        <v>Frank Gore</v>
      </c>
      <c r="G484" s="3" t="str">
        <f t="shared" si="3"/>
        <v>Frank Gore </v>
      </c>
      <c r="H484" s="3" t="str">
        <f t="shared" si="4"/>
        <v> </v>
      </c>
    </row>
    <row r="485" ht="15.75" customHeight="1">
      <c r="A485" s="3"/>
      <c r="B485" s="3" t="s">
        <v>3894</v>
      </c>
      <c r="C485" s="3" t="s">
        <v>34</v>
      </c>
      <c r="D485" s="73">
        <v>1050000.0</v>
      </c>
      <c r="E485" s="3" t="str">
        <f t="shared" si="1"/>
        <v>Travis Benjamin</v>
      </c>
      <c r="F485" s="3" t="str">
        <f t="shared" si="2"/>
        <v>Travis Benjamin</v>
      </c>
      <c r="G485" s="3" t="str">
        <f t="shared" si="3"/>
        <v>Travis Benjamin</v>
      </c>
      <c r="H485" s="3" t="str">
        <f t="shared" si="4"/>
        <v>n</v>
      </c>
    </row>
    <row r="486" ht="15.75" customHeight="1">
      <c r="A486" s="3"/>
      <c r="B486" s="3" t="s">
        <v>3895</v>
      </c>
      <c r="C486" s="3" t="s">
        <v>75</v>
      </c>
      <c r="D486" s="73">
        <v>1050000.0</v>
      </c>
      <c r="E486" s="3" t="str">
        <f t="shared" si="1"/>
        <v>Matt Moore</v>
      </c>
      <c r="F486" s="3" t="str">
        <f t="shared" si="2"/>
        <v>Matt Moore</v>
      </c>
      <c r="G486" s="3" t="str">
        <f t="shared" si="3"/>
        <v>Matt Moore</v>
      </c>
      <c r="H486" s="3" t="str">
        <f t="shared" si="4"/>
        <v>e</v>
      </c>
    </row>
    <row r="487" ht="15.75" customHeight="1">
      <c r="A487" s="3"/>
      <c r="B487" s="3" t="s">
        <v>3896</v>
      </c>
      <c r="C487" s="3" t="s">
        <v>75</v>
      </c>
      <c r="D487" s="73">
        <v>1050000.0</v>
      </c>
      <c r="E487" s="3" t="str">
        <f t="shared" si="1"/>
        <v>Brian Hoyer</v>
      </c>
      <c r="F487" s="3" t="str">
        <f t="shared" si="2"/>
        <v>Brian Hoyer</v>
      </c>
      <c r="G487" s="3" t="str">
        <f t="shared" si="3"/>
        <v>Brian Hoyer</v>
      </c>
      <c r="H487" s="3" t="str">
        <f t="shared" si="4"/>
        <v>r</v>
      </c>
    </row>
    <row r="488" ht="15.75" customHeight="1">
      <c r="A488" s="3"/>
      <c r="B488" s="3" t="s">
        <v>3897</v>
      </c>
      <c r="C488" s="3" t="s">
        <v>3518</v>
      </c>
      <c r="D488" s="73">
        <v>1050000.0</v>
      </c>
      <c r="E488" s="3" t="str">
        <f t="shared" si="1"/>
        <v>Sam Young</v>
      </c>
      <c r="F488" s="3" t="str">
        <f t="shared" si="2"/>
        <v>Sam Young</v>
      </c>
      <c r="G488" s="3" t="str">
        <f t="shared" si="3"/>
        <v>Sam Young </v>
      </c>
      <c r="H488" s="3" t="str">
        <f t="shared" si="4"/>
        <v> </v>
      </c>
    </row>
    <row r="489" ht="15.75" customHeight="1">
      <c r="A489" s="3"/>
      <c r="B489" s="3" t="s">
        <v>3898</v>
      </c>
      <c r="C489" s="3" t="s">
        <v>3522</v>
      </c>
      <c r="D489" s="73">
        <v>1050000.0</v>
      </c>
      <c r="E489" s="3" t="str">
        <f t="shared" si="1"/>
        <v>Marcus Gilbert</v>
      </c>
      <c r="F489" s="3" t="str">
        <f t="shared" si="2"/>
        <v>Marcus Gilbert</v>
      </c>
      <c r="G489" s="3" t="str">
        <f t="shared" si="3"/>
        <v>Marcus Gilbert </v>
      </c>
      <c r="H489" s="3" t="str">
        <f t="shared" si="4"/>
        <v> </v>
      </c>
    </row>
    <row r="490" ht="15.75" customHeight="1">
      <c r="A490" s="3">
        <v>489.0</v>
      </c>
      <c r="B490" s="3" t="s">
        <v>1757</v>
      </c>
      <c r="C490" s="3" t="s">
        <v>34</v>
      </c>
      <c r="D490" s="73">
        <v>1048945.0</v>
      </c>
      <c r="E490" s="3" t="str">
        <f t="shared" si="1"/>
        <v>JuJu Smith-Schuster</v>
      </c>
      <c r="F490" s="3" t="str">
        <f t="shared" si="2"/>
        <v>JuJu Smith-Schuster</v>
      </c>
      <c r="G490" s="3" t="str">
        <f t="shared" si="3"/>
        <v>JuJu Smith-Schuster </v>
      </c>
      <c r="H490" s="3" t="str">
        <f t="shared" si="4"/>
        <v> </v>
      </c>
    </row>
    <row r="491" ht="15.75" customHeight="1">
      <c r="A491" s="3">
        <v>490.0</v>
      </c>
      <c r="B491" s="3" t="s">
        <v>3899</v>
      </c>
      <c r="C491" s="3" t="s">
        <v>3518</v>
      </c>
      <c r="D491" s="73">
        <v>1047500.0</v>
      </c>
      <c r="E491" s="3" t="str">
        <f t="shared" si="1"/>
        <v>Brent Qvale</v>
      </c>
      <c r="F491" s="3" t="str">
        <f t="shared" si="2"/>
        <v>Brent Qvale</v>
      </c>
      <c r="G491" s="3" t="str">
        <f t="shared" si="3"/>
        <v>Brent Qvale </v>
      </c>
      <c r="H491" s="3" t="str">
        <f t="shared" si="4"/>
        <v> </v>
      </c>
    </row>
    <row r="492" ht="15.75" customHeight="1">
      <c r="A492" s="3"/>
      <c r="B492" s="3" t="s">
        <v>3900</v>
      </c>
      <c r="C492" s="3" t="s">
        <v>3532</v>
      </c>
      <c r="D492" s="73">
        <v>1047500.0</v>
      </c>
      <c r="E492" s="3" t="str">
        <f t="shared" si="1"/>
        <v>Germain Ifedi</v>
      </c>
      <c r="F492" s="3" t="str">
        <f t="shared" si="2"/>
        <v>Germain Ifedi</v>
      </c>
      <c r="G492" s="3" t="str">
        <f t="shared" si="3"/>
        <v>Germain Ifedi </v>
      </c>
      <c r="H492" s="3" t="str">
        <f t="shared" si="4"/>
        <v> </v>
      </c>
    </row>
    <row r="493" ht="15.75" customHeight="1">
      <c r="A493" s="3"/>
      <c r="B493" s="3" t="s">
        <v>3901</v>
      </c>
      <c r="C493" s="3" t="s">
        <v>3651</v>
      </c>
      <c r="D493" s="73">
        <v>1047500.0</v>
      </c>
      <c r="E493" s="3" t="str">
        <f t="shared" si="1"/>
        <v>Michael Burton</v>
      </c>
      <c r="F493" s="3" t="str">
        <f t="shared" si="2"/>
        <v>Michael Burton</v>
      </c>
      <c r="G493" s="3" t="str">
        <f t="shared" si="3"/>
        <v>Michael Burton</v>
      </c>
      <c r="H493" s="3" t="str">
        <f t="shared" si="4"/>
        <v>n</v>
      </c>
    </row>
    <row r="494" ht="15.75" customHeight="1">
      <c r="A494" s="3"/>
      <c r="B494" s="3" t="s">
        <v>3902</v>
      </c>
      <c r="C494" s="3" t="s">
        <v>17</v>
      </c>
      <c r="D494" s="73">
        <v>1047500.0</v>
      </c>
      <c r="E494" s="3" t="str">
        <f t="shared" si="1"/>
        <v>Ty Montgomery</v>
      </c>
      <c r="F494" s="3" t="str">
        <f t="shared" si="2"/>
        <v>Ty Montgomery</v>
      </c>
      <c r="G494" s="3" t="str">
        <f t="shared" si="3"/>
        <v>Ty Montgomery</v>
      </c>
      <c r="H494" s="3" t="str">
        <f t="shared" si="4"/>
        <v>y</v>
      </c>
    </row>
    <row r="495" ht="15.75" customHeight="1">
      <c r="A495" s="3"/>
      <c r="B495" s="3" t="s">
        <v>3903</v>
      </c>
      <c r="C495" s="3" t="s">
        <v>17</v>
      </c>
      <c r="D495" s="73">
        <v>1047500.0</v>
      </c>
      <c r="E495" s="3" t="str">
        <f t="shared" si="1"/>
        <v>Dwayne Washington</v>
      </c>
      <c r="F495" s="3" t="str">
        <f t="shared" si="2"/>
        <v>Dwayne Washington</v>
      </c>
      <c r="G495" s="3" t="str">
        <f t="shared" si="3"/>
        <v>Dwayne Washington</v>
      </c>
      <c r="H495" s="3" t="str">
        <f t="shared" si="4"/>
        <v>n</v>
      </c>
    </row>
    <row r="496" ht="15.75" customHeight="1">
      <c r="A496" s="3"/>
      <c r="B496" s="3" t="s">
        <v>3904</v>
      </c>
      <c r="C496" s="3" t="s">
        <v>17</v>
      </c>
      <c r="D496" s="73">
        <v>1047500.0</v>
      </c>
      <c r="E496" s="3" t="str">
        <f t="shared" si="1"/>
        <v>Ameer Abdullah</v>
      </c>
      <c r="F496" s="3" t="str">
        <f t="shared" si="2"/>
        <v>Ameer Abdullah</v>
      </c>
      <c r="G496" s="3" t="str">
        <f t="shared" si="3"/>
        <v>Ameer Abdullah </v>
      </c>
      <c r="H496" s="3" t="str">
        <f t="shared" si="4"/>
        <v> </v>
      </c>
    </row>
    <row r="497" ht="15.75" customHeight="1">
      <c r="A497" s="3"/>
      <c r="B497" s="3" t="s">
        <v>3905</v>
      </c>
      <c r="C497" s="3" t="s">
        <v>3522</v>
      </c>
      <c r="D497" s="73">
        <v>1047500.0</v>
      </c>
      <c r="E497" s="3" t="str">
        <f t="shared" si="1"/>
        <v>Rashod Hill</v>
      </c>
      <c r="F497" s="3" t="str">
        <f t="shared" si="2"/>
        <v>Rashod Hill</v>
      </c>
      <c r="G497" s="3" t="str">
        <f t="shared" si="3"/>
        <v>Rashod Hill </v>
      </c>
      <c r="H497" s="3" t="str">
        <f t="shared" si="4"/>
        <v> </v>
      </c>
    </row>
    <row r="498" ht="15.75" customHeight="1">
      <c r="A498" s="3"/>
      <c r="B498" s="3" t="s">
        <v>3906</v>
      </c>
      <c r="C498" s="3" t="s">
        <v>3522</v>
      </c>
      <c r="D498" s="73">
        <v>1047500.0</v>
      </c>
      <c r="E498" s="3" t="str">
        <f t="shared" si="1"/>
        <v>James Hurst</v>
      </c>
      <c r="F498" s="3" t="str">
        <f t="shared" si="2"/>
        <v>James Hurst</v>
      </c>
      <c r="G498" s="3" t="str">
        <f t="shared" si="3"/>
        <v>James Hurst</v>
      </c>
      <c r="H498" s="3" t="str">
        <f t="shared" si="4"/>
        <v>t</v>
      </c>
    </row>
    <row r="499" ht="15.75" customHeight="1">
      <c r="A499" s="3"/>
      <c r="B499" s="3" t="s">
        <v>3907</v>
      </c>
      <c r="C499" s="3" t="s">
        <v>34</v>
      </c>
      <c r="D499" s="73">
        <v>1047500.0</v>
      </c>
      <c r="E499" s="3" t="str">
        <f t="shared" si="1"/>
        <v>Geronimo Allison</v>
      </c>
      <c r="F499" s="3" t="str">
        <f t="shared" si="2"/>
        <v>Geronimo Allison</v>
      </c>
      <c r="G499" s="3" t="str">
        <f t="shared" si="3"/>
        <v>Geronimo Allison </v>
      </c>
      <c r="H499" s="3" t="str">
        <f t="shared" si="4"/>
        <v> </v>
      </c>
    </row>
    <row r="500" ht="15.75" customHeight="1">
      <c r="A500" s="3"/>
      <c r="B500" s="3" t="s">
        <v>3908</v>
      </c>
      <c r="C500" s="3" t="s">
        <v>34</v>
      </c>
      <c r="D500" s="73">
        <v>1047500.0</v>
      </c>
      <c r="E500" s="3" t="str">
        <f t="shared" si="1"/>
        <v>Geremy Davis</v>
      </c>
      <c r="F500" s="3" t="str">
        <f t="shared" si="2"/>
        <v>Geremy Davis</v>
      </c>
      <c r="G500" s="3" t="str">
        <f t="shared" si="3"/>
        <v>Geremy Davis </v>
      </c>
      <c r="H500" s="3" t="str">
        <f t="shared" si="4"/>
        <v> </v>
      </c>
    </row>
    <row r="501" ht="15.75" customHeight="1">
      <c r="A501" s="3"/>
      <c r="B501" s="3" t="s">
        <v>3909</v>
      </c>
      <c r="C501" s="3" t="s">
        <v>17</v>
      </c>
      <c r="D501" s="73">
        <v>1047500.0</v>
      </c>
      <c r="E501" s="3" t="str">
        <f t="shared" si="1"/>
        <v>DeAndre Washington</v>
      </c>
      <c r="F501" s="3" t="str">
        <f t="shared" si="2"/>
        <v>DeAndre Washington</v>
      </c>
      <c r="G501" s="3" t="str">
        <f t="shared" si="3"/>
        <v>DeAndre Washington</v>
      </c>
      <c r="H501" s="3" t="str">
        <f t="shared" si="4"/>
        <v>n</v>
      </c>
    </row>
    <row r="502" ht="15.75" customHeight="1">
      <c r="A502" s="3"/>
      <c r="B502" s="3" t="s">
        <v>3910</v>
      </c>
      <c r="C502" s="3" t="s">
        <v>34</v>
      </c>
      <c r="D502" s="73">
        <v>1047500.0</v>
      </c>
      <c r="E502" s="3" t="str">
        <f t="shared" si="1"/>
        <v>Phillip Dorsett</v>
      </c>
      <c r="F502" s="3" t="str">
        <f t="shared" si="2"/>
        <v>Phillip Dorsett II</v>
      </c>
      <c r="G502" s="3" t="str">
        <f t="shared" si="3"/>
        <v>Phillip Dorsett </v>
      </c>
      <c r="H502" s="3" t="str">
        <f t="shared" si="4"/>
        <v> </v>
      </c>
    </row>
    <row r="503" ht="15.75" customHeight="1">
      <c r="A503" s="3"/>
      <c r="B503" s="3" t="s">
        <v>3911</v>
      </c>
      <c r="C503" s="3" t="s">
        <v>17</v>
      </c>
      <c r="D503" s="73">
        <v>1047500.0</v>
      </c>
      <c r="E503" s="3" t="str">
        <f t="shared" si="1"/>
        <v>Tyler Ervin</v>
      </c>
      <c r="F503" s="3" t="str">
        <f t="shared" si="2"/>
        <v>Tyler Ervin</v>
      </c>
      <c r="G503" s="3" t="str">
        <f t="shared" si="3"/>
        <v>Tyler Ervin</v>
      </c>
      <c r="H503" s="3" t="str">
        <f t="shared" si="4"/>
        <v>n</v>
      </c>
    </row>
    <row r="504" ht="15.75" customHeight="1">
      <c r="A504" s="3"/>
      <c r="B504" s="3" t="s">
        <v>3912</v>
      </c>
      <c r="C504" s="3" t="s">
        <v>34</v>
      </c>
      <c r="D504" s="73">
        <v>1047500.0</v>
      </c>
      <c r="E504" s="3" t="str">
        <f t="shared" si="1"/>
        <v>Marqise Lee</v>
      </c>
      <c r="F504" s="3" t="str">
        <f t="shared" si="2"/>
        <v>Marqise Lee</v>
      </c>
      <c r="G504" s="3" t="str">
        <f t="shared" si="3"/>
        <v>Marqise Lee</v>
      </c>
      <c r="H504" s="3" t="str">
        <f t="shared" si="4"/>
        <v>e</v>
      </c>
    </row>
    <row r="505" ht="15.75" customHeight="1">
      <c r="A505" s="3"/>
      <c r="B505" s="3" t="s">
        <v>3913</v>
      </c>
      <c r="C505" s="3" t="s">
        <v>34</v>
      </c>
      <c r="D505" s="73">
        <v>1047500.0</v>
      </c>
      <c r="E505" s="3" t="str">
        <f t="shared" si="1"/>
        <v>Nelson Agholor</v>
      </c>
      <c r="F505" s="3" t="str">
        <f t="shared" si="2"/>
        <v>Nelson Agholor</v>
      </c>
      <c r="G505" s="3" t="str">
        <f t="shared" si="3"/>
        <v>Nelson Agholor </v>
      </c>
      <c r="H505" s="3" t="str">
        <f t="shared" si="4"/>
        <v> </v>
      </c>
    </row>
    <row r="506" ht="15.75" customHeight="1">
      <c r="A506" s="3"/>
      <c r="B506" s="3" t="s">
        <v>3914</v>
      </c>
      <c r="C506" s="3" t="s">
        <v>3532</v>
      </c>
      <c r="D506" s="73">
        <v>1047500.0</v>
      </c>
      <c r="E506" s="3" t="str">
        <f t="shared" si="1"/>
        <v>Eric Kush</v>
      </c>
      <c r="F506" s="3" t="str">
        <f t="shared" si="2"/>
        <v>Eric Kush</v>
      </c>
      <c r="G506" s="3" t="str">
        <f t="shared" si="3"/>
        <v>Eric Kush </v>
      </c>
      <c r="H506" s="3" t="str">
        <f t="shared" si="4"/>
        <v> </v>
      </c>
    </row>
    <row r="507" ht="15.75" customHeight="1">
      <c r="A507" s="3"/>
      <c r="B507" s="3" t="s">
        <v>3915</v>
      </c>
      <c r="C507" s="3" t="s">
        <v>17</v>
      </c>
      <c r="D507" s="73">
        <v>1047500.0</v>
      </c>
      <c r="E507" s="3" t="str">
        <f t="shared" si="1"/>
        <v>Devontae Booker</v>
      </c>
      <c r="F507" s="3" t="str">
        <f t="shared" si="2"/>
        <v>Devontae Booker</v>
      </c>
      <c r="G507" s="3" t="str">
        <f t="shared" si="3"/>
        <v>Devontae Booker </v>
      </c>
      <c r="H507" s="3" t="str">
        <f t="shared" si="4"/>
        <v> </v>
      </c>
    </row>
    <row r="508" ht="15.75" customHeight="1">
      <c r="A508" s="3"/>
      <c r="B508" s="3" t="s">
        <v>3916</v>
      </c>
      <c r="C508" s="3" t="s">
        <v>34</v>
      </c>
      <c r="D508" s="73">
        <v>1047500.0</v>
      </c>
      <c r="E508" s="3" t="str">
        <f t="shared" si="1"/>
        <v>Cody Latimer</v>
      </c>
      <c r="F508" s="3" t="str">
        <f t="shared" si="2"/>
        <v>Cody Latimer</v>
      </c>
      <c r="G508" s="3" t="str">
        <f t="shared" si="3"/>
        <v>Cody Latimer </v>
      </c>
      <c r="H508" s="3" t="str">
        <f t="shared" si="4"/>
        <v> </v>
      </c>
    </row>
    <row r="509" ht="15.75" customHeight="1">
      <c r="A509" s="3"/>
      <c r="B509" s="3" t="s">
        <v>3917</v>
      </c>
      <c r="C509" s="3" t="s">
        <v>3532</v>
      </c>
      <c r="D509" s="73">
        <v>1047500.0</v>
      </c>
      <c r="E509" s="3" t="str">
        <f t="shared" si="1"/>
        <v>Josh Andrews</v>
      </c>
      <c r="F509" s="3" t="str">
        <f t="shared" si="2"/>
        <v>Josh Andrews</v>
      </c>
      <c r="G509" s="3" t="str">
        <f t="shared" si="3"/>
        <v>Josh Andrews </v>
      </c>
      <c r="H509" s="3" t="str">
        <f t="shared" si="4"/>
        <v> </v>
      </c>
    </row>
    <row r="510" ht="15.75" customHeight="1">
      <c r="A510" s="3"/>
      <c r="B510" s="3" t="s">
        <v>3918</v>
      </c>
      <c r="C510" s="3" t="s">
        <v>75</v>
      </c>
      <c r="D510" s="73">
        <v>1047500.0</v>
      </c>
      <c r="E510" s="3" t="str">
        <f t="shared" si="1"/>
        <v>Brett Hundley</v>
      </c>
      <c r="F510" s="3" t="str">
        <f t="shared" si="2"/>
        <v>Brett Hundley</v>
      </c>
      <c r="G510" s="3" t="str">
        <f t="shared" si="3"/>
        <v>Brett Hundley </v>
      </c>
      <c r="H510" s="3" t="str">
        <f t="shared" si="4"/>
        <v> </v>
      </c>
    </row>
    <row r="511" ht="15.75" customHeight="1">
      <c r="A511" s="3">
        <v>510.0</v>
      </c>
      <c r="B511" s="3" t="s">
        <v>3919</v>
      </c>
      <c r="C511" s="3" t="s">
        <v>75</v>
      </c>
      <c r="D511" s="73">
        <v>1047000.0</v>
      </c>
      <c r="E511" s="3" t="str">
        <f t="shared" si="1"/>
        <v>Sean Mannion</v>
      </c>
      <c r="F511" s="3" t="str">
        <f t="shared" si="2"/>
        <v>Sean Mannion</v>
      </c>
      <c r="G511" s="3" t="str">
        <f t="shared" si="3"/>
        <v>Sean Mannion </v>
      </c>
      <c r="H511" s="3" t="str">
        <f t="shared" si="4"/>
        <v> </v>
      </c>
    </row>
    <row r="512" ht="15.75" customHeight="1">
      <c r="A512" s="3">
        <v>511.0</v>
      </c>
      <c r="B512" s="3" t="s">
        <v>3920</v>
      </c>
      <c r="C512" s="3" t="s">
        <v>61</v>
      </c>
      <c r="D512" s="73">
        <v>1046000.0</v>
      </c>
      <c r="E512" s="3" t="str">
        <f t="shared" si="1"/>
        <v>Richard Rodgers</v>
      </c>
      <c r="F512" s="3" t="str">
        <f t="shared" si="2"/>
        <v>Richard Rodgers</v>
      </c>
      <c r="G512" s="3" t="str">
        <f t="shared" si="3"/>
        <v>Richard Rodgers </v>
      </c>
      <c r="H512" s="3" t="str">
        <f t="shared" si="4"/>
        <v> </v>
      </c>
    </row>
    <row r="513" ht="15.75" customHeight="1">
      <c r="A513" s="3">
        <v>512.0</v>
      </c>
      <c r="B513" s="3" t="s">
        <v>3921</v>
      </c>
      <c r="C513" s="3" t="s">
        <v>3518</v>
      </c>
      <c r="D513" s="73">
        <v>1045810.0</v>
      </c>
      <c r="E513" s="3" t="str">
        <f t="shared" si="1"/>
        <v>Dion Dawkins</v>
      </c>
      <c r="F513" s="3" t="str">
        <f t="shared" si="2"/>
        <v>Dion Dawkins</v>
      </c>
      <c r="G513" s="3" t="str">
        <f t="shared" si="3"/>
        <v>Dion Dawkins </v>
      </c>
      <c r="H513" s="3" t="str">
        <f t="shared" si="4"/>
        <v> </v>
      </c>
    </row>
    <row r="514" ht="15.75" customHeight="1">
      <c r="A514" s="3">
        <v>513.0</v>
      </c>
      <c r="B514" s="3" t="s">
        <v>3922</v>
      </c>
      <c r="C514" s="3" t="s">
        <v>3522</v>
      </c>
      <c r="D514" s="73">
        <v>1039538.0</v>
      </c>
      <c r="E514" s="3" t="str">
        <f t="shared" si="1"/>
        <v>Taylor Moton</v>
      </c>
      <c r="F514" s="3" t="str">
        <f t="shared" si="2"/>
        <v>Taylor Moton</v>
      </c>
      <c r="G514" s="3" t="str">
        <f t="shared" si="3"/>
        <v>Taylor Moton </v>
      </c>
      <c r="H514" s="3" t="str">
        <f t="shared" si="4"/>
        <v> </v>
      </c>
    </row>
    <row r="515" ht="15.75" customHeight="1">
      <c r="A515" s="3">
        <v>514.0</v>
      </c>
      <c r="B515" s="3" t="s">
        <v>3923</v>
      </c>
      <c r="C515" s="3" t="s">
        <v>3557</v>
      </c>
      <c r="D515" s="73">
        <v>1035000.0</v>
      </c>
      <c r="E515" s="3" t="str">
        <f t="shared" si="1"/>
        <v>Evan Boehm</v>
      </c>
      <c r="F515" s="3" t="str">
        <f t="shared" si="2"/>
        <v>Evan Boehm</v>
      </c>
      <c r="G515" s="3" t="str">
        <f t="shared" si="3"/>
        <v>Evan Boehm </v>
      </c>
      <c r="H515" s="3" t="str">
        <f t="shared" si="4"/>
        <v> </v>
      </c>
    </row>
    <row r="516" ht="15.75" customHeight="1">
      <c r="A516" s="3">
        <v>515.0</v>
      </c>
      <c r="B516" s="3" t="s">
        <v>3924</v>
      </c>
      <c r="C516" s="3" t="s">
        <v>3518</v>
      </c>
      <c r="D516" s="73">
        <v>1023834.0</v>
      </c>
      <c r="E516" s="3" t="str">
        <f t="shared" si="1"/>
        <v>Brandon Parker</v>
      </c>
      <c r="F516" s="3" t="str">
        <f t="shared" si="2"/>
        <v>Brandon Parker</v>
      </c>
      <c r="G516" s="3" t="str">
        <f t="shared" si="3"/>
        <v>Brandon Parker </v>
      </c>
      <c r="H516" s="3" t="str">
        <f t="shared" si="4"/>
        <v> </v>
      </c>
    </row>
    <row r="517" ht="15.75" customHeight="1">
      <c r="A517" s="3">
        <v>516.0</v>
      </c>
      <c r="B517" s="3" t="s">
        <v>3925</v>
      </c>
      <c r="C517" s="3" t="s">
        <v>3532</v>
      </c>
      <c r="D517" s="73">
        <v>1023593.0</v>
      </c>
      <c r="E517" s="3" t="str">
        <f t="shared" si="1"/>
        <v>Saahdiq Charles</v>
      </c>
      <c r="F517" s="3" t="str">
        <f t="shared" si="2"/>
        <v>Saahdiq Charles</v>
      </c>
      <c r="G517" s="3" t="str">
        <f t="shared" si="3"/>
        <v>Saahdiq Charles </v>
      </c>
      <c r="H517" s="3" t="str">
        <f t="shared" si="4"/>
        <v> </v>
      </c>
    </row>
    <row r="518" ht="15.75" customHeight="1">
      <c r="A518" s="3">
        <v>517.0</v>
      </c>
      <c r="B518" s="3" t="s">
        <v>3926</v>
      </c>
      <c r="C518" s="3" t="s">
        <v>3532</v>
      </c>
      <c r="D518" s="73">
        <v>1022945.0</v>
      </c>
      <c r="E518" s="3" t="str">
        <f t="shared" si="1"/>
        <v>John Simpson</v>
      </c>
      <c r="F518" s="3" t="str">
        <f t="shared" si="2"/>
        <v>John Simpson</v>
      </c>
      <c r="G518" s="3" t="str">
        <f t="shared" si="3"/>
        <v>John Simpson </v>
      </c>
      <c r="H518" s="3" t="str">
        <f t="shared" si="4"/>
        <v> </v>
      </c>
    </row>
    <row r="519" ht="15.75" customHeight="1">
      <c r="A519" s="3">
        <v>518.0</v>
      </c>
      <c r="B519" s="3" t="s">
        <v>3927</v>
      </c>
      <c r="C519" s="3" t="s">
        <v>61</v>
      </c>
      <c r="D519" s="73">
        <v>1020000.0</v>
      </c>
      <c r="E519" s="3" t="str">
        <f t="shared" si="1"/>
        <v>Eric Tomlinson</v>
      </c>
      <c r="F519" s="3" t="str">
        <f t="shared" si="2"/>
        <v>Eric Tomlinson</v>
      </c>
      <c r="G519" s="3" t="str">
        <f t="shared" si="3"/>
        <v>Eric Tomlinson </v>
      </c>
      <c r="H519" s="3" t="str">
        <f t="shared" si="4"/>
        <v> </v>
      </c>
    </row>
    <row r="520" ht="15.75" customHeight="1">
      <c r="A520" s="3">
        <v>519.0</v>
      </c>
      <c r="B520" s="3" t="s">
        <v>3928</v>
      </c>
      <c r="C520" s="3" t="s">
        <v>3532</v>
      </c>
      <c r="D520" s="73">
        <v>1019893.0</v>
      </c>
      <c r="E520" s="3" t="str">
        <f t="shared" si="1"/>
        <v>Solomon Kindley</v>
      </c>
      <c r="F520" s="3" t="str">
        <f t="shared" si="2"/>
        <v>Solomon Kindley</v>
      </c>
      <c r="G520" s="3" t="str">
        <f t="shared" si="3"/>
        <v>Solomon Kindley </v>
      </c>
      <c r="H520" s="3" t="str">
        <f t="shared" si="4"/>
        <v> </v>
      </c>
    </row>
    <row r="521" ht="15.75" customHeight="1">
      <c r="A521" s="3">
        <v>520.0</v>
      </c>
      <c r="B521" s="3" t="s">
        <v>3929</v>
      </c>
      <c r="C521" s="3" t="s">
        <v>17</v>
      </c>
      <c r="D521" s="73">
        <v>1018835.0</v>
      </c>
      <c r="E521" s="3" t="str">
        <f t="shared" si="1"/>
        <v>Josh Kelley</v>
      </c>
      <c r="F521" s="3" t="str">
        <f t="shared" si="2"/>
        <v>Josh Kelley</v>
      </c>
      <c r="G521" s="3" t="str">
        <f t="shared" si="3"/>
        <v>Josh Kelley </v>
      </c>
      <c r="H521" s="3" t="str">
        <f t="shared" si="4"/>
        <v> </v>
      </c>
    </row>
    <row r="522" ht="15.75" customHeight="1">
      <c r="A522" s="3">
        <v>521.0</v>
      </c>
      <c r="B522" s="3" t="s">
        <v>3930</v>
      </c>
      <c r="C522" s="3" t="s">
        <v>61</v>
      </c>
      <c r="D522" s="73">
        <v>1016007.0</v>
      </c>
      <c r="E522" s="3" t="str">
        <f t="shared" si="1"/>
        <v>Harrison Bryant</v>
      </c>
      <c r="F522" s="3" t="str">
        <f t="shared" si="2"/>
        <v>Harrison Bryant</v>
      </c>
      <c r="G522" s="3" t="str">
        <f t="shared" si="3"/>
        <v>Harrison Bryant </v>
      </c>
      <c r="H522" s="3" t="str">
        <f t="shared" si="4"/>
        <v> </v>
      </c>
    </row>
    <row r="523" ht="15.75" customHeight="1">
      <c r="A523" s="3">
        <v>522.0</v>
      </c>
      <c r="B523" s="3" t="s">
        <v>3931</v>
      </c>
      <c r="C523" s="3" t="s">
        <v>3532</v>
      </c>
      <c r="D523" s="73">
        <v>1014654.0</v>
      </c>
      <c r="E523" s="3" t="str">
        <f t="shared" si="1"/>
        <v>Ben Bartch</v>
      </c>
      <c r="F523" s="3" t="str">
        <f t="shared" si="2"/>
        <v>Ben Bartch</v>
      </c>
      <c r="G523" s="3" t="str">
        <f t="shared" si="3"/>
        <v>Ben Bartch </v>
      </c>
      <c r="H523" s="3" t="str">
        <f t="shared" si="4"/>
        <v> </v>
      </c>
    </row>
    <row r="524" ht="15.75" customHeight="1">
      <c r="A524" s="3">
        <v>523.0</v>
      </c>
      <c r="B524" s="30" t="s">
        <v>3932</v>
      </c>
      <c r="C524" s="3" t="s">
        <v>61</v>
      </c>
      <c r="D524" s="73">
        <v>1011011.0</v>
      </c>
      <c r="E524" s="3" t="str">
        <f t="shared" si="1"/>
        <v>Albert Okwuegbu1000m</v>
      </c>
      <c r="F524" s="3" t="str">
        <f t="shared" si="2"/>
        <v>Albert Okwuegbu1000m</v>
      </c>
      <c r="G524" s="3" t="str">
        <f t="shared" si="3"/>
        <v>Albert Okwuegbu1000m </v>
      </c>
      <c r="H524" s="3" t="str">
        <f t="shared" si="4"/>
        <v> </v>
      </c>
    </row>
    <row r="525" ht="15.75" customHeight="1">
      <c r="A525" s="3">
        <v>524.0</v>
      </c>
      <c r="B525" s="3" t="s">
        <v>3933</v>
      </c>
      <c r="C525" s="3" t="s">
        <v>17</v>
      </c>
      <c r="D525" s="73">
        <v>1010086.0</v>
      </c>
      <c r="E525" s="3" t="str">
        <f t="shared" si="1"/>
        <v>La'Mical Perine</v>
      </c>
      <c r="F525" s="3" t="str">
        <f t="shared" si="2"/>
        <v>La'Mical Perine</v>
      </c>
      <c r="G525" s="3" t="str">
        <f t="shared" si="3"/>
        <v>La'Mical Perine </v>
      </c>
      <c r="H525" s="3" t="str">
        <f t="shared" si="4"/>
        <v> </v>
      </c>
    </row>
    <row r="526" ht="15.75" customHeight="1">
      <c r="A526" s="3">
        <v>525.0</v>
      </c>
      <c r="B526" s="3" t="s">
        <v>3934</v>
      </c>
      <c r="C526" s="3" t="s">
        <v>3532</v>
      </c>
      <c r="D526" s="73">
        <v>1009160.0</v>
      </c>
      <c r="E526" s="3" t="str">
        <f t="shared" si="1"/>
        <v>Logan Stenberg</v>
      </c>
      <c r="F526" s="3" t="str">
        <f t="shared" si="2"/>
        <v>Logan Stenberg</v>
      </c>
      <c r="G526" s="3" t="str">
        <f t="shared" si="3"/>
        <v>Logan Stenberg </v>
      </c>
      <c r="H526" s="3" t="str">
        <f t="shared" si="4"/>
        <v> </v>
      </c>
    </row>
    <row r="527" ht="15.75" customHeight="1">
      <c r="A527" s="3">
        <v>526.0</v>
      </c>
      <c r="B527" s="3" t="s">
        <v>3935</v>
      </c>
      <c r="C527" s="3" t="s">
        <v>75</v>
      </c>
      <c r="D527" s="73">
        <v>1006816.0</v>
      </c>
      <c r="E527" s="3" t="str">
        <f t="shared" si="1"/>
        <v>Jacob Eason</v>
      </c>
      <c r="F527" s="3" t="str">
        <f t="shared" si="2"/>
        <v>Jacob Eason</v>
      </c>
      <c r="G527" s="3" t="str">
        <f t="shared" si="3"/>
        <v>Jacob Eason </v>
      </c>
      <c r="H527" s="3" t="str">
        <f t="shared" si="4"/>
        <v> </v>
      </c>
    </row>
    <row r="528" ht="15.75" customHeight="1">
      <c r="A528" s="3">
        <v>527.0</v>
      </c>
      <c r="B528" s="3" t="s">
        <v>3936</v>
      </c>
      <c r="C528" s="3" t="s">
        <v>17</v>
      </c>
      <c r="D528" s="73">
        <v>1004357.0</v>
      </c>
      <c r="E528" s="3" t="str">
        <f t="shared" si="1"/>
        <v>Anthony McFarland</v>
      </c>
      <c r="F528" s="3" t="str">
        <f t="shared" si="2"/>
        <v>Anthony McFarland Jr.</v>
      </c>
      <c r="G528" s="3" t="str">
        <f t="shared" si="3"/>
        <v>Anthony McFarland </v>
      </c>
      <c r="H528" s="3" t="str">
        <f t="shared" si="4"/>
        <v> </v>
      </c>
    </row>
    <row r="529" ht="15.75" customHeight="1">
      <c r="A529" s="3">
        <v>528.0</v>
      </c>
      <c r="B529" s="3" t="s">
        <v>3937</v>
      </c>
      <c r="C529" s="3" t="s">
        <v>17</v>
      </c>
      <c r="D529" s="73">
        <v>1003845.0</v>
      </c>
      <c r="E529" s="3" t="str">
        <f t="shared" si="1"/>
        <v>David Montgomery</v>
      </c>
      <c r="F529" s="3" t="str">
        <f t="shared" si="2"/>
        <v>David Montgomery</v>
      </c>
      <c r="G529" s="3" t="str">
        <f t="shared" si="3"/>
        <v>David Montgomery </v>
      </c>
      <c r="H529" s="3" t="str">
        <f t="shared" si="4"/>
        <v> </v>
      </c>
    </row>
    <row r="530" ht="15.75" customHeight="1">
      <c r="A530" s="3">
        <v>529.0</v>
      </c>
      <c r="B530" s="3" t="s">
        <v>3938</v>
      </c>
      <c r="C530" s="3" t="s">
        <v>75</v>
      </c>
      <c r="D530" s="73">
        <v>1002566.0</v>
      </c>
      <c r="E530" s="3" t="str">
        <f t="shared" si="1"/>
        <v>James Morgan</v>
      </c>
      <c r="F530" s="3" t="str">
        <f t="shared" si="2"/>
        <v>James Morgan</v>
      </c>
      <c r="G530" s="3" t="str">
        <f t="shared" si="3"/>
        <v>James Morgan </v>
      </c>
      <c r="H530" s="3" t="str">
        <f t="shared" si="4"/>
        <v> </v>
      </c>
    </row>
    <row r="531" ht="15.75" customHeight="1">
      <c r="A531" s="3">
        <v>530.0</v>
      </c>
      <c r="B531" s="3" t="s">
        <v>3939</v>
      </c>
      <c r="C531" s="3" t="s">
        <v>3532</v>
      </c>
      <c r="D531" s="73">
        <v>1001426.0</v>
      </c>
      <c r="E531" s="3" t="str">
        <f t="shared" si="1"/>
        <v>Charlie Heck</v>
      </c>
      <c r="F531" s="3" t="str">
        <f t="shared" si="2"/>
        <v>Charlie Heck</v>
      </c>
      <c r="G531" s="3" t="str">
        <f t="shared" si="3"/>
        <v>Charlie Heck </v>
      </c>
      <c r="H531" s="3" t="str">
        <f t="shared" si="4"/>
        <v> </v>
      </c>
    </row>
    <row r="532" ht="15.75" customHeight="1">
      <c r="A532" s="3">
        <v>531.0</v>
      </c>
      <c r="B532" s="3" t="s">
        <v>3940</v>
      </c>
      <c r="C532" s="3" t="s">
        <v>34</v>
      </c>
      <c r="D532" s="73">
        <v>1000000.0</v>
      </c>
      <c r="E532" s="3" t="str">
        <f t="shared" si="1"/>
        <v>Tajae Sharpe</v>
      </c>
      <c r="F532" s="3" t="str">
        <f t="shared" si="2"/>
        <v>Tajae Sharpe</v>
      </c>
      <c r="G532" s="3" t="str">
        <f t="shared" si="3"/>
        <v>Tajae Sharpe </v>
      </c>
      <c r="H532" s="3" t="str">
        <f t="shared" si="4"/>
        <v> </v>
      </c>
    </row>
    <row r="533" ht="15.75" customHeight="1">
      <c r="A533" s="3"/>
      <c r="B533" s="3" t="s">
        <v>3941</v>
      </c>
      <c r="C533" s="3" t="s">
        <v>3532</v>
      </c>
      <c r="D533" s="73">
        <v>1000000.0</v>
      </c>
      <c r="E533" s="3" t="str">
        <f t="shared" si="1"/>
        <v>Dakota Dozier</v>
      </c>
      <c r="F533" s="3" t="str">
        <f t="shared" si="2"/>
        <v>Dakota Dozier</v>
      </c>
      <c r="G533" s="3" t="str">
        <f t="shared" si="3"/>
        <v>Dakota Dozier </v>
      </c>
      <c r="H533" s="3" t="str">
        <f t="shared" si="4"/>
        <v> </v>
      </c>
    </row>
    <row r="534" ht="15.75" customHeight="1">
      <c r="A534" s="3"/>
      <c r="B534" s="3" t="s">
        <v>3942</v>
      </c>
      <c r="C534" s="3" t="s">
        <v>3557</v>
      </c>
      <c r="D534" s="73">
        <v>1000000.0</v>
      </c>
      <c r="E534" s="3" t="str">
        <f t="shared" si="1"/>
        <v>Brett Jones</v>
      </c>
      <c r="F534" s="3" t="str">
        <f t="shared" si="2"/>
        <v>Brett Jones</v>
      </c>
      <c r="G534" s="3" t="str">
        <f t="shared" si="3"/>
        <v>Brett Jones </v>
      </c>
      <c r="H534" s="3" t="str">
        <f t="shared" si="4"/>
        <v> </v>
      </c>
    </row>
    <row r="535" ht="15.75" customHeight="1">
      <c r="A535" s="3"/>
      <c r="B535" s="30" t="s">
        <v>3943</v>
      </c>
      <c r="C535" s="3" t="s">
        <v>34</v>
      </c>
      <c r="D535" s="73">
        <v>1000000.0</v>
      </c>
      <c r="E535" s="3" t="str">
        <f t="shared" si="1"/>
        <v>Jojo 1000tson</v>
      </c>
      <c r="F535" s="3" t="str">
        <f t="shared" si="2"/>
        <v>Jojo 1000tson</v>
      </c>
      <c r="G535" s="3" t="str">
        <f t="shared" si="3"/>
        <v>Jojo 1000tson </v>
      </c>
      <c r="H535" s="3" t="str">
        <f t="shared" si="4"/>
        <v> </v>
      </c>
    </row>
    <row r="536" ht="15.75" customHeight="1">
      <c r="A536" s="3">
        <v>535.0</v>
      </c>
      <c r="B536" s="3" t="s">
        <v>3944</v>
      </c>
      <c r="C536" s="3" t="s">
        <v>34</v>
      </c>
      <c r="D536" s="73">
        <v>998595.0</v>
      </c>
      <c r="E536" s="3" t="str">
        <f t="shared" si="1"/>
        <v>Gabriel Davis</v>
      </c>
      <c r="F536" s="3" t="str">
        <f t="shared" si="2"/>
        <v>Gabriel Davis</v>
      </c>
      <c r="G536" s="3" t="str">
        <f t="shared" si="3"/>
        <v>Gabriel Davis </v>
      </c>
      <c r="H536" s="3" t="str">
        <f t="shared" si="4"/>
        <v> </v>
      </c>
    </row>
    <row r="537" ht="15.75" customHeight="1">
      <c r="A537" s="3">
        <v>536.0</v>
      </c>
      <c r="B537" s="3" t="s">
        <v>3945</v>
      </c>
      <c r="C537" s="3" t="s">
        <v>3532</v>
      </c>
      <c r="D537" s="73">
        <v>996498.0</v>
      </c>
      <c r="E537" s="3" t="str">
        <f t="shared" si="1"/>
        <v>Cameron Clark</v>
      </c>
      <c r="F537" s="3" t="str">
        <f t="shared" si="2"/>
        <v>Cameron Clark</v>
      </c>
      <c r="G537" s="3" t="str">
        <f t="shared" si="3"/>
        <v>Cameron Clark </v>
      </c>
      <c r="H537" s="3" t="str">
        <f t="shared" si="4"/>
        <v> </v>
      </c>
    </row>
    <row r="538" ht="15.75" customHeight="1">
      <c r="A538" s="3">
        <v>537.0</v>
      </c>
      <c r="B538" s="3" t="s">
        <v>3946</v>
      </c>
      <c r="C538" s="3" t="s">
        <v>61</v>
      </c>
      <c r="D538" s="73">
        <v>991360.0</v>
      </c>
      <c r="E538" s="3" t="str">
        <f t="shared" si="1"/>
        <v>Colby Parkinson</v>
      </c>
      <c r="F538" s="3" t="str">
        <f t="shared" si="2"/>
        <v>Colby Parkinson</v>
      </c>
      <c r="G538" s="3" t="str">
        <f t="shared" si="3"/>
        <v>Colby Parkinson </v>
      </c>
      <c r="H538" s="3" t="str">
        <f t="shared" si="4"/>
        <v> </v>
      </c>
    </row>
    <row r="539" ht="15.75" customHeight="1">
      <c r="A539" s="3">
        <v>538.0</v>
      </c>
      <c r="B539" s="3" t="s">
        <v>3947</v>
      </c>
      <c r="C539" s="3" t="s">
        <v>3532</v>
      </c>
      <c r="D539" s="73">
        <v>988454.0</v>
      </c>
      <c r="E539" s="3" t="str">
        <f t="shared" si="1"/>
        <v>Kevin Dotson</v>
      </c>
      <c r="F539" s="3" t="str">
        <f t="shared" si="2"/>
        <v>Kevin Dotson</v>
      </c>
      <c r="G539" s="3" t="str">
        <f t="shared" si="3"/>
        <v>Kevin Dotson </v>
      </c>
      <c r="H539" s="3" t="str">
        <f t="shared" si="4"/>
        <v> </v>
      </c>
    </row>
    <row r="540" ht="15.75" customHeight="1">
      <c r="A540" s="3">
        <v>539.0</v>
      </c>
      <c r="B540" s="3" t="s">
        <v>1753</v>
      </c>
      <c r="C540" s="3" t="s">
        <v>17</v>
      </c>
      <c r="D540" s="73">
        <v>985005.0</v>
      </c>
      <c r="E540" s="3" t="str">
        <f t="shared" si="1"/>
        <v>Royce Freeman</v>
      </c>
      <c r="F540" s="3" t="str">
        <f t="shared" si="2"/>
        <v>Royce Freeman</v>
      </c>
      <c r="G540" s="3" t="str">
        <f t="shared" si="3"/>
        <v>Royce Freeman </v>
      </c>
      <c r="H540" s="3" t="str">
        <f t="shared" si="4"/>
        <v> </v>
      </c>
    </row>
    <row r="541" ht="15.75" customHeight="1">
      <c r="A541" s="3">
        <v>540.0</v>
      </c>
      <c r="B541" s="3" t="s">
        <v>3948</v>
      </c>
      <c r="C541" s="3" t="s">
        <v>75</v>
      </c>
      <c r="D541" s="73">
        <v>980472.0</v>
      </c>
      <c r="E541" s="3" t="str">
        <f t="shared" si="1"/>
        <v>Mason Rudolph</v>
      </c>
      <c r="F541" s="3" t="str">
        <f t="shared" si="2"/>
        <v>Mason Rudolph</v>
      </c>
      <c r="G541" s="3" t="str">
        <f t="shared" si="3"/>
        <v>Mason Rudolph </v>
      </c>
      <c r="H541" s="3" t="str">
        <f t="shared" si="4"/>
        <v> </v>
      </c>
    </row>
    <row r="542" ht="15.75" customHeight="1">
      <c r="A542" s="3">
        <v>541.0</v>
      </c>
      <c r="B542" s="3" t="s">
        <v>3949</v>
      </c>
      <c r="C542" s="3" t="s">
        <v>17</v>
      </c>
      <c r="D542" s="73">
        <v>974500.0</v>
      </c>
      <c r="E542" s="3" t="str">
        <f t="shared" si="1"/>
        <v>Devin Singletary</v>
      </c>
      <c r="F542" s="3" t="str">
        <f t="shared" si="2"/>
        <v>Devin Singletary</v>
      </c>
      <c r="G542" s="3" t="str">
        <f t="shared" si="3"/>
        <v>Devin Singletary </v>
      </c>
      <c r="H542" s="3" t="str">
        <f t="shared" si="4"/>
        <v> </v>
      </c>
    </row>
    <row r="543" ht="15.75" customHeight="1">
      <c r="A543" s="3">
        <v>542.0</v>
      </c>
      <c r="B543" s="3" t="s">
        <v>3950</v>
      </c>
      <c r="C543" s="3" t="s">
        <v>61</v>
      </c>
      <c r="D543" s="73">
        <v>966382.0</v>
      </c>
      <c r="E543" s="3" t="str">
        <f t="shared" si="1"/>
        <v>Jace Sternberger</v>
      </c>
      <c r="F543" s="3" t="str">
        <f t="shared" si="2"/>
        <v>Jace Sternberger</v>
      </c>
      <c r="G543" s="3" t="str">
        <f t="shared" si="3"/>
        <v>Jace Sternberger</v>
      </c>
      <c r="H543" s="3" t="str">
        <f t="shared" si="4"/>
        <v>r</v>
      </c>
    </row>
    <row r="544" ht="15.75" customHeight="1">
      <c r="A544" s="3">
        <v>543.0</v>
      </c>
      <c r="B544" s="3" t="s">
        <v>1672</v>
      </c>
      <c r="C544" s="3" t="s">
        <v>17</v>
      </c>
      <c r="D544" s="73">
        <v>964443.0</v>
      </c>
      <c r="E544" s="3" t="str">
        <f t="shared" si="1"/>
        <v>Alvin Kamara</v>
      </c>
      <c r="F544" s="3" t="str">
        <f t="shared" si="2"/>
        <v>Alvin Kamara</v>
      </c>
      <c r="G544" s="3" t="str">
        <f t="shared" si="3"/>
        <v>Alvin Kamara</v>
      </c>
      <c r="H544" s="3" t="str">
        <f t="shared" si="4"/>
        <v>a</v>
      </c>
    </row>
    <row r="545" ht="15.75" customHeight="1">
      <c r="A545" s="3">
        <v>544.0</v>
      </c>
      <c r="B545" s="3" t="s">
        <v>3951</v>
      </c>
      <c r="C545" s="3" t="s">
        <v>75</v>
      </c>
      <c r="D545" s="73">
        <v>963249.0</v>
      </c>
      <c r="E545" s="3" t="str">
        <f t="shared" si="1"/>
        <v>Will Grier</v>
      </c>
      <c r="F545" s="3" t="str">
        <f t="shared" si="2"/>
        <v>Will Grier</v>
      </c>
      <c r="G545" s="3" t="str">
        <f t="shared" si="3"/>
        <v>Will Grier </v>
      </c>
      <c r="H545" s="3" t="str">
        <f t="shared" si="4"/>
        <v> </v>
      </c>
    </row>
    <row r="546" ht="15.75" customHeight="1">
      <c r="A546" s="3">
        <v>545.0</v>
      </c>
      <c r="B546" s="3" t="s">
        <v>3952</v>
      </c>
      <c r="C546" s="3" t="s">
        <v>3532</v>
      </c>
      <c r="D546" s="73">
        <v>962500.0</v>
      </c>
      <c r="E546" s="3" t="str">
        <f t="shared" si="1"/>
        <v>Shon Coleman</v>
      </c>
      <c r="F546" s="3" t="str">
        <f t="shared" si="2"/>
        <v>Shon Coleman</v>
      </c>
      <c r="G546" s="3" t="str">
        <f t="shared" si="3"/>
        <v>Shon Coleman</v>
      </c>
      <c r="H546" s="3" t="str">
        <f t="shared" si="4"/>
        <v>n</v>
      </c>
    </row>
    <row r="547" ht="15.75" customHeight="1">
      <c r="A547" s="3"/>
      <c r="B547" s="3" t="s">
        <v>3953</v>
      </c>
      <c r="C547" s="3" t="s">
        <v>34</v>
      </c>
      <c r="D547" s="73">
        <v>962500.0</v>
      </c>
      <c r="E547" s="3" t="str">
        <f t="shared" si="1"/>
        <v>Isaiah McKenzie</v>
      </c>
      <c r="F547" s="3" t="str">
        <f t="shared" si="2"/>
        <v>Isaiah McKenzie</v>
      </c>
      <c r="G547" s="3" t="str">
        <f t="shared" si="3"/>
        <v>Isaiah McKenzie </v>
      </c>
      <c r="H547" s="3" t="str">
        <f t="shared" si="4"/>
        <v> </v>
      </c>
    </row>
    <row r="548" ht="15.75" customHeight="1">
      <c r="A548" s="3">
        <v>547.0</v>
      </c>
      <c r="B548" s="3" t="s">
        <v>3954</v>
      </c>
      <c r="C548" s="3" t="s">
        <v>34</v>
      </c>
      <c r="D548" s="73">
        <v>961918.0</v>
      </c>
      <c r="E548" s="3" t="str">
        <f t="shared" si="1"/>
        <v>Terry McLaurin</v>
      </c>
      <c r="F548" s="3" t="str">
        <f t="shared" si="2"/>
        <v>Terry McLaurin</v>
      </c>
      <c r="G548" s="3" t="str">
        <f t="shared" si="3"/>
        <v>Terry McLaurin </v>
      </c>
      <c r="H548" s="3" t="str">
        <f t="shared" si="4"/>
        <v> </v>
      </c>
    </row>
    <row r="549" ht="15.75" customHeight="1">
      <c r="A549" s="3">
        <v>548.0</v>
      </c>
      <c r="B549" s="3" t="s">
        <v>3955</v>
      </c>
      <c r="C549" s="3" t="s">
        <v>3651</v>
      </c>
      <c r="D549" s="73">
        <v>960000.0</v>
      </c>
      <c r="E549" s="3" t="str">
        <f t="shared" si="1"/>
        <v>Roosevelt Nix</v>
      </c>
      <c r="F549" s="3" t="str">
        <f t="shared" si="2"/>
        <v>Roosevelt Nix</v>
      </c>
      <c r="G549" s="3" t="str">
        <f t="shared" si="3"/>
        <v>Roosevelt Nix </v>
      </c>
      <c r="H549" s="3" t="str">
        <f t="shared" si="4"/>
        <v> </v>
      </c>
    </row>
    <row r="550" ht="15.75" customHeight="1">
      <c r="A550" s="3">
        <v>549.0</v>
      </c>
      <c r="B550" s="3" t="s">
        <v>1836</v>
      </c>
      <c r="C550" s="3" t="s">
        <v>34</v>
      </c>
      <c r="D550" s="73">
        <v>957940.0</v>
      </c>
      <c r="E550" s="3" t="str">
        <f t="shared" si="1"/>
        <v>Cooper Kupp</v>
      </c>
      <c r="F550" s="3" t="str">
        <f t="shared" si="2"/>
        <v>Cooper Kupp</v>
      </c>
      <c r="G550" s="3" t="str">
        <f t="shared" si="3"/>
        <v>Cooper Kupp </v>
      </c>
      <c r="H550" s="3" t="str">
        <f t="shared" si="4"/>
        <v> </v>
      </c>
    </row>
    <row r="551" ht="15.75" customHeight="1">
      <c r="A551" s="3">
        <v>550.0</v>
      </c>
      <c r="B551" s="3" t="s">
        <v>3956</v>
      </c>
      <c r="C551" s="3" t="s">
        <v>75</v>
      </c>
      <c r="D551" s="73">
        <v>955000.0</v>
      </c>
      <c r="E551" s="3" t="str">
        <f t="shared" si="1"/>
        <v>Tyler Bray</v>
      </c>
      <c r="F551" s="3" t="str">
        <f t="shared" si="2"/>
        <v>Tyler Bray</v>
      </c>
      <c r="G551" s="3" t="str">
        <f t="shared" si="3"/>
        <v>Tyler Bray </v>
      </c>
      <c r="H551" s="3" t="str">
        <f t="shared" si="4"/>
        <v> </v>
      </c>
    </row>
    <row r="552" ht="15.75" customHeight="1">
      <c r="A552" s="3">
        <v>551.0</v>
      </c>
      <c r="B552" s="3" t="s">
        <v>3957</v>
      </c>
      <c r="C552" s="3" t="s">
        <v>3532</v>
      </c>
      <c r="D552" s="73">
        <v>953562.0</v>
      </c>
      <c r="E552" s="3" t="str">
        <f t="shared" si="1"/>
        <v>Michael Deiter</v>
      </c>
      <c r="F552" s="3" t="str">
        <f t="shared" si="2"/>
        <v>Michael Deiter</v>
      </c>
      <c r="G552" s="3" t="str">
        <f t="shared" si="3"/>
        <v>Michael Deiter </v>
      </c>
      <c r="H552" s="3" t="str">
        <f t="shared" si="4"/>
        <v> </v>
      </c>
    </row>
    <row r="553" ht="15.75" customHeight="1">
      <c r="A553" s="3">
        <v>552.0</v>
      </c>
      <c r="B553" s="3" t="s">
        <v>3958</v>
      </c>
      <c r="C553" s="3" t="s">
        <v>3532</v>
      </c>
      <c r="D553" s="73">
        <v>947350.0</v>
      </c>
      <c r="E553" s="3" t="str">
        <f t="shared" si="1"/>
        <v>Jack Driscoll</v>
      </c>
      <c r="F553" s="3" t="str">
        <f t="shared" si="2"/>
        <v>Jack Driscoll</v>
      </c>
      <c r="G553" s="3" t="str">
        <f t="shared" si="3"/>
        <v>Jack Driscoll </v>
      </c>
      <c r="H553" s="3" t="str">
        <f t="shared" si="4"/>
        <v> </v>
      </c>
    </row>
    <row r="554" ht="15.75" customHeight="1">
      <c r="A554" s="3"/>
      <c r="B554" s="3" t="s">
        <v>3959</v>
      </c>
      <c r="C554" s="3" t="s">
        <v>3557</v>
      </c>
      <c r="D554" s="73">
        <v>947350.0</v>
      </c>
      <c r="E554" s="3" t="str">
        <f t="shared" si="1"/>
        <v>Tyler Biadasz</v>
      </c>
      <c r="F554" s="3" t="str">
        <f t="shared" si="2"/>
        <v>Tyler Biadasz</v>
      </c>
      <c r="G554" s="3" t="str">
        <f t="shared" si="3"/>
        <v>Tyler Biadasz </v>
      </c>
      <c r="H554" s="3" t="str">
        <f t="shared" si="4"/>
        <v> </v>
      </c>
    </row>
    <row r="555" ht="15.75" customHeight="1">
      <c r="A555" s="3"/>
      <c r="B555" s="3" t="s">
        <v>3960</v>
      </c>
      <c r="C555" s="3" t="s">
        <v>34</v>
      </c>
      <c r="D555" s="73">
        <v>947350.0</v>
      </c>
      <c r="E555" s="3" t="str">
        <f t="shared" si="1"/>
        <v>Antonio Gandy-Golden</v>
      </c>
      <c r="F555" s="3" t="str">
        <f t="shared" si="2"/>
        <v>Antonio Gandy-Golden</v>
      </c>
      <c r="G555" s="3" t="str">
        <f t="shared" si="3"/>
        <v>Antonio Gandy-Golden </v>
      </c>
      <c r="H555" s="3" t="str">
        <f t="shared" si="4"/>
        <v> </v>
      </c>
    </row>
    <row r="556" ht="15.75" customHeight="1">
      <c r="A556" s="3"/>
      <c r="B556" s="3" t="s">
        <v>3961</v>
      </c>
      <c r="C556" s="3" t="s">
        <v>3532</v>
      </c>
      <c r="D556" s="73">
        <v>947350.0</v>
      </c>
      <c r="E556" s="3" t="str">
        <f t="shared" si="1"/>
        <v>Ben Bredeson</v>
      </c>
      <c r="F556" s="3" t="str">
        <f t="shared" si="2"/>
        <v>Ben Bredeson</v>
      </c>
      <c r="G556" s="3" t="str">
        <f t="shared" si="3"/>
        <v>Ben Bredeson </v>
      </c>
      <c r="H556" s="3" t="str">
        <f t="shared" si="4"/>
        <v> </v>
      </c>
    </row>
    <row r="557" ht="15.75" customHeight="1">
      <c r="A557" s="3">
        <v>556.0</v>
      </c>
      <c r="B557" s="3" t="s">
        <v>3962</v>
      </c>
      <c r="C557" s="3" t="s">
        <v>3557</v>
      </c>
      <c r="D557" s="73">
        <v>942500.0</v>
      </c>
      <c r="E557" s="3" t="str">
        <f t="shared" si="1"/>
        <v>Jordan Devey</v>
      </c>
      <c r="F557" s="3" t="str">
        <f t="shared" si="2"/>
        <v>Jordan Devey</v>
      </c>
      <c r="G557" s="3" t="str">
        <f t="shared" si="3"/>
        <v>Jordan Devey </v>
      </c>
      <c r="H557" s="3" t="str">
        <f t="shared" si="4"/>
        <v> </v>
      </c>
    </row>
    <row r="558" ht="15.75" customHeight="1">
      <c r="A558" s="3">
        <v>557.0</v>
      </c>
      <c r="B558" s="3" t="s">
        <v>3963</v>
      </c>
      <c r="C558" s="3" t="s">
        <v>3532</v>
      </c>
      <c r="D558" s="73">
        <v>936960.0</v>
      </c>
      <c r="E558" s="3" t="str">
        <f t="shared" si="1"/>
        <v>Pat Elflein</v>
      </c>
      <c r="F558" s="3" t="str">
        <f t="shared" si="2"/>
        <v>Pat Elflein</v>
      </c>
      <c r="G558" s="3" t="str">
        <f t="shared" si="3"/>
        <v>Pat Elflein </v>
      </c>
      <c r="H558" s="3" t="str">
        <f t="shared" si="4"/>
        <v> </v>
      </c>
    </row>
    <row r="559" ht="15.75" customHeight="1">
      <c r="A559" s="3">
        <v>558.0</v>
      </c>
      <c r="B559" s="3" t="s">
        <v>3964</v>
      </c>
      <c r="C559" s="3" t="s">
        <v>3518</v>
      </c>
      <c r="D559" s="73">
        <v>936748.0</v>
      </c>
      <c r="E559" s="3" t="str">
        <f t="shared" si="1"/>
        <v>Geron Christian</v>
      </c>
      <c r="F559" s="3" t="str">
        <f t="shared" si="2"/>
        <v>Geron Christian</v>
      </c>
      <c r="G559" s="3" t="str">
        <f t="shared" si="3"/>
        <v>Geron Christian </v>
      </c>
      <c r="H559" s="3" t="str">
        <f t="shared" si="4"/>
        <v> </v>
      </c>
    </row>
    <row r="560" ht="15.75" customHeight="1">
      <c r="A560" s="3">
        <v>559.0</v>
      </c>
      <c r="B560" s="3" t="s">
        <v>3965</v>
      </c>
      <c r="C560" s="3" t="s">
        <v>34</v>
      </c>
      <c r="D560" s="73">
        <v>935000.0</v>
      </c>
      <c r="E560" s="3" t="str">
        <f t="shared" si="1"/>
        <v>De'Anthony Thomas</v>
      </c>
      <c r="F560" s="3" t="str">
        <f t="shared" si="2"/>
        <v>De'Anthony Thomas</v>
      </c>
      <c r="G560" s="3" t="str">
        <f t="shared" si="3"/>
        <v>De'Anthony Thomas </v>
      </c>
      <c r="H560" s="3" t="str">
        <f t="shared" si="4"/>
        <v> </v>
      </c>
    </row>
    <row r="561" ht="15.75" customHeight="1">
      <c r="A561" s="3"/>
      <c r="B561" s="3" t="s">
        <v>3966</v>
      </c>
      <c r="C561" s="3" t="s">
        <v>3532</v>
      </c>
      <c r="D561" s="73">
        <v>935000.0</v>
      </c>
      <c r="E561" s="3" t="str">
        <f t="shared" si="1"/>
        <v>Ryan Groy</v>
      </c>
      <c r="F561" s="3" t="str">
        <f t="shared" si="2"/>
        <v>Ryan Groy</v>
      </c>
      <c r="G561" s="3" t="str">
        <f t="shared" si="3"/>
        <v>Ryan Groy </v>
      </c>
      <c r="H561" s="3" t="str">
        <f t="shared" si="4"/>
        <v> </v>
      </c>
    </row>
    <row r="562" ht="15.75" customHeight="1">
      <c r="A562" s="3"/>
      <c r="B562" s="3" t="s">
        <v>3967</v>
      </c>
      <c r="C562" s="3" t="s">
        <v>34</v>
      </c>
      <c r="D562" s="73">
        <v>935000.0</v>
      </c>
      <c r="E562" s="3" t="str">
        <f t="shared" si="1"/>
        <v>Darius Jennings</v>
      </c>
      <c r="F562" s="3" t="str">
        <f t="shared" si="2"/>
        <v>Darius Jennings</v>
      </c>
      <c r="G562" s="3" t="str">
        <f t="shared" si="3"/>
        <v>Darius Jennings </v>
      </c>
      <c r="H562" s="3" t="str">
        <f t="shared" si="4"/>
        <v> </v>
      </c>
    </row>
    <row r="563" ht="15.75" customHeight="1">
      <c r="A563" s="3"/>
      <c r="B563" s="3" t="s">
        <v>3968</v>
      </c>
      <c r="C563" s="3" t="s">
        <v>3522</v>
      </c>
      <c r="D563" s="73">
        <v>935000.0</v>
      </c>
      <c r="E563" s="3" t="str">
        <f t="shared" si="1"/>
        <v>Josh Wells</v>
      </c>
      <c r="F563" s="3" t="str">
        <f t="shared" si="2"/>
        <v>Josh Wells</v>
      </c>
      <c r="G563" s="3" t="str">
        <f t="shared" si="3"/>
        <v>Josh Wells</v>
      </c>
      <c r="H563" s="3" t="str">
        <f t="shared" si="4"/>
        <v>s</v>
      </c>
    </row>
    <row r="564" ht="15.75" customHeight="1">
      <c r="A564" s="3">
        <v>563.0</v>
      </c>
      <c r="B564" s="3" t="s">
        <v>3969</v>
      </c>
      <c r="C564" s="3" t="s">
        <v>3532</v>
      </c>
      <c r="D564" s="73">
        <v>932908.0</v>
      </c>
      <c r="E564" s="3" t="str">
        <f t="shared" si="1"/>
        <v>Dan Feeney</v>
      </c>
      <c r="F564" s="3" t="str">
        <f t="shared" si="2"/>
        <v>Dan Feeney</v>
      </c>
      <c r="G564" s="3" t="str">
        <f t="shared" si="3"/>
        <v>Dan Feeney </v>
      </c>
      <c r="H564" s="3" t="str">
        <f t="shared" si="4"/>
        <v> </v>
      </c>
    </row>
    <row r="565" ht="15.75" customHeight="1">
      <c r="A565" s="3">
        <v>564.0</v>
      </c>
      <c r="B565" s="3" t="s">
        <v>3970</v>
      </c>
      <c r="C565" s="3" t="s">
        <v>3518</v>
      </c>
      <c r="D565" s="73">
        <v>930000.0</v>
      </c>
      <c r="E565" s="3" t="str">
        <f t="shared" si="1"/>
        <v>John Wetzel</v>
      </c>
      <c r="F565" s="3" t="str">
        <f t="shared" si="2"/>
        <v>John Wetzel</v>
      </c>
      <c r="G565" s="3" t="str">
        <f t="shared" si="3"/>
        <v>John Wetzel </v>
      </c>
      <c r="H565" s="3" t="str">
        <f t="shared" si="4"/>
        <v> </v>
      </c>
    </row>
    <row r="566" ht="15.75" customHeight="1">
      <c r="A566" s="3">
        <v>565.0</v>
      </c>
      <c r="B566" s="30" t="s">
        <v>3971</v>
      </c>
      <c r="C566" s="3" t="s">
        <v>3532</v>
      </c>
      <c r="D566" s="73">
        <v>925045.0</v>
      </c>
      <c r="E566" s="3" t="str">
        <f t="shared" si="1"/>
        <v>1000te Davis</v>
      </c>
      <c r="F566" s="3" t="str">
        <f t="shared" si="2"/>
        <v>1000te Davis</v>
      </c>
      <c r="G566" s="3" t="str">
        <f t="shared" si="3"/>
        <v>1000te Davis </v>
      </c>
      <c r="H566" s="3" t="str">
        <f t="shared" si="4"/>
        <v> </v>
      </c>
    </row>
    <row r="567" ht="15.75" customHeight="1">
      <c r="A567" s="3">
        <v>566.0</v>
      </c>
      <c r="B567" s="3" t="s">
        <v>3972</v>
      </c>
      <c r="C567" s="3" t="s">
        <v>61</v>
      </c>
      <c r="D567" s="73">
        <v>925000.0</v>
      </c>
      <c r="E567" s="3" t="str">
        <f t="shared" si="1"/>
        <v>Ricky Seals-Jones</v>
      </c>
      <c r="F567" s="3" t="str">
        <f t="shared" si="2"/>
        <v>Ricky Seals-Jones</v>
      </c>
      <c r="G567" s="3" t="str">
        <f t="shared" si="3"/>
        <v>Ricky Seals-Jones</v>
      </c>
      <c r="H567" s="3" t="str">
        <f t="shared" si="4"/>
        <v>s</v>
      </c>
    </row>
    <row r="568" ht="15.75" customHeight="1">
      <c r="A568" s="3"/>
      <c r="B568" s="3" t="s">
        <v>3973</v>
      </c>
      <c r="C568" s="3" t="s">
        <v>34</v>
      </c>
      <c r="D568" s="73">
        <v>925000.0</v>
      </c>
      <c r="E568" s="3" t="str">
        <f t="shared" si="1"/>
        <v>Marcus Johnson</v>
      </c>
      <c r="F568" s="3" t="str">
        <f t="shared" si="2"/>
        <v>Marcus Johnson</v>
      </c>
      <c r="G568" s="3" t="str">
        <f t="shared" si="3"/>
        <v>Marcus Johnson </v>
      </c>
      <c r="H568" s="3" t="str">
        <f t="shared" si="4"/>
        <v> </v>
      </c>
    </row>
    <row r="569" ht="15.75" customHeight="1">
      <c r="A569" s="3">
        <v>568.0</v>
      </c>
      <c r="B569" s="3" t="s">
        <v>3974</v>
      </c>
      <c r="C569" s="3" t="s">
        <v>34</v>
      </c>
      <c r="D569" s="73">
        <v>920253.0</v>
      </c>
      <c r="E569" s="3" t="str">
        <f t="shared" si="1"/>
        <v>Taywan Taylor</v>
      </c>
      <c r="F569" s="3" t="str">
        <f t="shared" si="2"/>
        <v>Taywan Taylor</v>
      </c>
      <c r="G569" s="3" t="str">
        <f t="shared" si="3"/>
        <v>Taywan Taylor </v>
      </c>
      <c r="H569" s="3" t="str">
        <f t="shared" si="4"/>
        <v> </v>
      </c>
    </row>
    <row r="570" ht="15.75" customHeight="1">
      <c r="A570" s="3">
        <v>569.0</v>
      </c>
      <c r="B570" s="3" t="s">
        <v>3975</v>
      </c>
      <c r="C570" s="3" t="s">
        <v>75</v>
      </c>
      <c r="D570" s="73">
        <v>912500.0</v>
      </c>
      <c r="E570" s="3" t="str">
        <f t="shared" si="1"/>
        <v>Alex Tanney</v>
      </c>
      <c r="F570" s="3" t="str">
        <f t="shared" si="2"/>
        <v>Alex Tanney</v>
      </c>
      <c r="G570" s="3" t="str">
        <f t="shared" si="3"/>
        <v>Alex Tanney </v>
      </c>
      <c r="H570" s="3" t="str">
        <f t="shared" si="4"/>
        <v> </v>
      </c>
    </row>
    <row r="571" ht="15.75" customHeight="1">
      <c r="A571" s="3">
        <v>570.0</v>
      </c>
      <c r="B571" s="3" t="s">
        <v>3976</v>
      </c>
      <c r="C571" s="3" t="s">
        <v>3532</v>
      </c>
      <c r="D571" s="73">
        <v>910925.0</v>
      </c>
      <c r="E571" s="3" t="str">
        <f t="shared" si="1"/>
        <v>Danny Pinter</v>
      </c>
      <c r="F571" s="3" t="str">
        <f t="shared" si="2"/>
        <v>Danny Pinter</v>
      </c>
      <c r="G571" s="3" t="str">
        <f t="shared" si="3"/>
        <v>Danny Pinter </v>
      </c>
      <c r="H571" s="3" t="str">
        <f t="shared" si="4"/>
        <v> </v>
      </c>
    </row>
    <row r="572" ht="15.75" customHeight="1">
      <c r="A572" s="3">
        <v>571.0</v>
      </c>
      <c r="B572" s="3" t="s">
        <v>3977</v>
      </c>
      <c r="C572" s="3" t="s">
        <v>61</v>
      </c>
      <c r="D572" s="73">
        <v>910114.0</v>
      </c>
      <c r="E572" s="3" t="str">
        <f t="shared" si="1"/>
        <v>Kahale Warring</v>
      </c>
      <c r="F572" s="3" t="str">
        <f t="shared" si="2"/>
        <v>Kahale Warring</v>
      </c>
      <c r="G572" s="3" t="str">
        <f t="shared" si="3"/>
        <v>Kahale Warring </v>
      </c>
      <c r="H572" s="3" t="str">
        <f t="shared" si="4"/>
        <v> </v>
      </c>
    </row>
    <row r="573" ht="15.75" customHeight="1">
      <c r="A573" s="3">
        <v>572.0</v>
      </c>
      <c r="B573" s="3" t="s">
        <v>3978</v>
      </c>
      <c r="C573" s="3" t="s">
        <v>61</v>
      </c>
      <c r="D573" s="73">
        <v>910000.0</v>
      </c>
      <c r="E573" s="3" t="str">
        <f t="shared" si="1"/>
        <v>Daniel Brown</v>
      </c>
      <c r="F573" s="3" t="str">
        <f t="shared" si="2"/>
        <v>Daniel Brown</v>
      </c>
      <c r="G573" s="3" t="str">
        <f t="shared" si="3"/>
        <v>Daniel Brown </v>
      </c>
      <c r="H573" s="3" t="str">
        <f t="shared" si="4"/>
        <v> </v>
      </c>
    </row>
    <row r="574" ht="15.75" customHeight="1">
      <c r="A574" s="3"/>
      <c r="B574" s="3" t="s">
        <v>3979</v>
      </c>
      <c r="C574" s="3" t="s">
        <v>75</v>
      </c>
      <c r="D574" s="73">
        <v>910000.0</v>
      </c>
      <c r="E574" s="3" t="str">
        <f t="shared" si="1"/>
        <v>David Fales</v>
      </c>
      <c r="F574" s="3" t="str">
        <f t="shared" si="2"/>
        <v>David Fales</v>
      </c>
      <c r="G574" s="3" t="str">
        <f t="shared" si="3"/>
        <v>David Fales </v>
      </c>
      <c r="H574" s="3" t="str">
        <f t="shared" si="4"/>
        <v> </v>
      </c>
    </row>
    <row r="575" ht="15.75" customHeight="1">
      <c r="A575" s="3"/>
      <c r="B575" s="3" t="s">
        <v>3980</v>
      </c>
      <c r="C575" s="3" t="s">
        <v>3557</v>
      </c>
      <c r="D575" s="73">
        <v>910000.0</v>
      </c>
      <c r="E575" s="3" t="str">
        <f t="shared" si="1"/>
        <v>Russell Bodine</v>
      </c>
      <c r="F575" s="3" t="str">
        <f t="shared" si="2"/>
        <v>Russell Bodine</v>
      </c>
      <c r="G575" s="3" t="str">
        <f t="shared" si="3"/>
        <v>Russell Bodine </v>
      </c>
      <c r="H575" s="3" t="str">
        <f t="shared" si="4"/>
        <v> </v>
      </c>
    </row>
    <row r="576" ht="15.75" customHeight="1">
      <c r="A576" s="3"/>
      <c r="B576" s="3" t="s">
        <v>3981</v>
      </c>
      <c r="C576" s="3" t="s">
        <v>17</v>
      </c>
      <c r="D576" s="73">
        <v>910000.0</v>
      </c>
      <c r="E576" s="3" t="str">
        <f t="shared" si="1"/>
        <v>Senorise Perry</v>
      </c>
      <c r="F576" s="3" t="str">
        <f t="shared" si="2"/>
        <v>Senorise Perry</v>
      </c>
      <c r="G576" s="3" t="str">
        <f t="shared" si="3"/>
        <v>Senorise Perry </v>
      </c>
      <c r="H576" s="3" t="str">
        <f t="shared" si="4"/>
        <v> </v>
      </c>
    </row>
    <row r="577" ht="15.75" customHeight="1">
      <c r="A577" s="3"/>
      <c r="B577" s="3" t="s">
        <v>3982</v>
      </c>
      <c r="C577" s="3" t="s">
        <v>61</v>
      </c>
      <c r="D577" s="73">
        <v>910000.0</v>
      </c>
      <c r="E577" s="3" t="str">
        <f t="shared" si="1"/>
        <v>Trey Burton</v>
      </c>
      <c r="F577" s="3" t="str">
        <f t="shared" si="2"/>
        <v>Trey Burton</v>
      </c>
      <c r="G577" s="3" t="str">
        <f t="shared" si="3"/>
        <v>Trey Burton </v>
      </c>
      <c r="H577" s="3" t="str">
        <f t="shared" si="4"/>
        <v> </v>
      </c>
    </row>
    <row r="578" ht="15.75" customHeight="1">
      <c r="A578" s="3"/>
      <c r="B578" s="3" t="s">
        <v>3983</v>
      </c>
      <c r="C578" s="3" t="s">
        <v>61</v>
      </c>
      <c r="D578" s="73">
        <v>910000.0</v>
      </c>
      <c r="E578" s="3" t="str">
        <f t="shared" si="1"/>
        <v>Khari Lee</v>
      </c>
      <c r="F578" s="3" t="str">
        <f t="shared" si="2"/>
        <v>Khari Lee</v>
      </c>
      <c r="G578" s="3" t="str">
        <f t="shared" si="3"/>
        <v>Khari Lee </v>
      </c>
      <c r="H578" s="3" t="str">
        <f t="shared" si="4"/>
        <v> </v>
      </c>
    </row>
    <row r="579" ht="15.75" customHeight="1">
      <c r="A579" s="3"/>
      <c r="B579" s="3" t="s">
        <v>3984</v>
      </c>
      <c r="C579" s="3" t="s">
        <v>34</v>
      </c>
      <c r="D579" s="73">
        <v>910000.0</v>
      </c>
      <c r="E579" s="3" t="str">
        <f t="shared" si="1"/>
        <v>Laquon Treadwell</v>
      </c>
      <c r="F579" s="3" t="str">
        <f t="shared" si="2"/>
        <v>Laquon Treadwell</v>
      </c>
      <c r="G579" s="3" t="str">
        <f t="shared" si="3"/>
        <v>Laquon Treadwell </v>
      </c>
      <c r="H579" s="3" t="str">
        <f t="shared" si="4"/>
        <v> </v>
      </c>
    </row>
    <row r="580" ht="15.75" customHeight="1">
      <c r="A580" s="3"/>
      <c r="B580" s="30" t="s">
        <v>3985</v>
      </c>
      <c r="C580" s="3" t="s">
        <v>3522</v>
      </c>
      <c r="D580" s="73">
        <v>910000.0</v>
      </c>
      <c r="E580" s="3" t="str">
        <f t="shared" si="1"/>
        <v>Andrew Don1000l</v>
      </c>
      <c r="F580" s="3" t="str">
        <f t="shared" si="2"/>
        <v>Andrew Don1000l</v>
      </c>
      <c r="G580" s="3" t="str">
        <f t="shared" si="3"/>
        <v>Andrew Don1000l </v>
      </c>
      <c r="H580" s="3" t="str">
        <f t="shared" si="4"/>
        <v> </v>
      </c>
    </row>
    <row r="581" ht="15.75" customHeight="1">
      <c r="A581" s="3"/>
      <c r="B581" s="3" t="s">
        <v>3986</v>
      </c>
      <c r="C581" s="3" t="s">
        <v>3518</v>
      </c>
      <c r="D581" s="73">
        <v>910000.0</v>
      </c>
      <c r="E581" s="3" t="str">
        <f t="shared" si="1"/>
        <v>Chaz Green</v>
      </c>
      <c r="F581" s="3" t="str">
        <f t="shared" si="2"/>
        <v>Chaz Green</v>
      </c>
      <c r="G581" s="3" t="str">
        <f t="shared" si="3"/>
        <v>Chaz Green </v>
      </c>
      <c r="H581" s="3" t="str">
        <f t="shared" si="4"/>
        <v> </v>
      </c>
    </row>
    <row r="582" ht="15.75" customHeight="1">
      <c r="A582" s="3"/>
      <c r="B582" s="3" t="s">
        <v>3987</v>
      </c>
      <c r="C582" s="3" t="s">
        <v>61</v>
      </c>
      <c r="D582" s="73">
        <v>910000.0</v>
      </c>
      <c r="E582" s="3" t="str">
        <f t="shared" si="1"/>
        <v>Xavier Grimble</v>
      </c>
      <c r="F582" s="3" t="str">
        <f t="shared" si="2"/>
        <v>Xavier Grimble</v>
      </c>
      <c r="G582" s="3" t="str">
        <f t="shared" si="3"/>
        <v>Xavier Grimble </v>
      </c>
      <c r="H582" s="3" t="str">
        <f t="shared" si="4"/>
        <v> </v>
      </c>
    </row>
    <row r="583" ht="15.75" customHeight="1">
      <c r="A583" s="3"/>
      <c r="B583" s="3" t="s">
        <v>3988</v>
      </c>
      <c r="C583" s="3" t="s">
        <v>17</v>
      </c>
      <c r="D583" s="73">
        <v>910000.0</v>
      </c>
      <c r="E583" s="3" t="str">
        <f t="shared" si="1"/>
        <v>Rod Smith</v>
      </c>
      <c r="F583" s="3" t="str">
        <f t="shared" si="2"/>
        <v>Rod Smith</v>
      </c>
      <c r="G583" s="3" t="str">
        <f t="shared" si="3"/>
        <v>Rod Smith </v>
      </c>
      <c r="H583" s="3" t="str">
        <f t="shared" si="4"/>
        <v> </v>
      </c>
    </row>
    <row r="584" ht="15.75" customHeight="1">
      <c r="A584" s="3"/>
      <c r="B584" s="3" t="s">
        <v>2734</v>
      </c>
      <c r="C584" s="3" t="s">
        <v>34</v>
      </c>
      <c r="D584" s="73">
        <v>910000.0</v>
      </c>
      <c r="E584" s="3" t="str">
        <f t="shared" si="1"/>
        <v>Rashard Higgins</v>
      </c>
      <c r="F584" s="3" t="str">
        <f t="shared" si="2"/>
        <v>Rashard Higgins</v>
      </c>
      <c r="G584" s="3" t="str">
        <f t="shared" si="3"/>
        <v>Rashard Higgins </v>
      </c>
      <c r="H584" s="3" t="str">
        <f t="shared" si="4"/>
        <v> </v>
      </c>
    </row>
    <row r="585" ht="15.75" customHeight="1">
      <c r="A585" s="3">
        <v>584.0</v>
      </c>
      <c r="B585" s="3" t="s">
        <v>3989</v>
      </c>
      <c r="C585" s="3" t="s">
        <v>34</v>
      </c>
      <c r="D585" s="73">
        <v>908827.0</v>
      </c>
      <c r="E585" s="3" t="str">
        <f t="shared" si="1"/>
        <v>Joe Reed</v>
      </c>
      <c r="F585" s="3" t="str">
        <f t="shared" si="2"/>
        <v>Joe Reed</v>
      </c>
      <c r="G585" s="3" t="str">
        <f t="shared" si="3"/>
        <v>Joe Reed </v>
      </c>
      <c r="H585" s="3" t="str">
        <f t="shared" si="4"/>
        <v> </v>
      </c>
    </row>
    <row r="586" ht="15.75" customHeight="1">
      <c r="A586" s="3">
        <v>585.0</v>
      </c>
      <c r="B586" s="3" t="s">
        <v>3990</v>
      </c>
      <c r="C586" s="3" t="s">
        <v>17</v>
      </c>
      <c r="D586" s="73">
        <v>907784.0</v>
      </c>
      <c r="E586" s="3" t="str">
        <f t="shared" si="1"/>
        <v>Damien Harris</v>
      </c>
      <c r="F586" s="3" t="str">
        <f t="shared" si="2"/>
        <v>Damien Harris</v>
      </c>
      <c r="G586" s="3" t="str">
        <f t="shared" si="3"/>
        <v>Damien Harris</v>
      </c>
      <c r="H586" s="3" t="str">
        <f t="shared" si="4"/>
        <v>s</v>
      </c>
    </row>
    <row r="587" ht="15.75" customHeight="1">
      <c r="A587" s="3">
        <v>586.0</v>
      </c>
      <c r="B587" s="3" t="s">
        <v>3991</v>
      </c>
      <c r="C587" s="3" t="s">
        <v>3518</v>
      </c>
      <c r="D587" s="73">
        <v>905579.0</v>
      </c>
      <c r="E587" s="3" t="str">
        <f t="shared" si="1"/>
        <v>Colton McKivitz</v>
      </c>
      <c r="F587" s="3" t="str">
        <f t="shared" si="2"/>
        <v>Colton McKivitz</v>
      </c>
      <c r="G587" s="3" t="str">
        <f t="shared" si="3"/>
        <v>Colton McKivitz</v>
      </c>
      <c r="H587" s="3" t="str">
        <f t="shared" si="4"/>
        <v>z</v>
      </c>
    </row>
    <row r="588" ht="15.75" customHeight="1">
      <c r="A588" s="3">
        <v>587.0</v>
      </c>
      <c r="B588" s="3" t="s">
        <v>3992</v>
      </c>
      <c r="C588" s="3" t="s">
        <v>3532</v>
      </c>
      <c r="D588" s="73">
        <v>904527.0</v>
      </c>
      <c r="E588" s="3" t="str">
        <f t="shared" si="1"/>
        <v>Connor McGovern</v>
      </c>
      <c r="F588" s="3" t="str">
        <f t="shared" si="2"/>
        <v>Connor McGovern</v>
      </c>
      <c r="G588" s="3" t="str">
        <f t="shared" si="3"/>
        <v>Connor McGovern </v>
      </c>
      <c r="H588" s="3" t="str">
        <f t="shared" si="4"/>
        <v> </v>
      </c>
    </row>
    <row r="589" ht="15.75" customHeight="1">
      <c r="A589" s="3">
        <v>588.0</v>
      </c>
      <c r="B589" s="3" t="s">
        <v>3993</v>
      </c>
      <c r="C589" s="3" t="s">
        <v>3557</v>
      </c>
      <c r="D589" s="73">
        <v>903709.0</v>
      </c>
      <c r="E589" s="3" t="str">
        <f t="shared" si="1"/>
        <v>Keith Ismael</v>
      </c>
      <c r="F589" s="3" t="str">
        <f t="shared" si="2"/>
        <v>Keith Ismael</v>
      </c>
      <c r="G589" s="3" t="str">
        <f t="shared" si="3"/>
        <v>Keith Ismael </v>
      </c>
      <c r="H589" s="3" t="str">
        <f t="shared" si="4"/>
        <v> </v>
      </c>
    </row>
    <row r="590" ht="15.75" customHeight="1">
      <c r="A590" s="3">
        <v>589.0</v>
      </c>
      <c r="B590" s="3" t="s">
        <v>3994</v>
      </c>
      <c r="C590" s="3" t="s">
        <v>3557</v>
      </c>
      <c r="D590" s="73">
        <v>902412.0</v>
      </c>
      <c r="E590" s="3" t="str">
        <f t="shared" si="1"/>
        <v>Nick Harris</v>
      </c>
      <c r="F590" s="3" t="str">
        <f t="shared" si="2"/>
        <v>Nick Harris</v>
      </c>
      <c r="G590" s="3" t="str">
        <f t="shared" si="3"/>
        <v>Nick Harris </v>
      </c>
      <c r="H590" s="3" t="str">
        <f t="shared" si="4"/>
        <v> </v>
      </c>
    </row>
    <row r="591" ht="15.75" customHeight="1">
      <c r="A591" s="3">
        <v>590.0</v>
      </c>
      <c r="B591" s="3" t="s">
        <v>3995</v>
      </c>
      <c r="C591" s="3" t="s">
        <v>34</v>
      </c>
      <c r="D591" s="73">
        <v>902355.0</v>
      </c>
      <c r="E591" s="3" t="str">
        <f t="shared" si="1"/>
        <v>Tyler Johnson</v>
      </c>
      <c r="F591" s="3" t="str">
        <f t="shared" si="2"/>
        <v>Tyler Johnson</v>
      </c>
      <c r="G591" s="3" t="str">
        <f t="shared" si="3"/>
        <v>Tyler Johnson</v>
      </c>
      <c r="H591" s="3" t="str">
        <f t="shared" si="4"/>
        <v>n</v>
      </c>
    </row>
    <row r="592" ht="15.75" customHeight="1">
      <c r="A592" s="3">
        <v>591.0</v>
      </c>
      <c r="B592" s="3" t="s">
        <v>3996</v>
      </c>
      <c r="C592" s="3" t="s">
        <v>3522</v>
      </c>
      <c r="D592" s="73">
        <v>901894.0</v>
      </c>
      <c r="E592" s="3" t="str">
        <f t="shared" si="1"/>
        <v>Trey Pipkins</v>
      </c>
      <c r="F592" s="3" t="str">
        <f t="shared" si="2"/>
        <v>Trey Pipkins</v>
      </c>
      <c r="G592" s="3" t="str">
        <f t="shared" si="3"/>
        <v>Trey Pipkins </v>
      </c>
      <c r="H592" s="3" t="str">
        <f t="shared" si="4"/>
        <v> </v>
      </c>
    </row>
    <row r="593" ht="15.75" customHeight="1">
      <c r="A593" s="3">
        <v>592.0</v>
      </c>
      <c r="B593" s="3" t="s">
        <v>3997</v>
      </c>
      <c r="C593" s="3" t="s">
        <v>34</v>
      </c>
      <c r="D593" s="73">
        <v>900538.0</v>
      </c>
      <c r="E593" s="3" t="str">
        <f t="shared" si="1"/>
        <v>Collin Johnson</v>
      </c>
      <c r="F593" s="3" t="str">
        <f t="shared" si="2"/>
        <v>Collin Johnson</v>
      </c>
      <c r="G593" s="3" t="str">
        <f t="shared" si="3"/>
        <v>Collin Johnson </v>
      </c>
      <c r="H593" s="3" t="str">
        <f t="shared" si="4"/>
        <v> </v>
      </c>
    </row>
    <row r="594" ht="15.75" customHeight="1">
      <c r="A594" s="3">
        <v>593.0</v>
      </c>
      <c r="B594" s="3" t="s">
        <v>3998</v>
      </c>
      <c r="C594" s="3" t="s">
        <v>34</v>
      </c>
      <c r="D594" s="73">
        <v>899822.0</v>
      </c>
      <c r="E594" s="3" t="str">
        <f t="shared" si="1"/>
        <v>Quintez Cephus</v>
      </c>
      <c r="F594" s="3" t="str">
        <f t="shared" si="2"/>
        <v>Quintez Cephus</v>
      </c>
      <c r="G594" s="3" t="str">
        <f t="shared" si="3"/>
        <v>Quintez Cephus </v>
      </c>
      <c r="H594" s="3" t="str">
        <f t="shared" si="4"/>
        <v> </v>
      </c>
    </row>
    <row r="595" ht="15.75" customHeight="1">
      <c r="A595" s="3">
        <v>594.0</v>
      </c>
      <c r="B595" s="3" t="s">
        <v>3999</v>
      </c>
      <c r="C595" s="3" t="s">
        <v>75</v>
      </c>
      <c r="D595" s="73">
        <v>899490.0</v>
      </c>
      <c r="E595" s="3" t="str">
        <f t="shared" si="1"/>
        <v>Jake Fromm</v>
      </c>
      <c r="F595" s="3" t="str">
        <f t="shared" si="2"/>
        <v>Jake Fromm</v>
      </c>
      <c r="G595" s="3" t="str">
        <f t="shared" si="3"/>
        <v>Jake Fromm </v>
      </c>
      <c r="H595" s="3" t="str">
        <f t="shared" si="4"/>
        <v> </v>
      </c>
    </row>
    <row r="596" ht="15.75" customHeight="1">
      <c r="A596" s="3">
        <v>595.0</v>
      </c>
      <c r="B596" s="3" t="s">
        <v>4000</v>
      </c>
      <c r="C596" s="3" t="s">
        <v>34</v>
      </c>
      <c r="D596" s="73">
        <v>898763.0</v>
      </c>
      <c r="E596" s="3" t="str">
        <f t="shared" si="1"/>
        <v>John Hightower</v>
      </c>
      <c r="F596" s="3" t="str">
        <f t="shared" si="2"/>
        <v>John Hightower</v>
      </c>
      <c r="G596" s="3" t="str">
        <f t="shared" si="3"/>
        <v>John Hightower </v>
      </c>
      <c r="H596" s="3" t="str">
        <f t="shared" si="4"/>
        <v> </v>
      </c>
    </row>
    <row r="597" ht="15.75" customHeight="1">
      <c r="A597" s="3">
        <v>596.0</v>
      </c>
      <c r="B597" s="3" t="s">
        <v>4001</v>
      </c>
      <c r="C597" s="3" t="s">
        <v>34</v>
      </c>
      <c r="D597" s="73">
        <v>896988.0</v>
      </c>
      <c r="E597" s="3" t="str">
        <f t="shared" si="1"/>
        <v>Isaiah Coulter</v>
      </c>
      <c r="F597" s="3" t="str">
        <f t="shared" si="2"/>
        <v>Isaiah Coulter</v>
      </c>
      <c r="G597" s="3" t="str">
        <f t="shared" si="3"/>
        <v>Isaiah Coulter </v>
      </c>
      <c r="H597" s="3" t="str">
        <f t="shared" si="4"/>
        <v> </v>
      </c>
    </row>
    <row r="598" ht="15.75" customHeight="1">
      <c r="A598" s="3">
        <v>597.0</v>
      </c>
      <c r="B598" s="3" t="s">
        <v>4002</v>
      </c>
      <c r="C598" s="3" t="s">
        <v>3522</v>
      </c>
      <c r="D598" s="73">
        <v>896750.0</v>
      </c>
      <c r="E598" s="3" t="str">
        <f t="shared" si="1"/>
        <v>Chuma Edoga</v>
      </c>
      <c r="F598" s="3" t="str">
        <f t="shared" si="2"/>
        <v>Chuma Edoga</v>
      </c>
      <c r="G598" s="3" t="str">
        <f t="shared" si="3"/>
        <v>Chuma Edoga </v>
      </c>
      <c r="H598" s="3" t="str">
        <f t="shared" si="4"/>
        <v> </v>
      </c>
    </row>
    <row r="599" ht="15.75" customHeight="1">
      <c r="A599" s="3">
        <v>598.0</v>
      </c>
      <c r="B599" s="3" t="s">
        <v>4003</v>
      </c>
      <c r="C599" s="3" t="s">
        <v>17</v>
      </c>
      <c r="D599" s="73">
        <v>896327.0</v>
      </c>
      <c r="E599" s="3" t="str">
        <f t="shared" si="1"/>
        <v>Jason Huntley</v>
      </c>
      <c r="F599" s="3" t="str">
        <f t="shared" si="2"/>
        <v>Jason Huntley</v>
      </c>
      <c r="G599" s="3" t="str">
        <f t="shared" si="3"/>
        <v>Jason Huntley </v>
      </c>
      <c r="H599" s="3" t="str">
        <f t="shared" si="4"/>
        <v> </v>
      </c>
    </row>
    <row r="600" ht="15.75" customHeight="1">
      <c r="A600" s="3">
        <v>599.0</v>
      </c>
      <c r="B600" s="3" t="s">
        <v>4004</v>
      </c>
      <c r="C600" s="3" t="s">
        <v>34</v>
      </c>
      <c r="D600" s="73">
        <v>894263.0</v>
      </c>
      <c r="E600" s="3" t="str">
        <f t="shared" si="1"/>
        <v>Darnell Mooney</v>
      </c>
      <c r="F600" s="3" t="str">
        <f t="shared" si="2"/>
        <v>Darnell Mooney</v>
      </c>
      <c r="G600" s="3" t="str">
        <f t="shared" si="3"/>
        <v>Darnell Mooney </v>
      </c>
      <c r="H600" s="3" t="str">
        <f t="shared" si="4"/>
        <v> </v>
      </c>
    </row>
    <row r="601" ht="15.75" customHeight="1">
      <c r="A601" s="3">
        <v>600.0</v>
      </c>
      <c r="B601" s="3" t="s">
        <v>4005</v>
      </c>
      <c r="C601" s="3" t="s">
        <v>34</v>
      </c>
      <c r="D601" s="73">
        <v>893732.0</v>
      </c>
      <c r="E601" s="3" t="str">
        <f t="shared" si="1"/>
        <v>Miles Boykin</v>
      </c>
      <c r="F601" s="3" t="str">
        <f t="shared" si="2"/>
        <v>Miles Boykin</v>
      </c>
      <c r="G601" s="3" t="str">
        <f t="shared" si="3"/>
        <v>Miles Boykin </v>
      </c>
      <c r="H601" s="3" t="str">
        <f t="shared" si="4"/>
        <v> </v>
      </c>
    </row>
    <row r="602" ht="15.75" customHeight="1">
      <c r="A602" s="3">
        <v>601.0</v>
      </c>
      <c r="B602" s="3" t="s">
        <v>4006</v>
      </c>
      <c r="C602" s="3" t="s">
        <v>34</v>
      </c>
      <c r="D602" s="73">
        <v>890693.0</v>
      </c>
      <c r="E602" s="3" t="str">
        <f t="shared" si="1"/>
        <v>K.J. Osborn</v>
      </c>
      <c r="F602" s="3" t="str">
        <f t="shared" si="2"/>
        <v>K.J. Osborn</v>
      </c>
      <c r="G602" s="3" t="str">
        <f t="shared" si="3"/>
        <v>K.J. Osborn </v>
      </c>
      <c r="H602" s="3" t="str">
        <f t="shared" si="4"/>
        <v> </v>
      </c>
    </row>
    <row r="603" ht="15.75" customHeight="1">
      <c r="A603" s="3">
        <v>602.0</v>
      </c>
      <c r="B603" s="3" t="s">
        <v>4007</v>
      </c>
      <c r="C603" s="3" t="s">
        <v>3532</v>
      </c>
      <c r="D603" s="73">
        <v>887500.0</v>
      </c>
      <c r="E603" s="3" t="str">
        <f t="shared" si="1"/>
        <v>Cameron Tom</v>
      </c>
      <c r="F603" s="3" t="str">
        <f t="shared" si="2"/>
        <v>Cameron Tom</v>
      </c>
      <c r="G603" s="3" t="str">
        <f t="shared" si="3"/>
        <v>Cameron Tom</v>
      </c>
      <c r="H603" s="3" t="str">
        <f t="shared" si="4"/>
        <v>m</v>
      </c>
    </row>
    <row r="604" ht="15.75" customHeight="1">
      <c r="A604" s="3">
        <v>603.0</v>
      </c>
      <c r="B604" s="30" t="s">
        <v>4008</v>
      </c>
      <c r="C604" s="3" t="s">
        <v>3518</v>
      </c>
      <c r="D604" s="73">
        <v>886567.0</v>
      </c>
      <c r="E604" s="3" t="str">
        <f t="shared" si="1"/>
        <v>Marti1000s Rankin</v>
      </c>
      <c r="F604" s="3" t="str">
        <f t="shared" si="2"/>
        <v>Marti1000s Rankin</v>
      </c>
      <c r="G604" s="3" t="str">
        <f t="shared" si="3"/>
        <v>Marti1000s Rankin</v>
      </c>
      <c r="H604" s="3" t="str">
        <f t="shared" si="4"/>
        <v>n</v>
      </c>
    </row>
    <row r="605" ht="15.75" customHeight="1">
      <c r="A605" s="3">
        <v>604.0</v>
      </c>
      <c r="B605" s="3" t="s">
        <v>4009</v>
      </c>
      <c r="C605" s="3" t="s">
        <v>75</v>
      </c>
      <c r="D605" s="73">
        <v>882162.0</v>
      </c>
      <c r="E605" s="3" t="str">
        <f t="shared" si="1"/>
        <v>C.J. Beathard</v>
      </c>
      <c r="F605" s="3" t="str">
        <f t="shared" si="2"/>
        <v>C.J. Beathard</v>
      </c>
      <c r="G605" s="3" t="str">
        <f t="shared" si="3"/>
        <v>C.J. Beathard</v>
      </c>
      <c r="H605" s="3" t="str">
        <f t="shared" si="4"/>
        <v>d</v>
      </c>
    </row>
    <row r="606" ht="15.75" customHeight="1">
      <c r="A606" s="3">
        <v>605.0</v>
      </c>
      <c r="B606" s="3" t="s">
        <v>1976</v>
      </c>
      <c r="C606" s="3" t="s">
        <v>34</v>
      </c>
      <c r="D606" s="73">
        <v>880995.0</v>
      </c>
      <c r="E606" s="3" t="str">
        <f t="shared" si="1"/>
        <v>Michael Gallup</v>
      </c>
      <c r="F606" s="3" t="str">
        <f t="shared" si="2"/>
        <v>Michael Gallup</v>
      </c>
      <c r="G606" s="3" t="str">
        <f t="shared" si="3"/>
        <v>Michael Gallup </v>
      </c>
      <c r="H606" s="3" t="str">
        <f t="shared" si="4"/>
        <v> </v>
      </c>
    </row>
    <row r="607" ht="15.75" customHeight="1">
      <c r="A607" s="3">
        <v>606.0</v>
      </c>
      <c r="B607" s="3" t="s">
        <v>4010</v>
      </c>
      <c r="C607" s="3" t="s">
        <v>61</v>
      </c>
      <c r="D607" s="73">
        <v>880400.0</v>
      </c>
      <c r="E607" s="3" t="str">
        <f t="shared" si="1"/>
        <v>Dawson Knox</v>
      </c>
      <c r="F607" s="3" t="str">
        <f t="shared" si="2"/>
        <v>Dawson Knox</v>
      </c>
      <c r="G607" s="3" t="str">
        <f t="shared" si="3"/>
        <v>Dawson Knox </v>
      </c>
      <c r="H607" s="3" t="str">
        <f t="shared" si="4"/>
        <v> </v>
      </c>
    </row>
    <row r="608" ht="15.75" customHeight="1">
      <c r="A608" s="3">
        <v>607.0</v>
      </c>
      <c r="B608" s="3" t="s">
        <v>4011</v>
      </c>
      <c r="C608" s="3" t="s">
        <v>3522</v>
      </c>
      <c r="D608" s="73">
        <v>878473.0</v>
      </c>
      <c r="E608" s="3" t="str">
        <f t="shared" si="1"/>
        <v>Bobby Evans</v>
      </c>
      <c r="F608" s="3" t="str">
        <f t="shared" si="2"/>
        <v>Bobby Evans</v>
      </c>
      <c r="G608" s="3" t="str">
        <f t="shared" si="3"/>
        <v>Bobby Evans </v>
      </c>
      <c r="H608" s="3" t="str">
        <f t="shared" si="4"/>
        <v> </v>
      </c>
    </row>
    <row r="609" ht="15.75" customHeight="1">
      <c r="A609" s="3">
        <v>608.0</v>
      </c>
      <c r="B609" s="3" t="s">
        <v>4012</v>
      </c>
      <c r="C609" s="3" t="s">
        <v>3518</v>
      </c>
      <c r="D609" s="73">
        <v>876721.0</v>
      </c>
      <c r="E609" s="3" t="str">
        <f t="shared" si="1"/>
        <v>Hakeem Adeniji</v>
      </c>
      <c r="F609" s="3" t="str">
        <f t="shared" si="2"/>
        <v>Hakeem Adeniji</v>
      </c>
      <c r="G609" s="3" t="str">
        <f t="shared" si="3"/>
        <v>Hakeem Adeniji </v>
      </c>
      <c r="H609" s="3" t="str">
        <f t="shared" si="4"/>
        <v> </v>
      </c>
    </row>
    <row r="610" ht="15.75" customHeight="1">
      <c r="A610" s="3">
        <v>609.0</v>
      </c>
      <c r="B610" s="3" t="s">
        <v>4013</v>
      </c>
      <c r="C610" s="3" t="s">
        <v>3532</v>
      </c>
      <c r="D610" s="73">
        <v>875198.0</v>
      </c>
      <c r="E610" s="3" t="str">
        <f t="shared" si="1"/>
        <v>Netane Muti</v>
      </c>
      <c r="F610" s="3" t="str">
        <f t="shared" si="2"/>
        <v>Netane Muti</v>
      </c>
      <c r="G610" s="3" t="str">
        <f t="shared" si="3"/>
        <v>Netane Muti </v>
      </c>
      <c r="H610" s="3" t="str">
        <f t="shared" si="4"/>
        <v> </v>
      </c>
    </row>
    <row r="611" ht="15.75" customHeight="1">
      <c r="A611" s="3">
        <v>610.0</v>
      </c>
      <c r="B611" s="3" t="s">
        <v>4014</v>
      </c>
      <c r="C611" s="3" t="s">
        <v>3532</v>
      </c>
      <c r="D611" s="73">
        <v>874369.0</v>
      </c>
      <c r="E611" s="3" t="str">
        <f t="shared" si="1"/>
        <v>Mike Onwenu</v>
      </c>
      <c r="F611" s="3" t="str">
        <f t="shared" si="2"/>
        <v>Mike Onwenu</v>
      </c>
      <c r="G611" s="3" t="str">
        <f t="shared" si="3"/>
        <v>Mike Onwenu</v>
      </c>
      <c r="H611" s="3" t="str">
        <f t="shared" si="4"/>
        <v>u</v>
      </c>
    </row>
    <row r="612" ht="15.75" customHeight="1">
      <c r="A612" s="3">
        <v>611.0</v>
      </c>
      <c r="B612" s="3" t="s">
        <v>4015</v>
      </c>
      <c r="C612" s="3" t="s">
        <v>3522</v>
      </c>
      <c r="D612" s="73">
        <v>872930.0</v>
      </c>
      <c r="E612" s="3" t="str">
        <f t="shared" si="1"/>
        <v>Orlando Brown Jr.</v>
      </c>
      <c r="F612" s="3" t="str">
        <f t="shared" si="2"/>
        <v>Orlando Brown Jr.</v>
      </c>
      <c r="G612" s="3" t="str">
        <f t="shared" si="3"/>
        <v>Orlando Brown Jr. </v>
      </c>
      <c r="H612" s="3" t="str">
        <f t="shared" si="4"/>
        <v> </v>
      </c>
    </row>
    <row r="613" ht="15.75" customHeight="1">
      <c r="A613" s="3">
        <v>612.0</v>
      </c>
      <c r="B613" s="3" t="s">
        <v>4016</v>
      </c>
      <c r="C613" s="3" t="s">
        <v>3518</v>
      </c>
      <c r="D613" s="73">
        <v>870545.0</v>
      </c>
      <c r="E613" s="3" t="str">
        <f t="shared" si="1"/>
        <v>Yodny Cajuste</v>
      </c>
      <c r="F613" s="3" t="str">
        <f t="shared" si="2"/>
        <v>Yodny Cajuste</v>
      </c>
      <c r="G613" s="3" t="str">
        <f t="shared" si="3"/>
        <v>Yodny Cajuste</v>
      </c>
      <c r="H613" s="3" t="str">
        <f t="shared" si="4"/>
        <v>e</v>
      </c>
    </row>
    <row r="614" ht="15.75" customHeight="1">
      <c r="A614" s="3">
        <v>613.0</v>
      </c>
      <c r="B614" s="3" t="s">
        <v>4017</v>
      </c>
      <c r="C614" s="3" t="s">
        <v>34</v>
      </c>
      <c r="D614" s="73">
        <v>870402.0</v>
      </c>
      <c r="E614" s="3" t="str">
        <f t="shared" si="1"/>
        <v>Donovan Peoples-Jones</v>
      </c>
      <c r="F614" s="3" t="str">
        <f t="shared" si="2"/>
        <v>Donovan Peoples-Jones</v>
      </c>
      <c r="G614" s="3" t="str">
        <f t="shared" si="3"/>
        <v>Donovan Peoples-Jones </v>
      </c>
      <c r="H614" s="3" t="str">
        <f t="shared" si="4"/>
        <v> </v>
      </c>
    </row>
    <row r="615" ht="15.75" customHeight="1">
      <c r="A615" s="3">
        <v>614.0</v>
      </c>
      <c r="B615" s="3" t="s">
        <v>4018</v>
      </c>
      <c r="C615" s="3" t="s">
        <v>75</v>
      </c>
      <c r="D615" s="73">
        <v>869187.0</v>
      </c>
      <c r="E615" s="3" t="str">
        <f t="shared" si="1"/>
        <v>Jake Luton</v>
      </c>
      <c r="F615" s="3" t="str">
        <f t="shared" si="2"/>
        <v>Jake Luton</v>
      </c>
      <c r="G615" s="3" t="str">
        <f t="shared" si="3"/>
        <v>Jake Luton </v>
      </c>
      <c r="H615" s="3" t="str">
        <f t="shared" si="4"/>
        <v> </v>
      </c>
    </row>
    <row r="616" ht="15.75" customHeight="1">
      <c r="A616" s="3">
        <v>615.0</v>
      </c>
      <c r="B616" s="3" t="s">
        <v>4019</v>
      </c>
      <c r="C616" s="3" t="s">
        <v>17</v>
      </c>
      <c r="D616" s="73">
        <v>867793.0</v>
      </c>
      <c r="E616" s="3" t="str">
        <f t="shared" si="1"/>
        <v>Alexander Mattison</v>
      </c>
      <c r="F616" s="3" t="str">
        <f t="shared" si="2"/>
        <v>Alexander Mattison</v>
      </c>
      <c r="G616" s="3" t="str">
        <f t="shared" si="3"/>
        <v>Alexander Mattison </v>
      </c>
      <c r="H616" s="3" t="str">
        <f t="shared" si="4"/>
        <v> </v>
      </c>
    </row>
    <row r="617" ht="15.75" customHeight="1">
      <c r="A617" s="3">
        <v>616.0</v>
      </c>
      <c r="B617" s="3" t="s">
        <v>4020</v>
      </c>
      <c r="C617" s="3" t="s">
        <v>3532</v>
      </c>
      <c r="D617" s="73">
        <v>867419.0</v>
      </c>
      <c r="E617" s="3" t="str">
        <f t="shared" si="1"/>
        <v>Jon Runyan</v>
      </c>
      <c r="F617" s="3" t="str">
        <f t="shared" si="2"/>
        <v>Jon Runyan</v>
      </c>
      <c r="G617" s="3" t="str">
        <f t="shared" si="3"/>
        <v>Jon Runyan</v>
      </c>
      <c r="H617" s="3" t="str">
        <f t="shared" si="4"/>
        <v>n</v>
      </c>
    </row>
    <row r="618" ht="15.75" customHeight="1">
      <c r="A618" s="3">
        <v>617.0</v>
      </c>
      <c r="B618" s="3" t="s">
        <v>4021</v>
      </c>
      <c r="C618" s="3" t="s">
        <v>3518</v>
      </c>
      <c r="D618" s="73">
        <v>866865.0</v>
      </c>
      <c r="E618" s="3" t="str">
        <f t="shared" si="1"/>
        <v>Justin Herron</v>
      </c>
      <c r="F618" s="3" t="str">
        <f t="shared" si="2"/>
        <v>Justin Herron</v>
      </c>
      <c r="G618" s="3" t="str">
        <f t="shared" si="3"/>
        <v>Justin Herron</v>
      </c>
      <c r="H618" s="3" t="str">
        <f t="shared" si="4"/>
        <v>n</v>
      </c>
    </row>
    <row r="619" ht="15.75" customHeight="1">
      <c r="A619" s="3">
        <v>618.0</v>
      </c>
      <c r="B619" s="3" t="s">
        <v>4022</v>
      </c>
      <c r="C619" s="3" t="s">
        <v>34</v>
      </c>
      <c r="D619" s="73">
        <v>866166.0</v>
      </c>
      <c r="E619" s="3" t="str">
        <f t="shared" si="1"/>
        <v>Quez Watkins</v>
      </c>
      <c r="F619" s="3" t="str">
        <f t="shared" si="2"/>
        <v>Quez Watkins</v>
      </c>
      <c r="G619" s="3" t="str">
        <f t="shared" si="3"/>
        <v>Quez Watkins </v>
      </c>
      <c r="H619" s="3" t="str">
        <f t="shared" si="4"/>
        <v> </v>
      </c>
    </row>
    <row r="620" ht="15.75" customHeight="1">
      <c r="A620" s="3">
        <v>619.0</v>
      </c>
      <c r="B620" s="3" t="s">
        <v>4023</v>
      </c>
      <c r="C620" s="3" t="s">
        <v>34</v>
      </c>
      <c r="D620" s="73">
        <v>865775.0</v>
      </c>
      <c r="E620" s="3" t="str">
        <f t="shared" si="1"/>
        <v>James Proche</v>
      </c>
      <c r="F620" s="3" t="str">
        <f t="shared" si="2"/>
        <v>James Proche</v>
      </c>
      <c r="G620" s="3" t="str">
        <f t="shared" si="3"/>
        <v>James Proche </v>
      </c>
      <c r="H620" s="3" t="str">
        <f t="shared" si="4"/>
        <v> </v>
      </c>
    </row>
    <row r="621" ht="15.75" customHeight="1">
      <c r="A621" s="3">
        <v>620.0</v>
      </c>
      <c r="B621" s="3" t="s">
        <v>4024</v>
      </c>
      <c r="C621" s="3" t="s">
        <v>3522</v>
      </c>
      <c r="D621" s="73">
        <v>864993.0</v>
      </c>
      <c r="E621" s="3" t="str">
        <f t="shared" si="1"/>
        <v>Blake Brandel</v>
      </c>
      <c r="F621" s="3" t="str">
        <f t="shared" si="2"/>
        <v>Blake Brandel</v>
      </c>
      <c r="G621" s="3" t="str">
        <f t="shared" si="3"/>
        <v>Blake Brandel </v>
      </c>
      <c r="H621" s="3" t="str">
        <f t="shared" si="4"/>
        <v> </v>
      </c>
    </row>
    <row r="622" ht="15.75" customHeight="1">
      <c r="A622" s="3">
        <v>621.0</v>
      </c>
      <c r="B622" s="3" t="s">
        <v>4025</v>
      </c>
      <c r="C622" s="3" t="s">
        <v>61</v>
      </c>
      <c r="D622" s="73">
        <v>863636.0</v>
      </c>
      <c r="E622" s="3" t="str">
        <f t="shared" si="1"/>
        <v>Tyler Davis</v>
      </c>
      <c r="F622" s="3" t="str">
        <f t="shared" si="2"/>
        <v>Tyler Davis</v>
      </c>
      <c r="G622" s="3" t="str">
        <f t="shared" si="3"/>
        <v>Tyler Davis </v>
      </c>
      <c r="H622" s="3" t="str">
        <f t="shared" si="4"/>
        <v> </v>
      </c>
    </row>
    <row r="623" ht="15.75" customHeight="1">
      <c r="A623" s="3">
        <v>622.0</v>
      </c>
      <c r="B623" s="3" t="s">
        <v>4026</v>
      </c>
      <c r="C623" s="3" t="s">
        <v>34</v>
      </c>
      <c r="D623" s="73">
        <v>863472.0</v>
      </c>
      <c r="E623" s="3" t="str">
        <f t="shared" si="1"/>
        <v>Isaiah Hodgins</v>
      </c>
      <c r="F623" s="3" t="str">
        <f t="shared" si="2"/>
        <v>Isaiah Hodgins</v>
      </c>
      <c r="G623" s="3" t="str">
        <f t="shared" si="3"/>
        <v>Isaiah Hodgins </v>
      </c>
      <c r="H623" s="3" t="str">
        <f t="shared" si="4"/>
        <v> </v>
      </c>
    </row>
    <row r="624" ht="15.75" customHeight="1">
      <c r="A624" s="3">
        <v>623.0</v>
      </c>
      <c r="B624" s="3" t="s">
        <v>2620</v>
      </c>
      <c r="C624" s="3" t="s">
        <v>61</v>
      </c>
      <c r="D624" s="73">
        <v>863290.0</v>
      </c>
      <c r="E624" s="3" t="str">
        <f t="shared" si="1"/>
        <v>Mark Andrews</v>
      </c>
      <c r="F624" s="3" t="str">
        <f t="shared" si="2"/>
        <v>Mark Andrews</v>
      </c>
      <c r="G624" s="3" t="str">
        <f t="shared" si="3"/>
        <v>Mark Andrews </v>
      </c>
      <c r="H624" s="3" t="str">
        <f t="shared" si="4"/>
        <v> </v>
      </c>
    </row>
    <row r="625" ht="15.75" customHeight="1">
      <c r="A625" s="3">
        <v>624.0</v>
      </c>
      <c r="B625" s="3" t="s">
        <v>4027</v>
      </c>
      <c r="C625" s="3" t="s">
        <v>3532</v>
      </c>
      <c r="D625" s="73">
        <v>863011.0</v>
      </c>
      <c r="E625" s="3" t="str">
        <f t="shared" si="1"/>
        <v>Joseph Noteboom</v>
      </c>
      <c r="F625" s="3" t="str">
        <f t="shared" si="2"/>
        <v>Joseph Noteboom</v>
      </c>
      <c r="G625" s="3" t="str">
        <f t="shared" si="3"/>
        <v>Joseph Noteboom </v>
      </c>
      <c r="H625" s="3" t="str">
        <f t="shared" si="4"/>
        <v> </v>
      </c>
    </row>
    <row r="626" ht="15.75" customHeight="1">
      <c r="A626" s="3">
        <v>625.0</v>
      </c>
      <c r="B626" s="3" t="s">
        <v>4028</v>
      </c>
      <c r="C626" s="3" t="s">
        <v>3557</v>
      </c>
      <c r="D626" s="73">
        <v>862424.0</v>
      </c>
      <c r="E626" s="3" t="str">
        <f t="shared" si="1"/>
        <v>Jake Hanson</v>
      </c>
      <c r="F626" s="3" t="str">
        <f t="shared" si="2"/>
        <v>Jake Hanson</v>
      </c>
      <c r="G626" s="3" t="str">
        <f t="shared" si="3"/>
        <v>Jake Hanson</v>
      </c>
      <c r="H626" s="3" t="str">
        <f t="shared" si="4"/>
        <v>n</v>
      </c>
    </row>
    <row r="627" ht="15.75" customHeight="1">
      <c r="A627" s="3">
        <v>626.0</v>
      </c>
      <c r="B627" s="3" t="s">
        <v>4029</v>
      </c>
      <c r="C627" s="3" t="s">
        <v>3532</v>
      </c>
      <c r="D627" s="73">
        <v>861791.0</v>
      </c>
      <c r="E627" s="3" t="str">
        <f t="shared" si="1"/>
        <v>Simon Stepaniak</v>
      </c>
      <c r="F627" s="3" t="str">
        <f t="shared" si="2"/>
        <v>Simon Stepaniak</v>
      </c>
      <c r="G627" s="3" t="str">
        <f t="shared" si="3"/>
        <v>Simon Stepaniak</v>
      </c>
      <c r="H627" s="3" t="str">
        <f t="shared" si="4"/>
        <v>k</v>
      </c>
    </row>
    <row r="628" ht="15.75" customHeight="1">
      <c r="A628" s="3">
        <v>627.0</v>
      </c>
      <c r="B628" s="3" t="s">
        <v>4030</v>
      </c>
      <c r="C628" s="3" t="s">
        <v>3518</v>
      </c>
      <c r="D628" s="73">
        <v>861169.0</v>
      </c>
      <c r="E628" s="3" t="str">
        <f t="shared" si="1"/>
        <v>Prince Tega Wanogho</v>
      </c>
      <c r="F628" s="3" t="str">
        <f t="shared" si="2"/>
        <v>Prince Tega Wanogho</v>
      </c>
      <c r="G628" s="3" t="str">
        <f t="shared" si="3"/>
        <v>Prince Tega Wanogho </v>
      </c>
      <c r="H628" s="3" t="str">
        <f t="shared" si="4"/>
        <v> </v>
      </c>
    </row>
    <row r="629" ht="15.75" customHeight="1">
      <c r="A629" s="3">
        <v>628.0</v>
      </c>
      <c r="B629" s="3" t="s">
        <v>4031</v>
      </c>
      <c r="C629" s="3" t="s">
        <v>34</v>
      </c>
      <c r="D629" s="73">
        <v>856103.0</v>
      </c>
      <c r="E629" s="3" t="str">
        <f t="shared" si="1"/>
        <v>Dezmon Patmon</v>
      </c>
      <c r="F629" s="3" t="str">
        <f t="shared" si="2"/>
        <v>Dezmon Patmon</v>
      </c>
      <c r="G629" s="3" t="str">
        <f t="shared" si="3"/>
        <v>Dezmon Patmon </v>
      </c>
      <c r="H629" s="3" t="str">
        <f t="shared" si="4"/>
        <v> </v>
      </c>
    </row>
    <row r="630" ht="15.75" customHeight="1">
      <c r="A630" s="3"/>
      <c r="B630" s="3" t="s">
        <v>4032</v>
      </c>
      <c r="C630" s="3" t="s">
        <v>34</v>
      </c>
      <c r="D630" s="73">
        <v>856103.0</v>
      </c>
      <c r="E630" s="3" t="str">
        <f t="shared" si="1"/>
        <v>Freddie Swain</v>
      </c>
      <c r="F630" s="3" t="str">
        <f t="shared" si="2"/>
        <v>Freddie Swain</v>
      </c>
      <c r="G630" s="3" t="str">
        <f t="shared" si="3"/>
        <v>Freddie Swain </v>
      </c>
      <c r="H630" s="3" t="str">
        <f t="shared" si="4"/>
        <v> </v>
      </c>
    </row>
    <row r="631" ht="15.75" customHeight="1">
      <c r="A631" s="3">
        <v>630.0</v>
      </c>
      <c r="B631" s="3" t="s">
        <v>4033</v>
      </c>
      <c r="C631" s="3" t="s">
        <v>34</v>
      </c>
      <c r="D631" s="73">
        <v>855131.0</v>
      </c>
      <c r="E631" s="3" t="str">
        <f t="shared" si="1"/>
        <v>Tre'quan Smith</v>
      </c>
      <c r="F631" s="3" t="str">
        <f t="shared" si="2"/>
        <v>Tre'quan Smith</v>
      </c>
      <c r="G631" s="3" t="str">
        <f t="shared" si="3"/>
        <v>Tre'quan Smith</v>
      </c>
      <c r="H631" s="3" t="str">
        <f t="shared" si="4"/>
        <v>h</v>
      </c>
    </row>
    <row r="632" ht="15.75" customHeight="1">
      <c r="A632" s="3">
        <v>631.0</v>
      </c>
      <c r="B632" s="3" t="s">
        <v>4034</v>
      </c>
      <c r="C632" s="3" t="s">
        <v>3518</v>
      </c>
      <c r="D632" s="73">
        <v>851841.0</v>
      </c>
      <c r="E632" s="3" t="str">
        <f t="shared" si="1"/>
        <v>Chuks Okorafor</v>
      </c>
      <c r="F632" s="3" t="str">
        <f t="shared" si="2"/>
        <v>Chuks Okorafor</v>
      </c>
      <c r="G632" s="3" t="str">
        <f t="shared" si="3"/>
        <v>Chuks Okorafor </v>
      </c>
      <c r="H632" s="3" t="str">
        <f t="shared" si="4"/>
        <v> </v>
      </c>
    </row>
    <row r="633" ht="15.75" customHeight="1">
      <c r="A633" s="3">
        <v>632.0</v>
      </c>
      <c r="B633" s="3" t="s">
        <v>4035</v>
      </c>
      <c r="C633" s="3" t="s">
        <v>34</v>
      </c>
      <c r="D633" s="73">
        <v>851506.0</v>
      </c>
      <c r="E633" s="3" t="str">
        <f t="shared" si="1"/>
        <v>Jauan Jennings</v>
      </c>
      <c r="F633" s="3" t="str">
        <f t="shared" si="2"/>
        <v>Jauan Jennings</v>
      </c>
      <c r="G633" s="3" t="str">
        <f t="shared" si="3"/>
        <v>Jauan Jennings</v>
      </c>
      <c r="H633" s="3" t="str">
        <f t="shared" si="4"/>
        <v>s</v>
      </c>
    </row>
    <row r="634" ht="15.75" customHeight="1">
      <c r="A634" s="3">
        <v>633.0</v>
      </c>
      <c r="B634" s="3" t="s">
        <v>4036</v>
      </c>
      <c r="C634" s="3" t="s">
        <v>34</v>
      </c>
      <c r="D634" s="73">
        <v>850000.0</v>
      </c>
      <c r="E634" s="3" t="str">
        <f t="shared" si="1"/>
        <v>Mike Thomas</v>
      </c>
      <c r="F634" s="3" t="str">
        <f t="shared" si="2"/>
        <v>Mike Thomas</v>
      </c>
      <c r="G634" s="3" t="str">
        <f t="shared" si="3"/>
        <v>Mike Thomas </v>
      </c>
      <c r="H634" s="3" t="str">
        <f t="shared" si="4"/>
        <v> </v>
      </c>
    </row>
    <row r="635" ht="15.75" customHeight="1">
      <c r="A635" s="3"/>
      <c r="B635" s="3" t="s">
        <v>4037</v>
      </c>
      <c r="C635" s="3" t="s">
        <v>3557</v>
      </c>
      <c r="D635" s="73">
        <v>850000.0</v>
      </c>
      <c r="E635" s="3" t="str">
        <f t="shared" si="1"/>
        <v>Erik Magnunson</v>
      </c>
      <c r="F635" s="3" t="str">
        <f t="shared" si="2"/>
        <v>Erik Magnunson</v>
      </c>
      <c r="G635" s="3" t="str">
        <f t="shared" si="3"/>
        <v>Erik Magnunson </v>
      </c>
      <c r="H635" s="3" t="str">
        <f t="shared" si="4"/>
        <v> </v>
      </c>
    </row>
    <row r="636" ht="15.75" customHeight="1">
      <c r="A636" s="3">
        <v>635.0</v>
      </c>
      <c r="B636" s="3" t="s">
        <v>4038</v>
      </c>
      <c r="C636" s="3" t="s">
        <v>34</v>
      </c>
      <c r="D636" s="73">
        <v>849957.0</v>
      </c>
      <c r="E636" s="3" t="str">
        <f t="shared" si="1"/>
        <v>K.J. Hill</v>
      </c>
      <c r="F636" s="3" t="str">
        <f t="shared" si="2"/>
        <v>K.J. Hill</v>
      </c>
      <c r="G636" s="3" t="str">
        <f t="shared" si="3"/>
        <v>K.J. Hill </v>
      </c>
      <c r="H636" s="3" t="str">
        <f t="shared" si="4"/>
        <v> </v>
      </c>
    </row>
    <row r="637" ht="15.75" customHeight="1">
      <c r="A637" s="3">
        <v>636.0</v>
      </c>
      <c r="B637" s="3" t="s">
        <v>4039</v>
      </c>
      <c r="C637" s="3" t="s">
        <v>17</v>
      </c>
      <c r="D637" s="73">
        <v>849428.0</v>
      </c>
      <c r="E637" s="3" t="str">
        <f t="shared" si="1"/>
        <v>Eno Benjamin</v>
      </c>
      <c r="F637" s="3" t="str">
        <f t="shared" si="2"/>
        <v>Eno Benjamin</v>
      </c>
      <c r="G637" s="3" t="str">
        <f t="shared" si="3"/>
        <v>Eno Benjamin </v>
      </c>
      <c r="H637" s="3" t="str">
        <f t="shared" si="4"/>
        <v> </v>
      </c>
    </row>
    <row r="638" ht="15.75" customHeight="1">
      <c r="A638" s="3">
        <v>637.0</v>
      </c>
      <c r="B638" s="30" t="s">
        <v>4040</v>
      </c>
      <c r="C638" s="3" t="s">
        <v>75</v>
      </c>
      <c r="D638" s="73">
        <v>849171.0</v>
      </c>
      <c r="E638" s="3" t="str">
        <f t="shared" si="1"/>
        <v>Cole McDo1000ld</v>
      </c>
      <c r="F638" s="3" t="str">
        <f t="shared" si="2"/>
        <v>Cole McDo1000ld</v>
      </c>
      <c r="G638" s="3" t="str">
        <f t="shared" si="3"/>
        <v>Cole McDo1000ld </v>
      </c>
      <c r="H638" s="3" t="str">
        <f t="shared" si="4"/>
        <v> </v>
      </c>
    </row>
    <row r="639" ht="15.75" customHeight="1">
      <c r="A639" s="3">
        <v>638.0</v>
      </c>
      <c r="B639" s="3" t="s">
        <v>4041</v>
      </c>
      <c r="C639" s="3" t="s">
        <v>3532</v>
      </c>
      <c r="D639" s="73">
        <v>848527.0</v>
      </c>
      <c r="E639" s="3" t="str">
        <f t="shared" si="1"/>
        <v>Arlington Hambright</v>
      </c>
      <c r="F639" s="3" t="str">
        <f t="shared" si="2"/>
        <v>Arlington Hambright</v>
      </c>
      <c r="G639" s="3" t="str">
        <f t="shared" si="3"/>
        <v>Arlington Hambright </v>
      </c>
      <c r="H639" s="3" t="str">
        <f t="shared" si="4"/>
        <v> </v>
      </c>
    </row>
    <row r="640" ht="15.75" customHeight="1">
      <c r="A640" s="3">
        <v>639.0</v>
      </c>
      <c r="B640" s="3" t="s">
        <v>4042</v>
      </c>
      <c r="C640" s="3" t="s">
        <v>3532</v>
      </c>
      <c r="D640" s="73">
        <v>848524.0</v>
      </c>
      <c r="E640" s="3" t="str">
        <f t="shared" si="1"/>
        <v>Lachavious Simmons</v>
      </c>
      <c r="F640" s="3" t="str">
        <f t="shared" si="2"/>
        <v>Lachavious Simmons</v>
      </c>
      <c r="G640" s="3" t="str">
        <f t="shared" si="3"/>
        <v>Lachavious Simmons </v>
      </c>
      <c r="H640" s="3" t="str">
        <f t="shared" si="4"/>
        <v> </v>
      </c>
    </row>
    <row r="641" ht="15.75" customHeight="1">
      <c r="A641" s="3">
        <v>640.0</v>
      </c>
      <c r="B641" s="3" t="s">
        <v>4043</v>
      </c>
      <c r="C641" s="3" t="s">
        <v>3557</v>
      </c>
      <c r="D641" s="73">
        <v>848083.0</v>
      </c>
      <c r="E641" s="3" t="str">
        <f t="shared" si="1"/>
        <v>Dustin Woodard</v>
      </c>
      <c r="F641" s="3" t="str">
        <f t="shared" si="2"/>
        <v>Dustin Woodard</v>
      </c>
      <c r="G641" s="3" t="str">
        <f t="shared" si="3"/>
        <v>Dustin Woodard</v>
      </c>
      <c r="H641" s="3" t="str">
        <f t="shared" si="4"/>
        <v>d</v>
      </c>
    </row>
    <row r="642" ht="15.75" customHeight="1">
      <c r="A642" s="3">
        <v>641.0</v>
      </c>
      <c r="B642" s="3" t="s">
        <v>4044</v>
      </c>
      <c r="C642" s="3" t="s">
        <v>75</v>
      </c>
      <c r="D642" s="73">
        <v>847537.0</v>
      </c>
      <c r="E642" s="3" t="str">
        <f t="shared" si="1"/>
        <v>Ben DiNucci</v>
      </c>
      <c r="F642" s="3" t="str">
        <f t="shared" si="2"/>
        <v>Ben DiNucci</v>
      </c>
      <c r="G642" s="3" t="str">
        <f t="shared" si="3"/>
        <v>Ben DiNucci </v>
      </c>
      <c r="H642" s="3" t="str">
        <f t="shared" si="4"/>
        <v> </v>
      </c>
    </row>
    <row r="643" ht="15.75" customHeight="1">
      <c r="A643" s="3">
        <v>642.0</v>
      </c>
      <c r="B643" s="3" t="s">
        <v>4045</v>
      </c>
      <c r="C643" s="3" t="s">
        <v>75</v>
      </c>
      <c r="D643" s="73">
        <v>843899.0</v>
      </c>
      <c r="E643" s="3" t="str">
        <f t="shared" si="1"/>
        <v>Tommy Stevens</v>
      </c>
      <c r="F643" s="3" t="str">
        <f t="shared" si="2"/>
        <v>Tommy Stevens</v>
      </c>
      <c r="G643" s="3" t="str">
        <f t="shared" si="3"/>
        <v>Tommy Stevens</v>
      </c>
      <c r="H643" s="3" t="str">
        <f t="shared" si="4"/>
        <v>s</v>
      </c>
    </row>
    <row r="644" ht="15.75" customHeight="1">
      <c r="A644" s="3">
        <v>643.0</v>
      </c>
      <c r="B644" s="30" t="s">
        <v>4046</v>
      </c>
      <c r="C644" s="3" t="s">
        <v>75</v>
      </c>
      <c r="D644" s="73">
        <v>843137.0</v>
      </c>
      <c r="E644" s="3" t="str">
        <f t="shared" si="1"/>
        <v>1000te Stanley</v>
      </c>
      <c r="F644" s="3" t="str">
        <f t="shared" si="2"/>
        <v>1000te Stanley</v>
      </c>
      <c r="G644" s="3" t="str">
        <f t="shared" si="3"/>
        <v>1000te Stanley </v>
      </c>
      <c r="H644" s="3" t="str">
        <f t="shared" si="4"/>
        <v> </v>
      </c>
    </row>
    <row r="645" ht="15.75" customHeight="1">
      <c r="A645" s="3">
        <v>644.0</v>
      </c>
      <c r="B645" s="3" t="s">
        <v>4047</v>
      </c>
      <c r="C645" s="3" t="s">
        <v>17</v>
      </c>
      <c r="D645" s="73">
        <v>842876.0</v>
      </c>
      <c r="E645" s="3" t="str">
        <f t="shared" si="1"/>
        <v>Raymond Calais</v>
      </c>
      <c r="F645" s="3" t="str">
        <f t="shared" si="2"/>
        <v>Raymond Calais</v>
      </c>
      <c r="G645" s="3" t="str">
        <f t="shared" si="3"/>
        <v>Raymond Calais</v>
      </c>
      <c r="H645" s="3" t="str">
        <f t="shared" si="4"/>
        <v>s</v>
      </c>
    </row>
    <row r="646" ht="15.75" customHeight="1">
      <c r="A646" s="3">
        <v>645.0</v>
      </c>
      <c r="B646" s="3" t="s">
        <v>4048</v>
      </c>
      <c r="C646" s="3" t="s">
        <v>3532</v>
      </c>
      <c r="D646" s="73">
        <v>842623.0</v>
      </c>
      <c r="E646" s="3" t="str">
        <f t="shared" si="1"/>
        <v>Kyle Hinton</v>
      </c>
      <c r="F646" s="3" t="str">
        <f t="shared" si="2"/>
        <v>Kyle Hinton</v>
      </c>
      <c r="G646" s="3" t="str">
        <f t="shared" si="3"/>
        <v>Kyle Hinton </v>
      </c>
      <c r="H646" s="3" t="str">
        <f t="shared" si="4"/>
        <v> </v>
      </c>
    </row>
    <row r="647" ht="15.75" customHeight="1">
      <c r="A647" s="3"/>
      <c r="B647" s="3" t="s">
        <v>4049</v>
      </c>
      <c r="C647" s="3" t="s">
        <v>34</v>
      </c>
      <c r="D647" s="73">
        <v>842623.0</v>
      </c>
      <c r="E647" s="3" t="str">
        <f t="shared" si="1"/>
        <v>Tyrie Cleveland</v>
      </c>
      <c r="F647" s="3" t="str">
        <f t="shared" si="2"/>
        <v>Tyrie Cleveland</v>
      </c>
      <c r="G647" s="3" t="str">
        <f t="shared" si="3"/>
        <v>Tyrie Cleveland </v>
      </c>
      <c r="H647" s="3" t="str">
        <f t="shared" si="4"/>
        <v> </v>
      </c>
    </row>
    <row r="648" ht="15.75" customHeight="1">
      <c r="A648" s="3">
        <v>647.0</v>
      </c>
      <c r="B648" s="3" t="s">
        <v>4050</v>
      </c>
      <c r="C648" s="3" t="s">
        <v>17</v>
      </c>
      <c r="D648" s="73">
        <v>842622.0</v>
      </c>
      <c r="E648" s="3" t="str">
        <f t="shared" si="1"/>
        <v>Malcolm Perry</v>
      </c>
      <c r="F648" s="3" t="str">
        <f t="shared" si="2"/>
        <v>Malcolm Perry</v>
      </c>
      <c r="G648" s="3" t="str">
        <f t="shared" si="3"/>
        <v>Malcolm Perry </v>
      </c>
      <c r="H648" s="3" t="str">
        <f t="shared" si="4"/>
        <v> </v>
      </c>
    </row>
    <row r="649" ht="15.75" customHeight="1">
      <c r="A649" s="3">
        <v>648.0</v>
      </c>
      <c r="B649" s="3" t="s">
        <v>4051</v>
      </c>
      <c r="C649" s="3" t="s">
        <v>3532</v>
      </c>
      <c r="D649" s="73">
        <v>842176.0</v>
      </c>
      <c r="E649" s="3" t="str">
        <f t="shared" si="1"/>
        <v>Alex Cappa</v>
      </c>
      <c r="F649" s="3" t="str">
        <f t="shared" si="2"/>
        <v>Alex Cappa</v>
      </c>
      <c r="G649" s="3" t="str">
        <f t="shared" si="3"/>
        <v>Alex Cappa</v>
      </c>
      <c r="H649" s="3" t="str">
        <f t="shared" si="4"/>
        <v>a</v>
      </c>
    </row>
    <row r="650" ht="15.75" customHeight="1">
      <c r="A650" s="3">
        <v>649.0</v>
      </c>
      <c r="B650" s="3" t="s">
        <v>4052</v>
      </c>
      <c r="C650" s="3" t="s">
        <v>17</v>
      </c>
      <c r="D650" s="73">
        <v>835000.0</v>
      </c>
      <c r="E650" s="3" t="str">
        <f t="shared" si="1"/>
        <v>Dalyn Dawkins</v>
      </c>
      <c r="F650" s="3" t="str">
        <f t="shared" si="2"/>
        <v>Dalyn Dawkins</v>
      </c>
      <c r="G650" s="3" t="str">
        <f t="shared" si="3"/>
        <v>Dalyn Dawkins </v>
      </c>
      <c r="H650" s="3" t="str">
        <f t="shared" si="4"/>
        <v> </v>
      </c>
    </row>
    <row r="651" ht="15.75" customHeight="1">
      <c r="A651" s="3"/>
      <c r="B651" s="3" t="s">
        <v>4053</v>
      </c>
      <c r="C651" s="3" t="s">
        <v>3532</v>
      </c>
      <c r="D651" s="73">
        <v>835000.0</v>
      </c>
      <c r="E651" s="3" t="str">
        <f t="shared" si="1"/>
        <v>Daniel Munyer</v>
      </c>
      <c r="F651" s="3" t="str">
        <f t="shared" si="2"/>
        <v>Daniel Munyer</v>
      </c>
      <c r="G651" s="3" t="str">
        <f t="shared" si="3"/>
        <v>Daniel Munyer </v>
      </c>
      <c r="H651" s="3" t="str">
        <f t="shared" si="4"/>
        <v> </v>
      </c>
    </row>
    <row r="652" ht="15.75" customHeight="1">
      <c r="A652" s="3"/>
      <c r="B652" s="3" t="s">
        <v>2321</v>
      </c>
      <c r="C652" s="3" t="s">
        <v>17</v>
      </c>
      <c r="D652" s="73">
        <v>835000.0</v>
      </c>
      <c r="E652" s="3" t="str">
        <f t="shared" si="1"/>
        <v>John Kelly</v>
      </c>
      <c r="F652" s="3" t="str">
        <f t="shared" si="2"/>
        <v>John Kelly</v>
      </c>
      <c r="G652" s="3" t="str">
        <f t="shared" si="3"/>
        <v>John Kelly </v>
      </c>
      <c r="H652" s="3" t="str">
        <f t="shared" si="4"/>
        <v> </v>
      </c>
    </row>
    <row r="653" ht="15.75" customHeight="1">
      <c r="A653" s="3"/>
      <c r="B653" s="3" t="s">
        <v>4054</v>
      </c>
      <c r="C653" s="3" t="s">
        <v>3532</v>
      </c>
      <c r="D653" s="73">
        <v>835000.0</v>
      </c>
      <c r="E653" s="3" t="str">
        <f t="shared" si="1"/>
        <v>Anthony Fabiano</v>
      </c>
      <c r="F653" s="3" t="str">
        <f t="shared" si="2"/>
        <v>Anthony Fabiano</v>
      </c>
      <c r="G653" s="3" t="str">
        <f t="shared" si="3"/>
        <v>Anthony Fabiano</v>
      </c>
      <c r="H653" s="3" t="str">
        <f t="shared" si="4"/>
        <v>o</v>
      </c>
    </row>
    <row r="654" ht="15.75" customHeight="1">
      <c r="A654" s="3"/>
      <c r="B654" s="3" t="s">
        <v>4055</v>
      </c>
      <c r="C654" s="3" t="s">
        <v>3557</v>
      </c>
      <c r="D654" s="73">
        <v>835000.0</v>
      </c>
      <c r="E654" s="3" t="str">
        <f t="shared" si="1"/>
        <v>Evan Brown</v>
      </c>
      <c r="F654" s="3" t="str">
        <f t="shared" si="2"/>
        <v>Evan Brown</v>
      </c>
      <c r="G654" s="3" t="str">
        <f t="shared" si="3"/>
        <v>Evan Brown </v>
      </c>
      <c r="H654" s="3" t="str">
        <f t="shared" si="4"/>
        <v> </v>
      </c>
    </row>
    <row r="655" ht="15.75" customHeight="1">
      <c r="A655" s="3">
        <v>654.0</v>
      </c>
      <c r="B655" s="3" t="s">
        <v>4056</v>
      </c>
      <c r="C655" s="3" t="s">
        <v>3557</v>
      </c>
      <c r="D655" s="73">
        <v>831379.0</v>
      </c>
      <c r="E655" s="3" t="str">
        <f t="shared" si="1"/>
        <v>Mason Cole</v>
      </c>
      <c r="F655" s="3" t="str">
        <f t="shared" si="2"/>
        <v>Mason Cole</v>
      </c>
      <c r="G655" s="3" t="str">
        <f t="shared" si="3"/>
        <v>Mason Cole </v>
      </c>
      <c r="H655" s="3" t="str">
        <f t="shared" si="4"/>
        <v> </v>
      </c>
    </row>
    <row r="656" ht="15.75" customHeight="1">
      <c r="A656" s="3">
        <v>655.0</v>
      </c>
      <c r="B656" s="3" t="s">
        <v>2410</v>
      </c>
      <c r="C656" s="3" t="s">
        <v>61</v>
      </c>
      <c r="D656" s="73">
        <v>831271.0</v>
      </c>
      <c r="E656" s="3" t="str">
        <f t="shared" si="1"/>
        <v>Jordan Akins</v>
      </c>
      <c r="F656" s="3" t="str">
        <f t="shared" si="2"/>
        <v>Jordan Akins</v>
      </c>
      <c r="G656" s="3" t="str">
        <f t="shared" si="3"/>
        <v>Jordan Akins </v>
      </c>
      <c r="H656" s="3" t="str">
        <f t="shared" si="4"/>
        <v> </v>
      </c>
    </row>
    <row r="657" ht="15.75" customHeight="1">
      <c r="A657" s="3">
        <v>656.0</v>
      </c>
      <c r="B657" s="3" t="s">
        <v>4057</v>
      </c>
      <c r="C657" s="3" t="s">
        <v>34</v>
      </c>
      <c r="D657" s="73">
        <v>831125.0</v>
      </c>
      <c r="E657" s="3" t="str">
        <f t="shared" si="1"/>
        <v>Hakeem Butler</v>
      </c>
      <c r="F657" s="3" t="str">
        <f t="shared" si="2"/>
        <v>Hakeem Butler</v>
      </c>
      <c r="G657" s="3" t="str">
        <f t="shared" si="3"/>
        <v>Hakeem Butler </v>
      </c>
      <c r="H657" s="3" t="str">
        <f t="shared" si="4"/>
        <v> </v>
      </c>
    </row>
    <row r="658" ht="15.75" customHeight="1">
      <c r="A658" s="3">
        <v>657.0</v>
      </c>
      <c r="B658" s="3" t="s">
        <v>4058</v>
      </c>
      <c r="C658" s="3" t="s">
        <v>75</v>
      </c>
      <c r="D658" s="73">
        <v>827414.0</v>
      </c>
      <c r="E658" s="3" t="str">
        <f t="shared" si="1"/>
        <v>Ryan Finley</v>
      </c>
      <c r="F658" s="3" t="str">
        <f t="shared" si="2"/>
        <v>Ryan Finley</v>
      </c>
      <c r="G658" s="3" t="str">
        <f t="shared" si="3"/>
        <v>Ryan Finley </v>
      </c>
      <c r="H658" s="3" t="str">
        <f t="shared" si="4"/>
        <v> </v>
      </c>
    </row>
    <row r="659" ht="15.75" customHeight="1">
      <c r="A659" s="3">
        <v>658.0</v>
      </c>
      <c r="B659" s="3" t="s">
        <v>3215</v>
      </c>
      <c r="C659" s="3" t="s">
        <v>34</v>
      </c>
      <c r="D659" s="73">
        <v>825000.0</v>
      </c>
      <c r="E659" s="3" t="str">
        <f t="shared" si="1"/>
        <v>Austin Carr</v>
      </c>
      <c r="F659" s="3" t="str">
        <f t="shared" si="2"/>
        <v>Austin Carr</v>
      </c>
      <c r="G659" s="3" t="str">
        <f t="shared" si="3"/>
        <v>Austin Carr</v>
      </c>
      <c r="H659" s="3" t="str">
        <f t="shared" si="4"/>
        <v>r</v>
      </c>
    </row>
    <row r="660" ht="15.75" customHeight="1">
      <c r="A660" s="3"/>
      <c r="B660" s="3" t="s">
        <v>4059</v>
      </c>
      <c r="C660" s="3" t="s">
        <v>34</v>
      </c>
      <c r="D660" s="73">
        <v>825000.0</v>
      </c>
      <c r="E660" s="3" t="str">
        <f t="shared" si="1"/>
        <v>Maurice Harris</v>
      </c>
      <c r="F660" s="3" t="str">
        <f t="shared" si="2"/>
        <v>Maurice Harris</v>
      </c>
      <c r="G660" s="3" t="str">
        <f t="shared" si="3"/>
        <v>Maurice Harris</v>
      </c>
      <c r="H660" s="3" t="str">
        <f t="shared" si="4"/>
        <v>s</v>
      </c>
    </row>
    <row r="661" ht="15.75" customHeight="1">
      <c r="A661" s="3"/>
      <c r="B661" s="3" t="s">
        <v>3488</v>
      </c>
      <c r="C661" s="3" t="s">
        <v>34</v>
      </c>
      <c r="D661" s="73">
        <v>825000.0</v>
      </c>
      <c r="E661" s="3" t="str">
        <f t="shared" si="1"/>
        <v>Tommylee Lewis</v>
      </c>
      <c r="F661" s="3" t="str">
        <f t="shared" si="2"/>
        <v>Tommylee Lewis</v>
      </c>
      <c r="G661" s="3" t="str">
        <f t="shared" si="3"/>
        <v>Tommylee Lewis</v>
      </c>
      <c r="H661" s="3" t="str">
        <f t="shared" si="4"/>
        <v>s</v>
      </c>
    </row>
    <row r="662" ht="15.75" customHeight="1">
      <c r="A662" s="3"/>
      <c r="B662" s="3" t="s">
        <v>4060</v>
      </c>
      <c r="C662" s="3" t="s">
        <v>3518</v>
      </c>
      <c r="D662" s="73">
        <v>825000.0</v>
      </c>
      <c r="E662" s="3" t="str">
        <f t="shared" si="1"/>
        <v>Jason Spriggs</v>
      </c>
      <c r="F662" s="3" t="str">
        <f t="shared" si="2"/>
        <v>Jason Spriggs</v>
      </c>
      <c r="G662" s="3" t="str">
        <f t="shared" si="3"/>
        <v>Jason Spriggs </v>
      </c>
      <c r="H662" s="3" t="str">
        <f t="shared" si="4"/>
        <v> </v>
      </c>
    </row>
    <row r="663" ht="15.75" customHeight="1">
      <c r="A663" s="3"/>
      <c r="B663" s="3" t="s">
        <v>4061</v>
      </c>
      <c r="C663" s="3" t="s">
        <v>3557</v>
      </c>
      <c r="D663" s="73">
        <v>825000.0</v>
      </c>
      <c r="E663" s="3" t="str">
        <f t="shared" si="1"/>
        <v>Jake Brendel</v>
      </c>
      <c r="F663" s="3" t="str">
        <f t="shared" si="2"/>
        <v>Jake Brendel</v>
      </c>
      <c r="G663" s="3" t="str">
        <f t="shared" si="3"/>
        <v>Jake Brendel</v>
      </c>
      <c r="H663" s="3" t="str">
        <f t="shared" si="4"/>
        <v>l</v>
      </c>
    </row>
    <row r="664" ht="15.75" customHeight="1">
      <c r="A664" s="3"/>
      <c r="B664" s="30" t="s">
        <v>4062</v>
      </c>
      <c r="C664" s="3" t="s">
        <v>3522</v>
      </c>
      <c r="D664" s="73">
        <v>825000.0</v>
      </c>
      <c r="E664" s="3" t="str">
        <f t="shared" si="1"/>
        <v>Leo1000rd Wester</v>
      </c>
      <c r="F664" s="3" t="str">
        <f t="shared" si="2"/>
        <v>Leo1000rd Wester</v>
      </c>
      <c r="G664" s="3" t="str">
        <f t="shared" si="3"/>
        <v>Leo1000rd Wester</v>
      </c>
      <c r="H664" s="3" t="str">
        <f t="shared" si="4"/>
        <v>r</v>
      </c>
    </row>
    <row r="665" ht="15.75" customHeight="1">
      <c r="A665" s="3"/>
      <c r="B665" s="3" t="s">
        <v>1970</v>
      </c>
      <c r="C665" s="3" t="s">
        <v>17</v>
      </c>
      <c r="D665" s="73">
        <v>825000.0</v>
      </c>
      <c r="E665" s="3" t="str">
        <f t="shared" si="1"/>
        <v>Corey Clement</v>
      </c>
      <c r="F665" s="3" t="str">
        <f t="shared" si="2"/>
        <v>Corey Clement</v>
      </c>
      <c r="G665" s="3" t="str">
        <f t="shared" si="3"/>
        <v>Corey Clement </v>
      </c>
      <c r="H665" s="3" t="str">
        <f t="shared" si="4"/>
        <v> </v>
      </c>
    </row>
    <row r="666" ht="15.75" customHeight="1">
      <c r="A666" s="3"/>
      <c r="B666" s="3" t="s">
        <v>4063</v>
      </c>
      <c r="C666" s="3" t="s">
        <v>3557</v>
      </c>
      <c r="D666" s="73">
        <v>825000.0</v>
      </c>
      <c r="E666" s="3" t="str">
        <f t="shared" si="1"/>
        <v>Adam Redmond</v>
      </c>
      <c r="F666" s="3" t="str">
        <f t="shared" si="2"/>
        <v>Adam Redmond</v>
      </c>
      <c r="G666" s="3" t="str">
        <f t="shared" si="3"/>
        <v>Adam Redmond </v>
      </c>
      <c r="H666" s="3" t="str">
        <f t="shared" si="4"/>
        <v> </v>
      </c>
    </row>
    <row r="667" ht="15.75" customHeight="1">
      <c r="A667" s="3"/>
      <c r="B667" s="3" t="s">
        <v>4064</v>
      </c>
      <c r="C667" s="3" t="s">
        <v>61</v>
      </c>
      <c r="D667" s="73">
        <v>825000.0</v>
      </c>
      <c r="E667" s="3" t="str">
        <f t="shared" si="1"/>
        <v>Matt Lengel</v>
      </c>
      <c r="F667" s="3" t="str">
        <f t="shared" si="2"/>
        <v>Matt Lengel</v>
      </c>
      <c r="G667" s="3" t="str">
        <f t="shared" si="3"/>
        <v>Matt Lengel </v>
      </c>
      <c r="H667" s="3" t="str">
        <f t="shared" si="4"/>
        <v> </v>
      </c>
    </row>
    <row r="668" ht="15.75" customHeight="1">
      <c r="A668" s="3"/>
      <c r="B668" s="3" t="s">
        <v>4065</v>
      </c>
      <c r="C668" s="3" t="s">
        <v>34</v>
      </c>
      <c r="D668" s="73">
        <v>825000.0</v>
      </c>
      <c r="E668" s="3" t="str">
        <f t="shared" si="1"/>
        <v>DeAndrew White</v>
      </c>
      <c r="F668" s="3" t="str">
        <f t="shared" si="2"/>
        <v>DeAndrew White</v>
      </c>
      <c r="G668" s="3" t="str">
        <f t="shared" si="3"/>
        <v>DeAndrew White </v>
      </c>
      <c r="H668" s="3" t="str">
        <f t="shared" si="4"/>
        <v> </v>
      </c>
    </row>
    <row r="669" ht="15.75" customHeight="1">
      <c r="A669" s="3"/>
      <c r="B669" s="3" t="s">
        <v>4066</v>
      </c>
      <c r="C669" s="3" t="s">
        <v>34</v>
      </c>
      <c r="D669" s="73">
        <v>825000.0</v>
      </c>
      <c r="E669" s="3" t="str">
        <f t="shared" si="1"/>
        <v>Josh Doctson</v>
      </c>
      <c r="F669" s="3" t="str">
        <f t="shared" si="2"/>
        <v>Josh Doctson</v>
      </c>
      <c r="G669" s="3" t="str">
        <f t="shared" si="3"/>
        <v>Josh Doctson </v>
      </c>
      <c r="H669" s="3" t="str">
        <f t="shared" si="4"/>
        <v> </v>
      </c>
    </row>
    <row r="670" ht="15.75" customHeight="1">
      <c r="A670" s="3"/>
      <c r="B670" s="3" t="s">
        <v>4067</v>
      </c>
      <c r="C670" s="3" t="s">
        <v>61</v>
      </c>
      <c r="D670" s="73">
        <v>825000.0</v>
      </c>
      <c r="E670" s="3" t="str">
        <f t="shared" si="1"/>
        <v>Jordan Leggett</v>
      </c>
      <c r="F670" s="3" t="str">
        <f t="shared" si="2"/>
        <v>Jordan Leggett</v>
      </c>
      <c r="G670" s="3" t="str">
        <f t="shared" si="3"/>
        <v>Jordan Leggett</v>
      </c>
      <c r="H670" s="3" t="str">
        <f t="shared" si="4"/>
        <v>t</v>
      </c>
    </row>
    <row r="671" ht="15.75" customHeight="1">
      <c r="A671" s="3"/>
      <c r="B671" s="3" t="s">
        <v>2829</v>
      </c>
      <c r="C671" s="3" t="s">
        <v>17</v>
      </c>
      <c r="D671" s="73">
        <v>825000.0</v>
      </c>
      <c r="E671" s="3" t="str">
        <f t="shared" si="1"/>
        <v>D.J. Foster</v>
      </c>
      <c r="F671" s="3" t="str">
        <f t="shared" si="2"/>
        <v>D.J. Foster</v>
      </c>
      <c r="G671" s="3" t="str">
        <f t="shared" si="3"/>
        <v>D.J. Foster </v>
      </c>
      <c r="H671" s="3" t="str">
        <f t="shared" si="4"/>
        <v> </v>
      </c>
    </row>
    <row r="672" ht="15.75" customHeight="1">
      <c r="A672" s="3">
        <v>671.0</v>
      </c>
      <c r="B672" s="3" t="s">
        <v>1974</v>
      </c>
      <c r="C672" s="3" t="s">
        <v>34</v>
      </c>
      <c r="D672" s="73">
        <v>821041.0</v>
      </c>
      <c r="E672" s="3" t="str">
        <f t="shared" si="1"/>
        <v>Chris Godwin</v>
      </c>
      <c r="F672" s="3" t="str">
        <f t="shared" si="2"/>
        <v>Chris Godwin</v>
      </c>
      <c r="G672" s="3" t="str">
        <f t="shared" si="3"/>
        <v>Chris Godwin</v>
      </c>
      <c r="H672" s="3" t="str">
        <f t="shared" si="4"/>
        <v>n</v>
      </c>
    </row>
    <row r="673" ht="15.75" customHeight="1">
      <c r="A673" s="3">
        <v>672.0</v>
      </c>
      <c r="B673" s="3" t="s">
        <v>4068</v>
      </c>
      <c r="C673" s="3" t="s">
        <v>17</v>
      </c>
      <c r="D673" s="73">
        <v>818583.0</v>
      </c>
      <c r="E673" s="3" t="str">
        <f t="shared" si="1"/>
        <v>Bryce Love</v>
      </c>
      <c r="F673" s="3" t="str">
        <f t="shared" si="2"/>
        <v>Bryce Love</v>
      </c>
      <c r="G673" s="3" t="str">
        <f t="shared" si="3"/>
        <v>Bryce Love </v>
      </c>
      <c r="H673" s="3" t="str">
        <f t="shared" si="4"/>
        <v> </v>
      </c>
    </row>
    <row r="674" ht="15.75" customHeight="1">
      <c r="A674" s="3">
        <v>673.0</v>
      </c>
      <c r="B674" s="3" t="s">
        <v>4069</v>
      </c>
      <c r="C674" s="3" t="s">
        <v>17</v>
      </c>
      <c r="D674" s="73">
        <v>815414.0</v>
      </c>
      <c r="E674" s="3" t="str">
        <f t="shared" si="1"/>
        <v>Justice Hill</v>
      </c>
      <c r="F674" s="3" t="str">
        <f t="shared" si="2"/>
        <v>Justice Hill</v>
      </c>
      <c r="G674" s="3" t="str">
        <f t="shared" si="3"/>
        <v>Justice Hill </v>
      </c>
      <c r="H674" s="3" t="str">
        <f t="shared" si="4"/>
        <v> </v>
      </c>
    </row>
    <row r="675" ht="15.75" customHeight="1">
      <c r="A675" s="3">
        <v>674.0</v>
      </c>
      <c r="B675" s="3" t="s">
        <v>4070</v>
      </c>
      <c r="C675" s="3" t="s">
        <v>3532</v>
      </c>
      <c r="D675" s="73">
        <v>814280.0</v>
      </c>
      <c r="E675" s="3" t="str">
        <f t="shared" si="1"/>
        <v>Dru Samia</v>
      </c>
      <c r="F675" s="3" t="str">
        <f t="shared" si="2"/>
        <v>Dru Samia</v>
      </c>
      <c r="G675" s="3" t="str">
        <f t="shared" si="3"/>
        <v>Dru Samia </v>
      </c>
      <c r="H675" s="3" t="str">
        <f t="shared" si="4"/>
        <v> </v>
      </c>
    </row>
    <row r="676" ht="15.75" customHeight="1">
      <c r="A676" s="3">
        <v>675.0</v>
      </c>
      <c r="B676" s="3" t="s">
        <v>4071</v>
      </c>
      <c r="C676" s="3" t="s">
        <v>3532</v>
      </c>
      <c r="D676" s="73">
        <v>810153.0</v>
      </c>
      <c r="E676" s="3" t="str">
        <f t="shared" si="1"/>
        <v>Hjalte Froholdt</v>
      </c>
      <c r="F676" s="3" t="str">
        <f t="shared" si="2"/>
        <v>Hjalte Froholdt</v>
      </c>
      <c r="G676" s="3" t="str">
        <f t="shared" si="3"/>
        <v>Hjalte Froholdt</v>
      </c>
      <c r="H676" s="3" t="str">
        <f t="shared" si="4"/>
        <v>t</v>
      </c>
    </row>
    <row r="677" ht="15.75" customHeight="1">
      <c r="A677" s="3">
        <v>676.0</v>
      </c>
      <c r="B677" s="3" t="s">
        <v>4072</v>
      </c>
      <c r="C677" s="3" t="s">
        <v>34</v>
      </c>
      <c r="D677" s="73">
        <v>807733.0</v>
      </c>
      <c r="E677" s="3" t="str">
        <f t="shared" si="1"/>
        <v>Gary Jennings</v>
      </c>
      <c r="F677" s="3" t="str">
        <f t="shared" si="2"/>
        <v>Gary Jennings</v>
      </c>
      <c r="G677" s="3" t="str">
        <f t="shared" si="3"/>
        <v>Gary Jennings </v>
      </c>
      <c r="H677" s="3" t="str">
        <f t="shared" si="4"/>
        <v> </v>
      </c>
    </row>
    <row r="678" ht="15.75" customHeight="1">
      <c r="A678" s="3">
        <v>677.0</v>
      </c>
      <c r="B678" s="3" t="s">
        <v>4073</v>
      </c>
      <c r="C678" s="3" t="s">
        <v>3651</v>
      </c>
      <c r="D678" s="73">
        <v>805971.0</v>
      </c>
      <c r="E678" s="3" t="str">
        <f t="shared" si="1"/>
        <v>Trevon Wesco</v>
      </c>
      <c r="F678" s="3" t="str">
        <f t="shared" si="2"/>
        <v>Trevon Wesco</v>
      </c>
      <c r="G678" s="3" t="str">
        <f t="shared" si="3"/>
        <v>Trevon Wesco </v>
      </c>
      <c r="H678" s="3" t="str">
        <f t="shared" si="4"/>
        <v> </v>
      </c>
    </row>
    <row r="679" ht="15.75" customHeight="1">
      <c r="A679" s="3">
        <v>678.0</v>
      </c>
      <c r="B679" s="3" t="s">
        <v>4074</v>
      </c>
      <c r="C679" s="3" t="s">
        <v>17</v>
      </c>
      <c r="D679" s="73">
        <v>805517.0</v>
      </c>
      <c r="E679" s="3" t="str">
        <f t="shared" si="1"/>
        <v>Benny Snell Jr.</v>
      </c>
      <c r="F679" s="3" t="str">
        <f t="shared" si="2"/>
        <v>Benny Snell Jr.</v>
      </c>
      <c r="G679" s="3" t="str">
        <f t="shared" si="3"/>
        <v>Benny Snell Jr. </v>
      </c>
      <c r="H679" s="3" t="str">
        <f t="shared" si="4"/>
        <v> </v>
      </c>
    </row>
    <row r="680" ht="15.75" customHeight="1">
      <c r="A680" s="3">
        <v>679.0</v>
      </c>
      <c r="B680" s="3" t="s">
        <v>4075</v>
      </c>
      <c r="C680" s="3" t="s">
        <v>3532</v>
      </c>
      <c r="D680" s="73">
        <v>804383.0</v>
      </c>
      <c r="E680" s="3" t="str">
        <f t="shared" si="1"/>
        <v>Ben Powers</v>
      </c>
      <c r="F680" s="3" t="str">
        <f t="shared" si="2"/>
        <v>Ben Powers</v>
      </c>
      <c r="G680" s="3" t="str">
        <f t="shared" si="3"/>
        <v>Ben Powers </v>
      </c>
      <c r="H680" s="3" t="str">
        <f t="shared" si="4"/>
        <v> </v>
      </c>
    </row>
    <row r="681" ht="15.75" customHeight="1">
      <c r="A681" s="3">
        <v>680.0</v>
      </c>
      <c r="B681" s="3" t="s">
        <v>4076</v>
      </c>
      <c r="C681" s="3" t="s">
        <v>3532</v>
      </c>
      <c r="D681" s="73">
        <v>802718.0</v>
      </c>
      <c r="E681" s="3" t="str">
        <f t="shared" si="1"/>
        <v>Phil Haynes</v>
      </c>
      <c r="F681" s="3" t="str">
        <f t="shared" si="2"/>
        <v>Phil Haynes</v>
      </c>
      <c r="G681" s="3" t="str">
        <f t="shared" si="3"/>
        <v>Phil Haynes </v>
      </c>
      <c r="H681" s="3" t="str">
        <f t="shared" si="4"/>
        <v> </v>
      </c>
    </row>
    <row r="682" ht="15.75" customHeight="1">
      <c r="A682" s="3">
        <v>681.0</v>
      </c>
      <c r="B682" s="3" t="s">
        <v>3032</v>
      </c>
      <c r="C682" s="3" t="s">
        <v>61</v>
      </c>
      <c r="D682" s="73">
        <v>801999.0</v>
      </c>
      <c r="E682" s="3" t="str">
        <f t="shared" si="1"/>
        <v>Ian Thomas</v>
      </c>
      <c r="F682" s="3" t="str">
        <f t="shared" si="2"/>
        <v>Ian Thomas</v>
      </c>
      <c r="G682" s="3" t="str">
        <f t="shared" si="3"/>
        <v>Ian Thomas </v>
      </c>
      <c r="H682" s="3" t="str">
        <f t="shared" si="4"/>
        <v> </v>
      </c>
    </row>
    <row r="683" ht="15.75" customHeight="1">
      <c r="A683" s="3">
        <v>682.0</v>
      </c>
      <c r="B683" s="3" t="s">
        <v>4077</v>
      </c>
      <c r="C683" s="3" t="s">
        <v>34</v>
      </c>
      <c r="D683" s="73">
        <v>800649.0</v>
      </c>
      <c r="E683" s="3" t="str">
        <f t="shared" si="1"/>
        <v>Riley Ridley</v>
      </c>
      <c r="F683" s="3" t="str">
        <f t="shared" si="2"/>
        <v>Riley Ridley</v>
      </c>
      <c r="G683" s="3" t="str">
        <f t="shared" si="3"/>
        <v>Riley Ridley </v>
      </c>
      <c r="H683" s="3" t="str">
        <f t="shared" si="4"/>
        <v> </v>
      </c>
    </row>
    <row r="684" ht="15.75" customHeight="1">
      <c r="A684" s="3">
        <v>683.0</v>
      </c>
      <c r="B684" s="3" t="s">
        <v>4078</v>
      </c>
      <c r="C684" s="3" t="s">
        <v>34</v>
      </c>
      <c r="D684" s="73">
        <v>800000.0</v>
      </c>
      <c r="E684" s="3" t="str">
        <f t="shared" si="1"/>
        <v>Keith Kirkwood</v>
      </c>
      <c r="F684" s="3" t="str">
        <f t="shared" si="2"/>
        <v>Keith Kirkwood</v>
      </c>
      <c r="G684" s="3" t="str">
        <f t="shared" si="3"/>
        <v>Keith Kirkwood </v>
      </c>
      <c r="H684" s="3" t="str">
        <f t="shared" si="4"/>
        <v> </v>
      </c>
    </row>
    <row r="685" ht="15.75" customHeight="1">
      <c r="A685" s="3">
        <v>684.0</v>
      </c>
      <c r="B685" s="3" t="s">
        <v>1921</v>
      </c>
      <c r="C685" s="3" t="s">
        <v>34</v>
      </c>
      <c r="D685" s="73">
        <v>799081.0</v>
      </c>
      <c r="E685" s="3" t="str">
        <f t="shared" si="1"/>
        <v>Kenny Golladay</v>
      </c>
      <c r="F685" s="3" t="str">
        <f t="shared" si="2"/>
        <v>Kenny Golladay</v>
      </c>
      <c r="G685" s="3" t="str">
        <f t="shared" si="3"/>
        <v>Kenny Golladay </v>
      </c>
      <c r="H685" s="3" t="str">
        <f t="shared" si="4"/>
        <v> </v>
      </c>
    </row>
    <row r="686" ht="15.75" customHeight="1">
      <c r="A686" s="3">
        <v>685.0</v>
      </c>
      <c r="B686" s="3" t="s">
        <v>2481</v>
      </c>
      <c r="C686" s="3" t="s">
        <v>34</v>
      </c>
      <c r="D686" s="73">
        <v>797257.0</v>
      </c>
      <c r="E686" s="3" t="str">
        <f t="shared" si="1"/>
        <v>Keke Coutee</v>
      </c>
      <c r="F686" s="3" t="str">
        <f t="shared" si="2"/>
        <v>Keke Coutee</v>
      </c>
      <c r="G686" s="3" t="str">
        <f t="shared" si="3"/>
        <v>Keke Coutee </v>
      </c>
      <c r="H686" s="3" t="str">
        <f t="shared" si="4"/>
        <v> </v>
      </c>
    </row>
    <row r="687" ht="15.75" customHeight="1">
      <c r="A687" s="3">
        <v>686.0</v>
      </c>
      <c r="B687" s="3" t="s">
        <v>4079</v>
      </c>
      <c r="C687" s="3" t="s">
        <v>17</v>
      </c>
      <c r="D687" s="73">
        <v>796945.0</v>
      </c>
      <c r="E687" s="3" t="str">
        <f t="shared" si="1"/>
        <v>Tony Pollard</v>
      </c>
      <c r="F687" s="3" t="str">
        <f t="shared" si="2"/>
        <v>Tony Pollard</v>
      </c>
      <c r="G687" s="3" t="str">
        <f t="shared" si="3"/>
        <v>Tony Pollard </v>
      </c>
      <c r="H687" s="3" t="str">
        <f t="shared" si="4"/>
        <v> </v>
      </c>
    </row>
    <row r="688" ht="15.75" customHeight="1">
      <c r="A688" s="3">
        <v>687.0</v>
      </c>
      <c r="B688" s="3" t="s">
        <v>2084</v>
      </c>
      <c r="C688" s="3" t="s">
        <v>17</v>
      </c>
      <c r="D688" s="73">
        <v>796137.0</v>
      </c>
      <c r="E688" s="3" t="str">
        <f t="shared" si="1"/>
        <v>Nyheim Hines</v>
      </c>
      <c r="F688" s="3" t="str">
        <f t="shared" si="2"/>
        <v>Nyheim Hines</v>
      </c>
      <c r="G688" s="3" t="str">
        <f t="shared" si="3"/>
        <v>Nyheim Hines </v>
      </c>
      <c r="H688" s="3" t="str">
        <f t="shared" si="4"/>
        <v> </v>
      </c>
    </row>
    <row r="689" ht="15.75" customHeight="1">
      <c r="A689" s="3">
        <v>688.0</v>
      </c>
      <c r="B689" s="3" t="s">
        <v>2689</v>
      </c>
      <c r="C689" s="3" t="s">
        <v>61</v>
      </c>
      <c r="D689" s="73">
        <v>792841.0</v>
      </c>
      <c r="E689" s="3" t="str">
        <f t="shared" si="1"/>
        <v>Chris Herndon</v>
      </c>
      <c r="F689" s="3" t="str">
        <f t="shared" si="2"/>
        <v>Chris Herndon</v>
      </c>
      <c r="G689" s="3" t="str">
        <f t="shared" si="3"/>
        <v>Chris Herndon </v>
      </c>
      <c r="H689" s="3" t="str">
        <f t="shared" si="4"/>
        <v> </v>
      </c>
    </row>
    <row r="690" ht="15.75" customHeight="1">
      <c r="A690" s="3">
        <v>689.0</v>
      </c>
      <c r="B690" s="3" t="s">
        <v>4080</v>
      </c>
      <c r="C690" s="3" t="s">
        <v>3532</v>
      </c>
      <c r="D690" s="73">
        <v>792702.0</v>
      </c>
      <c r="E690" s="3" t="str">
        <f t="shared" si="1"/>
        <v>Wes Martin</v>
      </c>
      <c r="F690" s="3" t="str">
        <f t="shared" si="2"/>
        <v>Wes Martin</v>
      </c>
      <c r="G690" s="3" t="str">
        <f t="shared" si="3"/>
        <v>Wes Martin </v>
      </c>
      <c r="H690" s="3" t="str">
        <f t="shared" si="4"/>
        <v> </v>
      </c>
    </row>
    <row r="691" ht="15.75" customHeight="1">
      <c r="A691" s="3">
        <v>690.0</v>
      </c>
      <c r="B691" s="3" t="s">
        <v>2284</v>
      </c>
      <c r="C691" s="3" t="s">
        <v>17</v>
      </c>
      <c r="D691" s="73">
        <v>790381.0</v>
      </c>
      <c r="E691" s="3" t="str">
        <f t="shared" si="1"/>
        <v>James Conner</v>
      </c>
      <c r="F691" s="3" t="str">
        <f t="shared" si="2"/>
        <v>James Conner</v>
      </c>
      <c r="G691" s="3" t="str">
        <f t="shared" si="3"/>
        <v>James Conner </v>
      </c>
      <c r="H691" s="3" t="str">
        <f t="shared" si="4"/>
        <v> </v>
      </c>
    </row>
    <row r="692" ht="15.75" customHeight="1">
      <c r="A692" s="3">
        <v>691.0</v>
      </c>
      <c r="B692" s="3" t="s">
        <v>4081</v>
      </c>
      <c r="C692" s="3" t="s">
        <v>75</v>
      </c>
      <c r="D692" s="73">
        <v>788423.0</v>
      </c>
      <c r="E692" s="3" t="str">
        <f t="shared" si="1"/>
        <v>Jarrett Stidham</v>
      </c>
      <c r="F692" s="3" t="str">
        <f t="shared" si="2"/>
        <v>Jarrett Stidham</v>
      </c>
      <c r="G692" s="3" t="str">
        <f t="shared" si="3"/>
        <v>Jarrett Stidham</v>
      </c>
      <c r="H692" s="3" t="str">
        <f t="shared" si="4"/>
        <v>m</v>
      </c>
    </row>
    <row r="693" ht="15.75" customHeight="1">
      <c r="A693" s="3">
        <v>692.0</v>
      </c>
      <c r="B693" s="3" t="s">
        <v>4082</v>
      </c>
      <c r="C693" s="3" t="s">
        <v>3557</v>
      </c>
      <c r="D693" s="73">
        <v>786734.0</v>
      </c>
      <c r="E693" s="3" t="str">
        <f t="shared" si="1"/>
        <v>Brian Allen</v>
      </c>
      <c r="F693" s="3" t="str">
        <f t="shared" si="2"/>
        <v>Brian Allen</v>
      </c>
      <c r="G693" s="3" t="str">
        <f t="shared" si="3"/>
        <v>Brian Allen </v>
      </c>
      <c r="H693" s="3" t="str">
        <f t="shared" si="4"/>
        <v> </v>
      </c>
    </row>
    <row r="694" ht="15.75" customHeight="1">
      <c r="A694" s="3">
        <v>693.0</v>
      </c>
      <c r="B694" s="3" t="s">
        <v>4083</v>
      </c>
      <c r="C694" s="3" t="s">
        <v>34</v>
      </c>
      <c r="D694" s="73">
        <v>785660.0</v>
      </c>
      <c r="E694" s="3" t="str">
        <f t="shared" si="1"/>
        <v>Daesean Hamilton</v>
      </c>
      <c r="F694" s="3" t="str">
        <f t="shared" si="2"/>
        <v>Daesean Hamilton</v>
      </c>
      <c r="G694" s="3" t="str">
        <f t="shared" si="3"/>
        <v>Daesean Hamilton </v>
      </c>
      <c r="H694" s="3" t="str">
        <f t="shared" si="4"/>
        <v> </v>
      </c>
    </row>
    <row r="695" ht="15.75" customHeight="1">
      <c r="A695" s="3">
        <v>694.0</v>
      </c>
      <c r="B695" s="3" t="s">
        <v>4084</v>
      </c>
      <c r="C695" s="3" t="s">
        <v>75</v>
      </c>
      <c r="D695" s="73">
        <v>782500.0</v>
      </c>
      <c r="E695" s="3" t="str">
        <f t="shared" si="1"/>
        <v>Phillip Walker</v>
      </c>
      <c r="F695" s="3" t="str">
        <f t="shared" si="2"/>
        <v>P.J. Walker</v>
      </c>
      <c r="G695" s="3" t="str">
        <f t="shared" si="3"/>
        <v>Phillip Walker </v>
      </c>
      <c r="H695" s="3" t="str">
        <f t="shared" si="4"/>
        <v> </v>
      </c>
    </row>
    <row r="696" ht="15.75" customHeight="1">
      <c r="A696" s="3">
        <v>695.0</v>
      </c>
      <c r="B696" s="3" t="s">
        <v>4085</v>
      </c>
      <c r="C696" s="3" t="s">
        <v>61</v>
      </c>
      <c r="D696" s="73">
        <v>778333.0</v>
      </c>
      <c r="E696" s="3" t="str">
        <f t="shared" si="1"/>
        <v>Nick Bowers</v>
      </c>
      <c r="F696" s="3" t="str">
        <f t="shared" si="2"/>
        <v>Nick Bowers</v>
      </c>
      <c r="G696" s="3" t="str">
        <f t="shared" si="3"/>
        <v>Nick Bowers </v>
      </c>
      <c r="H696" s="3" t="str">
        <f t="shared" si="4"/>
        <v> </v>
      </c>
    </row>
    <row r="697" ht="15.75" customHeight="1">
      <c r="A697" s="3">
        <v>696.0</v>
      </c>
      <c r="B697" s="3" t="s">
        <v>3180</v>
      </c>
      <c r="C697" s="3" t="s">
        <v>61</v>
      </c>
      <c r="D697" s="73">
        <v>777568.0</v>
      </c>
      <c r="E697" s="3" t="str">
        <f t="shared" si="1"/>
        <v>Will Dissly</v>
      </c>
      <c r="F697" s="3" t="str">
        <f t="shared" si="2"/>
        <v>Will Dissly</v>
      </c>
      <c r="G697" s="3" t="str">
        <f t="shared" si="3"/>
        <v>Will Dissly </v>
      </c>
      <c r="H697" s="3" t="str">
        <f t="shared" si="4"/>
        <v> </v>
      </c>
    </row>
    <row r="698" ht="15.75" customHeight="1">
      <c r="A698" s="3">
        <v>697.0</v>
      </c>
      <c r="B698" s="3" t="s">
        <v>2600</v>
      </c>
      <c r="C698" s="3" t="s">
        <v>61</v>
      </c>
      <c r="D698" s="73">
        <v>776572.0</v>
      </c>
      <c r="E698" s="3" t="str">
        <f t="shared" si="1"/>
        <v>Jonnu Smith</v>
      </c>
      <c r="F698" s="3" t="str">
        <f t="shared" si="2"/>
        <v>Jonnu Smith</v>
      </c>
      <c r="G698" s="3" t="str">
        <f t="shared" si="3"/>
        <v>Jonnu Smith </v>
      </c>
      <c r="H698" s="3" t="str">
        <f t="shared" si="4"/>
        <v> </v>
      </c>
    </row>
    <row r="699" ht="15.75" customHeight="1">
      <c r="A699" s="3">
        <v>698.0</v>
      </c>
      <c r="B699" s="3" t="s">
        <v>2992</v>
      </c>
      <c r="C699" s="3" t="s">
        <v>61</v>
      </c>
      <c r="D699" s="73">
        <v>773059.0</v>
      </c>
      <c r="E699" s="3" t="str">
        <f t="shared" si="1"/>
        <v>Durham Smythe</v>
      </c>
      <c r="F699" s="3" t="str">
        <f t="shared" si="2"/>
        <v>Durham Smythe</v>
      </c>
      <c r="G699" s="3" t="str">
        <f t="shared" si="3"/>
        <v>Durham Smythe </v>
      </c>
      <c r="H699" s="3" t="str">
        <f t="shared" si="4"/>
        <v> </v>
      </c>
    </row>
    <row r="700" ht="15.75" customHeight="1">
      <c r="A700" s="3">
        <v>699.0</v>
      </c>
      <c r="B700" s="3" t="s">
        <v>4086</v>
      </c>
      <c r="C700" s="3" t="s">
        <v>17</v>
      </c>
      <c r="D700" s="73">
        <v>771667.0</v>
      </c>
      <c r="E700" s="3" t="str">
        <f t="shared" si="1"/>
        <v>Levante Bellamy</v>
      </c>
      <c r="F700" s="3" t="str">
        <f t="shared" si="2"/>
        <v>Levante Bellamy</v>
      </c>
      <c r="G700" s="3" t="str">
        <f t="shared" si="3"/>
        <v>Levante Bellamy </v>
      </c>
      <c r="H700" s="3" t="str">
        <f t="shared" si="4"/>
        <v> </v>
      </c>
    </row>
    <row r="701" ht="15.75" customHeight="1">
      <c r="A701" s="3">
        <v>700.0</v>
      </c>
      <c r="B701" s="3" t="s">
        <v>2646</v>
      </c>
      <c r="C701" s="3" t="s">
        <v>17</v>
      </c>
      <c r="D701" s="73">
        <v>770219.0</v>
      </c>
      <c r="E701" s="3" t="str">
        <f t="shared" si="1"/>
        <v>Ito Smith</v>
      </c>
      <c r="F701" s="3" t="str">
        <f t="shared" si="2"/>
        <v>Ito Smith</v>
      </c>
      <c r="G701" s="3" t="str">
        <f t="shared" si="3"/>
        <v>Ito Smith </v>
      </c>
      <c r="H701" s="3" t="str">
        <f t="shared" si="4"/>
        <v> </v>
      </c>
    </row>
    <row r="702" ht="15.75" customHeight="1">
      <c r="A702" s="3">
        <v>701.0</v>
      </c>
      <c r="B702" s="3" t="s">
        <v>4087</v>
      </c>
      <c r="C702" s="3" t="s">
        <v>34</v>
      </c>
      <c r="D702" s="73">
        <v>770000.0</v>
      </c>
      <c r="E702" s="3" t="str">
        <f t="shared" si="1"/>
        <v>Tyler Simmons</v>
      </c>
      <c r="F702" s="3" t="str">
        <f t="shared" si="2"/>
        <v>Tyler Simmons</v>
      </c>
      <c r="G702" s="3" t="str">
        <f t="shared" si="3"/>
        <v>Tyler Simmons </v>
      </c>
      <c r="H702" s="3" t="str">
        <f t="shared" si="4"/>
        <v> </v>
      </c>
    </row>
    <row r="703" ht="15.75" customHeight="1">
      <c r="A703" s="3"/>
      <c r="B703" s="3" t="s">
        <v>4088</v>
      </c>
      <c r="C703" s="3" t="s">
        <v>3532</v>
      </c>
      <c r="D703" s="73">
        <v>770000.0</v>
      </c>
      <c r="E703" s="3" t="str">
        <f t="shared" si="1"/>
        <v>Caleb Benenoch</v>
      </c>
      <c r="F703" s="3" t="str">
        <f t="shared" si="2"/>
        <v>Caleb Benenoch</v>
      </c>
      <c r="G703" s="3" t="str">
        <f t="shared" si="3"/>
        <v>Caleb Benenoch </v>
      </c>
      <c r="H703" s="3" t="str">
        <f t="shared" si="4"/>
        <v> </v>
      </c>
    </row>
    <row r="704" ht="15.75" customHeight="1">
      <c r="A704" s="3"/>
      <c r="B704" s="3" t="s">
        <v>4089</v>
      </c>
      <c r="C704" s="3" t="s">
        <v>75</v>
      </c>
      <c r="D704" s="73">
        <v>770000.0</v>
      </c>
      <c r="E704" s="3" t="str">
        <f t="shared" si="1"/>
        <v>John Wolford</v>
      </c>
      <c r="F704" s="3" t="str">
        <f t="shared" si="2"/>
        <v>John Wolford</v>
      </c>
      <c r="G704" s="3" t="str">
        <f t="shared" si="3"/>
        <v>John Wolford </v>
      </c>
      <c r="H704" s="3" t="str">
        <f t="shared" si="4"/>
        <v> </v>
      </c>
    </row>
    <row r="705" ht="15.75" customHeight="1">
      <c r="A705" s="3"/>
      <c r="B705" s="3" t="s">
        <v>4090</v>
      </c>
      <c r="C705" s="3" t="s">
        <v>3518</v>
      </c>
      <c r="D705" s="73">
        <v>770000.0</v>
      </c>
      <c r="E705" s="3" t="str">
        <f t="shared" si="1"/>
        <v>Carter O'Donnell</v>
      </c>
      <c r="F705" s="3" t="str">
        <f t="shared" si="2"/>
        <v>Carter O'Donnell</v>
      </c>
      <c r="G705" s="3" t="str">
        <f t="shared" si="3"/>
        <v>Carter O'Donnell </v>
      </c>
      <c r="H705" s="3" t="str">
        <f t="shared" si="4"/>
        <v> </v>
      </c>
    </row>
    <row r="706" ht="15.75" customHeight="1">
      <c r="A706" s="3"/>
      <c r="B706" s="3" t="s">
        <v>4091</v>
      </c>
      <c r="C706" s="3" t="s">
        <v>17</v>
      </c>
      <c r="D706" s="73">
        <v>770000.0</v>
      </c>
      <c r="E706" s="3" t="str">
        <f t="shared" si="1"/>
        <v>William Stanback</v>
      </c>
      <c r="F706" s="3" t="str">
        <f t="shared" si="2"/>
        <v>William Stanback</v>
      </c>
      <c r="G706" s="3" t="str">
        <f t="shared" si="3"/>
        <v>William Stanback </v>
      </c>
      <c r="H706" s="3" t="str">
        <f t="shared" si="4"/>
        <v> </v>
      </c>
    </row>
    <row r="707" ht="15.75" customHeight="1">
      <c r="A707" s="3">
        <v>706.0</v>
      </c>
      <c r="B707" s="3" t="s">
        <v>1994</v>
      </c>
      <c r="C707" s="3" t="s">
        <v>34</v>
      </c>
      <c r="D707" s="73">
        <v>769039.0</v>
      </c>
      <c r="E707" s="3" t="str">
        <f t="shared" si="1"/>
        <v>Dede Westbrook</v>
      </c>
      <c r="F707" s="3" t="str">
        <f t="shared" si="2"/>
        <v>Dede Westbrook</v>
      </c>
      <c r="G707" s="3" t="str">
        <f t="shared" si="3"/>
        <v>Dede Westbrook </v>
      </c>
      <c r="H707" s="3" t="str">
        <f t="shared" si="4"/>
        <v> </v>
      </c>
    </row>
    <row r="708" ht="15.75" customHeight="1">
      <c r="A708" s="3">
        <v>707.0</v>
      </c>
      <c r="B708" s="3" t="s">
        <v>4092</v>
      </c>
      <c r="C708" s="3" t="s">
        <v>61</v>
      </c>
      <c r="D708" s="73">
        <v>768333.0</v>
      </c>
      <c r="E708" s="3" t="str">
        <f t="shared" si="1"/>
        <v>Hunter Bryant</v>
      </c>
      <c r="F708" s="3" t="str">
        <f t="shared" si="2"/>
        <v>Hunter Bryant</v>
      </c>
      <c r="G708" s="3" t="str">
        <f t="shared" si="3"/>
        <v>Hunter Bryant </v>
      </c>
      <c r="H708" s="3" t="str">
        <f t="shared" si="4"/>
        <v> </v>
      </c>
    </row>
    <row r="709" ht="15.75" customHeight="1">
      <c r="A709" s="3"/>
      <c r="B709" s="3" t="s">
        <v>4093</v>
      </c>
      <c r="C709" s="3" t="s">
        <v>3651</v>
      </c>
      <c r="D709" s="73">
        <v>768333.0</v>
      </c>
      <c r="E709" s="3" t="str">
        <f t="shared" si="1"/>
        <v>Reggie Gilliam</v>
      </c>
      <c r="F709" s="3" t="str">
        <f t="shared" si="2"/>
        <v>Reggie Gilliam</v>
      </c>
      <c r="G709" s="3" t="str">
        <f t="shared" si="3"/>
        <v>Reggie Gilliam </v>
      </c>
      <c r="H709" s="3" t="str">
        <f t="shared" si="4"/>
        <v> </v>
      </c>
    </row>
    <row r="710" ht="15.75" customHeight="1">
      <c r="A710" s="3"/>
      <c r="B710" s="3" t="s">
        <v>4094</v>
      </c>
      <c r="C710" s="3" t="s">
        <v>3532</v>
      </c>
      <c r="D710" s="73">
        <v>768333.0</v>
      </c>
      <c r="E710" s="3" t="str">
        <f t="shared" si="1"/>
        <v>Marquel Harrell</v>
      </c>
      <c r="F710" s="3" t="str">
        <f t="shared" si="2"/>
        <v>Marquel Harrell</v>
      </c>
      <c r="G710" s="3" t="str">
        <f t="shared" si="3"/>
        <v>Marquel Harrell </v>
      </c>
      <c r="H710" s="3" t="str">
        <f t="shared" si="4"/>
        <v> </v>
      </c>
    </row>
    <row r="711" ht="15.75" customHeight="1">
      <c r="A711" s="3"/>
      <c r="B711" s="3" t="s">
        <v>4095</v>
      </c>
      <c r="C711" s="3" t="s">
        <v>34</v>
      </c>
      <c r="D711" s="73">
        <v>768333.0</v>
      </c>
      <c r="E711" s="3" t="str">
        <f t="shared" si="1"/>
        <v>Chris Rowland</v>
      </c>
      <c r="F711" s="3" t="str">
        <f t="shared" si="2"/>
        <v>Chris Rowland</v>
      </c>
      <c r="G711" s="3" t="str">
        <f t="shared" si="3"/>
        <v>Chris Rowland </v>
      </c>
      <c r="H711" s="3" t="str">
        <f t="shared" si="4"/>
        <v> </v>
      </c>
    </row>
    <row r="712" ht="15.75" customHeight="1">
      <c r="A712" s="3"/>
      <c r="B712" s="3" t="s">
        <v>4096</v>
      </c>
      <c r="C712" s="3" t="s">
        <v>61</v>
      </c>
      <c r="D712" s="73">
        <v>768333.0</v>
      </c>
      <c r="E712" s="3" t="str">
        <f t="shared" si="1"/>
        <v>Thaddeus Moss</v>
      </c>
      <c r="F712" s="3" t="str">
        <f t="shared" si="2"/>
        <v>Thaddeus Moss</v>
      </c>
      <c r="G712" s="3" t="str">
        <f t="shared" si="3"/>
        <v>Thaddeus Moss </v>
      </c>
      <c r="H712" s="3" t="str">
        <f t="shared" si="4"/>
        <v> </v>
      </c>
    </row>
    <row r="713" ht="15.75" customHeight="1">
      <c r="A713" s="3">
        <v>712.0</v>
      </c>
      <c r="B713" s="3" t="s">
        <v>4097</v>
      </c>
      <c r="C713" s="3" t="s">
        <v>61</v>
      </c>
      <c r="D713" s="73">
        <v>767333.0</v>
      </c>
      <c r="E713" s="3" t="str">
        <f t="shared" si="1"/>
        <v>Giovanni Ricci</v>
      </c>
      <c r="F713" s="3" t="str">
        <f t="shared" si="2"/>
        <v>Giovanni Ricci</v>
      </c>
      <c r="G713" s="3" t="str">
        <f t="shared" si="3"/>
        <v>Giovanni Ricci </v>
      </c>
      <c r="H713" s="3" t="str">
        <f t="shared" si="4"/>
        <v> </v>
      </c>
    </row>
    <row r="714" ht="15.75" customHeight="1">
      <c r="A714" s="3">
        <v>713.0</v>
      </c>
      <c r="B714" s="30" t="s">
        <v>4098</v>
      </c>
      <c r="C714" s="3" t="s">
        <v>34</v>
      </c>
      <c r="D714" s="73">
        <v>767167.0</v>
      </c>
      <c r="E714" s="3" t="str">
        <f t="shared" si="1"/>
        <v>Joh1000thon Johnson</v>
      </c>
      <c r="F714" s="3" t="str">
        <f t="shared" si="2"/>
        <v>Joh1000thon Johnson</v>
      </c>
      <c r="G714" s="3" t="str">
        <f t="shared" si="3"/>
        <v>Joh1000thon Johnson </v>
      </c>
      <c r="H714" s="3" t="str">
        <f t="shared" si="4"/>
        <v> </v>
      </c>
    </row>
    <row r="715" ht="15.75" customHeight="1">
      <c r="A715" s="3">
        <v>714.0</v>
      </c>
      <c r="B715" s="3" t="s">
        <v>4099</v>
      </c>
      <c r="C715" s="3" t="s">
        <v>3532</v>
      </c>
      <c r="D715" s="73">
        <v>767000.0</v>
      </c>
      <c r="E715" s="3" t="str">
        <f t="shared" si="1"/>
        <v>Luke Juriga</v>
      </c>
      <c r="F715" s="3" t="str">
        <f t="shared" si="2"/>
        <v>Luke Juriga</v>
      </c>
      <c r="G715" s="3" t="str">
        <f t="shared" si="3"/>
        <v>Luke Juriga </v>
      </c>
      <c r="H715" s="3" t="str">
        <f t="shared" si="4"/>
        <v> </v>
      </c>
    </row>
    <row r="716" ht="15.75" customHeight="1">
      <c r="A716" s="3">
        <v>715.0</v>
      </c>
      <c r="B716" s="3" t="s">
        <v>4100</v>
      </c>
      <c r="C716" s="3" t="s">
        <v>3557</v>
      </c>
      <c r="D716" s="73">
        <v>766667.0</v>
      </c>
      <c r="E716" s="3" t="str">
        <f t="shared" si="1"/>
        <v>Zach Shackelford</v>
      </c>
      <c r="F716" s="3" t="str">
        <f t="shared" si="2"/>
        <v>Zach Shackelford</v>
      </c>
      <c r="G716" s="3" t="str">
        <f t="shared" si="3"/>
        <v>Zach Shackelford</v>
      </c>
      <c r="H716" s="3" t="str">
        <f t="shared" si="4"/>
        <v>d</v>
      </c>
    </row>
    <row r="717" ht="15.75" customHeight="1">
      <c r="A717" s="3"/>
      <c r="B717" s="3" t="s">
        <v>4101</v>
      </c>
      <c r="C717" s="3" t="s">
        <v>3522</v>
      </c>
      <c r="D717" s="73">
        <v>766667.0</v>
      </c>
      <c r="E717" s="3" t="str">
        <f t="shared" si="1"/>
        <v>Jordan Steckler</v>
      </c>
      <c r="F717" s="3" t="str">
        <f t="shared" si="2"/>
        <v>Jordan Steckler</v>
      </c>
      <c r="G717" s="3" t="str">
        <f t="shared" si="3"/>
        <v>Jordan Steckler</v>
      </c>
      <c r="H717" s="3" t="str">
        <f t="shared" si="4"/>
        <v>r</v>
      </c>
    </row>
    <row r="718" ht="15.75" customHeight="1">
      <c r="A718" s="3"/>
      <c r="B718" s="3" t="s">
        <v>4102</v>
      </c>
      <c r="C718" s="3" t="s">
        <v>34</v>
      </c>
      <c r="D718" s="73">
        <v>766667.0</v>
      </c>
      <c r="E718" s="3" t="str">
        <f t="shared" si="1"/>
        <v>Chris Finke</v>
      </c>
      <c r="F718" s="3" t="str">
        <f t="shared" si="2"/>
        <v>Chris Finke</v>
      </c>
      <c r="G718" s="3" t="str">
        <f t="shared" si="3"/>
        <v>Chris Finke</v>
      </c>
      <c r="H718" s="3" t="str">
        <f t="shared" si="4"/>
        <v>e</v>
      </c>
    </row>
    <row r="719" ht="15.75" customHeight="1">
      <c r="A719" s="3"/>
      <c r="B719" s="3" t="s">
        <v>4103</v>
      </c>
      <c r="C719" s="3" t="s">
        <v>17</v>
      </c>
      <c r="D719" s="73">
        <v>766667.0</v>
      </c>
      <c r="E719" s="3" t="str">
        <f t="shared" si="1"/>
        <v>JaMycal Hasty</v>
      </c>
      <c r="F719" s="3" t="str">
        <f t="shared" si="2"/>
        <v>JaMycal Hasty</v>
      </c>
      <c r="G719" s="3" t="str">
        <f t="shared" si="3"/>
        <v>JaMycal Hasty</v>
      </c>
      <c r="H719" s="3" t="str">
        <f t="shared" si="4"/>
        <v>y</v>
      </c>
    </row>
    <row r="720" ht="15.75" customHeight="1">
      <c r="A720" s="3"/>
      <c r="B720" s="3" t="s">
        <v>4104</v>
      </c>
      <c r="C720" s="3" t="s">
        <v>3518</v>
      </c>
      <c r="D720" s="73">
        <v>766667.0</v>
      </c>
      <c r="E720" s="3" t="str">
        <f t="shared" si="1"/>
        <v>Trey Adams</v>
      </c>
      <c r="F720" s="3" t="str">
        <f t="shared" si="2"/>
        <v>Trey Adams</v>
      </c>
      <c r="G720" s="3" t="str">
        <f t="shared" si="3"/>
        <v>Trey Adams </v>
      </c>
      <c r="H720" s="3" t="str">
        <f t="shared" si="4"/>
        <v> </v>
      </c>
    </row>
    <row r="721" ht="15.75" customHeight="1">
      <c r="A721" s="3"/>
      <c r="B721" s="3" t="s">
        <v>4105</v>
      </c>
      <c r="C721" s="3" t="s">
        <v>3532</v>
      </c>
      <c r="D721" s="73">
        <v>766667.0</v>
      </c>
      <c r="E721" s="3" t="str">
        <f t="shared" si="1"/>
        <v>Brandon Walton</v>
      </c>
      <c r="F721" s="3" t="str">
        <f t="shared" si="2"/>
        <v>Brandon Walton</v>
      </c>
      <c r="G721" s="3" t="str">
        <f t="shared" si="3"/>
        <v>Brandon Walton </v>
      </c>
      <c r="H721" s="3" t="str">
        <f t="shared" si="4"/>
        <v> </v>
      </c>
    </row>
    <row r="722" ht="15.75" customHeight="1">
      <c r="A722" s="3"/>
      <c r="B722" s="3" t="s">
        <v>4106</v>
      </c>
      <c r="C722" s="3" t="s">
        <v>34</v>
      </c>
      <c r="D722" s="73">
        <v>766667.0</v>
      </c>
      <c r="E722" s="3" t="str">
        <f t="shared" si="1"/>
        <v>Derrick Dillon</v>
      </c>
      <c r="F722" s="3" t="str">
        <f t="shared" si="2"/>
        <v>Derrick Dillon</v>
      </c>
      <c r="G722" s="3" t="str">
        <f t="shared" si="3"/>
        <v>Derrick Dillon </v>
      </c>
      <c r="H722" s="3" t="str">
        <f t="shared" si="4"/>
        <v> </v>
      </c>
    </row>
    <row r="723" ht="15.75" customHeight="1">
      <c r="A723" s="3"/>
      <c r="B723" s="3" t="s">
        <v>4107</v>
      </c>
      <c r="C723" s="3" t="s">
        <v>17</v>
      </c>
      <c r="D723" s="73">
        <v>766667.0</v>
      </c>
      <c r="E723" s="3" t="str">
        <f t="shared" si="1"/>
        <v>Javon Leake</v>
      </c>
      <c r="F723" s="3" t="str">
        <f t="shared" si="2"/>
        <v>Javon Leake</v>
      </c>
      <c r="G723" s="3" t="str">
        <f t="shared" si="3"/>
        <v>Javon Leake </v>
      </c>
      <c r="H723" s="3" t="str">
        <f t="shared" si="4"/>
        <v> </v>
      </c>
    </row>
    <row r="724" ht="15.75" customHeight="1">
      <c r="A724" s="3"/>
      <c r="B724" s="3" t="s">
        <v>4108</v>
      </c>
      <c r="C724" s="3" t="s">
        <v>17</v>
      </c>
      <c r="D724" s="73">
        <v>766667.0</v>
      </c>
      <c r="E724" s="3" t="str">
        <f t="shared" si="1"/>
        <v>Rodney Smith</v>
      </c>
      <c r="F724" s="3" t="str">
        <f t="shared" si="2"/>
        <v>Rodney Smith</v>
      </c>
      <c r="G724" s="3" t="str">
        <f t="shared" si="3"/>
        <v>Rodney Smith </v>
      </c>
      <c r="H724" s="3" t="str">
        <f t="shared" si="4"/>
        <v> </v>
      </c>
    </row>
    <row r="725" ht="15.75" customHeight="1">
      <c r="A725" s="3"/>
      <c r="B725" s="3" t="s">
        <v>4109</v>
      </c>
      <c r="C725" s="3" t="s">
        <v>61</v>
      </c>
      <c r="D725" s="73">
        <v>766667.0</v>
      </c>
      <c r="E725" s="3" t="str">
        <f t="shared" si="1"/>
        <v>Cam Sutton</v>
      </c>
      <c r="F725" s="3" t="str">
        <f t="shared" si="2"/>
        <v>Cam Sutton</v>
      </c>
      <c r="G725" s="3" t="str">
        <f t="shared" si="3"/>
        <v>Cam Sutton </v>
      </c>
      <c r="H725" s="3" t="str">
        <f t="shared" si="4"/>
        <v> </v>
      </c>
    </row>
    <row r="726" ht="15.75" customHeight="1">
      <c r="A726" s="3"/>
      <c r="B726" s="3" t="s">
        <v>4110</v>
      </c>
      <c r="C726" s="3" t="s">
        <v>61</v>
      </c>
      <c r="D726" s="73">
        <v>766667.0</v>
      </c>
      <c r="E726" s="3" t="str">
        <f t="shared" si="1"/>
        <v>Jacob Breeland</v>
      </c>
      <c r="F726" s="3" t="str">
        <f t="shared" si="2"/>
        <v>Jacob Breeland</v>
      </c>
      <c r="G726" s="3" t="str">
        <f t="shared" si="3"/>
        <v>Jacob Breeland </v>
      </c>
      <c r="H726" s="3" t="str">
        <f t="shared" si="4"/>
        <v> </v>
      </c>
    </row>
    <row r="727" ht="15.75" customHeight="1">
      <c r="A727" s="3"/>
      <c r="B727" s="3" t="s">
        <v>4111</v>
      </c>
      <c r="C727" s="3" t="s">
        <v>61</v>
      </c>
      <c r="D727" s="73">
        <v>766667.0</v>
      </c>
      <c r="E727" s="3" t="str">
        <f t="shared" si="1"/>
        <v>Eli Wolf</v>
      </c>
      <c r="F727" s="3" t="str">
        <f t="shared" si="2"/>
        <v>Eli Wolf</v>
      </c>
      <c r="G727" s="3" t="str">
        <f t="shared" si="3"/>
        <v>Eli Wolf </v>
      </c>
      <c r="H727" s="3" t="str">
        <f t="shared" si="4"/>
        <v> </v>
      </c>
    </row>
    <row r="728" ht="15.75" customHeight="1">
      <c r="A728" s="3">
        <v>727.0</v>
      </c>
      <c r="B728" s="30" t="s">
        <v>4112</v>
      </c>
      <c r="C728" s="3" t="s">
        <v>17</v>
      </c>
      <c r="D728" s="73">
        <v>766000.0</v>
      </c>
      <c r="E728" s="3" t="str">
        <f t="shared" si="1"/>
        <v>Jo1000than Hilliman</v>
      </c>
      <c r="F728" s="3" t="str">
        <f t="shared" si="2"/>
        <v>Jo1000than Hilliman</v>
      </c>
      <c r="G728" s="3" t="str">
        <f t="shared" si="3"/>
        <v>Jo1000than Hilliman </v>
      </c>
      <c r="H728" s="3" t="str">
        <f t="shared" si="4"/>
        <v> </v>
      </c>
    </row>
    <row r="729" ht="15.75" customHeight="1">
      <c r="A729" s="3"/>
      <c r="B729" s="3" t="s">
        <v>4113</v>
      </c>
      <c r="C729" s="3" t="s">
        <v>34</v>
      </c>
      <c r="D729" s="73">
        <v>766000.0</v>
      </c>
      <c r="E729" s="3" t="str">
        <f t="shared" si="1"/>
        <v>Trishton Jackson</v>
      </c>
      <c r="F729" s="3" t="str">
        <f t="shared" si="2"/>
        <v>Trishton Jackson</v>
      </c>
      <c r="G729" s="3" t="str">
        <f t="shared" si="3"/>
        <v>Trishton Jackson </v>
      </c>
      <c r="H729" s="3" t="str">
        <f t="shared" si="4"/>
        <v> </v>
      </c>
    </row>
    <row r="730" ht="15.75" customHeight="1">
      <c r="A730" s="3">
        <v>729.0</v>
      </c>
      <c r="B730" s="3" t="s">
        <v>4114</v>
      </c>
      <c r="C730" s="3" t="s">
        <v>3557</v>
      </c>
      <c r="D730" s="73">
        <v>765833.0</v>
      </c>
      <c r="E730" s="3" t="str">
        <f t="shared" si="1"/>
        <v>Calvin Throckmorton</v>
      </c>
      <c r="F730" s="3" t="str">
        <f t="shared" si="2"/>
        <v>Calvin Throckmorton</v>
      </c>
      <c r="G730" s="3" t="str">
        <f t="shared" si="3"/>
        <v>Calvin Throckmorton</v>
      </c>
      <c r="H730" s="3" t="str">
        <f t="shared" si="4"/>
        <v>n</v>
      </c>
    </row>
    <row r="731" ht="15.75" customHeight="1">
      <c r="A731" s="3"/>
      <c r="B731" s="3" t="s">
        <v>4115</v>
      </c>
      <c r="C731" s="3" t="s">
        <v>3522</v>
      </c>
      <c r="D731" s="73">
        <v>765833.0</v>
      </c>
      <c r="E731" s="3" t="str">
        <f t="shared" si="1"/>
        <v>Anthony McKinney</v>
      </c>
      <c r="F731" s="3" t="str">
        <f t="shared" si="2"/>
        <v>Anthony McKinney</v>
      </c>
      <c r="G731" s="3" t="str">
        <f t="shared" si="3"/>
        <v>Anthony McKinney </v>
      </c>
      <c r="H731" s="3" t="str">
        <f t="shared" si="4"/>
        <v> </v>
      </c>
    </row>
    <row r="732" ht="15.75" customHeight="1">
      <c r="A732" s="3"/>
      <c r="B732" s="3" t="s">
        <v>4116</v>
      </c>
      <c r="C732" s="3" t="s">
        <v>34</v>
      </c>
      <c r="D732" s="73">
        <v>765833.0</v>
      </c>
      <c r="E732" s="3" t="str">
        <f t="shared" si="1"/>
        <v>Austin Mack</v>
      </c>
      <c r="F732" s="3" t="str">
        <f t="shared" si="2"/>
        <v>Austin Mack</v>
      </c>
      <c r="G732" s="3" t="str">
        <f t="shared" si="3"/>
        <v>Austin Mack </v>
      </c>
      <c r="H732" s="3" t="str">
        <f t="shared" si="4"/>
        <v> </v>
      </c>
    </row>
    <row r="733" ht="15.75" customHeight="1">
      <c r="A733" s="3"/>
      <c r="B733" s="3" t="s">
        <v>4117</v>
      </c>
      <c r="C733" s="3" t="s">
        <v>75</v>
      </c>
      <c r="D733" s="73">
        <v>765833.0</v>
      </c>
      <c r="E733" s="3" t="str">
        <f t="shared" si="1"/>
        <v>Anthony Gordon</v>
      </c>
      <c r="F733" s="3" t="str">
        <f t="shared" si="2"/>
        <v>Anthony Gordon</v>
      </c>
      <c r="G733" s="3" t="str">
        <f t="shared" si="3"/>
        <v>Anthony Gordon </v>
      </c>
      <c r="H733" s="3" t="str">
        <f t="shared" si="4"/>
        <v> </v>
      </c>
    </row>
    <row r="734" ht="15.75" customHeight="1">
      <c r="A734" s="3"/>
      <c r="B734" s="3" t="s">
        <v>4118</v>
      </c>
      <c r="C734" s="3" t="s">
        <v>34</v>
      </c>
      <c r="D734" s="73">
        <v>765833.0</v>
      </c>
      <c r="E734" s="3" t="str">
        <f t="shared" si="1"/>
        <v>Zimari Manning</v>
      </c>
      <c r="F734" s="3" t="str">
        <f t="shared" si="2"/>
        <v>Zimari Manning</v>
      </c>
      <c r="G734" s="3" t="str">
        <f t="shared" si="3"/>
        <v>Zimari Manning </v>
      </c>
      <c r="H734" s="3" t="str">
        <f t="shared" si="4"/>
        <v> </v>
      </c>
    </row>
    <row r="735" ht="15.75" customHeight="1">
      <c r="A735" s="3"/>
      <c r="B735" s="3" t="s">
        <v>4119</v>
      </c>
      <c r="C735" s="3" t="s">
        <v>3557</v>
      </c>
      <c r="D735" s="73">
        <v>765833.0</v>
      </c>
      <c r="E735" s="3" t="str">
        <f t="shared" si="1"/>
        <v>Trystan Colon-Castillo</v>
      </c>
      <c r="F735" s="3" t="str">
        <f t="shared" si="2"/>
        <v>Trystan Colon-Castillo</v>
      </c>
      <c r="G735" s="3" t="str">
        <f t="shared" si="3"/>
        <v>Trystan Colon-Castillo </v>
      </c>
      <c r="H735" s="3" t="str">
        <f t="shared" si="4"/>
        <v> </v>
      </c>
    </row>
    <row r="736" ht="15.75" customHeight="1">
      <c r="A736" s="3">
        <v>735.0</v>
      </c>
      <c r="B736" s="3" t="s">
        <v>4120</v>
      </c>
      <c r="C736" s="3" t="s">
        <v>3518</v>
      </c>
      <c r="D736" s="73">
        <v>765698.0</v>
      </c>
      <c r="E736" s="3" t="str">
        <f t="shared" si="1"/>
        <v>Will Richardson</v>
      </c>
      <c r="F736" s="3" t="str">
        <f t="shared" si="2"/>
        <v>Will Richardson</v>
      </c>
      <c r="G736" s="3" t="str">
        <f t="shared" si="3"/>
        <v>Will Richardson </v>
      </c>
      <c r="H736" s="3" t="str">
        <f t="shared" si="4"/>
        <v> </v>
      </c>
    </row>
    <row r="737" ht="15.75" customHeight="1">
      <c r="A737" s="3">
        <v>736.0</v>
      </c>
      <c r="B737" s="3" t="s">
        <v>4121</v>
      </c>
      <c r="C737" s="3" t="s">
        <v>3522</v>
      </c>
      <c r="D737" s="73">
        <v>765667.0</v>
      </c>
      <c r="E737" s="3" t="str">
        <f t="shared" si="1"/>
        <v>Jared Hilbers</v>
      </c>
      <c r="F737" s="3" t="str">
        <f t="shared" si="2"/>
        <v>Jared Hilbers</v>
      </c>
      <c r="G737" s="3" t="str">
        <f t="shared" si="3"/>
        <v>Jared Hilbers </v>
      </c>
      <c r="H737" s="3" t="str">
        <f t="shared" si="4"/>
        <v> </v>
      </c>
    </row>
    <row r="738" ht="15.75" customHeight="1">
      <c r="A738" s="3"/>
      <c r="B738" s="3" t="s">
        <v>4122</v>
      </c>
      <c r="C738" s="3" t="s">
        <v>61</v>
      </c>
      <c r="D738" s="73">
        <v>765667.0</v>
      </c>
      <c r="E738" s="3" t="str">
        <f t="shared" si="1"/>
        <v>Sean McKeon</v>
      </c>
      <c r="F738" s="3" t="str">
        <f t="shared" si="2"/>
        <v>Sean McKeon</v>
      </c>
      <c r="G738" s="3" t="str">
        <f t="shared" si="3"/>
        <v>Sean McKeon </v>
      </c>
      <c r="H738" s="3" t="str">
        <f t="shared" si="4"/>
        <v> </v>
      </c>
    </row>
    <row r="739" ht="15.75" customHeight="1">
      <c r="A739" s="3"/>
      <c r="B739" s="3" t="s">
        <v>4123</v>
      </c>
      <c r="C739" s="3" t="s">
        <v>3532</v>
      </c>
      <c r="D739" s="73">
        <v>765667.0</v>
      </c>
      <c r="E739" s="3" t="str">
        <f t="shared" si="1"/>
        <v>Kyle Murphy</v>
      </c>
      <c r="F739" s="3" t="str">
        <f t="shared" si="2"/>
        <v>Kyle Murphy</v>
      </c>
      <c r="G739" s="3" t="str">
        <f t="shared" si="3"/>
        <v>Kyle Murphy </v>
      </c>
      <c r="H739" s="3" t="str">
        <f t="shared" si="4"/>
        <v> </v>
      </c>
    </row>
    <row r="740" ht="15.75" customHeight="1">
      <c r="A740" s="3"/>
      <c r="B740" s="3" t="s">
        <v>4124</v>
      </c>
      <c r="C740" s="3" t="s">
        <v>34</v>
      </c>
      <c r="D740" s="73">
        <v>765667.0</v>
      </c>
      <c r="E740" s="3" t="str">
        <f t="shared" si="1"/>
        <v>Matt Cole</v>
      </c>
      <c r="F740" s="3" t="str">
        <f t="shared" si="2"/>
        <v>Matt Cole</v>
      </c>
      <c r="G740" s="3" t="str">
        <f t="shared" si="3"/>
        <v>Matt Cole </v>
      </c>
      <c r="H740" s="3" t="str">
        <f t="shared" si="4"/>
        <v> </v>
      </c>
    </row>
    <row r="741" ht="15.75" customHeight="1">
      <c r="A741" s="3">
        <v>740.0</v>
      </c>
      <c r="B741" s="3" t="s">
        <v>4125</v>
      </c>
      <c r="C741" s="3" t="s">
        <v>3522</v>
      </c>
      <c r="D741" s="73">
        <v>765500.0</v>
      </c>
      <c r="E741" s="3" t="str">
        <f t="shared" si="1"/>
        <v>Tommy Champion</v>
      </c>
      <c r="F741" s="3" t="str">
        <f t="shared" si="2"/>
        <v>Tommy Champion</v>
      </c>
      <c r="G741" s="3" t="str">
        <f t="shared" si="3"/>
        <v>Tommy Champion </v>
      </c>
      <c r="H741" s="3" t="str">
        <f t="shared" si="4"/>
        <v> </v>
      </c>
    </row>
    <row r="742" ht="15.75" customHeight="1">
      <c r="A742" s="3">
        <v>741.0</v>
      </c>
      <c r="B742" s="30" t="s">
        <v>4126</v>
      </c>
      <c r="C742" s="3" t="s">
        <v>3522</v>
      </c>
      <c r="D742" s="73">
        <v>765000.0</v>
      </c>
      <c r="E742" s="3" t="str">
        <f t="shared" si="1"/>
        <v>Jo1000than Hubbard</v>
      </c>
      <c r="F742" s="3" t="str">
        <f t="shared" si="2"/>
        <v>Jo1000than Hubbard</v>
      </c>
      <c r="G742" s="3" t="str">
        <f t="shared" si="3"/>
        <v>Jo1000than Hubbard </v>
      </c>
      <c r="H742" s="3" t="str">
        <f t="shared" si="4"/>
        <v> </v>
      </c>
    </row>
    <row r="743" ht="15.75" customHeight="1">
      <c r="A743" s="3"/>
      <c r="B743" s="3" t="s">
        <v>4127</v>
      </c>
      <c r="C743" s="3" t="s">
        <v>34</v>
      </c>
      <c r="D743" s="73">
        <v>765000.0</v>
      </c>
      <c r="E743" s="3" t="str">
        <f t="shared" si="1"/>
        <v>Kirk Merritt</v>
      </c>
      <c r="F743" s="3" t="str">
        <f t="shared" si="2"/>
        <v>Kirk Merritt</v>
      </c>
      <c r="G743" s="3" t="str">
        <f t="shared" si="3"/>
        <v>Kirk Merritt </v>
      </c>
      <c r="H743" s="3" t="str">
        <f t="shared" si="4"/>
        <v> </v>
      </c>
    </row>
    <row r="744" ht="15.75" customHeight="1">
      <c r="A744" s="3"/>
      <c r="B744" s="3" t="s">
        <v>4128</v>
      </c>
      <c r="C744" s="3" t="s">
        <v>3557</v>
      </c>
      <c r="D744" s="73">
        <v>765000.0</v>
      </c>
      <c r="E744" s="3" t="str">
        <f t="shared" si="1"/>
        <v>Donell Stanley</v>
      </c>
      <c r="F744" s="3" t="str">
        <f t="shared" si="2"/>
        <v>Donell Stanley</v>
      </c>
      <c r="G744" s="3" t="str">
        <f t="shared" si="3"/>
        <v>Donell Stanley </v>
      </c>
      <c r="H744" s="3" t="str">
        <f t="shared" si="4"/>
        <v> </v>
      </c>
    </row>
    <row r="745" ht="15.75" customHeight="1">
      <c r="A745" s="3"/>
      <c r="B745" s="3" t="s">
        <v>4129</v>
      </c>
      <c r="C745" s="3" t="s">
        <v>75</v>
      </c>
      <c r="D745" s="73">
        <v>765000.0</v>
      </c>
      <c r="E745" s="3" t="str">
        <f t="shared" si="1"/>
        <v>Reid Sinnett</v>
      </c>
      <c r="F745" s="3" t="str">
        <f t="shared" si="2"/>
        <v>Reid Sinnett</v>
      </c>
      <c r="G745" s="3" t="str">
        <f t="shared" si="3"/>
        <v>Reid Sinnett</v>
      </c>
      <c r="H745" s="3" t="str">
        <f t="shared" si="4"/>
        <v>t</v>
      </c>
    </row>
    <row r="746" ht="15.75" customHeight="1">
      <c r="A746" s="3"/>
      <c r="B746" s="3" t="s">
        <v>4130</v>
      </c>
      <c r="C746" s="3" t="s">
        <v>3522</v>
      </c>
      <c r="D746" s="73">
        <v>765000.0</v>
      </c>
      <c r="E746" s="3" t="str">
        <f t="shared" si="1"/>
        <v>Jake Benzinger</v>
      </c>
      <c r="F746" s="3" t="str">
        <f t="shared" si="2"/>
        <v>Jake Benzinger</v>
      </c>
      <c r="G746" s="3" t="str">
        <f t="shared" si="3"/>
        <v>Jake Benzinger </v>
      </c>
      <c r="H746" s="3" t="str">
        <f t="shared" si="4"/>
        <v> </v>
      </c>
    </row>
    <row r="747" ht="15.75" customHeight="1">
      <c r="A747" s="3"/>
      <c r="B747" s="3" t="s">
        <v>4131</v>
      </c>
      <c r="C747" s="3" t="s">
        <v>34</v>
      </c>
      <c r="D747" s="73">
        <v>765000.0</v>
      </c>
      <c r="E747" s="3" t="str">
        <f t="shared" si="1"/>
        <v>JoJo Ward</v>
      </c>
      <c r="F747" s="3" t="str">
        <f t="shared" si="2"/>
        <v>JoJo Ward</v>
      </c>
      <c r="G747" s="3" t="str">
        <f t="shared" si="3"/>
        <v>JoJo Ward </v>
      </c>
      <c r="H747" s="3" t="str">
        <f t="shared" si="4"/>
        <v> </v>
      </c>
    </row>
    <row r="748" ht="15.75" customHeight="1">
      <c r="A748" s="3"/>
      <c r="B748" s="3" t="s">
        <v>4132</v>
      </c>
      <c r="C748" s="3" t="s">
        <v>3518</v>
      </c>
      <c r="D748" s="73">
        <v>765000.0</v>
      </c>
      <c r="E748" s="3" t="str">
        <f t="shared" si="1"/>
        <v>Alex Taylor</v>
      </c>
      <c r="F748" s="3" t="str">
        <f t="shared" si="2"/>
        <v>Alex Taylor</v>
      </c>
      <c r="G748" s="3" t="str">
        <f t="shared" si="3"/>
        <v>Alex Taylor </v>
      </c>
      <c r="H748" s="3" t="str">
        <f t="shared" si="4"/>
        <v> </v>
      </c>
    </row>
    <row r="749" ht="15.75" customHeight="1">
      <c r="A749" s="3"/>
      <c r="B749" s="3" t="s">
        <v>4133</v>
      </c>
      <c r="C749" s="3" t="s">
        <v>3532</v>
      </c>
      <c r="D749" s="73">
        <v>765000.0</v>
      </c>
      <c r="E749" s="3" t="str">
        <f t="shared" si="1"/>
        <v>Cordel Iwuagwu</v>
      </c>
      <c r="F749" s="3" t="str">
        <f t="shared" si="2"/>
        <v>Cordel Iwuagwu</v>
      </c>
      <c r="G749" s="3" t="str">
        <f t="shared" si="3"/>
        <v>Cordel Iwuagwu </v>
      </c>
      <c r="H749" s="3" t="str">
        <f t="shared" si="4"/>
        <v> </v>
      </c>
    </row>
    <row r="750" ht="15.75" customHeight="1">
      <c r="A750" s="3"/>
      <c r="B750" s="3" t="s">
        <v>4134</v>
      </c>
      <c r="C750" s="3" t="s">
        <v>17</v>
      </c>
      <c r="D750" s="73">
        <v>765000.0</v>
      </c>
      <c r="E750" s="3" t="str">
        <f t="shared" si="1"/>
        <v>Scottie Phillips</v>
      </c>
      <c r="F750" s="3" t="str">
        <f t="shared" si="2"/>
        <v>Scottie Phillips</v>
      </c>
      <c r="G750" s="3" t="str">
        <f t="shared" si="3"/>
        <v>Scottie Phillips </v>
      </c>
      <c r="H750" s="3" t="str">
        <f t="shared" si="4"/>
        <v> </v>
      </c>
    </row>
    <row r="751" ht="15.75" customHeight="1">
      <c r="A751" s="3"/>
      <c r="B751" s="3" t="s">
        <v>4135</v>
      </c>
      <c r="C751" s="3" t="s">
        <v>34</v>
      </c>
      <c r="D751" s="73">
        <v>765000.0</v>
      </c>
      <c r="E751" s="3" t="str">
        <f t="shared" si="1"/>
        <v>Marquez Callaway</v>
      </c>
      <c r="F751" s="3" t="str">
        <f t="shared" si="2"/>
        <v>Marquez Callaway</v>
      </c>
      <c r="G751" s="3" t="str">
        <f t="shared" si="3"/>
        <v>Marquez Callaway</v>
      </c>
      <c r="H751" s="3" t="str">
        <f t="shared" si="4"/>
        <v>y</v>
      </c>
    </row>
    <row r="752" ht="15.75" customHeight="1">
      <c r="A752" s="3"/>
      <c r="B752" s="3" t="s">
        <v>4136</v>
      </c>
      <c r="C752" s="3" t="s">
        <v>34</v>
      </c>
      <c r="D752" s="73">
        <v>765000.0</v>
      </c>
      <c r="E752" s="3" t="str">
        <f t="shared" si="1"/>
        <v>Juwan Johnson</v>
      </c>
      <c r="F752" s="3" t="str">
        <f t="shared" si="2"/>
        <v>Juwan Johnson</v>
      </c>
      <c r="G752" s="3" t="str">
        <f t="shared" si="3"/>
        <v>Juwan Johnson</v>
      </c>
      <c r="H752" s="3" t="str">
        <f t="shared" si="4"/>
        <v>n</v>
      </c>
    </row>
    <row r="753" ht="15.75" customHeight="1">
      <c r="A753" s="3"/>
      <c r="B753" s="3" t="s">
        <v>4137</v>
      </c>
      <c r="C753" s="3" t="s">
        <v>17</v>
      </c>
      <c r="D753" s="73">
        <v>765000.0</v>
      </c>
      <c r="E753" s="3" t="str">
        <f t="shared" si="1"/>
        <v>Tony Jones</v>
      </c>
      <c r="F753" s="3" t="str">
        <f t="shared" si="2"/>
        <v>Tony Jones</v>
      </c>
      <c r="G753" s="3" t="str">
        <f t="shared" si="3"/>
        <v>Tony Jones</v>
      </c>
      <c r="H753" s="3" t="str">
        <f t="shared" si="4"/>
        <v>s</v>
      </c>
    </row>
    <row r="754" ht="15.75" customHeight="1">
      <c r="A754" s="3"/>
      <c r="B754" s="3" t="s">
        <v>4138</v>
      </c>
      <c r="C754" s="3" t="s">
        <v>17</v>
      </c>
      <c r="D754" s="73">
        <v>765000.0</v>
      </c>
      <c r="E754" s="3" t="str">
        <f t="shared" si="1"/>
        <v>Salvon Ahmed</v>
      </c>
      <c r="F754" s="3" t="str">
        <f t="shared" si="2"/>
        <v>Salvon Ahmed</v>
      </c>
      <c r="G754" s="3" t="str">
        <f t="shared" si="3"/>
        <v>Salvon Ahmed</v>
      </c>
      <c r="H754" s="3" t="str">
        <f t="shared" si="4"/>
        <v>d</v>
      </c>
    </row>
    <row r="755" ht="15.75" customHeight="1">
      <c r="A755" s="3"/>
      <c r="B755" s="3" t="s">
        <v>4139</v>
      </c>
      <c r="C755" s="3" t="s">
        <v>3532</v>
      </c>
      <c r="D755" s="73">
        <v>765000.0</v>
      </c>
      <c r="E755" s="3" t="str">
        <f t="shared" si="1"/>
        <v>Brady Aiello</v>
      </c>
      <c r="F755" s="3" t="str">
        <f t="shared" si="2"/>
        <v>Brady Aiello</v>
      </c>
      <c r="G755" s="3" t="str">
        <f t="shared" si="3"/>
        <v>Brady Aiello </v>
      </c>
      <c r="H755" s="3" t="str">
        <f t="shared" si="4"/>
        <v> </v>
      </c>
    </row>
    <row r="756" ht="15.75" customHeight="1">
      <c r="A756" s="3"/>
      <c r="B756" s="3" t="s">
        <v>4140</v>
      </c>
      <c r="C756" s="3" t="s">
        <v>61</v>
      </c>
      <c r="D756" s="73">
        <v>765000.0</v>
      </c>
      <c r="E756" s="3" t="str">
        <f t="shared" si="1"/>
        <v>Jake Bargas</v>
      </c>
      <c r="F756" s="3" t="str">
        <f t="shared" si="2"/>
        <v>Jake Bargas</v>
      </c>
      <c r="G756" s="3" t="str">
        <f t="shared" si="3"/>
        <v>Jake Bargas </v>
      </c>
      <c r="H756" s="3" t="str">
        <f t="shared" si="4"/>
        <v> </v>
      </c>
    </row>
    <row r="757" ht="15.75" customHeight="1">
      <c r="A757" s="3"/>
      <c r="B757" s="30" t="s">
        <v>4141</v>
      </c>
      <c r="C757" s="3" t="s">
        <v>34</v>
      </c>
      <c r="D757" s="73">
        <v>765000.0</v>
      </c>
      <c r="E757" s="3" t="str">
        <f t="shared" si="1"/>
        <v>Dan Chise1000</v>
      </c>
      <c r="F757" s="3" t="str">
        <f t="shared" si="2"/>
        <v>Dan Chise1000</v>
      </c>
      <c r="G757" s="3" t="str">
        <f t="shared" si="3"/>
        <v>Dan Chise1000 </v>
      </c>
      <c r="H757" s="3" t="str">
        <f t="shared" si="4"/>
        <v> </v>
      </c>
    </row>
    <row r="758" ht="15.75" customHeight="1">
      <c r="A758" s="3"/>
      <c r="B758" s="3" t="s">
        <v>4142</v>
      </c>
      <c r="C758" s="3" t="s">
        <v>34</v>
      </c>
      <c r="D758" s="73">
        <v>765000.0</v>
      </c>
      <c r="E758" s="3" t="str">
        <f t="shared" si="1"/>
        <v>Quartney Davis</v>
      </c>
      <c r="F758" s="3" t="str">
        <f t="shared" si="2"/>
        <v>Quartney Davis</v>
      </c>
      <c r="G758" s="3" t="str">
        <f t="shared" si="3"/>
        <v>Quartney Davis </v>
      </c>
      <c r="H758" s="3" t="str">
        <f t="shared" si="4"/>
        <v> </v>
      </c>
    </row>
    <row r="759" ht="15.75" customHeight="1">
      <c r="A759" s="3"/>
      <c r="B759" s="3" t="s">
        <v>4143</v>
      </c>
      <c r="C759" s="3" t="s">
        <v>3518</v>
      </c>
      <c r="D759" s="73">
        <v>765000.0</v>
      </c>
      <c r="E759" s="3" t="str">
        <f t="shared" si="1"/>
        <v>Yasir Durant</v>
      </c>
      <c r="F759" s="3" t="str">
        <f t="shared" si="2"/>
        <v>Yasir Durant</v>
      </c>
      <c r="G759" s="3" t="str">
        <f t="shared" si="3"/>
        <v>Yasir Durant</v>
      </c>
      <c r="H759" s="3" t="str">
        <f t="shared" si="4"/>
        <v>t</v>
      </c>
    </row>
    <row r="760" ht="15.75" customHeight="1">
      <c r="A760" s="3"/>
      <c r="B760" s="3" t="s">
        <v>4144</v>
      </c>
      <c r="C760" s="3" t="s">
        <v>3557</v>
      </c>
      <c r="D760" s="73">
        <v>765000.0</v>
      </c>
      <c r="E760" s="3" t="str">
        <f t="shared" si="1"/>
        <v>Aaron Brewer</v>
      </c>
      <c r="F760" s="3" t="str">
        <f t="shared" si="2"/>
        <v>Aaron Brewer</v>
      </c>
      <c r="G760" s="3" t="str">
        <f t="shared" si="3"/>
        <v>Aaron Brewer </v>
      </c>
      <c r="H760" s="3" t="str">
        <f t="shared" si="4"/>
        <v> </v>
      </c>
    </row>
    <row r="761" ht="15.75" customHeight="1">
      <c r="A761" s="3"/>
      <c r="B761" s="3" t="s">
        <v>4145</v>
      </c>
      <c r="C761" s="3" t="s">
        <v>34</v>
      </c>
      <c r="D761" s="73">
        <v>765000.0</v>
      </c>
      <c r="E761" s="3" t="str">
        <f t="shared" si="1"/>
        <v>Kalija Lipscomb</v>
      </c>
      <c r="F761" s="3" t="str">
        <f t="shared" si="2"/>
        <v>Kalija Lipscomb</v>
      </c>
      <c r="G761" s="3" t="str">
        <f t="shared" si="3"/>
        <v>Kalija Lipscomb</v>
      </c>
      <c r="H761" s="3" t="str">
        <f t="shared" si="4"/>
        <v>b</v>
      </c>
    </row>
    <row r="762" ht="15.75" customHeight="1">
      <c r="A762" s="3"/>
      <c r="B762" s="3" t="s">
        <v>4146</v>
      </c>
      <c r="C762" s="3" t="s">
        <v>61</v>
      </c>
      <c r="D762" s="73">
        <v>765000.0</v>
      </c>
      <c r="E762" s="3" t="str">
        <f t="shared" si="1"/>
        <v>Tommy Hudson</v>
      </c>
      <c r="F762" s="3" t="str">
        <f t="shared" si="2"/>
        <v>Tommy Hudson</v>
      </c>
      <c r="G762" s="3" t="str">
        <f t="shared" si="3"/>
        <v>Tommy Hudson </v>
      </c>
      <c r="H762" s="3" t="str">
        <f t="shared" si="4"/>
        <v> </v>
      </c>
    </row>
    <row r="763" ht="15.75" customHeight="1">
      <c r="A763" s="3"/>
      <c r="B763" s="3" t="s">
        <v>4147</v>
      </c>
      <c r="C763" s="3" t="s">
        <v>34</v>
      </c>
      <c r="D763" s="73">
        <v>765000.0</v>
      </c>
      <c r="E763" s="3" t="str">
        <f t="shared" si="1"/>
        <v>Kristian Wilkerson</v>
      </c>
      <c r="F763" s="3" t="str">
        <f t="shared" si="2"/>
        <v>Kristian Wilkerson</v>
      </c>
      <c r="G763" s="3" t="str">
        <f t="shared" si="3"/>
        <v>Kristian Wilkerson </v>
      </c>
      <c r="H763" s="3" t="str">
        <f t="shared" si="4"/>
        <v> </v>
      </c>
    </row>
    <row r="764" ht="15.75" customHeight="1">
      <c r="A764" s="3"/>
      <c r="B764" s="3" t="s">
        <v>4148</v>
      </c>
      <c r="C764" s="3" t="s">
        <v>34</v>
      </c>
      <c r="D764" s="73">
        <v>765000.0</v>
      </c>
      <c r="E764" s="3" t="str">
        <f t="shared" si="1"/>
        <v>Tevin Jones</v>
      </c>
      <c r="F764" s="3" t="str">
        <f t="shared" si="2"/>
        <v>Tevin Jones</v>
      </c>
      <c r="G764" s="3" t="str">
        <f t="shared" si="3"/>
        <v>Tevin Jones </v>
      </c>
      <c r="H764" s="3" t="str">
        <f t="shared" si="4"/>
        <v> </v>
      </c>
    </row>
    <row r="765" ht="15.75" customHeight="1">
      <c r="A765" s="3"/>
      <c r="B765" s="3" t="s">
        <v>4149</v>
      </c>
      <c r="C765" s="3" t="s">
        <v>61</v>
      </c>
      <c r="D765" s="73">
        <v>765000.0</v>
      </c>
      <c r="E765" s="3" t="str">
        <f t="shared" si="1"/>
        <v>Noah Togiai</v>
      </c>
      <c r="F765" s="3" t="str">
        <f t="shared" si="2"/>
        <v>Noah Togiai</v>
      </c>
      <c r="G765" s="3" t="str">
        <f t="shared" si="3"/>
        <v>Noah Togiai </v>
      </c>
      <c r="H765" s="3" t="str">
        <f t="shared" si="4"/>
        <v> </v>
      </c>
    </row>
    <row r="766" ht="15.75" customHeight="1">
      <c r="A766" s="3"/>
      <c r="B766" s="3" t="s">
        <v>4150</v>
      </c>
      <c r="C766" s="3" t="s">
        <v>17</v>
      </c>
      <c r="D766" s="73">
        <v>765000.0</v>
      </c>
      <c r="E766" s="3" t="str">
        <f t="shared" si="1"/>
        <v>Darius Anderson</v>
      </c>
      <c r="F766" s="3" t="str">
        <f t="shared" si="2"/>
        <v>Darius Anderson</v>
      </c>
      <c r="G766" s="3" t="str">
        <f t="shared" si="3"/>
        <v>Darius Anderson </v>
      </c>
      <c r="H766" s="3" t="str">
        <f t="shared" si="4"/>
        <v> </v>
      </c>
    </row>
    <row r="767" ht="15.75" customHeight="1">
      <c r="A767" s="3"/>
      <c r="B767" s="3" t="s">
        <v>4151</v>
      </c>
      <c r="C767" s="3" t="s">
        <v>17</v>
      </c>
      <c r="D767" s="73">
        <v>765000.0</v>
      </c>
      <c r="E767" s="3" t="str">
        <f t="shared" si="1"/>
        <v>Rico Dowdle</v>
      </c>
      <c r="F767" s="3" t="str">
        <f t="shared" si="2"/>
        <v>Rico Dowdle</v>
      </c>
      <c r="G767" s="3" t="str">
        <f t="shared" si="3"/>
        <v>Rico Dowdle </v>
      </c>
      <c r="H767" s="3" t="str">
        <f t="shared" si="4"/>
        <v> </v>
      </c>
    </row>
    <row r="768" ht="15.75" customHeight="1">
      <c r="A768" s="3"/>
      <c r="B768" s="3" t="s">
        <v>4152</v>
      </c>
      <c r="C768" s="3" t="s">
        <v>34</v>
      </c>
      <c r="D768" s="73">
        <v>765000.0</v>
      </c>
      <c r="E768" s="3" t="str">
        <f t="shared" si="1"/>
        <v>Stephen Guidry</v>
      </c>
      <c r="F768" s="3" t="str">
        <f t="shared" si="2"/>
        <v>Stephen Guidry</v>
      </c>
      <c r="G768" s="3" t="str">
        <f t="shared" si="3"/>
        <v>Stephen Guidry </v>
      </c>
      <c r="H768" s="3" t="str">
        <f t="shared" si="4"/>
        <v> </v>
      </c>
    </row>
    <row r="769" ht="15.75" customHeight="1">
      <c r="A769" s="3"/>
      <c r="B769" s="3" t="s">
        <v>4153</v>
      </c>
      <c r="C769" s="3" t="s">
        <v>3518</v>
      </c>
      <c r="D769" s="73">
        <v>765000.0</v>
      </c>
      <c r="E769" s="3" t="str">
        <f t="shared" si="1"/>
        <v>Terence Steele</v>
      </c>
      <c r="F769" s="3" t="str">
        <f t="shared" si="2"/>
        <v>Terence Steele</v>
      </c>
      <c r="G769" s="3" t="str">
        <f t="shared" si="3"/>
        <v>Terence Steele </v>
      </c>
      <c r="H769" s="3" t="str">
        <f t="shared" si="4"/>
        <v> </v>
      </c>
    </row>
    <row r="770" ht="15.75" customHeight="1">
      <c r="A770" s="3"/>
      <c r="B770" s="3" t="s">
        <v>4154</v>
      </c>
      <c r="C770" s="3" t="s">
        <v>75</v>
      </c>
      <c r="D770" s="73">
        <v>765000.0</v>
      </c>
      <c r="E770" s="3" t="str">
        <f t="shared" si="1"/>
        <v>Josh Love</v>
      </c>
      <c r="F770" s="3" t="str">
        <f t="shared" si="2"/>
        <v>Josh Love</v>
      </c>
      <c r="G770" s="3" t="str">
        <f t="shared" si="3"/>
        <v>Josh Love </v>
      </c>
      <c r="H770" s="3" t="str">
        <f t="shared" si="4"/>
        <v> </v>
      </c>
    </row>
    <row r="771" ht="15.75" customHeight="1">
      <c r="A771" s="3"/>
      <c r="B771" s="3" t="s">
        <v>4155</v>
      </c>
      <c r="C771" s="3" t="s">
        <v>75</v>
      </c>
      <c r="D771" s="73">
        <v>765000.0</v>
      </c>
      <c r="E771" s="3" t="str">
        <f t="shared" si="1"/>
        <v>Case Cookus</v>
      </c>
      <c r="F771" s="3" t="str">
        <f t="shared" si="2"/>
        <v>Case Cookus</v>
      </c>
      <c r="G771" s="3" t="str">
        <f t="shared" si="3"/>
        <v>Case Cookus </v>
      </c>
      <c r="H771" s="3" t="str">
        <f t="shared" si="4"/>
        <v> </v>
      </c>
    </row>
    <row r="772" ht="15.75" customHeight="1">
      <c r="A772" s="3"/>
      <c r="B772" s="3" t="s">
        <v>4156</v>
      </c>
      <c r="C772" s="3" t="s">
        <v>34</v>
      </c>
      <c r="D772" s="73">
        <v>765000.0</v>
      </c>
      <c r="E772" s="3" t="str">
        <f t="shared" si="1"/>
        <v>Binjimen Victor</v>
      </c>
      <c r="F772" s="3" t="str">
        <f t="shared" si="2"/>
        <v>Binjimen Victor</v>
      </c>
      <c r="G772" s="3" t="str">
        <f t="shared" si="3"/>
        <v>Binjimen Victor </v>
      </c>
      <c r="H772" s="3" t="str">
        <f t="shared" si="4"/>
        <v> </v>
      </c>
    </row>
    <row r="773" ht="15.75" customHeight="1">
      <c r="A773" s="3"/>
      <c r="B773" s="3" t="s">
        <v>4157</v>
      </c>
      <c r="C773" s="3" t="s">
        <v>61</v>
      </c>
      <c r="D773" s="73">
        <v>765000.0</v>
      </c>
      <c r="E773" s="3" t="str">
        <f t="shared" si="1"/>
        <v>Farrod Green</v>
      </c>
      <c r="F773" s="3" t="str">
        <f t="shared" si="2"/>
        <v>Farrod Green</v>
      </c>
      <c r="G773" s="3" t="str">
        <f t="shared" si="3"/>
        <v>Farrod Green </v>
      </c>
      <c r="H773" s="3" t="str">
        <f t="shared" si="4"/>
        <v> </v>
      </c>
    </row>
    <row r="774" ht="15.75" customHeight="1">
      <c r="A774" s="3"/>
      <c r="B774" s="3" t="s">
        <v>4158</v>
      </c>
      <c r="C774" s="3" t="s">
        <v>34</v>
      </c>
      <c r="D774" s="73">
        <v>765000.0</v>
      </c>
      <c r="E774" s="3" t="str">
        <f t="shared" si="1"/>
        <v>De'Michael Harris</v>
      </c>
      <c r="F774" s="3" t="str">
        <f t="shared" si="2"/>
        <v>De'Michael Harris</v>
      </c>
      <c r="G774" s="3" t="str">
        <f t="shared" si="3"/>
        <v>De'Michael Harris </v>
      </c>
      <c r="H774" s="3" t="str">
        <f t="shared" si="4"/>
        <v> </v>
      </c>
    </row>
    <row r="775" ht="15.75" customHeight="1">
      <c r="A775" s="3"/>
      <c r="B775" s="3" t="s">
        <v>4159</v>
      </c>
      <c r="C775" s="3" t="s">
        <v>61</v>
      </c>
      <c r="D775" s="73">
        <v>765000.0</v>
      </c>
      <c r="E775" s="3" t="str">
        <f t="shared" si="1"/>
        <v>Tyler Mabry</v>
      </c>
      <c r="F775" s="3" t="str">
        <f t="shared" si="2"/>
        <v>Tyler Mabry</v>
      </c>
      <c r="G775" s="3" t="str">
        <f t="shared" si="3"/>
        <v>Tyler Mabry </v>
      </c>
      <c r="H775" s="3" t="str">
        <f t="shared" si="4"/>
        <v> </v>
      </c>
    </row>
    <row r="776" ht="15.75" customHeight="1">
      <c r="A776" s="3"/>
      <c r="B776" s="3" t="s">
        <v>4160</v>
      </c>
      <c r="C776" s="3" t="s">
        <v>3532</v>
      </c>
      <c r="D776" s="73">
        <v>765000.0</v>
      </c>
      <c r="E776" s="3" t="str">
        <f t="shared" si="1"/>
        <v>Branden Bowen</v>
      </c>
      <c r="F776" s="3" t="str">
        <f t="shared" si="2"/>
        <v>Branden Bowen</v>
      </c>
      <c r="G776" s="3" t="str">
        <f t="shared" si="3"/>
        <v>Branden Bowen </v>
      </c>
      <c r="H776" s="3" t="str">
        <f t="shared" si="4"/>
        <v> </v>
      </c>
    </row>
    <row r="777" ht="15.75" customHeight="1">
      <c r="A777" s="3"/>
      <c r="B777" s="3" t="s">
        <v>4161</v>
      </c>
      <c r="C777" s="3" t="s">
        <v>3532</v>
      </c>
      <c r="D777" s="73">
        <v>765000.0</v>
      </c>
      <c r="E777" s="3" t="str">
        <f t="shared" si="1"/>
        <v>Kamaal Seymour</v>
      </c>
      <c r="F777" s="3" t="str">
        <f t="shared" si="2"/>
        <v>Kamaal Seymour</v>
      </c>
      <c r="G777" s="3" t="str">
        <f t="shared" si="3"/>
        <v>Kamaal Seymour </v>
      </c>
      <c r="H777" s="3" t="str">
        <f t="shared" si="4"/>
        <v> </v>
      </c>
    </row>
    <row r="778" ht="15.75" customHeight="1">
      <c r="A778" s="3"/>
      <c r="B778" s="3" t="s">
        <v>4162</v>
      </c>
      <c r="C778" s="3" t="s">
        <v>75</v>
      </c>
      <c r="D778" s="73">
        <v>765000.0</v>
      </c>
      <c r="E778" s="3" t="str">
        <f t="shared" si="1"/>
        <v>Steven Montez</v>
      </c>
      <c r="F778" s="3" t="str">
        <f t="shared" si="2"/>
        <v>Steven Montez</v>
      </c>
      <c r="G778" s="3" t="str">
        <f t="shared" si="3"/>
        <v>Steven Montez </v>
      </c>
      <c r="H778" s="3" t="str">
        <f t="shared" si="4"/>
        <v> </v>
      </c>
    </row>
    <row r="779" ht="15.75" customHeight="1">
      <c r="A779" s="3"/>
      <c r="B779" s="3" t="s">
        <v>4163</v>
      </c>
      <c r="C779" s="3" t="s">
        <v>34</v>
      </c>
      <c r="D779" s="73">
        <v>765000.0</v>
      </c>
      <c r="E779" s="3" t="str">
        <f t="shared" si="1"/>
        <v>Kendall Hinton</v>
      </c>
      <c r="F779" s="3" t="str">
        <f t="shared" si="2"/>
        <v>Kendall Hinton</v>
      </c>
      <c r="G779" s="3" t="str">
        <f t="shared" si="3"/>
        <v>Kendall Hinton </v>
      </c>
      <c r="H779" s="3" t="str">
        <f t="shared" si="4"/>
        <v> </v>
      </c>
    </row>
    <row r="780" ht="15.75" customHeight="1">
      <c r="A780" s="3">
        <v>779.0</v>
      </c>
      <c r="B780" s="3" t="s">
        <v>4164</v>
      </c>
      <c r="C780" s="3" t="s">
        <v>17</v>
      </c>
      <c r="D780" s="73">
        <v>764667.0</v>
      </c>
      <c r="E780" s="3" t="str">
        <f t="shared" si="1"/>
        <v>Xavier Jones</v>
      </c>
      <c r="F780" s="3" t="str">
        <f t="shared" si="2"/>
        <v>Xavier Jones</v>
      </c>
      <c r="G780" s="3" t="str">
        <f t="shared" si="3"/>
        <v>Xavier Jones </v>
      </c>
      <c r="H780" s="3" t="str">
        <f t="shared" si="4"/>
        <v> </v>
      </c>
    </row>
    <row r="781" ht="15.75" customHeight="1">
      <c r="A781" s="3">
        <v>780.0</v>
      </c>
      <c r="B781" s="3" t="s">
        <v>4165</v>
      </c>
      <c r="C781" s="3" t="s">
        <v>61</v>
      </c>
      <c r="D781" s="73">
        <v>764333.0</v>
      </c>
      <c r="E781" s="3" t="str">
        <f t="shared" si="1"/>
        <v>Ryan Becker</v>
      </c>
      <c r="F781" s="3" t="str">
        <f t="shared" si="2"/>
        <v>Ryan Becker</v>
      </c>
      <c r="G781" s="3" t="str">
        <f t="shared" si="3"/>
        <v>Ryan Becker </v>
      </c>
      <c r="H781" s="3" t="str">
        <f t="shared" si="4"/>
        <v> </v>
      </c>
    </row>
    <row r="782" ht="15.75" customHeight="1">
      <c r="A782" s="3"/>
      <c r="B782" s="30" t="s">
        <v>4166</v>
      </c>
      <c r="C782" s="3" t="s">
        <v>17</v>
      </c>
      <c r="D782" s="73">
        <v>764333.0</v>
      </c>
      <c r="E782" s="3" t="str">
        <f t="shared" si="1"/>
        <v>Jo1000than Ward</v>
      </c>
      <c r="F782" s="3" t="str">
        <f t="shared" si="2"/>
        <v>Jo1000than Ward</v>
      </c>
      <c r="G782" s="3" t="str">
        <f t="shared" si="3"/>
        <v>Jo1000than Ward </v>
      </c>
      <c r="H782" s="3" t="str">
        <f t="shared" si="4"/>
        <v> </v>
      </c>
    </row>
    <row r="783" ht="15.75" customHeight="1">
      <c r="A783" s="3"/>
      <c r="B783" s="3" t="s">
        <v>4167</v>
      </c>
      <c r="C783" s="3" t="s">
        <v>34</v>
      </c>
      <c r="D783" s="73">
        <v>764333.0</v>
      </c>
      <c r="E783" s="3" t="str">
        <f t="shared" si="1"/>
        <v>Dalton Schoen</v>
      </c>
      <c r="F783" s="3" t="str">
        <f t="shared" si="2"/>
        <v>Dalton Schoen</v>
      </c>
      <c r="G783" s="3" t="str">
        <f t="shared" si="3"/>
        <v>Dalton Schoen </v>
      </c>
      <c r="H783" s="3" t="str">
        <f t="shared" si="4"/>
        <v> </v>
      </c>
    </row>
    <row r="784" ht="15.75" customHeight="1">
      <c r="A784" s="3"/>
      <c r="B784" s="3" t="s">
        <v>4168</v>
      </c>
      <c r="C784" s="3" t="s">
        <v>61</v>
      </c>
      <c r="D784" s="73">
        <v>764333.0</v>
      </c>
      <c r="E784" s="3" t="str">
        <f t="shared" si="1"/>
        <v>Chase Harrell</v>
      </c>
      <c r="F784" s="3" t="str">
        <f t="shared" si="2"/>
        <v>Chase Harrell</v>
      </c>
      <c r="G784" s="3" t="str">
        <f t="shared" si="3"/>
        <v>Chase Harrell</v>
      </c>
      <c r="H784" s="3" t="str">
        <f t="shared" si="4"/>
        <v>l</v>
      </c>
    </row>
    <row r="785" ht="15.75" customHeight="1">
      <c r="A785" s="3"/>
      <c r="B785" s="3" t="s">
        <v>4169</v>
      </c>
      <c r="C785" s="3" t="s">
        <v>34</v>
      </c>
      <c r="D785" s="73">
        <v>764333.0</v>
      </c>
      <c r="E785" s="3" t="str">
        <f t="shared" si="1"/>
        <v>TreVontae Hights</v>
      </c>
      <c r="F785" s="3" t="str">
        <f t="shared" si="2"/>
        <v>TreVontae Hights</v>
      </c>
      <c r="G785" s="3" t="str">
        <f t="shared" si="3"/>
        <v>TreVontae Hights </v>
      </c>
      <c r="H785" s="3" t="str">
        <f t="shared" si="4"/>
        <v> </v>
      </c>
    </row>
    <row r="786" ht="15.75" customHeight="1">
      <c r="A786" s="3"/>
      <c r="B786" s="3" t="s">
        <v>4170</v>
      </c>
      <c r="C786" s="3" t="s">
        <v>75</v>
      </c>
      <c r="D786" s="73">
        <v>764333.0</v>
      </c>
      <c r="E786" s="3" t="str">
        <f t="shared" si="1"/>
        <v>Riley Neal</v>
      </c>
      <c r="F786" s="3" t="str">
        <f t="shared" si="2"/>
        <v>Riley Neal</v>
      </c>
      <c r="G786" s="3" t="str">
        <f t="shared" si="3"/>
        <v>Riley Neal </v>
      </c>
      <c r="H786" s="3" t="str">
        <f t="shared" si="4"/>
        <v> </v>
      </c>
    </row>
    <row r="787" ht="15.75" customHeight="1">
      <c r="A787" s="3">
        <v>786.0</v>
      </c>
      <c r="B787" s="3" t="s">
        <v>4171</v>
      </c>
      <c r="C787" s="3" t="s">
        <v>3522</v>
      </c>
      <c r="D787" s="73">
        <v>764167.0</v>
      </c>
      <c r="E787" s="3" t="str">
        <f t="shared" si="1"/>
        <v>Steven Nielson</v>
      </c>
      <c r="F787" s="3" t="str">
        <f t="shared" si="2"/>
        <v>Steven Nielson</v>
      </c>
      <c r="G787" s="3" t="str">
        <f t="shared" si="3"/>
        <v>Steven Nielson </v>
      </c>
      <c r="H787" s="3" t="str">
        <f t="shared" si="4"/>
        <v> </v>
      </c>
    </row>
    <row r="788" ht="15.75" customHeight="1">
      <c r="A788" s="3"/>
      <c r="B788" s="3" t="s">
        <v>4172</v>
      </c>
      <c r="C788" s="3" t="s">
        <v>34</v>
      </c>
      <c r="D788" s="73">
        <v>764167.0</v>
      </c>
      <c r="E788" s="3" t="str">
        <f t="shared" si="1"/>
        <v>J'Marcus Bradley</v>
      </c>
      <c r="F788" s="3" t="str">
        <f t="shared" si="2"/>
        <v>J'Marcus Bradley</v>
      </c>
      <c r="G788" s="3" t="str">
        <f t="shared" si="3"/>
        <v>J'Marcus Bradley </v>
      </c>
      <c r="H788" s="3" t="str">
        <f t="shared" si="4"/>
        <v> </v>
      </c>
    </row>
    <row r="789" ht="15.75" customHeight="1">
      <c r="A789" s="3"/>
      <c r="B789" s="3" t="s">
        <v>4173</v>
      </c>
      <c r="C789" s="3" t="s">
        <v>75</v>
      </c>
      <c r="D789" s="73">
        <v>764167.0</v>
      </c>
      <c r="E789" s="3" t="str">
        <f t="shared" si="1"/>
        <v>Kevin Davidson</v>
      </c>
      <c r="F789" s="3" t="str">
        <f t="shared" si="2"/>
        <v>Kevin Davidson</v>
      </c>
      <c r="G789" s="3" t="str">
        <f t="shared" si="3"/>
        <v>Kevin Davidson </v>
      </c>
      <c r="H789" s="3" t="str">
        <f t="shared" si="4"/>
        <v> </v>
      </c>
    </row>
    <row r="790" ht="15.75" customHeight="1">
      <c r="A790" s="3"/>
      <c r="B790" s="3" t="s">
        <v>4174</v>
      </c>
      <c r="C790" s="3" t="s">
        <v>34</v>
      </c>
      <c r="D790" s="73">
        <v>764167.0</v>
      </c>
      <c r="E790" s="3" t="str">
        <f t="shared" si="1"/>
        <v>Lawrence Cager</v>
      </c>
      <c r="F790" s="3" t="str">
        <f t="shared" si="2"/>
        <v>Lawrence Cager</v>
      </c>
      <c r="G790" s="3" t="str">
        <f t="shared" si="3"/>
        <v>Lawrence Cager </v>
      </c>
      <c r="H790" s="3" t="str">
        <f t="shared" si="4"/>
        <v> </v>
      </c>
    </row>
    <row r="791" ht="15.75" customHeight="1">
      <c r="A791" s="3"/>
      <c r="B791" s="30" t="s">
        <v>4175</v>
      </c>
      <c r="C791" s="3" t="s">
        <v>61</v>
      </c>
      <c r="D791" s="73">
        <v>764167.0</v>
      </c>
      <c r="E791" s="3" t="str">
        <f t="shared" si="1"/>
        <v>Gabe 1000bers</v>
      </c>
      <c r="F791" s="3" t="str">
        <f t="shared" si="2"/>
        <v>Gabe 1000bers</v>
      </c>
      <c r="G791" s="3" t="str">
        <f t="shared" si="3"/>
        <v>Gabe 1000bers </v>
      </c>
      <c r="H791" s="3" t="str">
        <f t="shared" si="4"/>
        <v> </v>
      </c>
    </row>
    <row r="792" ht="15.75" customHeight="1">
      <c r="A792" s="3"/>
      <c r="B792" s="30" t="s">
        <v>4176</v>
      </c>
      <c r="C792" s="3" t="s">
        <v>34</v>
      </c>
      <c r="D792" s="73">
        <v>764167.0</v>
      </c>
      <c r="E792" s="3" t="str">
        <f t="shared" si="1"/>
        <v>Ma1000sseh Bailey</v>
      </c>
      <c r="F792" s="3" t="str">
        <f t="shared" si="2"/>
        <v>Ma1000sseh Bailey</v>
      </c>
      <c r="G792" s="3" t="str">
        <f t="shared" si="3"/>
        <v>Ma1000sseh Bailey </v>
      </c>
      <c r="H792" s="3" t="str">
        <f t="shared" si="4"/>
        <v> </v>
      </c>
    </row>
    <row r="793" ht="15.75" customHeight="1">
      <c r="A793" s="3"/>
      <c r="B793" s="3" t="s">
        <v>4177</v>
      </c>
      <c r="C793" s="3" t="s">
        <v>17</v>
      </c>
      <c r="D793" s="73">
        <v>764167.0</v>
      </c>
      <c r="E793" s="3" t="str">
        <f t="shared" si="1"/>
        <v>Adrian Killins</v>
      </c>
      <c r="F793" s="3" t="str">
        <f t="shared" si="2"/>
        <v>Adrian Killins</v>
      </c>
      <c r="G793" s="3" t="str">
        <f t="shared" si="3"/>
        <v>Adrian Killins </v>
      </c>
      <c r="H793" s="3" t="str">
        <f t="shared" si="4"/>
        <v> </v>
      </c>
    </row>
    <row r="794" ht="15.75" customHeight="1">
      <c r="A794" s="3"/>
      <c r="B794" s="3" t="s">
        <v>4178</v>
      </c>
      <c r="C794" s="3" t="s">
        <v>17</v>
      </c>
      <c r="D794" s="73">
        <v>764167.0</v>
      </c>
      <c r="E794" s="3" t="str">
        <f t="shared" si="1"/>
        <v>Michael Warren</v>
      </c>
      <c r="F794" s="3" t="str">
        <f t="shared" si="2"/>
        <v>Michael Warren</v>
      </c>
      <c r="G794" s="3" t="str">
        <f t="shared" si="3"/>
        <v>Michael Warren </v>
      </c>
      <c r="H794" s="3" t="str">
        <f t="shared" si="4"/>
        <v> </v>
      </c>
    </row>
    <row r="795" ht="15.75" customHeight="1">
      <c r="A795" s="3"/>
      <c r="B795" s="3" t="s">
        <v>4179</v>
      </c>
      <c r="C795" s="3" t="s">
        <v>34</v>
      </c>
      <c r="D795" s="73">
        <v>764167.0</v>
      </c>
      <c r="E795" s="3" t="str">
        <f t="shared" si="1"/>
        <v>Aaron Fuller</v>
      </c>
      <c r="F795" s="3" t="str">
        <f t="shared" si="2"/>
        <v>Aaron Fuller</v>
      </c>
      <c r="G795" s="3" t="str">
        <f t="shared" si="3"/>
        <v>Aaron Fuller </v>
      </c>
      <c r="H795" s="3" t="str">
        <f t="shared" si="4"/>
        <v> </v>
      </c>
    </row>
    <row r="796" ht="15.75" customHeight="1">
      <c r="A796" s="3"/>
      <c r="B796" s="3" t="s">
        <v>4180</v>
      </c>
      <c r="C796" s="3" t="s">
        <v>17</v>
      </c>
      <c r="D796" s="73">
        <v>764167.0</v>
      </c>
      <c r="E796" s="3" t="str">
        <f t="shared" si="1"/>
        <v>Anthony Jones</v>
      </c>
      <c r="F796" s="3" t="str">
        <f t="shared" si="2"/>
        <v>Anthony Jones</v>
      </c>
      <c r="G796" s="3" t="str">
        <f t="shared" si="3"/>
        <v>Anthony Jones </v>
      </c>
      <c r="H796" s="3" t="str">
        <f t="shared" si="4"/>
        <v> </v>
      </c>
    </row>
    <row r="797" ht="15.75" customHeight="1">
      <c r="A797" s="3"/>
      <c r="B797" s="3" t="s">
        <v>4181</v>
      </c>
      <c r="C797" s="3" t="s">
        <v>61</v>
      </c>
      <c r="D797" s="73">
        <v>764167.0</v>
      </c>
      <c r="E797" s="3" t="str">
        <f t="shared" si="1"/>
        <v>Rashod Berry</v>
      </c>
      <c r="F797" s="3" t="str">
        <f t="shared" si="2"/>
        <v>Rashod Berry</v>
      </c>
      <c r="G797" s="3" t="str">
        <f t="shared" si="3"/>
        <v>Rashod Berry</v>
      </c>
      <c r="H797" s="3" t="str">
        <f t="shared" si="4"/>
        <v>y</v>
      </c>
    </row>
    <row r="798" ht="15.75" customHeight="1">
      <c r="A798" s="3"/>
      <c r="B798" s="3" t="s">
        <v>4182</v>
      </c>
      <c r="C798" s="3" t="s">
        <v>17</v>
      </c>
      <c r="D798" s="73">
        <v>764167.0</v>
      </c>
      <c r="E798" s="3" t="str">
        <f t="shared" si="1"/>
        <v>J.J. Taylor</v>
      </c>
      <c r="F798" s="3" t="str">
        <f t="shared" si="2"/>
        <v>J.J. Taylor</v>
      </c>
      <c r="G798" s="3" t="str">
        <f t="shared" si="3"/>
        <v>J.J. Taylor</v>
      </c>
      <c r="H798" s="3" t="str">
        <f t="shared" si="4"/>
        <v>r</v>
      </c>
    </row>
    <row r="799" ht="15.75" customHeight="1">
      <c r="A799" s="3"/>
      <c r="B799" s="3" t="s">
        <v>4183</v>
      </c>
      <c r="C799" s="3" t="s">
        <v>3532</v>
      </c>
      <c r="D799" s="73">
        <v>764167.0</v>
      </c>
      <c r="E799" s="3" t="str">
        <f t="shared" si="1"/>
        <v>Sean Pollard</v>
      </c>
      <c r="F799" s="3" t="str">
        <f t="shared" si="2"/>
        <v>Sean Pollard</v>
      </c>
      <c r="G799" s="3" t="str">
        <f t="shared" si="3"/>
        <v>Sean Pollard </v>
      </c>
      <c r="H799" s="3" t="str">
        <f t="shared" si="4"/>
        <v> </v>
      </c>
    </row>
    <row r="800" ht="15.75" customHeight="1">
      <c r="A800" s="3">
        <v>799.0</v>
      </c>
      <c r="B800" s="3" t="s">
        <v>4184</v>
      </c>
      <c r="C800" s="3" t="s">
        <v>3557</v>
      </c>
      <c r="D800" s="73">
        <v>764000.0</v>
      </c>
      <c r="E800" s="3" t="str">
        <f t="shared" si="1"/>
        <v>Darryl Williams</v>
      </c>
      <c r="F800" s="3" t="str">
        <f t="shared" si="2"/>
        <v>Darryl Williams</v>
      </c>
      <c r="G800" s="3" t="str">
        <f t="shared" si="3"/>
        <v>Darryl Williams</v>
      </c>
      <c r="H800" s="3" t="str">
        <f t="shared" si="4"/>
        <v>s</v>
      </c>
    </row>
    <row r="801" ht="15.75" customHeight="1">
      <c r="A801" s="3"/>
      <c r="B801" s="3" t="s">
        <v>4185</v>
      </c>
      <c r="C801" s="3" t="s">
        <v>34</v>
      </c>
      <c r="D801" s="73">
        <v>764000.0</v>
      </c>
      <c r="E801" s="3" t="str">
        <f t="shared" si="1"/>
        <v>Nick Westbrook</v>
      </c>
      <c r="F801" s="3" t="str">
        <f t="shared" si="2"/>
        <v>Nick Westbrook</v>
      </c>
      <c r="G801" s="3" t="str">
        <f t="shared" si="3"/>
        <v>Nick Westbrook </v>
      </c>
      <c r="H801" s="3" t="str">
        <f t="shared" si="4"/>
        <v> </v>
      </c>
    </row>
    <row r="802" ht="15.75" customHeight="1">
      <c r="A802" s="3"/>
      <c r="B802" s="3" t="s">
        <v>4186</v>
      </c>
      <c r="C802" s="3" t="s">
        <v>3532</v>
      </c>
      <c r="D802" s="73">
        <v>764000.0</v>
      </c>
      <c r="E802" s="3" t="str">
        <f t="shared" si="1"/>
        <v>Julian Good-Jones</v>
      </c>
      <c r="F802" s="3" t="str">
        <f t="shared" si="2"/>
        <v>Julian Good-Jones</v>
      </c>
      <c r="G802" s="3" t="str">
        <f t="shared" si="3"/>
        <v>Julian Good-Jones </v>
      </c>
      <c r="H802" s="3" t="str">
        <f t="shared" si="4"/>
        <v> </v>
      </c>
    </row>
    <row r="803" ht="15.75" customHeight="1">
      <c r="A803" s="3"/>
      <c r="B803" s="3" t="s">
        <v>4187</v>
      </c>
      <c r="C803" s="3" t="s">
        <v>34</v>
      </c>
      <c r="D803" s="73">
        <v>764000.0</v>
      </c>
      <c r="E803" s="3" t="str">
        <f t="shared" si="1"/>
        <v>J.J. Koski</v>
      </c>
      <c r="F803" s="3" t="str">
        <f t="shared" si="2"/>
        <v>J.J. Koski</v>
      </c>
      <c r="G803" s="3" t="str">
        <f t="shared" si="3"/>
        <v>J.J. Koski </v>
      </c>
      <c r="H803" s="3" t="str">
        <f t="shared" si="4"/>
        <v> </v>
      </c>
    </row>
    <row r="804" ht="15.75" customHeight="1">
      <c r="A804" s="3"/>
      <c r="B804" s="3" t="s">
        <v>4188</v>
      </c>
      <c r="C804" s="3" t="s">
        <v>34</v>
      </c>
      <c r="D804" s="73">
        <v>764000.0</v>
      </c>
      <c r="E804" s="3" t="str">
        <f t="shared" si="1"/>
        <v>Reggie Begelton</v>
      </c>
      <c r="F804" s="3" t="str">
        <f t="shared" si="2"/>
        <v>Reggie Begelton</v>
      </c>
      <c r="G804" s="3" t="str">
        <f t="shared" si="3"/>
        <v>Reggie Begelton</v>
      </c>
      <c r="H804" s="3" t="str">
        <f t="shared" si="4"/>
        <v>n</v>
      </c>
    </row>
    <row r="805" ht="15.75" customHeight="1">
      <c r="A805" s="3"/>
      <c r="B805" s="3" t="s">
        <v>4189</v>
      </c>
      <c r="C805" s="3" t="s">
        <v>3522</v>
      </c>
      <c r="D805" s="73">
        <v>764000.0</v>
      </c>
      <c r="E805" s="3" t="str">
        <f t="shared" si="1"/>
        <v>Travis Bruffy</v>
      </c>
      <c r="F805" s="3" t="str">
        <f t="shared" si="2"/>
        <v>Travis Bruffy</v>
      </c>
      <c r="G805" s="3" t="str">
        <f t="shared" si="3"/>
        <v>Travis Bruffy</v>
      </c>
      <c r="H805" s="3" t="str">
        <f t="shared" si="4"/>
        <v>y</v>
      </c>
    </row>
    <row r="806" ht="15.75" customHeight="1">
      <c r="A806" s="3"/>
      <c r="B806" s="3" t="s">
        <v>4190</v>
      </c>
      <c r="C806" s="3" t="s">
        <v>75</v>
      </c>
      <c r="D806" s="73">
        <v>764000.0</v>
      </c>
      <c r="E806" s="3" t="str">
        <f t="shared" si="1"/>
        <v>Jalen Morton</v>
      </c>
      <c r="F806" s="3" t="str">
        <f t="shared" si="2"/>
        <v>Jalen Morton</v>
      </c>
      <c r="G806" s="3" t="str">
        <f t="shared" si="3"/>
        <v>Jalen Morton</v>
      </c>
      <c r="H806" s="3" t="str">
        <f t="shared" si="4"/>
        <v>n</v>
      </c>
    </row>
    <row r="807" ht="15.75" customHeight="1">
      <c r="A807" s="3"/>
      <c r="B807" s="3" t="s">
        <v>4191</v>
      </c>
      <c r="C807" s="3" t="s">
        <v>34</v>
      </c>
      <c r="D807" s="73">
        <v>764000.0</v>
      </c>
      <c r="E807" s="3" t="str">
        <f t="shared" si="1"/>
        <v>Darrell Stewart</v>
      </c>
      <c r="F807" s="3" t="str">
        <f t="shared" si="2"/>
        <v>Darrell Stewart</v>
      </c>
      <c r="G807" s="3" t="str">
        <f t="shared" si="3"/>
        <v>Darrell Stewart</v>
      </c>
      <c r="H807" s="3" t="str">
        <f t="shared" si="4"/>
        <v>t</v>
      </c>
    </row>
    <row r="808" ht="15.75" customHeight="1">
      <c r="A808" s="3"/>
      <c r="B808" s="3" t="s">
        <v>4192</v>
      </c>
      <c r="C808" s="3" t="s">
        <v>17</v>
      </c>
      <c r="D808" s="73">
        <v>764000.0</v>
      </c>
      <c r="E808" s="3" t="str">
        <f t="shared" si="1"/>
        <v>Patrick Taylor</v>
      </c>
      <c r="F808" s="3" t="str">
        <f t="shared" si="2"/>
        <v>Patrick Taylor</v>
      </c>
      <c r="G808" s="3" t="str">
        <f t="shared" si="3"/>
        <v>Patrick Taylor</v>
      </c>
      <c r="H808" s="3" t="str">
        <f t="shared" si="4"/>
        <v>r</v>
      </c>
    </row>
    <row r="809" ht="15.75" customHeight="1">
      <c r="A809" s="3">
        <v>808.0</v>
      </c>
      <c r="B809" s="30" t="s">
        <v>4193</v>
      </c>
      <c r="C809" s="3" t="s">
        <v>3557</v>
      </c>
      <c r="D809" s="73">
        <v>763767.0</v>
      </c>
      <c r="E809" s="3" t="str">
        <f t="shared" si="1"/>
        <v>Jake Laci1000</v>
      </c>
      <c r="F809" s="3" t="str">
        <f t="shared" si="2"/>
        <v>Jake Laci1000</v>
      </c>
      <c r="G809" s="3" t="str">
        <f t="shared" si="3"/>
        <v>Jake Laci1000 </v>
      </c>
      <c r="H809" s="3" t="str">
        <f t="shared" si="4"/>
        <v> </v>
      </c>
    </row>
    <row r="810" ht="15.75" customHeight="1">
      <c r="A810" s="3">
        <v>809.0</v>
      </c>
      <c r="B810" s="3" t="s">
        <v>4194</v>
      </c>
      <c r="C810" s="3" t="s">
        <v>3532</v>
      </c>
      <c r="D810" s="73">
        <v>763667.0</v>
      </c>
      <c r="E810" s="3" t="str">
        <f t="shared" si="1"/>
        <v>Steven Gonzalez</v>
      </c>
      <c r="F810" s="3" t="str">
        <f t="shared" si="2"/>
        <v>Steven Gonzalez</v>
      </c>
      <c r="G810" s="3" t="str">
        <f t="shared" si="3"/>
        <v>Steven Gonzalez </v>
      </c>
      <c r="H810" s="3" t="str">
        <f t="shared" si="4"/>
        <v> </v>
      </c>
    </row>
    <row r="811" ht="15.75" customHeight="1">
      <c r="A811" s="3"/>
      <c r="B811" s="3" t="s">
        <v>4195</v>
      </c>
      <c r="C811" s="3" t="s">
        <v>17</v>
      </c>
      <c r="D811" s="73">
        <v>763667.0</v>
      </c>
      <c r="E811" s="3" t="str">
        <f t="shared" si="1"/>
        <v>Artavis Pierce</v>
      </c>
      <c r="F811" s="3" t="str">
        <f t="shared" si="2"/>
        <v>Artavis Pierce</v>
      </c>
      <c r="G811" s="3" t="str">
        <f t="shared" si="3"/>
        <v>Artavis Pierce </v>
      </c>
      <c r="H811" s="3" t="str">
        <f t="shared" si="4"/>
        <v> </v>
      </c>
    </row>
    <row r="812" ht="15.75" customHeight="1">
      <c r="A812" s="3"/>
      <c r="B812" s="3" t="s">
        <v>4196</v>
      </c>
      <c r="C812" s="3" t="s">
        <v>34</v>
      </c>
      <c r="D812" s="73">
        <v>763667.0</v>
      </c>
      <c r="E812" s="3" t="str">
        <f t="shared" si="1"/>
        <v>Ahmad Wagner</v>
      </c>
      <c r="F812" s="3" t="str">
        <f t="shared" si="2"/>
        <v>Ahmad Wagner</v>
      </c>
      <c r="G812" s="3" t="str">
        <f t="shared" si="3"/>
        <v>Ahmad Wagner </v>
      </c>
      <c r="H812" s="3" t="str">
        <f t="shared" si="4"/>
        <v> </v>
      </c>
    </row>
    <row r="813" ht="15.75" customHeight="1">
      <c r="A813" s="3"/>
      <c r="B813" s="3" t="s">
        <v>4197</v>
      </c>
      <c r="C813" s="3" t="s">
        <v>34</v>
      </c>
      <c r="D813" s="73">
        <v>763667.0</v>
      </c>
      <c r="E813" s="3" t="str">
        <f t="shared" si="1"/>
        <v>Easop Winston</v>
      </c>
      <c r="F813" s="3" t="str">
        <f t="shared" si="2"/>
        <v>Easop Winston</v>
      </c>
      <c r="G813" s="3" t="str">
        <f t="shared" si="3"/>
        <v>Easop Winston </v>
      </c>
      <c r="H813" s="3" t="str">
        <f t="shared" si="4"/>
        <v> </v>
      </c>
    </row>
    <row r="814" ht="15.75" customHeight="1">
      <c r="A814" s="3">
        <v>813.0</v>
      </c>
      <c r="B814" s="3" t="s">
        <v>4198</v>
      </c>
      <c r="C814" s="3" t="s">
        <v>34</v>
      </c>
      <c r="D814" s="73">
        <v>763500.0</v>
      </c>
      <c r="E814" s="3" t="str">
        <f t="shared" si="1"/>
        <v>Kyle Williams</v>
      </c>
      <c r="F814" s="3" t="str">
        <f t="shared" si="2"/>
        <v>Kyle Williams</v>
      </c>
      <c r="G814" s="3" t="str">
        <f t="shared" si="3"/>
        <v>Kyle Williams </v>
      </c>
      <c r="H814" s="3" t="str">
        <f t="shared" si="4"/>
        <v> </v>
      </c>
    </row>
    <row r="815" ht="15.75" customHeight="1">
      <c r="A815" s="3">
        <v>814.0</v>
      </c>
      <c r="B815" s="30" t="s">
        <v>4199</v>
      </c>
      <c r="C815" s="3" t="s">
        <v>17</v>
      </c>
      <c r="D815" s="73">
        <v>763333.0</v>
      </c>
      <c r="E815" s="3" t="str">
        <f t="shared" si="1"/>
        <v>1000than Cottrell</v>
      </c>
      <c r="F815" s="3" t="str">
        <f t="shared" si="2"/>
        <v>1000than Cottrell</v>
      </c>
      <c r="G815" s="3" t="str">
        <f t="shared" si="3"/>
        <v>1000than Cottrell </v>
      </c>
      <c r="H815" s="3" t="str">
        <f t="shared" si="4"/>
        <v> </v>
      </c>
    </row>
    <row r="816" ht="15.75" customHeight="1">
      <c r="A816" s="3"/>
      <c r="B816" s="3" t="s">
        <v>4200</v>
      </c>
      <c r="C816" s="3" t="s">
        <v>61</v>
      </c>
      <c r="D816" s="73">
        <v>763333.0</v>
      </c>
      <c r="E816" s="3" t="str">
        <f t="shared" si="1"/>
        <v>Ben Ellefson</v>
      </c>
      <c r="F816" s="3" t="str">
        <f t="shared" si="2"/>
        <v>Ben Ellefson</v>
      </c>
      <c r="G816" s="3" t="str">
        <f t="shared" si="3"/>
        <v>Ben Ellefson </v>
      </c>
      <c r="H816" s="3" t="str">
        <f t="shared" si="4"/>
        <v> </v>
      </c>
    </row>
    <row r="817" ht="15.75" customHeight="1">
      <c r="A817" s="3"/>
      <c r="B817" s="3" t="s">
        <v>4201</v>
      </c>
      <c r="C817" s="3" t="s">
        <v>3522</v>
      </c>
      <c r="D817" s="73">
        <v>763333.0</v>
      </c>
      <c r="E817" s="3" t="str">
        <f t="shared" si="1"/>
        <v>Nick Kaltmayer</v>
      </c>
      <c r="F817" s="3" t="str">
        <f t="shared" si="2"/>
        <v>Nick Kaltmayer</v>
      </c>
      <c r="G817" s="3" t="str">
        <f t="shared" si="3"/>
        <v>Nick Kaltmayer </v>
      </c>
      <c r="H817" s="3" t="str">
        <f t="shared" si="4"/>
        <v> </v>
      </c>
    </row>
    <row r="818" ht="15.75" customHeight="1">
      <c r="A818" s="3"/>
      <c r="B818" s="3" t="s">
        <v>4202</v>
      </c>
      <c r="C818" s="3" t="s">
        <v>17</v>
      </c>
      <c r="D818" s="73">
        <v>763333.0</v>
      </c>
      <c r="E818" s="3" t="str">
        <f t="shared" si="1"/>
        <v>Tavien Feaster</v>
      </c>
      <c r="F818" s="3" t="str">
        <f t="shared" si="2"/>
        <v>Tavien Feaster</v>
      </c>
      <c r="G818" s="3" t="str">
        <f t="shared" si="3"/>
        <v>Tavien Feaster </v>
      </c>
      <c r="H818" s="3" t="str">
        <f t="shared" si="4"/>
        <v> </v>
      </c>
    </row>
    <row r="819" ht="15.75" customHeight="1">
      <c r="A819" s="3"/>
      <c r="B819" s="3" t="s">
        <v>4203</v>
      </c>
      <c r="C819" s="3" t="s">
        <v>3518</v>
      </c>
      <c r="D819" s="73">
        <v>763333.0</v>
      </c>
      <c r="E819" s="3" t="str">
        <f t="shared" si="1"/>
        <v>Austen Pleasants</v>
      </c>
      <c r="F819" s="3" t="str">
        <f t="shared" si="2"/>
        <v>Austen Pleasants</v>
      </c>
      <c r="G819" s="3" t="str">
        <f t="shared" si="3"/>
        <v>Austen Pleasants </v>
      </c>
      <c r="H819" s="3" t="str">
        <f t="shared" si="4"/>
        <v> </v>
      </c>
    </row>
    <row r="820" ht="15.75" customHeight="1">
      <c r="A820" s="3"/>
      <c r="B820" s="3" t="s">
        <v>4204</v>
      </c>
      <c r="C820" s="3" t="s">
        <v>17</v>
      </c>
      <c r="D820" s="73">
        <v>763333.0</v>
      </c>
      <c r="E820" s="3" t="str">
        <f t="shared" si="1"/>
        <v>James Robinson</v>
      </c>
      <c r="F820" s="3" t="str">
        <f t="shared" si="2"/>
        <v>James Robinson</v>
      </c>
      <c r="G820" s="3" t="str">
        <f t="shared" si="3"/>
        <v>James Robinson </v>
      </c>
      <c r="H820" s="3" t="str">
        <f t="shared" si="4"/>
        <v> </v>
      </c>
    </row>
    <row r="821" ht="15.75" customHeight="1">
      <c r="A821" s="3"/>
      <c r="B821" s="3" t="s">
        <v>4205</v>
      </c>
      <c r="C821" s="3" t="s">
        <v>3532</v>
      </c>
      <c r="D821" s="73">
        <v>763333.0</v>
      </c>
      <c r="E821" s="3" t="str">
        <f t="shared" si="1"/>
        <v>Tre'Vour Wallace-Simms</v>
      </c>
      <c r="F821" s="3" t="str">
        <f t="shared" si="2"/>
        <v>Tre'Vour Wallace-Simms</v>
      </c>
      <c r="G821" s="3" t="str">
        <f t="shared" si="3"/>
        <v>Tre'Vour Wallace-Simms </v>
      </c>
      <c r="H821" s="3" t="str">
        <f t="shared" si="4"/>
        <v> </v>
      </c>
    </row>
    <row r="822" ht="15.75" customHeight="1">
      <c r="A822" s="3"/>
      <c r="B822" s="3" t="s">
        <v>4206</v>
      </c>
      <c r="C822" s="3" t="s">
        <v>34</v>
      </c>
      <c r="D822" s="73">
        <v>763333.0</v>
      </c>
      <c r="E822" s="3" t="str">
        <f t="shared" si="1"/>
        <v>John Hurst</v>
      </c>
      <c r="F822" s="3" t="str">
        <f t="shared" si="2"/>
        <v>John Hurst</v>
      </c>
      <c r="G822" s="3" t="str">
        <f t="shared" si="3"/>
        <v>John Hurst</v>
      </c>
      <c r="H822" s="3" t="str">
        <f t="shared" si="4"/>
        <v>t</v>
      </c>
    </row>
    <row r="823" ht="15.75" customHeight="1">
      <c r="A823" s="3"/>
      <c r="B823" s="3" t="s">
        <v>4207</v>
      </c>
      <c r="C823" s="3" t="s">
        <v>3532</v>
      </c>
      <c r="D823" s="73">
        <v>763333.0</v>
      </c>
      <c r="E823" s="3" t="str">
        <f t="shared" si="1"/>
        <v>Nick Leverett</v>
      </c>
      <c r="F823" s="3" t="str">
        <f t="shared" si="2"/>
        <v>Nick Leverett</v>
      </c>
      <c r="G823" s="3" t="str">
        <f t="shared" si="3"/>
        <v>Nick Leverett</v>
      </c>
      <c r="H823" s="3" t="str">
        <f t="shared" si="4"/>
        <v>t</v>
      </c>
    </row>
    <row r="824" ht="15.75" customHeight="1">
      <c r="A824" s="3"/>
      <c r="B824" s="3" t="s">
        <v>4208</v>
      </c>
      <c r="C824" s="3" t="s">
        <v>34</v>
      </c>
      <c r="D824" s="73">
        <v>763333.0</v>
      </c>
      <c r="E824" s="3" t="str">
        <f t="shared" si="1"/>
        <v>Tony Brown</v>
      </c>
      <c r="F824" s="3" t="str">
        <f t="shared" si="2"/>
        <v>Tony Brown</v>
      </c>
      <c r="G824" s="3" t="str">
        <f t="shared" si="3"/>
        <v>Tony Brown </v>
      </c>
      <c r="H824" s="3" t="str">
        <f t="shared" si="4"/>
        <v> </v>
      </c>
    </row>
    <row r="825" ht="15.75" customHeight="1">
      <c r="A825" s="3"/>
      <c r="B825" s="3" t="s">
        <v>4209</v>
      </c>
      <c r="C825" s="3" t="s">
        <v>17</v>
      </c>
      <c r="D825" s="73">
        <v>763333.0</v>
      </c>
      <c r="E825" s="3" t="str">
        <f t="shared" si="1"/>
        <v>Brian Herrien</v>
      </c>
      <c r="F825" s="3" t="str">
        <f t="shared" si="2"/>
        <v>Brian Herrien</v>
      </c>
      <c r="G825" s="3" t="str">
        <f t="shared" si="3"/>
        <v>Brian Herrien </v>
      </c>
      <c r="H825" s="3" t="str">
        <f t="shared" si="4"/>
        <v> </v>
      </c>
    </row>
    <row r="826" ht="15.75" customHeight="1">
      <c r="A826" s="3"/>
      <c r="B826" s="3" t="s">
        <v>4210</v>
      </c>
      <c r="C826" s="3" t="s">
        <v>17</v>
      </c>
      <c r="D826" s="73">
        <v>763333.0</v>
      </c>
      <c r="E826" s="3" t="str">
        <f t="shared" si="1"/>
        <v>Benny LeMay</v>
      </c>
      <c r="F826" s="3" t="str">
        <f t="shared" si="2"/>
        <v>Benny LeMay</v>
      </c>
      <c r="G826" s="3" t="str">
        <f t="shared" si="3"/>
        <v>Benny LeMay </v>
      </c>
      <c r="H826" s="3" t="str">
        <f t="shared" si="4"/>
        <v> </v>
      </c>
    </row>
    <row r="827" ht="15.75" customHeight="1">
      <c r="A827" s="3"/>
      <c r="B827" s="3" t="s">
        <v>4211</v>
      </c>
      <c r="C827" s="3" t="s">
        <v>61</v>
      </c>
      <c r="D827" s="73">
        <v>763333.0</v>
      </c>
      <c r="E827" s="3" t="str">
        <f t="shared" si="1"/>
        <v>Dylan Stapleton</v>
      </c>
      <c r="F827" s="3" t="str">
        <f t="shared" si="2"/>
        <v>Dylan Stapleton</v>
      </c>
      <c r="G827" s="3" t="str">
        <f t="shared" si="3"/>
        <v>Dylan Stapleton </v>
      </c>
      <c r="H827" s="3" t="str">
        <f t="shared" si="4"/>
        <v> </v>
      </c>
    </row>
    <row r="828" ht="15.75" customHeight="1">
      <c r="A828" s="3"/>
      <c r="B828" s="3" t="s">
        <v>4212</v>
      </c>
      <c r="C828" s="3" t="s">
        <v>17</v>
      </c>
      <c r="D828" s="73">
        <v>763333.0</v>
      </c>
      <c r="E828" s="3" t="str">
        <f t="shared" si="1"/>
        <v>Darius Bradwell</v>
      </c>
      <c r="F828" s="3" t="str">
        <f t="shared" si="2"/>
        <v>Darius Bradwell</v>
      </c>
      <c r="G828" s="3" t="str">
        <f t="shared" si="3"/>
        <v>Darius Bradwell </v>
      </c>
      <c r="H828" s="3" t="str">
        <f t="shared" si="4"/>
        <v> </v>
      </c>
    </row>
    <row r="829" ht="15.75" customHeight="1">
      <c r="A829" s="3"/>
      <c r="B829" s="3" t="s">
        <v>4213</v>
      </c>
      <c r="C829" s="3" t="s">
        <v>3518</v>
      </c>
      <c r="D829" s="73">
        <v>763333.0</v>
      </c>
      <c r="E829" s="3" t="str">
        <f t="shared" si="1"/>
        <v>Darrin Paulo</v>
      </c>
      <c r="F829" s="3" t="str">
        <f t="shared" si="2"/>
        <v>Darrin Paulo</v>
      </c>
      <c r="G829" s="3" t="str">
        <f t="shared" si="3"/>
        <v>Darrin Paulo</v>
      </c>
      <c r="H829" s="3" t="str">
        <f t="shared" si="4"/>
        <v>o</v>
      </c>
    </row>
    <row r="830" ht="15.75" customHeight="1">
      <c r="A830" s="3"/>
      <c r="B830" s="3" t="s">
        <v>4214</v>
      </c>
      <c r="C830" s="3" t="s">
        <v>3532</v>
      </c>
      <c r="D830" s="73">
        <v>763333.0</v>
      </c>
      <c r="E830" s="3" t="str">
        <f t="shared" si="1"/>
        <v>Dieter Eiselen</v>
      </c>
      <c r="F830" s="3" t="str">
        <f t="shared" si="2"/>
        <v>Dieter Eiselen</v>
      </c>
      <c r="G830" s="3" t="str">
        <f t="shared" si="3"/>
        <v>Dieter Eiselen </v>
      </c>
      <c r="H830" s="3" t="str">
        <f t="shared" si="4"/>
        <v> </v>
      </c>
    </row>
    <row r="831" ht="15.75" customHeight="1">
      <c r="A831" s="3"/>
      <c r="B831" s="3" t="s">
        <v>4215</v>
      </c>
      <c r="C831" s="3" t="s">
        <v>3651</v>
      </c>
      <c r="D831" s="73">
        <v>763333.0</v>
      </c>
      <c r="E831" s="3" t="str">
        <f t="shared" si="1"/>
        <v>Josh Hokit</v>
      </c>
      <c r="F831" s="3" t="str">
        <f t="shared" si="2"/>
        <v>Josh Hokit</v>
      </c>
      <c r="G831" s="3" t="str">
        <f t="shared" si="3"/>
        <v>Josh Hokit</v>
      </c>
      <c r="H831" s="3" t="str">
        <f t="shared" si="4"/>
        <v>t</v>
      </c>
    </row>
    <row r="832" ht="15.75" customHeight="1">
      <c r="A832" s="3"/>
      <c r="B832" s="30" t="s">
        <v>4216</v>
      </c>
      <c r="C832" s="3" t="s">
        <v>61</v>
      </c>
      <c r="D832" s="73">
        <v>763333.0</v>
      </c>
      <c r="E832" s="3" t="str">
        <f t="shared" si="1"/>
        <v>1000kia Griffin-Stewart</v>
      </c>
      <c r="F832" s="3" t="str">
        <f t="shared" si="2"/>
        <v>1000kia Griffin-Stewart</v>
      </c>
      <c r="G832" s="3" t="str">
        <f t="shared" si="3"/>
        <v>1000kia Griffin-Stewart </v>
      </c>
      <c r="H832" s="3" t="str">
        <f t="shared" si="4"/>
        <v> </v>
      </c>
    </row>
    <row r="833" ht="15.75" customHeight="1">
      <c r="A833" s="3"/>
      <c r="B833" s="3" t="s">
        <v>4217</v>
      </c>
      <c r="C833" s="3" t="s">
        <v>3651</v>
      </c>
      <c r="D833" s="73">
        <v>763333.0</v>
      </c>
      <c r="E833" s="3" t="str">
        <f t="shared" si="1"/>
        <v>Luke Sellers</v>
      </c>
      <c r="F833" s="3" t="str">
        <f t="shared" si="2"/>
        <v>Luke Sellers</v>
      </c>
      <c r="G833" s="3" t="str">
        <f t="shared" si="3"/>
        <v>Luke Sellers </v>
      </c>
      <c r="H833" s="3" t="str">
        <f t="shared" si="4"/>
        <v> </v>
      </c>
    </row>
    <row r="834" ht="15.75" customHeight="1">
      <c r="A834" s="3"/>
      <c r="B834" s="3" t="s">
        <v>4218</v>
      </c>
      <c r="C834" s="3" t="s">
        <v>3532</v>
      </c>
      <c r="D834" s="73">
        <v>763333.0</v>
      </c>
      <c r="E834" s="3" t="str">
        <f t="shared" si="1"/>
        <v>Jovahn Fair</v>
      </c>
      <c r="F834" s="3" t="str">
        <f t="shared" si="2"/>
        <v>Jovahn Fair</v>
      </c>
      <c r="G834" s="3" t="str">
        <f t="shared" si="3"/>
        <v>Jovahn Fair</v>
      </c>
      <c r="H834" s="3" t="str">
        <f t="shared" si="4"/>
        <v>r</v>
      </c>
    </row>
    <row r="835" ht="15.75" customHeight="1">
      <c r="A835" s="3"/>
      <c r="B835" s="3" t="s">
        <v>4219</v>
      </c>
      <c r="C835" s="3" t="s">
        <v>34</v>
      </c>
      <c r="D835" s="73">
        <v>763333.0</v>
      </c>
      <c r="E835" s="3" t="str">
        <f t="shared" si="1"/>
        <v>Mason Kinsey</v>
      </c>
      <c r="F835" s="3" t="str">
        <f t="shared" si="2"/>
        <v>Mason Kinsey</v>
      </c>
      <c r="G835" s="3" t="str">
        <f t="shared" si="3"/>
        <v>Mason Kinsey </v>
      </c>
      <c r="H835" s="3" t="str">
        <f t="shared" si="4"/>
        <v> </v>
      </c>
    </row>
    <row r="836" ht="15.75" customHeight="1">
      <c r="A836" s="3"/>
      <c r="B836" s="3" t="s">
        <v>4220</v>
      </c>
      <c r="C836" s="3" t="s">
        <v>17</v>
      </c>
      <c r="D836" s="73">
        <v>763333.0</v>
      </c>
      <c r="E836" s="3" t="str">
        <f t="shared" si="1"/>
        <v>Cameron Scarlett</v>
      </c>
      <c r="F836" s="3" t="str">
        <f t="shared" si="2"/>
        <v>Cameron Scarlett</v>
      </c>
      <c r="G836" s="3" t="str">
        <f t="shared" si="3"/>
        <v>Cameron Scarlett </v>
      </c>
      <c r="H836" s="3" t="str">
        <f t="shared" si="4"/>
        <v> </v>
      </c>
    </row>
    <row r="837" ht="15.75" customHeight="1">
      <c r="A837" s="3"/>
      <c r="B837" s="3" t="s">
        <v>4221</v>
      </c>
      <c r="C837" s="3" t="s">
        <v>17</v>
      </c>
      <c r="D837" s="73">
        <v>763333.0</v>
      </c>
      <c r="E837" s="3" t="str">
        <f t="shared" si="1"/>
        <v>Sewo Olonilua</v>
      </c>
      <c r="F837" s="3" t="str">
        <f t="shared" si="2"/>
        <v>Sewo Olonilua</v>
      </c>
      <c r="G837" s="3" t="str">
        <f t="shared" si="3"/>
        <v>Sewo Olonilua </v>
      </c>
      <c r="H837" s="3" t="str">
        <f t="shared" si="4"/>
        <v> </v>
      </c>
    </row>
    <row r="838" ht="15.75" customHeight="1">
      <c r="A838" s="3"/>
      <c r="B838" s="3" t="s">
        <v>4222</v>
      </c>
      <c r="C838" s="3" t="s">
        <v>34</v>
      </c>
      <c r="D838" s="73">
        <v>763333.0</v>
      </c>
      <c r="E838" s="3" t="str">
        <f t="shared" si="1"/>
        <v>Aaron Parker</v>
      </c>
      <c r="F838" s="3" t="str">
        <f t="shared" si="2"/>
        <v>Aaron Parker</v>
      </c>
      <c r="G838" s="3" t="str">
        <f t="shared" si="3"/>
        <v>Aaron Parker </v>
      </c>
      <c r="H838" s="3" t="str">
        <f t="shared" si="4"/>
        <v> </v>
      </c>
    </row>
    <row r="839" ht="15.75" customHeight="1">
      <c r="A839" s="3"/>
      <c r="B839" s="3" t="s">
        <v>4223</v>
      </c>
      <c r="C839" s="3" t="s">
        <v>3557</v>
      </c>
      <c r="D839" s="73">
        <v>763333.0</v>
      </c>
      <c r="E839" s="3" t="str">
        <f t="shared" si="1"/>
        <v>Cohl Cabral</v>
      </c>
      <c r="F839" s="3" t="str">
        <f t="shared" si="2"/>
        <v>Cohl Cabral</v>
      </c>
      <c r="G839" s="3" t="str">
        <f t="shared" si="3"/>
        <v>Cohl Cabral </v>
      </c>
      <c r="H839" s="3" t="str">
        <f t="shared" si="4"/>
        <v> </v>
      </c>
    </row>
    <row r="840" ht="15.75" customHeight="1">
      <c r="A840" s="3"/>
      <c r="B840" s="3" t="s">
        <v>4224</v>
      </c>
      <c r="C840" s="3" t="s">
        <v>34</v>
      </c>
      <c r="D840" s="73">
        <v>763333.0</v>
      </c>
      <c r="E840" s="3" t="str">
        <f t="shared" si="1"/>
        <v>Kendrick Rogers</v>
      </c>
      <c r="F840" s="3" t="str">
        <f t="shared" si="2"/>
        <v>Kendrick Rogers</v>
      </c>
      <c r="G840" s="3" t="str">
        <f t="shared" si="3"/>
        <v>Kendrick Rogers </v>
      </c>
      <c r="H840" s="3" t="str">
        <f t="shared" si="4"/>
        <v> </v>
      </c>
    </row>
    <row r="841" ht="15.75" customHeight="1">
      <c r="A841" s="3"/>
      <c r="B841" s="3" t="s">
        <v>4225</v>
      </c>
      <c r="C841" s="3" t="s">
        <v>75</v>
      </c>
      <c r="D841" s="73">
        <v>763333.0</v>
      </c>
      <c r="E841" s="3" t="str">
        <f t="shared" si="1"/>
        <v>Bryce Perkins</v>
      </c>
      <c r="F841" s="3" t="str">
        <f t="shared" si="2"/>
        <v>Bryce Perkins</v>
      </c>
      <c r="G841" s="3" t="str">
        <f t="shared" si="3"/>
        <v>Bryce Perkins </v>
      </c>
      <c r="H841" s="3" t="str">
        <f t="shared" si="4"/>
        <v> </v>
      </c>
    </row>
    <row r="842" ht="15.75" customHeight="1">
      <c r="A842" s="3"/>
      <c r="B842" s="3" t="s">
        <v>4226</v>
      </c>
      <c r="C842" s="3" t="s">
        <v>61</v>
      </c>
      <c r="D842" s="73">
        <v>763333.0</v>
      </c>
      <c r="E842" s="3" t="str">
        <f t="shared" si="1"/>
        <v>Charlie Taumoepeau</v>
      </c>
      <c r="F842" s="3" t="str">
        <f t="shared" si="2"/>
        <v>Charlie Taumoepeau</v>
      </c>
      <c r="G842" s="3" t="str">
        <f t="shared" si="3"/>
        <v>Charlie Taumoepeau </v>
      </c>
      <c r="H842" s="3" t="str">
        <f t="shared" si="4"/>
        <v> </v>
      </c>
    </row>
    <row r="843" ht="15.75" customHeight="1">
      <c r="A843" s="3"/>
      <c r="B843" s="3" t="s">
        <v>4227</v>
      </c>
      <c r="C843" s="3" t="s">
        <v>34</v>
      </c>
      <c r="D843" s="73">
        <v>763333.0</v>
      </c>
      <c r="E843" s="3" t="str">
        <f t="shared" si="1"/>
        <v>Brandon Polk</v>
      </c>
      <c r="F843" s="3" t="str">
        <f t="shared" si="2"/>
        <v>Brandon Polk</v>
      </c>
      <c r="G843" s="3" t="str">
        <f t="shared" si="3"/>
        <v>Brandon Polk </v>
      </c>
      <c r="H843" s="3" t="str">
        <f t="shared" si="4"/>
        <v> </v>
      </c>
    </row>
    <row r="844" ht="15.75" customHeight="1">
      <c r="A844" s="3"/>
      <c r="B844" s="3" t="s">
        <v>4228</v>
      </c>
      <c r="C844" s="3" t="s">
        <v>3532</v>
      </c>
      <c r="D844" s="73">
        <v>763333.0</v>
      </c>
      <c r="E844" s="3" t="str">
        <f t="shared" si="1"/>
        <v>Clay Cordasco</v>
      </c>
      <c r="F844" s="3" t="str">
        <f t="shared" si="2"/>
        <v>Clay Cordasco</v>
      </c>
      <c r="G844" s="3" t="str">
        <f t="shared" si="3"/>
        <v>Clay Cordasco </v>
      </c>
      <c r="H844" s="3" t="str">
        <f t="shared" si="4"/>
        <v> </v>
      </c>
    </row>
    <row r="845" ht="15.75" customHeight="1">
      <c r="A845" s="3"/>
      <c r="B845" s="3" t="s">
        <v>4229</v>
      </c>
      <c r="C845" s="3" t="s">
        <v>3522</v>
      </c>
      <c r="D845" s="73">
        <v>763333.0</v>
      </c>
      <c r="E845" s="3" t="str">
        <f t="shared" si="1"/>
        <v>Josh Knipfel</v>
      </c>
      <c r="F845" s="3" t="str">
        <f t="shared" si="2"/>
        <v>Josh Knipfel</v>
      </c>
      <c r="G845" s="3" t="str">
        <f t="shared" si="3"/>
        <v>Josh Knipfel </v>
      </c>
      <c r="H845" s="3" t="str">
        <f t="shared" si="4"/>
        <v> </v>
      </c>
    </row>
    <row r="846" ht="15.75" customHeight="1">
      <c r="A846" s="3"/>
      <c r="B846" s="3" t="s">
        <v>4230</v>
      </c>
      <c r="C846" s="3" t="s">
        <v>34</v>
      </c>
      <c r="D846" s="73">
        <v>763333.0</v>
      </c>
      <c r="E846" s="3" t="str">
        <f t="shared" si="1"/>
        <v>Scotty Washington</v>
      </c>
      <c r="F846" s="3" t="str">
        <f t="shared" si="2"/>
        <v>Scotty Washington</v>
      </c>
      <c r="G846" s="3" t="str">
        <f t="shared" si="3"/>
        <v>Scotty Washington </v>
      </c>
      <c r="H846" s="3" t="str">
        <f t="shared" si="4"/>
        <v> </v>
      </c>
    </row>
    <row r="847" ht="15.75" customHeight="1">
      <c r="A847" s="3"/>
      <c r="B847" s="3" t="s">
        <v>4231</v>
      </c>
      <c r="C847" s="3" t="s">
        <v>17</v>
      </c>
      <c r="D847" s="73">
        <v>763333.0</v>
      </c>
      <c r="E847" s="3" t="str">
        <f t="shared" si="1"/>
        <v>Devwah Whaley</v>
      </c>
      <c r="F847" s="3" t="str">
        <f t="shared" si="2"/>
        <v>Devwah Whaley</v>
      </c>
      <c r="G847" s="3" t="str">
        <f t="shared" si="3"/>
        <v>Devwah Whaley </v>
      </c>
      <c r="H847" s="3" t="str">
        <f t="shared" si="4"/>
        <v> </v>
      </c>
    </row>
    <row r="848" ht="15.75" customHeight="1">
      <c r="A848" s="3"/>
      <c r="B848" s="3" t="s">
        <v>4232</v>
      </c>
      <c r="C848" s="3" t="s">
        <v>61</v>
      </c>
      <c r="D848" s="73">
        <v>763333.0</v>
      </c>
      <c r="E848" s="3" t="str">
        <f t="shared" si="1"/>
        <v>Jake Burt</v>
      </c>
      <c r="F848" s="3" t="str">
        <f t="shared" si="2"/>
        <v>Jake Burt</v>
      </c>
      <c r="G848" s="3" t="str">
        <f t="shared" si="3"/>
        <v>Jake Burt</v>
      </c>
      <c r="H848" s="3" t="str">
        <f t="shared" si="4"/>
        <v>t</v>
      </c>
    </row>
    <row r="849" ht="15.75" customHeight="1">
      <c r="A849" s="3"/>
      <c r="B849" s="3" t="s">
        <v>4233</v>
      </c>
      <c r="C849" s="3" t="s">
        <v>34</v>
      </c>
      <c r="D849" s="73">
        <v>763333.0</v>
      </c>
      <c r="E849" s="3" t="str">
        <f t="shared" si="1"/>
        <v>Isaiah Wright</v>
      </c>
      <c r="F849" s="3" t="str">
        <f t="shared" si="2"/>
        <v>Isaiah Wright</v>
      </c>
      <c r="G849" s="3" t="str">
        <f t="shared" si="3"/>
        <v>Isaiah Wright </v>
      </c>
      <c r="H849" s="3" t="str">
        <f t="shared" si="4"/>
        <v> </v>
      </c>
    </row>
    <row r="850" ht="15.75" customHeight="1">
      <c r="A850" s="3"/>
      <c r="B850" s="3" t="s">
        <v>4234</v>
      </c>
      <c r="C850" s="3" t="s">
        <v>75</v>
      </c>
      <c r="D850" s="73">
        <v>763333.0</v>
      </c>
      <c r="E850" s="3" t="str">
        <f t="shared" si="1"/>
        <v>Tyler Huntley</v>
      </c>
      <c r="F850" s="3" t="str">
        <f t="shared" si="2"/>
        <v>Tyler Huntley</v>
      </c>
      <c r="G850" s="3" t="str">
        <f t="shared" si="3"/>
        <v>Tyler Huntley </v>
      </c>
      <c r="H850" s="3" t="str">
        <f t="shared" si="4"/>
        <v> </v>
      </c>
    </row>
    <row r="851" ht="15.75" customHeight="1">
      <c r="A851" s="3">
        <v>850.0</v>
      </c>
      <c r="B851" s="3" t="s">
        <v>4235</v>
      </c>
      <c r="C851" s="3" t="s">
        <v>61</v>
      </c>
      <c r="D851" s="73">
        <v>763167.0</v>
      </c>
      <c r="E851" s="3" t="str">
        <f t="shared" si="1"/>
        <v>Jordan Jones</v>
      </c>
      <c r="F851" s="3" t="str">
        <f t="shared" si="2"/>
        <v>Jordan Jones</v>
      </c>
      <c r="G851" s="3" t="str">
        <f t="shared" si="3"/>
        <v>Jordan Jones</v>
      </c>
      <c r="H851" s="3" t="str">
        <f t="shared" si="4"/>
        <v>s</v>
      </c>
    </row>
    <row r="852" ht="15.75" customHeight="1">
      <c r="A852" s="3">
        <v>851.0</v>
      </c>
      <c r="B852" s="3" t="s">
        <v>4236</v>
      </c>
      <c r="C852" s="3" t="s">
        <v>3532</v>
      </c>
      <c r="D852" s="73">
        <v>763000.0</v>
      </c>
      <c r="E852" s="3" t="str">
        <f t="shared" si="1"/>
        <v>Elex Woodworth</v>
      </c>
      <c r="F852" s="3" t="str">
        <f t="shared" si="2"/>
        <v>Elex Woodworth</v>
      </c>
      <c r="G852" s="3" t="str">
        <f t="shared" si="3"/>
        <v>Elex Woodworth </v>
      </c>
      <c r="H852" s="3" t="str">
        <f t="shared" si="4"/>
        <v> </v>
      </c>
    </row>
    <row r="853" ht="15.75" customHeight="1">
      <c r="A853" s="3"/>
      <c r="B853" s="3" t="s">
        <v>4237</v>
      </c>
      <c r="C853" s="3" t="s">
        <v>3518</v>
      </c>
      <c r="D853" s="73">
        <v>763000.0</v>
      </c>
      <c r="E853" s="3" t="str">
        <f t="shared" si="1"/>
        <v>Brandon Kemp</v>
      </c>
      <c r="F853" s="3" t="str">
        <f t="shared" si="2"/>
        <v>Brandon Kemp</v>
      </c>
      <c r="G853" s="3" t="str">
        <f t="shared" si="3"/>
        <v>Brandon Kemp </v>
      </c>
      <c r="H853" s="3" t="str">
        <f t="shared" si="4"/>
        <v> </v>
      </c>
    </row>
    <row r="854" ht="15.75" customHeight="1">
      <c r="A854" s="3"/>
      <c r="B854" s="3" t="s">
        <v>4238</v>
      </c>
      <c r="C854" s="3" t="s">
        <v>34</v>
      </c>
      <c r="D854" s="73">
        <v>763000.0</v>
      </c>
      <c r="E854" s="3" t="str">
        <f t="shared" si="1"/>
        <v>Earnest Edwards</v>
      </c>
      <c r="F854" s="3" t="str">
        <f t="shared" si="2"/>
        <v>Earnest Edwards</v>
      </c>
      <c r="G854" s="3" t="str">
        <f t="shared" si="3"/>
        <v>Earnest Edwards </v>
      </c>
      <c r="H854" s="3" t="str">
        <f t="shared" si="4"/>
        <v> </v>
      </c>
    </row>
    <row r="855" ht="15.75" customHeight="1">
      <c r="A855" s="3">
        <v>854.0</v>
      </c>
      <c r="B855" s="3" t="s">
        <v>4239</v>
      </c>
      <c r="C855" s="3" t="s">
        <v>17</v>
      </c>
      <c r="D855" s="73">
        <v>762667.0</v>
      </c>
      <c r="E855" s="3" t="str">
        <f t="shared" si="1"/>
        <v>Antonio Williams</v>
      </c>
      <c r="F855" s="3" t="str">
        <f t="shared" si="2"/>
        <v>Antonio Williams</v>
      </c>
      <c r="G855" s="3" t="str">
        <f t="shared" si="3"/>
        <v>Antonio Williams </v>
      </c>
      <c r="H855" s="3" t="str">
        <f t="shared" si="4"/>
        <v> </v>
      </c>
    </row>
    <row r="856" ht="15.75" customHeight="1">
      <c r="A856" s="3"/>
      <c r="B856" s="3" t="s">
        <v>4240</v>
      </c>
      <c r="C856" s="3" t="s">
        <v>3518</v>
      </c>
      <c r="D856" s="73">
        <v>762667.0</v>
      </c>
      <c r="E856" s="3" t="str">
        <f t="shared" si="1"/>
        <v>Hunter Watts</v>
      </c>
      <c r="F856" s="3" t="str">
        <f t="shared" si="2"/>
        <v>Hunter Watts</v>
      </c>
      <c r="G856" s="3" t="str">
        <f t="shared" si="3"/>
        <v>Hunter Watts </v>
      </c>
      <c r="H856" s="3" t="str">
        <f t="shared" si="4"/>
        <v> </v>
      </c>
    </row>
    <row r="857" ht="15.75" customHeight="1">
      <c r="A857" s="3"/>
      <c r="B857" s="3" t="s">
        <v>4241</v>
      </c>
      <c r="C857" s="3" t="s">
        <v>17</v>
      </c>
      <c r="D857" s="73">
        <v>762667.0</v>
      </c>
      <c r="E857" s="3" t="str">
        <f t="shared" si="1"/>
        <v>Bronson Rechsteiner</v>
      </c>
      <c r="F857" s="3" t="str">
        <f t="shared" si="2"/>
        <v>Bronson Rechsteiner</v>
      </c>
      <c r="G857" s="3" t="str">
        <f t="shared" si="3"/>
        <v>Bronson Rechsteiner </v>
      </c>
      <c r="H857" s="3" t="str">
        <f t="shared" si="4"/>
        <v> </v>
      </c>
    </row>
    <row r="858" ht="15.75" customHeight="1">
      <c r="A858" s="3">
        <v>857.0</v>
      </c>
      <c r="B858" s="3" t="s">
        <v>4242</v>
      </c>
      <c r="C858" s="3" t="s">
        <v>34</v>
      </c>
      <c r="D858" s="73">
        <v>762500.0</v>
      </c>
      <c r="E858" s="3" t="str">
        <f t="shared" si="1"/>
        <v>Marvelle Ross</v>
      </c>
      <c r="F858" s="3" t="str">
        <f t="shared" si="2"/>
        <v>Marvelle Ross</v>
      </c>
      <c r="G858" s="3" t="str">
        <f t="shared" si="3"/>
        <v>Marvelle Ross </v>
      </c>
      <c r="H858" s="3" t="str">
        <f t="shared" si="4"/>
        <v> </v>
      </c>
    </row>
    <row r="859" ht="15.75" customHeight="1">
      <c r="A859" s="3"/>
      <c r="B859" s="3" t="s">
        <v>4243</v>
      </c>
      <c r="C859" s="3" t="s">
        <v>34</v>
      </c>
      <c r="D859" s="73">
        <v>762500.0</v>
      </c>
      <c r="E859" s="3" t="str">
        <f t="shared" si="1"/>
        <v>J'Mon Moore</v>
      </c>
      <c r="F859" s="3" t="str">
        <f t="shared" si="2"/>
        <v>J'Mon Moore</v>
      </c>
      <c r="G859" s="3" t="str">
        <f t="shared" si="3"/>
        <v>J'Mon Moore </v>
      </c>
      <c r="H859" s="3" t="str">
        <f t="shared" si="4"/>
        <v> </v>
      </c>
    </row>
    <row r="860" ht="15.75" customHeight="1">
      <c r="A860" s="3"/>
      <c r="B860" s="3" t="s">
        <v>4244</v>
      </c>
      <c r="C860" s="3" t="s">
        <v>3557</v>
      </c>
      <c r="D860" s="73">
        <v>762500.0</v>
      </c>
      <c r="E860" s="3" t="str">
        <f t="shared" si="1"/>
        <v>Jimmy Murray</v>
      </c>
      <c r="F860" s="3" t="str">
        <f t="shared" si="2"/>
        <v>Jimmy Murray</v>
      </c>
      <c r="G860" s="3" t="str">
        <f t="shared" si="3"/>
        <v>Jimmy Murray </v>
      </c>
      <c r="H860" s="3" t="str">
        <f t="shared" si="4"/>
        <v> </v>
      </c>
    </row>
    <row r="861" ht="15.75" customHeight="1">
      <c r="A861" s="3"/>
      <c r="B861" s="3" t="s">
        <v>4245</v>
      </c>
      <c r="C861" s="3" t="s">
        <v>75</v>
      </c>
      <c r="D861" s="73">
        <v>762500.0</v>
      </c>
      <c r="E861" s="3" t="str">
        <f t="shared" si="1"/>
        <v>Mike White</v>
      </c>
      <c r="F861" s="3" t="str">
        <f t="shared" si="2"/>
        <v>Mike White</v>
      </c>
      <c r="G861" s="3" t="str">
        <f t="shared" si="3"/>
        <v>Mike White </v>
      </c>
      <c r="H861" s="3" t="str">
        <f t="shared" si="4"/>
        <v> </v>
      </c>
    </row>
    <row r="862" ht="15.75" customHeight="1">
      <c r="A862" s="3"/>
      <c r="B862" s="3" t="s">
        <v>4246</v>
      </c>
      <c r="C862" s="3" t="s">
        <v>34</v>
      </c>
      <c r="D862" s="73">
        <v>762500.0</v>
      </c>
      <c r="E862" s="3" t="str">
        <f t="shared" si="1"/>
        <v>George Campbell</v>
      </c>
      <c r="F862" s="3" t="str">
        <f t="shared" si="2"/>
        <v>George Campbell</v>
      </c>
      <c r="G862" s="3" t="str">
        <f t="shared" si="3"/>
        <v>George Campbell </v>
      </c>
      <c r="H862" s="3" t="str">
        <f t="shared" si="4"/>
        <v> </v>
      </c>
    </row>
    <row r="863" ht="15.75" customHeight="1">
      <c r="A863" s="3"/>
      <c r="B863" s="3" t="s">
        <v>4247</v>
      </c>
      <c r="C863" s="3" t="s">
        <v>34</v>
      </c>
      <c r="D863" s="73">
        <v>762500.0</v>
      </c>
      <c r="E863" s="3" t="str">
        <f t="shared" si="1"/>
        <v>Chad Hansen</v>
      </c>
      <c r="F863" s="3" t="str">
        <f t="shared" si="2"/>
        <v>Chad Hansen</v>
      </c>
      <c r="G863" s="3" t="str">
        <f t="shared" si="3"/>
        <v>Chad Hansen </v>
      </c>
      <c r="H863" s="3" t="str">
        <f t="shared" si="4"/>
        <v> </v>
      </c>
    </row>
    <row r="864" ht="15.75" customHeight="1">
      <c r="A864" s="3"/>
      <c r="B864" s="3" t="s">
        <v>4248</v>
      </c>
      <c r="C864" s="3" t="s">
        <v>75</v>
      </c>
      <c r="D864" s="73">
        <v>762500.0</v>
      </c>
      <c r="E864" s="3" t="str">
        <f t="shared" si="1"/>
        <v>Alex McGough</v>
      </c>
      <c r="F864" s="3" t="str">
        <f t="shared" si="2"/>
        <v>Alex McGough</v>
      </c>
      <c r="G864" s="3" t="str">
        <f t="shared" si="3"/>
        <v>Alex McGough </v>
      </c>
      <c r="H864" s="3" t="str">
        <f t="shared" si="4"/>
        <v> </v>
      </c>
    </row>
    <row r="865" ht="15.75" customHeight="1">
      <c r="A865" s="3"/>
      <c r="B865" s="3" t="s">
        <v>4249</v>
      </c>
      <c r="C865" s="3" t="s">
        <v>3532</v>
      </c>
      <c r="D865" s="73">
        <v>762500.0</v>
      </c>
      <c r="E865" s="3" t="str">
        <f t="shared" si="1"/>
        <v>Storm Norton</v>
      </c>
      <c r="F865" s="3" t="str">
        <f t="shared" si="2"/>
        <v>Storm Norton</v>
      </c>
      <c r="G865" s="3" t="str">
        <f t="shared" si="3"/>
        <v>Storm Norton </v>
      </c>
      <c r="H865" s="3" t="str">
        <f t="shared" si="4"/>
        <v> </v>
      </c>
    </row>
    <row r="866" ht="15.75" customHeight="1">
      <c r="A866" s="3"/>
      <c r="B866" s="3" t="s">
        <v>4250</v>
      </c>
      <c r="C866" s="3" t="s">
        <v>3532</v>
      </c>
      <c r="D866" s="73">
        <v>762500.0</v>
      </c>
      <c r="E866" s="3" t="str">
        <f t="shared" si="1"/>
        <v>Joshua Dunlap</v>
      </c>
      <c r="F866" s="3" t="str">
        <f t="shared" si="2"/>
        <v>Joshua Dunlap</v>
      </c>
      <c r="G866" s="3" t="str">
        <f t="shared" si="3"/>
        <v>Joshua Dunlap </v>
      </c>
      <c r="H866" s="3" t="str">
        <f t="shared" si="4"/>
        <v> </v>
      </c>
    </row>
    <row r="867" ht="15.75" customHeight="1">
      <c r="A867" s="3"/>
      <c r="B867" s="30" t="s">
        <v>4251</v>
      </c>
      <c r="C867" s="3" t="s">
        <v>3532</v>
      </c>
      <c r="D867" s="73">
        <v>762500.0</v>
      </c>
      <c r="E867" s="3" t="str">
        <f t="shared" si="1"/>
        <v>1000te Gilliam</v>
      </c>
      <c r="F867" s="3" t="str">
        <f t="shared" si="2"/>
        <v>1000te Gilliam</v>
      </c>
      <c r="G867" s="3" t="str">
        <f t="shared" si="3"/>
        <v>1000te Gilliam </v>
      </c>
      <c r="H867" s="3" t="str">
        <f t="shared" si="4"/>
        <v> </v>
      </c>
    </row>
    <row r="868" ht="15.75" customHeight="1">
      <c r="A868" s="3"/>
      <c r="B868" s="3" t="s">
        <v>4252</v>
      </c>
      <c r="C868" s="3" t="s">
        <v>3522</v>
      </c>
      <c r="D868" s="73">
        <v>762500.0</v>
      </c>
      <c r="E868" s="3" t="str">
        <f t="shared" si="1"/>
        <v>Ryan Roberts</v>
      </c>
      <c r="F868" s="3" t="str">
        <f t="shared" si="2"/>
        <v>Ryan Roberts</v>
      </c>
      <c r="G868" s="3" t="str">
        <f t="shared" si="3"/>
        <v>Ryan Roberts </v>
      </c>
      <c r="H868" s="3" t="str">
        <f t="shared" si="4"/>
        <v> </v>
      </c>
    </row>
    <row r="869" ht="15.75" customHeight="1">
      <c r="A869" s="3"/>
      <c r="B869" s="3" t="s">
        <v>4253</v>
      </c>
      <c r="C869" s="3" t="s">
        <v>34</v>
      </c>
      <c r="D869" s="73">
        <v>762500.0</v>
      </c>
      <c r="E869" s="3" t="str">
        <f t="shared" si="1"/>
        <v>Chris Thompson</v>
      </c>
      <c r="F869" s="3" t="str">
        <f t="shared" si="2"/>
        <v>Chris Thompson</v>
      </c>
      <c r="G869" s="3" t="str">
        <f t="shared" si="3"/>
        <v>Chris Thompson</v>
      </c>
      <c r="H869" s="3" t="str">
        <f t="shared" si="4"/>
        <v>n</v>
      </c>
    </row>
    <row r="870" ht="15.75" customHeight="1">
      <c r="A870" s="3"/>
      <c r="B870" s="3" t="s">
        <v>4254</v>
      </c>
      <c r="C870" s="3" t="s">
        <v>3518</v>
      </c>
      <c r="D870" s="73">
        <v>762500.0</v>
      </c>
      <c r="E870" s="3" t="str">
        <f t="shared" si="1"/>
        <v>David Quessenberry</v>
      </c>
      <c r="F870" s="3" t="str">
        <f t="shared" si="2"/>
        <v>David Quessenberry</v>
      </c>
      <c r="G870" s="3" t="str">
        <f t="shared" si="3"/>
        <v>David Quessenberry </v>
      </c>
      <c r="H870" s="3" t="str">
        <f t="shared" si="4"/>
        <v> </v>
      </c>
    </row>
    <row r="871" ht="15.75" customHeight="1">
      <c r="A871" s="3"/>
      <c r="B871" s="3" t="s">
        <v>4255</v>
      </c>
      <c r="C871" s="3" t="s">
        <v>17</v>
      </c>
      <c r="D871" s="73">
        <v>762500.0</v>
      </c>
      <c r="E871" s="3" t="str">
        <f t="shared" si="1"/>
        <v>Shaun Wilson</v>
      </c>
      <c r="F871" s="3" t="str">
        <f t="shared" si="2"/>
        <v>Shaun Wilson</v>
      </c>
      <c r="G871" s="3" t="str">
        <f t="shared" si="3"/>
        <v>Shaun Wilson </v>
      </c>
      <c r="H871" s="3" t="str">
        <f t="shared" si="4"/>
        <v> </v>
      </c>
    </row>
    <row r="872" ht="15.75" customHeight="1">
      <c r="A872" s="3"/>
      <c r="B872" s="3" t="s">
        <v>4256</v>
      </c>
      <c r="C872" s="3" t="s">
        <v>34</v>
      </c>
      <c r="D872" s="73">
        <v>762500.0</v>
      </c>
      <c r="E872" s="3" t="str">
        <f t="shared" si="1"/>
        <v>Andre Baccellia</v>
      </c>
      <c r="F872" s="3" t="str">
        <f t="shared" si="2"/>
        <v>Andre Baccellia</v>
      </c>
      <c r="G872" s="3" t="str">
        <f t="shared" si="3"/>
        <v>Andre Baccellia</v>
      </c>
      <c r="H872" s="3" t="str">
        <f t="shared" si="4"/>
        <v>a</v>
      </c>
    </row>
    <row r="873" ht="15.75" customHeight="1">
      <c r="A873" s="3"/>
      <c r="B873" s="3" t="s">
        <v>4257</v>
      </c>
      <c r="C873" s="3" t="s">
        <v>34</v>
      </c>
      <c r="D873" s="73">
        <v>762500.0</v>
      </c>
      <c r="E873" s="3" t="str">
        <f t="shared" si="1"/>
        <v>Maurice Ffrench</v>
      </c>
      <c r="F873" s="3" t="str">
        <f t="shared" si="2"/>
        <v>Maurice Ffrench</v>
      </c>
      <c r="G873" s="3" t="str">
        <f t="shared" si="3"/>
        <v>Maurice Ffrench</v>
      </c>
      <c r="H873" s="3" t="str">
        <f t="shared" si="4"/>
        <v>h</v>
      </c>
    </row>
    <row r="874" ht="15.75" customHeight="1">
      <c r="A874" s="3"/>
      <c r="B874" s="3" t="s">
        <v>4258</v>
      </c>
      <c r="C874" s="3" t="s">
        <v>34</v>
      </c>
      <c r="D874" s="73">
        <v>762500.0</v>
      </c>
      <c r="E874" s="3" t="str">
        <f t="shared" si="1"/>
        <v>Justice Shelton-Mosley</v>
      </c>
      <c r="F874" s="3" t="str">
        <f t="shared" si="2"/>
        <v>Justice Shelton-Mosley</v>
      </c>
      <c r="G874" s="3" t="str">
        <f t="shared" si="3"/>
        <v>Justice Shelton-Mosley</v>
      </c>
      <c r="H874" s="3" t="str">
        <f t="shared" si="4"/>
        <v>y</v>
      </c>
    </row>
    <row r="875" ht="15.75" customHeight="1">
      <c r="A875" s="3"/>
      <c r="B875" s="3" t="s">
        <v>4259</v>
      </c>
      <c r="C875" s="3" t="s">
        <v>61</v>
      </c>
      <c r="D875" s="73">
        <v>762500.0</v>
      </c>
      <c r="E875" s="3" t="str">
        <f t="shared" si="1"/>
        <v>Cole Hikutini</v>
      </c>
      <c r="F875" s="3" t="str">
        <f t="shared" si="2"/>
        <v>Cole Hikutini</v>
      </c>
      <c r="G875" s="3" t="str">
        <f t="shared" si="3"/>
        <v>Cole Hikutini </v>
      </c>
      <c r="H875" s="3" t="str">
        <f t="shared" si="4"/>
        <v> </v>
      </c>
    </row>
    <row r="876" ht="15.75" customHeight="1">
      <c r="A876" s="3"/>
      <c r="B876" s="3" t="s">
        <v>4260</v>
      </c>
      <c r="C876" s="3" t="s">
        <v>3651</v>
      </c>
      <c r="D876" s="73">
        <v>762500.0</v>
      </c>
      <c r="E876" s="3" t="str">
        <f t="shared" si="1"/>
        <v>Mikey Daniel</v>
      </c>
      <c r="F876" s="3" t="str">
        <f t="shared" si="2"/>
        <v>Mikey Daniel</v>
      </c>
      <c r="G876" s="3" t="str">
        <f t="shared" si="3"/>
        <v>Mikey Daniel </v>
      </c>
      <c r="H876" s="3" t="str">
        <f t="shared" si="4"/>
        <v> </v>
      </c>
    </row>
    <row r="877" ht="15.75" customHeight="1">
      <c r="A877" s="3"/>
      <c r="B877" s="3" t="s">
        <v>4261</v>
      </c>
      <c r="C877" s="3" t="s">
        <v>34</v>
      </c>
      <c r="D877" s="73">
        <v>762500.0</v>
      </c>
      <c r="E877" s="3" t="str">
        <f t="shared" si="1"/>
        <v>Rodney Adams</v>
      </c>
      <c r="F877" s="3" t="str">
        <f t="shared" si="2"/>
        <v>Rodney Adams</v>
      </c>
      <c r="G877" s="3" t="str">
        <f t="shared" si="3"/>
        <v>Rodney Adams </v>
      </c>
      <c r="H877" s="3" t="str">
        <f t="shared" si="4"/>
        <v> </v>
      </c>
    </row>
    <row r="878" ht="15.75" customHeight="1">
      <c r="A878" s="3"/>
      <c r="B878" s="3" t="s">
        <v>4262</v>
      </c>
      <c r="C878" s="3" t="s">
        <v>3522</v>
      </c>
      <c r="D878" s="73">
        <v>762500.0</v>
      </c>
      <c r="E878" s="3" t="str">
        <f t="shared" si="1"/>
        <v>Tyler Haycraft</v>
      </c>
      <c r="F878" s="3" t="str">
        <f t="shared" si="2"/>
        <v>Tyler Haycraft</v>
      </c>
      <c r="G878" s="3" t="str">
        <f t="shared" si="3"/>
        <v>Tyler Haycraft </v>
      </c>
      <c r="H878" s="3" t="str">
        <f t="shared" si="4"/>
        <v> </v>
      </c>
    </row>
    <row r="879" ht="15.75" customHeight="1">
      <c r="A879" s="3"/>
      <c r="B879" s="3" t="s">
        <v>4263</v>
      </c>
      <c r="C879" s="3" t="s">
        <v>34</v>
      </c>
      <c r="D879" s="73">
        <v>762500.0</v>
      </c>
      <c r="E879" s="3" t="str">
        <f t="shared" si="1"/>
        <v>Jeff Thomas</v>
      </c>
      <c r="F879" s="3" t="str">
        <f t="shared" si="2"/>
        <v>Jeff Thomas</v>
      </c>
      <c r="G879" s="3" t="str">
        <f t="shared" si="3"/>
        <v>Jeff Thomas</v>
      </c>
      <c r="H879" s="3" t="str">
        <f t="shared" si="4"/>
        <v>s</v>
      </c>
    </row>
    <row r="880" ht="15.75" customHeight="1">
      <c r="A880" s="3"/>
      <c r="B880" s="3" t="s">
        <v>4264</v>
      </c>
      <c r="C880" s="3" t="s">
        <v>3557</v>
      </c>
      <c r="D880" s="73">
        <v>762500.0</v>
      </c>
      <c r="E880" s="3" t="str">
        <f t="shared" si="1"/>
        <v>Frederick Mauigoa</v>
      </c>
      <c r="F880" s="3" t="str">
        <f t="shared" si="2"/>
        <v>Frederick Mauigoa</v>
      </c>
      <c r="G880" s="3" t="str">
        <f t="shared" si="3"/>
        <v>Frederick Mauigoa </v>
      </c>
      <c r="H880" s="3" t="str">
        <f t="shared" si="4"/>
        <v> </v>
      </c>
    </row>
    <row r="881" ht="15.75" customHeight="1">
      <c r="A881" s="3"/>
      <c r="B881" s="3" t="s">
        <v>4265</v>
      </c>
      <c r="C881" s="3" t="s">
        <v>3557</v>
      </c>
      <c r="D881" s="73">
        <v>762500.0</v>
      </c>
      <c r="E881" s="3" t="str">
        <f t="shared" si="1"/>
        <v>Christian Montano</v>
      </c>
      <c r="F881" s="3" t="str">
        <f t="shared" si="2"/>
        <v>Christian Montano</v>
      </c>
      <c r="G881" s="3" t="str">
        <f t="shared" si="3"/>
        <v>Christian Montano </v>
      </c>
      <c r="H881" s="3" t="str">
        <f t="shared" si="4"/>
        <v> </v>
      </c>
    </row>
    <row r="882" ht="15.75" customHeight="1">
      <c r="A882" s="3"/>
      <c r="B882" s="3" t="s">
        <v>4266</v>
      </c>
      <c r="C882" s="3" t="s">
        <v>3651</v>
      </c>
      <c r="D882" s="73">
        <v>762500.0</v>
      </c>
      <c r="E882" s="3" t="str">
        <f t="shared" si="1"/>
        <v>Spencer Nigh</v>
      </c>
      <c r="F882" s="3" t="str">
        <f t="shared" si="2"/>
        <v>Spencer Nigh</v>
      </c>
      <c r="G882" s="3" t="str">
        <f t="shared" si="3"/>
        <v>Spencer Nigh </v>
      </c>
      <c r="H882" s="3" t="str">
        <f t="shared" si="4"/>
        <v> </v>
      </c>
    </row>
    <row r="883" ht="15.75" customHeight="1">
      <c r="A883" s="3"/>
      <c r="B883" s="3" t="s">
        <v>4267</v>
      </c>
      <c r="C883" s="3" t="s">
        <v>75</v>
      </c>
      <c r="D883" s="73">
        <v>762500.0</v>
      </c>
      <c r="E883" s="3" t="str">
        <f t="shared" si="1"/>
        <v>Brett Rypien</v>
      </c>
      <c r="F883" s="3" t="str">
        <f t="shared" si="2"/>
        <v>Brett Rypien</v>
      </c>
      <c r="G883" s="3" t="str">
        <f t="shared" si="3"/>
        <v>Brett Rypien </v>
      </c>
      <c r="H883" s="3" t="str">
        <f t="shared" si="4"/>
        <v> </v>
      </c>
    </row>
    <row r="884" ht="15.75" customHeight="1">
      <c r="A884" s="3">
        <v>883.0</v>
      </c>
      <c r="B884" s="3" t="s">
        <v>4268</v>
      </c>
      <c r="C884" s="3" t="s">
        <v>34</v>
      </c>
      <c r="D884" s="73">
        <v>762333.0</v>
      </c>
      <c r="E884" s="3" t="str">
        <f t="shared" si="1"/>
        <v>Rashad Medaris</v>
      </c>
      <c r="F884" s="3" t="str">
        <f t="shared" si="2"/>
        <v>Rashad Medaris</v>
      </c>
      <c r="G884" s="3" t="str">
        <f t="shared" si="3"/>
        <v>Rashad Medaris </v>
      </c>
      <c r="H884" s="3" t="str">
        <f t="shared" si="4"/>
        <v> </v>
      </c>
    </row>
    <row r="885" ht="15.75" customHeight="1">
      <c r="A885" s="3"/>
      <c r="B885" s="3" t="s">
        <v>4269</v>
      </c>
      <c r="C885" s="3" t="s">
        <v>34</v>
      </c>
      <c r="D885" s="73">
        <v>762333.0</v>
      </c>
      <c r="E885" s="3" t="str">
        <f t="shared" si="1"/>
        <v>Jeff Cotton</v>
      </c>
      <c r="F885" s="3" t="str">
        <f t="shared" si="2"/>
        <v>Jeff Cotton</v>
      </c>
      <c r="G885" s="3" t="str">
        <f t="shared" si="3"/>
        <v>Jeff Cotton </v>
      </c>
      <c r="H885" s="3" t="str">
        <f t="shared" si="4"/>
        <v> </v>
      </c>
    </row>
    <row r="886" ht="15.75" customHeight="1">
      <c r="A886" s="3"/>
      <c r="B886" s="3" t="s">
        <v>4270</v>
      </c>
      <c r="C886" s="3" t="s">
        <v>61</v>
      </c>
      <c r="D886" s="73">
        <v>762333.0</v>
      </c>
      <c r="E886" s="3" t="str">
        <f t="shared" si="1"/>
        <v>Jared Rice</v>
      </c>
      <c r="F886" s="3" t="str">
        <f t="shared" si="2"/>
        <v>Jared Rice</v>
      </c>
      <c r="G886" s="3" t="str">
        <f t="shared" si="3"/>
        <v>Jared Rice </v>
      </c>
      <c r="H886" s="3" t="str">
        <f t="shared" si="4"/>
        <v> </v>
      </c>
    </row>
    <row r="887" ht="15.75" customHeight="1">
      <c r="A887" s="3"/>
      <c r="B887" s="3" t="s">
        <v>4271</v>
      </c>
      <c r="C887" s="3" t="s">
        <v>3532</v>
      </c>
      <c r="D887" s="73">
        <v>762333.0</v>
      </c>
      <c r="E887" s="3" t="str">
        <f t="shared" si="1"/>
        <v>Tyler Higby</v>
      </c>
      <c r="F887" s="3" t="str">
        <f t="shared" si="2"/>
        <v>Tyler Higby</v>
      </c>
      <c r="G887" s="3" t="str">
        <f t="shared" si="3"/>
        <v>Tyler Higby </v>
      </c>
      <c r="H887" s="3" t="str">
        <f t="shared" si="4"/>
        <v> </v>
      </c>
    </row>
    <row r="888" ht="15.75" customHeight="1">
      <c r="A888" s="3"/>
      <c r="B888" s="3" t="s">
        <v>4272</v>
      </c>
      <c r="C888" s="3" t="s">
        <v>17</v>
      </c>
      <c r="D888" s="73">
        <v>762333.0</v>
      </c>
      <c r="E888" s="3" t="str">
        <f t="shared" si="1"/>
        <v>James Gilbert</v>
      </c>
      <c r="F888" s="3" t="str">
        <f t="shared" si="2"/>
        <v>James Gilbert</v>
      </c>
      <c r="G888" s="3" t="str">
        <f t="shared" si="3"/>
        <v>James Gilbert </v>
      </c>
      <c r="H888" s="3" t="str">
        <f t="shared" si="4"/>
        <v> </v>
      </c>
    </row>
    <row r="889" ht="15.75" customHeight="1">
      <c r="A889" s="3"/>
      <c r="B889" s="3" t="s">
        <v>4273</v>
      </c>
      <c r="C889" s="3" t="s">
        <v>34</v>
      </c>
      <c r="D889" s="73">
        <v>762333.0</v>
      </c>
      <c r="E889" s="3" t="str">
        <f t="shared" si="1"/>
        <v>Jaylon Moore</v>
      </c>
      <c r="F889" s="3" t="str">
        <f t="shared" si="2"/>
        <v>Jaylon Moore</v>
      </c>
      <c r="G889" s="3" t="str">
        <f t="shared" si="3"/>
        <v>Jaylon Moore </v>
      </c>
      <c r="H889" s="3" t="str">
        <f t="shared" si="4"/>
        <v> </v>
      </c>
    </row>
    <row r="890" ht="15.75" customHeight="1">
      <c r="A890" s="3">
        <v>889.0</v>
      </c>
      <c r="B890" s="3" t="s">
        <v>2270</v>
      </c>
      <c r="C890" s="3" t="s">
        <v>17</v>
      </c>
      <c r="D890" s="73">
        <v>762295.0</v>
      </c>
      <c r="E890" s="3" t="str">
        <f t="shared" si="1"/>
        <v>Kalen Ballage</v>
      </c>
      <c r="F890" s="3" t="str">
        <f t="shared" si="2"/>
        <v>Kalen Ballage</v>
      </c>
      <c r="G890" s="3" t="str">
        <f t="shared" si="3"/>
        <v>Kalen Ballage </v>
      </c>
      <c r="H890" s="3" t="str">
        <f t="shared" si="4"/>
        <v> </v>
      </c>
    </row>
    <row r="891" ht="15.75" customHeight="1">
      <c r="A891" s="3">
        <v>890.0</v>
      </c>
      <c r="B891" s="3" t="s">
        <v>4274</v>
      </c>
      <c r="C891" s="3" t="s">
        <v>3522</v>
      </c>
      <c r="D891" s="73">
        <v>762167.0</v>
      </c>
      <c r="E891" s="3" t="str">
        <f t="shared" si="1"/>
        <v>Drake Dorbeck</v>
      </c>
      <c r="F891" s="3" t="str">
        <f t="shared" si="2"/>
        <v>Drake Dorbeck</v>
      </c>
      <c r="G891" s="3" t="str">
        <f t="shared" si="3"/>
        <v>Drake Dorbeck </v>
      </c>
      <c r="H891" s="3" t="str">
        <f t="shared" si="4"/>
        <v> </v>
      </c>
    </row>
    <row r="892" ht="15.75" customHeight="1">
      <c r="A892" s="3"/>
      <c r="B892" s="30" t="s">
        <v>4275</v>
      </c>
      <c r="C892" s="3" t="s">
        <v>17</v>
      </c>
      <c r="D892" s="73">
        <v>762167.0</v>
      </c>
      <c r="E892" s="3" t="str">
        <f t="shared" si="1"/>
        <v>1000polean Maxwell</v>
      </c>
      <c r="F892" s="3" t="str">
        <f t="shared" si="2"/>
        <v>1000polean Maxwell</v>
      </c>
      <c r="G892" s="3" t="str">
        <f t="shared" si="3"/>
        <v>1000polean Maxwell </v>
      </c>
      <c r="H892" s="3" t="str">
        <f t="shared" si="4"/>
        <v> </v>
      </c>
    </row>
    <row r="893" ht="15.75" customHeight="1">
      <c r="A893" s="3">
        <v>892.0</v>
      </c>
      <c r="B893" s="3" t="s">
        <v>2719</v>
      </c>
      <c r="C893" s="3" t="s">
        <v>34</v>
      </c>
      <c r="D893" s="73">
        <v>762005.0</v>
      </c>
      <c r="E893" s="3" t="str">
        <f t="shared" si="1"/>
        <v>Josh Reynolds</v>
      </c>
      <c r="F893" s="3" t="str">
        <f t="shared" si="2"/>
        <v>Josh Reynolds</v>
      </c>
      <c r="G893" s="3" t="str">
        <f t="shared" si="3"/>
        <v>Josh Reynolds </v>
      </c>
      <c r="H893" s="3" t="str">
        <f t="shared" si="4"/>
        <v> </v>
      </c>
    </row>
    <row r="894" ht="15.75" customHeight="1">
      <c r="A894" s="3">
        <v>893.0</v>
      </c>
      <c r="B894" s="3" t="s">
        <v>4276</v>
      </c>
      <c r="C894" s="3" t="s">
        <v>3651</v>
      </c>
      <c r="D894" s="73">
        <v>762000.0</v>
      </c>
      <c r="E894" s="3" t="str">
        <f t="shared" si="1"/>
        <v>Connor Slomka</v>
      </c>
      <c r="F894" s="3" t="str">
        <f t="shared" si="2"/>
        <v>Connor Slomka</v>
      </c>
      <c r="G894" s="3" t="str">
        <f t="shared" si="3"/>
        <v>Connor Slomka </v>
      </c>
      <c r="H894" s="3" t="str">
        <f t="shared" si="4"/>
        <v> </v>
      </c>
    </row>
    <row r="895" ht="15.75" customHeight="1">
      <c r="A895" s="3"/>
      <c r="B895" s="3" t="s">
        <v>4277</v>
      </c>
      <c r="C895" s="3" t="s">
        <v>34</v>
      </c>
      <c r="D895" s="73">
        <v>762000.0</v>
      </c>
      <c r="E895" s="3" t="str">
        <f t="shared" si="1"/>
        <v>Travis Jonsen</v>
      </c>
      <c r="F895" s="3" t="str">
        <f t="shared" si="2"/>
        <v>Travis Jonsen</v>
      </c>
      <c r="G895" s="3" t="str">
        <f t="shared" si="3"/>
        <v>Travis Jonsen</v>
      </c>
      <c r="H895" s="3" t="str">
        <f t="shared" si="4"/>
        <v>n</v>
      </c>
    </row>
    <row r="896" ht="15.75" customHeight="1">
      <c r="A896" s="3"/>
      <c r="B896" s="3" t="s">
        <v>4278</v>
      </c>
      <c r="C896" s="3" t="s">
        <v>34</v>
      </c>
      <c r="D896" s="73">
        <v>762000.0</v>
      </c>
      <c r="E896" s="3" t="str">
        <f t="shared" si="1"/>
        <v>Aleva Hifo</v>
      </c>
      <c r="F896" s="3" t="str">
        <f t="shared" si="2"/>
        <v>Aleva Hifo</v>
      </c>
      <c r="G896" s="3" t="str">
        <f t="shared" si="3"/>
        <v>Aleva Hifo</v>
      </c>
      <c r="H896" s="3" t="str">
        <f t="shared" si="4"/>
        <v>o</v>
      </c>
    </row>
    <row r="897" ht="15.75" customHeight="1">
      <c r="A897" s="3"/>
      <c r="B897" s="3" t="s">
        <v>4279</v>
      </c>
      <c r="C897" s="3" t="s">
        <v>61</v>
      </c>
      <c r="D897" s="73">
        <v>762000.0</v>
      </c>
      <c r="E897" s="3" t="str">
        <f t="shared" si="1"/>
        <v>Mitchell Wilcox</v>
      </c>
      <c r="F897" s="3" t="str">
        <f t="shared" si="2"/>
        <v>Mitchell Wilcox</v>
      </c>
      <c r="G897" s="3" t="str">
        <f t="shared" si="3"/>
        <v>Mitchell Wilcox </v>
      </c>
      <c r="H897" s="3" t="str">
        <f t="shared" si="4"/>
        <v> </v>
      </c>
    </row>
    <row r="898" ht="15.75" customHeight="1">
      <c r="A898" s="3"/>
      <c r="B898" s="3" t="s">
        <v>4280</v>
      </c>
      <c r="C898" s="3" t="s">
        <v>34</v>
      </c>
      <c r="D898" s="73">
        <v>762000.0</v>
      </c>
      <c r="E898" s="3" t="str">
        <f t="shared" si="1"/>
        <v>George Mariner</v>
      </c>
      <c r="F898" s="3" t="str">
        <f t="shared" si="2"/>
        <v>George Mariner</v>
      </c>
      <c r="G898" s="3" t="str">
        <f t="shared" si="3"/>
        <v>George Mariner </v>
      </c>
      <c r="H898" s="3" t="str">
        <f t="shared" si="4"/>
        <v> </v>
      </c>
    </row>
    <row r="899" ht="15.75" customHeight="1">
      <c r="A899" s="3">
        <v>898.0</v>
      </c>
      <c r="B899" s="3" t="s">
        <v>4281</v>
      </c>
      <c r="C899" s="3" t="s">
        <v>3532</v>
      </c>
      <c r="D899" s="73">
        <v>761833.0</v>
      </c>
      <c r="E899" s="3" t="str">
        <f t="shared" si="1"/>
        <v>Adrian Magee</v>
      </c>
      <c r="F899" s="3" t="str">
        <f t="shared" si="2"/>
        <v>Adrian Magee</v>
      </c>
      <c r="G899" s="3" t="str">
        <f t="shared" si="3"/>
        <v>Adrian Magee</v>
      </c>
      <c r="H899" s="3" t="str">
        <f t="shared" si="4"/>
        <v>e</v>
      </c>
    </row>
    <row r="900" ht="15.75" customHeight="1">
      <c r="A900" s="3">
        <v>899.0</v>
      </c>
      <c r="B900" s="3" t="s">
        <v>4282</v>
      </c>
      <c r="C900" s="3" t="s">
        <v>75</v>
      </c>
      <c r="D900" s="73">
        <v>761760.0</v>
      </c>
      <c r="E900" s="3" t="str">
        <f t="shared" si="1"/>
        <v>Broc Rutter</v>
      </c>
      <c r="F900" s="3" t="str">
        <f t="shared" si="2"/>
        <v>Broc Rutter</v>
      </c>
      <c r="G900" s="3" t="str">
        <f t="shared" si="3"/>
        <v>Broc Rutter</v>
      </c>
      <c r="H900" s="3" t="str">
        <f t="shared" si="4"/>
        <v>r</v>
      </c>
    </row>
    <row r="901" ht="15.75" customHeight="1">
      <c r="A901" s="3">
        <v>900.0</v>
      </c>
      <c r="B901" s="3" t="s">
        <v>4283</v>
      </c>
      <c r="C901" s="3" t="s">
        <v>17</v>
      </c>
      <c r="D901" s="73">
        <v>761667.0</v>
      </c>
      <c r="E901" s="3" t="str">
        <f t="shared" si="1"/>
        <v>Ty'Son Williams</v>
      </c>
      <c r="F901" s="3" t="str">
        <f t="shared" si="2"/>
        <v>Ty'Son Williams</v>
      </c>
      <c r="G901" s="3" t="str">
        <f t="shared" si="3"/>
        <v>Ty'Son Williams </v>
      </c>
      <c r="H901" s="3" t="str">
        <f t="shared" si="4"/>
        <v> </v>
      </c>
    </row>
    <row r="902" ht="15.75" customHeight="1">
      <c r="A902" s="3"/>
      <c r="B902" s="3" t="s">
        <v>4284</v>
      </c>
      <c r="C902" s="3" t="s">
        <v>3532</v>
      </c>
      <c r="D902" s="73">
        <v>761667.0</v>
      </c>
      <c r="E902" s="3" t="str">
        <f t="shared" si="1"/>
        <v>John Molchon</v>
      </c>
      <c r="F902" s="3" t="str">
        <f t="shared" si="2"/>
        <v>John Molchon</v>
      </c>
      <c r="G902" s="3" t="str">
        <f t="shared" si="3"/>
        <v>John Molchon</v>
      </c>
      <c r="H902" s="3" t="str">
        <f t="shared" si="4"/>
        <v>n</v>
      </c>
    </row>
    <row r="903" ht="15.75" customHeight="1">
      <c r="A903" s="3"/>
      <c r="B903" s="3" t="s">
        <v>4285</v>
      </c>
      <c r="C903" s="3" t="s">
        <v>34</v>
      </c>
      <c r="D903" s="73">
        <v>761667.0</v>
      </c>
      <c r="E903" s="3" t="str">
        <f t="shared" si="1"/>
        <v>Josh Hammond</v>
      </c>
      <c r="F903" s="3" t="str">
        <f t="shared" si="2"/>
        <v>Josh Hammond</v>
      </c>
      <c r="G903" s="3" t="str">
        <f t="shared" si="3"/>
        <v>Josh Hammond </v>
      </c>
      <c r="H903" s="3" t="str">
        <f t="shared" si="4"/>
        <v> </v>
      </c>
    </row>
    <row r="904" ht="15.75" customHeight="1">
      <c r="A904" s="3"/>
      <c r="B904" s="3" t="s">
        <v>4286</v>
      </c>
      <c r="C904" s="3" t="s">
        <v>34</v>
      </c>
      <c r="D904" s="73">
        <v>761667.0</v>
      </c>
      <c r="E904" s="3" t="str">
        <f t="shared" si="1"/>
        <v>Josh Pearson</v>
      </c>
      <c r="F904" s="3" t="str">
        <f t="shared" si="2"/>
        <v>Josh Pearson</v>
      </c>
      <c r="G904" s="3" t="str">
        <f t="shared" si="3"/>
        <v>Josh Pearson</v>
      </c>
      <c r="H904" s="3" t="str">
        <f t="shared" si="4"/>
        <v>n</v>
      </c>
    </row>
    <row r="905" ht="15.75" customHeight="1">
      <c r="A905" s="3"/>
      <c r="B905" s="3" t="s">
        <v>4287</v>
      </c>
      <c r="C905" s="3" t="s">
        <v>75</v>
      </c>
      <c r="D905" s="73">
        <v>761667.0</v>
      </c>
      <c r="E905" s="3" t="str">
        <f t="shared" si="1"/>
        <v>Chris Steveler</v>
      </c>
      <c r="F905" s="3" t="str">
        <f t="shared" si="2"/>
        <v>Chris Steveler</v>
      </c>
      <c r="G905" s="3" t="str">
        <f t="shared" si="3"/>
        <v>Chris Steveler </v>
      </c>
      <c r="H905" s="3" t="str">
        <f t="shared" si="4"/>
        <v> </v>
      </c>
    </row>
    <row r="906" ht="15.75" customHeight="1">
      <c r="A906" s="3"/>
      <c r="B906" s="30" t="s">
        <v>4288</v>
      </c>
      <c r="C906" s="3" t="s">
        <v>61</v>
      </c>
      <c r="D906" s="73">
        <v>761667.0</v>
      </c>
      <c r="E906" s="3" t="str">
        <f t="shared" si="1"/>
        <v>1000te Wieting</v>
      </c>
      <c r="F906" s="3" t="str">
        <f t="shared" si="2"/>
        <v>1000te Wieting</v>
      </c>
      <c r="G906" s="3" t="str">
        <f t="shared" si="3"/>
        <v>1000te Wieting </v>
      </c>
      <c r="H906" s="3" t="str">
        <f t="shared" si="4"/>
        <v> </v>
      </c>
    </row>
    <row r="907" ht="15.75" customHeight="1">
      <c r="A907" s="3"/>
      <c r="B907" s="3" t="s">
        <v>4289</v>
      </c>
      <c r="C907" s="3" t="s">
        <v>3651</v>
      </c>
      <c r="D907" s="73">
        <v>761667.0</v>
      </c>
      <c r="E907" s="3" t="str">
        <f t="shared" si="1"/>
        <v>Bobby Holly</v>
      </c>
      <c r="F907" s="3" t="str">
        <f t="shared" si="2"/>
        <v>Bobby Holly</v>
      </c>
      <c r="G907" s="3" t="str">
        <f t="shared" si="3"/>
        <v>Bobby Holly </v>
      </c>
      <c r="H907" s="3" t="str">
        <f t="shared" si="4"/>
        <v> </v>
      </c>
    </row>
    <row r="908" ht="15.75" customHeight="1">
      <c r="A908" s="3"/>
      <c r="B908" s="3" t="s">
        <v>4290</v>
      </c>
      <c r="C908" s="3" t="s">
        <v>3518</v>
      </c>
      <c r="D908" s="73">
        <v>761667.0</v>
      </c>
      <c r="E908" s="3" t="str">
        <f t="shared" si="1"/>
        <v>Hunter Atkinson</v>
      </c>
      <c r="F908" s="3" t="str">
        <f t="shared" si="2"/>
        <v>Hunter Atkinson</v>
      </c>
      <c r="G908" s="3" t="str">
        <f t="shared" si="3"/>
        <v>Hunter Atkinson </v>
      </c>
      <c r="H908" s="3" t="str">
        <f t="shared" si="4"/>
        <v> </v>
      </c>
    </row>
    <row r="909" ht="15.75" customHeight="1">
      <c r="A909" s="3"/>
      <c r="B909" s="3" t="s">
        <v>4291</v>
      </c>
      <c r="C909" s="3" t="s">
        <v>3557</v>
      </c>
      <c r="D909" s="73">
        <v>761667.0</v>
      </c>
      <c r="E909" s="3" t="str">
        <f t="shared" si="1"/>
        <v>Austin Capps</v>
      </c>
      <c r="F909" s="3" t="str">
        <f t="shared" si="2"/>
        <v>Austin Capps</v>
      </c>
      <c r="G909" s="3" t="str">
        <f t="shared" si="3"/>
        <v>Austin Capps </v>
      </c>
      <c r="H909" s="3" t="str">
        <f t="shared" si="4"/>
        <v> </v>
      </c>
    </row>
    <row r="910" ht="15.75" customHeight="1">
      <c r="A910" s="3"/>
      <c r="B910" s="3" t="s">
        <v>4292</v>
      </c>
      <c r="C910" s="3" t="s">
        <v>3522</v>
      </c>
      <c r="D910" s="73">
        <v>761667.0</v>
      </c>
      <c r="E910" s="3" t="str">
        <f t="shared" si="1"/>
        <v>Scottie Dill</v>
      </c>
      <c r="F910" s="3" t="str">
        <f t="shared" si="2"/>
        <v>Scottie Dill</v>
      </c>
      <c r="G910" s="3" t="str">
        <f t="shared" si="3"/>
        <v>Scottie Dill </v>
      </c>
      <c r="H910" s="3" t="str">
        <f t="shared" si="4"/>
        <v> </v>
      </c>
    </row>
    <row r="911" ht="15.75" customHeight="1">
      <c r="A911" s="3"/>
      <c r="B911" s="3" t="s">
        <v>4293</v>
      </c>
      <c r="C911" s="3" t="s">
        <v>3532</v>
      </c>
      <c r="D911" s="73">
        <v>761667.0</v>
      </c>
      <c r="E911" s="3" t="str">
        <f t="shared" si="1"/>
        <v>Justin Gooseberry</v>
      </c>
      <c r="F911" s="3" t="str">
        <f t="shared" si="2"/>
        <v>Justin Gooseberry</v>
      </c>
      <c r="G911" s="3" t="str">
        <f t="shared" si="3"/>
        <v>Justin Gooseberry </v>
      </c>
      <c r="H911" s="3" t="str">
        <f t="shared" si="4"/>
        <v> </v>
      </c>
    </row>
    <row r="912" ht="15.75" customHeight="1">
      <c r="A912" s="3"/>
      <c r="B912" s="3" t="s">
        <v>4294</v>
      </c>
      <c r="C912" s="3" t="s">
        <v>34</v>
      </c>
      <c r="D912" s="73">
        <v>761667.0</v>
      </c>
      <c r="E912" s="3" t="str">
        <f t="shared" si="1"/>
        <v>Juwan Green</v>
      </c>
      <c r="F912" s="3" t="str">
        <f t="shared" si="2"/>
        <v>Juwan Green</v>
      </c>
      <c r="G912" s="3" t="str">
        <f t="shared" si="3"/>
        <v>Juwan Green </v>
      </c>
      <c r="H912" s="3" t="str">
        <f t="shared" si="4"/>
        <v> </v>
      </c>
    </row>
    <row r="913" ht="15.75" customHeight="1">
      <c r="A913" s="3"/>
      <c r="B913" s="3" t="s">
        <v>4295</v>
      </c>
      <c r="C913" s="3" t="s">
        <v>3522</v>
      </c>
      <c r="D913" s="73">
        <v>761667.0</v>
      </c>
      <c r="E913" s="3" t="str">
        <f t="shared" si="1"/>
        <v>Evin Ksiezarczyk</v>
      </c>
      <c r="F913" s="3" t="str">
        <f t="shared" si="2"/>
        <v>Evin Ksiezarczyk</v>
      </c>
      <c r="G913" s="3" t="str">
        <f t="shared" si="3"/>
        <v>Evin Ksiezarczyk </v>
      </c>
      <c r="H913" s="3" t="str">
        <f t="shared" si="4"/>
        <v> </v>
      </c>
    </row>
    <row r="914" ht="15.75" customHeight="1">
      <c r="A914" s="3"/>
      <c r="B914" s="3" t="s">
        <v>4296</v>
      </c>
      <c r="C914" s="3" t="s">
        <v>34</v>
      </c>
      <c r="D914" s="73">
        <v>761667.0</v>
      </c>
      <c r="E914" s="3" t="str">
        <f t="shared" si="1"/>
        <v>Jalen McCleksey</v>
      </c>
      <c r="F914" s="3" t="str">
        <f t="shared" si="2"/>
        <v>Jalen McCleksey</v>
      </c>
      <c r="G914" s="3" t="str">
        <f t="shared" si="3"/>
        <v>Jalen McCleksey </v>
      </c>
      <c r="H914" s="3" t="str">
        <f t="shared" si="4"/>
        <v> </v>
      </c>
    </row>
    <row r="915" ht="15.75" customHeight="1">
      <c r="A915" s="3"/>
      <c r="B915" s="3" t="s">
        <v>4297</v>
      </c>
      <c r="C915" s="3" t="s">
        <v>61</v>
      </c>
      <c r="D915" s="73">
        <v>761667.0</v>
      </c>
      <c r="E915" s="3" t="str">
        <f t="shared" si="1"/>
        <v>Jared Pinkney</v>
      </c>
      <c r="F915" s="3" t="str">
        <f t="shared" si="2"/>
        <v>Jared Pinkney</v>
      </c>
      <c r="G915" s="3" t="str">
        <f t="shared" si="3"/>
        <v>Jared Pinkney </v>
      </c>
      <c r="H915" s="3" t="str">
        <f t="shared" si="4"/>
        <v> </v>
      </c>
    </row>
    <row r="916" ht="15.75" customHeight="1">
      <c r="A916" s="3"/>
      <c r="B916" s="3" t="s">
        <v>4298</v>
      </c>
      <c r="C916" s="3" t="s">
        <v>61</v>
      </c>
      <c r="D916" s="73">
        <v>761667.0</v>
      </c>
      <c r="E916" s="3" t="str">
        <f t="shared" si="1"/>
        <v>Caleb Repp</v>
      </c>
      <c r="F916" s="3" t="str">
        <f t="shared" si="2"/>
        <v>Caleb Repp</v>
      </c>
      <c r="G916" s="3" t="str">
        <f t="shared" si="3"/>
        <v>Caleb Repp </v>
      </c>
      <c r="H916" s="3" t="str">
        <f t="shared" si="4"/>
        <v> </v>
      </c>
    </row>
    <row r="917" ht="15.75" customHeight="1">
      <c r="A917" s="3"/>
      <c r="B917" s="3" t="s">
        <v>4299</v>
      </c>
      <c r="C917" s="3" t="s">
        <v>34</v>
      </c>
      <c r="D917" s="73">
        <v>761667.0</v>
      </c>
      <c r="E917" s="3" t="str">
        <f t="shared" si="1"/>
        <v>Rysen John</v>
      </c>
      <c r="F917" s="3" t="str">
        <f t="shared" si="2"/>
        <v>Rysen John</v>
      </c>
      <c r="G917" s="3" t="str">
        <f t="shared" si="3"/>
        <v>Rysen John </v>
      </c>
      <c r="H917" s="3" t="str">
        <f t="shared" si="4"/>
        <v> </v>
      </c>
    </row>
    <row r="918" ht="15.75" customHeight="1">
      <c r="A918" s="3"/>
      <c r="B918" s="3" t="s">
        <v>4300</v>
      </c>
      <c r="C918" s="3" t="s">
        <v>61</v>
      </c>
      <c r="D918" s="73">
        <v>761667.0</v>
      </c>
      <c r="E918" s="3" t="str">
        <f t="shared" si="1"/>
        <v>Kyle Markway</v>
      </c>
      <c r="F918" s="3" t="str">
        <f t="shared" si="2"/>
        <v>Kyle Markway</v>
      </c>
      <c r="G918" s="3" t="str">
        <f t="shared" si="3"/>
        <v>Kyle Markway </v>
      </c>
      <c r="H918" s="3" t="str">
        <f t="shared" si="4"/>
        <v> </v>
      </c>
    </row>
    <row r="919" ht="15.75" customHeight="1">
      <c r="A919" s="3"/>
      <c r="B919" s="3" t="s">
        <v>4301</v>
      </c>
      <c r="C919" s="3" t="s">
        <v>17</v>
      </c>
      <c r="D919" s="73">
        <v>761667.0</v>
      </c>
      <c r="E919" s="3" t="str">
        <f t="shared" si="1"/>
        <v>Sandro Platzgummer</v>
      </c>
      <c r="F919" s="3" t="str">
        <f t="shared" si="2"/>
        <v>Sandro Platzgummer</v>
      </c>
      <c r="G919" s="3" t="str">
        <f t="shared" si="3"/>
        <v>Sandro Platzgummer </v>
      </c>
      <c r="H919" s="3" t="str">
        <f t="shared" si="4"/>
        <v> </v>
      </c>
    </row>
    <row r="920" ht="15.75" customHeight="1">
      <c r="A920" s="3"/>
      <c r="B920" s="3" t="s">
        <v>4302</v>
      </c>
      <c r="C920" s="3" t="s">
        <v>17</v>
      </c>
      <c r="D920" s="73">
        <v>761667.0</v>
      </c>
      <c r="E920" s="3" t="str">
        <f t="shared" si="1"/>
        <v>Jacques Patrick</v>
      </c>
      <c r="F920" s="3" t="str">
        <f t="shared" si="2"/>
        <v>Jacques Patrick</v>
      </c>
      <c r="G920" s="3" t="str">
        <f t="shared" si="3"/>
        <v>Jacques Patrick </v>
      </c>
      <c r="H920" s="3" t="str">
        <f t="shared" si="4"/>
        <v> </v>
      </c>
    </row>
    <row r="921" ht="15.75" customHeight="1">
      <c r="A921" s="3"/>
      <c r="B921" s="3" t="s">
        <v>4303</v>
      </c>
      <c r="C921" s="3" t="s">
        <v>34</v>
      </c>
      <c r="D921" s="73">
        <v>761667.0</v>
      </c>
      <c r="E921" s="3" t="str">
        <f t="shared" si="1"/>
        <v>Omar Bayless</v>
      </c>
      <c r="F921" s="3" t="str">
        <f t="shared" si="2"/>
        <v>Omar Bayless</v>
      </c>
      <c r="G921" s="3" t="str">
        <f t="shared" si="3"/>
        <v>Omar Bayless </v>
      </c>
      <c r="H921" s="3" t="str">
        <f t="shared" si="4"/>
        <v> </v>
      </c>
    </row>
    <row r="922" ht="15.75" customHeight="1">
      <c r="A922" s="3"/>
      <c r="B922" s="3" t="s">
        <v>4304</v>
      </c>
      <c r="C922" s="3" t="s">
        <v>3532</v>
      </c>
      <c r="D922" s="73">
        <v>761667.0</v>
      </c>
      <c r="E922" s="3" t="str">
        <f t="shared" si="1"/>
        <v>Mike Horton</v>
      </c>
      <c r="F922" s="3" t="str">
        <f t="shared" si="2"/>
        <v>Mike Horton</v>
      </c>
      <c r="G922" s="3" t="str">
        <f t="shared" si="3"/>
        <v>Mike Horton </v>
      </c>
      <c r="H922" s="3" t="str">
        <f t="shared" si="4"/>
        <v> </v>
      </c>
    </row>
    <row r="923" ht="15.75" customHeight="1">
      <c r="A923" s="3"/>
      <c r="B923" s="3" t="s">
        <v>4305</v>
      </c>
      <c r="C923" s="3" t="s">
        <v>3532</v>
      </c>
      <c r="D923" s="73">
        <v>761667.0</v>
      </c>
      <c r="E923" s="3" t="str">
        <f t="shared" si="1"/>
        <v>Sam Tecklenburg</v>
      </c>
      <c r="F923" s="3" t="str">
        <f t="shared" si="2"/>
        <v>Sam Tecklenburg</v>
      </c>
      <c r="G923" s="3" t="str">
        <f t="shared" si="3"/>
        <v>Sam Tecklenburg </v>
      </c>
      <c r="H923" s="3" t="str">
        <f t="shared" si="4"/>
        <v> </v>
      </c>
    </row>
    <row r="924" ht="15.75" customHeight="1">
      <c r="A924" s="3">
        <v>923.0</v>
      </c>
      <c r="B924" s="3" t="s">
        <v>3346</v>
      </c>
      <c r="C924" s="3" t="s">
        <v>34</v>
      </c>
      <c r="D924" s="73">
        <v>760095.0</v>
      </c>
      <c r="E924" s="3" t="str">
        <f t="shared" si="1"/>
        <v>Jaleel Scott</v>
      </c>
      <c r="F924" s="3" t="str">
        <f t="shared" si="2"/>
        <v>Jaleel Scott</v>
      </c>
      <c r="G924" s="3" t="str">
        <f t="shared" si="3"/>
        <v>Jaleel Scott </v>
      </c>
      <c r="H924" s="3" t="str">
        <f t="shared" si="4"/>
        <v> </v>
      </c>
    </row>
    <row r="925" ht="15.75" customHeight="1">
      <c r="A925" s="3">
        <v>924.0</v>
      </c>
      <c r="B925" s="3" t="s">
        <v>4306</v>
      </c>
      <c r="C925" s="3" t="s">
        <v>34</v>
      </c>
      <c r="D925" s="73">
        <v>760000.0</v>
      </c>
      <c r="E925" s="3" t="str">
        <f t="shared" si="1"/>
        <v>Jehu Chesson</v>
      </c>
      <c r="F925" s="3" t="str">
        <f t="shared" si="2"/>
        <v>Jehu Chesson</v>
      </c>
      <c r="G925" s="3" t="str">
        <f t="shared" si="3"/>
        <v>Jehu Chesson </v>
      </c>
      <c r="H925" s="3" t="str">
        <f t="shared" si="4"/>
        <v> </v>
      </c>
    </row>
    <row r="926" ht="15.75" customHeight="1">
      <c r="A926" s="3">
        <v>925.0</v>
      </c>
      <c r="B926" s="3" t="s">
        <v>4307</v>
      </c>
      <c r="C926" s="3" t="s">
        <v>34</v>
      </c>
      <c r="D926" s="73">
        <v>758917.0</v>
      </c>
      <c r="E926" s="3" t="str">
        <f t="shared" si="1"/>
        <v>Mack Hollins</v>
      </c>
      <c r="F926" s="3" t="str">
        <f t="shared" si="2"/>
        <v>Mack Hollins</v>
      </c>
      <c r="G926" s="3" t="str">
        <f t="shared" si="3"/>
        <v>Mack Hollins </v>
      </c>
      <c r="H926" s="3" t="str">
        <f t="shared" si="4"/>
        <v> </v>
      </c>
    </row>
    <row r="927" ht="15.75" customHeight="1">
      <c r="A927" s="3">
        <v>926.0</v>
      </c>
      <c r="B927" s="3" t="s">
        <v>1895</v>
      </c>
      <c r="C927" s="3" t="s">
        <v>17</v>
      </c>
      <c r="D927" s="73">
        <v>758915.0</v>
      </c>
      <c r="E927" s="3" t="str">
        <f t="shared" si="1"/>
        <v>Tarik Cohen</v>
      </c>
      <c r="F927" s="3" t="str">
        <f t="shared" si="2"/>
        <v>Tarik Cohen</v>
      </c>
      <c r="G927" s="3" t="str">
        <f t="shared" si="3"/>
        <v>Tarik Cohen </v>
      </c>
      <c r="H927" s="3" t="str">
        <f t="shared" si="4"/>
        <v> </v>
      </c>
    </row>
    <row r="928" ht="15.75" customHeight="1">
      <c r="A928" s="3">
        <v>927.0</v>
      </c>
      <c r="B928" s="3" t="s">
        <v>4308</v>
      </c>
      <c r="C928" s="3" t="s">
        <v>3532</v>
      </c>
      <c r="D928" s="73">
        <v>752098.0</v>
      </c>
      <c r="E928" s="3" t="str">
        <f t="shared" si="1"/>
        <v>Michael Jordan</v>
      </c>
      <c r="F928" s="3" t="str">
        <f t="shared" si="2"/>
        <v>Michael Jordan</v>
      </c>
      <c r="G928" s="3" t="str">
        <f t="shared" si="3"/>
        <v>Michael Jordan </v>
      </c>
      <c r="H928" s="3" t="str">
        <f t="shared" si="4"/>
        <v> </v>
      </c>
    </row>
    <row r="929" ht="15.75" customHeight="1">
      <c r="A929" s="3"/>
      <c r="B929" s="3" t="s">
        <v>4309</v>
      </c>
      <c r="C929" s="3" t="s">
        <v>61</v>
      </c>
      <c r="D929" s="73">
        <v>752098.0</v>
      </c>
      <c r="E929" s="3" t="str">
        <f t="shared" si="1"/>
        <v>Foster Moreau</v>
      </c>
      <c r="F929" s="3" t="str">
        <f t="shared" si="2"/>
        <v>Foster Moreau</v>
      </c>
      <c r="G929" s="3" t="str">
        <f t="shared" si="3"/>
        <v>Foster Moreau </v>
      </c>
      <c r="H929" s="3" t="str">
        <f t="shared" si="4"/>
        <v> </v>
      </c>
    </row>
    <row r="930" ht="15.75" customHeight="1">
      <c r="A930" s="3">
        <v>929.0</v>
      </c>
      <c r="B930" s="3" t="s">
        <v>4310</v>
      </c>
      <c r="C930" s="3" t="s">
        <v>34</v>
      </c>
      <c r="D930" s="73">
        <v>750000.0</v>
      </c>
      <c r="E930" s="3" t="str">
        <f t="shared" si="1"/>
        <v>Khadarel Hodge</v>
      </c>
      <c r="F930" s="3" t="str">
        <f t="shared" si="2"/>
        <v>Khadarel Hodge</v>
      </c>
      <c r="G930" s="3" t="str">
        <f t="shared" si="3"/>
        <v>Khadarel Hodge </v>
      </c>
      <c r="H930" s="3" t="str">
        <f t="shared" si="4"/>
        <v> </v>
      </c>
    </row>
    <row r="931" ht="15.75" customHeight="1">
      <c r="A931" s="3"/>
      <c r="B931" s="3" t="s">
        <v>4311</v>
      </c>
      <c r="C931" s="3" t="s">
        <v>3522</v>
      </c>
      <c r="D931" s="73">
        <v>750000.0</v>
      </c>
      <c r="E931" s="3" t="str">
        <f t="shared" si="1"/>
        <v>Justin Murray</v>
      </c>
      <c r="F931" s="3" t="str">
        <f t="shared" si="2"/>
        <v>Justin Murray</v>
      </c>
      <c r="G931" s="3" t="str">
        <f t="shared" si="3"/>
        <v>Justin Murray </v>
      </c>
      <c r="H931" s="3" t="str">
        <f t="shared" si="4"/>
        <v> </v>
      </c>
    </row>
    <row r="932" ht="15.75" customHeight="1">
      <c r="A932" s="3"/>
      <c r="B932" s="3" t="s">
        <v>4312</v>
      </c>
      <c r="C932" s="3" t="s">
        <v>34</v>
      </c>
      <c r="D932" s="73">
        <v>750000.0</v>
      </c>
      <c r="E932" s="3" t="str">
        <f t="shared" si="1"/>
        <v>Deandre Carter</v>
      </c>
      <c r="F932" s="3" t="str">
        <f t="shared" si="2"/>
        <v>Deandre Carter</v>
      </c>
      <c r="G932" s="3" t="str">
        <f t="shared" si="3"/>
        <v>Deandre Carter </v>
      </c>
      <c r="H932" s="3" t="str">
        <f t="shared" si="4"/>
        <v> </v>
      </c>
    </row>
    <row r="933" ht="15.75" customHeight="1">
      <c r="A933" s="3"/>
      <c r="B933" s="3" t="s">
        <v>4313</v>
      </c>
      <c r="C933" s="3" t="s">
        <v>3522</v>
      </c>
      <c r="D933" s="73">
        <v>750000.0</v>
      </c>
      <c r="E933" s="3" t="str">
        <f t="shared" si="1"/>
        <v>Kyle Murphy</v>
      </c>
      <c r="F933" s="3" t="str">
        <f t="shared" si="2"/>
        <v>Kyle Murphy</v>
      </c>
      <c r="G933" s="3" t="str">
        <f t="shared" si="3"/>
        <v>Kyle Murphy </v>
      </c>
      <c r="H933" s="3" t="str">
        <f t="shared" si="4"/>
        <v> </v>
      </c>
    </row>
    <row r="934" ht="15.75" customHeight="1">
      <c r="A934" s="3"/>
      <c r="B934" s="3" t="s">
        <v>4314</v>
      </c>
      <c r="C934" s="3" t="s">
        <v>61</v>
      </c>
      <c r="D934" s="73">
        <v>750000.0</v>
      </c>
      <c r="E934" s="3" t="str">
        <f t="shared" si="1"/>
        <v>Stephen Anderson</v>
      </c>
      <c r="F934" s="3" t="str">
        <f t="shared" si="2"/>
        <v>Stephen Anderson</v>
      </c>
      <c r="G934" s="3" t="str">
        <f t="shared" si="3"/>
        <v>Stephen Anderson </v>
      </c>
      <c r="H934" s="3" t="str">
        <f t="shared" si="4"/>
        <v> </v>
      </c>
    </row>
    <row r="935" ht="15.75" customHeight="1">
      <c r="A935" s="3"/>
      <c r="B935" s="3" t="s">
        <v>4315</v>
      </c>
      <c r="C935" s="3" t="s">
        <v>3518</v>
      </c>
      <c r="D935" s="73">
        <v>750000.0</v>
      </c>
      <c r="E935" s="3" t="str">
        <f t="shared" si="1"/>
        <v>Trenton Scott</v>
      </c>
      <c r="F935" s="3" t="str">
        <f t="shared" si="2"/>
        <v>Trenton Scott</v>
      </c>
      <c r="G935" s="3" t="str">
        <f t="shared" si="3"/>
        <v>Trenton Scott </v>
      </c>
      <c r="H935" s="3" t="str">
        <f t="shared" si="4"/>
        <v> </v>
      </c>
    </row>
    <row r="936" ht="15.75" customHeight="1">
      <c r="A936" s="3"/>
      <c r="B936" s="3" t="s">
        <v>4316</v>
      </c>
      <c r="C936" s="3" t="s">
        <v>3522</v>
      </c>
      <c r="D936" s="73">
        <v>750000.0</v>
      </c>
      <c r="E936" s="3" t="str">
        <f t="shared" si="1"/>
        <v>Cole Toner</v>
      </c>
      <c r="F936" s="3" t="str">
        <f t="shared" si="2"/>
        <v>Cole Toner</v>
      </c>
      <c r="G936" s="3" t="str">
        <f t="shared" si="3"/>
        <v>Cole Toner </v>
      </c>
      <c r="H936" s="3" t="str">
        <f t="shared" si="4"/>
        <v> </v>
      </c>
    </row>
    <row r="937" ht="15.75" customHeight="1">
      <c r="A937" s="3"/>
      <c r="B937" s="3" t="s">
        <v>4317</v>
      </c>
      <c r="C937" s="3" t="s">
        <v>34</v>
      </c>
      <c r="D937" s="73">
        <v>750000.0</v>
      </c>
      <c r="E937" s="3" t="str">
        <f t="shared" si="1"/>
        <v>Taquan Mizzell</v>
      </c>
      <c r="F937" s="3" t="str">
        <f t="shared" si="2"/>
        <v>Taquan Mizzell</v>
      </c>
      <c r="G937" s="3" t="str">
        <f t="shared" si="3"/>
        <v>Taquan Mizzell</v>
      </c>
      <c r="H937" s="3" t="str">
        <f t="shared" si="4"/>
        <v>l</v>
      </c>
    </row>
    <row r="938" ht="15.75" customHeight="1">
      <c r="A938" s="3"/>
      <c r="B938" s="3" t="s">
        <v>4318</v>
      </c>
      <c r="C938" s="3" t="s">
        <v>34</v>
      </c>
      <c r="D938" s="73">
        <v>750000.0</v>
      </c>
      <c r="E938" s="3" t="str">
        <f t="shared" si="1"/>
        <v>Trevor Davis</v>
      </c>
      <c r="F938" s="3" t="str">
        <f t="shared" si="2"/>
        <v>Trevor Davis</v>
      </c>
      <c r="G938" s="3" t="str">
        <f t="shared" si="3"/>
        <v>Trevor Davis </v>
      </c>
      <c r="H938" s="3" t="str">
        <f t="shared" si="4"/>
        <v> </v>
      </c>
    </row>
    <row r="939" ht="15.75" customHeight="1">
      <c r="A939" s="3"/>
      <c r="B939" s="3" t="s">
        <v>4319</v>
      </c>
      <c r="C939" s="3" t="s">
        <v>61</v>
      </c>
      <c r="D939" s="73">
        <v>750000.0</v>
      </c>
      <c r="E939" s="3" t="str">
        <f t="shared" si="1"/>
        <v>Cole Wick</v>
      </c>
      <c r="F939" s="3" t="str">
        <f t="shared" si="2"/>
        <v>Cole Wick</v>
      </c>
      <c r="G939" s="3" t="str">
        <f t="shared" si="3"/>
        <v>Cole Wick</v>
      </c>
      <c r="H939" s="3" t="str">
        <f t="shared" si="4"/>
        <v>k</v>
      </c>
    </row>
    <row r="940" ht="15.75" customHeight="1">
      <c r="A940" s="3"/>
      <c r="B940" s="3" t="s">
        <v>4320</v>
      </c>
      <c r="C940" s="3" t="s">
        <v>61</v>
      </c>
      <c r="D940" s="73">
        <v>750000.0</v>
      </c>
      <c r="E940" s="3" t="str">
        <f t="shared" si="1"/>
        <v>Ross Dwelley</v>
      </c>
      <c r="F940" s="3" t="str">
        <f t="shared" si="2"/>
        <v>Ross Dwelley</v>
      </c>
      <c r="G940" s="3" t="str">
        <f t="shared" si="3"/>
        <v>Ross Dwelley</v>
      </c>
      <c r="H940" s="3" t="str">
        <f t="shared" si="4"/>
        <v>y</v>
      </c>
    </row>
    <row r="941" ht="15.75" customHeight="1">
      <c r="A941" s="3"/>
      <c r="B941" s="3" t="s">
        <v>4321</v>
      </c>
      <c r="C941" s="3" t="s">
        <v>75</v>
      </c>
      <c r="D941" s="73">
        <v>750000.0</v>
      </c>
      <c r="E941" s="3" t="str">
        <f t="shared" si="1"/>
        <v>Nick Mullens</v>
      </c>
      <c r="F941" s="3" t="str">
        <f t="shared" si="2"/>
        <v>Nick Mullens</v>
      </c>
      <c r="G941" s="3" t="str">
        <f t="shared" si="3"/>
        <v>Nick Mullens</v>
      </c>
      <c r="H941" s="3" t="str">
        <f t="shared" si="4"/>
        <v>s</v>
      </c>
    </row>
    <row r="942" ht="15.75" customHeight="1">
      <c r="A942" s="3"/>
      <c r="B942" s="3" t="s">
        <v>4322</v>
      </c>
      <c r="C942" s="3" t="s">
        <v>17</v>
      </c>
      <c r="D942" s="73">
        <v>750000.0</v>
      </c>
      <c r="E942" s="3" t="str">
        <f t="shared" si="1"/>
        <v>Jeff Wilson</v>
      </c>
      <c r="F942" s="3" t="str">
        <f t="shared" si="2"/>
        <v>Jeff Wilson Jr.</v>
      </c>
      <c r="G942" s="3" t="str">
        <f t="shared" si="3"/>
        <v>Jeff Wilson</v>
      </c>
      <c r="H942" s="3" t="str">
        <f t="shared" si="4"/>
        <v>n</v>
      </c>
    </row>
    <row r="943" ht="15.75" customHeight="1">
      <c r="A943" s="3"/>
      <c r="B943" s="3" t="s">
        <v>4323</v>
      </c>
      <c r="C943" s="3" t="s">
        <v>34</v>
      </c>
      <c r="D943" s="73">
        <v>750000.0</v>
      </c>
      <c r="E943" s="3" t="str">
        <f t="shared" si="1"/>
        <v>Victor Bolden</v>
      </c>
      <c r="F943" s="3" t="str">
        <f t="shared" si="2"/>
        <v>Victor Bolden</v>
      </c>
      <c r="G943" s="3" t="str">
        <f t="shared" si="3"/>
        <v>Victor Bolden </v>
      </c>
      <c r="H943" s="3" t="str">
        <f t="shared" si="4"/>
        <v> </v>
      </c>
    </row>
    <row r="944" ht="15.75" customHeight="1">
      <c r="A944" s="3"/>
      <c r="B944" s="3" t="s">
        <v>4324</v>
      </c>
      <c r="C944" s="3" t="s">
        <v>61</v>
      </c>
      <c r="D944" s="73">
        <v>750000.0</v>
      </c>
      <c r="E944" s="3" t="str">
        <f t="shared" si="1"/>
        <v>Anthony Firkser</v>
      </c>
      <c r="F944" s="3" t="str">
        <f t="shared" si="2"/>
        <v>Anthony Firkser</v>
      </c>
      <c r="G944" s="3" t="str">
        <f t="shared" si="3"/>
        <v>Anthony Firkser </v>
      </c>
      <c r="H944" s="3" t="str">
        <f t="shared" si="4"/>
        <v> </v>
      </c>
    </row>
    <row r="945" ht="15.75" customHeight="1">
      <c r="A945" s="3"/>
      <c r="B945" s="3" t="s">
        <v>4325</v>
      </c>
      <c r="C945" s="3" t="s">
        <v>17</v>
      </c>
      <c r="D945" s="73">
        <v>750000.0</v>
      </c>
      <c r="E945" s="3" t="str">
        <f t="shared" si="1"/>
        <v>Elijah McGuire</v>
      </c>
      <c r="F945" s="3" t="str">
        <f t="shared" si="2"/>
        <v>Elijah McGuire</v>
      </c>
      <c r="G945" s="3" t="str">
        <f t="shared" si="3"/>
        <v>Elijah McGuire</v>
      </c>
      <c r="H945" s="3" t="str">
        <f t="shared" si="4"/>
        <v>e</v>
      </c>
    </row>
    <row r="946" ht="15.75" customHeight="1">
      <c r="A946" s="3"/>
      <c r="B946" s="3" t="s">
        <v>4326</v>
      </c>
      <c r="C946" s="3" t="s">
        <v>34</v>
      </c>
      <c r="D946" s="73">
        <v>750000.0</v>
      </c>
      <c r="E946" s="3" t="str">
        <f t="shared" si="1"/>
        <v>Robert Foster</v>
      </c>
      <c r="F946" s="3" t="str">
        <f t="shared" si="2"/>
        <v>Robert Foster</v>
      </c>
      <c r="G946" s="3" t="str">
        <f t="shared" si="3"/>
        <v>Robert Foster </v>
      </c>
      <c r="H946" s="3" t="str">
        <f t="shared" si="4"/>
        <v> </v>
      </c>
    </row>
    <row r="947" ht="15.75" customHeight="1">
      <c r="A947" s="3"/>
      <c r="B947" s="3" t="s">
        <v>4327</v>
      </c>
      <c r="C947" s="3" t="s">
        <v>61</v>
      </c>
      <c r="D947" s="73">
        <v>750000.0</v>
      </c>
      <c r="E947" s="3" t="str">
        <f t="shared" si="1"/>
        <v>Johnny Mundt</v>
      </c>
      <c r="F947" s="3" t="str">
        <f t="shared" si="2"/>
        <v>Johnny Mundt</v>
      </c>
      <c r="G947" s="3" t="str">
        <f t="shared" si="3"/>
        <v>Johnny Mundt </v>
      </c>
      <c r="H947" s="3" t="str">
        <f t="shared" si="4"/>
        <v> </v>
      </c>
    </row>
    <row r="948" ht="15.75" customHeight="1">
      <c r="A948" s="3"/>
      <c r="B948" s="3" t="s">
        <v>4328</v>
      </c>
      <c r="C948" s="3" t="s">
        <v>61</v>
      </c>
      <c r="D948" s="73">
        <v>750000.0</v>
      </c>
      <c r="E948" s="3" t="str">
        <f t="shared" si="1"/>
        <v>Garrett Dickerson</v>
      </c>
      <c r="F948" s="3" t="str">
        <f t="shared" si="2"/>
        <v>Garrett Dickerson</v>
      </c>
      <c r="G948" s="3" t="str">
        <f t="shared" si="3"/>
        <v>Garrett Dickerson </v>
      </c>
      <c r="H948" s="3" t="str">
        <f t="shared" si="4"/>
        <v> </v>
      </c>
    </row>
    <row r="949" ht="15.75" customHeight="1">
      <c r="A949" s="3"/>
      <c r="B949" s="3" t="s">
        <v>4329</v>
      </c>
      <c r="C949" s="3" t="s">
        <v>17</v>
      </c>
      <c r="D949" s="73">
        <v>750000.0</v>
      </c>
      <c r="E949" s="3" t="str">
        <f t="shared" si="1"/>
        <v>Darius Jackson</v>
      </c>
      <c r="F949" s="3" t="str">
        <f t="shared" si="2"/>
        <v>Darius Jackson</v>
      </c>
      <c r="G949" s="3" t="str">
        <f t="shared" si="3"/>
        <v>Darius Jackson </v>
      </c>
      <c r="H949" s="3" t="str">
        <f t="shared" si="4"/>
        <v> </v>
      </c>
    </row>
    <row r="950" ht="15.75" customHeight="1">
      <c r="A950" s="3"/>
      <c r="B950" s="3" t="s">
        <v>4330</v>
      </c>
      <c r="C950" s="3" t="s">
        <v>3532</v>
      </c>
      <c r="D950" s="73">
        <v>750000.0</v>
      </c>
      <c r="E950" s="3" t="str">
        <f t="shared" si="1"/>
        <v>Kyle Fuller</v>
      </c>
      <c r="F950" s="3" t="str">
        <f t="shared" si="2"/>
        <v>Kyle Fuller</v>
      </c>
      <c r="G950" s="3" t="str">
        <f t="shared" si="3"/>
        <v>Kyle Fuller </v>
      </c>
      <c r="H950" s="3" t="str">
        <f t="shared" si="4"/>
        <v> </v>
      </c>
    </row>
    <row r="951" ht="15.75" customHeight="1">
      <c r="A951" s="3"/>
      <c r="B951" s="3" t="s">
        <v>4331</v>
      </c>
      <c r="C951" s="3" t="s">
        <v>3522</v>
      </c>
      <c r="D951" s="73">
        <v>750000.0</v>
      </c>
      <c r="E951" s="3" t="str">
        <f t="shared" si="1"/>
        <v>Chad Wheeler</v>
      </c>
      <c r="F951" s="3" t="str">
        <f t="shared" si="2"/>
        <v>Chad Wheeler</v>
      </c>
      <c r="G951" s="3" t="str">
        <f t="shared" si="3"/>
        <v>Chad Wheeler </v>
      </c>
      <c r="H951" s="3" t="str">
        <f t="shared" si="4"/>
        <v> </v>
      </c>
    </row>
    <row r="952" ht="15.75" customHeight="1">
      <c r="A952" s="3"/>
      <c r="B952" s="3" t="s">
        <v>4332</v>
      </c>
      <c r="C952" s="3" t="s">
        <v>34</v>
      </c>
      <c r="D952" s="73">
        <v>750000.0</v>
      </c>
      <c r="E952" s="3" t="str">
        <f t="shared" si="1"/>
        <v>Jake Kumerow</v>
      </c>
      <c r="F952" s="3" t="str">
        <f t="shared" si="2"/>
        <v>Jake Kumerow</v>
      </c>
      <c r="G952" s="3" t="str">
        <f t="shared" si="3"/>
        <v>Jake Kumerow</v>
      </c>
      <c r="H952" s="3" t="str">
        <f t="shared" si="4"/>
        <v>w</v>
      </c>
    </row>
    <row r="953" ht="15.75" customHeight="1">
      <c r="A953" s="3"/>
      <c r="B953" s="3" t="s">
        <v>4333</v>
      </c>
      <c r="C953" s="3" t="s">
        <v>61</v>
      </c>
      <c r="D953" s="73">
        <v>750000.0</v>
      </c>
      <c r="E953" s="3" t="str">
        <f t="shared" si="1"/>
        <v>Temarrick Hemingway</v>
      </c>
      <c r="F953" s="3" t="str">
        <f t="shared" si="2"/>
        <v>Temarrick Hemingway</v>
      </c>
      <c r="G953" s="3" t="str">
        <f t="shared" si="3"/>
        <v>Temarrick Hemingway </v>
      </c>
      <c r="H953" s="3" t="str">
        <f t="shared" si="4"/>
        <v> </v>
      </c>
    </row>
    <row r="954" ht="15.75" customHeight="1">
      <c r="A954" s="3"/>
      <c r="B954" s="3" t="s">
        <v>4334</v>
      </c>
      <c r="C954" s="3" t="s">
        <v>3518</v>
      </c>
      <c r="D954" s="73">
        <v>750000.0</v>
      </c>
      <c r="E954" s="3" t="str">
        <f t="shared" si="1"/>
        <v>Tyler Marz</v>
      </c>
      <c r="F954" s="3" t="str">
        <f t="shared" si="2"/>
        <v>Tyler Marz</v>
      </c>
      <c r="G954" s="3" t="str">
        <f t="shared" si="3"/>
        <v>Tyler Marz </v>
      </c>
      <c r="H954" s="3" t="str">
        <f t="shared" si="4"/>
        <v> </v>
      </c>
    </row>
    <row r="955" ht="15.75" customHeight="1">
      <c r="A955" s="3"/>
      <c r="B955" s="3" t="s">
        <v>4335</v>
      </c>
      <c r="C955" s="3" t="s">
        <v>3532</v>
      </c>
      <c r="D955" s="73">
        <v>750000.0</v>
      </c>
      <c r="E955" s="3" t="str">
        <f t="shared" si="1"/>
        <v>Michael Liedtke</v>
      </c>
      <c r="F955" s="3" t="str">
        <f t="shared" si="2"/>
        <v>Michael Liedtke</v>
      </c>
      <c r="G955" s="3" t="str">
        <f t="shared" si="3"/>
        <v>Michael Liedtke </v>
      </c>
      <c r="H955" s="3" t="str">
        <f t="shared" si="4"/>
        <v> </v>
      </c>
    </row>
    <row r="956" ht="15.75" customHeight="1">
      <c r="A956" s="3"/>
      <c r="B956" s="3" t="s">
        <v>4336</v>
      </c>
      <c r="C956" s="3" t="s">
        <v>34</v>
      </c>
      <c r="D956" s="73">
        <v>750000.0</v>
      </c>
      <c r="E956" s="3" t="str">
        <f t="shared" si="1"/>
        <v>Tim Patrick</v>
      </c>
      <c r="F956" s="3" t="str">
        <f t="shared" si="2"/>
        <v>Tim Patrick</v>
      </c>
      <c r="G956" s="3" t="str">
        <f t="shared" si="3"/>
        <v>Tim Patrick </v>
      </c>
      <c r="H956" s="3" t="str">
        <f t="shared" si="4"/>
        <v> </v>
      </c>
    </row>
    <row r="957" ht="15.75" customHeight="1">
      <c r="A957" s="3"/>
      <c r="B957" s="3" t="s">
        <v>4337</v>
      </c>
      <c r="C957" s="3" t="s">
        <v>17</v>
      </c>
      <c r="D957" s="73">
        <v>750000.0</v>
      </c>
      <c r="E957" s="3" t="str">
        <f t="shared" si="1"/>
        <v>Gus Edwards</v>
      </c>
      <c r="F957" s="3" t="str">
        <f t="shared" si="2"/>
        <v>Gus Edwards</v>
      </c>
      <c r="G957" s="3" t="str">
        <f t="shared" si="3"/>
        <v>Gus Edwards </v>
      </c>
      <c r="H957" s="3" t="str">
        <f t="shared" si="4"/>
        <v> </v>
      </c>
    </row>
    <row r="958" ht="15.75" customHeight="1">
      <c r="A958" s="3"/>
      <c r="B958" s="3" t="s">
        <v>4338</v>
      </c>
      <c r="C958" s="3" t="s">
        <v>3518</v>
      </c>
      <c r="D958" s="73">
        <v>750000.0</v>
      </c>
      <c r="E958" s="3" t="str">
        <f t="shared" si="1"/>
        <v>Will Holden</v>
      </c>
      <c r="F958" s="3" t="str">
        <f t="shared" si="2"/>
        <v>Will Holden</v>
      </c>
      <c r="G958" s="3" t="str">
        <f t="shared" si="3"/>
        <v>Will Holden </v>
      </c>
      <c r="H958" s="3" t="str">
        <f t="shared" si="4"/>
        <v> </v>
      </c>
    </row>
    <row r="959" ht="15.75" customHeight="1">
      <c r="A959" s="3"/>
      <c r="B959" s="3" t="s">
        <v>4339</v>
      </c>
      <c r="C959" s="3" t="s">
        <v>34</v>
      </c>
      <c r="D959" s="73">
        <v>750000.0</v>
      </c>
      <c r="E959" s="3" t="str">
        <f t="shared" si="1"/>
        <v>Isaiah Ford</v>
      </c>
      <c r="F959" s="3" t="str">
        <f t="shared" si="2"/>
        <v>Isaiah Ford</v>
      </c>
      <c r="G959" s="3" t="str">
        <f t="shared" si="3"/>
        <v>Isaiah Ford </v>
      </c>
      <c r="H959" s="3" t="str">
        <f t="shared" si="4"/>
        <v> </v>
      </c>
    </row>
    <row r="960" ht="15.75" customHeight="1">
      <c r="A960" s="3"/>
      <c r="B960" s="3" t="s">
        <v>4340</v>
      </c>
      <c r="C960" s="3" t="s">
        <v>61</v>
      </c>
      <c r="D960" s="73">
        <v>750000.0</v>
      </c>
      <c r="E960" s="3" t="str">
        <f t="shared" si="1"/>
        <v>Michael Roberts</v>
      </c>
      <c r="F960" s="3" t="str">
        <f t="shared" si="2"/>
        <v>Michael Roberts</v>
      </c>
      <c r="G960" s="3" t="str">
        <f t="shared" si="3"/>
        <v>Michael Roberts </v>
      </c>
      <c r="H960" s="3" t="str">
        <f t="shared" si="4"/>
        <v> </v>
      </c>
    </row>
    <row r="961" ht="15.75" customHeight="1">
      <c r="A961" s="3"/>
      <c r="B961" s="3" t="s">
        <v>4341</v>
      </c>
      <c r="C961" s="3" t="s">
        <v>61</v>
      </c>
      <c r="D961" s="73">
        <v>750000.0</v>
      </c>
      <c r="E961" s="3" t="str">
        <f t="shared" si="1"/>
        <v>Tanner Hudson</v>
      </c>
      <c r="F961" s="3" t="str">
        <f t="shared" si="2"/>
        <v>Tanner Hudson</v>
      </c>
      <c r="G961" s="3" t="str">
        <f t="shared" si="3"/>
        <v>Tanner Hudson</v>
      </c>
      <c r="H961" s="3" t="str">
        <f t="shared" si="4"/>
        <v>n</v>
      </c>
    </row>
    <row r="962" ht="15.75" customHeight="1">
      <c r="A962" s="3"/>
      <c r="B962" s="3" t="s">
        <v>4342</v>
      </c>
      <c r="C962" s="3" t="s">
        <v>61</v>
      </c>
      <c r="D962" s="73">
        <v>750000.0</v>
      </c>
      <c r="E962" s="3" t="str">
        <f t="shared" si="1"/>
        <v>Pharaoh Brown</v>
      </c>
      <c r="F962" s="3" t="str">
        <f t="shared" si="2"/>
        <v>Pharaoh Brown</v>
      </c>
      <c r="G962" s="3" t="str">
        <f t="shared" si="3"/>
        <v>Pharaoh Brown </v>
      </c>
      <c r="H962" s="3" t="str">
        <f t="shared" si="4"/>
        <v> </v>
      </c>
    </row>
    <row r="963" ht="15.75" customHeight="1">
      <c r="A963" s="3"/>
      <c r="B963" s="3" t="s">
        <v>4343</v>
      </c>
      <c r="C963" s="3" t="s">
        <v>17</v>
      </c>
      <c r="D963" s="73">
        <v>750000.0</v>
      </c>
      <c r="E963" s="3" t="str">
        <f t="shared" si="1"/>
        <v>Dontrell Hilliard</v>
      </c>
      <c r="F963" s="3" t="str">
        <f t="shared" si="2"/>
        <v>Dontrell Hilliard</v>
      </c>
      <c r="G963" s="3" t="str">
        <f t="shared" si="3"/>
        <v>Dontrell Hilliard </v>
      </c>
      <c r="H963" s="3" t="str">
        <f t="shared" si="4"/>
        <v> </v>
      </c>
    </row>
    <row r="964" ht="15.75" customHeight="1">
      <c r="A964" s="3">
        <v>963.0</v>
      </c>
      <c r="B964" s="3" t="s">
        <v>4344</v>
      </c>
      <c r="C964" s="3" t="s">
        <v>75</v>
      </c>
      <c r="D964" s="73">
        <v>749781.0</v>
      </c>
      <c r="E964" s="3" t="str">
        <f t="shared" si="1"/>
        <v>Joshua Dobbs</v>
      </c>
      <c r="F964" s="3" t="str">
        <f t="shared" si="2"/>
        <v>Joshua Dobbs</v>
      </c>
      <c r="G964" s="3" t="str">
        <f t="shared" si="3"/>
        <v>Joshua Dobbs </v>
      </c>
      <c r="H964" s="3" t="str">
        <f t="shared" si="4"/>
        <v> </v>
      </c>
    </row>
    <row r="965" ht="15.75" customHeight="1">
      <c r="A965" s="3">
        <v>964.0</v>
      </c>
      <c r="B965" s="3" t="s">
        <v>4345</v>
      </c>
      <c r="C965" s="3" t="s">
        <v>3518</v>
      </c>
      <c r="D965" s="73">
        <v>746605.0</v>
      </c>
      <c r="E965" s="3" t="str">
        <f t="shared" si="1"/>
        <v>Julie'n Davenport</v>
      </c>
      <c r="F965" s="3" t="str">
        <f t="shared" si="2"/>
        <v>Julie'n Davenport</v>
      </c>
      <c r="G965" s="3" t="str">
        <f t="shared" si="3"/>
        <v>Julie'n Davenport </v>
      </c>
      <c r="H965" s="3" t="str">
        <f t="shared" si="4"/>
        <v> </v>
      </c>
    </row>
    <row r="966" ht="15.75" customHeight="1">
      <c r="A966" s="3">
        <v>965.0</v>
      </c>
      <c r="B966" s="3" t="s">
        <v>1832</v>
      </c>
      <c r="C966" s="3" t="s">
        <v>17</v>
      </c>
      <c r="D966" s="73">
        <v>741498.0</v>
      </c>
      <c r="E966" s="3" t="str">
        <f t="shared" si="1"/>
        <v>Jamaal Williams</v>
      </c>
      <c r="F966" s="3" t="str">
        <f t="shared" si="2"/>
        <v>Jamaal Williams</v>
      </c>
      <c r="G966" s="3" t="str">
        <f t="shared" si="3"/>
        <v>Jamaal Williams</v>
      </c>
      <c r="H966" s="3" t="str">
        <f t="shared" si="4"/>
        <v>s</v>
      </c>
    </row>
    <row r="967" ht="15.75" customHeight="1">
      <c r="A967" s="3">
        <v>966.0</v>
      </c>
      <c r="B967" s="3" t="s">
        <v>4346</v>
      </c>
      <c r="C967" s="3" t="s">
        <v>34</v>
      </c>
      <c r="D967" s="73">
        <v>741497.0</v>
      </c>
      <c r="E967" s="3" t="str">
        <f t="shared" si="1"/>
        <v>Ryan Switzer</v>
      </c>
      <c r="F967" s="3" t="str">
        <f t="shared" si="2"/>
        <v>Ryan Switzer</v>
      </c>
      <c r="G967" s="3" t="str">
        <f t="shared" si="3"/>
        <v>Ryan Switzer </v>
      </c>
      <c r="H967" s="3" t="str">
        <f t="shared" si="4"/>
        <v> </v>
      </c>
    </row>
    <row r="968" ht="15.75" customHeight="1">
      <c r="A968" s="3">
        <v>967.0</v>
      </c>
      <c r="B968" s="3" t="s">
        <v>4347</v>
      </c>
      <c r="C968" s="3" t="s">
        <v>3532</v>
      </c>
      <c r="D968" s="73">
        <v>735000.0</v>
      </c>
      <c r="E968" s="3" t="str">
        <f t="shared" si="1"/>
        <v>Rashaad Coward</v>
      </c>
      <c r="F968" s="3" t="str">
        <f t="shared" si="2"/>
        <v>Rashaad Coward</v>
      </c>
      <c r="G968" s="3" t="str">
        <f t="shared" si="3"/>
        <v>Rashaad Coward </v>
      </c>
      <c r="H968" s="3" t="str">
        <f t="shared" si="4"/>
        <v> </v>
      </c>
    </row>
    <row r="969" ht="15.75" customHeight="1">
      <c r="A969" s="3">
        <v>968.0</v>
      </c>
      <c r="B969" s="3" t="s">
        <v>2968</v>
      </c>
      <c r="C969" s="3" t="s">
        <v>61</v>
      </c>
      <c r="D969" s="73">
        <v>728090.0</v>
      </c>
      <c r="E969" s="3" t="str">
        <f t="shared" si="1"/>
        <v>Dalton Schultz</v>
      </c>
      <c r="F969" s="3" t="str">
        <f t="shared" si="2"/>
        <v>Dalton Schultz</v>
      </c>
      <c r="G969" s="3" t="str">
        <f t="shared" si="3"/>
        <v>Dalton Schultz </v>
      </c>
      <c r="H969" s="3" t="str">
        <f t="shared" si="4"/>
        <v> </v>
      </c>
    </row>
    <row r="970" ht="15.75" customHeight="1">
      <c r="A970" s="3"/>
      <c r="B970" s="3" t="s">
        <v>2276</v>
      </c>
      <c r="C970" s="3" t="s">
        <v>17</v>
      </c>
      <c r="D970" s="73">
        <v>728090.0</v>
      </c>
      <c r="E970" s="3" t="str">
        <f t="shared" si="1"/>
        <v>Chase Edmonds</v>
      </c>
      <c r="F970" s="3" t="str">
        <f t="shared" si="2"/>
        <v>Chase Edmonds</v>
      </c>
      <c r="G970" s="3" t="str">
        <f t="shared" si="3"/>
        <v>Chase Edmonds </v>
      </c>
      <c r="H970" s="3" t="str">
        <f t="shared" si="4"/>
        <v> </v>
      </c>
    </row>
    <row r="971" ht="15.75" customHeight="1">
      <c r="A971" s="3">
        <v>970.0</v>
      </c>
      <c r="B971" s="3" t="s">
        <v>4348</v>
      </c>
      <c r="C971" s="3" t="s">
        <v>75</v>
      </c>
      <c r="D971" s="73">
        <v>720000.0</v>
      </c>
      <c r="E971" s="3" t="str">
        <f t="shared" si="1"/>
        <v>Clayton Thorson</v>
      </c>
      <c r="F971" s="3" t="str">
        <f t="shared" si="2"/>
        <v>Clayton Thorson</v>
      </c>
      <c r="G971" s="3" t="str">
        <f t="shared" si="3"/>
        <v>Clayton Thorson </v>
      </c>
      <c r="H971" s="3" t="str">
        <f t="shared" si="4"/>
        <v> </v>
      </c>
    </row>
    <row r="972" ht="15.75" customHeight="1">
      <c r="A972" s="3">
        <v>971.0</v>
      </c>
      <c r="B972" s="3" t="s">
        <v>4349</v>
      </c>
      <c r="C972" s="3" t="s">
        <v>17</v>
      </c>
      <c r="D972" s="73">
        <v>716439.0</v>
      </c>
      <c r="E972" s="3" t="str">
        <f t="shared" si="1"/>
        <v>Ryquell Armstead</v>
      </c>
      <c r="F972" s="3" t="str">
        <f t="shared" si="2"/>
        <v>Ryquell Armstead</v>
      </c>
      <c r="G972" s="3" t="str">
        <f t="shared" si="3"/>
        <v>Ryquell Armstead </v>
      </c>
      <c r="H972" s="3" t="str">
        <f t="shared" si="4"/>
        <v> </v>
      </c>
    </row>
    <row r="973" ht="15.75" customHeight="1">
      <c r="A973" s="3">
        <v>972.0</v>
      </c>
      <c r="B973" s="3" t="s">
        <v>4350</v>
      </c>
      <c r="C973" s="3" t="s">
        <v>17</v>
      </c>
      <c r="D973" s="73">
        <v>716117.0</v>
      </c>
      <c r="E973" s="3" t="str">
        <f t="shared" si="1"/>
        <v>Elijah Holyfield</v>
      </c>
      <c r="F973" s="3" t="str">
        <f t="shared" si="2"/>
        <v>Elijah Holyfield</v>
      </c>
      <c r="G973" s="3" t="str">
        <f t="shared" si="3"/>
        <v>Elijah Holyfield </v>
      </c>
      <c r="H973" s="3" t="str">
        <f t="shared" si="4"/>
        <v> </v>
      </c>
    </row>
    <row r="974" ht="15.75" customHeight="1">
      <c r="A974" s="3">
        <v>973.0</v>
      </c>
      <c r="B974" s="3" t="s">
        <v>4351</v>
      </c>
      <c r="C974" s="3" t="s">
        <v>61</v>
      </c>
      <c r="D974" s="73">
        <v>716115.0</v>
      </c>
      <c r="E974" s="3" t="str">
        <f t="shared" si="1"/>
        <v>Zach Gentry</v>
      </c>
      <c r="F974" s="3" t="str">
        <f t="shared" si="2"/>
        <v>Zach Gentry</v>
      </c>
      <c r="G974" s="3" t="str">
        <f t="shared" si="3"/>
        <v>Zach Gentry </v>
      </c>
      <c r="H974" s="3" t="str">
        <f t="shared" si="4"/>
        <v> </v>
      </c>
    </row>
    <row r="975" ht="15.75" customHeight="1">
      <c r="A975" s="3">
        <v>974.0</v>
      </c>
      <c r="B975" s="3" t="s">
        <v>4352</v>
      </c>
      <c r="C975" s="3" t="s">
        <v>75</v>
      </c>
      <c r="D975" s="73">
        <v>710000.0</v>
      </c>
      <c r="E975" s="3" t="str">
        <f t="shared" si="1"/>
        <v>Davis Webb</v>
      </c>
      <c r="F975" s="3" t="str">
        <f t="shared" si="2"/>
        <v>Davis Webb</v>
      </c>
      <c r="G975" s="3" t="str">
        <f t="shared" si="3"/>
        <v>Davis Webb </v>
      </c>
      <c r="H975" s="3" t="str">
        <f t="shared" si="4"/>
        <v> </v>
      </c>
    </row>
    <row r="976" ht="15.75" customHeight="1">
      <c r="A976" s="3">
        <v>975.0</v>
      </c>
      <c r="B976" s="3" t="s">
        <v>4353</v>
      </c>
      <c r="C976" s="3" t="s">
        <v>34</v>
      </c>
      <c r="D976" s="73">
        <v>708987.0</v>
      </c>
      <c r="E976" s="3" t="str">
        <f t="shared" si="1"/>
        <v>Hunter Renfrow</v>
      </c>
      <c r="F976" s="3" t="str">
        <f t="shared" si="2"/>
        <v>Hunter Renfrow</v>
      </c>
      <c r="G976" s="3" t="str">
        <f t="shared" si="3"/>
        <v>Hunter Renfrow </v>
      </c>
      <c r="H976" s="3" t="str">
        <f t="shared" si="4"/>
        <v> </v>
      </c>
    </row>
    <row r="977" ht="15.75" customHeight="1">
      <c r="A977" s="3">
        <v>976.0</v>
      </c>
      <c r="B977" s="3" t="s">
        <v>4354</v>
      </c>
      <c r="C977" s="3" t="s">
        <v>17</v>
      </c>
      <c r="D977" s="73">
        <v>707891.0</v>
      </c>
      <c r="E977" s="3" t="str">
        <f t="shared" si="1"/>
        <v>Qadree Ollison</v>
      </c>
      <c r="F977" s="3" t="str">
        <f t="shared" si="2"/>
        <v>Qadree Ollison</v>
      </c>
      <c r="G977" s="3" t="str">
        <f t="shared" si="3"/>
        <v>Qadree Ollison </v>
      </c>
      <c r="H977" s="3" t="str">
        <f t="shared" si="4"/>
        <v> </v>
      </c>
    </row>
    <row r="978" ht="15.75" customHeight="1">
      <c r="A978" s="3">
        <v>977.0</v>
      </c>
      <c r="B978" s="3" t="s">
        <v>3446</v>
      </c>
      <c r="C978" s="3" t="s">
        <v>34</v>
      </c>
      <c r="D978" s="73">
        <v>707750.0</v>
      </c>
      <c r="E978" s="3" t="str">
        <f t="shared" si="1"/>
        <v>Ray-Ray McCloud</v>
      </c>
      <c r="F978" s="3" t="str">
        <f t="shared" si="2"/>
        <v>Ray-Ray McCloud</v>
      </c>
      <c r="G978" s="3" t="str">
        <f t="shared" si="3"/>
        <v>Ray-Ray McCloud </v>
      </c>
      <c r="H978" s="3" t="str">
        <f t="shared" si="4"/>
        <v> </v>
      </c>
    </row>
    <row r="979" ht="15.75" customHeight="1">
      <c r="A979" s="3">
        <v>978.0</v>
      </c>
      <c r="B979" s="3" t="s">
        <v>4355</v>
      </c>
      <c r="C979" s="3" t="s">
        <v>3557</v>
      </c>
      <c r="D979" s="73">
        <v>707706.0</v>
      </c>
      <c r="E979" s="3" t="str">
        <f t="shared" si="1"/>
        <v>Ross Pierschbacher</v>
      </c>
      <c r="F979" s="3" t="str">
        <f t="shared" si="2"/>
        <v>Ross Pierschbacher</v>
      </c>
      <c r="G979" s="3" t="str">
        <f t="shared" si="3"/>
        <v>Ross Pierschbacher </v>
      </c>
      <c r="H979" s="3" t="str">
        <f t="shared" si="4"/>
        <v> </v>
      </c>
    </row>
    <row r="980" ht="15.75" customHeight="1">
      <c r="A980" s="3">
        <v>979.0</v>
      </c>
      <c r="B980" s="3" t="s">
        <v>4356</v>
      </c>
      <c r="C980" s="3" t="s">
        <v>17</v>
      </c>
      <c r="D980" s="73">
        <v>707353.0</v>
      </c>
      <c r="E980" s="3" t="str">
        <f t="shared" si="1"/>
        <v>Jordan Scarlett</v>
      </c>
      <c r="F980" s="3" t="str">
        <f t="shared" si="2"/>
        <v>Jordan Scarlett</v>
      </c>
      <c r="G980" s="3" t="str">
        <f t="shared" si="3"/>
        <v>Jordan Scarlett </v>
      </c>
      <c r="H980" s="3" t="str">
        <f t="shared" si="4"/>
        <v> </v>
      </c>
    </row>
    <row r="981" ht="15.75" customHeight="1">
      <c r="A981" s="3">
        <v>980.0</v>
      </c>
      <c r="B981" s="3" t="s">
        <v>4357</v>
      </c>
      <c r="C981" s="3" t="s">
        <v>3532</v>
      </c>
      <c r="D981" s="73">
        <v>705000.0</v>
      </c>
      <c r="E981" s="3" t="str">
        <f t="shared" si="1"/>
        <v>Ross Reynolds</v>
      </c>
      <c r="F981" s="3" t="str">
        <f t="shared" si="2"/>
        <v>Ross Reynolds</v>
      </c>
      <c r="G981" s="3" t="str">
        <f t="shared" si="3"/>
        <v>Ross Reynolds</v>
      </c>
      <c r="H981" s="3" t="str">
        <f t="shared" si="4"/>
        <v>s</v>
      </c>
    </row>
    <row r="982" ht="15.75" customHeight="1">
      <c r="A982" s="3"/>
      <c r="B982" s="3" t="s">
        <v>4358</v>
      </c>
      <c r="C982" s="3" t="s">
        <v>3522</v>
      </c>
      <c r="D982" s="73">
        <v>705000.0</v>
      </c>
      <c r="E982" s="3" t="str">
        <f t="shared" si="1"/>
        <v>Blake Hance</v>
      </c>
      <c r="F982" s="3" t="str">
        <f t="shared" si="2"/>
        <v>Blake Hance</v>
      </c>
      <c r="G982" s="3" t="str">
        <f t="shared" si="3"/>
        <v>Blake Hance </v>
      </c>
      <c r="H982" s="3" t="str">
        <f t="shared" si="4"/>
        <v> </v>
      </c>
    </row>
    <row r="983" ht="15.75" customHeight="1">
      <c r="A983" s="3">
        <v>982.0</v>
      </c>
      <c r="B983" s="3" t="s">
        <v>1872</v>
      </c>
      <c r="C983" s="3" t="s">
        <v>17</v>
      </c>
      <c r="D983" s="73">
        <v>704912.0</v>
      </c>
      <c r="E983" s="3" t="str">
        <f t="shared" si="1"/>
        <v>Marlon Mack</v>
      </c>
      <c r="F983" s="3" t="str">
        <f t="shared" si="2"/>
        <v>Marlon Mack</v>
      </c>
      <c r="G983" s="3" t="str">
        <f t="shared" si="3"/>
        <v>Marlon Mack </v>
      </c>
      <c r="H983" s="3" t="str">
        <f t="shared" si="4"/>
        <v> </v>
      </c>
    </row>
    <row r="984" ht="15.75" customHeight="1">
      <c r="A984" s="3"/>
      <c r="B984" s="3" t="s">
        <v>2286</v>
      </c>
      <c r="C984" s="3" t="s">
        <v>17</v>
      </c>
      <c r="D984" s="73">
        <v>704912.0</v>
      </c>
      <c r="E984" s="3" t="str">
        <f t="shared" si="1"/>
        <v>Wayne Gallman</v>
      </c>
      <c r="F984" s="3" t="str">
        <f t="shared" si="2"/>
        <v>Wayne Gallman</v>
      </c>
      <c r="G984" s="3" t="str">
        <f t="shared" si="3"/>
        <v>Wayne Gallman </v>
      </c>
      <c r="H984" s="3" t="str">
        <f t="shared" si="4"/>
        <v> </v>
      </c>
    </row>
    <row r="985" ht="15.75" customHeight="1">
      <c r="A985" s="3">
        <v>984.0</v>
      </c>
      <c r="B985" s="3" t="s">
        <v>4359</v>
      </c>
      <c r="C985" s="3" t="s">
        <v>17</v>
      </c>
      <c r="D985" s="73">
        <v>700500.0</v>
      </c>
      <c r="E985" s="3" t="str">
        <f t="shared" si="1"/>
        <v>Christian Wade</v>
      </c>
      <c r="F985" s="3" t="str">
        <f t="shared" si="2"/>
        <v>Christian Wade</v>
      </c>
      <c r="G985" s="3" t="str">
        <f t="shared" si="3"/>
        <v>Christian Wade </v>
      </c>
      <c r="H985" s="3" t="str">
        <f t="shared" si="4"/>
        <v> </v>
      </c>
    </row>
    <row r="986" ht="15.75" customHeight="1">
      <c r="A986" s="3">
        <v>985.0</v>
      </c>
      <c r="B986" s="3" t="s">
        <v>4360</v>
      </c>
      <c r="C986" s="3" t="s">
        <v>75</v>
      </c>
      <c r="D986" s="73">
        <v>699391.0</v>
      </c>
      <c r="E986" s="3" t="str">
        <f t="shared" si="1"/>
        <v>Easton Stick</v>
      </c>
      <c r="F986" s="3" t="str">
        <f t="shared" si="2"/>
        <v>Easton Stick</v>
      </c>
      <c r="G986" s="3" t="str">
        <f t="shared" si="3"/>
        <v>Easton Stick </v>
      </c>
      <c r="H986" s="3" t="str">
        <f t="shared" si="4"/>
        <v> </v>
      </c>
    </row>
    <row r="987" ht="15.75" customHeight="1">
      <c r="A987" s="3">
        <v>986.0</v>
      </c>
      <c r="B987" s="30" t="s">
        <v>4361</v>
      </c>
      <c r="C987" s="3" t="s">
        <v>61</v>
      </c>
      <c r="D987" s="73">
        <v>699000.0</v>
      </c>
      <c r="E987" s="3" t="str">
        <f t="shared" si="1"/>
        <v>1000te Becker</v>
      </c>
      <c r="F987" s="3" t="str">
        <f t="shared" si="2"/>
        <v>1000te Becker</v>
      </c>
      <c r="G987" s="3" t="str">
        <f t="shared" si="3"/>
        <v>1000te Becker </v>
      </c>
      <c r="H987" s="3" t="str">
        <f t="shared" si="4"/>
        <v> </v>
      </c>
    </row>
    <row r="988" ht="15.75" customHeight="1">
      <c r="A988" s="3">
        <v>987.0</v>
      </c>
      <c r="B988" s="3" t="s">
        <v>4362</v>
      </c>
      <c r="C988" s="3" t="s">
        <v>34</v>
      </c>
      <c r="D988" s="73">
        <v>698250.0</v>
      </c>
      <c r="E988" s="3" t="str">
        <f t="shared" si="1"/>
        <v>Nick Easley</v>
      </c>
      <c r="F988" s="3" t="str">
        <f t="shared" si="2"/>
        <v>Nick Easley</v>
      </c>
      <c r="G988" s="3" t="str">
        <f t="shared" si="3"/>
        <v>Nick Easley </v>
      </c>
      <c r="H988" s="3" t="str">
        <f t="shared" si="4"/>
        <v> </v>
      </c>
    </row>
    <row r="989" ht="15.75" customHeight="1">
      <c r="A989" s="3">
        <v>988.0</v>
      </c>
      <c r="B989" s="3" t="s">
        <v>4363</v>
      </c>
      <c r="C989" s="3" t="s">
        <v>3522</v>
      </c>
      <c r="D989" s="73">
        <v>697250.0</v>
      </c>
      <c r="E989" s="3" t="str">
        <f t="shared" si="1"/>
        <v>Victor Salako</v>
      </c>
      <c r="F989" s="3" t="str">
        <f t="shared" si="2"/>
        <v>Victor Salako</v>
      </c>
      <c r="G989" s="3" t="str">
        <f t="shared" si="3"/>
        <v>Victor Salako </v>
      </c>
      <c r="H989" s="3" t="str">
        <f t="shared" si="4"/>
        <v> </v>
      </c>
    </row>
    <row r="990" ht="15.75" customHeight="1">
      <c r="A990" s="3">
        <v>989.0</v>
      </c>
      <c r="B990" s="3" t="s">
        <v>4364</v>
      </c>
      <c r="C990" s="3" t="s">
        <v>34</v>
      </c>
      <c r="D990" s="73">
        <v>696750.0</v>
      </c>
      <c r="E990" s="3" t="str">
        <f t="shared" si="1"/>
        <v>Alex Bachman</v>
      </c>
      <c r="F990" s="3" t="str">
        <f t="shared" si="2"/>
        <v>Alex Bachman</v>
      </c>
      <c r="G990" s="3" t="str">
        <f t="shared" si="3"/>
        <v>Alex Bachman </v>
      </c>
      <c r="H990" s="3" t="str">
        <f t="shared" si="4"/>
        <v> </v>
      </c>
    </row>
    <row r="991" ht="15.75" customHeight="1">
      <c r="A991" s="3">
        <v>990.0</v>
      </c>
      <c r="B991" s="3" t="s">
        <v>4365</v>
      </c>
      <c r="C991" s="3" t="s">
        <v>34</v>
      </c>
      <c r="D991" s="73">
        <v>696250.0</v>
      </c>
      <c r="E991" s="3" t="str">
        <f t="shared" si="1"/>
        <v>Bralon Addison</v>
      </c>
      <c r="F991" s="3" t="str">
        <f t="shared" si="2"/>
        <v>Bralon Addison</v>
      </c>
      <c r="G991" s="3" t="str">
        <f t="shared" si="3"/>
        <v>Bralon Addison </v>
      </c>
      <c r="H991" s="3" t="str">
        <f t="shared" si="4"/>
        <v> </v>
      </c>
    </row>
    <row r="992" ht="15.75" customHeight="1">
      <c r="A992" s="3">
        <v>991.0</v>
      </c>
      <c r="B992" s="3" t="s">
        <v>4366</v>
      </c>
      <c r="C992" s="3" t="s">
        <v>3532</v>
      </c>
      <c r="D992" s="73">
        <v>696130.0</v>
      </c>
      <c r="E992" s="3" t="str">
        <f t="shared" si="1"/>
        <v>David Edwards</v>
      </c>
      <c r="F992" s="3" t="str">
        <f t="shared" si="2"/>
        <v>David Edwards</v>
      </c>
      <c r="G992" s="3" t="str">
        <f t="shared" si="3"/>
        <v>David Edwards </v>
      </c>
      <c r="H992" s="3" t="str">
        <f t="shared" si="4"/>
        <v> </v>
      </c>
    </row>
    <row r="993" ht="15.75" customHeight="1">
      <c r="A993" s="3">
        <v>992.0</v>
      </c>
      <c r="B993" s="3" t="s">
        <v>4367</v>
      </c>
      <c r="C993" s="3" t="s">
        <v>3557</v>
      </c>
      <c r="D993" s="73">
        <v>696083.0</v>
      </c>
      <c r="E993" s="3" t="str">
        <f t="shared" si="1"/>
        <v>Cole Madison</v>
      </c>
      <c r="F993" s="3" t="str">
        <f t="shared" si="2"/>
        <v>Cole Madison</v>
      </c>
      <c r="G993" s="3" t="str">
        <f t="shared" si="3"/>
        <v>Cole Madison</v>
      </c>
      <c r="H993" s="3" t="str">
        <f t="shared" si="4"/>
        <v>n</v>
      </c>
    </row>
    <row r="994" ht="15.75" customHeight="1">
      <c r="A994" s="3">
        <v>993.0</v>
      </c>
      <c r="B994" s="30" t="s">
        <v>4368</v>
      </c>
      <c r="C994" s="3" t="s">
        <v>3518</v>
      </c>
      <c r="D994" s="73">
        <v>695500.0</v>
      </c>
      <c r="E994" s="3" t="str">
        <f t="shared" si="1"/>
        <v>1000te Wozniak</v>
      </c>
      <c r="F994" s="3" t="str">
        <f t="shared" si="2"/>
        <v>1000te Wozniak</v>
      </c>
      <c r="G994" s="3" t="str">
        <f t="shared" si="3"/>
        <v>1000te Wozniak </v>
      </c>
      <c r="H994" s="3" t="str">
        <f t="shared" si="4"/>
        <v> </v>
      </c>
    </row>
    <row r="995" ht="15.75" customHeight="1">
      <c r="A995" s="3">
        <v>994.0</v>
      </c>
      <c r="B995" s="3" t="s">
        <v>4369</v>
      </c>
      <c r="C995" s="3" t="s">
        <v>3651</v>
      </c>
      <c r="D995" s="73">
        <v>695250.0</v>
      </c>
      <c r="E995" s="3" t="str">
        <f t="shared" si="1"/>
        <v>George Aston</v>
      </c>
      <c r="F995" s="3" t="str">
        <f t="shared" si="2"/>
        <v>George Aston</v>
      </c>
      <c r="G995" s="3" t="str">
        <f t="shared" si="3"/>
        <v>George Aston </v>
      </c>
      <c r="H995" s="3" t="str">
        <f t="shared" si="4"/>
        <v> </v>
      </c>
    </row>
    <row r="996" ht="15.75" customHeight="1">
      <c r="A996" s="3">
        <v>995.0</v>
      </c>
      <c r="B996" s="3" t="s">
        <v>4370</v>
      </c>
      <c r="C996" s="3" t="s">
        <v>34</v>
      </c>
      <c r="D996" s="73">
        <v>695000.0</v>
      </c>
      <c r="E996" s="3" t="str">
        <f t="shared" si="1"/>
        <v>Kelvin McKnight</v>
      </c>
      <c r="F996" s="3" t="str">
        <f t="shared" si="2"/>
        <v>Kelvin McKnight</v>
      </c>
      <c r="G996" s="3" t="str">
        <f t="shared" si="3"/>
        <v>Kelvin McKnight </v>
      </c>
      <c r="H996" s="3" t="str">
        <f t="shared" si="4"/>
        <v> </v>
      </c>
    </row>
    <row r="997" ht="15.75" customHeight="1">
      <c r="A997" s="3"/>
      <c r="B997" s="3" t="s">
        <v>4371</v>
      </c>
      <c r="C997" s="3" t="s">
        <v>17</v>
      </c>
      <c r="D997" s="73">
        <v>695000.0</v>
      </c>
      <c r="E997" s="3" t="str">
        <f t="shared" si="1"/>
        <v>Khalfani Muhammad</v>
      </c>
      <c r="F997" s="3" t="str">
        <f t="shared" si="2"/>
        <v>Khalfani Muhammad</v>
      </c>
      <c r="G997" s="3" t="str">
        <f t="shared" si="3"/>
        <v>Khalfani Muhammad </v>
      </c>
      <c r="H997" s="3" t="str">
        <f t="shared" si="4"/>
        <v> </v>
      </c>
    </row>
    <row r="998" ht="15.75" customHeight="1">
      <c r="A998" s="3"/>
      <c r="B998" s="3" t="s">
        <v>4372</v>
      </c>
      <c r="C998" s="3" t="s">
        <v>61</v>
      </c>
      <c r="D998" s="73">
        <v>695000.0</v>
      </c>
      <c r="E998" s="3" t="str">
        <f t="shared" si="1"/>
        <v>Chris Myarick</v>
      </c>
      <c r="F998" s="3" t="str">
        <f t="shared" si="2"/>
        <v>Chris Myarick</v>
      </c>
      <c r="G998" s="3" t="str">
        <f t="shared" si="3"/>
        <v>Chris Myarick </v>
      </c>
      <c r="H998" s="3" t="str">
        <f t="shared" si="4"/>
        <v> </v>
      </c>
    </row>
    <row r="999" ht="15.75" customHeight="1">
      <c r="A999" s="3"/>
      <c r="B999" s="3" t="s">
        <v>4373</v>
      </c>
      <c r="C999" s="3" t="s">
        <v>34</v>
      </c>
      <c r="D999" s="73">
        <v>695000.0</v>
      </c>
      <c r="E999" s="3" t="str">
        <f t="shared" si="1"/>
        <v>Terry Godwin</v>
      </c>
      <c r="F999" s="3" t="str">
        <f t="shared" si="2"/>
        <v>Terry Godwin</v>
      </c>
      <c r="G999" s="3" t="str">
        <f t="shared" si="3"/>
        <v>Terry Godwin </v>
      </c>
      <c r="H999" s="3" t="str">
        <f t="shared" si="4"/>
        <v> </v>
      </c>
    </row>
    <row r="1000" ht="15.75" customHeight="1">
      <c r="A1000" s="3"/>
      <c r="B1000" s="3" t="s">
        <v>4374</v>
      </c>
      <c r="C1000" s="3" t="s">
        <v>3532</v>
      </c>
      <c r="D1000" s="73">
        <v>695000.0</v>
      </c>
      <c r="E1000" s="3" t="str">
        <f t="shared" si="1"/>
        <v>K.C. McDermott</v>
      </c>
      <c r="F1000" s="3" t="str">
        <f t="shared" si="2"/>
        <v>K.C. McDermott</v>
      </c>
      <c r="G1000" s="3" t="str">
        <f t="shared" si="3"/>
        <v>K.C. McDermott </v>
      </c>
      <c r="H1000" s="3" t="str">
        <f t="shared" si="4"/>
        <v> </v>
      </c>
    </row>
    <row r="1001" ht="15.75" customHeight="1">
      <c r="A1001" s="3"/>
      <c r="B1001" s="3" t="s">
        <v>4375</v>
      </c>
      <c r="C1001" s="3" t="s">
        <v>3518</v>
      </c>
      <c r="D1001" s="73">
        <v>695000.0</v>
      </c>
      <c r="E1001" s="3" t="str">
        <f t="shared" si="1"/>
        <v>Ryan Pope</v>
      </c>
      <c r="F1001" s="3" t="str">
        <f t="shared" si="2"/>
        <v>Ryan Pope</v>
      </c>
      <c r="G1001" s="3" t="str">
        <f t="shared" si="3"/>
        <v>Ryan Pope </v>
      </c>
      <c r="H1001" s="3" t="str">
        <f t="shared" si="4"/>
        <v> </v>
      </c>
    </row>
    <row r="1002" ht="15.75" customHeight="1">
      <c r="B1002" s="24" t="s">
        <v>3</v>
      </c>
      <c r="C1002" s="24" t="s">
        <v>459</v>
      </c>
      <c r="D1002" s="73" t="s">
        <v>3506</v>
      </c>
      <c r="E1002" s="3" t="str">
        <f t="shared" si="1"/>
        <v>Pla</v>
      </c>
      <c r="F1002" s="3" t="str">
        <f t="shared" si="2"/>
        <v>Pla</v>
      </c>
      <c r="G1002" s="3" t="str">
        <f t="shared" si="3"/>
        <v>Pla</v>
      </c>
      <c r="H1002" s="3" t="str">
        <f t="shared" si="4"/>
        <v>a</v>
      </c>
    </row>
    <row r="1003" ht="15.75" customHeight="1">
      <c r="A1003" s="24">
        <v>1.0</v>
      </c>
      <c r="B1003" s="24" t="s">
        <v>1700</v>
      </c>
      <c r="C1003" s="24" t="s">
        <v>17</v>
      </c>
      <c r="D1003" s="73">
        <v>1.6015875E7</v>
      </c>
      <c r="E1003" s="3" t="str">
        <f t="shared" si="1"/>
        <v>Christian McCaffrey</v>
      </c>
      <c r="F1003" s="3" t="str">
        <f t="shared" si="2"/>
        <v>Christian McCaffrey</v>
      </c>
      <c r="G1003" s="3" t="str">
        <f t="shared" si="3"/>
        <v>Christian McCaffrey </v>
      </c>
      <c r="H1003" s="3" t="str">
        <f t="shared" si="4"/>
        <v> </v>
      </c>
    </row>
    <row r="1004" ht="15.75" customHeight="1">
      <c r="A1004" s="24">
        <v>2.0</v>
      </c>
      <c r="B1004" s="24" t="s">
        <v>1668</v>
      </c>
      <c r="C1004" s="24" t="s">
        <v>17</v>
      </c>
      <c r="D1004" s="73">
        <v>1.5E7</v>
      </c>
      <c r="E1004" s="3" t="str">
        <f t="shared" si="1"/>
        <v>Ezekiel Elliott</v>
      </c>
      <c r="F1004" s="3" t="str">
        <f t="shared" si="2"/>
        <v>Ezekiel Elliott</v>
      </c>
      <c r="G1004" s="3" t="str">
        <f t="shared" si="3"/>
        <v>Ezekiel Elliott </v>
      </c>
      <c r="H1004" s="3" t="str">
        <f t="shared" si="4"/>
        <v> </v>
      </c>
    </row>
    <row r="1005" ht="15.75" customHeight="1">
      <c r="A1005" s="24">
        <v>3.0</v>
      </c>
      <c r="B1005" s="24" t="s">
        <v>3545</v>
      </c>
      <c r="C1005" s="24" t="s">
        <v>17</v>
      </c>
      <c r="D1005" s="73">
        <v>1.3125E7</v>
      </c>
      <c r="E1005" s="3" t="str">
        <f t="shared" si="1"/>
        <v>Le'Veon Bell</v>
      </c>
      <c r="F1005" s="3" t="str">
        <f t="shared" si="2"/>
        <v>Le'Veon Bell</v>
      </c>
      <c r="G1005" s="3" t="str">
        <f t="shared" si="3"/>
        <v>Le'Veon Bell </v>
      </c>
      <c r="H1005" s="3" t="str">
        <f t="shared" si="4"/>
        <v> </v>
      </c>
    </row>
    <row r="1006" ht="15.75" customHeight="1">
      <c r="A1006" s="24">
        <v>4.0</v>
      </c>
      <c r="B1006" s="24" t="s">
        <v>3546</v>
      </c>
      <c r="C1006" s="24" t="s">
        <v>17</v>
      </c>
      <c r="D1006" s="73">
        <v>1.3E7</v>
      </c>
      <c r="E1006" s="3" t="str">
        <f t="shared" si="1"/>
        <v>David Johnson</v>
      </c>
      <c r="F1006" s="3" t="str">
        <f t="shared" si="2"/>
        <v>David Johnson</v>
      </c>
      <c r="G1006" s="3" t="str">
        <f t="shared" si="3"/>
        <v>David Johnson </v>
      </c>
      <c r="H1006" s="3" t="str">
        <f t="shared" si="4"/>
        <v> </v>
      </c>
    </row>
    <row r="1007" ht="15.75" customHeight="1">
      <c r="A1007" s="24">
        <v>5.0</v>
      </c>
      <c r="B1007" s="24" t="s">
        <v>1746</v>
      </c>
      <c r="C1007" s="24" t="s">
        <v>17</v>
      </c>
      <c r="D1007" s="73">
        <v>1.25E7</v>
      </c>
      <c r="E1007" s="3" t="str">
        <f t="shared" si="1"/>
        <v>Derrick Henry</v>
      </c>
      <c r="F1007" s="3" t="str">
        <f t="shared" si="2"/>
        <v>Derrick Henry</v>
      </c>
      <c r="G1007" s="3" t="str">
        <f t="shared" si="3"/>
        <v>Derrick Henry </v>
      </c>
      <c r="H1007" s="3" t="str">
        <f t="shared" si="4"/>
        <v> </v>
      </c>
    </row>
    <row r="1008" ht="15.75" customHeight="1">
      <c r="A1008" s="24">
        <v>6.0</v>
      </c>
      <c r="B1008" s="24" t="s">
        <v>3600</v>
      </c>
      <c r="C1008" s="24" t="s">
        <v>17</v>
      </c>
      <c r="D1008" s="73">
        <v>8483000.0</v>
      </c>
      <c r="E1008" s="3" t="str">
        <f t="shared" si="1"/>
        <v>Kenyan Drake</v>
      </c>
      <c r="F1008" s="3" t="str">
        <f t="shared" si="2"/>
        <v>Kenyan Drake</v>
      </c>
      <c r="G1008" s="3" t="str">
        <f t="shared" si="3"/>
        <v>Kenyan Drake </v>
      </c>
      <c r="H1008" s="3" t="str">
        <f t="shared" si="4"/>
        <v> </v>
      </c>
    </row>
    <row r="1009" ht="15.75" customHeight="1">
      <c r="A1009" s="24">
        <v>7.0</v>
      </c>
      <c r="B1009" s="24" t="s">
        <v>3607</v>
      </c>
      <c r="C1009" s="24" t="s">
        <v>17</v>
      </c>
      <c r="D1009" s="73">
        <v>8000000.0</v>
      </c>
      <c r="E1009" s="3" t="str">
        <f t="shared" si="1"/>
        <v>Melvin Gordon</v>
      </c>
      <c r="F1009" s="3" t="str">
        <f t="shared" si="2"/>
        <v>Melvin Gordon</v>
      </c>
      <c r="G1009" s="3" t="str">
        <f t="shared" si="3"/>
        <v>Melvin Gordon </v>
      </c>
      <c r="H1009" s="3" t="str">
        <f t="shared" si="4"/>
        <v> </v>
      </c>
    </row>
    <row r="1010" ht="15.75" customHeight="1">
      <c r="A1010" s="24">
        <v>8.0</v>
      </c>
      <c r="B1010" s="24" t="s">
        <v>1676</v>
      </c>
      <c r="C1010" s="24" t="s">
        <v>17</v>
      </c>
      <c r="D1010" s="73">
        <v>7798688.0</v>
      </c>
      <c r="E1010" s="3" t="str">
        <f t="shared" si="1"/>
        <v>Saquon Barkley</v>
      </c>
      <c r="F1010" s="3" t="str">
        <f t="shared" si="2"/>
        <v>Saquon Barkley</v>
      </c>
      <c r="G1010" s="3" t="str">
        <f t="shared" si="3"/>
        <v>Saquon Barkley </v>
      </c>
      <c r="H1010" s="3" t="str">
        <f t="shared" si="4"/>
        <v> </v>
      </c>
    </row>
    <row r="1011" ht="15.75" customHeight="1">
      <c r="A1011" s="24">
        <v>9.0</v>
      </c>
      <c r="B1011" s="22" t="s">
        <v>1682</v>
      </c>
      <c r="C1011" s="24" t="s">
        <v>17</v>
      </c>
      <c r="D1011" s="73">
        <v>6787711.0</v>
      </c>
      <c r="E1011" s="3" t="str">
        <f t="shared" si="1"/>
        <v>Leo1000rd Fournette</v>
      </c>
      <c r="F1011" s="3" t="str">
        <f t="shared" si="2"/>
        <v>Leo1000rd Fournette</v>
      </c>
      <c r="G1011" s="3" t="str">
        <f t="shared" si="3"/>
        <v>Leo1000rd Fournette </v>
      </c>
      <c r="H1011" s="3" t="str">
        <f t="shared" si="4"/>
        <v> </v>
      </c>
    </row>
    <row r="1012" ht="15.75" customHeight="1">
      <c r="A1012" s="24">
        <v>10.0</v>
      </c>
      <c r="B1012" s="24" t="s">
        <v>2121</v>
      </c>
      <c r="C1012" s="24" t="s">
        <v>17</v>
      </c>
      <c r="D1012" s="73">
        <v>6125000.0</v>
      </c>
      <c r="E1012" s="3" t="str">
        <f t="shared" si="1"/>
        <v>Austin Ekeler</v>
      </c>
      <c r="F1012" s="3" t="str">
        <f t="shared" si="2"/>
        <v>Austin Ekeler</v>
      </c>
      <c r="G1012" s="3" t="str">
        <f t="shared" si="3"/>
        <v>Austin Ekeler </v>
      </c>
      <c r="H1012" s="3" t="str">
        <f t="shared" si="4"/>
        <v> </v>
      </c>
    </row>
    <row r="1013" ht="15.75" customHeight="1">
      <c r="A1013" s="24">
        <v>11.0</v>
      </c>
      <c r="B1013" s="24" t="s">
        <v>3643</v>
      </c>
      <c r="C1013" s="24" t="s">
        <v>17</v>
      </c>
      <c r="D1013" s="73">
        <v>5500000.0</v>
      </c>
      <c r="E1013" s="3" t="str">
        <f t="shared" si="1"/>
        <v>Todd Gurley</v>
      </c>
      <c r="F1013" s="3" t="str">
        <f t="shared" si="2"/>
        <v>Todd Gurley II</v>
      </c>
      <c r="G1013" s="3" t="str">
        <f t="shared" si="3"/>
        <v>Todd Gurley </v>
      </c>
      <c r="H1013" s="3" t="str">
        <f t="shared" si="4"/>
        <v> </v>
      </c>
    </row>
    <row r="1014" ht="15.75" customHeight="1">
      <c r="A1014" s="24">
        <v>12.0</v>
      </c>
      <c r="B1014" s="24" t="s">
        <v>3653</v>
      </c>
      <c r="C1014" s="24" t="s">
        <v>17</v>
      </c>
      <c r="D1014" s="73">
        <v>5203333.0</v>
      </c>
      <c r="E1014" s="3" t="str">
        <f t="shared" si="1"/>
        <v>Duke Johnson</v>
      </c>
      <c r="F1014" s="3" t="str">
        <f t="shared" si="2"/>
        <v>Duke Johnson</v>
      </c>
      <c r="G1014" s="3" t="str">
        <f t="shared" si="3"/>
        <v>Duke Johnson </v>
      </c>
      <c r="H1014" s="3" t="str">
        <f t="shared" si="4"/>
        <v> </v>
      </c>
    </row>
    <row r="1015" ht="15.75" customHeight="1">
      <c r="A1015" s="24">
        <v>13.0</v>
      </c>
      <c r="B1015" s="24" t="s">
        <v>3659</v>
      </c>
      <c r="C1015" s="24" t="s">
        <v>17</v>
      </c>
      <c r="D1015" s="73">
        <v>5000000.0</v>
      </c>
      <c r="E1015" s="3" t="str">
        <f t="shared" si="1"/>
        <v>Mark Ingram</v>
      </c>
      <c r="F1015" s="3" t="str">
        <f t="shared" si="2"/>
        <v>Mark Ingram II</v>
      </c>
      <c r="G1015" s="3" t="str">
        <f t="shared" si="3"/>
        <v>Mark Ingram </v>
      </c>
      <c r="H1015" s="3" t="str">
        <f t="shared" si="4"/>
        <v> </v>
      </c>
    </row>
    <row r="1016" ht="15.75" customHeight="1">
      <c r="A1016" s="24">
        <v>14.0</v>
      </c>
      <c r="B1016" s="24" t="s">
        <v>3664</v>
      </c>
      <c r="C1016" s="24" t="s">
        <v>17</v>
      </c>
      <c r="D1016" s="73">
        <v>4875000.0</v>
      </c>
      <c r="E1016" s="3" t="str">
        <f t="shared" si="1"/>
        <v>Jordan Howard</v>
      </c>
      <c r="F1016" s="3" t="str">
        <f t="shared" si="2"/>
        <v>Jordan Howard</v>
      </c>
      <c r="G1016" s="3" t="str">
        <f t="shared" si="3"/>
        <v>Jordan Howard </v>
      </c>
      <c r="H1016" s="3" t="str">
        <f t="shared" si="4"/>
        <v> </v>
      </c>
    </row>
    <row r="1017" ht="15.75" customHeight="1">
      <c r="A1017" s="24">
        <v>15.0</v>
      </c>
      <c r="B1017" s="22" t="s">
        <v>1942</v>
      </c>
      <c r="C1017" s="24" t="s">
        <v>17</v>
      </c>
      <c r="D1017" s="73">
        <v>4850000.0</v>
      </c>
      <c r="E1017" s="3" t="str">
        <f t="shared" si="1"/>
        <v>Giovani Ber1000rd</v>
      </c>
      <c r="F1017" s="3" t="str">
        <f t="shared" si="2"/>
        <v>Giovani Ber1000rd</v>
      </c>
      <c r="G1017" s="3" t="str">
        <f t="shared" si="3"/>
        <v>Giovani Ber1000rd </v>
      </c>
      <c r="H1017" s="3" t="str">
        <f t="shared" si="4"/>
        <v> </v>
      </c>
    </row>
    <row r="1018" ht="15.75" customHeight="1">
      <c r="A1018" s="24">
        <v>16.0</v>
      </c>
      <c r="B1018" s="24" t="s">
        <v>3674</v>
      </c>
      <c r="C1018" s="24" t="s">
        <v>17</v>
      </c>
      <c r="D1018" s="73">
        <v>4250000.0</v>
      </c>
      <c r="E1018" s="3" t="str">
        <f t="shared" si="1"/>
        <v>Tevin Coleman</v>
      </c>
      <c r="F1018" s="3" t="str">
        <f t="shared" si="2"/>
        <v>Tevin Coleman</v>
      </c>
      <c r="G1018" s="3" t="str">
        <f t="shared" si="3"/>
        <v>Tevin Coleman</v>
      </c>
      <c r="H1018" s="3" t="str">
        <f t="shared" si="4"/>
        <v>n</v>
      </c>
    </row>
    <row r="1019" ht="15.75" customHeight="1">
      <c r="A1019" s="24">
        <v>17.0</v>
      </c>
      <c r="B1019" s="24" t="s">
        <v>1944</v>
      </c>
      <c r="C1019" s="24" t="s">
        <v>17</v>
      </c>
      <c r="D1019" s="73">
        <v>4000000.0</v>
      </c>
      <c r="E1019" s="3" t="str">
        <f t="shared" si="1"/>
        <v>James White</v>
      </c>
      <c r="F1019" s="3" t="str">
        <f t="shared" si="2"/>
        <v>James White</v>
      </c>
      <c r="G1019" s="3" t="str">
        <f t="shared" si="3"/>
        <v>James White</v>
      </c>
      <c r="H1019" s="3" t="str">
        <f t="shared" si="4"/>
        <v>e</v>
      </c>
    </row>
    <row r="1020" ht="15.75" customHeight="1">
      <c r="A1020" s="24">
        <v>18.0</v>
      </c>
      <c r="B1020" s="24" t="s">
        <v>3689</v>
      </c>
      <c r="C1020" s="24" t="s">
        <v>17</v>
      </c>
      <c r="D1020" s="73">
        <v>3600000.0</v>
      </c>
      <c r="E1020" s="3" t="str">
        <f t="shared" si="1"/>
        <v>Latavius Murray</v>
      </c>
      <c r="F1020" s="3" t="str">
        <f t="shared" si="2"/>
        <v>Latavius Murray</v>
      </c>
      <c r="G1020" s="3" t="str">
        <f t="shared" si="3"/>
        <v>Latavius Murray</v>
      </c>
      <c r="H1020" s="3" t="str">
        <f t="shared" si="4"/>
        <v>y</v>
      </c>
    </row>
    <row r="1021" ht="15.75" customHeight="1">
      <c r="A1021" s="24">
        <v>19.0</v>
      </c>
      <c r="B1021" s="24" t="s">
        <v>3692</v>
      </c>
      <c r="C1021" s="24" t="s">
        <v>17</v>
      </c>
      <c r="D1021" s="73">
        <v>3500000.0</v>
      </c>
      <c r="E1021" s="3" t="str">
        <f t="shared" si="1"/>
        <v>Jalen Richard</v>
      </c>
      <c r="F1021" s="3" t="str">
        <f t="shared" si="2"/>
        <v>Jalen Richard</v>
      </c>
      <c r="G1021" s="3" t="str">
        <f t="shared" si="3"/>
        <v>Jalen Richard </v>
      </c>
      <c r="H1021" s="3" t="str">
        <f t="shared" si="4"/>
        <v> </v>
      </c>
    </row>
    <row r="1022" ht="15.75" customHeight="1">
      <c r="A1022" s="24">
        <v>20.0</v>
      </c>
      <c r="B1022" s="24" t="s">
        <v>3703</v>
      </c>
      <c r="C1022" s="24" t="s">
        <v>17</v>
      </c>
      <c r="D1022" s="73">
        <v>3259000.0</v>
      </c>
      <c r="E1022" s="3" t="str">
        <f t="shared" si="1"/>
        <v>Matt Breida</v>
      </c>
      <c r="F1022" s="3" t="str">
        <f t="shared" si="2"/>
        <v>Matt Breida</v>
      </c>
      <c r="G1022" s="3" t="str">
        <f t="shared" si="3"/>
        <v>Matt Breida </v>
      </c>
      <c r="H1022" s="3" t="str">
        <f t="shared" si="4"/>
        <v> </v>
      </c>
    </row>
    <row r="1023" ht="15.75" customHeight="1">
      <c r="B1023" s="24" t="s">
        <v>3704</v>
      </c>
      <c r="C1023" s="24" t="s">
        <v>17</v>
      </c>
      <c r="D1023" s="73">
        <v>3259000.0</v>
      </c>
      <c r="E1023" s="3" t="str">
        <f t="shared" si="1"/>
        <v>Kareem Hunt</v>
      </c>
      <c r="F1023" s="3" t="str">
        <f t="shared" si="2"/>
        <v>Kareem Hunt</v>
      </c>
      <c r="G1023" s="3" t="str">
        <f t="shared" si="3"/>
        <v>Kareem Hunt </v>
      </c>
      <c r="H1023" s="3" t="str">
        <f t="shared" si="4"/>
        <v> </v>
      </c>
    </row>
    <row r="1024" ht="15.75" customHeight="1">
      <c r="A1024" s="24">
        <v>22.0</v>
      </c>
      <c r="B1024" s="24" t="s">
        <v>1788</v>
      </c>
      <c r="C1024" s="24" t="s">
        <v>17</v>
      </c>
      <c r="D1024" s="73">
        <v>3000000.0</v>
      </c>
      <c r="E1024" s="3" t="str">
        <f t="shared" si="1"/>
        <v>Rex Burkhead</v>
      </c>
      <c r="F1024" s="3" t="str">
        <f t="shared" si="2"/>
        <v>Rex Burkhead</v>
      </c>
      <c r="G1024" s="3" t="str">
        <f t="shared" si="3"/>
        <v>Rex Burkhead</v>
      </c>
      <c r="H1024" s="3" t="str">
        <f t="shared" si="4"/>
        <v>d</v>
      </c>
    </row>
    <row r="1025" ht="15.75" customHeight="1">
      <c r="B1025" s="24" t="s">
        <v>3721</v>
      </c>
      <c r="C1025" s="24" t="s">
        <v>17</v>
      </c>
      <c r="D1025" s="73">
        <v>3000000.0</v>
      </c>
      <c r="E1025" s="3" t="str">
        <f t="shared" si="1"/>
        <v>Mike Davis</v>
      </c>
      <c r="F1025" s="3" t="str">
        <f t="shared" si="2"/>
        <v>Mike Davis</v>
      </c>
      <c r="G1025" s="3" t="str">
        <f t="shared" si="3"/>
        <v>Mike Davis </v>
      </c>
      <c r="H1025" s="3" t="str">
        <f t="shared" si="4"/>
        <v> </v>
      </c>
    </row>
    <row r="1026" ht="15.75" customHeight="1">
      <c r="A1026" s="24">
        <v>24.0</v>
      </c>
      <c r="B1026" s="24" t="s">
        <v>3724</v>
      </c>
      <c r="C1026" s="24" t="s">
        <v>17</v>
      </c>
      <c r="D1026" s="73">
        <v>2983350.0</v>
      </c>
      <c r="E1026" s="3" t="str">
        <f t="shared" si="1"/>
        <v>Josh Jacobs</v>
      </c>
      <c r="F1026" s="3" t="str">
        <f t="shared" si="2"/>
        <v>Josh Jacobs</v>
      </c>
      <c r="G1026" s="3" t="str">
        <f t="shared" si="3"/>
        <v>Josh Jacobs </v>
      </c>
      <c r="H1026" s="3" t="str">
        <f t="shared" si="4"/>
        <v> </v>
      </c>
    </row>
    <row r="1027" ht="15.75" customHeight="1">
      <c r="A1027" s="24">
        <v>25.0</v>
      </c>
      <c r="B1027" s="24" t="s">
        <v>3728</v>
      </c>
      <c r="C1027" s="24" t="s">
        <v>17</v>
      </c>
      <c r="D1027" s="73">
        <v>2900000.0</v>
      </c>
      <c r="E1027" s="3" t="str">
        <f t="shared" si="1"/>
        <v>Raheem Mostert</v>
      </c>
      <c r="F1027" s="3" t="str">
        <f t="shared" si="2"/>
        <v>Raheem Mostert</v>
      </c>
      <c r="G1027" s="3" t="str">
        <f t="shared" si="3"/>
        <v>Raheem Mostert</v>
      </c>
      <c r="H1027" s="3" t="str">
        <f t="shared" si="4"/>
        <v>t</v>
      </c>
    </row>
    <row r="1028" ht="15.75" customHeight="1">
      <c r="A1028" s="24">
        <v>26.0</v>
      </c>
      <c r="B1028" s="24" t="s">
        <v>3734</v>
      </c>
      <c r="C1028" s="24" t="s">
        <v>17</v>
      </c>
      <c r="D1028" s="73">
        <v>2750000.0</v>
      </c>
      <c r="E1028" s="3" t="str">
        <f t="shared" si="1"/>
        <v>Carlos Hyde</v>
      </c>
      <c r="F1028" s="3" t="str">
        <f t="shared" si="2"/>
        <v>Carlos Hyde</v>
      </c>
      <c r="G1028" s="3" t="str">
        <f t="shared" si="3"/>
        <v>Carlos Hyde </v>
      </c>
      <c r="H1028" s="3" t="str">
        <f t="shared" si="4"/>
        <v> </v>
      </c>
    </row>
    <row r="1029" ht="15.75" customHeight="1">
      <c r="A1029" s="24">
        <v>27.0</v>
      </c>
      <c r="B1029" s="24" t="s">
        <v>3736</v>
      </c>
      <c r="C1029" s="24" t="s">
        <v>17</v>
      </c>
      <c r="D1029" s="73">
        <v>2705393.0</v>
      </c>
      <c r="E1029" s="3" t="str">
        <f t="shared" si="1"/>
        <v>Clyde Edwards-Helaire</v>
      </c>
      <c r="F1029" s="3" t="str">
        <f t="shared" si="2"/>
        <v>Clyde Edwards-Helaire</v>
      </c>
      <c r="G1029" s="3" t="str">
        <f t="shared" si="3"/>
        <v>Clyde Edwards-Helaire</v>
      </c>
      <c r="H1029" s="3" t="str">
        <f t="shared" si="4"/>
        <v>e</v>
      </c>
    </row>
    <row r="1030" ht="15.75" customHeight="1">
      <c r="A1030" s="24">
        <v>28.0</v>
      </c>
      <c r="B1030" s="24" t="s">
        <v>1846</v>
      </c>
      <c r="C1030" s="24" t="s">
        <v>17</v>
      </c>
      <c r="D1030" s="73">
        <v>2691360.0</v>
      </c>
      <c r="E1030" s="3" t="str">
        <f t="shared" si="1"/>
        <v>Rashaad Penny</v>
      </c>
      <c r="F1030" s="3" t="str">
        <f t="shared" si="2"/>
        <v>Rashaad Penny</v>
      </c>
      <c r="G1030" s="3" t="str">
        <f t="shared" si="3"/>
        <v>Rashaad Penny </v>
      </c>
      <c r="H1030" s="3" t="str">
        <f t="shared" si="4"/>
        <v> </v>
      </c>
    </row>
    <row r="1031" ht="15.75" customHeight="1">
      <c r="A1031" s="24">
        <v>29.0</v>
      </c>
      <c r="B1031" s="24" t="s">
        <v>2604</v>
      </c>
      <c r="C1031" s="24" t="s">
        <v>17</v>
      </c>
      <c r="D1031" s="73">
        <v>2550000.0</v>
      </c>
      <c r="E1031" s="3" t="str">
        <f t="shared" si="1"/>
        <v>Damien Williams</v>
      </c>
      <c r="F1031" s="3" t="str">
        <f t="shared" si="2"/>
        <v>Damien Williams</v>
      </c>
      <c r="G1031" s="3" t="str">
        <f t="shared" si="3"/>
        <v>Damien Williams</v>
      </c>
      <c r="H1031" s="3" t="str">
        <f t="shared" si="4"/>
        <v>s</v>
      </c>
    </row>
    <row r="1032" ht="15.75" customHeight="1">
      <c r="A1032" s="24">
        <v>30.0</v>
      </c>
      <c r="B1032" s="24" t="s">
        <v>1940</v>
      </c>
      <c r="C1032" s="24" t="s">
        <v>17</v>
      </c>
      <c r="D1032" s="73">
        <v>2515000.0</v>
      </c>
      <c r="E1032" s="3" t="str">
        <f t="shared" si="1"/>
        <v>Adrian Peterson</v>
      </c>
      <c r="F1032" s="3" t="str">
        <f t="shared" si="2"/>
        <v>Adrian Peterson</v>
      </c>
      <c r="G1032" s="3" t="str">
        <f t="shared" si="3"/>
        <v>Adrian Peterson </v>
      </c>
      <c r="H1032" s="3" t="str">
        <f t="shared" si="4"/>
        <v> </v>
      </c>
    </row>
    <row r="1033" ht="15.75" customHeight="1">
      <c r="A1033" s="24">
        <v>31.0</v>
      </c>
      <c r="B1033" s="24" t="s">
        <v>1828</v>
      </c>
      <c r="C1033" s="24" t="s">
        <v>17</v>
      </c>
      <c r="D1033" s="73">
        <v>2406674.0</v>
      </c>
      <c r="E1033" s="3" t="str">
        <f t="shared" si="1"/>
        <v>Sony Michel</v>
      </c>
      <c r="F1033" s="3" t="str">
        <f t="shared" si="2"/>
        <v>Sony Michel</v>
      </c>
      <c r="G1033" s="3" t="str">
        <f t="shared" si="3"/>
        <v>Sony Michel</v>
      </c>
      <c r="H1033" s="3" t="str">
        <f t="shared" si="4"/>
        <v>l</v>
      </c>
    </row>
    <row r="1034" ht="15.75" customHeight="1">
      <c r="A1034" s="24">
        <v>32.0</v>
      </c>
      <c r="B1034" s="24" t="s">
        <v>3762</v>
      </c>
      <c r="C1034" s="24" t="s">
        <v>17</v>
      </c>
      <c r="D1034" s="73">
        <v>2134729.0</v>
      </c>
      <c r="E1034" s="3" t="str">
        <f t="shared" si="1"/>
        <v>D'Andre Swift</v>
      </c>
      <c r="F1034" s="3" t="str">
        <f t="shared" si="2"/>
        <v>D'Andre Swift</v>
      </c>
      <c r="G1034" s="3" t="str">
        <f t="shared" si="3"/>
        <v>D'Andre Swift </v>
      </c>
      <c r="H1034" s="3" t="str">
        <f t="shared" si="4"/>
        <v> </v>
      </c>
    </row>
    <row r="1035" ht="15.75" customHeight="1">
      <c r="A1035" s="24">
        <v>33.0</v>
      </c>
      <c r="B1035" s="24" t="s">
        <v>3763</v>
      </c>
      <c r="C1035" s="24" t="s">
        <v>17</v>
      </c>
      <c r="D1035" s="73">
        <v>2133000.0</v>
      </c>
      <c r="E1035" s="3" t="str">
        <f t="shared" si="1"/>
        <v>Brian Hill</v>
      </c>
      <c r="F1035" s="3" t="str">
        <f t="shared" si="2"/>
        <v>Brian Hill</v>
      </c>
      <c r="G1035" s="3" t="str">
        <f t="shared" si="3"/>
        <v>Brian Hill </v>
      </c>
      <c r="H1035" s="3" t="str">
        <f t="shared" si="4"/>
        <v> </v>
      </c>
    </row>
    <row r="1036" ht="15.75" customHeight="1">
      <c r="A1036" s="24">
        <v>34.0</v>
      </c>
      <c r="B1036" s="22" t="s">
        <v>3778</v>
      </c>
      <c r="C1036" s="24" t="s">
        <v>17</v>
      </c>
      <c r="D1036" s="73">
        <v>1957288.0</v>
      </c>
      <c r="E1036" s="3" t="str">
        <f t="shared" si="1"/>
        <v>Jo1000than Taylor</v>
      </c>
      <c r="F1036" s="3" t="str">
        <f t="shared" si="2"/>
        <v>Jo1000than Taylor</v>
      </c>
      <c r="G1036" s="3" t="str">
        <f t="shared" si="3"/>
        <v>Jo1000than Taylor </v>
      </c>
      <c r="H1036" s="3" t="str">
        <f t="shared" si="4"/>
        <v> </v>
      </c>
    </row>
    <row r="1037" ht="15.75" customHeight="1">
      <c r="A1037" s="24">
        <v>35.0</v>
      </c>
      <c r="B1037" s="24" t="s">
        <v>3789</v>
      </c>
      <c r="C1037" s="24" t="s">
        <v>17</v>
      </c>
      <c r="D1037" s="73">
        <v>1850000.0</v>
      </c>
      <c r="E1037" s="3" t="str">
        <f t="shared" si="1"/>
        <v>Brandon Bolden</v>
      </c>
      <c r="F1037" s="3" t="str">
        <f t="shared" si="2"/>
        <v>Brandon Bolden</v>
      </c>
      <c r="G1037" s="3" t="str">
        <f t="shared" si="3"/>
        <v>Brandon Bolden</v>
      </c>
      <c r="H1037" s="3" t="str">
        <f t="shared" si="4"/>
        <v>n</v>
      </c>
    </row>
    <row r="1038" ht="15.75" customHeight="1">
      <c r="A1038" s="24">
        <v>36.0</v>
      </c>
      <c r="B1038" s="24" t="s">
        <v>1954</v>
      </c>
      <c r="C1038" s="24" t="s">
        <v>17</v>
      </c>
      <c r="D1038" s="73">
        <v>1845774.0</v>
      </c>
      <c r="E1038" s="3" t="str">
        <f t="shared" si="1"/>
        <v>Nick Chubb</v>
      </c>
      <c r="F1038" s="3" t="str">
        <f t="shared" si="2"/>
        <v>Nick Chubb</v>
      </c>
      <c r="G1038" s="3" t="str">
        <f t="shared" si="3"/>
        <v>Nick Chubb </v>
      </c>
      <c r="H1038" s="3" t="str">
        <f t="shared" si="4"/>
        <v> </v>
      </c>
    </row>
    <row r="1039" ht="15.75" customHeight="1">
      <c r="A1039" s="24">
        <v>37.0</v>
      </c>
      <c r="B1039" s="22" t="s">
        <v>1897</v>
      </c>
      <c r="C1039" s="24" t="s">
        <v>17</v>
      </c>
      <c r="D1039" s="73">
        <v>1767977.0</v>
      </c>
      <c r="E1039" s="3" t="str">
        <f t="shared" si="1"/>
        <v>Ro1000ld Jones II</v>
      </c>
      <c r="F1039" s="3" t="str">
        <f t="shared" si="2"/>
        <v>Ro1000ld Jones II</v>
      </c>
      <c r="G1039" s="3" t="str">
        <f t="shared" si="3"/>
        <v>Ro1000ld Jones II</v>
      </c>
      <c r="H1039" s="3" t="str">
        <f t="shared" si="4"/>
        <v>I</v>
      </c>
    </row>
    <row r="1040" ht="15.75" customHeight="1">
      <c r="A1040" s="24">
        <v>38.0</v>
      </c>
      <c r="B1040" s="24" t="s">
        <v>3798</v>
      </c>
      <c r="C1040" s="24" t="s">
        <v>17</v>
      </c>
      <c r="D1040" s="73">
        <v>1750000.0</v>
      </c>
      <c r="E1040" s="3" t="str">
        <f t="shared" si="1"/>
        <v>Taiwan Jones</v>
      </c>
      <c r="F1040" s="3" t="str">
        <f t="shared" si="2"/>
        <v>Taiwan Jones</v>
      </c>
      <c r="G1040" s="3" t="str">
        <f t="shared" si="3"/>
        <v>Taiwan Jones </v>
      </c>
      <c r="H1040" s="3" t="str">
        <f t="shared" si="4"/>
        <v> </v>
      </c>
    </row>
    <row r="1041" ht="15.75" customHeight="1">
      <c r="A1041" s="24">
        <v>39.0</v>
      </c>
      <c r="B1041" s="24" t="s">
        <v>2644</v>
      </c>
      <c r="C1041" s="24" t="s">
        <v>17</v>
      </c>
      <c r="D1041" s="73">
        <v>1650000.0</v>
      </c>
      <c r="E1041" s="3" t="str">
        <f t="shared" si="1"/>
        <v>Malcolm Brown</v>
      </c>
      <c r="F1041" s="3" t="str">
        <f t="shared" si="2"/>
        <v>Malcolm Brown</v>
      </c>
      <c r="G1041" s="3" t="str">
        <f t="shared" si="3"/>
        <v>Malcolm Brown </v>
      </c>
      <c r="H1041" s="3" t="str">
        <f t="shared" si="4"/>
        <v> </v>
      </c>
    </row>
    <row r="1042" ht="15.75" customHeight="1">
      <c r="A1042" s="24">
        <v>40.0</v>
      </c>
      <c r="B1042" s="24" t="s">
        <v>3809</v>
      </c>
      <c r="C1042" s="24" t="s">
        <v>17</v>
      </c>
      <c r="D1042" s="73">
        <v>1635000.0</v>
      </c>
      <c r="E1042" s="3" t="str">
        <f t="shared" si="1"/>
        <v>J.D. McKissic</v>
      </c>
      <c r="F1042" s="3" t="str">
        <f t="shared" si="2"/>
        <v>J.D. McKissic</v>
      </c>
      <c r="G1042" s="3" t="str">
        <f t="shared" si="3"/>
        <v>J.D. McKissic </v>
      </c>
      <c r="H1042" s="3" t="str">
        <f t="shared" si="4"/>
        <v> </v>
      </c>
    </row>
    <row r="1043" ht="15.75" customHeight="1">
      <c r="A1043" s="24">
        <v>41.0</v>
      </c>
      <c r="B1043" s="24" t="s">
        <v>1814</v>
      </c>
      <c r="C1043" s="24" t="s">
        <v>17</v>
      </c>
      <c r="D1043" s="73">
        <v>1625923.0</v>
      </c>
      <c r="E1043" s="3" t="str">
        <f t="shared" si="1"/>
        <v>Kerryon Johnson</v>
      </c>
      <c r="F1043" s="3" t="str">
        <f t="shared" si="2"/>
        <v>Kerryon Johnson</v>
      </c>
      <c r="G1043" s="3" t="str">
        <f t="shared" si="3"/>
        <v>Kerryon Johnson </v>
      </c>
      <c r="H1043" s="3" t="str">
        <f t="shared" si="4"/>
        <v> </v>
      </c>
    </row>
    <row r="1044" ht="15.75" customHeight="1">
      <c r="A1044" s="24">
        <v>42.0</v>
      </c>
      <c r="B1044" s="24" t="s">
        <v>3811</v>
      </c>
      <c r="C1044" s="24" t="s">
        <v>17</v>
      </c>
      <c r="D1044" s="73">
        <v>1600000.0</v>
      </c>
      <c r="E1044" s="3" t="str">
        <f t="shared" si="1"/>
        <v>T.J. Yeldon</v>
      </c>
      <c r="F1044" s="3" t="str">
        <f t="shared" si="2"/>
        <v>T.J. Yeldon</v>
      </c>
      <c r="G1044" s="3" t="str">
        <f t="shared" si="3"/>
        <v>T.J. Yeldon </v>
      </c>
      <c r="H1044" s="3" t="str">
        <f t="shared" si="4"/>
        <v> </v>
      </c>
    </row>
    <row r="1045" ht="15.75" customHeight="1">
      <c r="A1045" s="24">
        <v>43.0</v>
      </c>
      <c r="B1045" s="24" t="s">
        <v>1692</v>
      </c>
      <c r="C1045" s="24" t="s">
        <v>17</v>
      </c>
      <c r="D1045" s="73">
        <v>1588334.0</v>
      </c>
      <c r="E1045" s="3" t="str">
        <f t="shared" si="1"/>
        <v>Dalvin Cook</v>
      </c>
      <c r="F1045" s="3" t="str">
        <f t="shared" si="2"/>
        <v>Dalvin Cook</v>
      </c>
      <c r="G1045" s="3" t="str">
        <f t="shared" si="3"/>
        <v>Dalvin Cook </v>
      </c>
      <c r="H1045" s="3" t="str">
        <f t="shared" si="4"/>
        <v> </v>
      </c>
    </row>
    <row r="1046" ht="15.75" customHeight="1">
      <c r="A1046" s="24">
        <v>44.0</v>
      </c>
      <c r="B1046" s="24" t="s">
        <v>3814</v>
      </c>
      <c r="C1046" s="24" t="s">
        <v>17</v>
      </c>
      <c r="D1046" s="73">
        <v>1550000.0</v>
      </c>
      <c r="E1046" s="3" t="str">
        <f t="shared" si="1"/>
        <v>Dion Lewis</v>
      </c>
      <c r="F1046" s="3" t="str">
        <f t="shared" si="2"/>
        <v>Dion Lewis</v>
      </c>
      <c r="G1046" s="3" t="str">
        <f t="shared" si="3"/>
        <v>Dion Lewis </v>
      </c>
      <c r="H1046" s="3" t="str">
        <f t="shared" si="4"/>
        <v> </v>
      </c>
    </row>
    <row r="1047" ht="15.75" customHeight="1">
      <c r="A1047" s="24">
        <v>45.0</v>
      </c>
      <c r="B1047" s="24" t="s">
        <v>3815</v>
      </c>
      <c r="C1047" s="24" t="s">
        <v>17</v>
      </c>
      <c r="D1047" s="73">
        <v>1543259.0</v>
      </c>
      <c r="E1047" s="3" t="str">
        <f t="shared" si="1"/>
        <v>Cam Akers</v>
      </c>
      <c r="F1047" s="3" t="str">
        <f t="shared" si="2"/>
        <v>Cam Akers</v>
      </c>
      <c r="G1047" s="3" t="str">
        <f t="shared" si="3"/>
        <v>Cam Akers </v>
      </c>
      <c r="H1047" s="3" t="str">
        <f t="shared" si="4"/>
        <v> </v>
      </c>
    </row>
    <row r="1048" ht="15.75" customHeight="1">
      <c r="A1048" s="24">
        <v>46.0</v>
      </c>
      <c r="B1048" s="24" t="s">
        <v>3820</v>
      </c>
      <c r="C1048" s="24" t="s">
        <v>17</v>
      </c>
      <c r="D1048" s="73">
        <v>1500000.0</v>
      </c>
      <c r="E1048" s="3" t="str">
        <f t="shared" si="1"/>
        <v>Peyton Barber</v>
      </c>
      <c r="F1048" s="3" t="str">
        <f t="shared" si="2"/>
        <v>Peyton Barber</v>
      </c>
      <c r="G1048" s="3" t="str">
        <f t="shared" si="3"/>
        <v>Peyton Barber </v>
      </c>
      <c r="H1048" s="3" t="str">
        <f t="shared" si="4"/>
        <v> </v>
      </c>
    </row>
    <row r="1049" ht="15.75" customHeight="1">
      <c r="A1049" s="24">
        <v>47.0</v>
      </c>
      <c r="B1049" s="24" t="s">
        <v>3828</v>
      </c>
      <c r="C1049" s="24" t="s">
        <v>17</v>
      </c>
      <c r="D1049" s="73">
        <v>1432359.0</v>
      </c>
      <c r="E1049" s="3" t="str">
        <f t="shared" si="1"/>
        <v>JK Dobbins</v>
      </c>
      <c r="F1049" s="3" t="str">
        <f t="shared" si="2"/>
        <v>J.K. Dobbins</v>
      </c>
      <c r="G1049" s="3" t="str">
        <f t="shared" si="3"/>
        <v>JK Dobbins </v>
      </c>
      <c r="H1049" s="3" t="str">
        <f t="shared" si="4"/>
        <v> </v>
      </c>
    </row>
    <row r="1050" ht="15.75" customHeight="1">
      <c r="A1050" s="24">
        <v>48.0</v>
      </c>
      <c r="B1050" s="24" t="s">
        <v>3833</v>
      </c>
      <c r="C1050" s="24" t="s">
        <v>17</v>
      </c>
      <c r="D1050" s="73">
        <v>1400000.0</v>
      </c>
      <c r="E1050" s="3" t="str">
        <f t="shared" si="1"/>
        <v>Chris Thompson</v>
      </c>
      <c r="F1050" s="3" t="str">
        <f t="shared" si="2"/>
        <v>Chris Thompson</v>
      </c>
      <c r="G1050" s="3" t="str">
        <f t="shared" si="3"/>
        <v>Chris Thompson </v>
      </c>
      <c r="H1050" s="3" t="str">
        <f t="shared" si="4"/>
        <v> </v>
      </c>
    </row>
    <row r="1051" ht="15.75" customHeight="1">
      <c r="A1051" s="24">
        <v>49.0</v>
      </c>
      <c r="B1051" s="24" t="s">
        <v>1708</v>
      </c>
      <c r="C1051" s="24" t="s">
        <v>17</v>
      </c>
      <c r="D1051" s="73">
        <v>1362544.0</v>
      </c>
      <c r="E1051" s="3" t="str">
        <f t="shared" si="1"/>
        <v>Joe Mixon</v>
      </c>
      <c r="F1051" s="3" t="str">
        <f t="shared" si="2"/>
        <v>Joe Mixon</v>
      </c>
      <c r="G1051" s="3" t="str">
        <f t="shared" si="3"/>
        <v>Joe Mixon </v>
      </c>
      <c r="H1051" s="3" t="str">
        <f t="shared" si="4"/>
        <v> </v>
      </c>
    </row>
    <row r="1052" ht="15.75" customHeight="1">
      <c r="A1052" s="24">
        <v>50.0</v>
      </c>
      <c r="B1052" s="24" t="s">
        <v>3838</v>
      </c>
      <c r="C1052" s="24" t="s">
        <v>17</v>
      </c>
      <c r="D1052" s="73">
        <v>1337544.0</v>
      </c>
      <c r="E1052" s="3" t="str">
        <f t="shared" si="1"/>
        <v>Miles Sanders</v>
      </c>
      <c r="F1052" s="3" t="str">
        <f t="shared" si="2"/>
        <v>Miles Sanders</v>
      </c>
      <c r="G1052" s="3" t="str">
        <f t="shared" si="3"/>
        <v>Miles Sanders </v>
      </c>
      <c r="H1052" s="3" t="str">
        <f t="shared" si="4"/>
        <v> </v>
      </c>
    </row>
    <row r="1053" ht="15.75" customHeight="1">
      <c r="A1053" s="24">
        <v>51.0</v>
      </c>
      <c r="B1053" s="24" t="s">
        <v>3839</v>
      </c>
      <c r="C1053" s="24" t="s">
        <v>17</v>
      </c>
      <c r="D1053" s="73">
        <v>1321458.0</v>
      </c>
      <c r="E1053" s="3" t="str">
        <f t="shared" si="1"/>
        <v>A.J. Dillon</v>
      </c>
      <c r="F1053" s="3" t="str">
        <f t="shared" si="2"/>
        <v>AJ Dillon</v>
      </c>
      <c r="G1053" s="3" t="str">
        <f t="shared" si="3"/>
        <v>A.J. Dillon</v>
      </c>
      <c r="H1053" s="3" t="str">
        <f t="shared" si="4"/>
        <v>n</v>
      </c>
    </row>
    <row r="1054" ht="15.75" customHeight="1">
      <c r="A1054" s="24">
        <v>52.0</v>
      </c>
      <c r="B1054" s="24" t="s">
        <v>3847</v>
      </c>
      <c r="C1054" s="24" t="s">
        <v>17</v>
      </c>
      <c r="D1054" s="73">
        <v>1233159.0</v>
      </c>
      <c r="E1054" s="3" t="str">
        <f t="shared" si="1"/>
        <v>Antonio Gibson</v>
      </c>
      <c r="F1054" s="3" t="str">
        <f t="shared" si="2"/>
        <v>Antonio Gibson</v>
      </c>
      <c r="G1054" s="3" t="str">
        <f t="shared" si="3"/>
        <v>Antonio Gibson </v>
      </c>
      <c r="H1054" s="3" t="str">
        <f t="shared" si="4"/>
        <v> </v>
      </c>
    </row>
    <row r="1055" ht="15.75" customHeight="1">
      <c r="A1055" s="24">
        <v>53.0</v>
      </c>
      <c r="B1055" s="24" t="s">
        <v>3863</v>
      </c>
      <c r="C1055" s="24" t="s">
        <v>17</v>
      </c>
      <c r="D1055" s="73">
        <v>1177354.0</v>
      </c>
      <c r="E1055" s="3" t="str">
        <f t="shared" si="1"/>
        <v>Lynn Bowden</v>
      </c>
      <c r="F1055" s="3" t="str">
        <f t="shared" si="2"/>
        <v>Lynn Bowden Jr.</v>
      </c>
      <c r="G1055" s="3" t="str">
        <f t="shared" si="3"/>
        <v>Lynn Bowden </v>
      </c>
      <c r="H1055" s="3" t="str">
        <f t="shared" si="4"/>
        <v> </v>
      </c>
    </row>
    <row r="1056" ht="15.75" customHeight="1">
      <c r="A1056" s="24">
        <v>54.0</v>
      </c>
      <c r="B1056" s="24" t="s">
        <v>1716</v>
      </c>
      <c r="C1056" s="24" t="s">
        <v>17</v>
      </c>
      <c r="D1056" s="73">
        <v>1160000.0</v>
      </c>
      <c r="E1056" s="3" t="str">
        <f t="shared" si="1"/>
        <v>Jerick McKinnon</v>
      </c>
      <c r="F1056" s="3" t="str">
        <f t="shared" si="2"/>
        <v>Jerick McKinnon</v>
      </c>
      <c r="G1056" s="3" t="str">
        <f t="shared" si="3"/>
        <v>Jerick McKinnon</v>
      </c>
      <c r="H1056" s="3" t="str">
        <f t="shared" si="4"/>
        <v>n</v>
      </c>
    </row>
    <row r="1057" ht="15.75" customHeight="1">
      <c r="A1057" s="24">
        <v>55.0</v>
      </c>
      <c r="B1057" s="24" t="s">
        <v>3867</v>
      </c>
      <c r="C1057" s="24" t="s">
        <v>17</v>
      </c>
      <c r="D1057" s="73">
        <v>1153079.0</v>
      </c>
      <c r="E1057" s="3" t="str">
        <f t="shared" si="1"/>
        <v>Zack Moss</v>
      </c>
      <c r="F1057" s="3" t="str">
        <f t="shared" si="2"/>
        <v>Zack Moss</v>
      </c>
      <c r="G1057" s="3" t="str">
        <f t="shared" si="3"/>
        <v>Zack Moss </v>
      </c>
      <c r="H1057" s="3" t="str">
        <f t="shared" si="4"/>
        <v> </v>
      </c>
    </row>
    <row r="1058" ht="15.75" customHeight="1">
      <c r="A1058" s="24">
        <v>56.0</v>
      </c>
      <c r="B1058" s="24" t="s">
        <v>3871</v>
      </c>
      <c r="C1058" s="24" t="s">
        <v>17</v>
      </c>
      <c r="D1058" s="73">
        <v>1140447.0</v>
      </c>
      <c r="E1058" s="3" t="str">
        <f t="shared" si="1"/>
        <v>Darrynton Evans</v>
      </c>
      <c r="F1058" s="3" t="str">
        <f t="shared" si="2"/>
        <v>Darrynton Evans</v>
      </c>
      <c r="G1058" s="3" t="str">
        <f t="shared" si="3"/>
        <v>Darrynton Evans </v>
      </c>
      <c r="H1058" s="3" t="str">
        <f t="shared" si="4"/>
        <v> </v>
      </c>
    </row>
    <row r="1059" ht="15.75" customHeight="1">
      <c r="A1059" s="24">
        <v>57.0</v>
      </c>
      <c r="B1059" s="24" t="s">
        <v>2851</v>
      </c>
      <c r="C1059" s="24" t="s">
        <v>17</v>
      </c>
      <c r="D1059" s="73">
        <v>1135483.0</v>
      </c>
      <c r="E1059" s="3" t="str">
        <f t="shared" si="1"/>
        <v>Derrius Guice</v>
      </c>
      <c r="F1059" s="3" t="str">
        <f t="shared" si="2"/>
        <v>Derrius Guice</v>
      </c>
      <c r="G1059" s="3" t="str">
        <f t="shared" si="3"/>
        <v>Derrius Guice </v>
      </c>
      <c r="H1059" s="3" t="str">
        <f t="shared" si="4"/>
        <v> </v>
      </c>
    </row>
    <row r="1060" ht="15.75" customHeight="1">
      <c r="A1060" s="24">
        <v>58.0</v>
      </c>
      <c r="B1060" s="24" t="s">
        <v>3892</v>
      </c>
      <c r="C1060" s="24" t="s">
        <v>17</v>
      </c>
      <c r="D1060" s="73">
        <v>1053001.0</v>
      </c>
      <c r="E1060" s="3" t="str">
        <f t="shared" si="1"/>
        <v>Darrell Henderson</v>
      </c>
      <c r="F1060" s="3" t="str">
        <f t="shared" si="2"/>
        <v>Darrell Henderson Jr.</v>
      </c>
      <c r="G1060" s="3" t="str">
        <f t="shared" si="3"/>
        <v>Darrell Henderson </v>
      </c>
      <c r="H1060" s="3" t="str">
        <f t="shared" si="4"/>
        <v> </v>
      </c>
    </row>
    <row r="1061" ht="15.75" customHeight="1">
      <c r="A1061" s="24">
        <v>59.0</v>
      </c>
      <c r="B1061" s="24" t="s">
        <v>3893</v>
      </c>
      <c r="C1061" s="24" t="s">
        <v>17</v>
      </c>
      <c r="D1061" s="73">
        <v>1050000.0</v>
      </c>
      <c r="E1061" s="3" t="str">
        <f t="shared" si="1"/>
        <v>Frank Gore</v>
      </c>
      <c r="F1061" s="3" t="str">
        <f t="shared" si="2"/>
        <v>Frank Gore</v>
      </c>
      <c r="G1061" s="3" t="str">
        <f t="shared" si="3"/>
        <v>Frank Gore </v>
      </c>
      <c r="H1061" s="3" t="str">
        <f t="shared" si="4"/>
        <v> </v>
      </c>
    </row>
    <row r="1062" ht="15.75" customHeight="1">
      <c r="A1062" s="24">
        <v>60.0</v>
      </c>
      <c r="B1062" s="24" t="s">
        <v>3902</v>
      </c>
      <c r="C1062" s="24" t="s">
        <v>17</v>
      </c>
      <c r="D1062" s="73">
        <v>1047500.0</v>
      </c>
      <c r="E1062" s="3" t="str">
        <f t="shared" si="1"/>
        <v>Ty Montgomery</v>
      </c>
      <c r="F1062" s="3" t="str">
        <f t="shared" si="2"/>
        <v>Ty Montgomery</v>
      </c>
      <c r="G1062" s="3" t="str">
        <f t="shared" si="3"/>
        <v>Ty Montgomery</v>
      </c>
      <c r="H1062" s="3" t="str">
        <f t="shared" si="4"/>
        <v>y</v>
      </c>
    </row>
    <row r="1063" ht="15.75" customHeight="1">
      <c r="B1063" s="24" t="s">
        <v>3903</v>
      </c>
      <c r="C1063" s="24" t="s">
        <v>17</v>
      </c>
      <c r="D1063" s="73">
        <v>1047500.0</v>
      </c>
      <c r="E1063" s="3" t="str">
        <f t="shared" si="1"/>
        <v>Dwayne Washington</v>
      </c>
      <c r="F1063" s="3" t="str">
        <f t="shared" si="2"/>
        <v>Dwayne Washington</v>
      </c>
      <c r="G1063" s="3" t="str">
        <f t="shared" si="3"/>
        <v>Dwayne Washington</v>
      </c>
      <c r="H1063" s="3" t="str">
        <f t="shared" si="4"/>
        <v>n</v>
      </c>
    </row>
    <row r="1064" ht="15.75" customHeight="1">
      <c r="B1064" s="24" t="s">
        <v>3904</v>
      </c>
      <c r="C1064" s="24" t="s">
        <v>17</v>
      </c>
      <c r="D1064" s="73">
        <v>1047500.0</v>
      </c>
      <c r="E1064" s="3" t="str">
        <f t="shared" si="1"/>
        <v>Ameer Abdullah</v>
      </c>
      <c r="F1064" s="3" t="str">
        <f t="shared" si="2"/>
        <v>Ameer Abdullah</v>
      </c>
      <c r="G1064" s="3" t="str">
        <f t="shared" si="3"/>
        <v>Ameer Abdullah </v>
      </c>
      <c r="H1064" s="3" t="str">
        <f t="shared" si="4"/>
        <v> </v>
      </c>
    </row>
    <row r="1065" ht="15.75" customHeight="1">
      <c r="B1065" s="24" t="s">
        <v>3909</v>
      </c>
      <c r="C1065" s="24" t="s">
        <v>17</v>
      </c>
      <c r="D1065" s="73">
        <v>1047500.0</v>
      </c>
      <c r="E1065" s="3" t="str">
        <f t="shared" si="1"/>
        <v>DeAndre Washington</v>
      </c>
      <c r="F1065" s="3" t="str">
        <f t="shared" si="2"/>
        <v>DeAndre Washington</v>
      </c>
      <c r="G1065" s="3" t="str">
        <f t="shared" si="3"/>
        <v>DeAndre Washington</v>
      </c>
      <c r="H1065" s="3" t="str">
        <f t="shared" si="4"/>
        <v>n</v>
      </c>
    </row>
    <row r="1066" ht="15.75" customHeight="1">
      <c r="B1066" s="24" t="s">
        <v>3911</v>
      </c>
      <c r="C1066" s="24" t="s">
        <v>17</v>
      </c>
      <c r="D1066" s="73">
        <v>1047500.0</v>
      </c>
      <c r="E1066" s="3" t="str">
        <f t="shared" si="1"/>
        <v>Tyler Ervin</v>
      </c>
      <c r="F1066" s="3" t="str">
        <f t="shared" si="2"/>
        <v>Tyler Ervin</v>
      </c>
      <c r="G1066" s="3" t="str">
        <f t="shared" si="3"/>
        <v>Tyler Ervin</v>
      </c>
      <c r="H1066" s="3" t="str">
        <f t="shared" si="4"/>
        <v>n</v>
      </c>
    </row>
    <row r="1067" ht="15.75" customHeight="1">
      <c r="B1067" s="24" t="s">
        <v>3915</v>
      </c>
      <c r="C1067" s="24" t="s">
        <v>17</v>
      </c>
      <c r="D1067" s="73">
        <v>1047500.0</v>
      </c>
      <c r="E1067" s="3" t="str">
        <f t="shared" si="1"/>
        <v>Devontae Booker</v>
      </c>
      <c r="F1067" s="3" t="str">
        <f t="shared" si="2"/>
        <v>Devontae Booker</v>
      </c>
      <c r="G1067" s="3" t="str">
        <f t="shared" si="3"/>
        <v>Devontae Booker </v>
      </c>
      <c r="H1067" s="3" t="str">
        <f t="shared" si="4"/>
        <v> </v>
      </c>
    </row>
    <row r="1068" ht="15.75" customHeight="1">
      <c r="A1068" s="24">
        <v>66.0</v>
      </c>
      <c r="B1068" s="24" t="s">
        <v>3929</v>
      </c>
      <c r="C1068" s="24" t="s">
        <v>17</v>
      </c>
      <c r="D1068" s="73">
        <v>1018835.0</v>
      </c>
      <c r="E1068" s="3" t="str">
        <f t="shared" si="1"/>
        <v>Josh Kelley</v>
      </c>
      <c r="F1068" s="3" t="str">
        <f t="shared" si="2"/>
        <v>Josh Kelley</v>
      </c>
      <c r="G1068" s="3" t="str">
        <f t="shared" si="3"/>
        <v>Josh Kelley </v>
      </c>
      <c r="H1068" s="3" t="str">
        <f t="shared" si="4"/>
        <v> </v>
      </c>
    </row>
    <row r="1069" ht="15.75" customHeight="1">
      <c r="A1069" s="24">
        <v>67.0</v>
      </c>
      <c r="B1069" s="24" t="s">
        <v>3933</v>
      </c>
      <c r="C1069" s="24" t="s">
        <v>17</v>
      </c>
      <c r="D1069" s="73">
        <v>1010086.0</v>
      </c>
      <c r="E1069" s="3" t="str">
        <f t="shared" si="1"/>
        <v>La'Mical Perine</v>
      </c>
      <c r="F1069" s="3" t="str">
        <f t="shared" si="2"/>
        <v>La'Mical Perine</v>
      </c>
      <c r="G1069" s="3" t="str">
        <f t="shared" si="3"/>
        <v>La'Mical Perine </v>
      </c>
      <c r="H1069" s="3" t="str">
        <f t="shared" si="4"/>
        <v> </v>
      </c>
    </row>
    <row r="1070" ht="15.75" customHeight="1">
      <c r="A1070" s="24">
        <v>68.0</v>
      </c>
      <c r="B1070" s="24" t="s">
        <v>3936</v>
      </c>
      <c r="C1070" s="24" t="s">
        <v>17</v>
      </c>
      <c r="D1070" s="73">
        <v>1004357.0</v>
      </c>
      <c r="E1070" s="3" t="str">
        <f t="shared" si="1"/>
        <v>Anthony McFarland</v>
      </c>
      <c r="F1070" s="3" t="str">
        <f t="shared" si="2"/>
        <v>Anthony McFarland Jr.</v>
      </c>
      <c r="G1070" s="3" t="str">
        <f t="shared" si="3"/>
        <v>Anthony McFarland </v>
      </c>
      <c r="H1070" s="3" t="str">
        <f t="shared" si="4"/>
        <v> </v>
      </c>
    </row>
    <row r="1071" ht="15.75" customHeight="1">
      <c r="A1071" s="24">
        <v>69.0</v>
      </c>
      <c r="B1071" s="24" t="s">
        <v>3937</v>
      </c>
      <c r="C1071" s="24" t="s">
        <v>17</v>
      </c>
      <c r="D1071" s="73">
        <v>1003845.0</v>
      </c>
      <c r="E1071" s="3" t="str">
        <f t="shared" si="1"/>
        <v>David Montgomery</v>
      </c>
      <c r="F1071" s="3" t="str">
        <f t="shared" si="2"/>
        <v>David Montgomery</v>
      </c>
      <c r="G1071" s="3" t="str">
        <f t="shared" si="3"/>
        <v>David Montgomery </v>
      </c>
      <c r="H1071" s="3" t="str">
        <f t="shared" si="4"/>
        <v> </v>
      </c>
    </row>
    <row r="1072" ht="15.75" customHeight="1">
      <c r="A1072" s="24">
        <v>70.0</v>
      </c>
      <c r="B1072" s="24" t="s">
        <v>1753</v>
      </c>
      <c r="C1072" s="24" t="s">
        <v>17</v>
      </c>
      <c r="D1072" s="73">
        <v>985005.0</v>
      </c>
      <c r="E1072" s="3" t="str">
        <f t="shared" si="1"/>
        <v>Royce Freeman</v>
      </c>
      <c r="F1072" s="3" t="str">
        <f t="shared" si="2"/>
        <v>Royce Freeman</v>
      </c>
      <c r="G1072" s="3" t="str">
        <f t="shared" si="3"/>
        <v>Royce Freeman </v>
      </c>
      <c r="H1072" s="3" t="str">
        <f t="shared" si="4"/>
        <v> </v>
      </c>
    </row>
    <row r="1073" ht="15.75" customHeight="1">
      <c r="A1073" s="24">
        <v>71.0</v>
      </c>
      <c r="B1073" s="24" t="s">
        <v>3949</v>
      </c>
      <c r="C1073" s="24" t="s">
        <v>17</v>
      </c>
      <c r="D1073" s="73">
        <v>974500.0</v>
      </c>
      <c r="E1073" s="3" t="str">
        <f t="shared" si="1"/>
        <v>Devin Singletary</v>
      </c>
      <c r="F1073" s="3" t="str">
        <f t="shared" si="2"/>
        <v>Devin Singletary</v>
      </c>
      <c r="G1073" s="3" t="str">
        <f t="shared" si="3"/>
        <v>Devin Singletary </v>
      </c>
      <c r="H1073" s="3" t="str">
        <f t="shared" si="4"/>
        <v> </v>
      </c>
    </row>
    <row r="1074" ht="15.75" customHeight="1">
      <c r="A1074" s="24">
        <v>72.0</v>
      </c>
      <c r="B1074" s="24" t="s">
        <v>1672</v>
      </c>
      <c r="C1074" s="24" t="s">
        <v>17</v>
      </c>
      <c r="D1074" s="73">
        <v>964443.0</v>
      </c>
      <c r="E1074" s="3" t="str">
        <f t="shared" si="1"/>
        <v>Alvin Kamara</v>
      </c>
      <c r="F1074" s="3" t="str">
        <f t="shared" si="2"/>
        <v>Alvin Kamara</v>
      </c>
      <c r="G1074" s="3" t="str">
        <f t="shared" si="3"/>
        <v>Alvin Kamara</v>
      </c>
      <c r="H1074" s="3" t="str">
        <f t="shared" si="4"/>
        <v>a</v>
      </c>
    </row>
    <row r="1075" ht="15.75" customHeight="1">
      <c r="A1075" s="24">
        <v>73.0</v>
      </c>
      <c r="B1075" s="24" t="s">
        <v>3981</v>
      </c>
      <c r="C1075" s="24" t="s">
        <v>17</v>
      </c>
      <c r="D1075" s="73">
        <v>910000.0</v>
      </c>
      <c r="E1075" s="3" t="str">
        <f t="shared" si="1"/>
        <v>Senorise Perry</v>
      </c>
      <c r="F1075" s="3" t="str">
        <f t="shared" si="2"/>
        <v>Senorise Perry</v>
      </c>
      <c r="G1075" s="3" t="str">
        <f t="shared" si="3"/>
        <v>Senorise Perry </v>
      </c>
      <c r="H1075" s="3" t="str">
        <f t="shared" si="4"/>
        <v> </v>
      </c>
    </row>
    <row r="1076" ht="15.75" customHeight="1">
      <c r="B1076" s="24" t="s">
        <v>3988</v>
      </c>
      <c r="C1076" s="24" t="s">
        <v>17</v>
      </c>
      <c r="D1076" s="73">
        <v>910000.0</v>
      </c>
      <c r="E1076" s="3" t="str">
        <f t="shared" si="1"/>
        <v>Rod Smith</v>
      </c>
      <c r="F1076" s="3" t="str">
        <f t="shared" si="2"/>
        <v>Rod Smith</v>
      </c>
      <c r="G1076" s="3" t="str">
        <f t="shared" si="3"/>
        <v>Rod Smith </v>
      </c>
      <c r="H1076" s="3" t="str">
        <f t="shared" si="4"/>
        <v> </v>
      </c>
    </row>
    <row r="1077" ht="15.75" customHeight="1">
      <c r="A1077" s="24">
        <v>75.0</v>
      </c>
      <c r="B1077" s="24" t="s">
        <v>3990</v>
      </c>
      <c r="C1077" s="24" t="s">
        <v>17</v>
      </c>
      <c r="D1077" s="73">
        <v>907784.0</v>
      </c>
      <c r="E1077" s="3" t="str">
        <f t="shared" si="1"/>
        <v>Damien Harris</v>
      </c>
      <c r="F1077" s="3" t="str">
        <f t="shared" si="2"/>
        <v>Damien Harris</v>
      </c>
      <c r="G1077" s="3" t="str">
        <f t="shared" si="3"/>
        <v>Damien Harris</v>
      </c>
      <c r="H1077" s="3" t="str">
        <f t="shared" si="4"/>
        <v>s</v>
      </c>
    </row>
    <row r="1078" ht="15.75" customHeight="1">
      <c r="A1078" s="24">
        <v>76.0</v>
      </c>
      <c r="B1078" s="24" t="s">
        <v>4003</v>
      </c>
      <c r="C1078" s="24" t="s">
        <v>17</v>
      </c>
      <c r="D1078" s="73">
        <v>896327.0</v>
      </c>
      <c r="E1078" s="3" t="str">
        <f t="shared" si="1"/>
        <v>Jason Huntley</v>
      </c>
      <c r="F1078" s="3" t="str">
        <f t="shared" si="2"/>
        <v>Jason Huntley</v>
      </c>
      <c r="G1078" s="3" t="str">
        <f t="shared" si="3"/>
        <v>Jason Huntley </v>
      </c>
      <c r="H1078" s="3" t="str">
        <f t="shared" si="4"/>
        <v> </v>
      </c>
    </row>
    <row r="1079" ht="15.75" customHeight="1">
      <c r="A1079" s="24">
        <v>77.0</v>
      </c>
      <c r="B1079" s="24" t="s">
        <v>4019</v>
      </c>
      <c r="C1079" s="24" t="s">
        <v>17</v>
      </c>
      <c r="D1079" s="73">
        <v>867793.0</v>
      </c>
      <c r="E1079" s="3" t="str">
        <f t="shared" si="1"/>
        <v>Alexander Mattison</v>
      </c>
      <c r="F1079" s="3" t="str">
        <f t="shared" si="2"/>
        <v>Alexander Mattison</v>
      </c>
      <c r="G1079" s="3" t="str">
        <f t="shared" si="3"/>
        <v>Alexander Mattison </v>
      </c>
      <c r="H1079" s="3" t="str">
        <f t="shared" si="4"/>
        <v> </v>
      </c>
    </row>
    <row r="1080" ht="15.75" customHeight="1">
      <c r="A1080" s="24">
        <v>78.0</v>
      </c>
      <c r="B1080" s="24" t="s">
        <v>4039</v>
      </c>
      <c r="C1080" s="24" t="s">
        <v>17</v>
      </c>
      <c r="D1080" s="73">
        <v>849428.0</v>
      </c>
      <c r="E1080" s="3" t="str">
        <f t="shared" si="1"/>
        <v>Eno Benjamin</v>
      </c>
      <c r="F1080" s="3" t="str">
        <f t="shared" si="2"/>
        <v>Eno Benjamin</v>
      </c>
      <c r="G1080" s="3" t="str">
        <f t="shared" si="3"/>
        <v>Eno Benjamin </v>
      </c>
      <c r="H1080" s="3" t="str">
        <f t="shared" si="4"/>
        <v> </v>
      </c>
    </row>
    <row r="1081" ht="15.75" customHeight="1">
      <c r="A1081" s="24">
        <v>79.0</v>
      </c>
      <c r="B1081" s="24" t="s">
        <v>4047</v>
      </c>
      <c r="C1081" s="24" t="s">
        <v>17</v>
      </c>
      <c r="D1081" s="73">
        <v>842876.0</v>
      </c>
      <c r="E1081" s="3" t="str">
        <f t="shared" si="1"/>
        <v>Raymond Calais</v>
      </c>
      <c r="F1081" s="3" t="str">
        <f t="shared" si="2"/>
        <v>Raymond Calais</v>
      </c>
      <c r="G1081" s="3" t="str">
        <f t="shared" si="3"/>
        <v>Raymond Calais</v>
      </c>
      <c r="H1081" s="3" t="str">
        <f t="shared" si="4"/>
        <v>s</v>
      </c>
    </row>
    <row r="1082" ht="15.75" customHeight="1">
      <c r="A1082" s="24">
        <v>80.0</v>
      </c>
      <c r="B1082" s="24" t="s">
        <v>4050</v>
      </c>
      <c r="C1082" s="24" t="s">
        <v>17</v>
      </c>
      <c r="D1082" s="73">
        <v>842622.0</v>
      </c>
      <c r="E1082" s="3" t="str">
        <f t="shared" si="1"/>
        <v>Malcolm Perry</v>
      </c>
      <c r="F1082" s="3" t="str">
        <f t="shared" si="2"/>
        <v>Malcolm Perry</v>
      </c>
      <c r="G1082" s="3" t="str">
        <f t="shared" si="3"/>
        <v>Malcolm Perry </v>
      </c>
      <c r="H1082" s="3" t="str">
        <f t="shared" si="4"/>
        <v> </v>
      </c>
    </row>
    <row r="1083" ht="15.75" customHeight="1">
      <c r="A1083" s="24">
        <v>81.0</v>
      </c>
      <c r="B1083" s="24" t="s">
        <v>4052</v>
      </c>
      <c r="C1083" s="24" t="s">
        <v>17</v>
      </c>
      <c r="D1083" s="73">
        <v>835000.0</v>
      </c>
      <c r="E1083" s="3" t="str">
        <f t="shared" si="1"/>
        <v>Dalyn Dawkins</v>
      </c>
      <c r="F1083" s="3" t="str">
        <f t="shared" si="2"/>
        <v>Dalyn Dawkins</v>
      </c>
      <c r="G1083" s="3" t="str">
        <f t="shared" si="3"/>
        <v>Dalyn Dawkins </v>
      </c>
      <c r="H1083" s="3" t="str">
        <f t="shared" si="4"/>
        <v> </v>
      </c>
    </row>
    <row r="1084" ht="15.75" customHeight="1">
      <c r="B1084" s="24" t="s">
        <v>2321</v>
      </c>
      <c r="C1084" s="24" t="s">
        <v>17</v>
      </c>
      <c r="D1084" s="73">
        <v>835000.0</v>
      </c>
      <c r="E1084" s="3" t="str">
        <f t="shared" si="1"/>
        <v>John Kelly</v>
      </c>
      <c r="F1084" s="3" t="str">
        <f t="shared" si="2"/>
        <v>John Kelly</v>
      </c>
      <c r="G1084" s="3" t="str">
        <f t="shared" si="3"/>
        <v>John Kelly </v>
      </c>
      <c r="H1084" s="3" t="str">
        <f t="shared" si="4"/>
        <v> </v>
      </c>
    </row>
    <row r="1085" ht="15.75" customHeight="1">
      <c r="A1085" s="24">
        <v>83.0</v>
      </c>
      <c r="B1085" s="24" t="s">
        <v>1970</v>
      </c>
      <c r="C1085" s="24" t="s">
        <v>17</v>
      </c>
      <c r="D1085" s="73">
        <v>825000.0</v>
      </c>
      <c r="E1085" s="3" t="str">
        <f t="shared" si="1"/>
        <v>Corey Clement</v>
      </c>
      <c r="F1085" s="3" t="str">
        <f t="shared" si="2"/>
        <v>Corey Clement</v>
      </c>
      <c r="G1085" s="3" t="str">
        <f t="shared" si="3"/>
        <v>Corey Clement </v>
      </c>
      <c r="H1085" s="3" t="str">
        <f t="shared" si="4"/>
        <v> </v>
      </c>
    </row>
    <row r="1086" ht="15.75" customHeight="1">
      <c r="B1086" s="24" t="s">
        <v>2829</v>
      </c>
      <c r="C1086" s="24" t="s">
        <v>17</v>
      </c>
      <c r="D1086" s="73">
        <v>825000.0</v>
      </c>
      <c r="E1086" s="3" t="str">
        <f t="shared" si="1"/>
        <v>D.J. Foster</v>
      </c>
      <c r="F1086" s="3" t="str">
        <f t="shared" si="2"/>
        <v>D.J. Foster</v>
      </c>
      <c r="G1086" s="3" t="str">
        <f t="shared" si="3"/>
        <v>D.J. Foster </v>
      </c>
      <c r="H1086" s="3" t="str">
        <f t="shared" si="4"/>
        <v> </v>
      </c>
    </row>
    <row r="1087" ht="15.75" customHeight="1">
      <c r="A1087" s="24">
        <v>85.0</v>
      </c>
      <c r="B1087" s="24" t="s">
        <v>4068</v>
      </c>
      <c r="C1087" s="24" t="s">
        <v>17</v>
      </c>
      <c r="D1087" s="73">
        <v>818583.0</v>
      </c>
      <c r="E1087" s="3" t="str">
        <f t="shared" si="1"/>
        <v>Bryce Love</v>
      </c>
      <c r="F1087" s="3" t="str">
        <f t="shared" si="2"/>
        <v>Bryce Love</v>
      </c>
      <c r="G1087" s="3" t="str">
        <f t="shared" si="3"/>
        <v>Bryce Love </v>
      </c>
      <c r="H1087" s="3" t="str">
        <f t="shared" si="4"/>
        <v> </v>
      </c>
    </row>
    <row r="1088" ht="15.75" customHeight="1">
      <c r="A1088" s="24">
        <v>86.0</v>
      </c>
      <c r="B1088" s="24" t="s">
        <v>4069</v>
      </c>
      <c r="C1088" s="24" t="s">
        <v>17</v>
      </c>
      <c r="D1088" s="73">
        <v>815414.0</v>
      </c>
      <c r="E1088" s="3" t="str">
        <f t="shared" si="1"/>
        <v>Justice Hill</v>
      </c>
      <c r="F1088" s="3" t="str">
        <f t="shared" si="2"/>
        <v>Justice Hill</v>
      </c>
      <c r="G1088" s="3" t="str">
        <f t="shared" si="3"/>
        <v>Justice Hill </v>
      </c>
      <c r="H1088" s="3" t="str">
        <f t="shared" si="4"/>
        <v> </v>
      </c>
    </row>
    <row r="1089" ht="15.75" customHeight="1">
      <c r="A1089" s="24">
        <v>87.0</v>
      </c>
      <c r="B1089" s="24" t="s">
        <v>4074</v>
      </c>
      <c r="C1089" s="24" t="s">
        <v>17</v>
      </c>
      <c r="D1089" s="73">
        <v>805517.0</v>
      </c>
      <c r="E1089" s="3" t="str">
        <f t="shared" si="1"/>
        <v>Benny Snell Jr.</v>
      </c>
      <c r="F1089" s="3" t="str">
        <f t="shared" si="2"/>
        <v>Benny Snell Jr.</v>
      </c>
      <c r="G1089" s="3" t="str">
        <f t="shared" si="3"/>
        <v>Benny Snell Jr. </v>
      </c>
      <c r="H1089" s="3" t="str">
        <f t="shared" si="4"/>
        <v> </v>
      </c>
    </row>
    <row r="1090" ht="15.75" customHeight="1">
      <c r="A1090" s="24">
        <v>88.0</v>
      </c>
      <c r="B1090" s="24" t="s">
        <v>4079</v>
      </c>
      <c r="C1090" s="24" t="s">
        <v>17</v>
      </c>
      <c r="D1090" s="73">
        <v>796945.0</v>
      </c>
      <c r="E1090" s="3" t="str">
        <f t="shared" si="1"/>
        <v>Tony Pollard</v>
      </c>
      <c r="F1090" s="3" t="str">
        <f t="shared" si="2"/>
        <v>Tony Pollard</v>
      </c>
      <c r="G1090" s="3" t="str">
        <f t="shared" si="3"/>
        <v>Tony Pollard </v>
      </c>
      <c r="H1090" s="3" t="str">
        <f t="shared" si="4"/>
        <v> </v>
      </c>
    </row>
    <row r="1091" ht="15.75" customHeight="1">
      <c r="A1091" s="24">
        <v>89.0</v>
      </c>
      <c r="B1091" s="24" t="s">
        <v>2084</v>
      </c>
      <c r="C1091" s="24" t="s">
        <v>17</v>
      </c>
      <c r="D1091" s="73">
        <v>796137.0</v>
      </c>
      <c r="E1091" s="3" t="str">
        <f t="shared" si="1"/>
        <v>Nyheim Hines</v>
      </c>
      <c r="F1091" s="3" t="str">
        <f t="shared" si="2"/>
        <v>Nyheim Hines</v>
      </c>
      <c r="G1091" s="3" t="str">
        <f t="shared" si="3"/>
        <v>Nyheim Hines </v>
      </c>
      <c r="H1091" s="3" t="str">
        <f t="shared" si="4"/>
        <v> </v>
      </c>
    </row>
    <row r="1092" ht="15.75" customHeight="1">
      <c r="A1092" s="24">
        <v>90.0</v>
      </c>
      <c r="B1092" s="24" t="s">
        <v>2284</v>
      </c>
      <c r="C1092" s="24" t="s">
        <v>17</v>
      </c>
      <c r="D1092" s="73">
        <v>790381.0</v>
      </c>
      <c r="E1092" s="3" t="str">
        <f t="shared" si="1"/>
        <v>James Conner</v>
      </c>
      <c r="F1092" s="3" t="str">
        <f t="shared" si="2"/>
        <v>James Conner</v>
      </c>
      <c r="G1092" s="3" t="str">
        <f t="shared" si="3"/>
        <v>James Conner </v>
      </c>
      <c r="H1092" s="3" t="str">
        <f t="shared" si="4"/>
        <v> </v>
      </c>
    </row>
    <row r="1093" ht="15.75" customHeight="1">
      <c r="A1093" s="24">
        <v>91.0</v>
      </c>
      <c r="B1093" s="24" t="s">
        <v>4086</v>
      </c>
      <c r="C1093" s="24" t="s">
        <v>17</v>
      </c>
      <c r="D1093" s="73">
        <v>771667.0</v>
      </c>
      <c r="E1093" s="3" t="str">
        <f t="shared" si="1"/>
        <v>Levante Bellamy</v>
      </c>
      <c r="F1093" s="3" t="str">
        <f t="shared" si="2"/>
        <v>Levante Bellamy</v>
      </c>
      <c r="G1093" s="3" t="str">
        <f t="shared" si="3"/>
        <v>Levante Bellamy </v>
      </c>
      <c r="H1093" s="3" t="str">
        <f t="shared" si="4"/>
        <v> </v>
      </c>
    </row>
    <row r="1094" ht="15.75" customHeight="1">
      <c r="A1094" s="24">
        <v>92.0</v>
      </c>
      <c r="B1094" s="24" t="s">
        <v>2646</v>
      </c>
      <c r="C1094" s="24" t="s">
        <v>17</v>
      </c>
      <c r="D1094" s="73">
        <v>770219.0</v>
      </c>
      <c r="E1094" s="3" t="str">
        <f t="shared" si="1"/>
        <v>Ito Smith</v>
      </c>
      <c r="F1094" s="3" t="str">
        <f t="shared" si="2"/>
        <v>Ito Smith</v>
      </c>
      <c r="G1094" s="3" t="str">
        <f t="shared" si="3"/>
        <v>Ito Smith </v>
      </c>
      <c r="H1094" s="3" t="str">
        <f t="shared" si="4"/>
        <v> </v>
      </c>
    </row>
    <row r="1095" ht="15.75" customHeight="1">
      <c r="A1095" s="24">
        <v>93.0</v>
      </c>
      <c r="B1095" s="24" t="s">
        <v>4091</v>
      </c>
      <c r="C1095" s="24" t="s">
        <v>17</v>
      </c>
      <c r="D1095" s="73">
        <v>770000.0</v>
      </c>
      <c r="E1095" s="3" t="str">
        <f t="shared" si="1"/>
        <v>William Stanback</v>
      </c>
      <c r="F1095" s="3" t="str">
        <f t="shared" si="2"/>
        <v>William Stanback</v>
      </c>
      <c r="G1095" s="3" t="str">
        <f t="shared" si="3"/>
        <v>William Stanback </v>
      </c>
      <c r="H1095" s="3" t="str">
        <f t="shared" si="4"/>
        <v> </v>
      </c>
    </row>
    <row r="1096" ht="15.75" customHeight="1">
      <c r="A1096" s="24">
        <v>94.0</v>
      </c>
      <c r="B1096" s="24" t="s">
        <v>4103</v>
      </c>
      <c r="C1096" s="24" t="s">
        <v>17</v>
      </c>
      <c r="D1096" s="73">
        <v>766667.0</v>
      </c>
      <c r="E1096" s="3" t="str">
        <f t="shared" si="1"/>
        <v>JaMycal Hasty</v>
      </c>
      <c r="F1096" s="3" t="str">
        <f t="shared" si="2"/>
        <v>JaMycal Hasty</v>
      </c>
      <c r="G1096" s="3" t="str">
        <f t="shared" si="3"/>
        <v>JaMycal Hasty</v>
      </c>
      <c r="H1096" s="3" t="str">
        <f t="shared" si="4"/>
        <v>y</v>
      </c>
    </row>
    <row r="1097" ht="15.75" customHeight="1">
      <c r="B1097" s="24" t="s">
        <v>4107</v>
      </c>
      <c r="C1097" s="24" t="s">
        <v>17</v>
      </c>
      <c r="D1097" s="73">
        <v>766667.0</v>
      </c>
      <c r="E1097" s="3" t="str">
        <f t="shared" si="1"/>
        <v>Javon Leake</v>
      </c>
      <c r="F1097" s="3" t="str">
        <f t="shared" si="2"/>
        <v>Javon Leake</v>
      </c>
      <c r="G1097" s="3" t="str">
        <f t="shared" si="3"/>
        <v>Javon Leake </v>
      </c>
      <c r="H1097" s="3" t="str">
        <f t="shared" si="4"/>
        <v> </v>
      </c>
    </row>
    <row r="1098" ht="15.75" customHeight="1">
      <c r="B1098" s="24" t="s">
        <v>4108</v>
      </c>
      <c r="C1098" s="24" t="s">
        <v>17</v>
      </c>
      <c r="D1098" s="73">
        <v>766667.0</v>
      </c>
      <c r="E1098" s="3" t="str">
        <f t="shared" si="1"/>
        <v>Rodney Smith</v>
      </c>
      <c r="F1098" s="3" t="str">
        <f t="shared" si="2"/>
        <v>Rodney Smith</v>
      </c>
      <c r="G1098" s="3" t="str">
        <f t="shared" si="3"/>
        <v>Rodney Smith </v>
      </c>
      <c r="H1098" s="3" t="str">
        <f t="shared" si="4"/>
        <v> </v>
      </c>
    </row>
    <row r="1099" ht="15.75" customHeight="1">
      <c r="A1099" s="24">
        <v>97.0</v>
      </c>
      <c r="B1099" s="22" t="s">
        <v>4112</v>
      </c>
      <c r="C1099" s="24" t="s">
        <v>17</v>
      </c>
      <c r="D1099" s="73">
        <v>766000.0</v>
      </c>
      <c r="E1099" s="3" t="str">
        <f t="shared" si="1"/>
        <v>Jo1000than Hilliman</v>
      </c>
      <c r="F1099" s="3" t="str">
        <f t="shared" si="2"/>
        <v>Jo1000than Hilliman</v>
      </c>
      <c r="G1099" s="3" t="str">
        <f t="shared" si="3"/>
        <v>Jo1000than Hilliman </v>
      </c>
      <c r="H1099" s="3" t="str">
        <f t="shared" si="4"/>
        <v> </v>
      </c>
    </row>
    <row r="1100" ht="15.75" customHeight="1">
      <c r="A1100" s="24">
        <v>98.0</v>
      </c>
      <c r="B1100" s="24" t="s">
        <v>4134</v>
      </c>
      <c r="C1100" s="24" t="s">
        <v>17</v>
      </c>
      <c r="D1100" s="73">
        <v>765000.0</v>
      </c>
      <c r="E1100" s="3" t="str">
        <f t="shared" si="1"/>
        <v>Scottie Phillips</v>
      </c>
      <c r="F1100" s="3" t="str">
        <f t="shared" si="2"/>
        <v>Scottie Phillips</v>
      </c>
      <c r="G1100" s="3" t="str">
        <f t="shared" si="3"/>
        <v>Scottie Phillips </v>
      </c>
      <c r="H1100" s="3" t="str">
        <f t="shared" si="4"/>
        <v> </v>
      </c>
    </row>
    <row r="1101" ht="15.75" customHeight="1">
      <c r="B1101" s="24" t="s">
        <v>4137</v>
      </c>
      <c r="C1101" s="24" t="s">
        <v>17</v>
      </c>
      <c r="D1101" s="73">
        <v>765000.0</v>
      </c>
      <c r="E1101" s="3" t="str">
        <f t="shared" si="1"/>
        <v>Tony Jones</v>
      </c>
      <c r="F1101" s="3" t="str">
        <f t="shared" si="2"/>
        <v>Tony Jones</v>
      </c>
      <c r="G1101" s="3" t="str">
        <f t="shared" si="3"/>
        <v>Tony Jones</v>
      </c>
      <c r="H1101" s="3" t="str">
        <f t="shared" si="4"/>
        <v>s</v>
      </c>
    </row>
    <row r="1102" ht="15.75" customHeight="1">
      <c r="B1102" s="24" t="s">
        <v>4138</v>
      </c>
      <c r="C1102" s="24" t="s">
        <v>17</v>
      </c>
      <c r="D1102" s="73">
        <v>765000.0</v>
      </c>
      <c r="E1102" s="3" t="str">
        <f t="shared" si="1"/>
        <v>Salvon Ahmed</v>
      </c>
      <c r="F1102" s="3" t="str">
        <f t="shared" si="2"/>
        <v>Salvon Ahmed</v>
      </c>
      <c r="G1102" s="3" t="str">
        <f t="shared" si="3"/>
        <v>Salvon Ahmed</v>
      </c>
      <c r="H1102" s="3" t="str">
        <f t="shared" si="4"/>
        <v>d</v>
      </c>
    </row>
    <row r="1103" ht="15.75" customHeight="1">
      <c r="B1103" s="24" t="s">
        <v>4150</v>
      </c>
      <c r="C1103" s="24" t="s">
        <v>17</v>
      </c>
      <c r="D1103" s="73">
        <v>765000.0</v>
      </c>
      <c r="E1103" s="3" t="str">
        <f t="shared" si="1"/>
        <v>Darius Anderson</v>
      </c>
      <c r="F1103" s="3" t="str">
        <f t="shared" si="2"/>
        <v>Darius Anderson</v>
      </c>
      <c r="G1103" s="3" t="str">
        <f t="shared" si="3"/>
        <v>Darius Anderson </v>
      </c>
      <c r="H1103" s="3" t="str">
        <f t="shared" si="4"/>
        <v> </v>
      </c>
    </row>
    <row r="1104" ht="15.75" customHeight="1">
      <c r="B1104" s="24" t="s">
        <v>4151</v>
      </c>
      <c r="C1104" s="24" t="s">
        <v>17</v>
      </c>
      <c r="D1104" s="73">
        <v>765000.0</v>
      </c>
      <c r="E1104" s="3" t="str">
        <f t="shared" si="1"/>
        <v>Rico Dowdle</v>
      </c>
      <c r="F1104" s="3" t="str">
        <f t="shared" si="2"/>
        <v>Rico Dowdle</v>
      </c>
      <c r="G1104" s="3" t="str">
        <f t="shared" si="3"/>
        <v>Rico Dowdle </v>
      </c>
      <c r="H1104" s="3" t="str">
        <f t="shared" si="4"/>
        <v> </v>
      </c>
    </row>
    <row r="1105" ht="15.75" customHeight="1">
      <c r="A1105" s="24">
        <v>103.0</v>
      </c>
      <c r="B1105" s="24" t="s">
        <v>4164</v>
      </c>
      <c r="C1105" s="24" t="s">
        <v>17</v>
      </c>
      <c r="D1105" s="73">
        <v>764667.0</v>
      </c>
      <c r="E1105" s="3" t="str">
        <f t="shared" si="1"/>
        <v>Xavier Jones</v>
      </c>
      <c r="F1105" s="3" t="str">
        <f t="shared" si="2"/>
        <v>Xavier Jones</v>
      </c>
      <c r="G1105" s="3" t="str">
        <f t="shared" si="3"/>
        <v>Xavier Jones </v>
      </c>
      <c r="H1105" s="3" t="str">
        <f t="shared" si="4"/>
        <v> </v>
      </c>
    </row>
    <row r="1106" ht="15.75" customHeight="1">
      <c r="A1106" s="24">
        <v>104.0</v>
      </c>
      <c r="B1106" s="22" t="s">
        <v>4166</v>
      </c>
      <c r="C1106" s="24" t="s">
        <v>17</v>
      </c>
      <c r="D1106" s="73">
        <v>764333.0</v>
      </c>
      <c r="E1106" s="3" t="str">
        <f t="shared" si="1"/>
        <v>Jo1000than Ward</v>
      </c>
      <c r="F1106" s="3" t="str">
        <f t="shared" si="2"/>
        <v>Jo1000than Ward</v>
      </c>
      <c r="G1106" s="3" t="str">
        <f t="shared" si="3"/>
        <v>Jo1000than Ward </v>
      </c>
      <c r="H1106" s="3" t="str">
        <f t="shared" si="4"/>
        <v> </v>
      </c>
    </row>
    <row r="1107" ht="15.75" customHeight="1">
      <c r="A1107" s="24">
        <v>105.0</v>
      </c>
      <c r="B1107" s="24" t="s">
        <v>4177</v>
      </c>
      <c r="C1107" s="24" t="s">
        <v>17</v>
      </c>
      <c r="D1107" s="73">
        <v>764167.0</v>
      </c>
      <c r="E1107" s="3" t="str">
        <f t="shared" si="1"/>
        <v>Adrian Killins</v>
      </c>
      <c r="F1107" s="3" t="str">
        <f t="shared" si="2"/>
        <v>Adrian Killins</v>
      </c>
      <c r="G1107" s="3" t="str">
        <f t="shared" si="3"/>
        <v>Adrian Killins </v>
      </c>
      <c r="H1107" s="3" t="str">
        <f t="shared" si="4"/>
        <v> </v>
      </c>
    </row>
    <row r="1108" ht="15.75" customHeight="1">
      <c r="B1108" s="24" t="s">
        <v>4178</v>
      </c>
      <c r="C1108" s="24" t="s">
        <v>17</v>
      </c>
      <c r="D1108" s="73">
        <v>764167.0</v>
      </c>
      <c r="E1108" s="3" t="str">
        <f t="shared" si="1"/>
        <v>Michael Warren</v>
      </c>
      <c r="F1108" s="3" t="str">
        <f t="shared" si="2"/>
        <v>Michael Warren</v>
      </c>
      <c r="G1108" s="3" t="str">
        <f t="shared" si="3"/>
        <v>Michael Warren </v>
      </c>
      <c r="H1108" s="3" t="str">
        <f t="shared" si="4"/>
        <v> </v>
      </c>
    </row>
    <row r="1109" ht="15.75" customHeight="1">
      <c r="B1109" s="24" t="s">
        <v>4180</v>
      </c>
      <c r="C1109" s="24" t="s">
        <v>17</v>
      </c>
      <c r="D1109" s="73">
        <v>764167.0</v>
      </c>
      <c r="E1109" s="3" t="str">
        <f t="shared" si="1"/>
        <v>Anthony Jones</v>
      </c>
      <c r="F1109" s="3" t="str">
        <f t="shared" si="2"/>
        <v>Anthony Jones</v>
      </c>
      <c r="G1109" s="3" t="str">
        <f t="shared" si="3"/>
        <v>Anthony Jones </v>
      </c>
      <c r="H1109" s="3" t="str">
        <f t="shared" si="4"/>
        <v> </v>
      </c>
    </row>
    <row r="1110" ht="15.75" customHeight="1">
      <c r="B1110" s="24" t="s">
        <v>4182</v>
      </c>
      <c r="C1110" s="24" t="s">
        <v>17</v>
      </c>
      <c r="D1110" s="73">
        <v>764167.0</v>
      </c>
      <c r="E1110" s="3" t="str">
        <f t="shared" si="1"/>
        <v>J.J. Taylor</v>
      </c>
      <c r="F1110" s="3" t="str">
        <f t="shared" si="2"/>
        <v>J.J. Taylor</v>
      </c>
      <c r="G1110" s="3" t="str">
        <f t="shared" si="3"/>
        <v>J.J. Taylor</v>
      </c>
      <c r="H1110" s="3" t="str">
        <f t="shared" si="4"/>
        <v>r</v>
      </c>
    </row>
    <row r="1111" ht="15.75" customHeight="1">
      <c r="A1111" s="24">
        <v>109.0</v>
      </c>
      <c r="B1111" s="24" t="s">
        <v>4192</v>
      </c>
      <c r="C1111" s="24" t="s">
        <v>17</v>
      </c>
      <c r="D1111" s="73">
        <v>764000.0</v>
      </c>
      <c r="E1111" s="3" t="str">
        <f t="shared" si="1"/>
        <v>Patrick Taylor</v>
      </c>
      <c r="F1111" s="3" t="str">
        <f t="shared" si="2"/>
        <v>Patrick Taylor</v>
      </c>
      <c r="G1111" s="3" t="str">
        <f t="shared" si="3"/>
        <v>Patrick Taylor</v>
      </c>
      <c r="H1111" s="3" t="str">
        <f t="shared" si="4"/>
        <v>r</v>
      </c>
    </row>
    <row r="1112" ht="15.75" customHeight="1">
      <c r="A1112" s="24">
        <v>110.0</v>
      </c>
      <c r="B1112" s="24" t="s">
        <v>4195</v>
      </c>
      <c r="C1112" s="24" t="s">
        <v>17</v>
      </c>
      <c r="D1112" s="73">
        <v>763667.0</v>
      </c>
      <c r="E1112" s="3" t="str">
        <f t="shared" si="1"/>
        <v>Artavis Pierce</v>
      </c>
      <c r="F1112" s="3" t="str">
        <f t="shared" si="2"/>
        <v>Artavis Pierce</v>
      </c>
      <c r="G1112" s="3" t="str">
        <f t="shared" si="3"/>
        <v>Artavis Pierce </v>
      </c>
      <c r="H1112" s="3" t="str">
        <f t="shared" si="4"/>
        <v> </v>
      </c>
    </row>
    <row r="1113" ht="15.75" customHeight="1">
      <c r="A1113" s="24">
        <v>111.0</v>
      </c>
      <c r="B1113" s="22" t="s">
        <v>4199</v>
      </c>
      <c r="C1113" s="24" t="s">
        <v>17</v>
      </c>
      <c r="D1113" s="73">
        <v>763333.0</v>
      </c>
      <c r="E1113" s="3" t="str">
        <f t="shared" si="1"/>
        <v>1000than Cottrell</v>
      </c>
      <c r="F1113" s="3" t="str">
        <f t="shared" si="2"/>
        <v>1000than Cottrell</v>
      </c>
      <c r="G1113" s="3" t="str">
        <f t="shared" si="3"/>
        <v>1000than Cottrell </v>
      </c>
      <c r="H1113" s="3" t="str">
        <f t="shared" si="4"/>
        <v> </v>
      </c>
    </row>
    <row r="1114" ht="15.75" customHeight="1">
      <c r="B1114" s="24" t="s">
        <v>4202</v>
      </c>
      <c r="C1114" s="24" t="s">
        <v>17</v>
      </c>
      <c r="D1114" s="73">
        <v>763333.0</v>
      </c>
      <c r="E1114" s="3" t="str">
        <f t="shared" si="1"/>
        <v>Tavien Feaster</v>
      </c>
      <c r="F1114" s="3" t="str">
        <f t="shared" si="2"/>
        <v>Tavien Feaster</v>
      </c>
      <c r="G1114" s="3" t="str">
        <f t="shared" si="3"/>
        <v>Tavien Feaster </v>
      </c>
      <c r="H1114" s="3" t="str">
        <f t="shared" si="4"/>
        <v> </v>
      </c>
    </row>
    <row r="1115" ht="15.75" customHeight="1">
      <c r="B1115" s="24" t="s">
        <v>4204</v>
      </c>
      <c r="C1115" s="24" t="s">
        <v>17</v>
      </c>
      <c r="D1115" s="73">
        <v>763333.0</v>
      </c>
      <c r="E1115" s="3" t="str">
        <f t="shared" si="1"/>
        <v>James Robinson</v>
      </c>
      <c r="F1115" s="3" t="str">
        <f t="shared" si="2"/>
        <v>James Robinson</v>
      </c>
      <c r="G1115" s="3" t="str">
        <f t="shared" si="3"/>
        <v>James Robinson </v>
      </c>
      <c r="H1115" s="3" t="str">
        <f t="shared" si="4"/>
        <v> </v>
      </c>
    </row>
    <row r="1116" ht="15.75" customHeight="1">
      <c r="B1116" s="24" t="s">
        <v>4209</v>
      </c>
      <c r="C1116" s="24" t="s">
        <v>17</v>
      </c>
      <c r="D1116" s="73">
        <v>763333.0</v>
      </c>
      <c r="E1116" s="3" t="str">
        <f t="shared" si="1"/>
        <v>Brian Herrien</v>
      </c>
      <c r="F1116" s="3" t="str">
        <f t="shared" si="2"/>
        <v>Brian Herrien</v>
      </c>
      <c r="G1116" s="3" t="str">
        <f t="shared" si="3"/>
        <v>Brian Herrien </v>
      </c>
      <c r="H1116" s="3" t="str">
        <f t="shared" si="4"/>
        <v> </v>
      </c>
    </row>
    <row r="1117" ht="15.75" customHeight="1">
      <c r="B1117" s="24" t="s">
        <v>4210</v>
      </c>
      <c r="C1117" s="24" t="s">
        <v>17</v>
      </c>
      <c r="D1117" s="73">
        <v>763333.0</v>
      </c>
      <c r="E1117" s="3" t="str">
        <f t="shared" si="1"/>
        <v>Benny LeMay</v>
      </c>
      <c r="F1117" s="3" t="str">
        <f t="shared" si="2"/>
        <v>Benny LeMay</v>
      </c>
      <c r="G1117" s="3" t="str">
        <f t="shared" si="3"/>
        <v>Benny LeMay </v>
      </c>
      <c r="H1117" s="3" t="str">
        <f t="shared" si="4"/>
        <v> </v>
      </c>
    </row>
    <row r="1118" ht="15.75" customHeight="1">
      <c r="B1118" s="24" t="s">
        <v>4212</v>
      </c>
      <c r="C1118" s="24" t="s">
        <v>17</v>
      </c>
      <c r="D1118" s="73">
        <v>763333.0</v>
      </c>
      <c r="E1118" s="3" t="str">
        <f t="shared" si="1"/>
        <v>Darius Bradwell</v>
      </c>
      <c r="F1118" s="3" t="str">
        <f t="shared" si="2"/>
        <v>Darius Bradwell</v>
      </c>
      <c r="G1118" s="3" t="str">
        <f t="shared" si="3"/>
        <v>Darius Bradwell </v>
      </c>
      <c r="H1118" s="3" t="str">
        <f t="shared" si="4"/>
        <v> </v>
      </c>
    </row>
    <row r="1119" ht="15.75" customHeight="1">
      <c r="B1119" s="24" t="s">
        <v>4220</v>
      </c>
      <c r="C1119" s="24" t="s">
        <v>17</v>
      </c>
      <c r="D1119" s="73">
        <v>763333.0</v>
      </c>
      <c r="E1119" s="3" t="str">
        <f t="shared" si="1"/>
        <v>Cameron Scarlett</v>
      </c>
      <c r="F1119" s="3" t="str">
        <f t="shared" si="2"/>
        <v>Cameron Scarlett</v>
      </c>
      <c r="G1119" s="3" t="str">
        <f t="shared" si="3"/>
        <v>Cameron Scarlett </v>
      </c>
      <c r="H1119" s="3" t="str">
        <f t="shared" si="4"/>
        <v> </v>
      </c>
    </row>
    <row r="1120" ht="15.75" customHeight="1">
      <c r="B1120" s="24" t="s">
        <v>4221</v>
      </c>
      <c r="C1120" s="24" t="s">
        <v>17</v>
      </c>
      <c r="D1120" s="73">
        <v>763333.0</v>
      </c>
      <c r="E1120" s="3" t="str">
        <f t="shared" si="1"/>
        <v>Sewo Olonilua</v>
      </c>
      <c r="F1120" s="3" t="str">
        <f t="shared" si="2"/>
        <v>Sewo Olonilua</v>
      </c>
      <c r="G1120" s="3" t="str">
        <f t="shared" si="3"/>
        <v>Sewo Olonilua </v>
      </c>
      <c r="H1120" s="3" t="str">
        <f t="shared" si="4"/>
        <v> </v>
      </c>
    </row>
    <row r="1121" ht="15.75" customHeight="1">
      <c r="B1121" s="24" t="s">
        <v>4231</v>
      </c>
      <c r="C1121" s="24" t="s">
        <v>17</v>
      </c>
      <c r="D1121" s="73">
        <v>763333.0</v>
      </c>
      <c r="E1121" s="3" t="str">
        <f t="shared" si="1"/>
        <v>Devwah Whaley</v>
      </c>
      <c r="F1121" s="3" t="str">
        <f t="shared" si="2"/>
        <v>Devwah Whaley</v>
      </c>
      <c r="G1121" s="3" t="str">
        <f t="shared" si="3"/>
        <v>Devwah Whaley </v>
      </c>
      <c r="H1121" s="3" t="str">
        <f t="shared" si="4"/>
        <v> </v>
      </c>
    </row>
    <row r="1122" ht="15.75" customHeight="1">
      <c r="A1122" s="24">
        <v>120.0</v>
      </c>
      <c r="B1122" s="24" t="s">
        <v>4239</v>
      </c>
      <c r="C1122" s="24" t="s">
        <v>17</v>
      </c>
      <c r="D1122" s="73">
        <v>762667.0</v>
      </c>
      <c r="E1122" s="3" t="str">
        <f t="shared" si="1"/>
        <v>Antonio Williams</v>
      </c>
      <c r="F1122" s="3" t="str">
        <f t="shared" si="2"/>
        <v>Antonio Williams</v>
      </c>
      <c r="G1122" s="3" t="str">
        <f t="shared" si="3"/>
        <v>Antonio Williams </v>
      </c>
      <c r="H1122" s="3" t="str">
        <f t="shared" si="4"/>
        <v> </v>
      </c>
    </row>
    <row r="1123" ht="15.75" customHeight="1">
      <c r="B1123" s="24" t="s">
        <v>4241</v>
      </c>
      <c r="C1123" s="24" t="s">
        <v>17</v>
      </c>
      <c r="D1123" s="73">
        <v>762667.0</v>
      </c>
      <c r="E1123" s="3" t="str">
        <f t="shared" si="1"/>
        <v>Bronson Rechsteiner</v>
      </c>
      <c r="F1123" s="3" t="str">
        <f t="shared" si="2"/>
        <v>Bronson Rechsteiner</v>
      </c>
      <c r="G1123" s="3" t="str">
        <f t="shared" si="3"/>
        <v>Bronson Rechsteiner </v>
      </c>
      <c r="H1123" s="3" t="str">
        <f t="shared" si="4"/>
        <v> </v>
      </c>
    </row>
    <row r="1124" ht="15.75" customHeight="1">
      <c r="A1124" s="24">
        <v>122.0</v>
      </c>
      <c r="B1124" s="24" t="s">
        <v>4255</v>
      </c>
      <c r="C1124" s="24" t="s">
        <v>17</v>
      </c>
      <c r="D1124" s="73">
        <v>762500.0</v>
      </c>
      <c r="E1124" s="3" t="str">
        <f t="shared" si="1"/>
        <v>Shaun Wilson</v>
      </c>
      <c r="F1124" s="3" t="str">
        <f t="shared" si="2"/>
        <v>Shaun Wilson</v>
      </c>
      <c r="G1124" s="3" t="str">
        <f t="shared" si="3"/>
        <v>Shaun Wilson </v>
      </c>
      <c r="H1124" s="3" t="str">
        <f t="shared" si="4"/>
        <v> </v>
      </c>
    </row>
    <row r="1125" ht="15.75" customHeight="1">
      <c r="A1125" s="24">
        <v>123.0</v>
      </c>
      <c r="B1125" s="24" t="s">
        <v>4272</v>
      </c>
      <c r="C1125" s="24" t="s">
        <v>17</v>
      </c>
      <c r="D1125" s="73">
        <v>762333.0</v>
      </c>
      <c r="E1125" s="3" t="str">
        <f t="shared" si="1"/>
        <v>James Gilbert</v>
      </c>
      <c r="F1125" s="3" t="str">
        <f t="shared" si="2"/>
        <v>James Gilbert</v>
      </c>
      <c r="G1125" s="3" t="str">
        <f t="shared" si="3"/>
        <v>James Gilbert </v>
      </c>
      <c r="H1125" s="3" t="str">
        <f t="shared" si="4"/>
        <v> </v>
      </c>
    </row>
    <row r="1126" ht="15.75" customHeight="1">
      <c r="A1126" s="24">
        <v>124.0</v>
      </c>
      <c r="B1126" s="24" t="s">
        <v>2270</v>
      </c>
      <c r="C1126" s="24" t="s">
        <v>17</v>
      </c>
      <c r="D1126" s="73">
        <v>762295.0</v>
      </c>
      <c r="E1126" s="3" t="str">
        <f t="shared" si="1"/>
        <v>Kalen Ballage</v>
      </c>
      <c r="F1126" s="3" t="str">
        <f t="shared" si="2"/>
        <v>Kalen Ballage</v>
      </c>
      <c r="G1126" s="3" t="str">
        <f t="shared" si="3"/>
        <v>Kalen Ballage </v>
      </c>
      <c r="H1126" s="3" t="str">
        <f t="shared" si="4"/>
        <v> </v>
      </c>
    </row>
    <row r="1127" ht="15.75" customHeight="1">
      <c r="A1127" s="24">
        <v>125.0</v>
      </c>
      <c r="B1127" s="22" t="s">
        <v>4275</v>
      </c>
      <c r="C1127" s="24" t="s">
        <v>17</v>
      </c>
      <c r="D1127" s="73">
        <v>762167.0</v>
      </c>
      <c r="E1127" s="3" t="str">
        <f t="shared" si="1"/>
        <v>1000polean Maxwell</v>
      </c>
      <c r="F1127" s="3" t="str">
        <f t="shared" si="2"/>
        <v>1000polean Maxwell</v>
      </c>
      <c r="G1127" s="3" t="str">
        <f t="shared" si="3"/>
        <v>1000polean Maxwell </v>
      </c>
      <c r="H1127" s="3" t="str">
        <f t="shared" si="4"/>
        <v> </v>
      </c>
    </row>
    <row r="1128" ht="15.75" customHeight="1">
      <c r="A1128" s="24">
        <v>126.0</v>
      </c>
      <c r="B1128" s="24" t="s">
        <v>4283</v>
      </c>
      <c r="C1128" s="24" t="s">
        <v>17</v>
      </c>
      <c r="D1128" s="73">
        <v>761667.0</v>
      </c>
      <c r="E1128" s="3" t="str">
        <f t="shared" si="1"/>
        <v>Ty'Son Williams</v>
      </c>
      <c r="F1128" s="3" t="str">
        <f t="shared" si="2"/>
        <v>Ty'Son Williams</v>
      </c>
      <c r="G1128" s="3" t="str">
        <f t="shared" si="3"/>
        <v>Ty'Son Williams </v>
      </c>
      <c r="H1128" s="3" t="str">
        <f t="shared" si="4"/>
        <v> </v>
      </c>
    </row>
    <row r="1129" ht="15.75" customHeight="1">
      <c r="B1129" s="24" t="s">
        <v>4301</v>
      </c>
      <c r="C1129" s="24" t="s">
        <v>17</v>
      </c>
      <c r="D1129" s="73">
        <v>761667.0</v>
      </c>
      <c r="E1129" s="3" t="str">
        <f t="shared" si="1"/>
        <v>Sandro Platzgummer</v>
      </c>
      <c r="F1129" s="3" t="str">
        <f t="shared" si="2"/>
        <v>Sandro Platzgummer</v>
      </c>
      <c r="G1129" s="3" t="str">
        <f t="shared" si="3"/>
        <v>Sandro Platzgummer </v>
      </c>
      <c r="H1129" s="3" t="str">
        <f t="shared" si="4"/>
        <v> </v>
      </c>
    </row>
    <row r="1130" ht="15.75" customHeight="1">
      <c r="B1130" s="24" t="s">
        <v>4302</v>
      </c>
      <c r="C1130" s="24" t="s">
        <v>17</v>
      </c>
      <c r="D1130" s="73">
        <v>761667.0</v>
      </c>
      <c r="E1130" s="3" t="str">
        <f t="shared" si="1"/>
        <v>Jacques Patrick</v>
      </c>
      <c r="F1130" s="3" t="str">
        <f t="shared" si="2"/>
        <v>Jacques Patrick</v>
      </c>
      <c r="G1130" s="3" t="str">
        <f t="shared" si="3"/>
        <v>Jacques Patrick </v>
      </c>
      <c r="H1130" s="3" t="str">
        <f t="shared" si="4"/>
        <v> </v>
      </c>
    </row>
    <row r="1131" ht="15.75" customHeight="1">
      <c r="A1131" s="24">
        <v>129.0</v>
      </c>
      <c r="B1131" s="24" t="s">
        <v>1895</v>
      </c>
      <c r="C1131" s="24" t="s">
        <v>17</v>
      </c>
      <c r="D1131" s="73">
        <v>758915.0</v>
      </c>
      <c r="E1131" s="3" t="str">
        <f t="shared" si="1"/>
        <v>Tarik Cohen</v>
      </c>
      <c r="F1131" s="3" t="str">
        <f t="shared" si="2"/>
        <v>Tarik Cohen</v>
      </c>
      <c r="G1131" s="3" t="str">
        <f t="shared" si="3"/>
        <v>Tarik Cohen </v>
      </c>
      <c r="H1131" s="3" t="str">
        <f t="shared" si="4"/>
        <v> </v>
      </c>
    </row>
    <row r="1132" ht="15.75" customHeight="1">
      <c r="A1132" s="24">
        <v>130.0</v>
      </c>
      <c r="B1132" s="24" t="s">
        <v>4322</v>
      </c>
      <c r="C1132" s="24" t="s">
        <v>17</v>
      </c>
      <c r="D1132" s="73">
        <v>750000.0</v>
      </c>
      <c r="E1132" s="3" t="str">
        <f t="shared" si="1"/>
        <v>Jeff Wilson</v>
      </c>
      <c r="F1132" s="3" t="str">
        <f t="shared" si="2"/>
        <v>Jeff Wilson Jr.</v>
      </c>
      <c r="G1132" s="3" t="str">
        <f t="shared" si="3"/>
        <v>Jeff Wilson</v>
      </c>
      <c r="H1132" s="3" t="str">
        <f t="shared" si="4"/>
        <v>n</v>
      </c>
    </row>
    <row r="1133" ht="15.75" customHeight="1">
      <c r="B1133" s="24" t="s">
        <v>4325</v>
      </c>
      <c r="C1133" s="24" t="s">
        <v>17</v>
      </c>
      <c r="D1133" s="73">
        <v>750000.0</v>
      </c>
      <c r="E1133" s="3" t="str">
        <f t="shared" si="1"/>
        <v>Elijah McGuire</v>
      </c>
      <c r="F1133" s="3" t="str">
        <f t="shared" si="2"/>
        <v>Elijah McGuire</v>
      </c>
      <c r="G1133" s="3" t="str">
        <f t="shared" si="3"/>
        <v>Elijah McGuire</v>
      </c>
      <c r="H1133" s="3" t="str">
        <f t="shared" si="4"/>
        <v>e</v>
      </c>
    </row>
    <row r="1134" ht="15.75" customHeight="1">
      <c r="B1134" s="24" t="s">
        <v>4329</v>
      </c>
      <c r="C1134" s="24" t="s">
        <v>17</v>
      </c>
      <c r="D1134" s="73">
        <v>750000.0</v>
      </c>
      <c r="E1134" s="3" t="str">
        <f t="shared" si="1"/>
        <v>Darius Jackson</v>
      </c>
      <c r="F1134" s="3" t="str">
        <f t="shared" si="2"/>
        <v>Darius Jackson</v>
      </c>
      <c r="G1134" s="3" t="str">
        <f t="shared" si="3"/>
        <v>Darius Jackson </v>
      </c>
      <c r="H1134" s="3" t="str">
        <f t="shared" si="4"/>
        <v> </v>
      </c>
    </row>
    <row r="1135" ht="15.75" customHeight="1">
      <c r="B1135" s="24" t="s">
        <v>4337</v>
      </c>
      <c r="C1135" s="24" t="s">
        <v>17</v>
      </c>
      <c r="D1135" s="73">
        <v>750000.0</v>
      </c>
      <c r="E1135" s="3" t="str">
        <f t="shared" si="1"/>
        <v>Gus Edwards</v>
      </c>
      <c r="F1135" s="3" t="str">
        <f t="shared" si="2"/>
        <v>Gus Edwards</v>
      </c>
      <c r="G1135" s="3" t="str">
        <f t="shared" si="3"/>
        <v>Gus Edwards </v>
      </c>
      <c r="H1135" s="3" t="str">
        <f t="shared" si="4"/>
        <v> </v>
      </c>
    </row>
    <row r="1136" ht="15.75" customHeight="1">
      <c r="B1136" s="24" t="s">
        <v>4343</v>
      </c>
      <c r="C1136" s="24" t="s">
        <v>17</v>
      </c>
      <c r="D1136" s="73">
        <v>750000.0</v>
      </c>
      <c r="E1136" s="3" t="str">
        <f t="shared" si="1"/>
        <v>Dontrell Hilliard</v>
      </c>
      <c r="F1136" s="3" t="str">
        <f t="shared" si="2"/>
        <v>Dontrell Hilliard</v>
      </c>
      <c r="G1136" s="3" t="str">
        <f t="shared" si="3"/>
        <v>Dontrell Hilliard </v>
      </c>
      <c r="H1136" s="3" t="str">
        <f t="shared" si="4"/>
        <v> </v>
      </c>
    </row>
    <row r="1137" ht="15.75" customHeight="1">
      <c r="A1137" s="24">
        <v>135.0</v>
      </c>
      <c r="B1137" s="24" t="s">
        <v>1832</v>
      </c>
      <c r="C1137" s="24" t="s">
        <v>17</v>
      </c>
      <c r="D1137" s="73">
        <v>741498.0</v>
      </c>
      <c r="E1137" s="3" t="str">
        <f t="shared" si="1"/>
        <v>Jamaal Williams</v>
      </c>
      <c r="F1137" s="3" t="str">
        <f t="shared" si="2"/>
        <v>Jamaal Williams</v>
      </c>
      <c r="G1137" s="3" t="str">
        <f t="shared" si="3"/>
        <v>Jamaal Williams</v>
      </c>
      <c r="H1137" s="3" t="str">
        <f t="shared" si="4"/>
        <v>s</v>
      </c>
    </row>
    <row r="1138" ht="15.75" customHeight="1">
      <c r="A1138" s="24">
        <v>136.0</v>
      </c>
      <c r="B1138" s="24" t="s">
        <v>2276</v>
      </c>
      <c r="C1138" s="24" t="s">
        <v>17</v>
      </c>
      <c r="D1138" s="73">
        <v>728090.0</v>
      </c>
      <c r="E1138" s="3" t="str">
        <f t="shared" si="1"/>
        <v>Chase Edmonds</v>
      </c>
      <c r="F1138" s="3" t="str">
        <f t="shared" si="2"/>
        <v>Chase Edmonds</v>
      </c>
      <c r="G1138" s="3" t="str">
        <f t="shared" si="3"/>
        <v>Chase Edmonds </v>
      </c>
      <c r="H1138" s="3" t="str">
        <f t="shared" si="4"/>
        <v> </v>
      </c>
    </row>
    <row r="1139" ht="15.75" customHeight="1">
      <c r="A1139" s="24">
        <v>137.0</v>
      </c>
      <c r="B1139" s="24" t="s">
        <v>4349</v>
      </c>
      <c r="C1139" s="24" t="s">
        <v>17</v>
      </c>
      <c r="D1139" s="73">
        <v>716439.0</v>
      </c>
      <c r="E1139" s="3" t="str">
        <f t="shared" si="1"/>
        <v>Ryquell Armstead</v>
      </c>
      <c r="F1139" s="3" t="str">
        <f t="shared" si="2"/>
        <v>Ryquell Armstead</v>
      </c>
      <c r="G1139" s="3" t="str">
        <f t="shared" si="3"/>
        <v>Ryquell Armstead </v>
      </c>
      <c r="H1139" s="3" t="str">
        <f t="shared" si="4"/>
        <v> </v>
      </c>
    </row>
    <row r="1140" ht="15.75" customHeight="1">
      <c r="A1140" s="24">
        <v>138.0</v>
      </c>
      <c r="B1140" s="24" t="s">
        <v>4350</v>
      </c>
      <c r="C1140" s="24" t="s">
        <v>17</v>
      </c>
      <c r="D1140" s="73">
        <v>716117.0</v>
      </c>
      <c r="E1140" s="3" t="str">
        <f t="shared" si="1"/>
        <v>Elijah Holyfield</v>
      </c>
      <c r="F1140" s="3" t="str">
        <f t="shared" si="2"/>
        <v>Elijah Holyfield</v>
      </c>
      <c r="G1140" s="3" t="str">
        <f t="shared" si="3"/>
        <v>Elijah Holyfield </v>
      </c>
      <c r="H1140" s="3" t="str">
        <f t="shared" si="4"/>
        <v> </v>
      </c>
    </row>
    <row r="1141" ht="15.75" customHeight="1">
      <c r="A1141" s="24">
        <v>139.0</v>
      </c>
      <c r="B1141" s="24" t="s">
        <v>4354</v>
      </c>
      <c r="C1141" s="24" t="s">
        <v>17</v>
      </c>
      <c r="D1141" s="73">
        <v>707891.0</v>
      </c>
      <c r="E1141" s="3" t="str">
        <f t="shared" si="1"/>
        <v>Qadree Ollison</v>
      </c>
      <c r="F1141" s="3" t="str">
        <f t="shared" si="2"/>
        <v>Qadree Ollison</v>
      </c>
      <c r="G1141" s="3" t="str">
        <f t="shared" si="3"/>
        <v>Qadree Ollison </v>
      </c>
      <c r="H1141" s="3" t="str">
        <f t="shared" si="4"/>
        <v> </v>
      </c>
    </row>
    <row r="1142" ht="15.75" customHeight="1">
      <c r="A1142" s="24">
        <v>140.0</v>
      </c>
      <c r="B1142" s="24" t="s">
        <v>4356</v>
      </c>
      <c r="C1142" s="24" t="s">
        <v>17</v>
      </c>
      <c r="D1142" s="73">
        <v>707353.0</v>
      </c>
      <c r="E1142" s="3" t="str">
        <f t="shared" si="1"/>
        <v>Jordan Scarlett</v>
      </c>
      <c r="F1142" s="3" t="str">
        <f t="shared" si="2"/>
        <v>Jordan Scarlett</v>
      </c>
      <c r="G1142" s="3" t="str">
        <f t="shared" si="3"/>
        <v>Jordan Scarlett </v>
      </c>
      <c r="H1142" s="3" t="str">
        <f t="shared" si="4"/>
        <v> </v>
      </c>
    </row>
    <row r="1143" ht="15.75" customHeight="1">
      <c r="A1143" s="24">
        <v>141.0</v>
      </c>
      <c r="B1143" s="24" t="s">
        <v>1872</v>
      </c>
      <c r="C1143" s="24" t="s">
        <v>17</v>
      </c>
      <c r="D1143" s="73">
        <v>704912.0</v>
      </c>
      <c r="E1143" s="3" t="str">
        <f t="shared" si="1"/>
        <v>Marlon Mack</v>
      </c>
      <c r="F1143" s="3" t="str">
        <f t="shared" si="2"/>
        <v>Marlon Mack</v>
      </c>
      <c r="G1143" s="3" t="str">
        <f t="shared" si="3"/>
        <v>Marlon Mack </v>
      </c>
      <c r="H1143" s="3" t="str">
        <f t="shared" si="4"/>
        <v> </v>
      </c>
    </row>
    <row r="1144" ht="15.75" customHeight="1">
      <c r="B1144" s="24" t="s">
        <v>2286</v>
      </c>
      <c r="C1144" s="24" t="s">
        <v>17</v>
      </c>
      <c r="D1144" s="73">
        <v>704912.0</v>
      </c>
      <c r="E1144" s="3" t="str">
        <f t="shared" si="1"/>
        <v>Wayne Gallman</v>
      </c>
      <c r="F1144" s="3" t="str">
        <f t="shared" si="2"/>
        <v>Wayne Gallman</v>
      </c>
      <c r="G1144" s="3" t="str">
        <f t="shared" si="3"/>
        <v>Wayne Gallman </v>
      </c>
      <c r="H1144" s="3" t="str">
        <f t="shared" si="4"/>
        <v> </v>
      </c>
    </row>
    <row r="1145" ht="15.75" customHeight="1">
      <c r="A1145" s="24">
        <v>143.0</v>
      </c>
      <c r="B1145" s="24" t="s">
        <v>4359</v>
      </c>
      <c r="C1145" s="24" t="s">
        <v>17</v>
      </c>
      <c r="D1145" s="73">
        <v>700500.0</v>
      </c>
      <c r="E1145" s="3" t="str">
        <f t="shared" si="1"/>
        <v>Christian Wade</v>
      </c>
      <c r="F1145" s="3" t="str">
        <f t="shared" si="2"/>
        <v>Christian Wade</v>
      </c>
      <c r="G1145" s="3" t="str">
        <f t="shared" si="3"/>
        <v>Christian Wade </v>
      </c>
      <c r="H1145" s="3" t="str">
        <f t="shared" si="4"/>
        <v> </v>
      </c>
    </row>
    <row r="1146" ht="15.75" customHeight="1">
      <c r="A1146" s="24">
        <v>144.0</v>
      </c>
      <c r="B1146" s="24" t="s">
        <v>4371</v>
      </c>
      <c r="C1146" s="24" t="s">
        <v>17</v>
      </c>
      <c r="D1146" s="73">
        <v>695000.0</v>
      </c>
      <c r="E1146" s="3" t="str">
        <f t="shared" si="1"/>
        <v>Khalfani Muhammad</v>
      </c>
      <c r="F1146" s="3" t="str">
        <f t="shared" si="2"/>
        <v>Khalfani Muhammad</v>
      </c>
      <c r="G1146" s="3" t="str">
        <f t="shared" si="3"/>
        <v>Khalfani Muhammad </v>
      </c>
      <c r="H1146" s="3" t="str">
        <f t="shared" si="4"/>
        <v> </v>
      </c>
    </row>
    <row r="1147" ht="15.75" customHeight="1">
      <c r="B1147" s="24" t="s">
        <v>4376</v>
      </c>
      <c r="C1147" s="24" t="s">
        <v>17</v>
      </c>
      <c r="D1147" s="73">
        <v>695000.0</v>
      </c>
      <c r="E1147" s="3" t="str">
        <f t="shared" si="1"/>
        <v>Aca’Cedric Ware</v>
      </c>
      <c r="F1147" s="3" t="str">
        <f t="shared" si="2"/>
        <v>Aca’Cedric Ware</v>
      </c>
      <c r="G1147" s="3" t="str">
        <f t="shared" si="3"/>
        <v>Aca’Cedric Ware</v>
      </c>
      <c r="H1147" s="3" t="str">
        <f t="shared" si="4"/>
        <v>e</v>
      </c>
    </row>
    <row r="1148" ht="15.75" customHeight="1">
      <c r="B1148" s="24" t="s">
        <v>4377</v>
      </c>
      <c r="C1148" s="24" t="s">
        <v>17</v>
      </c>
      <c r="D1148" s="73">
        <v>695000.0</v>
      </c>
      <c r="E1148" s="3" t="str">
        <f t="shared" si="1"/>
        <v>Karan Higdon</v>
      </c>
      <c r="F1148" s="3" t="str">
        <f t="shared" si="2"/>
        <v>Karan Higdon</v>
      </c>
      <c r="G1148" s="3" t="str">
        <f t="shared" si="3"/>
        <v>Karan Higdon </v>
      </c>
      <c r="H1148" s="3" t="str">
        <f t="shared" si="4"/>
        <v> </v>
      </c>
    </row>
    <row r="1149" ht="15.75" customHeight="1">
      <c r="B1149" s="24" t="s">
        <v>4378</v>
      </c>
      <c r="C1149" s="24" t="s">
        <v>17</v>
      </c>
      <c r="D1149" s="73">
        <v>695000.0</v>
      </c>
      <c r="E1149" s="3" t="str">
        <f t="shared" si="1"/>
        <v>Jordan Chunn</v>
      </c>
      <c r="F1149" s="3" t="str">
        <f t="shared" si="2"/>
        <v>Jordan Chunn</v>
      </c>
      <c r="G1149" s="3" t="str">
        <f t="shared" si="3"/>
        <v>Jordan Chunn </v>
      </c>
      <c r="H1149" s="3" t="str">
        <f t="shared" si="4"/>
        <v> </v>
      </c>
    </row>
    <row r="1150" ht="15.75" customHeight="1">
      <c r="B1150" s="24" t="s">
        <v>4379</v>
      </c>
      <c r="C1150" s="24" t="s">
        <v>17</v>
      </c>
      <c r="D1150" s="73">
        <v>695000.0</v>
      </c>
      <c r="E1150" s="3" t="str">
        <f t="shared" si="1"/>
        <v>Jeremy Cox</v>
      </c>
      <c r="F1150" s="3" t="str">
        <f t="shared" si="2"/>
        <v>Jeremy Cox</v>
      </c>
      <c r="G1150" s="3" t="str">
        <f t="shared" si="3"/>
        <v>Jeremy Cox </v>
      </c>
      <c r="H1150" s="3" t="str">
        <f t="shared" si="4"/>
        <v> </v>
      </c>
    </row>
    <row r="1151" ht="15.75" customHeight="1">
      <c r="A1151" s="24">
        <v>149.0</v>
      </c>
      <c r="B1151" s="24" t="s">
        <v>4380</v>
      </c>
      <c r="C1151" s="24" t="s">
        <v>17</v>
      </c>
      <c r="D1151" s="73">
        <v>690000.0</v>
      </c>
      <c r="E1151" s="3" t="str">
        <f t="shared" si="1"/>
        <v>Samaje Perine</v>
      </c>
      <c r="F1151" s="3" t="str">
        <f t="shared" si="2"/>
        <v>Samaje Perine</v>
      </c>
      <c r="G1151" s="3" t="str">
        <f t="shared" si="3"/>
        <v>Samaje Perine </v>
      </c>
      <c r="H1151" s="3" t="str">
        <f t="shared" si="4"/>
        <v> </v>
      </c>
    </row>
    <row r="1152" ht="15.75" customHeight="1">
      <c r="B1152" s="24" t="s">
        <v>4381</v>
      </c>
      <c r="C1152" s="24" t="s">
        <v>17</v>
      </c>
      <c r="D1152" s="73">
        <v>690000.0</v>
      </c>
      <c r="E1152" s="3" t="str">
        <f t="shared" si="1"/>
        <v>Trey Edmunds</v>
      </c>
      <c r="F1152" s="3" t="str">
        <f t="shared" si="2"/>
        <v>Trey Edmunds</v>
      </c>
      <c r="G1152" s="3" t="str">
        <f t="shared" si="3"/>
        <v>Trey Edmunds </v>
      </c>
      <c r="H1152" s="3" t="str">
        <f t="shared" si="4"/>
        <v> </v>
      </c>
    </row>
    <row r="1153" ht="15.75" customHeight="1">
      <c r="B1153" s="24" t="s">
        <v>4382</v>
      </c>
      <c r="C1153" s="24" t="s">
        <v>17</v>
      </c>
      <c r="D1153" s="73">
        <v>690000.0</v>
      </c>
      <c r="E1153" s="3" t="str">
        <f t="shared" si="1"/>
        <v>Josh Ferguson</v>
      </c>
      <c r="F1153" s="3" t="str">
        <f t="shared" si="2"/>
        <v>Josh Ferguson</v>
      </c>
      <c r="G1153" s="3" t="str">
        <f t="shared" si="3"/>
        <v>Josh Ferguson </v>
      </c>
      <c r="H1153" s="3" t="str">
        <f t="shared" si="4"/>
        <v> </v>
      </c>
    </row>
    <row r="1154" ht="15.75" customHeight="1">
      <c r="A1154" s="24">
        <v>152.0</v>
      </c>
      <c r="B1154" s="24" t="s">
        <v>2628</v>
      </c>
      <c r="C1154" s="24" t="s">
        <v>17</v>
      </c>
      <c r="D1154" s="73">
        <v>679517.0</v>
      </c>
      <c r="E1154" s="3" t="str">
        <f t="shared" si="1"/>
        <v>Jaylen Samuels</v>
      </c>
      <c r="F1154" s="3" t="str">
        <f t="shared" si="2"/>
        <v>Jaylen Samuels</v>
      </c>
      <c r="G1154" s="3" t="str">
        <f t="shared" si="3"/>
        <v>Jaylen Samuels </v>
      </c>
      <c r="H1154" s="3" t="str">
        <f t="shared" si="4"/>
        <v> </v>
      </c>
    </row>
    <row r="1155" ht="15.75" customHeight="1">
      <c r="A1155" s="24">
        <v>153.0</v>
      </c>
      <c r="B1155" s="24" t="s">
        <v>4383</v>
      </c>
      <c r="C1155" s="24" t="s">
        <v>17</v>
      </c>
      <c r="D1155" s="73">
        <v>675496.0</v>
      </c>
      <c r="E1155" s="3" t="str">
        <f t="shared" si="1"/>
        <v>Trayveon Williams</v>
      </c>
      <c r="F1155" s="3" t="str">
        <f t="shared" si="2"/>
        <v>Trayveon Williams</v>
      </c>
      <c r="G1155" s="3" t="str">
        <f t="shared" si="3"/>
        <v>Trayveon Williams </v>
      </c>
      <c r="H1155" s="3" t="str">
        <f t="shared" si="4"/>
        <v> </v>
      </c>
    </row>
    <row r="1156" ht="15.75" customHeight="1">
      <c r="A1156" s="24">
        <v>154.0</v>
      </c>
      <c r="B1156" s="24" t="s">
        <v>2014</v>
      </c>
      <c r="C1156" s="24" t="s">
        <v>17</v>
      </c>
      <c r="D1156" s="73">
        <v>675310.0</v>
      </c>
      <c r="E1156" s="3" t="str">
        <f t="shared" si="1"/>
        <v>Jordan Wilkins</v>
      </c>
      <c r="F1156" s="3" t="str">
        <f t="shared" si="2"/>
        <v>Jordan Wilkins</v>
      </c>
      <c r="G1156" s="3" t="str">
        <f t="shared" si="3"/>
        <v>Jordan Wilkins </v>
      </c>
      <c r="H1156" s="3" t="str">
        <f t="shared" si="4"/>
        <v> </v>
      </c>
    </row>
    <row r="1157" ht="15.75" customHeight="1">
      <c r="A1157" s="24">
        <v>155.0</v>
      </c>
      <c r="B1157" s="24" t="s">
        <v>4384</v>
      </c>
      <c r="C1157" s="24" t="s">
        <v>17</v>
      </c>
      <c r="D1157" s="73">
        <v>675000.0</v>
      </c>
      <c r="E1157" s="3" t="str">
        <f t="shared" si="1"/>
        <v>Tony Brooks-James</v>
      </c>
      <c r="F1157" s="3" t="str">
        <f t="shared" si="2"/>
        <v>Tony Brooks-James</v>
      </c>
      <c r="G1157" s="3" t="str">
        <f t="shared" si="3"/>
        <v>Tony Brooks-James </v>
      </c>
      <c r="H1157" s="3" t="str">
        <f t="shared" si="4"/>
        <v> </v>
      </c>
    </row>
    <row r="1158" ht="15.75" customHeight="1">
      <c r="B1158" s="24" t="s">
        <v>4385</v>
      </c>
      <c r="C1158" s="24" t="s">
        <v>17</v>
      </c>
      <c r="D1158" s="73">
        <v>675000.0</v>
      </c>
      <c r="E1158" s="3" t="str">
        <f t="shared" si="1"/>
        <v>Craig Reynolds</v>
      </c>
      <c r="F1158" s="3" t="str">
        <f t="shared" si="2"/>
        <v>Craig Reynolds</v>
      </c>
      <c r="G1158" s="3" t="str">
        <f t="shared" si="3"/>
        <v>Craig Reynolds </v>
      </c>
      <c r="H1158" s="3" t="str">
        <f t="shared" si="4"/>
        <v> </v>
      </c>
    </row>
    <row r="1159" ht="15.75" customHeight="1">
      <c r="B1159" s="22" t="s">
        <v>4386</v>
      </c>
      <c r="C1159" s="24" t="s">
        <v>17</v>
      </c>
      <c r="D1159" s="73">
        <v>675000.0</v>
      </c>
      <c r="E1159" s="3" t="str">
        <f t="shared" si="1"/>
        <v>Reggie Bon1000fon</v>
      </c>
      <c r="F1159" s="3" t="str">
        <f t="shared" si="2"/>
        <v>Reggie Bon1000fon</v>
      </c>
      <c r="G1159" s="3" t="str">
        <f t="shared" si="3"/>
        <v>Reggie Bon1000fon </v>
      </c>
      <c r="H1159" s="3" t="str">
        <f t="shared" si="4"/>
        <v> </v>
      </c>
    </row>
    <row r="1160" ht="15.75" customHeight="1">
      <c r="A1160" s="24">
        <v>158.0</v>
      </c>
      <c r="B1160" s="24" t="s">
        <v>4387</v>
      </c>
      <c r="C1160" s="24" t="s">
        <v>17</v>
      </c>
      <c r="D1160" s="73">
        <v>672976.0</v>
      </c>
      <c r="E1160" s="3" t="str">
        <f t="shared" si="1"/>
        <v>Ty Johnson</v>
      </c>
      <c r="F1160" s="3" t="str">
        <f t="shared" si="2"/>
        <v>Ty Johnson</v>
      </c>
      <c r="G1160" s="3" t="str">
        <f t="shared" si="3"/>
        <v>Ty Johnson </v>
      </c>
      <c r="H1160" s="3" t="str">
        <f t="shared" si="4"/>
        <v> </v>
      </c>
    </row>
    <row r="1161" ht="15.75" customHeight="1">
      <c r="A1161" s="24">
        <v>159.0</v>
      </c>
      <c r="B1161" s="24" t="s">
        <v>4388</v>
      </c>
      <c r="C1161" s="24" t="s">
        <v>17</v>
      </c>
      <c r="D1161" s="73">
        <v>671514.0</v>
      </c>
      <c r="E1161" s="3" t="str">
        <f t="shared" si="1"/>
        <v>Dexter Williams</v>
      </c>
      <c r="F1161" s="3" t="str">
        <f t="shared" si="2"/>
        <v>Dexter Williams</v>
      </c>
      <c r="G1161" s="3" t="str">
        <f t="shared" si="3"/>
        <v>Dexter Williams</v>
      </c>
      <c r="H1161" s="3" t="str">
        <f t="shared" si="4"/>
        <v>s</v>
      </c>
    </row>
    <row r="1162" ht="15.75" customHeight="1">
      <c r="A1162" s="24">
        <v>160.0</v>
      </c>
      <c r="B1162" s="24" t="s">
        <v>4389</v>
      </c>
      <c r="C1162" s="24" t="s">
        <v>17</v>
      </c>
      <c r="D1162" s="73">
        <v>665704.0</v>
      </c>
      <c r="E1162" s="3" t="str">
        <f t="shared" si="1"/>
        <v>Travis Homer</v>
      </c>
      <c r="F1162" s="3" t="str">
        <f t="shared" si="2"/>
        <v>Travis Homer</v>
      </c>
      <c r="G1162" s="3" t="str">
        <f t="shared" si="3"/>
        <v>Travis Homer </v>
      </c>
      <c r="H1162" s="3" t="str">
        <f t="shared" si="4"/>
        <v> </v>
      </c>
    </row>
    <row r="1163" ht="15.75" customHeight="1">
      <c r="A1163" s="24">
        <v>161.0</v>
      </c>
      <c r="B1163" s="24" t="s">
        <v>4390</v>
      </c>
      <c r="C1163" s="24" t="s">
        <v>17</v>
      </c>
      <c r="D1163" s="73">
        <v>661960.0</v>
      </c>
      <c r="E1163" s="3" t="str">
        <f t="shared" si="1"/>
        <v>Darwin Thompson</v>
      </c>
      <c r="F1163" s="3" t="str">
        <f t="shared" si="2"/>
        <v>Darwin Thompson</v>
      </c>
      <c r="G1163" s="3" t="str">
        <f t="shared" si="3"/>
        <v>Darwin Thompson</v>
      </c>
      <c r="H1163" s="3" t="str">
        <f t="shared" si="4"/>
        <v>n</v>
      </c>
    </row>
    <row r="1164" ht="15.75" customHeight="1">
      <c r="A1164" s="24">
        <v>162.0</v>
      </c>
      <c r="B1164" s="24" t="s">
        <v>4391</v>
      </c>
      <c r="C1164" s="24" t="s">
        <v>17</v>
      </c>
      <c r="D1164" s="73">
        <v>661838.0</v>
      </c>
      <c r="E1164" s="3" t="str">
        <f t="shared" si="1"/>
        <v>Rodney Anderson</v>
      </c>
      <c r="F1164" s="3" t="str">
        <f t="shared" si="2"/>
        <v>Rodney Anderson</v>
      </c>
      <c r="G1164" s="3" t="str">
        <f t="shared" si="3"/>
        <v>Rodney Anderson </v>
      </c>
      <c r="H1164" s="3" t="str">
        <f t="shared" si="4"/>
        <v> </v>
      </c>
    </row>
    <row r="1165" ht="15.75" customHeight="1">
      <c r="A1165" s="24">
        <v>163.0</v>
      </c>
      <c r="B1165" s="24" t="s">
        <v>4392</v>
      </c>
      <c r="C1165" s="24" t="s">
        <v>17</v>
      </c>
      <c r="D1165" s="73">
        <v>651694.0</v>
      </c>
      <c r="E1165" s="3" t="str">
        <f t="shared" si="1"/>
        <v>Myles Gaskin</v>
      </c>
      <c r="F1165" s="3" t="str">
        <f t="shared" si="2"/>
        <v>Myles Gaskin</v>
      </c>
      <c r="G1165" s="3" t="str">
        <f t="shared" si="3"/>
        <v>Myles Gaskin </v>
      </c>
      <c r="H1165" s="3" t="str">
        <f t="shared" si="4"/>
        <v> </v>
      </c>
    </row>
    <row r="1166" ht="15.75" customHeight="1">
      <c r="A1166" s="24">
        <v>164.0</v>
      </c>
      <c r="B1166" s="24" t="s">
        <v>1925</v>
      </c>
      <c r="C1166" s="24" t="s">
        <v>17</v>
      </c>
      <c r="D1166" s="73">
        <v>650484.0</v>
      </c>
      <c r="E1166" s="3" t="str">
        <f t="shared" si="1"/>
        <v>Aaron Jones</v>
      </c>
      <c r="F1166" s="3" t="str">
        <f t="shared" si="2"/>
        <v>Aaron Jones</v>
      </c>
      <c r="G1166" s="3" t="str">
        <f t="shared" si="3"/>
        <v>Aaron Jones</v>
      </c>
      <c r="H1166" s="3" t="str">
        <f t="shared" si="4"/>
        <v>s</v>
      </c>
    </row>
    <row r="1167" ht="15.75" customHeight="1">
      <c r="B1167" s="24" t="s">
        <v>4393</v>
      </c>
      <c r="C1167" s="24" t="s">
        <v>17</v>
      </c>
      <c r="D1167" s="73">
        <v>650484.0</v>
      </c>
      <c r="E1167" s="3" t="str">
        <f t="shared" si="1"/>
        <v>T.J. Logan</v>
      </c>
      <c r="F1167" s="3" t="str">
        <f t="shared" si="2"/>
        <v>T.J. Logan</v>
      </c>
      <c r="G1167" s="3" t="str">
        <f t="shared" si="3"/>
        <v>T.J. Logan</v>
      </c>
      <c r="H1167" s="3" t="str">
        <f t="shared" si="4"/>
        <v>n</v>
      </c>
    </row>
    <row r="1168" ht="15.75" customHeight="1">
      <c r="A1168" s="24">
        <v>166.0</v>
      </c>
      <c r="B1168" s="24" t="s">
        <v>4394</v>
      </c>
      <c r="C1168" s="24" t="s">
        <v>17</v>
      </c>
      <c r="D1168" s="73">
        <v>649806.0</v>
      </c>
      <c r="E1168" s="3" t="str">
        <f t="shared" si="1"/>
        <v>Trenton Cannon</v>
      </c>
      <c r="F1168" s="3" t="str">
        <f t="shared" si="2"/>
        <v>Trenton Cannon</v>
      </c>
      <c r="G1168" s="3" t="str">
        <f t="shared" si="3"/>
        <v>Trenton Cannon </v>
      </c>
      <c r="H1168" s="3" t="str">
        <f t="shared" si="4"/>
        <v> </v>
      </c>
    </row>
    <row r="1169" ht="15.75" customHeight="1">
      <c r="A1169" s="24">
        <v>167.0</v>
      </c>
      <c r="B1169" s="24" t="s">
        <v>4395</v>
      </c>
      <c r="C1169" s="24" t="s">
        <v>17</v>
      </c>
      <c r="D1169" s="73">
        <v>616282.0</v>
      </c>
      <c r="E1169" s="3" t="str">
        <f t="shared" si="1"/>
        <v>Christopher Carson</v>
      </c>
      <c r="F1169" s="3" t="str">
        <f t="shared" si="2"/>
        <v>Chris Carson</v>
      </c>
      <c r="G1169" s="3" t="str">
        <f t="shared" si="3"/>
        <v>Christopher Carson </v>
      </c>
      <c r="H1169" s="3" t="str">
        <f t="shared" si="4"/>
        <v> </v>
      </c>
    </row>
    <row r="1170" ht="15.75" customHeight="1">
      <c r="A1170" s="24">
        <v>168.0</v>
      </c>
      <c r="B1170" s="24" t="s">
        <v>4396</v>
      </c>
      <c r="C1170" s="24" t="s">
        <v>17</v>
      </c>
      <c r="D1170" s="73">
        <v>615000.0</v>
      </c>
      <c r="E1170" s="3" t="str">
        <f t="shared" si="1"/>
        <v>Josh Adams</v>
      </c>
      <c r="F1170" s="3" t="str">
        <f t="shared" si="2"/>
        <v>Josh Adams</v>
      </c>
      <c r="G1170" s="3" t="str">
        <f t="shared" si="3"/>
        <v>Josh Adams </v>
      </c>
      <c r="H1170" s="3" t="str">
        <f t="shared" si="4"/>
        <v> </v>
      </c>
    </row>
    <row r="1171" ht="15.75" customHeight="1">
      <c r="B1171" s="24" t="s">
        <v>4397</v>
      </c>
      <c r="C1171" s="24" t="s">
        <v>17</v>
      </c>
      <c r="D1171" s="73">
        <v>615000.0</v>
      </c>
      <c r="E1171" s="3" t="str">
        <f t="shared" si="1"/>
        <v>Kenneth Dixon</v>
      </c>
      <c r="F1171" s="3" t="str">
        <f t="shared" si="2"/>
        <v>Kenneth Dixon</v>
      </c>
      <c r="G1171" s="3" t="str">
        <f t="shared" si="3"/>
        <v>Kenneth Dixon </v>
      </c>
      <c r="H1171" s="3" t="str">
        <f t="shared" si="4"/>
        <v> </v>
      </c>
    </row>
    <row r="1172" ht="15.75" customHeight="1">
      <c r="B1172" s="24" t="s">
        <v>4398</v>
      </c>
      <c r="C1172" s="24" t="s">
        <v>17</v>
      </c>
      <c r="D1172" s="73">
        <v>615000.0</v>
      </c>
      <c r="E1172" s="3" t="str">
        <f t="shared" si="1"/>
        <v>Boston Scott</v>
      </c>
      <c r="F1172" s="3" t="str">
        <f t="shared" si="2"/>
        <v>Boston Scott</v>
      </c>
      <c r="G1172" s="3" t="str">
        <f t="shared" si="3"/>
        <v>Boston Scott </v>
      </c>
      <c r="H1172" s="3" t="str">
        <f t="shared" si="4"/>
        <v> </v>
      </c>
    </row>
    <row r="1173" ht="15.75" customHeight="1">
      <c r="A1173" s="24">
        <v>171.0</v>
      </c>
      <c r="B1173" s="24" t="s">
        <v>4399</v>
      </c>
      <c r="C1173" s="24" t="s">
        <v>17</v>
      </c>
      <c r="D1173" s="73">
        <v>610000.0</v>
      </c>
      <c r="E1173" s="3" t="str">
        <f t="shared" si="1"/>
        <v>Derrick Gore</v>
      </c>
      <c r="F1173" s="3" t="str">
        <f t="shared" si="2"/>
        <v>Derrick Gore</v>
      </c>
      <c r="G1173" s="3" t="str">
        <f t="shared" si="3"/>
        <v>Derrick Gore </v>
      </c>
      <c r="H1173" s="3" t="str">
        <f t="shared" si="4"/>
        <v> </v>
      </c>
    </row>
    <row r="1174" ht="15.75" customHeight="1">
      <c r="B1174" s="24" t="s">
        <v>4400</v>
      </c>
      <c r="C1174" s="24" t="s">
        <v>17</v>
      </c>
      <c r="D1174" s="73">
        <v>610000.0</v>
      </c>
      <c r="E1174" s="3" t="str">
        <f t="shared" si="1"/>
        <v>Bruce Anderson</v>
      </c>
      <c r="F1174" s="3" t="str">
        <f t="shared" si="2"/>
        <v>Bruce Anderson</v>
      </c>
      <c r="G1174" s="3" t="str">
        <f t="shared" si="3"/>
        <v>Bruce Anderson </v>
      </c>
      <c r="H1174" s="3" t="str">
        <f t="shared" si="4"/>
        <v> </v>
      </c>
    </row>
    <row r="1175" ht="15.75" customHeight="1">
      <c r="B1175" s="24" t="s">
        <v>4401</v>
      </c>
      <c r="C1175" s="24" t="s">
        <v>17</v>
      </c>
      <c r="D1175" s="73">
        <v>610000.0</v>
      </c>
      <c r="E1175" s="3" t="str">
        <f t="shared" si="1"/>
        <v>Damarea Crockett</v>
      </c>
      <c r="F1175" s="3" t="str">
        <f t="shared" si="2"/>
        <v>Damarea Crockett</v>
      </c>
      <c r="G1175" s="3" t="str">
        <f t="shared" si="3"/>
        <v>Damarea Crockett</v>
      </c>
      <c r="H1175" s="3" t="str">
        <f t="shared" si="4"/>
        <v>t</v>
      </c>
    </row>
    <row r="1176" ht="15.75" customHeight="1">
      <c r="B1176" s="24" t="s">
        <v>4402</v>
      </c>
      <c r="C1176" s="24" t="s">
        <v>17</v>
      </c>
      <c r="D1176" s="73">
        <v>610000.0</v>
      </c>
      <c r="E1176" s="3" t="str">
        <f t="shared" si="1"/>
        <v>Ralph Webb</v>
      </c>
      <c r="F1176" s="3" t="str">
        <f t="shared" si="2"/>
        <v>Ralph Webb</v>
      </c>
      <c r="G1176" s="3" t="str">
        <f t="shared" si="3"/>
        <v>Ralph Webb </v>
      </c>
      <c r="H1176" s="3" t="str">
        <f t="shared" si="4"/>
        <v> </v>
      </c>
    </row>
    <row r="1177" ht="15.75" customHeight="1">
      <c r="A1177" s="24">
        <v>175.0</v>
      </c>
      <c r="B1177" s="24" t="s">
        <v>4403</v>
      </c>
      <c r="C1177" s="24" t="s">
        <v>17</v>
      </c>
      <c r="D1177" s="73">
        <v>588000.0</v>
      </c>
      <c r="E1177" s="3" t="str">
        <f t="shared" si="1"/>
        <v>Patrick Laird</v>
      </c>
      <c r="F1177" s="3" t="str">
        <f t="shared" si="2"/>
        <v>Patrick Laird</v>
      </c>
      <c r="G1177" s="3" t="str">
        <f t="shared" si="3"/>
        <v>Patrick Laird </v>
      </c>
      <c r="H1177" s="3" t="str">
        <f t="shared" si="4"/>
        <v> </v>
      </c>
    </row>
    <row r="1178" ht="15.75" customHeight="1">
      <c r="A1178" s="24">
        <v>176.0</v>
      </c>
      <c r="B1178" s="24" t="s">
        <v>4404</v>
      </c>
      <c r="C1178" s="24" t="s">
        <v>17</v>
      </c>
      <c r="D1178" s="73">
        <v>587333.0</v>
      </c>
      <c r="E1178" s="3" t="str">
        <f t="shared" si="1"/>
        <v>Jalin Moore</v>
      </c>
      <c r="F1178" s="3" t="str">
        <f t="shared" si="2"/>
        <v>Jalin Moore</v>
      </c>
      <c r="G1178" s="3" t="str">
        <f t="shared" si="3"/>
        <v>Jalin Moore </v>
      </c>
      <c r="H1178" s="3" t="str">
        <f t="shared" si="4"/>
        <v> </v>
      </c>
    </row>
    <row r="1179" ht="15.75" customHeight="1">
      <c r="A1179" s="24">
        <v>177.0</v>
      </c>
      <c r="B1179" s="24" t="s">
        <v>4405</v>
      </c>
      <c r="C1179" s="24" t="s">
        <v>17</v>
      </c>
      <c r="D1179" s="73">
        <v>585000.0</v>
      </c>
      <c r="E1179" s="3" t="str">
        <f t="shared" si="1"/>
        <v>D’Ernest Johnson</v>
      </c>
      <c r="F1179" s="3" t="str">
        <f t="shared" si="2"/>
        <v>D’Ernest Johnson</v>
      </c>
      <c r="G1179" s="3" t="str">
        <f t="shared" si="3"/>
        <v>D’Ernest Johnson </v>
      </c>
      <c r="H1179" s="3" t="str">
        <f t="shared" si="4"/>
        <v> </v>
      </c>
    </row>
    <row r="1180" ht="15.75" customHeight="1">
      <c r="B1180" s="24" t="s">
        <v>4406</v>
      </c>
      <c r="C1180" s="24" t="s">
        <v>17</v>
      </c>
      <c r="D1180" s="73">
        <v>585000.0</v>
      </c>
      <c r="E1180" s="3" t="str">
        <f t="shared" si="1"/>
        <v>Devine Ozigbo</v>
      </c>
      <c r="F1180" s="3" t="str">
        <f t="shared" si="2"/>
        <v>Devine Ozigbo</v>
      </c>
      <c r="G1180" s="3" t="str">
        <f t="shared" si="3"/>
        <v>Devine Ozigbo </v>
      </c>
      <c r="H1180" s="3" t="str">
        <f t="shared" si="4"/>
        <v> </v>
      </c>
    </row>
    <row r="1181" ht="15.75" customHeight="1">
      <c r="A1181" s="24">
        <v>179.0</v>
      </c>
      <c r="B1181" s="24" t="s">
        <v>4407</v>
      </c>
      <c r="C1181" s="24" t="s">
        <v>17</v>
      </c>
      <c r="D1181" s="73">
        <v>575000.0</v>
      </c>
      <c r="E1181" s="3" t="str">
        <f t="shared" si="1"/>
        <v>Darrel Williams</v>
      </c>
      <c r="F1181" s="3" t="str">
        <f t="shared" si="2"/>
        <v>Darrel Williams</v>
      </c>
      <c r="G1181" s="3" t="str">
        <f t="shared" si="3"/>
        <v>Darrel Williams</v>
      </c>
      <c r="H1181" s="3" t="str">
        <f t="shared" si="4"/>
        <v>s</v>
      </c>
    </row>
    <row r="1182" ht="15.75" customHeight="1">
      <c r="B1182" s="24" t="s">
        <v>4408</v>
      </c>
      <c r="C1182" s="24" t="s">
        <v>17</v>
      </c>
      <c r="D1182" s="73">
        <v>575000.0</v>
      </c>
      <c r="E1182" s="3" t="str">
        <f t="shared" si="1"/>
        <v>Phillip Lindsay</v>
      </c>
      <c r="F1182" s="3" t="str">
        <f t="shared" si="2"/>
        <v>Phillip Lindsay</v>
      </c>
      <c r="G1182" s="3" t="str">
        <f t="shared" si="3"/>
        <v>Phillip Lindsay </v>
      </c>
      <c r="H1182" s="3" t="str">
        <f t="shared" si="4"/>
        <v> </v>
      </c>
    </row>
    <row r="1183" ht="15.75" customHeight="1">
      <c r="A1183" s="24">
        <v>181.0</v>
      </c>
      <c r="B1183" s="24" t="s">
        <v>4409</v>
      </c>
      <c r="C1183" s="24" t="s">
        <v>17</v>
      </c>
      <c r="D1183" s="73">
        <v>572500.0</v>
      </c>
      <c r="E1183" s="3" t="str">
        <f t="shared" si="1"/>
        <v>Mike Boone</v>
      </c>
      <c r="F1183" s="3" t="str">
        <f t="shared" si="2"/>
        <v>Mike Boone</v>
      </c>
      <c r="G1183" s="3" t="str">
        <f t="shared" si="3"/>
        <v>Mike Boone </v>
      </c>
      <c r="H1183" s="3" t="str">
        <f t="shared" si="4"/>
        <v> </v>
      </c>
    </row>
    <row r="1184" ht="15.75" customHeight="1">
      <c r="A1184" s="24">
        <v>182.0</v>
      </c>
      <c r="B1184" s="24" t="s">
        <v>4410</v>
      </c>
      <c r="C1184" s="24" t="s">
        <v>17</v>
      </c>
      <c r="D1184" s="73">
        <v>570000.0</v>
      </c>
      <c r="E1184" s="3" t="str">
        <f t="shared" si="1"/>
        <v>Buddy Howell</v>
      </c>
      <c r="F1184" s="3" t="str">
        <f t="shared" si="2"/>
        <v>Buddy Howell</v>
      </c>
      <c r="G1184" s="3" t="str">
        <f t="shared" si="3"/>
        <v>Buddy Howell </v>
      </c>
      <c r="H1184" s="3" t="str">
        <f t="shared" si="4"/>
        <v> </v>
      </c>
    </row>
    <row r="1185" ht="15.75" customHeight="1">
      <c r="B1185" s="24" t="s">
        <v>2552</v>
      </c>
      <c r="C1185" s="24" t="s">
        <v>17</v>
      </c>
      <c r="D1185" s="73">
        <v>570000.0</v>
      </c>
      <c r="E1185" s="3" t="str">
        <f t="shared" si="1"/>
        <v>Justin Jackson</v>
      </c>
      <c r="F1185" s="3" t="str">
        <f t="shared" si="2"/>
        <v>Justin Jackson</v>
      </c>
      <c r="G1185" s="3" t="str">
        <f t="shared" si="3"/>
        <v>Justin Jackson </v>
      </c>
      <c r="H1185" s="3" t="str">
        <f t="shared" si="4"/>
        <v> </v>
      </c>
    </row>
    <row r="1186" ht="15.75" customHeight="1">
      <c r="A1186" s="24">
        <v>184.0</v>
      </c>
      <c r="B1186" s="24" t="s">
        <v>4411</v>
      </c>
      <c r="C1186" s="24" t="s">
        <v>17</v>
      </c>
      <c r="D1186" s="73">
        <v>540000.0</v>
      </c>
      <c r="E1186" s="3" t="str">
        <f t="shared" si="1"/>
        <v>Dare Ogunbowale</v>
      </c>
      <c r="F1186" s="3" t="str">
        <f t="shared" si="2"/>
        <v>Dare Ogunbowale</v>
      </c>
      <c r="G1186" s="3" t="str">
        <f t="shared" si="3"/>
        <v>Dare Ogunbowale</v>
      </c>
      <c r="H1186" s="3" t="str">
        <f t="shared" si="4"/>
        <v>e</v>
      </c>
    </row>
    <row r="1187" ht="15.75" customHeight="1">
      <c r="B1187" s="22" t="s">
        <v>2885</v>
      </c>
      <c r="C1187" s="24" t="s">
        <v>17</v>
      </c>
      <c r="D1187" s="73">
        <v>540000.0</v>
      </c>
      <c r="E1187" s="3" t="str">
        <f t="shared" si="1"/>
        <v>Ryan 1000ll</v>
      </c>
      <c r="F1187" s="3" t="str">
        <f t="shared" si="2"/>
        <v>Ryan 1000ll</v>
      </c>
      <c r="G1187" s="3" t="str">
        <f t="shared" si="3"/>
        <v>Ryan 1000ll </v>
      </c>
      <c r="H1187" s="3" t="str">
        <f t="shared" si="4"/>
        <v> </v>
      </c>
    </row>
    <row r="1188" ht="15.75" customHeight="1">
      <c r="B1188" s="24" t="s">
        <v>4412</v>
      </c>
      <c r="C1188" s="24" t="s">
        <v>17</v>
      </c>
      <c r="D1188" s="73">
        <v>540000.0</v>
      </c>
      <c r="E1188" s="3" t="str">
        <f t="shared" si="1"/>
        <v>Wes Hills</v>
      </c>
      <c r="F1188" s="3" t="str">
        <f t="shared" si="2"/>
        <v>Wes Hills</v>
      </c>
      <c r="G1188" s="3" t="str">
        <f t="shared" si="3"/>
        <v>Wes Hills </v>
      </c>
      <c r="H1188" s="3" t="str">
        <f t="shared" si="4"/>
        <v> </v>
      </c>
    </row>
    <row r="1189" ht="15.75" customHeight="1">
      <c r="B1189" s="24" t="s">
        <v>4413</v>
      </c>
      <c r="C1189" s="24" t="s">
        <v>17</v>
      </c>
      <c r="D1189" s="73">
        <v>540000.0</v>
      </c>
      <c r="E1189" s="3" t="str">
        <f t="shared" si="1"/>
        <v>Bo Scarbrough</v>
      </c>
      <c r="F1189" s="3" t="str">
        <f t="shared" si="2"/>
        <v>Bo Scarbrough</v>
      </c>
      <c r="G1189" s="3" t="str">
        <f t="shared" si="3"/>
        <v>Bo Scarbrough </v>
      </c>
      <c r="H1189" s="3" t="str">
        <f t="shared" si="4"/>
        <v> </v>
      </c>
    </row>
    <row r="1190" ht="15.75" customHeight="1">
      <c r="B1190" s="24" t="s">
        <v>4414</v>
      </c>
      <c r="C1190" s="24" t="s">
        <v>17</v>
      </c>
      <c r="D1190" s="73">
        <v>540000.0</v>
      </c>
      <c r="E1190" s="3" t="str">
        <f t="shared" si="1"/>
        <v>Kerrith Whyte</v>
      </c>
      <c r="F1190" s="3" t="str">
        <f t="shared" si="2"/>
        <v>Kerrith Whyte</v>
      </c>
      <c r="G1190" s="3" t="str">
        <f t="shared" si="3"/>
        <v>Kerrith Whyte </v>
      </c>
      <c r="H1190" s="3" t="str">
        <f t="shared" si="4"/>
        <v> </v>
      </c>
    </row>
    <row r="1191" ht="15.75" customHeight="1">
      <c r="B1191" s="24" t="s">
        <v>3</v>
      </c>
      <c r="C1191" s="24" t="s">
        <v>459</v>
      </c>
      <c r="D1191" s="73" t="s">
        <v>3506</v>
      </c>
      <c r="E1191" s="3" t="str">
        <f t="shared" si="1"/>
        <v>Pla</v>
      </c>
      <c r="F1191" s="3" t="str">
        <f t="shared" si="2"/>
        <v>Pla</v>
      </c>
      <c r="G1191" s="3" t="str">
        <f t="shared" si="3"/>
        <v>Pla</v>
      </c>
      <c r="H1191" s="3" t="str">
        <f t="shared" si="4"/>
        <v>a</v>
      </c>
    </row>
    <row r="1192" ht="15.75" customHeight="1">
      <c r="A1192" s="24">
        <v>1.0</v>
      </c>
      <c r="B1192" s="24" t="s">
        <v>1684</v>
      </c>
      <c r="C1192" s="24" t="s">
        <v>34</v>
      </c>
      <c r="D1192" s="73">
        <v>2.2E7</v>
      </c>
      <c r="E1192" s="3" t="str">
        <f t="shared" si="1"/>
        <v>Julio Jones</v>
      </c>
      <c r="F1192" s="3" t="str">
        <f t="shared" si="2"/>
        <v>Julio Jones</v>
      </c>
      <c r="G1192" s="3" t="str">
        <f t="shared" si="3"/>
        <v>Julio Jones </v>
      </c>
      <c r="H1192" s="3" t="str">
        <f t="shared" si="4"/>
        <v> </v>
      </c>
    </row>
    <row r="1193" ht="15.75" customHeight="1">
      <c r="A1193" s="24">
        <v>2.0</v>
      </c>
      <c r="B1193" s="24" t="s">
        <v>3520</v>
      </c>
      <c r="C1193" s="24" t="s">
        <v>34</v>
      </c>
      <c r="D1193" s="73">
        <v>2.0E7</v>
      </c>
      <c r="E1193" s="3" t="str">
        <f t="shared" si="1"/>
        <v>Amari Cooper</v>
      </c>
      <c r="F1193" s="3" t="str">
        <f t="shared" si="2"/>
        <v>Amari Cooper</v>
      </c>
      <c r="G1193" s="3" t="str">
        <f t="shared" si="3"/>
        <v>Amari Cooper </v>
      </c>
      <c r="H1193" s="3" t="str">
        <f t="shared" si="4"/>
        <v> </v>
      </c>
    </row>
    <row r="1194" ht="15.75" customHeight="1">
      <c r="A1194" s="24">
        <v>3.0</v>
      </c>
      <c r="B1194" s="24" t="s">
        <v>1688</v>
      </c>
      <c r="C1194" s="24" t="s">
        <v>34</v>
      </c>
      <c r="D1194" s="73">
        <v>1.925E7</v>
      </c>
      <c r="E1194" s="3" t="str">
        <f t="shared" si="1"/>
        <v>Michael Thomas</v>
      </c>
      <c r="F1194" s="3" t="str">
        <f t="shared" si="2"/>
        <v>Michael Thomas</v>
      </c>
      <c r="G1194" s="3" t="str">
        <f t="shared" si="3"/>
        <v>Michael Thomas</v>
      </c>
      <c r="H1194" s="3" t="str">
        <f t="shared" si="4"/>
        <v>s</v>
      </c>
    </row>
    <row r="1195" ht="15.75" customHeight="1">
      <c r="A1195" s="24">
        <v>4.0</v>
      </c>
      <c r="B1195" s="24" t="s">
        <v>1694</v>
      </c>
      <c r="C1195" s="24" t="s">
        <v>34</v>
      </c>
      <c r="D1195" s="73">
        <v>1.8171E7</v>
      </c>
      <c r="E1195" s="3" t="str">
        <f t="shared" si="1"/>
        <v>A.J. Green</v>
      </c>
      <c r="F1195" s="3" t="str">
        <f t="shared" si="2"/>
        <v>A.J. Green</v>
      </c>
      <c r="G1195" s="3" t="str">
        <f t="shared" si="3"/>
        <v>A.J. Green </v>
      </c>
      <c r="H1195" s="3" t="str">
        <f t="shared" si="4"/>
        <v> </v>
      </c>
    </row>
    <row r="1196" ht="15.75" customHeight="1">
      <c r="A1196" s="24">
        <v>5.0</v>
      </c>
      <c r="B1196" s="24" t="s">
        <v>1714</v>
      </c>
      <c r="C1196" s="24" t="s">
        <v>34</v>
      </c>
      <c r="D1196" s="73">
        <v>1.8E7</v>
      </c>
      <c r="E1196" s="3" t="str">
        <f t="shared" si="1"/>
        <v>Tyreek Hill</v>
      </c>
      <c r="F1196" s="3" t="str">
        <f t="shared" si="2"/>
        <v>Tyreek Hill</v>
      </c>
      <c r="G1196" s="3" t="str">
        <f t="shared" si="3"/>
        <v>Tyreek Hill</v>
      </c>
      <c r="H1196" s="3" t="str">
        <f t="shared" si="4"/>
        <v>l</v>
      </c>
    </row>
    <row r="1197" ht="15.75" customHeight="1">
      <c r="B1197" s="24" t="s">
        <v>3523</v>
      </c>
      <c r="C1197" s="24" t="s">
        <v>34</v>
      </c>
      <c r="D1197" s="73">
        <v>1.8E7</v>
      </c>
      <c r="E1197" s="3" t="str">
        <f t="shared" si="1"/>
        <v>Odell Beckham, Jr.</v>
      </c>
      <c r="F1197" s="3" t="str">
        <f t="shared" si="2"/>
        <v>Odell Beckham Jr.</v>
      </c>
      <c r="G1197" s="3" t="str">
        <f t="shared" si="3"/>
        <v>Odell Beckham, Jr. </v>
      </c>
      <c r="H1197" s="3" t="str">
        <f t="shared" si="4"/>
        <v> </v>
      </c>
    </row>
    <row r="1198" ht="15.75" customHeight="1">
      <c r="A1198" s="24">
        <v>7.0</v>
      </c>
      <c r="B1198" s="24" t="s">
        <v>1706</v>
      </c>
      <c r="C1198" s="24" t="s">
        <v>34</v>
      </c>
      <c r="D1198" s="73">
        <v>1.65E7</v>
      </c>
      <c r="E1198" s="3" t="str">
        <f t="shared" si="1"/>
        <v>Mike Evans</v>
      </c>
      <c r="F1198" s="3" t="str">
        <f t="shared" si="2"/>
        <v>Mike Evans</v>
      </c>
      <c r="G1198" s="3" t="str">
        <f t="shared" si="3"/>
        <v>Mike Evans</v>
      </c>
      <c r="H1198" s="3" t="str">
        <f t="shared" si="4"/>
        <v>s</v>
      </c>
    </row>
    <row r="1199" ht="15.75" customHeight="1">
      <c r="A1199" s="24">
        <v>8.0</v>
      </c>
      <c r="B1199" s="24" t="s">
        <v>3527</v>
      </c>
      <c r="C1199" s="24" t="s">
        <v>34</v>
      </c>
      <c r="D1199" s="73">
        <v>1.62E7</v>
      </c>
      <c r="E1199" s="3" t="str">
        <f t="shared" si="1"/>
        <v>DeAndre Hopkins</v>
      </c>
      <c r="F1199" s="3" t="str">
        <f t="shared" si="2"/>
        <v>DeAndre Hopkins</v>
      </c>
      <c r="G1199" s="3" t="str">
        <f t="shared" si="3"/>
        <v>DeAndre Hopkins </v>
      </c>
      <c r="H1199" s="3" t="str">
        <f t="shared" si="4"/>
        <v> </v>
      </c>
    </row>
    <row r="1200" ht="15.75" customHeight="1">
      <c r="B1200" s="24" t="s">
        <v>3528</v>
      </c>
      <c r="C1200" s="24" t="s">
        <v>34</v>
      </c>
      <c r="D1200" s="73">
        <v>1.62E7</v>
      </c>
      <c r="E1200" s="3" t="str">
        <f t="shared" si="1"/>
        <v>Brandin Cooks</v>
      </c>
      <c r="F1200" s="3" t="str">
        <f t="shared" si="2"/>
        <v>Brandin Cooks</v>
      </c>
      <c r="G1200" s="3" t="str">
        <f t="shared" si="3"/>
        <v>Brandin Cooks </v>
      </c>
      <c r="H1200" s="3" t="str">
        <f t="shared" si="4"/>
        <v> </v>
      </c>
    </row>
    <row r="1201" ht="15.75" customHeight="1">
      <c r="A1201" s="24">
        <v>10.0</v>
      </c>
      <c r="B1201" s="24" t="s">
        <v>1724</v>
      </c>
      <c r="C1201" s="24" t="s">
        <v>34</v>
      </c>
      <c r="D1201" s="73">
        <v>1.605E7</v>
      </c>
      <c r="E1201" s="3" t="str">
        <f t="shared" si="1"/>
        <v>Adam Thielen</v>
      </c>
      <c r="F1201" s="3" t="str">
        <f t="shared" si="2"/>
        <v>Adam Thielen</v>
      </c>
      <c r="G1201" s="3" t="str">
        <f t="shared" si="3"/>
        <v>Adam Thielen </v>
      </c>
      <c r="H1201" s="3" t="str">
        <f t="shared" si="4"/>
        <v> </v>
      </c>
    </row>
    <row r="1202" ht="15.75" customHeight="1">
      <c r="A1202" s="24">
        <v>11.0</v>
      </c>
      <c r="B1202" s="24" t="s">
        <v>1767</v>
      </c>
      <c r="C1202" s="24" t="s">
        <v>34</v>
      </c>
      <c r="D1202" s="73">
        <v>1.51E7</v>
      </c>
      <c r="E1202" s="3" t="str">
        <f t="shared" si="1"/>
        <v>Jarvis Landry</v>
      </c>
      <c r="F1202" s="3" t="str">
        <f t="shared" si="2"/>
        <v>Jarvis Landry</v>
      </c>
      <c r="G1202" s="3" t="str">
        <f t="shared" si="3"/>
        <v>Jarvis Landry </v>
      </c>
      <c r="H1202" s="3" t="str">
        <f t="shared" si="4"/>
        <v> </v>
      </c>
    </row>
    <row r="1203" ht="15.75" customHeight="1">
      <c r="A1203" s="24">
        <v>12.0</v>
      </c>
      <c r="B1203" s="24" t="s">
        <v>1696</v>
      </c>
      <c r="C1203" s="24" t="s">
        <v>34</v>
      </c>
      <c r="D1203" s="73">
        <v>1.45E7</v>
      </c>
      <c r="E1203" s="3" t="str">
        <f t="shared" si="1"/>
        <v>Davante Adams</v>
      </c>
      <c r="F1203" s="3" t="str">
        <f t="shared" si="2"/>
        <v>Davante Adams</v>
      </c>
      <c r="G1203" s="3" t="str">
        <f t="shared" si="3"/>
        <v>Davante Adams</v>
      </c>
      <c r="H1203" s="3" t="str">
        <f t="shared" si="4"/>
        <v>s</v>
      </c>
    </row>
    <row r="1204" ht="15.75" customHeight="1">
      <c r="A1204" s="24">
        <v>13.0</v>
      </c>
      <c r="B1204" s="24" t="s">
        <v>3536</v>
      </c>
      <c r="C1204" s="24" t="s">
        <v>34</v>
      </c>
      <c r="D1204" s="73">
        <v>1.44E7</v>
      </c>
      <c r="E1204" s="3" t="str">
        <f t="shared" si="1"/>
        <v>Stefon Diggs</v>
      </c>
      <c r="F1204" s="3" t="str">
        <f t="shared" si="2"/>
        <v>Stefon Diggs</v>
      </c>
      <c r="G1204" s="3" t="str">
        <f t="shared" si="3"/>
        <v>Stefon Diggs </v>
      </c>
      <c r="H1204" s="3" t="str">
        <f t="shared" si="4"/>
        <v> </v>
      </c>
    </row>
    <row r="1205" ht="15.75" customHeight="1">
      <c r="A1205" s="24">
        <v>14.0</v>
      </c>
      <c r="B1205" s="24" t="s">
        <v>3540</v>
      </c>
      <c r="C1205" s="24" t="s">
        <v>34</v>
      </c>
      <c r="D1205" s="73">
        <v>1.4E7</v>
      </c>
      <c r="E1205" s="3" t="str">
        <f t="shared" si="1"/>
        <v>Allen Robinson</v>
      </c>
      <c r="F1205" s="3" t="str">
        <f t="shared" si="2"/>
        <v>Allen Robinson II</v>
      </c>
      <c r="G1205" s="3" t="str">
        <f t="shared" si="3"/>
        <v>Allen Robinson </v>
      </c>
      <c r="H1205" s="3" t="str">
        <f t="shared" si="4"/>
        <v> </v>
      </c>
    </row>
    <row r="1206" ht="15.75" customHeight="1">
      <c r="A1206" s="24">
        <v>15.0</v>
      </c>
      <c r="B1206" s="24" t="s">
        <v>1792</v>
      </c>
      <c r="C1206" s="24" t="s">
        <v>34</v>
      </c>
      <c r="D1206" s="73">
        <v>1.3E7</v>
      </c>
      <c r="E1206" s="3" t="str">
        <f t="shared" si="1"/>
        <v>Alshon Jeffery</v>
      </c>
      <c r="F1206" s="3" t="str">
        <f t="shared" si="2"/>
        <v>Alshon Jeffery</v>
      </c>
      <c r="G1206" s="3" t="str">
        <f t="shared" si="3"/>
        <v>Alshon Jeffery </v>
      </c>
      <c r="H1206" s="3" t="str">
        <f t="shared" si="4"/>
        <v> </v>
      </c>
    </row>
    <row r="1207" ht="15.75" customHeight="1">
      <c r="B1207" s="24" t="s">
        <v>1710</v>
      </c>
      <c r="C1207" s="24" t="s">
        <v>34</v>
      </c>
      <c r="D1207" s="73">
        <v>1.3E7</v>
      </c>
      <c r="E1207" s="3" t="str">
        <f t="shared" si="1"/>
        <v>T.Y. Hilton</v>
      </c>
      <c r="F1207" s="3" t="str">
        <f t="shared" si="2"/>
        <v>T.Y. Hilton</v>
      </c>
      <c r="G1207" s="3" t="str">
        <f t="shared" si="3"/>
        <v>T.Y. Hilton </v>
      </c>
      <c r="H1207" s="3" t="str">
        <f t="shared" si="4"/>
        <v> </v>
      </c>
    </row>
    <row r="1208" ht="15.75" customHeight="1">
      <c r="A1208" s="24">
        <v>17.0</v>
      </c>
      <c r="B1208" s="24" t="s">
        <v>3552</v>
      </c>
      <c r="C1208" s="24" t="s">
        <v>34</v>
      </c>
      <c r="D1208" s="73">
        <v>1.2E7</v>
      </c>
      <c r="E1208" s="3" t="str">
        <f t="shared" si="1"/>
        <v>Emmanuel Sanders</v>
      </c>
      <c r="F1208" s="3" t="str">
        <f t="shared" si="2"/>
        <v>Emmanuel Sanders</v>
      </c>
      <c r="G1208" s="3" t="str">
        <f t="shared" si="3"/>
        <v>Emmanuel Sanders</v>
      </c>
      <c r="H1208" s="3" t="str">
        <f t="shared" si="4"/>
        <v>s</v>
      </c>
    </row>
    <row r="1209" ht="15.75" customHeight="1">
      <c r="A1209" s="24">
        <v>18.0</v>
      </c>
      <c r="B1209" s="24" t="s">
        <v>1736</v>
      </c>
      <c r="C1209" s="24" t="s">
        <v>34</v>
      </c>
      <c r="D1209" s="73">
        <v>1.15E7</v>
      </c>
      <c r="E1209" s="3" t="str">
        <f t="shared" si="1"/>
        <v>Larry Fitzgerald</v>
      </c>
      <c r="F1209" s="3" t="str">
        <f t="shared" si="2"/>
        <v>Larry Fitzgerald</v>
      </c>
      <c r="G1209" s="3" t="str">
        <f t="shared" si="3"/>
        <v>Larry Fitzgerald </v>
      </c>
      <c r="H1209" s="3" t="str">
        <f t="shared" si="4"/>
        <v> </v>
      </c>
    </row>
    <row r="1210" ht="15.75" customHeight="1">
      <c r="A1210" s="24">
        <v>19.0</v>
      </c>
      <c r="B1210" s="22" t="s">
        <v>1690</v>
      </c>
      <c r="C1210" s="24" t="s">
        <v>34</v>
      </c>
      <c r="D1210" s="73">
        <v>1.125E7</v>
      </c>
      <c r="E1210" s="3" t="str">
        <f t="shared" si="1"/>
        <v>Kee1000n Allen</v>
      </c>
      <c r="F1210" s="3" t="str">
        <f t="shared" si="2"/>
        <v>Kee1000n Allen</v>
      </c>
      <c r="G1210" s="3" t="str">
        <f t="shared" si="3"/>
        <v>Kee1000n Allen </v>
      </c>
      <c r="H1210" s="3" t="str">
        <f t="shared" si="4"/>
        <v> </v>
      </c>
    </row>
    <row r="1211" ht="15.75" customHeight="1">
      <c r="A1211" s="24">
        <v>20.0</v>
      </c>
      <c r="B1211" s="24" t="s">
        <v>3560</v>
      </c>
      <c r="C1211" s="24" t="s">
        <v>34</v>
      </c>
      <c r="D1211" s="73">
        <v>1.1075E7</v>
      </c>
      <c r="E1211" s="3" t="str">
        <f t="shared" si="1"/>
        <v>Tyrell Williams</v>
      </c>
      <c r="F1211" s="3" t="str">
        <f t="shared" si="2"/>
        <v>Tyrell Williams</v>
      </c>
      <c r="G1211" s="3" t="str">
        <f t="shared" si="3"/>
        <v>Tyrell Williams </v>
      </c>
      <c r="H1211" s="3" t="str">
        <f t="shared" si="4"/>
        <v> </v>
      </c>
    </row>
    <row r="1212" ht="15.75" customHeight="1">
      <c r="A1212" s="24">
        <v>21.0</v>
      </c>
      <c r="B1212" s="24" t="s">
        <v>2372</v>
      </c>
      <c r="C1212" s="24" t="s">
        <v>34</v>
      </c>
      <c r="D1212" s="73">
        <v>1.075E7</v>
      </c>
      <c r="E1212" s="3" t="str">
        <f t="shared" si="1"/>
        <v>Tyler Boyd</v>
      </c>
      <c r="F1212" s="3" t="str">
        <f t="shared" si="2"/>
        <v>Tyler Boyd</v>
      </c>
      <c r="G1212" s="3" t="str">
        <f t="shared" si="3"/>
        <v>Tyler Boyd </v>
      </c>
      <c r="H1212" s="3" t="str">
        <f t="shared" si="4"/>
        <v> </v>
      </c>
    </row>
    <row r="1213" ht="15.75" customHeight="1">
      <c r="A1213" s="24">
        <v>22.0</v>
      </c>
      <c r="B1213" s="24" t="s">
        <v>1899</v>
      </c>
      <c r="C1213" s="24" t="s">
        <v>34</v>
      </c>
      <c r="D1213" s="73">
        <v>1.025E7</v>
      </c>
      <c r="E1213" s="3" t="str">
        <f t="shared" si="1"/>
        <v>Sterling Shepard</v>
      </c>
      <c r="F1213" s="3" t="str">
        <f t="shared" si="2"/>
        <v>Sterling Shepard</v>
      </c>
      <c r="G1213" s="3" t="str">
        <f t="shared" si="3"/>
        <v>Sterling Shepard </v>
      </c>
      <c r="H1213" s="3" t="str">
        <f t="shared" si="4"/>
        <v> </v>
      </c>
    </row>
    <row r="1214" ht="15.75" customHeight="1">
      <c r="B1214" s="24" t="s">
        <v>1960</v>
      </c>
      <c r="C1214" s="24" t="s">
        <v>34</v>
      </c>
      <c r="D1214" s="73">
        <v>1.025E7</v>
      </c>
      <c r="E1214" s="3" t="str">
        <f t="shared" si="1"/>
        <v>Tyler Lockett</v>
      </c>
      <c r="F1214" s="3" t="str">
        <f t="shared" si="2"/>
        <v>Tyler Lockett</v>
      </c>
      <c r="G1214" s="3" t="str">
        <f t="shared" si="3"/>
        <v>Tyler Lockett </v>
      </c>
      <c r="H1214" s="3" t="str">
        <f t="shared" si="4"/>
        <v> </v>
      </c>
    </row>
    <row r="1215" ht="15.75" customHeight="1">
      <c r="A1215" s="24">
        <v>24.0</v>
      </c>
      <c r="B1215" s="24" t="s">
        <v>3576</v>
      </c>
      <c r="C1215" s="24" t="s">
        <v>34</v>
      </c>
      <c r="D1215" s="73">
        <v>1.0E7</v>
      </c>
      <c r="E1215" s="3" t="str">
        <f t="shared" si="1"/>
        <v>Robby Anderson</v>
      </c>
      <c r="F1215" s="3" t="str">
        <f t="shared" si="2"/>
        <v>Robby Anderson</v>
      </c>
      <c r="G1215" s="3" t="str">
        <f t="shared" si="3"/>
        <v>Robby Anderson </v>
      </c>
      <c r="H1215" s="3" t="str">
        <f t="shared" si="4"/>
        <v> </v>
      </c>
    </row>
    <row r="1216" ht="15.75" customHeight="1">
      <c r="A1216" s="24">
        <v>25.0</v>
      </c>
      <c r="B1216" s="24" t="s">
        <v>3581</v>
      </c>
      <c r="C1216" s="24" t="s">
        <v>34</v>
      </c>
      <c r="D1216" s="73">
        <v>9500000.0</v>
      </c>
      <c r="E1216" s="3" t="str">
        <f t="shared" si="1"/>
        <v>Jamison Crowder</v>
      </c>
      <c r="F1216" s="3" t="str">
        <f t="shared" si="2"/>
        <v>Jamison Crowder</v>
      </c>
      <c r="G1216" s="3" t="str">
        <f t="shared" si="3"/>
        <v>Jamison Crowder </v>
      </c>
      <c r="H1216" s="3" t="str">
        <f t="shared" si="4"/>
        <v> </v>
      </c>
    </row>
    <row r="1217" ht="15.75" customHeight="1">
      <c r="A1217" s="24">
        <v>26.0</v>
      </c>
      <c r="B1217" s="24" t="s">
        <v>3582</v>
      </c>
      <c r="C1217" s="24" t="s">
        <v>34</v>
      </c>
      <c r="D1217" s="73">
        <v>9375000.0</v>
      </c>
      <c r="E1217" s="3" t="str">
        <f t="shared" si="1"/>
        <v>Golden Tate</v>
      </c>
      <c r="F1217" s="3" t="str">
        <f t="shared" si="2"/>
        <v>Golden Tate</v>
      </c>
      <c r="G1217" s="3" t="str">
        <f t="shared" si="3"/>
        <v>Golden Tate </v>
      </c>
      <c r="H1217" s="3" t="str">
        <f t="shared" si="4"/>
        <v> </v>
      </c>
    </row>
    <row r="1218" ht="15.75" customHeight="1">
      <c r="A1218" s="24">
        <v>27.0</v>
      </c>
      <c r="B1218" s="24" t="s">
        <v>3583</v>
      </c>
      <c r="C1218" s="24" t="s">
        <v>34</v>
      </c>
      <c r="D1218" s="73">
        <v>9300000.0</v>
      </c>
      <c r="E1218" s="3" t="str">
        <f t="shared" si="1"/>
        <v>DeSean Jackson</v>
      </c>
      <c r="F1218" s="3" t="str">
        <f t="shared" si="2"/>
        <v>DeSean Jackson</v>
      </c>
      <c r="G1218" s="3" t="str">
        <f t="shared" si="3"/>
        <v>DeSean Jackson </v>
      </c>
      <c r="H1218" s="3" t="str">
        <f t="shared" si="4"/>
        <v> </v>
      </c>
    </row>
    <row r="1219" ht="15.75" customHeight="1">
      <c r="A1219" s="24">
        <v>28.0</v>
      </c>
      <c r="B1219" s="24" t="s">
        <v>3587</v>
      </c>
      <c r="C1219" s="24" t="s">
        <v>34</v>
      </c>
      <c r="D1219" s="73">
        <v>9000000.0</v>
      </c>
      <c r="E1219" s="3" t="str">
        <f t="shared" si="1"/>
        <v>John Brown</v>
      </c>
      <c r="F1219" s="3" t="str">
        <f t="shared" si="2"/>
        <v>John Brown</v>
      </c>
      <c r="G1219" s="3" t="str">
        <f t="shared" si="3"/>
        <v>John Brown </v>
      </c>
      <c r="H1219" s="3" t="str">
        <f t="shared" si="4"/>
        <v> </v>
      </c>
    </row>
    <row r="1220" ht="15.75" customHeight="1">
      <c r="B1220" s="24" t="s">
        <v>1808</v>
      </c>
      <c r="C1220" s="24" t="s">
        <v>34</v>
      </c>
      <c r="D1220" s="73">
        <v>9000000.0</v>
      </c>
      <c r="E1220" s="3" t="str">
        <f t="shared" si="1"/>
        <v>Sammy Watkins</v>
      </c>
      <c r="F1220" s="3" t="str">
        <f t="shared" si="2"/>
        <v>Sammy Watkins</v>
      </c>
      <c r="G1220" s="3" t="str">
        <f t="shared" si="3"/>
        <v>Sammy Watkins</v>
      </c>
      <c r="H1220" s="3" t="str">
        <f t="shared" si="4"/>
        <v>s</v>
      </c>
    </row>
    <row r="1221" ht="15.75" customHeight="1">
      <c r="B1221" s="24" t="s">
        <v>3588</v>
      </c>
      <c r="C1221" s="24" t="s">
        <v>34</v>
      </c>
      <c r="D1221" s="73">
        <v>9000000.0</v>
      </c>
      <c r="E1221" s="3" t="str">
        <f t="shared" si="1"/>
        <v>Adam Humphries</v>
      </c>
      <c r="F1221" s="3" t="str">
        <f t="shared" si="2"/>
        <v>Adam Humphries</v>
      </c>
      <c r="G1221" s="3" t="str">
        <f t="shared" si="3"/>
        <v>Adam Humphries </v>
      </c>
      <c r="H1221" s="3" t="str">
        <f t="shared" si="4"/>
        <v> </v>
      </c>
    </row>
    <row r="1222" ht="15.75" customHeight="1">
      <c r="B1222" s="24" t="s">
        <v>2140</v>
      </c>
      <c r="C1222" s="24" t="s">
        <v>34</v>
      </c>
      <c r="D1222" s="73">
        <v>9000000.0</v>
      </c>
      <c r="E1222" s="3" t="str">
        <f t="shared" si="1"/>
        <v>Quincy Enunwa</v>
      </c>
      <c r="F1222" s="3" t="str">
        <f t="shared" si="2"/>
        <v>Quincy Enunwa</v>
      </c>
      <c r="G1222" s="3" t="str">
        <f t="shared" si="3"/>
        <v>Quincy Enunwa </v>
      </c>
      <c r="H1222" s="3" t="str">
        <f t="shared" si="4"/>
        <v> </v>
      </c>
    </row>
    <row r="1223" ht="15.75" customHeight="1">
      <c r="B1223" s="24" t="s">
        <v>3593</v>
      </c>
      <c r="C1223" s="24" t="s">
        <v>34</v>
      </c>
      <c r="D1223" s="73">
        <v>9000000.0</v>
      </c>
      <c r="E1223" s="3" t="str">
        <f t="shared" si="1"/>
        <v>Randall Cobb</v>
      </c>
      <c r="F1223" s="3" t="str">
        <f t="shared" si="2"/>
        <v>Randall Cobb</v>
      </c>
      <c r="G1223" s="3" t="str">
        <f t="shared" si="3"/>
        <v>Randall Cobb </v>
      </c>
      <c r="H1223" s="3" t="str">
        <f t="shared" si="4"/>
        <v> </v>
      </c>
    </row>
    <row r="1224" ht="15.75" customHeight="1">
      <c r="A1224" s="24">
        <v>33.0</v>
      </c>
      <c r="B1224" s="24" t="s">
        <v>3606</v>
      </c>
      <c r="C1224" s="24" t="s">
        <v>34</v>
      </c>
      <c r="D1224" s="73">
        <v>8000000.0</v>
      </c>
      <c r="E1224" s="3" t="str">
        <f t="shared" si="1"/>
        <v>Marvin Jones</v>
      </c>
      <c r="F1224" s="3" t="str">
        <f t="shared" si="2"/>
        <v>Marvin Jones Jr.</v>
      </c>
      <c r="G1224" s="3" t="str">
        <f t="shared" si="3"/>
        <v>Marvin Jones </v>
      </c>
      <c r="H1224" s="3" t="str">
        <f t="shared" si="4"/>
        <v> </v>
      </c>
    </row>
    <row r="1225" ht="15.75" customHeight="1">
      <c r="B1225" s="24" t="s">
        <v>3608</v>
      </c>
      <c r="C1225" s="24" t="s">
        <v>34</v>
      </c>
      <c r="D1225" s="73">
        <v>8000000.0</v>
      </c>
      <c r="E1225" s="3" t="str">
        <f t="shared" si="1"/>
        <v>Kenny Stills</v>
      </c>
      <c r="F1225" s="3" t="str">
        <f t="shared" si="2"/>
        <v>Kenny Stills</v>
      </c>
      <c r="G1225" s="3" t="str">
        <f t="shared" si="3"/>
        <v>Kenny Stills </v>
      </c>
      <c r="H1225" s="3" t="str">
        <f t="shared" si="4"/>
        <v> </v>
      </c>
    </row>
    <row r="1226" ht="15.75" customHeight="1">
      <c r="A1226" s="24">
        <v>35.0</v>
      </c>
      <c r="B1226" s="24" t="s">
        <v>1876</v>
      </c>
      <c r="C1226" s="24" t="s">
        <v>34</v>
      </c>
      <c r="D1226" s="73">
        <v>7750000.0</v>
      </c>
      <c r="E1226" s="3" t="str">
        <f t="shared" si="1"/>
        <v>Julian Edelman</v>
      </c>
      <c r="F1226" s="3" t="str">
        <f t="shared" si="2"/>
        <v>Julian Edelman</v>
      </c>
      <c r="G1226" s="3" t="str">
        <f t="shared" si="3"/>
        <v>Julian Edelman</v>
      </c>
      <c r="H1226" s="3" t="str">
        <f t="shared" si="4"/>
        <v>n</v>
      </c>
    </row>
    <row r="1227" ht="15.75" customHeight="1">
      <c r="A1227" s="24">
        <v>36.0</v>
      </c>
      <c r="B1227" s="24" t="s">
        <v>1913</v>
      </c>
      <c r="C1227" s="24" t="s">
        <v>34</v>
      </c>
      <c r="D1227" s="73">
        <v>7625000.0</v>
      </c>
      <c r="E1227" s="3" t="str">
        <f t="shared" si="1"/>
        <v>DeVante Parker</v>
      </c>
      <c r="F1227" s="3" t="str">
        <f t="shared" si="2"/>
        <v>DeVante Parker</v>
      </c>
      <c r="G1227" s="3" t="str">
        <f t="shared" si="3"/>
        <v>DeVante Parker </v>
      </c>
      <c r="H1227" s="3" t="str">
        <f t="shared" si="4"/>
        <v> </v>
      </c>
    </row>
    <row r="1228" ht="15.75" customHeight="1">
      <c r="A1228" s="24">
        <v>37.0</v>
      </c>
      <c r="B1228" s="24" t="s">
        <v>3617</v>
      </c>
      <c r="C1228" s="24" t="s">
        <v>34</v>
      </c>
      <c r="D1228" s="73">
        <v>7250000.0</v>
      </c>
      <c r="E1228" s="3" t="str">
        <f t="shared" si="1"/>
        <v>Cole Beasley</v>
      </c>
      <c r="F1228" s="3" t="str">
        <f t="shared" si="2"/>
        <v>Cole Beasley</v>
      </c>
      <c r="G1228" s="3" t="str">
        <f t="shared" si="3"/>
        <v>Cole Beasley </v>
      </c>
      <c r="H1228" s="3" t="str">
        <f t="shared" si="4"/>
        <v> </v>
      </c>
    </row>
    <row r="1229" ht="15.75" customHeight="1">
      <c r="A1229" s="24">
        <v>38.0</v>
      </c>
      <c r="B1229" s="24" t="s">
        <v>1830</v>
      </c>
      <c r="C1229" s="24" t="s">
        <v>34</v>
      </c>
      <c r="D1229" s="73">
        <v>6800000.0</v>
      </c>
      <c r="E1229" s="3" t="str">
        <f t="shared" si="1"/>
        <v>Robert Woods</v>
      </c>
      <c r="F1229" s="3" t="str">
        <f t="shared" si="2"/>
        <v>Robert Woods</v>
      </c>
      <c r="G1229" s="3" t="str">
        <f t="shared" si="3"/>
        <v>Robert Woods </v>
      </c>
      <c r="H1229" s="3" t="str">
        <f t="shared" si="4"/>
        <v> </v>
      </c>
    </row>
    <row r="1230" ht="15.75" customHeight="1">
      <c r="A1230" s="24">
        <v>39.0</v>
      </c>
      <c r="B1230" s="24" t="s">
        <v>3625</v>
      </c>
      <c r="C1230" s="24" t="s">
        <v>34</v>
      </c>
      <c r="D1230" s="73">
        <v>6500000.0</v>
      </c>
      <c r="E1230" s="3" t="str">
        <f t="shared" si="1"/>
        <v>Mohamed Sanu</v>
      </c>
      <c r="F1230" s="3" t="str">
        <f t="shared" si="2"/>
        <v>Mohamed Sanu Sr.</v>
      </c>
      <c r="G1230" s="3" t="str">
        <f t="shared" si="3"/>
        <v>Mohamed Sanu</v>
      </c>
      <c r="H1230" s="3" t="str">
        <f t="shared" si="4"/>
        <v>u</v>
      </c>
    </row>
    <row r="1231" ht="15.75" customHeight="1">
      <c r="B1231" s="24" t="s">
        <v>3626</v>
      </c>
      <c r="C1231" s="24" t="s">
        <v>34</v>
      </c>
      <c r="D1231" s="73">
        <v>6500000.0</v>
      </c>
      <c r="E1231" s="3" t="str">
        <f t="shared" si="1"/>
        <v>Breshad Perriman</v>
      </c>
      <c r="F1231" s="3" t="str">
        <f t="shared" si="2"/>
        <v>Breshad Perriman</v>
      </c>
      <c r="G1231" s="3" t="str">
        <f t="shared" si="3"/>
        <v>Breshad Perriman </v>
      </c>
      <c r="H1231" s="3" t="str">
        <f t="shared" si="4"/>
        <v> </v>
      </c>
    </row>
    <row r="1232" ht="15.75" customHeight="1">
      <c r="A1232" s="24">
        <v>41.0</v>
      </c>
      <c r="B1232" s="24" t="s">
        <v>3628</v>
      </c>
      <c r="C1232" s="24" t="s">
        <v>34</v>
      </c>
      <c r="D1232" s="73">
        <v>6416667.0</v>
      </c>
      <c r="E1232" s="3" t="str">
        <f t="shared" si="1"/>
        <v>Marquise Goodwin</v>
      </c>
      <c r="F1232" s="3" t="str">
        <f t="shared" si="2"/>
        <v>Marquise Goodwin</v>
      </c>
      <c r="G1232" s="3" t="str">
        <f t="shared" si="3"/>
        <v>Marquise Goodwin </v>
      </c>
      <c r="H1232" s="3" t="str">
        <f t="shared" si="4"/>
        <v> </v>
      </c>
    </row>
    <row r="1233" ht="15.75" customHeight="1">
      <c r="A1233" s="24">
        <v>42.0</v>
      </c>
      <c r="B1233" s="24" t="s">
        <v>1790</v>
      </c>
      <c r="C1233" s="24" t="s">
        <v>34</v>
      </c>
      <c r="D1233" s="73">
        <v>6348672.0</v>
      </c>
      <c r="E1233" s="3" t="str">
        <f t="shared" si="1"/>
        <v>Corey Davis</v>
      </c>
      <c r="F1233" s="3" t="str">
        <f t="shared" si="2"/>
        <v>Corey Davis</v>
      </c>
      <c r="G1233" s="3" t="str">
        <f t="shared" si="3"/>
        <v>Corey Davis </v>
      </c>
      <c r="H1233" s="3" t="str">
        <f t="shared" si="4"/>
        <v> </v>
      </c>
    </row>
    <row r="1234" ht="15.75" customHeight="1">
      <c r="A1234" s="24">
        <v>43.0</v>
      </c>
      <c r="B1234" s="24" t="s">
        <v>2360</v>
      </c>
      <c r="C1234" s="24" t="s">
        <v>34</v>
      </c>
      <c r="D1234" s="73">
        <v>6000000.0</v>
      </c>
      <c r="E1234" s="3" t="str">
        <f t="shared" si="1"/>
        <v>Willie Snead</v>
      </c>
      <c r="F1234" s="3" t="str">
        <f t="shared" si="2"/>
        <v>Willie Snead IV</v>
      </c>
      <c r="G1234" s="3" t="str">
        <f t="shared" si="3"/>
        <v>Willie Snead </v>
      </c>
      <c r="H1234" s="3" t="str">
        <f t="shared" si="4"/>
        <v> </v>
      </c>
    </row>
    <row r="1235" ht="15.75" customHeight="1">
      <c r="A1235" s="24">
        <v>44.0</v>
      </c>
      <c r="B1235" s="24" t="s">
        <v>3656</v>
      </c>
      <c r="C1235" s="24" t="s">
        <v>34</v>
      </c>
      <c r="D1235" s="73">
        <v>5000000.0</v>
      </c>
      <c r="E1235" s="3" t="str">
        <f t="shared" si="1"/>
        <v>Danny Amendola</v>
      </c>
      <c r="F1235" s="3" t="str">
        <f t="shared" si="2"/>
        <v>Danny Amendola</v>
      </c>
      <c r="G1235" s="3" t="str">
        <f t="shared" si="3"/>
        <v>Danny Amendola </v>
      </c>
      <c r="H1235" s="3" t="str">
        <f t="shared" si="4"/>
        <v> </v>
      </c>
    </row>
    <row r="1236" ht="15.75" customHeight="1">
      <c r="B1236" s="24" t="s">
        <v>3661</v>
      </c>
      <c r="C1236" s="24" t="s">
        <v>34</v>
      </c>
      <c r="D1236" s="73">
        <v>5000000.0</v>
      </c>
      <c r="E1236" s="3" t="str">
        <f t="shared" si="1"/>
        <v>Cordarrelle Patterson</v>
      </c>
      <c r="F1236" s="3" t="str">
        <f t="shared" si="2"/>
        <v>Cordarrelle Patterson</v>
      </c>
      <c r="G1236" s="3" t="str">
        <f t="shared" si="3"/>
        <v>Cordarrelle Patterson </v>
      </c>
      <c r="H1236" s="3" t="str">
        <f t="shared" si="4"/>
        <v> </v>
      </c>
    </row>
    <row r="1237" ht="15.75" customHeight="1">
      <c r="A1237" s="24">
        <v>46.0</v>
      </c>
      <c r="B1237" s="24" t="s">
        <v>1956</v>
      </c>
      <c r="C1237" s="24" t="s">
        <v>34</v>
      </c>
      <c r="D1237" s="73">
        <v>4937482.0</v>
      </c>
      <c r="E1237" s="3" t="str">
        <f t="shared" si="1"/>
        <v>Mike Williams</v>
      </c>
      <c r="F1237" s="3" t="str">
        <f t="shared" si="2"/>
        <v>Mike Williams</v>
      </c>
      <c r="G1237" s="3" t="str">
        <f t="shared" si="3"/>
        <v>Mike Williams </v>
      </c>
      <c r="H1237" s="3" t="str">
        <f t="shared" si="4"/>
        <v> </v>
      </c>
    </row>
    <row r="1238" ht="15.75" customHeight="1">
      <c r="A1238" s="24">
        <v>47.0</v>
      </c>
      <c r="B1238" s="24" t="s">
        <v>2538</v>
      </c>
      <c r="C1238" s="24" t="s">
        <v>34</v>
      </c>
      <c r="D1238" s="73">
        <v>4925000.0</v>
      </c>
      <c r="E1238" s="3" t="str">
        <f t="shared" si="1"/>
        <v>Jakeem Grant</v>
      </c>
      <c r="F1238" s="3" t="str">
        <f t="shared" si="2"/>
        <v>Jakeem Grant</v>
      </c>
      <c r="G1238" s="3" t="str">
        <f t="shared" si="3"/>
        <v>Jakeem Grant </v>
      </c>
      <c r="H1238" s="3" t="str">
        <f t="shared" si="4"/>
        <v> </v>
      </c>
    </row>
    <row r="1239" ht="15.75" customHeight="1">
      <c r="A1239" s="24">
        <v>48.0</v>
      </c>
      <c r="B1239" s="24" t="s">
        <v>2047</v>
      </c>
      <c r="C1239" s="24" t="s">
        <v>34</v>
      </c>
      <c r="D1239" s="73">
        <v>4278966.0</v>
      </c>
      <c r="E1239" s="3" t="str">
        <f t="shared" si="1"/>
        <v>John Ross</v>
      </c>
      <c r="F1239" s="3" t="str">
        <f t="shared" si="2"/>
        <v>John Ross III</v>
      </c>
      <c r="G1239" s="3" t="str">
        <f t="shared" si="3"/>
        <v>John Ross </v>
      </c>
      <c r="H1239" s="3" t="str">
        <f t="shared" si="4"/>
        <v> </v>
      </c>
    </row>
    <row r="1240" ht="15.75" customHeight="1">
      <c r="A1240" s="24">
        <v>49.0</v>
      </c>
      <c r="B1240" s="24" t="s">
        <v>3676</v>
      </c>
      <c r="C1240" s="24" t="s">
        <v>34</v>
      </c>
      <c r="D1240" s="73">
        <v>4167907.0</v>
      </c>
      <c r="E1240" s="3" t="str">
        <f t="shared" si="1"/>
        <v>Henry Ruggs</v>
      </c>
      <c r="F1240" s="3" t="str">
        <f t="shared" si="2"/>
        <v>Henry Ruggs III</v>
      </c>
      <c r="G1240" s="3" t="str">
        <f t="shared" si="3"/>
        <v>Henry Ruggs </v>
      </c>
      <c r="H1240" s="3" t="str">
        <f t="shared" si="4"/>
        <v> </v>
      </c>
    </row>
    <row r="1241" ht="15.75" customHeight="1">
      <c r="A1241" s="24">
        <v>50.0</v>
      </c>
      <c r="B1241" s="24" t="s">
        <v>3682</v>
      </c>
      <c r="C1241" s="24" t="s">
        <v>34</v>
      </c>
      <c r="D1241" s="73">
        <v>3798244.0</v>
      </c>
      <c r="E1241" s="3" t="str">
        <f t="shared" si="1"/>
        <v>Jerry Jeudy</v>
      </c>
      <c r="F1241" s="3" t="str">
        <f t="shared" si="2"/>
        <v>Jerry Jeudy</v>
      </c>
      <c r="G1241" s="3" t="str">
        <f t="shared" si="3"/>
        <v>Jerry Jeudy </v>
      </c>
      <c r="H1241" s="3" t="str">
        <f t="shared" si="4"/>
        <v> </v>
      </c>
    </row>
    <row r="1242" ht="15.75" customHeight="1">
      <c r="A1242" s="24">
        <v>51.0</v>
      </c>
      <c r="B1242" s="24" t="s">
        <v>3683</v>
      </c>
      <c r="C1242" s="24" t="s">
        <v>34</v>
      </c>
      <c r="D1242" s="73">
        <v>3750000.0</v>
      </c>
      <c r="E1242" s="3" t="str">
        <f t="shared" si="1"/>
        <v>Seth Roberts</v>
      </c>
      <c r="F1242" s="3" t="str">
        <f t="shared" si="2"/>
        <v>Seth Roberts</v>
      </c>
      <c r="G1242" s="3" t="str">
        <f t="shared" si="3"/>
        <v>Seth Roberts </v>
      </c>
      <c r="H1242" s="3" t="str">
        <f t="shared" si="4"/>
        <v> </v>
      </c>
    </row>
    <row r="1243" ht="15.75" customHeight="1">
      <c r="A1243" s="24">
        <v>52.0</v>
      </c>
      <c r="B1243" s="24" t="s">
        <v>3690</v>
      </c>
      <c r="C1243" s="24" t="s">
        <v>34</v>
      </c>
      <c r="D1243" s="73">
        <v>3502503.0</v>
      </c>
      <c r="E1243" s="3" t="str">
        <f t="shared" si="1"/>
        <v>CeeDee Lamb</v>
      </c>
      <c r="F1243" s="3" t="str">
        <f t="shared" si="2"/>
        <v>CeeDee Lamb</v>
      </c>
      <c r="G1243" s="3" t="str">
        <f t="shared" si="3"/>
        <v>CeeDee Lamb </v>
      </c>
      <c r="H1243" s="3" t="str">
        <f t="shared" si="4"/>
        <v> </v>
      </c>
    </row>
    <row r="1244" ht="15.75" customHeight="1">
      <c r="A1244" s="24">
        <v>53.0</v>
      </c>
      <c r="B1244" s="24" t="s">
        <v>3693</v>
      </c>
      <c r="C1244" s="24" t="s">
        <v>34</v>
      </c>
      <c r="D1244" s="73">
        <v>3500000.0</v>
      </c>
      <c r="E1244" s="3" t="str">
        <f t="shared" si="1"/>
        <v>Allen Hurns</v>
      </c>
      <c r="F1244" s="3" t="str">
        <f t="shared" si="2"/>
        <v>Allen Hurns</v>
      </c>
      <c r="G1244" s="3" t="str">
        <f t="shared" si="3"/>
        <v>Allen Hurns </v>
      </c>
      <c r="H1244" s="3" t="str">
        <f t="shared" si="4"/>
        <v> </v>
      </c>
    </row>
    <row r="1245" ht="15.75" customHeight="1">
      <c r="A1245" s="24">
        <v>54.0</v>
      </c>
      <c r="B1245" s="24" t="s">
        <v>3698</v>
      </c>
      <c r="C1245" s="24" t="s">
        <v>34</v>
      </c>
      <c r="D1245" s="73">
        <v>3317669.0</v>
      </c>
      <c r="E1245" s="3" t="str">
        <f t="shared" si="1"/>
        <v>Jalen Reagor</v>
      </c>
      <c r="F1245" s="3" t="str">
        <f t="shared" si="2"/>
        <v>Jalen Reagor</v>
      </c>
      <c r="G1245" s="3" t="str">
        <f t="shared" si="3"/>
        <v>Jalen Reagor </v>
      </c>
      <c r="H1245" s="3" t="str">
        <f t="shared" si="4"/>
        <v> </v>
      </c>
    </row>
    <row r="1246" ht="15.75" customHeight="1">
      <c r="A1246" s="24">
        <v>55.0</v>
      </c>
      <c r="B1246" s="24" t="s">
        <v>3699</v>
      </c>
      <c r="C1246" s="24" t="s">
        <v>34</v>
      </c>
      <c r="D1246" s="73">
        <v>3280701.0</v>
      </c>
      <c r="E1246" s="3" t="str">
        <f t="shared" si="1"/>
        <v>Justin Jefferson</v>
      </c>
      <c r="F1246" s="3" t="str">
        <f t="shared" si="2"/>
        <v>Justin Jefferson</v>
      </c>
      <c r="G1246" s="3" t="str">
        <f t="shared" si="3"/>
        <v>Justin Jefferson </v>
      </c>
      <c r="H1246" s="3" t="str">
        <f t="shared" si="4"/>
        <v> </v>
      </c>
    </row>
    <row r="1247" ht="15.75" customHeight="1">
      <c r="A1247" s="24">
        <v>56.0</v>
      </c>
      <c r="B1247" s="24" t="s">
        <v>2699</v>
      </c>
      <c r="C1247" s="24" t="s">
        <v>34</v>
      </c>
      <c r="D1247" s="73">
        <v>3259000.0</v>
      </c>
      <c r="E1247" s="3" t="str">
        <f t="shared" si="1"/>
        <v>Kendrick Bourne</v>
      </c>
      <c r="F1247" s="3" t="str">
        <f t="shared" si="2"/>
        <v>Kendrick Bourne</v>
      </c>
      <c r="G1247" s="3" t="str">
        <f t="shared" si="3"/>
        <v>Kendrick Bourne</v>
      </c>
      <c r="H1247" s="3" t="str">
        <f t="shared" si="4"/>
        <v>e</v>
      </c>
    </row>
    <row r="1248" ht="15.75" customHeight="1">
      <c r="B1248" s="24" t="s">
        <v>1952</v>
      </c>
      <c r="C1248" s="24" t="s">
        <v>34</v>
      </c>
      <c r="D1248" s="73">
        <v>3259000.0</v>
      </c>
      <c r="E1248" s="3" t="str">
        <f t="shared" si="1"/>
        <v>Keelan Cole</v>
      </c>
      <c r="F1248" s="3" t="str">
        <f t="shared" si="2"/>
        <v>Keelan Cole</v>
      </c>
      <c r="G1248" s="3" t="str">
        <f t="shared" si="3"/>
        <v>Keelan Cole </v>
      </c>
      <c r="H1248" s="3" t="str">
        <f t="shared" si="4"/>
        <v> </v>
      </c>
    </row>
    <row r="1249" ht="15.75" customHeight="1">
      <c r="A1249" s="24">
        <v>58.0</v>
      </c>
      <c r="B1249" s="24" t="s">
        <v>3710</v>
      </c>
      <c r="C1249" s="24" t="s">
        <v>34</v>
      </c>
      <c r="D1249" s="73">
        <v>3132836.0</v>
      </c>
      <c r="E1249" s="3" t="str">
        <f t="shared" si="1"/>
        <v>Brandon Aiyuk</v>
      </c>
      <c r="F1249" s="3" t="str">
        <f t="shared" si="2"/>
        <v>Brandon Aiyuk</v>
      </c>
      <c r="G1249" s="3" t="str">
        <f t="shared" si="3"/>
        <v>Brandon Aiyuk</v>
      </c>
      <c r="H1249" s="3" t="str">
        <f t="shared" si="4"/>
        <v>k</v>
      </c>
    </row>
    <row r="1250" ht="15.75" customHeight="1">
      <c r="A1250" s="24">
        <v>59.0</v>
      </c>
      <c r="B1250" s="24" t="s">
        <v>2235</v>
      </c>
      <c r="C1250" s="24" t="s">
        <v>34</v>
      </c>
      <c r="D1250" s="73">
        <v>3000000.0</v>
      </c>
      <c r="E1250" s="3" t="str">
        <f t="shared" si="1"/>
        <v>Albert Wilson</v>
      </c>
      <c r="F1250" s="3" t="str">
        <f t="shared" si="2"/>
        <v>Albert Wilson</v>
      </c>
      <c r="G1250" s="3" t="str">
        <f t="shared" si="3"/>
        <v>Albert Wilson </v>
      </c>
      <c r="H1250" s="3" t="str">
        <f t="shared" si="4"/>
        <v> </v>
      </c>
    </row>
    <row r="1251" ht="15.75" customHeight="1">
      <c r="A1251" s="24">
        <v>60.0</v>
      </c>
      <c r="B1251" s="24" t="s">
        <v>3725</v>
      </c>
      <c r="C1251" s="24" t="s">
        <v>34</v>
      </c>
      <c r="D1251" s="73">
        <v>2946835.0</v>
      </c>
      <c r="E1251" s="3" t="str">
        <f t="shared" si="1"/>
        <v>Marquise Brown</v>
      </c>
      <c r="F1251" s="3" t="str">
        <f t="shared" si="2"/>
        <v>Marquise Brown</v>
      </c>
      <c r="G1251" s="3" t="str">
        <f t="shared" si="3"/>
        <v>Marquise Brown </v>
      </c>
      <c r="H1251" s="3" t="str">
        <f t="shared" si="4"/>
        <v> </v>
      </c>
    </row>
    <row r="1252" ht="15.75" customHeight="1">
      <c r="A1252" s="24">
        <v>61.0</v>
      </c>
      <c r="B1252" s="24" t="s">
        <v>1936</v>
      </c>
      <c r="C1252" s="24" t="s">
        <v>34</v>
      </c>
      <c r="D1252" s="73">
        <v>2792829.0</v>
      </c>
      <c r="E1252" s="3" t="str">
        <f t="shared" si="1"/>
        <v>D.J. Moore</v>
      </c>
      <c r="F1252" s="3" t="str">
        <f t="shared" si="2"/>
        <v>DJ Moore</v>
      </c>
      <c r="G1252" s="3" t="str">
        <f t="shared" si="3"/>
        <v>D.J. Moore </v>
      </c>
      <c r="H1252" s="3" t="str">
        <f t="shared" si="4"/>
        <v> </v>
      </c>
    </row>
    <row r="1253" ht="15.75" customHeight="1">
      <c r="A1253" s="24">
        <v>62.0</v>
      </c>
      <c r="B1253" s="24" t="s">
        <v>1996</v>
      </c>
      <c r="C1253" s="24" t="s">
        <v>34</v>
      </c>
      <c r="D1253" s="73">
        <v>2725178.0</v>
      </c>
      <c r="E1253" s="3" t="str">
        <f t="shared" si="1"/>
        <v>Calvin Ridley</v>
      </c>
      <c r="F1253" s="3" t="str">
        <f t="shared" si="2"/>
        <v>Calvin Ridley</v>
      </c>
      <c r="G1253" s="3" t="str">
        <f t="shared" si="3"/>
        <v>Calvin Ridley </v>
      </c>
      <c r="H1253" s="3" t="str">
        <f t="shared" si="4"/>
        <v> </v>
      </c>
    </row>
    <row r="1254" ht="15.75" customHeight="1">
      <c r="A1254" s="24">
        <v>63.0</v>
      </c>
      <c r="B1254" s="24" t="s">
        <v>3738</v>
      </c>
      <c r="C1254" s="24" t="s">
        <v>34</v>
      </c>
      <c r="D1254" s="73">
        <v>2650000.0</v>
      </c>
      <c r="E1254" s="3" t="str">
        <f t="shared" si="1"/>
        <v>Matthew Slater</v>
      </c>
      <c r="F1254" s="3" t="str">
        <f t="shared" si="2"/>
        <v>Matthew Slater</v>
      </c>
      <c r="G1254" s="3" t="str">
        <f t="shared" si="3"/>
        <v>Matthew Slater</v>
      </c>
      <c r="H1254" s="3" t="str">
        <f t="shared" si="4"/>
        <v>r</v>
      </c>
    </row>
    <row r="1255" ht="15.75" customHeight="1">
      <c r="A1255" s="24">
        <v>64.0</v>
      </c>
      <c r="B1255" s="24" t="s">
        <v>3741</v>
      </c>
      <c r="C1255" s="24" t="s">
        <v>34</v>
      </c>
      <c r="D1255" s="73">
        <v>2541078.0</v>
      </c>
      <c r="E1255" s="3" t="str">
        <f t="shared" si="1"/>
        <v>Will Fuller</v>
      </c>
      <c r="F1255" s="3" t="str">
        <f t="shared" si="2"/>
        <v>Will Fuller V</v>
      </c>
      <c r="G1255" s="3" t="str">
        <f t="shared" si="3"/>
        <v>Will Fuller </v>
      </c>
      <c r="H1255" s="3" t="str">
        <f t="shared" si="4"/>
        <v> </v>
      </c>
    </row>
    <row r="1256" ht="15.75" customHeight="1">
      <c r="A1256" s="24">
        <v>65.0</v>
      </c>
      <c r="B1256" s="24" t="s">
        <v>3742</v>
      </c>
      <c r="C1256" s="24" t="s">
        <v>34</v>
      </c>
      <c r="D1256" s="73">
        <v>2524587.0</v>
      </c>
      <c r="E1256" s="3" t="str">
        <f t="shared" si="1"/>
        <v>N'Keal Harry</v>
      </c>
      <c r="F1256" s="3" t="str">
        <f t="shared" si="2"/>
        <v>N'Keal Harry</v>
      </c>
      <c r="G1256" s="3" t="str">
        <f t="shared" si="3"/>
        <v>N'Keal Harry</v>
      </c>
      <c r="H1256" s="3" t="str">
        <f t="shared" si="4"/>
        <v>y</v>
      </c>
    </row>
    <row r="1257" ht="15.75" customHeight="1">
      <c r="A1257" s="24">
        <v>66.0</v>
      </c>
      <c r="B1257" s="24" t="s">
        <v>3746</v>
      </c>
      <c r="C1257" s="24" t="s">
        <v>34</v>
      </c>
      <c r="D1257" s="73">
        <v>2500000.0</v>
      </c>
      <c r="E1257" s="3" t="str">
        <f t="shared" si="1"/>
        <v>Devin Funchess</v>
      </c>
      <c r="F1257" s="3" t="str">
        <f t="shared" si="2"/>
        <v>Devin Funchess</v>
      </c>
      <c r="G1257" s="3" t="str">
        <f t="shared" si="3"/>
        <v>Devin Funchess</v>
      </c>
      <c r="H1257" s="3" t="str">
        <f t="shared" si="4"/>
        <v>s</v>
      </c>
    </row>
    <row r="1258" ht="15.75" customHeight="1">
      <c r="B1258" s="24" t="s">
        <v>3749</v>
      </c>
      <c r="C1258" s="24" t="s">
        <v>34</v>
      </c>
      <c r="D1258" s="73">
        <v>2500000.0</v>
      </c>
      <c r="E1258" s="3" t="str">
        <f t="shared" si="1"/>
        <v>Josh Bellamy</v>
      </c>
      <c r="F1258" s="3" t="str">
        <f t="shared" si="2"/>
        <v>Josh Bellamy</v>
      </c>
      <c r="G1258" s="3" t="str">
        <f t="shared" si="3"/>
        <v>Josh Bellamy </v>
      </c>
      <c r="H1258" s="3" t="str">
        <f t="shared" si="4"/>
        <v> </v>
      </c>
    </row>
    <row r="1259" ht="15.75" customHeight="1">
      <c r="A1259" s="24">
        <v>68.0</v>
      </c>
      <c r="B1259" s="24" t="s">
        <v>3200</v>
      </c>
      <c r="C1259" s="24" t="s">
        <v>34</v>
      </c>
      <c r="D1259" s="73">
        <v>2340000.0</v>
      </c>
      <c r="E1259" s="3" t="str">
        <f t="shared" si="1"/>
        <v>Alex Erickson</v>
      </c>
      <c r="F1259" s="3" t="str">
        <f t="shared" si="2"/>
        <v>Alex Erickson</v>
      </c>
      <c r="G1259" s="3" t="str">
        <f t="shared" si="3"/>
        <v>Alex Erickson </v>
      </c>
      <c r="H1259" s="3" t="str">
        <f t="shared" si="4"/>
        <v> </v>
      </c>
    </row>
    <row r="1260" ht="15.75" customHeight="1">
      <c r="A1260" s="24">
        <v>69.0</v>
      </c>
      <c r="B1260" s="24" t="s">
        <v>3751</v>
      </c>
      <c r="C1260" s="24" t="s">
        <v>34</v>
      </c>
      <c r="D1260" s="73">
        <v>2300000.0</v>
      </c>
      <c r="E1260" s="3" t="str">
        <f t="shared" si="1"/>
        <v>Andre Roberts</v>
      </c>
      <c r="F1260" s="3" t="str">
        <f t="shared" si="2"/>
        <v>Andre Roberts</v>
      </c>
      <c r="G1260" s="3" t="str">
        <f t="shared" si="3"/>
        <v>Andre Roberts </v>
      </c>
      <c r="H1260" s="3" t="str">
        <f t="shared" si="4"/>
        <v> </v>
      </c>
    </row>
    <row r="1261" ht="15.75" customHeight="1">
      <c r="A1261" s="24">
        <v>70.0</v>
      </c>
      <c r="B1261" s="24" t="s">
        <v>2664</v>
      </c>
      <c r="C1261" s="24" t="s">
        <v>34</v>
      </c>
      <c r="D1261" s="73">
        <v>2297500.0</v>
      </c>
      <c r="E1261" s="3" t="str">
        <f t="shared" si="1"/>
        <v>Demarcus Robinson</v>
      </c>
      <c r="F1261" s="3" t="str">
        <f t="shared" si="2"/>
        <v>Demarcus Robinson</v>
      </c>
      <c r="G1261" s="3" t="str">
        <f t="shared" si="3"/>
        <v>Demarcus Robinson</v>
      </c>
      <c r="H1261" s="3" t="str">
        <f t="shared" si="4"/>
        <v>n</v>
      </c>
    </row>
    <row r="1262" ht="15.75" customHeight="1">
      <c r="B1262" s="24" t="s">
        <v>3754</v>
      </c>
      <c r="C1262" s="24" t="s">
        <v>34</v>
      </c>
      <c r="D1262" s="73">
        <v>2297500.0</v>
      </c>
      <c r="E1262" s="3" t="str">
        <f t="shared" si="1"/>
        <v>Chris Conley</v>
      </c>
      <c r="F1262" s="3" t="str">
        <f t="shared" si="2"/>
        <v>Chris Conley</v>
      </c>
      <c r="G1262" s="3" t="str">
        <f t="shared" si="3"/>
        <v>Chris Conley </v>
      </c>
      <c r="H1262" s="3" t="str">
        <f t="shared" si="4"/>
        <v> </v>
      </c>
    </row>
    <row r="1263" ht="15.75" customHeight="1">
      <c r="A1263" s="24">
        <v>72.0</v>
      </c>
      <c r="B1263" s="24" t="s">
        <v>3760</v>
      </c>
      <c r="C1263" s="24" t="s">
        <v>34</v>
      </c>
      <c r="D1263" s="73">
        <v>2153213.0</v>
      </c>
      <c r="E1263" s="3" t="str">
        <f t="shared" si="1"/>
        <v>Michael Pittman Jr.</v>
      </c>
      <c r="F1263" s="3" t="str">
        <f t="shared" si="2"/>
        <v>Michael Pittman Jr.</v>
      </c>
      <c r="G1263" s="3" t="str">
        <f t="shared" si="3"/>
        <v>Michael Pittman Jr. </v>
      </c>
      <c r="H1263" s="3" t="str">
        <f t="shared" si="4"/>
        <v> </v>
      </c>
    </row>
    <row r="1264" ht="15.75" customHeight="1">
      <c r="A1264" s="24">
        <v>73.0</v>
      </c>
      <c r="B1264" s="24" t="s">
        <v>3765</v>
      </c>
      <c r="C1264" s="24" t="s">
        <v>34</v>
      </c>
      <c r="D1264" s="73">
        <v>2133000.0</v>
      </c>
      <c r="E1264" s="3" t="str">
        <f t="shared" si="1"/>
        <v>David Moore</v>
      </c>
      <c r="F1264" s="3" t="str">
        <f t="shared" si="2"/>
        <v>David Moore</v>
      </c>
      <c r="G1264" s="3" t="str">
        <f t="shared" si="3"/>
        <v>David Moore </v>
      </c>
      <c r="H1264" s="3" t="str">
        <f t="shared" si="4"/>
        <v> </v>
      </c>
    </row>
    <row r="1265" ht="15.75" customHeight="1">
      <c r="A1265" s="24">
        <v>74.0</v>
      </c>
      <c r="B1265" s="24" t="s">
        <v>3775</v>
      </c>
      <c r="C1265" s="24" t="s">
        <v>34</v>
      </c>
      <c r="D1265" s="73">
        <v>2000000.0</v>
      </c>
      <c r="E1265" s="3" t="str">
        <f t="shared" si="1"/>
        <v>Cody Core</v>
      </c>
      <c r="F1265" s="3" t="str">
        <f t="shared" si="2"/>
        <v>Cody Core</v>
      </c>
      <c r="G1265" s="3" t="str">
        <f t="shared" si="3"/>
        <v>Cody Core </v>
      </c>
      <c r="H1265" s="3" t="str">
        <f t="shared" si="4"/>
        <v> </v>
      </c>
    </row>
    <row r="1266" ht="15.75" customHeight="1">
      <c r="A1266" s="24">
        <v>75.0</v>
      </c>
      <c r="B1266" s="22" t="s">
        <v>3780</v>
      </c>
      <c r="C1266" s="24" t="s">
        <v>34</v>
      </c>
      <c r="D1266" s="73">
        <v>1924017.0</v>
      </c>
      <c r="E1266" s="3" t="str">
        <f t="shared" si="1"/>
        <v>Laviska She1000ult</v>
      </c>
      <c r="F1266" s="3" t="str">
        <f t="shared" si="2"/>
        <v>Laviska She1000ult Jr.</v>
      </c>
      <c r="G1266" s="3" t="str">
        <f t="shared" si="3"/>
        <v>Laviska She1000ult </v>
      </c>
      <c r="H1266" s="3" t="str">
        <f t="shared" si="4"/>
        <v> </v>
      </c>
    </row>
    <row r="1267" ht="15.75" customHeight="1">
      <c r="A1267" s="24">
        <v>76.0</v>
      </c>
      <c r="B1267" s="24" t="s">
        <v>3791</v>
      </c>
      <c r="C1267" s="24" t="s">
        <v>34</v>
      </c>
      <c r="D1267" s="73">
        <v>1811869.0</v>
      </c>
      <c r="E1267" s="3" t="str">
        <f t="shared" si="1"/>
        <v>Deebo Samuel</v>
      </c>
      <c r="F1267" s="3" t="str">
        <f t="shared" si="2"/>
        <v>Deebo Samuel</v>
      </c>
      <c r="G1267" s="3" t="str">
        <f t="shared" si="3"/>
        <v>Deebo Samuel</v>
      </c>
      <c r="H1267" s="3" t="str">
        <f t="shared" si="4"/>
        <v>l</v>
      </c>
    </row>
    <row r="1268" ht="15.75" customHeight="1">
      <c r="A1268" s="24">
        <v>77.0</v>
      </c>
      <c r="B1268" s="24" t="s">
        <v>3795</v>
      </c>
      <c r="C1268" s="24" t="s">
        <v>34</v>
      </c>
      <c r="D1268" s="73">
        <v>1784283.0</v>
      </c>
      <c r="E1268" s="3" t="str">
        <f t="shared" si="1"/>
        <v>K.J. Hamler</v>
      </c>
      <c r="F1268" s="3" t="str">
        <f t="shared" si="2"/>
        <v>KJ Hamler</v>
      </c>
      <c r="G1268" s="3" t="str">
        <f t="shared" si="3"/>
        <v>K.J. Hamler </v>
      </c>
      <c r="H1268" s="3" t="str">
        <f t="shared" si="4"/>
        <v> </v>
      </c>
    </row>
    <row r="1269" ht="15.75" customHeight="1">
      <c r="A1269" s="24">
        <v>78.0</v>
      </c>
      <c r="B1269" s="24" t="s">
        <v>2186</v>
      </c>
      <c r="C1269" s="24" t="s">
        <v>34</v>
      </c>
      <c r="D1269" s="73">
        <v>1710480.0</v>
      </c>
      <c r="E1269" s="3" t="str">
        <f t="shared" si="1"/>
        <v>Courtland Sutton</v>
      </c>
      <c r="F1269" s="3" t="str">
        <f t="shared" si="2"/>
        <v>Courtland Sutton</v>
      </c>
      <c r="G1269" s="3" t="str">
        <f t="shared" si="3"/>
        <v>Courtland Sutton </v>
      </c>
      <c r="H1269" s="3" t="str">
        <f t="shared" si="4"/>
        <v> </v>
      </c>
    </row>
    <row r="1270" ht="15.75" customHeight="1">
      <c r="A1270" s="24">
        <v>79.0</v>
      </c>
      <c r="B1270" s="24" t="s">
        <v>3804</v>
      </c>
      <c r="C1270" s="24" t="s">
        <v>34</v>
      </c>
      <c r="D1270" s="73">
        <v>1694958.0</v>
      </c>
      <c r="E1270" s="3" t="str">
        <f t="shared" si="1"/>
        <v>Zay Jones</v>
      </c>
      <c r="F1270" s="3" t="str">
        <f t="shared" si="2"/>
        <v>Zay Jones</v>
      </c>
      <c r="G1270" s="3" t="str">
        <f t="shared" si="3"/>
        <v>Zay Jones </v>
      </c>
      <c r="H1270" s="3" t="str">
        <f t="shared" si="4"/>
        <v> </v>
      </c>
    </row>
    <row r="1271" ht="15.75" customHeight="1">
      <c r="A1271" s="24">
        <v>80.0</v>
      </c>
      <c r="B1271" s="24" t="s">
        <v>2691</v>
      </c>
      <c r="C1271" s="24" t="s">
        <v>34</v>
      </c>
      <c r="D1271" s="73">
        <v>1672500.0</v>
      </c>
      <c r="E1271" s="3" t="str">
        <f t="shared" si="1"/>
        <v>Chris Moore</v>
      </c>
      <c r="F1271" s="3" t="str">
        <f t="shared" si="2"/>
        <v>Chris Moore</v>
      </c>
      <c r="G1271" s="3" t="str">
        <f t="shared" si="3"/>
        <v>Chris Moore </v>
      </c>
      <c r="H1271" s="3" t="str">
        <f t="shared" si="4"/>
        <v> </v>
      </c>
    </row>
    <row r="1272" ht="15.75" customHeight="1">
      <c r="A1272" s="24">
        <v>81.0</v>
      </c>
      <c r="B1272" s="24" t="s">
        <v>3807</v>
      </c>
      <c r="C1272" s="24" t="s">
        <v>34</v>
      </c>
      <c r="D1272" s="73">
        <v>1654156.0</v>
      </c>
      <c r="E1272" s="3" t="str">
        <f t="shared" si="1"/>
        <v>Chase Claypool</v>
      </c>
      <c r="F1272" s="3" t="str">
        <f t="shared" si="2"/>
        <v>Chase Claypool</v>
      </c>
      <c r="G1272" s="3" t="str">
        <f t="shared" si="3"/>
        <v>Chase Claypool </v>
      </c>
      <c r="H1272" s="3" t="str">
        <f t="shared" si="4"/>
        <v> </v>
      </c>
    </row>
    <row r="1273" ht="15.75" customHeight="1">
      <c r="A1273" s="24">
        <v>82.0</v>
      </c>
      <c r="B1273" s="24" t="s">
        <v>2454</v>
      </c>
      <c r="C1273" s="24" t="s">
        <v>34</v>
      </c>
      <c r="D1273" s="73">
        <v>1613421.0</v>
      </c>
      <c r="E1273" s="3" t="str">
        <f t="shared" si="1"/>
        <v>Curtis Samuel</v>
      </c>
      <c r="F1273" s="3" t="str">
        <f t="shared" si="2"/>
        <v>Curtis Samuel</v>
      </c>
      <c r="G1273" s="3" t="str">
        <f t="shared" si="3"/>
        <v>Curtis Samuel </v>
      </c>
      <c r="H1273" s="3" t="str">
        <f t="shared" si="4"/>
        <v> </v>
      </c>
    </row>
    <row r="1274" ht="15.75" customHeight="1">
      <c r="A1274" s="24">
        <v>83.0</v>
      </c>
      <c r="B1274" s="24" t="s">
        <v>2223</v>
      </c>
      <c r="C1274" s="24" t="s">
        <v>34</v>
      </c>
      <c r="D1274" s="73">
        <v>1600140.0</v>
      </c>
      <c r="E1274" s="3" t="str">
        <f t="shared" si="1"/>
        <v>Dante Pettis</v>
      </c>
      <c r="F1274" s="3" t="str">
        <f t="shared" si="2"/>
        <v>Dante Pettis</v>
      </c>
      <c r="G1274" s="3" t="str">
        <f t="shared" si="3"/>
        <v>Dante Pettis</v>
      </c>
      <c r="H1274" s="3" t="str">
        <f t="shared" si="4"/>
        <v>s</v>
      </c>
    </row>
    <row r="1275" ht="15.75" customHeight="1">
      <c r="A1275" s="24">
        <v>84.0</v>
      </c>
      <c r="B1275" s="24" t="s">
        <v>3813</v>
      </c>
      <c r="C1275" s="24" t="s">
        <v>34</v>
      </c>
      <c r="D1275" s="73">
        <v>1600000.0</v>
      </c>
      <c r="E1275" s="3" t="str">
        <f t="shared" si="1"/>
        <v>Damiere Byrd</v>
      </c>
      <c r="F1275" s="3" t="str">
        <f t="shared" si="2"/>
        <v>Damiere Byrd</v>
      </c>
      <c r="G1275" s="3" t="str">
        <f t="shared" si="3"/>
        <v>Damiere Byrd</v>
      </c>
      <c r="H1275" s="3" t="str">
        <f t="shared" si="4"/>
        <v>d</v>
      </c>
    </row>
    <row r="1276" ht="15.75" customHeight="1">
      <c r="A1276" s="24">
        <v>85.0</v>
      </c>
      <c r="B1276" s="24" t="s">
        <v>2109</v>
      </c>
      <c r="C1276" s="24" t="s">
        <v>34</v>
      </c>
      <c r="D1276" s="73">
        <v>1473717.0</v>
      </c>
      <c r="E1276" s="3" t="str">
        <f t="shared" si="1"/>
        <v>Christian Kirk</v>
      </c>
      <c r="F1276" s="3" t="str">
        <f t="shared" si="2"/>
        <v>Christian Kirk</v>
      </c>
      <c r="G1276" s="3" t="str">
        <f t="shared" si="3"/>
        <v>Christian Kirk </v>
      </c>
      <c r="H1276" s="3" t="str">
        <f t="shared" si="4"/>
        <v> </v>
      </c>
    </row>
    <row r="1277" ht="15.75" customHeight="1">
      <c r="A1277" s="24">
        <v>86.0</v>
      </c>
      <c r="B1277" s="24" t="s">
        <v>3830</v>
      </c>
      <c r="C1277" s="24" t="s">
        <v>34</v>
      </c>
      <c r="D1277" s="73">
        <v>1413092.0</v>
      </c>
      <c r="E1277" s="3" t="str">
        <f t="shared" si="1"/>
        <v>A.J. Brown</v>
      </c>
      <c r="F1277" s="3" t="str">
        <f t="shared" si="2"/>
        <v>A.J. Brown</v>
      </c>
      <c r="G1277" s="3" t="str">
        <f t="shared" si="3"/>
        <v>A.J. Brown </v>
      </c>
      <c r="H1277" s="3" t="str">
        <f t="shared" si="4"/>
        <v> </v>
      </c>
    </row>
    <row r="1278" ht="15.75" customHeight="1">
      <c r="A1278" s="24">
        <v>87.0</v>
      </c>
      <c r="B1278" s="24" t="s">
        <v>3831</v>
      </c>
      <c r="C1278" s="24" t="s">
        <v>34</v>
      </c>
      <c r="D1278" s="73">
        <v>1402784.0</v>
      </c>
      <c r="E1278" s="3" t="str">
        <f t="shared" si="1"/>
        <v>Van Jefferson</v>
      </c>
      <c r="F1278" s="3" t="str">
        <f t="shared" si="2"/>
        <v>Van Jefferson</v>
      </c>
      <c r="G1278" s="3" t="str">
        <f t="shared" si="3"/>
        <v>Van Jefferson </v>
      </c>
      <c r="H1278" s="3" t="str">
        <f t="shared" si="4"/>
        <v> </v>
      </c>
    </row>
    <row r="1279" ht="15.75" customHeight="1">
      <c r="A1279" s="24">
        <v>88.0</v>
      </c>
      <c r="B1279" s="24" t="s">
        <v>3837</v>
      </c>
      <c r="C1279" s="24" t="s">
        <v>34</v>
      </c>
      <c r="D1279" s="73">
        <v>1358425.0</v>
      </c>
      <c r="E1279" s="3" t="str">
        <f t="shared" si="1"/>
        <v>Denzel Mims</v>
      </c>
      <c r="F1279" s="3" t="str">
        <f t="shared" si="2"/>
        <v>Denzel Mims</v>
      </c>
      <c r="G1279" s="3" t="str">
        <f t="shared" si="3"/>
        <v>Denzel Mims </v>
      </c>
      <c r="H1279" s="3" t="str">
        <f t="shared" si="4"/>
        <v> </v>
      </c>
    </row>
    <row r="1280" ht="15.75" customHeight="1">
      <c r="A1280" s="24">
        <v>89.0</v>
      </c>
      <c r="B1280" s="24" t="s">
        <v>1984</v>
      </c>
      <c r="C1280" s="24" t="s">
        <v>34</v>
      </c>
      <c r="D1280" s="73">
        <v>1338425.0</v>
      </c>
      <c r="E1280" s="3" t="str">
        <f t="shared" si="1"/>
        <v>Anthony Miller</v>
      </c>
      <c r="F1280" s="3" t="str">
        <f t="shared" si="2"/>
        <v>Anthony Miller</v>
      </c>
      <c r="G1280" s="3" t="str">
        <f t="shared" si="3"/>
        <v>Anthony Miller </v>
      </c>
      <c r="H1280" s="3" t="str">
        <f t="shared" si="4"/>
        <v> </v>
      </c>
    </row>
    <row r="1281" ht="15.75" customHeight="1">
      <c r="A1281" s="24">
        <v>90.0</v>
      </c>
      <c r="B1281" s="24" t="s">
        <v>3845</v>
      </c>
      <c r="C1281" s="24" t="s">
        <v>34</v>
      </c>
      <c r="D1281" s="73">
        <v>1248763.0</v>
      </c>
      <c r="E1281" s="3" t="str">
        <f t="shared" si="1"/>
        <v>Mecole Hardman</v>
      </c>
      <c r="F1281" s="3" t="str">
        <f t="shared" si="2"/>
        <v>Mecole Hardman</v>
      </c>
      <c r="G1281" s="3" t="str">
        <f t="shared" si="3"/>
        <v>Mecole Hardman</v>
      </c>
      <c r="H1281" s="3" t="str">
        <f t="shared" si="4"/>
        <v>n</v>
      </c>
    </row>
    <row r="1282" ht="15.75" customHeight="1">
      <c r="A1282" s="24">
        <v>91.0</v>
      </c>
      <c r="B1282" s="24" t="s">
        <v>3846</v>
      </c>
      <c r="C1282" s="24" t="s">
        <v>34</v>
      </c>
      <c r="D1282" s="73">
        <v>1235682.0</v>
      </c>
      <c r="E1282" s="3" t="str">
        <f t="shared" si="1"/>
        <v>J.J. Arcega-Whiteside</v>
      </c>
      <c r="F1282" s="3" t="str">
        <f t="shared" si="2"/>
        <v>J.J. Arcega-Whiteside</v>
      </c>
      <c r="G1282" s="3" t="str">
        <f t="shared" si="3"/>
        <v>J.J. Arcega-Whiteside </v>
      </c>
      <c r="H1282" s="3" t="str">
        <f t="shared" si="4"/>
        <v> </v>
      </c>
    </row>
    <row r="1283" ht="15.75" customHeight="1">
      <c r="A1283" s="24">
        <v>92.0</v>
      </c>
      <c r="B1283" s="24" t="s">
        <v>3848</v>
      </c>
      <c r="C1283" s="24" t="s">
        <v>34</v>
      </c>
      <c r="D1283" s="73">
        <v>1210000.0</v>
      </c>
      <c r="E1283" s="3" t="str">
        <f t="shared" si="1"/>
        <v>Pharoh Cooper</v>
      </c>
      <c r="F1283" s="3" t="str">
        <f t="shared" si="2"/>
        <v>Pharoh Cooper</v>
      </c>
      <c r="G1283" s="3" t="str">
        <f t="shared" si="3"/>
        <v>Pharoh Cooper </v>
      </c>
      <c r="H1283" s="3" t="str">
        <f t="shared" si="4"/>
        <v> </v>
      </c>
    </row>
    <row r="1284" ht="15.75" customHeight="1">
      <c r="A1284" s="24">
        <v>93.0</v>
      </c>
      <c r="B1284" s="24" t="s">
        <v>3852</v>
      </c>
      <c r="C1284" s="24" t="s">
        <v>34</v>
      </c>
      <c r="D1284" s="73">
        <v>1193984.0</v>
      </c>
      <c r="E1284" s="3" t="str">
        <f t="shared" si="1"/>
        <v>Parris Campbell</v>
      </c>
      <c r="F1284" s="3" t="str">
        <f t="shared" si="2"/>
        <v>Parris Campbell</v>
      </c>
      <c r="G1284" s="3" t="str">
        <f t="shared" si="3"/>
        <v>Parris Campbell </v>
      </c>
      <c r="H1284" s="3" t="str">
        <f t="shared" si="4"/>
        <v> </v>
      </c>
    </row>
    <row r="1285" ht="15.75" customHeight="1">
      <c r="A1285" s="24">
        <v>94.0</v>
      </c>
      <c r="B1285" s="24" t="s">
        <v>3853</v>
      </c>
      <c r="C1285" s="24" t="s">
        <v>34</v>
      </c>
      <c r="D1285" s="73">
        <v>1187500.0</v>
      </c>
      <c r="E1285" s="3" t="str">
        <f t="shared" si="1"/>
        <v>Ted Ginn Jr.</v>
      </c>
      <c r="F1285" s="3" t="str">
        <f t="shared" si="2"/>
        <v>Ted Ginn Jr.</v>
      </c>
      <c r="G1285" s="3" t="str">
        <f t="shared" si="3"/>
        <v>Ted Ginn Jr. </v>
      </c>
      <c r="H1285" s="3" t="str">
        <f t="shared" si="4"/>
        <v> </v>
      </c>
    </row>
    <row r="1286" ht="15.75" customHeight="1">
      <c r="A1286" s="24">
        <v>95.0</v>
      </c>
      <c r="B1286" s="24" t="s">
        <v>3864</v>
      </c>
      <c r="C1286" s="24" t="s">
        <v>34</v>
      </c>
      <c r="D1286" s="73">
        <v>1173114.0</v>
      </c>
      <c r="E1286" s="3" t="str">
        <f t="shared" si="1"/>
        <v>Bryan Edwards</v>
      </c>
      <c r="F1286" s="3" t="str">
        <f t="shared" si="2"/>
        <v>Bryan Edwards</v>
      </c>
      <c r="G1286" s="3" t="str">
        <f t="shared" si="3"/>
        <v>Bryan Edwards </v>
      </c>
      <c r="H1286" s="3" t="str">
        <f t="shared" si="4"/>
        <v> </v>
      </c>
    </row>
    <row r="1287" ht="15.75" customHeight="1">
      <c r="A1287" s="24">
        <v>96.0</v>
      </c>
      <c r="B1287" s="24" t="s">
        <v>3866</v>
      </c>
      <c r="C1287" s="24" t="s">
        <v>34</v>
      </c>
      <c r="D1287" s="73">
        <v>1157469.0</v>
      </c>
      <c r="E1287" s="3" t="str">
        <f t="shared" si="1"/>
        <v>Andy Isabella</v>
      </c>
      <c r="F1287" s="3" t="str">
        <f t="shared" si="2"/>
        <v>Andy Isabella</v>
      </c>
      <c r="G1287" s="3" t="str">
        <f t="shared" si="3"/>
        <v>Andy Isabella </v>
      </c>
      <c r="H1287" s="3" t="str">
        <f t="shared" si="4"/>
        <v> </v>
      </c>
    </row>
    <row r="1288" ht="15.75" customHeight="1">
      <c r="A1288" s="24">
        <v>97.0</v>
      </c>
      <c r="B1288" s="24" t="s">
        <v>3868</v>
      </c>
      <c r="C1288" s="24" t="s">
        <v>34</v>
      </c>
      <c r="D1288" s="73">
        <v>1146513.0</v>
      </c>
      <c r="E1288" s="3" t="str">
        <f t="shared" si="1"/>
        <v>D.K. Metcalf</v>
      </c>
      <c r="F1288" s="3" t="str">
        <f t="shared" si="2"/>
        <v>DK Metcalf</v>
      </c>
      <c r="G1288" s="3" t="str">
        <f t="shared" si="3"/>
        <v>D.K. Metcalf </v>
      </c>
      <c r="H1288" s="3" t="str">
        <f t="shared" si="4"/>
        <v> </v>
      </c>
    </row>
    <row r="1289" ht="15.75" customHeight="1">
      <c r="A1289" s="24">
        <v>98.0</v>
      </c>
      <c r="B1289" s="22" t="s">
        <v>3870</v>
      </c>
      <c r="C1289" s="24" t="s">
        <v>34</v>
      </c>
      <c r="D1289" s="73">
        <v>1143953.0</v>
      </c>
      <c r="E1289" s="3" t="str">
        <f t="shared" si="1"/>
        <v>Devin Duver1000y</v>
      </c>
      <c r="F1289" s="3" t="str">
        <f t="shared" si="2"/>
        <v>Devin Duver1000y</v>
      </c>
      <c r="G1289" s="3" t="str">
        <f t="shared" si="3"/>
        <v>Devin Duver1000y </v>
      </c>
      <c r="H1289" s="3" t="str">
        <f t="shared" si="4"/>
        <v> </v>
      </c>
    </row>
    <row r="1290" ht="15.75" customHeight="1">
      <c r="A1290" s="24">
        <v>99.0</v>
      </c>
      <c r="B1290" s="24" t="s">
        <v>2170</v>
      </c>
      <c r="C1290" s="24" t="s">
        <v>34</v>
      </c>
      <c r="D1290" s="73">
        <v>1125336.0</v>
      </c>
      <c r="E1290" s="3" t="str">
        <f t="shared" si="1"/>
        <v>James Washington</v>
      </c>
      <c r="F1290" s="3" t="str">
        <f t="shared" si="2"/>
        <v>James Washington</v>
      </c>
      <c r="G1290" s="3" t="str">
        <f t="shared" si="3"/>
        <v>James Washington </v>
      </c>
      <c r="H1290" s="3" t="str">
        <f t="shared" si="4"/>
        <v> </v>
      </c>
    </row>
    <row r="1291" ht="15.75" customHeight="1">
      <c r="A1291" s="24">
        <v>100.0</v>
      </c>
      <c r="B1291" s="24" t="s">
        <v>3879</v>
      </c>
      <c r="C1291" s="24" t="s">
        <v>34</v>
      </c>
      <c r="D1291" s="73">
        <v>1111807.0</v>
      </c>
      <c r="E1291" s="3" t="str">
        <f t="shared" si="1"/>
        <v>DJ Chark</v>
      </c>
      <c r="F1291" s="3" t="str">
        <f t="shared" si="2"/>
        <v>DJ Chark Jr.</v>
      </c>
      <c r="G1291" s="3" t="str">
        <f t="shared" si="3"/>
        <v>DJ Chark </v>
      </c>
      <c r="H1291" s="3" t="str">
        <f t="shared" si="4"/>
        <v> </v>
      </c>
    </row>
    <row r="1292" ht="15.75" customHeight="1">
      <c r="A1292" s="24">
        <v>101.0</v>
      </c>
      <c r="B1292" s="24" t="s">
        <v>3884</v>
      </c>
      <c r="C1292" s="24" t="s">
        <v>34</v>
      </c>
      <c r="D1292" s="73">
        <v>1100000.0</v>
      </c>
      <c r="E1292" s="3" t="str">
        <f t="shared" si="1"/>
        <v>Corey Coleman</v>
      </c>
      <c r="F1292" s="3" t="str">
        <f t="shared" si="2"/>
        <v>Corey Coleman</v>
      </c>
      <c r="G1292" s="3" t="str">
        <f t="shared" si="3"/>
        <v>Corey Coleman </v>
      </c>
      <c r="H1292" s="3" t="str">
        <f t="shared" si="4"/>
        <v> </v>
      </c>
    </row>
    <row r="1293" ht="15.75" customHeight="1">
      <c r="A1293" s="24">
        <v>102.0</v>
      </c>
      <c r="B1293" s="24" t="s">
        <v>3889</v>
      </c>
      <c r="C1293" s="24" t="s">
        <v>34</v>
      </c>
      <c r="D1293" s="73">
        <v>1070241.0</v>
      </c>
      <c r="E1293" s="3" t="str">
        <f t="shared" si="1"/>
        <v>Diontae Johnson</v>
      </c>
      <c r="F1293" s="3" t="str">
        <f t="shared" si="2"/>
        <v>Diontae Johnson</v>
      </c>
      <c r="G1293" s="3" t="str">
        <f t="shared" si="3"/>
        <v>Diontae Johnson </v>
      </c>
      <c r="H1293" s="3" t="str">
        <f t="shared" si="4"/>
        <v> </v>
      </c>
    </row>
    <row r="1294" ht="15.75" customHeight="1">
      <c r="A1294" s="24">
        <v>103.0</v>
      </c>
      <c r="B1294" s="24" t="s">
        <v>3890</v>
      </c>
      <c r="C1294" s="24" t="s">
        <v>34</v>
      </c>
      <c r="D1294" s="73">
        <v>1069920.0</v>
      </c>
      <c r="E1294" s="3" t="str">
        <f t="shared" si="1"/>
        <v>Jalen Hurd</v>
      </c>
      <c r="F1294" s="3" t="str">
        <f t="shared" si="2"/>
        <v>Jalen Hurd</v>
      </c>
      <c r="G1294" s="3" t="str">
        <f t="shared" si="3"/>
        <v>Jalen Hurd</v>
      </c>
      <c r="H1294" s="3" t="str">
        <f t="shared" si="4"/>
        <v>d</v>
      </c>
    </row>
    <row r="1295" ht="15.75" customHeight="1">
      <c r="A1295" s="24">
        <v>104.0</v>
      </c>
      <c r="B1295" s="24" t="s">
        <v>3894</v>
      </c>
      <c r="C1295" s="24" t="s">
        <v>34</v>
      </c>
      <c r="D1295" s="73">
        <v>1050000.0</v>
      </c>
      <c r="E1295" s="3" t="str">
        <f t="shared" si="1"/>
        <v>Travis Benjamin</v>
      </c>
      <c r="F1295" s="3" t="str">
        <f t="shared" si="2"/>
        <v>Travis Benjamin</v>
      </c>
      <c r="G1295" s="3" t="str">
        <f t="shared" si="3"/>
        <v>Travis Benjamin</v>
      </c>
      <c r="H1295" s="3" t="str">
        <f t="shared" si="4"/>
        <v>n</v>
      </c>
    </row>
    <row r="1296" ht="15.75" customHeight="1">
      <c r="A1296" s="24">
        <v>105.0</v>
      </c>
      <c r="B1296" s="24" t="s">
        <v>1757</v>
      </c>
      <c r="C1296" s="24" t="s">
        <v>34</v>
      </c>
      <c r="D1296" s="73">
        <v>1048945.0</v>
      </c>
      <c r="E1296" s="3" t="str">
        <f t="shared" si="1"/>
        <v>JuJu Smith-Schuster</v>
      </c>
      <c r="F1296" s="3" t="str">
        <f t="shared" si="2"/>
        <v>JuJu Smith-Schuster</v>
      </c>
      <c r="G1296" s="3" t="str">
        <f t="shared" si="3"/>
        <v>JuJu Smith-Schuster </v>
      </c>
      <c r="H1296" s="3" t="str">
        <f t="shared" si="4"/>
        <v> </v>
      </c>
    </row>
    <row r="1297" ht="15.75" customHeight="1">
      <c r="A1297" s="24">
        <v>106.0</v>
      </c>
      <c r="B1297" s="24" t="s">
        <v>3907</v>
      </c>
      <c r="C1297" s="24" t="s">
        <v>34</v>
      </c>
      <c r="D1297" s="73">
        <v>1047500.0</v>
      </c>
      <c r="E1297" s="3" t="str">
        <f t="shared" si="1"/>
        <v>Geronimo Allison</v>
      </c>
      <c r="F1297" s="3" t="str">
        <f t="shared" si="2"/>
        <v>Geronimo Allison</v>
      </c>
      <c r="G1297" s="3" t="str">
        <f t="shared" si="3"/>
        <v>Geronimo Allison </v>
      </c>
      <c r="H1297" s="3" t="str">
        <f t="shared" si="4"/>
        <v> </v>
      </c>
    </row>
    <row r="1298" ht="15.75" customHeight="1">
      <c r="B1298" s="24" t="s">
        <v>3908</v>
      </c>
      <c r="C1298" s="24" t="s">
        <v>34</v>
      </c>
      <c r="D1298" s="73">
        <v>1047500.0</v>
      </c>
      <c r="E1298" s="3" t="str">
        <f t="shared" si="1"/>
        <v>Geremy Davis</v>
      </c>
      <c r="F1298" s="3" t="str">
        <f t="shared" si="2"/>
        <v>Geremy Davis</v>
      </c>
      <c r="G1298" s="3" t="str">
        <f t="shared" si="3"/>
        <v>Geremy Davis </v>
      </c>
      <c r="H1298" s="3" t="str">
        <f t="shared" si="4"/>
        <v> </v>
      </c>
    </row>
    <row r="1299" ht="15.75" customHeight="1">
      <c r="B1299" s="24" t="s">
        <v>3910</v>
      </c>
      <c r="C1299" s="24" t="s">
        <v>34</v>
      </c>
      <c r="D1299" s="73">
        <v>1047500.0</v>
      </c>
      <c r="E1299" s="3" t="str">
        <f t="shared" si="1"/>
        <v>Phillip Dorsett</v>
      </c>
      <c r="F1299" s="3" t="str">
        <f t="shared" si="2"/>
        <v>Phillip Dorsett II</v>
      </c>
      <c r="G1299" s="3" t="str">
        <f t="shared" si="3"/>
        <v>Phillip Dorsett </v>
      </c>
      <c r="H1299" s="3" t="str">
        <f t="shared" si="4"/>
        <v> </v>
      </c>
    </row>
    <row r="1300" ht="15.75" customHeight="1">
      <c r="B1300" s="24" t="s">
        <v>3912</v>
      </c>
      <c r="C1300" s="24" t="s">
        <v>34</v>
      </c>
      <c r="D1300" s="73">
        <v>1047500.0</v>
      </c>
      <c r="E1300" s="3" t="str">
        <f t="shared" si="1"/>
        <v>Marqise Lee</v>
      </c>
      <c r="F1300" s="3" t="str">
        <f t="shared" si="2"/>
        <v>Marqise Lee</v>
      </c>
      <c r="G1300" s="3" t="str">
        <f t="shared" si="3"/>
        <v>Marqise Lee</v>
      </c>
      <c r="H1300" s="3" t="str">
        <f t="shared" si="4"/>
        <v>e</v>
      </c>
    </row>
    <row r="1301" ht="15.75" customHeight="1">
      <c r="B1301" s="24" t="s">
        <v>3913</v>
      </c>
      <c r="C1301" s="24" t="s">
        <v>34</v>
      </c>
      <c r="D1301" s="73">
        <v>1047500.0</v>
      </c>
      <c r="E1301" s="3" t="str">
        <f t="shared" si="1"/>
        <v>Nelson Agholor</v>
      </c>
      <c r="F1301" s="3" t="str">
        <f t="shared" si="2"/>
        <v>Nelson Agholor</v>
      </c>
      <c r="G1301" s="3" t="str">
        <f t="shared" si="3"/>
        <v>Nelson Agholor </v>
      </c>
      <c r="H1301" s="3" t="str">
        <f t="shared" si="4"/>
        <v> </v>
      </c>
    </row>
    <row r="1302" ht="15.75" customHeight="1">
      <c r="B1302" s="24" t="s">
        <v>3916</v>
      </c>
      <c r="C1302" s="24" t="s">
        <v>34</v>
      </c>
      <c r="D1302" s="73">
        <v>1047500.0</v>
      </c>
      <c r="E1302" s="3" t="str">
        <f t="shared" si="1"/>
        <v>Cody Latimer</v>
      </c>
      <c r="F1302" s="3" t="str">
        <f t="shared" si="2"/>
        <v>Cody Latimer</v>
      </c>
      <c r="G1302" s="3" t="str">
        <f t="shared" si="3"/>
        <v>Cody Latimer </v>
      </c>
      <c r="H1302" s="3" t="str">
        <f t="shared" si="4"/>
        <v> </v>
      </c>
    </row>
    <row r="1303" ht="15.75" customHeight="1">
      <c r="A1303" s="24">
        <v>112.0</v>
      </c>
      <c r="B1303" s="24" t="s">
        <v>3940</v>
      </c>
      <c r="C1303" s="24" t="s">
        <v>34</v>
      </c>
      <c r="D1303" s="73">
        <v>1000000.0</v>
      </c>
      <c r="E1303" s="3" t="str">
        <f t="shared" si="1"/>
        <v>Tajae Sharpe</v>
      </c>
      <c r="F1303" s="3" t="str">
        <f t="shared" si="2"/>
        <v>Tajae Sharpe</v>
      </c>
      <c r="G1303" s="3" t="str">
        <f t="shared" si="3"/>
        <v>Tajae Sharpe </v>
      </c>
      <c r="H1303" s="3" t="str">
        <f t="shared" si="4"/>
        <v> </v>
      </c>
    </row>
    <row r="1304" ht="15.75" customHeight="1">
      <c r="B1304" s="22" t="s">
        <v>3943</v>
      </c>
      <c r="C1304" s="24" t="s">
        <v>34</v>
      </c>
      <c r="D1304" s="73">
        <v>1000000.0</v>
      </c>
      <c r="E1304" s="3" t="str">
        <f t="shared" si="1"/>
        <v>Jojo 1000tson</v>
      </c>
      <c r="F1304" s="3" t="str">
        <f t="shared" si="2"/>
        <v>Jojo 1000tson</v>
      </c>
      <c r="G1304" s="3" t="str">
        <f t="shared" si="3"/>
        <v>Jojo 1000tson </v>
      </c>
      <c r="H1304" s="3" t="str">
        <f t="shared" si="4"/>
        <v> </v>
      </c>
    </row>
    <row r="1305" ht="15.75" customHeight="1">
      <c r="A1305" s="24">
        <v>114.0</v>
      </c>
      <c r="B1305" s="24" t="s">
        <v>3944</v>
      </c>
      <c r="C1305" s="24" t="s">
        <v>34</v>
      </c>
      <c r="D1305" s="73">
        <v>998595.0</v>
      </c>
      <c r="E1305" s="3" t="str">
        <f t="shared" si="1"/>
        <v>Gabriel Davis</v>
      </c>
      <c r="F1305" s="3" t="str">
        <f t="shared" si="2"/>
        <v>Gabriel Davis</v>
      </c>
      <c r="G1305" s="3" t="str">
        <f t="shared" si="3"/>
        <v>Gabriel Davis </v>
      </c>
      <c r="H1305" s="3" t="str">
        <f t="shared" si="4"/>
        <v> </v>
      </c>
    </row>
    <row r="1306" ht="15.75" customHeight="1">
      <c r="A1306" s="24">
        <v>115.0</v>
      </c>
      <c r="B1306" s="24" t="s">
        <v>3953</v>
      </c>
      <c r="C1306" s="24" t="s">
        <v>34</v>
      </c>
      <c r="D1306" s="73">
        <v>962500.0</v>
      </c>
      <c r="E1306" s="3" t="str">
        <f t="shared" si="1"/>
        <v>Isaiah McKenzie</v>
      </c>
      <c r="F1306" s="3" t="str">
        <f t="shared" si="2"/>
        <v>Isaiah McKenzie</v>
      </c>
      <c r="G1306" s="3" t="str">
        <f t="shared" si="3"/>
        <v>Isaiah McKenzie </v>
      </c>
      <c r="H1306" s="3" t="str">
        <f t="shared" si="4"/>
        <v> </v>
      </c>
    </row>
    <row r="1307" ht="15.75" customHeight="1">
      <c r="A1307" s="24">
        <v>116.0</v>
      </c>
      <c r="B1307" s="24" t="s">
        <v>3954</v>
      </c>
      <c r="C1307" s="24" t="s">
        <v>34</v>
      </c>
      <c r="D1307" s="73">
        <v>961918.0</v>
      </c>
      <c r="E1307" s="3" t="str">
        <f t="shared" si="1"/>
        <v>Terry McLaurin</v>
      </c>
      <c r="F1307" s="3" t="str">
        <f t="shared" si="2"/>
        <v>Terry McLaurin</v>
      </c>
      <c r="G1307" s="3" t="str">
        <f t="shared" si="3"/>
        <v>Terry McLaurin </v>
      </c>
      <c r="H1307" s="3" t="str">
        <f t="shared" si="4"/>
        <v> </v>
      </c>
    </row>
    <row r="1308" ht="15.75" customHeight="1">
      <c r="A1308" s="24">
        <v>117.0</v>
      </c>
      <c r="B1308" s="24" t="s">
        <v>1836</v>
      </c>
      <c r="C1308" s="24" t="s">
        <v>34</v>
      </c>
      <c r="D1308" s="73">
        <v>957940.0</v>
      </c>
      <c r="E1308" s="3" t="str">
        <f t="shared" si="1"/>
        <v>Cooper Kupp</v>
      </c>
      <c r="F1308" s="3" t="str">
        <f t="shared" si="2"/>
        <v>Cooper Kupp</v>
      </c>
      <c r="G1308" s="3" t="str">
        <f t="shared" si="3"/>
        <v>Cooper Kupp </v>
      </c>
      <c r="H1308" s="3" t="str">
        <f t="shared" si="4"/>
        <v> </v>
      </c>
    </row>
    <row r="1309" ht="15.75" customHeight="1">
      <c r="A1309" s="24">
        <v>118.0</v>
      </c>
      <c r="B1309" s="24" t="s">
        <v>3960</v>
      </c>
      <c r="C1309" s="24" t="s">
        <v>34</v>
      </c>
      <c r="D1309" s="73">
        <v>947350.0</v>
      </c>
      <c r="E1309" s="3" t="str">
        <f t="shared" si="1"/>
        <v>Antonio Gandy-Golden</v>
      </c>
      <c r="F1309" s="3" t="str">
        <f t="shared" si="2"/>
        <v>Antonio Gandy-Golden</v>
      </c>
      <c r="G1309" s="3" t="str">
        <f t="shared" si="3"/>
        <v>Antonio Gandy-Golden </v>
      </c>
      <c r="H1309" s="3" t="str">
        <f t="shared" si="4"/>
        <v> </v>
      </c>
    </row>
    <row r="1310" ht="15.75" customHeight="1">
      <c r="A1310" s="24">
        <v>119.0</v>
      </c>
      <c r="B1310" s="24" t="s">
        <v>3965</v>
      </c>
      <c r="C1310" s="24" t="s">
        <v>34</v>
      </c>
      <c r="D1310" s="73">
        <v>935000.0</v>
      </c>
      <c r="E1310" s="3" t="str">
        <f t="shared" si="1"/>
        <v>De'Anthony Thomas</v>
      </c>
      <c r="F1310" s="3" t="str">
        <f t="shared" si="2"/>
        <v>De'Anthony Thomas</v>
      </c>
      <c r="G1310" s="3" t="str">
        <f t="shared" si="3"/>
        <v>De'Anthony Thomas </v>
      </c>
      <c r="H1310" s="3" t="str">
        <f t="shared" si="4"/>
        <v> </v>
      </c>
    </row>
    <row r="1311" ht="15.75" customHeight="1">
      <c r="B1311" s="24" t="s">
        <v>3967</v>
      </c>
      <c r="C1311" s="24" t="s">
        <v>34</v>
      </c>
      <c r="D1311" s="73">
        <v>935000.0</v>
      </c>
      <c r="E1311" s="3" t="str">
        <f t="shared" si="1"/>
        <v>Darius Jennings</v>
      </c>
      <c r="F1311" s="3" t="str">
        <f t="shared" si="2"/>
        <v>Darius Jennings</v>
      </c>
      <c r="G1311" s="3" t="str">
        <f t="shared" si="3"/>
        <v>Darius Jennings </v>
      </c>
      <c r="H1311" s="3" t="str">
        <f t="shared" si="4"/>
        <v> </v>
      </c>
    </row>
    <row r="1312" ht="15.75" customHeight="1">
      <c r="A1312" s="24">
        <v>121.0</v>
      </c>
      <c r="B1312" s="24" t="s">
        <v>3973</v>
      </c>
      <c r="C1312" s="24" t="s">
        <v>34</v>
      </c>
      <c r="D1312" s="73">
        <v>925000.0</v>
      </c>
      <c r="E1312" s="3" t="str">
        <f t="shared" si="1"/>
        <v>Marcus Johnson</v>
      </c>
      <c r="F1312" s="3" t="str">
        <f t="shared" si="2"/>
        <v>Marcus Johnson</v>
      </c>
      <c r="G1312" s="3" t="str">
        <f t="shared" si="3"/>
        <v>Marcus Johnson </v>
      </c>
      <c r="H1312" s="3" t="str">
        <f t="shared" si="4"/>
        <v> </v>
      </c>
    </row>
    <row r="1313" ht="15.75" customHeight="1">
      <c r="A1313" s="24">
        <v>122.0</v>
      </c>
      <c r="B1313" s="24" t="s">
        <v>3974</v>
      </c>
      <c r="C1313" s="24" t="s">
        <v>34</v>
      </c>
      <c r="D1313" s="73">
        <v>920253.0</v>
      </c>
      <c r="E1313" s="3" t="str">
        <f t="shared" si="1"/>
        <v>Taywan Taylor</v>
      </c>
      <c r="F1313" s="3" t="str">
        <f t="shared" si="2"/>
        <v>Taywan Taylor</v>
      </c>
      <c r="G1313" s="3" t="str">
        <f t="shared" si="3"/>
        <v>Taywan Taylor </v>
      </c>
      <c r="H1313" s="3" t="str">
        <f t="shared" si="4"/>
        <v> </v>
      </c>
    </row>
    <row r="1314" ht="15.75" customHeight="1">
      <c r="A1314" s="24">
        <v>123.0</v>
      </c>
      <c r="B1314" s="24" t="s">
        <v>3984</v>
      </c>
      <c r="C1314" s="24" t="s">
        <v>34</v>
      </c>
      <c r="D1314" s="73">
        <v>910000.0</v>
      </c>
      <c r="E1314" s="3" t="str">
        <f t="shared" si="1"/>
        <v>Laquon Treadwell</v>
      </c>
      <c r="F1314" s="3" t="str">
        <f t="shared" si="2"/>
        <v>Laquon Treadwell</v>
      </c>
      <c r="G1314" s="3" t="str">
        <f t="shared" si="3"/>
        <v>Laquon Treadwell </v>
      </c>
      <c r="H1314" s="3" t="str">
        <f t="shared" si="4"/>
        <v> </v>
      </c>
    </row>
    <row r="1315" ht="15.75" customHeight="1">
      <c r="B1315" s="24" t="s">
        <v>2734</v>
      </c>
      <c r="C1315" s="24" t="s">
        <v>34</v>
      </c>
      <c r="D1315" s="73">
        <v>910000.0</v>
      </c>
      <c r="E1315" s="3" t="str">
        <f t="shared" si="1"/>
        <v>Rashard Higgins</v>
      </c>
      <c r="F1315" s="3" t="str">
        <f t="shared" si="2"/>
        <v>Rashard Higgins</v>
      </c>
      <c r="G1315" s="3" t="str">
        <f t="shared" si="3"/>
        <v>Rashard Higgins </v>
      </c>
      <c r="H1315" s="3" t="str">
        <f t="shared" si="4"/>
        <v> </v>
      </c>
    </row>
    <row r="1316" ht="15.75" customHeight="1">
      <c r="A1316" s="24">
        <v>125.0</v>
      </c>
      <c r="B1316" s="24" t="s">
        <v>3989</v>
      </c>
      <c r="C1316" s="24" t="s">
        <v>34</v>
      </c>
      <c r="D1316" s="73">
        <v>908827.0</v>
      </c>
      <c r="E1316" s="3" t="str">
        <f t="shared" si="1"/>
        <v>Joe Reed</v>
      </c>
      <c r="F1316" s="3" t="str">
        <f t="shared" si="2"/>
        <v>Joe Reed</v>
      </c>
      <c r="G1316" s="3" t="str">
        <f t="shared" si="3"/>
        <v>Joe Reed </v>
      </c>
      <c r="H1316" s="3" t="str">
        <f t="shared" si="4"/>
        <v> </v>
      </c>
    </row>
    <row r="1317" ht="15.75" customHeight="1">
      <c r="A1317" s="24">
        <v>126.0</v>
      </c>
      <c r="B1317" s="24" t="s">
        <v>3995</v>
      </c>
      <c r="C1317" s="24" t="s">
        <v>34</v>
      </c>
      <c r="D1317" s="73">
        <v>902355.0</v>
      </c>
      <c r="E1317" s="3" t="str">
        <f t="shared" si="1"/>
        <v>Tyler Johnson</v>
      </c>
      <c r="F1317" s="3" t="str">
        <f t="shared" si="2"/>
        <v>Tyler Johnson</v>
      </c>
      <c r="G1317" s="3" t="str">
        <f t="shared" si="3"/>
        <v>Tyler Johnson</v>
      </c>
      <c r="H1317" s="3" t="str">
        <f t="shared" si="4"/>
        <v>n</v>
      </c>
    </row>
    <row r="1318" ht="15.75" customHeight="1">
      <c r="A1318" s="24">
        <v>127.0</v>
      </c>
      <c r="B1318" s="24" t="s">
        <v>3997</v>
      </c>
      <c r="C1318" s="24" t="s">
        <v>34</v>
      </c>
      <c r="D1318" s="73">
        <v>900538.0</v>
      </c>
      <c r="E1318" s="3" t="str">
        <f t="shared" si="1"/>
        <v>Collin Johnson</v>
      </c>
      <c r="F1318" s="3" t="str">
        <f t="shared" si="2"/>
        <v>Collin Johnson</v>
      </c>
      <c r="G1318" s="3" t="str">
        <f t="shared" si="3"/>
        <v>Collin Johnson </v>
      </c>
      <c r="H1318" s="3" t="str">
        <f t="shared" si="4"/>
        <v> </v>
      </c>
    </row>
    <row r="1319" ht="15.75" customHeight="1">
      <c r="A1319" s="24">
        <v>128.0</v>
      </c>
      <c r="B1319" s="24" t="s">
        <v>3998</v>
      </c>
      <c r="C1319" s="24" t="s">
        <v>34</v>
      </c>
      <c r="D1319" s="73">
        <v>899822.0</v>
      </c>
      <c r="E1319" s="3" t="str">
        <f t="shared" si="1"/>
        <v>Quintez Cephus</v>
      </c>
      <c r="F1319" s="3" t="str">
        <f t="shared" si="2"/>
        <v>Quintez Cephus</v>
      </c>
      <c r="G1319" s="3" t="str">
        <f t="shared" si="3"/>
        <v>Quintez Cephus </v>
      </c>
      <c r="H1319" s="3" t="str">
        <f t="shared" si="4"/>
        <v> </v>
      </c>
    </row>
    <row r="1320" ht="15.75" customHeight="1">
      <c r="A1320" s="24">
        <v>129.0</v>
      </c>
      <c r="B1320" s="24" t="s">
        <v>4000</v>
      </c>
      <c r="C1320" s="24" t="s">
        <v>34</v>
      </c>
      <c r="D1320" s="73">
        <v>898763.0</v>
      </c>
      <c r="E1320" s="3" t="str">
        <f t="shared" si="1"/>
        <v>John Hightower</v>
      </c>
      <c r="F1320" s="3" t="str">
        <f t="shared" si="2"/>
        <v>John Hightower</v>
      </c>
      <c r="G1320" s="3" t="str">
        <f t="shared" si="3"/>
        <v>John Hightower </v>
      </c>
      <c r="H1320" s="3" t="str">
        <f t="shared" si="4"/>
        <v> </v>
      </c>
    </row>
    <row r="1321" ht="15.75" customHeight="1">
      <c r="A1321" s="24">
        <v>130.0</v>
      </c>
      <c r="B1321" s="24" t="s">
        <v>4001</v>
      </c>
      <c r="C1321" s="24" t="s">
        <v>34</v>
      </c>
      <c r="D1321" s="73">
        <v>896988.0</v>
      </c>
      <c r="E1321" s="3" t="str">
        <f t="shared" si="1"/>
        <v>Isaiah Coulter</v>
      </c>
      <c r="F1321" s="3" t="str">
        <f t="shared" si="2"/>
        <v>Isaiah Coulter</v>
      </c>
      <c r="G1321" s="3" t="str">
        <f t="shared" si="3"/>
        <v>Isaiah Coulter </v>
      </c>
      <c r="H1321" s="3" t="str">
        <f t="shared" si="4"/>
        <v> </v>
      </c>
    </row>
    <row r="1322" ht="15.75" customHeight="1">
      <c r="A1322" s="24">
        <v>131.0</v>
      </c>
      <c r="B1322" s="24" t="s">
        <v>4004</v>
      </c>
      <c r="C1322" s="24" t="s">
        <v>34</v>
      </c>
      <c r="D1322" s="73">
        <v>894263.0</v>
      </c>
      <c r="E1322" s="3" t="str">
        <f t="shared" si="1"/>
        <v>Darnell Mooney</v>
      </c>
      <c r="F1322" s="3" t="str">
        <f t="shared" si="2"/>
        <v>Darnell Mooney</v>
      </c>
      <c r="G1322" s="3" t="str">
        <f t="shared" si="3"/>
        <v>Darnell Mooney </v>
      </c>
      <c r="H1322" s="3" t="str">
        <f t="shared" si="4"/>
        <v> </v>
      </c>
    </row>
    <row r="1323" ht="15.75" customHeight="1">
      <c r="A1323" s="24">
        <v>132.0</v>
      </c>
      <c r="B1323" s="24" t="s">
        <v>4005</v>
      </c>
      <c r="C1323" s="24" t="s">
        <v>34</v>
      </c>
      <c r="D1323" s="73">
        <v>893732.0</v>
      </c>
      <c r="E1323" s="3" t="str">
        <f t="shared" si="1"/>
        <v>Miles Boykin</v>
      </c>
      <c r="F1323" s="3" t="str">
        <f t="shared" si="2"/>
        <v>Miles Boykin</v>
      </c>
      <c r="G1323" s="3" t="str">
        <f t="shared" si="3"/>
        <v>Miles Boykin </v>
      </c>
      <c r="H1323" s="3" t="str">
        <f t="shared" si="4"/>
        <v> </v>
      </c>
    </row>
    <row r="1324" ht="15.75" customHeight="1">
      <c r="A1324" s="24">
        <v>133.0</v>
      </c>
      <c r="B1324" s="24" t="s">
        <v>4006</v>
      </c>
      <c r="C1324" s="24" t="s">
        <v>34</v>
      </c>
      <c r="D1324" s="73">
        <v>890693.0</v>
      </c>
      <c r="E1324" s="3" t="str">
        <f t="shared" si="1"/>
        <v>K.J. Osborn</v>
      </c>
      <c r="F1324" s="3" t="str">
        <f t="shared" si="2"/>
        <v>K.J. Osborn</v>
      </c>
      <c r="G1324" s="3" t="str">
        <f t="shared" si="3"/>
        <v>K.J. Osborn </v>
      </c>
      <c r="H1324" s="3" t="str">
        <f t="shared" si="4"/>
        <v> </v>
      </c>
    </row>
    <row r="1325" ht="15.75" customHeight="1">
      <c r="A1325" s="24">
        <v>134.0</v>
      </c>
      <c r="B1325" s="24" t="s">
        <v>1976</v>
      </c>
      <c r="C1325" s="24" t="s">
        <v>34</v>
      </c>
      <c r="D1325" s="73">
        <v>880995.0</v>
      </c>
      <c r="E1325" s="3" t="str">
        <f t="shared" si="1"/>
        <v>Michael Gallup</v>
      </c>
      <c r="F1325" s="3" t="str">
        <f t="shared" si="2"/>
        <v>Michael Gallup</v>
      </c>
      <c r="G1325" s="3" t="str">
        <f t="shared" si="3"/>
        <v>Michael Gallup </v>
      </c>
      <c r="H1325" s="3" t="str">
        <f t="shared" si="4"/>
        <v> </v>
      </c>
    </row>
    <row r="1326" ht="15.75" customHeight="1">
      <c r="A1326" s="24">
        <v>135.0</v>
      </c>
      <c r="B1326" s="24" t="s">
        <v>4017</v>
      </c>
      <c r="C1326" s="24" t="s">
        <v>34</v>
      </c>
      <c r="D1326" s="73">
        <v>870402.0</v>
      </c>
      <c r="E1326" s="3" t="str">
        <f t="shared" si="1"/>
        <v>Donovan Peoples-Jones</v>
      </c>
      <c r="F1326" s="3" t="str">
        <f t="shared" si="2"/>
        <v>Donovan Peoples-Jones</v>
      </c>
      <c r="G1326" s="3" t="str">
        <f t="shared" si="3"/>
        <v>Donovan Peoples-Jones </v>
      </c>
      <c r="H1326" s="3" t="str">
        <f t="shared" si="4"/>
        <v> </v>
      </c>
    </row>
    <row r="1327" ht="15.75" customHeight="1">
      <c r="A1327" s="24">
        <v>136.0</v>
      </c>
      <c r="B1327" s="24" t="s">
        <v>4022</v>
      </c>
      <c r="C1327" s="24" t="s">
        <v>34</v>
      </c>
      <c r="D1327" s="73">
        <v>866166.0</v>
      </c>
      <c r="E1327" s="3" t="str">
        <f t="shared" si="1"/>
        <v>Quez Watkins</v>
      </c>
      <c r="F1327" s="3" t="str">
        <f t="shared" si="2"/>
        <v>Quez Watkins</v>
      </c>
      <c r="G1327" s="3" t="str">
        <f t="shared" si="3"/>
        <v>Quez Watkins </v>
      </c>
      <c r="H1327" s="3" t="str">
        <f t="shared" si="4"/>
        <v> </v>
      </c>
    </row>
    <row r="1328" ht="15.75" customHeight="1">
      <c r="A1328" s="24">
        <v>137.0</v>
      </c>
      <c r="B1328" s="24" t="s">
        <v>4023</v>
      </c>
      <c r="C1328" s="24" t="s">
        <v>34</v>
      </c>
      <c r="D1328" s="73">
        <v>865775.0</v>
      </c>
      <c r="E1328" s="3" t="str">
        <f t="shared" si="1"/>
        <v>James Proche</v>
      </c>
      <c r="F1328" s="3" t="str">
        <f t="shared" si="2"/>
        <v>James Proche</v>
      </c>
      <c r="G1328" s="3" t="str">
        <f t="shared" si="3"/>
        <v>James Proche </v>
      </c>
      <c r="H1328" s="3" t="str">
        <f t="shared" si="4"/>
        <v> </v>
      </c>
    </row>
    <row r="1329" ht="15.75" customHeight="1">
      <c r="A1329" s="24">
        <v>138.0</v>
      </c>
      <c r="B1329" s="24" t="s">
        <v>4026</v>
      </c>
      <c r="C1329" s="24" t="s">
        <v>34</v>
      </c>
      <c r="D1329" s="73">
        <v>863472.0</v>
      </c>
      <c r="E1329" s="3" t="str">
        <f t="shared" si="1"/>
        <v>Isaiah Hodgins</v>
      </c>
      <c r="F1329" s="3" t="str">
        <f t="shared" si="2"/>
        <v>Isaiah Hodgins</v>
      </c>
      <c r="G1329" s="3" t="str">
        <f t="shared" si="3"/>
        <v>Isaiah Hodgins </v>
      </c>
      <c r="H1329" s="3" t="str">
        <f t="shared" si="4"/>
        <v> </v>
      </c>
    </row>
    <row r="1330" ht="15.75" customHeight="1">
      <c r="A1330" s="24">
        <v>139.0</v>
      </c>
      <c r="B1330" s="24" t="s">
        <v>4031</v>
      </c>
      <c r="C1330" s="24" t="s">
        <v>34</v>
      </c>
      <c r="D1330" s="73">
        <v>856103.0</v>
      </c>
      <c r="E1330" s="3" t="str">
        <f t="shared" si="1"/>
        <v>Dezmon Patmon</v>
      </c>
      <c r="F1330" s="3" t="str">
        <f t="shared" si="2"/>
        <v>Dezmon Patmon</v>
      </c>
      <c r="G1330" s="3" t="str">
        <f t="shared" si="3"/>
        <v>Dezmon Patmon </v>
      </c>
      <c r="H1330" s="3" t="str">
        <f t="shared" si="4"/>
        <v> </v>
      </c>
    </row>
    <row r="1331" ht="15.75" customHeight="1">
      <c r="B1331" s="24" t="s">
        <v>4032</v>
      </c>
      <c r="C1331" s="24" t="s">
        <v>34</v>
      </c>
      <c r="D1331" s="73">
        <v>856103.0</v>
      </c>
      <c r="E1331" s="3" t="str">
        <f t="shared" si="1"/>
        <v>Freddie Swain</v>
      </c>
      <c r="F1331" s="3" t="str">
        <f t="shared" si="2"/>
        <v>Freddie Swain</v>
      </c>
      <c r="G1331" s="3" t="str">
        <f t="shared" si="3"/>
        <v>Freddie Swain </v>
      </c>
      <c r="H1331" s="3" t="str">
        <f t="shared" si="4"/>
        <v> </v>
      </c>
    </row>
    <row r="1332" ht="15.75" customHeight="1">
      <c r="A1332" s="24">
        <v>141.0</v>
      </c>
      <c r="B1332" s="24" t="s">
        <v>4033</v>
      </c>
      <c r="C1332" s="24" t="s">
        <v>34</v>
      </c>
      <c r="D1332" s="73">
        <v>855131.0</v>
      </c>
      <c r="E1332" s="3" t="str">
        <f t="shared" si="1"/>
        <v>Tre'quan Smith</v>
      </c>
      <c r="F1332" s="3" t="str">
        <f t="shared" si="2"/>
        <v>Tre'quan Smith</v>
      </c>
      <c r="G1332" s="3" t="str">
        <f t="shared" si="3"/>
        <v>Tre'quan Smith</v>
      </c>
      <c r="H1332" s="3" t="str">
        <f t="shared" si="4"/>
        <v>h</v>
      </c>
    </row>
    <row r="1333" ht="15.75" customHeight="1">
      <c r="A1333" s="24">
        <v>142.0</v>
      </c>
      <c r="B1333" s="24" t="s">
        <v>4035</v>
      </c>
      <c r="C1333" s="24" t="s">
        <v>34</v>
      </c>
      <c r="D1333" s="73">
        <v>851506.0</v>
      </c>
      <c r="E1333" s="3" t="str">
        <f t="shared" si="1"/>
        <v>Jauan Jennings</v>
      </c>
      <c r="F1333" s="3" t="str">
        <f t="shared" si="2"/>
        <v>Jauan Jennings</v>
      </c>
      <c r="G1333" s="3" t="str">
        <f t="shared" si="3"/>
        <v>Jauan Jennings</v>
      </c>
      <c r="H1333" s="3" t="str">
        <f t="shared" si="4"/>
        <v>s</v>
      </c>
    </row>
    <row r="1334" ht="15.75" customHeight="1">
      <c r="A1334" s="24">
        <v>143.0</v>
      </c>
      <c r="B1334" s="24" t="s">
        <v>4036</v>
      </c>
      <c r="C1334" s="24" t="s">
        <v>34</v>
      </c>
      <c r="D1334" s="73">
        <v>850000.0</v>
      </c>
      <c r="E1334" s="3" t="str">
        <f t="shared" si="1"/>
        <v>Mike Thomas</v>
      </c>
      <c r="F1334" s="3" t="str">
        <f t="shared" si="2"/>
        <v>Mike Thomas</v>
      </c>
      <c r="G1334" s="3" t="str">
        <f t="shared" si="3"/>
        <v>Mike Thomas </v>
      </c>
      <c r="H1334" s="3" t="str">
        <f t="shared" si="4"/>
        <v> </v>
      </c>
    </row>
    <row r="1335" ht="15.75" customHeight="1">
      <c r="A1335" s="24">
        <v>144.0</v>
      </c>
      <c r="B1335" s="24" t="s">
        <v>4038</v>
      </c>
      <c r="C1335" s="24" t="s">
        <v>34</v>
      </c>
      <c r="D1335" s="73">
        <v>849957.0</v>
      </c>
      <c r="E1335" s="3" t="str">
        <f t="shared" si="1"/>
        <v>K.J. Hill</v>
      </c>
      <c r="F1335" s="3" t="str">
        <f t="shared" si="2"/>
        <v>K.J. Hill</v>
      </c>
      <c r="G1335" s="3" t="str">
        <f t="shared" si="3"/>
        <v>K.J. Hill </v>
      </c>
      <c r="H1335" s="3" t="str">
        <f t="shared" si="4"/>
        <v> </v>
      </c>
    </row>
    <row r="1336" ht="15.75" customHeight="1">
      <c r="A1336" s="24">
        <v>145.0</v>
      </c>
      <c r="B1336" s="24" t="s">
        <v>4049</v>
      </c>
      <c r="C1336" s="24" t="s">
        <v>34</v>
      </c>
      <c r="D1336" s="73">
        <v>842623.0</v>
      </c>
      <c r="E1336" s="3" t="str">
        <f t="shared" si="1"/>
        <v>Tyrie Cleveland</v>
      </c>
      <c r="F1336" s="3" t="str">
        <f t="shared" si="2"/>
        <v>Tyrie Cleveland</v>
      </c>
      <c r="G1336" s="3" t="str">
        <f t="shared" si="3"/>
        <v>Tyrie Cleveland </v>
      </c>
      <c r="H1336" s="3" t="str">
        <f t="shared" si="4"/>
        <v> </v>
      </c>
    </row>
    <row r="1337" ht="15.75" customHeight="1">
      <c r="A1337" s="24">
        <v>146.0</v>
      </c>
      <c r="B1337" s="24" t="s">
        <v>4057</v>
      </c>
      <c r="C1337" s="24" t="s">
        <v>34</v>
      </c>
      <c r="D1337" s="73">
        <v>831125.0</v>
      </c>
      <c r="E1337" s="3" t="str">
        <f t="shared" si="1"/>
        <v>Hakeem Butler</v>
      </c>
      <c r="F1337" s="3" t="str">
        <f t="shared" si="2"/>
        <v>Hakeem Butler</v>
      </c>
      <c r="G1337" s="3" t="str">
        <f t="shared" si="3"/>
        <v>Hakeem Butler </v>
      </c>
      <c r="H1337" s="3" t="str">
        <f t="shared" si="4"/>
        <v> </v>
      </c>
    </row>
    <row r="1338" ht="15.75" customHeight="1">
      <c r="A1338" s="24">
        <v>147.0</v>
      </c>
      <c r="B1338" s="24" t="s">
        <v>3215</v>
      </c>
      <c r="C1338" s="24" t="s">
        <v>34</v>
      </c>
      <c r="D1338" s="73">
        <v>825000.0</v>
      </c>
      <c r="E1338" s="3" t="str">
        <f t="shared" si="1"/>
        <v>Austin Carr</v>
      </c>
      <c r="F1338" s="3" t="str">
        <f t="shared" si="2"/>
        <v>Austin Carr</v>
      </c>
      <c r="G1338" s="3" t="str">
        <f t="shared" si="3"/>
        <v>Austin Carr</v>
      </c>
      <c r="H1338" s="3" t="str">
        <f t="shared" si="4"/>
        <v>r</v>
      </c>
    </row>
    <row r="1339" ht="15.75" customHeight="1">
      <c r="B1339" s="24" t="s">
        <v>4059</v>
      </c>
      <c r="C1339" s="24" t="s">
        <v>34</v>
      </c>
      <c r="D1339" s="73">
        <v>825000.0</v>
      </c>
      <c r="E1339" s="3" t="str">
        <f t="shared" si="1"/>
        <v>Maurice Harris</v>
      </c>
      <c r="F1339" s="3" t="str">
        <f t="shared" si="2"/>
        <v>Maurice Harris</v>
      </c>
      <c r="G1339" s="3" t="str">
        <f t="shared" si="3"/>
        <v>Maurice Harris</v>
      </c>
      <c r="H1339" s="3" t="str">
        <f t="shared" si="4"/>
        <v>s</v>
      </c>
    </row>
    <row r="1340" ht="15.75" customHeight="1">
      <c r="B1340" s="24" t="s">
        <v>3488</v>
      </c>
      <c r="C1340" s="24" t="s">
        <v>34</v>
      </c>
      <c r="D1340" s="73">
        <v>825000.0</v>
      </c>
      <c r="E1340" s="3" t="str">
        <f t="shared" si="1"/>
        <v>Tommylee Lewis</v>
      </c>
      <c r="F1340" s="3" t="str">
        <f t="shared" si="2"/>
        <v>Tommylee Lewis</v>
      </c>
      <c r="G1340" s="3" t="str">
        <f t="shared" si="3"/>
        <v>Tommylee Lewis</v>
      </c>
      <c r="H1340" s="3" t="str">
        <f t="shared" si="4"/>
        <v>s</v>
      </c>
    </row>
    <row r="1341" ht="15.75" customHeight="1">
      <c r="B1341" s="24" t="s">
        <v>4065</v>
      </c>
      <c r="C1341" s="24" t="s">
        <v>34</v>
      </c>
      <c r="D1341" s="73">
        <v>825000.0</v>
      </c>
      <c r="E1341" s="3" t="str">
        <f t="shared" si="1"/>
        <v>DeAndrew White</v>
      </c>
      <c r="F1341" s="3" t="str">
        <f t="shared" si="2"/>
        <v>DeAndrew White</v>
      </c>
      <c r="G1341" s="3" t="str">
        <f t="shared" si="3"/>
        <v>DeAndrew White </v>
      </c>
      <c r="H1341" s="3" t="str">
        <f t="shared" si="4"/>
        <v> </v>
      </c>
    </row>
    <row r="1342" ht="15.75" customHeight="1">
      <c r="B1342" s="24" t="s">
        <v>4066</v>
      </c>
      <c r="C1342" s="24" t="s">
        <v>34</v>
      </c>
      <c r="D1342" s="73">
        <v>825000.0</v>
      </c>
      <c r="E1342" s="3" t="str">
        <f t="shared" si="1"/>
        <v>Josh Doctson</v>
      </c>
      <c r="F1342" s="3" t="str">
        <f t="shared" si="2"/>
        <v>Josh Doctson</v>
      </c>
      <c r="G1342" s="3" t="str">
        <f t="shared" si="3"/>
        <v>Josh Doctson </v>
      </c>
      <c r="H1342" s="3" t="str">
        <f t="shared" si="4"/>
        <v> </v>
      </c>
    </row>
    <row r="1343" ht="15.75" customHeight="1">
      <c r="A1343" s="24">
        <v>152.0</v>
      </c>
      <c r="B1343" s="24" t="s">
        <v>1974</v>
      </c>
      <c r="C1343" s="24" t="s">
        <v>34</v>
      </c>
      <c r="D1343" s="73">
        <v>821041.0</v>
      </c>
      <c r="E1343" s="3" t="str">
        <f t="shared" si="1"/>
        <v>Chris Godwin</v>
      </c>
      <c r="F1343" s="3" t="str">
        <f t="shared" si="2"/>
        <v>Chris Godwin</v>
      </c>
      <c r="G1343" s="3" t="str">
        <f t="shared" si="3"/>
        <v>Chris Godwin</v>
      </c>
      <c r="H1343" s="3" t="str">
        <f t="shared" si="4"/>
        <v>n</v>
      </c>
    </row>
    <row r="1344" ht="15.75" customHeight="1">
      <c r="A1344" s="24">
        <v>153.0</v>
      </c>
      <c r="B1344" s="24" t="s">
        <v>4072</v>
      </c>
      <c r="C1344" s="24" t="s">
        <v>34</v>
      </c>
      <c r="D1344" s="73">
        <v>807733.0</v>
      </c>
      <c r="E1344" s="3" t="str">
        <f t="shared" si="1"/>
        <v>Gary Jennings</v>
      </c>
      <c r="F1344" s="3" t="str">
        <f t="shared" si="2"/>
        <v>Gary Jennings</v>
      </c>
      <c r="G1344" s="3" t="str">
        <f t="shared" si="3"/>
        <v>Gary Jennings </v>
      </c>
      <c r="H1344" s="3" t="str">
        <f t="shared" si="4"/>
        <v> </v>
      </c>
    </row>
    <row r="1345" ht="15.75" customHeight="1">
      <c r="A1345" s="24">
        <v>154.0</v>
      </c>
      <c r="B1345" s="24" t="s">
        <v>4077</v>
      </c>
      <c r="C1345" s="24" t="s">
        <v>34</v>
      </c>
      <c r="D1345" s="73">
        <v>800649.0</v>
      </c>
      <c r="E1345" s="3" t="str">
        <f t="shared" si="1"/>
        <v>Riley Ridley</v>
      </c>
      <c r="F1345" s="3" t="str">
        <f t="shared" si="2"/>
        <v>Riley Ridley</v>
      </c>
      <c r="G1345" s="3" t="str">
        <f t="shared" si="3"/>
        <v>Riley Ridley </v>
      </c>
      <c r="H1345" s="3" t="str">
        <f t="shared" si="4"/>
        <v> </v>
      </c>
    </row>
    <row r="1346" ht="15.75" customHeight="1">
      <c r="A1346" s="24">
        <v>155.0</v>
      </c>
      <c r="B1346" s="24" t="s">
        <v>4078</v>
      </c>
      <c r="C1346" s="24" t="s">
        <v>34</v>
      </c>
      <c r="D1346" s="73">
        <v>800000.0</v>
      </c>
      <c r="E1346" s="3" t="str">
        <f t="shared" si="1"/>
        <v>Keith Kirkwood</v>
      </c>
      <c r="F1346" s="3" t="str">
        <f t="shared" si="2"/>
        <v>Keith Kirkwood</v>
      </c>
      <c r="G1346" s="3" t="str">
        <f t="shared" si="3"/>
        <v>Keith Kirkwood </v>
      </c>
      <c r="H1346" s="3" t="str">
        <f t="shared" si="4"/>
        <v> </v>
      </c>
    </row>
    <row r="1347" ht="15.75" customHeight="1">
      <c r="A1347" s="24">
        <v>156.0</v>
      </c>
      <c r="B1347" s="24" t="s">
        <v>1921</v>
      </c>
      <c r="C1347" s="24" t="s">
        <v>34</v>
      </c>
      <c r="D1347" s="73">
        <v>799081.0</v>
      </c>
      <c r="E1347" s="3" t="str">
        <f t="shared" si="1"/>
        <v>Kenny Golladay</v>
      </c>
      <c r="F1347" s="3" t="str">
        <f t="shared" si="2"/>
        <v>Kenny Golladay</v>
      </c>
      <c r="G1347" s="3" t="str">
        <f t="shared" si="3"/>
        <v>Kenny Golladay </v>
      </c>
      <c r="H1347" s="3" t="str">
        <f t="shared" si="4"/>
        <v> </v>
      </c>
    </row>
    <row r="1348" ht="15.75" customHeight="1">
      <c r="A1348" s="24">
        <v>157.0</v>
      </c>
      <c r="B1348" s="24" t="s">
        <v>2481</v>
      </c>
      <c r="C1348" s="24" t="s">
        <v>34</v>
      </c>
      <c r="D1348" s="73">
        <v>797257.0</v>
      </c>
      <c r="E1348" s="3" t="str">
        <f t="shared" si="1"/>
        <v>Keke Coutee</v>
      </c>
      <c r="F1348" s="3" t="str">
        <f t="shared" si="2"/>
        <v>Keke Coutee</v>
      </c>
      <c r="G1348" s="3" t="str">
        <f t="shared" si="3"/>
        <v>Keke Coutee </v>
      </c>
      <c r="H1348" s="3" t="str">
        <f t="shared" si="4"/>
        <v> </v>
      </c>
    </row>
    <row r="1349" ht="15.75" customHeight="1">
      <c r="A1349" s="24">
        <v>158.0</v>
      </c>
      <c r="B1349" s="24" t="s">
        <v>4083</v>
      </c>
      <c r="C1349" s="24" t="s">
        <v>34</v>
      </c>
      <c r="D1349" s="73">
        <v>785660.0</v>
      </c>
      <c r="E1349" s="3" t="str">
        <f t="shared" si="1"/>
        <v>Daesean Hamilton</v>
      </c>
      <c r="F1349" s="3" t="str">
        <f t="shared" si="2"/>
        <v>Daesean Hamilton</v>
      </c>
      <c r="G1349" s="3" t="str">
        <f t="shared" si="3"/>
        <v>Daesean Hamilton </v>
      </c>
      <c r="H1349" s="3" t="str">
        <f t="shared" si="4"/>
        <v> </v>
      </c>
    </row>
    <row r="1350" ht="15.75" customHeight="1">
      <c r="A1350" s="24">
        <v>159.0</v>
      </c>
      <c r="B1350" s="24" t="s">
        <v>4087</v>
      </c>
      <c r="C1350" s="24" t="s">
        <v>34</v>
      </c>
      <c r="D1350" s="73">
        <v>770000.0</v>
      </c>
      <c r="E1350" s="3" t="str">
        <f t="shared" si="1"/>
        <v>Tyler Simmons</v>
      </c>
      <c r="F1350" s="3" t="str">
        <f t="shared" si="2"/>
        <v>Tyler Simmons</v>
      </c>
      <c r="G1350" s="3" t="str">
        <f t="shared" si="3"/>
        <v>Tyler Simmons </v>
      </c>
      <c r="H1350" s="3" t="str">
        <f t="shared" si="4"/>
        <v> </v>
      </c>
    </row>
    <row r="1351" ht="15.75" customHeight="1">
      <c r="A1351" s="24">
        <v>160.0</v>
      </c>
      <c r="B1351" s="24" t="s">
        <v>1994</v>
      </c>
      <c r="C1351" s="24" t="s">
        <v>34</v>
      </c>
      <c r="D1351" s="73">
        <v>769039.0</v>
      </c>
      <c r="E1351" s="3" t="str">
        <f t="shared" si="1"/>
        <v>Dede Westbrook</v>
      </c>
      <c r="F1351" s="3" t="str">
        <f t="shared" si="2"/>
        <v>Dede Westbrook</v>
      </c>
      <c r="G1351" s="3" t="str">
        <f t="shared" si="3"/>
        <v>Dede Westbrook </v>
      </c>
      <c r="H1351" s="3" t="str">
        <f t="shared" si="4"/>
        <v> </v>
      </c>
    </row>
    <row r="1352" ht="15.75" customHeight="1">
      <c r="A1352" s="24">
        <v>161.0</v>
      </c>
      <c r="B1352" s="24" t="s">
        <v>4095</v>
      </c>
      <c r="C1352" s="24" t="s">
        <v>34</v>
      </c>
      <c r="D1352" s="73">
        <v>768333.0</v>
      </c>
      <c r="E1352" s="3" t="str">
        <f t="shared" si="1"/>
        <v>Chris Rowland</v>
      </c>
      <c r="F1352" s="3" t="str">
        <f t="shared" si="2"/>
        <v>Chris Rowland</v>
      </c>
      <c r="G1352" s="3" t="str">
        <f t="shared" si="3"/>
        <v>Chris Rowland </v>
      </c>
      <c r="H1352" s="3" t="str">
        <f t="shared" si="4"/>
        <v> </v>
      </c>
    </row>
    <row r="1353" ht="15.75" customHeight="1">
      <c r="A1353" s="24">
        <v>162.0</v>
      </c>
      <c r="B1353" s="22" t="s">
        <v>4098</v>
      </c>
      <c r="C1353" s="24" t="s">
        <v>34</v>
      </c>
      <c r="D1353" s="73">
        <v>767167.0</v>
      </c>
      <c r="E1353" s="3" t="str">
        <f t="shared" si="1"/>
        <v>Joh1000thon Johnson</v>
      </c>
      <c r="F1353" s="3" t="str">
        <f t="shared" si="2"/>
        <v>Joh1000thon Johnson</v>
      </c>
      <c r="G1353" s="3" t="str">
        <f t="shared" si="3"/>
        <v>Joh1000thon Johnson </v>
      </c>
      <c r="H1353" s="3" t="str">
        <f t="shared" si="4"/>
        <v> </v>
      </c>
    </row>
    <row r="1354" ht="15.75" customHeight="1">
      <c r="A1354" s="24">
        <v>163.0</v>
      </c>
      <c r="B1354" s="24" t="s">
        <v>4102</v>
      </c>
      <c r="C1354" s="24" t="s">
        <v>34</v>
      </c>
      <c r="D1354" s="73">
        <v>766667.0</v>
      </c>
      <c r="E1354" s="3" t="str">
        <f t="shared" si="1"/>
        <v>Chris Finke</v>
      </c>
      <c r="F1354" s="3" t="str">
        <f t="shared" si="2"/>
        <v>Chris Finke</v>
      </c>
      <c r="G1354" s="3" t="str">
        <f t="shared" si="3"/>
        <v>Chris Finke</v>
      </c>
      <c r="H1354" s="3" t="str">
        <f t="shared" si="4"/>
        <v>e</v>
      </c>
    </row>
    <row r="1355" ht="15.75" customHeight="1">
      <c r="B1355" s="24" t="s">
        <v>4106</v>
      </c>
      <c r="C1355" s="24" t="s">
        <v>34</v>
      </c>
      <c r="D1355" s="73">
        <v>766667.0</v>
      </c>
      <c r="E1355" s="3" t="str">
        <f t="shared" si="1"/>
        <v>Derrick Dillon</v>
      </c>
      <c r="F1355" s="3" t="str">
        <f t="shared" si="2"/>
        <v>Derrick Dillon</v>
      </c>
      <c r="G1355" s="3" t="str">
        <f t="shared" si="3"/>
        <v>Derrick Dillon </v>
      </c>
      <c r="H1355" s="3" t="str">
        <f t="shared" si="4"/>
        <v> </v>
      </c>
    </row>
    <row r="1356" ht="15.75" customHeight="1">
      <c r="A1356" s="24">
        <v>165.0</v>
      </c>
      <c r="B1356" s="24" t="s">
        <v>4113</v>
      </c>
      <c r="C1356" s="24" t="s">
        <v>34</v>
      </c>
      <c r="D1356" s="73">
        <v>766000.0</v>
      </c>
      <c r="E1356" s="3" t="str">
        <f t="shared" si="1"/>
        <v>Trishton Jackson</v>
      </c>
      <c r="F1356" s="3" t="str">
        <f t="shared" si="2"/>
        <v>Trishton Jackson</v>
      </c>
      <c r="G1356" s="3" t="str">
        <f t="shared" si="3"/>
        <v>Trishton Jackson </v>
      </c>
      <c r="H1356" s="3" t="str">
        <f t="shared" si="4"/>
        <v> </v>
      </c>
    </row>
    <row r="1357" ht="15.75" customHeight="1">
      <c r="A1357" s="24">
        <v>166.0</v>
      </c>
      <c r="B1357" s="24" t="s">
        <v>4116</v>
      </c>
      <c r="C1357" s="24" t="s">
        <v>34</v>
      </c>
      <c r="D1357" s="73">
        <v>765833.0</v>
      </c>
      <c r="E1357" s="3" t="str">
        <f t="shared" si="1"/>
        <v>Austin Mack</v>
      </c>
      <c r="F1357" s="3" t="str">
        <f t="shared" si="2"/>
        <v>Austin Mack</v>
      </c>
      <c r="G1357" s="3" t="str">
        <f t="shared" si="3"/>
        <v>Austin Mack </v>
      </c>
      <c r="H1357" s="3" t="str">
        <f t="shared" si="4"/>
        <v> </v>
      </c>
    </row>
    <row r="1358" ht="15.75" customHeight="1">
      <c r="B1358" s="24" t="s">
        <v>4118</v>
      </c>
      <c r="C1358" s="24" t="s">
        <v>34</v>
      </c>
      <c r="D1358" s="73">
        <v>765833.0</v>
      </c>
      <c r="E1358" s="3" t="str">
        <f t="shared" si="1"/>
        <v>Zimari Manning</v>
      </c>
      <c r="F1358" s="3" t="str">
        <f t="shared" si="2"/>
        <v>Zimari Manning</v>
      </c>
      <c r="G1358" s="3" t="str">
        <f t="shared" si="3"/>
        <v>Zimari Manning </v>
      </c>
      <c r="H1358" s="3" t="str">
        <f t="shared" si="4"/>
        <v> </v>
      </c>
    </row>
    <row r="1359" ht="15.75" customHeight="1">
      <c r="A1359" s="24">
        <v>168.0</v>
      </c>
      <c r="B1359" s="24" t="s">
        <v>4124</v>
      </c>
      <c r="C1359" s="24" t="s">
        <v>34</v>
      </c>
      <c r="D1359" s="73">
        <v>765667.0</v>
      </c>
      <c r="E1359" s="3" t="str">
        <f t="shared" si="1"/>
        <v>Matt Cole</v>
      </c>
      <c r="F1359" s="3" t="str">
        <f t="shared" si="2"/>
        <v>Matt Cole</v>
      </c>
      <c r="G1359" s="3" t="str">
        <f t="shared" si="3"/>
        <v>Matt Cole </v>
      </c>
      <c r="H1359" s="3" t="str">
        <f t="shared" si="4"/>
        <v> </v>
      </c>
    </row>
    <row r="1360" ht="15.75" customHeight="1">
      <c r="A1360" s="24">
        <v>169.0</v>
      </c>
      <c r="B1360" s="24" t="s">
        <v>4127</v>
      </c>
      <c r="C1360" s="24" t="s">
        <v>34</v>
      </c>
      <c r="D1360" s="73">
        <v>765000.0</v>
      </c>
      <c r="E1360" s="3" t="str">
        <f t="shared" si="1"/>
        <v>Kirk Merritt</v>
      </c>
      <c r="F1360" s="3" t="str">
        <f t="shared" si="2"/>
        <v>Kirk Merritt</v>
      </c>
      <c r="G1360" s="3" t="str">
        <f t="shared" si="3"/>
        <v>Kirk Merritt </v>
      </c>
      <c r="H1360" s="3" t="str">
        <f t="shared" si="4"/>
        <v> </v>
      </c>
    </row>
    <row r="1361" ht="15.75" customHeight="1">
      <c r="B1361" s="24" t="s">
        <v>4131</v>
      </c>
      <c r="C1361" s="24" t="s">
        <v>34</v>
      </c>
      <c r="D1361" s="73">
        <v>765000.0</v>
      </c>
      <c r="E1361" s="3" t="str">
        <f t="shared" si="1"/>
        <v>JoJo Ward</v>
      </c>
      <c r="F1361" s="3" t="str">
        <f t="shared" si="2"/>
        <v>JoJo Ward</v>
      </c>
      <c r="G1361" s="3" t="str">
        <f t="shared" si="3"/>
        <v>JoJo Ward </v>
      </c>
      <c r="H1361" s="3" t="str">
        <f t="shared" si="4"/>
        <v> </v>
      </c>
    </row>
    <row r="1362" ht="15.75" customHeight="1">
      <c r="B1362" s="24" t="s">
        <v>4135</v>
      </c>
      <c r="C1362" s="24" t="s">
        <v>34</v>
      </c>
      <c r="D1362" s="73">
        <v>765000.0</v>
      </c>
      <c r="E1362" s="3" t="str">
        <f t="shared" si="1"/>
        <v>Marquez Callaway</v>
      </c>
      <c r="F1362" s="3" t="str">
        <f t="shared" si="2"/>
        <v>Marquez Callaway</v>
      </c>
      <c r="G1362" s="3" t="str">
        <f t="shared" si="3"/>
        <v>Marquez Callaway</v>
      </c>
      <c r="H1362" s="3" t="str">
        <f t="shared" si="4"/>
        <v>y</v>
      </c>
    </row>
    <row r="1363" ht="15.75" customHeight="1">
      <c r="B1363" s="24" t="s">
        <v>4136</v>
      </c>
      <c r="C1363" s="24" t="s">
        <v>34</v>
      </c>
      <c r="D1363" s="73">
        <v>765000.0</v>
      </c>
      <c r="E1363" s="3" t="str">
        <f t="shared" si="1"/>
        <v>Juwan Johnson</v>
      </c>
      <c r="F1363" s="3" t="str">
        <f t="shared" si="2"/>
        <v>Juwan Johnson</v>
      </c>
      <c r="G1363" s="3" t="str">
        <f t="shared" si="3"/>
        <v>Juwan Johnson</v>
      </c>
      <c r="H1363" s="3" t="str">
        <f t="shared" si="4"/>
        <v>n</v>
      </c>
    </row>
    <row r="1364" ht="15.75" customHeight="1">
      <c r="B1364" s="22" t="s">
        <v>4141</v>
      </c>
      <c r="C1364" s="24" t="s">
        <v>34</v>
      </c>
      <c r="D1364" s="73">
        <v>765000.0</v>
      </c>
      <c r="E1364" s="3" t="str">
        <f t="shared" si="1"/>
        <v>Dan Chise1000</v>
      </c>
      <c r="F1364" s="3" t="str">
        <f t="shared" si="2"/>
        <v>Dan Chise1000</v>
      </c>
      <c r="G1364" s="3" t="str">
        <f t="shared" si="3"/>
        <v>Dan Chise1000 </v>
      </c>
      <c r="H1364" s="3" t="str">
        <f t="shared" si="4"/>
        <v> </v>
      </c>
    </row>
    <row r="1365" ht="15.75" customHeight="1">
      <c r="B1365" s="24" t="s">
        <v>4142</v>
      </c>
      <c r="C1365" s="24" t="s">
        <v>34</v>
      </c>
      <c r="D1365" s="73">
        <v>765000.0</v>
      </c>
      <c r="E1365" s="3" t="str">
        <f t="shared" si="1"/>
        <v>Quartney Davis</v>
      </c>
      <c r="F1365" s="3" t="str">
        <f t="shared" si="2"/>
        <v>Quartney Davis</v>
      </c>
      <c r="G1365" s="3" t="str">
        <f t="shared" si="3"/>
        <v>Quartney Davis </v>
      </c>
      <c r="H1365" s="3" t="str">
        <f t="shared" si="4"/>
        <v> </v>
      </c>
    </row>
    <row r="1366" ht="15.75" customHeight="1">
      <c r="B1366" s="24" t="s">
        <v>4145</v>
      </c>
      <c r="C1366" s="24" t="s">
        <v>34</v>
      </c>
      <c r="D1366" s="73">
        <v>765000.0</v>
      </c>
      <c r="E1366" s="3" t="str">
        <f t="shared" si="1"/>
        <v>Kalija Lipscomb</v>
      </c>
      <c r="F1366" s="3" t="str">
        <f t="shared" si="2"/>
        <v>Kalija Lipscomb</v>
      </c>
      <c r="G1366" s="3" t="str">
        <f t="shared" si="3"/>
        <v>Kalija Lipscomb</v>
      </c>
      <c r="H1366" s="3" t="str">
        <f t="shared" si="4"/>
        <v>b</v>
      </c>
    </row>
    <row r="1367" ht="15.75" customHeight="1">
      <c r="B1367" s="24" t="s">
        <v>4147</v>
      </c>
      <c r="C1367" s="24" t="s">
        <v>34</v>
      </c>
      <c r="D1367" s="73">
        <v>765000.0</v>
      </c>
      <c r="E1367" s="3" t="str">
        <f t="shared" si="1"/>
        <v>Kristian Wilkerson</v>
      </c>
      <c r="F1367" s="3" t="str">
        <f t="shared" si="2"/>
        <v>Kristian Wilkerson</v>
      </c>
      <c r="G1367" s="3" t="str">
        <f t="shared" si="3"/>
        <v>Kristian Wilkerson </v>
      </c>
      <c r="H1367" s="3" t="str">
        <f t="shared" si="4"/>
        <v> </v>
      </c>
    </row>
    <row r="1368" ht="15.75" customHeight="1">
      <c r="B1368" s="24" t="s">
        <v>4148</v>
      </c>
      <c r="C1368" s="24" t="s">
        <v>34</v>
      </c>
      <c r="D1368" s="73">
        <v>765000.0</v>
      </c>
      <c r="E1368" s="3" t="str">
        <f t="shared" si="1"/>
        <v>Tevin Jones</v>
      </c>
      <c r="F1368" s="3" t="str">
        <f t="shared" si="2"/>
        <v>Tevin Jones</v>
      </c>
      <c r="G1368" s="3" t="str">
        <f t="shared" si="3"/>
        <v>Tevin Jones </v>
      </c>
      <c r="H1368" s="3" t="str">
        <f t="shared" si="4"/>
        <v> </v>
      </c>
    </row>
    <row r="1369" ht="15.75" customHeight="1">
      <c r="B1369" s="24" t="s">
        <v>4152</v>
      </c>
      <c r="C1369" s="24" t="s">
        <v>34</v>
      </c>
      <c r="D1369" s="73">
        <v>765000.0</v>
      </c>
      <c r="E1369" s="3" t="str">
        <f t="shared" si="1"/>
        <v>Stephen Guidry</v>
      </c>
      <c r="F1369" s="3" t="str">
        <f t="shared" si="2"/>
        <v>Stephen Guidry</v>
      </c>
      <c r="G1369" s="3" t="str">
        <f t="shared" si="3"/>
        <v>Stephen Guidry </v>
      </c>
      <c r="H1369" s="3" t="str">
        <f t="shared" si="4"/>
        <v> </v>
      </c>
    </row>
    <row r="1370" ht="15.75" customHeight="1">
      <c r="B1370" s="24" t="s">
        <v>4156</v>
      </c>
      <c r="C1370" s="24" t="s">
        <v>34</v>
      </c>
      <c r="D1370" s="73">
        <v>765000.0</v>
      </c>
      <c r="E1370" s="3" t="str">
        <f t="shared" si="1"/>
        <v>Binjimen Victor</v>
      </c>
      <c r="F1370" s="3" t="str">
        <f t="shared" si="2"/>
        <v>Binjimen Victor</v>
      </c>
      <c r="G1370" s="3" t="str">
        <f t="shared" si="3"/>
        <v>Binjimen Victor </v>
      </c>
      <c r="H1370" s="3" t="str">
        <f t="shared" si="4"/>
        <v> </v>
      </c>
    </row>
    <row r="1371" ht="15.75" customHeight="1">
      <c r="B1371" s="24" t="s">
        <v>4158</v>
      </c>
      <c r="C1371" s="24" t="s">
        <v>34</v>
      </c>
      <c r="D1371" s="73">
        <v>765000.0</v>
      </c>
      <c r="E1371" s="3" t="str">
        <f t="shared" si="1"/>
        <v>De'Michael Harris</v>
      </c>
      <c r="F1371" s="3" t="str">
        <f t="shared" si="2"/>
        <v>De'Michael Harris</v>
      </c>
      <c r="G1371" s="3" t="str">
        <f t="shared" si="3"/>
        <v>De'Michael Harris </v>
      </c>
      <c r="H1371" s="3" t="str">
        <f t="shared" si="4"/>
        <v> </v>
      </c>
    </row>
    <row r="1372" ht="15.75" customHeight="1">
      <c r="B1372" s="24" t="s">
        <v>4163</v>
      </c>
      <c r="C1372" s="24" t="s">
        <v>34</v>
      </c>
      <c r="D1372" s="73">
        <v>765000.0</v>
      </c>
      <c r="E1372" s="3" t="str">
        <f t="shared" si="1"/>
        <v>Kendall Hinton</v>
      </c>
      <c r="F1372" s="3" t="str">
        <f t="shared" si="2"/>
        <v>Kendall Hinton</v>
      </c>
      <c r="G1372" s="3" t="str">
        <f t="shared" si="3"/>
        <v>Kendall Hinton </v>
      </c>
      <c r="H1372" s="3" t="str">
        <f t="shared" si="4"/>
        <v> </v>
      </c>
    </row>
    <row r="1373" ht="15.75" customHeight="1">
      <c r="A1373" s="24">
        <v>182.0</v>
      </c>
      <c r="B1373" s="24" t="s">
        <v>4167</v>
      </c>
      <c r="C1373" s="24" t="s">
        <v>34</v>
      </c>
      <c r="D1373" s="73">
        <v>764333.0</v>
      </c>
      <c r="E1373" s="3" t="str">
        <f t="shared" si="1"/>
        <v>Dalton Schoen</v>
      </c>
      <c r="F1373" s="3" t="str">
        <f t="shared" si="2"/>
        <v>Dalton Schoen</v>
      </c>
      <c r="G1373" s="3" t="str">
        <f t="shared" si="3"/>
        <v>Dalton Schoen </v>
      </c>
      <c r="H1373" s="3" t="str">
        <f t="shared" si="4"/>
        <v> </v>
      </c>
    </row>
    <row r="1374" ht="15.75" customHeight="1">
      <c r="B1374" s="24" t="s">
        <v>4169</v>
      </c>
      <c r="C1374" s="24" t="s">
        <v>34</v>
      </c>
      <c r="D1374" s="73">
        <v>764333.0</v>
      </c>
      <c r="E1374" s="3" t="str">
        <f t="shared" si="1"/>
        <v>TreVontae Hights</v>
      </c>
      <c r="F1374" s="3" t="str">
        <f t="shared" si="2"/>
        <v>TreVontae Hights</v>
      </c>
      <c r="G1374" s="3" t="str">
        <f t="shared" si="3"/>
        <v>TreVontae Hights </v>
      </c>
      <c r="H1374" s="3" t="str">
        <f t="shared" si="4"/>
        <v> </v>
      </c>
    </row>
    <row r="1375" ht="15.75" customHeight="1">
      <c r="A1375" s="24">
        <v>184.0</v>
      </c>
      <c r="B1375" s="24" t="s">
        <v>4172</v>
      </c>
      <c r="C1375" s="24" t="s">
        <v>34</v>
      </c>
      <c r="D1375" s="73">
        <v>764167.0</v>
      </c>
      <c r="E1375" s="3" t="str">
        <f t="shared" si="1"/>
        <v>J'Marcus Bradley</v>
      </c>
      <c r="F1375" s="3" t="str">
        <f t="shared" si="2"/>
        <v>J'Marcus Bradley</v>
      </c>
      <c r="G1375" s="3" t="str">
        <f t="shared" si="3"/>
        <v>J'Marcus Bradley </v>
      </c>
      <c r="H1375" s="3" t="str">
        <f t="shared" si="4"/>
        <v> </v>
      </c>
    </row>
    <row r="1376" ht="15.75" customHeight="1">
      <c r="B1376" s="24" t="s">
        <v>4174</v>
      </c>
      <c r="C1376" s="24" t="s">
        <v>34</v>
      </c>
      <c r="D1376" s="73">
        <v>764167.0</v>
      </c>
      <c r="E1376" s="3" t="str">
        <f t="shared" si="1"/>
        <v>Lawrence Cager</v>
      </c>
      <c r="F1376" s="3" t="str">
        <f t="shared" si="2"/>
        <v>Lawrence Cager</v>
      </c>
      <c r="G1376" s="3" t="str">
        <f t="shared" si="3"/>
        <v>Lawrence Cager </v>
      </c>
      <c r="H1376" s="3" t="str">
        <f t="shared" si="4"/>
        <v> </v>
      </c>
    </row>
    <row r="1377" ht="15.75" customHeight="1">
      <c r="B1377" s="22" t="s">
        <v>4176</v>
      </c>
      <c r="C1377" s="24" t="s">
        <v>34</v>
      </c>
      <c r="D1377" s="73">
        <v>764167.0</v>
      </c>
      <c r="E1377" s="3" t="str">
        <f t="shared" si="1"/>
        <v>Ma1000sseh Bailey</v>
      </c>
      <c r="F1377" s="3" t="str">
        <f t="shared" si="2"/>
        <v>Ma1000sseh Bailey</v>
      </c>
      <c r="G1377" s="3" t="str">
        <f t="shared" si="3"/>
        <v>Ma1000sseh Bailey </v>
      </c>
      <c r="H1377" s="3" t="str">
        <f t="shared" si="4"/>
        <v> </v>
      </c>
    </row>
    <row r="1378" ht="15.75" customHeight="1">
      <c r="B1378" s="24" t="s">
        <v>4179</v>
      </c>
      <c r="C1378" s="24" t="s">
        <v>34</v>
      </c>
      <c r="D1378" s="73">
        <v>764167.0</v>
      </c>
      <c r="E1378" s="3" t="str">
        <f t="shared" si="1"/>
        <v>Aaron Fuller</v>
      </c>
      <c r="F1378" s="3" t="str">
        <f t="shared" si="2"/>
        <v>Aaron Fuller</v>
      </c>
      <c r="G1378" s="3" t="str">
        <f t="shared" si="3"/>
        <v>Aaron Fuller </v>
      </c>
      <c r="H1378" s="3" t="str">
        <f t="shared" si="4"/>
        <v> </v>
      </c>
    </row>
    <row r="1379" ht="15.75" customHeight="1">
      <c r="A1379" s="24">
        <v>188.0</v>
      </c>
      <c r="B1379" s="24" t="s">
        <v>4185</v>
      </c>
      <c r="C1379" s="24" t="s">
        <v>34</v>
      </c>
      <c r="D1379" s="73">
        <v>764000.0</v>
      </c>
      <c r="E1379" s="3" t="str">
        <f t="shared" si="1"/>
        <v>Nick Westbrook</v>
      </c>
      <c r="F1379" s="3" t="str">
        <f t="shared" si="2"/>
        <v>Nick Westbrook</v>
      </c>
      <c r="G1379" s="3" t="str">
        <f t="shared" si="3"/>
        <v>Nick Westbrook </v>
      </c>
      <c r="H1379" s="3" t="str">
        <f t="shared" si="4"/>
        <v> </v>
      </c>
    </row>
    <row r="1380" ht="15.75" customHeight="1">
      <c r="B1380" s="24" t="s">
        <v>4187</v>
      </c>
      <c r="C1380" s="24" t="s">
        <v>34</v>
      </c>
      <c r="D1380" s="73">
        <v>764000.0</v>
      </c>
      <c r="E1380" s="3" t="str">
        <f t="shared" si="1"/>
        <v>J.J. Koski</v>
      </c>
      <c r="F1380" s="3" t="str">
        <f t="shared" si="2"/>
        <v>J.J. Koski</v>
      </c>
      <c r="G1380" s="3" t="str">
        <f t="shared" si="3"/>
        <v>J.J. Koski </v>
      </c>
      <c r="H1380" s="3" t="str">
        <f t="shared" si="4"/>
        <v> </v>
      </c>
    </row>
    <row r="1381" ht="15.75" customHeight="1">
      <c r="B1381" s="24" t="s">
        <v>4188</v>
      </c>
      <c r="C1381" s="24" t="s">
        <v>34</v>
      </c>
      <c r="D1381" s="73">
        <v>764000.0</v>
      </c>
      <c r="E1381" s="3" t="str">
        <f t="shared" si="1"/>
        <v>Reggie Begelton</v>
      </c>
      <c r="F1381" s="3" t="str">
        <f t="shared" si="2"/>
        <v>Reggie Begelton</v>
      </c>
      <c r="G1381" s="3" t="str">
        <f t="shared" si="3"/>
        <v>Reggie Begelton</v>
      </c>
      <c r="H1381" s="3" t="str">
        <f t="shared" si="4"/>
        <v>n</v>
      </c>
    </row>
    <row r="1382" ht="15.75" customHeight="1">
      <c r="B1382" s="24" t="s">
        <v>4191</v>
      </c>
      <c r="C1382" s="24" t="s">
        <v>34</v>
      </c>
      <c r="D1382" s="73">
        <v>764000.0</v>
      </c>
      <c r="E1382" s="3" t="str">
        <f t="shared" si="1"/>
        <v>Darrell Stewart</v>
      </c>
      <c r="F1382" s="3" t="str">
        <f t="shared" si="2"/>
        <v>Darrell Stewart</v>
      </c>
      <c r="G1382" s="3" t="str">
        <f t="shared" si="3"/>
        <v>Darrell Stewart</v>
      </c>
      <c r="H1382" s="3" t="str">
        <f t="shared" si="4"/>
        <v>t</v>
      </c>
    </row>
    <row r="1383" ht="15.75" customHeight="1">
      <c r="A1383" s="24">
        <v>192.0</v>
      </c>
      <c r="B1383" s="24" t="s">
        <v>4196</v>
      </c>
      <c r="C1383" s="24" t="s">
        <v>34</v>
      </c>
      <c r="D1383" s="73">
        <v>763667.0</v>
      </c>
      <c r="E1383" s="3" t="str">
        <f t="shared" si="1"/>
        <v>Ahmad Wagner</v>
      </c>
      <c r="F1383" s="3" t="str">
        <f t="shared" si="2"/>
        <v>Ahmad Wagner</v>
      </c>
      <c r="G1383" s="3" t="str">
        <f t="shared" si="3"/>
        <v>Ahmad Wagner </v>
      </c>
      <c r="H1383" s="3" t="str">
        <f t="shared" si="4"/>
        <v> </v>
      </c>
    </row>
    <row r="1384" ht="15.75" customHeight="1">
      <c r="B1384" s="24" t="s">
        <v>4197</v>
      </c>
      <c r="C1384" s="24" t="s">
        <v>34</v>
      </c>
      <c r="D1384" s="73">
        <v>763667.0</v>
      </c>
      <c r="E1384" s="3" t="str">
        <f t="shared" si="1"/>
        <v>Easop Winston</v>
      </c>
      <c r="F1384" s="3" t="str">
        <f t="shared" si="2"/>
        <v>Easop Winston</v>
      </c>
      <c r="G1384" s="3" t="str">
        <f t="shared" si="3"/>
        <v>Easop Winston </v>
      </c>
      <c r="H1384" s="3" t="str">
        <f t="shared" si="4"/>
        <v> </v>
      </c>
    </row>
    <row r="1385" ht="15.75" customHeight="1">
      <c r="A1385" s="24">
        <v>194.0</v>
      </c>
      <c r="B1385" s="24" t="s">
        <v>4198</v>
      </c>
      <c r="C1385" s="24" t="s">
        <v>34</v>
      </c>
      <c r="D1385" s="73">
        <v>763500.0</v>
      </c>
      <c r="E1385" s="3" t="str">
        <f t="shared" si="1"/>
        <v>Kyle Williams</v>
      </c>
      <c r="F1385" s="3" t="str">
        <f t="shared" si="2"/>
        <v>Kyle Williams</v>
      </c>
      <c r="G1385" s="3" t="str">
        <f t="shared" si="3"/>
        <v>Kyle Williams </v>
      </c>
      <c r="H1385" s="3" t="str">
        <f t="shared" si="4"/>
        <v> </v>
      </c>
    </row>
    <row r="1386" ht="15.75" customHeight="1">
      <c r="A1386" s="24">
        <v>195.0</v>
      </c>
      <c r="B1386" s="24" t="s">
        <v>4206</v>
      </c>
      <c r="C1386" s="24" t="s">
        <v>34</v>
      </c>
      <c r="D1386" s="73">
        <v>763333.0</v>
      </c>
      <c r="E1386" s="3" t="str">
        <f t="shared" si="1"/>
        <v>John Hurst</v>
      </c>
      <c r="F1386" s="3" t="str">
        <f t="shared" si="2"/>
        <v>John Hurst</v>
      </c>
      <c r="G1386" s="3" t="str">
        <f t="shared" si="3"/>
        <v>John Hurst</v>
      </c>
      <c r="H1386" s="3" t="str">
        <f t="shared" si="4"/>
        <v>t</v>
      </c>
    </row>
    <row r="1387" ht="15.75" customHeight="1">
      <c r="B1387" s="24" t="s">
        <v>4208</v>
      </c>
      <c r="C1387" s="24" t="s">
        <v>34</v>
      </c>
      <c r="D1387" s="73">
        <v>763333.0</v>
      </c>
      <c r="E1387" s="3" t="str">
        <f t="shared" si="1"/>
        <v>Tony Brown</v>
      </c>
      <c r="F1387" s="3" t="str">
        <f t="shared" si="2"/>
        <v>Tony Brown</v>
      </c>
      <c r="G1387" s="3" t="str">
        <f t="shared" si="3"/>
        <v>Tony Brown </v>
      </c>
      <c r="H1387" s="3" t="str">
        <f t="shared" si="4"/>
        <v> </v>
      </c>
    </row>
    <row r="1388" ht="15.75" customHeight="1">
      <c r="B1388" s="24" t="s">
        <v>4219</v>
      </c>
      <c r="C1388" s="24" t="s">
        <v>34</v>
      </c>
      <c r="D1388" s="73">
        <v>763333.0</v>
      </c>
      <c r="E1388" s="3" t="str">
        <f t="shared" si="1"/>
        <v>Mason Kinsey</v>
      </c>
      <c r="F1388" s="3" t="str">
        <f t="shared" si="2"/>
        <v>Mason Kinsey</v>
      </c>
      <c r="G1388" s="3" t="str">
        <f t="shared" si="3"/>
        <v>Mason Kinsey </v>
      </c>
      <c r="H1388" s="3" t="str">
        <f t="shared" si="4"/>
        <v> </v>
      </c>
    </row>
    <row r="1389" ht="15.75" customHeight="1">
      <c r="B1389" s="24" t="s">
        <v>4222</v>
      </c>
      <c r="C1389" s="24" t="s">
        <v>34</v>
      </c>
      <c r="D1389" s="73">
        <v>763333.0</v>
      </c>
      <c r="E1389" s="3" t="str">
        <f t="shared" si="1"/>
        <v>Aaron Parker</v>
      </c>
      <c r="F1389" s="3" t="str">
        <f t="shared" si="2"/>
        <v>Aaron Parker</v>
      </c>
      <c r="G1389" s="3" t="str">
        <f t="shared" si="3"/>
        <v>Aaron Parker </v>
      </c>
      <c r="H1389" s="3" t="str">
        <f t="shared" si="4"/>
        <v> </v>
      </c>
    </row>
    <row r="1390" ht="15.75" customHeight="1">
      <c r="B1390" s="24" t="s">
        <v>4224</v>
      </c>
      <c r="C1390" s="24" t="s">
        <v>34</v>
      </c>
      <c r="D1390" s="73">
        <v>763333.0</v>
      </c>
      <c r="E1390" s="3" t="str">
        <f t="shared" si="1"/>
        <v>Kendrick Rogers</v>
      </c>
      <c r="F1390" s="3" t="str">
        <f t="shared" si="2"/>
        <v>Kendrick Rogers</v>
      </c>
      <c r="G1390" s="3" t="str">
        <f t="shared" si="3"/>
        <v>Kendrick Rogers </v>
      </c>
      <c r="H1390" s="3" t="str">
        <f t="shared" si="4"/>
        <v> </v>
      </c>
    </row>
    <row r="1391" ht="15.75" customHeight="1">
      <c r="B1391" s="24" t="s">
        <v>4227</v>
      </c>
      <c r="C1391" s="24" t="s">
        <v>34</v>
      </c>
      <c r="D1391" s="73">
        <v>763333.0</v>
      </c>
      <c r="E1391" s="3" t="str">
        <f t="shared" si="1"/>
        <v>Brandon Polk</v>
      </c>
      <c r="F1391" s="3" t="str">
        <f t="shared" si="2"/>
        <v>Brandon Polk</v>
      </c>
      <c r="G1391" s="3" t="str">
        <f t="shared" si="3"/>
        <v>Brandon Polk </v>
      </c>
      <c r="H1391" s="3" t="str">
        <f t="shared" si="4"/>
        <v> </v>
      </c>
    </row>
    <row r="1392" ht="15.75" customHeight="1">
      <c r="B1392" s="24" t="s">
        <v>4230</v>
      </c>
      <c r="C1392" s="24" t="s">
        <v>34</v>
      </c>
      <c r="D1392" s="73">
        <v>763333.0</v>
      </c>
      <c r="E1392" s="3" t="str">
        <f t="shared" si="1"/>
        <v>Scotty Washington</v>
      </c>
      <c r="F1392" s="3" t="str">
        <f t="shared" si="2"/>
        <v>Scotty Washington</v>
      </c>
      <c r="G1392" s="3" t="str">
        <f t="shared" si="3"/>
        <v>Scotty Washington </v>
      </c>
      <c r="H1392" s="3" t="str">
        <f t="shared" si="4"/>
        <v> </v>
      </c>
    </row>
    <row r="1393" ht="15.75" customHeight="1">
      <c r="B1393" s="24" t="s">
        <v>4233</v>
      </c>
      <c r="C1393" s="24" t="s">
        <v>34</v>
      </c>
      <c r="D1393" s="73">
        <v>763333.0</v>
      </c>
      <c r="E1393" s="3" t="str">
        <f t="shared" si="1"/>
        <v>Isaiah Wright</v>
      </c>
      <c r="F1393" s="3" t="str">
        <f t="shared" si="2"/>
        <v>Isaiah Wright</v>
      </c>
      <c r="G1393" s="3" t="str">
        <f t="shared" si="3"/>
        <v>Isaiah Wright </v>
      </c>
      <c r="H1393" s="3" t="str">
        <f t="shared" si="4"/>
        <v> </v>
      </c>
    </row>
    <row r="1394" ht="15.75" customHeight="1">
      <c r="A1394" s="24">
        <v>203.0</v>
      </c>
      <c r="B1394" s="24" t="s">
        <v>4238</v>
      </c>
      <c r="C1394" s="24" t="s">
        <v>34</v>
      </c>
      <c r="D1394" s="73">
        <v>763000.0</v>
      </c>
      <c r="E1394" s="3" t="str">
        <f t="shared" si="1"/>
        <v>Earnest Edwards</v>
      </c>
      <c r="F1394" s="3" t="str">
        <f t="shared" si="2"/>
        <v>Earnest Edwards</v>
      </c>
      <c r="G1394" s="3" t="str">
        <f t="shared" si="3"/>
        <v>Earnest Edwards </v>
      </c>
      <c r="H1394" s="3" t="str">
        <f t="shared" si="4"/>
        <v> </v>
      </c>
    </row>
    <row r="1395" ht="15.75" customHeight="1">
      <c r="A1395" s="24">
        <v>204.0</v>
      </c>
      <c r="B1395" s="24" t="s">
        <v>4242</v>
      </c>
      <c r="C1395" s="24" t="s">
        <v>34</v>
      </c>
      <c r="D1395" s="73">
        <v>762500.0</v>
      </c>
      <c r="E1395" s="3" t="str">
        <f t="shared" si="1"/>
        <v>Marvelle Ross</v>
      </c>
      <c r="F1395" s="3" t="str">
        <f t="shared" si="2"/>
        <v>Marvelle Ross</v>
      </c>
      <c r="G1395" s="3" t="str">
        <f t="shared" si="3"/>
        <v>Marvelle Ross </v>
      </c>
      <c r="H1395" s="3" t="str">
        <f t="shared" si="4"/>
        <v> </v>
      </c>
    </row>
    <row r="1396" ht="15.75" customHeight="1">
      <c r="B1396" s="24" t="s">
        <v>4243</v>
      </c>
      <c r="C1396" s="24" t="s">
        <v>34</v>
      </c>
      <c r="D1396" s="73">
        <v>762500.0</v>
      </c>
      <c r="E1396" s="3" t="str">
        <f t="shared" si="1"/>
        <v>J'Mon Moore</v>
      </c>
      <c r="F1396" s="3" t="str">
        <f t="shared" si="2"/>
        <v>J'Mon Moore</v>
      </c>
      <c r="G1396" s="3" t="str">
        <f t="shared" si="3"/>
        <v>J'Mon Moore </v>
      </c>
      <c r="H1396" s="3" t="str">
        <f t="shared" si="4"/>
        <v> </v>
      </c>
    </row>
    <row r="1397" ht="15.75" customHeight="1">
      <c r="B1397" s="24" t="s">
        <v>4246</v>
      </c>
      <c r="C1397" s="24" t="s">
        <v>34</v>
      </c>
      <c r="D1397" s="73">
        <v>762500.0</v>
      </c>
      <c r="E1397" s="3" t="str">
        <f t="shared" si="1"/>
        <v>George Campbell</v>
      </c>
      <c r="F1397" s="3" t="str">
        <f t="shared" si="2"/>
        <v>George Campbell</v>
      </c>
      <c r="G1397" s="3" t="str">
        <f t="shared" si="3"/>
        <v>George Campbell </v>
      </c>
      <c r="H1397" s="3" t="str">
        <f t="shared" si="4"/>
        <v> </v>
      </c>
    </row>
    <row r="1398" ht="15.75" customHeight="1">
      <c r="B1398" s="24" t="s">
        <v>4247</v>
      </c>
      <c r="C1398" s="24" t="s">
        <v>34</v>
      </c>
      <c r="D1398" s="73">
        <v>762500.0</v>
      </c>
      <c r="E1398" s="3" t="str">
        <f t="shared" si="1"/>
        <v>Chad Hansen</v>
      </c>
      <c r="F1398" s="3" t="str">
        <f t="shared" si="2"/>
        <v>Chad Hansen</v>
      </c>
      <c r="G1398" s="3" t="str">
        <f t="shared" si="3"/>
        <v>Chad Hansen </v>
      </c>
      <c r="H1398" s="3" t="str">
        <f t="shared" si="4"/>
        <v> </v>
      </c>
    </row>
    <row r="1399" ht="15.75" customHeight="1">
      <c r="B1399" s="24" t="s">
        <v>4253</v>
      </c>
      <c r="C1399" s="24" t="s">
        <v>34</v>
      </c>
      <c r="D1399" s="73">
        <v>762500.0</v>
      </c>
      <c r="E1399" s="3" t="str">
        <f t="shared" si="1"/>
        <v>Chris Thompson</v>
      </c>
      <c r="F1399" s="3" t="str">
        <f t="shared" si="2"/>
        <v>Chris Thompson</v>
      </c>
      <c r="G1399" s="3" t="str">
        <f t="shared" si="3"/>
        <v>Chris Thompson</v>
      </c>
      <c r="H1399" s="3" t="str">
        <f t="shared" si="4"/>
        <v>n</v>
      </c>
    </row>
    <row r="1400" ht="15.75" customHeight="1">
      <c r="B1400" s="24" t="s">
        <v>4256</v>
      </c>
      <c r="C1400" s="24" t="s">
        <v>34</v>
      </c>
      <c r="D1400" s="73">
        <v>762500.0</v>
      </c>
      <c r="E1400" s="3" t="str">
        <f t="shared" si="1"/>
        <v>Andre Baccellia</v>
      </c>
      <c r="F1400" s="3" t="str">
        <f t="shared" si="2"/>
        <v>Andre Baccellia</v>
      </c>
      <c r="G1400" s="3" t="str">
        <f t="shared" si="3"/>
        <v>Andre Baccellia</v>
      </c>
      <c r="H1400" s="3" t="str">
        <f t="shared" si="4"/>
        <v>a</v>
      </c>
    </row>
    <row r="1401" ht="15.75" customHeight="1">
      <c r="B1401" s="24" t="s">
        <v>4257</v>
      </c>
      <c r="C1401" s="24" t="s">
        <v>34</v>
      </c>
      <c r="D1401" s="73">
        <v>762500.0</v>
      </c>
      <c r="E1401" s="3" t="str">
        <f t="shared" si="1"/>
        <v>Maurice Ffrench</v>
      </c>
      <c r="F1401" s="3" t="str">
        <f t="shared" si="2"/>
        <v>Maurice Ffrench</v>
      </c>
      <c r="G1401" s="3" t="str">
        <f t="shared" si="3"/>
        <v>Maurice Ffrench</v>
      </c>
      <c r="H1401" s="3" t="str">
        <f t="shared" si="4"/>
        <v>h</v>
      </c>
    </row>
    <row r="1402" ht="15.75" customHeight="1">
      <c r="B1402" s="24" t="s">
        <v>4258</v>
      </c>
      <c r="C1402" s="24" t="s">
        <v>34</v>
      </c>
      <c r="D1402" s="73">
        <v>762500.0</v>
      </c>
      <c r="E1402" s="3" t="str">
        <f t="shared" si="1"/>
        <v>Justice Shelton-Mosley</v>
      </c>
      <c r="F1402" s="3" t="str">
        <f t="shared" si="2"/>
        <v>Justice Shelton-Mosley</v>
      </c>
      <c r="G1402" s="3" t="str">
        <f t="shared" si="3"/>
        <v>Justice Shelton-Mosley</v>
      </c>
      <c r="H1402" s="3" t="str">
        <f t="shared" si="4"/>
        <v>y</v>
      </c>
    </row>
    <row r="1403" ht="15.75" customHeight="1">
      <c r="B1403" s="24" t="s">
        <v>4261</v>
      </c>
      <c r="C1403" s="24" t="s">
        <v>34</v>
      </c>
      <c r="D1403" s="73">
        <v>762500.0</v>
      </c>
      <c r="E1403" s="3" t="str">
        <f t="shared" si="1"/>
        <v>Rodney Adams</v>
      </c>
      <c r="F1403" s="3" t="str">
        <f t="shared" si="2"/>
        <v>Rodney Adams</v>
      </c>
      <c r="G1403" s="3" t="str">
        <f t="shared" si="3"/>
        <v>Rodney Adams </v>
      </c>
      <c r="H1403" s="3" t="str">
        <f t="shared" si="4"/>
        <v> </v>
      </c>
    </row>
    <row r="1404" ht="15.75" customHeight="1">
      <c r="B1404" s="24" t="s">
        <v>4263</v>
      </c>
      <c r="C1404" s="24" t="s">
        <v>34</v>
      </c>
      <c r="D1404" s="73">
        <v>762500.0</v>
      </c>
      <c r="E1404" s="3" t="str">
        <f t="shared" si="1"/>
        <v>Jeff Thomas</v>
      </c>
      <c r="F1404" s="3" t="str">
        <f t="shared" si="2"/>
        <v>Jeff Thomas</v>
      </c>
      <c r="G1404" s="3" t="str">
        <f t="shared" si="3"/>
        <v>Jeff Thomas</v>
      </c>
      <c r="H1404" s="3" t="str">
        <f t="shared" si="4"/>
        <v>s</v>
      </c>
    </row>
    <row r="1405" ht="15.75" customHeight="1">
      <c r="A1405" s="24">
        <v>214.0</v>
      </c>
      <c r="B1405" s="24" t="s">
        <v>4268</v>
      </c>
      <c r="C1405" s="24" t="s">
        <v>34</v>
      </c>
      <c r="D1405" s="73">
        <v>762333.0</v>
      </c>
      <c r="E1405" s="3" t="str">
        <f t="shared" si="1"/>
        <v>Rashad Medaris</v>
      </c>
      <c r="F1405" s="3" t="str">
        <f t="shared" si="2"/>
        <v>Rashad Medaris</v>
      </c>
      <c r="G1405" s="3" t="str">
        <f t="shared" si="3"/>
        <v>Rashad Medaris </v>
      </c>
      <c r="H1405" s="3" t="str">
        <f t="shared" si="4"/>
        <v> </v>
      </c>
    </row>
    <row r="1406" ht="15.75" customHeight="1">
      <c r="B1406" s="24" t="s">
        <v>4269</v>
      </c>
      <c r="C1406" s="24" t="s">
        <v>34</v>
      </c>
      <c r="D1406" s="73">
        <v>762333.0</v>
      </c>
      <c r="E1406" s="3" t="str">
        <f t="shared" si="1"/>
        <v>Jeff Cotton</v>
      </c>
      <c r="F1406" s="3" t="str">
        <f t="shared" si="2"/>
        <v>Jeff Cotton</v>
      </c>
      <c r="G1406" s="3" t="str">
        <f t="shared" si="3"/>
        <v>Jeff Cotton </v>
      </c>
      <c r="H1406" s="3" t="str">
        <f t="shared" si="4"/>
        <v> </v>
      </c>
    </row>
    <row r="1407" ht="15.75" customHeight="1">
      <c r="B1407" s="24" t="s">
        <v>4273</v>
      </c>
      <c r="C1407" s="24" t="s">
        <v>34</v>
      </c>
      <c r="D1407" s="73">
        <v>762333.0</v>
      </c>
      <c r="E1407" s="3" t="str">
        <f t="shared" si="1"/>
        <v>Jaylon Moore</v>
      </c>
      <c r="F1407" s="3" t="str">
        <f t="shared" si="2"/>
        <v>Jaylon Moore</v>
      </c>
      <c r="G1407" s="3" t="str">
        <f t="shared" si="3"/>
        <v>Jaylon Moore </v>
      </c>
      <c r="H1407" s="3" t="str">
        <f t="shared" si="4"/>
        <v> </v>
      </c>
    </row>
    <row r="1408" ht="15.75" customHeight="1">
      <c r="A1408" s="24">
        <v>217.0</v>
      </c>
      <c r="B1408" s="24" t="s">
        <v>2719</v>
      </c>
      <c r="C1408" s="24" t="s">
        <v>34</v>
      </c>
      <c r="D1408" s="73">
        <v>762005.0</v>
      </c>
      <c r="E1408" s="3" t="str">
        <f t="shared" si="1"/>
        <v>Josh Reynolds</v>
      </c>
      <c r="F1408" s="3" t="str">
        <f t="shared" si="2"/>
        <v>Josh Reynolds</v>
      </c>
      <c r="G1408" s="3" t="str">
        <f t="shared" si="3"/>
        <v>Josh Reynolds </v>
      </c>
      <c r="H1408" s="3" t="str">
        <f t="shared" si="4"/>
        <v> </v>
      </c>
    </row>
    <row r="1409" ht="15.75" customHeight="1">
      <c r="A1409" s="24">
        <v>218.0</v>
      </c>
      <c r="B1409" s="24" t="s">
        <v>4277</v>
      </c>
      <c r="C1409" s="24" t="s">
        <v>34</v>
      </c>
      <c r="D1409" s="73">
        <v>762000.0</v>
      </c>
      <c r="E1409" s="3" t="str">
        <f t="shared" si="1"/>
        <v>Travis Jonsen</v>
      </c>
      <c r="F1409" s="3" t="str">
        <f t="shared" si="2"/>
        <v>Travis Jonsen</v>
      </c>
      <c r="G1409" s="3" t="str">
        <f t="shared" si="3"/>
        <v>Travis Jonsen</v>
      </c>
      <c r="H1409" s="3" t="str">
        <f t="shared" si="4"/>
        <v>n</v>
      </c>
    </row>
    <row r="1410" ht="15.75" customHeight="1">
      <c r="B1410" s="24" t="s">
        <v>4278</v>
      </c>
      <c r="C1410" s="24" t="s">
        <v>34</v>
      </c>
      <c r="D1410" s="73">
        <v>762000.0</v>
      </c>
      <c r="E1410" s="3" t="str">
        <f t="shared" si="1"/>
        <v>Aleva Hifo</v>
      </c>
      <c r="F1410" s="3" t="str">
        <f t="shared" si="2"/>
        <v>Aleva Hifo</v>
      </c>
      <c r="G1410" s="3" t="str">
        <f t="shared" si="3"/>
        <v>Aleva Hifo</v>
      </c>
      <c r="H1410" s="3" t="str">
        <f t="shared" si="4"/>
        <v>o</v>
      </c>
    </row>
    <row r="1411" ht="15.75" customHeight="1">
      <c r="B1411" s="24" t="s">
        <v>4280</v>
      </c>
      <c r="C1411" s="24" t="s">
        <v>34</v>
      </c>
      <c r="D1411" s="73">
        <v>762000.0</v>
      </c>
      <c r="E1411" s="3" t="str">
        <f t="shared" si="1"/>
        <v>George Mariner</v>
      </c>
      <c r="F1411" s="3" t="str">
        <f t="shared" si="2"/>
        <v>George Mariner</v>
      </c>
      <c r="G1411" s="3" t="str">
        <f t="shared" si="3"/>
        <v>George Mariner </v>
      </c>
      <c r="H1411" s="3" t="str">
        <f t="shared" si="4"/>
        <v> </v>
      </c>
    </row>
    <row r="1412" ht="15.75" customHeight="1">
      <c r="A1412" s="24">
        <v>221.0</v>
      </c>
      <c r="B1412" s="24" t="s">
        <v>4285</v>
      </c>
      <c r="C1412" s="24" t="s">
        <v>34</v>
      </c>
      <c r="D1412" s="73">
        <v>761667.0</v>
      </c>
      <c r="E1412" s="3" t="str">
        <f t="shared" si="1"/>
        <v>Josh Hammond</v>
      </c>
      <c r="F1412" s="3" t="str">
        <f t="shared" si="2"/>
        <v>Josh Hammond</v>
      </c>
      <c r="G1412" s="3" t="str">
        <f t="shared" si="3"/>
        <v>Josh Hammond </v>
      </c>
      <c r="H1412" s="3" t="str">
        <f t="shared" si="4"/>
        <v> </v>
      </c>
    </row>
    <row r="1413" ht="15.75" customHeight="1">
      <c r="B1413" s="24" t="s">
        <v>4286</v>
      </c>
      <c r="C1413" s="24" t="s">
        <v>34</v>
      </c>
      <c r="D1413" s="73">
        <v>761667.0</v>
      </c>
      <c r="E1413" s="3" t="str">
        <f t="shared" si="1"/>
        <v>Josh Pearson</v>
      </c>
      <c r="F1413" s="3" t="str">
        <f t="shared" si="2"/>
        <v>Josh Pearson</v>
      </c>
      <c r="G1413" s="3" t="str">
        <f t="shared" si="3"/>
        <v>Josh Pearson</v>
      </c>
      <c r="H1413" s="3" t="str">
        <f t="shared" si="4"/>
        <v>n</v>
      </c>
    </row>
    <row r="1414" ht="15.75" customHeight="1">
      <c r="B1414" s="24" t="s">
        <v>4294</v>
      </c>
      <c r="C1414" s="24" t="s">
        <v>34</v>
      </c>
      <c r="D1414" s="73">
        <v>761667.0</v>
      </c>
      <c r="E1414" s="3" t="str">
        <f t="shared" si="1"/>
        <v>Juwan Green</v>
      </c>
      <c r="F1414" s="3" t="str">
        <f t="shared" si="2"/>
        <v>Juwan Green</v>
      </c>
      <c r="G1414" s="3" t="str">
        <f t="shared" si="3"/>
        <v>Juwan Green </v>
      </c>
      <c r="H1414" s="3" t="str">
        <f t="shared" si="4"/>
        <v> </v>
      </c>
    </row>
    <row r="1415" ht="15.75" customHeight="1">
      <c r="B1415" s="24" t="s">
        <v>4296</v>
      </c>
      <c r="C1415" s="24" t="s">
        <v>34</v>
      </c>
      <c r="D1415" s="73">
        <v>761667.0</v>
      </c>
      <c r="E1415" s="3" t="str">
        <f t="shared" si="1"/>
        <v>Jalen McCleksey</v>
      </c>
      <c r="F1415" s="3" t="str">
        <f t="shared" si="2"/>
        <v>Jalen McCleksey</v>
      </c>
      <c r="G1415" s="3" t="str">
        <f t="shared" si="3"/>
        <v>Jalen McCleksey </v>
      </c>
      <c r="H1415" s="3" t="str">
        <f t="shared" si="4"/>
        <v> </v>
      </c>
    </row>
    <row r="1416" ht="15.75" customHeight="1">
      <c r="B1416" s="24" t="s">
        <v>4299</v>
      </c>
      <c r="C1416" s="24" t="s">
        <v>34</v>
      </c>
      <c r="D1416" s="73">
        <v>761667.0</v>
      </c>
      <c r="E1416" s="3" t="str">
        <f t="shared" si="1"/>
        <v>Rysen John</v>
      </c>
      <c r="F1416" s="3" t="str">
        <f t="shared" si="2"/>
        <v>Rysen John</v>
      </c>
      <c r="G1416" s="3" t="str">
        <f t="shared" si="3"/>
        <v>Rysen John </v>
      </c>
      <c r="H1416" s="3" t="str">
        <f t="shared" si="4"/>
        <v> </v>
      </c>
    </row>
    <row r="1417" ht="15.75" customHeight="1">
      <c r="B1417" s="24" t="s">
        <v>4303</v>
      </c>
      <c r="C1417" s="24" t="s">
        <v>34</v>
      </c>
      <c r="D1417" s="73">
        <v>761667.0</v>
      </c>
      <c r="E1417" s="3" t="str">
        <f t="shared" si="1"/>
        <v>Omar Bayless</v>
      </c>
      <c r="F1417" s="3" t="str">
        <f t="shared" si="2"/>
        <v>Omar Bayless</v>
      </c>
      <c r="G1417" s="3" t="str">
        <f t="shared" si="3"/>
        <v>Omar Bayless </v>
      </c>
      <c r="H1417" s="3" t="str">
        <f t="shared" si="4"/>
        <v> </v>
      </c>
    </row>
    <row r="1418" ht="15.75" customHeight="1">
      <c r="A1418" s="24">
        <v>227.0</v>
      </c>
      <c r="B1418" s="24" t="s">
        <v>3346</v>
      </c>
      <c r="C1418" s="24" t="s">
        <v>34</v>
      </c>
      <c r="D1418" s="73">
        <v>760095.0</v>
      </c>
      <c r="E1418" s="3" t="str">
        <f t="shared" si="1"/>
        <v>Jaleel Scott</v>
      </c>
      <c r="F1418" s="3" t="str">
        <f t="shared" si="2"/>
        <v>Jaleel Scott</v>
      </c>
      <c r="G1418" s="3" t="str">
        <f t="shared" si="3"/>
        <v>Jaleel Scott </v>
      </c>
      <c r="H1418" s="3" t="str">
        <f t="shared" si="4"/>
        <v> </v>
      </c>
    </row>
    <row r="1419" ht="15.75" customHeight="1">
      <c r="A1419" s="24">
        <v>228.0</v>
      </c>
      <c r="B1419" s="24" t="s">
        <v>4306</v>
      </c>
      <c r="C1419" s="24" t="s">
        <v>34</v>
      </c>
      <c r="D1419" s="73">
        <v>760000.0</v>
      </c>
      <c r="E1419" s="3" t="str">
        <f t="shared" si="1"/>
        <v>Jehu Chesson</v>
      </c>
      <c r="F1419" s="3" t="str">
        <f t="shared" si="2"/>
        <v>Jehu Chesson</v>
      </c>
      <c r="G1419" s="3" t="str">
        <f t="shared" si="3"/>
        <v>Jehu Chesson </v>
      </c>
      <c r="H1419" s="3" t="str">
        <f t="shared" si="4"/>
        <v> </v>
      </c>
    </row>
    <row r="1420" ht="15.75" customHeight="1">
      <c r="A1420" s="24">
        <v>229.0</v>
      </c>
      <c r="B1420" s="24" t="s">
        <v>4307</v>
      </c>
      <c r="C1420" s="24" t="s">
        <v>34</v>
      </c>
      <c r="D1420" s="73">
        <v>758917.0</v>
      </c>
      <c r="E1420" s="3" t="str">
        <f t="shared" si="1"/>
        <v>Mack Hollins</v>
      </c>
      <c r="F1420" s="3" t="str">
        <f t="shared" si="2"/>
        <v>Mack Hollins</v>
      </c>
      <c r="G1420" s="3" t="str">
        <f t="shared" si="3"/>
        <v>Mack Hollins </v>
      </c>
      <c r="H1420" s="3" t="str">
        <f t="shared" si="4"/>
        <v> </v>
      </c>
    </row>
    <row r="1421" ht="15.75" customHeight="1">
      <c r="A1421" s="24">
        <v>230.0</v>
      </c>
      <c r="B1421" s="24" t="s">
        <v>4310</v>
      </c>
      <c r="C1421" s="24" t="s">
        <v>34</v>
      </c>
      <c r="D1421" s="73">
        <v>750000.0</v>
      </c>
      <c r="E1421" s="3" t="str">
        <f t="shared" si="1"/>
        <v>Khadarel Hodge</v>
      </c>
      <c r="F1421" s="3" t="str">
        <f t="shared" si="2"/>
        <v>Khadarel Hodge</v>
      </c>
      <c r="G1421" s="3" t="str">
        <f t="shared" si="3"/>
        <v>Khadarel Hodge </v>
      </c>
      <c r="H1421" s="3" t="str">
        <f t="shared" si="4"/>
        <v> </v>
      </c>
    </row>
    <row r="1422" ht="15.75" customHeight="1">
      <c r="B1422" s="24" t="s">
        <v>4312</v>
      </c>
      <c r="C1422" s="24" t="s">
        <v>34</v>
      </c>
      <c r="D1422" s="73">
        <v>750000.0</v>
      </c>
      <c r="E1422" s="3" t="str">
        <f t="shared" si="1"/>
        <v>Deandre Carter</v>
      </c>
      <c r="F1422" s="3" t="str">
        <f t="shared" si="2"/>
        <v>Deandre Carter</v>
      </c>
      <c r="G1422" s="3" t="str">
        <f t="shared" si="3"/>
        <v>Deandre Carter </v>
      </c>
      <c r="H1422" s="3" t="str">
        <f t="shared" si="4"/>
        <v> </v>
      </c>
    </row>
    <row r="1423" ht="15.75" customHeight="1">
      <c r="B1423" s="24" t="s">
        <v>4317</v>
      </c>
      <c r="C1423" s="24" t="s">
        <v>34</v>
      </c>
      <c r="D1423" s="73">
        <v>750000.0</v>
      </c>
      <c r="E1423" s="3" t="str">
        <f t="shared" si="1"/>
        <v>Taquan Mizzell</v>
      </c>
      <c r="F1423" s="3" t="str">
        <f t="shared" si="2"/>
        <v>Taquan Mizzell</v>
      </c>
      <c r="G1423" s="3" t="str">
        <f t="shared" si="3"/>
        <v>Taquan Mizzell</v>
      </c>
      <c r="H1423" s="3" t="str">
        <f t="shared" si="4"/>
        <v>l</v>
      </c>
    </row>
    <row r="1424" ht="15.75" customHeight="1">
      <c r="B1424" s="24" t="s">
        <v>4318</v>
      </c>
      <c r="C1424" s="24" t="s">
        <v>34</v>
      </c>
      <c r="D1424" s="73">
        <v>750000.0</v>
      </c>
      <c r="E1424" s="3" t="str">
        <f t="shared" si="1"/>
        <v>Trevor Davis</v>
      </c>
      <c r="F1424" s="3" t="str">
        <f t="shared" si="2"/>
        <v>Trevor Davis</v>
      </c>
      <c r="G1424" s="3" t="str">
        <f t="shared" si="3"/>
        <v>Trevor Davis </v>
      </c>
      <c r="H1424" s="3" t="str">
        <f t="shared" si="4"/>
        <v> </v>
      </c>
    </row>
    <row r="1425" ht="15.75" customHeight="1">
      <c r="B1425" s="24" t="s">
        <v>4323</v>
      </c>
      <c r="C1425" s="24" t="s">
        <v>34</v>
      </c>
      <c r="D1425" s="73">
        <v>750000.0</v>
      </c>
      <c r="E1425" s="3" t="str">
        <f t="shared" si="1"/>
        <v>Victor Bolden</v>
      </c>
      <c r="F1425" s="3" t="str">
        <f t="shared" si="2"/>
        <v>Victor Bolden</v>
      </c>
      <c r="G1425" s="3" t="str">
        <f t="shared" si="3"/>
        <v>Victor Bolden </v>
      </c>
      <c r="H1425" s="3" t="str">
        <f t="shared" si="4"/>
        <v> </v>
      </c>
    </row>
    <row r="1426" ht="15.75" customHeight="1">
      <c r="B1426" s="24" t="s">
        <v>4326</v>
      </c>
      <c r="C1426" s="24" t="s">
        <v>34</v>
      </c>
      <c r="D1426" s="73">
        <v>750000.0</v>
      </c>
      <c r="E1426" s="3" t="str">
        <f t="shared" si="1"/>
        <v>Robert Foster</v>
      </c>
      <c r="F1426" s="3" t="str">
        <f t="shared" si="2"/>
        <v>Robert Foster</v>
      </c>
      <c r="G1426" s="3" t="str">
        <f t="shared" si="3"/>
        <v>Robert Foster </v>
      </c>
      <c r="H1426" s="3" t="str">
        <f t="shared" si="4"/>
        <v> </v>
      </c>
    </row>
    <row r="1427" ht="15.75" customHeight="1">
      <c r="B1427" s="24" t="s">
        <v>4332</v>
      </c>
      <c r="C1427" s="24" t="s">
        <v>34</v>
      </c>
      <c r="D1427" s="73">
        <v>750000.0</v>
      </c>
      <c r="E1427" s="3" t="str">
        <f t="shared" si="1"/>
        <v>Jake Kumerow</v>
      </c>
      <c r="F1427" s="3" t="str">
        <f t="shared" si="2"/>
        <v>Jake Kumerow</v>
      </c>
      <c r="G1427" s="3" t="str">
        <f t="shared" si="3"/>
        <v>Jake Kumerow</v>
      </c>
      <c r="H1427" s="3" t="str">
        <f t="shared" si="4"/>
        <v>w</v>
      </c>
    </row>
    <row r="1428" ht="15.75" customHeight="1">
      <c r="B1428" s="24" t="s">
        <v>4336</v>
      </c>
      <c r="C1428" s="24" t="s">
        <v>34</v>
      </c>
      <c r="D1428" s="73">
        <v>750000.0</v>
      </c>
      <c r="E1428" s="3" t="str">
        <f t="shared" si="1"/>
        <v>Tim Patrick</v>
      </c>
      <c r="F1428" s="3" t="str">
        <f t="shared" si="2"/>
        <v>Tim Patrick</v>
      </c>
      <c r="G1428" s="3" t="str">
        <f t="shared" si="3"/>
        <v>Tim Patrick </v>
      </c>
      <c r="H1428" s="3" t="str">
        <f t="shared" si="4"/>
        <v> </v>
      </c>
    </row>
    <row r="1429" ht="15.75" customHeight="1">
      <c r="B1429" s="24" t="s">
        <v>4339</v>
      </c>
      <c r="C1429" s="24" t="s">
        <v>34</v>
      </c>
      <c r="D1429" s="73">
        <v>750000.0</v>
      </c>
      <c r="E1429" s="3" t="str">
        <f t="shared" si="1"/>
        <v>Isaiah Ford</v>
      </c>
      <c r="F1429" s="3" t="str">
        <f t="shared" si="2"/>
        <v>Isaiah Ford</v>
      </c>
      <c r="G1429" s="3" t="str">
        <f t="shared" si="3"/>
        <v>Isaiah Ford </v>
      </c>
      <c r="H1429" s="3" t="str">
        <f t="shared" si="4"/>
        <v> </v>
      </c>
    </row>
    <row r="1430" ht="15.75" customHeight="1">
      <c r="A1430" s="24">
        <v>239.0</v>
      </c>
      <c r="B1430" s="24" t="s">
        <v>4346</v>
      </c>
      <c r="C1430" s="24" t="s">
        <v>34</v>
      </c>
      <c r="D1430" s="73">
        <v>741497.0</v>
      </c>
      <c r="E1430" s="3" t="str">
        <f t="shared" si="1"/>
        <v>Ryan Switzer</v>
      </c>
      <c r="F1430" s="3" t="str">
        <f t="shared" si="2"/>
        <v>Ryan Switzer</v>
      </c>
      <c r="G1430" s="3" t="str">
        <f t="shared" si="3"/>
        <v>Ryan Switzer </v>
      </c>
      <c r="H1430" s="3" t="str">
        <f t="shared" si="4"/>
        <v> </v>
      </c>
    </row>
    <row r="1431" ht="15.75" customHeight="1">
      <c r="A1431" s="24">
        <v>240.0</v>
      </c>
      <c r="B1431" s="24" t="s">
        <v>4353</v>
      </c>
      <c r="C1431" s="24" t="s">
        <v>34</v>
      </c>
      <c r="D1431" s="73">
        <v>708987.0</v>
      </c>
      <c r="E1431" s="3" t="str">
        <f t="shared" si="1"/>
        <v>Hunter Renfrow</v>
      </c>
      <c r="F1431" s="3" t="str">
        <f t="shared" si="2"/>
        <v>Hunter Renfrow</v>
      </c>
      <c r="G1431" s="3" t="str">
        <f t="shared" si="3"/>
        <v>Hunter Renfrow </v>
      </c>
      <c r="H1431" s="3" t="str">
        <f t="shared" si="4"/>
        <v> </v>
      </c>
    </row>
    <row r="1432" ht="15.75" customHeight="1">
      <c r="A1432" s="24">
        <v>241.0</v>
      </c>
      <c r="B1432" s="24" t="s">
        <v>3446</v>
      </c>
      <c r="C1432" s="24" t="s">
        <v>34</v>
      </c>
      <c r="D1432" s="73">
        <v>707750.0</v>
      </c>
      <c r="E1432" s="3" t="str">
        <f t="shared" si="1"/>
        <v>Ray-Ray McCloud</v>
      </c>
      <c r="F1432" s="3" t="str">
        <f t="shared" si="2"/>
        <v>Ray-Ray McCloud</v>
      </c>
      <c r="G1432" s="3" t="str">
        <f t="shared" si="3"/>
        <v>Ray-Ray McCloud </v>
      </c>
      <c r="H1432" s="3" t="str">
        <f t="shared" si="4"/>
        <v> </v>
      </c>
    </row>
    <row r="1433" ht="15.75" customHeight="1">
      <c r="A1433" s="24">
        <v>242.0</v>
      </c>
      <c r="B1433" s="24" t="s">
        <v>4362</v>
      </c>
      <c r="C1433" s="24" t="s">
        <v>34</v>
      </c>
      <c r="D1433" s="73">
        <v>698250.0</v>
      </c>
      <c r="E1433" s="3" t="str">
        <f t="shared" si="1"/>
        <v>Nick Easley</v>
      </c>
      <c r="F1433" s="3" t="str">
        <f t="shared" si="2"/>
        <v>Nick Easley</v>
      </c>
      <c r="G1433" s="3" t="str">
        <f t="shared" si="3"/>
        <v>Nick Easley </v>
      </c>
      <c r="H1433" s="3" t="str">
        <f t="shared" si="4"/>
        <v> </v>
      </c>
    </row>
    <row r="1434" ht="15.75" customHeight="1">
      <c r="A1434" s="24">
        <v>243.0</v>
      </c>
      <c r="B1434" s="24" t="s">
        <v>4364</v>
      </c>
      <c r="C1434" s="24" t="s">
        <v>34</v>
      </c>
      <c r="D1434" s="73">
        <v>696750.0</v>
      </c>
      <c r="E1434" s="3" t="str">
        <f t="shared" si="1"/>
        <v>Alex Bachman</v>
      </c>
      <c r="F1434" s="3" t="str">
        <f t="shared" si="2"/>
        <v>Alex Bachman</v>
      </c>
      <c r="G1434" s="3" t="str">
        <f t="shared" si="3"/>
        <v>Alex Bachman </v>
      </c>
      <c r="H1434" s="3" t="str">
        <f t="shared" si="4"/>
        <v> </v>
      </c>
    </row>
    <row r="1435" ht="15.75" customHeight="1">
      <c r="A1435" s="24">
        <v>244.0</v>
      </c>
      <c r="B1435" s="24" t="s">
        <v>4365</v>
      </c>
      <c r="C1435" s="24" t="s">
        <v>34</v>
      </c>
      <c r="D1435" s="73">
        <v>696250.0</v>
      </c>
      <c r="E1435" s="3" t="str">
        <f t="shared" si="1"/>
        <v>Bralon Addison</v>
      </c>
      <c r="F1435" s="3" t="str">
        <f t="shared" si="2"/>
        <v>Bralon Addison</v>
      </c>
      <c r="G1435" s="3" t="str">
        <f t="shared" si="3"/>
        <v>Bralon Addison </v>
      </c>
      <c r="H1435" s="3" t="str">
        <f t="shared" si="4"/>
        <v> </v>
      </c>
    </row>
    <row r="1436" ht="15.75" customHeight="1">
      <c r="A1436" s="24">
        <v>245.0</v>
      </c>
      <c r="B1436" s="24" t="s">
        <v>4370</v>
      </c>
      <c r="C1436" s="24" t="s">
        <v>34</v>
      </c>
      <c r="D1436" s="73">
        <v>695000.0</v>
      </c>
      <c r="E1436" s="3" t="str">
        <f t="shared" si="1"/>
        <v>Kelvin McKnight</v>
      </c>
      <c r="F1436" s="3" t="str">
        <f t="shared" si="2"/>
        <v>Kelvin McKnight</v>
      </c>
      <c r="G1436" s="3" t="str">
        <f t="shared" si="3"/>
        <v>Kelvin McKnight </v>
      </c>
      <c r="H1436" s="3" t="str">
        <f t="shared" si="4"/>
        <v> </v>
      </c>
    </row>
    <row r="1437" ht="15.75" customHeight="1">
      <c r="B1437" s="24" t="s">
        <v>4373</v>
      </c>
      <c r="C1437" s="24" t="s">
        <v>34</v>
      </c>
      <c r="D1437" s="73">
        <v>695000.0</v>
      </c>
      <c r="E1437" s="3" t="str">
        <f t="shared" si="1"/>
        <v>Terry Godwin</v>
      </c>
      <c r="F1437" s="3" t="str">
        <f t="shared" si="2"/>
        <v>Terry Godwin</v>
      </c>
      <c r="G1437" s="3" t="str">
        <f t="shared" si="3"/>
        <v>Terry Godwin </v>
      </c>
      <c r="H1437" s="3" t="str">
        <f t="shared" si="4"/>
        <v> </v>
      </c>
    </row>
    <row r="1438" ht="15.75" customHeight="1">
      <c r="B1438" s="24" t="s">
        <v>4415</v>
      </c>
      <c r="C1438" s="24" t="s">
        <v>34</v>
      </c>
      <c r="D1438" s="73">
        <v>695000.0</v>
      </c>
      <c r="E1438" s="3" t="str">
        <f t="shared" si="1"/>
        <v>Emmanuel Butler</v>
      </c>
      <c r="F1438" s="3" t="str">
        <f t="shared" si="2"/>
        <v>Emmanuel Butler</v>
      </c>
      <c r="G1438" s="3" t="str">
        <f t="shared" si="3"/>
        <v>Emmanuel Butler</v>
      </c>
      <c r="H1438" s="3" t="str">
        <f t="shared" si="4"/>
        <v>r</v>
      </c>
    </row>
    <row r="1439" ht="15.75" customHeight="1">
      <c r="B1439" s="24" t="s">
        <v>4416</v>
      </c>
      <c r="C1439" s="24" t="s">
        <v>34</v>
      </c>
      <c r="D1439" s="73">
        <v>695000.0</v>
      </c>
      <c r="E1439" s="3" t="str">
        <f t="shared" si="1"/>
        <v>Dillon Mitchell</v>
      </c>
      <c r="F1439" s="3" t="str">
        <f t="shared" si="2"/>
        <v>Dillon Mitchell</v>
      </c>
      <c r="G1439" s="3" t="str">
        <f t="shared" si="3"/>
        <v>Dillon Mitchell </v>
      </c>
      <c r="H1439" s="3" t="str">
        <f t="shared" si="4"/>
        <v> </v>
      </c>
    </row>
    <row r="1440" ht="15.75" customHeight="1">
      <c r="B1440" s="24" t="s">
        <v>4417</v>
      </c>
      <c r="C1440" s="24" t="s">
        <v>34</v>
      </c>
      <c r="D1440" s="73">
        <v>695000.0</v>
      </c>
      <c r="E1440" s="3" t="str">
        <f t="shared" si="1"/>
        <v>Emanuel Hall</v>
      </c>
      <c r="F1440" s="3" t="str">
        <f t="shared" si="2"/>
        <v>Emanuel Hall</v>
      </c>
      <c r="G1440" s="3" t="str">
        <f t="shared" si="3"/>
        <v>Emanuel Hall </v>
      </c>
      <c r="H1440" s="3" t="str">
        <f t="shared" si="4"/>
        <v> </v>
      </c>
    </row>
    <row r="1441" ht="15.75" customHeight="1">
      <c r="B1441" s="24" t="s">
        <v>4418</v>
      </c>
      <c r="C1441" s="24" t="s">
        <v>34</v>
      </c>
      <c r="D1441" s="73">
        <v>695000.0</v>
      </c>
      <c r="E1441" s="3" t="str">
        <f t="shared" si="1"/>
        <v>Jordan Veasy</v>
      </c>
      <c r="F1441" s="3" t="str">
        <f t="shared" si="2"/>
        <v>Jordan Veasy</v>
      </c>
      <c r="G1441" s="3" t="str">
        <f t="shared" si="3"/>
        <v>Jordan Veasy </v>
      </c>
      <c r="H1441" s="3" t="str">
        <f t="shared" si="4"/>
        <v> </v>
      </c>
    </row>
    <row r="1442" ht="15.75" customHeight="1">
      <c r="B1442" s="24" t="s">
        <v>4419</v>
      </c>
      <c r="C1442" s="24" t="s">
        <v>34</v>
      </c>
      <c r="D1442" s="73">
        <v>695000.0</v>
      </c>
      <c r="E1442" s="3" t="str">
        <f t="shared" si="1"/>
        <v>Trinity Benson</v>
      </c>
      <c r="F1442" s="3" t="str">
        <f t="shared" si="2"/>
        <v>Trinity Benson</v>
      </c>
      <c r="G1442" s="3" t="str">
        <f t="shared" si="3"/>
        <v>Trinity Benson </v>
      </c>
      <c r="H1442" s="3" t="str">
        <f t="shared" si="4"/>
        <v> </v>
      </c>
    </row>
    <row r="1443" ht="15.75" customHeight="1">
      <c r="A1443" s="24">
        <v>252.0</v>
      </c>
      <c r="B1443" s="24" t="s">
        <v>3385</v>
      </c>
      <c r="C1443" s="24" t="s">
        <v>34</v>
      </c>
      <c r="D1443" s="73">
        <v>690435.0</v>
      </c>
      <c r="E1443" s="3" t="str">
        <f t="shared" si="1"/>
        <v>Justin Watson</v>
      </c>
      <c r="F1443" s="3" t="str">
        <f t="shared" si="2"/>
        <v>Justin Watson</v>
      </c>
      <c r="G1443" s="3" t="str">
        <f t="shared" si="3"/>
        <v>Justin Watson</v>
      </c>
      <c r="H1443" s="3" t="str">
        <f t="shared" si="4"/>
        <v>n</v>
      </c>
    </row>
    <row r="1444" ht="15.75" customHeight="1">
      <c r="A1444" s="24">
        <v>253.0</v>
      </c>
      <c r="B1444" s="24" t="s">
        <v>4420</v>
      </c>
      <c r="C1444" s="24" t="s">
        <v>34</v>
      </c>
      <c r="D1444" s="73">
        <v>690000.0</v>
      </c>
      <c r="E1444" s="3" t="str">
        <f t="shared" si="1"/>
        <v>Marvin Hall</v>
      </c>
      <c r="F1444" s="3" t="str">
        <f t="shared" si="2"/>
        <v>Marvin Hall</v>
      </c>
      <c r="G1444" s="3" t="str">
        <f t="shared" si="3"/>
        <v>Marvin Hall </v>
      </c>
      <c r="H1444" s="3" t="str">
        <f t="shared" si="4"/>
        <v> </v>
      </c>
    </row>
    <row r="1445" ht="15.75" customHeight="1">
      <c r="B1445" s="24" t="s">
        <v>4421</v>
      </c>
      <c r="C1445" s="24" t="s">
        <v>34</v>
      </c>
      <c r="D1445" s="73">
        <v>690000.0</v>
      </c>
      <c r="E1445" s="3" t="str">
        <f t="shared" si="1"/>
        <v>Kalif Raymond</v>
      </c>
      <c r="F1445" s="3" t="str">
        <f t="shared" si="2"/>
        <v>Kalif Raymond</v>
      </c>
      <c r="G1445" s="3" t="str">
        <f t="shared" si="3"/>
        <v>Kalif Raymond </v>
      </c>
      <c r="H1445" s="3" t="str">
        <f t="shared" si="4"/>
        <v> </v>
      </c>
    </row>
    <row r="1446" ht="15.75" customHeight="1">
      <c r="B1446" s="24" t="s">
        <v>4422</v>
      </c>
      <c r="C1446" s="24" t="s">
        <v>34</v>
      </c>
      <c r="D1446" s="73">
        <v>690000.0</v>
      </c>
      <c r="E1446" s="3" t="str">
        <f t="shared" si="1"/>
        <v>Devin Smith</v>
      </c>
      <c r="F1446" s="3" t="str">
        <f t="shared" si="2"/>
        <v>Devin Smith</v>
      </c>
      <c r="G1446" s="3" t="str">
        <f t="shared" si="3"/>
        <v>Devin Smith </v>
      </c>
      <c r="H1446" s="3" t="str">
        <f t="shared" si="4"/>
        <v> </v>
      </c>
    </row>
    <row r="1447" ht="15.75" customHeight="1">
      <c r="B1447" s="24" t="s">
        <v>4423</v>
      </c>
      <c r="C1447" s="24" t="s">
        <v>34</v>
      </c>
      <c r="D1447" s="73">
        <v>690000.0</v>
      </c>
      <c r="E1447" s="3" t="str">
        <f t="shared" si="1"/>
        <v>Chad Williams</v>
      </c>
      <c r="F1447" s="3" t="str">
        <f t="shared" si="2"/>
        <v>Chad Williams</v>
      </c>
      <c r="G1447" s="3" t="str">
        <f t="shared" si="3"/>
        <v>Chad Williams </v>
      </c>
      <c r="H1447" s="3" t="str">
        <f t="shared" si="4"/>
        <v> </v>
      </c>
    </row>
    <row r="1448" ht="15.75" customHeight="1">
      <c r="A1448" s="24">
        <v>257.0</v>
      </c>
      <c r="B1448" s="24" t="s">
        <v>4424</v>
      </c>
      <c r="C1448" s="24" t="s">
        <v>34</v>
      </c>
      <c r="D1448" s="73">
        <v>688497.0</v>
      </c>
      <c r="E1448" s="3" t="str">
        <f t="shared" si="1"/>
        <v>Darius Slayton</v>
      </c>
      <c r="F1448" s="3" t="str">
        <f t="shared" si="2"/>
        <v>Darius Slayton</v>
      </c>
      <c r="G1448" s="3" t="str">
        <f t="shared" si="3"/>
        <v>Darius Slayton </v>
      </c>
      <c r="H1448" s="3" t="str">
        <f t="shared" si="4"/>
        <v> </v>
      </c>
    </row>
    <row r="1449" ht="15.75" customHeight="1">
      <c r="A1449" s="24">
        <v>258.0</v>
      </c>
      <c r="B1449" s="24" t="s">
        <v>4425</v>
      </c>
      <c r="C1449" s="24" t="s">
        <v>34</v>
      </c>
      <c r="D1449" s="73">
        <v>682328.0</v>
      </c>
      <c r="E1449" s="3" t="str">
        <f t="shared" si="1"/>
        <v>Keesean Johnson</v>
      </c>
      <c r="F1449" s="3" t="str">
        <f t="shared" si="2"/>
        <v>Keesean Johnson</v>
      </c>
      <c r="G1449" s="3" t="str">
        <f t="shared" si="3"/>
        <v>Keesean Johnson </v>
      </c>
      <c r="H1449" s="3" t="str">
        <f t="shared" si="4"/>
        <v> </v>
      </c>
    </row>
    <row r="1450" ht="15.75" customHeight="1">
      <c r="A1450" s="24">
        <v>259.0</v>
      </c>
      <c r="B1450" s="24" t="s">
        <v>4426</v>
      </c>
      <c r="C1450" s="24" t="s">
        <v>34</v>
      </c>
      <c r="D1450" s="73">
        <v>675000.0</v>
      </c>
      <c r="E1450" s="3" t="str">
        <f t="shared" si="1"/>
        <v>Dylan Cantrell</v>
      </c>
      <c r="F1450" s="3" t="str">
        <f t="shared" si="2"/>
        <v>Dylan Cantrell</v>
      </c>
      <c r="G1450" s="3" t="str">
        <f t="shared" si="3"/>
        <v>Dylan Cantrell </v>
      </c>
      <c r="H1450" s="3" t="str">
        <f t="shared" si="4"/>
        <v> </v>
      </c>
    </row>
    <row r="1451" ht="15.75" customHeight="1">
      <c r="B1451" s="24" t="s">
        <v>4427</v>
      </c>
      <c r="C1451" s="24" t="s">
        <v>34</v>
      </c>
      <c r="D1451" s="73">
        <v>675000.0</v>
      </c>
      <c r="E1451" s="3" t="str">
        <f t="shared" si="1"/>
        <v>Davion Davis</v>
      </c>
      <c r="F1451" s="3" t="str">
        <f t="shared" si="2"/>
        <v>Davion Davis</v>
      </c>
      <c r="G1451" s="3" t="str">
        <f t="shared" si="3"/>
        <v>Davion Davis </v>
      </c>
      <c r="H1451" s="3" t="str">
        <f t="shared" si="4"/>
        <v> </v>
      </c>
    </row>
    <row r="1452" ht="15.75" customHeight="1">
      <c r="B1452" s="24" t="s">
        <v>4428</v>
      </c>
      <c r="C1452" s="24" t="s">
        <v>34</v>
      </c>
      <c r="D1452" s="73">
        <v>675000.0</v>
      </c>
      <c r="E1452" s="3" t="str">
        <f t="shared" si="1"/>
        <v>Cameron Batson</v>
      </c>
      <c r="F1452" s="3" t="str">
        <f t="shared" si="2"/>
        <v>Cameron Batson</v>
      </c>
      <c r="G1452" s="3" t="str">
        <f t="shared" si="3"/>
        <v>Cameron Batson </v>
      </c>
      <c r="H1452" s="3" t="str">
        <f t="shared" si="4"/>
        <v> </v>
      </c>
    </row>
    <row r="1453" ht="15.75" customHeight="1">
      <c r="B1453" s="24" t="s">
        <v>4429</v>
      </c>
      <c r="C1453" s="24" t="s">
        <v>34</v>
      </c>
      <c r="D1453" s="73">
        <v>675000.0</v>
      </c>
      <c r="E1453" s="3" t="str">
        <f t="shared" si="1"/>
        <v>Gehrig Dieter</v>
      </c>
      <c r="F1453" s="3" t="str">
        <f t="shared" si="2"/>
        <v>Gehrig Dieter</v>
      </c>
      <c r="G1453" s="3" t="str">
        <f t="shared" si="3"/>
        <v>Gehrig Dieter</v>
      </c>
      <c r="H1453" s="3" t="str">
        <f t="shared" si="4"/>
        <v>r</v>
      </c>
    </row>
    <row r="1454" ht="15.75" customHeight="1">
      <c r="B1454" s="24" t="s">
        <v>4430</v>
      </c>
      <c r="C1454" s="24" t="s">
        <v>34</v>
      </c>
      <c r="D1454" s="73">
        <v>675000.0</v>
      </c>
      <c r="E1454" s="3" t="str">
        <f t="shared" si="1"/>
        <v>Allen Lazard</v>
      </c>
      <c r="F1454" s="3" t="str">
        <f t="shared" si="2"/>
        <v>Allen Lazard</v>
      </c>
      <c r="G1454" s="3" t="str">
        <f t="shared" si="3"/>
        <v>Allen Lazard</v>
      </c>
      <c r="H1454" s="3" t="str">
        <f t="shared" si="4"/>
        <v>d</v>
      </c>
    </row>
    <row r="1455" ht="15.75" customHeight="1">
      <c r="B1455" s="24" t="s">
        <v>4431</v>
      </c>
      <c r="C1455" s="24" t="s">
        <v>34</v>
      </c>
      <c r="D1455" s="73">
        <v>675000.0</v>
      </c>
      <c r="E1455" s="3" t="str">
        <f t="shared" si="1"/>
        <v>Darrius Shepherd</v>
      </c>
      <c r="F1455" s="3" t="str">
        <f t="shared" si="2"/>
        <v>Darrius Shepherd</v>
      </c>
      <c r="G1455" s="3" t="str">
        <f t="shared" si="3"/>
        <v>Darrius Shepherd</v>
      </c>
      <c r="H1455" s="3" t="str">
        <f t="shared" si="4"/>
        <v>d</v>
      </c>
    </row>
    <row r="1456" ht="15.75" customHeight="1">
      <c r="B1456" s="24" t="s">
        <v>4432</v>
      </c>
      <c r="C1456" s="24" t="s">
        <v>34</v>
      </c>
      <c r="D1456" s="73">
        <v>675000.0</v>
      </c>
      <c r="E1456" s="3" t="str">
        <f t="shared" si="1"/>
        <v>Quincy Adeboyejo</v>
      </c>
      <c r="F1456" s="3" t="str">
        <f t="shared" si="2"/>
        <v>Quincy Adeboyejo</v>
      </c>
      <c r="G1456" s="3" t="str">
        <f t="shared" si="3"/>
        <v>Quincy Adeboyejo</v>
      </c>
      <c r="H1456" s="3" t="str">
        <f t="shared" si="4"/>
        <v>o</v>
      </c>
    </row>
    <row r="1457" ht="15.75" customHeight="1">
      <c r="B1457" s="24" t="s">
        <v>4433</v>
      </c>
      <c r="C1457" s="24" t="s">
        <v>34</v>
      </c>
      <c r="D1457" s="73">
        <v>675000.0</v>
      </c>
      <c r="E1457" s="3" t="str">
        <f t="shared" si="1"/>
        <v>Quadree Henderson</v>
      </c>
      <c r="F1457" s="3" t="str">
        <f t="shared" si="2"/>
        <v>Quadree Henderson</v>
      </c>
      <c r="G1457" s="3" t="str">
        <f t="shared" si="3"/>
        <v>Quadree Henderson </v>
      </c>
      <c r="H1457" s="3" t="str">
        <f t="shared" si="4"/>
        <v> </v>
      </c>
    </row>
    <row r="1458" ht="15.75" customHeight="1">
      <c r="B1458" s="24" t="s">
        <v>4434</v>
      </c>
      <c r="C1458" s="24" t="s">
        <v>34</v>
      </c>
      <c r="D1458" s="73">
        <v>675000.0</v>
      </c>
      <c r="E1458" s="3" t="str">
        <f t="shared" si="1"/>
        <v>Keelan Doss</v>
      </c>
      <c r="F1458" s="3" t="str">
        <f t="shared" si="2"/>
        <v>Keelan Doss</v>
      </c>
      <c r="G1458" s="3" t="str">
        <f t="shared" si="3"/>
        <v>Keelan Doss </v>
      </c>
      <c r="H1458" s="3" t="str">
        <f t="shared" si="4"/>
        <v> </v>
      </c>
    </row>
    <row r="1459" ht="15.75" customHeight="1">
      <c r="B1459" s="24" t="s">
        <v>4435</v>
      </c>
      <c r="C1459" s="24" t="s">
        <v>34</v>
      </c>
      <c r="D1459" s="73">
        <v>675000.0</v>
      </c>
      <c r="E1459" s="3" t="str">
        <f t="shared" si="1"/>
        <v>Diontae Spencer</v>
      </c>
      <c r="F1459" s="3" t="str">
        <f t="shared" si="2"/>
        <v>Diontae Spencer</v>
      </c>
      <c r="G1459" s="3" t="str">
        <f t="shared" si="3"/>
        <v>Diontae Spencer </v>
      </c>
      <c r="H1459" s="3" t="str">
        <f t="shared" si="4"/>
        <v> </v>
      </c>
    </row>
    <row r="1460" ht="15.75" customHeight="1">
      <c r="A1460" s="24">
        <v>269.0</v>
      </c>
      <c r="B1460" s="24" t="s">
        <v>4436</v>
      </c>
      <c r="C1460" s="24" t="s">
        <v>34</v>
      </c>
      <c r="D1460" s="73">
        <v>672813.0</v>
      </c>
      <c r="E1460" s="3" t="str">
        <f t="shared" si="1"/>
        <v>Juwann Winfree</v>
      </c>
      <c r="F1460" s="3" t="str">
        <f t="shared" si="2"/>
        <v>Juwann Winfree</v>
      </c>
      <c r="G1460" s="3" t="str">
        <f t="shared" si="3"/>
        <v>Juwann Winfree </v>
      </c>
      <c r="H1460" s="3" t="str">
        <f t="shared" si="4"/>
        <v> </v>
      </c>
    </row>
    <row r="1461" ht="15.75" customHeight="1">
      <c r="A1461" s="24">
        <v>270.0</v>
      </c>
      <c r="B1461" s="24" t="s">
        <v>2470</v>
      </c>
      <c r="C1461" s="24" t="s">
        <v>34</v>
      </c>
      <c r="D1461" s="73">
        <v>669388.0</v>
      </c>
      <c r="E1461" s="3" t="str">
        <f t="shared" si="1"/>
        <v>Marquez Valdes-Scantling</v>
      </c>
      <c r="F1461" s="3" t="str">
        <f t="shared" si="2"/>
        <v>Marquez Valdes-Scantling</v>
      </c>
      <c r="G1461" s="3" t="str">
        <f t="shared" si="3"/>
        <v>Marquez Valdes-Scantling</v>
      </c>
      <c r="H1461" s="3" t="str">
        <f t="shared" si="4"/>
        <v>g</v>
      </c>
    </row>
    <row r="1462" ht="15.75" customHeight="1">
      <c r="A1462" s="24">
        <v>271.0</v>
      </c>
      <c r="B1462" s="24" t="s">
        <v>3288</v>
      </c>
      <c r="C1462" s="24" t="s">
        <v>34</v>
      </c>
      <c r="D1462" s="73">
        <v>663467.0</v>
      </c>
      <c r="E1462" s="3" t="str">
        <f t="shared" si="1"/>
        <v>Damion Ratley</v>
      </c>
      <c r="F1462" s="3" t="str">
        <f t="shared" si="2"/>
        <v>Damion Ratley</v>
      </c>
      <c r="G1462" s="3" t="str">
        <f t="shared" si="3"/>
        <v>Damion Ratley </v>
      </c>
      <c r="H1462" s="3" t="str">
        <f t="shared" si="4"/>
        <v> </v>
      </c>
    </row>
    <row r="1463" ht="15.75" customHeight="1">
      <c r="A1463" s="24">
        <v>272.0</v>
      </c>
      <c r="B1463" s="24" t="s">
        <v>4437</v>
      </c>
      <c r="C1463" s="24" t="s">
        <v>34</v>
      </c>
      <c r="D1463" s="73">
        <v>661960.0</v>
      </c>
      <c r="E1463" s="3" t="str">
        <f t="shared" si="1"/>
        <v>Kelvin Harmon</v>
      </c>
      <c r="F1463" s="3" t="str">
        <f t="shared" si="2"/>
        <v>Kelvin Harmon</v>
      </c>
      <c r="G1463" s="3" t="str">
        <f t="shared" si="3"/>
        <v>Kelvin Harmon </v>
      </c>
      <c r="H1463" s="3" t="str">
        <f t="shared" si="4"/>
        <v> </v>
      </c>
    </row>
    <row r="1464" ht="15.75" customHeight="1">
      <c r="B1464" s="24" t="s">
        <v>4438</v>
      </c>
      <c r="C1464" s="24" t="s">
        <v>34</v>
      </c>
      <c r="D1464" s="73">
        <v>661960.0</v>
      </c>
      <c r="E1464" s="3" t="str">
        <f t="shared" si="1"/>
        <v>Scott Miller</v>
      </c>
      <c r="F1464" s="3" t="str">
        <f t="shared" si="2"/>
        <v>Scott Miller</v>
      </c>
      <c r="G1464" s="3" t="str">
        <f t="shared" si="3"/>
        <v>Scott Miller</v>
      </c>
      <c r="H1464" s="3" t="str">
        <f t="shared" si="4"/>
        <v>r</v>
      </c>
    </row>
    <row r="1465" ht="15.75" customHeight="1">
      <c r="A1465" s="24">
        <v>274.0</v>
      </c>
      <c r="B1465" s="24" t="s">
        <v>4439</v>
      </c>
      <c r="C1465" s="24" t="s">
        <v>34</v>
      </c>
      <c r="D1465" s="73">
        <v>660000.0</v>
      </c>
      <c r="E1465" s="3" t="str">
        <f t="shared" si="1"/>
        <v>Josh Malone</v>
      </c>
      <c r="F1465" s="3" t="str">
        <f t="shared" si="2"/>
        <v>Josh Malone</v>
      </c>
      <c r="G1465" s="3" t="str">
        <f t="shared" si="3"/>
        <v>Josh Malone </v>
      </c>
      <c r="H1465" s="3" t="str">
        <f t="shared" si="4"/>
        <v> </v>
      </c>
    </row>
    <row r="1466" ht="15.75" customHeight="1">
      <c r="B1466" s="24" t="s">
        <v>4440</v>
      </c>
      <c r="C1466" s="24" t="s">
        <v>34</v>
      </c>
      <c r="D1466" s="73">
        <v>660000.0</v>
      </c>
      <c r="E1466" s="3" t="str">
        <f t="shared" si="1"/>
        <v>Deontay Burnett</v>
      </c>
      <c r="F1466" s="3" t="str">
        <f t="shared" si="2"/>
        <v>Deontay Burnett</v>
      </c>
      <c r="G1466" s="3" t="str">
        <f t="shared" si="3"/>
        <v>Deontay Burnett </v>
      </c>
      <c r="H1466" s="3" t="str">
        <f t="shared" si="4"/>
        <v> </v>
      </c>
    </row>
    <row r="1467" ht="15.75" customHeight="1">
      <c r="B1467" s="24" t="s">
        <v>4441</v>
      </c>
      <c r="C1467" s="24" t="s">
        <v>34</v>
      </c>
      <c r="D1467" s="73">
        <v>660000.0</v>
      </c>
      <c r="E1467" s="3" t="str">
        <f t="shared" si="1"/>
        <v>Da'Mari Scott</v>
      </c>
      <c r="F1467" s="3" t="str">
        <f t="shared" si="2"/>
        <v>Da'Mari Scott</v>
      </c>
      <c r="G1467" s="3" t="str">
        <f t="shared" si="3"/>
        <v>Da'Mari Scott </v>
      </c>
      <c r="H1467" s="3" t="str">
        <f t="shared" si="4"/>
        <v> </v>
      </c>
    </row>
    <row r="1468" ht="15.75" customHeight="1">
      <c r="A1468" s="24">
        <v>277.0</v>
      </c>
      <c r="B1468" s="24" t="s">
        <v>3461</v>
      </c>
      <c r="C1468" s="24" t="s">
        <v>34</v>
      </c>
      <c r="D1468" s="73">
        <v>654049.0</v>
      </c>
      <c r="E1468" s="3" t="str">
        <f t="shared" si="1"/>
        <v>Russell Gage</v>
      </c>
      <c r="F1468" s="3" t="str">
        <f t="shared" si="2"/>
        <v>Russell Gage</v>
      </c>
      <c r="G1468" s="3" t="str">
        <f t="shared" si="3"/>
        <v>Russell Gage </v>
      </c>
      <c r="H1468" s="3" t="str">
        <f t="shared" si="4"/>
        <v> </v>
      </c>
    </row>
    <row r="1469" ht="15.75" customHeight="1">
      <c r="A1469" s="24">
        <v>278.0</v>
      </c>
      <c r="B1469" s="24" t="s">
        <v>4442</v>
      </c>
      <c r="C1469" s="24" t="s">
        <v>34</v>
      </c>
      <c r="D1469" s="73">
        <v>652500.0</v>
      </c>
      <c r="E1469" s="3" t="str">
        <f t="shared" si="1"/>
        <v>Jaydon Mickens</v>
      </c>
      <c r="F1469" s="3" t="str">
        <f t="shared" si="2"/>
        <v>Jaydon Mickens</v>
      </c>
      <c r="G1469" s="3" t="str">
        <f t="shared" si="3"/>
        <v>Jaydon Mickens</v>
      </c>
      <c r="H1469" s="3" t="str">
        <f t="shared" si="4"/>
        <v>s</v>
      </c>
    </row>
    <row r="1470" ht="15.75" customHeight="1">
      <c r="A1470" s="24">
        <v>279.0</v>
      </c>
      <c r="B1470" s="24" t="s">
        <v>4443</v>
      </c>
      <c r="C1470" s="24" t="s">
        <v>34</v>
      </c>
      <c r="D1470" s="73">
        <v>650590.0</v>
      </c>
      <c r="E1470" s="3" t="str">
        <f t="shared" si="1"/>
        <v>John Ursua</v>
      </c>
      <c r="F1470" s="3" t="str">
        <f t="shared" si="2"/>
        <v>John Ursua</v>
      </c>
      <c r="G1470" s="3" t="str">
        <f t="shared" si="3"/>
        <v>John Ursua </v>
      </c>
      <c r="H1470" s="3" t="str">
        <f t="shared" si="4"/>
        <v> </v>
      </c>
    </row>
    <row r="1471" ht="15.75" customHeight="1">
      <c r="A1471" s="24">
        <v>280.0</v>
      </c>
      <c r="B1471" s="24" t="s">
        <v>2362</v>
      </c>
      <c r="C1471" s="24" t="s">
        <v>34</v>
      </c>
      <c r="D1471" s="73">
        <v>650484.0</v>
      </c>
      <c r="E1471" s="3" t="str">
        <f t="shared" si="1"/>
        <v>Trent Taylor</v>
      </c>
      <c r="F1471" s="3" t="str">
        <f t="shared" si="2"/>
        <v>Trent Taylor</v>
      </c>
      <c r="G1471" s="3" t="str">
        <f t="shared" si="3"/>
        <v>Trent Taylor</v>
      </c>
      <c r="H1471" s="3" t="str">
        <f t="shared" si="4"/>
        <v>r</v>
      </c>
    </row>
    <row r="1472" ht="15.75" customHeight="1">
      <c r="A1472" s="24">
        <v>281.0</v>
      </c>
      <c r="B1472" s="24" t="s">
        <v>4444</v>
      </c>
      <c r="C1472" s="24" t="s">
        <v>34</v>
      </c>
      <c r="D1472" s="73">
        <v>648572.0</v>
      </c>
      <c r="E1472" s="3" t="str">
        <f t="shared" si="1"/>
        <v>Olabisi Johnson</v>
      </c>
      <c r="F1472" s="3" t="str">
        <f t="shared" si="2"/>
        <v>Olabisi Johnson</v>
      </c>
      <c r="G1472" s="3" t="str">
        <f t="shared" si="3"/>
        <v>Olabisi Johnson </v>
      </c>
      <c r="H1472" s="3" t="str">
        <f t="shared" si="4"/>
        <v> </v>
      </c>
    </row>
    <row r="1473" ht="15.75" customHeight="1">
      <c r="A1473" s="24">
        <v>282.0</v>
      </c>
      <c r="B1473" s="24" t="s">
        <v>4445</v>
      </c>
      <c r="C1473" s="24" t="s">
        <v>34</v>
      </c>
      <c r="D1473" s="73">
        <v>644602.0</v>
      </c>
      <c r="E1473" s="3" t="str">
        <f t="shared" si="1"/>
        <v>Braxton Berrios</v>
      </c>
      <c r="F1473" s="3" t="str">
        <f t="shared" si="2"/>
        <v>Braxton Berrios</v>
      </c>
      <c r="G1473" s="3" t="str">
        <f t="shared" si="3"/>
        <v>Braxton Berrios </v>
      </c>
      <c r="H1473" s="3" t="str">
        <f t="shared" si="4"/>
        <v> </v>
      </c>
    </row>
    <row r="1474" ht="15.75" customHeight="1">
      <c r="B1474" s="24" t="s">
        <v>2535</v>
      </c>
      <c r="C1474" s="24" t="s">
        <v>34</v>
      </c>
      <c r="D1474" s="73">
        <v>644602.0</v>
      </c>
      <c r="E1474" s="3" t="str">
        <f t="shared" si="1"/>
        <v>Equanimeous St. Brown</v>
      </c>
      <c r="F1474" s="3" t="str">
        <f t="shared" si="2"/>
        <v>Equanimeous St. Brown</v>
      </c>
      <c r="G1474" s="3" t="str">
        <f t="shared" si="3"/>
        <v>Equanimeous St. Brown</v>
      </c>
      <c r="H1474" s="3" t="str">
        <f t="shared" si="4"/>
        <v>n</v>
      </c>
    </row>
    <row r="1475" ht="15.75" customHeight="1">
      <c r="A1475" s="24">
        <v>284.0</v>
      </c>
      <c r="B1475" s="24" t="s">
        <v>2529</v>
      </c>
      <c r="C1475" s="24" t="s">
        <v>34</v>
      </c>
      <c r="D1475" s="73">
        <v>638978.0</v>
      </c>
      <c r="E1475" s="3" t="str">
        <f t="shared" si="1"/>
        <v>Javon Wims</v>
      </c>
      <c r="F1475" s="3" t="str">
        <f t="shared" si="2"/>
        <v>Javon Wims</v>
      </c>
      <c r="G1475" s="3" t="str">
        <f t="shared" si="3"/>
        <v>Javon Wims </v>
      </c>
      <c r="H1475" s="3" t="str">
        <f t="shared" si="4"/>
        <v> </v>
      </c>
    </row>
    <row r="1476" ht="15.75" customHeight="1">
      <c r="A1476" s="24">
        <v>285.0</v>
      </c>
      <c r="B1476" s="24" t="s">
        <v>3455</v>
      </c>
      <c r="C1476" s="24" t="s">
        <v>34</v>
      </c>
      <c r="D1476" s="73">
        <v>634143.0</v>
      </c>
      <c r="E1476" s="3" t="str">
        <f t="shared" si="1"/>
        <v>Richie James</v>
      </c>
      <c r="F1476" s="3" t="str">
        <f t="shared" si="2"/>
        <v>Richie James</v>
      </c>
      <c r="G1476" s="3" t="str">
        <f t="shared" si="3"/>
        <v>Richie James</v>
      </c>
      <c r="H1476" s="3" t="str">
        <f t="shared" si="4"/>
        <v>s</v>
      </c>
    </row>
    <row r="1477" ht="15.75" customHeight="1">
      <c r="A1477" s="24">
        <v>286.0</v>
      </c>
      <c r="B1477" s="24" t="s">
        <v>3500</v>
      </c>
      <c r="C1477" s="24" t="s">
        <v>34</v>
      </c>
      <c r="D1477" s="73">
        <v>632268.0</v>
      </c>
      <c r="E1477" s="3" t="str">
        <f t="shared" si="1"/>
        <v>Trey Quinn</v>
      </c>
      <c r="F1477" s="3" t="str">
        <f t="shared" si="2"/>
        <v>Trey Quinn</v>
      </c>
      <c r="G1477" s="3" t="str">
        <f t="shared" si="3"/>
        <v>Trey Quinn </v>
      </c>
      <c r="H1477" s="3" t="str">
        <f t="shared" si="4"/>
        <v> </v>
      </c>
    </row>
    <row r="1478" ht="15.75" customHeight="1">
      <c r="A1478" s="24">
        <v>287.0</v>
      </c>
      <c r="B1478" s="24" t="s">
        <v>3436</v>
      </c>
      <c r="C1478" s="24" t="s">
        <v>34</v>
      </c>
      <c r="D1478" s="73">
        <v>617985.0</v>
      </c>
      <c r="E1478" s="3" t="str">
        <f t="shared" si="1"/>
        <v>Noah Brown</v>
      </c>
      <c r="F1478" s="3" t="str">
        <f t="shared" si="2"/>
        <v>Noah Brown</v>
      </c>
      <c r="G1478" s="3" t="str">
        <f t="shared" si="3"/>
        <v>Noah Brown </v>
      </c>
      <c r="H1478" s="3" t="str">
        <f t="shared" si="4"/>
        <v> </v>
      </c>
    </row>
    <row r="1479" ht="15.75" customHeight="1">
      <c r="A1479" s="24">
        <v>288.0</v>
      </c>
      <c r="B1479" s="24" t="s">
        <v>4446</v>
      </c>
      <c r="C1479" s="24" t="s">
        <v>34</v>
      </c>
      <c r="D1479" s="73">
        <v>616500.0</v>
      </c>
      <c r="E1479" s="3" t="str">
        <f t="shared" si="1"/>
        <v>Ishmael Hyman</v>
      </c>
      <c r="F1479" s="3" t="str">
        <f t="shared" si="2"/>
        <v>Ishmael Hyman</v>
      </c>
      <c r="G1479" s="3" t="str">
        <f t="shared" si="3"/>
        <v>Ishmael Hyman </v>
      </c>
      <c r="H1479" s="3" t="str">
        <f t="shared" si="4"/>
        <v> </v>
      </c>
    </row>
    <row r="1480" ht="15.75" customHeight="1">
      <c r="A1480" s="24">
        <v>289.0</v>
      </c>
      <c r="B1480" s="24" t="s">
        <v>4447</v>
      </c>
      <c r="C1480" s="24" t="s">
        <v>34</v>
      </c>
      <c r="D1480" s="73">
        <v>615000.0</v>
      </c>
      <c r="E1480" s="3" t="str">
        <f t="shared" si="1"/>
        <v>Vyncint Smith</v>
      </c>
      <c r="F1480" s="3" t="str">
        <f t="shared" si="2"/>
        <v>Vyncint Smith</v>
      </c>
      <c r="G1480" s="3" t="str">
        <f t="shared" si="3"/>
        <v>Vyncint Smith </v>
      </c>
      <c r="H1480" s="3" t="str">
        <f t="shared" si="4"/>
        <v> </v>
      </c>
    </row>
    <row r="1481" ht="15.75" customHeight="1">
      <c r="B1481" s="24" t="s">
        <v>4448</v>
      </c>
      <c r="C1481" s="24" t="s">
        <v>34</v>
      </c>
      <c r="D1481" s="73">
        <v>615000.0</v>
      </c>
      <c r="E1481" s="3" t="str">
        <f t="shared" si="1"/>
        <v>Isaac Whitney</v>
      </c>
      <c r="F1481" s="3" t="str">
        <f t="shared" si="2"/>
        <v>Isaac Whitney</v>
      </c>
      <c r="G1481" s="3" t="str">
        <f t="shared" si="3"/>
        <v>Isaac Whitney </v>
      </c>
      <c r="H1481" s="3" t="str">
        <f t="shared" si="4"/>
        <v> </v>
      </c>
    </row>
    <row r="1482" ht="15.75" customHeight="1">
      <c r="B1482" s="24" t="s">
        <v>4449</v>
      </c>
      <c r="C1482" s="24" t="s">
        <v>34</v>
      </c>
      <c r="D1482" s="73">
        <v>615000.0</v>
      </c>
      <c r="E1482" s="3" t="str">
        <f t="shared" si="1"/>
        <v>Robert Davis</v>
      </c>
      <c r="F1482" s="3" t="str">
        <f t="shared" si="2"/>
        <v>Robert Davis</v>
      </c>
      <c r="G1482" s="3" t="str">
        <f t="shared" si="3"/>
        <v>Robert Davis </v>
      </c>
      <c r="H1482" s="3" t="str">
        <f t="shared" si="4"/>
        <v> </v>
      </c>
    </row>
    <row r="1483" ht="15.75" customHeight="1">
      <c r="B1483" s="24" t="s">
        <v>4450</v>
      </c>
      <c r="C1483" s="24" t="s">
        <v>34</v>
      </c>
      <c r="D1483" s="73">
        <v>615000.0</v>
      </c>
      <c r="E1483" s="3" t="str">
        <f t="shared" si="1"/>
        <v>Brandon Powell</v>
      </c>
      <c r="F1483" s="3" t="str">
        <f t="shared" si="2"/>
        <v>Brandon Powell</v>
      </c>
      <c r="G1483" s="3" t="str">
        <f t="shared" si="3"/>
        <v>Brandon Powell </v>
      </c>
      <c r="H1483" s="3" t="str">
        <f t="shared" si="4"/>
        <v> </v>
      </c>
    </row>
    <row r="1484" ht="15.75" customHeight="1">
      <c r="B1484" s="24" t="s">
        <v>4451</v>
      </c>
      <c r="C1484" s="24" t="s">
        <v>34</v>
      </c>
      <c r="D1484" s="73">
        <v>615000.0</v>
      </c>
      <c r="E1484" s="3" t="str">
        <f t="shared" si="1"/>
        <v>Amara Darboh</v>
      </c>
      <c r="F1484" s="3" t="str">
        <f t="shared" si="2"/>
        <v>Amara Darboh</v>
      </c>
      <c r="G1484" s="3" t="str">
        <f t="shared" si="3"/>
        <v>Amara Darboh </v>
      </c>
      <c r="H1484" s="3" t="str">
        <f t="shared" si="4"/>
        <v> </v>
      </c>
    </row>
    <row r="1485" ht="15.75" customHeight="1">
      <c r="B1485" s="24" t="s">
        <v>4452</v>
      </c>
      <c r="C1485" s="24" t="s">
        <v>34</v>
      </c>
      <c r="D1485" s="73">
        <v>615000.0</v>
      </c>
      <c r="E1485" s="3" t="str">
        <f t="shared" si="1"/>
        <v>Marcell Ateman</v>
      </c>
      <c r="F1485" s="3" t="str">
        <f t="shared" si="2"/>
        <v>Marcell Ateman</v>
      </c>
      <c r="G1485" s="3" t="str">
        <f t="shared" si="3"/>
        <v>Marcell Ateman </v>
      </c>
      <c r="H1485" s="3" t="str">
        <f t="shared" si="4"/>
        <v> </v>
      </c>
    </row>
    <row r="1486" ht="15.75" customHeight="1">
      <c r="A1486" s="24">
        <v>295.0</v>
      </c>
      <c r="B1486" s="24" t="s">
        <v>4453</v>
      </c>
      <c r="C1486" s="24" t="s">
        <v>34</v>
      </c>
      <c r="D1486" s="73">
        <v>610000.0</v>
      </c>
      <c r="E1486" s="3" t="str">
        <f t="shared" si="1"/>
        <v>Antoine Wesley</v>
      </c>
      <c r="F1486" s="3" t="str">
        <f t="shared" si="2"/>
        <v>Antoine Wesley</v>
      </c>
      <c r="G1486" s="3" t="str">
        <f t="shared" si="3"/>
        <v>Antoine Wesley </v>
      </c>
      <c r="H1486" s="3" t="str">
        <f t="shared" si="4"/>
        <v> </v>
      </c>
    </row>
    <row r="1487" ht="15.75" customHeight="1">
      <c r="B1487" s="24" t="s">
        <v>4454</v>
      </c>
      <c r="C1487" s="24" t="s">
        <v>34</v>
      </c>
      <c r="D1487" s="73">
        <v>610000.0</v>
      </c>
      <c r="E1487" s="3" t="str">
        <f t="shared" si="1"/>
        <v>Bryant Mitchell</v>
      </c>
      <c r="F1487" s="3" t="str">
        <f t="shared" si="2"/>
        <v>Bryant Mitchell</v>
      </c>
      <c r="G1487" s="3" t="str">
        <f t="shared" si="3"/>
        <v>Bryant Mitchell</v>
      </c>
      <c r="H1487" s="3" t="str">
        <f t="shared" si="4"/>
        <v>l</v>
      </c>
    </row>
    <row r="1488" ht="15.75" customHeight="1">
      <c r="B1488" s="24" t="s">
        <v>4455</v>
      </c>
      <c r="C1488" s="24" t="s">
        <v>34</v>
      </c>
      <c r="D1488" s="73">
        <v>610000.0</v>
      </c>
      <c r="E1488" s="3" t="str">
        <f t="shared" si="1"/>
        <v>Johnnie Dixon</v>
      </c>
      <c r="F1488" s="3" t="str">
        <f t="shared" si="2"/>
        <v>Johnnie Dixon</v>
      </c>
      <c r="G1488" s="3" t="str">
        <f t="shared" si="3"/>
        <v>Johnnie Dixon </v>
      </c>
      <c r="H1488" s="3" t="str">
        <f t="shared" si="4"/>
        <v> </v>
      </c>
    </row>
    <row r="1489" ht="15.75" customHeight="1">
      <c r="B1489" s="24" t="s">
        <v>4456</v>
      </c>
      <c r="C1489" s="24" t="s">
        <v>34</v>
      </c>
      <c r="D1489" s="73">
        <v>610000.0</v>
      </c>
      <c r="E1489" s="3" t="str">
        <f t="shared" si="1"/>
        <v>A.J. Richardson</v>
      </c>
      <c r="F1489" s="3" t="str">
        <f t="shared" si="2"/>
        <v>A.J. Richardson</v>
      </c>
      <c r="G1489" s="3" t="str">
        <f t="shared" si="3"/>
        <v>A.J. Richardson </v>
      </c>
      <c r="H1489" s="3" t="str">
        <f t="shared" si="4"/>
        <v> </v>
      </c>
    </row>
    <row r="1490" ht="15.75" customHeight="1">
      <c r="B1490" s="24" t="s">
        <v>4457</v>
      </c>
      <c r="C1490" s="24" t="s">
        <v>34</v>
      </c>
      <c r="D1490" s="73">
        <v>610000.0</v>
      </c>
      <c r="E1490" s="3" t="str">
        <f t="shared" si="1"/>
        <v>Reggie Davis</v>
      </c>
      <c r="F1490" s="3" t="str">
        <f t="shared" si="2"/>
        <v>Reggie Davis</v>
      </c>
      <c r="G1490" s="3" t="str">
        <f t="shared" si="3"/>
        <v>Reggie Davis </v>
      </c>
      <c r="H1490" s="3" t="str">
        <f t="shared" si="4"/>
        <v> </v>
      </c>
    </row>
    <row r="1491" ht="15.75" customHeight="1">
      <c r="B1491" s="24" t="s">
        <v>4458</v>
      </c>
      <c r="C1491" s="24" t="s">
        <v>34</v>
      </c>
      <c r="D1491" s="73">
        <v>610000.0</v>
      </c>
      <c r="E1491" s="3" t="str">
        <f t="shared" si="1"/>
        <v>Tyron Johnson</v>
      </c>
      <c r="F1491" s="3" t="str">
        <f t="shared" si="2"/>
        <v>Tyron Johnson</v>
      </c>
      <c r="G1491" s="3" t="str">
        <f t="shared" si="3"/>
        <v>Tyron Johnson </v>
      </c>
      <c r="H1491" s="3" t="str">
        <f t="shared" si="4"/>
        <v> </v>
      </c>
    </row>
    <row r="1492" ht="15.75" customHeight="1">
      <c r="B1492" s="24" t="s">
        <v>4459</v>
      </c>
      <c r="C1492" s="24" t="s">
        <v>34</v>
      </c>
      <c r="D1492" s="73">
        <v>610000.0</v>
      </c>
      <c r="E1492" s="3" t="str">
        <f t="shared" si="1"/>
        <v>Thomas Ives</v>
      </c>
      <c r="F1492" s="3" t="str">
        <f t="shared" si="2"/>
        <v>Thomas Ives</v>
      </c>
      <c r="G1492" s="3" t="str">
        <f t="shared" si="3"/>
        <v>Thomas Ives </v>
      </c>
      <c r="H1492" s="3" t="str">
        <f t="shared" si="4"/>
        <v> </v>
      </c>
    </row>
    <row r="1493" ht="15.75" customHeight="1">
      <c r="B1493" s="24" t="s">
        <v>4460</v>
      </c>
      <c r="C1493" s="24" t="s">
        <v>34</v>
      </c>
      <c r="D1493" s="73">
        <v>610000.0</v>
      </c>
      <c r="E1493" s="3" t="str">
        <f t="shared" si="1"/>
        <v>Alex Wesley</v>
      </c>
      <c r="F1493" s="3" t="str">
        <f t="shared" si="2"/>
        <v>Alex Wesley</v>
      </c>
      <c r="G1493" s="3" t="str">
        <f t="shared" si="3"/>
        <v>Alex Wesley </v>
      </c>
      <c r="H1493" s="3" t="str">
        <f t="shared" si="4"/>
        <v> </v>
      </c>
    </row>
    <row r="1494" ht="15.75" customHeight="1">
      <c r="B1494" s="24" t="s">
        <v>4461</v>
      </c>
      <c r="C1494" s="24" t="s">
        <v>34</v>
      </c>
      <c r="D1494" s="73">
        <v>610000.0</v>
      </c>
      <c r="E1494" s="3" t="str">
        <f t="shared" si="1"/>
        <v>Tom Kennedy</v>
      </c>
      <c r="F1494" s="3" t="str">
        <f t="shared" si="2"/>
        <v>Tom Kennedy</v>
      </c>
      <c r="G1494" s="3" t="str">
        <f t="shared" si="3"/>
        <v>Tom Kennedy </v>
      </c>
      <c r="H1494" s="3" t="str">
        <f t="shared" si="4"/>
        <v> </v>
      </c>
    </row>
    <row r="1495" ht="15.75" customHeight="1">
      <c r="B1495" s="24" t="s">
        <v>4462</v>
      </c>
      <c r="C1495" s="24" t="s">
        <v>34</v>
      </c>
      <c r="D1495" s="73">
        <v>610000.0</v>
      </c>
      <c r="E1495" s="3" t="str">
        <f t="shared" si="1"/>
        <v>Joe Fortson</v>
      </c>
      <c r="F1495" s="3" t="str">
        <f t="shared" si="2"/>
        <v>Joe Fortson</v>
      </c>
      <c r="G1495" s="3" t="str">
        <f t="shared" si="3"/>
        <v>Joe Fortson</v>
      </c>
      <c r="H1495" s="3" t="str">
        <f t="shared" si="4"/>
        <v>n</v>
      </c>
    </row>
    <row r="1496" ht="15.75" customHeight="1">
      <c r="B1496" s="24" t="s">
        <v>4463</v>
      </c>
      <c r="C1496" s="24" t="s">
        <v>34</v>
      </c>
      <c r="D1496" s="73">
        <v>610000.0</v>
      </c>
      <c r="E1496" s="3" t="str">
        <f t="shared" si="1"/>
        <v>Devin Gray</v>
      </c>
      <c r="F1496" s="3" t="str">
        <f t="shared" si="2"/>
        <v>Devin Gray</v>
      </c>
      <c r="G1496" s="3" t="str">
        <f t="shared" si="3"/>
        <v>Devin Gray </v>
      </c>
      <c r="H1496" s="3" t="str">
        <f t="shared" si="4"/>
        <v> </v>
      </c>
    </row>
    <row r="1497" ht="15.75" customHeight="1">
      <c r="B1497" s="24" t="s">
        <v>4464</v>
      </c>
      <c r="C1497" s="24" t="s">
        <v>34</v>
      </c>
      <c r="D1497" s="73">
        <v>610000.0</v>
      </c>
      <c r="E1497" s="3" t="str">
        <f t="shared" si="1"/>
        <v>Malik Henry</v>
      </c>
      <c r="F1497" s="3" t="str">
        <f t="shared" si="2"/>
        <v>Malik Henry</v>
      </c>
      <c r="G1497" s="3" t="str">
        <f t="shared" si="3"/>
        <v>Malik Henry </v>
      </c>
      <c r="H1497" s="3" t="str">
        <f t="shared" si="4"/>
        <v> </v>
      </c>
    </row>
    <row r="1498" ht="15.75" customHeight="1">
      <c r="B1498" s="24" t="s">
        <v>4465</v>
      </c>
      <c r="C1498" s="24" t="s">
        <v>34</v>
      </c>
      <c r="D1498" s="73">
        <v>610000.0</v>
      </c>
      <c r="E1498" s="3" t="str">
        <f t="shared" si="1"/>
        <v>Artavis Scott</v>
      </c>
      <c r="F1498" s="3" t="str">
        <f t="shared" si="2"/>
        <v>Artavis Scott</v>
      </c>
      <c r="G1498" s="3" t="str">
        <f t="shared" si="3"/>
        <v>Artavis Scott </v>
      </c>
      <c r="H1498" s="3" t="str">
        <f t="shared" si="4"/>
        <v> </v>
      </c>
    </row>
    <row r="1499" ht="15.75" customHeight="1">
      <c r="B1499" s="24" t="s">
        <v>4466</v>
      </c>
      <c r="C1499" s="24" t="s">
        <v>34</v>
      </c>
      <c r="D1499" s="73">
        <v>610000.0</v>
      </c>
      <c r="E1499" s="3" t="str">
        <f t="shared" si="1"/>
        <v>Penny Hart</v>
      </c>
      <c r="F1499" s="3" t="str">
        <f t="shared" si="2"/>
        <v>Penny Hart</v>
      </c>
      <c r="G1499" s="3" t="str">
        <f t="shared" si="3"/>
        <v>Penny Hart </v>
      </c>
      <c r="H1499" s="3" t="str">
        <f t="shared" si="4"/>
        <v> </v>
      </c>
    </row>
    <row r="1500" ht="15.75" customHeight="1">
      <c r="B1500" s="24" t="s">
        <v>4467</v>
      </c>
      <c r="C1500" s="24" t="s">
        <v>34</v>
      </c>
      <c r="D1500" s="73">
        <v>610000.0</v>
      </c>
      <c r="E1500" s="3" t="str">
        <f t="shared" si="1"/>
        <v>Cody Thompson</v>
      </c>
      <c r="F1500" s="3" t="str">
        <f t="shared" si="2"/>
        <v>Cody Thompson</v>
      </c>
      <c r="G1500" s="3" t="str">
        <f t="shared" si="3"/>
        <v>Cody Thompson </v>
      </c>
      <c r="H1500" s="3" t="str">
        <f t="shared" si="4"/>
        <v> </v>
      </c>
    </row>
    <row r="1501" ht="15.75" customHeight="1">
      <c r="B1501" s="24" t="s">
        <v>4468</v>
      </c>
      <c r="C1501" s="24" t="s">
        <v>34</v>
      </c>
      <c r="D1501" s="73">
        <v>610000.0</v>
      </c>
      <c r="E1501" s="3" t="str">
        <f t="shared" si="1"/>
        <v>DaMarkus Lodge</v>
      </c>
      <c r="F1501" s="3" t="str">
        <f t="shared" si="2"/>
        <v>DaMarkus Lodge</v>
      </c>
      <c r="G1501" s="3" t="str">
        <f t="shared" si="3"/>
        <v>DaMarkus Lodge </v>
      </c>
      <c r="H1501" s="3" t="str">
        <f t="shared" si="4"/>
        <v> </v>
      </c>
    </row>
    <row r="1502" ht="15.75" customHeight="1">
      <c r="B1502" s="24" t="s">
        <v>4469</v>
      </c>
      <c r="C1502" s="24" t="s">
        <v>34</v>
      </c>
      <c r="D1502" s="73">
        <v>610000.0</v>
      </c>
      <c r="E1502" s="3" t="str">
        <f t="shared" si="1"/>
        <v>Devin Ross</v>
      </c>
      <c r="F1502" s="3" t="str">
        <f t="shared" si="2"/>
        <v>Devin Ross</v>
      </c>
      <c r="G1502" s="3" t="str">
        <f t="shared" si="3"/>
        <v>Devin Ross</v>
      </c>
      <c r="H1502" s="3" t="str">
        <f t="shared" si="4"/>
        <v>s</v>
      </c>
    </row>
    <row r="1503" ht="15.75" customHeight="1">
      <c r="B1503" s="24" t="s">
        <v>4470</v>
      </c>
      <c r="C1503" s="24" t="s">
        <v>34</v>
      </c>
      <c r="D1503" s="73">
        <v>610000.0</v>
      </c>
      <c r="E1503" s="3" t="str">
        <f t="shared" si="1"/>
        <v>Malik Taylor</v>
      </c>
      <c r="F1503" s="3" t="str">
        <f t="shared" si="2"/>
        <v>Malik Taylor</v>
      </c>
      <c r="G1503" s="3" t="str">
        <f t="shared" si="3"/>
        <v>Malik Taylor</v>
      </c>
      <c r="H1503" s="3" t="str">
        <f t="shared" si="4"/>
        <v>r</v>
      </c>
    </row>
    <row r="1504" ht="15.75" customHeight="1">
      <c r="B1504" s="22" t="s">
        <v>4471</v>
      </c>
      <c r="C1504" s="24" t="s">
        <v>34</v>
      </c>
      <c r="D1504" s="73">
        <v>610000.0</v>
      </c>
      <c r="E1504" s="3" t="str">
        <f t="shared" si="1"/>
        <v>Saeed Black1000ll</v>
      </c>
      <c r="F1504" s="3" t="str">
        <f t="shared" si="2"/>
        <v>Saeed Black1000ll</v>
      </c>
      <c r="G1504" s="3" t="str">
        <f t="shared" si="3"/>
        <v>Saeed Black1000ll </v>
      </c>
      <c r="H1504" s="3" t="str">
        <f t="shared" si="4"/>
        <v> </v>
      </c>
    </row>
    <row r="1505" ht="15.75" customHeight="1">
      <c r="B1505" s="24" t="s">
        <v>4472</v>
      </c>
      <c r="C1505" s="24" t="s">
        <v>34</v>
      </c>
      <c r="D1505" s="73">
        <v>610000.0</v>
      </c>
      <c r="E1505" s="3" t="str">
        <f t="shared" si="1"/>
        <v>Damion Jeanpiere</v>
      </c>
      <c r="F1505" s="3" t="str">
        <f t="shared" si="2"/>
        <v>Damion Jeanpiere</v>
      </c>
      <c r="G1505" s="3" t="str">
        <f t="shared" si="3"/>
        <v>Damion Jeanpiere </v>
      </c>
      <c r="H1505" s="3" t="str">
        <f t="shared" si="4"/>
        <v> </v>
      </c>
    </row>
    <row r="1506" ht="15.75" customHeight="1">
      <c r="B1506" s="24" t="s">
        <v>4473</v>
      </c>
      <c r="C1506" s="24" t="s">
        <v>34</v>
      </c>
      <c r="D1506" s="73">
        <v>610000.0</v>
      </c>
      <c r="E1506" s="3" t="str">
        <f t="shared" si="1"/>
        <v>Anthony Johnson</v>
      </c>
      <c r="F1506" s="3" t="str">
        <f t="shared" si="2"/>
        <v>Anthony Johnson</v>
      </c>
      <c r="G1506" s="3" t="str">
        <f t="shared" si="3"/>
        <v>Anthony Johnson </v>
      </c>
      <c r="H1506" s="3" t="str">
        <f t="shared" si="4"/>
        <v> </v>
      </c>
    </row>
    <row r="1507" ht="15.75" customHeight="1">
      <c r="B1507" s="22" t="s">
        <v>4474</v>
      </c>
      <c r="C1507" s="24" t="s">
        <v>34</v>
      </c>
      <c r="D1507" s="73">
        <v>610000.0</v>
      </c>
      <c r="E1507" s="3" t="str">
        <f t="shared" si="1"/>
        <v>De'Mor1000y Pierson-El</v>
      </c>
      <c r="F1507" s="3" t="str">
        <f t="shared" si="2"/>
        <v>De'Mor1000y Pierson-El</v>
      </c>
      <c r="G1507" s="3" t="str">
        <f t="shared" si="3"/>
        <v>De'Mor1000y Pierson-El </v>
      </c>
      <c r="H1507" s="3" t="str">
        <f t="shared" si="4"/>
        <v> </v>
      </c>
    </row>
    <row r="1508" ht="15.75" customHeight="1">
      <c r="B1508" s="24" t="s">
        <v>4475</v>
      </c>
      <c r="C1508" s="24" t="s">
        <v>34</v>
      </c>
      <c r="D1508" s="73">
        <v>610000.0</v>
      </c>
      <c r="E1508" s="3" t="str">
        <f t="shared" si="1"/>
        <v>Anthony Ratliff-Williams</v>
      </c>
      <c r="F1508" s="3" t="str">
        <f t="shared" si="2"/>
        <v>Anthony Ratliff-Williams</v>
      </c>
      <c r="G1508" s="3" t="str">
        <f t="shared" si="3"/>
        <v>Anthony Ratliff-Williams </v>
      </c>
      <c r="H1508" s="3" t="str">
        <f t="shared" si="4"/>
        <v> </v>
      </c>
    </row>
    <row r="1509" ht="15.75" customHeight="1">
      <c r="A1509" s="24">
        <v>318.0</v>
      </c>
      <c r="B1509" s="24" t="s">
        <v>4476</v>
      </c>
      <c r="C1509" s="24" t="s">
        <v>34</v>
      </c>
      <c r="D1509" s="73">
        <v>590000.0</v>
      </c>
      <c r="E1509" s="3" t="str">
        <f t="shared" si="1"/>
        <v>Steven Sims Jr.</v>
      </c>
      <c r="F1509" s="3" t="str">
        <f t="shared" si="2"/>
        <v>Steven Sims Jr.</v>
      </c>
      <c r="G1509" s="3" t="str">
        <f t="shared" si="3"/>
        <v>Steven Sims Jr. </v>
      </c>
      <c r="H1509" s="3" t="str">
        <f t="shared" si="4"/>
        <v> </v>
      </c>
    </row>
    <row r="1510" ht="15.75" customHeight="1">
      <c r="A1510" s="24">
        <v>319.0</v>
      </c>
      <c r="B1510" s="24" t="s">
        <v>4477</v>
      </c>
      <c r="C1510" s="24" t="s">
        <v>34</v>
      </c>
      <c r="D1510" s="73">
        <v>588333.0</v>
      </c>
      <c r="E1510" s="3" t="str">
        <f t="shared" si="1"/>
        <v>Deonte Harris</v>
      </c>
      <c r="F1510" s="3" t="str">
        <f t="shared" si="2"/>
        <v>Deonte Harris</v>
      </c>
      <c r="G1510" s="3" t="str">
        <f t="shared" si="3"/>
        <v>Deonte Harris</v>
      </c>
      <c r="H1510" s="3" t="str">
        <f t="shared" si="4"/>
        <v>s</v>
      </c>
    </row>
    <row r="1511" ht="15.75" customHeight="1">
      <c r="B1511" s="24" t="s">
        <v>4478</v>
      </c>
      <c r="C1511" s="24" t="s">
        <v>34</v>
      </c>
      <c r="D1511" s="73">
        <v>588333.0</v>
      </c>
      <c r="E1511" s="3" t="str">
        <f t="shared" si="1"/>
        <v>Jon’Vea Johnson</v>
      </c>
      <c r="F1511" s="3" t="str">
        <f t="shared" si="2"/>
        <v>Jon’Vea Johnson</v>
      </c>
      <c r="G1511" s="3" t="str">
        <f t="shared" si="3"/>
        <v>Jon’Vea Johnson </v>
      </c>
      <c r="H1511" s="3" t="str">
        <f t="shared" si="4"/>
        <v> </v>
      </c>
    </row>
    <row r="1512" ht="15.75" customHeight="1">
      <c r="B1512" s="24" t="s">
        <v>4479</v>
      </c>
      <c r="C1512" s="24" t="s">
        <v>34</v>
      </c>
      <c r="D1512" s="73">
        <v>588333.0</v>
      </c>
      <c r="E1512" s="3" t="str">
        <f t="shared" si="1"/>
        <v>Jakobi Meyers</v>
      </c>
      <c r="F1512" s="3" t="str">
        <f t="shared" si="2"/>
        <v>Jakobi Meyers</v>
      </c>
      <c r="G1512" s="3" t="str">
        <f t="shared" si="3"/>
        <v>Jakobi Meyers</v>
      </c>
      <c r="H1512" s="3" t="str">
        <f t="shared" si="4"/>
        <v>s</v>
      </c>
    </row>
    <row r="1513" ht="15.75" customHeight="1">
      <c r="B1513" s="24" t="s">
        <v>4480</v>
      </c>
      <c r="C1513" s="24" t="s">
        <v>34</v>
      </c>
      <c r="D1513" s="73">
        <v>588333.0</v>
      </c>
      <c r="E1513" s="3" t="str">
        <f t="shared" si="1"/>
        <v>Preston Williams</v>
      </c>
      <c r="F1513" s="3" t="str">
        <f t="shared" si="2"/>
        <v>Preston Williams</v>
      </c>
      <c r="G1513" s="3" t="str">
        <f t="shared" si="3"/>
        <v>Preston Williams </v>
      </c>
      <c r="H1513" s="3" t="str">
        <f t="shared" si="4"/>
        <v> </v>
      </c>
    </row>
    <row r="1514" ht="15.75" customHeight="1">
      <c r="A1514" s="24">
        <v>323.0</v>
      </c>
      <c r="B1514" s="24" t="s">
        <v>4481</v>
      </c>
      <c r="C1514" s="24" t="s">
        <v>34</v>
      </c>
      <c r="D1514" s="73">
        <v>586667.0</v>
      </c>
      <c r="E1514" s="3" t="str">
        <f t="shared" si="1"/>
        <v>Shawn Poindexter</v>
      </c>
      <c r="F1514" s="3" t="str">
        <f t="shared" si="2"/>
        <v>Shawn Poindexter</v>
      </c>
      <c r="G1514" s="3" t="str">
        <f t="shared" si="3"/>
        <v>Shawn Poindexter</v>
      </c>
      <c r="H1514" s="3" t="str">
        <f t="shared" si="4"/>
        <v>r</v>
      </c>
    </row>
    <row r="1515" ht="15.75" customHeight="1">
      <c r="B1515" s="24" t="s">
        <v>4482</v>
      </c>
      <c r="C1515" s="24" t="s">
        <v>34</v>
      </c>
      <c r="D1515" s="73">
        <v>586667.0</v>
      </c>
      <c r="E1515" s="3" t="str">
        <f t="shared" si="1"/>
        <v>Olamide Zaccheaus</v>
      </c>
      <c r="F1515" s="3" t="str">
        <f t="shared" si="2"/>
        <v>Olamide Zaccheaus</v>
      </c>
      <c r="G1515" s="3" t="str">
        <f t="shared" si="3"/>
        <v>Olamide Zaccheaus </v>
      </c>
      <c r="H1515" s="3" t="str">
        <f t="shared" si="4"/>
        <v> </v>
      </c>
    </row>
    <row r="1516" ht="15.75" customHeight="1">
      <c r="A1516" s="24">
        <v>325.0</v>
      </c>
      <c r="B1516" s="24" t="s">
        <v>4483</v>
      </c>
      <c r="C1516" s="24" t="s">
        <v>34</v>
      </c>
      <c r="D1516" s="73">
        <v>586000.0</v>
      </c>
      <c r="E1516" s="3" t="str">
        <f t="shared" si="1"/>
        <v>DJ Montgomery</v>
      </c>
      <c r="F1516" s="3" t="str">
        <f t="shared" si="2"/>
        <v>DJ Montgomery</v>
      </c>
      <c r="G1516" s="3" t="str">
        <f t="shared" si="3"/>
        <v>DJ Montgomery </v>
      </c>
      <c r="H1516" s="3" t="str">
        <f t="shared" si="4"/>
        <v> </v>
      </c>
    </row>
    <row r="1517" ht="15.75" customHeight="1">
      <c r="A1517" s="24">
        <v>326.0</v>
      </c>
      <c r="B1517" s="24" t="s">
        <v>4484</v>
      </c>
      <c r="C1517" s="24" t="s">
        <v>34</v>
      </c>
      <c r="D1517" s="73">
        <v>585833.0</v>
      </c>
      <c r="E1517" s="3" t="str">
        <f t="shared" si="1"/>
        <v>Gunner Olszewski</v>
      </c>
      <c r="F1517" s="3" t="str">
        <f t="shared" si="2"/>
        <v>Gunner Olszewski</v>
      </c>
      <c r="G1517" s="3" t="str">
        <f t="shared" si="3"/>
        <v>Gunner Olszewski</v>
      </c>
      <c r="H1517" s="3" t="str">
        <f t="shared" si="4"/>
        <v>i</v>
      </c>
    </row>
    <row r="1518" ht="15.75" customHeight="1">
      <c r="A1518" s="24">
        <v>327.0</v>
      </c>
      <c r="B1518" s="24" t="s">
        <v>4485</v>
      </c>
      <c r="C1518" s="24" t="s">
        <v>34</v>
      </c>
      <c r="D1518" s="73">
        <v>575000.0</v>
      </c>
      <c r="E1518" s="3" t="str">
        <f t="shared" si="1"/>
        <v>Jeff Smith</v>
      </c>
      <c r="F1518" s="3" t="str">
        <f t="shared" si="2"/>
        <v>Jeff Smith</v>
      </c>
      <c r="G1518" s="3" t="str">
        <f t="shared" si="3"/>
        <v>Jeff Smith </v>
      </c>
      <c r="H1518" s="3" t="str">
        <f t="shared" si="4"/>
        <v> </v>
      </c>
    </row>
    <row r="1519" ht="15.75" customHeight="1">
      <c r="A1519" s="24">
        <v>328.0</v>
      </c>
      <c r="B1519" s="24" t="s">
        <v>4486</v>
      </c>
      <c r="C1519" s="24" t="s">
        <v>34</v>
      </c>
      <c r="D1519" s="73">
        <v>573333.0</v>
      </c>
      <c r="E1519" s="3" t="str">
        <f t="shared" si="1"/>
        <v>Trent Sherfield</v>
      </c>
      <c r="F1519" s="3" t="str">
        <f t="shared" si="2"/>
        <v>Trent Sherfield</v>
      </c>
      <c r="G1519" s="3" t="str">
        <f t="shared" si="3"/>
        <v>Trent Sherfield </v>
      </c>
      <c r="H1519" s="3" t="str">
        <f t="shared" si="4"/>
        <v> </v>
      </c>
    </row>
    <row r="1520" ht="15.75" customHeight="1">
      <c r="A1520" s="24">
        <v>329.0</v>
      </c>
      <c r="B1520" s="24" t="s">
        <v>4487</v>
      </c>
      <c r="C1520" s="24" t="s">
        <v>34</v>
      </c>
      <c r="D1520" s="73">
        <v>570000.0</v>
      </c>
      <c r="E1520" s="3" t="str">
        <f t="shared" si="1"/>
        <v>Chad Beebe</v>
      </c>
      <c r="F1520" s="3" t="str">
        <f t="shared" si="2"/>
        <v>Chad Beebe</v>
      </c>
      <c r="G1520" s="3" t="str">
        <f t="shared" si="3"/>
        <v>Chad Beebe </v>
      </c>
      <c r="H1520" s="3" t="str">
        <f t="shared" si="4"/>
        <v> </v>
      </c>
    </row>
    <row r="1521" ht="15.75" customHeight="1">
      <c r="B1521" s="24" t="s">
        <v>3212</v>
      </c>
      <c r="C1521" s="24" t="s">
        <v>34</v>
      </c>
      <c r="D1521" s="73">
        <v>570000.0</v>
      </c>
      <c r="E1521" s="3" t="str">
        <f t="shared" si="1"/>
        <v>Auden Tate</v>
      </c>
      <c r="F1521" s="3" t="str">
        <f t="shared" si="2"/>
        <v>Auden Tate</v>
      </c>
      <c r="G1521" s="3" t="str">
        <f t="shared" si="3"/>
        <v>Auden Tate </v>
      </c>
      <c r="H1521" s="3" t="str">
        <f t="shared" si="4"/>
        <v> </v>
      </c>
    </row>
    <row r="1522" ht="15.75" customHeight="1">
      <c r="B1522" s="24" t="s">
        <v>4488</v>
      </c>
      <c r="C1522" s="24" t="s">
        <v>34</v>
      </c>
      <c r="D1522" s="73">
        <v>570000.0</v>
      </c>
      <c r="E1522" s="3" t="str">
        <f t="shared" si="1"/>
        <v>Brandon Zylstra</v>
      </c>
      <c r="F1522" s="3" t="str">
        <f t="shared" si="2"/>
        <v>Brandon Zylstra</v>
      </c>
      <c r="G1522" s="3" t="str">
        <f t="shared" si="3"/>
        <v>Brandon Zylstra </v>
      </c>
      <c r="H1522" s="3" t="str">
        <f t="shared" si="4"/>
        <v> </v>
      </c>
    </row>
    <row r="1523" ht="15.75" customHeight="1">
      <c r="A1523" s="24">
        <v>332.0</v>
      </c>
      <c r="B1523" s="24" t="s">
        <v>4489</v>
      </c>
      <c r="C1523" s="24" t="s">
        <v>34</v>
      </c>
      <c r="D1523" s="73">
        <v>540000.0</v>
      </c>
      <c r="E1523" s="3" t="str">
        <f t="shared" si="1"/>
        <v>Cyril Grayson</v>
      </c>
      <c r="F1523" s="3" t="str">
        <f t="shared" si="2"/>
        <v>Cyril Grayson</v>
      </c>
      <c r="G1523" s="3" t="str">
        <f t="shared" si="3"/>
        <v>Cyril Grayson</v>
      </c>
      <c r="H1523" s="3" t="str">
        <f t="shared" si="4"/>
        <v>n</v>
      </c>
    </row>
    <row r="1524" ht="15.75" customHeight="1">
      <c r="B1524" s="24" t="s">
        <v>4490</v>
      </c>
      <c r="C1524" s="24" t="s">
        <v>34</v>
      </c>
      <c r="D1524" s="73">
        <v>540000.0</v>
      </c>
      <c r="E1524" s="3" t="str">
        <f t="shared" si="1"/>
        <v>Spencer Schnell</v>
      </c>
      <c r="F1524" s="3" t="str">
        <f t="shared" si="2"/>
        <v>Spencer Schnell</v>
      </c>
      <c r="G1524" s="3" t="str">
        <f t="shared" si="3"/>
        <v>Spencer Schnell</v>
      </c>
      <c r="H1524" s="3" t="str">
        <f t="shared" si="4"/>
        <v>l</v>
      </c>
    </row>
    <row r="1525" ht="15.75" customHeight="1">
      <c r="B1525" s="24" t="s">
        <v>4491</v>
      </c>
      <c r="C1525" s="24" t="s">
        <v>34</v>
      </c>
      <c r="D1525" s="73">
        <v>540000.0</v>
      </c>
      <c r="E1525" s="3" t="str">
        <f t="shared" si="1"/>
        <v>Steven Mitchell</v>
      </c>
      <c r="F1525" s="3" t="str">
        <f t="shared" si="2"/>
        <v>Steven Mitchell</v>
      </c>
      <c r="G1525" s="3" t="str">
        <f t="shared" si="3"/>
        <v>Steven Mitchell </v>
      </c>
      <c r="H1525" s="3" t="str">
        <f t="shared" si="4"/>
        <v> </v>
      </c>
    </row>
    <row r="1526" ht="15.75" customHeight="1">
      <c r="B1526" s="24" t="s">
        <v>4492</v>
      </c>
      <c r="C1526" s="24" t="s">
        <v>34</v>
      </c>
      <c r="D1526" s="73">
        <v>540000.0</v>
      </c>
      <c r="E1526" s="3" t="str">
        <f t="shared" si="1"/>
        <v>Jalen Guyton</v>
      </c>
      <c r="F1526" s="3" t="str">
        <f t="shared" si="2"/>
        <v>Jalen Guyton</v>
      </c>
      <c r="G1526" s="3" t="str">
        <f t="shared" si="3"/>
        <v>Jalen Guyton </v>
      </c>
      <c r="H1526" s="3" t="str">
        <f t="shared" si="4"/>
        <v> </v>
      </c>
    </row>
    <row r="1527" ht="15.75" customHeight="1">
      <c r="B1527" s="24" t="s">
        <v>4493</v>
      </c>
      <c r="C1527" s="24" t="s">
        <v>34</v>
      </c>
      <c r="D1527" s="73">
        <v>540000.0</v>
      </c>
      <c r="E1527" s="3" t="str">
        <f t="shared" si="1"/>
        <v>Jason Moore</v>
      </c>
      <c r="F1527" s="3" t="str">
        <f t="shared" si="2"/>
        <v>Jason Moore</v>
      </c>
      <c r="G1527" s="3" t="str">
        <f t="shared" si="3"/>
        <v>Jason Moore </v>
      </c>
      <c r="H1527" s="3" t="str">
        <f t="shared" si="4"/>
        <v> </v>
      </c>
    </row>
    <row r="1528" ht="15.75" customHeight="1">
      <c r="B1528" s="24" t="s">
        <v>4494</v>
      </c>
      <c r="C1528" s="24" t="s">
        <v>34</v>
      </c>
      <c r="D1528" s="73">
        <v>540000.0</v>
      </c>
      <c r="E1528" s="3" t="str">
        <f t="shared" si="1"/>
        <v>Andre Patton</v>
      </c>
      <c r="F1528" s="3" t="str">
        <f t="shared" si="2"/>
        <v>Andre Patton</v>
      </c>
      <c r="G1528" s="3" t="str">
        <f t="shared" si="3"/>
        <v>Andre Patton </v>
      </c>
      <c r="H1528" s="3" t="str">
        <f t="shared" si="4"/>
        <v> </v>
      </c>
    </row>
    <row r="1529" ht="15.75" customHeight="1">
      <c r="B1529" s="24" t="s">
        <v>4495</v>
      </c>
      <c r="C1529" s="24" t="s">
        <v>34</v>
      </c>
      <c r="D1529" s="73">
        <v>540000.0</v>
      </c>
      <c r="E1529" s="3" t="str">
        <f t="shared" si="1"/>
        <v>Krishawn Hogan</v>
      </c>
      <c r="F1529" s="3" t="str">
        <f t="shared" si="2"/>
        <v>Krishawn Hogan</v>
      </c>
      <c r="G1529" s="3" t="str">
        <f t="shared" si="3"/>
        <v>Krishawn Hogan</v>
      </c>
      <c r="H1529" s="3" t="str">
        <f t="shared" si="4"/>
        <v>n</v>
      </c>
    </row>
    <row r="1530" ht="15.75" customHeight="1">
      <c r="B1530" s="24" t="s">
        <v>4496</v>
      </c>
      <c r="C1530" s="24" t="s">
        <v>34</v>
      </c>
      <c r="D1530" s="73">
        <v>540000.0</v>
      </c>
      <c r="E1530" s="3" t="str">
        <f t="shared" si="1"/>
        <v>Lil’jordan Humphrey</v>
      </c>
      <c r="F1530" s="3" t="str">
        <f t="shared" si="2"/>
        <v>Lil’jordan Humphrey</v>
      </c>
      <c r="G1530" s="3" t="str">
        <f t="shared" si="3"/>
        <v>Lil’jordan Humphrey</v>
      </c>
      <c r="H1530" s="3" t="str">
        <f t="shared" si="4"/>
        <v>y</v>
      </c>
    </row>
    <row r="1531" ht="15.75" customHeight="1">
      <c r="B1531" s="24" t="s">
        <v>4497</v>
      </c>
      <c r="C1531" s="24" t="s">
        <v>34</v>
      </c>
      <c r="D1531" s="73">
        <v>540000.0</v>
      </c>
      <c r="E1531" s="3" t="str">
        <f t="shared" si="1"/>
        <v>Alexander Hollins</v>
      </c>
      <c r="F1531" s="3" t="str">
        <f t="shared" si="2"/>
        <v>Alexander Hollins</v>
      </c>
      <c r="G1531" s="3" t="str">
        <f t="shared" si="3"/>
        <v>Alexander Hollins </v>
      </c>
      <c r="H1531" s="3" t="str">
        <f t="shared" si="4"/>
        <v> </v>
      </c>
    </row>
    <row r="1532" ht="15.75" customHeight="1">
      <c r="B1532" s="24" t="s">
        <v>4498</v>
      </c>
      <c r="C1532" s="24" t="s">
        <v>34</v>
      </c>
      <c r="D1532" s="73">
        <v>540000.0</v>
      </c>
      <c r="E1532" s="3" t="str">
        <f t="shared" si="1"/>
        <v>Travis Fulgham</v>
      </c>
      <c r="F1532" s="3" t="str">
        <f t="shared" si="2"/>
        <v>Travis Fulgham</v>
      </c>
      <c r="G1532" s="3" t="str">
        <f t="shared" si="3"/>
        <v>Travis Fulgham </v>
      </c>
      <c r="H1532" s="3" t="str">
        <f t="shared" si="4"/>
        <v> </v>
      </c>
    </row>
    <row r="1533" ht="15.75" customHeight="1">
      <c r="B1533" s="24" t="s">
        <v>4499</v>
      </c>
      <c r="C1533" s="24" t="s">
        <v>34</v>
      </c>
      <c r="D1533" s="73">
        <v>540000.0</v>
      </c>
      <c r="E1533" s="3" t="str">
        <f t="shared" si="1"/>
        <v>Chris Lacy</v>
      </c>
      <c r="F1533" s="3" t="str">
        <f t="shared" si="2"/>
        <v>Chris Lacy</v>
      </c>
      <c r="G1533" s="3" t="str">
        <f t="shared" si="3"/>
        <v>Chris Lacy </v>
      </c>
      <c r="H1533" s="3" t="str">
        <f t="shared" si="4"/>
        <v> </v>
      </c>
    </row>
    <row r="1534" ht="15.75" customHeight="1">
      <c r="B1534" s="24" t="s">
        <v>4500</v>
      </c>
      <c r="C1534" s="24" t="s">
        <v>34</v>
      </c>
      <c r="D1534" s="73">
        <v>540000.0</v>
      </c>
      <c r="E1534" s="3" t="str">
        <f t="shared" si="1"/>
        <v>Cody Hollister</v>
      </c>
      <c r="F1534" s="3" t="str">
        <f t="shared" si="2"/>
        <v>Cody Hollister</v>
      </c>
      <c r="G1534" s="3" t="str">
        <f t="shared" si="3"/>
        <v>Cody Hollister </v>
      </c>
      <c r="H1534" s="3" t="str">
        <f t="shared" si="4"/>
        <v> </v>
      </c>
    </row>
    <row r="1535" ht="15.75" customHeight="1">
      <c r="B1535" s="24" t="s">
        <v>4501</v>
      </c>
      <c r="C1535" s="24" t="s">
        <v>34</v>
      </c>
      <c r="D1535" s="73">
        <v>540000.0</v>
      </c>
      <c r="E1535" s="3" t="str">
        <f t="shared" si="1"/>
        <v>Duke Williams</v>
      </c>
      <c r="F1535" s="3" t="str">
        <f t="shared" si="2"/>
        <v>Duke Williams</v>
      </c>
      <c r="G1535" s="3" t="str">
        <f t="shared" si="3"/>
        <v>Duke Williams </v>
      </c>
      <c r="H1535" s="3" t="str">
        <f t="shared" si="4"/>
        <v> </v>
      </c>
    </row>
    <row r="1536" ht="15.75" customHeight="1">
      <c r="B1536" s="24" t="s">
        <v>4502</v>
      </c>
      <c r="C1536" s="24" t="s">
        <v>34</v>
      </c>
      <c r="D1536" s="73">
        <v>540000.0</v>
      </c>
      <c r="E1536" s="3" t="str">
        <f t="shared" si="1"/>
        <v>Byron Pringle</v>
      </c>
      <c r="F1536" s="3" t="str">
        <f t="shared" si="2"/>
        <v>Byron Pringle</v>
      </c>
      <c r="G1536" s="3" t="str">
        <f t="shared" si="3"/>
        <v>Byron Pringle</v>
      </c>
      <c r="H1536" s="3" t="str">
        <f t="shared" si="4"/>
        <v>e</v>
      </c>
    </row>
    <row r="1537" ht="15.75" customHeight="1">
      <c r="B1537" s="24" t="s">
        <v>4503</v>
      </c>
      <c r="C1537" s="24" t="s">
        <v>34</v>
      </c>
      <c r="D1537" s="73">
        <v>540000.0</v>
      </c>
      <c r="E1537" s="3" t="str">
        <f t="shared" si="1"/>
        <v>Greg Ward</v>
      </c>
      <c r="F1537" s="3" t="str">
        <f t="shared" si="2"/>
        <v>Greg Ward</v>
      </c>
      <c r="G1537" s="3" t="str">
        <f t="shared" si="3"/>
        <v>Greg Ward </v>
      </c>
      <c r="H1537" s="3" t="str">
        <f t="shared" si="4"/>
        <v> </v>
      </c>
    </row>
    <row r="1538" ht="15.75" customHeight="1">
      <c r="B1538" s="24" t="s">
        <v>4504</v>
      </c>
      <c r="C1538" s="24" t="s">
        <v>34</v>
      </c>
      <c r="D1538" s="73">
        <v>540000.0</v>
      </c>
      <c r="E1538" s="3" t="str">
        <f t="shared" si="1"/>
        <v>Rashard Davis</v>
      </c>
      <c r="F1538" s="3" t="str">
        <f t="shared" si="2"/>
        <v>Rashard Davis</v>
      </c>
      <c r="G1538" s="3" t="str">
        <f t="shared" si="3"/>
        <v>Rashard Davis </v>
      </c>
      <c r="H1538" s="3" t="str">
        <f t="shared" si="4"/>
        <v> </v>
      </c>
    </row>
    <row r="1539" ht="15.75" customHeight="1">
      <c r="B1539" s="24" t="s">
        <v>4505</v>
      </c>
      <c r="C1539" s="24" t="s">
        <v>34</v>
      </c>
      <c r="D1539" s="73">
        <v>540000.0</v>
      </c>
      <c r="E1539" s="3" t="str">
        <f t="shared" si="1"/>
        <v>Ventell Bryant</v>
      </c>
      <c r="F1539" s="3" t="str">
        <f t="shared" si="2"/>
        <v>Ventell Bryant</v>
      </c>
      <c r="G1539" s="3" t="str">
        <f t="shared" si="3"/>
        <v>Ventell Bryant </v>
      </c>
      <c r="H1539" s="3" t="str">
        <f t="shared" si="4"/>
        <v> </v>
      </c>
    </row>
    <row r="1540" ht="15.75" customHeight="1">
      <c r="B1540" s="24" t="s">
        <v>4506</v>
      </c>
      <c r="C1540" s="24" t="s">
        <v>34</v>
      </c>
      <c r="D1540" s="73">
        <v>540000.0</v>
      </c>
      <c r="E1540" s="3" t="str">
        <f t="shared" si="1"/>
        <v>Christian Blake</v>
      </c>
      <c r="F1540" s="3" t="str">
        <f t="shared" si="2"/>
        <v>Christian Blake</v>
      </c>
      <c r="G1540" s="3" t="str">
        <f t="shared" si="3"/>
        <v>Christian Blake </v>
      </c>
      <c r="H1540" s="3" t="str">
        <f t="shared" si="4"/>
        <v> </v>
      </c>
    </row>
    <row r="1541" ht="15.75" customHeight="1">
      <c r="B1541" s="24" t="s">
        <v>3259</v>
      </c>
      <c r="C1541" s="24" t="s">
        <v>34</v>
      </c>
      <c r="D1541" s="73">
        <v>540000.0</v>
      </c>
      <c r="E1541" s="3" t="str">
        <f t="shared" si="1"/>
        <v>Cedrick Wilson</v>
      </c>
      <c r="F1541" s="3" t="str">
        <f t="shared" si="2"/>
        <v>Cedrick Wilson</v>
      </c>
      <c r="G1541" s="3" t="str">
        <f t="shared" si="3"/>
        <v>Cedrick Wilson </v>
      </c>
      <c r="H1541" s="3" t="str">
        <f t="shared" si="4"/>
        <v> </v>
      </c>
    </row>
    <row r="1542" ht="15.75" customHeight="1">
      <c r="B1542" s="24" t="s">
        <v>4507</v>
      </c>
      <c r="C1542" s="24" t="s">
        <v>34</v>
      </c>
      <c r="D1542" s="73">
        <v>540000.0</v>
      </c>
      <c r="E1542" s="3" t="str">
        <f t="shared" si="1"/>
        <v>Nsimba Webster</v>
      </c>
      <c r="F1542" s="3" t="str">
        <f t="shared" si="2"/>
        <v>Nsimba Webster</v>
      </c>
      <c r="G1542" s="3" t="str">
        <f t="shared" si="3"/>
        <v>Nsimba Webster </v>
      </c>
      <c r="H1542" s="3" t="str">
        <f t="shared" si="4"/>
        <v> </v>
      </c>
    </row>
    <row r="1543" ht="15.75" customHeight="1">
      <c r="B1543" s="24" t="s">
        <v>4508</v>
      </c>
      <c r="C1543" s="24" t="s">
        <v>34</v>
      </c>
      <c r="D1543" s="73">
        <v>540000.0</v>
      </c>
      <c r="E1543" s="3" t="str">
        <f t="shared" si="1"/>
        <v>Ashton Dulin</v>
      </c>
      <c r="F1543" s="3" t="str">
        <f t="shared" si="2"/>
        <v>Ashton Dulin</v>
      </c>
      <c r="G1543" s="3" t="str">
        <f t="shared" si="3"/>
        <v>Ashton Dulin </v>
      </c>
      <c r="H1543" s="3" t="str">
        <f t="shared" si="4"/>
        <v> </v>
      </c>
    </row>
    <row r="1544" ht="15.75" customHeight="1">
      <c r="B1544" s="24" t="s">
        <v>4509</v>
      </c>
      <c r="C1544" s="24" t="s">
        <v>34</v>
      </c>
      <c r="D1544" s="73">
        <v>540000.0</v>
      </c>
      <c r="E1544" s="3" t="str">
        <f t="shared" si="1"/>
        <v>Stanley Morgan</v>
      </c>
      <c r="F1544" s="3" t="str">
        <f t="shared" si="2"/>
        <v>Stanley Morgan</v>
      </c>
      <c r="G1544" s="3" t="str">
        <f t="shared" si="3"/>
        <v>Stanley Morgan </v>
      </c>
      <c r="H1544" s="3" t="str">
        <f t="shared" si="4"/>
        <v> </v>
      </c>
    </row>
    <row r="1545" ht="15.75" customHeight="1">
      <c r="B1545" s="24" t="s">
        <v>4510</v>
      </c>
      <c r="C1545" s="24" t="s">
        <v>34</v>
      </c>
      <c r="D1545" s="73">
        <v>540000.0</v>
      </c>
      <c r="E1545" s="3" t="str">
        <f t="shared" si="1"/>
        <v>Damion Willis</v>
      </c>
      <c r="F1545" s="3" t="str">
        <f t="shared" si="2"/>
        <v>Damion Willis</v>
      </c>
      <c r="G1545" s="3" t="str">
        <f t="shared" si="3"/>
        <v>Damion Willis </v>
      </c>
      <c r="H1545" s="3" t="str">
        <f t="shared" si="4"/>
        <v> </v>
      </c>
    </row>
    <row r="1546" ht="15.75" customHeight="1">
      <c r="B1546" s="24" t="s">
        <v>4511</v>
      </c>
      <c r="C1546" s="24" t="s">
        <v>34</v>
      </c>
      <c r="D1546" s="73">
        <v>540000.0</v>
      </c>
      <c r="E1546" s="3" t="str">
        <f t="shared" si="1"/>
        <v>David Sills</v>
      </c>
      <c r="F1546" s="3" t="str">
        <f t="shared" si="2"/>
        <v>David Sills</v>
      </c>
      <c r="G1546" s="3" t="str">
        <f t="shared" si="3"/>
        <v>David Sills </v>
      </c>
      <c r="H1546" s="3" t="str">
        <f t="shared" si="4"/>
        <v> </v>
      </c>
    </row>
    <row r="1547" ht="15.75" customHeight="1">
      <c r="B1547" s="24" t="s">
        <v>4512</v>
      </c>
      <c r="C1547" s="24" t="s">
        <v>34</v>
      </c>
      <c r="D1547" s="73">
        <v>540000.0</v>
      </c>
      <c r="E1547" s="3" t="str">
        <f t="shared" si="1"/>
        <v>Trenton Irwin</v>
      </c>
      <c r="F1547" s="3" t="str">
        <f t="shared" si="2"/>
        <v>Trenton Irwin</v>
      </c>
      <c r="G1547" s="3" t="str">
        <f t="shared" si="3"/>
        <v>Trenton Irwin </v>
      </c>
      <c r="H1547" s="3" t="str">
        <f t="shared" si="4"/>
        <v> </v>
      </c>
    </row>
    <row r="1548" ht="15.75" customHeight="1">
      <c r="B1548" s="24" t="s">
        <v>4513</v>
      </c>
      <c r="C1548" s="24" t="s">
        <v>34</v>
      </c>
      <c r="D1548" s="73">
        <v>540000.0</v>
      </c>
      <c r="E1548" s="3" t="str">
        <f t="shared" si="1"/>
        <v>Deon Cain</v>
      </c>
      <c r="F1548" s="3" t="str">
        <f t="shared" si="2"/>
        <v>Deon Cain</v>
      </c>
      <c r="G1548" s="3" t="str">
        <f t="shared" si="3"/>
        <v>Deon Cain </v>
      </c>
      <c r="H1548" s="3" t="str">
        <f t="shared" si="4"/>
        <v> </v>
      </c>
    </row>
    <row r="1549" ht="15.75" customHeight="1">
      <c r="B1549" s="24" t="s">
        <v>4514</v>
      </c>
      <c r="C1549" s="24" t="s">
        <v>34</v>
      </c>
      <c r="D1549" s="73">
        <v>540000.0</v>
      </c>
      <c r="E1549" s="3" t="str">
        <f t="shared" si="1"/>
        <v>Rico Gafford</v>
      </c>
      <c r="F1549" s="3" t="str">
        <f t="shared" si="2"/>
        <v>Rico Gafford</v>
      </c>
      <c r="G1549" s="3" t="str">
        <f t="shared" si="3"/>
        <v>Rico Gafford </v>
      </c>
      <c r="H1549" s="3" t="str">
        <f t="shared" si="4"/>
        <v> </v>
      </c>
    </row>
    <row r="1550" ht="15.75" customHeight="1">
      <c r="B1550" s="24" t="s">
        <v>4515</v>
      </c>
      <c r="C1550" s="24" t="s">
        <v>34</v>
      </c>
      <c r="D1550" s="73">
        <v>540000.0</v>
      </c>
      <c r="E1550" s="3" t="str">
        <f t="shared" si="1"/>
        <v>Cam Sims</v>
      </c>
      <c r="F1550" s="3" t="str">
        <f t="shared" si="2"/>
        <v>Cam Sims</v>
      </c>
      <c r="G1550" s="3" t="str">
        <f t="shared" si="3"/>
        <v>Cam Sims </v>
      </c>
      <c r="H1550" s="3" t="str">
        <f t="shared" si="4"/>
        <v> </v>
      </c>
    </row>
    <row r="1551" ht="15.75" customHeight="1">
      <c r="B1551" s="24" t="s">
        <v>4516</v>
      </c>
      <c r="C1551" s="24" t="s">
        <v>34</v>
      </c>
      <c r="D1551" s="73">
        <v>540000.0</v>
      </c>
      <c r="E1551" s="3" t="str">
        <f t="shared" si="1"/>
        <v>Fred Brown</v>
      </c>
      <c r="F1551" s="3" t="str">
        <f t="shared" si="2"/>
        <v>Fred Brown</v>
      </c>
      <c r="G1551" s="3" t="str">
        <f t="shared" si="3"/>
        <v>Fred Brown </v>
      </c>
      <c r="H1551" s="3" t="str">
        <f t="shared" si="4"/>
        <v> </v>
      </c>
    </row>
    <row r="1552" ht="15.75" customHeight="1">
      <c r="B1552" s="24" t="s">
        <v>4517</v>
      </c>
      <c r="C1552" s="24" t="s">
        <v>34</v>
      </c>
      <c r="D1552" s="73">
        <v>540000.0</v>
      </c>
      <c r="E1552" s="3" t="str">
        <f t="shared" si="1"/>
        <v>Jester Weah</v>
      </c>
      <c r="F1552" s="3" t="str">
        <f t="shared" si="2"/>
        <v>Jester Weah</v>
      </c>
      <c r="G1552" s="3" t="str">
        <f t="shared" si="3"/>
        <v>Jester Weah </v>
      </c>
      <c r="H1552" s="3" t="str">
        <f t="shared" si="4"/>
        <v> </v>
      </c>
    </row>
    <row r="1553" ht="15.75" customHeight="1">
      <c r="B1553" s="24" t="s">
        <v>4518</v>
      </c>
      <c r="C1553" s="24" t="s">
        <v>34</v>
      </c>
      <c r="D1553" s="73">
        <v>540000.0</v>
      </c>
      <c r="E1553" s="3" t="str">
        <f t="shared" si="1"/>
        <v>C.J. Board</v>
      </c>
      <c r="F1553" s="3" t="str">
        <f t="shared" si="2"/>
        <v>C.J. Board</v>
      </c>
      <c r="G1553" s="3" t="str">
        <f t="shared" si="3"/>
        <v>C.J. Board </v>
      </c>
      <c r="H1553" s="3" t="str">
        <f t="shared" si="4"/>
        <v> </v>
      </c>
    </row>
    <row r="1554" ht="15.75" customHeight="1">
      <c r="B1554" s="24" t="s">
        <v>4519</v>
      </c>
      <c r="C1554" s="24" t="s">
        <v>34</v>
      </c>
      <c r="D1554" s="73">
        <v>540000.0</v>
      </c>
      <c r="E1554" s="3" t="str">
        <f t="shared" si="1"/>
        <v>Michael Walker</v>
      </c>
      <c r="F1554" s="3" t="str">
        <f t="shared" si="2"/>
        <v>Michael Walker</v>
      </c>
      <c r="G1554" s="3" t="str">
        <f t="shared" si="3"/>
        <v>Michael Walker </v>
      </c>
      <c r="H1554" s="3" t="str">
        <f t="shared" si="4"/>
        <v> </v>
      </c>
    </row>
    <row r="1555" ht="15.75" customHeight="1">
      <c r="A1555" s="24">
        <v>364.0</v>
      </c>
      <c r="B1555" s="24" t="s">
        <v>4520</v>
      </c>
      <c r="C1555" s="24" t="s">
        <v>34</v>
      </c>
      <c r="D1555" s="73">
        <v>525000.0</v>
      </c>
      <c r="E1555" s="3" t="str">
        <f t="shared" si="1"/>
        <v>Zach Pascal</v>
      </c>
      <c r="F1555" s="3" t="str">
        <f t="shared" si="2"/>
        <v>Zach Pascal</v>
      </c>
      <c r="G1555" s="3" t="str">
        <f t="shared" si="3"/>
        <v>Zach Pascal </v>
      </c>
      <c r="H1555" s="3" t="str">
        <f t="shared" si="4"/>
        <v> </v>
      </c>
    </row>
    <row r="1556" ht="15.75" customHeight="1">
      <c r="B1556" s="24" t="s">
        <v>3295</v>
      </c>
      <c r="C1556" s="24" t="s">
        <v>34</v>
      </c>
      <c r="D1556" s="73">
        <v>525000.0</v>
      </c>
      <c r="E1556" s="3" t="str">
        <f t="shared" si="1"/>
        <v>Daurice Fountain</v>
      </c>
      <c r="F1556" s="3" t="str">
        <f t="shared" si="2"/>
        <v>Daurice Fountain</v>
      </c>
      <c r="G1556" s="3" t="str">
        <f t="shared" si="3"/>
        <v>Daurice Fountain </v>
      </c>
      <c r="H1556" s="3" t="str">
        <f t="shared" si="4"/>
        <v> </v>
      </c>
    </row>
    <row r="1557" ht="15.75" customHeight="1">
      <c r="B1557" s="24" t="s">
        <v>4521</v>
      </c>
      <c r="C1557" s="24" t="s">
        <v>34</v>
      </c>
      <c r="D1557" s="73">
        <v>525000.0</v>
      </c>
      <c r="E1557" s="3" t="str">
        <f t="shared" si="1"/>
        <v>Darvin Kidsy</v>
      </c>
      <c r="F1557" s="3" t="str">
        <f t="shared" si="2"/>
        <v>Darvin Kidsy</v>
      </c>
      <c r="G1557" s="3" t="str">
        <f t="shared" si="3"/>
        <v>Darvin Kidsy </v>
      </c>
      <c r="H1557" s="3" t="str">
        <f t="shared" si="4"/>
        <v> </v>
      </c>
    </row>
    <row r="1558" ht="15.75" customHeight="1">
      <c r="B1558" s="24" t="s">
        <v>3</v>
      </c>
      <c r="C1558" s="24" t="s">
        <v>459</v>
      </c>
      <c r="D1558" s="73" t="s">
        <v>3506</v>
      </c>
      <c r="E1558" s="3" t="str">
        <f t="shared" si="1"/>
        <v>Pla</v>
      </c>
      <c r="F1558" s="3" t="str">
        <f t="shared" si="2"/>
        <v>Pla</v>
      </c>
      <c r="G1558" s="3" t="str">
        <f t="shared" si="3"/>
        <v>Pla</v>
      </c>
      <c r="H1558" s="3" t="str">
        <f t="shared" si="4"/>
        <v>a</v>
      </c>
    </row>
    <row r="1559" ht="15.75" customHeight="1">
      <c r="A1559" s="24">
        <v>1.0</v>
      </c>
      <c r="B1559" s="24" t="s">
        <v>3030</v>
      </c>
      <c r="C1559" s="24" t="s">
        <v>61</v>
      </c>
      <c r="D1559" s="73">
        <v>1.0607E7</v>
      </c>
      <c r="E1559" s="3" t="str">
        <f t="shared" si="1"/>
        <v>Hunter Henry</v>
      </c>
      <c r="F1559" s="3" t="str">
        <f t="shared" si="2"/>
        <v>Hunter Henry</v>
      </c>
      <c r="G1559" s="3" t="str">
        <f t="shared" si="3"/>
        <v>Hunter Henry </v>
      </c>
      <c r="H1559" s="3" t="str">
        <f t="shared" si="4"/>
        <v> </v>
      </c>
    </row>
    <row r="1560" ht="15.75" customHeight="1">
      <c r="A1560" s="24">
        <v>2.0</v>
      </c>
      <c r="B1560" s="24" t="s">
        <v>3570</v>
      </c>
      <c r="C1560" s="24" t="s">
        <v>61</v>
      </c>
      <c r="D1560" s="73">
        <v>1.05E7</v>
      </c>
      <c r="E1560" s="3" t="str">
        <f t="shared" si="1"/>
        <v>Austin Hooper</v>
      </c>
      <c r="F1560" s="3" t="str">
        <f t="shared" si="2"/>
        <v>Austin Hooper</v>
      </c>
      <c r="G1560" s="3" t="str">
        <f t="shared" si="3"/>
        <v>Austin Hooper </v>
      </c>
      <c r="H1560" s="3" t="str">
        <f t="shared" si="4"/>
        <v> </v>
      </c>
    </row>
    <row r="1561" ht="15.75" customHeight="1">
      <c r="A1561" s="24">
        <v>3.0</v>
      </c>
      <c r="B1561" s="24" t="s">
        <v>1722</v>
      </c>
      <c r="C1561" s="24" t="s">
        <v>61</v>
      </c>
      <c r="D1561" s="73">
        <v>9368400.0</v>
      </c>
      <c r="E1561" s="3" t="str">
        <f t="shared" si="1"/>
        <v>Travis Kelce</v>
      </c>
      <c r="F1561" s="3" t="str">
        <f t="shared" si="2"/>
        <v>Travis Kelce</v>
      </c>
      <c r="G1561" s="3" t="str">
        <f t="shared" si="3"/>
        <v>Travis Kelce</v>
      </c>
      <c r="H1561" s="3" t="str">
        <f t="shared" si="4"/>
        <v>e</v>
      </c>
    </row>
    <row r="1562" ht="15.75" customHeight="1">
      <c r="A1562" s="24">
        <v>4.0</v>
      </c>
      <c r="B1562" s="24" t="s">
        <v>1834</v>
      </c>
      <c r="C1562" s="24" t="s">
        <v>61</v>
      </c>
      <c r="D1562" s="73">
        <v>9000000.0</v>
      </c>
      <c r="E1562" s="3" t="str">
        <f t="shared" si="1"/>
        <v>Kyle Rudolph</v>
      </c>
      <c r="F1562" s="3" t="str">
        <f t="shared" si="2"/>
        <v>Kyle Rudolph</v>
      </c>
      <c r="G1562" s="3" t="str">
        <f t="shared" si="3"/>
        <v>Kyle Rudolph </v>
      </c>
      <c r="H1562" s="3" t="str">
        <f t="shared" si="4"/>
        <v> </v>
      </c>
    </row>
    <row r="1563" ht="15.75" customHeight="1">
      <c r="B1563" s="24" t="s">
        <v>3592</v>
      </c>
      <c r="C1563" s="24" t="s">
        <v>61</v>
      </c>
      <c r="D1563" s="73">
        <v>9000000.0</v>
      </c>
      <c r="E1563" s="3" t="str">
        <f t="shared" si="1"/>
        <v>Rob Gronkowski</v>
      </c>
      <c r="F1563" s="3" t="str">
        <f t="shared" si="2"/>
        <v>Rob Gronkowski</v>
      </c>
      <c r="G1563" s="3" t="str">
        <f t="shared" si="3"/>
        <v>Rob Gronkowski</v>
      </c>
      <c r="H1563" s="3" t="str">
        <f t="shared" si="4"/>
        <v>i</v>
      </c>
    </row>
    <row r="1564" ht="15.75" customHeight="1">
      <c r="A1564" s="24">
        <v>6.0</v>
      </c>
      <c r="B1564" s="24" t="s">
        <v>1740</v>
      </c>
      <c r="C1564" s="24" t="s">
        <v>61</v>
      </c>
      <c r="D1564" s="73">
        <v>8500000.0</v>
      </c>
      <c r="E1564" s="3" t="str">
        <f t="shared" si="1"/>
        <v>Zach Ertz</v>
      </c>
      <c r="F1564" s="3" t="str">
        <f t="shared" si="2"/>
        <v>Zach Ertz</v>
      </c>
      <c r="G1564" s="3" t="str">
        <f t="shared" si="3"/>
        <v>Zach Ertz </v>
      </c>
      <c r="H1564" s="3" t="str">
        <f t="shared" si="4"/>
        <v> </v>
      </c>
    </row>
    <row r="1565" ht="15.75" customHeight="1">
      <c r="A1565" s="24">
        <v>7.0</v>
      </c>
      <c r="B1565" s="24" t="s">
        <v>3610</v>
      </c>
      <c r="C1565" s="24" t="s">
        <v>61</v>
      </c>
      <c r="D1565" s="73">
        <v>8000000.0</v>
      </c>
      <c r="E1565" s="3" t="str">
        <f t="shared" si="1"/>
        <v>Jimmy Graham</v>
      </c>
      <c r="F1565" s="3" t="str">
        <f t="shared" si="2"/>
        <v>Jimmy Graham</v>
      </c>
      <c r="G1565" s="3" t="str">
        <f t="shared" si="3"/>
        <v>Jimmy Graham </v>
      </c>
      <c r="H1565" s="3" t="str">
        <f t="shared" si="4"/>
        <v> </v>
      </c>
    </row>
    <row r="1566" ht="15.75" customHeight="1">
      <c r="A1566" s="24">
        <v>8.0</v>
      </c>
      <c r="B1566" s="24" t="s">
        <v>3614</v>
      </c>
      <c r="C1566" s="24" t="s">
        <v>61</v>
      </c>
      <c r="D1566" s="73">
        <v>7500000.0</v>
      </c>
      <c r="E1566" s="3" t="str">
        <f t="shared" si="1"/>
        <v>Jared Cook</v>
      </c>
      <c r="F1566" s="3" t="str">
        <f t="shared" si="2"/>
        <v>Jared Cook</v>
      </c>
      <c r="G1566" s="3" t="str">
        <f t="shared" si="3"/>
        <v>Jared Cook</v>
      </c>
      <c r="H1566" s="3" t="str">
        <f t="shared" si="4"/>
        <v>k</v>
      </c>
    </row>
    <row r="1567" ht="15.75" customHeight="1">
      <c r="A1567" s="24">
        <v>9.0</v>
      </c>
      <c r="B1567" s="24" t="s">
        <v>3615</v>
      </c>
      <c r="C1567" s="24" t="s">
        <v>61</v>
      </c>
      <c r="D1567" s="73">
        <v>7450000.0</v>
      </c>
      <c r="E1567" s="3" t="str">
        <f t="shared" si="1"/>
        <v>Darren Waller</v>
      </c>
      <c r="F1567" s="3" t="str">
        <f t="shared" si="2"/>
        <v>Darren Waller</v>
      </c>
      <c r="G1567" s="3" t="str">
        <f t="shared" si="3"/>
        <v>Darren Waller </v>
      </c>
      <c r="H1567" s="3" t="str">
        <f t="shared" si="4"/>
        <v> </v>
      </c>
    </row>
    <row r="1568" ht="15.75" customHeight="1">
      <c r="A1568" s="24">
        <v>10.0</v>
      </c>
      <c r="B1568" s="24" t="s">
        <v>2570</v>
      </c>
      <c r="C1568" s="24" t="s">
        <v>61</v>
      </c>
      <c r="D1568" s="73">
        <v>7250000.0</v>
      </c>
      <c r="E1568" s="3" t="str">
        <f t="shared" si="1"/>
        <v>Tyler Higbee</v>
      </c>
      <c r="F1568" s="3" t="str">
        <f t="shared" si="2"/>
        <v>Tyler Higbee</v>
      </c>
      <c r="G1568" s="3" t="str">
        <f t="shared" si="3"/>
        <v>Tyler Higbee </v>
      </c>
      <c r="H1568" s="3" t="str">
        <f t="shared" si="4"/>
        <v> </v>
      </c>
    </row>
    <row r="1569" ht="15.75" customHeight="1">
      <c r="A1569" s="24">
        <v>11.0</v>
      </c>
      <c r="B1569" s="24" t="s">
        <v>1903</v>
      </c>
      <c r="C1569" s="24" t="s">
        <v>61</v>
      </c>
      <c r="D1569" s="73">
        <v>7100000.0</v>
      </c>
      <c r="E1569" s="3" t="str">
        <f t="shared" si="1"/>
        <v>Jack Doyle</v>
      </c>
      <c r="F1569" s="3" t="str">
        <f t="shared" si="2"/>
        <v>Jack Doyle</v>
      </c>
      <c r="G1569" s="3" t="str">
        <f t="shared" si="3"/>
        <v>Jack Doyle </v>
      </c>
      <c r="H1569" s="3" t="str">
        <f t="shared" si="4"/>
        <v> </v>
      </c>
    </row>
    <row r="1570" ht="15.75" customHeight="1">
      <c r="A1570" s="24">
        <v>12.0</v>
      </c>
      <c r="B1570" s="24" t="s">
        <v>3619</v>
      </c>
      <c r="C1570" s="24" t="s">
        <v>61</v>
      </c>
      <c r="D1570" s="73">
        <v>7000000.0</v>
      </c>
      <c r="E1570" s="3" t="str">
        <f t="shared" si="1"/>
        <v>Greg Olsen</v>
      </c>
      <c r="F1570" s="3" t="str">
        <f t="shared" si="2"/>
        <v>Greg Olsen</v>
      </c>
      <c r="G1570" s="3" t="str">
        <f t="shared" si="3"/>
        <v>Greg Olsen </v>
      </c>
      <c r="H1570" s="3" t="str">
        <f t="shared" si="4"/>
        <v> </v>
      </c>
    </row>
    <row r="1571" ht="15.75" customHeight="1">
      <c r="A1571" s="24">
        <v>13.0</v>
      </c>
      <c r="B1571" s="24" t="s">
        <v>2010</v>
      </c>
      <c r="C1571" s="24" t="s">
        <v>61</v>
      </c>
      <c r="D1571" s="73">
        <v>6800000.0</v>
      </c>
      <c r="E1571" s="3" t="str">
        <f t="shared" si="1"/>
        <v>Cameron Brate</v>
      </c>
      <c r="F1571" s="3" t="str">
        <f t="shared" si="2"/>
        <v>Cameron Brate</v>
      </c>
      <c r="G1571" s="3" t="str">
        <f t="shared" si="3"/>
        <v>Cameron Brate</v>
      </c>
      <c r="H1571" s="3" t="str">
        <f t="shared" si="4"/>
        <v>e</v>
      </c>
    </row>
    <row r="1572" ht="15.75" customHeight="1">
      <c r="A1572" s="24">
        <v>14.0</v>
      </c>
      <c r="B1572" s="22" t="s">
        <v>2136</v>
      </c>
      <c r="C1572" s="24" t="s">
        <v>61</v>
      </c>
      <c r="D1572" s="73">
        <v>6550000.0</v>
      </c>
      <c r="E1572" s="3" t="str">
        <f t="shared" si="1"/>
        <v>Vance McDo1000ld</v>
      </c>
      <c r="F1572" s="3" t="str">
        <f t="shared" si="2"/>
        <v>Vance McDo1000ld</v>
      </c>
      <c r="G1572" s="3" t="str">
        <f t="shared" si="3"/>
        <v>Vance McDo1000ld </v>
      </c>
      <c r="H1572" s="3" t="str">
        <f t="shared" si="4"/>
        <v> </v>
      </c>
    </row>
    <row r="1573" ht="15.75" customHeight="1">
      <c r="A1573" s="24">
        <v>15.0</v>
      </c>
      <c r="B1573" s="24" t="s">
        <v>3631</v>
      </c>
      <c r="C1573" s="24" t="s">
        <v>61</v>
      </c>
      <c r="D1573" s="73">
        <v>6250000.0</v>
      </c>
      <c r="E1573" s="3" t="str">
        <f t="shared" si="1"/>
        <v>Tyler Kroft</v>
      </c>
      <c r="F1573" s="3" t="str">
        <f t="shared" si="2"/>
        <v>Tyler Kroft</v>
      </c>
      <c r="G1573" s="3" t="str">
        <f t="shared" si="3"/>
        <v>Tyler Kroft </v>
      </c>
      <c r="H1573" s="3" t="str">
        <f t="shared" si="4"/>
        <v> </v>
      </c>
    </row>
    <row r="1574" ht="15.75" customHeight="1">
      <c r="A1574" s="24">
        <v>16.0</v>
      </c>
      <c r="B1574" s="24" t="s">
        <v>2951</v>
      </c>
      <c r="C1574" s="24" t="s">
        <v>61</v>
      </c>
      <c r="D1574" s="73">
        <v>6100000.0</v>
      </c>
      <c r="E1574" s="3" t="str">
        <f t="shared" si="1"/>
        <v>C.J. Uzomah</v>
      </c>
      <c r="F1574" s="3" t="str">
        <f t="shared" si="2"/>
        <v>C.J. Uzomah</v>
      </c>
      <c r="G1574" s="3" t="str">
        <f t="shared" si="3"/>
        <v>C.J. Uzomah </v>
      </c>
      <c r="H1574" s="3" t="str">
        <f t="shared" si="4"/>
        <v> </v>
      </c>
    </row>
    <row r="1575" ht="15.75" customHeight="1">
      <c r="A1575" s="24">
        <v>17.0</v>
      </c>
      <c r="B1575" s="24" t="s">
        <v>3636</v>
      </c>
      <c r="C1575" s="24" t="s">
        <v>61</v>
      </c>
      <c r="D1575" s="73">
        <v>6000000.0</v>
      </c>
      <c r="E1575" s="3" t="str">
        <f t="shared" si="1"/>
        <v>Eric Ebron</v>
      </c>
      <c r="F1575" s="3" t="str">
        <f t="shared" si="2"/>
        <v>Eric Ebron</v>
      </c>
      <c r="G1575" s="3" t="str">
        <f t="shared" si="3"/>
        <v>Eric Ebron </v>
      </c>
      <c r="H1575" s="3" t="str">
        <f t="shared" si="4"/>
        <v> </v>
      </c>
    </row>
    <row r="1576" ht="15.75" customHeight="1">
      <c r="B1576" s="24" t="s">
        <v>2662</v>
      </c>
      <c r="C1576" s="24" t="s">
        <v>61</v>
      </c>
      <c r="D1576" s="73">
        <v>6000000.0</v>
      </c>
      <c r="E1576" s="3" t="str">
        <f t="shared" si="1"/>
        <v>Nick Boyle</v>
      </c>
      <c r="F1576" s="3" t="str">
        <f t="shared" si="2"/>
        <v>Nick Boyle</v>
      </c>
      <c r="G1576" s="3" t="str">
        <f t="shared" si="3"/>
        <v>Nick Boyle </v>
      </c>
      <c r="H1576" s="3" t="str">
        <f t="shared" si="4"/>
        <v> </v>
      </c>
    </row>
    <row r="1577" ht="15.75" customHeight="1">
      <c r="A1577" s="24">
        <v>19.0</v>
      </c>
      <c r="B1577" s="24" t="s">
        <v>3641</v>
      </c>
      <c r="C1577" s="24" t="s">
        <v>61</v>
      </c>
      <c r="D1577" s="73">
        <v>5650000.0</v>
      </c>
      <c r="E1577" s="3" t="str">
        <f t="shared" si="1"/>
        <v>Jesse James</v>
      </c>
      <c r="F1577" s="3" t="str">
        <f t="shared" si="2"/>
        <v>Jesse James</v>
      </c>
      <c r="G1577" s="3" t="str">
        <f t="shared" si="3"/>
        <v>Jesse James </v>
      </c>
      <c r="H1577" s="3" t="str">
        <f t="shared" si="4"/>
        <v> </v>
      </c>
    </row>
    <row r="1578" ht="15.75" customHeight="1">
      <c r="A1578" s="24">
        <v>20.0</v>
      </c>
      <c r="B1578" s="24" t="s">
        <v>2492</v>
      </c>
      <c r="C1578" s="24" t="s">
        <v>61</v>
      </c>
      <c r="D1578" s="73">
        <v>5500000.0</v>
      </c>
      <c r="E1578" s="3" t="str">
        <f t="shared" si="1"/>
        <v>Blake Jarwin</v>
      </c>
      <c r="F1578" s="3" t="str">
        <f t="shared" si="2"/>
        <v>Blake Jarwin</v>
      </c>
      <c r="G1578" s="3" t="str">
        <f t="shared" si="3"/>
        <v>Blake Jarwin </v>
      </c>
      <c r="H1578" s="3" t="str">
        <f t="shared" si="4"/>
        <v> </v>
      </c>
    </row>
    <row r="1579" ht="15.75" customHeight="1">
      <c r="A1579" s="24">
        <v>21.0</v>
      </c>
      <c r="B1579" s="24" t="s">
        <v>3662</v>
      </c>
      <c r="C1579" s="24" t="s">
        <v>61</v>
      </c>
      <c r="D1579" s="73">
        <v>4955306.0</v>
      </c>
      <c r="E1579" s="3" t="str">
        <f t="shared" si="1"/>
        <v>T.J. Hockenson</v>
      </c>
      <c r="F1579" s="3" t="str">
        <f t="shared" si="2"/>
        <v>T.J. Hockenson</v>
      </c>
      <c r="G1579" s="3" t="str">
        <f t="shared" si="3"/>
        <v>T.J. Hockenson </v>
      </c>
      <c r="H1579" s="3" t="str">
        <f t="shared" si="4"/>
        <v> </v>
      </c>
    </row>
    <row r="1580" ht="15.75" customHeight="1">
      <c r="A1580" s="24">
        <v>22.0</v>
      </c>
      <c r="B1580" s="24" t="s">
        <v>3665</v>
      </c>
      <c r="C1580" s="24" t="s">
        <v>61</v>
      </c>
      <c r="D1580" s="73">
        <v>4750000.0</v>
      </c>
      <c r="E1580" s="3" t="str">
        <f t="shared" si="1"/>
        <v>Tyler Eifert</v>
      </c>
      <c r="F1580" s="3" t="str">
        <f t="shared" si="2"/>
        <v>Tyler Eifert</v>
      </c>
      <c r="G1580" s="3" t="str">
        <f t="shared" si="3"/>
        <v>Tyler Eifert </v>
      </c>
      <c r="H1580" s="3" t="str">
        <f t="shared" si="4"/>
        <v> </v>
      </c>
    </row>
    <row r="1581" ht="15.75" customHeight="1">
      <c r="A1581" s="24">
        <v>23.0</v>
      </c>
      <c r="B1581" s="24" t="s">
        <v>3679</v>
      </c>
      <c r="C1581" s="24" t="s">
        <v>61</v>
      </c>
      <c r="D1581" s="73">
        <v>4000000.0</v>
      </c>
      <c r="E1581" s="3" t="str">
        <f t="shared" si="1"/>
        <v>Jason Witten</v>
      </c>
      <c r="F1581" s="3" t="str">
        <f t="shared" si="2"/>
        <v>Jason Witten</v>
      </c>
      <c r="G1581" s="3" t="str">
        <f t="shared" si="3"/>
        <v>Jason Witten </v>
      </c>
      <c r="H1581" s="3" t="str">
        <f t="shared" si="4"/>
        <v> </v>
      </c>
    </row>
    <row r="1582" ht="15.75" customHeight="1">
      <c r="B1582" s="24" t="s">
        <v>2624</v>
      </c>
      <c r="C1582" s="24" t="s">
        <v>61</v>
      </c>
      <c r="D1582" s="73">
        <v>4000000.0</v>
      </c>
      <c r="E1582" s="3" t="str">
        <f t="shared" si="1"/>
        <v>Jeff Heuerman</v>
      </c>
      <c r="F1582" s="3" t="str">
        <f t="shared" si="2"/>
        <v>Jeff Heuerman</v>
      </c>
      <c r="G1582" s="3" t="str">
        <f t="shared" si="3"/>
        <v>Jeff Heuerman </v>
      </c>
      <c r="H1582" s="3" t="str">
        <f t="shared" si="4"/>
        <v> </v>
      </c>
    </row>
    <row r="1583" ht="15.75" customHeight="1">
      <c r="A1583" s="24">
        <v>25.0</v>
      </c>
      <c r="B1583" s="24" t="s">
        <v>3688</v>
      </c>
      <c r="C1583" s="24" t="s">
        <v>61</v>
      </c>
      <c r="D1583" s="73">
        <v>3600000.0</v>
      </c>
      <c r="E1583" s="3" t="str">
        <f t="shared" si="1"/>
        <v>Ryan Griffin</v>
      </c>
      <c r="F1583" s="3" t="str">
        <f t="shared" si="2"/>
        <v>Ryan Griffin</v>
      </c>
      <c r="G1583" s="3" t="str">
        <f t="shared" si="3"/>
        <v>Ryan Griffin </v>
      </c>
      <c r="H1583" s="3" t="str">
        <f t="shared" si="4"/>
        <v> </v>
      </c>
    </row>
    <row r="1584" ht="15.75" customHeight="1">
      <c r="A1584" s="24">
        <v>26.0</v>
      </c>
      <c r="B1584" s="24" t="s">
        <v>3695</v>
      </c>
      <c r="C1584" s="24" t="s">
        <v>61</v>
      </c>
      <c r="D1584" s="73">
        <v>3500000.0</v>
      </c>
      <c r="E1584" s="3" t="str">
        <f t="shared" si="1"/>
        <v>Maxx Williams</v>
      </c>
      <c r="F1584" s="3" t="str">
        <f t="shared" si="2"/>
        <v>Maxx Williams</v>
      </c>
      <c r="G1584" s="3" t="str">
        <f t="shared" si="3"/>
        <v>Maxx Williams </v>
      </c>
      <c r="H1584" s="3" t="str">
        <f t="shared" si="4"/>
        <v> </v>
      </c>
    </row>
    <row r="1585" ht="15.75" customHeight="1">
      <c r="A1585" s="24">
        <v>27.0</v>
      </c>
      <c r="B1585" s="24" t="s">
        <v>3700</v>
      </c>
      <c r="C1585" s="24" t="s">
        <v>61</v>
      </c>
      <c r="D1585" s="73">
        <v>3259000.0</v>
      </c>
      <c r="E1585" s="3" t="str">
        <f t="shared" si="1"/>
        <v>Jacob Hollister</v>
      </c>
      <c r="F1585" s="3" t="str">
        <f t="shared" si="2"/>
        <v>Jacob Hollister</v>
      </c>
      <c r="G1585" s="3" t="str">
        <f t="shared" si="3"/>
        <v>Jacob Hollister </v>
      </c>
      <c r="H1585" s="3" t="str">
        <f t="shared" si="4"/>
        <v> </v>
      </c>
    </row>
    <row r="1586" ht="15.75" customHeight="1">
      <c r="A1586" s="24">
        <v>28.0</v>
      </c>
      <c r="B1586" s="24" t="s">
        <v>3708</v>
      </c>
      <c r="C1586" s="24" t="s">
        <v>61</v>
      </c>
      <c r="D1586" s="73">
        <v>3150000.0</v>
      </c>
      <c r="E1586" s="3" t="str">
        <f t="shared" si="1"/>
        <v>Darren Fells</v>
      </c>
      <c r="F1586" s="3" t="str">
        <f t="shared" si="2"/>
        <v>Darren Fells</v>
      </c>
      <c r="G1586" s="3" t="str">
        <f t="shared" si="3"/>
        <v>Darren Fells </v>
      </c>
      <c r="H1586" s="3" t="str">
        <f t="shared" si="4"/>
        <v> </v>
      </c>
    </row>
    <row r="1587" ht="15.75" customHeight="1">
      <c r="A1587" s="24">
        <v>29.0</v>
      </c>
      <c r="B1587" s="24" t="s">
        <v>3709</v>
      </c>
      <c r="C1587" s="24" t="s">
        <v>61</v>
      </c>
      <c r="D1587" s="73">
        <v>3147680.0</v>
      </c>
      <c r="E1587" s="3" t="str">
        <f t="shared" si="1"/>
        <v>Noah Fant</v>
      </c>
      <c r="F1587" s="3" t="str">
        <f t="shared" si="2"/>
        <v>Noah Fant</v>
      </c>
      <c r="G1587" s="3" t="str">
        <f t="shared" si="3"/>
        <v>Noah Fant </v>
      </c>
      <c r="H1587" s="3" t="str">
        <f t="shared" si="4"/>
        <v> </v>
      </c>
    </row>
    <row r="1588" ht="15.75" customHeight="1">
      <c r="A1588" s="24">
        <v>30.0</v>
      </c>
      <c r="B1588" s="24" t="s">
        <v>3711</v>
      </c>
      <c r="C1588" s="24" t="s">
        <v>61</v>
      </c>
      <c r="D1588" s="73">
        <v>3100000.0</v>
      </c>
      <c r="E1588" s="3" t="str">
        <f t="shared" si="1"/>
        <v>Levine Toilolo</v>
      </c>
      <c r="F1588" s="3" t="str">
        <f t="shared" si="2"/>
        <v>Levine Toilolo</v>
      </c>
      <c r="G1588" s="3" t="str">
        <f t="shared" si="3"/>
        <v>Levine Toilolo </v>
      </c>
      <c r="H1588" s="3" t="str">
        <f t="shared" si="4"/>
        <v> </v>
      </c>
    </row>
    <row r="1589" ht="15.75" customHeight="1">
      <c r="A1589" s="24">
        <v>31.0</v>
      </c>
      <c r="B1589" s="24" t="s">
        <v>3714</v>
      </c>
      <c r="C1589" s="24" t="s">
        <v>61</v>
      </c>
      <c r="D1589" s="73">
        <v>3072500.0</v>
      </c>
      <c r="E1589" s="3" t="str">
        <f t="shared" si="1"/>
        <v>Logan Thomas</v>
      </c>
      <c r="F1589" s="3" t="str">
        <f t="shared" si="2"/>
        <v>Logan Thomas</v>
      </c>
      <c r="G1589" s="3" t="str">
        <f t="shared" si="3"/>
        <v>Logan Thomas </v>
      </c>
      <c r="H1589" s="3" t="str">
        <f t="shared" si="4"/>
        <v> </v>
      </c>
    </row>
    <row r="1590" ht="15.75" customHeight="1">
      <c r="A1590" s="24">
        <v>32.0</v>
      </c>
      <c r="B1590" s="24" t="s">
        <v>3717</v>
      </c>
      <c r="C1590" s="24" t="s">
        <v>61</v>
      </c>
      <c r="D1590" s="73">
        <v>3000000.0</v>
      </c>
      <c r="E1590" s="3" t="str">
        <f t="shared" si="1"/>
        <v>Lee Smith</v>
      </c>
      <c r="F1590" s="3" t="str">
        <f t="shared" si="2"/>
        <v>Lee Smith</v>
      </c>
      <c r="G1590" s="3" t="str">
        <f t="shared" si="3"/>
        <v>Lee Smith </v>
      </c>
      <c r="H1590" s="3" t="str">
        <f t="shared" si="4"/>
        <v> </v>
      </c>
    </row>
    <row r="1591" ht="15.75" customHeight="1">
      <c r="A1591" s="24">
        <v>33.0</v>
      </c>
      <c r="B1591" s="24" t="s">
        <v>2452</v>
      </c>
      <c r="C1591" s="24" t="s">
        <v>61</v>
      </c>
      <c r="D1591" s="73">
        <v>2950000.0</v>
      </c>
      <c r="E1591" s="3" t="str">
        <f t="shared" si="1"/>
        <v>Josh Hill</v>
      </c>
      <c r="F1591" s="3" t="str">
        <f t="shared" si="2"/>
        <v>Josh Hill</v>
      </c>
      <c r="G1591" s="3" t="str">
        <f t="shared" si="3"/>
        <v>Josh Hill</v>
      </c>
      <c r="H1591" s="3" t="str">
        <f t="shared" si="4"/>
        <v>l</v>
      </c>
    </row>
    <row r="1592" ht="15.75" customHeight="1">
      <c r="A1592" s="24">
        <v>34.0</v>
      </c>
      <c r="B1592" s="24" t="s">
        <v>2422</v>
      </c>
      <c r="C1592" s="24" t="s">
        <v>61</v>
      </c>
      <c r="D1592" s="73">
        <v>2866667.0</v>
      </c>
      <c r="E1592" s="3" t="str">
        <f t="shared" si="1"/>
        <v>Virgil Green</v>
      </c>
      <c r="F1592" s="3" t="str">
        <f t="shared" si="2"/>
        <v>Virgil Green</v>
      </c>
      <c r="G1592" s="3" t="str">
        <f t="shared" si="3"/>
        <v>Virgil Green </v>
      </c>
      <c r="H1592" s="3" t="str">
        <f t="shared" si="4"/>
        <v> </v>
      </c>
    </row>
    <row r="1593" ht="15.75" customHeight="1">
      <c r="A1593" s="24">
        <v>35.0</v>
      </c>
      <c r="B1593" s="24" t="s">
        <v>3730</v>
      </c>
      <c r="C1593" s="24" t="s">
        <v>61</v>
      </c>
      <c r="D1593" s="73">
        <v>2850000.0</v>
      </c>
      <c r="E1593" s="3" t="str">
        <f t="shared" si="1"/>
        <v>Nick Vannett</v>
      </c>
      <c r="F1593" s="3" t="str">
        <f t="shared" si="2"/>
        <v>Nick Vannett</v>
      </c>
      <c r="G1593" s="3" t="str">
        <f t="shared" si="3"/>
        <v>Nick Vannett </v>
      </c>
      <c r="H1593" s="3" t="str">
        <f t="shared" si="4"/>
        <v> </v>
      </c>
    </row>
    <row r="1594" ht="15.75" customHeight="1">
      <c r="A1594" s="24">
        <v>36.0</v>
      </c>
      <c r="B1594" s="24" t="s">
        <v>1958</v>
      </c>
      <c r="C1594" s="24" t="s">
        <v>61</v>
      </c>
      <c r="D1594" s="73">
        <v>2773655.0</v>
      </c>
      <c r="E1594" s="3" t="str">
        <f t="shared" si="1"/>
        <v>O.J. Howard</v>
      </c>
      <c r="F1594" s="3" t="str">
        <f t="shared" si="2"/>
        <v>O.J. Howard</v>
      </c>
      <c r="G1594" s="3" t="str">
        <f t="shared" si="3"/>
        <v>O.J. Howard</v>
      </c>
      <c r="H1594" s="3" t="str">
        <f t="shared" si="4"/>
        <v>d</v>
      </c>
    </row>
    <row r="1595" ht="15.75" customHeight="1">
      <c r="A1595" s="24">
        <v>37.0</v>
      </c>
      <c r="B1595" s="24" t="s">
        <v>3731</v>
      </c>
      <c r="C1595" s="24" t="s">
        <v>61</v>
      </c>
      <c r="D1595" s="73">
        <v>2759007.0</v>
      </c>
      <c r="E1595" s="3" t="str">
        <f t="shared" si="1"/>
        <v>Hayden Hurst</v>
      </c>
      <c r="F1595" s="3" t="str">
        <f t="shared" si="2"/>
        <v>Hayden Hurst</v>
      </c>
      <c r="G1595" s="3" t="str">
        <f t="shared" si="3"/>
        <v>Hayden Hurst </v>
      </c>
      <c r="H1595" s="3" t="str">
        <f t="shared" si="4"/>
        <v> </v>
      </c>
    </row>
    <row r="1596" ht="15.75" customHeight="1">
      <c r="A1596" s="24">
        <v>38.0</v>
      </c>
      <c r="B1596" s="24" t="s">
        <v>1818</v>
      </c>
      <c r="C1596" s="24" t="s">
        <v>61</v>
      </c>
      <c r="D1596" s="73">
        <v>2679576.0</v>
      </c>
      <c r="E1596" s="3" t="str">
        <f t="shared" si="1"/>
        <v>Evan Engram</v>
      </c>
      <c r="F1596" s="3" t="str">
        <f t="shared" si="2"/>
        <v>Evan Engram</v>
      </c>
      <c r="G1596" s="3" t="str">
        <f t="shared" si="3"/>
        <v>Evan Engram </v>
      </c>
      <c r="H1596" s="3" t="str">
        <f t="shared" si="4"/>
        <v> </v>
      </c>
    </row>
    <row r="1597" ht="15.75" customHeight="1">
      <c r="A1597" s="24">
        <v>39.0</v>
      </c>
      <c r="B1597" s="24" t="s">
        <v>3743</v>
      </c>
      <c r="C1597" s="24" t="s">
        <v>61</v>
      </c>
      <c r="D1597" s="73">
        <v>2500000.0</v>
      </c>
      <c r="E1597" s="3" t="str">
        <f t="shared" si="1"/>
        <v>MyCole Pruitt</v>
      </c>
      <c r="F1597" s="3" t="str">
        <f t="shared" si="2"/>
        <v>MyCole Pruitt</v>
      </c>
      <c r="G1597" s="3" t="str">
        <f t="shared" si="3"/>
        <v>MyCole Pruitt </v>
      </c>
      <c r="H1597" s="3" t="str">
        <f t="shared" si="4"/>
        <v> </v>
      </c>
    </row>
    <row r="1598" ht="15.75" customHeight="1">
      <c r="A1598" s="24">
        <v>40.0</v>
      </c>
      <c r="B1598" s="24" t="s">
        <v>1911</v>
      </c>
      <c r="C1598" s="24" t="s">
        <v>61</v>
      </c>
      <c r="D1598" s="73">
        <v>2381274.0</v>
      </c>
      <c r="E1598" s="3" t="str">
        <f t="shared" si="1"/>
        <v>David Njoku</v>
      </c>
      <c r="F1598" s="3" t="str">
        <f t="shared" si="2"/>
        <v>David Njoku</v>
      </c>
      <c r="G1598" s="3" t="str">
        <f t="shared" si="3"/>
        <v>David Njoku </v>
      </c>
      <c r="H1598" s="3" t="str">
        <f t="shared" si="4"/>
        <v> </v>
      </c>
    </row>
    <row r="1599" ht="15.75" customHeight="1">
      <c r="A1599" s="24">
        <v>41.0</v>
      </c>
      <c r="B1599" s="24" t="s">
        <v>2725</v>
      </c>
      <c r="C1599" s="24" t="s">
        <v>61</v>
      </c>
      <c r="D1599" s="73">
        <v>2250000.0</v>
      </c>
      <c r="E1599" s="3" t="str">
        <f t="shared" si="1"/>
        <v>Marcedes Lewis</v>
      </c>
      <c r="F1599" s="3" t="str">
        <f t="shared" si="2"/>
        <v>Marcedes Lewis</v>
      </c>
      <c r="G1599" s="3" t="str">
        <f t="shared" si="3"/>
        <v>Marcedes Lewis</v>
      </c>
      <c r="H1599" s="3" t="str">
        <f t="shared" si="4"/>
        <v>s</v>
      </c>
    </row>
    <row r="1600" ht="15.75" customHeight="1">
      <c r="A1600" s="24">
        <v>42.0</v>
      </c>
      <c r="B1600" s="24" t="s">
        <v>2954</v>
      </c>
      <c r="C1600" s="24" t="s">
        <v>61</v>
      </c>
      <c r="D1600" s="73">
        <v>2133000.0</v>
      </c>
      <c r="E1600" s="3" t="str">
        <f t="shared" si="1"/>
        <v>Cethan Carter</v>
      </c>
      <c r="F1600" s="3" t="str">
        <f t="shared" si="2"/>
        <v>Cethan Carter</v>
      </c>
      <c r="G1600" s="3" t="str">
        <f t="shared" si="3"/>
        <v>Cethan Carter </v>
      </c>
      <c r="H1600" s="3" t="str">
        <f t="shared" si="4"/>
        <v> </v>
      </c>
    </row>
    <row r="1601" ht="15.75" customHeight="1">
      <c r="A1601" s="24">
        <v>43.0</v>
      </c>
      <c r="B1601" s="24" t="s">
        <v>3784</v>
      </c>
      <c r="C1601" s="24" t="s">
        <v>61</v>
      </c>
      <c r="D1601" s="73">
        <v>1894445.0</v>
      </c>
      <c r="E1601" s="3" t="str">
        <f t="shared" si="1"/>
        <v>Cole Kmet</v>
      </c>
      <c r="F1601" s="3" t="str">
        <f t="shared" si="2"/>
        <v>Cole Kmet</v>
      </c>
      <c r="G1601" s="3" t="str">
        <f t="shared" si="3"/>
        <v>Cole Kmet </v>
      </c>
      <c r="H1601" s="3" t="str">
        <f t="shared" si="4"/>
        <v> </v>
      </c>
    </row>
    <row r="1602" ht="15.75" customHeight="1">
      <c r="A1602" s="24">
        <v>44.0</v>
      </c>
      <c r="B1602" s="24" t="s">
        <v>3790</v>
      </c>
      <c r="C1602" s="24" t="s">
        <v>61</v>
      </c>
      <c r="D1602" s="73">
        <v>1850000.0</v>
      </c>
      <c r="E1602" s="3" t="str">
        <f t="shared" si="1"/>
        <v>Derek Carrier</v>
      </c>
      <c r="F1602" s="3" t="str">
        <f t="shared" si="2"/>
        <v>Derek Carrier</v>
      </c>
      <c r="G1602" s="3" t="str">
        <f t="shared" si="3"/>
        <v>Derek Carrier </v>
      </c>
      <c r="H1602" s="3" t="str">
        <f t="shared" si="4"/>
        <v> </v>
      </c>
    </row>
    <row r="1603" ht="15.75" customHeight="1">
      <c r="A1603" s="24">
        <v>45.0</v>
      </c>
      <c r="B1603" s="24" t="s">
        <v>3803</v>
      </c>
      <c r="C1603" s="24" t="s">
        <v>61</v>
      </c>
      <c r="D1603" s="73">
        <v>1700000.0</v>
      </c>
      <c r="E1603" s="3" t="str">
        <f t="shared" si="1"/>
        <v>Blake Bell</v>
      </c>
      <c r="F1603" s="3" t="str">
        <f t="shared" si="2"/>
        <v>Blake Bell</v>
      </c>
      <c r="G1603" s="3" t="str">
        <f t="shared" si="3"/>
        <v>Blake Bell </v>
      </c>
      <c r="H1603" s="3" t="str">
        <f t="shared" si="4"/>
        <v> </v>
      </c>
    </row>
    <row r="1604" ht="15.75" customHeight="1">
      <c r="A1604" s="24">
        <v>46.0</v>
      </c>
      <c r="B1604" s="24" t="s">
        <v>2146</v>
      </c>
      <c r="C1604" s="24" t="s">
        <v>61</v>
      </c>
      <c r="D1604" s="73">
        <v>1652981.0</v>
      </c>
      <c r="E1604" s="3" t="str">
        <f t="shared" si="1"/>
        <v>Mike Gesicki</v>
      </c>
      <c r="F1604" s="3" t="str">
        <f t="shared" si="2"/>
        <v>Mike Gesicki</v>
      </c>
      <c r="G1604" s="3" t="str">
        <f t="shared" si="3"/>
        <v>Mike Gesicki </v>
      </c>
      <c r="H1604" s="3" t="str">
        <f t="shared" si="4"/>
        <v> </v>
      </c>
    </row>
    <row r="1605" ht="15.75" customHeight="1">
      <c r="A1605" s="24">
        <v>47.0</v>
      </c>
      <c r="B1605" s="24" t="s">
        <v>3808</v>
      </c>
      <c r="C1605" s="24" t="s">
        <v>61</v>
      </c>
      <c r="D1605" s="73">
        <v>1650000.0</v>
      </c>
      <c r="E1605" s="3" t="str">
        <f t="shared" si="1"/>
        <v>Demetrius Harris</v>
      </c>
      <c r="F1605" s="3" t="str">
        <f t="shared" si="2"/>
        <v>Demetrius Harris</v>
      </c>
      <c r="G1605" s="3" t="str">
        <f t="shared" si="3"/>
        <v>Demetrius Harris </v>
      </c>
      <c r="H1605" s="3" t="str">
        <f t="shared" si="4"/>
        <v> </v>
      </c>
    </row>
    <row r="1606" ht="15.75" customHeight="1">
      <c r="A1606" s="24">
        <v>48.0</v>
      </c>
      <c r="B1606" s="24" t="s">
        <v>2414</v>
      </c>
      <c r="C1606" s="24" t="s">
        <v>61</v>
      </c>
      <c r="D1606" s="73">
        <v>1511117.0</v>
      </c>
      <c r="E1606" s="3" t="str">
        <f t="shared" si="1"/>
        <v>Gerald Everett</v>
      </c>
      <c r="F1606" s="3" t="str">
        <f t="shared" si="2"/>
        <v>Gerald Everett</v>
      </c>
      <c r="G1606" s="3" t="str">
        <f t="shared" si="3"/>
        <v>Gerald Everett </v>
      </c>
      <c r="H1606" s="3" t="str">
        <f t="shared" si="4"/>
        <v> </v>
      </c>
    </row>
    <row r="1607" ht="15.75" customHeight="1">
      <c r="A1607" s="24">
        <v>49.0</v>
      </c>
      <c r="B1607" s="24" t="s">
        <v>3824</v>
      </c>
      <c r="C1607" s="24" t="s">
        <v>61</v>
      </c>
      <c r="D1607" s="73">
        <v>1477634.0</v>
      </c>
      <c r="E1607" s="3" t="str">
        <f t="shared" si="1"/>
        <v>Adam Shaheen</v>
      </c>
      <c r="F1607" s="3" t="str">
        <f t="shared" si="2"/>
        <v>Adam Shaheen</v>
      </c>
      <c r="G1607" s="3" t="str">
        <f t="shared" si="3"/>
        <v>Adam Shaheen </v>
      </c>
      <c r="H1607" s="3" t="str">
        <f t="shared" si="4"/>
        <v> </v>
      </c>
    </row>
    <row r="1608" ht="15.75" customHeight="1">
      <c r="A1608" s="24">
        <v>50.0</v>
      </c>
      <c r="B1608" s="24" t="s">
        <v>3826</v>
      </c>
      <c r="C1608" s="24" t="s">
        <v>61</v>
      </c>
      <c r="D1608" s="73">
        <v>1449609.0</v>
      </c>
      <c r="E1608" s="3" t="str">
        <f t="shared" si="1"/>
        <v>Irv Smith</v>
      </c>
      <c r="F1608" s="3" t="str">
        <f t="shared" si="2"/>
        <v>Irv Smith Jr.</v>
      </c>
      <c r="G1608" s="3" t="str">
        <f t="shared" si="3"/>
        <v>Irv Smith </v>
      </c>
      <c r="H1608" s="3" t="str">
        <f t="shared" si="4"/>
        <v> </v>
      </c>
    </row>
    <row r="1609" ht="15.75" customHeight="1">
      <c r="A1609" s="24">
        <v>51.0</v>
      </c>
      <c r="B1609" s="24" t="s">
        <v>2424</v>
      </c>
      <c r="C1609" s="24" t="s">
        <v>61</v>
      </c>
      <c r="D1609" s="73">
        <v>1406068.0</v>
      </c>
      <c r="E1609" s="3" t="str">
        <f t="shared" si="1"/>
        <v>Dallas Goedert</v>
      </c>
      <c r="F1609" s="3" t="str">
        <f t="shared" si="2"/>
        <v>Dallas Goedert</v>
      </c>
      <c r="G1609" s="3" t="str">
        <f t="shared" si="3"/>
        <v>Dallas Goedert </v>
      </c>
      <c r="H1609" s="3" t="str">
        <f t="shared" si="4"/>
        <v> </v>
      </c>
    </row>
    <row r="1610" ht="15.75" customHeight="1">
      <c r="A1610" s="24">
        <v>52.0</v>
      </c>
      <c r="B1610" s="24" t="s">
        <v>3832</v>
      </c>
      <c r="C1610" s="24" t="s">
        <v>61</v>
      </c>
      <c r="D1610" s="73">
        <v>1400000.0</v>
      </c>
      <c r="E1610" s="3" t="str">
        <f t="shared" si="1"/>
        <v>Matt LaCosse</v>
      </c>
      <c r="F1610" s="3" t="str">
        <f t="shared" si="2"/>
        <v>Matt LaCosse</v>
      </c>
      <c r="G1610" s="3" t="str">
        <f t="shared" si="3"/>
        <v>Matt LaCosse</v>
      </c>
      <c r="H1610" s="3" t="str">
        <f t="shared" si="4"/>
        <v>e</v>
      </c>
    </row>
    <row r="1611" ht="15.75" customHeight="1">
      <c r="A1611" s="24">
        <v>53.0</v>
      </c>
      <c r="B1611" s="24" t="s">
        <v>3835</v>
      </c>
      <c r="C1611" s="24" t="s">
        <v>61</v>
      </c>
      <c r="D1611" s="73">
        <v>1376574.0</v>
      </c>
      <c r="E1611" s="3" t="str">
        <f t="shared" si="1"/>
        <v>Drew Sample</v>
      </c>
      <c r="F1611" s="3" t="str">
        <f t="shared" si="2"/>
        <v>Drew Sample</v>
      </c>
      <c r="G1611" s="3" t="str">
        <f t="shared" si="3"/>
        <v>Drew Sample </v>
      </c>
      <c r="H1611" s="3" t="str">
        <f t="shared" si="4"/>
        <v> </v>
      </c>
    </row>
    <row r="1612" ht="15.75" customHeight="1">
      <c r="A1612" s="24">
        <v>54.0</v>
      </c>
      <c r="B1612" s="24" t="s">
        <v>2912</v>
      </c>
      <c r="C1612" s="24" t="s">
        <v>61</v>
      </c>
      <c r="D1612" s="73">
        <v>1250000.0</v>
      </c>
      <c r="E1612" s="3" t="str">
        <f t="shared" si="1"/>
        <v>Antony Auclair</v>
      </c>
      <c r="F1612" s="3" t="str">
        <f t="shared" si="2"/>
        <v>Antony Auclair</v>
      </c>
      <c r="G1612" s="3" t="str">
        <f t="shared" si="3"/>
        <v>Antony Auclair</v>
      </c>
      <c r="H1612" s="3" t="str">
        <f t="shared" si="4"/>
        <v>r</v>
      </c>
    </row>
    <row r="1613" ht="15.75" customHeight="1">
      <c r="A1613" s="24">
        <v>55.0</v>
      </c>
      <c r="B1613" s="24" t="s">
        <v>3859</v>
      </c>
      <c r="C1613" s="24" t="s">
        <v>61</v>
      </c>
      <c r="D1613" s="73">
        <v>1187500.0</v>
      </c>
      <c r="E1613" s="3" t="str">
        <f t="shared" si="1"/>
        <v>Luke Willson</v>
      </c>
      <c r="F1613" s="3" t="str">
        <f t="shared" si="2"/>
        <v>Luke Willson</v>
      </c>
      <c r="G1613" s="3" t="str">
        <f t="shared" si="3"/>
        <v>Luke Willson </v>
      </c>
      <c r="H1613" s="3" t="str">
        <f t="shared" si="4"/>
        <v> </v>
      </c>
    </row>
    <row r="1614" ht="15.75" customHeight="1">
      <c r="A1614" s="24">
        <v>56.0</v>
      </c>
      <c r="B1614" s="24" t="s">
        <v>2956</v>
      </c>
      <c r="C1614" s="24" t="s">
        <v>61</v>
      </c>
      <c r="D1614" s="73">
        <v>1150000.0</v>
      </c>
      <c r="E1614" s="3" t="str">
        <f t="shared" si="1"/>
        <v>Chris Manhertz</v>
      </c>
      <c r="F1614" s="3" t="str">
        <f t="shared" si="2"/>
        <v>Chris Manhertz</v>
      </c>
      <c r="G1614" s="3" t="str">
        <f t="shared" si="3"/>
        <v>Chris Manhertz </v>
      </c>
      <c r="H1614" s="3" t="str">
        <f t="shared" si="4"/>
        <v> </v>
      </c>
    </row>
    <row r="1615" ht="15.75" customHeight="1">
      <c r="A1615" s="24">
        <v>57.0</v>
      </c>
      <c r="B1615" s="24" t="s">
        <v>3869</v>
      </c>
      <c r="C1615" s="24" t="s">
        <v>61</v>
      </c>
      <c r="D1615" s="73">
        <v>1145705.0</v>
      </c>
      <c r="E1615" s="3" t="str">
        <f t="shared" si="1"/>
        <v>Devin Asiasi</v>
      </c>
      <c r="F1615" s="3" t="str">
        <f t="shared" si="2"/>
        <v>Devin Asiasi</v>
      </c>
      <c r="G1615" s="3" t="str">
        <f t="shared" si="3"/>
        <v>Devin Asiasi</v>
      </c>
      <c r="H1615" s="3" t="str">
        <f t="shared" si="4"/>
        <v>i</v>
      </c>
    </row>
    <row r="1616" ht="15.75" customHeight="1">
      <c r="A1616" s="24">
        <v>58.0</v>
      </c>
      <c r="B1616" s="24" t="s">
        <v>3872</v>
      </c>
      <c r="C1616" s="24" t="s">
        <v>61</v>
      </c>
      <c r="D1616" s="73">
        <v>1136942.0</v>
      </c>
      <c r="E1616" s="3" t="str">
        <f t="shared" si="1"/>
        <v>Josiah Deguara</v>
      </c>
      <c r="F1616" s="3" t="str">
        <f t="shared" si="2"/>
        <v>Josiah Deguara</v>
      </c>
      <c r="G1616" s="3" t="str">
        <f t="shared" si="3"/>
        <v>Josiah Deguara</v>
      </c>
      <c r="H1616" s="3" t="str">
        <f t="shared" si="4"/>
        <v>a</v>
      </c>
    </row>
    <row r="1617" ht="15.75" customHeight="1">
      <c r="A1617" s="24">
        <v>59.0</v>
      </c>
      <c r="B1617" s="24" t="s">
        <v>3874</v>
      </c>
      <c r="C1617" s="24" t="s">
        <v>61</v>
      </c>
      <c r="D1617" s="73">
        <v>1124851.0</v>
      </c>
      <c r="E1617" s="3" t="str">
        <f t="shared" si="1"/>
        <v>Adam Trautman</v>
      </c>
      <c r="F1617" s="3" t="str">
        <f t="shared" si="2"/>
        <v>Adam Trautman</v>
      </c>
      <c r="G1617" s="3" t="str">
        <f t="shared" si="3"/>
        <v>Adam Trautman</v>
      </c>
      <c r="H1617" s="3" t="str">
        <f t="shared" si="4"/>
        <v>n</v>
      </c>
    </row>
    <row r="1618" ht="15.75" customHeight="1">
      <c r="B1618" s="24" t="s">
        <v>3875</v>
      </c>
      <c r="C1618" s="24" t="s">
        <v>61</v>
      </c>
      <c r="D1618" s="73">
        <v>1124851.0</v>
      </c>
      <c r="E1618" s="3" t="str">
        <f t="shared" si="1"/>
        <v>Dalton Keene</v>
      </c>
      <c r="F1618" s="3" t="str">
        <f t="shared" si="2"/>
        <v>Dalton Keene</v>
      </c>
      <c r="G1618" s="3" t="str">
        <f t="shared" si="3"/>
        <v>Dalton Keene</v>
      </c>
      <c r="H1618" s="3" t="str">
        <f t="shared" si="4"/>
        <v>e</v>
      </c>
    </row>
    <row r="1619" ht="15.75" customHeight="1">
      <c r="A1619" s="24">
        <v>61.0</v>
      </c>
      <c r="B1619" s="24" t="s">
        <v>3878</v>
      </c>
      <c r="C1619" s="24" t="s">
        <v>61</v>
      </c>
      <c r="D1619" s="73">
        <v>1112500.0</v>
      </c>
      <c r="E1619" s="3" t="str">
        <f t="shared" si="1"/>
        <v>James O'Shaughnessy</v>
      </c>
      <c r="F1619" s="3" t="str">
        <f t="shared" si="2"/>
        <v>James O'Shaughnessy</v>
      </c>
      <c r="G1619" s="3" t="str">
        <f t="shared" si="3"/>
        <v>James O'Shaughnessy </v>
      </c>
      <c r="H1619" s="3" t="str">
        <f t="shared" si="4"/>
        <v> </v>
      </c>
    </row>
    <row r="1620" ht="15.75" customHeight="1">
      <c r="A1620" s="24">
        <v>62.0</v>
      </c>
      <c r="B1620" s="24" t="s">
        <v>3891</v>
      </c>
      <c r="C1620" s="24" t="s">
        <v>61</v>
      </c>
      <c r="D1620" s="73">
        <v>1062711.0</v>
      </c>
      <c r="E1620" s="3" t="str">
        <f t="shared" si="1"/>
        <v>Josh Oliver</v>
      </c>
      <c r="F1620" s="3" t="str">
        <f t="shared" si="2"/>
        <v>Josh Oliver</v>
      </c>
      <c r="G1620" s="3" t="str">
        <f t="shared" si="3"/>
        <v>Josh Oliver </v>
      </c>
      <c r="H1620" s="3" t="str">
        <f t="shared" si="4"/>
        <v> </v>
      </c>
    </row>
    <row r="1621" ht="15.75" customHeight="1">
      <c r="A1621" s="24">
        <v>63.0</v>
      </c>
      <c r="B1621" s="24" t="s">
        <v>3920</v>
      </c>
      <c r="C1621" s="24" t="s">
        <v>61</v>
      </c>
      <c r="D1621" s="73">
        <v>1046000.0</v>
      </c>
      <c r="E1621" s="3" t="str">
        <f t="shared" si="1"/>
        <v>Richard Rodgers</v>
      </c>
      <c r="F1621" s="3" t="str">
        <f t="shared" si="2"/>
        <v>Richard Rodgers</v>
      </c>
      <c r="G1621" s="3" t="str">
        <f t="shared" si="3"/>
        <v>Richard Rodgers </v>
      </c>
      <c r="H1621" s="3" t="str">
        <f t="shared" si="4"/>
        <v> </v>
      </c>
    </row>
    <row r="1622" ht="15.75" customHeight="1">
      <c r="A1622" s="24">
        <v>64.0</v>
      </c>
      <c r="B1622" s="24" t="s">
        <v>3927</v>
      </c>
      <c r="C1622" s="24" t="s">
        <v>61</v>
      </c>
      <c r="D1622" s="73">
        <v>1020000.0</v>
      </c>
      <c r="E1622" s="3" t="str">
        <f t="shared" si="1"/>
        <v>Eric Tomlinson</v>
      </c>
      <c r="F1622" s="3" t="str">
        <f t="shared" si="2"/>
        <v>Eric Tomlinson</v>
      </c>
      <c r="G1622" s="3" t="str">
        <f t="shared" si="3"/>
        <v>Eric Tomlinson </v>
      </c>
      <c r="H1622" s="3" t="str">
        <f t="shared" si="4"/>
        <v> </v>
      </c>
    </row>
    <row r="1623" ht="15.75" customHeight="1">
      <c r="A1623" s="24">
        <v>65.0</v>
      </c>
      <c r="B1623" s="24" t="s">
        <v>3930</v>
      </c>
      <c r="C1623" s="24" t="s">
        <v>61</v>
      </c>
      <c r="D1623" s="73">
        <v>1016007.0</v>
      </c>
      <c r="E1623" s="3" t="str">
        <f t="shared" si="1"/>
        <v>Harrison Bryant</v>
      </c>
      <c r="F1623" s="3" t="str">
        <f t="shared" si="2"/>
        <v>Harrison Bryant</v>
      </c>
      <c r="G1623" s="3" t="str">
        <f t="shared" si="3"/>
        <v>Harrison Bryant </v>
      </c>
      <c r="H1623" s="3" t="str">
        <f t="shared" si="4"/>
        <v> </v>
      </c>
    </row>
    <row r="1624" ht="15.75" customHeight="1">
      <c r="A1624" s="24">
        <v>66.0</v>
      </c>
      <c r="B1624" s="22" t="s">
        <v>3932</v>
      </c>
      <c r="C1624" s="24" t="s">
        <v>61</v>
      </c>
      <c r="D1624" s="73">
        <v>1011011.0</v>
      </c>
      <c r="E1624" s="3" t="str">
        <f t="shared" si="1"/>
        <v>Albert Okwuegbu1000m</v>
      </c>
      <c r="F1624" s="3" t="str">
        <f t="shared" si="2"/>
        <v>Albert Okwuegbu1000m</v>
      </c>
      <c r="G1624" s="3" t="str">
        <f t="shared" si="3"/>
        <v>Albert Okwuegbu1000m </v>
      </c>
      <c r="H1624" s="3" t="str">
        <f t="shared" si="4"/>
        <v> </v>
      </c>
    </row>
    <row r="1625" ht="15.75" customHeight="1">
      <c r="A1625" s="24">
        <v>67.0</v>
      </c>
      <c r="B1625" s="24" t="s">
        <v>3946</v>
      </c>
      <c r="C1625" s="24" t="s">
        <v>61</v>
      </c>
      <c r="D1625" s="73">
        <v>991360.0</v>
      </c>
      <c r="E1625" s="3" t="str">
        <f t="shared" si="1"/>
        <v>Colby Parkinson</v>
      </c>
      <c r="F1625" s="3" t="str">
        <f t="shared" si="2"/>
        <v>Colby Parkinson</v>
      </c>
      <c r="G1625" s="3" t="str">
        <f t="shared" si="3"/>
        <v>Colby Parkinson </v>
      </c>
      <c r="H1625" s="3" t="str">
        <f t="shared" si="4"/>
        <v> </v>
      </c>
    </row>
    <row r="1626" ht="15.75" customHeight="1">
      <c r="A1626" s="24">
        <v>68.0</v>
      </c>
      <c r="B1626" s="24" t="s">
        <v>3950</v>
      </c>
      <c r="C1626" s="24" t="s">
        <v>61</v>
      </c>
      <c r="D1626" s="73">
        <v>966382.0</v>
      </c>
      <c r="E1626" s="3" t="str">
        <f t="shared" si="1"/>
        <v>Jace Sternberger</v>
      </c>
      <c r="F1626" s="3" t="str">
        <f t="shared" si="2"/>
        <v>Jace Sternberger</v>
      </c>
      <c r="G1626" s="3" t="str">
        <f t="shared" si="3"/>
        <v>Jace Sternberger</v>
      </c>
      <c r="H1626" s="3" t="str">
        <f t="shared" si="4"/>
        <v>r</v>
      </c>
    </row>
    <row r="1627" ht="15.75" customHeight="1">
      <c r="A1627" s="24">
        <v>69.0</v>
      </c>
      <c r="B1627" s="24" t="s">
        <v>3972</v>
      </c>
      <c r="C1627" s="24" t="s">
        <v>61</v>
      </c>
      <c r="D1627" s="73">
        <v>925000.0</v>
      </c>
      <c r="E1627" s="3" t="str">
        <f t="shared" si="1"/>
        <v>Ricky Seals-Jones</v>
      </c>
      <c r="F1627" s="3" t="str">
        <f t="shared" si="2"/>
        <v>Ricky Seals-Jones</v>
      </c>
      <c r="G1627" s="3" t="str">
        <f t="shared" si="3"/>
        <v>Ricky Seals-Jones</v>
      </c>
      <c r="H1627" s="3" t="str">
        <f t="shared" si="4"/>
        <v>s</v>
      </c>
    </row>
    <row r="1628" ht="15.75" customHeight="1">
      <c r="A1628" s="24">
        <v>70.0</v>
      </c>
      <c r="B1628" s="24" t="s">
        <v>3977</v>
      </c>
      <c r="C1628" s="24" t="s">
        <v>61</v>
      </c>
      <c r="D1628" s="73">
        <v>910114.0</v>
      </c>
      <c r="E1628" s="3" t="str">
        <f t="shared" si="1"/>
        <v>Kahale Warring</v>
      </c>
      <c r="F1628" s="3" t="str">
        <f t="shared" si="2"/>
        <v>Kahale Warring</v>
      </c>
      <c r="G1628" s="3" t="str">
        <f t="shared" si="3"/>
        <v>Kahale Warring </v>
      </c>
      <c r="H1628" s="3" t="str">
        <f t="shared" si="4"/>
        <v> </v>
      </c>
    </row>
    <row r="1629" ht="15.75" customHeight="1">
      <c r="A1629" s="24">
        <v>71.0</v>
      </c>
      <c r="B1629" s="24" t="s">
        <v>3978</v>
      </c>
      <c r="C1629" s="24" t="s">
        <v>61</v>
      </c>
      <c r="D1629" s="73">
        <v>910000.0</v>
      </c>
      <c r="E1629" s="3" t="str">
        <f t="shared" si="1"/>
        <v>Daniel Brown</v>
      </c>
      <c r="F1629" s="3" t="str">
        <f t="shared" si="2"/>
        <v>Daniel Brown</v>
      </c>
      <c r="G1629" s="3" t="str">
        <f t="shared" si="3"/>
        <v>Daniel Brown </v>
      </c>
      <c r="H1629" s="3" t="str">
        <f t="shared" si="4"/>
        <v> </v>
      </c>
    </row>
    <row r="1630" ht="15.75" customHeight="1">
      <c r="B1630" s="24" t="s">
        <v>3982</v>
      </c>
      <c r="C1630" s="24" t="s">
        <v>61</v>
      </c>
      <c r="D1630" s="73">
        <v>910000.0</v>
      </c>
      <c r="E1630" s="3" t="str">
        <f t="shared" si="1"/>
        <v>Trey Burton</v>
      </c>
      <c r="F1630" s="3" t="str">
        <f t="shared" si="2"/>
        <v>Trey Burton</v>
      </c>
      <c r="G1630" s="3" t="str">
        <f t="shared" si="3"/>
        <v>Trey Burton </v>
      </c>
      <c r="H1630" s="3" t="str">
        <f t="shared" si="4"/>
        <v> </v>
      </c>
    </row>
    <row r="1631" ht="15.75" customHeight="1">
      <c r="B1631" s="24" t="s">
        <v>3983</v>
      </c>
      <c r="C1631" s="24" t="s">
        <v>61</v>
      </c>
      <c r="D1631" s="73">
        <v>910000.0</v>
      </c>
      <c r="E1631" s="3" t="str">
        <f t="shared" si="1"/>
        <v>Khari Lee</v>
      </c>
      <c r="F1631" s="3" t="str">
        <f t="shared" si="2"/>
        <v>Khari Lee</v>
      </c>
      <c r="G1631" s="3" t="str">
        <f t="shared" si="3"/>
        <v>Khari Lee </v>
      </c>
      <c r="H1631" s="3" t="str">
        <f t="shared" si="4"/>
        <v> </v>
      </c>
    </row>
    <row r="1632" ht="15.75" customHeight="1">
      <c r="B1632" s="24" t="s">
        <v>3987</v>
      </c>
      <c r="C1632" s="24" t="s">
        <v>61</v>
      </c>
      <c r="D1632" s="73">
        <v>910000.0</v>
      </c>
      <c r="E1632" s="3" t="str">
        <f t="shared" si="1"/>
        <v>Xavier Grimble</v>
      </c>
      <c r="F1632" s="3" t="str">
        <f t="shared" si="2"/>
        <v>Xavier Grimble</v>
      </c>
      <c r="G1632" s="3" t="str">
        <f t="shared" si="3"/>
        <v>Xavier Grimble </v>
      </c>
      <c r="H1632" s="3" t="str">
        <f t="shared" si="4"/>
        <v> </v>
      </c>
    </row>
    <row r="1633" ht="15.75" customHeight="1">
      <c r="A1633" s="24">
        <v>75.0</v>
      </c>
      <c r="B1633" s="24" t="s">
        <v>4010</v>
      </c>
      <c r="C1633" s="24" t="s">
        <v>61</v>
      </c>
      <c r="D1633" s="73">
        <v>880400.0</v>
      </c>
      <c r="E1633" s="3" t="str">
        <f t="shared" si="1"/>
        <v>Dawson Knox</v>
      </c>
      <c r="F1633" s="3" t="str">
        <f t="shared" si="2"/>
        <v>Dawson Knox</v>
      </c>
      <c r="G1633" s="3" t="str">
        <f t="shared" si="3"/>
        <v>Dawson Knox </v>
      </c>
      <c r="H1633" s="3" t="str">
        <f t="shared" si="4"/>
        <v> </v>
      </c>
    </row>
    <row r="1634" ht="15.75" customHeight="1">
      <c r="A1634" s="24">
        <v>76.0</v>
      </c>
      <c r="B1634" s="24" t="s">
        <v>4025</v>
      </c>
      <c r="C1634" s="24" t="s">
        <v>61</v>
      </c>
      <c r="D1634" s="73">
        <v>863636.0</v>
      </c>
      <c r="E1634" s="3" t="str">
        <f t="shared" si="1"/>
        <v>Tyler Davis</v>
      </c>
      <c r="F1634" s="3" t="str">
        <f t="shared" si="2"/>
        <v>Tyler Davis</v>
      </c>
      <c r="G1634" s="3" t="str">
        <f t="shared" si="3"/>
        <v>Tyler Davis </v>
      </c>
      <c r="H1634" s="3" t="str">
        <f t="shared" si="4"/>
        <v> </v>
      </c>
    </row>
    <row r="1635" ht="15.75" customHeight="1">
      <c r="A1635" s="24">
        <v>77.0</v>
      </c>
      <c r="B1635" s="24" t="s">
        <v>2620</v>
      </c>
      <c r="C1635" s="24" t="s">
        <v>61</v>
      </c>
      <c r="D1635" s="73">
        <v>863290.0</v>
      </c>
      <c r="E1635" s="3" t="str">
        <f t="shared" si="1"/>
        <v>Mark Andrews</v>
      </c>
      <c r="F1635" s="3" t="str">
        <f t="shared" si="2"/>
        <v>Mark Andrews</v>
      </c>
      <c r="G1635" s="3" t="str">
        <f t="shared" si="3"/>
        <v>Mark Andrews </v>
      </c>
      <c r="H1635" s="3" t="str">
        <f t="shared" si="4"/>
        <v> </v>
      </c>
    </row>
    <row r="1636" ht="15.75" customHeight="1">
      <c r="A1636" s="24">
        <v>78.0</v>
      </c>
      <c r="B1636" s="24" t="s">
        <v>2410</v>
      </c>
      <c r="C1636" s="24" t="s">
        <v>61</v>
      </c>
      <c r="D1636" s="73">
        <v>831271.0</v>
      </c>
      <c r="E1636" s="3" t="str">
        <f t="shared" si="1"/>
        <v>Jordan Akins</v>
      </c>
      <c r="F1636" s="3" t="str">
        <f t="shared" si="2"/>
        <v>Jordan Akins</v>
      </c>
      <c r="G1636" s="3" t="str">
        <f t="shared" si="3"/>
        <v>Jordan Akins </v>
      </c>
      <c r="H1636" s="3" t="str">
        <f t="shared" si="4"/>
        <v> </v>
      </c>
    </row>
    <row r="1637" ht="15.75" customHeight="1">
      <c r="A1637" s="24">
        <v>79.0</v>
      </c>
      <c r="B1637" s="24" t="s">
        <v>4064</v>
      </c>
      <c r="C1637" s="24" t="s">
        <v>61</v>
      </c>
      <c r="D1637" s="73">
        <v>825000.0</v>
      </c>
      <c r="E1637" s="3" t="str">
        <f t="shared" si="1"/>
        <v>Matt Lengel</v>
      </c>
      <c r="F1637" s="3" t="str">
        <f t="shared" si="2"/>
        <v>Matt Lengel</v>
      </c>
      <c r="G1637" s="3" t="str">
        <f t="shared" si="3"/>
        <v>Matt Lengel </v>
      </c>
      <c r="H1637" s="3" t="str">
        <f t="shared" si="4"/>
        <v> </v>
      </c>
    </row>
    <row r="1638" ht="15.75" customHeight="1">
      <c r="B1638" s="24" t="s">
        <v>4067</v>
      </c>
      <c r="C1638" s="24" t="s">
        <v>61</v>
      </c>
      <c r="D1638" s="73">
        <v>825000.0</v>
      </c>
      <c r="E1638" s="3" t="str">
        <f t="shared" si="1"/>
        <v>Jordan Leggett</v>
      </c>
      <c r="F1638" s="3" t="str">
        <f t="shared" si="2"/>
        <v>Jordan Leggett</v>
      </c>
      <c r="G1638" s="3" t="str">
        <f t="shared" si="3"/>
        <v>Jordan Leggett</v>
      </c>
      <c r="H1638" s="3" t="str">
        <f t="shared" si="4"/>
        <v>t</v>
      </c>
    </row>
    <row r="1639" ht="15.75" customHeight="1">
      <c r="A1639" s="24">
        <v>81.0</v>
      </c>
      <c r="B1639" s="24" t="s">
        <v>3032</v>
      </c>
      <c r="C1639" s="24" t="s">
        <v>61</v>
      </c>
      <c r="D1639" s="73">
        <v>801999.0</v>
      </c>
      <c r="E1639" s="3" t="str">
        <f t="shared" si="1"/>
        <v>Ian Thomas</v>
      </c>
      <c r="F1639" s="3" t="str">
        <f t="shared" si="2"/>
        <v>Ian Thomas</v>
      </c>
      <c r="G1639" s="3" t="str">
        <f t="shared" si="3"/>
        <v>Ian Thomas </v>
      </c>
      <c r="H1639" s="3" t="str">
        <f t="shared" si="4"/>
        <v> </v>
      </c>
    </row>
    <row r="1640" ht="15.75" customHeight="1">
      <c r="A1640" s="24">
        <v>82.0</v>
      </c>
      <c r="B1640" s="24" t="s">
        <v>2689</v>
      </c>
      <c r="C1640" s="24" t="s">
        <v>61</v>
      </c>
      <c r="D1640" s="73">
        <v>792841.0</v>
      </c>
      <c r="E1640" s="3" t="str">
        <f t="shared" si="1"/>
        <v>Chris Herndon</v>
      </c>
      <c r="F1640" s="3" t="str">
        <f t="shared" si="2"/>
        <v>Chris Herndon</v>
      </c>
      <c r="G1640" s="3" t="str">
        <f t="shared" si="3"/>
        <v>Chris Herndon </v>
      </c>
      <c r="H1640" s="3" t="str">
        <f t="shared" si="4"/>
        <v> </v>
      </c>
    </row>
    <row r="1641" ht="15.75" customHeight="1">
      <c r="A1641" s="24">
        <v>83.0</v>
      </c>
      <c r="B1641" s="24" t="s">
        <v>4085</v>
      </c>
      <c r="C1641" s="24" t="s">
        <v>61</v>
      </c>
      <c r="D1641" s="73">
        <v>778333.0</v>
      </c>
      <c r="E1641" s="3" t="str">
        <f t="shared" si="1"/>
        <v>Nick Bowers</v>
      </c>
      <c r="F1641" s="3" t="str">
        <f t="shared" si="2"/>
        <v>Nick Bowers</v>
      </c>
      <c r="G1641" s="3" t="str">
        <f t="shared" si="3"/>
        <v>Nick Bowers </v>
      </c>
      <c r="H1641" s="3" t="str">
        <f t="shared" si="4"/>
        <v> </v>
      </c>
    </row>
    <row r="1642" ht="15.75" customHeight="1">
      <c r="A1642" s="24">
        <v>84.0</v>
      </c>
      <c r="B1642" s="24" t="s">
        <v>3180</v>
      </c>
      <c r="C1642" s="24" t="s">
        <v>61</v>
      </c>
      <c r="D1642" s="73">
        <v>777568.0</v>
      </c>
      <c r="E1642" s="3" t="str">
        <f t="shared" si="1"/>
        <v>Will Dissly</v>
      </c>
      <c r="F1642" s="3" t="str">
        <f t="shared" si="2"/>
        <v>Will Dissly</v>
      </c>
      <c r="G1642" s="3" t="str">
        <f t="shared" si="3"/>
        <v>Will Dissly </v>
      </c>
      <c r="H1642" s="3" t="str">
        <f t="shared" si="4"/>
        <v> </v>
      </c>
    </row>
    <row r="1643" ht="15.75" customHeight="1">
      <c r="A1643" s="24">
        <v>85.0</v>
      </c>
      <c r="B1643" s="24" t="s">
        <v>2600</v>
      </c>
      <c r="C1643" s="24" t="s">
        <v>61</v>
      </c>
      <c r="D1643" s="73">
        <v>776572.0</v>
      </c>
      <c r="E1643" s="3" t="str">
        <f t="shared" si="1"/>
        <v>Jonnu Smith</v>
      </c>
      <c r="F1643" s="3" t="str">
        <f t="shared" si="2"/>
        <v>Jonnu Smith</v>
      </c>
      <c r="G1643" s="3" t="str">
        <f t="shared" si="3"/>
        <v>Jonnu Smith </v>
      </c>
      <c r="H1643" s="3" t="str">
        <f t="shared" si="4"/>
        <v> </v>
      </c>
    </row>
    <row r="1644" ht="15.75" customHeight="1">
      <c r="A1644" s="24">
        <v>86.0</v>
      </c>
      <c r="B1644" s="24" t="s">
        <v>2992</v>
      </c>
      <c r="C1644" s="24" t="s">
        <v>61</v>
      </c>
      <c r="D1644" s="73">
        <v>773059.0</v>
      </c>
      <c r="E1644" s="3" t="str">
        <f t="shared" si="1"/>
        <v>Durham Smythe</v>
      </c>
      <c r="F1644" s="3" t="str">
        <f t="shared" si="2"/>
        <v>Durham Smythe</v>
      </c>
      <c r="G1644" s="3" t="str">
        <f t="shared" si="3"/>
        <v>Durham Smythe </v>
      </c>
      <c r="H1644" s="3" t="str">
        <f t="shared" si="4"/>
        <v> </v>
      </c>
    </row>
    <row r="1645" ht="15.75" customHeight="1">
      <c r="A1645" s="24">
        <v>87.0</v>
      </c>
      <c r="B1645" s="24" t="s">
        <v>4092</v>
      </c>
      <c r="C1645" s="24" t="s">
        <v>61</v>
      </c>
      <c r="D1645" s="73">
        <v>768333.0</v>
      </c>
      <c r="E1645" s="3" t="str">
        <f t="shared" si="1"/>
        <v>Hunter Bryant</v>
      </c>
      <c r="F1645" s="3" t="str">
        <f t="shared" si="2"/>
        <v>Hunter Bryant</v>
      </c>
      <c r="G1645" s="3" t="str">
        <f t="shared" si="3"/>
        <v>Hunter Bryant </v>
      </c>
      <c r="H1645" s="3" t="str">
        <f t="shared" si="4"/>
        <v> </v>
      </c>
    </row>
    <row r="1646" ht="15.75" customHeight="1">
      <c r="B1646" s="24" t="s">
        <v>4096</v>
      </c>
      <c r="C1646" s="24" t="s">
        <v>61</v>
      </c>
      <c r="D1646" s="73">
        <v>768333.0</v>
      </c>
      <c r="E1646" s="3" t="str">
        <f t="shared" si="1"/>
        <v>Thaddeus Moss</v>
      </c>
      <c r="F1646" s="3" t="str">
        <f t="shared" si="2"/>
        <v>Thaddeus Moss</v>
      </c>
      <c r="G1646" s="3" t="str">
        <f t="shared" si="3"/>
        <v>Thaddeus Moss </v>
      </c>
      <c r="H1646" s="3" t="str">
        <f t="shared" si="4"/>
        <v> </v>
      </c>
    </row>
    <row r="1647" ht="15.75" customHeight="1">
      <c r="A1647" s="24">
        <v>89.0</v>
      </c>
      <c r="B1647" s="24" t="s">
        <v>4097</v>
      </c>
      <c r="C1647" s="24" t="s">
        <v>61</v>
      </c>
      <c r="D1647" s="73">
        <v>767333.0</v>
      </c>
      <c r="E1647" s="3" t="str">
        <f t="shared" si="1"/>
        <v>Giovanni Ricci</v>
      </c>
      <c r="F1647" s="3" t="str">
        <f t="shared" si="2"/>
        <v>Giovanni Ricci</v>
      </c>
      <c r="G1647" s="3" t="str">
        <f t="shared" si="3"/>
        <v>Giovanni Ricci </v>
      </c>
      <c r="H1647" s="3" t="str">
        <f t="shared" si="4"/>
        <v> </v>
      </c>
    </row>
    <row r="1648" ht="15.75" customHeight="1">
      <c r="A1648" s="24">
        <v>90.0</v>
      </c>
      <c r="B1648" s="24" t="s">
        <v>4109</v>
      </c>
      <c r="C1648" s="24" t="s">
        <v>61</v>
      </c>
      <c r="D1648" s="73">
        <v>766667.0</v>
      </c>
      <c r="E1648" s="3" t="str">
        <f t="shared" si="1"/>
        <v>Cam Sutton</v>
      </c>
      <c r="F1648" s="3" t="str">
        <f t="shared" si="2"/>
        <v>Cam Sutton</v>
      </c>
      <c r="G1648" s="3" t="str">
        <f t="shared" si="3"/>
        <v>Cam Sutton </v>
      </c>
      <c r="H1648" s="3" t="str">
        <f t="shared" si="4"/>
        <v> </v>
      </c>
    </row>
    <row r="1649" ht="15.75" customHeight="1">
      <c r="B1649" s="24" t="s">
        <v>4110</v>
      </c>
      <c r="C1649" s="24" t="s">
        <v>61</v>
      </c>
      <c r="D1649" s="73">
        <v>766667.0</v>
      </c>
      <c r="E1649" s="3" t="str">
        <f t="shared" si="1"/>
        <v>Jacob Breeland</v>
      </c>
      <c r="F1649" s="3" t="str">
        <f t="shared" si="2"/>
        <v>Jacob Breeland</v>
      </c>
      <c r="G1649" s="3" t="str">
        <f t="shared" si="3"/>
        <v>Jacob Breeland </v>
      </c>
      <c r="H1649" s="3" t="str">
        <f t="shared" si="4"/>
        <v> </v>
      </c>
    </row>
    <row r="1650" ht="15.75" customHeight="1">
      <c r="B1650" s="24" t="s">
        <v>4111</v>
      </c>
      <c r="C1650" s="24" t="s">
        <v>61</v>
      </c>
      <c r="D1650" s="73">
        <v>766667.0</v>
      </c>
      <c r="E1650" s="3" t="str">
        <f t="shared" si="1"/>
        <v>Eli Wolf</v>
      </c>
      <c r="F1650" s="3" t="str">
        <f t="shared" si="2"/>
        <v>Eli Wolf</v>
      </c>
      <c r="G1650" s="3" t="str">
        <f t="shared" si="3"/>
        <v>Eli Wolf </v>
      </c>
      <c r="H1650" s="3" t="str">
        <f t="shared" si="4"/>
        <v> </v>
      </c>
    </row>
    <row r="1651" ht="15.75" customHeight="1">
      <c r="A1651" s="24">
        <v>93.0</v>
      </c>
      <c r="B1651" s="24" t="s">
        <v>4122</v>
      </c>
      <c r="C1651" s="24" t="s">
        <v>61</v>
      </c>
      <c r="D1651" s="73">
        <v>765667.0</v>
      </c>
      <c r="E1651" s="3" t="str">
        <f t="shared" si="1"/>
        <v>Sean McKeon</v>
      </c>
      <c r="F1651" s="3" t="str">
        <f t="shared" si="2"/>
        <v>Sean McKeon</v>
      </c>
      <c r="G1651" s="3" t="str">
        <f t="shared" si="3"/>
        <v>Sean McKeon </v>
      </c>
      <c r="H1651" s="3" t="str">
        <f t="shared" si="4"/>
        <v> </v>
      </c>
    </row>
    <row r="1652" ht="15.75" customHeight="1">
      <c r="A1652" s="24">
        <v>94.0</v>
      </c>
      <c r="B1652" s="24" t="s">
        <v>4140</v>
      </c>
      <c r="C1652" s="24" t="s">
        <v>61</v>
      </c>
      <c r="D1652" s="73">
        <v>765000.0</v>
      </c>
      <c r="E1652" s="3" t="str">
        <f t="shared" si="1"/>
        <v>Jake Bargas</v>
      </c>
      <c r="F1652" s="3" t="str">
        <f t="shared" si="2"/>
        <v>Jake Bargas</v>
      </c>
      <c r="G1652" s="3" t="str">
        <f t="shared" si="3"/>
        <v>Jake Bargas </v>
      </c>
      <c r="H1652" s="3" t="str">
        <f t="shared" si="4"/>
        <v> </v>
      </c>
    </row>
    <row r="1653" ht="15.75" customHeight="1">
      <c r="B1653" s="24" t="s">
        <v>4146</v>
      </c>
      <c r="C1653" s="24" t="s">
        <v>61</v>
      </c>
      <c r="D1653" s="73">
        <v>765000.0</v>
      </c>
      <c r="E1653" s="3" t="str">
        <f t="shared" si="1"/>
        <v>Tommy Hudson</v>
      </c>
      <c r="F1653" s="3" t="str">
        <f t="shared" si="2"/>
        <v>Tommy Hudson</v>
      </c>
      <c r="G1653" s="3" t="str">
        <f t="shared" si="3"/>
        <v>Tommy Hudson </v>
      </c>
      <c r="H1653" s="3" t="str">
        <f t="shared" si="4"/>
        <v> </v>
      </c>
    </row>
    <row r="1654" ht="15.75" customHeight="1">
      <c r="B1654" s="24" t="s">
        <v>4149</v>
      </c>
      <c r="C1654" s="24" t="s">
        <v>61</v>
      </c>
      <c r="D1654" s="73">
        <v>765000.0</v>
      </c>
      <c r="E1654" s="3" t="str">
        <f t="shared" si="1"/>
        <v>Noah Togiai</v>
      </c>
      <c r="F1654" s="3" t="str">
        <f t="shared" si="2"/>
        <v>Noah Togiai</v>
      </c>
      <c r="G1654" s="3" t="str">
        <f t="shared" si="3"/>
        <v>Noah Togiai </v>
      </c>
      <c r="H1654" s="3" t="str">
        <f t="shared" si="4"/>
        <v> </v>
      </c>
    </row>
    <row r="1655" ht="15.75" customHeight="1">
      <c r="B1655" s="24" t="s">
        <v>4157</v>
      </c>
      <c r="C1655" s="24" t="s">
        <v>61</v>
      </c>
      <c r="D1655" s="73">
        <v>765000.0</v>
      </c>
      <c r="E1655" s="3" t="str">
        <f t="shared" si="1"/>
        <v>Farrod Green</v>
      </c>
      <c r="F1655" s="3" t="str">
        <f t="shared" si="2"/>
        <v>Farrod Green</v>
      </c>
      <c r="G1655" s="3" t="str">
        <f t="shared" si="3"/>
        <v>Farrod Green </v>
      </c>
      <c r="H1655" s="3" t="str">
        <f t="shared" si="4"/>
        <v> </v>
      </c>
    </row>
    <row r="1656" ht="15.75" customHeight="1">
      <c r="B1656" s="24" t="s">
        <v>4159</v>
      </c>
      <c r="C1656" s="24" t="s">
        <v>61</v>
      </c>
      <c r="D1656" s="73">
        <v>765000.0</v>
      </c>
      <c r="E1656" s="3" t="str">
        <f t="shared" si="1"/>
        <v>Tyler Mabry</v>
      </c>
      <c r="F1656" s="3" t="str">
        <f t="shared" si="2"/>
        <v>Tyler Mabry</v>
      </c>
      <c r="G1656" s="3" t="str">
        <f t="shared" si="3"/>
        <v>Tyler Mabry </v>
      </c>
      <c r="H1656" s="3" t="str">
        <f t="shared" si="4"/>
        <v> </v>
      </c>
    </row>
    <row r="1657" ht="15.75" customHeight="1">
      <c r="A1657" s="24">
        <v>99.0</v>
      </c>
      <c r="B1657" s="24" t="s">
        <v>4165</v>
      </c>
      <c r="C1657" s="24" t="s">
        <v>61</v>
      </c>
      <c r="D1657" s="73">
        <v>764333.0</v>
      </c>
      <c r="E1657" s="3" t="str">
        <f t="shared" si="1"/>
        <v>Ryan Becker</v>
      </c>
      <c r="F1657" s="3" t="str">
        <f t="shared" si="2"/>
        <v>Ryan Becker</v>
      </c>
      <c r="G1657" s="3" t="str">
        <f t="shared" si="3"/>
        <v>Ryan Becker </v>
      </c>
      <c r="H1657" s="3" t="str">
        <f t="shared" si="4"/>
        <v> </v>
      </c>
    </row>
    <row r="1658" ht="15.75" customHeight="1">
      <c r="B1658" s="24" t="s">
        <v>4168</v>
      </c>
      <c r="C1658" s="24" t="s">
        <v>61</v>
      </c>
      <c r="D1658" s="73">
        <v>764333.0</v>
      </c>
      <c r="E1658" s="3" t="str">
        <f t="shared" si="1"/>
        <v>Chase Harrell</v>
      </c>
      <c r="F1658" s="3" t="str">
        <f t="shared" si="2"/>
        <v>Chase Harrell</v>
      </c>
      <c r="G1658" s="3" t="str">
        <f t="shared" si="3"/>
        <v>Chase Harrell</v>
      </c>
      <c r="H1658" s="3" t="str">
        <f t="shared" si="4"/>
        <v>l</v>
      </c>
    </row>
    <row r="1659" ht="15.75" customHeight="1">
      <c r="A1659" s="24">
        <v>101.0</v>
      </c>
      <c r="B1659" s="22" t="s">
        <v>4175</v>
      </c>
      <c r="C1659" s="24" t="s">
        <v>61</v>
      </c>
      <c r="D1659" s="73">
        <v>764167.0</v>
      </c>
      <c r="E1659" s="3" t="str">
        <f t="shared" si="1"/>
        <v>Gabe 1000bers</v>
      </c>
      <c r="F1659" s="3" t="str">
        <f t="shared" si="2"/>
        <v>Gabe 1000bers</v>
      </c>
      <c r="G1659" s="3" t="str">
        <f t="shared" si="3"/>
        <v>Gabe 1000bers </v>
      </c>
      <c r="H1659" s="3" t="str">
        <f t="shared" si="4"/>
        <v> </v>
      </c>
    </row>
    <row r="1660" ht="15.75" customHeight="1">
      <c r="B1660" s="24" t="s">
        <v>4181</v>
      </c>
      <c r="C1660" s="24" t="s">
        <v>61</v>
      </c>
      <c r="D1660" s="73">
        <v>764167.0</v>
      </c>
      <c r="E1660" s="3" t="str">
        <f t="shared" si="1"/>
        <v>Rashod Berry</v>
      </c>
      <c r="F1660" s="3" t="str">
        <f t="shared" si="2"/>
        <v>Rashod Berry</v>
      </c>
      <c r="G1660" s="3" t="str">
        <f t="shared" si="3"/>
        <v>Rashod Berry</v>
      </c>
      <c r="H1660" s="3" t="str">
        <f t="shared" si="4"/>
        <v>y</v>
      </c>
    </row>
    <row r="1661" ht="15.75" customHeight="1">
      <c r="A1661" s="24">
        <v>103.0</v>
      </c>
      <c r="B1661" s="24" t="s">
        <v>4200</v>
      </c>
      <c r="C1661" s="24" t="s">
        <v>61</v>
      </c>
      <c r="D1661" s="73">
        <v>763333.0</v>
      </c>
      <c r="E1661" s="3" t="str">
        <f t="shared" si="1"/>
        <v>Ben Ellefson</v>
      </c>
      <c r="F1661" s="3" t="str">
        <f t="shared" si="2"/>
        <v>Ben Ellefson</v>
      </c>
      <c r="G1661" s="3" t="str">
        <f t="shared" si="3"/>
        <v>Ben Ellefson </v>
      </c>
      <c r="H1661" s="3" t="str">
        <f t="shared" si="4"/>
        <v> </v>
      </c>
    </row>
    <row r="1662" ht="15.75" customHeight="1">
      <c r="B1662" s="24" t="s">
        <v>4211</v>
      </c>
      <c r="C1662" s="24" t="s">
        <v>61</v>
      </c>
      <c r="D1662" s="73">
        <v>763333.0</v>
      </c>
      <c r="E1662" s="3" t="str">
        <f t="shared" si="1"/>
        <v>Dylan Stapleton</v>
      </c>
      <c r="F1662" s="3" t="str">
        <f t="shared" si="2"/>
        <v>Dylan Stapleton</v>
      </c>
      <c r="G1662" s="3" t="str">
        <f t="shared" si="3"/>
        <v>Dylan Stapleton </v>
      </c>
      <c r="H1662" s="3" t="str">
        <f t="shared" si="4"/>
        <v> </v>
      </c>
    </row>
    <row r="1663" ht="15.75" customHeight="1">
      <c r="B1663" s="22" t="s">
        <v>4216</v>
      </c>
      <c r="C1663" s="24" t="s">
        <v>61</v>
      </c>
      <c r="D1663" s="73">
        <v>763333.0</v>
      </c>
      <c r="E1663" s="3" t="str">
        <f t="shared" si="1"/>
        <v>1000kia Griffin-Stewart</v>
      </c>
      <c r="F1663" s="3" t="str">
        <f t="shared" si="2"/>
        <v>1000kia Griffin-Stewart</v>
      </c>
      <c r="G1663" s="3" t="str">
        <f t="shared" si="3"/>
        <v>1000kia Griffin-Stewart </v>
      </c>
      <c r="H1663" s="3" t="str">
        <f t="shared" si="4"/>
        <v> </v>
      </c>
    </row>
    <row r="1664" ht="15.75" customHeight="1">
      <c r="B1664" s="24" t="s">
        <v>4226</v>
      </c>
      <c r="C1664" s="24" t="s">
        <v>61</v>
      </c>
      <c r="D1664" s="73">
        <v>763333.0</v>
      </c>
      <c r="E1664" s="3" t="str">
        <f t="shared" si="1"/>
        <v>Charlie Taumoepeau</v>
      </c>
      <c r="F1664" s="3" t="str">
        <f t="shared" si="2"/>
        <v>Charlie Taumoepeau</v>
      </c>
      <c r="G1664" s="3" t="str">
        <f t="shared" si="3"/>
        <v>Charlie Taumoepeau </v>
      </c>
      <c r="H1664" s="3" t="str">
        <f t="shared" si="4"/>
        <v> </v>
      </c>
    </row>
    <row r="1665" ht="15.75" customHeight="1">
      <c r="B1665" s="24" t="s">
        <v>4232</v>
      </c>
      <c r="C1665" s="24" t="s">
        <v>61</v>
      </c>
      <c r="D1665" s="73">
        <v>763333.0</v>
      </c>
      <c r="E1665" s="3" t="str">
        <f t="shared" si="1"/>
        <v>Jake Burt</v>
      </c>
      <c r="F1665" s="3" t="str">
        <f t="shared" si="2"/>
        <v>Jake Burt</v>
      </c>
      <c r="G1665" s="3" t="str">
        <f t="shared" si="3"/>
        <v>Jake Burt</v>
      </c>
      <c r="H1665" s="3" t="str">
        <f t="shared" si="4"/>
        <v>t</v>
      </c>
    </row>
    <row r="1666" ht="15.75" customHeight="1">
      <c r="A1666" s="24">
        <v>108.0</v>
      </c>
      <c r="B1666" s="24" t="s">
        <v>4235</v>
      </c>
      <c r="C1666" s="24" t="s">
        <v>61</v>
      </c>
      <c r="D1666" s="73">
        <v>763167.0</v>
      </c>
      <c r="E1666" s="3" t="str">
        <f t="shared" si="1"/>
        <v>Jordan Jones</v>
      </c>
      <c r="F1666" s="3" t="str">
        <f t="shared" si="2"/>
        <v>Jordan Jones</v>
      </c>
      <c r="G1666" s="3" t="str">
        <f t="shared" si="3"/>
        <v>Jordan Jones</v>
      </c>
      <c r="H1666" s="3" t="str">
        <f t="shared" si="4"/>
        <v>s</v>
      </c>
    </row>
    <row r="1667" ht="15.75" customHeight="1">
      <c r="A1667" s="24">
        <v>109.0</v>
      </c>
      <c r="B1667" s="24" t="s">
        <v>4259</v>
      </c>
      <c r="C1667" s="24" t="s">
        <v>61</v>
      </c>
      <c r="D1667" s="73">
        <v>762500.0</v>
      </c>
      <c r="E1667" s="3" t="str">
        <f t="shared" si="1"/>
        <v>Cole Hikutini</v>
      </c>
      <c r="F1667" s="3" t="str">
        <f t="shared" si="2"/>
        <v>Cole Hikutini</v>
      </c>
      <c r="G1667" s="3" t="str">
        <f t="shared" si="3"/>
        <v>Cole Hikutini </v>
      </c>
      <c r="H1667" s="3" t="str">
        <f t="shared" si="4"/>
        <v> </v>
      </c>
    </row>
    <row r="1668" ht="15.75" customHeight="1">
      <c r="A1668" s="24">
        <v>110.0</v>
      </c>
      <c r="B1668" s="24" t="s">
        <v>4270</v>
      </c>
      <c r="C1668" s="24" t="s">
        <v>61</v>
      </c>
      <c r="D1668" s="73">
        <v>762333.0</v>
      </c>
      <c r="E1668" s="3" t="str">
        <f t="shared" si="1"/>
        <v>Jared Rice</v>
      </c>
      <c r="F1668" s="3" t="str">
        <f t="shared" si="2"/>
        <v>Jared Rice</v>
      </c>
      <c r="G1668" s="3" t="str">
        <f t="shared" si="3"/>
        <v>Jared Rice </v>
      </c>
      <c r="H1668" s="3" t="str">
        <f t="shared" si="4"/>
        <v> </v>
      </c>
    </row>
    <row r="1669" ht="15.75" customHeight="1">
      <c r="A1669" s="24">
        <v>111.0</v>
      </c>
      <c r="B1669" s="24" t="s">
        <v>4279</v>
      </c>
      <c r="C1669" s="24" t="s">
        <v>61</v>
      </c>
      <c r="D1669" s="73">
        <v>762000.0</v>
      </c>
      <c r="E1669" s="3" t="str">
        <f t="shared" si="1"/>
        <v>Mitchell Wilcox</v>
      </c>
      <c r="F1669" s="3" t="str">
        <f t="shared" si="2"/>
        <v>Mitchell Wilcox</v>
      </c>
      <c r="G1669" s="3" t="str">
        <f t="shared" si="3"/>
        <v>Mitchell Wilcox </v>
      </c>
      <c r="H1669" s="3" t="str">
        <f t="shared" si="4"/>
        <v> </v>
      </c>
    </row>
    <row r="1670" ht="15.75" customHeight="1">
      <c r="A1670" s="24">
        <v>112.0</v>
      </c>
      <c r="B1670" s="22" t="s">
        <v>4288</v>
      </c>
      <c r="C1670" s="24" t="s">
        <v>61</v>
      </c>
      <c r="D1670" s="73">
        <v>761667.0</v>
      </c>
      <c r="E1670" s="3" t="str">
        <f t="shared" si="1"/>
        <v>1000te Wieting</v>
      </c>
      <c r="F1670" s="3" t="str">
        <f t="shared" si="2"/>
        <v>1000te Wieting</v>
      </c>
      <c r="G1670" s="3" t="str">
        <f t="shared" si="3"/>
        <v>1000te Wieting </v>
      </c>
      <c r="H1670" s="3" t="str">
        <f t="shared" si="4"/>
        <v> </v>
      </c>
    </row>
    <row r="1671" ht="15.75" customHeight="1">
      <c r="B1671" s="24" t="s">
        <v>4297</v>
      </c>
      <c r="C1671" s="24" t="s">
        <v>61</v>
      </c>
      <c r="D1671" s="73">
        <v>761667.0</v>
      </c>
      <c r="E1671" s="3" t="str">
        <f t="shared" si="1"/>
        <v>Jared Pinkney</v>
      </c>
      <c r="F1671" s="3" t="str">
        <f t="shared" si="2"/>
        <v>Jared Pinkney</v>
      </c>
      <c r="G1671" s="3" t="str">
        <f t="shared" si="3"/>
        <v>Jared Pinkney </v>
      </c>
      <c r="H1671" s="3" t="str">
        <f t="shared" si="4"/>
        <v> </v>
      </c>
    </row>
    <row r="1672" ht="15.75" customHeight="1">
      <c r="B1672" s="24" t="s">
        <v>4298</v>
      </c>
      <c r="C1672" s="24" t="s">
        <v>61</v>
      </c>
      <c r="D1672" s="73">
        <v>761667.0</v>
      </c>
      <c r="E1672" s="3" t="str">
        <f t="shared" si="1"/>
        <v>Caleb Repp</v>
      </c>
      <c r="F1672" s="3" t="str">
        <f t="shared" si="2"/>
        <v>Caleb Repp</v>
      </c>
      <c r="G1672" s="3" t="str">
        <f t="shared" si="3"/>
        <v>Caleb Repp </v>
      </c>
      <c r="H1672" s="3" t="str">
        <f t="shared" si="4"/>
        <v> </v>
      </c>
    </row>
    <row r="1673" ht="15.75" customHeight="1">
      <c r="B1673" s="24" t="s">
        <v>4300</v>
      </c>
      <c r="C1673" s="24" t="s">
        <v>61</v>
      </c>
      <c r="D1673" s="73">
        <v>761667.0</v>
      </c>
      <c r="E1673" s="3" t="str">
        <f t="shared" si="1"/>
        <v>Kyle Markway</v>
      </c>
      <c r="F1673" s="3" t="str">
        <f t="shared" si="2"/>
        <v>Kyle Markway</v>
      </c>
      <c r="G1673" s="3" t="str">
        <f t="shared" si="3"/>
        <v>Kyle Markway </v>
      </c>
      <c r="H1673" s="3" t="str">
        <f t="shared" si="4"/>
        <v> </v>
      </c>
    </row>
    <row r="1674" ht="15.75" customHeight="1">
      <c r="A1674" s="24">
        <v>116.0</v>
      </c>
      <c r="B1674" s="24" t="s">
        <v>4309</v>
      </c>
      <c r="C1674" s="24" t="s">
        <v>61</v>
      </c>
      <c r="D1674" s="73">
        <v>752098.0</v>
      </c>
      <c r="E1674" s="3" t="str">
        <f t="shared" si="1"/>
        <v>Foster Moreau</v>
      </c>
      <c r="F1674" s="3" t="str">
        <f t="shared" si="2"/>
        <v>Foster Moreau</v>
      </c>
      <c r="G1674" s="3" t="str">
        <f t="shared" si="3"/>
        <v>Foster Moreau </v>
      </c>
      <c r="H1674" s="3" t="str">
        <f t="shared" si="4"/>
        <v> </v>
      </c>
    </row>
    <row r="1675" ht="15.75" customHeight="1">
      <c r="A1675" s="24">
        <v>117.0</v>
      </c>
      <c r="B1675" s="24" t="s">
        <v>4314</v>
      </c>
      <c r="C1675" s="24" t="s">
        <v>61</v>
      </c>
      <c r="D1675" s="73">
        <v>750000.0</v>
      </c>
      <c r="E1675" s="3" t="str">
        <f t="shared" si="1"/>
        <v>Stephen Anderson</v>
      </c>
      <c r="F1675" s="3" t="str">
        <f t="shared" si="2"/>
        <v>Stephen Anderson</v>
      </c>
      <c r="G1675" s="3" t="str">
        <f t="shared" si="3"/>
        <v>Stephen Anderson </v>
      </c>
      <c r="H1675" s="3" t="str">
        <f t="shared" si="4"/>
        <v> </v>
      </c>
    </row>
    <row r="1676" ht="15.75" customHeight="1">
      <c r="B1676" s="24" t="s">
        <v>4319</v>
      </c>
      <c r="C1676" s="24" t="s">
        <v>61</v>
      </c>
      <c r="D1676" s="73">
        <v>750000.0</v>
      </c>
      <c r="E1676" s="3" t="str">
        <f t="shared" si="1"/>
        <v>Cole Wick</v>
      </c>
      <c r="F1676" s="3" t="str">
        <f t="shared" si="2"/>
        <v>Cole Wick</v>
      </c>
      <c r="G1676" s="3" t="str">
        <f t="shared" si="3"/>
        <v>Cole Wick</v>
      </c>
      <c r="H1676" s="3" t="str">
        <f t="shared" si="4"/>
        <v>k</v>
      </c>
    </row>
    <row r="1677" ht="15.75" customHeight="1">
      <c r="B1677" s="24" t="s">
        <v>4320</v>
      </c>
      <c r="C1677" s="24" t="s">
        <v>61</v>
      </c>
      <c r="D1677" s="73">
        <v>750000.0</v>
      </c>
      <c r="E1677" s="3" t="str">
        <f t="shared" si="1"/>
        <v>Ross Dwelley</v>
      </c>
      <c r="F1677" s="3" t="str">
        <f t="shared" si="2"/>
        <v>Ross Dwelley</v>
      </c>
      <c r="G1677" s="3" t="str">
        <f t="shared" si="3"/>
        <v>Ross Dwelley</v>
      </c>
      <c r="H1677" s="3" t="str">
        <f t="shared" si="4"/>
        <v>y</v>
      </c>
    </row>
    <row r="1678" ht="15.75" customHeight="1">
      <c r="B1678" s="24" t="s">
        <v>4324</v>
      </c>
      <c r="C1678" s="24" t="s">
        <v>61</v>
      </c>
      <c r="D1678" s="73">
        <v>750000.0</v>
      </c>
      <c r="E1678" s="3" t="str">
        <f t="shared" si="1"/>
        <v>Anthony Firkser</v>
      </c>
      <c r="F1678" s="3" t="str">
        <f t="shared" si="2"/>
        <v>Anthony Firkser</v>
      </c>
      <c r="G1678" s="3" t="str">
        <f t="shared" si="3"/>
        <v>Anthony Firkser </v>
      </c>
      <c r="H1678" s="3" t="str">
        <f t="shared" si="4"/>
        <v> </v>
      </c>
    </row>
    <row r="1679" ht="15.75" customHeight="1">
      <c r="B1679" s="24" t="s">
        <v>4327</v>
      </c>
      <c r="C1679" s="24" t="s">
        <v>61</v>
      </c>
      <c r="D1679" s="73">
        <v>750000.0</v>
      </c>
      <c r="E1679" s="3" t="str">
        <f t="shared" si="1"/>
        <v>Johnny Mundt</v>
      </c>
      <c r="F1679" s="3" t="str">
        <f t="shared" si="2"/>
        <v>Johnny Mundt</v>
      </c>
      <c r="G1679" s="3" t="str">
        <f t="shared" si="3"/>
        <v>Johnny Mundt </v>
      </c>
      <c r="H1679" s="3" t="str">
        <f t="shared" si="4"/>
        <v> </v>
      </c>
    </row>
    <row r="1680" ht="15.75" customHeight="1">
      <c r="B1680" s="24" t="s">
        <v>4328</v>
      </c>
      <c r="C1680" s="24" t="s">
        <v>61</v>
      </c>
      <c r="D1680" s="73">
        <v>750000.0</v>
      </c>
      <c r="E1680" s="3" t="str">
        <f t="shared" si="1"/>
        <v>Garrett Dickerson</v>
      </c>
      <c r="F1680" s="3" t="str">
        <f t="shared" si="2"/>
        <v>Garrett Dickerson</v>
      </c>
      <c r="G1680" s="3" t="str">
        <f t="shared" si="3"/>
        <v>Garrett Dickerson </v>
      </c>
      <c r="H1680" s="3" t="str">
        <f t="shared" si="4"/>
        <v> </v>
      </c>
    </row>
    <row r="1681" ht="15.75" customHeight="1">
      <c r="B1681" s="24" t="s">
        <v>4333</v>
      </c>
      <c r="C1681" s="24" t="s">
        <v>61</v>
      </c>
      <c r="D1681" s="73">
        <v>750000.0</v>
      </c>
      <c r="E1681" s="3" t="str">
        <f t="shared" si="1"/>
        <v>Temarrick Hemingway</v>
      </c>
      <c r="F1681" s="3" t="str">
        <f t="shared" si="2"/>
        <v>Temarrick Hemingway</v>
      </c>
      <c r="G1681" s="3" t="str">
        <f t="shared" si="3"/>
        <v>Temarrick Hemingway </v>
      </c>
      <c r="H1681" s="3" t="str">
        <f t="shared" si="4"/>
        <v> </v>
      </c>
    </row>
    <row r="1682" ht="15.75" customHeight="1">
      <c r="B1682" s="24" t="s">
        <v>4340</v>
      </c>
      <c r="C1682" s="24" t="s">
        <v>61</v>
      </c>
      <c r="D1682" s="73">
        <v>750000.0</v>
      </c>
      <c r="E1682" s="3" t="str">
        <f t="shared" si="1"/>
        <v>Michael Roberts</v>
      </c>
      <c r="F1682" s="3" t="str">
        <f t="shared" si="2"/>
        <v>Michael Roberts</v>
      </c>
      <c r="G1682" s="3" t="str">
        <f t="shared" si="3"/>
        <v>Michael Roberts </v>
      </c>
      <c r="H1682" s="3" t="str">
        <f t="shared" si="4"/>
        <v> </v>
      </c>
    </row>
    <row r="1683" ht="15.75" customHeight="1">
      <c r="B1683" s="24" t="s">
        <v>4341</v>
      </c>
      <c r="C1683" s="24" t="s">
        <v>61</v>
      </c>
      <c r="D1683" s="73">
        <v>750000.0</v>
      </c>
      <c r="E1683" s="3" t="str">
        <f t="shared" si="1"/>
        <v>Tanner Hudson</v>
      </c>
      <c r="F1683" s="3" t="str">
        <f t="shared" si="2"/>
        <v>Tanner Hudson</v>
      </c>
      <c r="G1683" s="3" t="str">
        <f t="shared" si="3"/>
        <v>Tanner Hudson</v>
      </c>
      <c r="H1683" s="3" t="str">
        <f t="shared" si="4"/>
        <v>n</v>
      </c>
    </row>
    <row r="1684" ht="15.75" customHeight="1">
      <c r="B1684" s="24" t="s">
        <v>4342</v>
      </c>
      <c r="C1684" s="24" t="s">
        <v>61</v>
      </c>
      <c r="D1684" s="73">
        <v>750000.0</v>
      </c>
      <c r="E1684" s="3" t="str">
        <f t="shared" si="1"/>
        <v>Pharaoh Brown</v>
      </c>
      <c r="F1684" s="3" t="str">
        <f t="shared" si="2"/>
        <v>Pharaoh Brown</v>
      </c>
      <c r="G1684" s="3" t="str">
        <f t="shared" si="3"/>
        <v>Pharaoh Brown </v>
      </c>
      <c r="H1684" s="3" t="str">
        <f t="shared" si="4"/>
        <v> </v>
      </c>
    </row>
    <row r="1685" ht="15.75" customHeight="1">
      <c r="A1685" s="24">
        <v>127.0</v>
      </c>
      <c r="B1685" s="24" t="s">
        <v>2968</v>
      </c>
      <c r="C1685" s="24" t="s">
        <v>61</v>
      </c>
      <c r="D1685" s="73">
        <v>728090.0</v>
      </c>
      <c r="E1685" s="3" t="str">
        <f t="shared" si="1"/>
        <v>Dalton Schultz</v>
      </c>
      <c r="F1685" s="3" t="str">
        <f t="shared" si="2"/>
        <v>Dalton Schultz</v>
      </c>
      <c r="G1685" s="3" t="str">
        <f t="shared" si="3"/>
        <v>Dalton Schultz </v>
      </c>
      <c r="H1685" s="3" t="str">
        <f t="shared" si="4"/>
        <v> </v>
      </c>
    </row>
    <row r="1686" ht="15.75" customHeight="1">
      <c r="A1686" s="24">
        <v>128.0</v>
      </c>
      <c r="B1686" s="24" t="s">
        <v>4351</v>
      </c>
      <c r="C1686" s="24" t="s">
        <v>61</v>
      </c>
      <c r="D1686" s="73">
        <v>716115.0</v>
      </c>
      <c r="E1686" s="3" t="str">
        <f t="shared" si="1"/>
        <v>Zach Gentry</v>
      </c>
      <c r="F1686" s="3" t="str">
        <f t="shared" si="2"/>
        <v>Zach Gentry</v>
      </c>
      <c r="G1686" s="3" t="str">
        <f t="shared" si="3"/>
        <v>Zach Gentry </v>
      </c>
      <c r="H1686" s="3" t="str">
        <f t="shared" si="4"/>
        <v> </v>
      </c>
    </row>
    <row r="1687" ht="15.75" customHeight="1">
      <c r="A1687" s="24">
        <v>129.0</v>
      </c>
      <c r="B1687" s="22" t="s">
        <v>4361</v>
      </c>
      <c r="C1687" s="24" t="s">
        <v>61</v>
      </c>
      <c r="D1687" s="73">
        <v>699000.0</v>
      </c>
      <c r="E1687" s="3" t="str">
        <f t="shared" si="1"/>
        <v>1000te Becker</v>
      </c>
      <c r="F1687" s="3" t="str">
        <f t="shared" si="2"/>
        <v>1000te Becker</v>
      </c>
      <c r="G1687" s="3" t="str">
        <f t="shared" si="3"/>
        <v>1000te Becker </v>
      </c>
      <c r="H1687" s="3" t="str">
        <f t="shared" si="4"/>
        <v> </v>
      </c>
    </row>
    <row r="1688" ht="15.75" customHeight="1">
      <c r="A1688" s="24">
        <v>130.0</v>
      </c>
      <c r="B1688" s="24" t="s">
        <v>4372</v>
      </c>
      <c r="C1688" s="24" t="s">
        <v>61</v>
      </c>
      <c r="D1688" s="73">
        <v>695000.0</v>
      </c>
      <c r="E1688" s="3" t="str">
        <f t="shared" si="1"/>
        <v>Chris Myarick</v>
      </c>
      <c r="F1688" s="3" t="str">
        <f t="shared" si="2"/>
        <v>Chris Myarick</v>
      </c>
      <c r="G1688" s="3" t="str">
        <f t="shared" si="3"/>
        <v>Chris Myarick </v>
      </c>
      <c r="H1688" s="3" t="str">
        <f t="shared" si="4"/>
        <v> </v>
      </c>
    </row>
    <row r="1689" ht="15.75" customHeight="1">
      <c r="B1689" s="22" t="s">
        <v>4522</v>
      </c>
      <c r="C1689" s="24" t="s">
        <v>61</v>
      </c>
      <c r="D1689" s="73">
        <v>695000.0</v>
      </c>
      <c r="E1689" s="3" t="str">
        <f t="shared" si="1"/>
        <v>Do1000ld Parham</v>
      </c>
      <c r="F1689" s="3" t="str">
        <f t="shared" si="2"/>
        <v>Do1000ld Parham</v>
      </c>
      <c r="G1689" s="3" t="str">
        <f t="shared" si="3"/>
        <v>Do1000ld Parham </v>
      </c>
      <c r="H1689" s="3" t="str">
        <f t="shared" si="4"/>
        <v> </v>
      </c>
    </row>
    <row r="1690" ht="15.75" customHeight="1">
      <c r="B1690" s="24" t="s">
        <v>4523</v>
      </c>
      <c r="C1690" s="24" t="s">
        <v>61</v>
      </c>
      <c r="D1690" s="73">
        <v>695000.0</v>
      </c>
      <c r="E1690" s="3" t="str">
        <f t="shared" si="1"/>
        <v>Brandon Dillon</v>
      </c>
      <c r="F1690" s="3" t="str">
        <f t="shared" si="2"/>
        <v>Brandon Dillon</v>
      </c>
      <c r="G1690" s="3" t="str">
        <f t="shared" si="3"/>
        <v>Brandon Dillon </v>
      </c>
      <c r="H1690" s="3" t="str">
        <f t="shared" si="4"/>
        <v> </v>
      </c>
    </row>
    <row r="1691" ht="15.75" customHeight="1">
      <c r="B1691" s="24" t="s">
        <v>4524</v>
      </c>
      <c r="C1691" s="24" t="s">
        <v>61</v>
      </c>
      <c r="D1691" s="73">
        <v>695000.0</v>
      </c>
      <c r="E1691" s="3" t="str">
        <f t="shared" si="1"/>
        <v>Parker Hesse</v>
      </c>
      <c r="F1691" s="3" t="str">
        <f t="shared" si="2"/>
        <v>Parker Hesse</v>
      </c>
      <c r="G1691" s="3" t="str">
        <f t="shared" si="3"/>
        <v>Parker Hesse </v>
      </c>
      <c r="H1691" s="3" t="str">
        <f t="shared" si="4"/>
        <v> </v>
      </c>
    </row>
    <row r="1692" ht="15.75" customHeight="1">
      <c r="A1692" s="24">
        <v>134.0</v>
      </c>
      <c r="B1692" s="24" t="s">
        <v>4525</v>
      </c>
      <c r="C1692" s="24" t="s">
        <v>61</v>
      </c>
      <c r="D1692" s="73">
        <v>690000.0</v>
      </c>
      <c r="E1692" s="3" t="str">
        <f t="shared" si="1"/>
        <v>Eric Saubert</v>
      </c>
      <c r="F1692" s="3" t="str">
        <f t="shared" si="2"/>
        <v>Eric Saubert</v>
      </c>
      <c r="G1692" s="3" t="str">
        <f t="shared" si="3"/>
        <v>Eric Saubert </v>
      </c>
      <c r="H1692" s="3" t="str">
        <f t="shared" si="4"/>
        <v> </v>
      </c>
    </row>
    <row r="1693" ht="15.75" customHeight="1">
      <c r="B1693" s="24" t="s">
        <v>4526</v>
      </c>
      <c r="C1693" s="24" t="s">
        <v>61</v>
      </c>
      <c r="D1693" s="73">
        <v>690000.0</v>
      </c>
      <c r="E1693" s="3" t="str">
        <f t="shared" si="1"/>
        <v>Darion Clark</v>
      </c>
      <c r="F1693" s="3" t="str">
        <f t="shared" si="2"/>
        <v>Darion Clark</v>
      </c>
      <c r="G1693" s="3" t="str">
        <f t="shared" si="3"/>
        <v>Darion Clark </v>
      </c>
      <c r="H1693" s="3" t="str">
        <f t="shared" si="4"/>
        <v> </v>
      </c>
    </row>
    <row r="1694" ht="15.75" customHeight="1">
      <c r="B1694" s="24" t="s">
        <v>4527</v>
      </c>
      <c r="C1694" s="24" t="s">
        <v>61</v>
      </c>
      <c r="D1694" s="73">
        <v>690000.0</v>
      </c>
      <c r="E1694" s="3" t="str">
        <f t="shared" si="1"/>
        <v>Darrell Daniels</v>
      </c>
      <c r="F1694" s="3" t="str">
        <f t="shared" si="2"/>
        <v>Darrell Daniels</v>
      </c>
      <c r="G1694" s="3" t="str">
        <f t="shared" si="3"/>
        <v>Darrell Daniels </v>
      </c>
      <c r="H1694" s="3" t="str">
        <f t="shared" si="4"/>
        <v> </v>
      </c>
    </row>
    <row r="1695" ht="15.75" customHeight="1">
      <c r="A1695" s="24">
        <v>137.0</v>
      </c>
      <c r="B1695" s="24" t="s">
        <v>3164</v>
      </c>
      <c r="C1695" s="24" t="s">
        <v>61</v>
      </c>
      <c r="D1695" s="73">
        <v>685451.0</v>
      </c>
      <c r="E1695" s="3" t="str">
        <f t="shared" si="1"/>
        <v>Troy Fumagalli</v>
      </c>
      <c r="F1695" s="3" t="str">
        <f t="shared" si="2"/>
        <v>Troy Fumagalli</v>
      </c>
      <c r="G1695" s="3" t="str">
        <f t="shared" si="3"/>
        <v>Troy Fumagalli </v>
      </c>
      <c r="H1695" s="3" t="str">
        <f t="shared" si="4"/>
        <v> </v>
      </c>
    </row>
    <row r="1696" ht="15.75" customHeight="1">
      <c r="A1696" s="24">
        <v>138.0</v>
      </c>
      <c r="B1696" s="24" t="s">
        <v>3170</v>
      </c>
      <c r="C1696" s="24" t="s">
        <v>61</v>
      </c>
      <c r="D1696" s="73">
        <v>685258.0</v>
      </c>
      <c r="E1696" s="3" t="str">
        <f t="shared" si="1"/>
        <v>Tyler Conklin</v>
      </c>
      <c r="F1696" s="3" t="str">
        <f t="shared" si="2"/>
        <v>Tyler Conklin</v>
      </c>
      <c r="G1696" s="3" t="str">
        <f t="shared" si="3"/>
        <v>Tyler Conklin </v>
      </c>
      <c r="H1696" s="3" t="str">
        <f t="shared" si="4"/>
        <v> </v>
      </c>
    </row>
    <row r="1697" ht="15.75" customHeight="1">
      <c r="A1697" s="24">
        <v>139.0</v>
      </c>
      <c r="B1697" s="24" t="s">
        <v>4528</v>
      </c>
      <c r="C1697" s="24" t="s">
        <v>61</v>
      </c>
      <c r="D1697" s="73">
        <v>680002.0</v>
      </c>
      <c r="E1697" s="3" t="str">
        <f t="shared" si="1"/>
        <v>Kaden Smith</v>
      </c>
      <c r="F1697" s="3" t="str">
        <f t="shared" si="2"/>
        <v>Kaden Smith</v>
      </c>
      <c r="G1697" s="3" t="str">
        <f t="shared" si="3"/>
        <v>Kaden Smith </v>
      </c>
      <c r="H1697" s="3" t="str">
        <f t="shared" si="4"/>
        <v> </v>
      </c>
    </row>
    <row r="1698" ht="15.75" customHeight="1">
      <c r="A1698" s="24">
        <v>140.0</v>
      </c>
      <c r="B1698" s="24" t="s">
        <v>2309</v>
      </c>
      <c r="C1698" s="24" t="s">
        <v>61</v>
      </c>
      <c r="D1698" s="73">
        <v>675235.0</v>
      </c>
      <c r="E1698" s="3" t="str">
        <f t="shared" si="1"/>
        <v>Jake Butt</v>
      </c>
      <c r="F1698" s="3" t="str">
        <f t="shared" si="2"/>
        <v>Jake Butt</v>
      </c>
      <c r="G1698" s="3" t="str">
        <f t="shared" si="3"/>
        <v>Jake Butt </v>
      </c>
      <c r="H1698" s="3" t="str">
        <f t="shared" si="4"/>
        <v> </v>
      </c>
    </row>
    <row r="1699" ht="15.75" customHeight="1">
      <c r="A1699" s="24">
        <v>141.0</v>
      </c>
      <c r="B1699" s="24" t="s">
        <v>4529</v>
      </c>
      <c r="C1699" s="24" t="s">
        <v>61</v>
      </c>
      <c r="D1699" s="73">
        <v>675000.0</v>
      </c>
      <c r="E1699" s="3" t="str">
        <f t="shared" si="1"/>
        <v>J.P. Holtz</v>
      </c>
      <c r="F1699" s="3" t="str">
        <f t="shared" si="2"/>
        <v>J.P. Holtz</v>
      </c>
      <c r="G1699" s="3" t="str">
        <f t="shared" si="3"/>
        <v>J.P. Holtz </v>
      </c>
      <c r="H1699" s="3" t="str">
        <f t="shared" si="4"/>
        <v> </v>
      </c>
    </row>
    <row r="1700" ht="15.75" customHeight="1">
      <c r="B1700" s="24" t="s">
        <v>4530</v>
      </c>
      <c r="C1700" s="24" t="s">
        <v>61</v>
      </c>
      <c r="D1700" s="73">
        <v>675000.0</v>
      </c>
      <c r="E1700" s="3" t="str">
        <f t="shared" si="1"/>
        <v>Jason Croom</v>
      </c>
      <c r="F1700" s="3" t="str">
        <f t="shared" si="2"/>
        <v>Jason Croom</v>
      </c>
      <c r="G1700" s="3" t="str">
        <f t="shared" si="3"/>
        <v>Jason Croom </v>
      </c>
      <c r="H1700" s="3" t="str">
        <f t="shared" si="4"/>
        <v> </v>
      </c>
    </row>
    <row r="1701" ht="15.75" customHeight="1">
      <c r="B1701" s="24" t="s">
        <v>4531</v>
      </c>
      <c r="C1701" s="24" t="s">
        <v>61</v>
      </c>
      <c r="D1701" s="73">
        <v>675000.0</v>
      </c>
      <c r="E1701" s="3" t="str">
        <f t="shared" si="1"/>
        <v>Evan Baylis</v>
      </c>
      <c r="F1701" s="3" t="str">
        <f t="shared" si="2"/>
        <v>Evan Baylis</v>
      </c>
      <c r="G1701" s="3" t="str">
        <f t="shared" si="3"/>
        <v>Evan Baylis</v>
      </c>
      <c r="H1701" s="3" t="str">
        <f t="shared" si="4"/>
        <v>s</v>
      </c>
    </row>
    <row r="1702" ht="15.75" customHeight="1">
      <c r="A1702" s="24">
        <v>144.0</v>
      </c>
      <c r="B1702" s="24" t="s">
        <v>1930</v>
      </c>
      <c r="C1702" s="24" t="s">
        <v>61</v>
      </c>
      <c r="D1702" s="73">
        <v>674572.0</v>
      </c>
      <c r="E1702" s="3" t="str">
        <f t="shared" si="1"/>
        <v>George Kittle</v>
      </c>
      <c r="F1702" s="3" t="str">
        <f t="shared" si="2"/>
        <v>George Kittle</v>
      </c>
      <c r="G1702" s="3" t="str">
        <f t="shared" si="3"/>
        <v>George Kittle</v>
      </c>
      <c r="H1702" s="3" t="str">
        <f t="shared" si="4"/>
        <v>e</v>
      </c>
    </row>
    <row r="1703" ht="15.75" customHeight="1">
      <c r="A1703" s="24">
        <v>145.0</v>
      </c>
      <c r="B1703" s="24" t="s">
        <v>3052</v>
      </c>
      <c r="C1703" s="24" t="s">
        <v>61</v>
      </c>
      <c r="D1703" s="73">
        <v>669126.0</v>
      </c>
      <c r="E1703" s="3" t="str">
        <f t="shared" si="1"/>
        <v>Jeremy Sprinkle</v>
      </c>
      <c r="F1703" s="3" t="str">
        <f t="shared" si="2"/>
        <v>Jeremy Sprinkle</v>
      </c>
      <c r="G1703" s="3" t="str">
        <f t="shared" si="3"/>
        <v>Jeremy Sprinkle </v>
      </c>
      <c r="H1703" s="3" t="str">
        <f t="shared" si="4"/>
        <v> </v>
      </c>
    </row>
    <row r="1704" ht="15.75" customHeight="1">
      <c r="A1704" s="24">
        <v>146.0</v>
      </c>
      <c r="B1704" s="24" t="s">
        <v>4532</v>
      </c>
      <c r="C1704" s="24" t="s">
        <v>61</v>
      </c>
      <c r="D1704" s="73">
        <v>660000.0</v>
      </c>
      <c r="E1704" s="3" t="str">
        <f t="shared" si="1"/>
        <v>Robert Tonyan Jr.</v>
      </c>
      <c r="F1704" s="3" t="str">
        <f t="shared" si="2"/>
        <v>Robert Tonyan Jr.</v>
      </c>
      <c r="G1704" s="3" t="str">
        <f t="shared" si="3"/>
        <v>Robert Tonyan Jr.</v>
      </c>
      <c r="H1704" s="3" t="str">
        <f t="shared" si="4"/>
        <v>.</v>
      </c>
    </row>
    <row r="1705" ht="15.75" customHeight="1">
      <c r="A1705" s="24">
        <v>147.0</v>
      </c>
      <c r="B1705" s="24" t="s">
        <v>4533</v>
      </c>
      <c r="C1705" s="24" t="s">
        <v>61</v>
      </c>
      <c r="D1705" s="73">
        <v>654046.0</v>
      </c>
      <c r="E1705" s="3" t="str">
        <f t="shared" si="1"/>
        <v>Tommy Sweeney</v>
      </c>
      <c r="F1705" s="3" t="str">
        <f t="shared" si="2"/>
        <v>Tommy Sweeney</v>
      </c>
      <c r="G1705" s="3" t="str">
        <f t="shared" si="3"/>
        <v>Tommy Sweeney </v>
      </c>
      <c r="H1705" s="3" t="str">
        <f t="shared" si="4"/>
        <v> </v>
      </c>
    </row>
    <row r="1706" ht="15.75" customHeight="1">
      <c r="A1706" s="24">
        <v>148.0</v>
      </c>
      <c r="B1706" s="24" t="s">
        <v>4534</v>
      </c>
      <c r="C1706" s="24" t="s">
        <v>61</v>
      </c>
      <c r="D1706" s="73">
        <v>645000.0</v>
      </c>
      <c r="E1706" s="3" t="str">
        <f t="shared" si="1"/>
        <v>Ross Travis</v>
      </c>
      <c r="F1706" s="3" t="str">
        <f t="shared" si="2"/>
        <v>Ross Travis</v>
      </c>
      <c r="G1706" s="3" t="str">
        <f t="shared" si="3"/>
        <v>Ross Travis </v>
      </c>
      <c r="H1706" s="3" t="str">
        <f t="shared" si="4"/>
        <v> </v>
      </c>
    </row>
    <row r="1707" ht="15.75" customHeight="1">
      <c r="A1707" s="24">
        <v>149.0</v>
      </c>
      <c r="B1707" s="24" t="s">
        <v>3062</v>
      </c>
      <c r="C1707" s="24" t="s">
        <v>61</v>
      </c>
      <c r="D1707" s="73">
        <v>644602.0</v>
      </c>
      <c r="E1707" s="3" t="str">
        <f t="shared" si="1"/>
        <v>Jordan Thomas</v>
      </c>
      <c r="F1707" s="3" t="str">
        <f t="shared" si="2"/>
        <v>Jordan Thomas</v>
      </c>
      <c r="G1707" s="3" t="str">
        <f t="shared" si="3"/>
        <v>Jordan Thomas </v>
      </c>
      <c r="H1707" s="3" t="str">
        <f t="shared" si="4"/>
        <v> </v>
      </c>
    </row>
    <row r="1708" ht="15.75" customHeight="1">
      <c r="A1708" s="24">
        <v>150.0</v>
      </c>
      <c r="B1708" s="24" t="s">
        <v>3144</v>
      </c>
      <c r="C1708" s="24" t="s">
        <v>61</v>
      </c>
      <c r="D1708" s="73">
        <v>632268.0</v>
      </c>
      <c r="E1708" s="3" t="str">
        <f t="shared" si="1"/>
        <v>Ryan Izzo</v>
      </c>
      <c r="F1708" s="3" t="str">
        <f t="shared" si="2"/>
        <v>Ryan Izzo</v>
      </c>
      <c r="G1708" s="3" t="str">
        <f t="shared" si="3"/>
        <v>Ryan Izzo</v>
      </c>
      <c r="H1708" s="3" t="str">
        <f t="shared" si="4"/>
        <v>o</v>
      </c>
    </row>
    <row r="1709" ht="15.75" customHeight="1">
      <c r="A1709" s="24">
        <v>151.0</v>
      </c>
      <c r="B1709" s="24" t="s">
        <v>4535</v>
      </c>
      <c r="C1709" s="24" t="s">
        <v>61</v>
      </c>
      <c r="D1709" s="73">
        <v>615000.0</v>
      </c>
      <c r="E1709" s="3" t="str">
        <f t="shared" si="1"/>
        <v>Dan Arnold</v>
      </c>
      <c r="F1709" s="3" t="str">
        <f t="shared" si="2"/>
        <v>Dan Arnold</v>
      </c>
      <c r="G1709" s="3" t="str">
        <f t="shared" si="3"/>
        <v>Dan Arnold </v>
      </c>
      <c r="H1709" s="3" t="str">
        <f t="shared" si="4"/>
        <v> </v>
      </c>
    </row>
    <row r="1710" ht="15.75" customHeight="1">
      <c r="B1710" s="24" t="s">
        <v>3014</v>
      </c>
      <c r="C1710" s="24" t="s">
        <v>61</v>
      </c>
      <c r="D1710" s="73">
        <v>615000.0</v>
      </c>
      <c r="E1710" s="3" t="str">
        <f t="shared" si="1"/>
        <v>Garrett Griffin</v>
      </c>
      <c r="F1710" s="3" t="str">
        <f t="shared" si="2"/>
        <v>Garrett Griffin</v>
      </c>
      <c r="G1710" s="3" t="str">
        <f t="shared" si="3"/>
        <v>Garrett Griffin</v>
      </c>
      <c r="H1710" s="3" t="str">
        <f t="shared" si="4"/>
        <v>n</v>
      </c>
    </row>
    <row r="1711" ht="15.75" customHeight="1">
      <c r="B1711" s="24" t="s">
        <v>4536</v>
      </c>
      <c r="C1711" s="24" t="s">
        <v>61</v>
      </c>
      <c r="D1711" s="73">
        <v>615000.0</v>
      </c>
      <c r="E1711" s="3" t="str">
        <f t="shared" si="1"/>
        <v>Jason Vander Laan</v>
      </c>
      <c r="F1711" s="3" t="str">
        <f t="shared" si="2"/>
        <v>Jason Vander Laan</v>
      </c>
      <c r="G1711" s="3" t="str">
        <f t="shared" si="3"/>
        <v>Jason Vander Laan</v>
      </c>
      <c r="H1711" s="3" t="str">
        <f t="shared" si="4"/>
        <v>n</v>
      </c>
    </row>
    <row r="1712" ht="15.75" customHeight="1">
      <c r="B1712" s="24" t="s">
        <v>3093</v>
      </c>
      <c r="C1712" s="24" t="s">
        <v>61</v>
      </c>
      <c r="D1712" s="73">
        <v>615000.0</v>
      </c>
      <c r="E1712" s="3" t="str">
        <f t="shared" si="1"/>
        <v>Mason Schreck</v>
      </c>
      <c r="F1712" s="3" t="str">
        <f t="shared" si="2"/>
        <v>Mason Schreck</v>
      </c>
      <c r="G1712" s="3" t="str">
        <f t="shared" si="3"/>
        <v>Mason Schreck </v>
      </c>
      <c r="H1712" s="3" t="str">
        <f t="shared" si="4"/>
        <v> </v>
      </c>
    </row>
    <row r="1713" ht="15.75" customHeight="1">
      <c r="A1713" s="24">
        <v>155.0</v>
      </c>
      <c r="B1713" s="24" t="s">
        <v>4537</v>
      </c>
      <c r="C1713" s="24" t="s">
        <v>61</v>
      </c>
      <c r="D1713" s="73">
        <v>610000.0</v>
      </c>
      <c r="E1713" s="3" t="str">
        <f t="shared" si="1"/>
        <v>Charles Scarff</v>
      </c>
      <c r="F1713" s="3" t="str">
        <f t="shared" si="2"/>
        <v>Charles Scarff</v>
      </c>
      <c r="G1713" s="3" t="str">
        <f t="shared" si="3"/>
        <v>Charles Scarff </v>
      </c>
      <c r="H1713" s="3" t="str">
        <f t="shared" si="4"/>
        <v> </v>
      </c>
    </row>
    <row r="1714" ht="15.75" customHeight="1">
      <c r="B1714" s="24" t="s">
        <v>4538</v>
      </c>
      <c r="C1714" s="24" t="s">
        <v>61</v>
      </c>
      <c r="D1714" s="73">
        <v>610000.0</v>
      </c>
      <c r="E1714" s="3" t="str">
        <f t="shared" si="1"/>
        <v>Matt Sokol</v>
      </c>
      <c r="F1714" s="3" t="str">
        <f t="shared" si="2"/>
        <v>Matt Sokol</v>
      </c>
      <c r="G1714" s="3" t="str">
        <f t="shared" si="3"/>
        <v>Matt Sokol </v>
      </c>
      <c r="H1714" s="3" t="str">
        <f t="shared" si="4"/>
        <v> </v>
      </c>
    </row>
    <row r="1715" ht="15.75" customHeight="1">
      <c r="B1715" s="24" t="s">
        <v>4539</v>
      </c>
      <c r="C1715" s="24" t="s">
        <v>61</v>
      </c>
      <c r="D1715" s="73">
        <v>610000.0</v>
      </c>
      <c r="E1715" s="3" t="str">
        <f t="shared" si="1"/>
        <v>Nick Keizer</v>
      </c>
      <c r="F1715" s="3" t="str">
        <f t="shared" si="2"/>
        <v>Nick Keizer</v>
      </c>
      <c r="G1715" s="3" t="str">
        <f t="shared" si="3"/>
        <v>Nick Keizer</v>
      </c>
      <c r="H1715" s="3" t="str">
        <f t="shared" si="4"/>
        <v>r</v>
      </c>
    </row>
    <row r="1716" ht="15.75" customHeight="1">
      <c r="B1716" s="24" t="s">
        <v>4540</v>
      </c>
      <c r="C1716" s="24" t="s">
        <v>61</v>
      </c>
      <c r="D1716" s="73">
        <v>610000.0</v>
      </c>
      <c r="E1716" s="3" t="str">
        <f t="shared" si="1"/>
        <v>Carson Meier</v>
      </c>
      <c r="F1716" s="3" t="str">
        <f t="shared" si="2"/>
        <v>Carson Meier</v>
      </c>
      <c r="G1716" s="3" t="str">
        <f t="shared" si="3"/>
        <v>Carson Meier </v>
      </c>
      <c r="H1716" s="3" t="str">
        <f t="shared" si="4"/>
        <v> </v>
      </c>
    </row>
    <row r="1717" ht="15.75" customHeight="1">
      <c r="B1717" s="24" t="s">
        <v>4541</v>
      </c>
      <c r="C1717" s="24" t="s">
        <v>61</v>
      </c>
      <c r="D1717" s="73">
        <v>610000.0</v>
      </c>
      <c r="E1717" s="3" t="str">
        <f t="shared" si="1"/>
        <v>Ian Bunting</v>
      </c>
      <c r="F1717" s="3" t="str">
        <f t="shared" si="2"/>
        <v>Ian Bunting</v>
      </c>
      <c r="G1717" s="3" t="str">
        <f t="shared" si="3"/>
        <v>Ian Bunting </v>
      </c>
      <c r="H1717" s="3" t="str">
        <f t="shared" si="4"/>
        <v> </v>
      </c>
    </row>
    <row r="1718" ht="15.75" customHeight="1">
      <c r="B1718" s="24" t="s">
        <v>4542</v>
      </c>
      <c r="C1718" s="24" t="s">
        <v>61</v>
      </c>
      <c r="D1718" s="73">
        <v>610000.0</v>
      </c>
      <c r="E1718" s="3" t="str">
        <f t="shared" si="1"/>
        <v>Moritz Boehringer</v>
      </c>
      <c r="F1718" s="3" t="str">
        <f t="shared" si="2"/>
        <v>Moritz Boehringer</v>
      </c>
      <c r="G1718" s="3" t="str">
        <f t="shared" si="3"/>
        <v>Moritz Boehringer </v>
      </c>
      <c r="H1718" s="3" t="str">
        <f t="shared" si="4"/>
        <v> </v>
      </c>
    </row>
    <row r="1719" ht="15.75" customHeight="1">
      <c r="B1719" s="24" t="s">
        <v>4543</v>
      </c>
      <c r="C1719" s="24" t="s">
        <v>61</v>
      </c>
      <c r="D1719" s="73">
        <v>610000.0</v>
      </c>
      <c r="E1719" s="3" t="str">
        <f t="shared" si="1"/>
        <v>Colin Thompson</v>
      </c>
      <c r="F1719" s="3" t="str">
        <f t="shared" si="2"/>
        <v>Colin Thompson</v>
      </c>
      <c r="G1719" s="3" t="str">
        <f t="shared" si="3"/>
        <v>Colin Thompson </v>
      </c>
      <c r="H1719" s="3" t="str">
        <f t="shared" si="4"/>
        <v> </v>
      </c>
    </row>
    <row r="1720" ht="15.75" customHeight="1">
      <c r="B1720" s="24" t="s">
        <v>4544</v>
      </c>
      <c r="C1720" s="24" t="s">
        <v>61</v>
      </c>
      <c r="D1720" s="73">
        <v>610000.0</v>
      </c>
      <c r="E1720" s="3" t="str">
        <f t="shared" si="1"/>
        <v>Marcus Baugh</v>
      </c>
      <c r="F1720" s="3" t="str">
        <f t="shared" si="2"/>
        <v>Marcus Baugh</v>
      </c>
      <c r="G1720" s="3" t="str">
        <f t="shared" si="3"/>
        <v>Marcus Baugh </v>
      </c>
      <c r="H1720" s="3" t="str">
        <f t="shared" si="4"/>
        <v> </v>
      </c>
    </row>
    <row r="1721" ht="15.75" customHeight="1">
      <c r="B1721" s="24" t="s">
        <v>4545</v>
      </c>
      <c r="C1721" s="24" t="s">
        <v>61</v>
      </c>
      <c r="D1721" s="73">
        <v>610000.0</v>
      </c>
      <c r="E1721" s="3" t="str">
        <f t="shared" si="1"/>
        <v>Paul Butler</v>
      </c>
      <c r="F1721" s="3" t="str">
        <f t="shared" si="2"/>
        <v>Paul Butler</v>
      </c>
      <c r="G1721" s="3" t="str">
        <f t="shared" si="3"/>
        <v>Paul Butler </v>
      </c>
      <c r="H1721" s="3" t="str">
        <f t="shared" si="4"/>
        <v> </v>
      </c>
    </row>
    <row r="1722" ht="15.75" customHeight="1">
      <c r="B1722" s="24" t="s">
        <v>4546</v>
      </c>
      <c r="C1722" s="24" t="s">
        <v>61</v>
      </c>
      <c r="D1722" s="73">
        <v>610000.0</v>
      </c>
      <c r="E1722" s="3" t="str">
        <f t="shared" si="1"/>
        <v>Kevin Rader</v>
      </c>
      <c r="F1722" s="3" t="str">
        <f t="shared" si="2"/>
        <v>Kevin Rader</v>
      </c>
      <c r="G1722" s="3" t="str">
        <f t="shared" si="3"/>
        <v>Kevin Rader </v>
      </c>
      <c r="H1722" s="3" t="str">
        <f t="shared" si="4"/>
        <v> </v>
      </c>
    </row>
    <row r="1723" ht="15.75" customHeight="1">
      <c r="B1723" s="24" t="s">
        <v>4547</v>
      </c>
      <c r="C1723" s="24" t="s">
        <v>61</v>
      </c>
      <c r="D1723" s="73">
        <v>610000.0</v>
      </c>
      <c r="E1723" s="3" t="str">
        <f t="shared" si="1"/>
        <v>Dax Raymond</v>
      </c>
      <c r="F1723" s="3" t="str">
        <f t="shared" si="2"/>
        <v>Dax Raymond</v>
      </c>
      <c r="G1723" s="3" t="str">
        <f t="shared" si="3"/>
        <v>Dax Raymond </v>
      </c>
      <c r="H1723" s="3" t="str">
        <f t="shared" si="4"/>
        <v> </v>
      </c>
    </row>
    <row r="1724" ht="15.75" customHeight="1">
      <c r="A1724" s="24">
        <v>166.0</v>
      </c>
      <c r="B1724" s="24" t="s">
        <v>4548</v>
      </c>
      <c r="C1724" s="24" t="s">
        <v>61</v>
      </c>
      <c r="D1724" s="73">
        <v>600000.0</v>
      </c>
      <c r="E1724" s="3" t="str">
        <f t="shared" si="1"/>
        <v>Joshua Perkins</v>
      </c>
      <c r="F1724" s="3" t="str">
        <f t="shared" si="2"/>
        <v>Joshua Perkins</v>
      </c>
      <c r="G1724" s="3" t="str">
        <f t="shared" si="3"/>
        <v>Joshua Perkins </v>
      </c>
      <c r="H1724" s="3" t="str">
        <f t="shared" si="4"/>
        <v> </v>
      </c>
    </row>
    <row r="1725" ht="15.75" customHeight="1">
      <c r="A1725" s="24">
        <v>167.0</v>
      </c>
      <c r="B1725" s="24" t="s">
        <v>4549</v>
      </c>
      <c r="C1725" s="24" t="s">
        <v>61</v>
      </c>
      <c r="D1725" s="73">
        <v>590000.0</v>
      </c>
      <c r="E1725" s="3" t="str">
        <f t="shared" si="1"/>
        <v>Hale Hentges</v>
      </c>
      <c r="F1725" s="3" t="str">
        <f t="shared" si="2"/>
        <v>Hale Hentges</v>
      </c>
      <c r="G1725" s="3" t="str">
        <f t="shared" si="3"/>
        <v>Hale Hentges </v>
      </c>
      <c r="H1725" s="3" t="str">
        <f t="shared" si="4"/>
        <v> </v>
      </c>
    </row>
    <row r="1726" ht="15.75" customHeight="1">
      <c r="B1726" s="24" t="s">
        <v>4550</v>
      </c>
      <c r="C1726" s="24" t="s">
        <v>61</v>
      </c>
      <c r="D1726" s="73">
        <v>590000.0</v>
      </c>
      <c r="E1726" s="3" t="str">
        <f t="shared" si="1"/>
        <v>Andrew Beck</v>
      </c>
      <c r="F1726" s="3" t="str">
        <f t="shared" si="2"/>
        <v>Andrew Beck</v>
      </c>
      <c r="G1726" s="3" t="str">
        <f t="shared" si="3"/>
        <v>Andrew Beck </v>
      </c>
      <c r="H1726" s="3" t="str">
        <f t="shared" si="4"/>
        <v> </v>
      </c>
    </row>
    <row r="1727" ht="15.75" customHeight="1">
      <c r="A1727" s="24">
        <v>169.0</v>
      </c>
      <c r="B1727" s="24" t="s">
        <v>4551</v>
      </c>
      <c r="C1727" s="24" t="s">
        <v>61</v>
      </c>
      <c r="D1727" s="73">
        <v>586167.0</v>
      </c>
      <c r="E1727" s="3" t="str">
        <f t="shared" si="1"/>
        <v>Austin Fort</v>
      </c>
      <c r="F1727" s="3" t="str">
        <f t="shared" si="2"/>
        <v>Austin Fort</v>
      </c>
      <c r="G1727" s="3" t="str">
        <f t="shared" si="3"/>
        <v>Austin Fort </v>
      </c>
      <c r="H1727" s="3" t="str">
        <f t="shared" si="4"/>
        <v> </v>
      </c>
    </row>
    <row r="1728" ht="15.75" customHeight="1">
      <c r="A1728" s="24">
        <v>170.0</v>
      </c>
      <c r="B1728" s="24" t="s">
        <v>4552</v>
      </c>
      <c r="C1728" s="24" t="s">
        <v>61</v>
      </c>
      <c r="D1728" s="73">
        <v>540000.0</v>
      </c>
      <c r="E1728" s="3" t="str">
        <f t="shared" si="1"/>
        <v>Stephen Carlson</v>
      </c>
      <c r="F1728" s="3" t="str">
        <f t="shared" si="2"/>
        <v>Stephen Carlson</v>
      </c>
      <c r="G1728" s="3" t="str">
        <f t="shared" si="3"/>
        <v>Stephen Carlson </v>
      </c>
      <c r="H1728" s="3" t="str">
        <f t="shared" si="4"/>
        <v> </v>
      </c>
    </row>
    <row r="1729" ht="15.75" customHeight="1">
      <c r="B1729" s="24" t="s">
        <v>4553</v>
      </c>
      <c r="C1729" s="24" t="s">
        <v>61</v>
      </c>
      <c r="D1729" s="73">
        <v>540000.0</v>
      </c>
      <c r="E1729" s="3" t="str">
        <f t="shared" si="1"/>
        <v>Codey McElroy</v>
      </c>
      <c r="F1729" s="3" t="str">
        <f t="shared" si="2"/>
        <v>Codey McElroy</v>
      </c>
      <c r="G1729" s="3" t="str">
        <f t="shared" si="3"/>
        <v>Codey McElroy</v>
      </c>
      <c r="H1729" s="3" t="str">
        <f t="shared" si="4"/>
        <v>y</v>
      </c>
    </row>
    <row r="1730" ht="15.75" customHeight="1">
      <c r="B1730" s="24" t="s">
        <v>4554</v>
      </c>
      <c r="C1730" s="24" t="s">
        <v>61</v>
      </c>
      <c r="D1730" s="73">
        <v>540000.0</v>
      </c>
      <c r="E1730" s="3" t="str">
        <f t="shared" si="1"/>
        <v>Jesper Horsted</v>
      </c>
      <c r="F1730" s="3" t="str">
        <f t="shared" si="2"/>
        <v>Jesper Horsted</v>
      </c>
      <c r="G1730" s="3" t="str">
        <f t="shared" si="3"/>
        <v>Jesper Horsted </v>
      </c>
      <c r="H1730" s="3" t="str">
        <f t="shared" si="4"/>
        <v> </v>
      </c>
    </row>
    <row r="1731" ht="15.75" customHeight="1">
      <c r="B1731" s="24" t="s">
        <v>4555</v>
      </c>
      <c r="C1731" s="24" t="s">
        <v>61</v>
      </c>
      <c r="D1731" s="73">
        <v>540000.0</v>
      </c>
      <c r="E1731" s="3" t="str">
        <f t="shared" si="1"/>
        <v>Daniel Helm</v>
      </c>
      <c r="F1731" s="3" t="str">
        <f t="shared" si="2"/>
        <v>Daniel Helm</v>
      </c>
      <c r="G1731" s="3" t="str">
        <f t="shared" si="3"/>
        <v>Daniel Helm</v>
      </c>
      <c r="H1731" s="3" t="str">
        <f t="shared" si="4"/>
        <v>m</v>
      </c>
    </row>
    <row r="1732" ht="15.75" customHeight="1">
      <c r="B1732" s="24" t="s">
        <v>4556</v>
      </c>
      <c r="C1732" s="24" t="s">
        <v>61</v>
      </c>
      <c r="D1732" s="73">
        <v>540000.0</v>
      </c>
      <c r="E1732" s="3" t="str">
        <f t="shared" si="1"/>
        <v>Andrew Vollert</v>
      </c>
      <c r="F1732" s="3" t="str">
        <f t="shared" si="2"/>
        <v>Andrew Vollert</v>
      </c>
      <c r="G1732" s="3" t="str">
        <f t="shared" si="3"/>
        <v>Andrew Vollert </v>
      </c>
      <c r="H1732" s="3" t="str">
        <f t="shared" si="4"/>
        <v> </v>
      </c>
    </row>
    <row r="1733" ht="15.75" customHeight="1">
      <c r="B1733" s="22" t="s">
        <v>4557</v>
      </c>
      <c r="C1733" s="24" t="s">
        <v>61</v>
      </c>
      <c r="D1733" s="73">
        <v>540000.0</v>
      </c>
      <c r="E1733" s="3" t="str">
        <f t="shared" si="1"/>
        <v>Isaac 1000uta</v>
      </c>
      <c r="F1733" s="3" t="str">
        <f t="shared" si="2"/>
        <v>Isaac 1000uta</v>
      </c>
      <c r="G1733" s="3" t="str">
        <f t="shared" si="3"/>
        <v>Isaac 1000uta </v>
      </c>
      <c r="H1733" s="3" t="str">
        <f t="shared" si="4"/>
        <v> </v>
      </c>
    </row>
    <row r="1734" ht="15.75" customHeight="1">
      <c r="B1734" s="24" t="s">
        <v>4558</v>
      </c>
      <c r="C1734" s="24" t="s">
        <v>61</v>
      </c>
      <c r="D1734" s="73">
        <v>540000.0</v>
      </c>
      <c r="E1734" s="3" t="str">
        <f t="shared" si="1"/>
        <v>Jaeden Graham</v>
      </c>
      <c r="F1734" s="3" t="str">
        <f t="shared" si="2"/>
        <v>Jaeden Graham</v>
      </c>
      <c r="G1734" s="3" t="str">
        <f t="shared" si="3"/>
        <v>Jaeden Graham </v>
      </c>
      <c r="H1734" s="3" t="str">
        <f t="shared" si="4"/>
        <v> </v>
      </c>
    </row>
    <row r="1735" ht="15.75" customHeight="1">
      <c r="B1735" s="24" t="s">
        <v>4559</v>
      </c>
      <c r="C1735" s="24" t="s">
        <v>61</v>
      </c>
      <c r="D1735" s="73">
        <v>540000.0</v>
      </c>
      <c r="E1735" s="3" t="str">
        <f t="shared" si="1"/>
        <v>Kendall Blanton</v>
      </c>
      <c r="F1735" s="3" t="str">
        <f t="shared" si="2"/>
        <v>Kendall Blanton</v>
      </c>
      <c r="G1735" s="3" t="str">
        <f t="shared" si="3"/>
        <v>Kendall Blanton </v>
      </c>
      <c r="H1735" s="3" t="str">
        <f t="shared" si="4"/>
        <v> </v>
      </c>
    </row>
    <row r="1736" ht="15.75" customHeight="1">
      <c r="B1736" s="24" t="s">
        <v>4560</v>
      </c>
      <c r="C1736" s="24" t="s">
        <v>61</v>
      </c>
      <c r="D1736" s="73">
        <v>540000.0</v>
      </c>
      <c r="E1736" s="3" t="str">
        <f t="shared" si="1"/>
        <v>Caleb Wilson</v>
      </c>
      <c r="F1736" s="3" t="str">
        <f t="shared" si="2"/>
        <v>Caleb Wilson</v>
      </c>
      <c r="G1736" s="3" t="str">
        <f t="shared" si="3"/>
        <v>Caleb Wilson </v>
      </c>
      <c r="H1736" s="3" t="str">
        <f t="shared" si="4"/>
        <v> </v>
      </c>
    </row>
    <row r="1737" ht="15.75" customHeight="1">
      <c r="B1737" s="24" t="s">
        <v>4561</v>
      </c>
      <c r="C1737" s="24" t="s">
        <v>61</v>
      </c>
      <c r="D1737" s="73">
        <v>540000.0</v>
      </c>
      <c r="E1737" s="3" t="str">
        <f t="shared" si="1"/>
        <v>Charles Jones</v>
      </c>
      <c r="F1737" s="3" t="str">
        <f t="shared" si="2"/>
        <v>Charles Jones</v>
      </c>
      <c r="G1737" s="3" t="str">
        <f t="shared" si="3"/>
        <v>Charles Jones </v>
      </c>
      <c r="H1737" s="3" t="str">
        <f t="shared" si="4"/>
        <v> </v>
      </c>
    </row>
    <row r="1738" ht="15.75" customHeight="1">
      <c r="A1738" s="24">
        <v>180.0</v>
      </c>
      <c r="B1738" s="24" t="s">
        <v>4562</v>
      </c>
      <c r="C1738" s="24" t="s">
        <v>61</v>
      </c>
      <c r="D1738" s="73">
        <v>525000.0</v>
      </c>
      <c r="E1738" s="3" t="str">
        <f t="shared" si="1"/>
        <v>Deon Yelder</v>
      </c>
      <c r="F1738" s="3" t="str">
        <f t="shared" si="2"/>
        <v>Deon Yelder</v>
      </c>
      <c r="G1738" s="3" t="str">
        <f t="shared" si="3"/>
        <v>Deon Yelder</v>
      </c>
      <c r="H1738" s="3" t="str">
        <f t="shared" si="4"/>
        <v>r</v>
      </c>
    </row>
    <row r="1739" ht="15.75" customHeight="1">
      <c r="B1739" s="24" t="s">
        <v>3105</v>
      </c>
      <c r="C1739" s="24" t="s">
        <v>61</v>
      </c>
      <c r="D1739" s="73">
        <v>525000.0</v>
      </c>
      <c r="E1739" s="3" t="str">
        <f t="shared" si="1"/>
        <v>Mo Alie-Cox</v>
      </c>
      <c r="F1739" s="3" t="str">
        <f t="shared" si="2"/>
        <v>Mo Alie-Cox</v>
      </c>
      <c r="G1739" s="3" t="str">
        <f t="shared" si="3"/>
        <v>Mo Alie-Cox </v>
      </c>
      <c r="H1739" s="3" t="str">
        <f t="shared" si="4"/>
        <v> </v>
      </c>
    </row>
    <row r="1740" ht="15.75" customHeight="1">
      <c r="B1740" s="24" t="s">
        <v>4563</v>
      </c>
      <c r="C1740" s="24" t="s">
        <v>61</v>
      </c>
      <c r="D1740" s="73">
        <v>525000.0</v>
      </c>
      <c r="E1740" s="3" t="str">
        <f t="shared" si="1"/>
        <v>Jordan Franks</v>
      </c>
      <c r="F1740" s="3" t="str">
        <f t="shared" si="2"/>
        <v>Jordan Franks</v>
      </c>
      <c r="G1740" s="3" t="str">
        <f t="shared" si="3"/>
        <v>Jordan Franks </v>
      </c>
      <c r="H1740" s="3" t="str">
        <f t="shared" si="4"/>
        <v> </v>
      </c>
    </row>
    <row r="1741" ht="15.75" customHeight="1">
      <c r="B1741" s="24" t="s">
        <v>3</v>
      </c>
      <c r="C1741" s="24" t="s">
        <v>459</v>
      </c>
      <c r="D1741" s="73" t="s">
        <v>3506</v>
      </c>
      <c r="E1741" s="3" t="str">
        <f t="shared" si="1"/>
        <v>Pla</v>
      </c>
      <c r="F1741" s="3" t="str">
        <f t="shared" si="2"/>
        <v>Pla</v>
      </c>
      <c r="G1741" s="3" t="str">
        <f t="shared" si="3"/>
        <v>Pla</v>
      </c>
      <c r="H1741" s="3" t="str">
        <f t="shared" si="4"/>
        <v>a</v>
      </c>
    </row>
    <row r="1742" ht="15.75" customHeight="1">
      <c r="A1742" s="24">
        <v>1.0</v>
      </c>
      <c r="B1742" s="24" t="s">
        <v>3508</v>
      </c>
      <c r="C1742" s="24" t="s">
        <v>75</v>
      </c>
      <c r="D1742" s="73">
        <v>4.5E7</v>
      </c>
      <c r="E1742" s="3" t="str">
        <f t="shared" si="1"/>
        <v>Patrick Mahomes</v>
      </c>
      <c r="F1742" s="3" t="str">
        <f t="shared" si="2"/>
        <v>Patrick Mahomes</v>
      </c>
      <c r="G1742" s="3" t="str">
        <f t="shared" si="3"/>
        <v>Patrick Mahomes</v>
      </c>
      <c r="H1742" s="3" t="str">
        <f t="shared" si="4"/>
        <v>s</v>
      </c>
    </row>
    <row r="1743" ht="15.75" customHeight="1">
      <c r="A1743" s="24">
        <v>2.0</v>
      </c>
      <c r="B1743" s="24" t="s">
        <v>1773</v>
      </c>
      <c r="C1743" s="24" t="s">
        <v>75</v>
      </c>
      <c r="D1743" s="73">
        <v>3.5E7</v>
      </c>
      <c r="E1743" s="3" t="str">
        <f t="shared" si="1"/>
        <v>Russell Wilson</v>
      </c>
      <c r="F1743" s="3" t="str">
        <f t="shared" si="2"/>
        <v>Russell Wilson</v>
      </c>
      <c r="G1743" s="3" t="str">
        <f t="shared" si="3"/>
        <v>Russell Wilson </v>
      </c>
      <c r="H1743" s="3" t="str">
        <f t="shared" si="4"/>
        <v> </v>
      </c>
    </row>
    <row r="1744" ht="15.75" customHeight="1">
      <c r="A1744" s="24">
        <v>3.0</v>
      </c>
      <c r="B1744" s="24" t="s">
        <v>1868</v>
      </c>
      <c r="C1744" s="24" t="s">
        <v>75</v>
      </c>
      <c r="D1744" s="73">
        <v>3.4E7</v>
      </c>
      <c r="E1744" s="3" t="str">
        <f t="shared" si="1"/>
        <v>Ben Roethlisberger</v>
      </c>
      <c r="F1744" s="3" t="str">
        <f t="shared" si="2"/>
        <v>Ben Roethlisberger</v>
      </c>
      <c r="G1744" s="3" t="str">
        <f t="shared" si="3"/>
        <v>Ben Roethlisberger </v>
      </c>
      <c r="H1744" s="3" t="str">
        <f t="shared" si="4"/>
        <v> </v>
      </c>
    </row>
    <row r="1745" ht="15.75" customHeight="1">
      <c r="A1745" s="24">
        <v>4.0</v>
      </c>
      <c r="B1745" s="24" t="s">
        <v>1917</v>
      </c>
      <c r="C1745" s="24" t="s">
        <v>75</v>
      </c>
      <c r="D1745" s="73">
        <v>3.35E7</v>
      </c>
      <c r="E1745" s="3" t="str">
        <f t="shared" si="1"/>
        <v>Jared Goff</v>
      </c>
      <c r="F1745" s="3" t="str">
        <f t="shared" si="2"/>
        <v>Jared Goff</v>
      </c>
      <c r="G1745" s="3" t="str">
        <f t="shared" si="3"/>
        <v>Jared Goff </v>
      </c>
      <c r="H1745" s="3" t="str">
        <f t="shared" si="4"/>
        <v> </v>
      </c>
    </row>
    <row r="1746" ht="15.75" customHeight="1">
      <c r="B1746" s="24" t="s">
        <v>1765</v>
      </c>
      <c r="C1746" s="24" t="s">
        <v>75</v>
      </c>
      <c r="D1746" s="73">
        <v>3.35E7</v>
      </c>
      <c r="E1746" s="3" t="str">
        <f t="shared" si="1"/>
        <v>Aaron Rodgers</v>
      </c>
      <c r="F1746" s="3" t="str">
        <f t="shared" si="2"/>
        <v>Aaron Rodgers</v>
      </c>
      <c r="G1746" s="3" t="str">
        <f t="shared" si="3"/>
        <v>Aaron Rodgers</v>
      </c>
      <c r="H1746" s="3" t="str">
        <f t="shared" si="4"/>
        <v>s</v>
      </c>
    </row>
    <row r="1747" ht="15.75" customHeight="1">
      <c r="A1747" s="24">
        <v>6.0</v>
      </c>
      <c r="B1747" s="24" t="s">
        <v>1822</v>
      </c>
      <c r="C1747" s="24" t="s">
        <v>75</v>
      </c>
      <c r="D1747" s="73">
        <v>3.3E7</v>
      </c>
      <c r="E1747" s="3" t="str">
        <f t="shared" si="1"/>
        <v>Kirk Cousins</v>
      </c>
      <c r="F1747" s="3" t="str">
        <f t="shared" si="2"/>
        <v>Kirk Cousins</v>
      </c>
      <c r="G1747" s="3" t="str">
        <f t="shared" si="3"/>
        <v>Kirk Cousins </v>
      </c>
      <c r="H1747" s="3" t="str">
        <f t="shared" si="4"/>
        <v> </v>
      </c>
    </row>
    <row r="1748" ht="15.75" customHeight="1">
      <c r="A1748" s="24">
        <v>7.0</v>
      </c>
      <c r="B1748" s="24" t="s">
        <v>1824</v>
      </c>
      <c r="C1748" s="24" t="s">
        <v>75</v>
      </c>
      <c r="D1748" s="73">
        <v>3.2E7</v>
      </c>
      <c r="E1748" s="3" t="str">
        <f t="shared" si="1"/>
        <v>Carson Wentz</v>
      </c>
      <c r="F1748" s="3" t="str">
        <f t="shared" si="2"/>
        <v>Carson Wentz</v>
      </c>
      <c r="G1748" s="3" t="str">
        <f t="shared" si="3"/>
        <v>Carson Wentz </v>
      </c>
      <c r="H1748" s="3" t="str">
        <f t="shared" si="4"/>
        <v> </v>
      </c>
    </row>
    <row r="1749" ht="15.75" customHeight="1">
      <c r="A1749" s="24">
        <v>8.0</v>
      </c>
      <c r="B1749" s="24" t="s">
        <v>1938</v>
      </c>
      <c r="C1749" s="24" t="s">
        <v>75</v>
      </c>
      <c r="D1749" s="73">
        <v>3.1409E7</v>
      </c>
      <c r="E1749" s="3" t="str">
        <f t="shared" si="1"/>
        <v>Dak Prescott</v>
      </c>
      <c r="F1749" s="3" t="str">
        <f t="shared" si="2"/>
        <v>Dak Prescott</v>
      </c>
      <c r="G1749" s="3" t="str">
        <f t="shared" si="3"/>
        <v>Dak Prescott </v>
      </c>
      <c r="H1749" s="3" t="str">
        <f t="shared" si="4"/>
        <v> </v>
      </c>
    </row>
    <row r="1750" ht="15.75" customHeight="1">
      <c r="A1750" s="24">
        <v>9.0</v>
      </c>
      <c r="B1750" s="24" t="s">
        <v>1901</v>
      </c>
      <c r="C1750" s="24" t="s">
        <v>75</v>
      </c>
      <c r="D1750" s="73">
        <v>3.0E7</v>
      </c>
      <c r="E1750" s="3" t="str">
        <f t="shared" si="1"/>
        <v>Matt Ryan</v>
      </c>
      <c r="F1750" s="3" t="str">
        <f t="shared" si="2"/>
        <v>Matt Ryan</v>
      </c>
      <c r="G1750" s="3" t="str">
        <f t="shared" si="3"/>
        <v>Matt Ryan </v>
      </c>
      <c r="H1750" s="3" t="str">
        <f t="shared" si="4"/>
        <v> </v>
      </c>
    </row>
    <row r="1751" ht="15.75" customHeight="1">
      <c r="A1751" s="24">
        <v>10.0</v>
      </c>
      <c r="B1751" s="24" t="s">
        <v>3513</v>
      </c>
      <c r="C1751" s="24" t="s">
        <v>75</v>
      </c>
      <c r="D1751" s="73">
        <v>2.95E7</v>
      </c>
      <c r="E1751" s="3" t="str">
        <f t="shared" si="1"/>
        <v>Ryan Tannehill</v>
      </c>
      <c r="F1751" s="3" t="str">
        <f t="shared" si="2"/>
        <v>Ryan Tannehill</v>
      </c>
      <c r="G1751" s="3" t="str">
        <f t="shared" si="3"/>
        <v>Ryan Tannehill </v>
      </c>
      <c r="H1751" s="3" t="str">
        <f t="shared" si="4"/>
        <v> </v>
      </c>
    </row>
    <row r="1752" ht="15.75" customHeight="1">
      <c r="A1752" s="24">
        <v>11.0</v>
      </c>
      <c r="B1752" s="24" t="s">
        <v>1893</v>
      </c>
      <c r="C1752" s="24" t="s">
        <v>75</v>
      </c>
      <c r="D1752" s="73">
        <v>2.75E7</v>
      </c>
      <c r="E1752" s="3" t="str">
        <f t="shared" si="1"/>
        <v>Jimmy Garoppolo</v>
      </c>
      <c r="F1752" s="3" t="str">
        <f t="shared" si="2"/>
        <v>Jimmy Garoppolo</v>
      </c>
      <c r="G1752" s="3" t="str">
        <f t="shared" si="3"/>
        <v>Jimmy Garoppolo</v>
      </c>
      <c r="H1752" s="3" t="str">
        <f t="shared" si="4"/>
        <v>o</v>
      </c>
    </row>
    <row r="1753" ht="15.75" customHeight="1">
      <c r="A1753" s="24">
        <v>12.0</v>
      </c>
      <c r="B1753" s="24" t="s">
        <v>1840</v>
      </c>
      <c r="C1753" s="24" t="s">
        <v>75</v>
      </c>
      <c r="D1753" s="73">
        <v>2.7E7</v>
      </c>
      <c r="E1753" s="3" t="str">
        <f t="shared" si="1"/>
        <v>Matthew Stafford</v>
      </c>
      <c r="F1753" s="3" t="str">
        <f t="shared" si="2"/>
        <v>Matthew Stafford</v>
      </c>
      <c r="G1753" s="3" t="str">
        <f t="shared" si="3"/>
        <v>Matthew Stafford </v>
      </c>
      <c r="H1753" s="3" t="str">
        <f t="shared" si="4"/>
        <v> </v>
      </c>
    </row>
    <row r="1754" ht="15.75" customHeight="1">
      <c r="A1754" s="24">
        <v>13.0</v>
      </c>
      <c r="B1754" s="24" t="s">
        <v>3514</v>
      </c>
      <c r="C1754" s="24" t="s">
        <v>75</v>
      </c>
      <c r="D1754" s="73">
        <v>2.5E7</v>
      </c>
      <c r="E1754" s="3" t="str">
        <f t="shared" si="1"/>
        <v>Philip Rivers</v>
      </c>
      <c r="F1754" s="3" t="str">
        <f t="shared" si="2"/>
        <v>Philip Rivers</v>
      </c>
      <c r="G1754" s="3" t="str">
        <f t="shared" si="3"/>
        <v>Philip Rivers </v>
      </c>
      <c r="H1754" s="3" t="str">
        <f t="shared" si="4"/>
        <v> </v>
      </c>
    </row>
    <row r="1755" ht="15.75" customHeight="1">
      <c r="B1755" s="24" t="s">
        <v>3515</v>
      </c>
      <c r="C1755" s="24" t="s">
        <v>75</v>
      </c>
      <c r="D1755" s="73">
        <v>2.5E7</v>
      </c>
      <c r="E1755" s="3" t="str">
        <f t="shared" si="1"/>
        <v>Derek Carr</v>
      </c>
      <c r="F1755" s="3" t="str">
        <f t="shared" si="2"/>
        <v>Derek Carr</v>
      </c>
      <c r="G1755" s="3" t="str">
        <f t="shared" si="3"/>
        <v>Derek Carr </v>
      </c>
      <c r="H1755" s="3" t="str">
        <f t="shared" si="4"/>
        <v> </v>
      </c>
    </row>
    <row r="1756" ht="15.75" customHeight="1">
      <c r="B1756" s="24" t="s">
        <v>3516</v>
      </c>
      <c r="C1756" s="24" t="s">
        <v>75</v>
      </c>
      <c r="D1756" s="73">
        <v>2.5E7</v>
      </c>
      <c r="E1756" s="3" t="str">
        <f t="shared" si="1"/>
        <v>Tom Brady</v>
      </c>
      <c r="F1756" s="3" t="str">
        <f t="shared" si="2"/>
        <v>Tom Brady</v>
      </c>
      <c r="G1756" s="3" t="str">
        <f t="shared" si="3"/>
        <v>Tom Brady</v>
      </c>
      <c r="H1756" s="3" t="str">
        <f t="shared" si="4"/>
        <v>y</v>
      </c>
    </row>
    <row r="1757" ht="15.75" customHeight="1">
      <c r="B1757" s="24" t="s">
        <v>1804</v>
      </c>
      <c r="C1757" s="24" t="s">
        <v>75</v>
      </c>
      <c r="D1757" s="73">
        <v>2.5E7</v>
      </c>
      <c r="E1757" s="3" t="str">
        <f t="shared" si="1"/>
        <v>Drew Brees</v>
      </c>
      <c r="F1757" s="3" t="str">
        <f t="shared" si="2"/>
        <v>Drew Brees</v>
      </c>
      <c r="G1757" s="3" t="str">
        <f t="shared" si="3"/>
        <v>Drew Brees</v>
      </c>
      <c r="H1757" s="3" t="str">
        <f t="shared" si="4"/>
        <v>s</v>
      </c>
    </row>
    <row r="1758" ht="15.75" customHeight="1">
      <c r="A1758" s="24">
        <v>17.0</v>
      </c>
      <c r="B1758" s="24" t="s">
        <v>1923</v>
      </c>
      <c r="C1758" s="24" t="s">
        <v>75</v>
      </c>
      <c r="D1758" s="73">
        <v>2.35E7</v>
      </c>
      <c r="E1758" s="3" t="str">
        <f t="shared" si="1"/>
        <v>Alex Smith</v>
      </c>
      <c r="F1758" s="3" t="str">
        <f t="shared" si="2"/>
        <v>Alex Smith</v>
      </c>
      <c r="G1758" s="3" t="str">
        <f t="shared" si="3"/>
        <v>Alex Smith </v>
      </c>
      <c r="H1758" s="3" t="str">
        <f t="shared" si="4"/>
        <v> </v>
      </c>
    </row>
    <row r="1759" ht="15.75" customHeight="1">
      <c r="A1759" s="24">
        <v>18.0</v>
      </c>
      <c r="B1759" s="24" t="s">
        <v>3519</v>
      </c>
      <c r="C1759" s="24" t="s">
        <v>75</v>
      </c>
      <c r="D1759" s="73">
        <v>2.1E7</v>
      </c>
      <c r="E1759" s="3" t="str">
        <f t="shared" si="1"/>
        <v>Teddy Bridgewater</v>
      </c>
      <c r="F1759" s="3" t="str">
        <f t="shared" si="2"/>
        <v>Teddy Bridgewater</v>
      </c>
      <c r="G1759" s="3" t="str">
        <f t="shared" si="3"/>
        <v>Teddy Bridgewater </v>
      </c>
      <c r="H1759" s="3" t="str">
        <f t="shared" si="4"/>
        <v> </v>
      </c>
    </row>
    <row r="1760" ht="15.75" customHeight="1">
      <c r="A1760" s="24">
        <v>19.0</v>
      </c>
      <c r="B1760" s="24" t="s">
        <v>3526</v>
      </c>
      <c r="C1760" s="24" t="s">
        <v>75</v>
      </c>
      <c r="D1760" s="73">
        <v>1.63E7</v>
      </c>
      <c r="E1760" s="3" t="str">
        <f t="shared" si="1"/>
        <v>Taysom Hill</v>
      </c>
      <c r="F1760" s="3" t="str">
        <f t="shared" si="2"/>
        <v>Taysom Hill</v>
      </c>
      <c r="G1760" s="3" t="str">
        <f t="shared" si="3"/>
        <v>Taysom Hill</v>
      </c>
      <c r="H1760" s="3" t="str">
        <f t="shared" si="4"/>
        <v>l</v>
      </c>
    </row>
    <row r="1761" ht="15.75" customHeight="1">
      <c r="A1761" s="24">
        <v>20.0</v>
      </c>
      <c r="B1761" s="24" t="s">
        <v>2626</v>
      </c>
      <c r="C1761" s="24" t="s">
        <v>75</v>
      </c>
      <c r="D1761" s="73">
        <v>1.5E7</v>
      </c>
      <c r="E1761" s="3" t="str">
        <f t="shared" si="1"/>
        <v>Jacoby Brissett</v>
      </c>
      <c r="F1761" s="3" t="str">
        <f t="shared" si="2"/>
        <v>Jacoby Brissett</v>
      </c>
      <c r="G1761" s="3" t="str">
        <f t="shared" si="3"/>
        <v>Jacoby Brissett </v>
      </c>
      <c r="H1761" s="3" t="str">
        <f t="shared" si="4"/>
        <v> </v>
      </c>
    </row>
    <row r="1762" ht="15.75" customHeight="1">
      <c r="A1762" s="24">
        <v>21.0</v>
      </c>
      <c r="B1762" s="24" t="s">
        <v>3596</v>
      </c>
      <c r="C1762" s="24" t="s">
        <v>75</v>
      </c>
      <c r="D1762" s="73">
        <v>8800000.0</v>
      </c>
      <c r="E1762" s="3" t="str">
        <f t="shared" si="1"/>
        <v>Marcus Mariota</v>
      </c>
      <c r="F1762" s="3" t="str">
        <f t="shared" si="2"/>
        <v>Marcus Mariota</v>
      </c>
      <c r="G1762" s="3" t="str">
        <f t="shared" si="3"/>
        <v>Marcus Mariota </v>
      </c>
      <c r="H1762" s="3" t="str">
        <f t="shared" si="4"/>
        <v> </v>
      </c>
    </row>
    <row r="1763" ht="15.75" customHeight="1">
      <c r="A1763" s="24">
        <v>22.0</v>
      </c>
      <c r="B1763" s="24" t="s">
        <v>3597</v>
      </c>
      <c r="C1763" s="24" t="s">
        <v>75</v>
      </c>
      <c r="D1763" s="73">
        <v>8789661.0</v>
      </c>
      <c r="E1763" s="3" t="str">
        <f t="shared" si="1"/>
        <v>Kyler Murray</v>
      </c>
      <c r="F1763" s="3" t="str">
        <f t="shared" si="2"/>
        <v>Kyler Murray</v>
      </c>
      <c r="G1763" s="3" t="str">
        <f t="shared" si="3"/>
        <v>Kyler Murray </v>
      </c>
      <c r="H1763" s="3" t="str">
        <f t="shared" si="4"/>
        <v> </v>
      </c>
    </row>
    <row r="1764" ht="15.75" customHeight="1">
      <c r="A1764" s="24">
        <v>23.0</v>
      </c>
      <c r="B1764" s="24" t="s">
        <v>2408</v>
      </c>
      <c r="C1764" s="24" t="s">
        <v>75</v>
      </c>
      <c r="D1764" s="73">
        <v>8170745.0</v>
      </c>
      <c r="E1764" s="3" t="str">
        <f t="shared" si="1"/>
        <v>Baker Mayfield</v>
      </c>
      <c r="F1764" s="3" t="str">
        <f t="shared" si="2"/>
        <v>Baker Mayfield</v>
      </c>
      <c r="G1764" s="3" t="str">
        <f t="shared" si="3"/>
        <v>Baker Mayfield </v>
      </c>
      <c r="H1764" s="3" t="str">
        <f t="shared" si="4"/>
        <v> </v>
      </c>
    </row>
    <row r="1765" ht="15.75" customHeight="1">
      <c r="A1765" s="24">
        <v>24.0</v>
      </c>
      <c r="B1765" s="24" t="s">
        <v>3609</v>
      </c>
      <c r="C1765" s="24" t="s">
        <v>75</v>
      </c>
      <c r="D1765" s="73">
        <v>8000000.0</v>
      </c>
      <c r="E1765" s="3" t="str">
        <f t="shared" si="1"/>
        <v>Nick Foles</v>
      </c>
      <c r="F1765" s="3" t="str">
        <f t="shared" si="2"/>
        <v>Nick Foles</v>
      </c>
      <c r="G1765" s="3" t="str">
        <f t="shared" si="3"/>
        <v>Nick Foles </v>
      </c>
      <c r="H1765" s="3" t="str">
        <f t="shared" si="4"/>
        <v> </v>
      </c>
    </row>
    <row r="1766" ht="15.75" customHeight="1">
      <c r="A1766" s="24">
        <v>25.0</v>
      </c>
      <c r="B1766" s="24" t="s">
        <v>3613</v>
      </c>
      <c r="C1766" s="24" t="s">
        <v>75</v>
      </c>
      <c r="D1766" s="73">
        <v>7568860.0</v>
      </c>
      <c r="E1766" s="3" t="str">
        <f t="shared" si="1"/>
        <v>Tua Tagovailoa</v>
      </c>
      <c r="F1766" s="3" t="str">
        <f t="shared" si="2"/>
        <v>Tua Tagovailoa</v>
      </c>
      <c r="G1766" s="3" t="str">
        <f t="shared" si="3"/>
        <v>Tua Tagovailoa </v>
      </c>
      <c r="H1766" s="3" t="str">
        <f t="shared" si="4"/>
        <v> </v>
      </c>
    </row>
    <row r="1767" ht="15.75" customHeight="1">
      <c r="A1767" s="24">
        <v>26.0</v>
      </c>
      <c r="B1767" s="24" t="s">
        <v>2325</v>
      </c>
      <c r="C1767" s="24" t="s">
        <v>75</v>
      </c>
      <c r="D1767" s="73">
        <v>7561929.0</v>
      </c>
      <c r="E1767" s="3" t="str">
        <f t="shared" si="1"/>
        <v>Sam Darnold</v>
      </c>
      <c r="F1767" s="3" t="str">
        <f t="shared" si="2"/>
        <v>Sam Darnold</v>
      </c>
      <c r="G1767" s="3" t="str">
        <f t="shared" si="3"/>
        <v>Sam Darnold </v>
      </c>
      <c r="H1767" s="3" t="str">
        <f t="shared" si="4"/>
        <v> </v>
      </c>
    </row>
    <row r="1768" ht="15.75" customHeight="1">
      <c r="A1768" s="24">
        <v>27.0</v>
      </c>
      <c r="B1768" s="24" t="s">
        <v>2020</v>
      </c>
      <c r="C1768" s="24" t="s">
        <v>75</v>
      </c>
      <c r="D1768" s="73">
        <v>7258106.0</v>
      </c>
      <c r="E1768" s="3" t="str">
        <f t="shared" si="1"/>
        <v>Mitchell Trubisky</v>
      </c>
      <c r="F1768" s="3" t="str">
        <f t="shared" si="2"/>
        <v>Mitchell Trubisky</v>
      </c>
      <c r="G1768" s="3" t="str">
        <f t="shared" si="3"/>
        <v>Mitchell Trubisky </v>
      </c>
      <c r="H1768" s="3" t="str">
        <f t="shared" si="4"/>
        <v> </v>
      </c>
    </row>
    <row r="1769" ht="15.75" customHeight="1">
      <c r="A1769" s="24">
        <v>28.0</v>
      </c>
      <c r="B1769" s="24" t="s">
        <v>3624</v>
      </c>
      <c r="C1769" s="24" t="s">
        <v>75</v>
      </c>
      <c r="D1769" s="73">
        <v>6644689.0</v>
      </c>
      <c r="E1769" s="3" t="str">
        <f t="shared" si="1"/>
        <v>Justin Herbert</v>
      </c>
      <c r="F1769" s="3" t="str">
        <f t="shared" si="2"/>
        <v>Justin Herbert</v>
      </c>
      <c r="G1769" s="3" t="str">
        <f t="shared" si="3"/>
        <v>Justin Herbert </v>
      </c>
      <c r="H1769" s="3" t="str">
        <f t="shared" si="4"/>
        <v> </v>
      </c>
    </row>
    <row r="1770" ht="15.75" customHeight="1">
      <c r="A1770" s="24">
        <v>29.0</v>
      </c>
      <c r="B1770" s="24" t="s">
        <v>3629</v>
      </c>
      <c r="C1770" s="24" t="s">
        <v>75</v>
      </c>
      <c r="D1770" s="73">
        <v>6416014.0</v>
      </c>
      <c r="E1770" s="3" t="str">
        <f t="shared" si="1"/>
        <v>Daniel Jones</v>
      </c>
      <c r="F1770" s="3" t="str">
        <f t="shared" si="2"/>
        <v>Daniel Jones</v>
      </c>
      <c r="G1770" s="3" t="str">
        <f t="shared" si="3"/>
        <v>Daniel Jones </v>
      </c>
      <c r="H1770" s="3" t="str">
        <f t="shared" si="4"/>
        <v> </v>
      </c>
    </row>
    <row r="1771" ht="15.75" customHeight="1">
      <c r="A1771" s="24">
        <v>30.0</v>
      </c>
      <c r="B1771" s="24" t="s">
        <v>3637</v>
      </c>
      <c r="C1771" s="24" t="s">
        <v>75</v>
      </c>
      <c r="D1771" s="73">
        <v>6000000.0</v>
      </c>
      <c r="E1771" s="3" t="str">
        <f t="shared" si="1"/>
        <v>Case Keenum</v>
      </c>
      <c r="F1771" s="3" t="str">
        <f t="shared" si="2"/>
        <v>Case Keenum</v>
      </c>
      <c r="G1771" s="3" t="str">
        <f t="shared" si="3"/>
        <v>Case Keenum </v>
      </c>
      <c r="H1771" s="3" t="str">
        <f t="shared" si="4"/>
        <v> </v>
      </c>
    </row>
    <row r="1772" ht="15.75" customHeight="1">
      <c r="A1772" s="24">
        <v>31.0</v>
      </c>
      <c r="B1772" s="24" t="s">
        <v>3646</v>
      </c>
      <c r="C1772" s="24" t="s">
        <v>75</v>
      </c>
      <c r="D1772" s="73">
        <v>5500000.0</v>
      </c>
      <c r="E1772" s="3" t="str">
        <f t="shared" si="1"/>
        <v>Ryan Fitzpatrick</v>
      </c>
      <c r="F1772" s="3" t="str">
        <f t="shared" si="2"/>
        <v>Ryan Fitzpatrick</v>
      </c>
      <c r="G1772" s="3" t="str">
        <f t="shared" si="3"/>
        <v>Ryan Fitzpatrick </v>
      </c>
      <c r="H1772" s="3" t="str">
        <f t="shared" si="4"/>
        <v> </v>
      </c>
    </row>
    <row r="1773" ht="15.75" customHeight="1">
      <c r="B1773" s="24" t="s">
        <v>3647</v>
      </c>
      <c r="C1773" s="24" t="s">
        <v>75</v>
      </c>
      <c r="D1773" s="73">
        <v>5500000.0</v>
      </c>
      <c r="E1773" s="3" t="str">
        <f t="shared" si="1"/>
        <v>Tyrod Taylor</v>
      </c>
      <c r="F1773" s="3" t="str">
        <f t="shared" si="2"/>
        <v>Tyrod Taylor</v>
      </c>
      <c r="G1773" s="3" t="str">
        <f t="shared" si="3"/>
        <v>Tyrod Taylor </v>
      </c>
      <c r="H1773" s="3" t="str">
        <f t="shared" si="4"/>
        <v> </v>
      </c>
    </row>
    <row r="1774" ht="15.75" customHeight="1">
      <c r="A1774" s="24">
        <v>33.0</v>
      </c>
      <c r="B1774" s="24" t="s">
        <v>2311</v>
      </c>
      <c r="C1774" s="24" t="s">
        <v>75</v>
      </c>
      <c r="D1774" s="73">
        <v>5295760.0</v>
      </c>
      <c r="E1774" s="3" t="str">
        <f t="shared" si="1"/>
        <v>Josh Allen</v>
      </c>
      <c r="F1774" s="3" t="str">
        <f t="shared" si="2"/>
        <v>Josh Allen</v>
      </c>
      <c r="G1774" s="3" t="str">
        <f t="shared" si="3"/>
        <v>Josh Allen </v>
      </c>
      <c r="H1774" s="3" t="str">
        <f t="shared" si="4"/>
        <v> </v>
      </c>
    </row>
    <row r="1775" ht="15.75" customHeight="1">
      <c r="A1775" s="24">
        <v>34.0</v>
      </c>
      <c r="B1775" s="24" t="s">
        <v>3672</v>
      </c>
      <c r="C1775" s="24" t="s">
        <v>75</v>
      </c>
      <c r="D1775" s="73">
        <v>4399439.0</v>
      </c>
      <c r="E1775" s="3" t="str">
        <f t="shared" si="1"/>
        <v>Josh Rosen</v>
      </c>
      <c r="F1775" s="3" t="str">
        <f t="shared" si="2"/>
        <v>Josh Rosen</v>
      </c>
      <c r="G1775" s="3" t="str">
        <f t="shared" si="3"/>
        <v>Josh Rosen </v>
      </c>
      <c r="H1775" s="3" t="str">
        <f t="shared" si="4"/>
        <v> </v>
      </c>
    </row>
    <row r="1776" ht="15.75" customHeight="1">
      <c r="A1776" s="24">
        <v>35.0</v>
      </c>
      <c r="B1776" s="24" t="s">
        <v>3673</v>
      </c>
      <c r="C1776" s="24" t="s">
        <v>75</v>
      </c>
      <c r="D1776" s="73">
        <v>4350000.0</v>
      </c>
      <c r="E1776" s="3" t="str">
        <f t="shared" si="1"/>
        <v>Chase Daniel</v>
      </c>
      <c r="F1776" s="3" t="str">
        <f t="shared" si="2"/>
        <v>Chase Daniel</v>
      </c>
      <c r="G1776" s="3" t="str">
        <f t="shared" si="3"/>
        <v>Chase Daniel </v>
      </c>
      <c r="H1776" s="3" t="str">
        <f t="shared" si="4"/>
        <v> </v>
      </c>
    </row>
    <row r="1777" ht="15.75" customHeight="1">
      <c r="A1777" s="24">
        <v>36.0</v>
      </c>
      <c r="B1777" s="24" t="s">
        <v>3680</v>
      </c>
      <c r="C1777" s="24" t="s">
        <v>75</v>
      </c>
      <c r="D1777" s="73">
        <v>4000000.0</v>
      </c>
      <c r="E1777" s="3" t="str">
        <f t="shared" si="1"/>
        <v>A.J. McCarron</v>
      </c>
      <c r="F1777" s="3" t="str">
        <f t="shared" si="2"/>
        <v>A.J. McCarron</v>
      </c>
      <c r="G1777" s="3" t="str">
        <f t="shared" si="3"/>
        <v>A.J. McCarron </v>
      </c>
      <c r="H1777" s="3" t="str">
        <f t="shared" si="4"/>
        <v> </v>
      </c>
    </row>
    <row r="1778" ht="15.75" customHeight="1">
      <c r="A1778" s="24">
        <v>37.0</v>
      </c>
      <c r="B1778" s="24" t="s">
        <v>3687</v>
      </c>
      <c r="C1778" s="24" t="s">
        <v>75</v>
      </c>
      <c r="D1778" s="73">
        <v>3604153.0</v>
      </c>
      <c r="E1778" s="3" t="str">
        <f t="shared" si="1"/>
        <v>Dwayne Haskins</v>
      </c>
      <c r="F1778" s="3" t="str">
        <f t="shared" si="2"/>
        <v>Dwayne Haskins Jr.</v>
      </c>
      <c r="G1778" s="3" t="str">
        <f t="shared" si="3"/>
        <v>Dwayne Haskins </v>
      </c>
      <c r="H1778" s="3" t="str">
        <f t="shared" si="4"/>
        <v> </v>
      </c>
    </row>
    <row r="1779" ht="15.75" customHeight="1">
      <c r="A1779" s="24">
        <v>38.0</v>
      </c>
      <c r="B1779" s="24" t="s">
        <v>1786</v>
      </c>
      <c r="C1779" s="24" t="s">
        <v>75</v>
      </c>
      <c r="D1779" s="73">
        <v>3463570.0</v>
      </c>
      <c r="E1779" s="3" t="str">
        <f t="shared" si="1"/>
        <v>Deshaun Watson</v>
      </c>
      <c r="F1779" s="3" t="str">
        <f t="shared" si="2"/>
        <v>Deshaun Watson</v>
      </c>
      <c r="G1779" s="3" t="str">
        <f t="shared" si="3"/>
        <v>Deshaun Watson </v>
      </c>
      <c r="H1779" s="3" t="str">
        <f t="shared" si="4"/>
        <v> </v>
      </c>
    </row>
    <row r="1780" ht="15.75" customHeight="1">
      <c r="A1780" s="24">
        <v>39.0</v>
      </c>
      <c r="B1780" s="24" t="s">
        <v>3712</v>
      </c>
      <c r="C1780" s="24" t="s">
        <v>75</v>
      </c>
      <c r="D1780" s="73">
        <v>3095863.0</v>
      </c>
      <c r="E1780" s="3" t="str">
        <f t="shared" si="1"/>
        <v>Jordan Love</v>
      </c>
      <c r="F1780" s="3" t="str">
        <f t="shared" si="2"/>
        <v>Jordan Love</v>
      </c>
      <c r="G1780" s="3" t="str">
        <f t="shared" si="3"/>
        <v>Jordan Love</v>
      </c>
      <c r="H1780" s="3" t="str">
        <f t="shared" si="4"/>
        <v>e</v>
      </c>
    </row>
    <row r="1781" ht="15.75" customHeight="1">
      <c r="A1781" s="24">
        <v>40.0</v>
      </c>
      <c r="B1781" s="24" t="s">
        <v>3718</v>
      </c>
      <c r="C1781" s="24" t="s">
        <v>75</v>
      </c>
      <c r="D1781" s="73">
        <v>3000000.0</v>
      </c>
      <c r="E1781" s="3" t="str">
        <f t="shared" si="1"/>
        <v>Andy Dalton</v>
      </c>
      <c r="F1781" s="3" t="str">
        <f t="shared" si="2"/>
        <v>Andy Dalton</v>
      </c>
      <c r="G1781" s="3" t="str">
        <f t="shared" si="3"/>
        <v>Andy Dalton </v>
      </c>
      <c r="H1781" s="3" t="str">
        <f t="shared" si="4"/>
        <v> </v>
      </c>
    </row>
    <row r="1782" ht="15.75" customHeight="1">
      <c r="A1782" s="24">
        <v>41.0</v>
      </c>
      <c r="B1782" s="24" t="s">
        <v>3747</v>
      </c>
      <c r="C1782" s="24" t="s">
        <v>75</v>
      </c>
      <c r="D1782" s="73">
        <v>2500000.0</v>
      </c>
      <c r="E1782" s="3" t="str">
        <f t="shared" si="1"/>
        <v>Jeff Driskel</v>
      </c>
      <c r="F1782" s="3" t="str">
        <f t="shared" si="2"/>
        <v>Jeff Driskel</v>
      </c>
      <c r="G1782" s="3" t="str">
        <f t="shared" si="3"/>
        <v>Jeff Driskel </v>
      </c>
      <c r="H1782" s="3" t="str">
        <f t="shared" si="4"/>
        <v> </v>
      </c>
    </row>
    <row r="1783" ht="15.75" customHeight="1">
      <c r="A1783" s="24">
        <v>42.0</v>
      </c>
      <c r="B1783" s="24" t="s">
        <v>2446</v>
      </c>
      <c r="C1783" s="24" t="s">
        <v>75</v>
      </c>
      <c r="D1783" s="73">
        <v>2367912.0</v>
      </c>
      <c r="E1783" s="3" t="str">
        <f t="shared" si="1"/>
        <v>Lamar Jackson</v>
      </c>
      <c r="F1783" s="3" t="str">
        <f t="shared" si="2"/>
        <v>Lamar Jackson</v>
      </c>
      <c r="G1783" s="3" t="str">
        <f t="shared" si="3"/>
        <v>Lamar Jackson </v>
      </c>
      <c r="H1783" s="3" t="str">
        <f t="shared" si="4"/>
        <v> </v>
      </c>
    </row>
    <row r="1784" ht="15.75" customHeight="1">
      <c r="A1784" s="24">
        <v>43.0</v>
      </c>
      <c r="B1784" s="24" t="s">
        <v>3757</v>
      </c>
      <c r="C1784" s="24" t="s">
        <v>75</v>
      </c>
      <c r="D1784" s="73">
        <v>2250000.0</v>
      </c>
      <c r="E1784" s="3" t="str">
        <f t="shared" si="1"/>
        <v>Colt McCoy</v>
      </c>
      <c r="F1784" s="3" t="str">
        <f t="shared" si="2"/>
        <v>Colt McCoy</v>
      </c>
      <c r="G1784" s="3" t="str">
        <f t="shared" si="3"/>
        <v>Colt McCoy </v>
      </c>
      <c r="H1784" s="3" t="str">
        <f t="shared" si="4"/>
        <v> </v>
      </c>
    </row>
    <row r="1785" ht="15.75" customHeight="1">
      <c r="A1785" s="24">
        <v>44.0</v>
      </c>
      <c r="B1785" s="22" t="s">
        <v>3767</v>
      </c>
      <c r="C1785" s="24" t="s">
        <v>75</v>
      </c>
      <c r="D1785" s="73">
        <v>2133000.0</v>
      </c>
      <c r="E1785" s="3" t="str">
        <f t="shared" si="1"/>
        <v>1000than Peterman</v>
      </c>
      <c r="F1785" s="3" t="str">
        <f t="shared" si="2"/>
        <v>1000than Peterman</v>
      </c>
      <c r="G1785" s="3" t="str">
        <f t="shared" si="3"/>
        <v>1000than Peterman </v>
      </c>
      <c r="H1785" s="3" t="str">
        <f t="shared" si="4"/>
        <v> </v>
      </c>
    </row>
    <row r="1786" ht="15.75" customHeight="1">
      <c r="A1786" s="24">
        <v>45.0</v>
      </c>
      <c r="B1786" s="24" t="s">
        <v>3773</v>
      </c>
      <c r="C1786" s="24" t="s">
        <v>75</v>
      </c>
      <c r="D1786" s="73">
        <v>2000000.0</v>
      </c>
      <c r="E1786" s="3" t="str">
        <f t="shared" si="1"/>
        <v>Matt Barkley</v>
      </c>
      <c r="F1786" s="3" t="str">
        <f t="shared" si="2"/>
        <v>Matt Barkley</v>
      </c>
      <c r="G1786" s="3" t="str">
        <f t="shared" si="3"/>
        <v>Matt Barkley </v>
      </c>
      <c r="H1786" s="3" t="str">
        <f t="shared" si="4"/>
        <v> </v>
      </c>
    </row>
    <row r="1787" ht="15.75" customHeight="1">
      <c r="B1787" s="22" t="s">
        <v>3774</v>
      </c>
      <c r="C1787" s="24" t="s">
        <v>75</v>
      </c>
      <c r="D1787" s="73">
        <v>2000000.0</v>
      </c>
      <c r="E1787" s="3" t="str">
        <f t="shared" si="1"/>
        <v>1000te Sudfeld</v>
      </c>
      <c r="F1787" s="3" t="str">
        <f t="shared" si="2"/>
        <v>1000te Sudfeld</v>
      </c>
      <c r="G1787" s="3" t="str">
        <f t="shared" si="3"/>
        <v>1000te Sudfeld </v>
      </c>
      <c r="H1787" s="3" t="str">
        <f t="shared" si="4"/>
        <v> </v>
      </c>
    </row>
    <row r="1788" ht="15.75" customHeight="1">
      <c r="B1788" s="24" t="s">
        <v>3777</v>
      </c>
      <c r="C1788" s="24" t="s">
        <v>75</v>
      </c>
      <c r="D1788" s="73">
        <v>2000000.0</v>
      </c>
      <c r="E1788" s="3" t="str">
        <f t="shared" si="1"/>
        <v>Robert Griffin III</v>
      </c>
      <c r="F1788" s="3" t="str">
        <f t="shared" si="2"/>
        <v>Robert Griffin III</v>
      </c>
      <c r="G1788" s="3" t="str">
        <f t="shared" si="3"/>
        <v>Robert Griffin III </v>
      </c>
      <c r="H1788" s="3" t="str">
        <f t="shared" si="4"/>
        <v> </v>
      </c>
    </row>
    <row r="1789" ht="15.75" customHeight="1">
      <c r="A1789" s="24">
        <v>48.0</v>
      </c>
      <c r="B1789" s="24" t="s">
        <v>3786</v>
      </c>
      <c r="C1789" s="24" t="s">
        <v>75</v>
      </c>
      <c r="D1789" s="73">
        <v>1890000.0</v>
      </c>
      <c r="E1789" s="3" t="str">
        <f t="shared" si="1"/>
        <v>Matt Schaub</v>
      </c>
      <c r="F1789" s="3" t="str">
        <f t="shared" si="2"/>
        <v>Matt Schaub</v>
      </c>
      <c r="G1789" s="3" t="str">
        <f t="shared" si="3"/>
        <v>Matt Schaub </v>
      </c>
      <c r="H1789" s="3" t="str">
        <f t="shared" si="4"/>
        <v> </v>
      </c>
    </row>
    <row r="1790" ht="15.75" customHeight="1">
      <c r="A1790" s="24">
        <v>49.0</v>
      </c>
      <c r="B1790" s="24" t="s">
        <v>3797</v>
      </c>
      <c r="C1790" s="24" t="s">
        <v>75</v>
      </c>
      <c r="D1790" s="73">
        <v>1752704.0</v>
      </c>
      <c r="E1790" s="3" t="str">
        <f t="shared" si="1"/>
        <v>Drew Lock</v>
      </c>
      <c r="F1790" s="3" t="str">
        <f t="shared" si="2"/>
        <v>Drew Lock</v>
      </c>
      <c r="G1790" s="3" t="str">
        <f t="shared" si="3"/>
        <v>Drew Lock </v>
      </c>
      <c r="H1790" s="3" t="str">
        <f t="shared" si="4"/>
        <v> </v>
      </c>
    </row>
    <row r="1791" ht="15.75" customHeight="1">
      <c r="A1791" s="24">
        <v>50.0</v>
      </c>
      <c r="B1791" s="24" t="s">
        <v>3800</v>
      </c>
      <c r="C1791" s="24" t="s">
        <v>75</v>
      </c>
      <c r="D1791" s="73">
        <v>1750000.0</v>
      </c>
      <c r="E1791" s="3" t="str">
        <f t="shared" si="1"/>
        <v>Cam Newton</v>
      </c>
      <c r="F1791" s="3" t="str">
        <f t="shared" si="2"/>
        <v>Cam Newton</v>
      </c>
      <c r="G1791" s="3" t="str">
        <f t="shared" si="3"/>
        <v>Cam Newton</v>
      </c>
      <c r="H1791" s="3" t="str">
        <f t="shared" si="4"/>
        <v>n</v>
      </c>
    </row>
    <row r="1792" ht="15.75" customHeight="1">
      <c r="A1792" s="24">
        <v>51.0</v>
      </c>
      <c r="B1792" s="24" t="s">
        <v>3810</v>
      </c>
      <c r="C1792" s="24" t="s">
        <v>75</v>
      </c>
      <c r="D1792" s="73">
        <v>1625000.0</v>
      </c>
      <c r="E1792" s="3" t="str">
        <f t="shared" si="1"/>
        <v>Chad Henne</v>
      </c>
      <c r="F1792" s="3" t="str">
        <f t="shared" si="2"/>
        <v>Chad Henne</v>
      </c>
      <c r="G1792" s="3" t="str">
        <f t="shared" si="3"/>
        <v>Chad Henne</v>
      </c>
      <c r="H1792" s="3" t="str">
        <f t="shared" si="4"/>
        <v>e</v>
      </c>
    </row>
    <row r="1793" ht="15.75" customHeight="1">
      <c r="A1793" s="24">
        <v>52.0</v>
      </c>
      <c r="B1793" s="24" t="s">
        <v>3818</v>
      </c>
      <c r="C1793" s="24" t="s">
        <v>75</v>
      </c>
      <c r="D1793" s="73">
        <v>1506293.0</v>
      </c>
      <c r="E1793" s="3" t="str">
        <f t="shared" si="1"/>
        <v>Jalen Hurts</v>
      </c>
      <c r="F1793" s="3" t="str">
        <f t="shared" si="2"/>
        <v>Jalen Hurts</v>
      </c>
      <c r="G1793" s="3" t="str">
        <f t="shared" si="3"/>
        <v>Jalen Hurts </v>
      </c>
      <c r="H1793" s="3" t="str">
        <f t="shared" si="4"/>
        <v> </v>
      </c>
    </row>
    <row r="1794" ht="15.75" customHeight="1">
      <c r="A1794" s="24">
        <v>53.0</v>
      </c>
      <c r="B1794" s="24" t="s">
        <v>3821</v>
      </c>
      <c r="C1794" s="24" t="s">
        <v>75</v>
      </c>
      <c r="D1794" s="73">
        <v>1500000.0</v>
      </c>
      <c r="E1794" s="3" t="str">
        <f t="shared" si="1"/>
        <v>Joe Flacco</v>
      </c>
      <c r="F1794" s="3" t="str">
        <f t="shared" si="2"/>
        <v>Joe Flacco</v>
      </c>
      <c r="G1794" s="3" t="str">
        <f t="shared" si="3"/>
        <v>Joe Flacco </v>
      </c>
      <c r="H1794" s="3" t="str">
        <f t="shared" si="4"/>
        <v> </v>
      </c>
    </row>
    <row r="1795" ht="15.75" customHeight="1">
      <c r="A1795" s="24">
        <v>54.0</v>
      </c>
      <c r="B1795" s="24" t="s">
        <v>3825</v>
      </c>
      <c r="C1795" s="24" t="s">
        <v>75</v>
      </c>
      <c r="D1795" s="73">
        <v>1450000.0</v>
      </c>
      <c r="E1795" s="3" t="str">
        <f t="shared" si="1"/>
        <v>Ryan Griffin</v>
      </c>
      <c r="F1795" s="3" t="str">
        <f t="shared" si="2"/>
        <v>Ryan Griffin</v>
      </c>
      <c r="G1795" s="3" t="str">
        <f t="shared" si="3"/>
        <v>Ryan Griffin</v>
      </c>
      <c r="H1795" s="3" t="str">
        <f t="shared" si="4"/>
        <v>n</v>
      </c>
    </row>
    <row r="1796" ht="15.75" customHeight="1">
      <c r="A1796" s="24">
        <v>55.0</v>
      </c>
      <c r="B1796" s="24" t="s">
        <v>3843</v>
      </c>
      <c r="C1796" s="24" t="s">
        <v>75</v>
      </c>
      <c r="D1796" s="73">
        <v>1250000.0</v>
      </c>
      <c r="E1796" s="3" t="str">
        <f t="shared" si="1"/>
        <v>Cooper Rush</v>
      </c>
      <c r="F1796" s="3" t="str">
        <f t="shared" si="2"/>
        <v>Cooper Rush</v>
      </c>
      <c r="G1796" s="3" t="str">
        <f t="shared" si="3"/>
        <v>Cooper Rush </v>
      </c>
      <c r="H1796" s="3" t="str">
        <f t="shared" si="4"/>
        <v> </v>
      </c>
    </row>
    <row r="1797" ht="15.75" customHeight="1">
      <c r="A1797" s="24">
        <v>56.0</v>
      </c>
      <c r="B1797" s="24" t="s">
        <v>3858</v>
      </c>
      <c r="C1797" s="24" t="s">
        <v>75</v>
      </c>
      <c r="D1797" s="73">
        <v>1187500.0</v>
      </c>
      <c r="E1797" s="3" t="str">
        <f t="shared" si="1"/>
        <v>Geno Smith</v>
      </c>
      <c r="F1797" s="3" t="str">
        <f t="shared" si="2"/>
        <v>Geno Smith</v>
      </c>
      <c r="G1797" s="3" t="str">
        <f t="shared" si="3"/>
        <v>Geno Smith </v>
      </c>
      <c r="H1797" s="3" t="str">
        <f t="shared" si="4"/>
        <v> </v>
      </c>
    </row>
    <row r="1798" ht="15.75" customHeight="1">
      <c r="B1798" s="24" t="s">
        <v>3860</v>
      </c>
      <c r="C1798" s="24" t="s">
        <v>75</v>
      </c>
      <c r="D1798" s="73">
        <v>1187500.0</v>
      </c>
      <c r="E1798" s="3" t="str">
        <f t="shared" si="1"/>
        <v>Mike Glennon</v>
      </c>
      <c r="F1798" s="3" t="str">
        <f t="shared" si="2"/>
        <v>Mike Glennon</v>
      </c>
      <c r="G1798" s="3" t="str">
        <f t="shared" si="3"/>
        <v>Mike Glennon </v>
      </c>
      <c r="H1798" s="3" t="str">
        <f t="shared" si="4"/>
        <v> </v>
      </c>
    </row>
    <row r="1799" ht="15.75" customHeight="1">
      <c r="B1799" s="24" t="s">
        <v>3861</v>
      </c>
      <c r="C1799" s="24" t="s">
        <v>75</v>
      </c>
      <c r="D1799" s="73">
        <v>1187500.0</v>
      </c>
      <c r="E1799" s="3" t="str">
        <f t="shared" si="1"/>
        <v>Blaine Gabbert</v>
      </c>
      <c r="F1799" s="3" t="str">
        <f t="shared" si="2"/>
        <v>Blaine Gabbert</v>
      </c>
      <c r="G1799" s="3" t="str">
        <f t="shared" si="3"/>
        <v>Blaine Gabbert</v>
      </c>
      <c r="H1799" s="3" t="str">
        <f t="shared" si="4"/>
        <v>t</v>
      </c>
    </row>
    <row r="1800" ht="15.75" customHeight="1">
      <c r="A1800" s="24">
        <v>59.0</v>
      </c>
      <c r="B1800" s="24" t="s">
        <v>3882</v>
      </c>
      <c r="C1800" s="24" t="s">
        <v>75</v>
      </c>
      <c r="D1800" s="73">
        <v>1100000.0</v>
      </c>
      <c r="E1800" s="3" t="str">
        <f t="shared" si="1"/>
        <v>Jameis Winston</v>
      </c>
      <c r="F1800" s="3" t="str">
        <f t="shared" si="2"/>
        <v>Jameis Winston</v>
      </c>
      <c r="G1800" s="3" t="str">
        <f t="shared" si="3"/>
        <v>Jameis Winston</v>
      </c>
      <c r="H1800" s="3" t="str">
        <f t="shared" si="4"/>
        <v>n</v>
      </c>
    </row>
    <row r="1801" ht="15.75" customHeight="1">
      <c r="A1801" s="24">
        <v>60.0</v>
      </c>
      <c r="B1801" s="24" t="s">
        <v>3895</v>
      </c>
      <c r="C1801" s="24" t="s">
        <v>75</v>
      </c>
      <c r="D1801" s="73">
        <v>1050000.0</v>
      </c>
      <c r="E1801" s="3" t="str">
        <f t="shared" si="1"/>
        <v>Matt Moore</v>
      </c>
      <c r="F1801" s="3" t="str">
        <f t="shared" si="2"/>
        <v>Matt Moore</v>
      </c>
      <c r="G1801" s="3" t="str">
        <f t="shared" si="3"/>
        <v>Matt Moore</v>
      </c>
      <c r="H1801" s="3" t="str">
        <f t="shared" si="4"/>
        <v>e</v>
      </c>
    </row>
    <row r="1802" ht="15.75" customHeight="1">
      <c r="B1802" s="24" t="s">
        <v>3896</v>
      </c>
      <c r="C1802" s="24" t="s">
        <v>75</v>
      </c>
      <c r="D1802" s="73">
        <v>1050000.0</v>
      </c>
      <c r="E1802" s="3" t="str">
        <f t="shared" si="1"/>
        <v>Brian Hoyer</v>
      </c>
      <c r="F1802" s="3" t="str">
        <f t="shared" si="2"/>
        <v>Brian Hoyer</v>
      </c>
      <c r="G1802" s="3" t="str">
        <f t="shared" si="3"/>
        <v>Brian Hoyer</v>
      </c>
      <c r="H1802" s="3" t="str">
        <f t="shared" si="4"/>
        <v>r</v>
      </c>
    </row>
    <row r="1803" ht="15.75" customHeight="1">
      <c r="A1803" s="24">
        <v>62.0</v>
      </c>
      <c r="B1803" s="24" t="s">
        <v>3918</v>
      </c>
      <c r="C1803" s="24" t="s">
        <v>75</v>
      </c>
      <c r="D1803" s="73">
        <v>1047500.0</v>
      </c>
      <c r="E1803" s="3" t="str">
        <f t="shared" si="1"/>
        <v>Brett Hundley</v>
      </c>
      <c r="F1803" s="3" t="str">
        <f t="shared" si="2"/>
        <v>Brett Hundley</v>
      </c>
      <c r="G1803" s="3" t="str">
        <f t="shared" si="3"/>
        <v>Brett Hundley </v>
      </c>
      <c r="H1803" s="3" t="str">
        <f t="shared" si="4"/>
        <v> </v>
      </c>
    </row>
    <row r="1804" ht="15.75" customHeight="1">
      <c r="A1804" s="24">
        <v>63.0</v>
      </c>
      <c r="B1804" s="24" t="s">
        <v>3919</v>
      </c>
      <c r="C1804" s="24" t="s">
        <v>75</v>
      </c>
      <c r="D1804" s="73">
        <v>1047000.0</v>
      </c>
      <c r="E1804" s="3" t="str">
        <f t="shared" si="1"/>
        <v>Sean Mannion</v>
      </c>
      <c r="F1804" s="3" t="str">
        <f t="shared" si="2"/>
        <v>Sean Mannion</v>
      </c>
      <c r="G1804" s="3" t="str">
        <f t="shared" si="3"/>
        <v>Sean Mannion </v>
      </c>
      <c r="H1804" s="3" t="str">
        <f t="shared" si="4"/>
        <v> </v>
      </c>
    </row>
    <row r="1805" ht="15.75" customHeight="1">
      <c r="A1805" s="24">
        <v>64.0</v>
      </c>
      <c r="B1805" s="24" t="s">
        <v>3935</v>
      </c>
      <c r="C1805" s="24" t="s">
        <v>75</v>
      </c>
      <c r="D1805" s="73">
        <v>1006816.0</v>
      </c>
      <c r="E1805" s="3" t="str">
        <f t="shared" si="1"/>
        <v>Jacob Eason</v>
      </c>
      <c r="F1805" s="3" t="str">
        <f t="shared" si="2"/>
        <v>Jacob Eason</v>
      </c>
      <c r="G1805" s="3" t="str">
        <f t="shared" si="3"/>
        <v>Jacob Eason </v>
      </c>
      <c r="H1805" s="3" t="str">
        <f t="shared" si="4"/>
        <v> </v>
      </c>
    </row>
    <row r="1806" ht="15.75" customHeight="1">
      <c r="A1806" s="24">
        <v>65.0</v>
      </c>
      <c r="B1806" s="24" t="s">
        <v>3938</v>
      </c>
      <c r="C1806" s="24" t="s">
        <v>75</v>
      </c>
      <c r="D1806" s="73">
        <v>1002566.0</v>
      </c>
      <c r="E1806" s="3" t="str">
        <f t="shared" si="1"/>
        <v>James Morgan</v>
      </c>
      <c r="F1806" s="3" t="str">
        <f t="shared" si="2"/>
        <v>James Morgan</v>
      </c>
      <c r="G1806" s="3" t="str">
        <f t="shared" si="3"/>
        <v>James Morgan </v>
      </c>
      <c r="H1806" s="3" t="str">
        <f t="shared" si="4"/>
        <v> </v>
      </c>
    </row>
    <row r="1807" ht="15.75" customHeight="1">
      <c r="A1807" s="24">
        <v>66.0</v>
      </c>
      <c r="B1807" s="24" t="s">
        <v>3948</v>
      </c>
      <c r="C1807" s="24" t="s">
        <v>75</v>
      </c>
      <c r="D1807" s="73">
        <v>980472.0</v>
      </c>
      <c r="E1807" s="3" t="str">
        <f t="shared" si="1"/>
        <v>Mason Rudolph</v>
      </c>
      <c r="F1807" s="3" t="str">
        <f t="shared" si="2"/>
        <v>Mason Rudolph</v>
      </c>
      <c r="G1807" s="3" t="str">
        <f t="shared" si="3"/>
        <v>Mason Rudolph </v>
      </c>
      <c r="H1807" s="3" t="str">
        <f t="shared" si="4"/>
        <v> </v>
      </c>
    </row>
    <row r="1808" ht="15.75" customHeight="1">
      <c r="A1808" s="24">
        <v>67.0</v>
      </c>
      <c r="B1808" s="24" t="s">
        <v>3951</v>
      </c>
      <c r="C1808" s="24" t="s">
        <v>75</v>
      </c>
      <c r="D1808" s="73">
        <v>963249.0</v>
      </c>
      <c r="E1808" s="3" t="str">
        <f t="shared" si="1"/>
        <v>Will Grier</v>
      </c>
      <c r="F1808" s="3" t="str">
        <f t="shared" si="2"/>
        <v>Will Grier</v>
      </c>
      <c r="G1808" s="3" t="str">
        <f t="shared" si="3"/>
        <v>Will Grier </v>
      </c>
      <c r="H1808" s="3" t="str">
        <f t="shared" si="4"/>
        <v> </v>
      </c>
    </row>
    <row r="1809" ht="15.75" customHeight="1">
      <c r="A1809" s="24">
        <v>68.0</v>
      </c>
      <c r="B1809" s="24" t="s">
        <v>3956</v>
      </c>
      <c r="C1809" s="24" t="s">
        <v>75</v>
      </c>
      <c r="D1809" s="73">
        <v>955000.0</v>
      </c>
      <c r="E1809" s="3" t="str">
        <f t="shared" si="1"/>
        <v>Tyler Bray</v>
      </c>
      <c r="F1809" s="3" t="str">
        <f t="shared" si="2"/>
        <v>Tyler Bray</v>
      </c>
      <c r="G1809" s="3" t="str">
        <f t="shared" si="3"/>
        <v>Tyler Bray </v>
      </c>
      <c r="H1809" s="3" t="str">
        <f t="shared" si="4"/>
        <v> </v>
      </c>
    </row>
    <row r="1810" ht="15.75" customHeight="1">
      <c r="A1810" s="24">
        <v>69.0</v>
      </c>
      <c r="B1810" s="24" t="s">
        <v>3975</v>
      </c>
      <c r="C1810" s="24" t="s">
        <v>75</v>
      </c>
      <c r="D1810" s="73">
        <v>912500.0</v>
      </c>
      <c r="E1810" s="3" t="str">
        <f t="shared" si="1"/>
        <v>Alex Tanney</v>
      </c>
      <c r="F1810" s="3" t="str">
        <f t="shared" si="2"/>
        <v>Alex Tanney</v>
      </c>
      <c r="G1810" s="3" t="str">
        <f t="shared" si="3"/>
        <v>Alex Tanney </v>
      </c>
      <c r="H1810" s="3" t="str">
        <f t="shared" si="4"/>
        <v> </v>
      </c>
    </row>
    <row r="1811" ht="15.75" customHeight="1">
      <c r="A1811" s="24">
        <v>70.0</v>
      </c>
      <c r="B1811" s="24" t="s">
        <v>3979</v>
      </c>
      <c r="C1811" s="24" t="s">
        <v>75</v>
      </c>
      <c r="D1811" s="73">
        <v>910000.0</v>
      </c>
      <c r="E1811" s="3" t="str">
        <f t="shared" si="1"/>
        <v>David Fales</v>
      </c>
      <c r="F1811" s="3" t="str">
        <f t="shared" si="2"/>
        <v>David Fales</v>
      </c>
      <c r="G1811" s="3" t="str">
        <f t="shared" si="3"/>
        <v>David Fales </v>
      </c>
      <c r="H1811" s="3" t="str">
        <f t="shared" si="4"/>
        <v> </v>
      </c>
    </row>
    <row r="1812" ht="15.75" customHeight="1">
      <c r="A1812" s="24">
        <v>71.0</v>
      </c>
      <c r="B1812" s="24" t="s">
        <v>3999</v>
      </c>
      <c r="C1812" s="24" t="s">
        <v>75</v>
      </c>
      <c r="D1812" s="73">
        <v>899490.0</v>
      </c>
      <c r="E1812" s="3" t="str">
        <f t="shared" si="1"/>
        <v>Jake Fromm</v>
      </c>
      <c r="F1812" s="3" t="str">
        <f t="shared" si="2"/>
        <v>Jake Fromm</v>
      </c>
      <c r="G1812" s="3" t="str">
        <f t="shared" si="3"/>
        <v>Jake Fromm </v>
      </c>
      <c r="H1812" s="3" t="str">
        <f t="shared" si="4"/>
        <v> </v>
      </c>
    </row>
    <row r="1813" ht="15.75" customHeight="1">
      <c r="A1813" s="24">
        <v>72.0</v>
      </c>
      <c r="B1813" s="24" t="s">
        <v>4009</v>
      </c>
      <c r="C1813" s="24" t="s">
        <v>75</v>
      </c>
      <c r="D1813" s="73">
        <v>882162.0</v>
      </c>
      <c r="E1813" s="3" t="str">
        <f t="shared" si="1"/>
        <v>C.J. Beathard</v>
      </c>
      <c r="F1813" s="3" t="str">
        <f t="shared" si="2"/>
        <v>C.J. Beathard</v>
      </c>
      <c r="G1813" s="3" t="str">
        <f t="shared" si="3"/>
        <v>C.J. Beathard</v>
      </c>
      <c r="H1813" s="3" t="str">
        <f t="shared" si="4"/>
        <v>d</v>
      </c>
    </row>
    <row r="1814" ht="15.75" customHeight="1">
      <c r="A1814" s="24">
        <v>73.0</v>
      </c>
      <c r="B1814" s="24" t="s">
        <v>4018</v>
      </c>
      <c r="C1814" s="24" t="s">
        <v>75</v>
      </c>
      <c r="D1814" s="73">
        <v>869187.0</v>
      </c>
      <c r="E1814" s="3" t="str">
        <f t="shared" si="1"/>
        <v>Jake Luton</v>
      </c>
      <c r="F1814" s="3" t="str">
        <f t="shared" si="2"/>
        <v>Jake Luton</v>
      </c>
      <c r="G1814" s="3" t="str">
        <f t="shared" si="3"/>
        <v>Jake Luton </v>
      </c>
      <c r="H1814" s="3" t="str">
        <f t="shared" si="4"/>
        <v> </v>
      </c>
    </row>
    <row r="1815" ht="15.75" customHeight="1">
      <c r="A1815" s="24">
        <v>74.0</v>
      </c>
      <c r="B1815" s="22" t="s">
        <v>4040</v>
      </c>
      <c r="C1815" s="24" t="s">
        <v>75</v>
      </c>
      <c r="D1815" s="73">
        <v>849171.0</v>
      </c>
      <c r="E1815" s="3" t="str">
        <f t="shared" si="1"/>
        <v>Cole McDo1000ld</v>
      </c>
      <c r="F1815" s="3" t="str">
        <f t="shared" si="2"/>
        <v>Cole McDo1000ld</v>
      </c>
      <c r="G1815" s="3" t="str">
        <f t="shared" si="3"/>
        <v>Cole McDo1000ld </v>
      </c>
      <c r="H1815" s="3" t="str">
        <f t="shared" si="4"/>
        <v> </v>
      </c>
    </row>
    <row r="1816" ht="15.75" customHeight="1">
      <c r="A1816" s="24">
        <v>75.0</v>
      </c>
      <c r="B1816" s="24" t="s">
        <v>4044</v>
      </c>
      <c r="C1816" s="24" t="s">
        <v>75</v>
      </c>
      <c r="D1816" s="73">
        <v>847537.0</v>
      </c>
      <c r="E1816" s="3" t="str">
        <f t="shared" si="1"/>
        <v>Ben DiNucci</v>
      </c>
      <c r="F1816" s="3" t="str">
        <f t="shared" si="2"/>
        <v>Ben DiNucci</v>
      </c>
      <c r="G1816" s="3" t="str">
        <f t="shared" si="3"/>
        <v>Ben DiNucci </v>
      </c>
      <c r="H1816" s="3" t="str">
        <f t="shared" si="4"/>
        <v> </v>
      </c>
    </row>
    <row r="1817" ht="15.75" customHeight="1">
      <c r="A1817" s="24">
        <v>76.0</v>
      </c>
      <c r="B1817" s="24" t="s">
        <v>4045</v>
      </c>
      <c r="C1817" s="24" t="s">
        <v>75</v>
      </c>
      <c r="D1817" s="73">
        <v>843899.0</v>
      </c>
      <c r="E1817" s="3" t="str">
        <f t="shared" si="1"/>
        <v>Tommy Stevens</v>
      </c>
      <c r="F1817" s="3" t="str">
        <f t="shared" si="2"/>
        <v>Tommy Stevens</v>
      </c>
      <c r="G1817" s="3" t="str">
        <f t="shared" si="3"/>
        <v>Tommy Stevens</v>
      </c>
      <c r="H1817" s="3" t="str">
        <f t="shared" si="4"/>
        <v>s</v>
      </c>
    </row>
    <row r="1818" ht="15.75" customHeight="1">
      <c r="A1818" s="24">
        <v>77.0</v>
      </c>
      <c r="B1818" s="22" t="s">
        <v>4046</v>
      </c>
      <c r="C1818" s="24" t="s">
        <v>75</v>
      </c>
      <c r="D1818" s="73">
        <v>843137.0</v>
      </c>
      <c r="E1818" s="3" t="str">
        <f t="shared" si="1"/>
        <v>1000te Stanley</v>
      </c>
      <c r="F1818" s="3" t="str">
        <f t="shared" si="2"/>
        <v>1000te Stanley</v>
      </c>
      <c r="G1818" s="3" t="str">
        <f t="shared" si="3"/>
        <v>1000te Stanley </v>
      </c>
      <c r="H1818" s="3" t="str">
        <f t="shared" si="4"/>
        <v> </v>
      </c>
    </row>
    <row r="1819" ht="15.75" customHeight="1">
      <c r="A1819" s="24">
        <v>78.0</v>
      </c>
      <c r="B1819" s="24" t="s">
        <v>4058</v>
      </c>
      <c r="C1819" s="24" t="s">
        <v>75</v>
      </c>
      <c r="D1819" s="73">
        <v>827414.0</v>
      </c>
      <c r="E1819" s="3" t="str">
        <f t="shared" si="1"/>
        <v>Ryan Finley</v>
      </c>
      <c r="F1819" s="3" t="str">
        <f t="shared" si="2"/>
        <v>Ryan Finley</v>
      </c>
      <c r="G1819" s="3" t="str">
        <f t="shared" si="3"/>
        <v>Ryan Finley </v>
      </c>
      <c r="H1819" s="3" t="str">
        <f t="shared" si="4"/>
        <v> </v>
      </c>
    </row>
    <row r="1820" ht="15.75" customHeight="1">
      <c r="A1820" s="24">
        <v>79.0</v>
      </c>
      <c r="B1820" s="24" t="s">
        <v>4081</v>
      </c>
      <c r="C1820" s="24" t="s">
        <v>75</v>
      </c>
      <c r="D1820" s="73">
        <v>788423.0</v>
      </c>
      <c r="E1820" s="3" t="str">
        <f t="shared" si="1"/>
        <v>Jarrett Stidham</v>
      </c>
      <c r="F1820" s="3" t="str">
        <f t="shared" si="2"/>
        <v>Jarrett Stidham</v>
      </c>
      <c r="G1820" s="3" t="str">
        <f t="shared" si="3"/>
        <v>Jarrett Stidham</v>
      </c>
      <c r="H1820" s="3" t="str">
        <f t="shared" si="4"/>
        <v>m</v>
      </c>
    </row>
    <row r="1821" ht="15.75" customHeight="1">
      <c r="A1821" s="24">
        <v>80.0</v>
      </c>
      <c r="B1821" s="24" t="s">
        <v>4084</v>
      </c>
      <c r="C1821" s="24" t="s">
        <v>75</v>
      </c>
      <c r="D1821" s="73">
        <v>782500.0</v>
      </c>
      <c r="E1821" s="3" t="str">
        <f t="shared" si="1"/>
        <v>Phillip Walker</v>
      </c>
      <c r="F1821" s="3" t="str">
        <f t="shared" si="2"/>
        <v>P.J. Walker</v>
      </c>
      <c r="G1821" s="3" t="str">
        <f t="shared" si="3"/>
        <v>Phillip Walker </v>
      </c>
      <c r="H1821" s="3" t="str">
        <f t="shared" si="4"/>
        <v> </v>
      </c>
    </row>
    <row r="1822" ht="15.75" customHeight="1">
      <c r="A1822" s="24">
        <v>81.0</v>
      </c>
      <c r="B1822" s="24" t="s">
        <v>4089</v>
      </c>
      <c r="C1822" s="24" t="s">
        <v>75</v>
      </c>
      <c r="D1822" s="73">
        <v>770000.0</v>
      </c>
      <c r="E1822" s="3" t="str">
        <f t="shared" si="1"/>
        <v>John Wolford</v>
      </c>
      <c r="F1822" s="3" t="str">
        <f t="shared" si="2"/>
        <v>John Wolford</v>
      </c>
      <c r="G1822" s="3" t="str">
        <f t="shared" si="3"/>
        <v>John Wolford </v>
      </c>
      <c r="H1822" s="3" t="str">
        <f t="shared" si="4"/>
        <v> </v>
      </c>
    </row>
    <row r="1823" ht="15.75" customHeight="1">
      <c r="A1823" s="24">
        <v>82.0</v>
      </c>
      <c r="B1823" s="24" t="s">
        <v>4117</v>
      </c>
      <c r="C1823" s="24" t="s">
        <v>75</v>
      </c>
      <c r="D1823" s="73">
        <v>765833.0</v>
      </c>
      <c r="E1823" s="3" t="str">
        <f t="shared" si="1"/>
        <v>Anthony Gordon</v>
      </c>
      <c r="F1823" s="3" t="str">
        <f t="shared" si="2"/>
        <v>Anthony Gordon</v>
      </c>
      <c r="G1823" s="3" t="str">
        <f t="shared" si="3"/>
        <v>Anthony Gordon </v>
      </c>
      <c r="H1823" s="3" t="str">
        <f t="shared" si="4"/>
        <v> </v>
      </c>
    </row>
    <row r="1824" ht="15.75" customHeight="1">
      <c r="A1824" s="24">
        <v>83.0</v>
      </c>
      <c r="B1824" s="24" t="s">
        <v>4129</v>
      </c>
      <c r="C1824" s="24" t="s">
        <v>75</v>
      </c>
      <c r="D1824" s="73">
        <v>765000.0</v>
      </c>
      <c r="E1824" s="3" t="str">
        <f t="shared" si="1"/>
        <v>Reid Sinnett</v>
      </c>
      <c r="F1824" s="3" t="str">
        <f t="shared" si="2"/>
        <v>Reid Sinnett</v>
      </c>
      <c r="G1824" s="3" t="str">
        <f t="shared" si="3"/>
        <v>Reid Sinnett</v>
      </c>
      <c r="H1824" s="3" t="str">
        <f t="shared" si="4"/>
        <v>t</v>
      </c>
    </row>
    <row r="1825" ht="15.75" customHeight="1">
      <c r="B1825" s="24" t="s">
        <v>4154</v>
      </c>
      <c r="C1825" s="24" t="s">
        <v>75</v>
      </c>
      <c r="D1825" s="73">
        <v>765000.0</v>
      </c>
      <c r="E1825" s="3" t="str">
        <f t="shared" si="1"/>
        <v>Josh Love</v>
      </c>
      <c r="F1825" s="3" t="str">
        <f t="shared" si="2"/>
        <v>Josh Love</v>
      </c>
      <c r="G1825" s="3" t="str">
        <f t="shared" si="3"/>
        <v>Josh Love </v>
      </c>
      <c r="H1825" s="3" t="str">
        <f t="shared" si="4"/>
        <v> </v>
      </c>
    </row>
    <row r="1826" ht="15.75" customHeight="1">
      <c r="B1826" s="24" t="s">
        <v>4155</v>
      </c>
      <c r="C1826" s="24" t="s">
        <v>75</v>
      </c>
      <c r="D1826" s="73">
        <v>765000.0</v>
      </c>
      <c r="E1826" s="3" t="str">
        <f t="shared" si="1"/>
        <v>Case Cookus</v>
      </c>
      <c r="F1826" s="3" t="str">
        <f t="shared" si="2"/>
        <v>Case Cookus</v>
      </c>
      <c r="G1826" s="3" t="str">
        <f t="shared" si="3"/>
        <v>Case Cookus </v>
      </c>
      <c r="H1826" s="3" t="str">
        <f t="shared" si="4"/>
        <v> </v>
      </c>
    </row>
    <row r="1827" ht="15.75" customHeight="1">
      <c r="B1827" s="24" t="s">
        <v>4162</v>
      </c>
      <c r="C1827" s="24" t="s">
        <v>75</v>
      </c>
      <c r="D1827" s="73">
        <v>765000.0</v>
      </c>
      <c r="E1827" s="3" t="str">
        <f t="shared" si="1"/>
        <v>Steven Montez</v>
      </c>
      <c r="F1827" s="3" t="str">
        <f t="shared" si="2"/>
        <v>Steven Montez</v>
      </c>
      <c r="G1827" s="3" t="str">
        <f t="shared" si="3"/>
        <v>Steven Montez </v>
      </c>
      <c r="H1827" s="3" t="str">
        <f t="shared" si="4"/>
        <v> </v>
      </c>
    </row>
    <row r="1828" ht="15.75" customHeight="1">
      <c r="A1828" s="24">
        <v>87.0</v>
      </c>
      <c r="B1828" s="24" t="s">
        <v>4170</v>
      </c>
      <c r="C1828" s="24" t="s">
        <v>75</v>
      </c>
      <c r="D1828" s="73">
        <v>764333.0</v>
      </c>
      <c r="E1828" s="3" t="str">
        <f t="shared" si="1"/>
        <v>Riley Neal</v>
      </c>
      <c r="F1828" s="3" t="str">
        <f t="shared" si="2"/>
        <v>Riley Neal</v>
      </c>
      <c r="G1828" s="3" t="str">
        <f t="shared" si="3"/>
        <v>Riley Neal </v>
      </c>
      <c r="H1828" s="3" t="str">
        <f t="shared" si="4"/>
        <v> </v>
      </c>
    </row>
    <row r="1829" ht="15.75" customHeight="1">
      <c r="A1829" s="24">
        <v>88.0</v>
      </c>
      <c r="B1829" s="24" t="s">
        <v>4173</v>
      </c>
      <c r="C1829" s="24" t="s">
        <v>75</v>
      </c>
      <c r="D1829" s="73">
        <v>764167.0</v>
      </c>
      <c r="E1829" s="3" t="str">
        <f t="shared" si="1"/>
        <v>Kevin Davidson</v>
      </c>
      <c r="F1829" s="3" t="str">
        <f t="shared" si="2"/>
        <v>Kevin Davidson</v>
      </c>
      <c r="G1829" s="3" t="str">
        <f t="shared" si="3"/>
        <v>Kevin Davidson </v>
      </c>
      <c r="H1829" s="3" t="str">
        <f t="shared" si="4"/>
        <v> </v>
      </c>
    </row>
    <row r="1830" ht="15.75" customHeight="1">
      <c r="A1830" s="24">
        <v>89.0</v>
      </c>
      <c r="B1830" s="24" t="s">
        <v>4190</v>
      </c>
      <c r="C1830" s="24" t="s">
        <v>75</v>
      </c>
      <c r="D1830" s="73">
        <v>764000.0</v>
      </c>
      <c r="E1830" s="3" t="str">
        <f t="shared" si="1"/>
        <v>Jalen Morton</v>
      </c>
      <c r="F1830" s="3" t="str">
        <f t="shared" si="2"/>
        <v>Jalen Morton</v>
      </c>
      <c r="G1830" s="3" t="str">
        <f t="shared" si="3"/>
        <v>Jalen Morton</v>
      </c>
      <c r="H1830" s="3" t="str">
        <f t="shared" si="4"/>
        <v>n</v>
      </c>
    </row>
    <row r="1831" ht="15.75" customHeight="1">
      <c r="A1831" s="24">
        <v>90.0</v>
      </c>
      <c r="B1831" s="24" t="s">
        <v>4225</v>
      </c>
      <c r="C1831" s="24" t="s">
        <v>75</v>
      </c>
      <c r="D1831" s="73">
        <v>763333.0</v>
      </c>
      <c r="E1831" s="3" t="str">
        <f t="shared" si="1"/>
        <v>Bryce Perkins</v>
      </c>
      <c r="F1831" s="3" t="str">
        <f t="shared" si="2"/>
        <v>Bryce Perkins</v>
      </c>
      <c r="G1831" s="3" t="str">
        <f t="shared" si="3"/>
        <v>Bryce Perkins </v>
      </c>
      <c r="H1831" s="3" t="str">
        <f t="shared" si="4"/>
        <v> </v>
      </c>
    </row>
    <row r="1832" ht="15.75" customHeight="1">
      <c r="B1832" s="24" t="s">
        <v>4234</v>
      </c>
      <c r="C1832" s="24" t="s">
        <v>75</v>
      </c>
      <c r="D1832" s="73">
        <v>763333.0</v>
      </c>
      <c r="E1832" s="3" t="str">
        <f t="shared" si="1"/>
        <v>Tyler Huntley</v>
      </c>
      <c r="F1832" s="3" t="str">
        <f t="shared" si="2"/>
        <v>Tyler Huntley</v>
      </c>
      <c r="G1832" s="3" t="str">
        <f t="shared" si="3"/>
        <v>Tyler Huntley </v>
      </c>
      <c r="H1832" s="3" t="str">
        <f t="shared" si="4"/>
        <v> </v>
      </c>
    </row>
    <row r="1833" ht="15.75" customHeight="1">
      <c r="A1833" s="24">
        <v>92.0</v>
      </c>
      <c r="B1833" s="24" t="s">
        <v>4245</v>
      </c>
      <c r="C1833" s="24" t="s">
        <v>75</v>
      </c>
      <c r="D1833" s="73">
        <v>762500.0</v>
      </c>
      <c r="E1833" s="3" t="str">
        <f t="shared" si="1"/>
        <v>Mike White</v>
      </c>
      <c r="F1833" s="3" t="str">
        <f t="shared" si="2"/>
        <v>Mike White</v>
      </c>
      <c r="G1833" s="3" t="str">
        <f t="shared" si="3"/>
        <v>Mike White </v>
      </c>
      <c r="H1833" s="3" t="str">
        <f t="shared" si="4"/>
        <v> </v>
      </c>
    </row>
    <row r="1834" ht="15.75" customHeight="1">
      <c r="B1834" s="24" t="s">
        <v>4248</v>
      </c>
      <c r="C1834" s="24" t="s">
        <v>75</v>
      </c>
      <c r="D1834" s="73">
        <v>762500.0</v>
      </c>
      <c r="E1834" s="3" t="str">
        <f t="shared" si="1"/>
        <v>Alex McGough</v>
      </c>
      <c r="F1834" s="3" t="str">
        <f t="shared" si="2"/>
        <v>Alex McGough</v>
      </c>
      <c r="G1834" s="3" t="str">
        <f t="shared" si="3"/>
        <v>Alex McGough </v>
      </c>
      <c r="H1834" s="3" t="str">
        <f t="shared" si="4"/>
        <v> </v>
      </c>
    </row>
    <row r="1835" ht="15.75" customHeight="1">
      <c r="B1835" s="24" t="s">
        <v>4267</v>
      </c>
      <c r="C1835" s="24" t="s">
        <v>75</v>
      </c>
      <c r="D1835" s="73">
        <v>762500.0</v>
      </c>
      <c r="E1835" s="3" t="str">
        <f t="shared" si="1"/>
        <v>Brett Rypien</v>
      </c>
      <c r="F1835" s="3" t="str">
        <f t="shared" si="2"/>
        <v>Brett Rypien</v>
      </c>
      <c r="G1835" s="3" t="str">
        <f t="shared" si="3"/>
        <v>Brett Rypien </v>
      </c>
      <c r="H1835" s="3" t="str">
        <f t="shared" si="4"/>
        <v> </v>
      </c>
    </row>
    <row r="1836" ht="15.75" customHeight="1">
      <c r="A1836" s="24">
        <v>95.0</v>
      </c>
      <c r="B1836" s="24" t="s">
        <v>4282</v>
      </c>
      <c r="C1836" s="24" t="s">
        <v>75</v>
      </c>
      <c r="D1836" s="73">
        <v>761760.0</v>
      </c>
      <c r="E1836" s="3" t="str">
        <f t="shared" si="1"/>
        <v>Broc Rutter</v>
      </c>
      <c r="F1836" s="3" t="str">
        <f t="shared" si="2"/>
        <v>Broc Rutter</v>
      </c>
      <c r="G1836" s="3" t="str">
        <f t="shared" si="3"/>
        <v>Broc Rutter</v>
      </c>
      <c r="H1836" s="3" t="str">
        <f t="shared" si="4"/>
        <v>r</v>
      </c>
    </row>
    <row r="1837" ht="15.75" customHeight="1">
      <c r="A1837" s="24">
        <v>96.0</v>
      </c>
      <c r="B1837" s="24" t="s">
        <v>4287</v>
      </c>
      <c r="C1837" s="24" t="s">
        <v>75</v>
      </c>
      <c r="D1837" s="73">
        <v>761667.0</v>
      </c>
      <c r="E1837" s="3" t="str">
        <f t="shared" si="1"/>
        <v>Chris Steveler</v>
      </c>
      <c r="F1837" s="3" t="str">
        <f t="shared" si="2"/>
        <v>Chris Steveler</v>
      </c>
      <c r="G1837" s="3" t="str">
        <f t="shared" si="3"/>
        <v>Chris Steveler </v>
      </c>
      <c r="H1837" s="3" t="str">
        <f t="shared" si="4"/>
        <v> </v>
      </c>
    </row>
    <row r="1838" ht="15.75" customHeight="1">
      <c r="A1838" s="24">
        <v>97.0</v>
      </c>
      <c r="B1838" s="24" t="s">
        <v>4321</v>
      </c>
      <c r="C1838" s="24" t="s">
        <v>75</v>
      </c>
      <c r="D1838" s="73">
        <v>750000.0</v>
      </c>
      <c r="E1838" s="3" t="str">
        <f t="shared" si="1"/>
        <v>Nick Mullens</v>
      </c>
      <c r="F1838" s="3" t="str">
        <f t="shared" si="2"/>
        <v>Nick Mullens</v>
      </c>
      <c r="G1838" s="3" t="str">
        <f t="shared" si="3"/>
        <v>Nick Mullens</v>
      </c>
      <c r="H1838" s="3" t="str">
        <f t="shared" si="4"/>
        <v>s</v>
      </c>
    </row>
    <row r="1839" ht="15.75" customHeight="1">
      <c r="A1839" s="24">
        <v>98.0</v>
      </c>
      <c r="B1839" s="24" t="s">
        <v>4344</v>
      </c>
      <c r="C1839" s="24" t="s">
        <v>75</v>
      </c>
      <c r="D1839" s="73">
        <v>749781.0</v>
      </c>
      <c r="E1839" s="3" t="str">
        <f t="shared" si="1"/>
        <v>Joshua Dobbs</v>
      </c>
      <c r="F1839" s="3" t="str">
        <f t="shared" si="2"/>
        <v>Joshua Dobbs</v>
      </c>
      <c r="G1839" s="3" t="str">
        <f t="shared" si="3"/>
        <v>Joshua Dobbs </v>
      </c>
      <c r="H1839" s="3" t="str">
        <f t="shared" si="4"/>
        <v> </v>
      </c>
    </row>
    <row r="1840" ht="15.75" customHeight="1">
      <c r="A1840" s="24">
        <v>99.0</v>
      </c>
      <c r="B1840" s="24" t="s">
        <v>4348</v>
      </c>
      <c r="C1840" s="24" t="s">
        <v>75</v>
      </c>
      <c r="D1840" s="73">
        <v>720000.0</v>
      </c>
      <c r="E1840" s="3" t="str">
        <f t="shared" si="1"/>
        <v>Clayton Thorson</v>
      </c>
      <c r="F1840" s="3" t="str">
        <f t="shared" si="2"/>
        <v>Clayton Thorson</v>
      </c>
      <c r="G1840" s="3" t="str">
        <f t="shared" si="3"/>
        <v>Clayton Thorson </v>
      </c>
      <c r="H1840" s="3" t="str">
        <f t="shared" si="4"/>
        <v> </v>
      </c>
    </row>
    <row r="1841" ht="15.75" customHeight="1">
      <c r="A1841" s="24">
        <v>100.0</v>
      </c>
      <c r="B1841" s="24" t="s">
        <v>4352</v>
      </c>
      <c r="C1841" s="24" t="s">
        <v>75</v>
      </c>
      <c r="D1841" s="73">
        <v>710000.0</v>
      </c>
      <c r="E1841" s="3" t="str">
        <f t="shared" si="1"/>
        <v>Davis Webb</v>
      </c>
      <c r="F1841" s="3" t="str">
        <f t="shared" si="2"/>
        <v>Davis Webb</v>
      </c>
      <c r="G1841" s="3" t="str">
        <f t="shared" si="3"/>
        <v>Davis Webb </v>
      </c>
      <c r="H1841" s="3" t="str">
        <f t="shared" si="4"/>
        <v> </v>
      </c>
    </row>
    <row r="1842" ht="15.75" customHeight="1">
      <c r="A1842" s="24">
        <v>101.0</v>
      </c>
      <c r="B1842" s="24" t="s">
        <v>4360</v>
      </c>
      <c r="C1842" s="24" t="s">
        <v>75</v>
      </c>
      <c r="D1842" s="73">
        <v>699391.0</v>
      </c>
      <c r="E1842" s="3" t="str">
        <f t="shared" si="1"/>
        <v>Easton Stick</v>
      </c>
      <c r="F1842" s="3" t="str">
        <f t="shared" si="2"/>
        <v>Easton Stick</v>
      </c>
      <c r="G1842" s="3" t="str">
        <f t="shared" si="3"/>
        <v>Easton Stick </v>
      </c>
      <c r="H1842" s="3" t="str">
        <f t="shared" si="4"/>
        <v> </v>
      </c>
    </row>
    <row r="1843" ht="15.75" customHeight="1">
      <c r="A1843" s="24">
        <v>102.0</v>
      </c>
      <c r="B1843" s="24" t="s">
        <v>4564</v>
      </c>
      <c r="C1843" s="24" t="s">
        <v>75</v>
      </c>
      <c r="D1843" s="73">
        <v>695000.0</v>
      </c>
      <c r="E1843" s="3" t="str">
        <f t="shared" si="1"/>
        <v>Jake Browning</v>
      </c>
      <c r="F1843" s="3" t="str">
        <f t="shared" si="2"/>
        <v>Jake Browning</v>
      </c>
      <c r="G1843" s="3" t="str">
        <f t="shared" si="3"/>
        <v>Jake Browning </v>
      </c>
      <c r="H1843" s="3" t="str">
        <f t="shared" si="4"/>
        <v> </v>
      </c>
    </row>
    <row r="1844" ht="15.75" customHeight="1">
      <c r="B1844" s="24" t="s">
        <v>4565</v>
      </c>
      <c r="C1844" s="24" t="s">
        <v>75</v>
      </c>
      <c r="D1844" s="73">
        <v>695000.0</v>
      </c>
      <c r="E1844" s="3" t="str">
        <f t="shared" si="1"/>
        <v>Logan Woodside</v>
      </c>
      <c r="F1844" s="3" t="str">
        <f t="shared" si="2"/>
        <v>Logan Woodside</v>
      </c>
      <c r="G1844" s="3" t="str">
        <f t="shared" si="3"/>
        <v>Logan Woodside </v>
      </c>
      <c r="H1844" s="3" t="str">
        <f t="shared" si="4"/>
        <v> </v>
      </c>
    </row>
    <row r="1845" ht="15.75" customHeight="1">
      <c r="A1845" s="24">
        <v>104.0</v>
      </c>
      <c r="B1845" s="24" t="s">
        <v>4566</v>
      </c>
      <c r="C1845" s="24" t="s">
        <v>75</v>
      </c>
      <c r="D1845" s="73">
        <v>690000.0</v>
      </c>
      <c r="E1845" s="3" t="str">
        <f t="shared" si="1"/>
        <v>Paxton Lynch</v>
      </c>
      <c r="F1845" s="3" t="str">
        <f t="shared" si="2"/>
        <v>Paxton Lynch</v>
      </c>
      <c r="G1845" s="3" t="str">
        <f t="shared" si="3"/>
        <v>Paxton Lynch </v>
      </c>
      <c r="H1845" s="3" t="str">
        <f t="shared" si="4"/>
        <v> </v>
      </c>
    </row>
    <row r="1846" ht="15.75" customHeight="1">
      <c r="B1846" s="24" t="s">
        <v>4567</v>
      </c>
      <c r="C1846" s="24" t="s">
        <v>75</v>
      </c>
      <c r="D1846" s="73">
        <v>690000.0</v>
      </c>
      <c r="E1846" s="3" t="str">
        <f t="shared" si="1"/>
        <v>Garrett Gilbert</v>
      </c>
      <c r="F1846" s="3" t="str">
        <f t="shared" si="2"/>
        <v>Garrett Gilbert</v>
      </c>
      <c r="G1846" s="3" t="str">
        <f t="shared" si="3"/>
        <v>Garrett Gilbert </v>
      </c>
      <c r="H1846" s="3" t="str">
        <f t="shared" si="4"/>
        <v> </v>
      </c>
    </row>
    <row r="1847" ht="15.75" customHeight="1">
      <c r="A1847" s="24">
        <v>106.0</v>
      </c>
      <c r="B1847" s="24" t="s">
        <v>4568</v>
      </c>
      <c r="C1847" s="24" t="s">
        <v>75</v>
      </c>
      <c r="D1847" s="73">
        <v>680000.0</v>
      </c>
      <c r="E1847" s="3" t="str">
        <f t="shared" si="1"/>
        <v>Jordan Ta'amu</v>
      </c>
      <c r="F1847" s="3" t="str">
        <f t="shared" si="2"/>
        <v>Jordan Ta'amu</v>
      </c>
      <c r="G1847" s="3" t="str">
        <f t="shared" si="3"/>
        <v>Jordan Ta'amu</v>
      </c>
      <c r="H1847" s="3" t="str">
        <f t="shared" si="4"/>
        <v>u</v>
      </c>
    </row>
    <row r="1848" ht="15.75" customHeight="1">
      <c r="A1848" s="24">
        <v>107.0</v>
      </c>
      <c r="B1848" s="24" t="s">
        <v>4569</v>
      </c>
      <c r="C1848" s="24" t="s">
        <v>75</v>
      </c>
      <c r="D1848" s="73">
        <v>677721.0</v>
      </c>
      <c r="E1848" s="3" t="str">
        <f t="shared" si="1"/>
        <v>Gardner Minshew</v>
      </c>
      <c r="F1848" s="3" t="str">
        <f t="shared" si="2"/>
        <v>Gardner Minshew II</v>
      </c>
      <c r="G1848" s="3" t="str">
        <f t="shared" si="3"/>
        <v>Gardner Minshew </v>
      </c>
      <c r="H1848" s="3" t="str">
        <f t="shared" si="4"/>
        <v> </v>
      </c>
    </row>
    <row r="1849" ht="15.75" customHeight="1">
      <c r="A1849" s="24">
        <v>108.0</v>
      </c>
      <c r="B1849" s="24" t="s">
        <v>4570</v>
      </c>
      <c r="C1849" s="24" t="s">
        <v>75</v>
      </c>
      <c r="D1849" s="73">
        <v>675000.0</v>
      </c>
      <c r="E1849" s="3" t="str">
        <f t="shared" si="1"/>
        <v>Kyle Allen</v>
      </c>
      <c r="F1849" s="3" t="str">
        <f t="shared" si="2"/>
        <v>Kyle Allen</v>
      </c>
      <c r="G1849" s="3" t="str">
        <f t="shared" si="3"/>
        <v>Kyle Allen </v>
      </c>
      <c r="H1849" s="3" t="str">
        <f t="shared" si="4"/>
        <v> </v>
      </c>
    </row>
    <row r="1850" ht="15.75" customHeight="1">
      <c r="A1850" s="24">
        <v>109.0</v>
      </c>
      <c r="B1850" s="24" t="s">
        <v>4571</v>
      </c>
      <c r="C1850" s="24" t="s">
        <v>75</v>
      </c>
      <c r="D1850" s="73">
        <v>670172.0</v>
      </c>
      <c r="E1850" s="3" t="str">
        <f t="shared" si="1"/>
        <v>Trace McSorley</v>
      </c>
      <c r="F1850" s="3" t="str">
        <f t="shared" si="2"/>
        <v>Trace McSorley</v>
      </c>
      <c r="G1850" s="3" t="str">
        <f t="shared" si="3"/>
        <v>Trace McSorley </v>
      </c>
      <c r="H1850" s="3" t="str">
        <f t="shared" si="4"/>
        <v> </v>
      </c>
    </row>
    <row r="1851" ht="15.75" customHeight="1">
      <c r="A1851" s="24">
        <v>110.0</v>
      </c>
      <c r="B1851" s="24" t="s">
        <v>4572</v>
      </c>
      <c r="C1851" s="24" t="s">
        <v>75</v>
      </c>
      <c r="D1851" s="73">
        <v>636029.0</v>
      </c>
      <c r="E1851" s="3" t="str">
        <f t="shared" si="1"/>
        <v>Kyle Lauletta</v>
      </c>
      <c r="F1851" s="3" t="str">
        <f t="shared" si="2"/>
        <v>Kyle Lauletta</v>
      </c>
      <c r="G1851" s="3" t="str">
        <f t="shared" si="3"/>
        <v>Kyle Lauletta </v>
      </c>
      <c r="H1851" s="3" t="str">
        <f t="shared" si="4"/>
        <v> </v>
      </c>
    </row>
    <row r="1852" ht="15.75" customHeight="1">
      <c r="A1852" s="24">
        <v>111.0</v>
      </c>
      <c r="B1852" s="24" t="s">
        <v>4573</v>
      </c>
      <c r="C1852" s="24" t="s">
        <v>75</v>
      </c>
      <c r="D1852" s="73">
        <v>615000.0</v>
      </c>
      <c r="E1852" s="3" t="str">
        <f t="shared" si="1"/>
        <v>Chad Kelly</v>
      </c>
      <c r="F1852" s="3" t="str">
        <f t="shared" si="2"/>
        <v>Chad Kelly</v>
      </c>
      <c r="G1852" s="3" t="str">
        <f t="shared" si="3"/>
        <v>Chad Kelly </v>
      </c>
      <c r="H1852" s="3" t="str">
        <f t="shared" si="4"/>
        <v> </v>
      </c>
    </row>
    <row r="1853" ht="15.75" customHeight="1">
      <c r="A1853" s="24">
        <v>112.0</v>
      </c>
      <c r="B1853" s="24" t="s">
        <v>4574</v>
      </c>
      <c r="C1853" s="24" t="s">
        <v>75</v>
      </c>
      <c r="D1853" s="73">
        <v>610000.0</v>
      </c>
      <c r="E1853" s="3" t="str">
        <f t="shared" si="1"/>
        <v>Danny Etling</v>
      </c>
      <c r="F1853" s="3" t="str">
        <f t="shared" si="2"/>
        <v>Danny Etling</v>
      </c>
      <c r="G1853" s="3" t="str">
        <f t="shared" si="3"/>
        <v>Danny Etling </v>
      </c>
      <c r="H1853" s="3" t="str">
        <f t="shared" si="4"/>
        <v> </v>
      </c>
    </row>
    <row r="1854" ht="15.75" customHeight="1">
      <c r="B1854" s="24" t="s">
        <v>4575</v>
      </c>
      <c r="C1854" s="24" t="s">
        <v>75</v>
      </c>
      <c r="D1854" s="73">
        <v>610000.0</v>
      </c>
      <c r="E1854" s="3" t="str">
        <f t="shared" si="1"/>
        <v>J.T. Barrett</v>
      </c>
      <c r="F1854" s="3" t="str">
        <f t="shared" si="2"/>
        <v>J.T. Barrett</v>
      </c>
      <c r="G1854" s="3" t="str">
        <f t="shared" si="3"/>
        <v>J.T. Barrett </v>
      </c>
      <c r="H1854" s="3" t="str">
        <f t="shared" si="4"/>
        <v> </v>
      </c>
    </row>
    <row r="1855" ht="15.75" customHeight="1">
      <c r="A1855" s="24">
        <v>114.0</v>
      </c>
      <c r="B1855" s="24" t="s">
        <v>4576</v>
      </c>
      <c r="C1855" s="24" t="s">
        <v>75</v>
      </c>
      <c r="D1855" s="73">
        <v>591667.0</v>
      </c>
      <c r="E1855" s="3" t="str">
        <f t="shared" si="1"/>
        <v>David Blough</v>
      </c>
      <c r="F1855" s="3" t="str">
        <f t="shared" si="2"/>
        <v>David Blough</v>
      </c>
      <c r="G1855" s="3" t="str">
        <f t="shared" si="3"/>
        <v>David Blough </v>
      </c>
      <c r="H1855" s="3" t="str">
        <f t="shared" si="4"/>
        <v> </v>
      </c>
    </row>
    <row r="1856" ht="15.75" customHeight="1">
      <c r="A1856" s="24">
        <v>115.0</v>
      </c>
      <c r="B1856" s="24" t="s">
        <v>4577</v>
      </c>
      <c r="C1856" s="24" t="s">
        <v>75</v>
      </c>
      <c r="D1856" s="73">
        <v>586667.0</v>
      </c>
      <c r="E1856" s="3" t="str">
        <f t="shared" si="1"/>
        <v>Jacob Dolegala</v>
      </c>
      <c r="F1856" s="3" t="str">
        <f t="shared" si="2"/>
        <v>Jacob Dolegala</v>
      </c>
      <c r="G1856" s="3" t="str">
        <f t="shared" si="3"/>
        <v>Jacob Dolegala </v>
      </c>
      <c r="H1856" s="3" t="str">
        <f t="shared" si="4"/>
        <v> </v>
      </c>
    </row>
    <row r="1857" ht="15.75" customHeight="1">
      <c r="A1857" s="24">
        <v>116.0</v>
      </c>
      <c r="B1857" s="24" t="s">
        <v>4578</v>
      </c>
      <c r="C1857" s="24" t="s">
        <v>75</v>
      </c>
      <c r="D1857" s="73">
        <v>572000.0</v>
      </c>
      <c r="E1857" s="3" t="str">
        <f t="shared" si="1"/>
        <v>Tim Boyle</v>
      </c>
      <c r="F1857" s="3" t="str">
        <f t="shared" si="2"/>
        <v>Tim Boyle</v>
      </c>
      <c r="G1857" s="3" t="str">
        <f t="shared" si="3"/>
        <v>Tim Boyle</v>
      </c>
      <c r="H1857" s="3" t="str">
        <f t="shared" si="4"/>
        <v>e</v>
      </c>
    </row>
    <row r="1858" ht="15.75" customHeight="1">
      <c r="A1858" s="24">
        <v>117.0</v>
      </c>
      <c r="B1858" s="24" t="s">
        <v>4579</v>
      </c>
      <c r="C1858" s="24" t="s">
        <v>75</v>
      </c>
      <c r="D1858" s="73">
        <v>540000.0</v>
      </c>
      <c r="E1858" s="3" t="str">
        <f t="shared" si="1"/>
        <v>Kurt Benkert</v>
      </c>
      <c r="F1858" s="3" t="str">
        <f t="shared" si="2"/>
        <v>Kurt Benkert</v>
      </c>
      <c r="G1858" s="3" t="str">
        <f t="shared" si="3"/>
        <v>Kurt Benkert </v>
      </c>
      <c r="H1858" s="3" t="str">
        <f t="shared" si="4"/>
        <v> </v>
      </c>
    </row>
    <row r="1859" ht="15.75" customHeight="1">
      <c r="B1859" s="24" t="s">
        <v>4580</v>
      </c>
      <c r="C1859" s="24" t="s">
        <v>75</v>
      </c>
      <c r="D1859" s="73">
        <v>540000.0</v>
      </c>
      <c r="E1859" s="3" t="str">
        <f t="shared" si="1"/>
        <v>Devlin Hodges</v>
      </c>
      <c r="F1859" s="3" t="str">
        <f t="shared" si="2"/>
        <v>Devlin Hodges</v>
      </c>
      <c r="G1859" s="3" t="str">
        <f t="shared" si="3"/>
        <v>Devlin Hodges </v>
      </c>
      <c r="H1859" s="3" t="str">
        <f t="shared" si="4"/>
        <v> </v>
      </c>
    </row>
    <row r="1860" ht="15.75" customHeight="1">
      <c r="B1860" s="24" t="s">
        <v>4243</v>
      </c>
      <c r="C1860" s="24" t="s">
        <v>34</v>
      </c>
      <c r="D1860" s="73">
        <v>762500.0</v>
      </c>
      <c r="E1860" s="3" t="str">
        <f t="shared" si="1"/>
        <v>J'Mon Moore</v>
      </c>
      <c r="F1860" s="3" t="str">
        <f t="shared" si="2"/>
        <v>J'Mon Moore</v>
      </c>
      <c r="G1860" s="3" t="str">
        <f t="shared" si="3"/>
        <v>J'Mon Moore </v>
      </c>
      <c r="H1860" s="3" t="str">
        <f t="shared" si="4"/>
        <v> </v>
      </c>
    </row>
    <row r="1861" ht="15.75" customHeight="1">
      <c r="B1861" s="24" t="s">
        <v>4244</v>
      </c>
      <c r="C1861" s="24" t="s">
        <v>3557</v>
      </c>
      <c r="D1861" s="73">
        <v>762500.0</v>
      </c>
      <c r="E1861" s="3" t="str">
        <f t="shared" si="1"/>
        <v>Jimmy Murray</v>
      </c>
      <c r="F1861" s="3" t="str">
        <f t="shared" si="2"/>
        <v>Jimmy Murray</v>
      </c>
      <c r="G1861" s="3" t="str">
        <f t="shared" si="3"/>
        <v>Jimmy Murray </v>
      </c>
      <c r="H1861" s="3" t="str">
        <f t="shared" si="4"/>
        <v> </v>
      </c>
    </row>
    <row r="1862" ht="15.75" customHeight="1">
      <c r="B1862" s="24" t="s">
        <v>4245</v>
      </c>
      <c r="C1862" s="24" t="s">
        <v>75</v>
      </c>
      <c r="D1862" s="73">
        <v>762500.0</v>
      </c>
      <c r="E1862" s="3" t="str">
        <f t="shared" si="1"/>
        <v>Mike White</v>
      </c>
      <c r="F1862" s="3" t="str">
        <f t="shared" si="2"/>
        <v>Mike White</v>
      </c>
      <c r="G1862" s="3" t="str">
        <f t="shared" si="3"/>
        <v>Mike White </v>
      </c>
      <c r="H1862" s="3" t="str">
        <f t="shared" si="4"/>
        <v> </v>
      </c>
    </row>
    <row r="1863" ht="15.75" customHeight="1">
      <c r="B1863" s="24" t="s">
        <v>4246</v>
      </c>
      <c r="C1863" s="24" t="s">
        <v>34</v>
      </c>
      <c r="D1863" s="73">
        <v>762500.0</v>
      </c>
      <c r="E1863" s="3" t="str">
        <f t="shared" si="1"/>
        <v>George Campbell</v>
      </c>
      <c r="F1863" s="3" t="str">
        <f t="shared" si="2"/>
        <v>George Campbell</v>
      </c>
      <c r="G1863" s="3" t="str">
        <f t="shared" si="3"/>
        <v>George Campbell </v>
      </c>
      <c r="H1863" s="3" t="str">
        <f t="shared" si="4"/>
        <v> </v>
      </c>
    </row>
    <row r="1864" ht="15.75" customHeight="1">
      <c r="B1864" s="24" t="s">
        <v>4247</v>
      </c>
      <c r="C1864" s="24" t="s">
        <v>34</v>
      </c>
      <c r="D1864" s="73">
        <v>762500.0</v>
      </c>
      <c r="E1864" s="3" t="str">
        <f t="shared" si="1"/>
        <v>Chad Hansen</v>
      </c>
      <c r="F1864" s="3" t="str">
        <f t="shared" si="2"/>
        <v>Chad Hansen</v>
      </c>
      <c r="G1864" s="3" t="str">
        <f t="shared" si="3"/>
        <v>Chad Hansen </v>
      </c>
      <c r="H1864" s="3" t="str">
        <f t="shared" si="4"/>
        <v> </v>
      </c>
    </row>
    <row r="1865" ht="15.75" customHeight="1">
      <c r="B1865" s="24" t="s">
        <v>4248</v>
      </c>
      <c r="C1865" s="24" t="s">
        <v>75</v>
      </c>
      <c r="D1865" s="73">
        <v>762500.0</v>
      </c>
      <c r="E1865" s="3" t="str">
        <f t="shared" si="1"/>
        <v>Alex McGough</v>
      </c>
      <c r="F1865" s="3" t="str">
        <f t="shared" si="2"/>
        <v>Alex McGough</v>
      </c>
      <c r="G1865" s="3" t="str">
        <f t="shared" si="3"/>
        <v>Alex McGough </v>
      </c>
      <c r="H1865" s="3" t="str">
        <f t="shared" si="4"/>
        <v> </v>
      </c>
    </row>
    <row r="1866" ht="15.75" customHeight="1">
      <c r="B1866" s="24" t="s">
        <v>4249</v>
      </c>
      <c r="C1866" s="24" t="s">
        <v>3532</v>
      </c>
      <c r="D1866" s="73">
        <v>762500.0</v>
      </c>
      <c r="E1866" s="3" t="str">
        <f t="shared" si="1"/>
        <v>Storm Norton</v>
      </c>
      <c r="F1866" s="3" t="str">
        <f t="shared" si="2"/>
        <v>Storm Norton</v>
      </c>
      <c r="G1866" s="3" t="str">
        <f t="shared" si="3"/>
        <v>Storm Norton </v>
      </c>
      <c r="H1866" s="3" t="str">
        <f t="shared" si="4"/>
        <v> </v>
      </c>
    </row>
    <row r="1867" ht="15.75" customHeight="1">
      <c r="B1867" s="24" t="s">
        <v>4250</v>
      </c>
      <c r="C1867" s="24" t="s">
        <v>3532</v>
      </c>
      <c r="D1867" s="73">
        <v>762500.0</v>
      </c>
      <c r="E1867" s="3" t="str">
        <f t="shared" si="1"/>
        <v>Joshua Dunlap</v>
      </c>
      <c r="F1867" s="3" t="str">
        <f t="shared" si="2"/>
        <v>Joshua Dunlap</v>
      </c>
      <c r="G1867" s="3" t="str">
        <f t="shared" si="3"/>
        <v>Joshua Dunlap </v>
      </c>
      <c r="H1867" s="3" t="str">
        <f t="shared" si="4"/>
        <v> </v>
      </c>
    </row>
    <row r="1868" ht="15.75" customHeight="1">
      <c r="B1868" s="22" t="s">
        <v>4251</v>
      </c>
      <c r="C1868" s="24" t="s">
        <v>3532</v>
      </c>
      <c r="D1868" s="73">
        <v>762500.0</v>
      </c>
      <c r="E1868" s="3" t="str">
        <f t="shared" si="1"/>
        <v>1000te Gilliam</v>
      </c>
      <c r="F1868" s="3" t="str">
        <f t="shared" si="2"/>
        <v>1000te Gilliam</v>
      </c>
      <c r="G1868" s="3" t="str">
        <f t="shared" si="3"/>
        <v>1000te Gilliam </v>
      </c>
      <c r="H1868" s="3" t="str">
        <f t="shared" si="4"/>
        <v> </v>
      </c>
    </row>
    <row r="1869" ht="15.75" customHeight="1">
      <c r="B1869" s="24" t="s">
        <v>4252</v>
      </c>
      <c r="C1869" s="24" t="s">
        <v>3522</v>
      </c>
      <c r="D1869" s="73">
        <v>762500.0</v>
      </c>
      <c r="E1869" s="3" t="str">
        <f t="shared" si="1"/>
        <v>Ryan Roberts</v>
      </c>
      <c r="F1869" s="3" t="str">
        <f t="shared" si="2"/>
        <v>Ryan Roberts</v>
      </c>
      <c r="G1869" s="3" t="str">
        <f t="shared" si="3"/>
        <v>Ryan Roberts </v>
      </c>
      <c r="H1869" s="3" t="str">
        <f t="shared" si="4"/>
        <v> </v>
      </c>
    </row>
    <row r="1870" ht="15.75" customHeight="1">
      <c r="B1870" s="24" t="s">
        <v>4253</v>
      </c>
      <c r="C1870" s="24" t="s">
        <v>34</v>
      </c>
      <c r="D1870" s="73">
        <v>762500.0</v>
      </c>
      <c r="E1870" s="3" t="str">
        <f t="shared" si="1"/>
        <v>Chris Thompson</v>
      </c>
      <c r="F1870" s="3" t="str">
        <f t="shared" si="2"/>
        <v>Chris Thompson</v>
      </c>
      <c r="G1870" s="3" t="str">
        <f t="shared" si="3"/>
        <v>Chris Thompson</v>
      </c>
      <c r="H1870" s="3" t="str">
        <f t="shared" si="4"/>
        <v>n</v>
      </c>
    </row>
    <row r="1871" ht="15.75" customHeight="1">
      <c r="B1871" s="24" t="s">
        <v>4254</v>
      </c>
      <c r="C1871" s="24" t="s">
        <v>3518</v>
      </c>
      <c r="D1871" s="73">
        <v>762500.0</v>
      </c>
      <c r="E1871" s="3" t="str">
        <f t="shared" si="1"/>
        <v>David Quessenberry</v>
      </c>
      <c r="F1871" s="3" t="str">
        <f t="shared" si="2"/>
        <v>David Quessenberry</v>
      </c>
      <c r="G1871" s="3" t="str">
        <f t="shared" si="3"/>
        <v>David Quessenberry </v>
      </c>
      <c r="H1871" s="3" t="str">
        <f t="shared" si="4"/>
        <v> </v>
      </c>
    </row>
    <row r="1872" ht="15.75" customHeight="1">
      <c r="B1872" s="24" t="s">
        <v>4255</v>
      </c>
      <c r="C1872" s="24" t="s">
        <v>17</v>
      </c>
      <c r="D1872" s="73">
        <v>762500.0</v>
      </c>
      <c r="E1872" s="3" t="str">
        <f t="shared" si="1"/>
        <v>Shaun Wilson</v>
      </c>
      <c r="F1872" s="3" t="str">
        <f t="shared" si="2"/>
        <v>Shaun Wilson</v>
      </c>
      <c r="G1872" s="3" t="str">
        <f t="shared" si="3"/>
        <v>Shaun Wilson </v>
      </c>
      <c r="H1872" s="3" t="str">
        <f t="shared" si="4"/>
        <v> </v>
      </c>
    </row>
    <row r="1873" ht="15.75" customHeight="1">
      <c r="B1873" s="24" t="s">
        <v>4256</v>
      </c>
      <c r="C1873" s="24" t="s">
        <v>34</v>
      </c>
      <c r="D1873" s="73">
        <v>762500.0</v>
      </c>
      <c r="E1873" s="3" t="str">
        <f t="shared" si="1"/>
        <v>Andre Baccellia</v>
      </c>
      <c r="F1873" s="3" t="str">
        <f t="shared" si="2"/>
        <v>Andre Baccellia</v>
      </c>
      <c r="G1873" s="3" t="str">
        <f t="shared" si="3"/>
        <v>Andre Baccellia</v>
      </c>
      <c r="H1873" s="3" t="str">
        <f t="shared" si="4"/>
        <v>a</v>
      </c>
    </row>
    <row r="1874" ht="15.75" customHeight="1">
      <c r="B1874" s="24" t="s">
        <v>4257</v>
      </c>
      <c r="C1874" s="24" t="s">
        <v>34</v>
      </c>
      <c r="D1874" s="73">
        <v>762500.0</v>
      </c>
      <c r="E1874" s="3" t="str">
        <f t="shared" si="1"/>
        <v>Maurice Ffrench</v>
      </c>
      <c r="F1874" s="3" t="str">
        <f t="shared" si="2"/>
        <v>Maurice Ffrench</v>
      </c>
      <c r="G1874" s="3" t="str">
        <f t="shared" si="3"/>
        <v>Maurice Ffrench</v>
      </c>
      <c r="H1874" s="3" t="str">
        <f t="shared" si="4"/>
        <v>h</v>
      </c>
    </row>
    <row r="1875" ht="15.75" customHeight="1">
      <c r="B1875" s="24" t="s">
        <v>4258</v>
      </c>
      <c r="C1875" s="24" t="s">
        <v>34</v>
      </c>
      <c r="D1875" s="73">
        <v>762500.0</v>
      </c>
      <c r="E1875" s="3" t="str">
        <f t="shared" si="1"/>
        <v>Justice Shelton-Mosley</v>
      </c>
      <c r="F1875" s="3" t="str">
        <f t="shared" si="2"/>
        <v>Justice Shelton-Mosley</v>
      </c>
      <c r="G1875" s="3" t="str">
        <f t="shared" si="3"/>
        <v>Justice Shelton-Mosley</v>
      </c>
      <c r="H1875" s="3" t="str">
        <f t="shared" si="4"/>
        <v>y</v>
      </c>
    </row>
    <row r="1876" ht="15.75" customHeight="1">
      <c r="B1876" s="24" t="s">
        <v>4259</v>
      </c>
      <c r="C1876" s="24" t="s">
        <v>61</v>
      </c>
      <c r="D1876" s="73">
        <v>762500.0</v>
      </c>
      <c r="E1876" s="3" t="str">
        <f t="shared" si="1"/>
        <v>Cole Hikutini</v>
      </c>
      <c r="F1876" s="3" t="str">
        <f t="shared" si="2"/>
        <v>Cole Hikutini</v>
      </c>
      <c r="G1876" s="3" t="str">
        <f t="shared" si="3"/>
        <v>Cole Hikutini </v>
      </c>
      <c r="H1876" s="3" t="str">
        <f t="shared" si="4"/>
        <v> </v>
      </c>
    </row>
    <row r="1877" ht="15.75" customHeight="1">
      <c r="B1877" s="24" t="s">
        <v>4260</v>
      </c>
      <c r="C1877" s="24" t="s">
        <v>3651</v>
      </c>
      <c r="D1877" s="73">
        <v>762500.0</v>
      </c>
      <c r="E1877" s="3" t="str">
        <f t="shared" si="1"/>
        <v>Mikey Daniel</v>
      </c>
      <c r="F1877" s="3" t="str">
        <f t="shared" si="2"/>
        <v>Mikey Daniel</v>
      </c>
      <c r="G1877" s="3" t="str">
        <f t="shared" si="3"/>
        <v>Mikey Daniel </v>
      </c>
      <c r="H1877" s="3" t="str">
        <f t="shared" si="4"/>
        <v> </v>
      </c>
    </row>
    <row r="1878" ht="15.75" customHeight="1">
      <c r="B1878" s="24" t="s">
        <v>4261</v>
      </c>
      <c r="C1878" s="24" t="s">
        <v>34</v>
      </c>
      <c r="D1878" s="73">
        <v>762500.0</v>
      </c>
      <c r="E1878" s="3" t="str">
        <f t="shared" si="1"/>
        <v>Rodney Adams</v>
      </c>
      <c r="F1878" s="3" t="str">
        <f t="shared" si="2"/>
        <v>Rodney Adams</v>
      </c>
      <c r="G1878" s="3" t="str">
        <f t="shared" si="3"/>
        <v>Rodney Adams </v>
      </c>
      <c r="H1878" s="3" t="str">
        <f t="shared" si="4"/>
        <v> </v>
      </c>
    </row>
    <row r="1879" ht="15.75" customHeight="1">
      <c r="B1879" s="24" t="s">
        <v>4262</v>
      </c>
      <c r="C1879" s="24" t="s">
        <v>3522</v>
      </c>
      <c r="D1879" s="73">
        <v>762500.0</v>
      </c>
      <c r="E1879" s="3" t="str">
        <f t="shared" si="1"/>
        <v>Tyler Haycraft</v>
      </c>
      <c r="F1879" s="3" t="str">
        <f t="shared" si="2"/>
        <v>Tyler Haycraft</v>
      </c>
      <c r="G1879" s="3" t="str">
        <f t="shared" si="3"/>
        <v>Tyler Haycraft </v>
      </c>
      <c r="H1879" s="3" t="str">
        <f t="shared" si="4"/>
        <v> </v>
      </c>
    </row>
    <row r="1880" ht="15.75" customHeight="1">
      <c r="B1880" s="24" t="s">
        <v>4263</v>
      </c>
      <c r="C1880" s="24" t="s">
        <v>34</v>
      </c>
      <c r="D1880" s="73">
        <v>762500.0</v>
      </c>
      <c r="E1880" s="3" t="str">
        <f t="shared" si="1"/>
        <v>Jeff Thomas</v>
      </c>
      <c r="F1880" s="3" t="str">
        <f t="shared" si="2"/>
        <v>Jeff Thomas</v>
      </c>
      <c r="G1880" s="3" t="str">
        <f t="shared" si="3"/>
        <v>Jeff Thomas</v>
      </c>
      <c r="H1880" s="3" t="str">
        <f t="shared" si="4"/>
        <v>s</v>
      </c>
    </row>
    <row r="1881" ht="15.75" customHeight="1">
      <c r="B1881" s="24" t="s">
        <v>4264</v>
      </c>
      <c r="C1881" s="24" t="s">
        <v>3557</v>
      </c>
      <c r="D1881" s="73">
        <v>762500.0</v>
      </c>
      <c r="E1881" s="3" t="str">
        <f t="shared" si="1"/>
        <v>Frederick Mauigoa</v>
      </c>
      <c r="F1881" s="3" t="str">
        <f t="shared" si="2"/>
        <v>Frederick Mauigoa</v>
      </c>
      <c r="G1881" s="3" t="str">
        <f t="shared" si="3"/>
        <v>Frederick Mauigoa </v>
      </c>
      <c r="H1881" s="3" t="str">
        <f t="shared" si="4"/>
        <v> </v>
      </c>
    </row>
    <row r="1882" ht="15.75" customHeight="1">
      <c r="B1882" s="24" t="s">
        <v>4265</v>
      </c>
      <c r="C1882" s="24" t="s">
        <v>3557</v>
      </c>
      <c r="D1882" s="73">
        <v>762500.0</v>
      </c>
      <c r="E1882" s="3" t="str">
        <f t="shared" si="1"/>
        <v>Christian Montano</v>
      </c>
      <c r="F1882" s="3" t="str">
        <f t="shared" si="2"/>
        <v>Christian Montano</v>
      </c>
      <c r="G1882" s="3" t="str">
        <f t="shared" si="3"/>
        <v>Christian Montano </v>
      </c>
      <c r="H1882" s="3" t="str">
        <f t="shared" si="4"/>
        <v> </v>
      </c>
    </row>
    <row r="1883" ht="15.75" customHeight="1">
      <c r="B1883" s="24" t="s">
        <v>4266</v>
      </c>
      <c r="C1883" s="24" t="s">
        <v>3651</v>
      </c>
      <c r="D1883" s="73">
        <v>762500.0</v>
      </c>
      <c r="E1883" s="3" t="str">
        <f t="shared" si="1"/>
        <v>Spencer Nigh</v>
      </c>
      <c r="F1883" s="3" t="str">
        <f t="shared" si="2"/>
        <v>Spencer Nigh</v>
      </c>
      <c r="G1883" s="3" t="str">
        <f t="shared" si="3"/>
        <v>Spencer Nigh </v>
      </c>
      <c r="H1883" s="3" t="str">
        <f t="shared" si="4"/>
        <v> </v>
      </c>
    </row>
    <row r="1884" ht="15.75" customHeight="1">
      <c r="B1884" s="24" t="s">
        <v>4267</v>
      </c>
      <c r="C1884" s="24" t="s">
        <v>75</v>
      </c>
      <c r="D1884" s="73">
        <v>762500.0</v>
      </c>
      <c r="E1884" s="3" t="str">
        <f t="shared" si="1"/>
        <v>Brett Rypien</v>
      </c>
      <c r="F1884" s="3" t="str">
        <f t="shared" si="2"/>
        <v>Brett Rypien</v>
      </c>
      <c r="G1884" s="3" t="str">
        <f t="shared" si="3"/>
        <v>Brett Rypien </v>
      </c>
      <c r="H1884" s="3" t="str">
        <f t="shared" si="4"/>
        <v> </v>
      </c>
    </row>
    <row r="1885" ht="15.75" customHeight="1">
      <c r="A1885" s="24">
        <v>883.0</v>
      </c>
      <c r="B1885" s="24" t="s">
        <v>4268</v>
      </c>
      <c r="C1885" s="24" t="s">
        <v>34</v>
      </c>
      <c r="D1885" s="73">
        <v>762333.0</v>
      </c>
      <c r="E1885" s="3" t="str">
        <f t="shared" si="1"/>
        <v>Rashad Medaris</v>
      </c>
      <c r="F1885" s="3" t="str">
        <f t="shared" si="2"/>
        <v>Rashad Medaris</v>
      </c>
      <c r="G1885" s="3" t="str">
        <f t="shared" si="3"/>
        <v>Rashad Medaris </v>
      </c>
      <c r="H1885" s="3" t="str">
        <f t="shared" si="4"/>
        <v> </v>
      </c>
    </row>
    <row r="1886" ht="15.75" customHeight="1">
      <c r="B1886" s="24" t="s">
        <v>4269</v>
      </c>
      <c r="C1886" s="24" t="s">
        <v>34</v>
      </c>
      <c r="D1886" s="73">
        <v>762333.0</v>
      </c>
      <c r="E1886" s="3" t="str">
        <f t="shared" si="1"/>
        <v>Jeff Cotton</v>
      </c>
      <c r="F1886" s="3" t="str">
        <f t="shared" si="2"/>
        <v>Jeff Cotton</v>
      </c>
      <c r="G1886" s="3" t="str">
        <f t="shared" si="3"/>
        <v>Jeff Cotton </v>
      </c>
      <c r="H1886" s="3" t="str">
        <f t="shared" si="4"/>
        <v> </v>
      </c>
    </row>
    <row r="1887" ht="15.75" customHeight="1">
      <c r="B1887" s="24" t="s">
        <v>4270</v>
      </c>
      <c r="C1887" s="24" t="s">
        <v>61</v>
      </c>
      <c r="D1887" s="73">
        <v>762333.0</v>
      </c>
      <c r="E1887" s="3" t="str">
        <f t="shared" si="1"/>
        <v>Jared Rice</v>
      </c>
      <c r="F1887" s="3" t="str">
        <f t="shared" si="2"/>
        <v>Jared Rice</v>
      </c>
      <c r="G1887" s="3" t="str">
        <f t="shared" si="3"/>
        <v>Jared Rice </v>
      </c>
      <c r="H1887" s="3" t="str">
        <f t="shared" si="4"/>
        <v> </v>
      </c>
    </row>
    <row r="1888" ht="15.75" customHeight="1">
      <c r="B1888" s="24" t="s">
        <v>4271</v>
      </c>
      <c r="C1888" s="24" t="s">
        <v>3532</v>
      </c>
      <c r="D1888" s="73">
        <v>762333.0</v>
      </c>
      <c r="E1888" s="3" t="str">
        <f t="shared" si="1"/>
        <v>Tyler Higby</v>
      </c>
      <c r="F1888" s="3" t="str">
        <f t="shared" si="2"/>
        <v>Tyler Higby</v>
      </c>
      <c r="G1888" s="3" t="str">
        <f t="shared" si="3"/>
        <v>Tyler Higby </v>
      </c>
      <c r="H1888" s="3" t="str">
        <f t="shared" si="4"/>
        <v> </v>
      </c>
    </row>
    <row r="1889" ht="15.75" customHeight="1">
      <c r="B1889" s="24" t="s">
        <v>4272</v>
      </c>
      <c r="C1889" s="24" t="s">
        <v>17</v>
      </c>
      <c r="D1889" s="73">
        <v>762333.0</v>
      </c>
      <c r="E1889" s="3" t="str">
        <f t="shared" si="1"/>
        <v>James Gilbert</v>
      </c>
      <c r="F1889" s="3" t="str">
        <f t="shared" si="2"/>
        <v>James Gilbert</v>
      </c>
      <c r="G1889" s="3" t="str">
        <f t="shared" si="3"/>
        <v>James Gilbert </v>
      </c>
      <c r="H1889" s="3" t="str">
        <f t="shared" si="4"/>
        <v> </v>
      </c>
    </row>
    <row r="1890" ht="15.75" customHeight="1">
      <c r="B1890" s="24" t="s">
        <v>4273</v>
      </c>
      <c r="C1890" s="24" t="s">
        <v>34</v>
      </c>
      <c r="D1890" s="73">
        <v>762333.0</v>
      </c>
      <c r="E1890" s="3" t="str">
        <f t="shared" si="1"/>
        <v>Jaylon Moore</v>
      </c>
      <c r="F1890" s="3" t="str">
        <f t="shared" si="2"/>
        <v>Jaylon Moore</v>
      </c>
      <c r="G1890" s="3" t="str">
        <f t="shared" si="3"/>
        <v>Jaylon Moore </v>
      </c>
      <c r="H1890" s="3" t="str">
        <f t="shared" si="4"/>
        <v> </v>
      </c>
    </row>
    <row r="1891" ht="15.75" customHeight="1">
      <c r="A1891" s="24">
        <v>889.0</v>
      </c>
      <c r="B1891" s="24" t="s">
        <v>2270</v>
      </c>
      <c r="C1891" s="24" t="s">
        <v>17</v>
      </c>
      <c r="D1891" s="73">
        <v>762295.0</v>
      </c>
      <c r="E1891" s="3" t="str">
        <f t="shared" si="1"/>
        <v>Kalen Ballage</v>
      </c>
      <c r="F1891" s="3" t="str">
        <f t="shared" si="2"/>
        <v>Kalen Ballage</v>
      </c>
      <c r="G1891" s="3" t="str">
        <f t="shared" si="3"/>
        <v>Kalen Ballage </v>
      </c>
      <c r="H1891" s="3" t="str">
        <f t="shared" si="4"/>
        <v> </v>
      </c>
    </row>
    <row r="1892" ht="15.75" customHeight="1">
      <c r="A1892" s="24">
        <v>890.0</v>
      </c>
      <c r="B1892" s="24" t="s">
        <v>4274</v>
      </c>
      <c r="C1892" s="24" t="s">
        <v>3522</v>
      </c>
      <c r="D1892" s="73">
        <v>762167.0</v>
      </c>
      <c r="E1892" s="3" t="str">
        <f t="shared" si="1"/>
        <v>Drake Dorbeck</v>
      </c>
      <c r="F1892" s="3" t="str">
        <f t="shared" si="2"/>
        <v>Drake Dorbeck</v>
      </c>
      <c r="G1892" s="3" t="str">
        <f t="shared" si="3"/>
        <v>Drake Dorbeck </v>
      </c>
      <c r="H1892" s="3" t="str">
        <f t="shared" si="4"/>
        <v> </v>
      </c>
    </row>
    <row r="1893" ht="15.75" customHeight="1">
      <c r="B1893" s="22" t="s">
        <v>4275</v>
      </c>
      <c r="C1893" s="24" t="s">
        <v>17</v>
      </c>
      <c r="D1893" s="73">
        <v>762167.0</v>
      </c>
      <c r="E1893" s="3" t="str">
        <f t="shared" si="1"/>
        <v>1000polean Maxwell</v>
      </c>
      <c r="F1893" s="3" t="str">
        <f t="shared" si="2"/>
        <v>1000polean Maxwell</v>
      </c>
      <c r="G1893" s="3" t="str">
        <f t="shared" si="3"/>
        <v>1000polean Maxwell </v>
      </c>
      <c r="H1893" s="3" t="str">
        <f t="shared" si="4"/>
        <v> </v>
      </c>
    </row>
    <row r="1894" ht="15.75" customHeight="1">
      <c r="A1894" s="24">
        <v>892.0</v>
      </c>
      <c r="B1894" s="24" t="s">
        <v>2719</v>
      </c>
      <c r="C1894" s="24" t="s">
        <v>34</v>
      </c>
      <c r="D1894" s="73">
        <v>762005.0</v>
      </c>
      <c r="E1894" s="3" t="str">
        <f t="shared" si="1"/>
        <v>Josh Reynolds</v>
      </c>
      <c r="F1894" s="3" t="str">
        <f t="shared" si="2"/>
        <v>Josh Reynolds</v>
      </c>
      <c r="G1894" s="3" t="str">
        <f t="shared" si="3"/>
        <v>Josh Reynolds </v>
      </c>
      <c r="H1894" s="3" t="str">
        <f t="shared" si="4"/>
        <v> </v>
      </c>
    </row>
    <row r="1895" ht="15.75" customHeight="1">
      <c r="A1895" s="24">
        <v>893.0</v>
      </c>
      <c r="B1895" s="24" t="s">
        <v>4276</v>
      </c>
      <c r="C1895" s="24" t="s">
        <v>3651</v>
      </c>
      <c r="D1895" s="73">
        <v>762000.0</v>
      </c>
      <c r="E1895" s="3" t="str">
        <f t="shared" si="1"/>
        <v>Connor Slomka</v>
      </c>
      <c r="F1895" s="3" t="str">
        <f t="shared" si="2"/>
        <v>Connor Slomka</v>
      </c>
      <c r="G1895" s="3" t="str">
        <f t="shared" si="3"/>
        <v>Connor Slomka </v>
      </c>
      <c r="H1895" s="3" t="str">
        <f t="shared" si="4"/>
        <v> </v>
      </c>
    </row>
    <row r="1896" ht="15.75" customHeight="1">
      <c r="B1896" s="24" t="s">
        <v>4277</v>
      </c>
      <c r="C1896" s="24" t="s">
        <v>34</v>
      </c>
      <c r="D1896" s="73">
        <v>762000.0</v>
      </c>
      <c r="E1896" s="3" t="str">
        <f t="shared" si="1"/>
        <v>Travis Jonsen</v>
      </c>
      <c r="F1896" s="3" t="str">
        <f t="shared" si="2"/>
        <v>Travis Jonsen</v>
      </c>
      <c r="G1896" s="3" t="str">
        <f t="shared" si="3"/>
        <v>Travis Jonsen</v>
      </c>
      <c r="H1896" s="3" t="str">
        <f t="shared" si="4"/>
        <v>n</v>
      </c>
    </row>
    <row r="1897" ht="15.75" customHeight="1">
      <c r="B1897" s="24" t="s">
        <v>4278</v>
      </c>
      <c r="C1897" s="24" t="s">
        <v>34</v>
      </c>
      <c r="D1897" s="73">
        <v>762000.0</v>
      </c>
      <c r="E1897" s="3" t="str">
        <f t="shared" si="1"/>
        <v>Aleva Hifo</v>
      </c>
      <c r="F1897" s="3" t="str">
        <f t="shared" si="2"/>
        <v>Aleva Hifo</v>
      </c>
      <c r="G1897" s="3" t="str">
        <f t="shared" si="3"/>
        <v>Aleva Hifo</v>
      </c>
      <c r="H1897" s="3" t="str">
        <f t="shared" si="4"/>
        <v>o</v>
      </c>
    </row>
    <row r="1898" ht="15.75" customHeight="1">
      <c r="B1898" s="24" t="s">
        <v>4279</v>
      </c>
      <c r="C1898" s="24" t="s">
        <v>61</v>
      </c>
      <c r="D1898" s="73">
        <v>762000.0</v>
      </c>
      <c r="E1898" s="3" t="str">
        <f t="shared" si="1"/>
        <v>Mitchell Wilcox</v>
      </c>
      <c r="F1898" s="3" t="str">
        <f t="shared" si="2"/>
        <v>Mitchell Wilcox</v>
      </c>
      <c r="G1898" s="3" t="str">
        <f t="shared" si="3"/>
        <v>Mitchell Wilcox </v>
      </c>
      <c r="H1898" s="3" t="str">
        <f t="shared" si="4"/>
        <v> </v>
      </c>
    </row>
    <row r="1899" ht="15.75" customHeight="1">
      <c r="B1899" s="24" t="s">
        <v>4280</v>
      </c>
      <c r="C1899" s="24" t="s">
        <v>34</v>
      </c>
      <c r="D1899" s="73">
        <v>762000.0</v>
      </c>
      <c r="E1899" s="3" t="str">
        <f t="shared" si="1"/>
        <v>George Mariner</v>
      </c>
      <c r="F1899" s="3" t="str">
        <f t="shared" si="2"/>
        <v>George Mariner</v>
      </c>
      <c r="G1899" s="3" t="str">
        <f t="shared" si="3"/>
        <v>George Mariner </v>
      </c>
      <c r="H1899" s="3" t="str">
        <f t="shared" si="4"/>
        <v> </v>
      </c>
    </row>
    <row r="1900" ht="15.75" customHeight="1">
      <c r="A1900" s="24">
        <v>898.0</v>
      </c>
      <c r="B1900" s="24" t="s">
        <v>4281</v>
      </c>
      <c r="C1900" s="24" t="s">
        <v>3532</v>
      </c>
      <c r="D1900" s="73">
        <v>761833.0</v>
      </c>
      <c r="E1900" s="3" t="str">
        <f t="shared" si="1"/>
        <v>Adrian Magee</v>
      </c>
      <c r="F1900" s="3" t="str">
        <f t="shared" si="2"/>
        <v>Adrian Magee</v>
      </c>
      <c r="G1900" s="3" t="str">
        <f t="shared" si="3"/>
        <v>Adrian Magee</v>
      </c>
      <c r="H1900" s="3" t="str">
        <f t="shared" si="4"/>
        <v>e</v>
      </c>
    </row>
    <row r="1901" ht="15.75" customHeight="1">
      <c r="A1901" s="24">
        <v>899.0</v>
      </c>
      <c r="B1901" s="24" t="s">
        <v>4282</v>
      </c>
      <c r="C1901" s="24" t="s">
        <v>75</v>
      </c>
      <c r="D1901" s="73">
        <v>761760.0</v>
      </c>
      <c r="E1901" s="3" t="str">
        <f t="shared" si="1"/>
        <v>Broc Rutter</v>
      </c>
      <c r="F1901" s="3" t="str">
        <f t="shared" si="2"/>
        <v>Broc Rutter</v>
      </c>
      <c r="G1901" s="3" t="str">
        <f t="shared" si="3"/>
        <v>Broc Rutter</v>
      </c>
      <c r="H1901" s="3" t="str">
        <f t="shared" si="4"/>
        <v>r</v>
      </c>
    </row>
    <row r="1902" ht="15.75" customHeight="1">
      <c r="A1902" s="24">
        <v>900.0</v>
      </c>
      <c r="B1902" s="24" t="s">
        <v>4283</v>
      </c>
      <c r="C1902" s="24" t="s">
        <v>17</v>
      </c>
      <c r="D1902" s="73">
        <v>761667.0</v>
      </c>
      <c r="E1902" s="3" t="str">
        <f t="shared" si="1"/>
        <v>Ty'Son Williams</v>
      </c>
      <c r="F1902" s="3" t="str">
        <f t="shared" si="2"/>
        <v>Ty'Son Williams</v>
      </c>
      <c r="G1902" s="3" t="str">
        <f t="shared" si="3"/>
        <v>Ty'Son Williams </v>
      </c>
      <c r="H1902" s="3" t="str">
        <f t="shared" si="4"/>
        <v> </v>
      </c>
    </row>
    <row r="1903" ht="15.75" customHeight="1">
      <c r="B1903" s="24" t="s">
        <v>4284</v>
      </c>
      <c r="C1903" s="24" t="s">
        <v>3532</v>
      </c>
      <c r="D1903" s="73">
        <v>761667.0</v>
      </c>
      <c r="E1903" s="3" t="str">
        <f t="shared" si="1"/>
        <v>John Molchon</v>
      </c>
      <c r="F1903" s="3" t="str">
        <f t="shared" si="2"/>
        <v>John Molchon</v>
      </c>
      <c r="G1903" s="3" t="str">
        <f t="shared" si="3"/>
        <v>John Molchon</v>
      </c>
      <c r="H1903" s="3" t="str">
        <f t="shared" si="4"/>
        <v>n</v>
      </c>
    </row>
    <row r="1904" ht="15.75" customHeight="1">
      <c r="B1904" s="24" t="s">
        <v>4285</v>
      </c>
      <c r="C1904" s="24" t="s">
        <v>34</v>
      </c>
      <c r="D1904" s="73">
        <v>761667.0</v>
      </c>
      <c r="E1904" s="3" t="str">
        <f t="shared" si="1"/>
        <v>Josh Hammond</v>
      </c>
      <c r="F1904" s="3" t="str">
        <f t="shared" si="2"/>
        <v>Josh Hammond</v>
      </c>
      <c r="G1904" s="3" t="str">
        <f t="shared" si="3"/>
        <v>Josh Hammond </v>
      </c>
      <c r="H1904" s="3" t="str">
        <f t="shared" si="4"/>
        <v> </v>
      </c>
    </row>
    <row r="1905" ht="15.75" customHeight="1">
      <c r="B1905" s="24" t="s">
        <v>4286</v>
      </c>
      <c r="C1905" s="24" t="s">
        <v>34</v>
      </c>
      <c r="D1905" s="73">
        <v>761667.0</v>
      </c>
      <c r="E1905" s="3" t="str">
        <f t="shared" si="1"/>
        <v>Josh Pearson</v>
      </c>
      <c r="F1905" s="3" t="str">
        <f t="shared" si="2"/>
        <v>Josh Pearson</v>
      </c>
      <c r="G1905" s="3" t="str">
        <f t="shared" si="3"/>
        <v>Josh Pearson</v>
      </c>
      <c r="H1905" s="3" t="str">
        <f t="shared" si="4"/>
        <v>n</v>
      </c>
    </row>
    <row r="1906" ht="15.75" customHeight="1">
      <c r="B1906" s="24" t="s">
        <v>4287</v>
      </c>
      <c r="C1906" s="24" t="s">
        <v>75</v>
      </c>
      <c r="D1906" s="73">
        <v>761667.0</v>
      </c>
      <c r="E1906" s="3" t="str">
        <f t="shared" si="1"/>
        <v>Chris Steveler</v>
      </c>
      <c r="F1906" s="3" t="str">
        <f t="shared" si="2"/>
        <v>Chris Steveler</v>
      </c>
      <c r="G1906" s="3" t="str">
        <f t="shared" si="3"/>
        <v>Chris Steveler </v>
      </c>
      <c r="H1906" s="3" t="str">
        <f t="shared" si="4"/>
        <v> </v>
      </c>
    </row>
    <row r="1907" ht="15.75" customHeight="1">
      <c r="B1907" s="22" t="s">
        <v>4288</v>
      </c>
      <c r="C1907" s="24" t="s">
        <v>61</v>
      </c>
      <c r="D1907" s="73">
        <v>761667.0</v>
      </c>
      <c r="E1907" s="3" t="str">
        <f t="shared" si="1"/>
        <v>1000te Wieting</v>
      </c>
      <c r="F1907" s="3" t="str">
        <f t="shared" si="2"/>
        <v>1000te Wieting</v>
      </c>
      <c r="G1907" s="3" t="str">
        <f t="shared" si="3"/>
        <v>1000te Wieting </v>
      </c>
      <c r="H1907" s="3" t="str">
        <f t="shared" si="4"/>
        <v> </v>
      </c>
    </row>
    <row r="1908" ht="15.75" customHeight="1">
      <c r="B1908" s="24" t="s">
        <v>4289</v>
      </c>
      <c r="C1908" s="24" t="s">
        <v>3651</v>
      </c>
      <c r="D1908" s="73">
        <v>761667.0</v>
      </c>
      <c r="E1908" s="3" t="str">
        <f t="shared" si="1"/>
        <v>Bobby Holly</v>
      </c>
      <c r="F1908" s="3" t="str">
        <f t="shared" si="2"/>
        <v>Bobby Holly</v>
      </c>
      <c r="G1908" s="3" t="str">
        <f t="shared" si="3"/>
        <v>Bobby Holly </v>
      </c>
      <c r="H1908" s="3" t="str">
        <f t="shared" si="4"/>
        <v> </v>
      </c>
    </row>
    <row r="1909" ht="15.75" customHeight="1">
      <c r="B1909" s="24" t="s">
        <v>4290</v>
      </c>
      <c r="C1909" s="24" t="s">
        <v>3518</v>
      </c>
      <c r="D1909" s="73">
        <v>761667.0</v>
      </c>
      <c r="E1909" s="3" t="str">
        <f t="shared" si="1"/>
        <v>Hunter Atkinson</v>
      </c>
      <c r="F1909" s="3" t="str">
        <f t="shared" si="2"/>
        <v>Hunter Atkinson</v>
      </c>
      <c r="G1909" s="3" t="str">
        <f t="shared" si="3"/>
        <v>Hunter Atkinson </v>
      </c>
      <c r="H1909" s="3" t="str">
        <f t="shared" si="4"/>
        <v> </v>
      </c>
    </row>
    <row r="1910" ht="15.75" customHeight="1">
      <c r="B1910" s="24" t="s">
        <v>4291</v>
      </c>
      <c r="C1910" s="24" t="s">
        <v>3557</v>
      </c>
      <c r="D1910" s="73">
        <v>761667.0</v>
      </c>
      <c r="E1910" s="3" t="str">
        <f t="shared" si="1"/>
        <v>Austin Capps</v>
      </c>
      <c r="F1910" s="3" t="str">
        <f t="shared" si="2"/>
        <v>Austin Capps</v>
      </c>
      <c r="G1910" s="3" t="str">
        <f t="shared" si="3"/>
        <v>Austin Capps </v>
      </c>
      <c r="H1910" s="3" t="str">
        <f t="shared" si="4"/>
        <v> </v>
      </c>
    </row>
    <row r="1911" ht="15.75" customHeight="1">
      <c r="B1911" s="24" t="s">
        <v>4292</v>
      </c>
      <c r="C1911" s="24" t="s">
        <v>3522</v>
      </c>
      <c r="D1911" s="73">
        <v>761667.0</v>
      </c>
      <c r="E1911" s="3" t="str">
        <f t="shared" si="1"/>
        <v>Scottie Dill</v>
      </c>
      <c r="F1911" s="3" t="str">
        <f t="shared" si="2"/>
        <v>Scottie Dill</v>
      </c>
      <c r="G1911" s="3" t="str">
        <f t="shared" si="3"/>
        <v>Scottie Dill </v>
      </c>
      <c r="H1911" s="3" t="str">
        <f t="shared" si="4"/>
        <v> </v>
      </c>
    </row>
    <row r="1912" ht="15.75" customHeight="1">
      <c r="B1912" s="24" t="s">
        <v>4293</v>
      </c>
      <c r="C1912" s="24" t="s">
        <v>3532</v>
      </c>
      <c r="D1912" s="73">
        <v>761667.0</v>
      </c>
      <c r="E1912" s="3" t="str">
        <f t="shared" si="1"/>
        <v>Justin Gooseberry</v>
      </c>
      <c r="F1912" s="3" t="str">
        <f t="shared" si="2"/>
        <v>Justin Gooseberry</v>
      </c>
      <c r="G1912" s="3" t="str">
        <f t="shared" si="3"/>
        <v>Justin Gooseberry </v>
      </c>
      <c r="H1912" s="3" t="str">
        <f t="shared" si="4"/>
        <v> </v>
      </c>
    </row>
    <row r="1913" ht="15.75" customHeight="1">
      <c r="B1913" s="24" t="s">
        <v>4294</v>
      </c>
      <c r="C1913" s="24" t="s">
        <v>34</v>
      </c>
      <c r="D1913" s="73">
        <v>761667.0</v>
      </c>
      <c r="E1913" s="3" t="str">
        <f t="shared" si="1"/>
        <v>Juwan Green</v>
      </c>
      <c r="F1913" s="3" t="str">
        <f t="shared" si="2"/>
        <v>Juwan Green</v>
      </c>
      <c r="G1913" s="3" t="str">
        <f t="shared" si="3"/>
        <v>Juwan Green </v>
      </c>
      <c r="H1913" s="3" t="str">
        <f t="shared" si="4"/>
        <v> </v>
      </c>
    </row>
    <row r="1914" ht="15.75" customHeight="1">
      <c r="B1914" s="24" t="s">
        <v>4295</v>
      </c>
      <c r="C1914" s="24" t="s">
        <v>3522</v>
      </c>
      <c r="D1914" s="73">
        <v>761667.0</v>
      </c>
      <c r="E1914" s="3" t="str">
        <f t="shared" si="1"/>
        <v>Evin Ksiezarczyk</v>
      </c>
      <c r="F1914" s="3" t="str">
        <f t="shared" si="2"/>
        <v>Evin Ksiezarczyk</v>
      </c>
      <c r="G1914" s="3" t="str">
        <f t="shared" si="3"/>
        <v>Evin Ksiezarczyk </v>
      </c>
      <c r="H1914" s="3" t="str">
        <f t="shared" si="4"/>
        <v> </v>
      </c>
    </row>
    <row r="1915" ht="15.75" customHeight="1">
      <c r="B1915" s="24" t="s">
        <v>4296</v>
      </c>
      <c r="C1915" s="24" t="s">
        <v>34</v>
      </c>
      <c r="D1915" s="73">
        <v>761667.0</v>
      </c>
      <c r="E1915" s="3" t="str">
        <f t="shared" si="1"/>
        <v>Jalen McCleksey</v>
      </c>
      <c r="F1915" s="3" t="str">
        <f t="shared" si="2"/>
        <v>Jalen McCleksey</v>
      </c>
      <c r="G1915" s="3" t="str">
        <f t="shared" si="3"/>
        <v>Jalen McCleksey </v>
      </c>
      <c r="H1915" s="3" t="str">
        <f t="shared" si="4"/>
        <v> </v>
      </c>
    </row>
    <row r="1916" ht="15.75" customHeight="1">
      <c r="B1916" s="24" t="s">
        <v>4297</v>
      </c>
      <c r="C1916" s="24" t="s">
        <v>61</v>
      </c>
      <c r="D1916" s="73">
        <v>761667.0</v>
      </c>
      <c r="E1916" s="3" t="str">
        <f t="shared" si="1"/>
        <v>Jared Pinkney</v>
      </c>
      <c r="F1916" s="3" t="str">
        <f t="shared" si="2"/>
        <v>Jared Pinkney</v>
      </c>
      <c r="G1916" s="3" t="str">
        <f t="shared" si="3"/>
        <v>Jared Pinkney </v>
      </c>
      <c r="H1916" s="3" t="str">
        <f t="shared" si="4"/>
        <v> </v>
      </c>
    </row>
    <row r="1917" ht="15.75" customHeight="1">
      <c r="B1917" s="24" t="s">
        <v>4298</v>
      </c>
      <c r="C1917" s="24" t="s">
        <v>61</v>
      </c>
      <c r="D1917" s="73">
        <v>761667.0</v>
      </c>
      <c r="E1917" s="3" t="str">
        <f t="shared" si="1"/>
        <v>Caleb Repp</v>
      </c>
      <c r="F1917" s="3" t="str">
        <f t="shared" si="2"/>
        <v>Caleb Repp</v>
      </c>
      <c r="G1917" s="3" t="str">
        <f t="shared" si="3"/>
        <v>Caleb Repp </v>
      </c>
      <c r="H1917" s="3" t="str">
        <f t="shared" si="4"/>
        <v> </v>
      </c>
    </row>
    <row r="1918" ht="15.75" customHeight="1">
      <c r="B1918" s="24" t="s">
        <v>4299</v>
      </c>
      <c r="C1918" s="24" t="s">
        <v>34</v>
      </c>
      <c r="D1918" s="73">
        <v>761667.0</v>
      </c>
      <c r="E1918" s="3" t="str">
        <f t="shared" si="1"/>
        <v>Rysen John</v>
      </c>
      <c r="F1918" s="3" t="str">
        <f t="shared" si="2"/>
        <v>Rysen John</v>
      </c>
      <c r="G1918" s="3" t="str">
        <f t="shared" si="3"/>
        <v>Rysen John </v>
      </c>
      <c r="H1918" s="3" t="str">
        <f t="shared" si="4"/>
        <v> </v>
      </c>
    </row>
    <row r="1919" ht="15.75" customHeight="1">
      <c r="B1919" s="24" t="s">
        <v>4300</v>
      </c>
      <c r="C1919" s="24" t="s">
        <v>61</v>
      </c>
      <c r="D1919" s="73">
        <v>761667.0</v>
      </c>
      <c r="E1919" s="3" t="str">
        <f t="shared" si="1"/>
        <v>Kyle Markway</v>
      </c>
      <c r="F1919" s="3" t="str">
        <f t="shared" si="2"/>
        <v>Kyle Markway</v>
      </c>
      <c r="G1919" s="3" t="str">
        <f t="shared" si="3"/>
        <v>Kyle Markway </v>
      </c>
      <c r="H1919" s="3" t="str">
        <f t="shared" si="4"/>
        <v> </v>
      </c>
    </row>
    <row r="1920" ht="15.75" customHeight="1">
      <c r="B1920" s="24" t="s">
        <v>4301</v>
      </c>
      <c r="C1920" s="24" t="s">
        <v>17</v>
      </c>
      <c r="D1920" s="73">
        <v>761667.0</v>
      </c>
      <c r="E1920" s="3" t="str">
        <f t="shared" si="1"/>
        <v>Sandro Platzgummer</v>
      </c>
      <c r="F1920" s="3" t="str">
        <f t="shared" si="2"/>
        <v>Sandro Platzgummer</v>
      </c>
      <c r="G1920" s="3" t="str">
        <f t="shared" si="3"/>
        <v>Sandro Platzgummer </v>
      </c>
      <c r="H1920" s="3" t="str">
        <f t="shared" si="4"/>
        <v> </v>
      </c>
    </row>
    <row r="1921" ht="15.75" customHeight="1">
      <c r="B1921" s="24" t="s">
        <v>4302</v>
      </c>
      <c r="C1921" s="24" t="s">
        <v>17</v>
      </c>
      <c r="D1921" s="73">
        <v>761667.0</v>
      </c>
      <c r="E1921" s="3" t="str">
        <f t="shared" si="1"/>
        <v>Jacques Patrick</v>
      </c>
      <c r="F1921" s="3" t="str">
        <f t="shared" si="2"/>
        <v>Jacques Patrick</v>
      </c>
      <c r="G1921" s="3" t="str">
        <f t="shared" si="3"/>
        <v>Jacques Patrick </v>
      </c>
      <c r="H1921" s="3" t="str">
        <f t="shared" si="4"/>
        <v> </v>
      </c>
    </row>
    <row r="1922" ht="15.75" customHeight="1">
      <c r="B1922" s="24" t="s">
        <v>4303</v>
      </c>
      <c r="C1922" s="24" t="s">
        <v>34</v>
      </c>
      <c r="D1922" s="73">
        <v>761667.0</v>
      </c>
      <c r="E1922" s="3" t="str">
        <f t="shared" si="1"/>
        <v>Omar Bayless</v>
      </c>
      <c r="F1922" s="3" t="str">
        <f t="shared" si="2"/>
        <v>Omar Bayless</v>
      </c>
      <c r="G1922" s="3" t="str">
        <f t="shared" si="3"/>
        <v>Omar Bayless </v>
      </c>
      <c r="H1922" s="3" t="str">
        <f t="shared" si="4"/>
        <v> </v>
      </c>
    </row>
    <row r="1923" ht="15.75" customHeight="1">
      <c r="B1923" s="24" t="s">
        <v>4304</v>
      </c>
      <c r="C1923" s="24" t="s">
        <v>3532</v>
      </c>
      <c r="D1923" s="73">
        <v>761667.0</v>
      </c>
      <c r="E1923" s="3" t="str">
        <f t="shared" si="1"/>
        <v>Mike Horton</v>
      </c>
      <c r="F1923" s="3" t="str">
        <f t="shared" si="2"/>
        <v>Mike Horton</v>
      </c>
      <c r="G1923" s="3" t="str">
        <f t="shared" si="3"/>
        <v>Mike Horton </v>
      </c>
      <c r="H1923" s="3" t="str">
        <f t="shared" si="4"/>
        <v> </v>
      </c>
    </row>
    <row r="1924" ht="15.75" customHeight="1">
      <c r="B1924" s="24" t="s">
        <v>4305</v>
      </c>
      <c r="C1924" s="24" t="s">
        <v>3532</v>
      </c>
      <c r="D1924" s="73">
        <v>761667.0</v>
      </c>
      <c r="E1924" s="3" t="str">
        <f t="shared" si="1"/>
        <v>Sam Tecklenburg</v>
      </c>
      <c r="F1924" s="3" t="str">
        <f t="shared" si="2"/>
        <v>Sam Tecklenburg</v>
      </c>
      <c r="G1924" s="3" t="str">
        <f t="shared" si="3"/>
        <v>Sam Tecklenburg </v>
      </c>
      <c r="H1924" s="3" t="str">
        <f t="shared" si="4"/>
        <v> </v>
      </c>
    </row>
    <row r="1925" ht="15.75" customHeight="1">
      <c r="A1925" s="24">
        <v>923.0</v>
      </c>
      <c r="B1925" s="24" t="s">
        <v>3346</v>
      </c>
      <c r="C1925" s="24" t="s">
        <v>34</v>
      </c>
      <c r="D1925" s="73">
        <v>760095.0</v>
      </c>
      <c r="E1925" s="3" t="str">
        <f t="shared" si="1"/>
        <v>Jaleel Scott</v>
      </c>
      <c r="F1925" s="3" t="str">
        <f t="shared" si="2"/>
        <v>Jaleel Scott</v>
      </c>
      <c r="G1925" s="3" t="str">
        <f t="shared" si="3"/>
        <v>Jaleel Scott </v>
      </c>
      <c r="H1925" s="3" t="str">
        <f t="shared" si="4"/>
        <v> </v>
      </c>
    </row>
    <row r="1926" ht="15.75" customHeight="1">
      <c r="A1926" s="24">
        <v>924.0</v>
      </c>
      <c r="B1926" s="24" t="s">
        <v>4306</v>
      </c>
      <c r="C1926" s="24" t="s">
        <v>34</v>
      </c>
      <c r="D1926" s="73">
        <v>760000.0</v>
      </c>
      <c r="E1926" s="3" t="str">
        <f t="shared" si="1"/>
        <v>Jehu Chesson</v>
      </c>
      <c r="F1926" s="3" t="str">
        <f t="shared" si="2"/>
        <v>Jehu Chesson</v>
      </c>
      <c r="G1926" s="3" t="str">
        <f t="shared" si="3"/>
        <v>Jehu Chesson </v>
      </c>
      <c r="H1926" s="3" t="str">
        <f t="shared" si="4"/>
        <v> </v>
      </c>
    </row>
    <row r="1927" ht="15.75" customHeight="1">
      <c r="A1927" s="24">
        <v>925.0</v>
      </c>
      <c r="B1927" s="24" t="s">
        <v>4307</v>
      </c>
      <c r="C1927" s="24" t="s">
        <v>34</v>
      </c>
      <c r="D1927" s="73">
        <v>758917.0</v>
      </c>
      <c r="E1927" s="3" t="str">
        <f t="shared" si="1"/>
        <v>Mack Hollins</v>
      </c>
      <c r="F1927" s="3" t="str">
        <f t="shared" si="2"/>
        <v>Mack Hollins</v>
      </c>
      <c r="G1927" s="3" t="str">
        <f t="shared" si="3"/>
        <v>Mack Hollins </v>
      </c>
      <c r="H1927" s="3" t="str">
        <f t="shared" si="4"/>
        <v> </v>
      </c>
    </row>
    <row r="1928" ht="15.75" customHeight="1">
      <c r="A1928" s="24">
        <v>926.0</v>
      </c>
      <c r="B1928" s="24" t="s">
        <v>1895</v>
      </c>
      <c r="C1928" s="24" t="s">
        <v>17</v>
      </c>
      <c r="D1928" s="73">
        <v>758915.0</v>
      </c>
      <c r="E1928" s="3" t="str">
        <f t="shared" si="1"/>
        <v>Tarik Cohen</v>
      </c>
      <c r="F1928" s="3" t="str">
        <f t="shared" si="2"/>
        <v>Tarik Cohen</v>
      </c>
      <c r="G1928" s="3" t="str">
        <f t="shared" si="3"/>
        <v>Tarik Cohen </v>
      </c>
      <c r="H1928" s="3" t="str">
        <f t="shared" si="4"/>
        <v> </v>
      </c>
    </row>
    <row r="1929" ht="15.75" customHeight="1">
      <c r="A1929" s="24">
        <v>927.0</v>
      </c>
      <c r="B1929" s="24" t="s">
        <v>4308</v>
      </c>
      <c r="C1929" s="24" t="s">
        <v>3532</v>
      </c>
      <c r="D1929" s="73">
        <v>752098.0</v>
      </c>
      <c r="E1929" s="3" t="str">
        <f t="shared" si="1"/>
        <v>Michael Jordan</v>
      </c>
      <c r="F1929" s="3" t="str">
        <f t="shared" si="2"/>
        <v>Michael Jordan</v>
      </c>
      <c r="G1929" s="3" t="str">
        <f t="shared" si="3"/>
        <v>Michael Jordan </v>
      </c>
      <c r="H1929" s="3" t="str">
        <f t="shared" si="4"/>
        <v> </v>
      </c>
    </row>
    <row r="1930" ht="15.75" customHeight="1">
      <c r="B1930" s="24" t="s">
        <v>4309</v>
      </c>
      <c r="C1930" s="24" t="s">
        <v>61</v>
      </c>
      <c r="D1930" s="73">
        <v>752098.0</v>
      </c>
      <c r="E1930" s="3" t="str">
        <f t="shared" si="1"/>
        <v>Foster Moreau</v>
      </c>
      <c r="F1930" s="3" t="str">
        <f t="shared" si="2"/>
        <v>Foster Moreau</v>
      </c>
      <c r="G1930" s="3" t="str">
        <f t="shared" si="3"/>
        <v>Foster Moreau </v>
      </c>
      <c r="H1930" s="3" t="str">
        <f t="shared" si="4"/>
        <v> </v>
      </c>
    </row>
    <row r="1931" ht="15.75" customHeight="1">
      <c r="A1931" s="24">
        <v>929.0</v>
      </c>
      <c r="B1931" s="24" t="s">
        <v>4310</v>
      </c>
      <c r="C1931" s="24" t="s">
        <v>34</v>
      </c>
      <c r="D1931" s="73">
        <v>750000.0</v>
      </c>
      <c r="E1931" s="3" t="str">
        <f t="shared" si="1"/>
        <v>Khadarel Hodge</v>
      </c>
      <c r="F1931" s="3" t="str">
        <f t="shared" si="2"/>
        <v>Khadarel Hodge</v>
      </c>
      <c r="G1931" s="3" t="str">
        <f t="shared" si="3"/>
        <v>Khadarel Hodge </v>
      </c>
      <c r="H1931" s="3" t="str">
        <f t="shared" si="4"/>
        <v> </v>
      </c>
    </row>
    <row r="1932" ht="15.75" customHeight="1">
      <c r="B1932" s="24" t="s">
        <v>4311</v>
      </c>
      <c r="C1932" s="24" t="s">
        <v>3522</v>
      </c>
      <c r="D1932" s="73">
        <v>750000.0</v>
      </c>
      <c r="E1932" s="3" t="str">
        <f t="shared" si="1"/>
        <v>Justin Murray</v>
      </c>
      <c r="F1932" s="3" t="str">
        <f t="shared" si="2"/>
        <v>Justin Murray</v>
      </c>
      <c r="G1932" s="3" t="str">
        <f t="shared" si="3"/>
        <v>Justin Murray </v>
      </c>
      <c r="H1932" s="3" t="str">
        <f t="shared" si="4"/>
        <v> </v>
      </c>
    </row>
    <row r="1933" ht="15.75" customHeight="1">
      <c r="B1933" s="24" t="s">
        <v>4312</v>
      </c>
      <c r="C1933" s="24" t="s">
        <v>34</v>
      </c>
      <c r="D1933" s="73">
        <v>750000.0</v>
      </c>
      <c r="E1933" s="3" t="str">
        <f t="shared" si="1"/>
        <v>Deandre Carter</v>
      </c>
      <c r="F1933" s="3" t="str">
        <f t="shared" si="2"/>
        <v>Deandre Carter</v>
      </c>
      <c r="G1933" s="3" t="str">
        <f t="shared" si="3"/>
        <v>Deandre Carter </v>
      </c>
      <c r="H1933" s="3" t="str">
        <f t="shared" si="4"/>
        <v> </v>
      </c>
    </row>
    <row r="1934" ht="15.75" customHeight="1">
      <c r="B1934" s="24" t="s">
        <v>4313</v>
      </c>
      <c r="C1934" s="24" t="s">
        <v>3522</v>
      </c>
      <c r="D1934" s="73">
        <v>750000.0</v>
      </c>
      <c r="E1934" s="3" t="str">
        <f t="shared" si="1"/>
        <v>Kyle Murphy</v>
      </c>
      <c r="F1934" s="3" t="str">
        <f t="shared" si="2"/>
        <v>Kyle Murphy</v>
      </c>
      <c r="G1934" s="3" t="str">
        <f t="shared" si="3"/>
        <v>Kyle Murphy </v>
      </c>
      <c r="H1934" s="3" t="str">
        <f t="shared" si="4"/>
        <v> </v>
      </c>
    </row>
    <row r="1935" ht="15.75" customHeight="1">
      <c r="B1935" s="24" t="s">
        <v>4314</v>
      </c>
      <c r="C1935" s="24" t="s">
        <v>61</v>
      </c>
      <c r="D1935" s="73">
        <v>750000.0</v>
      </c>
      <c r="E1935" s="3" t="str">
        <f t="shared" si="1"/>
        <v>Stephen Anderson</v>
      </c>
      <c r="F1935" s="3" t="str">
        <f t="shared" si="2"/>
        <v>Stephen Anderson</v>
      </c>
      <c r="G1935" s="3" t="str">
        <f t="shared" si="3"/>
        <v>Stephen Anderson </v>
      </c>
      <c r="H1935" s="3" t="str">
        <f t="shared" si="4"/>
        <v> </v>
      </c>
    </row>
    <row r="1936" ht="15.75" customHeight="1">
      <c r="B1936" s="24" t="s">
        <v>4315</v>
      </c>
      <c r="C1936" s="24" t="s">
        <v>3518</v>
      </c>
      <c r="D1936" s="73">
        <v>750000.0</v>
      </c>
      <c r="E1936" s="3" t="str">
        <f t="shared" si="1"/>
        <v>Trenton Scott</v>
      </c>
      <c r="F1936" s="3" t="str">
        <f t="shared" si="2"/>
        <v>Trenton Scott</v>
      </c>
      <c r="G1936" s="3" t="str">
        <f t="shared" si="3"/>
        <v>Trenton Scott </v>
      </c>
      <c r="H1936" s="3" t="str">
        <f t="shared" si="4"/>
        <v> </v>
      </c>
    </row>
    <row r="1937" ht="15.75" customHeight="1">
      <c r="B1937" s="24" t="s">
        <v>4316</v>
      </c>
      <c r="C1937" s="24" t="s">
        <v>3522</v>
      </c>
      <c r="D1937" s="73">
        <v>750000.0</v>
      </c>
      <c r="E1937" s="3" t="str">
        <f t="shared" si="1"/>
        <v>Cole Toner</v>
      </c>
      <c r="F1937" s="3" t="str">
        <f t="shared" si="2"/>
        <v>Cole Toner</v>
      </c>
      <c r="G1937" s="3" t="str">
        <f t="shared" si="3"/>
        <v>Cole Toner </v>
      </c>
      <c r="H1937" s="3" t="str">
        <f t="shared" si="4"/>
        <v> </v>
      </c>
    </row>
    <row r="1938" ht="15.75" customHeight="1">
      <c r="B1938" s="24" t="s">
        <v>4317</v>
      </c>
      <c r="C1938" s="24" t="s">
        <v>34</v>
      </c>
      <c r="D1938" s="73">
        <v>750000.0</v>
      </c>
      <c r="E1938" s="3" t="str">
        <f t="shared" si="1"/>
        <v>Taquan Mizzell</v>
      </c>
      <c r="F1938" s="3" t="str">
        <f t="shared" si="2"/>
        <v>Taquan Mizzell</v>
      </c>
      <c r="G1938" s="3" t="str">
        <f t="shared" si="3"/>
        <v>Taquan Mizzell</v>
      </c>
      <c r="H1938" s="3" t="str">
        <f t="shared" si="4"/>
        <v>l</v>
      </c>
    </row>
    <row r="1939" ht="15.75" customHeight="1">
      <c r="B1939" s="24" t="s">
        <v>4318</v>
      </c>
      <c r="C1939" s="24" t="s">
        <v>34</v>
      </c>
      <c r="D1939" s="73">
        <v>750000.0</v>
      </c>
      <c r="E1939" s="3" t="str">
        <f t="shared" si="1"/>
        <v>Trevor Davis</v>
      </c>
      <c r="F1939" s="3" t="str">
        <f t="shared" si="2"/>
        <v>Trevor Davis</v>
      </c>
      <c r="G1939" s="3" t="str">
        <f t="shared" si="3"/>
        <v>Trevor Davis </v>
      </c>
      <c r="H1939" s="3" t="str">
        <f t="shared" si="4"/>
        <v> </v>
      </c>
    </row>
    <row r="1940" ht="15.75" customHeight="1">
      <c r="B1940" s="24" t="s">
        <v>4319</v>
      </c>
      <c r="C1940" s="24" t="s">
        <v>61</v>
      </c>
      <c r="D1940" s="73">
        <v>750000.0</v>
      </c>
      <c r="E1940" s="3" t="str">
        <f t="shared" si="1"/>
        <v>Cole Wick</v>
      </c>
      <c r="F1940" s="3" t="str">
        <f t="shared" si="2"/>
        <v>Cole Wick</v>
      </c>
      <c r="G1940" s="3" t="str">
        <f t="shared" si="3"/>
        <v>Cole Wick</v>
      </c>
      <c r="H1940" s="3" t="str">
        <f t="shared" si="4"/>
        <v>k</v>
      </c>
    </row>
    <row r="1941" ht="15.75" customHeight="1">
      <c r="B1941" s="24" t="s">
        <v>4320</v>
      </c>
      <c r="C1941" s="24" t="s">
        <v>61</v>
      </c>
      <c r="D1941" s="73">
        <v>750000.0</v>
      </c>
      <c r="E1941" s="3" t="str">
        <f t="shared" si="1"/>
        <v>Ross Dwelley</v>
      </c>
      <c r="F1941" s="3" t="str">
        <f t="shared" si="2"/>
        <v>Ross Dwelley</v>
      </c>
      <c r="G1941" s="3" t="str">
        <f t="shared" si="3"/>
        <v>Ross Dwelley</v>
      </c>
      <c r="H1941" s="3" t="str">
        <f t="shared" si="4"/>
        <v>y</v>
      </c>
    </row>
    <row r="1942" ht="15.75" customHeight="1">
      <c r="B1942" s="24" t="s">
        <v>4321</v>
      </c>
      <c r="C1942" s="24" t="s">
        <v>75</v>
      </c>
      <c r="D1942" s="73">
        <v>750000.0</v>
      </c>
      <c r="E1942" s="3" t="str">
        <f t="shared" si="1"/>
        <v>Nick Mullens</v>
      </c>
      <c r="F1942" s="3" t="str">
        <f t="shared" si="2"/>
        <v>Nick Mullens</v>
      </c>
      <c r="G1942" s="3" t="str">
        <f t="shared" si="3"/>
        <v>Nick Mullens</v>
      </c>
      <c r="H1942" s="3" t="str">
        <f t="shared" si="4"/>
        <v>s</v>
      </c>
    </row>
    <row r="1943" ht="15.75" customHeight="1">
      <c r="B1943" s="24" t="s">
        <v>4322</v>
      </c>
      <c r="C1943" s="24" t="s">
        <v>17</v>
      </c>
      <c r="D1943" s="73">
        <v>750000.0</v>
      </c>
      <c r="E1943" s="3" t="str">
        <f t="shared" si="1"/>
        <v>Jeff Wilson</v>
      </c>
      <c r="F1943" s="3" t="str">
        <f t="shared" si="2"/>
        <v>Jeff Wilson Jr.</v>
      </c>
      <c r="G1943" s="3" t="str">
        <f t="shared" si="3"/>
        <v>Jeff Wilson</v>
      </c>
      <c r="H1943" s="3" t="str">
        <f t="shared" si="4"/>
        <v>n</v>
      </c>
    </row>
    <row r="1944" ht="15.75" customHeight="1">
      <c r="B1944" s="24" t="s">
        <v>4323</v>
      </c>
      <c r="C1944" s="24" t="s">
        <v>34</v>
      </c>
      <c r="D1944" s="73">
        <v>750000.0</v>
      </c>
      <c r="E1944" s="3" t="str">
        <f t="shared" si="1"/>
        <v>Victor Bolden</v>
      </c>
      <c r="F1944" s="3" t="str">
        <f t="shared" si="2"/>
        <v>Victor Bolden</v>
      </c>
      <c r="G1944" s="3" t="str">
        <f t="shared" si="3"/>
        <v>Victor Bolden </v>
      </c>
      <c r="H1944" s="3" t="str">
        <f t="shared" si="4"/>
        <v> </v>
      </c>
    </row>
    <row r="1945" ht="15.75" customHeight="1">
      <c r="B1945" s="24" t="s">
        <v>4324</v>
      </c>
      <c r="C1945" s="24" t="s">
        <v>61</v>
      </c>
      <c r="D1945" s="73">
        <v>750000.0</v>
      </c>
      <c r="E1945" s="3" t="str">
        <f t="shared" si="1"/>
        <v>Anthony Firkser</v>
      </c>
      <c r="F1945" s="3" t="str">
        <f t="shared" si="2"/>
        <v>Anthony Firkser</v>
      </c>
      <c r="G1945" s="3" t="str">
        <f t="shared" si="3"/>
        <v>Anthony Firkser </v>
      </c>
      <c r="H1945" s="3" t="str">
        <f t="shared" si="4"/>
        <v> </v>
      </c>
    </row>
    <row r="1946" ht="15.75" customHeight="1">
      <c r="B1946" s="24" t="s">
        <v>4325</v>
      </c>
      <c r="C1946" s="24" t="s">
        <v>17</v>
      </c>
      <c r="D1946" s="73">
        <v>750000.0</v>
      </c>
      <c r="E1946" s="3" t="str">
        <f t="shared" si="1"/>
        <v>Elijah McGuire</v>
      </c>
      <c r="F1946" s="3" t="str">
        <f t="shared" si="2"/>
        <v>Elijah McGuire</v>
      </c>
      <c r="G1946" s="3" t="str">
        <f t="shared" si="3"/>
        <v>Elijah McGuire</v>
      </c>
      <c r="H1946" s="3" t="str">
        <f t="shared" si="4"/>
        <v>e</v>
      </c>
    </row>
    <row r="1947" ht="15.75" customHeight="1">
      <c r="B1947" s="24" t="s">
        <v>4326</v>
      </c>
      <c r="C1947" s="24" t="s">
        <v>34</v>
      </c>
      <c r="D1947" s="73">
        <v>750000.0</v>
      </c>
      <c r="E1947" s="3" t="str">
        <f t="shared" si="1"/>
        <v>Robert Foster</v>
      </c>
      <c r="F1947" s="3" t="str">
        <f t="shared" si="2"/>
        <v>Robert Foster</v>
      </c>
      <c r="G1947" s="3" t="str">
        <f t="shared" si="3"/>
        <v>Robert Foster </v>
      </c>
      <c r="H1947" s="3" t="str">
        <f t="shared" si="4"/>
        <v> </v>
      </c>
    </row>
    <row r="1948" ht="15.75" customHeight="1">
      <c r="B1948" s="24" t="s">
        <v>4327</v>
      </c>
      <c r="C1948" s="24" t="s">
        <v>61</v>
      </c>
      <c r="D1948" s="73">
        <v>750000.0</v>
      </c>
      <c r="E1948" s="3" t="str">
        <f t="shared" si="1"/>
        <v>Johnny Mundt</v>
      </c>
      <c r="F1948" s="3" t="str">
        <f t="shared" si="2"/>
        <v>Johnny Mundt</v>
      </c>
      <c r="G1948" s="3" t="str">
        <f t="shared" si="3"/>
        <v>Johnny Mundt </v>
      </c>
      <c r="H1948" s="3" t="str">
        <f t="shared" si="4"/>
        <v> </v>
      </c>
    </row>
    <row r="1949" ht="15.75" customHeight="1">
      <c r="B1949" s="24" t="s">
        <v>4328</v>
      </c>
      <c r="C1949" s="24" t="s">
        <v>61</v>
      </c>
      <c r="D1949" s="73">
        <v>750000.0</v>
      </c>
      <c r="E1949" s="3" t="str">
        <f t="shared" si="1"/>
        <v>Garrett Dickerson</v>
      </c>
      <c r="F1949" s="3" t="str">
        <f t="shared" si="2"/>
        <v>Garrett Dickerson</v>
      </c>
      <c r="G1949" s="3" t="str">
        <f t="shared" si="3"/>
        <v>Garrett Dickerson </v>
      </c>
      <c r="H1949" s="3" t="str">
        <f t="shared" si="4"/>
        <v> </v>
      </c>
    </row>
    <row r="1950" ht="15.75" customHeight="1">
      <c r="B1950" s="24" t="s">
        <v>4329</v>
      </c>
      <c r="C1950" s="24" t="s">
        <v>17</v>
      </c>
      <c r="D1950" s="73">
        <v>750000.0</v>
      </c>
      <c r="E1950" s="3" t="str">
        <f t="shared" si="1"/>
        <v>Darius Jackson</v>
      </c>
      <c r="F1950" s="3" t="str">
        <f t="shared" si="2"/>
        <v>Darius Jackson</v>
      </c>
      <c r="G1950" s="3" t="str">
        <f t="shared" si="3"/>
        <v>Darius Jackson </v>
      </c>
      <c r="H1950" s="3" t="str">
        <f t="shared" si="4"/>
        <v> </v>
      </c>
    </row>
    <row r="1951" ht="15.75" customHeight="1">
      <c r="B1951" s="24" t="s">
        <v>4330</v>
      </c>
      <c r="C1951" s="24" t="s">
        <v>3532</v>
      </c>
      <c r="D1951" s="73">
        <v>750000.0</v>
      </c>
      <c r="E1951" s="3" t="str">
        <f t="shared" si="1"/>
        <v>Kyle Fuller</v>
      </c>
      <c r="F1951" s="3" t="str">
        <f t="shared" si="2"/>
        <v>Kyle Fuller</v>
      </c>
      <c r="G1951" s="3" t="str">
        <f t="shared" si="3"/>
        <v>Kyle Fuller </v>
      </c>
      <c r="H1951" s="3" t="str">
        <f t="shared" si="4"/>
        <v> </v>
      </c>
    </row>
    <row r="1952" ht="15.75" customHeight="1">
      <c r="B1952" s="24" t="s">
        <v>4331</v>
      </c>
      <c r="C1952" s="24" t="s">
        <v>3522</v>
      </c>
      <c r="D1952" s="73">
        <v>750000.0</v>
      </c>
      <c r="E1952" s="3" t="str">
        <f t="shared" si="1"/>
        <v>Chad Wheeler</v>
      </c>
      <c r="F1952" s="3" t="str">
        <f t="shared" si="2"/>
        <v>Chad Wheeler</v>
      </c>
      <c r="G1952" s="3" t="str">
        <f t="shared" si="3"/>
        <v>Chad Wheeler </v>
      </c>
      <c r="H1952" s="3" t="str">
        <f t="shared" si="4"/>
        <v> </v>
      </c>
    </row>
    <row r="1953" ht="15.75" customHeight="1">
      <c r="B1953" s="24" t="s">
        <v>4332</v>
      </c>
      <c r="C1953" s="24" t="s">
        <v>34</v>
      </c>
      <c r="D1953" s="73">
        <v>750000.0</v>
      </c>
      <c r="E1953" s="3" t="str">
        <f t="shared" si="1"/>
        <v>Jake Kumerow</v>
      </c>
      <c r="F1953" s="3" t="str">
        <f t="shared" si="2"/>
        <v>Jake Kumerow</v>
      </c>
      <c r="G1953" s="3" t="str">
        <f t="shared" si="3"/>
        <v>Jake Kumerow</v>
      </c>
      <c r="H1953" s="3" t="str">
        <f t="shared" si="4"/>
        <v>w</v>
      </c>
    </row>
    <row r="1954" ht="15.75" customHeight="1">
      <c r="B1954" s="24" t="s">
        <v>4333</v>
      </c>
      <c r="C1954" s="24" t="s">
        <v>61</v>
      </c>
      <c r="D1954" s="73">
        <v>750000.0</v>
      </c>
      <c r="E1954" s="3" t="str">
        <f t="shared" si="1"/>
        <v>Temarrick Hemingway</v>
      </c>
      <c r="F1954" s="3" t="str">
        <f t="shared" si="2"/>
        <v>Temarrick Hemingway</v>
      </c>
      <c r="G1954" s="3" t="str">
        <f t="shared" si="3"/>
        <v>Temarrick Hemingway </v>
      </c>
      <c r="H1954" s="3" t="str">
        <f t="shared" si="4"/>
        <v> </v>
      </c>
    </row>
    <row r="1955" ht="15.75" customHeight="1">
      <c r="B1955" s="24" t="s">
        <v>4334</v>
      </c>
      <c r="C1955" s="24" t="s">
        <v>3518</v>
      </c>
      <c r="D1955" s="73">
        <v>750000.0</v>
      </c>
      <c r="E1955" s="3" t="str">
        <f t="shared" si="1"/>
        <v>Tyler Marz</v>
      </c>
      <c r="F1955" s="3" t="str">
        <f t="shared" si="2"/>
        <v>Tyler Marz</v>
      </c>
      <c r="G1955" s="3" t="str">
        <f t="shared" si="3"/>
        <v>Tyler Marz </v>
      </c>
      <c r="H1955" s="3" t="str">
        <f t="shared" si="4"/>
        <v> </v>
      </c>
    </row>
    <row r="1956" ht="15.75" customHeight="1">
      <c r="B1956" s="24" t="s">
        <v>4335</v>
      </c>
      <c r="C1956" s="24" t="s">
        <v>3532</v>
      </c>
      <c r="D1956" s="73">
        <v>750000.0</v>
      </c>
      <c r="E1956" s="3" t="str">
        <f t="shared" si="1"/>
        <v>Michael Liedtke</v>
      </c>
      <c r="F1956" s="3" t="str">
        <f t="shared" si="2"/>
        <v>Michael Liedtke</v>
      </c>
      <c r="G1956" s="3" t="str">
        <f t="shared" si="3"/>
        <v>Michael Liedtke </v>
      </c>
      <c r="H1956" s="3" t="str">
        <f t="shared" si="4"/>
        <v> </v>
      </c>
    </row>
    <row r="1957" ht="15.75" customHeight="1">
      <c r="B1957" s="24" t="s">
        <v>4336</v>
      </c>
      <c r="C1957" s="24" t="s">
        <v>34</v>
      </c>
      <c r="D1957" s="73">
        <v>750000.0</v>
      </c>
      <c r="E1957" s="3" t="str">
        <f t="shared" si="1"/>
        <v>Tim Patrick</v>
      </c>
      <c r="F1957" s="3" t="str">
        <f t="shared" si="2"/>
        <v>Tim Patrick</v>
      </c>
      <c r="G1957" s="3" t="str">
        <f t="shared" si="3"/>
        <v>Tim Patrick </v>
      </c>
      <c r="H1957" s="3" t="str">
        <f t="shared" si="4"/>
        <v> </v>
      </c>
    </row>
    <row r="1958" ht="15.75" customHeight="1">
      <c r="B1958" s="24" t="s">
        <v>4337</v>
      </c>
      <c r="C1958" s="24" t="s">
        <v>17</v>
      </c>
      <c r="D1958" s="73">
        <v>750000.0</v>
      </c>
      <c r="E1958" s="3" t="str">
        <f t="shared" si="1"/>
        <v>Gus Edwards</v>
      </c>
      <c r="F1958" s="3" t="str">
        <f t="shared" si="2"/>
        <v>Gus Edwards</v>
      </c>
      <c r="G1958" s="3" t="str">
        <f t="shared" si="3"/>
        <v>Gus Edwards </v>
      </c>
      <c r="H1958" s="3" t="str">
        <f t="shared" si="4"/>
        <v> </v>
      </c>
    </row>
    <row r="1959" ht="15.75" customHeight="1">
      <c r="B1959" s="24" t="s">
        <v>4338</v>
      </c>
      <c r="C1959" s="24" t="s">
        <v>3518</v>
      </c>
      <c r="D1959" s="73">
        <v>750000.0</v>
      </c>
      <c r="E1959" s="3" t="str">
        <f t="shared" si="1"/>
        <v>Will Holden</v>
      </c>
      <c r="F1959" s="3" t="str">
        <f t="shared" si="2"/>
        <v>Will Holden</v>
      </c>
      <c r="G1959" s="3" t="str">
        <f t="shared" si="3"/>
        <v>Will Holden </v>
      </c>
      <c r="H1959" s="3" t="str">
        <f t="shared" si="4"/>
        <v> </v>
      </c>
    </row>
    <row r="1960" ht="15.75" customHeight="1">
      <c r="B1960" s="24" t="s">
        <v>4339</v>
      </c>
      <c r="C1960" s="24" t="s">
        <v>34</v>
      </c>
      <c r="D1960" s="73">
        <v>750000.0</v>
      </c>
      <c r="E1960" s="3" t="str">
        <f t="shared" si="1"/>
        <v>Isaiah Ford</v>
      </c>
      <c r="F1960" s="3" t="str">
        <f t="shared" si="2"/>
        <v>Isaiah Ford</v>
      </c>
      <c r="G1960" s="3" t="str">
        <f t="shared" si="3"/>
        <v>Isaiah Ford </v>
      </c>
      <c r="H1960" s="3" t="str">
        <f t="shared" si="4"/>
        <v> </v>
      </c>
    </row>
    <row r="1961" ht="15.75" customHeight="1">
      <c r="B1961" s="24" t="s">
        <v>4340</v>
      </c>
      <c r="C1961" s="24" t="s">
        <v>61</v>
      </c>
      <c r="D1961" s="73">
        <v>750000.0</v>
      </c>
      <c r="E1961" s="3" t="str">
        <f t="shared" si="1"/>
        <v>Michael Roberts</v>
      </c>
      <c r="F1961" s="3" t="str">
        <f t="shared" si="2"/>
        <v>Michael Roberts</v>
      </c>
      <c r="G1961" s="3" t="str">
        <f t="shared" si="3"/>
        <v>Michael Roberts </v>
      </c>
      <c r="H1961" s="3" t="str">
        <f t="shared" si="4"/>
        <v> </v>
      </c>
    </row>
    <row r="1962" ht="15.75" customHeight="1">
      <c r="B1962" s="24" t="s">
        <v>4341</v>
      </c>
      <c r="C1962" s="24" t="s">
        <v>61</v>
      </c>
      <c r="D1962" s="73">
        <v>750000.0</v>
      </c>
      <c r="E1962" s="3" t="str">
        <f t="shared" si="1"/>
        <v>Tanner Hudson</v>
      </c>
      <c r="F1962" s="3" t="str">
        <f t="shared" si="2"/>
        <v>Tanner Hudson</v>
      </c>
      <c r="G1962" s="3" t="str">
        <f t="shared" si="3"/>
        <v>Tanner Hudson</v>
      </c>
      <c r="H1962" s="3" t="str">
        <f t="shared" si="4"/>
        <v>n</v>
      </c>
    </row>
    <row r="1963" ht="15.75" customHeight="1">
      <c r="B1963" s="24" t="s">
        <v>4342</v>
      </c>
      <c r="C1963" s="24" t="s">
        <v>61</v>
      </c>
      <c r="D1963" s="73">
        <v>750000.0</v>
      </c>
      <c r="E1963" s="3" t="str">
        <f t="shared" si="1"/>
        <v>Pharaoh Brown</v>
      </c>
      <c r="F1963" s="3" t="str">
        <f t="shared" si="2"/>
        <v>Pharaoh Brown</v>
      </c>
      <c r="G1963" s="3" t="str">
        <f t="shared" si="3"/>
        <v>Pharaoh Brown </v>
      </c>
      <c r="H1963" s="3" t="str">
        <f t="shared" si="4"/>
        <v> </v>
      </c>
    </row>
    <row r="1964" ht="15.75" customHeight="1">
      <c r="B1964" s="24" t="s">
        <v>4343</v>
      </c>
      <c r="C1964" s="24" t="s">
        <v>17</v>
      </c>
      <c r="D1964" s="73">
        <v>750000.0</v>
      </c>
      <c r="E1964" s="3" t="str">
        <f t="shared" si="1"/>
        <v>Dontrell Hilliard</v>
      </c>
      <c r="F1964" s="3" t="str">
        <f t="shared" si="2"/>
        <v>Dontrell Hilliard</v>
      </c>
      <c r="G1964" s="3" t="str">
        <f t="shared" si="3"/>
        <v>Dontrell Hilliard </v>
      </c>
      <c r="H1964" s="3" t="str">
        <f t="shared" si="4"/>
        <v> </v>
      </c>
    </row>
    <row r="1965" ht="15.75" customHeight="1">
      <c r="A1965" s="24">
        <v>963.0</v>
      </c>
      <c r="B1965" s="24" t="s">
        <v>4344</v>
      </c>
      <c r="C1965" s="24" t="s">
        <v>75</v>
      </c>
      <c r="D1965" s="73">
        <v>749781.0</v>
      </c>
      <c r="E1965" s="3" t="str">
        <f t="shared" si="1"/>
        <v>Joshua Dobbs</v>
      </c>
      <c r="F1965" s="3" t="str">
        <f t="shared" si="2"/>
        <v>Joshua Dobbs</v>
      </c>
      <c r="G1965" s="3" t="str">
        <f t="shared" si="3"/>
        <v>Joshua Dobbs </v>
      </c>
      <c r="H1965" s="3" t="str">
        <f t="shared" si="4"/>
        <v> </v>
      </c>
    </row>
    <row r="1966" ht="15.75" customHeight="1">
      <c r="A1966" s="24">
        <v>964.0</v>
      </c>
      <c r="B1966" s="24" t="s">
        <v>4345</v>
      </c>
      <c r="C1966" s="24" t="s">
        <v>3518</v>
      </c>
      <c r="D1966" s="73">
        <v>746605.0</v>
      </c>
      <c r="E1966" s="3" t="str">
        <f t="shared" si="1"/>
        <v>Julie'n Davenport</v>
      </c>
      <c r="F1966" s="3" t="str">
        <f t="shared" si="2"/>
        <v>Julie'n Davenport</v>
      </c>
      <c r="G1966" s="3" t="str">
        <f t="shared" si="3"/>
        <v>Julie'n Davenport </v>
      </c>
      <c r="H1966" s="3" t="str">
        <f t="shared" si="4"/>
        <v> </v>
      </c>
    </row>
    <row r="1967" ht="15.75" customHeight="1">
      <c r="A1967" s="24">
        <v>965.0</v>
      </c>
      <c r="B1967" s="24" t="s">
        <v>1832</v>
      </c>
      <c r="C1967" s="24" t="s">
        <v>17</v>
      </c>
      <c r="D1967" s="73">
        <v>741498.0</v>
      </c>
      <c r="E1967" s="3" t="str">
        <f t="shared" si="1"/>
        <v>Jamaal Williams</v>
      </c>
      <c r="F1967" s="3" t="str">
        <f t="shared" si="2"/>
        <v>Jamaal Williams</v>
      </c>
      <c r="G1967" s="3" t="str">
        <f t="shared" si="3"/>
        <v>Jamaal Williams</v>
      </c>
      <c r="H1967" s="3" t="str">
        <f t="shared" si="4"/>
        <v>s</v>
      </c>
    </row>
    <row r="1968" ht="15.75" customHeight="1">
      <c r="A1968" s="24">
        <v>966.0</v>
      </c>
      <c r="B1968" s="24" t="s">
        <v>4346</v>
      </c>
      <c r="C1968" s="24" t="s">
        <v>34</v>
      </c>
      <c r="D1968" s="73">
        <v>741497.0</v>
      </c>
      <c r="E1968" s="3" t="str">
        <f t="shared" si="1"/>
        <v>Ryan Switzer</v>
      </c>
      <c r="F1968" s="3" t="str">
        <f t="shared" si="2"/>
        <v>Ryan Switzer</v>
      </c>
      <c r="G1968" s="3" t="str">
        <f t="shared" si="3"/>
        <v>Ryan Switzer </v>
      </c>
      <c r="H1968" s="3" t="str">
        <f t="shared" si="4"/>
        <v> </v>
      </c>
    </row>
    <row r="1969" ht="15.75" customHeight="1">
      <c r="A1969" s="24">
        <v>967.0</v>
      </c>
      <c r="B1969" s="24" t="s">
        <v>4347</v>
      </c>
      <c r="C1969" s="24" t="s">
        <v>3532</v>
      </c>
      <c r="D1969" s="73">
        <v>735000.0</v>
      </c>
      <c r="E1969" s="3" t="str">
        <f t="shared" si="1"/>
        <v>Rashaad Coward</v>
      </c>
      <c r="F1969" s="3" t="str">
        <f t="shared" si="2"/>
        <v>Rashaad Coward</v>
      </c>
      <c r="G1969" s="3" t="str">
        <f t="shared" si="3"/>
        <v>Rashaad Coward </v>
      </c>
      <c r="H1969" s="3" t="str">
        <f t="shared" si="4"/>
        <v> </v>
      </c>
    </row>
    <row r="1970" ht="15.75" customHeight="1">
      <c r="A1970" s="24">
        <v>968.0</v>
      </c>
      <c r="B1970" s="24" t="s">
        <v>2968</v>
      </c>
      <c r="C1970" s="24" t="s">
        <v>61</v>
      </c>
      <c r="D1970" s="73">
        <v>728090.0</v>
      </c>
      <c r="E1970" s="3" t="str">
        <f t="shared" si="1"/>
        <v>Dalton Schultz</v>
      </c>
      <c r="F1970" s="3" t="str">
        <f t="shared" si="2"/>
        <v>Dalton Schultz</v>
      </c>
      <c r="G1970" s="3" t="str">
        <f t="shared" si="3"/>
        <v>Dalton Schultz </v>
      </c>
      <c r="H1970" s="3" t="str">
        <f t="shared" si="4"/>
        <v> </v>
      </c>
    </row>
    <row r="1971" ht="15.75" customHeight="1">
      <c r="B1971" s="24" t="s">
        <v>2276</v>
      </c>
      <c r="C1971" s="24" t="s">
        <v>17</v>
      </c>
      <c r="D1971" s="73">
        <v>728090.0</v>
      </c>
      <c r="E1971" s="3" t="str">
        <f t="shared" si="1"/>
        <v>Chase Edmonds</v>
      </c>
      <c r="F1971" s="3" t="str">
        <f t="shared" si="2"/>
        <v>Chase Edmonds</v>
      </c>
      <c r="G1971" s="3" t="str">
        <f t="shared" si="3"/>
        <v>Chase Edmonds </v>
      </c>
      <c r="H1971" s="3" t="str">
        <f t="shared" si="4"/>
        <v> </v>
      </c>
    </row>
    <row r="1972" ht="15.75" customHeight="1">
      <c r="A1972" s="24">
        <v>970.0</v>
      </c>
      <c r="B1972" s="24" t="s">
        <v>4348</v>
      </c>
      <c r="C1972" s="24" t="s">
        <v>75</v>
      </c>
      <c r="D1972" s="73">
        <v>720000.0</v>
      </c>
      <c r="E1972" s="3" t="str">
        <f t="shared" si="1"/>
        <v>Clayton Thorson</v>
      </c>
      <c r="F1972" s="3" t="str">
        <f t="shared" si="2"/>
        <v>Clayton Thorson</v>
      </c>
      <c r="G1972" s="3" t="str">
        <f t="shared" si="3"/>
        <v>Clayton Thorson </v>
      </c>
      <c r="H1972" s="3" t="str">
        <f t="shared" si="4"/>
        <v> </v>
      </c>
    </row>
    <row r="1973" ht="15.75" customHeight="1">
      <c r="A1973" s="24">
        <v>971.0</v>
      </c>
      <c r="B1973" s="24" t="s">
        <v>4349</v>
      </c>
      <c r="C1973" s="24" t="s">
        <v>17</v>
      </c>
      <c r="D1973" s="73">
        <v>716439.0</v>
      </c>
      <c r="E1973" s="3" t="str">
        <f t="shared" si="1"/>
        <v>Ryquell Armstead</v>
      </c>
      <c r="F1973" s="3" t="str">
        <f t="shared" si="2"/>
        <v>Ryquell Armstead</v>
      </c>
      <c r="G1973" s="3" t="str">
        <f t="shared" si="3"/>
        <v>Ryquell Armstead </v>
      </c>
      <c r="H1973" s="3" t="str">
        <f t="shared" si="4"/>
        <v> </v>
      </c>
    </row>
    <row r="1974" ht="15.75" customHeight="1">
      <c r="A1974" s="24">
        <v>972.0</v>
      </c>
      <c r="B1974" s="24" t="s">
        <v>4350</v>
      </c>
      <c r="C1974" s="24" t="s">
        <v>17</v>
      </c>
      <c r="D1974" s="73">
        <v>716117.0</v>
      </c>
      <c r="E1974" s="3" t="str">
        <f t="shared" si="1"/>
        <v>Elijah Holyfield</v>
      </c>
      <c r="F1974" s="3" t="str">
        <f t="shared" si="2"/>
        <v>Elijah Holyfield</v>
      </c>
      <c r="G1974" s="3" t="str">
        <f t="shared" si="3"/>
        <v>Elijah Holyfield </v>
      </c>
      <c r="H1974" s="3" t="str">
        <f t="shared" si="4"/>
        <v> </v>
      </c>
    </row>
    <row r="1975" ht="15.75" customHeight="1">
      <c r="A1975" s="24">
        <v>973.0</v>
      </c>
      <c r="B1975" s="24" t="s">
        <v>4351</v>
      </c>
      <c r="C1975" s="24" t="s">
        <v>61</v>
      </c>
      <c r="D1975" s="73">
        <v>716115.0</v>
      </c>
      <c r="E1975" s="3" t="str">
        <f t="shared" si="1"/>
        <v>Zach Gentry</v>
      </c>
      <c r="F1975" s="3" t="str">
        <f t="shared" si="2"/>
        <v>Zach Gentry</v>
      </c>
      <c r="G1975" s="3" t="str">
        <f t="shared" si="3"/>
        <v>Zach Gentry </v>
      </c>
      <c r="H1975" s="3" t="str">
        <f t="shared" si="4"/>
        <v> </v>
      </c>
    </row>
    <row r="1976" ht="15.75" customHeight="1">
      <c r="A1976" s="24">
        <v>974.0</v>
      </c>
      <c r="B1976" s="24" t="s">
        <v>4352</v>
      </c>
      <c r="C1976" s="24" t="s">
        <v>75</v>
      </c>
      <c r="D1976" s="73">
        <v>710000.0</v>
      </c>
      <c r="E1976" s="3" t="str">
        <f t="shared" si="1"/>
        <v>Davis Webb</v>
      </c>
      <c r="F1976" s="3" t="str">
        <f t="shared" si="2"/>
        <v>Davis Webb</v>
      </c>
      <c r="G1976" s="3" t="str">
        <f t="shared" si="3"/>
        <v>Davis Webb </v>
      </c>
      <c r="H1976" s="3" t="str">
        <f t="shared" si="4"/>
        <v> </v>
      </c>
    </row>
    <row r="1977" ht="15.75" customHeight="1">
      <c r="A1977" s="24">
        <v>975.0</v>
      </c>
      <c r="B1977" s="24" t="s">
        <v>4353</v>
      </c>
      <c r="C1977" s="24" t="s">
        <v>34</v>
      </c>
      <c r="D1977" s="73">
        <v>708987.0</v>
      </c>
      <c r="E1977" s="3" t="str">
        <f t="shared" si="1"/>
        <v>Hunter Renfrow</v>
      </c>
      <c r="F1977" s="3" t="str">
        <f t="shared" si="2"/>
        <v>Hunter Renfrow</v>
      </c>
      <c r="G1977" s="3" t="str">
        <f t="shared" si="3"/>
        <v>Hunter Renfrow </v>
      </c>
      <c r="H1977" s="3" t="str">
        <f t="shared" si="4"/>
        <v> </v>
      </c>
    </row>
    <row r="1978" ht="15.75" customHeight="1">
      <c r="A1978" s="24">
        <v>976.0</v>
      </c>
      <c r="B1978" s="24" t="s">
        <v>4354</v>
      </c>
      <c r="C1978" s="24" t="s">
        <v>17</v>
      </c>
      <c r="D1978" s="73">
        <v>707891.0</v>
      </c>
      <c r="E1978" s="3" t="str">
        <f t="shared" si="1"/>
        <v>Qadree Ollison</v>
      </c>
      <c r="F1978" s="3" t="str">
        <f t="shared" si="2"/>
        <v>Qadree Ollison</v>
      </c>
      <c r="G1978" s="3" t="str">
        <f t="shared" si="3"/>
        <v>Qadree Ollison </v>
      </c>
      <c r="H1978" s="3" t="str">
        <f t="shared" si="4"/>
        <v> </v>
      </c>
    </row>
    <row r="1979" ht="15.75" customHeight="1">
      <c r="A1979" s="24">
        <v>977.0</v>
      </c>
      <c r="B1979" s="24" t="s">
        <v>3446</v>
      </c>
      <c r="C1979" s="24" t="s">
        <v>34</v>
      </c>
      <c r="D1979" s="73">
        <v>707750.0</v>
      </c>
      <c r="E1979" s="3" t="str">
        <f t="shared" si="1"/>
        <v>Ray-Ray McCloud</v>
      </c>
      <c r="F1979" s="3" t="str">
        <f t="shared" si="2"/>
        <v>Ray-Ray McCloud</v>
      </c>
      <c r="G1979" s="3" t="str">
        <f t="shared" si="3"/>
        <v>Ray-Ray McCloud </v>
      </c>
      <c r="H1979" s="3" t="str">
        <f t="shared" si="4"/>
        <v> </v>
      </c>
    </row>
    <row r="1980" ht="15.75" customHeight="1">
      <c r="A1980" s="24">
        <v>978.0</v>
      </c>
      <c r="B1980" s="24" t="s">
        <v>4355</v>
      </c>
      <c r="C1980" s="24" t="s">
        <v>3557</v>
      </c>
      <c r="D1980" s="73">
        <v>707706.0</v>
      </c>
      <c r="E1980" s="3" t="str">
        <f t="shared" si="1"/>
        <v>Ross Pierschbacher</v>
      </c>
      <c r="F1980" s="3" t="str">
        <f t="shared" si="2"/>
        <v>Ross Pierschbacher</v>
      </c>
      <c r="G1980" s="3" t="str">
        <f t="shared" si="3"/>
        <v>Ross Pierschbacher </v>
      </c>
      <c r="H1980" s="3" t="str">
        <f t="shared" si="4"/>
        <v> </v>
      </c>
    </row>
    <row r="1981" ht="15.75" customHeight="1">
      <c r="A1981" s="24">
        <v>979.0</v>
      </c>
      <c r="B1981" s="24" t="s">
        <v>4356</v>
      </c>
      <c r="C1981" s="24" t="s">
        <v>17</v>
      </c>
      <c r="D1981" s="73">
        <v>707353.0</v>
      </c>
      <c r="E1981" s="3" t="str">
        <f t="shared" si="1"/>
        <v>Jordan Scarlett</v>
      </c>
      <c r="F1981" s="3" t="str">
        <f t="shared" si="2"/>
        <v>Jordan Scarlett</v>
      </c>
      <c r="G1981" s="3" t="str">
        <f t="shared" si="3"/>
        <v>Jordan Scarlett </v>
      </c>
      <c r="H1981" s="3" t="str">
        <f t="shared" si="4"/>
        <v> </v>
      </c>
    </row>
    <row r="1982" ht="15.75" customHeight="1">
      <c r="A1982" s="24">
        <v>980.0</v>
      </c>
      <c r="B1982" s="24" t="s">
        <v>4357</v>
      </c>
      <c r="C1982" s="24" t="s">
        <v>3532</v>
      </c>
      <c r="D1982" s="73">
        <v>705000.0</v>
      </c>
      <c r="E1982" s="3" t="str">
        <f t="shared" si="1"/>
        <v>Ross Reynolds</v>
      </c>
      <c r="F1982" s="3" t="str">
        <f t="shared" si="2"/>
        <v>Ross Reynolds</v>
      </c>
      <c r="G1982" s="3" t="str">
        <f t="shared" si="3"/>
        <v>Ross Reynolds</v>
      </c>
      <c r="H1982" s="3" t="str">
        <f t="shared" si="4"/>
        <v>s</v>
      </c>
    </row>
    <row r="1983" ht="15.75" customHeight="1">
      <c r="B1983" s="24" t="s">
        <v>4358</v>
      </c>
      <c r="C1983" s="24" t="s">
        <v>3522</v>
      </c>
      <c r="D1983" s="73">
        <v>705000.0</v>
      </c>
      <c r="E1983" s="3" t="str">
        <f t="shared" si="1"/>
        <v>Blake Hance</v>
      </c>
      <c r="F1983" s="3" t="str">
        <f t="shared" si="2"/>
        <v>Blake Hance</v>
      </c>
      <c r="G1983" s="3" t="str">
        <f t="shared" si="3"/>
        <v>Blake Hance </v>
      </c>
      <c r="H1983" s="3" t="str">
        <f t="shared" si="4"/>
        <v> </v>
      </c>
    </row>
    <row r="1984" ht="15.75" customHeight="1">
      <c r="A1984" s="24">
        <v>982.0</v>
      </c>
      <c r="B1984" s="24" t="s">
        <v>1872</v>
      </c>
      <c r="C1984" s="24" t="s">
        <v>17</v>
      </c>
      <c r="D1984" s="73">
        <v>704912.0</v>
      </c>
      <c r="E1984" s="3" t="str">
        <f t="shared" si="1"/>
        <v>Marlon Mack</v>
      </c>
      <c r="F1984" s="3" t="str">
        <f t="shared" si="2"/>
        <v>Marlon Mack</v>
      </c>
      <c r="G1984" s="3" t="str">
        <f t="shared" si="3"/>
        <v>Marlon Mack </v>
      </c>
      <c r="H1984" s="3" t="str">
        <f t="shared" si="4"/>
        <v> </v>
      </c>
    </row>
    <row r="1985" ht="15.75" customHeight="1">
      <c r="B1985" s="24" t="s">
        <v>2286</v>
      </c>
      <c r="C1985" s="24" t="s">
        <v>17</v>
      </c>
      <c r="D1985" s="73">
        <v>704912.0</v>
      </c>
      <c r="E1985" s="3" t="str">
        <f t="shared" si="1"/>
        <v>Wayne Gallman</v>
      </c>
      <c r="F1985" s="3" t="str">
        <f t="shared" si="2"/>
        <v>Wayne Gallman</v>
      </c>
      <c r="G1985" s="3" t="str">
        <f t="shared" si="3"/>
        <v>Wayne Gallman </v>
      </c>
      <c r="H1985" s="3" t="str">
        <f t="shared" si="4"/>
        <v> </v>
      </c>
    </row>
    <row r="1986" ht="15.75" customHeight="1">
      <c r="A1986" s="24">
        <v>984.0</v>
      </c>
      <c r="B1986" s="24" t="s">
        <v>4359</v>
      </c>
      <c r="C1986" s="24" t="s">
        <v>17</v>
      </c>
      <c r="D1986" s="73">
        <v>700500.0</v>
      </c>
      <c r="E1986" s="3" t="str">
        <f t="shared" si="1"/>
        <v>Christian Wade</v>
      </c>
      <c r="F1986" s="3" t="str">
        <f t="shared" si="2"/>
        <v>Christian Wade</v>
      </c>
      <c r="G1986" s="3" t="str">
        <f t="shared" si="3"/>
        <v>Christian Wade </v>
      </c>
      <c r="H1986" s="3" t="str">
        <f t="shared" si="4"/>
        <v> </v>
      </c>
    </row>
    <row r="1987" ht="15.75" customHeight="1">
      <c r="A1987" s="24">
        <v>985.0</v>
      </c>
      <c r="B1987" s="24" t="s">
        <v>4360</v>
      </c>
      <c r="C1987" s="24" t="s">
        <v>75</v>
      </c>
      <c r="D1987" s="73">
        <v>699391.0</v>
      </c>
      <c r="E1987" s="3" t="str">
        <f t="shared" si="1"/>
        <v>Easton Stick</v>
      </c>
      <c r="F1987" s="3" t="str">
        <f t="shared" si="2"/>
        <v>Easton Stick</v>
      </c>
      <c r="G1987" s="3" t="str">
        <f t="shared" si="3"/>
        <v>Easton Stick </v>
      </c>
      <c r="H1987" s="3" t="str">
        <f t="shared" si="4"/>
        <v> </v>
      </c>
    </row>
    <row r="1988" ht="15.75" customHeight="1">
      <c r="A1988" s="24">
        <v>986.0</v>
      </c>
      <c r="B1988" s="22" t="s">
        <v>4361</v>
      </c>
      <c r="C1988" s="24" t="s">
        <v>61</v>
      </c>
      <c r="D1988" s="73">
        <v>699000.0</v>
      </c>
      <c r="E1988" s="3" t="str">
        <f t="shared" si="1"/>
        <v>1000te Becker</v>
      </c>
      <c r="F1988" s="3" t="str">
        <f t="shared" si="2"/>
        <v>1000te Becker</v>
      </c>
      <c r="G1988" s="3" t="str">
        <f t="shared" si="3"/>
        <v>1000te Becker </v>
      </c>
      <c r="H1988" s="3" t="str">
        <f t="shared" si="4"/>
        <v> </v>
      </c>
    </row>
    <row r="1989" ht="15.75" customHeight="1">
      <c r="A1989" s="24">
        <v>987.0</v>
      </c>
      <c r="B1989" s="24" t="s">
        <v>4362</v>
      </c>
      <c r="C1989" s="24" t="s">
        <v>34</v>
      </c>
      <c r="D1989" s="73">
        <v>698250.0</v>
      </c>
      <c r="E1989" s="3" t="str">
        <f t="shared" si="1"/>
        <v>Nick Easley</v>
      </c>
      <c r="F1989" s="3" t="str">
        <f t="shared" si="2"/>
        <v>Nick Easley</v>
      </c>
      <c r="G1989" s="3" t="str">
        <f t="shared" si="3"/>
        <v>Nick Easley </v>
      </c>
      <c r="H1989" s="3" t="str">
        <f t="shared" si="4"/>
        <v> </v>
      </c>
    </row>
    <row r="1990" ht="15.75" customHeight="1">
      <c r="A1990" s="24">
        <v>988.0</v>
      </c>
      <c r="B1990" s="24" t="s">
        <v>4363</v>
      </c>
      <c r="C1990" s="24" t="s">
        <v>3522</v>
      </c>
      <c r="D1990" s="73">
        <v>697250.0</v>
      </c>
      <c r="E1990" s="3" t="str">
        <f t="shared" si="1"/>
        <v>Victor Salako</v>
      </c>
      <c r="F1990" s="3" t="str">
        <f t="shared" si="2"/>
        <v>Victor Salako</v>
      </c>
      <c r="G1990" s="3" t="str">
        <f t="shared" si="3"/>
        <v>Victor Salako </v>
      </c>
      <c r="H1990" s="3" t="str">
        <f t="shared" si="4"/>
        <v> </v>
      </c>
    </row>
    <row r="1991" ht="15.75" customHeight="1">
      <c r="A1991" s="24">
        <v>989.0</v>
      </c>
      <c r="B1991" s="24" t="s">
        <v>4364</v>
      </c>
      <c r="C1991" s="24" t="s">
        <v>34</v>
      </c>
      <c r="D1991" s="73">
        <v>696750.0</v>
      </c>
      <c r="E1991" s="3" t="str">
        <f t="shared" si="1"/>
        <v>Alex Bachman</v>
      </c>
      <c r="F1991" s="3" t="str">
        <f t="shared" si="2"/>
        <v>Alex Bachman</v>
      </c>
      <c r="G1991" s="3" t="str">
        <f t="shared" si="3"/>
        <v>Alex Bachman </v>
      </c>
      <c r="H1991" s="3" t="str">
        <f t="shared" si="4"/>
        <v> </v>
      </c>
    </row>
    <row r="1992" ht="15.75" customHeight="1">
      <c r="A1992" s="24">
        <v>990.0</v>
      </c>
      <c r="B1992" s="24" t="s">
        <v>4365</v>
      </c>
      <c r="C1992" s="24" t="s">
        <v>34</v>
      </c>
      <c r="D1992" s="73">
        <v>696250.0</v>
      </c>
      <c r="E1992" s="3" t="str">
        <f t="shared" si="1"/>
        <v>Bralon Addison</v>
      </c>
      <c r="F1992" s="3" t="str">
        <f t="shared" si="2"/>
        <v>Bralon Addison</v>
      </c>
      <c r="G1992" s="3" t="str">
        <f t="shared" si="3"/>
        <v>Bralon Addison </v>
      </c>
      <c r="H1992" s="3" t="str">
        <f t="shared" si="4"/>
        <v> </v>
      </c>
    </row>
    <row r="1993" ht="15.75" customHeight="1">
      <c r="A1993" s="24">
        <v>991.0</v>
      </c>
      <c r="B1993" s="24" t="s">
        <v>4366</v>
      </c>
      <c r="C1993" s="24" t="s">
        <v>3532</v>
      </c>
      <c r="D1993" s="73">
        <v>696130.0</v>
      </c>
      <c r="E1993" s="3" t="str">
        <f t="shared" si="1"/>
        <v>David Edwards</v>
      </c>
      <c r="F1993" s="3" t="str">
        <f t="shared" si="2"/>
        <v>David Edwards</v>
      </c>
      <c r="G1993" s="3" t="str">
        <f t="shared" si="3"/>
        <v>David Edwards </v>
      </c>
      <c r="H1993" s="3" t="str">
        <f t="shared" si="4"/>
        <v> </v>
      </c>
    </row>
    <row r="1994" ht="15.75" customHeight="1">
      <c r="A1994" s="24">
        <v>992.0</v>
      </c>
      <c r="B1994" s="24" t="s">
        <v>4367</v>
      </c>
      <c r="C1994" s="24" t="s">
        <v>3557</v>
      </c>
      <c r="D1994" s="73">
        <v>696083.0</v>
      </c>
      <c r="E1994" s="3" t="str">
        <f t="shared" si="1"/>
        <v>Cole Madison</v>
      </c>
      <c r="F1994" s="3" t="str">
        <f t="shared" si="2"/>
        <v>Cole Madison</v>
      </c>
      <c r="G1994" s="3" t="str">
        <f t="shared" si="3"/>
        <v>Cole Madison</v>
      </c>
      <c r="H1994" s="3" t="str">
        <f t="shared" si="4"/>
        <v>n</v>
      </c>
    </row>
    <row r="1995" ht="15.75" customHeight="1">
      <c r="A1995" s="24">
        <v>993.0</v>
      </c>
      <c r="B1995" s="22" t="s">
        <v>4368</v>
      </c>
      <c r="C1995" s="24" t="s">
        <v>3518</v>
      </c>
      <c r="D1995" s="73">
        <v>695500.0</v>
      </c>
      <c r="E1995" s="3" t="str">
        <f t="shared" si="1"/>
        <v>1000te Wozniak</v>
      </c>
      <c r="F1995" s="3" t="str">
        <f t="shared" si="2"/>
        <v>1000te Wozniak</v>
      </c>
      <c r="G1995" s="3" t="str">
        <f t="shared" si="3"/>
        <v>1000te Wozniak </v>
      </c>
      <c r="H1995" s="3" t="str">
        <f t="shared" si="4"/>
        <v> </v>
      </c>
    </row>
    <row r="1996" ht="15.75" customHeight="1">
      <c r="A1996" s="24">
        <v>994.0</v>
      </c>
      <c r="B1996" s="24" t="s">
        <v>4369</v>
      </c>
      <c r="C1996" s="24" t="s">
        <v>3651</v>
      </c>
      <c r="D1996" s="73">
        <v>695250.0</v>
      </c>
      <c r="E1996" s="3" t="str">
        <f t="shared" si="1"/>
        <v>George Aston</v>
      </c>
      <c r="F1996" s="3" t="str">
        <f t="shared" si="2"/>
        <v>George Aston</v>
      </c>
      <c r="G1996" s="3" t="str">
        <f t="shared" si="3"/>
        <v>George Aston </v>
      </c>
      <c r="H1996" s="3" t="str">
        <f t="shared" si="4"/>
        <v> </v>
      </c>
    </row>
    <row r="1997" ht="15.75" customHeight="1">
      <c r="A1997" s="24">
        <v>995.0</v>
      </c>
      <c r="B1997" s="24" t="s">
        <v>4370</v>
      </c>
      <c r="C1997" s="24" t="s">
        <v>34</v>
      </c>
      <c r="D1997" s="73">
        <v>695000.0</v>
      </c>
      <c r="E1997" s="3" t="str">
        <f t="shared" si="1"/>
        <v>Kelvin McKnight</v>
      </c>
      <c r="F1997" s="3" t="str">
        <f t="shared" si="2"/>
        <v>Kelvin McKnight</v>
      </c>
      <c r="G1997" s="3" t="str">
        <f t="shared" si="3"/>
        <v>Kelvin McKnight </v>
      </c>
      <c r="H1997" s="3" t="str">
        <f t="shared" si="4"/>
        <v> </v>
      </c>
    </row>
    <row r="1998" ht="15.75" customHeight="1">
      <c r="B1998" s="24" t="s">
        <v>4371</v>
      </c>
      <c r="C1998" s="24" t="s">
        <v>17</v>
      </c>
      <c r="D1998" s="73">
        <v>695000.0</v>
      </c>
      <c r="E1998" s="3" t="str">
        <f t="shared" si="1"/>
        <v>Khalfani Muhammad</v>
      </c>
      <c r="F1998" s="3" t="str">
        <f t="shared" si="2"/>
        <v>Khalfani Muhammad</v>
      </c>
      <c r="G1998" s="3" t="str">
        <f t="shared" si="3"/>
        <v>Khalfani Muhammad </v>
      </c>
      <c r="H1998" s="3" t="str">
        <f t="shared" si="4"/>
        <v> </v>
      </c>
    </row>
    <row r="1999" ht="15.75" customHeight="1">
      <c r="B1999" s="24" t="s">
        <v>4372</v>
      </c>
      <c r="C1999" s="24" t="s">
        <v>61</v>
      </c>
      <c r="D1999" s="73">
        <v>695000.0</v>
      </c>
      <c r="E1999" s="3" t="str">
        <f t="shared" si="1"/>
        <v>Chris Myarick</v>
      </c>
      <c r="F1999" s="3" t="str">
        <f t="shared" si="2"/>
        <v>Chris Myarick</v>
      </c>
      <c r="G1999" s="3" t="str">
        <f t="shared" si="3"/>
        <v>Chris Myarick </v>
      </c>
      <c r="H1999" s="3" t="str">
        <f t="shared" si="4"/>
        <v> </v>
      </c>
    </row>
    <row r="2000" ht="15.75" customHeight="1">
      <c r="B2000" s="24" t="s">
        <v>4373</v>
      </c>
      <c r="C2000" s="24" t="s">
        <v>34</v>
      </c>
      <c r="D2000" s="73">
        <v>695000.0</v>
      </c>
      <c r="E2000" s="3" t="str">
        <f t="shared" si="1"/>
        <v>Terry Godwin</v>
      </c>
      <c r="F2000" s="3" t="str">
        <f t="shared" si="2"/>
        <v>Terry Godwin</v>
      </c>
      <c r="G2000" s="3" t="str">
        <f t="shared" si="3"/>
        <v>Terry Godwin </v>
      </c>
      <c r="H2000" s="3" t="str">
        <f t="shared" si="4"/>
        <v> </v>
      </c>
    </row>
    <row r="2001" ht="15.75" customHeight="1">
      <c r="B2001" s="24" t="s">
        <v>4374</v>
      </c>
      <c r="C2001" s="24" t="s">
        <v>3532</v>
      </c>
      <c r="D2001" s="73">
        <v>695000.0</v>
      </c>
      <c r="E2001" s="3" t="str">
        <f t="shared" si="1"/>
        <v>K.C. McDermott</v>
      </c>
      <c r="F2001" s="3" t="str">
        <f t="shared" si="2"/>
        <v>K.C. McDermott</v>
      </c>
      <c r="G2001" s="3" t="str">
        <f t="shared" si="3"/>
        <v>K.C. McDermott </v>
      </c>
      <c r="H2001" s="3" t="str">
        <f t="shared" si="4"/>
        <v> </v>
      </c>
    </row>
    <row r="2002" ht="15.75" customHeight="1">
      <c r="B2002" s="24" t="s">
        <v>4375</v>
      </c>
      <c r="C2002" s="24" t="s">
        <v>3518</v>
      </c>
      <c r="D2002" s="73">
        <v>695000.0</v>
      </c>
      <c r="E2002" s="3" t="str">
        <f t="shared" si="1"/>
        <v>Ryan Pope</v>
      </c>
      <c r="F2002" s="3" t="str">
        <f t="shared" si="2"/>
        <v>Ryan Pope</v>
      </c>
      <c r="G2002" s="3" t="str">
        <f t="shared" si="3"/>
        <v>Ryan Pope </v>
      </c>
      <c r="H2002" s="3" t="str">
        <f t="shared" si="4"/>
        <v> </v>
      </c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9.25"/>
    <col customWidth="1" min="4" max="4" width="8.0"/>
    <col customWidth="1" min="5" max="183" width="7.63"/>
  </cols>
  <sheetData>
    <row r="1">
      <c r="B1" s="24" t="str">
        <f>"FlexC"&amp;numop</f>
        <v>#REF!</v>
      </c>
      <c r="C1" s="24" t="str">
        <f>"FlexB"&amp;numflex2</f>
        <v>#REF!</v>
      </c>
      <c r="D1" s="24" t="str">
        <f>"FlexA"&amp;numwrrb</f>
        <v>#REF!</v>
      </c>
      <c r="E1" s="3" t="str">
        <f>"rb"&amp;numrb</f>
        <v>#REF!</v>
      </c>
      <c r="F1" s="3" t="str">
        <f>"qb"&amp;numqb</f>
        <v>#REF!</v>
      </c>
      <c r="G1" s="3" t="str">
        <f>"wr"&amp;numwr</f>
        <v>#REF!</v>
      </c>
      <c r="H1" s="3" t="str">
        <f>"te"&amp;numte</f>
        <v>#REF!</v>
      </c>
      <c r="I1" s="24" t="str">
        <f>"k"&amp;numk</f>
        <v>#REF!</v>
      </c>
      <c r="J1" s="24" t="str">
        <f>"dst"&amp;numdst</f>
        <v>#REF!</v>
      </c>
      <c r="K1" s="24" t="str">
        <f>"DL"&amp;numdl</f>
        <v>#REF!</v>
      </c>
      <c r="L1" s="24" t="str">
        <f>"FlexD"&amp;numwrte</f>
        <v>#REF!</v>
      </c>
      <c r="M1" s="24" t="str">
        <f>"DB"&amp;numdb</f>
        <v>#REF!</v>
      </c>
      <c r="N1" s="24" t="str">
        <f>"LB"&amp;numlb</f>
        <v>#REF!</v>
      </c>
      <c r="O1" s="24" t="str">
        <f>"IDP"&amp;numidp</f>
        <v>#REF!</v>
      </c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GA1" s="3"/>
    </row>
    <row r="2">
      <c r="B2" s="3"/>
      <c r="C2" s="3"/>
      <c r="D2" s="3"/>
      <c r="E2" s="3"/>
      <c r="F2" s="3"/>
      <c r="G2" s="21" t="str">
        <f>'League Info'!K3</f>
        <v>#REF!</v>
      </c>
      <c r="H2" s="4" t="str">
        <f>Pick1</f>
        <v>#REF!</v>
      </c>
      <c r="I2" s="4"/>
      <c r="K2" s="3"/>
      <c r="L2" s="3"/>
      <c r="M2" s="3"/>
      <c r="N2" s="3"/>
      <c r="O2" s="3"/>
      <c r="P2" s="21" t="str">
        <f>'League Info'!K4</f>
        <v>#REF!</v>
      </c>
      <c r="Q2" s="4" t="str">
        <f>Pick2</f>
        <v>#REF!</v>
      </c>
      <c r="R2" s="4"/>
      <c r="T2" s="3"/>
      <c r="U2" s="3"/>
      <c r="V2" s="3"/>
      <c r="W2" s="3"/>
      <c r="X2" s="3"/>
      <c r="Y2" s="21" t="str">
        <f>'League Info'!K5</f>
        <v>#REF!</v>
      </c>
      <c r="Z2" s="4" t="str">
        <f>Pick3</f>
        <v>#REF!</v>
      </c>
      <c r="AA2" s="4"/>
      <c r="AC2" s="3"/>
      <c r="AD2" s="3"/>
      <c r="AE2" s="3"/>
      <c r="AF2" s="3"/>
      <c r="AG2" s="3"/>
      <c r="AH2" s="21" t="str">
        <f>'League Info'!K6</f>
        <v>#REF!</v>
      </c>
      <c r="AI2" s="4" t="str">
        <f>Pick4</f>
        <v>#REF!</v>
      </c>
      <c r="AJ2" s="4"/>
      <c r="AL2" s="3"/>
      <c r="AM2" s="3"/>
      <c r="AN2" s="3"/>
      <c r="AO2" s="3"/>
      <c r="AP2" s="3"/>
      <c r="AQ2" s="21" t="str">
        <f>'League Info'!K7</f>
        <v>#REF!</v>
      </c>
      <c r="AR2" s="4" t="str">
        <f>Pick5</f>
        <v>#REF!</v>
      </c>
      <c r="AS2" s="4"/>
      <c r="AU2" s="3"/>
      <c r="AV2" s="3"/>
      <c r="AW2" s="3"/>
      <c r="AX2" s="3"/>
      <c r="AY2" s="3"/>
      <c r="AZ2" s="21" t="str">
        <f>'League Info'!K8</f>
        <v>#REF!</v>
      </c>
      <c r="BA2" s="4" t="str">
        <f>Pick6</f>
        <v>#REF!</v>
      </c>
      <c r="BB2" s="4"/>
      <c r="BD2" s="3"/>
      <c r="BE2" s="3"/>
      <c r="BF2" s="3"/>
      <c r="BG2" s="3"/>
      <c r="BH2" s="3"/>
      <c r="BI2" s="21" t="str">
        <f>'League Info'!K9</f>
        <v>#REF!</v>
      </c>
      <c r="BJ2" s="4" t="str">
        <f>Pick7</f>
        <v>#REF!</v>
      </c>
      <c r="BK2" s="4"/>
      <c r="BM2" s="3"/>
      <c r="BN2" s="3"/>
      <c r="BO2" s="3"/>
      <c r="BP2" s="3"/>
      <c r="BQ2" s="3"/>
      <c r="BR2" s="21" t="str">
        <f>'League Info'!K10</f>
        <v>#REF!</v>
      </c>
      <c r="BS2" s="4" t="str">
        <f>Pick8</f>
        <v>#REF!</v>
      </c>
      <c r="BT2" s="4"/>
      <c r="BV2" s="3"/>
      <c r="BW2" s="3"/>
      <c r="BX2" s="3"/>
      <c r="BY2" s="3"/>
      <c r="BZ2" s="3"/>
      <c r="CA2" s="21" t="str">
        <f>'League Info'!K11</f>
        <v>#REF!</v>
      </c>
      <c r="CB2" s="4" t="str">
        <f>Pick9</f>
        <v>#REF!</v>
      </c>
      <c r="CC2" s="4"/>
      <c r="CE2" s="3"/>
      <c r="CF2" s="3"/>
      <c r="CG2" s="3"/>
      <c r="CH2" s="3"/>
      <c r="CI2" s="3"/>
      <c r="CJ2" s="21" t="str">
        <f>'League Info'!K12</f>
        <v>#REF!</v>
      </c>
      <c r="CK2" s="4" t="str">
        <f>Pick10</f>
        <v>#REF!</v>
      </c>
      <c r="CL2" s="4"/>
      <c r="CN2" s="3"/>
      <c r="CO2" s="3"/>
      <c r="CP2" s="3"/>
      <c r="CQ2" s="3"/>
      <c r="CR2" s="3"/>
      <c r="CS2" s="21" t="str">
        <f>'League Info'!K13</f>
        <v>#REF!</v>
      </c>
      <c r="CT2" s="4" t="str">
        <f>Pick11</f>
        <v>#REF!</v>
      </c>
      <c r="CU2" s="4"/>
      <c r="CW2" s="3"/>
      <c r="CX2" s="3"/>
      <c r="CY2" s="3"/>
      <c r="CZ2" s="3"/>
      <c r="DA2" s="3"/>
      <c r="DB2" s="21" t="str">
        <f>'League Info'!K14</f>
        <v>#REF!</v>
      </c>
      <c r="DC2" s="4" t="str">
        <f>Pick12</f>
        <v>#REF!</v>
      </c>
      <c r="DD2" s="4"/>
      <c r="DF2" s="3"/>
      <c r="DG2" s="3"/>
      <c r="DH2" s="3"/>
      <c r="DI2" s="3"/>
      <c r="DJ2" s="3"/>
      <c r="DK2" s="21" t="str">
        <f>'League Info'!K15</f>
        <v>#REF!</v>
      </c>
      <c r="DL2" s="4" t="str">
        <f>Pick13</f>
        <v>#REF!</v>
      </c>
      <c r="DM2" s="4"/>
      <c r="DO2" s="3"/>
      <c r="DP2" s="3"/>
      <c r="DQ2" s="3"/>
      <c r="DR2" s="3"/>
      <c r="DS2" s="3"/>
      <c r="DT2" s="21" t="str">
        <f>'League Info'!K16</f>
        <v>#REF!</v>
      </c>
      <c r="DU2" s="4" t="str">
        <f>Pick14</f>
        <v>#REF!</v>
      </c>
      <c r="DV2" s="4"/>
      <c r="EC2" s="24" t="str">
        <f>'League Info'!K17</f>
        <v>#REF!</v>
      </c>
      <c r="ED2" s="24" t="str">
        <f>Pick15</f>
        <v>#REF!</v>
      </c>
      <c r="EG2" s="3"/>
      <c r="EH2" s="3"/>
      <c r="EI2" s="3"/>
      <c r="EJ2" s="3"/>
      <c r="EK2" s="3"/>
      <c r="EL2" s="3" t="str">
        <f>'League Info'!K18</f>
        <v>#REF!</v>
      </c>
      <c r="EM2" s="3" t="str">
        <f>Pick16</f>
        <v>#REF!</v>
      </c>
      <c r="EN2" s="3"/>
      <c r="EO2" s="3"/>
      <c r="EP2" s="3"/>
      <c r="EQ2" s="3"/>
      <c r="ER2" s="3"/>
      <c r="ES2" s="3"/>
      <c r="ET2" s="3"/>
      <c r="EU2" s="3" t="str">
        <f>'League Info'!K19</f>
        <v>#REF!</v>
      </c>
      <c r="EV2" s="3" t="str">
        <f>Pick17</f>
        <v>#REF!</v>
      </c>
      <c r="EW2" s="3"/>
      <c r="EX2" s="3"/>
      <c r="EY2" s="3"/>
      <c r="EZ2" s="3"/>
      <c r="FA2" s="3"/>
      <c r="FB2" s="3"/>
      <c r="FC2" s="3"/>
      <c r="FD2" s="3" t="str">
        <f>'League Info'!K20</f>
        <v>#REF!</v>
      </c>
      <c r="FE2" s="3" t="str">
        <f>Pick18</f>
        <v>#REF!</v>
      </c>
      <c r="FF2" s="3"/>
      <c r="FG2" s="3"/>
      <c r="FH2" s="3"/>
      <c r="FI2" s="3"/>
      <c r="FJ2" s="3"/>
      <c r="FK2" s="3"/>
      <c r="FL2" s="3"/>
      <c r="FM2" s="3" t="str">
        <f>'League Info'!K21</f>
        <v>#REF!</v>
      </c>
      <c r="FN2" s="3" t="str">
        <f>Pick19</f>
        <v>#REF!</v>
      </c>
      <c r="FO2" s="3"/>
      <c r="FP2" s="3"/>
      <c r="FQ2" s="3"/>
      <c r="FR2" s="3"/>
      <c r="FS2" s="3"/>
      <c r="FT2" s="3"/>
      <c r="FU2" s="3"/>
      <c r="FV2" s="3" t="str">
        <f>'League Info'!K22</f>
        <v>#REF!</v>
      </c>
      <c r="FW2" s="3" t="str">
        <f>Pick20</f>
        <v>#REF!</v>
      </c>
      <c r="FX2" s="3"/>
      <c r="GA2" s="3"/>
    </row>
    <row r="3">
      <c r="B3" s="74" t="s">
        <v>4581</v>
      </c>
      <c r="C3" s="74" t="s">
        <v>4582</v>
      </c>
      <c r="D3" s="74" t="s">
        <v>4583</v>
      </c>
      <c r="E3" s="74" t="s">
        <v>4584</v>
      </c>
      <c r="F3" s="74" t="s">
        <v>4585</v>
      </c>
      <c r="G3" s="74" t="s">
        <v>4586</v>
      </c>
      <c r="H3" s="75" t="s">
        <v>3</v>
      </c>
      <c r="I3" s="74" t="s">
        <v>4587</v>
      </c>
      <c r="J3" s="3"/>
      <c r="K3" s="74" t="s">
        <v>4581</v>
      </c>
      <c r="L3" s="74" t="s">
        <v>4582</v>
      </c>
      <c r="M3" s="74" t="s">
        <v>4583</v>
      </c>
      <c r="N3" s="74" t="s">
        <v>4584</v>
      </c>
      <c r="O3" s="74" t="s">
        <v>4585</v>
      </c>
      <c r="P3" s="74" t="s">
        <v>4586</v>
      </c>
      <c r="Q3" s="75" t="s">
        <v>3</v>
      </c>
      <c r="R3" s="74" t="s">
        <v>4587</v>
      </c>
      <c r="S3" s="3"/>
      <c r="T3" s="74" t="s">
        <v>4581</v>
      </c>
      <c r="U3" s="74" t="s">
        <v>4582</v>
      </c>
      <c r="V3" s="74" t="s">
        <v>4583</v>
      </c>
      <c r="W3" s="74" t="s">
        <v>4584</v>
      </c>
      <c r="X3" s="74" t="s">
        <v>4585</v>
      </c>
      <c r="Y3" s="74" t="s">
        <v>4586</v>
      </c>
      <c r="Z3" s="75" t="s">
        <v>3</v>
      </c>
      <c r="AA3" s="74" t="s">
        <v>4587</v>
      </c>
      <c r="AB3" s="3"/>
      <c r="AC3" s="74" t="s">
        <v>4581</v>
      </c>
      <c r="AD3" s="74" t="s">
        <v>4582</v>
      </c>
      <c r="AE3" s="74" t="s">
        <v>4583</v>
      </c>
      <c r="AF3" s="74" t="s">
        <v>4584</v>
      </c>
      <c r="AG3" s="74" t="s">
        <v>4585</v>
      </c>
      <c r="AH3" s="74" t="s">
        <v>4586</v>
      </c>
      <c r="AI3" s="75" t="s">
        <v>3</v>
      </c>
      <c r="AJ3" s="74" t="s">
        <v>4587</v>
      </c>
      <c r="AK3" s="3"/>
      <c r="AL3" s="74" t="s">
        <v>4581</v>
      </c>
      <c r="AM3" s="74" t="s">
        <v>4582</v>
      </c>
      <c r="AN3" s="74" t="s">
        <v>4583</v>
      </c>
      <c r="AO3" s="74" t="s">
        <v>4584</v>
      </c>
      <c r="AP3" s="74" t="s">
        <v>4585</v>
      </c>
      <c r="AQ3" s="74" t="s">
        <v>4586</v>
      </c>
      <c r="AR3" s="75" t="s">
        <v>3</v>
      </c>
      <c r="AS3" s="74" t="s">
        <v>4587</v>
      </c>
      <c r="AT3" s="3"/>
      <c r="AU3" s="74" t="s">
        <v>4581</v>
      </c>
      <c r="AV3" s="74" t="s">
        <v>4582</v>
      </c>
      <c r="AW3" s="74" t="s">
        <v>4583</v>
      </c>
      <c r="AX3" s="74" t="s">
        <v>4584</v>
      </c>
      <c r="AY3" s="74" t="s">
        <v>4585</v>
      </c>
      <c r="AZ3" s="74" t="s">
        <v>4586</v>
      </c>
      <c r="BA3" s="75" t="s">
        <v>3</v>
      </c>
      <c r="BB3" s="74" t="s">
        <v>4587</v>
      </c>
      <c r="BC3" s="3"/>
      <c r="BD3" s="74" t="s">
        <v>4581</v>
      </c>
      <c r="BE3" s="74" t="s">
        <v>4582</v>
      </c>
      <c r="BF3" s="74" t="s">
        <v>4583</v>
      </c>
      <c r="BG3" s="74" t="s">
        <v>4584</v>
      </c>
      <c r="BH3" s="74" t="s">
        <v>4585</v>
      </c>
      <c r="BI3" s="74" t="s">
        <v>4586</v>
      </c>
      <c r="BJ3" s="75" t="s">
        <v>3</v>
      </c>
      <c r="BK3" s="74" t="s">
        <v>4587</v>
      </c>
      <c r="BL3" s="3"/>
      <c r="BM3" s="74" t="s">
        <v>4581</v>
      </c>
      <c r="BN3" s="74" t="s">
        <v>4582</v>
      </c>
      <c r="BO3" s="74" t="s">
        <v>4583</v>
      </c>
      <c r="BP3" s="74" t="s">
        <v>4584</v>
      </c>
      <c r="BQ3" s="74" t="s">
        <v>4585</v>
      </c>
      <c r="BR3" s="74" t="s">
        <v>4586</v>
      </c>
      <c r="BS3" s="75" t="s">
        <v>3</v>
      </c>
      <c r="BT3" s="74" t="s">
        <v>4587</v>
      </c>
      <c r="BU3" s="3"/>
      <c r="BV3" s="74" t="s">
        <v>4581</v>
      </c>
      <c r="BW3" s="74" t="s">
        <v>4582</v>
      </c>
      <c r="BX3" s="74" t="s">
        <v>4583</v>
      </c>
      <c r="BY3" s="74" t="s">
        <v>4584</v>
      </c>
      <c r="BZ3" s="74" t="s">
        <v>4585</v>
      </c>
      <c r="CA3" s="74" t="s">
        <v>4586</v>
      </c>
      <c r="CB3" s="75" t="s">
        <v>3</v>
      </c>
      <c r="CC3" s="74" t="s">
        <v>4587</v>
      </c>
      <c r="CD3" s="3"/>
      <c r="CE3" s="74" t="s">
        <v>4581</v>
      </c>
      <c r="CF3" s="74" t="s">
        <v>4582</v>
      </c>
      <c r="CG3" s="74" t="s">
        <v>4583</v>
      </c>
      <c r="CH3" s="74" t="s">
        <v>4584</v>
      </c>
      <c r="CI3" s="74" t="s">
        <v>4585</v>
      </c>
      <c r="CJ3" s="74" t="s">
        <v>4586</v>
      </c>
      <c r="CK3" s="75" t="s">
        <v>3</v>
      </c>
      <c r="CL3" s="74" t="s">
        <v>4587</v>
      </c>
      <c r="CM3" s="3"/>
      <c r="CN3" s="74" t="s">
        <v>4581</v>
      </c>
      <c r="CO3" s="74" t="s">
        <v>4582</v>
      </c>
      <c r="CP3" s="74" t="s">
        <v>4583</v>
      </c>
      <c r="CQ3" s="74" t="s">
        <v>4584</v>
      </c>
      <c r="CR3" s="74" t="s">
        <v>4585</v>
      </c>
      <c r="CS3" s="74" t="s">
        <v>4586</v>
      </c>
      <c r="CT3" s="75" t="s">
        <v>3</v>
      </c>
      <c r="CU3" s="74" t="s">
        <v>4587</v>
      </c>
      <c r="CV3" s="3"/>
      <c r="CW3" s="74" t="s">
        <v>4581</v>
      </c>
      <c r="CX3" s="74" t="s">
        <v>4582</v>
      </c>
      <c r="CY3" s="74" t="s">
        <v>4583</v>
      </c>
      <c r="CZ3" s="74" t="s">
        <v>4584</v>
      </c>
      <c r="DA3" s="74" t="s">
        <v>4585</v>
      </c>
      <c r="DB3" s="74" t="s">
        <v>4586</v>
      </c>
      <c r="DC3" s="75" t="s">
        <v>3</v>
      </c>
      <c r="DD3" s="74" t="s">
        <v>4587</v>
      </c>
      <c r="DE3" s="3"/>
      <c r="DF3" s="74" t="s">
        <v>4581</v>
      </c>
      <c r="DG3" s="74" t="s">
        <v>4582</v>
      </c>
      <c r="DH3" s="74" t="s">
        <v>4583</v>
      </c>
      <c r="DI3" s="74" t="s">
        <v>4584</v>
      </c>
      <c r="DJ3" s="74" t="s">
        <v>4585</v>
      </c>
      <c r="DK3" s="74" t="s">
        <v>4586</v>
      </c>
      <c r="DL3" s="75" t="s">
        <v>3</v>
      </c>
      <c r="DM3" s="74" t="s">
        <v>4587</v>
      </c>
      <c r="DN3" s="3"/>
      <c r="DO3" s="74" t="s">
        <v>4581</v>
      </c>
      <c r="DP3" s="74" t="s">
        <v>4582</v>
      </c>
      <c r="DQ3" s="74" t="s">
        <v>4583</v>
      </c>
      <c r="DR3" s="74" t="s">
        <v>4584</v>
      </c>
      <c r="DS3" s="74" t="s">
        <v>4585</v>
      </c>
      <c r="DT3" s="74" t="s">
        <v>4586</v>
      </c>
      <c r="DU3" s="75" t="s">
        <v>3</v>
      </c>
      <c r="DV3" s="74" t="s">
        <v>4587</v>
      </c>
      <c r="DW3" s="3"/>
      <c r="DX3" s="74" t="s">
        <v>4581</v>
      </c>
      <c r="DY3" s="74" t="s">
        <v>4582</v>
      </c>
      <c r="DZ3" s="74" t="s">
        <v>4583</v>
      </c>
      <c r="EA3" s="74" t="s">
        <v>4584</v>
      </c>
      <c r="EB3" s="74" t="s">
        <v>4585</v>
      </c>
      <c r="EC3" s="74" t="s">
        <v>4586</v>
      </c>
      <c r="ED3" s="75" t="s">
        <v>3</v>
      </c>
      <c r="EE3" s="74" t="s">
        <v>4587</v>
      </c>
      <c r="EF3" s="3"/>
      <c r="EG3" s="74" t="s">
        <v>4581</v>
      </c>
      <c r="EH3" s="74" t="s">
        <v>4582</v>
      </c>
      <c r="EI3" s="74" t="s">
        <v>4583</v>
      </c>
      <c r="EJ3" s="74" t="s">
        <v>4584</v>
      </c>
      <c r="EK3" s="74" t="s">
        <v>4585</v>
      </c>
      <c r="EL3" s="74" t="s">
        <v>4586</v>
      </c>
      <c r="EM3" s="75" t="s">
        <v>3</v>
      </c>
      <c r="EN3" s="74" t="s">
        <v>4587</v>
      </c>
      <c r="EO3" s="3"/>
      <c r="EP3" s="74" t="s">
        <v>4581</v>
      </c>
      <c r="EQ3" s="74" t="s">
        <v>4582</v>
      </c>
      <c r="ER3" s="74" t="s">
        <v>4583</v>
      </c>
      <c r="ES3" s="74" t="s">
        <v>4584</v>
      </c>
      <c r="ET3" s="74" t="s">
        <v>4585</v>
      </c>
      <c r="EU3" s="74" t="s">
        <v>4586</v>
      </c>
      <c r="EV3" s="75" t="s">
        <v>3</v>
      </c>
      <c r="EW3" s="74" t="s">
        <v>4587</v>
      </c>
      <c r="EX3" s="3"/>
      <c r="EY3" s="74" t="s">
        <v>4581</v>
      </c>
      <c r="EZ3" s="74" t="s">
        <v>4582</v>
      </c>
      <c r="FA3" s="74" t="s">
        <v>4583</v>
      </c>
      <c r="FB3" s="74" t="s">
        <v>4584</v>
      </c>
      <c r="FC3" s="74" t="s">
        <v>4585</v>
      </c>
      <c r="FD3" s="74" t="s">
        <v>4586</v>
      </c>
      <c r="FE3" s="75" t="s">
        <v>3</v>
      </c>
      <c r="FF3" s="74" t="s">
        <v>4587</v>
      </c>
      <c r="FG3" s="3"/>
      <c r="FH3" s="74" t="s">
        <v>4581</v>
      </c>
      <c r="FI3" s="74" t="s">
        <v>4582</v>
      </c>
      <c r="FJ3" s="74" t="s">
        <v>4583</v>
      </c>
      <c r="FK3" s="74" t="s">
        <v>4584</v>
      </c>
      <c r="FL3" s="74" t="s">
        <v>4585</v>
      </c>
      <c r="FM3" s="74" t="s">
        <v>4586</v>
      </c>
      <c r="FN3" s="75" t="s">
        <v>3</v>
      </c>
      <c r="FO3" s="74" t="s">
        <v>4587</v>
      </c>
      <c r="FP3" s="3"/>
      <c r="FQ3" s="74" t="s">
        <v>4581</v>
      </c>
      <c r="FR3" s="74" t="s">
        <v>4582</v>
      </c>
      <c r="FS3" s="74" t="s">
        <v>4583</v>
      </c>
      <c r="FT3" s="74" t="s">
        <v>4584</v>
      </c>
      <c r="FU3" s="74" t="s">
        <v>4585</v>
      </c>
      <c r="FV3" s="74" t="s">
        <v>4586</v>
      </c>
      <c r="FW3" s="75" t="s">
        <v>3</v>
      </c>
      <c r="FX3" s="74" t="s">
        <v>4587</v>
      </c>
      <c r="GA3" s="3"/>
    </row>
    <row r="4">
      <c r="A4" s="3" t="str">
        <f t="shared" ref="A4:A43" si="1">IF(NOT(B4=""),B4,IF(NOT(C4=""),C4,IF(NOT(D4=""),D4,IF(NOT(E4=""),E4,IF(NOT(F4=""),F4,IF(OR(AND(G4="rb",I4&gt;$E$1),AND(G4="wr",I4&gt;$G$1),AND(G4="qb",I4&gt;$F$1),AND(G4="te",I4&gt;$H$1),AND(G4="K",I4&gt;$I$1),AND(G4="dst",I4&gt;$J$1),AND(G4="dL",I4&gt;$K$1),AND(G4="dB",I4&gt;$M$1),AND(G4="lb",I4&gt;$N$1),AND(IFERROR(RIGHT(I4,2)*1&gt;9,FALSE()),H4&lt;&gt;" ")),"Bench"&amp;COUNTIF(A$3:A3,"*Bench*")+1,I4))))))</f>
        <v>#REF!</v>
      </c>
      <c r="B4" s="76" t="str">
        <f t="shared" ref="B4:B43" si="2">IF(AND(OR(AND(G4="rb",I4&gt;$E$1),AND(G4="wr",I4&gt;$G$1),AND(G4="te",I4&gt;$H$1),AND(G4="qb",I4&gt;$F$1)),COUNTIF(B$3:B3,"&gt;="&amp;$B$1)&lt;1,C4="",D4="",E4="",$B$1&gt;="FlexC1"),"FlexC"&amp;COUNTIF(B$3:B3,"&gt;""FlexC1"),"")</f>
        <v>#REF!</v>
      </c>
      <c r="C4" s="76" t="str">
        <f t="shared" ref="C4:C43" si="3">IF(AND(OR(AND(G4="rb",I4&gt;$E$1),AND(G4="wr",I4&gt;$G$1),AND(G4="te",I4&gt;$H$1)),COUNTIF(C$3:C3,"&gt;="&amp;$C$1)&lt;1,D4="",E4="",$C$1&gt;="FlexB1"),"FlexB"&amp;COUNTIF(C$3:C3,"&gt;""FlexB1"),"")</f>
        <v>#REF!</v>
      </c>
      <c r="D4" s="76" t="str">
        <f t="shared" ref="D4:D43" si="4">IF(AND(OR(AND(G4="rb",I4&gt;$E$1),AND(G4="wr",I4&gt;$G$1)),COUNTIF(D$3:D3,"&gt;="&amp;$D$1)&lt;1,$D$1&gt;="FlexA1",E4=""),"FlexA"&amp;COUNTIF(D$3:D3,"&gt;""FlexA1"),"")</f>
        <v>#REF!</v>
      </c>
      <c r="E4" s="76" t="str">
        <f t="shared" ref="E4:E43" si="5">IF(AND(OR(AND(G4="TE",I4&gt;$H$1),AND(G4="wr",I4&gt;$G$1)),COUNTIF(E$3:E3,"&gt;="&amp;$L$1)&lt;1,$L$1&gt;="FlexD1"),"FlexD"&amp;COUNTIF(E$3:E3,"&gt;""FlexD1"),"")</f>
        <v>#REF!</v>
      </c>
      <c r="F4" s="76" t="str">
        <f t="shared" ref="F4:F43" si="6">IF(AND(OR(AND(G4="LB",I4&gt;$N$1),AND(G4="DB",I4&gt;$M$1),AND(G4="DL",I4&gt;$K$1)),COUNTIF(F$3:F3,"&gt;="&amp;$O$1)&lt;1,$O$1&gt;="IDP1"),"IDP"&amp;COUNTIF(F$3:F3,"&gt;""IDP1"),"")</f>
        <v>#REF!</v>
      </c>
      <c r="G4" s="76" t="str">
        <f t="array" ref="G4">IFERROR(INDEX(Overall!$E$3:$E$389,MATCH(H4,Overall!$D$3:$D$389,0))," ")</f>
        <v> </v>
      </c>
      <c r="H4" s="76" t="str">
        <f t="array" ref="H4">IFERROR(INDEX(Overall!$A$3:$P$389,SMALL(IF((H$2=#REF!),ROW(#REF!)-MIN(ROW(#REF!))+1,""),ROW(A1)),PlayerHeader)," ")</f>
        <v> </v>
      </c>
      <c r="I4" s="76" t="str">
        <f>G4&amp;1</f>
        <v> 1</v>
      </c>
      <c r="J4" s="3" t="str">
        <f t="shared" ref="J4:J43" si="7">IF(NOT(K4=""),K4,IF(NOT(L4=""),L4,IF(NOT(M4=""),M4,IF(NOT(N4=""),N4,IF(NOT(O4=""),O4,IF(OR(AND(P4="rb",R4&gt;$E$1),AND(P4="wr",R4&gt;$G$1),AND(P4="qb",R4&gt;$F$1),AND(P4="te",R4&gt;$H$1),AND(P4="K",R4&gt;$I$1),AND(P4="dst",R4&gt;$J$1),AND(P4="dL",R4&gt;$K$1),AND(P4="dB",R4&gt;$M$1),AND(P4="lb",R4&gt;$N$1),AND(IFERROR(RIGHT(R4,2)*1&gt;9,FALSE()),Q4&lt;&gt;" ")),"Bench"&amp;COUNTIF(J$3:J3,"*Bench*")+1,R4))))))</f>
        <v>#REF!</v>
      </c>
      <c r="K4" s="76" t="str">
        <f t="shared" ref="K4:K43" si="8">IF(AND(OR(AND(P4="rb",R4&gt;$E$1),AND(P4="wr",R4&gt;$G$1),AND(P4="te",R4&gt;$H$1),AND(P4="qb",R4&gt;$F$1)),COUNTIF(K$3:K3,"&gt;="&amp;$B$1)&lt;1,L4="",M4="",N4="",$B$1&gt;="FlexC1"),"FlexC"&amp;COUNTIF(K$3:K3,"&gt;""FlexC1"),"")</f>
        <v>#REF!</v>
      </c>
      <c r="L4" s="76" t="str">
        <f t="shared" ref="L4:L43" si="9">IF(AND(OR(AND(P4="rb",R4&gt;$E$1),AND(P4="wr",R4&gt;$G$1),AND(P4="te",R4&gt;$H$1)),COUNTIF(L$3:L3,"&gt;="&amp;$C$1)&lt;1,M4="",N4="",$C$1&gt;="FlexB1"),"FlexB"&amp;COUNTIF(L$3:L3,"&gt;""FlexB1"),"")</f>
        <v>#REF!</v>
      </c>
      <c r="M4" s="76" t="str">
        <f t="shared" ref="M4:M43" si="10">IF(AND(OR(AND(P4="rb",R4&gt;$E$1),AND(P4="wr",R4&gt;$G$1)),COUNTIF(M$3:M3,"&gt;="&amp;$D$1)&lt;1,$D$1&gt;="FlexA1",N4=""),"FlexA"&amp;COUNTIF(M$3:M3,"&gt;""FlexA1"),"")</f>
        <v>#REF!</v>
      </c>
      <c r="N4" s="76" t="str">
        <f t="shared" ref="N4:N43" si="11">IF(AND(OR(AND(P4="TE",R4&gt;$H$1),AND(P4="wr",R4&gt;$G$1)),COUNTIF(N$3:N3,"&gt;="&amp;$L$1)&lt;1,$L$1&gt;="FlexD1"),"FlexD"&amp;COUNTIF(N$3:N3,"&gt;""FlexD1"),"")</f>
        <v>#REF!</v>
      </c>
      <c r="O4" s="76" t="str">
        <f t="shared" ref="O4:O43" si="12">IF(AND(OR(AND(P4="LB",R4&gt;$N$1),AND(P4="DB",R4&gt;$M$1),AND(P4="DL",R4&gt;$K$1)),COUNTIF(O$3:O3,"&gt;="&amp;$O$1)&lt;1,$O$1&gt;="IDP1"),"IDP"&amp;COUNTIF(O$3:O3,"&gt;""IDP1"),"")</f>
        <v>#REF!</v>
      </c>
      <c r="P4" s="76" t="str">
        <f t="array" ref="P4">IFERROR(INDEX(Overall!$E$3:$E$389,MATCH(Q4,Overall!$D$3:$D$389,0))," ")</f>
        <v> </v>
      </c>
      <c r="Q4" s="76" t="str">
        <f t="array" ref="Q4">IFERROR(INDEX(Overall!$A$3:$P$389,SMALL(IF((Q$2=#REF!),ROW(#REF!)-MIN(ROW(#REF!))+1,""),ROW(J1)),PlayerHeader)," ")</f>
        <v> </v>
      </c>
      <c r="R4" s="76" t="str">
        <f>P4&amp;1</f>
        <v> 1</v>
      </c>
      <c r="S4" s="3" t="str">
        <f t="shared" ref="S4:S43" si="13">IF(NOT(T4=""),T4,IF(NOT(U4=""),U4,IF(NOT(V4=""),V4,IF(NOT(W4=""),W4,IF(NOT(X4=""),X4,IF(OR(AND(Y4="rb",AA4&gt;$E$1),AND(Y4="wr",AA4&gt;$G$1),AND(Y4="qb",AA4&gt;$F$1),AND(Y4="te",AA4&gt;$H$1),AND(Y4="K",AA4&gt;$I$1),AND(Y4="dst",AA4&gt;$J$1),AND(Y4="dL",AA4&gt;$K$1),AND(Y4="dB",AA4&gt;$M$1),AND(Y4="lb",AA4&gt;$N$1),AND(IFERROR(RIGHT(AA4,2)*1&gt;9,FALSE()),Z4&lt;&gt;" ")),"Bench"&amp;COUNTIF(S$3:S3,"*Bench*")+1,AA4))))))</f>
        <v>#REF!</v>
      </c>
      <c r="T4" s="76" t="str">
        <f t="shared" ref="T4:T43" si="14">IF(AND(OR(AND(Y4="rb",AA4&gt;$E$1),AND(Y4="wr",AA4&gt;$G$1),AND(Y4="te",AA4&gt;$H$1),AND(Y4="qb",AA4&gt;$F$1)),COUNTIF(T$3:T3,"&gt;="&amp;$B$1)&lt;1,U4="",V4="",W4="",$B$1&gt;="FlexC1"),"FlexC"&amp;COUNTIF(T$3:T3,"&gt;""FlexC1"),"")</f>
        <v>#REF!</v>
      </c>
      <c r="U4" s="76" t="str">
        <f t="shared" ref="U4:U43" si="15">IF(AND(OR(AND(Y4="rb",AA4&gt;$E$1),AND(Y4="wr",AA4&gt;$G$1),AND(Y4="te",AA4&gt;$H$1)),COUNTIF(U$3:U3,"&gt;="&amp;$C$1)&lt;1,V4="",W4="",$C$1&gt;="FlexB1"),"FlexB"&amp;COUNTIF(U$3:U3,"&gt;""FlexB1"),"")</f>
        <v>#REF!</v>
      </c>
      <c r="V4" s="76" t="str">
        <f t="shared" ref="V4:V43" si="16">IF(AND(OR(AND(Y4="rb",AA4&gt;$E$1),AND(Y4="wr",AA4&gt;$G$1)),COUNTIF(V$3:V3,"&gt;="&amp;$D$1)&lt;1,$D$1&gt;="FlexA1",W4=""),"FlexA"&amp;COUNTIF(V$3:V3,"&gt;""FlexA1"),"")</f>
        <v>#REF!</v>
      </c>
      <c r="W4" s="76" t="str">
        <f t="shared" ref="W4:W43" si="17">IF(AND(OR(AND(Y4="TE",AA4&gt;$H$1),AND(Y4="wr",AA4&gt;$G$1)),COUNTIF(W$3:W3,"&gt;="&amp;$L$1)&lt;1,$L$1&gt;="FlexD1"),"FlexD"&amp;COUNTIF(W$3:W3,"&gt;""FlexD1"),"")</f>
        <v>#REF!</v>
      </c>
      <c r="X4" s="76" t="str">
        <f t="shared" ref="X4:X43" si="18">IF(AND(OR(AND(Y4="LB",AA4&gt;$N$1),AND(Y4="DB",AA4&gt;$M$1),AND(Y4="DL",AA4&gt;$K$1)),COUNTIF(X$3:X3,"&gt;="&amp;$O$1)&lt;1,$O$1&gt;="IDP1"),"IDP"&amp;COUNTIF(X$3:X3,"&gt;""IDP1"),"")</f>
        <v>#REF!</v>
      </c>
      <c r="Y4" s="76" t="str">
        <f t="array" ref="Y4">IFERROR(INDEX(Overall!$E$3:$E$389,MATCH(Z4,Overall!$D$3:$D$389,0))," ")</f>
        <v> </v>
      </c>
      <c r="Z4" s="76" t="str">
        <f t="array" ref="Z4">IFERROR(INDEX(Overall!$A$3:$P$389,SMALL(IF((Z$2=#REF!),ROW(#REF!)-MIN(ROW(#REF!))+1,""),ROW(S1)),PlayerHeader)," ")</f>
        <v> </v>
      </c>
      <c r="AA4" s="76" t="str">
        <f>Y4&amp;1</f>
        <v> 1</v>
      </c>
      <c r="AB4" s="3" t="str">
        <f t="shared" ref="AB4:AB43" si="19">IF(NOT(AC4=""),AC4,IF(NOT(AD4=""),AD4,IF(NOT(AE4=""),AE4,IF(NOT(AF4=""),AF4,IF(NOT(AG4=""),AG4,IF(OR(AND(AH4="rb",AJ4&gt;$E$1),AND(AH4="wr",AJ4&gt;$G$1),AND(AH4="qb",AJ4&gt;$F$1),AND(AH4="te",AJ4&gt;$H$1),AND(AH4="K",AJ4&gt;$I$1),AND(AH4="dst",AJ4&gt;$J$1),AND(AH4="dL",AJ4&gt;$K$1),AND(AH4="dB",AJ4&gt;$M$1),AND(AH4="lb",AJ4&gt;$N$1),AND(IFERROR(RIGHT(AJ4,2)*1&gt;9,FALSE()),AI4&lt;&gt;" ")),"Bench"&amp;COUNTIF(AB$3:AB3,"*Bench*")+1,AJ4))))))</f>
        <v>#REF!</v>
      </c>
      <c r="AC4" s="76" t="str">
        <f t="shared" ref="AC4:AC43" si="20">IF(AND(OR(AND(AH4="rb",AJ4&gt;$E$1),AND(AH4="wr",AJ4&gt;$G$1),AND(AH4="te",AJ4&gt;$H$1),AND(AH4="qb",AJ4&gt;$F$1)),COUNTIF(AC$3:AC3,"&gt;="&amp;$B$1)&lt;1,AD4="",AE4="",AF4="",$B$1&gt;="FlexC1"),"FlexC"&amp;COUNTIF(AC$3:AC3,"&gt;""FlexC1"),"")</f>
        <v>#REF!</v>
      </c>
      <c r="AD4" s="76" t="str">
        <f t="shared" ref="AD4:AD43" si="21">IF(AND(OR(AND(AH4="rb",AJ4&gt;$E$1),AND(AH4="wr",AJ4&gt;$G$1),AND(AH4="te",AJ4&gt;$H$1)),COUNTIF(AD$3:AD3,"&gt;="&amp;$C$1)&lt;1,AE4="",AF4="",$C$1&gt;="FlexB1"),"FlexB"&amp;COUNTIF(AD$3:AD3,"&gt;""FlexB1"),"")</f>
        <v>#REF!</v>
      </c>
      <c r="AE4" s="76" t="str">
        <f t="shared" ref="AE4:AE43" si="22">IF(AND(OR(AND(AH4="rb",AJ4&gt;$E$1),AND(AH4="wr",AJ4&gt;$G$1)),COUNTIF(AE$3:AE3,"&gt;="&amp;$D$1)&lt;1,$D$1&gt;="FlexA1",AF4=""),"FlexA"&amp;COUNTIF(AE$3:AE3,"&gt;""FlexA1"),"")</f>
        <v>#REF!</v>
      </c>
      <c r="AF4" s="76" t="str">
        <f t="shared" ref="AF4:AF43" si="23">IF(AND(OR(AND(AH4="TE",AJ4&gt;$H$1),AND(AH4="wr",AJ4&gt;$G$1)),COUNTIF(AF$3:AF3,"&gt;="&amp;$L$1)&lt;1,$L$1&gt;="FlexD1"),"FlexD"&amp;COUNTIF(AF$3:AF3,"&gt;""FlexD1"),"")</f>
        <v>#REF!</v>
      </c>
      <c r="AG4" s="76" t="str">
        <f t="shared" ref="AG4:AG43" si="24">IF(AND(OR(AND(AH4="LB",AJ4&gt;$N$1),AND(AH4="DB",AJ4&gt;$M$1),AND(AH4="DL",AJ4&gt;$K$1)),COUNTIF(AG$3:AG3,"&gt;="&amp;$O$1)&lt;1,$O$1&gt;="IDP1"),"IDP"&amp;COUNTIF(AG$3:AG3,"&gt;""IDP1"),"")</f>
        <v>#REF!</v>
      </c>
      <c r="AH4" s="76" t="str">
        <f t="array" ref="AH4">IFERROR(INDEX(Overall!$E$3:$E$389,MATCH(AI4,Overall!$D$3:$D$389,0))," ")</f>
        <v> </v>
      </c>
      <c r="AI4" s="76" t="str">
        <f t="array" ref="AI4">IFERROR(INDEX(Overall!$A$3:$P$389,SMALL(IF((AI$2=#REF!),ROW(#REF!)-MIN(ROW(#REF!))+1,""),ROW(AB1)),PlayerHeader)," ")</f>
        <v> </v>
      </c>
      <c r="AJ4" s="76" t="str">
        <f>AH4&amp;1</f>
        <v> 1</v>
      </c>
      <c r="AK4" s="3" t="str">
        <f t="shared" ref="AK4:AK43" si="25">IF(NOT(AL4=""),AL4,IF(NOT(AM4=""),AM4,IF(NOT(AN4=""),AN4,IF(NOT(AO4=""),AO4,IF(NOT(AP4=""),AP4,IF(OR(AND(AQ4="rb",AS4&gt;$E$1),AND(AQ4="wr",AS4&gt;$G$1),AND(AQ4="qb",AS4&gt;$F$1),AND(AQ4="te",AS4&gt;$H$1),AND(AQ4="K",AS4&gt;$I$1),AND(AQ4="dst",AS4&gt;$J$1),AND(AQ4="dL",AS4&gt;$K$1),AND(AQ4="dB",AS4&gt;$M$1),AND(AQ4="lb",AS4&gt;$N$1),AND(IFERROR(RIGHT(AS4,2)*1&gt;9,FALSE()),AR4&lt;&gt;" ")),"Bench"&amp;COUNTIF(AK$3:AK3,"*Bench*")+1,AS4))))))</f>
        <v>#REF!</v>
      </c>
      <c r="AL4" s="76" t="str">
        <f t="shared" ref="AL4:AL43" si="26">IF(AND(OR(AND(AQ4="rb",AS4&gt;$E$1),AND(AQ4="wr",AS4&gt;$G$1),AND(AQ4="te",AS4&gt;$H$1),AND(AQ4="qb",AS4&gt;$F$1)),COUNTIF(AL$3:AL3,"&gt;="&amp;$B$1)&lt;1,AM4="",AN4="",AO4="",$B$1&gt;="FlexC1"),"FlexC"&amp;COUNTIF(AL$3:AL3,"&gt;""FlexC1"),"")</f>
        <v>#REF!</v>
      </c>
      <c r="AM4" s="76" t="str">
        <f t="shared" ref="AM4:AM43" si="27">IF(AND(OR(AND(AQ4="rb",AS4&gt;$E$1),AND(AQ4="wr",AS4&gt;$G$1),AND(AQ4="te",AS4&gt;$H$1)),COUNTIF(AM$3:AM3,"&gt;="&amp;$C$1)&lt;1,AN4="",AO4="",$C$1&gt;="FlexB1"),"FlexB"&amp;COUNTIF(AM$3:AM3,"&gt;""FlexB1"),"")</f>
        <v>#REF!</v>
      </c>
      <c r="AN4" s="76" t="str">
        <f t="shared" ref="AN4:AN43" si="28">IF(AND(OR(AND(AQ4="rb",AS4&gt;$E$1),AND(AQ4="wr",AS4&gt;$G$1)),COUNTIF(AN$3:AN3,"&gt;="&amp;$D$1)&lt;1,$D$1&gt;="FlexA1",AO4=""),"FlexA"&amp;COUNTIF(AN$3:AN3,"&gt;""FlexA1"),"")</f>
        <v>#REF!</v>
      </c>
      <c r="AO4" s="76" t="str">
        <f t="shared" ref="AO4:AO43" si="29">IF(AND(OR(AND(AQ4="TE",AS4&gt;$H$1),AND(AQ4="wr",AS4&gt;$G$1)),COUNTIF(AO$3:AO3,"&gt;="&amp;$L$1)&lt;1,$L$1&gt;="FlexD1"),"FlexD"&amp;COUNTIF(AO$3:AO3,"&gt;""FlexD1"),"")</f>
        <v>#REF!</v>
      </c>
      <c r="AP4" s="76" t="str">
        <f t="shared" ref="AP4:AP43" si="30">IF(AND(OR(AND(AQ4="LB",AS4&gt;$N$1),AND(AQ4="DB",AS4&gt;$M$1),AND(AQ4="DL",AS4&gt;$K$1)),COUNTIF(AP$3:AP3,"&gt;="&amp;$O$1)&lt;1,$O$1&gt;="IDP1"),"IDP"&amp;COUNTIF(AP$3:AP3,"&gt;""IDP1"),"")</f>
        <v>#REF!</v>
      </c>
      <c r="AQ4" s="76" t="str">
        <f t="array" ref="AQ4">IFERROR(INDEX(Overall!$E$3:$E$389,MATCH(AR4,Overall!$D$3:$D$389,0))," ")</f>
        <v> </v>
      </c>
      <c r="AR4" s="76" t="str">
        <f t="array" ref="AR4">IFERROR(INDEX(Overall!$A$3:$P$389,SMALL(IF((AR$2=#REF!),ROW(#REF!)-MIN(ROW(#REF!))+1,""),ROW(AK1)),PlayerHeader)," ")</f>
        <v> </v>
      </c>
      <c r="AS4" s="76" t="str">
        <f>AQ4&amp;1</f>
        <v> 1</v>
      </c>
      <c r="AT4" s="3" t="str">
        <f t="shared" ref="AT4:AT43" si="31">IF(NOT(AU4=""),AU4,IF(NOT(AV4=""),AV4,IF(NOT(AW4=""),AW4,IF(NOT(AX4=""),AX4,IF(NOT(AY4=""),AY4,IF(OR(AND(AZ4="rb",BB4&gt;$E$1),AND(AZ4="wr",BB4&gt;$G$1),AND(AZ4="qb",BB4&gt;$F$1),AND(AZ4="te",BB4&gt;$H$1),AND(AZ4="K",BB4&gt;$I$1),AND(AZ4="dst",BB4&gt;$J$1),AND(AZ4="dL",BB4&gt;$K$1),AND(AZ4="dB",BB4&gt;$M$1),AND(AZ4="lb",BB4&gt;$N$1),AND(IFERROR(RIGHT(BB4,2)*1&gt;9,FALSE()),BA4&lt;&gt;" ")),"Bench"&amp;COUNTIF(AT$3:AT3,"*Bench*")+1,BB4))))))</f>
        <v>#REF!</v>
      </c>
      <c r="AU4" s="76" t="str">
        <f t="shared" ref="AU4:AU43" si="32">IF(AND(OR(AND(AZ4="rb",BB4&gt;$E$1),AND(AZ4="wr",BB4&gt;$G$1),AND(AZ4="te",BB4&gt;$H$1),AND(AZ4="qb",BB4&gt;$F$1)),COUNTIF(AU$3:AU3,"&gt;="&amp;$B$1)&lt;1,AV4="",AW4="",AX4="",$B$1&gt;="FlexC1"),"FlexC"&amp;COUNTIF(AU$3:AU3,"&gt;""FlexC1"),"")</f>
        <v>#REF!</v>
      </c>
      <c r="AV4" s="76" t="str">
        <f t="shared" ref="AV4:AV43" si="33">IF(AND(OR(AND(AZ4="rb",BB4&gt;$E$1),AND(AZ4="wr",BB4&gt;$G$1),AND(AZ4="te",BB4&gt;$H$1)),COUNTIF(AV$3:AV3,"&gt;="&amp;$C$1)&lt;1,AW4="",AX4="",$C$1&gt;="FlexB1"),"FlexB"&amp;COUNTIF(AV$3:AV3,"&gt;""FlexB1"),"")</f>
        <v>#REF!</v>
      </c>
      <c r="AW4" s="76" t="str">
        <f t="shared" ref="AW4:AW43" si="34">IF(AND(OR(AND(AZ4="rb",BB4&gt;$E$1),AND(AZ4="wr",BB4&gt;$G$1)),COUNTIF(AW$3:AW3,"&gt;="&amp;$D$1)&lt;1,$D$1&gt;="FlexA1",AX4=""),"FlexA"&amp;COUNTIF(AW$3:AW3,"&gt;""FlexA1"),"")</f>
        <v>#REF!</v>
      </c>
      <c r="AX4" s="76" t="str">
        <f t="shared" ref="AX4:AX43" si="35">IF(AND(OR(AND(AZ4="TE",BB4&gt;$H$1),AND(AZ4="wr",BB4&gt;$G$1)),COUNTIF(AX$3:AX3,"&gt;="&amp;$L$1)&lt;1,$L$1&gt;="FlexD1"),"FlexD"&amp;COUNTIF(AX$3:AX3,"&gt;""FlexD1"),"")</f>
        <v>#REF!</v>
      </c>
      <c r="AY4" s="76" t="str">
        <f t="shared" ref="AY4:AY43" si="36">IF(AND(OR(AND(AZ4="LB",BB4&gt;$N$1),AND(AZ4="DB",BB4&gt;$M$1),AND(AZ4="DL",BB4&gt;$K$1)),COUNTIF(AY$3:AY3,"&gt;="&amp;$O$1)&lt;1,$O$1&gt;="IDP1"),"IDP"&amp;COUNTIF(AY$3:AY3,"&gt;""IDP1"),"")</f>
        <v>#REF!</v>
      </c>
      <c r="AZ4" s="76" t="str">
        <f t="array" ref="AZ4">IFERROR(INDEX(Overall!$E$3:$E$389,MATCH(BA4,Overall!$D$3:$D$389,0))," ")</f>
        <v> </v>
      </c>
      <c r="BA4" s="76" t="str">
        <f t="array" ref="BA4">IFERROR(INDEX(Overall!$A$3:$P$389,SMALL(IF((BA$2=#REF!),ROW(#REF!)-MIN(ROW(#REF!))+1,""),ROW(AT1)),PlayerHeader)," ")</f>
        <v> </v>
      </c>
      <c r="BB4" s="76" t="str">
        <f>AZ4&amp;1</f>
        <v> 1</v>
      </c>
      <c r="BC4" s="3" t="str">
        <f t="shared" ref="BC4:BC43" si="37">IF(NOT(BD4=""),BD4,IF(NOT(BE4=""),BE4,IF(NOT(BF4=""),BF4,IF(NOT(BG4=""),BG4,IF(NOT(BH4=""),BH4,IF(OR(AND(BI4="rb",BK4&gt;$E$1),AND(BI4="wr",BK4&gt;$G$1),AND(BI4="qb",BK4&gt;$F$1),AND(BI4="te",BK4&gt;$H$1),AND(BI4="K",BK4&gt;$I$1),AND(BI4="dst",BK4&gt;$J$1),AND(BI4="dL",BK4&gt;$K$1),AND(BI4="dB",BK4&gt;$M$1),AND(BI4="lb",BK4&gt;$N$1),AND(IFERROR(RIGHT(BK4,2)*1&gt;9,FALSE()),BJ4&lt;&gt;" ")),"Bench"&amp;COUNTIF(BC$3:BC3,"*Bench*")+1,BK4))))))</f>
        <v>#REF!</v>
      </c>
      <c r="BD4" s="76" t="str">
        <f t="shared" ref="BD4:BD43" si="38">IF(AND(OR(AND(BI4="rb",BK4&gt;$E$1),AND(BI4="wr",BK4&gt;$G$1),AND(BI4="te",BK4&gt;$H$1),AND(BI4="qb",BK4&gt;$F$1)),COUNTIF(BD$3:BD3,"&gt;="&amp;$B$1)&lt;1,BE4="",BF4="",BG4="",$B$1&gt;="FlexC1"),"FlexC"&amp;COUNTIF(BD$3:BD3,"&gt;""FlexC1"),"")</f>
        <v>#REF!</v>
      </c>
      <c r="BE4" s="76" t="str">
        <f t="shared" ref="BE4:BE43" si="39">IF(AND(OR(AND(BI4="rb",BK4&gt;$E$1),AND(BI4="wr",BK4&gt;$G$1),AND(BI4="te",BK4&gt;$H$1)),COUNTIF(BE$3:BE3,"&gt;="&amp;$C$1)&lt;1,BF4="",BG4="",$C$1&gt;="FlexB1"),"FlexB"&amp;COUNTIF(BE$3:BE3,"&gt;""FlexB1"),"")</f>
        <v>#REF!</v>
      </c>
      <c r="BF4" s="76" t="str">
        <f t="shared" ref="BF4:BF43" si="40">IF(AND(OR(AND(BI4="rb",BK4&gt;$E$1),AND(BI4="wr",BK4&gt;$G$1)),COUNTIF(BF$3:BF3,"&gt;="&amp;$D$1)&lt;1,$D$1&gt;="FlexA1",BG4=""),"FlexA"&amp;COUNTIF(BF$3:BF3,"&gt;""FlexA1"),"")</f>
        <v>#REF!</v>
      </c>
      <c r="BG4" s="76" t="str">
        <f t="shared" ref="BG4:BG43" si="41">IF(AND(OR(AND(BI4="TE",BK4&gt;$H$1),AND(BI4="wr",BK4&gt;$G$1)),COUNTIF(BG$3:BG3,"&gt;="&amp;$L$1)&lt;1,$L$1&gt;="FlexD1"),"FlexD"&amp;COUNTIF(BG$3:BG3,"&gt;""FlexD1"),"")</f>
        <v>#REF!</v>
      </c>
      <c r="BH4" s="76" t="str">
        <f t="shared" ref="BH4:BH43" si="42">IF(AND(OR(AND(BI4="LB",BK4&gt;$N$1),AND(BI4="DB",BK4&gt;$M$1),AND(BI4="DL",BK4&gt;$K$1)),COUNTIF(BH$3:BH3,"&gt;="&amp;$O$1)&lt;1,$O$1&gt;="IDP1"),"IDP"&amp;COUNTIF(BH$3:BH3,"&gt;""IDP1"),"")</f>
        <v>#REF!</v>
      </c>
      <c r="BI4" s="76" t="str">
        <f t="array" ref="BI4">IFERROR(INDEX(Overall!$E$3:$E$389,MATCH(BJ4,Overall!$D$3:$D$389,0))," ")</f>
        <v> </v>
      </c>
      <c r="BJ4" s="76" t="str">
        <f t="array" ref="BJ4">IFERROR(INDEX(Overall!$A$3:$P$389,SMALL(IF((BJ$2=#REF!),ROW(#REF!)-MIN(ROW(#REF!))+1,""),ROW(BC1)),PlayerHeader)," ")</f>
        <v> </v>
      </c>
      <c r="BK4" s="76" t="str">
        <f>BI4&amp;1</f>
        <v> 1</v>
      </c>
      <c r="BL4" s="3" t="str">
        <f t="shared" ref="BL4:BL43" si="43">IF(NOT(BM4=""),BM4,IF(NOT(BN4=""),BN4,IF(NOT(BO4=""),BO4,IF(NOT(BP4=""),BP4,IF(NOT(BQ4=""),BQ4,IF(OR(AND(BR4="rb",BT4&gt;$E$1),AND(BR4="wr",BT4&gt;$G$1),AND(BR4="qb",BT4&gt;$F$1),AND(BR4="te",BT4&gt;$H$1),AND(BR4="K",BT4&gt;$I$1),AND(BR4="dst",BT4&gt;$J$1),AND(BR4="dL",BT4&gt;$K$1),AND(BR4="dB",BT4&gt;$M$1),AND(BR4="lb",BT4&gt;$N$1),AND(IFERROR(RIGHT(BT4,2)*1&gt;9,FALSE()),BS4&lt;&gt;" ")),"Bench"&amp;COUNTIF(BL$3:BL3,"*Bench*")+1,BT4))))))</f>
        <v>#REF!</v>
      </c>
      <c r="BM4" s="76" t="str">
        <f t="shared" ref="BM4:BM43" si="44">IF(AND(OR(AND(BR4="rb",BT4&gt;$E$1),AND(BR4="wr",BT4&gt;$G$1),AND(BR4="te",BT4&gt;$H$1),AND(BR4="qb",BT4&gt;$F$1)),COUNTIF(BM$3:BM3,"&gt;="&amp;$B$1)&lt;1,BN4="",BO4="",BP4="",$B$1&gt;="FlexC1"),"FlexC"&amp;COUNTIF(BM$3:BM3,"&gt;""FlexC1"),"")</f>
        <v>#REF!</v>
      </c>
      <c r="BN4" s="76" t="str">
        <f t="shared" ref="BN4:BN43" si="45">IF(AND(OR(AND(BR4="rb",BT4&gt;$E$1),AND(BR4="wr",BT4&gt;$G$1),AND(BR4="te",BT4&gt;$H$1)),COUNTIF(BN$3:BN3,"&gt;="&amp;$C$1)&lt;1,BO4="",BP4="",$C$1&gt;="FlexB1"),"FlexB"&amp;COUNTIF(BN$3:BN3,"&gt;""FlexB1"),"")</f>
        <v>#REF!</v>
      </c>
      <c r="BO4" s="76" t="str">
        <f t="shared" ref="BO4:BO43" si="46">IF(AND(OR(AND(BR4="rb",BT4&gt;$E$1),AND(BR4="wr",BT4&gt;$G$1)),COUNTIF(BO$3:BO3,"&gt;="&amp;$D$1)&lt;1,$D$1&gt;="FlexA1",BP4=""),"FlexA"&amp;COUNTIF(BO$3:BO3,"&gt;""FlexA1"),"")</f>
        <v>#REF!</v>
      </c>
      <c r="BP4" s="76" t="str">
        <f t="shared" ref="BP4:BP43" si="47">IF(AND(OR(AND(BR4="TE",BT4&gt;$H$1),AND(BR4="wr",BT4&gt;$G$1)),COUNTIF(BP$3:BP3,"&gt;="&amp;$L$1)&lt;1,$L$1&gt;="FlexD1"),"FlexD"&amp;COUNTIF(BP$3:BP3,"&gt;""FlexD1"),"")</f>
        <v>#REF!</v>
      </c>
      <c r="BQ4" s="76" t="str">
        <f t="shared" ref="BQ4:BQ43" si="48">IF(AND(OR(AND(BR4="LB",BT4&gt;$N$1),AND(BR4="DB",BT4&gt;$M$1),AND(BR4="DL",BT4&gt;$K$1)),COUNTIF(BQ$3:BQ3,"&gt;="&amp;$O$1)&lt;1,$O$1&gt;="IDP1"),"IDP"&amp;COUNTIF(BQ$3:BQ3,"&gt;""IDP1"),"")</f>
        <v>#REF!</v>
      </c>
      <c r="BR4" s="76" t="str">
        <f t="array" ref="BR4">IFERROR(INDEX(Overall!$E$3:$E$389,MATCH(BS4,Overall!$D$3:$D$389,0))," ")</f>
        <v> </v>
      </c>
      <c r="BS4" s="76" t="str">
        <f t="array" ref="BS4">IFERROR(INDEX(Overall!$A$3:$P$389,SMALL(IF((BS$2=#REF!),ROW(#REF!)-MIN(ROW(#REF!))+1,""),ROW(BL1)),PlayerHeader)," ")</f>
        <v> </v>
      </c>
      <c r="BT4" s="76" t="str">
        <f>BR4&amp;1</f>
        <v> 1</v>
      </c>
      <c r="BU4" s="3" t="str">
        <f t="shared" ref="BU4:BU43" si="49">IF(NOT(BV4=""),BV4,IF(NOT(BW4=""),BW4,IF(NOT(BX4=""),BX4,IF(NOT(BY4=""),BY4,IF(NOT(BZ4=""),BZ4,IF(OR(AND(CA4="rb",CC4&gt;$E$1),AND(CA4="wr",CC4&gt;$G$1),AND(CA4="qb",CC4&gt;$F$1),AND(CA4="te",CC4&gt;$H$1),AND(CA4="K",CC4&gt;$I$1),AND(CA4="dst",CC4&gt;$J$1),AND(CA4="dL",CC4&gt;$K$1),AND(CA4="dB",CC4&gt;$M$1),AND(CA4="lb",CC4&gt;$N$1),AND(IFERROR(RIGHT(CC4,2)*1&gt;9,FALSE()),CB4&lt;&gt;" ")),"Bench"&amp;COUNTIF(BU$3:BU3,"*Bench*")+1,CC4))))))</f>
        <v>#REF!</v>
      </c>
      <c r="BV4" s="76" t="str">
        <f t="shared" ref="BV4:BV43" si="50">IF(AND(OR(AND(CA4="rb",CC4&gt;$E$1),AND(CA4="wr",CC4&gt;$G$1),AND(CA4="te",CC4&gt;$H$1),AND(CA4="qb",CC4&gt;$F$1)),COUNTIF(BV$3:BV3,"&gt;="&amp;$B$1)&lt;1,BW4="",BX4="",BY4="",$B$1&gt;="FlexC1"),"FlexC"&amp;COUNTIF(BV$3:BV3,"&gt;""FlexC1"),"")</f>
        <v>#REF!</v>
      </c>
      <c r="BW4" s="76" t="str">
        <f t="shared" ref="BW4:BW43" si="51">IF(AND(OR(AND(CA4="rb",CC4&gt;$E$1),AND(CA4="wr",CC4&gt;$G$1),AND(CA4="te",CC4&gt;$H$1)),COUNTIF(BW$3:BW3,"&gt;="&amp;$C$1)&lt;1,BX4="",BY4="",$C$1&gt;="FlexB1"),"FlexB"&amp;COUNTIF(BW$3:BW3,"&gt;""FlexB1"),"")</f>
        <v>#REF!</v>
      </c>
      <c r="BX4" s="76" t="str">
        <f t="shared" ref="BX4:BX43" si="52">IF(AND(OR(AND(CA4="rb",CC4&gt;$E$1),AND(CA4="wr",CC4&gt;$G$1)),COUNTIF(BX$3:BX3,"&gt;="&amp;$D$1)&lt;1,$D$1&gt;="FlexA1",BY4=""),"FlexA"&amp;COUNTIF(BX$3:BX3,"&gt;""FlexA1"),"")</f>
        <v>#REF!</v>
      </c>
      <c r="BY4" s="76" t="str">
        <f t="shared" ref="BY4:BY43" si="53">IF(AND(OR(AND(CA4="TE",CC4&gt;$H$1),AND(CA4="wr",CC4&gt;$G$1)),COUNTIF(BY$3:BY3,"&gt;="&amp;$L$1)&lt;1,$L$1&gt;="FlexD1"),"FlexD"&amp;COUNTIF(BY$3:BY3,"&gt;""FlexD1"),"")</f>
        <v>#REF!</v>
      </c>
      <c r="BZ4" s="76" t="str">
        <f t="shared" ref="BZ4:BZ43" si="54">IF(AND(OR(AND(CA4="LB",CC4&gt;$N$1),AND(CA4="DB",CC4&gt;$M$1),AND(CA4="DL",CC4&gt;$K$1)),COUNTIF(BZ$3:BZ3,"&gt;="&amp;$O$1)&lt;1,$O$1&gt;="IDP1"),"IDP"&amp;COUNTIF(BZ$3:BZ3,"&gt;""IDP1"),"")</f>
        <v>#REF!</v>
      </c>
      <c r="CA4" s="76" t="str">
        <f t="array" ref="CA4">IFERROR(INDEX(Overall!$E$3:$E$389,MATCH(CB4,Overall!$D$3:$D$389,0))," ")</f>
        <v> </v>
      </c>
      <c r="CB4" s="76" t="str">
        <f t="array" ref="CB4">IFERROR(INDEX(Overall!$A$3:$P$389,SMALL(IF((CB$2=#REF!),ROW(#REF!)-MIN(ROW(#REF!))+1,""),ROW(BU1)),PlayerHeader)," ")</f>
        <v> </v>
      </c>
      <c r="CC4" s="76" t="str">
        <f>CA4&amp;1</f>
        <v> 1</v>
      </c>
      <c r="CD4" s="3" t="str">
        <f t="shared" ref="CD4:CD43" si="55">IF(NOT(CE4=""),CE4,IF(NOT(CF4=""),CF4,IF(NOT(CG4=""),CG4,IF(NOT(CH4=""),CH4,IF(NOT(CI4=""),CI4,IF(OR(AND(CJ4="rb",CL4&gt;$E$1),AND(CJ4="wr",CL4&gt;$G$1),AND(CJ4="qb",CL4&gt;$F$1),AND(CJ4="te",CL4&gt;$H$1),AND(CJ4="K",CL4&gt;$I$1),AND(CJ4="dst",CL4&gt;$J$1),AND(CJ4="dL",CL4&gt;$K$1),AND(CJ4="dB",CL4&gt;$M$1),AND(CJ4="lb",CL4&gt;$N$1),AND(IFERROR(RIGHT(CL4,2)*1&gt;9,FALSE()),CK4&lt;&gt;" ")),"Bench"&amp;COUNTIF(CD$3:CD3,"*Bench*")+1,CL4))))))</f>
        <v>#REF!</v>
      </c>
      <c r="CE4" s="76" t="str">
        <f t="shared" ref="CE4:CE43" si="56">IF(AND(OR(AND(CJ4="rb",CL4&gt;$E$1),AND(CJ4="wr",CL4&gt;$G$1),AND(CJ4="te",CL4&gt;$H$1),AND(CJ4="qb",CL4&gt;$F$1)),COUNTIF(CE$3:CE3,"&gt;="&amp;$B$1)&lt;1,CF4="",CG4="",CH4="",$B$1&gt;="FlexC1"),"FlexC"&amp;COUNTIF(CE$3:CE3,"&gt;""FlexC1"),"")</f>
        <v>#REF!</v>
      </c>
      <c r="CF4" s="76" t="str">
        <f t="shared" ref="CF4:CF43" si="57">IF(AND(OR(AND(CJ4="rb",CL4&gt;$E$1),AND(CJ4="wr",CL4&gt;$G$1),AND(CJ4="te",CL4&gt;$H$1)),COUNTIF(CF$3:CF3,"&gt;="&amp;$C$1)&lt;1,CG4="",CH4="",$C$1&gt;="FlexB1"),"FlexB"&amp;COUNTIF(CF$3:CF3,"&gt;""FlexB1"),"")</f>
        <v>#REF!</v>
      </c>
      <c r="CG4" s="76" t="str">
        <f t="shared" ref="CG4:CG43" si="58">IF(AND(OR(AND(CJ4="rb",CL4&gt;$E$1),AND(CJ4="wr",CL4&gt;$G$1)),COUNTIF(CG$3:CG3,"&gt;="&amp;$D$1)&lt;1,$D$1&gt;="FlexA1",CH4=""),"FlexA"&amp;COUNTIF(CG$3:CG3,"&gt;""FlexA1"),"")</f>
        <v>#REF!</v>
      </c>
      <c r="CH4" s="76" t="str">
        <f t="shared" ref="CH4:CH43" si="59">IF(AND(OR(AND(CJ4="TE",CL4&gt;$H$1),AND(CJ4="wr",CL4&gt;$G$1)),COUNTIF(CH$3:CH3,"&gt;="&amp;$L$1)&lt;1,$L$1&gt;="FlexD1"),"FlexD"&amp;COUNTIF(CH$3:CH3,"&gt;""FlexD1"),"")</f>
        <v>#REF!</v>
      </c>
      <c r="CI4" s="76" t="str">
        <f t="shared" ref="CI4:CI43" si="60">IF(AND(OR(AND(CJ4="LB",CL4&gt;$N$1),AND(CJ4="DB",CL4&gt;$M$1),AND(CJ4="DL",CL4&gt;$K$1)),COUNTIF(CI$3:CI3,"&gt;="&amp;$O$1)&lt;1,$O$1&gt;="IDP1"),"IDP"&amp;COUNTIF(CI$3:CI3,"&gt;""IDP1"),"")</f>
        <v>#REF!</v>
      </c>
      <c r="CJ4" s="76" t="str">
        <f t="array" ref="CJ4">IFERROR(INDEX(Overall!$E$3:$E$389,MATCH(CK4,Overall!$D$3:$D$389,0))," ")</f>
        <v> </v>
      </c>
      <c r="CK4" s="76" t="str">
        <f t="array" ref="CK4">IFERROR(INDEX(Overall!$A$3:$P$389,SMALL(IF((CK$2=#REF!),ROW(#REF!)-MIN(ROW(#REF!))+1,""),ROW(CD1)),PlayerHeader)," ")</f>
        <v> </v>
      </c>
      <c r="CL4" s="76" t="str">
        <f>CJ4&amp;1</f>
        <v> 1</v>
      </c>
      <c r="CM4" s="3" t="str">
        <f t="shared" ref="CM4:CM43" si="61">IF(NOT(CN4=""),CN4,IF(NOT(CO4=""),CO4,IF(NOT(CP4=""),CP4,IF(NOT(CQ4=""),CQ4,IF(NOT(CR4=""),CR4,IF(OR(AND(CS4="rb",CU4&gt;$E$1),AND(CS4="wr",CU4&gt;$G$1),AND(CS4="qb",CU4&gt;$F$1),AND(CS4="te",CU4&gt;$H$1),AND(CS4="K",CU4&gt;$I$1),AND(CS4="dst",CU4&gt;$J$1),AND(CS4="dL",CU4&gt;$K$1),AND(CS4="dB",CU4&gt;$M$1),AND(CS4="lb",CU4&gt;$N$1),AND(IFERROR(RIGHT(CU4,2)*1&gt;9,FALSE()),CT4&lt;&gt;" ")),"Bench"&amp;COUNTIF(CM$3:CM3,"*Bench*")+1,CU4))))))</f>
        <v>#REF!</v>
      </c>
      <c r="CN4" s="76" t="str">
        <f t="shared" ref="CN4:CN43" si="62">IF(AND(OR(AND(CS4="rb",CU4&gt;$E$1),AND(CS4="wr",CU4&gt;$G$1),AND(CS4="te",CU4&gt;$H$1),AND(CS4="qb",CU4&gt;$F$1)),COUNTIF(CN$3:CN3,"&gt;="&amp;$B$1)&lt;1,CO4="",CP4="",CQ4="",$B$1&gt;="FlexC1"),"FlexC"&amp;COUNTIF(CN$3:CN3,"&gt;""FlexC1"),"")</f>
        <v>#REF!</v>
      </c>
      <c r="CO4" s="76" t="str">
        <f t="shared" ref="CO4:CO43" si="63">IF(AND(OR(AND(CS4="rb",CU4&gt;$E$1),AND(CS4="wr",CU4&gt;$G$1),AND(CS4="te",CU4&gt;$H$1)),COUNTIF(CO$3:CO3,"&gt;="&amp;$C$1)&lt;1,CP4="",CQ4="",$C$1&gt;="FlexB1"),"FlexB"&amp;COUNTIF(CO$3:CO3,"&gt;""FlexB1"),"")</f>
        <v>#REF!</v>
      </c>
      <c r="CP4" s="76" t="str">
        <f t="shared" ref="CP4:CP43" si="64">IF(AND(OR(AND(CS4="rb",CU4&gt;$E$1),AND(CS4="wr",CU4&gt;$G$1)),COUNTIF(CP$3:CP3,"&gt;="&amp;$D$1)&lt;1,$D$1&gt;="FlexA1",CQ4=""),"FlexA"&amp;COUNTIF(CP$3:CP3,"&gt;""FlexA1"),"")</f>
        <v>#REF!</v>
      </c>
      <c r="CQ4" s="76" t="str">
        <f t="shared" ref="CQ4:CQ43" si="65">IF(AND(OR(AND(CS4="TE",CU4&gt;$H$1),AND(CS4="wr",CU4&gt;$G$1)),COUNTIF(CQ$3:CQ3,"&gt;="&amp;$L$1)&lt;1,$L$1&gt;="FlexD1"),"FlexD"&amp;COUNTIF(CQ$3:CQ3,"&gt;""FlexD1"),"")</f>
        <v>#REF!</v>
      </c>
      <c r="CR4" s="76" t="str">
        <f t="shared" ref="CR4:CR43" si="66">IF(AND(OR(AND(CS4="LB",CU4&gt;$N$1),AND(CS4="DB",CU4&gt;$M$1),AND(CS4="DL",CU4&gt;$K$1)),COUNTIF(CR$3:CR3,"&gt;="&amp;$O$1)&lt;1,$O$1&gt;="IDP1"),"IDP"&amp;COUNTIF(CR$3:CR3,"&gt;""IDP1"),"")</f>
        <v>#REF!</v>
      </c>
      <c r="CS4" s="76" t="str">
        <f t="array" ref="CS4">IFERROR(INDEX(Overall!$E$3:$E$389,MATCH(CT4,Overall!$D$3:$D$389,0))," ")</f>
        <v> </v>
      </c>
      <c r="CT4" s="76" t="str">
        <f t="array" ref="CT4">IFERROR(INDEX(Overall!$A$3:$P$389,SMALL(IF((CT$2=#REF!),ROW(#REF!)-MIN(ROW(#REF!))+1,""),ROW(CM1)),PlayerHeader)," ")</f>
        <v> </v>
      </c>
      <c r="CU4" s="76" t="str">
        <f>CS4&amp;1</f>
        <v> 1</v>
      </c>
      <c r="CV4" s="3" t="str">
        <f t="shared" ref="CV4:CV43" si="67">IF(NOT(CW4=""),CW4,IF(NOT(CX4=""),CX4,IF(NOT(CY4=""),CY4,IF(NOT(CZ4=""),CZ4,IF(NOT(DA4=""),DA4,IF(OR(AND(DB4="rb",DD4&gt;$E$1),AND(DB4="wr",DD4&gt;$G$1),AND(DB4="qb",DD4&gt;$F$1),AND(DB4="te",DD4&gt;$H$1),AND(DB4="K",DD4&gt;$I$1),AND(DB4="dst",DD4&gt;$J$1),AND(DB4="dL",DD4&gt;$K$1),AND(DB4="dB",DD4&gt;$M$1),AND(DB4="lb",DD4&gt;$N$1),AND(IFERROR(RIGHT(DD4,2)*1&gt;9,FALSE()),DC4&lt;&gt;" ")),"Bench"&amp;COUNTIF(CV$3:CV3,"*Bench*")+1,DD4))))))</f>
        <v>#REF!</v>
      </c>
      <c r="CW4" s="76" t="str">
        <f t="shared" ref="CW4:CW43" si="68">IF(AND(OR(AND(DB4="rb",DD4&gt;$E$1),AND(DB4="wr",DD4&gt;$G$1),AND(DB4="te",DD4&gt;$H$1),AND(DB4="qb",DD4&gt;$F$1)),COUNTIF(CW$3:CW3,"&gt;="&amp;$B$1)&lt;1,CX4="",CY4="",CZ4="",$B$1&gt;="FlexC1"),"FlexC"&amp;COUNTIF(CW$3:CW3,"&gt;""FlexC1"),"")</f>
        <v>#REF!</v>
      </c>
      <c r="CX4" s="76" t="str">
        <f t="shared" ref="CX4:CX43" si="69">IF(AND(OR(AND(DB4="rb",DD4&gt;$E$1),AND(DB4="wr",DD4&gt;$G$1),AND(DB4="te",DD4&gt;$H$1)),COUNTIF(CX$3:CX3,"&gt;="&amp;$C$1)&lt;1,CY4="",CZ4="",$C$1&gt;="FlexB1"),"FlexB"&amp;COUNTIF(CX$3:CX3,"&gt;""FlexB1"),"")</f>
        <v>#REF!</v>
      </c>
      <c r="CY4" s="76" t="str">
        <f t="shared" ref="CY4:CY43" si="70">IF(AND(OR(AND(DB4="rb",DD4&gt;$E$1),AND(DB4="wr",DD4&gt;$G$1)),COUNTIF(CY$3:CY3,"&gt;="&amp;$D$1)&lt;1,$D$1&gt;="FlexA1",CZ4=""),"FlexA"&amp;COUNTIF(CY$3:CY3,"&gt;""FlexA1"),"")</f>
        <v>#REF!</v>
      </c>
      <c r="CZ4" s="76" t="str">
        <f t="shared" ref="CZ4:CZ43" si="71">IF(AND(OR(AND(DB4="TE",DD4&gt;$H$1),AND(DB4="wr",DD4&gt;$G$1)),COUNTIF(CZ$3:CZ3,"&gt;="&amp;$L$1)&lt;1,$L$1&gt;="FlexD1"),"FlexD"&amp;COUNTIF(CZ$3:CZ3,"&gt;""FlexD1"),"")</f>
        <v>#REF!</v>
      </c>
      <c r="DA4" s="76" t="str">
        <f t="shared" ref="DA4:DA43" si="72">IF(AND(OR(AND(DB4="LB",DD4&gt;$N$1),AND(DB4="DB",DD4&gt;$M$1),AND(DB4="DL",DD4&gt;$K$1)),COUNTIF(DA$3:DA3,"&gt;="&amp;$O$1)&lt;1,$O$1&gt;="IDP1"),"IDP"&amp;COUNTIF(DA$3:DA3,"&gt;""IDP1"),"")</f>
        <v>#REF!</v>
      </c>
      <c r="DB4" s="76" t="str">
        <f t="array" ref="DB4">IFERROR(INDEX(Overall!$E$3:$E$389,MATCH(DC4,Overall!$D$3:$D$389,0))," ")</f>
        <v> </v>
      </c>
      <c r="DC4" s="76" t="str">
        <f t="array" ref="DC4">IFERROR(INDEX(Overall!$A$3:$P$389,SMALL(IF((DC$2=#REF!),ROW(#REF!)-MIN(ROW(#REF!))+1,""),ROW(CV1)),PlayerHeader)," ")</f>
        <v> </v>
      </c>
      <c r="DD4" s="76" t="str">
        <f>DB4&amp;1</f>
        <v> 1</v>
      </c>
      <c r="DE4" s="3" t="str">
        <f t="shared" ref="DE4:DE43" si="73">IF(NOT(DF4=""),DF4,IF(NOT(DG4=""),DG4,IF(NOT(DH4=""),DH4,IF(NOT(DI4=""),DI4,IF(NOT(DJ4=""),DJ4,IF(OR(AND(DK4="rb",DM4&gt;$E$1),AND(DK4="wr",DM4&gt;$G$1),AND(DK4="qb",DM4&gt;$F$1),AND(DK4="te",DM4&gt;$H$1),AND(DK4="K",DM4&gt;$I$1),AND(DK4="dst",DM4&gt;$J$1),AND(DK4="dL",DM4&gt;$K$1),AND(DK4="dB",DM4&gt;$M$1),AND(DK4="lb",DM4&gt;$N$1),AND(IFERROR(RIGHT(DM4,2)*1&gt;9,FALSE()),DL4&lt;&gt;" ")),"Bench"&amp;COUNTIF(DE$3:DE3,"*Bench*")+1,DM4))))))</f>
        <v>#REF!</v>
      </c>
      <c r="DF4" s="76" t="str">
        <f t="shared" ref="DF4:DF43" si="74">IF(AND(OR(AND(DK4="rb",DM4&gt;$E$1),AND(DK4="wr",DM4&gt;$G$1),AND(DK4="te",DM4&gt;$H$1),AND(DK4="qb",DM4&gt;$F$1)),COUNTIF(DF$3:DF3,"&gt;="&amp;$B$1)&lt;1,DG4="",DH4="",DI4="",$B$1&gt;="FlexC1"),"FlexC"&amp;COUNTIF(DF$3:DF3,"&gt;""FlexC1"),"")</f>
        <v>#REF!</v>
      </c>
      <c r="DG4" s="76" t="str">
        <f t="shared" ref="DG4:DG43" si="75">IF(AND(OR(AND(DK4="rb",DM4&gt;$E$1),AND(DK4="wr",DM4&gt;$G$1),AND(DK4="te",DM4&gt;$H$1)),COUNTIF(DG$3:DG3,"&gt;="&amp;$C$1)&lt;1,DH4="",DI4="",$C$1&gt;="FlexB1"),"FlexB"&amp;COUNTIF(DG$3:DG3,"&gt;""FlexB1"),"")</f>
        <v>#REF!</v>
      </c>
      <c r="DH4" s="76" t="str">
        <f t="shared" ref="DH4:DH43" si="76">IF(AND(OR(AND(DK4="rb",DM4&gt;$E$1),AND(DK4="wr",DM4&gt;$G$1)),COUNTIF(DH$3:DH3,"&gt;="&amp;$D$1)&lt;1,$D$1&gt;="FlexA1",DI4=""),"FlexA"&amp;COUNTIF(DH$3:DH3,"&gt;""FlexA1"),"")</f>
        <v>#REF!</v>
      </c>
      <c r="DI4" s="76" t="str">
        <f t="shared" ref="DI4:DI43" si="77">IF(AND(OR(AND(DK4="TE",DM4&gt;$H$1),AND(DK4="wr",DM4&gt;$G$1)),COUNTIF(DI$3:DI3,"&gt;="&amp;$L$1)&lt;1,$L$1&gt;="FlexD1"),"FlexD"&amp;COUNTIF(DI$3:DI3,"&gt;""FlexD1"),"")</f>
        <v>#REF!</v>
      </c>
      <c r="DJ4" s="76" t="str">
        <f t="shared" ref="DJ4:DJ43" si="78">IF(AND(OR(AND(DK4="LB",DM4&gt;$N$1),AND(DK4="DB",DM4&gt;$M$1),AND(DK4="DL",DM4&gt;$K$1)),COUNTIF(DJ$3:DJ3,"&gt;="&amp;$O$1)&lt;1,$O$1&gt;="IDP1"),"IDP"&amp;COUNTIF(DJ$3:DJ3,"&gt;""IDP1"),"")</f>
        <v>#REF!</v>
      </c>
      <c r="DK4" s="76" t="str">
        <f t="array" ref="DK4">IFERROR(INDEX(Overall!$E$3:$E$389,MATCH(DL4,Overall!$D$3:$D$389,0))," ")</f>
        <v> </v>
      </c>
      <c r="DL4" s="76" t="str">
        <f t="array" ref="DL4">IFERROR(INDEX(Overall!$A$3:$P$389,SMALL(IF((DL$2=#REF!),ROW(#REF!)-MIN(ROW(#REF!))+1,""),ROW(DE1)),PlayerHeader)," ")</f>
        <v> </v>
      </c>
      <c r="DM4" s="76" t="str">
        <f>DK4&amp;1</f>
        <v> 1</v>
      </c>
      <c r="DN4" s="3" t="str">
        <f t="shared" ref="DN4:DN43" si="79">IF(NOT(DO4=""),DO4,IF(NOT(DP4=""),DP4,IF(NOT(DQ4=""),DQ4,IF(NOT(DR4=""),DR4,IF(NOT(DS4=""),DS4,IF(OR(AND(DT4="rb",DV4&gt;$E$1),AND(DT4="wr",DV4&gt;$G$1),AND(DT4="qb",DV4&gt;$F$1),AND(DT4="te",DV4&gt;$H$1),AND(DT4="K",DV4&gt;$I$1),AND(DT4="dst",DV4&gt;$J$1),AND(DT4="dL",DV4&gt;$K$1),AND(DT4="dB",DV4&gt;$M$1),AND(DT4="lb",DV4&gt;$N$1),AND(IFERROR(RIGHT(DV4,2)*1&gt;9,FALSE()),DU4&lt;&gt;" ")),"Bench"&amp;COUNTIF(DN$3:DN3,"*Bench*")+1,DV4))))))</f>
        <v>#REF!</v>
      </c>
      <c r="DO4" s="76" t="str">
        <f t="shared" ref="DO4:DO43" si="80">IF(AND(OR(AND(DT4="rb",DV4&gt;$E$1),AND(DT4="wr",DV4&gt;$G$1),AND(DT4="te",DV4&gt;$H$1),AND(DT4="qb",DV4&gt;$F$1)),COUNTIF(DO$3:DO3,"&gt;="&amp;$B$1)&lt;1,DP4="",DQ4="",DR4="",$B$1&gt;="FlexC1"),"FlexC"&amp;COUNTIF(DO$3:DO3,"&gt;""FlexC1"),"")</f>
        <v>#REF!</v>
      </c>
      <c r="DP4" s="76" t="str">
        <f t="shared" ref="DP4:DP43" si="81">IF(AND(OR(AND(DT4="rb",DV4&gt;$E$1),AND(DT4="wr",DV4&gt;$G$1),AND(DT4="te",DV4&gt;$H$1)),COUNTIF(DP$3:DP3,"&gt;="&amp;$C$1)&lt;1,DQ4="",DR4="",$C$1&gt;="FlexB1"),"FlexB"&amp;COUNTIF(DP$3:DP3,"&gt;""FlexB1"),"")</f>
        <v>#REF!</v>
      </c>
      <c r="DQ4" s="76" t="str">
        <f t="shared" ref="DQ4:DQ43" si="82">IF(AND(OR(AND(DT4="rb",DV4&gt;$E$1),AND(DT4="wr",DV4&gt;$G$1)),COUNTIF(DQ$3:DQ3,"&gt;="&amp;$D$1)&lt;1,$D$1&gt;="FlexA1",DR4=""),"FlexA"&amp;COUNTIF(DQ$3:DQ3,"&gt;""FlexA1"),"")</f>
        <v>#REF!</v>
      </c>
      <c r="DR4" s="76" t="str">
        <f t="shared" ref="DR4:DR43" si="83">IF(AND(OR(AND(DT4="TE",DV4&gt;$H$1),AND(DT4="wr",DV4&gt;$G$1)),COUNTIF(DR$3:DR3,"&gt;="&amp;$L$1)&lt;1,$L$1&gt;="FlexD1"),"FlexD"&amp;COUNTIF(DR$3:DR3,"&gt;""FlexD1"),"")</f>
        <v>#REF!</v>
      </c>
      <c r="DS4" s="76" t="str">
        <f t="shared" ref="DS4:DS43" si="84">IF(AND(OR(AND(DT4="LB",DV4&gt;$N$1),AND(DT4="DB",DV4&gt;$M$1),AND(DT4="DL",DV4&gt;$K$1)),COUNTIF(DS$3:DS3,"&gt;="&amp;$O$1)&lt;1,$O$1&gt;="IDP1"),"IDP"&amp;COUNTIF(DS$3:DS3,"&gt;""IDP1"),"")</f>
        <v>#REF!</v>
      </c>
      <c r="DT4" s="76" t="str">
        <f t="array" ref="DT4">IFERROR(INDEX(Overall!$E$3:$E$389,MATCH(DU4,Overall!$D$3:$D$389,0))," ")</f>
        <v> </v>
      </c>
      <c r="DU4" s="76" t="str">
        <f t="array" ref="DU4">IFERROR(INDEX(Overall!$A$3:$P$389,SMALL(IF((DU$2=#REF!),ROW(#REF!)-MIN(ROW(#REF!))+1,""),ROW(DN1)),PlayerHeader)," ")</f>
        <v> </v>
      </c>
      <c r="DV4" s="76" t="str">
        <f>DT4&amp;1</f>
        <v> 1</v>
      </c>
      <c r="DW4" s="3" t="str">
        <f t="shared" ref="DW4:DW43" si="85">IF(NOT(DX4=""),DX4,IF(NOT(DY4=""),DY4,IF(NOT(DZ4=""),DZ4,IF(NOT(EA4=""),EA4,IF(NOT(EB4=""),EB4,IF(OR(AND(EC4="rb",EE4&gt;$E$1),AND(EC4="wr",EE4&gt;$G$1),AND(EC4="qb",EE4&gt;$F$1),AND(EC4="te",EE4&gt;$H$1),AND(EC4="K",EE4&gt;$I$1),AND(EC4="dst",EE4&gt;$J$1),AND(EC4="dL",EE4&gt;$K$1),AND(EC4="dB",EE4&gt;$M$1),AND(EC4="lb",EE4&gt;$N$1),AND(IFERROR(RIGHT(EE4,2)*1&gt;9,FALSE()),ED4&lt;&gt;" ")),"Bench"&amp;COUNTIF(DW$3:DW3,"*Bench*")+1,EE4))))))</f>
        <v>#REF!</v>
      </c>
      <c r="DX4" s="76" t="str">
        <f t="shared" ref="DX4:DX43" si="86">IF(AND(OR(AND(EC4="rb",EE4&gt;$E$1),AND(EC4="wr",EE4&gt;$G$1),AND(EC4="te",EE4&gt;$H$1),AND(EC4="qb",EE4&gt;$F$1)),COUNTIF(DX$3:DX3,"&gt;="&amp;$B$1)&lt;1,DY4="",DZ4="",EA4="",$B$1&gt;="FlexC1"),"FlexC"&amp;COUNTIF(DX$3:DX3,"&gt;""FlexC1"),"")</f>
        <v>#REF!</v>
      </c>
      <c r="DY4" s="76" t="str">
        <f t="shared" ref="DY4:DY43" si="87">IF(AND(OR(AND(EC4="rb",EE4&gt;$E$1),AND(EC4="wr",EE4&gt;$G$1),AND(EC4="te",EE4&gt;$H$1)),COUNTIF(DY$3:DY3,"&gt;="&amp;$C$1)&lt;1,DZ4="",EA4="",$C$1&gt;="FlexB1"),"FlexB"&amp;COUNTIF(DY$3:DY3,"&gt;""FlexB1"),"")</f>
        <v>#REF!</v>
      </c>
      <c r="DZ4" s="76" t="str">
        <f t="shared" ref="DZ4:DZ43" si="88">IF(AND(OR(AND(EC4="rb",EE4&gt;$E$1),AND(EC4="wr",EE4&gt;$G$1)),COUNTIF(DZ$3:DZ3,"&gt;="&amp;$D$1)&lt;1,$D$1&gt;="FlexA1",EA4=""),"FlexA"&amp;COUNTIF(DZ$3:DZ3,"&gt;""FlexA1"),"")</f>
        <v>#REF!</v>
      </c>
      <c r="EA4" s="76" t="str">
        <f t="shared" ref="EA4:EA43" si="89">IF(AND(OR(AND(EC4="TE",EE4&gt;$H$1),AND(EC4="wr",EE4&gt;$G$1)),COUNTIF(EA$3:EA3,"&gt;="&amp;$L$1)&lt;1,$L$1&gt;="FlexD1"),"FlexD"&amp;COUNTIF(EA$3:EA3,"&gt;""FlexD1"),"")</f>
        <v>#REF!</v>
      </c>
      <c r="EB4" s="76" t="str">
        <f t="shared" ref="EB4:EB43" si="90">IF(AND(OR(AND(EC4="LB",EE4&gt;$N$1),AND(EC4="DB",EE4&gt;$M$1),AND(EC4="DL",EE4&gt;$K$1)),COUNTIF(EB$3:EB3,"&gt;="&amp;$O$1)&lt;1,$O$1&gt;="IDP1"),"IDP"&amp;COUNTIF(EB$3:EB3,"&gt;""IDP1"),"")</f>
        <v>#REF!</v>
      </c>
      <c r="EC4" s="76" t="str">
        <f t="array" ref="EC4">IFERROR(INDEX(Overall!$E$3:$E$389,MATCH(ED4,Overall!$D$3:$D$389,0))," ")</f>
        <v> </v>
      </c>
      <c r="ED4" s="76" t="str">
        <f t="array" ref="ED4">IFERROR(INDEX(Overall!$A$3:$P$389,SMALL(IF((ED$2=#REF!),ROW(#REF!)-MIN(ROW(#REF!))+1,""),ROW(DW1)),PlayerHeader)," ")</f>
        <v> </v>
      </c>
      <c r="EE4" s="76" t="str">
        <f>EC4&amp;1</f>
        <v> 1</v>
      </c>
      <c r="EF4" s="3" t="str">
        <f t="shared" ref="EF4:EF43" si="91">IF(NOT(EG4=""),EG4,IF(NOT(EH4=""),EH4,IF(NOT(EI4=""),EI4,IF(NOT(EJ4=""),EJ4,IF(NOT(EK4=""),EK4,IF(OR(AND(EL4="rb",EN4&gt;$E$1),AND(EL4="wr",EN4&gt;$G$1),AND(EL4="qb",EN4&gt;$F$1),AND(EL4="te",EN4&gt;$H$1),AND(EL4="K",EN4&gt;$I$1),AND(EL4="dst",EN4&gt;$J$1),AND(EL4="dL",EN4&gt;$K$1),AND(EL4="dB",EN4&gt;$M$1),AND(EL4="lb",EN4&gt;$N$1),AND(IFERROR(RIGHT(EN4,2)*1&gt;9,FALSE()),EM4&lt;&gt;" ")),"Bench"&amp;COUNTIF(EF$3:EF3,"*Bench*")+1,EN4))))))</f>
        <v>#REF!</v>
      </c>
      <c r="EG4" s="76" t="str">
        <f t="shared" ref="EG4:EG43" si="92">IF(AND(OR(AND(EL4="rb",EN4&gt;$E$1),AND(EL4="wr",EN4&gt;$G$1),AND(EL4="te",EN4&gt;$H$1),AND(EL4="qb",EN4&gt;$F$1)),COUNTIF(EG$3:EG3,"&gt;="&amp;$B$1)&lt;1,EH4="",EI4="",EJ4="",$B$1&gt;="FlexC1"),"FlexC"&amp;COUNTIF(EG$3:EG3,"&gt;""FlexC1"),"")</f>
        <v>#REF!</v>
      </c>
      <c r="EH4" s="76" t="str">
        <f t="shared" ref="EH4:EH43" si="93">IF(AND(OR(AND(EL4="rb",EN4&gt;$E$1),AND(EL4="wr",EN4&gt;$G$1),AND(EL4="te",EN4&gt;$H$1)),COUNTIF(EH$3:EH3,"&gt;="&amp;$C$1)&lt;1,EI4="",EJ4="",$C$1&gt;="FlexB1"),"FlexB"&amp;COUNTIF(EH$3:EH3,"&gt;""FlexB1"),"")</f>
        <v>#REF!</v>
      </c>
      <c r="EI4" s="76" t="str">
        <f t="shared" ref="EI4:EI43" si="94">IF(AND(OR(AND(EL4="rb",EN4&gt;$E$1),AND(EL4="wr",EN4&gt;$G$1)),COUNTIF(EI$3:EI3,"&gt;="&amp;$D$1)&lt;1,$D$1&gt;="FlexA1",EJ4=""),"FlexA"&amp;COUNTIF(EI$3:EI3,"&gt;""FlexA1"),"")</f>
        <v>#REF!</v>
      </c>
      <c r="EJ4" s="76" t="str">
        <f t="shared" ref="EJ4:EJ43" si="95">IF(AND(OR(AND(EL4="TE",EN4&gt;$H$1),AND(EL4="wr",EN4&gt;$G$1)),COUNTIF(EJ$3:EJ3,"&gt;="&amp;$L$1)&lt;1,$L$1&gt;="FlexD1"),"FlexD"&amp;COUNTIF(EJ$3:EJ3,"&gt;""FlexD1"),"")</f>
        <v>#REF!</v>
      </c>
      <c r="EK4" s="76" t="str">
        <f t="shared" ref="EK4:EK43" si="96">IF(AND(OR(AND(EL4="LB",EN4&gt;$N$1),AND(EL4="DB",EN4&gt;$M$1),AND(EL4="DL",EN4&gt;$K$1)),COUNTIF(EK$3:EK3,"&gt;="&amp;$O$1)&lt;1,$O$1&gt;="IDP1"),"IDP"&amp;COUNTIF(EK$3:EK3,"&gt;""IDP1"),"")</f>
        <v>#REF!</v>
      </c>
      <c r="EL4" s="76" t="str">
        <f t="array" ref="EL4">IFERROR(INDEX(Overall!$E$3:$E$389,MATCH(EM4,Overall!$D$3:$D$389,0))," ")</f>
        <v> </v>
      </c>
      <c r="EM4" s="76" t="str">
        <f t="array" ref="EM4">IFERROR(INDEX(Overall!$A$3:$P$389,SMALL(IF((EM$2=#REF!),ROW(#REF!)-MIN(ROW(#REF!))+1,""),ROW(EF1)),PlayerHeader)," ")</f>
        <v> </v>
      </c>
      <c r="EN4" s="76" t="str">
        <f>EL4&amp;1</f>
        <v> 1</v>
      </c>
      <c r="EO4" s="3" t="str">
        <f t="shared" ref="EO4:EO43" si="97">IF(NOT(EP4=""),EP4,IF(NOT(EQ4=""),EQ4,IF(NOT(ER4=""),ER4,IF(NOT(ES4=""),ES4,IF(NOT(ET4=""),ET4,IF(OR(AND(EU4="rb",EW4&gt;$E$1),AND(EU4="wr",EW4&gt;$G$1),AND(EU4="qb",EW4&gt;$F$1),AND(EU4="te",EW4&gt;$H$1),AND(EU4="K",EW4&gt;$I$1),AND(EU4="dst",EW4&gt;$J$1),AND(EU4="dL",EW4&gt;$K$1),AND(EU4="dB",EW4&gt;$M$1),AND(EU4="lb",EW4&gt;$N$1),AND(IFERROR(RIGHT(EW4,2)*1&gt;9,FALSE()),EV4&lt;&gt;" ")),"Bench"&amp;COUNTIF(EO$3:EO3,"*Bench*")+1,EW4))))))</f>
        <v>#REF!</v>
      </c>
      <c r="EP4" s="76" t="str">
        <f t="shared" ref="EP4:EP43" si="98">IF(AND(OR(AND(EU4="rb",EW4&gt;$E$1),AND(EU4="wr",EW4&gt;$G$1),AND(EU4="te",EW4&gt;$H$1),AND(EU4="qb",EW4&gt;$F$1)),COUNTIF(EP$3:EP3,"&gt;="&amp;$B$1)&lt;1,EQ4="",ER4="",ES4="",$B$1&gt;="FlexC1"),"FlexC"&amp;COUNTIF(EP$3:EP3,"&gt;""FlexC1"),"")</f>
        <v>#REF!</v>
      </c>
      <c r="EQ4" s="76" t="str">
        <f t="shared" ref="EQ4:EQ43" si="99">IF(AND(OR(AND(EU4="rb",EW4&gt;$E$1),AND(EU4="wr",EW4&gt;$G$1),AND(EU4="te",EW4&gt;$H$1)),COUNTIF(EQ$3:EQ3,"&gt;="&amp;$C$1)&lt;1,ER4="",ES4="",$C$1&gt;="FlexB1"),"FlexB"&amp;COUNTIF(EQ$3:EQ3,"&gt;""FlexB1"),"")</f>
        <v>#REF!</v>
      </c>
      <c r="ER4" s="76" t="str">
        <f t="shared" ref="ER4:ER43" si="100">IF(AND(OR(AND(EU4="rb",EW4&gt;$E$1),AND(EU4="wr",EW4&gt;$G$1)),COUNTIF(ER$3:ER3,"&gt;="&amp;$D$1)&lt;1,$D$1&gt;="FlexA1",ES4=""),"FlexA"&amp;COUNTIF(ER$3:ER3,"&gt;""FlexA1"),"")</f>
        <v>#REF!</v>
      </c>
      <c r="ES4" s="76" t="str">
        <f t="shared" ref="ES4:ES43" si="101">IF(AND(OR(AND(EU4="TE",EW4&gt;$H$1),AND(EU4="wr",EW4&gt;$G$1)),COUNTIF(ES$3:ES3,"&gt;="&amp;$L$1)&lt;1,$L$1&gt;="FlexD1"),"FlexD"&amp;COUNTIF(ES$3:ES3,"&gt;""FlexD1"),"")</f>
        <v>#REF!</v>
      </c>
      <c r="ET4" s="76" t="str">
        <f t="shared" ref="ET4:ET43" si="102">IF(AND(OR(AND(EU4="LB",EW4&gt;$N$1),AND(EU4="DB",EW4&gt;$M$1),AND(EU4="DL",EW4&gt;$K$1)),COUNTIF(ET$3:ET3,"&gt;="&amp;$O$1)&lt;1,$O$1&gt;="IDP1"),"IDP"&amp;COUNTIF(ET$3:ET3,"&gt;""IDP1"),"")</f>
        <v>#REF!</v>
      </c>
      <c r="EU4" s="76" t="str">
        <f t="array" ref="EU4">IFERROR(INDEX(Overall!$E$3:$E$389,MATCH(EV4,Overall!$D$3:$D$389,0))," ")</f>
        <v> </v>
      </c>
      <c r="EV4" s="76" t="str">
        <f t="array" ref="EV4">IFERROR(INDEX(Overall!$A$3:$P$389,SMALL(IF((EV$2=#REF!),ROW(#REF!)-MIN(ROW(#REF!))+1,""),ROW(EO1)),PlayerHeader)," ")</f>
        <v> </v>
      </c>
      <c r="EW4" s="76" t="str">
        <f>EU4&amp;1</f>
        <v> 1</v>
      </c>
      <c r="EX4" s="3" t="str">
        <f t="shared" ref="EX4:EX43" si="103">IF(NOT(EY4=""),EY4,IF(NOT(EZ4=""),EZ4,IF(NOT(FA4=""),FA4,IF(NOT(FB4=""),FB4,IF(NOT(FC4=""),FC4,IF(OR(AND(FD4="rb",FF4&gt;$E$1),AND(FD4="wr",FF4&gt;$G$1),AND(FD4="qb",FF4&gt;$F$1),AND(FD4="te",FF4&gt;$H$1),AND(FD4="K",FF4&gt;$I$1),AND(FD4="dst",FF4&gt;$J$1),AND(FD4="dL",FF4&gt;$K$1),AND(FD4="dB",FF4&gt;$M$1),AND(FD4="lb",FF4&gt;$N$1),AND(IFERROR(RIGHT(FF4,2)*1&gt;9,FALSE()),FE4&lt;&gt;" ")),"Bench"&amp;COUNTIF(EX$3:EX3,"*Bench*")+1,FF4))))))</f>
        <v>#REF!</v>
      </c>
      <c r="EY4" s="76" t="str">
        <f t="shared" ref="EY4:EY43" si="104">IF(AND(OR(AND(FD4="rb",FF4&gt;$E$1),AND(FD4="wr",FF4&gt;$G$1),AND(FD4="te",FF4&gt;$H$1),AND(FD4="qb",FF4&gt;$F$1)),COUNTIF(EY$3:EY3,"&gt;="&amp;$B$1)&lt;1,EZ4="",FA4="",FB4="",$B$1&gt;="FlexC1"),"FlexC"&amp;COUNTIF(EY$3:EY3,"&gt;""FlexC1"),"")</f>
        <v>#REF!</v>
      </c>
      <c r="EZ4" s="76" t="str">
        <f t="shared" ref="EZ4:EZ43" si="105">IF(AND(OR(AND(FD4="rb",FF4&gt;$E$1),AND(FD4="wr",FF4&gt;$G$1),AND(FD4="te",FF4&gt;$H$1)),COUNTIF(EZ$3:EZ3,"&gt;="&amp;$C$1)&lt;1,FA4="",FB4="",$C$1&gt;="FlexB1"),"FlexB"&amp;COUNTIF(EZ$3:EZ3,"&gt;""FlexB1"),"")</f>
        <v>#REF!</v>
      </c>
      <c r="FA4" s="76" t="str">
        <f t="shared" ref="FA4:FA43" si="106">IF(AND(OR(AND(FD4="rb",FF4&gt;$E$1),AND(FD4="wr",FF4&gt;$G$1)),COUNTIF(FA$3:FA3,"&gt;="&amp;$D$1)&lt;1,$D$1&gt;="FlexA1",FB4=""),"FlexA"&amp;COUNTIF(FA$3:FA3,"&gt;""FlexA1"),"")</f>
        <v>#REF!</v>
      </c>
      <c r="FB4" s="76" t="str">
        <f t="shared" ref="FB4:FB43" si="107">IF(AND(OR(AND(FD4="TE",FF4&gt;$H$1),AND(FD4="wr",FF4&gt;$G$1)),COUNTIF(FB$3:FB3,"&gt;="&amp;$L$1)&lt;1,$L$1&gt;="FlexD1"),"FlexD"&amp;COUNTIF(FB$3:FB3,"&gt;""FlexD1"),"")</f>
        <v>#REF!</v>
      </c>
      <c r="FC4" s="76" t="str">
        <f t="shared" ref="FC4:FC43" si="108">IF(AND(OR(AND(FD4="LB",FF4&gt;$N$1),AND(FD4="DB",FF4&gt;$M$1),AND(FD4="DL",FF4&gt;$K$1)),COUNTIF(FC$3:FC3,"&gt;="&amp;$O$1)&lt;1,$O$1&gt;="IDP1"),"IDP"&amp;COUNTIF(FC$3:FC3,"&gt;""IDP1"),"")</f>
        <v>#REF!</v>
      </c>
      <c r="FD4" s="76" t="str">
        <f t="array" ref="FD4">IFERROR(INDEX(Overall!$E$3:$E$389,MATCH(FE4,Overall!$D$3:$D$389,0))," ")</f>
        <v> </v>
      </c>
      <c r="FE4" s="76" t="str">
        <f t="array" ref="FE4">IFERROR(INDEX(Overall!$A$3:$P$389,SMALL(IF((FE$2=#REF!),ROW(#REF!)-MIN(ROW(#REF!))+1,""),ROW(EX1)),PlayerHeader)," ")</f>
        <v> </v>
      </c>
      <c r="FF4" s="76" t="str">
        <f>FD4&amp;1</f>
        <v> 1</v>
      </c>
      <c r="FG4" s="3" t="str">
        <f t="shared" ref="FG4:FG43" si="109">IF(NOT(FH4=""),FH4,IF(NOT(FI4=""),FI4,IF(NOT(FJ4=""),FJ4,IF(NOT(FK4=""),FK4,IF(NOT(FL4=""),FL4,IF(OR(AND(FM4="rb",FO4&gt;$E$1),AND(FM4="wr",FO4&gt;$G$1),AND(FM4="qb",FO4&gt;$F$1),AND(FM4="te",FO4&gt;$H$1),AND(FM4="K",FO4&gt;$I$1),AND(FM4="dst",FO4&gt;$J$1),AND(FM4="dL",FO4&gt;$K$1),AND(FM4="dB",FO4&gt;$M$1),AND(FM4="lb",FO4&gt;$N$1),AND(IFERROR(RIGHT(FO4,2)*1&gt;9,FALSE()),FN4&lt;&gt;" ")),"Bench"&amp;COUNTIF(FG$3:FG3,"*Bench*")+1,FO4))))))</f>
        <v>#REF!</v>
      </c>
      <c r="FH4" s="76" t="str">
        <f t="shared" ref="FH4:FH43" si="110">IF(AND(OR(AND(FM4="rb",FO4&gt;$E$1),AND(FM4="wr",FO4&gt;$G$1),AND(FM4="te",FO4&gt;$H$1),AND(FM4="qb",FO4&gt;$F$1)),COUNTIF(FH$3:FH3,"&gt;="&amp;$B$1)&lt;1,FI4="",FJ4="",FK4="",$B$1&gt;="FlexC1"),"FlexC"&amp;COUNTIF(FH$3:FH3,"&gt;""FlexC1"),"")</f>
        <v>#REF!</v>
      </c>
      <c r="FI4" s="76" t="str">
        <f t="shared" ref="FI4:FI43" si="111">IF(AND(OR(AND(FM4="rb",FO4&gt;$E$1),AND(FM4="wr",FO4&gt;$G$1),AND(FM4="te",FO4&gt;$H$1)),COUNTIF(FI$3:FI3,"&gt;="&amp;$C$1)&lt;1,FJ4="",FK4="",$C$1&gt;="FlexB1"),"FlexB"&amp;COUNTIF(FI$3:FI3,"&gt;""FlexB1"),"")</f>
        <v>#REF!</v>
      </c>
      <c r="FJ4" s="76" t="str">
        <f t="shared" ref="FJ4:FJ43" si="112">IF(AND(OR(AND(FM4="rb",FO4&gt;$E$1),AND(FM4="wr",FO4&gt;$G$1)),COUNTIF(FJ$3:FJ3,"&gt;="&amp;$D$1)&lt;1,$D$1&gt;="FlexA1",FK4=""),"FlexA"&amp;COUNTIF(FJ$3:FJ3,"&gt;""FlexA1"),"")</f>
        <v>#REF!</v>
      </c>
      <c r="FK4" s="76" t="str">
        <f t="shared" ref="FK4:FK43" si="113">IF(AND(OR(AND(FM4="TE",FO4&gt;$H$1),AND(FM4="wr",FO4&gt;$G$1)),COUNTIF(FK$3:FK3,"&gt;="&amp;$L$1)&lt;1,$L$1&gt;="FlexD1"),"FlexD"&amp;COUNTIF(FK$3:FK3,"&gt;""FlexD1"),"")</f>
        <v>#REF!</v>
      </c>
      <c r="FL4" s="76" t="str">
        <f t="shared" ref="FL4:FL43" si="114">IF(AND(OR(AND(FM4="LB",FO4&gt;$N$1),AND(FM4="DB",FO4&gt;$M$1),AND(FM4="DL",FO4&gt;$K$1)),COUNTIF(FL$3:FL3,"&gt;="&amp;$O$1)&lt;1,$O$1&gt;="IDP1"),"IDP"&amp;COUNTIF(FL$3:FL3,"&gt;""IDP1"),"")</f>
        <v>#REF!</v>
      </c>
      <c r="FM4" s="76" t="str">
        <f t="array" ref="FM4">IFERROR(INDEX(Overall!$E$3:$E$389,MATCH(FN4,Overall!$D$3:$D$389,0))," ")</f>
        <v> </v>
      </c>
      <c r="FN4" s="76" t="str">
        <f t="array" ref="FN4">IFERROR(INDEX(Overall!$A$3:$P$389,SMALL(IF((FN$2=#REF!),ROW(#REF!)-MIN(ROW(#REF!))+1,""),ROW(FG1)),PlayerHeader)," ")</f>
        <v> </v>
      </c>
      <c r="FO4" s="76" t="str">
        <f>FM4&amp;1</f>
        <v> 1</v>
      </c>
      <c r="FP4" s="3" t="str">
        <f t="shared" ref="FP4:FP43" si="115">IF(NOT(FQ4=""),FQ4,IF(NOT(FR4=""),FR4,IF(NOT(FS4=""),FS4,IF(NOT(FT4=""),FT4,IF(NOT(FU4=""),FU4,IF(OR(AND(FV4="rb",FX4&gt;$E$1),AND(FV4="wr",FX4&gt;$G$1),AND(FV4="qb",FX4&gt;$F$1),AND(FV4="te",FX4&gt;$H$1),AND(FV4="K",FX4&gt;$I$1),AND(FV4="dst",FX4&gt;$J$1),AND(FV4="dL",FX4&gt;$K$1),AND(FV4="dB",FX4&gt;$M$1),AND(FV4="lb",FX4&gt;$N$1),AND(IFERROR(RIGHT(FX4,2)*1&gt;9,FALSE()),FW4&lt;&gt;" ")),"Bench"&amp;COUNTIF(FP$3:FP3,"*Bench*")+1,FX4))))))</f>
        <v>#REF!</v>
      </c>
      <c r="FQ4" s="76" t="str">
        <f t="shared" ref="FQ4:FQ43" si="116">IF(AND(OR(AND(FV4="rb",FX4&gt;$E$1),AND(FV4="wr",FX4&gt;$G$1),AND(FV4="te",FX4&gt;$H$1),AND(FV4="qb",FX4&gt;$F$1)),COUNTIF(FQ$3:FQ3,"&gt;="&amp;$B$1)&lt;1,FR4="",FS4="",FT4="",$B$1&gt;="FlexC1"),"FlexC"&amp;COUNTIF(FQ$3:FQ3,"&gt;""FlexC1"),"")</f>
        <v>#REF!</v>
      </c>
      <c r="FR4" s="76" t="str">
        <f t="shared" ref="FR4:FR43" si="117">IF(AND(OR(AND(FV4="rb",FX4&gt;$E$1),AND(FV4="wr",FX4&gt;$G$1),AND(FV4="te",FX4&gt;$H$1)),COUNTIF(FR$3:FR3,"&gt;="&amp;$C$1)&lt;1,FS4="",FT4="",$C$1&gt;="FlexB1"),"FlexB"&amp;COUNTIF(FR$3:FR3,"&gt;""FlexB1"),"")</f>
        <v>#REF!</v>
      </c>
      <c r="FS4" s="76" t="str">
        <f t="shared" ref="FS4:FS43" si="118">IF(AND(OR(AND(FV4="rb",FX4&gt;$E$1),AND(FV4="wr",FX4&gt;$G$1)),COUNTIF(FS$3:FS3,"&gt;="&amp;$D$1)&lt;1,$D$1&gt;="FlexA1",FT4=""),"FlexA"&amp;COUNTIF(FS$3:FS3,"&gt;""FlexA1"),"")</f>
        <v>#REF!</v>
      </c>
      <c r="FT4" s="76" t="str">
        <f t="shared" ref="FT4:FT43" si="119">IF(AND(OR(AND(FV4="TE",FX4&gt;$H$1),AND(FV4="wr",FX4&gt;$G$1)),COUNTIF(FT$3:FT3,"&gt;="&amp;$L$1)&lt;1,$L$1&gt;="FlexD1"),"FlexD"&amp;COUNTIF(FT$3:FT3,"&gt;""FlexD1"),"")</f>
        <v>#REF!</v>
      </c>
      <c r="FU4" s="76" t="str">
        <f t="shared" ref="FU4:FU43" si="120">IF(AND(OR(AND(FV4="LB",FX4&gt;$N$1),AND(FV4="DB",FX4&gt;$M$1),AND(FV4="DL",FX4&gt;$K$1)),COUNTIF(FU$3:FU3,"&gt;="&amp;$O$1)&lt;1,$O$1&gt;="IDP1"),"IDP"&amp;COUNTIF(FU$3:FU3,"&gt;""IDP1"),"")</f>
        <v>#REF!</v>
      </c>
      <c r="FV4" s="76" t="str">
        <f t="array" ref="FV4">IFERROR(INDEX(Overall!$E$3:$E$389,MATCH(FW4,Overall!$D$3:$D$389,0))," ")</f>
        <v> </v>
      </c>
      <c r="FW4" s="76" t="str">
        <f t="array" ref="FW4">IFERROR(INDEX(Overall!$A$3:$P$389,SMALL(IF((FW$2=#REF!),ROW(#REF!)-MIN(ROW(#REF!))+1,""),ROW(FP1)),PlayerHeader)," ")</f>
        <v> </v>
      </c>
      <c r="FX4" s="76" t="str">
        <f>FV4&amp;1</f>
        <v> 1</v>
      </c>
      <c r="FY4" s="3"/>
      <c r="GA4" s="3"/>
    </row>
    <row r="5">
      <c r="A5" s="3" t="str">
        <f t="shared" si="1"/>
        <v>#REF!</v>
      </c>
      <c r="B5" s="77" t="str">
        <f t="shared" si="2"/>
        <v>#REF!</v>
      </c>
      <c r="C5" s="77" t="str">
        <f t="shared" si="3"/>
        <v>#REF!</v>
      </c>
      <c r="D5" s="77" t="str">
        <f t="shared" si="4"/>
        <v>#REF!</v>
      </c>
      <c r="E5" s="77" t="str">
        <f t="shared" si="5"/>
        <v>#REF!</v>
      </c>
      <c r="F5" s="77" t="str">
        <f t="shared" si="6"/>
        <v>#REF!</v>
      </c>
      <c r="G5" s="77" t="str">
        <f t="array" ref="G5">IFERROR(INDEX(Overall!$E$3:$E$389,MATCH(H5,Overall!$D$3:$D$389,0))," ")</f>
        <v> </v>
      </c>
      <c r="H5" s="78" t="str">
        <f t="array" ref="H5">IFERROR(INDEX(Overall!$A$3:$P$389,SMALL(IF((H$2=#REF!),ROW(#REF!)-MIN(ROW(#REF!))+1,""),ROW(A2)),PlayerHeader)," ")</f>
        <v> </v>
      </c>
      <c r="I5" s="79" t="str">
        <f t="shared" ref="I5:I43" si="121">G5&amp;COUNTIF(G$4:G4,G5)+1</f>
        <v> 2</v>
      </c>
      <c r="J5" s="3" t="str">
        <f t="shared" si="7"/>
        <v>#REF!</v>
      </c>
      <c r="K5" s="77" t="str">
        <f t="shared" si="8"/>
        <v>#REF!</v>
      </c>
      <c r="L5" s="77" t="str">
        <f t="shared" si="9"/>
        <v>#REF!</v>
      </c>
      <c r="M5" s="77" t="str">
        <f t="shared" si="10"/>
        <v>#REF!</v>
      </c>
      <c r="N5" s="77" t="str">
        <f t="shared" si="11"/>
        <v>#REF!</v>
      </c>
      <c r="O5" s="77" t="str">
        <f t="shared" si="12"/>
        <v>#REF!</v>
      </c>
      <c r="P5" s="77" t="str">
        <f t="array" ref="P5">IFERROR(INDEX(Overall!$E$3:$E$389,MATCH(Q5,Overall!$D$3:$D$389,0))," ")</f>
        <v> </v>
      </c>
      <c r="Q5" s="78" t="str">
        <f t="array" ref="Q5">IFERROR(INDEX(Overall!$A$3:$P$389,SMALL(IF((Q$2=#REF!),ROW(#REF!)-MIN(ROW(#REF!))+1,""),ROW(J2)),PlayerHeader)," ")</f>
        <v> </v>
      </c>
      <c r="R5" s="79" t="str">
        <f t="shared" ref="R5:R43" si="122">P5&amp;COUNTIF(P$4:P4,P5)+1</f>
        <v> 2</v>
      </c>
      <c r="S5" s="3" t="str">
        <f t="shared" si="13"/>
        <v>#REF!</v>
      </c>
      <c r="T5" s="77" t="str">
        <f t="shared" si="14"/>
        <v>#REF!</v>
      </c>
      <c r="U5" s="77" t="str">
        <f t="shared" si="15"/>
        <v>#REF!</v>
      </c>
      <c r="V5" s="77" t="str">
        <f t="shared" si="16"/>
        <v>#REF!</v>
      </c>
      <c r="W5" s="77" t="str">
        <f t="shared" si="17"/>
        <v>#REF!</v>
      </c>
      <c r="X5" s="77" t="str">
        <f t="shared" si="18"/>
        <v>#REF!</v>
      </c>
      <c r="Y5" s="77" t="str">
        <f t="array" ref="Y5">IFERROR(INDEX(Overall!$E$3:$E$389,MATCH(Z5,Overall!$D$3:$D$389,0))," ")</f>
        <v> </v>
      </c>
      <c r="Z5" s="78" t="str">
        <f t="array" ref="Z5">IFERROR(INDEX(Overall!$A$3:$P$389,SMALL(IF((Z$2=#REF!),ROW(#REF!)-MIN(ROW(#REF!))+1,""),ROW(S2)),PlayerHeader)," ")</f>
        <v> </v>
      </c>
      <c r="AA5" s="79" t="str">
        <f t="shared" ref="AA5:AA43" si="123">Y5&amp;COUNTIF(Y$4:Y4,Y5)+1</f>
        <v> 2</v>
      </c>
      <c r="AB5" s="3" t="str">
        <f t="shared" si="19"/>
        <v>#REF!</v>
      </c>
      <c r="AC5" s="77" t="str">
        <f t="shared" si="20"/>
        <v>#REF!</v>
      </c>
      <c r="AD5" s="77" t="str">
        <f t="shared" si="21"/>
        <v>#REF!</v>
      </c>
      <c r="AE5" s="77" t="str">
        <f t="shared" si="22"/>
        <v>#REF!</v>
      </c>
      <c r="AF5" s="77" t="str">
        <f t="shared" si="23"/>
        <v>#REF!</v>
      </c>
      <c r="AG5" s="77" t="str">
        <f t="shared" si="24"/>
        <v>#REF!</v>
      </c>
      <c r="AH5" s="77" t="str">
        <f t="array" ref="AH5">IFERROR(INDEX(Overall!$E$3:$E$389,MATCH(AI5,Overall!$D$3:$D$389,0))," ")</f>
        <v> </v>
      </c>
      <c r="AI5" s="78" t="str">
        <f t="array" ref="AI5">IFERROR(INDEX(Overall!$A$3:$P$389,SMALL(IF((AI$2=#REF!),ROW(#REF!)-MIN(ROW(#REF!))+1,""),ROW(AB2)),PlayerHeader)," ")</f>
        <v> </v>
      </c>
      <c r="AJ5" s="79" t="str">
        <f t="shared" ref="AJ5:AJ43" si="124">AH5&amp;COUNTIF(AH$4:AH4,AH5)+1</f>
        <v> 2</v>
      </c>
      <c r="AK5" s="3" t="str">
        <f t="shared" si="25"/>
        <v>#REF!</v>
      </c>
      <c r="AL5" s="77" t="str">
        <f t="shared" si="26"/>
        <v>#REF!</v>
      </c>
      <c r="AM5" s="77" t="str">
        <f t="shared" si="27"/>
        <v>#REF!</v>
      </c>
      <c r="AN5" s="77" t="str">
        <f t="shared" si="28"/>
        <v>#REF!</v>
      </c>
      <c r="AO5" s="77" t="str">
        <f t="shared" si="29"/>
        <v>#REF!</v>
      </c>
      <c r="AP5" s="77" t="str">
        <f t="shared" si="30"/>
        <v>#REF!</v>
      </c>
      <c r="AQ5" s="77" t="str">
        <f t="array" ref="AQ5">IFERROR(INDEX(Overall!$E$3:$E$389,MATCH(AR5,Overall!$D$3:$D$389,0))," ")</f>
        <v> </v>
      </c>
      <c r="AR5" s="78" t="str">
        <f t="array" ref="AR5">IFERROR(INDEX(Overall!$A$3:$P$389,SMALL(IF((AR$2=#REF!),ROW(#REF!)-MIN(ROW(#REF!))+1,""),ROW(AK2)),PlayerHeader)," ")</f>
        <v> </v>
      </c>
      <c r="AS5" s="79" t="str">
        <f t="shared" ref="AS5:AS43" si="125">AQ5&amp;COUNTIF(AQ$4:AQ4,AQ5)+1</f>
        <v> 2</v>
      </c>
      <c r="AT5" s="3" t="str">
        <f t="shared" si="31"/>
        <v>#REF!</v>
      </c>
      <c r="AU5" s="77" t="str">
        <f t="shared" si="32"/>
        <v>#REF!</v>
      </c>
      <c r="AV5" s="77" t="str">
        <f t="shared" si="33"/>
        <v>#REF!</v>
      </c>
      <c r="AW5" s="77" t="str">
        <f t="shared" si="34"/>
        <v>#REF!</v>
      </c>
      <c r="AX5" s="77" t="str">
        <f t="shared" si="35"/>
        <v>#REF!</v>
      </c>
      <c r="AY5" s="77" t="str">
        <f t="shared" si="36"/>
        <v>#REF!</v>
      </c>
      <c r="AZ5" s="77" t="str">
        <f t="array" ref="AZ5">IFERROR(INDEX(Overall!$E$3:$E$389,MATCH(BA5,Overall!$D$3:$D$389,0))," ")</f>
        <v> </v>
      </c>
      <c r="BA5" s="78" t="str">
        <f t="array" ref="BA5">IFERROR(INDEX(Overall!$A$3:$P$389,SMALL(IF((BA$2=#REF!),ROW(#REF!)-MIN(ROW(#REF!))+1,""),ROW(AT2)),PlayerHeader)," ")</f>
        <v> </v>
      </c>
      <c r="BB5" s="79" t="str">
        <f t="shared" ref="BB5:BB43" si="126">AZ5&amp;COUNTIF(AZ$4:AZ4,AZ5)+1</f>
        <v> 2</v>
      </c>
      <c r="BC5" s="3" t="str">
        <f t="shared" si="37"/>
        <v>#REF!</v>
      </c>
      <c r="BD5" s="77" t="str">
        <f t="shared" si="38"/>
        <v>#REF!</v>
      </c>
      <c r="BE5" s="77" t="str">
        <f t="shared" si="39"/>
        <v>#REF!</v>
      </c>
      <c r="BF5" s="77" t="str">
        <f t="shared" si="40"/>
        <v>#REF!</v>
      </c>
      <c r="BG5" s="77" t="str">
        <f t="shared" si="41"/>
        <v>#REF!</v>
      </c>
      <c r="BH5" s="77" t="str">
        <f t="shared" si="42"/>
        <v>#REF!</v>
      </c>
      <c r="BI5" s="77" t="str">
        <f t="array" ref="BI5">IFERROR(INDEX(Overall!$E$3:$E$389,MATCH(BJ5,Overall!$D$3:$D$389,0))," ")</f>
        <v> </v>
      </c>
      <c r="BJ5" s="78" t="str">
        <f t="array" ref="BJ5">IFERROR(INDEX(Overall!$A$3:$P$389,SMALL(IF((BJ$2=#REF!),ROW(#REF!)-MIN(ROW(#REF!))+1,""),ROW(BC2)),PlayerHeader)," ")</f>
        <v> </v>
      </c>
      <c r="BK5" s="79" t="str">
        <f t="shared" ref="BK5:BK43" si="127">BI5&amp;COUNTIF(BI$4:BI4,BI5)+1</f>
        <v> 2</v>
      </c>
      <c r="BL5" s="3" t="str">
        <f t="shared" si="43"/>
        <v>#REF!</v>
      </c>
      <c r="BM5" s="77" t="str">
        <f t="shared" si="44"/>
        <v>#REF!</v>
      </c>
      <c r="BN5" s="77" t="str">
        <f t="shared" si="45"/>
        <v>#REF!</v>
      </c>
      <c r="BO5" s="77" t="str">
        <f t="shared" si="46"/>
        <v>#REF!</v>
      </c>
      <c r="BP5" s="77" t="str">
        <f t="shared" si="47"/>
        <v>#REF!</v>
      </c>
      <c r="BQ5" s="77" t="str">
        <f t="shared" si="48"/>
        <v>#REF!</v>
      </c>
      <c r="BR5" s="77" t="str">
        <f t="array" ref="BR5">IFERROR(INDEX(Overall!$E$3:$E$389,MATCH(BS5,Overall!$D$3:$D$389,0))," ")</f>
        <v> </v>
      </c>
      <c r="BS5" s="78" t="str">
        <f t="array" ref="BS5">IFERROR(INDEX(Overall!$A$3:$P$389,SMALL(IF((BS$2=#REF!),ROW(#REF!)-MIN(ROW(#REF!))+1,""),ROW(BL2)),PlayerHeader)," ")</f>
        <v> </v>
      </c>
      <c r="BT5" s="79" t="str">
        <f t="shared" ref="BT5:BT43" si="128">BR5&amp;COUNTIF(BR$4:BR4,BR5)+1</f>
        <v> 2</v>
      </c>
      <c r="BU5" s="3" t="str">
        <f t="shared" si="49"/>
        <v>#REF!</v>
      </c>
      <c r="BV5" s="77" t="str">
        <f t="shared" si="50"/>
        <v>#REF!</v>
      </c>
      <c r="BW5" s="77" t="str">
        <f t="shared" si="51"/>
        <v>#REF!</v>
      </c>
      <c r="BX5" s="77" t="str">
        <f t="shared" si="52"/>
        <v>#REF!</v>
      </c>
      <c r="BY5" s="77" t="str">
        <f t="shared" si="53"/>
        <v>#REF!</v>
      </c>
      <c r="BZ5" s="77" t="str">
        <f t="shared" si="54"/>
        <v>#REF!</v>
      </c>
      <c r="CA5" s="77" t="str">
        <f t="array" ref="CA5">IFERROR(INDEX(Overall!$E$3:$E$389,MATCH(CB5,Overall!$D$3:$D$389,0))," ")</f>
        <v> </v>
      </c>
      <c r="CB5" s="78" t="str">
        <f t="array" ref="CB5">IFERROR(INDEX(Overall!$A$3:$P$389,SMALL(IF((CB$2=#REF!),ROW(#REF!)-MIN(ROW(#REF!))+1,""),ROW(BU2)),PlayerHeader)," ")</f>
        <v> </v>
      </c>
      <c r="CC5" s="79" t="str">
        <f t="shared" ref="CC5:CC43" si="129">CA5&amp;COUNTIF(CA$4:CA4,CA5)+1</f>
        <v> 2</v>
      </c>
      <c r="CD5" s="3" t="str">
        <f t="shared" si="55"/>
        <v>#REF!</v>
      </c>
      <c r="CE5" s="77" t="str">
        <f t="shared" si="56"/>
        <v>#REF!</v>
      </c>
      <c r="CF5" s="77" t="str">
        <f t="shared" si="57"/>
        <v>#REF!</v>
      </c>
      <c r="CG5" s="77" t="str">
        <f t="shared" si="58"/>
        <v>#REF!</v>
      </c>
      <c r="CH5" s="77" t="str">
        <f t="shared" si="59"/>
        <v>#REF!</v>
      </c>
      <c r="CI5" s="77" t="str">
        <f t="shared" si="60"/>
        <v>#REF!</v>
      </c>
      <c r="CJ5" s="77" t="str">
        <f t="array" ref="CJ5">IFERROR(INDEX(Overall!$E$3:$E$389,MATCH(CK5,Overall!$D$3:$D$389,0))," ")</f>
        <v> </v>
      </c>
      <c r="CK5" s="78" t="str">
        <f t="array" ref="CK5">IFERROR(INDEX(Overall!$A$3:$P$389,SMALL(IF((CK$2=#REF!),ROW(#REF!)-MIN(ROW(#REF!))+1,""),ROW(CD2)),PlayerHeader)," ")</f>
        <v> </v>
      </c>
      <c r="CL5" s="79" t="str">
        <f t="shared" ref="CL5:CL43" si="130">CJ5&amp;COUNTIF(CJ$4:CJ4,CJ5)+1</f>
        <v> 2</v>
      </c>
      <c r="CM5" s="3" t="str">
        <f t="shared" si="61"/>
        <v>#REF!</v>
      </c>
      <c r="CN5" s="77" t="str">
        <f t="shared" si="62"/>
        <v>#REF!</v>
      </c>
      <c r="CO5" s="77" t="str">
        <f t="shared" si="63"/>
        <v>#REF!</v>
      </c>
      <c r="CP5" s="77" t="str">
        <f t="shared" si="64"/>
        <v>#REF!</v>
      </c>
      <c r="CQ5" s="77" t="str">
        <f t="shared" si="65"/>
        <v>#REF!</v>
      </c>
      <c r="CR5" s="77" t="str">
        <f t="shared" si="66"/>
        <v>#REF!</v>
      </c>
      <c r="CS5" s="77" t="str">
        <f t="array" ref="CS5">IFERROR(INDEX(Overall!$E$3:$E$389,MATCH(CT5,Overall!$D$3:$D$389,0))," ")</f>
        <v> </v>
      </c>
      <c r="CT5" s="78" t="str">
        <f t="array" ref="CT5">IFERROR(INDEX(Overall!$A$3:$P$389,SMALL(IF((CT$2=#REF!),ROW(#REF!)-MIN(ROW(#REF!))+1,""),ROW(CM2)),PlayerHeader)," ")</f>
        <v> </v>
      </c>
      <c r="CU5" s="79" t="str">
        <f t="shared" ref="CU5:CU43" si="131">CS5&amp;COUNTIF(CS$4:CS4,CS5)+1</f>
        <v> 2</v>
      </c>
      <c r="CV5" s="3" t="str">
        <f t="shared" si="67"/>
        <v>#REF!</v>
      </c>
      <c r="CW5" s="77" t="str">
        <f t="shared" si="68"/>
        <v>#REF!</v>
      </c>
      <c r="CX5" s="77" t="str">
        <f t="shared" si="69"/>
        <v>#REF!</v>
      </c>
      <c r="CY5" s="77" t="str">
        <f t="shared" si="70"/>
        <v>#REF!</v>
      </c>
      <c r="CZ5" s="77" t="str">
        <f t="shared" si="71"/>
        <v>#REF!</v>
      </c>
      <c r="DA5" s="77" t="str">
        <f t="shared" si="72"/>
        <v>#REF!</v>
      </c>
      <c r="DB5" s="77" t="str">
        <f t="array" ref="DB5">IFERROR(INDEX(Overall!$E$3:$E$389,MATCH(DC5,Overall!$D$3:$D$389,0))," ")</f>
        <v> </v>
      </c>
      <c r="DC5" s="78" t="str">
        <f t="array" ref="DC5">IFERROR(INDEX(Overall!$A$3:$P$389,SMALL(IF((DC$2=#REF!),ROW(#REF!)-MIN(ROW(#REF!))+1,""),ROW(CV2)),PlayerHeader)," ")</f>
        <v> </v>
      </c>
      <c r="DD5" s="79" t="str">
        <f t="shared" ref="DD5:DD43" si="132">DB5&amp;COUNTIF(DB$4:DB4,DB5)+1</f>
        <v> 2</v>
      </c>
      <c r="DE5" s="3" t="str">
        <f t="shared" si="73"/>
        <v>#REF!</v>
      </c>
      <c r="DF5" s="77" t="str">
        <f t="shared" si="74"/>
        <v>#REF!</v>
      </c>
      <c r="DG5" s="77" t="str">
        <f t="shared" si="75"/>
        <v>#REF!</v>
      </c>
      <c r="DH5" s="77" t="str">
        <f t="shared" si="76"/>
        <v>#REF!</v>
      </c>
      <c r="DI5" s="77" t="str">
        <f t="shared" si="77"/>
        <v>#REF!</v>
      </c>
      <c r="DJ5" s="77" t="str">
        <f t="shared" si="78"/>
        <v>#REF!</v>
      </c>
      <c r="DK5" s="77" t="str">
        <f t="array" ref="DK5">IFERROR(INDEX(Overall!$E$3:$E$389,MATCH(DL5,Overall!$D$3:$D$389,0))," ")</f>
        <v> </v>
      </c>
      <c r="DL5" s="78" t="str">
        <f t="array" ref="DL5">IFERROR(INDEX(Overall!$A$3:$P$389,SMALL(IF((DL$2=#REF!),ROW(#REF!)-MIN(ROW(#REF!))+1,""),ROW(DE2)),PlayerHeader)," ")</f>
        <v> </v>
      </c>
      <c r="DM5" s="79" t="str">
        <f t="shared" ref="DM5:DM43" si="133">DK5&amp;COUNTIF(DK$4:DK4,DK5)+1</f>
        <v> 2</v>
      </c>
      <c r="DN5" s="3" t="str">
        <f t="shared" si="79"/>
        <v>#REF!</v>
      </c>
      <c r="DO5" s="77" t="str">
        <f t="shared" si="80"/>
        <v>#REF!</v>
      </c>
      <c r="DP5" s="77" t="str">
        <f t="shared" si="81"/>
        <v>#REF!</v>
      </c>
      <c r="DQ5" s="77" t="str">
        <f t="shared" si="82"/>
        <v>#REF!</v>
      </c>
      <c r="DR5" s="77" t="str">
        <f t="shared" si="83"/>
        <v>#REF!</v>
      </c>
      <c r="DS5" s="77" t="str">
        <f t="shared" si="84"/>
        <v>#REF!</v>
      </c>
      <c r="DT5" s="77" t="str">
        <f t="array" ref="DT5">IFERROR(INDEX(Overall!$E$3:$E$389,MATCH(DU5,Overall!$D$3:$D$389,0))," ")</f>
        <v> </v>
      </c>
      <c r="DU5" s="78" t="str">
        <f t="array" ref="DU5">IFERROR(INDEX(Overall!$A$3:$P$389,SMALL(IF((DU$2=#REF!),ROW(#REF!)-MIN(ROW(#REF!))+1,""),ROW(DN2)),PlayerHeader)," ")</f>
        <v> </v>
      </c>
      <c r="DV5" s="79" t="str">
        <f t="shared" ref="DV5:DV43" si="134">DT5&amp;COUNTIF(DT$4:DT4,DT5)+1</f>
        <v> 2</v>
      </c>
      <c r="DW5" s="3" t="str">
        <f t="shared" si="85"/>
        <v>#REF!</v>
      </c>
      <c r="DX5" s="77" t="str">
        <f t="shared" si="86"/>
        <v>#REF!</v>
      </c>
      <c r="DY5" s="77" t="str">
        <f t="shared" si="87"/>
        <v>#REF!</v>
      </c>
      <c r="DZ5" s="77" t="str">
        <f t="shared" si="88"/>
        <v>#REF!</v>
      </c>
      <c r="EA5" s="77" t="str">
        <f t="shared" si="89"/>
        <v>#REF!</v>
      </c>
      <c r="EB5" s="77" t="str">
        <f t="shared" si="90"/>
        <v>#REF!</v>
      </c>
      <c r="EC5" s="77" t="str">
        <f t="array" ref="EC5">IFERROR(INDEX(Overall!$E$3:$E$389,MATCH(ED5,Overall!$D$3:$D$389,0))," ")</f>
        <v> </v>
      </c>
      <c r="ED5" s="78" t="str">
        <f t="array" ref="ED5">IFERROR(INDEX(Overall!$A$3:$P$389,SMALL(IF((ED$2=#REF!),ROW(#REF!)-MIN(ROW(#REF!))+1,""),ROW(DW2)),PlayerHeader)," ")</f>
        <v> </v>
      </c>
      <c r="EE5" s="79" t="str">
        <f t="shared" ref="EE5:EE43" si="135">EC5&amp;COUNTIF(EC$4:EC4,EC5)+1</f>
        <v> 2</v>
      </c>
      <c r="EF5" s="3" t="str">
        <f t="shared" si="91"/>
        <v>#REF!</v>
      </c>
      <c r="EG5" s="77" t="str">
        <f t="shared" si="92"/>
        <v>#REF!</v>
      </c>
      <c r="EH5" s="77" t="str">
        <f t="shared" si="93"/>
        <v>#REF!</v>
      </c>
      <c r="EI5" s="77" t="str">
        <f t="shared" si="94"/>
        <v>#REF!</v>
      </c>
      <c r="EJ5" s="77" t="str">
        <f t="shared" si="95"/>
        <v>#REF!</v>
      </c>
      <c r="EK5" s="77" t="str">
        <f t="shared" si="96"/>
        <v>#REF!</v>
      </c>
      <c r="EL5" s="77" t="str">
        <f t="array" ref="EL5">IFERROR(INDEX(Overall!$E$3:$E$389,MATCH(EM5,Overall!$D$3:$D$389,0))," ")</f>
        <v> </v>
      </c>
      <c r="EM5" s="78" t="str">
        <f t="array" ref="EM5">IFERROR(INDEX(Overall!$A$3:$P$389,SMALL(IF((EM$2=#REF!),ROW(#REF!)-MIN(ROW(#REF!))+1,""),ROW(EF2)),PlayerHeader)," ")</f>
        <v> </v>
      </c>
      <c r="EN5" s="79" t="str">
        <f t="shared" ref="EN5:EN43" si="136">EL5&amp;COUNTIF(EL$4:EL4,EL5)+1</f>
        <v> 2</v>
      </c>
      <c r="EO5" s="3" t="str">
        <f t="shared" si="97"/>
        <v>#REF!</v>
      </c>
      <c r="EP5" s="77" t="str">
        <f t="shared" si="98"/>
        <v>#REF!</v>
      </c>
      <c r="EQ5" s="77" t="str">
        <f t="shared" si="99"/>
        <v>#REF!</v>
      </c>
      <c r="ER5" s="77" t="str">
        <f t="shared" si="100"/>
        <v>#REF!</v>
      </c>
      <c r="ES5" s="77" t="str">
        <f t="shared" si="101"/>
        <v>#REF!</v>
      </c>
      <c r="ET5" s="77" t="str">
        <f t="shared" si="102"/>
        <v>#REF!</v>
      </c>
      <c r="EU5" s="77" t="str">
        <f t="array" ref="EU5">IFERROR(INDEX(Overall!$E$3:$E$389,MATCH(EV5,Overall!$D$3:$D$389,0))," ")</f>
        <v> </v>
      </c>
      <c r="EV5" s="78" t="str">
        <f t="array" ref="EV5">IFERROR(INDEX(Overall!$A$3:$P$389,SMALL(IF((EV$2=#REF!),ROW(#REF!)-MIN(ROW(#REF!))+1,""),ROW(EO2)),PlayerHeader)," ")</f>
        <v> </v>
      </c>
      <c r="EW5" s="79" t="str">
        <f t="shared" ref="EW5:EW43" si="137">EU5&amp;COUNTIF(EU$4:EU4,EU5)+1</f>
        <v> 2</v>
      </c>
      <c r="EX5" s="3" t="str">
        <f t="shared" si="103"/>
        <v>#REF!</v>
      </c>
      <c r="EY5" s="77" t="str">
        <f t="shared" si="104"/>
        <v>#REF!</v>
      </c>
      <c r="EZ5" s="77" t="str">
        <f t="shared" si="105"/>
        <v>#REF!</v>
      </c>
      <c r="FA5" s="77" t="str">
        <f t="shared" si="106"/>
        <v>#REF!</v>
      </c>
      <c r="FB5" s="77" t="str">
        <f t="shared" si="107"/>
        <v>#REF!</v>
      </c>
      <c r="FC5" s="77" t="str">
        <f t="shared" si="108"/>
        <v>#REF!</v>
      </c>
      <c r="FD5" s="77" t="str">
        <f t="array" ref="FD5">IFERROR(INDEX(Overall!$E$3:$E$389,MATCH(FE5,Overall!$D$3:$D$389,0))," ")</f>
        <v> </v>
      </c>
      <c r="FE5" s="78" t="str">
        <f t="array" ref="FE5">IFERROR(INDEX(Overall!$A$3:$P$389,SMALL(IF((FE$2=#REF!),ROW(#REF!)-MIN(ROW(#REF!))+1,""),ROW(EX2)),PlayerHeader)," ")</f>
        <v> </v>
      </c>
      <c r="FF5" s="79" t="str">
        <f t="shared" ref="FF5:FF43" si="138">FD5&amp;COUNTIF(FD$4:FD4,FD5)+1</f>
        <v> 2</v>
      </c>
      <c r="FG5" s="3" t="str">
        <f t="shared" si="109"/>
        <v>#REF!</v>
      </c>
      <c r="FH5" s="77" t="str">
        <f t="shared" si="110"/>
        <v>#REF!</v>
      </c>
      <c r="FI5" s="77" t="str">
        <f t="shared" si="111"/>
        <v>#REF!</v>
      </c>
      <c r="FJ5" s="77" t="str">
        <f t="shared" si="112"/>
        <v>#REF!</v>
      </c>
      <c r="FK5" s="77" t="str">
        <f t="shared" si="113"/>
        <v>#REF!</v>
      </c>
      <c r="FL5" s="77" t="str">
        <f t="shared" si="114"/>
        <v>#REF!</v>
      </c>
      <c r="FM5" s="77" t="str">
        <f t="array" ref="FM5">IFERROR(INDEX(Overall!$E$3:$E$389,MATCH(FN5,Overall!$D$3:$D$389,0))," ")</f>
        <v> </v>
      </c>
      <c r="FN5" s="78" t="str">
        <f t="array" ref="FN5">IFERROR(INDEX(Overall!$A$3:$P$389,SMALL(IF((FN$2=#REF!),ROW(#REF!)-MIN(ROW(#REF!))+1,""),ROW(FG2)),PlayerHeader)," ")</f>
        <v> </v>
      </c>
      <c r="FO5" s="79" t="str">
        <f t="shared" ref="FO5:FO43" si="139">FM5&amp;COUNTIF(FM$4:FM4,FM5)+1</f>
        <v> 2</v>
      </c>
      <c r="FP5" s="3" t="str">
        <f t="shared" si="115"/>
        <v>#REF!</v>
      </c>
      <c r="FQ5" s="77" t="str">
        <f t="shared" si="116"/>
        <v>#REF!</v>
      </c>
      <c r="FR5" s="77" t="str">
        <f t="shared" si="117"/>
        <v>#REF!</v>
      </c>
      <c r="FS5" s="77" t="str">
        <f t="shared" si="118"/>
        <v>#REF!</v>
      </c>
      <c r="FT5" s="77" t="str">
        <f t="shared" si="119"/>
        <v>#REF!</v>
      </c>
      <c r="FU5" s="77" t="str">
        <f t="shared" si="120"/>
        <v>#REF!</v>
      </c>
      <c r="FV5" s="77" t="str">
        <f t="array" ref="FV5">IFERROR(INDEX(Overall!$E$3:$E$389,MATCH(FW5,Overall!$D$3:$D$389,0))," ")</f>
        <v> </v>
      </c>
      <c r="FW5" s="78" t="str">
        <f t="array" ref="FW5">IFERROR(INDEX(Overall!$A$3:$P$389,SMALL(IF((FW$2=#REF!),ROW(#REF!)-MIN(ROW(#REF!))+1,""),ROW(FP2)),PlayerHeader)," ")</f>
        <v> </v>
      </c>
      <c r="FX5" s="79" t="str">
        <f t="shared" ref="FX5:FX43" si="140">FV5&amp;COUNTIF(FV$4:FV4,FV5)+1</f>
        <v> 2</v>
      </c>
      <c r="FY5" s="3"/>
      <c r="GA5" s="3"/>
    </row>
    <row r="6">
      <c r="A6" s="3" t="str">
        <f t="shared" si="1"/>
        <v>#REF!</v>
      </c>
      <c r="B6" s="80" t="str">
        <f t="shared" si="2"/>
        <v>#REF!</v>
      </c>
      <c r="C6" s="80" t="str">
        <f t="shared" si="3"/>
        <v>#REF!</v>
      </c>
      <c r="D6" s="80" t="str">
        <f t="shared" si="4"/>
        <v>#REF!</v>
      </c>
      <c r="E6" s="80" t="str">
        <f t="shared" si="5"/>
        <v>#REF!</v>
      </c>
      <c r="F6" s="80" t="str">
        <f t="shared" si="6"/>
        <v>#REF!</v>
      </c>
      <c r="G6" s="80" t="str">
        <f t="array" ref="G6">IFERROR(INDEX(Overall!$E$3:$E$389,MATCH(H6,Overall!$D$3:$D$389,0))," ")</f>
        <v> </v>
      </c>
      <c r="H6" s="81" t="str">
        <f t="array" ref="H6">IFERROR(INDEX(Overall!$A$3:$P$389,SMALL(IF((H$2=#REF!),ROW(#REF!)-MIN(ROW(#REF!))+1,""),ROW(A3)),PlayerHeader)," ")</f>
        <v> </v>
      </c>
      <c r="I6" s="82" t="str">
        <f t="shared" si="121"/>
        <v> 3</v>
      </c>
      <c r="J6" s="3" t="str">
        <f t="shared" si="7"/>
        <v>#REF!</v>
      </c>
      <c r="K6" s="80" t="str">
        <f t="shared" si="8"/>
        <v>#REF!</v>
      </c>
      <c r="L6" s="80" t="str">
        <f t="shared" si="9"/>
        <v>#REF!</v>
      </c>
      <c r="M6" s="80" t="str">
        <f t="shared" si="10"/>
        <v>#REF!</v>
      </c>
      <c r="N6" s="80" t="str">
        <f t="shared" si="11"/>
        <v>#REF!</v>
      </c>
      <c r="O6" s="80" t="str">
        <f t="shared" si="12"/>
        <v>#REF!</v>
      </c>
      <c r="P6" s="80" t="str">
        <f t="array" ref="P6">IFERROR(INDEX(Overall!$E$3:$E$389,MATCH(Q6,Overall!$D$3:$D$389,0))," ")</f>
        <v> </v>
      </c>
      <c r="Q6" s="81" t="str">
        <f t="array" ref="Q6">IFERROR(INDEX(Overall!$A$3:$P$389,SMALL(IF((Q$2=#REF!),ROW(#REF!)-MIN(ROW(#REF!))+1,""),ROW(J3)),PlayerHeader)," ")</f>
        <v> </v>
      </c>
      <c r="R6" s="82" t="str">
        <f t="shared" si="122"/>
        <v> 3</v>
      </c>
      <c r="S6" s="3" t="str">
        <f t="shared" si="13"/>
        <v>#REF!</v>
      </c>
      <c r="T6" s="80" t="str">
        <f t="shared" si="14"/>
        <v>#REF!</v>
      </c>
      <c r="U6" s="80" t="str">
        <f t="shared" si="15"/>
        <v>#REF!</v>
      </c>
      <c r="V6" s="80" t="str">
        <f t="shared" si="16"/>
        <v>#REF!</v>
      </c>
      <c r="W6" s="80" t="str">
        <f t="shared" si="17"/>
        <v>#REF!</v>
      </c>
      <c r="X6" s="80" t="str">
        <f t="shared" si="18"/>
        <v>#REF!</v>
      </c>
      <c r="Y6" s="80" t="str">
        <f t="array" ref="Y6">IFERROR(INDEX(Overall!$E$3:$E$389,MATCH(Z6,Overall!$D$3:$D$389,0))," ")</f>
        <v> </v>
      </c>
      <c r="Z6" s="81" t="str">
        <f t="array" ref="Z6">IFERROR(INDEX(Overall!$A$3:$P$389,SMALL(IF((Z$2=#REF!),ROW(#REF!)-MIN(ROW(#REF!))+1,""),ROW(S3)),PlayerHeader)," ")</f>
        <v> </v>
      </c>
      <c r="AA6" s="82" t="str">
        <f t="shared" si="123"/>
        <v> 3</v>
      </c>
      <c r="AB6" s="3" t="str">
        <f t="shared" si="19"/>
        <v>#REF!</v>
      </c>
      <c r="AC6" s="80" t="str">
        <f t="shared" si="20"/>
        <v>#REF!</v>
      </c>
      <c r="AD6" s="80" t="str">
        <f t="shared" si="21"/>
        <v>#REF!</v>
      </c>
      <c r="AE6" s="80" t="str">
        <f t="shared" si="22"/>
        <v>#REF!</v>
      </c>
      <c r="AF6" s="80" t="str">
        <f t="shared" si="23"/>
        <v>#REF!</v>
      </c>
      <c r="AG6" s="80" t="str">
        <f t="shared" si="24"/>
        <v>#REF!</v>
      </c>
      <c r="AH6" s="80" t="str">
        <f t="array" ref="AH6">IFERROR(INDEX(Overall!$E$3:$E$389,MATCH(AI6,Overall!$D$3:$D$389,0))," ")</f>
        <v> </v>
      </c>
      <c r="AI6" s="81" t="str">
        <f t="array" ref="AI6">IFERROR(INDEX(Overall!$A$3:$P$389,SMALL(IF((AI$2=#REF!),ROW(#REF!)-MIN(ROW(#REF!))+1,""),ROW(AB3)),PlayerHeader)," ")</f>
        <v> </v>
      </c>
      <c r="AJ6" s="82" t="str">
        <f t="shared" si="124"/>
        <v> 3</v>
      </c>
      <c r="AK6" s="3" t="str">
        <f t="shared" si="25"/>
        <v>#REF!</v>
      </c>
      <c r="AL6" s="80" t="str">
        <f t="shared" si="26"/>
        <v>#REF!</v>
      </c>
      <c r="AM6" s="80" t="str">
        <f t="shared" si="27"/>
        <v>#REF!</v>
      </c>
      <c r="AN6" s="80" t="str">
        <f t="shared" si="28"/>
        <v>#REF!</v>
      </c>
      <c r="AO6" s="80" t="str">
        <f t="shared" si="29"/>
        <v>#REF!</v>
      </c>
      <c r="AP6" s="80" t="str">
        <f t="shared" si="30"/>
        <v>#REF!</v>
      </c>
      <c r="AQ6" s="80" t="str">
        <f t="array" ref="AQ6">IFERROR(INDEX(Overall!$E$3:$E$389,MATCH(AR6,Overall!$D$3:$D$389,0))," ")</f>
        <v> </v>
      </c>
      <c r="AR6" s="81" t="str">
        <f t="array" ref="AR6">IFERROR(INDEX(Overall!$A$3:$P$389,SMALL(IF((AR$2=#REF!),ROW(#REF!)-MIN(ROW(#REF!))+1,""),ROW(AK3)),PlayerHeader)," ")</f>
        <v> </v>
      </c>
      <c r="AS6" s="82" t="str">
        <f t="shared" si="125"/>
        <v> 3</v>
      </c>
      <c r="AT6" s="3" t="str">
        <f t="shared" si="31"/>
        <v>#REF!</v>
      </c>
      <c r="AU6" s="80" t="str">
        <f t="shared" si="32"/>
        <v>#REF!</v>
      </c>
      <c r="AV6" s="80" t="str">
        <f t="shared" si="33"/>
        <v>#REF!</v>
      </c>
      <c r="AW6" s="80" t="str">
        <f t="shared" si="34"/>
        <v>#REF!</v>
      </c>
      <c r="AX6" s="80" t="str">
        <f t="shared" si="35"/>
        <v>#REF!</v>
      </c>
      <c r="AY6" s="80" t="str">
        <f t="shared" si="36"/>
        <v>#REF!</v>
      </c>
      <c r="AZ6" s="80" t="str">
        <f t="array" ref="AZ6">IFERROR(INDEX(Overall!$E$3:$E$389,MATCH(BA6,Overall!$D$3:$D$389,0))," ")</f>
        <v> </v>
      </c>
      <c r="BA6" s="81" t="str">
        <f t="array" ref="BA6">IFERROR(INDEX(Overall!$A$3:$P$389,SMALL(IF((BA$2=#REF!),ROW(#REF!)-MIN(ROW(#REF!))+1,""),ROW(AT3)),PlayerHeader)," ")</f>
        <v> </v>
      </c>
      <c r="BB6" s="82" t="str">
        <f t="shared" si="126"/>
        <v> 3</v>
      </c>
      <c r="BC6" s="3" t="str">
        <f t="shared" si="37"/>
        <v>#REF!</v>
      </c>
      <c r="BD6" s="80" t="str">
        <f t="shared" si="38"/>
        <v>#REF!</v>
      </c>
      <c r="BE6" s="80" t="str">
        <f t="shared" si="39"/>
        <v>#REF!</v>
      </c>
      <c r="BF6" s="80" t="str">
        <f t="shared" si="40"/>
        <v>#REF!</v>
      </c>
      <c r="BG6" s="80" t="str">
        <f t="shared" si="41"/>
        <v>#REF!</v>
      </c>
      <c r="BH6" s="80" t="str">
        <f t="shared" si="42"/>
        <v>#REF!</v>
      </c>
      <c r="BI6" s="80" t="str">
        <f t="array" ref="BI6">IFERROR(INDEX(Overall!$E$3:$E$389,MATCH(BJ6,Overall!$D$3:$D$389,0))," ")</f>
        <v> </v>
      </c>
      <c r="BJ6" s="81" t="str">
        <f t="array" ref="BJ6">IFERROR(INDEX(Overall!$A$3:$P$389,SMALL(IF((BJ$2=#REF!),ROW(#REF!)-MIN(ROW(#REF!))+1,""),ROW(BC3)),PlayerHeader)," ")</f>
        <v> </v>
      </c>
      <c r="BK6" s="82" t="str">
        <f t="shared" si="127"/>
        <v> 3</v>
      </c>
      <c r="BL6" s="3" t="str">
        <f t="shared" si="43"/>
        <v>#REF!</v>
      </c>
      <c r="BM6" s="80" t="str">
        <f t="shared" si="44"/>
        <v>#REF!</v>
      </c>
      <c r="BN6" s="80" t="str">
        <f t="shared" si="45"/>
        <v>#REF!</v>
      </c>
      <c r="BO6" s="80" t="str">
        <f t="shared" si="46"/>
        <v>#REF!</v>
      </c>
      <c r="BP6" s="80" t="str">
        <f t="shared" si="47"/>
        <v>#REF!</v>
      </c>
      <c r="BQ6" s="80" t="str">
        <f t="shared" si="48"/>
        <v>#REF!</v>
      </c>
      <c r="BR6" s="80" t="str">
        <f t="array" ref="BR6">IFERROR(INDEX(Overall!$E$3:$E$389,MATCH(BS6,Overall!$D$3:$D$389,0))," ")</f>
        <v> </v>
      </c>
      <c r="BS6" s="81" t="str">
        <f t="array" ref="BS6">IFERROR(INDEX(Overall!$A$3:$P$389,SMALL(IF((BS$2=#REF!),ROW(#REF!)-MIN(ROW(#REF!))+1,""),ROW(BL3)),PlayerHeader)," ")</f>
        <v> </v>
      </c>
      <c r="BT6" s="82" t="str">
        <f t="shared" si="128"/>
        <v> 3</v>
      </c>
      <c r="BU6" s="3" t="str">
        <f t="shared" si="49"/>
        <v>#REF!</v>
      </c>
      <c r="BV6" s="80" t="str">
        <f t="shared" si="50"/>
        <v>#REF!</v>
      </c>
      <c r="BW6" s="80" t="str">
        <f t="shared" si="51"/>
        <v>#REF!</v>
      </c>
      <c r="BX6" s="80" t="str">
        <f t="shared" si="52"/>
        <v>#REF!</v>
      </c>
      <c r="BY6" s="80" t="str">
        <f t="shared" si="53"/>
        <v>#REF!</v>
      </c>
      <c r="BZ6" s="80" t="str">
        <f t="shared" si="54"/>
        <v>#REF!</v>
      </c>
      <c r="CA6" s="80" t="str">
        <f t="array" ref="CA6">IFERROR(INDEX(Overall!$E$3:$E$389,MATCH(CB6,Overall!$D$3:$D$389,0))," ")</f>
        <v> </v>
      </c>
      <c r="CB6" s="81" t="str">
        <f t="array" ref="CB6">IFERROR(INDEX(Overall!$A$3:$P$389,SMALL(IF((CB$2=#REF!),ROW(#REF!)-MIN(ROW(#REF!))+1,""),ROW(BU3)),PlayerHeader)," ")</f>
        <v> </v>
      </c>
      <c r="CC6" s="82" t="str">
        <f t="shared" si="129"/>
        <v> 3</v>
      </c>
      <c r="CD6" s="3" t="str">
        <f t="shared" si="55"/>
        <v>#REF!</v>
      </c>
      <c r="CE6" s="80" t="str">
        <f t="shared" si="56"/>
        <v>#REF!</v>
      </c>
      <c r="CF6" s="80" t="str">
        <f t="shared" si="57"/>
        <v>#REF!</v>
      </c>
      <c r="CG6" s="80" t="str">
        <f t="shared" si="58"/>
        <v>#REF!</v>
      </c>
      <c r="CH6" s="80" t="str">
        <f t="shared" si="59"/>
        <v>#REF!</v>
      </c>
      <c r="CI6" s="80" t="str">
        <f t="shared" si="60"/>
        <v>#REF!</v>
      </c>
      <c r="CJ6" s="80" t="str">
        <f t="array" ref="CJ6">IFERROR(INDEX(Overall!$E$3:$E$389,MATCH(CK6,Overall!$D$3:$D$389,0))," ")</f>
        <v> </v>
      </c>
      <c r="CK6" s="81" t="str">
        <f t="array" ref="CK6">IFERROR(INDEX(Overall!$A$3:$P$389,SMALL(IF((CK$2=#REF!),ROW(#REF!)-MIN(ROW(#REF!))+1,""),ROW(CD3)),PlayerHeader)," ")</f>
        <v> </v>
      </c>
      <c r="CL6" s="82" t="str">
        <f t="shared" si="130"/>
        <v> 3</v>
      </c>
      <c r="CM6" s="3" t="str">
        <f t="shared" si="61"/>
        <v>#REF!</v>
      </c>
      <c r="CN6" s="80" t="str">
        <f t="shared" si="62"/>
        <v>#REF!</v>
      </c>
      <c r="CO6" s="80" t="str">
        <f t="shared" si="63"/>
        <v>#REF!</v>
      </c>
      <c r="CP6" s="80" t="str">
        <f t="shared" si="64"/>
        <v>#REF!</v>
      </c>
      <c r="CQ6" s="80" t="str">
        <f t="shared" si="65"/>
        <v>#REF!</v>
      </c>
      <c r="CR6" s="80" t="str">
        <f t="shared" si="66"/>
        <v>#REF!</v>
      </c>
      <c r="CS6" s="80" t="str">
        <f t="array" ref="CS6">IFERROR(INDEX(Overall!$E$3:$E$389,MATCH(CT6,Overall!$D$3:$D$389,0))," ")</f>
        <v> </v>
      </c>
      <c r="CT6" s="81" t="str">
        <f t="array" ref="CT6">IFERROR(INDEX(Overall!$A$3:$P$389,SMALL(IF((CT$2=#REF!),ROW(#REF!)-MIN(ROW(#REF!))+1,""),ROW(CM3)),PlayerHeader)," ")</f>
        <v> </v>
      </c>
      <c r="CU6" s="82" t="str">
        <f t="shared" si="131"/>
        <v> 3</v>
      </c>
      <c r="CV6" s="3" t="str">
        <f t="shared" si="67"/>
        <v>#REF!</v>
      </c>
      <c r="CW6" s="80" t="str">
        <f t="shared" si="68"/>
        <v>#REF!</v>
      </c>
      <c r="CX6" s="80" t="str">
        <f t="shared" si="69"/>
        <v>#REF!</v>
      </c>
      <c r="CY6" s="80" t="str">
        <f t="shared" si="70"/>
        <v>#REF!</v>
      </c>
      <c r="CZ6" s="80" t="str">
        <f t="shared" si="71"/>
        <v>#REF!</v>
      </c>
      <c r="DA6" s="80" t="str">
        <f t="shared" si="72"/>
        <v>#REF!</v>
      </c>
      <c r="DB6" s="80" t="str">
        <f t="array" ref="DB6">IFERROR(INDEX(Overall!$E$3:$E$389,MATCH(DC6,Overall!$D$3:$D$389,0))," ")</f>
        <v> </v>
      </c>
      <c r="DC6" s="81" t="str">
        <f t="array" ref="DC6">IFERROR(INDEX(Overall!$A$3:$P$389,SMALL(IF((DC$2=#REF!),ROW(#REF!)-MIN(ROW(#REF!))+1,""),ROW(CV3)),PlayerHeader)," ")</f>
        <v> </v>
      </c>
      <c r="DD6" s="82" t="str">
        <f t="shared" si="132"/>
        <v> 3</v>
      </c>
      <c r="DE6" s="3" t="str">
        <f t="shared" si="73"/>
        <v>#REF!</v>
      </c>
      <c r="DF6" s="80" t="str">
        <f t="shared" si="74"/>
        <v>#REF!</v>
      </c>
      <c r="DG6" s="80" t="str">
        <f t="shared" si="75"/>
        <v>#REF!</v>
      </c>
      <c r="DH6" s="80" t="str">
        <f t="shared" si="76"/>
        <v>#REF!</v>
      </c>
      <c r="DI6" s="80" t="str">
        <f t="shared" si="77"/>
        <v>#REF!</v>
      </c>
      <c r="DJ6" s="80" t="str">
        <f t="shared" si="78"/>
        <v>#REF!</v>
      </c>
      <c r="DK6" s="80" t="str">
        <f t="array" ref="DK6">IFERROR(INDEX(Overall!$E$3:$E$389,MATCH(DL6,Overall!$D$3:$D$389,0))," ")</f>
        <v> </v>
      </c>
      <c r="DL6" s="81" t="str">
        <f t="array" ref="DL6">IFERROR(INDEX(Overall!$A$3:$P$389,SMALL(IF((DL$2=#REF!),ROW(#REF!)-MIN(ROW(#REF!))+1,""),ROW(DE3)),PlayerHeader)," ")</f>
        <v> </v>
      </c>
      <c r="DM6" s="82" t="str">
        <f t="shared" si="133"/>
        <v> 3</v>
      </c>
      <c r="DN6" s="3" t="str">
        <f t="shared" si="79"/>
        <v>#REF!</v>
      </c>
      <c r="DO6" s="80" t="str">
        <f t="shared" si="80"/>
        <v>#REF!</v>
      </c>
      <c r="DP6" s="80" t="str">
        <f t="shared" si="81"/>
        <v>#REF!</v>
      </c>
      <c r="DQ6" s="80" t="str">
        <f t="shared" si="82"/>
        <v>#REF!</v>
      </c>
      <c r="DR6" s="80" t="str">
        <f t="shared" si="83"/>
        <v>#REF!</v>
      </c>
      <c r="DS6" s="80" t="str">
        <f t="shared" si="84"/>
        <v>#REF!</v>
      </c>
      <c r="DT6" s="80" t="str">
        <f t="array" ref="DT6">IFERROR(INDEX(Overall!$E$3:$E$389,MATCH(DU6,Overall!$D$3:$D$389,0))," ")</f>
        <v> </v>
      </c>
      <c r="DU6" s="81" t="str">
        <f t="array" ref="DU6">IFERROR(INDEX(Overall!$A$3:$P$389,SMALL(IF((DU$2=#REF!),ROW(#REF!)-MIN(ROW(#REF!))+1,""),ROW(DN3)),PlayerHeader)," ")</f>
        <v> </v>
      </c>
      <c r="DV6" s="82" t="str">
        <f t="shared" si="134"/>
        <v> 3</v>
      </c>
      <c r="DW6" s="3" t="str">
        <f t="shared" si="85"/>
        <v>#REF!</v>
      </c>
      <c r="DX6" s="80" t="str">
        <f t="shared" si="86"/>
        <v>#REF!</v>
      </c>
      <c r="DY6" s="80" t="str">
        <f t="shared" si="87"/>
        <v>#REF!</v>
      </c>
      <c r="DZ6" s="80" t="str">
        <f t="shared" si="88"/>
        <v>#REF!</v>
      </c>
      <c r="EA6" s="80" t="str">
        <f t="shared" si="89"/>
        <v>#REF!</v>
      </c>
      <c r="EB6" s="80" t="str">
        <f t="shared" si="90"/>
        <v>#REF!</v>
      </c>
      <c r="EC6" s="80" t="str">
        <f t="array" ref="EC6">IFERROR(INDEX(Overall!$E$3:$E$389,MATCH(ED6,Overall!$D$3:$D$389,0))," ")</f>
        <v> </v>
      </c>
      <c r="ED6" s="81" t="str">
        <f t="array" ref="ED6">IFERROR(INDEX(Overall!$A$3:$P$389,SMALL(IF((ED$2=#REF!),ROW(#REF!)-MIN(ROW(#REF!))+1,""),ROW(DW3)),PlayerHeader)," ")</f>
        <v> </v>
      </c>
      <c r="EE6" s="82" t="str">
        <f t="shared" si="135"/>
        <v> 3</v>
      </c>
      <c r="EF6" s="3" t="str">
        <f t="shared" si="91"/>
        <v>#REF!</v>
      </c>
      <c r="EG6" s="80" t="str">
        <f t="shared" si="92"/>
        <v>#REF!</v>
      </c>
      <c r="EH6" s="80" t="str">
        <f t="shared" si="93"/>
        <v>#REF!</v>
      </c>
      <c r="EI6" s="80" t="str">
        <f t="shared" si="94"/>
        <v>#REF!</v>
      </c>
      <c r="EJ6" s="80" t="str">
        <f t="shared" si="95"/>
        <v>#REF!</v>
      </c>
      <c r="EK6" s="80" t="str">
        <f t="shared" si="96"/>
        <v>#REF!</v>
      </c>
      <c r="EL6" s="80" t="str">
        <f t="array" ref="EL6">IFERROR(INDEX(Overall!$E$3:$E$389,MATCH(EM6,Overall!$D$3:$D$389,0))," ")</f>
        <v> </v>
      </c>
      <c r="EM6" s="81" t="str">
        <f t="array" ref="EM6">IFERROR(INDEX(Overall!$A$3:$P$389,SMALL(IF((EM$2=#REF!),ROW(#REF!)-MIN(ROW(#REF!))+1,""),ROW(EF3)),PlayerHeader)," ")</f>
        <v> </v>
      </c>
      <c r="EN6" s="82" t="str">
        <f t="shared" si="136"/>
        <v> 3</v>
      </c>
      <c r="EO6" s="3" t="str">
        <f t="shared" si="97"/>
        <v>#REF!</v>
      </c>
      <c r="EP6" s="80" t="str">
        <f t="shared" si="98"/>
        <v>#REF!</v>
      </c>
      <c r="EQ6" s="80" t="str">
        <f t="shared" si="99"/>
        <v>#REF!</v>
      </c>
      <c r="ER6" s="80" t="str">
        <f t="shared" si="100"/>
        <v>#REF!</v>
      </c>
      <c r="ES6" s="80" t="str">
        <f t="shared" si="101"/>
        <v>#REF!</v>
      </c>
      <c r="ET6" s="80" t="str">
        <f t="shared" si="102"/>
        <v>#REF!</v>
      </c>
      <c r="EU6" s="80" t="str">
        <f t="array" ref="EU6">IFERROR(INDEX(Overall!$E$3:$E$389,MATCH(EV6,Overall!$D$3:$D$389,0))," ")</f>
        <v> </v>
      </c>
      <c r="EV6" s="81" t="str">
        <f t="array" ref="EV6">IFERROR(INDEX(Overall!$A$3:$P$389,SMALL(IF((EV$2=#REF!),ROW(#REF!)-MIN(ROW(#REF!))+1,""),ROW(EO3)),PlayerHeader)," ")</f>
        <v> </v>
      </c>
      <c r="EW6" s="82" t="str">
        <f t="shared" si="137"/>
        <v> 3</v>
      </c>
      <c r="EX6" s="3" t="str">
        <f t="shared" si="103"/>
        <v>#REF!</v>
      </c>
      <c r="EY6" s="80" t="str">
        <f t="shared" si="104"/>
        <v>#REF!</v>
      </c>
      <c r="EZ6" s="80" t="str">
        <f t="shared" si="105"/>
        <v>#REF!</v>
      </c>
      <c r="FA6" s="80" t="str">
        <f t="shared" si="106"/>
        <v>#REF!</v>
      </c>
      <c r="FB6" s="80" t="str">
        <f t="shared" si="107"/>
        <v>#REF!</v>
      </c>
      <c r="FC6" s="80" t="str">
        <f t="shared" si="108"/>
        <v>#REF!</v>
      </c>
      <c r="FD6" s="80" t="str">
        <f t="array" ref="FD6">IFERROR(INDEX(Overall!$E$3:$E$389,MATCH(FE6,Overall!$D$3:$D$389,0))," ")</f>
        <v> </v>
      </c>
      <c r="FE6" s="81" t="str">
        <f t="array" ref="FE6">IFERROR(INDEX(Overall!$A$3:$P$389,SMALL(IF((FE$2=#REF!),ROW(#REF!)-MIN(ROW(#REF!))+1,""),ROW(EX3)),PlayerHeader)," ")</f>
        <v> </v>
      </c>
      <c r="FF6" s="82" t="str">
        <f t="shared" si="138"/>
        <v> 3</v>
      </c>
      <c r="FG6" s="3" t="str">
        <f t="shared" si="109"/>
        <v>#REF!</v>
      </c>
      <c r="FH6" s="80" t="str">
        <f t="shared" si="110"/>
        <v>#REF!</v>
      </c>
      <c r="FI6" s="80" t="str">
        <f t="shared" si="111"/>
        <v>#REF!</v>
      </c>
      <c r="FJ6" s="80" t="str">
        <f t="shared" si="112"/>
        <v>#REF!</v>
      </c>
      <c r="FK6" s="80" t="str">
        <f t="shared" si="113"/>
        <v>#REF!</v>
      </c>
      <c r="FL6" s="80" t="str">
        <f t="shared" si="114"/>
        <v>#REF!</v>
      </c>
      <c r="FM6" s="80" t="str">
        <f t="array" ref="FM6">IFERROR(INDEX(Overall!$E$3:$E$389,MATCH(FN6,Overall!$D$3:$D$389,0))," ")</f>
        <v> </v>
      </c>
      <c r="FN6" s="81" t="str">
        <f t="array" ref="FN6">IFERROR(INDEX(Overall!$A$3:$P$389,SMALL(IF((FN$2=#REF!),ROW(#REF!)-MIN(ROW(#REF!))+1,""),ROW(FG3)),PlayerHeader)," ")</f>
        <v> </v>
      </c>
      <c r="FO6" s="82" t="str">
        <f t="shared" si="139"/>
        <v> 3</v>
      </c>
      <c r="FP6" s="3" t="str">
        <f t="shared" si="115"/>
        <v>#REF!</v>
      </c>
      <c r="FQ6" s="80" t="str">
        <f t="shared" si="116"/>
        <v>#REF!</v>
      </c>
      <c r="FR6" s="80" t="str">
        <f t="shared" si="117"/>
        <v>#REF!</v>
      </c>
      <c r="FS6" s="80" t="str">
        <f t="shared" si="118"/>
        <v>#REF!</v>
      </c>
      <c r="FT6" s="80" t="str">
        <f t="shared" si="119"/>
        <v>#REF!</v>
      </c>
      <c r="FU6" s="80" t="str">
        <f t="shared" si="120"/>
        <v>#REF!</v>
      </c>
      <c r="FV6" s="80" t="str">
        <f t="array" ref="FV6">IFERROR(INDEX(Overall!$E$3:$E$389,MATCH(FW6,Overall!$D$3:$D$389,0))," ")</f>
        <v> </v>
      </c>
      <c r="FW6" s="81" t="str">
        <f t="array" ref="FW6">IFERROR(INDEX(Overall!$A$3:$P$389,SMALL(IF((FW$2=#REF!),ROW(#REF!)-MIN(ROW(#REF!))+1,""),ROW(FP3)),PlayerHeader)," ")</f>
        <v> </v>
      </c>
      <c r="FX6" s="82" t="str">
        <f t="shared" si="140"/>
        <v> 3</v>
      </c>
      <c r="FY6" s="3"/>
      <c r="GA6" s="3"/>
    </row>
    <row r="7">
      <c r="A7" s="3" t="str">
        <f t="shared" si="1"/>
        <v>#REF!</v>
      </c>
      <c r="B7" s="77" t="str">
        <f t="shared" si="2"/>
        <v>#REF!</v>
      </c>
      <c r="C7" s="77" t="str">
        <f t="shared" si="3"/>
        <v>#REF!</v>
      </c>
      <c r="D7" s="77" t="str">
        <f t="shared" si="4"/>
        <v>#REF!</v>
      </c>
      <c r="E7" s="77" t="str">
        <f t="shared" si="5"/>
        <v>#REF!</v>
      </c>
      <c r="F7" s="77" t="str">
        <f t="shared" si="6"/>
        <v>#REF!</v>
      </c>
      <c r="G7" s="77" t="str">
        <f t="array" ref="G7">IFERROR(INDEX(Overall!$E$3:$E$389,MATCH(H7,Overall!$D$3:$D$389,0))," ")</f>
        <v> </v>
      </c>
      <c r="H7" s="78" t="str">
        <f t="array" ref="H7">IFERROR(INDEX(Overall!$A$3:$P$389,SMALL(IF((H$2=#REF!),ROW(#REF!)-MIN(ROW(#REF!))+1,""),ROW(A4)),PlayerHeader)," ")</f>
        <v> </v>
      </c>
      <c r="I7" s="79" t="str">
        <f t="shared" si="121"/>
        <v> 4</v>
      </c>
      <c r="J7" s="3" t="str">
        <f t="shared" si="7"/>
        <v>#REF!</v>
      </c>
      <c r="K7" s="77" t="str">
        <f t="shared" si="8"/>
        <v>#REF!</v>
      </c>
      <c r="L7" s="77" t="str">
        <f t="shared" si="9"/>
        <v>#REF!</v>
      </c>
      <c r="M7" s="77" t="str">
        <f t="shared" si="10"/>
        <v>#REF!</v>
      </c>
      <c r="N7" s="77" t="str">
        <f t="shared" si="11"/>
        <v>#REF!</v>
      </c>
      <c r="O7" s="77" t="str">
        <f t="shared" si="12"/>
        <v>#REF!</v>
      </c>
      <c r="P7" s="77" t="str">
        <f t="array" ref="P7">IFERROR(INDEX(Overall!$E$3:$E$389,MATCH(Q7,Overall!$D$3:$D$389,0))," ")</f>
        <v> </v>
      </c>
      <c r="Q7" s="78" t="str">
        <f t="array" ref="Q7">IFERROR(INDEX(Overall!$A$3:$P$389,SMALL(IF((Q$2=#REF!),ROW(#REF!)-MIN(ROW(#REF!))+1,""),ROW(J4)),PlayerHeader)," ")</f>
        <v> </v>
      </c>
      <c r="R7" s="79" t="str">
        <f t="shared" si="122"/>
        <v> 4</v>
      </c>
      <c r="S7" s="3" t="str">
        <f t="shared" si="13"/>
        <v>#REF!</v>
      </c>
      <c r="T7" s="77" t="str">
        <f t="shared" si="14"/>
        <v>#REF!</v>
      </c>
      <c r="U7" s="77" t="str">
        <f t="shared" si="15"/>
        <v>#REF!</v>
      </c>
      <c r="V7" s="77" t="str">
        <f t="shared" si="16"/>
        <v>#REF!</v>
      </c>
      <c r="W7" s="77" t="str">
        <f t="shared" si="17"/>
        <v>#REF!</v>
      </c>
      <c r="X7" s="77" t="str">
        <f t="shared" si="18"/>
        <v>#REF!</v>
      </c>
      <c r="Y7" s="77" t="str">
        <f t="array" ref="Y7">IFERROR(INDEX(Overall!$E$3:$E$389,MATCH(Z7,Overall!$D$3:$D$389,0))," ")</f>
        <v> </v>
      </c>
      <c r="Z7" s="78" t="str">
        <f t="array" ref="Z7">IFERROR(INDEX(Overall!$A$3:$P$389,SMALL(IF((Z$2=#REF!),ROW(#REF!)-MIN(ROW(#REF!))+1,""),ROW(S4)),PlayerHeader)," ")</f>
        <v> </v>
      </c>
      <c r="AA7" s="79" t="str">
        <f t="shared" si="123"/>
        <v> 4</v>
      </c>
      <c r="AB7" s="3" t="str">
        <f t="shared" si="19"/>
        <v>#REF!</v>
      </c>
      <c r="AC7" s="77" t="str">
        <f t="shared" si="20"/>
        <v>#REF!</v>
      </c>
      <c r="AD7" s="77" t="str">
        <f t="shared" si="21"/>
        <v>#REF!</v>
      </c>
      <c r="AE7" s="77" t="str">
        <f t="shared" si="22"/>
        <v>#REF!</v>
      </c>
      <c r="AF7" s="77" t="str">
        <f t="shared" si="23"/>
        <v>#REF!</v>
      </c>
      <c r="AG7" s="77" t="str">
        <f t="shared" si="24"/>
        <v>#REF!</v>
      </c>
      <c r="AH7" s="77" t="str">
        <f t="array" ref="AH7">IFERROR(INDEX(Overall!$E$3:$E$389,MATCH(AI7,Overall!$D$3:$D$389,0))," ")</f>
        <v> </v>
      </c>
      <c r="AI7" s="78" t="str">
        <f t="array" ref="AI7">IFERROR(INDEX(Overall!$A$3:$P$389,SMALL(IF((AI$2=#REF!),ROW(#REF!)-MIN(ROW(#REF!))+1,""),ROW(AB4)),PlayerHeader)," ")</f>
        <v> </v>
      </c>
      <c r="AJ7" s="79" t="str">
        <f t="shared" si="124"/>
        <v> 4</v>
      </c>
      <c r="AK7" s="3" t="str">
        <f t="shared" si="25"/>
        <v>#REF!</v>
      </c>
      <c r="AL7" s="77" t="str">
        <f t="shared" si="26"/>
        <v>#REF!</v>
      </c>
      <c r="AM7" s="77" t="str">
        <f t="shared" si="27"/>
        <v>#REF!</v>
      </c>
      <c r="AN7" s="77" t="str">
        <f t="shared" si="28"/>
        <v>#REF!</v>
      </c>
      <c r="AO7" s="77" t="str">
        <f t="shared" si="29"/>
        <v>#REF!</v>
      </c>
      <c r="AP7" s="77" t="str">
        <f t="shared" si="30"/>
        <v>#REF!</v>
      </c>
      <c r="AQ7" s="77" t="str">
        <f t="array" ref="AQ7">IFERROR(INDEX(Overall!$E$3:$E$389,MATCH(AR7,Overall!$D$3:$D$389,0))," ")</f>
        <v> </v>
      </c>
      <c r="AR7" s="78" t="str">
        <f t="array" ref="AR7">IFERROR(INDEX(Overall!$A$3:$P$389,SMALL(IF((AR$2=#REF!),ROW(#REF!)-MIN(ROW(#REF!))+1,""),ROW(AK4)),PlayerHeader)," ")</f>
        <v> </v>
      </c>
      <c r="AS7" s="79" t="str">
        <f t="shared" si="125"/>
        <v> 4</v>
      </c>
      <c r="AT7" s="3" t="str">
        <f t="shared" si="31"/>
        <v>#REF!</v>
      </c>
      <c r="AU7" s="77" t="str">
        <f t="shared" si="32"/>
        <v>#REF!</v>
      </c>
      <c r="AV7" s="77" t="str">
        <f t="shared" si="33"/>
        <v>#REF!</v>
      </c>
      <c r="AW7" s="77" t="str">
        <f t="shared" si="34"/>
        <v>#REF!</v>
      </c>
      <c r="AX7" s="77" t="str">
        <f t="shared" si="35"/>
        <v>#REF!</v>
      </c>
      <c r="AY7" s="77" t="str">
        <f t="shared" si="36"/>
        <v>#REF!</v>
      </c>
      <c r="AZ7" s="77" t="str">
        <f t="array" ref="AZ7">IFERROR(INDEX(Overall!$E$3:$E$389,MATCH(BA7,Overall!$D$3:$D$389,0))," ")</f>
        <v> </v>
      </c>
      <c r="BA7" s="78" t="str">
        <f t="array" ref="BA7">IFERROR(INDEX(Overall!$A$3:$P$389,SMALL(IF((BA$2=#REF!),ROW(#REF!)-MIN(ROW(#REF!))+1,""),ROW(AT4)),PlayerHeader)," ")</f>
        <v> </v>
      </c>
      <c r="BB7" s="79" t="str">
        <f t="shared" si="126"/>
        <v> 4</v>
      </c>
      <c r="BC7" s="3" t="str">
        <f t="shared" si="37"/>
        <v>#REF!</v>
      </c>
      <c r="BD7" s="77" t="str">
        <f t="shared" si="38"/>
        <v>#REF!</v>
      </c>
      <c r="BE7" s="77" t="str">
        <f t="shared" si="39"/>
        <v>#REF!</v>
      </c>
      <c r="BF7" s="77" t="str">
        <f t="shared" si="40"/>
        <v>#REF!</v>
      </c>
      <c r="BG7" s="77" t="str">
        <f t="shared" si="41"/>
        <v>#REF!</v>
      </c>
      <c r="BH7" s="77" t="str">
        <f t="shared" si="42"/>
        <v>#REF!</v>
      </c>
      <c r="BI7" s="77" t="str">
        <f t="array" ref="BI7">IFERROR(INDEX(Overall!$E$3:$E$389,MATCH(BJ7,Overall!$D$3:$D$389,0))," ")</f>
        <v> </v>
      </c>
      <c r="BJ7" s="78" t="str">
        <f t="array" ref="BJ7">IFERROR(INDEX(Overall!$A$3:$P$389,SMALL(IF((BJ$2=#REF!),ROW(#REF!)-MIN(ROW(#REF!))+1,""),ROW(BC4)),PlayerHeader)," ")</f>
        <v> </v>
      </c>
      <c r="BK7" s="79" t="str">
        <f t="shared" si="127"/>
        <v> 4</v>
      </c>
      <c r="BL7" s="3" t="str">
        <f t="shared" si="43"/>
        <v>#REF!</v>
      </c>
      <c r="BM7" s="77" t="str">
        <f t="shared" si="44"/>
        <v>#REF!</v>
      </c>
      <c r="BN7" s="77" t="str">
        <f t="shared" si="45"/>
        <v>#REF!</v>
      </c>
      <c r="BO7" s="77" t="str">
        <f t="shared" si="46"/>
        <v>#REF!</v>
      </c>
      <c r="BP7" s="77" t="str">
        <f t="shared" si="47"/>
        <v>#REF!</v>
      </c>
      <c r="BQ7" s="77" t="str">
        <f t="shared" si="48"/>
        <v>#REF!</v>
      </c>
      <c r="BR7" s="77" t="str">
        <f t="array" ref="BR7">IFERROR(INDEX(Overall!$E$3:$E$389,MATCH(BS7,Overall!$D$3:$D$389,0))," ")</f>
        <v> </v>
      </c>
      <c r="BS7" s="78" t="str">
        <f t="array" ref="BS7">IFERROR(INDEX(Overall!$A$3:$P$389,SMALL(IF((BS$2=#REF!),ROW(#REF!)-MIN(ROW(#REF!))+1,""),ROW(BL4)),PlayerHeader)," ")</f>
        <v> </v>
      </c>
      <c r="BT7" s="79" t="str">
        <f t="shared" si="128"/>
        <v> 4</v>
      </c>
      <c r="BU7" s="3" t="str">
        <f t="shared" si="49"/>
        <v>#REF!</v>
      </c>
      <c r="BV7" s="77" t="str">
        <f t="shared" si="50"/>
        <v>#REF!</v>
      </c>
      <c r="BW7" s="77" t="str">
        <f t="shared" si="51"/>
        <v>#REF!</v>
      </c>
      <c r="BX7" s="77" t="str">
        <f t="shared" si="52"/>
        <v>#REF!</v>
      </c>
      <c r="BY7" s="77" t="str">
        <f t="shared" si="53"/>
        <v>#REF!</v>
      </c>
      <c r="BZ7" s="77" t="str">
        <f t="shared" si="54"/>
        <v>#REF!</v>
      </c>
      <c r="CA7" s="77" t="str">
        <f t="array" ref="CA7">IFERROR(INDEX(Overall!$E$3:$E$389,MATCH(CB7,Overall!$D$3:$D$389,0))," ")</f>
        <v> </v>
      </c>
      <c r="CB7" s="78" t="str">
        <f t="array" ref="CB7">IFERROR(INDEX(Overall!$A$3:$P$389,SMALL(IF((CB$2=#REF!),ROW(#REF!)-MIN(ROW(#REF!))+1,""),ROW(BU4)),PlayerHeader)," ")</f>
        <v> </v>
      </c>
      <c r="CC7" s="79" t="str">
        <f t="shared" si="129"/>
        <v> 4</v>
      </c>
      <c r="CD7" s="3" t="str">
        <f t="shared" si="55"/>
        <v>#REF!</v>
      </c>
      <c r="CE7" s="77" t="str">
        <f t="shared" si="56"/>
        <v>#REF!</v>
      </c>
      <c r="CF7" s="77" t="str">
        <f t="shared" si="57"/>
        <v>#REF!</v>
      </c>
      <c r="CG7" s="77" t="str">
        <f t="shared" si="58"/>
        <v>#REF!</v>
      </c>
      <c r="CH7" s="77" t="str">
        <f t="shared" si="59"/>
        <v>#REF!</v>
      </c>
      <c r="CI7" s="77" t="str">
        <f t="shared" si="60"/>
        <v>#REF!</v>
      </c>
      <c r="CJ7" s="77" t="str">
        <f t="array" ref="CJ7">IFERROR(INDEX(Overall!$E$3:$E$389,MATCH(CK7,Overall!$D$3:$D$389,0))," ")</f>
        <v> </v>
      </c>
      <c r="CK7" s="78" t="str">
        <f t="array" ref="CK7">IFERROR(INDEX(Overall!$A$3:$P$389,SMALL(IF((CK$2=#REF!),ROW(#REF!)-MIN(ROW(#REF!))+1,""),ROW(CD4)),PlayerHeader)," ")</f>
        <v> </v>
      </c>
      <c r="CL7" s="79" t="str">
        <f t="shared" si="130"/>
        <v> 4</v>
      </c>
      <c r="CM7" s="3" t="str">
        <f t="shared" si="61"/>
        <v>#REF!</v>
      </c>
      <c r="CN7" s="77" t="str">
        <f t="shared" si="62"/>
        <v>#REF!</v>
      </c>
      <c r="CO7" s="77" t="str">
        <f t="shared" si="63"/>
        <v>#REF!</v>
      </c>
      <c r="CP7" s="77" t="str">
        <f t="shared" si="64"/>
        <v>#REF!</v>
      </c>
      <c r="CQ7" s="77" t="str">
        <f t="shared" si="65"/>
        <v>#REF!</v>
      </c>
      <c r="CR7" s="77" t="str">
        <f t="shared" si="66"/>
        <v>#REF!</v>
      </c>
      <c r="CS7" s="77" t="str">
        <f t="array" ref="CS7">IFERROR(INDEX(Overall!$E$3:$E$389,MATCH(CT7,Overall!$D$3:$D$389,0))," ")</f>
        <v> </v>
      </c>
      <c r="CT7" s="78" t="str">
        <f t="array" ref="CT7">IFERROR(INDEX(Overall!$A$3:$P$389,SMALL(IF((CT$2=#REF!),ROW(#REF!)-MIN(ROW(#REF!))+1,""),ROW(CM4)),PlayerHeader)," ")</f>
        <v> </v>
      </c>
      <c r="CU7" s="79" t="str">
        <f t="shared" si="131"/>
        <v> 4</v>
      </c>
      <c r="CV7" s="3" t="str">
        <f t="shared" si="67"/>
        <v>#REF!</v>
      </c>
      <c r="CW7" s="77" t="str">
        <f t="shared" si="68"/>
        <v>#REF!</v>
      </c>
      <c r="CX7" s="77" t="str">
        <f t="shared" si="69"/>
        <v>#REF!</v>
      </c>
      <c r="CY7" s="77" t="str">
        <f t="shared" si="70"/>
        <v>#REF!</v>
      </c>
      <c r="CZ7" s="77" t="str">
        <f t="shared" si="71"/>
        <v>#REF!</v>
      </c>
      <c r="DA7" s="77" t="str">
        <f t="shared" si="72"/>
        <v>#REF!</v>
      </c>
      <c r="DB7" s="77" t="str">
        <f t="array" ref="DB7">IFERROR(INDEX(Overall!$E$3:$E$389,MATCH(DC7,Overall!$D$3:$D$389,0))," ")</f>
        <v> </v>
      </c>
      <c r="DC7" s="78" t="str">
        <f t="array" ref="DC7">IFERROR(INDEX(Overall!$A$3:$P$389,SMALL(IF((DC$2=#REF!),ROW(#REF!)-MIN(ROW(#REF!))+1,""),ROW(CV4)),PlayerHeader)," ")</f>
        <v> </v>
      </c>
      <c r="DD7" s="79" t="str">
        <f t="shared" si="132"/>
        <v> 4</v>
      </c>
      <c r="DE7" s="3" t="str">
        <f t="shared" si="73"/>
        <v>#REF!</v>
      </c>
      <c r="DF7" s="77" t="str">
        <f t="shared" si="74"/>
        <v>#REF!</v>
      </c>
      <c r="DG7" s="77" t="str">
        <f t="shared" si="75"/>
        <v>#REF!</v>
      </c>
      <c r="DH7" s="77" t="str">
        <f t="shared" si="76"/>
        <v>#REF!</v>
      </c>
      <c r="DI7" s="77" t="str">
        <f t="shared" si="77"/>
        <v>#REF!</v>
      </c>
      <c r="DJ7" s="77" t="str">
        <f t="shared" si="78"/>
        <v>#REF!</v>
      </c>
      <c r="DK7" s="77" t="str">
        <f t="array" ref="DK7">IFERROR(INDEX(Overall!$E$3:$E$389,MATCH(DL7,Overall!$D$3:$D$389,0))," ")</f>
        <v> </v>
      </c>
      <c r="DL7" s="78" t="str">
        <f t="array" ref="DL7">IFERROR(INDEX(Overall!$A$3:$P$389,SMALL(IF((DL$2=#REF!),ROW(#REF!)-MIN(ROW(#REF!))+1,""),ROW(DE4)),PlayerHeader)," ")</f>
        <v> </v>
      </c>
      <c r="DM7" s="79" t="str">
        <f t="shared" si="133"/>
        <v> 4</v>
      </c>
      <c r="DN7" s="3" t="str">
        <f t="shared" si="79"/>
        <v>#REF!</v>
      </c>
      <c r="DO7" s="77" t="str">
        <f t="shared" si="80"/>
        <v>#REF!</v>
      </c>
      <c r="DP7" s="77" t="str">
        <f t="shared" si="81"/>
        <v>#REF!</v>
      </c>
      <c r="DQ7" s="77" t="str">
        <f t="shared" si="82"/>
        <v>#REF!</v>
      </c>
      <c r="DR7" s="77" t="str">
        <f t="shared" si="83"/>
        <v>#REF!</v>
      </c>
      <c r="DS7" s="77" t="str">
        <f t="shared" si="84"/>
        <v>#REF!</v>
      </c>
      <c r="DT7" s="77" t="str">
        <f t="array" ref="DT7">IFERROR(INDEX(Overall!$E$3:$E$389,MATCH(DU7,Overall!$D$3:$D$389,0))," ")</f>
        <v> </v>
      </c>
      <c r="DU7" s="78" t="str">
        <f t="array" ref="DU7">IFERROR(INDEX(Overall!$A$3:$P$389,SMALL(IF((DU$2=#REF!),ROW(#REF!)-MIN(ROW(#REF!))+1,""),ROW(DN4)),PlayerHeader)," ")</f>
        <v> </v>
      </c>
      <c r="DV7" s="79" t="str">
        <f t="shared" si="134"/>
        <v> 4</v>
      </c>
      <c r="DW7" s="3" t="str">
        <f t="shared" si="85"/>
        <v>#REF!</v>
      </c>
      <c r="DX7" s="77" t="str">
        <f t="shared" si="86"/>
        <v>#REF!</v>
      </c>
      <c r="DY7" s="77" t="str">
        <f t="shared" si="87"/>
        <v>#REF!</v>
      </c>
      <c r="DZ7" s="77" t="str">
        <f t="shared" si="88"/>
        <v>#REF!</v>
      </c>
      <c r="EA7" s="77" t="str">
        <f t="shared" si="89"/>
        <v>#REF!</v>
      </c>
      <c r="EB7" s="77" t="str">
        <f t="shared" si="90"/>
        <v>#REF!</v>
      </c>
      <c r="EC7" s="77" t="str">
        <f t="array" ref="EC7">IFERROR(INDEX(Overall!$E$3:$E$389,MATCH(ED7,Overall!$D$3:$D$389,0))," ")</f>
        <v> </v>
      </c>
      <c r="ED7" s="78" t="str">
        <f t="array" ref="ED7">IFERROR(INDEX(Overall!$A$3:$P$389,SMALL(IF((ED$2=#REF!),ROW(#REF!)-MIN(ROW(#REF!))+1,""),ROW(DW4)),PlayerHeader)," ")</f>
        <v> </v>
      </c>
      <c r="EE7" s="79" t="str">
        <f t="shared" si="135"/>
        <v> 4</v>
      </c>
      <c r="EF7" s="3" t="str">
        <f t="shared" si="91"/>
        <v>#REF!</v>
      </c>
      <c r="EG7" s="77" t="str">
        <f t="shared" si="92"/>
        <v>#REF!</v>
      </c>
      <c r="EH7" s="77" t="str">
        <f t="shared" si="93"/>
        <v>#REF!</v>
      </c>
      <c r="EI7" s="77" t="str">
        <f t="shared" si="94"/>
        <v>#REF!</v>
      </c>
      <c r="EJ7" s="77" t="str">
        <f t="shared" si="95"/>
        <v>#REF!</v>
      </c>
      <c r="EK7" s="77" t="str">
        <f t="shared" si="96"/>
        <v>#REF!</v>
      </c>
      <c r="EL7" s="77" t="str">
        <f t="array" ref="EL7">IFERROR(INDEX(Overall!$E$3:$E$389,MATCH(EM7,Overall!$D$3:$D$389,0))," ")</f>
        <v> </v>
      </c>
      <c r="EM7" s="78" t="str">
        <f t="array" ref="EM7">IFERROR(INDEX(Overall!$A$3:$P$389,SMALL(IF((EM$2=#REF!),ROW(#REF!)-MIN(ROW(#REF!))+1,""),ROW(EF4)),PlayerHeader)," ")</f>
        <v> </v>
      </c>
      <c r="EN7" s="79" t="str">
        <f t="shared" si="136"/>
        <v> 4</v>
      </c>
      <c r="EO7" s="3" t="str">
        <f t="shared" si="97"/>
        <v>#REF!</v>
      </c>
      <c r="EP7" s="77" t="str">
        <f t="shared" si="98"/>
        <v>#REF!</v>
      </c>
      <c r="EQ7" s="77" t="str">
        <f t="shared" si="99"/>
        <v>#REF!</v>
      </c>
      <c r="ER7" s="77" t="str">
        <f t="shared" si="100"/>
        <v>#REF!</v>
      </c>
      <c r="ES7" s="77" t="str">
        <f t="shared" si="101"/>
        <v>#REF!</v>
      </c>
      <c r="ET7" s="77" t="str">
        <f t="shared" si="102"/>
        <v>#REF!</v>
      </c>
      <c r="EU7" s="77" t="str">
        <f t="array" ref="EU7">IFERROR(INDEX(Overall!$E$3:$E$389,MATCH(EV7,Overall!$D$3:$D$389,0))," ")</f>
        <v> </v>
      </c>
      <c r="EV7" s="78" t="str">
        <f t="array" ref="EV7">IFERROR(INDEX(Overall!$A$3:$P$389,SMALL(IF((EV$2=#REF!),ROW(#REF!)-MIN(ROW(#REF!))+1,""),ROW(EO4)),PlayerHeader)," ")</f>
        <v> </v>
      </c>
      <c r="EW7" s="79" t="str">
        <f t="shared" si="137"/>
        <v> 4</v>
      </c>
      <c r="EX7" s="3" t="str">
        <f t="shared" si="103"/>
        <v>#REF!</v>
      </c>
      <c r="EY7" s="77" t="str">
        <f t="shared" si="104"/>
        <v>#REF!</v>
      </c>
      <c r="EZ7" s="77" t="str">
        <f t="shared" si="105"/>
        <v>#REF!</v>
      </c>
      <c r="FA7" s="77" t="str">
        <f t="shared" si="106"/>
        <v>#REF!</v>
      </c>
      <c r="FB7" s="77" t="str">
        <f t="shared" si="107"/>
        <v>#REF!</v>
      </c>
      <c r="FC7" s="77" t="str">
        <f t="shared" si="108"/>
        <v>#REF!</v>
      </c>
      <c r="FD7" s="77" t="str">
        <f t="array" ref="FD7">IFERROR(INDEX(Overall!$E$3:$E$389,MATCH(FE7,Overall!$D$3:$D$389,0))," ")</f>
        <v> </v>
      </c>
      <c r="FE7" s="78" t="str">
        <f t="array" ref="FE7">IFERROR(INDEX(Overall!$A$3:$P$389,SMALL(IF((FE$2=#REF!),ROW(#REF!)-MIN(ROW(#REF!))+1,""),ROW(EX4)),PlayerHeader)," ")</f>
        <v> </v>
      </c>
      <c r="FF7" s="79" t="str">
        <f t="shared" si="138"/>
        <v> 4</v>
      </c>
      <c r="FG7" s="3" t="str">
        <f t="shared" si="109"/>
        <v>#REF!</v>
      </c>
      <c r="FH7" s="77" t="str">
        <f t="shared" si="110"/>
        <v>#REF!</v>
      </c>
      <c r="FI7" s="77" t="str">
        <f t="shared" si="111"/>
        <v>#REF!</v>
      </c>
      <c r="FJ7" s="77" t="str">
        <f t="shared" si="112"/>
        <v>#REF!</v>
      </c>
      <c r="FK7" s="77" t="str">
        <f t="shared" si="113"/>
        <v>#REF!</v>
      </c>
      <c r="FL7" s="77" t="str">
        <f t="shared" si="114"/>
        <v>#REF!</v>
      </c>
      <c r="FM7" s="77" t="str">
        <f t="array" ref="FM7">IFERROR(INDEX(Overall!$E$3:$E$389,MATCH(FN7,Overall!$D$3:$D$389,0))," ")</f>
        <v> </v>
      </c>
      <c r="FN7" s="78" t="str">
        <f t="array" ref="FN7">IFERROR(INDEX(Overall!$A$3:$P$389,SMALL(IF((FN$2=#REF!),ROW(#REF!)-MIN(ROW(#REF!))+1,""),ROW(FG4)),PlayerHeader)," ")</f>
        <v> </v>
      </c>
      <c r="FO7" s="79" t="str">
        <f t="shared" si="139"/>
        <v> 4</v>
      </c>
      <c r="FP7" s="3" t="str">
        <f t="shared" si="115"/>
        <v>#REF!</v>
      </c>
      <c r="FQ7" s="77" t="str">
        <f t="shared" si="116"/>
        <v>#REF!</v>
      </c>
      <c r="FR7" s="77" t="str">
        <f t="shared" si="117"/>
        <v>#REF!</v>
      </c>
      <c r="FS7" s="77" t="str">
        <f t="shared" si="118"/>
        <v>#REF!</v>
      </c>
      <c r="FT7" s="77" t="str">
        <f t="shared" si="119"/>
        <v>#REF!</v>
      </c>
      <c r="FU7" s="77" t="str">
        <f t="shared" si="120"/>
        <v>#REF!</v>
      </c>
      <c r="FV7" s="77" t="str">
        <f t="array" ref="FV7">IFERROR(INDEX(Overall!$E$3:$E$389,MATCH(FW7,Overall!$D$3:$D$389,0))," ")</f>
        <v> </v>
      </c>
      <c r="FW7" s="78" t="str">
        <f t="array" ref="FW7">IFERROR(INDEX(Overall!$A$3:$P$389,SMALL(IF((FW$2=#REF!),ROW(#REF!)-MIN(ROW(#REF!))+1,""),ROW(FP4)),PlayerHeader)," ")</f>
        <v> </v>
      </c>
      <c r="FX7" s="79" t="str">
        <f t="shared" si="140"/>
        <v> 4</v>
      </c>
      <c r="FY7" s="3"/>
      <c r="GA7" s="3"/>
    </row>
    <row r="8">
      <c r="A8" s="3" t="str">
        <f t="shared" si="1"/>
        <v>#REF!</v>
      </c>
      <c r="B8" s="80" t="str">
        <f t="shared" si="2"/>
        <v>#REF!</v>
      </c>
      <c r="C8" s="80" t="str">
        <f t="shared" si="3"/>
        <v>#REF!</v>
      </c>
      <c r="D8" s="80" t="str">
        <f t="shared" si="4"/>
        <v>#REF!</v>
      </c>
      <c r="E8" s="80" t="str">
        <f t="shared" si="5"/>
        <v>#REF!</v>
      </c>
      <c r="F8" s="80" t="str">
        <f t="shared" si="6"/>
        <v>#REF!</v>
      </c>
      <c r="G8" s="80" t="str">
        <f t="array" ref="G8">IFERROR(INDEX(Overall!$E$3:$E$389,MATCH(H8,Overall!$D$3:$D$389,0))," ")</f>
        <v> </v>
      </c>
      <c r="H8" s="81" t="str">
        <f t="array" ref="H8">IFERROR(INDEX(Overall!$A$3:$P$389,SMALL(IF((H$2=#REF!),ROW(#REF!)-MIN(ROW(#REF!))+1,""),ROW(A5)),PlayerHeader)," ")</f>
        <v> </v>
      </c>
      <c r="I8" s="82" t="str">
        <f t="shared" si="121"/>
        <v> 5</v>
      </c>
      <c r="J8" s="3" t="str">
        <f t="shared" si="7"/>
        <v>#REF!</v>
      </c>
      <c r="K8" s="80" t="str">
        <f t="shared" si="8"/>
        <v>#REF!</v>
      </c>
      <c r="L8" s="80" t="str">
        <f t="shared" si="9"/>
        <v>#REF!</v>
      </c>
      <c r="M8" s="80" t="str">
        <f t="shared" si="10"/>
        <v>#REF!</v>
      </c>
      <c r="N8" s="80" t="str">
        <f t="shared" si="11"/>
        <v>#REF!</v>
      </c>
      <c r="O8" s="80" t="str">
        <f t="shared" si="12"/>
        <v>#REF!</v>
      </c>
      <c r="P8" s="80" t="str">
        <f t="array" ref="P8">IFERROR(INDEX(Overall!$E$3:$E$389,MATCH(Q8,Overall!$D$3:$D$389,0))," ")</f>
        <v> </v>
      </c>
      <c r="Q8" s="81" t="str">
        <f t="array" ref="Q8">IFERROR(INDEX(Overall!$A$3:$P$389,SMALL(IF((Q$2=#REF!),ROW(#REF!)-MIN(ROW(#REF!))+1,""),ROW(J5)),PlayerHeader)," ")</f>
        <v> </v>
      </c>
      <c r="R8" s="82" t="str">
        <f t="shared" si="122"/>
        <v> 5</v>
      </c>
      <c r="S8" s="3" t="str">
        <f t="shared" si="13"/>
        <v>#REF!</v>
      </c>
      <c r="T8" s="80" t="str">
        <f t="shared" si="14"/>
        <v>#REF!</v>
      </c>
      <c r="U8" s="80" t="str">
        <f t="shared" si="15"/>
        <v>#REF!</v>
      </c>
      <c r="V8" s="80" t="str">
        <f t="shared" si="16"/>
        <v>#REF!</v>
      </c>
      <c r="W8" s="80" t="str">
        <f t="shared" si="17"/>
        <v>#REF!</v>
      </c>
      <c r="X8" s="80" t="str">
        <f t="shared" si="18"/>
        <v>#REF!</v>
      </c>
      <c r="Y8" s="80" t="str">
        <f t="array" ref="Y8">IFERROR(INDEX(Overall!$E$3:$E$389,MATCH(Z8,Overall!$D$3:$D$389,0))," ")</f>
        <v> </v>
      </c>
      <c r="Z8" s="81" t="str">
        <f t="array" ref="Z8">IFERROR(INDEX(Overall!$A$3:$P$389,SMALL(IF((Z$2=#REF!),ROW(#REF!)-MIN(ROW(#REF!))+1,""),ROW(S5)),PlayerHeader)," ")</f>
        <v> </v>
      </c>
      <c r="AA8" s="82" t="str">
        <f t="shared" si="123"/>
        <v> 5</v>
      </c>
      <c r="AB8" s="3" t="str">
        <f t="shared" si="19"/>
        <v>#REF!</v>
      </c>
      <c r="AC8" s="80" t="str">
        <f t="shared" si="20"/>
        <v>#REF!</v>
      </c>
      <c r="AD8" s="80" t="str">
        <f t="shared" si="21"/>
        <v>#REF!</v>
      </c>
      <c r="AE8" s="80" t="str">
        <f t="shared" si="22"/>
        <v>#REF!</v>
      </c>
      <c r="AF8" s="80" t="str">
        <f t="shared" si="23"/>
        <v>#REF!</v>
      </c>
      <c r="AG8" s="80" t="str">
        <f t="shared" si="24"/>
        <v>#REF!</v>
      </c>
      <c r="AH8" s="80" t="str">
        <f t="array" ref="AH8">IFERROR(INDEX(Overall!$E$3:$E$389,MATCH(AI8,Overall!$D$3:$D$389,0))," ")</f>
        <v> </v>
      </c>
      <c r="AI8" s="81" t="str">
        <f t="array" ref="AI8">IFERROR(INDEX(Overall!$A$3:$P$389,SMALL(IF((AI$2=#REF!),ROW(#REF!)-MIN(ROW(#REF!))+1,""),ROW(AB5)),PlayerHeader)," ")</f>
        <v> </v>
      </c>
      <c r="AJ8" s="82" t="str">
        <f t="shared" si="124"/>
        <v> 5</v>
      </c>
      <c r="AK8" s="3" t="str">
        <f t="shared" si="25"/>
        <v>#REF!</v>
      </c>
      <c r="AL8" s="80" t="str">
        <f t="shared" si="26"/>
        <v>#REF!</v>
      </c>
      <c r="AM8" s="80" t="str">
        <f t="shared" si="27"/>
        <v>#REF!</v>
      </c>
      <c r="AN8" s="80" t="str">
        <f t="shared" si="28"/>
        <v>#REF!</v>
      </c>
      <c r="AO8" s="80" t="str">
        <f t="shared" si="29"/>
        <v>#REF!</v>
      </c>
      <c r="AP8" s="80" t="str">
        <f t="shared" si="30"/>
        <v>#REF!</v>
      </c>
      <c r="AQ8" s="80" t="str">
        <f t="array" ref="AQ8">IFERROR(INDEX(Overall!$E$3:$E$389,MATCH(AR8,Overall!$D$3:$D$389,0))," ")</f>
        <v> </v>
      </c>
      <c r="AR8" s="81" t="str">
        <f t="array" ref="AR8">IFERROR(INDEX(Overall!$A$3:$P$389,SMALL(IF((AR$2=#REF!),ROW(#REF!)-MIN(ROW(#REF!))+1,""),ROW(AK5)),PlayerHeader)," ")</f>
        <v> </v>
      </c>
      <c r="AS8" s="82" t="str">
        <f t="shared" si="125"/>
        <v> 5</v>
      </c>
      <c r="AT8" s="3" t="str">
        <f t="shared" si="31"/>
        <v>#REF!</v>
      </c>
      <c r="AU8" s="80" t="str">
        <f t="shared" si="32"/>
        <v>#REF!</v>
      </c>
      <c r="AV8" s="80" t="str">
        <f t="shared" si="33"/>
        <v>#REF!</v>
      </c>
      <c r="AW8" s="80" t="str">
        <f t="shared" si="34"/>
        <v>#REF!</v>
      </c>
      <c r="AX8" s="80" t="str">
        <f t="shared" si="35"/>
        <v>#REF!</v>
      </c>
      <c r="AY8" s="80" t="str">
        <f t="shared" si="36"/>
        <v>#REF!</v>
      </c>
      <c r="AZ8" s="80" t="str">
        <f t="array" ref="AZ8">IFERROR(INDEX(Overall!$E$3:$E$389,MATCH(BA8,Overall!$D$3:$D$389,0))," ")</f>
        <v> </v>
      </c>
      <c r="BA8" s="81" t="str">
        <f t="array" ref="BA8">IFERROR(INDEX(Overall!$A$3:$P$389,SMALL(IF((BA$2=#REF!),ROW(#REF!)-MIN(ROW(#REF!))+1,""),ROW(AT5)),PlayerHeader)," ")</f>
        <v> </v>
      </c>
      <c r="BB8" s="82" t="str">
        <f t="shared" si="126"/>
        <v> 5</v>
      </c>
      <c r="BC8" s="3" t="str">
        <f t="shared" si="37"/>
        <v>#REF!</v>
      </c>
      <c r="BD8" s="80" t="str">
        <f t="shared" si="38"/>
        <v>#REF!</v>
      </c>
      <c r="BE8" s="80" t="str">
        <f t="shared" si="39"/>
        <v>#REF!</v>
      </c>
      <c r="BF8" s="80" t="str">
        <f t="shared" si="40"/>
        <v>#REF!</v>
      </c>
      <c r="BG8" s="80" t="str">
        <f t="shared" si="41"/>
        <v>#REF!</v>
      </c>
      <c r="BH8" s="80" t="str">
        <f t="shared" si="42"/>
        <v>#REF!</v>
      </c>
      <c r="BI8" s="80" t="str">
        <f t="array" ref="BI8">IFERROR(INDEX(Overall!$E$3:$E$389,MATCH(BJ8,Overall!$D$3:$D$389,0))," ")</f>
        <v> </v>
      </c>
      <c r="BJ8" s="81" t="str">
        <f t="array" ref="BJ8">IFERROR(INDEX(Overall!$A$3:$P$389,SMALL(IF((BJ$2=#REF!),ROW(#REF!)-MIN(ROW(#REF!))+1,""),ROW(BC5)),PlayerHeader)," ")</f>
        <v> </v>
      </c>
      <c r="BK8" s="82" t="str">
        <f t="shared" si="127"/>
        <v> 5</v>
      </c>
      <c r="BL8" s="3" t="str">
        <f t="shared" si="43"/>
        <v>#REF!</v>
      </c>
      <c r="BM8" s="80" t="str">
        <f t="shared" si="44"/>
        <v>#REF!</v>
      </c>
      <c r="BN8" s="80" t="str">
        <f t="shared" si="45"/>
        <v>#REF!</v>
      </c>
      <c r="BO8" s="80" t="str">
        <f t="shared" si="46"/>
        <v>#REF!</v>
      </c>
      <c r="BP8" s="80" t="str">
        <f t="shared" si="47"/>
        <v>#REF!</v>
      </c>
      <c r="BQ8" s="80" t="str">
        <f t="shared" si="48"/>
        <v>#REF!</v>
      </c>
      <c r="BR8" s="80" t="str">
        <f t="array" ref="BR8">IFERROR(INDEX(Overall!$E$3:$E$389,MATCH(BS8,Overall!$D$3:$D$389,0))," ")</f>
        <v> </v>
      </c>
      <c r="BS8" s="81" t="str">
        <f t="array" ref="BS8">IFERROR(INDEX(Overall!$A$3:$P$389,SMALL(IF((BS$2=#REF!),ROW(#REF!)-MIN(ROW(#REF!))+1,""),ROW(BL5)),PlayerHeader)," ")</f>
        <v> </v>
      </c>
      <c r="BT8" s="82" t="str">
        <f t="shared" si="128"/>
        <v> 5</v>
      </c>
      <c r="BU8" s="3" t="str">
        <f t="shared" si="49"/>
        <v>#REF!</v>
      </c>
      <c r="BV8" s="80" t="str">
        <f t="shared" si="50"/>
        <v>#REF!</v>
      </c>
      <c r="BW8" s="80" t="str">
        <f t="shared" si="51"/>
        <v>#REF!</v>
      </c>
      <c r="BX8" s="80" t="str">
        <f t="shared" si="52"/>
        <v>#REF!</v>
      </c>
      <c r="BY8" s="80" t="str">
        <f t="shared" si="53"/>
        <v>#REF!</v>
      </c>
      <c r="BZ8" s="80" t="str">
        <f t="shared" si="54"/>
        <v>#REF!</v>
      </c>
      <c r="CA8" s="80" t="str">
        <f t="array" ref="CA8">IFERROR(INDEX(Overall!$E$3:$E$389,MATCH(CB8,Overall!$D$3:$D$389,0))," ")</f>
        <v> </v>
      </c>
      <c r="CB8" s="81" t="str">
        <f t="array" ref="CB8">IFERROR(INDEX(Overall!$A$3:$P$389,SMALL(IF((CB$2=#REF!),ROW(#REF!)-MIN(ROW(#REF!))+1,""),ROW(BU5)),PlayerHeader)," ")</f>
        <v> </v>
      </c>
      <c r="CC8" s="82" t="str">
        <f t="shared" si="129"/>
        <v> 5</v>
      </c>
      <c r="CD8" s="3" t="str">
        <f t="shared" si="55"/>
        <v>#REF!</v>
      </c>
      <c r="CE8" s="80" t="str">
        <f t="shared" si="56"/>
        <v>#REF!</v>
      </c>
      <c r="CF8" s="80" t="str">
        <f t="shared" si="57"/>
        <v>#REF!</v>
      </c>
      <c r="CG8" s="80" t="str">
        <f t="shared" si="58"/>
        <v>#REF!</v>
      </c>
      <c r="CH8" s="80" t="str">
        <f t="shared" si="59"/>
        <v>#REF!</v>
      </c>
      <c r="CI8" s="80" t="str">
        <f t="shared" si="60"/>
        <v>#REF!</v>
      </c>
      <c r="CJ8" s="80" t="str">
        <f t="array" ref="CJ8">IFERROR(INDEX(Overall!$E$3:$E$389,MATCH(CK8,Overall!$D$3:$D$389,0))," ")</f>
        <v> </v>
      </c>
      <c r="CK8" s="81" t="str">
        <f t="array" ref="CK8">IFERROR(INDEX(Overall!$A$3:$P$389,SMALL(IF((CK$2=#REF!),ROW(#REF!)-MIN(ROW(#REF!))+1,""),ROW(CD5)),PlayerHeader)," ")</f>
        <v> </v>
      </c>
      <c r="CL8" s="82" t="str">
        <f t="shared" si="130"/>
        <v> 5</v>
      </c>
      <c r="CM8" s="3" t="str">
        <f t="shared" si="61"/>
        <v>#REF!</v>
      </c>
      <c r="CN8" s="80" t="str">
        <f t="shared" si="62"/>
        <v>#REF!</v>
      </c>
      <c r="CO8" s="80" t="str">
        <f t="shared" si="63"/>
        <v>#REF!</v>
      </c>
      <c r="CP8" s="80" t="str">
        <f t="shared" si="64"/>
        <v>#REF!</v>
      </c>
      <c r="CQ8" s="80" t="str">
        <f t="shared" si="65"/>
        <v>#REF!</v>
      </c>
      <c r="CR8" s="80" t="str">
        <f t="shared" si="66"/>
        <v>#REF!</v>
      </c>
      <c r="CS8" s="80" t="str">
        <f t="array" ref="CS8">IFERROR(INDEX(Overall!$E$3:$E$389,MATCH(CT8,Overall!$D$3:$D$389,0))," ")</f>
        <v> </v>
      </c>
      <c r="CT8" s="81" t="str">
        <f t="array" ref="CT8">IFERROR(INDEX(Overall!$A$3:$P$389,SMALL(IF((CT$2=#REF!),ROW(#REF!)-MIN(ROW(#REF!))+1,""),ROW(CM5)),PlayerHeader)," ")</f>
        <v> </v>
      </c>
      <c r="CU8" s="82" t="str">
        <f t="shared" si="131"/>
        <v> 5</v>
      </c>
      <c r="CV8" s="3" t="str">
        <f t="shared" si="67"/>
        <v>#REF!</v>
      </c>
      <c r="CW8" s="80" t="str">
        <f t="shared" si="68"/>
        <v>#REF!</v>
      </c>
      <c r="CX8" s="80" t="str">
        <f t="shared" si="69"/>
        <v>#REF!</v>
      </c>
      <c r="CY8" s="80" t="str">
        <f t="shared" si="70"/>
        <v>#REF!</v>
      </c>
      <c r="CZ8" s="80" t="str">
        <f t="shared" si="71"/>
        <v>#REF!</v>
      </c>
      <c r="DA8" s="80" t="str">
        <f t="shared" si="72"/>
        <v>#REF!</v>
      </c>
      <c r="DB8" s="80" t="str">
        <f t="array" ref="DB8">IFERROR(INDEX(Overall!$E$3:$E$389,MATCH(DC8,Overall!$D$3:$D$389,0))," ")</f>
        <v> </v>
      </c>
      <c r="DC8" s="81" t="str">
        <f t="array" ref="DC8">IFERROR(INDEX(Overall!$A$3:$P$389,SMALL(IF((DC$2=#REF!),ROW(#REF!)-MIN(ROW(#REF!))+1,""),ROW(CV5)),PlayerHeader)," ")</f>
        <v> </v>
      </c>
      <c r="DD8" s="82" t="str">
        <f t="shared" si="132"/>
        <v> 5</v>
      </c>
      <c r="DE8" s="3" t="str">
        <f t="shared" si="73"/>
        <v>#REF!</v>
      </c>
      <c r="DF8" s="80" t="str">
        <f t="shared" si="74"/>
        <v>#REF!</v>
      </c>
      <c r="DG8" s="80" t="str">
        <f t="shared" si="75"/>
        <v>#REF!</v>
      </c>
      <c r="DH8" s="80" t="str">
        <f t="shared" si="76"/>
        <v>#REF!</v>
      </c>
      <c r="DI8" s="80" t="str">
        <f t="shared" si="77"/>
        <v>#REF!</v>
      </c>
      <c r="DJ8" s="80" t="str">
        <f t="shared" si="78"/>
        <v>#REF!</v>
      </c>
      <c r="DK8" s="80" t="str">
        <f t="array" ref="DK8">IFERROR(INDEX(Overall!$E$3:$E$389,MATCH(DL8,Overall!$D$3:$D$389,0))," ")</f>
        <v> </v>
      </c>
      <c r="DL8" s="81" t="str">
        <f t="array" ref="DL8">IFERROR(INDEX(Overall!$A$3:$P$389,SMALL(IF((DL$2=#REF!),ROW(#REF!)-MIN(ROW(#REF!))+1,""),ROW(DE5)),PlayerHeader)," ")</f>
        <v> </v>
      </c>
      <c r="DM8" s="82" t="str">
        <f t="shared" si="133"/>
        <v> 5</v>
      </c>
      <c r="DN8" s="3" t="str">
        <f t="shared" si="79"/>
        <v>#REF!</v>
      </c>
      <c r="DO8" s="80" t="str">
        <f t="shared" si="80"/>
        <v>#REF!</v>
      </c>
      <c r="DP8" s="80" t="str">
        <f t="shared" si="81"/>
        <v>#REF!</v>
      </c>
      <c r="DQ8" s="80" t="str">
        <f t="shared" si="82"/>
        <v>#REF!</v>
      </c>
      <c r="DR8" s="80" t="str">
        <f t="shared" si="83"/>
        <v>#REF!</v>
      </c>
      <c r="DS8" s="80" t="str">
        <f t="shared" si="84"/>
        <v>#REF!</v>
      </c>
      <c r="DT8" s="80" t="str">
        <f t="array" ref="DT8">IFERROR(INDEX(Overall!$E$3:$E$389,MATCH(DU8,Overall!$D$3:$D$389,0))," ")</f>
        <v> </v>
      </c>
      <c r="DU8" s="81" t="str">
        <f t="array" ref="DU8">IFERROR(INDEX(Overall!$A$3:$P$389,SMALL(IF((DU$2=#REF!),ROW(#REF!)-MIN(ROW(#REF!))+1,""),ROW(DN5)),PlayerHeader)," ")</f>
        <v> </v>
      </c>
      <c r="DV8" s="82" t="str">
        <f t="shared" si="134"/>
        <v> 5</v>
      </c>
      <c r="DW8" s="3" t="str">
        <f t="shared" si="85"/>
        <v>#REF!</v>
      </c>
      <c r="DX8" s="80" t="str">
        <f t="shared" si="86"/>
        <v>#REF!</v>
      </c>
      <c r="DY8" s="80" t="str">
        <f t="shared" si="87"/>
        <v>#REF!</v>
      </c>
      <c r="DZ8" s="80" t="str">
        <f t="shared" si="88"/>
        <v>#REF!</v>
      </c>
      <c r="EA8" s="80" t="str">
        <f t="shared" si="89"/>
        <v>#REF!</v>
      </c>
      <c r="EB8" s="80" t="str">
        <f t="shared" si="90"/>
        <v>#REF!</v>
      </c>
      <c r="EC8" s="80" t="str">
        <f t="array" ref="EC8">IFERROR(INDEX(Overall!$E$3:$E$389,MATCH(ED8,Overall!$D$3:$D$389,0))," ")</f>
        <v> </v>
      </c>
      <c r="ED8" s="81" t="str">
        <f t="array" ref="ED8">IFERROR(INDEX(Overall!$A$3:$P$389,SMALL(IF((ED$2=#REF!),ROW(#REF!)-MIN(ROW(#REF!))+1,""),ROW(DW5)),PlayerHeader)," ")</f>
        <v> </v>
      </c>
      <c r="EE8" s="82" t="str">
        <f t="shared" si="135"/>
        <v> 5</v>
      </c>
      <c r="EF8" s="3" t="str">
        <f t="shared" si="91"/>
        <v>#REF!</v>
      </c>
      <c r="EG8" s="80" t="str">
        <f t="shared" si="92"/>
        <v>#REF!</v>
      </c>
      <c r="EH8" s="80" t="str">
        <f t="shared" si="93"/>
        <v>#REF!</v>
      </c>
      <c r="EI8" s="80" t="str">
        <f t="shared" si="94"/>
        <v>#REF!</v>
      </c>
      <c r="EJ8" s="80" t="str">
        <f t="shared" si="95"/>
        <v>#REF!</v>
      </c>
      <c r="EK8" s="80" t="str">
        <f t="shared" si="96"/>
        <v>#REF!</v>
      </c>
      <c r="EL8" s="80" t="str">
        <f t="array" ref="EL8">IFERROR(INDEX(Overall!$E$3:$E$389,MATCH(EM8,Overall!$D$3:$D$389,0))," ")</f>
        <v> </v>
      </c>
      <c r="EM8" s="81" t="str">
        <f t="array" ref="EM8">IFERROR(INDEX(Overall!$A$3:$P$389,SMALL(IF((EM$2=#REF!),ROW(#REF!)-MIN(ROW(#REF!))+1,""),ROW(EF5)),PlayerHeader)," ")</f>
        <v> </v>
      </c>
      <c r="EN8" s="82" t="str">
        <f t="shared" si="136"/>
        <v> 5</v>
      </c>
      <c r="EO8" s="3" t="str">
        <f t="shared" si="97"/>
        <v>#REF!</v>
      </c>
      <c r="EP8" s="80" t="str">
        <f t="shared" si="98"/>
        <v>#REF!</v>
      </c>
      <c r="EQ8" s="80" t="str">
        <f t="shared" si="99"/>
        <v>#REF!</v>
      </c>
      <c r="ER8" s="80" t="str">
        <f t="shared" si="100"/>
        <v>#REF!</v>
      </c>
      <c r="ES8" s="80" t="str">
        <f t="shared" si="101"/>
        <v>#REF!</v>
      </c>
      <c r="ET8" s="80" t="str">
        <f t="shared" si="102"/>
        <v>#REF!</v>
      </c>
      <c r="EU8" s="80" t="str">
        <f t="array" ref="EU8">IFERROR(INDEX(Overall!$E$3:$E$389,MATCH(EV8,Overall!$D$3:$D$389,0))," ")</f>
        <v> </v>
      </c>
      <c r="EV8" s="81" t="str">
        <f t="array" ref="EV8">IFERROR(INDEX(Overall!$A$3:$P$389,SMALL(IF((EV$2=#REF!),ROW(#REF!)-MIN(ROW(#REF!))+1,""),ROW(EO5)),PlayerHeader)," ")</f>
        <v> </v>
      </c>
      <c r="EW8" s="82" t="str">
        <f t="shared" si="137"/>
        <v> 5</v>
      </c>
      <c r="EX8" s="3" t="str">
        <f t="shared" si="103"/>
        <v>#REF!</v>
      </c>
      <c r="EY8" s="80" t="str">
        <f t="shared" si="104"/>
        <v>#REF!</v>
      </c>
      <c r="EZ8" s="80" t="str">
        <f t="shared" si="105"/>
        <v>#REF!</v>
      </c>
      <c r="FA8" s="80" t="str">
        <f t="shared" si="106"/>
        <v>#REF!</v>
      </c>
      <c r="FB8" s="80" t="str">
        <f t="shared" si="107"/>
        <v>#REF!</v>
      </c>
      <c r="FC8" s="80" t="str">
        <f t="shared" si="108"/>
        <v>#REF!</v>
      </c>
      <c r="FD8" s="80" t="str">
        <f t="array" ref="FD8">IFERROR(INDEX(Overall!$E$3:$E$389,MATCH(FE8,Overall!$D$3:$D$389,0))," ")</f>
        <v> </v>
      </c>
      <c r="FE8" s="81" t="str">
        <f t="array" ref="FE8">IFERROR(INDEX(Overall!$A$3:$P$389,SMALL(IF((FE$2=#REF!),ROW(#REF!)-MIN(ROW(#REF!))+1,""),ROW(EX5)),PlayerHeader)," ")</f>
        <v> </v>
      </c>
      <c r="FF8" s="82" t="str">
        <f t="shared" si="138"/>
        <v> 5</v>
      </c>
      <c r="FG8" s="3" t="str">
        <f t="shared" si="109"/>
        <v>#REF!</v>
      </c>
      <c r="FH8" s="80" t="str">
        <f t="shared" si="110"/>
        <v>#REF!</v>
      </c>
      <c r="FI8" s="80" t="str">
        <f t="shared" si="111"/>
        <v>#REF!</v>
      </c>
      <c r="FJ8" s="80" t="str">
        <f t="shared" si="112"/>
        <v>#REF!</v>
      </c>
      <c r="FK8" s="80" t="str">
        <f t="shared" si="113"/>
        <v>#REF!</v>
      </c>
      <c r="FL8" s="80" t="str">
        <f t="shared" si="114"/>
        <v>#REF!</v>
      </c>
      <c r="FM8" s="80" t="str">
        <f t="array" ref="FM8">IFERROR(INDEX(Overall!$E$3:$E$389,MATCH(FN8,Overall!$D$3:$D$389,0))," ")</f>
        <v> </v>
      </c>
      <c r="FN8" s="81" t="str">
        <f t="array" ref="FN8">IFERROR(INDEX(Overall!$A$3:$P$389,SMALL(IF((FN$2=#REF!),ROW(#REF!)-MIN(ROW(#REF!))+1,""),ROW(FG5)),PlayerHeader)," ")</f>
        <v> </v>
      </c>
      <c r="FO8" s="82" t="str">
        <f t="shared" si="139"/>
        <v> 5</v>
      </c>
      <c r="FP8" s="3" t="str">
        <f t="shared" si="115"/>
        <v>#REF!</v>
      </c>
      <c r="FQ8" s="80" t="str">
        <f t="shared" si="116"/>
        <v>#REF!</v>
      </c>
      <c r="FR8" s="80" t="str">
        <f t="shared" si="117"/>
        <v>#REF!</v>
      </c>
      <c r="FS8" s="80" t="str">
        <f t="shared" si="118"/>
        <v>#REF!</v>
      </c>
      <c r="FT8" s="80" t="str">
        <f t="shared" si="119"/>
        <v>#REF!</v>
      </c>
      <c r="FU8" s="80" t="str">
        <f t="shared" si="120"/>
        <v>#REF!</v>
      </c>
      <c r="FV8" s="80" t="str">
        <f t="array" ref="FV8">IFERROR(INDEX(Overall!$E$3:$E$389,MATCH(FW8,Overall!$D$3:$D$389,0))," ")</f>
        <v> </v>
      </c>
      <c r="FW8" s="81" t="str">
        <f t="array" ref="FW8">IFERROR(INDEX(Overall!$A$3:$P$389,SMALL(IF((FW$2=#REF!),ROW(#REF!)-MIN(ROW(#REF!))+1,""),ROW(FP5)),PlayerHeader)," ")</f>
        <v> </v>
      </c>
      <c r="FX8" s="82" t="str">
        <f t="shared" si="140"/>
        <v> 5</v>
      </c>
      <c r="FY8" s="3"/>
      <c r="GA8" s="3"/>
    </row>
    <row r="9">
      <c r="A9" s="3" t="str">
        <f t="shared" si="1"/>
        <v>#REF!</v>
      </c>
      <c r="B9" s="77" t="str">
        <f t="shared" si="2"/>
        <v>#REF!</v>
      </c>
      <c r="C9" s="77" t="str">
        <f t="shared" si="3"/>
        <v>#REF!</v>
      </c>
      <c r="D9" s="77" t="str">
        <f t="shared" si="4"/>
        <v>#REF!</v>
      </c>
      <c r="E9" s="77" t="str">
        <f t="shared" si="5"/>
        <v>#REF!</v>
      </c>
      <c r="F9" s="77" t="str">
        <f t="shared" si="6"/>
        <v>#REF!</v>
      </c>
      <c r="G9" s="77" t="str">
        <f t="array" ref="G9">IFERROR(INDEX(Overall!$E$3:$E$389,MATCH(H9,Overall!$D$3:$D$389,0))," ")</f>
        <v> </v>
      </c>
      <c r="H9" s="78" t="str">
        <f t="array" ref="H9">IFERROR(INDEX(Overall!$A$3:$P$389,SMALL(IF((H$2=#REF!),ROW(#REF!)-MIN(ROW(#REF!))+1,""),ROW(A6)),PlayerHeader)," ")</f>
        <v> </v>
      </c>
      <c r="I9" s="79" t="str">
        <f t="shared" si="121"/>
        <v> 6</v>
      </c>
      <c r="J9" s="3" t="str">
        <f t="shared" si="7"/>
        <v>#REF!</v>
      </c>
      <c r="K9" s="77" t="str">
        <f t="shared" si="8"/>
        <v>#REF!</v>
      </c>
      <c r="L9" s="77" t="str">
        <f t="shared" si="9"/>
        <v>#REF!</v>
      </c>
      <c r="M9" s="77" t="str">
        <f t="shared" si="10"/>
        <v>#REF!</v>
      </c>
      <c r="N9" s="77" t="str">
        <f t="shared" si="11"/>
        <v>#REF!</v>
      </c>
      <c r="O9" s="77" t="str">
        <f t="shared" si="12"/>
        <v>#REF!</v>
      </c>
      <c r="P9" s="77" t="str">
        <f t="array" ref="P9">IFERROR(INDEX(Overall!$E$3:$E$389,MATCH(Q9,Overall!$D$3:$D$389,0))," ")</f>
        <v> </v>
      </c>
      <c r="Q9" s="78" t="str">
        <f t="array" ref="Q9">IFERROR(INDEX(Overall!$A$3:$P$389,SMALL(IF((Q$2=#REF!),ROW(#REF!)-MIN(ROW(#REF!))+1,""),ROW(J6)),PlayerHeader)," ")</f>
        <v> </v>
      </c>
      <c r="R9" s="79" t="str">
        <f t="shared" si="122"/>
        <v> 6</v>
      </c>
      <c r="S9" s="3" t="str">
        <f t="shared" si="13"/>
        <v>#REF!</v>
      </c>
      <c r="T9" s="77" t="str">
        <f t="shared" si="14"/>
        <v>#REF!</v>
      </c>
      <c r="U9" s="77" t="str">
        <f t="shared" si="15"/>
        <v>#REF!</v>
      </c>
      <c r="V9" s="77" t="str">
        <f t="shared" si="16"/>
        <v>#REF!</v>
      </c>
      <c r="W9" s="77" t="str">
        <f t="shared" si="17"/>
        <v>#REF!</v>
      </c>
      <c r="X9" s="77" t="str">
        <f t="shared" si="18"/>
        <v>#REF!</v>
      </c>
      <c r="Y9" s="77" t="str">
        <f t="array" ref="Y9">IFERROR(INDEX(Overall!$E$3:$E$389,MATCH(Z9,Overall!$D$3:$D$389,0))," ")</f>
        <v> </v>
      </c>
      <c r="Z9" s="78" t="str">
        <f t="array" ref="Z9">IFERROR(INDEX(Overall!$A$3:$P$389,SMALL(IF((Z$2=#REF!),ROW(#REF!)-MIN(ROW(#REF!))+1,""),ROW(S6)),PlayerHeader)," ")</f>
        <v> </v>
      </c>
      <c r="AA9" s="79" t="str">
        <f t="shared" si="123"/>
        <v> 6</v>
      </c>
      <c r="AB9" s="3" t="str">
        <f t="shared" si="19"/>
        <v>#REF!</v>
      </c>
      <c r="AC9" s="77" t="str">
        <f t="shared" si="20"/>
        <v>#REF!</v>
      </c>
      <c r="AD9" s="77" t="str">
        <f t="shared" si="21"/>
        <v>#REF!</v>
      </c>
      <c r="AE9" s="77" t="str">
        <f t="shared" si="22"/>
        <v>#REF!</v>
      </c>
      <c r="AF9" s="77" t="str">
        <f t="shared" si="23"/>
        <v>#REF!</v>
      </c>
      <c r="AG9" s="77" t="str">
        <f t="shared" si="24"/>
        <v>#REF!</v>
      </c>
      <c r="AH9" s="77" t="str">
        <f t="array" ref="AH9">IFERROR(INDEX(Overall!$E$3:$E$389,MATCH(AI9,Overall!$D$3:$D$389,0))," ")</f>
        <v> </v>
      </c>
      <c r="AI9" s="78" t="str">
        <f t="array" ref="AI9">IFERROR(INDEX(Overall!$A$3:$P$389,SMALL(IF((AI$2=#REF!),ROW(#REF!)-MIN(ROW(#REF!))+1,""),ROW(AB6)),PlayerHeader)," ")</f>
        <v> </v>
      </c>
      <c r="AJ9" s="79" t="str">
        <f t="shared" si="124"/>
        <v> 6</v>
      </c>
      <c r="AK9" s="3" t="str">
        <f t="shared" si="25"/>
        <v>#REF!</v>
      </c>
      <c r="AL9" s="77" t="str">
        <f t="shared" si="26"/>
        <v>#REF!</v>
      </c>
      <c r="AM9" s="77" t="str">
        <f t="shared" si="27"/>
        <v>#REF!</v>
      </c>
      <c r="AN9" s="77" t="str">
        <f t="shared" si="28"/>
        <v>#REF!</v>
      </c>
      <c r="AO9" s="77" t="str">
        <f t="shared" si="29"/>
        <v>#REF!</v>
      </c>
      <c r="AP9" s="77" t="str">
        <f t="shared" si="30"/>
        <v>#REF!</v>
      </c>
      <c r="AQ9" s="77" t="str">
        <f t="array" ref="AQ9">IFERROR(INDEX(Overall!$E$3:$E$389,MATCH(AR9,Overall!$D$3:$D$389,0))," ")</f>
        <v> </v>
      </c>
      <c r="AR9" s="78" t="str">
        <f t="array" ref="AR9">IFERROR(INDEX(Overall!$A$3:$P$389,SMALL(IF((AR$2=#REF!),ROW(#REF!)-MIN(ROW(#REF!))+1,""),ROW(AK6)),PlayerHeader)," ")</f>
        <v> </v>
      </c>
      <c r="AS9" s="79" t="str">
        <f t="shared" si="125"/>
        <v> 6</v>
      </c>
      <c r="AT9" s="3" t="str">
        <f t="shared" si="31"/>
        <v>#REF!</v>
      </c>
      <c r="AU9" s="77" t="str">
        <f t="shared" si="32"/>
        <v>#REF!</v>
      </c>
      <c r="AV9" s="77" t="str">
        <f t="shared" si="33"/>
        <v>#REF!</v>
      </c>
      <c r="AW9" s="77" t="str">
        <f t="shared" si="34"/>
        <v>#REF!</v>
      </c>
      <c r="AX9" s="77" t="str">
        <f t="shared" si="35"/>
        <v>#REF!</v>
      </c>
      <c r="AY9" s="77" t="str">
        <f t="shared" si="36"/>
        <v>#REF!</v>
      </c>
      <c r="AZ9" s="77" t="str">
        <f t="array" ref="AZ9">IFERROR(INDEX(Overall!$E$3:$E$389,MATCH(BA9,Overall!$D$3:$D$389,0))," ")</f>
        <v> </v>
      </c>
      <c r="BA9" s="78" t="str">
        <f t="array" ref="BA9">IFERROR(INDEX(Overall!$A$3:$P$389,SMALL(IF((BA$2=#REF!),ROW(#REF!)-MIN(ROW(#REF!))+1,""),ROW(AT6)),PlayerHeader)," ")</f>
        <v> </v>
      </c>
      <c r="BB9" s="79" t="str">
        <f t="shared" si="126"/>
        <v> 6</v>
      </c>
      <c r="BC9" s="3" t="str">
        <f t="shared" si="37"/>
        <v>#REF!</v>
      </c>
      <c r="BD9" s="77" t="str">
        <f t="shared" si="38"/>
        <v>#REF!</v>
      </c>
      <c r="BE9" s="77" t="str">
        <f t="shared" si="39"/>
        <v>#REF!</v>
      </c>
      <c r="BF9" s="77" t="str">
        <f t="shared" si="40"/>
        <v>#REF!</v>
      </c>
      <c r="BG9" s="77" t="str">
        <f t="shared" si="41"/>
        <v>#REF!</v>
      </c>
      <c r="BH9" s="77" t="str">
        <f t="shared" si="42"/>
        <v>#REF!</v>
      </c>
      <c r="BI9" s="77" t="str">
        <f t="array" ref="BI9">IFERROR(INDEX(Overall!$E$3:$E$389,MATCH(BJ9,Overall!$D$3:$D$389,0))," ")</f>
        <v> </v>
      </c>
      <c r="BJ9" s="78" t="str">
        <f t="array" ref="BJ9">IFERROR(INDEX(Overall!$A$3:$P$389,SMALL(IF((BJ$2=#REF!),ROW(#REF!)-MIN(ROW(#REF!))+1,""),ROW(BC6)),PlayerHeader)," ")</f>
        <v> </v>
      </c>
      <c r="BK9" s="79" t="str">
        <f t="shared" si="127"/>
        <v> 6</v>
      </c>
      <c r="BL9" s="3" t="str">
        <f t="shared" si="43"/>
        <v>#REF!</v>
      </c>
      <c r="BM9" s="77" t="str">
        <f t="shared" si="44"/>
        <v>#REF!</v>
      </c>
      <c r="BN9" s="77" t="str">
        <f t="shared" si="45"/>
        <v>#REF!</v>
      </c>
      <c r="BO9" s="77" t="str">
        <f t="shared" si="46"/>
        <v>#REF!</v>
      </c>
      <c r="BP9" s="77" t="str">
        <f t="shared" si="47"/>
        <v>#REF!</v>
      </c>
      <c r="BQ9" s="77" t="str">
        <f t="shared" si="48"/>
        <v>#REF!</v>
      </c>
      <c r="BR9" s="77" t="str">
        <f t="array" ref="BR9">IFERROR(INDEX(Overall!$E$3:$E$389,MATCH(BS9,Overall!$D$3:$D$389,0))," ")</f>
        <v> </v>
      </c>
      <c r="BS9" s="78" t="str">
        <f t="array" ref="BS9">IFERROR(INDEX(Overall!$A$3:$P$389,SMALL(IF((BS$2=#REF!),ROW(#REF!)-MIN(ROW(#REF!))+1,""),ROW(BL6)),PlayerHeader)," ")</f>
        <v> </v>
      </c>
      <c r="BT9" s="79" t="str">
        <f t="shared" si="128"/>
        <v> 6</v>
      </c>
      <c r="BU9" s="3" t="str">
        <f t="shared" si="49"/>
        <v>#REF!</v>
      </c>
      <c r="BV9" s="77" t="str">
        <f t="shared" si="50"/>
        <v>#REF!</v>
      </c>
      <c r="BW9" s="77" t="str">
        <f t="shared" si="51"/>
        <v>#REF!</v>
      </c>
      <c r="BX9" s="77" t="str">
        <f t="shared" si="52"/>
        <v>#REF!</v>
      </c>
      <c r="BY9" s="77" t="str">
        <f t="shared" si="53"/>
        <v>#REF!</v>
      </c>
      <c r="BZ9" s="77" t="str">
        <f t="shared" si="54"/>
        <v>#REF!</v>
      </c>
      <c r="CA9" s="77" t="str">
        <f t="array" ref="CA9">IFERROR(INDEX(Overall!$E$3:$E$389,MATCH(CB9,Overall!$D$3:$D$389,0))," ")</f>
        <v> </v>
      </c>
      <c r="CB9" s="78" t="str">
        <f t="array" ref="CB9">IFERROR(INDEX(Overall!$A$3:$P$389,SMALL(IF((CB$2=#REF!),ROW(#REF!)-MIN(ROW(#REF!))+1,""),ROW(BU6)),PlayerHeader)," ")</f>
        <v> </v>
      </c>
      <c r="CC9" s="79" t="str">
        <f t="shared" si="129"/>
        <v> 6</v>
      </c>
      <c r="CD9" s="3" t="str">
        <f t="shared" si="55"/>
        <v>#REF!</v>
      </c>
      <c r="CE9" s="77" t="str">
        <f t="shared" si="56"/>
        <v>#REF!</v>
      </c>
      <c r="CF9" s="77" t="str">
        <f t="shared" si="57"/>
        <v>#REF!</v>
      </c>
      <c r="CG9" s="77" t="str">
        <f t="shared" si="58"/>
        <v>#REF!</v>
      </c>
      <c r="CH9" s="77" t="str">
        <f t="shared" si="59"/>
        <v>#REF!</v>
      </c>
      <c r="CI9" s="77" t="str">
        <f t="shared" si="60"/>
        <v>#REF!</v>
      </c>
      <c r="CJ9" s="77" t="str">
        <f t="array" ref="CJ9">IFERROR(INDEX(Overall!$E$3:$E$389,MATCH(CK9,Overall!$D$3:$D$389,0))," ")</f>
        <v> </v>
      </c>
      <c r="CK9" s="78" t="str">
        <f t="array" ref="CK9">IFERROR(INDEX(Overall!$A$3:$P$389,SMALL(IF((CK$2=#REF!),ROW(#REF!)-MIN(ROW(#REF!))+1,""),ROW(CD6)),PlayerHeader)," ")</f>
        <v> </v>
      </c>
      <c r="CL9" s="79" t="str">
        <f t="shared" si="130"/>
        <v> 6</v>
      </c>
      <c r="CM9" s="3" t="str">
        <f t="shared" si="61"/>
        <v>#REF!</v>
      </c>
      <c r="CN9" s="77" t="str">
        <f t="shared" si="62"/>
        <v>#REF!</v>
      </c>
      <c r="CO9" s="77" t="str">
        <f t="shared" si="63"/>
        <v>#REF!</v>
      </c>
      <c r="CP9" s="77" t="str">
        <f t="shared" si="64"/>
        <v>#REF!</v>
      </c>
      <c r="CQ9" s="77" t="str">
        <f t="shared" si="65"/>
        <v>#REF!</v>
      </c>
      <c r="CR9" s="77" t="str">
        <f t="shared" si="66"/>
        <v>#REF!</v>
      </c>
      <c r="CS9" s="77" t="str">
        <f t="array" ref="CS9">IFERROR(INDEX(Overall!$E$3:$E$389,MATCH(CT9,Overall!$D$3:$D$389,0))," ")</f>
        <v> </v>
      </c>
      <c r="CT9" s="78" t="str">
        <f t="array" ref="CT9">IFERROR(INDEX(Overall!$A$3:$P$389,SMALL(IF((CT$2=#REF!),ROW(#REF!)-MIN(ROW(#REF!))+1,""),ROW(CM6)),PlayerHeader)," ")</f>
        <v> </v>
      </c>
      <c r="CU9" s="79" t="str">
        <f t="shared" si="131"/>
        <v> 6</v>
      </c>
      <c r="CV9" s="3" t="str">
        <f t="shared" si="67"/>
        <v>#REF!</v>
      </c>
      <c r="CW9" s="77" t="str">
        <f t="shared" si="68"/>
        <v>#REF!</v>
      </c>
      <c r="CX9" s="77" t="str">
        <f t="shared" si="69"/>
        <v>#REF!</v>
      </c>
      <c r="CY9" s="77" t="str">
        <f t="shared" si="70"/>
        <v>#REF!</v>
      </c>
      <c r="CZ9" s="77" t="str">
        <f t="shared" si="71"/>
        <v>#REF!</v>
      </c>
      <c r="DA9" s="77" t="str">
        <f t="shared" si="72"/>
        <v>#REF!</v>
      </c>
      <c r="DB9" s="77" t="str">
        <f t="array" ref="DB9">IFERROR(INDEX(Overall!$E$3:$E$389,MATCH(DC9,Overall!$D$3:$D$389,0))," ")</f>
        <v> </v>
      </c>
      <c r="DC9" s="78" t="str">
        <f t="array" ref="DC9">IFERROR(INDEX(Overall!$A$3:$P$389,SMALL(IF((DC$2=#REF!),ROW(#REF!)-MIN(ROW(#REF!))+1,""),ROW(CV6)),PlayerHeader)," ")</f>
        <v> </v>
      </c>
      <c r="DD9" s="79" t="str">
        <f t="shared" si="132"/>
        <v> 6</v>
      </c>
      <c r="DE9" s="3" t="str">
        <f t="shared" si="73"/>
        <v>#REF!</v>
      </c>
      <c r="DF9" s="77" t="str">
        <f t="shared" si="74"/>
        <v>#REF!</v>
      </c>
      <c r="DG9" s="77" t="str">
        <f t="shared" si="75"/>
        <v>#REF!</v>
      </c>
      <c r="DH9" s="77" t="str">
        <f t="shared" si="76"/>
        <v>#REF!</v>
      </c>
      <c r="DI9" s="77" t="str">
        <f t="shared" si="77"/>
        <v>#REF!</v>
      </c>
      <c r="DJ9" s="77" t="str">
        <f t="shared" si="78"/>
        <v>#REF!</v>
      </c>
      <c r="DK9" s="77" t="str">
        <f t="array" ref="DK9">IFERROR(INDEX(Overall!$E$3:$E$389,MATCH(DL9,Overall!$D$3:$D$389,0))," ")</f>
        <v> </v>
      </c>
      <c r="DL9" s="78" t="str">
        <f t="array" ref="DL9">IFERROR(INDEX(Overall!$A$3:$P$389,SMALL(IF((DL$2=#REF!),ROW(#REF!)-MIN(ROW(#REF!))+1,""),ROW(DE6)),PlayerHeader)," ")</f>
        <v> </v>
      </c>
      <c r="DM9" s="79" t="str">
        <f t="shared" si="133"/>
        <v> 6</v>
      </c>
      <c r="DN9" s="3" t="str">
        <f t="shared" si="79"/>
        <v>#REF!</v>
      </c>
      <c r="DO9" s="77" t="str">
        <f t="shared" si="80"/>
        <v>#REF!</v>
      </c>
      <c r="DP9" s="77" t="str">
        <f t="shared" si="81"/>
        <v>#REF!</v>
      </c>
      <c r="DQ9" s="77" t="str">
        <f t="shared" si="82"/>
        <v>#REF!</v>
      </c>
      <c r="DR9" s="77" t="str">
        <f t="shared" si="83"/>
        <v>#REF!</v>
      </c>
      <c r="DS9" s="77" t="str">
        <f t="shared" si="84"/>
        <v>#REF!</v>
      </c>
      <c r="DT9" s="77" t="str">
        <f t="array" ref="DT9">IFERROR(INDEX(Overall!$E$3:$E$389,MATCH(DU9,Overall!$D$3:$D$389,0))," ")</f>
        <v> </v>
      </c>
      <c r="DU9" s="78" t="str">
        <f t="array" ref="DU9">IFERROR(INDEX(Overall!$A$3:$P$389,SMALL(IF((DU$2=#REF!),ROW(#REF!)-MIN(ROW(#REF!))+1,""),ROW(DN6)),PlayerHeader)," ")</f>
        <v> </v>
      </c>
      <c r="DV9" s="79" t="str">
        <f t="shared" si="134"/>
        <v> 6</v>
      </c>
      <c r="DW9" s="3" t="str">
        <f t="shared" si="85"/>
        <v>#REF!</v>
      </c>
      <c r="DX9" s="77" t="str">
        <f t="shared" si="86"/>
        <v>#REF!</v>
      </c>
      <c r="DY9" s="77" t="str">
        <f t="shared" si="87"/>
        <v>#REF!</v>
      </c>
      <c r="DZ9" s="77" t="str">
        <f t="shared" si="88"/>
        <v>#REF!</v>
      </c>
      <c r="EA9" s="77" t="str">
        <f t="shared" si="89"/>
        <v>#REF!</v>
      </c>
      <c r="EB9" s="77" t="str">
        <f t="shared" si="90"/>
        <v>#REF!</v>
      </c>
      <c r="EC9" s="77" t="str">
        <f t="array" ref="EC9">IFERROR(INDEX(Overall!$E$3:$E$389,MATCH(ED9,Overall!$D$3:$D$389,0))," ")</f>
        <v> </v>
      </c>
      <c r="ED9" s="78" t="str">
        <f t="array" ref="ED9">IFERROR(INDEX(Overall!$A$3:$P$389,SMALL(IF((ED$2=#REF!),ROW(#REF!)-MIN(ROW(#REF!))+1,""),ROW(DW6)),PlayerHeader)," ")</f>
        <v> </v>
      </c>
      <c r="EE9" s="79" t="str">
        <f t="shared" si="135"/>
        <v> 6</v>
      </c>
      <c r="EF9" s="3" t="str">
        <f t="shared" si="91"/>
        <v>#REF!</v>
      </c>
      <c r="EG9" s="77" t="str">
        <f t="shared" si="92"/>
        <v>#REF!</v>
      </c>
      <c r="EH9" s="77" t="str">
        <f t="shared" si="93"/>
        <v>#REF!</v>
      </c>
      <c r="EI9" s="77" t="str">
        <f t="shared" si="94"/>
        <v>#REF!</v>
      </c>
      <c r="EJ9" s="77" t="str">
        <f t="shared" si="95"/>
        <v>#REF!</v>
      </c>
      <c r="EK9" s="77" t="str">
        <f t="shared" si="96"/>
        <v>#REF!</v>
      </c>
      <c r="EL9" s="77" t="str">
        <f t="array" ref="EL9">IFERROR(INDEX(Overall!$E$3:$E$389,MATCH(EM9,Overall!$D$3:$D$389,0))," ")</f>
        <v> </v>
      </c>
      <c r="EM9" s="78" t="str">
        <f t="array" ref="EM9">IFERROR(INDEX(Overall!$A$3:$P$389,SMALL(IF((EM$2=#REF!),ROW(#REF!)-MIN(ROW(#REF!))+1,""),ROW(EF6)),PlayerHeader)," ")</f>
        <v> </v>
      </c>
      <c r="EN9" s="79" t="str">
        <f t="shared" si="136"/>
        <v> 6</v>
      </c>
      <c r="EO9" s="3" t="str">
        <f t="shared" si="97"/>
        <v>#REF!</v>
      </c>
      <c r="EP9" s="77" t="str">
        <f t="shared" si="98"/>
        <v>#REF!</v>
      </c>
      <c r="EQ9" s="77" t="str">
        <f t="shared" si="99"/>
        <v>#REF!</v>
      </c>
      <c r="ER9" s="77" t="str">
        <f t="shared" si="100"/>
        <v>#REF!</v>
      </c>
      <c r="ES9" s="77" t="str">
        <f t="shared" si="101"/>
        <v>#REF!</v>
      </c>
      <c r="ET9" s="77" t="str">
        <f t="shared" si="102"/>
        <v>#REF!</v>
      </c>
      <c r="EU9" s="77" t="str">
        <f t="array" ref="EU9">IFERROR(INDEX(Overall!$E$3:$E$389,MATCH(EV9,Overall!$D$3:$D$389,0))," ")</f>
        <v> </v>
      </c>
      <c r="EV9" s="78" t="str">
        <f t="array" ref="EV9">IFERROR(INDEX(Overall!$A$3:$P$389,SMALL(IF((EV$2=#REF!),ROW(#REF!)-MIN(ROW(#REF!))+1,""),ROW(EO6)),PlayerHeader)," ")</f>
        <v> </v>
      </c>
      <c r="EW9" s="79" t="str">
        <f t="shared" si="137"/>
        <v> 6</v>
      </c>
      <c r="EX9" s="3" t="str">
        <f t="shared" si="103"/>
        <v>#REF!</v>
      </c>
      <c r="EY9" s="77" t="str">
        <f t="shared" si="104"/>
        <v>#REF!</v>
      </c>
      <c r="EZ9" s="77" t="str">
        <f t="shared" si="105"/>
        <v>#REF!</v>
      </c>
      <c r="FA9" s="77" t="str">
        <f t="shared" si="106"/>
        <v>#REF!</v>
      </c>
      <c r="FB9" s="77" t="str">
        <f t="shared" si="107"/>
        <v>#REF!</v>
      </c>
      <c r="FC9" s="77" t="str">
        <f t="shared" si="108"/>
        <v>#REF!</v>
      </c>
      <c r="FD9" s="77" t="str">
        <f t="array" ref="FD9">IFERROR(INDEX(Overall!$E$3:$E$389,MATCH(FE9,Overall!$D$3:$D$389,0))," ")</f>
        <v> </v>
      </c>
      <c r="FE9" s="78" t="str">
        <f t="array" ref="FE9">IFERROR(INDEX(Overall!$A$3:$P$389,SMALL(IF((FE$2=#REF!),ROW(#REF!)-MIN(ROW(#REF!))+1,""),ROW(EX6)),PlayerHeader)," ")</f>
        <v> </v>
      </c>
      <c r="FF9" s="79" t="str">
        <f t="shared" si="138"/>
        <v> 6</v>
      </c>
      <c r="FG9" s="3" t="str">
        <f t="shared" si="109"/>
        <v>#REF!</v>
      </c>
      <c r="FH9" s="77" t="str">
        <f t="shared" si="110"/>
        <v>#REF!</v>
      </c>
      <c r="FI9" s="77" t="str">
        <f t="shared" si="111"/>
        <v>#REF!</v>
      </c>
      <c r="FJ9" s="77" t="str">
        <f t="shared" si="112"/>
        <v>#REF!</v>
      </c>
      <c r="FK9" s="77" t="str">
        <f t="shared" si="113"/>
        <v>#REF!</v>
      </c>
      <c r="FL9" s="77" t="str">
        <f t="shared" si="114"/>
        <v>#REF!</v>
      </c>
      <c r="FM9" s="77" t="str">
        <f t="array" ref="FM9">IFERROR(INDEX(Overall!$E$3:$E$389,MATCH(FN9,Overall!$D$3:$D$389,0))," ")</f>
        <v> </v>
      </c>
      <c r="FN9" s="78" t="str">
        <f t="array" ref="FN9">IFERROR(INDEX(Overall!$A$3:$P$389,SMALL(IF((FN$2=#REF!),ROW(#REF!)-MIN(ROW(#REF!))+1,""),ROW(FG6)),PlayerHeader)," ")</f>
        <v> </v>
      </c>
      <c r="FO9" s="79" t="str">
        <f t="shared" si="139"/>
        <v> 6</v>
      </c>
      <c r="FP9" s="3" t="str">
        <f t="shared" si="115"/>
        <v>#REF!</v>
      </c>
      <c r="FQ9" s="77" t="str">
        <f t="shared" si="116"/>
        <v>#REF!</v>
      </c>
      <c r="FR9" s="77" t="str">
        <f t="shared" si="117"/>
        <v>#REF!</v>
      </c>
      <c r="FS9" s="77" t="str">
        <f t="shared" si="118"/>
        <v>#REF!</v>
      </c>
      <c r="FT9" s="77" t="str">
        <f t="shared" si="119"/>
        <v>#REF!</v>
      </c>
      <c r="FU9" s="77" t="str">
        <f t="shared" si="120"/>
        <v>#REF!</v>
      </c>
      <c r="FV9" s="77" t="str">
        <f t="array" ref="FV9">IFERROR(INDEX(Overall!$E$3:$E$389,MATCH(FW9,Overall!$D$3:$D$389,0))," ")</f>
        <v> </v>
      </c>
      <c r="FW9" s="78" t="str">
        <f t="array" ref="FW9">IFERROR(INDEX(Overall!$A$3:$P$389,SMALL(IF((FW$2=#REF!),ROW(#REF!)-MIN(ROW(#REF!))+1,""),ROW(FP6)),PlayerHeader)," ")</f>
        <v> </v>
      </c>
      <c r="FX9" s="79" t="str">
        <f t="shared" si="140"/>
        <v> 6</v>
      </c>
      <c r="FY9" s="3"/>
      <c r="GA9" s="3"/>
    </row>
    <row r="10">
      <c r="A10" s="3" t="str">
        <f t="shared" si="1"/>
        <v>#REF!</v>
      </c>
      <c r="B10" s="80" t="str">
        <f t="shared" si="2"/>
        <v>#REF!</v>
      </c>
      <c r="C10" s="80" t="str">
        <f t="shared" si="3"/>
        <v>#REF!</v>
      </c>
      <c r="D10" s="80" t="str">
        <f t="shared" si="4"/>
        <v>#REF!</v>
      </c>
      <c r="E10" s="80" t="str">
        <f t="shared" si="5"/>
        <v>#REF!</v>
      </c>
      <c r="F10" s="80" t="str">
        <f t="shared" si="6"/>
        <v>#REF!</v>
      </c>
      <c r="G10" s="80" t="str">
        <f t="array" ref="G10">IFERROR(INDEX(Overall!$E$3:$E$389,MATCH(H10,Overall!$D$3:$D$389,0))," ")</f>
        <v> </v>
      </c>
      <c r="H10" s="81" t="str">
        <f t="array" ref="H10">IFERROR(INDEX(Overall!$A$3:$P$389,SMALL(IF((H$2=#REF!),ROW(#REF!)-MIN(ROW(#REF!))+1,""),ROW(A7)),PlayerHeader)," ")</f>
        <v> </v>
      </c>
      <c r="I10" s="82" t="str">
        <f t="shared" si="121"/>
        <v> 7</v>
      </c>
      <c r="J10" s="3" t="str">
        <f t="shared" si="7"/>
        <v>#REF!</v>
      </c>
      <c r="K10" s="80" t="str">
        <f t="shared" si="8"/>
        <v>#REF!</v>
      </c>
      <c r="L10" s="80" t="str">
        <f t="shared" si="9"/>
        <v>#REF!</v>
      </c>
      <c r="M10" s="80" t="str">
        <f t="shared" si="10"/>
        <v>#REF!</v>
      </c>
      <c r="N10" s="80" t="str">
        <f t="shared" si="11"/>
        <v>#REF!</v>
      </c>
      <c r="O10" s="80" t="str">
        <f t="shared" si="12"/>
        <v>#REF!</v>
      </c>
      <c r="P10" s="80" t="str">
        <f t="array" ref="P10">IFERROR(INDEX(Overall!$E$3:$E$389,MATCH(Q10,Overall!$D$3:$D$389,0))," ")</f>
        <v> </v>
      </c>
      <c r="Q10" s="81" t="str">
        <f t="array" ref="Q10">IFERROR(INDEX(Overall!$A$3:$P$389,SMALL(IF((Q$2=#REF!),ROW(#REF!)-MIN(ROW(#REF!))+1,""),ROW(J7)),PlayerHeader)," ")</f>
        <v> </v>
      </c>
      <c r="R10" s="82" t="str">
        <f t="shared" si="122"/>
        <v> 7</v>
      </c>
      <c r="S10" s="3" t="str">
        <f t="shared" si="13"/>
        <v>#REF!</v>
      </c>
      <c r="T10" s="80" t="str">
        <f t="shared" si="14"/>
        <v>#REF!</v>
      </c>
      <c r="U10" s="80" t="str">
        <f t="shared" si="15"/>
        <v>#REF!</v>
      </c>
      <c r="V10" s="80" t="str">
        <f t="shared" si="16"/>
        <v>#REF!</v>
      </c>
      <c r="W10" s="80" t="str">
        <f t="shared" si="17"/>
        <v>#REF!</v>
      </c>
      <c r="X10" s="80" t="str">
        <f t="shared" si="18"/>
        <v>#REF!</v>
      </c>
      <c r="Y10" s="80" t="str">
        <f t="array" ref="Y10">IFERROR(INDEX(Overall!$E$3:$E$389,MATCH(Z10,Overall!$D$3:$D$389,0))," ")</f>
        <v> </v>
      </c>
      <c r="Z10" s="81" t="str">
        <f t="array" ref="Z10">IFERROR(INDEX(Overall!$A$3:$P$389,SMALL(IF((Z$2=#REF!),ROW(#REF!)-MIN(ROW(#REF!))+1,""),ROW(S7)),PlayerHeader)," ")</f>
        <v> </v>
      </c>
      <c r="AA10" s="82" t="str">
        <f t="shared" si="123"/>
        <v> 7</v>
      </c>
      <c r="AB10" s="3" t="str">
        <f t="shared" si="19"/>
        <v>#REF!</v>
      </c>
      <c r="AC10" s="80" t="str">
        <f t="shared" si="20"/>
        <v>#REF!</v>
      </c>
      <c r="AD10" s="80" t="str">
        <f t="shared" si="21"/>
        <v>#REF!</v>
      </c>
      <c r="AE10" s="80" t="str">
        <f t="shared" si="22"/>
        <v>#REF!</v>
      </c>
      <c r="AF10" s="80" t="str">
        <f t="shared" si="23"/>
        <v>#REF!</v>
      </c>
      <c r="AG10" s="80" t="str">
        <f t="shared" si="24"/>
        <v>#REF!</v>
      </c>
      <c r="AH10" s="80" t="str">
        <f t="array" ref="AH10">IFERROR(INDEX(Overall!$E$3:$E$389,MATCH(AI10,Overall!$D$3:$D$389,0))," ")</f>
        <v> </v>
      </c>
      <c r="AI10" s="81" t="str">
        <f t="array" ref="AI10">IFERROR(INDEX(Overall!$A$3:$P$389,SMALL(IF((AI$2=#REF!),ROW(#REF!)-MIN(ROW(#REF!))+1,""),ROW(AB7)),PlayerHeader)," ")</f>
        <v> </v>
      </c>
      <c r="AJ10" s="82" t="str">
        <f t="shared" si="124"/>
        <v> 7</v>
      </c>
      <c r="AK10" s="3" t="str">
        <f t="shared" si="25"/>
        <v>#REF!</v>
      </c>
      <c r="AL10" s="80" t="str">
        <f t="shared" si="26"/>
        <v>#REF!</v>
      </c>
      <c r="AM10" s="80" t="str">
        <f t="shared" si="27"/>
        <v>#REF!</v>
      </c>
      <c r="AN10" s="80" t="str">
        <f t="shared" si="28"/>
        <v>#REF!</v>
      </c>
      <c r="AO10" s="80" t="str">
        <f t="shared" si="29"/>
        <v>#REF!</v>
      </c>
      <c r="AP10" s="80" t="str">
        <f t="shared" si="30"/>
        <v>#REF!</v>
      </c>
      <c r="AQ10" s="80" t="str">
        <f t="array" ref="AQ10">IFERROR(INDEX(Overall!$E$3:$E$389,MATCH(AR10,Overall!$D$3:$D$389,0))," ")</f>
        <v> </v>
      </c>
      <c r="AR10" s="81" t="str">
        <f t="array" ref="AR10">IFERROR(INDEX(Overall!$A$3:$P$389,SMALL(IF((AR$2=#REF!),ROW(#REF!)-MIN(ROW(#REF!))+1,""),ROW(AK7)),PlayerHeader)," ")</f>
        <v> </v>
      </c>
      <c r="AS10" s="82" t="str">
        <f t="shared" si="125"/>
        <v> 7</v>
      </c>
      <c r="AT10" s="3" t="str">
        <f t="shared" si="31"/>
        <v>#REF!</v>
      </c>
      <c r="AU10" s="80" t="str">
        <f t="shared" si="32"/>
        <v>#REF!</v>
      </c>
      <c r="AV10" s="80" t="str">
        <f t="shared" si="33"/>
        <v>#REF!</v>
      </c>
      <c r="AW10" s="80" t="str">
        <f t="shared" si="34"/>
        <v>#REF!</v>
      </c>
      <c r="AX10" s="80" t="str">
        <f t="shared" si="35"/>
        <v>#REF!</v>
      </c>
      <c r="AY10" s="80" t="str">
        <f t="shared" si="36"/>
        <v>#REF!</v>
      </c>
      <c r="AZ10" s="80" t="str">
        <f t="array" ref="AZ10">IFERROR(INDEX(Overall!$E$3:$E$389,MATCH(BA10,Overall!$D$3:$D$389,0))," ")</f>
        <v> </v>
      </c>
      <c r="BA10" s="81" t="str">
        <f t="array" ref="BA10">IFERROR(INDEX(Overall!$A$3:$P$389,SMALL(IF((BA$2=#REF!),ROW(#REF!)-MIN(ROW(#REF!))+1,""),ROW(AT7)),PlayerHeader)," ")</f>
        <v> </v>
      </c>
      <c r="BB10" s="82" t="str">
        <f t="shared" si="126"/>
        <v> 7</v>
      </c>
      <c r="BC10" s="3" t="str">
        <f t="shared" si="37"/>
        <v>#REF!</v>
      </c>
      <c r="BD10" s="80" t="str">
        <f t="shared" si="38"/>
        <v>#REF!</v>
      </c>
      <c r="BE10" s="80" t="str">
        <f t="shared" si="39"/>
        <v>#REF!</v>
      </c>
      <c r="BF10" s="80" t="str">
        <f t="shared" si="40"/>
        <v>#REF!</v>
      </c>
      <c r="BG10" s="80" t="str">
        <f t="shared" si="41"/>
        <v>#REF!</v>
      </c>
      <c r="BH10" s="80" t="str">
        <f t="shared" si="42"/>
        <v>#REF!</v>
      </c>
      <c r="BI10" s="80" t="str">
        <f t="array" ref="BI10">IFERROR(INDEX(Overall!$E$3:$E$389,MATCH(BJ10,Overall!$D$3:$D$389,0))," ")</f>
        <v> </v>
      </c>
      <c r="BJ10" s="81" t="str">
        <f t="array" ref="BJ10">IFERROR(INDEX(Overall!$A$3:$P$389,SMALL(IF((BJ$2=#REF!),ROW(#REF!)-MIN(ROW(#REF!))+1,""),ROW(BC7)),PlayerHeader)," ")</f>
        <v> </v>
      </c>
      <c r="BK10" s="82" t="str">
        <f t="shared" si="127"/>
        <v> 7</v>
      </c>
      <c r="BL10" s="3" t="str">
        <f t="shared" si="43"/>
        <v>#REF!</v>
      </c>
      <c r="BM10" s="80" t="str">
        <f t="shared" si="44"/>
        <v>#REF!</v>
      </c>
      <c r="BN10" s="80" t="str">
        <f t="shared" si="45"/>
        <v>#REF!</v>
      </c>
      <c r="BO10" s="80" t="str">
        <f t="shared" si="46"/>
        <v>#REF!</v>
      </c>
      <c r="BP10" s="80" t="str">
        <f t="shared" si="47"/>
        <v>#REF!</v>
      </c>
      <c r="BQ10" s="80" t="str">
        <f t="shared" si="48"/>
        <v>#REF!</v>
      </c>
      <c r="BR10" s="80" t="str">
        <f t="array" ref="BR10">IFERROR(INDEX(Overall!$E$3:$E$389,MATCH(BS10,Overall!$D$3:$D$389,0))," ")</f>
        <v> </v>
      </c>
      <c r="BS10" s="81" t="str">
        <f t="array" ref="BS10">IFERROR(INDEX(Overall!$A$3:$P$389,SMALL(IF((BS$2=#REF!),ROW(#REF!)-MIN(ROW(#REF!))+1,""),ROW(BL7)),PlayerHeader)," ")</f>
        <v> </v>
      </c>
      <c r="BT10" s="82" t="str">
        <f t="shared" si="128"/>
        <v> 7</v>
      </c>
      <c r="BU10" s="3" t="str">
        <f t="shared" si="49"/>
        <v>#REF!</v>
      </c>
      <c r="BV10" s="80" t="str">
        <f t="shared" si="50"/>
        <v>#REF!</v>
      </c>
      <c r="BW10" s="80" t="str">
        <f t="shared" si="51"/>
        <v>#REF!</v>
      </c>
      <c r="BX10" s="80" t="str">
        <f t="shared" si="52"/>
        <v>#REF!</v>
      </c>
      <c r="BY10" s="80" t="str">
        <f t="shared" si="53"/>
        <v>#REF!</v>
      </c>
      <c r="BZ10" s="80" t="str">
        <f t="shared" si="54"/>
        <v>#REF!</v>
      </c>
      <c r="CA10" s="80" t="str">
        <f t="array" ref="CA10">IFERROR(INDEX(Overall!$E$3:$E$389,MATCH(CB10,Overall!$D$3:$D$389,0))," ")</f>
        <v> </v>
      </c>
      <c r="CB10" s="81" t="str">
        <f t="array" ref="CB10">IFERROR(INDEX(Overall!$A$3:$P$389,SMALL(IF((CB$2=#REF!),ROW(#REF!)-MIN(ROW(#REF!))+1,""),ROW(BU7)),PlayerHeader)," ")</f>
        <v> </v>
      </c>
      <c r="CC10" s="82" t="str">
        <f t="shared" si="129"/>
        <v> 7</v>
      </c>
      <c r="CD10" s="3" t="str">
        <f t="shared" si="55"/>
        <v>#REF!</v>
      </c>
      <c r="CE10" s="80" t="str">
        <f t="shared" si="56"/>
        <v>#REF!</v>
      </c>
      <c r="CF10" s="80" t="str">
        <f t="shared" si="57"/>
        <v>#REF!</v>
      </c>
      <c r="CG10" s="80" t="str">
        <f t="shared" si="58"/>
        <v>#REF!</v>
      </c>
      <c r="CH10" s="80" t="str">
        <f t="shared" si="59"/>
        <v>#REF!</v>
      </c>
      <c r="CI10" s="80" t="str">
        <f t="shared" si="60"/>
        <v>#REF!</v>
      </c>
      <c r="CJ10" s="80" t="str">
        <f t="array" ref="CJ10">IFERROR(INDEX(Overall!$E$3:$E$389,MATCH(CK10,Overall!$D$3:$D$389,0))," ")</f>
        <v> </v>
      </c>
      <c r="CK10" s="81" t="str">
        <f t="array" ref="CK10">IFERROR(INDEX(Overall!$A$3:$P$389,SMALL(IF((CK$2=#REF!),ROW(#REF!)-MIN(ROW(#REF!))+1,""),ROW(CD7)),PlayerHeader)," ")</f>
        <v> </v>
      </c>
      <c r="CL10" s="82" t="str">
        <f t="shared" si="130"/>
        <v> 7</v>
      </c>
      <c r="CM10" s="3" t="str">
        <f t="shared" si="61"/>
        <v>#REF!</v>
      </c>
      <c r="CN10" s="80" t="str">
        <f t="shared" si="62"/>
        <v>#REF!</v>
      </c>
      <c r="CO10" s="80" t="str">
        <f t="shared" si="63"/>
        <v>#REF!</v>
      </c>
      <c r="CP10" s="80" t="str">
        <f t="shared" si="64"/>
        <v>#REF!</v>
      </c>
      <c r="CQ10" s="80" t="str">
        <f t="shared" si="65"/>
        <v>#REF!</v>
      </c>
      <c r="CR10" s="80" t="str">
        <f t="shared" si="66"/>
        <v>#REF!</v>
      </c>
      <c r="CS10" s="80" t="str">
        <f t="array" ref="CS10">IFERROR(INDEX(Overall!$E$3:$E$389,MATCH(CT10,Overall!$D$3:$D$389,0))," ")</f>
        <v> </v>
      </c>
      <c r="CT10" s="81" t="str">
        <f t="array" ref="CT10">IFERROR(INDEX(Overall!$A$3:$P$389,SMALL(IF((CT$2=#REF!),ROW(#REF!)-MIN(ROW(#REF!))+1,""),ROW(CM7)),PlayerHeader)," ")</f>
        <v> </v>
      </c>
      <c r="CU10" s="82" t="str">
        <f t="shared" si="131"/>
        <v> 7</v>
      </c>
      <c r="CV10" s="3" t="str">
        <f t="shared" si="67"/>
        <v>#REF!</v>
      </c>
      <c r="CW10" s="80" t="str">
        <f t="shared" si="68"/>
        <v>#REF!</v>
      </c>
      <c r="CX10" s="80" t="str">
        <f t="shared" si="69"/>
        <v>#REF!</v>
      </c>
      <c r="CY10" s="80" t="str">
        <f t="shared" si="70"/>
        <v>#REF!</v>
      </c>
      <c r="CZ10" s="80" t="str">
        <f t="shared" si="71"/>
        <v>#REF!</v>
      </c>
      <c r="DA10" s="80" t="str">
        <f t="shared" si="72"/>
        <v>#REF!</v>
      </c>
      <c r="DB10" s="80" t="str">
        <f t="array" ref="DB10">IFERROR(INDEX(Overall!$E$3:$E$389,MATCH(DC10,Overall!$D$3:$D$389,0))," ")</f>
        <v> </v>
      </c>
      <c r="DC10" s="81" t="str">
        <f t="array" ref="DC10">IFERROR(INDEX(Overall!$A$3:$P$389,SMALL(IF((DC$2=#REF!),ROW(#REF!)-MIN(ROW(#REF!))+1,""),ROW(CV7)),PlayerHeader)," ")</f>
        <v> </v>
      </c>
      <c r="DD10" s="82" t="str">
        <f t="shared" si="132"/>
        <v> 7</v>
      </c>
      <c r="DE10" s="3" t="str">
        <f t="shared" si="73"/>
        <v>#REF!</v>
      </c>
      <c r="DF10" s="80" t="str">
        <f t="shared" si="74"/>
        <v>#REF!</v>
      </c>
      <c r="DG10" s="80" t="str">
        <f t="shared" si="75"/>
        <v>#REF!</v>
      </c>
      <c r="DH10" s="80" t="str">
        <f t="shared" si="76"/>
        <v>#REF!</v>
      </c>
      <c r="DI10" s="80" t="str">
        <f t="shared" si="77"/>
        <v>#REF!</v>
      </c>
      <c r="DJ10" s="80" t="str">
        <f t="shared" si="78"/>
        <v>#REF!</v>
      </c>
      <c r="DK10" s="80" t="str">
        <f t="array" ref="DK10">IFERROR(INDEX(Overall!$E$3:$E$389,MATCH(DL10,Overall!$D$3:$D$389,0))," ")</f>
        <v> </v>
      </c>
      <c r="DL10" s="81" t="str">
        <f t="array" ref="DL10">IFERROR(INDEX(Overall!$A$3:$P$389,SMALL(IF((DL$2=#REF!),ROW(#REF!)-MIN(ROW(#REF!))+1,""),ROW(DE7)),PlayerHeader)," ")</f>
        <v> </v>
      </c>
      <c r="DM10" s="82" t="str">
        <f t="shared" si="133"/>
        <v> 7</v>
      </c>
      <c r="DN10" s="3" t="str">
        <f t="shared" si="79"/>
        <v>#REF!</v>
      </c>
      <c r="DO10" s="80" t="str">
        <f t="shared" si="80"/>
        <v>#REF!</v>
      </c>
      <c r="DP10" s="80" t="str">
        <f t="shared" si="81"/>
        <v>#REF!</v>
      </c>
      <c r="DQ10" s="80" t="str">
        <f t="shared" si="82"/>
        <v>#REF!</v>
      </c>
      <c r="DR10" s="80" t="str">
        <f t="shared" si="83"/>
        <v>#REF!</v>
      </c>
      <c r="DS10" s="80" t="str">
        <f t="shared" si="84"/>
        <v>#REF!</v>
      </c>
      <c r="DT10" s="80" t="str">
        <f t="array" ref="DT10">IFERROR(INDEX(Overall!$E$3:$E$389,MATCH(DU10,Overall!$D$3:$D$389,0))," ")</f>
        <v> </v>
      </c>
      <c r="DU10" s="81" t="str">
        <f t="array" ref="DU10">IFERROR(INDEX(Overall!$A$3:$P$389,SMALL(IF((DU$2=#REF!),ROW(#REF!)-MIN(ROW(#REF!))+1,""),ROW(DN7)),PlayerHeader)," ")</f>
        <v> </v>
      </c>
      <c r="DV10" s="82" t="str">
        <f t="shared" si="134"/>
        <v> 7</v>
      </c>
      <c r="DW10" s="3" t="str">
        <f t="shared" si="85"/>
        <v>#REF!</v>
      </c>
      <c r="DX10" s="80" t="str">
        <f t="shared" si="86"/>
        <v>#REF!</v>
      </c>
      <c r="DY10" s="80" t="str">
        <f t="shared" si="87"/>
        <v>#REF!</v>
      </c>
      <c r="DZ10" s="80" t="str">
        <f t="shared" si="88"/>
        <v>#REF!</v>
      </c>
      <c r="EA10" s="80" t="str">
        <f t="shared" si="89"/>
        <v>#REF!</v>
      </c>
      <c r="EB10" s="80" t="str">
        <f t="shared" si="90"/>
        <v>#REF!</v>
      </c>
      <c r="EC10" s="80" t="str">
        <f t="array" ref="EC10">IFERROR(INDEX(Overall!$E$3:$E$389,MATCH(ED10,Overall!$D$3:$D$389,0))," ")</f>
        <v> </v>
      </c>
      <c r="ED10" s="81" t="str">
        <f t="array" ref="ED10">IFERROR(INDEX(Overall!$A$3:$P$389,SMALL(IF((ED$2=#REF!),ROW(#REF!)-MIN(ROW(#REF!))+1,""),ROW(DW7)),PlayerHeader)," ")</f>
        <v> </v>
      </c>
      <c r="EE10" s="82" t="str">
        <f t="shared" si="135"/>
        <v> 7</v>
      </c>
      <c r="EF10" s="3" t="str">
        <f t="shared" si="91"/>
        <v>#REF!</v>
      </c>
      <c r="EG10" s="80" t="str">
        <f t="shared" si="92"/>
        <v>#REF!</v>
      </c>
      <c r="EH10" s="80" t="str">
        <f t="shared" si="93"/>
        <v>#REF!</v>
      </c>
      <c r="EI10" s="80" t="str">
        <f t="shared" si="94"/>
        <v>#REF!</v>
      </c>
      <c r="EJ10" s="80" t="str">
        <f t="shared" si="95"/>
        <v>#REF!</v>
      </c>
      <c r="EK10" s="80" t="str">
        <f t="shared" si="96"/>
        <v>#REF!</v>
      </c>
      <c r="EL10" s="80" t="str">
        <f t="array" ref="EL10">IFERROR(INDEX(Overall!$E$3:$E$389,MATCH(EM10,Overall!$D$3:$D$389,0))," ")</f>
        <v> </v>
      </c>
      <c r="EM10" s="81" t="str">
        <f t="array" ref="EM10">IFERROR(INDEX(Overall!$A$3:$P$389,SMALL(IF((EM$2=#REF!),ROW(#REF!)-MIN(ROW(#REF!))+1,""),ROW(EF7)),PlayerHeader)," ")</f>
        <v> </v>
      </c>
      <c r="EN10" s="82" t="str">
        <f t="shared" si="136"/>
        <v> 7</v>
      </c>
      <c r="EO10" s="3" t="str">
        <f t="shared" si="97"/>
        <v>#REF!</v>
      </c>
      <c r="EP10" s="80" t="str">
        <f t="shared" si="98"/>
        <v>#REF!</v>
      </c>
      <c r="EQ10" s="80" t="str">
        <f t="shared" si="99"/>
        <v>#REF!</v>
      </c>
      <c r="ER10" s="80" t="str">
        <f t="shared" si="100"/>
        <v>#REF!</v>
      </c>
      <c r="ES10" s="80" t="str">
        <f t="shared" si="101"/>
        <v>#REF!</v>
      </c>
      <c r="ET10" s="80" t="str">
        <f t="shared" si="102"/>
        <v>#REF!</v>
      </c>
      <c r="EU10" s="80" t="str">
        <f t="array" ref="EU10">IFERROR(INDEX(Overall!$E$3:$E$389,MATCH(EV10,Overall!$D$3:$D$389,0))," ")</f>
        <v> </v>
      </c>
      <c r="EV10" s="81" t="str">
        <f t="array" ref="EV10">IFERROR(INDEX(Overall!$A$3:$P$389,SMALL(IF((EV$2=#REF!),ROW(#REF!)-MIN(ROW(#REF!))+1,""),ROW(EO7)),PlayerHeader)," ")</f>
        <v> </v>
      </c>
      <c r="EW10" s="82" t="str">
        <f t="shared" si="137"/>
        <v> 7</v>
      </c>
      <c r="EX10" s="3" t="str">
        <f t="shared" si="103"/>
        <v>#REF!</v>
      </c>
      <c r="EY10" s="80" t="str">
        <f t="shared" si="104"/>
        <v>#REF!</v>
      </c>
      <c r="EZ10" s="80" t="str">
        <f t="shared" si="105"/>
        <v>#REF!</v>
      </c>
      <c r="FA10" s="80" t="str">
        <f t="shared" si="106"/>
        <v>#REF!</v>
      </c>
      <c r="FB10" s="80" t="str">
        <f t="shared" si="107"/>
        <v>#REF!</v>
      </c>
      <c r="FC10" s="80" t="str">
        <f t="shared" si="108"/>
        <v>#REF!</v>
      </c>
      <c r="FD10" s="80" t="str">
        <f t="array" ref="FD10">IFERROR(INDEX(Overall!$E$3:$E$389,MATCH(FE10,Overall!$D$3:$D$389,0))," ")</f>
        <v> </v>
      </c>
      <c r="FE10" s="81" t="str">
        <f t="array" ref="FE10">IFERROR(INDEX(Overall!$A$3:$P$389,SMALL(IF((FE$2=#REF!),ROW(#REF!)-MIN(ROW(#REF!))+1,""),ROW(EX7)),PlayerHeader)," ")</f>
        <v> </v>
      </c>
      <c r="FF10" s="82" t="str">
        <f t="shared" si="138"/>
        <v> 7</v>
      </c>
      <c r="FG10" s="3" t="str">
        <f t="shared" si="109"/>
        <v>#REF!</v>
      </c>
      <c r="FH10" s="80" t="str">
        <f t="shared" si="110"/>
        <v>#REF!</v>
      </c>
      <c r="FI10" s="80" t="str">
        <f t="shared" si="111"/>
        <v>#REF!</v>
      </c>
      <c r="FJ10" s="80" t="str">
        <f t="shared" si="112"/>
        <v>#REF!</v>
      </c>
      <c r="FK10" s="80" t="str">
        <f t="shared" si="113"/>
        <v>#REF!</v>
      </c>
      <c r="FL10" s="80" t="str">
        <f t="shared" si="114"/>
        <v>#REF!</v>
      </c>
      <c r="FM10" s="80" t="str">
        <f t="array" ref="FM10">IFERROR(INDEX(Overall!$E$3:$E$389,MATCH(FN10,Overall!$D$3:$D$389,0))," ")</f>
        <v> </v>
      </c>
      <c r="FN10" s="81" t="str">
        <f t="array" ref="FN10">IFERROR(INDEX(Overall!$A$3:$P$389,SMALL(IF((FN$2=#REF!),ROW(#REF!)-MIN(ROW(#REF!))+1,""),ROW(FG7)),PlayerHeader)," ")</f>
        <v> </v>
      </c>
      <c r="FO10" s="82" t="str">
        <f t="shared" si="139"/>
        <v> 7</v>
      </c>
      <c r="FP10" s="3" t="str">
        <f t="shared" si="115"/>
        <v>#REF!</v>
      </c>
      <c r="FQ10" s="80" t="str">
        <f t="shared" si="116"/>
        <v>#REF!</v>
      </c>
      <c r="FR10" s="80" t="str">
        <f t="shared" si="117"/>
        <v>#REF!</v>
      </c>
      <c r="FS10" s="80" t="str">
        <f t="shared" si="118"/>
        <v>#REF!</v>
      </c>
      <c r="FT10" s="80" t="str">
        <f t="shared" si="119"/>
        <v>#REF!</v>
      </c>
      <c r="FU10" s="80" t="str">
        <f t="shared" si="120"/>
        <v>#REF!</v>
      </c>
      <c r="FV10" s="80" t="str">
        <f t="array" ref="FV10">IFERROR(INDEX(Overall!$E$3:$E$389,MATCH(FW10,Overall!$D$3:$D$389,0))," ")</f>
        <v> </v>
      </c>
      <c r="FW10" s="81" t="str">
        <f t="array" ref="FW10">IFERROR(INDEX(Overall!$A$3:$P$389,SMALL(IF((FW$2=#REF!),ROW(#REF!)-MIN(ROW(#REF!))+1,""),ROW(FP7)),PlayerHeader)," ")</f>
        <v> </v>
      </c>
      <c r="FX10" s="82" t="str">
        <f t="shared" si="140"/>
        <v> 7</v>
      </c>
      <c r="FY10" s="3"/>
      <c r="GA10" s="3"/>
    </row>
    <row r="11">
      <c r="A11" s="3" t="str">
        <f t="shared" si="1"/>
        <v>#REF!</v>
      </c>
      <c r="B11" s="77" t="str">
        <f t="shared" si="2"/>
        <v>#REF!</v>
      </c>
      <c r="C11" s="77" t="str">
        <f t="shared" si="3"/>
        <v>#REF!</v>
      </c>
      <c r="D11" s="77" t="str">
        <f t="shared" si="4"/>
        <v>#REF!</v>
      </c>
      <c r="E11" s="77" t="str">
        <f t="shared" si="5"/>
        <v>#REF!</v>
      </c>
      <c r="F11" s="77" t="str">
        <f t="shared" si="6"/>
        <v>#REF!</v>
      </c>
      <c r="G11" s="77" t="str">
        <f t="array" ref="G11">IFERROR(INDEX(Overall!$E$3:$E$389,MATCH(H11,Overall!$D$3:$D$389,0))," ")</f>
        <v> </v>
      </c>
      <c r="H11" s="78" t="str">
        <f t="array" ref="H11">IFERROR(INDEX(Overall!$A$3:$P$389,SMALL(IF((H$2=#REF!),ROW(#REF!)-MIN(ROW(#REF!))+1,""),ROW(A8)),PlayerHeader)," ")</f>
        <v> </v>
      </c>
      <c r="I11" s="79" t="str">
        <f t="shared" si="121"/>
        <v> 8</v>
      </c>
      <c r="J11" s="3" t="str">
        <f t="shared" si="7"/>
        <v>#REF!</v>
      </c>
      <c r="K11" s="77" t="str">
        <f t="shared" si="8"/>
        <v>#REF!</v>
      </c>
      <c r="L11" s="77" t="str">
        <f t="shared" si="9"/>
        <v>#REF!</v>
      </c>
      <c r="M11" s="77" t="str">
        <f t="shared" si="10"/>
        <v>#REF!</v>
      </c>
      <c r="N11" s="77" t="str">
        <f t="shared" si="11"/>
        <v>#REF!</v>
      </c>
      <c r="O11" s="77" t="str">
        <f t="shared" si="12"/>
        <v>#REF!</v>
      </c>
      <c r="P11" s="77" t="str">
        <f t="array" ref="P11">IFERROR(INDEX(Overall!$E$3:$E$389,MATCH(Q11,Overall!$D$3:$D$389,0))," ")</f>
        <v> </v>
      </c>
      <c r="Q11" s="78" t="str">
        <f t="array" ref="Q11">IFERROR(INDEX(Overall!$A$3:$P$389,SMALL(IF((Q$2=#REF!),ROW(#REF!)-MIN(ROW(#REF!))+1,""),ROW(J8)),PlayerHeader)," ")</f>
        <v> </v>
      </c>
      <c r="R11" s="79" t="str">
        <f t="shared" si="122"/>
        <v> 8</v>
      </c>
      <c r="S11" s="3" t="str">
        <f t="shared" si="13"/>
        <v>#REF!</v>
      </c>
      <c r="T11" s="77" t="str">
        <f t="shared" si="14"/>
        <v>#REF!</v>
      </c>
      <c r="U11" s="77" t="str">
        <f t="shared" si="15"/>
        <v>#REF!</v>
      </c>
      <c r="V11" s="77" t="str">
        <f t="shared" si="16"/>
        <v>#REF!</v>
      </c>
      <c r="W11" s="77" t="str">
        <f t="shared" si="17"/>
        <v>#REF!</v>
      </c>
      <c r="X11" s="77" t="str">
        <f t="shared" si="18"/>
        <v>#REF!</v>
      </c>
      <c r="Y11" s="77" t="str">
        <f t="array" ref="Y11">IFERROR(INDEX(Overall!$E$3:$E$389,MATCH(Z11,Overall!$D$3:$D$389,0))," ")</f>
        <v> </v>
      </c>
      <c r="Z11" s="78" t="str">
        <f t="array" ref="Z11">IFERROR(INDEX(Overall!$A$3:$P$389,SMALL(IF((Z$2=#REF!),ROW(#REF!)-MIN(ROW(#REF!))+1,""),ROW(S8)),PlayerHeader)," ")</f>
        <v> </v>
      </c>
      <c r="AA11" s="79" t="str">
        <f t="shared" si="123"/>
        <v> 8</v>
      </c>
      <c r="AB11" s="3" t="str">
        <f t="shared" si="19"/>
        <v>#REF!</v>
      </c>
      <c r="AC11" s="77" t="str">
        <f t="shared" si="20"/>
        <v>#REF!</v>
      </c>
      <c r="AD11" s="77" t="str">
        <f t="shared" si="21"/>
        <v>#REF!</v>
      </c>
      <c r="AE11" s="77" t="str">
        <f t="shared" si="22"/>
        <v>#REF!</v>
      </c>
      <c r="AF11" s="77" t="str">
        <f t="shared" si="23"/>
        <v>#REF!</v>
      </c>
      <c r="AG11" s="77" t="str">
        <f t="shared" si="24"/>
        <v>#REF!</v>
      </c>
      <c r="AH11" s="77" t="str">
        <f t="array" ref="AH11">IFERROR(INDEX(Overall!$E$3:$E$389,MATCH(AI11,Overall!$D$3:$D$389,0))," ")</f>
        <v> </v>
      </c>
      <c r="AI11" s="78" t="str">
        <f t="array" ref="AI11">IFERROR(INDEX(Overall!$A$3:$P$389,SMALL(IF((AI$2=#REF!),ROW(#REF!)-MIN(ROW(#REF!))+1,""),ROW(AB8)),PlayerHeader)," ")</f>
        <v> </v>
      </c>
      <c r="AJ11" s="79" t="str">
        <f t="shared" si="124"/>
        <v> 8</v>
      </c>
      <c r="AK11" s="3" t="str">
        <f t="shared" si="25"/>
        <v>#REF!</v>
      </c>
      <c r="AL11" s="77" t="str">
        <f t="shared" si="26"/>
        <v>#REF!</v>
      </c>
      <c r="AM11" s="77" t="str">
        <f t="shared" si="27"/>
        <v>#REF!</v>
      </c>
      <c r="AN11" s="77" t="str">
        <f t="shared" si="28"/>
        <v>#REF!</v>
      </c>
      <c r="AO11" s="77" t="str">
        <f t="shared" si="29"/>
        <v>#REF!</v>
      </c>
      <c r="AP11" s="77" t="str">
        <f t="shared" si="30"/>
        <v>#REF!</v>
      </c>
      <c r="AQ11" s="77" t="str">
        <f t="array" ref="AQ11">IFERROR(INDEX(Overall!$E$3:$E$389,MATCH(AR11,Overall!$D$3:$D$389,0))," ")</f>
        <v> </v>
      </c>
      <c r="AR11" s="78" t="str">
        <f t="array" ref="AR11">IFERROR(INDEX(Overall!$A$3:$P$389,SMALL(IF((AR$2=#REF!),ROW(#REF!)-MIN(ROW(#REF!))+1,""),ROW(AK8)),PlayerHeader)," ")</f>
        <v> </v>
      </c>
      <c r="AS11" s="79" t="str">
        <f t="shared" si="125"/>
        <v> 8</v>
      </c>
      <c r="AT11" s="3" t="str">
        <f t="shared" si="31"/>
        <v>#REF!</v>
      </c>
      <c r="AU11" s="77" t="str">
        <f t="shared" si="32"/>
        <v>#REF!</v>
      </c>
      <c r="AV11" s="77" t="str">
        <f t="shared" si="33"/>
        <v>#REF!</v>
      </c>
      <c r="AW11" s="77" t="str">
        <f t="shared" si="34"/>
        <v>#REF!</v>
      </c>
      <c r="AX11" s="77" t="str">
        <f t="shared" si="35"/>
        <v>#REF!</v>
      </c>
      <c r="AY11" s="77" t="str">
        <f t="shared" si="36"/>
        <v>#REF!</v>
      </c>
      <c r="AZ11" s="77" t="str">
        <f t="array" ref="AZ11">IFERROR(INDEX(Overall!$E$3:$E$389,MATCH(BA11,Overall!$D$3:$D$389,0))," ")</f>
        <v> </v>
      </c>
      <c r="BA11" s="78" t="str">
        <f t="array" ref="BA11">IFERROR(INDEX(Overall!$A$3:$P$389,SMALL(IF((BA$2=#REF!),ROW(#REF!)-MIN(ROW(#REF!))+1,""),ROW(AT8)),PlayerHeader)," ")</f>
        <v> </v>
      </c>
      <c r="BB11" s="79" t="str">
        <f t="shared" si="126"/>
        <v> 8</v>
      </c>
      <c r="BC11" s="3" t="str">
        <f t="shared" si="37"/>
        <v>#REF!</v>
      </c>
      <c r="BD11" s="77" t="str">
        <f t="shared" si="38"/>
        <v>#REF!</v>
      </c>
      <c r="BE11" s="77" t="str">
        <f t="shared" si="39"/>
        <v>#REF!</v>
      </c>
      <c r="BF11" s="77" t="str">
        <f t="shared" si="40"/>
        <v>#REF!</v>
      </c>
      <c r="BG11" s="77" t="str">
        <f t="shared" si="41"/>
        <v>#REF!</v>
      </c>
      <c r="BH11" s="77" t="str">
        <f t="shared" si="42"/>
        <v>#REF!</v>
      </c>
      <c r="BI11" s="77" t="str">
        <f t="array" ref="BI11">IFERROR(INDEX(Overall!$E$3:$E$389,MATCH(BJ11,Overall!$D$3:$D$389,0))," ")</f>
        <v> </v>
      </c>
      <c r="BJ11" s="78" t="str">
        <f t="array" ref="BJ11">IFERROR(INDEX(Overall!$A$3:$P$389,SMALL(IF((BJ$2=#REF!),ROW(#REF!)-MIN(ROW(#REF!))+1,""),ROW(BC8)),PlayerHeader)," ")</f>
        <v> </v>
      </c>
      <c r="BK11" s="79" t="str">
        <f t="shared" si="127"/>
        <v> 8</v>
      </c>
      <c r="BL11" s="3" t="str">
        <f t="shared" si="43"/>
        <v>#REF!</v>
      </c>
      <c r="BM11" s="77" t="str">
        <f t="shared" si="44"/>
        <v>#REF!</v>
      </c>
      <c r="BN11" s="77" t="str">
        <f t="shared" si="45"/>
        <v>#REF!</v>
      </c>
      <c r="BO11" s="77" t="str">
        <f t="shared" si="46"/>
        <v>#REF!</v>
      </c>
      <c r="BP11" s="77" t="str">
        <f t="shared" si="47"/>
        <v>#REF!</v>
      </c>
      <c r="BQ11" s="77" t="str">
        <f t="shared" si="48"/>
        <v>#REF!</v>
      </c>
      <c r="BR11" s="77" t="str">
        <f t="array" ref="BR11">IFERROR(INDEX(Overall!$E$3:$E$389,MATCH(BS11,Overall!$D$3:$D$389,0))," ")</f>
        <v> </v>
      </c>
      <c r="BS11" s="78" t="str">
        <f t="array" ref="BS11">IFERROR(INDEX(Overall!$A$3:$P$389,SMALL(IF((BS$2=#REF!),ROW(#REF!)-MIN(ROW(#REF!))+1,""),ROW(BL8)),PlayerHeader)," ")</f>
        <v> </v>
      </c>
      <c r="BT11" s="79" t="str">
        <f t="shared" si="128"/>
        <v> 8</v>
      </c>
      <c r="BU11" s="3" t="str">
        <f t="shared" si="49"/>
        <v>#REF!</v>
      </c>
      <c r="BV11" s="77" t="str">
        <f t="shared" si="50"/>
        <v>#REF!</v>
      </c>
      <c r="BW11" s="77" t="str">
        <f t="shared" si="51"/>
        <v>#REF!</v>
      </c>
      <c r="BX11" s="77" t="str">
        <f t="shared" si="52"/>
        <v>#REF!</v>
      </c>
      <c r="BY11" s="77" t="str">
        <f t="shared" si="53"/>
        <v>#REF!</v>
      </c>
      <c r="BZ11" s="77" t="str">
        <f t="shared" si="54"/>
        <v>#REF!</v>
      </c>
      <c r="CA11" s="77" t="str">
        <f t="array" ref="CA11">IFERROR(INDEX(Overall!$E$3:$E$389,MATCH(CB11,Overall!$D$3:$D$389,0))," ")</f>
        <v> </v>
      </c>
      <c r="CB11" s="78" t="str">
        <f t="array" ref="CB11">IFERROR(INDEX(Overall!$A$3:$P$389,SMALL(IF((CB$2=#REF!),ROW(#REF!)-MIN(ROW(#REF!))+1,""),ROW(BU8)),PlayerHeader)," ")</f>
        <v> </v>
      </c>
      <c r="CC11" s="79" t="str">
        <f t="shared" si="129"/>
        <v> 8</v>
      </c>
      <c r="CD11" s="3" t="str">
        <f t="shared" si="55"/>
        <v>#REF!</v>
      </c>
      <c r="CE11" s="77" t="str">
        <f t="shared" si="56"/>
        <v>#REF!</v>
      </c>
      <c r="CF11" s="77" t="str">
        <f t="shared" si="57"/>
        <v>#REF!</v>
      </c>
      <c r="CG11" s="77" t="str">
        <f t="shared" si="58"/>
        <v>#REF!</v>
      </c>
      <c r="CH11" s="77" t="str">
        <f t="shared" si="59"/>
        <v>#REF!</v>
      </c>
      <c r="CI11" s="77" t="str">
        <f t="shared" si="60"/>
        <v>#REF!</v>
      </c>
      <c r="CJ11" s="77" t="str">
        <f t="array" ref="CJ11">IFERROR(INDEX(Overall!$E$3:$E$389,MATCH(CK11,Overall!$D$3:$D$389,0))," ")</f>
        <v> </v>
      </c>
      <c r="CK11" s="78" t="str">
        <f t="array" ref="CK11">IFERROR(INDEX(Overall!$A$3:$P$389,SMALL(IF((CK$2=#REF!),ROW(#REF!)-MIN(ROW(#REF!))+1,""),ROW(CD8)),PlayerHeader)," ")</f>
        <v> </v>
      </c>
      <c r="CL11" s="79" t="str">
        <f t="shared" si="130"/>
        <v> 8</v>
      </c>
      <c r="CM11" s="3" t="str">
        <f t="shared" si="61"/>
        <v>#REF!</v>
      </c>
      <c r="CN11" s="77" t="str">
        <f t="shared" si="62"/>
        <v>#REF!</v>
      </c>
      <c r="CO11" s="77" t="str">
        <f t="shared" si="63"/>
        <v>#REF!</v>
      </c>
      <c r="CP11" s="77" t="str">
        <f t="shared" si="64"/>
        <v>#REF!</v>
      </c>
      <c r="CQ11" s="77" t="str">
        <f t="shared" si="65"/>
        <v>#REF!</v>
      </c>
      <c r="CR11" s="77" t="str">
        <f t="shared" si="66"/>
        <v>#REF!</v>
      </c>
      <c r="CS11" s="77" t="str">
        <f t="array" ref="CS11">IFERROR(INDEX(Overall!$E$3:$E$389,MATCH(CT11,Overall!$D$3:$D$389,0))," ")</f>
        <v> </v>
      </c>
      <c r="CT11" s="78" t="str">
        <f t="array" ref="CT11">IFERROR(INDEX(Overall!$A$3:$P$389,SMALL(IF((CT$2=#REF!),ROW(#REF!)-MIN(ROW(#REF!))+1,""),ROW(CM8)),PlayerHeader)," ")</f>
        <v> </v>
      </c>
      <c r="CU11" s="79" t="str">
        <f t="shared" si="131"/>
        <v> 8</v>
      </c>
      <c r="CV11" s="3" t="str">
        <f t="shared" si="67"/>
        <v>#REF!</v>
      </c>
      <c r="CW11" s="77" t="str">
        <f t="shared" si="68"/>
        <v>#REF!</v>
      </c>
      <c r="CX11" s="77" t="str">
        <f t="shared" si="69"/>
        <v>#REF!</v>
      </c>
      <c r="CY11" s="77" t="str">
        <f t="shared" si="70"/>
        <v>#REF!</v>
      </c>
      <c r="CZ11" s="77" t="str">
        <f t="shared" si="71"/>
        <v>#REF!</v>
      </c>
      <c r="DA11" s="77" t="str">
        <f t="shared" si="72"/>
        <v>#REF!</v>
      </c>
      <c r="DB11" s="77" t="str">
        <f t="array" ref="DB11">IFERROR(INDEX(Overall!$E$3:$E$389,MATCH(DC11,Overall!$D$3:$D$389,0))," ")</f>
        <v> </v>
      </c>
      <c r="DC11" s="78" t="str">
        <f t="array" ref="DC11">IFERROR(INDEX(Overall!$A$3:$P$389,SMALL(IF((DC$2=#REF!),ROW(#REF!)-MIN(ROW(#REF!))+1,""),ROW(CV8)),PlayerHeader)," ")</f>
        <v> </v>
      </c>
      <c r="DD11" s="79" t="str">
        <f t="shared" si="132"/>
        <v> 8</v>
      </c>
      <c r="DE11" s="3" t="str">
        <f t="shared" si="73"/>
        <v>#REF!</v>
      </c>
      <c r="DF11" s="77" t="str">
        <f t="shared" si="74"/>
        <v>#REF!</v>
      </c>
      <c r="DG11" s="77" t="str">
        <f t="shared" si="75"/>
        <v>#REF!</v>
      </c>
      <c r="DH11" s="77" t="str">
        <f t="shared" si="76"/>
        <v>#REF!</v>
      </c>
      <c r="DI11" s="77" t="str">
        <f t="shared" si="77"/>
        <v>#REF!</v>
      </c>
      <c r="DJ11" s="77" t="str">
        <f t="shared" si="78"/>
        <v>#REF!</v>
      </c>
      <c r="DK11" s="77" t="str">
        <f t="array" ref="DK11">IFERROR(INDEX(Overall!$E$3:$E$389,MATCH(DL11,Overall!$D$3:$D$389,0))," ")</f>
        <v> </v>
      </c>
      <c r="DL11" s="78" t="str">
        <f t="array" ref="DL11">IFERROR(INDEX(Overall!$A$3:$P$389,SMALL(IF((DL$2=#REF!),ROW(#REF!)-MIN(ROW(#REF!))+1,""),ROW(DE8)),PlayerHeader)," ")</f>
        <v> </v>
      </c>
      <c r="DM11" s="79" t="str">
        <f t="shared" si="133"/>
        <v> 8</v>
      </c>
      <c r="DN11" s="3" t="str">
        <f t="shared" si="79"/>
        <v>#REF!</v>
      </c>
      <c r="DO11" s="77" t="str">
        <f t="shared" si="80"/>
        <v>#REF!</v>
      </c>
      <c r="DP11" s="77" t="str">
        <f t="shared" si="81"/>
        <v>#REF!</v>
      </c>
      <c r="DQ11" s="77" t="str">
        <f t="shared" si="82"/>
        <v>#REF!</v>
      </c>
      <c r="DR11" s="77" t="str">
        <f t="shared" si="83"/>
        <v>#REF!</v>
      </c>
      <c r="DS11" s="77" t="str">
        <f t="shared" si="84"/>
        <v>#REF!</v>
      </c>
      <c r="DT11" s="77" t="str">
        <f t="array" ref="DT11">IFERROR(INDEX(Overall!$E$3:$E$389,MATCH(DU11,Overall!$D$3:$D$389,0))," ")</f>
        <v> </v>
      </c>
      <c r="DU11" s="78" t="str">
        <f t="array" ref="DU11">IFERROR(INDEX(Overall!$A$3:$P$389,SMALL(IF((DU$2=#REF!),ROW(#REF!)-MIN(ROW(#REF!))+1,""),ROW(DN8)),PlayerHeader)," ")</f>
        <v> </v>
      </c>
      <c r="DV11" s="79" t="str">
        <f t="shared" si="134"/>
        <v> 8</v>
      </c>
      <c r="DW11" s="3" t="str">
        <f t="shared" si="85"/>
        <v>#REF!</v>
      </c>
      <c r="DX11" s="77" t="str">
        <f t="shared" si="86"/>
        <v>#REF!</v>
      </c>
      <c r="DY11" s="77" t="str">
        <f t="shared" si="87"/>
        <v>#REF!</v>
      </c>
      <c r="DZ11" s="77" t="str">
        <f t="shared" si="88"/>
        <v>#REF!</v>
      </c>
      <c r="EA11" s="77" t="str">
        <f t="shared" si="89"/>
        <v>#REF!</v>
      </c>
      <c r="EB11" s="77" t="str">
        <f t="shared" si="90"/>
        <v>#REF!</v>
      </c>
      <c r="EC11" s="77" t="str">
        <f t="array" ref="EC11">IFERROR(INDEX(Overall!$E$3:$E$389,MATCH(ED11,Overall!$D$3:$D$389,0))," ")</f>
        <v> </v>
      </c>
      <c r="ED11" s="78" t="str">
        <f t="array" ref="ED11">IFERROR(INDEX(Overall!$A$3:$P$389,SMALL(IF((ED$2=#REF!),ROW(#REF!)-MIN(ROW(#REF!))+1,""),ROW(DW8)),PlayerHeader)," ")</f>
        <v> </v>
      </c>
      <c r="EE11" s="79" t="str">
        <f t="shared" si="135"/>
        <v> 8</v>
      </c>
      <c r="EF11" s="3" t="str">
        <f t="shared" si="91"/>
        <v>#REF!</v>
      </c>
      <c r="EG11" s="77" t="str">
        <f t="shared" si="92"/>
        <v>#REF!</v>
      </c>
      <c r="EH11" s="77" t="str">
        <f t="shared" si="93"/>
        <v>#REF!</v>
      </c>
      <c r="EI11" s="77" t="str">
        <f t="shared" si="94"/>
        <v>#REF!</v>
      </c>
      <c r="EJ11" s="77" t="str">
        <f t="shared" si="95"/>
        <v>#REF!</v>
      </c>
      <c r="EK11" s="77" t="str">
        <f t="shared" si="96"/>
        <v>#REF!</v>
      </c>
      <c r="EL11" s="77" t="str">
        <f t="array" ref="EL11">IFERROR(INDEX(Overall!$E$3:$E$389,MATCH(EM11,Overall!$D$3:$D$389,0))," ")</f>
        <v> </v>
      </c>
      <c r="EM11" s="78" t="str">
        <f t="array" ref="EM11">IFERROR(INDEX(Overall!$A$3:$P$389,SMALL(IF((EM$2=#REF!),ROW(#REF!)-MIN(ROW(#REF!))+1,""),ROW(EF8)),PlayerHeader)," ")</f>
        <v> </v>
      </c>
      <c r="EN11" s="79" t="str">
        <f t="shared" si="136"/>
        <v> 8</v>
      </c>
      <c r="EO11" s="3" t="str">
        <f t="shared" si="97"/>
        <v>#REF!</v>
      </c>
      <c r="EP11" s="77" t="str">
        <f t="shared" si="98"/>
        <v>#REF!</v>
      </c>
      <c r="EQ11" s="77" t="str">
        <f t="shared" si="99"/>
        <v>#REF!</v>
      </c>
      <c r="ER11" s="77" t="str">
        <f t="shared" si="100"/>
        <v>#REF!</v>
      </c>
      <c r="ES11" s="77" t="str">
        <f t="shared" si="101"/>
        <v>#REF!</v>
      </c>
      <c r="ET11" s="77" t="str">
        <f t="shared" si="102"/>
        <v>#REF!</v>
      </c>
      <c r="EU11" s="77" t="str">
        <f t="array" ref="EU11">IFERROR(INDEX(Overall!$E$3:$E$389,MATCH(EV11,Overall!$D$3:$D$389,0))," ")</f>
        <v> </v>
      </c>
      <c r="EV11" s="78" t="str">
        <f t="array" ref="EV11">IFERROR(INDEX(Overall!$A$3:$P$389,SMALL(IF((EV$2=#REF!),ROW(#REF!)-MIN(ROW(#REF!))+1,""),ROW(EO8)),PlayerHeader)," ")</f>
        <v> </v>
      </c>
      <c r="EW11" s="79" t="str">
        <f t="shared" si="137"/>
        <v> 8</v>
      </c>
      <c r="EX11" s="3" t="str">
        <f t="shared" si="103"/>
        <v>#REF!</v>
      </c>
      <c r="EY11" s="77" t="str">
        <f t="shared" si="104"/>
        <v>#REF!</v>
      </c>
      <c r="EZ11" s="77" t="str">
        <f t="shared" si="105"/>
        <v>#REF!</v>
      </c>
      <c r="FA11" s="77" t="str">
        <f t="shared" si="106"/>
        <v>#REF!</v>
      </c>
      <c r="FB11" s="77" t="str">
        <f t="shared" si="107"/>
        <v>#REF!</v>
      </c>
      <c r="FC11" s="77" t="str">
        <f t="shared" si="108"/>
        <v>#REF!</v>
      </c>
      <c r="FD11" s="77" t="str">
        <f t="array" ref="FD11">IFERROR(INDEX(Overall!$E$3:$E$389,MATCH(FE11,Overall!$D$3:$D$389,0))," ")</f>
        <v> </v>
      </c>
      <c r="FE11" s="78" t="str">
        <f t="array" ref="FE11">IFERROR(INDEX(Overall!$A$3:$P$389,SMALL(IF((FE$2=#REF!),ROW(#REF!)-MIN(ROW(#REF!))+1,""),ROW(EX8)),PlayerHeader)," ")</f>
        <v> </v>
      </c>
      <c r="FF11" s="79" t="str">
        <f t="shared" si="138"/>
        <v> 8</v>
      </c>
      <c r="FG11" s="3" t="str">
        <f t="shared" si="109"/>
        <v>#REF!</v>
      </c>
      <c r="FH11" s="77" t="str">
        <f t="shared" si="110"/>
        <v>#REF!</v>
      </c>
      <c r="FI11" s="77" t="str">
        <f t="shared" si="111"/>
        <v>#REF!</v>
      </c>
      <c r="FJ11" s="77" t="str">
        <f t="shared" si="112"/>
        <v>#REF!</v>
      </c>
      <c r="FK11" s="77" t="str">
        <f t="shared" si="113"/>
        <v>#REF!</v>
      </c>
      <c r="FL11" s="77" t="str">
        <f t="shared" si="114"/>
        <v>#REF!</v>
      </c>
      <c r="FM11" s="77" t="str">
        <f t="array" ref="FM11">IFERROR(INDEX(Overall!$E$3:$E$389,MATCH(FN11,Overall!$D$3:$D$389,0))," ")</f>
        <v> </v>
      </c>
      <c r="FN11" s="78" t="str">
        <f t="array" ref="FN11">IFERROR(INDEX(Overall!$A$3:$P$389,SMALL(IF((FN$2=#REF!),ROW(#REF!)-MIN(ROW(#REF!))+1,""),ROW(FG8)),PlayerHeader)," ")</f>
        <v> </v>
      </c>
      <c r="FO11" s="79" t="str">
        <f t="shared" si="139"/>
        <v> 8</v>
      </c>
      <c r="FP11" s="3" t="str">
        <f t="shared" si="115"/>
        <v>#REF!</v>
      </c>
      <c r="FQ11" s="77" t="str">
        <f t="shared" si="116"/>
        <v>#REF!</v>
      </c>
      <c r="FR11" s="77" t="str">
        <f t="shared" si="117"/>
        <v>#REF!</v>
      </c>
      <c r="FS11" s="77" t="str">
        <f t="shared" si="118"/>
        <v>#REF!</v>
      </c>
      <c r="FT11" s="77" t="str">
        <f t="shared" si="119"/>
        <v>#REF!</v>
      </c>
      <c r="FU11" s="77" t="str">
        <f t="shared" si="120"/>
        <v>#REF!</v>
      </c>
      <c r="FV11" s="77" t="str">
        <f t="array" ref="FV11">IFERROR(INDEX(Overall!$E$3:$E$389,MATCH(FW11,Overall!$D$3:$D$389,0))," ")</f>
        <v> </v>
      </c>
      <c r="FW11" s="78" t="str">
        <f t="array" ref="FW11">IFERROR(INDEX(Overall!$A$3:$P$389,SMALL(IF((FW$2=#REF!),ROW(#REF!)-MIN(ROW(#REF!))+1,""),ROW(FP8)),PlayerHeader)," ")</f>
        <v> </v>
      </c>
      <c r="FX11" s="79" t="str">
        <f t="shared" si="140"/>
        <v> 8</v>
      </c>
      <c r="FY11" s="3"/>
      <c r="GA11" s="3"/>
    </row>
    <row r="12">
      <c r="A12" s="3" t="str">
        <f t="shared" si="1"/>
        <v>#REF!</v>
      </c>
      <c r="B12" s="80" t="str">
        <f t="shared" si="2"/>
        <v>#REF!</v>
      </c>
      <c r="C12" s="80" t="str">
        <f t="shared" si="3"/>
        <v>#REF!</v>
      </c>
      <c r="D12" s="80" t="str">
        <f t="shared" si="4"/>
        <v>#REF!</v>
      </c>
      <c r="E12" s="80" t="str">
        <f t="shared" si="5"/>
        <v>#REF!</v>
      </c>
      <c r="F12" s="80" t="str">
        <f t="shared" si="6"/>
        <v>#REF!</v>
      </c>
      <c r="G12" s="80" t="str">
        <f t="array" ref="G12">IFERROR(INDEX(Overall!$E$3:$E$389,MATCH(H12,Overall!$D$3:$D$389,0))," ")</f>
        <v> </v>
      </c>
      <c r="H12" s="81" t="str">
        <f t="array" ref="H12">IFERROR(INDEX(Overall!$A$3:$P$389,SMALL(IF((H$2=#REF!),ROW(#REF!)-MIN(ROW(#REF!))+1,""),ROW(A9)),PlayerHeader)," ")</f>
        <v> </v>
      </c>
      <c r="I12" s="82" t="str">
        <f t="shared" si="121"/>
        <v> 9</v>
      </c>
      <c r="J12" s="3" t="str">
        <f t="shared" si="7"/>
        <v>#REF!</v>
      </c>
      <c r="K12" s="80" t="str">
        <f t="shared" si="8"/>
        <v>#REF!</v>
      </c>
      <c r="L12" s="80" t="str">
        <f t="shared" si="9"/>
        <v>#REF!</v>
      </c>
      <c r="M12" s="80" t="str">
        <f t="shared" si="10"/>
        <v>#REF!</v>
      </c>
      <c r="N12" s="80" t="str">
        <f t="shared" si="11"/>
        <v>#REF!</v>
      </c>
      <c r="O12" s="80" t="str">
        <f t="shared" si="12"/>
        <v>#REF!</v>
      </c>
      <c r="P12" s="80" t="str">
        <f t="array" ref="P12">IFERROR(INDEX(Overall!$E$3:$E$389,MATCH(Q12,Overall!$D$3:$D$389,0))," ")</f>
        <v> </v>
      </c>
      <c r="Q12" s="81" t="str">
        <f t="array" ref="Q12">IFERROR(INDEX(Overall!$A$3:$P$389,SMALL(IF((Q$2=#REF!),ROW(#REF!)-MIN(ROW(#REF!))+1,""),ROW(J9)),PlayerHeader)," ")</f>
        <v> </v>
      </c>
      <c r="R12" s="82" t="str">
        <f t="shared" si="122"/>
        <v> 9</v>
      </c>
      <c r="S12" s="3" t="str">
        <f t="shared" si="13"/>
        <v>#REF!</v>
      </c>
      <c r="T12" s="80" t="str">
        <f t="shared" si="14"/>
        <v>#REF!</v>
      </c>
      <c r="U12" s="80" t="str">
        <f t="shared" si="15"/>
        <v>#REF!</v>
      </c>
      <c r="V12" s="80" t="str">
        <f t="shared" si="16"/>
        <v>#REF!</v>
      </c>
      <c r="W12" s="80" t="str">
        <f t="shared" si="17"/>
        <v>#REF!</v>
      </c>
      <c r="X12" s="80" t="str">
        <f t="shared" si="18"/>
        <v>#REF!</v>
      </c>
      <c r="Y12" s="80" t="str">
        <f t="array" ref="Y12">IFERROR(INDEX(Overall!$E$3:$E$389,MATCH(Z12,Overall!$D$3:$D$389,0))," ")</f>
        <v> </v>
      </c>
      <c r="Z12" s="81" t="str">
        <f t="array" ref="Z12">IFERROR(INDEX(Overall!$A$3:$P$389,SMALL(IF((Z$2=#REF!),ROW(#REF!)-MIN(ROW(#REF!))+1,""),ROW(S9)),PlayerHeader)," ")</f>
        <v> </v>
      </c>
      <c r="AA12" s="82" t="str">
        <f t="shared" si="123"/>
        <v> 9</v>
      </c>
      <c r="AB12" s="3" t="str">
        <f t="shared" si="19"/>
        <v>#REF!</v>
      </c>
      <c r="AC12" s="80" t="str">
        <f t="shared" si="20"/>
        <v>#REF!</v>
      </c>
      <c r="AD12" s="80" t="str">
        <f t="shared" si="21"/>
        <v>#REF!</v>
      </c>
      <c r="AE12" s="80" t="str">
        <f t="shared" si="22"/>
        <v>#REF!</v>
      </c>
      <c r="AF12" s="80" t="str">
        <f t="shared" si="23"/>
        <v>#REF!</v>
      </c>
      <c r="AG12" s="80" t="str">
        <f t="shared" si="24"/>
        <v>#REF!</v>
      </c>
      <c r="AH12" s="80" t="str">
        <f t="array" ref="AH12">IFERROR(INDEX(Overall!$E$3:$E$389,MATCH(AI12,Overall!$D$3:$D$389,0))," ")</f>
        <v> </v>
      </c>
      <c r="AI12" s="81" t="str">
        <f t="array" ref="AI12">IFERROR(INDEX(Overall!$A$3:$P$389,SMALL(IF((AI$2=#REF!),ROW(#REF!)-MIN(ROW(#REF!))+1,""),ROW(AB9)),PlayerHeader)," ")</f>
        <v> </v>
      </c>
      <c r="AJ12" s="82" t="str">
        <f t="shared" si="124"/>
        <v> 9</v>
      </c>
      <c r="AK12" s="3" t="str">
        <f t="shared" si="25"/>
        <v>#REF!</v>
      </c>
      <c r="AL12" s="80" t="str">
        <f t="shared" si="26"/>
        <v>#REF!</v>
      </c>
      <c r="AM12" s="80" t="str">
        <f t="shared" si="27"/>
        <v>#REF!</v>
      </c>
      <c r="AN12" s="80" t="str">
        <f t="shared" si="28"/>
        <v>#REF!</v>
      </c>
      <c r="AO12" s="80" t="str">
        <f t="shared" si="29"/>
        <v>#REF!</v>
      </c>
      <c r="AP12" s="80" t="str">
        <f t="shared" si="30"/>
        <v>#REF!</v>
      </c>
      <c r="AQ12" s="80" t="str">
        <f t="array" ref="AQ12">IFERROR(INDEX(Overall!$E$3:$E$389,MATCH(AR12,Overall!$D$3:$D$389,0))," ")</f>
        <v> </v>
      </c>
      <c r="AR12" s="81" t="str">
        <f t="array" ref="AR12">IFERROR(INDEX(Overall!$A$3:$P$389,SMALL(IF((AR$2=#REF!),ROW(#REF!)-MIN(ROW(#REF!))+1,""),ROW(AK9)),PlayerHeader)," ")</f>
        <v> </v>
      </c>
      <c r="AS12" s="82" t="str">
        <f t="shared" si="125"/>
        <v> 9</v>
      </c>
      <c r="AT12" s="3" t="str">
        <f t="shared" si="31"/>
        <v>#REF!</v>
      </c>
      <c r="AU12" s="80" t="str">
        <f t="shared" si="32"/>
        <v>#REF!</v>
      </c>
      <c r="AV12" s="80" t="str">
        <f t="shared" si="33"/>
        <v>#REF!</v>
      </c>
      <c r="AW12" s="80" t="str">
        <f t="shared" si="34"/>
        <v>#REF!</v>
      </c>
      <c r="AX12" s="80" t="str">
        <f t="shared" si="35"/>
        <v>#REF!</v>
      </c>
      <c r="AY12" s="80" t="str">
        <f t="shared" si="36"/>
        <v>#REF!</v>
      </c>
      <c r="AZ12" s="80" t="str">
        <f t="array" ref="AZ12">IFERROR(INDEX(Overall!$E$3:$E$389,MATCH(BA12,Overall!$D$3:$D$389,0))," ")</f>
        <v> </v>
      </c>
      <c r="BA12" s="81" t="str">
        <f t="array" ref="BA12">IFERROR(INDEX(Overall!$A$3:$P$389,SMALL(IF((BA$2=#REF!),ROW(#REF!)-MIN(ROW(#REF!))+1,""),ROW(AT9)),PlayerHeader)," ")</f>
        <v> </v>
      </c>
      <c r="BB12" s="82" t="str">
        <f t="shared" si="126"/>
        <v> 9</v>
      </c>
      <c r="BC12" s="3" t="str">
        <f t="shared" si="37"/>
        <v>#REF!</v>
      </c>
      <c r="BD12" s="80" t="str">
        <f t="shared" si="38"/>
        <v>#REF!</v>
      </c>
      <c r="BE12" s="80" t="str">
        <f t="shared" si="39"/>
        <v>#REF!</v>
      </c>
      <c r="BF12" s="80" t="str">
        <f t="shared" si="40"/>
        <v>#REF!</v>
      </c>
      <c r="BG12" s="80" t="str">
        <f t="shared" si="41"/>
        <v>#REF!</v>
      </c>
      <c r="BH12" s="80" t="str">
        <f t="shared" si="42"/>
        <v>#REF!</v>
      </c>
      <c r="BI12" s="80" t="str">
        <f t="array" ref="BI12">IFERROR(INDEX(Overall!$E$3:$E$389,MATCH(BJ12,Overall!$D$3:$D$389,0))," ")</f>
        <v> </v>
      </c>
      <c r="BJ12" s="81" t="str">
        <f t="array" ref="BJ12">IFERROR(INDEX(Overall!$A$3:$P$389,SMALL(IF((BJ$2=#REF!),ROW(#REF!)-MIN(ROW(#REF!))+1,""),ROW(BC9)),PlayerHeader)," ")</f>
        <v> </v>
      </c>
      <c r="BK12" s="82" t="str">
        <f t="shared" si="127"/>
        <v> 9</v>
      </c>
      <c r="BL12" s="3" t="str">
        <f t="shared" si="43"/>
        <v>#REF!</v>
      </c>
      <c r="BM12" s="80" t="str">
        <f t="shared" si="44"/>
        <v>#REF!</v>
      </c>
      <c r="BN12" s="80" t="str">
        <f t="shared" si="45"/>
        <v>#REF!</v>
      </c>
      <c r="BO12" s="80" t="str">
        <f t="shared" si="46"/>
        <v>#REF!</v>
      </c>
      <c r="BP12" s="80" t="str">
        <f t="shared" si="47"/>
        <v>#REF!</v>
      </c>
      <c r="BQ12" s="80" t="str">
        <f t="shared" si="48"/>
        <v>#REF!</v>
      </c>
      <c r="BR12" s="80" t="str">
        <f t="array" ref="BR12">IFERROR(INDEX(Overall!$E$3:$E$389,MATCH(BS12,Overall!$D$3:$D$389,0))," ")</f>
        <v> </v>
      </c>
      <c r="BS12" s="81" t="str">
        <f t="array" ref="BS12">IFERROR(INDEX(Overall!$A$3:$P$389,SMALL(IF((BS$2=#REF!),ROW(#REF!)-MIN(ROW(#REF!))+1,""),ROW(BL9)),PlayerHeader)," ")</f>
        <v> </v>
      </c>
      <c r="BT12" s="82" t="str">
        <f t="shared" si="128"/>
        <v> 9</v>
      </c>
      <c r="BU12" s="3" t="str">
        <f t="shared" si="49"/>
        <v>#REF!</v>
      </c>
      <c r="BV12" s="80" t="str">
        <f t="shared" si="50"/>
        <v>#REF!</v>
      </c>
      <c r="BW12" s="80" t="str">
        <f t="shared" si="51"/>
        <v>#REF!</v>
      </c>
      <c r="BX12" s="80" t="str">
        <f t="shared" si="52"/>
        <v>#REF!</v>
      </c>
      <c r="BY12" s="80" t="str">
        <f t="shared" si="53"/>
        <v>#REF!</v>
      </c>
      <c r="BZ12" s="80" t="str">
        <f t="shared" si="54"/>
        <v>#REF!</v>
      </c>
      <c r="CA12" s="80" t="str">
        <f t="array" ref="CA12">IFERROR(INDEX(Overall!$E$3:$E$389,MATCH(CB12,Overall!$D$3:$D$389,0))," ")</f>
        <v> </v>
      </c>
      <c r="CB12" s="81" t="str">
        <f t="array" ref="CB12">IFERROR(INDEX(Overall!$A$3:$P$389,SMALL(IF((CB$2=#REF!),ROW(#REF!)-MIN(ROW(#REF!))+1,""),ROW(BU9)),PlayerHeader)," ")</f>
        <v> </v>
      </c>
      <c r="CC12" s="82" t="str">
        <f t="shared" si="129"/>
        <v> 9</v>
      </c>
      <c r="CD12" s="3" t="str">
        <f t="shared" si="55"/>
        <v>#REF!</v>
      </c>
      <c r="CE12" s="80" t="str">
        <f t="shared" si="56"/>
        <v>#REF!</v>
      </c>
      <c r="CF12" s="80" t="str">
        <f t="shared" si="57"/>
        <v>#REF!</v>
      </c>
      <c r="CG12" s="80" t="str">
        <f t="shared" si="58"/>
        <v>#REF!</v>
      </c>
      <c r="CH12" s="80" t="str">
        <f t="shared" si="59"/>
        <v>#REF!</v>
      </c>
      <c r="CI12" s="80" t="str">
        <f t="shared" si="60"/>
        <v>#REF!</v>
      </c>
      <c r="CJ12" s="80" t="str">
        <f t="array" ref="CJ12">IFERROR(INDEX(Overall!$E$3:$E$389,MATCH(CK12,Overall!$D$3:$D$389,0))," ")</f>
        <v> </v>
      </c>
      <c r="CK12" s="81" t="str">
        <f t="array" ref="CK12">IFERROR(INDEX(Overall!$A$3:$P$389,SMALL(IF((CK$2=#REF!),ROW(#REF!)-MIN(ROW(#REF!))+1,""),ROW(CD9)),PlayerHeader)," ")</f>
        <v> </v>
      </c>
      <c r="CL12" s="82" t="str">
        <f t="shared" si="130"/>
        <v> 9</v>
      </c>
      <c r="CM12" s="3" t="str">
        <f t="shared" si="61"/>
        <v>#REF!</v>
      </c>
      <c r="CN12" s="80" t="str">
        <f t="shared" si="62"/>
        <v>#REF!</v>
      </c>
      <c r="CO12" s="80" t="str">
        <f t="shared" si="63"/>
        <v>#REF!</v>
      </c>
      <c r="CP12" s="80" t="str">
        <f t="shared" si="64"/>
        <v>#REF!</v>
      </c>
      <c r="CQ12" s="80" t="str">
        <f t="shared" si="65"/>
        <v>#REF!</v>
      </c>
      <c r="CR12" s="80" t="str">
        <f t="shared" si="66"/>
        <v>#REF!</v>
      </c>
      <c r="CS12" s="80" t="str">
        <f t="array" ref="CS12">IFERROR(INDEX(Overall!$E$3:$E$389,MATCH(CT12,Overall!$D$3:$D$389,0))," ")</f>
        <v> </v>
      </c>
      <c r="CT12" s="81" t="str">
        <f t="array" ref="CT12">IFERROR(INDEX(Overall!$A$3:$P$389,SMALL(IF((CT$2=#REF!),ROW(#REF!)-MIN(ROW(#REF!))+1,""),ROW(CM9)),PlayerHeader)," ")</f>
        <v> </v>
      </c>
      <c r="CU12" s="82" t="str">
        <f t="shared" si="131"/>
        <v> 9</v>
      </c>
      <c r="CV12" s="3" t="str">
        <f t="shared" si="67"/>
        <v>#REF!</v>
      </c>
      <c r="CW12" s="80" t="str">
        <f t="shared" si="68"/>
        <v>#REF!</v>
      </c>
      <c r="CX12" s="80" t="str">
        <f t="shared" si="69"/>
        <v>#REF!</v>
      </c>
      <c r="CY12" s="80" t="str">
        <f t="shared" si="70"/>
        <v>#REF!</v>
      </c>
      <c r="CZ12" s="80" t="str">
        <f t="shared" si="71"/>
        <v>#REF!</v>
      </c>
      <c r="DA12" s="80" t="str">
        <f t="shared" si="72"/>
        <v>#REF!</v>
      </c>
      <c r="DB12" s="80" t="str">
        <f t="array" ref="DB12">IFERROR(INDEX(Overall!$E$3:$E$389,MATCH(DC12,Overall!$D$3:$D$389,0))," ")</f>
        <v> </v>
      </c>
      <c r="DC12" s="81" t="str">
        <f t="array" ref="DC12">IFERROR(INDEX(Overall!$A$3:$P$389,SMALL(IF((DC$2=#REF!),ROW(#REF!)-MIN(ROW(#REF!))+1,""),ROW(CV9)),PlayerHeader)," ")</f>
        <v> </v>
      </c>
      <c r="DD12" s="82" t="str">
        <f t="shared" si="132"/>
        <v> 9</v>
      </c>
      <c r="DE12" s="3" t="str">
        <f t="shared" si="73"/>
        <v>#REF!</v>
      </c>
      <c r="DF12" s="80" t="str">
        <f t="shared" si="74"/>
        <v>#REF!</v>
      </c>
      <c r="DG12" s="80" t="str">
        <f t="shared" si="75"/>
        <v>#REF!</v>
      </c>
      <c r="DH12" s="80" t="str">
        <f t="shared" si="76"/>
        <v>#REF!</v>
      </c>
      <c r="DI12" s="80" t="str">
        <f t="shared" si="77"/>
        <v>#REF!</v>
      </c>
      <c r="DJ12" s="80" t="str">
        <f t="shared" si="78"/>
        <v>#REF!</v>
      </c>
      <c r="DK12" s="80" t="str">
        <f t="array" ref="DK12">IFERROR(INDEX(Overall!$E$3:$E$389,MATCH(DL12,Overall!$D$3:$D$389,0))," ")</f>
        <v> </v>
      </c>
      <c r="DL12" s="81" t="str">
        <f t="array" ref="DL12">IFERROR(INDEX(Overall!$A$3:$P$389,SMALL(IF((DL$2=#REF!),ROW(#REF!)-MIN(ROW(#REF!))+1,""),ROW(DE9)),PlayerHeader)," ")</f>
        <v> </v>
      </c>
      <c r="DM12" s="82" t="str">
        <f t="shared" si="133"/>
        <v> 9</v>
      </c>
      <c r="DN12" s="3" t="str">
        <f t="shared" si="79"/>
        <v>#REF!</v>
      </c>
      <c r="DO12" s="80" t="str">
        <f t="shared" si="80"/>
        <v>#REF!</v>
      </c>
      <c r="DP12" s="80" t="str">
        <f t="shared" si="81"/>
        <v>#REF!</v>
      </c>
      <c r="DQ12" s="80" t="str">
        <f t="shared" si="82"/>
        <v>#REF!</v>
      </c>
      <c r="DR12" s="80" t="str">
        <f t="shared" si="83"/>
        <v>#REF!</v>
      </c>
      <c r="DS12" s="80" t="str">
        <f t="shared" si="84"/>
        <v>#REF!</v>
      </c>
      <c r="DT12" s="80" t="str">
        <f t="array" ref="DT12">IFERROR(INDEX(Overall!$E$3:$E$389,MATCH(DU12,Overall!$D$3:$D$389,0))," ")</f>
        <v> </v>
      </c>
      <c r="DU12" s="81" t="str">
        <f t="array" ref="DU12">IFERROR(INDEX(Overall!$A$3:$P$389,SMALL(IF((DU$2=#REF!),ROW(#REF!)-MIN(ROW(#REF!))+1,""),ROW(DN9)),PlayerHeader)," ")</f>
        <v> </v>
      </c>
      <c r="DV12" s="82" t="str">
        <f t="shared" si="134"/>
        <v> 9</v>
      </c>
      <c r="DW12" s="3" t="str">
        <f t="shared" si="85"/>
        <v>#REF!</v>
      </c>
      <c r="DX12" s="80" t="str">
        <f t="shared" si="86"/>
        <v>#REF!</v>
      </c>
      <c r="DY12" s="80" t="str">
        <f t="shared" si="87"/>
        <v>#REF!</v>
      </c>
      <c r="DZ12" s="80" t="str">
        <f t="shared" si="88"/>
        <v>#REF!</v>
      </c>
      <c r="EA12" s="80" t="str">
        <f t="shared" si="89"/>
        <v>#REF!</v>
      </c>
      <c r="EB12" s="80" t="str">
        <f t="shared" si="90"/>
        <v>#REF!</v>
      </c>
      <c r="EC12" s="80" t="str">
        <f t="array" ref="EC12">IFERROR(INDEX(Overall!$E$3:$E$389,MATCH(ED12,Overall!$D$3:$D$389,0))," ")</f>
        <v> </v>
      </c>
      <c r="ED12" s="81" t="str">
        <f t="array" ref="ED12">IFERROR(INDEX(Overall!$A$3:$P$389,SMALL(IF((ED$2=#REF!),ROW(#REF!)-MIN(ROW(#REF!))+1,""),ROW(DW9)),PlayerHeader)," ")</f>
        <v> </v>
      </c>
      <c r="EE12" s="82" t="str">
        <f t="shared" si="135"/>
        <v> 9</v>
      </c>
      <c r="EF12" s="3" t="str">
        <f t="shared" si="91"/>
        <v>#REF!</v>
      </c>
      <c r="EG12" s="80" t="str">
        <f t="shared" si="92"/>
        <v>#REF!</v>
      </c>
      <c r="EH12" s="80" t="str">
        <f t="shared" si="93"/>
        <v>#REF!</v>
      </c>
      <c r="EI12" s="80" t="str">
        <f t="shared" si="94"/>
        <v>#REF!</v>
      </c>
      <c r="EJ12" s="80" t="str">
        <f t="shared" si="95"/>
        <v>#REF!</v>
      </c>
      <c r="EK12" s="80" t="str">
        <f t="shared" si="96"/>
        <v>#REF!</v>
      </c>
      <c r="EL12" s="80" t="str">
        <f t="array" ref="EL12">IFERROR(INDEX(Overall!$E$3:$E$389,MATCH(EM12,Overall!$D$3:$D$389,0))," ")</f>
        <v> </v>
      </c>
      <c r="EM12" s="81" t="str">
        <f t="array" ref="EM12">IFERROR(INDEX(Overall!$A$3:$P$389,SMALL(IF((EM$2=#REF!),ROW(#REF!)-MIN(ROW(#REF!))+1,""),ROW(EF9)),PlayerHeader)," ")</f>
        <v> </v>
      </c>
      <c r="EN12" s="82" t="str">
        <f t="shared" si="136"/>
        <v> 9</v>
      </c>
      <c r="EO12" s="3" t="str">
        <f t="shared" si="97"/>
        <v>#REF!</v>
      </c>
      <c r="EP12" s="80" t="str">
        <f t="shared" si="98"/>
        <v>#REF!</v>
      </c>
      <c r="EQ12" s="80" t="str">
        <f t="shared" si="99"/>
        <v>#REF!</v>
      </c>
      <c r="ER12" s="80" t="str">
        <f t="shared" si="100"/>
        <v>#REF!</v>
      </c>
      <c r="ES12" s="80" t="str">
        <f t="shared" si="101"/>
        <v>#REF!</v>
      </c>
      <c r="ET12" s="80" t="str">
        <f t="shared" si="102"/>
        <v>#REF!</v>
      </c>
      <c r="EU12" s="80" t="str">
        <f t="array" ref="EU12">IFERROR(INDEX(Overall!$E$3:$E$389,MATCH(EV12,Overall!$D$3:$D$389,0))," ")</f>
        <v> </v>
      </c>
      <c r="EV12" s="81" t="str">
        <f t="array" ref="EV12">IFERROR(INDEX(Overall!$A$3:$P$389,SMALL(IF((EV$2=#REF!),ROW(#REF!)-MIN(ROW(#REF!))+1,""),ROW(EO9)),PlayerHeader)," ")</f>
        <v> </v>
      </c>
      <c r="EW12" s="82" t="str">
        <f t="shared" si="137"/>
        <v> 9</v>
      </c>
      <c r="EX12" s="3" t="str">
        <f t="shared" si="103"/>
        <v>#REF!</v>
      </c>
      <c r="EY12" s="80" t="str">
        <f t="shared" si="104"/>
        <v>#REF!</v>
      </c>
      <c r="EZ12" s="80" t="str">
        <f t="shared" si="105"/>
        <v>#REF!</v>
      </c>
      <c r="FA12" s="80" t="str">
        <f t="shared" si="106"/>
        <v>#REF!</v>
      </c>
      <c r="FB12" s="80" t="str">
        <f t="shared" si="107"/>
        <v>#REF!</v>
      </c>
      <c r="FC12" s="80" t="str">
        <f t="shared" si="108"/>
        <v>#REF!</v>
      </c>
      <c r="FD12" s="80" t="str">
        <f t="array" ref="FD12">IFERROR(INDEX(Overall!$E$3:$E$389,MATCH(FE12,Overall!$D$3:$D$389,0))," ")</f>
        <v> </v>
      </c>
      <c r="FE12" s="81" t="str">
        <f t="array" ref="FE12">IFERROR(INDEX(Overall!$A$3:$P$389,SMALL(IF((FE$2=#REF!),ROW(#REF!)-MIN(ROW(#REF!))+1,""),ROW(EX9)),PlayerHeader)," ")</f>
        <v> </v>
      </c>
      <c r="FF12" s="82" t="str">
        <f t="shared" si="138"/>
        <v> 9</v>
      </c>
      <c r="FG12" s="3" t="str">
        <f t="shared" si="109"/>
        <v>#REF!</v>
      </c>
      <c r="FH12" s="80" t="str">
        <f t="shared" si="110"/>
        <v>#REF!</v>
      </c>
      <c r="FI12" s="80" t="str">
        <f t="shared" si="111"/>
        <v>#REF!</v>
      </c>
      <c r="FJ12" s="80" t="str">
        <f t="shared" si="112"/>
        <v>#REF!</v>
      </c>
      <c r="FK12" s="80" t="str">
        <f t="shared" si="113"/>
        <v>#REF!</v>
      </c>
      <c r="FL12" s="80" t="str">
        <f t="shared" si="114"/>
        <v>#REF!</v>
      </c>
      <c r="FM12" s="80" t="str">
        <f t="array" ref="FM12">IFERROR(INDEX(Overall!$E$3:$E$389,MATCH(FN12,Overall!$D$3:$D$389,0))," ")</f>
        <v> </v>
      </c>
      <c r="FN12" s="81" t="str">
        <f t="array" ref="FN12">IFERROR(INDEX(Overall!$A$3:$P$389,SMALL(IF((FN$2=#REF!),ROW(#REF!)-MIN(ROW(#REF!))+1,""),ROW(FG9)),PlayerHeader)," ")</f>
        <v> </v>
      </c>
      <c r="FO12" s="82" t="str">
        <f t="shared" si="139"/>
        <v> 9</v>
      </c>
      <c r="FP12" s="3" t="str">
        <f t="shared" si="115"/>
        <v>#REF!</v>
      </c>
      <c r="FQ12" s="80" t="str">
        <f t="shared" si="116"/>
        <v>#REF!</v>
      </c>
      <c r="FR12" s="80" t="str">
        <f t="shared" si="117"/>
        <v>#REF!</v>
      </c>
      <c r="FS12" s="80" t="str">
        <f t="shared" si="118"/>
        <v>#REF!</v>
      </c>
      <c r="FT12" s="80" t="str">
        <f t="shared" si="119"/>
        <v>#REF!</v>
      </c>
      <c r="FU12" s="80" t="str">
        <f t="shared" si="120"/>
        <v>#REF!</v>
      </c>
      <c r="FV12" s="80" t="str">
        <f t="array" ref="FV12">IFERROR(INDEX(Overall!$E$3:$E$389,MATCH(FW12,Overall!$D$3:$D$389,0))," ")</f>
        <v> </v>
      </c>
      <c r="FW12" s="81" t="str">
        <f t="array" ref="FW12">IFERROR(INDEX(Overall!$A$3:$P$389,SMALL(IF((FW$2=#REF!),ROW(#REF!)-MIN(ROW(#REF!))+1,""),ROW(FP9)),PlayerHeader)," ")</f>
        <v> </v>
      </c>
      <c r="FX12" s="82" t="str">
        <f t="shared" si="140"/>
        <v> 9</v>
      </c>
      <c r="FY12" s="3"/>
      <c r="GA12" s="3"/>
    </row>
    <row r="13">
      <c r="A13" s="3" t="str">
        <f t="shared" si="1"/>
        <v>#REF!</v>
      </c>
      <c r="B13" s="77" t="str">
        <f t="shared" si="2"/>
        <v>#REF!</v>
      </c>
      <c r="C13" s="77" t="str">
        <f t="shared" si="3"/>
        <v>#REF!</v>
      </c>
      <c r="D13" s="77" t="str">
        <f t="shared" si="4"/>
        <v>#REF!</v>
      </c>
      <c r="E13" s="77" t="str">
        <f t="shared" si="5"/>
        <v>#REF!</v>
      </c>
      <c r="F13" s="77" t="str">
        <f t="shared" si="6"/>
        <v>#REF!</v>
      </c>
      <c r="G13" s="77" t="str">
        <f t="array" ref="G13">IFERROR(INDEX(Overall!$E$3:$E$389,MATCH(H13,Overall!$D$3:$D$389,0))," ")</f>
        <v> </v>
      </c>
      <c r="H13" s="78" t="str">
        <f t="array" ref="H13">IFERROR(INDEX(Overall!$A$3:$P$389,SMALL(IF((H$2=#REF!),ROW(#REF!)-MIN(ROW(#REF!))+1,""),ROW(A10)),PlayerHeader)," ")</f>
        <v> </v>
      </c>
      <c r="I13" s="79" t="str">
        <f t="shared" si="121"/>
        <v> 10</v>
      </c>
      <c r="J13" s="3" t="str">
        <f t="shared" si="7"/>
        <v>#REF!</v>
      </c>
      <c r="K13" s="77" t="str">
        <f t="shared" si="8"/>
        <v>#REF!</v>
      </c>
      <c r="L13" s="77" t="str">
        <f t="shared" si="9"/>
        <v>#REF!</v>
      </c>
      <c r="M13" s="77" t="str">
        <f t="shared" si="10"/>
        <v>#REF!</v>
      </c>
      <c r="N13" s="77" t="str">
        <f t="shared" si="11"/>
        <v>#REF!</v>
      </c>
      <c r="O13" s="77" t="str">
        <f t="shared" si="12"/>
        <v>#REF!</v>
      </c>
      <c r="P13" s="77" t="str">
        <f t="array" ref="P13">IFERROR(INDEX(Overall!$E$3:$E$389,MATCH(Q13,Overall!$D$3:$D$389,0))," ")</f>
        <v> </v>
      </c>
      <c r="Q13" s="78" t="str">
        <f t="array" ref="Q13">IFERROR(INDEX(Overall!$A$3:$P$389,SMALL(IF((Q$2=#REF!),ROW(#REF!)-MIN(ROW(#REF!))+1,""),ROW(J10)),PlayerHeader)," ")</f>
        <v> </v>
      </c>
      <c r="R13" s="79" t="str">
        <f t="shared" si="122"/>
        <v> 10</v>
      </c>
      <c r="S13" s="3" t="str">
        <f t="shared" si="13"/>
        <v>#REF!</v>
      </c>
      <c r="T13" s="77" t="str">
        <f t="shared" si="14"/>
        <v>#REF!</v>
      </c>
      <c r="U13" s="77" t="str">
        <f t="shared" si="15"/>
        <v>#REF!</v>
      </c>
      <c r="V13" s="77" t="str">
        <f t="shared" si="16"/>
        <v>#REF!</v>
      </c>
      <c r="W13" s="77" t="str">
        <f t="shared" si="17"/>
        <v>#REF!</v>
      </c>
      <c r="X13" s="77" t="str">
        <f t="shared" si="18"/>
        <v>#REF!</v>
      </c>
      <c r="Y13" s="77" t="str">
        <f t="array" ref="Y13">IFERROR(INDEX(Overall!$E$3:$E$389,MATCH(Z13,Overall!$D$3:$D$389,0))," ")</f>
        <v> </v>
      </c>
      <c r="Z13" s="78" t="str">
        <f t="array" ref="Z13">IFERROR(INDEX(Overall!$A$3:$P$389,SMALL(IF((Z$2=#REF!),ROW(#REF!)-MIN(ROW(#REF!))+1,""),ROW(S10)),PlayerHeader)," ")</f>
        <v> </v>
      </c>
      <c r="AA13" s="79" t="str">
        <f t="shared" si="123"/>
        <v> 10</v>
      </c>
      <c r="AB13" s="3" t="str">
        <f t="shared" si="19"/>
        <v>#REF!</v>
      </c>
      <c r="AC13" s="77" t="str">
        <f t="shared" si="20"/>
        <v>#REF!</v>
      </c>
      <c r="AD13" s="77" t="str">
        <f t="shared" si="21"/>
        <v>#REF!</v>
      </c>
      <c r="AE13" s="77" t="str">
        <f t="shared" si="22"/>
        <v>#REF!</v>
      </c>
      <c r="AF13" s="77" t="str">
        <f t="shared" si="23"/>
        <v>#REF!</v>
      </c>
      <c r="AG13" s="77" t="str">
        <f t="shared" si="24"/>
        <v>#REF!</v>
      </c>
      <c r="AH13" s="77" t="str">
        <f t="array" ref="AH13">IFERROR(INDEX(Overall!$E$3:$E$389,MATCH(AI13,Overall!$D$3:$D$389,0))," ")</f>
        <v> </v>
      </c>
      <c r="AI13" s="78" t="str">
        <f t="array" ref="AI13">IFERROR(INDEX(Overall!$A$3:$P$389,SMALL(IF((AI$2=#REF!),ROW(#REF!)-MIN(ROW(#REF!))+1,""),ROW(AB10)),PlayerHeader)," ")</f>
        <v> </v>
      </c>
      <c r="AJ13" s="79" t="str">
        <f t="shared" si="124"/>
        <v> 10</v>
      </c>
      <c r="AK13" s="3" t="str">
        <f t="shared" si="25"/>
        <v>#REF!</v>
      </c>
      <c r="AL13" s="77" t="str">
        <f t="shared" si="26"/>
        <v>#REF!</v>
      </c>
      <c r="AM13" s="77" t="str">
        <f t="shared" si="27"/>
        <v>#REF!</v>
      </c>
      <c r="AN13" s="77" t="str">
        <f t="shared" si="28"/>
        <v>#REF!</v>
      </c>
      <c r="AO13" s="77" t="str">
        <f t="shared" si="29"/>
        <v>#REF!</v>
      </c>
      <c r="AP13" s="77" t="str">
        <f t="shared" si="30"/>
        <v>#REF!</v>
      </c>
      <c r="AQ13" s="77" t="str">
        <f t="array" ref="AQ13">IFERROR(INDEX(Overall!$E$3:$E$389,MATCH(AR13,Overall!$D$3:$D$389,0))," ")</f>
        <v> </v>
      </c>
      <c r="AR13" s="78" t="str">
        <f t="array" ref="AR13">IFERROR(INDEX(Overall!$A$3:$P$389,SMALL(IF((AR$2=#REF!),ROW(#REF!)-MIN(ROW(#REF!))+1,""),ROW(AK10)),PlayerHeader)," ")</f>
        <v> </v>
      </c>
      <c r="AS13" s="79" t="str">
        <f t="shared" si="125"/>
        <v> 10</v>
      </c>
      <c r="AT13" s="3" t="str">
        <f t="shared" si="31"/>
        <v>#REF!</v>
      </c>
      <c r="AU13" s="77" t="str">
        <f t="shared" si="32"/>
        <v>#REF!</v>
      </c>
      <c r="AV13" s="77" t="str">
        <f t="shared" si="33"/>
        <v>#REF!</v>
      </c>
      <c r="AW13" s="77" t="str">
        <f t="shared" si="34"/>
        <v>#REF!</v>
      </c>
      <c r="AX13" s="77" t="str">
        <f t="shared" si="35"/>
        <v>#REF!</v>
      </c>
      <c r="AY13" s="77" t="str">
        <f t="shared" si="36"/>
        <v>#REF!</v>
      </c>
      <c r="AZ13" s="77" t="str">
        <f t="array" ref="AZ13">IFERROR(INDEX(Overall!$E$3:$E$389,MATCH(BA13,Overall!$D$3:$D$389,0))," ")</f>
        <v> </v>
      </c>
      <c r="BA13" s="78" t="str">
        <f t="array" ref="BA13">IFERROR(INDEX(Overall!$A$3:$P$389,SMALL(IF((BA$2=#REF!),ROW(#REF!)-MIN(ROW(#REF!))+1,""),ROW(AT10)),PlayerHeader)," ")</f>
        <v> </v>
      </c>
      <c r="BB13" s="79" t="str">
        <f t="shared" si="126"/>
        <v> 10</v>
      </c>
      <c r="BC13" s="3" t="str">
        <f t="shared" si="37"/>
        <v>#REF!</v>
      </c>
      <c r="BD13" s="77" t="str">
        <f t="shared" si="38"/>
        <v>#REF!</v>
      </c>
      <c r="BE13" s="77" t="str">
        <f t="shared" si="39"/>
        <v>#REF!</v>
      </c>
      <c r="BF13" s="77" t="str">
        <f t="shared" si="40"/>
        <v>#REF!</v>
      </c>
      <c r="BG13" s="77" t="str">
        <f t="shared" si="41"/>
        <v>#REF!</v>
      </c>
      <c r="BH13" s="77" t="str">
        <f t="shared" si="42"/>
        <v>#REF!</v>
      </c>
      <c r="BI13" s="77" t="str">
        <f t="array" ref="BI13">IFERROR(INDEX(Overall!$E$3:$E$389,MATCH(BJ13,Overall!$D$3:$D$389,0))," ")</f>
        <v> </v>
      </c>
      <c r="BJ13" s="78" t="str">
        <f t="array" ref="BJ13">IFERROR(INDEX(Overall!$A$3:$P$389,SMALL(IF((BJ$2=#REF!),ROW(#REF!)-MIN(ROW(#REF!))+1,""),ROW(BC10)),PlayerHeader)," ")</f>
        <v> </v>
      </c>
      <c r="BK13" s="79" t="str">
        <f t="shared" si="127"/>
        <v> 10</v>
      </c>
      <c r="BL13" s="3" t="str">
        <f t="shared" si="43"/>
        <v>#REF!</v>
      </c>
      <c r="BM13" s="77" t="str">
        <f t="shared" si="44"/>
        <v>#REF!</v>
      </c>
      <c r="BN13" s="77" t="str">
        <f t="shared" si="45"/>
        <v>#REF!</v>
      </c>
      <c r="BO13" s="77" t="str">
        <f t="shared" si="46"/>
        <v>#REF!</v>
      </c>
      <c r="BP13" s="77" t="str">
        <f t="shared" si="47"/>
        <v>#REF!</v>
      </c>
      <c r="BQ13" s="77" t="str">
        <f t="shared" si="48"/>
        <v>#REF!</v>
      </c>
      <c r="BR13" s="77" t="str">
        <f t="array" ref="BR13">IFERROR(INDEX(Overall!$E$3:$E$389,MATCH(BS13,Overall!$D$3:$D$389,0))," ")</f>
        <v> </v>
      </c>
      <c r="BS13" s="78" t="str">
        <f t="array" ref="BS13">IFERROR(INDEX(Overall!$A$3:$P$389,SMALL(IF((BS$2=#REF!),ROW(#REF!)-MIN(ROW(#REF!))+1,""),ROW(BL10)),PlayerHeader)," ")</f>
        <v> </v>
      </c>
      <c r="BT13" s="79" t="str">
        <f t="shared" si="128"/>
        <v> 10</v>
      </c>
      <c r="BU13" s="3" t="str">
        <f t="shared" si="49"/>
        <v>#REF!</v>
      </c>
      <c r="BV13" s="77" t="str">
        <f t="shared" si="50"/>
        <v>#REF!</v>
      </c>
      <c r="BW13" s="77" t="str">
        <f t="shared" si="51"/>
        <v>#REF!</v>
      </c>
      <c r="BX13" s="77" t="str">
        <f t="shared" si="52"/>
        <v>#REF!</v>
      </c>
      <c r="BY13" s="77" t="str">
        <f t="shared" si="53"/>
        <v>#REF!</v>
      </c>
      <c r="BZ13" s="77" t="str">
        <f t="shared" si="54"/>
        <v>#REF!</v>
      </c>
      <c r="CA13" s="77" t="str">
        <f t="array" ref="CA13">IFERROR(INDEX(Overall!$E$3:$E$389,MATCH(CB13,Overall!$D$3:$D$389,0))," ")</f>
        <v> </v>
      </c>
      <c r="CB13" s="78" t="str">
        <f t="array" ref="CB13">IFERROR(INDEX(Overall!$A$3:$P$389,SMALL(IF((CB$2=#REF!),ROW(#REF!)-MIN(ROW(#REF!))+1,""),ROW(BU10)),PlayerHeader)," ")</f>
        <v> </v>
      </c>
      <c r="CC13" s="79" t="str">
        <f t="shared" si="129"/>
        <v> 10</v>
      </c>
      <c r="CD13" s="3" t="str">
        <f t="shared" si="55"/>
        <v>#REF!</v>
      </c>
      <c r="CE13" s="77" t="str">
        <f t="shared" si="56"/>
        <v>#REF!</v>
      </c>
      <c r="CF13" s="77" t="str">
        <f t="shared" si="57"/>
        <v>#REF!</v>
      </c>
      <c r="CG13" s="77" t="str">
        <f t="shared" si="58"/>
        <v>#REF!</v>
      </c>
      <c r="CH13" s="77" t="str">
        <f t="shared" si="59"/>
        <v>#REF!</v>
      </c>
      <c r="CI13" s="77" t="str">
        <f t="shared" si="60"/>
        <v>#REF!</v>
      </c>
      <c r="CJ13" s="77" t="str">
        <f t="array" ref="CJ13">IFERROR(INDEX(Overall!$E$3:$E$389,MATCH(CK13,Overall!$D$3:$D$389,0))," ")</f>
        <v> </v>
      </c>
      <c r="CK13" s="78" t="str">
        <f t="array" ref="CK13">IFERROR(INDEX(Overall!$A$3:$P$389,SMALL(IF((CK$2=#REF!),ROW(#REF!)-MIN(ROW(#REF!))+1,""),ROW(CD10)),PlayerHeader)," ")</f>
        <v> </v>
      </c>
      <c r="CL13" s="79" t="str">
        <f t="shared" si="130"/>
        <v> 10</v>
      </c>
      <c r="CM13" s="3" t="str">
        <f t="shared" si="61"/>
        <v>#REF!</v>
      </c>
      <c r="CN13" s="77" t="str">
        <f t="shared" si="62"/>
        <v>#REF!</v>
      </c>
      <c r="CO13" s="77" t="str">
        <f t="shared" si="63"/>
        <v>#REF!</v>
      </c>
      <c r="CP13" s="77" t="str">
        <f t="shared" si="64"/>
        <v>#REF!</v>
      </c>
      <c r="CQ13" s="77" t="str">
        <f t="shared" si="65"/>
        <v>#REF!</v>
      </c>
      <c r="CR13" s="77" t="str">
        <f t="shared" si="66"/>
        <v>#REF!</v>
      </c>
      <c r="CS13" s="77" t="str">
        <f t="array" ref="CS13">IFERROR(INDEX(Overall!$E$3:$E$389,MATCH(CT13,Overall!$D$3:$D$389,0))," ")</f>
        <v> </v>
      </c>
      <c r="CT13" s="78" t="str">
        <f t="array" ref="CT13">IFERROR(INDEX(Overall!$A$3:$P$389,SMALL(IF((CT$2=#REF!),ROW(#REF!)-MIN(ROW(#REF!))+1,""),ROW(CM10)),PlayerHeader)," ")</f>
        <v> </v>
      </c>
      <c r="CU13" s="79" t="str">
        <f t="shared" si="131"/>
        <v> 10</v>
      </c>
      <c r="CV13" s="3" t="str">
        <f t="shared" si="67"/>
        <v>#REF!</v>
      </c>
      <c r="CW13" s="77" t="str">
        <f t="shared" si="68"/>
        <v>#REF!</v>
      </c>
      <c r="CX13" s="77" t="str">
        <f t="shared" si="69"/>
        <v>#REF!</v>
      </c>
      <c r="CY13" s="77" t="str">
        <f t="shared" si="70"/>
        <v>#REF!</v>
      </c>
      <c r="CZ13" s="77" t="str">
        <f t="shared" si="71"/>
        <v>#REF!</v>
      </c>
      <c r="DA13" s="77" t="str">
        <f t="shared" si="72"/>
        <v>#REF!</v>
      </c>
      <c r="DB13" s="77" t="str">
        <f t="array" ref="DB13">IFERROR(INDEX(Overall!$E$3:$E$389,MATCH(DC13,Overall!$D$3:$D$389,0))," ")</f>
        <v> </v>
      </c>
      <c r="DC13" s="78" t="str">
        <f t="array" ref="DC13">IFERROR(INDEX(Overall!$A$3:$P$389,SMALL(IF((DC$2=#REF!),ROW(#REF!)-MIN(ROW(#REF!))+1,""),ROW(CV10)),PlayerHeader)," ")</f>
        <v> </v>
      </c>
      <c r="DD13" s="79" t="str">
        <f t="shared" si="132"/>
        <v> 10</v>
      </c>
      <c r="DE13" s="3" t="str">
        <f t="shared" si="73"/>
        <v>#REF!</v>
      </c>
      <c r="DF13" s="77" t="str">
        <f t="shared" si="74"/>
        <v>#REF!</v>
      </c>
      <c r="DG13" s="77" t="str">
        <f t="shared" si="75"/>
        <v>#REF!</v>
      </c>
      <c r="DH13" s="77" t="str">
        <f t="shared" si="76"/>
        <v>#REF!</v>
      </c>
      <c r="DI13" s="77" t="str">
        <f t="shared" si="77"/>
        <v>#REF!</v>
      </c>
      <c r="DJ13" s="77" t="str">
        <f t="shared" si="78"/>
        <v>#REF!</v>
      </c>
      <c r="DK13" s="77" t="str">
        <f t="array" ref="DK13">IFERROR(INDEX(Overall!$E$3:$E$389,MATCH(DL13,Overall!$D$3:$D$389,0))," ")</f>
        <v> </v>
      </c>
      <c r="DL13" s="78" t="str">
        <f t="array" ref="DL13">IFERROR(INDEX(Overall!$A$3:$P$389,SMALL(IF((DL$2=#REF!),ROW(#REF!)-MIN(ROW(#REF!))+1,""),ROW(DE10)),PlayerHeader)," ")</f>
        <v> </v>
      </c>
      <c r="DM13" s="79" t="str">
        <f t="shared" si="133"/>
        <v> 10</v>
      </c>
      <c r="DN13" s="3" t="str">
        <f t="shared" si="79"/>
        <v>#REF!</v>
      </c>
      <c r="DO13" s="77" t="str">
        <f t="shared" si="80"/>
        <v>#REF!</v>
      </c>
      <c r="DP13" s="77" t="str">
        <f t="shared" si="81"/>
        <v>#REF!</v>
      </c>
      <c r="DQ13" s="77" t="str">
        <f t="shared" si="82"/>
        <v>#REF!</v>
      </c>
      <c r="DR13" s="77" t="str">
        <f t="shared" si="83"/>
        <v>#REF!</v>
      </c>
      <c r="DS13" s="77" t="str">
        <f t="shared" si="84"/>
        <v>#REF!</v>
      </c>
      <c r="DT13" s="77" t="str">
        <f t="array" ref="DT13">IFERROR(INDEX(Overall!$E$3:$E$389,MATCH(DU13,Overall!$D$3:$D$389,0))," ")</f>
        <v> </v>
      </c>
      <c r="DU13" s="78" t="str">
        <f t="array" ref="DU13">IFERROR(INDEX(Overall!$A$3:$P$389,SMALL(IF((DU$2=#REF!),ROW(#REF!)-MIN(ROW(#REF!))+1,""),ROW(DN10)),PlayerHeader)," ")</f>
        <v> </v>
      </c>
      <c r="DV13" s="79" t="str">
        <f t="shared" si="134"/>
        <v> 10</v>
      </c>
      <c r="DW13" s="3" t="str">
        <f t="shared" si="85"/>
        <v>#REF!</v>
      </c>
      <c r="DX13" s="77" t="str">
        <f t="shared" si="86"/>
        <v>#REF!</v>
      </c>
      <c r="DY13" s="77" t="str">
        <f t="shared" si="87"/>
        <v>#REF!</v>
      </c>
      <c r="DZ13" s="77" t="str">
        <f t="shared" si="88"/>
        <v>#REF!</v>
      </c>
      <c r="EA13" s="77" t="str">
        <f t="shared" si="89"/>
        <v>#REF!</v>
      </c>
      <c r="EB13" s="77" t="str">
        <f t="shared" si="90"/>
        <v>#REF!</v>
      </c>
      <c r="EC13" s="77" t="str">
        <f t="array" ref="EC13">IFERROR(INDEX(Overall!$E$3:$E$389,MATCH(ED13,Overall!$D$3:$D$389,0))," ")</f>
        <v> </v>
      </c>
      <c r="ED13" s="78" t="str">
        <f t="array" ref="ED13">IFERROR(INDEX(Overall!$A$3:$P$389,SMALL(IF((ED$2=#REF!),ROW(#REF!)-MIN(ROW(#REF!))+1,""),ROW(DW10)),PlayerHeader)," ")</f>
        <v> </v>
      </c>
      <c r="EE13" s="79" t="str">
        <f t="shared" si="135"/>
        <v> 10</v>
      </c>
      <c r="EF13" s="3" t="str">
        <f t="shared" si="91"/>
        <v>#REF!</v>
      </c>
      <c r="EG13" s="77" t="str">
        <f t="shared" si="92"/>
        <v>#REF!</v>
      </c>
      <c r="EH13" s="77" t="str">
        <f t="shared" si="93"/>
        <v>#REF!</v>
      </c>
      <c r="EI13" s="77" t="str">
        <f t="shared" si="94"/>
        <v>#REF!</v>
      </c>
      <c r="EJ13" s="77" t="str">
        <f t="shared" si="95"/>
        <v>#REF!</v>
      </c>
      <c r="EK13" s="77" t="str">
        <f t="shared" si="96"/>
        <v>#REF!</v>
      </c>
      <c r="EL13" s="77" t="str">
        <f t="array" ref="EL13">IFERROR(INDEX(Overall!$E$3:$E$389,MATCH(EM13,Overall!$D$3:$D$389,0))," ")</f>
        <v> </v>
      </c>
      <c r="EM13" s="78" t="str">
        <f t="array" ref="EM13">IFERROR(INDEX(Overall!$A$3:$P$389,SMALL(IF((EM$2=#REF!),ROW(#REF!)-MIN(ROW(#REF!))+1,""),ROW(EF10)),PlayerHeader)," ")</f>
        <v> </v>
      </c>
      <c r="EN13" s="79" t="str">
        <f t="shared" si="136"/>
        <v> 10</v>
      </c>
      <c r="EO13" s="3" t="str">
        <f t="shared" si="97"/>
        <v>#REF!</v>
      </c>
      <c r="EP13" s="77" t="str">
        <f t="shared" si="98"/>
        <v>#REF!</v>
      </c>
      <c r="EQ13" s="77" t="str">
        <f t="shared" si="99"/>
        <v>#REF!</v>
      </c>
      <c r="ER13" s="77" t="str">
        <f t="shared" si="100"/>
        <v>#REF!</v>
      </c>
      <c r="ES13" s="77" t="str">
        <f t="shared" si="101"/>
        <v>#REF!</v>
      </c>
      <c r="ET13" s="77" t="str">
        <f t="shared" si="102"/>
        <v>#REF!</v>
      </c>
      <c r="EU13" s="77" t="str">
        <f t="array" ref="EU13">IFERROR(INDEX(Overall!$E$3:$E$389,MATCH(EV13,Overall!$D$3:$D$389,0))," ")</f>
        <v> </v>
      </c>
      <c r="EV13" s="78" t="str">
        <f t="array" ref="EV13">IFERROR(INDEX(Overall!$A$3:$P$389,SMALL(IF((EV$2=#REF!),ROW(#REF!)-MIN(ROW(#REF!))+1,""),ROW(EO10)),PlayerHeader)," ")</f>
        <v> </v>
      </c>
      <c r="EW13" s="79" t="str">
        <f t="shared" si="137"/>
        <v> 10</v>
      </c>
      <c r="EX13" s="3" t="str">
        <f t="shared" si="103"/>
        <v>#REF!</v>
      </c>
      <c r="EY13" s="77" t="str">
        <f t="shared" si="104"/>
        <v>#REF!</v>
      </c>
      <c r="EZ13" s="77" t="str">
        <f t="shared" si="105"/>
        <v>#REF!</v>
      </c>
      <c r="FA13" s="77" t="str">
        <f t="shared" si="106"/>
        <v>#REF!</v>
      </c>
      <c r="FB13" s="77" t="str">
        <f t="shared" si="107"/>
        <v>#REF!</v>
      </c>
      <c r="FC13" s="77" t="str">
        <f t="shared" si="108"/>
        <v>#REF!</v>
      </c>
      <c r="FD13" s="77" t="str">
        <f t="array" ref="FD13">IFERROR(INDEX(Overall!$E$3:$E$389,MATCH(FE13,Overall!$D$3:$D$389,0))," ")</f>
        <v> </v>
      </c>
      <c r="FE13" s="78" t="str">
        <f t="array" ref="FE13">IFERROR(INDEX(Overall!$A$3:$P$389,SMALL(IF((FE$2=#REF!),ROW(#REF!)-MIN(ROW(#REF!))+1,""),ROW(EX10)),PlayerHeader)," ")</f>
        <v> </v>
      </c>
      <c r="FF13" s="79" t="str">
        <f t="shared" si="138"/>
        <v> 10</v>
      </c>
      <c r="FG13" s="3" t="str">
        <f t="shared" si="109"/>
        <v>#REF!</v>
      </c>
      <c r="FH13" s="77" t="str">
        <f t="shared" si="110"/>
        <v>#REF!</v>
      </c>
      <c r="FI13" s="77" t="str">
        <f t="shared" si="111"/>
        <v>#REF!</v>
      </c>
      <c r="FJ13" s="77" t="str">
        <f t="shared" si="112"/>
        <v>#REF!</v>
      </c>
      <c r="FK13" s="77" t="str">
        <f t="shared" si="113"/>
        <v>#REF!</v>
      </c>
      <c r="FL13" s="77" t="str">
        <f t="shared" si="114"/>
        <v>#REF!</v>
      </c>
      <c r="FM13" s="77" t="str">
        <f t="array" ref="FM13">IFERROR(INDEX(Overall!$E$3:$E$389,MATCH(FN13,Overall!$D$3:$D$389,0))," ")</f>
        <v> </v>
      </c>
      <c r="FN13" s="78" t="str">
        <f t="array" ref="FN13">IFERROR(INDEX(Overall!$A$3:$P$389,SMALL(IF((FN$2=#REF!),ROW(#REF!)-MIN(ROW(#REF!))+1,""),ROW(FG10)),PlayerHeader)," ")</f>
        <v> </v>
      </c>
      <c r="FO13" s="79" t="str">
        <f t="shared" si="139"/>
        <v> 10</v>
      </c>
      <c r="FP13" s="3" t="str">
        <f t="shared" si="115"/>
        <v>#REF!</v>
      </c>
      <c r="FQ13" s="77" t="str">
        <f t="shared" si="116"/>
        <v>#REF!</v>
      </c>
      <c r="FR13" s="77" t="str">
        <f t="shared" si="117"/>
        <v>#REF!</v>
      </c>
      <c r="FS13" s="77" t="str">
        <f t="shared" si="118"/>
        <v>#REF!</v>
      </c>
      <c r="FT13" s="77" t="str">
        <f t="shared" si="119"/>
        <v>#REF!</v>
      </c>
      <c r="FU13" s="77" t="str">
        <f t="shared" si="120"/>
        <v>#REF!</v>
      </c>
      <c r="FV13" s="77" t="str">
        <f t="array" ref="FV13">IFERROR(INDEX(Overall!$E$3:$E$389,MATCH(FW13,Overall!$D$3:$D$389,0))," ")</f>
        <v> </v>
      </c>
      <c r="FW13" s="78" t="str">
        <f t="array" ref="FW13">IFERROR(INDEX(Overall!$A$3:$P$389,SMALL(IF((FW$2=#REF!),ROW(#REF!)-MIN(ROW(#REF!))+1,""),ROW(FP10)),PlayerHeader)," ")</f>
        <v> </v>
      </c>
      <c r="FX13" s="79" t="str">
        <f t="shared" si="140"/>
        <v> 10</v>
      </c>
      <c r="FY13" s="3"/>
      <c r="GA13" s="3"/>
    </row>
    <row r="14">
      <c r="A14" s="3" t="str">
        <f t="shared" si="1"/>
        <v>#REF!</v>
      </c>
      <c r="B14" s="80" t="str">
        <f t="shared" si="2"/>
        <v>#REF!</v>
      </c>
      <c r="C14" s="80" t="str">
        <f t="shared" si="3"/>
        <v>#REF!</v>
      </c>
      <c r="D14" s="80" t="str">
        <f t="shared" si="4"/>
        <v>#REF!</v>
      </c>
      <c r="E14" s="80" t="str">
        <f t="shared" si="5"/>
        <v>#REF!</v>
      </c>
      <c r="F14" s="80" t="str">
        <f t="shared" si="6"/>
        <v>#REF!</v>
      </c>
      <c r="G14" s="80" t="str">
        <f t="array" ref="G14">IFERROR(INDEX(Overall!$E$3:$E$389,MATCH(H14,Overall!$D$3:$D$389,0))," ")</f>
        <v> </v>
      </c>
      <c r="H14" s="83" t="str">
        <f t="array" ref="H14">IFERROR(INDEX(Overall!$A$3:$P$389,SMALL(IF((H$2=#REF!),ROW(#REF!)-MIN(ROW(#REF!))+1,""),ROW(A11)),PlayerHeader)," ")</f>
        <v> </v>
      </c>
      <c r="I14" s="82" t="str">
        <f t="shared" si="121"/>
        <v> 11</v>
      </c>
      <c r="J14" s="3" t="str">
        <f t="shared" si="7"/>
        <v>#REF!</v>
      </c>
      <c r="K14" s="80" t="str">
        <f t="shared" si="8"/>
        <v>#REF!</v>
      </c>
      <c r="L14" s="80" t="str">
        <f t="shared" si="9"/>
        <v>#REF!</v>
      </c>
      <c r="M14" s="80" t="str">
        <f t="shared" si="10"/>
        <v>#REF!</v>
      </c>
      <c r="N14" s="80" t="str">
        <f t="shared" si="11"/>
        <v>#REF!</v>
      </c>
      <c r="O14" s="80" t="str">
        <f t="shared" si="12"/>
        <v>#REF!</v>
      </c>
      <c r="P14" s="80" t="str">
        <f t="array" ref="P14">IFERROR(INDEX(Overall!$E$3:$E$389,MATCH(Q14,Overall!$D$3:$D$389,0))," ")</f>
        <v> </v>
      </c>
      <c r="Q14" s="83" t="str">
        <f t="array" ref="Q14">IFERROR(INDEX(Overall!$A$3:$P$389,SMALL(IF((Q$2=#REF!),ROW(#REF!)-MIN(ROW(#REF!))+1,""),ROW(J11)),PlayerHeader)," ")</f>
        <v> </v>
      </c>
      <c r="R14" s="82" t="str">
        <f t="shared" si="122"/>
        <v> 11</v>
      </c>
      <c r="S14" s="3" t="str">
        <f t="shared" si="13"/>
        <v>#REF!</v>
      </c>
      <c r="T14" s="80" t="str">
        <f t="shared" si="14"/>
        <v>#REF!</v>
      </c>
      <c r="U14" s="80" t="str">
        <f t="shared" si="15"/>
        <v>#REF!</v>
      </c>
      <c r="V14" s="80" t="str">
        <f t="shared" si="16"/>
        <v>#REF!</v>
      </c>
      <c r="W14" s="80" t="str">
        <f t="shared" si="17"/>
        <v>#REF!</v>
      </c>
      <c r="X14" s="80" t="str">
        <f t="shared" si="18"/>
        <v>#REF!</v>
      </c>
      <c r="Y14" s="80" t="str">
        <f t="array" ref="Y14">IFERROR(INDEX(Overall!$E$3:$E$389,MATCH(Z14,Overall!$D$3:$D$389,0))," ")</f>
        <v> </v>
      </c>
      <c r="Z14" s="83" t="str">
        <f t="array" ref="Z14">IFERROR(INDEX(Overall!$A$3:$P$389,SMALL(IF((Z$2=#REF!),ROW(#REF!)-MIN(ROW(#REF!))+1,""),ROW(S11)),PlayerHeader)," ")</f>
        <v> </v>
      </c>
      <c r="AA14" s="82" t="str">
        <f t="shared" si="123"/>
        <v> 11</v>
      </c>
      <c r="AB14" s="3" t="str">
        <f t="shared" si="19"/>
        <v>#REF!</v>
      </c>
      <c r="AC14" s="80" t="str">
        <f t="shared" si="20"/>
        <v>#REF!</v>
      </c>
      <c r="AD14" s="80" t="str">
        <f t="shared" si="21"/>
        <v>#REF!</v>
      </c>
      <c r="AE14" s="80" t="str">
        <f t="shared" si="22"/>
        <v>#REF!</v>
      </c>
      <c r="AF14" s="80" t="str">
        <f t="shared" si="23"/>
        <v>#REF!</v>
      </c>
      <c r="AG14" s="80" t="str">
        <f t="shared" si="24"/>
        <v>#REF!</v>
      </c>
      <c r="AH14" s="80" t="str">
        <f t="array" ref="AH14">IFERROR(INDEX(Overall!$E$3:$E$389,MATCH(AI14,Overall!$D$3:$D$389,0))," ")</f>
        <v> </v>
      </c>
      <c r="AI14" s="83" t="str">
        <f t="array" ref="AI14">IFERROR(INDEX(Overall!$A$3:$P$389,SMALL(IF((AI$2=#REF!),ROW(#REF!)-MIN(ROW(#REF!))+1,""),ROW(AB11)),PlayerHeader)," ")</f>
        <v> </v>
      </c>
      <c r="AJ14" s="82" t="str">
        <f t="shared" si="124"/>
        <v> 11</v>
      </c>
      <c r="AK14" s="3" t="str">
        <f t="shared" si="25"/>
        <v>#REF!</v>
      </c>
      <c r="AL14" s="80" t="str">
        <f t="shared" si="26"/>
        <v>#REF!</v>
      </c>
      <c r="AM14" s="80" t="str">
        <f t="shared" si="27"/>
        <v>#REF!</v>
      </c>
      <c r="AN14" s="80" t="str">
        <f t="shared" si="28"/>
        <v>#REF!</v>
      </c>
      <c r="AO14" s="80" t="str">
        <f t="shared" si="29"/>
        <v>#REF!</v>
      </c>
      <c r="AP14" s="80" t="str">
        <f t="shared" si="30"/>
        <v>#REF!</v>
      </c>
      <c r="AQ14" s="80" t="str">
        <f t="array" ref="AQ14">IFERROR(INDEX(Overall!$E$3:$E$389,MATCH(AR14,Overall!$D$3:$D$389,0))," ")</f>
        <v> </v>
      </c>
      <c r="AR14" s="83" t="str">
        <f t="array" ref="AR14">IFERROR(INDEX(Overall!$A$3:$P$389,SMALL(IF((AR$2=#REF!),ROW(#REF!)-MIN(ROW(#REF!))+1,""),ROW(AK11)),PlayerHeader)," ")</f>
        <v> </v>
      </c>
      <c r="AS14" s="82" t="str">
        <f t="shared" si="125"/>
        <v> 11</v>
      </c>
      <c r="AT14" s="3" t="str">
        <f t="shared" si="31"/>
        <v>#REF!</v>
      </c>
      <c r="AU14" s="80" t="str">
        <f t="shared" si="32"/>
        <v>#REF!</v>
      </c>
      <c r="AV14" s="80" t="str">
        <f t="shared" si="33"/>
        <v>#REF!</v>
      </c>
      <c r="AW14" s="80" t="str">
        <f t="shared" si="34"/>
        <v>#REF!</v>
      </c>
      <c r="AX14" s="80" t="str">
        <f t="shared" si="35"/>
        <v>#REF!</v>
      </c>
      <c r="AY14" s="80" t="str">
        <f t="shared" si="36"/>
        <v>#REF!</v>
      </c>
      <c r="AZ14" s="80" t="str">
        <f t="array" ref="AZ14">IFERROR(INDEX(Overall!$E$3:$E$389,MATCH(BA14,Overall!$D$3:$D$389,0))," ")</f>
        <v> </v>
      </c>
      <c r="BA14" s="83" t="str">
        <f t="array" ref="BA14">IFERROR(INDEX(Overall!$A$3:$P$389,SMALL(IF((BA$2=#REF!),ROW(#REF!)-MIN(ROW(#REF!))+1,""),ROW(AT11)),PlayerHeader)," ")</f>
        <v> </v>
      </c>
      <c r="BB14" s="82" t="str">
        <f t="shared" si="126"/>
        <v> 11</v>
      </c>
      <c r="BC14" s="3" t="str">
        <f t="shared" si="37"/>
        <v>#REF!</v>
      </c>
      <c r="BD14" s="80" t="str">
        <f t="shared" si="38"/>
        <v>#REF!</v>
      </c>
      <c r="BE14" s="80" t="str">
        <f t="shared" si="39"/>
        <v>#REF!</v>
      </c>
      <c r="BF14" s="80" t="str">
        <f t="shared" si="40"/>
        <v>#REF!</v>
      </c>
      <c r="BG14" s="80" t="str">
        <f t="shared" si="41"/>
        <v>#REF!</v>
      </c>
      <c r="BH14" s="80" t="str">
        <f t="shared" si="42"/>
        <v>#REF!</v>
      </c>
      <c r="BI14" s="80" t="str">
        <f t="array" ref="BI14">IFERROR(INDEX(Overall!$E$3:$E$389,MATCH(BJ14,Overall!$D$3:$D$389,0))," ")</f>
        <v> </v>
      </c>
      <c r="BJ14" s="83" t="str">
        <f t="array" ref="BJ14">IFERROR(INDEX(Overall!$A$3:$P$389,SMALL(IF((BJ$2=#REF!),ROW(#REF!)-MIN(ROW(#REF!))+1,""),ROW(BC11)),PlayerHeader)," ")</f>
        <v> </v>
      </c>
      <c r="BK14" s="82" t="str">
        <f t="shared" si="127"/>
        <v> 11</v>
      </c>
      <c r="BL14" s="3" t="str">
        <f t="shared" si="43"/>
        <v>#REF!</v>
      </c>
      <c r="BM14" s="80" t="str">
        <f t="shared" si="44"/>
        <v>#REF!</v>
      </c>
      <c r="BN14" s="80" t="str">
        <f t="shared" si="45"/>
        <v>#REF!</v>
      </c>
      <c r="BO14" s="80" t="str">
        <f t="shared" si="46"/>
        <v>#REF!</v>
      </c>
      <c r="BP14" s="80" t="str">
        <f t="shared" si="47"/>
        <v>#REF!</v>
      </c>
      <c r="BQ14" s="80" t="str">
        <f t="shared" si="48"/>
        <v>#REF!</v>
      </c>
      <c r="BR14" s="80" t="str">
        <f t="array" ref="BR14">IFERROR(INDEX(Overall!$E$3:$E$389,MATCH(BS14,Overall!$D$3:$D$389,0))," ")</f>
        <v> </v>
      </c>
      <c r="BS14" s="83" t="str">
        <f t="array" ref="BS14">IFERROR(INDEX(Overall!$A$3:$P$389,SMALL(IF((BS$2=#REF!),ROW(#REF!)-MIN(ROW(#REF!))+1,""),ROW(BL11)),PlayerHeader)," ")</f>
        <v> </v>
      </c>
      <c r="BT14" s="82" t="str">
        <f t="shared" si="128"/>
        <v> 11</v>
      </c>
      <c r="BU14" s="3" t="str">
        <f t="shared" si="49"/>
        <v>#REF!</v>
      </c>
      <c r="BV14" s="80" t="str">
        <f t="shared" si="50"/>
        <v>#REF!</v>
      </c>
      <c r="BW14" s="80" t="str">
        <f t="shared" si="51"/>
        <v>#REF!</v>
      </c>
      <c r="BX14" s="80" t="str">
        <f t="shared" si="52"/>
        <v>#REF!</v>
      </c>
      <c r="BY14" s="80" t="str">
        <f t="shared" si="53"/>
        <v>#REF!</v>
      </c>
      <c r="BZ14" s="80" t="str">
        <f t="shared" si="54"/>
        <v>#REF!</v>
      </c>
      <c r="CA14" s="80" t="str">
        <f t="array" ref="CA14">IFERROR(INDEX(Overall!$E$3:$E$389,MATCH(CB14,Overall!$D$3:$D$389,0))," ")</f>
        <v> </v>
      </c>
      <c r="CB14" s="83" t="str">
        <f t="array" ref="CB14">IFERROR(INDEX(Overall!$A$3:$P$389,SMALL(IF((CB$2=#REF!),ROW(#REF!)-MIN(ROW(#REF!))+1,""),ROW(BU11)),PlayerHeader)," ")</f>
        <v> </v>
      </c>
      <c r="CC14" s="82" t="str">
        <f t="shared" si="129"/>
        <v> 11</v>
      </c>
      <c r="CD14" s="3" t="str">
        <f t="shared" si="55"/>
        <v>#REF!</v>
      </c>
      <c r="CE14" s="80" t="str">
        <f t="shared" si="56"/>
        <v>#REF!</v>
      </c>
      <c r="CF14" s="80" t="str">
        <f t="shared" si="57"/>
        <v>#REF!</v>
      </c>
      <c r="CG14" s="80" t="str">
        <f t="shared" si="58"/>
        <v>#REF!</v>
      </c>
      <c r="CH14" s="80" t="str">
        <f t="shared" si="59"/>
        <v>#REF!</v>
      </c>
      <c r="CI14" s="80" t="str">
        <f t="shared" si="60"/>
        <v>#REF!</v>
      </c>
      <c r="CJ14" s="80" t="str">
        <f t="array" ref="CJ14">IFERROR(INDEX(Overall!$E$3:$E$389,MATCH(CK14,Overall!$D$3:$D$389,0))," ")</f>
        <v> </v>
      </c>
      <c r="CK14" s="83" t="str">
        <f t="array" ref="CK14">IFERROR(INDEX(Overall!$A$3:$P$389,SMALL(IF((CK$2=#REF!),ROW(#REF!)-MIN(ROW(#REF!))+1,""),ROW(CD11)),PlayerHeader)," ")</f>
        <v> </v>
      </c>
      <c r="CL14" s="82" t="str">
        <f t="shared" si="130"/>
        <v> 11</v>
      </c>
      <c r="CM14" s="3" t="str">
        <f t="shared" si="61"/>
        <v>#REF!</v>
      </c>
      <c r="CN14" s="80" t="str">
        <f t="shared" si="62"/>
        <v>#REF!</v>
      </c>
      <c r="CO14" s="80" t="str">
        <f t="shared" si="63"/>
        <v>#REF!</v>
      </c>
      <c r="CP14" s="80" t="str">
        <f t="shared" si="64"/>
        <v>#REF!</v>
      </c>
      <c r="CQ14" s="80" t="str">
        <f t="shared" si="65"/>
        <v>#REF!</v>
      </c>
      <c r="CR14" s="80" t="str">
        <f t="shared" si="66"/>
        <v>#REF!</v>
      </c>
      <c r="CS14" s="80" t="str">
        <f t="array" ref="CS14">IFERROR(INDEX(Overall!$E$3:$E$389,MATCH(CT14,Overall!$D$3:$D$389,0))," ")</f>
        <v> </v>
      </c>
      <c r="CT14" s="83" t="str">
        <f t="array" ref="CT14">IFERROR(INDEX(Overall!$A$3:$P$389,SMALL(IF((CT$2=#REF!),ROW(#REF!)-MIN(ROW(#REF!))+1,""),ROW(CM11)),PlayerHeader)," ")</f>
        <v> </v>
      </c>
      <c r="CU14" s="82" t="str">
        <f t="shared" si="131"/>
        <v> 11</v>
      </c>
      <c r="CV14" s="3" t="str">
        <f t="shared" si="67"/>
        <v>#REF!</v>
      </c>
      <c r="CW14" s="80" t="str">
        <f t="shared" si="68"/>
        <v>#REF!</v>
      </c>
      <c r="CX14" s="80" t="str">
        <f t="shared" si="69"/>
        <v>#REF!</v>
      </c>
      <c r="CY14" s="80" t="str">
        <f t="shared" si="70"/>
        <v>#REF!</v>
      </c>
      <c r="CZ14" s="80" t="str">
        <f t="shared" si="71"/>
        <v>#REF!</v>
      </c>
      <c r="DA14" s="80" t="str">
        <f t="shared" si="72"/>
        <v>#REF!</v>
      </c>
      <c r="DB14" s="80" t="str">
        <f t="array" ref="DB14">IFERROR(INDEX(Overall!$E$3:$E$389,MATCH(DC14,Overall!$D$3:$D$389,0))," ")</f>
        <v> </v>
      </c>
      <c r="DC14" s="83" t="str">
        <f t="array" ref="DC14">IFERROR(INDEX(Overall!$A$3:$P$389,SMALL(IF((DC$2=#REF!),ROW(#REF!)-MIN(ROW(#REF!))+1,""),ROW(CV11)),PlayerHeader)," ")</f>
        <v> </v>
      </c>
      <c r="DD14" s="82" t="str">
        <f t="shared" si="132"/>
        <v> 11</v>
      </c>
      <c r="DE14" s="3" t="str">
        <f t="shared" si="73"/>
        <v>#REF!</v>
      </c>
      <c r="DF14" s="80" t="str">
        <f t="shared" si="74"/>
        <v>#REF!</v>
      </c>
      <c r="DG14" s="80" t="str">
        <f t="shared" si="75"/>
        <v>#REF!</v>
      </c>
      <c r="DH14" s="80" t="str">
        <f t="shared" si="76"/>
        <v>#REF!</v>
      </c>
      <c r="DI14" s="80" t="str">
        <f t="shared" si="77"/>
        <v>#REF!</v>
      </c>
      <c r="DJ14" s="80" t="str">
        <f t="shared" si="78"/>
        <v>#REF!</v>
      </c>
      <c r="DK14" s="80" t="str">
        <f t="array" ref="DK14">IFERROR(INDEX(Overall!$E$3:$E$389,MATCH(DL14,Overall!$D$3:$D$389,0))," ")</f>
        <v> </v>
      </c>
      <c r="DL14" s="83" t="str">
        <f t="array" ref="DL14">IFERROR(INDEX(Overall!$A$3:$P$389,SMALL(IF((DL$2=#REF!),ROW(#REF!)-MIN(ROW(#REF!))+1,""),ROW(DE11)),PlayerHeader)," ")</f>
        <v> </v>
      </c>
      <c r="DM14" s="82" t="str">
        <f t="shared" si="133"/>
        <v> 11</v>
      </c>
      <c r="DN14" s="3" t="str">
        <f t="shared" si="79"/>
        <v>#REF!</v>
      </c>
      <c r="DO14" s="80" t="str">
        <f t="shared" si="80"/>
        <v>#REF!</v>
      </c>
      <c r="DP14" s="80" t="str">
        <f t="shared" si="81"/>
        <v>#REF!</v>
      </c>
      <c r="DQ14" s="80" t="str">
        <f t="shared" si="82"/>
        <v>#REF!</v>
      </c>
      <c r="DR14" s="80" t="str">
        <f t="shared" si="83"/>
        <v>#REF!</v>
      </c>
      <c r="DS14" s="80" t="str">
        <f t="shared" si="84"/>
        <v>#REF!</v>
      </c>
      <c r="DT14" s="80" t="str">
        <f t="array" ref="DT14">IFERROR(INDEX(Overall!$E$3:$E$389,MATCH(DU14,Overall!$D$3:$D$389,0))," ")</f>
        <v> </v>
      </c>
      <c r="DU14" s="83" t="str">
        <f t="array" ref="DU14">IFERROR(INDEX(Overall!$A$3:$P$389,SMALL(IF((DU$2=#REF!),ROW(#REF!)-MIN(ROW(#REF!))+1,""),ROW(DN11)),PlayerHeader)," ")</f>
        <v> </v>
      </c>
      <c r="DV14" s="82" t="str">
        <f t="shared" si="134"/>
        <v> 11</v>
      </c>
      <c r="DW14" s="3" t="str">
        <f t="shared" si="85"/>
        <v>#REF!</v>
      </c>
      <c r="DX14" s="80" t="str">
        <f t="shared" si="86"/>
        <v>#REF!</v>
      </c>
      <c r="DY14" s="80" t="str">
        <f t="shared" si="87"/>
        <v>#REF!</v>
      </c>
      <c r="DZ14" s="80" t="str">
        <f t="shared" si="88"/>
        <v>#REF!</v>
      </c>
      <c r="EA14" s="80" t="str">
        <f t="shared" si="89"/>
        <v>#REF!</v>
      </c>
      <c r="EB14" s="80" t="str">
        <f t="shared" si="90"/>
        <v>#REF!</v>
      </c>
      <c r="EC14" s="80" t="str">
        <f t="array" ref="EC14">IFERROR(INDEX(Overall!$E$3:$E$389,MATCH(ED14,Overall!$D$3:$D$389,0))," ")</f>
        <v> </v>
      </c>
      <c r="ED14" s="83" t="str">
        <f t="array" ref="ED14">IFERROR(INDEX(Overall!$A$3:$P$389,SMALL(IF((ED$2=#REF!),ROW(#REF!)-MIN(ROW(#REF!))+1,""),ROW(DW11)),PlayerHeader)," ")</f>
        <v> </v>
      </c>
      <c r="EE14" s="82" t="str">
        <f t="shared" si="135"/>
        <v> 11</v>
      </c>
      <c r="EF14" s="3" t="str">
        <f t="shared" si="91"/>
        <v>#REF!</v>
      </c>
      <c r="EG14" s="80" t="str">
        <f t="shared" si="92"/>
        <v>#REF!</v>
      </c>
      <c r="EH14" s="80" t="str">
        <f t="shared" si="93"/>
        <v>#REF!</v>
      </c>
      <c r="EI14" s="80" t="str">
        <f t="shared" si="94"/>
        <v>#REF!</v>
      </c>
      <c r="EJ14" s="80" t="str">
        <f t="shared" si="95"/>
        <v>#REF!</v>
      </c>
      <c r="EK14" s="80" t="str">
        <f t="shared" si="96"/>
        <v>#REF!</v>
      </c>
      <c r="EL14" s="80" t="str">
        <f t="array" ref="EL14">IFERROR(INDEX(Overall!$E$3:$E$389,MATCH(EM14,Overall!$D$3:$D$389,0))," ")</f>
        <v> </v>
      </c>
      <c r="EM14" s="83" t="str">
        <f t="array" ref="EM14">IFERROR(INDEX(Overall!$A$3:$P$389,SMALL(IF((EM$2=#REF!),ROW(#REF!)-MIN(ROW(#REF!))+1,""),ROW(EF11)),PlayerHeader)," ")</f>
        <v> </v>
      </c>
      <c r="EN14" s="82" t="str">
        <f t="shared" si="136"/>
        <v> 11</v>
      </c>
      <c r="EO14" s="3" t="str">
        <f t="shared" si="97"/>
        <v>#REF!</v>
      </c>
      <c r="EP14" s="80" t="str">
        <f t="shared" si="98"/>
        <v>#REF!</v>
      </c>
      <c r="EQ14" s="80" t="str">
        <f t="shared" si="99"/>
        <v>#REF!</v>
      </c>
      <c r="ER14" s="80" t="str">
        <f t="shared" si="100"/>
        <v>#REF!</v>
      </c>
      <c r="ES14" s="80" t="str">
        <f t="shared" si="101"/>
        <v>#REF!</v>
      </c>
      <c r="ET14" s="80" t="str">
        <f t="shared" si="102"/>
        <v>#REF!</v>
      </c>
      <c r="EU14" s="80" t="str">
        <f t="array" ref="EU14">IFERROR(INDEX(Overall!$E$3:$E$389,MATCH(EV14,Overall!$D$3:$D$389,0))," ")</f>
        <v> </v>
      </c>
      <c r="EV14" s="83" t="str">
        <f t="array" ref="EV14">IFERROR(INDEX(Overall!$A$3:$P$389,SMALL(IF((EV$2=#REF!),ROW(#REF!)-MIN(ROW(#REF!))+1,""),ROW(EO11)),PlayerHeader)," ")</f>
        <v> </v>
      </c>
      <c r="EW14" s="82" t="str">
        <f t="shared" si="137"/>
        <v> 11</v>
      </c>
      <c r="EX14" s="3" t="str">
        <f t="shared" si="103"/>
        <v>#REF!</v>
      </c>
      <c r="EY14" s="80" t="str">
        <f t="shared" si="104"/>
        <v>#REF!</v>
      </c>
      <c r="EZ14" s="80" t="str">
        <f t="shared" si="105"/>
        <v>#REF!</v>
      </c>
      <c r="FA14" s="80" t="str">
        <f t="shared" si="106"/>
        <v>#REF!</v>
      </c>
      <c r="FB14" s="80" t="str">
        <f t="shared" si="107"/>
        <v>#REF!</v>
      </c>
      <c r="FC14" s="80" t="str">
        <f t="shared" si="108"/>
        <v>#REF!</v>
      </c>
      <c r="FD14" s="80" t="str">
        <f t="array" ref="FD14">IFERROR(INDEX(Overall!$E$3:$E$389,MATCH(FE14,Overall!$D$3:$D$389,0))," ")</f>
        <v> </v>
      </c>
      <c r="FE14" s="83" t="str">
        <f t="array" ref="FE14">IFERROR(INDEX(Overall!$A$3:$P$389,SMALL(IF((FE$2=#REF!),ROW(#REF!)-MIN(ROW(#REF!))+1,""),ROW(EX11)),PlayerHeader)," ")</f>
        <v> </v>
      </c>
      <c r="FF14" s="82" t="str">
        <f t="shared" si="138"/>
        <v> 11</v>
      </c>
      <c r="FG14" s="3" t="str">
        <f t="shared" si="109"/>
        <v>#REF!</v>
      </c>
      <c r="FH14" s="80" t="str">
        <f t="shared" si="110"/>
        <v>#REF!</v>
      </c>
      <c r="FI14" s="80" t="str">
        <f t="shared" si="111"/>
        <v>#REF!</v>
      </c>
      <c r="FJ14" s="80" t="str">
        <f t="shared" si="112"/>
        <v>#REF!</v>
      </c>
      <c r="FK14" s="80" t="str">
        <f t="shared" si="113"/>
        <v>#REF!</v>
      </c>
      <c r="FL14" s="80" t="str">
        <f t="shared" si="114"/>
        <v>#REF!</v>
      </c>
      <c r="FM14" s="80" t="str">
        <f t="array" ref="FM14">IFERROR(INDEX(Overall!$E$3:$E$389,MATCH(FN14,Overall!$D$3:$D$389,0))," ")</f>
        <v> </v>
      </c>
      <c r="FN14" s="83" t="str">
        <f t="array" ref="FN14">IFERROR(INDEX(Overall!$A$3:$P$389,SMALL(IF((FN$2=#REF!),ROW(#REF!)-MIN(ROW(#REF!))+1,""),ROW(FG11)),PlayerHeader)," ")</f>
        <v> </v>
      </c>
      <c r="FO14" s="82" t="str">
        <f t="shared" si="139"/>
        <v> 11</v>
      </c>
      <c r="FP14" s="3" t="str">
        <f t="shared" si="115"/>
        <v>#REF!</v>
      </c>
      <c r="FQ14" s="80" t="str">
        <f t="shared" si="116"/>
        <v>#REF!</v>
      </c>
      <c r="FR14" s="80" t="str">
        <f t="shared" si="117"/>
        <v>#REF!</v>
      </c>
      <c r="FS14" s="80" t="str">
        <f t="shared" si="118"/>
        <v>#REF!</v>
      </c>
      <c r="FT14" s="80" t="str">
        <f t="shared" si="119"/>
        <v>#REF!</v>
      </c>
      <c r="FU14" s="80" t="str">
        <f t="shared" si="120"/>
        <v>#REF!</v>
      </c>
      <c r="FV14" s="80" t="str">
        <f t="array" ref="FV14">IFERROR(INDEX(Overall!$E$3:$E$389,MATCH(FW14,Overall!$D$3:$D$389,0))," ")</f>
        <v> </v>
      </c>
      <c r="FW14" s="83" t="str">
        <f t="array" ref="FW14">IFERROR(INDEX(Overall!$A$3:$P$389,SMALL(IF((FW$2=#REF!),ROW(#REF!)-MIN(ROW(#REF!))+1,""),ROW(FP11)),PlayerHeader)," ")</f>
        <v> </v>
      </c>
      <c r="FX14" s="82" t="str">
        <f t="shared" si="140"/>
        <v> 11</v>
      </c>
      <c r="FY14" s="3"/>
      <c r="GA14" s="3"/>
    </row>
    <row r="15">
      <c r="A15" s="3" t="str">
        <f t="shared" si="1"/>
        <v>#REF!</v>
      </c>
      <c r="B15" s="77" t="str">
        <f t="shared" si="2"/>
        <v>#REF!</v>
      </c>
      <c r="C15" s="77" t="str">
        <f t="shared" si="3"/>
        <v>#REF!</v>
      </c>
      <c r="D15" s="77" t="str">
        <f t="shared" si="4"/>
        <v>#REF!</v>
      </c>
      <c r="E15" s="77" t="str">
        <f t="shared" si="5"/>
        <v>#REF!</v>
      </c>
      <c r="F15" s="77" t="str">
        <f t="shared" si="6"/>
        <v>#REF!</v>
      </c>
      <c r="G15" s="77" t="str">
        <f t="array" ref="G15">IFERROR(INDEX(Overall!$E$3:$E$389,MATCH(H15,Overall!$D$3:$D$389,0))," ")</f>
        <v> </v>
      </c>
      <c r="H15" s="84" t="str">
        <f t="array" ref="H15">IFERROR(INDEX(Overall!$A$3:$P$389,SMALL(IF((H$2=#REF!),ROW(#REF!)-MIN(ROW(#REF!))+1,""),ROW(A12)),PlayerHeader)," ")</f>
        <v> </v>
      </c>
      <c r="I15" s="79" t="str">
        <f t="shared" si="121"/>
        <v> 12</v>
      </c>
      <c r="J15" s="3" t="str">
        <f t="shared" si="7"/>
        <v>#REF!</v>
      </c>
      <c r="K15" s="77" t="str">
        <f t="shared" si="8"/>
        <v>#REF!</v>
      </c>
      <c r="L15" s="77" t="str">
        <f t="shared" si="9"/>
        <v>#REF!</v>
      </c>
      <c r="M15" s="77" t="str">
        <f t="shared" si="10"/>
        <v>#REF!</v>
      </c>
      <c r="N15" s="77" t="str">
        <f t="shared" si="11"/>
        <v>#REF!</v>
      </c>
      <c r="O15" s="77" t="str">
        <f t="shared" si="12"/>
        <v>#REF!</v>
      </c>
      <c r="P15" s="77" t="str">
        <f t="array" ref="P15">IFERROR(INDEX(Overall!$E$3:$E$389,MATCH(Q15,Overall!$D$3:$D$389,0))," ")</f>
        <v> </v>
      </c>
      <c r="Q15" s="84" t="str">
        <f t="array" ref="Q15">IFERROR(INDEX(Overall!$A$3:$P$389,SMALL(IF((Q$2=#REF!),ROW(#REF!)-MIN(ROW(#REF!))+1,""),ROW(J12)),PlayerHeader)," ")</f>
        <v> </v>
      </c>
      <c r="R15" s="79" t="str">
        <f t="shared" si="122"/>
        <v> 12</v>
      </c>
      <c r="S15" s="3" t="str">
        <f t="shared" si="13"/>
        <v>#REF!</v>
      </c>
      <c r="T15" s="77" t="str">
        <f t="shared" si="14"/>
        <v>#REF!</v>
      </c>
      <c r="U15" s="77" t="str">
        <f t="shared" si="15"/>
        <v>#REF!</v>
      </c>
      <c r="V15" s="77" t="str">
        <f t="shared" si="16"/>
        <v>#REF!</v>
      </c>
      <c r="W15" s="77" t="str">
        <f t="shared" si="17"/>
        <v>#REF!</v>
      </c>
      <c r="X15" s="77" t="str">
        <f t="shared" si="18"/>
        <v>#REF!</v>
      </c>
      <c r="Y15" s="77" t="str">
        <f t="array" ref="Y15">IFERROR(INDEX(Overall!$E$3:$E$389,MATCH(Z15,Overall!$D$3:$D$389,0))," ")</f>
        <v> </v>
      </c>
      <c r="Z15" s="84" t="str">
        <f t="array" ref="Z15">IFERROR(INDEX(Overall!$A$3:$P$389,SMALL(IF((Z$2=#REF!),ROW(#REF!)-MIN(ROW(#REF!))+1,""),ROW(S12)),PlayerHeader)," ")</f>
        <v> </v>
      </c>
      <c r="AA15" s="79" t="str">
        <f t="shared" si="123"/>
        <v> 12</v>
      </c>
      <c r="AB15" s="3" t="str">
        <f t="shared" si="19"/>
        <v>#REF!</v>
      </c>
      <c r="AC15" s="77" t="str">
        <f t="shared" si="20"/>
        <v>#REF!</v>
      </c>
      <c r="AD15" s="77" t="str">
        <f t="shared" si="21"/>
        <v>#REF!</v>
      </c>
      <c r="AE15" s="77" t="str">
        <f t="shared" si="22"/>
        <v>#REF!</v>
      </c>
      <c r="AF15" s="77" t="str">
        <f t="shared" si="23"/>
        <v>#REF!</v>
      </c>
      <c r="AG15" s="77" t="str">
        <f t="shared" si="24"/>
        <v>#REF!</v>
      </c>
      <c r="AH15" s="77" t="str">
        <f t="array" ref="AH15">IFERROR(INDEX(Overall!$E$3:$E$389,MATCH(AI15,Overall!$D$3:$D$389,0))," ")</f>
        <v> </v>
      </c>
      <c r="AI15" s="84" t="str">
        <f t="array" ref="AI15">IFERROR(INDEX(Overall!$A$3:$P$389,SMALL(IF((AI$2=#REF!),ROW(#REF!)-MIN(ROW(#REF!))+1,""),ROW(AB12)),PlayerHeader)," ")</f>
        <v> </v>
      </c>
      <c r="AJ15" s="79" t="str">
        <f t="shared" si="124"/>
        <v> 12</v>
      </c>
      <c r="AK15" s="3" t="str">
        <f t="shared" si="25"/>
        <v>#REF!</v>
      </c>
      <c r="AL15" s="77" t="str">
        <f t="shared" si="26"/>
        <v>#REF!</v>
      </c>
      <c r="AM15" s="77" t="str">
        <f t="shared" si="27"/>
        <v>#REF!</v>
      </c>
      <c r="AN15" s="77" t="str">
        <f t="shared" si="28"/>
        <v>#REF!</v>
      </c>
      <c r="AO15" s="77" t="str">
        <f t="shared" si="29"/>
        <v>#REF!</v>
      </c>
      <c r="AP15" s="77" t="str">
        <f t="shared" si="30"/>
        <v>#REF!</v>
      </c>
      <c r="AQ15" s="77" t="str">
        <f t="array" ref="AQ15">IFERROR(INDEX(Overall!$E$3:$E$389,MATCH(AR15,Overall!$D$3:$D$389,0))," ")</f>
        <v> </v>
      </c>
      <c r="AR15" s="84" t="str">
        <f t="array" ref="AR15">IFERROR(INDEX(Overall!$A$3:$P$389,SMALL(IF((AR$2=#REF!),ROW(#REF!)-MIN(ROW(#REF!))+1,""),ROW(AK12)),PlayerHeader)," ")</f>
        <v> </v>
      </c>
      <c r="AS15" s="79" t="str">
        <f t="shared" si="125"/>
        <v> 12</v>
      </c>
      <c r="AT15" s="3" t="str">
        <f t="shared" si="31"/>
        <v>#REF!</v>
      </c>
      <c r="AU15" s="77" t="str">
        <f t="shared" si="32"/>
        <v>#REF!</v>
      </c>
      <c r="AV15" s="77" t="str">
        <f t="shared" si="33"/>
        <v>#REF!</v>
      </c>
      <c r="AW15" s="77" t="str">
        <f t="shared" si="34"/>
        <v>#REF!</v>
      </c>
      <c r="AX15" s="77" t="str">
        <f t="shared" si="35"/>
        <v>#REF!</v>
      </c>
      <c r="AY15" s="77" t="str">
        <f t="shared" si="36"/>
        <v>#REF!</v>
      </c>
      <c r="AZ15" s="77" t="str">
        <f t="array" ref="AZ15">IFERROR(INDEX(Overall!$E$3:$E$389,MATCH(BA15,Overall!$D$3:$D$389,0))," ")</f>
        <v> </v>
      </c>
      <c r="BA15" s="84" t="str">
        <f t="array" ref="BA15">IFERROR(INDEX(Overall!$A$3:$P$389,SMALL(IF((BA$2=#REF!),ROW(#REF!)-MIN(ROW(#REF!))+1,""),ROW(AT12)),PlayerHeader)," ")</f>
        <v> </v>
      </c>
      <c r="BB15" s="79" t="str">
        <f t="shared" si="126"/>
        <v> 12</v>
      </c>
      <c r="BC15" s="3" t="str">
        <f t="shared" si="37"/>
        <v>#REF!</v>
      </c>
      <c r="BD15" s="77" t="str">
        <f t="shared" si="38"/>
        <v>#REF!</v>
      </c>
      <c r="BE15" s="77" t="str">
        <f t="shared" si="39"/>
        <v>#REF!</v>
      </c>
      <c r="BF15" s="77" t="str">
        <f t="shared" si="40"/>
        <v>#REF!</v>
      </c>
      <c r="BG15" s="77" t="str">
        <f t="shared" si="41"/>
        <v>#REF!</v>
      </c>
      <c r="BH15" s="77" t="str">
        <f t="shared" si="42"/>
        <v>#REF!</v>
      </c>
      <c r="BI15" s="77" t="str">
        <f t="array" ref="BI15">IFERROR(INDEX(Overall!$E$3:$E$389,MATCH(BJ15,Overall!$D$3:$D$389,0))," ")</f>
        <v> </v>
      </c>
      <c r="BJ15" s="84" t="str">
        <f t="array" ref="BJ15">IFERROR(INDEX(Overall!$A$3:$P$389,SMALL(IF((BJ$2=#REF!),ROW(#REF!)-MIN(ROW(#REF!))+1,""),ROW(BC12)),PlayerHeader)," ")</f>
        <v> </v>
      </c>
      <c r="BK15" s="79" t="str">
        <f t="shared" si="127"/>
        <v> 12</v>
      </c>
      <c r="BL15" s="3" t="str">
        <f t="shared" si="43"/>
        <v>#REF!</v>
      </c>
      <c r="BM15" s="77" t="str">
        <f t="shared" si="44"/>
        <v>#REF!</v>
      </c>
      <c r="BN15" s="77" t="str">
        <f t="shared" si="45"/>
        <v>#REF!</v>
      </c>
      <c r="BO15" s="77" t="str">
        <f t="shared" si="46"/>
        <v>#REF!</v>
      </c>
      <c r="BP15" s="77" t="str">
        <f t="shared" si="47"/>
        <v>#REF!</v>
      </c>
      <c r="BQ15" s="77" t="str">
        <f t="shared" si="48"/>
        <v>#REF!</v>
      </c>
      <c r="BR15" s="77" t="str">
        <f t="array" ref="BR15">IFERROR(INDEX(Overall!$E$3:$E$389,MATCH(BS15,Overall!$D$3:$D$389,0))," ")</f>
        <v> </v>
      </c>
      <c r="BS15" s="84" t="str">
        <f t="array" ref="BS15">IFERROR(INDEX(Overall!$A$3:$P$389,SMALL(IF((BS$2=#REF!),ROW(#REF!)-MIN(ROW(#REF!))+1,""),ROW(BL12)),PlayerHeader)," ")</f>
        <v> </v>
      </c>
      <c r="BT15" s="79" t="str">
        <f t="shared" si="128"/>
        <v> 12</v>
      </c>
      <c r="BU15" s="3" t="str">
        <f t="shared" si="49"/>
        <v>#REF!</v>
      </c>
      <c r="BV15" s="77" t="str">
        <f t="shared" si="50"/>
        <v>#REF!</v>
      </c>
      <c r="BW15" s="77" t="str">
        <f t="shared" si="51"/>
        <v>#REF!</v>
      </c>
      <c r="BX15" s="77" t="str">
        <f t="shared" si="52"/>
        <v>#REF!</v>
      </c>
      <c r="BY15" s="77" t="str">
        <f t="shared" si="53"/>
        <v>#REF!</v>
      </c>
      <c r="BZ15" s="77" t="str">
        <f t="shared" si="54"/>
        <v>#REF!</v>
      </c>
      <c r="CA15" s="77" t="str">
        <f t="array" ref="CA15">IFERROR(INDEX(Overall!$E$3:$E$389,MATCH(CB15,Overall!$D$3:$D$389,0))," ")</f>
        <v> </v>
      </c>
      <c r="CB15" s="84" t="str">
        <f t="array" ref="CB15">IFERROR(INDEX(Overall!$A$3:$P$389,SMALL(IF((CB$2=#REF!),ROW(#REF!)-MIN(ROW(#REF!))+1,""),ROW(BU12)),PlayerHeader)," ")</f>
        <v> </v>
      </c>
      <c r="CC15" s="79" t="str">
        <f t="shared" si="129"/>
        <v> 12</v>
      </c>
      <c r="CD15" s="3" t="str">
        <f t="shared" si="55"/>
        <v>#REF!</v>
      </c>
      <c r="CE15" s="77" t="str">
        <f t="shared" si="56"/>
        <v>#REF!</v>
      </c>
      <c r="CF15" s="77" t="str">
        <f t="shared" si="57"/>
        <v>#REF!</v>
      </c>
      <c r="CG15" s="77" t="str">
        <f t="shared" si="58"/>
        <v>#REF!</v>
      </c>
      <c r="CH15" s="77" t="str">
        <f t="shared" si="59"/>
        <v>#REF!</v>
      </c>
      <c r="CI15" s="77" t="str">
        <f t="shared" si="60"/>
        <v>#REF!</v>
      </c>
      <c r="CJ15" s="77" t="str">
        <f t="array" ref="CJ15">IFERROR(INDEX(Overall!$E$3:$E$389,MATCH(CK15,Overall!$D$3:$D$389,0))," ")</f>
        <v> </v>
      </c>
      <c r="CK15" s="84" t="str">
        <f t="array" ref="CK15">IFERROR(INDEX(Overall!$A$3:$P$389,SMALL(IF((CK$2=#REF!),ROW(#REF!)-MIN(ROW(#REF!))+1,""),ROW(CD12)),PlayerHeader)," ")</f>
        <v> </v>
      </c>
      <c r="CL15" s="79" t="str">
        <f t="shared" si="130"/>
        <v> 12</v>
      </c>
      <c r="CM15" s="3" t="str">
        <f t="shared" si="61"/>
        <v>#REF!</v>
      </c>
      <c r="CN15" s="77" t="str">
        <f t="shared" si="62"/>
        <v>#REF!</v>
      </c>
      <c r="CO15" s="77" t="str">
        <f t="shared" si="63"/>
        <v>#REF!</v>
      </c>
      <c r="CP15" s="77" t="str">
        <f t="shared" si="64"/>
        <v>#REF!</v>
      </c>
      <c r="CQ15" s="77" t="str">
        <f t="shared" si="65"/>
        <v>#REF!</v>
      </c>
      <c r="CR15" s="77" t="str">
        <f t="shared" si="66"/>
        <v>#REF!</v>
      </c>
      <c r="CS15" s="77" t="str">
        <f t="array" ref="CS15">IFERROR(INDEX(Overall!$E$3:$E$389,MATCH(CT15,Overall!$D$3:$D$389,0))," ")</f>
        <v> </v>
      </c>
      <c r="CT15" s="84" t="str">
        <f t="array" ref="CT15">IFERROR(INDEX(Overall!$A$3:$P$389,SMALL(IF((CT$2=#REF!),ROW(#REF!)-MIN(ROW(#REF!))+1,""),ROW(CM12)),PlayerHeader)," ")</f>
        <v> </v>
      </c>
      <c r="CU15" s="79" t="str">
        <f t="shared" si="131"/>
        <v> 12</v>
      </c>
      <c r="CV15" s="3" t="str">
        <f t="shared" si="67"/>
        <v>#REF!</v>
      </c>
      <c r="CW15" s="77" t="str">
        <f t="shared" si="68"/>
        <v>#REF!</v>
      </c>
      <c r="CX15" s="77" t="str">
        <f t="shared" si="69"/>
        <v>#REF!</v>
      </c>
      <c r="CY15" s="77" t="str">
        <f t="shared" si="70"/>
        <v>#REF!</v>
      </c>
      <c r="CZ15" s="77" t="str">
        <f t="shared" si="71"/>
        <v>#REF!</v>
      </c>
      <c r="DA15" s="77" t="str">
        <f t="shared" si="72"/>
        <v>#REF!</v>
      </c>
      <c r="DB15" s="77" t="str">
        <f t="array" ref="DB15">IFERROR(INDEX(Overall!$E$3:$E$389,MATCH(DC15,Overall!$D$3:$D$389,0))," ")</f>
        <v> </v>
      </c>
      <c r="DC15" s="84" t="str">
        <f t="array" ref="DC15">IFERROR(INDEX(Overall!$A$3:$P$389,SMALL(IF((DC$2=#REF!),ROW(#REF!)-MIN(ROW(#REF!))+1,""),ROW(CV12)),PlayerHeader)," ")</f>
        <v> </v>
      </c>
      <c r="DD15" s="79" t="str">
        <f t="shared" si="132"/>
        <v> 12</v>
      </c>
      <c r="DE15" s="3" t="str">
        <f t="shared" si="73"/>
        <v>#REF!</v>
      </c>
      <c r="DF15" s="77" t="str">
        <f t="shared" si="74"/>
        <v>#REF!</v>
      </c>
      <c r="DG15" s="77" t="str">
        <f t="shared" si="75"/>
        <v>#REF!</v>
      </c>
      <c r="DH15" s="77" t="str">
        <f t="shared" si="76"/>
        <v>#REF!</v>
      </c>
      <c r="DI15" s="77" t="str">
        <f t="shared" si="77"/>
        <v>#REF!</v>
      </c>
      <c r="DJ15" s="77" t="str">
        <f t="shared" si="78"/>
        <v>#REF!</v>
      </c>
      <c r="DK15" s="77" t="str">
        <f t="array" ref="DK15">IFERROR(INDEX(Overall!$E$3:$E$389,MATCH(DL15,Overall!$D$3:$D$389,0))," ")</f>
        <v> </v>
      </c>
      <c r="DL15" s="84" t="str">
        <f t="array" ref="DL15">IFERROR(INDEX(Overall!$A$3:$P$389,SMALL(IF((DL$2=#REF!),ROW(#REF!)-MIN(ROW(#REF!))+1,""),ROW(DE12)),PlayerHeader)," ")</f>
        <v> </v>
      </c>
      <c r="DM15" s="79" t="str">
        <f t="shared" si="133"/>
        <v> 12</v>
      </c>
      <c r="DN15" s="3" t="str">
        <f t="shared" si="79"/>
        <v>#REF!</v>
      </c>
      <c r="DO15" s="77" t="str">
        <f t="shared" si="80"/>
        <v>#REF!</v>
      </c>
      <c r="DP15" s="77" t="str">
        <f t="shared" si="81"/>
        <v>#REF!</v>
      </c>
      <c r="DQ15" s="77" t="str">
        <f t="shared" si="82"/>
        <v>#REF!</v>
      </c>
      <c r="DR15" s="77" t="str">
        <f t="shared" si="83"/>
        <v>#REF!</v>
      </c>
      <c r="DS15" s="77" t="str">
        <f t="shared" si="84"/>
        <v>#REF!</v>
      </c>
      <c r="DT15" s="77" t="str">
        <f t="array" ref="DT15">IFERROR(INDEX(Overall!$E$3:$E$389,MATCH(DU15,Overall!$D$3:$D$389,0))," ")</f>
        <v> </v>
      </c>
      <c r="DU15" s="84" t="str">
        <f t="array" ref="DU15">IFERROR(INDEX(Overall!$A$3:$P$389,SMALL(IF((DU$2=#REF!),ROW(#REF!)-MIN(ROW(#REF!))+1,""),ROW(DN12)),PlayerHeader)," ")</f>
        <v> </v>
      </c>
      <c r="DV15" s="79" t="str">
        <f t="shared" si="134"/>
        <v> 12</v>
      </c>
      <c r="DW15" s="3" t="str">
        <f t="shared" si="85"/>
        <v>#REF!</v>
      </c>
      <c r="DX15" s="77" t="str">
        <f t="shared" si="86"/>
        <v>#REF!</v>
      </c>
      <c r="DY15" s="77" t="str">
        <f t="shared" si="87"/>
        <v>#REF!</v>
      </c>
      <c r="DZ15" s="77" t="str">
        <f t="shared" si="88"/>
        <v>#REF!</v>
      </c>
      <c r="EA15" s="77" t="str">
        <f t="shared" si="89"/>
        <v>#REF!</v>
      </c>
      <c r="EB15" s="77" t="str">
        <f t="shared" si="90"/>
        <v>#REF!</v>
      </c>
      <c r="EC15" s="77" t="str">
        <f t="array" ref="EC15">IFERROR(INDEX(Overall!$E$3:$E$389,MATCH(ED15,Overall!$D$3:$D$389,0))," ")</f>
        <v> </v>
      </c>
      <c r="ED15" s="84" t="str">
        <f t="array" ref="ED15">IFERROR(INDEX(Overall!$A$3:$P$389,SMALL(IF((ED$2=#REF!),ROW(#REF!)-MIN(ROW(#REF!))+1,""),ROW(DW12)),PlayerHeader)," ")</f>
        <v> </v>
      </c>
      <c r="EE15" s="79" t="str">
        <f t="shared" si="135"/>
        <v> 12</v>
      </c>
      <c r="EF15" s="3" t="str">
        <f t="shared" si="91"/>
        <v>#REF!</v>
      </c>
      <c r="EG15" s="77" t="str">
        <f t="shared" si="92"/>
        <v>#REF!</v>
      </c>
      <c r="EH15" s="77" t="str">
        <f t="shared" si="93"/>
        <v>#REF!</v>
      </c>
      <c r="EI15" s="77" t="str">
        <f t="shared" si="94"/>
        <v>#REF!</v>
      </c>
      <c r="EJ15" s="77" t="str">
        <f t="shared" si="95"/>
        <v>#REF!</v>
      </c>
      <c r="EK15" s="77" t="str">
        <f t="shared" si="96"/>
        <v>#REF!</v>
      </c>
      <c r="EL15" s="77" t="str">
        <f t="array" ref="EL15">IFERROR(INDEX(Overall!$E$3:$E$389,MATCH(EM15,Overall!$D$3:$D$389,0))," ")</f>
        <v> </v>
      </c>
      <c r="EM15" s="84" t="str">
        <f t="array" ref="EM15">IFERROR(INDEX(Overall!$A$3:$P$389,SMALL(IF((EM$2=#REF!),ROW(#REF!)-MIN(ROW(#REF!))+1,""),ROW(EF12)),PlayerHeader)," ")</f>
        <v> </v>
      </c>
      <c r="EN15" s="79" t="str">
        <f t="shared" si="136"/>
        <v> 12</v>
      </c>
      <c r="EO15" s="3" t="str">
        <f t="shared" si="97"/>
        <v>#REF!</v>
      </c>
      <c r="EP15" s="77" t="str">
        <f t="shared" si="98"/>
        <v>#REF!</v>
      </c>
      <c r="EQ15" s="77" t="str">
        <f t="shared" si="99"/>
        <v>#REF!</v>
      </c>
      <c r="ER15" s="77" t="str">
        <f t="shared" si="100"/>
        <v>#REF!</v>
      </c>
      <c r="ES15" s="77" t="str">
        <f t="shared" si="101"/>
        <v>#REF!</v>
      </c>
      <c r="ET15" s="77" t="str">
        <f t="shared" si="102"/>
        <v>#REF!</v>
      </c>
      <c r="EU15" s="77" t="str">
        <f t="array" ref="EU15">IFERROR(INDEX(Overall!$E$3:$E$389,MATCH(EV15,Overall!$D$3:$D$389,0))," ")</f>
        <v> </v>
      </c>
      <c r="EV15" s="84" t="str">
        <f t="array" ref="EV15">IFERROR(INDEX(Overall!$A$3:$P$389,SMALL(IF((EV$2=#REF!),ROW(#REF!)-MIN(ROW(#REF!))+1,""),ROW(EO12)),PlayerHeader)," ")</f>
        <v> </v>
      </c>
      <c r="EW15" s="79" t="str">
        <f t="shared" si="137"/>
        <v> 12</v>
      </c>
      <c r="EX15" s="3" t="str">
        <f t="shared" si="103"/>
        <v>#REF!</v>
      </c>
      <c r="EY15" s="77" t="str">
        <f t="shared" si="104"/>
        <v>#REF!</v>
      </c>
      <c r="EZ15" s="77" t="str">
        <f t="shared" si="105"/>
        <v>#REF!</v>
      </c>
      <c r="FA15" s="77" t="str">
        <f t="shared" si="106"/>
        <v>#REF!</v>
      </c>
      <c r="FB15" s="77" t="str">
        <f t="shared" si="107"/>
        <v>#REF!</v>
      </c>
      <c r="FC15" s="77" t="str">
        <f t="shared" si="108"/>
        <v>#REF!</v>
      </c>
      <c r="FD15" s="77" t="str">
        <f t="array" ref="FD15">IFERROR(INDEX(Overall!$E$3:$E$389,MATCH(FE15,Overall!$D$3:$D$389,0))," ")</f>
        <v> </v>
      </c>
      <c r="FE15" s="84" t="str">
        <f t="array" ref="FE15">IFERROR(INDEX(Overall!$A$3:$P$389,SMALL(IF((FE$2=#REF!),ROW(#REF!)-MIN(ROW(#REF!))+1,""),ROW(EX12)),PlayerHeader)," ")</f>
        <v> </v>
      </c>
      <c r="FF15" s="79" t="str">
        <f t="shared" si="138"/>
        <v> 12</v>
      </c>
      <c r="FG15" s="3" t="str">
        <f t="shared" si="109"/>
        <v>#REF!</v>
      </c>
      <c r="FH15" s="77" t="str">
        <f t="shared" si="110"/>
        <v>#REF!</v>
      </c>
      <c r="FI15" s="77" t="str">
        <f t="shared" si="111"/>
        <v>#REF!</v>
      </c>
      <c r="FJ15" s="77" t="str">
        <f t="shared" si="112"/>
        <v>#REF!</v>
      </c>
      <c r="FK15" s="77" t="str">
        <f t="shared" si="113"/>
        <v>#REF!</v>
      </c>
      <c r="FL15" s="77" t="str">
        <f t="shared" si="114"/>
        <v>#REF!</v>
      </c>
      <c r="FM15" s="77" t="str">
        <f t="array" ref="FM15">IFERROR(INDEX(Overall!$E$3:$E$389,MATCH(FN15,Overall!$D$3:$D$389,0))," ")</f>
        <v> </v>
      </c>
      <c r="FN15" s="84" t="str">
        <f t="array" ref="FN15">IFERROR(INDEX(Overall!$A$3:$P$389,SMALL(IF((FN$2=#REF!),ROW(#REF!)-MIN(ROW(#REF!))+1,""),ROW(FG12)),PlayerHeader)," ")</f>
        <v> </v>
      </c>
      <c r="FO15" s="79" t="str">
        <f t="shared" si="139"/>
        <v> 12</v>
      </c>
      <c r="FP15" s="3" t="str">
        <f t="shared" si="115"/>
        <v>#REF!</v>
      </c>
      <c r="FQ15" s="77" t="str">
        <f t="shared" si="116"/>
        <v>#REF!</v>
      </c>
      <c r="FR15" s="77" t="str">
        <f t="shared" si="117"/>
        <v>#REF!</v>
      </c>
      <c r="FS15" s="77" t="str">
        <f t="shared" si="118"/>
        <v>#REF!</v>
      </c>
      <c r="FT15" s="77" t="str">
        <f t="shared" si="119"/>
        <v>#REF!</v>
      </c>
      <c r="FU15" s="77" t="str">
        <f t="shared" si="120"/>
        <v>#REF!</v>
      </c>
      <c r="FV15" s="77" t="str">
        <f t="array" ref="FV15">IFERROR(INDEX(Overall!$E$3:$E$389,MATCH(FW15,Overall!$D$3:$D$389,0))," ")</f>
        <v> </v>
      </c>
      <c r="FW15" s="84" t="str">
        <f t="array" ref="FW15">IFERROR(INDEX(Overall!$A$3:$P$389,SMALL(IF((FW$2=#REF!),ROW(#REF!)-MIN(ROW(#REF!))+1,""),ROW(FP12)),PlayerHeader)," ")</f>
        <v> </v>
      </c>
      <c r="FX15" s="79" t="str">
        <f t="shared" si="140"/>
        <v> 12</v>
      </c>
      <c r="FY15" s="3"/>
      <c r="GA15" s="3"/>
    </row>
    <row r="16">
      <c r="A16" s="3" t="str">
        <f t="shared" si="1"/>
        <v>#REF!</v>
      </c>
      <c r="B16" s="80" t="str">
        <f t="shared" si="2"/>
        <v>#REF!</v>
      </c>
      <c r="C16" s="80" t="str">
        <f t="shared" si="3"/>
        <v>#REF!</v>
      </c>
      <c r="D16" s="80" t="str">
        <f t="shared" si="4"/>
        <v>#REF!</v>
      </c>
      <c r="E16" s="80" t="str">
        <f t="shared" si="5"/>
        <v>#REF!</v>
      </c>
      <c r="F16" s="80" t="str">
        <f t="shared" si="6"/>
        <v>#REF!</v>
      </c>
      <c r="G16" s="80" t="str">
        <f t="array" ref="G16">IFERROR(INDEX(Overall!$E$3:$E$389,MATCH(H16,Overall!$D$3:$D$389,0))," ")</f>
        <v> </v>
      </c>
      <c r="H16" s="83" t="str">
        <f t="array" ref="H16">IFERROR(INDEX(Overall!$A$3:$P$389,SMALL(IF((H$2=#REF!),ROW(#REF!)-MIN(ROW(#REF!))+1,""),ROW(A13)),PlayerHeader)," ")</f>
        <v> </v>
      </c>
      <c r="I16" s="82" t="str">
        <f t="shared" si="121"/>
        <v> 13</v>
      </c>
      <c r="J16" s="3" t="str">
        <f t="shared" si="7"/>
        <v>#REF!</v>
      </c>
      <c r="K16" s="80" t="str">
        <f t="shared" si="8"/>
        <v>#REF!</v>
      </c>
      <c r="L16" s="80" t="str">
        <f t="shared" si="9"/>
        <v>#REF!</v>
      </c>
      <c r="M16" s="80" t="str">
        <f t="shared" si="10"/>
        <v>#REF!</v>
      </c>
      <c r="N16" s="80" t="str">
        <f t="shared" si="11"/>
        <v>#REF!</v>
      </c>
      <c r="O16" s="80" t="str">
        <f t="shared" si="12"/>
        <v>#REF!</v>
      </c>
      <c r="P16" s="80" t="str">
        <f t="array" ref="P16">IFERROR(INDEX(Overall!$E$3:$E$389,MATCH(Q16,Overall!$D$3:$D$389,0))," ")</f>
        <v> </v>
      </c>
      <c r="Q16" s="83" t="str">
        <f t="array" ref="Q16">IFERROR(INDEX(Overall!$A$3:$P$389,SMALL(IF((Q$2=#REF!),ROW(#REF!)-MIN(ROW(#REF!))+1,""),ROW(J13)),PlayerHeader)," ")</f>
        <v> </v>
      </c>
      <c r="R16" s="82" t="str">
        <f t="shared" si="122"/>
        <v> 13</v>
      </c>
      <c r="S16" s="3" t="str">
        <f t="shared" si="13"/>
        <v>#REF!</v>
      </c>
      <c r="T16" s="80" t="str">
        <f t="shared" si="14"/>
        <v>#REF!</v>
      </c>
      <c r="U16" s="80" t="str">
        <f t="shared" si="15"/>
        <v>#REF!</v>
      </c>
      <c r="V16" s="80" t="str">
        <f t="shared" si="16"/>
        <v>#REF!</v>
      </c>
      <c r="W16" s="80" t="str">
        <f t="shared" si="17"/>
        <v>#REF!</v>
      </c>
      <c r="X16" s="80" t="str">
        <f t="shared" si="18"/>
        <v>#REF!</v>
      </c>
      <c r="Y16" s="80" t="str">
        <f t="array" ref="Y16">IFERROR(INDEX(Overall!$E$3:$E$389,MATCH(Z16,Overall!$D$3:$D$389,0))," ")</f>
        <v> </v>
      </c>
      <c r="Z16" s="83" t="str">
        <f t="array" ref="Z16">IFERROR(INDEX(Overall!$A$3:$P$389,SMALL(IF((Z$2=#REF!),ROW(#REF!)-MIN(ROW(#REF!))+1,""),ROW(S13)),PlayerHeader)," ")</f>
        <v> </v>
      </c>
      <c r="AA16" s="82" t="str">
        <f t="shared" si="123"/>
        <v> 13</v>
      </c>
      <c r="AB16" s="3" t="str">
        <f t="shared" si="19"/>
        <v>#REF!</v>
      </c>
      <c r="AC16" s="80" t="str">
        <f t="shared" si="20"/>
        <v>#REF!</v>
      </c>
      <c r="AD16" s="80" t="str">
        <f t="shared" si="21"/>
        <v>#REF!</v>
      </c>
      <c r="AE16" s="80" t="str">
        <f t="shared" si="22"/>
        <v>#REF!</v>
      </c>
      <c r="AF16" s="80" t="str">
        <f t="shared" si="23"/>
        <v>#REF!</v>
      </c>
      <c r="AG16" s="80" t="str">
        <f t="shared" si="24"/>
        <v>#REF!</v>
      </c>
      <c r="AH16" s="80" t="str">
        <f t="array" ref="AH16">IFERROR(INDEX(Overall!$E$3:$E$389,MATCH(AI16,Overall!$D$3:$D$389,0))," ")</f>
        <v> </v>
      </c>
      <c r="AI16" s="83" t="str">
        <f t="array" ref="AI16">IFERROR(INDEX(Overall!$A$3:$P$389,SMALL(IF((AI$2=#REF!),ROW(#REF!)-MIN(ROW(#REF!))+1,""),ROW(AB13)),PlayerHeader)," ")</f>
        <v> </v>
      </c>
      <c r="AJ16" s="82" t="str">
        <f t="shared" si="124"/>
        <v> 13</v>
      </c>
      <c r="AK16" s="3" t="str">
        <f t="shared" si="25"/>
        <v>#REF!</v>
      </c>
      <c r="AL16" s="80" t="str">
        <f t="shared" si="26"/>
        <v>#REF!</v>
      </c>
      <c r="AM16" s="80" t="str">
        <f t="shared" si="27"/>
        <v>#REF!</v>
      </c>
      <c r="AN16" s="80" t="str">
        <f t="shared" si="28"/>
        <v>#REF!</v>
      </c>
      <c r="AO16" s="80" t="str">
        <f t="shared" si="29"/>
        <v>#REF!</v>
      </c>
      <c r="AP16" s="80" t="str">
        <f t="shared" si="30"/>
        <v>#REF!</v>
      </c>
      <c r="AQ16" s="80" t="str">
        <f t="array" ref="AQ16">IFERROR(INDEX(Overall!$E$3:$E$389,MATCH(AR16,Overall!$D$3:$D$389,0))," ")</f>
        <v> </v>
      </c>
      <c r="AR16" s="83" t="str">
        <f t="array" ref="AR16">IFERROR(INDEX(Overall!$A$3:$P$389,SMALL(IF((AR$2=#REF!),ROW(#REF!)-MIN(ROW(#REF!))+1,""),ROW(AK13)),PlayerHeader)," ")</f>
        <v> </v>
      </c>
      <c r="AS16" s="82" t="str">
        <f t="shared" si="125"/>
        <v> 13</v>
      </c>
      <c r="AT16" s="3" t="str">
        <f t="shared" si="31"/>
        <v>#REF!</v>
      </c>
      <c r="AU16" s="80" t="str">
        <f t="shared" si="32"/>
        <v>#REF!</v>
      </c>
      <c r="AV16" s="80" t="str">
        <f t="shared" si="33"/>
        <v>#REF!</v>
      </c>
      <c r="AW16" s="80" t="str">
        <f t="shared" si="34"/>
        <v>#REF!</v>
      </c>
      <c r="AX16" s="80" t="str">
        <f t="shared" si="35"/>
        <v>#REF!</v>
      </c>
      <c r="AY16" s="80" t="str">
        <f t="shared" si="36"/>
        <v>#REF!</v>
      </c>
      <c r="AZ16" s="80" t="str">
        <f t="array" ref="AZ16">IFERROR(INDEX(Overall!$E$3:$E$389,MATCH(BA16,Overall!$D$3:$D$389,0))," ")</f>
        <v> </v>
      </c>
      <c r="BA16" s="83" t="str">
        <f t="array" ref="BA16">IFERROR(INDEX(Overall!$A$3:$P$389,SMALL(IF((BA$2=#REF!),ROW(#REF!)-MIN(ROW(#REF!))+1,""),ROW(AT13)),PlayerHeader)," ")</f>
        <v> </v>
      </c>
      <c r="BB16" s="82" t="str">
        <f t="shared" si="126"/>
        <v> 13</v>
      </c>
      <c r="BC16" s="3" t="str">
        <f t="shared" si="37"/>
        <v>#REF!</v>
      </c>
      <c r="BD16" s="80" t="str">
        <f t="shared" si="38"/>
        <v>#REF!</v>
      </c>
      <c r="BE16" s="80" t="str">
        <f t="shared" si="39"/>
        <v>#REF!</v>
      </c>
      <c r="BF16" s="80" t="str">
        <f t="shared" si="40"/>
        <v>#REF!</v>
      </c>
      <c r="BG16" s="80" t="str">
        <f t="shared" si="41"/>
        <v>#REF!</v>
      </c>
      <c r="BH16" s="80" t="str">
        <f t="shared" si="42"/>
        <v>#REF!</v>
      </c>
      <c r="BI16" s="80" t="str">
        <f t="array" ref="BI16">IFERROR(INDEX(Overall!$E$3:$E$389,MATCH(BJ16,Overall!$D$3:$D$389,0))," ")</f>
        <v> </v>
      </c>
      <c r="BJ16" s="83" t="str">
        <f t="array" ref="BJ16">IFERROR(INDEX(Overall!$A$3:$P$389,SMALL(IF((BJ$2=#REF!),ROW(#REF!)-MIN(ROW(#REF!))+1,""),ROW(BC13)),PlayerHeader)," ")</f>
        <v> </v>
      </c>
      <c r="BK16" s="82" t="str">
        <f t="shared" si="127"/>
        <v> 13</v>
      </c>
      <c r="BL16" s="3" t="str">
        <f t="shared" si="43"/>
        <v>#REF!</v>
      </c>
      <c r="BM16" s="80" t="str">
        <f t="shared" si="44"/>
        <v>#REF!</v>
      </c>
      <c r="BN16" s="80" t="str">
        <f t="shared" si="45"/>
        <v>#REF!</v>
      </c>
      <c r="BO16" s="80" t="str">
        <f t="shared" si="46"/>
        <v>#REF!</v>
      </c>
      <c r="BP16" s="80" t="str">
        <f t="shared" si="47"/>
        <v>#REF!</v>
      </c>
      <c r="BQ16" s="80" t="str">
        <f t="shared" si="48"/>
        <v>#REF!</v>
      </c>
      <c r="BR16" s="80" t="str">
        <f t="array" ref="BR16">IFERROR(INDEX(Overall!$E$3:$E$389,MATCH(BS16,Overall!$D$3:$D$389,0))," ")</f>
        <v> </v>
      </c>
      <c r="BS16" s="83" t="str">
        <f t="array" ref="BS16">IFERROR(INDEX(Overall!$A$3:$P$389,SMALL(IF((BS$2=#REF!),ROW(#REF!)-MIN(ROW(#REF!))+1,""),ROW(BL13)),PlayerHeader)," ")</f>
        <v> </v>
      </c>
      <c r="BT16" s="82" t="str">
        <f t="shared" si="128"/>
        <v> 13</v>
      </c>
      <c r="BU16" s="3" t="str">
        <f t="shared" si="49"/>
        <v>#REF!</v>
      </c>
      <c r="BV16" s="80" t="str">
        <f t="shared" si="50"/>
        <v>#REF!</v>
      </c>
      <c r="BW16" s="80" t="str">
        <f t="shared" si="51"/>
        <v>#REF!</v>
      </c>
      <c r="BX16" s="80" t="str">
        <f t="shared" si="52"/>
        <v>#REF!</v>
      </c>
      <c r="BY16" s="80" t="str">
        <f t="shared" si="53"/>
        <v>#REF!</v>
      </c>
      <c r="BZ16" s="80" t="str">
        <f t="shared" si="54"/>
        <v>#REF!</v>
      </c>
      <c r="CA16" s="80" t="str">
        <f t="array" ref="CA16">IFERROR(INDEX(Overall!$E$3:$E$389,MATCH(CB16,Overall!$D$3:$D$389,0))," ")</f>
        <v> </v>
      </c>
      <c r="CB16" s="83" t="str">
        <f t="array" ref="CB16">IFERROR(INDEX(Overall!$A$3:$P$389,SMALL(IF((CB$2=#REF!),ROW(#REF!)-MIN(ROW(#REF!))+1,""),ROW(BU13)),PlayerHeader)," ")</f>
        <v> </v>
      </c>
      <c r="CC16" s="82" t="str">
        <f t="shared" si="129"/>
        <v> 13</v>
      </c>
      <c r="CD16" s="3" t="str">
        <f t="shared" si="55"/>
        <v>#REF!</v>
      </c>
      <c r="CE16" s="80" t="str">
        <f t="shared" si="56"/>
        <v>#REF!</v>
      </c>
      <c r="CF16" s="80" t="str">
        <f t="shared" si="57"/>
        <v>#REF!</v>
      </c>
      <c r="CG16" s="80" t="str">
        <f t="shared" si="58"/>
        <v>#REF!</v>
      </c>
      <c r="CH16" s="80" t="str">
        <f t="shared" si="59"/>
        <v>#REF!</v>
      </c>
      <c r="CI16" s="80" t="str">
        <f t="shared" si="60"/>
        <v>#REF!</v>
      </c>
      <c r="CJ16" s="80" t="str">
        <f t="array" ref="CJ16">IFERROR(INDEX(Overall!$E$3:$E$389,MATCH(CK16,Overall!$D$3:$D$389,0))," ")</f>
        <v> </v>
      </c>
      <c r="CK16" s="83" t="str">
        <f t="array" ref="CK16">IFERROR(INDEX(Overall!$A$3:$P$389,SMALL(IF((CK$2=#REF!),ROW(#REF!)-MIN(ROW(#REF!))+1,""),ROW(CD13)),PlayerHeader)," ")</f>
        <v> </v>
      </c>
      <c r="CL16" s="82" t="str">
        <f t="shared" si="130"/>
        <v> 13</v>
      </c>
      <c r="CM16" s="3" t="str">
        <f t="shared" si="61"/>
        <v>#REF!</v>
      </c>
      <c r="CN16" s="80" t="str">
        <f t="shared" si="62"/>
        <v>#REF!</v>
      </c>
      <c r="CO16" s="80" t="str">
        <f t="shared" si="63"/>
        <v>#REF!</v>
      </c>
      <c r="CP16" s="80" t="str">
        <f t="shared" si="64"/>
        <v>#REF!</v>
      </c>
      <c r="CQ16" s="80" t="str">
        <f t="shared" si="65"/>
        <v>#REF!</v>
      </c>
      <c r="CR16" s="80" t="str">
        <f t="shared" si="66"/>
        <v>#REF!</v>
      </c>
      <c r="CS16" s="80" t="str">
        <f t="array" ref="CS16">IFERROR(INDEX(Overall!$E$3:$E$389,MATCH(CT16,Overall!$D$3:$D$389,0))," ")</f>
        <v> </v>
      </c>
      <c r="CT16" s="83" t="str">
        <f t="array" ref="CT16">IFERROR(INDEX(Overall!$A$3:$P$389,SMALL(IF((CT$2=#REF!),ROW(#REF!)-MIN(ROW(#REF!))+1,""),ROW(CM13)),PlayerHeader)," ")</f>
        <v> </v>
      </c>
      <c r="CU16" s="82" t="str">
        <f t="shared" si="131"/>
        <v> 13</v>
      </c>
      <c r="CV16" s="3" t="str">
        <f t="shared" si="67"/>
        <v>#REF!</v>
      </c>
      <c r="CW16" s="80" t="str">
        <f t="shared" si="68"/>
        <v>#REF!</v>
      </c>
      <c r="CX16" s="80" t="str">
        <f t="shared" si="69"/>
        <v>#REF!</v>
      </c>
      <c r="CY16" s="80" t="str">
        <f t="shared" si="70"/>
        <v>#REF!</v>
      </c>
      <c r="CZ16" s="80" t="str">
        <f t="shared" si="71"/>
        <v>#REF!</v>
      </c>
      <c r="DA16" s="80" t="str">
        <f t="shared" si="72"/>
        <v>#REF!</v>
      </c>
      <c r="DB16" s="80" t="str">
        <f t="array" ref="DB16">IFERROR(INDEX(Overall!$E$3:$E$389,MATCH(DC16,Overall!$D$3:$D$389,0))," ")</f>
        <v> </v>
      </c>
      <c r="DC16" s="83" t="str">
        <f t="array" ref="DC16">IFERROR(INDEX(Overall!$A$3:$P$389,SMALL(IF((DC$2=#REF!),ROW(#REF!)-MIN(ROW(#REF!))+1,""),ROW(CV13)),PlayerHeader)," ")</f>
        <v> </v>
      </c>
      <c r="DD16" s="82" t="str">
        <f t="shared" si="132"/>
        <v> 13</v>
      </c>
      <c r="DE16" s="3" t="str">
        <f t="shared" si="73"/>
        <v>#REF!</v>
      </c>
      <c r="DF16" s="80" t="str">
        <f t="shared" si="74"/>
        <v>#REF!</v>
      </c>
      <c r="DG16" s="80" t="str">
        <f t="shared" si="75"/>
        <v>#REF!</v>
      </c>
      <c r="DH16" s="80" t="str">
        <f t="shared" si="76"/>
        <v>#REF!</v>
      </c>
      <c r="DI16" s="80" t="str">
        <f t="shared" si="77"/>
        <v>#REF!</v>
      </c>
      <c r="DJ16" s="80" t="str">
        <f t="shared" si="78"/>
        <v>#REF!</v>
      </c>
      <c r="DK16" s="80" t="str">
        <f t="array" ref="DK16">IFERROR(INDEX(Overall!$E$3:$E$389,MATCH(DL16,Overall!$D$3:$D$389,0))," ")</f>
        <v> </v>
      </c>
      <c r="DL16" s="83" t="str">
        <f t="array" ref="DL16">IFERROR(INDEX(Overall!$A$3:$P$389,SMALL(IF((DL$2=#REF!),ROW(#REF!)-MIN(ROW(#REF!))+1,""),ROW(DE13)),PlayerHeader)," ")</f>
        <v> </v>
      </c>
      <c r="DM16" s="82" t="str">
        <f t="shared" si="133"/>
        <v> 13</v>
      </c>
      <c r="DN16" s="3" t="str">
        <f t="shared" si="79"/>
        <v>#REF!</v>
      </c>
      <c r="DO16" s="80" t="str">
        <f t="shared" si="80"/>
        <v>#REF!</v>
      </c>
      <c r="DP16" s="80" t="str">
        <f t="shared" si="81"/>
        <v>#REF!</v>
      </c>
      <c r="DQ16" s="80" t="str">
        <f t="shared" si="82"/>
        <v>#REF!</v>
      </c>
      <c r="DR16" s="80" t="str">
        <f t="shared" si="83"/>
        <v>#REF!</v>
      </c>
      <c r="DS16" s="80" t="str">
        <f t="shared" si="84"/>
        <v>#REF!</v>
      </c>
      <c r="DT16" s="80" t="str">
        <f t="array" ref="DT16">IFERROR(INDEX(Overall!$E$3:$E$389,MATCH(DU16,Overall!$D$3:$D$389,0))," ")</f>
        <v> </v>
      </c>
      <c r="DU16" s="83" t="str">
        <f t="array" ref="DU16">IFERROR(INDEX(Overall!$A$3:$P$389,SMALL(IF((DU$2=#REF!),ROW(#REF!)-MIN(ROW(#REF!))+1,""),ROW(DN13)),PlayerHeader)," ")</f>
        <v> </v>
      </c>
      <c r="DV16" s="82" t="str">
        <f t="shared" si="134"/>
        <v> 13</v>
      </c>
      <c r="DW16" s="3" t="str">
        <f t="shared" si="85"/>
        <v>#REF!</v>
      </c>
      <c r="DX16" s="80" t="str">
        <f t="shared" si="86"/>
        <v>#REF!</v>
      </c>
      <c r="DY16" s="80" t="str">
        <f t="shared" si="87"/>
        <v>#REF!</v>
      </c>
      <c r="DZ16" s="80" t="str">
        <f t="shared" si="88"/>
        <v>#REF!</v>
      </c>
      <c r="EA16" s="80" t="str">
        <f t="shared" si="89"/>
        <v>#REF!</v>
      </c>
      <c r="EB16" s="80" t="str">
        <f t="shared" si="90"/>
        <v>#REF!</v>
      </c>
      <c r="EC16" s="80" t="str">
        <f t="array" ref="EC16">IFERROR(INDEX(Overall!$E$3:$E$389,MATCH(ED16,Overall!$D$3:$D$389,0))," ")</f>
        <v> </v>
      </c>
      <c r="ED16" s="83" t="str">
        <f t="array" ref="ED16">IFERROR(INDEX(Overall!$A$3:$P$389,SMALL(IF((ED$2=#REF!),ROW(#REF!)-MIN(ROW(#REF!))+1,""),ROW(DW13)),PlayerHeader)," ")</f>
        <v> </v>
      </c>
      <c r="EE16" s="82" t="str">
        <f t="shared" si="135"/>
        <v> 13</v>
      </c>
      <c r="EF16" s="3" t="str">
        <f t="shared" si="91"/>
        <v>#REF!</v>
      </c>
      <c r="EG16" s="80" t="str">
        <f t="shared" si="92"/>
        <v>#REF!</v>
      </c>
      <c r="EH16" s="80" t="str">
        <f t="shared" si="93"/>
        <v>#REF!</v>
      </c>
      <c r="EI16" s="80" t="str">
        <f t="shared" si="94"/>
        <v>#REF!</v>
      </c>
      <c r="EJ16" s="80" t="str">
        <f t="shared" si="95"/>
        <v>#REF!</v>
      </c>
      <c r="EK16" s="80" t="str">
        <f t="shared" si="96"/>
        <v>#REF!</v>
      </c>
      <c r="EL16" s="80" t="str">
        <f t="array" ref="EL16">IFERROR(INDEX(Overall!$E$3:$E$389,MATCH(EM16,Overall!$D$3:$D$389,0))," ")</f>
        <v> </v>
      </c>
      <c r="EM16" s="83" t="str">
        <f t="array" ref="EM16">IFERROR(INDEX(Overall!$A$3:$P$389,SMALL(IF((EM$2=#REF!),ROW(#REF!)-MIN(ROW(#REF!))+1,""),ROW(EF13)),PlayerHeader)," ")</f>
        <v> </v>
      </c>
      <c r="EN16" s="82" t="str">
        <f t="shared" si="136"/>
        <v> 13</v>
      </c>
      <c r="EO16" s="3" t="str">
        <f t="shared" si="97"/>
        <v>#REF!</v>
      </c>
      <c r="EP16" s="80" t="str">
        <f t="shared" si="98"/>
        <v>#REF!</v>
      </c>
      <c r="EQ16" s="80" t="str">
        <f t="shared" si="99"/>
        <v>#REF!</v>
      </c>
      <c r="ER16" s="80" t="str">
        <f t="shared" si="100"/>
        <v>#REF!</v>
      </c>
      <c r="ES16" s="80" t="str">
        <f t="shared" si="101"/>
        <v>#REF!</v>
      </c>
      <c r="ET16" s="80" t="str">
        <f t="shared" si="102"/>
        <v>#REF!</v>
      </c>
      <c r="EU16" s="80" t="str">
        <f t="array" ref="EU16">IFERROR(INDEX(Overall!$E$3:$E$389,MATCH(EV16,Overall!$D$3:$D$389,0))," ")</f>
        <v> </v>
      </c>
      <c r="EV16" s="83" t="str">
        <f t="array" ref="EV16">IFERROR(INDEX(Overall!$A$3:$P$389,SMALL(IF((EV$2=#REF!),ROW(#REF!)-MIN(ROW(#REF!))+1,""),ROW(EO13)),PlayerHeader)," ")</f>
        <v> </v>
      </c>
      <c r="EW16" s="82" t="str">
        <f t="shared" si="137"/>
        <v> 13</v>
      </c>
      <c r="EX16" s="3" t="str">
        <f t="shared" si="103"/>
        <v>#REF!</v>
      </c>
      <c r="EY16" s="80" t="str">
        <f t="shared" si="104"/>
        <v>#REF!</v>
      </c>
      <c r="EZ16" s="80" t="str">
        <f t="shared" si="105"/>
        <v>#REF!</v>
      </c>
      <c r="FA16" s="80" t="str">
        <f t="shared" si="106"/>
        <v>#REF!</v>
      </c>
      <c r="FB16" s="80" t="str">
        <f t="shared" si="107"/>
        <v>#REF!</v>
      </c>
      <c r="FC16" s="80" t="str">
        <f t="shared" si="108"/>
        <v>#REF!</v>
      </c>
      <c r="FD16" s="80" t="str">
        <f t="array" ref="FD16">IFERROR(INDEX(Overall!$E$3:$E$389,MATCH(FE16,Overall!$D$3:$D$389,0))," ")</f>
        <v> </v>
      </c>
      <c r="FE16" s="83" t="str">
        <f t="array" ref="FE16">IFERROR(INDEX(Overall!$A$3:$P$389,SMALL(IF((FE$2=#REF!),ROW(#REF!)-MIN(ROW(#REF!))+1,""),ROW(EX13)),PlayerHeader)," ")</f>
        <v> </v>
      </c>
      <c r="FF16" s="82" t="str">
        <f t="shared" si="138"/>
        <v> 13</v>
      </c>
      <c r="FG16" s="3" t="str">
        <f t="shared" si="109"/>
        <v>#REF!</v>
      </c>
      <c r="FH16" s="80" t="str">
        <f t="shared" si="110"/>
        <v>#REF!</v>
      </c>
      <c r="FI16" s="80" t="str">
        <f t="shared" si="111"/>
        <v>#REF!</v>
      </c>
      <c r="FJ16" s="80" t="str">
        <f t="shared" si="112"/>
        <v>#REF!</v>
      </c>
      <c r="FK16" s="80" t="str">
        <f t="shared" si="113"/>
        <v>#REF!</v>
      </c>
      <c r="FL16" s="80" t="str">
        <f t="shared" si="114"/>
        <v>#REF!</v>
      </c>
      <c r="FM16" s="80" t="str">
        <f t="array" ref="FM16">IFERROR(INDEX(Overall!$E$3:$E$389,MATCH(FN16,Overall!$D$3:$D$389,0))," ")</f>
        <v> </v>
      </c>
      <c r="FN16" s="83" t="str">
        <f t="array" ref="FN16">IFERROR(INDEX(Overall!$A$3:$P$389,SMALL(IF((FN$2=#REF!),ROW(#REF!)-MIN(ROW(#REF!))+1,""),ROW(FG13)),PlayerHeader)," ")</f>
        <v> </v>
      </c>
      <c r="FO16" s="82" t="str">
        <f t="shared" si="139"/>
        <v> 13</v>
      </c>
      <c r="FP16" s="3" t="str">
        <f t="shared" si="115"/>
        <v>#REF!</v>
      </c>
      <c r="FQ16" s="80" t="str">
        <f t="shared" si="116"/>
        <v>#REF!</v>
      </c>
      <c r="FR16" s="80" t="str">
        <f t="shared" si="117"/>
        <v>#REF!</v>
      </c>
      <c r="FS16" s="80" t="str">
        <f t="shared" si="118"/>
        <v>#REF!</v>
      </c>
      <c r="FT16" s="80" t="str">
        <f t="shared" si="119"/>
        <v>#REF!</v>
      </c>
      <c r="FU16" s="80" t="str">
        <f t="shared" si="120"/>
        <v>#REF!</v>
      </c>
      <c r="FV16" s="80" t="str">
        <f t="array" ref="FV16">IFERROR(INDEX(Overall!$E$3:$E$389,MATCH(FW16,Overall!$D$3:$D$389,0))," ")</f>
        <v> </v>
      </c>
      <c r="FW16" s="83" t="str">
        <f t="array" ref="FW16">IFERROR(INDEX(Overall!$A$3:$P$389,SMALL(IF((FW$2=#REF!),ROW(#REF!)-MIN(ROW(#REF!))+1,""),ROW(FP13)),PlayerHeader)," ")</f>
        <v> </v>
      </c>
      <c r="FX16" s="82" t="str">
        <f t="shared" si="140"/>
        <v> 13</v>
      </c>
      <c r="FY16" s="3"/>
      <c r="GA16" s="3"/>
    </row>
    <row r="17">
      <c r="A17" s="3" t="str">
        <f t="shared" si="1"/>
        <v>#REF!</v>
      </c>
      <c r="B17" s="77" t="str">
        <f t="shared" si="2"/>
        <v>#REF!</v>
      </c>
      <c r="C17" s="77" t="str">
        <f t="shared" si="3"/>
        <v>#REF!</v>
      </c>
      <c r="D17" s="77" t="str">
        <f t="shared" si="4"/>
        <v>#REF!</v>
      </c>
      <c r="E17" s="77" t="str">
        <f t="shared" si="5"/>
        <v>#REF!</v>
      </c>
      <c r="F17" s="77" t="str">
        <f t="shared" si="6"/>
        <v>#REF!</v>
      </c>
      <c r="G17" s="77" t="str">
        <f t="array" ref="G17">IFERROR(INDEX(Overall!$E$3:$E$389,MATCH(H17,Overall!$D$3:$D$389,0))," ")</f>
        <v> </v>
      </c>
      <c r="H17" s="84" t="str">
        <f t="array" ref="H17">IFERROR(INDEX(Overall!$A$3:$P$389,SMALL(IF((H$2=#REF!),ROW(#REF!)-MIN(ROW(#REF!))+1,""),ROW(A14)),PlayerHeader)," ")</f>
        <v> </v>
      </c>
      <c r="I17" s="79" t="str">
        <f t="shared" si="121"/>
        <v> 14</v>
      </c>
      <c r="J17" s="3" t="str">
        <f t="shared" si="7"/>
        <v>#REF!</v>
      </c>
      <c r="K17" s="77" t="str">
        <f t="shared" si="8"/>
        <v>#REF!</v>
      </c>
      <c r="L17" s="77" t="str">
        <f t="shared" si="9"/>
        <v>#REF!</v>
      </c>
      <c r="M17" s="77" t="str">
        <f t="shared" si="10"/>
        <v>#REF!</v>
      </c>
      <c r="N17" s="77" t="str">
        <f t="shared" si="11"/>
        <v>#REF!</v>
      </c>
      <c r="O17" s="77" t="str">
        <f t="shared" si="12"/>
        <v>#REF!</v>
      </c>
      <c r="P17" s="77" t="str">
        <f t="array" ref="P17">IFERROR(INDEX(Overall!$E$3:$E$389,MATCH(Q17,Overall!$D$3:$D$389,0))," ")</f>
        <v> </v>
      </c>
      <c r="Q17" s="84" t="str">
        <f t="array" ref="Q17">IFERROR(INDEX(Overall!$A$3:$P$389,SMALL(IF((Q$2=#REF!),ROW(#REF!)-MIN(ROW(#REF!))+1,""),ROW(J14)),PlayerHeader)," ")</f>
        <v> </v>
      </c>
      <c r="R17" s="79" t="str">
        <f t="shared" si="122"/>
        <v> 14</v>
      </c>
      <c r="S17" s="3" t="str">
        <f t="shared" si="13"/>
        <v>#REF!</v>
      </c>
      <c r="T17" s="77" t="str">
        <f t="shared" si="14"/>
        <v>#REF!</v>
      </c>
      <c r="U17" s="77" t="str">
        <f t="shared" si="15"/>
        <v>#REF!</v>
      </c>
      <c r="V17" s="77" t="str">
        <f t="shared" si="16"/>
        <v>#REF!</v>
      </c>
      <c r="W17" s="77" t="str">
        <f t="shared" si="17"/>
        <v>#REF!</v>
      </c>
      <c r="X17" s="77" t="str">
        <f t="shared" si="18"/>
        <v>#REF!</v>
      </c>
      <c r="Y17" s="77" t="str">
        <f t="array" ref="Y17">IFERROR(INDEX(Overall!$E$3:$E$389,MATCH(Z17,Overall!$D$3:$D$389,0))," ")</f>
        <v> </v>
      </c>
      <c r="Z17" s="84" t="str">
        <f t="array" ref="Z17">IFERROR(INDEX(Overall!$A$3:$P$389,SMALL(IF((Z$2=#REF!),ROW(#REF!)-MIN(ROW(#REF!))+1,""),ROW(S14)),PlayerHeader)," ")</f>
        <v> </v>
      </c>
      <c r="AA17" s="79" t="str">
        <f t="shared" si="123"/>
        <v> 14</v>
      </c>
      <c r="AB17" s="3" t="str">
        <f t="shared" si="19"/>
        <v>#REF!</v>
      </c>
      <c r="AC17" s="77" t="str">
        <f t="shared" si="20"/>
        <v>#REF!</v>
      </c>
      <c r="AD17" s="77" t="str">
        <f t="shared" si="21"/>
        <v>#REF!</v>
      </c>
      <c r="AE17" s="77" t="str">
        <f t="shared" si="22"/>
        <v>#REF!</v>
      </c>
      <c r="AF17" s="77" t="str">
        <f t="shared" si="23"/>
        <v>#REF!</v>
      </c>
      <c r="AG17" s="77" t="str">
        <f t="shared" si="24"/>
        <v>#REF!</v>
      </c>
      <c r="AH17" s="77" t="str">
        <f t="array" ref="AH17">IFERROR(INDEX(Overall!$E$3:$E$389,MATCH(AI17,Overall!$D$3:$D$389,0))," ")</f>
        <v> </v>
      </c>
      <c r="AI17" s="84" t="str">
        <f t="array" ref="AI17">IFERROR(INDEX(Overall!$A$3:$P$389,SMALL(IF((AI$2=#REF!),ROW(#REF!)-MIN(ROW(#REF!))+1,""),ROW(AB14)),PlayerHeader)," ")</f>
        <v> </v>
      </c>
      <c r="AJ17" s="79" t="str">
        <f t="shared" si="124"/>
        <v> 14</v>
      </c>
      <c r="AK17" s="3" t="str">
        <f t="shared" si="25"/>
        <v>#REF!</v>
      </c>
      <c r="AL17" s="77" t="str">
        <f t="shared" si="26"/>
        <v>#REF!</v>
      </c>
      <c r="AM17" s="77" t="str">
        <f t="shared" si="27"/>
        <v>#REF!</v>
      </c>
      <c r="AN17" s="77" t="str">
        <f t="shared" si="28"/>
        <v>#REF!</v>
      </c>
      <c r="AO17" s="77" t="str">
        <f t="shared" si="29"/>
        <v>#REF!</v>
      </c>
      <c r="AP17" s="77" t="str">
        <f t="shared" si="30"/>
        <v>#REF!</v>
      </c>
      <c r="AQ17" s="77" t="str">
        <f t="array" ref="AQ17">IFERROR(INDEX(Overall!$E$3:$E$389,MATCH(AR17,Overall!$D$3:$D$389,0))," ")</f>
        <v> </v>
      </c>
      <c r="AR17" s="84" t="str">
        <f t="array" ref="AR17">IFERROR(INDEX(Overall!$A$3:$P$389,SMALL(IF((AR$2=#REF!),ROW(#REF!)-MIN(ROW(#REF!))+1,""),ROW(AK14)),PlayerHeader)," ")</f>
        <v> </v>
      </c>
      <c r="AS17" s="79" t="str">
        <f t="shared" si="125"/>
        <v> 14</v>
      </c>
      <c r="AT17" s="3" t="str">
        <f t="shared" si="31"/>
        <v>#REF!</v>
      </c>
      <c r="AU17" s="77" t="str">
        <f t="shared" si="32"/>
        <v>#REF!</v>
      </c>
      <c r="AV17" s="77" t="str">
        <f t="shared" si="33"/>
        <v>#REF!</v>
      </c>
      <c r="AW17" s="77" t="str">
        <f t="shared" si="34"/>
        <v>#REF!</v>
      </c>
      <c r="AX17" s="77" t="str">
        <f t="shared" si="35"/>
        <v>#REF!</v>
      </c>
      <c r="AY17" s="77" t="str">
        <f t="shared" si="36"/>
        <v>#REF!</v>
      </c>
      <c r="AZ17" s="77" t="str">
        <f t="array" ref="AZ17">IFERROR(INDEX(Overall!$E$3:$E$389,MATCH(BA17,Overall!$D$3:$D$389,0))," ")</f>
        <v> </v>
      </c>
      <c r="BA17" s="84" t="str">
        <f t="array" ref="BA17">IFERROR(INDEX(Overall!$A$3:$P$389,SMALL(IF((BA$2=#REF!),ROW(#REF!)-MIN(ROW(#REF!))+1,""),ROW(AT14)),PlayerHeader)," ")</f>
        <v> </v>
      </c>
      <c r="BB17" s="79" t="str">
        <f t="shared" si="126"/>
        <v> 14</v>
      </c>
      <c r="BC17" s="3" t="str">
        <f t="shared" si="37"/>
        <v>#REF!</v>
      </c>
      <c r="BD17" s="77" t="str">
        <f t="shared" si="38"/>
        <v>#REF!</v>
      </c>
      <c r="BE17" s="77" t="str">
        <f t="shared" si="39"/>
        <v>#REF!</v>
      </c>
      <c r="BF17" s="77" t="str">
        <f t="shared" si="40"/>
        <v>#REF!</v>
      </c>
      <c r="BG17" s="77" t="str">
        <f t="shared" si="41"/>
        <v>#REF!</v>
      </c>
      <c r="BH17" s="77" t="str">
        <f t="shared" si="42"/>
        <v>#REF!</v>
      </c>
      <c r="BI17" s="77" t="str">
        <f t="array" ref="BI17">IFERROR(INDEX(Overall!$E$3:$E$389,MATCH(BJ17,Overall!$D$3:$D$389,0))," ")</f>
        <v> </v>
      </c>
      <c r="BJ17" s="84" t="str">
        <f t="array" ref="BJ17">IFERROR(INDEX(Overall!$A$3:$P$389,SMALL(IF((BJ$2=#REF!),ROW(#REF!)-MIN(ROW(#REF!))+1,""),ROW(BC14)),PlayerHeader)," ")</f>
        <v> </v>
      </c>
      <c r="BK17" s="79" t="str">
        <f t="shared" si="127"/>
        <v> 14</v>
      </c>
      <c r="BL17" s="3" t="str">
        <f t="shared" si="43"/>
        <v>#REF!</v>
      </c>
      <c r="BM17" s="77" t="str">
        <f t="shared" si="44"/>
        <v>#REF!</v>
      </c>
      <c r="BN17" s="77" t="str">
        <f t="shared" si="45"/>
        <v>#REF!</v>
      </c>
      <c r="BO17" s="77" t="str">
        <f t="shared" si="46"/>
        <v>#REF!</v>
      </c>
      <c r="BP17" s="77" t="str">
        <f t="shared" si="47"/>
        <v>#REF!</v>
      </c>
      <c r="BQ17" s="77" t="str">
        <f t="shared" si="48"/>
        <v>#REF!</v>
      </c>
      <c r="BR17" s="77" t="str">
        <f t="array" ref="BR17">IFERROR(INDEX(Overall!$E$3:$E$389,MATCH(BS17,Overall!$D$3:$D$389,0))," ")</f>
        <v> </v>
      </c>
      <c r="BS17" s="84" t="str">
        <f t="array" ref="BS17">IFERROR(INDEX(Overall!$A$3:$P$389,SMALL(IF((BS$2=#REF!),ROW(#REF!)-MIN(ROW(#REF!))+1,""),ROW(BL14)),PlayerHeader)," ")</f>
        <v> </v>
      </c>
      <c r="BT17" s="79" t="str">
        <f t="shared" si="128"/>
        <v> 14</v>
      </c>
      <c r="BU17" s="3" t="str">
        <f t="shared" si="49"/>
        <v>#REF!</v>
      </c>
      <c r="BV17" s="77" t="str">
        <f t="shared" si="50"/>
        <v>#REF!</v>
      </c>
      <c r="BW17" s="77" t="str">
        <f t="shared" si="51"/>
        <v>#REF!</v>
      </c>
      <c r="BX17" s="77" t="str">
        <f t="shared" si="52"/>
        <v>#REF!</v>
      </c>
      <c r="BY17" s="77" t="str">
        <f t="shared" si="53"/>
        <v>#REF!</v>
      </c>
      <c r="BZ17" s="77" t="str">
        <f t="shared" si="54"/>
        <v>#REF!</v>
      </c>
      <c r="CA17" s="77" t="str">
        <f t="array" ref="CA17">IFERROR(INDEX(Overall!$E$3:$E$389,MATCH(CB17,Overall!$D$3:$D$389,0))," ")</f>
        <v> </v>
      </c>
      <c r="CB17" s="84" t="str">
        <f t="array" ref="CB17">IFERROR(INDEX(Overall!$A$3:$P$389,SMALL(IF((CB$2=#REF!),ROW(#REF!)-MIN(ROW(#REF!))+1,""),ROW(BU14)),PlayerHeader)," ")</f>
        <v> </v>
      </c>
      <c r="CC17" s="79" t="str">
        <f t="shared" si="129"/>
        <v> 14</v>
      </c>
      <c r="CD17" s="3" t="str">
        <f t="shared" si="55"/>
        <v>#REF!</v>
      </c>
      <c r="CE17" s="77" t="str">
        <f t="shared" si="56"/>
        <v>#REF!</v>
      </c>
      <c r="CF17" s="77" t="str">
        <f t="shared" si="57"/>
        <v>#REF!</v>
      </c>
      <c r="CG17" s="77" t="str">
        <f t="shared" si="58"/>
        <v>#REF!</v>
      </c>
      <c r="CH17" s="77" t="str">
        <f t="shared" si="59"/>
        <v>#REF!</v>
      </c>
      <c r="CI17" s="77" t="str">
        <f t="shared" si="60"/>
        <v>#REF!</v>
      </c>
      <c r="CJ17" s="77" t="str">
        <f t="array" ref="CJ17">IFERROR(INDEX(Overall!$E$3:$E$389,MATCH(CK17,Overall!$D$3:$D$389,0))," ")</f>
        <v> </v>
      </c>
      <c r="CK17" s="84" t="str">
        <f t="array" ref="CK17">IFERROR(INDEX(Overall!$A$3:$P$389,SMALL(IF((CK$2=#REF!),ROW(#REF!)-MIN(ROW(#REF!))+1,""),ROW(CD14)),PlayerHeader)," ")</f>
        <v> </v>
      </c>
      <c r="CL17" s="79" t="str">
        <f t="shared" si="130"/>
        <v> 14</v>
      </c>
      <c r="CM17" s="3" t="str">
        <f t="shared" si="61"/>
        <v>#REF!</v>
      </c>
      <c r="CN17" s="77" t="str">
        <f t="shared" si="62"/>
        <v>#REF!</v>
      </c>
      <c r="CO17" s="77" t="str">
        <f t="shared" si="63"/>
        <v>#REF!</v>
      </c>
      <c r="CP17" s="77" t="str">
        <f t="shared" si="64"/>
        <v>#REF!</v>
      </c>
      <c r="CQ17" s="77" t="str">
        <f t="shared" si="65"/>
        <v>#REF!</v>
      </c>
      <c r="CR17" s="77" t="str">
        <f t="shared" si="66"/>
        <v>#REF!</v>
      </c>
      <c r="CS17" s="77" t="str">
        <f t="array" ref="CS17">IFERROR(INDEX(Overall!$E$3:$E$389,MATCH(CT17,Overall!$D$3:$D$389,0))," ")</f>
        <v> </v>
      </c>
      <c r="CT17" s="84" t="str">
        <f t="array" ref="CT17">IFERROR(INDEX(Overall!$A$3:$P$389,SMALL(IF((CT$2=#REF!),ROW(#REF!)-MIN(ROW(#REF!))+1,""),ROW(CM14)),PlayerHeader)," ")</f>
        <v> </v>
      </c>
      <c r="CU17" s="79" t="str">
        <f t="shared" si="131"/>
        <v> 14</v>
      </c>
      <c r="CV17" s="3" t="str">
        <f t="shared" si="67"/>
        <v>#REF!</v>
      </c>
      <c r="CW17" s="77" t="str">
        <f t="shared" si="68"/>
        <v>#REF!</v>
      </c>
      <c r="CX17" s="77" t="str">
        <f t="shared" si="69"/>
        <v>#REF!</v>
      </c>
      <c r="CY17" s="77" t="str">
        <f t="shared" si="70"/>
        <v>#REF!</v>
      </c>
      <c r="CZ17" s="77" t="str">
        <f t="shared" si="71"/>
        <v>#REF!</v>
      </c>
      <c r="DA17" s="77" t="str">
        <f t="shared" si="72"/>
        <v>#REF!</v>
      </c>
      <c r="DB17" s="77" t="str">
        <f t="array" ref="DB17">IFERROR(INDEX(Overall!$E$3:$E$389,MATCH(DC17,Overall!$D$3:$D$389,0))," ")</f>
        <v> </v>
      </c>
      <c r="DC17" s="84" t="str">
        <f t="array" ref="DC17">IFERROR(INDEX(Overall!$A$3:$P$389,SMALL(IF((DC$2=#REF!),ROW(#REF!)-MIN(ROW(#REF!))+1,""),ROW(CV14)),PlayerHeader)," ")</f>
        <v> </v>
      </c>
      <c r="DD17" s="79" t="str">
        <f t="shared" si="132"/>
        <v> 14</v>
      </c>
      <c r="DE17" s="3" t="str">
        <f t="shared" si="73"/>
        <v>#REF!</v>
      </c>
      <c r="DF17" s="77" t="str">
        <f t="shared" si="74"/>
        <v>#REF!</v>
      </c>
      <c r="DG17" s="77" t="str">
        <f t="shared" si="75"/>
        <v>#REF!</v>
      </c>
      <c r="DH17" s="77" t="str">
        <f t="shared" si="76"/>
        <v>#REF!</v>
      </c>
      <c r="DI17" s="77" t="str">
        <f t="shared" si="77"/>
        <v>#REF!</v>
      </c>
      <c r="DJ17" s="77" t="str">
        <f t="shared" si="78"/>
        <v>#REF!</v>
      </c>
      <c r="DK17" s="77" t="str">
        <f t="array" ref="DK17">IFERROR(INDEX(Overall!$E$3:$E$389,MATCH(DL17,Overall!$D$3:$D$389,0))," ")</f>
        <v> </v>
      </c>
      <c r="DL17" s="84" t="str">
        <f t="array" ref="DL17">IFERROR(INDEX(Overall!$A$3:$P$389,SMALL(IF((DL$2=#REF!),ROW(#REF!)-MIN(ROW(#REF!))+1,""),ROW(DE14)),PlayerHeader)," ")</f>
        <v> </v>
      </c>
      <c r="DM17" s="79" t="str">
        <f t="shared" si="133"/>
        <v> 14</v>
      </c>
      <c r="DN17" s="3" t="str">
        <f t="shared" si="79"/>
        <v>#REF!</v>
      </c>
      <c r="DO17" s="77" t="str">
        <f t="shared" si="80"/>
        <v>#REF!</v>
      </c>
      <c r="DP17" s="77" t="str">
        <f t="shared" si="81"/>
        <v>#REF!</v>
      </c>
      <c r="DQ17" s="77" t="str">
        <f t="shared" si="82"/>
        <v>#REF!</v>
      </c>
      <c r="DR17" s="77" t="str">
        <f t="shared" si="83"/>
        <v>#REF!</v>
      </c>
      <c r="DS17" s="77" t="str">
        <f t="shared" si="84"/>
        <v>#REF!</v>
      </c>
      <c r="DT17" s="77" t="str">
        <f t="array" ref="DT17">IFERROR(INDEX(Overall!$E$3:$E$389,MATCH(DU17,Overall!$D$3:$D$389,0))," ")</f>
        <v> </v>
      </c>
      <c r="DU17" s="84" t="str">
        <f t="array" ref="DU17">IFERROR(INDEX(Overall!$A$3:$P$389,SMALL(IF((DU$2=#REF!),ROW(#REF!)-MIN(ROW(#REF!))+1,""),ROW(DN14)),PlayerHeader)," ")</f>
        <v> </v>
      </c>
      <c r="DV17" s="79" t="str">
        <f t="shared" si="134"/>
        <v> 14</v>
      </c>
      <c r="DW17" s="3" t="str">
        <f t="shared" si="85"/>
        <v>#REF!</v>
      </c>
      <c r="DX17" s="77" t="str">
        <f t="shared" si="86"/>
        <v>#REF!</v>
      </c>
      <c r="DY17" s="77" t="str">
        <f t="shared" si="87"/>
        <v>#REF!</v>
      </c>
      <c r="DZ17" s="77" t="str">
        <f t="shared" si="88"/>
        <v>#REF!</v>
      </c>
      <c r="EA17" s="77" t="str">
        <f t="shared" si="89"/>
        <v>#REF!</v>
      </c>
      <c r="EB17" s="77" t="str">
        <f t="shared" si="90"/>
        <v>#REF!</v>
      </c>
      <c r="EC17" s="77" t="str">
        <f t="array" ref="EC17">IFERROR(INDEX(Overall!$E$3:$E$389,MATCH(ED17,Overall!$D$3:$D$389,0))," ")</f>
        <v> </v>
      </c>
      <c r="ED17" s="84" t="str">
        <f t="array" ref="ED17">IFERROR(INDEX(Overall!$A$3:$P$389,SMALL(IF((ED$2=#REF!),ROW(#REF!)-MIN(ROW(#REF!))+1,""),ROW(DW14)),PlayerHeader)," ")</f>
        <v> </v>
      </c>
      <c r="EE17" s="79" t="str">
        <f t="shared" si="135"/>
        <v> 14</v>
      </c>
      <c r="EF17" s="3" t="str">
        <f t="shared" si="91"/>
        <v>#REF!</v>
      </c>
      <c r="EG17" s="77" t="str">
        <f t="shared" si="92"/>
        <v>#REF!</v>
      </c>
      <c r="EH17" s="77" t="str">
        <f t="shared" si="93"/>
        <v>#REF!</v>
      </c>
      <c r="EI17" s="77" t="str">
        <f t="shared" si="94"/>
        <v>#REF!</v>
      </c>
      <c r="EJ17" s="77" t="str">
        <f t="shared" si="95"/>
        <v>#REF!</v>
      </c>
      <c r="EK17" s="77" t="str">
        <f t="shared" si="96"/>
        <v>#REF!</v>
      </c>
      <c r="EL17" s="77" t="str">
        <f t="array" ref="EL17">IFERROR(INDEX(Overall!$E$3:$E$389,MATCH(EM17,Overall!$D$3:$D$389,0))," ")</f>
        <v> </v>
      </c>
      <c r="EM17" s="84" t="str">
        <f t="array" ref="EM17">IFERROR(INDEX(Overall!$A$3:$P$389,SMALL(IF((EM$2=#REF!),ROW(#REF!)-MIN(ROW(#REF!))+1,""),ROW(EF14)),PlayerHeader)," ")</f>
        <v> </v>
      </c>
      <c r="EN17" s="79" t="str">
        <f t="shared" si="136"/>
        <v> 14</v>
      </c>
      <c r="EO17" s="3" t="str">
        <f t="shared" si="97"/>
        <v>#REF!</v>
      </c>
      <c r="EP17" s="77" t="str">
        <f t="shared" si="98"/>
        <v>#REF!</v>
      </c>
      <c r="EQ17" s="77" t="str">
        <f t="shared" si="99"/>
        <v>#REF!</v>
      </c>
      <c r="ER17" s="77" t="str">
        <f t="shared" si="100"/>
        <v>#REF!</v>
      </c>
      <c r="ES17" s="77" t="str">
        <f t="shared" si="101"/>
        <v>#REF!</v>
      </c>
      <c r="ET17" s="77" t="str">
        <f t="shared" si="102"/>
        <v>#REF!</v>
      </c>
      <c r="EU17" s="77" t="str">
        <f t="array" ref="EU17">IFERROR(INDEX(Overall!$E$3:$E$389,MATCH(EV17,Overall!$D$3:$D$389,0))," ")</f>
        <v> </v>
      </c>
      <c r="EV17" s="84" t="str">
        <f t="array" ref="EV17">IFERROR(INDEX(Overall!$A$3:$P$389,SMALL(IF((EV$2=#REF!),ROW(#REF!)-MIN(ROW(#REF!))+1,""),ROW(EO14)),PlayerHeader)," ")</f>
        <v> </v>
      </c>
      <c r="EW17" s="79" t="str">
        <f t="shared" si="137"/>
        <v> 14</v>
      </c>
      <c r="EX17" s="3" t="str">
        <f t="shared" si="103"/>
        <v>#REF!</v>
      </c>
      <c r="EY17" s="77" t="str">
        <f t="shared" si="104"/>
        <v>#REF!</v>
      </c>
      <c r="EZ17" s="77" t="str">
        <f t="shared" si="105"/>
        <v>#REF!</v>
      </c>
      <c r="FA17" s="77" t="str">
        <f t="shared" si="106"/>
        <v>#REF!</v>
      </c>
      <c r="FB17" s="77" t="str">
        <f t="shared" si="107"/>
        <v>#REF!</v>
      </c>
      <c r="FC17" s="77" t="str">
        <f t="shared" si="108"/>
        <v>#REF!</v>
      </c>
      <c r="FD17" s="77" t="str">
        <f t="array" ref="FD17">IFERROR(INDEX(Overall!$E$3:$E$389,MATCH(FE17,Overall!$D$3:$D$389,0))," ")</f>
        <v> </v>
      </c>
      <c r="FE17" s="84" t="str">
        <f t="array" ref="FE17">IFERROR(INDEX(Overall!$A$3:$P$389,SMALL(IF((FE$2=#REF!),ROW(#REF!)-MIN(ROW(#REF!))+1,""),ROW(EX14)),PlayerHeader)," ")</f>
        <v> </v>
      </c>
      <c r="FF17" s="79" t="str">
        <f t="shared" si="138"/>
        <v> 14</v>
      </c>
      <c r="FG17" s="3" t="str">
        <f t="shared" si="109"/>
        <v>#REF!</v>
      </c>
      <c r="FH17" s="77" t="str">
        <f t="shared" si="110"/>
        <v>#REF!</v>
      </c>
      <c r="FI17" s="77" t="str">
        <f t="shared" si="111"/>
        <v>#REF!</v>
      </c>
      <c r="FJ17" s="77" t="str">
        <f t="shared" si="112"/>
        <v>#REF!</v>
      </c>
      <c r="FK17" s="77" t="str">
        <f t="shared" si="113"/>
        <v>#REF!</v>
      </c>
      <c r="FL17" s="77" t="str">
        <f t="shared" si="114"/>
        <v>#REF!</v>
      </c>
      <c r="FM17" s="77" t="str">
        <f t="array" ref="FM17">IFERROR(INDEX(Overall!$E$3:$E$389,MATCH(FN17,Overall!$D$3:$D$389,0))," ")</f>
        <v> </v>
      </c>
      <c r="FN17" s="84" t="str">
        <f t="array" ref="FN17">IFERROR(INDEX(Overall!$A$3:$P$389,SMALL(IF((FN$2=#REF!),ROW(#REF!)-MIN(ROW(#REF!))+1,""),ROW(FG14)),PlayerHeader)," ")</f>
        <v> </v>
      </c>
      <c r="FO17" s="79" t="str">
        <f t="shared" si="139"/>
        <v> 14</v>
      </c>
      <c r="FP17" s="3" t="str">
        <f t="shared" si="115"/>
        <v>#REF!</v>
      </c>
      <c r="FQ17" s="77" t="str">
        <f t="shared" si="116"/>
        <v>#REF!</v>
      </c>
      <c r="FR17" s="77" t="str">
        <f t="shared" si="117"/>
        <v>#REF!</v>
      </c>
      <c r="FS17" s="77" t="str">
        <f t="shared" si="118"/>
        <v>#REF!</v>
      </c>
      <c r="FT17" s="77" t="str">
        <f t="shared" si="119"/>
        <v>#REF!</v>
      </c>
      <c r="FU17" s="77" t="str">
        <f t="shared" si="120"/>
        <v>#REF!</v>
      </c>
      <c r="FV17" s="77" t="str">
        <f t="array" ref="FV17">IFERROR(INDEX(Overall!$E$3:$E$389,MATCH(FW17,Overall!$D$3:$D$389,0))," ")</f>
        <v> </v>
      </c>
      <c r="FW17" s="84" t="str">
        <f t="array" ref="FW17">IFERROR(INDEX(Overall!$A$3:$P$389,SMALL(IF((FW$2=#REF!),ROW(#REF!)-MIN(ROW(#REF!))+1,""),ROW(FP14)),PlayerHeader)," ")</f>
        <v> </v>
      </c>
      <c r="FX17" s="79" t="str">
        <f t="shared" si="140"/>
        <v> 14</v>
      </c>
      <c r="FY17" s="3"/>
      <c r="GA17" s="3"/>
    </row>
    <row r="18">
      <c r="A18" s="3" t="str">
        <f t="shared" si="1"/>
        <v>#REF!</v>
      </c>
      <c r="B18" s="80" t="str">
        <f t="shared" si="2"/>
        <v>#REF!</v>
      </c>
      <c r="C18" s="80" t="str">
        <f t="shared" si="3"/>
        <v>#REF!</v>
      </c>
      <c r="D18" s="80" t="str">
        <f t="shared" si="4"/>
        <v>#REF!</v>
      </c>
      <c r="E18" s="80" t="str">
        <f t="shared" si="5"/>
        <v>#REF!</v>
      </c>
      <c r="F18" s="80" t="str">
        <f t="shared" si="6"/>
        <v>#REF!</v>
      </c>
      <c r="G18" s="80" t="str">
        <f t="array" ref="G18">IFERROR(INDEX(Overall!$E$3:$E$389,MATCH(H18,Overall!$D$3:$D$389,0))," ")</f>
        <v> </v>
      </c>
      <c r="H18" s="83" t="str">
        <f t="array" ref="H18">IFERROR(INDEX(Overall!$A$3:$P$389,SMALL(IF((H$2=#REF!),ROW(#REF!)-MIN(ROW(#REF!))+1,""),ROW(A15)),PlayerHeader)," ")</f>
        <v> </v>
      </c>
      <c r="I18" s="82" t="str">
        <f t="shared" si="121"/>
        <v> 15</v>
      </c>
      <c r="J18" s="3" t="str">
        <f t="shared" si="7"/>
        <v>#REF!</v>
      </c>
      <c r="K18" s="80" t="str">
        <f t="shared" si="8"/>
        <v>#REF!</v>
      </c>
      <c r="L18" s="80" t="str">
        <f t="shared" si="9"/>
        <v>#REF!</v>
      </c>
      <c r="M18" s="80" t="str">
        <f t="shared" si="10"/>
        <v>#REF!</v>
      </c>
      <c r="N18" s="80" t="str">
        <f t="shared" si="11"/>
        <v>#REF!</v>
      </c>
      <c r="O18" s="80" t="str">
        <f t="shared" si="12"/>
        <v>#REF!</v>
      </c>
      <c r="P18" s="80" t="str">
        <f t="array" ref="P18">IFERROR(INDEX(Overall!$E$3:$E$389,MATCH(Q18,Overall!$D$3:$D$389,0))," ")</f>
        <v> </v>
      </c>
      <c r="Q18" s="83" t="str">
        <f t="array" ref="Q18">IFERROR(INDEX(Overall!$A$3:$P$389,SMALL(IF((Q$2=#REF!),ROW(#REF!)-MIN(ROW(#REF!))+1,""),ROW(J15)),PlayerHeader)," ")</f>
        <v> </v>
      </c>
      <c r="R18" s="82" t="str">
        <f t="shared" si="122"/>
        <v> 15</v>
      </c>
      <c r="S18" s="3" t="str">
        <f t="shared" si="13"/>
        <v>#REF!</v>
      </c>
      <c r="T18" s="80" t="str">
        <f t="shared" si="14"/>
        <v>#REF!</v>
      </c>
      <c r="U18" s="80" t="str">
        <f t="shared" si="15"/>
        <v>#REF!</v>
      </c>
      <c r="V18" s="80" t="str">
        <f t="shared" si="16"/>
        <v>#REF!</v>
      </c>
      <c r="W18" s="80" t="str">
        <f t="shared" si="17"/>
        <v>#REF!</v>
      </c>
      <c r="X18" s="80" t="str">
        <f t="shared" si="18"/>
        <v>#REF!</v>
      </c>
      <c r="Y18" s="80" t="str">
        <f t="array" ref="Y18">IFERROR(INDEX(Overall!$E$3:$E$389,MATCH(Z18,Overall!$D$3:$D$389,0))," ")</f>
        <v> </v>
      </c>
      <c r="Z18" s="83" t="str">
        <f t="array" ref="Z18">IFERROR(INDEX(Overall!$A$3:$P$389,SMALL(IF((Z$2=#REF!),ROW(#REF!)-MIN(ROW(#REF!))+1,""),ROW(S15)),PlayerHeader)," ")</f>
        <v> </v>
      </c>
      <c r="AA18" s="82" t="str">
        <f t="shared" si="123"/>
        <v> 15</v>
      </c>
      <c r="AB18" s="3" t="str">
        <f t="shared" si="19"/>
        <v>#REF!</v>
      </c>
      <c r="AC18" s="80" t="str">
        <f t="shared" si="20"/>
        <v>#REF!</v>
      </c>
      <c r="AD18" s="80" t="str">
        <f t="shared" si="21"/>
        <v>#REF!</v>
      </c>
      <c r="AE18" s="80" t="str">
        <f t="shared" si="22"/>
        <v>#REF!</v>
      </c>
      <c r="AF18" s="80" t="str">
        <f t="shared" si="23"/>
        <v>#REF!</v>
      </c>
      <c r="AG18" s="80" t="str">
        <f t="shared" si="24"/>
        <v>#REF!</v>
      </c>
      <c r="AH18" s="80" t="str">
        <f t="array" ref="AH18">IFERROR(INDEX(Overall!$E$3:$E$389,MATCH(AI18,Overall!$D$3:$D$389,0))," ")</f>
        <v> </v>
      </c>
      <c r="AI18" s="83" t="str">
        <f t="array" ref="AI18">IFERROR(INDEX(Overall!$A$3:$P$389,SMALL(IF((AI$2=#REF!),ROW(#REF!)-MIN(ROW(#REF!))+1,""),ROW(AB15)),PlayerHeader)," ")</f>
        <v> </v>
      </c>
      <c r="AJ18" s="82" t="str">
        <f t="shared" si="124"/>
        <v> 15</v>
      </c>
      <c r="AK18" s="3" t="str">
        <f t="shared" si="25"/>
        <v>#REF!</v>
      </c>
      <c r="AL18" s="80" t="str">
        <f t="shared" si="26"/>
        <v>#REF!</v>
      </c>
      <c r="AM18" s="80" t="str">
        <f t="shared" si="27"/>
        <v>#REF!</v>
      </c>
      <c r="AN18" s="80" t="str">
        <f t="shared" si="28"/>
        <v>#REF!</v>
      </c>
      <c r="AO18" s="80" t="str">
        <f t="shared" si="29"/>
        <v>#REF!</v>
      </c>
      <c r="AP18" s="80" t="str">
        <f t="shared" si="30"/>
        <v>#REF!</v>
      </c>
      <c r="AQ18" s="80" t="str">
        <f t="array" ref="AQ18">IFERROR(INDEX(Overall!$E$3:$E$389,MATCH(AR18,Overall!$D$3:$D$389,0))," ")</f>
        <v> </v>
      </c>
      <c r="AR18" s="83" t="str">
        <f t="array" ref="AR18">IFERROR(INDEX(Overall!$A$3:$P$389,SMALL(IF((AR$2=#REF!),ROW(#REF!)-MIN(ROW(#REF!))+1,""),ROW(AK15)),PlayerHeader)," ")</f>
        <v> </v>
      </c>
      <c r="AS18" s="82" t="str">
        <f t="shared" si="125"/>
        <v> 15</v>
      </c>
      <c r="AT18" s="3" t="str">
        <f t="shared" si="31"/>
        <v>#REF!</v>
      </c>
      <c r="AU18" s="80" t="str">
        <f t="shared" si="32"/>
        <v>#REF!</v>
      </c>
      <c r="AV18" s="80" t="str">
        <f t="shared" si="33"/>
        <v>#REF!</v>
      </c>
      <c r="AW18" s="80" t="str">
        <f t="shared" si="34"/>
        <v>#REF!</v>
      </c>
      <c r="AX18" s="80" t="str">
        <f t="shared" si="35"/>
        <v>#REF!</v>
      </c>
      <c r="AY18" s="80" t="str">
        <f t="shared" si="36"/>
        <v>#REF!</v>
      </c>
      <c r="AZ18" s="80" t="str">
        <f t="array" ref="AZ18">IFERROR(INDEX(Overall!$E$3:$E$389,MATCH(BA18,Overall!$D$3:$D$389,0))," ")</f>
        <v> </v>
      </c>
      <c r="BA18" s="83" t="str">
        <f t="array" ref="BA18">IFERROR(INDEX(Overall!$A$3:$P$389,SMALL(IF((BA$2=#REF!),ROW(#REF!)-MIN(ROW(#REF!))+1,""),ROW(AT15)),PlayerHeader)," ")</f>
        <v> </v>
      </c>
      <c r="BB18" s="82" t="str">
        <f t="shared" si="126"/>
        <v> 15</v>
      </c>
      <c r="BC18" s="3" t="str">
        <f t="shared" si="37"/>
        <v>#REF!</v>
      </c>
      <c r="BD18" s="80" t="str">
        <f t="shared" si="38"/>
        <v>#REF!</v>
      </c>
      <c r="BE18" s="80" t="str">
        <f t="shared" si="39"/>
        <v>#REF!</v>
      </c>
      <c r="BF18" s="80" t="str">
        <f t="shared" si="40"/>
        <v>#REF!</v>
      </c>
      <c r="BG18" s="80" t="str">
        <f t="shared" si="41"/>
        <v>#REF!</v>
      </c>
      <c r="BH18" s="80" t="str">
        <f t="shared" si="42"/>
        <v>#REF!</v>
      </c>
      <c r="BI18" s="80" t="str">
        <f t="array" ref="BI18">IFERROR(INDEX(Overall!$E$3:$E$389,MATCH(BJ18,Overall!$D$3:$D$389,0))," ")</f>
        <v> </v>
      </c>
      <c r="BJ18" s="83" t="str">
        <f t="array" ref="BJ18">IFERROR(INDEX(Overall!$A$3:$P$389,SMALL(IF((BJ$2=#REF!),ROW(#REF!)-MIN(ROW(#REF!))+1,""),ROW(BC15)),PlayerHeader)," ")</f>
        <v> </v>
      </c>
      <c r="BK18" s="82" t="str">
        <f t="shared" si="127"/>
        <v> 15</v>
      </c>
      <c r="BL18" s="3" t="str">
        <f t="shared" si="43"/>
        <v>#REF!</v>
      </c>
      <c r="BM18" s="80" t="str">
        <f t="shared" si="44"/>
        <v>#REF!</v>
      </c>
      <c r="BN18" s="80" t="str">
        <f t="shared" si="45"/>
        <v>#REF!</v>
      </c>
      <c r="BO18" s="80" t="str">
        <f t="shared" si="46"/>
        <v>#REF!</v>
      </c>
      <c r="BP18" s="80" t="str">
        <f t="shared" si="47"/>
        <v>#REF!</v>
      </c>
      <c r="BQ18" s="80" t="str">
        <f t="shared" si="48"/>
        <v>#REF!</v>
      </c>
      <c r="BR18" s="80" t="str">
        <f t="array" ref="BR18">IFERROR(INDEX(Overall!$E$3:$E$389,MATCH(BS18,Overall!$D$3:$D$389,0))," ")</f>
        <v> </v>
      </c>
      <c r="BS18" s="83" t="str">
        <f t="array" ref="BS18">IFERROR(INDEX(Overall!$A$3:$P$389,SMALL(IF((BS$2=#REF!),ROW(#REF!)-MIN(ROW(#REF!))+1,""),ROW(BL15)),PlayerHeader)," ")</f>
        <v> </v>
      </c>
      <c r="BT18" s="82" t="str">
        <f t="shared" si="128"/>
        <v> 15</v>
      </c>
      <c r="BU18" s="3" t="str">
        <f t="shared" si="49"/>
        <v>#REF!</v>
      </c>
      <c r="BV18" s="80" t="str">
        <f t="shared" si="50"/>
        <v>#REF!</v>
      </c>
      <c r="BW18" s="80" t="str">
        <f t="shared" si="51"/>
        <v>#REF!</v>
      </c>
      <c r="BX18" s="80" t="str">
        <f t="shared" si="52"/>
        <v>#REF!</v>
      </c>
      <c r="BY18" s="80" t="str">
        <f t="shared" si="53"/>
        <v>#REF!</v>
      </c>
      <c r="BZ18" s="80" t="str">
        <f t="shared" si="54"/>
        <v>#REF!</v>
      </c>
      <c r="CA18" s="80" t="str">
        <f t="array" ref="CA18">IFERROR(INDEX(Overall!$E$3:$E$389,MATCH(CB18,Overall!$D$3:$D$389,0))," ")</f>
        <v> </v>
      </c>
      <c r="CB18" s="83" t="str">
        <f t="array" ref="CB18">IFERROR(INDEX(Overall!$A$3:$P$389,SMALL(IF((CB$2=#REF!),ROW(#REF!)-MIN(ROW(#REF!))+1,""),ROW(BU15)),PlayerHeader)," ")</f>
        <v> </v>
      </c>
      <c r="CC18" s="82" t="str">
        <f t="shared" si="129"/>
        <v> 15</v>
      </c>
      <c r="CD18" s="3" t="str">
        <f t="shared" si="55"/>
        <v>#REF!</v>
      </c>
      <c r="CE18" s="80" t="str">
        <f t="shared" si="56"/>
        <v>#REF!</v>
      </c>
      <c r="CF18" s="80" t="str">
        <f t="shared" si="57"/>
        <v>#REF!</v>
      </c>
      <c r="CG18" s="80" t="str">
        <f t="shared" si="58"/>
        <v>#REF!</v>
      </c>
      <c r="CH18" s="80" t="str">
        <f t="shared" si="59"/>
        <v>#REF!</v>
      </c>
      <c r="CI18" s="80" t="str">
        <f t="shared" si="60"/>
        <v>#REF!</v>
      </c>
      <c r="CJ18" s="80" t="str">
        <f t="array" ref="CJ18">IFERROR(INDEX(Overall!$E$3:$E$389,MATCH(CK18,Overall!$D$3:$D$389,0))," ")</f>
        <v> </v>
      </c>
      <c r="CK18" s="83" t="str">
        <f t="array" ref="CK18">IFERROR(INDEX(Overall!$A$3:$P$389,SMALL(IF((CK$2=#REF!),ROW(#REF!)-MIN(ROW(#REF!))+1,""),ROW(CD15)),PlayerHeader)," ")</f>
        <v> </v>
      </c>
      <c r="CL18" s="82" t="str">
        <f t="shared" si="130"/>
        <v> 15</v>
      </c>
      <c r="CM18" s="3" t="str">
        <f t="shared" si="61"/>
        <v>#REF!</v>
      </c>
      <c r="CN18" s="80" t="str">
        <f t="shared" si="62"/>
        <v>#REF!</v>
      </c>
      <c r="CO18" s="80" t="str">
        <f t="shared" si="63"/>
        <v>#REF!</v>
      </c>
      <c r="CP18" s="80" t="str">
        <f t="shared" si="64"/>
        <v>#REF!</v>
      </c>
      <c r="CQ18" s="80" t="str">
        <f t="shared" si="65"/>
        <v>#REF!</v>
      </c>
      <c r="CR18" s="80" t="str">
        <f t="shared" si="66"/>
        <v>#REF!</v>
      </c>
      <c r="CS18" s="80" t="str">
        <f t="array" ref="CS18">IFERROR(INDEX(Overall!$E$3:$E$389,MATCH(CT18,Overall!$D$3:$D$389,0))," ")</f>
        <v> </v>
      </c>
      <c r="CT18" s="83" t="str">
        <f t="array" ref="CT18">IFERROR(INDEX(Overall!$A$3:$P$389,SMALL(IF((CT$2=#REF!),ROW(#REF!)-MIN(ROW(#REF!))+1,""),ROW(CM15)),PlayerHeader)," ")</f>
        <v> </v>
      </c>
      <c r="CU18" s="82" t="str">
        <f t="shared" si="131"/>
        <v> 15</v>
      </c>
      <c r="CV18" s="3" t="str">
        <f t="shared" si="67"/>
        <v>#REF!</v>
      </c>
      <c r="CW18" s="80" t="str">
        <f t="shared" si="68"/>
        <v>#REF!</v>
      </c>
      <c r="CX18" s="80" t="str">
        <f t="shared" si="69"/>
        <v>#REF!</v>
      </c>
      <c r="CY18" s="80" t="str">
        <f t="shared" si="70"/>
        <v>#REF!</v>
      </c>
      <c r="CZ18" s="80" t="str">
        <f t="shared" si="71"/>
        <v>#REF!</v>
      </c>
      <c r="DA18" s="80" t="str">
        <f t="shared" si="72"/>
        <v>#REF!</v>
      </c>
      <c r="DB18" s="80" t="str">
        <f t="array" ref="DB18">IFERROR(INDEX(Overall!$E$3:$E$389,MATCH(DC18,Overall!$D$3:$D$389,0))," ")</f>
        <v> </v>
      </c>
      <c r="DC18" s="83" t="str">
        <f t="array" ref="DC18">IFERROR(INDEX(Overall!$A$3:$P$389,SMALL(IF((DC$2=#REF!),ROW(#REF!)-MIN(ROW(#REF!))+1,""),ROW(CV15)),PlayerHeader)," ")</f>
        <v> </v>
      </c>
      <c r="DD18" s="82" t="str">
        <f t="shared" si="132"/>
        <v> 15</v>
      </c>
      <c r="DE18" s="3" t="str">
        <f t="shared" si="73"/>
        <v>#REF!</v>
      </c>
      <c r="DF18" s="80" t="str">
        <f t="shared" si="74"/>
        <v>#REF!</v>
      </c>
      <c r="DG18" s="80" t="str">
        <f t="shared" si="75"/>
        <v>#REF!</v>
      </c>
      <c r="DH18" s="80" t="str">
        <f t="shared" si="76"/>
        <v>#REF!</v>
      </c>
      <c r="DI18" s="80" t="str">
        <f t="shared" si="77"/>
        <v>#REF!</v>
      </c>
      <c r="DJ18" s="80" t="str">
        <f t="shared" si="78"/>
        <v>#REF!</v>
      </c>
      <c r="DK18" s="80" t="str">
        <f t="array" ref="DK18">IFERROR(INDEX(Overall!$E$3:$E$389,MATCH(DL18,Overall!$D$3:$D$389,0))," ")</f>
        <v> </v>
      </c>
      <c r="DL18" s="83" t="str">
        <f t="array" ref="DL18">IFERROR(INDEX(Overall!$A$3:$P$389,SMALL(IF((DL$2=#REF!),ROW(#REF!)-MIN(ROW(#REF!))+1,""),ROW(DE15)),PlayerHeader)," ")</f>
        <v> </v>
      </c>
      <c r="DM18" s="82" t="str">
        <f t="shared" si="133"/>
        <v> 15</v>
      </c>
      <c r="DN18" s="3" t="str">
        <f t="shared" si="79"/>
        <v>#REF!</v>
      </c>
      <c r="DO18" s="80" t="str">
        <f t="shared" si="80"/>
        <v>#REF!</v>
      </c>
      <c r="DP18" s="80" t="str">
        <f t="shared" si="81"/>
        <v>#REF!</v>
      </c>
      <c r="DQ18" s="80" t="str">
        <f t="shared" si="82"/>
        <v>#REF!</v>
      </c>
      <c r="DR18" s="80" t="str">
        <f t="shared" si="83"/>
        <v>#REF!</v>
      </c>
      <c r="DS18" s="80" t="str">
        <f t="shared" si="84"/>
        <v>#REF!</v>
      </c>
      <c r="DT18" s="80" t="str">
        <f t="array" ref="DT18">IFERROR(INDEX(Overall!$E$3:$E$389,MATCH(DU18,Overall!$D$3:$D$389,0))," ")</f>
        <v> </v>
      </c>
      <c r="DU18" s="83" t="str">
        <f t="array" ref="DU18">IFERROR(INDEX(Overall!$A$3:$P$389,SMALL(IF((DU$2=#REF!),ROW(#REF!)-MIN(ROW(#REF!))+1,""),ROW(DN15)),PlayerHeader)," ")</f>
        <v> </v>
      </c>
      <c r="DV18" s="82" t="str">
        <f t="shared" si="134"/>
        <v> 15</v>
      </c>
      <c r="DW18" s="3" t="str">
        <f t="shared" si="85"/>
        <v>#REF!</v>
      </c>
      <c r="DX18" s="80" t="str">
        <f t="shared" si="86"/>
        <v>#REF!</v>
      </c>
      <c r="DY18" s="80" t="str">
        <f t="shared" si="87"/>
        <v>#REF!</v>
      </c>
      <c r="DZ18" s="80" t="str">
        <f t="shared" si="88"/>
        <v>#REF!</v>
      </c>
      <c r="EA18" s="80" t="str">
        <f t="shared" si="89"/>
        <v>#REF!</v>
      </c>
      <c r="EB18" s="80" t="str">
        <f t="shared" si="90"/>
        <v>#REF!</v>
      </c>
      <c r="EC18" s="80" t="str">
        <f t="array" ref="EC18">IFERROR(INDEX(Overall!$E$3:$E$389,MATCH(ED18,Overall!$D$3:$D$389,0))," ")</f>
        <v> </v>
      </c>
      <c r="ED18" s="83" t="str">
        <f t="array" ref="ED18">IFERROR(INDEX(Overall!$A$3:$P$389,SMALL(IF((ED$2=#REF!),ROW(#REF!)-MIN(ROW(#REF!))+1,""),ROW(DW15)),PlayerHeader)," ")</f>
        <v> </v>
      </c>
      <c r="EE18" s="82" t="str">
        <f t="shared" si="135"/>
        <v> 15</v>
      </c>
      <c r="EF18" s="3" t="str">
        <f t="shared" si="91"/>
        <v>#REF!</v>
      </c>
      <c r="EG18" s="80" t="str">
        <f t="shared" si="92"/>
        <v>#REF!</v>
      </c>
      <c r="EH18" s="80" t="str">
        <f t="shared" si="93"/>
        <v>#REF!</v>
      </c>
      <c r="EI18" s="80" t="str">
        <f t="shared" si="94"/>
        <v>#REF!</v>
      </c>
      <c r="EJ18" s="80" t="str">
        <f t="shared" si="95"/>
        <v>#REF!</v>
      </c>
      <c r="EK18" s="80" t="str">
        <f t="shared" si="96"/>
        <v>#REF!</v>
      </c>
      <c r="EL18" s="80" t="str">
        <f t="array" ref="EL18">IFERROR(INDEX(Overall!$E$3:$E$389,MATCH(EM18,Overall!$D$3:$D$389,0))," ")</f>
        <v> </v>
      </c>
      <c r="EM18" s="83" t="str">
        <f t="array" ref="EM18">IFERROR(INDEX(Overall!$A$3:$P$389,SMALL(IF((EM$2=#REF!),ROW(#REF!)-MIN(ROW(#REF!))+1,""),ROW(EF15)),PlayerHeader)," ")</f>
        <v> </v>
      </c>
      <c r="EN18" s="82" t="str">
        <f t="shared" si="136"/>
        <v> 15</v>
      </c>
      <c r="EO18" s="3" t="str">
        <f t="shared" si="97"/>
        <v>#REF!</v>
      </c>
      <c r="EP18" s="80" t="str">
        <f t="shared" si="98"/>
        <v>#REF!</v>
      </c>
      <c r="EQ18" s="80" t="str">
        <f t="shared" si="99"/>
        <v>#REF!</v>
      </c>
      <c r="ER18" s="80" t="str">
        <f t="shared" si="100"/>
        <v>#REF!</v>
      </c>
      <c r="ES18" s="80" t="str">
        <f t="shared" si="101"/>
        <v>#REF!</v>
      </c>
      <c r="ET18" s="80" t="str">
        <f t="shared" si="102"/>
        <v>#REF!</v>
      </c>
      <c r="EU18" s="80" t="str">
        <f t="array" ref="EU18">IFERROR(INDEX(Overall!$E$3:$E$389,MATCH(EV18,Overall!$D$3:$D$389,0))," ")</f>
        <v> </v>
      </c>
      <c r="EV18" s="83" t="str">
        <f t="array" ref="EV18">IFERROR(INDEX(Overall!$A$3:$P$389,SMALL(IF((EV$2=#REF!),ROW(#REF!)-MIN(ROW(#REF!))+1,""),ROW(EO15)),PlayerHeader)," ")</f>
        <v> </v>
      </c>
      <c r="EW18" s="82" t="str">
        <f t="shared" si="137"/>
        <v> 15</v>
      </c>
      <c r="EX18" s="3" t="str">
        <f t="shared" si="103"/>
        <v>#REF!</v>
      </c>
      <c r="EY18" s="80" t="str">
        <f t="shared" si="104"/>
        <v>#REF!</v>
      </c>
      <c r="EZ18" s="80" t="str">
        <f t="shared" si="105"/>
        <v>#REF!</v>
      </c>
      <c r="FA18" s="80" t="str">
        <f t="shared" si="106"/>
        <v>#REF!</v>
      </c>
      <c r="FB18" s="80" t="str">
        <f t="shared" si="107"/>
        <v>#REF!</v>
      </c>
      <c r="FC18" s="80" t="str">
        <f t="shared" si="108"/>
        <v>#REF!</v>
      </c>
      <c r="FD18" s="80" t="str">
        <f t="array" ref="FD18">IFERROR(INDEX(Overall!$E$3:$E$389,MATCH(FE18,Overall!$D$3:$D$389,0))," ")</f>
        <v> </v>
      </c>
      <c r="FE18" s="83" t="str">
        <f t="array" ref="FE18">IFERROR(INDEX(Overall!$A$3:$P$389,SMALL(IF((FE$2=#REF!),ROW(#REF!)-MIN(ROW(#REF!))+1,""),ROW(EX15)),PlayerHeader)," ")</f>
        <v> </v>
      </c>
      <c r="FF18" s="82" t="str">
        <f t="shared" si="138"/>
        <v> 15</v>
      </c>
      <c r="FG18" s="3" t="str">
        <f t="shared" si="109"/>
        <v>#REF!</v>
      </c>
      <c r="FH18" s="80" t="str">
        <f t="shared" si="110"/>
        <v>#REF!</v>
      </c>
      <c r="FI18" s="80" t="str">
        <f t="shared" si="111"/>
        <v>#REF!</v>
      </c>
      <c r="FJ18" s="80" t="str">
        <f t="shared" si="112"/>
        <v>#REF!</v>
      </c>
      <c r="FK18" s="80" t="str">
        <f t="shared" si="113"/>
        <v>#REF!</v>
      </c>
      <c r="FL18" s="80" t="str">
        <f t="shared" si="114"/>
        <v>#REF!</v>
      </c>
      <c r="FM18" s="80" t="str">
        <f t="array" ref="FM18">IFERROR(INDEX(Overall!$E$3:$E$389,MATCH(FN18,Overall!$D$3:$D$389,0))," ")</f>
        <v> </v>
      </c>
      <c r="FN18" s="83" t="str">
        <f t="array" ref="FN18">IFERROR(INDEX(Overall!$A$3:$P$389,SMALL(IF((FN$2=#REF!),ROW(#REF!)-MIN(ROW(#REF!))+1,""),ROW(FG15)),PlayerHeader)," ")</f>
        <v> </v>
      </c>
      <c r="FO18" s="82" t="str">
        <f t="shared" si="139"/>
        <v> 15</v>
      </c>
      <c r="FP18" s="3" t="str">
        <f t="shared" si="115"/>
        <v>#REF!</v>
      </c>
      <c r="FQ18" s="80" t="str">
        <f t="shared" si="116"/>
        <v>#REF!</v>
      </c>
      <c r="FR18" s="80" t="str">
        <f t="shared" si="117"/>
        <v>#REF!</v>
      </c>
      <c r="FS18" s="80" t="str">
        <f t="shared" si="118"/>
        <v>#REF!</v>
      </c>
      <c r="FT18" s="80" t="str">
        <f t="shared" si="119"/>
        <v>#REF!</v>
      </c>
      <c r="FU18" s="80" t="str">
        <f t="shared" si="120"/>
        <v>#REF!</v>
      </c>
      <c r="FV18" s="80" t="str">
        <f t="array" ref="FV18">IFERROR(INDEX(Overall!$E$3:$E$389,MATCH(FW18,Overall!$D$3:$D$389,0))," ")</f>
        <v> </v>
      </c>
      <c r="FW18" s="83" t="str">
        <f t="array" ref="FW18">IFERROR(INDEX(Overall!$A$3:$P$389,SMALL(IF((FW$2=#REF!),ROW(#REF!)-MIN(ROW(#REF!))+1,""),ROW(FP15)),PlayerHeader)," ")</f>
        <v> </v>
      </c>
      <c r="FX18" s="82" t="str">
        <f t="shared" si="140"/>
        <v> 15</v>
      </c>
      <c r="FY18" s="3"/>
      <c r="GA18" s="3"/>
    </row>
    <row r="19">
      <c r="A19" s="3" t="str">
        <f t="shared" si="1"/>
        <v>#REF!</v>
      </c>
      <c r="B19" s="77" t="str">
        <f t="shared" si="2"/>
        <v>#REF!</v>
      </c>
      <c r="C19" s="77" t="str">
        <f t="shared" si="3"/>
        <v>#REF!</v>
      </c>
      <c r="D19" s="77" t="str">
        <f t="shared" si="4"/>
        <v>#REF!</v>
      </c>
      <c r="E19" s="77" t="str">
        <f t="shared" si="5"/>
        <v>#REF!</v>
      </c>
      <c r="F19" s="77" t="str">
        <f t="shared" si="6"/>
        <v>#REF!</v>
      </c>
      <c r="G19" s="77" t="str">
        <f t="array" ref="G19">IFERROR(INDEX(Overall!$E$3:$E$389,MATCH(H19,Overall!$D$3:$D$389,0))," ")</f>
        <v> </v>
      </c>
      <c r="H19" s="84" t="str">
        <f t="array" ref="H19">IFERROR(INDEX(Overall!$A$3:$P$389,SMALL(IF((H$2=#REF!),ROW(#REF!)-MIN(ROW(#REF!))+1,""),ROW(A16)),PlayerHeader)," ")</f>
        <v> </v>
      </c>
      <c r="I19" s="79" t="str">
        <f t="shared" si="121"/>
        <v> 16</v>
      </c>
      <c r="J19" s="3" t="str">
        <f t="shared" si="7"/>
        <v>#REF!</v>
      </c>
      <c r="K19" s="77" t="str">
        <f t="shared" si="8"/>
        <v>#REF!</v>
      </c>
      <c r="L19" s="77" t="str">
        <f t="shared" si="9"/>
        <v>#REF!</v>
      </c>
      <c r="M19" s="77" t="str">
        <f t="shared" si="10"/>
        <v>#REF!</v>
      </c>
      <c r="N19" s="77" t="str">
        <f t="shared" si="11"/>
        <v>#REF!</v>
      </c>
      <c r="O19" s="77" t="str">
        <f t="shared" si="12"/>
        <v>#REF!</v>
      </c>
      <c r="P19" s="77" t="str">
        <f t="array" ref="P19">IFERROR(INDEX(Overall!$E$3:$E$389,MATCH(Q19,Overall!$D$3:$D$389,0))," ")</f>
        <v> </v>
      </c>
      <c r="Q19" s="84" t="str">
        <f t="array" ref="Q19">IFERROR(INDEX(Overall!$A$3:$P$389,SMALL(IF((Q$2=#REF!),ROW(#REF!)-MIN(ROW(#REF!))+1,""),ROW(J16)),PlayerHeader)," ")</f>
        <v> </v>
      </c>
      <c r="R19" s="79" t="str">
        <f t="shared" si="122"/>
        <v> 16</v>
      </c>
      <c r="S19" s="3" t="str">
        <f t="shared" si="13"/>
        <v>#REF!</v>
      </c>
      <c r="T19" s="77" t="str">
        <f t="shared" si="14"/>
        <v>#REF!</v>
      </c>
      <c r="U19" s="77" t="str">
        <f t="shared" si="15"/>
        <v>#REF!</v>
      </c>
      <c r="V19" s="77" t="str">
        <f t="shared" si="16"/>
        <v>#REF!</v>
      </c>
      <c r="W19" s="77" t="str">
        <f t="shared" si="17"/>
        <v>#REF!</v>
      </c>
      <c r="X19" s="77" t="str">
        <f t="shared" si="18"/>
        <v>#REF!</v>
      </c>
      <c r="Y19" s="77" t="str">
        <f t="array" ref="Y19">IFERROR(INDEX(Overall!$E$3:$E$389,MATCH(Z19,Overall!$D$3:$D$389,0))," ")</f>
        <v> </v>
      </c>
      <c r="Z19" s="84" t="str">
        <f t="array" ref="Z19">IFERROR(INDEX(Overall!$A$3:$P$389,SMALL(IF((Z$2=#REF!),ROW(#REF!)-MIN(ROW(#REF!))+1,""),ROW(S16)),PlayerHeader)," ")</f>
        <v> </v>
      </c>
      <c r="AA19" s="79" t="str">
        <f t="shared" si="123"/>
        <v> 16</v>
      </c>
      <c r="AB19" s="3" t="str">
        <f t="shared" si="19"/>
        <v>#REF!</v>
      </c>
      <c r="AC19" s="77" t="str">
        <f t="shared" si="20"/>
        <v>#REF!</v>
      </c>
      <c r="AD19" s="77" t="str">
        <f t="shared" si="21"/>
        <v>#REF!</v>
      </c>
      <c r="AE19" s="77" t="str">
        <f t="shared" si="22"/>
        <v>#REF!</v>
      </c>
      <c r="AF19" s="77" t="str">
        <f t="shared" si="23"/>
        <v>#REF!</v>
      </c>
      <c r="AG19" s="77" t="str">
        <f t="shared" si="24"/>
        <v>#REF!</v>
      </c>
      <c r="AH19" s="77" t="str">
        <f t="array" ref="AH19">IFERROR(INDEX(Overall!$E$3:$E$389,MATCH(AI19,Overall!$D$3:$D$389,0))," ")</f>
        <v> </v>
      </c>
      <c r="AI19" s="84" t="str">
        <f t="array" ref="AI19">IFERROR(INDEX(Overall!$A$3:$P$389,SMALL(IF((AI$2=#REF!),ROW(#REF!)-MIN(ROW(#REF!))+1,""),ROW(AB16)),PlayerHeader)," ")</f>
        <v> </v>
      </c>
      <c r="AJ19" s="79" t="str">
        <f t="shared" si="124"/>
        <v> 16</v>
      </c>
      <c r="AK19" s="3" t="str">
        <f t="shared" si="25"/>
        <v>#REF!</v>
      </c>
      <c r="AL19" s="77" t="str">
        <f t="shared" si="26"/>
        <v>#REF!</v>
      </c>
      <c r="AM19" s="77" t="str">
        <f t="shared" si="27"/>
        <v>#REF!</v>
      </c>
      <c r="AN19" s="77" t="str">
        <f t="shared" si="28"/>
        <v>#REF!</v>
      </c>
      <c r="AO19" s="77" t="str">
        <f t="shared" si="29"/>
        <v>#REF!</v>
      </c>
      <c r="AP19" s="77" t="str">
        <f t="shared" si="30"/>
        <v>#REF!</v>
      </c>
      <c r="AQ19" s="77" t="str">
        <f t="array" ref="AQ19">IFERROR(INDEX(Overall!$E$3:$E$389,MATCH(AR19,Overall!$D$3:$D$389,0))," ")</f>
        <v> </v>
      </c>
      <c r="AR19" s="84" t="str">
        <f t="array" ref="AR19">IFERROR(INDEX(Overall!$A$3:$P$389,SMALL(IF((AR$2=#REF!),ROW(#REF!)-MIN(ROW(#REF!))+1,""),ROW(AK16)),PlayerHeader)," ")</f>
        <v> </v>
      </c>
      <c r="AS19" s="79" t="str">
        <f t="shared" si="125"/>
        <v> 16</v>
      </c>
      <c r="AT19" s="3" t="str">
        <f t="shared" si="31"/>
        <v>#REF!</v>
      </c>
      <c r="AU19" s="77" t="str">
        <f t="shared" si="32"/>
        <v>#REF!</v>
      </c>
      <c r="AV19" s="77" t="str">
        <f t="shared" si="33"/>
        <v>#REF!</v>
      </c>
      <c r="AW19" s="77" t="str">
        <f t="shared" si="34"/>
        <v>#REF!</v>
      </c>
      <c r="AX19" s="77" t="str">
        <f t="shared" si="35"/>
        <v>#REF!</v>
      </c>
      <c r="AY19" s="77" t="str">
        <f t="shared" si="36"/>
        <v>#REF!</v>
      </c>
      <c r="AZ19" s="77" t="str">
        <f t="array" ref="AZ19">IFERROR(INDEX(Overall!$E$3:$E$389,MATCH(BA19,Overall!$D$3:$D$389,0))," ")</f>
        <v> </v>
      </c>
      <c r="BA19" s="84" t="str">
        <f t="array" ref="BA19">IFERROR(INDEX(Overall!$A$3:$P$389,SMALL(IF((BA$2=#REF!),ROW(#REF!)-MIN(ROW(#REF!))+1,""),ROW(AT16)),PlayerHeader)," ")</f>
        <v> </v>
      </c>
      <c r="BB19" s="79" t="str">
        <f t="shared" si="126"/>
        <v> 16</v>
      </c>
      <c r="BC19" s="3" t="str">
        <f t="shared" si="37"/>
        <v>#REF!</v>
      </c>
      <c r="BD19" s="77" t="str">
        <f t="shared" si="38"/>
        <v>#REF!</v>
      </c>
      <c r="BE19" s="77" t="str">
        <f t="shared" si="39"/>
        <v>#REF!</v>
      </c>
      <c r="BF19" s="77" t="str">
        <f t="shared" si="40"/>
        <v>#REF!</v>
      </c>
      <c r="BG19" s="77" t="str">
        <f t="shared" si="41"/>
        <v>#REF!</v>
      </c>
      <c r="BH19" s="77" t="str">
        <f t="shared" si="42"/>
        <v>#REF!</v>
      </c>
      <c r="BI19" s="77" t="str">
        <f t="array" ref="BI19">IFERROR(INDEX(Overall!$E$3:$E$389,MATCH(BJ19,Overall!$D$3:$D$389,0))," ")</f>
        <v> </v>
      </c>
      <c r="BJ19" s="84" t="str">
        <f t="array" ref="BJ19">IFERROR(INDEX(Overall!$A$3:$P$389,SMALL(IF((BJ$2=#REF!),ROW(#REF!)-MIN(ROW(#REF!))+1,""),ROW(BC16)),PlayerHeader)," ")</f>
        <v> </v>
      </c>
      <c r="BK19" s="79" t="str">
        <f t="shared" si="127"/>
        <v> 16</v>
      </c>
      <c r="BL19" s="3" t="str">
        <f t="shared" si="43"/>
        <v>#REF!</v>
      </c>
      <c r="BM19" s="77" t="str">
        <f t="shared" si="44"/>
        <v>#REF!</v>
      </c>
      <c r="BN19" s="77" t="str">
        <f t="shared" si="45"/>
        <v>#REF!</v>
      </c>
      <c r="BO19" s="77" t="str">
        <f t="shared" si="46"/>
        <v>#REF!</v>
      </c>
      <c r="BP19" s="77" t="str">
        <f t="shared" si="47"/>
        <v>#REF!</v>
      </c>
      <c r="BQ19" s="77" t="str">
        <f t="shared" si="48"/>
        <v>#REF!</v>
      </c>
      <c r="BR19" s="77" t="str">
        <f t="array" ref="BR19">IFERROR(INDEX(Overall!$E$3:$E$389,MATCH(BS19,Overall!$D$3:$D$389,0))," ")</f>
        <v> </v>
      </c>
      <c r="BS19" s="84" t="str">
        <f t="array" ref="BS19">IFERROR(INDEX(Overall!$A$3:$P$389,SMALL(IF((BS$2=#REF!),ROW(#REF!)-MIN(ROW(#REF!))+1,""),ROW(BL16)),PlayerHeader)," ")</f>
        <v> </v>
      </c>
      <c r="BT19" s="79" t="str">
        <f t="shared" si="128"/>
        <v> 16</v>
      </c>
      <c r="BU19" s="3" t="str">
        <f t="shared" si="49"/>
        <v>#REF!</v>
      </c>
      <c r="BV19" s="77" t="str">
        <f t="shared" si="50"/>
        <v>#REF!</v>
      </c>
      <c r="BW19" s="77" t="str">
        <f t="shared" si="51"/>
        <v>#REF!</v>
      </c>
      <c r="BX19" s="77" t="str">
        <f t="shared" si="52"/>
        <v>#REF!</v>
      </c>
      <c r="BY19" s="77" t="str">
        <f t="shared" si="53"/>
        <v>#REF!</v>
      </c>
      <c r="BZ19" s="77" t="str">
        <f t="shared" si="54"/>
        <v>#REF!</v>
      </c>
      <c r="CA19" s="77" t="str">
        <f t="array" ref="CA19">IFERROR(INDEX(Overall!$E$3:$E$389,MATCH(CB19,Overall!$D$3:$D$389,0))," ")</f>
        <v> </v>
      </c>
      <c r="CB19" s="84" t="str">
        <f t="array" ref="CB19">IFERROR(INDEX(Overall!$A$3:$P$389,SMALL(IF((CB$2=#REF!),ROW(#REF!)-MIN(ROW(#REF!))+1,""),ROW(BU16)),PlayerHeader)," ")</f>
        <v> </v>
      </c>
      <c r="CC19" s="79" t="str">
        <f t="shared" si="129"/>
        <v> 16</v>
      </c>
      <c r="CD19" s="3" t="str">
        <f t="shared" si="55"/>
        <v>#REF!</v>
      </c>
      <c r="CE19" s="77" t="str">
        <f t="shared" si="56"/>
        <v>#REF!</v>
      </c>
      <c r="CF19" s="77" t="str">
        <f t="shared" si="57"/>
        <v>#REF!</v>
      </c>
      <c r="CG19" s="77" t="str">
        <f t="shared" si="58"/>
        <v>#REF!</v>
      </c>
      <c r="CH19" s="77" t="str">
        <f t="shared" si="59"/>
        <v>#REF!</v>
      </c>
      <c r="CI19" s="77" t="str">
        <f t="shared" si="60"/>
        <v>#REF!</v>
      </c>
      <c r="CJ19" s="77" t="str">
        <f t="array" ref="CJ19">IFERROR(INDEX(Overall!$E$3:$E$389,MATCH(CK19,Overall!$D$3:$D$389,0))," ")</f>
        <v> </v>
      </c>
      <c r="CK19" s="84" t="str">
        <f t="array" ref="CK19">IFERROR(INDEX(Overall!$A$3:$P$389,SMALL(IF((CK$2=#REF!),ROW(#REF!)-MIN(ROW(#REF!))+1,""),ROW(CD16)),PlayerHeader)," ")</f>
        <v> </v>
      </c>
      <c r="CL19" s="79" t="str">
        <f t="shared" si="130"/>
        <v> 16</v>
      </c>
      <c r="CM19" s="3" t="str">
        <f t="shared" si="61"/>
        <v>#REF!</v>
      </c>
      <c r="CN19" s="77" t="str">
        <f t="shared" si="62"/>
        <v>#REF!</v>
      </c>
      <c r="CO19" s="77" t="str">
        <f t="shared" si="63"/>
        <v>#REF!</v>
      </c>
      <c r="CP19" s="77" t="str">
        <f t="shared" si="64"/>
        <v>#REF!</v>
      </c>
      <c r="CQ19" s="77" t="str">
        <f t="shared" si="65"/>
        <v>#REF!</v>
      </c>
      <c r="CR19" s="77" t="str">
        <f t="shared" si="66"/>
        <v>#REF!</v>
      </c>
      <c r="CS19" s="77" t="str">
        <f t="array" ref="CS19">IFERROR(INDEX(Overall!$E$3:$E$389,MATCH(CT19,Overall!$D$3:$D$389,0))," ")</f>
        <v> </v>
      </c>
      <c r="CT19" s="84" t="str">
        <f t="array" ref="CT19">IFERROR(INDEX(Overall!$A$3:$P$389,SMALL(IF((CT$2=#REF!),ROW(#REF!)-MIN(ROW(#REF!))+1,""),ROW(CM16)),PlayerHeader)," ")</f>
        <v> </v>
      </c>
      <c r="CU19" s="79" t="str">
        <f t="shared" si="131"/>
        <v> 16</v>
      </c>
      <c r="CV19" s="3" t="str">
        <f t="shared" si="67"/>
        <v>#REF!</v>
      </c>
      <c r="CW19" s="77" t="str">
        <f t="shared" si="68"/>
        <v>#REF!</v>
      </c>
      <c r="CX19" s="77" t="str">
        <f t="shared" si="69"/>
        <v>#REF!</v>
      </c>
      <c r="CY19" s="77" t="str">
        <f t="shared" si="70"/>
        <v>#REF!</v>
      </c>
      <c r="CZ19" s="77" t="str">
        <f t="shared" si="71"/>
        <v>#REF!</v>
      </c>
      <c r="DA19" s="77" t="str">
        <f t="shared" si="72"/>
        <v>#REF!</v>
      </c>
      <c r="DB19" s="77" t="str">
        <f t="array" ref="DB19">IFERROR(INDEX(Overall!$E$3:$E$389,MATCH(DC19,Overall!$D$3:$D$389,0))," ")</f>
        <v> </v>
      </c>
      <c r="DC19" s="84" t="str">
        <f t="array" ref="DC19">IFERROR(INDEX(Overall!$A$3:$P$389,SMALL(IF((DC$2=#REF!),ROW(#REF!)-MIN(ROW(#REF!))+1,""),ROW(CV16)),PlayerHeader)," ")</f>
        <v> </v>
      </c>
      <c r="DD19" s="79" t="str">
        <f t="shared" si="132"/>
        <v> 16</v>
      </c>
      <c r="DE19" s="3" t="str">
        <f t="shared" si="73"/>
        <v>#REF!</v>
      </c>
      <c r="DF19" s="77" t="str">
        <f t="shared" si="74"/>
        <v>#REF!</v>
      </c>
      <c r="DG19" s="77" t="str">
        <f t="shared" si="75"/>
        <v>#REF!</v>
      </c>
      <c r="DH19" s="77" t="str">
        <f t="shared" si="76"/>
        <v>#REF!</v>
      </c>
      <c r="DI19" s="77" t="str">
        <f t="shared" si="77"/>
        <v>#REF!</v>
      </c>
      <c r="DJ19" s="77" t="str">
        <f t="shared" si="78"/>
        <v>#REF!</v>
      </c>
      <c r="DK19" s="77" t="str">
        <f t="array" ref="DK19">IFERROR(INDEX(Overall!$E$3:$E$389,MATCH(DL19,Overall!$D$3:$D$389,0))," ")</f>
        <v> </v>
      </c>
      <c r="DL19" s="84" t="str">
        <f t="array" ref="DL19">IFERROR(INDEX(Overall!$A$3:$P$389,SMALL(IF((DL$2=#REF!),ROW(#REF!)-MIN(ROW(#REF!))+1,""),ROW(DE16)),PlayerHeader)," ")</f>
        <v> </v>
      </c>
      <c r="DM19" s="79" t="str">
        <f t="shared" si="133"/>
        <v> 16</v>
      </c>
      <c r="DN19" s="3" t="str">
        <f t="shared" si="79"/>
        <v>#REF!</v>
      </c>
      <c r="DO19" s="77" t="str">
        <f t="shared" si="80"/>
        <v>#REF!</v>
      </c>
      <c r="DP19" s="77" t="str">
        <f t="shared" si="81"/>
        <v>#REF!</v>
      </c>
      <c r="DQ19" s="77" t="str">
        <f t="shared" si="82"/>
        <v>#REF!</v>
      </c>
      <c r="DR19" s="77" t="str">
        <f t="shared" si="83"/>
        <v>#REF!</v>
      </c>
      <c r="DS19" s="77" t="str">
        <f t="shared" si="84"/>
        <v>#REF!</v>
      </c>
      <c r="DT19" s="77" t="str">
        <f t="array" ref="DT19">IFERROR(INDEX(Overall!$E$3:$E$389,MATCH(DU19,Overall!$D$3:$D$389,0))," ")</f>
        <v> </v>
      </c>
      <c r="DU19" s="84" t="str">
        <f t="array" ref="DU19">IFERROR(INDEX(Overall!$A$3:$P$389,SMALL(IF((DU$2=#REF!),ROW(#REF!)-MIN(ROW(#REF!))+1,""),ROW(DN16)),PlayerHeader)," ")</f>
        <v> </v>
      </c>
      <c r="DV19" s="79" t="str">
        <f t="shared" si="134"/>
        <v> 16</v>
      </c>
      <c r="DW19" s="3" t="str">
        <f t="shared" si="85"/>
        <v>#REF!</v>
      </c>
      <c r="DX19" s="77" t="str">
        <f t="shared" si="86"/>
        <v>#REF!</v>
      </c>
      <c r="DY19" s="77" t="str">
        <f t="shared" si="87"/>
        <v>#REF!</v>
      </c>
      <c r="DZ19" s="77" t="str">
        <f t="shared" si="88"/>
        <v>#REF!</v>
      </c>
      <c r="EA19" s="77" t="str">
        <f t="shared" si="89"/>
        <v>#REF!</v>
      </c>
      <c r="EB19" s="77" t="str">
        <f t="shared" si="90"/>
        <v>#REF!</v>
      </c>
      <c r="EC19" s="77" t="str">
        <f t="array" ref="EC19">IFERROR(INDEX(Overall!$E$3:$E$389,MATCH(ED19,Overall!$D$3:$D$389,0))," ")</f>
        <v> </v>
      </c>
      <c r="ED19" s="84" t="str">
        <f t="array" ref="ED19">IFERROR(INDEX(Overall!$A$3:$P$389,SMALL(IF((ED$2=#REF!),ROW(#REF!)-MIN(ROW(#REF!))+1,""),ROW(DW16)),PlayerHeader)," ")</f>
        <v> </v>
      </c>
      <c r="EE19" s="79" t="str">
        <f t="shared" si="135"/>
        <v> 16</v>
      </c>
      <c r="EF19" s="3" t="str">
        <f t="shared" si="91"/>
        <v>#REF!</v>
      </c>
      <c r="EG19" s="77" t="str">
        <f t="shared" si="92"/>
        <v>#REF!</v>
      </c>
      <c r="EH19" s="77" t="str">
        <f t="shared" si="93"/>
        <v>#REF!</v>
      </c>
      <c r="EI19" s="77" t="str">
        <f t="shared" si="94"/>
        <v>#REF!</v>
      </c>
      <c r="EJ19" s="77" t="str">
        <f t="shared" si="95"/>
        <v>#REF!</v>
      </c>
      <c r="EK19" s="77" t="str">
        <f t="shared" si="96"/>
        <v>#REF!</v>
      </c>
      <c r="EL19" s="77" t="str">
        <f t="array" ref="EL19">IFERROR(INDEX(Overall!$E$3:$E$389,MATCH(EM19,Overall!$D$3:$D$389,0))," ")</f>
        <v> </v>
      </c>
      <c r="EM19" s="84" t="str">
        <f t="array" ref="EM19">IFERROR(INDEX(Overall!$A$3:$P$389,SMALL(IF((EM$2=#REF!),ROW(#REF!)-MIN(ROW(#REF!))+1,""),ROW(EF16)),PlayerHeader)," ")</f>
        <v> </v>
      </c>
      <c r="EN19" s="79" t="str">
        <f t="shared" si="136"/>
        <v> 16</v>
      </c>
      <c r="EO19" s="3" t="str">
        <f t="shared" si="97"/>
        <v>#REF!</v>
      </c>
      <c r="EP19" s="77" t="str">
        <f t="shared" si="98"/>
        <v>#REF!</v>
      </c>
      <c r="EQ19" s="77" t="str">
        <f t="shared" si="99"/>
        <v>#REF!</v>
      </c>
      <c r="ER19" s="77" t="str">
        <f t="shared" si="100"/>
        <v>#REF!</v>
      </c>
      <c r="ES19" s="77" t="str">
        <f t="shared" si="101"/>
        <v>#REF!</v>
      </c>
      <c r="ET19" s="77" t="str">
        <f t="shared" si="102"/>
        <v>#REF!</v>
      </c>
      <c r="EU19" s="77" t="str">
        <f t="array" ref="EU19">IFERROR(INDEX(Overall!$E$3:$E$389,MATCH(EV19,Overall!$D$3:$D$389,0))," ")</f>
        <v> </v>
      </c>
      <c r="EV19" s="84" t="str">
        <f t="array" ref="EV19">IFERROR(INDEX(Overall!$A$3:$P$389,SMALL(IF((EV$2=#REF!),ROW(#REF!)-MIN(ROW(#REF!))+1,""),ROW(EO16)),PlayerHeader)," ")</f>
        <v> </v>
      </c>
      <c r="EW19" s="79" t="str">
        <f t="shared" si="137"/>
        <v> 16</v>
      </c>
      <c r="EX19" s="3" t="str">
        <f t="shared" si="103"/>
        <v>#REF!</v>
      </c>
      <c r="EY19" s="77" t="str">
        <f t="shared" si="104"/>
        <v>#REF!</v>
      </c>
      <c r="EZ19" s="77" t="str">
        <f t="shared" si="105"/>
        <v>#REF!</v>
      </c>
      <c r="FA19" s="77" t="str">
        <f t="shared" si="106"/>
        <v>#REF!</v>
      </c>
      <c r="FB19" s="77" t="str">
        <f t="shared" si="107"/>
        <v>#REF!</v>
      </c>
      <c r="FC19" s="77" t="str">
        <f t="shared" si="108"/>
        <v>#REF!</v>
      </c>
      <c r="FD19" s="77" t="str">
        <f t="array" ref="FD19">IFERROR(INDEX(Overall!$E$3:$E$389,MATCH(FE19,Overall!$D$3:$D$389,0))," ")</f>
        <v> </v>
      </c>
      <c r="FE19" s="84" t="str">
        <f t="array" ref="FE19">IFERROR(INDEX(Overall!$A$3:$P$389,SMALL(IF((FE$2=#REF!),ROW(#REF!)-MIN(ROW(#REF!))+1,""),ROW(EX16)),PlayerHeader)," ")</f>
        <v> </v>
      </c>
      <c r="FF19" s="79" t="str">
        <f t="shared" si="138"/>
        <v> 16</v>
      </c>
      <c r="FG19" s="3" t="str">
        <f t="shared" si="109"/>
        <v>#REF!</v>
      </c>
      <c r="FH19" s="77" t="str">
        <f t="shared" si="110"/>
        <v>#REF!</v>
      </c>
      <c r="FI19" s="77" t="str">
        <f t="shared" si="111"/>
        <v>#REF!</v>
      </c>
      <c r="FJ19" s="77" t="str">
        <f t="shared" si="112"/>
        <v>#REF!</v>
      </c>
      <c r="FK19" s="77" t="str">
        <f t="shared" si="113"/>
        <v>#REF!</v>
      </c>
      <c r="FL19" s="77" t="str">
        <f t="shared" si="114"/>
        <v>#REF!</v>
      </c>
      <c r="FM19" s="77" t="str">
        <f t="array" ref="FM19">IFERROR(INDEX(Overall!$E$3:$E$389,MATCH(FN19,Overall!$D$3:$D$389,0))," ")</f>
        <v> </v>
      </c>
      <c r="FN19" s="84" t="str">
        <f t="array" ref="FN19">IFERROR(INDEX(Overall!$A$3:$P$389,SMALL(IF((FN$2=#REF!),ROW(#REF!)-MIN(ROW(#REF!))+1,""),ROW(FG16)),PlayerHeader)," ")</f>
        <v> </v>
      </c>
      <c r="FO19" s="79" t="str">
        <f t="shared" si="139"/>
        <v> 16</v>
      </c>
      <c r="FP19" s="3" t="str">
        <f t="shared" si="115"/>
        <v>#REF!</v>
      </c>
      <c r="FQ19" s="77" t="str">
        <f t="shared" si="116"/>
        <v>#REF!</v>
      </c>
      <c r="FR19" s="77" t="str">
        <f t="shared" si="117"/>
        <v>#REF!</v>
      </c>
      <c r="FS19" s="77" t="str">
        <f t="shared" si="118"/>
        <v>#REF!</v>
      </c>
      <c r="FT19" s="77" t="str">
        <f t="shared" si="119"/>
        <v>#REF!</v>
      </c>
      <c r="FU19" s="77" t="str">
        <f t="shared" si="120"/>
        <v>#REF!</v>
      </c>
      <c r="FV19" s="77" t="str">
        <f t="array" ref="FV19">IFERROR(INDEX(Overall!$E$3:$E$389,MATCH(FW19,Overall!$D$3:$D$389,0))," ")</f>
        <v> </v>
      </c>
      <c r="FW19" s="84" t="str">
        <f t="array" ref="FW19">IFERROR(INDEX(Overall!$A$3:$P$389,SMALL(IF((FW$2=#REF!),ROW(#REF!)-MIN(ROW(#REF!))+1,""),ROW(FP16)),PlayerHeader)," ")</f>
        <v> </v>
      </c>
      <c r="FX19" s="79" t="str">
        <f t="shared" si="140"/>
        <v> 16</v>
      </c>
      <c r="FY19" s="3"/>
      <c r="GA19" s="3"/>
    </row>
    <row r="20">
      <c r="A20" s="3" t="str">
        <f t="shared" si="1"/>
        <v>#REF!</v>
      </c>
      <c r="B20" s="80" t="str">
        <f t="shared" si="2"/>
        <v>#REF!</v>
      </c>
      <c r="C20" s="80" t="str">
        <f t="shared" si="3"/>
        <v>#REF!</v>
      </c>
      <c r="D20" s="80" t="str">
        <f t="shared" si="4"/>
        <v>#REF!</v>
      </c>
      <c r="E20" s="80" t="str">
        <f t="shared" si="5"/>
        <v>#REF!</v>
      </c>
      <c r="F20" s="80" t="str">
        <f t="shared" si="6"/>
        <v>#REF!</v>
      </c>
      <c r="G20" s="80" t="str">
        <f t="array" ref="G20">IFERROR(INDEX(Overall!$E$3:$E$389,MATCH(H20,Overall!$D$3:$D$389,0))," ")</f>
        <v> </v>
      </c>
      <c r="H20" s="83" t="str">
        <f t="array" ref="H20">IFERROR(INDEX(Overall!$A$3:$P$389,SMALL(IF((H$2=#REF!),ROW(#REF!)-MIN(ROW(#REF!))+1,""),ROW(A17)),PlayerHeader)," ")</f>
        <v> </v>
      </c>
      <c r="I20" s="82" t="str">
        <f t="shared" si="121"/>
        <v> 17</v>
      </c>
      <c r="J20" s="3" t="str">
        <f t="shared" si="7"/>
        <v>#REF!</v>
      </c>
      <c r="K20" s="80" t="str">
        <f t="shared" si="8"/>
        <v>#REF!</v>
      </c>
      <c r="L20" s="80" t="str">
        <f t="shared" si="9"/>
        <v>#REF!</v>
      </c>
      <c r="M20" s="80" t="str">
        <f t="shared" si="10"/>
        <v>#REF!</v>
      </c>
      <c r="N20" s="80" t="str">
        <f t="shared" si="11"/>
        <v>#REF!</v>
      </c>
      <c r="O20" s="80" t="str">
        <f t="shared" si="12"/>
        <v>#REF!</v>
      </c>
      <c r="P20" s="80" t="str">
        <f t="array" ref="P20">IFERROR(INDEX(Overall!$E$3:$E$389,MATCH(Q20,Overall!$D$3:$D$389,0))," ")</f>
        <v> </v>
      </c>
      <c r="Q20" s="83" t="str">
        <f t="array" ref="Q20">IFERROR(INDEX(Overall!$A$3:$P$389,SMALL(IF((Q$2=#REF!),ROW(#REF!)-MIN(ROW(#REF!))+1,""),ROW(J17)),PlayerHeader)," ")</f>
        <v> </v>
      </c>
      <c r="R20" s="82" t="str">
        <f t="shared" si="122"/>
        <v> 17</v>
      </c>
      <c r="S20" s="3" t="str">
        <f t="shared" si="13"/>
        <v>#REF!</v>
      </c>
      <c r="T20" s="80" t="str">
        <f t="shared" si="14"/>
        <v>#REF!</v>
      </c>
      <c r="U20" s="80" t="str">
        <f t="shared" si="15"/>
        <v>#REF!</v>
      </c>
      <c r="V20" s="80" t="str">
        <f t="shared" si="16"/>
        <v>#REF!</v>
      </c>
      <c r="W20" s="80" t="str">
        <f t="shared" si="17"/>
        <v>#REF!</v>
      </c>
      <c r="X20" s="80" t="str">
        <f t="shared" si="18"/>
        <v>#REF!</v>
      </c>
      <c r="Y20" s="80" t="str">
        <f t="array" ref="Y20">IFERROR(INDEX(Overall!$E$3:$E$389,MATCH(Z20,Overall!$D$3:$D$389,0))," ")</f>
        <v> </v>
      </c>
      <c r="Z20" s="83" t="str">
        <f t="array" ref="Z20">IFERROR(INDEX(Overall!$A$3:$P$389,SMALL(IF((Z$2=#REF!),ROW(#REF!)-MIN(ROW(#REF!))+1,""),ROW(S17)),PlayerHeader)," ")</f>
        <v> </v>
      </c>
      <c r="AA20" s="82" t="str">
        <f t="shared" si="123"/>
        <v> 17</v>
      </c>
      <c r="AB20" s="3" t="str">
        <f t="shared" si="19"/>
        <v>#REF!</v>
      </c>
      <c r="AC20" s="80" t="str">
        <f t="shared" si="20"/>
        <v>#REF!</v>
      </c>
      <c r="AD20" s="80" t="str">
        <f t="shared" si="21"/>
        <v>#REF!</v>
      </c>
      <c r="AE20" s="80" t="str">
        <f t="shared" si="22"/>
        <v>#REF!</v>
      </c>
      <c r="AF20" s="80" t="str">
        <f t="shared" si="23"/>
        <v>#REF!</v>
      </c>
      <c r="AG20" s="80" t="str">
        <f t="shared" si="24"/>
        <v>#REF!</v>
      </c>
      <c r="AH20" s="80" t="str">
        <f t="array" ref="AH20">IFERROR(INDEX(Overall!$E$3:$E$389,MATCH(AI20,Overall!$D$3:$D$389,0))," ")</f>
        <v> </v>
      </c>
      <c r="AI20" s="83" t="str">
        <f t="array" ref="AI20">IFERROR(INDEX(Overall!$A$3:$P$389,SMALL(IF((AI$2=#REF!),ROW(#REF!)-MIN(ROW(#REF!))+1,""),ROW(AB17)),PlayerHeader)," ")</f>
        <v> </v>
      </c>
      <c r="AJ20" s="82" t="str">
        <f t="shared" si="124"/>
        <v> 17</v>
      </c>
      <c r="AK20" s="3" t="str">
        <f t="shared" si="25"/>
        <v>#REF!</v>
      </c>
      <c r="AL20" s="80" t="str">
        <f t="shared" si="26"/>
        <v>#REF!</v>
      </c>
      <c r="AM20" s="80" t="str">
        <f t="shared" si="27"/>
        <v>#REF!</v>
      </c>
      <c r="AN20" s="80" t="str">
        <f t="shared" si="28"/>
        <v>#REF!</v>
      </c>
      <c r="AO20" s="80" t="str">
        <f t="shared" si="29"/>
        <v>#REF!</v>
      </c>
      <c r="AP20" s="80" t="str">
        <f t="shared" si="30"/>
        <v>#REF!</v>
      </c>
      <c r="AQ20" s="80" t="str">
        <f t="array" ref="AQ20">IFERROR(INDEX(Overall!$E$3:$E$389,MATCH(AR20,Overall!$D$3:$D$389,0))," ")</f>
        <v> </v>
      </c>
      <c r="AR20" s="83" t="str">
        <f t="array" ref="AR20">IFERROR(INDEX(Overall!$A$3:$P$389,SMALL(IF((AR$2=#REF!),ROW(#REF!)-MIN(ROW(#REF!))+1,""),ROW(AK17)),PlayerHeader)," ")</f>
        <v> </v>
      </c>
      <c r="AS20" s="82" t="str">
        <f t="shared" si="125"/>
        <v> 17</v>
      </c>
      <c r="AT20" s="3" t="str">
        <f t="shared" si="31"/>
        <v>#REF!</v>
      </c>
      <c r="AU20" s="80" t="str">
        <f t="shared" si="32"/>
        <v>#REF!</v>
      </c>
      <c r="AV20" s="80" t="str">
        <f t="shared" si="33"/>
        <v>#REF!</v>
      </c>
      <c r="AW20" s="80" t="str">
        <f t="shared" si="34"/>
        <v>#REF!</v>
      </c>
      <c r="AX20" s="80" t="str">
        <f t="shared" si="35"/>
        <v>#REF!</v>
      </c>
      <c r="AY20" s="80" t="str">
        <f t="shared" si="36"/>
        <v>#REF!</v>
      </c>
      <c r="AZ20" s="80" t="str">
        <f t="array" ref="AZ20">IFERROR(INDEX(Overall!$E$3:$E$389,MATCH(BA20,Overall!$D$3:$D$389,0))," ")</f>
        <v> </v>
      </c>
      <c r="BA20" s="83" t="str">
        <f t="array" ref="BA20">IFERROR(INDEX(Overall!$A$3:$P$389,SMALL(IF((BA$2=#REF!),ROW(#REF!)-MIN(ROW(#REF!))+1,""),ROW(AT17)),PlayerHeader)," ")</f>
        <v> </v>
      </c>
      <c r="BB20" s="82" t="str">
        <f t="shared" si="126"/>
        <v> 17</v>
      </c>
      <c r="BC20" s="3" t="str">
        <f t="shared" si="37"/>
        <v>#REF!</v>
      </c>
      <c r="BD20" s="80" t="str">
        <f t="shared" si="38"/>
        <v>#REF!</v>
      </c>
      <c r="BE20" s="80" t="str">
        <f t="shared" si="39"/>
        <v>#REF!</v>
      </c>
      <c r="BF20" s="80" t="str">
        <f t="shared" si="40"/>
        <v>#REF!</v>
      </c>
      <c r="BG20" s="80" t="str">
        <f t="shared" si="41"/>
        <v>#REF!</v>
      </c>
      <c r="BH20" s="80" t="str">
        <f t="shared" si="42"/>
        <v>#REF!</v>
      </c>
      <c r="BI20" s="80" t="str">
        <f t="array" ref="BI20">IFERROR(INDEX(Overall!$E$3:$E$389,MATCH(BJ20,Overall!$D$3:$D$389,0))," ")</f>
        <v> </v>
      </c>
      <c r="BJ20" s="83" t="str">
        <f t="array" ref="BJ20">IFERROR(INDEX(Overall!$A$3:$P$389,SMALL(IF((BJ$2=#REF!),ROW(#REF!)-MIN(ROW(#REF!))+1,""),ROW(BC17)),PlayerHeader)," ")</f>
        <v> </v>
      </c>
      <c r="BK20" s="82" t="str">
        <f t="shared" si="127"/>
        <v> 17</v>
      </c>
      <c r="BL20" s="3" t="str">
        <f t="shared" si="43"/>
        <v>#REF!</v>
      </c>
      <c r="BM20" s="80" t="str">
        <f t="shared" si="44"/>
        <v>#REF!</v>
      </c>
      <c r="BN20" s="80" t="str">
        <f t="shared" si="45"/>
        <v>#REF!</v>
      </c>
      <c r="BO20" s="80" t="str">
        <f t="shared" si="46"/>
        <v>#REF!</v>
      </c>
      <c r="BP20" s="80" t="str">
        <f t="shared" si="47"/>
        <v>#REF!</v>
      </c>
      <c r="BQ20" s="80" t="str">
        <f t="shared" si="48"/>
        <v>#REF!</v>
      </c>
      <c r="BR20" s="80" t="str">
        <f t="array" ref="BR20">IFERROR(INDEX(Overall!$E$3:$E$389,MATCH(BS20,Overall!$D$3:$D$389,0))," ")</f>
        <v> </v>
      </c>
      <c r="BS20" s="83" t="str">
        <f t="array" ref="BS20">IFERROR(INDEX(Overall!$A$3:$P$389,SMALL(IF((BS$2=#REF!),ROW(#REF!)-MIN(ROW(#REF!))+1,""),ROW(BL17)),PlayerHeader)," ")</f>
        <v> </v>
      </c>
      <c r="BT20" s="82" t="str">
        <f t="shared" si="128"/>
        <v> 17</v>
      </c>
      <c r="BU20" s="3" t="str">
        <f t="shared" si="49"/>
        <v>#REF!</v>
      </c>
      <c r="BV20" s="80" t="str">
        <f t="shared" si="50"/>
        <v>#REF!</v>
      </c>
      <c r="BW20" s="80" t="str">
        <f t="shared" si="51"/>
        <v>#REF!</v>
      </c>
      <c r="BX20" s="80" t="str">
        <f t="shared" si="52"/>
        <v>#REF!</v>
      </c>
      <c r="BY20" s="80" t="str">
        <f t="shared" si="53"/>
        <v>#REF!</v>
      </c>
      <c r="BZ20" s="80" t="str">
        <f t="shared" si="54"/>
        <v>#REF!</v>
      </c>
      <c r="CA20" s="80" t="str">
        <f t="array" ref="CA20">IFERROR(INDEX(Overall!$E$3:$E$389,MATCH(CB20,Overall!$D$3:$D$389,0))," ")</f>
        <v> </v>
      </c>
      <c r="CB20" s="83" t="str">
        <f t="array" ref="CB20">IFERROR(INDEX(Overall!$A$3:$P$389,SMALL(IF((CB$2=#REF!),ROW(#REF!)-MIN(ROW(#REF!))+1,""),ROW(BU17)),PlayerHeader)," ")</f>
        <v> </v>
      </c>
      <c r="CC20" s="82" t="str">
        <f t="shared" si="129"/>
        <v> 17</v>
      </c>
      <c r="CD20" s="3" t="str">
        <f t="shared" si="55"/>
        <v>#REF!</v>
      </c>
      <c r="CE20" s="80" t="str">
        <f t="shared" si="56"/>
        <v>#REF!</v>
      </c>
      <c r="CF20" s="80" t="str">
        <f t="shared" si="57"/>
        <v>#REF!</v>
      </c>
      <c r="CG20" s="80" t="str">
        <f t="shared" si="58"/>
        <v>#REF!</v>
      </c>
      <c r="CH20" s="80" t="str">
        <f t="shared" si="59"/>
        <v>#REF!</v>
      </c>
      <c r="CI20" s="80" t="str">
        <f t="shared" si="60"/>
        <v>#REF!</v>
      </c>
      <c r="CJ20" s="80" t="str">
        <f t="array" ref="CJ20">IFERROR(INDEX(Overall!$E$3:$E$389,MATCH(CK20,Overall!$D$3:$D$389,0))," ")</f>
        <v> </v>
      </c>
      <c r="CK20" s="83" t="str">
        <f t="array" ref="CK20">IFERROR(INDEX(Overall!$A$3:$P$389,SMALL(IF((CK$2=#REF!),ROW(#REF!)-MIN(ROW(#REF!))+1,""),ROW(CD17)),PlayerHeader)," ")</f>
        <v> </v>
      </c>
      <c r="CL20" s="82" t="str">
        <f t="shared" si="130"/>
        <v> 17</v>
      </c>
      <c r="CM20" s="3" t="str">
        <f t="shared" si="61"/>
        <v>#REF!</v>
      </c>
      <c r="CN20" s="80" t="str">
        <f t="shared" si="62"/>
        <v>#REF!</v>
      </c>
      <c r="CO20" s="80" t="str">
        <f t="shared" si="63"/>
        <v>#REF!</v>
      </c>
      <c r="CP20" s="80" t="str">
        <f t="shared" si="64"/>
        <v>#REF!</v>
      </c>
      <c r="CQ20" s="80" t="str">
        <f t="shared" si="65"/>
        <v>#REF!</v>
      </c>
      <c r="CR20" s="80" t="str">
        <f t="shared" si="66"/>
        <v>#REF!</v>
      </c>
      <c r="CS20" s="80" t="str">
        <f t="array" ref="CS20">IFERROR(INDEX(Overall!$E$3:$E$389,MATCH(CT20,Overall!$D$3:$D$389,0))," ")</f>
        <v> </v>
      </c>
      <c r="CT20" s="83" t="str">
        <f t="array" ref="CT20">IFERROR(INDEX(Overall!$A$3:$P$389,SMALL(IF((CT$2=#REF!),ROW(#REF!)-MIN(ROW(#REF!))+1,""),ROW(CM17)),PlayerHeader)," ")</f>
        <v> </v>
      </c>
      <c r="CU20" s="82" t="str">
        <f t="shared" si="131"/>
        <v> 17</v>
      </c>
      <c r="CV20" s="3" t="str">
        <f t="shared" si="67"/>
        <v>#REF!</v>
      </c>
      <c r="CW20" s="80" t="str">
        <f t="shared" si="68"/>
        <v>#REF!</v>
      </c>
      <c r="CX20" s="80" t="str">
        <f t="shared" si="69"/>
        <v>#REF!</v>
      </c>
      <c r="CY20" s="80" t="str">
        <f t="shared" si="70"/>
        <v>#REF!</v>
      </c>
      <c r="CZ20" s="80" t="str">
        <f t="shared" si="71"/>
        <v>#REF!</v>
      </c>
      <c r="DA20" s="80" t="str">
        <f t="shared" si="72"/>
        <v>#REF!</v>
      </c>
      <c r="DB20" s="80" t="str">
        <f t="array" ref="DB20">IFERROR(INDEX(Overall!$E$3:$E$389,MATCH(DC20,Overall!$D$3:$D$389,0))," ")</f>
        <v> </v>
      </c>
      <c r="DC20" s="83" t="str">
        <f t="array" ref="DC20">IFERROR(INDEX(Overall!$A$3:$P$389,SMALL(IF((DC$2=#REF!),ROW(#REF!)-MIN(ROW(#REF!))+1,""),ROW(CV17)),PlayerHeader)," ")</f>
        <v> </v>
      </c>
      <c r="DD20" s="82" t="str">
        <f t="shared" si="132"/>
        <v> 17</v>
      </c>
      <c r="DE20" s="3" t="str">
        <f t="shared" si="73"/>
        <v>#REF!</v>
      </c>
      <c r="DF20" s="80" t="str">
        <f t="shared" si="74"/>
        <v>#REF!</v>
      </c>
      <c r="DG20" s="80" t="str">
        <f t="shared" si="75"/>
        <v>#REF!</v>
      </c>
      <c r="DH20" s="80" t="str">
        <f t="shared" si="76"/>
        <v>#REF!</v>
      </c>
      <c r="DI20" s="80" t="str">
        <f t="shared" si="77"/>
        <v>#REF!</v>
      </c>
      <c r="DJ20" s="80" t="str">
        <f t="shared" si="78"/>
        <v>#REF!</v>
      </c>
      <c r="DK20" s="80" t="str">
        <f t="array" ref="DK20">IFERROR(INDEX(Overall!$E$3:$E$389,MATCH(DL20,Overall!$D$3:$D$389,0))," ")</f>
        <v> </v>
      </c>
      <c r="DL20" s="83" t="str">
        <f t="array" ref="DL20">IFERROR(INDEX(Overall!$A$3:$P$389,SMALL(IF((DL$2=#REF!),ROW(#REF!)-MIN(ROW(#REF!))+1,""),ROW(DE17)),PlayerHeader)," ")</f>
        <v> </v>
      </c>
      <c r="DM20" s="82" t="str">
        <f t="shared" si="133"/>
        <v> 17</v>
      </c>
      <c r="DN20" s="3" t="str">
        <f t="shared" si="79"/>
        <v>#REF!</v>
      </c>
      <c r="DO20" s="80" t="str">
        <f t="shared" si="80"/>
        <v>#REF!</v>
      </c>
      <c r="DP20" s="80" t="str">
        <f t="shared" si="81"/>
        <v>#REF!</v>
      </c>
      <c r="DQ20" s="80" t="str">
        <f t="shared" si="82"/>
        <v>#REF!</v>
      </c>
      <c r="DR20" s="80" t="str">
        <f t="shared" si="83"/>
        <v>#REF!</v>
      </c>
      <c r="DS20" s="80" t="str">
        <f t="shared" si="84"/>
        <v>#REF!</v>
      </c>
      <c r="DT20" s="80" t="str">
        <f t="array" ref="DT20">IFERROR(INDEX(Overall!$E$3:$E$389,MATCH(DU20,Overall!$D$3:$D$389,0))," ")</f>
        <v> </v>
      </c>
      <c r="DU20" s="83" t="str">
        <f t="array" ref="DU20">IFERROR(INDEX(Overall!$A$3:$P$389,SMALL(IF((DU$2=#REF!),ROW(#REF!)-MIN(ROW(#REF!))+1,""),ROW(DN17)),PlayerHeader)," ")</f>
        <v> </v>
      </c>
      <c r="DV20" s="82" t="str">
        <f t="shared" si="134"/>
        <v> 17</v>
      </c>
      <c r="DW20" s="3" t="str">
        <f t="shared" si="85"/>
        <v>#REF!</v>
      </c>
      <c r="DX20" s="80" t="str">
        <f t="shared" si="86"/>
        <v>#REF!</v>
      </c>
      <c r="DY20" s="80" t="str">
        <f t="shared" si="87"/>
        <v>#REF!</v>
      </c>
      <c r="DZ20" s="80" t="str">
        <f t="shared" si="88"/>
        <v>#REF!</v>
      </c>
      <c r="EA20" s="80" t="str">
        <f t="shared" si="89"/>
        <v>#REF!</v>
      </c>
      <c r="EB20" s="80" t="str">
        <f t="shared" si="90"/>
        <v>#REF!</v>
      </c>
      <c r="EC20" s="80" t="str">
        <f t="array" ref="EC20">IFERROR(INDEX(Overall!$E$3:$E$389,MATCH(ED20,Overall!$D$3:$D$389,0))," ")</f>
        <v> </v>
      </c>
      <c r="ED20" s="83" t="str">
        <f t="array" ref="ED20">IFERROR(INDEX(Overall!$A$3:$P$389,SMALL(IF((ED$2=#REF!),ROW(#REF!)-MIN(ROW(#REF!))+1,""),ROW(DW17)),PlayerHeader)," ")</f>
        <v> </v>
      </c>
      <c r="EE20" s="82" t="str">
        <f t="shared" si="135"/>
        <v> 17</v>
      </c>
      <c r="EF20" s="3" t="str">
        <f t="shared" si="91"/>
        <v>#REF!</v>
      </c>
      <c r="EG20" s="80" t="str">
        <f t="shared" si="92"/>
        <v>#REF!</v>
      </c>
      <c r="EH20" s="80" t="str">
        <f t="shared" si="93"/>
        <v>#REF!</v>
      </c>
      <c r="EI20" s="80" t="str">
        <f t="shared" si="94"/>
        <v>#REF!</v>
      </c>
      <c r="EJ20" s="80" t="str">
        <f t="shared" si="95"/>
        <v>#REF!</v>
      </c>
      <c r="EK20" s="80" t="str">
        <f t="shared" si="96"/>
        <v>#REF!</v>
      </c>
      <c r="EL20" s="80" t="str">
        <f t="array" ref="EL20">IFERROR(INDEX(Overall!$E$3:$E$389,MATCH(EM20,Overall!$D$3:$D$389,0))," ")</f>
        <v> </v>
      </c>
      <c r="EM20" s="83" t="str">
        <f t="array" ref="EM20">IFERROR(INDEX(Overall!$A$3:$P$389,SMALL(IF((EM$2=#REF!),ROW(#REF!)-MIN(ROW(#REF!))+1,""),ROW(EF17)),PlayerHeader)," ")</f>
        <v> </v>
      </c>
      <c r="EN20" s="82" t="str">
        <f t="shared" si="136"/>
        <v> 17</v>
      </c>
      <c r="EO20" s="3" t="str">
        <f t="shared" si="97"/>
        <v>#REF!</v>
      </c>
      <c r="EP20" s="80" t="str">
        <f t="shared" si="98"/>
        <v>#REF!</v>
      </c>
      <c r="EQ20" s="80" t="str">
        <f t="shared" si="99"/>
        <v>#REF!</v>
      </c>
      <c r="ER20" s="80" t="str">
        <f t="shared" si="100"/>
        <v>#REF!</v>
      </c>
      <c r="ES20" s="80" t="str">
        <f t="shared" si="101"/>
        <v>#REF!</v>
      </c>
      <c r="ET20" s="80" t="str">
        <f t="shared" si="102"/>
        <v>#REF!</v>
      </c>
      <c r="EU20" s="80" t="str">
        <f t="array" ref="EU20">IFERROR(INDEX(Overall!$E$3:$E$389,MATCH(EV20,Overall!$D$3:$D$389,0))," ")</f>
        <v> </v>
      </c>
      <c r="EV20" s="83" t="str">
        <f t="array" ref="EV20">IFERROR(INDEX(Overall!$A$3:$P$389,SMALL(IF((EV$2=#REF!),ROW(#REF!)-MIN(ROW(#REF!))+1,""),ROW(EO17)),PlayerHeader)," ")</f>
        <v> </v>
      </c>
      <c r="EW20" s="82" t="str">
        <f t="shared" si="137"/>
        <v> 17</v>
      </c>
      <c r="EX20" s="3" t="str">
        <f t="shared" si="103"/>
        <v>#REF!</v>
      </c>
      <c r="EY20" s="80" t="str">
        <f t="shared" si="104"/>
        <v>#REF!</v>
      </c>
      <c r="EZ20" s="80" t="str">
        <f t="shared" si="105"/>
        <v>#REF!</v>
      </c>
      <c r="FA20" s="80" t="str">
        <f t="shared" si="106"/>
        <v>#REF!</v>
      </c>
      <c r="FB20" s="80" t="str">
        <f t="shared" si="107"/>
        <v>#REF!</v>
      </c>
      <c r="FC20" s="80" t="str">
        <f t="shared" si="108"/>
        <v>#REF!</v>
      </c>
      <c r="FD20" s="80" t="str">
        <f t="array" ref="FD20">IFERROR(INDEX(Overall!$E$3:$E$389,MATCH(FE20,Overall!$D$3:$D$389,0))," ")</f>
        <v> </v>
      </c>
      <c r="FE20" s="83" t="str">
        <f t="array" ref="FE20">IFERROR(INDEX(Overall!$A$3:$P$389,SMALL(IF((FE$2=#REF!),ROW(#REF!)-MIN(ROW(#REF!))+1,""),ROW(EX17)),PlayerHeader)," ")</f>
        <v> </v>
      </c>
      <c r="FF20" s="82" t="str">
        <f t="shared" si="138"/>
        <v> 17</v>
      </c>
      <c r="FG20" s="3" t="str">
        <f t="shared" si="109"/>
        <v>#REF!</v>
      </c>
      <c r="FH20" s="80" t="str">
        <f t="shared" si="110"/>
        <v>#REF!</v>
      </c>
      <c r="FI20" s="80" t="str">
        <f t="shared" si="111"/>
        <v>#REF!</v>
      </c>
      <c r="FJ20" s="80" t="str">
        <f t="shared" si="112"/>
        <v>#REF!</v>
      </c>
      <c r="FK20" s="80" t="str">
        <f t="shared" si="113"/>
        <v>#REF!</v>
      </c>
      <c r="FL20" s="80" t="str">
        <f t="shared" si="114"/>
        <v>#REF!</v>
      </c>
      <c r="FM20" s="80" t="str">
        <f t="array" ref="FM20">IFERROR(INDEX(Overall!$E$3:$E$389,MATCH(FN20,Overall!$D$3:$D$389,0))," ")</f>
        <v> </v>
      </c>
      <c r="FN20" s="83" t="str">
        <f t="array" ref="FN20">IFERROR(INDEX(Overall!$A$3:$P$389,SMALL(IF((FN$2=#REF!),ROW(#REF!)-MIN(ROW(#REF!))+1,""),ROW(FG17)),PlayerHeader)," ")</f>
        <v> </v>
      </c>
      <c r="FO20" s="82" t="str">
        <f t="shared" si="139"/>
        <v> 17</v>
      </c>
      <c r="FP20" s="3" t="str">
        <f t="shared" si="115"/>
        <v>#REF!</v>
      </c>
      <c r="FQ20" s="80" t="str">
        <f t="shared" si="116"/>
        <v>#REF!</v>
      </c>
      <c r="FR20" s="80" t="str">
        <f t="shared" si="117"/>
        <v>#REF!</v>
      </c>
      <c r="FS20" s="80" t="str">
        <f t="shared" si="118"/>
        <v>#REF!</v>
      </c>
      <c r="FT20" s="80" t="str">
        <f t="shared" si="119"/>
        <v>#REF!</v>
      </c>
      <c r="FU20" s="80" t="str">
        <f t="shared" si="120"/>
        <v>#REF!</v>
      </c>
      <c r="FV20" s="80" t="str">
        <f t="array" ref="FV20">IFERROR(INDEX(Overall!$E$3:$E$389,MATCH(FW20,Overall!$D$3:$D$389,0))," ")</f>
        <v> </v>
      </c>
      <c r="FW20" s="83" t="str">
        <f t="array" ref="FW20">IFERROR(INDEX(Overall!$A$3:$P$389,SMALL(IF((FW$2=#REF!),ROW(#REF!)-MIN(ROW(#REF!))+1,""),ROW(FP17)),PlayerHeader)," ")</f>
        <v> </v>
      </c>
      <c r="FX20" s="82" t="str">
        <f t="shared" si="140"/>
        <v> 17</v>
      </c>
      <c r="FY20" s="3"/>
      <c r="GA20" s="3"/>
    </row>
    <row r="21" ht="15.75" customHeight="1">
      <c r="A21" s="3" t="str">
        <f t="shared" si="1"/>
        <v>#REF!</v>
      </c>
      <c r="B21" s="77" t="str">
        <f t="shared" si="2"/>
        <v>#REF!</v>
      </c>
      <c r="C21" s="77" t="str">
        <f t="shared" si="3"/>
        <v>#REF!</v>
      </c>
      <c r="D21" s="77" t="str">
        <f t="shared" si="4"/>
        <v>#REF!</v>
      </c>
      <c r="E21" s="77" t="str">
        <f t="shared" si="5"/>
        <v>#REF!</v>
      </c>
      <c r="F21" s="77" t="str">
        <f t="shared" si="6"/>
        <v>#REF!</v>
      </c>
      <c r="G21" s="77" t="str">
        <f t="array" ref="G21">IFERROR(INDEX(Overall!$E$3:$E$389,MATCH(H21,Overall!$D$3:$D$389,0))," ")</f>
        <v> </v>
      </c>
      <c r="H21" s="84" t="str">
        <f t="array" ref="H21">IFERROR(INDEX(Overall!$A$3:$P$389,SMALL(IF((H$2=#REF!),ROW(#REF!)-MIN(ROW(#REF!))+1,""),ROW(A18)),PlayerHeader)," ")</f>
        <v> </v>
      </c>
      <c r="I21" s="79" t="str">
        <f t="shared" si="121"/>
        <v> 18</v>
      </c>
      <c r="J21" s="3" t="str">
        <f t="shared" si="7"/>
        <v>#REF!</v>
      </c>
      <c r="K21" s="77" t="str">
        <f t="shared" si="8"/>
        <v>#REF!</v>
      </c>
      <c r="L21" s="77" t="str">
        <f t="shared" si="9"/>
        <v>#REF!</v>
      </c>
      <c r="M21" s="77" t="str">
        <f t="shared" si="10"/>
        <v>#REF!</v>
      </c>
      <c r="N21" s="77" t="str">
        <f t="shared" si="11"/>
        <v>#REF!</v>
      </c>
      <c r="O21" s="77" t="str">
        <f t="shared" si="12"/>
        <v>#REF!</v>
      </c>
      <c r="P21" s="77" t="str">
        <f t="array" ref="P21">IFERROR(INDEX(Overall!$E$3:$E$389,MATCH(Q21,Overall!$D$3:$D$389,0))," ")</f>
        <v> </v>
      </c>
      <c r="Q21" s="84" t="str">
        <f t="array" ref="Q21">IFERROR(INDEX(Overall!$A$3:$P$389,SMALL(IF((Q$2=#REF!),ROW(#REF!)-MIN(ROW(#REF!))+1,""),ROW(J18)),PlayerHeader)," ")</f>
        <v> </v>
      </c>
      <c r="R21" s="79" t="str">
        <f t="shared" si="122"/>
        <v> 18</v>
      </c>
      <c r="S21" s="3" t="str">
        <f t="shared" si="13"/>
        <v>#REF!</v>
      </c>
      <c r="T21" s="77" t="str">
        <f t="shared" si="14"/>
        <v>#REF!</v>
      </c>
      <c r="U21" s="77" t="str">
        <f t="shared" si="15"/>
        <v>#REF!</v>
      </c>
      <c r="V21" s="77" t="str">
        <f t="shared" si="16"/>
        <v>#REF!</v>
      </c>
      <c r="W21" s="77" t="str">
        <f t="shared" si="17"/>
        <v>#REF!</v>
      </c>
      <c r="X21" s="77" t="str">
        <f t="shared" si="18"/>
        <v>#REF!</v>
      </c>
      <c r="Y21" s="77" t="str">
        <f t="array" ref="Y21">IFERROR(INDEX(Overall!$E$3:$E$389,MATCH(Z21,Overall!$D$3:$D$389,0))," ")</f>
        <v> </v>
      </c>
      <c r="Z21" s="84" t="str">
        <f t="array" ref="Z21">IFERROR(INDEX(Overall!$A$3:$P$389,SMALL(IF((Z$2=#REF!),ROW(#REF!)-MIN(ROW(#REF!))+1,""),ROW(S18)),PlayerHeader)," ")</f>
        <v> </v>
      </c>
      <c r="AA21" s="79" t="str">
        <f t="shared" si="123"/>
        <v> 18</v>
      </c>
      <c r="AB21" s="3" t="str">
        <f t="shared" si="19"/>
        <v>#REF!</v>
      </c>
      <c r="AC21" s="77" t="str">
        <f t="shared" si="20"/>
        <v>#REF!</v>
      </c>
      <c r="AD21" s="77" t="str">
        <f t="shared" si="21"/>
        <v>#REF!</v>
      </c>
      <c r="AE21" s="77" t="str">
        <f t="shared" si="22"/>
        <v>#REF!</v>
      </c>
      <c r="AF21" s="77" t="str">
        <f t="shared" si="23"/>
        <v>#REF!</v>
      </c>
      <c r="AG21" s="77" t="str">
        <f t="shared" si="24"/>
        <v>#REF!</v>
      </c>
      <c r="AH21" s="77" t="str">
        <f t="array" ref="AH21">IFERROR(INDEX(Overall!$E$3:$E$389,MATCH(AI21,Overall!$D$3:$D$389,0))," ")</f>
        <v> </v>
      </c>
      <c r="AI21" s="84" t="str">
        <f t="array" ref="AI21">IFERROR(INDEX(Overall!$A$3:$P$389,SMALL(IF((AI$2=#REF!),ROW(#REF!)-MIN(ROW(#REF!))+1,""),ROW(AB18)),PlayerHeader)," ")</f>
        <v> </v>
      </c>
      <c r="AJ21" s="79" t="str">
        <f t="shared" si="124"/>
        <v> 18</v>
      </c>
      <c r="AK21" s="3" t="str">
        <f t="shared" si="25"/>
        <v>#REF!</v>
      </c>
      <c r="AL21" s="77" t="str">
        <f t="shared" si="26"/>
        <v>#REF!</v>
      </c>
      <c r="AM21" s="77" t="str">
        <f t="shared" si="27"/>
        <v>#REF!</v>
      </c>
      <c r="AN21" s="77" t="str">
        <f t="shared" si="28"/>
        <v>#REF!</v>
      </c>
      <c r="AO21" s="77" t="str">
        <f t="shared" si="29"/>
        <v>#REF!</v>
      </c>
      <c r="AP21" s="77" t="str">
        <f t="shared" si="30"/>
        <v>#REF!</v>
      </c>
      <c r="AQ21" s="77" t="str">
        <f t="array" ref="AQ21">IFERROR(INDEX(Overall!$E$3:$E$389,MATCH(AR21,Overall!$D$3:$D$389,0))," ")</f>
        <v> </v>
      </c>
      <c r="AR21" s="84" t="str">
        <f t="array" ref="AR21">IFERROR(INDEX(Overall!$A$3:$P$389,SMALL(IF((AR$2=#REF!),ROW(#REF!)-MIN(ROW(#REF!))+1,""),ROW(AK18)),PlayerHeader)," ")</f>
        <v> </v>
      </c>
      <c r="AS21" s="79" t="str">
        <f t="shared" si="125"/>
        <v> 18</v>
      </c>
      <c r="AT21" s="3" t="str">
        <f t="shared" si="31"/>
        <v>#REF!</v>
      </c>
      <c r="AU21" s="77" t="str">
        <f t="shared" si="32"/>
        <v>#REF!</v>
      </c>
      <c r="AV21" s="77" t="str">
        <f t="shared" si="33"/>
        <v>#REF!</v>
      </c>
      <c r="AW21" s="77" t="str">
        <f t="shared" si="34"/>
        <v>#REF!</v>
      </c>
      <c r="AX21" s="77" t="str">
        <f t="shared" si="35"/>
        <v>#REF!</v>
      </c>
      <c r="AY21" s="77" t="str">
        <f t="shared" si="36"/>
        <v>#REF!</v>
      </c>
      <c r="AZ21" s="77" t="str">
        <f t="array" ref="AZ21">IFERROR(INDEX(Overall!$E$3:$E$389,MATCH(BA21,Overall!$D$3:$D$389,0))," ")</f>
        <v> </v>
      </c>
      <c r="BA21" s="84" t="str">
        <f t="array" ref="BA21">IFERROR(INDEX(Overall!$A$3:$P$389,SMALL(IF((BA$2=#REF!),ROW(#REF!)-MIN(ROW(#REF!))+1,""),ROW(AT18)),PlayerHeader)," ")</f>
        <v> </v>
      </c>
      <c r="BB21" s="79" t="str">
        <f t="shared" si="126"/>
        <v> 18</v>
      </c>
      <c r="BC21" s="3" t="str">
        <f t="shared" si="37"/>
        <v>#REF!</v>
      </c>
      <c r="BD21" s="77" t="str">
        <f t="shared" si="38"/>
        <v>#REF!</v>
      </c>
      <c r="BE21" s="77" t="str">
        <f t="shared" si="39"/>
        <v>#REF!</v>
      </c>
      <c r="BF21" s="77" t="str">
        <f t="shared" si="40"/>
        <v>#REF!</v>
      </c>
      <c r="BG21" s="77" t="str">
        <f t="shared" si="41"/>
        <v>#REF!</v>
      </c>
      <c r="BH21" s="77" t="str">
        <f t="shared" si="42"/>
        <v>#REF!</v>
      </c>
      <c r="BI21" s="77" t="str">
        <f t="array" ref="BI21">IFERROR(INDEX(Overall!$E$3:$E$389,MATCH(BJ21,Overall!$D$3:$D$389,0))," ")</f>
        <v> </v>
      </c>
      <c r="BJ21" s="84" t="str">
        <f t="array" ref="BJ21">IFERROR(INDEX(Overall!$A$3:$P$389,SMALL(IF((BJ$2=#REF!),ROW(#REF!)-MIN(ROW(#REF!))+1,""),ROW(BC18)),PlayerHeader)," ")</f>
        <v> </v>
      </c>
      <c r="BK21" s="79" t="str">
        <f t="shared" si="127"/>
        <v> 18</v>
      </c>
      <c r="BL21" s="3" t="str">
        <f t="shared" si="43"/>
        <v>#REF!</v>
      </c>
      <c r="BM21" s="77" t="str">
        <f t="shared" si="44"/>
        <v>#REF!</v>
      </c>
      <c r="BN21" s="77" t="str">
        <f t="shared" si="45"/>
        <v>#REF!</v>
      </c>
      <c r="BO21" s="77" t="str">
        <f t="shared" si="46"/>
        <v>#REF!</v>
      </c>
      <c r="BP21" s="77" t="str">
        <f t="shared" si="47"/>
        <v>#REF!</v>
      </c>
      <c r="BQ21" s="77" t="str">
        <f t="shared" si="48"/>
        <v>#REF!</v>
      </c>
      <c r="BR21" s="77" t="str">
        <f t="array" ref="BR21">IFERROR(INDEX(Overall!$E$3:$E$389,MATCH(BS21,Overall!$D$3:$D$389,0))," ")</f>
        <v> </v>
      </c>
      <c r="BS21" s="84" t="str">
        <f t="array" ref="BS21">IFERROR(INDEX(Overall!$A$3:$P$389,SMALL(IF((BS$2=#REF!),ROW(#REF!)-MIN(ROW(#REF!))+1,""),ROW(BL18)),PlayerHeader)," ")</f>
        <v> </v>
      </c>
      <c r="BT21" s="79" t="str">
        <f t="shared" si="128"/>
        <v> 18</v>
      </c>
      <c r="BU21" s="3" t="str">
        <f t="shared" si="49"/>
        <v>#REF!</v>
      </c>
      <c r="BV21" s="77" t="str">
        <f t="shared" si="50"/>
        <v>#REF!</v>
      </c>
      <c r="BW21" s="77" t="str">
        <f t="shared" si="51"/>
        <v>#REF!</v>
      </c>
      <c r="BX21" s="77" t="str">
        <f t="shared" si="52"/>
        <v>#REF!</v>
      </c>
      <c r="BY21" s="77" t="str">
        <f t="shared" si="53"/>
        <v>#REF!</v>
      </c>
      <c r="BZ21" s="77" t="str">
        <f t="shared" si="54"/>
        <v>#REF!</v>
      </c>
      <c r="CA21" s="77" t="str">
        <f t="array" ref="CA21">IFERROR(INDEX(Overall!$E$3:$E$389,MATCH(CB21,Overall!$D$3:$D$389,0))," ")</f>
        <v> </v>
      </c>
      <c r="CB21" s="84" t="str">
        <f t="array" ref="CB21">IFERROR(INDEX(Overall!$A$3:$P$389,SMALL(IF((CB$2=#REF!),ROW(#REF!)-MIN(ROW(#REF!))+1,""),ROW(BU18)),PlayerHeader)," ")</f>
        <v> </v>
      </c>
      <c r="CC21" s="79" t="str">
        <f t="shared" si="129"/>
        <v> 18</v>
      </c>
      <c r="CD21" s="3" t="str">
        <f t="shared" si="55"/>
        <v>#REF!</v>
      </c>
      <c r="CE21" s="77" t="str">
        <f t="shared" si="56"/>
        <v>#REF!</v>
      </c>
      <c r="CF21" s="77" t="str">
        <f t="shared" si="57"/>
        <v>#REF!</v>
      </c>
      <c r="CG21" s="77" t="str">
        <f t="shared" si="58"/>
        <v>#REF!</v>
      </c>
      <c r="CH21" s="77" t="str">
        <f t="shared" si="59"/>
        <v>#REF!</v>
      </c>
      <c r="CI21" s="77" t="str">
        <f t="shared" si="60"/>
        <v>#REF!</v>
      </c>
      <c r="CJ21" s="77" t="str">
        <f t="array" ref="CJ21">IFERROR(INDEX(Overall!$E$3:$E$389,MATCH(CK21,Overall!$D$3:$D$389,0))," ")</f>
        <v> </v>
      </c>
      <c r="CK21" s="84" t="str">
        <f t="array" ref="CK21">IFERROR(INDEX(Overall!$A$3:$P$389,SMALL(IF((CK$2=#REF!),ROW(#REF!)-MIN(ROW(#REF!))+1,""),ROW(CD18)),PlayerHeader)," ")</f>
        <v> </v>
      </c>
      <c r="CL21" s="79" t="str">
        <f t="shared" si="130"/>
        <v> 18</v>
      </c>
      <c r="CM21" s="3" t="str">
        <f t="shared" si="61"/>
        <v>#REF!</v>
      </c>
      <c r="CN21" s="77" t="str">
        <f t="shared" si="62"/>
        <v>#REF!</v>
      </c>
      <c r="CO21" s="77" t="str">
        <f t="shared" si="63"/>
        <v>#REF!</v>
      </c>
      <c r="CP21" s="77" t="str">
        <f t="shared" si="64"/>
        <v>#REF!</v>
      </c>
      <c r="CQ21" s="77" t="str">
        <f t="shared" si="65"/>
        <v>#REF!</v>
      </c>
      <c r="CR21" s="77" t="str">
        <f t="shared" si="66"/>
        <v>#REF!</v>
      </c>
      <c r="CS21" s="77" t="str">
        <f t="array" ref="CS21">IFERROR(INDEX(Overall!$E$3:$E$389,MATCH(CT21,Overall!$D$3:$D$389,0))," ")</f>
        <v> </v>
      </c>
      <c r="CT21" s="84" t="str">
        <f t="array" ref="CT21">IFERROR(INDEX(Overall!$A$3:$P$389,SMALL(IF((CT$2=#REF!),ROW(#REF!)-MIN(ROW(#REF!))+1,""),ROW(CM18)),PlayerHeader)," ")</f>
        <v> </v>
      </c>
      <c r="CU21" s="79" t="str">
        <f t="shared" si="131"/>
        <v> 18</v>
      </c>
      <c r="CV21" s="3" t="str">
        <f t="shared" si="67"/>
        <v>#REF!</v>
      </c>
      <c r="CW21" s="77" t="str">
        <f t="shared" si="68"/>
        <v>#REF!</v>
      </c>
      <c r="CX21" s="77" t="str">
        <f t="shared" si="69"/>
        <v>#REF!</v>
      </c>
      <c r="CY21" s="77" t="str">
        <f t="shared" si="70"/>
        <v>#REF!</v>
      </c>
      <c r="CZ21" s="77" t="str">
        <f t="shared" si="71"/>
        <v>#REF!</v>
      </c>
      <c r="DA21" s="77" t="str">
        <f t="shared" si="72"/>
        <v>#REF!</v>
      </c>
      <c r="DB21" s="77" t="str">
        <f t="array" ref="DB21">IFERROR(INDEX(Overall!$E$3:$E$389,MATCH(DC21,Overall!$D$3:$D$389,0))," ")</f>
        <v> </v>
      </c>
      <c r="DC21" s="84" t="str">
        <f t="array" ref="DC21">IFERROR(INDEX(Overall!$A$3:$P$389,SMALL(IF((DC$2=#REF!),ROW(#REF!)-MIN(ROW(#REF!))+1,""),ROW(CV18)),PlayerHeader)," ")</f>
        <v> </v>
      </c>
      <c r="DD21" s="79" t="str">
        <f t="shared" si="132"/>
        <v> 18</v>
      </c>
      <c r="DE21" s="3" t="str">
        <f t="shared" si="73"/>
        <v>#REF!</v>
      </c>
      <c r="DF21" s="77" t="str">
        <f t="shared" si="74"/>
        <v>#REF!</v>
      </c>
      <c r="DG21" s="77" t="str">
        <f t="shared" si="75"/>
        <v>#REF!</v>
      </c>
      <c r="DH21" s="77" t="str">
        <f t="shared" si="76"/>
        <v>#REF!</v>
      </c>
      <c r="DI21" s="77" t="str">
        <f t="shared" si="77"/>
        <v>#REF!</v>
      </c>
      <c r="DJ21" s="77" t="str">
        <f t="shared" si="78"/>
        <v>#REF!</v>
      </c>
      <c r="DK21" s="77" t="str">
        <f t="array" ref="DK21">IFERROR(INDEX(Overall!$E$3:$E$389,MATCH(DL21,Overall!$D$3:$D$389,0))," ")</f>
        <v> </v>
      </c>
      <c r="DL21" s="84" t="str">
        <f t="array" ref="DL21">IFERROR(INDEX(Overall!$A$3:$P$389,SMALL(IF((DL$2=#REF!),ROW(#REF!)-MIN(ROW(#REF!))+1,""),ROW(DE18)),PlayerHeader)," ")</f>
        <v> </v>
      </c>
      <c r="DM21" s="79" t="str">
        <f t="shared" si="133"/>
        <v> 18</v>
      </c>
      <c r="DN21" s="3" t="str">
        <f t="shared" si="79"/>
        <v>#REF!</v>
      </c>
      <c r="DO21" s="77" t="str">
        <f t="shared" si="80"/>
        <v>#REF!</v>
      </c>
      <c r="DP21" s="77" t="str">
        <f t="shared" si="81"/>
        <v>#REF!</v>
      </c>
      <c r="DQ21" s="77" t="str">
        <f t="shared" si="82"/>
        <v>#REF!</v>
      </c>
      <c r="DR21" s="77" t="str">
        <f t="shared" si="83"/>
        <v>#REF!</v>
      </c>
      <c r="DS21" s="77" t="str">
        <f t="shared" si="84"/>
        <v>#REF!</v>
      </c>
      <c r="DT21" s="77" t="str">
        <f t="array" ref="DT21">IFERROR(INDEX(Overall!$E$3:$E$389,MATCH(DU21,Overall!$D$3:$D$389,0))," ")</f>
        <v> </v>
      </c>
      <c r="DU21" s="84" t="str">
        <f t="array" ref="DU21">IFERROR(INDEX(Overall!$A$3:$P$389,SMALL(IF((DU$2=#REF!),ROW(#REF!)-MIN(ROW(#REF!))+1,""),ROW(DN18)),PlayerHeader)," ")</f>
        <v> </v>
      </c>
      <c r="DV21" s="79" t="str">
        <f t="shared" si="134"/>
        <v> 18</v>
      </c>
      <c r="DW21" s="3" t="str">
        <f t="shared" si="85"/>
        <v>#REF!</v>
      </c>
      <c r="DX21" s="77" t="str">
        <f t="shared" si="86"/>
        <v>#REF!</v>
      </c>
      <c r="DY21" s="77" t="str">
        <f t="shared" si="87"/>
        <v>#REF!</v>
      </c>
      <c r="DZ21" s="77" t="str">
        <f t="shared" si="88"/>
        <v>#REF!</v>
      </c>
      <c r="EA21" s="77" t="str">
        <f t="shared" si="89"/>
        <v>#REF!</v>
      </c>
      <c r="EB21" s="77" t="str">
        <f t="shared" si="90"/>
        <v>#REF!</v>
      </c>
      <c r="EC21" s="77" t="str">
        <f t="array" ref="EC21">IFERROR(INDEX(Overall!$E$3:$E$389,MATCH(ED21,Overall!$D$3:$D$389,0))," ")</f>
        <v> </v>
      </c>
      <c r="ED21" s="84" t="str">
        <f t="array" ref="ED21">IFERROR(INDEX(Overall!$A$3:$P$389,SMALL(IF((ED$2=#REF!),ROW(#REF!)-MIN(ROW(#REF!))+1,""),ROW(DW18)),PlayerHeader)," ")</f>
        <v> </v>
      </c>
      <c r="EE21" s="79" t="str">
        <f t="shared" si="135"/>
        <v> 18</v>
      </c>
      <c r="EF21" s="3" t="str">
        <f t="shared" si="91"/>
        <v>#REF!</v>
      </c>
      <c r="EG21" s="77" t="str">
        <f t="shared" si="92"/>
        <v>#REF!</v>
      </c>
      <c r="EH21" s="77" t="str">
        <f t="shared" si="93"/>
        <v>#REF!</v>
      </c>
      <c r="EI21" s="77" t="str">
        <f t="shared" si="94"/>
        <v>#REF!</v>
      </c>
      <c r="EJ21" s="77" t="str">
        <f t="shared" si="95"/>
        <v>#REF!</v>
      </c>
      <c r="EK21" s="77" t="str">
        <f t="shared" si="96"/>
        <v>#REF!</v>
      </c>
      <c r="EL21" s="77" t="str">
        <f t="array" ref="EL21">IFERROR(INDEX(Overall!$E$3:$E$389,MATCH(EM21,Overall!$D$3:$D$389,0))," ")</f>
        <v> </v>
      </c>
      <c r="EM21" s="84" t="str">
        <f t="array" ref="EM21">IFERROR(INDEX(Overall!$A$3:$P$389,SMALL(IF((EM$2=#REF!),ROW(#REF!)-MIN(ROW(#REF!))+1,""),ROW(EF18)),PlayerHeader)," ")</f>
        <v> </v>
      </c>
      <c r="EN21" s="79" t="str">
        <f t="shared" si="136"/>
        <v> 18</v>
      </c>
      <c r="EO21" s="3" t="str">
        <f t="shared" si="97"/>
        <v>#REF!</v>
      </c>
      <c r="EP21" s="77" t="str">
        <f t="shared" si="98"/>
        <v>#REF!</v>
      </c>
      <c r="EQ21" s="77" t="str">
        <f t="shared" si="99"/>
        <v>#REF!</v>
      </c>
      <c r="ER21" s="77" t="str">
        <f t="shared" si="100"/>
        <v>#REF!</v>
      </c>
      <c r="ES21" s="77" t="str">
        <f t="shared" si="101"/>
        <v>#REF!</v>
      </c>
      <c r="ET21" s="77" t="str">
        <f t="shared" si="102"/>
        <v>#REF!</v>
      </c>
      <c r="EU21" s="77" t="str">
        <f t="array" ref="EU21">IFERROR(INDEX(Overall!$E$3:$E$389,MATCH(EV21,Overall!$D$3:$D$389,0))," ")</f>
        <v> </v>
      </c>
      <c r="EV21" s="84" t="str">
        <f t="array" ref="EV21">IFERROR(INDEX(Overall!$A$3:$P$389,SMALL(IF((EV$2=#REF!),ROW(#REF!)-MIN(ROW(#REF!))+1,""),ROW(EO18)),PlayerHeader)," ")</f>
        <v> </v>
      </c>
      <c r="EW21" s="79" t="str">
        <f t="shared" si="137"/>
        <v> 18</v>
      </c>
      <c r="EX21" s="3" t="str">
        <f t="shared" si="103"/>
        <v>#REF!</v>
      </c>
      <c r="EY21" s="77" t="str">
        <f t="shared" si="104"/>
        <v>#REF!</v>
      </c>
      <c r="EZ21" s="77" t="str">
        <f t="shared" si="105"/>
        <v>#REF!</v>
      </c>
      <c r="FA21" s="77" t="str">
        <f t="shared" si="106"/>
        <v>#REF!</v>
      </c>
      <c r="FB21" s="77" t="str">
        <f t="shared" si="107"/>
        <v>#REF!</v>
      </c>
      <c r="FC21" s="77" t="str">
        <f t="shared" si="108"/>
        <v>#REF!</v>
      </c>
      <c r="FD21" s="77" t="str">
        <f t="array" ref="FD21">IFERROR(INDEX(Overall!$E$3:$E$389,MATCH(FE21,Overall!$D$3:$D$389,0))," ")</f>
        <v> </v>
      </c>
      <c r="FE21" s="84" t="str">
        <f t="array" ref="FE21">IFERROR(INDEX(Overall!$A$3:$P$389,SMALL(IF((FE$2=#REF!),ROW(#REF!)-MIN(ROW(#REF!))+1,""),ROW(EX18)),PlayerHeader)," ")</f>
        <v> </v>
      </c>
      <c r="FF21" s="79" t="str">
        <f t="shared" si="138"/>
        <v> 18</v>
      </c>
      <c r="FG21" s="3" t="str">
        <f t="shared" si="109"/>
        <v>#REF!</v>
      </c>
      <c r="FH21" s="77" t="str">
        <f t="shared" si="110"/>
        <v>#REF!</v>
      </c>
      <c r="FI21" s="77" t="str">
        <f t="shared" si="111"/>
        <v>#REF!</v>
      </c>
      <c r="FJ21" s="77" t="str">
        <f t="shared" si="112"/>
        <v>#REF!</v>
      </c>
      <c r="FK21" s="77" t="str">
        <f t="shared" si="113"/>
        <v>#REF!</v>
      </c>
      <c r="FL21" s="77" t="str">
        <f t="shared" si="114"/>
        <v>#REF!</v>
      </c>
      <c r="FM21" s="77" t="str">
        <f t="array" ref="FM21">IFERROR(INDEX(Overall!$E$3:$E$389,MATCH(FN21,Overall!$D$3:$D$389,0))," ")</f>
        <v> </v>
      </c>
      <c r="FN21" s="84" t="str">
        <f t="array" ref="FN21">IFERROR(INDEX(Overall!$A$3:$P$389,SMALL(IF((FN$2=#REF!),ROW(#REF!)-MIN(ROW(#REF!))+1,""),ROW(FG18)),PlayerHeader)," ")</f>
        <v> </v>
      </c>
      <c r="FO21" s="79" t="str">
        <f t="shared" si="139"/>
        <v> 18</v>
      </c>
      <c r="FP21" s="3" t="str">
        <f t="shared" si="115"/>
        <v>#REF!</v>
      </c>
      <c r="FQ21" s="77" t="str">
        <f t="shared" si="116"/>
        <v>#REF!</v>
      </c>
      <c r="FR21" s="77" t="str">
        <f t="shared" si="117"/>
        <v>#REF!</v>
      </c>
      <c r="FS21" s="77" t="str">
        <f t="shared" si="118"/>
        <v>#REF!</v>
      </c>
      <c r="FT21" s="77" t="str">
        <f t="shared" si="119"/>
        <v>#REF!</v>
      </c>
      <c r="FU21" s="77" t="str">
        <f t="shared" si="120"/>
        <v>#REF!</v>
      </c>
      <c r="FV21" s="77" t="str">
        <f t="array" ref="FV21">IFERROR(INDEX(Overall!$E$3:$E$389,MATCH(FW21,Overall!$D$3:$D$389,0))," ")</f>
        <v> </v>
      </c>
      <c r="FW21" s="84" t="str">
        <f t="array" ref="FW21">IFERROR(INDEX(Overall!$A$3:$P$389,SMALL(IF((FW$2=#REF!),ROW(#REF!)-MIN(ROW(#REF!))+1,""),ROW(FP18)),PlayerHeader)," ")</f>
        <v> </v>
      </c>
      <c r="FX21" s="79" t="str">
        <f t="shared" si="140"/>
        <v> 18</v>
      </c>
      <c r="FY21" s="3"/>
      <c r="GA21" s="3"/>
    </row>
    <row r="22" ht="15.75" customHeight="1">
      <c r="A22" s="3" t="str">
        <f t="shared" si="1"/>
        <v>#REF!</v>
      </c>
      <c r="B22" s="80" t="str">
        <f t="shared" si="2"/>
        <v>#REF!</v>
      </c>
      <c r="C22" s="80" t="str">
        <f t="shared" si="3"/>
        <v>#REF!</v>
      </c>
      <c r="D22" s="80" t="str">
        <f t="shared" si="4"/>
        <v>#REF!</v>
      </c>
      <c r="E22" s="80" t="str">
        <f t="shared" si="5"/>
        <v>#REF!</v>
      </c>
      <c r="F22" s="80" t="str">
        <f t="shared" si="6"/>
        <v>#REF!</v>
      </c>
      <c r="G22" s="80" t="str">
        <f t="array" ref="G22">IFERROR(INDEX(Overall!$E$3:$E$389,MATCH(H22,Overall!$D$3:$D$389,0))," ")</f>
        <v> </v>
      </c>
      <c r="H22" s="83" t="str">
        <f t="array" ref="H22">IFERROR(INDEX(Overall!$A$3:$P$389,SMALL(IF((H$2=#REF!),ROW(#REF!)-MIN(ROW(#REF!))+1,""),ROW(A19)),PlayerHeader)," ")</f>
        <v> </v>
      </c>
      <c r="I22" s="82" t="str">
        <f t="shared" si="121"/>
        <v> 19</v>
      </c>
      <c r="J22" s="3" t="str">
        <f t="shared" si="7"/>
        <v>#REF!</v>
      </c>
      <c r="K22" s="80" t="str">
        <f t="shared" si="8"/>
        <v>#REF!</v>
      </c>
      <c r="L22" s="80" t="str">
        <f t="shared" si="9"/>
        <v>#REF!</v>
      </c>
      <c r="M22" s="80" t="str">
        <f t="shared" si="10"/>
        <v>#REF!</v>
      </c>
      <c r="N22" s="80" t="str">
        <f t="shared" si="11"/>
        <v>#REF!</v>
      </c>
      <c r="O22" s="80" t="str">
        <f t="shared" si="12"/>
        <v>#REF!</v>
      </c>
      <c r="P22" s="80" t="str">
        <f t="array" ref="P22">IFERROR(INDEX(Overall!$E$3:$E$389,MATCH(Q22,Overall!$D$3:$D$389,0))," ")</f>
        <v> </v>
      </c>
      <c r="Q22" s="83" t="str">
        <f t="array" ref="Q22">IFERROR(INDEX(Overall!$A$3:$P$389,SMALL(IF((Q$2=#REF!),ROW(#REF!)-MIN(ROW(#REF!))+1,""),ROW(J19)),PlayerHeader)," ")</f>
        <v> </v>
      </c>
      <c r="R22" s="82" t="str">
        <f t="shared" si="122"/>
        <v> 19</v>
      </c>
      <c r="S22" s="3" t="str">
        <f t="shared" si="13"/>
        <v>#REF!</v>
      </c>
      <c r="T22" s="80" t="str">
        <f t="shared" si="14"/>
        <v>#REF!</v>
      </c>
      <c r="U22" s="80" t="str">
        <f t="shared" si="15"/>
        <v>#REF!</v>
      </c>
      <c r="V22" s="80" t="str">
        <f t="shared" si="16"/>
        <v>#REF!</v>
      </c>
      <c r="W22" s="80" t="str">
        <f t="shared" si="17"/>
        <v>#REF!</v>
      </c>
      <c r="X22" s="80" t="str">
        <f t="shared" si="18"/>
        <v>#REF!</v>
      </c>
      <c r="Y22" s="80" t="str">
        <f t="array" ref="Y22">IFERROR(INDEX(Overall!$E$3:$E$389,MATCH(Z22,Overall!$D$3:$D$389,0))," ")</f>
        <v> </v>
      </c>
      <c r="Z22" s="83" t="str">
        <f t="array" ref="Z22">IFERROR(INDEX(Overall!$A$3:$P$389,SMALL(IF((Z$2=#REF!),ROW(#REF!)-MIN(ROW(#REF!))+1,""),ROW(S19)),PlayerHeader)," ")</f>
        <v> </v>
      </c>
      <c r="AA22" s="82" t="str">
        <f t="shared" si="123"/>
        <v> 19</v>
      </c>
      <c r="AB22" s="3" t="str">
        <f t="shared" si="19"/>
        <v>#REF!</v>
      </c>
      <c r="AC22" s="80" t="str">
        <f t="shared" si="20"/>
        <v>#REF!</v>
      </c>
      <c r="AD22" s="80" t="str">
        <f t="shared" si="21"/>
        <v>#REF!</v>
      </c>
      <c r="AE22" s="80" t="str">
        <f t="shared" si="22"/>
        <v>#REF!</v>
      </c>
      <c r="AF22" s="80" t="str">
        <f t="shared" si="23"/>
        <v>#REF!</v>
      </c>
      <c r="AG22" s="80" t="str">
        <f t="shared" si="24"/>
        <v>#REF!</v>
      </c>
      <c r="AH22" s="80" t="str">
        <f t="array" ref="AH22">IFERROR(INDEX(Overall!$E$3:$E$389,MATCH(AI22,Overall!$D$3:$D$389,0))," ")</f>
        <v> </v>
      </c>
      <c r="AI22" s="83" t="str">
        <f t="array" ref="AI22">IFERROR(INDEX(Overall!$A$3:$P$389,SMALL(IF((AI$2=#REF!),ROW(#REF!)-MIN(ROW(#REF!))+1,""),ROW(AB19)),PlayerHeader)," ")</f>
        <v> </v>
      </c>
      <c r="AJ22" s="82" t="str">
        <f t="shared" si="124"/>
        <v> 19</v>
      </c>
      <c r="AK22" s="3" t="str">
        <f t="shared" si="25"/>
        <v>#REF!</v>
      </c>
      <c r="AL22" s="80" t="str">
        <f t="shared" si="26"/>
        <v>#REF!</v>
      </c>
      <c r="AM22" s="80" t="str">
        <f t="shared" si="27"/>
        <v>#REF!</v>
      </c>
      <c r="AN22" s="80" t="str">
        <f t="shared" si="28"/>
        <v>#REF!</v>
      </c>
      <c r="AO22" s="80" t="str">
        <f t="shared" si="29"/>
        <v>#REF!</v>
      </c>
      <c r="AP22" s="80" t="str">
        <f t="shared" si="30"/>
        <v>#REF!</v>
      </c>
      <c r="AQ22" s="80" t="str">
        <f t="array" ref="AQ22">IFERROR(INDEX(Overall!$E$3:$E$389,MATCH(AR22,Overall!$D$3:$D$389,0))," ")</f>
        <v> </v>
      </c>
      <c r="AR22" s="83" t="str">
        <f t="array" ref="AR22">IFERROR(INDEX(Overall!$A$3:$P$389,SMALL(IF((AR$2=#REF!),ROW(#REF!)-MIN(ROW(#REF!))+1,""),ROW(AK19)),PlayerHeader)," ")</f>
        <v> </v>
      </c>
      <c r="AS22" s="82" t="str">
        <f t="shared" si="125"/>
        <v> 19</v>
      </c>
      <c r="AT22" s="3" t="str">
        <f t="shared" si="31"/>
        <v>#REF!</v>
      </c>
      <c r="AU22" s="80" t="str">
        <f t="shared" si="32"/>
        <v>#REF!</v>
      </c>
      <c r="AV22" s="80" t="str">
        <f t="shared" si="33"/>
        <v>#REF!</v>
      </c>
      <c r="AW22" s="80" t="str">
        <f t="shared" si="34"/>
        <v>#REF!</v>
      </c>
      <c r="AX22" s="80" t="str">
        <f t="shared" si="35"/>
        <v>#REF!</v>
      </c>
      <c r="AY22" s="80" t="str">
        <f t="shared" si="36"/>
        <v>#REF!</v>
      </c>
      <c r="AZ22" s="80" t="str">
        <f t="array" ref="AZ22">IFERROR(INDEX(Overall!$E$3:$E$389,MATCH(BA22,Overall!$D$3:$D$389,0))," ")</f>
        <v> </v>
      </c>
      <c r="BA22" s="83" t="str">
        <f t="array" ref="BA22">IFERROR(INDEX(Overall!$A$3:$P$389,SMALL(IF((BA$2=#REF!),ROW(#REF!)-MIN(ROW(#REF!))+1,""),ROW(AT19)),PlayerHeader)," ")</f>
        <v> </v>
      </c>
      <c r="BB22" s="82" t="str">
        <f t="shared" si="126"/>
        <v> 19</v>
      </c>
      <c r="BC22" s="3" t="str">
        <f t="shared" si="37"/>
        <v>#REF!</v>
      </c>
      <c r="BD22" s="80" t="str">
        <f t="shared" si="38"/>
        <v>#REF!</v>
      </c>
      <c r="BE22" s="80" t="str">
        <f t="shared" si="39"/>
        <v>#REF!</v>
      </c>
      <c r="BF22" s="80" t="str">
        <f t="shared" si="40"/>
        <v>#REF!</v>
      </c>
      <c r="BG22" s="80" t="str">
        <f t="shared" si="41"/>
        <v>#REF!</v>
      </c>
      <c r="BH22" s="80" t="str">
        <f t="shared" si="42"/>
        <v>#REF!</v>
      </c>
      <c r="BI22" s="80" t="str">
        <f t="array" ref="BI22">IFERROR(INDEX(Overall!$E$3:$E$389,MATCH(BJ22,Overall!$D$3:$D$389,0))," ")</f>
        <v> </v>
      </c>
      <c r="BJ22" s="83" t="str">
        <f t="array" ref="BJ22">IFERROR(INDEX(Overall!$A$3:$P$389,SMALL(IF((BJ$2=#REF!),ROW(#REF!)-MIN(ROW(#REF!))+1,""),ROW(BC19)),PlayerHeader)," ")</f>
        <v> </v>
      </c>
      <c r="BK22" s="82" t="str">
        <f t="shared" si="127"/>
        <v> 19</v>
      </c>
      <c r="BL22" s="3" t="str">
        <f t="shared" si="43"/>
        <v>#REF!</v>
      </c>
      <c r="BM22" s="80" t="str">
        <f t="shared" si="44"/>
        <v>#REF!</v>
      </c>
      <c r="BN22" s="80" t="str">
        <f t="shared" si="45"/>
        <v>#REF!</v>
      </c>
      <c r="BO22" s="80" t="str">
        <f t="shared" si="46"/>
        <v>#REF!</v>
      </c>
      <c r="BP22" s="80" t="str">
        <f t="shared" si="47"/>
        <v>#REF!</v>
      </c>
      <c r="BQ22" s="80" t="str">
        <f t="shared" si="48"/>
        <v>#REF!</v>
      </c>
      <c r="BR22" s="80" t="str">
        <f t="array" ref="BR22">IFERROR(INDEX(Overall!$E$3:$E$389,MATCH(BS22,Overall!$D$3:$D$389,0))," ")</f>
        <v> </v>
      </c>
      <c r="BS22" s="83" t="str">
        <f t="array" ref="BS22">IFERROR(INDEX(Overall!$A$3:$P$389,SMALL(IF((BS$2=#REF!),ROW(#REF!)-MIN(ROW(#REF!))+1,""),ROW(BL19)),PlayerHeader)," ")</f>
        <v> </v>
      </c>
      <c r="BT22" s="82" t="str">
        <f t="shared" si="128"/>
        <v> 19</v>
      </c>
      <c r="BU22" s="3" t="str">
        <f t="shared" si="49"/>
        <v>#REF!</v>
      </c>
      <c r="BV22" s="80" t="str">
        <f t="shared" si="50"/>
        <v>#REF!</v>
      </c>
      <c r="BW22" s="80" t="str">
        <f t="shared" si="51"/>
        <v>#REF!</v>
      </c>
      <c r="BX22" s="80" t="str">
        <f t="shared" si="52"/>
        <v>#REF!</v>
      </c>
      <c r="BY22" s="80" t="str">
        <f t="shared" si="53"/>
        <v>#REF!</v>
      </c>
      <c r="BZ22" s="80" t="str">
        <f t="shared" si="54"/>
        <v>#REF!</v>
      </c>
      <c r="CA22" s="80" t="str">
        <f t="array" ref="CA22">IFERROR(INDEX(Overall!$E$3:$E$389,MATCH(CB22,Overall!$D$3:$D$389,0))," ")</f>
        <v> </v>
      </c>
      <c r="CB22" s="83" t="str">
        <f t="array" ref="CB22">IFERROR(INDEX(Overall!$A$3:$P$389,SMALL(IF((CB$2=#REF!),ROW(#REF!)-MIN(ROW(#REF!))+1,""),ROW(BU19)),PlayerHeader)," ")</f>
        <v> </v>
      </c>
      <c r="CC22" s="82" t="str">
        <f t="shared" si="129"/>
        <v> 19</v>
      </c>
      <c r="CD22" s="3" t="str">
        <f t="shared" si="55"/>
        <v>#REF!</v>
      </c>
      <c r="CE22" s="80" t="str">
        <f t="shared" si="56"/>
        <v>#REF!</v>
      </c>
      <c r="CF22" s="80" t="str">
        <f t="shared" si="57"/>
        <v>#REF!</v>
      </c>
      <c r="CG22" s="80" t="str">
        <f t="shared" si="58"/>
        <v>#REF!</v>
      </c>
      <c r="CH22" s="80" t="str">
        <f t="shared" si="59"/>
        <v>#REF!</v>
      </c>
      <c r="CI22" s="80" t="str">
        <f t="shared" si="60"/>
        <v>#REF!</v>
      </c>
      <c r="CJ22" s="80" t="str">
        <f t="array" ref="CJ22">IFERROR(INDEX(Overall!$E$3:$E$389,MATCH(CK22,Overall!$D$3:$D$389,0))," ")</f>
        <v> </v>
      </c>
      <c r="CK22" s="83" t="str">
        <f t="array" ref="CK22">IFERROR(INDEX(Overall!$A$3:$P$389,SMALL(IF((CK$2=#REF!),ROW(#REF!)-MIN(ROW(#REF!))+1,""),ROW(CD19)),PlayerHeader)," ")</f>
        <v> </v>
      </c>
      <c r="CL22" s="82" t="str">
        <f t="shared" si="130"/>
        <v> 19</v>
      </c>
      <c r="CM22" s="3" t="str">
        <f t="shared" si="61"/>
        <v>#REF!</v>
      </c>
      <c r="CN22" s="80" t="str">
        <f t="shared" si="62"/>
        <v>#REF!</v>
      </c>
      <c r="CO22" s="80" t="str">
        <f t="shared" si="63"/>
        <v>#REF!</v>
      </c>
      <c r="CP22" s="80" t="str">
        <f t="shared" si="64"/>
        <v>#REF!</v>
      </c>
      <c r="CQ22" s="80" t="str">
        <f t="shared" si="65"/>
        <v>#REF!</v>
      </c>
      <c r="CR22" s="80" t="str">
        <f t="shared" si="66"/>
        <v>#REF!</v>
      </c>
      <c r="CS22" s="80" t="str">
        <f t="array" ref="CS22">IFERROR(INDEX(Overall!$E$3:$E$389,MATCH(CT22,Overall!$D$3:$D$389,0))," ")</f>
        <v> </v>
      </c>
      <c r="CT22" s="83" t="str">
        <f t="array" ref="CT22">IFERROR(INDEX(Overall!$A$3:$P$389,SMALL(IF((CT$2=#REF!),ROW(#REF!)-MIN(ROW(#REF!))+1,""),ROW(CM19)),PlayerHeader)," ")</f>
        <v> </v>
      </c>
      <c r="CU22" s="82" t="str">
        <f t="shared" si="131"/>
        <v> 19</v>
      </c>
      <c r="CV22" s="3" t="str">
        <f t="shared" si="67"/>
        <v>#REF!</v>
      </c>
      <c r="CW22" s="80" t="str">
        <f t="shared" si="68"/>
        <v>#REF!</v>
      </c>
      <c r="CX22" s="80" t="str">
        <f t="shared" si="69"/>
        <v>#REF!</v>
      </c>
      <c r="CY22" s="80" t="str">
        <f t="shared" si="70"/>
        <v>#REF!</v>
      </c>
      <c r="CZ22" s="80" t="str">
        <f t="shared" si="71"/>
        <v>#REF!</v>
      </c>
      <c r="DA22" s="80" t="str">
        <f t="shared" si="72"/>
        <v>#REF!</v>
      </c>
      <c r="DB22" s="80" t="str">
        <f t="array" ref="DB22">IFERROR(INDEX(Overall!$E$3:$E$389,MATCH(DC22,Overall!$D$3:$D$389,0))," ")</f>
        <v> </v>
      </c>
      <c r="DC22" s="83" t="str">
        <f t="array" ref="DC22">IFERROR(INDEX(Overall!$A$3:$P$389,SMALL(IF((DC$2=#REF!),ROW(#REF!)-MIN(ROW(#REF!))+1,""),ROW(CV19)),PlayerHeader)," ")</f>
        <v> </v>
      </c>
      <c r="DD22" s="82" t="str">
        <f t="shared" si="132"/>
        <v> 19</v>
      </c>
      <c r="DE22" s="3" t="str">
        <f t="shared" si="73"/>
        <v>#REF!</v>
      </c>
      <c r="DF22" s="80" t="str">
        <f t="shared" si="74"/>
        <v>#REF!</v>
      </c>
      <c r="DG22" s="80" t="str">
        <f t="shared" si="75"/>
        <v>#REF!</v>
      </c>
      <c r="DH22" s="80" t="str">
        <f t="shared" si="76"/>
        <v>#REF!</v>
      </c>
      <c r="DI22" s="80" t="str">
        <f t="shared" si="77"/>
        <v>#REF!</v>
      </c>
      <c r="DJ22" s="80" t="str">
        <f t="shared" si="78"/>
        <v>#REF!</v>
      </c>
      <c r="DK22" s="80" t="str">
        <f t="array" ref="DK22">IFERROR(INDEX(Overall!$E$3:$E$389,MATCH(DL22,Overall!$D$3:$D$389,0))," ")</f>
        <v> </v>
      </c>
      <c r="DL22" s="83" t="str">
        <f t="array" ref="DL22">IFERROR(INDEX(Overall!$A$3:$P$389,SMALL(IF((DL$2=#REF!),ROW(#REF!)-MIN(ROW(#REF!))+1,""),ROW(DE19)),PlayerHeader)," ")</f>
        <v> </v>
      </c>
      <c r="DM22" s="82" t="str">
        <f t="shared" si="133"/>
        <v> 19</v>
      </c>
      <c r="DN22" s="3" t="str">
        <f t="shared" si="79"/>
        <v>#REF!</v>
      </c>
      <c r="DO22" s="80" t="str">
        <f t="shared" si="80"/>
        <v>#REF!</v>
      </c>
      <c r="DP22" s="80" t="str">
        <f t="shared" si="81"/>
        <v>#REF!</v>
      </c>
      <c r="DQ22" s="80" t="str">
        <f t="shared" si="82"/>
        <v>#REF!</v>
      </c>
      <c r="DR22" s="80" t="str">
        <f t="shared" si="83"/>
        <v>#REF!</v>
      </c>
      <c r="DS22" s="80" t="str">
        <f t="shared" si="84"/>
        <v>#REF!</v>
      </c>
      <c r="DT22" s="80" t="str">
        <f t="array" ref="DT22">IFERROR(INDEX(Overall!$E$3:$E$389,MATCH(DU22,Overall!$D$3:$D$389,0))," ")</f>
        <v> </v>
      </c>
      <c r="DU22" s="83" t="str">
        <f t="array" ref="DU22">IFERROR(INDEX(Overall!$A$3:$P$389,SMALL(IF((DU$2=#REF!),ROW(#REF!)-MIN(ROW(#REF!))+1,""),ROW(DN19)),PlayerHeader)," ")</f>
        <v> </v>
      </c>
      <c r="DV22" s="82" t="str">
        <f t="shared" si="134"/>
        <v> 19</v>
      </c>
      <c r="DW22" s="3" t="str">
        <f t="shared" si="85"/>
        <v>#REF!</v>
      </c>
      <c r="DX22" s="80" t="str">
        <f t="shared" si="86"/>
        <v>#REF!</v>
      </c>
      <c r="DY22" s="80" t="str">
        <f t="shared" si="87"/>
        <v>#REF!</v>
      </c>
      <c r="DZ22" s="80" t="str">
        <f t="shared" si="88"/>
        <v>#REF!</v>
      </c>
      <c r="EA22" s="80" t="str">
        <f t="shared" si="89"/>
        <v>#REF!</v>
      </c>
      <c r="EB22" s="80" t="str">
        <f t="shared" si="90"/>
        <v>#REF!</v>
      </c>
      <c r="EC22" s="80" t="str">
        <f t="array" ref="EC22">IFERROR(INDEX(Overall!$E$3:$E$389,MATCH(ED22,Overall!$D$3:$D$389,0))," ")</f>
        <v> </v>
      </c>
      <c r="ED22" s="83" t="str">
        <f t="array" ref="ED22">IFERROR(INDEX(Overall!$A$3:$P$389,SMALL(IF((ED$2=#REF!),ROW(#REF!)-MIN(ROW(#REF!))+1,""),ROW(DW19)),PlayerHeader)," ")</f>
        <v> </v>
      </c>
      <c r="EE22" s="82" t="str">
        <f t="shared" si="135"/>
        <v> 19</v>
      </c>
      <c r="EF22" s="3" t="str">
        <f t="shared" si="91"/>
        <v>#REF!</v>
      </c>
      <c r="EG22" s="80" t="str">
        <f t="shared" si="92"/>
        <v>#REF!</v>
      </c>
      <c r="EH22" s="80" t="str">
        <f t="shared" si="93"/>
        <v>#REF!</v>
      </c>
      <c r="EI22" s="80" t="str">
        <f t="shared" si="94"/>
        <v>#REF!</v>
      </c>
      <c r="EJ22" s="80" t="str">
        <f t="shared" si="95"/>
        <v>#REF!</v>
      </c>
      <c r="EK22" s="80" t="str">
        <f t="shared" si="96"/>
        <v>#REF!</v>
      </c>
      <c r="EL22" s="80" t="str">
        <f t="array" ref="EL22">IFERROR(INDEX(Overall!$E$3:$E$389,MATCH(EM22,Overall!$D$3:$D$389,0))," ")</f>
        <v> </v>
      </c>
      <c r="EM22" s="83" t="str">
        <f t="array" ref="EM22">IFERROR(INDEX(Overall!$A$3:$P$389,SMALL(IF((EM$2=#REF!),ROW(#REF!)-MIN(ROW(#REF!))+1,""),ROW(EF19)),PlayerHeader)," ")</f>
        <v> </v>
      </c>
      <c r="EN22" s="82" t="str">
        <f t="shared" si="136"/>
        <v> 19</v>
      </c>
      <c r="EO22" s="3" t="str">
        <f t="shared" si="97"/>
        <v>#REF!</v>
      </c>
      <c r="EP22" s="80" t="str">
        <f t="shared" si="98"/>
        <v>#REF!</v>
      </c>
      <c r="EQ22" s="80" t="str">
        <f t="shared" si="99"/>
        <v>#REF!</v>
      </c>
      <c r="ER22" s="80" t="str">
        <f t="shared" si="100"/>
        <v>#REF!</v>
      </c>
      <c r="ES22" s="80" t="str">
        <f t="shared" si="101"/>
        <v>#REF!</v>
      </c>
      <c r="ET22" s="80" t="str">
        <f t="shared" si="102"/>
        <v>#REF!</v>
      </c>
      <c r="EU22" s="80" t="str">
        <f t="array" ref="EU22">IFERROR(INDEX(Overall!$E$3:$E$389,MATCH(EV22,Overall!$D$3:$D$389,0))," ")</f>
        <v> </v>
      </c>
      <c r="EV22" s="83" t="str">
        <f t="array" ref="EV22">IFERROR(INDEX(Overall!$A$3:$P$389,SMALL(IF((EV$2=#REF!),ROW(#REF!)-MIN(ROW(#REF!))+1,""),ROW(EO19)),PlayerHeader)," ")</f>
        <v> </v>
      </c>
      <c r="EW22" s="82" t="str">
        <f t="shared" si="137"/>
        <v> 19</v>
      </c>
      <c r="EX22" s="3" t="str">
        <f t="shared" si="103"/>
        <v>#REF!</v>
      </c>
      <c r="EY22" s="80" t="str">
        <f t="shared" si="104"/>
        <v>#REF!</v>
      </c>
      <c r="EZ22" s="80" t="str">
        <f t="shared" si="105"/>
        <v>#REF!</v>
      </c>
      <c r="FA22" s="80" t="str">
        <f t="shared" si="106"/>
        <v>#REF!</v>
      </c>
      <c r="FB22" s="80" t="str">
        <f t="shared" si="107"/>
        <v>#REF!</v>
      </c>
      <c r="FC22" s="80" t="str">
        <f t="shared" si="108"/>
        <v>#REF!</v>
      </c>
      <c r="FD22" s="80" t="str">
        <f t="array" ref="FD22">IFERROR(INDEX(Overall!$E$3:$E$389,MATCH(FE22,Overall!$D$3:$D$389,0))," ")</f>
        <v> </v>
      </c>
      <c r="FE22" s="83" t="str">
        <f t="array" ref="FE22">IFERROR(INDEX(Overall!$A$3:$P$389,SMALL(IF((FE$2=#REF!),ROW(#REF!)-MIN(ROW(#REF!))+1,""),ROW(EX19)),PlayerHeader)," ")</f>
        <v> </v>
      </c>
      <c r="FF22" s="82" t="str">
        <f t="shared" si="138"/>
        <v> 19</v>
      </c>
      <c r="FG22" s="3" t="str">
        <f t="shared" si="109"/>
        <v>#REF!</v>
      </c>
      <c r="FH22" s="80" t="str">
        <f t="shared" si="110"/>
        <v>#REF!</v>
      </c>
      <c r="FI22" s="80" t="str">
        <f t="shared" si="111"/>
        <v>#REF!</v>
      </c>
      <c r="FJ22" s="80" t="str">
        <f t="shared" si="112"/>
        <v>#REF!</v>
      </c>
      <c r="FK22" s="80" t="str">
        <f t="shared" si="113"/>
        <v>#REF!</v>
      </c>
      <c r="FL22" s="80" t="str">
        <f t="shared" si="114"/>
        <v>#REF!</v>
      </c>
      <c r="FM22" s="80" t="str">
        <f t="array" ref="FM22">IFERROR(INDEX(Overall!$E$3:$E$389,MATCH(FN22,Overall!$D$3:$D$389,0))," ")</f>
        <v> </v>
      </c>
      <c r="FN22" s="83" t="str">
        <f t="array" ref="FN22">IFERROR(INDEX(Overall!$A$3:$P$389,SMALL(IF((FN$2=#REF!),ROW(#REF!)-MIN(ROW(#REF!))+1,""),ROW(FG19)),PlayerHeader)," ")</f>
        <v> </v>
      </c>
      <c r="FO22" s="82" t="str">
        <f t="shared" si="139"/>
        <v> 19</v>
      </c>
      <c r="FP22" s="3" t="str">
        <f t="shared" si="115"/>
        <v>#REF!</v>
      </c>
      <c r="FQ22" s="80" t="str">
        <f t="shared" si="116"/>
        <v>#REF!</v>
      </c>
      <c r="FR22" s="80" t="str">
        <f t="shared" si="117"/>
        <v>#REF!</v>
      </c>
      <c r="FS22" s="80" t="str">
        <f t="shared" si="118"/>
        <v>#REF!</v>
      </c>
      <c r="FT22" s="80" t="str">
        <f t="shared" si="119"/>
        <v>#REF!</v>
      </c>
      <c r="FU22" s="80" t="str">
        <f t="shared" si="120"/>
        <v>#REF!</v>
      </c>
      <c r="FV22" s="80" t="str">
        <f t="array" ref="FV22">IFERROR(INDEX(Overall!$E$3:$E$389,MATCH(FW22,Overall!$D$3:$D$389,0))," ")</f>
        <v> </v>
      </c>
      <c r="FW22" s="83" t="str">
        <f t="array" ref="FW22">IFERROR(INDEX(Overall!$A$3:$P$389,SMALL(IF((FW$2=#REF!),ROW(#REF!)-MIN(ROW(#REF!))+1,""),ROW(FP19)),PlayerHeader)," ")</f>
        <v> </v>
      </c>
      <c r="FX22" s="82" t="str">
        <f t="shared" si="140"/>
        <v> 19</v>
      </c>
      <c r="FY22" s="3"/>
      <c r="GA22" s="3"/>
    </row>
    <row r="23" ht="15.75" customHeight="1">
      <c r="A23" s="3" t="str">
        <f t="shared" si="1"/>
        <v>#REF!</v>
      </c>
      <c r="B23" s="77" t="str">
        <f t="shared" si="2"/>
        <v>#REF!</v>
      </c>
      <c r="C23" s="77" t="str">
        <f t="shared" si="3"/>
        <v>#REF!</v>
      </c>
      <c r="D23" s="77" t="str">
        <f t="shared" si="4"/>
        <v>#REF!</v>
      </c>
      <c r="E23" s="77" t="str">
        <f t="shared" si="5"/>
        <v>#REF!</v>
      </c>
      <c r="F23" s="77" t="str">
        <f t="shared" si="6"/>
        <v>#REF!</v>
      </c>
      <c r="G23" s="77" t="str">
        <f t="array" ref="G23">IFERROR(INDEX(Overall!$E$3:$E$389,MATCH(H23,Overall!$D$3:$D$389,0))," ")</f>
        <v> </v>
      </c>
      <c r="H23" s="84" t="str">
        <f t="array" ref="H23">IFERROR(INDEX(Overall!$A$3:$P$389,SMALL(IF((H$2=#REF!),ROW(#REF!)-MIN(ROW(#REF!))+1,""),ROW(A20)),PlayerHeader)," ")</f>
        <v> </v>
      </c>
      <c r="I23" s="79" t="str">
        <f t="shared" si="121"/>
        <v> 20</v>
      </c>
      <c r="J23" s="3" t="str">
        <f t="shared" si="7"/>
        <v>#REF!</v>
      </c>
      <c r="K23" s="77" t="str">
        <f t="shared" si="8"/>
        <v>#REF!</v>
      </c>
      <c r="L23" s="77" t="str">
        <f t="shared" si="9"/>
        <v>#REF!</v>
      </c>
      <c r="M23" s="77" t="str">
        <f t="shared" si="10"/>
        <v>#REF!</v>
      </c>
      <c r="N23" s="77" t="str">
        <f t="shared" si="11"/>
        <v>#REF!</v>
      </c>
      <c r="O23" s="77" t="str">
        <f t="shared" si="12"/>
        <v>#REF!</v>
      </c>
      <c r="P23" s="77" t="str">
        <f t="array" ref="P23">IFERROR(INDEX(Overall!$E$3:$E$389,MATCH(Q23,Overall!$D$3:$D$389,0))," ")</f>
        <v> </v>
      </c>
      <c r="Q23" s="84" t="str">
        <f t="array" ref="Q23">IFERROR(INDEX(Overall!$A$3:$P$389,SMALL(IF((Q$2=#REF!),ROW(#REF!)-MIN(ROW(#REF!))+1,""),ROW(J20)),PlayerHeader)," ")</f>
        <v> </v>
      </c>
      <c r="R23" s="79" t="str">
        <f t="shared" si="122"/>
        <v> 20</v>
      </c>
      <c r="S23" s="3" t="str">
        <f t="shared" si="13"/>
        <v>#REF!</v>
      </c>
      <c r="T23" s="77" t="str">
        <f t="shared" si="14"/>
        <v>#REF!</v>
      </c>
      <c r="U23" s="77" t="str">
        <f t="shared" si="15"/>
        <v>#REF!</v>
      </c>
      <c r="V23" s="77" t="str">
        <f t="shared" si="16"/>
        <v>#REF!</v>
      </c>
      <c r="W23" s="77" t="str">
        <f t="shared" si="17"/>
        <v>#REF!</v>
      </c>
      <c r="X23" s="77" t="str">
        <f t="shared" si="18"/>
        <v>#REF!</v>
      </c>
      <c r="Y23" s="77" t="str">
        <f t="array" ref="Y23">IFERROR(INDEX(Overall!$E$3:$E$389,MATCH(Z23,Overall!$D$3:$D$389,0))," ")</f>
        <v> </v>
      </c>
      <c r="Z23" s="84" t="str">
        <f t="array" ref="Z23">IFERROR(INDEX(Overall!$A$3:$P$389,SMALL(IF((Z$2=#REF!),ROW(#REF!)-MIN(ROW(#REF!))+1,""),ROW(S20)),PlayerHeader)," ")</f>
        <v> </v>
      </c>
      <c r="AA23" s="79" t="str">
        <f t="shared" si="123"/>
        <v> 20</v>
      </c>
      <c r="AB23" s="3" t="str">
        <f t="shared" si="19"/>
        <v>#REF!</v>
      </c>
      <c r="AC23" s="77" t="str">
        <f t="shared" si="20"/>
        <v>#REF!</v>
      </c>
      <c r="AD23" s="77" t="str">
        <f t="shared" si="21"/>
        <v>#REF!</v>
      </c>
      <c r="AE23" s="77" t="str">
        <f t="shared" si="22"/>
        <v>#REF!</v>
      </c>
      <c r="AF23" s="77" t="str">
        <f t="shared" si="23"/>
        <v>#REF!</v>
      </c>
      <c r="AG23" s="77" t="str">
        <f t="shared" si="24"/>
        <v>#REF!</v>
      </c>
      <c r="AH23" s="77" t="str">
        <f t="array" ref="AH23">IFERROR(INDEX(Overall!$E$3:$E$389,MATCH(AI23,Overall!$D$3:$D$389,0))," ")</f>
        <v> </v>
      </c>
      <c r="AI23" s="84" t="str">
        <f t="array" ref="AI23">IFERROR(INDEX(Overall!$A$3:$P$389,SMALL(IF((AI$2=#REF!),ROW(#REF!)-MIN(ROW(#REF!))+1,""),ROW(AB20)),PlayerHeader)," ")</f>
        <v> </v>
      </c>
      <c r="AJ23" s="79" t="str">
        <f t="shared" si="124"/>
        <v> 20</v>
      </c>
      <c r="AK23" s="3" t="str">
        <f t="shared" si="25"/>
        <v>#REF!</v>
      </c>
      <c r="AL23" s="77" t="str">
        <f t="shared" si="26"/>
        <v>#REF!</v>
      </c>
      <c r="AM23" s="77" t="str">
        <f t="shared" si="27"/>
        <v>#REF!</v>
      </c>
      <c r="AN23" s="77" t="str">
        <f t="shared" si="28"/>
        <v>#REF!</v>
      </c>
      <c r="AO23" s="77" t="str">
        <f t="shared" si="29"/>
        <v>#REF!</v>
      </c>
      <c r="AP23" s="77" t="str">
        <f t="shared" si="30"/>
        <v>#REF!</v>
      </c>
      <c r="AQ23" s="77" t="str">
        <f t="array" ref="AQ23">IFERROR(INDEX(Overall!$E$3:$E$389,MATCH(AR23,Overall!$D$3:$D$389,0))," ")</f>
        <v> </v>
      </c>
      <c r="AR23" s="84" t="str">
        <f t="array" ref="AR23">IFERROR(INDEX(Overall!$A$3:$P$389,SMALL(IF((AR$2=#REF!),ROW(#REF!)-MIN(ROW(#REF!))+1,""),ROW(AK20)),PlayerHeader)," ")</f>
        <v> </v>
      </c>
      <c r="AS23" s="79" t="str">
        <f t="shared" si="125"/>
        <v> 20</v>
      </c>
      <c r="AT23" s="3" t="str">
        <f t="shared" si="31"/>
        <v>#REF!</v>
      </c>
      <c r="AU23" s="77" t="str">
        <f t="shared" si="32"/>
        <v>#REF!</v>
      </c>
      <c r="AV23" s="77" t="str">
        <f t="shared" si="33"/>
        <v>#REF!</v>
      </c>
      <c r="AW23" s="77" t="str">
        <f t="shared" si="34"/>
        <v>#REF!</v>
      </c>
      <c r="AX23" s="77" t="str">
        <f t="shared" si="35"/>
        <v>#REF!</v>
      </c>
      <c r="AY23" s="77" t="str">
        <f t="shared" si="36"/>
        <v>#REF!</v>
      </c>
      <c r="AZ23" s="77" t="str">
        <f t="array" ref="AZ23">IFERROR(INDEX(Overall!$E$3:$E$389,MATCH(BA23,Overall!$D$3:$D$389,0))," ")</f>
        <v> </v>
      </c>
      <c r="BA23" s="84" t="str">
        <f t="array" ref="BA23">IFERROR(INDEX(Overall!$A$3:$P$389,SMALL(IF((BA$2=#REF!),ROW(#REF!)-MIN(ROW(#REF!))+1,""),ROW(AT20)),PlayerHeader)," ")</f>
        <v> </v>
      </c>
      <c r="BB23" s="79" t="str">
        <f t="shared" si="126"/>
        <v> 20</v>
      </c>
      <c r="BC23" s="3" t="str">
        <f t="shared" si="37"/>
        <v>#REF!</v>
      </c>
      <c r="BD23" s="77" t="str">
        <f t="shared" si="38"/>
        <v>#REF!</v>
      </c>
      <c r="BE23" s="77" t="str">
        <f t="shared" si="39"/>
        <v>#REF!</v>
      </c>
      <c r="BF23" s="77" t="str">
        <f t="shared" si="40"/>
        <v>#REF!</v>
      </c>
      <c r="BG23" s="77" t="str">
        <f t="shared" si="41"/>
        <v>#REF!</v>
      </c>
      <c r="BH23" s="77" t="str">
        <f t="shared" si="42"/>
        <v>#REF!</v>
      </c>
      <c r="BI23" s="77" t="str">
        <f t="array" ref="BI23">IFERROR(INDEX(Overall!$E$3:$E$389,MATCH(BJ23,Overall!$D$3:$D$389,0))," ")</f>
        <v> </v>
      </c>
      <c r="BJ23" s="84" t="str">
        <f t="array" ref="BJ23">IFERROR(INDEX(Overall!$A$3:$P$389,SMALL(IF((BJ$2=#REF!),ROW(#REF!)-MIN(ROW(#REF!))+1,""),ROW(BC20)),PlayerHeader)," ")</f>
        <v> </v>
      </c>
      <c r="BK23" s="79" t="str">
        <f t="shared" si="127"/>
        <v> 20</v>
      </c>
      <c r="BL23" s="3" t="str">
        <f t="shared" si="43"/>
        <v>#REF!</v>
      </c>
      <c r="BM23" s="77" t="str">
        <f t="shared" si="44"/>
        <v>#REF!</v>
      </c>
      <c r="BN23" s="77" t="str">
        <f t="shared" si="45"/>
        <v>#REF!</v>
      </c>
      <c r="BO23" s="77" t="str">
        <f t="shared" si="46"/>
        <v>#REF!</v>
      </c>
      <c r="BP23" s="77" t="str">
        <f t="shared" si="47"/>
        <v>#REF!</v>
      </c>
      <c r="BQ23" s="77" t="str">
        <f t="shared" si="48"/>
        <v>#REF!</v>
      </c>
      <c r="BR23" s="77" t="str">
        <f t="array" ref="BR23">IFERROR(INDEX(Overall!$E$3:$E$389,MATCH(BS23,Overall!$D$3:$D$389,0))," ")</f>
        <v> </v>
      </c>
      <c r="BS23" s="84" t="str">
        <f t="array" ref="BS23">IFERROR(INDEX(Overall!$A$3:$P$389,SMALL(IF((BS$2=#REF!),ROW(#REF!)-MIN(ROW(#REF!))+1,""),ROW(BL20)),PlayerHeader)," ")</f>
        <v> </v>
      </c>
      <c r="BT23" s="79" t="str">
        <f t="shared" si="128"/>
        <v> 20</v>
      </c>
      <c r="BU23" s="3" t="str">
        <f t="shared" si="49"/>
        <v>#REF!</v>
      </c>
      <c r="BV23" s="77" t="str">
        <f t="shared" si="50"/>
        <v>#REF!</v>
      </c>
      <c r="BW23" s="77" t="str">
        <f t="shared" si="51"/>
        <v>#REF!</v>
      </c>
      <c r="BX23" s="77" t="str">
        <f t="shared" si="52"/>
        <v>#REF!</v>
      </c>
      <c r="BY23" s="77" t="str">
        <f t="shared" si="53"/>
        <v>#REF!</v>
      </c>
      <c r="BZ23" s="77" t="str">
        <f t="shared" si="54"/>
        <v>#REF!</v>
      </c>
      <c r="CA23" s="77" t="str">
        <f t="array" ref="CA23">IFERROR(INDEX(Overall!$E$3:$E$389,MATCH(CB23,Overall!$D$3:$D$389,0))," ")</f>
        <v> </v>
      </c>
      <c r="CB23" s="84" t="str">
        <f t="array" ref="CB23">IFERROR(INDEX(Overall!$A$3:$P$389,SMALL(IF((CB$2=#REF!),ROW(#REF!)-MIN(ROW(#REF!))+1,""),ROW(BU20)),PlayerHeader)," ")</f>
        <v> </v>
      </c>
      <c r="CC23" s="79" t="str">
        <f t="shared" si="129"/>
        <v> 20</v>
      </c>
      <c r="CD23" s="3" t="str">
        <f t="shared" si="55"/>
        <v>#REF!</v>
      </c>
      <c r="CE23" s="77" t="str">
        <f t="shared" si="56"/>
        <v>#REF!</v>
      </c>
      <c r="CF23" s="77" t="str">
        <f t="shared" si="57"/>
        <v>#REF!</v>
      </c>
      <c r="CG23" s="77" t="str">
        <f t="shared" si="58"/>
        <v>#REF!</v>
      </c>
      <c r="CH23" s="77" t="str">
        <f t="shared" si="59"/>
        <v>#REF!</v>
      </c>
      <c r="CI23" s="77" t="str">
        <f t="shared" si="60"/>
        <v>#REF!</v>
      </c>
      <c r="CJ23" s="77" t="str">
        <f t="array" ref="CJ23">IFERROR(INDEX(Overall!$E$3:$E$389,MATCH(CK23,Overall!$D$3:$D$389,0))," ")</f>
        <v> </v>
      </c>
      <c r="CK23" s="84" t="str">
        <f t="array" ref="CK23">IFERROR(INDEX(Overall!$A$3:$P$389,SMALL(IF((CK$2=#REF!),ROW(#REF!)-MIN(ROW(#REF!))+1,""),ROW(CD20)),PlayerHeader)," ")</f>
        <v> </v>
      </c>
      <c r="CL23" s="79" t="str">
        <f t="shared" si="130"/>
        <v> 20</v>
      </c>
      <c r="CM23" s="3" t="str">
        <f t="shared" si="61"/>
        <v>#REF!</v>
      </c>
      <c r="CN23" s="77" t="str">
        <f t="shared" si="62"/>
        <v>#REF!</v>
      </c>
      <c r="CO23" s="77" t="str">
        <f t="shared" si="63"/>
        <v>#REF!</v>
      </c>
      <c r="CP23" s="77" t="str">
        <f t="shared" si="64"/>
        <v>#REF!</v>
      </c>
      <c r="CQ23" s="77" t="str">
        <f t="shared" si="65"/>
        <v>#REF!</v>
      </c>
      <c r="CR23" s="77" t="str">
        <f t="shared" si="66"/>
        <v>#REF!</v>
      </c>
      <c r="CS23" s="77" t="str">
        <f t="array" ref="CS23">IFERROR(INDEX(Overall!$E$3:$E$389,MATCH(CT23,Overall!$D$3:$D$389,0))," ")</f>
        <v> </v>
      </c>
      <c r="CT23" s="84" t="str">
        <f t="array" ref="CT23">IFERROR(INDEX(Overall!$A$3:$P$389,SMALL(IF((CT$2=#REF!),ROW(#REF!)-MIN(ROW(#REF!))+1,""),ROW(CM20)),PlayerHeader)," ")</f>
        <v> </v>
      </c>
      <c r="CU23" s="79" t="str">
        <f t="shared" si="131"/>
        <v> 20</v>
      </c>
      <c r="CV23" s="3" t="str">
        <f t="shared" si="67"/>
        <v>#REF!</v>
      </c>
      <c r="CW23" s="77" t="str">
        <f t="shared" si="68"/>
        <v>#REF!</v>
      </c>
      <c r="CX23" s="77" t="str">
        <f t="shared" si="69"/>
        <v>#REF!</v>
      </c>
      <c r="CY23" s="77" t="str">
        <f t="shared" si="70"/>
        <v>#REF!</v>
      </c>
      <c r="CZ23" s="77" t="str">
        <f t="shared" si="71"/>
        <v>#REF!</v>
      </c>
      <c r="DA23" s="77" t="str">
        <f t="shared" si="72"/>
        <v>#REF!</v>
      </c>
      <c r="DB23" s="77" t="str">
        <f t="array" ref="DB23">IFERROR(INDEX(Overall!$E$3:$E$389,MATCH(DC23,Overall!$D$3:$D$389,0))," ")</f>
        <v> </v>
      </c>
      <c r="DC23" s="84" t="str">
        <f t="array" ref="DC23">IFERROR(INDEX(Overall!$A$3:$P$389,SMALL(IF((DC$2=#REF!),ROW(#REF!)-MIN(ROW(#REF!))+1,""),ROW(CV20)),PlayerHeader)," ")</f>
        <v> </v>
      </c>
      <c r="DD23" s="79" t="str">
        <f t="shared" si="132"/>
        <v> 20</v>
      </c>
      <c r="DE23" s="3" t="str">
        <f t="shared" si="73"/>
        <v>#REF!</v>
      </c>
      <c r="DF23" s="77" t="str">
        <f t="shared" si="74"/>
        <v>#REF!</v>
      </c>
      <c r="DG23" s="77" t="str">
        <f t="shared" si="75"/>
        <v>#REF!</v>
      </c>
      <c r="DH23" s="77" t="str">
        <f t="shared" si="76"/>
        <v>#REF!</v>
      </c>
      <c r="DI23" s="77" t="str">
        <f t="shared" si="77"/>
        <v>#REF!</v>
      </c>
      <c r="DJ23" s="77" t="str">
        <f t="shared" si="78"/>
        <v>#REF!</v>
      </c>
      <c r="DK23" s="77" t="str">
        <f t="array" ref="DK23">IFERROR(INDEX(Overall!$E$3:$E$389,MATCH(DL23,Overall!$D$3:$D$389,0))," ")</f>
        <v> </v>
      </c>
      <c r="DL23" s="84" t="str">
        <f t="array" ref="DL23">IFERROR(INDEX(Overall!$A$3:$P$389,SMALL(IF((DL$2=#REF!),ROW(#REF!)-MIN(ROW(#REF!))+1,""),ROW(DE20)),PlayerHeader)," ")</f>
        <v> </v>
      </c>
      <c r="DM23" s="79" t="str">
        <f t="shared" si="133"/>
        <v> 20</v>
      </c>
      <c r="DN23" s="3" t="str">
        <f t="shared" si="79"/>
        <v>#REF!</v>
      </c>
      <c r="DO23" s="77" t="str">
        <f t="shared" si="80"/>
        <v>#REF!</v>
      </c>
      <c r="DP23" s="77" t="str">
        <f t="shared" si="81"/>
        <v>#REF!</v>
      </c>
      <c r="DQ23" s="77" t="str">
        <f t="shared" si="82"/>
        <v>#REF!</v>
      </c>
      <c r="DR23" s="77" t="str">
        <f t="shared" si="83"/>
        <v>#REF!</v>
      </c>
      <c r="DS23" s="77" t="str">
        <f t="shared" si="84"/>
        <v>#REF!</v>
      </c>
      <c r="DT23" s="77" t="str">
        <f t="array" ref="DT23">IFERROR(INDEX(Overall!$E$3:$E$389,MATCH(DU23,Overall!$D$3:$D$389,0))," ")</f>
        <v> </v>
      </c>
      <c r="DU23" s="84" t="str">
        <f t="array" ref="DU23">IFERROR(INDEX(Overall!$A$3:$P$389,SMALL(IF((DU$2=#REF!),ROW(#REF!)-MIN(ROW(#REF!))+1,""),ROW(DN20)),PlayerHeader)," ")</f>
        <v> </v>
      </c>
      <c r="DV23" s="79" t="str">
        <f t="shared" si="134"/>
        <v> 20</v>
      </c>
      <c r="DW23" s="3" t="str">
        <f t="shared" si="85"/>
        <v>#REF!</v>
      </c>
      <c r="DX23" s="77" t="str">
        <f t="shared" si="86"/>
        <v>#REF!</v>
      </c>
      <c r="DY23" s="77" t="str">
        <f t="shared" si="87"/>
        <v>#REF!</v>
      </c>
      <c r="DZ23" s="77" t="str">
        <f t="shared" si="88"/>
        <v>#REF!</v>
      </c>
      <c r="EA23" s="77" t="str">
        <f t="shared" si="89"/>
        <v>#REF!</v>
      </c>
      <c r="EB23" s="77" t="str">
        <f t="shared" si="90"/>
        <v>#REF!</v>
      </c>
      <c r="EC23" s="77" t="str">
        <f t="array" ref="EC23">IFERROR(INDEX(Overall!$E$3:$E$389,MATCH(ED23,Overall!$D$3:$D$389,0))," ")</f>
        <v> </v>
      </c>
      <c r="ED23" s="84" t="str">
        <f t="array" ref="ED23">IFERROR(INDEX(Overall!$A$3:$P$389,SMALL(IF((ED$2=#REF!),ROW(#REF!)-MIN(ROW(#REF!))+1,""),ROW(DW20)),PlayerHeader)," ")</f>
        <v> </v>
      </c>
      <c r="EE23" s="79" t="str">
        <f t="shared" si="135"/>
        <v> 20</v>
      </c>
      <c r="EF23" s="3" t="str">
        <f t="shared" si="91"/>
        <v>#REF!</v>
      </c>
      <c r="EG23" s="77" t="str">
        <f t="shared" si="92"/>
        <v>#REF!</v>
      </c>
      <c r="EH23" s="77" t="str">
        <f t="shared" si="93"/>
        <v>#REF!</v>
      </c>
      <c r="EI23" s="77" t="str">
        <f t="shared" si="94"/>
        <v>#REF!</v>
      </c>
      <c r="EJ23" s="77" t="str">
        <f t="shared" si="95"/>
        <v>#REF!</v>
      </c>
      <c r="EK23" s="77" t="str">
        <f t="shared" si="96"/>
        <v>#REF!</v>
      </c>
      <c r="EL23" s="77" t="str">
        <f t="array" ref="EL23">IFERROR(INDEX(Overall!$E$3:$E$389,MATCH(EM23,Overall!$D$3:$D$389,0))," ")</f>
        <v> </v>
      </c>
      <c r="EM23" s="84" t="str">
        <f t="array" ref="EM23">IFERROR(INDEX(Overall!$A$3:$P$389,SMALL(IF((EM$2=#REF!),ROW(#REF!)-MIN(ROW(#REF!))+1,""),ROW(EF20)),PlayerHeader)," ")</f>
        <v> </v>
      </c>
      <c r="EN23" s="79" t="str">
        <f t="shared" si="136"/>
        <v> 20</v>
      </c>
      <c r="EO23" s="3" t="str">
        <f t="shared" si="97"/>
        <v>#REF!</v>
      </c>
      <c r="EP23" s="77" t="str">
        <f t="shared" si="98"/>
        <v>#REF!</v>
      </c>
      <c r="EQ23" s="77" t="str">
        <f t="shared" si="99"/>
        <v>#REF!</v>
      </c>
      <c r="ER23" s="77" t="str">
        <f t="shared" si="100"/>
        <v>#REF!</v>
      </c>
      <c r="ES23" s="77" t="str">
        <f t="shared" si="101"/>
        <v>#REF!</v>
      </c>
      <c r="ET23" s="77" t="str">
        <f t="shared" si="102"/>
        <v>#REF!</v>
      </c>
      <c r="EU23" s="77" t="str">
        <f t="array" ref="EU23">IFERROR(INDEX(Overall!$E$3:$E$389,MATCH(EV23,Overall!$D$3:$D$389,0))," ")</f>
        <v> </v>
      </c>
      <c r="EV23" s="84" t="str">
        <f t="array" ref="EV23">IFERROR(INDEX(Overall!$A$3:$P$389,SMALL(IF((EV$2=#REF!),ROW(#REF!)-MIN(ROW(#REF!))+1,""),ROW(EO20)),PlayerHeader)," ")</f>
        <v> </v>
      </c>
      <c r="EW23" s="79" t="str">
        <f t="shared" si="137"/>
        <v> 20</v>
      </c>
      <c r="EX23" s="3" t="str">
        <f t="shared" si="103"/>
        <v>#REF!</v>
      </c>
      <c r="EY23" s="77" t="str">
        <f t="shared" si="104"/>
        <v>#REF!</v>
      </c>
      <c r="EZ23" s="77" t="str">
        <f t="shared" si="105"/>
        <v>#REF!</v>
      </c>
      <c r="FA23" s="77" t="str">
        <f t="shared" si="106"/>
        <v>#REF!</v>
      </c>
      <c r="FB23" s="77" t="str">
        <f t="shared" si="107"/>
        <v>#REF!</v>
      </c>
      <c r="FC23" s="77" t="str">
        <f t="shared" si="108"/>
        <v>#REF!</v>
      </c>
      <c r="FD23" s="77" t="str">
        <f t="array" ref="FD23">IFERROR(INDEX(Overall!$E$3:$E$389,MATCH(FE23,Overall!$D$3:$D$389,0))," ")</f>
        <v> </v>
      </c>
      <c r="FE23" s="84" t="str">
        <f t="array" ref="FE23">IFERROR(INDEX(Overall!$A$3:$P$389,SMALL(IF((FE$2=#REF!),ROW(#REF!)-MIN(ROW(#REF!))+1,""),ROW(EX20)),PlayerHeader)," ")</f>
        <v> </v>
      </c>
      <c r="FF23" s="79" t="str">
        <f t="shared" si="138"/>
        <v> 20</v>
      </c>
      <c r="FG23" s="3" t="str">
        <f t="shared" si="109"/>
        <v>#REF!</v>
      </c>
      <c r="FH23" s="77" t="str">
        <f t="shared" si="110"/>
        <v>#REF!</v>
      </c>
      <c r="FI23" s="77" t="str">
        <f t="shared" si="111"/>
        <v>#REF!</v>
      </c>
      <c r="FJ23" s="77" t="str">
        <f t="shared" si="112"/>
        <v>#REF!</v>
      </c>
      <c r="FK23" s="77" t="str">
        <f t="shared" si="113"/>
        <v>#REF!</v>
      </c>
      <c r="FL23" s="77" t="str">
        <f t="shared" si="114"/>
        <v>#REF!</v>
      </c>
      <c r="FM23" s="77" t="str">
        <f t="array" ref="FM23">IFERROR(INDEX(Overall!$E$3:$E$389,MATCH(FN23,Overall!$D$3:$D$389,0))," ")</f>
        <v> </v>
      </c>
      <c r="FN23" s="84" t="str">
        <f t="array" ref="FN23">IFERROR(INDEX(Overall!$A$3:$P$389,SMALL(IF((FN$2=#REF!),ROW(#REF!)-MIN(ROW(#REF!))+1,""),ROW(FG20)),PlayerHeader)," ")</f>
        <v> </v>
      </c>
      <c r="FO23" s="79" t="str">
        <f t="shared" si="139"/>
        <v> 20</v>
      </c>
      <c r="FP23" s="3" t="str">
        <f t="shared" si="115"/>
        <v>#REF!</v>
      </c>
      <c r="FQ23" s="77" t="str">
        <f t="shared" si="116"/>
        <v>#REF!</v>
      </c>
      <c r="FR23" s="77" t="str">
        <f t="shared" si="117"/>
        <v>#REF!</v>
      </c>
      <c r="FS23" s="77" t="str">
        <f t="shared" si="118"/>
        <v>#REF!</v>
      </c>
      <c r="FT23" s="77" t="str">
        <f t="shared" si="119"/>
        <v>#REF!</v>
      </c>
      <c r="FU23" s="77" t="str">
        <f t="shared" si="120"/>
        <v>#REF!</v>
      </c>
      <c r="FV23" s="77" t="str">
        <f t="array" ref="FV23">IFERROR(INDEX(Overall!$E$3:$E$389,MATCH(FW23,Overall!$D$3:$D$389,0))," ")</f>
        <v> </v>
      </c>
      <c r="FW23" s="84" t="str">
        <f t="array" ref="FW23">IFERROR(INDEX(Overall!$A$3:$P$389,SMALL(IF((FW$2=#REF!),ROW(#REF!)-MIN(ROW(#REF!))+1,""),ROW(FP20)),PlayerHeader)," ")</f>
        <v> </v>
      </c>
      <c r="FX23" s="79" t="str">
        <f t="shared" si="140"/>
        <v> 20</v>
      </c>
      <c r="FY23" s="3"/>
      <c r="GA23" s="3"/>
    </row>
    <row r="24" ht="15.75" customHeight="1">
      <c r="A24" s="3" t="str">
        <f t="shared" si="1"/>
        <v>#REF!</v>
      </c>
      <c r="B24" s="80" t="str">
        <f t="shared" si="2"/>
        <v>#REF!</v>
      </c>
      <c r="C24" s="80" t="str">
        <f t="shared" si="3"/>
        <v>#REF!</v>
      </c>
      <c r="D24" s="80" t="str">
        <f t="shared" si="4"/>
        <v>#REF!</v>
      </c>
      <c r="E24" s="80" t="str">
        <f t="shared" si="5"/>
        <v>#REF!</v>
      </c>
      <c r="F24" s="80" t="str">
        <f t="shared" si="6"/>
        <v>#REF!</v>
      </c>
      <c r="G24" s="80" t="str">
        <f t="array" ref="G24">IFERROR(INDEX(Overall!$E$3:$E$389,MATCH(H24,Overall!$D$3:$D$389,0))," ")</f>
        <v> </v>
      </c>
      <c r="H24" s="83" t="str">
        <f t="array" ref="H24">IFERROR(INDEX(Overall!$A$3:$P$389,SMALL(IF((H$2=#REF!),ROW(#REF!)-MIN(ROW(#REF!))+1,""),ROW(A21)),PlayerHeader)," ")</f>
        <v> </v>
      </c>
      <c r="I24" s="82" t="str">
        <f t="shared" si="121"/>
        <v> 21</v>
      </c>
      <c r="J24" s="3" t="str">
        <f t="shared" si="7"/>
        <v>#REF!</v>
      </c>
      <c r="K24" s="80" t="str">
        <f t="shared" si="8"/>
        <v>#REF!</v>
      </c>
      <c r="L24" s="80" t="str">
        <f t="shared" si="9"/>
        <v>#REF!</v>
      </c>
      <c r="M24" s="80" t="str">
        <f t="shared" si="10"/>
        <v>#REF!</v>
      </c>
      <c r="N24" s="80" t="str">
        <f t="shared" si="11"/>
        <v>#REF!</v>
      </c>
      <c r="O24" s="80" t="str">
        <f t="shared" si="12"/>
        <v>#REF!</v>
      </c>
      <c r="P24" s="80" t="str">
        <f t="array" ref="P24">IFERROR(INDEX(Overall!$E$3:$E$389,MATCH(Q24,Overall!$D$3:$D$389,0))," ")</f>
        <v> </v>
      </c>
      <c r="Q24" s="83" t="str">
        <f t="array" ref="Q24">IFERROR(INDEX(Overall!$A$3:$P$389,SMALL(IF((Q$2=#REF!),ROW(#REF!)-MIN(ROW(#REF!))+1,""),ROW(J21)),PlayerHeader)," ")</f>
        <v> </v>
      </c>
      <c r="R24" s="82" t="str">
        <f t="shared" si="122"/>
        <v> 21</v>
      </c>
      <c r="S24" s="3" t="str">
        <f t="shared" si="13"/>
        <v>#REF!</v>
      </c>
      <c r="T24" s="80" t="str">
        <f t="shared" si="14"/>
        <v>#REF!</v>
      </c>
      <c r="U24" s="80" t="str">
        <f t="shared" si="15"/>
        <v>#REF!</v>
      </c>
      <c r="V24" s="80" t="str">
        <f t="shared" si="16"/>
        <v>#REF!</v>
      </c>
      <c r="W24" s="80" t="str">
        <f t="shared" si="17"/>
        <v>#REF!</v>
      </c>
      <c r="X24" s="80" t="str">
        <f t="shared" si="18"/>
        <v>#REF!</v>
      </c>
      <c r="Y24" s="80" t="str">
        <f t="array" ref="Y24">IFERROR(INDEX(Overall!$E$3:$E$389,MATCH(Z24,Overall!$D$3:$D$389,0))," ")</f>
        <v> </v>
      </c>
      <c r="Z24" s="83" t="str">
        <f t="array" ref="Z24">IFERROR(INDEX(Overall!$A$3:$P$389,SMALL(IF((Z$2=#REF!),ROW(#REF!)-MIN(ROW(#REF!))+1,""),ROW(S21)),PlayerHeader)," ")</f>
        <v> </v>
      </c>
      <c r="AA24" s="82" t="str">
        <f t="shared" si="123"/>
        <v> 21</v>
      </c>
      <c r="AB24" s="3" t="str">
        <f t="shared" si="19"/>
        <v>#REF!</v>
      </c>
      <c r="AC24" s="80" t="str">
        <f t="shared" si="20"/>
        <v>#REF!</v>
      </c>
      <c r="AD24" s="80" t="str">
        <f t="shared" si="21"/>
        <v>#REF!</v>
      </c>
      <c r="AE24" s="80" t="str">
        <f t="shared" si="22"/>
        <v>#REF!</v>
      </c>
      <c r="AF24" s="80" t="str">
        <f t="shared" si="23"/>
        <v>#REF!</v>
      </c>
      <c r="AG24" s="80" t="str">
        <f t="shared" si="24"/>
        <v>#REF!</v>
      </c>
      <c r="AH24" s="80" t="str">
        <f t="array" ref="AH24">IFERROR(INDEX(Overall!$E$3:$E$389,MATCH(AI24,Overall!$D$3:$D$389,0))," ")</f>
        <v> </v>
      </c>
      <c r="AI24" s="83" t="str">
        <f t="array" ref="AI24">IFERROR(INDEX(Overall!$A$3:$P$389,SMALL(IF((AI$2=#REF!),ROW(#REF!)-MIN(ROW(#REF!))+1,""),ROW(AB21)),PlayerHeader)," ")</f>
        <v> </v>
      </c>
      <c r="AJ24" s="82" t="str">
        <f t="shared" si="124"/>
        <v> 21</v>
      </c>
      <c r="AK24" s="3" t="str">
        <f t="shared" si="25"/>
        <v>#REF!</v>
      </c>
      <c r="AL24" s="80" t="str">
        <f t="shared" si="26"/>
        <v>#REF!</v>
      </c>
      <c r="AM24" s="80" t="str">
        <f t="shared" si="27"/>
        <v>#REF!</v>
      </c>
      <c r="AN24" s="80" t="str">
        <f t="shared" si="28"/>
        <v>#REF!</v>
      </c>
      <c r="AO24" s="80" t="str">
        <f t="shared" si="29"/>
        <v>#REF!</v>
      </c>
      <c r="AP24" s="80" t="str">
        <f t="shared" si="30"/>
        <v>#REF!</v>
      </c>
      <c r="AQ24" s="80" t="str">
        <f t="array" ref="AQ24">IFERROR(INDEX(Overall!$E$3:$E$389,MATCH(AR24,Overall!$D$3:$D$389,0))," ")</f>
        <v> </v>
      </c>
      <c r="AR24" s="83" t="str">
        <f t="array" ref="AR24">IFERROR(INDEX(Overall!$A$3:$P$389,SMALL(IF((AR$2=#REF!),ROW(#REF!)-MIN(ROW(#REF!))+1,""),ROW(AK21)),PlayerHeader)," ")</f>
        <v> </v>
      </c>
      <c r="AS24" s="82" t="str">
        <f t="shared" si="125"/>
        <v> 21</v>
      </c>
      <c r="AT24" s="3" t="str">
        <f t="shared" si="31"/>
        <v>#REF!</v>
      </c>
      <c r="AU24" s="80" t="str">
        <f t="shared" si="32"/>
        <v>#REF!</v>
      </c>
      <c r="AV24" s="80" t="str">
        <f t="shared" si="33"/>
        <v>#REF!</v>
      </c>
      <c r="AW24" s="80" t="str">
        <f t="shared" si="34"/>
        <v>#REF!</v>
      </c>
      <c r="AX24" s="80" t="str">
        <f t="shared" si="35"/>
        <v>#REF!</v>
      </c>
      <c r="AY24" s="80" t="str">
        <f t="shared" si="36"/>
        <v>#REF!</v>
      </c>
      <c r="AZ24" s="80" t="str">
        <f t="array" ref="AZ24">IFERROR(INDEX(Overall!$E$3:$E$389,MATCH(BA24,Overall!$D$3:$D$389,0))," ")</f>
        <v> </v>
      </c>
      <c r="BA24" s="83" t="str">
        <f t="array" ref="BA24">IFERROR(INDEX(Overall!$A$3:$P$389,SMALL(IF((BA$2=#REF!),ROW(#REF!)-MIN(ROW(#REF!))+1,""),ROW(AT21)),PlayerHeader)," ")</f>
        <v> </v>
      </c>
      <c r="BB24" s="82" t="str">
        <f t="shared" si="126"/>
        <v> 21</v>
      </c>
      <c r="BC24" s="3" t="str">
        <f t="shared" si="37"/>
        <v>#REF!</v>
      </c>
      <c r="BD24" s="80" t="str">
        <f t="shared" si="38"/>
        <v>#REF!</v>
      </c>
      <c r="BE24" s="80" t="str">
        <f t="shared" si="39"/>
        <v>#REF!</v>
      </c>
      <c r="BF24" s="80" t="str">
        <f t="shared" si="40"/>
        <v>#REF!</v>
      </c>
      <c r="BG24" s="80" t="str">
        <f t="shared" si="41"/>
        <v>#REF!</v>
      </c>
      <c r="BH24" s="80" t="str">
        <f t="shared" si="42"/>
        <v>#REF!</v>
      </c>
      <c r="BI24" s="80" t="str">
        <f t="array" ref="BI24">IFERROR(INDEX(Overall!$E$3:$E$389,MATCH(BJ24,Overall!$D$3:$D$389,0))," ")</f>
        <v> </v>
      </c>
      <c r="BJ24" s="83" t="str">
        <f t="array" ref="BJ24">IFERROR(INDEX(Overall!$A$3:$P$389,SMALL(IF((BJ$2=#REF!),ROW(#REF!)-MIN(ROW(#REF!))+1,""),ROW(BC21)),PlayerHeader)," ")</f>
        <v> </v>
      </c>
      <c r="BK24" s="82" t="str">
        <f t="shared" si="127"/>
        <v> 21</v>
      </c>
      <c r="BL24" s="3" t="str">
        <f t="shared" si="43"/>
        <v>#REF!</v>
      </c>
      <c r="BM24" s="80" t="str">
        <f t="shared" si="44"/>
        <v>#REF!</v>
      </c>
      <c r="BN24" s="80" t="str">
        <f t="shared" si="45"/>
        <v>#REF!</v>
      </c>
      <c r="BO24" s="80" t="str">
        <f t="shared" si="46"/>
        <v>#REF!</v>
      </c>
      <c r="BP24" s="80" t="str">
        <f t="shared" si="47"/>
        <v>#REF!</v>
      </c>
      <c r="BQ24" s="80" t="str">
        <f t="shared" si="48"/>
        <v>#REF!</v>
      </c>
      <c r="BR24" s="80" t="str">
        <f t="array" ref="BR24">IFERROR(INDEX(Overall!$E$3:$E$389,MATCH(BS24,Overall!$D$3:$D$389,0))," ")</f>
        <v> </v>
      </c>
      <c r="BS24" s="83" t="str">
        <f t="array" ref="BS24">IFERROR(INDEX(Overall!$A$3:$P$389,SMALL(IF((BS$2=#REF!),ROW(#REF!)-MIN(ROW(#REF!))+1,""),ROW(BL21)),PlayerHeader)," ")</f>
        <v> </v>
      </c>
      <c r="BT24" s="82" t="str">
        <f t="shared" si="128"/>
        <v> 21</v>
      </c>
      <c r="BU24" s="3" t="str">
        <f t="shared" si="49"/>
        <v>#REF!</v>
      </c>
      <c r="BV24" s="80" t="str">
        <f t="shared" si="50"/>
        <v>#REF!</v>
      </c>
      <c r="BW24" s="80" t="str">
        <f t="shared" si="51"/>
        <v>#REF!</v>
      </c>
      <c r="BX24" s="80" t="str">
        <f t="shared" si="52"/>
        <v>#REF!</v>
      </c>
      <c r="BY24" s="80" t="str">
        <f t="shared" si="53"/>
        <v>#REF!</v>
      </c>
      <c r="BZ24" s="80" t="str">
        <f t="shared" si="54"/>
        <v>#REF!</v>
      </c>
      <c r="CA24" s="80" t="str">
        <f t="array" ref="CA24">IFERROR(INDEX(Overall!$E$3:$E$389,MATCH(CB24,Overall!$D$3:$D$389,0))," ")</f>
        <v> </v>
      </c>
      <c r="CB24" s="83" t="str">
        <f t="array" ref="CB24">IFERROR(INDEX(Overall!$A$3:$P$389,SMALL(IF((CB$2=#REF!),ROW(#REF!)-MIN(ROW(#REF!))+1,""),ROW(BU21)),PlayerHeader)," ")</f>
        <v> </v>
      </c>
      <c r="CC24" s="82" t="str">
        <f t="shared" si="129"/>
        <v> 21</v>
      </c>
      <c r="CD24" s="3" t="str">
        <f t="shared" si="55"/>
        <v>#REF!</v>
      </c>
      <c r="CE24" s="80" t="str">
        <f t="shared" si="56"/>
        <v>#REF!</v>
      </c>
      <c r="CF24" s="80" t="str">
        <f t="shared" si="57"/>
        <v>#REF!</v>
      </c>
      <c r="CG24" s="80" t="str">
        <f t="shared" si="58"/>
        <v>#REF!</v>
      </c>
      <c r="CH24" s="80" t="str">
        <f t="shared" si="59"/>
        <v>#REF!</v>
      </c>
      <c r="CI24" s="80" t="str">
        <f t="shared" si="60"/>
        <v>#REF!</v>
      </c>
      <c r="CJ24" s="80" t="str">
        <f t="array" ref="CJ24">IFERROR(INDEX(Overall!$E$3:$E$389,MATCH(CK24,Overall!$D$3:$D$389,0))," ")</f>
        <v> </v>
      </c>
      <c r="CK24" s="83" t="str">
        <f t="array" ref="CK24">IFERROR(INDEX(Overall!$A$3:$P$389,SMALL(IF((CK$2=#REF!),ROW(#REF!)-MIN(ROW(#REF!))+1,""),ROW(CD21)),PlayerHeader)," ")</f>
        <v> </v>
      </c>
      <c r="CL24" s="82" t="str">
        <f t="shared" si="130"/>
        <v> 21</v>
      </c>
      <c r="CM24" s="3" t="str">
        <f t="shared" si="61"/>
        <v>#REF!</v>
      </c>
      <c r="CN24" s="80" t="str">
        <f t="shared" si="62"/>
        <v>#REF!</v>
      </c>
      <c r="CO24" s="80" t="str">
        <f t="shared" si="63"/>
        <v>#REF!</v>
      </c>
      <c r="CP24" s="80" t="str">
        <f t="shared" si="64"/>
        <v>#REF!</v>
      </c>
      <c r="CQ24" s="80" t="str">
        <f t="shared" si="65"/>
        <v>#REF!</v>
      </c>
      <c r="CR24" s="80" t="str">
        <f t="shared" si="66"/>
        <v>#REF!</v>
      </c>
      <c r="CS24" s="80" t="str">
        <f t="array" ref="CS24">IFERROR(INDEX(Overall!$E$3:$E$389,MATCH(CT24,Overall!$D$3:$D$389,0))," ")</f>
        <v> </v>
      </c>
      <c r="CT24" s="83" t="str">
        <f t="array" ref="CT24">IFERROR(INDEX(Overall!$A$3:$P$389,SMALL(IF((CT$2=#REF!),ROW(#REF!)-MIN(ROW(#REF!))+1,""),ROW(CM21)),PlayerHeader)," ")</f>
        <v> </v>
      </c>
      <c r="CU24" s="82" t="str">
        <f t="shared" si="131"/>
        <v> 21</v>
      </c>
      <c r="CV24" s="3" t="str">
        <f t="shared" si="67"/>
        <v>#REF!</v>
      </c>
      <c r="CW24" s="80" t="str">
        <f t="shared" si="68"/>
        <v>#REF!</v>
      </c>
      <c r="CX24" s="80" t="str">
        <f t="shared" si="69"/>
        <v>#REF!</v>
      </c>
      <c r="CY24" s="80" t="str">
        <f t="shared" si="70"/>
        <v>#REF!</v>
      </c>
      <c r="CZ24" s="80" t="str">
        <f t="shared" si="71"/>
        <v>#REF!</v>
      </c>
      <c r="DA24" s="80" t="str">
        <f t="shared" si="72"/>
        <v>#REF!</v>
      </c>
      <c r="DB24" s="80" t="str">
        <f t="array" ref="DB24">IFERROR(INDEX(Overall!$E$3:$E$389,MATCH(DC24,Overall!$D$3:$D$389,0))," ")</f>
        <v> </v>
      </c>
      <c r="DC24" s="83" t="str">
        <f t="array" ref="DC24">IFERROR(INDEX(Overall!$A$3:$P$389,SMALL(IF((DC$2=#REF!),ROW(#REF!)-MIN(ROW(#REF!))+1,""),ROW(CV21)),PlayerHeader)," ")</f>
        <v> </v>
      </c>
      <c r="DD24" s="82" t="str">
        <f t="shared" si="132"/>
        <v> 21</v>
      </c>
      <c r="DE24" s="3" t="str">
        <f t="shared" si="73"/>
        <v>#REF!</v>
      </c>
      <c r="DF24" s="80" t="str">
        <f t="shared" si="74"/>
        <v>#REF!</v>
      </c>
      <c r="DG24" s="80" t="str">
        <f t="shared" si="75"/>
        <v>#REF!</v>
      </c>
      <c r="DH24" s="80" t="str">
        <f t="shared" si="76"/>
        <v>#REF!</v>
      </c>
      <c r="DI24" s="80" t="str">
        <f t="shared" si="77"/>
        <v>#REF!</v>
      </c>
      <c r="DJ24" s="80" t="str">
        <f t="shared" si="78"/>
        <v>#REF!</v>
      </c>
      <c r="DK24" s="80" t="str">
        <f t="array" ref="DK24">IFERROR(INDEX(Overall!$E$3:$E$389,MATCH(DL24,Overall!$D$3:$D$389,0))," ")</f>
        <v> </v>
      </c>
      <c r="DL24" s="83" t="str">
        <f t="array" ref="DL24">IFERROR(INDEX(Overall!$A$3:$P$389,SMALL(IF((DL$2=#REF!),ROW(#REF!)-MIN(ROW(#REF!))+1,""),ROW(DE21)),PlayerHeader)," ")</f>
        <v> </v>
      </c>
      <c r="DM24" s="82" t="str">
        <f t="shared" si="133"/>
        <v> 21</v>
      </c>
      <c r="DN24" s="3" t="str">
        <f t="shared" si="79"/>
        <v>#REF!</v>
      </c>
      <c r="DO24" s="80" t="str">
        <f t="shared" si="80"/>
        <v>#REF!</v>
      </c>
      <c r="DP24" s="80" t="str">
        <f t="shared" si="81"/>
        <v>#REF!</v>
      </c>
      <c r="DQ24" s="80" t="str">
        <f t="shared" si="82"/>
        <v>#REF!</v>
      </c>
      <c r="DR24" s="80" t="str">
        <f t="shared" si="83"/>
        <v>#REF!</v>
      </c>
      <c r="DS24" s="80" t="str">
        <f t="shared" si="84"/>
        <v>#REF!</v>
      </c>
      <c r="DT24" s="80" t="str">
        <f t="array" ref="DT24">IFERROR(INDEX(Overall!$E$3:$E$389,MATCH(DU24,Overall!$D$3:$D$389,0))," ")</f>
        <v> </v>
      </c>
      <c r="DU24" s="83" t="str">
        <f t="array" ref="DU24">IFERROR(INDEX(Overall!$A$3:$P$389,SMALL(IF((DU$2=#REF!),ROW(#REF!)-MIN(ROW(#REF!))+1,""),ROW(DN21)),PlayerHeader)," ")</f>
        <v> </v>
      </c>
      <c r="DV24" s="82" t="str">
        <f t="shared" si="134"/>
        <v> 21</v>
      </c>
      <c r="DW24" s="3" t="str">
        <f t="shared" si="85"/>
        <v>#REF!</v>
      </c>
      <c r="DX24" s="80" t="str">
        <f t="shared" si="86"/>
        <v>#REF!</v>
      </c>
      <c r="DY24" s="80" t="str">
        <f t="shared" si="87"/>
        <v>#REF!</v>
      </c>
      <c r="DZ24" s="80" t="str">
        <f t="shared" si="88"/>
        <v>#REF!</v>
      </c>
      <c r="EA24" s="80" t="str">
        <f t="shared" si="89"/>
        <v>#REF!</v>
      </c>
      <c r="EB24" s="80" t="str">
        <f t="shared" si="90"/>
        <v>#REF!</v>
      </c>
      <c r="EC24" s="80" t="str">
        <f t="array" ref="EC24">IFERROR(INDEX(Overall!$E$3:$E$389,MATCH(ED24,Overall!$D$3:$D$389,0))," ")</f>
        <v> </v>
      </c>
      <c r="ED24" s="83" t="str">
        <f t="array" ref="ED24">IFERROR(INDEX(Overall!$A$3:$P$389,SMALL(IF((ED$2=#REF!),ROW(#REF!)-MIN(ROW(#REF!))+1,""),ROW(DW21)),PlayerHeader)," ")</f>
        <v> </v>
      </c>
      <c r="EE24" s="82" t="str">
        <f t="shared" si="135"/>
        <v> 21</v>
      </c>
      <c r="EF24" s="3" t="str">
        <f t="shared" si="91"/>
        <v>#REF!</v>
      </c>
      <c r="EG24" s="80" t="str">
        <f t="shared" si="92"/>
        <v>#REF!</v>
      </c>
      <c r="EH24" s="80" t="str">
        <f t="shared" si="93"/>
        <v>#REF!</v>
      </c>
      <c r="EI24" s="80" t="str">
        <f t="shared" si="94"/>
        <v>#REF!</v>
      </c>
      <c r="EJ24" s="80" t="str">
        <f t="shared" si="95"/>
        <v>#REF!</v>
      </c>
      <c r="EK24" s="80" t="str">
        <f t="shared" si="96"/>
        <v>#REF!</v>
      </c>
      <c r="EL24" s="80" t="str">
        <f t="array" ref="EL24">IFERROR(INDEX(Overall!$E$3:$E$389,MATCH(EM24,Overall!$D$3:$D$389,0))," ")</f>
        <v> </v>
      </c>
      <c r="EM24" s="83" t="str">
        <f t="array" ref="EM24">IFERROR(INDEX(Overall!$A$3:$P$389,SMALL(IF((EM$2=#REF!),ROW(#REF!)-MIN(ROW(#REF!))+1,""),ROW(EF21)),PlayerHeader)," ")</f>
        <v> </v>
      </c>
      <c r="EN24" s="82" t="str">
        <f t="shared" si="136"/>
        <v> 21</v>
      </c>
      <c r="EO24" s="3" t="str">
        <f t="shared" si="97"/>
        <v>#REF!</v>
      </c>
      <c r="EP24" s="80" t="str">
        <f t="shared" si="98"/>
        <v>#REF!</v>
      </c>
      <c r="EQ24" s="80" t="str">
        <f t="shared" si="99"/>
        <v>#REF!</v>
      </c>
      <c r="ER24" s="80" t="str">
        <f t="shared" si="100"/>
        <v>#REF!</v>
      </c>
      <c r="ES24" s="80" t="str">
        <f t="shared" si="101"/>
        <v>#REF!</v>
      </c>
      <c r="ET24" s="80" t="str">
        <f t="shared" si="102"/>
        <v>#REF!</v>
      </c>
      <c r="EU24" s="80" t="str">
        <f t="array" ref="EU24">IFERROR(INDEX(Overall!$E$3:$E$389,MATCH(EV24,Overall!$D$3:$D$389,0))," ")</f>
        <v> </v>
      </c>
      <c r="EV24" s="83" t="str">
        <f t="array" ref="EV24">IFERROR(INDEX(Overall!$A$3:$P$389,SMALL(IF((EV$2=#REF!),ROW(#REF!)-MIN(ROW(#REF!))+1,""),ROW(EO21)),PlayerHeader)," ")</f>
        <v> </v>
      </c>
      <c r="EW24" s="82" t="str">
        <f t="shared" si="137"/>
        <v> 21</v>
      </c>
      <c r="EX24" s="3" t="str">
        <f t="shared" si="103"/>
        <v>#REF!</v>
      </c>
      <c r="EY24" s="80" t="str">
        <f t="shared" si="104"/>
        <v>#REF!</v>
      </c>
      <c r="EZ24" s="80" t="str">
        <f t="shared" si="105"/>
        <v>#REF!</v>
      </c>
      <c r="FA24" s="80" t="str">
        <f t="shared" si="106"/>
        <v>#REF!</v>
      </c>
      <c r="FB24" s="80" t="str">
        <f t="shared" si="107"/>
        <v>#REF!</v>
      </c>
      <c r="FC24" s="80" t="str">
        <f t="shared" si="108"/>
        <v>#REF!</v>
      </c>
      <c r="FD24" s="80" t="str">
        <f t="array" ref="FD24">IFERROR(INDEX(Overall!$E$3:$E$389,MATCH(FE24,Overall!$D$3:$D$389,0))," ")</f>
        <v> </v>
      </c>
      <c r="FE24" s="83" t="str">
        <f t="array" ref="FE24">IFERROR(INDEX(Overall!$A$3:$P$389,SMALL(IF((FE$2=#REF!),ROW(#REF!)-MIN(ROW(#REF!))+1,""),ROW(EX21)),PlayerHeader)," ")</f>
        <v> </v>
      </c>
      <c r="FF24" s="82" t="str">
        <f t="shared" si="138"/>
        <v> 21</v>
      </c>
      <c r="FG24" s="3" t="str">
        <f t="shared" si="109"/>
        <v>#REF!</v>
      </c>
      <c r="FH24" s="80" t="str">
        <f t="shared" si="110"/>
        <v>#REF!</v>
      </c>
      <c r="FI24" s="80" t="str">
        <f t="shared" si="111"/>
        <v>#REF!</v>
      </c>
      <c r="FJ24" s="80" t="str">
        <f t="shared" si="112"/>
        <v>#REF!</v>
      </c>
      <c r="FK24" s="80" t="str">
        <f t="shared" si="113"/>
        <v>#REF!</v>
      </c>
      <c r="FL24" s="80" t="str">
        <f t="shared" si="114"/>
        <v>#REF!</v>
      </c>
      <c r="FM24" s="80" t="str">
        <f t="array" ref="FM24">IFERROR(INDEX(Overall!$E$3:$E$389,MATCH(FN24,Overall!$D$3:$D$389,0))," ")</f>
        <v> </v>
      </c>
      <c r="FN24" s="83" t="str">
        <f t="array" ref="FN24">IFERROR(INDEX(Overall!$A$3:$P$389,SMALL(IF((FN$2=#REF!),ROW(#REF!)-MIN(ROW(#REF!))+1,""),ROW(FG21)),PlayerHeader)," ")</f>
        <v> </v>
      </c>
      <c r="FO24" s="82" t="str">
        <f t="shared" si="139"/>
        <v> 21</v>
      </c>
      <c r="FP24" s="3" t="str">
        <f t="shared" si="115"/>
        <v>#REF!</v>
      </c>
      <c r="FQ24" s="80" t="str">
        <f t="shared" si="116"/>
        <v>#REF!</v>
      </c>
      <c r="FR24" s="80" t="str">
        <f t="shared" si="117"/>
        <v>#REF!</v>
      </c>
      <c r="FS24" s="80" t="str">
        <f t="shared" si="118"/>
        <v>#REF!</v>
      </c>
      <c r="FT24" s="80" t="str">
        <f t="shared" si="119"/>
        <v>#REF!</v>
      </c>
      <c r="FU24" s="80" t="str">
        <f t="shared" si="120"/>
        <v>#REF!</v>
      </c>
      <c r="FV24" s="80" t="str">
        <f t="array" ref="FV24">IFERROR(INDEX(Overall!$E$3:$E$389,MATCH(FW24,Overall!$D$3:$D$389,0))," ")</f>
        <v> </v>
      </c>
      <c r="FW24" s="83" t="str">
        <f t="array" ref="FW24">IFERROR(INDEX(Overall!$A$3:$P$389,SMALL(IF((FW$2=#REF!),ROW(#REF!)-MIN(ROW(#REF!))+1,""),ROW(FP21)),PlayerHeader)," ")</f>
        <v> </v>
      </c>
      <c r="FX24" s="82" t="str">
        <f t="shared" si="140"/>
        <v> 21</v>
      </c>
      <c r="FY24" s="3"/>
      <c r="GA24" s="3"/>
    </row>
    <row r="25" ht="15.75" customHeight="1">
      <c r="A25" s="3" t="str">
        <f t="shared" si="1"/>
        <v>#REF!</v>
      </c>
      <c r="B25" s="77" t="str">
        <f t="shared" si="2"/>
        <v>#REF!</v>
      </c>
      <c r="C25" s="77" t="str">
        <f t="shared" si="3"/>
        <v>#REF!</v>
      </c>
      <c r="D25" s="77" t="str">
        <f t="shared" si="4"/>
        <v>#REF!</v>
      </c>
      <c r="E25" s="77" t="str">
        <f t="shared" si="5"/>
        <v>#REF!</v>
      </c>
      <c r="F25" s="77" t="str">
        <f t="shared" si="6"/>
        <v>#REF!</v>
      </c>
      <c r="G25" s="77" t="str">
        <f t="array" ref="G25">IFERROR(INDEX(Overall!$E$3:$E$389,MATCH(H25,Overall!$D$3:$D$389,0))," ")</f>
        <v> </v>
      </c>
      <c r="H25" s="84" t="str">
        <f t="array" ref="H25">IFERROR(INDEX(Overall!$A$3:$P$389,SMALL(IF((H$2=#REF!),ROW(#REF!)-MIN(ROW(#REF!))+1,""),ROW(A22)),PlayerHeader)," ")</f>
        <v> </v>
      </c>
      <c r="I25" s="79" t="str">
        <f t="shared" si="121"/>
        <v> 22</v>
      </c>
      <c r="J25" s="3" t="str">
        <f t="shared" si="7"/>
        <v>#REF!</v>
      </c>
      <c r="K25" s="77" t="str">
        <f t="shared" si="8"/>
        <v>#REF!</v>
      </c>
      <c r="L25" s="77" t="str">
        <f t="shared" si="9"/>
        <v>#REF!</v>
      </c>
      <c r="M25" s="77" t="str">
        <f t="shared" si="10"/>
        <v>#REF!</v>
      </c>
      <c r="N25" s="77" t="str">
        <f t="shared" si="11"/>
        <v>#REF!</v>
      </c>
      <c r="O25" s="77" t="str">
        <f t="shared" si="12"/>
        <v>#REF!</v>
      </c>
      <c r="P25" s="77" t="str">
        <f t="array" ref="P25">IFERROR(INDEX(Overall!$E$3:$E$389,MATCH(Q25,Overall!$D$3:$D$389,0))," ")</f>
        <v> </v>
      </c>
      <c r="Q25" s="84" t="str">
        <f t="array" ref="Q25">IFERROR(INDEX(Overall!$A$3:$P$389,SMALL(IF((Q$2=#REF!),ROW(#REF!)-MIN(ROW(#REF!))+1,""),ROW(J22)),PlayerHeader)," ")</f>
        <v> </v>
      </c>
      <c r="R25" s="79" t="str">
        <f t="shared" si="122"/>
        <v> 22</v>
      </c>
      <c r="S25" s="3" t="str">
        <f t="shared" si="13"/>
        <v>#REF!</v>
      </c>
      <c r="T25" s="77" t="str">
        <f t="shared" si="14"/>
        <v>#REF!</v>
      </c>
      <c r="U25" s="77" t="str">
        <f t="shared" si="15"/>
        <v>#REF!</v>
      </c>
      <c r="V25" s="77" t="str">
        <f t="shared" si="16"/>
        <v>#REF!</v>
      </c>
      <c r="W25" s="77" t="str">
        <f t="shared" si="17"/>
        <v>#REF!</v>
      </c>
      <c r="X25" s="77" t="str">
        <f t="shared" si="18"/>
        <v>#REF!</v>
      </c>
      <c r="Y25" s="77" t="str">
        <f t="array" ref="Y25">IFERROR(INDEX(Overall!$E$3:$E$389,MATCH(Z25,Overall!$D$3:$D$389,0))," ")</f>
        <v> </v>
      </c>
      <c r="Z25" s="84" t="str">
        <f t="array" ref="Z25">IFERROR(INDEX(Overall!$A$3:$P$389,SMALL(IF((Z$2=#REF!),ROW(#REF!)-MIN(ROW(#REF!))+1,""),ROW(S22)),PlayerHeader)," ")</f>
        <v> </v>
      </c>
      <c r="AA25" s="79" t="str">
        <f t="shared" si="123"/>
        <v> 22</v>
      </c>
      <c r="AB25" s="3" t="str">
        <f t="shared" si="19"/>
        <v>#REF!</v>
      </c>
      <c r="AC25" s="77" t="str">
        <f t="shared" si="20"/>
        <v>#REF!</v>
      </c>
      <c r="AD25" s="77" t="str">
        <f t="shared" si="21"/>
        <v>#REF!</v>
      </c>
      <c r="AE25" s="77" t="str">
        <f t="shared" si="22"/>
        <v>#REF!</v>
      </c>
      <c r="AF25" s="77" t="str">
        <f t="shared" si="23"/>
        <v>#REF!</v>
      </c>
      <c r="AG25" s="77" t="str">
        <f t="shared" si="24"/>
        <v>#REF!</v>
      </c>
      <c r="AH25" s="77" t="str">
        <f t="array" ref="AH25">IFERROR(INDEX(Overall!$E$3:$E$389,MATCH(AI25,Overall!$D$3:$D$389,0))," ")</f>
        <v> </v>
      </c>
      <c r="AI25" s="84" t="str">
        <f t="array" ref="AI25">IFERROR(INDEX(Overall!$A$3:$P$389,SMALL(IF((AI$2=#REF!),ROW(#REF!)-MIN(ROW(#REF!))+1,""),ROW(AB22)),PlayerHeader)," ")</f>
        <v> </v>
      </c>
      <c r="AJ25" s="79" t="str">
        <f t="shared" si="124"/>
        <v> 22</v>
      </c>
      <c r="AK25" s="3" t="str">
        <f t="shared" si="25"/>
        <v>#REF!</v>
      </c>
      <c r="AL25" s="77" t="str">
        <f t="shared" si="26"/>
        <v>#REF!</v>
      </c>
      <c r="AM25" s="77" t="str">
        <f t="shared" si="27"/>
        <v>#REF!</v>
      </c>
      <c r="AN25" s="77" t="str">
        <f t="shared" si="28"/>
        <v>#REF!</v>
      </c>
      <c r="AO25" s="77" t="str">
        <f t="shared" si="29"/>
        <v>#REF!</v>
      </c>
      <c r="AP25" s="77" t="str">
        <f t="shared" si="30"/>
        <v>#REF!</v>
      </c>
      <c r="AQ25" s="77" t="str">
        <f t="array" ref="AQ25">IFERROR(INDEX(Overall!$E$3:$E$389,MATCH(AR25,Overall!$D$3:$D$389,0))," ")</f>
        <v> </v>
      </c>
      <c r="AR25" s="84" t="str">
        <f t="array" ref="AR25">IFERROR(INDEX(Overall!$A$3:$P$389,SMALL(IF((AR$2=#REF!),ROW(#REF!)-MIN(ROW(#REF!))+1,""),ROW(AK22)),PlayerHeader)," ")</f>
        <v> </v>
      </c>
      <c r="AS25" s="79" t="str">
        <f t="shared" si="125"/>
        <v> 22</v>
      </c>
      <c r="AT25" s="3" t="str">
        <f t="shared" si="31"/>
        <v>#REF!</v>
      </c>
      <c r="AU25" s="77" t="str">
        <f t="shared" si="32"/>
        <v>#REF!</v>
      </c>
      <c r="AV25" s="77" t="str">
        <f t="shared" si="33"/>
        <v>#REF!</v>
      </c>
      <c r="AW25" s="77" t="str">
        <f t="shared" si="34"/>
        <v>#REF!</v>
      </c>
      <c r="AX25" s="77" t="str">
        <f t="shared" si="35"/>
        <v>#REF!</v>
      </c>
      <c r="AY25" s="77" t="str">
        <f t="shared" si="36"/>
        <v>#REF!</v>
      </c>
      <c r="AZ25" s="77" t="str">
        <f t="array" ref="AZ25">IFERROR(INDEX(Overall!$E$3:$E$389,MATCH(BA25,Overall!$D$3:$D$389,0))," ")</f>
        <v> </v>
      </c>
      <c r="BA25" s="84" t="str">
        <f t="array" ref="BA25">IFERROR(INDEX(Overall!$A$3:$P$389,SMALL(IF((BA$2=#REF!),ROW(#REF!)-MIN(ROW(#REF!))+1,""),ROW(AT22)),PlayerHeader)," ")</f>
        <v> </v>
      </c>
      <c r="BB25" s="79" t="str">
        <f t="shared" si="126"/>
        <v> 22</v>
      </c>
      <c r="BC25" s="3" t="str">
        <f t="shared" si="37"/>
        <v>#REF!</v>
      </c>
      <c r="BD25" s="77" t="str">
        <f t="shared" si="38"/>
        <v>#REF!</v>
      </c>
      <c r="BE25" s="77" t="str">
        <f t="shared" si="39"/>
        <v>#REF!</v>
      </c>
      <c r="BF25" s="77" t="str">
        <f t="shared" si="40"/>
        <v>#REF!</v>
      </c>
      <c r="BG25" s="77" t="str">
        <f t="shared" si="41"/>
        <v>#REF!</v>
      </c>
      <c r="BH25" s="77" t="str">
        <f t="shared" si="42"/>
        <v>#REF!</v>
      </c>
      <c r="BI25" s="77" t="str">
        <f t="array" ref="BI25">IFERROR(INDEX(Overall!$E$3:$E$389,MATCH(BJ25,Overall!$D$3:$D$389,0))," ")</f>
        <v> </v>
      </c>
      <c r="BJ25" s="84" t="str">
        <f t="array" ref="BJ25">IFERROR(INDEX(Overall!$A$3:$P$389,SMALL(IF((BJ$2=#REF!),ROW(#REF!)-MIN(ROW(#REF!))+1,""),ROW(BC22)),PlayerHeader)," ")</f>
        <v> </v>
      </c>
      <c r="BK25" s="79" t="str">
        <f t="shared" si="127"/>
        <v> 22</v>
      </c>
      <c r="BL25" s="3" t="str">
        <f t="shared" si="43"/>
        <v>#REF!</v>
      </c>
      <c r="BM25" s="77" t="str">
        <f t="shared" si="44"/>
        <v>#REF!</v>
      </c>
      <c r="BN25" s="77" t="str">
        <f t="shared" si="45"/>
        <v>#REF!</v>
      </c>
      <c r="BO25" s="77" t="str">
        <f t="shared" si="46"/>
        <v>#REF!</v>
      </c>
      <c r="BP25" s="77" t="str">
        <f t="shared" si="47"/>
        <v>#REF!</v>
      </c>
      <c r="BQ25" s="77" t="str">
        <f t="shared" si="48"/>
        <v>#REF!</v>
      </c>
      <c r="BR25" s="77" t="str">
        <f t="array" ref="BR25">IFERROR(INDEX(Overall!$E$3:$E$389,MATCH(BS25,Overall!$D$3:$D$389,0))," ")</f>
        <v> </v>
      </c>
      <c r="BS25" s="84" t="str">
        <f t="array" ref="BS25">IFERROR(INDEX(Overall!$A$3:$P$389,SMALL(IF((BS$2=#REF!),ROW(#REF!)-MIN(ROW(#REF!))+1,""),ROW(BL22)),PlayerHeader)," ")</f>
        <v> </v>
      </c>
      <c r="BT25" s="79" t="str">
        <f t="shared" si="128"/>
        <v> 22</v>
      </c>
      <c r="BU25" s="3" t="str">
        <f t="shared" si="49"/>
        <v>#REF!</v>
      </c>
      <c r="BV25" s="77" t="str">
        <f t="shared" si="50"/>
        <v>#REF!</v>
      </c>
      <c r="BW25" s="77" t="str">
        <f t="shared" si="51"/>
        <v>#REF!</v>
      </c>
      <c r="BX25" s="77" t="str">
        <f t="shared" si="52"/>
        <v>#REF!</v>
      </c>
      <c r="BY25" s="77" t="str">
        <f t="shared" si="53"/>
        <v>#REF!</v>
      </c>
      <c r="BZ25" s="77" t="str">
        <f t="shared" si="54"/>
        <v>#REF!</v>
      </c>
      <c r="CA25" s="77" t="str">
        <f t="array" ref="CA25">IFERROR(INDEX(Overall!$E$3:$E$389,MATCH(CB25,Overall!$D$3:$D$389,0))," ")</f>
        <v> </v>
      </c>
      <c r="CB25" s="84" t="str">
        <f t="array" ref="CB25">IFERROR(INDEX(Overall!$A$3:$P$389,SMALL(IF((CB$2=#REF!),ROW(#REF!)-MIN(ROW(#REF!))+1,""),ROW(BU22)),PlayerHeader)," ")</f>
        <v> </v>
      </c>
      <c r="CC25" s="79" t="str">
        <f t="shared" si="129"/>
        <v> 22</v>
      </c>
      <c r="CD25" s="3" t="str">
        <f t="shared" si="55"/>
        <v>#REF!</v>
      </c>
      <c r="CE25" s="77" t="str">
        <f t="shared" si="56"/>
        <v>#REF!</v>
      </c>
      <c r="CF25" s="77" t="str">
        <f t="shared" si="57"/>
        <v>#REF!</v>
      </c>
      <c r="CG25" s="77" t="str">
        <f t="shared" si="58"/>
        <v>#REF!</v>
      </c>
      <c r="CH25" s="77" t="str">
        <f t="shared" si="59"/>
        <v>#REF!</v>
      </c>
      <c r="CI25" s="77" t="str">
        <f t="shared" si="60"/>
        <v>#REF!</v>
      </c>
      <c r="CJ25" s="77" t="str">
        <f t="array" ref="CJ25">IFERROR(INDEX(Overall!$E$3:$E$389,MATCH(CK25,Overall!$D$3:$D$389,0))," ")</f>
        <v> </v>
      </c>
      <c r="CK25" s="84" t="str">
        <f t="array" ref="CK25">IFERROR(INDEX(Overall!$A$3:$P$389,SMALL(IF((CK$2=#REF!),ROW(#REF!)-MIN(ROW(#REF!))+1,""),ROW(CD22)),PlayerHeader)," ")</f>
        <v> </v>
      </c>
      <c r="CL25" s="79" t="str">
        <f t="shared" si="130"/>
        <v> 22</v>
      </c>
      <c r="CM25" s="3" t="str">
        <f t="shared" si="61"/>
        <v>#REF!</v>
      </c>
      <c r="CN25" s="77" t="str">
        <f t="shared" si="62"/>
        <v>#REF!</v>
      </c>
      <c r="CO25" s="77" t="str">
        <f t="shared" si="63"/>
        <v>#REF!</v>
      </c>
      <c r="CP25" s="77" t="str">
        <f t="shared" si="64"/>
        <v>#REF!</v>
      </c>
      <c r="CQ25" s="77" t="str">
        <f t="shared" si="65"/>
        <v>#REF!</v>
      </c>
      <c r="CR25" s="77" t="str">
        <f t="shared" si="66"/>
        <v>#REF!</v>
      </c>
      <c r="CS25" s="77" t="str">
        <f t="array" ref="CS25">IFERROR(INDEX(Overall!$E$3:$E$389,MATCH(CT25,Overall!$D$3:$D$389,0))," ")</f>
        <v> </v>
      </c>
      <c r="CT25" s="84" t="str">
        <f t="array" ref="CT25">IFERROR(INDEX(Overall!$A$3:$P$389,SMALL(IF((CT$2=#REF!),ROW(#REF!)-MIN(ROW(#REF!))+1,""),ROW(CM22)),PlayerHeader)," ")</f>
        <v> </v>
      </c>
      <c r="CU25" s="79" t="str">
        <f t="shared" si="131"/>
        <v> 22</v>
      </c>
      <c r="CV25" s="3" t="str">
        <f t="shared" si="67"/>
        <v>#REF!</v>
      </c>
      <c r="CW25" s="77" t="str">
        <f t="shared" si="68"/>
        <v>#REF!</v>
      </c>
      <c r="CX25" s="77" t="str">
        <f t="shared" si="69"/>
        <v>#REF!</v>
      </c>
      <c r="CY25" s="77" t="str">
        <f t="shared" si="70"/>
        <v>#REF!</v>
      </c>
      <c r="CZ25" s="77" t="str">
        <f t="shared" si="71"/>
        <v>#REF!</v>
      </c>
      <c r="DA25" s="77" t="str">
        <f t="shared" si="72"/>
        <v>#REF!</v>
      </c>
      <c r="DB25" s="77" t="str">
        <f t="array" ref="DB25">IFERROR(INDEX(Overall!$E$3:$E$389,MATCH(DC25,Overall!$D$3:$D$389,0))," ")</f>
        <v> </v>
      </c>
      <c r="DC25" s="84" t="str">
        <f t="array" ref="DC25">IFERROR(INDEX(Overall!$A$3:$P$389,SMALL(IF((DC$2=#REF!),ROW(#REF!)-MIN(ROW(#REF!))+1,""),ROW(CV22)),PlayerHeader)," ")</f>
        <v> </v>
      </c>
      <c r="DD25" s="79" t="str">
        <f t="shared" si="132"/>
        <v> 22</v>
      </c>
      <c r="DE25" s="3" t="str">
        <f t="shared" si="73"/>
        <v>#REF!</v>
      </c>
      <c r="DF25" s="77" t="str">
        <f t="shared" si="74"/>
        <v>#REF!</v>
      </c>
      <c r="DG25" s="77" t="str">
        <f t="shared" si="75"/>
        <v>#REF!</v>
      </c>
      <c r="DH25" s="77" t="str">
        <f t="shared" si="76"/>
        <v>#REF!</v>
      </c>
      <c r="DI25" s="77" t="str">
        <f t="shared" si="77"/>
        <v>#REF!</v>
      </c>
      <c r="DJ25" s="77" t="str">
        <f t="shared" si="78"/>
        <v>#REF!</v>
      </c>
      <c r="DK25" s="77" t="str">
        <f t="array" ref="DK25">IFERROR(INDEX(Overall!$E$3:$E$389,MATCH(DL25,Overall!$D$3:$D$389,0))," ")</f>
        <v> </v>
      </c>
      <c r="DL25" s="84" t="str">
        <f t="array" ref="DL25">IFERROR(INDEX(Overall!$A$3:$P$389,SMALL(IF((DL$2=#REF!),ROW(#REF!)-MIN(ROW(#REF!))+1,""),ROW(DE22)),PlayerHeader)," ")</f>
        <v> </v>
      </c>
      <c r="DM25" s="79" t="str">
        <f t="shared" si="133"/>
        <v> 22</v>
      </c>
      <c r="DN25" s="3" t="str">
        <f t="shared" si="79"/>
        <v>#REF!</v>
      </c>
      <c r="DO25" s="77" t="str">
        <f t="shared" si="80"/>
        <v>#REF!</v>
      </c>
      <c r="DP25" s="77" t="str">
        <f t="shared" si="81"/>
        <v>#REF!</v>
      </c>
      <c r="DQ25" s="77" t="str">
        <f t="shared" si="82"/>
        <v>#REF!</v>
      </c>
      <c r="DR25" s="77" t="str">
        <f t="shared" si="83"/>
        <v>#REF!</v>
      </c>
      <c r="DS25" s="77" t="str">
        <f t="shared" si="84"/>
        <v>#REF!</v>
      </c>
      <c r="DT25" s="77" t="str">
        <f t="array" ref="DT25">IFERROR(INDEX(Overall!$E$3:$E$389,MATCH(DU25,Overall!$D$3:$D$389,0))," ")</f>
        <v> </v>
      </c>
      <c r="DU25" s="84" t="str">
        <f t="array" ref="DU25">IFERROR(INDEX(Overall!$A$3:$P$389,SMALL(IF((DU$2=#REF!),ROW(#REF!)-MIN(ROW(#REF!))+1,""),ROW(DN22)),PlayerHeader)," ")</f>
        <v> </v>
      </c>
      <c r="DV25" s="79" t="str">
        <f t="shared" si="134"/>
        <v> 22</v>
      </c>
      <c r="DW25" s="3" t="str">
        <f t="shared" si="85"/>
        <v>#REF!</v>
      </c>
      <c r="DX25" s="77" t="str">
        <f t="shared" si="86"/>
        <v>#REF!</v>
      </c>
      <c r="DY25" s="77" t="str">
        <f t="shared" si="87"/>
        <v>#REF!</v>
      </c>
      <c r="DZ25" s="77" t="str">
        <f t="shared" si="88"/>
        <v>#REF!</v>
      </c>
      <c r="EA25" s="77" t="str">
        <f t="shared" si="89"/>
        <v>#REF!</v>
      </c>
      <c r="EB25" s="77" t="str">
        <f t="shared" si="90"/>
        <v>#REF!</v>
      </c>
      <c r="EC25" s="77" t="str">
        <f t="array" ref="EC25">IFERROR(INDEX(Overall!$E$3:$E$389,MATCH(ED25,Overall!$D$3:$D$389,0))," ")</f>
        <v> </v>
      </c>
      <c r="ED25" s="84" t="str">
        <f t="array" ref="ED25">IFERROR(INDEX(Overall!$A$3:$P$389,SMALL(IF((ED$2=#REF!),ROW(#REF!)-MIN(ROW(#REF!))+1,""),ROW(DW22)),PlayerHeader)," ")</f>
        <v> </v>
      </c>
      <c r="EE25" s="79" t="str">
        <f t="shared" si="135"/>
        <v> 22</v>
      </c>
      <c r="EF25" s="3" t="str">
        <f t="shared" si="91"/>
        <v>#REF!</v>
      </c>
      <c r="EG25" s="77" t="str">
        <f t="shared" si="92"/>
        <v>#REF!</v>
      </c>
      <c r="EH25" s="77" t="str">
        <f t="shared" si="93"/>
        <v>#REF!</v>
      </c>
      <c r="EI25" s="77" t="str">
        <f t="shared" si="94"/>
        <v>#REF!</v>
      </c>
      <c r="EJ25" s="77" t="str">
        <f t="shared" si="95"/>
        <v>#REF!</v>
      </c>
      <c r="EK25" s="77" t="str">
        <f t="shared" si="96"/>
        <v>#REF!</v>
      </c>
      <c r="EL25" s="77" t="str">
        <f t="array" ref="EL25">IFERROR(INDEX(Overall!$E$3:$E$389,MATCH(EM25,Overall!$D$3:$D$389,0))," ")</f>
        <v> </v>
      </c>
      <c r="EM25" s="84" t="str">
        <f t="array" ref="EM25">IFERROR(INDEX(Overall!$A$3:$P$389,SMALL(IF((EM$2=#REF!),ROW(#REF!)-MIN(ROW(#REF!))+1,""),ROW(EF22)),PlayerHeader)," ")</f>
        <v> </v>
      </c>
      <c r="EN25" s="79" t="str">
        <f t="shared" si="136"/>
        <v> 22</v>
      </c>
      <c r="EO25" s="3" t="str">
        <f t="shared" si="97"/>
        <v>#REF!</v>
      </c>
      <c r="EP25" s="77" t="str">
        <f t="shared" si="98"/>
        <v>#REF!</v>
      </c>
      <c r="EQ25" s="77" t="str">
        <f t="shared" si="99"/>
        <v>#REF!</v>
      </c>
      <c r="ER25" s="77" t="str">
        <f t="shared" si="100"/>
        <v>#REF!</v>
      </c>
      <c r="ES25" s="77" t="str">
        <f t="shared" si="101"/>
        <v>#REF!</v>
      </c>
      <c r="ET25" s="77" t="str">
        <f t="shared" si="102"/>
        <v>#REF!</v>
      </c>
      <c r="EU25" s="77" t="str">
        <f t="array" ref="EU25">IFERROR(INDEX(Overall!$E$3:$E$389,MATCH(EV25,Overall!$D$3:$D$389,0))," ")</f>
        <v> </v>
      </c>
      <c r="EV25" s="84" t="str">
        <f t="array" ref="EV25">IFERROR(INDEX(Overall!$A$3:$P$389,SMALL(IF((EV$2=#REF!),ROW(#REF!)-MIN(ROW(#REF!))+1,""),ROW(EO22)),PlayerHeader)," ")</f>
        <v> </v>
      </c>
      <c r="EW25" s="79" t="str">
        <f t="shared" si="137"/>
        <v> 22</v>
      </c>
      <c r="EX25" s="3" t="str">
        <f t="shared" si="103"/>
        <v>#REF!</v>
      </c>
      <c r="EY25" s="77" t="str">
        <f t="shared" si="104"/>
        <v>#REF!</v>
      </c>
      <c r="EZ25" s="77" t="str">
        <f t="shared" si="105"/>
        <v>#REF!</v>
      </c>
      <c r="FA25" s="77" t="str">
        <f t="shared" si="106"/>
        <v>#REF!</v>
      </c>
      <c r="FB25" s="77" t="str">
        <f t="shared" si="107"/>
        <v>#REF!</v>
      </c>
      <c r="FC25" s="77" t="str">
        <f t="shared" si="108"/>
        <v>#REF!</v>
      </c>
      <c r="FD25" s="77" t="str">
        <f t="array" ref="FD25">IFERROR(INDEX(Overall!$E$3:$E$389,MATCH(FE25,Overall!$D$3:$D$389,0))," ")</f>
        <v> </v>
      </c>
      <c r="FE25" s="84" t="str">
        <f t="array" ref="FE25">IFERROR(INDEX(Overall!$A$3:$P$389,SMALL(IF((FE$2=#REF!),ROW(#REF!)-MIN(ROW(#REF!))+1,""),ROW(EX22)),PlayerHeader)," ")</f>
        <v> </v>
      </c>
      <c r="FF25" s="79" t="str">
        <f t="shared" si="138"/>
        <v> 22</v>
      </c>
      <c r="FG25" s="3" t="str">
        <f t="shared" si="109"/>
        <v>#REF!</v>
      </c>
      <c r="FH25" s="77" t="str">
        <f t="shared" si="110"/>
        <v>#REF!</v>
      </c>
      <c r="FI25" s="77" t="str">
        <f t="shared" si="111"/>
        <v>#REF!</v>
      </c>
      <c r="FJ25" s="77" t="str">
        <f t="shared" si="112"/>
        <v>#REF!</v>
      </c>
      <c r="FK25" s="77" t="str">
        <f t="shared" si="113"/>
        <v>#REF!</v>
      </c>
      <c r="FL25" s="77" t="str">
        <f t="shared" si="114"/>
        <v>#REF!</v>
      </c>
      <c r="FM25" s="77" t="str">
        <f t="array" ref="FM25">IFERROR(INDEX(Overall!$E$3:$E$389,MATCH(FN25,Overall!$D$3:$D$389,0))," ")</f>
        <v> </v>
      </c>
      <c r="FN25" s="84" t="str">
        <f t="array" ref="FN25">IFERROR(INDEX(Overall!$A$3:$P$389,SMALL(IF((FN$2=#REF!),ROW(#REF!)-MIN(ROW(#REF!))+1,""),ROW(FG22)),PlayerHeader)," ")</f>
        <v> </v>
      </c>
      <c r="FO25" s="79" t="str">
        <f t="shared" si="139"/>
        <v> 22</v>
      </c>
      <c r="FP25" s="3" t="str">
        <f t="shared" si="115"/>
        <v>#REF!</v>
      </c>
      <c r="FQ25" s="77" t="str">
        <f t="shared" si="116"/>
        <v>#REF!</v>
      </c>
      <c r="FR25" s="77" t="str">
        <f t="shared" si="117"/>
        <v>#REF!</v>
      </c>
      <c r="FS25" s="77" t="str">
        <f t="shared" si="118"/>
        <v>#REF!</v>
      </c>
      <c r="FT25" s="77" t="str">
        <f t="shared" si="119"/>
        <v>#REF!</v>
      </c>
      <c r="FU25" s="77" t="str">
        <f t="shared" si="120"/>
        <v>#REF!</v>
      </c>
      <c r="FV25" s="77" t="str">
        <f t="array" ref="FV25">IFERROR(INDEX(Overall!$E$3:$E$389,MATCH(FW25,Overall!$D$3:$D$389,0))," ")</f>
        <v> </v>
      </c>
      <c r="FW25" s="84" t="str">
        <f t="array" ref="FW25">IFERROR(INDEX(Overall!$A$3:$P$389,SMALL(IF((FW$2=#REF!),ROW(#REF!)-MIN(ROW(#REF!))+1,""),ROW(FP22)),PlayerHeader)," ")</f>
        <v> </v>
      </c>
      <c r="FX25" s="79" t="str">
        <f t="shared" si="140"/>
        <v> 22</v>
      </c>
      <c r="FY25" s="3"/>
      <c r="GA25" s="3"/>
    </row>
    <row r="26" ht="15.75" customHeight="1">
      <c r="A26" s="3" t="str">
        <f t="shared" si="1"/>
        <v>#REF!</v>
      </c>
      <c r="B26" s="80" t="str">
        <f t="shared" si="2"/>
        <v>#REF!</v>
      </c>
      <c r="C26" s="80" t="str">
        <f t="shared" si="3"/>
        <v>#REF!</v>
      </c>
      <c r="D26" s="80" t="str">
        <f t="shared" si="4"/>
        <v>#REF!</v>
      </c>
      <c r="E26" s="80" t="str">
        <f t="shared" si="5"/>
        <v>#REF!</v>
      </c>
      <c r="F26" s="80" t="str">
        <f t="shared" si="6"/>
        <v>#REF!</v>
      </c>
      <c r="G26" s="80" t="str">
        <f t="array" ref="G26">IFERROR(INDEX(Overall!$E$3:$E$389,MATCH(H26,Overall!$D$3:$D$389,0))," ")</f>
        <v> </v>
      </c>
      <c r="H26" s="83" t="str">
        <f t="array" ref="H26">IFERROR(INDEX(Overall!$A$3:$P$389,SMALL(IF((H$2=#REF!),ROW(#REF!)-MIN(ROW(#REF!))+1,""),ROW(A23)),PlayerHeader)," ")</f>
        <v> </v>
      </c>
      <c r="I26" s="82" t="str">
        <f t="shared" si="121"/>
        <v> 23</v>
      </c>
      <c r="J26" s="3" t="str">
        <f t="shared" si="7"/>
        <v>#REF!</v>
      </c>
      <c r="K26" s="80" t="str">
        <f t="shared" si="8"/>
        <v>#REF!</v>
      </c>
      <c r="L26" s="80" t="str">
        <f t="shared" si="9"/>
        <v>#REF!</v>
      </c>
      <c r="M26" s="80" t="str">
        <f t="shared" si="10"/>
        <v>#REF!</v>
      </c>
      <c r="N26" s="80" t="str">
        <f t="shared" si="11"/>
        <v>#REF!</v>
      </c>
      <c r="O26" s="80" t="str">
        <f t="shared" si="12"/>
        <v>#REF!</v>
      </c>
      <c r="P26" s="80" t="str">
        <f t="array" ref="P26">IFERROR(INDEX(Overall!$E$3:$E$389,MATCH(Q26,Overall!$D$3:$D$389,0))," ")</f>
        <v> </v>
      </c>
      <c r="Q26" s="83" t="str">
        <f t="array" ref="Q26">IFERROR(INDEX(Overall!$A$3:$P$389,SMALL(IF((Q$2=#REF!),ROW(#REF!)-MIN(ROW(#REF!))+1,""),ROW(J23)),PlayerHeader)," ")</f>
        <v> </v>
      </c>
      <c r="R26" s="82" t="str">
        <f t="shared" si="122"/>
        <v> 23</v>
      </c>
      <c r="S26" s="3" t="str">
        <f t="shared" si="13"/>
        <v>#REF!</v>
      </c>
      <c r="T26" s="80" t="str">
        <f t="shared" si="14"/>
        <v>#REF!</v>
      </c>
      <c r="U26" s="80" t="str">
        <f t="shared" si="15"/>
        <v>#REF!</v>
      </c>
      <c r="V26" s="80" t="str">
        <f t="shared" si="16"/>
        <v>#REF!</v>
      </c>
      <c r="W26" s="80" t="str">
        <f t="shared" si="17"/>
        <v>#REF!</v>
      </c>
      <c r="X26" s="80" t="str">
        <f t="shared" si="18"/>
        <v>#REF!</v>
      </c>
      <c r="Y26" s="80" t="str">
        <f t="array" ref="Y26">IFERROR(INDEX(Overall!$E$3:$E$389,MATCH(Z26,Overall!$D$3:$D$389,0))," ")</f>
        <v> </v>
      </c>
      <c r="Z26" s="83" t="str">
        <f t="array" ref="Z26">IFERROR(INDEX(Overall!$A$3:$P$389,SMALL(IF((Z$2=#REF!),ROW(#REF!)-MIN(ROW(#REF!))+1,""),ROW(S23)),PlayerHeader)," ")</f>
        <v> </v>
      </c>
      <c r="AA26" s="82" t="str">
        <f t="shared" si="123"/>
        <v> 23</v>
      </c>
      <c r="AB26" s="3" t="str">
        <f t="shared" si="19"/>
        <v>#REF!</v>
      </c>
      <c r="AC26" s="80" t="str">
        <f t="shared" si="20"/>
        <v>#REF!</v>
      </c>
      <c r="AD26" s="80" t="str">
        <f t="shared" si="21"/>
        <v>#REF!</v>
      </c>
      <c r="AE26" s="80" t="str">
        <f t="shared" si="22"/>
        <v>#REF!</v>
      </c>
      <c r="AF26" s="80" t="str">
        <f t="shared" si="23"/>
        <v>#REF!</v>
      </c>
      <c r="AG26" s="80" t="str">
        <f t="shared" si="24"/>
        <v>#REF!</v>
      </c>
      <c r="AH26" s="80" t="str">
        <f t="array" ref="AH26">IFERROR(INDEX(Overall!$E$3:$E$389,MATCH(AI26,Overall!$D$3:$D$389,0))," ")</f>
        <v> </v>
      </c>
      <c r="AI26" s="83" t="str">
        <f t="array" ref="AI26">IFERROR(INDEX(Overall!$A$3:$P$389,SMALL(IF((AI$2=#REF!),ROW(#REF!)-MIN(ROW(#REF!))+1,""),ROW(AB23)),PlayerHeader)," ")</f>
        <v> </v>
      </c>
      <c r="AJ26" s="82" t="str">
        <f t="shared" si="124"/>
        <v> 23</v>
      </c>
      <c r="AK26" s="3" t="str">
        <f t="shared" si="25"/>
        <v>#REF!</v>
      </c>
      <c r="AL26" s="80" t="str">
        <f t="shared" si="26"/>
        <v>#REF!</v>
      </c>
      <c r="AM26" s="80" t="str">
        <f t="shared" si="27"/>
        <v>#REF!</v>
      </c>
      <c r="AN26" s="80" t="str">
        <f t="shared" si="28"/>
        <v>#REF!</v>
      </c>
      <c r="AO26" s="80" t="str">
        <f t="shared" si="29"/>
        <v>#REF!</v>
      </c>
      <c r="AP26" s="80" t="str">
        <f t="shared" si="30"/>
        <v>#REF!</v>
      </c>
      <c r="AQ26" s="80" t="str">
        <f t="array" ref="AQ26">IFERROR(INDEX(Overall!$E$3:$E$389,MATCH(AR26,Overall!$D$3:$D$389,0))," ")</f>
        <v> </v>
      </c>
      <c r="AR26" s="83" t="str">
        <f t="array" ref="AR26">IFERROR(INDEX(Overall!$A$3:$P$389,SMALL(IF((AR$2=#REF!),ROW(#REF!)-MIN(ROW(#REF!))+1,""),ROW(AK23)),PlayerHeader)," ")</f>
        <v> </v>
      </c>
      <c r="AS26" s="82" t="str">
        <f t="shared" si="125"/>
        <v> 23</v>
      </c>
      <c r="AT26" s="3" t="str">
        <f t="shared" si="31"/>
        <v>#REF!</v>
      </c>
      <c r="AU26" s="80" t="str">
        <f t="shared" si="32"/>
        <v>#REF!</v>
      </c>
      <c r="AV26" s="80" t="str">
        <f t="shared" si="33"/>
        <v>#REF!</v>
      </c>
      <c r="AW26" s="80" t="str">
        <f t="shared" si="34"/>
        <v>#REF!</v>
      </c>
      <c r="AX26" s="80" t="str">
        <f t="shared" si="35"/>
        <v>#REF!</v>
      </c>
      <c r="AY26" s="80" t="str">
        <f t="shared" si="36"/>
        <v>#REF!</v>
      </c>
      <c r="AZ26" s="80" t="str">
        <f t="array" ref="AZ26">IFERROR(INDEX(Overall!$E$3:$E$389,MATCH(BA26,Overall!$D$3:$D$389,0))," ")</f>
        <v> </v>
      </c>
      <c r="BA26" s="83" t="str">
        <f t="array" ref="BA26">IFERROR(INDEX(Overall!$A$3:$P$389,SMALL(IF((BA$2=#REF!),ROW(#REF!)-MIN(ROW(#REF!))+1,""),ROW(AT23)),PlayerHeader)," ")</f>
        <v> </v>
      </c>
      <c r="BB26" s="82" t="str">
        <f t="shared" si="126"/>
        <v> 23</v>
      </c>
      <c r="BC26" s="3" t="str">
        <f t="shared" si="37"/>
        <v>#REF!</v>
      </c>
      <c r="BD26" s="80" t="str">
        <f t="shared" si="38"/>
        <v>#REF!</v>
      </c>
      <c r="BE26" s="80" t="str">
        <f t="shared" si="39"/>
        <v>#REF!</v>
      </c>
      <c r="BF26" s="80" t="str">
        <f t="shared" si="40"/>
        <v>#REF!</v>
      </c>
      <c r="BG26" s="80" t="str">
        <f t="shared" si="41"/>
        <v>#REF!</v>
      </c>
      <c r="BH26" s="80" t="str">
        <f t="shared" si="42"/>
        <v>#REF!</v>
      </c>
      <c r="BI26" s="80" t="str">
        <f t="array" ref="BI26">IFERROR(INDEX(Overall!$E$3:$E$389,MATCH(BJ26,Overall!$D$3:$D$389,0))," ")</f>
        <v> </v>
      </c>
      <c r="BJ26" s="83" t="str">
        <f t="array" ref="BJ26">IFERROR(INDEX(Overall!$A$3:$P$389,SMALL(IF((BJ$2=#REF!),ROW(#REF!)-MIN(ROW(#REF!))+1,""),ROW(BC23)),PlayerHeader)," ")</f>
        <v> </v>
      </c>
      <c r="BK26" s="82" t="str">
        <f t="shared" si="127"/>
        <v> 23</v>
      </c>
      <c r="BL26" s="3" t="str">
        <f t="shared" si="43"/>
        <v>#REF!</v>
      </c>
      <c r="BM26" s="80" t="str">
        <f t="shared" si="44"/>
        <v>#REF!</v>
      </c>
      <c r="BN26" s="80" t="str">
        <f t="shared" si="45"/>
        <v>#REF!</v>
      </c>
      <c r="BO26" s="80" t="str">
        <f t="shared" si="46"/>
        <v>#REF!</v>
      </c>
      <c r="BP26" s="80" t="str">
        <f t="shared" si="47"/>
        <v>#REF!</v>
      </c>
      <c r="BQ26" s="80" t="str">
        <f t="shared" si="48"/>
        <v>#REF!</v>
      </c>
      <c r="BR26" s="80" t="str">
        <f t="array" ref="BR26">IFERROR(INDEX(Overall!$E$3:$E$389,MATCH(BS26,Overall!$D$3:$D$389,0))," ")</f>
        <v> </v>
      </c>
      <c r="BS26" s="83" t="str">
        <f t="array" ref="BS26">IFERROR(INDEX(Overall!$A$3:$P$389,SMALL(IF((BS$2=#REF!),ROW(#REF!)-MIN(ROW(#REF!))+1,""),ROW(BL23)),PlayerHeader)," ")</f>
        <v> </v>
      </c>
      <c r="BT26" s="82" t="str">
        <f t="shared" si="128"/>
        <v> 23</v>
      </c>
      <c r="BU26" s="3" t="str">
        <f t="shared" si="49"/>
        <v>#REF!</v>
      </c>
      <c r="BV26" s="80" t="str">
        <f t="shared" si="50"/>
        <v>#REF!</v>
      </c>
      <c r="BW26" s="80" t="str">
        <f t="shared" si="51"/>
        <v>#REF!</v>
      </c>
      <c r="BX26" s="80" t="str">
        <f t="shared" si="52"/>
        <v>#REF!</v>
      </c>
      <c r="BY26" s="80" t="str">
        <f t="shared" si="53"/>
        <v>#REF!</v>
      </c>
      <c r="BZ26" s="80" t="str">
        <f t="shared" si="54"/>
        <v>#REF!</v>
      </c>
      <c r="CA26" s="80" t="str">
        <f t="array" ref="CA26">IFERROR(INDEX(Overall!$E$3:$E$389,MATCH(CB26,Overall!$D$3:$D$389,0))," ")</f>
        <v> </v>
      </c>
      <c r="CB26" s="83" t="str">
        <f t="array" ref="CB26">IFERROR(INDEX(Overall!$A$3:$P$389,SMALL(IF((CB$2=#REF!),ROW(#REF!)-MIN(ROW(#REF!))+1,""),ROW(BU23)),PlayerHeader)," ")</f>
        <v> </v>
      </c>
      <c r="CC26" s="82" t="str">
        <f t="shared" si="129"/>
        <v> 23</v>
      </c>
      <c r="CD26" s="3" t="str">
        <f t="shared" si="55"/>
        <v>#REF!</v>
      </c>
      <c r="CE26" s="80" t="str">
        <f t="shared" si="56"/>
        <v>#REF!</v>
      </c>
      <c r="CF26" s="80" t="str">
        <f t="shared" si="57"/>
        <v>#REF!</v>
      </c>
      <c r="CG26" s="80" t="str">
        <f t="shared" si="58"/>
        <v>#REF!</v>
      </c>
      <c r="CH26" s="80" t="str">
        <f t="shared" si="59"/>
        <v>#REF!</v>
      </c>
      <c r="CI26" s="80" t="str">
        <f t="shared" si="60"/>
        <v>#REF!</v>
      </c>
      <c r="CJ26" s="80" t="str">
        <f t="array" ref="CJ26">IFERROR(INDEX(Overall!$E$3:$E$389,MATCH(CK26,Overall!$D$3:$D$389,0))," ")</f>
        <v> </v>
      </c>
      <c r="CK26" s="83" t="str">
        <f t="array" ref="CK26">IFERROR(INDEX(Overall!$A$3:$P$389,SMALL(IF((CK$2=#REF!),ROW(#REF!)-MIN(ROW(#REF!))+1,""),ROW(CD23)),PlayerHeader)," ")</f>
        <v> </v>
      </c>
      <c r="CL26" s="82" t="str">
        <f t="shared" si="130"/>
        <v> 23</v>
      </c>
      <c r="CM26" s="3" t="str">
        <f t="shared" si="61"/>
        <v>#REF!</v>
      </c>
      <c r="CN26" s="80" t="str">
        <f t="shared" si="62"/>
        <v>#REF!</v>
      </c>
      <c r="CO26" s="80" t="str">
        <f t="shared" si="63"/>
        <v>#REF!</v>
      </c>
      <c r="CP26" s="80" t="str">
        <f t="shared" si="64"/>
        <v>#REF!</v>
      </c>
      <c r="CQ26" s="80" t="str">
        <f t="shared" si="65"/>
        <v>#REF!</v>
      </c>
      <c r="CR26" s="80" t="str">
        <f t="shared" si="66"/>
        <v>#REF!</v>
      </c>
      <c r="CS26" s="80" t="str">
        <f t="array" ref="CS26">IFERROR(INDEX(Overall!$E$3:$E$389,MATCH(CT26,Overall!$D$3:$D$389,0))," ")</f>
        <v> </v>
      </c>
      <c r="CT26" s="83" t="str">
        <f t="array" ref="CT26">IFERROR(INDEX(Overall!$A$3:$P$389,SMALL(IF((CT$2=#REF!),ROW(#REF!)-MIN(ROW(#REF!))+1,""),ROW(CM23)),PlayerHeader)," ")</f>
        <v> </v>
      </c>
      <c r="CU26" s="82" t="str">
        <f t="shared" si="131"/>
        <v> 23</v>
      </c>
      <c r="CV26" s="3" t="str">
        <f t="shared" si="67"/>
        <v>#REF!</v>
      </c>
      <c r="CW26" s="80" t="str">
        <f t="shared" si="68"/>
        <v>#REF!</v>
      </c>
      <c r="CX26" s="80" t="str">
        <f t="shared" si="69"/>
        <v>#REF!</v>
      </c>
      <c r="CY26" s="80" t="str">
        <f t="shared" si="70"/>
        <v>#REF!</v>
      </c>
      <c r="CZ26" s="80" t="str">
        <f t="shared" si="71"/>
        <v>#REF!</v>
      </c>
      <c r="DA26" s="80" t="str">
        <f t="shared" si="72"/>
        <v>#REF!</v>
      </c>
      <c r="DB26" s="80" t="str">
        <f t="array" ref="DB26">IFERROR(INDEX(Overall!$E$3:$E$389,MATCH(DC26,Overall!$D$3:$D$389,0))," ")</f>
        <v> </v>
      </c>
      <c r="DC26" s="83" t="str">
        <f t="array" ref="DC26">IFERROR(INDEX(Overall!$A$3:$P$389,SMALL(IF((DC$2=#REF!),ROW(#REF!)-MIN(ROW(#REF!))+1,""),ROW(CV23)),PlayerHeader)," ")</f>
        <v> </v>
      </c>
      <c r="DD26" s="82" t="str">
        <f t="shared" si="132"/>
        <v> 23</v>
      </c>
      <c r="DE26" s="3" t="str">
        <f t="shared" si="73"/>
        <v>#REF!</v>
      </c>
      <c r="DF26" s="80" t="str">
        <f t="shared" si="74"/>
        <v>#REF!</v>
      </c>
      <c r="DG26" s="80" t="str">
        <f t="shared" si="75"/>
        <v>#REF!</v>
      </c>
      <c r="DH26" s="80" t="str">
        <f t="shared" si="76"/>
        <v>#REF!</v>
      </c>
      <c r="DI26" s="80" t="str">
        <f t="shared" si="77"/>
        <v>#REF!</v>
      </c>
      <c r="DJ26" s="80" t="str">
        <f t="shared" si="78"/>
        <v>#REF!</v>
      </c>
      <c r="DK26" s="80" t="str">
        <f t="array" ref="DK26">IFERROR(INDEX(Overall!$E$3:$E$389,MATCH(DL26,Overall!$D$3:$D$389,0))," ")</f>
        <v> </v>
      </c>
      <c r="DL26" s="83" t="str">
        <f t="array" ref="DL26">IFERROR(INDEX(Overall!$A$3:$P$389,SMALL(IF((DL$2=#REF!),ROW(#REF!)-MIN(ROW(#REF!))+1,""),ROW(DE23)),PlayerHeader)," ")</f>
        <v> </v>
      </c>
      <c r="DM26" s="82" t="str">
        <f t="shared" si="133"/>
        <v> 23</v>
      </c>
      <c r="DN26" s="3" t="str">
        <f t="shared" si="79"/>
        <v>#REF!</v>
      </c>
      <c r="DO26" s="80" t="str">
        <f t="shared" si="80"/>
        <v>#REF!</v>
      </c>
      <c r="DP26" s="80" t="str">
        <f t="shared" si="81"/>
        <v>#REF!</v>
      </c>
      <c r="DQ26" s="80" t="str">
        <f t="shared" si="82"/>
        <v>#REF!</v>
      </c>
      <c r="DR26" s="80" t="str">
        <f t="shared" si="83"/>
        <v>#REF!</v>
      </c>
      <c r="DS26" s="80" t="str">
        <f t="shared" si="84"/>
        <v>#REF!</v>
      </c>
      <c r="DT26" s="80" t="str">
        <f t="array" ref="DT26">IFERROR(INDEX(Overall!$E$3:$E$389,MATCH(DU26,Overall!$D$3:$D$389,0))," ")</f>
        <v> </v>
      </c>
      <c r="DU26" s="83" t="str">
        <f t="array" ref="DU26">IFERROR(INDEX(Overall!$A$3:$P$389,SMALL(IF((DU$2=#REF!),ROW(#REF!)-MIN(ROW(#REF!))+1,""),ROW(DN23)),PlayerHeader)," ")</f>
        <v> </v>
      </c>
      <c r="DV26" s="82" t="str">
        <f t="shared" si="134"/>
        <v> 23</v>
      </c>
      <c r="DW26" s="3" t="str">
        <f t="shared" si="85"/>
        <v>#REF!</v>
      </c>
      <c r="DX26" s="80" t="str">
        <f t="shared" si="86"/>
        <v>#REF!</v>
      </c>
      <c r="DY26" s="80" t="str">
        <f t="shared" si="87"/>
        <v>#REF!</v>
      </c>
      <c r="DZ26" s="80" t="str">
        <f t="shared" si="88"/>
        <v>#REF!</v>
      </c>
      <c r="EA26" s="80" t="str">
        <f t="shared" si="89"/>
        <v>#REF!</v>
      </c>
      <c r="EB26" s="80" t="str">
        <f t="shared" si="90"/>
        <v>#REF!</v>
      </c>
      <c r="EC26" s="80" t="str">
        <f t="array" ref="EC26">IFERROR(INDEX(Overall!$E$3:$E$389,MATCH(ED26,Overall!$D$3:$D$389,0))," ")</f>
        <v> </v>
      </c>
      <c r="ED26" s="83" t="str">
        <f t="array" ref="ED26">IFERROR(INDEX(Overall!$A$3:$P$389,SMALL(IF((ED$2=#REF!),ROW(#REF!)-MIN(ROW(#REF!))+1,""),ROW(DW23)),PlayerHeader)," ")</f>
        <v> </v>
      </c>
      <c r="EE26" s="82" t="str">
        <f t="shared" si="135"/>
        <v> 23</v>
      </c>
      <c r="EF26" s="3" t="str">
        <f t="shared" si="91"/>
        <v>#REF!</v>
      </c>
      <c r="EG26" s="80" t="str">
        <f t="shared" si="92"/>
        <v>#REF!</v>
      </c>
      <c r="EH26" s="80" t="str">
        <f t="shared" si="93"/>
        <v>#REF!</v>
      </c>
      <c r="EI26" s="80" t="str">
        <f t="shared" si="94"/>
        <v>#REF!</v>
      </c>
      <c r="EJ26" s="80" t="str">
        <f t="shared" si="95"/>
        <v>#REF!</v>
      </c>
      <c r="EK26" s="80" t="str">
        <f t="shared" si="96"/>
        <v>#REF!</v>
      </c>
      <c r="EL26" s="80" t="str">
        <f t="array" ref="EL26">IFERROR(INDEX(Overall!$E$3:$E$389,MATCH(EM26,Overall!$D$3:$D$389,0))," ")</f>
        <v> </v>
      </c>
      <c r="EM26" s="83" t="str">
        <f t="array" ref="EM26">IFERROR(INDEX(Overall!$A$3:$P$389,SMALL(IF((EM$2=#REF!),ROW(#REF!)-MIN(ROW(#REF!))+1,""),ROW(EF23)),PlayerHeader)," ")</f>
        <v> </v>
      </c>
      <c r="EN26" s="82" t="str">
        <f t="shared" si="136"/>
        <v> 23</v>
      </c>
      <c r="EO26" s="3" t="str">
        <f t="shared" si="97"/>
        <v>#REF!</v>
      </c>
      <c r="EP26" s="80" t="str">
        <f t="shared" si="98"/>
        <v>#REF!</v>
      </c>
      <c r="EQ26" s="80" t="str">
        <f t="shared" si="99"/>
        <v>#REF!</v>
      </c>
      <c r="ER26" s="80" t="str">
        <f t="shared" si="100"/>
        <v>#REF!</v>
      </c>
      <c r="ES26" s="80" t="str">
        <f t="shared" si="101"/>
        <v>#REF!</v>
      </c>
      <c r="ET26" s="80" t="str">
        <f t="shared" si="102"/>
        <v>#REF!</v>
      </c>
      <c r="EU26" s="80" t="str">
        <f t="array" ref="EU26">IFERROR(INDEX(Overall!$E$3:$E$389,MATCH(EV26,Overall!$D$3:$D$389,0))," ")</f>
        <v> </v>
      </c>
      <c r="EV26" s="83" t="str">
        <f t="array" ref="EV26">IFERROR(INDEX(Overall!$A$3:$P$389,SMALL(IF((EV$2=#REF!),ROW(#REF!)-MIN(ROW(#REF!))+1,""),ROW(EO23)),PlayerHeader)," ")</f>
        <v> </v>
      </c>
      <c r="EW26" s="82" t="str">
        <f t="shared" si="137"/>
        <v> 23</v>
      </c>
      <c r="EX26" s="3" t="str">
        <f t="shared" si="103"/>
        <v>#REF!</v>
      </c>
      <c r="EY26" s="80" t="str">
        <f t="shared" si="104"/>
        <v>#REF!</v>
      </c>
      <c r="EZ26" s="80" t="str">
        <f t="shared" si="105"/>
        <v>#REF!</v>
      </c>
      <c r="FA26" s="80" t="str">
        <f t="shared" si="106"/>
        <v>#REF!</v>
      </c>
      <c r="FB26" s="80" t="str">
        <f t="shared" si="107"/>
        <v>#REF!</v>
      </c>
      <c r="FC26" s="80" t="str">
        <f t="shared" si="108"/>
        <v>#REF!</v>
      </c>
      <c r="FD26" s="80" t="str">
        <f t="array" ref="FD26">IFERROR(INDEX(Overall!$E$3:$E$389,MATCH(FE26,Overall!$D$3:$D$389,0))," ")</f>
        <v> </v>
      </c>
      <c r="FE26" s="83" t="str">
        <f t="array" ref="FE26">IFERROR(INDEX(Overall!$A$3:$P$389,SMALL(IF((FE$2=#REF!),ROW(#REF!)-MIN(ROW(#REF!))+1,""),ROW(EX23)),PlayerHeader)," ")</f>
        <v> </v>
      </c>
      <c r="FF26" s="82" t="str">
        <f t="shared" si="138"/>
        <v> 23</v>
      </c>
      <c r="FG26" s="3" t="str">
        <f t="shared" si="109"/>
        <v>#REF!</v>
      </c>
      <c r="FH26" s="80" t="str">
        <f t="shared" si="110"/>
        <v>#REF!</v>
      </c>
      <c r="FI26" s="80" t="str">
        <f t="shared" si="111"/>
        <v>#REF!</v>
      </c>
      <c r="FJ26" s="80" t="str">
        <f t="shared" si="112"/>
        <v>#REF!</v>
      </c>
      <c r="FK26" s="80" t="str">
        <f t="shared" si="113"/>
        <v>#REF!</v>
      </c>
      <c r="FL26" s="80" t="str">
        <f t="shared" si="114"/>
        <v>#REF!</v>
      </c>
      <c r="FM26" s="80" t="str">
        <f t="array" ref="FM26">IFERROR(INDEX(Overall!$E$3:$E$389,MATCH(FN26,Overall!$D$3:$D$389,0))," ")</f>
        <v> </v>
      </c>
      <c r="FN26" s="83" t="str">
        <f t="array" ref="FN26">IFERROR(INDEX(Overall!$A$3:$P$389,SMALL(IF((FN$2=#REF!),ROW(#REF!)-MIN(ROW(#REF!))+1,""),ROW(FG23)),PlayerHeader)," ")</f>
        <v> </v>
      </c>
      <c r="FO26" s="82" t="str">
        <f t="shared" si="139"/>
        <v> 23</v>
      </c>
      <c r="FP26" s="3" t="str">
        <f t="shared" si="115"/>
        <v>#REF!</v>
      </c>
      <c r="FQ26" s="80" t="str">
        <f t="shared" si="116"/>
        <v>#REF!</v>
      </c>
      <c r="FR26" s="80" t="str">
        <f t="shared" si="117"/>
        <v>#REF!</v>
      </c>
      <c r="FS26" s="80" t="str">
        <f t="shared" si="118"/>
        <v>#REF!</v>
      </c>
      <c r="FT26" s="80" t="str">
        <f t="shared" si="119"/>
        <v>#REF!</v>
      </c>
      <c r="FU26" s="80" t="str">
        <f t="shared" si="120"/>
        <v>#REF!</v>
      </c>
      <c r="FV26" s="80" t="str">
        <f t="array" ref="FV26">IFERROR(INDEX(Overall!$E$3:$E$389,MATCH(FW26,Overall!$D$3:$D$389,0))," ")</f>
        <v> </v>
      </c>
      <c r="FW26" s="83" t="str">
        <f t="array" ref="FW26">IFERROR(INDEX(Overall!$A$3:$P$389,SMALL(IF((FW$2=#REF!),ROW(#REF!)-MIN(ROW(#REF!))+1,""),ROW(FP23)),PlayerHeader)," ")</f>
        <v> </v>
      </c>
      <c r="FX26" s="82" t="str">
        <f t="shared" si="140"/>
        <v> 23</v>
      </c>
      <c r="FY26" s="3"/>
      <c r="GA26" s="3"/>
    </row>
    <row r="27" ht="15.75" customHeight="1">
      <c r="A27" s="3" t="str">
        <f t="shared" si="1"/>
        <v>#REF!</v>
      </c>
      <c r="B27" s="77" t="str">
        <f t="shared" si="2"/>
        <v>#REF!</v>
      </c>
      <c r="C27" s="77" t="str">
        <f t="shared" si="3"/>
        <v>#REF!</v>
      </c>
      <c r="D27" s="77" t="str">
        <f t="shared" si="4"/>
        <v>#REF!</v>
      </c>
      <c r="E27" s="77" t="str">
        <f t="shared" si="5"/>
        <v>#REF!</v>
      </c>
      <c r="F27" s="77" t="str">
        <f t="shared" si="6"/>
        <v>#REF!</v>
      </c>
      <c r="G27" s="77" t="str">
        <f t="array" ref="G27">IFERROR(INDEX(Overall!$E$3:$E$389,MATCH(H27,Overall!$D$3:$D$389,0))," ")</f>
        <v> </v>
      </c>
      <c r="H27" s="84" t="str">
        <f t="array" ref="H27">IFERROR(INDEX(Overall!$A$3:$P$389,SMALL(IF((H$2=#REF!),ROW(#REF!)-MIN(ROW(#REF!))+1,""),ROW(A24)),PlayerHeader)," ")</f>
        <v> </v>
      </c>
      <c r="I27" s="79" t="str">
        <f t="shared" si="121"/>
        <v> 24</v>
      </c>
      <c r="J27" s="3" t="str">
        <f t="shared" si="7"/>
        <v>#REF!</v>
      </c>
      <c r="K27" s="77" t="str">
        <f t="shared" si="8"/>
        <v>#REF!</v>
      </c>
      <c r="L27" s="77" t="str">
        <f t="shared" si="9"/>
        <v>#REF!</v>
      </c>
      <c r="M27" s="77" t="str">
        <f t="shared" si="10"/>
        <v>#REF!</v>
      </c>
      <c r="N27" s="77" t="str">
        <f t="shared" si="11"/>
        <v>#REF!</v>
      </c>
      <c r="O27" s="77" t="str">
        <f t="shared" si="12"/>
        <v>#REF!</v>
      </c>
      <c r="P27" s="77" t="str">
        <f t="array" ref="P27">IFERROR(INDEX(Overall!$E$3:$E$389,MATCH(Q27,Overall!$D$3:$D$389,0))," ")</f>
        <v> </v>
      </c>
      <c r="Q27" s="84" t="str">
        <f t="array" ref="Q27">IFERROR(INDEX(Overall!$A$3:$P$389,SMALL(IF((Q$2=#REF!),ROW(#REF!)-MIN(ROW(#REF!))+1,""),ROW(J24)),PlayerHeader)," ")</f>
        <v> </v>
      </c>
      <c r="R27" s="79" t="str">
        <f t="shared" si="122"/>
        <v> 24</v>
      </c>
      <c r="S27" s="3" t="str">
        <f t="shared" si="13"/>
        <v>#REF!</v>
      </c>
      <c r="T27" s="77" t="str">
        <f t="shared" si="14"/>
        <v>#REF!</v>
      </c>
      <c r="U27" s="77" t="str">
        <f t="shared" si="15"/>
        <v>#REF!</v>
      </c>
      <c r="V27" s="77" t="str">
        <f t="shared" si="16"/>
        <v>#REF!</v>
      </c>
      <c r="W27" s="77" t="str">
        <f t="shared" si="17"/>
        <v>#REF!</v>
      </c>
      <c r="X27" s="77" t="str">
        <f t="shared" si="18"/>
        <v>#REF!</v>
      </c>
      <c r="Y27" s="77" t="str">
        <f t="array" ref="Y27">IFERROR(INDEX(Overall!$E$3:$E$389,MATCH(Z27,Overall!$D$3:$D$389,0))," ")</f>
        <v> </v>
      </c>
      <c r="Z27" s="84" t="str">
        <f t="array" ref="Z27">IFERROR(INDEX(Overall!$A$3:$P$389,SMALL(IF((Z$2=#REF!),ROW(#REF!)-MIN(ROW(#REF!))+1,""),ROW(S24)),PlayerHeader)," ")</f>
        <v> </v>
      </c>
      <c r="AA27" s="79" t="str">
        <f t="shared" si="123"/>
        <v> 24</v>
      </c>
      <c r="AB27" s="3" t="str">
        <f t="shared" si="19"/>
        <v>#REF!</v>
      </c>
      <c r="AC27" s="77" t="str">
        <f t="shared" si="20"/>
        <v>#REF!</v>
      </c>
      <c r="AD27" s="77" t="str">
        <f t="shared" si="21"/>
        <v>#REF!</v>
      </c>
      <c r="AE27" s="77" t="str">
        <f t="shared" si="22"/>
        <v>#REF!</v>
      </c>
      <c r="AF27" s="77" t="str">
        <f t="shared" si="23"/>
        <v>#REF!</v>
      </c>
      <c r="AG27" s="77" t="str">
        <f t="shared" si="24"/>
        <v>#REF!</v>
      </c>
      <c r="AH27" s="77" t="str">
        <f t="array" ref="AH27">IFERROR(INDEX(Overall!$E$3:$E$389,MATCH(AI27,Overall!$D$3:$D$389,0))," ")</f>
        <v> </v>
      </c>
      <c r="AI27" s="84" t="str">
        <f t="array" ref="AI27">IFERROR(INDEX(Overall!$A$3:$P$389,SMALL(IF((AI$2=#REF!),ROW(#REF!)-MIN(ROW(#REF!))+1,""),ROW(AB24)),PlayerHeader)," ")</f>
        <v> </v>
      </c>
      <c r="AJ27" s="79" t="str">
        <f t="shared" si="124"/>
        <v> 24</v>
      </c>
      <c r="AK27" s="3" t="str">
        <f t="shared" si="25"/>
        <v>#REF!</v>
      </c>
      <c r="AL27" s="77" t="str">
        <f t="shared" si="26"/>
        <v>#REF!</v>
      </c>
      <c r="AM27" s="77" t="str">
        <f t="shared" si="27"/>
        <v>#REF!</v>
      </c>
      <c r="AN27" s="77" t="str">
        <f t="shared" si="28"/>
        <v>#REF!</v>
      </c>
      <c r="AO27" s="77" t="str">
        <f t="shared" si="29"/>
        <v>#REF!</v>
      </c>
      <c r="AP27" s="77" t="str">
        <f t="shared" si="30"/>
        <v>#REF!</v>
      </c>
      <c r="AQ27" s="77" t="str">
        <f t="array" ref="AQ27">IFERROR(INDEX(Overall!$E$3:$E$389,MATCH(AR27,Overall!$D$3:$D$389,0))," ")</f>
        <v> </v>
      </c>
      <c r="AR27" s="84" t="str">
        <f t="array" ref="AR27">IFERROR(INDEX(Overall!$A$3:$P$389,SMALL(IF((AR$2=#REF!),ROW(#REF!)-MIN(ROW(#REF!))+1,""),ROW(AK24)),PlayerHeader)," ")</f>
        <v> </v>
      </c>
      <c r="AS27" s="79" t="str">
        <f t="shared" si="125"/>
        <v> 24</v>
      </c>
      <c r="AT27" s="3" t="str">
        <f t="shared" si="31"/>
        <v>#REF!</v>
      </c>
      <c r="AU27" s="77" t="str">
        <f t="shared" si="32"/>
        <v>#REF!</v>
      </c>
      <c r="AV27" s="77" t="str">
        <f t="shared" si="33"/>
        <v>#REF!</v>
      </c>
      <c r="AW27" s="77" t="str">
        <f t="shared" si="34"/>
        <v>#REF!</v>
      </c>
      <c r="AX27" s="77" t="str">
        <f t="shared" si="35"/>
        <v>#REF!</v>
      </c>
      <c r="AY27" s="77" t="str">
        <f t="shared" si="36"/>
        <v>#REF!</v>
      </c>
      <c r="AZ27" s="77" t="str">
        <f t="array" ref="AZ27">IFERROR(INDEX(Overall!$E$3:$E$389,MATCH(BA27,Overall!$D$3:$D$389,0))," ")</f>
        <v> </v>
      </c>
      <c r="BA27" s="84" t="str">
        <f t="array" ref="BA27">IFERROR(INDEX(Overall!$A$3:$P$389,SMALL(IF((BA$2=#REF!),ROW(#REF!)-MIN(ROW(#REF!))+1,""),ROW(AT24)),PlayerHeader)," ")</f>
        <v> </v>
      </c>
      <c r="BB27" s="79" t="str">
        <f t="shared" si="126"/>
        <v> 24</v>
      </c>
      <c r="BC27" s="3" t="str">
        <f t="shared" si="37"/>
        <v>#REF!</v>
      </c>
      <c r="BD27" s="77" t="str">
        <f t="shared" si="38"/>
        <v>#REF!</v>
      </c>
      <c r="BE27" s="77" t="str">
        <f t="shared" si="39"/>
        <v>#REF!</v>
      </c>
      <c r="BF27" s="77" t="str">
        <f t="shared" si="40"/>
        <v>#REF!</v>
      </c>
      <c r="BG27" s="77" t="str">
        <f t="shared" si="41"/>
        <v>#REF!</v>
      </c>
      <c r="BH27" s="77" t="str">
        <f t="shared" si="42"/>
        <v>#REF!</v>
      </c>
      <c r="BI27" s="77" t="str">
        <f t="array" ref="BI27">IFERROR(INDEX(Overall!$E$3:$E$389,MATCH(BJ27,Overall!$D$3:$D$389,0))," ")</f>
        <v> </v>
      </c>
      <c r="BJ27" s="84" t="str">
        <f t="array" ref="BJ27">IFERROR(INDEX(Overall!$A$3:$P$389,SMALL(IF((BJ$2=#REF!),ROW(#REF!)-MIN(ROW(#REF!))+1,""),ROW(BC24)),PlayerHeader)," ")</f>
        <v> </v>
      </c>
      <c r="BK27" s="79" t="str">
        <f t="shared" si="127"/>
        <v> 24</v>
      </c>
      <c r="BL27" s="3" t="str">
        <f t="shared" si="43"/>
        <v>#REF!</v>
      </c>
      <c r="BM27" s="77" t="str">
        <f t="shared" si="44"/>
        <v>#REF!</v>
      </c>
      <c r="BN27" s="77" t="str">
        <f t="shared" si="45"/>
        <v>#REF!</v>
      </c>
      <c r="BO27" s="77" t="str">
        <f t="shared" si="46"/>
        <v>#REF!</v>
      </c>
      <c r="BP27" s="77" t="str">
        <f t="shared" si="47"/>
        <v>#REF!</v>
      </c>
      <c r="BQ27" s="77" t="str">
        <f t="shared" si="48"/>
        <v>#REF!</v>
      </c>
      <c r="BR27" s="77" t="str">
        <f t="array" ref="BR27">IFERROR(INDEX(Overall!$E$3:$E$389,MATCH(BS27,Overall!$D$3:$D$389,0))," ")</f>
        <v> </v>
      </c>
      <c r="BS27" s="84" t="str">
        <f t="array" ref="BS27">IFERROR(INDEX(Overall!$A$3:$P$389,SMALL(IF((BS$2=#REF!),ROW(#REF!)-MIN(ROW(#REF!))+1,""),ROW(BL24)),PlayerHeader)," ")</f>
        <v> </v>
      </c>
      <c r="BT27" s="79" t="str">
        <f t="shared" si="128"/>
        <v> 24</v>
      </c>
      <c r="BU27" s="3" t="str">
        <f t="shared" si="49"/>
        <v>#REF!</v>
      </c>
      <c r="BV27" s="77" t="str">
        <f t="shared" si="50"/>
        <v>#REF!</v>
      </c>
      <c r="BW27" s="77" t="str">
        <f t="shared" si="51"/>
        <v>#REF!</v>
      </c>
      <c r="BX27" s="77" t="str">
        <f t="shared" si="52"/>
        <v>#REF!</v>
      </c>
      <c r="BY27" s="77" t="str">
        <f t="shared" si="53"/>
        <v>#REF!</v>
      </c>
      <c r="BZ27" s="77" t="str">
        <f t="shared" si="54"/>
        <v>#REF!</v>
      </c>
      <c r="CA27" s="77" t="str">
        <f t="array" ref="CA27">IFERROR(INDEX(Overall!$E$3:$E$389,MATCH(CB27,Overall!$D$3:$D$389,0))," ")</f>
        <v> </v>
      </c>
      <c r="CB27" s="84" t="str">
        <f t="array" ref="CB27">IFERROR(INDEX(Overall!$A$3:$P$389,SMALL(IF((CB$2=#REF!),ROW(#REF!)-MIN(ROW(#REF!))+1,""),ROW(BU24)),PlayerHeader)," ")</f>
        <v> </v>
      </c>
      <c r="CC27" s="79" t="str">
        <f t="shared" si="129"/>
        <v> 24</v>
      </c>
      <c r="CD27" s="3" t="str">
        <f t="shared" si="55"/>
        <v>#REF!</v>
      </c>
      <c r="CE27" s="77" t="str">
        <f t="shared" si="56"/>
        <v>#REF!</v>
      </c>
      <c r="CF27" s="77" t="str">
        <f t="shared" si="57"/>
        <v>#REF!</v>
      </c>
      <c r="CG27" s="77" t="str">
        <f t="shared" si="58"/>
        <v>#REF!</v>
      </c>
      <c r="CH27" s="77" t="str">
        <f t="shared" si="59"/>
        <v>#REF!</v>
      </c>
      <c r="CI27" s="77" t="str">
        <f t="shared" si="60"/>
        <v>#REF!</v>
      </c>
      <c r="CJ27" s="77" t="str">
        <f t="array" ref="CJ27">IFERROR(INDEX(Overall!$E$3:$E$389,MATCH(CK27,Overall!$D$3:$D$389,0))," ")</f>
        <v> </v>
      </c>
      <c r="CK27" s="84" t="str">
        <f t="array" ref="CK27">IFERROR(INDEX(Overall!$A$3:$P$389,SMALL(IF((CK$2=#REF!),ROW(#REF!)-MIN(ROW(#REF!))+1,""),ROW(CD24)),PlayerHeader)," ")</f>
        <v> </v>
      </c>
      <c r="CL27" s="79" t="str">
        <f t="shared" si="130"/>
        <v> 24</v>
      </c>
      <c r="CM27" s="3" t="str">
        <f t="shared" si="61"/>
        <v>#REF!</v>
      </c>
      <c r="CN27" s="77" t="str">
        <f t="shared" si="62"/>
        <v>#REF!</v>
      </c>
      <c r="CO27" s="77" t="str">
        <f t="shared" si="63"/>
        <v>#REF!</v>
      </c>
      <c r="CP27" s="77" t="str">
        <f t="shared" si="64"/>
        <v>#REF!</v>
      </c>
      <c r="CQ27" s="77" t="str">
        <f t="shared" si="65"/>
        <v>#REF!</v>
      </c>
      <c r="CR27" s="77" t="str">
        <f t="shared" si="66"/>
        <v>#REF!</v>
      </c>
      <c r="CS27" s="77" t="str">
        <f t="array" ref="CS27">IFERROR(INDEX(Overall!$E$3:$E$389,MATCH(CT27,Overall!$D$3:$D$389,0))," ")</f>
        <v> </v>
      </c>
      <c r="CT27" s="84" t="str">
        <f t="array" ref="CT27">IFERROR(INDEX(Overall!$A$3:$P$389,SMALL(IF((CT$2=#REF!),ROW(#REF!)-MIN(ROW(#REF!))+1,""),ROW(CM24)),PlayerHeader)," ")</f>
        <v> </v>
      </c>
      <c r="CU27" s="79" t="str">
        <f t="shared" si="131"/>
        <v> 24</v>
      </c>
      <c r="CV27" s="3" t="str">
        <f t="shared" si="67"/>
        <v>#REF!</v>
      </c>
      <c r="CW27" s="77" t="str">
        <f t="shared" si="68"/>
        <v>#REF!</v>
      </c>
      <c r="CX27" s="77" t="str">
        <f t="shared" si="69"/>
        <v>#REF!</v>
      </c>
      <c r="CY27" s="77" t="str">
        <f t="shared" si="70"/>
        <v>#REF!</v>
      </c>
      <c r="CZ27" s="77" t="str">
        <f t="shared" si="71"/>
        <v>#REF!</v>
      </c>
      <c r="DA27" s="77" t="str">
        <f t="shared" si="72"/>
        <v>#REF!</v>
      </c>
      <c r="DB27" s="77" t="str">
        <f t="array" ref="DB27">IFERROR(INDEX(Overall!$E$3:$E$389,MATCH(DC27,Overall!$D$3:$D$389,0))," ")</f>
        <v> </v>
      </c>
      <c r="DC27" s="84" t="str">
        <f t="array" ref="DC27">IFERROR(INDEX(Overall!$A$3:$P$389,SMALL(IF((DC$2=#REF!),ROW(#REF!)-MIN(ROW(#REF!))+1,""),ROW(CV24)),PlayerHeader)," ")</f>
        <v> </v>
      </c>
      <c r="DD27" s="79" t="str">
        <f t="shared" si="132"/>
        <v> 24</v>
      </c>
      <c r="DE27" s="3" t="str">
        <f t="shared" si="73"/>
        <v>#REF!</v>
      </c>
      <c r="DF27" s="77" t="str">
        <f t="shared" si="74"/>
        <v>#REF!</v>
      </c>
      <c r="DG27" s="77" t="str">
        <f t="shared" si="75"/>
        <v>#REF!</v>
      </c>
      <c r="DH27" s="77" t="str">
        <f t="shared" si="76"/>
        <v>#REF!</v>
      </c>
      <c r="DI27" s="77" t="str">
        <f t="shared" si="77"/>
        <v>#REF!</v>
      </c>
      <c r="DJ27" s="77" t="str">
        <f t="shared" si="78"/>
        <v>#REF!</v>
      </c>
      <c r="DK27" s="77" t="str">
        <f t="array" ref="DK27">IFERROR(INDEX(Overall!$E$3:$E$389,MATCH(DL27,Overall!$D$3:$D$389,0))," ")</f>
        <v> </v>
      </c>
      <c r="DL27" s="84" t="str">
        <f t="array" ref="DL27">IFERROR(INDEX(Overall!$A$3:$P$389,SMALL(IF((DL$2=#REF!),ROW(#REF!)-MIN(ROW(#REF!))+1,""),ROW(DE24)),PlayerHeader)," ")</f>
        <v> </v>
      </c>
      <c r="DM27" s="79" t="str">
        <f t="shared" si="133"/>
        <v> 24</v>
      </c>
      <c r="DN27" s="3" t="str">
        <f t="shared" si="79"/>
        <v>#REF!</v>
      </c>
      <c r="DO27" s="77" t="str">
        <f t="shared" si="80"/>
        <v>#REF!</v>
      </c>
      <c r="DP27" s="77" t="str">
        <f t="shared" si="81"/>
        <v>#REF!</v>
      </c>
      <c r="DQ27" s="77" t="str">
        <f t="shared" si="82"/>
        <v>#REF!</v>
      </c>
      <c r="DR27" s="77" t="str">
        <f t="shared" si="83"/>
        <v>#REF!</v>
      </c>
      <c r="DS27" s="77" t="str">
        <f t="shared" si="84"/>
        <v>#REF!</v>
      </c>
      <c r="DT27" s="77" t="str">
        <f t="array" ref="DT27">IFERROR(INDEX(Overall!$E$3:$E$389,MATCH(DU27,Overall!$D$3:$D$389,0))," ")</f>
        <v> </v>
      </c>
      <c r="DU27" s="84" t="str">
        <f t="array" ref="DU27">IFERROR(INDEX(Overall!$A$3:$P$389,SMALL(IF((DU$2=#REF!),ROW(#REF!)-MIN(ROW(#REF!))+1,""),ROW(DN24)),PlayerHeader)," ")</f>
        <v> </v>
      </c>
      <c r="DV27" s="79" t="str">
        <f t="shared" si="134"/>
        <v> 24</v>
      </c>
      <c r="DW27" s="3" t="str">
        <f t="shared" si="85"/>
        <v>#REF!</v>
      </c>
      <c r="DX27" s="77" t="str">
        <f t="shared" si="86"/>
        <v>#REF!</v>
      </c>
      <c r="DY27" s="77" t="str">
        <f t="shared" si="87"/>
        <v>#REF!</v>
      </c>
      <c r="DZ27" s="77" t="str">
        <f t="shared" si="88"/>
        <v>#REF!</v>
      </c>
      <c r="EA27" s="77" t="str">
        <f t="shared" si="89"/>
        <v>#REF!</v>
      </c>
      <c r="EB27" s="77" t="str">
        <f t="shared" si="90"/>
        <v>#REF!</v>
      </c>
      <c r="EC27" s="77" t="str">
        <f t="array" ref="EC27">IFERROR(INDEX(Overall!$E$3:$E$389,MATCH(ED27,Overall!$D$3:$D$389,0))," ")</f>
        <v> </v>
      </c>
      <c r="ED27" s="84" t="str">
        <f t="array" ref="ED27">IFERROR(INDEX(Overall!$A$3:$P$389,SMALL(IF((ED$2=#REF!),ROW(#REF!)-MIN(ROW(#REF!))+1,""),ROW(DW24)),PlayerHeader)," ")</f>
        <v> </v>
      </c>
      <c r="EE27" s="79" t="str">
        <f t="shared" si="135"/>
        <v> 24</v>
      </c>
      <c r="EF27" s="3" t="str">
        <f t="shared" si="91"/>
        <v>#REF!</v>
      </c>
      <c r="EG27" s="77" t="str">
        <f t="shared" si="92"/>
        <v>#REF!</v>
      </c>
      <c r="EH27" s="77" t="str">
        <f t="shared" si="93"/>
        <v>#REF!</v>
      </c>
      <c r="EI27" s="77" t="str">
        <f t="shared" si="94"/>
        <v>#REF!</v>
      </c>
      <c r="EJ27" s="77" t="str">
        <f t="shared" si="95"/>
        <v>#REF!</v>
      </c>
      <c r="EK27" s="77" t="str">
        <f t="shared" si="96"/>
        <v>#REF!</v>
      </c>
      <c r="EL27" s="77" t="str">
        <f t="array" ref="EL27">IFERROR(INDEX(Overall!$E$3:$E$389,MATCH(EM27,Overall!$D$3:$D$389,0))," ")</f>
        <v> </v>
      </c>
      <c r="EM27" s="84" t="str">
        <f t="array" ref="EM27">IFERROR(INDEX(Overall!$A$3:$P$389,SMALL(IF((EM$2=#REF!),ROW(#REF!)-MIN(ROW(#REF!))+1,""),ROW(EF24)),PlayerHeader)," ")</f>
        <v> </v>
      </c>
      <c r="EN27" s="79" t="str">
        <f t="shared" si="136"/>
        <v> 24</v>
      </c>
      <c r="EO27" s="3" t="str">
        <f t="shared" si="97"/>
        <v>#REF!</v>
      </c>
      <c r="EP27" s="77" t="str">
        <f t="shared" si="98"/>
        <v>#REF!</v>
      </c>
      <c r="EQ27" s="77" t="str">
        <f t="shared" si="99"/>
        <v>#REF!</v>
      </c>
      <c r="ER27" s="77" t="str">
        <f t="shared" si="100"/>
        <v>#REF!</v>
      </c>
      <c r="ES27" s="77" t="str">
        <f t="shared" si="101"/>
        <v>#REF!</v>
      </c>
      <c r="ET27" s="77" t="str">
        <f t="shared" si="102"/>
        <v>#REF!</v>
      </c>
      <c r="EU27" s="77" t="str">
        <f t="array" ref="EU27">IFERROR(INDEX(Overall!$E$3:$E$389,MATCH(EV27,Overall!$D$3:$D$389,0))," ")</f>
        <v> </v>
      </c>
      <c r="EV27" s="84" t="str">
        <f t="array" ref="EV27">IFERROR(INDEX(Overall!$A$3:$P$389,SMALL(IF((EV$2=#REF!),ROW(#REF!)-MIN(ROW(#REF!))+1,""),ROW(EO24)),PlayerHeader)," ")</f>
        <v> </v>
      </c>
      <c r="EW27" s="79" t="str">
        <f t="shared" si="137"/>
        <v> 24</v>
      </c>
      <c r="EX27" s="3" t="str">
        <f t="shared" si="103"/>
        <v>#REF!</v>
      </c>
      <c r="EY27" s="77" t="str">
        <f t="shared" si="104"/>
        <v>#REF!</v>
      </c>
      <c r="EZ27" s="77" t="str">
        <f t="shared" si="105"/>
        <v>#REF!</v>
      </c>
      <c r="FA27" s="77" t="str">
        <f t="shared" si="106"/>
        <v>#REF!</v>
      </c>
      <c r="FB27" s="77" t="str">
        <f t="shared" si="107"/>
        <v>#REF!</v>
      </c>
      <c r="FC27" s="77" t="str">
        <f t="shared" si="108"/>
        <v>#REF!</v>
      </c>
      <c r="FD27" s="77" t="str">
        <f t="array" ref="FD27">IFERROR(INDEX(Overall!$E$3:$E$389,MATCH(FE27,Overall!$D$3:$D$389,0))," ")</f>
        <v> </v>
      </c>
      <c r="FE27" s="84" t="str">
        <f t="array" ref="FE27">IFERROR(INDEX(Overall!$A$3:$P$389,SMALL(IF((FE$2=#REF!),ROW(#REF!)-MIN(ROW(#REF!))+1,""),ROW(EX24)),PlayerHeader)," ")</f>
        <v> </v>
      </c>
      <c r="FF27" s="79" t="str">
        <f t="shared" si="138"/>
        <v> 24</v>
      </c>
      <c r="FG27" s="3" t="str">
        <f t="shared" si="109"/>
        <v>#REF!</v>
      </c>
      <c r="FH27" s="77" t="str">
        <f t="shared" si="110"/>
        <v>#REF!</v>
      </c>
      <c r="FI27" s="77" t="str">
        <f t="shared" si="111"/>
        <v>#REF!</v>
      </c>
      <c r="FJ27" s="77" t="str">
        <f t="shared" si="112"/>
        <v>#REF!</v>
      </c>
      <c r="FK27" s="77" t="str">
        <f t="shared" si="113"/>
        <v>#REF!</v>
      </c>
      <c r="FL27" s="77" t="str">
        <f t="shared" si="114"/>
        <v>#REF!</v>
      </c>
      <c r="FM27" s="77" t="str">
        <f t="array" ref="FM27">IFERROR(INDEX(Overall!$E$3:$E$389,MATCH(FN27,Overall!$D$3:$D$389,0))," ")</f>
        <v> </v>
      </c>
      <c r="FN27" s="84" t="str">
        <f t="array" ref="FN27">IFERROR(INDEX(Overall!$A$3:$P$389,SMALL(IF((FN$2=#REF!),ROW(#REF!)-MIN(ROW(#REF!))+1,""),ROW(FG24)),PlayerHeader)," ")</f>
        <v> </v>
      </c>
      <c r="FO27" s="79" t="str">
        <f t="shared" si="139"/>
        <v> 24</v>
      </c>
      <c r="FP27" s="3" t="str">
        <f t="shared" si="115"/>
        <v>#REF!</v>
      </c>
      <c r="FQ27" s="77" t="str">
        <f t="shared" si="116"/>
        <v>#REF!</v>
      </c>
      <c r="FR27" s="77" t="str">
        <f t="shared" si="117"/>
        <v>#REF!</v>
      </c>
      <c r="FS27" s="77" t="str">
        <f t="shared" si="118"/>
        <v>#REF!</v>
      </c>
      <c r="FT27" s="77" t="str">
        <f t="shared" si="119"/>
        <v>#REF!</v>
      </c>
      <c r="FU27" s="77" t="str">
        <f t="shared" si="120"/>
        <v>#REF!</v>
      </c>
      <c r="FV27" s="77" t="str">
        <f t="array" ref="FV27">IFERROR(INDEX(Overall!$E$3:$E$389,MATCH(FW27,Overall!$D$3:$D$389,0))," ")</f>
        <v> </v>
      </c>
      <c r="FW27" s="84" t="str">
        <f t="array" ref="FW27">IFERROR(INDEX(Overall!$A$3:$P$389,SMALL(IF((FW$2=#REF!),ROW(#REF!)-MIN(ROW(#REF!))+1,""),ROW(FP24)),PlayerHeader)," ")</f>
        <v> </v>
      </c>
      <c r="FX27" s="79" t="str">
        <f t="shared" si="140"/>
        <v> 24</v>
      </c>
      <c r="FY27" s="3"/>
      <c r="GA27" s="3"/>
    </row>
    <row r="28" ht="15.75" customHeight="1">
      <c r="A28" s="3" t="str">
        <f t="shared" si="1"/>
        <v>#REF!</v>
      </c>
      <c r="B28" s="80" t="str">
        <f t="shared" si="2"/>
        <v>#REF!</v>
      </c>
      <c r="C28" s="80" t="str">
        <f t="shared" si="3"/>
        <v>#REF!</v>
      </c>
      <c r="D28" s="80" t="str">
        <f t="shared" si="4"/>
        <v>#REF!</v>
      </c>
      <c r="E28" s="80" t="str">
        <f t="shared" si="5"/>
        <v>#REF!</v>
      </c>
      <c r="F28" s="80" t="str">
        <f t="shared" si="6"/>
        <v>#REF!</v>
      </c>
      <c r="G28" s="80" t="str">
        <f t="array" ref="G28">IFERROR(INDEX(Overall!$E$3:$E$389,MATCH(H28,Overall!$D$3:$D$389,0))," ")</f>
        <v> </v>
      </c>
      <c r="H28" s="83" t="str">
        <f t="array" ref="H28">IFERROR(INDEX(Overall!$A$3:$P$389,SMALL(IF((H$2=#REF!),ROW(#REF!)-MIN(ROW(#REF!))+1,""),ROW(A25)),PlayerHeader)," ")</f>
        <v> </v>
      </c>
      <c r="I28" s="82" t="str">
        <f t="shared" si="121"/>
        <v> 25</v>
      </c>
      <c r="J28" s="3" t="str">
        <f t="shared" si="7"/>
        <v>#REF!</v>
      </c>
      <c r="K28" s="80" t="str">
        <f t="shared" si="8"/>
        <v>#REF!</v>
      </c>
      <c r="L28" s="80" t="str">
        <f t="shared" si="9"/>
        <v>#REF!</v>
      </c>
      <c r="M28" s="80" t="str">
        <f t="shared" si="10"/>
        <v>#REF!</v>
      </c>
      <c r="N28" s="80" t="str">
        <f t="shared" si="11"/>
        <v>#REF!</v>
      </c>
      <c r="O28" s="80" t="str">
        <f t="shared" si="12"/>
        <v>#REF!</v>
      </c>
      <c r="P28" s="80" t="str">
        <f t="array" ref="P28">IFERROR(INDEX(Overall!$E$3:$E$389,MATCH(Q28,Overall!$D$3:$D$389,0))," ")</f>
        <v> </v>
      </c>
      <c r="Q28" s="83" t="str">
        <f t="array" ref="Q28">IFERROR(INDEX(Overall!$A$3:$P$389,SMALL(IF((Q$2=#REF!),ROW(#REF!)-MIN(ROW(#REF!))+1,""),ROW(J25)),PlayerHeader)," ")</f>
        <v> </v>
      </c>
      <c r="R28" s="82" t="str">
        <f t="shared" si="122"/>
        <v> 25</v>
      </c>
      <c r="S28" s="3" t="str">
        <f t="shared" si="13"/>
        <v>#REF!</v>
      </c>
      <c r="T28" s="80" t="str">
        <f t="shared" si="14"/>
        <v>#REF!</v>
      </c>
      <c r="U28" s="80" t="str">
        <f t="shared" si="15"/>
        <v>#REF!</v>
      </c>
      <c r="V28" s="80" t="str">
        <f t="shared" si="16"/>
        <v>#REF!</v>
      </c>
      <c r="W28" s="80" t="str">
        <f t="shared" si="17"/>
        <v>#REF!</v>
      </c>
      <c r="X28" s="80" t="str">
        <f t="shared" si="18"/>
        <v>#REF!</v>
      </c>
      <c r="Y28" s="80" t="str">
        <f t="array" ref="Y28">IFERROR(INDEX(Overall!$E$3:$E$389,MATCH(Z28,Overall!$D$3:$D$389,0))," ")</f>
        <v> </v>
      </c>
      <c r="Z28" s="83" t="str">
        <f t="array" ref="Z28">IFERROR(INDEX(Overall!$A$3:$P$389,SMALL(IF((Z$2=#REF!),ROW(#REF!)-MIN(ROW(#REF!))+1,""),ROW(S25)),PlayerHeader)," ")</f>
        <v> </v>
      </c>
      <c r="AA28" s="82" t="str">
        <f t="shared" si="123"/>
        <v> 25</v>
      </c>
      <c r="AB28" s="3" t="str">
        <f t="shared" si="19"/>
        <v>#REF!</v>
      </c>
      <c r="AC28" s="80" t="str">
        <f t="shared" si="20"/>
        <v>#REF!</v>
      </c>
      <c r="AD28" s="80" t="str">
        <f t="shared" si="21"/>
        <v>#REF!</v>
      </c>
      <c r="AE28" s="80" t="str">
        <f t="shared" si="22"/>
        <v>#REF!</v>
      </c>
      <c r="AF28" s="80" t="str">
        <f t="shared" si="23"/>
        <v>#REF!</v>
      </c>
      <c r="AG28" s="80" t="str">
        <f t="shared" si="24"/>
        <v>#REF!</v>
      </c>
      <c r="AH28" s="80" t="str">
        <f t="array" ref="AH28">IFERROR(INDEX(Overall!$E$3:$E$389,MATCH(AI28,Overall!$D$3:$D$389,0))," ")</f>
        <v> </v>
      </c>
      <c r="AI28" s="83" t="str">
        <f t="array" ref="AI28">IFERROR(INDEX(Overall!$A$3:$P$389,SMALL(IF((AI$2=#REF!),ROW(#REF!)-MIN(ROW(#REF!))+1,""),ROW(AB25)),PlayerHeader)," ")</f>
        <v> </v>
      </c>
      <c r="AJ28" s="82" t="str">
        <f t="shared" si="124"/>
        <v> 25</v>
      </c>
      <c r="AK28" s="3" t="str">
        <f t="shared" si="25"/>
        <v>#REF!</v>
      </c>
      <c r="AL28" s="80" t="str">
        <f t="shared" si="26"/>
        <v>#REF!</v>
      </c>
      <c r="AM28" s="80" t="str">
        <f t="shared" si="27"/>
        <v>#REF!</v>
      </c>
      <c r="AN28" s="80" t="str">
        <f t="shared" si="28"/>
        <v>#REF!</v>
      </c>
      <c r="AO28" s="80" t="str">
        <f t="shared" si="29"/>
        <v>#REF!</v>
      </c>
      <c r="AP28" s="80" t="str">
        <f t="shared" si="30"/>
        <v>#REF!</v>
      </c>
      <c r="AQ28" s="80" t="str">
        <f t="array" ref="AQ28">IFERROR(INDEX(Overall!$E$3:$E$389,MATCH(AR28,Overall!$D$3:$D$389,0))," ")</f>
        <v> </v>
      </c>
      <c r="AR28" s="83" t="str">
        <f t="array" ref="AR28">IFERROR(INDEX(Overall!$A$3:$P$389,SMALL(IF((AR$2=#REF!),ROW(#REF!)-MIN(ROW(#REF!))+1,""),ROW(AK25)),PlayerHeader)," ")</f>
        <v> </v>
      </c>
      <c r="AS28" s="82" t="str">
        <f t="shared" si="125"/>
        <v> 25</v>
      </c>
      <c r="AT28" s="3" t="str">
        <f t="shared" si="31"/>
        <v>#REF!</v>
      </c>
      <c r="AU28" s="80" t="str">
        <f t="shared" si="32"/>
        <v>#REF!</v>
      </c>
      <c r="AV28" s="80" t="str">
        <f t="shared" si="33"/>
        <v>#REF!</v>
      </c>
      <c r="AW28" s="80" t="str">
        <f t="shared" si="34"/>
        <v>#REF!</v>
      </c>
      <c r="AX28" s="80" t="str">
        <f t="shared" si="35"/>
        <v>#REF!</v>
      </c>
      <c r="AY28" s="80" t="str">
        <f t="shared" si="36"/>
        <v>#REF!</v>
      </c>
      <c r="AZ28" s="80" t="str">
        <f t="array" ref="AZ28">IFERROR(INDEX(Overall!$E$3:$E$389,MATCH(BA28,Overall!$D$3:$D$389,0))," ")</f>
        <v> </v>
      </c>
      <c r="BA28" s="83" t="str">
        <f t="array" ref="BA28">IFERROR(INDEX(Overall!$A$3:$P$389,SMALL(IF((BA$2=#REF!),ROW(#REF!)-MIN(ROW(#REF!))+1,""),ROW(AT25)),PlayerHeader)," ")</f>
        <v> </v>
      </c>
      <c r="BB28" s="82" t="str">
        <f t="shared" si="126"/>
        <v> 25</v>
      </c>
      <c r="BC28" s="3" t="str">
        <f t="shared" si="37"/>
        <v>#REF!</v>
      </c>
      <c r="BD28" s="80" t="str">
        <f t="shared" si="38"/>
        <v>#REF!</v>
      </c>
      <c r="BE28" s="80" t="str">
        <f t="shared" si="39"/>
        <v>#REF!</v>
      </c>
      <c r="BF28" s="80" t="str">
        <f t="shared" si="40"/>
        <v>#REF!</v>
      </c>
      <c r="BG28" s="80" t="str">
        <f t="shared" si="41"/>
        <v>#REF!</v>
      </c>
      <c r="BH28" s="80" t="str">
        <f t="shared" si="42"/>
        <v>#REF!</v>
      </c>
      <c r="BI28" s="80" t="str">
        <f t="array" ref="BI28">IFERROR(INDEX(Overall!$E$3:$E$389,MATCH(BJ28,Overall!$D$3:$D$389,0))," ")</f>
        <v> </v>
      </c>
      <c r="BJ28" s="83" t="str">
        <f t="array" ref="BJ28">IFERROR(INDEX(Overall!$A$3:$P$389,SMALL(IF((BJ$2=#REF!),ROW(#REF!)-MIN(ROW(#REF!))+1,""),ROW(BC25)),PlayerHeader)," ")</f>
        <v> </v>
      </c>
      <c r="BK28" s="82" t="str">
        <f t="shared" si="127"/>
        <v> 25</v>
      </c>
      <c r="BL28" s="3" t="str">
        <f t="shared" si="43"/>
        <v>#REF!</v>
      </c>
      <c r="BM28" s="80" t="str">
        <f t="shared" si="44"/>
        <v>#REF!</v>
      </c>
      <c r="BN28" s="80" t="str">
        <f t="shared" si="45"/>
        <v>#REF!</v>
      </c>
      <c r="BO28" s="80" t="str">
        <f t="shared" si="46"/>
        <v>#REF!</v>
      </c>
      <c r="BP28" s="80" t="str">
        <f t="shared" si="47"/>
        <v>#REF!</v>
      </c>
      <c r="BQ28" s="80" t="str">
        <f t="shared" si="48"/>
        <v>#REF!</v>
      </c>
      <c r="BR28" s="80" t="str">
        <f t="array" ref="BR28">IFERROR(INDEX(Overall!$E$3:$E$389,MATCH(BS28,Overall!$D$3:$D$389,0))," ")</f>
        <v> </v>
      </c>
      <c r="BS28" s="83" t="str">
        <f t="array" ref="BS28">IFERROR(INDEX(Overall!$A$3:$P$389,SMALL(IF((BS$2=#REF!),ROW(#REF!)-MIN(ROW(#REF!))+1,""),ROW(BL25)),PlayerHeader)," ")</f>
        <v> </v>
      </c>
      <c r="BT28" s="82" t="str">
        <f t="shared" si="128"/>
        <v> 25</v>
      </c>
      <c r="BU28" s="3" t="str">
        <f t="shared" si="49"/>
        <v>#REF!</v>
      </c>
      <c r="BV28" s="80" t="str">
        <f t="shared" si="50"/>
        <v>#REF!</v>
      </c>
      <c r="BW28" s="80" t="str">
        <f t="shared" si="51"/>
        <v>#REF!</v>
      </c>
      <c r="BX28" s="80" t="str">
        <f t="shared" si="52"/>
        <v>#REF!</v>
      </c>
      <c r="BY28" s="80" t="str">
        <f t="shared" si="53"/>
        <v>#REF!</v>
      </c>
      <c r="BZ28" s="80" t="str">
        <f t="shared" si="54"/>
        <v>#REF!</v>
      </c>
      <c r="CA28" s="80" t="str">
        <f t="array" ref="CA28">IFERROR(INDEX(Overall!$E$3:$E$389,MATCH(CB28,Overall!$D$3:$D$389,0))," ")</f>
        <v> </v>
      </c>
      <c r="CB28" s="83" t="str">
        <f t="array" ref="CB28">IFERROR(INDEX(Overall!$A$3:$P$389,SMALL(IF((CB$2=#REF!),ROW(#REF!)-MIN(ROW(#REF!))+1,""),ROW(BU25)),PlayerHeader)," ")</f>
        <v> </v>
      </c>
      <c r="CC28" s="82" t="str">
        <f t="shared" si="129"/>
        <v> 25</v>
      </c>
      <c r="CD28" s="3" t="str">
        <f t="shared" si="55"/>
        <v>#REF!</v>
      </c>
      <c r="CE28" s="80" t="str">
        <f t="shared" si="56"/>
        <v>#REF!</v>
      </c>
      <c r="CF28" s="80" t="str">
        <f t="shared" si="57"/>
        <v>#REF!</v>
      </c>
      <c r="CG28" s="80" t="str">
        <f t="shared" si="58"/>
        <v>#REF!</v>
      </c>
      <c r="CH28" s="80" t="str">
        <f t="shared" si="59"/>
        <v>#REF!</v>
      </c>
      <c r="CI28" s="80" t="str">
        <f t="shared" si="60"/>
        <v>#REF!</v>
      </c>
      <c r="CJ28" s="80" t="str">
        <f t="array" ref="CJ28">IFERROR(INDEX(Overall!$E$3:$E$389,MATCH(CK28,Overall!$D$3:$D$389,0))," ")</f>
        <v> </v>
      </c>
      <c r="CK28" s="83" t="str">
        <f t="array" ref="CK28">IFERROR(INDEX(Overall!$A$3:$P$389,SMALL(IF((CK$2=#REF!),ROW(#REF!)-MIN(ROW(#REF!))+1,""),ROW(CD25)),PlayerHeader)," ")</f>
        <v> </v>
      </c>
      <c r="CL28" s="82" t="str">
        <f t="shared" si="130"/>
        <v> 25</v>
      </c>
      <c r="CM28" s="3" t="str">
        <f t="shared" si="61"/>
        <v>#REF!</v>
      </c>
      <c r="CN28" s="80" t="str">
        <f t="shared" si="62"/>
        <v>#REF!</v>
      </c>
      <c r="CO28" s="80" t="str">
        <f t="shared" si="63"/>
        <v>#REF!</v>
      </c>
      <c r="CP28" s="80" t="str">
        <f t="shared" si="64"/>
        <v>#REF!</v>
      </c>
      <c r="CQ28" s="80" t="str">
        <f t="shared" si="65"/>
        <v>#REF!</v>
      </c>
      <c r="CR28" s="80" t="str">
        <f t="shared" si="66"/>
        <v>#REF!</v>
      </c>
      <c r="CS28" s="80" t="str">
        <f t="array" ref="CS28">IFERROR(INDEX(Overall!$E$3:$E$389,MATCH(CT28,Overall!$D$3:$D$389,0))," ")</f>
        <v> </v>
      </c>
      <c r="CT28" s="83" t="str">
        <f t="array" ref="CT28">IFERROR(INDEX(Overall!$A$3:$P$389,SMALL(IF((CT$2=#REF!),ROW(#REF!)-MIN(ROW(#REF!))+1,""),ROW(CM25)),PlayerHeader)," ")</f>
        <v> </v>
      </c>
      <c r="CU28" s="82" t="str">
        <f t="shared" si="131"/>
        <v> 25</v>
      </c>
      <c r="CV28" s="3" t="str">
        <f t="shared" si="67"/>
        <v>#REF!</v>
      </c>
      <c r="CW28" s="80" t="str">
        <f t="shared" si="68"/>
        <v>#REF!</v>
      </c>
      <c r="CX28" s="80" t="str">
        <f t="shared" si="69"/>
        <v>#REF!</v>
      </c>
      <c r="CY28" s="80" t="str">
        <f t="shared" si="70"/>
        <v>#REF!</v>
      </c>
      <c r="CZ28" s="80" t="str">
        <f t="shared" si="71"/>
        <v>#REF!</v>
      </c>
      <c r="DA28" s="80" t="str">
        <f t="shared" si="72"/>
        <v>#REF!</v>
      </c>
      <c r="DB28" s="80" t="str">
        <f t="array" ref="DB28">IFERROR(INDEX(Overall!$E$3:$E$389,MATCH(DC28,Overall!$D$3:$D$389,0))," ")</f>
        <v> </v>
      </c>
      <c r="DC28" s="83" t="str">
        <f t="array" ref="DC28">IFERROR(INDEX(Overall!$A$3:$P$389,SMALL(IF((DC$2=#REF!),ROW(#REF!)-MIN(ROW(#REF!))+1,""),ROW(CV25)),PlayerHeader)," ")</f>
        <v> </v>
      </c>
      <c r="DD28" s="82" t="str">
        <f t="shared" si="132"/>
        <v> 25</v>
      </c>
      <c r="DE28" s="3" t="str">
        <f t="shared" si="73"/>
        <v>#REF!</v>
      </c>
      <c r="DF28" s="80" t="str">
        <f t="shared" si="74"/>
        <v>#REF!</v>
      </c>
      <c r="DG28" s="80" t="str">
        <f t="shared" si="75"/>
        <v>#REF!</v>
      </c>
      <c r="DH28" s="80" t="str">
        <f t="shared" si="76"/>
        <v>#REF!</v>
      </c>
      <c r="DI28" s="80" t="str">
        <f t="shared" si="77"/>
        <v>#REF!</v>
      </c>
      <c r="DJ28" s="80" t="str">
        <f t="shared" si="78"/>
        <v>#REF!</v>
      </c>
      <c r="DK28" s="80" t="str">
        <f t="array" ref="DK28">IFERROR(INDEX(Overall!$E$3:$E$389,MATCH(DL28,Overall!$D$3:$D$389,0))," ")</f>
        <v> </v>
      </c>
      <c r="DL28" s="83" t="str">
        <f t="array" ref="DL28">IFERROR(INDEX(Overall!$A$3:$P$389,SMALL(IF((DL$2=#REF!),ROW(#REF!)-MIN(ROW(#REF!))+1,""),ROW(DE25)),PlayerHeader)," ")</f>
        <v> </v>
      </c>
      <c r="DM28" s="82" t="str">
        <f t="shared" si="133"/>
        <v> 25</v>
      </c>
      <c r="DN28" s="3" t="str">
        <f t="shared" si="79"/>
        <v>#REF!</v>
      </c>
      <c r="DO28" s="80" t="str">
        <f t="shared" si="80"/>
        <v>#REF!</v>
      </c>
      <c r="DP28" s="80" t="str">
        <f t="shared" si="81"/>
        <v>#REF!</v>
      </c>
      <c r="DQ28" s="80" t="str">
        <f t="shared" si="82"/>
        <v>#REF!</v>
      </c>
      <c r="DR28" s="80" t="str">
        <f t="shared" si="83"/>
        <v>#REF!</v>
      </c>
      <c r="DS28" s="80" t="str">
        <f t="shared" si="84"/>
        <v>#REF!</v>
      </c>
      <c r="DT28" s="80" t="str">
        <f t="array" ref="DT28">IFERROR(INDEX(Overall!$E$3:$E$389,MATCH(DU28,Overall!$D$3:$D$389,0))," ")</f>
        <v> </v>
      </c>
      <c r="DU28" s="83" t="str">
        <f t="array" ref="DU28">IFERROR(INDEX(Overall!$A$3:$P$389,SMALL(IF((DU$2=#REF!),ROW(#REF!)-MIN(ROW(#REF!))+1,""),ROW(DN25)),PlayerHeader)," ")</f>
        <v> </v>
      </c>
      <c r="DV28" s="82" t="str">
        <f t="shared" si="134"/>
        <v> 25</v>
      </c>
      <c r="DW28" s="3" t="str">
        <f t="shared" si="85"/>
        <v>#REF!</v>
      </c>
      <c r="DX28" s="80" t="str">
        <f t="shared" si="86"/>
        <v>#REF!</v>
      </c>
      <c r="DY28" s="80" t="str">
        <f t="shared" si="87"/>
        <v>#REF!</v>
      </c>
      <c r="DZ28" s="80" t="str">
        <f t="shared" si="88"/>
        <v>#REF!</v>
      </c>
      <c r="EA28" s="80" t="str">
        <f t="shared" si="89"/>
        <v>#REF!</v>
      </c>
      <c r="EB28" s="80" t="str">
        <f t="shared" si="90"/>
        <v>#REF!</v>
      </c>
      <c r="EC28" s="80" t="str">
        <f t="array" ref="EC28">IFERROR(INDEX(Overall!$E$3:$E$389,MATCH(ED28,Overall!$D$3:$D$389,0))," ")</f>
        <v> </v>
      </c>
      <c r="ED28" s="83" t="str">
        <f t="array" ref="ED28">IFERROR(INDEX(Overall!$A$3:$P$389,SMALL(IF((ED$2=#REF!),ROW(#REF!)-MIN(ROW(#REF!))+1,""),ROW(DW25)),PlayerHeader)," ")</f>
        <v> </v>
      </c>
      <c r="EE28" s="82" t="str">
        <f t="shared" si="135"/>
        <v> 25</v>
      </c>
      <c r="EF28" s="3" t="str">
        <f t="shared" si="91"/>
        <v>#REF!</v>
      </c>
      <c r="EG28" s="80" t="str">
        <f t="shared" si="92"/>
        <v>#REF!</v>
      </c>
      <c r="EH28" s="80" t="str">
        <f t="shared" si="93"/>
        <v>#REF!</v>
      </c>
      <c r="EI28" s="80" t="str">
        <f t="shared" si="94"/>
        <v>#REF!</v>
      </c>
      <c r="EJ28" s="80" t="str">
        <f t="shared" si="95"/>
        <v>#REF!</v>
      </c>
      <c r="EK28" s="80" t="str">
        <f t="shared" si="96"/>
        <v>#REF!</v>
      </c>
      <c r="EL28" s="80" t="str">
        <f t="array" ref="EL28">IFERROR(INDEX(Overall!$E$3:$E$389,MATCH(EM28,Overall!$D$3:$D$389,0))," ")</f>
        <v> </v>
      </c>
      <c r="EM28" s="83" t="str">
        <f t="array" ref="EM28">IFERROR(INDEX(Overall!$A$3:$P$389,SMALL(IF((EM$2=#REF!),ROW(#REF!)-MIN(ROW(#REF!))+1,""),ROW(EF25)),PlayerHeader)," ")</f>
        <v> </v>
      </c>
      <c r="EN28" s="82" t="str">
        <f t="shared" si="136"/>
        <v> 25</v>
      </c>
      <c r="EO28" s="3" t="str">
        <f t="shared" si="97"/>
        <v>#REF!</v>
      </c>
      <c r="EP28" s="80" t="str">
        <f t="shared" si="98"/>
        <v>#REF!</v>
      </c>
      <c r="EQ28" s="80" t="str">
        <f t="shared" si="99"/>
        <v>#REF!</v>
      </c>
      <c r="ER28" s="80" t="str">
        <f t="shared" si="100"/>
        <v>#REF!</v>
      </c>
      <c r="ES28" s="80" t="str">
        <f t="shared" si="101"/>
        <v>#REF!</v>
      </c>
      <c r="ET28" s="80" t="str">
        <f t="shared" si="102"/>
        <v>#REF!</v>
      </c>
      <c r="EU28" s="80" t="str">
        <f t="array" ref="EU28">IFERROR(INDEX(Overall!$E$3:$E$389,MATCH(EV28,Overall!$D$3:$D$389,0))," ")</f>
        <v> </v>
      </c>
      <c r="EV28" s="83" t="str">
        <f t="array" ref="EV28">IFERROR(INDEX(Overall!$A$3:$P$389,SMALL(IF((EV$2=#REF!),ROW(#REF!)-MIN(ROW(#REF!))+1,""),ROW(EO25)),PlayerHeader)," ")</f>
        <v> </v>
      </c>
      <c r="EW28" s="82" t="str">
        <f t="shared" si="137"/>
        <v> 25</v>
      </c>
      <c r="EX28" s="3" t="str">
        <f t="shared" si="103"/>
        <v>#REF!</v>
      </c>
      <c r="EY28" s="80" t="str">
        <f t="shared" si="104"/>
        <v>#REF!</v>
      </c>
      <c r="EZ28" s="80" t="str">
        <f t="shared" si="105"/>
        <v>#REF!</v>
      </c>
      <c r="FA28" s="80" t="str">
        <f t="shared" si="106"/>
        <v>#REF!</v>
      </c>
      <c r="FB28" s="80" t="str">
        <f t="shared" si="107"/>
        <v>#REF!</v>
      </c>
      <c r="FC28" s="80" t="str">
        <f t="shared" si="108"/>
        <v>#REF!</v>
      </c>
      <c r="FD28" s="80" t="str">
        <f t="array" ref="FD28">IFERROR(INDEX(Overall!$E$3:$E$389,MATCH(FE28,Overall!$D$3:$D$389,0))," ")</f>
        <v> </v>
      </c>
      <c r="FE28" s="83" t="str">
        <f t="array" ref="FE28">IFERROR(INDEX(Overall!$A$3:$P$389,SMALL(IF((FE$2=#REF!),ROW(#REF!)-MIN(ROW(#REF!))+1,""),ROW(EX25)),PlayerHeader)," ")</f>
        <v> </v>
      </c>
      <c r="FF28" s="82" t="str">
        <f t="shared" si="138"/>
        <v> 25</v>
      </c>
      <c r="FG28" s="3" t="str">
        <f t="shared" si="109"/>
        <v>#REF!</v>
      </c>
      <c r="FH28" s="80" t="str">
        <f t="shared" si="110"/>
        <v>#REF!</v>
      </c>
      <c r="FI28" s="80" t="str">
        <f t="shared" si="111"/>
        <v>#REF!</v>
      </c>
      <c r="FJ28" s="80" t="str">
        <f t="shared" si="112"/>
        <v>#REF!</v>
      </c>
      <c r="FK28" s="80" t="str">
        <f t="shared" si="113"/>
        <v>#REF!</v>
      </c>
      <c r="FL28" s="80" t="str">
        <f t="shared" si="114"/>
        <v>#REF!</v>
      </c>
      <c r="FM28" s="80" t="str">
        <f t="array" ref="FM28">IFERROR(INDEX(Overall!$E$3:$E$389,MATCH(FN28,Overall!$D$3:$D$389,0))," ")</f>
        <v> </v>
      </c>
      <c r="FN28" s="83" t="str">
        <f t="array" ref="FN28">IFERROR(INDEX(Overall!$A$3:$P$389,SMALL(IF((FN$2=#REF!),ROW(#REF!)-MIN(ROW(#REF!))+1,""),ROW(FG25)),PlayerHeader)," ")</f>
        <v> </v>
      </c>
      <c r="FO28" s="82" t="str">
        <f t="shared" si="139"/>
        <v> 25</v>
      </c>
      <c r="FP28" s="3" t="str">
        <f t="shared" si="115"/>
        <v>#REF!</v>
      </c>
      <c r="FQ28" s="80" t="str">
        <f t="shared" si="116"/>
        <v>#REF!</v>
      </c>
      <c r="FR28" s="80" t="str">
        <f t="shared" si="117"/>
        <v>#REF!</v>
      </c>
      <c r="FS28" s="80" t="str">
        <f t="shared" si="118"/>
        <v>#REF!</v>
      </c>
      <c r="FT28" s="80" t="str">
        <f t="shared" si="119"/>
        <v>#REF!</v>
      </c>
      <c r="FU28" s="80" t="str">
        <f t="shared" si="120"/>
        <v>#REF!</v>
      </c>
      <c r="FV28" s="80" t="str">
        <f t="array" ref="FV28">IFERROR(INDEX(Overall!$E$3:$E$389,MATCH(FW28,Overall!$D$3:$D$389,0))," ")</f>
        <v> </v>
      </c>
      <c r="FW28" s="83" t="str">
        <f t="array" ref="FW28">IFERROR(INDEX(Overall!$A$3:$P$389,SMALL(IF((FW$2=#REF!),ROW(#REF!)-MIN(ROW(#REF!))+1,""),ROW(FP25)),PlayerHeader)," ")</f>
        <v> </v>
      </c>
      <c r="FX28" s="82" t="str">
        <f t="shared" si="140"/>
        <v> 25</v>
      </c>
      <c r="FY28" s="3"/>
      <c r="GA28" s="3"/>
    </row>
    <row r="29" ht="15.75" customHeight="1">
      <c r="A29" s="3" t="str">
        <f t="shared" si="1"/>
        <v>#REF!</v>
      </c>
      <c r="B29" s="77" t="str">
        <f t="shared" si="2"/>
        <v>#REF!</v>
      </c>
      <c r="C29" s="77" t="str">
        <f t="shared" si="3"/>
        <v>#REF!</v>
      </c>
      <c r="D29" s="77" t="str">
        <f t="shared" si="4"/>
        <v>#REF!</v>
      </c>
      <c r="E29" s="77" t="str">
        <f t="shared" si="5"/>
        <v>#REF!</v>
      </c>
      <c r="F29" s="77" t="str">
        <f t="shared" si="6"/>
        <v>#REF!</v>
      </c>
      <c r="G29" s="77" t="str">
        <f t="array" ref="G29">IFERROR(INDEX(Overall!$E$3:$E$389,MATCH(H29,Overall!$D$3:$D$389,0))," ")</f>
        <v> </v>
      </c>
      <c r="H29" s="84" t="str">
        <f t="array" ref="H29">IFERROR(INDEX(Overall!$A$3:$P$389,SMALL(IF((H$2=#REF!),ROW(#REF!)-MIN(ROW(#REF!))+1,""),ROW(A26)),PlayerHeader)," ")</f>
        <v> </v>
      </c>
      <c r="I29" s="79" t="str">
        <f t="shared" si="121"/>
        <v> 26</v>
      </c>
      <c r="J29" s="3" t="str">
        <f t="shared" si="7"/>
        <v>#REF!</v>
      </c>
      <c r="K29" s="77" t="str">
        <f t="shared" si="8"/>
        <v>#REF!</v>
      </c>
      <c r="L29" s="77" t="str">
        <f t="shared" si="9"/>
        <v>#REF!</v>
      </c>
      <c r="M29" s="77" t="str">
        <f t="shared" si="10"/>
        <v>#REF!</v>
      </c>
      <c r="N29" s="77" t="str">
        <f t="shared" si="11"/>
        <v>#REF!</v>
      </c>
      <c r="O29" s="77" t="str">
        <f t="shared" si="12"/>
        <v>#REF!</v>
      </c>
      <c r="P29" s="77" t="str">
        <f t="array" ref="P29">IFERROR(INDEX(Overall!$E$3:$E$389,MATCH(Q29,Overall!$D$3:$D$389,0))," ")</f>
        <v> </v>
      </c>
      <c r="Q29" s="84" t="str">
        <f t="array" ref="Q29">IFERROR(INDEX(Overall!$A$3:$P$389,SMALL(IF((Q$2=#REF!),ROW(#REF!)-MIN(ROW(#REF!))+1,""),ROW(J26)),PlayerHeader)," ")</f>
        <v> </v>
      </c>
      <c r="R29" s="79" t="str">
        <f t="shared" si="122"/>
        <v> 26</v>
      </c>
      <c r="S29" s="3" t="str">
        <f t="shared" si="13"/>
        <v>#REF!</v>
      </c>
      <c r="T29" s="77" t="str">
        <f t="shared" si="14"/>
        <v>#REF!</v>
      </c>
      <c r="U29" s="77" t="str">
        <f t="shared" si="15"/>
        <v>#REF!</v>
      </c>
      <c r="V29" s="77" t="str">
        <f t="shared" si="16"/>
        <v>#REF!</v>
      </c>
      <c r="W29" s="77" t="str">
        <f t="shared" si="17"/>
        <v>#REF!</v>
      </c>
      <c r="X29" s="77" t="str">
        <f t="shared" si="18"/>
        <v>#REF!</v>
      </c>
      <c r="Y29" s="77" t="str">
        <f t="array" ref="Y29">IFERROR(INDEX(Overall!$E$3:$E$389,MATCH(Z29,Overall!$D$3:$D$389,0))," ")</f>
        <v> </v>
      </c>
      <c r="Z29" s="84" t="str">
        <f t="array" ref="Z29">IFERROR(INDEX(Overall!$A$3:$P$389,SMALL(IF((Z$2=#REF!),ROW(#REF!)-MIN(ROW(#REF!))+1,""),ROW(S26)),PlayerHeader)," ")</f>
        <v> </v>
      </c>
      <c r="AA29" s="79" t="str">
        <f t="shared" si="123"/>
        <v> 26</v>
      </c>
      <c r="AB29" s="3" t="str">
        <f t="shared" si="19"/>
        <v>#REF!</v>
      </c>
      <c r="AC29" s="77" t="str">
        <f t="shared" si="20"/>
        <v>#REF!</v>
      </c>
      <c r="AD29" s="77" t="str">
        <f t="shared" si="21"/>
        <v>#REF!</v>
      </c>
      <c r="AE29" s="77" t="str">
        <f t="shared" si="22"/>
        <v>#REF!</v>
      </c>
      <c r="AF29" s="77" t="str">
        <f t="shared" si="23"/>
        <v>#REF!</v>
      </c>
      <c r="AG29" s="77" t="str">
        <f t="shared" si="24"/>
        <v>#REF!</v>
      </c>
      <c r="AH29" s="77" t="str">
        <f t="array" ref="AH29">IFERROR(INDEX(Overall!$E$3:$E$389,MATCH(AI29,Overall!$D$3:$D$389,0))," ")</f>
        <v> </v>
      </c>
      <c r="AI29" s="84" t="str">
        <f t="array" ref="AI29">IFERROR(INDEX(Overall!$A$3:$P$389,SMALL(IF((AI$2=#REF!),ROW(#REF!)-MIN(ROW(#REF!))+1,""),ROW(AB26)),PlayerHeader)," ")</f>
        <v> </v>
      </c>
      <c r="AJ29" s="79" t="str">
        <f t="shared" si="124"/>
        <v> 26</v>
      </c>
      <c r="AK29" s="3" t="str">
        <f t="shared" si="25"/>
        <v>#REF!</v>
      </c>
      <c r="AL29" s="77" t="str">
        <f t="shared" si="26"/>
        <v>#REF!</v>
      </c>
      <c r="AM29" s="77" t="str">
        <f t="shared" si="27"/>
        <v>#REF!</v>
      </c>
      <c r="AN29" s="77" t="str">
        <f t="shared" si="28"/>
        <v>#REF!</v>
      </c>
      <c r="AO29" s="77" t="str">
        <f t="shared" si="29"/>
        <v>#REF!</v>
      </c>
      <c r="AP29" s="77" t="str">
        <f t="shared" si="30"/>
        <v>#REF!</v>
      </c>
      <c r="AQ29" s="77" t="str">
        <f t="array" ref="AQ29">IFERROR(INDEX(Overall!$E$3:$E$389,MATCH(AR29,Overall!$D$3:$D$389,0))," ")</f>
        <v> </v>
      </c>
      <c r="AR29" s="84" t="str">
        <f t="array" ref="AR29">IFERROR(INDEX(Overall!$A$3:$P$389,SMALL(IF((AR$2=#REF!),ROW(#REF!)-MIN(ROW(#REF!))+1,""),ROW(AK26)),PlayerHeader)," ")</f>
        <v> </v>
      </c>
      <c r="AS29" s="79" t="str">
        <f t="shared" si="125"/>
        <v> 26</v>
      </c>
      <c r="AT29" s="3" t="str">
        <f t="shared" si="31"/>
        <v>#REF!</v>
      </c>
      <c r="AU29" s="77" t="str">
        <f t="shared" si="32"/>
        <v>#REF!</v>
      </c>
      <c r="AV29" s="77" t="str">
        <f t="shared" si="33"/>
        <v>#REF!</v>
      </c>
      <c r="AW29" s="77" t="str">
        <f t="shared" si="34"/>
        <v>#REF!</v>
      </c>
      <c r="AX29" s="77" t="str">
        <f t="shared" si="35"/>
        <v>#REF!</v>
      </c>
      <c r="AY29" s="77" t="str">
        <f t="shared" si="36"/>
        <v>#REF!</v>
      </c>
      <c r="AZ29" s="77" t="str">
        <f t="array" ref="AZ29">IFERROR(INDEX(Overall!$E$3:$E$389,MATCH(BA29,Overall!$D$3:$D$389,0))," ")</f>
        <v> </v>
      </c>
      <c r="BA29" s="84" t="str">
        <f t="array" ref="BA29">IFERROR(INDEX(Overall!$A$3:$P$389,SMALL(IF((BA$2=#REF!),ROW(#REF!)-MIN(ROW(#REF!))+1,""),ROW(AT26)),PlayerHeader)," ")</f>
        <v> </v>
      </c>
      <c r="BB29" s="79" t="str">
        <f t="shared" si="126"/>
        <v> 26</v>
      </c>
      <c r="BC29" s="3" t="str">
        <f t="shared" si="37"/>
        <v>#REF!</v>
      </c>
      <c r="BD29" s="77" t="str">
        <f t="shared" si="38"/>
        <v>#REF!</v>
      </c>
      <c r="BE29" s="77" t="str">
        <f t="shared" si="39"/>
        <v>#REF!</v>
      </c>
      <c r="BF29" s="77" t="str">
        <f t="shared" si="40"/>
        <v>#REF!</v>
      </c>
      <c r="BG29" s="77" t="str">
        <f t="shared" si="41"/>
        <v>#REF!</v>
      </c>
      <c r="BH29" s="77" t="str">
        <f t="shared" si="42"/>
        <v>#REF!</v>
      </c>
      <c r="BI29" s="77" t="str">
        <f t="array" ref="BI29">IFERROR(INDEX(Overall!$E$3:$E$389,MATCH(BJ29,Overall!$D$3:$D$389,0))," ")</f>
        <v> </v>
      </c>
      <c r="BJ29" s="84" t="str">
        <f t="array" ref="BJ29">IFERROR(INDEX(Overall!$A$3:$P$389,SMALL(IF((BJ$2=#REF!),ROW(#REF!)-MIN(ROW(#REF!))+1,""),ROW(BC26)),PlayerHeader)," ")</f>
        <v> </v>
      </c>
      <c r="BK29" s="79" t="str">
        <f t="shared" si="127"/>
        <v> 26</v>
      </c>
      <c r="BL29" s="3" t="str">
        <f t="shared" si="43"/>
        <v>#REF!</v>
      </c>
      <c r="BM29" s="77" t="str">
        <f t="shared" si="44"/>
        <v>#REF!</v>
      </c>
      <c r="BN29" s="77" t="str">
        <f t="shared" si="45"/>
        <v>#REF!</v>
      </c>
      <c r="BO29" s="77" t="str">
        <f t="shared" si="46"/>
        <v>#REF!</v>
      </c>
      <c r="BP29" s="77" t="str">
        <f t="shared" si="47"/>
        <v>#REF!</v>
      </c>
      <c r="BQ29" s="77" t="str">
        <f t="shared" si="48"/>
        <v>#REF!</v>
      </c>
      <c r="BR29" s="77" t="str">
        <f t="array" ref="BR29">IFERROR(INDEX(Overall!$E$3:$E$389,MATCH(BS29,Overall!$D$3:$D$389,0))," ")</f>
        <v> </v>
      </c>
      <c r="BS29" s="84" t="str">
        <f t="array" ref="BS29">IFERROR(INDEX(Overall!$A$3:$P$389,SMALL(IF((BS$2=#REF!),ROW(#REF!)-MIN(ROW(#REF!))+1,""),ROW(BL26)),PlayerHeader)," ")</f>
        <v> </v>
      </c>
      <c r="BT29" s="79" t="str">
        <f t="shared" si="128"/>
        <v> 26</v>
      </c>
      <c r="BU29" s="3" t="str">
        <f t="shared" si="49"/>
        <v>#REF!</v>
      </c>
      <c r="BV29" s="77" t="str">
        <f t="shared" si="50"/>
        <v>#REF!</v>
      </c>
      <c r="BW29" s="77" t="str">
        <f t="shared" si="51"/>
        <v>#REF!</v>
      </c>
      <c r="BX29" s="77" t="str">
        <f t="shared" si="52"/>
        <v>#REF!</v>
      </c>
      <c r="BY29" s="77" t="str">
        <f t="shared" si="53"/>
        <v>#REF!</v>
      </c>
      <c r="BZ29" s="77" t="str">
        <f t="shared" si="54"/>
        <v>#REF!</v>
      </c>
      <c r="CA29" s="77" t="str">
        <f t="array" ref="CA29">IFERROR(INDEX(Overall!$E$3:$E$389,MATCH(CB29,Overall!$D$3:$D$389,0))," ")</f>
        <v> </v>
      </c>
      <c r="CB29" s="84" t="str">
        <f t="array" ref="CB29">IFERROR(INDEX(Overall!$A$3:$P$389,SMALL(IF((CB$2=#REF!),ROW(#REF!)-MIN(ROW(#REF!))+1,""),ROW(BU26)),PlayerHeader)," ")</f>
        <v> </v>
      </c>
      <c r="CC29" s="79" t="str">
        <f t="shared" si="129"/>
        <v> 26</v>
      </c>
      <c r="CD29" s="3" t="str">
        <f t="shared" si="55"/>
        <v>#REF!</v>
      </c>
      <c r="CE29" s="77" t="str">
        <f t="shared" si="56"/>
        <v>#REF!</v>
      </c>
      <c r="CF29" s="77" t="str">
        <f t="shared" si="57"/>
        <v>#REF!</v>
      </c>
      <c r="CG29" s="77" t="str">
        <f t="shared" si="58"/>
        <v>#REF!</v>
      </c>
      <c r="CH29" s="77" t="str">
        <f t="shared" si="59"/>
        <v>#REF!</v>
      </c>
      <c r="CI29" s="77" t="str">
        <f t="shared" si="60"/>
        <v>#REF!</v>
      </c>
      <c r="CJ29" s="77" t="str">
        <f t="array" ref="CJ29">IFERROR(INDEX(Overall!$E$3:$E$389,MATCH(CK29,Overall!$D$3:$D$389,0))," ")</f>
        <v> </v>
      </c>
      <c r="CK29" s="84" t="str">
        <f t="array" ref="CK29">IFERROR(INDEX(Overall!$A$3:$P$389,SMALL(IF((CK$2=#REF!),ROW(#REF!)-MIN(ROW(#REF!))+1,""),ROW(CD26)),PlayerHeader)," ")</f>
        <v> </v>
      </c>
      <c r="CL29" s="79" t="str">
        <f t="shared" si="130"/>
        <v> 26</v>
      </c>
      <c r="CM29" s="3" t="str">
        <f t="shared" si="61"/>
        <v>#REF!</v>
      </c>
      <c r="CN29" s="77" t="str">
        <f t="shared" si="62"/>
        <v>#REF!</v>
      </c>
      <c r="CO29" s="77" t="str">
        <f t="shared" si="63"/>
        <v>#REF!</v>
      </c>
      <c r="CP29" s="77" t="str">
        <f t="shared" si="64"/>
        <v>#REF!</v>
      </c>
      <c r="CQ29" s="77" t="str">
        <f t="shared" si="65"/>
        <v>#REF!</v>
      </c>
      <c r="CR29" s="77" t="str">
        <f t="shared" si="66"/>
        <v>#REF!</v>
      </c>
      <c r="CS29" s="77" t="str">
        <f t="array" ref="CS29">IFERROR(INDEX(Overall!$E$3:$E$389,MATCH(CT29,Overall!$D$3:$D$389,0))," ")</f>
        <v> </v>
      </c>
      <c r="CT29" s="84" t="str">
        <f t="array" ref="CT29">IFERROR(INDEX(Overall!$A$3:$P$389,SMALL(IF((CT$2=#REF!),ROW(#REF!)-MIN(ROW(#REF!))+1,""),ROW(CM26)),PlayerHeader)," ")</f>
        <v> </v>
      </c>
      <c r="CU29" s="79" t="str">
        <f t="shared" si="131"/>
        <v> 26</v>
      </c>
      <c r="CV29" s="3" t="str">
        <f t="shared" si="67"/>
        <v>#REF!</v>
      </c>
      <c r="CW29" s="77" t="str">
        <f t="shared" si="68"/>
        <v>#REF!</v>
      </c>
      <c r="CX29" s="77" t="str">
        <f t="shared" si="69"/>
        <v>#REF!</v>
      </c>
      <c r="CY29" s="77" t="str">
        <f t="shared" si="70"/>
        <v>#REF!</v>
      </c>
      <c r="CZ29" s="77" t="str">
        <f t="shared" si="71"/>
        <v>#REF!</v>
      </c>
      <c r="DA29" s="77" t="str">
        <f t="shared" si="72"/>
        <v>#REF!</v>
      </c>
      <c r="DB29" s="77" t="str">
        <f t="array" ref="DB29">IFERROR(INDEX(Overall!$E$3:$E$389,MATCH(DC29,Overall!$D$3:$D$389,0))," ")</f>
        <v> </v>
      </c>
      <c r="DC29" s="84" t="str">
        <f t="array" ref="DC29">IFERROR(INDEX(Overall!$A$3:$P$389,SMALL(IF((DC$2=#REF!),ROW(#REF!)-MIN(ROW(#REF!))+1,""),ROW(CV26)),PlayerHeader)," ")</f>
        <v> </v>
      </c>
      <c r="DD29" s="79" t="str">
        <f t="shared" si="132"/>
        <v> 26</v>
      </c>
      <c r="DE29" s="3" t="str">
        <f t="shared" si="73"/>
        <v>#REF!</v>
      </c>
      <c r="DF29" s="77" t="str">
        <f t="shared" si="74"/>
        <v>#REF!</v>
      </c>
      <c r="DG29" s="77" t="str">
        <f t="shared" si="75"/>
        <v>#REF!</v>
      </c>
      <c r="DH29" s="77" t="str">
        <f t="shared" si="76"/>
        <v>#REF!</v>
      </c>
      <c r="DI29" s="77" t="str">
        <f t="shared" si="77"/>
        <v>#REF!</v>
      </c>
      <c r="DJ29" s="77" t="str">
        <f t="shared" si="78"/>
        <v>#REF!</v>
      </c>
      <c r="DK29" s="77" t="str">
        <f t="array" ref="DK29">IFERROR(INDEX(Overall!$E$3:$E$389,MATCH(DL29,Overall!$D$3:$D$389,0))," ")</f>
        <v> </v>
      </c>
      <c r="DL29" s="84" t="str">
        <f t="array" ref="DL29">IFERROR(INDEX(Overall!$A$3:$P$389,SMALL(IF((DL$2=#REF!),ROW(#REF!)-MIN(ROW(#REF!))+1,""),ROW(DE26)),PlayerHeader)," ")</f>
        <v> </v>
      </c>
      <c r="DM29" s="79" t="str">
        <f t="shared" si="133"/>
        <v> 26</v>
      </c>
      <c r="DN29" s="3" t="str">
        <f t="shared" si="79"/>
        <v>#REF!</v>
      </c>
      <c r="DO29" s="77" t="str">
        <f t="shared" si="80"/>
        <v>#REF!</v>
      </c>
      <c r="DP29" s="77" t="str">
        <f t="shared" si="81"/>
        <v>#REF!</v>
      </c>
      <c r="DQ29" s="77" t="str">
        <f t="shared" si="82"/>
        <v>#REF!</v>
      </c>
      <c r="DR29" s="77" t="str">
        <f t="shared" si="83"/>
        <v>#REF!</v>
      </c>
      <c r="DS29" s="77" t="str">
        <f t="shared" si="84"/>
        <v>#REF!</v>
      </c>
      <c r="DT29" s="77" t="str">
        <f t="array" ref="DT29">IFERROR(INDEX(Overall!$E$3:$E$389,MATCH(DU29,Overall!$D$3:$D$389,0))," ")</f>
        <v> </v>
      </c>
      <c r="DU29" s="84" t="str">
        <f t="array" ref="DU29">IFERROR(INDEX(Overall!$A$3:$P$389,SMALL(IF((DU$2=#REF!),ROW(#REF!)-MIN(ROW(#REF!))+1,""),ROW(DN26)),PlayerHeader)," ")</f>
        <v> </v>
      </c>
      <c r="DV29" s="79" t="str">
        <f t="shared" si="134"/>
        <v> 26</v>
      </c>
      <c r="DW29" s="3" t="str">
        <f t="shared" si="85"/>
        <v>#REF!</v>
      </c>
      <c r="DX29" s="77" t="str">
        <f t="shared" si="86"/>
        <v>#REF!</v>
      </c>
      <c r="DY29" s="77" t="str">
        <f t="shared" si="87"/>
        <v>#REF!</v>
      </c>
      <c r="DZ29" s="77" t="str">
        <f t="shared" si="88"/>
        <v>#REF!</v>
      </c>
      <c r="EA29" s="77" t="str">
        <f t="shared" si="89"/>
        <v>#REF!</v>
      </c>
      <c r="EB29" s="77" t="str">
        <f t="shared" si="90"/>
        <v>#REF!</v>
      </c>
      <c r="EC29" s="77" t="str">
        <f t="array" ref="EC29">IFERROR(INDEX(Overall!$E$3:$E$389,MATCH(ED29,Overall!$D$3:$D$389,0))," ")</f>
        <v> </v>
      </c>
      <c r="ED29" s="84" t="str">
        <f t="array" ref="ED29">IFERROR(INDEX(Overall!$A$3:$P$389,SMALL(IF((ED$2=#REF!),ROW(#REF!)-MIN(ROW(#REF!))+1,""),ROW(DW26)),PlayerHeader)," ")</f>
        <v> </v>
      </c>
      <c r="EE29" s="79" t="str">
        <f t="shared" si="135"/>
        <v> 26</v>
      </c>
      <c r="EF29" s="3" t="str">
        <f t="shared" si="91"/>
        <v>#REF!</v>
      </c>
      <c r="EG29" s="77" t="str">
        <f t="shared" si="92"/>
        <v>#REF!</v>
      </c>
      <c r="EH29" s="77" t="str">
        <f t="shared" si="93"/>
        <v>#REF!</v>
      </c>
      <c r="EI29" s="77" t="str">
        <f t="shared" si="94"/>
        <v>#REF!</v>
      </c>
      <c r="EJ29" s="77" t="str">
        <f t="shared" si="95"/>
        <v>#REF!</v>
      </c>
      <c r="EK29" s="77" t="str">
        <f t="shared" si="96"/>
        <v>#REF!</v>
      </c>
      <c r="EL29" s="77" t="str">
        <f t="array" ref="EL29">IFERROR(INDEX(Overall!$E$3:$E$389,MATCH(EM29,Overall!$D$3:$D$389,0))," ")</f>
        <v> </v>
      </c>
      <c r="EM29" s="84" t="str">
        <f t="array" ref="EM29">IFERROR(INDEX(Overall!$A$3:$P$389,SMALL(IF((EM$2=#REF!),ROW(#REF!)-MIN(ROW(#REF!))+1,""),ROW(EF26)),PlayerHeader)," ")</f>
        <v> </v>
      </c>
      <c r="EN29" s="79" t="str">
        <f t="shared" si="136"/>
        <v> 26</v>
      </c>
      <c r="EO29" s="3" t="str">
        <f t="shared" si="97"/>
        <v>#REF!</v>
      </c>
      <c r="EP29" s="77" t="str">
        <f t="shared" si="98"/>
        <v>#REF!</v>
      </c>
      <c r="EQ29" s="77" t="str">
        <f t="shared" si="99"/>
        <v>#REF!</v>
      </c>
      <c r="ER29" s="77" t="str">
        <f t="shared" si="100"/>
        <v>#REF!</v>
      </c>
      <c r="ES29" s="77" t="str">
        <f t="shared" si="101"/>
        <v>#REF!</v>
      </c>
      <c r="ET29" s="77" t="str">
        <f t="shared" si="102"/>
        <v>#REF!</v>
      </c>
      <c r="EU29" s="77" t="str">
        <f t="array" ref="EU29">IFERROR(INDEX(Overall!$E$3:$E$389,MATCH(EV29,Overall!$D$3:$D$389,0))," ")</f>
        <v> </v>
      </c>
      <c r="EV29" s="84" t="str">
        <f t="array" ref="EV29">IFERROR(INDEX(Overall!$A$3:$P$389,SMALL(IF((EV$2=#REF!),ROW(#REF!)-MIN(ROW(#REF!))+1,""),ROW(EO26)),PlayerHeader)," ")</f>
        <v> </v>
      </c>
      <c r="EW29" s="79" t="str">
        <f t="shared" si="137"/>
        <v> 26</v>
      </c>
      <c r="EX29" s="3" t="str">
        <f t="shared" si="103"/>
        <v>#REF!</v>
      </c>
      <c r="EY29" s="77" t="str">
        <f t="shared" si="104"/>
        <v>#REF!</v>
      </c>
      <c r="EZ29" s="77" t="str">
        <f t="shared" si="105"/>
        <v>#REF!</v>
      </c>
      <c r="FA29" s="77" t="str">
        <f t="shared" si="106"/>
        <v>#REF!</v>
      </c>
      <c r="FB29" s="77" t="str">
        <f t="shared" si="107"/>
        <v>#REF!</v>
      </c>
      <c r="FC29" s="77" t="str">
        <f t="shared" si="108"/>
        <v>#REF!</v>
      </c>
      <c r="FD29" s="77" t="str">
        <f t="array" ref="FD29">IFERROR(INDEX(Overall!$E$3:$E$389,MATCH(FE29,Overall!$D$3:$D$389,0))," ")</f>
        <v> </v>
      </c>
      <c r="FE29" s="84" t="str">
        <f t="array" ref="FE29">IFERROR(INDEX(Overall!$A$3:$P$389,SMALL(IF((FE$2=#REF!),ROW(#REF!)-MIN(ROW(#REF!))+1,""),ROW(EX26)),PlayerHeader)," ")</f>
        <v> </v>
      </c>
      <c r="FF29" s="79" t="str">
        <f t="shared" si="138"/>
        <v> 26</v>
      </c>
      <c r="FG29" s="3" t="str">
        <f t="shared" si="109"/>
        <v>#REF!</v>
      </c>
      <c r="FH29" s="77" t="str">
        <f t="shared" si="110"/>
        <v>#REF!</v>
      </c>
      <c r="FI29" s="77" t="str">
        <f t="shared" si="111"/>
        <v>#REF!</v>
      </c>
      <c r="FJ29" s="77" t="str">
        <f t="shared" si="112"/>
        <v>#REF!</v>
      </c>
      <c r="FK29" s="77" t="str">
        <f t="shared" si="113"/>
        <v>#REF!</v>
      </c>
      <c r="FL29" s="77" t="str">
        <f t="shared" si="114"/>
        <v>#REF!</v>
      </c>
      <c r="FM29" s="77" t="str">
        <f t="array" ref="FM29">IFERROR(INDEX(Overall!$E$3:$E$389,MATCH(FN29,Overall!$D$3:$D$389,0))," ")</f>
        <v> </v>
      </c>
      <c r="FN29" s="84" t="str">
        <f t="array" ref="FN29">IFERROR(INDEX(Overall!$A$3:$P$389,SMALL(IF((FN$2=#REF!),ROW(#REF!)-MIN(ROW(#REF!))+1,""),ROW(FG26)),PlayerHeader)," ")</f>
        <v> </v>
      </c>
      <c r="FO29" s="79" t="str">
        <f t="shared" si="139"/>
        <v> 26</v>
      </c>
      <c r="FP29" s="3" t="str">
        <f t="shared" si="115"/>
        <v>#REF!</v>
      </c>
      <c r="FQ29" s="77" t="str">
        <f t="shared" si="116"/>
        <v>#REF!</v>
      </c>
      <c r="FR29" s="77" t="str">
        <f t="shared" si="117"/>
        <v>#REF!</v>
      </c>
      <c r="FS29" s="77" t="str">
        <f t="shared" si="118"/>
        <v>#REF!</v>
      </c>
      <c r="FT29" s="77" t="str">
        <f t="shared" si="119"/>
        <v>#REF!</v>
      </c>
      <c r="FU29" s="77" t="str">
        <f t="shared" si="120"/>
        <v>#REF!</v>
      </c>
      <c r="FV29" s="77" t="str">
        <f t="array" ref="FV29">IFERROR(INDEX(Overall!$E$3:$E$389,MATCH(FW29,Overall!$D$3:$D$389,0))," ")</f>
        <v> </v>
      </c>
      <c r="FW29" s="84" t="str">
        <f t="array" ref="FW29">IFERROR(INDEX(Overall!$A$3:$P$389,SMALL(IF((FW$2=#REF!),ROW(#REF!)-MIN(ROW(#REF!))+1,""),ROW(FP26)),PlayerHeader)," ")</f>
        <v> </v>
      </c>
      <c r="FX29" s="79" t="str">
        <f t="shared" si="140"/>
        <v> 26</v>
      </c>
      <c r="FY29" s="3"/>
      <c r="GA29" s="3"/>
    </row>
    <row r="30" ht="15.75" customHeight="1">
      <c r="A30" s="3" t="str">
        <f t="shared" si="1"/>
        <v>#REF!</v>
      </c>
      <c r="B30" s="80" t="str">
        <f t="shared" si="2"/>
        <v>#REF!</v>
      </c>
      <c r="C30" s="80" t="str">
        <f t="shared" si="3"/>
        <v>#REF!</v>
      </c>
      <c r="D30" s="80" t="str">
        <f t="shared" si="4"/>
        <v>#REF!</v>
      </c>
      <c r="E30" s="80" t="str">
        <f t="shared" si="5"/>
        <v>#REF!</v>
      </c>
      <c r="F30" s="80" t="str">
        <f t="shared" si="6"/>
        <v>#REF!</v>
      </c>
      <c r="G30" s="80" t="str">
        <f t="array" ref="G30">IFERROR(INDEX(Overall!$E$3:$E$389,MATCH(H30,Overall!$D$3:$D$389,0))," ")</f>
        <v> </v>
      </c>
      <c r="H30" s="83" t="str">
        <f t="array" ref="H30">IFERROR(INDEX(Overall!$A$3:$P$389,SMALL(IF((H$2=#REF!),ROW(#REF!)-MIN(ROW(#REF!))+1,""),ROW(A27)),PlayerHeader)," ")</f>
        <v> </v>
      </c>
      <c r="I30" s="82" t="str">
        <f t="shared" si="121"/>
        <v> 27</v>
      </c>
      <c r="J30" s="3" t="str">
        <f t="shared" si="7"/>
        <v>#REF!</v>
      </c>
      <c r="K30" s="80" t="str">
        <f t="shared" si="8"/>
        <v>#REF!</v>
      </c>
      <c r="L30" s="80" t="str">
        <f t="shared" si="9"/>
        <v>#REF!</v>
      </c>
      <c r="M30" s="80" t="str">
        <f t="shared" si="10"/>
        <v>#REF!</v>
      </c>
      <c r="N30" s="80" t="str">
        <f t="shared" si="11"/>
        <v>#REF!</v>
      </c>
      <c r="O30" s="80" t="str">
        <f t="shared" si="12"/>
        <v>#REF!</v>
      </c>
      <c r="P30" s="80" t="str">
        <f t="array" ref="P30">IFERROR(INDEX(Overall!$E$3:$E$389,MATCH(Q30,Overall!$D$3:$D$389,0))," ")</f>
        <v> </v>
      </c>
      <c r="Q30" s="83" t="str">
        <f t="array" ref="Q30">IFERROR(INDEX(Overall!$A$3:$P$389,SMALL(IF((Q$2=#REF!),ROW(#REF!)-MIN(ROW(#REF!))+1,""),ROW(J27)),PlayerHeader)," ")</f>
        <v> </v>
      </c>
      <c r="R30" s="82" t="str">
        <f t="shared" si="122"/>
        <v> 27</v>
      </c>
      <c r="S30" s="3" t="str">
        <f t="shared" si="13"/>
        <v>#REF!</v>
      </c>
      <c r="T30" s="80" t="str">
        <f t="shared" si="14"/>
        <v>#REF!</v>
      </c>
      <c r="U30" s="80" t="str">
        <f t="shared" si="15"/>
        <v>#REF!</v>
      </c>
      <c r="V30" s="80" t="str">
        <f t="shared" si="16"/>
        <v>#REF!</v>
      </c>
      <c r="W30" s="80" t="str">
        <f t="shared" si="17"/>
        <v>#REF!</v>
      </c>
      <c r="X30" s="80" t="str">
        <f t="shared" si="18"/>
        <v>#REF!</v>
      </c>
      <c r="Y30" s="80" t="str">
        <f t="array" ref="Y30">IFERROR(INDEX(Overall!$E$3:$E$389,MATCH(Z30,Overall!$D$3:$D$389,0))," ")</f>
        <v> </v>
      </c>
      <c r="Z30" s="83" t="str">
        <f t="array" ref="Z30">IFERROR(INDEX(Overall!$A$3:$P$389,SMALL(IF((Z$2=#REF!),ROW(#REF!)-MIN(ROW(#REF!))+1,""),ROW(S27)),PlayerHeader)," ")</f>
        <v> </v>
      </c>
      <c r="AA30" s="82" t="str">
        <f t="shared" si="123"/>
        <v> 27</v>
      </c>
      <c r="AB30" s="3" t="str">
        <f t="shared" si="19"/>
        <v>#REF!</v>
      </c>
      <c r="AC30" s="80" t="str">
        <f t="shared" si="20"/>
        <v>#REF!</v>
      </c>
      <c r="AD30" s="80" t="str">
        <f t="shared" si="21"/>
        <v>#REF!</v>
      </c>
      <c r="AE30" s="80" t="str">
        <f t="shared" si="22"/>
        <v>#REF!</v>
      </c>
      <c r="AF30" s="80" t="str">
        <f t="shared" si="23"/>
        <v>#REF!</v>
      </c>
      <c r="AG30" s="80" t="str">
        <f t="shared" si="24"/>
        <v>#REF!</v>
      </c>
      <c r="AH30" s="80" t="str">
        <f t="array" ref="AH30">IFERROR(INDEX(Overall!$E$3:$E$389,MATCH(AI30,Overall!$D$3:$D$389,0))," ")</f>
        <v> </v>
      </c>
      <c r="AI30" s="83" t="str">
        <f t="array" ref="AI30">IFERROR(INDEX(Overall!$A$3:$P$389,SMALL(IF((AI$2=#REF!),ROW(#REF!)-MIN(ROW(#REF!))+1,""),ROW(AB27)),PlayerHeader)," ")</f>
        <v> </v>
      </c>
      <c r="AJ30" s="82" t="str">
        <f t="shared" si="124"/>
        <v> 27</v>
      </c>
      <c r="AK30" s="3" t="str">
        <f t="shared" si="25"/>
        <v>#REF!</v>
      </c>
      <c r="AL30" s="80" t="str">
        <f t="shared" si="26"/>
        <v>#REF!</v>
      </c>
      <c r="AM30" s="80" t="str">
        <f t="shared" si="27"/>
        <v>#REF!</v>
      </c>
      <c r="AN30" s="80" t="str">
        <f t="shared" si="28"/>
        <v>#REF!</v>
      </c>
      <c r="AO30" s="80" t="str">
        <f t="shared" si="29"/>
        <v>#REF!</v>
      </c>
      <c r="AP30" s="80" t="str">
        <f t="shared" si="30"/>
        <v>#REF!</v>
      </c>
      <c r="AQ30" s="80" t="str">
        <f t="array" ref="AQ30">IFERROR(INDEX(Overall!$E$3:$E$389,MATCH(AR30,Overall!$D$3:$D$389,0))," ")</f>
        <v> </v>
      </c>
      <c r="AR30" s="83" t="str">
        <f t="array" ref="AR30">IFERROR(INDEX(Overall!$A$3:$P$389,SMALL(IF((AR$2=#REF!),ROW(#REF!)-MIN(ROW(#REF!))+1,""),ROW(AK27)),PlayerHeader)," ")</f>
        <v> </v>
      </c>
      <c r="AS30" s="82" t="str">
        <f t="shared" si="125"/>
        <v> 27</v>
      </c>
      <c r="AT30" s="3" t="str">
        <f t="shared" si="31"/>
        <v>#REF!</v>
      </c>
      <c r="AU30" s="80" t="str">
        <f t="shared" si="32"/>
        <v>#REF!</v>
      </c>
      <c r="AV30" s="80" t="str">
        <f t="shared" si="33"/>
        <v>#REF!</v>
      </c>
      <c r="AW30" s="80" t="str">
        <f t="shared" si="34"/>
        <v>#REF!</v>
      </c>
      <c r="AX30" s="80" t="str">
        <f t="shared" si="35"/>
        <v>#REF!</v>
      </c>
      <c r="AY30" s="80" t="str">
        <f t="shared" si="36"/>
        <v>#REF!</v>
      </c>
      <c r="AZ30" s="80" t="str">
        <f t="array" ref="AZ30">IFERROR(INDEX(Overall!$E$3:$E$389,MATCH(BA30,Overall!$D$3:$D$389,0))," ")</f>
        <v> </v>
      </c>
      <c r="BA30" s="83" t="str">
        <f t="array" ref="BA30">IFERROR(INDEX(Overall!$A$3:$P$389,SMALL(IF((BA$2=#REF!),ROW(#REF!)-MIN(ROW(#REF!))+1,""),ROW(AT27)),PlayerHeader)," ")</f>
        <v> </v>
      </c>
      <c r="BB30" s="82" t="str">
        <f t="shared" si="126"/>
        <v> 27</v>
      </c>
      <c r="BC30" s="3" t="str">
        <f t="shared" si="37"/>
        <v>#REF!</v>
      </c>
      <c r="BD30" s="80" t="str">
        <f t="shared" si="38"/>
        <v>#REF!</v>
      </c>
      <c r="BE30" s="80" t="str">
        <f t="shared" si="39"/>
        <v>#REF!</v>
      </c>
      <c r="BF30" s="80" t="str">
        <f t="shared" si="40"/>
        <v>#REF!</v>
      </c>
      <c r="BG30" s="80" t="str">
        <f t="shared" si="41"/>
        <v>#REF!</v>
      </c>
      <c r="BH30" s="80" t="str">
        <f t="shared" si="42"/>
        <v>#REF!</v>
      </c>
      <c r="BI30" s="80" t="str">
        <f t="array" ref="BI30">IFERROR(INDEX(Overall!$E$3:$E$389,MATCH(BJ30,Overall!$D$3:$D$389,0))," ")</f>
        <v> </v>
      </c>
      <c r="BJ30" s="83" t="str">
        <f t="array" ref="BJ30">IFERROR(INDEX(Overall!$A$3:$P$389,SMALL(IF((BJ$2=#REF!),ROW(#REF!)-MIN(ROW(#REF!))+1,""),ROW(BC27)),PlayerHeader)," ")</f>
        <v> </v>
      </c>
      <c r="BK30" s="82" t="str">
        <f t="shared" si="127"/>
        <v> 27</v>
      </c>
      <c r="BL30" s="3" t="str">
        <f t="shared" si="43"/>
        <v>#REF!</v>
      </c>
      <c r="BM30" s="80" t="str">
        <f t="shared" si="44"/>
        <v>#REF!</v>
      </c>
      <c r="BN30" s="80" t="str">
        <f t="shared" si="45"/>
        <v>#REF!</v>
      </c>
      <c r="BO30" s="80" t="str">
        <f t="shared" si="46"/>
        <v>#REF!</v>
      </c>
      <c r="BP30" s="80" t="str">
        <f t="shared" si="47"/>
        <v>#REF!</v>
      </c>
      <c r="BQ30" s="80" t="str">
        <f t="shared" si="48"/>
        <v>#REF!</v>
      </c>
      <c r="BR30" s="80" t="str">
        <f t="array" ref="BR30">IFERROR(INDEX(Overall!$E$3:$E$389,MATCH(BS30,Overall!$D$3:$D$389,0))," ")</f>
        <v> </v>
      </c>
      <c r="BS30" s="83" t="str">
        <f t="array" ref="BS30">IFERROR(INDEX(Overall!$A$3:$P$389,SMALL(IF((BS$2=#REF!),ROW(#REF!)-MIN(ROW(#REF!))+1,""),ROW(BL27)),PlayerHeader)," ")</f>
        <v> </v>
      </c>
      <c r="BT30" s="82" t="str">
        <f t="shared" si="128"/>
        <v> 27</v>
      </c>
      <c r="BU30" s="3" t="str">
        <f t="shared" si="49"/>
        <v>#REF!</v>
      </c>
      <c r="BV30" s="80" t="str">
        <f t="shared" si="50"/>
        <v>#REF!</v>
      </c>
      <c r="BW30" s="80" t="str">
        <f t="shared" si="51"/>
        <v>#REF!</v>
      </c>
      <c r="BX30" s="80" t="str">
        <f t="shared" si="52"/>
        <v>#REF!</v>
      </c>
      <c r="BY30" s="80" t="str">
        <f t="shared" si="53"/>
        <v>#REF!</v>
      </c>
      <c r="BZ30" s="80" t="str">
        <f t="shared" si="54"/>
        <v>#REF!</v>
      </c>
      <c r="CA30" s="80" t="str">
        <f t="array" ref="CA30">IFERROR(INDEX(Overall!$E$3:$E$389,MATCH(CB30,Overall!$D$3:$D$389,0))," ")</f>
        <v> </v>
      </c>
      <c r="CB30" s="83" t="str">
        <f t="array" ref="CB30">IFERROR(INDEX(Overall!$A$3:$P$389,SMALL(IF((CB$2=#REF!),ROW(#REF!)-MIN(ROW(#REF!))+1,""),ROW(BU27)),PlayerHeader)," ")</f>
        <v> </v>
      </c>
      <c r="CC30" s="82" t="str">
        <f t="shared" si="129"/>
        <v> 27</v>
      </c>
      <c r="CD30" s="3" t="str">
        <f t="shared" si="55"/>
        <v>#REF!</v>
      </c>
      <c r="CE30" s="80" t="str">
        <f t="shared" si="56"/>
        <v>#REF!</v>
      </c>
      <c r="CF30" s="80" t="str">
        <f t="shared" si="57"/>
        <v>#REF!</v>
      </c>
      <c r="CG30" s="80" t="str">
        <f t="shared" si="58"/>
        <v>#REF!</v>
      </c>
      <c r="CH30" s="80" t="str">
        <f t="shared" si="59"/>
        <v>#REF!</v>
      </c>
      <c r="CI30" s="80" t="str">
        <f t="shared" si="60"/>
        <v>#REF!</v>
      </c>
      <c r="CJ30" s="80" t="str">
        <f t="array" ref="CJ30">IFERROR(INDEX(Overall!$E$3:$E$389,MATCH(CK30,Overall!$D$3:$D$389,0))," ")</f>
        <v> </v>
      </c>
      <c r="CK30" s="83" t="str">
        <f t="array" ref="CK30">IFERROR(INDEX(Overall!$A$3:$P$389,SMALL(IF((CK$2=#REF!),ROW(#REF!)-MIN(ROW(#REF!))+1,""),ROW(CD27)),PlayerHeader)," ")</f>
        <v> </v>
      </c>
      <c r="CL30" s="82" t="str">
        <f t="shared" si="130"/>
        <v> 27</v>
      </c>
      <c r="CM30" s="3" t="str">
        <f t="shared" si="61"/>
        <v>#REF!</v>
      </c>
      <c r="CN30" s="80" t="str">
        <f t="shared" si="62"/>
        <v>#REF!</v>
      </c>
      <c r="CO30" s="80" t="str">
        <f t="shared" si="63"/>
        <v>#REF!</v>
      </c>
      <c r="CP30" s="80" t="str">
        <f t="shared" si="64"/>
        <v>#REF!</v>
      </c>
      <c r="CQ30" s="80" t="str">
        <f t="shared" si="65"/>
        <v>#REF!</v>
      </c>
      <c r="CR30" s="80" t="str">
        <f t="shared" si="66"/>
        <v>#REF!</v>
      </c>
      <c r="CS30" s="80" t="str">
        <f t="array" ref="CS30">IFERROR(INDEX(Overall!$E$3:$E$389,MATCH(CT30,Overall!$D$3:$D$389,0))," ")</f>
        <v> </v>
      </c>
      <c r="CT30" s="83" t="str">
        <f t="array" ref="CT30">IFERROR(INDEX(Overall!$A$3:$P$389,SMALL(IF((CT$2=#REF!),ROW(#REF!)-MIN(ROW(#REF!))+1,""),ROW(CM27)),PlayerHeader)," ")</f>
        <v> </v>
      </c>
      <c r="CU30" s="82" t="str">
        <f t="shared" si="131"/>
        <v> 27</v>
      </c>
      <c r="CV30" s="3" t="str">
        <f t="shared" si="67"/>
        <v>#REF!</v>
      </c>
      <c r="CW30" s="80" t="str">
        <f t="shared" si="68"/>
        <v>#REF!</v>
      </c>
      <c r="CX30" s="80" t="str">
        <f t="shared" si="69"/>
        <v>#REF!</v>
      </c>
      <c r="CY30" s="80" t="str">
        <f t="shared" si="70"/>
        <v>#REF!</v>
      </c>
      <c r="CZ30" s="80" t="str">
        <f t="shared" si="71"/>
        <v>#REF!</v>
      </c>
      <c r="DA30" s="80" t="str">
        <f t="shared" si="72"/>
        <v>#REF!</v>
      </c>
      <c r="DB30" s="80" t="str">
        <f t="array" ref="DB30">IFERROR(INDEX(Overall!$E$3:$E$389,MATCH(DC30,Overall!$D$3:$D$389,0))," ")</f>
        <v> </v>
      </c>
      <c r="DC30" s="83" t="str">
        <f t="array" ref="DC30">IFERROR(INDEX(Overall!$A$3:$P$389,SMALL(IF((DC$2=#REF!),ROW(#REF!)-MIN(ROW(#REF!))+1,""),ROW(CV27)),PlayerHeader)," ")</f>
        <v> </v>
      </c>
      <c r="DD30" s="82" t="str">
        <f t="shared" si="132"/>
        <v> 27</v>
      </c>
      <c r="DE30" s="3" t="str">
        <f t="shared" si="73"/>
        <v>#REF!</v>
      </c>
      <c r="DF30" s="80" t="str">
        <f t="shared" si="74"/>
        <v>#REF!</v>
      </c>
      <c r="DG30" s="80" t="str">
        <f t="shared" si="75"/>
        <v>#REF!</v>
      </c>
      <c r="DH30" s="80" t="str">
        <f t="shared" si="76"/>
        <v>#REF!</v>
      </c>
      <c r="DI30" s="80" t="str">
        <f t="shared" si="77"/>
        <v>#REF!</v>
      </c>
      <c r="DJ30" s="80" t="str">
        <f t="shared" si="78"/>
        <v>#REF!</v>
      </c>
      <c r="DK30" s="80" t="str">
        <f t="array" ref="DK30">IFERROR(INDEX(Overall!$E$3:$E$389,MATCH(DL30,Overall!$D$3:$D$389,0))," ")</f>
        <v> </v>
      </c>
      <c r="DL30" s="83" t="str">
        <f t="array" ref="DL30">IFERROR(INDEX(Overall!$A$3:$P$389,SMALL(IF((DL$2=#REF!),ROW(#REF!)-MIN(ROW(#REF!))+1,""),ROW(DE27)),PlayerHeader)," ")</f>
        <v> </v>
      </c>
      <c r="DM30" s="82" t="str">
        <f t="shared" si="133"/>
        <v> 27</v>
      </c>
      <c r="DN30" s="3" t="str">
        <f t="shared" si="79"/>
        <v>#REF!</v>
      </c>
      <c r="DO30" s="80" t="str">
        <f t="shared" si="80"/>
        <v>#REF!</v>
      </c>
      <c r="DP30" s="80" t="str">
        <f t="shared" si="81"/>
        <v>#REF!</v>
      </c>
      <c r="DQ30" s="80" t="str">
        <f t="shared" si="82"/>
        <v>#REF!</v>
      </c>
      <c r="DR30" s="80" t="str">
        <f t="shared" si="83"/>
        <v>#REF!</v>
      </c>
      <c r="DS30" s="80" t="str">
        <f t="shared" si="84"/>
        <v>#REF!</v>
      </c>
      <c r="DT30" s="80" t="str">
        <f t="array" ref="DT30">IFERROR(INDEX(Overall!$E$3:$E$389,MATCH(DU30,Overall!$D$3:$D$389,0))," ")</f>
        <v> </v>
      </c>
      <c r="DU30" s="83" t="str">
        <f t="array" ref="DU30">IFERROR(INDEX(Overall!$A$3:$P$389,SMALL(IF((DU$2=#REF!),ROW(#REF!)-MIN(ROW(#REF!))+1,""),ROW(DN27)),PlayerHeader)," ")</f>
        <v> </v>
      </c>
      <c r="DV30" s="82" t="str">
        <f t="shared" si="134"/>
        <v> 27</v>
      </c>
      <c r="DW30" s="3" t="str">
        <f t="shared" si="85"/>
        <v>#REF!</v>
      </c>
      <c r="DX30" s="80" t="str">
        <f t="shared" si="86"/>
        <v>#REF!</v>
      </c>
      <c r="DY30" s="80" t="str">
        <f t="shared" si="87"/>
        <v>#REF!</v>
      </c>
      <c r="DZ30" s="80" t="str">
        <f t="shared" si="88"/>
        <v>#REF!</v>
      </c>
      <c r="EA30" s="80" t="str">
        <f t="shared" si="89"/>
        <v>#REF!</v>
      </c>
      <c r="EB30" s="80" t="str">
        <f t="shared" si="90"/>
        <v>#REF!</v>
      </c>
      <c r="EC30" s="80" t="str">
        <f t="array" ref="EC30">IFERROR(INDEX(Overall!$E$3:$E$389,MATCH(ED30,Overall!$D$3:$D$389,0))," ")</f>
        <v> </v>
      </c>
      <c r="ED30" s="83" t="str">
        <f t="array" ref="ED30">IFERROR(INDEX(Overall!$A$3:$P$389,SMALL(IF((ED$2=#REF!),ROW(#REF!)-MIN(ROW(#REF!))+1,""),ROW(DW27)),PlayerHeader)," ")</f>
        <v> </v>
      </c>
      <c r="EE30" s="82" t="str">
        <f t="shared" si="135"/>
        <v> 27</v>
      </c>
      <c r="EF30" s="3" t="str">
        <f t="shared" si="91"/>
        <v>#REF!</v>
      </c>
      <c r="EG30" s="80" t="str">
        <f t="shared" si="92"/>
        <v>#REF!</v>
      </c>
      <c r="EH30" s="80" t="str">
        <f t="shared" si="93"/>
        <v>#REF!</v>
      </c>
      <c r="EI30" s="80" t="str">
        <f t="shared" si="94"/>
        <v>#REF!</v>
      </c>
      <c r="EJ30" s="80" t="str">
        <f t="shared" si="95"/>
        <v>#REF!</v>
      </c>
      <c r="EK30" s="80" t="str">
        <f t="shared" si="96"/>
        <v>#REF!</v>
      </c>
      <c r="EL30" s="80" t="str">
        <f t="array" ref="EL30">IFERROR(INDEX(Overall!$E$3:$E$389,MATCH(EM30,Overall!$D$3:$D$389,0))," ")</f>
        <v> </v>
      </c>
      <c r="EM30" s="83" t="str">
        <f t="array" ref="EM30">IFERROR(INDEX(Overall!$A$3:$P$389,SMALL(IF((EM$2=#REF!),ROW(#REF!)-MIN(ROW(#REF!))+1,""),ROW(EF27)),PlayerHeader)," ")</f>
        <v> </v>
      </c>
      <c r="EN30" s="82" t="str">
        <f t="shared" si="136"/>
        <v> 27</v>
      </c>
      <c r="EO30" s="3" t="str">
        <f t="shared" si="97"/>
        <v>#REF!</v>
      </c>
      <c r="EP30" s="80" t="str">
        <f t="shared" si="98"/>
        <v>#REF!</v>
      </c>
      <c r="EQ30" s="80" t="str">
        <f t="shared" si="99"/>
        <v>#REF!</v>
      </c>
      <c r="ER30" s="80" t="str">
        <f t="shared" si="100"/>
        <v>#REF!</v>
      </c>
      <c r="ES30" s="80" t="str">
        <f t="shared" si="101"/>
        <v>#REF!</v>
      </c>
      <c r="ET30" s="80" t="str">
        <f t="shared" si="102"/>
        <v>#REF!</v>
      </c>
      <c r="EU30" s="80" t="str">
        <f t="array" ref="EU30">IFERROR(INDEX(Overall!$E$3:$E$389,MATCH(EV30,Overall!$D$3:$D$389,0))," ")</f>
        <v> </v>
      </c>
      <c r="EV30" s="83" t="str">
        <f t="array" ref="EV30">IFERROR(INDEX(Overall!$A$3:$P$389,SMALL(IF((EV$2=#REF!),ROW(#REF!)-MIN(ROW(#REF!))+1,""),ROW(EO27)),PlayerHeader)," ")</f>
        <v> </v>
      </c>
      <c r="EW30" s="82" t="str">
        <f t="shared" si="137"/>
        <v> 27</v>
      </c>
      <c r="EX30" s="3" t="str">
        <f t="shared" si="103"/>
        <v>#REF!</v>
      </c>
      <c r="EY30" s="80" t="str">
        <f t="shared" si="104"/>
        <v>#REF!</v>
      </c>
      <c r="EZ30" s="80" t="str">
        <f t="shared" si="105"/>
        <v>#REF!</v>
      </c>
      <c r="FA30" s="80" t="str">
        <f t="shared" si="106"/>
        <v>#REF!</v>
      </c>
      <c r="FB30" s="80" t="str">
        <f t="shared" si="107"/>
        <v>#REF!</v>
      </c>
      <c r="FC30" s="80" t="str">
        <f t="shared" si="108"/>
        <v>#REF!</v>
      </c>
      <c r="FD30" s="80" t="str">
        <f t="array" ref="FD30">IFERROR(INDEX(Overall!$E$3:$E$389,MATCH(FE30,Overall!$D$3:$D$389,0))," ")</f>
        <v> </v>
      </c>
      <c r="FE30" s="83" t="str">
        <f t="array" ref="FE30">IFERROR(INDEX(Overall!$A$3:$P$389,SMALL(IF((FE$2=#REF!),ROW(#REF!)-MIN(ROW(#REF!))+1,""),ROW(EX27)),PlayerHeader)," ")</f>
        <v> </v>
      </c>
      <c r="FF30" s="82" t="str">
        <f t="shared" si="138"/>
        <v> 27</v>
      </c>
      <c r="FG30" s="3" t="str">
        <f t="shared" si="109"/>
        <v>#REF!</v>
      </c>
      <c r="FH30" s="80" t="str">
        <f t="shared" si="110"/>
        <v>#REF!</v>
      </c>
      <c r="FI30" s="80" t="str">
        <f t="shared" si="111"/>
        <v>#REF!</v>
      </c>
      <c r="FJ30" s="80" t="str">
        <f t="shared" si="112"/>
        <v>#REF!</v>
      </c>
      <c r="FK30" s="80" t="str">
        <f t="shared" si="113"/>
        <v>#REF!</v>
      </c>
      <c r="FL30" s="80" t="str">
        <f t="shared" si="114"/>
        <v>#REF!</v>
      </c>
      <c r="FM30" s="80" t="str">
        <f t="array" ref="FM30">IFERROR(INDEX(Overall!$E$3:$E$389,MATCH(FN30,Overall!$D$3:$D$389,0))," ")</f>
        <v> </v>
      </c>
      <c r="FN30" s="83" t="str">
        <f t="array" ref="FN30">IFERROR(INDEX(Overall!$A$3:$P$389,SMALL(IF((FN$2=#REF!),ROW(#REF!)-MIN(ROW(#REF!))+1,""),ROW(FG27)),PlayerHeader)," ")</f>
        <v> </v>
      </c>
      <c r="FO30" s="82" t="str">
        <f t="shared" si="139"/>
        <v> 27</v>
      </c>
      <c r="FP30" s="3" t="str">
        <f t="shared" si="115"/>
        <v>#REF!</v>
      </c>
      <c r="FQ30" s="80" t="str">
        <f t="shared" si="116"/>
        <v>#REF!</v>
      </c>
      <c r="FR30" s="80" t="str">
        <f t="shared" si="117"/>
        <v>#REF!</v>
      </c>
      <c r="FS30" s="80" t="str">
        <f t="shared" si="118"/>
        <v>#REF!</v>
      </c>
      <c r="FT30" s="80" t="str">
        <f t="shared" si="119"/>
        <v>#REF!</v>
      </c>
      <c r="FU30" s="80" t="str">
        <f t="shared" si="120"/>
        <v>#REF!</v>
      </c>
      <c r="FV30" s="80" t="str">
        <f t="array" ref="FV30">IFERROR(INDEX(Overall!$E$3:$E$389,MATCH(FW30,Overall!$D$3:$D$389,0))," ")</f>
        <v> </v>
      </c>
      <c r="FW30" s="83" t="str">
        <f t="array" ref="FW30">IFERROR(INDEX(Overall!$A$3:$P$389,SMALL(IF((FW$2=#REF!),ROW(#REF!)-MIN(ROW(#REF!))+1,""),ROW(FP27)),PlayerHeader)," ")</f>
        <v> </v>
      </c>
      <c r="FX30" s="82" t="str">
        <f t="shared" si="140"/>
        <v> 27</v>
      </c>
      <c r="FY30" s="3"/>
      <c r="GA30" s="3"/>
    </row>
    <row r="31" ht="15.75" customHeight="1">
      <c r="A31" s="3" t="str">
        <f t="shared" si="1"/>
        <v>#REF!</v>
      </c>
      <c r="B31" s="77" t="str">
        <f t="shared" si="2"/>
        <v>#REF!</v>
      </c>
      <c r="C31" s="77" t="str">
        <f t="shared" si="3"/>
        <v>#REF!</v>
      </c>
      <c r="D31" s="77" t="str">
        <f t="shared" si="4"/>
        <v>#REF!</v>
      </c>
      <c r="E31" s="77" t="str">
        <f t="shared" si="5"/>
        <v>#REF!</v>
      </c>
      <c r="F31" s="77" t="str">
        <f t="shared" si="6"/>
        <v>#REF!</v>
      </c>
      <c r="G31" s="77" t="str">
        <f t="array" ref="G31">IFERROR(INDEX(Overall!$E$3:$E$389,MATCH(H31,Overall!$D$3:$D$389,0))," ")</f>
        <v> </v>
      </c>
      <c r="H31" s="84" t="str">
        <f t="array" ref="H31">IFERROR(INDEX(Overall!$A$3:$P$389,SMALL(IF((H$2=#REF!),ROW(#REF!)-MIN(ROW(#REF!))+1,""),ROW(A28)),PlayerHeader)," ")</f>
        <v> </v>
      </c>
      <c r="I31" s="79" t="str">
        <f t="shared" si="121"/>
        <v> 28</v>
      </c>
      <c r="J31" s="3" t="str">
        <f t="shared" si="7"/>
        <v>#REF!</v>
      </c>
      <c r="K31" s="77" t="str">
        <f t="shared" si="8"/>
        <v>#REF!</v>
      </c>
      <c r="L31" s="77" t="str">
        <f t="shared" si="9"/>
        <v>#REF!</v>
      </c>
      <c r="M31" s="77" t="str">
        <f t="shared" si="10"/>
        <v>#REF!</v>
      </c>
      <c r="N31" s="77" t="str">
        <f t="shared" si="11"/>
        <v>#REF!</v>
      </c>
      <c r="O31" s="77" t="str">
        <f t="shared" si="12"/>
        <v>#REF!</v>
      </c>
      <c r="P31" s="77" t="str">
        <f t="array" ref="P31">IFERROR(INDEX(Overall!$E$3:$E$389,MATCH(Q31,Overall!$D$3:$D$389,0))," ")</f>
        <v> </v>
      </c>
      <c r="Q31" s="84" t="str">
        <f t="array" ref="Q31">IFERROR(INDEX(Overall!$A$3:$P$389,SMALL(IF((Q$2=#REF!),ROW(#REF!)-MIN(ROW(#REF!))+1,""),ROW(J28)),PlayerHeader)," ")</f>
        <v> </v>
      </c>
      <c r="R31" s="79" t="str">
        <f t="shared" si="122"/>
        <v> 28</v>
      </c>
      <c r="S31" s="3" t="str">
        <f t="shared" si="13"/>
        <v>#REF!</v>
      </c>
      <c r="T31" s="77" t="str">
        <f t="shared" si="14"/>
        <v>#REF!</v>
      </c>
      <c r="U31" s="77" t="str">
        <f t="shared" si="15"/>
        <v>#REF!</v>
      </c>
      <c r="V31" s="77" t="str">
        <f t="shared" si="16"/>
        <v>#REF!</v>
      </c>
      <c r="W31" s="77" t="str">
        <f t="shared" si="17"/>
        <v>#REF!</v>
      </c>
      <c r="X31" s="77" t="str">
        <f t="shared" si="18"/>
        <v>#REF!</v>
      </c>
      <c r="Y31" s="77" t="str">
        <f t="array" ref="Y31">IFERROR(INDEX(Overall!$E$3:$E$389,MATCH(Z31,Overall!$D$3:$D$389,0))," ")</f>
        <v> </v>
      </c>
      <c r="Z31" s="84" t="str">
        <f t="array" ref="Z31">IFERROR(INDEX(Overall!$A$3:$P$389,SMALL(IF((Z$2=#REF!),ROW(#REF!)-MIN(ROW(#REF!))+1,""),ROW(S28)),PlayerHeader)," ")</f>
        <v> </v>
      </c>
      <c r="AA31" s="79" t="str">
        <f t="shared" si="123"/>
        <v> 28</v>
      </c>
      <c r="AB31" s="3" t="str">
        <f t="shared" si="19"/>
        <v>#REF!</v>
      </c>
      <c r="AC31" s="77" t="str">
        <f t="shared" si="20"/>
        <v>#REF!</v>
      </c>
      <c r="AD31" s="77" t="str">
        <f t="shared" si="21"/>
        <v>#REF!</v>
      </c>
      <c r="AE31" s="77" t="str">
        <f t="shared" si="22"/>
        <v>#REF!</v>
      </c>
      <c r="AF31" s="77" t="str">
        <f t="shared" si="23"/>
        <v>#REF!</v>
      </c>
      <c r="AG31" s="77" t="str">
        <f t="shared" si="24"/>
        <v>#REF!</v>
      </c>
      <c r="AH31" s="77" t="str">
        <f t="array" ref="AH31">IFERROR(INDEX(Overall!$E$3:$E$389,MATCH(AI31,Overall!$D$3:$D$389,0))," ")</f>
        <v> </v>
      </c>
      <c r="AI31" s="84" t="str">
        <f t="array" ref="AI31">IFERROR(INDEX(Overall!$A$3:$P$389,SMALL(IF((AI$2=#REF!),ROW(#REF!)-MIN(ROW(#REF!))+1,""),ROW(AB28)),PlayerHeader)," ")</f>
        <v> </v>
      </c>
      <c r="AJ31" s="79" t="str">
        <f t="shared" si="124"/>
        <v> 28</v>
      </c>
      <c r="AK31" s="3" t="str">
        <f t="shared" si="25"/>
        <v>#REF!</v>
      </c>
      <c r="AL31" s="77" t="str">
        <f t="shared" si="26"/>
        <v>#REF!</v>
      </c>
      <c r="AM31" s="77" t="str">
        <f t="shared" si="27"/>
        <v>#REF!</v>
      </c>
      <c r="AN31" s="77" t="str">
        <f t="shared" si="28"/>
        <v>#REF!</v>
      </c>
      <c r="AO31" s="77" t="str">
        <f t="shared" si="29"/>
        <v>#REF!</v>
      </c>
      <c r="AP31" s="77" t="str">
        <f t="shared" si="30"/>
        <v>#REF!</v>
      </c>
      <c r="AQ31" s="77" t="str">
        <f t="array" ref="AQ31">IFERROR(INDEX(Overall!$E$3:$E$389,MATCH(AR31,Overall!$D$3:$D$389,0))," ")</f>
        <v> </v>
      </c>
      <c r="AR31" s="84" t="str">
        <f t="array" ref="AR31">IFERROR(INDEX(Overall!$A$3:$P$389,SMALL(IF((AR$2=#REF!),ROW(#REF!)-MIN(ROW(#REF!))+1,""),ROW(AK28)),PlayerHeader)," ")</f>
        <v> </v>
      </c>
      <c r="AS31" s="79" t="str">
        <f t="shared" si="125"/>
        <v> 28</v>
      </c>
      <c r="AT31" s="3" t="str">
        <f t="shared" si="31"/>
        <v>#REF!</v>
      </c>
      <c r="AU31" s="77" t="str">
        <f t="shared" si="32"/>
        <v>#REF!</v>
      </c>
      <c r="AV31" s="77" t="str">
        <f t="shared" si="33"/>
        <v>#REF!</v>
      </c>
      <c r="AW31" s="77" t="str">
        <f t="shared" si="34"/>
        <v>#REF!</v>
      </c>
      <c r="AX31" s="77" t="str">
        <f t="shared" si="35"/>
        <v>#REF!</v>
      </c>
      <c r="AY31" s="77" t="str">
        <f t="shared" si="36"/>
        <v>#REF!</v>
      </c>
      <c r="AZ31" s="77" t="str">
        <f t="array" ref="AZ31">IFERROR(INDEX(Overall!$E$3:$E$389,MATCH(BA31,Overall!$D$3:$D$389,0))," ")</f>
        <v> </v>
      </c>
      <c r="BA31" s="84" t="str">
        <f t="array" ref="BA31">IFERROR(INDEX(Overall!$A$3:$P$389,SMALL(IF((BA$2=#REF!),ROW(#REF!)-MIN(ROW(#REF!))+1,""),ROW(AT28)),PlayerHeader)," ")</f>
        <v> </v>
      </c>
      <c r="BB31" s="79" t="str">
        <f t="shared" si="126"/>
        <v> 28</v>
      </c>
      <c r="BC31" s="3" t="str">
        <f t="shared" si="37"/>
        <v>#REF!</v>
      </c>
      <c r="BD31" s="77" t="str">
        <f t="shared" si="38"/>
        <v>#REF!</v>
      </c>
      <c r="BE31" s="77" t="str">
        <f t="shared" si="39"/>
        <v>#REF!</v>
      </c>
      <c r="BF31" s="77" t="str">
        <f t="shared" si="40"/>
        <v>#REF!</v>
      </c>
      <c r="BG31" s="77" t="str">
        <f t="shared" si="41"/>
        <v>#REF!</v>
      </c>
      <c r="BH31" s="77" t="str">
        <f t="shared" si="42"/>
        <v>#REF!</v>
      </c>
      <c r="BI31" s="77" t="str">
        <f t="array" ref="BI31">IFERROR(INDEX(Overall!$E$3:$E$389,MATCH(BJ31,Overall!$D$3:$D$389,0))," ")</f>
        <v> </v>
      </c>
      <c r="BJ31" s="84" t="str">
        <f t="array" ref="BJ31">IFERROR(INDEX(Overall!$A$3:$P$389,SMALL(IF((BJ$2=#REF!),ROW(#REF!)-MIN(ROW(#REF!))+1,""),ROW(BC28)),PlayerHeader)," ")</f>
        <v> </v>
      </c>
      <c r="BK31" s="79" t="str">
        <f t="shared" si="127"/>
        <v> 28</v>
      </c>
      <c r="BL31" s="3" t="str">
        <f t="shared" si="43"/>
        <v>#REF!</v>
      </c>
      <c r="BM31" s="77" t="str">
        <f t="shared" si="44"/>
        <v>#REF!</v>
      </c>
      <c r="BN31" s="77" t="str">
        <f t="shared" si="45"/>
        <v>#REF!</v>
      </c>
      <c r="BO31" s="77" t="str">
        <f t="shared" si="46"/>
        <v>#REF!</v>
      </c>
      <c r="BP31" s="77" t="str">
        <f t="shared" si="47"/>
        <v>#REF!</v>
      </c>
      <c r="BQ31" s="77" t="str">
        <f t="shared" si="48"/>
        <v>#REF!</v>
      </c>
      <c r="BR31" s="77" t="str">
        <f t="array" ref="BR31">IFERROR(INDEX(Overall!$E$3:$E$389,MATCH(BS31,Overall!$D$3:$D$389,0))," ")</f>
        <v> </v>
      </c>
      <c r="BS31" s="84" t="str">
        <f t="array" ref="BS31">IFERROR(INDEX(Overall!$A$3:$P$389,SMALL(IF((BS$2=#REF!),ROW(#REF!)-MIN(ROW(#REF!))+1,""),ROW(BL28)),PlayerHeader)," ")</f>
        <v> </v>
      </c>
      <c r="BT31" s="79" t="str">
        <f t="shared" si="128"/>
        <v> 28</v>
      </c>
      <c r="BU31" s="3" t="str">
        <f t="shared" si="49"/>
        <v>#REF!</v>
      </c>
      <c r="BV31" s="77" t="str">
        <f t="shared" si="50"/>
        <v>#REF!</v>
      </c>
      <c r="BW31" s="77" t="str">
        <f t="shared" si="51"/>
        <v>#REF!</v>
      </c>
      <c r="BX31" s="77" t="str">
        <f t="shared" si="52"/>
        <v>#REF!</v>
      </c>
      <c r="BY31" s="77" t="str">
        <f t="shared" si="53"/>
        <v>#REF!</v>
      </c>
      <c r="BZ31" s="77" t="str">
        <f t="shared" si="54"/>
        <v>#REF!</v>
      </c>
      <c r="CA31" s="77" t="str">
        <f t="array" ref="CA31">IFERROR(INDEX(Overall!$E$3:$E$389,MATCH(CB31,Overall!$D$3:$D$389,0))," ")</f>
        <v> </v>
      </c>
      <c r="CB31" s="84" t="str">
        <f t="array" ref="CB31">IFERROR(INDEX(Overall!$A$3:$P$389,SMALL(IF((CB$2=#REF!),ROW(#REF!)-MIN(ROW(#REF!))+1,""),ROW(BU28)),PlayerHeader)," ")</f>
        <v> </v>
      </c>
      <c r="CC31" s="79" t="str">
        <f t="shared" si="129"/>
        <v> 28</v>
      </c>
      <c r="CD31" s="3" t="str">
        <f t="shared" si="55"/>
        <v>#REF!</v>
      </c>
      <c r="CE31" s="77" t="str">
        <f t="shared" si="56"/>
        <v>#REF!</v>
      </c>
      <c r="CF31" s="77" t="str">
        <f t="shared" si="57"/>
        <v>#REF!</v>
      </c>
      <c r="CG31" s="77" t="str">
        <f t="shared" si="58"/>
        <v>#REF!</v>
      </c>
      <c r="CH31" s="77" t="str">
        <f t="shared" si="59"/>
        <v>#REF!</v>
      </c>
      <c r="CI31" s="77" t="str">
        <f t="shared" si="60"/>
        <v>#REF!</v>
      </c>
      <c r="CJ31" s="77" t="str">
        <f t="array" ref="CJ31">IFERROR(INDEX(Overall!$E$3:$E$389,MATCH(CK31,Overall!$D$3:$D$389,0))," ")</f>
        <v> </v>
      </c>
      <c r="CK31" s="84" t="str">
        <f t="array" ref="CK31">IFERROR(INDEX(Overall!$A$3:$P$389,SMALL(IF((CK$2=#REF!),ROW(#REF!)-MIN(ROW(#REF!))+1,""),ROW(CD28)),PlayerHeader)," ")</f>
        <v> </v>
      </c>
      <c r="CL31" s="79" t="str">
        <f t="shared" si="130"/>
        <v> 28</v>
      </c>
      <c r="CM31" s="3" t="str">
        <f t="shared" si="61"/>
        <v>#REF!</v>
      </c>
      <c r="CN31" s="77" t="str">
        <f t="shared" si="62"/>
        <v>#REF!</v>
      </c>
      <c r="CO31" s="77" t="str">
        <f t="shared" si="63"/>
        <v>#REF!</v>
      </c>
      <c r="CP31" s="77" t="str">
        <f t="shared" si="64"/>
        <v>#REF!</v>
      </c>
      <c r="CQ31" s="77" t="str">
        <f t="shared" si="65"/>
        <v>#REF!</v>
      </c>
      <c r="CR31" s="77" t="str">
        <f t="shared" si="66"/>
        <v>#REF!</v>
      </c>
      <c r="CS31" s="77" t="str">
        <f t="array" ref="CS31">IFERROR(INDEX(Overall!$E$3:$E$389,MATCH(CT31,Overall!$D$3:$D$389,0))," ")</f>
        <v> </v>
      </c>
      <c r="CT31" s="84" t="str">
        <f t="array" ref="CT31">IFERROR(INDEX(Overall!$A$3:$P$389,SMALL(IF((CT$2=#REF!),ROW(#REF!)-MIN(ROW(#REF!))+1,""),ROW(CM28)),PlayerHeader)," ")</f>
        <v> </v>
      </c>
      <c r="CU31" s="79" t="str">
        <f t="shared" si="131"/>
        <v> 28</v>
      </c>
      <c r="CV31" s="3" t="str">
        <f t="shared" si="67"/>
        <v>#REF!</v>
      </c>
      <c r="CW31" s="77" t="str">
        <f t="shared" si="68"/>
        <v>#REF!</v>
      </c>
      <c r="CX31" s="77" t="str">
        <f t="shared" si="69"/>
        <v>#REF!</v>
      </c>
      <c r="CY31" s="77" t="str">
        <f t="shared" si="70"/>
        <v>#REF!</v>
      </c>
      <c r="CZ31" s="77" t="str">
        <f t="shared" si="71"/>
        <v>#REF!</v>
      </c>
      <c r="DA31" s="77" t="str">
        <f t="shared" si="72"/>
        <v>#REF!</v>
      </c>
      <c r="DB31" s="77" t="str">
        <f t="array" ref="DB31">IFERROR(INDEX(Overall!$E$3:$E$389,MATCH(DC31,Overall!$D$3:$D$389,0))," ")</f>
        <v> </v>
      </c>
      <c r="DC31" s="84" t="str">
        <f t="array" ref="DC31">IFERROR(INDEX(Overall!$A$3:$P$389,SMALL(IF((DC$2=#REF!),ROW(#REF!)-MIN(ROW(#REF!))+1,""),ROW(CV28)),PlayerHeader)," ")</f>
        <v> </v>
      </c>
      <c r="DD31" s="79" t="str">
        <f t="shared" si="132"/>
        <v> 28</v>
      </c>
      <c r="DE31" s="3" t="str">
        <f t="shared" si="73"/>
        <v>#REF!</v>
      </c>
      <c r="DF31" s="77" t="str">
        <f t="shared" si="74"/>
        <v>#REF!</v>
      </c>
      <c r="DG31" s="77" t="str">
        <f t="shared" si="75"/>
        <v>#REF!</v>
      </c>
      <c r="DH31" s="77" t="str">
        <f t="shared" si="76"/>
        <v>#REF!</v>
      </c>
      <c r="DI31" s="77" t="str">
        <f t="shared" si="77"/>
        <v>#REF!</v>
      </c>
      <c r="DJ31" s="77" t="str">
        <f t="shared" si="78"/>
        <v>#REF!</v>
      </c>
      <c r="DK31" s="77" t="str">
        <f t="array" ref="DK31">IFERROR(INDEX(Overall!$E$3:$E$389,MATCH(DL31,Overall!$D$3:$D$389,0))," ")</f>
        <v> </v>
      </c>
      <c r="DL31" s="84" t="str">
        <f t="array" ref="DL31">IFERROR(INDEX(Overall!$A$3:$P$389,SMALL(IF((DL$2=#REF!),ROW(#REF!)-MIN(ROW(#REF!))+1,""),ROW(DE28)),PlayerHeader)," ")</f>
        <v> </v>
      </c>
      <c r="DM31" s="79" t="str">
        <f t="shared" si="133"/>
        <v> 28</v>
      </c>
      <c r="DN31" s="3" t="str">
        <f t="shared" si="79"/>
        <v>#REF!</v>
      </c>
      <c r="DO31" s="77" t="str">
        <f t="shared" si="80"/>
        <v>#REF!</v>
      </c>
      <c r="DP31" s="77" t="str">
        <f t="shared" si="81"/>
        <v>#REF!</v>
      </c>
      <c r="DQ31" s="77" t="str">
        <f t="shared" si="82"/>
        <v>#REF!</v>
      </c>
      <c r="DR31" s="77" t="str">
        <f t="shared" si="83"/>
        <v>#REF!</v>
      </c>
      <c r="DS31" s="77" t="str">
        <f t="shared" si="84"/>
        <v>#REF!</v>
      </c>
      <c r="DT31" s="77" t="str">
        <f t="array" ref="DT31">IFERROR(INDEX(Overall!$E$3:$E$389,MATCH(DU31,Overall!$D$3:$D$389,0))," ")</f>
        <v> </v>
      </c>
      <c r="DU31" s="84" t="str">
        <f t="array" ref="DU31">IFERROR(INDEX(Overall!$A$3:$P$389,SMALL(IF((DU$2=#REF!),ROW(#REF!)-MIN(ROW(#REF!))+1,""),ROW(DN28)),PlayerHeader)," ")</f>
        <v> </v>
      </c>
      <c r="DV31" s="79" t="str">
        <f t="shared" si="134"/>
        <v> 28</v>
      </c>
      <c r="DW31" s="3" t="str">
        <f t="shared" si="85"/>
        <v>#REF!</v>
      </c>
      <c r="DX31" s="77" t="str">
        <f t="shared" si="86"/>
        <v>#REF!</v>
      </c>
      <c r="DY31" s="77" t="str">
        <f t="shared" si="87"/>
        <v>#REF!</v>
      </c>
      <c r="DZ31" s="77" t="str">
        <f t="shared" si="88"/>
        <v>#REF!</v>
      </c>
      <c r="EA31" s="77" t="str">
        <f t="shared" si="89"/>
        <v>#REF!</v>
      </c>
      <c r="EB31" s="77" t="str">
        <f t="shared" si="90"/>
        <v>#REF!</v>
      </c>
      <c r="EC31" s="77" t="str">
        <f t="array" ref="EC31">IFERROR(INDEX(Overall!$E$3:$E$389,MATCH(ED31,Overall!$D$3:$D$389,0))," ")</f>
        <v> </v>
      </c>
      <c r="ED31" s="84" t="str">
        <f t="array" ref="ED31">IFERROR(INDEX(Overall!$A$3:$P$389,SMALL(IF((ED$2=#REF!),ROW(#REF!)-MIN(ROW(#REF!))+1,""),ROW(DW28)),PlayerHeader)," ")</f>
        <v> </v>
      </c>
      <c r="EE31" s="79" t="str">
        <f t="shared" si="135"/>
        <v> 28</v>
      </c>
      <c r="EF31" s="3" t="str">
        <f t="shared" si="91"/>
        <v>#REF!</v>
      </c>
      <c r="EG31" s="77" t="str">
        <f t="shared" si="92"/>
        <v>#REF!</v>
      </c>
      <c r="EH31" s="77" t="str">
        <f t="shared" si="93"/>
        <v>#REF!</v>
      </c>
      <c r="EI31" s="77" t="str">
        <f t="shared" si="94"/>
        <v>#REF!</v>
      </c>
      <c r="EJ31" s="77" t="str">
        <f t="shared" si="95"/>
        <v>#REF!</v>
      </c>
      <c r="EK31" s="77" t="str">
        <f t="shared" si="96"/>
        <v>#REF!</v>
      </c>
      <c r="EL31" s="77" t="str">
        <f t="array" ref="EL31">IFERROR(INDEX(Overall!$E$3:$E$389,MATCH(EM31,Overall!$D$3:$D$389,0))," ")</f>
        <v> </v>
      </c>
      <c r="EM31" s="84" t="str">
        <f t="array" ref="EM31">IFERROR(INDEX(Overall!$A$3:$P$389,SMALL(IF((EM$2=#REF!),ROW(#REF!)-MIN(ROW(#REF!))+1,""),ROW(EF28)),PlayerHeader)," ")</f>
        <v> </v>
      </c>
      <c r="EN31" s="79" t="str">
        <f t="shared" si="136"/>
        <v> 28</v>
      </c>
      <c r="EO31" s="3" t="str">
        <f t="shared" si="97"/>
        <v>#REF!</v>
      </c>
      <c r="EP31" s="77" t="str">
        <f t="shared" si="98"/>
        <v>#REF!</v>
      </c>
      <c r="EQ31" s="77" t="str">
        <f t="shared" si="99"/>
        <v>#REF!</v>
      </c>
      <c r="ER31" s="77" t="str">
        <f t="shared" si="100"/>
        <v>#REF!</v>
      </c>
      <c r="ES31" s="77" t="str">
        <f t="shared" si="101"/>
        <v>#REF!</v>
      </c>
      <c r="ET31" s="77" t="str">
        <f t="shared" si="102"/>
        <v>#REF!</v>
      </c>
      <c r="EU31" s="77" t="str">
        <f t="array" ref="EU31">IFERROR(INDEX(Overall!$E$3:$E$389,MATCH(EV31,Overall!$D$3:$D$389,0))," ")</f>
        <v> </v>
      </c>
      <c r="EV31" s="84" t="str">
        <f t="array" ref="EV31">IFERROR(INDEX(Overall!$A$3:$P$389,SMALL(IF((EV$2=#REF!),ROW(#REF!)-MIN(ROW(#REF!))+1,""),ROW(EO28)),PlayerHeader)," ")</f>
        <v> </v>
      </c>
      <c r="EW31" s="79" t="str">
        <f t="shared" si="137"/>
        <v> 28</v>
      </c>
      <c r="EX31" s="3" t="str">
        <f t="shared" si="103"/>
        <v>#REF!</v>
      </c>
      <c r="EY31" s="77" t="str">
        <f t="shared" si="104"/>
        <v>#REF!</v>
      </c>
      <c r="EZ31" s="77" t="str">
        <f t="shared" si="105"/>
        <v>#REF!</v>
      </c>
      <c r="FA31" s="77" t="str">
        <f t="shared" si="106"/>
        <v>#REF!</v>
      </c>
      <c r="FB31" s="77" t="str">
        <f t="shared" si="107"/>
        <v>#REF!</v>
      </c>
      <c r="FC31" s="77" t="str">
        <f t="shared" si="108"/>
        <v>#REF!</v>
      </c>
      <c r="FD31" s="77" t="str">
        <f t="array" ref="FD31">IFERROR(INDEX(Overall!$E$3:$E$389,MATCH(FE31,Overall!$D$3:$D$389,0))," ")</f>
        <v> </v>
      </c>
      <c r="FE31" s="84" t="str">
        <f t="array" ref="FE31">IFERROR(INDEX(Overall!$A$3:$P$389,SMALL(IF((FE$2=#REF!),ROW(#REF!)-MIN(ROW(#REF!))+1,""),ROW(EX28)),PlayerHeader)," ")</f>
        <v> </v>
      </c>
      <c r="FF31" s="79" t="str">
        <f t="shared" si="138"/>
        <v> 28</v>
      </c>
      <c r="FG31" s="3" t="str">
        <f t="shared" si="109"/>
        <v>#REF!</v>
      </c>
      <c r="FH31" s="77" t="str">
        <f t="shared" si="110"/>
        <v>#REF!</v>
      </c>
      <c r="FI31" s="77" t="str">
        <f t="shared" si="111"/>
        <v>#REF!</v>
      </c>
      <c r="FJ31" s="77" t="str">
        <f t="shared" si="112"/>
        <v>#REF!</v>
      </c>
      <c r="FK31" s="77" t="str">
        <f t="shared" si="113"/>
        <v>#REF!</v>
      </c>
      <c r="FL31" s="77" t="str">
        <f t="shared" si="114"/>
        <v>#REF!</v>
      </c>
      <c r="FM31" s="77" t="str">
        <f t="array" ref="FM31">IFERROR(INDEX(Overall!$E$3:$E$389,MATCH(FN31,Overall!$D$3:$D$389,0))," ")</f>
        <v> </v>
      </c>
      <c r="FN31" s="84" t="str">
        <f t="array" ref="FN31">IFERROR(INDEX(Overall!$A$3:$P$389,SMALL(IF((FN$2=#REF!),ROW(#REF!)-MIN(ROW(#REF!))+1,""),ROW(FG28)),PlayerHeader)," ")</f>
        <v> </v>
      </c>
      <c r="FO31" s="79" t="str">
        <f t="shared" si="139"/>
        <v> 28</v>
      </c>
      <c r="FP31" s="3" t="str">
        <f t="shared" si="115"/>
        <v>#REF!</v>
      </c>
      <c r="FQ31" s="77" t="str">
        <f t="shared" si="116"/>
        <v>#REF!</v>
      </c>
      <c r="FR31" s="77" t="str">
        <f t="shared" si="117"/>
        <v>#REF!</v>
      </c>
      <c r="FS31" s="77" t="str">
        <f t="shared" si="118"/>
        <v>#REF!</v>
      </c>
      <c r="FT31" s="77" t="str">
        <f t="shared" si="119"/>
        <v>#REF!</v>
      </c>
      <c r="FU31" s="77" t="str">
        <f t="shared" si="120"/>
        <v>#REF!</v>
      </c>
      <c r="FV31" s="77" t="str">
        <f t="array" ref="FV31">IFERROR(INDEX(Overall!$E$3:$E$389,MATCH(FW31,Overall!$D$3:$D$389,0))," ")</f>
        <v> </v>
      </c>
      <c r="FW31" s="84" t="str">
        <f t="array" ref="FW31">IFERROR(INDEX(Overall!$A$3:$P$389,SMALL(IF((FW$2=#REF!),ROW(#REF!)-MIN(ROW(#REF!))+1,""),ROW(FP28)),PlayerHeader)," ")</f>
        <v> </v>
      </c>
      <c r="FX31" s="79" t="str">
        <f t="shared" si="140"/>
        <v> 28</v>
      </c>
      <c r="FY31" s="3"/>
      <c r="GA31" s="3"/>
    </row>
    <row r="32" ht="15.75" customHeight="1">
      <c r="A32" s="3" t="str">
        <f t="shared" si="1"/>
        <v>#REF!</v>
      </c>
      <c r="B32" s="80" t="str">
        <f t="shared" si="2"/>
        <v>#REF!</v>
      </c>
      <c r="C32" s="80" t="str">
        <f t="shared" si="3"/>
        <v>#REF!</v>
      </c>
      <c r="D32" s="80" t="str">
        <f t="shared" si="4"/>
        <v>#REF!</v>
      </c>
      <c r="E32" s="80" t="str">
        <f t="shared" si="5"/>
        <v>#REF!</v>
      </c>
      <c r="F32" s="80" t="str">
        <f t="shared" si="6"/>
        <v>#REF!</v>
      </c>
      <c r="G32" s="80" t="str">
        <f t="array" ref="G32">IFERROR(INDEX(Overall!$E$3:$E$389,MATCH(H32,Overall!$D$3:$D$389,0))," ")</f>
        <v> </v>
      </c>
      <c r="H32" s="83" t="str">
        <f t="array" ref="H32">IFERROR(INDEX(Overall!$A$3:$P$389,SMALL(IF((H$2=#REF!),ROW(#REF!)-MIN(ROW(#REF!))+1,""),ROW(A29)),PlayerHeader)," ")</f>
        <v> </v>
      </c>
      <c r="I32" s="82" t="str">
        <f t="shared" si="121"/>
        <v> 29</v>
      </c>
      <c r="J32" s="3" t="str">
        <f t="shared" si="7"/>
        <v>#REF!</v>
      </c>
      <c r="K32" s="80" t="str">
        <f t="shared" si="8"/>
        <v>#REF!</v>
      </c>
      <c r="L32" s="80" t="str">
        <f t="shared" si="9"/>
        <v>#REF!</v>
      </c>
      <c r="M32" s="80" t="str">
        <f t="shared" si="10"/>
        <v>#REF!</v>
      </c>
      <c r="N32" s="80" t="str">
        <f t="shared" si="11"/>
        <v>#REF!</v>
      </c>
      <c r="O32" s="80" t="str">
        <f t="shared" si="12"/>
        <v>#REF!</v>
      </c>
      <c r="P32" s="80" t="str">
        <f t="array" ref="P32">IFERROR(INDEX(Overall!$E$3:$E$389,MATCH(Q32,Overall!$D$3:$D$389,0))," ")</f>
        <v> </v>
      </c>
      <c r="Q32" s="83" t="str">
        <f t="array" ref="Q32">IFERROR(INDEX(Overall!$A$3:$P$389,SMALL(IF((Q$2=#REF!),ROW(#REF!)-MIN(ROW(#REF!))+1,""),ROW(J29)),PlayerHeader)," ")</f>
        <v> </v>
      </c>
      <c r="R32" s="82" t="str">
        <f t="shared" si="122"/>
        <v> 29</v>
      </c>
      <c r="S32" s="3" t="str">
        <f t="shared" si="13"/>
        <v>#REF!</v>
      </c>
      <c r="T32" s="80" t="str">
        <f t="shared" si="14"/>
        <v>#REF!</v>
      </c>
      <c r="U32" s="80" t="str">
        <f t="shared" si="15"/>
        <v>#REF!</v>
      </c>
      <c r="V32" s="80" t="str">
        <f t="shared" si="16"/>
        <v>#REF!</v>
      </c>
      <c r="W32" s="80" t="str">
        <f t="shared" si="17"/>
        <v>#REF!</v>
      </c>
      <c r="X32" s="80" t="str">
        <f t="shared" si="18"/>
        <v>#REF!</v>
      </c>
      <c r="Y32" s="80" t="str">
        <f t="array" ref="Y32">IFERROR(INDEX(Overall!$E$3:$E$389,MATCH(Z32,Overall!$D$3:$D$389,0))," ")</f>
        <v> </v>
      </c>
      <c r="Z32" s="83" t="str">
        <f t="array" ref="Z32">IFERROR(INDEX(Overall!$A$3:$P$389,SMALL(IF((Z$2=#REF!),ROW(#REF!)-MIN(ROW(#REF!))+1,""),ROW(S29)),PlayerHeader)," ")</f>
        <v> </v>
      </c>
      <c r="AA32" s="82" t="str">
        <f t="shared" si="123"/>
        <v> 29</v>
      </c>
      <c r="AB32" s="3" t="str">
        <f t="shared" si="19"/>
        <v>#REF!</v>
      </c>
      <c r="AC32" s="80" t="str">
        <f t="shared" si="20"/>
        <v>#REF!</v>
      </c>
      <c r="AD32" s="80" t="str">
        <f t="shared" si="21"/>
        <v>#REF!</v>
      </c>
      <c r="AE32" s="80" t="str">
        <f t="shared" si="22"/>
        <v>#REF!</v>
      </c>
      <c r="AF32" s="80" t="str">
        <f t="shared" si="23"/>
        <v>#REF!</v>
      </c>
      <c r="AG32" s="80" t="str">
        <f t="shared" si="24"/>
        <v>#REF!</v>
      </c>
      <c r="AH32" s="80" t="str">
        <f t="array" ref="AH32">IFERROR(INDEX(Overall!$E$3:$E$389,MATCH(AI32,Overall!$D$3:$D$389,0))," ")</f>
        <v> </v>
      </c>
      <c r="AI32" s="83" t="str">
        <f t="array" ref="AI32">IFERROR(INDEX(Overall!$A$3:$P$389,SMALL(IF((AI$2=#REF!),ROW(#REF!)-MIN(ROW(#REF!))+1,""),ROW(AB29)),PlayerHeader)," ")</f>
        <v> </v>
      </c>
      <c r="AJ32" s="82" t="str">
        <f t="shared" si="124"/>
        <v> 29</v>
      </c>
      <c r="AK32" s="3" t="str">
        <f t="shared" si="25"/>
        <v>#REF!</v>
      </c>
      <c r="AL32" s="80" t="str">
        <f t="shared" si="26"/>
        <v>#REF!</v>
      </c>
      <c r="AM32" s="80" t="str">
        <f t="shared" si="27"/>
        <v>#REF!</v>
      </c>
      <c r="AN32" s="80" t="str">
        <f t="shared" si="28"/>
        <v>#REF!</v>
      </c>
      <c r="AO32" s="80" t="str">
        <f t="shared" si="29"/>
        <v>#REF!</v>
      </c>
      <c r="AP32" s="80" t="str">
        <f t="shared" si="30"/>
        <v>#REF!</v>
      </c>
      <c r="AQ32" s="80" t="str">
        <f t="array" ref="AQ32">IFERROR(INDEX(Overall!$E$3:$E$389,MATCH(AR32,Overall!$D$3:$D$389,0))," ")</f>
        <v> </v>
      </c>
      <c r="AR32" s="83" t="str">
        <f t="array" ref="AR32">IFERROR(INDEX(Overall!$A$3:$P$389,SMALL(IF((AR$2=#REF!),ROW(#REF!)-MIN(ROW(#REF!))+1,""),ROW(AK29)),PlayerHeader)," ")</f>
        <v> </v>
      </c>
      <c r="AS32" s="82" t="str">
        <f t="shared" si="125"/>
        <v> 29</v>
      </c>
      <c r="AT32" s="3" t="str">
        <f t="shared" si="31"/>
        <v>#REF!</v>
      </c>
      <c r="AU32" s="80" t="str">
        <f t="shared" si="32"/>
        <v>#REF!</v>
      </c>
      <c r="AV32" s="80" t="str">
        <f t="shared" si="33"/>
        <v>#REF!</v>
      </c>
      <c r="AW32" s="80" t="str">
        <f t="shared" si="34"/>
        <v>#REF!</v>
      </c>
      <c r="AX32" s="80" t="str">
        <f t="shared" si="35"/>
        <v>#REF!</v>
      </c>
      <c r="AY32" s="80" t="str">
        <f t="shared" si="36"/>
        <v>#REF!</v>
      </c>
      <c r="AZ32" s="80" t="str">
        <f t="array" ref="AZ32">IFERROR(INDEX(Overall!$E$3:$E$389,MATCH(BA32,Overall!$D$3:$D$389,0))," ")</f>
        <v> </v>
      </c>
      <c r="BA32" s="83" t="str">
        <f t="array" ref="BA32">IFERROR(INDEX(Overall!$A$3:$P$389,SMALL(IF((BA$2=#REF!),ROW(#REF!)-MIN(ROW(#REF!))+1,""),ROW(AT29)),PlayerHeader)," ")</f>
        <v> </v>
      </c>
      <c r="BB32" s="82" t="str">
        <f t="shared" si="126"/>
        <v> 29</v>
      </c>
      <c r="BC32" s="3" t="str">
        <f t="shared" si="37"/>
        <v>#REF!</v>
      </c>
      <c r="BD32" s="80" t="str">
        <f t="shared" si="38"/>
        <v>#REF!</v>
      </c>
      <c r="BE32" s="80" t="str">
        <f t="shared" si="39"/>
        <v>#REF!</v>
      </c>
      <c r="BF32" s="80" t="str">
        <f t="shared" si="40"/>
        <v>#REF!</v>
      </c>
      <c r="BG32" s="80" t="str">
        <f t="shared" si="41"/>
        <v>#REF!</v>
      </c>
      <c r="BH32" s="80" t="str">
        <f t="shared" si="42"/>
        <v>#REF!</v>
      </c>
      <c r="BI32" s="80" t="str">
        <f t="array" ref="BI32">IFERROR(INDEX(Overall!$E$3:$E$389,MATCH(BJ32,Overall!$D$3:$D$389,0))," ")</f>
        <v> </v>
      </c>
      <c r="BJ32" s="83" t="str">
        <f t="array" ref="BJ32">IFERROR(INDEX(Overall!$A$3:$P$389,SMALL(IF((BJ$2=#REF!),ROW(#REF!)-MIN(ROW(#REF!))+1,""),ROW(BC29)),PlayerHeader)," ")</f>
        <v> </v>
      </c>
      <c r="BK32" s="82" t="str">
        <f t="shared" si="127"/>
        <v> 29</v>
      </c>
      <c r="BL32" s="3" t="str">
        <f t="shared" si="43"/>
        <v>#REF!</v>
      </c>
      <c r="BM32" s="80" t="str">
        <f t="shared" si="44"/>
        <v>#REF!</v>
      </c>
      <c r="BN32" s="80" t="str">
        <f t="shared" si="45"/>
        <v>#REF!</v>
      </c>
      <c r="BO32" s="80" t="str">
        <f t="shared" si="46"/>
        <v>#REF!</v>
      </c>
      <c r="BP32" s="80" t="str">
        <f t="shared" si="47"/>
        <v>#REF!</v>
      </c>
      <c r="BQ32" s="80" t="str">
        <f t="shared" si="48"/>
        <v>#REF!</v>
      </c>
      <c r="BR32" s="80" t="str">
        <f t="array" ref="BR32">IFERROR(INDEX(Overall!$E$3:$E$389,MATCH(BS32,Overall!$D$3:$D$389,0))," ")</f>
        <v> </v>
      </c>
      <c r="BS32" s="83" t="str">
        <f t="array" ref="BS32">IFERROR(INDEX(Overall!$A$3:$P$389,SMALL(IF((BS$2=#REF!),ROW(#REF!)-MIN(ROW(#REF!))+1,""),ROW(BL29)),PlayerHeader)," ")</f>
        <v> </v>
      </c>
      <c r="BT32" s="82" t="str">
        <f t="shared" si="128"/>
        <v> 29</v>
      </c>
      <c r="BU32" s="3" t="str">
        <f t="shared" si="49"/>
        <v>#REF!</v>
      </c>
      <c r="BV32" s="80" t="str">
        <f t="shared" si="50"/>
        <v>#REF!</v>
      </c>
      <c r="BW32" s="80" t="str">
        <f t="shared" si="51"/>
        <v>#REF!</v>
      </c>
      <c r="BX32" s="80" t="str">
        <f t="shared" si="52"/>
        <v>#REF!</v>
      </c>
      <c r="BY32" s="80" t="str">
        <f t="shared" si="53"/>
        <v>#REF!</v>
      </c>
      <c r="BZ32" s="80" t="str">
        <f t="shared" si="54"/>
        <v>#REF!</v>
      </c>
      <c r="CA32" s="80" t="str">
        <f t="array" ref="CA32">IFERROR(INDEX(Overall!$E$3:$E$389,MATCH(CB32,Overall!$D$3:$D$389,0))," ")</f>
        <v> </v>
      </c>
      <c r="CB32" s="83" t="str">
        <f t="array" ref="CB32">IFERROR(INDEX(Overall!$A$3:$P$389,SMALL(IF((CB$2=#REF!),ROW(#REF!)-MIN(ROW(#REF!))+1,""),ROW(BU29)),PlayerHeader)," ")</f>
        <v> </v>
      </c>
      <c r="CC32" s="82" t="str">
        <f t="shared" si="129"/>
        <v> 29</v>
      </c>
      <c r="CD32" s="3" t="str">
        <f t="shared" si="55"/>
        <v>#REF!</v>
      </c>
      <c r="CE32" s="80" t="str">
        <f t="shared" si="56"/>
        <v>#REF!</v>
      </c>
      <c r="CF32" s="80" t="str">
        <f t="shared" si="57"/>
        <v>#REF!</v>
      </c>
      <c r="CG32" s="80" t="str">
        <f t="shared" si="58"/>
        <v>#REF!</v>
      </c>
      <c r="CH32" s="80" t="str">
        <f t="shared" si="59"/>
        <v>#REF!</v>
      </c>
      <c r="CI32" s="80" t="str">
        <f t="shared" si="60"/>
        <v>#REF!</v>
      </c>
      <c r="CJ32" s="80" t="str">
        <f t="array" ref="CJ32">IFERROR(INDEX(Overall!$E$3:$E$389,MATCH(CK32,Overall!$D$3:$D$389,0))," ")</f>
        <v> </v>
      </c>
      <c r="CK32" s="83" t="str">
        <f t="array" ref="CK32">IFERROR(INDEX(Overall!$A$3:$P$389,SMALL(IF((CK$2=#REF!),ROW(#REF!)-MIN(ROW(#REF!))+1,""),ROW(CD29)),PlayerHeader)," ")</f>
        <v> </v>
      </c>
      <c r="CL32" s="82" t="str">
        <f t="shared" si="130"/>
        <v> 29</v>
      </c>
      <c r="CM32" s="3" t="str">
        <f t="shared" si="61"/>
        <v>#REF!</v>
      </c>
      <c r="CN32" s="80" t="str">
        <f t="shared" si="62"/>
        <v>#REF!</v>
      </c>
      <c r="CO32" s="80" t="str">
        <f t="shared" si="63"/>
        <v>#REF!</v>
      </c>
      <c r="CP32" s="80" t="str">
        <f t="shared" si="64"/>
        <v>#REF!</v>
      </c>
      <c r="CQ32" s="80" t="str">
        <f t="shared" si="65"/>
        <v>#REF!</v>
      </c>
      <c r="CR32" s="80" t="str">
        <f t="shared" si="66"/>
        <v>#REF!</v>
      </c>
      <c r="CS32" s="80" t="str">
        <f t="array" ref="CS32">IFERROR(INDEX(Overall!$E$3:$E$389,MATCH(CT32,Overall!$D$3:$D$389,0))," ")</f>
        <v> </v>
      </c>
      <c r="CT32" s="83" t="str">
        <f t="array" ref="CT32">IFERROR(INDEX(Overall!$A$3:$P$389,SMALL(IF((CT$2=#REF!),ROW(#REF!)-MIN(ROW(#REF!))+1,""),ROW(CM29)),PlayerHeader)," ")</f>
        <v> </v>
      </c>
      <c r="CU32" s="82" t="str">
        <f t="shared" si="131"/>
        <v> 29</v>
      </c>
      <c r="CV32" s="3" t="str">
        <f t="shared" si="67"/>
        <v>#REF!</v>
      </c>
      <c r="CW32" s="80" t="str">
        <f t="shared" si="68"/>
        <v>#REF!</v>
      </c>
      <c r="CX32" s="80" t="str">
        <f t="shared" si="69"/>
        <v>#REF!</v>
      </c>
      <c r="CY32" s="80" t="str">
        <f t="shared" si="70"/>
        <v>#REF!</v>
      </c>
      <c r="CZ32" s="80" t="str">
        <f t="shared" si="71"/>
        <v>#REF!</v>
      </c>
      <c r="DA32" s="80" t="str">
        <f t="shared" si="72"/>
        <v>#REF!</v>
      </c>
      <c r="DB32" s="80" t="str">
        <f t="array" ref="DB32">IFERROR(INDEX(Overall!$E$3:$E$389,MATCH(DC32,Overall!$D$3:$D$389,0))," ")</f>
        <v> </v>
      </c>
      <c r="DC32" s="83" t="str">
        <f t="array" ref="DC32">IFERROR(INDEX(Overall!$A$3:$P$389,SMALL(IF((DC$2=#REF!),ROW(#REF!)-MIN(ROW(#REF!))+1,""),ROW(CV29)),PlayerHeader)," ")</f>
        <v> </v>
      </c>
      <c r="DD32" s="82" t="str">
        <f t="shared" si="132"/>
        <v> 29</v>
      </c>
      <c r="DE32" s="3" t="str">
        <f t="shared" si="73"/>
        <v>#REF!</v>
      </c>
      <c r="DF32" s="80" t="str">
        <f t="shared" si="74"/>
        <v>#REF!</v>
      </c>
      <c r="DG32" s="80" t="str">
        <f t="shared" si="75"/>
        <v>#REF!</v>
      </c>
      <c r="DH32" s="80" t="str">
        <f t="shared" si="76"/>
        <v>#REF!</v>
      </c>
      <c r="DI32" s="80" t="str">
        <f t="shared" si="77"/>
        <v>#REF!</v>
      </c>
      <c r="DJ32" s="80" t="str">
        <f t="shared" si="78"/>
        <v>#REF!</v>
      </c>
      <c r="DK32" s="80" t="str">
        <f t="array" ref="DK32">IFERROR(INDEX(Overall!$E$3:$E$389,MATCH(DL32,Overall!$D$3:$D$389,0))," ")</f>
        <v> </v>
      </c>
      <c r="DL32" s="83" t="str">
        <f t="array" ref="DL32">IFERROR(INDEX(Overall!$A$3:$P$389,SMALL(IF((DL$2=#REF!),ROW(#REF!)-MIN(ROW(#REF!))+1,""),ROW(DE29)),PlayerHeader)," ")</f>
        <v> </v>
      </c>
      <c r="DM32" s="82" t="str">
        <f t="shared" si="133"/>
        <v> 29</v>
      </c>
      <c r="DN32" s="3" t="str">
        <f t="shared" si="79"/>
        <v>#REF!</v>
      </c>
      <c r="DO32" s="80" t="str">
        <f t="shared" si="80"/>
        <v>#REF!</v>
      </c>
      <c r="DP32" s="80" t="str">
        <f t="shared" si="81"/>
        <v>#REF!</v>
      </c>
      <c r="DQ32" s="80" t="str">
        <f t="shared" si="82"/>
        <v>#REF!</v>
      </c>
      <c r="DR32" s="80" t="str">
        <f t="shared" si="83"/>
        <v>#REF!</v>
      </c>
      <c r="DS32" s="80" t="str">
        <f t="shared" si="84"/>
        <v>#REF!</v>
      </c>
      <c r="DT32" s="80" t="str">
        <f t="array" ref="DT32">IFERROR(INDEX(Overall!$E$3:$E$389,MATCH(DU32,Overall!$D$3:$D$389,0))," ")</f>
        <v> </v>
      </c>
      <c r="DU32" s="83" t="str">
        <f t="array" ref="DU32">IFERROR(INDEX(Overall!$A$3:$P$389,SMALL(IF((DU$2=#REF!),ROW(#REF!)-MIN(ROW(#REF!))+1,""),ROW(DN29)),PlayerHeader)," ")</f>
        <v> </v>
      </c>
      <c r="DV32" s="82" t="str">
        <f t="shared" si="134"/>
        <v> 29</v>
      </c>
      <c r="DW32" s="3" t="str">
        <f t="shared" si="85"/>
        <v>#REF!</v>
      </c>
      <c r="DX32" s="80" t="str">
        <f t="shared" si="86"/>
        <v>#REF!</v>
      </c>
      <c r="DY32" s="80" t="str">
        <f t="shared" si="87"/>
        <v>#REF!</v>
      </c>
      <c r="DZ32" s="80" t="str">
        <f t="shared" si="88"/>
        <v>#REF!</v>
      </c>
      <c r="EA32" s="80" t="str">
        <f t="shared" si="89"/>
        <v>#REF!</v>
      </c>
      <c r="EB32" s="80" t="str">
        <f t="shared" si="90"/>
        <v>#REF!</v>
      </c>
      <c r="EC32" s="80" t="str">
        <f t="array" ref="EC32">IFERROR(INDEX(Overall!$E$3:$E$389,MATCH(ED32,Overall!$D$3:$D$389,0))," ")</f>
        <v> </v>
      </c>
      <c r="ED32" s="83" t="str">
        <f t="array" ref="ED32">IFERROR(INDEX(Overall!$A$3:$P$389,SMALL(IF((ED$2=#REF!),ROW(#REF!)-MIN(ROW(#REF!))+1,""),ROW(DW29)),PlayerHeader)," ")</f>
        <v> </v>
      </c>
      <c r="EE32" s="82" t="str">
        <f t="shared" si="135"/>
        <v> 29</v>
      </c>
      <c r="EF32" s="3" t="str">
        <f t="shared" si="91"/>
        <v>#REF!</v>
      </c>
      <c r="EG32" s="80" t="str">
        <f t="shared" si="92"/>
        <v>#REF!</v>
      </c>
      <c r="EH32" s="80" t="str">
        <f t="shared" si="93"/>
        <v>#REF!</v>
      </c>
      <c r="EI32" s="80" t="str">
        <f t="shared" si="94"/>
        <v>#REF!</v>
      </c>
      <c r="EJ32" s="80" t="str">
        <f t="shared" si="95"/>
        <v>#REF!</v>
      </c>
      <c r="EK32" s="80" t="str">
        <f t="shared" si="96"/>
        <v>#REF!</v>
      </c>
      <c r="EL32" s="80" t="str">
        <f t="array" ref="EL32">IFERROR(INDEX(Overall!$E$3:$E$389,MATCH(EM32,Overall!$D$3:$D$389,0))," ")</f>
        <v> </v>
      </c>
      <c r="EM32" s="83" t="str">
        <f t="array" ref="EM32">IFERROR(INDEX(Overall!$A$3:$P$389,SMALL(IF((EM$2=#REF!),ROW(#REF!)-MIN(ROW(#REF!))+1,""),ROW(EF29)),PlayerHeader)," ")</f>
        <v> </v>
      </c>
      <c r="EN32" s="82" t="str">
        <f t="shared" si="136"/>
        <v> 29</v>
      </c>
      <c r="EO32" s="3" t="str">
        <f t="shared" si="97"/>
        <v>#REF!</v>
      </c>
      <c r="EP32" s="80" t="str">
        <f t="shared" si="98"/>
        <v>#REF!</v>
      </c>
      <c r="EQ32" s="80" t="str">
        <f t="shared" si="99"/>
        <v>#REF!</v>
      </c>
      <c r="ER32" s="80" t="str">
        <f t="shared" si="100"/>
        <v>#REF!</v>
      </c>
      <c r="ES32" s="80" t="str">
        <f t="shared" si="101"/>
        <v>#REF!</v>
      </c>
      <c r="ET32" s="80" t="str">
        <f t="shared" si="102"/>
        <v>#REF!</v>
      </c>
      <c r="EU32" s="80" t="str">
        <f t="array" ref="EU32">IFERROR(INDEX(Overall!$E$3:$E$389,MATCH(EV32,Overall!$D$3:$D$389,0))," ")</f>
        <v> </v>
      </c>
      <c r="EV32" s="83" t="str">
        <f t="array" ref="EV32">IFERROR(INDEX(Overall!$A$3:$P$389,SMALL(IF((EV$2=#REF!),ROW(#REF!)-MIN(ROW(#REF!))+1,""),ROW(EO29)),PlayerHeader)," ")</f>
        <v> </v>
      </c>
      <c r="EW32" s="82" t="str">
        <f t="shared" si="137"/>
        <v> 29</v>
      </c>
      <c r="EX32" s="3" t="str">
        <f t="shared" si="103"/>
        <v>#REF!</v>
      </c>
      <c r="EY32" s="80" t="str">
        <f t="shared" si="104"/>
        <v>#REF!</v>
      </c>
      <c r="EZ32" s="80" t="str">
        <f t="shared" si="105"/>
        <v>#REF!</v>
      </c>
      <c r="FA32" s="80" t="str">
        <f t="shared" si="106"/>
        <v>#REF!</v>
      </c>
      <c r="FB32" s="80" t="str">
        <f t="shared" si="107"/>
        <v>#REF!</v>
      </c>
      <c r="FC32" s="80" t="str">
        <f t="shared" si="108"/>
        <v>#REF!</v>
      </c>
      <c r="FD32" s="80" t="str">
        <f t="array" ref="FD32">IFERROR(INDEX(Overall!$E$3:$E$389,MATCH(FE32,Overall!$D$3:$D$389,0))," ")</f>
        <v> </v>
      </c>
      <c r="FE32" s="83" t="str">
        <f t="array" ref="FE32">IFERROR(INDEX(Overall!$A$3:$P$389,SMALL(IF((FE$2=#REF!),ROW(#REF!)-MIN(ROW(#REF!))+1,""),ROW(EX29)),PlayerHeader)," ")</f>
        <v> </v>
      </c>
      <c r="FF32" s="82" t="str">
        <f t="shared" si="138"/>
        <v> 29</v>
      </c>
      <c r="FG32" s="3" t="str">
        <f t="shared" si="109"/>
        <v>#REF!</v>
      </c>
      <c r="FH32" s="80" t="str">
        <f t="shared" si="110"/>
        <v>#REF!</v>
      </c>
      <c r="FI32" s="80" t="str">
        <f t="shared" si="111"/>
        <v>#REF!</v>
      </c>
      <c r="FJ32" s="80" t="str">
        <f t="shared" si="112"/>
        <v>#REF!</v>
      </c>
      <c r="FK32" s="80" t="str">
        <f t="shared" si="113"/>
        <v>#REF!</v>
      </c>
      <c r="FL32" s="80" t="str">
        <f t="shared" si="114"/>
        <v>#REF!</v>
      </c>
      <c r="FM32" s="80" t="str">
        <f t="array" ref="FM32">IFERROR(INDEX(Overall!$E$3:$E$389,MATCH(FN32,Overall!$D$3:$D$389,0))," ")</f>
        <v> </v>
      </c>
      <c r="FN32" s="83" t="str">
        <f t="array" ref="FN32">IFERROR(INDEX(Overall!$A$3:$P$389,SMALL(IF((FN$2=#REF!),ROW(#REF!)-MIN(ROW(#REF!))+1,""),ROW(FG29)),PlayerHeader)," ")</f>
        <v> </v>
      </c>
      <c r="FO32" s="82" t="str">
        <f t="shared" si="139"/>
        <v> 29</v>
      </c>
      <c r="FP32" s="3" t="str">
        <f t="shared" si="115"/>
        <v>#REF!</v>
      </c>
      <c r="FQ32" s="80" t="str">
        <f t="shared" si="116"/>
        <v>#REF!</v>
      </c>
      <c r="FR32" s="80" t="str">
        <f t="shared" si="117"/>
        <v>#REF!</v>
      </c>
      <c r="FS32" s="80" t="str">
        <f t="shared" si="118"/>
        <v>#REF!</v>
      </c>
      <c r="FT32" s="80" t="str">
        <f t="shared" si="119"/>
        <v>#REF!</v>
      </c>
      <c r="FU32" s="80" t="str">
        <f t="shared" si="120"/>
        <v>#REF!</v>
      </c>
      <c r="FV32" s="80" t="str">
        <f t="array" ref="FV32">IFERROR(INDEX(Overall!$E$3:$E$389,MATCH(FW32,Overall!$D$3:$D$389,0))," ")</f>
        <v> </v>
      </c>
      <c r="FW32" s="83" t="str">
        <f t="array" ref="FW32">IFERROR(INDEX(Overall!$A$3:$P$389,SMALL(IF((FW$2=#REF!),ROW(#REF!)-MIN(ROW(#REF!))+1,""),ROW(FP29)),PlayerHeader)," ")</f>
        <v> </v>
      </c>
      <c r="FX32" s="82" t="str">
        <f t="shared" si="140"/>
        <v> 29</v>
      </c>
      <c r="FY32" s="3"/>
      <c r="GA32" s="3"/>
    </row>
    <row r="33" ht="15.75" customHeight="1">
      <c r="A33" s="3" t="str">
        <f t="shared" si="1"/>
        <v>#REF!</v>
      </c>
      <c r="B33" s="77" t="str">
        <f t="shared" si="2"/>
        <v>#REF!</v>
      </c>
      <c r="C33" s="77" t="str">
        <f t="shared" si="3"/>
        <v>#REF!</v>
      </c>
      <c r="D33" s="77" t="str">
        <f t="shared" si="4"/>
        <v>#REF!</v>
      </c>
      <c r="E33" s="77" t="str">
        <f t="shared" si="5"/>
        <v>#REF!</v>
      </c>
      <c r="F33" s="77" t="str">
        <f t="shared" si="6"/>
        <v>#REF!</v>
      </c>
      <c r="G33" s="77" t="str">
        <f t="array" ref="G33">IFERROR(INDEX(Overall!$E$3:$E$389,MATCH(H33,Overall!$D$3:$D$389,0))," ")</f>
        <v> </v>
      </c>
      <c r="H33" s="84" t="str">
        <f t="array" ref="H33">IFERROR(INDEX(Overall!$A$3:$P$389,SMALL(IF((H$2=#REF!),ROW(#REF!)-MIN(ROW(#REF!))+1,""),ROW(A30)),PlayerHeader)," ")</f>
        <v> </v>
      </c>
      <c r="I33" s="79" t="str">
        <f t="shared" si="121"/>
        <v> 30</v>
      </c>
      <c r="J33" s="3" t="str">
        <f t="shared" si="7"/>
        <v>#REF!</v>
      </c>
      <c r="K33" s="77" t="str">
        <f t="shared" si="8"/>
        <v>#REF!</v>
      </c>
      <c r="L33" s="77" t="str">
        <f t="shared" si="9"/>
        <v>#REF!</v>
      </c>
      <c r="M33" s="77" t="str">
        <f t="shared" si="10"/>
        <v>#REF!</v>
      </c>
      <c r="N33" s="77" t="str">
        <f t="shared" si="11"/>
        <v>#REF!</v>
      </c>
      <c r="O33" s="77" t="str">
        <f t="shared" si="12"/>
        <v>#REF!</v>
      </c>
      <c r="P33" s="77" t="str">
        <f t="array" ref="P33">IFERROR(INDEX(Overall!$E$3:$E$389,MATCH(Q33,Overall!$D$3:$D$389,0))," ")</f>
        <v> </v>
      </c>
      <c r="Q33" s="84" t="str">
        <f t="array" ref="Q33">IFERROR(INDEX(Overall!$A$3:$P$389,SMALL(IF((Q$2=#REF!),ROW(#REF!)-MIN(ROW(#REF!))+1,""),ROW(J30)),PlayerHeader)," ")</f>
        <v> </v>
      </c>
      <c r="R33" s="79" t="str">
        <f t="shared" si="122"/>
        <v> 30</v>
      </c>
      <c r="S33" s="3" t="str">
        <f t="shared" si="13"/>
        <v>#REF!</v>
      </c>
      <c r="T33" s="77" t="str">
        <f t="shared" si="14"/>
        <v>#REF!</v>
      </c>
      <c r="U33" s="77" t="str">
        <f t="shared" si="15"/>
        <v>#REF!</v>
      </c>
      <c r="V33" s="77" t="str">
        <f t="shared" si="16"/>
        <v>#REF!</v>
      </c>
      <c r="W33" s="77" t="str">
        <f t="shared" si="17"/>
        <v>#REF!</v>
      </c>
      <c r="X33" s="77" t="str">
        <f t="shared" si="18"/>
        <v>#REF!</v>
      </c>
      <c r="Y33" s="77" t="str">
        <f t="array" ref="Y33">IFERROR(INDEX(Overall!$E$3:$E$389,MATCH(Z33,Overall!$D$3:$D$389,0))," ")</f>
        <v> </v>
      </c>
      <c r="Z33" s="84" t="str">
        <f t="array" ref="Z33">IFERROR(INDEX(Overall!$A$3:$P$389,SMALL(IF((Z$2=#REF!),ROW(#REF!)-MIN(ROW(#REF!))+1,""),ROW(S30)),PlayerHeader)," ")</f>
        <v> </v>
      </c>
      <c r="AA33" s="79" t="str">
        <f t="shared" si="123"/>
        <v> 30</v>
      </c>
      <c r="AB33" s="3" t="str">
        <f t="shared" si="19"/>
        <v>#REF!</v>
      </c>
      <c r="AC33" s="77" t="str">
        <f t="shared" si="20"/>
        <v>#REF!</v>
      </c>
      <c r="AD33" s="77" t="str">
        <f t="shared" si="21"/>
        <v>#REF!</v>
      </c>
      <c r="AE33" s="77" t="str">
        <f t="shared" si="22"/>
        <v>#REF!</v>
      </c>
      <c r="AF33" s="77" t="str">
        <f t="shared" si="23"/>
        <v>#REF!</v>
      </c>
      <c r="AG33" s="77" t="str">
        <f t="shared" si="24"/>
        <v>#REF!</v>
      </c>
      <c r="AH33" s="77" t="str">
        <f t="array" ref="AH33">IFERROR(INDEX(Overall!$E$3:$E$389,MATCH(AI33,Overall!$D$3:$D$389,0))," ")</f>
        <v> </v>
      </c>
      <c r="AI33" s="84" t="str">
        <f t="array" ref="AI33">IFERROR(INDEX(Overall!$A$3:$P$389,SMALL(IF((AI$2=#REF!),ROW(#REF!)-MIN(ROW(#REF!))+1,""),ROW(AB30)),PlayerHeader)," ")</f>
        <v> </v>
      </c>
      <c r="AJ33" s="79" t="str">
        <f t="shared" si="124"/>
        <v> 30</v>
      </c>
      <c r="AK33" s="3" t="str">
        <f t="shared" si="25"/>
        <v>#REF!</v>
      </c>
      <c r="AL33" s="77" t="str">
        <f t="shared" si="26"/>
        <v>#REF!</v>
      </c>
      <c r="AM33" s="77" t="str">
        <f t="shared" si="27"/>
        <v>#REF!</v>
      </c>
      <c r="AN33" s="77" t="str">
        <f t="shared" si="28"/>
        <v>#REF!</v>
      </c>
      <c r="AO33" s="77" t="str">
        <f t="shared" si="29"/>
        <v>#REF!</v>
      </c>
      <c r="AP33" s="77" t="str">
        <f t="shared" si="30"/>
        <v>#REF!</v>
      </c>
      <c r="AQ33" s="77" t="str">
        <f t="array" ref="AQ33">IFERROR(INDEX(Overall!$E$3:$E$389,MATCH(AR33,Overall!$D$3:$D$389,0))," ")</f>
        <v> </v>
      </c>
      <c r="AR33" s="84" t="str">
        <f t="array" ref="AR33">IFERROR(INDEX(Overall!$A$3:$P$389,SMALL(IF((AR$2=#REF!),ROW(#REF!)-MIN(ROW(#REF!))+1,""),ROW(AK30)),PlayerHeader)," ")</f>
        <v> </v>
      </c>
      <c r="AS33" s="79" t="str">
        <f t="shared" si="125"/>
        <v> 30</v>
      </c>
      <c r="AT33" s="3" t="str">
        <f t="shared" si="31"/>
        <v>#REF!</v>
      </c>
      <c r="AU33" s="77" t="str">
        <f t="shared" si="32"/>
        <v>#REF!</v>
      </c>
      <c r="AV33" s="77" t="str">
        <f t="shared" si="33"/>
        <v>#REF!</v>
      </c>
      <c r="AW33" s="77" t="str">
        <f t="shared" si="34"/>
        <v>#REF!</v>
      </c>
      <c r="AX33" s="77" t="str">
        <f t="shared" si="35"/>
        <v>#REF!</v>
      </c>
      <c r="AY33" s="77" t="str">
        <f t="shared" si="36"/>
        <v>#REF!</v>
      </c>
      <c r="AZ33" s="77" t="str">
        <f t="array" ref="AZ33">IFERROR(INDEX(Overall!$E$3:$E$389,MATCH(BA33,Overall!$D$3:$D$389,0))," ")</f>
        <v> </v>
      </c>
      <c r="BA33" s="84" t="str">
        <f t="array" ref="BA33">IFERROR(INDEX(Overall!$A$3:$P$389,SMALL(IF((BA$2=#REF!),ROW(#REF!)-MIN(ROW(#REF!))+1,""),ROW(AT30)),PlayerHeader)," ")</f>
        <v> </v>
      </c>
      <c r="BB33" s="79" t="str">
        <f t="shared" si="126"/>
        <v> 30</v>
      </c>
      <c r="BC33" s="3" t="str">
        <f t="shared" si="37"/>
        <v>#REF!</v>
      </c>
      <c r="BD33" s="77" t="str">
        <f t="shared" si="38"/>
        <v>#REF!</v>
      </c>
      <c r="BE33" s="77" t="str">
        <f t="shared" si="39"/>
        <v>#REF!</v>
      </c>
      <c r="BF33" s="77" t="str">
        <f t="shared" si="40"/>
        <v>#REF!</v>
      </c>
      <c r="BG33" s="77" t="str">
        <f t="shared" si="41"/>
        <v>#REF!</v>
      </c>
      <c r="BH33" s="77" t="str">
        <f t="shared" si="42"/>
        <v>#REF!</v>
      </c>
      <c r="BI33" s="77" t="str">
        <f t="array" ref="BI33">IFERROR(INDEX(Overall!$E$3:$E$389,MATCH(BJ33,Overall!$D$3:$D$389,0))," ")</f>
        <v> </v>
      </c>
      <c r="BJ33" s="84" t="str">
        <f t="array" ref="BJ33">IFERROR(INDEX(Overall!$A$3:$P$389,SMALL(IF((BJ$2=#REF!),ROW(#REF!)-MIN(ROW(#REF!))+1,""),ROW(BC30)),PlayerHeader)," ")</f>
        <v> </v>
      </c>
      <c r="BK33" s="79" t="str">
        <f t="shared" si="127"/>
        <v> 30</v>
      </c>
      <c r="BL33" s="3" t="str">
        <f t="shared" si="43"/>
        <v>#REF!</v>
      </c>
      <c r="BM33" s="77" t="str">
        <f t="shared" si="44"/>
        <v>#REF!</v>
      </c>
      <c r="BN33" s="77" t="str">
        <f t="shared" si="45"/>
        <v>#REF!</v>
      </c>
      <c r="BO33" s="77" t="str">
        <f t="shared" si="46"/>
        <v>#REF!</v>
      </c>
      <c r="BP33" s="77" t="str">
        <f t="shared" si="47"/>
        <v>#REF!</v>
      </c>
      <c r="BQ33" s="77" t="str">
        <f t="shared" si="48"/>
        <v>#REF!</v>
      </c>
      <c r="BR33" s="77" t="str">
        <f t="array" ref="BR33">IFERROR(INDEX(Overall!$E$3:$E$389,MATCH(BS33,Overall!$D$3:$D$389,0))," ")</f>
        <v> </v>
      </c>
      <c r="BS33" s="84" t="str">
        <f t="array" ref="BS33">IFERROR(INDEX(Overall!$A$3:$P$389,SMALL(IF((BS$2=#REF!),ROW(#REF!)-MIN(ROW(#REF!))+1,""),ROW(BL30)),PlayerHeader)," ")</f>
        <v> </v>
      </c>
      <c r="BT33" s="79" t="str">
        <f t="shared" si="128"/>
        <v> 30</v>
      </c>
      <c r="BU33" s="3" t="str">
        <f t="shared" si="49"/>
        <v>#REF!</v>
      </c>
      <c r="BV33" s="77" t="str">
        <f t="shared" si="50"/>
        <v>#REF!</v>
      </c>
      <c r="BW33" s="77" t="str">
        <f t="shared" si="51"/>
        <v>#REF!</v>
      </c>
      <c r="BX33" s="77" t="str">
        <f t="shared" si="52"/>
        <v>#REF!</v>
      </c>
      <c r="BY33" s="77" t="str">
        <f t="shared" si="53"/>
        <v>#REF!</v>
      </c>
      <c r="BZ33" s="77" t="str">
        <f t="shared" si="54"/>
        <v>#REF!</v>
      </c>
      <c r="CA33" s="77" t="str">
        <f t="array" ref="CA33">IFERROR(INDEX(Overall!$E$3:$E$389,MATCH(CB33,Overall!$D$3:$D$389,0))," ")</f>
        <v> </v>
      </c>
      <c r="CB33" s="84" t="str">
        <f t="array" ref="CB33">IFERROR(INDEX(Overall!$A$3:$P$389,SMALL(IF((CB$2=#REF!),ROW(#REF!)-MIN(ROW(#REF!))+1,""),ROW(BU30)),PlayerHeader)," ")</f>
        <v> </v>
      </c>
      <c r="CC33" s="79" t="str">
        <f t="shared" si="129"/>
        <v> 30</v>
      </c>
      <c r="CD33" s="3" t="str">
        <f t="shared" si="55"/>
        <v>#REF!</v>
      </c>
      <c r="CE33" s="77" t="str">
        <f t="shared" si="56"/>
        <v>#REF!</v>
      </c>
      <c r="CF33" s="77" t="str">
        <f t="shared" si="57"/>
        <v>#REF!</v>
      </c>
      <c r="CG33" s="77" t="str">
        <f t="shared" si="58"/>
        <v>#REF!</v>
      </c>
      <c r="CH33" s="77" t="str">
        <f t="shared" si="59"/>
        <v>#REF!</v>
      </c>
      <c r="CI33" s="77" t="str">
        <f t="shared" si="60"/>
        <v>#REF!</v>
      </c>
      <c r="CJ33" s="77" t="str">
        <f t="array" ref="CJ33">IFERROR(INDEX(Overall!$E$3:$E$389,MATCH(CK33,Overall!$D$3:$D$389,0))," ")</f>
        <v> </v>
      </c>
      <c r="CK33" s="84" t="str">
        <f t="array" ref="CK33">IFERROR(INDEX(Overall!$A$3:$P$389,SMALL(IF((CK$2=#REF!),ROW(#REF!)-MIN(ROW(#REF!))+1,""),ROW(CD30)),PlayerHeader)," ")</f>
        <v> </v>
      </c>
      <c r="CL33" s="79" t="str">
        <f t="shared" si="130"/>
        <v> 30</v>
      </c>
      <c r="CM33" s="3" t="str">
        <f t="shared" si="61"/>
        <v>#REF!</v>
      </c>
      <c r="CN33" s="77" t="str">
        <f t="shared" si="62"/>
        <v>#REF!</v>
      </c>
      <c r="CO33" s="77" t="str">
        <f t="shared" si="63"/>
        <v>#REF!</v>
      </c>
      <c r="CP33" s="77" t="str">
        <f t="shared" si="64"/>
        <v>#REF!</v>
      </c>
      <c r="CQ33" s="77" t="str">
        <f t="shared" si="65"/>
        <v>#REF!</v>
      </c>
      <c r="CR33" s="77" t="str">
        <f t="shared" si="66"/>
        <v>#REF!</v>
      </c>
      <c r="CS33" s="77" t="str">
        <f t="array" ref="CS33">IFERROR(INDEX(Overall!$E$3:$E$389,MATCH(CT33,Overall!$D$3:$D$389,0))," ")</f>
        <v> </v>
      </c>
      <c r="CT33" s="84" t="str">
        <f t="array" ref="CT33">IFERROR(INDEX(Overall!$A$3:$P$389,SMALL(IF((CT$2=#REF!),ROW(#REF!)-MIN(ROW(#REF!))+1,""),ROW(CM30)),PlayerHeader)," ")</f>
        <v> </v>
      </c>
      <c r="CU33" s="79" t="str">
        <f t="shared" si="131"/>
        <v> 30</v>
      </c>
      <c r="CV33" s="3" t="str">
        <f t="shared" si="67"/>
        <v>#REF!</v>
      </c>
      <c r="CW33" s="77" t="str">
        <f t="shared" si="68"/>
        <v>#REF!</v>
      </c>
      <c r="CX33" s="77" t="str">
        <f t="shared" si="69"/>
        <v>#REF!</v>
      </c>
      <c r="CY33" s="77" t="str">
        <f t="shared" si="70"/>
        <v>#REF!</v>
      </c>
      <c r="CZ33" s="77" t="str">
        <f t="shared" si="71"/>
        <v>#REF!</v>
      </c>
      <c r="DA33" s="77" t="str">
        <f t="shared" si="72"/>
        <v>#REF!</v>
      </c>
      <c r="DB33" s="77" t="str">
        <f t="array" ref="DB33">IFERROR(INDEX(Overall!$E$3:$E$389,MATCH(DC33,Overall!$D$3:$D$389,0))," ")</f>
        <v> </v>
      </c>
      <c r="DC33" s="84" t="str">
        <f t="array" ref="DC33">IFERROR(INDEX(Overall!$A$3:$P$389,SMALL(IF((DC$2=#REF!),ROW(#REF!)-MIN(ROW(#REF!))+1,""),ROW(CV30)),PlayerHeader)," ")</f>
        <v> </v>
      </c>
      <c r="DD33" s="79" t="str">
        <f t="shared" si="132"/>
        <v> 30</v>
      </c>
      <c r="DE33" s="3" t="str">
        <f t="shared" si="73"/>
        <v>#REF!</v>
      </c>
      <c r="DF33" s="77" t="str">
        <f t="shared" si="74"/>
        <v>#REF!</v>
      </c>
      <c r="DG33" s="77" t="str">
        <f t="shared" si="75"/>
        <v>#REF!</v>
      </c>
      <c r="DH33" s="77" t="str">
        <f t="shared" si="76"/>
        <v>#REF!</v>
      </c>
      <c r="DI33" s="77" t="str">
        <f t="shared" si="77"/>
        <v>#REF!</v>
      </c>
      <c r="DJ33" s="77" t="str">
        <f t="shared" si="78"/>
        <v>#REF!</v>
      </c>
      <c r="DK33" s="77" t="str">
        <f t="array" ref="DK33">IFERROR(INDEX(Overall!$E$3:$E$389,MATCH(DL33,Overall!$D$3:$D$389,0))," ")</f>
        <v> </v>
      </c>
      <c r="DL33" s="84" t="str">
        <f t="array" ref="DL33">IFERROR(INDEX(Overall!$A$3:$P$389,SMALL(IF((DL$2=#REF!),ROW(#REF!)-MIN(ROW(#REF!))+1,""),ROW(DE30)),PlayerHeader)," ")</f>
        <v> </v>
      </c>
      <c r="DM33" s="79" t="str">
        <f t="shared" si="133"/>
        <v> 30</v>
      </c>
      <c r="DN33" s="3" t="str">
        <f t="shared" si="79"/>
        <v>#REF!</v>
      </c>
      <c r="DO33" s="77" t="str">
        <f t="shared" si="80"/>
        <v>#REF!</v>
      </c>
      <c r="DP33" s="77" t="str">
        <f t="shared" si="81"/>
        <v>#REF!</v>
      </c>
      <c r="DQ33" s="77" t="str">
        <f t="shared" si="82"/>
        <v>#REF!</v>
      </c>
      <c r="DR33" s="77" t="str">
        <f t="shared" si="83"/>
        <v>#REF!</v>
      </c>
      <c r="DS33" s="77" t="str">
        <f t="shared" si="84"/>
        <v>#REF!</v>
      </c>
      <c r="DT33" s="77" t="str">
        <f t="array" ref="DT33">IFERROR(INDEX(Overall!$E$3:$E$389,MATCH(DU33,Overall!$D$3:$D$389,0))," ")</f>
        <v> </v>
      </c>
      <c r="DU33" s="84" t="str">
        <f t="array" ref="DU33">IFERROR(INDEX(Overall!$A$3:$P$389,SMALL(IF((DU$2=#REF!),ROW(#REF!)-MIN(ROW(#REF!))+1,""),ROW(DN30)),PlayerHeader)," ")</f>
        <v> </v>
      </c>
      <c r="DV33" s="79" t="str">
        <f t="shared" si="134"/>
        <v> 30</v>
      </c>
      <c r="DW33" s="3" t="str">
        <f t="shared" si="85"/>
        <v>#REF!</v>
      </c>
      <c r="DX33" s="77" t="str">
        <f t="shared" si="86"/>
        <v>#REF!</v>
      </c>
      <c r="DY33" s="77" t="str">
        <f t="shared" si="87"/>
        <v>#REF!</v>
      </c>
      <c r="DZ33" s="77" t="str">
        <f t="shared" si="88"/>
        <v>#REF!</v>
      </c>
      <c r="EA33" s="77" t="str">
        <f t="shared" si="89"/>
        <v>#REF!</v>
      </c>
      <c r="EB33" s="77" t="str">
        <f t="shared" si="90"/>
        <v>#REF!</v>
      </c>
      <c r="EC33" s="77" t="str">
        <f t="array" ref="EC33">IFERROR(INDEX(Overall!$E$3:$E$389,MATCH(ED33,Overall!$D$3:$D$389,0))," ")</f>
        <v> </v>
      </c>
      <c r="ED33" s="84" t="str">
        <f t="array" ref="ED33">IFERROR(INDEX(Overall!$A$3:$P$389,SMALL(IF((ED$2=#REF!),ROW(#REF!)-MIN(ROW(#REF!))+1,""),ROW(DW30)),PlayerHeader)," ")</f>
        <v> </v>
      </c>
      <c r="EE33" s="79" t="str">
        <f t="shared" si="135"/>
        <v> 30</v>
      </c>
      <c r="EF33" s="3" t="str">
        <f t="shared" si="91"/>
        <v>#REF!</v>
      </c>
      <c r="EG33" s="77" t="str">
        <f t="shared" si="92"/>
        <v>#REF!</v>
      </c>
      <c r="EH33" s="77" t="str">
        <f t="shared" si="93"/>
        <v>#REF!</v>
      </c>
      <c r="EI33" s="77" t="str">
        <f t="shared" si="94"/>
        <v>#REF!</v>
      </c>
      <c r="EJ33" s="77" t="str">
        <f t="shared" si="95"/>
        <v>#REF!</v>
      </c>
      <c r="EK33" s="77" t="str">
        <f t="shared" si="96"/>
        <v>#REF!</v>
      </c>
      <c r="EL33" s="77" t="str">
        <f t="array" ref="EL33">IFERROR(INDEX(Overall!$E$3:$E$389,MATCH(EM33,Overall!$D$3:$D$389,0))," ")</f>
        <v> </v>
      </c>
      <c r="EM33" s="84" t="str">
        <f t="array" ref="EM33">IFERROR(INDEX(Overall!$A$3:$P$389,SMALL(IF((EM$2=#REF!),ROW(#REF!)-MIN(ROW(#REF!))+1,""),ROW(EF30)),PlayerHeader)," ")</f>
        <v> </v>
      </c>
      <c r="EN33" s="79" t="str">
        <f t="shared" si="136"/>
        <v> 30</v>
      </c>
      <c r="EO33" s="3" t="str">
        <f t="shared" si="97"/>
        <v>#REF!</v>
      </c>
      <c r="EP33" s="77" t="str">
        <f t="shared" si="98"/>
        <v>#REF!</v>
      </c>
      <c r="EQ33" s="77" t="str">
        <f t="shared" si="99"/>
        <v>#REF!</v>
      </c>
      <c r="ER33" s="77" t="str">
        <f t="shared" si="100"/>
        <v>#REF!</v>
      </c>
      <c r="ES33" s="77" t="str">
        <f t="shared" si="101"/>
        <v>#REF!</v>
      </c>
      <c r="ET33" s="77" t="str">
        <f t="shared" si="102"/>
        <v>#REF!</v>
      </c>
      <c r="EU33" s="77" t="str">
        <f t="array" ref="EU33">IFERROR(INDEX(Overall!$E$3:$E$389,MATCH(EV33,Overall!$D$3:$D$389,0))," ")</f>
        <v> </v>
      </c>
      <c r="EV33" s="84" t="str">
        <f t="array" ref="EV33">IFERROR(INDEX(Overall!$A$3:$P$389,SMALL(IF((EV$2=#REF!),ROW(#REF!)-MIN(ROW(#REF!))+1,""),ROW(EO30)),PlayerHeader)," ")</f>
        <v> </v>
      </c>
      <c r="EW33" s="79" t="str">
        <f t="shared" si="137"/>
        <v> 30</v>
      </c>
      <c r="EX33" s="3" t="str">
        <f t="shared" si="103"/>
        <v>#REF!</v>
      </c>
      <c r="EY33" s="77" t="str">
        <f t="shared" si="104"/>
        <v>#REF!</v>
      </c>
      <c r="EZ33" s="77" t="str">
        <f t="shared" si="105"/>
        <v>#REF!</v>
      </c>
      <c r="FA33" s="77" t="str">
        <f t="shared" si="106"/>
        <v>#REF!</v>
      </c>
      <c r="FB33" s="77" t="str">
        <f t="shared" si="107"/>
        <v>#REF!</v>
      </c>
      <c r="FC33" s="77" t="str">
        <f t="shared" si="108"/>
        <v>#REF!</v>
      </c>
      <c r="FD33" s="77" t="str">
        <f t="array" ref="FD33">IFERROR(INDEX(Overall!$E$3:$E$389,MATCH(FE33,Overall!$D$3:$D$389,0))," ")</f>
        <v> </v>
      </c>
      <c r="FE33" s="84" t="str">
        <f t="array" ref="FE33">IFERROR(INDEX(Overall!$A$3:$P$389,SMALL(IF((FE$2=#REF!),ROW(#REF!)-MIN(ROW(#REF!))+1,""),ROW(EX30)),PlayerHeader)," ")</f>
        <v> </v>
      </c>
      <c r="FF33" s="79" t="str">
        <f t="shared" si="138"/>
        <v> 30</v>
      </c>
      <c r="FG33" s="3" t="str">
        <f t="shared" si="109"/>
        <v>#REF!</v>
      </c>
      <c r="FH33" s="77" t="str">
        <f t="shared" si="110"/>
        <v>#REF!</v>
      </c>
      <c r="FI33" s="77" t="str">
        <f t="shared" si="111"/>
        <v>#REF!</v>
      </c>
      <c r="FJ33" s="77" t="str">
        <f t="shared" si="112"/>
        <v>#REF!</v>
      </c>
      <c r="FK33" s="77" t="str">
        <f t="shared" si="113"/>
        <v>#REF!</v>
      </c>
      <c r="FL33" s="77" t="str">
        <f t="shared" si="114"/>
        <v>#REF!</v>
      </c>
      <c r="FM33" s="77" t="str">
        <f t="array" ref="FM33">IFERROR(INDEX(Overall!$E$3:$E$389,MATCH(FN33,Overall!$D$3:$D$389,0))," ")</f>
        <v> </v>
      </c>
      <c r="FN33" s="84" t="str">
        <f t="array" ref="FN33">IFERROR(INDEX(Overall!$A$3:$P$389,SMALL(IF((FN$2=#REF!),ROW(#REF!)-MIN(ROW(#REF!))+1,""),ROW(FG30)),PlayerHeader)," ")</f>
        <v> </v>
      </c>
      <c r="FO33" s="79" t="str">
        <f t="shared" si="139"/>
        <v> 30</v>
      </c>
      <c r="FP33" s="3" t="str">
        <f t="shared" si="115"/>
        <v>#REF!</v>
      </c>
      <c r="FQ33" s="77" t="str">
        <f t="shared" si="116"/>
        <v>#REF!</v>
      </c>
      <c r="FR33" s="77" t="str">
        <f t="shared" si="117"/>
        <v>#REF!</v>
      </c>
      <c r="FS33" s="77" t="str">
        <f t="shared" si="118"/>
        <v>#REF!</v>
      </c>
      <c r="FT33" s="77" t="str">
        <f t="shared" si="119"/>
        <v>#REF!</v>
      </c>
      <c r="FU33" s="77" t="str">
        <f t="shared" si="120"/>
        <v>#REF!</v>
      </c>
      <c r="FV33" s="77" t="str">
        <f t="array" ref="FV33">IFERROR(INDEX(Overall!$E$3:$E$389,MATCH(FW33,Overall!$D$3:$D$389,0))," ")</f>
        <v> </v>
      </c>
      <c r="FW33" s="84" t="str">
        <f t="array" ref="FW33">IFERROR(INDEX(Overall!$A$3:$P$389,SMALL(IF((FW$2=#REF!),ROW(#REF!)-MIN(ROW(#REF!))+1,""),ROW(FP30)),PlayerHeader)," ")</f>
        <v> </v>
      </c>
      <c r="FX33" s="79" t="str">
        <f t="shared" si="140"/>
        <v> 30</v>
      </c>
      <c r="FY33" s="3"/>
      <c r="GA33" s="3"/>
    </row>
    <row r="34" ht="15.75" customHeight="1">
      <c r="A34" s="3" t="str">
        <f t="shared" si="1"/>
        <v>#REF!</v>
      </c>
      <c r="B34" s="80" t="str">
        <f t="shared" si="2"/>
        <v>#REF!</v>
      </c>
      <c r="C34" s="80" t="str">
        <f t="shared" si="3"/>
        <v>#REF!</v>
      </c>
      <c r="D34" s="80" t="str">
        <f t="shared" si="4"/>
        <v>#REF!</v>
      </c>
      <c r="E34" s="80" t="str">
        <f t="shared" si="5"/>
        <v>#REF!</v>
      </c>
      <c r="F34" s="80" t="str">
        <f t="shared" si="6"/>
        <v>#REF!</v>
      </c>
      <c r="G34" s="80" t="str">
        <f t="array" ref="G34">IFERROR(INDEX(Overall!$E$3:$E$389,MATCH(H34,Overall!$D$3:$D$389,0))," ")</f>
        <v> </v>
      </c>
      <c r="H34" s="83" t="str">
        <f t="array" ref="H34">IFERROR(INDEX(Overall!$A$3:$P$389,SMALL(IF((H$2=#REF!),ROW(#REF!)-MIN(ROW(#REF!))+1,""),ROW(A31)),PlayerHeader)," ")</f>
        <v> </v>
      </c>
      <c r="I34" s="82" t="str">
        <f t="shared" si="121"/>
        <v> 31</v>
      </c>
      <c r="J34" s="3" t="str">
        <f t="shared" si="7"/>
        <v>#REF!</v>
      </c>
      <c r="K34" s="80" t="str">
        <f t="shared" si="8"/>
        <v>#REF!</v>
      </c>
      <c r="L34" s="80" t="str">
        <f t="shared" si="9"/>
        <v>#REF!</v>
      </c>
      <c r="M34" s="80" t="str">
        <f t="shared" si="10"/>
        <v>#REF!</v>
      </c>
      <c r="N34" s="80" t="str">
        <f t="shared" si="11"/>
        <v>#REF!</v>
      </c>
      <c r="O34" s="80" t="str">
        <f t="shared" si="12"/>
        <v>#REF!</v>
      </c>
      <c r="P34" s="80" t="str">
        <f t="array" ref="P34">IFERROR(INDEX(Overall!$E$3:$E$389,MATCH(Q34,Overall!$D$3:$D$389,0))," ")</f>
        <v> </v>
      </c>
      <c r="Q34" s="83" t="str">
        <f t="array" ref="Q34">IFERROR(INDEX(Overall!$A$3:$P$389,SMALL(IF((Q$2=#REF!),ROW(#REF!)-MIN(ROW(#REF!))+1,""),ROW(J31)),PlayerHeader)," ")</f>
        <v> </v>
      </c>
      <c r="R34" s="82" t="str">
        <f t="shared" si="122"/>
        <v> 31</v>
      </c>
      <c r="S34" s="3" t="str">
        <f t="shared" si="13"/>
        <v>#REF!</v>
      </c>
      <c r="T34" s="80" t="str">
        <f t="shared" si="14"/>
        <v>#REF!</v>
      </c>
      <c r="U34" s="80" t="str">
        <f t="shared" si="15"/>
        <v>#REF!</v>
      </c>
      <c r="V34" s="80" t="str">
        <f t="shared" si="16"/>
        <v>#REF!</v>
      </c>
      <c r="W34" s="80" t="str">
        <f t="shared" si="17"/>
        <v>#REF!</v>
      </c>
      <c r="X34" s="80" t="str">
        <f t="shared" si="18"/>
        <v>#REF!</v>
      </c>
      <c r="Y34" s="80" t="str">
        <f t="array" ref="Y34">IFERROR(INDEX(Overall!$E$3:$E$389,MATCH(Z34,Overall!$D$3:$D$389,0))," ")</f>
        <v> </v>
      </c>
      <c r="Z34" s="83" t="str">
        <f t="array" ref="Z34">IFERROR(INDEX(Overall!$A$3:$P$389,SMALL(IF((Z$2=#REF!),ROW(#REF!)-MIN(ROW(#REF!))+1,""),ROW(S31)),PlayerHeader)," ")</f>
        <v> </v>
      </c>
      <c r="AA34" s="82" t="str">
        <f t="shared" si="123"/>
        <v> 31</v>
      </c>
      <c r="AB34" s="3" t="str">
        <f t="shared" si="19"/>
        <v>#REF!</v>
      </c>
      <c r="AC34" s="80" t="str">
        <f t="shared" si="20"/>
        <v>#REF!</v>
      </c>
      <c r="AD34" s="80" t="str">
        <f t="shared" si="21"/>
        <v>#REF!</v>
      </c>
      <c r="AE34" s="80" t="str">
        <f t="shared" si="22"/>
        <v>#REF!</v>
      </c>
      <c r="AF34" s="80" t="str">
        <f t="shared" si="23"/>
        <v>#REF!</v>
      </c>
      <c r="AG34" s="80" t="str">
        <f t="shared" si="24"/>
        <v>#REF!</v>
      </c>
      <c r="AH34" s="80" t="str">
        <f t="array" ref="AH34">IFERROR(INDEX(Overall!$E$3:$E$389,MATCH(AI34,Overall!$D$3:$D$389,0))," ")</f>
        <v> </v>
      </c>
      <c r="AI34" s="83" t="str">
        <f t="array" ref="AI34">IFERROR(INDEX(Overall!$A$3:$P$389,SMALL(IF((AI$2=#REF!),ROW(#REF!)-MIN(ROW(#REF!))+1,""),ROW(AB31)),PlayerHeader)," ")</f>
        <v> </v>
      </c>
      <c r="AJ34" s="82" t="str">
        <f t="shared" si="124"/>
        <v> 31</v>
      </c>
      <c r="AK34" s="3" t="str">
        <f t="shared" si="25"/>
        <v>#REF!</v>
      </c>
      <c r="AL34" s="80" t="str">
        <f t="shared" si="26"/>
        <v>#REF!</v>
      </c>
      <c r="AM34" s="80" t="str">
        <f t="shared" si="27"/>
        <v>#REF!</v>
      </c>
      <c r="AN34" s="80" t="str">
        <f t="shared" si="28"/>
        <v>#REF!</v>
      </c>
      <c r="AO34" s="80" t="str">
        <f t="shared" si="29"/>
        <v>#REF!</v>
      </c>
      <c r="AP34" s="80" t="str">
        <f t="shared" si="30"/>
        <v>#REF!</v>
      </c>
      <c r="AQ34" s="80" t="str">
        <f t="array" ref="AQ34">IFERROR(INDEX(Overall!$E$3:$E$389,MATCH(AR34,Overall!$D$3:$D$389,0))," ")</f>
        <v> </v>
      </c>
      <c r="AR34" s="83" t="str">
        <f t="array" ref="AR34">IFERROR(INDEX(Overall!$A$3:$P$389,SMALL(IF((AR$2=#REF!),ROW(#REF!)-MIN(ROW(#REF!))+1,""),ROW(AK31)),PlayerHeader)," ")</f>
        <v> </v>
      </c>
      <c r="AS34" s="82" t="str">
        <f t="shared" si="125"/>
        <v> 31</v>
      </c>
      <c r="AT34" s="3" t="str">
        <f t="shared" si="31"/>
        <v>#REF!</v>
      </c>
      <c r="AU34" s="80" t="str">
        <f t="shared" si="32"/>
        <v>#REF!</v>
      </c>
      <c r="AV34" s="80" t="str">
        <f t="shared" si="33"/>
        <v>#REF!</v>
      </c>
      <c r="AW34" s="80" t="str">
        <f t="shared" si="34"/>
        <v>#REF!</v>
      </c>
      <c r="AX34" s="80" t="str">
        <f t="shared" si="35"/>
        <v>#REF!</v>
      </c>
      <c r="AY34" s="80" t="str">
        <f t="shared" si="36"/>
        <v>#REF!</v>
      </c>
      <c r="AZ34" s="80" t="str">
        <f t="array" ref="AZ34">IFERROR(INDEX(Overall!$E$3:$E$389,MATCH(BA34,Overall!$D$3:$D$389,0))," ")</f>
        <v> </v>
      </c>
      <c r="BA34" s="83" t="str">
        <f t="array" ref="BA34">IFERROR(INDEX(Overall!$A$3:$P$389,SMALL(IF((BA$2=#REF!),ROW(#REF!)-MIN(ROW(#REF!))+1,""),ROW(AT31)),PlayerHeader)," ")</f>
        <v> </v>
      </c>
      <c r="BB34" s="82" t="str">
        <f t="shared" si="126"/>
        <v> 31</v>
      </c>
      <c r="BC34" s="3" t="str">
        <f t="shared" si="37"/>
        <v>#REF!</v>
      </c>
      <c r="BD34" s="80" t="str">
        <f t="shared" si="38"/>
        <v>#REF!</v>
      </c>
      <c r="BE34" s="80" t="str">
        <f t="shared" si="39"/>
        <v>#REF!</v>
      </c>
      <c r="BF34" s="80" t="str">
        <f t="shared" si="40"/>
        <v>#REF!</v>
      </c>
      <c r="BG34" s="80" t="str">
        <f t="shared" si="41"/>
        <v>#REF!</v>
      </c>
      <c r="BH34" s="80" t="str">
        <f t="shared" si="42"/>
        <v>#REF!</v>
      </c>
      <c r="BI34" s="80" t="str">
        <f t="array" ref="BI34">IFERROR(INDEX(Overall!$E$3:$E$389,MATCH(BJ34,Overall!$D$3:$D$389,0))," ")</f>
        <v> </v>
      </c>
      <c r="BJ34" s="83" t="str">
        <f t="array" ref="BJ34">IFERROR(INDEX(Overall!$A$3:$P$389,SMALL(IF((BJ$2=#REF!),ROW(#REF!)-MIN(ROW(#REF!))+1,""),ROW(BC31)),PlayerHeader)," ")</f>
        <v> </v>
      </c>
      <c r="BK34" s="82" t="str">
        <f t="shared" si="127"/>
        <v> 31</v>
      </c>
      <c r="BL34" s="3" t="str">
        <f t="shared" si="43"/>
        <v>#REF!</v>
      </c>
      <c r="BM34" s="80" t="str">
        <f t="shared" si="44"/>
        <v>#REF!</v>
      </c>
      <c r="BN34" s="80" t="str">
        <f t="shared" si="45"/>
        <v>#REF!</v>
      </c>
      <c r="BO34" s="80" t="str">
        <f t="shared" si="46"/>
        <v>#REF!</v>
      </c>
      <c r="BP34" s="80" t="str">
        <f t="shared" si="47"/>
        <v>#REF!</v>
      </c>
      <c r="BQ34" s="80" t="str">
        <f t="shared" si="48"/>
        <v>#REF!</v>
      </c>
      <c r="BR34" s="80" t="str">
        <f t="array" ref="BR34">IFERROR(INDEX(Overall!$E$3:$E$389,MATCH(BS34,Overall!$D$3:$D$389,0))," ")</f>
        <v> </v>
      </c>
      <c r="BS34" s="83" t="str">
        <f t="array" ref="BS34">IFERROR(INDEX(Overall!$A$3:$P$389,SMALL(IF((BS$2=#REF!),ROW(#REF!)-MIN(ROW(#REF!))+1,""),ROW(BL31)),PlayerHeader)," ")</f>
        <v> </v>
      </c>
      <c r="BT34" s="82" t="str">
        <f t="shared" si="128"/>
        <v> 31</v>
      </c>
      <c r="BU34" s="3" t="str">
        <f t="shared" si="49"/>
        <v>#REF!</v>
      </c>
      <c r="BV34" s="80" t="str">
        <f t="shared" si="50"/>
        <v>#REF!</v>
      </c>
      <c r="BW34" s="80" t="str">
        <f t="shared" si="51"/>
        <v>#REF!</v>
      </c>
      <c r="BX34" s="80" t="str">
        <f t="shared" si="52"/>
        <v>#REF!</v>
      </c>
      <c r="BY34" s="80" t="str">
        <f t="shared" si="53"/>
        <v>#REF!</v>
      </c>
      <c r="BZ34" s="80" t="str">
        <f t="shared" si="54"/>
        <v>#REF!</v>
      </c>
      <c r="CA34" s="80" t="str">
        <f t="array" ref="CA34">IFERROR(INDEX(Overall!$E$3:$E$389,MATCH(CB34,Overall!$D$3:$D$389,0))," ")</f>
        <v> </v>
      </c>
      <c r="CB34" s="83" t="str">
        <f t="array" ref="CB34">IFERROR(INDEX(Overall!$A$3:$P$389,SMALL(IF((CB$2=#REF!),ROW(#REF!)-MIN(ROW(#REF!))+1,""),ROW(BU31)),PlayerHeader)," ")</f>
        <v> </v>
      </c>
      <c r="CC34" s="82" t="str">
        <f t="shared" si="129"/>
        <v> 31</v>
      </c>
      <c r="CD34" s="3" t="str">
        <f t="shared" si="55"/>
        <v>#REF!</v>
      </c>
      <c r="CE34" s="80" t="str">
        <f t="shared" si="56"/>
        <v>#REF!</v>
      </c>
      <c r="CF34" s="80" t="str">
        <f t="shared" si="57"/>
        <v>#REF!</v>
      </c>
      <c r="CG34" s="80" t="str">
        <f t="shared" si="58"/>
        <v>#REF!</v>
      </c>
      <c r="CH34" s="80" t="str">
        <f t="shared" si="59"/>
        <v>#REF!</v>
      </c>
      <c r="CI34" s="80" t="str">
        <f t="shared" si="60"/>
        <v>#REF!</v>
      </c>
      <c r="CJ34" s="80" t="str">
        <f t="array" ref="CJ34">IFERROR(INDEX(Overall!$E$3:$E$389,MATCH(CK34,Overall!$D$3:$D$389,0))," ")</f>
        <v> </v>
      </c>
      <c r="CK34" s="83" t="str">
        <f t="array" ref="CK34">IFERROR(INDEX(Overall!$A$3:$P$389,SMALL(IF((CK$2=#REF!),ROW(#REF!)-MIN(ROW(#REF!))+1,""),ROW(CD31)),PlayerHeader)," ")</f>
        <v> </v>
      </c>
      <c r="CL34" s="82" t="str">
        <f t="shared" si="130"/>
        <v> 31</v>
      </c>
      <c r="CM34" s="3" t="str">
        <f t="shared" si="61"/>
        <v>#REF!</v>
      </c>
      <c r="CN34" s="80" t="str">
        <f t="shared" si="62"/>
        <v>#REF!</v>
      </c>
      <c r="CO34" s="80" t="str">
        <f t="shared" si="63"/>
        <v>#REF!</v>
      </c>
      <c r="CP34" s="80" t="str">
        <f t="shared" si="64"/>
        <v>#REF!</v>
      </c>
      <c r="CQ34" s="80" t="str">
        <f t="shared" si="65"/>
        <v>#REF!</v>
      </c>
      <c r="CR34" s="80" t="str">
        <f t="shared" si="66"/>
        <v>#REF!</v>
      </c>
      <c r="CS34" s="80" t="str">
        <f t="array" ref="CS34">IFERROR(INDEX(Overall!$E$3:$E$389,MATCH(CT34,Overall!$D$3:$D$389,0))," ")</f>
        <v> </v>
      </c>
      <c r="CT34" s="83" t="str">
        <f t="array" ref="CT34">IFERROR(INDEX(Overall!$A$3:$P$389,SMALL(IF((CT$2=#REF!),ROW(#REF!)-MIN(ROW(#REF!))+1,""),ROW(CM31)),PlayerHeader)," ")</f>
        <v> </v>
      </c>
      <c r="CU34" s="82" t="str">
        <f t="shared" si="131"/>
        <v> 31</v>
      </c>
      <c r="CV34" s="3" t="str">
        <f t="shared" si="67"/>
        <v>#REF!</v>
      </c>
      <c r="CW34" s="80" t="str">
        <f t="shared" si="68"/>
        <v>#REF!</v>
      </c>
      <c r="CX34" s="80" t="str">
        <f t="shared" si="69"/>
        <v>#REF!</v>
      </c>
      <c r="CY34" s="80" t="str">
        <f t="shared" si="70"/>
        <v>#REF!</v>
      </c>
      <c r="CZ34" s="80" t="str">
        <f t="shared" si="71"/>
        <v>#REF!</v>
      </c>
      <c r="DA34" s="80" t="str">
        <f t="shared" si="72"/>
        <v>#REF!</v>
      </c>
      <c r="DB34" s="80" t="str">
        <f t="array" ref="DB34">IFERROR(INDEX(Overall!$E$3:$E$389,MATCH(DC34,Overall!$D$3:$D$389,0))," ")</f>
        <v> </v>
      </c>
      <c r="DC34" s="83" t="str">
        <f t="array" ref="DC34">IFERROR(INDEX(Overall!$A$3:$P$389,SMALL(IF((DC$2=#REF!),ROW(#REF!)-MIN(ROW(#REF!))+1,""),ROW(CV31)),PlayerHeader)," ")</f>
        <v> </v>
      </c>
      <c r="DD34" s="82" t="str">
        <f t="shared" si="132"/>
        <v> 31</v>
      </c>
      <c r="DE34" s="3" t="str">
        <f t="shared" si="73"/>
        <v>#REF!</v>
      </c>
      <c r="DF34" s="80" t="str">
        <f t="shared" si="74"/>
        <v>#REF!</v>
      </c>
      <c r="DG34" s="80" t="str">
        <f t="shared" si="75"/>
        <v>#REF!</v>
      </c>
      <c r="DH34" s="80" t="str">
        <f t="shared" si="76"/>
        <v>#REF!</v>
      </c>
      <c r="DI34" s="80" t="str">
        <f t="shared" si="77"/>
        <v>#REF!</v>
      </c>
      <c r="DJ34" s="80" t="str">
        <f t="shared" si="78"/>
        <v>#REF!</v>
      </c>
      <c r="DK34" s="80" t="str">
        <f t="array" ref="DK34">IFERROR(INDEX(Overall!$E$3:$E$389,MATCH(DL34,Overall!$D$3:$D$389,0))," ")</f>
        <v> </v>
      </c>
      <c r="DL34" s="83" t="str">
        <f t="array" ref="DL34">IFERROR(INDEX(Overall!$A$3:$P$389,SMALL(IF((DL$2=#REF!),ROW(#REF!)-MIN(ROW(#REF!))+1,""),ROW(DE31)),PlayerHeader)," ")</f>
        <v> </v>
      </c>
      <c r="DM34" s="82" t="str">
        <f t="shared" si="133"/>
        <v> 31</v>
      </c>
      <c r="DN34" s="3" t="str">
        <f t="shared" si="79"/>
        <v>#REF!</v>
      </c>
      <c r="DO34" s="80" t="str">
        <f t="shared" si="80"/>
        <v>#REF!</v>
      </c>
      <c r="DP34" s="80" t="str">
        <f t="shared" si="81"/>
        <v>#REF!</v>
      </c>
      <c r="DQ34" s="80" t="str">
        <f t="shared" si="82"/>
        <v>#REF!</v>
      </c>
      <c r="DR34" s="80" t="str">
        <f t="shared" si="83"/>
        <v>#REF!</v>
      </c>
      <c r="DS34" s="80" t="str">
        <f t="shared" si="84"/>
        <v>#REF!</v>
      </c>
      <c r="DT34" s="80" t="str">
        <f t="array" ref="DT34">IFERROR(INDEX(Overall!$E$3:$E$389,MATCH(DU34,Overall!$D$3:$D$389,0))," ")</f>
        <v> </v>
      </c>
      <c r="DU34" s="83" t="str">
        <f t="array" ref="DU34">IFERROR(INDEX(Overall!$A$3:$P$389,SMALL(IF((DU$2=#REF!),ROW(#REF!)-MIN(ROW(#REF!))+1,""),ROW(DN31)),PlayerHeader)," ")</f>
        <v> </v>
      </c>
      <c r="DV34" s="82" t="str">
        <f t="shared" si="134"/>
        <v> 31</v>
      </c>
      <c r="DW34" s="3" t="str">
        <f t="shared" si="85"/>
        <v>#REF!</v>
      </c>
      <c r="DX34" s="80" t="str">
        <f t="shared" si="86"/>
        <v>#REF!</v>
      </c>
      <c r="DY34" s="80" t="str">
        <f t="shared" si="87"/>
        <v>#REF!</v>
      </c>
      <c r="DZ34" s="80" t="str">
        <f t="shared" si="88"/>
        <v>#REF!</v>
      </c>
      <c r="EA34" s="80" t="str">
        <f t="shared" si="89"/>
        <v>#REF!</v>
      </c>
      <c r="EB34" s="80" t="str">
        <f t="shared" si="90"/>
        <v>#REF!</v>
      </c>
      <c r="EC34" s="80" t="str">
        <f t="array" ref="EC34">IFERROR(INDEX(Overall!$E$3:$E$389,MATCH(ED34,Overall!$D$3:$D$389,0))," ")</f>
        <v> </v>
      </c>
      <c r="ED34" s="83" t="str">
        <f t="array" ref="ED34">IFERROR(INDEX(Overall!$A$3:$P$389,SMALL(IF((ED$2=#REF!),ROW(#REF!)-MIN(ROW(#REF!))+1,""),ROW(DW31)),PlayerHeader)," ")</f>
        <v> </v>
      </c>
      <c r="EE34" s="82" t="str">
        <f t="shared" si="135"/>
        <v> 31</v>
      </c>
      <c r="EF34" s="3" t="str">
        <f t="shared" si="91"/>
        <v>#REF!</v>
      </c>
      <c r="EG34" s="80" t="str">
        <f t="shared" si="92"/>
        <v>#REF!</v>
      </c>
      <c r="EH34" s="80" t="str">
        <f t="shared" si="93"/>
        <v>#REF!</v>
      </c>
      <c r="EI34" s="80" t="str">
        <f t="shared" si="94"/>
        <v>#REF!</v>
      </c>
      <c r="EJ34" s="80" t="str">
        <f t="shared" si="95"/>
        <v>#REF!</v>
      </c>
      <c r="EK34" s="80" t="str">
        <f t="shared" si="96"/>
        <v>#REF!</v>
      </c>
      <c r="EL34" s="80" t="str">
        <f t="array" ref="EL34">IFERROR(INDEX(Overall!$E$3:$E$389,MATCH(EM34,Overall!$D$3:$D$389,0))," ")</f>
        <v> </v>
      </c>
      <c r="EM34" s="83" t="str">
        <f t="array" ref="EM34">IFERROR(INDEX(Overall!$A$3:$P$389,SMALL(IF((EM$2=#REF!),ROW(#REF!)-MIN(ROW(#REF!))+1,""),ROW(EF31)),PlayerHeader)," ")</f>
        <v> </v>
      </c>
      <c r="EN34" s="82" t="str">
        <f t="shared" si="136"/>
        <v> 31</v>
      </c>
      <c r="EO34" s="3" t="str">
        <f t="shared" si="97"/>
        <v>#REF!</v>
      </c>
      <c r="EP34" s="80" t="str">
        <f t="shared" si="98"/>
        <v>#REF!</v>
      </c>
      <c r="EQ34" s="80" t="str">
        <f t="shared" si="99"/>
        <v>#REF!</v>
      </c>
      <c r="ER34" s="80" t="str">
        <f t="shared" si="100"/>
        <v>#REF!</v>
      </c>
      <c r="ES34" s="80" t="str">
        <f t="shared" si="101"/>
        <v>#REF!</v>
      </c>
      <c r="ET34" s="80" t="str">
        <f t="shared" si="102"/>
        <v>#REF!</v>
      </c>
      <c r="EU34" s="80" t="str">
        <f t="array" ref="EU34">IFERROR(INDEX(Overall!$E$3:$E$389,MATCH(EV34,Overall!$D$3:$D$389,0))," ")</f>
        <v> </v>
      </c>
      <c r="EV34" s="83" t="str">
        <f t="array" ref="EV34">IFERROR(INDEX(Overall!$A$3:$P$389,SMALL(IF((EV$2=#REF!),ROW(#REF!)-MIN(ROW(#REF!))+1,""),ROW(EO31)),PlayerHeader)," ")</f>
        <v> </v>
      </c>
      <c r="EW34" s="82" t="str">
        <f t="shared" si="137"/>
        <v> 31</v>
      </c>
      <c r="EX34" s="3" t="str">
        <f t="shared" si="103"/>
        <v>#REF!</v>
      </c>
      <c r="EY34" s="80" t="str">
        <f t="shared" si="104"/>
        <v>#REF!</v>
      </c>
      <c r="EZ34" s="80" t="str">
        <f t="shared" si="105"/>
        <v>#REF!</v>
      </c>
      <c r="FA34" s="80" t="str">
        <f t="shared" si="106"/>
        <v>#REF!</v>
      </c>
      <c r="FB34" s="80" t="str">
        <f t="shared" si="107"/>
        <v>#REF!</v>
      </c>
      <c r="FC34" s="80" t="str">
        <f t="shared" si="108"/>
        <v>#REF!</v>
      </c>
      <c r="FD34" s="80" t="str">
        <f t="array" ref="FD34">IFERROR(INDEX(Overall!$E$3:$E$389,MATCH(FE34,Overall!$D$3:$D$389,0))," ")</f>
        <v> </v>
      </c>
      <c r="FE34" s="83" t="str">
        <f t="array" ref="FE34">IFERROR(INDEX(Overall!$A$3:$P$389,SMALL(IF((FE$2=#REF!),ROW(#REF!)-MIN(ROW(#REF!))+1,""),ROW(EX31)),PlayerHeader)," ")</f>
        <v> </v>
      </c>
      <c r="FF34" s="82" t="str">
        <f t="shared" si="138"/>
        <v> 31</v>
      </c>
      <c r="FG34" s="3" t="str">
        <f t="shared" si="109"/>
        <v>#REF!</v>
      </c>
      <c r="FH34" s="80" t="str">
        <f t="shared" si="110"/>
        <v>#REF!</v>
      </c>
      <c r="FI34" s="80" t="str">
        <f t="shared" si="111"/>
        <v>#REF!</v>
      </c>
      <c r="FJ34" s="80" t="str">
        <f t="shared" si="112"/>
        <v>#REF!</v>
      </c>
      <c r="FK34" s="80" t="str">
        <f t="shared" si="113"/>
        <v>#REF!</v>
      </c>
      <c r="FL34" s="80" t="str">
        <f t="shared" si="114"/>
        <v>#REF!</v>
      </c>
      <c r="FM34" s="80" t="str">
        <f t="array" ref="FM34">IFERROR(INDEX(Overall!$E$3:$E$389,MATCH(FN34,Overall!$D$3:$D$389,0))," ")</f>
        <v> </v>
      </c>
      <c r="FN34" s="83" t="str">
        <f t="array" ref="FN34">IFERROR(INDEX(Overall!$A$3:$P$389,SMALL(IF((FN$2=#REF!),ROW(#REF!)-MIN(ROW(#REF!))+1,""),ROW(FG31)),PlayerHeader)," ")</f>
        <v> </v>
      </c>
      <c r="FO34" s="82" t="str">
        <f t="shared" si="139"/>
        <v> 31</v>
      </c>
      <c r="FP34" s="3" t="str">
        <f t="shared" si="115"/>
        <v>#REF!</v>
      </c>
      <c r="FQ34" s="80" t="str">
        <f t="shared" si="116"/>
        <v>#REF!</v>
      </c>
      <c r="FR34" s="80" t="str">
        <f t="shared" si="117"/>
        <v>#REF!</v>
      </c>
      <c r="FS34" s="80" t="str">
        <f t="shared" si="118"/>
        <v>#REF!</v>
      </c>
      <c r="FT34" s="80" t="str">
        <f t="shared" si="119"/>
        <v>#REF!</v>
      </c>
      <c r="FU34" s="80" t="str">
        <f t="shared" si="120"/>
        <v>#REF!</v>
      </c>
      <c r="FV34" s="80" t="str">
        <f t="array" ref="FV34">IFERROR(INDEX(Overall!$E$3:$E$389,MATCH(FW34,Overall!$D$3:$D$389,0))," ")</f>
        <v> </v>
      </c>
      <c r="FW34" s="83" t="str">
        <f t="array" ref="FW34">IFERROR(INDEX(Overall!$A$3:$P$389,SMALL(IF((FW$2=#REF!),ROW(#REF!)-MIN(ROW(#REF!))+1,""),ROW(FP31)),PlayerHeader)," ")</f>
        <v> </v>
      </c>
      <c r="FX34" s="82" t="str">
        <f t="shared" si="140"/>
        <v> 31</v>
      </c>
      <c r="FY34" s="3"/>
      <c r="GA34" s="3"/>
    </row>
    <row r="35" ht="15.75" customHeight="1">
      <c r="A35" s="3" t="str">
        <f t="shared" si="1"/>
        <v>#REF!</v>
      </c>
      <c r="B35" s="77" t="str">
        <f t="shared" si="2"/>
        <v>#REF!</v>
      </c>
      <c r="C35" s="77" t="str">
        <f t="shared" si="3"/>
        <v>#REF!</v>
      </c>
      <c r="D35" s="77" t="str">
        <f t="shared" si="4"/>
        <v>#REF!</v>
      </c>
      <c r="E35" s="77" t="str">
        <f t="shared" si="5"/>
        <v>#REF!</v>
      </c>
      <c r="F35" s="77" t="str">
        <f t="shared" si="6"/>
        <v>#REF!</v>
      </c>
      <c r="G35" s="77" t="str">
        <f t="array" ref="G35">IFERROR(INDEX(Overall!$E$3:$E$389,MATCH(H35,Overall!$D$3:$D$389,0))," ")</f>
        <v> </v>
      </c>
      <c r="H35" s="84" t="str">
        <f t="array" ref="H35">IFERROR(INDEX(Overall!$A$3:$P$389,SMALL(IF((H$2=#REF!),ROW(#REF!)-MIN(ROW(#REF!))+1,""),ROW(A32)),PlayerHeader)," ")</f>
        <v> </v>
      </c>
      <c r="I35" s="79" t="str">
        <f t="shared" si="121"/>
        <v> 32</v>
      </c>
      <c r="J35" s="3" t="str">
        <f t="shared" si="7"/>
        <v>#REF!</v>
      </c>
      <c r="K35" s="77" t="str">
        <f t="shared" si="8"/>
        <v>#REF!</v>
      </c>
      <c r="L35" s="77" t="str">
        <f t="shared" si="9"/>
        <v>#REF!</v>
      </c>
      <c r="M35" s="77" t="str">
        <f t="shared" si="10"/>
        <v>#REF!</v>
      </c>
      <c r="N35" s="77" t="str">
        <f t="shared" si="11"/>
        <v>#REF!</v>
      </c>
      <c r="O35" s="77" t="str">
        <f t="shared" si="12"/>
        <v>#REF!</v>
      </c>
      <c r="P35" s="77" t="str">
        <f t="array" ref="P35">IFERROR(INDEX(Overall!$E$3:$E$389,MATCH(Q35,Overall!$D$3:$D$389,0))," ")</f>
        <v> </v>
      </c>
      <c r="Q35" s="84" t="str">
        <f t="array" ref="Q35">IFERROR(INDEX(Overall!$A$3:$P$389,SMALL(IF((Q$2=#REF!),ROW(#REF!)-MIN(ROW(#REF!))+1,""),ROW(J32)),PlayerHeader)," ")</f>
        <v> </v>
      </c>
      <c r="R35" s="79" t="str">
        <f t="shared" si="122"/>
        <v> 32</v>
      </c>
      <c r="S35" s="3" t="str">
        <f t="shared" si="13"/>
        <v>#REF!</v>
      </c>
      <c r="T35" s="77" t="str">
        <f t="shared" si="14"/>
        <v>#REF!</v>
      </c>
      <c r="U35" s="77" t="str">
        <f t="shared" si="15"/>
        <v>#REF!</v>
      </c>
      <c r="V35" s="77" t="str">
        <f t="shared" si="16"/>
        <v>#REF!</v>
      </c>
      <c r="W35" s="77" t="str">
        <f t="shared" si="17"/>
        <v>#REF!</v>
      </c>
      <c r="X35" s="77" t="str">
        <f t="shared" si="18"/>
        <v>#REF!</v>
      </c>
      <c r="Y35" s="77" t="str">
        <f t="array" ref="Y35">IFERROR(INDEX(Overall!$E$3:$E$389,MATCH(Z35,Overall!$D$3:$D$389,0))," ")</f>
        <v> </v>
      </c>
      <c r="Z35" s="84" t="str">
        <f t="array" ref="Z35">IFERROR(INDEX(Overall!$A$3:$P$389,SMALL(IF((Z$2=#REF!),ROW(#REF!)-MIN(ROW(#REF!))+1,""),ROW(S32)),PlayerHeader)," ")</f>
        <v> </v>
      </c>
      <c r="AA35" s="79" t="str">
        <f t="shared" si="123"/>
        <v> 32</v>
      </c>
      <c r="AB35" s="3" t="str">
        <f t="shared" si="19"/>
        <v>#REF!</v>
      </c>
      <c r="AC35" s="77" t="str">
        <f t="shared" si="20"/>
        <v>#REF!</v>
      </c>
      <c r="AD35" s="77" t="str">
        <f t="shared" si="21"/>
        <v>#REF!</v>
      </c>
      <c r="AE35" s="77" t="str">
        <f t="shared" si="22"/>
        <v>#REF!</v>
      </c>
      <c r="AF35" s="77" t="str">
        <f t="shared" si="23"/>
        <v>#REF!</v>
      </c>
      <c r="AG35" s="77" t="str">
        <f t="shared" si="24"/>
        <v>#REF!</v>
      </c>
      <c r="AH35" s="77" t="str">
        <f t="array" ref="AH35">IFERROR(INDEX(Overall!$E$3:$E$389,MATCH(AI35,Overall!$D$3:$D$389,0))," ")</f>
        <v> </v>
      </c>
      <c r="AI35" s="84" t="str">
        <f t="array" ref="AI35">IFERROR(INDEX(Overall!$A$3:$P$389,SMALL(IF((AI$2=#REF!),ROW(#REF!)-MIN(ROW(#REF!))+1,""),ROW(AB32)),PlayerHeader)," ")</f>
        <v> </v>
      </c>
      <c r="AJ35" s="79" t="str">
        <f t="shared" si="124"/>
        <v> 32</v>
      </c>
      <c r="AK35" s="3" t="str">
        <f t="shared" si="25"/>
        <v>#REF!</v>
      </c>
      <c r="AL35" s="77" t="str">
        <f t="shared" si="26"/>
        <v>#REF!</v>
      </c>
      <c r="AM35" s="77" t="str">
        <f t="shared" si="27"/>
        <v>#REF!</v>
      </c>
      <c r="AN35" s="77" t="str">
        <f t="shared" si="28"/>
        <v>#REF!</v>
      </c>
      <c r="AO35" s="77" t="str">
        <f t="shared" si="29"/>
        <v>#REF!</v>
      </c>
      <c r="AP35" s="77" t="str">
        <f t="shared" si="30"/>
        <v>#REF!</v>
      </c>
      <c r="AQ35" s="77" t="str">
        <f t="array" ref="AQ35">IFERROR(INDEX(Overall!$E$3:$E$389,MATCH(AR35,Overall!$D$3:$D$389,0))," ")</f>
        <v> </v>
      </c>
      <c r="AR35" s="84" t="str">
        <f t="array" ref="AR35">IFERROR(INDEX(Overall!$A$3:$P$389,SMALL(IF((AR$2=#REF!),ROW(#REF!)-MIN(ROW(#REF!))+1,""),ROW(AK32)),PlayerHeader)," ")</f>
        <v> </v>
      </c>
      <c r="AS35" s="79" t="str">
        <f t="shared" si="125"/>
        <v> 32</v>
      </c>
      <c r="AT35" s="3" t="str">
        <f t="shared" si="31"/>
        <v>#REF!</v>
      </c>
      <c r="AU35" s="77" t="str">
        <f t="shared" si="32"/>
        <v>#REF!</v>
      </c>
      <c r="AV35" s="77" t="str">
        <f t="shared" si="33"/>
        <v>#REF!</v>
      </c>
      <c r="AW35" s="77" t="str">
        <f t="shared" si="34"/>
        <v>#REF!</v>
      </c>
      <c r="AX35" s="77" t="str">
        <f t="shared" si="35"/>
        <v>#REF!</v>
      </c>
      <c r="AY35" s="77" t="str">
        <f t="shared" si="36"/>
        <v>#REF!</v>
      </c>
      <c r="AZ35" s="77" t="str">
        <f t="array" ref="AZ35">IFERROR(INDEX(Overall!$E$3:$E$389,MATCH(BA35,Overall!$D$3:$D$389,0))," ")</f>
        <v> </v>
      </c>
      <c r="BA35" s="84" t="str">
        <f t="array" ref="BA35">IFERROR(INDEX(Overall!$A$3:$P$389,SMALL(IF((BA$2=#REF!),ROW(#REF!)-MIN(ROW(#REF!))+1,""),ROW(AT32)),PlayerHeader)," ")</f>
        <v> </v>
      </c>
      <c r="BB35" s="79" t="str">
        <f t="shared" si="126"/>
        <v> 32</v>
      </c>
      <c r="BC35" s="3" t="str">
        <f t="shared" si="37"/>
        <v>#REF!</v>
      </c>
      <c r="BD35" s="77" t="str">
        <f t="shared" si="38"/>
        <v>#REF!</v>
      </c>
      <c r="BE35" s="77" t="str">
        <f t="shared" si="39"/>
        <v>#REF!</v>
      </c>
      <c r="BF35" s="77" t="str">
        <f t="shared" si="40"/>
        <v>#REF!</v>
      </c>
      <c r="BG35" s="77" t="str">
        <f t="shared" si="41"/>
        <v>#REF!</v>
      </c>
      <c r="BH35" s="77" t="str">
        <f t="shared" si="42"/>
        <v>#REF!</v>
      </c>
      <c r="BI35" s="77" t="str">
        <f t="array" ref="BI35">IFERROR(INDEX(Overall!$E$3:$E$389,MATCH(BJ35,Overall!$D$3:$D$389,0))," ")</f>
        <v> </v>
      </c>
      <c r="BJ35" s="84" t="str">
        <f t="array" ref="BJ35">IFERROR(INDEX(Overall!$A$3:$P$389,SMALL(IF((BJ$2=#REF!),ROW(#REF!)-MIN(ROW(#REF!))+1,""),ROW(BC32)),PlayerHeader)," ")</f>
        <v> </v>
      </c>
      <c r="BK35" s="79" t="str">
        <f t="shared" si="127"/>
        <v> 32</v>
      </c>
      <c r="BL35" s="3" t="str">
        <f t="shared" si="43"/>
        <v>#REF!</v>
      </c>
      <c r="BM35" s="77" t="str">
        <f t="shared" si="44"/>
        <v>#REF!</v>
      </c>
      <c r="BN35" s="77" t="str">
        <f t="shared" si="45"/>
        <v>#REF!</v>
      </c>
      <c r="BO35" s="77" t="str">
        <f t="shared" si="46"/>
        <v>#REF!</v>
      </c>
      <c r="BP35" s="77" t="str">
        <f t="shared" si="47"/>
        <v>#REF!</v>
      </c>
      <c r="BQ35" s="77" t="str">
        <f t="shared" si="48"/>
        <v>#REF!</v>
      </c>
      <c r="BR35" s="77" t="str">
        <f t="array" ref="BR35">IFERROR(INDEX(Overall!$E$3:$E$389,MATCH(BS35,Overall!$D$3:$D$389,0))," ")</f>
        <v> </v>
      </c>
      <c r="BS35" s="84" t="str">
        <f t="array" ref="BS35">IFERROR(INDEX(Overall!$A$3:$P$389,SMALL(IF((BS$2=#REF!),ROW(#REF!)-MIN(ROW(#REF!))+1,""),ROW(BL32)),PlayerHeader)," ")</f>
        <v> </v>
      </c>
      <c r="BT35" s="79" t="str">
        <f t="shared" si="128"/>
        <v> 32</v>
      </c>
      <c r="BU35" s="3" t="str">
        <f t="shared" si="49"/>
        <v>#REF!</v>
      </c>
      <c r="BV35" s="77" t="str">
        <f t="shared" si="50"/>
        <v>#REF!</v>
      </c>
      <c r="BW35" s="77" t="str">
        <f t="shared" si="51"/>
        <v>#REF!</v>
      </c>
      <c r="BX35" s="77" t="str">
        <f t="shared" si="52"/>
        <v>#REF!</v>
      </c>
      <c r="BY35" s="77" t="str">
        <f t="shared" si="53"/>
        <v>#REF!</v>
      </c>
      <c r="BZ35" s="77" t="str">
        <f t="shared" si="54"/>
        <v>#REF!</v>
      </c>
      <c r="CA35" s="77" t="str">
        <f t="array" ref="CA35">IFERROR(INDEX(Overall!$E$3:$E$389,MATCH(CB35,Overall!$D$3:$D$389,0))," ")</f>
        <v> </v>
      </c>
      <c r="CB35" s="84" t="str">
        <f t="array" ref="CB35">IFERROR(INDEX(Overall!$A$3:$P$389,SMALL(IF((CB$2=#REF!),ROW(#REF!)-MIN(ROW(#REF!))+1,""),ROW(BU32)),PlayerHeader)," ")</f>
        <v> </v>
      </c>
      <c r="CC35" s="79" t="str">
        <f t="shared" si="129"/>
        <v> 32</v>
      </c>
      <c r="CD35" s="3" t="str">
        <f t="shared" si="55"/>
        <v>#REF!</v>
      </c>
      <c r="CE35" s="77" t="str">
        <f t="shared" si="56"/>
        <v>#REF!</v>
      </c>
      <c r="CF35" s="77" t="str">
        <f t="shared" si="57"/>
        <v>#REF!</v>
      </c>
      <c r="CG35" s="77" t="str">
        <f t="shared" si="58"/>
        <v>#REF!</v>
      </c>
      <c r="CH35" s="77" t="str">
        <f t="shared" si="59"/>
        <v>#REF!</v>
      </c>
      <c r="CI35" s="77" t="str">
        <f t="shared" si="60"/>
        <v>#REF!</v>
      </c>
      <c r="CJ35" s="77" t="str">
        <f t="array" ref="CJ35">IFERROR(INDEX(Overall!$E$3:$E$389,MATCH(CK35,Overall!$D$3:$D$389,0))," ")</f>
        <v> </v>
      </c>
      <c r="CK35" s="84" t="str">
        <f t="array" ref="CK35">IFERROR(INDEX(Overall!$A$3:$P$389,SMALL(IF((CK$2=#REF!),ROW(#REF!)-MIN(ROW(#REF!))+1,""),ROW(CD32)),PlayerHeader)," ")</f>
        <v> </v>
      </c>
      <c r="CL35" s="79" t="str">
        <f t="shared" si="130"/>
        <v> 32</v>
      </c>
      <c r="CM35" s="3" t="str">
        <f t="shared" si="61"/>
        <v>#REF!</v>
      </c>
      <c r="CN35" s="77" t="str">
        <f t="shared" si="62"/>
        <v>#REF!</v>
      </c>
      <c r="CO35" s="77" t="str">
        <f t="shared" si="63"/>
        <v>#REF!</v>
      </c>
      <c r="CP35" s="77" t="str">
        <f t="shared" si="64"/>
        <v>#REF!</v>
      </c>
      <c r="CQ35" s="77" t="str">
        <f t="shared" si="65"/>
        <v>#REF!</v>
      </c>
      <c r="CR35" s="77" t="str">
        <f t="shared" si="66"/>
        <v>#REF!</v>
      </c>
      <c r="CS35" s="77" t="str">
        <f t="array" ref="CS35">IFERROR(INDEX(Overall!$E$3:$E$389,MATCH(CT35,Overall!$D$3:$D$389,0))," ")</f>
        <v> </v>
      </c>
      <c r="CT35" s="84" t="str">
        <f t="array" ref="CT35">IFERROR(INDEX(Overall!$A$3:$P$389,SMALL(IF((CT$2=#REF!),ROW(#REF!)-MIN(ROW(#REF!))+1,""),ROW(CM32)),PlayerHeader)," ")</f>
        <v> </v>
      </c>
      <c r="CU35" s="79" t="str">
        <f t="shared" si="131"/>
        <v> 32</v>
      </c>
      <c r="CV35" s="3" t="str">
        <f t="shared" si="67"/>
        <v>#REF!</v>
      </c>
      <c r="CW35" s="77" t="str">
        <f t="shared" si="68"/>
        <v>#REF!</v>
      </c>
      <c r="CX35" s="77" t="str">
        <f t="shared" si="69"/>
        <v>#REF!</v>
      </c>
      <c r="CY35" s="77" t="str">
        <f t="shared" si="70"/>
        <v>#REF!</v>
      </c>
      <c r="CZ35" s="77" t="str">
        <f t="shared" si="71"/>
        <v>#REF!</v>
      </c>
      <c r="DA35" s="77" t="str">
        <f t="shared" si="72"/>
        <v>#REF!</v>
      </c>
      <c r="DB35" s="77" t="str">
        <f t="array" ref="DB35">IFERROR(INDEX(Overall!$E$3:$E$389,MATCH(DC35,Overall!$D$3:$D$389,0))," ")</f>
        <v> </v>
      </c>
      <c r="DC35" s="84" t="str">
        <f t="array" ref="DC35">IFERROR(INDEX(Overall!$A$3:$P$389,SMALL(IF((DC$2=#REF!),ROW(#REF!)-MIN(ROW(#REF!))+1,""),ROW(CV32)),PlayerHeader)," ")</f>
        <v> </v>
      </c>
      <c r="DD35" s="79" t="str">
        <f t="shared" si="132"/>
        <v> 32</v>
      </c>
      <c r="DE35" s="3" t="str">
        <f t="shared" si="73"/>
        <v>#REF!</v>
      </c>
      <c r="DF35" s="77" t="str">
        <f t="shared" si="74"/>
        <v>#REF!</v>
      </c>
      <c r="DG35" s="77" t="str">
        <f t="shared" si="75"/>
        <v>#REF!</v>
      </c>
      <c r="DH35" s="77" t="str">
        <f t="shared" si="76"/>
        <v>#REF!</v>
      </c>
      <c r="DI35" s="77" t="str">
        <f t="shared" si="77"/>
        <v>#REF!</v>
      </c>
      <c r="DJ35" s="77" t="str">
        <f t="shared" si="78"/>
        <v>#REF!</v>
      </c>
      <c r="DK35" s="77" t="str">
        <f t="array" ref="DK35">IFERROR(INDEX(Overall!$E$3:$E$389,MATCH(DL35,Overall!$D$3:$D$389,0))," ")</f>
        <v> </v>
      </c>
      <c r="DL35" s="84" t="str">
        <f t="array" ref="DL35">IFERROR(INDEX(Overall!$A$3:$P$389,SMALL(IF((DL$2=#REF!),ROW(#REF!)-MIN(ROW(#REF!))+1,""),ROW(DE32)),PlayerHeader)," ")</f>
        <v> </v>
      </c>
      <c r="DM35" s="79" t="str">
        <f t="shared" si="133"/>
        <v> 32</v>
      </c>
      <c r="DN35" s="3" t="str">
        <f t="shared" si="79"/>
        <v>#REF!</v>
      </c>
      <c r="DO35" s="77" t="str">
        <f t="shared" si="80"/>
        <v>#REF!</v>
      </c>
      <c r="DP35" s="77" t="str">
        <f t="shared" si="81"/>
        <v>#REF!</v>
      </c>
      <c r="DQ35" s="77" t="str">
        <f t="shared" si="82"/>
        <v>#REF!</v>
      </c>
      <c r="DR35" s="77" t="str">
        <f t="shared" si="83"/>
        <v>#REF!</v>
      </c>
      <c r="DS35" s="77" t="str">
        <f t="shared" si="84"/>
        <v>#REF!</v>
      </c>
      <c r="DT35" s="77" t="str">
        <f t="array" ref="DT35">IFERROR(INDEX(Overall!$E$3:$E$389,MATCH(DU35,Overall!$D$3:$D$389,0))," ")</f>
        <v> </v>
      </c>
      <c r="DU35" s="84" t="str">
        <f t="array" ref="DU35">IFERROR(INDEX(Overall!$A$3:$P$389,SMALL(IF((DU$2=#REF!),ROW(#REF!)-MIN(ROW(#REF!))+1,""),ROW(DN32)),PlayerHeader)," ")</f>
        <v> </v>
      </c>
      <c r="DV35" s="79" t="str">
        <f t="shared" si="134"/>
        <v> 32</v>
      </c>
      <c r="DW35" s="3" t="str">
        <f t="shared" si="85"/>
        <v>#REF!</v>
      </c>
      <c r="DX35" s="77" t="str">
        <f t="shared" si="86"/>
        <v>#REF!</v>
      </c>
      <c r="DY35" s="77" t="str">
        <f t="shared" si="87"/>
        <v>#REF!</v>
      </c>
      <c r="DZ35" s="77" t="str">
        <f t="shared" si="88"/>
        <v>#REF!</v>
      </c>
      <c r="EA35" s="77" t="str">
        <f t="shared" si="89"/>
        <v>#REF!</v>
      </c>
      <c r="EB35" s="77" t="str">
        <f t="shared" si="90"/>
        <v>#REF!</v>
      </c>
      <c r="EC35" s="77" t="str">
        <f t="array" ref="EC35">IFERROR(INDEX(Overall!$E$3:$E$389,MATCH(ED35,Overall!$D$3:$D$389,0))," ")</f>
        <v> </v>
      </c>
      <c r="ED35" s="84" t="str">
        <f t="array" ref="ED35">IFERROR(INDEX(Overall!$A$3:$P$389,SMALL(IF((ED$2=#REF!),ROW(#REF!)-MIN(ROW(#REF!))+1,""),ROW(DW32)),PlayerHeader)," ")</f>
        <v> </v>
      </c>
      <c r="EE35" s="79" t="str">
        <f t="shared" si="135"/>
        <v> 32</v>
      </c>
      <c r="EF35" s="3" t="str">
        <f t="shared" si="91"/>
        <v>#REF!</v>
      </c>
      <c r="EG35" s="77" t="str">
        <f t="shared" si="92"/>
        <v>#REF!</v>
      </c>
      <c r="EH35" s="77" t="str">
        <f t="shared" si="93"/>
        <v>#REF!</v>
      </c>
      <c r="EI35" s="77" t="str">
        <f t="shared" si="94"/>
        <v>#REF!</v>
      </c>
      <c r="EJ35" s="77" t="str">
        <f t="shared" si="95"/>
        <v>#REF!</v>
      </c>
      <c r="EK35" s="77" t="str">
        <f t="shared" si="96"/>
        <v>#REF!</v>
      </c>
      <c r="EL35" s="77" t="str">
        <f t="array" ref="EL35">IFERROR(INDEX(Overall!$E$3:$E$389,MATCH(EM35,Overall!$D$3:$D$389,0))," ")</f>
        <v> </v>
      </c>
      <c r="EM35" s="84" t="str">
        <f t="array" ref="EM35">IFERROR(INDEX(Overall!$A$3:$P$389,SMALL(IF((EM$2=#REF!),ROW(#REF!)-MIN(ROW(#REF!))+1,""),ROW(EF32)),PlayerHeader)," ")</f>
        <v> </v>
      </c>
      <c r="EN35" s="79" t="str">
        <f t="shared" si="136"/>
        <v> 32</v>
      </c>
      <c r="EO35" s="3" t="str">
        <f t="shared" si="97"/>
        <v>#REF!</v>
      </c>
      <c r="EP35" s="77" t="str">
        <f t="shared" si="98"/>
        <v>#REF!</v>
      </c>
      <c r="EQ35" s="77" t="str">
        <f t="shared" si="99"/>
        <v>#REF!</v>
      </c>
      <c r="ER35" s="77" t="str">
        <f t="shared" si="100"/>
        <v>#REF!</v>
      </c>
      <c r="ES35" s="77" t="str">
        <f t="shared" si="101"/>
        <v>#REF!</v>
      </c>
      <c r="ET35" s="77" t="str">
        <f t="shared" si="102"/>
        <v>#REF!</v>
      </c>
      <c r="EU35" s="77" t="str">
        <f t="array" ref="EU35">IFERROR(INDEX(Overall!$E$3:$E$389,MATCH(EV35,Overall!$D$3:$D$389,0))," ")</f>
        <v> </v>
      </c>
      <c r="EV35" s="84" t="str">
        <f t="array" ref="EV35">IFERROR(INDEX(Overall!$A$3:$P$389,SMALL(IF((EV$2=#REF!),ROW(#REF!)-MIN(ROW(#REF!))+1,""),ROW(EO32)),PlayerHeader)," ")</f>
        <v> </v>
      </c>
      <c r="EW35" s="79" t="str">
        <f t="shared" si="137"/>
        <v> 32</v>
      </c>
      <c r="EX35" s="3" t="str">
        <f t="shared" si="103"/>
        <v>#REF!</v>
      </c>
      <c r="EY35" s="77" t="str">
        <f t="shared" si="104"/>
        <v>#REF!</v>
      </c>
      <c r="EZ35" s="77" t="str">
        <f t="shared" si="105"/>
        <v>#REF!</v>
      </c>
      <c r="FA35" s="77" t="str">
        <f t="shared" si="106"/>
        <v>#REF!</v>
      </c>
      <c r="FB35" s="77" t="str">
        <f t="shared" si="107"/>
        <v>#REF!</v>
      </c>
      <c r="FC35" s="77" t="str">
        <f t="shared" si="108"/>
        <v>#REF!</v>
      </c>
      <c r="FD35" s="77" t="str">
        <f t="array" ref="FD35">IFERROR(INDEX(Overall!$E$3:$E$389,MATCH(FE35,Overall!$D$3:$D$389,0))," ")</f>
        <v> </v>
      </c>
      <c r="FE35" s="84" t="str">
        <f t="array" ref="FE35">IFERROR(INDEX(Overall!$A$3:$P$389,SMALL(IF((FE$2=#REF!),ROW(#REF!)-MIN(ROW(#REF!))+1,""),ROW(EX32)),PlayerHeader)," ")</f>
        <v> </v>
      </c>
      <c r="FF35" s="79" t="str">
        <f t="shared" si="138"/>
        <v> 32</v>
      </c>
      <c r="FG35" s="3" t="str">
        <f t="shared" si="109"/>
        <v>#REF!</v>
      </c>
      <c r="FH35" s="77" t="str">
        <f t="shared" si="110"/>
        <v>#REF!</v>
      </c>
      <c r="FI35" s="77" t="str">
        <f t="shared" si="111"/>
        <v>#REF!</v>
      </c>
      <c r="FJ35" s="77" t="str">
        <f t="shared" si="112"/>
        <v>#REF!</v>
      </c>
      <c r="FK35" s="77" t="str">
        <f t="shared" si="113"/>
        <v>#REF!</v>
      </c>
      <c r="FL35" s="77" t="str">
        <f t="shared" si="114"/>
        <v>#REF!</v>
      </c>
      <c r="FM35" s="77" t="str">
        <f t="array" ref="FM35">IFERROR(INDEX(Overall!$E$3:$E$389,MATCH(FN35,Overall!$D$3:$D$389,0))," ")</f>
        <v> </v>
      </c>
      <c r="FN35" s="84" t="str">
        <f t="array" ref="FN35">IFERROR(INDEX(Overall!$A$3:$P$389,SMALL(IF((FN$2=#REF!),ROW(#REF!)-MIN(ROW(#REF!))+1,""),ROW(FG32)),PlayerHeader)," ")</f>
        <v> </v>
      </c>
      <c r="FO35" s="79" t="str">
        <f t="shared" si="139"/>
        <v> 32</v>
      </c>
      <c r="FP35" s="3" t="str">
        <f t="shared" si="115"/>
        <v>#REF!</v>
      </c>
      <c r="FQ35" s="77" t="str">
        <f t="shared" si="116"/>
        <v>#REF!</v>
      </c>
      <c r="FR35" s="77" t="str">
        <f t="shared" si="117"/>
        <v>#REF!</v>
      </c>
      <c r="FS35" s="77" t="str">
        <f t="shared" si="118"/>
        <v>#REF!</v>
      </c>
      <c r="FT35" s="77" t="str">
        <f t="shared" si="119"/>
        <v>#REF!</v>
      </c>
      <c r="FU35" s="77" t="str">
        <f t="shared" si="120"/>
        <v>#REF!</v>
      </c>
      <c r="FV35" s="77" t="str">
        <f t="array" ref="FV35">IFERROR(INDEX(Overall!$E$3:$E$389,MATCH(FW35,Overall!$D$3:$D$389,0))," ")</f>
        <v> </v>
      </c>
      <c r="FW35" s="84" t="str">
        <f t="array" ref="FW35">IFERROR(INDEX(Overall!$A$3:$P$389,SMALL(IF((FW$2=#REF!),ROW(#REF!)-MIN(ROW(#REF!))+1,""),ROW(FP32)),PlayerHeader)," ")</f>
        <v> </v>
      </c>
      <c r="FX35" s="79" t="str">
        <f t="shared" si="140"/>
        <v> 32</v>
      </c>
      <c r="FY35" s="3"/>
      <c r="GA35" s="3"/>
    </row>
    <row r="36" ht="15.75" customHeight="1">
      <c r="A36" s="3" t="str">
        <f t="shared" si="1"/>
        <v>#REF!</v>
      </c>
      <c r="B36" s="80" t="str">
        <f t="shared" si="2"/>
        <v>#REF!</v>
      </c>
      <c r="C36" s="80" t="str">
        <f t="shared" si="3"/>
        <v>#REF!</v>
      </c>
      <c r="D36" s="80" t="str">
        <f t="shared" si="4"/>
        <v>#REF!</v>
      </c>
      <c r="E36" s="80" t="str">
        <f t="shared" si="5"/>
        <v>#REF!</v>
      </c>
      <c r="F36" s="80" t="str">
        <f t="shared" si="6"/>
        <v>#REF!</v>
      </c>
      <c r="G36" s="80" t="str">
        <f t="array" ref="G36">IFERROR(INDEX(Overall!$E$3:$E$389,MATCH(H36,Overall!$D$3:$D$389,0))," ")</f>
        <v> </v>
      </c>
      <c r="H36" s="83" t="str">
        <f t="array" ref="H36">IFERROR(INDEX(Overall!$A$3:$P$389,SMALL(IF((H$2=#REF!),ROW(#REF!)-MIN(ROW(#REF!))+1,""),ROW(A33)),PlayerHeader)," ")</f>
        <v> </v>
      </c>
      <c r="I36" s="82" t="str">
        <f t="shared" si="121"/>
        <v> 33</v>
      </c>
      <c r="J36" s="3" t="str">
        <f t="shared" si="7"/>
        <v>#REF!</v>
      </c>
      <c r="K36" s="80" t="str">
        <f t="shared" si="8"/>
        <v>#REF!</v>
      </c>
      <c r="L36" s="80" t="str">
        <f t="shared" si="9"/>
        <v>#REF!</v>
      </c>
      <c r="M36" s="80" t="str">
        <f t="shared" si="10"/>
        <v>#REF!</v>
      </c>
      <c r="N36" s="80" t="str">
        <f t="shared" si="11"/>
        <v>#REF!</v>
      </c>
      <c r="O36" s="80" t="str">
        <f t="shared" si="12"/>
        <v>#REF!</v>
      </c>
      <c r="P36" s="80" t="str">
        <f t="array" ref="P36">IFERROR(INDEX(Overall!$E$3:$E$389,MATCH(Q36,Overall!$D$3:$D$389,0))," ")</f>
        <v> </v>
      </c>
      <c r="Q36" s="83" t="str">
        <f t="array" ref="Q36">IFERROR(INDEX(Overall!$A$3:$P$389,SMALL(IF((Q$2=#REF!),ROW(#REF!)-MIN(ROW(#REF!))+1,""),ROW(J33)),PlayerHeader)," ")</f>
        <v> </v>
      </c>
      <c r="R36" s="82" t="str">
        <f t="shared" si="122"/>
        <v> 33</v>
      </c>
      <c r="S36" s="3" t="str">
        <f t="shared" si="13"/>
        <v>#REF!</v>
      </c>
      <c r="T36" s="80" t="str">
        <f t="shared" si="14"/>
        <v>#REF!</v>
      </c>
      <c r="U36" s="80" t="str">
        <f t="shared" si="15"/>
        <v>#REF!</v>
      </c>
      <c r="V36" s="80" t="str">
        <f t="shared" si="16"/>
        <v>#REF!</v>
      </c>
      <c r="W36" s="80" t="str">
        <f t="shared" si="17"/>
        <v>#REF!</v>
      </c>
      <c r="X36" s="80" t="str">
        <f t="shared" si="18"/>
        <v>#REF!</v>
      </c>
      <c r="Y36" s="80" t="str">
        <f t="array" ref="Y36">IFERROR(INDEX(Overall!$E$3:$E$389,MATCH(Z36,Overall!$D$3:$D$389,0))," ")</f>
        <v> </v>
      </c>
      <c r="Z36" s="83" t="str">
        <f t="array" ref="Z36">IFERROR(INDEX(Overall!$A$3:$P$389,SMALL(IF((Z$2=#REF!),ROW(#REF!)-MIN(ROW(#REF!))+1,""),ROW(S33)),PlayerHeader)," ")</f>
        <v> </v>
      </c>
      <c r="AA36" s="82" t="str">
        <f t="shared" si="123"/>
        <v> 33</v>
      </c>
      <c r="AB36" s="3" t="str">
        <f t="shared" si="19"/>
        <v>#REF!</v>
      </c>
      <c r="AC36" s="80" t="str">
        <f t="shared" si="20"/>
        <v>#REF!</v>
      </c>
      <c r="AD36" s="80" t="str">
        <f t="shared" si="21"/>
        <v>#REF!</v>
      </c>
      <c r="AE36" s="80" t="str">
        <f t="shared" si="22"/>
        <v>#REF!</v>
      </c>
      <c r="AF36" s="80" t="str">
        <f t="shared" si="23"/>
        <v>#REF!</v>
      </c>
      <c r="AG36" s="80" t="str">
        <f t="shared" si="24"/>
        <v>#REF!</v>
      </c>
      <c r="AH36" s="80" t="str">
        <f t="array" ref="AH36">IFERROR(INDEX(Overall!$E$3:$E$389,MATCH(AI36,Overall!$D$3:$D$389,0))," ")</f>
        <v> </v>
      </c>
      <c r="AI36" s="83" t="str">
        <f t="array" ref="AI36">IFERROR(INDEX(Overall!$A$3:$P$389,SMALL(IF((AI$2=#REF!),ROW(#REF!)-MIN(ROW(#REF!))+1,""),ROW(AB33)),PlayerHeader)," ")</f>
        <v> </v>
      </c>
      <c r="AJ36" s="82" t="str">
        <f t="shared" si="124"/>
        <v> 33</v>
      </c>
      <c r="AK36" s="3" t="str">
        <f t="shared" si="25"/>
        <v>#REF!</v>
      </c>
      <c r="AL36" s="80" t="str">
        <f t="shared" si="26"/>
        <v>#REF!</v>
      </c>
      <c r="AM36" s="80" t="str">
        <f t="shared" si="27"/>
        <v>#REF!</v>
      </c>
      <c r="AN36" s="80" t="str">
        <f t="shared" si="28"/>
        <v>#REF!</v>
      </c>
      <c r="AO36" s="80" t="str">
        <f t="shared" si="29"/>
        <v>#REF!</v>
      </c>
      <c r="AP36" s="80" t="str">
        <f t="shared" si="30"/>
        <v>#REF!</v>
      </c>
      <c r="AQ36" s="80" t="str">
        <f t="array" ref="AQ36">IFERROR(INDEX(Overall!$E$3:$E$389,MATCH(AR36,Overall!$D$3:$D$389,0))," ")</f>
        <v> </v>
      </c>
      <c r="AR36" s="83" t="str">
        <f t="array" ref="AR36">IFERROR(INDEX(Overall!$A$3:$P$389,SMALL(IF((AR$2=#REF!),ROW(#REF!)-MIN(ROW(#REF!))+1,""),ROW(AK33)),PlayerHeader)," ")</f>
        <v> </v>
      </c>
      <c r="AS36" s="82" t="str">
        <f t="shared" si="125"/>
        <v> 33</v>
      </c>
      <c r="AT36" s="3" t="str">
        <f t="shared" si="31"/>
        <v>#REF!</v>
      </c>
      <c r="AU36" s="80" t="str">
        <f t="shared" si="32"/>
        <v>#REF!</v>
      </c>
      <c r="AV36" s="80" t="str">
        <f t="shared" si="33"/>
        <v>#REF!</v>
      </c>
      <c r="AW36" s="80" t="str">
        <f t="shared" si="34"/>
        <v>#REF!</v>
      </c>
      <c r="AX36" s="80" t="str">
        <f t="shared" si="35"/>
        <v>#REF!</v>
      </c>
      <c r="AY36" s="80" t="str">
        <f t="shared" si="36"/>
        <v>#REF!</v>
      </c>
      <c r="AZ36" s="80" t="str">
        <f t="array" ref="AZ36">IFERROR(INDEX(Overall!$E$3:$E$389,MATCH(BA36,Overall!$D$3:$D$389,0))," ")</f>
        <v> </v>
      </c>
      <c r="BA36" s="83" t="str">
        <f t="array" ref="BA36">IFERROR(INDEX(Overall!$A$3:$P$389,SMALL(IF((BA$2=#REF!),ROW(#REF!)-MIN(ROW(#REF!))+1,""),ROW(AT33)),PlayerHeader)," ")</f>
        <v> </v>
      </c>
      <c r="BB36" s="82" t="str">
        <f t="shared" si="126"/>
        <v> 33</v>
      </c>
      <c r="BC36" s="3" t="str">
        <f t="shared" si="37"/>
        <v>#REF!</v>
      </c>
      <c r="BD36" s="80" t="str">
        <f t="shared" si="38"/>
        <v>#REF!</v>
      </c>
      <c r="BE36" s="80" t="str">
        <f t="shared" si="39"/>
        <v>#REF!</v>
      </c>
      <c r="BF36" s="80" t="str">
        <f t="shared" si="40"/>
        <v>#REF!</v>
      </c>
      <c r="BG36" s="80" t="str">
        <f t="shared" si="41"/>
        <v>#REF!</v>
      </c>
      <c r="BH36" s="80" t="str">
        <f t="shared" si="42"/>
        <v>#REF!</v>
      </c>
      <c r="BI36" s="80" t="str">
        <f t="array" ref="BI36">IFERROR(INDEX(Overall!$E$3:$E$389,MATCH(BJ36,Overall!$D$3:$D$389,0))," ")</f>
        <v> </v>
      </c>
      <c r="BJ36" s="83" t="str">
        <f t="array" ref="BJ36">IFERROR(INDEX(Overall!$A$3:$P$389,SMALL(IF((BJ$2=#REF!),ROW(#REF!)-MIN(ROW(#REF!))+1,""),ROW(BC33)),PlayerHeader)," ")</f>
        <v> </v>
      </c>
      <c r="BK36" s="82" t="str">
        <f t="shared" si="127"/>
        <v> 33</v>
      </c>
      <c r="BL36" s="3" t="str">
        <f t="shared" si="43"/>
        <v>#REF!</v>
      </c>
      <c r="BM36" s="80" t="str">
        <f t="shared" si="44"/>
        <v>#REF!</v>
      </c>
      <c r="BN36" s="80" t="str">
        <f t="shared" si="45"/>
        <v>#REF!</v>
      </c>
      <c r="BO36" s="80" t="str">
        <f t="shared" si="46"/>
        <v>#REF!</v>
      </c>
      <c r="BP36" s="80" t="str">
        <f t="shared" si="47"/>
        <v>#REF!</v>
      </c>
      <c r="BQ36" s="80" t="str">
        <f t="shared" si="48"/>
        <v>#REF!</v>
      </c>
      <c r="BR36" s="80" t="str">
        <f t="array" ref="BR36">IFERROR(INDEX(Overall!$E$3:$E$389,MATCH(BS36,Overall!$D$3:$D$389,0))," ")</f>
        <v> </v>
      </c>
      <c r="BS36" s="83" t="str">
        <f t="array" ref="BS36">IFERROR(INDEX(Overall!$A$3:$P$389,SMALL(IF((BS$2=#REF!),ROW(#REF!)-MIN(ROW(#REF!))+1,""),ROW(BL33)),PlayerHeader)," ")</f>
        <v> </v>
      </c>
      <c r="BT36" s="82" t="str">
        <f t="shared" si="128"/>
        <v> 33</v>
      </c>
      <c r="BU36" s="3" t="str">
        <f t="shared" si="49"/>
        <v>#REF!</v>
      </c>
      <c r="BV36" s="80" t="str">
        <f t="shared" si="50"/>
        <v>#REF!</v>
      </c>
      <c r="BW36" s="80" t="str">
        <f t="shared" si="51"/>
        <v>#REF!</v>
      </c>
      <c r="BX36" s="80" t="str">
        <f t="shared" si="52"/>
        <v>#REF!</v>
      </c>
      <c r="BY36" s="80" t="str">
        <f t="shared" si="53"/>
        <v>#REF!</v>
      </c>
      <c r="BZ36" s="80" t="str">
        <f t="shared" si="54"/>
        <v>#REF!</v>
      </c>
      <c r="CA36" s="80" t="str">
        <f t="array" ref="CA36">IFERROR(INDEX(Overall!$E$3:$E$389,MATCH(CB36,Overall!$D$3:$D$389,0))," ")</f>
        <v> </v>
      </c>
      <c r="CB36" s="83" t="str">
        <f t="array" ref="CB36">IFERROR(INDEX(Overall!$A$3:$P$389,SMALL(IF((CB$2=#REF!),ROW(#REF!)-MIN(ROW(#REF!))+1,""),ROW(BU33)),PlayerHeader)," ")</f>
        <v> </v>
      </c>
      <c r="CC36" s="82" t="str">
        <f t="shared" si="129"/>
        <v> 33</v>
      </c>
      <c r="CD36" s="3" t="str">
        <f t="shared" si="55"/>
        <v>#REF!</v>
      </c>
      <c r="CE36" s="80" t="str">
        <f t="shared" si="56"/>
        <v>#REF!</v>
      </c>
      <c r="CF36" s="80" t="str">
        <f t="shared" si="57"/>
        <v>#REF!</v>
      </c>
      <c r="CG36" s="80" t="str">
        <f t="shared" si="58"/>
        <v>#REF!</v>
      </c>
      <c r="CH36" s="80" t="str">
        <f t="shared" si="59"/>
        <v>#REF!</v>
      </c>
      <c r="CI36" s="80" t="str">
        <f t="shared" si="60"/>
        <v>#REF!</v>
      </c>
      <c r="CJ36" s="80" t="str">
        <f t="array" ref="CJ36">IFERROR(INDEX(Overall!$E$3:$E$389,MATCH(CK36,Overall!$D$3:$D$389,0))," ")</f>
        <v> </v>
      </c>
      <c r="CK36" s="83" t="str">
        <f t="array" ref="CK36">IFERROR(INDEX(Overall!$A$3:$P$389,SMALL(IF((CK$2=#REF!),ROW(#REF!)-MIN(ROW(#REF!))+1,""),ROW(CD33)),PlayerHeader)," ")</f>
        <v> </v>
      </c>
      <c r="CL36" s="82" t="str">
        <f t="shared" si="130"/>
        <v> 33</v>
      </c>
      <c r="CM36" s="3" t="str">
        <f t="shared" si="61"/>
        <v>#REF!</v>
      </c>
      <c r="CN36" s="80" t="str">
        <f t="shared" si="62"/>
        <v>#REF!</v>
      </c>
      <c r="CO36" s="80" t="str">
        <f t="shared" si="63"/>
        <v>#REF!</v>
      </c>
      <c r="CP36" s="80" t="str">
        <f t="shared" si="64"/>
        <v>#REF!</v>
      </c>
      <c r="CQ36" s="80" t="str">
        <f t="shared" si="65"/>
        <v>#REF!</v>
      </c>
      <c r="CR36" s="80" t="str">
        <f t="shared" si="66"/>
        <v>#REF!</v>
      </c>
      <c r="CS36" s="80" t="str">
        <f t="array" ref="CS36">IFERROR(INDEX(Overall!$E$3:$E$389,MATCH(CT36,Overall!$D$3:$D$389,0))," ")</f>
        <v> </v>
      </c>
      <c r="CT36" s="83" t="str">
        <f t="array" ref="CT36">IFERROR(INDEX(Overall!$A$3:$P$389,SMALL(IF((CT$2=#REF!),ROW(#REF!)-MIN(ROW(#REF!))+1,""),ROW(CM33)),PlayerHeader)," ")</f>
        <v> </v>
      </c>
      <c r="CU36" s="82" t="str">
        <f t="shared" si="131"/>
        <v> 33</v>
      </c>
      <c r="CV36" s="3" t="str">
        <f t="shared" si="67"/>
        <v>#REF!</v>
      </c>
      <c r="CW36" s="80" t="str">
        <f t="shared" si="68"/>
        <v>#REF!</v>
      </c>
      <c r="CX36" s="80" t="str">
        <f t="shared" si="69"/>
        <v>#REF!</v>
      </c>
      <c r="CY36" s="80" t="str">
        <f t="shared" si="70"/>
        <v>#REF!</v>
      </c>
      <c r="CZ36" s="80" t="str">
        <f t="shared" si="71"/>
        <v>#REF!</v>
      </c>
      <c r="DA36" s="80" t="str">
        <f t="shared" si="72"/>
        <v>#REF!</v>
      </c>
      <c r="DB36" s="80" t="str">
        <f t="array" ref="DB36">IFERROR(INDEX(Overall!$E$3:$E$389,MATCH(DC36,Overall!$D$3:$D$389,0))," ")</f>
        <v> </v>
      </c>
      <c r="DC36" s="83" t="str">
        <f t="array" ref="DC36">IFERROR(INDEX(Overall!$A$3:$P$389,SMALL(IF((DC$2=#REF!),ROW(#REF!)-MIN(ROW(#REF!))+1,""),ROW(CV33)),PlayerHeader)," ")</f>
        <v> </v>
      </c>
      <c r="DD36" s="82" t="str">
        <f t="shared" si="132"/>
        <v> 33</v>
      </c>
      <c r="DE36" s="3" t="str">
        <f t="shared" si="73"/>
        <v>#REF!</v>
      </c>
      <c r="DF36" s="80" t="str">
        <f t="shared" si="74"/>
        <v>#REF!</v>
      </c>
      <c r="DG36" s="80" t="str">
        <f t="shared" si="75"/>
        <v>#REF!</v>
      </c>
      <c r="DH36" s="80" t="str">
        <f t="shared" si="76"/>
        <v>#REF!</v>
      </c>
      <c r="DI36" s="80" t="str">
        <f t="shared" si="77"/>
        <v>#REF!</v>
      </c>
      <c r="DJ36" s="80" t="str">
        <f t="shared" si="78"/>
        <v>#REF!</v>
      </c>
      <c r="DK36" s="80" t="str">
        <f t="array" ref="DK36">IFERROR(INDEX(Overall!$E$3:$E$389,MATCH(DL36,Overall!$D$3:$D$389,0))," ")</f>
        <v> </v>
      </c>
      <c r="DL36" s="83" t="str">
        <f t="array" ref="DL36">IFERROR(INDEX(Overall!$A$3:$P$389,SMALL(IF((DL$2=#REF!),ROW(#REF!)-MIN(ROW(#REF!))+1,""),ROW(DE33)),PlayerHeader)," ")</f>
        <v> </v>
      </c>
      <c r="DM36" s="82" t="str">
        <f t="shared" si="133"/>
        <v> 33</v>
      </c>
      <c r="DN36" s="3" t="str">
        <f t="shared" si="79"/>
        <v>#REF!</v>
      </c>
      <c r="DO36" s="80" t="str">
        <f t="shared" si="80"/>
        <v>#REF!</v>
      </c>
      <c r="DP36" s="80" t="str">
        <f t="shared" si="81"/>
        <v>#REF!</v>
      </c>
      <c r="DQ36" s="80" t="str">
        <f t="shared" si="82"/>
        <v>#REF!</v>
      </c>
      <c r="DR36" s="80" t="str">
        <f t="shared" si="83"/>
        <v>#REF!</v>
      </c>
      <c r="DS36" s="80" t="str">
        <f t="shared" si="84"/>
        <v>#REF!</v>
      </c>
      <c r="DT36" s="80" t="str">
        <f t="array" ref="DT36">IFERROR(INDEX(Overall!$E$3:$E$389,MATCH(DU36,Overall!$D$3:$D$389,0))," ")</f>
        <v> </v>
      </c>
      <c r="DU36" s="83" t="str">
        <f t="array" ref="DU36">IFERROR(INDEX(Overall!$A$3:$P$389,SMALL(IF((DU$2=#REF!),ROW(#REF!)-MIN(ROW(#REF!))+1,""),ROW(DN33)),PlayerHeader)," ")</f>
        <v> </v>
      </c>
      <c r="DV36" s="82" t="str">
        <f t="shared" si="134"/>
        <v> 33</v>
      </c>
      <c r="DW36" s="3" t="str">
        <f t="shared" si="85"/>
        <v>#REF!</v>
      </c>
      <c r="DX36" s="80" t="str">
        <f t="shared" si="86"/>
        <v>#REF!</v>
      </c>
      <c r="DY36" s="80" t="str">
        <f t="shared" si="87"/>
        <v>#REF!</v>
      </c>
      <c r="DZ36" s="80" t="str">
        <f t="shared" si="88"/>
        <v>#REF!</v>
      </c>
      <c r="EA36" s="80" t="str">
        <f t="shared" si="89"/>
        <v>#REF!</v>
      </c>
      <c r="EB36" s="80" t="str">
        <f t="shared" si="90"/>
        <v>#REF!</v>
      </c>
      <c r="EC36" s="80" t="str">
        <f t="array" ref="EC36">IFERROR(INDEX(Overall!$E$3:$E$389,MATCH(ED36,Overall!$D$3:$D$389,0))," ")</f>
        <v> </v>
      </c>
      <c r="ED36" s="83" t="str">
        <f t="array" ref="ED36">IFERROR(INDEX(Overall!$A$3:$P$389,SMALL(IF((ED$2=#REF!),ROW(#REF!)-MIN(ROW(#REF!))+1,""),ROW(DW33)),PlayerHeader)," ")</f>
        <v> </v>
      </c>
      <c r="EE36" s="82" t="str">
        <f t="shared" si="135"/>
        <v> 33</v>
      </c>
      <c r="EF36" s="3" t="str">
        <f t="shared" si="91"/>
        <v>#REF!</v>
      </c>
      <c r="EG36" s="80" t="str">
        <f t="shared" si="92"/>
        <v>#REF!</v>
      </c>
      <c r="EH36" s="80" t="str">
        <f t="shared" si="93"/>
        <v>#REF!</v>
      </c>
      <c r="EI36" s="80" t="str">
        <f t="shared" si="94"/>
        <v>#REF!</v>
      </c>
      <c r="EJ36" s="80" t="str">
        <f t="shared" si="95"/>
        <v>#REF!</v>
      </c>
      <c r="EK36" s="80" t="str">
        <f t="shared" si="96"/>
        <v>#REF!</v>
      </c>
      <c r="EL36" s="80" t="str">
        <f t="array" ref="EL36">IFERROR(INDEX(Overall!$E$3:$E$389,MATCH(EM36,Overall!$D$3:$D$389,0))," ")</f>
        <v> </v>
      </c>
      <c r="EM36" s="83" t="str">
        <f t="array" ref="EM36">IFERROR(INDEX(Overall!$A$3:$P$389,SMALL(IF((EM$2=#REF!),ROW(#REF!)-MIN(ROW(#REF!))+1,""),ROW(EF33)),PlayerHeader)," ")</f>
        <v> </v>
      </c>
      <c r="EN36" s="82" t="str">
        <f t="shared" si="136"/>
        <v> 33</v>
      </c>
      <c r="EO36" s="3" t="str">
        <f t="shared" si="97"/>
        <v>#REF!</v>
      </c>
      <c r="EP36" s="80" t="str">
        <f t="shared" si="98"/>
        <v>#REF!</v>
      </c>
      <c r="EQ36" s="80" t="str">
        <f t="shared" si="99"/>
        <v>#REF!</v>
      </c>
      <c r="ER36" s="80" t="str">
        <f t="shared" si="100"/>
        <v>#REF!</v>
      </c>
      <c r="ES36" s="80" t="str">
        <f t="shared" si="101"/>
        <v>#REF!</v>
      </c>
      <c r="ET36" s="80" t="str">
        <f t="shared" si="102"/>
        <v>#REF!</v>
      </c>
      <c r="EU36" s="80" t="str">
        <f t="array" ref="EU36">IFERROR(INDEX(Overall!$E$3:$E$389,MATCH(EV36,Overall!$D$3:$D$389,0))," ")</f>
        <v> </v>
      </c>
      <c r="EV36" s="83" t="str">
        <f t="array" ref="EV36">IFERROR(INDEX(Overall!$A$3:$P$389,SMALL(IF((EV$2=#REF!),ROW(#REF!)-MIN(ROW(#REF!))+1,""),ROW(EO33)),PlayerHeader)," ")</f>
        <v> </v>
      </c>
      <c r="EW36" s="82" t="str">
        <f t="shared" si="137"/>
        <v> 33</v>
      </c>
      <c r="EX36" s="3" t="str">
        <f t="shared" si="103"/>
        <v>#REF!</v>
      </c>
      <c r="EY36" s="80" t="str">
        <f t="shared" si="104"/>
        <v>#REF!</v>
      </c>
      <c r="EZ36" s="80" t="str">
        <f t="shared" si="105"/>
        <v>#REF!</v>
      </c>
      <c r="FA36" s="80" t="str">
        <f t="shared" si="106"/>
        <v>#REF!</v>
      </c>
      <c r="FB36" s="80" t="str">
        <f t="shared" si="107"/>
        <v>#REF!</v>
      </c>
      <c r="FC36" s="80" t="str">
        <f t="shared" si="108"/>
        <v>#REF!</v>
      </c>
      <c r="FD36" s="80" t="str">
        <f t="array" ref="FD36">IFERROR(INDEX(Overall!$E$3:$E$389,MATCH(FE36,Overall!$D$3:$D$389,0))," ")</f>
        <v> </v>
      </c>
      <c r="FE36" s="83" t="str">
        <f t="array" ref="FE36">IFERROR(INDEX(Overall!$A$3:$P$389,SMALL(IF((FE$2=#REF!),ROW(#REF!)-MIN(ROW(#REF!))+1,""),ROW(EX33)),PlayerHeader)," ")</f>
        <v> </v>
      </c>
      <c r="FF36" s="82" t="str">
        <f t="shared" si="138"/>
        <v> 33</v>
      </c>
      <c r="FG36" s="3" t="str">
        <f t="shared" si="109"/>
        <v>#REF!</v>
      </c>
      <c r="FH36" s="80" t="str">
        <f t="shared" si="110"/>
        <v>#REF!</v>
      </c>
      <c r="FI36" s="80" t="str">
        <f t="shared" si="111"/>
        <v>#REF!</v>
      </c>
      <c r="FJ36" s="80" t="str">
        <f t="shared" si="112"/>
        <v>#REF!</v>
      </c>
      <c r="FK36" s="80" t="str">
        <f t="shared" si="113"/>
        <v>#REF!</v>
      </c>
      <c r="FL36" s="80" t="str">
        <f t="shared" si="114"/>
        <v>#REF!</v>
      </c>
      <c r="FM36" s="80" t="str">
        <f t="array" ref="FM36">IFERROR(INDEX(Overall!$E$3:$E$389,MATCH(FN36,Overall!$D$3:$D$389,0))," ")</f>
        <v> </v>
      </c>
      <c r="FN36" s="83" t="str">
        <f t="array" ref="FN36">IFERROR(INDEX(Overall!$A$3:$P$389,SMALL(IF((FN$2=#REF!),ROW(#REF!)-MIN(ROW(#REF!))+1,""),ROW(FG33)),PlayerHeader)," ")</f>
        <v> </v>
      </c>
      <c r="FO36" s="82" t="str">
        <f t="shared" si="139"/>
        <v> 33</v>
      </c>
      <c r="FP36" s="3" t="str">
        <f t="shared" si="115"/>
        <v>#REF!</v>
      </c>
      <c r="FQ36" s="80" t="str">
        <f t="shared" si="116"/>
        <v>#REF!</v>
      </c>
      <c r="FR36" s="80" t="str">
        <f t="shared" si="117"/>
        <v>#REF!</v>
      </c>
      <c r="FS36" s="80" t="str">
        <f t="shared" si="118"/>
        <v>#REF!</v>
      </c>
      <c r="FT36" s="80" t="str">
        <f t="shared" si="119"/>
        <v>#REF!</v>
      </c>
      <c r="FU36" s="80" t="str">
        <f t="shared" si="120"/>
        <v>#REF!</v>
      </c>
      <c r="FV36" s="80" t="str">
        <f t="array" ref="FV36">IFERROR(INDEX(Overall!$E$3:$E$389,MATCH(FW36,Overall!$D$3:$D$389,0))," ")</f>
        <v> </v>
      </c>
      <c r="FW36" s="83" t="str">
        <f t="array" ref="FW36">IFERROR(INDEX(Overall!$A$3:$P$389,SMALL(IF((FW$2=#REF!),ROW(#REF!)-MIN(ROW(#REF!))+1,""),ROW(FP33)),PlayerHeader)," ")</f>
        <v> </v>
      </c>
      <c r="FX36" s="82" t="str">
        <f t="shared" si="140"/>
        <v> 33</v>
      </c>
      <c r="FY36" s="3"/>
      <c r="GA36" s="3"/>
    </row>
    <row r="37" ht="15.75" customHeight="1">
      <c r="A37" s="3" t="str">
        <f t="shared" si="1"/>
        <v>#REF!</v>
      </c>
      <c r="B37" s="77" t="str">
        <f t="shared" si="2"/>
        <v>#REF!</v>
      </c>
      <c r="C37" s="77" t="str">
        <f t="shared" si="3"/>
        <v>#REF!</v>
      </c>
      <c r="D37" s="77" t="str">
        <f t="shared" si="4"/>
        <v>#REF!</v>
      </c>
      <c r="E37" s="77" t="str">
        <f t="shared" si="5"/>
        <v>#REF!</v>
      </c>
      <c r="F37" s="77" t="str">
        <f t="shared" si="6"/>
        <v>#REF!</v>
      </c>
      <c r="G37" s="77" t="str">
        <f t="array" ref="G37">IFERROR(INDEX(Overall!$E$3:$E$389,MATCH(H37,Overall!$D$3:$D$389,0))," ")</f>
        <v> </v>
      </c>
      <c r="H37" s="84" t="str">
        <f t="array" ref="H37">IFERROR(INDEX(Overall!$A$3:$P$389,SMALL(IF((H$2=#REF!),ROW(#REF!)-MIN(ROW(#REF!))+1,""),ROW(A34)),PlayerHeader)," ")</f>
        <v> </v>
      </c>
      <c r="I37" s="79" t="str">
        <f t="shared" si="121"/>
        <v> 34</v>
      </c>
      <c r="J37" s="3" t="str">
        <f t="shared" si="7"/>
        <v>#REF!</v>
      </c>
      <c r="K37" s="77" t="str">
        <f t="shared" si="8"/>
        <v>#REF!</v>
      </c>
      <c r="L37" s="77" t="str">
        <f t="shared" si="9"/>
        <v>#REF!</v>
      </c>
      <c r="M37" s="77" t="str">
        <f t="shared" si="10"/>
        <v>#REF!</v>
      </c>
      <c r="N37" s="77" t="str">
        <f t="shared" si="11"/>
        <v>#REF!</v>
      </c>
      <c r="O37" s="77" t="str">
        <f t="shared" si="12"/>
        <v>#REF!</v>
      </c>
      <c r="P37" s="77" t="str">
        <f t="array" ref="P37">IFERROR(INDEX(Overall!$E$3:$E$389,MATCH(Q37,Overall!$D$3:$D$389,0))," ")</f>
        <v> </v>
      </c>
      <c r="Q37" s="84" t="str">
        <f t="array" ref="Q37">IFERROR(INDEX(Overall!$A$3:$P$389,SMALL(IF((Q$2=#REF!),ROW(#REF!)-MIN(ROW(#REF!))+1,""),ROW(J34)),PlayerHeader)," ")</f>
        <v> </v>
      </c>
      <c r="R37" s="79" t="str">
        <f t="shared" si="122"/>
        <v> 34</v>
      </c>
      <c r="S37" s="3" t="str">
        <f t="shared" si="13"/>
        <v>#REF!</v>
      </c>
      <c r="T37" s="77" t="str">
        <f t="shared" si="14"/>
        <v>#REF!</v>
      </c>
      <c r="U37" s="77" t="str">
        <f t="shared" si="15"/>
        <v>#REF!</v>
      </c>
      <c r="V37" s="77" t="str">
        <f t="shared" si="16"/>
        <v>#REF!</v>
      </c>
      <c r="W37" s="77" t="str">
        <f t="shared" si="17"/>
        <v>#REF!</v>
      </c>
      <c r="X37" s="77" t="str">
        <f t="shared" si="18"/>
        <v>#REF!</v>
      </c>
      <c r="Y37" s="77" t="str">
        <f t="array" ref="Y37">IFERROR(INDEX(Overall!$E$3:$E$389,MATCH(Z37,Overall!$D$3:$D$389,0))," ")</f>
        <v> </v>
      </c>
      <c r="Z37" s="84" t="str">
        <f t="array" ref="Z37">IFERROR(INDEX(Overall!$A$3:$P$389,SMALL(IF((Z$2=#REF!),ROW(#REF!)-MIN(ROW(#REF!))+1,""),ROW(S34)),PlayerHeader)," ")</f>
        <v> </v>
      </c>
      <c r="AA37" s="79" t="str">
        <f t="shared" si="123"/>
        <v> 34</v>
      </c>
      <c r="AB37" s="3" t="str">
        <f t="shared" si="19"/>
        <v>#REF!</v>
      </c>
      <c r="AC37" s="77" t="str">
        <f t="shared" si="20"/>
        <v>#REF!</v>
      </c>
      <c r="AD37" s="77" t="str">
        <f t="shared" si="21"/>
        <v>#REF!</v>
      </c>
      <c r="AE37" s="77" t="str">
        <f t="shared" si="22"/>
        <v>#REF!</v>
      </c>
      <c r="AF37" s="77" t="str">
        <f t="shared" si="23"/>
        <v>#REF!</v>
      </c>
      <c r="AG37" s="77" t="str">
        <f t="shared" si="24"/>
        <v>#REF!</v>
      </c>
      <c r="AH37" s="77" t="str">
        <f t="array" ref="AH37">IFERROR(INDEX(Overall!$E$3:$E$389,MATCH(AI37,Overall!$D$3:$D$389,0))," ")</f>
        <v> </v>
      </c>
      <c r="AI37" s="84" t="str">
        <f t="array" ref="AI37">IFERROR(INDEX(Overall!$A$3:$P$389,SMALL(IF((AI$2=#REF!),ROW(#REF!)-MIN(ROW(#REF!))+1,""),ROW(AB34)),PlayerHeader)," ")</f>
        <v> </v>
      </c>
      <c r="AJ37" s="79" t="str">
        <f t="shared" si="124"/>
        <v> 34</v>
      </c>
      <c r="AK37" s="3" t="str">
        <f t="shared" si="25"/>
        <v>#REF!</v>
      </c>
      <c r="AL37" s="77" t="str">
        <f t="shared" si="26"/>
        <v>#REF!</v>
      </c>
      <c r="AM37" s="77" t="str">
        <f t="shared" si="27"/>
        <v>#REF!</v>
      </c>
      <c r="AN37" s="77" t="str">
        <f t="shared" si="28"/>
        <v>#REF!</v>
      </c>
      <c r="AO37" s="77" t="str">
        <f t="shared" si="29"/>
        <v>#REF!</v>
      </c>
      <c r="AP37" s="77" t="str">
        <f t="shared" si="30"/>
        <v>#REF!</v>
      </c>
      <c r="AQ37" s="77" t="str">
        <f t="array" ref="AQ37">IFERROR(INDEX(Overall!$E$3:$E$389,MATCH(AR37,Overall!$D$3:$D$389,0))," ")</f>
        <v> </v>
      </c>
      <c r="AR37" s="84" t="str">
        <f t="array" ref="AR37">IFERROR(INDEX(Overall!$A$3:$P$389,SMALL(IF((AR$2=#REF!),ROW(#REF!)-MIN(ROW(#REF!))+1,""),ROW(AK34)),PlayerHeader)," ")</f>
        <v> </v>
      </c>
      <c r="AS37" s="79" t="str">
        <f t="shared" si="125"/>
        <v> 34</v>
      </c>
      <c r="AT37" s="3" t="str">
        <f t="shared" si="31"/>
        <v>#REF!</v>
      </c>
      <c r="AU37" s="77" t="str">
        <f t="shared" si="32"/>
        <v>#REF!</v>
      </c>
      <c r="AV37" s="77" t="str">
        <f t="shared" si="33"/>
        <v>#REF!</v>
      </c>
      <c r="AW37" s="77" t="str">
        <f t="shared" si="34"/>
        <v>#REF!</v>
      </c>
      <c r="AX37" s="77" t="str">
        <f t="shared" si="35"/>
        <v>#REF!</v>
      </c>
      <c r="AY37" s="77" t="str">
        <f t="shared" si="36"/>
        <v>#REF!</v>
      </c>
      <c r="AZ37" s="77" t="str">
        <f t="array" ref="AZ37">IFERROR(INDEX(Overall!$E$3:$E$389,MATCH(BA37,Overall!$D$3:$D$389,0))," ")</f>
        <v> </v>
      </c>
      <c r="BA37" s="84" t="str">
        <f t="array" ref="BA37">IFERROR(INDEX(Overall!$A$3:$P$389,SMALL(IF((BA$2=#REF!),ROW(#REF!)-MIN(ROW(#REF!))+1,""),ROW(AT34)),PlayerHeader)," ")</f>
        <v> </v>
      </c>
      <c r="BB37" s="79" t="str">
        <f t="shared" si="126"/>
        <v> 34</v>
      </c>
      <c r="BC37" s="3" t="str">
        <f t="shared" si="37"/>
        <v>#REF!</v>
      </c>
      <c r="BD37" s="77" t="str">
        <f t="shared" si="38"/>
        <v>#REF!</v>
      </c>
      <c r="BE37" s="77" t="str">
        <f t="shared" si="39"/>
        <v>#REF!</v>
      </c>
      <c r="BF37" s="77" t="str">
        <f t="shared" si="40"/>
        <v>#REF!</v>
      </c>
      <c r="BG37" s="77" t="str">
        <f t="shared" si="41"/>
        <v>#REF!</v>
      </c>
      <c r="BH37" s="77" t="str">
        <f t="shared" si="42"/>
        <v>#REF!</v>
      </c>
      <c r="BI37" s="77" t="str">
        <f t="array" ref="BI37">IFERROR(INDEX(Overall!$E$3:$E$389,MATCH(BJ37,Overall!$D$3:$D$389,0))," ")</f>
        <v> </v>
      </c>
      <c r="BJ37" s="84" t="str">
        <f t="array" ref="BJ37">IFERROR(INDEX(Overall!$A$3:$P$389,SMALL(IF((BJ$2=#REF!),ROW(#REF!)-MIN(ROW(#REF!))+1,""),ROW(BC34)),PlayerHeader)," ")</f>
        <v> </v>
      </c>
      <c r="BK37" s="79" t="str">
        <f t="shared" si="127"/>
        <v> 34</v>
      </c>
      <c r="BL37" s="3" t="str">
        <f t="shared" si="43"/>
        <v>#REF!</v>
      </c>
      <c r="BM37" s="77" t="str">
        <f t="shared" si="44"/>
        <v>#REF!</v>
      </c>
      <c r="BN37" s="77" t="str">
        <f t="shared" si="45"/>
        <v>#REF!</v>
      </c>
      <c r="BO37" s="77" t="str">
        <f t="shared" si="46"/>
        <v>#REF!</v>
      </c>
      <c r="BP37" s="77" t="str">
        <f t="shared" si="47"/>
        <v>#REF!</v>
      </c>
      <c r="BQ37" s="77" t="str">
        <f t="shared" si="48"/>
        <v>#REF!</v>
      </c>
      <c r="BR37" s="77" t="str">
        <f t="array" ref="BR37">IFERROR(INDEX(Overall!$E$3:$E$389,MATCH(BS37,Overall!$D$3:$D$389,0))," ")</f>
        <v> </v>
      </c>
      <c r="BS37" s="84" t="str">
        <f t="array" ref="BS37">IFERROR(INDEX(Overall!$A$3:$P$389,SMALL(IF((BS$2=#REF!),ROW(#REF!)-MIN(ROW(#REF!))+1,""),ROW(BL34)),PlayerHeader)," ")</f>
        <v> </v>
      </c>
      <c r="BT37" s="79" t="str">
        <f t="shared" si="128"/>
        <v> 34</v>
      </c>
      <c r="BU37" s="3" t="str">
        <f t="shared" si="49"/>
        <v>#REF!</v>
      </c>
      <c r="BV37" s="77" t="str">
        <f t="shared" si="50"/>
        <v>#REF!</v>
      </c>
      <c r="BW37" s="77" t="str">
        <f t="shared" si="51"/>
        <v>#REF!</v>
      </c>
      <c r="BX37" s="77" t="str">
        <f t="shared" si="52"/>
        <v>#REF!</v>
      </c>
      <c r="BY37" s="77" t="str">
        <f t="shared" si="53"/>
        <v>#REF!</v>
      </c>
      <c r="BZ37" s="77" t="str">
        <f t="shared" si="54"/>
        <v>#REF!</v>
      </c>
      <c r="CA37" s="77" t="str">
        <f t="array" ref="CA37">IFERROR(INDEX(Overall!$E$3:$E$389,MATCH(CB37,Overall!$D$3:$D$389,0))," ")</f>
        <v> </v>
      </c>
      <c r="CB37" s="84" t="str">
        <f t="array" ref="CB37">IFERROR(INDEX(Overall!$A$3:$P$389,SMALL(IF((CB$2=#REF!),ROW(#REF!)-MIN(ROW(#REF!))+1,""),ROW(BU34)),PlayerHeader)," ")</f>
        <v> </v>
      </c>
      <c r="CC37" s="79" t="str">
        <f t="shared" si="129"/>
        <v> 34</v>
      </c>
      <c r="CD37" s="3" t="str">
        <f t="shared" si="55"/>
        <v>#REF!</v>
      </c>
      <c r="CE37" s="77" t="str">
        <f t="shared" si="56"/>
        <v>#REF!</v>
      </c>
      <c r="CF37" s="77" t="str">
        <f t="shared" si="57"/>
        <v>#REF!</v>
      </c>
      <c r="CG37" s="77" t="str">
        <f t="shared" si="58"/>
        <v>#REF!</v>
      </c>
      <c r="CH37" s="77" t="str">
        <f t="shared" si="59"/>
        <v>#REF!</v>
      </c>
      <c r="CI37" s="77" t="str">
        <f t="shared" si="60"/>
        <v>#REF!</v>
      </c>
      <c r="CJ37" s="77" t="str">
        <f t="array" ref="CJ37">IFERROR(INDEX(Overall!$E$3:$E$389,MATCH(CK37,Overall!$D$3:$D$389,0))," ")</f>
        <v> </v>
      </c>
      <c r="CK37" s="84" t="str">
        <f t="array" ref="CK37">IFERROR(INDEX(Overall!$A$3:$P$389,SMALL(IF((CK$2=#REF!),ROW(#REF!)-MIN(ROW(#REF!))+1,""),ROW(CD34)),PlayerHeader)," ")</f>
        <v> </v>
      </c>
      <c r="CL37" s="79" t="str">
        <f t="shared" si="130"/>
        <v> 34</v>
      </c>
      <c r="CM37" s="3" t="str">
        <f t="shared" si="61"/>
        <v>#REF!</v>
      </c>
      <c r="CN37" s="77" t="str">
        <f t="shared" si="62"/>
        <v>#REF!</v>
      </c>
      <c r="CO37" s="77" t="str">
        <f t="shared" si="63"/>
        <v>#REF!</v>
      </c>
      <c r="CP37" s="77" t="str">
        <f t="shared" si="64"/>
        <v>#REF!</v>
      </c>
      <c r="CQ37" s="77" t="str">
        <f t="shared" si="65"/>
        <v>#REF!</v>
      </c>
      <c r="CR37" s="77" t="str">
        <f t="shared" si="66"/>
        <v>#REF!</v>
      </c>
      <c r="CS37" s="77" t="str">
        <f t="array" ref="CS37">IFERROR(INDEX(Overall!$E$3:$E$389,MATCH(CT37,Overall!$D$3:$D$389,0))," ")</f>
        <v> </v>
      </c>
      <c r="CT37" s="84" t="str">
        <f t="array" ref="CT37">IFERROR(INDEX(Overall!$A$3:$P$389,SMALL(IF((CT$2=#REF!),ROW(#REF!)-MIN(ROW(#REF!))+1,""),ROW(CM34)),PlayerHeader)," ")</f>
        <v> </v>
      </c>
      <c r="CU37" s="79" t="str">
        <f t="shared" si="131"/>
        <v> 34</v>
      </c>
      <c r="CV37" s="3" t="str">
        <f t="shared" si="67"/>
        <v>#REF!</v>
      </c>
      <c r="CW37" s="77" t="str">
        <f t="shared" si="68"/>
        <v>#REF!</v>
      </c>
      <c r="CX37" s="77" t="str">
        <f t="shared" si="69"/>
        <v>#REF!</v>
      </c>
      <c r="CY37" s="77" t="str">
        <f t="shared" si="70"/>
        <v>#REF!</v>
      </c>
      <c r="CZ37" s="77" t="str">
        <f t="shared" si="71"/>
        <v>#REF!</v>
      </c>
      <c r="DA37" s="77" t="str">
        <f t="shared" si="72"/>
        <v>#REF!</v>
      </c>
      <c r="DB37" s="77" t="str">
        <f t="array" ref="DB37">IFERROR(INDEX(Overall!$E$3:$E$389,MATCH(DC37,Overall!$D$3:$D$389,0))," ")</f>
        <v> </v>
      </c>
      <c r="DC37" s="84" t="str">
        <f t="array" ref="DC37">IFERROR(INDEX(Overall!$A$3:$P$389,SMALL(IF((DC$2=#REF!),ROW(#REF!)-MIN(ROW(#REF!))+1,""),ROW(CV34)),PlayerHeader)," ")</f>
        <v> </v>
      </c>
      <c r="DD37" s="79" t="str">
        <f t="shared" si="132"/>
        <v> 34</v>
      </c>
      <c r="DE37" s="3" t="str">
        <f t="shared" si="73"/>
        <v>#REF!</v>
      </c>
      <c r="DF37" s="77" t="str">
        <f t="shared" si="74"/>
        <v>#REF!</v>
      </c>
      <c r="DG37" s="77" t="str">
        <f t="shared" si="75"/>
        <v>#REF!</v>
      </c>
      <c r="DH37" s="77" t="str">
        <f t="shared" si="76"/>
        <v>#REF!</v>
      </c>
      <c r="DI37" s="77" t="str">
        <f t="shared" si="77"/>
        <v>#REF!</v>
      </c>
      <c r="DJ37" s="77" t="str">
        <f t="shared" si="78"/>
        <v>#REF!</v>
      </c>
      <c r="DK37" s="77" t="str">
        <f t="array" ref="DK37">IFERROR(INDEX(Overall!$E$3:$E$389,MATCH(DL37,Overall!$D$3:$D$389,0))," ")</f>
        <v> </v>
      </c>
      <c r="DL37" s="84" t="str">
        <f t="array" ref="DL37">IFERROR(INDEX(Overall!$A$3:$P$389,SMALL(IF((DL$2=#REF!),ROW(#REF!)-MIN(ROW(#REF!))+1,""),ROW(DE34)),PlayerHeader)," ")</f>
        <v> </v>
      </c>
      <c r="DM37" s="79" t="str">
        <f t="shared" si="133"/>
        <v> 34</v>
      </c>
      <c r="DN37" s="3" t="str">
        <f t="shared" si="79"/>
        <v>#REF!</v>
      </c>
      <c r="DO37" s="77" t="str">
        <f t="shared" si="80"/>
        <v>#REF!</v>
      </c>
      <c r="DP37" s="77" t="str">
        <f t="shared" si="81"/>
        <v>#REF!</v>
      </c>
      <c r="DQ37" s="77" t="str">
        <f t="shared" si="82"/>
        <v>#REF!</v>
      </c>
      <c r="DR37" s="77" t="str">
        <f t="shared" si="83"/>
        <v>#REF!</v>
      </c>
      <c r="DS37" s="77" t="str">
        <f t="shared" si="84"/>
        <v>#REF!</v>
      </c>
      <c r="DT37" s="77" t="str">
        <f t="array" ref="DT37">IFERROR(INDEX(Overall!$E$3:$E$389,MATCH(DU37,Overall!$D$3:$D$389,0))," ")</f>
        <v> </v>
      </c>
      <c r="DU37" s="84" t="str">
        <f t="array" ref="DU37">IFERROR(INDEX(Overall!$A$3:$P$389,SMALL(IF((DU$2=#REF!),ROW(#REF!)-MIN(ROW(#REF!))+1,""),ROW(DN34)),PlayerHeader)," ")</f>
        <v> </v>
      </c>
      <c r="DV37" s="79" t="str">
        <f t="shared" si="134"/>
        <v> 34</v>
      </c>
      <c r="DW37" s="3" t="str">
        <f t="shared" si="85"/>
        <v>#REF!</v>
      </c>
      <c r="DX37" s="77" t="str">
        <f t="shared" si="86"/>
        <v>#REF!</v>
      </c>
      <c r="DY37" s="77" t="str">
        <f t="shared" si="87"/>
        <v>#REF!</v>
      </c>
      <c r="DZ37" s="77" t="str">
        <f t="shared" si="88"/>
        <v>#REF!</v>
      </c>
      <c r="EA37" s="77" t="str">
        <f t="shared" si="89"/>
        <v>#REF!</v>
      </c>
      <c r="EB37" s="77" t="str">
        <f t="shared" si="90"/>
        <v>#REF!</v>
      </c>
      <c r="EC37" s="77" t="str">
        <f t="array" ref="EC37">IFERROR(INDEX(Overall!$E$3:$E$389,MATCH(ED37,Overall!$D$3:$D$389,0))," ")</f>
        <v> </v>
      </c>
      <c r="ED37" s="84" t="str">
        <f t="array" ref="ED37">IFERROR(INDEX(Overall!$A$3:$P$389,SMALL(IF((ED$2=#REF!),ROW(#REF!)-MIN(ROW(#REF!))+1,""),ROW(DW34)),PlayerHeader)," ")</f>
        <v> </v>
      </c>
      <c r="EE37" s="79" t="str">
        <f t="shared" si="135"/>
        <v> 34</v>
      </c>
      <c r="EF37" s="3" t="str">
        <f t="shared" si="91"/>
        <v>#REF!</v>
      </c>
      <c r="EG37" s="77" t="str">
        <f t="shared" si="92"/>
        <v>#REF!</v>
      </c>
      <c r="EH37" s="77" t="str">
        <f t="shared" si="93"/>
        <v>#REF!</v>
      </c>
      <c r="EI37" s="77" t="str">
        <f t="shared" si="94"/>
        <v>#REF!</v>
      </c>
      <c r="EJ37" s="77" t="str">
        <f t="shared" si="95"/>
        <v>#REF!</v>
      </c>
      <c r="EK37" s="77" t="str">
        <f t="shared" si="96"/>
        <v>#REF!</v>
      </c>
      <c r="EL37" s="77" t="str">
        <f t="array" ref="EL37">IFERROR(INDEX(Overall!$E$3:$E$389,MATCH(EM37,Overall!$D$3:$D$389,0))," ")</f>
        <v> </v>
      </c>
      <c r="EM37" s="84" t="str">
        <f t="array" ref="EM37">IFERROR(INDEX(Overall!$A$3:$P$389,SMALL(IF((EM$2=#REF!),ROW(#REF!)-MIN(ROW(#REF!))+1,""),ROW(EF34)),PlayerHeader)," ")</f>
        <v> </v>
      </c>
      <c r="EN37" s="79" t="str">
        <f t="shared" si="136"/>
        <v> 34</v>
      </c>
      <c r="EO37" s="3" t="str">
        <f t="shared" si="97"/>
        <v>#REF!</v>
      </c>
      <c r="EP37" s="77" t="str">
        <f t="shared" si="98"/>
        <v>#REF!</v>
      </c>
      <c r="EQ37" s="77" t="str">
        <f t="shared" si="99"/>
        <v>#REF!</v>
      </c>
      <c r="ER37" s="77" t="str">
        <f t="shared" si="100"/>
        <v>#REF!</v>
      </c>
      <c r="ES37" s="77" t="str">
        <f t="shared" si="101"/>
        <v>#REF!</v>
      </c>
      <c r="ET37" s="77" t="str">
        <f t="shared" si="102"/>
        <v>#REF!</v>
      </c>
      <c r="EU37" s="77" t="str">
        <f t="array" ref="EU37">IFERROR(INDEX(Overall!$E$3:$E$389,MATCH(EV37,Overall!$D$3:$D$389,0))," ")</f>
        <v> </v>
      </c>
      <c r="EV37" s="84" t="str">
        <f t="array" ref="EV37">IFERROR(INDEX(Overall!$A$3:$P$389,SMALL(IF((EV$2=#REF!),ROW(#REF!)-MIN(ROW(#REF!))+1,""),ROW(EO34)),PlayerHeader)," ")</f>
        <v> </v>
      </c>
      <c r="EW37" s="79" t="str">
        <f t="shared" si="137"/>
        <v> 34</v>
      </c>
      <c r="EX37" s="3" t="str">
        <f t="shared" si="103"/>
        <v>#REF!</v>
      </c>
      <c r="EY37" s="77" t="str">
        <f t="shared" si="104"/>
        <v>#REF!</v>
      </c>
      <c r="EZ37" s="77" t="str">
        <f t="shared" si="105"/>
        <v>#REF!</v>
      </c>
      <c r="FA37" s="77" t="str">
        <f t="shared" si="106"/>
        <v>#REF!</v>
      </c>
      <c r="FB37" s="77" t="str">
        <f t="shared" si="107"/>
        <v>#REF!</v>
      </c>
      <c r="FC37" s="77" t="str">
        <f t="shared" si="108"/>
        <v>#REF!</v>
      </c>
      <c r="FD37" s="77" t="str">
        <f t="array" ref="FD37">IFERROR(INDEX(Overall!$E$3:$E$389,MATCH(FE37,Overall!$D$3:$D$389,0))," ")</f>
        <v> </v>
      </c>
      <c r="FE37" s="84" t="str">
        <f t="array" ref="FE37">IFERROR(INDEX(Overall!$A$3:$P$389,SMALL(IF((FE$2=#REF!),ROW(#REF!)-MIN(ROW(#REF!))+1,""),ROW(EX34)),PlayerHeader)," ")</f>
        <v> </v>
      </c>
      <c r="FF37" s="79" t="str">
        <f t="shared" si="138"/>
        <v> 34</v>
      </c>
      <c r="FG37" s="3" t="str">
        <f t="shared" si="109"/>
        <v>#REF!</v>
      </c>
      <c r="FH37" s="77" t="str">
        <f t="shared" si="110"/>
        <v>#REF!</v>
      </c>
      <c r="FI37" s="77" t="str">
        <f t="shared" si="111"/>
        <v>#REF!</v>
      </c>
      <c r="FJ37" s="77" t="str">
        <f t="shared" si="112"/>
        <v>#REF!</v>
      </c>
      <c r="FK37" s="77" t="str">
        <f t="shared" si="113"/>
        <v>#REF!</v>
      </c>
      <c r="FL37" s="77" t="str">
        <f t="shared" si="114"/>
        <v>#REF!</v>
      </c>
      <c r="FM37" s="77" t="str">
        <f t="array" ref="FM37">IFERROR(INDEX(Overall!$E$3:$E$389,MATCH(FN37,Overall!$D$3:$D$389,0))," ")</f>
        <v> </v>
      </c>
      <c r="FN37" s="84" t="str">
        <f t="array" ref="FN37">IFERROR(INDEX(Overall!$A$3:$P$389,SMALL(IF((FN$2=#REF!),ROW(#REF!)-MIN(ROW(#REF!))+1,""),ROW(FG34)),PlayerHeader)," ")</f>
        <v> </v>
      </c>
      <c r="FO37" s="79" t="str">
        <f t="shared" si="139"/>
        <v> 34</v>
      </c>
      <c r="FP37" s="3" t="str">
        <f t="shared" si="115"/>
        <v>#REF!</v>
      </c>
      <c r="FQ37" s="77" t="str">
        <f t="shared" si="116"/>
        <v>#REF!</v>
      </c>
      <c r="FR37" s="77" t="str">
        <f t="shared" si="117"/>
        <v>#REF!</v>
      </c>
      <c r="FS37" s="77" t="str">
        <f t="shared" si="118"/>
        <v>#REF!</v>
      </c>
      <c r="FT37" s="77" t="str">
        <f t="shared" si="119"/>
        <v>#REF!</v>
      </c>
      <c r="FU37" s="77" t="str">
        <f t="shared" si="120"/>
        <v>#REF!</v>
      </c>
      <c r="FV37" s="77" t="str">
        <f t="array" ref="FV37">IFERROR(INDEX(Overall!$E$3:$E$389,MATCH(FW37,Overall!$D$3:$D$389,0))," ")</f>
        <v> </v>
      </c>
      <c r="FW37" s="84" t="str">
        <f t="array" ref="FW37">IFERROR(INDEX(Overall!$A$3:$P$389,SMALL(IF((FW$2=#REF!),ROW(#REF!)-MIN(ROW(#REF!))+1,""),ROW(FP34)),PlayerHeader)," ")</f>
        <v> </v>
      </c>
      <c r="FX37" s="79" t="str">
        <f t="shared" si="140"/>
        <v> 34</v>
      </c>
      <c r="FY37" s="3"/>
      <c r="GA37" s="3"/>
    </row>
    <row r="38" ht="15.75" customHeight="1">
      <c r="A38" s="3" t="str">
        <f t="shared" si="1"/>
        <v>#REF!</v>
      </c>
      <c r="B38" s="80" t="str">
        <f t="shared" si="2"/>
        <v>#REF!</v>
      </c>
      <c r="C38" s="80" t="str">
        <f t="shared" si="3"/>
        <v>#REF!</v>
      </c>
      <c r="D38" s="80" t="str">
        <f t="shared" si="4"/>
        <v>#REF!</v>
      </c>
      <c r="E38" s="80" t="str">
        <f t="shared" si="5"/>
        <v>#REF!</v>
      </c>
      <c r="F38" s="80" t="str">
        <f t="shared" si="6"/>
        <v>#REF!</v>
      </c>
      <c r="G38" s="80" t="str">
        <f t="array" ref="G38">IFERROR(INDEX(Overall!$E$3:$E$389,MATCH(H38,Overall!$D$3:$D$389,0))," ")</f>
        <v> </v>
      </c>
      <c r="H38" s="83" t="str">
        <f t="array" ref="H38">IFERROR(INDEX(Overall!$A$3:$P$389,SMALL(IF((H$2=#REF!),ROW(#REF!)-MIN(ROW(#REF!))+1,""),ROW(A35)),PlayerHeader)," ")</f>
        <v> </v>
      </c>
      <c r="I38" s="82" t="str">
        <f t="shared" si="121"/>
        <v> 35</v>
      </c>
      <c r="J38" s="3" t="str">
        <f t="shared" si="7"/>
        <v>#REF!</v>
      </c>
      <c r="K38" s="80" t="str">
        <f t="shared" si="8"/>
        <v>#REF!</v>
      </c>
      <c r="L38" s="80" t="str">
        <f t="shared" si="9"/>
        <v>#REF!</v>
      </c>
      <c r="M38" s="80" t="str">
        <f t="shared" si="10"/>
        <v>#REF!</v>
      </c>
      <c r="N38" s="80" t="str">
        <f t="shared" si="11"/>
        <v>#REF!</v>
      </c>
      <c r="O38" s="80" t="str">
        <f t="shared" si="12"/>
        <v>#REF!</v>
      </c>
      <c r="P38" s="80" t="str">
        <f t="array" ref="P38">IFERROR(INDEX(Overall!$E$3:$E$389,MATCH(Q38,Overall!$D$3:$D$389,0))," ")</f>
        <v> </v>
      </c>
      <c r="Q38" s="83" t="str">
        <f t="array" ref="Q38">IFERROR(INDEX(Overall!$A$3:$P$389,SMALL(IF((Q$2=#REF!),ROW(#REF!)-MIN(ROW(#REF!))+1,""),ROW(J35)),PlayerHeader)," ")</f>
        <v> </v>
      </c>
      <c r="R38" s="82" t="str">
        <f t="shared" si="122"/>
        <v> 35</v>
      </c>
      <c r="S38" s="3" t="str">
        <f t="shared" si="13"/>
        <v>#REF!</v>
      </c>
      <c r="T38" s="80" t="str">
        <f t="shared" si="14"/>
        <v>#REF!</v>
      </c>
      <c r="U38" s="80" t="str">
        <f t="shared" si="15"/>
        <v>#REF!</v>
      </c>
      <c r="V38" s="80" t="str">
        <f t="shared" si="16"/>
        <v>#REF!</v>
      </c>
      <c r="W38" s="80" t="str">
        <f t="shared" si="17"/>
        <v>#REF!</v>
      </c>
      <c r="X38" s="80" t="str">
        <f t="shared" si="18"/>
        <v>#REF!</v>
      </c>
      <c r="Y38" s="80" t="str">
        <f t="array" ref="Y38">IFERROR(INDEX(Overall!$E$3:$E$389,MATCH(Z38,Overall!$D$3:$D$389,0))," ")</f>
        <v> </v>
      </c>
      <c r="Z38" s="83" t="str">
        <f t="array" ref="Z38">IFERROR(INDEX(Overall!$A$3:$P$389,SMALL(IF((Z$2=#REF!),ROW(#REF!)-MIN(ROW(#REF!))+1,""),ROW(S35)),PlayerHeader)," ")</f>
        <v> </v>
      </c>
      <c r="AA38" s="82" t="str">
        <f t="shared" si="123"/>
        <v> 35</v>
      </c>
      <c r="AB38" s="3" t="str">
        <f t="shared" si="19"/>
        <v>#REF!</v>
      </c>
      <c r="AC38" s="80" t="str">
        <f t="shared" si="20"/>
        <v>#REF!</v>
      </c>
      <c r="AD38" s="80" t="str">
        <f t="shared" si="21"/>
        <v>#REF!</v>
      </c>
      <c r="AE38" s="80" t="str">
        <f t="shared" si="22"/>
        <v>#REF!</v>
      </c>
      <c r="AF38" s="80" t="str">
        <f t="shared" si="23"/>
        <v>#REF!</v>
      </c>
      <c r="AG38" s="80" t="str">
        <f t="shared" si="24"/>
        <v>#REF!</v>
      </c>
      <c r="AH38" s="80" t="str">
        <f t="array" ref="AH38">IFERROR(INDEX(Overall!$E$3:$E$389,MATCH(AI38,Overall!$D$3:$D$389,0))," ")</f>
        <v> </v>
      </c>
      <c r="AI38" s="83" t="str">
        <f t="array" ref="AI38">IFERROR(INDEX(Overall!$A$3:$P$389,SMALL(IF((AI$2=#REF!),ROW(#REF!)-MIN(ROW(#REF!))+1,""),ROW(AB35)),PlayerHeader)," ")</f>
        <v> </v>
      </c>
      <c r="AJ38" s="82" t="str">
        <f t="shared" si="124"/>
        <v> 35</v>
      </c>
      <c r="AK38" s="3" t="str">
        <f t="shared" si="25"/>
        <v>#REF!</v>
      </c>
      <c r="AL38" s="80" t="str">
        <f t="shared" si="26"/>
        <v>#REF!</v>
      </c>
      <c r="AM38" s="80" t="str">
        <f t="shared" si="27"/>
        <v>#REF!</v>
      </c>
      <c r="AN38" s="80" t="str">
        <f t="shared" si="28"/>
        <v>#REF!</v>
      </c>
      <c r="AO38" s="80" t="str">
        <f t="shared" si="29"/>
        <v>#REF!</v>
      </c>
      <c r="AP38" s="80" t="str">
        <f t="shared" si="30"/>
        <v>#REF!</v>
      </c>
      <c r="AQ38" s="80" t="str">
        <f t="array" ref="AQ38">IFERROR(INDEX(Overall!$E$3:$E$389,MATCH(AR38,Overall!$D$3:$D$389,0))," ")</f>
        <v> </v>
      </c>
      <c r="AR38" s="83" t="str">
        <f t="array" ref="AR38">IFERROR(INDEX(Overall!$A$3:$P$389,SMALL(IF((AR$2=#REF!),ROW(#REF!)-MIN(ROW(#REF!))+1,""),ROW(AK35)),PlayerHeader)," ")</f>
        <v> </v>
      </c>
      <c r="AS38" s="82" t="str">
        <f t="shared" si="125"/>
        <v> 35</v>
      </c>
      <c r="AT38" s="3" t="str">
        <f t="shared" si="31"/>
        <v>#REF!</v>
      </c>
      <c r="AU38" s="80" t="str">
        <f t="shared" si="32"/>
        <v>#REF!</v>
      </c>
      <c r="AV38" s="80" t="str">
        <f t="shared" si="33"/>
        <v>#REF!</v>
      </c>
      <c r="AW38" s="80" t="str">
        <f t="shared" si="34"/>
        <v>#REF!</v>
      </c>
      <c r="AX38" s="80" t="str">
        <f t="shared" si="35"/>
        <v>#REF!</v>
      </c>
      <c r="AY38" s="80" t="str">
        <f t="shared" si="36"/>
        <v>#REF!</v>
      </c>
      <c r="AZ38" s="80" t="str">
        <f t="array" ref="AZ38">IFERROR(INDEX(Overall!$E$3:$E$389,MATCH(BA38,Overall!$D$3:$D$389,0))," ")</f>
        <v> </v>
      </c>
      <c r="BA38" s="83" t="str">
        <f t="array" ref="BA38">IFERROR(INDEX(Overall!$A$3:$P$389,SMALL(IF((BA$2=#REF!),ROW(#REF!)-MIN(ROW(#REF!))+1,""),ROW(AT35)),PlayerHeader)," ")</f>
        <v> </v>
      </c>
      <c r="BB38" s="82" t="str">
        <f t="shared" si="126"/>
        <v> 35</v>
      </c>
      <c r="BC38" s="3" t="str">
        <f t="shared" si="37"/>
        <v>#REF!</v>
      </c>
      <c r="BD38" s="80" t="str">
        <f t="shared" si="38"/>
        <v>#REF!</v>
      </c>
      <c r="BE38" s="80" t="str">
        <f t="shared" si="39"/>
        <v>#REF!</v>
      </c>
      <c r="BF38" s="80" t="str">
        <f t="shared" si="40"/>
        <v>#REF!</v>
      </c>
      <c r="BG38" s="80" t="str">
        <f t="shared" si="41"/>
        <v>#REF!</v>
      </c>
      <c r="BH38" s="80" t="str">
        <f t="shared" si="42"/>
        <v>#REF!</v>
      </c>
      <c r="BI38" s="80" t="str">
        <f t="array" ref="BI38">IFERROR(INDEX(Overall!$E$3:$E$389,MATCH(BJ38,Overall!$D$3:$D$389,0))," ")</f>
        <v> </v>
      </c>
      <c r="BJ38" s="83" t="str">
        <f t="array" ref="BJ38">IFERROR(INDEX(Overall!$A$3:$P$389,SMALL(IF((BJ$2=#REF!),ROW(#REF!)-MIN(ROW(#REF!))+1,""),ROW(BC35)),PlayerHeader)," ")</f>
        <v> </v>
      </c>
      <c r="BK38" s="82" t="str">
        <f t="shared" si="127"/>
        <v> 35</v>
      </c>
      <c r="BL38" s="3" t="str">
        <f t="shared" si="43"/>
        <v>#REF!</v>
      </c>
      <c r="BM38" s="80" t="str">
        <f t="shared" si="44"/>
        <v>#REF!</v>
      </c>
      <c r="BN38" s="80" t="str">
        <f t="shared" si="45"/>
        <v>#REF!</v>
      </c>
      <c r="BO38" s="80" t="str">
        <f t="shared" si="46"/>
        <v>#REF!</v>
      </c>
      <c r="BP38" s="80" t="str">
        <f t="shared" si="47"/>
        <v>#REF!</v>
      </c>
      <c r="BQ38" s="80" t="str">
        <f t="shared" si="48"/>
        <v>#REF!</v>
      </c>
      <c r="BR38" s="80" t="str">
        <f t="array" ref="BR38">IFERROR(INDEX(Overall!$E$3:$E$389,MATCH(BS38,Overall!$D$3:$D$389,0))," ")</f>
        <v> </v>
      </c>
      <c r="BS38" s="83" t="str">
        <f t="array" ref="BS38">IFERROR(INDEX(Overall!$A$3:$P$389,SMALL(IF((BS$2=#REF!),ROW(#REF!)-MIN(ROW(#REF!))+1,""),ROW(BL35)),PlayerHeader)," ")</f>
        <v> </v>
      </c>
      <c r="BT38" s="82" t="str">
        <f t="shared" si="128"/>
        <v> 35</v>
      </c>
      <c r="BU38" s="3" t="str">
        <f t="shared" si="49"/>
        <v>#REF!</v>
      </c>
      <c r="BV38" s="80" t="str">
        <f t="shared" si="50"/>
        <v>#REF!</v>
      </c>
      <c r="BW38" s="80" t="str">
        <f t="shared" si="51"/>
        <v>#REF!</v>
      </c>
      <c r="BX38" s="80" t="str">
        <f t="shared" si="52"/>
        <v>#REF!</v>
      </c>
      <c r="BY38" s="80" t="str">
        <f t="shared" si="53"/>
        <v>#REF!</v>
      </c>
      <c r="BZ38" s="80" t="str">
        <f t="shared" si="54"/>
        <v>#REF!</v>
      </c>
      <c r="CA38" s="80" t="str">
        <f t="array" ref="CA38">IFERROR(INDEX(Overall!$E$3:$E$389,MATCH(CB38,Overall!$D$3:$D$389,0))," ")</f>
        <v> </v>
      </c>
      <c r="CB38" s="83" t="str">
        <f t="array" ref="CB38">IFERROR(INDEX(Overall!$A$3:$P$389,SMALL(IF((CB$2=#REF!),ROW(#REF!)-MIN(ROW(#REF!))+1,""),ROW(BU35)),PlayerHeader)," ")</f>
        <v> </v>
      </c>
      <c r="CC38" s="82" t="str">
        <f t="shared" si="129"/>
        <v> 35</v>
      </c>
      <c r="CD38" s="3" t="str">
        <f t="shared" si="55"/>
        <v>#REF!</v>
      </c>
      <c r="CE38" s="80" t="str">
        <f t="shared" si="56"/>
        <v>#REF!</v>
      </c>
      <c r="CF38" s="80" t="str">
        <f t="shared" si="57"/>
        <v>#REF!</v>
      </c>
      <c r="CG38" s="80" t="str">
        <f t="shared" si="58"/>
        <v>#REF!</v>
      </c>
      <c r="CH38" s="80" t="str">
        <f t="shared" si="59"/>
        <v>#REF!</v>
      </c>
      <c r="CI38" s="80" t="str">
        <f t="shared" si="60"/>
        <v>#REF!</v>
      </c>
      <c r="CJ38" s="80" t="str">
        <f t="array" ref="CJ38">IFERROR(INDEX(Overall!$E$3:$E$389,MATCH(CK38,Overall!$D$3:$D$389,0))," ")</f>
        <v> </v>
      </c>
      <c r="CK38" s="83" t="str">
        <f t="array" ref="CK38">IFERROR(INDEX(Overall!$A$3:$P$389,SMALL(IF((CK$2=#REF!),ROW(#REF!)-MIN(ROW(#REF!))+1,""),ROW(CD35)),PlayerHeader)," ")</f>
        <v> </v>
      </c>
      <c r="CL38" s="82" t="str">
        <f t="shared" si="130"/>
        <v> 35</v>
      </c>
      <c r="CM38" s="3" t="str">
        <f t="shared" si="61"/>
        <v>#REF!</v>
      </c>
      <c r="CN38" s="80" t="str">
        <f t="shared" si="62"/>
        <v>#REF!</v>
      </c>
      <c r="CO38" s="80" t="str">
        <f t="shared" si="63"/>
        <v>#REF!</v>
      </c>
      <c r="CP38" s="80" t="str">
        <f t="shared" si="64"/>
        <v>#REF!</v>
      </c>
      <c r="CQ38" s="80" t="str">
        <f t="shared" si="65"/>
        <v>#REF!</v>
      </c>
      <c r="CR38" s="80" t="str">
        <f t="shared" si="66"/>
        <v>#REF!</v>
      </c>
      <c r="CS38" s="80" t="str">
        <f t="array" ref="CS38">IFERROR(INDEX(Overall!$E$3:$E$389,MATCH(CT38,Overall!$D$3:$D$389,0))," ")</f>
        <v> </v>
      </c>
      <c r="CT38" s="83" t="str">
        <f t="array" ref="CT38">IFERROR(INDEX(Overall!$A$3:$P$389,SMALL(IF((CT$2=#REF!),ROW(#REF!)-MIN(ROW(#REF!))+1,""),ROW(CM35)),PlayerHeader)," ")</f>
        <v> </v>
      </c>
      <c r="CU38" s="82" t="str">
        <f t="shared" si="131"/>
        <v> 35</v>
      </c>
      <c r="CV38" s="3" t="str">
        <f t="shared" si="67"/>
        <v>#REF!</v>
      </c>
      <c r="CW38" s="80" t="str">
        <f t="shared" si="68"/>
        <v>#REF!</v>
      </c>
      <c r="CX38" s="80" t="str">
        <f t="shared" si="69"/>
        <v>#REF!</v>
      </c>
      <c r="CY38" s="80" t="str">
        <f t="shared" si="70"/>
        <v>#REF!</v>
      </c>
      <c r="CZ38" s="80" t="str">
        <f t="shared" si="71"/>
        <v>#REF!</v>
      </c>
      <c r="DA38" s="80" t="str">
        <f t="shared" si="72"/>
        <v>#REF!</v>
      </c>
      <c r="DB38" s="80" t="str">
        <f t="array" ref="DB38">IFERROR(INDEX(Overall!$E$3:$E$389,MATCH(DC38,Overall!$D$3:$D$389,0))," ")</f>
        <v> </v>
      </c>
      <c r="DC38" s="83" t="str">
        <f t="array" ref="DC38">IFERROR(INDEX(Overall!$A$3:$P$389,SMALL(IF((DC$2=#REF!),ROW(#REF!)-MIN(ROW(#REF!))+1,""),ROW(CV35)),PlayerHeader)," ")</f>
        <v> </v>
      </c>
      <c r="DD38" s="82" t="str">
        <f t="shared" si="132"/>
        <v> 35</v>
      </c>
      <c r="DE38" s="3" t="str">
        <f t="shared" si="73"/>
        <v>#REF!</v>
      </c>
      <c r="DF38" s="80" t="str">
        <f t="shared" si="74"/>
        <v>#REF!</v>
      </c>
      <c r="DG38" s="80" t="str">
        <f t="shared" si="75"/>
        <v>#REF!</v>
      </c>
      <c r="DH38" s="80" t="str">
        <f t="shared" si="76"/>
        <v>#REF!</v>
      </c>
      <c r="DI38" s="80" t="str">
        <f t="shared" si="77"/>
        <v>#REF!</v>
      </c>
      <c r="DJ38" s="80" t="str">
        <f t="shared" si="78"/>
        <v>#REF!</v>
      </c>
      <c r="DK38" s="80" t="str">
        <f t="array" ref="DK38">IFERROR(INDEX(Overall!$E$3:$E$389,MATCH(DL38,Overall!$D$3:$D$389,0))," ")</f>
        <v> </v>
      </c>
      <c r="DL38" s="83" t="str">
        <f t="array" ref="DL38">IFERROR(INDEX(Overall!$A$3:$P$389,SMALL(IF((DL$2=#REF!),ROW(#REF!)-MIN(ROW(#REF!))+1,""),ROW(DE35)),PlayerHeader)," ")</f>
        <v> </v>
      </c>
      <c r="DM38" s="82" t="str">
        <f t="shared" si="133"/>
        <v> 35</v>
      </c>
      <c r="DN38" s="3" t="str">
        <f t="shared" si="79"/>
        <v>#REF!</v>
      </c>
      <c r="DO38" s="80" t="str">
        <f t="shared" si="80"/>
        <v>#REF!</v>
      </c>
      <c r="DP38" s="80" t="str">
        <f t="shared" si="81"/>
        <v>#REF!</v>
      </c>
      <c r="DQ38" s="80" t="str">
        <f t="shared" si="82"/>
        <v>#REF!</v>
      </c>
      <c r="DR38" s="80" t="str">
        <f t="shared" si="83"/>
        <v>#REF!</v>
      </c>
      <c r="DS38" s="80" t="str">
        <f t="shared" si="84"/>
        <v>#REF!</v>
      </c>
      <c r="DT38" s="80" t="str">
        <f t="array" ref="DT38">IFERROR(INDEX(Overall!$E$3:$E$389,MATCH(DU38,Overall!$D$3:$D$389,0))," ")</f>
        <v> </v>
      </c>
      <c r="DU38" s="83" t="str">
        <f t="array" ref="DU38">IFERROR(INDEX(Overall!$A$3:$P$389,SMALL(IF((DU$2=#REF!),ROW(#REF!)-MIN(ROW(#REF!))+1,""),ROW(DN35)),PlayerHeader)," ")</f>
        <v> </v>
      </c>
      <c r="DV38" s="82" t="str">
        <f t="shared" si="134"/>
        <v> 35</v>
      </c>
      <c r="DW38" s="3" t="str">
        <f t="shared" si="85"/>
        <v>#REF!</v>
      </c>
      <c r="DX38" s="80" t="str">
        <f t="shared" si="86"/>
        <v>#REF!</v>
      </c>
      <c r="DY38" s="80" t="str">
        <f t="shared" si="87"/>
        <v>#REF!</v>
      </c>
      <c r="DZ38" s="80" t="str">
        <f t="shared" si="88"/>
        <v>#REF!</v>
      </c>
      <c r="EA38" s="80" t="str">
        <f t="shared" si="89"/>
        <v>#REF!</v>
      </c>
      <c r="EB38" s="80" t="str">
        <f t="shared" si="90"/>
        <v>#REF!</v>
      </c>
      <c r="EC38" s="80" t="str">
        <f t="array" ref="EC38">IFERROR(INDEX(Overall!$E$3:$E$389,MATCH(ED38,Overall!$D$3:$D$389,0))," ")</f>
        <v> </v>
      </c>
      <c r="ED38" s="83" t="str">
        <f t="array" ref="ED38">IFERROR(INDEX(Overall!$A$3:$P$389,SMALL(IF((ED$2=#REF!),ROW(#REF!)-MIN(ROW(#REF!))+1,""),ROW(DW35)),PlayerHeader)," ")</f>
        <v> </v>
      </c>
      <c r="EE38" s="82" t="str">
        <f t="shared" si="135"/>
        <v> 35</v>
      </c>
      <c r="EF38" s="3" t="str">
        <f t="shared" si="91"/>
        <v>#REF!</v>
      </c>
      <c r="EG38" s="80" t="str">
        <f t="shared" si="92"/>
        <v>#REF!</v>
      </c>
      <c r="EH38" s="80" t="str">
        <f t="shared" si="93"/>
        <v>#REF!</v>
      </c>
      <c r="EI38" s="80" t="str">
        <f t="shared" si="94"/>
        <v>#REF!</v>
      </c>
      <c r="EJ38" s="80" t="str">
        <f t="shared" si="95"/>
        <v>#REF!</v>
      </c>
      <c r="EK38" s="80" t="str">
        <f t="shared" si="96"/>
        <v>#REF!</v>
      </c>
      <c r="EL38" s="80" t="str">
        <f t="array" ref="EL38">IFERROR(INDEX(Overall!$E$3:$E$389,MATCH(EM38,Overall!$D$3:$D$389,0))," ")</f>
        <v> </v>
      </c>
      <c r="EM38" s="83" t="str">
        <f t="array" ref="EM38">IFERROR(INDEX(Overall!$A$3:$P$389,SMALL(IF((EM$2=#REF!),ROW(#REF!)-MIN(ROW(#REF!))+1,""),ROW(EF35)),PlayerHeader)," ")</f>
        <v> </v>
      </c>
      <c r="EN38" s="82" t="str">
        <f t="shared" si="136"/>
        <v> 35</v>
      </c>
      <c r="EO38" s="3" t="str">
        <f t="shared" si="97"/>
        <v>#REF!</v>
      </c>
      <c r="EP38" s="80" t="str">
        <f t="shared" si="98"/>
        <v>#REF!</v>
      </c>
      <c r="EQ38" s="80" t="str">
        <f t="shared" si="99"/>
        <v>#REF!</v>
      </c>
      <c r="ER38" s="80" t="str">
        <f t="shared" si="100"/>
        <v>#REF!</v>
      </c>
      <c r="ES38" s="80" t="str">
        <f t="shared" si="101"/>
        <v>#REF!</v>
      </c>
      <c r="ET38" s="80" t="str">
        <f t="shared" si="102"/>
        <v>#REF!</v>
      </c>
      <c r="EU38" s="80" t="str">
        <f t="array" ref="EU38">IFERROR(INDEX(Overall!$E$3:$E$389,MATCH(EV38,Overall!$D$3:$D$389,0))," ")</f>
        <v> </v>
      </c>
      <c r="EV38" s="83" t="str">
        <f t="array" ref="EV38">IFERROR(INDEX(Overall!$A$3:$P$389,SMALL(IF((EV$2=#REF!),ROW(#REF!)-MIN(ROW(#REF!))+1,""),ROW(EO35)),PlayerHeader)," ")</f>
        <v> </v>
      </c>
      <c r="EW38" s="82" t="str">
        <f t="shared" si="137"/>
        <v> 35</v>
      </c>
      <c r="EX38" s="3" t="str">
        <f t="shared" si="103"/>
        <v>#REF!</v>
      </c>
      <c r="EY38" s="80" t="str">
        <f t="shared" si="104"/>
        <v>#REF!</v>
      </c>
      <c r="EZ38" s="80" t="str">
        <f t="shared" si="105"/>
        <v>#REF!</v>
      </c>
      <c r="FA38" s="80" t="str">
        <f t="shared" si="106"/>
        <v>#REF!</v>
      </c>
      <c r="FB38" s="80" t="str">
        <f t="shared" si="107"/>
        <v>#REF!</v>
      </c>
      <c r="FC38" s="80" t="str">
        <f t="shared" si="108"/>
        <v>#REF!</v>
      </c>
      <c r="FD38" s="80" t="str">
        <f t="array" ref="FD38">IFERROR(INDEX(Overall!$E$3:$E$389,MATCH(FE38,Overall!$D$3:$D$389,0))," ")</f>
        <v> </v>
      </c>
      <c r="FE38" s="83" t="str">
        <f t="array" ref="FE38">IFERROR(INDEX(Overall!$A$3:$P$389,SMALL(IF((FE$2=#REF!),ROW(#REF!)-MIN(ROW(#REF!))+1,""),ROW(EX35)),PlayerHeader)," ")</f>
        <v> </v>
      </c>
      <c r="FF38" s="82" t="str">
        <f t="shared" si="138"/>
        <v> 35</v>
      </c>
      <c r="FG38" s="3" t="str">
        <f t="shared" si="109"/>
        <v>#REF!</v>
      </c>
      <c r="FH38" s="80" t="str">
        <f t="shared" si="110"/>
        <v>#REF!</v>
      </c>
      <c r="FI38" s="80" t="str">
        <f t="shared" si="111"/>
        <v>#REF!</v>
      </c>
      <c r="FJ38" s="80" t="str">
        <f t="shared" si="112"/>
        <v>#REF!</v>
      </c>
      <c r="FK38" s="80" t="str">
        <f t="shared" si="113"/>
        <v>#REF!</v>
      </c>
      <c r="FL38" s="80" t="str">
        <f t="shared" si="114"/>
        <v>#REF!</v>
      </c>
      <c r="FM38" s="80" t="str">
        <f t="array" ref="FM38">IFERROR(INDEX(Overall!$E$3:$E$389,MATCH(FN38,Overall!$D$3:$D$389,0))," ")</f>
        <v> </v>
      </c>
      <c r="FN38" s="83" t="str">
        <f t="array" ref="FN38">IFERROR(INDEX(Overall!$A$3:$P$389,SMALL(IF((FN$2=#REF!),ROW(#REF!)-MIN(ROW(#REF!))+1,""),ROW(FG35)),PlayerHeader)," ")</f>
        <v> </v>
      </c>
      <c r="FO38" s="82" t="str">
        <f t="shared" si="139"/>
        <v> 35</v>
      </c>
      <c r="FP38" s="3" t="str">
        <f t="shared" si="115"/>
        <v>#REF!</v>
      </c>
      <c r="FQ38" s="80" t="str">
        <f t="shared" si="116"/>
        <v>#REF!</v>
      </c>
      <c r="FR38" s="80" t="str">
        <f t="shared" si="117"/>
        <v>#REF!</v>
      </c>
      <c r="FS38" s="80" t="str">
        <f t="shared" si="118"/>
        <v>#REF!</v>
      </c>
      <c r="FT38" s="80" t="str">
        <f t="shared" si="119"/>
        <v>#REF!</v>
      </c>
      <c r="FU38" s="80" t="str">
        <f t="shared" si="120"/>
        <v>#REF!</v>
      </c>
      <c r="FV38" s="80" t="str">
        <f t="array" ref="FV38">IFERROR(INDEX(Overall!$E$3:$E$389,MATCH(FW38,Overall!$D$3:$D$389,0))," ")</f>
        <v> </v>
      </c>
      <c r="FW38" s="83" t="str">
        <f t="array" ref="FW38">IFERROR(INDEX(Overall!$A$3:$P$389,SMALL(IF((FW$2=#REF!),ROW(#REF!)-MIN(ROW(#REF!))+1,""),ROW(FP35)),PlayerHeader)," ")</f>
        <v> </v>
      </c>
      <c r="FX38" s="82" t="str">
        <f t="shared" si="140"/>
        <v> 35</v>
      </c>
      <c r="FY38" s="3"/>
      <c r="GA38" s="3"/>
    </row>
    <row r="39" ht="15.75" customHeight="1">
      <c r="A39" s="3" t="str">
        <f t="shared" si="1"/>
        <v>#REF!</v>
      </c>
      <c r="B39" s="77" t="str">
        <f t="shared" si="2"/>
        <v>#REF!</v>
      </c>
      <c r="C39" s="77" t="str">
        <f t="shared" si="3"/>
        <v>#REF!</v>
      </c>
      <c r="D39" s="77" t="str">
        <f t="shared" si="4"/>
        <v>#REF!</v>
      </c>
      <c r="E39" s="77" t="str">
        <f t="shared" si="5"/>
        <v>#REF!</v>
      </c>
      <c r="F39" s="77" t="str">
        <f t="shared" si="6"/>
        <v>#REF!</v>
      </c>
      <c r="G39" s="77" t="str">
        <f t="array" ref="G39">IFERROR(INDEX(Overall!$E$3:$E$389,MATCH(H39,Overall!$D$3:$D$389,0))," ")</f>
        <v> </v>
      </c>
      <c r="H39" s="84" t="str">
        <f t="array" ref="H39">IFERROR(INDEX(Overall!$A$3:$P$389,SMALL(IF((H$2=#REF!),ROW(#REF!)-MIN(ROW(#REF!))+1,""),ROW(A36)),PlayerHeader)," ")</f>
        <v> </v>
      </c>
      <c r="I39" s="79" t="str">
        <f t="shared" si="121"/>
        <v> 36</v>
      </c>
      <c r="J39" s="3" t="str">
        <f t="shared" si="7"/>
        <v>#REF!</v>
      </c>
      <c r="K39" s="77" t="str">
        <f t="shared" si="8"/>
        <v>#REF!</v>
      </c>
      <c r="L39" s="77" t="str">
        <f t="shared" si="9"/>
        <v>#REF!</v>
      </c>
      <c r="M39" s="77" t="str">
        <f t="shared" si="10"/>
        <v>#REF!</v>
      </c>
      <c r="N39" s="77" t="str">
        <f t="shared" si="11"/>
        <v>#REF!</v>
      </c>
      <c r="O39" s="77" t="str">
        <f t="shared" si="12"/>
        <v>#REF!</v>
      </c>
      <c r="P39" s="77" t="str">
        <f t="array" ref="P39">IFERROR(INDEX(Overall!$E$3:$E$389,MATCH(Q39,Overall!$D$3:$D$389,0))," ")</f>
        <v> </v>
      </c>
      <c r="Q39" s="84" t="str">
        <f t="array" ref="Q39">IFERROR(INDEX(Overall!$A$3:$P$389,SMALL(IF((Q$2=#REF!),ROW(#REF!)-MIN(ROW(#REF!))+1,""),ROW(J36)),PlayerHeader)," ")</f>
        <v> </v>
      </c>
      <c r="R39" s="79" t="str">
        <f t="shared" si="122"/>
        <v> 36</v>
      </c>
      <c r="S39" s="3" t="str">
        <f t="shared" si="13"/>
        <v>#REF!</v>
      </c>
      <c r="T39" s="77" t="str">
        <f t="shared" si="14"/>
        <v>#REF!</v>
      </c>
      <c r="U39" s="77" t="str">
        <f t="shared" si="15"/>
        <v>#REF!</v>
      </c>
      <c r="V39" s="77" t="str">
        <f t="shared" si="16"/>
        <v>#REF!</v>
      </c>
      <c r="W39" s="77" t="str">
        <f t="shared" si="17"/>
        <v>#REF!</v>
      </c>
      <c r="X39" s="77" t="str">
        <f t="shared" si="18"/>
        <v>#REF!</v>
      </c>
      <c r="Y39" s="77" t="str">
        <f t="array" ref="Y39">IFERROR(INDEX(Overall!$E$3:$E$389,MATCH(Z39,Overall!$D$3:$D$389,0))," ")</f>
        <v> </v>
      </c>
      <c r="Z39" s="84" t="str">
        <f t="array" ref="Z39">IFERROR(INDEX(Overall!$A$3:$P$389,SMALL(IF((Z$2=#REF!),ROW(#REF!)-MIN(ROW(#REF!))+1,""),ROW(S36)),PlayerHeader)," ")</f>
        <v> </v>
      </c>
      <c r="AA39" s="79" t="str">
        <f t="shared" si="123"/>
        <v> 36</v>
      </c>
      <c r="AB39" s="3" t="str">
        <f t="shared" si="19"/>
        <v>#REF!</v>
      </c>
      <c r="AC39" s="77" t="str">
        <f t="shared" si="20"/>
        <v>#REF!</v>
      </c>
      <c r="AD39" s="77" t="str">
        <f t="shared" si="21"/>
        <v>#REF!</v>
      </c>
      <c r="AE39" s="77" t="str">
        <f t="shared" si="22"/>
        <v>#REF!</v>
      </c>
      <c r="AF39" s="77" t="str">
        <f t="shared" si="23"/>
        <v>#REF!</v>
      </c>
      <c r="AG39" s="77" t="str">
        <f t="shared" si="24"/>
        <v>#REF!</v>
      </c>
      <c r="AH39" s="77" t="str">
        <f t="array" ref="AH39">IFERROR(INDEX(Overall!$E$3:$E$389,MATCH(AI39,Overall!$D$3:$D$389,0))," ")</f>
        <v> </v>
      </c>
      <c r="AI39" s="84" t="str">
        <f t="array" ref="AI39">IFERROR(INDEX(Overall!$A$3:$P$389,SMALL(IF((AI$2=#REF!),ROW(#REF!)-MIN(ROW(#REF!))+1,""),ROW(AB36)),PlayerHeader)," ")</f>
        <v> </v>
      </c>
      <c r="AJ39" s="79" t="str">
        <f t="shared" si="124"/>
        <v> 36</v>
      </c>
      <c r="AK39" s="3" t="str">
        <f t="shared" si="25"/>
        <v>#REF!</v>
      </c>
      <c r="AL39" s="77" t="str">
        <f t="shared" si="26"/>
        <v>#REF!</v>
      </c>
      <c r="AM39" s="77" t="str">
        <f t="shared" si="27"/>
        <v>#REF!</v>
      </c>
      <c r="AN39" s="77" t="str">
        <f t="shared" si="28"/>
        <v>#REF!</v>
      </c>
      <c r="AO39" s="77" t="str">
        <f t="shared" si="29"/>
        <v>#REF!</v>
      </c>
      <c r="AP39" s="77" t="str">
        <f t="shared" si="30"/>
        <v>#REF!</v>
      </c>
      <c r="AQ39" s="77" t="str">
        <f t="array" ref="AQ39">IFERROR(INDEX(Overall!$E$3:$E$389,MATCH(AR39,Overall!$D$3:$D$389,0))," ")</f>
        <v> </v>
      </c>
      <c r="AR39" s="84" t="str">
        <f t="array" ref="AR39">IFERROR(INDEX(Overall!$A$3:$P$389,SMALL(IF((AR$2=#REF!),ROW(#REF!)-MIN(ROW(#REF!))+1,""),ROW(AK36)),PlayerHeader)," ")</f>
        <v> </v>
      </c>
      <c r="AS39" s="79" t="str">
        <f t="shared" si="125"/>
        <v> 36</v>
      </c>
      <c r="AT39" s="3" t="str">
        <f t="shared" si="31"/>
        <v>#REF!</v>
      </c>
      <c r="AU39" s="77" t="str">
        <f t="shared" si="32"/>
        <v>#REF!</v>
      </c>
      <c r="AV39" s="77" t="str">
        <f t="shared" si="33"/>
        <v>#REF!</v>
      </c>
      <c r="AW39" s="77" t="str">
        <f t="shared" si="34"/>
        <v>#REF!</v>
      </c>
      <c r="AX39" s="77" t="str">
        <f t="shared" si="35"/>
        <v>#REF!</v>
      </c>
      <c r="AY39" s="77" t="str">
        <f t="shared" si="36"/>
        <v>#REF!</v>
      </c>
      <c r="AZ39" s="77" t="str">
        <f t="array" ref="AZ39">IFERROR(INDEX(Overall!$E$3:$E$389,MATCH(BA39,Overall!$D$3:$D$389,0))," ")</f>
        <v> </v>
      </c>
      <c r="BA39" s="84" t="str">
        <f t="array" ref="BA39">IFERROR(INDEX(Overall!$A$3:$P$389,SMALL(IF((BA$2=#REF!),ROW(#REF!)-MIN(ROW(#REF!))+1,""),ROW(AT36)),PlayerHeader)," ")</f>
        <v> </v>
      </c>
      <c r="BB39" s="79" t="str">
        <f t="shared" si="126"/>
        <v> 36</v>
      </c>
      <c r="BC39" s="3" t="str">
        <f t="shared" si="37"/>
        <v>#REF!</v>
      </c>
      <c r="BD39" s="77" t="str">
        <f t="shared" si="38"/>
        <v>#REF!</v>
      </c>
      <c r="BE39" s="77" t="str">
        <f t="shared" si="39"/>
        <v>#REF!</v>
      </c>
      <c r="BF39" s="77" t="str">
        <f t="shared" si="40"/>
        <v>#REF!</v>
      </c>
      <c r="BG39" s="77" t="str">
        <f t="shared" si="41"/>
        <v>#REF!</v>
      </c>
      <c r="BH39" s="77" t="str">
        <f t="shared" si="42"/>
        <v>#REF!</v>
      </c>
      <c r="BI39" s="77" t="str">
        <f t="array" ref="BI39">IFERROR(INDEX(Overall!$E$3:$E$389,MATCH(BJ39,Overall!$D$3:$D$389,0))," ")</f>
        <v> </v>
      </c>
      <c r="BJ39" s="84" t="str">
        <f t="array" ref="BJ39">IFERROR(INDEX(Overall!$A$3:$P$389,SMALL(IF((BJ$2=#REF!),ROW(#REF!)-MIN(ROW(#REF!))+1,""),ROW(BC36)),PlayerHeader)," ")</f>
        <v> </v>
      </c>
      <c r="BK39" s="79" t="str">
        <f t="shared" si="127"/>
        <v> 36</v>
      </c>
      <c r="BL39" s="3" t="str">
        <f t="shared" si="43"/>
        <v>#REF!</v>
      </c>
      <c r="BM39" s="77" t="str">
        <f t="shared" si="44"/>
        <v>#REF!</v>
      </c>
      <c r="BN39" s="77" t="str">
        <f t="shared" si="45"/>
        <v>#REF!</v>
      </c>
      <c r="BO39" s="77" t="str">
        <f t="shared" si="46"/>
        <v>#REF!</v>
      </c>
      <c r="BP39" s="77" t="str">
        <f t="shared" si="47"/>
        <v>#REF!</v>
      </c>
      <c r="BQ39" s="77" t="str">
        <f t="shared" si="48"/>
        <v>#REF!</v>
      </c>
      <c r="BR39" s="77" t="str">
        <f t="array" ref="BR39">IFERROR(INDEX(Overall!$E$3:$E$389,MATCH(BS39,Overall!$D$3:$D$389,0))," ")</f>
        <v> </v>
      </c>
      <c r="BS39" s="84" t="str">
        <f t="array" ref="BS39">IFERROR(INDEX(Overall!$A$3:$P$389,SMALL(IF((BS$2=#REF!),ROW(#REF!)-MIN(ROW(#REF!))+1,""),ROW(BL36)),PlayerHeader)," ")</f>
        <v> </v>
      </c>
      <c r="BT39" s="79" t="str">
        <f t="shared" si="128"/>
        <v> 36</v>
      </c>
      <c r="BU39" s="3" t="str">
        <f t="shared" si="49"/>
        <v>#REF!</v>
      </c>
      <c r="BV39" s="77" t="str">
        <f t="shared" si="50"/>
        <v>#REF!</v>
      </c>
      <c r="BW39" s="77" t="str">
        <f t="shared" si="51"/>
        <v>#REF!</v>
      </c>
      <c r="BX39" s="77" t="str">
        <f t="shared" si="52"/>
        <v>#REF!</v>
      </c>
      <c r="BY39" s="77" t="str">
        <f t="shared" si="53"/>
        <v>#REF!</v>
      </c>
      <c r="BZ39" s="77" t="str">
        <f t="shared" si="54"/>
        <v>#REF!</v>
      </c>
      <c r="CA39" s="77" t="str">
        <f t="array" ref="CA39">IFERROR(INDEX(Overall!$E$3:$E$389,MATCH(CB39,Overall!$D$3:$D$389,0))," ")</f>
        <v> </v>
      </c>
      <c r="CB39" s="84" t="str">
        <f t="array" ref="CB39">IFERROR(INDEX(Overall!$A$3:$P$389,SMALL(IF((CB$2=#REF!),ROW(#REF!)-MIN(ROW(#REF!))+1,""),ROW(BU36)),PlayerHeader)," ")</f>
        <v> </v>
      </c>
      <c r="CC39" s="79" t="str">
        <f t="shared" si="129"/>
        <v> 36</v>
      </c>
      <c r="CD39" s="3" t="str">
        <f t="shared" si="55"/>
        <v>#REF!</v>
      </c>
      <c r="CE39" s="77" t="str">
        <f t="shared" si="56"/>
        <v>#REF!</v>
      </c>
      <c r="CF39" s="77" t="str">
        <f t="shared" si="57"/>
        <v>#REF!</v>
      </c>
      <c r="CG39" s="77" t="str">
        <f t="shared" si="58"/>
        <v>#REF!</v>
      </c>
      <c r="CH39" s="77" t="str">
        <f t="shared" si="59"/>
        <v>#REF!</v>
      </c>
      <c r="CI39" s="77" t="str">
        <f t="shared" si="60"/>
        <v>#REF!</v>
      </c>
      <c r="CJ39" s="77" t="str">
        <f t="array" ref="CJ39">IFERROR(INDEX(Overall!$E$3:$E$389,MATCH(CK39,Overall!$D$3:$D$389,0))," ")</f>
        <v> </v>
      </c>
      <c r="CK39" s="84" t="str">
        <f t="array" ref="CK39">IFERROR(INDEX(Overall!$A$3:$P$389,SMALL(IF((CK$2=#REF!),ROW(#REF!)-MIN(ROW(#REF!))+1,""),ROW(CD36)),PlayerHeader)," ")</f>
        <v> </v>
      </c>
      <c r="CL39" s="79" t="str">
        <f t="shared" si="130"/>
        <v> 36</v>
      </c>
      <c r="CM39" s="3" t="str">
        <f t="shared" si="61"/>
        <v>#REF!</v>
      </c>
      <c r="CN39" s="77" t="str">
        <f t="shared" si="62"/>
        <v>#REF!</v>
      </c>
      <c r="CO39" s="77" t="str">
        <f t="shared" si="63"/>
        <v>#REF!</v>
      </c>
      <c r="CP39" s="77" t="str">
        <f t="shared" si="64"/>
        <v>#REF!</v>
      </c>
      <c r="CQ39" s="77" t="str">
        <f t="shared" si="65"/>
        <v>#REF!</v>
      </c>
      <c r="CR39" s="77" t="str">
        <f t="shared" si="66"/>
        <v>#REF!</v>
      </c>
      <c r="CS39" s="77" t="str">
        <f t="array" ref="CS39">IFERROR(INDEX(Overall!$E$3:$E$389,MATCH(CT39,Overall!$D$3:$D$389,0))," ")</f>
        <v> </v>
      </c>
      <c r="CT39" s="84" t="str">
        <f t="array" ref="CT39">IFERROR(INDEX(Overall!$A$3:$P$389,SMALL(IF((CT$2=#REF!),ROW(#REF!)-MIN(ROW(#REF!))+1,""),ROW(CM36)),PlayerHeader)," ")</f>
        <v> </v>
      </c>
      <c r="CU39" s="79" t="str">
        <f t="shared" si="131"/>
        <v> 36</v>
      </c>
      <c r="CV39" s="3" t="str">
        <f t="shared" si="67"/>
        <v>#REF!</v>
      </c>
      <c r="CW39" s="77" t="str">
        <f t="shared" si="68"/>
        <v>#REF!</v>
      </c>
      <c r="CX39" s="77" t="str">
        <f t="shared" si="69"/>
        <v>#REF!</v>
      </c>
      <c r="CY39" s="77" t="str">
        <f t="shared" si="70"/>
        <v>#REF!</v>
      </c>
      <c r="CZ39" s="77" t="str">
        <f t="shared" si="71"/>
        <v>#REF!</v>
      </c>
      <c r="DA39" s="77" t="str">
        <f t="shared" si="72"/>
        <v>#REF!</v>
      </c>
      <c r="DB39" s="77" t="str">
        <f t="array" ref="DB39">IFERROR(INDEX(Overall!$E$3:$E$389,MATCH(DC39,Overall!$D$3:$D$389,0))," ")</f>
        <v> </v>
      </c>
      <c r="DC39" s="84" t="str">
        <f t="array" ref="DC39">IFERROR(INDEX(Overall!$A$3:$P$389,SMALL(IF((DC$2=#REF!),ROW(#REF!)-MIN(ROW(#REF!))+1,""),ROW(CV36)),PlayerHeader)," ")</f>
        <v> </v>
      </c>
      <c r="DD39" s="79" t="str">
        <f t="shared" si="132"/>
        <v> 36</v>
      </c>
      <c r="DE39" s="3" t="str">
        <f t="shared" si="73"/>
        <v>#REF!</v>
      </c>
      <c r="DF39" s="77" t="str">
        <f t="shared" si="74"/>
        <v>#REF!</v>
      </c>
      <c r="DG39" s="77" t="str">
        <f t="shared" si="75"/>
        <v>#REF!</v>
      </c>
      <c r="DH39" s="77" t="str">
        <f t="shared" si="76"/>
        <v>#REF!</v>
      </c>
      <c r="DI39" s="77" t="str">
        <f t="shared" si="77"/>
        <v>#REF!</v>
      </c>
      <c r="DJ39" s="77" t="str">
        <f t="shared" si="78"/>
        <v>#REF!</v>
      </c>
      <c r="DK39" s="77" t="str">
        <f t="array" ref="DK39">IFERROR(INDEX(Overall!$E$3:$E$389,MATCH(DL39,Overall!$D$3:$D$389,0))," ")</f>
        <v> </v>
      </c>
      <c r="DL39" s="84" t="str">
        <f t="array" ref="DL39">IFERROR(INDEX(Overall!$A$3:$P$389,SMALL(IF((DL$2=#REF!),ROW(#REF!)-MIN(ROW(#REF!))+1,""),ROW(DE36)),PlayerHeader)," ")</f>
        <v> </v>
      </c>
      <c r="DM39" s="79" t="str">
        <f t="shared" si="133"/>
        <v> 36</v>
      </c>
      <c r="DN39" s="3" t="str">
        <f t="shared" si="79"/>
        <v>#REF!</v>
      </c>
      <c r="DO39" s="77" t="str">
        <f t="shared" si="80"/>
        <v>#REF!</v>
      </c>
      <c r="DP39" s="77" t="str">
        <f t="shared" si="81"/>
        <v>#REF!</v>
      </c>
      <c r="DQ39" s="77" t="str">
        <f t="shared" si="82"/>
        <v>#REF!</v>
      </c>
      <c r="DR39" s="77" t="str">
        <f t="shared" si="83"/>
        <v>#REF!</v>
      </c>
      <c r="DS39" s="77" t="str">
        <f t="shared" si="84"/>
        <v>#REF!</v>
      </c>
      <c r="DT39" s="77" t="str">
        <f t="array" ref="DT39">IFERROR(INDEX(Overall!$E$3:$E$389,MATCH(DU39,Overall!$D$3:$D$389,0))," ")</f>
        <v> </v>
      </c>
      <c r="DU39" s="84" t="str">
        <f t="array" ref="DU39">IFERROR(INDEX(Overall!$A$3:$P$389,SMALL(IF((DU$2=#REF!),ROW(#REF!)-MIN(ROW(#REF!))+1,""),ROW(DN36)),PlayerHeader)," ")</f>
        <v> </v>
      </c>
      <c r="DV39" s="79" t="str">
        <f t="shared" si="134"/>
        <v> 36</v>
      </c>
      <c r="DW39" s="3" t="str">
        <f t="shared" si="85"/>
        <v>#REF!</v>
      </c>
      <c r="DX39" s="77" t="str">
        <f t="shared" si="86"/>
        <v>#REF!</v>
      </c>
      <c r="DY39" s="77" t="str">
        <f t="shared" si="87"/>
        <v>#REF!</v>
      </c>
      <c r="DZ39" s="77" t="str">
        <f t="shared" si="88"/>
        <v>#REF!</v>
      </c>
      <c r="EA39" s="77" t="str">
        <f t="shared" si="89"/>
        <v>#REF!</v>
      </c>
      <c r="EB39" s="77" t="str">
        <f t="shared" si="90"/>
        <v>#REF!</v>
      </c>
      <c r="EC39" s="77" t="str">
        <f t="array" ref="EC39">IFERROR(INDEX(Overall!$E$3:$E$389,MATCH(ED39,Overall!$D$3:$D$389,0))," ")</f>
        <v> </v>
      </c>
      <c r="ED39" s="84" t="str">
        <f t="array" ref="ED39">IFERROR(INDEX(Overall!$A$3:$P$389,SMALL(IF((ED$2=#REF!),ROW(#REF!)-MIN(ROW(#REF!))+1,""),ROW(DW36)),PlayerHeader)," ")</f>
        <v> </v>
      </c>
      <c r="EE39" s="79" t="str">
        <f t="shared" si="135"/>
        <v> 36</v>
      </c>
      <c r="EF39" s="3" t="str">
        <f t="shared" si="91"/>
        <v>#REF!</v>
      </c>
      <c r="EG39" s="77" t="str">
        <f t="shared" si="92"/>
        <v>#REF!</v>
      </c>
      <c r="EH39" s="77" t="str">
        <f t="shared" si="93"/>
        <v>#REF!</v>
      </c>
      <c r="EI39" s="77" t="str">
        <f t="shared" si="94"/>
        <v>#REF!</v>
      </c>
      <c r="EJ39" s="77" t="str">
        <f t="shared" si="95"/>
        <v>#REF!</v>
      </c>
      <c r="EK39" s="77" t="str">
        <f t="shared" si="96"/>
        <v>#REF!</v>
      </c>
      <c r="EL39" s="77" t="str">
        <f t="array" ref="EL39">IFERROR(INDEX(Overall!$E$3:$E$389,MATCH(EM39,Overall!$D$3:$D$389,0))," ")</f>
        <v> </v>
      </c>
      <c r="EM39" s="84" t="str">
        <f t="array" ref="EM39">IFERROR(INDEX(Overall!$A$3:$P$389,SMALL(IF((EM$2=#REF!),ROW(#REF!)-MIN(ROW(#REF!))+1,""),ROW(EF36)),PlayerHeader)," ")</f>
        <v> </v>
      </c>
      <c r="EN39" s="79" t="str">
        <f t="shared" si="136"/>
        <v> 36</v>
      </c>
      <c r="EO39" s="3" t="str">
        <f t="shared" si="97"/>
        <v>#REF!</v>
      </c>
      <c r="EP39" s="77" t="str">
        <f t="shared" si="98"/>
        <v>#REF!</v>
      </c>
      <c r="EQ39" s="77" t="str">
        <f t="shared" si="99"/>
        <v>#REF!</v>
      </c>
      <c r="ER39" s="77" t="str">
        <f t="shared" si="100"/>
        <v>#REF!</v>
      </c>
      <c r="ES39" s="77" t="str">
        <f t="shared" si="101"/>
        <v>#REF!</v>
      </c>
      <c r="ET39" s="77" t="str">
        <f t="shared" si="102"/>
        <v>#REF!</v>
      </c>
      <c r="EU39" s="77" t="str">
        <f t="array" ref="EU39">IFERROR(INDEX(Overall!$E$3:$E$389,MATCH(EV39,Overall!$D$3:$D$389,0))," ")</f>
        <v> </v>
      </c>
      <c r="EV39" s="84" t="str">
        <f t="array" ref="EV39">IFERROR(INDEX(Overall!$A$3:$P$389,SMALL(IF((EV$2=#REF!),ROW(#REF!)-MIN(ROW(#REF!))+1,""),ROW(EO36)),PlayerHeader)," ")</f>
        <v> </v>
      </c>
      <c r="EW39" s="79" t="str">
        <f t="shared" si="137"/>
        <v> 36</v>
      </c>
      <c r="EX39" s="3" t="str">
        <f t="shared" si="103"/>
        <v>#REF!</v>
      </c>
      <c r="EY39" s="77" t="str">
        <f t="shared" si="104"/>
        <v>#REF!</v>
      </c>
      <c r="EZ39" s="77" t="str">
        <f t="shared" si="105"/>
        <v>#REF!</v>
      </c>
      <c r="FA39" s="77" t="str">
        <f t="shared" si="106"/>
        <v>#REF!</v>
      </c>
      <c r="FB39" s="77" t="str">
        <f t="shared" si="107"/>
        <v>#REF!</v>
      </c>
      <c r="FC39" s="77" t="str">
        <f t="shared" si="108"/>
        <v>#REF!</v>
      </c>
      <c r="FD39" s="77" t="str">
        <f t="array" ref="FD39">IFERROR(INDEX(Overall!$E$3:$E$389,MATCH(FE39,Overall!$D$3:$D$389,0))," ")</f>
        <v> </v>
      </c>
      <c r="FE39" s="84" t="str">
        <f t="array" ref="FE39">IFERROR(INDEX(Overall!$A$3:$P$389,SMALL(IF((FE$2=#REF!),ROW(#REF!)-MIN(ROW(#REF!))+1,""),ROW(EX36)),PlayerHeader)," ")</f>
        <v> </v>
      </c>
      <c r="FF39" s="79" t="str">
        <f t="shared" si="138"/>
        <v> 36</v>
      </c>
      <c r="FG39" s="3" t="str">
        <f t="shared" si="109"/>
        <v>#REF!</v>
      </c>
      <c r="FH39" s="77" t="str">
        <f t="shared" si="110"/>
        <v>#REF!</v>
      </c>
      <c r="FI39" s="77" t="str">
        <f t="shared" si="111"/>
        <v>#REF!</v>
      </c>
      <c r="FJ39" s="77" t="str">
        <f t="shared" si="112"/>
        <v>#REF!</v>
      </c>
      <c r="FK39" s="77" t="str">
        <f t="shared" si="113"/>
        <v>#REF!</v>
      </c>
      <c r="FL39" s="77" t="str">
        <f t="shared" si="114"/>
        <v>#REF!</v>
      </c>
      <c r="FM39" s="77" t="str">
        <f t="array" ref="FM39">IFERROR(INDEX(Overall!$E$3:$E$389,MATCH(FN39,Overall!$D$3:$D$389,0))," ")</f>
        <v> </v>
      </c>
      <c r="FN39" s="84" t="str">
        <f t="array" ref="FN39">IFERROR(INDEX(Overall!$A$3:$P$389,SMALL(IF((FN$2=#REF!),ROW(#REF!)-MIN(ROW(#REF!))+1,""),ROW(FG36)),PlayerHeader)," ")</f>
        <v> </v>
      </c>
      <c r="FO39" s="79" t="str">
        <f t="shared" si="139"/>
        <v> 36</v>
      </c>
      <c r="FP39" s="3" t="str">
        <f t="shared" si="115"/>
        <v>#REF!</v>
      </c>
      <c r="FQ39" s="77" t="str">
        <f t="shared" si="116"/>
        <v>#REF!</v>
      </c>
      <c r="FR39" s="77" t="str">
        <f t="shared" si="117"/>
        <v>#REF!</v>
      </c>
      <c r="FS39" s="77" t="str">
        <f t="shared" si="118"/>
        <v>#REF!</v>
      </c>
      <c r="FT39" s="77" t="str">
        <f t="shared" si="119"/>
        <v>#REF!</v>
      </c>
      <c r="FU39" s="77" t="str">
        <f t="shared" si="120"/>
        <v>#REF!</v>
      </c>
      <c r="FV39" s="77" t="str">
        <f t="array" ref="FV39">IFERROR(INDEX(Overall!$E$3:$E$389,MATCH(FW39,Overall!$D$3:$D$389,0))," ")</f>
        <v> </v>
      </c>
      <c r="FW39" s="84" t="str">
        <f t="array" ref="FW39">IFERROR(INDEX(Overall!$A$3:$P$389,SMALL(IF((FW$2=#REF!),ROW(#REF!)-MIN(ROW(#REF!))+1,""),ROW(FP36)),PlayerHeader)," ")</f>
        <v> </v>
      </c>
      <c r="FX39" s="79" t="str">
        <f t="shared" si="140"/>
        <v> 36</v>
      </c>
      <c r="FY39" s="3"/>
      <c r="GA39" s="3"/>
    </row>
    <row r="40" ht="15.75" customHeight="1">
      <c r="A40" s="3" t="str">
        <f t="shared" si="1"/>
        <v>#REF!</v>
      </c>
      <c r="B40" s="80" t="str">
        <f t="shared" si="2"/>
        <v>#REF!</v>
      </c>
      <c r="C40" s="80" t="str">
        <f t="shared" si="3"/>
        <v>#REF!</v>
      </c>
      <c r="D40" s="80" t="str">
        <f t="shared" si="4"/>
        <v>#REF!</v>
      </c>
      <c r="E40" s="80" t="str">
        <f t="shared" si="5"/>
        <v>#REF!</v>
      </c>
      <c r="F40" s="80" t="str">
        <f t="shared" si="6"/>
        <v>#REF!</v>
      </c>
      <c r="G40" s="80" t="str">
        <f t="array" ref="G40">IFERROR(INDEX(Overall!$E$3:$E$389,MATCH(H40,Overall!$D$3:$D$389,0))," ")</f>
        <v> </v>
      </c>
      <c r="H40" s="83" t="str">
        <f t="array" ref="H40">IFERROR(INDEX(Overall!$A$3:$P$389,SMALL(IF((H$2=#REF!),ROW(#REF!)-MIN(ROW(#REF!))+1,""),ROW(A37)),PlayerHeader)," ")</f>
        <v> </v>
      </c>
      <c r="I40" s="82" t="str">
        <f t="shared" si="121"/>
        <v> 37</v>
      </c>
      <c r="J40" s="3" t="str">
        <f t="shared" si="7"/>
        <v>#REF!</v>
      </c>
      <c r="K40" s="80" t="str">
        <f t="shared" si="8"/>
        <v>#REF!</v>
      </c>
      <c r="L40" s="80" t="str">
        <f t="shared" si="9"/>
        <v>#REF!</v>
      </c>
      <c r="M40" s="80" t="str">
        <f t="shared" si="10"/>
        <v>#REF!</v>
      </c>
      <c r="N40" s="80" t="str">
        <f t="shared" si="11"/>
        <v>#REF!</v>
      </c>
      <c r="O40" s="80" t="str">
        <f t="shared" si="12"/>
        <v>#REF!</v>
      </c>
      <c r="P40" s="80" t="str">
        <f t="array" ref="P40">IFERROR(INDEX(Overall!$E$3:$E$389,MATCH(Q40,Overall!$D$3:$D$389,0))," ")</f>
        <v> </v>
      </c>
      <c r="Q40" s="83" t="str">
        <f t="array" ref="Q40">IFERROR(INDEX(Overall!$A$3:$P$389,SMALL(IF((Q$2=#REF!),ROW(#REF!)-MIN(ROW(#REF!))+1,""),ROW(J37)),PlayerHeader)," ")</f>
        <v> </v>
      </c>
      <c r="R40" s="82" t="str">
        <f t="shared" si="122"/>
        <v> 37</v>
      </c>
      <c r="S40" s="3" t="str">
        <f t="shared" si="13"/>
        <v>#REF!</v>
      </c>
      <c r="T40" s="80" t="str">
        <f t="shared" si="14"/>
        <v>#REF!</v>
      </c>
      <c r="U40" s="80" t="str">
        <f t="shared" si="15"/>
        <v>#REF!</v>
      </c>
      <c r="V40" s="80" t="str">
        <f t="shared" si="16"/>
        <v>#REF!</v>
      </c>
      <c r="W40" s="80" t="str">
        <f t="shared" si="17"/>
        <v>#REF!</v>
      </c>
      <c r="X40" s="80" t="str">
        <f t="shared" si="18"/>
        <v>#REF!</v>
      </c>
      <c r="Y40" s="80" t="str">
        <f t="array" ref="Y40">IFERROR(INDEX(Overall!$E$3:$E$389,MATCH(Z40,Overall!$D$3:$D$389,0))," ")</f>
        <v> </v>
      </c>
      <c r="Z40" s="83" t="str">
        <f t="array" ref="Z40">IFERROR(INDEX(Overall!$A$3:$P$389,SMALL(IF((Z$2=#REF!),ROW(#REF!)-MIN(ROW(#REF!))+1,""),ROW(S37)),PlayerHeader)," ")</f>
        <v> </v>
      </c>
      <c r="AA40" s="82" t="str">
        <f t="shared" si="123"/>
        <v> 37</v>
      </c>
      <c r="AB40" s="3" t="str">
        <f t="shared" si="19"/>
        <v>#REF!</v>
      </c>
      <c r="AC40" s="80" t="str">
        <f t="shared" si="20"/>
        <v>#REF!</v>
      </c>
      <c r="AD40" s="80" t="str">
        <f t="shared" si="21"/>
        <v>#REF!</v>
      </c>
      <c r="AE40" s="80" t="str">
        <f t="shared" si="22"/>
        <v>#REF!</v>
      </c>
      <c r="AF40" s="80" t="str">
        <f t="shared" si="23"/>
        <v>#REF!</v>
      </c>
      <c r="AG40" s="80" t="str">
        <f t="shared" si="24"/>
        <v>#REF!</v>
      </c>
      <c r="AH40" s="80" t="str">
        <f t="array" ref="AH40">IFERROR(INDEX(Overall!$E$3:$E$389,MATCH(AI40,Overall!$D$3:$D$389,0))," ")</f>
        <v> </v>
      </c>
      <c r="AI40" s="83" t="str">
        <f t="array" ref="AI40">IFERROR(INDEX(Overall!$A$3:$P$389,SMALL(IF((AI$2=#REF!),ROW(#REF!)-MIN(ROW(#REF!))+1,""),ROW(AB37)),PlayerHeader)," ")</f>
        <v> </v>
      </c>
      <c r="AJ40" s="82" t="str">
        <f t="shared" si="124"/>
        <v> 37</v>
      </c>
      <c r="AK40" s="3" t="str">
        <f t="shared" si="25"/>
        <v>#REF!</v>
      </c>
      <c r="AL40" s="80" t="str">
        <f t="shared" si="26"/>
        <v>#REF!</v>
      </c>
      <c r="AM40" s="80" t="str">
        <f t="shared" si="27"/>
        <v>#REF!</v>
      </c>
      <c r="AN40" s="80" t="str">
        <f t="shared" si="28"/>
        <v>#REF!</v>
      </c>
      <c r="AO40" s="80" t="str">
        <f t="shared" si="29"/>
        <v>#REF!</v>
      </c>
      <c r="AP40" s="80" t="str">
        <f t="shared" si="30"/>
        <v>#REF!</v>
      </c>
      <c r="AQ40" s="80" t="str">
        <f t="array" ref="AQ40">IFERROR(INDEX(Overall!$E$3:$E$389,MATCH(AR40,Overall!$D$3:$D$389,0))," ")</f>
        <v> </v>
      </c>
      <c r="AR40" s="83" t="str">
        <f t="array" ref="AR40">IFERROR(INDEX(Overall!$A$3:$P$389,SMALL(IF((AR$2=#REF!),ROW(#REF!)-MIN(ROW(#REF!))+1,""),ROW(AK37)),PlayerHeader)," ")</f>
        <v> </v>
      </c>
      <c r="AS40" s="82" t="str">
        <f t="shared" si="125"/>
        <v> 37</v>
      </c>
      <c r="AT40" s="3" t="str">
        <f t="shared" si="31"/>
        <v>#REF!</v>
      </c>
      <c r="AU40" s="80" t="str">
        <f t="shared" si="32"/>
        <v>#REF!</v>
      </c>
      <c r="AV40" s="80" t="str">
        <f t="shared" si="33"/>
        <v>#REF!</v>
      </c>
      <c r="AW40" s="80" t="str">
        <f t="shared" si="34"/>
        <v>#REF!</v>
      </c>
      <c r="AX40" s="80" t="str">
        <f t="shared" si="35"/>
        <v>#REF!</v>
      </c>
      <c r="AY40" s="80" t="str">
        <f t="shared" si="36"/>
        <v>#REF!</v>
      </c>
      <c r="AZ40" s="80" t="str">
        <f t="array" ref="AZ40">IFERROR(INDEX(Overall!$E$3:$E$389,MATCH(BA40,Overall!$D$3:$D$389,0))," ")</f>
        <v> </v>
      </c>
      <c r="BA40" s="83" t="str">
        <f t="array" ref="BA40">IFERROR(INDEX(Overall!$A$3:$P$389,SMALL(IF((BA$2=#REF!),ROW(#REF!)-MIN(ROW(#REF!))+1,""),ROW(AT37)),PlayerHeader)," ")</f>
        <v> </v>
      </c>
      <c r="BB40" s="82" t="str">
        <f t="shared" si="126"/>
        <v> 37</v>
      </c>
      <c r="BC40" s="3" t="str">
        <f t="shared" si="37"/>
        <v>#REF!</v>
      </c>
      <c r="BD40" s="80" t="str">
        <f t="shared" si="38"/>
        <v>#REF!</v>
      </c>
      <c r="BE40" s="80" t="str">
        <f t="shared" si="39"/>
        <v>#REF!</v>
      </c>
      <c r="BF40" s="80" t="str">
        <f t="shared" si="40"/>
        <v>#REF!</v>
      </c>
      <c r="BG40" s="80" t="str">
        <f t="shared" si="41"/>
        <v>#REF!</v>
      </c>
      <c r="BH40" s="80" t="str">
        <f t="shared" si="42"/>
        <v>#REF!</v>
      </c>
      <c r="BI40" s="80" t="str">
        <f t="array" ref="BI40">IFERROR(INDEX(Overall!$E$3:$E$389,MATCH(BJ40,Overall!$D$3:$D$389,0))," ")</f>
        <v> </v>
      </c>
      <c r="BJ40" s="83" t="str">
        <f t="array" ref="BJ40">IFERROR(INDEX(Overall!$A$3:$P$389,SMALL(IF((BJ$2=#REF!),ROW(#REF!)-MIN(ROW(#REF!))+1,""),ROW(BC37)),PlayerHeader)," ")</f>
        <v> </v>
      </c>
      <c r="BK40" s="82" t="str">
        <f t="shared" si="127"/>
        <v> 37</v>
      </c>
      <c r="BL40" s="3" t="str">
        <f t="shared" si="43"/>
        <v>#REF!</v>
      </c>
      <c r="BM40" s="80" t="str">
        <f t="shared" si="44"/>
        <v>#REF!</v>
      </c>
      <c r="BN40" s="80" t="str">
        <f t="shared" si="45"/>
        <v>#REF!</v>
      </c>
      <c r="BO40" s="80" t="str">
        <f t="shared" si="46"/>
        <v>#REF!</v>
      </c>
      <c r="BP40" s="80" t="str">
        <f t="shared" si="47"/>
        <v>#REF!</v>
      </c>
      <c r="BQ40" s="80" t="str">
        <f t="shared" si="48"/>
        <v>#REF!</v>
      </c>
      <c r="BR40" s="80" t="str">
        <f t="array" ref="BR40">IFERROR(INDEX(Overall!$E$3:$E$389,MATCH(BS40,Overall!$D$3:$D$389,0))," ")</f>
        <v> </v>
      </c>
      <c r="BS40" s="83" t="str">
        <f t="array" ref="BS40">IFERROR(INDEX(Overall!$A$3:$P$389,SMALL(IF((BS$2=#REF!),ROW(#REF!)-MIN(ROW(#REF!))+1,""),ROW(BL37)),PlayerHeader)," ")</f>
        <v> </v>
      </c>
      <c r="BT40" s="82" t="str">
        <f t="shared" si="128"/>
        <v> 37</v>
      </c>
      <c r="BU40" s="3" t="str">
        <f t="shared" si="49"/>
        <v>#REF!</v>
      </c>
      <c r="BV40" s="80" t="str">
        <f t="shared" si="50"/>
        <v>#REF!</v>
      </c>
      <c r="BW40" s="80" t="str">
        <f t="shared" si="51"/>
        <v>#REF!</v>
      </c>
      <c r="BX40" s="80" t="str">
        <f t="shared" si="52"/>
        <v>#REF!</v>
      </c>
      <c r="BY40" s="80" t="str">
        <f t="shared" si="53"/>
        <v>#REF!</v>
      </c>
      <c r="BZ40" s="80" t="str">
        <f t="shared" si="54"/>
        <v>#REF!</v>
      </c>
      <c r="CA40" s="80" t="str">
        <f t="array" ref="CA40">IFERROR(INDEX(Overall!$E$3:$E$389,MATCH(CB40,Overall!$D$3:$D$389,0))," ")</f>
        <v> </v>
      </c>
      <c r="CB40" s="83" t="str">
        <f t="array" ref="CB40">IFERROR(INDEX(Overall!$A$3:$P$389,SMALL(IF((CB$2=#REF!),ROW(#REF!)-MIN(ROW(#REF!))+1,""),ROW(BU37)),PlayerHeader)," ")</f>
        <v> </v>
      </c>
      <c r="CC40" s="82" t="str">
        <f t="shared" si="129"/>
        <v> 37</v>
      </c>
      <c r="CD40" s="3" t="str">
        <f t="shared" si="55"/>
        <v>#REF!</v>
      </c>
      <c r="CE40" s="80" t="str">
        <f t="shared" si="56"/>
        <v>#REF!</v>
      </c>
      <c r="CF40" s="80" t="str">
        <f t="shared" si="57"/>
        <v>#REF!</v>
      </c>
      <c r="CG40" s="80" t="str">
        <f t="shared" si="58"/>
        <v>#REF!</v>
      </c>
      <c r="CH40" s="80" t="str">
        <f t="shared" si="59"/>
        <v>#REF!</v>
      </c>
      <c r="CI40" s="80" t="str">
        <f t="shared" si="60"/>
        <v>#REF!</v>
      </c>
      <c r="CJ40" s="80" t="str">
        <f t="array" ref="CJ40">IFERROR(INDEX(Overall!$E$3:$E$389,MATCH(CK40,Overall!$D$3:$D$389,0))," ")</f>
        <v> </v>
      </c>
      <c r="CK40" s="83" t="str">
        <f t="array" ref="CK40">IFERROR(INDEX(Overall!$A$3:$P$389,SMALL(IF((CK$2=#REF!),ROW(#REF!)-MIN(ROW(#REF!))+1,""),ROW(CD37)),PlayerHeader)," ")</f>
        <v> </v>
      </c>
      <c r="CL40" s="82" t="str">
        <f t="shared" si="130"/>
        <v> 37</v>
      </c>
      <c r="CM40" s="3" t="str">
        <f t="shared" si="61"/>
        <v>#REF!</v>
      </c>
      <c r="CN40" s="80" t="str">
        <f t="shared" si="62"/>
        <v>#REF!</v>
      </c>
      <c r="CO40" s="80" t="str">
        <f t="shared" si="63"/>
        <v>#REF!</v>
      </c>
      <c r="CP40" s="80" t="str">
        <f t="shared" si="64"/>
        <v>#REF!</v>
      </c>
      <c r="CQ40" s="80" t="str">
        <f t="shared" si="65"/>
        <v>#REF!</v>
      </c>
      <c r="CR40" s="80" t="str">
        <f t="shared" si="66"/>
        <v>#REF!</v>
      </c>
      <c r="CS40" s="80" t="str">
        <f t="array" ref="CS40">IFERROR(INDEX(Overall!$E$3:$E$389,MATCH(CT40,Overall!$D$3:$D$389,0))," ")</f>
        <v> </v>
      </c>
      <c r="CT40" s="83" t="str">
        <f t="array" ref="CT40">IFERROR(INDEX(Overall!$A$3:$P$389,SMALL(IF((CT$2=#REF!),ROW(#REF!)-MIN(ROW(#REF!))+1,""),ROW(CM37)),PlayerHeader)," ")</f>
        <v> </v>
      </c>
      <c r="CU40" s="82" t="str">
        <f t="shared" si="131"/>
        <v> 37</v>
      </c>
      <c r="CV40" s="3" t="str">
        <f t="shared" si="67"/>
        <v>#REF!</v>
      </c>
      <c r="CW40" s="80" t="str">
        <f t="shared" si="68"/>
        <v>#REF!</v>
      </c>
      <c r="CX40" s="80" t="str">
        <f t="shared" si="69"/>
        <v>#REF!</v>
      </c>
      <c r="CY40" s="80" t="str">
        <f t="shared" si="70"/>
        <v>#REF!</v>
      </c>
      <c r="CZ40" s="80" t="str">
        <f t="shared" si="71"/>
        <v>#REF!</v>
      </c>
      <c r="DA40" s="80" t="str">
        <f t="shared" si="72"/>
        <v>#REF!</v>
      </c>
      <c r="DB40" s="80" t="str">
        <f t="array" ref="DB40">IFERROR(INDEX(Overall!$E$3:$E$389,MATCH(DC40,Overall!$D$3:$D$389,0))," ")</f>
        <v> </v>
      </c>
      <c r="DC40" s="83" t="str">
        <f t="array" ref="DC40">IFERROR(INDEX(Overall!$A$3:$P$389,SMALL(IF((DC$2=#REF!),ROW(#REF!)-MIN(ROW(#REF!))+1,""),ROW(CV37)),PlayerHeader)," ")</f>
        <v> </v>
      </c>
      <c r="DD40" s="82" t="str">
        <f t="shared" si="132"/>
        <v> 37</v>
      </c>
      <c r="DE40" s="3" t="str">
        <f t="shared" si="73"/>
        <v>#REF!</v>
      </c>
      <c r="DF40" s="80" t="str">
        <f t="shared" si="74"/>
        <v>#REF!</v>
      </c>
      <c r="DG40" s="80" t="str">
        <f t="shared" si="75"/>
        <v>#REF!</v>
      </c>
      <c r="DH40" s="80" t="str">
        <f t="shared" si="76"/>
        <v>#REF!</v>
      </c>
      <c r="DI40" s="80" t="str">
        <f t="shared" si="77"/>
        <v>#REF!</v>
      </c>
      <c r="DJ40" s="80" t="str">
        <f t="shared" si="78"/>
        <v>#REF!</v>
      </c>
      <c r="DK40" s="80" t="str">
        <f t="array" ref="DK40">IFERROR(INDEX(Overall!$E$3:$E$389,MATCH(DL40,Overall!$D$3:$D$389,0))," ")</f>
        <v> </v>
      </c>
      <c r="DL40" s="83" t="str">
        <f t="array" ref="DL40">IFERROR(INDEX(Overall!$A$3:$P$389,SMALL(IF((DL$2=#REF!),ROW(#REF!)-MIN(ROW(#REF!))+1,""),ROW(DE37)),PlayerHeader)," ")</f>
        <v> </v>
      </c>
      <c r="DM40" s="82" t="str">
        <f t="shared" si="133"/>
        <v> 37</v>
      </c>
      <c r="DN40" s="3" t="str">
        <f t="shared" si="79"/>
        <v>#REF!</v>
      </c>
      <c r="DO40" s="80" t="str">
        <f t="shared" si="80"/>
        <v>#REF!</v>
      </c>
      <c r="DP40" s="80" t="str">
        <f t="shared" si="81"/>
        <v>#REF!</v>
      </c>
      <c r="DQ40" s="80" t="str">
        <f t="shared" si="82"/>
        <v>#REF!</v>
      </c>
      <c r="DR40" s="80" t="str">
        <f t="shared" si="83"/>
        <v>#REF!</v>
      </c>
      <c r="DS40" s="80" t="str">
        <f t="shared" si="84"/>
        <v>#REF!</v>
      </c>
      <c r="DT40" s="80" t="str">
        <f t="array" ref="DT40">IFERROR(INDEX(Overall!$E$3:$E$389,MATCH(DU40,Overall!$D$3:$D$389,0))," ")</f>
        <v> </v>
      </c>
      <c r="DU40" s="83" t="str">
        <f t="array" ref="DU40">IFERROR(INDEX(Overall!$A$3:$P$389,SMALL(IF((DU$2=#REF!),ROW(#REF!)-MIN(ROW(#REF!))+1,""),ROW(DN37)),PlayerHeader)," ")</f>
        <v> </v>
      </c>
      <c r="DV40" s="82" t="str">
        <f t="shared" si="134"/>
        <v> 37</v>
      </c>
      <c r="DW40" s="3" t="str">
        <f t="shared" si="85"/>
        <v>#REF!</v>
      </c>
      <c r="DX40" s="80" t="str">
        <f t="shared" si="86"/>
        <v>#REF!</v>
      </c>
      <c r="DY40" s="80" t="str">
        <f t="shared" si="87"/>
        <v>#REF!</v>
      </c>
      <c r="DZ40" s="80" t="str">
        <f t="shared" si="88"/>
        <v>#REF!</v>
      </c>
      <c r="EA40" s="80" t="str">
        <f t="shared" si="89"/>
        <v>#REF!</v>
      </c>
      <c r="EB40" s="80" t="str">
        <f t="shared" si="90"/>
        <v>#REF!</v>
      </c>
      <c r="EC40" s="80" t="str">
        <f t="array" ref="EC40">IFERROR(INDEX(Overall!$E$3:$E$389,MATCH(ED40,Overall!$D$3:$D$389,0))," ")</f>
        <v> </v>
      </c>
      <c r="ED40" s="83" t="str">
        <f t="array" ref="ED40">IFERROR(INDEX(Overall!$A$3:$P$389,SMALL(IF((ED$2=#REF!),ROW(#REF!)-MIN(ROW(#REF!))+1,""),ROW(DW37)),PlayerHeader)," ")</f>
        <v> </v>
      </c>
      <c r="EE40" s="82" t="str">
        <f t="shared" si="135"/>
        <v> 37</v>
      </c>
      <c r="EF40" s="3" t="str">
        <f t="shared" si="91"/>
        <v>#REF!</v>
      </c>
      <c r="EG40" s="80" t="str">
        <f t="shared" si="92"/>
        <v>#REF!</v>
      </c>
      <c r="EH40" s="80" t="str">
        <f t="shared" si="93"/>
        <v>#REF!</v>
      </c>
      <c r="EI40" s="80" t="str">
        <f t="shared" si="94"/>
        <v>#REF!</v>
      </c>
      <c r="EJ40" s="80" t="str">
        <f t="shared" si="95"/>
        <v>#REF!</v>
      </c>
      <c r="EK40" s="80" t="str">
        <f t="shared" si="96"/>
        <v>#REF!</v>
      </c>
      <c r="EL40" s="80" t="str">
        <f t="array" ref="EL40">IFERROR(INDEX(Overall!$E$3:$E$389,MATCH(EM40,Overall!$D$3:$D$389,0))," ")</f>
        <v> </v>
      </c>
      <c r="EM40" s="83" t="str">
        <f t="array" ref="EM40">IFERROR(INDEX(Overall!$A$3:$P$389,SMALL(IF((EM$2=#REF!),ROW(#REF!)-MIN(ROW(#REF!))+1,""),ROW(EF37)),PlayerHeader)," ")</f>
        <v> </v>
      </c>
      <c r="EN40" s="82" t="str">
        <f t="shared" si="136"/>
        <v> 37</v>
      </c>
      <c r="EO40" s="3" t="str">
        <f t="shared" si="97"/>
        <v>#REF!</v>
      </c>
      <c r="EP40" s="80" t="str">
        <f t="shared" si="98"/>
        <v>#REF!</v>
      </c>
      <c r="EQ40" s="80" t="str">
        <f t="shared" si="99"/>
        <v>#REF!</v>
      </c>
      <c r="ER40" s="80" t="str">
        <f t="shared" si="100"/>
        <v>#REF!</v>
      </c>
      <c r="ES40" s="80" t="str">
        <f t="shared" si="101"/>
        <v>#REF!</v>
      </c>
      <c r="ET40" s="80" t="str">
        <f t="shared" si="102"/>
        <v>#REF!</v>
      </c>
      <c r="EU40" s="80" t="str">
        <f t="array" ref="EU40">IFERROR(INDEX(Overall!$E$3:$E$389,MATCH(EV40,Overall!$D$3:$D$389,0))," ")</f>
        <v> </v>
      </c>
      <c r="EV40" s="83" t="str">
        <f t="array" ref="EV40">IFERROR(INDEX(Overall!$A$3:$P$389,SMALL(IF((EV$2=#REF!),ROW(#REF!)-MIN(ROW(#REF!))+1,""),ROW(EO37)),PlayerHeader)," ")</f>
        <v> </v>
      </c>
      <c r="EW40" s="82" t="str">
        <f t="shared" si="137"/>
        <v> 37</v>
      </c>
      <c r="EX40" s="3" t="str">
        <f t="shared" si="103"/>
        <v>#REF!</v>
      </c>
      <c r="EY40" s="80" t="str">
        <f t="shared" si="104"/>
        <v>#REF!</v>
      </c>
      <c r="EZ40" s="80" t="str">
        <f t="shared" si="105"/>
        <v>#REF!</v>
      </c>
      <c r="FA40" s="80" t="str">
        <f t="shared" si="106"/>
        <v>#REF!</v>
      </c>
      <c r="FB40" s="80" t="str">
        <f t="shared" si="107"/>
        <v>#REF!</v>
      </c>
      <c r="FC40" s="80" t="str">
        <f t="shared" si="108"/>
        <v>#REF!</v>
      </c>
      <c r="FD40" s="80" t="str">
        <f t="array" ref="FD40">IFERROR(INDEX(Overall!$E$3:$E$389,MATCH(FE40,Overall!$D$3:$D$389,0))," ")</f>
        <v> </v>
      </c>
      <c r="FE40" s="83" t="str">
        <f t="array" ref="FE40">IFERROR(INDEX(Overall!$A$3:$P$389,SMALL(IF((FE$2=#REF!),ROW(#REF!)-MIN(ROW(#REF!))+1,""),ROW(EX37)),PlayerHeader)," ")</f>
        <v> </v>
      </c>
      <c r="FF40" s="82" t="str">
        <f t="shared" si="138"/>
        <v> 37</v>
      </c>
      <c r="FG40" s="3" t="str">
        <f t="shared" si="109"/>
        <v>#REF!</v>
      </c>
      <c r="FH40" s="80" t="str">
        <f t="shared" si="110"/>
        <v>#REF!</v>
      </c>
      <c r="FI40" s="80" t="str">
        <f t="shared" si="111"/>
        <v>#REF!</v>
      </c>
      <c r="FJ40" s="80" t="str">
        <f t="shared" si="112"/>
        <v>#REF!</v>
      </c>
      <c r="FK40" s="80" t="str">
        <f t="shared" si="113"/>
        <v>#REF!</v>
      </c>
      <c r="FL40" s="80" t="str">
        <f t="shared" si="114"/>
        <v>#REF!</v>
      </c>
      <c r="FM40" s="80" t="str">
        <f t="array" ref="FM40">IFERROR(INDEX(Overall!$E$3:$E$389,MATCH(FN40,Overall!$D$3:$D$389,0))," ")</f>
        <v> </v>
      </c>
      <c r="FN40" s="83" t="str">
        <f t="array" ref="FN40">IFERROR(INDEX(Overall!$A$3:$P$389,SMALL(IF((FN$2=#REF!),ROW(#REF!)-MIN(ROW(#REF!))+1,""),ROW(FG37)),PlayerHeader)," ")</f>
        <v> </v>
      </c>
      <c r="FO40" s="82" t="str">
        <f t="shared" si="139"/>
        <v> 37</v>
      </c>
      <c r="FP40" s="3" t="str">
        <f t="shared" si="115"/>
        <v>#REF!</v>
      </c>
      <c r="FQ40" s="80" t="str">
        <f t="shared" si="116"/>
        <v>#REF!</v>
      </c>
      <c r="FR40" s="80" t="str">
        <f t="shared" si="117"/>
        <v>#REF!</v>
      </c>
      <c r="FS40" s="80" t="str">
        <f t="shared" si="118"/>
        <v>#REF!</v>
      </c>
      <c r="FT40" s="80" t="str">
        <f t="shared" si="119"/>
        <v>#REF!</v>
      </c>
      <c r="FU40" s="80" t="str">
        <f t="shared" si="120"/>
        <v>#REF!</v>
      </c>
      <c r="FV40" s="80" t="str">
        <f t="array" ref="FV40">IFERROR(INDEX(Overall!$E$3:$E$389,MATCH(FW40,Overall!$D$3:$D$389,0))," ")</f>
        <v> </v>
      </c>
      <c r="FW40" s="83" t="str">
        <f t="array" ref="FW40">IFERROR(INDEX(Overall!$A$3:$P$389,SMALL(IF((FW$2=#REF!),ROW(#REF!)-MIN(ROW(#REF!))+1,""),ROW(FP37)),PlayerHeader)," ")</f>
        <v> </v>
      </c>
      <c r="FX40" s="82" t="str">
        <f t="shared" si="140"/>
        <v> 37</v>
      </c>
      <c r="FY40" s="3"/>
      <c r="GA40" s="3"/>
    </row>
    <row r="41" ht="15.75" customHeight="1">
      <c r="A41" s="3" t="str">
        <f t="shared" si="1"/>
        <v>#REF!</v>
      </c>
      <c r="B41" s="77" t="str">
        <f t="shared" si="2"/>
        <v>#REF!</v>
      </c>
      <c r="C41" s="77" t="str">
        <f t="shared" si="3"/>
        <v>#REF!</v>
      </c>
      <c r="D41" s="77" t="str">
        <f t="shared" si="4"/>
        <v>#REF!</v>
      </c>
      <c r="E41" s="77" t="str">
        <f t="shared" si="5"/>
        <v>#REF!</v>
      </c>
      <c r="F41" s="77" t="str">
        <f t="shared" si="6"/>
        <v>#REF!</v>
      </c>
      <c r="G41" s="77" t="str">
        <f t="array" ref="G41">IFERROR(INDEX(Overall!$E$3:$E$389,MATCH(H41,Overall!$D$3:$D$389,0))," ")</f>
        <v> </v>
      </c>
      <c r="H41" s="84" t="str">
        <f t="array" ref="H41">IFERROR(INDEX(Overall!$A$3:$P$389,SMALL(IF((H$2=#REF!),ROW(#REF!)-MIN(ROW(#REF!))+1,""),ROW(A38)),PlayerHeader)," ")</f>
        <v> </v>
      </c>
      <c r="I41" s="79" t="str">
        <f t="shared" si="121"/>
        <v> 38</v>
      </c>
      <c r="J41" s="3" t="str">
        <f t="shared" si="7"/>
        <v>#REF!</v>
      </c>
      <c r="K41" s="77" t="str">
        <f t="shared" si="8"/>
        <v>#REF!</v>
      </c>
      <c r="L41" s="77" t="str">
        <f t="shared" si="9"/>
        <v>#REF!</v>
      </c>
      <c r="M41" s="77" t="str">
        <f t="shared" si="10"/>
        <v>#REF!</v>
      </c>
      <c r="N41" s="77" t="str">
        <f t="shared" si="11"/>
        <v>#REF!</v>
      </c>
      <c r="O41" s="77" t="str">
        <f t="shared" si="12"/>
        <v>#REF!</v>
      </c>
      <c r="P41" s="77" t="str">
        <f t="array" ref="P41">IFERROR(INDEX(Overall!$E$3:$E$389,MATCH(Q41,Overall!$D$3:$D$389,0))," ")</f>
        <v> </v>
      </c>
      <c r="Q41" s="84" t="str">
        <f t="array" ref="Q41">IFERROR(INDEX(Overall!$A$3:$P$389,SMALL(IF((Q$2=#REF!),ROW(#REF!)-MIN(ROW(#REF!))+1,""),ROW(J38)),PlayerHeader)," ")</f>
        <v> </v>
      </c>
      <c r="R41" s="79" t="str">
        <f t="shared" si="122"/>
        <v> 38</v>
      </c>
      <c r="S41" s="3" t="str">
        <f t="shared" si="13"/>
        <v>#REF!</v>
      </c>
      <c r="T41" s="77" t="str">
        <f t="shared" si="14"/>
        <v>#REF!</v>
      </c>
      <c r="U41" s="77" t="str">
        <f t="shared" si="15"/>
        <v>#REF!</v>
      </c>
      <c r="V41" s="77" t="str">
        <f t="shared" si="16"/>
        <v>#REF!</v>
      </c>
      <c r="W41" s="77" t="str">
        <f t="shared" si="17"/>
        <v>#REF!</v>
      </c>
      <c r="X41" s="77" t="str">
        <f t="shared" si="18"/>
        <v>#REF!</v>
      </c>
      <c r="Y41" s="77" t="str">
        <f t="array" ref="Y41">IFERROR(INDEX(Overall!$E$3:$E$389,MATCH(Z41,Overall!$D$3:$D$389,0))," ")</f>
        <v> </v>
      </c>
      <c r="Z41" s="84" t="str">
        <f t="array" ref="Z41">IFERROR(INDEX(Overall!$A$3:$P$389,SMALL(IF((Z$2=#REF!),ROW(#REF!)-MIN(ROW(#REF!))+1,""),ROW(S38)),PlayerHeader)," ")</f>
        <v> </v>
      </c>
      <c r="AA41" s="79" t="str">
        <f t="shared" si="123"/>
        <v> 38</v>
      </c>
      <c r="AB41" s="3" t="str">
        <f t="shared" si="19"/>
        <v>#REF!</v>
      </c>
      <c r="AC41" s="77" t="str">
        <f t="shared" si="20"/>
        <v>#REF!</v>
      </c>
      <c r="AD41" s="77" t="str">
        <f t="shared" si="21"/>
        <v>#REF!</v>
      </c>
      <c r="AE41" s="77" t="str">
        <f t="shared" si="22"/>
        <v>#REF!</v>
      </c>
      <c r="AF41" s="77" t="str">
        <f t="shared" si="23"/>
        <v>#REF!</v>
      </c>
      <c r="AG41" s="77" t="str">
        <f t="shared" si="24"/>
        <v>#REF!</v>
      </c>
      <c r="AH41" s="77" t="str">
        <f t="array" ref="AH41">IFERROR(INDEX(Overall!$E$3:$E$389,MATCH(AI41,Overall!$D$3:$D$389,0))," ")</f>
        <v> </v>
      </c>
      <c r="AI41" s="84" t="str">
        <f t="array" ref="AI41">IFERROR(INDEX(Overall!$A$3:$P$389,SMALL(IF((AI$2=#REF!),ROW(#REF!)-MIN(ROW(#REF!))+1,""),ROW(AB38)),PlayerHeader)," ")</f>
        <v> </v>
      </c>
      <c r="AJ41" s="79" t="str">
        <f t="shared" si="124"/>
        <v> 38</v>
      </c>
      <c r="AK41" s="3" t="str">
        <f t="shared" si="25"/>
        <v>#REF!</v>
      </c>
      <c r="AL41" s="77" t="str">
        <f t="shared" si="26"/>
        <v>#REF!</v>
      </c>
      <c r="AM41" s="77" t="str">
        <f t="shared" si="27"/>
        <v>#REF!</v>
      </c>
      <c r="AN41" s="77" t="str">
        <f t="shared" si="28"/>
        <v>#REF!</v>
      </c>
      <c r="AO41" s="77" t="str">
        <f t="shared" si="29"/>
        <v>#REF!</v>
      </c>
      <c r="AP41" s="77" t="str">
        <f t="shared" si="30"/>
        <v>#REF!</v>
      </c>
      <c r="AQ41" s="77" t="str">
        <f t="array" ref="AQ41">IFERROR(INDEX(Overall!$E$3:$E$389,MATCH(AR41,Overall!$D$3:$D$389,0))," ")</f>
        <v> </v>
      </c>
      <c r="AR41" s="84" t="str">
        <f t="array" ref="AR41">IFERROR(INDEX(Overall!$A$3:$P$389,SMALL(IF((AR$2=#REF!),ROW(#REF!)-MIN(ROW(#REF!))+1,""),ROW(AK38)),PlayerHeader)," ")</f>
        <v> </v>
      </c>
      <c r="AS41" s="79" t="str">
        <f t="shared" si="125"/>
        <v> 38</v>
      </c>
      <c r="AT41" s="3" t="str">
        <f t="shared" si="31"/>
        <v>#REF!</v>
      </c>
      <c r="AU41" s="77" t="str">
        <f t="shared" si="32"/>
        <v>#REF!</v>
      </c>
      <c r="AV41" s="77" t="str">
        <f t="shared" si="33"/>
        <v>#REF!</v>
      </c>
      <c r="AW41" s="77" t="str">
        <f t="shared" si="34"/>
        <v>#REF!</v>
      </c>
      <c r="AX41" s="77" t="str">
        <f t="shared" si="35"/>
        <v>#REF!</v>
      </c>
      <c r="AY41" s="77" t="str">
        <f t="shared" si="36"/>
        <v>#REF!</v>
      </c>
      <c r="AZ41" s="77" t="str">
        <f t="array" ref="AZ41">IFERROR(INDEX(Overall!$E$3:$E$389,MATCH(BA41,Overall!$D$3:$D$389,0))," ")</f>
        <v> </v>
      </c>
      <c r="BA41" s="84" t="str">
        <f t="array" ref="BA41">IFERROR(INDEX(Overall!$A$3:$P$389,SMALL(IF((BA$2=#REF!),ROW(#REF!)-MIN(ROW(#REF!))+1,""),ROW(AT38)),PlayerHeader)," ")</f>
        <v> </v>
      </c>
      <c r="BB41" s="79" t="str">
        <f t="shared" si="126"/>
        <v> 38</v>
      </c>
      <c r="BC41" s="3" t="str">
        <f t="shared" si="37"/>
        <v>#REF!</v>
      </c>
      <c r="BD41" s="77" t="str">
        <f t="shared" si="38"/>
        <v>#REF!</v>
      </c>
      <c r="BE41" s="77" t="str">
        <f t="shared" si="39"/>
        <v>#REF!</v>
      </c>
      <c r="BF41" s="77" t="str">
        <f t="shared" si="40"/>
        <v>#REF!</v>
      </c>
      <c r="BG41" s="77" t="str">
        <f t="shared" si="41"/>
        <v>#REF!</v>
      </c>
      <c r="BH41" s="77" t="str">
        <f t="shared" si="42"/>
        <v>#REF!</v>
      </c>
      <c r="BI41" s="77" t="str">
        <f t="array" ref="BI41">IFERROR(INDEX(Overall!$E$3:$E$389,MATCH(BJ41,Overall!$D$3:$D$389,0))," ")</f>
        <v> </v>
      </c>
      <c r="BJ41" s="84" t="str">
        <f t="array" ref="BJ41">IFERROR(INDEX(Overall!$A$3:$P$389,SMALL(IF((BJ$2=#REF!),ROW(#REF!)-MIN(ROW(#REF!))+1,""),ROW(BC38)),PlayerHeader)," ")</f>
        <v> </v>
      </c>
      <c r="BK41" s="79" t="str">
        <f t="shared" si="127"/>
        <v> 38</v>
      </c>
      <c r="BL41" s="3" t="str">
        <f t="shared" si="43"/>
        <v>#REF!</v>
      </c>
      <c r="BM41" s="77" t="str">
        <f t="shared" si="44"/>
        <v>#REF!</v>
      </c>
      <c r="BN41" s="77" t="str">
        <f t="shared" si="45"/>
        <v>#REF!</v>
      </c>
      <c r="BO41" s="77" t="str">
        <f t="shared" si="46"/>
        <v>#REF!</v>
      </c>
      <c r="BP41" s="77" t="str">
        <f t="shared" si="47"/>
        <v>#REF!</v>
      </c>
      <c r="BQ41" s="77" t="str">
        <f t="shared" si="48"/>
        <v>#REF!</v>
      </c>
      <c r="BR41" s="77" t="str">
        <f t="array" ref="BR41">IFERROR(INDEX(Overall!$E$3:$E$389,MATCH(BS41,Overall!$D$3:$D$389,0))," ")</f>
        <v> </v>
      </c>
      <c r="BS41" s="84" t="str">
        <f t="array" ref="BS41">IFERROR(INDEX(Overall!$A$3:$P$389,SMALL(IF((BS$2=#REF!),ROW(#REF!)-MIN(ROW(#REF!))+1,""),ROW(BL38)),PlayerHeader)," ")</f>
        <v> </v>
      </c>
      <c r="BT41" s="79" t="str">
        <f t="shared" si="128"/>
        <v> 38</v>
      </c>
      <c r="BU41" s="3" t="str">
        <f t="shared" si="49"/>
        <v>#REF!</v>
      </c>
      <c r="BV41" s="77" t="str">
        <f t="shared" si="50"/>
        <v>#REF!</v>
      </c>
      <c r="BW41" s="77" t="str">
        <f t="shared" si="51"/>
        <v>#REF!</v>
      </c>
      <c r="BX41" s="77" t="str">
        <f t="shared" si="52"/>
        <v>#REF!</v>
      </c>
      <c r="BY41" s="77" t="str">
        <f t="shared" si="53"/>
        <v>#REF!</v>
      </c>
      <c r="BZ41" s="77" t="str">
        <f t="shared" si="54"/>
        <v>#REF!</v>
      </c>
      <c r="CA41" s="77" t="str">
        <f t="array" ref="CA41">IFERROR(INDEX(Overall!$E$3:$E$389,MATCH(CB41,Overall!$D$3:$D$389,0))," ")</f>
        <v> </v>
      </c>
      <c r="CB41" s="84" t="str">
        <f t="array" ref="CB41">IFERROR(INDEX(Overall!$A$3:$P$389,SMALL(IF((CB$2=#REF!),ROW(#REF!)-MIN(ROW(#REF!))+1,""),ROW(BU38)),PlayerHeader)," ")</f>
        <v> </v>
      </c>
      <c r="CC41" s="79" t="str">
        <f t="shared" si="129"/>
        <v> 38</v>
      </c>
      <c r="CD41" s="3" t="str">
        <f t="shared" si="55"/>
        <v>#REF!</v>
      </c>
      <c r="CE41" s="77" t="str">
        <f t="shared" si="56"/>
        <v>#REF!</v>
      </c>
      <c r="CF41" s="77" t="str">
        <f t="shared" si="57"/>
        <v>#REF!</v>
      </c>
      <c r="CG41" s="77" t="str">
        <f t="shared" si="58"/>
        <v>#REF!</v>
      </c>
      <c r="CH41" s="77" t="str">
        <f t="shared" si="59"/>
        <v>#REF!</v>
      </c>
      <c r="CI41" s="77" t="str">
        <f t="shared" si="60"/>
        <v>#REF!</v>
      </c>
      <c r="CJ41" s="77" t="str">
        <f t="array" ref="CJ41">IFERROR(INDEX(Overall!$E$3:$E$389,MATCH(CK41,Overall!$D$3:$D$389,0))," ")</f>
        <v> </v>
      </c>
      <c r="CK41" s="84" t="str">
        <f t="array" ref="CK41">IFERROR(INDEX(Overall!$A$3:$P$389,SMALL(IF((CK$2=#REF!),ROW(#REF!)-MIN(ROW(#REF!))+1,""),ROW(CD38)),PlayerHeader)," ")</f>
        <v> </v>
      </c>
      <c r="CL41" s="79" t="str">
        <f t="shared" si="130"/>
        <v> 38</v>
      </c>
      <c r="CM41" s="3" t="str">
        <f t="shared" si="61"/>
        <v>#REF!</v>
      </c>
      <c r="CN41" s="77" t="str">
        <f t="shared" si="62"/>
        <v>#REF!</v>
      </c>
      <c r="CO41" s="77" t="str">
        <f t="shared" si="63"/>
        <v>#REF!</v>
      </c>
      <c r="CP41" s="77" t="str">
        <f t="shared" si="64"/>
        <v>#REF!</v>
      </c>
      <c r="CQ41" s="77" t="str">
        <f t="shared" si="65"/>
        <v>#REF!</v>
      </c>
      <c r="CR41" s="77" t="str">
        <f t="shared" si="66"/>
        <v>#REF!</v>
      </c>
      <c r="CS41" s="77" t="str">
        <f t="array" ref="CS41">IFERROR(INDEX(Overall!$E$3:$E$389,MATCH(CT41,Overall!$D$3:$D$389,0))," ")</f>
        <v> </v>
      </c>
      <c r="CT41" s="84" t="str">
        <f t="array" ref="CT41">IFERROR(INDEX(Overall!$A$3:$P$389,SMALL(IF((CT$2=#REF!),ROW(#REF!)-MIN(ROW(#REF!))+1,""),ROW(CM38)),PlayerHeader)," ")</f>
        <v> </v>
      </c>
      <c r="CU41" s="79" t="str">
        <f t="shared" si="131"/>
        <v> 38</v>
      </c>
      <c r="CV41" s="3" t="str">
        <f t="shared" si="67"/>
        <v>#REF!</v>
      </c>
      <c r="CW41" s="77" t="str">
        <f t="shared" si="68"/>
        <v>#REF!</v>
      </c>
      <c r="CX41" s="77" t="str">
        <f t="shared" si="69"/>
        <v>#REF!</v>
      </c>
      <c r="CY41" s="77" t="str">
        <f t="shared" si="70"/>
        <v>#REF!</v>
      </c>
      <c r="CZ41" s="77" t="str">
        <f t="shared" si="71"/>
        <v>#REF!</v>
      </c>
      <c r="DA41" s="77" t="str">
        <f t="shared" si="72"/>
        <v>#REF!</v>
      </c>
      <c r="DB41" s="77" t="str">
        <f t="array" ref="DB41">IFERROR(INDEX(Overall!$E$3:$E$389,MATCH(DC41,Overall!$D$3:$D$389,0))," ")</f>
        <v> </v>
      </c>
      <c r="DC41" s="84" t="str">
        <f t="array" ref="DC41">IFERROR(INDEX(Overall!$A$3:$P$389,SMALL(IF((DC$2=#REF!),ROW(#REF!)-MIN(ROW(#REF!))+1,""),ROW(CV38)),PlayerHeader)," ")</f>
        <v> </v>
      </c>
      <c r="DD41" s="79" t="str">
        <f t="shared" si="132"/>
        <v> 38</v>
      </c>
      <c r="DE41" s="3" t="str">
        <f t="shared" si="73"/>
        <v>#REF!</v>
      </c>
      <c r="DF41" s="77" t="str">
        <f t="shared" si="74"/>
        <v>#REF!</v>
      </c>
      <c r="DG41" s="77" t="str">
        <f t="shared" si="75"/>
        <v>#REF!</v>
      </c>
      <c r="DH41" s="77" t="str">
        <f t="shared" si="76"/>
        <v>#REF!</v>
      </c>
      <c r="DI41" s="77" t="str">
        <f t="shared" si="77"/>
        <v>#REF!</v>
      </c>
      <c r="DJ41" s="77" t="str">
        <f t="shared" si="78"/>
        <v>#REF!</v>
      </c>
      <c r="DK41" s="77" t="str">
        <f t="array" ref="DK41">IFERROR(INDEX(Overall!$E$3:$E$389,MATCH(DL41,Overall!$D$3:$D$389,0))," ")</f>
        <v> </v>
      </c>
      <c r="DL41" s="84" t="str">
        <f t="array" ref="DL41">IFERROR(INDEX(Overall!$A$3:$P$389,SMALL(IF((DL$2=#REF!),ROW(#REF!)-MIN(ROW(#REF!))+1,""),ROW(DE38)),PlayerHeader)," ")</f>
        <v> </v>
      </c>
      <c r="DM41" s="79" t="str">
        <f t="shared" si="133"/>
        <v> 38</v>
      </c>
      <c r="DN41" s="3" t="str">
        <f t="shared" si="79"/>
        <v>#REF!</v>
      </c>
      <c r="DO41" s="77" t="str">
        <f t="shared" si="80"/>
        <v>#REF!</v>
      </c>
      <c r="DP41" s="77" t="str">
        <f t="shared" si="81"/>
        <v>#REF!</v>
      </c>
      <c r="DQ41" s="77" t="str">
        <f t="shared" si="82"/>
        <v>#REF!</v>
      </c>
      <c r="DR41" s="77" t="str">
        <f t="shared" si="83"/>
        <v>#REF!</v>
      </c>
      <c r="DS41" s="77" t="str">
        <f t="shared" si="84"/>
        <v>#REF!</v>
      </c>
      <c r="DT41" s="77" t="str">
        <f t="array" ref="DT41">IFERROR(INDEX(Overall!$E$3:$E$389,MATCH(DU41,Overall!$D$3:$D$389,0))," ")</f>
        <v> </v>
      </c>
      <c r="DU41" s="84" t="str">
        <f t="array" ref="DU41">IFERROR(INDEX(Overall!$A$3:$P$389,SMALL(IF((DU$2=#REF!),ROW(#REF!)-MIN(ROW(#REF!))+1,""),ROW(DN38)),PlayerHeader)," ")</f>
        <v> </v>
      </c>
      <c r="DV41" s="79" t="str">
        <f t="shared" si="134"/>
        <v> 38</v>
      </c>
      <c r="DW41" s="3" t="str">
        <f t="shared" si="85"/>
        <v>#REF!</v>
      </c>
      <c r="DX41" s="77" t="str">
        <f t="shared" si="86"/>
        <v>#REF!</v>
      </c>
      <c r="DY41" s="77" t="str">
        <f t="shared" si="87"/>
        <v>#REF!</v>
      </c>
      <c r="DZ41" s="77" t="str">
        <f t="shared" si="88"/>
        <v>#REF!</v>
      </c>
      <c r="EA41" s="77" t="str">
        <f t="shared" si="89"/>
        <v>#REF!</v>
      </c>
      <c r="EB41" s="77" t="str">
        <f t="shared" si="90"/>
        <v>#REF!</v>
      </c>
      <c r="EC41" s="77" t="str">
        <f t="array" ref="EC41">IFERROR(INDEX(Overall!$E$3:$E$389,MATCH(ED41,Overall!$D$3:$D$389,0))," ")</f>
        <v> </v>
      </c>
      <c r="ED41" s="84" t="str">
        <f t="array" ref="ED41">IFERROR(INDEX(Overall!$A$3:$P$389,SMALL(IF((ED$2=#REF!),ROW(#REF!)-MIN(ROW(#REF!))+1,""),ROW(DW38)),PlayerHeader)," ")</f>
        <v> </v>
      </c>
      <c r="EE41" s="79" t="str">
        <f t="shared" si="135"/>
        <v> 38</v>
      </c>
      <c r="EF41" s="3" t="str">
        <f t="shared" si="91"/>
        <v>#REF!</v>
      </c>
      <c r="EG41" s="77" t="str">
        <f t="shared" si="92"/>
        <v>#REF!</v>
      </c>
      <c r="EH41" s="77" t="str">
        <f t="shared" si="93"/>
        <v>#REF!</v>
      </c>
      <c r="EI41" s="77" t="str">
        <f t="shared" si="94"/>
        <v>#REF!</v>
      </c>
      <c r="EJ41" s="77" t="str">
        <f t="shared" si="95"/>
        <v>#REF!</v>
      </c>
      <c r="EK41" s="77" t="str">
        <f t="shared" si="96"/>
        <v>#REF!</v>
      </c>
      <c r="EL41" s="77" t="str">
        <f t="array" ref="EL41">IFERROR(INDEX(Overall!$E$3:$E$389,MATCH(EM41,Overall!$D$3:$D$389,0))," ")</f>
        <v> </v>
      </c>
      <c r="EM41" s="84" t="str">
        <f t="array" ref="EM41">IFERROR(INDEX(Overall!$A$3:$P$389,SMALL(IF((EM$2=#REF!),ROW(#REF!)-MIN(ROW(#REF!))+1,""),ROW(EF38)),PlayerHeader)," ")</f>
        <v> </v>
      </c>
      <c r="EN41" s="79" t="str">
        <f t="shared" si="136"/>
        <v> 38</v>
      </c>
      <c r="EO41" s="3" t="str">
        <f t="shared" si="97"/>
        <v>#REF!</v>
      </c>
      <c r="EP41" s="77" t="str">
        <f t="shared" si="98"/>
        <v>#REF!</v>
      </c>
      <c r="EQ41" s="77" t="str">
        <f t="shared" si="99"/>
        <v>#REF!</v>
      </c>
      <c r="ER41" s="77" t="str">
        <f t="shared" si="100"/>
        <v>#REF!</v>
      </c>
      <c r="ES41" s="77" t="str">
        <f t="shared" si="101"/>
        <v>#REF!</v>
      </c>
      <c r="ET41" s="77" t="str">
        <f t="shared" si="102"/>
        <v>#REF!</v>
      </c>
      <c r="EU41" s="77" t="str">
        <f t="array" ref="EU41">IFERROR(INDEX(Overall!$E$3:$E$389,MATCH(EV41,Overall!$D$3:$D$389,0))," ")</f>
        <v> </v>
      </c>
      <c r="EV41" s="84" t="str">
        <f t="array" ref="EV41">IFERROR(INDEX(Overall!$A$3:$P$389,SMALL(IF((EV$2=#REF!),ROW(#REF!)-MIN(ROW(#REF!))+1,""),ROW(EO38)),PlayerHeader)," ")</f>
        <v> </v>
      </c>
      <c r="EW41" s="79" t="str">
        <f t="shared" si="137"/>
        <v> 38</v>
      </c>
      <c r="EX41" s="3" t="str">
        <f t="shared" si="103"/>
        <v>#REF!</v>
      </c>
      <c r="EY41" s="77" t="str">
        <f t="shared" si="104"/>
        <v>#REF!</v>
      </c>
      <c r="EZ41" s="77" t="str">
        <f t="shared" si="105"/>
        <v>#REF!</v>
      </c>
      <c r="FA41" s="77" t="str">
        <f t="shared" si="106"/>
        <v>#REF!</v>
      </c>
      <c r="FB41" s="77" t="str">
        <f t="shared" si="107"/>
        <v>#REF!</v>
      </c>
      <c r="FC41" s="77" t="str">
        <f t="shared" si="108"/>
        <v>#REF!</v>
      </c>
      <c r="FD41" s="77" t="str">
        <f t="array" ref="FD41">IFERROR(INDEX(Overall!$E$3:$E$389,MATCH(FE41,Overall!$D$3:$D$389,0))," ")</f>
        <v> </v>
      </c>
      <c r="FE41" s="84" t="str">
        <f t="array" ref="FE41">IFERROR(INDEX(Overall!$A$3:$P$389,SMALL(IF((FE$2=#REF!),ROW(#REF!)-MIN(ROW(#REF!))+1,""),ROW(EX38)),PlayerHeader)," ")</f>
        <v> </v>
      </c>
      <c r="FF41" s="79" t="str">
        <f t="shared" si="138"/>
        <v> 38</v>
      </c>
      <c r="FG41" s="3" t="str">
        <f t="shared" si="109"/>
        <v>#REF!</v>
      </c>
      <c r="FH41" s="77" t="str">
        <f t="shared" si="110"/>
        <v>#REF!</v>
      </c>
      <c r="FI41" s="77" t="str">
        <f t="shared" si="111"/>
        <v>#REF!</v>
      </c>
      <c r="FJ41" s="77" t="str">
        <f t="shared" si="112"/>
        <v>#REF!</v>
      </c>
      <c r="FK41" s="77" t="str">
        <f t="shared" si="113"/>
        <v>#REF!</v>
      </c>
      <c r="FL41" s="77" t="str">
        <f t="shared" si="114"/>
        <v>#REF!</v>
      </c>
      <c r="FM41" s="77" t="str">
        <f t="array" ref="FM41">IFERROR(INDEX(Overall!$E$3:$E$389,MATCH(FN41,Overall!$D$3:$D$389,0))," ")</f>
        <v> </v>
      </c>
      <c r="FN41" s="84" t="str">
        <f t="array" ref="FN41">IFERROR(INDEX(Overall!$A$3:$P$389,SMALL(IF((FN$2=#REF!),ROW(#REF!)-MIN(ROW(#REF!))+1,""),ROW(FG38)),PlayerHeader)," ")</f>
        <v> </v>
      </c>
      <c r="FO41" s="79" t="str">
        <f t="shared" si="139"/>
        <v> 38</v>
      </c>
      <c r="FP41" s="3" t="str">
        <f t="shared" si="115"/>
        <v>#REF!</v>
      </c>
      <c r="FQ41" s="77" t="str">
        <f t="shared" si="116"/>
        <v>#REF!</v>
      </c>
      <c r="FR41" s="77" t="str">
        <f t="shared" si="117"/>
        <v>#REF!</v>
      </c>
      <c r="FS41" s="77" t="str">
        <f t="shared" si="118"/>
        <v>#REF!</v>
      </c>
      <c r="FT41" s="77" t="str">
        <f t="shared" si="119"/>
        <v>#REF!</v>
      </c>
      <c r="FU41" s="77" t="str">
        <f t="shared" si="120"/>
        <v>#REF!</v>
      </c>
      <c r="FV41" s="77" t="str">
        <f t="array" ref="FV41">IFERROR(INDEX(Overall!$E$3:$E$389,MATCH(FW41,Overall!$D$3:$D$389,0))," ")</f>
        <v> </v>
      </c>
      <c r="FW41" s="84" t="str">
        <f t="array" ref="FW41">IFERROR(INDEX(Overall!$A$3:$P$389,SMALL(IF((FW$2=#REF!),ROW(#REF!)-MIN(ROW(#REF!))+1,""),ROW(FP38)),PlayerHeader)," ")</f>
        <v> </v>
      </c>
      <c r="FX41" s="79" t="str">
        <f t="shared" si="140"/>
        <v> 38</v>
      </c>
      <c r="FY41" s="3"/>
      <c r="GA41" s="3"/>
    </row>
    <row r="42" ht="15.75" customHeight="1">
      <c r="A42" s="3" t="str">
        <f t="shared" si="1"/>
        <v>#REF!</v>
      </c>
      <c r="B42" s="80" t="str">
        <f t="shared" si="2"/>
        <v>#REF!</v>
      </c>
      <c r="C42" s="80" t="str">
        <f t="shared" si="3"/>
        <v>#REF!</v>
      </c>
      <c r="D42" s="80" t="str">
        <f t="shared" si="4"/>
        <v>#REF!</v>
      </c>
      <c r="E42" s="80" t="str">
        <f t="shared" si="5"/>
        <v>#REF!</v>
      </c>
      <c r="F42" s="80" t="str">
        <f t="shared" si="6"/>
        <v>#REF!</v>
      </c>
      <c r="G42" s="80" t="str">
        <f t="array" ref="G42">IFERROR(INDEX(Overall!$E$3:$E$389,MATCH(H42,Overall!$D$3:$D$389,0))," ")</f>
        <v> </v>
      </c>
      <c r="H42" s="83" t="str">
        <f t="array" ref="H42">IFERROR(INDEX(Overall!$A$3:$P$389,SMALL(IF((H$2=#REF!),ROW(#REF!)-MIN(ROW(#REF!))+1,""),ROW(A39)),PlayerHeader)," ")</f>
        <v> </v>
      </c>
      <c r="I42" s="82" t="str">
        <f t="shared" si="121"/>
        <v> 39</v>
      </c>
      <c r="J42" s="3" t="str">
        <f t="shared" si="7"/>
        <v>#REF!</v>
      </c>
      <c r="K42" s="80" t="str">
        <f t="shared" si="8"/>
        <v>#REF!</v>
      </c>
      <c r="L42" s="80" t="str">
        <f t="shared" si="9"/>
        <v>#REF!</v>
      </c>
      <c r="M42" s="80" t="str">
        <f t="shared" si="10"/>
        <v>#REF!</v>
      </c>
      <c r="N42" s="80" t="str">
        <f t="shared" si="11"/>
        <v>#REF!</v>
      </c>
      <c r="O42" s="80" t="str">
        <f t="shared" si="12"/>
        <v>#REF!</v>
      </c>
      <c r="P42" s="80" t="str">
        <f t="array" ref="P42">IFERROR(INDEX(Overall!$E$3:$E$389,MATCH(Q42,Overall!$D$3:$D$389,0))," ")</f>
        <v> </v>
      </c>
      <c r="Q42" s="83" t="str">
        <f t="array" ref="Q42">IFERROR(INDEX(Overall!$A$3:$P$389,SMALL(IF((Q$2=#REF!),ROW(#REF!)-MIN(ROW(#REF!))+1,""),ROW(J39)),PlayerHeader)," ")</f>
        <v> </v>
      </c>
      <c r="R42" s="82" t="str">
        <f t="shared" si="122"/>
        <v> 39</v>
      </c>
      <c r="S42" s="3" t="str">
        <f t="shared" si="13"/>
        <v>#REF!</v>
      </c>
      <c r="T42" s="80" t="str">
        <f t="shared" si="14"/>
        <v>#REF!</v>
      </c>
      <c r="U42" s="80" t="str">
        <f t="shared" si="15"/>
        <v>#REF!</v>
      </c>
      <c r="V42" s="80" t="str">
        <f t="shared" si="16"/>
        <v>#REF!</v>
      </c>
      <c r="W42" s="80" t="str">
        <f t="shared" si="17"/>
        <v>#REF!</v>
      </c>
      <c r="X42" s="80" t="str">
        <f t="shared" si="18"/>
        <v>#REF!</v>
      </c>
      <c r="Y42" s="80" t="str">
        <f t="array" ref="Y42">IFERROR(INDEX(Overall!$E$3:$E$389,MATCH(Z42,Overall!$D$3:$D$389,0))," ")</f>
        <v> </v>
      </c>
      <c r="Z42" s="83" t="str">
        <f t="array" ref="Z42">IFERROR(INDEX(Overall!$A$3:$P$389,SMALL(IF((Z$2=#REF!),ROW(#REF!)-MIN(ROW(#REF!))+1,""),ROW(S39)),PlayerHeader)," ")</f>
        <v> </v>
      </c>
      <c r="AA42" s="82" t="str">
        <f t="shared" si="123"/>
        <v> 39</v>
      </c>
      <c r="AB42" s="3" t="str">
        <f t="shared" si="19"/>
        <v>#REF!</v>
      </c>
      <c r="AC42" s="80" t="str">
        <f t="shared" si="20"/>
        <v>#REF!</v>
      </c>
      <c r="AD42" s="80" t="str">
        <f t="shared" si="21"/>
        <v>#REF!</v>
      </c>
      <c r="AE42" s="80" t="str">
        <f t="shared" si="22"/>
        <v>#REF!</v>
      </c>
      <c r="AF42" s="80" t="str">
        <f t="shared" si="23"/>
        <v>#REF!</v>
      </c>
      <c r="AG42" s="80" t="str">
        <f t="shared" si="24"/>
        <v>#REF!</v>
      </c>
      <c r="AH42" s="80" t="str">
        <f t="array" ref="AH42">IFERROR(INDEX(Overall!$E$3:$E$389,MATCH(AI42,Overall!$D$3:$D$389,0))," ")</f>
        <v> </v>
      </c>
      <c r="AI42" s="83" t="str">
        <f t="array" ref="AI42">IFERROR(INDEX(Overall!$A$3:$P$389,SMALL(IF((AI$2=#REF!),ROW(#REF!)-MIN(ROW(#REF!))+1,""),ROW(AB39)),PlayerHeader)," ")</f>
        <v> </v>
      </c>
      <c r="AJ42" s="82" t="str">
        <f t="shared" si="124"/>
        <v> 39</v>
      </c>
      <c r="AK42" s="3" t="str">
        <f t="shared" si="25"/>
        <v>#REF!</v>
      </c>
      <c r="AL42" s="80" t="str">
        <f t="shared" si="26"/>
        <v>#REF!</v>
      </c>
      <c r="AM42" s="80" t="str">
        <f t="shared" si="27"/>
        <v>#REF!</v>
      </c>
      <c r="AN42" s="80" t="str">
        <f t="shared" si="28"/>
        <v>#REF!</v>
      </c>
      <c r="AO42" s="80" t="str">
        <f t="shared" si="29"/>
        <v>#REF!</v>
      </c>
      <c r="AP42" s="80" t="str">
        <f t="shared" si="30"/>
        <v>#REF!</v>
      </c>
      <c r="AQ42" s="80" t="str">
        <f t="array" ref="AQ42">IFERROR(INDEX(Overall!$E$3:$E$389,MATCH(AR42,Overall!$D$3:$D$389,0))," ")</f>
        <v> </v>
      </c>
      <c r="AR42" s="83" t="str">
        <f t="array" ref="AR42">IFERROR(INDEX(Overall!$A$3:$P$389,SMALL(IF((AR$2=#REF!),ROW(#REF!)-MIN(ROW(#REF!))+1,""),ROW(AK39)),PlayerHeader)," ")</f>
        <v> </v>
      </c>
      <c r="AS42" s="82" t="str">
        <f t="shared" si="125"/>
        <v> 39</v>
      </c>
      <c r="AT42" s="3" t="str">
        <f t="shared" si="31"/>
        <v>#REF!</v>
      </c>
      <c r="AU42" s="80" t="str">
        <f t="shared" si="32"/>
        <v>#REF!</v>
      </c>
      <c r="AV42" s="80" t="str">
        <f t="shared" si="33"/>
        <v>#REF!</v>
      </c>
      <c r="AW42" s="80" t="str">
        <f t="shared" si="34"/>
        <v>#REF!</v>
      </c>
      <c r="AX42" s="80" t="str">
        <f t="shared" si="35"/>
        <v>#REF!</v>
      </c>
      <c r="AY42" s="80" t="str">
        <f t="shared" si="36"/>
        <v>#REF!</v>
      </c>
      <c r="AZ42" s="80" t="str">
        <f t="array" ref="AZ42">IFERROR(INDEX(Overall!$E$3:$E$389,MATCH(BA42,Overall!$D$3:$D$389,0))," ")</f>
        <v> </v>
      </c>
      <c r="BA42" s="83" t="str">
        <f t="array" ref="BA42">IFERROR(INDEX(Overall!$A$3:$P$389,SMALL(IF((BA$2=#REF!),ROW(#REF!)-MIN(ROW(#REF!))+1,""),ROW(AT39)),PlayerHeader)," ")</f>
        <v> </v>
      </c>
      <c r="BB42" s="82" t="str">
        <f t="shared" si="126"/>
        <v> 39</v>
      </c>
      <c r="BC42" s="3" t="str">
        <f t="shared" si="37"/>
        <v>#REF!</v>
      </c>
      <c r="BD42" s="80" t="str">
        <f t="shared" si="38"/>
        <v>#REF!</v>
      </c>
      <c r="BE42" s="80" t="str">
        <f t="shared" si="39"/>
        <v>#REF!</v>
      </c>
      <c r="BF42" s="80" t="str">
        <f t="shared" si="40"/>
        <v>#REF!</v>
      </c>
      <c r="BG42" s="80" t="str">
        <f t="shared" si="41"/>
        <v>#REF!</v>
      </c>
      <c r="BH42" s="80" t="str">
        <f t="shared" si="42"/>
        <v>#REF!</v>
      </c>
      <c r="BI42" s="80" t="str">
        <f t="array" ref="BI42">IFERROR(INDEX(Overall!$E$3:$E$389,MATCH(BJ42,Overall!$D$3:$D$389,0))," ")</f>
        <v> </v>
      </c>
      <c r="BJ42" s="83" t="str">
        <f t="array" ref="BJ42">IFERROR(INDEX(Overall!$A$3:$P$389,SMALL(IF((BJ$2=#REF!),ROW(#REF!)-MIN(ROW(#REF!))+1,""),ROW(BC39)),PlayerHeader)," ")</f>
        <v> </v>
      </c>
      <c r="BK42" s="82" t="str">
        <f t="shared" si="127"/>
        <v> 39</v>
      </c>
      <c r="BL42" s="3" t="str">
        <f t="shared" si="43"/>
        <v>#REF!</v>
      </c>
      <c r="BM42" s="80" t="str">
        <f t="shared" si="44"/>
        <v>#REF!</v>
      </c>
      <c r="BN42" s="80" t="str">
        <f t="shared" si="45"/>
        <v>#REF!</v>
      </c>
      <c r="BO42" s="80" t="str">
        <f t="shared" si="46"/>
        <v>#REF!</v>
      </c>
      <c r="BP42" s="80" t="str">
        <f t="shared" si="47"/>
        <v>#REF!</v>
      </c>
      <c r="BQ42" s="80" t="str">
        <f t="shared" si="48"/>
        <v>#REF!</v>
      </c>
      <c r="BR42" s="80" t="str">
        <f t="array" ref="BR42">IFERROR(INDEX(Overall!$E$3:$E$389,MATCH(BS42,Overall!$D$3:$D$389,0))," ")</f>
        <v> </v>
      </c>
      <c r="BS42" s="83" t="str">
        <f t="array" ref="BS42">IFERROR(INDEX(Overall!$A$3:$P$389,SMALL(IF((BS$2=#REF!),ROW(#REF!)-MIN(ROW(#REF!))+1,""),ROW(BL39)),PlayerHeader)," ")</f>
        <v> </v>
      </c>
      <c r="BT42" s="82" t="str">
        <f t="shared" si="128"/>
        <v> 39</v>
      </c>
      <c r="BU42" s="3" t="str">
        <f t="shared" si="49"/>
        <v>#REF!</v>
      </c>
      <c r="BV42" s="80" t="str">
        <f t="shared" si="50"/>
        <v>#REF!</v>
      </c>
      <c r="BW42" s="80" t="str">
        <f t="shared" si="51"/>
        <v>#REF!</v>
      </c>
      <c r="BX42" s="80" t="str">
        <f t="shared" si="52"/>
        <v>#REF!</v>
      </c>
      <c r="BY42" s="80" t="str">
        <f t="shared" si="53"/>
        <v>#REF!</v>
      </c>
      <c r="BZ42" s="80" t="str">
        <f t="shared" si="54"/>
        <v>#REF!</v>
      </c>
      <c r="CA42" s="80" t="str">
        <f t="array" ref="CA42">IFERROR(INDEX(Overall!$E$3:$E$389,MATCH(CB42,Overall!$D$3:$D$389,0))," ")</f>
        <v> </v>
      </c>
      <c r="CB42" s="83" t="str">
        <f t="array" ref="CB42">IFERROR(INDEX(Overall!$A$3:$P$389,SMALL(IF((CB$2=#REF!),ROW(#REF!)-MIN(ROW(#REF!))+1,""),ROW(BU39)),PlayerHeader)," ")</f>
        <v> </v>
      </c>
      <c r="CC42" s="82" t="str">
        <f t="shared" si="129"/>
        <v> 39</v>
      </c>
      <c r="CD42" s="3" t="str">
        <f t="shared" si="55"/>
        <v>#REF!</v>
      </c>
      <c r="CE42" s="80" t="str">
        <f t="shared" si="56"/>
        <v>#REF!</v>
      </c>
      <c r="CF42" s="80" t="str">
        <f t="shared" si="57"/>
        <v>#REF!</v>
      </c>
      <c r="CG42" s="80" t="str">
        <f t="shared" si="58"/>
        <v>#REF!</v>
      </c>
      <c r="CH42" s="80" t="str">
        <f t="shared" si="59"/>
        <v>#REF!</v>
      </c>
      <c r="CI42" s="80" t="str">
        <f t="shared" si="60"/>
        <v>#REF!</v>
      </c>
      <c r="CJ42" s="80" t="str">
        <f t="array" ref="CJ42">IFERROR(INDEX(Overall!$E$3:$E$389,MATCH(CK42,Overall!$D$3:$D$389,0))," ")</f>
        <v> </v>
      </c>
      <c r="CK42" s="83" t="str">
        <f t="array" ref="CK42">IFERROR(INDEX(Overall!$A$3:$P$389,SMALL(IF((CK$2=#REF!),ROW(#REF!)-MIN(ROW(#REF!))+1,""),ROW(CD39)),PlayerHeader)," ")</f>
        <v> </v>
      </c>
      <c r="CL42" s="82" t="str">
        <f t="shared" si="130"/>
        <v> 39</v>
      </c>
      <c r="CM42" s="3" t="str">
        <f t="shared" si="61"/>
        <v>#REF!</v>
      </c>
      <c r="CN42" s="80" t="str">
        <f t="shared" si="62"/>
        <v>#REF!</v>
      </c>
      <c r="CO42" s="80" t="str">
        <f t="shared" si="63"/>
        <v>#REF!</v>
      </c>
      <c r="CP42" s="80" t="str">
        <f t="shared" si="64"/>
        <v>#REF!</v>
      </c>
      <c r="CQ42" s="80" t="str">
        <f t="shared" si="65"/>
        <v>#REF!</v>
      </c>
      <c r="CR42" s="80" t="str">
        <f t="shared" si="66"/>
        <v>#REF!</v>
      </c>
      <c r="CS42" s="80" t="str">
        <f t="array" ref="CS42">IFERROR(INDEX(Overall!$E$3:$E$389,MATCH(CT42,Overall!$D$3:$D$389,0))," ")</f>
        <v> </v>
      </c>
      <c r="CT42" s="83" t="str">
        <f t="array" ref="CT42">IFERROR(INDEX(Overall!$A$3:$P$389,SMALL(IF((CT$2=#REF!),ROW(#REF!)-MIN(ROW(#REF!))+1,""),ROW(CM39)),PlayerHeader)," ")</f>
        <v> </v>
      </c>
      <c r="CU42" s="82" t="str">
        <f t="shared" si="131"/>
        <v> 39</v>
      </c>
      <c r="CV42" s="3" t="str">
        <f t="shared" si="67"/>
        <v>#REF!</v>
      </c>
      <c r="CW42" s="80" t="str">
        <f t="shared" si="68"/>
        <v>#REF!</v>
      </c>
      <c r="CX42" s="80" t="str">
        <f t="shared" si="69"/>
        <v>#REF!</v>
      </c>
      <c r="CY42" s="80" t="str">
        <f t="shared" si="70"/>
        <v>#REF!</v>
      </c>
      <c r="CZ42" s="80" t="str">
        <f t="shared" si="71"/>
        <v>#REF!</v>
      </c>
      <c r="DA42" s="80" t="str">
        <f t="shared" si="72"/>
        <v>#REF!</v>
      </c>
      <c r="DB42" s="80" t="str">
        <f t="array" ref="DB42">IFERROR(INDEX(Overall!$E$3:$E$389,MATCH(DC42,Overall!$D$3:$D$389,0))," ")</f>
        <v> </v>
      </c>
      <c r="DC42" s="83" t="str">
        <f t="array" ref="DC42">IFERROR(INDEX(Overall!$A$3:$P$389,SMALL(IF((DC$2=#REF!),ROW(#REF!)-MIN(ROW(#REF!))+1,""),ROW(CV39)),PlayerHeader)," ")</f>
        <v> </v>
      </c>
      <c r="DD42" s="82" t="str">
        <f t="shared" si="132"/>
        <v> 39</v>
      </c>
      <c r="DE42" s="3" t="str">
        <f t="shared" si="73"/>
        <v>#REF!</v>
      </c>
      <c r="DF42" s="80" t="str">
        <f t="shared" si="74"/>
        <v>#REF!</v>
      </c>
      <c r="DG42" s="80" t="str">
        <f t="shared" si="75"/>
        <v>#REF!</v>
      </c>
      <c r="DH42" s="80" t="str">
        <f t="shared" si="76"/>
        <v>#REF!</v>
      </c>
      <c r="DI42" s="80" t="str">
        <f t="shared" si="77"/>
        <v>#REF!</v>
      </c>
      <c r="DJ42" s="80" t="str">
        <f t="shared" si="78"/>
        <v>#REF!</v>
      </c>
      <c r="DK42" s="80" t="str">
        <f t="array" ref="DK42">IFERROR(INDEX(Overall!$E$3:$E$389,MATCH(DL42,Overall!$D$3:$D$389,0))," ")</f>
        <v> </v>
      </c>
      <c r="DL42" s="83" t="str">
        <f t="array" ref="DL42">IFERROR(INDEX(Overall!$A$3:$P$389,SMALL(IF((DL$2=#REF!),ROW(#REF!)-MIN(ROW(#REF!))+1,""),ROW(DE39)),PlayerHeader)," ")</f>
        <v> </v>
      </c>
      <c r="DM42" s="82" t="str">
        <f t="shared" si="133"/>
        <v> 39</v>
      </c>
      <c r="DN42" s="3" t="str">
        <f t="shared" si="79"/>
        <v>#REF!</v>
      </c>
      <c r="DO42" s="80" t="str">
        <f t="shared" si="80"/>
        <v>#REF!</v>
      </c>
      <c r="DP42" s="80" t="str">
        <f t="shared" si="81"/>
        <v>#REF!</v>
      </c>
      <c r="DQ42" s="80" t="str">
        <f t="shared" si="82"/>
        <v>#REF!</v>
      </c>
      <c r="DR42" s="80" t="str">
        <f t="shared" si="83"/>
        <v>#REF!</v>
      </c>
      <c r="DS42" s="80" t="str">
        <f t="shared" si="84"/>
        <v>#REF!</v>
      </c>
      <c r="DT42" s="80" t="str">
        <f t="array" ref="DT42">IFERROR(INDEX(Overall!$E$3:$E$389,MATCH(DU42,Overall!$D$3:$D$389,0))," ")</f>
        <v> </v>
      </c>
      <c r="DU42" s="83" t="str">
        <f t="array" ref="DU42">IFERROR(INDEX(Overall!$A$3:$P$389,SMALL(IF((DU$2=#REF!),ROW(#REF!)-MIN(ROW(#REF!))+1,""),ROW(DN39)),PlayerHeader)," ")</f>
        <v> </v>
      </c>
      <c r="DV42" s="82" t="str">
        <f t="shared" si="134"/>
        <v> 39</v>
      </c>
      <c r="DW42" s="3" t="str">
        <f t="shared" si="85"/>
        <v>#REF!</v>
      </c>
      <c r="DX42" s="80" t="str">
        <f t="shared" si="86"/>
        <v>#REF!</v>
      </c>
      <c r="DY42" s="80" t="str">
        <f t="shared" si="87"/>
        <v>#REF!</v>
      </c>
      <c r="DZ42" s="80" t="str">
        <f t="shared" si="88"/>
        <v>#REF!</v>
      </c>
      <c r="EA42" s="80" t="str">
        <f t="shared" si="89"/>
        <v>#REF!</v>
      </c>
      <c r="EB42" s="80" t="str">
        <f t="shared" si="90"/>
        <v>#REF!</v>
      </c>
      <c r="EC42" s="80" t="str">
        <f t="array" ref="EC42">IFERROR(INDEX(Overall!$E$3:$E$389,MATCH(ED42,Overall!$D$3:$D$389,0))," ")</f>
        <v> </v>
      </c>
      <c r="ED42" s="83" t="str">
        <f t="array" ref="ED42">IFERROR(INDEX(Overall!$A$3:$P$389,SMALL(IF((ED$2=#REF!),ROW(#REF!)-MIN(ROW(#REF!))+1,""),ROW(DW39)),PlayerHeader)," ")</f>
        <v> </v>
      </c>
      <c r="EE42" s="82" t="str">
        <f t="shared" si="135"/>
        <v> 39</v>
      </c>
      <c r="EF42" s="3" t="str">
        <f t="shared" si="91"/>
        <v>#REF!</v>
      </c>
      <c r="EG42" s="80" t="str">
        <f t="shared" si="92"/>
        <v>#REF!</v>
      </c>
      <c r="EH42" s="80" t="str">
        <f t="shared" si="93"/>
        <v>#REF!</v>
      </c>
      <c r="EI42" s="80" t="str">
        <f t="shared" si="94"/>
        <v>#REF!</v>
      </c>
      <c r="EJ42" s="80" t="str">
        <f t="shared" si="95"/>
        <v>#REF!</v>
      </c>
      <c r="EK42" s="80" t="str">
        <f t="shared" si="96"/>
        <v>#REF!</v>
      </c>
      <c r="EL42" s="80" t="str">
        <f t="array" ref="EL42">IFERROR(INDEX(Overall!$E$3:$E$389,MATCH(EM42,Overall!$D$3:$D$389,0))," ")</f>
        <v> </v>
      </c>
      <c r="EM42" s="83" t="str">
        <f t="array" ref="EM42">IFERROR(INDEX(Overall!$A$3:$P$389,SMALL(IF((EM$2=#REF!),ROW(#REF!)-MIN(ROW(#REF!))+1,""),ROW(EF39)),PlayerHeader)," ")</f>
        <v> </v>
      </c>
      <c r="EN42" s="82" t="str">
        <f t="shared" si="136"/>
        <v> 39</v>
      </c>
      <c r="EO42" s="3" t="str">
        <f t="shared" si="97"/>
        <v>#REF!</v>
      </c>
      <c r="EP42" s="80" t="str">
        <f t="shared" si="98"/>
        <v>#REF!</v>
      </c>
      <c r="EQ42" s="80" t="str">
        <f t="shared" si="99"/>
        <v>#REF!</v>
      </c>
      <c r="ER42" s="80" t="str">
        <f t="shared" si="100"/>
        <v>#REF!</v>
      </c>
      <c r="ES42" s="80" t="str">
        <f t="shared" si="101"/>
        <v>#REF!</v>
      </c>
      <c r="ET42" s="80" t="str">
        <f t="shared" si="102"/>
        <v>#REF!</v>
      </c>
      <c r="EU42" s="80" t="str">
        <f t="array" ref="EU42">IFERROR(INDEX(Overall!$E$3:$E$389,MATCH(EV42,Overall!$D$3:$D$389,0))," ")</f>
        <v> </v>
      </c>
      <c r="EV42" s="83" t="str">
        <f t="array" ref="EV42">IFERROR(INDEX(Overall!$A$3:$P$389,SMALL(IF((EV$2=#REF!),ROW(#REF!)-MIN(ROW(#REF!))+1,""),ROW(EO39)),PlayerHeader)," ")</f>
        <v> </v>
      </c>
      <c r="EW42" s="82" t="str">
        <f t="shared" si="137"/>
        <v> 39</v>
      </c>
      <c r="EX42" s="3" t="str">
        <f t="shared" si="103"/>
        <v>#REF!</v>
      </c>
      <c r="EY42" s="80" t="str">
        <f t="shared" si="104"/>
        <v>#REF!</v>
      </c>
      <c r="EZ42" s="80" t="str">
        <f t="shared" si="105"/>
        <v>#REF!</v>
      </c>
      <c r="FA42" s="80" t="str">
        <f t="shared" si="106"/>
        <v>#REF!</v>
      </c>
      <c r="FB42" s="80" t="str">
        <f t="shared" si="107"/>
        <v>#REF!</v>
      </c>
      <c r="FC42" s="80" t="str">
        <f t="shared" si="108"/>
        <v>#REF!</v>
      </c>
      <c r="FD42" s="80" t="str">
        <f t="array" ref="FD42">IFERROR(INDEX(Overall!$E$3:$E$389,MATCH(FE42,Overall!$D$3:$D$389,0))," ")</f>
        <v> </v>
      </c>
      <c r="FE42" s="83" t="str">
        <f t="array" ref="FE42">IFERROR(INDEX(Overall!$A$3:$P$389,SMALL(IF((FE$2=#REF!),ROW(#REF!)-MIN(ROW(#REF!))+1,""),ROW(EX39)),PlayerHeader)," ")</f>
        <v> </v>
      </c>
      <c r="FF42" s="82" t="str">
        <f t="shared" si="138"/>
        <v> 39</v>
      </c>
      <c r="FG42" s="3" t="str">
        <f t="shared" si="109"/>
        <v>#REF!</v>
      </c>
      <c r="FH42" s="80" t="str">
        <f t="shared" si="110"/>
        <v>#REF!</v>
      </c>
      <c r="FI42" s="80" t="str">
        <f t="shared" si="111"/>
        <v>#REF!</v>
      </c>
      <c r="FJ42" s="80" t="str">
        <f t="shared" si="112"/>
        <v>#REF!</v>
      </c>
      <c r="FK42" s="80" t="str">
        <f t="shared" si="113"/>
        <v>#REF!</v>
      </c>
      <c r="FL42" s="80" t="str">
        <f t="shared" si="114"/>
        <v>#REF!</v>
      </c>
      <c r="FM42" s="80" t="str">
        <f t="array" ref="FM42">IFERROR(INDEX(Overall!$E$3:$E$389,MATCH(FN42,Overall!$D$3:$D$389,0))," ")</f>
        <v> </v>
      </c>
      <c r="FN42" s="83" t="str">
        <f t="array" ref="FN42">IFERROR(INDEX(Overall!$A$3:$P$389,SMALL(IF((FN$2=#REF!),ROW(#REF!)-MIN(ROW(#REF!))+1,""),ROW(FG39)),PlayerHeader)," ")</f>
        <v> </v>
      </c>
      <c r="FO42" s="82" t="str">
        <f t="shared" si="139"/>
        <v> 39</v>
      </c>
      <c r="FP42" s="3" t="str">
        <f t="shared" si="115"/>
        <v>#REF!</v>
      </c>
      <c r="FQ42" s="80" t="str">
        <f t="shared" si="116"/>
        <v>#REF!</v>
      </c>
      <c r="FR42" s="80" t="str">
        <f t="shared" si="117"/>
        <v>#REF!</v>
      </c>
      <c r="FS42" s="80" t="str">
        <f t="shared" si="118"/>
        <v>#REF!</v>
      </c>
      <c r="FT42" s="80" t="str">
        <f t="shared" si="119"/>
        <v>#REF!</v>
      </c>
      <c r="FU42" s="80" t="str">
        <f t="shared" si="120"/>
        <v>#REF!</v>
      </c>
      <c r="FV42" s="80" t="str">
        <f t="array" ref="FV42">IFERROR(INDEX(Overall!$E$3:$E$389,MATCH(FW42,Overall!$D$3:$D$389,0))," ")</f>
        <v> </v>
      </c>
      <c r="FW42" s="83" t="str">
        <f t="array" ref="FW42">IFERROR(INDEX(Overall!$A$3:$P$389,SMALL(IF((FW$2=#REF!),ROW(#REF!)-MIN(ROW(#REF!))+1,""),ROW(FP39)),PlayerHeader)," ")</f>
        <v> </v>
      </c>
      <c r="FX42" s="82" t="str">
        <f t="shared" si="140"/>
        <v> 39</v>
      </c>
      <c r="FY42" s="3"/>
      <c r="GA42" s="3"/>
    </row>
    <row r="43" ht="15.75" customHeight="1">
      <c r="A43" s="3" t="str">
        <f t="shared" si="1"/>
        <v>#REF!</v>
      </c>
      <c r="B43" s="85" t="str">
        <f t="shared" si="2"/>
        <v>#REF!</v>
      </c>
      <c r="C43" s="85" t="str">
        <f t="shared" si="3"/>
        <v>#REF!</v>
      </c>
      <c r="D43" s="85" t="str">
        <f t="shared" si="4"/>
        <v>#REF!</v>
      </c>
      <c r="E43" s="85" t="str">
        <f t="shared" si="5"/>
        <v>#REF!</v>
      </c>
      <c r="F43" s="85" t="str">
        <f t="shared" si="6"/>
        <v>#REF!</v>
      </c>
      <c r="G43" s="85" t="str">
        <f t="array" ref="G43">IFERROR(INDEX(Overall!$E$3:$E$389,MATCH(H43,Overall!$D$3:$D$389,0))," ")</f>
        <v> </v>
      </c>
      <c r="H43" s="86" t="str">
        <f t="array" ref="H43">IFERROR(INDEX(Overall!$A$3:$P$389,SMALL(IF((H$2=#REF!),ROW(#REF!)-MIN(ROW(#REF!))+1,""),ROW(A40)),PlayerHeader)," ")</f>
        <v> </v>
      </c>
      <c r="I43" s="87" t="str">
        <f t="shared" si="121"/>
        <v> 40</v>
      </c>
      <c r="J43" s="3" t="str">
        <f t="shared" si="7"/>
        <v>#REF!</v>
      </c>
      <c r="K43" s="85" t="str">
        <f t="shared" si="8"/>
        <v>#REF!</v>
      </c>
      <c r="L43" s="85" t="str">
        <f t="shared" si="9"/>
        <v>#REF!</v>
      </c>
      <c r="M43" s="85" t="str">
        <f t="shared" si="10"/>
        <v>#REF!</v>
      </c>
      <c r="N43" s="85" t="str">
        <f t="shared" si="11"/>
        <v>#REF!</v>
      </c>
      <c r="O43" s="85" t="str">
        <f t="shared" si="12"/>
        <v>#REF!</v>
      </c>
      <c r="P43" s="85" t="str">
        <f t="array" ref="P43">IFERROR(INDEX(Overall!$E$3:$E$389,MATCH(Q43,Overall!$D$3:$D$389,0))," ")</f>
        <v> </v>
      </c>
      <c r="Q43" s="86" t="str">
        <f t="array" ref="Q43">IFERROR(INDEX(Overall!$A$3:$P$389,SMALL(IF((Q$2=#REF!),ROW(#REF!)-MIN(ROW(#REF!))+1,""),ROW(J40)),PlayerHeader)," ")</f>
        <v> </v>
      </c>
      <c r="R43" s="87" t="str">
        <f t="shared" si="122"/>
        <v> 40</v>
      </c>
      <c r="S43" s="3" t="str">
        <f t="shared" si="13"/>
        <v>#REF!</v>
      </c>
      <c r="T43" s="85" t="str">
        <f t="shared" si="14"/>
        <v>#REF!</v>
      </c>
      <c r="U43" s="85" t="str">
        <f t="shared" si="15"/>
        <v>#REF!</v>
      </c>
      <c r="V43" s="85" t="str">
        <f t="shared" si="16"/>
        <v>#REF!</v>
      </c>
      <c r="W43" s="85" t="str">
        <f t="shared" si="17"/>
        <v>#REF!</v>
      </c>
      <c r="X43" s="85" t="str">
        <f t="shared" si="18"/>
        <v>#REF!</v>
      </c>
      <c r="Y43" s="85" t="str">
        <f t="array" ref="Y43">IFERROR(INDEX(Overall!$E$3:$E$389,MATCH(Z43,Overall!$D$3:$D$389,0))," ")</f>
        <v> </v>
      </c>
      <c r="Z43" s="86" t="str">
        <f t="array" ref="Z43">IFERROR(INDEX(Overall!$A$3:$P$389,SMALL(IF((Z$2=#REF!),ROW(#REF!)-MIN(ROW(#REF!))+1,""),ROW(S40)),PlayerHeader)," ")</f>
        <v> </v>
      </c>
      <c r="AA43" s="87" t="str">
        <f t="shared" si="123"/>
        <v> 40</v>
      </c>
      <c r="AB43" s="3" t="str">
        <f t="shared" si="19"/>
        <v>#REF!</v>
      </c>
      <c r="AC43" s="85" t="str">
        <f t="shared" si="20"/>
        <v>#REF!</v>
      </c>
      <c r="AD43" s="85" t="str">
        <f t="shared" si="21"/>
        <v>#REF!</v>
      </c>
      <c r="AE43" s="85" t="str">
        <f t="shared" si="22"/>
        <v>#REF!</v>
      </c>
      <c r="AF43" s="85" t="str">
        <f t="shared" si="23"/>
        <v>#REF!</v>
      </c>
      <c r="AG43" s="85" t="str">
        <f t="shared" si="24"/>
        <v>#REF!</v>
      </c>
      <c r="AH43" s="85" t="str">
        <f t="array" ref="AH43">IFERROR(INDEX(Overall!$E$3:$E$389,MATCH(AI43,Overall!$D$3:$D$389,0))," ")</f>
        <v> </v>
      </c>
      <c r="AI43" s="86" t="str">
        <f t="array" ref="AI43">IFERROR(INDEX(Overall!$A$3:$P$389,SMALL(IF((AI$2=#REF!),ROW(#REF!)-MIN(ROW(#REF!))+1,""),ROW(AB40)),PlayerHeader)," ")</f>
        <v> </v>
      </c>
      <c r="AJ43" s="87" t="str">
        <f t="shared" si="124"/>
        <v> 40</v>
      </c>
      <c r="AK43" s="3" t="str">
        <f t="shared" si="25"/>
        <v>#REF!</v>
      </c>
      <c r="AL43" s="85" t="str">
        <f t="shared" si="26"/>
        <v>#REF!</v>
      </c>
      <c r="AM43" s="85" t="str">
        <f t="shared" si="27"/>
        <v>#REF!</v>
      </c>
      <c r="AN43" s="85" t="str">
        <f t="shared" si="28"/>
        <v>#REF!</v>
      </c>
      <c r="AO43" s="85" t="str">
        <f t="shared" si="29"/>
        <v>#REF!</v>
      </c>
      <c r="AP43" s="85" t="str">
        <f t="shared" si="30"/>
        <v>#REF!</v>
      </c>
      <c r="AQ43" s="85" t="str">
        <f t="array" ref="AQ43">IFERROR(INDEX(Overall!$E$3:$E$389,MATCH(AR43,Overall!$D$3:$D$389,0))," ")</f>
        <v> </v>
      </c>
      <c r="AR43" s="86" t="str">
        <f t="array" ref="AR43">IFERROR(INDEX(Overall!$A$3:$P$389,SMALL(IF((AR$2=#REF!),ROW(#REF!)-MIN(ROW(#REF!))+1,""),ROW(AK40)),PlayerHeader)," ")</f>
        <v> </v>
      </c>
      <c r="AS43" s="87" t="str">
        <f t="shared" si="125"/>
        <v> 40</v>
      </c>
      <c r="AT43" s="3" t="str">
        <f t="shared" si="31"/>
        <v>#REF!</v>
      </c>
      <c r="AU43" s="85" t="str">
        <f t="shared" si="32"/>
        <v>#REF!</v>
      </c>
      <c r="AV43" s="85" t="str">
        <f t="shared" si="33"/>
        <v>#REF!</v>
      </c>
      <c r="AW43" s="85" t="str">
        <f t="shared" si="34"/>
        <v>#REF!</v>
      </c>
      <c r="AX43" s="85" t="str">
        <f t="shared" si="35"/>
        <v>#REF!</v>
      </c>
      <c r="AY43" s="85" t="str">
        <f t="shared" si="36"/>
        <v>#REF!</v>
      </c>
      <c r="AZ43" s="85" t="str">
        <f t="array" ref="AZ43">IFERROR(INDEX(Overall!$E$3:$E$389,MATCH(BA43,Overall!$D$3:$D$389,0))," ")</f>
        <v> </v>
      </c>
      <c r="BA43" s="86" t="str">
        <f t="array" ref="BA43">IFERROR(INDEX(Overall!$A$3:$P$389,SMALL(IF((BA$2=#REF!),ROW(#REF!)-MIN(ROW(#REF!))+1,""),ROW(AT40)),PlayerHeader)," ")</f>
        <v> </v>
      </c>
      <c r="BB43" s="87" t="str">
        <f t="shared" si="126"/>
        <v> 40</v>
      </c>
      <c r="BC43" s="3" t="str">
        <f t="shared" si="37"/>
        <v>#REF!</v>
      </c>
      <c r="BD43" s="85" t="str">
        <f t="shared" si="38"/>
        <v>#REF!</v>
      </c>
      <c r="BE43" s="85" t="str">
        <f t="shared" si="39"/>
        <v>#REF!</v>
      </c>
      <c r="BF43" s="85" t="str">
        <f t="shared" si="40"/>
        <v>#REF!</v>
      </c>
      <c r="BG43" s="85" t="str">
        <f t="shared" si="41"/>
        <v>#REF!</v>
      </c>
      <c r="BH43" s="85" t="str">
        <f t="shared" si="42"/>
        <v>#REF!</v>
      </c>
      <c r="BI43" s="85" t="str">
        <f t="array" ref="BI43">IFERROR(INDEX(Overall!$E$3:$E$389,MATCH(BJ43,Overall!$D$3:$D$389,0))," ")</f>
        <v> </v>
      </c>
      <c r="BJ43" s="86" t="str">
        <f t="array" ref="BJ43">IFERROR(INDEX(Overall!$A$3:$P$389,SMALL(IF((BJ$2=#REF!),ROW(#REF!)-MIN(ROW(#REF!))+1,""),ROW(BC40)),PlayerHeader)," ")</f>
        <v> </v>
      </c>
      <c r="BK43" s="87" t="str">
        <f t="shared" si="127"/>
        <v> 40</v>
      </c>
      <c r="BL43" s="3" t="str">
        <f t="shared" si="43"/>
        <v>#REF!</v>
      </c>
      <c r="BM43" s="85" t="str">
        <f t="shared" si="44"/>
        <v>#REF!</v>
      </c>
      <c r="BN43" s="85" t="str">
        <f t="shared" si="45"/>
        <v>#REF!</v>
      </c>
      <c r="BO43" s="85" t="str">
        <f t="shared" si="46"/>
        <v>#REF!</v>
      </c>
      <c r="BP43" s="85" t="str">
        <f t="shared" si="47"/>
        <v>#REF!</v>
      </c>
      <c r="BQ43" s="85" t="str">
        <f t="shared" si="48"/>
        <v>#REF!</v>
      </c>
      <c r="BR43" s="85" t="str">
        <f t="array" ref="BR43">IFERROR(INDEX(Overall!$E$3:$E$389,MATCH(BS43,Overall!$D$3:$D$389,0))," ")</f>
        <v> </v>
      </c>
      <c r="BS43" s="86" t="str">
        <f t="array" ref="BS43">IFERROR(INDEX(Overall!$A$3:$P$389,SMALL(IF((BS$2=#REF!),ROW(#REF!)-MIN(ROW(#REF!))+1,""),ROW(BL40)),PlayerHeader)," ")</f>
        <v> </v>
      </c>
      <c r="BT43" s="87" t="str">
        <f t="shared" si="128"/>
        <v> 40</v>
      </c>
      <c r="BU43" s="3" t="str">
        <f t="shared" si="49"/>
        <v>#REF!</v>
      </c>
      <c r="BV43" s="85" t="str">
        <f t="shared" si="50"/>
        <v>#REF!</v>
      </c>
      <c r="BW43" s="85" t="str">
        <f t="shared" si="51"/>
        <v>#REF!</v>
      </c>
      <c r="BX43" s="85" t="str">
        <f t="shared" si="52"/>
        <v>#REF!</v>
      </c>
      <c r="BY43" s="85" t="str">
        <f t="shared" si="53"/>
        <v>#REF!</v>
      </c>
      <c r="BZ43" s="85" t="str">
        <f t="shared" si="54"/>
        <v>#REF!</v>
      </c>
      <c r="CA43" s="85" t="str">
        <f t="array" ref="CA43">IFERROR(INDEX(Overall!$E$3:$E$389,MATCH(CB43,Overall!$D$3:$D$389,0))," ")</f>
        <v> </v>
      </c>
      <c r="CB43" s="86" t="str">
        <f t="array" ref="CB43">IFERROR(INDEX(Overall!$A$3:$P$389,SMALL(IF((CB$2=#REF!),ROW(#REF!)-MIN(ROW(#REF!))+1,""),ROW(BU40)),PlayerHeader)," ")</f>
        <v> </v>
      </c>
      <c r="CC43" s="87" t="str">
        <f t="shared" si="129"/>
        <v> 40</v>
      </c>
      <c r="CD43" s="3" t="str">
        <f t="shared" si="55"/>
        <v>#REF!</v>
      </c>
      <c r="CE43" s="85" t="str">
        <f t="shared" si="56"/>
        <v>#REF!</v>
      </c>
      <c r="CF43" s="85" t="str">
        <f t="shared" si="57"/>
        <v>#REF!</v>
      </c>
      <c r="CG43" s="85" t="str">
        <f t="shared" si="58"/>
        <v>#REF!</v>
      </c>
      <c r="CH43" s="85" t="str">
        <f t="shared" si="59"/>
        <v>#REF!</v>
      </c>
      <c r="CI43" s="85" t="str">
        <f t="shared" si="60"/>
        <v>#REF!</v>
      </c>
      <c r="CJ43" s="85" t="str">
        <f t="array" ref="CJ43">IFERROR(INDEX(Overall!$E$3:$E$389,MATCH(CK43,Overall!$D$3:$D$389,0))," ")</f>
        <v> </v>
      </c>
      <c r="CK43" s="86" t="str">
        <f t="array" ref="CK43">IFERROR(INDEX(Overall!$A$3:$P$389,SMALL(IF((CK$2=#REF!),ROW(#REF!)-MIN(ROW(#REF!))+1,""),ROW(CD40)),PlayerHeader)," ")</f>
        <v> </v>
      </c>
      <c r="CL43" s="87" t="str">
        <f t="shared" si="130"/>
        <v> 40</v>
      </c>
      <c r="CM43" s="3" t="str">
        <f t="shared" si="61"/>
        <v>#REF!</v>
      </c>
      <c r="CN43" s="85" t="str">
        <f t="shared" si="62"/>
        <v>#REF!</v>
      </c>
      <c r="CO43" s="85" t="str">
        <f t="shared" si="63"/>
        <v>#REF!</v>
      </c>
      <c r="CP43" s="85" t="str">
        <f t="shared" si="64"/>
        <v>#REF!</v>
      </c>
      <c r="CQ43" s="85" t="str">
        <f t="shared" si="65"/>
        <v>#REF!</v>
      </c>
      <c r="CR43" s="85" t="str">
        <f t="shared" si="66"/>
        <v>#REF!</v>
      </c>
      <c r="CS43" s="85" t="str">
        <f t="array" ref="CS43">IFERROR(INDEX(Overall!$E$3:$E$389,MATCH(CT43,Overall!$D$3:$D$389,0))," ")</f>
        <v> </v>
      </c>
      <c r="CT43" s="86" t="str">
        <f t="array" ref="CT43">IFERROR(INDEX(Overall!$A$3:$P$389,SMALL(IF((CT$2=#REF!),ROW(#REF!)-MIN(ROW(#REF!))+1,""),ROW(CM40)),PlayerHeader)," ")</f>
        <v> </v>
      </c>
      <c r="CU43" s="87" t="str">
        <f t="shared" si="131"/>
        <v> 40</v>
      </c>
      <c r="CV43" s="3" t="str">
        <f t="shared" si="67"/>
        <v>#REF!</v>
      </c>
      <c r="CW43" s="85" t="str">
        <f t="shared" si="68"/>
        <v>#REF!</v>
      </c>
      <c r="CX43" s="85" t="str">
        <f t="shared" si="69"/>
        <v>#REF!</v>
      </c>
      <c r="CY43" s="85" t="str">
        <f t="shared" si="70"/>
        <v>#REF!</v>
      </c>
      <c r="CZ43" s="85" t="str">
        <f t="shared" si="71"/>
        <v>#REF!</v>
      </c>
      <c r="DA43" s="85" t="str">
        <f t="shared" si="72"/>
        <v>#REF!</v>
      </c>
      <c r="DB43" s="85" t="str">
        <f t="array" ref="DB43">IFERROR(INDEX(Overall!$E$3:$E$389,MATCH(DC43,Overall!$D$3:$D$389,0))," ")</f>
        <v> </v>
      </c>
      <c r="DC43" s="86" t="str">
        <f t="array" ref="DC43">IFERROR(INDEX(Overall!$A$3:$P$389,SMALL(IF((DC$2=#REF!),ROW(#REF!)-MIN(ROW(#REF!))+1,""),ROW(CV40)),PlayerHeader)," ")</f>
        <v> </v>
      </c>
      <c r="DD43" s="87" t="str">
        <f t="shared" si="132"/>
        <v> 40</v>
      </c>
      <c r="DE43" s="3" t="str">
        <f t="shared" si="73"/>
        <v>#REF!</v>
      </c>
      <c r="DF43" s="85" t="str">
        <f t="shared" si="74"/>
        <v>#REF!</v>
      </c>
      <c r="DG43" s="85" t="str">
        <f t="shared" si="75"/>
        <v>#REF!</v>
      </c>
      <c r="DH43" s="85" t="str">
        <f t="shared" si="76"/>
        <v>#REF!</v>
      </c>
      <c r="DI43" s="85" t="str">
        <f t="shared" si="77"/>
        <v>#REF!</v>
      </c>
      <c r="DJ43" s="85" t="str">
        <f t="shared" si="78"/>
        <v>#REF!</v>
      </c>
      <c r="DK43" s="85" t="str">
        <f t="array" ref="DK43">IFERROR(INDEX(Overall!$E$3:$E$389,MATCH(DL43,Overall!$D$3:$D$389,0))," ")</f>
        <v> </v>
      </c>
      <c r="DL43" s="86" t="str">
        <f t="array" ref="DL43">IFERROR(INDEX(Overall!$A$3:$P$389,SMALL(IF((DL$2=#REF!),ROW(#REF!)-MIN(ROW(#REF!))+1,""),ROW(DE40)),PlayerHeader)," ")</f>
        <v> </v>
      </c>
      <c r="DM43" s="87" t="str">
        <f t="shared" si="133"/>
        <v> 40</v>
      </c>
      <c r="DN43" s="3" t="str">
        <f t="shared" si="79"/>
        <v>#REF!</v>
      </c>
      <c r="DO43" s="85" t="str">
        <f t="shared" si="80"/>
        <v>#REF!</v>
      </c>
      <c r="DP43" s="85" t="str">
        <f t="shared" si="81"/>
        <v>#REF!</v>
      </c>
      <c r="DQ43" s="85" t="str">
        <f t="shared" si="82"/>
        <v>#REF!</v>
      </c>
      <c r="DR43" s="85" t="str">
        <f t="shared" si="83"/>
        <v>#REF!</v>
      </c>
      <c r="DS43" s="85" t="str">
        <f t="shared" si="84"/>
        <v>#REF!</v>
      </c>
      <c r="DT43" s="85" t="str">
        <f t="array" ref="DT43">IFERROR(INDEX(Overall!$E$3:$E$389,MATCH(DU43,Overall!$D$3:$D$389,0))," ")</f>
        <v> </v>
      </c>
      <c r="DU43" s="86" t="str">
        <f t="array" ref="DU43">IFERROR(INDEX(Overall!$A$3:$P$389,SMALL(IF((DU$2=#REF!),ROW(#REF!)-MIN(ROW(#REF!))+1,""),ROW(DN40)),PlayerHeader)," ")</f>
        <v> </v>
      </c>
      <c r="DV43" s="87" t="str">
        <f t="shared" si="134"/>
        <v> 40</v>
      </c>
      <c r="DW43" s="3" t="str">
        <f t="shared" si="85"/>
        <v>#REF!</v>
      </c>
      <c r="DX43" s="85" t="str">
        <f t="shared" si="86"/>
        <v>#REF!</v>
      </c>
      <c r="DY43" s="85" t="str">
        <f t="shared" si="87"/>
        <v>#REF!</v>
      </c>
      <c r="DZ43" s="85" t="str">
        <f t="shared" si="88"/>
        <v>#REF!</v>
      </c>
      <c r="EA43" s="85" t="str">
        <f t="shared" si="89"/>
        <v>#REF!</v>
      </c>
      <c r="EB43" s="85" t="str">
        <f t="shared" si="90"/>
        <v>#REF!</v>
      </c>
      <c r="EC43" s="85" t="str">
        <f t="array" ref="EC43">IFERROR(INDEX(Overall!$E$3:$E$389,MATCH(ED43,Overall!$D$3:$D$389,0))," ")</f>
        <v> </v>
      </c>
      <c r="ED43" s="86" t="str">
        <f t="array" ref="ED43">IFERROR(INDEX(Overall!$A$3:$P$389,SMALL(IF((ED$2=#REF!),ROW(#REF!)-MIN(ROW(#REF!))+1,""),ROW(DW40)),PlayerHeader)," ")</f>
        <v> </v>
      </c>
      <c r="EE43" s="87" t="str">
        <f t="shared" si="135"/>
        <v> 40</v>
      </c>
      <c r="EF43" s="3" t="str">
        <f t="shared" si="91"/>
        <v>#REF!</v>
      </c>
      <c r="EG43" s="85" t="str">
        <f t="shared" si="92"/>
        <v>#REF!</v>
      </c>
      <c r="EH43" s="85" t="str">
        <f t="shared" si="93"/>
        <v>#REF!</v>
      </c>
      <c r="EI43" s="85" t="str">
        <f t="shared" si="94"/>
        <v>#REF!</v>
      </c>
      <c r="EJ43" s="85" t="str">
        <f t="shared" si="95"/>
        <v>#REF!</v>
      </c>
      <c r="EK43" s="85" t="str">
        <f t="shared" si="96"/>
        <v>#REF!</v>
      </c>
      <c r="EL43" s="85" t="str">
        <f t="array" ref="EL43">IFERROR(INDEX(Overall!$E$3:$E$389,MATCH(EM43,Overall!$D$3:$D$389,0))," ")</f>
        <v> </v>
      </c>
      <c r="EM43" s="86" t="str">
        <f t="array" ref="EM43">IFERROR(INDEX(Overall!$A$3:$P$389,SMALL(IF((EM$2=#REF!),ROW(#REF!)-MIN(ROW(#REF!))+1,""),ROW(EF40)),PlayerHeader)," ")</f>
        <v> </v>
      </c>
      <c r="EN43" s="87" t="str">
        <f t="shared" si="136"/>
        <v> 40</v>
      </c>
      <c r="EO43" s="3" t="str">
        <f t="shared" si="97"/>
        <v>#REF!</v>
      </c>
      <c r="EP43" s="85" t="str">
        <f t="shared" si="98"/>
        <v>#REF!</v>
      </c>
      <c r="EQ43" s="85" t="str">
        <f t="shared" si="99"/>
        <v>#REF!</v>
      </c>
      <c r="ER43" s="85" t="str">
        <f t="shared" si="100"/>
        <v>#REF!</v>
      </c>
      <c r="ES43" s="85" t="str">
        <f t="shared" si="101"/>
        <v>#REF!</v>
      </c>
      <c r="ET43" s="85" t="str">
        <f t="shared" si="102"/>
        <v>#REF!</v>
      </c>
      <c r="EU43" s="85" t="str">
        <f t="array" ref="EU43">IFERROR(INDEX(Overall!$E$3:$E$389,MATCH(EV43,Overall!$D$3:$D$389,0))," ")</f>
        <v> </v>
      </c>
      <c r="EV43" s="86" t="str">
        <f t="array" ref="EV43">IFERROR(INDEX(Overall!$A$3:$P$389,SMALL(IF((EV$2=#REF!),ROW(#REF!)-MIN(ROW(#REF!))+1,""),ROW(EO40)),PlayerHeader)," ")</f>
        <v> </v>
      </c>
      <c r="EW43" s="87" t="str">
        <f t="shared" si="137"/>
        <v> 40</v>
      </c>
      <c r="EX43" s="3" t="str">
        <f t="shared" si="103"/>
        <v>#REF!</v>
      </c>
      <c r="EY43" s="85" t="str">
        <f t="shared" si="104"/>
        <v>#REF!</v>
      </c>
      <c r="EZ43" s="85" t="str">
        <f t="shared" si="105"/>
        <v>#REF!</v>
      </c>
      <c r="FA43" s="85" t="str">
        <f t="shared" si="106"/>
        <v>#REF!</v>
      </c>
      <c r="FB43" s="85" t="str">
        <f t="shared" si="107"/>
        <v>#REF!</v>
      </c>
      <c r="FC43" s="85" t="str">
        <f t="shared" si="108"/>
        <v>#REF!</v>
      </c>
      <c r="FD43" s="85" t="str">
        <f t="array" ref="FD43">IFERROR(INDEX(Overall!$E$3:$E$389,MATCH(FE43,Overall!$D$3:$D$389,0))," ")</f>
        <v> </v>
      </c>
      <c r="FE43" s="86" t="str">
        <f t="array" ref="FE43">IFERROR(INDEX(Overall!$A$3:$P$389,SMALL(IF((FE$2=#REF!),ROW(#REF!)-MIN(ROW(#REF!))+1,""),ROW(EX40)),PlayerHeader)," ")</f>
        <v> </v>
      </c>
      <c r="FF43" s="87" t="str">
        <f t="shared" si="138"/>
        <v> 40</v>
      </c>
      <c r="FG43" s="3" t="str">
        <f t="shared" si="109"/>
        <v>#REF!</v>
      </c>
      <c r="FH43" s="85" t="str">
        <f t="shared" si="110"/>
        <v>#REF!</v>
      </c>
      <c r="FI43" s="85" t="str">
        <f t="shared" si="111"/>
        <v>#REF!</v>
      </c>
      <c r="FJ43" s="85" t="str">
        <f t="shared" si="112"/>
        <v>#REF!</v>
      </c>
      <c r="FK43" s="85" t="str">
        <f t="shared" si="113"/>
        <v>#REF!</v>
      </c>
      <c r="FL43" s="85" t="str">
        <f t="shared" si="114"/>
        <v>#REF!</v>
      </c>
      <c r="FM43" s="85" t="str">
        <f t="array" ref="FM43">IFERROR(INDEX(Overall!$E$3:$E$389,MATCH(FN43,Overall!$D$3:$D$389,0))," ")</f>
        <v> </v>
      </c>
      <c r="FN43" s="86" t="str">
        <f t="array" ref="FN43">IFERROR(INDEX(Overall!$A$3:$P$389,SMALL(IF((FN$2=#REF!),ROW(#REF!)-MIN(ROW(#REF!))+1,""),ROW(FG40)),PlayerHeader)," ")</f>
        <v> </v>
      </c>
      <c r="FO43" s="87" t="str">
        <f t="shared" si="139"/>
        <v> 40</v>
      </c>
      <c r="FP43" s="3" t="str">
        <f t="shared" si="115"/>
        <v>#REF!</v>
      </c>
      <c r="FQ43" s="85" t="str">
        <f t="shared" si="116"/>
        <v>#REF!</v>
      </c>
      <c r="FR43" s="85" t="str">
        <f t="shared" si="117"/>
        <v>#REF!</v>
      </c>
      <c r="FS43" s="85" t="str">
        <f t="shared" si="118"/>
        <v>#REF!</v>
      </c>
      <c r="FT43" s="85" t="str">
        <f t="shared" si="119"/>
        <v>#REF!</v>
      </c>
      <c r="FU43" s="85" t="str">
        <f t="shared" si="120"/>
        <v>#REF!</v>
      </c>
      <c r="FV43" s="85" t="str">
        <f t="array" ref="FV43">IFERROR(INDEX(Overall!$E$3:$E$389,MATCH(FW43,Overall!$D$3:$D$389,0))," ")</f>
        <v> </v>
      </c>
      <c r="FW43" s="86" t="str">
        <f t="array" ref="FW43">IFERROR(INDEX(Overall!$A$3:$P$389,SMALL(IF((FW$2=#REF!),ROW(#REF!)-MIN(ROW(#REF!))+1,""),ROW(FP40)),PlayerHeader)," ")</f>
        <v> </v>
      </c>
      <c r="FX43" s="87" t="str">
        <f t="shared" si="140"/>
        <v> 40</v>
      </c>
      <c r="FY43" s="3"/>
      <c r="GA43" s="3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0"/>
    <col customWidth="1" min="2" max="2" width="15.38"/>
    <col customWidth="1" min="3" max="6" width="7.63"/>
    <col customWidth="1" min="7" max="7" width="8.0"/>
    <col customWidth="1" min="8" max="9" width="7.63"/>
    <col customWidth="1" min="10" max="10" width="8.0"/>
    <col customWidth="1" min="11" max="12" width="7.63"/>
    <col customWidth="1" min="13" max="13" width="8.0"/>
    <col customWidth="1" min="14" max="14" width="7.63"/>
    <col customWidth="1" min="15" max="17" width="8.0"/>
    <col customWidth="1" min="18" max="20" width="7.63"/>
    <col customWidth="1" min="21" max="22" width="8.0"/>
    <col customWidth="1" min="23" max="23" width="9.25"/>
    <col customWidth="1" min="24" max="37" width="7.63"/>
  </cols>
  <sheetData>
    <row r="1">
      <c r="A1" s="3"/>
      <c r="E1" s="20"/>
      <c r="J1" s="88"/>
      <c r="M1" s="3"/>
      <c r="N1" s="89" t="s">
        <v>4588</v>
      </c>
      <c r="O1" s="89" t="s">
        <v>4589</v>
      </c>
      <c r="P1" s="90" t="s">
        <v>4590</v>
      </c>
      <c r="Q1" s="91" t="s">
        <v>4591</v>
      </c>
      <c r="R1" s="90" t="s">
        <v>4592</v>
      </c>
      <c r="S1" s="92" t="s">
        <v>4593</v>
      </c>
      <c r="T1" s="92" t="s">
        <v>4594</v>
      </c>
      <c r="U1" s="3"/>
      <c r="V1" s="3"/>
      <c r="W1" s="93"/>
      <c r="AB1" s="94" t="s">
        <v>4595</v>
      </c>
      <c r="AC1" s="94" t="s">
        <v>4596</v>
      </c>
      <c r="AD1" s="94" t="s">
        <v>4597</v>
      </c>
      <c r="AE1" s="94" t="s">
        <v>4598</v>
      </c>
      <c r="AH1" s="94" t="s">
        <v>4599</v>
      </c>
    </row>
    <row r="2">
      <c r="A2" s="94"/>
      <c r="G2" s="88"/>
      <c r="J2" s="88"/>
      <c r="M2" s="94"/>
      <c r="N2" s="95" t="s">
        <v>75</v>
      </c>
      <c r="O2" s="95" t="str">
        <f>VBDgames!AB2</f>
        <v>#REF!</v>
      </c>
      <c r="P2" s="88" t="str">
        <f>LARGE($Q$8:$Q$154,O2)</f>
        <v>#REF!</v>
      </c>
      <c r="Q2" s="3" t="str">
        <f>VBDgames!AE2</f>
        <v>#REF!</v>
      </c>
      <c r="R2" s="88" t="str">
        <f>LARGE($Q$8:$Q$154,Q2)</f>
        <v>#REF!</v>
      </c>
      <c r="S2" s="24">
        <f>LARGE($AD$8:$AD$154,1)</f>
        <v>0</v>
      </c>
      <c r="T2" s="24" t="str">
        <f t="array" ref="T2">(STDEVP(IF($AD$8:$AD$154&lt;&gt;0,$AD$8:$AD$154))/2)</f>
        <v>#DIV/0!</v>
      </c>
      <c r="U2" s="3"/>
      <c r="V2" s="3"/>
      <c r="W2" s="93"/>
      <c r="AA2" s="94" t="s">
        <v>4600</v>
      </c>
      <c r="AB2" s="24" t="str">
        <f>LARGE($Q$8:$Q$154,O2*1.2)</f>
        <v>#REF!</v>
      </c>
      <c r="AC2" s="3" t="str">
        <f>LARGE($Q$155:$Q$404,O3*1.4)</f>
        <v>#REF!</v>
      </c>
      <c r="AD2" s="3" t="str">
        <f>LARGE(Q405:Q704,O4*1.4)</f>
        <v>#REF!</v>
      </c>
      <c r="AE2" s="3" t="str">
        <f>LARGE(Q705:Q902,O5*0.85)</f>
        <v>#REF!</v>
      </c>
      <c r="AH2" s="24" t="s">
        <v>4595</v>
      </c>
      <c r="AI2" s="24" t="s">
        <v>4596</v>
      </c>
      <c r="AJ2" s="24" t="s">
        <v>4597</v>
      </c>
      <c r="AK2" s="24" t="s">
        <v>4598</v>
      </c>
    </row>
    <row r="3">
      <c r="A3" s="3"/>
      <c r="D3" s="21"/>
      <c r="H3" s="21"/>
      <c r="K3" s="21"/>
      <c r="N3" s="95" t="s">
        <v>17</v>
      </c>
      <c r="O3" s="95" t="str">
        <f>VBDgames!AB3</f>
        <v>#REF!</v>
      </c>
      <c r="P3" s="88" t="str">
        <f>LARGE($Q$155:$Q$404,O3)</f>
        <v>#REF!</v>
      </c>
      <c r="Q3" s="3" t="str">
        <f>VBDgames!AE3</f>
        <v>#REF!</v>
      </c>
      <c r="R3" s="88" t="str">
        <f>LARGE($Q$155:$Q$404,Q3)</f>
        <v>#REF!</v>
      </c>
      <c r="S3" s="24">
        <f>LARGE($AD$155:$AD$404,1)</f>
        <v>0</v>
      </c>
      <c r="T3" s="24" t="str">
        <f t="array" ref="T3">(STDEVP(IF($AD$155:$AD$404&lt;&gt;0,$AD$155:$AD$404))/2)</f>
        <v>#DIV/0!</v>
      </c>
      <c r="U3" s="3"/>
      <c r="V3" s="3"/>
      <c r="W3" s="93"/>
      <c r="AA3" s="94" t="s">
        <v>4601</v>
      </c>
      <c r="AB3" s="96" t="str">
        <f>MAX(O2-#REF!,2)</f>
        <v>#REF!</v>
      </c>
      <c r="AC3" s="96" t="str">
        <f>MAX(O3-#REF!,2)</f>
        <v>#REF!</v>
      </c>
      <c r="AD3" s="96" t="str">
        <f>MAX(O4-#REF!,2)</f>
        <v>#REF!</v>
      </c>
      <c r="AE3" s="3" t="str">
        <f>MAX(O5-#REF!,2)</f>
        <v>#REF!</v>
      </c>
      <c r="AH3" s="97" t="str">
        <f>SUMIFS(AD8:$AD$154,AD8:$AD$154,"&gt;0",V8:V154,"no")/SUMIF(AD8:$AD$154,"&gt;0")</f>
        <v>#DIV/0!</v>
      </c>
      <c r="AI3" s="97" t="str">
        <f>SUMIFS($AD$155:$AD$404,$AD$155:$AD$404,"&gt;0",$V$155:$V$404,"No")/SUMIF($AD$155:$AD$404,"&gt;0")</f>
        <v>#DIV/0!</v>
      </c>
      <c r="AJ3" s="97" t="str">
        <f>SUMIFS($AD$405:$AD$704,$AD$405:$AD$704,"&gt;0",$V$405:$V$704,"No")/SUMIF($AD$405:$AD$704,"&gt;0")</f>
        <v>#DIV/0!</v>
      </c>
      <c r="AK3" s="97" t="str">
        <f>SUMIFS($AD$705:$AD$902,$AD$705:$AD$902,"&gt;0",$V$705:$V$902,"No")/SUMIF($AD$705:$AD$902,"&gt;0")</f>
        <v>#DIV/0!</v>
      </c>
    </row>
    <row r="4">
      <c r="A4" s="3"/>
      <c r="B4" s="25">
        <f>OffensePrj!C3</f>
        <v>44061</v>
      </c>
      <c r="C4" s="3"/>
      <c r="D4" s="21"/>
      <c r="E4" s="21"/>
      <c r="F4" s="21"/>
      <c r="G4" s="21"/>
      <c r="H4" s="21"/>
      <c r="I4" s="21"/>
      <c r="J4" s="21"/>
      <c r="K4" s="21"/>
      <c r="L4" s="21"/>
      <c r="M4" s="21"/>
      <c r="N4" s="95" t="s">
        <v>34</v>
      </c>
      <c r="O4" s="95" t="str">
        <f>VBDgames!AB4</f>
        <v>#REF!</v>
      </c>
      <c r="P4" s="88" t="str">
        <f>LARGE($Q$405:$Q$704,O4)</f>
        <v>#REF!</v>
      </c>
      <c r="Q4" s="3" t="str">
        <f>VBDgames!AE4</f>
        <v>#REF!</v>
      </c>
      <c r="R4" s="88" t="str">
        <f>LARGE($Q$405:$Q$704,Q4)</f>
        <v>#REF!</v>
      </c>
      <c r="S4" s="3">
        <f>LARGE($AD$405:$AD$704,1)</f>
        <v>0</v>
      </c>
      <c r="T4" s="3" t="str">
        <f t="array" ref="T4">(STDEVP(IF($AD$405:$AD$704&lt;&gt;0,$AD$405:$AD$704))/2)</f>
        <v>#DIV/0!</v>
      </c>
      <c r="U4" s="3"/>
      <c r="V4" s="3"/>
      <c r="W4" s="93"/>
      <c r="X4" s="3"/>
      <c r="Y4" s="3"/>
      <c r="Z4" s="3"/>
      <c r="AA4" s="94" t="s">
        <v>4602</v>
      </c>
      <c r="AB4" s="24" t="str">
        <f>SUMIF(AA8:AA154,"&gt;="&amp;LARGE(AA8:AA154,AB3),AA8:AA154)/AB3</f>
        <v>#REF!</v>
      </c>
      <c r="AC4" s="3" t="str">
        <f>SUMIF(AA155:AA404,"&gt;="&amp;LARGE(AA155:AA404,AC3),AA155:AA404)/AC3</f>
        <v>#REF!</v>
      </c>
      <c r="AD4" s="3" t="str">
        <f>SUMIF(AA405:AA704,"&gt;="&amp;LARGE(AA405:AA704,AD3),AA405:AA704)/AD3</f>
        <v>#REF!</v>
      </c>
      <c r="AE4" s="3" t="str">
        <f>SUMIF(AA705:AA902,"&gt;="&amp;LARGE(AA705:AA902,AE3),AA705:AA902)/AE3</f>
        <v>#REF!</v>
      </c>
      <c r="AF4" s="3"/>
      <c r="AG4" s="3"/>
      <c r="AH4" s="97"/>
      <c r="AI4" s="97"/>
      <c r="AJ4" s="97"/>
      <c r="AK4" s="97"/>
    </row>
    <row r="5">
      <c r="A5" s="3"/>
      <c r="B5" s="3"/>
      <c r="C5" s="3"/>
      <c r="D5" s="21"/>
      <c r="E5" s="21"/>
      <c r="F5" s="21"/>
      <c r="G5" s="21"/>
      <c r="H5" s="21"/>
      <c r="I5" s="21"/>
      <c r="J5" s="21"/>
      <c r="K5" s="21"/>
      <c r="L5" s="21"/>
      <c r="M5" s="21"/>
      <c r="N5" s="98" t="s">
        <v>61</v>
      </c>
      <c r="O5" s="98" t="str">
        <f>VBDgames!AB5</f>
        <v>#REF!</v>
      </c>
      <c r="P5" s="99" t="str">
        <f>LARGE($Q$705:$Q$902,O5)</f>
        <v>#REF!</v>
      </c>
      <c r="Q5" s="100" t="str">
        <f>VBDgames!AE5</f>
        <v>#REF!</v>
      </c>
      <c r="R5" s="99" t="str">
        <f>LARGE($Q$705:$Q$902,Q5)</f>
        <v>#REF!</v>
      </c>
      <c r="S5" s="3">
        <f>LARGE($AD$705:$AD$902,1)</f>
        <v>0</v>
      </c>
      <c r="T5" s="3" t="str">
        <f t="array" ref="T5">(STDEVP(IF($AD$705:$AD$902&lt;&gt;0,$AD$705:$AD$902))/2)</f>
        <v>#DIV/0!</v>
      </c>
      <c r="U5" s="3"/>
      <c r="V5" s="3"/>
      <c r="W5" s="93"/>
      <c r="X5" s="3"/>
      <c r="Y5" s="3"/>
      <c r="Z5" s="3"/>
      <c r="AA5" s="94"/>
      <c r="AB5" s="96"/>
      <c r="AC5" s="96"/>
      <c r="AD5" s="96"/>
      <c r="AE5" s="3"/>
      <c r="AF5" s="3"/>
      <c r="AG5" s="3"/>
      <c r="AH5" s="97"/>
      <c r="AI5" s="97"/>
      <c r="AJ5" s="97"/>
      <c r="AK5" s="97"/>
    </row>
    <row r="6">
      <c r="A6" s="101"/>
      <c r="B6" s="102"/>
      <c r="C6" s="103" t="s">
        <v>4603</v>
      </c>
      <c r="D6" s="104"/>
      <c r="E6" s="104"/>
      <c r="F6" s="104"/>
      <c r="G6" s="104"/>
      <c r="H6" s="105" t="s">
        <v>4604</v>
      </c>
      <c r="I6" s="104"/>
      <c r="J6" s="104"/>
      <c r="K6" s="105" t="s">
        <v>4605</v>
      </c>
      <c r="L6" s="104"/>
      <c r="M6" s="104"/>
      <c r="N6" s="18" t="s">
        <v>4606</v>
      </c>
      <c r="O6" s="18"/>
      <c r="P6" s="18"/>
      <c r="Q6" s="106" t="s">
        <v>4607</v>
      </c>
      <c r="R6" s="107" t="s">
        <v>4608</v>
      </c>
      <c r="S6" s="108"/>
      <c r="T6" s="109" t="s">
        <v>4609</v>
      </c>
      <c r="U6" s="110"/>
      <c r="V6" s="110"/>
      <c r="W6" s="110"/>
      <c r="X6" s="111"/>
      <c r="Y6" s="112" t="s">
        <v>0</v>
      </c>
    </row>
    <row r="7">
      <c r="A7" s="113"/>
      <c r="B7" s="102" t="s">
        <v>3</v>
      </c>
      <c r="C7" s="114" t="s">
        <v>4610</v>
      </c>
      <c r="D7" s="114" t="s">
        <v>4611</v>
      </c>
      <c r="E7" s="114" t="s">
        <v>4612</v>
      </c>
      <c r="F7" s="114" t="s">
        <v>4613</v>
      </c>
      <c r="G7" s="115" t="s">
        <v>4614</v>
      </c>
      <c r="H7" s="114" t="s">
        <v>4610</v>
      </c>
      <c r="I7" s="114" t="s">
        <v>4612</v>
      </c>
      <c r="J7" s="115" t="s">
        <v>4613</v>
      </c>
      <c r="K7" s="114" t="s">
        <v>4615</v>
      </c>
      <c r="L7" s="114" t="s">
        <v>4612</v>
      </c>
      <c r="M7" s="115" t="s">
        <v>4613</v>
      </c>
      <c r="N7" s="114" t="s">
        <v>4616</v>
      </c>
      <c r="O7" s="4" t="s">
        <v>4617</v>
      </c>
      <c r="P7" s="4" t="s">
        <v>4618</v>
      </c>
      <c r="Q7" s="116"/>
      <c r="R7" s="117" t="s">
        <v>4619</v>
      </c>
      <c r="S7" s="118" t="s">
        <v>4620</v>
      </c>
      <c r="T7" s="119" t="s">
        <v>4621</v>
      </c>
      <c r="U7" s="4" t="s">
        <v>7</v>
      </c>
      <c r="V7" s="4" t="s">
        <v>2</v>
      </c>
      <c r="W7" s="120" t="s">
        <v>4622</v>
      </c>
      <c r="X7" s="118" t="s">
        <v>4623</v>
      </c>
      <c r="Y7" s="116"/>
      <c r="Z7" s="112" t="s">
        <v>4624</v>
      </c>
      <c r="AA7" s="94" t="s">
        <v>4625</v>
      </c>
      <c r="AB7" s="94" t="s">
        <v>4626</v>
      </c>
      <c r="AC7" s="94" t="s">
        <v>4627</v>
      </c>
      <c r="AD7" s="94" t="s">
        <v>4628</v>
      </c>
      <c r="AE7" s="94" t="s">
        <v>4629</v>
      </c>
      <c r="AF7" s="94"/>
      <c r="AG7" s="94"/>
    </row>
    <row r="8">
      <c r="A8" s="121" t="str">
        <f>OffensePrj!C7</f>
        <v>qb</v>
      </c>
      <c r="B8" s="122" t="str">
        <f>OffensePrj!R7</f>
        <v>Chad Henne</v>
      </c>
      <c r="C8" s="123">
        <f>OffensePrj!D7</f>
        <v>11.09249</v>
      </c>
      <c r="D8" s="123">
        <f>OffensePrj!E7</f>
        <v>7.326749</v>
      </c>
      <c r="E8" s="123">
        <f>OffensePrj!F7</f>
        <v>78.08309</v>
      </c>
      <c r="F8" s="123">
        <f>OffensePrj!G7</f>
        <v>0.465233</v>
      </c>
      <c r="G8" s="123">
        <f>OffensePrj!H7</f>
        <v>0</v>
      </c>
      <c r="H8" s="123">
        <f>OffensePrj!I7</f>
        <v>2.503499</v>
      </c>
      <c r="I8" s="123">
        <f>OffensePrj!J7</f>
        <v>3.029665</v>
      </c>
      <c r="J8" s="123">
        <f>OffensePrj!K7</f>
        <v>0</v>
      </c>
      <c r="K8" s="123">
        <f>OffensePrj!L7</f>
        <v>0</v>
      </c>
      <c r="L8" s="123">
        <f>OffensePrj!M7</f>
        <v>0</v>
      </c>
      <c r="M8" s="123">
        <f>OffensePrj!N7</f>
        <v>0</v>
      </c>
      <c r="N8" s="123">
        <f>OffensePrj!O7</f>
        <v>0</v>
      </c>
      <c r="O8" s="123" t="str">
        <f>OffensePrj!P7</f>
        <v/>
      </c>
      <c r="P8" s="123" t="str">
        <f>OffensePrj!Q7</f>
        <v/>
      </c>
      <c r="Q8" s="124">
        <f>IFERROR(ProjectionCalcs!D8*pointpasscomp+ProjectionCalcs!E8*pointpassyard+ProjectionCalcs!F8*pointpasstd+pointint*ProjectionCalcs!G8+ProjectionCalcs!H8*pointrushatt+pointrushyard*ProjectionCalcs!I8+pointrushtd*ProjectionCalcs!J8+ProjectionCalcs!K8*pointrec+pointrecyard*ProjectionCalcs!L8+ProjectionCalcs!M8*pointrectd+pointfumb*ProjectionCalcs!N8+(C8-D8)*pointpassinc+O8*pointret+P8*pointrushtd,0)</f>
        <v>0</v>
      </c>
      <c r="R8" s="101" t="str">
        <f t="shared" ref="R8:R154" si="1">MAX(Q8-$P$2,0)</f>
        <v>#REF!</v>
      </c>
      <c r="S8" s="125" t="str">
        <f t="shared" ref="S8:S154" si="2">Q8-$R$2</f>
        <v>#REF!</v>
      </c>
      <c r="T8" s="101" t="str">
        <f t="array" ref="T8">ROUND(SUMPRODUCT((AE8&gt;=$AE$8:$AE$154)/COUNTIF($AE$8:$AE$154,$AE$8:$AE$154)),0)</f>
        <v>#DIV/0!</v>
      </c>
      <c r="U8" s="126" t="str">
        <f t="shared" ref="U8:U154" si="3">IF(Y8&lt;=$O$2,"Starter",IF(Y8&gt;$Q$2,"Undrafted","Bench"))</f>
        <v>#REF!</v>
      </c>
      <c r="V8" s="126" t="str">
        <f t="array" ref="V8">IFERROR(INDEX(Overall!$C$3:$C$389,MATCH(ProjectionCalcs!B8,Overall!$D$3:$D$389,0)),"No")</f>
        <v>No</v>
      </c>
      <c r="W8" s="127">
        <f t="shared" ref="W8:W154" si="4">IF(V8="No",1*IFERROR(AD8/(SUMIFS($AD$8:$AD$154,$V$8:$V$154,"No",$AD$8:$AD$154,"&gt;0")),1),0)</f>
        <v>1</v>
      </c>
      <c r="X8" s="128"/>
      <c r="Y8" s="125" t="str">
        <f t="shared" ref="Y8:Y154" si="5">IFERROR(IF(Q8&lt;=0,"",RANK(Q8,$Q$8:$Q$154)),"")</f>
        <v/>
      </c>
      <c r="Z8" s="126" t="str">
        <f t="shared" ref="Z8:Z903" si="6">T8&amp;"-"&amp;UPPER(A8)</f>
        <v>#DIV/0!</v>
      </c>
      <c r="AA8" s="129">
        <f t="shared" ref="AA8:AA903" si="7">IF(V8="No",Q8,0)</f>
        <v>0</v>
      </c>
      <c r="AB8" s="126" t="str">
        <f>IF(OR((AA8-$AB$2)&lt;0,(AA8-$AB$4)&lt;0),0,(AA8-$AB$2)*(AA8-$AB$4)*'Draft Array'!$K$99*'Draft Array'!$M$111*pcqb)</f>
        <v>#REF!</v>
      </c>
      <c r="AC8" s="126" t="str">
        <f t="shared" ref="AC8:AC896" si="8">IF(AB8=0,"-",RANK(AB8,$AB$8:$AB$952))</f>
        <v>#REF!</v>
      </c>
      <c r="AD8" s="125">
        <f t="shared" ref="AD8:AD903" si="9">IFERROR(IF(AVERAGE(R8:S8)&lt;0,0,AVERAGE(R8:S8)),0)</f>
        <v>0</v>
      </c>
      <c r="AE8" s="24" t="str">
        <f t="shared" ref="AE8:AE154" si="10">ROUND(($S$2-AD8)/$T$2+1,0)</f>
        <v>#DIV/0!</v>
      </c>
    </row>
    <row r="9">
      <c r="A9" s="130" t="str">
        <f>OffensePrj!C8</f>
        <v>qb</v>
      </c>
      <c r="B9" s="131" t="str">
        <f>OffensePrj!R8</f>
        <v>Matt Ryan</v>
      </c>
      <c r="C9" s="132">
        <f>OffensePrj!D8</f>
        <v>623.7362</v>
      </c>
      <c r="D9" s="132">
        <f>OffensePrj!E8</f>
        <v>414.8912</v>
      </c>
      <c r="E9" s="132">
        <f>OffensePrj!F8</f>
        <v>4551.178</v>
      </c>
      <c r="F9" s="132">
        <f>OffensePrj!G8</f>
        <v>28.2336</v>
      </c>
      <c r="G9" s="133">
        <f>OffensePrj!H8</f>
        <v>13.14141</v>
      </c>
      <c r="H9" s="132">
        <f>OffensePrj!I8</f>
        <v>35.46081</v>
      </c>
      <c r="I9" s="132">
        <f>OffensePrj!J8</f>
        <v>134.5393</v>
      </c>
      <c r="J9" s="133">
        <f>OffensePrj!K8</f>
        <v>1.196063</v>
      </c>
      <c r="K9" s="132">
        <f>OffensePrj!L8</f>
        <v>0</v>
      </c>
      <c r="L9" s="132">
        <f>OffensePrj!M8</f>
        <v>0</v>
      </c>
      <c r="M9" s="133">
        <f>OffensePrj!N8</f>
        <v>0</v>
      </c>
      <c r="N9" s="132">
        <f>OffensePrj!O8</f>
        <v>5.974665</v>
      </c>
      <c r="O9" s="132" t="str">
        <f>OffensePrj!P8</f>
        <v/>
      </c>
      <c r="P9" s="132" t="str">
        <f>OffensePrj!Q8</f>
        <v/>
      </c>
      <c r="Q9" s="134">
        <f>IFERROR(ProjectionCalcs!D9*pointpasscomp+ProjectionCalcs!E9*pointpassyard+ProjectionCalcs!F9*pointpasstd+pointint*ProjectionCalcs!G9+ProjectionCalcs!H9*pointrushatt+pointrushyard*ProjectionCalcs!I9+pointrushtd*ProjectionCalcs!J9+ProjectionCalcs!K9*pointrec+pointrecyard*ProjectionCalcs!L9+ProjectionCalcs!M9*pointrectd+pointfumb*ProjectionCalcs!N9+(C9-D9)*pointpassinc+O9*pointret+P9*pointrushtd,0)</f>
        <v>0</v>
      </c>
      <c r="R9" s="113" t="str">
        <f t="shared" si="1"/>
        <v>#REF!</v>
      </c>
      <c r="S9" s="135" t="str">
        <f t="shared" si="2"/>
        <v>#REF!</v>
      </c>
      <c r="T9" s="113" t="str">
        <f t="array" ref="T9">ROUND(SUMPRODUCT((AE9&gt;=$AE$8:$AE$154)/COUNTIF($AE$8:$AE$154,$AE$8:$AE$154)),0)</f>
        <v>#DIV/0!</v>
      </c>
      <c r="U9" s="3" t="str">
        <f t="shared" si="3"/>
        <v>#REF!</v>
      </c>
      <c r="V9" s="3" t="str">
        <f t="array" ref="V9">IFERROR(INDEX(Overall!$C$3:$C$389,MATCH(ProjectionCalcs!B9,Overall!$D$3:$D$389,0)),"No")</f>
        <v>Yes</v>
      </c>
      <c r="W9" s="93">
        <f t="shared" si="4"/>
        <v>0</v>
      </c>
      <c r="X9" s="136"/>
      <c r="Y9" s="135" t="str">
        <f t="shared" si="5"/>
        <v/>
      </c>
      <c r="Z9" s="3" t="str">
        <f t="shared" si="6"/>
        <v>#DIV/0!</v>
      </c>
      <c r="AA9" s="96">
        <f t="shared" si="7"/>
        <v>0</v>
      </c>
      <c r="AB9" s="3" t="str">
        <f>IF(OR((AA9-$AB$2)&lt;0,(AA9-$AB$4)&lt;0),0,(AA9-$AB$2)*(AA9-$AB$4)*'Draft Array'!$K$99*'Draft Array'!$M$111*pcqb)</f>
        <v>#REF!</v>
      </c>
      <c r="AC9" s="3" t="str">
        <f t="shared" si="8"/>
        <v>#REF!</v>
      </c>
      <c r="AD9" s="135">
        <f t="shared" si="9"/>
        <v>0</v>
      </c>
      <c r="AE9" s="3" t="str">
        <f t="shared" si="10"/>
        <v>#DIV/0!</v>
      </c>
      <c r="AF9" s="3"/>
      <c r="AG9" s="3"/>
    </row>
    <row r="10">
      <c r="A10" s="130" t="str">
        <f>OffensePrj!C9</f>
        <v>qb</v>
      </c>
      <c r="B10" s="131" t="str">
        <f>OffensePrj!R9</f>
        <v>Joe Flacco</v>
      </c>
      <c r="C10" s="132">
        <f>OffensePrj!D9</f>
        <v>125.6917</v>
      </c>
      <c r="D10" s="132">
        <f>OffensePrj!E9</f>
        <v>77.05329</v>
      </c>
      <c r="E10" s="132">
        <f>OffensePrj!F9</f>
        <v>796.0227</v>
      </c>
      <c r="F10" s="132">
        <f>OffensePrj!G9</f>
        <v>3.875435</v>
      </c>
      <c r="G10" s="133">
        <f>OffensePrj!H9</f>
        <v>2.785639</v>
      </c>
      <c r="H10" s="132">
        <f>OffensePrj!I9</f>
        <v>7.46712</v>
      </c>
      <c r="I10" s="132">
        <f>OffensePrj!J9</f>
        <v>8.783133</v>
      </c>
      <c r="J10" s="133">
        <f>OffensePrj!K9</f>
        <v>0</v>
      </c>
      <c r="K10" s="132">
        <f>OffensePrj!L9</f>
        <v>0</v>
      </c>
      <c r="L10" s="132">
        <f>OffensePrj!M9</f>
        <v>0</v>
      </c>
      <c r="M10" s="133">
        <f>OffensePrj!N9</f>
        <v>0</v>
      </c>
      <c r="N10" s="132">
        <f>OffensePrj!O9</f>
        <v>1.65693</v>
      </c>
      <c r="O10" s="132" t="str">
        <f>OffensePrj!P9</f>
        <v/>
      </c>
      <c r="P10" s="132" t="str">
        <f>OffensePrj!Q9</f>
        <v/>
      </c>
      <c r="Q10" s="134">
        <f>IFERROR(ProjectionCalcs!D10*pointpasscomp+ProjectionCalcs!E10*pointpassyard+ProjectionCalcs!F10*pointpasstd+pointint*ProjectionCalcs!G10+ProjectionCalcs!H10*pointrushatt+pointrushyard*ProjectionCalcs!I10+pointrushtd*ProjectionCalcs!J10+ProjectionCalcs!K10*pointrec+pointrecyard*ProjectionCalcs!L10+ProjectionCalcs!M10*pointrectd+pointfumb*ProjectionCalcs!N10+(C10-D10)*pointpassinc+O10*pointret+P10*pointrushtd,0)</f>
        <v>0</v>
      </c>
      <c r="R10" s="113" t="str">
        <f t="shared" si="1"/>
        <v>#REF!</v>
      </c>
      <c r="S10" s="135" t="str">
        <f t="shared" si="2"/>
        <v>#REF!</v>
      </c>
      <c r="T10" s="113" t="str">
        <f t="array" ref="T10">ROUND(SUMPRODUCT((AE10&gt;=$AE$8:$AE$154)/COUNTIF($AE$8:$AE$154,$AE$8:$AE$154)),0)</f>
        <v>#DIV/0!</v>
      </c>
      <c r="U10" s="3" t="str">
        <f t="shared" si="3"/>
        <v>#REF!</v>
      </c>
      <c r="V10" s="3" t="str">
        <f t="array" ref="V10">IFERROR(INDEX(Overall!$C$3:$C$389,MATCH(ProjectionCalcs!B10,Overall!$D$3:$D$389,0)),"No")</f>
        <v>No</v>
      </c>
      <c r="W10" s="93">
        <f t="shared" si="4"/>
        <v>1</v>
      </c>
      <c r="X10" s="136"/>
      <c r="Y10" s="135" t="str">
        <f t="shared" si="5"/>
        <v/>
      </c>
      <c r="Z10" s="3" t="str">
        <f t="shared" si="6"/>
        <v>#DIV/0!</v>
      </c>
      <c r="AA10" s="96">
        <f t="shared" si="7"/>
        <v>0</v>
      </c>
      <c r="AB10" s="3" t="str">
        <f>IF(OR((AA10-$AB$2)&lt;0,(AA10-$AB$4)&lt;0),0,(AA10-$AB$2)*(AA10-$AB$4)*'Draft Array'!$K$99*'Draft Array'!$M$111*pcqb)</f>
        <v>#REF!</v>
      </c>
      <c r="AC10" s="3" t="str">
        <f t="shared" si="8"/>
        <v>#REF!</v>
      </c>
      <c r="AD10" s="135">
        <f t="shared" si="9"/>
        <v>0</v>
      </c>
      <c r="AE10" s="3" t="str">
        <f t="shared" si="10"/>
        <v>#DIV/0!</v>
      </c>
      <c r="AF10" s="3"/>
      <c r="AG10" s="3"/>
    </row>
    <row r="11">
      <c r="A11" s="130" t="str">
        <f>OffensePrj!C10</f>
        <v>qb</v>
      </c>
      <c r="B11" s="131" t="str">
        <f>OffensePrj!R10</f>
        <v>Matthew Stafford</v>
      </c>
      <c r="C11" s="132">
        <f>OffensePrj!D10</f>
        <v>567.3695</v>
      </c>
      <c r="D11" s="132">
        <f>OffensePrj!E10</f>
        <v>369.6998</v>
      </c>
      <c r="E11" s="132">
        <f>OffensePrj!F10</f>
        <v>4300.153</v>
      </c>
      <c r="F11" s="132">
        <f>OffensePrj!G10</f>
        <v>27.0374</v>
      </c>
      <c r="G11" s="133">
        <f>OffensePrj!H10</f>
        <v>12.23987</v>
      </c>
      <c r="H11" s="132">
        <f>OffensePrj!I10</f>
        <v>28.47443</v>
      </c>
      <c r="I11" s="132">
        <f>OffensePrj!J10</f>
        <v>75.70917</v>
      </c>
      <c r="J11" s="133">
        <f>OffensePrj!K10</f>
        <v>0.55064</v>
      </c>
      <c r="K11" s="132">
        <f>OffensePrj!L10</f>
        <v>0</v>
      </c>
      <c r="L11" s="132">
        <f>OffensePrj!M10</f>
        <v>0</v>
      </c>
      <c r="M11" s="133">
        <f>OffensePrj!N10</f>
        <v>0</v>
      </c>
      <c r="N11" s="132">
        <f>OffensePrj!O10</f>
        <v>4.463934</v>
      </c>
      <c r="O11" s="132" t="str">
        <f>OffensePrj!P10</f>
        <v/>
      </c>
      <c r="P11" s="132" t="str">
        <f>OffensePrj!Q10</f>
        <v/>
      </c>
      <c r="Q11" s="134">
        <f>IFERROR(ProjectionCalcs!D11*pointpasscomp+ProjectionCalcs!E11*pointpassyard+ProjectionCalcs!F11*pointpasstd+pointint*ProjectionCalcs!G11+ProjectionCalcs!H11*pointrushatt+pointrushyard*ProjectionCalcs!I11+pointrushtd*ProjectionCalcs!J11+ProjectionCalcs!K11*pointrec+pointrecyard*ProjectionCalcs!L11+ProjectionCalcs!M11*pointrectd+pointfumb*ProjectionCalcs!N11+(C11-D11)*pointpassinc+O11*pointret+P11*pointrushtd,0)</f>
        <v>0</v>
      </c>
      <c r="R11" s="113" t="str">
        <f t="shared" si="1"/>
        <v>#REF!</v>
      </c>
      <c r="S11" s="135" t="str">
        <f t="shared" si="2"/>
        <v>#REF!</v>
      </c>
      <c r="T11" s="113" t="str">
        <f t="array" ref="T11">ROUND(SUMPRODUCT((AE11&gt;=$AE$8:$AE$154)/COUNTIF($AE$8:$AE$154,$AE$8:$AE$154)),0)</f>
        <v>#DIV/0!</v>
      </c>
      <c r="U11" s="3" t="str">
        <f t="shared" si="3"/>
        <v>#REF!</v>
      </c>
      <c r="V11" s="3" t="str">
        <f t="array" ref="V11">IFERROR(INDEX(Overall!$C$3:$C$389,MATCH(ProjectionCalcs!B11,Overall!$D$3:$D$389,0)),"No")</f>
        <v>Yes</v>
      </c>
      <c r="W11" s="93">
        <f t="shared" si="4"/>
        <v>0</v>
      </c>
      <c r="X11" s="136"/>
      <c r="Y11" s="135" t="str">
        <f t="shared" si="5"/>
        <v/>
      </c>
      <c r="Z11" s="3" t="str">
        <f t="shared" si="6"/>
        <v>#DIV/0!</v>
      </c>
      <c r="AA11" s="96">
        <f t="shared" si="7"/>
        <v>0</v>
      </c>
      <c r="AB11" s="3" t="str">
        <f>IF(OR((AA11-$AB$2)&lt;0,(AA11-$AB$4)&lt;0),0,(AA11-$AB$2)*(AA11-$AB$4)*'Draft Array'!$K$99*'Draft Array'!$M$111*pcqb)</f>
        <v>#REF!</v>
      </c>
      <c r="AC11" s="3" t="str">
        <f t="shared" si="8"/>
        <v>#REF!</v>
      </c>
      <c r="AD11" s="135">
        <f t="shared" si="9"/>
        <v>0</v>
      </c>
      <c r="AE11" s="3" t="str">
        <f t="shared" si="10"/>
        <v>#DIV/0!</v>
      </c>
      <c r="AF11" s="3"/>
      <c r="AG11" s="3"/>
    </row>
    <row r="12">
      <c r="A12" s="130" t="str">
        <f>OffensePrj!C11</f>
        <v>qb</v>
      </c>
      <c r="B12" s="131" t="str">
        <f>OffensePrj!R11</f>
        <v>Chase Daniel</v>
      </c>
      <c r="C12" s="132">
        <f>OffensePrj!D11</f>
        <v>11.22981</v>
      </c>
      <c r="D12" s="132">
        <f>OffensePrj!E11</f>
        <v>5.336722</v>
      </c>
      <c r="E12" s="132">
        <f>OffensePrj!F11</f>
        <v>64.61398</v>
      </c>
      <c r="F12" s="132">
        <f>OffensePrj!G11</f>
        <v>0.202115</v>
      </c>
      <c r="G12" s="133">
        <f>OffensePrj!H11</f>
        <v>0.202115</v>
      </c>
      <c r="H12" s="132">
        <f>OffensePrj!I11</f>
        <v>1.036904</v>
      </c>
      <c r="I12" s="132">
        <f>OffensePrj!J11</f>
        <v>5.355636</v>
      </c>
      <c r="J12" s="133">
        <f>OffensePrj!K11</f>
        <v>0</v>
      </c>
      <c r="K12" s="132">
        <f>OffensePrj!L11</f>
        <v>0</v>
      </c>
      <c r="L12" s="132">
        <f>OffensePrj!M11</f>
        <v>0</v>
      </c>
      <c r="M12" s="133">
        <f>OffensePrj!N11</f>
        <v>0</v>
      </c>
      <c r="N12" s="132">
        <f>OffensePrj!O11</f>
        <v>0</v>
      </c>
      <c r="O12" s="132" t="str">
        <f>OffensePrj!P11</f>
        <v/>
      </c>
      <c r="P12" s="132" t="str">
        <f>OffensePrj!Q11</f>
        <v/>
      </c>
      <c r="Q12" s="134">
        <f>IFERROR(ProjectionCalcs!D12*pointpasscomp+ProjectionCalcs!E12*pointpassyard+ProjectionCalcs!F12*pointpasstd+pointint*ProjectionCalcs!G12+ProjectionCalcs!H12*pointrushatt+pointrushyard*ProjectionCalcs!I12+pointrushtd*ProjectionCalcs!J12+ProjectionCalcs!K12*pointrec+pointrecyard*ProjectionCalcs!L12+ProjectionCalcs!M12*pointrectd+pointfumb*ProjectionCalcs!N12+(C12-D12)*pointpassinc+O12*pointret+P12*pointrushtd,0)</f>
        <v>0</v>
      </c>
      <c r="R12" s="113" t="str">
        <f t="shared" si="1"/>
        <v>#REF!</v>
      </c>
      <c r="S12" s="135" t="str">
        <f t="shared" si="2"/>
        <v>#REF!</v>
      </c>
      <c r="T12" s="113" t="str">
        <f t="array" ref="T12">ROUND(SUMPRODUCT((AE12&gt;=$AE$8:$AE$154)/COUNTIF($AE$8:$AE$154,$AE$8:$AE$154)),0)</f>
        <v>#DIV/0!</v>
      </c>
      <c r="U12" s="3" t="str">
        <f t="shared" si="3"/>
        <v>#REF!</v>
      </c>
      <c r="V12" s="3" t="str">
        <f t="array" ref="V12">IFERROR(INDEX(Overall!$C$3:$C$389,MATCH(ProjectionCalcs!B12,Overall!$D$3:$D$389,0)),"No")</f>
        <v>No</v>
      </c>
      <c r="W12" s="93">
        <f t="shared" si="4"/>
        <v>1</v>
      </c>
      <c r="X12" s="136"/>
      <c r="Y12" s="135" t="str">
        <f t="shared" si="5"/>
        <v/>
      </c>
      <c r="Z12" s="3" t="str">
        <f t="shared" si="6"/>
        <v>#DIV/0!</v>
      </c>
      <c r="AA12" s="96">
        <f t="shared" si="7"/>
        <v>0</v>
      </c>
      <c r="AB12" s="3" t="str">
        <f>IF(OR((AA12-$AB$2)&lt;0,(AA12-$AB$4)&lt;0),0,(AA12-$AB$2)*(AA12-$AB$4)*'Draft Array'!$K$99*'Draft Array'!$M$111*pcqb)</f>
        <v>#REF!</v>
      </c>
      <c r="AC12" s="3" t="str">
        <f t="shared" si="8"/>
        <v>#REF!</v>
      </c>
      <c r="AD12" s="135">
        <f t="shared" si="9"/>
        <v>0</v>
      </c>
      <c r="AE12" s="3" t="str">
        <f t="shared" si="10"/>
        <v>#DIV/0!</v>
      </c>
      <c r="AF12" s="3"/>
      <c r="AG12" s="3"/>
    </row>
    <row r="13">
      <c r="A13" s="130" t="str">
        <f>OffensePrj!C12</f>
        <v>qb</v>
      </c>
      <c r="B13" s="131" t="str">
        <f>OffensePrj!R12</f>
        <v>Brian Hoyer</v>
      </c>
      <c r="C13" s="132">
        <f>OffensePrj!D12</f>
        <v>0.025193</v>
      </c>
      <c r="D13" s="132">
        <f>OffensePrj!E12</f>
        <v>10.45612</v>
      </c>
      <c r="E13" s="132">
        <f>OffensePrj!F12</f>
        <v>172.0296</v>
      </c>
      <c r="F13" s="132">
        <f>OffensePrj!G12</f>
        <v>0.674157</v>
      </c>
      <c r="G13" s="133">
        <f>OffensePrj!H12</f>
        <v>0.337079</v>
      </c>
      <c r="H13" s="132">
        <f>OffensePrj!I12</f>
        <v>2.587232</v>
      </c>
      <c r="I13" s="132">
        <f>OffensePrj!J12</f>
        <v>3.542945</v>
      </c>
      <c r="J13" s="133">
        <f>OffensePrj!K12</f>
        <v>0</v>
      </c>
      <c r="K13" s="132">
        <f>OffensePrj!L12</f>
        <v>0</v>
      </c>
      <c r="L13" s="132">
        <f>OffensePrj!M12</f>
        <v>0</v>
      </c>
      <c r="M13" s="133">
        <f>OffensePrj!N12</f>
        <v>0</v>
      </c>
      <c r="N13" s="132">
        <f>OffensePrj!O12</f>
        <v>0</v>
      </c>
      <c r="O13" s="132" t="str">
        <f>OffensePrj!P12</f>
        <v/>
      </c>
      <c r="P13" s="132" t="str">
        <f>OffensePrj!Q12</f>
        <v/>
      </c>
      <c r="Q13" s="134">
        <f>IFERROR(ProjectionCalcs!D13*pointpasscomp+ProjectionCalcs!E13*pointpassyard+ProjectionCalcs!F13*pointpasstd+pointint*ProjectionCalcs!G13+ProjectionCalcs!H13*pointrushatt+pointrushyard*ProjectionCalcs!I13+pointrushtd*ProjectionCalcs!J13+ProjectionCalcs!K13*pointrec+pointrecyard*ProjectionCalcs!L13+ProjectionCalcs!M13*pointrectd+pointfumb*ProjectionCalcs!N13+(C13-D13)*pointpassinc+O13*pointret+P13*pointrushtd,0)</f>
        <v>0</v>
      </c>
      <c r="R13" s="113" t="str">
        <f t="shared" si="1"/>
        <v>#REF!</v>
      </c>
      <c r="S13" s="135" t="str">
        <f t="shared" si="2"/>
        <v>#REF!</v>
      </c>
      <c r="T13" s="113" t="str">
        <f t="array" ref="T13">ROUND(SUMPRODUCT((AE13&gt;=$AE$8:$AE$154)/COUNTIF($AE$8:$AE$154,$AE$8:$AE$154)),0)</f>
        <v>#DIV/0!</v>
      </c>
      <c r="U13" s="3" t="str">
        <f t="shared" si="3"/>
        <v>#REF!</v>
      </c>
      <c r="V13" s="3" t="str">
        <f t="array" ref="V13">IFERROR(INDEX(Overall!$C$3:$C$389,MATCH(ProjectionCalcs!B13,Overall!$D$3:$D$389,0)),"No")</f>
        <v>No</v>
      </c>
      <c r="W13" s="93">
        <f t="shared" si="4"/>
        <v>1</v>
      </c>
      <c r="X13" s="136"/>
      <c r="Y13" s="135" t="str">
        <f t="shared" si="5"/>
        <v/>
      </c>
      <c r="Z13" s="3" t="str">
        <f t="shared" si="6"/>
        <v>#DIV/0!</v>
      </c>
      <c r="AA13" s="96">
        <f t="shared" si="7"/>
        <v>0</v>
      </c>
      <c r="AB13" s="3" t="str">
        <f>IF(OR((AA13-$AB$2)&lt;0,(AA13-$AB$4)&lt;0),0,(AA13-$AB$2)*(AA13-$AB$4)*'Draft Array'!$K$99*'Draft Array'!$M$111*pcqb)</f>
        <v>#REF!</v>
      </c>
      <c r="AC13" s="3" t="str">
        <f t="shared" si="8"/>
        <v>#REF!</v>
      </c>
      <c r="AD13" s="135">
        <f t="shared" si="9"/>
        <v>0</v>
      </c>
      <c r="AE13" s="3" t="str">
        <f t="shared" si="10"/>
        <v>#DIV/0!</v>
      </c>
      <c r="AF13" s="3"/>
      <c r="AG13" s="3"/>
    </row>
    <row r="14">
      <c r="A14" s="130" t="str">
        <f>OffensePrj!C13</f>
        <v>qb</v>
      </c>
      <c r="B14" s="131" t="str">
        <f>OffensePrj!R13</f>
        <v>Colt McCoy</v>
      </c>
      <c r="C14" s="132">
        <f>OffensePrj!D13</f>
        <v>19.30197</v>
      </c>
      <c r="D14" s="132">
        <f>OffensePrj!E13</f>
        <v>9.532256</v>
      </c>
      <c r="E14" s="132">
        <f>OffensePrj!F13</f>
        <v>102.2738</v>
      </c>
      <c r="F14" s="132">
        <f>OffensePrj!G13</f>
        <v>0.444007</v>
      </c>
      <c r="G14" s="133">
        <f>OffensePrj!H13</f>
        <v>0.46322</v>
      </c>
      <c r="H14" s="132">
        <f>OffensePrj!I13</f>
        <v>0.577145</v>
      </c>
      <c r="I14" s="132">
        <f>OffensePrj!J13</f>
        <v>2.752</v>
      </c>
      <c r="J14" s="133">
        <f>OffensePrj!K13</f>
        <v>0</v>
      </c>
      <c r="K14" s="132">
        <f>OffensePrj!L13</f>
        <v>0</v>
      </c>
      <c r="L14" s="132">
        <f>OffensePrj!M13</f>
        <v>0</v>
      </c>
      <c r="M14" s="133">
        <f>OffensePrj!N13</f>
        <v>0</v>
      </c>
      <c r="N14" s="132">
        <f>OffensePrj!O13</f>
        <v>0.034113</v>
      </c>
      <c r="O14" s="132" t="str">
        <f>OffensePrj!P13</f>
        <v/>
      </c>
      <c r="P14" s="132" t="str">
        <f>OffensePrj!Q13</f>
        <v/>
      </c>
      <c r="Q14" s="134">
        <f>IFERROR(ProjectionCalcs!D14*pointpasscomp+ProjectionCalcs!E14*pointpassyard+ProjectionCalcs!F14*pointpasstd+pointint*ProjectionCalcs!G14+ProjectionCalcs!H14*pointrushatt+pointrushyard*ProjectionCalcs!I14+pointrushtd*ProjectionCalcs!J14+ProjectionCalcs!K14*pointrec+pointrecyard*ProjectionCalcs!L14+ProjectionCalcs!M14*pointrectd+pointfumb*ProjectionCalcs!N14+(C14-D14)*pointpassinc+O14*pointret+P14*pointrushtd,0)</f>
        <v>0</v>
      </c>
      <c r="R14" s="113" t="str">
        <f t="shared" si="1"/>
        <v>#REF!</v>
      </c>
      <c r="S14" s="135" t="str">
        <f t="shared" si="2"/>
        <v>#REF!</v>
      </c>
      <c r="T14" s="113" t="str">
        <f t="array" ref="T14">ROUND(SUMPRODUCT((AE14&gt;=$AE$8:$AE$154)/COUNTIF($AE$8:$AE$154,$AE$8:$AE$154)),0)</f>
        <v>#DIV/0!</v>
      </c>
      <c r="U14" s="3" t="str">
        <f t="shared" si="3"/>
        <v>#REF!</v>
      </c>
      <c r="V14" s="3" t="str">
        <f t="array" ref="V14">IFERROR(INDEX(Overall!$C$3:$C$389,MATCH(ProjectionCalcs!B14,Overall!$D$3:$D$389,0)),"No")</f>
        <v>No</v>
      </c>
      <c r="W14" s="93">
        <f t="shared" si="4"/>
        <v>1</v>
      </c>
      <c r="X14" s="136"/>
      <c r="Y14" s="135" t="str">
        <f t="shared" si="5"/>
        <v/>
      </c>
      <c r="Z14" s="3" t="str">
        <f t="shared" si="6"/>
        <v>#DIV/0!</v>
      </c>
      <c r="AA14" s="96">
        <f t="shared" si="7"/>
        <v>0</v>
      </c>
      <c r="AB14" s="3" t="str">
        <f>IF(OR((AA14-$AB$2)&lt;0,(AA14-$AB$4)&lt;0),0,(AA14-$AB$2)*(AA14-$AB$4)*'Draft Array'!$K$99*'Draft Array'!$M$111*pcqb)</f>
        <v>#REF!</v>
      </c>
      <c r="AC14" s="3" t="str">
        <f t="shared" si="8"/>
        <v>#REF!</v>
      </c>
      <c r="AD14" s="135">
        <f t="shared" si="9"/>
        <v>0</v>
      </c>
      <c r="AE14" s="3" t="str">
        <f t="shared" si="10"/>
        <v>#DIV/0!</v>
      </c>
      <c r="AF14" s="3"/>
      <c r="AG14" s="3"/>
    </row>
    <row r="15">
      <c r="A15" s="130" t="str">
        <f>OffensePrj!C14</f>
        <v>qb</v>
      </c>
      <c r="B15" s="131" t="str">
        <f>OffensePrj!R14</f>
        <v>Andy Dalton</v>
      </c>
      <c r="C15" s="132">
        <f>OffensePrj!D14</f>
        <v>37.3414</v>
      </c>
      <c r="D15" s="132">
        <f>OffensePrj!E14</f>
        <v>34.44483</v>
      </c>
      <c r="E15" s="132">
        <f>OffensePrj!F14</f>
        <v>387.9976</v>
      </c>
      <c r="F15" s="132">
        <f>OffensePrj!G14</f>
        <v>1.611692</v>
      </c>
      <c r="G15" s="133">
        <f>OffensePrj!H14</f>
        <v>1.183725</v>
      </c>
      <c r="H15" s="132">
        <f>OffensePrj!I14</f>
        <v>3.768566</v>
      </c>
      <c r="I15" s="132">
        <f>OffensePrj!J14</f>
        <v>11.28945</v>
      </c>
      <c r="J15" s="133">
        <f>OffensePrj!K14</f>
        <v>0</v>
      </c>
      <c r="K15" s="132">
        <f>OffensePrj!L14</f>
        <v>0</v>
      </c>
      <c r="L15" s="132">
        <f>OffensePrj!M14</f>
        <v>0</v>
      </c>
      <c r="M15" s="133">
        <f>OffensePrj!N14</f>
        <v>0</v>
      </c>
      <c r="N15" s="132">
        <f>OffensePrj!O14</f>
        <v>0.243666</v>
      </c>
      <c r="O15" s="132" t="str">
        <f>OffensePrj!P14</f>
        <v/>
      </c>
      <c r="P15" s="132" t="str">
        <f>OffensePrj!Q14</f>
        <v/>
      </c>
      <c r="Q15" s="134">
        <f>IFERROR(ProjectionCalcs!D15*pointpasscomp+ProjectionCalcs!E15*pointpassyard+ProjectionCalcs!F15*pointpasstd+pointint*ProjectionCalcs!G15+ProjectionCalcs!H15*pointrushatt+pointrushyard*ProjectionCalcs!I15+pointrushtd*ProjectionCalcs!J15+ProjectionCalcs!K15*pointrec+pointrecyard*ProjectionCalcs!L15+ProjectionCalcs!M15*pointrectd+pointfumb*ProjectionCalcs!N15+(C15-D15)*pointpassinc+O15*pointret+P15*pointrushtd,0)</f>
        <v>0</v>
      </c>
      <c r="R15" s="113" t="str">
        <f t="shared" si="1"/>
        <v>#REF!</v>
      </c>
      <c r="S15" s="135" t="str">
        <f t="shared" si="2"/>
        <v>#REF!</v>
      </c>
      <c r="T15" s="113" t="str">
        <f t="array" ref="T15">ROUND(SUMPRODUCT((AE15&gt;=$AE$8:$AE$154)/COUNTIF($AE$8:$AE$154,$AE$8:$AE$154)),0)</f>
        <v>#DIV/0!</v>
      </c>
      <c r="U15" s="3" t="str">
        <f t="shared" si="3"/>
        <v>#REF!</v>
      </c>
      <c r="V15" s="3" t="str">
        <f t="array" ref="V15">IFERROR(INDEX(Overall!$C$3:$C$389,MATCH(ProjectionCalcs!B15,Overall!$D$3:$D$389,0)),"No")</f>
        <v>Yes</v>
      </c>
      <c r="W15" s="93">
        <f t="shared" si="4"/>
        <v>0</v>
      </c>
      <c r="X15" s="136"/>
      <c r="Y15" s="135" t="str">
        <f t="shared" si="5"/>
        <v/>
      </c>
      <c r="Z15" s="3" t="str">
        <f t="shared" si="6"/>
        <v>#DIV/0!</v>
      </c>
      <c r="AA15" s="96">
        <f t="shared" si="7"/>
        <v>0</v>
      </c>
      <c r="AB15" s="3" t="str">
        <f>IF(OR((AA15-$AB$2)&lt;0,(AA15-$AB$4)&lt;0),0,(AA15-$AB$2)*(AA15-$AB$4)*'Draft Array'!$K$99*'Draft Array'!$M$111*pcqb)</f>
        <v>#REF!</v>
      </c>
      <c r="AC15" s="3" t="str">
        <f t="shared" si="8"/>
        <v>#REF!</v>
      </c>
      <c r="AD15" s="135">
        <f t="shared" si="9"/>
        <v>0</v>
      </c>
      <c r="AE15" s="3" t="str">
        <f t="shared" si="10"/>
        <v>#DIV/0!</v>
      </c>
      <c r="AF15" s="3"/>
      <c r="AG15" s="3"/>
    </row>
    <row r="16">
      <c r="A16" s="130" t="str">
        <f>OffensePrj!C15</f>
        <v>qb</v>
      </c>
      <c r="B16" s="131" t="str">
        <f>OffensePrj!R15</f>
        <v>Tyrod Taylor</v>
      </c>
      <c r="C16" s="132">
        <f>OffensePrj!D15</f>
        <v>392.4201</v>
      </c>
      <c r="D16" s="132">
        <f>OffensePrj!E15</f>
        <v>256.4757</v>
      </c>
      <c r="E16" s="132">
        <f>OffensePrj!F15</f>
        <v>2710.849</v>
      </c>
      <c r="F16" s="132">
        <f>OffensePrj!G15</f>
        <v>15.84279</v>
      </c>
      <c r="G16" s="133">
        <f>OffensePrj!H15</f>
        <v>10.6666</v>
      </c>
      <c r="H16" s="132">
        <f>OffensePrj!I15</f>
        <v>41.20136</v>
      </c>
      <c r="I16" s="132">
        <f>OffensePrj!J15</f>
        <v>222.805</v>
      </c>
      <c r="J16" s="133">
        <f>OffensePrj!K15</f>
        <v>1.823804</v>
      </c>
      <c r="K16" s="132">
        <f>OffensePrj!L15</f>
        <v>0</v>
      </c>
      <c r="L16" s="132">
        <f>OffensePrj!M15</f>
        <v>0</v>
      </c>
      <c r="M16" s="133">
        <f>OffensePrj!N15</f>
        <v>0</v>
      </c>
      <c r="N16" s="132">
        <f>OffensePrj!O15</f>
        <v>2.048733</v>
      </c>
      <c r="O16" s="132" t="str">
        <f>OffensePrj!P15</f>
        <v/>
      </c>
      <c r="P16" s="132" t="str">
        <f>OffensePrj!Q15</f>
        <v/>
      </c>
      <c r="Q16" s="134">
        <f>IFERROR(ProjectionCalcs!D16*pointpasscomp+ProjectionCalcs!E16*pointpassyard+ProjectionCalcs!F16*pointpasstd+pointint*ProjectionCalcs!G16+ProjectionCalcs!H16*pointrushatt+pointrushyard*ProjectionCalcs!I16+pointrushtd*ProjectionCalcs!J16+ProjectionCalcs!K16*pointrec+pointrecyard*ProjectionCalcs!L16+ProjectionCalcs!M16*pointrectd+pointfumb*ProjectionCalcs!N16+(C16-D16)*pointpassinc+O16*pointret+P16*pointrushtd,0)</f>
        <v>0</v>
      </c>
      <c r="R16" s="113" t="str">
        <f t="shared" si="1"/>
        <v>#REF!</v>
      </c>
      <c r="S16" s="135" t="str">
        <f t="shared" si="2"/>
        <v>#REF!</v>
      </c>
      <c r="T16" s="113" t="str">
        <f t="array" ref="T16">ROUND(SUMPRODUCT((AE16&gt;=$AE$8:$AE$154)/COUNTIF($AE$8:$AE$154,$AE$8:$AE$154)),0)</f>
        <v>#DIV/0!</v>
      </c>
      <c r="U16" s="3" t="str">
        <f t="shared" si="3"/>
        <v>#REF!</v>
      </c>
      <c r="V16" s="3" t="str">
        <f t="array" ref="V16">IFERROR(INDEX(Overall!$C$3:$C$389,MATCH(ProjectionCalcs!B16,Overall!$D$3:$D$389,0)),"No")</f>
        <v>Yes</v>
      </c>
      <c r="W16" s="93">
        <f t="shared" si="4"/>
        <v>0</v>
      </c>
      <c r="X16" s="136"/>
      <c r="Y16" s="135" t="str">
        <f t="shared" si="5"/>
        <v/>
      </c>
      <c r="Z16" s="3" t="str">
        <f t="shared" si="6"/>
        <v>#DIV/0!</v>
      </c>
      <c r="AA16" s="96">
        <f t="shared" si="7"/>
        <v>0</v>
      </c>
      <c r="AB16" s="3" t="str">
        <f>IF(OR((AA16-$AB$2)&lt;0,(AA16-$AB$4)&lt;0),0,(AA16-$AB$2)*(AA16-$AB$4)*'Draft Array'!$K$99*'Draft Array'!$M$111*pcqb)</f>
        <v>#REF!</v>
      </c>
      <c r="AC16" s="3" t="str">
        <f t="shared" si="8"/>
        <v>#REF!</v>
      </c>
      <c r="AD16" s="135">
        <f t="shared" si="9"/>
        <v>0</v>
      </c>
      <c r="AE16" s="3" t="str">
        <f t="shared" si="10"/>
        <v>#DIV/0!</v>
      </c>
      <c r="AF16" s="3"/>
      <c r="AG16" s="3"/>
    </row>
    <row r="17">
      <c r="A17" s="130" t="str">
        <f>OffensePrj!C16</f>
        <v>qb</v>
      </c>
      <c r="B17" s="131" t="str">
        <f>OffensePrj!R16</f>
        <v>Blaine Gabbert</v>
      </c>
      <c r="C17" s="132">
        <f>OffensePrj!D16</f>
        <v>22.56232</v>
      </c>
      <c r="D17" s="132">
        <f>OffensePrj!E16</f>
        <v>11.20582</v>
      </c>
      <c r="E17" s="132">
        <f>OffensePrj!F16</f>
        <v>140.1692</v>
      </c>
      <c r="F17" s="132">
        <f>OffensePrj!G16</f>
        <v>0.96275</v>
      </c>
      <c r="G17" s="133">
        <f>OffensePrj!H16</f>
        <v>0.836134</v>
      </c>
      <c r="H17" s="132">
        <f>OffensePrj!I16</f>
        <v>4.566275</v>
      </c>
      <c r="I17" s="132">
        <f>OffensePrj!J16</f>
        <v>2.128727</v>
      </c>
      <c r="J17" s="133">
        <f>OffensePrj!K16</f>
        <v>0</v>
      </c>
      <c r="K17" s="132">
        <f>OffensePrj!L16</f>
        <v>0</v>
      </c>
      <c r="L17" s="132">
        <f>OffensePrj!M16</f>
        <v>0</v>
      </c>
      <c r="M17" s="133">
        <f>OffensePrj!N16</f>
        <v>0</v>
      </c>
      <c r="N17" s="132">
        <f>OffensePrj!O16</f>
        <v>0</v>
      </c>
      <c r="O17" s="132" t="str">
        <f>OffensePrj!P16</f>
        <v/>
      </c>
      <c r="P17" s="132" t="str">
        <f>OffensePrj!Q16</f>
        <v/>
      </c>
      <c r="Q17" s="134">
        <f>IFERROR(ProjectionCalcs!D17*pointpasscomp+ProjectionCalcs!E17*pointpassyard+ProjectionCalcs!F17*pointpasstd+pointint*ProjectionCalcs!G17+ProjectionCalcs!H17*pointrushatt+pointrushyard*ProjectionCalcs!I17+pointrushtd*ProjectionCalcs!J17+ProjectionCalcs!K17*pointrec+pointrecyard*ProjectionCalcs!L17+ProjectionCalcs!M17*pointrectd+pointfumb*ProjectionCalcs!N17+(C17-D17)*pointpassinc+O17*pointret+P17*pointrushtd,0)</f>
        <v>0</v>
      </c>
      <c r="R17" s="113" t="str">
        <f t="shared" si="1"/>
        <v>#REF!</v>
      </c>
      <c r="S17" s="135" t="str">
        <f t="shared" si="2"/>
        <v>#REF!</v>
      </c>
      <c r="T17" s="113" t="str">
        <f t="array" ref="T17">ROUND(SUMPRODUCT((AE17&gt;=$AE$8:$AE$154)/COUNTIF($AE$8:$AE$154,$AE$8:$AE$154)),0)</f>
        <v>#DIV/0!</v>
      </c>
      <c r="U17" s="3" t="str">
        <f t="shared" si="3"/>
        <v>#REF!</v>
      </c>
      <c r="V17" s="3" t="str">
        <f t="array" ref="V17">IFERROR(INDEX(Overall!$C$3:$C$389,MATCH(ProjectionCalcs!B17,Overall!$D$3:$D$389,0)),"No")</f>
        <v>No</v>
      </c>
      <c r="W17" s="93">
        <f t="shared" si="4"/>
        <v>1</v>
      </c>
      <c r="X17" s="136"/>
      <c r="Y17" s="135" t="str">
        <f t="shared" si="5"/>
        <v/>
      </c>
      <c r="Z17" s="3" t="str">
        <f t="shared" si="6"/>
        <v>#DIV/0!</v>
      </c>
      <c r="AA17" s="96">
        <f t="shared" si="7"/>
        <v>0</v>
      </c>
      <c r="AB17" s="3" t="str">
        <f>IF(OR((AA17-$AB$2)&lt;0,(AA17-$AB$4)&lt;0),0,(AA17-$AB$2)*(AA17-$AB$4)*'Draft Array'!$K$99*'Draft Array'!$M$111*pcqb)</f>
        <v>#REF!</v>
      </c>
      <c r="AC17" s="3" t="str">
        <f t="shared" si="8"/>
        <v>#REF!</v>
      </c>
      <c r="AD17" s="135">
        <f t="shared" si="9"/>
        <v>0</v>
      </c>
      <c r="AE17" s="3" t="str">
        <f t="shared" si="10"/>
        <v>#DIV/0!</v>
      </c>
      <c r="AF17" s="3"/>
      <c r="AG17" s="3"/>
    </row>
    <row r="18">
      <c r="A18" s="130" t="str">
        <f>OffensePrj!C17</f>
        <v>qb</v>
      </c>
      <c r="B18" s="131" t="str">
        <f>OffensePrj!R17</f>
        <v>Cam Newton</v>
      </c>
      <c r="C18" s="132">
        <f>OffensePrj!D17</f>
        <v>528.116</v>
      </c>
      <c r="D18" s="132">
        <f>OffensePrj!E17</f>
        <v>314.8164</v>
      </c>
      <c r="E18" s="132">
        <f>OffensePrj!F17</f>
        <v>3476.015</v>
      </c>
      <c r="F18" s="132">
        <f>OffensePrj!G17</f>
        <v>22.29709</v>
      </c>
      <c r="G18" s="133">
        <f>OffensePrj!H17</f>
        <v>13.31137</v>
      </c>
      <c r="H18" s="132">
        <f>OffensePrj!I17</f>
        <v>97.13837</v>
      </c>
      <c r="I18" s="132">
        <f>OffensePrj!J17</f>
        <v>446.9548</v>
      </c>
      <c r="J18" s="133">
        <f>OffensePrj!K17</f>
        <v>4.565604</v>
      </c>
      <c r="K18" s="132">
        <f>OffensePrj!L17</f>
        <v>0</v>
      </c>
      <c r="L18" s="132">
        <f>OffensePrj!M17</f>
        <v>0</v>
      </c>
      <c r="M18" s="133">
        <f>OffensePrj!N17</f>
        <v>0</v>
      </c>
      <c r="N18" s="132">
        <f>OffensePrj!O17</f>
        <v>3.1462</v>
      </c>
      <c r="O18" s="132" t="str">
        <f>OffensePrj!P17</f>
        <v/>
      </c>
      <c r="P18" s="132" t="str">
        <f>OffensePrj!Q17</f>
        <v/>
      </c>
      <c r="Q18" s="134">
        <f>IFERROR(ProjectionCalcs!D18*pointpasscomp+ProjectionCalcs!E18*pointpassyard+ProjectionCalcs!F18*pointpasstd+pointint*ProjectionCalcs!G18+ProjectionCalcs!H18*pointrushatt+pointrushyard*ProjectionCalcs!I18+pointrushtd*ProjectionCalcs!J18+ProjectionCalcs!K18*pointrec+pointrecyard*ProjectionCalcs!L18+ProjectionCalcs!M18*pointrectd+pointfumb*ProjectionCalcs!N18+(C18-D18)*pointpassinc+O18*pointret+P18*pointrushtd,0)</f>
        <v>0</v>
      </c>
      <c r="R18" s="113" t="str">
        <f t="shared" si="1"/>
        <v>#REF!</v>
      </c>
      <c r="S18" s="135" t="str">
        <f t="shared" si="2"/>
        <v>#REF!</v>
      </c>
      <c r="T18" s="113" t="str">
        <f t="array" ref="T18">ROUND(SUMPRODUCT((AE18&gt;=$AE$8:$AE$154)/COUNTIF($AE$8:$AE$154,$AE$8:$AE$154)),0)</f>
        <v>#DIV/0!</v>
      </c>
      <c r="U18" s="3" t="str">
        <f t="shared" si="3"/>
        <v>#REF!</v>
      </c>
      <c r="V18" s="3" t="str">
        <f t="array" ref="V18">IFERROR(INDEX(Overall!$C$3:$C$389,MATCH(ProjectionCalcs!B18,Overall!$D$3:$D$389,0)),"No")</f>
        <v>Yes</v>
      </c>
      <c r="W18" s="93">
        <f t="shared" si="4"/>
        <v>0</v>
      </c>
      <c r="X18" s="136"/>
      <c r="Y18" s="135" t="str">
        <f t="shared" si="5"/>
        <v/>
      </c>
      <c r="Z18" s="3" t="str">
        <f t="shared" si="6"/>
        <v>#DIV/0!</v>
      </c>
      <c r="AA18" s="96">
        <f t="shared" si="7"/>
        <v>0</v>
      </c>
      <c r="AB18" s="3" t="str">
        <f>IF(OR((AA18-$AB$2)&lt;0,(AA18-$AB$4)&lt;0),0,(AA18-$AB$2)*(AA18-$AB$4)*'Draft Array'!$K$99*'Draft Array'!$M$111*pcqb)</f>
        <v>#REF!</v>
      </c>
      <c r="AC18" s="3" t="str">
        <f t="shared" si="8"/>
        <v>#REF!</v>
      </c>
      <c r="AD18" s="135">
        <f t="shared" si="9"/>
        <v>0</v>
      </c>
      <c r="AE18" s="3" t="str">
        <f t="shared" si="10"/>
        <v>#DIV/0!</v>
      </c>
      <c r="AF18" s="3"/>
      <c r="AG18" s="3"/>
    </row>
    <row r="19">
      <c r="A19" s="130" t="str">
        <f>OffensePrj!C18</f>
        <v>qb</v>
      </c>
      <c r="B19" s="131" t="str">
        <f>OffensePrj!R18</f>
        <v>Tom Brady</v>
      </c>
      <c r="C19" s="132">
        <f>OffensePrj!D18</f>
        <v>560.5298</v>
      </c>
      <c r="D19" s="132">
        <f>OffensePrj!E18</f>
        <v>359.019</v>
      </c>
      <c r="E19" s="132">
        <f>OffensePrj!F18</f>
        <v>4381.25</v>
      </c>
      <c r="F19" s="132">
        <f>OffensePrj!G18</f>
        <v>29.74334</v>
      </c>
      <c r="G19" s="133">
        <f>OffensePrj!H18</f>
        <v>10.99484</v>
      </c>
      <c r="H19" s="132">
        <f>OffensePrj!I18</f>
        <v>27.60611</v>
      </c>
      <c r="I19" s="132">
        <f>OffensePrj!J18</f>
        <v>36.8945</v>
      </c>
      <c r="J19" s="133">
        <f>OffensePrj!K18</f>
        <v>1.246618</v>
      </c>
      <c r="K19" s="132">
        <f>OffensePrj!L18</f>
        <v>0</v>
      </c>
      <c r="L19" s="132">
        <f>OffensePrj!M18</f>
        <v>0</v>
      </c>
      <c r="M19" s="133">
        <f>OffensePrj!N18</f>
        <v>0</v>
      </c>
      <c r="N19" s="132">
        <f>OffensePrj!O18</f>
        <v>1.730999</v>
      </c>
      <c r="O19" s="132" t="str">
        <f>OffensePrj!P18</f>
        <v/>
      </c>
      <c r="P19" s="132" t="str">
        <f>OffensePrj!Q18</f>
        <v/>
      </c>
      <c r="Q19" s="134">
        <f>IFERROR(ProjectionCalcs!D19*pointpasscomp+ProjectionCalcs!E19*pointpassyard+ProjectionCalcs!F19*pointpasstd+pointint*ProjectionCalcs!G19+ProjectionCalcs!H19*pointrushatt+pointrushyard*ProjectionCalcs!I19+pointrushtd*ProjectionCalcs!J19+ProjectionCalcs!K19*pointrec+pointrecyard*ProjectionCalcs!L19+ProjectionCalcs!M19*pointrectd+pointfumb*ProjectionCalcs!N19+(C19-D19)*pointpassinc+O19*pointret+P19*pointrushtd,0)</f>
        <v>0</v>
      </c>
      <c r="R19" s="113" t="str">
        <f t="shared" si="1"/>
        <v>#REF!</v>
      </c>
      <c r="S19" s="135" t="str">
        <f t="shared" si="2"/>
        <v>#REF!</v>
      </c>
      <c r="T19" s="113" t="str">
        <f t="array" ref="T19">ROUND(SUMPRODUCT((AE19&gt;=$AE$8:$AE$154)/COUNTIF($AE$8:$AE$154,$AE$8:$AE$154)),0)</f>
        <v>#DIV/0!</v>
      </c>
      <c r="U19" s="3" t="str">
        <f t="shared" si="3"/>
        <v>#REF!</v>
      </c>
      <c r="V19" s="3" t="str">
        <f t="array" ref="V19">IFERROR(INDEX(Overall!$C$3:$C$389,MATCH(ProjectionCalcs!B19,Overall!$D$3:$D$389,0)),"No")</f>
        <v>Yes</v>
      </c>
      <c r="W19" s="93">
        <f t="shared" si="4"/>
        <v>0</v>
      </c>
      <c r="X19" s="136"/>
      <c r="Y19" s="135" t="str">
        <f t="shared" si="5"/>
        <v/>
      </c>
      <c r="Z19" s="3" t="str">
        <f t="shared" si="6"/>
        <v>#DIV/0!</v>
      </c>
      <c r="AA19" s="96">
        <f t="shared" si="7"/>
        <v>0</v>
      </c>
      <c r="AB19" s="3" t="str">
        <f>IF(OR((AA19-$AB$2)&lt;0,(AA19-$AB$4)&lt;0),0,(AA19-$AB$2)*(AA19-$AB$4)*'Draft Array'!$K$99*'Draft Array'!$M$111*pcqb)</f>
        <v>#REF!</v>
      </c>
      <c r="AC19" s="3" t="str">
        <f t="shared" si="8"/>
        <v>#REF!</v>
      </c>
      <c r="AD19" s="135">
        <f t="shared" si="9"/>
        <v>0</v>
      </c>
      <c r="AE19" s="3" t="str">
        <f t="shared" si="10"/>
        <v>#DIV/0!</v>
      </c>
      <c r="AF19" s="3"/>
      <c r="AG19" s="3"/>
    </row>
    <row r="20">
      <c r="A20" s="130" t="str">
        <f>OffensePrj!C19</f>
        <v>qb</v>
      </c>
      <c r="B20" s="131" t="str">
        <f>OffensePrj!R19</f>
        <v>Drew Brees</v>
      </c>
      <c r="C20" s="132">
        <f>OffensePrj!D19</f>
        <v>523.2177</v>
      </c>
      <c r="D20" s="132">
        <f>OffensePrj!E19</f>
        <v>370.9688</v>
      </c>
      <c r="E20" s="132">
        <f>OffensePrj!F19</f>
        <v>4089.439</v>
      </c>
      <c r="F20" s="132">
        <f>OffensePrj!G19</f>
        <v>32.15309</v>
      </c>
      <c r="G20" s="133">
        <f>OffensePrj!H19</f>
        <v>8.462501</v>
      </c>
      <c r="H20" s="132">
        <f>OffensePrj!I19</f>
        <v>24.51472</v>
      </c>
      <c r="I20" s="132">
        <f>OffensePrj!J19</f>
        <v>27.02453</v>
      </c>
      <c r="J20" s="133">
        <f>OffensePrj!K19</f>
        <v>1.295749</v>
      </c>
      <c r="K20" s="132">
        <f>OffensePrj!L19</f>
        <v>0</v>
      </c>
      <c r="L20" s="132">
        <f>OffensePrj!M19</f>
        <v>0</v>
      </c>
      <c r="M20" s="133">
        <f>OffensePrj!N19</f>
        <v>0</v>
      </c>
      <c r="N20" s="132">
        <f>OffensePrj!O19</f>
        <v>1.292399</v>
      </c>
      <c r="O20" s="132" t="str">
        <f>OffensePrj!P19</f>
        <v/>
      </c>
      <c r="P20" s="132" t="str">
        <f>OffensePrj!Q19</f>
        <v/>
      </c>
      <c r="Q20" s="134">
        <f>IFERROR(ProjectionCalcs!D20*pointpasscomp+ProjectionCalcs!E20*pointpassyard+ProjectionCalcs!F20*pointpasstd+pointint*ProjectionCalcs!G20+ProjectionCalcs!H20*pointrushatt+pointrushyard*ProjectionCalcs!I20+pointrushtd*ProjectionCalcs!J20+ProjectionCalcs!K20*pointrec+pointrecyard*ProjectionCalcs!L20+ProjectionCalcs!M20*pointrectd+pointfumb*ProjectionCalcs!N20+(C20-D20)*pointpassinc+O20*pointret+P20*pointrushtd,0)</f>
        <v>0</v>
      </c>
      <c r="R20" s="113" t="str">
        <f t="shared" si="1"/>
        <v>#REF!</v>
      </c>
      <c r="S20" s="135" t="str">
        <f t="shared" si="2"/>
        <v>#REF!</v>
      </c>
      <c r="T20" s="113" t="str">
        <f t="array" ref="T20">ROUND(SUMPRODUCT((AE20&gt;=$AE$8:$AE$154)/COUNTIF($AE$8:$AE$154,$AE$8:$AE$154)),0)</f>
        <v>#DIV/0!</v>
      </c>
      <c r="U20" s="3" t="str">
        <f t="shared" si="3"/>
        <v>#REF!</v>
      </c>
      <c r="V20" s="3" t="str">
        <f t="array" ref="V20">IFERROR(INDEX(Overall!$C$3:$C$389,MATCH(ProjectionCalcs!B20,Overall!$D$3:$D$389,0)),"No")</f>
        <v>Yes</v>
      </c>
      <c r="W20" s="93">
        <f t="shared" si="4"/>
        <v>0</v>
      </c>
      <c r="X20" s="136"/>
      <c r="Y20" s="135" t="str">
        <f t="shared" si="5"/>
        <v/>
      </c>
      <c r="Z20" s="3" t="str">
        <f t="shared" si="6"/>
        <v>#DIV/0!</v>
      </c>
      <c r="AA20" s="96">
        <f t="shared" si="7"/>
        <v>0</v>
      </c>
      <c r="AB20" s="3" t="str">
        <f>IF(OR((AA20-$AB$2)&lt;0,(AA20-$AB$4)&lt;0),0,(AA20-$AB$2)*(AA20-$AB$4)*'Draft Array'!$K$99*'Draft Array'!$M$111*pcqb)</f>
        <v>#REF!</v>
      </c>
      <c r="AC20" s="3" t="str">
        <f t="shared" si="8"/>
        <v>#REF!</v>
      </c>
      <c r="AD20" s="135">
        <f t="shared" si="9"/>
        <v>0</v>
      </c>
      <c r="AE20" s="3" t="str">
        <f t="shared" si="10"/>
        <v>#DIV/0!</v>
      </c>
      <c r="AF20" s="3"/>
      <c r="AG20" s="3"/>
    </row>
    <row r="21" ht="15.75" customHeight="1">
      <c r="A21" s="130" t="str">
        <f>OffensePrj!C20</f>
        <v>qb</v>
      </c>
      <c r="B21" s="131" t="str">
        <f>OffensePrj!R20</f>
        <v>Matt Schaub</v>
      </c>
      <c r="C21" s="132">
        <f>OffensePrj!D20</f>
        <v>16.05418</v>
      </c>
      <c r="D21" s="132">
        <f>OffensePrj!E20</f>
        <v>8.239456</v>
      </c>
      <c r="E21" s="132">
        <f>OffensePrj!F20</f>
        <v>94.68556</v>
      </c>
      <c r="F21" s="132">
        <f>OffensePrj!G20</f>
        <v>0.976795</v>
      </c>
      <c r="G21" s="133">
        <f>OffensePrj!H20</f>
        <v>0.260015</v>
      </c>
      <c r="H21" s="132">
        <f>OffensePrj!I20</f>
        <v>2.794936</v>
      </c>
      <c r="I21" s="132">
        <f>OffensePrj!J20</f>
        <v>1.036145</v>
      </c>
      <c r="J21" s="133">
        <f>OffensePrj!K20</f>
        <v>0</v>
      </c>
      <c r="K21" s="132">
        <f>OffensePrj!L20</f>
        <v>0</v>
      </c>
      <c r="L21" s="132">
        <f>OffensePrj!M20</f>
        <v>0</v>
      </c>
      <c r="M21" s="133">
        <f>OffensePrj!N20</f>
        <v>0</v>
      </c>
      <c r="N21" s="132">
        <f>OffensePrj!O20</f>
        <v>0</v>
      </c>
      <c r="O21" s="132" t="str">
        <f>OffensePrj!P20</f>
        <v/>
      </c>
      <c r="P21" s="132" t="str">
        <f>OffensePrj!Q20</f>
        <v/>
      </c>
      <c r="Q21" s="134">
        <f>IFERROR(ProjectionCalcs!D21*pointpasscomp+ProjectionCalcs!E21*pointpassyard+ProjectionCalcs!F21*pointpasstd+pointint*ProjectionCalcs!G21+ProjectionCalcs!H21*pointrushatt+pointrushyard*ProjectionCalcs!I21+pointrushtd*ProjectionCalcs!J21+ProjectionCalcs!K21*pointrec+pointrecyard*ProjectionCalcs!L21+ProjectionCalcs!M21*pointrectd+pointfumb*ProjectionCalcs!N21+(C21-D21)*pointpassinc+O21*pointret+P21*pointrushtd,0)</f>
        <v>0</v>
      </c>
      <c r="R21" s="113" t="str">
        <f t="shared" si="1"/>
        <v>#REF!</v>
      </c>
      <c r="S21" s="135" t="str">
        <f t="shared" si="2"/>
        <v>#REF!</v>
      </c>
      <c r="T21" s="113" t="str">
        <f t="array" ref="T21">ROUND(SUMPRODUCT((AE21&gt;=$AE$8:$AE$154)/COUNTIF($AE$8:$AE$154,$AE$8:$AE$154)),0)</f>
        <v>#DIV/0!</v>
      </c>
      <c r="U21" s="3" t="str">
        <f t="shared" si="3"/>
        <v>#REF!</v>
      </c>
      <c r="V21" s="3" t="str">
        <f t="array" ref="V21">IFERROR(INDEX(Overall!$C$3:$C$389,MATCH(ProjectionCalcs!B21,Overall!$D$3:$D$389,0)),"No")</f>
        <v>No</v>
      </c>
      <c r="W21" s="93">
        <f t="shared" si="4"/>
        <v>1</v>
      </c>
      <c r="X21" s="136"/>
      <c r="Y21" s="135" t="str">
        <f t="shared" si="5"/>
        <v/>
      </c>
      <c r="Z21" s="3" t="str">
        <f t="shared" si="6"/>
        <v>#DIV/0!</v>
      </c>
      <c r="AA21" s="96">
        <f t="shared" si="7"/>
        <v>0</v>
      </c>
      <c r="AB21" s="3" t="str">
        <f>IF(OR((AA21-$AB$2)&lt;0,(AA21-$AB$4)&lt;0),0,(AA21-$AB$2)*(AA21-$AB$4)*'Draft Array'!$K$99*'Draft Array'!$M$111*pcqb)</f>
        <v>#REF!</v>
      </c>
      <c r="AC21" s="3" t="str">
        <f t="shared" si="8"/>
        <v>#REF!</v>
      </c>
      <c r="AD21" s="135">
        <f t="shared" si="9"/>
        <v>0</v>
      </c>
      <c r="AE21" s="3" t="str">
        <f t="shared" si="10"/>
        <v>#DIV/0!</v>
      </c>
      <c r="AF21" s="3"/>
      <c r="AG21" s="3"/>
    </row>
    <row r="22" ht="15.75" customHeight="1">
      <c r="A22" s="130" t="str">
        <f>OffensePrj!C21</f>
        <v>qb</v>
      </c>
      <c r="B22" s="131" t="str">
        <f>OffensePrj!R21</f>
        <v>Ben Roethlisberger</v>
      </c>
      <c r="C22" s="132">
        <f>OffensePrj!D21</f>
        <v>543.6413</v>
      </c>
      <c r="D22" s="132">
        <f>OffensePrj!E21</f>
        <v>362.1102</v>
      </c>
      <c r="E22" s="132">
        <f>OffensePrj!F21</f>
        <v>4068.585</v>
      </c>
      <c r="F22" s="132">
        <f>OffensePrj!G21</f>
        <v>26.5206</v>
      </c>
      <c r="G22" s="133">
        <f>OffensePrj!H21</f>
        <v>15.37778</v>
      </c>
      <c r="H22" s="132">
        <f>OffensePrj!I21</f>
        <v>22.61098</v>
      </c>
      <c r="I22" s="132">
        <f>OffensePrj!J21</f>
        <v>49.7883</v>
      </c>
      <c r="J22" s="133">
        <f>OffensePrj!K21</f>
        <v>1.124118</v>
      </c>
      <c r="K22" s="132">
        <f>OffensePrj!L21</f>
        <v>0</v>
      </c>
      <c r="L22" s="132">
        <f>OffensePrj!M21</f>
        <v>0</v>
      </c>
      <c r="M22" s="133">
        <f>OffensePrj!N21</f>
        <v>0</v>
      </c>
      <c r="N22" s="132">
        <f>OffensePrj!O21</f>
        <v>1.902534</v>
      </c>
      <c r="O22" s="132" t="str">
        <f>OffensePrj!P21</f>
        <v/>
      </c>
      <c r="P22" s="132" t="str">
        <f>OffensePrj!Q21</f>
        <v/>
      </c>
      <c r="Q22" s="134">
        <f>IFERROR(ProjectionCalcs!D22*pointpasscomp+ProjectionCalcs!E22*pointpassyard+ProjectionCalcs!F22*pointpasstd+pointint*ProjectionCalcs!G22+ProjectionCalcs!H22*pointrushatt+pointrushyard*ProjectionCalcs!I22+pointrushtd*ProjectionCalcs!J22+ProjectionCalcs!K22*pointrec+pointrecyard*ProjectionCalcs!L22+ProjectionCalcs!M22*pointrectd+pointfumb*ProjectionCalcs!N22+(C22-D22)*pointpassinc+O22*pointret+P22*pointrushtd,0)</f>
        <v>0</v>
      </c>
      <c r="R22" s="113" t="str">
        <f t="shared" si="1"/>
        <v>#REF!</v>
      </c>
      <c r="S22" s="135" t="str">
        <f t="shared" si="2"/>
        <v>#REF!</v>
      </c>
      <c r="T22" s="113" t="str">
        <f t="array" ref="T22">ROUND(SUMPRODUCT((AE22&gt;=$AE$8:$AE$154)/COUNTIF($AE$8:$AE$154,$AE$8:$AE$154)),0)</f>
        <v>#DIV/0!</v>
      </c>
      <c r="U22" s="3" t="str">
        <f t="shared" si="3"/>
        <v>#REF!</v>
      </c>
      <c r="V22" s="3" t="str">
        <f t="array" ref="V22">IFERROR(INDEX(Overall!$C$3:$C$389,MATCH(ProjectionCalcs!B22,Overall!$D$3:$D$389,0)),"No")</f>
        <v>Yes</v>
      </c>
      <c r="W22" s="93">
        <f t="shared" si="4"/>
        <v>0</v>
      </c>
      <c r="X22" s="136"/>
      <c r="Y22" s="135" t="str">
        <f t="shared" si="5"/>
        <v/>
      </c>
      <c r="Z22" s="3" t="str">
        <f t="shared" si="6"/>
        <v>#DIV/0!</v>
      </c>
      <c r="AA22" s="96">
        <f t="shared" si="7"/>
        <v>0</v>
      </c>
      <c r="AB22" s="3" t="str">
        <f>IF(OR((AA22-$AB$2)&lt;0,(AA22-$AB$4)&lt;0),0,(AA22-$AB$2)*(AA22-$AB$4)*'Draft Array'!$K$99*'Draft Array'!$M$111*pcqb)</f>
        <v>#REF!</v>
      </c>
      <c r="AC22" s="3" t="str">
        <f t="shared" si="8"/>
        <v>#REF!</v>
      </c>
      <c r="AD22" s="135">
        <f t="shared" si="9"/>
        <v>0</v>
      </c>
      <c r="AE22" s="3" t="str">
        <f t="shared" si="10"/>
        <v>#DIV/0!</v>
      </c>
      <c r="AF22" s="3"/>
      <c r="AG22" s="3"/>
    </row>
    <row r="23" ht="15.75" customHeight="1">
      <c r="A23" s="130" t="str">
        <f>OffensePrj!C22</f>
        <v>qb</v>
      </c>
      <c r="B23" s="131" t="str">
        <f>OffensePrj!R22</f>
        <v>Philip Rivers</v>
      </c>
      <c r="C23" s="132">
        <f>OffensePrj!D22</f>
        <v>537.2095</v>
      </c>
      <c r="D23" s="132">
        <f>OffensePrj!E22</f>
        <v>337.9888</v>
      </c>
      <c r="E23" s="132">
        <f>OffensePrj!F22</f>
        <v>4059.078</v>
      </c>
      <c r="F23" s="132">
        <f>OffensePrj!G22</f>
        <v>25.313</v>
      </c>
      <c r="G23" s="133">
        <f>OffensePrj!H22</f>
        <v>14.92755</v>
      </c>
      <c r="H23" s="132">
        <f>OffensePrj!I22</f>
        <v>16.03317</v>
      </c>
      <c r="I23" s="132">
        <f>OffensePrj!J22</f>
        <v>22.18857</v>
      </c>
      <c r="J23" s="133">
        <f>OffensePrj!K22</f>
        <v>0.046667</v>
      </c>
      <c r="K23" s="132">
        <f>OffensePrj!L22</f>
        <v>0</v>
      </c>
      <c r="L23" s="132">
        <f>OffensePrj!M22</f>
        <v>0</v>
      </c>
      <c r="M23" s="133">
        <f>OffensePrj!N22</f>
        <v>0</v>
      </c>
      <c r="N23" s="132">
        <f>OffensePrj!O22</f>
        <v>3.048733</v>
      </c>
      <c r="O23" s="132" t="str">
        <f>OffensePrj!P22</f>
        <v/>
      </c>
      <c r="P23" s="132" t="str">
        <f>OffensePrj!Q22</f>
        <v/>
      </c>
      <c r="Q23" s="134">
        <f>IFERROR(ProjectionCalcs!D23*pointpasscomp+ProjectionCalcs!E23*pointpassyard+ProjectionCalcs!F23*pointpasstd+pointint*ProjectionCalcs!G23+ProjectionCalcs!H23*pointrushatt+pointrushyard*ProjectionCalcs!I23+pointrushtd*ProjectionCalcs!J23+ProjectionCalcs!K23*pointrec+pointrecyard*ProjectionCalcs!L23+ProjectionCalcs!M23*pointrectd+pointfumb*ProjectionCalcs!N23+(C23-D23)*pointpassinc+O23*pointret+P23*pointrushtd,0)</f>
        <v>0</v>
      </c>
      <c r="R23" s="113" t="str">
        <f t="shared" si="1"/>
        <v>#REF!</v>
      </c>
      <c r="S23" s="135" t="str">
        <f t="shared" si="2"/>
        <v>#REF!</v>
      </c>
      <c r="T23" s="113" t="str">
        <f t="array" ref="T23">ROUND(SUMPRODUCT((AE23&gt;=$AE$8:$AE$154)/COUNTIF($AE$8:$AE$154,$AE$8:$AE$154)),0)</f>
        <v>#DIV/0!</v>
      </c>
      <c r="U23" s="3" t="str">
        <f t="shared" si="3"/>
        <v>#REF!</v>
      </c>
      <c r="V23" s="3" t="str">
        <f t="array" ref="V23">IFERROR(INDEX(Overall!$C$3:$C$389,MATCH(ProjectionCalcs!B23,Overall!$D$3:$D$389,0)),"No")</f>
        <v>Yes</v>
      </c>
      <c r="W23" s="93">
        <f t="shared" si="4"/>
        <v>0</v>
      </c>
      <c r="X23" s="136"/>
      <c r="Y23" s="135" t="str">
        <f t="shared" si="5"/>
        <v/>
      </c>
      <c r="Z23" s="3" t="str">
        <f t="shared" si="6"/>
        <v>#DIV/0!</v>
      </c>
      <c r="AA23" s="96">
        <f t="shared" si="7"/>
        <v>0</v>
      </c>
      <c r="AB23" s="3" t="str">
        <f>IF(OR((AA23-$AB$2)&lt;0,(AA23-$AB$4)&lt;0),0,(AA23-$AB$2)*(AA23-$AB$4)*'Draft Array'!$K$99*'Draft Array'!$M$111*pcqb)</f>
        <v>#REF!</v>
      </c>
      <c r="AC23" s="3" t="str">
        <f t="shared" si="8"/>
        <v>#REF!</v>
      </c>
      <c r="AD23" s="135">
        <f t="shared" si="9"/>
        <v>0</v>
      </c>
      <c r="AE23" s="3" t="str">
        <f t="shared" si="10"/>
        <v>#DIV/0!</v>
      </c>
      <c r="AF23" s="3"/>
      <c r="AG23" s="3"/>
    </row>
    <row r="24" ht="15.75" customHeight="1">
      <c r="A24" s="130" t="str">
        <f>OffensePrj!C23</f>
        <v>qb</v>
      </c>
      <c r="B24" s="131" t="str">
        <f>OffensePrj!R23</f>
        <v>Alex Smith</v>
      </c>
      <c r="C24" s="132">
        <f>OffensePrj!D23</f>
        <v>49.29606</v>
      </c>
      <c r="D24" s="132">
        <f>OffensePrj!E23</f>
        <v>25.22432</v>
      </c>
      <c r="E24" s="132">
        <f>OffensePrj!F23</f>
        <v>275.7861</v>
      </c>
      <c r="F24" s="132">
        <f>OffensePrj!G23</f>
        <v>1.796592</v>
      </c>
      <c r="G24" s="133">
        <f>OffensePrj!H23</f>
        <v>1.070917</v>
      </c>
      <c r="H24" s="132">
        <f>OffensePrj!I23</f>
        <v>6.078378</v>
      </c>
      <c r="I24" s="132">
        <f>OffensePrj!J23</f>
        <v>25.42182</v>
      </c>
      <c r="J24" s="133">
        <f>OffensePrj!K23</f>
        <v>0</v>
      </c>
      <c r="K24" s="132">
        <f>OffensePrj!L23</f>
        <v>0</v>
      </c>
      <c r="L24" s="132">
        <f>OffensePrj!M23</f>
        <v>0</v>
      </c>
      <c r="M24" s="133">
        <f>OffensePrj!N23</f>
        <v>0</v>
      </c>
      <c r="N24" s="132">
        <f>OffensePrj!O23</f>
        <v>0</v>
      </c>
      <c r="O24" s="132" t="str">
        <f>OffensePrj!P23</f>
        <v/>
      </c>
      <c r="P24" s="132" t="str">
        <f>OffensePrj!Q23</f>
        <v/>
      </c>
      <c r="Q24" s="134">
        <f>IFERROR(ProjectionCalcs!D24*pointpasscomp+ProjectionCalcs!E24*pointpassyard+ProjectionCalcs!F24*pointpasstd+pointint*ProjectionCalcs!G24+ProjectionCalcs!H24*pointrushatt+pointrushyard*ProjectionCalcs!I24+pointrushtd*ProjectionCalcs!J24+ProjectionCalcs!K24*pointrec+pointrecyard*ProjectionCalcs!L24+ProjectionCalcs!M24*pointrectd+pointfumb*ProjectionCalcs!N24+(C24-D24)*pointpassinc+O24*pointret+P24*pointrushtd,0)</f>
        <v>0</v>
      </c>
      <c r="R24" s="113" t="str">
        <f t="shared" si="1"/>
        <v>#REF!</v>
      </c>
      <c r="S24" s="135" t="str">
        <f t="shared" si="2"/>
        <v>#REF!</v>
      </c>
      <c r="T24" s="113" t="str">
        <f t="array" ref="T24">ROUND(SUMPRODUCT((AE24&gt;=$AE$8:$AE$154)/COUNTIF($AE$8:$AE$154,$AE$8:$AE$154)),0)</f>
        <v>#DIV/0!</v>
      </c>
      <c r="U24" s="3" t="str">
        <f t="shared" si="3"/>
        <v>#REF!</v>
      </c>
      <c r="V24" s="3" t="str">
        <f t="array" ref="V24">IFERROR(INDEX(Overall!$C$3:$C$389,MATCH(ProjectionCalcs!B24,Overall!$D$3:$D$389,0)),"No")</f>
        <v>No</v>
      </c>
      <c r="W24" s="93">
        <f t="shared" si="4"/>
        <v>1</v>
      </c>
      <c r="X24" s="136"/>
      <c r="Y24" s="135" t="str">
        <f t="shared" si="5"/>
        <v/>
      </c>
      <c r="Z24" s="3" t="str">
        <f t="shared" si="6"/>
        <v>#DIV/0!</v>
      </c>
      <c r="AA24" s="96">
        <f t="shared" si="7"/>
        <v>0</v>
      </c>
      <c r="AB24" s="3" t="str">
        <f>IF(OR((AA24-$AB$2)&lt;0,(AA24-$AB$4)&lt;0),0,(AA24-$AB$2)*(AA24-$AB$4)*'Draft Array'!$K$99*'Draft Array'!$M$111*pcqb)</f>
        <v>#REF!</v>
      </c>
      <c r="AC24" s="3" t="str">
        <f t="shared" si="8"/>
        <v>#REF!</v>
      </c>
      <c r="AD24" s="135">
        <f t="shared" si="9"/>
        <v>0</v>
      </c>
      <c r="AE24" s="3" t="str">
        <f t="shared" si="10"/>
        <v>#DIV/0!</v>
      </c>
      <c r="AF24" s="3"/>
      <c r="AG24" s="3"/>
    </row>
    <row r="25" ht="15.75" customHeight="1">
      <c r="A25" s="130" t="str">
        <f>OffensePrj!C24</f>
        <v>qb</v>
      </c>
      <c r="B25" s="131" t="str">
        <f>OffensePrj!R24</f>
        <v>Aaron Rodgers</v>
      </c>
      <c r="C25" s="132">
        <f>OffensePrj!D24</f>
        <v>567.5877</v>
      </c>
      <c r="D25" s="132">
        <f>OffensePrj!E24</f>
        <v>356.9296</v>
      </c>
      <c r="E25" s="132">
        <f>OffensePrj!F24</f>
        <v>4081.164</v>
      </c>
      <c r="F25" s="132">
        <f>OffensePrj!G24</f>
        <v>26.73524</v>
      </c>
      <c r="G25" s="133">
        <f>OffensePrj!H24</f>
        <v>6.789793</v>
      </c>
      <c r="H25" s="132">
        <f>OffensePrj!I24</f>
        <v>44.74694</v>
      </c>
      <c r="I25" s="132">
        <f>OffensePrj!J24</f>
        <v>199.5249</v>
      </c>
      <c r="J25" s="133">
        <f>OffensePrj!K24</f>
        <v>1.413684</v>
      </c>
      <c r="K25" s="132">
        <f>OffensePrj!L24</f>
        <v>0</v>
      </c>
      <c r="L25" s="132">
        <f>OffensePrj!M24</f>
        <v>0</v>
      </c>
      <c r="M25" s="133">
        <f>OffensePrj!N24</f>
        <v>0</v>
      </c>
      <c r="N25" s="132">
        <f>OffensePrj!O24</f>
        <v>4.194933</v>
      </c>
      <c r="O25" s="132" t="str">
        <f>OffensePrj!P24</f>
        <v/>
      </c>
      <c r="P25" s="132" t="str">
        <f>OffensePrj!Q24</f>
        <v/>
      </c>
      <c r="Q25" s="134">
        <f>IFERROR(ProjectionCalcs!D25*pointpasscomp+ProjectionCalcs!E25*pointpassyard+ProjectionCalcs!F25*pointpasstd+pointint*ProjectionCalcs!G25+ProjectionCalcs!H25*pointrushatt+pointrushyard*ProjectionCalcs!I25+pointrushtd*ProjectionCalcs!J25+ProjectionCalcs!K25*pointrec+pointrecyard*ProjectionCalcs!L25+ProjectionCalcs!M25*pointrectd+pointfumb*ProjectionCalcs!N25+(C25-D25)*pointpassinc+O25*pointret+P25*pointrushtd,0)</f>
        <v>0</v>
      </c>
      <c r="R25" s="113" t="str">
        <f t="shared" si="1"/>
        <v>#REF!</v>
      </c>
      <c r="S25" s="135" t="str">
        <f t="shared" si="2"/>
        <v>#REF!</v>
      </c>
      <c r="T25" s="113" t="str">
        <f t="array" ref="T25">ROUND(SUMPRODUCT((AE25&gt;=$AE$8:$AE$154)/COUNTIF($AE$8:$AE$154,$AE$8:$AE$154)),0)</f>
        <v>#DIV/0!</v>
      </c>
      <c r="U25" s="3" t="str">
        <f t="shared" si="3"/>
        <v>#REF!</v>
      </c>
      <c r="V25" s="3" t="str">
        <f t="array" ref="V25">IFERROR(INDEX(Overall!$C$3:$C$389,MATCH(ProjectionCalcs!B25,Overall!$D$3:$D$389,0)),"No")</f>
        <v>Yes</v>
      </c>
      <c r="W25" s="93">
        <f t="shared" si="4"/>
        <v>0</v>
      </c>
      <c r="X25" s="136"/>
      <c r="Y25" s="135" t="str">
        <f t="shared" si="5"/>
        <v/>
      </c>
      <c r="Z25" s="3" t="str">
        <f t="shared" si="6"/>
        <v>#DIV/0!</v>
      </c>
      <c r="AA25" s="96">
        <f t="shared" si="7"/>
        <v>0</v>
      </c>
      <c r="AB25" s="3" t="str">
        <f>IF(OR((AA25-$AB$2)&lt;0,(AA25-$AB$4)&lt;0),0,(AA25-$AB$2)*(AA25-$AB$4)*'Draft Array'!$K$99*'Draft Array'!$M$111*pcqb)</f>
        <v>#REF!</v>
      </c>
      <c r="AC25" s="3" t="str">
        <f t="shared" si="8"/>
        <v>#REF!</v>
      </c>
      <c r="AD25" s="135">
        <f t="shared" si="9"/>
        <v>0</v>
      </c>
      <c r="AE25" s="3" t="str">
        <f t="shared" si="10"/>
        <v>#DIV/0!</v>
      </c>
      <c r="AF25" s="3"/>
      <c r="AG25" s="3"/>
    </row>
    <row r="26" ht="15.75" customHeight="1">
      <c r="A26" s="130" t="str">
        <f>OffensePrj!C25</f>
        <v>qb</v>
      </c>
      <c r="B26" s="131" t="str">
        <f>OffensePrj!R25</f>
        <v>Ryan Fitzpatrick</v>
      </c>
      <c r="C26" s="132">
        <f>OffensePrj!D25</f>
        <v>335.7385</v>
      </c>
      <c r="D26" s="132">
        <f>OffensePrj!E25</f>
        <v>206.6099</v>
      </c>
      <c r="E26" s="132">
        <f>OffensePrj!F25</f>
        <v>2574.936</v>
      </c>
      <c r="F26" s="132">
        <f>OffensePrj!G25</f>
        <v>15.17058</v>
      </c>
      <c r="G26" s="133">
        <f>OffensePrj!H25</f>
        <v>10.95419</v>
      </c>
      <c r="H26" s="132">
        <f>OffensePrj!I25</f>
        <v>32.56337</v>
      </c>
      <c r="I26" s="132">
        <f>OffensePrj!J25</f>
        <v>139.47</v>
      </c>
      <c r="J26" s="133">
        <f>OffensePrj!K25</f>
        <v>1.482935</v>
      </c>
      <c r="K26" s="132">
        <f>OffensePrj!L25</f>
        <v>0</v>
      </c>
      <c r="L26" s="132">
        <f>OffensePrj!M25</f>
        <v>0</v>
      </c>
      <c r="M26" s="133">
        <f>OffensePrj!N25</f>
        <v>0</v>
      </c>
      <c r="N26" s="132">
        <f>OffensePrj!O25</f>
        <v>1.682265</v>
      </c>
      <c r="O26" s="132" t="str">
        <f>OffensePrj!P25</f>
        <v/>
      </c>
      <c r="P26" s="132" t="str">
        <f>OffensePrj!Q25</f>
        <v/>
      </c>
      <c r="Q26" s="134">
        <f>IFERROR(ProjectionCalcs!D26*pointpasscomp+ProjectionCalcs!E26*pointpassyard+ProjectionCalcs!F26*pointpasstd+pointint*ProjectionCalcs!G26+ProjectionCalcs!H26*pointrushatt+pointrushyard*ProjectionCalcs!I26+pointrushtd*ProjectionCalcs!J26+ProjectionCalcs!K26*pointrec+pointrecyard*ProjectionCalcs!L26+ProjectionCalcs!M26*pointrectd+pointfumb*ProjectionCalcs!N26+(C26-D26)*pointpassinc+O26*pointret+P26*pointrushtd,0)</f>
        <v>0</v>
      </c>
      <c r="R26" s="113" t="str">
        <f t="shared" si="1"/>
        <v>#REF!</v>
      </c>
      <c r="S26" s="135" t="str">
        <f t="shared" si="2"/>
        <v>#REF!</v>
      </c>
      <c r="T26" s="113" t="str">
        <f t="array" ref="T26">ROUND(SUMPRODUCT((AE26&gt;=$AE$8:$AE$154)/COUNTIF($AE$8:$AE$154,$AE$8:$AE$154)),0)</f>
        <v>#DIV/0!</v>
      </c>
      <c r="U26" s="3" t="str">
        <f t="shared" si="3"/>
        <v>#REF!</v>
      </c>
      <c r="V26" s="3" t="str">
        <f t="array" ref="V26">IFERROR(INDEX(Overall!$C$3:$C$389,MATCH(ProjectionCalcs!B26,Overall!$D$3:$D$389,0)),"No")</f>
        <v>Yes</v>
      </c>
      <c r="W26" s="93">
        <f t="shared" si="4"/>
        <v>0</v>
      </c>
      <c r="X26" s="136"/>
      <c r="Y26" s="135" t="str">
        <f t="shared" si="5"/>
        <v/>
      </c>
      <c r="Z26" s="3" t="str">
        <f t="shared" si="6"/>
        <v>#DIV/0!</v>
      </c>
      <c r="AA26" s="96">
        <f t="shared" si="7"/>
        <v>0</v>
      </c>
      <c r="AB26" s="3" t="str">
        <f>IF(OR((AA26-$AB$2)&lt;0,(AA26-$AB$4)&lt;0),0,(AA26-$AB$2)*(AA26-$AB$4)*'Draft Array'!$K$99*'Draft Array'!$M$111*pcqb)</f>
        <v>#REF!</v>
      </c>
      <c r="AC26" s="3" t="str">
        <f t="shared" si="8"/>
        <v>#REF!</v>
      </c>
      <c r="AD26" s="135">
        <f t="shared" si="9"/>
        <v>0</v>
      </c>
      <c r="AE26" s="3" t="str">
        <f t="shared" si="10"/>
        <v>#DIV/0!</v>
      </c>
      <c r="AF26" s="3"/>
      <c r="AG26" s="3"/>
    </row>
    <row r="27" ht="15.75" customHeight="1">
      <c r="A27" s="130" t="str">
        <f>OffensePrj!C26</f>
        <v>qb</v>
      </c>
      <c r="B27" s="131" t="str">
        <f>OffensePrj!R26</f>
        <v>Kirk Cousins</v>
      </c>
      <c r="C27" s="132">
        <f>OffensePrj!D26</f>
        <v>506.8264</v>
      </c>
      <c r="D27" s="132">
        <f>OffensePrj!E26</f>
        <v>340.6103</v>
      </c>
      <c r="E27" s="132">
        <f>OffensePrj!F26</f>
        <v>3847.327</v>
      </c>
      <c r="F27" s="132">
        <f>OffensePrj!G26</f>
        <v>25.85581</v>
      </c>
      <c r="G27" s="133">
        <f>OffensePrj!H26</f>
        <v>10.43758</v>
      </c>
      <c r="H27" s="132">
        <f>OffensePrj!I26</f>
        <v>34.12733</v>
      </c>
      <c r="I27" s="132">
        <f>OffensePrj!J26</f>
        <v>91.55698</v>
      </c>
      <c r="J27" s="133">
        <f>OffensePrj!K26</f>
        <v>1.062222</v>
      </c>
      <c r="K27" s="132">
        <f>OffensePrj!L26</f>
        <v>0</v>
      </c>
      <c r="L27" s="132">
        <f>OffensePrj!M26</f>
        <v>0</v>
      </c>
      <c r="M27" s="133">
        <f>OffensePrj!N26</f>
        <v>0</v>
      </c>
      <c r="N27" s="132">
        <f>OffensePrj!O26</f>
        <v>4.805067</v>
      </c>
      <c r="O27" s="132" t="str">
        <f>OffensePrj!P26</f>
        <v/>
      </c>
      <c r="P27" s="132" t="str">
        <f>OffensePrj!Q26</f>
        <v/>
      </c>
      <c r="Q27" s="134">
        <f>IFERROR(ProjectionCalcs!D27*pointpasscomp+ProjectionCalcs!E27*pointpassyard+ProjectionCalcs!F27*pointpasstd+pointint*ProjectionCalcs!G27+ProjectionCalcs!H27*pointrushatt+pointrushyard*ProjectionCalcs!I27+pointrushtd*ProjectionCalcs!J27+ProjectionCalcs!K27*pointrec+pointrecyard*ProjectionCalcs!L27+ProjectionCalcs!M27*pointrectd+pointfumb*ProjectionCalcs!N27+(C27-D27)*pointpassinc+O27*pointret+P27*pointrushtd,0)</f>
        <v>0</v>
      </c>
      <c r="R27" s="113" t="str">
        <f t="shared" si="1"/>
        <v>#REF!</v>
      </c>
      <c r="S27" s="135" t="str">
        <f t="shared" si="2"/>
        <v>#REF!</v>
      </c>
      <c r="T27" s="113" t="str">
        <f t="array" ref="T27">ROUND(SUMPRODUCT((AE27&gt;=$AE$8:$AE$154)/COUNTIF($AE$8:$AE$154,$AE$8:$AE$154)),0)</f>
        <v>#DIV/0!</v>
      </c>
      <c r="U27" s="3" t="str">
        <f t="shared" si="3"/>
        <v>#REF!</v>
      </c>
      <c r="V27" s="3" t="str">
        <f t="array" ref="V27">IFERROR(INDEX(Overall!$C$3:$C$389,MATCH(ProjectionCalcs!B27,Overall!$D$3:$D$389,0)),"No")</f>
        <v>Yes</v>
      </c>
      <c r="W27" s="93">
        <f t="shared" si="4"/>
        <v>0</v>
      </c>
      <c r="X27" s="136"/>
      <c r="Y27" s="135" t="str">
        <f t="shared" si="5"/>
        <v/>
      </c>
      <c r="Z27" s="3" t="str">
        <f t="shared" si="6"/>
        <v>#DIV/0!</v>
      </c>
      <c r="AA27" s="96">
        <f t="shared" si="7"/>
        <v>0</v>
      </c>
      <c r="AB27" s="3" t="str">
        <f>IF(OR((AA27-$AB$2)&lt;0,(AA27-$AB$4)&lt;0),0,(AA27-$AB$2)*(AA27-$AB$4)*'Draft Array'!$K$99*'Draft Array'!$M$111*pcqb)</f>
        <v>#REF!</v>
      </c>
      <c r="AC27" s="3" t="str">
        <f t="shared" si="8"/>
        <v>#REF!</v>
      </c>
      <c r="AD27" s="135">
        <f t="shared" si="9"/>
        <v>0</v>
      </c>
      <c r="AE27" s="3" t="str">
        <f t="shared" si="10"/>
        <v>#DIV/0!</v>
      </c>
      <c r="AF27" s="3"/>
      <c r="AG27" s="3"/>
    </row>
    <row r="28" ht="15.75" customHeight="1">
      <c r="A28" s="130" t="str">
        <f>OffensePrj!C27</f>
        <v>qb</v>
      </c>
      <c r="B28" s="131" t="str">
        <f>OffensePrj!R27</f>
        <v>Nick Foles</v>
      </c>
      <c r="C28" s="132">
        <f>OffensePrj!D27</f>
        <v>306.6256</v>
      </c>
      <c r="D28" s="132">
        <f>OffensePrj!E27</f>
        <v>179.2929</v>
      </c>
      <c r="E28" s="132">
        <f>OffensePrj!F27</f>
        <v>2319.727</v>
      </c>
      <c r="F28" s="132">
        <f>OffensePrj!G27</f>
        <v>12.87793</v>
      </c>
      <c r="G28" s="133">
        <f>OffensePrj!H27</f>
        <v>7.169713</v>
      </c>
      <c r="H28" s="132">
        <f>OffensePrj!I27</f>
        <v>14.37369</v>
      </c>
      <c r="I28" s="132">
        <f>OffensePrj!J27</f>
        <v>58.10901</v>
      </c>
      <c r="J28" s="133">
        <f>OffensePrj!K27</f>
        <v>0.531027</v>
      </c>
      <c r="K28" s="132">
        <f>OffensePrj!L27</f>
        <v>0</v>
      </c>
      <c r="L28" s="132">
        <f>OffensePrj!M27</f>
        <v>0</v>
      </c>
      <c r="M28" s="133">
        <f>OffensePrj!N27</f>
        <v>0</v>
      </c>
      <c r="N28" s="132">
        <f>OffensePrj!O27</f>
        <v>2.927869</v>
      </c>
      <c r="O28" s="132" t="str">
        <f>OffensePrj!P27</f>
        <v/>
      </c>
      <c r="P28" s="132" t="str">
        <f>OffensePrj!Q27</f>
        <v/>
      </c>
      <c r="Q28" s="134">
        <f>IFERROR(ProjectionCalcs!D28*pointpasscomp+ProjectionCalcs!E28*pointpassyard+ProjectionCalcs!F28*pointpasstd+pointint*ProjectionCalcs!G28+ProjectionCalcs!H28*pointrushatt+pointrushyard*ProjectionCalcs!I28+pointrushtd*ProjectionCalcs!J28+ProjectionCalcs!K28*pointrec+pointrecyard*ProjectionCalcs!L28+ProjectionCalcs!M28*pointrectd+pointfumb*ProjectionCalcs!N28+(C28-D28)*pointpassinc+O28*pointret+P28*pointrushtd,0)</f>
        <v>0</v>
      </c>
      <c r="R28" s="113" t="str">
        <f t="shared" si="1"/>
        <v>#REF!</v>
      </c>
      <c r="S28" s="135" t="str">
        <f t="shared" si="2"/>
        <v>#REF!</v>
      </c>
      <c r="T28" s="113" t="str">
        <f t="array" ref="T28">ROUND(SUMPRODUCT((AE28&gt;=$AE$8:$AE$154)/COUNTIF($AE$8:$AE$154,$AE$8:$AE$154)),0)</f>
        <v>#DIV/0!</v>
      </c>
      <c r="U28" s="3" t="str">
        <f t="shared" si="3"/>
        <v>#REF!</v>
      </c>
      <c r="V28" s="3" t="str">
        <f t="array" ref="V28">IFERROR(INDEX(Overall!$C$3:$C$389,MATCH(ProjectionCalcs!B28,Overall!$D$3:$D$389,0)),"No")</f>
        <v>Yes</v>
      </c>
      <c r="W28" s="93">
        <f t="shared" si="4"/>
        <v>0</v>
      </c>
      <c r="X28" s="136"/>
      <c r="Y28" s="135" t="str">
        <f t="shared" si="5"/>
        <v/>
      </c>
      <c r="Z28" s="3" t="str">
        <f t="shared" si="6"/>
        <v>#DIV/0!</v>
      </c>
      <c r="AA28" s="96">
        <f t="shared" si="7"/>
        <v>0</v>
      </c>
      <c r="AB28" s="3" t="str">
        <f>IF(OR((AA28-$AB$2)&lt;0,(AA28-$AB$4)&lt;0),0,(AA28-$AB$2)*(AA28-$AB$4)*'Draft Array'!$K$99*'Draft Array'!$M$111*pcqb)</f>
        <v>#REF!</v>
      </c>
      <c r="AC28" s="3" t="str">
        <f t="shared" si="8"/>
        <v>#REF!</v>
      </c>
      <c r="AD28" s="135">
        <f t="shared" si="9"/>
        <v>0</v>
      </c>
      <c r="AE28" s="3" t="str">
        <f t="shared" si="10"/>
        <v>#DIV/0!</v>
      </c>
      <c r="AF28" s="3"/>
      <c r="AG28" s="3"/>
    </row>
    <row r="29" ht="15.75" customHeight="1">
      <c r="A29" s="130" t="str">
        <f>OffensePrj!C28</f>
        <v>qb</v>
      </c>
      <c r="B29" s="131" t="str">
        <f>OffensePrj!R28</f>
        <v>Case Keenum</v>
      </c>
      <c r="C29" s="132">
        <f>OffensePrj!D28</f>
        <v>33.64891</v>
      </c>
      <c r="D29" s="132">
        <f>OffensePrj!E28</f>
        <v>25.18561</v>
      </c>
      <c r="E29" s="132">
        <f>OffensePrj!F28</f>
        <v>406.9985</v>
      </c>
      <c r="F29" s="132">
        <f>OffensePrj!G28</f>
        <v>2.05058</v>
      </c>
      <c r="G29" s="133">
        <f>OffensePrj!H28</f>
        <v>1.478618</v>
      </c>
      <c r="H29" s="132">
        <f>OffensePrj!I28</f>
        <v>3.140834</v>
      </c>
      <c r="I29" s="132">
        <f>OffensePrj!J28</f>
        <v>9.779589</v>
      </c>
      <c r="J29" s="133">
        <f>OffensePrj!K28</f>
        <v>0</v>
      </c>
      <c r="K29" s="132">
        <f>OffensePrj!L28</f>
        <v>0</v>
      </c>
      <c r="L29" s="132">
        <f>OffensePrj!M28</f>
        <v>0</v>
      </c>
      <c r="M29" s="133">
        <f>OffensePrj!N28</f>
        <v>0</v>
      </c>
      <c r="N29" s="132">
        <f>OffensePrj!O28</f>
        <v>0.487332</v>
      </c>
      <c r="O29" s="132" t="str">
        <f>OffensePrj!P28</f>
        <v/>
      </c>
      <c r="P29" s="132" t="str">
        <f>OffensePrj!Q28</f>
        <v/>
      </c>
      <c r="Q29" s="134">
        <f>IFERROR(ProjectionCalcs!D29*pointpasscomp+ProjectionCalcs!E29*pointpassyard+ProjectionCalcs!F29*pointpasstd+pointint*ProjectionCalcs!G29+ProjectionCalcs!H29*pointrushatt+pointrushyard*ProjectionCalcs!I29+pointrushtd*ProjectionCalcs!J29+ProjectionCalcs!K29*pointrec+pointrecyard*ProjectionCalcs!L29+ProjectionCalcs!M29*pointrectd+pointfumb*ProjectionCalcs!N29+(C29-D29)*pointpassinc+O29*pointret+P29*pointrushtd,0)</f>
        <v>0</v>
      </c>
      <c r="R29" s="113" t="str">
        <f t="shared" si="1"/>
        <v>#REF!</v>
      </c>
      <c r="S29" s="135" t="str">
        <f t="shared" si="2"/>
        <v>#REF!</v>
      </c>
      <c r="T29" s="113" t="str">
        <f t="array" ref="T29">ROUND(SUMPRODUCT((AE29&gt;=$AE$8:$AE$154)/COUNTIF($AE$8:$AE$154,$AE$8:$AE$154)),0)</f>
        <v>#DIV/0!</v>
      </c>
      <c r="U29" s="3" t="str">
        <f t="shared" si="3"/>
        <v>#REF!</v>
      </c>
      <c r="V29" s="3" t="str">
        <f t="array" ref="V29">IFERROR(INDEX(Overall!$C$3:$C$389,MATCH(ProjectionCalcs!B29,Overall!$D$3:$D$389,0)),"No")</f>
        <v>No</v>
      </c>
      <c r="W29" s="93">
        <f t="shared" si="4"/>
        <v>1</v>
      </c>
      <c r="X29" s="136"/>
      <c r="Y29" s="135" t="str">
        <f t="shared" si="5"/>
        <v/>
      </c>
      <c r="Z29" s="3" t="str">
        <f t="shared" si="6"/>
        <v>#DIV/0!</v>
      </c>
      <c r="AA29" s="96">
        <f t="shared" si="7"/>
        <v>0</v>
      </c>
      <c r="AB29" s="3" t="str">
        <f>IF(OR((AA29-$AB$2)&lt;0,(AA29-$AB$4)&lt;0),0,(AA29-$AB$2)*(AA29-$AB$4)*'Draft Array'!$K$99*'Draft Array'!$M$111*pcqb)</f>
        <v>#REF!</v>
      </c>
      <c r="AC29" s="3" t="str">
        <f t="shared" si="8"/>
        <v>#REF!</v>
      </c>
      <c r="AD29" s="135">
        <f t="shared" si="9"/>
        <v>0</v>
      </c>
      <c r="AE29" s="3" t="str">
        <f t="shared" si="10"/>
        <v>#DIV/0!</v>
      </c>
      <c r="AF29" s="3"/>
      <c r="AG29" s="3"/>
    </row>
    <row r="30" ht="15.75" customHeight="1">
      <c r="A30" s="130" t="str">
        <f>OffensePrj!C29</f>
        <v>qb</v>
      </c>
      <c r="B30" s="131" t="str">
        <f>OffensePrj!R29</f>
        <v>Ryan Tannehill</v>
      </c>
      <c r="C30" s="132">
        <f>OffensePrj!D29</f>
        <v>433.8238</v>
      </c>
      <c r="D30" s="132">
        <f>OffensePrj!E29</f>
        <v>291.6163</v>
      </c>
      <c r="E30" s="132">
        <f>OffensePrj!F29</f>
        <v>3607.96</v>
      </c>
      <c r="F30" s="132">
        <f>OffensePrj!G29</f>
        <v>25.10389</v>
      </c>
      <c r="G30" s="133">
        <f>OffensePrj!H29</f>
        <v>11.14762</v>
      </c>
      <c r="H30" s="132">
        <f>OffensePrj!I29</f>
        <v>56.19024</v>
      </c>
      <c r="I30" s="132">
        <f>OffensePrj!J29</f>
        <v>241.2214</v>
      </c>
      <c r="J30" s="133">
        <f>OffensePrj!K29</f>
        <v>2.683635</v>
      </c>
      <c r="K30" s="132">
        <f>OffensePrj!L29</f>
        <v>0</v>
      </c>
      <c r="L30" s="132">
        <f>OffensePrj!M29</f>
        <v>0</v>
      </c>
      <c r="M30" s="133">
        <f>OffensePrj!N29</f>
        <v>0</v>
      </c>
      <c r="N30" s="132">
        <f>OffensePrj!O29</f>
        <v>3.561401</v>
      </c>
      <c r="O30" s="132" t="str">
        <f>OffensePrj!P29</f>
        <v/>
      </c>
      <c r="P30" s="132" t="str">
        <f>OffensePrj!Q29</f>
        <v/>
      </c>
      <c r="Q30" s="134">
        <f>IFERROR(ProjectionCalcs!D30*pointpasscomp+ProjectionCalcs!E30*pointpassyard+ProjectionCalcs!F30*pointpasstd+pointint*ProjectionCalcs!G30+ProjectionCalcs!H30*pointrushatt+pointrushyard*ProjectionCalcs!I30+pointrushtd*ProjectionCalcs!J30+ProjectionCalcs!K30*pointrec+pointrecyard*ProjectionCalcs!L30+ProjectionCalcs!M30*pointrectd+pointfumb*ProjectionCalcs!N30+(C30-D30)*pointpassinc+O30*pointret+P30*pointrushtd,0)</f>
        <v>0</v>
      </c>
      <c r="R30" s="113" t="str">
        <f t="shared" si="1"/>
        <v>#REF!</v>
      </c>
      <c r="S30" s="135" t="str">
        <f t="shared" si="2"/>
        <v>#REF!</v>
      </c>
      <c r="T30" s="113" t="str">
        <f t="array" ref="T30">ROUND(SUMPRODUCT((AE30&gt;=$AE$8:$AE$154)/COUNTIF($AE$8:$AE$154,$AE$8:$AE$154)),0)</f>
        <v>#DIV/0!</v>
      </c>
      <c r="U30" s="3" t="str">
        <f t="shared" si="3"/>
        <v>#REF!</v>
      </c>
      <c r="V30" s="3" t="str">
        <f t="array" ref="V30">IFERROR(INDEX(Overall!$C$3:$C$389,MATCH(ProjectionCalcs!B30,Overall!$D$3:$D$389,0)),"No")</f>
        <v>Yes</v>
      </c>
      <c r="W30" s="93">
        <f t="shared" si="4"/>
        <v>0</v>
      </c>
      <c r="X30" s="136"/>
      <c r="Y30" s="135" t="str">
        <f t="shared" si="5"/>
        <v/>
      </c>
      <c r="Z30" s="3" t="str">
        <f t="shared" si="6"/>
        <v>#DIV/0!</v>
      </c>
      <c r="AA30" s="96">
        <f t="shared" si="7"/>
        <v>0</v>
      </c>
      <c r="AB30" s="3" t="str">
        <f>IF(OR((AA30-$AB$2)&lt;0,(AA30-$AB$4)&lt;0),0,(AA30-$AB$2)*(AA30-$AB$4)*'Draft Array'!$K$99*'Draft Array'!$M$111*pcqb)</f>
        <v>#REF!</v>
      </c>
      <c r="AC30" s="3" t="str">
        <f t="shared" si="8"/>
        <v>#REF!</v>
      </c>
      <c r="AD30" s="135">
        <f t="shared" si="9"/>
        <v>0</v>
      </c>
      <c r="AE30" s="3" t="str">
        <f t="shared" si="10"/>
        <v>#DIV/0!</v>
      </c>
      <c r="AF30" s="3"/>
      <c r="AG30" s="3"/>
    </row>
    <row r="31" ht="15.75" customHeight="1">
      <c r="A31" s="130" t="str">
        <f>OffensePrj!C30</f>
        <v>qb</v>
      </c>
      <c r="B31" s="131" t="str">
        <f>OffensePrj!R30</f>
        <v>Russell Wilson</v>
      </c>
      <c r="C31" s="132">
        <f>OffensePrj!D30</f>
        <v>488.567</v>
      </c>
      <c r="D31" s="132">
        <f>OffensePrj!E30</f>
        <v>324.4844</v>
      </c>
      <c r="E31" s="132">
        <f>OffensePrj!F30</f>
        <v>3984.796</v>
      </c>
      <c r="F31" s="132">
        <f>OffensePrj!G30</f>
        <v>30.46328</v>
      </c>
      <c r="G31" s="133">
        <f>OffensePrj!H30</f>
        <v>7.26828</v>
      </c>
      <c r="H31" s="132">
        <f>OffensePrj!I30</f>
        <v>73.23946</v>
      </c>
      <c r="I31" s="132">
        <f>OffensePrj!J30</f>
        <v>356.7544</v>
      </c>
      <c r="J31" s="133">
        <f>OffensePrj!K30</f>
        <v>2.603659</v>
      </c>
      <c r="K31" s="132">
        <f>OffensePrj!L30</f>
        <v>0</v>
      </c>
      <c r="L31" s="132">
        <f>OffensePrj!M30</f>
        <v>0</v>
      </c>
      <c r="M31" s="133">
        <f>OffensePrj!N30</f>
        <v>0</v>
      </c>
      <c r="N31" s="132">
        <f>OffensePrj!O30</f>
        <v>1.756334</v>
      </c>
      <c r="O31" s="132" t="str">
        <f>OffensePrj!P30</f>
        <v/>
      </c>
      <c r="P31" s="132" t="str">
        <f>OffensePrj!Q30</f>
        <v/>
      </c>
      <c r="Q31" s="134">
        <f>IFERROR(ProjectionCalcs!D31*pointpasscomp+ProjectionCalcs!E31*pointpassyard+ProjectionCalcs!F31*pointpasstd+pointint*ProjectionCalcs!G31+ProjectionCalcs!H31*pointrushatt+pointrushyard*ProjectionCalcs!I31+pointrushtd*ProjectionCalcs!J31+ProjectionCalcs!K31*pointrec+pointrecyard*ProjectionCalcs!L31+ProjectionCalcs!M31*pointrectd+pointfumb*ProjectionCalcs!N31+(C31-D31)*pointpassinc+O31*pointret+P31*pointrushtd,0)</f>
        <v>0</v>
      </c>
      <c r="R31" s="113" t="str">
        <f t="shared" si="1"/>
        <v>#REF!</v>
      </c>
      <c r="S31" s="135" t="str">
        <f t="shared" si="2"/>
        <v>#REF!</v>
      </c>
      <c r="T31" s="113" t="str">
        <f t="array" ref="T31">ROUND(SUMPRODUCT((AE31&gt;=$AE$8:$AE$154)/COUNTIF($AE$8:$AE$154,$AE$8:$AE$154)),0)</f>
        <v>#DIV/0!</v>
      </c>
      <c r="U31" s="3" t="str">
        <f t="shared" si="3"/>
        <v>#REF!</v>
      </c>
      <c r="V31" s="3" t="str">
        <f t="array" ref="V31">IFERROR(INDEX(Overall!$C$3:$C$389,MATCH(ProjectionCalcs!B31,Overall!$D$3:$D$389,0)),"No")</f>
        <v>Yes</v>
      </c>
      <c r="W31" s="93">
        <f t="shared" si="4"/>
        <v>0</v>
      </c>
      <c r="X31" s="136"/>
      <c r="Y31" s="135" t="str">
        <f t="shared" si="5"/>
        <v/>
      </c>
      <c r="Z31" s="3" t="str">
        <f t="shared" si="6"/>
        <v>#DIV/0!</v>
      </c>
      <c r="AA31" s="96">
        <f t="shared" si="7"/>
        <v>0</v>
      </c>
      <c r="AB31" s="3" t="str">
        <f>IF(OR((AA31-$AB$2)&lt;0,(AA31-$AB$4)&lt;0),0,(AA31-$AB$2)*(AA31-$AB$4)*'Draft Array'!$K$99*'Draft Array'!$M$111*pcqb)</f>
        <v>#REF!</v>
      </c>
      <c r="AC31" s="3" t="str">
        <f t="shared" si="8"/>
        <v>#REF!</v>
      </c>
      <c r="AD31" s="135">
        <f t="shared" si="9"/>
        <v>0</v>
      </c>
      <c r="AE31" s="3" t="str">
        <f t="shared" si="10"/>
        <v>#DIV/0!</v>
      </c>
      <c r="AF31" s="3"/>
      <c r="AG31" s="3"/>
    </row>
    <row r="32" ht="15.75" customHeight="1">
      <c r="A32" s="130" t="str">
        <f>OffensePrj!C31</f>
        <v>qb</v>
      </c>
      <c r="B32" s="131" t="str">
        <f>OffensePrj!R31</f>
        <v>Robert Griffin</v>
      </c>
      <c r="C32" s="132">
        <f>OffensePrj!D31</f>
        <v>25.00386</v>
      </c>
      <c r="D32" s="132">
        <f>OffensePrj!E31</f>
        <v>17.38184</v>
      </c>
      <c r="E32" s="132">
        <f>OffensePrj!F31</f>
        <v>194.3208</v>
      </c>
      <c r="F32" s="132">
        <f>OffensePrj!G31</f>
        <v>0.906874</v>
      </c>
      <c r="G32" s="133">
        <f>OffensePrj!H31</f>
        <v>1.252703</v>
      </c>
      <c r="H32" s="132">
        <f>OffensePrj!I31</f>
        <v>12.88032</v>
      </c>
      <c r="I32" s="132">
        <f>OffensePrj!J31</f>
        <v>30.06909</v>
      </c>
      <c r="J32" s="133">
        <f>OffensePrj!K31</f>
        <v>0</v>
      </c>
      <c r="K32" s="132">
        <f>OffensePrj!L31</f>
        <v>0</v>
      </c>
      <c r="L32" s="132">
        <f>OffensePrj!M31</f>
        <v>0</v>
      </c>
      <c r="M32" s="133">
        <f>OffensePrj!N31</f>
        <v>0</v>
      </c>
      <c r="N32" s="132">
        <f>OffensePrj!O31</f>
        <v>0</v>
      </c>
      <c r="O32" s="132" t="str">
        <f>OffensePrj!P31</f>
        <v/>
      </c>
      <c r="P32" s="132" t="str">
        <f>OffensePrj!Q31</f>
        <v/>
      </c>
      <c r="Q32" s="134">
        <f>IFERROR(ProjectionCalcs!D32*pointpasscomp+ProjectionCalcs!E32*pointpassyard+ProjectionCalcs!F32*pointpasstd+pointint*ProjectionCalcs!G32+ProjectionCalcs!H32*pointrushatt+pointrushyard*ProjectionCalcs!I32+pointrushtd*ProjectionCalcs!J32+ProjectionCalcs!K32*pointrec+pointrecyard*ProjectionCalcs!L32+ProjectionCalcs!M32*pointrectd+pointfumb*ProjectionCalcs!N32+(C32-D32)*pointpassinc+O32*pointret+P32*pointrushtd,0)</f>
        <v>0</v>
      </c>
      <c r="R32" s="113" t="str">
        <f t="shared" si="1"/>
        <v>#REF!</v>
      </c>
      <c r="S32" s="135" t="str">
        <f t="shared" si="2"/>
        <v>#REF!</v>
      </c>
      <c r="T32" s="113" t="str">
        <f t="array" ref="T32">ROUND(SUMPRODUCT((AE32&gt;=$AE$8:$AE$154)/COUNTIF($AE$8:$AE$154,$AE$8:$AE$154)),0)</f>
        <v>#DIV/0!</v>
      </c>
      <c r="U32" s="3" t="str">
        <f t="shared" si="3"/>
        <v>#REF!</v>
      </c>
      <c r="V32" s="3" t="str">
        <f t="array" ref="V32">IFERROR(INDEX(Overall!$C$3:$C$389,MATCH(ProjectionCalcs!B32,Overall!$D$3:$D$389,0)),"No")</f>
        <v>No</v>
      </c>
      <c r="W32" s="93">
        <f t="shared" si="4"/>
        <v>1</v>
      </c>
      <c r="X32" s="136"/>
      <c r="Y32" s="135" t="str">
        <f t="shared" si="5"/>
        <v/>
      </c>
      <c r="Z32" s="3" t="str">
        <f t="shared" si="6"/>
        <v>#DIV/0!</v>
      </c>
      <c r="AA32" s="96">
        <f t="shared" si="7"/>
        <v>0</v>
      </c>
      <c r="AB32" s="3" t="str">
        <f>IF(OR((AA32-$AB$2)&lt;0,(AA32-$AB$4)&lt;0),0,(AA32-$AB$2)*(AA32-$AB$4)*'Draft Array'!$K$99*'Draft Array'!$M$111*pcqb)</f>
        <v>#REF!</v>
      </c>
      <c r="AC32" s="3" t="str">
        <f t="shared" si="8"/>
        <v>#REF!</v>
      </c>
      <c r="AD32" s="135">
        <f t="shared" si="9"/>
        <v>0</v>
      </c>
      <c r="AE32" s="3" t="str">
        <f t="shared" si="10"/>
        <v>#DIV/0!</v>
      </c>
      <c r="AF32" s="3"/>
      <c r="AG32" s="3"/>
    </row>
    <row r="33" ht="15.75" customHeight="1">
      <c r="A33" s="130" t="str">
        <f>OffensePrj!C32</f>
        <v>qb</v>
      </c>
      <c r="B33" s="131" t="str">
        <f>OffensePrj!R32</f>
        <v>Alex Tanney</v>
      </c>
      <c r="C33" s="132">
        <f>OffensePrj!D32</f>
        <v>0.015116</v>
      </c>
      <c r="D33" s="132">
        <f>OffensePrj!E32</f>
        <v>0.010077</v>
      </c>
      <c r="E33" s="132">
        <f>OffensePrj!F32</f>
        <v>0.015116</v>
      </c>
      <c r="F33" s="132">
        <f>OffensePrj!G32</f>
        <v>0</v>
      </c>
      <c r="G33" s="133">
        <f>OffensePrj!H32</f>
        <v>0</v>
      </c>
      <c r="H33" s="132">
        <f>OffensePrj!I32</f>
        <v>0</v>
      </c>
      <c r="I33" s="132">
        <f>OffensePrj!J32</f>
        <v>0</v>
      </c>
      <c r="J33" s="133">
        <f>OffensePrj!K32</f>
        <v>0</v>
      </c>
      <c r="K33" s="132">
        <f>OffensePrj!L32</f>
        <v>0</v>
      </c>
      <c r="L33" s="132">
        <f>OffensePrj!M32</f>
        <v>0</v>
      </c>
      <c r="M33" s="133">
        <f>OffensePrj!N32</f>
        <v>0</v>
      </c>
      <c r="N33" s="132">
        <f>OffensePrj!O32</f>
        <v>0</v>
      </c>
      <c r="O33" s="132" t="str">
        <f>OffensePrj!P32</f>
        <v/>
      </c>
      <c r="P33" s="132" t="str">
        <f>OffensePrj!Q32</f>
        <v/>
      </c>
      <c r="Q33" s="134">
        <f>IFERROR(ProjectionCalcs!D33*pointpasscomp+ProjectionCalcs!E33*pointpassyard+ProjectionCalcs!F33*pointpasstd+pointint*ProjectionCalcs!G33+ProjectionCalcs!H33*pointrushatt+pointrushyard*ProjectionCalcs!I33+pointrushtd*ProjectionCalcs!J33+ProjectionCalcs!K33*pointrec+pointrecyard*ProjectionCalcs!L33+ProjectionCalcs!M33*pointrectd+pointfumb*ProjectionCalcs!N33+(C33-D33)*pointpassinc+O33*pointret+P33*pointrushtd,0)</f>
        <v>0</v>
      </c>
      <c r="R33" s="113" t="str">
        <f t="shared" si="1"/>
        <v>#REF!</v>
      </c>
      <c r="S33" s="135" t="str">
        <f t="shared" si="2"/>
        <v>#REF!</v>
      </c>
      <c r="T33" s="113" t="str">
        <f t="array" ref="T33">ROUND(SUMPRODUCT((AE33&gt;=$AE$8:$AE$154)/COUNTIF($AE$8:$AE$154,$AE$8:$AE$154)),0)</f>
        <v>#DIV/0!</v>
      </c>
      <c r="U33" s="3" t="str">
        <f t="shared" si="3"/>
        <v>#REF!</v>
      </c>
      <c r="V33" s="3" t="str">
        <f t="array" ref="V33">IFERROR(INDEX(Overall!$C$3:$C$389,MATCH(ProjectionCalcs!B33,Overall!$D$3:$D$389,0)),"No")</f>
        <v>No</v>
      </c>
      <c r="W33" s="93">
        <f t="shared" si="4"/>
        <v>1</v>
      </c>
      <c r="X33" s="136"/>
      <c r="Y33" s="135" t="str">
        <f t="shared" si="5"/>
        <v/>
      </c>
      <c r="Z33" s="3" t="str">
        <f t="shared" si="6"/>
        <v>#DIV/0!</v>
      </c>
      <c r="AA33" s="96">
        <f t="shared" si="7"/>
        <v>0</v>
      </c>
      <c r="AB33" s="3" t="str">
        <f>IF(OR((AA33-$AB$2)&lt;0,(AA33-$AB$4)&lt;0),0,(AA33-$AB$2)*(AA33-$AB$4)*'Draft Array'!$K$99*'Draft Array'!$M$111*pcqb)</f>
        <v>#REF!</v>
      </c>
      <c r="AC33" s="3" t="str">
        <f t="shared" si="8"/>
        <v>#REF!</v>
      </c>
      <c r="AD33" s="135">
        <f t="shared" si="9"/>
        <v>0</v>
      </c>
      <c r="AE33" s="3" t="str">
        <f t="shared" si="10"/>
        <v>#DIV/0!</v>
      </c>
      <c r="AF33" s="3"/>
      <c r="AG33" s="3"/>
    </row>
    <row r="34" ht="15.75" customHeight="1">
      <c r="A34" s="130" t="str">
        <f>OffensePrj!C33</f>
        <v>qb</v>
      </c>
      <c r="B34" s="131" t="str">
        <f>OffensePrj!R33</f>
        <v>Mike Glennon</v>
      </c>
      <c r="C34" s="132">
        <f>OffensePrj!D33</f>
        <v>30.55811</v>
      </c>
      <c r="D34" s="132">
        <f>OffensePrj!E33</f>
        <v>13.94701</v>
      </c>
      <c r="E34" s="132">
        <f>OffensePrj!F33</f>
        <v>165.0952</v>
      </c>
      <c r="F34" s="132">
        <f>OffensePrj!G33</f>
        <v>1.001512</v>
      </c>
      <c r="G34" s="133">
        <f>OffensePrj!H33</f>
        <v>0.395465</v>
      </c>
      <c r="H34" s="132">
        <f>OffensePrj!I33</f>
        <v>2.584354</v>
      </c>
      <c r="I34" s="132">
        <f>OffensePrj!J33</f>
        <v>1.036145</v>
      </c>
      <c r="J34" s="133">
        <f>OffensePrj!K33</f>
        <v>0</v>
      </c>
      <c r="K34" s="132">
        <f>OffensePrj!L33</f>
        <v>0</v>
      </c>
      <c r="L34" s="132">
        <f>OffensePrj!M33</f>
        <v>0</v>
      </c>
      <c r="M34" s="133">
        <f>OffensePrj!N33</f>
        <v>0</v>
      </c>
      <c r="N34" s="132">
        <f>OffensePrj!O33</f>
        <v>3.387928</v>
      </c>
      <c r="O34" s="132" t="str">
        <f>OffensePrj!P33</f>
        <v/>
      </c>
      <c r="P34" s="132" t="str">
        <f>OffensePrj!Q33</f>
        <v/>
      </c>
      <c r="Q34" s="134">
        <f>IFERROR(ProjectionCalcs!D34*pointpasscomp+ProjectionCalcs!E34*pointpassyard+ProjectionCalcs!F34*pointpasstd+pointint*ProjectionCalcs!G34+ProjectionCalcs!H34*pointrushatt+pointrushyard*ProjectionCalcs!I34+pointrushtd*ProjectionCalcs!J34+ProjectionCalcs!K34*pointrec+pointrecyard*ProjectionCalcs!L34+ProjectionCalcs!M34*pointrectd+pointfumb*ProjectionCalcs!N34+(C34-D34)*pointpassinc+O34*pointret+P34*pointrushtd,0)</f>
        <v>0</v>
      </c>
      <c r="R34" s="113" t="str">
        <f t="shared" si="1"/>
        <v>#REF!</v>
      </c>
      <c r="S34" s="135" t="str">
        <f t="shared" si="2"/>
        <v>#REF!</v>
      </c>
      <c r="T34" s="113" t="str">
        <f t="array" ref="T34">ROUND(SUMPRODUCT((AE34&gt;=$AE$8:$AE$154)/COUNTIF($AE$8:$AE$154,$AE$8:$AE$154)),0)</f>
        <v>#DIV/0!</v>
      </c>
      <c r="U34" s="3" t="str">
        <f t="shared" si="3"/>
        <v>#REF!</v>
      </c>
      <c r="V34" s="3" t="str">
        <f t="array" ref="V34">IFERROR(INDEX(Overall!$C$3:$C$389,MATCH(ProjectionCalcs!B34,Overall!$D$3:$D$389,0)),"No")</f>
        <v>No</v>
      </c>
      <c r="W34" s="93">
        <f t="shared" si="4"/>
        <v>1</v>
      </c>
      <c r="X34" s="136"/>
      <c r="Y34" s="135" t="str">
        <f t="shared" si="5"/>
        <v/>
      </c>
      <c r="Z34" s="3" t="str">
        <f t="shared" si="6"/>
        <v>#DIV/0!</v>
      </c>
      <c r="AA34" s="96">
        <f t="shared" si="7"/>
        <v>0</v>
      </c>
      <c r="AB34" s="3" t="str">
        <f>IF(OR((AA34-$AB$2)&lt;0,(AA34-$AB$4)&lt;0),0,(AA34-$AB$2)*(AA34-$AB$4)*'Draft Array'!$K$99*'Draft Array'!$M$111*pcqb)</f>
        <v>#REF!</v>
      </c>
      <c r="AC34" s="3" t="str">
        <f t="shared" si="8"/>
        <v>#REF!</v>
      </c>
      <c r="AD34" s="135">
        <f t="shared" si="9"/>
        <v>0</v>
      </c>
      <c r="AE34" s="3" t="str">
        <f t="shared" si="10"/>
        <v>#DIV/0!</v>
      </c>
      <c r="AF34" s="3"/>
      <c r="AG34" s="3"/>
    </row>
    <row r="35" ht="15.75" customHeight="1">
      <c r="A35" s="130" t="str">
        <f>OffensePrj!C34</f>
        <v>qb</v>
      </c>
      <c r="B35" s="131" t="str">
        <f>OffensePrj!R34</f>
        <v>Matt Barkley</v>
      </c>
      <c r="C35" s="132">
        <f>OffensePrj!D34</f>
        <v>50.81188</v>
      </c>
      <c r="D35" s="132">
        <f>OffensePrj!E34</f>
        <v>27.6051</v>
      </c>
      <c r="E35" s="132">
        <f>OffensePrj!F34</f>
        <v>357.1006</v>
      </c>
      <c r="F35" s="132">
        <f>OffensePrj!G34</f>
        <v>0.562245</v>
      </c>
      <c r="G35" s="133">
        <f>OffensePrj!H34</f>
        <v>3.040962</v>
      </c>
      <c r="H35" s="132">
        <f>OffensePrj!I34</f>
        <v>2.576676</v>
      </c>
      <c r="I35" s="132">
        <f>OffensePrj!J34</f>
        <v>0.691866</v>
      </c>
      <c r="J35" s="133">
        <f>OffensePrj!K34</f>
        <v>0</v>
      </c>
      <c r="K35" s="132">
        <f>OffensePrj!L34</f>
        <v>0</v>
      </c>
      <c r="L35" s="132">
        <f>OffensePrj!M34</f>
        <v>0</v>
      </c>
      <c r="M35" s="133">
        <f>OffensePrj!N34</f>
        <v>0</v>
      </c>
      <c r="N35" s="132">
        <f>OffensePrj!O34</f>
        <v>1.705663</v>
      </c>
      <c r="O35" s="132" t="str">
        <f>OffensePrj!P34</f>
        <v/>
      </c>
      <c r="P35" s="132" t="str">
        <f>OffensePrj!Q34</f>
        <v/>
      </c>
      <c r="Q35" s="134">
        <f>IFERROR(ProjectionCalcs!D35*pointpasscomp+ProjectionCalcs!E35*pointpassyard+ProjectionCalcs!F35*pointpasstd+pointint*ProjectionCalcs!G35+ProjectionCalcs!H35*pointrushatt+pointrushyard*ProjectionCalcs!I35+pointrushtd*ProjectionCalcs!J35+ProjectionCalcs!K35*pointrec+pointrecyard*ProjectionCalcs!L35+ProjectionCalcs!M35*pointrectd+pointfumb*ProjectionCalcs!N35+(C35-D35)*pointpassinc+O35*pointret+P35*pointrushtd,0)</f>
        <v>0</v>
      </c>
      <c r="R35" s="113" t="str">
        <f t="shared" si="1"/>
        <v>#REF!</v>
      </c>
      <c r="S35" s="135" t="str">
        <f t="shared" si="2"/>
        <v>#REF!</v>
      </c>
      <c r="T35" s="113" t="str">
        <f t="array" ref="T35">ROUND(SUMPRODUCT((AE35&gt;=$AE$8:$AE$154)/COUNTIF($AE$8:$AE$154,$AE$8:$AE$154)),0)</f>
        <v>#DIV/0!</v>
      </c>
      <c r="U35" s="3" t="str">
        <f t="shared" si="3"/>
        <v>#REF!</v>
      </c>
      <c r="V35" s="3" t="str">
        <f t="array" ref="V35">IFERROR(INDEX(Overall!$C$3:$C$389,MATCH(ProjectionCalcs!B35,Overall!$D$3:$D$389,0)),"No")</f>
        <v>No</v>
      </c>
      <c r="W35" s="93">
        <f t="shared" si="4"/>
        <v>1</v>
      </c>
      <c r="X35" s="136"/>
      <c r="Y35" s="135" t="str">
        <f t="shared" si="5"/>
        <v/>
      </c>
      <c r="Z35" s="3" t="str">
        <f t="shared" si="6"/>
        <v>#DIV/0!</v>
      </c>
      <c r="AA35" s="96">
        <f t="shared" si="7"/>
        <v>0</v>
      </c>
      <c r="AB35" s="3" t="str">
        <f>IF(OR((AA35-$AB$2)&lt;0,(AA35-$AB$4)&lt;0),0,(AA35-$AB$2)*(AA35-$AB$4)*'Draft Array'!$K$99*'Draft Array'!$M$111*pcqb)</f>
        <v>#REF!</v>
      </c>
      <c r="AC35" s="3" t="str">
        <f t="shared" si="8"/>
        <v>#REF!</v>
      </c>
      <c r="AD35" s="135">
        <f t="shared" si="9"/>
        <v>0</v>
      </c>
      <c r="AE35" s="3" t="str">
        <f t="shared" si="10"/>
        <v>#DIV/0!</v>
      </c>
      <c r="AF35" s="3"/>
      <c r="AG35" s="3"/>
    </row>
    <row r="36" ht="15.75" customHeight="1">
      <c r="A36" s="130" t="str">
        <f>OffensePrj!C35</f>
        <v>qb</v>
      </c>
      <c r="B36" s="131" t="str">
        <f>OffensePrj!R35</f>
        <v>Geno Smith</v>
      </c>
      <c r="C36" s="132">
        <f>OffensePrj!D35</f>
        <v>9.079881</v>
      </c>
      <c r="D36" s="132">
        <f>OffensePrj!E35</f>
        <v>3.141259</v>
      </c>
      <c r="E36" s="132">
        <f>OffensePrj!F35</f>
        <v>35.51948</v>
      </c>
      <c r="F36" s="132">
        <f>OffensePrj!G35</f>
        <v>0.343656</v>
      </c>
      <c r="G36" s="133">
        <f>OffensePrj!H35</f>
        <v>0</v>
      </c>
      <c r="H36" s="132">
        <f>OffensePrj!I35</f>
        <v>3.155644</v>
      </c>
      <c r="I36" s="132">
        <f>OffensePrj!J35</f>
        <v>2.551929</v>
      </c>
      <c r="J36" s="133">
        <f>OffensePrj!K35</f>
        <v>0</v>
      </c>
      <c r="K36" s="132">
        <f>OffensePrj!L35</f>
        <v>0</v>
      </c>
      <c r="L36" s="132">
        <f>OffensePrj!M35</f>
        <v>0</v>
      </c>
      <c r="M36" s="133">
        <f>OffensePrj!N35</f>
        <v>0</v>
      </c>
      <c r="N36" s="132">
        <f>OffensePrj!O35</f>
        <v>0.194933</v>
      </c>
      <c r="O36" s="132" t="str">
        <f>OffensePrj!P35</f>
        <v/>
      </c>
      <c r="P36" s="132" t="str">
        <f>OffensePrj!Q35</f>
        <v/>
      </c>
      <c r="Q36" s="134">
        <f>IFERROR(ProjectionCalcs!D36*pointpasscomp+ProjectionCalcs!E36*pointpassyard+ProjectionCalcs!F36*pointpasstd+pointint*ProjectionCalcs!G36+ProjectionCalcs!H36*pointrushatt+pointrushyard*ProjectionCalcs!I36+pointrushtd*ProjectionCalcs!J36+ProjectionCalcs!K36*pointrec+pointrecyard*ProjectionCalcs!L36+ProjectionCalcs!M36*pointrectd+pointfumb*ProjectionCalcs!N36+(C36-D36)*pointpassinc+O36*pointret+P36*pointrushtd,0)</f>
        <v>0</v>
      </c>
      <c r="R36" s="113" t="str">
        <f t="shared" si="1"/>
        <v>#REF!</v>
      </c>
      <c r="S36" s="135" t="str">
        <f t="shared" si="2"/>
        <v>#REF!</v>
      </c>
      <c r="T36" s="113" t="str">
        <f t="array" ref="T36">ROUND(SUMPRODUCT((AE36&gt;=$AE$8:$AE$154)/COUNTIF($AE$8:$AE$154,$AE$8:$AE$154)),0)</f>
        <v>#DIV/0!</v>
      </c>
      <c r="U36" s="3" t="str">
        <f t="shared" si="3"/>
        <v>#REF!</v>
      </c>
      <c r="V36" s="3" t="str">
        <f t="array" ref="V36">IFERROR(INDEX(Overall!$C$3:$C$389,MATCH(ProjectionCalcs!B36,Overall!$D$3:$D$389,0)),"No")</f>
        <v>No</v>
      </c>
      <c r="W36" s="93">
        <f t="shared" si="4"/>
        <v>1</v>
      </c>
      <c r="X36" s="136"/>
      <c r="Y36" s="135" t="str">
        <f t="shared" si="5"/>
        <v/>
      </c>
      <c r="Z36" s="3" t="str">
        <f t="shared" si="6"/>
        <v>#DIV/0!</v>
      </c>
      <c r="AA36" s="96">
        <f t="shared" si="7"/>
        <v>0</v>
      </c>
      <c r="AB36" s="3" t="str">
        <f>IF(OR((AA36-$AB$2)&lt;0,(AA36-$AB$4)&lt;0),0,(AA36-$AB$2)*(AA36-$AB$4)*'Draft Array'!$K$99*'Draft Array'!$M$111*pcqb)</f>
        <v>#REF!</v>
      </c>
      <c r="AC36" s="3" t="str">
        <f t="shared" si="8"/>
        <v>#REF!</v>
      </c>
      <c r="AD36" s="135">
        <f t="shared" si="9"/>
        <v>0</v>
      </c>
      <c r="AE36" s="3" t="str">
        <f t="shared" si="10"/>
        <v>#DIV/0!</v>
      </c>
      <c r="AF36" s="3"/>
      <c r="AG36" s="3"/>
    </row>
    <row r="37" ht="15.75" customHeight="1">
      <c r="A37" s="130" t="str">
        <f>OffensePrj!C36</f>
        <v>qb</v>
      </c>
      <c r="B37" s="131" t="str">
        <f>OffensePrj!R36</f>
        <v>Ryan Griffin</v>
      </c>
      <c r="C37" s="132">
        <f>OffensePrj!D36</f>
        <v>1.8</v>
      </c>
      <c r="D37" s="132">
        <f>OffensePrj!E36</f>
        <v>0.447945</v>
      </c>
      <c r="E37" s="132">
        <f>OffensePrj!F36</f>
        <v>3.981735</v>
      </c>
      <c r="F37" s="132">
        <f>OffensePrj!G36</f>
        <v>0</v>
      </c>
      <c r="G37" s="133">
        <f>OffensePrj!H36</f>
        <v>0</v>
      </c>
      <c r="H37" s="132">
        <f>OffensePrj!I36</f>
        <v>1.144749</v>
      </c>
      <c r="I37" s="132">
        <f>OffensePrj!J36</f>
        <v>0</v>
      </c>
      <c r="J37" s="133">
        <f>OffensePrj!K36</f>
        <v>0</v>
      </c>
      <c r="K37" s="132">
        <f>OffensePrj!L36</f>
        <v>0</v>
      </c>
      <c r="L37" s="132">
        <f>OffensePrj!M36</f>
        <v>0</v>
      </c>
      <c r="M37" s="133">
        <f>OffensePrj!N36</f>
        <v>0</v>
      </c>
      <c r="N37" s="132">
        <f>OffensePrj!O36</f>
        <v>0</v>
      </c>
      <c r="O37" s="132" t="str">
        <f>OffensePrj!P36</f>
        <v/>
      </c>
      <c r="P37" s="132" t="str">
        <f>OffensePrj!Q36</f>
        <v/>
      </c>
      <c r="Q37" s="134">
        <f>IFERROR(ProjectionCalcs!D37*pointpasscomp+ProjectionCalcs!E37*pointpassyard+ProjectionCalcs!F37*pointpasstd+pointint*ProjectionCalcs!G37+ProjectionCalcs!H37*pointrushatt+pointrushyard*ProjectionCalcs!I37+pointrushtd*ProjectionCalcs!J37+ProjectionCalcs!K37*pointrec+pointrecyard*ProjectionCalcs!L37+ProjectionCalcs!M37*pointrectd+pointfumb*ProjectionCalcs!N37+(C37-D37)*pointpassinc+O37*pointret+P37*pointrushtd,0)</f>
        <v>0</v>
      </c>
      <c r="R37" s="113" t="str">
        <f t="shared" si="1"/>
        <v>#REF!</v>
      </c>
      <c r="S37" s="135" t="str">
        <f t="shared" si="2"/>
        <v>#REF!</v>
      </c>
      <c r="T37" s="113" t="str">
        <f t="array" ref="T37">ROUND(SUMPRODUCT((AE37&gt;=$AE$8:$AE$154)/COUNTIF($AE$8:$AE$154,$AE$8:$AE$154)),0)</f>
        <v>#DIV/0!</v>
      </c>
      <c r="U37" s="3" t="str">
        <f t="shared" si="3"/>
        <v>#REF!</v>
      </c>
      <c r="V37" s="3" t="str">
        <f t="array" ref="V37">IFERROR(INDEX(Overall!$C$3:$C$389,MATCH(ProjectionCalcs!B37,Overall!$D$3:$D$389,0)),"No")</f>
        <v>No</v>
      </c>
      <c r="W37" s="93">
        <f t="shared" si="4"/>
        <v>1</v>
      </c>
      <c r="X37" s="136"/>
      <c r="Y37" s="135" t="str">
        <f t="shared" si="5"/>
        <v/>
      </c>
      <c r="Z37" s="3" t="str">
        <f t="shared" si="6"/>
        <v>#DIV/0!</v>
      </c>
      <c r="AA37" s="96">
        <f t="shared" si="7"/>
        <v>0</v>
      </c>
      <c r="AB37" s="3" t="str">
        <f>IF(OR((AA37-$AB$2)&lt;0,(AA37-$AB$4)&lt;0),0,(AA37-$AB$2)*(AA37-$AB$4)*'Draft Array'!$K$99*'Draft Array'!$M$111*pcqb)</f>
        <v>#REF!</v>
      </c>
      <c r="AC37" s="3" t="str">
        <f t="shared" si="8"/>
        <v>#REF!</v>
      </c>
      <c r="AD37" s="135">
        <f t="shared" si="9"/>
        <v>0</v>
      </c>
      <c r="AE37" s="3" t="str">
        <f t="shared" si="10"/>
        <v>#DIV/0!</v>
      </c>
      <c r="AF37" s="3"/>
      <c r="AG37" s="3"/>
    </row>
    <row r="38" ht="15.75" customHeight="1">
      <c r="A38" s="130" t="str">
        <f>OffensePrj!C37</f>
        <v>qb</v>
      </c>
      <c r="B38" s="131" t="str">
        <f>OffensePrj!R37</f>
        <v>Teddy Bridgewater</v>
      </c>
      <c r="C38" s="132">
        <f>OffensePrj!D37</f>
        <v>541.7028</v>
      </c>
      <c r="D38" s="132">
        <f>OffensePrj!E37</f>
        <v>345.9397</v>
      </c>
      <c r="E38" s="132">
        <f>OffensePrj!F37</f>
        <v>3745.809</v>
      </c>
      <c r="F38" s="132">
        <f>OffensePrj!G37</f>
        <v>21.0273</v>
      </c>
      <c r="G38" s="133">
        <f>OffensePrj!H37</f>
        <v>14.14548</v>
      </c>
      <c r="H38" s="132">
        <f>OffensePrj!I37</f>
        <v>33.45951</v>
      </c>
      <c r="I38" s="132">
        <f>OffensePrj!J37</f>
        <v>97.29766</v>
      </c>
      <c r="J38" s="133">
        <f>OffensePrj!K37</f>
        <v>0.798996</v>
      </c>
      <c r="K38" s="132">
        <f>OffensePrj!L37</f>
        <v>0</v>
      </c>
      <c r="L38" s="132">
        <f>OffensePrj!M37</f>
        <v>0</v>
      </c>
      <c r="M38" s="133">
        <f>OffensePrj!N37</f>
        <v>0</v>
      </c>
      <c r="N38" s="132">
        <f>OffensePrj!O37</f>
        <v>2.144262</v>
      </c>
      <c r="O38" s="132" t="str">
        <f>OffensePrj!P37</f>
        <v/>
      </c>
      <c r="P38" s="132" t="str">
        <f>OffensePrj!Q37</f>
        <v/>
      </c>
      <c r="Q38" s="134">
        <f>IFERROR(ProjectionCalcs!D38*pointpasscomp+ProjectionCalcs!E38*pointpassyard+ProjectionCalcs!F38*pointpasstd+pointint*ProjectionCalcs!G38+ProjectionCalcs!H38*pointrushatt+pointrushyard*ProjectionCalcs!I38+pointrushtd*ProjectionCalcs!J38+ProjectionCalcs!K38*pointrec+pointrecyard*ProjectionCalcs!L38+ProjectionCalcs!M38*pointrectd+pointfumb*ProjectionCalcs!N38+(C38-D38)*pointpassinc+O38*pointret+P38*pointrushtd,0)</f>
        <v>0</v>
      </c>
      <c r="R38" s="113" t="str">
        <f t="shared" si="1"/>
        <v>#REF!</v>
      </c>
      <c r="S38" s="135" t="str">
        <f t="shared" si="2"/>
        <v>#REF!</v>
      </c>
      <c r="T38" s="113" t="str">
        <f t="array" ref="T38">ROUND(SUMPRODUCT((AE38&gt;=$AE$8:$AE$154)/COUNTIF($AE$8:$AE$154,$AE$8:$AE$154)),0)</f>
        <v>#DIV/0!</v>
      </c>
      <c r="U38" s="3" t="str">
        <f t="shared" si="3"/>
        <v>#REF!</v>
      </c>
      <c r="V38" s="3" t="str">
        <f t="array" ref="V38">IFERROR(INDEX(Overall!$C$3:$C$389,MATCH(ProjectionCalcs!B38,Overall!$D$3:$D$389,0)),"No")</f>
        <v>Yes</v>
      </c>
      <c r="W38" s="93">
        <f t="shared" si="4"/>
        <v>0</v>
      </c>
      <c r="X38" s="136"/>
      <c r="Y38" s="135" t="str">
        <f t="shared" si="5"/>
        <v/>
      </c>
      <c r="Z38" s="3" t="str">
        <f t="shared" si="6"/>
        <v>#DIV/0!</v>
      </c>
      <c r="AA38" s="96">
        <f t="shared" si="7"/>
        <v>0</v>
      </c>
      <c r="AB38" s="3" t="str">
        <f>IF(OR((AA38-$AB$2)&lt;0,(AA38-$AB$4)&lt;0),0,(AA38-$AB$2)*(AA38-$AB$4)*'Draft Array'!$K$99*'Draft Array'!$M$111*pcqb)</f>
        <v>#REF!</v>
      </c>
      <c r="AC38" s="3" t="str">
        <f t="shared" si="8"/>
        <v>#REF!</v>
      </c>
      <c r="AD38" s="135">
        <f t="shared" si="9"/>
        <v>0</v>
      </c>
      <c r="AE38" s="3" t="str">
        <f t="shared" si="10"/>
        <v>#DIV/0!</v>
      </c>
      <c r="AF38" s="3"/>
      <c r="AG38" s="3"/>
    </row>
    <row r="39" ht="15.75" customHeight="1">
      <c r="A39" s="130" t="str">
        <f>OffensePrj!C38</f>
        <v>qb</v>
      </c>
      <c r="B39" s="131" t="str">
        <f>OffensePrj!R38</f>
        <v>AJ McCarron</v>
      </c>
      <c r="C39" s="132">
        <f>OffensePrj!D38</f>
        <v>15.09191</v>
      </c>
      <c r="D39" s="132">
        <f>OffensePrj!E38</f>
        <v>7.233431</v>
      </c>
      <c r="E39" s="132">
        <f>OffensePrj!F38</f>
        <v>81.96357</v>
      </c>
      <c r="F39" s="132">
        <f>OffensePrj!G38</f>
        <v>0.424794</v>
      </c>
      <c r="G39" s="133">
        <f>OffensePrj!H38</f>
        <v>0.424794</v>
      </c>
      <c r="H39" s="132">
        <f>OffensePrj!I38</f>
        <v>0.96275</v>
      </c>
      <c r="I39" s="132">
        <f>OffensePrj!J38</f>
        <v>2.603636</v>
      </c>
      <c r="J39" s="133">
        <f>OffensePrj!K38</f>
        <v>0</v>
      </c>
      <c r="K39" s="132">
        <f>OffensePrj!L38</f>
        <v>0</v>
      </c>
      <c r="L39" s="132">
        <f>OffensePrj!M38</f>
        <v>0</v>
      </c>
      <c r="M39" s="133">
        <f>OffensePrj!N38</f>
        <v>0</v>
      </c>
      <c r="N39" s="132">
        <f>OffensePrj!O38</f>
        <v>0</v>
      </c>
      <c r="O39" s="132" t="str">
        <f>OffensePrj!P38</f>
        <v/>
      </c>
      <c r="P39" s="132" t="str">
        <f>OffensePrj!Q38</f>
        <v/>
      </c>
      <c r="Q39" s="134">
        <f>IFERROR(ProjectionCalcs!D39*pointpasscomp+ProjectionCalcs!E39*pointpassyard+ProjectionCalcs!F39*pointpasstd+pointint*ProjectionCalcs!G39+ProjectionCalcs!H39*pointrushatt+pointrushyard*ProjectionCalcs!I39+pointrushtd*ProjectionCalcs!J39+ProjectionCalcs!K39*pointrec+pointrecyard*ProjectionCalcs!L39+ProjectionCalcs!M39*pointrectd+pointfumb*ProjectionCalcs!N39+(C39-D39)*pointpassinc+O39*pointret+P39*pointrushtd,0)</f>
        <v>0</v>
      </c>
      <c r="R39" s="113" t="str">
        <f t="shared" si="1"/>
        <v>#REF!</v>
      </c>
      <c r="S39" s="135" t="str">
        <f t="shared" si="2"/>
        <v>#REF!</v>
      </c>
      <c r="T39" s="113" t="str">
        <f t="array" ref="T39">ROUND(SUMPRODUCT((AE39&gt;=$AE$8:$AE$154)/COUNTIF($AE$8:$AE$154,$AE$8:$AE$154)),0)</f>
        <v>#DIV/0!</v>
      </c>
      <c r="U39" s="3" t="str">
        <f t="shared" si="3"/>
        <v>#REF!</v>
      </c>
      <c r="V39" s="3" t="str">
        <f t="array" ref="V39">IFERROR(INDEX(Overall!$C$3:$C$389,MATCH(ProjectionCalcs!B39,Overall!$D$3:$D$389,0)),"No")</f>
        <v>No</v>
      </c>
      <c r="W39" s="93">
        <f t="shared" si="4"/>
        <v>1</v>
      </c>
      <c r="X39" s="136"/>
      <c r="Y39" s="135" t="str">
        <f t="shared" si="5"/>
        <v/>
      </c>
      <c r="Z39" s="3" t="str">
        <f t="shared" si="6"/>
        <v>#DIV/0!</v>
      </c>
      <c r="AA39" s="96">
        <f t="shared" si="7"/>
        <v>0</v>
      </c>
      <c r="AB39" s="3" t="str">
        <f>IF(OR((AA39-$AB$2)&lt;0,(AA39-$AB$4)&lt;0),0,(AA39-$AB$2)*(AA39-$AB$4)*'Draft Array'!$K$99*'Draft Array'!$M$111*pcqb)</f>
        <v>#REF!</v>
      </c>
      <c r="AC39" s="3" t="str">
        <f t="shared" si="8"/>
        <v>#REF!</v>
      </c>
      <c r="AD39" s="135">
        <f t="shared" si="9"/>
        <v>0</v>
      </c>
      <c r="AE39" s="3" t="str">
        <f t="shared" si="10"/>
        <v>#DIV/0!</v>
      </c>
      <c r="AF39" s="3"/>
      <c r="AG39" s="3"/>
    </row>
    <row r="40" ht="15.75" customHeight="1">
      <c r="A40" s="130" t="str">
        <f>OffensePrj!C39</f>
        <v>qb</v>
      </c>
      <c r="B40" s="131" t="str">
        <f>OffensePrj!R39</f>
        <v>Derek Carr</v>
      </c>
      <c r="C40" s="132">
        <f>OffensePrj!D39</f>
        <v>496.9607</v>
      </c>
      <c r="D40" s="132">
        <f>OffensePrj!E39</f>
        <v>341.7924</v>
      </c>
      <c r="E40" s="132">
        <f>OffensePrj!F39</f>
        <v>3892.517</v>
      </c>
      <c r="F40" s="132">
        <f>OffensePrj!G39</f>
        <v>22.0709</v>
      </c>
      <c r="G40" s="133">
        <f>OffensePrj!H39</f>
        <v>9.713787</v>
      </c>
      <c r="H40" s="132">
        <f>OffensePrj!I39</f>
        <v>26.97043</v>
      </c>
      <c r="I40" s="132">
        <f>OffensePrj!J39</f>
        <v>76.85479</v>
      </c>
      <c r="J40" s="133">
        <f>OffensePrj!K39</f>
        <v>1.453671</v>
      </c>
      <c r="K40" s="132">
        <f>OffensePrj!L39</f>
        <v>0</v>
      </c>
      <c r="L40" s="132">
        <f>OffensePrj!M39</f>
        <v>0</v>
      </c>
      <c r="M40" s="133">
        <f>OffensePrj!N39</f>
        <v>0</v>
      </c>
      <c r="N40" s="132">
        <f>OffensePrj!O39</f>
        <v>4.097466</v>
      </c>
      <c r="O40" s="132" t="str">
        <f>OffensePrj!P39</f>
        <v/>
      </c>
      <c r="P40" s="132" t="str">
        <f>OffensePrj!Q39</f>
        <v/>
      </c>
      <c r="Q40" s="134">
        <f>IFERROR(ProjectionCalcs!D40*pointpasscomp+ProjectionCalcs!E40*pointpassyard+ProjectionCalcs!F40*pointpasstd+pointint*ProjectionCalcs!G40+ProjectionCalcs!H40*pointrushatt+pointrushyard*ProjectionCalcs!I40+pointrushtd*ProjectionCalcs!J40+ProjectionCalcs!K40*pointrec+pointrecyard*ProjectionCalcs!L40+ProjectionCalcs!M40*pointrectd+pointfumb*ProjectionCalcs!N40+(C40-D40)*pointpassinc+O40*pointret+P40*pointrushtd,0)</f>
        <v>0</v>
      </c>
      <c r="R40" s="113" t="str">
        <f t="shared" si="1"/>
        <v>#REF!</v>
      </c>
      <c r="S40" s="135" t="str">
        <f t="shared" si="2"/>
        <v>#REF!</v>
      </c>
      <c r="T40" s="113" t="str">
        <f t="array" ref="T40">ROUND(SUMPRODUCT((AE40&gt;=$AE$8:$AE$154)/COUNTIF($AE$8:$AE$154,$AE$8:$AE$154)),0)</f>
        <v>#DIV/0!</v>
      </c>
      <c r="U40" s="3" t="str">
        <f t="shared" si="3"/>
        <v>#REF!</v>
      </c>
      <c r="V40" s="3" t="str">
        <f t="array" ref="V40">IFERROR(INDEX(Overall!$C$3:$C$389,MATCH(ProjectionCalcs!B40,Overall!$D$3:$D$389,0)),"No")</f>
        <v>Yes</v>
      </c>
      <c r="W40" s="93">
        <f t="shared" si="4"/>
        <v>0</v>
      </c>
      <c r="X40" s="136"/>
      <c r="Y40" s="135" t="str">
        <f t="shared" si="5"/>
        <v/>
      </c>
      <c r="Z40" s="3" t="str">
        <f t="shared" si="6"/>
        <v>#DIV/0!</v>
      </c>
      <c r="AA40" s="96">
        <f t="shared" si="7"/>
        <v>0</v>
      </c>
      <c r="AB40" s="3" t="str">
        <f>IF(OR((AA40-$AB$2)&lt;0,(AA40-$AB$4)&lt;0),0,(AA40-$AB$2)*(AA40-$AB$4)*'Draft Array'!$K$99*'Draft Array'!$M$111*pcqb)</f>
        <v>#REF!</v>
      </c>
      <c r="AC40" s="3" t="str">
        <f t="shared" si="8"/>
        <v>#REF!</v>
      </c>
      <c r="AD40" s="135">
        <f t="shared" si="9"/>
        <v>0</v>
      </c>
      <c r="AE40" s="3" t="str">
        <f t="shared" si="10"/>
        <v>#DIV/0!</v>
      </c>
      <c r="AF40" s="3"/>
      <c r="AG40" s="3"/>
    </row>
    <row r="41" ht="15.75" customHeight="1">
      <c r="A41" s="130" t="str">
        <f>OffensePrj!C40</f>
        <v>qb</v>
      </c>
      <c r="B41" s="131" t="str">
        <f>OffensePrj!R40</f>
        <v>David Fales</v>
      </c>
      <c r="C41" s="132">
        <f>OffensePrj!D40</f>
        <v>0.516517</v>
      </c>
      <c r="D41" s="132">
        <f>OffensePrj!E40</f>
        <v>0.345382</v>
      </c>
      <c r="E41" s="132">
        <f>OffensePrj!F40</f>
        <v>2.072289</v>
      </c>
      <c r="F41" s="132">
        <f>OffensePrj!G40</f>
        <v>0</v>
      </c>
      <c r="G41" s="133">
        <f>OffensePrj!H40</f>
        <v>0</v>
      </c>
      <c r="H41" s="132">
        <f>OffensePrj!I40</f>
        <v>0</v>
      </c>
      <c r="I41" s="132">
        <f>OffensePrj!J40</f>
        <v>0</v>
      </c>
      <c r="J41" s="133">
        <f>OffensePrj!K40</f>
        <v>0</v>
      </c>
      <c r="K41" s="132">
        <f>OffensePrj!L40</f>
        <v>0</v>
      </c>
      <c r="L41" s="132">
        <f>OffensePrj!M40</f>
        <v>0</v>
      </c>
      <c r="M41" s="133">
        <f>OffensePrj!N40</f>
        <v>0</v>
      </c>
      <c r="N41" s="132">
        <f>OffensePrj!O40</f>
        <v>0</v>
      </c>
      <c r="O41" s="132" t="str">
        <f>OffensePrj!P40</f>
        <v/>
      </c>
      <c r="P41" s="132" t="str">
        <f>OffensePrj!Q40</f>
        <v/>
      </c>
      <c r="Q41" s="134">
        <f>IFERROR(ProjectionCalcs!D41*pointpasscomp+ProjectionCalcs!E41*pointpassyard+ProjectionCalcs!F41*pointpasstd+pointint*ProjectionCalcs!G41+ProjectionCalcs!H41*pointrushatt+pointrushyard*ProjectionCalcs!I41+pointrushtd*ProjectionCalcs!J41+ProjectionCalcs!K41*pointrec+pointrecyard*ProjectionCalcs!L41+ProjectionCalcs!M41*pointrectd+pointfumb*ProjectionCalcs!N41+(C41-D41)*pointpassinc+O41*pointret+P41*pointrushtd,0)</f>
        <v>0</v>
      </c>
      <c r="R41" s="113" t="str">
        <f t="shared" si="1"/>
        <v>#REF!</v>
      </c>
      <c r="S41" s="135" t="str">
        <f t="shared" si="2"/>
        <v>#REF!</v>
      </c>
      <c r="T41" s="113" t="str">
        <f t="array" ref="T41">ROUND(SUMPRODUCT((AE41&gt;=$AE$8:$AE$154)/COUNTIF($AE$8:$AE$154,$AE$8:$AE$154)),0)</f>
        <v>#DIV/0!</v>
      </c>
      <c r="U41" s="3" t="str">
        <f t="shared" si="3"/>
        <v>#REF!</v>
      </c>
      <c r="V41" s="3" t="str">
        <f t="array" ref="V41">IFERROR(INDEX(Overall!$C$3:$C$389,MATCH(ProjectionCalcs!B41,Overall!$D$3:$D$389,0)),"No")</f>
        <v>No</v>
      </c>
      <c r="W41" s="93">
        <f t="shared" si="4"/>
        <v>1</v>
      </c>
      <c r="X41" s="136"/>
      <c r="Y41" s="135" t="str">
        <f t="shared" si="5"/>
        <v/>
      </c>
      <c r="Z41" s="3" t="str">
        <f t="shared" si="6"/>
        <v>#DIV/0!</v>
      </c>
      <c r="AA41" s="96">
        <f t="shared" si="7"/>
        <v>0</v>
      </c>
      <c r="AB41" s="3" t="str">
        <f>IF(OR((AA41-$AB$2)&lt;0,(AA41-$AB$4)&lt;0),0,(AA41-$AB$2)*(AA41-$AB$4)*'Draft Array'!$K$99*'Draft Array'!$M$111*pcqb)</f>
        <v>#REF!</v>
      </c>
      <c r="AC41" s="3" t="str">
        <f t="shared" si="8"/>
        <v>#REF!</v>
      </c>
      <c r="AD41" s="135">
        <f t="shared" si="9"/>
        <v>0</v>
      </c>
      <c r="AE41" s="3" t="str">
        <f t="shared" si="10"/>
        <v>#DIV/0!</v>
      </c>
      <c r="AF41" s="3"/>
      <c r="AG41" s="3"/>
    </row>
    <row r="42" ht="15.75" customHeight="1">
      <c r="A42" s="130" t="str">
        <f>OffensePrj!C41</f>
        <v>qb</v>
      </c>
      <c r="B42" s="131" t="str">
        <f>OffensePrj!R41</f>
        <v>Jimmy Garoppolo</v>
      </c>
      <c r="C42" s="132">
        <f>OffensePrj!D41</f>
        <v>477.9358</v>
      </c>
      <c r="D42" s="132">
        <f>OffensePrj!E41</f>
        <v>324.7289</v>
      </c>
      <c r="E42" s="132">
        <f>OffensePrj!F41</f>
        <v>3882.992</v>
      </c>
      <c r="F42" s="132">
        <f>OffensePrj!G41</f>
        <v>26.43146</v>
      </c>
      <c r="G42" s="133">
        <f>OffensePrj!H41</f>
        <v>14.00447</v>
      </c>
      <c r="H42" s="132">
        <f>OffensePrj!I41</f>
        <v>39.98431</v>
      </c>
      <c r="I42" s="132">
        <f>OffensePrj!J41</f>
        <v>73.81495</v>
      </c>
      <c r="J42" s="133">
        <f>OffensePrj!K41</f>
        <v>1.091389</v>
      </c>
      <c r="K42" s="132">
        <f>OffensePrj!L41</f>
        <v>0</v>
      </c>
      <c r="L42" s="132">
        <f>OffensePrj!M41</f>
        <v>0</v>
      </c>
      <c r="M42" s="133">
        <f>OffensePrj!N41</f>
        <v>0</v>
      </c>
      <c r="N42" s="132">
        <f>OffensePrj!O41</f>
        <v>4</v>
      </c>
      <c r="O42" s="132" t="str">
        <f>OffensePrj!P41</f>
        <v/>
      </c>
      <c r="P42" s="132" t="str">
        <f>OffensePrj!Q41</f>
        <v/>
      </c>
      <c r="Q42" s="134">
        <f>IFERROR(ProjectionCalcs!D42*pointpasscomp+ProjectionCalcs!E42*pointpassyard+ProjectionCalcs!F42*pointpasstd+pointint*ProjectionCalcs!G42+ProjectionCalcs!H42*pointrushatt+pointrushyard*ProjectionCalcs!I42+pointrushtd*ProjectionCalcs!J42+ProjectionCalcs!K42*pointrec+pointrecyard*ProjectionCalcs!L42+ProjectionCalcs!M42*pointrectd+pointfumb*ProjectionCalcs!N42+(C42-D42)*pointpassinc+O42*pointret+P42*pointrushtd,0)</f>
        <v>0</v>
      </c>
      <c r="R42" s="113" t="str">
        <f t="shared" si="1"/>
        <v>#REF!</v>
      </c>
      <c r="S42" s="135" t="str">
        <f t="shared" si="2"/>
        <v>#REF!</v>
      </c>
      <c r="T42" s="113" t="str">
        <f t="array" ref="T42">ROUND(SUMPRODUCT((AE42&gt;=$AE$8:$AE$154)/COUNTIF($AE$8:$AE$154,$AE$8:$AE$154)),0)</f>
        <v>#DIV/0!</v>
      </c>
      <c r="U42" s="3" t="str">
        <f t="shared" si="3"/>
        <v>#REF!</v>
      </c>
      <c r="V42" s="3" t="str">
        <f t="array" ref="V42">IFERROR(INDEX(Overall!$C$3:$C$389,MATCH(ProjectionCalcs!B42,Overall!$D$3:$D$389,0)),"No")</f>
        <v>Yes</v>
      </c>
      <c r="W42" s="93">
        <f t="shared" si="4"/>
        <v>0</v>
      </c>
      <c r="X42" s="136"/>
      <c r="Y42" s="135" t="str">
        <f t="shared" si="5"/>
        <v/>
      </c>
      <c r="Z42" s="3" t="str">
        <f t="shared" si="6"/>
        <v>#DIV/0!</v>
      </c>
      <c r="AA42" s="96">
        <f t="shared" si="7"/>
        <v>0</v>
      </c>
      <c r="AB42" s="3" t="str">
        <f>IF(OR((AA42-$AB$2)&lt;0,(AA42-$AB$4)&lt;0),0,(AA42-$AB$2)*(AA42-$AB$4)*'Draft Array'!$K$99*'Draft Array'!$M$111*pcqb)</f>
        <v>#REF!</v>
      </c>
      <c r="AC42" s="3" t="str">
        <f t="shared" si="8"/>
        <v>#REF!</v>
      </c>
      <c r="AD42" s="135">
        <f t="shared" si="9"/>
        <v>0</v>
      </c>
      <c r="AE42" s="3" t="str">
        <f t="shared" si="10"/>
        <v>#DIV/0!</v>
      </c>
      <c r="AF42" s="3"/>
      <c r="AG42" s="3"/>
    </row>
    <row r="43" ht="15.75" customHeight="1">
      <c r="A43" s="130" t="str">
        <f>OffensePrj!C42</f>
        <v>qb</v>
      </c>
      <c r="B43" s="131" t="str">
        <f>OffensePrj!R42</f>
        <v>Garrett Gilbert</v>
      </c>
      <c r="C43" s="132">
        <f>OffensePrj!D42</f>
        <v>0.453467</v>
      </c>
      <c r="D43" s="132">
        <f>OffensePrj!E42</f>
        <v>0</v>
      </c>
      <c r="E43" s="132">
        <f>OffensePrj!F42</f>
        <v>0</v>
      </c>
      <c r="F43" s="132">
        <f>OffensePrj!G42</f>
        <v>0</v>
      </c>
      <c r="G43" s="133">
        <f>OffensePrj!H42</f>
        <v>0</v>
      </c>
      <c r="H43" s="132">
        <f>OffensePrj!I42</f>
        <v>0.705393</v>
      </c>
      <c r="I43" s="132">
        <f>OffensePrj!J42</f>
        <v>0</v>
      </c>
      <c r="J43" s="133">
        <f>OffensePrj!K42</f>
        <v>0</v>
      </c>
      <c r="K43" s="132">
        <f>OffensePrj!L42</f>
        <v>0</v>
      </c>
      <c r="L43" s="132">
        <f>OffensePrj!M42</f>
        <v>0</v>
      </c>
      <c r="M43" s="133">
        <f>OffensePrj!N42</f>
        <v>0</v>
      </c>
      <c r="N43" s="132">
        <f>OffensePrj!O42</f>
        <v>0</v>
      </c>
      <c r="O43" s="132" t="str">
        <f>OffensePrj!P42</f>
        <v/>
      </c>
      <c r="P43" s="132" t="str">
        <f>OffensePrj!Q42</f>
        <v/>
      </c>
      <c r="Q43" s="134">
        <f>IFERROR(ProjectionCalcs!D43*pointpasscomp+ProjectionCalcs!E43*pointpassyard+ProjectionCalcs!F43*pointpasstd+pointint*ProjectionCalcs!G43+ProjectionCalcs!H43*pointrushatt+pointrushyard*ProjectionCalcs!I43+pointrushtd*ProjectionCalcs!J43+ProjectionCalcs!K43*pointrec+pointrecyard*ProjectionCalcs!L43+ProjectionCalcs!M43*pointrectd+pointfumb*ProjectionCalcs!N43+(C43-D43)*pointpassinc+O43*pointret+P43*pointrushtd,0)</f>
        <v>0</v>
      </c>
      <c r="R43" s="113" t="str">
        <f t="shared" si="1"/>
        <v>#REF!</v>
      </c>
      <c r="S43" s="135" t="str">
        <f t="shared" si="2"/>
        <v>#REF!</v>
      </c>
      <c r="T43" s="113" t="str">
        <f t="array" ref="T43">ROUND(SUMPRODUCT((AE43&gt;=$AE$8:$AE$154)/COUNTIF($AE$8:$AE$154,$AE$8:$AE$154)),0)</f>
        <v>#DIV/0!</v>
      </c>
      <c r="U43" s="3" t="str">
        <f t="shared" si="3"/>
        <v>#REF!</v>
      </c>
      <c r="V43" s="3" t="str">
        <f t="array" ref="V43">IFERROR(INDEX(Overall!$C$3:$C$389,MATCH(ProjectionCalcs!B43,Overall!$D$3:$D$389,0)),"No")</f>
        <v>No</v>
      </c>
      <c r="W43" s="93">
        <f t="shared" si="4"/>
        <v>1</v>
      </c>
      <c r="X43" s="136"/>
      <c r="Y43" s="135" t="str">
        <f t="shared" si="5"/>
        <v/>
      </c>
      <c r="Z43" s="3" t="str">
        <f t="shared" si="6"/>
        <v>#DIV/0!</v>
      </c>
      <c r="AA43" s="96">
        <f t="shared" si="7"/>
        <v>0</v>
      </c>
      <c r="AB43" s="3" t="str">
        <f>IF(OR((AA43-$AB$2)&lt;0,(AA43-$AB$4)&lt;0),0,(AA43-$AB$2)*(AA43-$AB$4)*'Draft Array'!$K$99*'Draft Array'!$M$111*pcqb)</f>
        <v>#REF!</v>
      </c>
      <c r="AC43" s="3" t="str">
        <f t="shared" si="8"/>
        <v>#REF!</v>
      </c>
      <c r="AD43" s="135">
        <f t="shared" si="9"/>
        <v>0</v>
      </c>
      <c r="AE43" s="3" t="str">
        <f t="shared" si="10"/>
        <v>#DIV/0!</v>
      </c>
      <c r="AF43" s="3"/>
      <c r="AG43" s="3"/>
    </row>
    <row r="44" ht="15.75" customHeight="1">
      <c r="A44" s="130" t="str">
        <f>OffensePrj!C43</f>
        <v>qb</v>
      </c>
      <c r="B44" s="131" t="str">
        <f>OffensePrj!R43</f>
        <v>Jameis Winston</v>
      </c>
      <c r="C44" s="132">
        <f>OffensePrj!D43</f>
        <v>60.89949</v>
      </c>
      <c r="D44" s="132">
        <f>OffensePrj!E43</f>
        <v>36.72074</v>
      </c>
      <c r="E44" s="132">
        <f>OffensePrj!F43</f>
        <v>407.417</v>
      </c>
      <c r="F44" s="132">
        <f>OffensePrj!G43</f>
        <v>2.188301</v>
      </c>
      <c r="G44" s="133">
        <f>OffensePrj!H43</f>
        <v>1.601059</v>
      </c>
      <c r="H44" s="132">
        <f>OffensePrj!I43</f>
        <v>10.65411</v>
      </c>
      <c r="I44" s="132">
        <f>OffensePrj!J43</f>
        <v>7.304348</v>
      </c>
      <c r="J44" s="133">
        <f>OffensePrj!K43</f>
        <v>0</v>
      </c>
      <c r="K44" s="132">
        <f>OffensePrj!L43</f>
        <v>0</v>
      </c>
      <c r="L44" s="132">
        <f>OffensePrj!M43</f>
        <v>0</v>
      </c>
      <c r="M44" s="133">
        <f>OffensePrj!N43</f>
        <v>0</v>
      </c>
      <c r="N44" s="132">
        <f>OffensePrj!O43</f>
        <v>0.682265</v>
      </c>
      <c r="O44" s="132" t="str">
        <f>OffensePrj!P43</f>
        <v/>
      </c>
      <c r="P44" s="132" t="str">
        <f>OffensePrj!Q43</f>
        <v/>
      </c>
      <c r="Q44" s="134">
        <f>IFERROR(ProjectionCalcs!D44*pointpasscomp+ProjectionCalcs!E44*pointpassyard+ProjectionCalcs!F44*pointpasstd+pointint*ProjectionCalcs!G44+ProjectionCalcs!H44*pointrushatt+pointrushyard*ProjectionCalcs!I44+pointrushtd*ProjectionCalcs!J44+ProjectionCalcs!K44*pointrec+pointrecyard*ProjectionCalcs!L44+ProjectionCalcs!M44*pointrectd+pointfumb*ProjectionCalcs!N44+(C44-D44)*pointpassinc+O44*pointret+P44*pointrushtd,0)</f>
        <v>0</v>
      </c>
      <c r="R44" s="113" t="str">
        <f t="shared" si="1"/>
        <v>#REF!</v>
      </c>
      <c r="S44" s="135" t="str">
        <f t="shared" si="2"/>
        <v>#REF!</v>
      </c>
      <c r="T44" s="113" t="str">
        <f t="array" ref="T44">ROUND(SUMPRODUCT((AE44&gt;=$AE$8:$AE$154)/COUNTIF($AE$8:$AE$154,$AE$8:$AE$154)),0)</f>
        <v>#DIV/0!</v>
      </c>
      <c r="U44" s="3" t="str">
        <f t="shared" si="3"/>
        <v>#REF!</v>
      </c>
      <c r="V44" s="3" t="str">
        <f t="array" ref="V44">IFERROR(INDEX(Overall!$C$3:$C$389,MATCH(ProjectionCalcs!B44,Overall!$D$3:$D$389,0)),"No")</f>
        <v>Yes</v>
      </c>
      <c r="W44" s="93">
        <f t="shared" si="4"/>
        <v>0</v>
      </c>
      <c r="X44" s="136"/>
      <c r="Y44" s="135" t="str">
        <f t="shared" si="5"/>
        <v/>
      </c>
      <c r="Z44" s="3" t="str">
        <f t="shared" si="6"/>
        <v>#DIV/0!</v>
      </c>
      <c r="AA44" s="96">
        <f t="shared" si="7"/>
        <v>0</v>
      </c>
      <c r="AB44" s="3" t="str">
        <f>IF(OR((AA44-$AB$2)&lt;0,(AA44-$AB$4)&lt;0),0,(AA44-$AB$2)*(AA44-$AB$4)*'Draft Array'!$K$99*'Draft Array'!$M$111*pcqb)</f>
        <v>#REF!</v>
      </c>
      <c r="AC44" s="3" t="str">
        <f t="shared" si="8"/>
        <v>#REF!</v>
      </c>
      <c r="AD44" s="135">
        <f t="shared" si="9"/>
        <v>0</v>
      </c>
      <c r="AE44" s="3" t="str">
        <f t="shared" si="10"/>
        <v>#DIV/0!</v>
      </c>
      <c r="AF44" s="3"/>
      <c r="AG44" s="3"/>
    </row>
    <row r="45" ht="15.75" customHeight="1">
      <c r="A45" s="130" t="str">
        <f>OffensePrj!C44</f>
        <v>qb</v>
      </c>
      <c r="B45" s="131" t="str">
        <f>OffensePrj!R44</f>
        <v>Marcus Mariota</v>
      </c>
      <c r="C45" s="132">
        <f>OffensePrj!D44</f>
        <v>48.85809</v>
      </c>
      <c r="D45" s="132">
        <f>OffensePrj!E44</f>
        <v>36.9</v>
      </c>
      <c r="E45" s="132">
        <f>OffensePrj!F44</f>
        <v>561.5317</v>
      </c>
      <c r="F45" s="132">
        <f>OffensePrj!G44</f>
        <v>3.052115</v>
      </c>
      <c r="G45" s="133">
        <f>OffensePrj!H44</f>
        <v>1.188954</v>
      </c>
      <c r="H45" s="132">
        <f>OffensePrj!I44</f>
        <v>8.847297</v>
      </c>
      <c r="I45" s="132">
        <f>OffensePrj!J44</f>
        <v>39.304</v>
      </c>
      <c r="J45" s="133">
        <f>OffensePrj!K44</f>
        <v>0.24</v>
      </c>
      <c r="K45" s="132">
        <f>OffensePrj!L44</f>
        <v>0</v>
      </c>
      <c r="L45" s="132">
        <f>OffensePrj!M44</f>
        <v>0</v>
      </c>
      <c r="M45" s="133">
        <f>OffensePrj!N44</f>
        <v>0</v>
      </c>
      <c r="N45" s="132">
        <f>OffensePrj!O44</f>
        <v>0.019493</v>
      </c>
      <c r="O45" s="132" t="str">
        <f>OffensePrj!P44</f>
        <v/>
      </c>
      <c r="P45" s="132" t="str">
        <f>OffensePrj!Q44</f>
        <v/>
      </c>
      <c r="Q45" s="134">
        <f>IFERROR(ProjectionCalcs!D45*pointpasscomp+ProjectionCalcs!E45*pointpassyard+ProjectionCalcs!F45*pointpasstd+pointint*ProjectionCalcs!G45+ProjectionCalcs!H45*pointrushatt+pointrushyard*ProjectionCalcs!I45+pointrushtd*ProjectionCalcs!J45+ProjectionCalcs!K45*pointrec+pointrecyard*ProjectionCalcs!L45+ProjectionCalcs!M45*pointrectd+pointfumb*ProjectionCalcs!N45+(C45-D45)*pointpassinc+O45*pointret+P45*pointrushtd,0)</f>
        <v>0</v>
      </c>
      <c r="R45" s="113" t="str">
        <f t="shared" si="1"/>
        <v>#REF!</v>
      </c>
      <c r="S45" s="135" t="str">
        <f t="shared" si="2"/>
        <v>#REF!</v>
      </c>
      <c r="T45" s="113" t="str">
        <f t="array" ref="T45">ROUND(SUMPRODUCT((AE45&gt;=$AE$8:$AE$154)/COUNTIF($AE$8:$AE$154,$AE$8:$AE$154)),0)</f>
        <v>#DIV/0!</v>
      </c>
      <c r="U45" s="3" t="str">
        <f t="shared" si="3"/>
        <v>#REF!</v>
      </c>
      <c r="V45" s="3" t="str">
        <f t="array" ref="V45">IFERROR(INDEX(Overall!$C$3:$C$389,MATCH(ProjectionCalcs!B45,Overall!$D$3:$D$389,0)),"No")</f>
        <v>Yes</v>
      </c>
      <c r="W45" s="93">
        <f t="shared" si="4"/>
        <v>0</v>
      </c>
      <c r="X45" s="136"/>
      <c r="Y45" s="135" t="str">
        <f t="shared" si="5"/>
        <v/>
      </c>
      <c r="Z45" s="3" t="str">
        <f t="shared" si="6"/>
        <v>#DIV/0!</v>
      </c>
      <c r="AA45" s="96">
        <f t="shared" si="7"/>
        <v>0</v>
      </c>
      <c r="AB45" s="3" t="str">
        <f>IF(OR((AA45-$AB$2)&lt;0,(AA45-$AB$4)&lt;0),0,(AA45-$AB$2)*(AA45-$AB$4)*'Draft Array'!$K$99*'Draft Array'!$M$111*pcqb)</f>
        <v>#REF!</v>
      </c>
      <c r="AC45" s="3" t="str">
        <f t="shared" si="8"/>
        <v>#REF!</v>
      </c>
      <c r="AD45" s="135">
        <f t="shared" si="9"/>
        <v>0</v>
      </c>
      <c r="AE45" s="3" t="str">
        <f t="shared" si="10"/>
        <v>#DIV/0!</v>
      </c>
      <c r="AF45" s="3"/>
      <c r="AG45" s="3"/>
    </row>
    <row r="46" ht="15.75" customHeight="1">
      <c r="A46" s="130" t="str">
        <f>OffensePrj!C45</f>
        <v>qb</v>
      </c>
      <c r="B46" s="131" t="str">
        <f>OffensePrj!R45</f>
        <v>Sean Mannion</v>
      </c>
      <c r="C46" s="132">
        <f>OffensePrj!D45</f>
        <v>16.13848</v>
      </c>
      <c r="D46" s="132">
        <f>OffensePrj!E45</f>
        <v>9.691618</v>
      </c>
      <c r="E46" s="132">
        <f>OffensePrj!F45</f>
        <v>119.5095</v>
      </c>
      <c r="F46" s="132">
        <f>OffensePrj!G45</f>
        <v>0.276239</v>
      </c>
      <c r="G46" s="133">
        <f>OffensePrj!H45</f>
        <v>0.598469</v>
      </c>
      <c r="H46" s="132">
        <f>OffensePrj!I45</f>
        <v>5.936516</v>
      </c>
      <c r="I46" s="132">
        <f>OffensePrj!J45</f>
        <v>2.042105</v>
      </c>
      <c r="J46" s="133">
        <f>OffensePrj!K45</f>
        <v>0</v>
      </c>
      <c r="K46" s="132">
        <f>OffensePrj!L45</f>
        <v>0</v>
      </c>
      <c r="L46" s="132">
        <f>OffensePrj!M45</f>
        <v>0</v>
      </c>
      <c r="M46" s="133">
        <f>OffensePrj!N45</f>
        <v>0</v>
      </c>
      <c r="N46" s="132">
        <f>OffensePrj!O45</f>
        <v>0.097466</v>
      </c>
      <c r="O46" s="132" t="str">
        <f>OffensePrj!P45</f>
        <v/>
      </c>
      <c r="P46" s="132" t="str">
        <f>OffensePrj!Q45</f>
        <v/>
      </c>
      <c r="Q46" s="134">
        <f>IFERROR(ProjectionCalcs!D46*pointpasscomp+ProjectionCalcs!E46*pointpassyard+ProjectionCalcs!F46*pointpasstd+pointint*ProjectionCalcs!G46+ProjectionCalcs!H46*pointrushatt+pointrushyard*ProjectionCalcs!I46+pointrushtd*ProjectionCalcs!J46+ProjectionCalcs!K46*pointrec+pointrecyard*ProjectionCalcs!L46+ProjectionCalcs!M46*pointrectd+pointfumb*ProjectionCalcs!N46+(C46-D46)*pointpassinc+O46*pointret+P46*pointrushtd,0)</f>
        <v>0</v>
      </c>
      <c r="R46" s="113" t="str">
        <f t="shared" si="1"/>
        <v>#REF!</v>
      </c>
      <c r="S46" s="135" t="str">
        <f t="shared" si="2"/>
        <v>#REF!</v>
      </c>
      <c r="T46" s="113" t="str">
        <f t="array" ref="T46">ROUND(SUMPRODUCT((AE46&gt;=$AE$8:$AE$154)/COUNTIF($AE$8:$AE$154,$AE$8:$AE$154)),0)</f>
        <v>#DIV/0!</v>
      </c>
      <c r="U46" s="3" t="str">
        <f t="shared" si="3"/>
        <v>#REF!</v>
      </c>
      <c r="V46" s="3" t="str">
        <f t="array" ref="V46">IFERROR(INDEX(Overall!$C$3:$C$389,MATCH(ProjectionCalcs!B46,Overall!$D$3:$D$389,0)),"No")</f>
        <v>No</v>
      </c>
      <c r="W46" s="93">
        <f t="shared" si="4"/>
        <v>1</v>
      </c>
      <c r="X46" s="136"/>
      <c r="Y46" s="135" t="str">
        <f t="shared" si="5"/>
        <v/>
      </c>
      <c r="Z46" s="3" t="str">
        <f t="shared" si="6"/>
        <v>#DIV/0!</v>
      </c>
      <c r="AA46" s="96">
        <f t="shared" si="7"/>
        <v>0</v>
      </c>
      <c r="AB46" s="3" t="str">
        <f>IF(OR((AA46-$AB$2)&lt;0,(AA46-$AB$4)&lt;0),0,(AA46-$AB$2)*(AA46-$AB$4)*'Draft Array'!$K$99*'Draft Array'!$M$111*pcqb)</f>
        <v>#REF!</v>
      </c>
      <c r="AC46" s="3" t="str">
        <f t="shared" si="8"/>
        <v>#REF!</v>
      </c>
      <c r="AD46" s="135">
        <f t="shared" si="9"/>
        <v>0</v>
      </c>
      <c r="AE46" s="3" t="str">
        <f t="shared" si="10"/>
        <v>#DIV/0!</v>
      </c>
      <c r="AF46" s="3"/>
      <c r="AG46" s="3"/>
    </row>
    <row r="47" ht="15.75" customHeight="1">
      <c r="A47" s="130" t="str">
        <f>OffensePrj!C46</f>
        <v>qb</v>
      </c>
      <c r="B47" s="131" t="str">
        <f>OffensePrj!R46</f>
        <v>Brett Hundley</v>
      </c>
      <c r="C47" s="132">
        <f>OffensePrj!D46</f>
        <v>21.60101</v>
      </c>
      <c r="D47" s="132">
        <f>OffensePrj!E46</f>
        <v>9.226153</v>
      </c>
      <c r="E47" s="132">
        <f>OffensePrj!F46</f>
        <v>97.04762</v>
      </c>
      <c r="F47" s="132">
        <f>OffensePrj!G46</f>
        <v>0.260015</v>
      </c>
      <c r="G47" s="133">
        <f>OffensePrj!H46</f>
        <v>0.321315</v>
      </c>
      <c r="H47" s="132">
        <f>OffensePrj!I46</f>
        <v>5.587906</v>
      </c>
      <c r="I47" s="132">
        <f>OffensePrj!J46</f>
        <v>5.526104</v>
      </c>
      <c r="J47" s="133">
        <f>OffensePrj!K46</f>
        <v>0</v>
      </c>
      <c r="K47" s="132">
        <f>OffensePrj!L46</f>
        <v>0</v>
      </c>
      <c r="L47" s="132">
        <f>OffensePrj!M46</f>
        <v>0</v>
      </c>
      <c r="M47" s="133">
        <f>OffensePrj!N46</f>
        <v>0</v>
      </c>
      <c r="N47" s="132">
        <f>OffensePrj!O46</f>
        <v>0.341133</v>
      </c>
      <c r="O47" s="132" t="str">
        <f>OffensePrj!P46</f>
        <v/>
      </c>
      <c r="P47" s="132" t="str">
        <f>OffensePrj!Q46</f>
        <v/>
      </c>
      <c r="Q47" s="134">
        <f>IFERROR(ProjectionCalcs!D47*pointpasscomp+ProjectionCalcs!E47*pointpassyard+ProjectionCalcs!F47*pointpasstd+pointint*ProjectionCalcs!G47+ProjectionCalcs!H47*pointrushatt+pointrushyard*ProjectionCalcs!I47+pointrushtd*ProjectionCalcs!J47+ProjectionCalcs!K47*pointrec+pointrecyard*ProjectionCalcs!L47+ProjectionCalcs!M47*pointrectd+pointfumb*ProjectionCalcs!N47+(C47-D47)*pointpassinc+O47*pointret+P47*pointrushtd,0)</f>
        <v>0</v>
      </c>
      <c r="R47" s="113" t="str">
        <f t="shared" si="1"/>
        <v>#REF!</v>
      </c>
      <c r="S47" s="135" t="str">
        <f t="shared" si="2"/>
        <v>#REF!</v>
      </c>
      <c r="T47" s="113" t="str">
        <f t="array" ref="T47">ROUND(SUMPRODUCT((AE47&gt;=$AE$8:$AE$154)/COUNTIF($AE$8:$AE$154,$AE$8:$AE$154)),0)</f>
        <v>#DIV/0!</v>
      </c>
      <c r="U47" s="3" t="str">
        <f t="shared" si="3"/>
        <v>#REF!</v>
      </c>
      <c r="V47" s="3" t="str">
        <f t="array" ref="V47">IFERROR(INDEX(Overall!$C$3:$C$389,MATCH(ProjectionCalcs!B47,Overall!$D$3:$D$389,0)),"No")</f>
        <v>No</v>
      </c>
      <c r="W47" s="93">
        <f t="shared" si="4"/>
        <v>1</v>
      </c>
      <c r="X47" s="136"/>
      <c r="Y47" s="135" t="str">
        <f t="shared" si="5"/>
        <v/>
      </c>
      <c r="Z47" s="3" t="str">
        <f t="shared" si="6"/>
        <v>#DIV/0!</v>
      </c>
      <c r="AA47" s="96">
        <f t="shared" si="7"/>
        <v>0</v>
      </c>
      <c r="AB47" s="3" t="str">
        <f>IF(OR((AA47-$AB$2)&lt;0,(AA47-$AB$4)&lt;0),0,(AA47-$AB$2)*(AA47-$AB$4)*'Draft Array'!$K$99*'Draft Array'!$M$111*pcqb)</f>
        <v>#REF!</v>
      </c>
      <c r="AC47" s="3" t="str">
        <f t="shared" si="8"/>
        <v>#REF!</v>
      </c>
      <c r="AD47" s="135">
        <f t="shared" si="9"/>
        <v>0</v>
      </c>
      <c r="AE47" s="3" t="str">
        <f t="shared" si="10"/>
        <v>#DIV/0!</v>
      </c>
      <c r="AF47" s="3"/>
      <c r="AG47" s="3"/>
    </row>
    <row r="48" ht="15.75" customHeight="1">
      <c r="A48" s="130" t="str">
        <f>OffensePrj!C47</f>
        <v>qb</v>
      </c>
      <c r="B48" s="131" t="str">
        <f>OffensePrj!R47</f>
        <v>Carson Wentz</v>
      </c>
      <c r="C48" s="132">
        <f>OffensePrj!D47</f>
        <v>565.2286</v>
      </c>
      <c r="D48" s="132">
        <f>OffensePrj!E47</f>
        <v>373.69</v>
      </c>
      <c r="E48" s="132">
        <f>OffensePrj!F47</f>
        <v>4078.006</v>
      </c>
      <c r="F48" s="132">
        <f>OffensePrj!G47</f>
        <v>28.61743</v>
      </c>
      <c r="G48" s="133">
        <f>OffensePrj!H47</f>
        <v>8.927816</v>
      </c>
      <c r="H48" s="132">
        <f>OffensePrj!I47</f>
        <v>58.99459</v>
      </c>
      <c r="I48" s="132">
        <f>OffensePrj!J47</f>
        <v>229.9341</v>
      </c>
      <c r="J48" s="133">
        <f>OffensePrj!K47</f>
        <v>1.585217</v>
      </c>
      <c r="K48" s="132">
        <f>OffensePrj!L47</f>
        <v>0</v>
      </c>
      <c r="L48" s="132">
        <f>OffensePrj!M47</f>
        <v>0</v>
      </c>
      <c r="M48" s="133">
        <f>OffensePrj!N47</f>
        <v>0</v>
      </c>
      <c r="N48" s="132">
        <f>OffensePrj!O47</f>
        <v>7.194933</v>
      </c>
      <c r="O48" s="132" t="str">
        <f>OffensePrj!P47</f>
        <v/>
      </c>
      <c r="P48" s="132" t="str">
        <f>OffensePrj!Q47</f>
        <v/>
      </c>
      <c r="Q48" s="134">
        <f>IFERROR(ProjectionCalcs!D48*pointpasscomp+ProjectionCalcs!E48*pointpassyard+ProjectionCalcs!F48*pointpasstd+pointint*ProjectionCalcs!G48+ProjectionCalcs!H48*pointrushatt+pointrushyard*ProjectionCalcs!I48+pointrushtd*ProjectionCalcs!J48+ProjectionCalcs!K48*pointrec+pointrecyard*ProjectionCalcs!L48+ProjectionCalcs!M48*pointrectd+pointfumb*ProjectionCalcs!N48+(C48-D48)*pointpassinc+O48*pointret+P48*pointrushtd,0)</f>
        <v>0</v>
      </c>
      <c r="R48" s="113" t="str">
        <f t="shared" si="1"/>
        <v>#REF!</v>
      </c>
      <c r="S48" s="135" t="str">
        <f t="shared" si="2"/>
        <v>#REF!</v>
      </c>
      <c r="T48" s="113" t="str">
        <f t="array" ref="T48">ROUND(SUMPRODUCT((AE48&gt;=$AE$8:$AE$154)/COUNTIF($AE$8:$AE$154,$AE$8:$AE$154)),0)</f>
        <v>#DIV/0!</v>
      </c>
      <c r="U48" s="3" t="str">
        <f t="shared" si="3"/>
        <v>#REF!</v>
      </c>
      <c r="V48" s="3" t="str">
        <f t="array" ref="V48">IFERROR(INDEX(Overall!$C$3:$C$389,MATCH(ProjectionCalcs!B48,Overall!$D$3:$D$389,0)),"No")</f>
        <v>Yes</v>
      </c>
      <c r="W48" s="93">
        <f t="shared" si="4"/>
        <v>0</v>
      </c>
      <c r="X48" s="136"/>
      <c r="Y48" s="135" t="str">
        <f t="shared" si="5"/>
        <v/>
      </c>
      <c r="Z48" s="3" t="str">
        <f t="shared" si="6"/>
        <v>#DIV/0!</v>
      </c>
      <c r="AA48" s="96">
        <f t="shared" si="7"/>
        <v>0</v>
      </c>
      <c r="AB48" s="3" t="str">
        <f>IF(OR((AA48-$AB$2)&lt;0,(AA48-$AB$4)&lt;0),0,(AA48-$AB$2)*(AA48-$AB$4)*'Draft Array'!$K$99*'Draft Array'!$M$111*pcqb)</f>
        <v>#REF!</v>
      </c>
      <c r="AC48" s="3" t="str">
        <f t="shared" si="8"/>
        <v>#REF!</v>
      </c>
      <c r="AD48" s="135">
        <f t="shared" si="9"/>
        <v>0</v>
      </c>
      <c r="AE48" s="3" t="str">
        <f t="shared" si="10"/>
        <v>#DIV/0!</v>
      </c>
      <c r="AF48" s="3"/>
      <c r="AG48" s="3"/>
    </row>
    <row r="49" ht="15.75" customHeight="1">
      <c r="A49" s="130" t="str">
        <f>OffensePrj!C48</f>
        <v>qb</v>
      </c>
      <c r="B49" s="131" t="str">
        <f>OffensePrj!R48</f>
        <v>Dak Prescott</v>
      </c>
      <c r="C49" s="132">
        <f>OffensePrj!D48</f>
        <v>576.1429</v>
      </c>
      <c r="D49" s="132">
        <f>OffensePrj!E48</f>
        <v>377.6993</v>
      </c>
      <c r="E49" s="132">
        <f>OffensePrj!F48</f>
        <v>4537.842</v>
      </c>
      <c r="F49" s="132">
        <f>OffensePrj!G48</f>
        <v>28.93192</v>
      </c>
      <c r="G49" s="133">
        <f>OffensePrj!H48</f>
        <v>11.68488</v>
      </c>
      <c r="H49" s="132">
        <f>OffensePrj!I48</f>
        <v>63.03746</v>
      </c>
      <c r="I49" s="132">
        <f>OffensePrj!J48</f>
        <v>282.9872</v>
      </c>
      <c r="J49" s="133">
        <f>OffensePrj!K48</f>
        <v>3.981655</v>
      </c>
      <c r="K49" s="132">
        <f>OffensePrj!L48</f>
        <v>0</v>
      </c>
      <c r="L49" s="132">
        <f>OffensePrj!M48</f>
        <v>0</v>
      </c>
      <c r="M49" s="133">
        <f>OffensePrj!N48</f>
        <v>0</v>
      </c>
      <c r="N49" s="132">
        <f>OffensePrj!O48</f>
        <v>3.951267</v>
      </c>
      <c r="O49" s="132" t="str">
        <f>OffensePrj!P48</f>
        <v/>
      </c>
      <c r="P49" s="132" t="str">
        <f>OffensePrj!Q48</f>
        <v/>
      </c>
      <c r="Q49" s="134">
        <f>IFERROR(ProjectionCalcs!D49*pointpasscomp+ProjectionCalcs!E49*pointpassyard+ProjectionCalcs!F49*pointpasstd+pointint*ProjectionCalcs!G49+ProjectionCalcs!H49*pointrushatt+pointrushyard*ProjectionCalcs!I49+pointrushtd*ProjectionCalcs!J49+ProjectionCalcs!K49*pointrec+pointrecyard*ProjectionCalcs!L49+ProjectionCalcs!M49*pointrectd+pointfumb*ProjectionCalcs!N49+(C49-D49)*pointpassinc+O49*pointret+P49*pointrushtd,0)</f>
        <v>0</v>
      </c>
      <c r="R49" s="113" t="str">
        <f t="shared" si="1"/>
        <v>#REF!</v>
      </c>
      <c r="S49" s="135" t="str">
        <f t="shared" si="2"/>
        <v>#REF!</v>
      </c>
      <c r="T49" s="113" t="str">
        <f t="array" ref="T49">ROUND(SUMPRODUCT((AE49&gt;=$AE$8:$AE$154)/COUNTIF($AE$8:$AE$154,$AE$8:$AE$154)),0)</f>
        <v>#DIV/0!</v>
      </c>
      <c r="U49" s="3" t="str">
        <f t="shared" si="3"/>
        <v>#REF!</v>
      </c>
      <c r="V49" s="3" t="str">
        <f t="array" ref="V49">IFERROR(INDEX(Overall!$C$3:$C$389,MATCH(ProjectionCalcs!B49,Overall!$D$3:$D$389,0)),"No")</f>
        <v>Yes</v>
      </c>
      <c r="W49" s="93">
        <f t="shared" si="4"/>
        <v>0</v>
      </c>
      <c r="X49" s="136"/>
      <c r="Y49" s="135" t="str">
        <f t="shared" si="5"/>
        <v/>
      </c>
      <c r="Z49" s="3" t="str">
        <f t="shared" si="6"/>
        <v>#DIV/0!</v>
      </c>
      <c r="AA49" s="96">
        <f t="shared" si="7"/>
        <v>0</v>
      </c>
      <c r="AB49" s="3" t="str">
        <f>IF(OR((AA49-$AB$2)&lt;0,(AA49-$AB$4)&lt;0),0,(AA49-$AB$2)*(AA49-$AB$4)*'Draft Array'!$K$99*'Draft Array'!$M$111*pcqb)</f>
        <v>#REF!</v>
      </c>
      <c r="AC49" s="3" t="str">
        <f t="shared" si="8"/>
        <v>#REF!</v>
      </c>
      <c r="AD49" s="135">
        <f t="shared" si="9"/>
        <v>0</v>
      </c>
      <c r="AE49" s="3" t="str">
        <f t="shared" si="10"/>
        <v>#DIV/0!</v>
      </c>
      <c r="AF49" s="3"/>
      <c r="AG49" s="3"/>
    </row>
    <row r="50" ht="15.75" customHeight="1">
      <c r="A50" s="130" t="str">
        <f>OffensePrj!C49</f>
        <v>qb</v>
      </c>
      <c r="B50" s="131" t="str">
        <f>OffensePrj!R49</f>
        <v>Jacoby Brissett</v>
      </c>
      <c r="C50" s="132">
        <f>OffensePrj!D49</f>
        <v>47.44361</v>
      </c>
      <c r="D50" s="132">
        <f>OffensePrj!E49</f>
        <v>39.83401</v>
      </c>
      <c r="E50" s="132">
        <f>OffensePrj!F49</f>
        <v>449.6319</v>
      </c>
      <c r="F50" s="132">
        <f>OffensePrj!G49</f>
        <v>2.058277</v>
      </c>
      <c r="G50" s="133">
        <f>OffensePrj!H49</f>
        <v>0.968481</v>
      </c>
      <c r="H50" s="132">
        <f>OffensePrj!I49</f>
        <v>7.553137</v>
      </c>
      <c r="I50" s="132">
        <f>OffensePrj!J49</f>
        <v>14.38755</v>
      </c>
      <c r="J50" s="133">
        <f>OffensePrj!K49</f>
        <v>0</v>
      </c>
      <c r="K50" s="132">
        <f>OffensePrj!L49</f>
        <v>0</v>
      </c>
      <c r="L50" s="132">
        <f>OffensePrj!M49</f>
        <v>0</v>
      </c>
      <c r="M50" s="133">
        <f>OffensePrj!N49</f>
        <v>0</v>
      </c>
      <c r="N50" s="132">
        <f>OffensePrj!O49</f>
        <v>0.487332</v>
      </c>
      <c r="O50" s="132" t="str">
        <f>OffensePrj!P49</f>
        <v/>
      </c>
      <c r="P50" s="132" t="str">
        <f>OffensePrj!Q49</f>
        <v/>
      </c>
      <c r="Q50" s="134">
        <f>IFERROR(ProjectionCalcs!D50*pointpasscomp+ProjectionCalcs!E50*pointpassyard+ProjectionCalcs!F50*pointpasstd+pointint*ProjectionCalcs!G50+ProjectionCalcs!H50*pointrushatt+pointrushyard*ProjectionCalcs!I50+pointrushtd*ProjectionCalcs!J50+ProjectionCalcs!K50*pointrec+pointrecyard*ProjectionCalcs!L50+ProjectionCalcs!M50*pointrectd+pointfumb*ProjectionCalcs!N50+(C50-D50)*pointpassinc+O50*pointret+P50*pointrushtd,0)</f>
        <v>0</v>
      </c>
      <c r="R50" s="113" t="str">
        <f t="shared" si="1"/>
        <v>#REF!</v>
      </c>
      <c r="S50" s="135" t="str">
        <f t="shared" si="2"/>
        <v>#REF!</v>
      </c>
      <c r="T50" s="113" t="str">
        <f t="array" ref="T50">ROUND(SUMPRODUCT((AE50&gt;=$AE$8:$AE$154)/COUNTIF($AE$8:$AE$154,$AE$8:$AE$154)),0)</f>
        <v>#DIV/0!</v>
      </c>
      <c r="U50" s="3" t="str">
        <f t="shared" si="3"/>
        <v>#REF!</v>
      </c>
      <c r="V50" s="3" t="str">
        <f t="array" ref="V50">IFERROR(INDEX(Overall!$C$3:$C$389,MATCH(ProjectionCalcs!B50,Overall!$D$3:$D$389,0)),"No")</f>
        <v>No</v>
      </c>
      <c r="W50" s="93">
        <f t="shared" si="4"/>
        <v>1</v>
      </c>
      <c r="X50" s="136"/>
      <c r="Y50" s="135" t="str">
        <f t="shared" si="5"/>
        <v/>
      </c>
      <c r="Z50" s="3" t="str">
        <f t="shared" si="6"/>
        <v>#DIV/0!</v>
      </c>
      <c r="AA50" s="96">
        <f t="shared" si="7"/>
        <v>0</v>
      </c>
      <c r="AB50" s="3" t="str">
        <f>IF(OR((AA50-$AB$2)&lt;0,(AA50-$AB$4)&lt;0),0,(AA50-$AB$2)*(AA50-$AB$4)*'Draft Array'!$K$99*'Draft Array'!$M$111*pcqb)</f>
        <v>#REF!</v>
      </c>
      <c r="AC50" s="3" t="str">
        <f t="shared" si="8"/>
        <v>#REF!</v>
      </c>
      <c r="AD50" s="135">
        <f t="shared" si="9"/>
        <v>0</v>
      </c>
      <c r="AE50" s="3" t="str">
        <f t="shared" si="10"/>
        <v>#DIV/0!</v>
      </c>
      <c r="AF50" s="3"/>
      <c r="AG50" s="3"/>
    </row>
    <row r="51" ht="15.75" customHeight="1">
      <c r="A51" s="130" t="str">
        <f>OffensePrj!C50</f>
        <v>qb</v>
      </c>
      <c r="B51" s="131" t="str">
        <f>OffensePrj!R50</f>
        <v>Jeff Driskel</v>
      </c>
      <c r="C51" s="132">
        <f>OffensePrj!D50</f>
        <v>21.76137</v>
      </c>
      <c r="D51" s="132">
        <f>OffensePrj!E50</f>
        <v>10.22103</v>
      </c>
      <c r="E51" s="132">
        <f>OffensePrj!F50</f>
        <v>107.4395</v>
      </c>
      <c r="F51" s="132">
        <f>OffensePrj!G50</f>
        <v>0.559283</v>
      </c>
      <c r="G51" s="133">
        <f>OffensePrj!H50</f>
        <v>0.724324</v>
      </c>
      <c r="H51" s="132">
        <f>OffensePrj!I50</f>
        <v>1.780435</v>
      </c>
      <c r="I51" s="132">
        <f>OffensePrj!J50</f>
        <v>7.157818</v>
      </c>
      <c r="J51" s="133">
        <f>OffensePrj!K50</f>
        <v>0</v>
      </c>
      <c r="K51" s="132">
        <f>OffensePrj!L50</f>
        <v>0</v>
      </c>
      <c r="L51" s="132">
        <f>OffensePrj!M50</f>
        <v>0</v>
      </c>
      <c r="M51" s="133">
        <f>OffensePrj!N50</f>
        <v>0</v>
      </c>
      <c r="N51" s="132">
        <f>OffensePrj!O50</f>
        <v>0</v>
      </c>
      <c r="O51" s="132" t="str">
        <f>OffensePrj!P50</f>
        <v/>
      </c>
      <c r="P51" s="132" t="str">
        <f>OffensePrj!Q50</f>
        <v/>
      </c>
      <c r="Q51" s="134">
        <f>IFERROR(ProjectionCalcs!D51*pointpasscomp+ProjectionCalcs!E51*pointpassyard+ProjectionCalcs!F51*pointpasstd+pointint*ProjectionCalcs!G51+ProjectionCalcs!H51*pointrushatt+pointrushyard*ProjectionCalcs!I51+pointrushtd*ProjectionCalcs!J51+ProjectionCalcs!K51*pointrec+pointrecyard*ProjectionCalcs!L51+ProjectionCalcs!M51*pointrectd+pointfumb*ProjectionCalcs!N51+(C51-D51)*pointpassinc+O51*pointret+P51*pointrushtd,0)</f>
        <v>0</v>
      </c>
      <c r="R51" s="113" t="str">
        <f t="shared" si="1"/>
        <v>#REF!</v>
      </c>
      <c r="S51" s="135" t="str">
        <f t="shared" si="2"/>
        <v>#REF!</v>
      </c>
      <c r="T51" s="113" t="str">
        <f t="array" ref="T51">ROUND(SUMPRODUCT((AE51&gt;=$AE$8:$AE$154)/COUNTIF($AE$8:$AE$154,$AE$8:$AE$154)),0)</f>
        <v>#DIV/0!</v>
      </c>
      <c r="U51" s="3" t="str">
        <f t="shared" si="3"/>
        <v>#REF!</v>
      </c>
      <c r="V51" s="3" t="str">
        <f t="array" ref="V51">IFERROR(INDEX(Overall!$C$3:$C$389,MATCH(ProjectionCalcs!B51,Overall!$D$3:$D$389,0)),"No")</f>
        <v>No</v>
      </c>
      <c r="W51" s="93">
        <f t="shared" si="4"/>
        <v>1</v>
      </c>
      <c r="X51" s="136"/>
      <c r="Y51" s="135" t="str">
        <f t="shared" si="5"/>
        <v/>
      </c>
      <c r="Z51" s="3" t="str">
        <f t="shared" si="6"/>
        <v>#DIV/0!</v>
      </c>
      <c r="AA51" s="96">
        <f t="shared" si="7"/>
        <v>0</v>
      </c>
      <c r="AB51" s="3" t="str">
        <f>IF(OR((AA51-$AB$2)&lt;0,(AA51-$AB$4)&lt;0),0,(AA51-$AB$2)*(AA51-$AB$4)*'Draft Array'!$K$99*'Draft Array'!$M$111*pcqb)</f>
        <v>#REF!</v>
      </c>
      <c r="AC51" s="3" t="str">
        <f t="shared" si="8"/>
        <v>#REF!</v>
      </c>
      <c r="AD51" s="135">
        <f t="shared" si="9"/>
        <v>0</v>
      </c>
      <c r="AE51" s="3" t="str">
        <f t="shared" si="10"/>
        <v>#DIV/0!</v>
      </c>
      <c r="AF51" s="3"/>
      <c r="AG51" s="3"/>
    </row>
    <row r="52" ht="15.75" customHeight="1">
      <c r="A52" s="130" t="str">
        <f>OffensePrj!C51</f>
        <v>qb</v>
      </c>
      <c r="B52" s="131" t="str">
        <f>OffensePrj!R51</f>
        <v>Jared Goff</v>
      </c>
      <c r="C52" s="132">
        <f>OffensePrj!D51</f>
        <v>588.5231</v>
      </c>
      <c r="D52" s="132">
        <f>OffensePrj!E51</f>
        <v>376.8062</v>
      </c>
      <c r="E52" s="132">
        <f>OffensePrj!F51</f>
        <v>4413.914</v>
      </c>
      <c r="F52" s="132">
        <f>OffensePrj!G51</f>
        <v>25.50339</v>
      </c>
      <c r="G52" s="133">
        <f>OffensePrj!H51</f>
        <v>14.60481</v>
      </c>
      <c r="H52" s="132">
        <f>OffensePrj!I51</f>
        <v>37.29113</v>
      </c>
      <c r="I52" s="132">
        <f>OffensePrj!J51</f>
        <v>73.33397</v>
      </c>
      <c r="J52" s="133">
        <f>OffensePrj!K51</f>
        <v>1.226075</v>
      </c>
      <c r="K52" s="132">
        <f>OffensePrj!L51</f>
        <v>0</v>
      </c>
      <c r="L52" s="132">
        <f>OffensePrj!M51</f>
        <v>0</v>
      </c>
      <c r="M52" s="133">
        <f>OffensePrj!N51</f>
        <v>0</v>
      </c>
      <c r="N52" s="132">
        <f>OffensePrj!O51</f>
        <v>3.902534</v>
      </c>
      <c r="O52" s="132" t="str">
        <f>OffensePrj!P51</f>
        <v/>
      </c>
      <c r="P52" s="132" t="str">
        <f>OffensePrj!Q51</f>
        <v/>
      </c>
      <c r="Q52" s="134">
        <f>IFERROR(ProjectionCalcs!D52*pointpasscomp+ProjectionCalcs!E52*pointpassyard+ProjectionCalcs!F52*pointpasstd+pointint*ProjectionCalcs!G52+ProjectionCalcs!H52*pointrushatt+pointrushyard*ProjectionCalcs!I52+pointrushtd*ProjectionCalcs!J52+ProjectionCalcs!K52*pointrec+pointrecyard*ProjectionCalcs!L52+ProjectionCalcs!M52*pointrectd+pointfumb*ProjectionCalcs!N52+(C52-D52)*pointpassinc+O52*pointret+P52*pointrushtd,0)</f>
        <v>0</v>
      </c>
      <c r="R52" s="113" t="str">
        <f t="shared" si="1"/>
        <v>#REF!</v>
      </c>
      <c r="S52" s="135" t="str">
        <f t="shared" si="2"/>
        <v>#REF!</v>
      </c>
      <c r="T52" s="113" t="str">
        <f t="array" ref="T52">ROUND(SUMPRODUCT((AE52&gt;=$AE$8:$AE$154)/COUNTIF($AE$8:$AE$154,$AE$8:$AE$154)),0)</f>
        <v>#DIV/0!</v>
      </c>
      <c r="U52" s="3" t="str">
        <f t="shared" si="3"/>
        <v>#REF!</v>
      </c>
      <c r="V52" s="3" t="str">
        <f t="array" ref="V52">IFERROR(INDEX(Overall!$C$3:$C$389,MATCH(ProjectionCalcs!B52,Overall!$D$3:$D$389,0)),"No")</f>
        <v>Yes</v>
      </c>
      <c r="W52" s="93">
        <f t="shared" si="4"/>
        <v>0</v>
      </c>
      <c r="X52" s="136"/>
      <c r="Y52" s="135" t="str">
        <f t="shared" si="5"/>
        <v/>
      </c>
      <c r="Z52" s="3" t="str">
        <f t="shared" si="6"/>
        <v>#DIV/0!</v>
      </c>
      <c r="AA52" s="96">
        <f t="shared" si="7"/>
        <v>0</v>
      </c>
      <c r="AB52" s="3" t="str">
        <f>IF(OR((AA52-$AB$2)&lt;0,(AA52-$AB$4)&lt;0),0,(AA52-$AB$2)*(AA52-$AB$4)*'Draft Array'!$K$99*'Draft Array'!$M$111*pcqb)</f>
        <v>#REF!</v>
      </c>
      <c r="AC52" s="3" t="str">
        <f t="shared" si="8"/>
        <v>#REF!</v>
      </c>
      <c r="AD52" s="135">
        <f t="shared" si="9"/>
        <v>0</v>
      </c>
      <c r="AE52" s="3" t="str">
        <f t="shared" si="10"/>
        <v>#DIV/0!</v>
      </c>
      <c r="AF52" s="3"/>
      <c r="AG52" s="3"/>
    </row>
    <row r="53" ht="15.75" customHeight="1">
      <c r="A53" s="130" t="str">
        <f>OffensePrj!C52</f>
        <v>qb</v>
      </c>
      <c r="B53" s="131" t="str">
        <f>OffensePrj!R52</f>
        <v>1000te Sudfeld</v>
      </c>
      <c r="C53" s="132">
        <f>OffensePrj!D52</f>
        <v>0.030231</v>
      </c>
      <c r="D53" s="132">
        <f>OffensePrj!E52</f>
        <v>0.01002</v>
      </c>
      <c r="E53" s="132">
        <f>OffensePrj!F52</f>
        <v>0</v>
      </c>
      <c r="F53" s="132">
        <f>OffensePrj!G52</f>
        <v>0.01002</v>
      </c>
      <c r="G53" s="133">
        <f>OffensePrj!H52</f>
        <v>0</v>
      </c>
      <c r="H53" s="132">
        <f>OffensePrj!I52</f>
        <v>0.023381</v>
      </c>
      <c r="I53" s="132">
        <f>OffensePrj!J52</f>
        <v>0</v>
      </c>
      <c r="J53" s="133">
        <f>OffensePrj!K52</f>
        <v>0</v>
      </c>
      <c r="K53" s="132">
        <f>OffensePrj!L52</f>
        <v>0</v>
      </c>
      <c r="L53" s="132">
        <f>OffensePrj!M52</f>
        <v>0</v>
      </c>
      <c r="M53" s="133">
        <f>OffensePrj!N52</f>
        <v>0</v>
      </c>
      <c r="N53" s="132">
        <f>OffensePrj!O52</f>
        <v>0</v>
      </c>
      <c r="O53" s="132" t="str">
        <f>OffensePrj!P52</f>
        <v/>
      </c>
      <c r="P53" s="132" t="str">
        <f>OffensePrj!Q52</f>
        <v/>
      </c>
      <c r="Q53" s="134">
        <f>IFERROR(ProjectionCalcs!D53*pointpasscomp+ProjectionCalcs!E53*pointpassyard+ProjectionCalcs!F53*pointpasstd+pointint*ProjectionCalcs!G53+ProjectionCalcs!H53*pointrushatt+pointrushyard*ProjectionCalcs!I53+pointrushtd*ProjectionCalcs!J53+ProjectionCalcs!K53*pointrec+pointrecyard*ProjectionCalcs!L53+ProjectionCalcs!M53*pointrectd+pointfumb*ProjectionCalcs!N53+(C53-D53)*pointpassinc+O53*pointret+P53*pointrushtd,0)</f>
        <v>0</v>
      </c>
      <c r="R53" s="113" t="str">
        <f t="shared" si="1"/>
        <v>#REF!</v>
      </c>
      <c r="S53" s="135" t="str">
        <f t="shared" si="2"/>
        <v>#REF!</v>
      </c>
      <c r="T53" s="113" t="str">
        <f t="array" ref="T53">ROUND(SUMPRODUCT((AE53&gt;=$AE$8:$AE$154)/COUNTIF($AE$8:$AE$154,$AE$8:$AE$154)),0)</f>
        <v>#DIV/0!</v>
      </c>
      <c r="U53" s="3" t="str">
        <f t="shared" si="3"/>
        <v>#REF!</v>
      </c>
      <c r="V53" s="3" t="str">
        <f t="array" ref="V53">IFERROR(INDEX(Overall!$C$3:$C$389,MATCH(ProjectionCalcs!B53,Overall!$D$3:$D$389,0)),"No")</f>
        <v>No</v>
      </c>
      <c r="W53" s="93">
        <f t="shared" si="4"/>
        <v>1</v>
      </c>
      <c r="X53" s="136"/>
      <c r="Y53" s="135" t="str">
        <f t="shared" si="5"/>
        <v/>
      </c>
      <c r="Z53" s="3" t="str">
        <f t="shared" si="6"/>
        <v>#DIV/0!</v>
      </c>
      <c r="AA53" s="96">
        <f t="shared" si="7"/>
        <v>0</v>
      </c>
      <c r="AB53" s="3" t="str">
        <f>IF(OR((AA53-$AB$2)&lt;0,(AA53-$AB$4)&lt;0),0,(AA53-$AB$2)*(AA53-$AB$4)*'Draft Array'!$K$99*'Draft Array'!$M$111*pcqb)</f>
        <v>#REF!</v>
      </c>
      <c r="AC53" s="3" t="str">
        <f t="shared" si="8"/>
        <v>#REF!</v>
      </c>
      <c r="AD53" s="135">
        <f t="shared" si="9"/>
        <v>0</v>
      </c>
      <c r="AE53" s="3" t="str">
        <f t="shared" si="10"/>
        <v>#DIV/0!</v>
      </c>
      <c r="AF53" s="3"/>
      <c r="AG53" s="3"/>
    </row>
    <row r="54" ht="15.75" customHeight="1">
      <c r="A54" s="130" t="str">
        <f>OffensePrj!C53</f>
        <v>qb</v>
      </c>
      <c r="B54" s="131" t="str">
        <f>OffensePrj!R53</f>
        <v>C.J. Beathard</v>
      </c>
      <c r="C54" s="132">
        <f>OffensePrj!D53</f>
        <v>3.275039</v>
      </c>
      <c r="D54" s="132">
        <f>OffensePrj!E53</f>
        <v>1.336057</v>
      </c>
      <c r="E54" s="132">
        <f>OffensePrj!F53</f>
        <v>17.70276</v>
      </c>
      <c r="F54" s="132">
        <f>OffensePrj!G53</f>
        <v>0.133606</v>
      </c>
      <c r="G54" s="133">
        <f>OffensePrj!H53</f>
        <v>0.133606</v>
      </c>
      <c r="H54" s="132">
        <f>OffensePrj!I53</f>
        <v>0.267211</v>
      </c>
      <c r="I54" s="132">
        <f>OffensePrj!J53</f>
        <v>0</v>
      </c>
      <c r="J54" s="133">
        <f>OffensePrj!K53</f>
        <v>0</v>
      </c>
      <c r="K54" s="132">
        <f>OffensePrj!L53</f>
        <v>0</v>
      </c>
      <c r="L54" s="132">
        <f>OffensePrj!M53</f>
        <v>0</v>
      </c>
      <c r="M54" s="133">
        <f>OffensePrj!N53</f>
        <v>0</v>
      </c>
      <c r="N54" s="132">
        <f>OffensePrj!O53</f>
        <v>0.1</v>
      </c>
      <c r="O54" s="132" t="str">
        <f>OffensePrj!P53</f>
        <v/>
      </c>
      <c r="P54" s="132" t="str">
        <f>OffensePrj!Q53</f>
        <v/>
      </c>
      <c r="Q54" s="134">
        <f>IFERROR(ProjectionCalcs!D54*pointpasscomp+ProjectionCalcs!E54*pointpassyard+ProjectionCalcs!F54*pointpasstd+pointint*ProjectionCalcs!G54+ProjectionCalcs!H54*pointrushatt+pointrushyard*ProjectionCalcs!I54+pointrushtd*ProjectionCalcs!J54+ProjectionCalcs!K54*pointrec+pointrecyard*ProjectionCalcs!L54+ProjectionCalcs!M54*pointrectd+pointfumb*ProjectionCalcs!N54+(C54-D54)*pointpassinc+O54*pointret+P54*pointrushtd,0)</f>
        <v>0</v>
      </c>
      <c r="R54" s="113" t="str">
        <f t="shared" si="1"/>
        <v>#REF!</v>
      </c>
      <c r="S54" s="135" t="str">
        <f t="shared" si="2"/>
        <v>#REF!</v>
      </c>
      <c r="T54" s="113" t="str">
        <f t="array" ref="T54">ROUND(SUMPRODUCT((AE54&gt;=$AE$8:$AE$154)/COUNTIF($AE$8:$AE$154,$AE$8:$AE$154)),0)</f>
        <v>#DIV/0!</v>
      </c>
      <c r="U54" s="3" t="str">
        <f t="shared" si="3"/>
        <v>#REF!</v>
      </c>
      <c r="V54" s="3" t="str">
        <f t="array" ref="V54">IFERROR(INDEX(Overall!$C$3:$C$389,MATCH(ProjectionCalcs!B54,Overall!$D$3:$D$389,0)),"No")</f>
        <v>No</v>
      </c>
      <c r="W54" s="93">
        <f t="shared" si="4"/>
        <v>1</v>
      </c>
      <c r="X54" s="136"/>
      <c r="Y54" s="135" t="str">
        <f t="shared" si="5"/>
        <v/>
      </c>
      <c r="Z54" s="3" t="str">
        <f t="shared" si="6"/>
        <v>#DIV/0!</v>
      </c>
      <c r="AA54" s="96">
        <f t="shared" si="7"/>
        <v>0</v>
      </c>
      <c r="AB54" s="3" t="str">
        <f>IF(OR((AA54-$AB$2)&lt;0,(AA54-$AB$4)&lt;0),0,(AA54-$AB$2)*(AA54-$AB$4)*'Draft Array'!$K$99*'Draft Array'!$M$111*pcqb)</f>
        <v>#REF!</v>
      </c>
      <c r="AC54" s="3" t="str">
        <f t="shared" si="8"/>
        <v>#REF!</v>
      </c>
      <c r="AD54" s="135">
        <f t="shared" si="9"/>
        <v>0</v>
      </c>
      <c r="AE54" s="3" t="str">
        <f t="shared" si="10"/>
        <v>#DIV/0!</v>
      </c>
      <c r="AF54" s="3"/>
      <c r="AG54" s="3"/>
    </row>
    <row r="55" ht="15.75" customHeight="1">
      <c r="A55" s="130" t="str">
        <f>OffensePrj!C54</f>
        <v>qb</v>
      </c>
      <c r="B55" s="131" t="str">
        <f>OffensePrj!R54</f>
        <v>Mitchell Trubisky</v>
      </c>
      <c r="C55" s="132">
        <f>OffensePrj!D54</f>
        <v>256.306</v>
      </c>
      <c r="D55" s="132">
        <f>OffensePrj!E54</f>
        <v>198.2345</v>
      </c>
      <c r="E55" s="132">
        <f>OffensePrj!F54</f>
        <v>2028.302</v>
      </c>
      <c r="F55" s="132">
        <f>OffensePrj!G54</f>
        <v>12.95416</v>
      </c>
      <c r="G55" s="133">
        <f>OffensePrj!H54</f>
        <v>8.426204</v>
      </c>
      <c r="H55" s="132">
        <f>OffensePrj!I54</f>
        <v>33.10727</v>
      </c>
      <c r="I55" s="132">
        <f>OffensePrj!J54</f>
        <v>118.9705</v>
      </c>
      <c r="J55" s="133">
        <f>OffensePrj!K54</f>
        <v>1.099884</v>
      </c>
      <c r="K55" s="132">
        <f>OffensePrj!L54</f>
        <v>0</v>
      </c>
      <c r="L55" s="132">
        <f>OffensePrj!M54</f>
        <v>0</v>
      </c>
      <c r="M55" s="133">
        <f>OffensePrj!N54</f>
        <v>0</v>
      </c>
      <c r="N55" s="132">
        <f>OffensePrj!O54</f>
        <v>1.461997</v>
      </c>
      <c r="O55" s="132" t="str">
        <f>OffensePrj!P54</f>
        <v/>
      </c>
      <c r="P55" s="132" t="str">
        <f>OffensePrj!Q54</f>
        <v/>
      </c>
      <c r="Q55" s="134">
        <f>IFERROR(ProjectionCalcs!D55*pointpasscomp+ProjectionCalcs!E55*pointpassyard+ProjectionCalcs!F55*pointpasstd+pointint*ProjectionCalcs!G55+ProjectionCalcs!H55*pointrushatt+pointrushyard*ProjectionCalcs!I55+pointrushtd*ProjectionCalcs!J55+ProjectionCalcs!K55*pointrec+pointrecyard*ProjectionCalcs!L55+ProjectionCalcs!M55*pointrectd+pointfumb*ProjectionCalcs!N55+(C55-D55)*pointpassinc+O55*pointret+P55*pointrushtd,0)</f>
        <v>0</v>
      </c>
      <c r="R55" s="113" t="str">
        <f t="shared" si="1"/>
        <v>#REF!</v>
      </c>
      <c r="S55" s="135" t="str">
        <f t="shared" si="2"/>
        <v>#REF!</v>
      </c>
      <c r="T55" s="113" t="str">
        <f t="array" ref="T55">ROUND(SUMPRODUCT((AE55&gt;=$AE$8:$AE$154)/COUNTIF($AE$8:$AE$154,$AE$8:$AE$154)),0)</f>
        <v>#DIV/0!</v>
      </c>
      <c r="U55" s="3" t="str">
        <f t="shared" si="3"/>
        <v>#REF!</v>
      </c>
      <c r="V55" s="3" t="str">
        <f t="array" ref="V55">IFERROR(INDEX(Overall!$C$3:$C$389,MATCH(ProjectionCalcs!B55,Overall!$D$3:$D$389,0)),"No")</f>
        <v>Yes</v>
      </c>
      <c r="W55" s="93">
        <f t="shared" si="4"/>
        <v>0</v>
      </c>
      <c r="X55" s="136"/>
      <c r="Y55" s="135" t="str">
        <f t="shared" si="5"/>
        <v/>
      </c>
      <c r="Z55" s="3" t="str">
        <f t="shared" si="6"/>
        <v>#DIV/0!</v>
      </c>
      <c r="AA55" s="96">
        <f t="shared" si="7"/>
        <v>0</v>
      </c>
      <c r="AB55" s="3" t="str">
        <f>IF(OR((AA55-$AB$2)&lt;0,(AA55-$AB$4)&lt;0),0,(AA55-$AB$2)*(AA55-$AB$4)*'Draft Array'!$K$99*'Draft Array'!$M$111*pcqb)</f>
        <v>#REF!</v>
      </c>
      <c r="AC55" s="3" t="str">
        <f t="shared" si="8"/>
        <v>#REF!</v>
      </c>
      <c r="AD55" s="135">
        <f t="shared" si="9"/>
        <v>0</v>
      </c>
      <c r="AE55" s="3" t="str">
        <f t="shared" si="10"/>
        <v>#DIV/0!</v>
      </c>
      <c r="AF55" s="3"/>
      <c r="AG55" s="3"/>
    </row>
    <row r="56" ht="15.75" customHeight="1">
      <c r="A56" s="130" t="str">
        <f>OffensePrj!C55</f>
        <v>qb</v>
      </c>
      <c r="B56" s="131" t="str">
        <f>OffensePrj!R55</f>
        <v>Deshaun Watson</v>
      </c>
      <c r="C56" s="132">
        <f>OffensePrj!D55</f>
        <v>524.6278</v>
      </c>
      <c r="D56" s="132">
        <f>OffensePrj!E55</f>
        <v>345.6314</v>
      </c>
      <c r="E56" s="132">
        <f>OffensePrj!F55</f>
        <v>4000.32</v>
      </c>
      <c r="F56" s="132">
        <f>OffensePrj!G55</f>
        <v>25.59584</v>
      </c>
      <c r="G56" s="133">
        <f>OffensePrj!H55</f>
        <v>12.64576</v>
      </c>
      <c r="H56" s="132">
        <f>OffensePrj!I55</f>
        <v>94.99327</v>
      </c>
      <c r="I56" s="132">
        <f>OffensePrj!J55</f>
        <v>467.1544</v>
      </c>
      <c r="J56" s="133">
        <f>OffensePrj!K55</f>
        <v>5.061896</v>
      </c>
      <c r="K56" s="132">
        <f>OffensePrj!L55</f>
        <v>0</v>
      </c>
      <c r="L56" s="132">
        <f>OffensePrj!M55</f>
        <v>0</v>
      </c>
      <c r="M56" s="133">
        <f>OffensePrj!N55</f>
        <v>0</v>
      </c>
      <c r="N56" s="132">
        <f>OffensePrj!O55</f>
        <v>2.512668</v>
      </c>
      <c r="O56" s="132" t="str">
        <f>OffensePrj!P55</f>
        <v/>
      </c>
      <c r="P56" s="132" t="str">
        <f>OffensePrj!Q55</f>
        <v/>
      </c>
      <c r="Q56" s="134">
        <f>IFERROR(ProjectionCalcs!D56*pointpasscomp+ProjectionCalcs!E56*pointpassyard+ProjectionCalcs!F56*pointpasstd+pointint*ProjectionCalcs!G56+ProjectionCalcs!H56*pointrushatt+pointrushyard*ProjectionCalcs!I56+pointrushtd*ProjectionCalcs!J56+ProjectionCalcs!K56*pointrec+pointrecyard*ProjectionCalcs!L56+ProjectionCalcs!M56*pointrectd+pointfumb*ProjectionCalcs!N56+(C56-D56)*pointpassinc+O56*pointret+P56*pointrushtd,0)</f>
        <v>0</v>
      </c>
      <c r="R56" s="113" t="str">
        <f t="shared" si="1"/>
        <v>#REF!</v>
      </c>
      <c r="S56" s="135" t="str">
        <f t="shared" si="2"/>
        <v>#REF!</v>
      </c>
      <c r="T56" s="113" t="str">
        <f t="array" ref="T56">ROUND(SUMPRODUCT((AE56&gt;=$AE$8:$AE$154)/COUNTIF($AE$8:$AE$154,$AE$8:$AE$154)),0)</f>
        <v>#DIV/0!</v>
      </c>
      <c r="U56" s="3" t="str">
        <f t="shared" si="3"/>
        <v>#REF!</v>
      </c>
      <c r="V56" s="3" t="str">
        <f t="array" ref="V56">IFERROR(INDEX(Overall!$C$3:$C$389,MATCH(ProjectionCalcs!B56,Overall!$D$3:$D$389,0)),"No")</f>
        <v>Yes</v>
      </c>
      <c r="W56" s="93">
        <f t="shared" si="4"/>
        <v>0</v>
      </c>
      <c r="X56" s="136"/>
      <c r="Y56" s="135" t="str">
        <f t="shared" si="5"/>
        <v/>
      </c>
      <c r="Z56" s="3" t="str">
        <f t="shared" si="6"/>
        <v>#DIV/0!</v>
      </c>
      <c r="AA56" s="96">
        <f t="shared" si="7"/>
        <v>0</v>
      </c>
      <c r="AB56" s="3" t="str">
        <f>IF(OR((AA56-$AB$2)&lt;0,(AA56-$AB$4)&lt;0),0,(AA56-$AB$2)*(AA56-$AB$4)*'Draft Array'!$K$99*'Draft Array'!$M$111*pcqb)</f>
        <v>#REF!</v>
      </c>
      <c r="AC56" s="3" t="str">
        <f t="shared" si="8"/>
        <v>#REF!</v>
      </c>
      <c r="AD56" s="135">
        <f t="shared" si="9"/>
        <v>0</v>
      </c>
      <c r="AE56" s="3" t="str">
        <f t="shared" si="10"/>
        <v>#DIV/0!</v>
      </c>
      <c r="AF56" s="3"/>
      <c r="AG56" s="3"/>
    </row>
    <row r="57" ht="15.75" customHeight="1">
      <c r="A57" s="130" t="str">
        <f>OffensePrj!C56</f>
        <v>qb</v>
      </c>
      <c r="B57" s="131" t="str">
        <f>OffensePrj!R56</f>
        <v>Patrick Mahomes</v>
      </c>
      <c r="C57" s="132">
        <f>OffensePrj!D56</f>
        <v>562.1303</v>
      </c>
      <c r="D57" s="132">
        <f>OffensePrj!E56</f>
        <v>368.4422</v>
      </c>
      <c r="E57" s="132">
        <f>OffensePrj!F56</f>
        <v>4587.694</v>
      </c>
      <c r="F57" s="132">
        <f>OffensePrj!G56</f>
        <v>36.66481</v>
      </c>
      <c r="G57" s="133">
        <f>OffensePrj!H56</f>
        <v>9.251125</v>
      </c>
      <c r="H57" s="132">
        <f>OffensePrj!I56</f>
        <v>57.41689</v>
      </c>
      <c r="I57" s="132">
        <f>OffensePrj!J56</f>
        <v>263.3212</v>
      </c>
      <c r="J57" s="133">
        <f>OffensePrj!K56</f>
        <v>2.594867</v>
      </c>
      <c r="K57" s="132">
        <f>OffensePrj!L56</f>
        <v>0</v>
      </c>
      <c r="L57" s="132">
        <f>OffensePrj!M56</f>
        <v>0</v>
      </c>
      <c r="M57" s="133">
        <f>OffensePrj!N56</f>
        <v>0</v>
      </c>
      <c r="N57" s="132">
        <f>OffensePrj!O56</f>
        <v>1.658867</v>
      </c>
      <c r="O57" s="132" t="str">
        <f>OffensePrj!P56</f>
        <v/>
      </c>
      <c r="P57" s="132" t="str">
        <f>OffensePrj!Q56</f>
        <v/>
      </c>
      <c r="Q57" s="134">
        <f>IFERROR(ProjectionCalcs!D57*pointpasscomp+ProjectionCalcs!E57*pointpassyard+ProjectionCalcs!F57*pointpasstd+pointint*ProjectionCalcs!G57+ProjectionCalcs!H57*pointrushatt+pointrushyard*ProjectionCalcs!I57+pointrushtd*ProjectionCalcs!J57+ProjectionCalcs!K57*pointrec+pointrecyard*ProjectionCalcs!L57+ProjectionCalcs!M57*pointrectd+pointfumb*ProjectionCalcs!N57+(C57-D57)*pointpassinc+O57*pointret+P57*pointrushtd,0)</f>
        <v>0</v>
      </c>
      <c r="R57" s="113" t="str">
        <f t="shared" si="1"/>
        <v>#REF!</v>
      </c>
      <c r="S57" s="135" t="str">
        <f t="shared" si="2"/>
        <v>#REF!</v>
      </c>
      <c r="T57" s="113" t="str">
        <f t="array" ref="T57">ROUND(SUMPRODUCT((AE57&gt;=$AE$8:$AE$154)/COUNTIF($AE$8:$AE$154,$AE$8:$AE$154)),0)</f>
        <v>#DIV/0!</v>
      </c>
      <c r="U57" s="3" t="str">
        <f t="shared" si="3"/>
        <v>#REF!</v>
      </c>
      <c r="V57" s="3" t="str">
        <f t="array" ref="V57">IFERROR(INDEX(Overall!$C$3:$C$389,MATCH(ProjectionCalcs!B57,Overall!$D$3:$D$389,0)),"No")</f>
        <v>Yes</v>
      </c>
      <c r="W57" s="93">
        <f t="shared" si="4"/>
        <v>0</v>
      </c>
      <c r="X57" s="136"/>
      <c r="Y57" s="135" t="str">
        <f t="shared" si="5"/>
        <v/>
      </c>
      <c r="Z57" s="3" t="str">
        <f t="shared" si="6"/>
        <v>#DIV/0!</v>
      </c>
      <c r="AA57" s="96">
        <f t="shared" si="7"/>
        <v>0</v>
      </c>
      <c r="AB57" s="3" t="str">
        <f>IF(OR((AA57-$AB$2)&lt;0,(AA57-$AB$4)&lt;0),0,(AA57-$AB$2)*(AA57-$AB$4)*'Draft Array'!$K$99*'Draft Array'!$M$111*pcqb)</f>
        <v>#REF!</v>
      </c>
      <c r="AC57" s="3" t="str">
        <f t="shared" si="8"/>
        <v>#REF!</v>
      </c>
      <c r="AD57" s="135">
        <f t="shared" si="9"/>
        <v>0</v>
      </c>
      <c r="AE57" s="3" t="str">
        <f t="shared" si="10"/>
        <v>#DIV/0!</v>
      </c>
      <c r="AF57" s="3"/>
      <c r="AG57" s="3"/>
    </row>
    <row r="58" ht="15.75" customHeight="1">
      <c r="A58" s="130" t="str">
        <f>OffensePrj!C57</f>
        <v>qb</v>
      </c>
      <c r="B58" s="131" t="str">
        <f>OffensePrj!R57</f>
        <v>Joshua Dobbs</v>
      </c>
      <c r="C58" s="132">
        <f>OffensePrj!D57</f>
        <v>19.40691</v>
      </c>
      <c r="D58" s="132">
        <f>OffensePrj!E57</f>
        <v>8.031149</v>
      </c>
      <c r="E58" s="132">
        <f>OffensePrj!F57</f>
        <v>96.29602</v>
      </c>
      <c r="F58" s="132">
        <f>OffensePrj!G57</f>
        <v>0.279087</v>
      </c>
      <c r="G58" s="133">
        <f>OffensePrj!H57</f>
        <v>0.606333</v>
      </c>
      <c r="H58" s="132">
        <f>OffensePrj!I57</f>
        <v>1.236745</v>
      </c>
      <c r="I58" s="132">
        <f>OffensePrj!J57</f>
        <v>5.881668</v>
      </c>
      <c r="J58" s="133">
        <f>OffensePrj!K57</f>
        <v>0</v>
      </c>
      <c r="K58" s="132">
        <f>OffensePrj!L57</f>
        <v>0</v>
      </c>
      <c r="L58" s="132">
        <f>OffensePrj!M57</f>
        <v>0</v>
      </c>
      <c r="M58" s="133">
        <f>OffensePrj!N57</f>
        <v>0</v>
      </c>
      <c r="N58" s="132">
        <f>OffensePrj!O57</f>
        <v>0</v>
      </c>
      <c r="O58" s="132" t="str">
        <f>OffensePrj!P57</f>
        <v/>
      </c>
      <c r="P58" s="132" t="str">
        <f>OffensePrj!Q57</f>
        <v/>
      </c>
      <c r="Q58" s="134">
        <f>IFERROR(ProjectionCalcs!D58*pointpasscomp+ProjectionCalcs!E58*pointpassyard+ProjectionCalcs!F58*pointpasstd+pointint*ProjectionCalcs!G58+ProjectionCalcs!H58*pointrushatt+pointrushyard*ProjectionCalcs!I58+pointrushtd*ProjectionCalcs!J58+ProjectionCalcs!K58*pointrec+pointrecyard*ProjectionCalcs!L58+ProjectionCalcs!M58*pointrectd+pointfumb*ProjectionCalcs!N58+(C58-D58)*pointpassinc+O58*pointret+P58*pointrushtd,0)</f>
        <v>0</v>
      </c>
      <c r="R58" s="113" t="str">
        <f t="shared" si="1"/>
        <v>#REF!</v>
      </c>
      <c r="S58" s="135" t="str">
        <f t="shared" si="2"/>
        <v>#REF!</v>
      </c>
      <c r="T58" s="113" t="str">
        <f t="array" ref="T58">ROUND(SUMPRODUCT((AE58&gt;=$AE$8:$AE$154)/COUNTIF($AE$8:$AE$154,$AE$8:$AE$154)),0)</f>
        <v>#DIV/0!</v>
      </c>
      <c r="U58" s="3" t="str">
        <f t="shared" si="3"/>
        <v>#REF!</v>
      </c>
      <c r="V58" s="3" t="str">
        <f t="array" ref="V58">IFERROR(INDEX(Overall!$C$3:$C$389,MATCH(ProjectionCalcs!B58,Overall!$D$3:$D$389,0)),"No")</f>
        <v>No</v>
      </c>
      <c r="W58" s="93">
        <f t="shared" si="4"/>
        <v>1</v>
      </c>
      <c r="X58" s="136"/>
      <c r="Y58" s="135" t="str">
        <f t="shared" si="5"/>
        <v/>
      </c>
      <c r="Z58" s="3" t="str">
        <f t="shared" si="6"/>
        <v>#DIV/0!</v>
      </c>
      <c r="AA58" s="96">
        <f t="shared" si="7"/>
        <v>0</v>
      </c>
      <c r="AB58" s="3" t="str">
        <f>IF(OR((AA58-$AB$2)&lt;0,(AA58-$AB$4)&lt;0),0,(AA58-$AB$2)*(AA58-$AB$4)*'Draft Array'!$K$99*'Draft Array'!$M$111*pcqb)</f>
        <v>#REF!</v>
      </c>
      <c r="AC58" s="3" t="str">
        <f t="shared" si="8"/>
        <v>#REF!</v>
      </c>
      <c r="AD58" s="135">
        <f t="shared" si="9"/>
        <v>0</v>
      </c>
      <c r="AE58" s="3" t="str">
        <f t="shared" si="10"/>
        <v>#DIV/0!</v>
      </c>
      <c r="AF58" s="3"/>
      <c r="AG58" s="3"/>
    </row>
    <row r="59" ht="15.75" customHeight="1">
      <c r="A59" s="130" t="str">
        <f>OffensePrj!C58</f>
        <v>qb</v>
      </c>
      <c r="B59" s="131" t="str">
        <f>OffensePrj!R58</f>
        <v>P.J. Walker</v>
      </c>
      <c r="C59" s="132">
        <f>OffensePrj!D58</f>
        <v>18</v>
      </c>
      <c r="D59" s="132">
        <f>OffensePrj!E58</f>
        <v>12</v>
      </c>
      <c r="E59" s="132">
        <f>OffensePrj!F58</f>
        <v>125</v>
      </c>
      <c r="F59" s="132">
        <f>OffensePrj!G58</f>
        <v>1</v>
      </c>
      <c r="G59" s="133">
        <f>OffensePrj!H58</f>
        <v>0</v>
      </c>
      <c r="H59" s="132">
        <f>OffensePrj!I58</f>
        <v>1</v>
      </c>
      <c r="I59" s="132">
        <f>OffensePrj!J58</f>
        <v>4</v>
      </c>
      <c r="J59" s="133">
        <f>OffensePrj!K58</f>
        <v>0</v>
      </c>
      <c r="K59" s="132">
        <f>OffensePrj!L58</f>
        <v>0</v>
      </c>
      <c r="L59" s="132">
        <f>OffensePrj!M58</f>
        <v>0</v>
      </c>
      <c r="M59" s="133">
        <f>OffensePrj!N58</f>
        <v>0</v>
      </c>
      <c r="N59" s="132">
        <f>OffensePrj!O58</f>
        <v>0</v>
      </c>
      <c r="O59" s="132" t="str">
        <f>OffensePrj!P58</f>
        <v/>
      </c>
      <c r="P59" s="132" t="str">
        <f>OffensePrj!Q58</f>
        <v/>
      </c>
      <c r="Q59" s="134">
        <f>IFERROR(ProjectionCalcs!D59*pointpasscomp+ProjectionCalcs!E59*pointpassyard+ProjectionCalcs!F59*pointpasstd+pointint*ProjectionCalcs!G59+ProjectionCalcs!H59*pointrushatt+pointrushyard*ProjectionCalcs!I59+pointrushtd*ProjectionCalcs!J59+ProjectionCalcs!K59*pointrec+pointrecyard*ProjectionCalcs!L59+ProjectionCalcs!M59*pointrectd+pointfumb*ProjectionCalcs!N59+(C59-D59)*pointpassinc+O59*pointret+P59*pointrushtd,0)</f>
        <v>0</v>
      </c>
      <c r="R59" s="113" t="str">
        <f t="shared" si="1"/>
        <v>#REF!</v>
      </c>
      <c r="S59" s="135" t="str">
        <f t="shared" si="2"/>
        <v>#REF!</v>
      </c>
      <c r="T59" s="113" t="str">
        <f t="array" ref="T59">ROUND(SUMPRODUCT((AE59&gt;=$AE$8:$AE$154)/COUNTIF($AE$8:$AE$154,$AE$8:$AE$154)),0)</f>
        <v>#DIV/0!</v>
      </c>
      <c r="U59" s="3" t="str">
        <f t="shared" si="3"/>
        <v>#REF!</v>
      </c>
      <c r="V59" s="3" t="str">
        <f t="array" ref="V59">IFERROR(INDEX(Overall!$C$3:$C$389,MATCH(ProjectionCalcs!B59,Overall!$D$3:$D$389,0)),"No")</f>
        <v>Yes</v>
      </c>
      <c r="W59" s="93">
        <f t="shared" si="4"/>
        <v>0</v>
      </c>
      <c r="X59" s="136"/>
      <c r="Y59" s="135" t="str">
        <f t="shared" si="5"/>
        <v/>
      </c>
      <c r="Z59" s="3" t="str">
        <f t="shared" si="6"/>
        <v>#DIV/0!</v>
      </c>
      <c r="AA59" s="96">
        <f t="shared" si="7"/>
        <v>0</v>
      </c>
      <c r="AB59" s="3" t="str">
        <f>IF(OR((AA59-$AB$2)&lt;0,(AA59-$AB$4)&lt;0),0,(AA59-$AB$2)*(AA59-$AB$4)*'Draft Array'!$K$99*'Draft Array'!$M$111*pcqb)</f>
        <v>#REF!</v>
      </c>
      <c r="AC59" s="3" t="str">
        <f t="shared" si="8"/>
        <v>#REF!</v>
      </c>
      <c r="AD59" s="135">
        <f t="shared" si="9"/>
        <v>0</v>
      </c>
      <c r="AE59" s="3" t="str">
        <f t="shared" si="10"/>
        <v>#DIV/0!</v>
      </c>
      <c r="AF59" s="3"/>
      <c r="AG59" s="3"/>
    </row>
    <row r="60" ht="15.75" customHeight="1">
      <c r="A60" s="130" t="str">
        <f>OffensePrj!C59</f>
        <v>qb</v>
      </c>
      <c r="B60" s="131" t="str">
        <f>OffensePrj!R59</f>
        <v>Taysom Hill</v>
      </c>
      <c r="C60" s="132">
        <f>OffensePrj!D59</f>
        <v>7.242286</v>
      </c>
      <c r="D60" s="132">
        <f>OffensePrj!E59</f>
        <v>5.97587</v>
      </c>
      <c r="E60" s="132">
        <f>OffensePrj!F59</f>
        <v>267.3993</v>
      </c>
      <c r="F60" s="132">
        <f>OffensePrj!G59</f>
        <v>0.488406</v>
      </c>
      <c r="G60" s="133">
        <f>OffensePrj!H59</f>
        <v>0</v>
      </c>
      <c r="H60" s="132">
        <f>OffensePrj!I59</f>
        <v>20.50196</v>
      </c>
      <c r="I60" s="132">
        <f>OffensePrj!J59</f>
        <v>148.2355</v>
      </c>
      <c r="J60" s="133">
        <f>OffensePrj!K59</f>
        <v>1.626781</v>
      </c>
      <c r="K60" s="132">
        <f>OffensePrj!L59</f>
        <v>0</v>
      </c>
      <c r="L60" s="132">
        <f>OffensePrj!M59</f>
        <v>0</v>
      </c>
      <c r="M60" s="133">
        <f>OffensePrj!N59</f>
        <v>0</v>
      </c>
      <c r="N60" s="132">
        <f>OffensePrj!O59</f>
        <v>0</v>
      </c>
      <c r="O60" s="132" t="str">
        <f>OffensePrj!P59</f>
        <v/>
      </c>
      <c r="P60" s="132" t="str">
        <f>OffensePrj!Q59</f>
        <v/>
      </c>
      <c r="Q60" s="134">
        <f>IFERROR(ProjectionCalcs!D60*pointpasscomp+ProjectionCalcs!E60*pointpassyard+ProjectionCalcs!F60*pointpasstd+pointint*ProjectionCalcs!G60+ProjectionCalcs!H60*pointrushatt+pointrushyard*ProjectionCalcs!I60+pointrushtd*ProjectionCalcs!J60+ProjectionCalcs!K60*pointrec+pointrecyard*ProjectionCalcs!L60+ProjectionCalcs!M60*pointrectd+pointfumb*ProjectionCalcs!N60+(C60-D60)*pointpassinc+O60*pointret+P60*pointrushtd,0)</f>
        <v>0</v>
      </c>
      <c r="R60" s="113" t="str">
        <f t="shared" si="1"/>
        <v>#REF!</v>
      </c>
      <c r="S60" s="135" t="str">
        <f t="shared" si="2"/>
        <v>#REF!</v>
      </c>
      <c r="T60" s="113" t="str">
        <f t="array" ref="T60">ROUND(SUMPRODUCT((AE60&gt;=$AE$8:$AE$154)/COUNTIF($AE$8:$AE$154,$AE$8:$AE$154)),0)</f>
        <v>#DIV/0!</v>
      </c>
      <c r="U60" s="3" t="str">
        <f t="shared" si="3"/>
        <v>#REF!</v>
      </c>
      <c r="V60" s="3" t="str">
        <f t="array" ref="V60">IFERROR(INDEX(Overall!$C$3:$C$389,MATCH(ProjectionCalcs!B60,Overall!$D$3:$D$389,0)),"No")</f>
        <v>Yes</v>
      </c>
      <c r="W60" s="93">
        <f t="shared" si="4"/>
        <v>0</v>
      </c>
      <c r="X60" s="136"/>
      <c r="Y60" s="135" t="str">
        <f t="shared" si="5"/>
        <v/>
      </c>
      <c r="Z60" s="3" t="str">
        <f t="shared" si="6"/>
        <v>#DIV/0!</v>
      </c>
      <c r="AA60" s="96">
        <f t="shared" si="7"/>
        <v>0</v>
      </c>
      <c r="AB60" s="3" t="str">
        <f>IF(OR((AA60-$AB$2)&lt;0,(AA60-$AB$4)&lt;0),0,(AA60-$AB$2)*(AA60-$AB$4)*'Draft Array'!$K$99*'Draft Array'!$M$111*pcqb)</f>
        <v>#REF!</v>
      </c>
      <c r="AC60" s="3" t="str">
        <f t="shared" si="8"/>
        <v>#REF!</v>
      </c>
      <c r="AD60" s="135">
        <f t="shared" si="9"/>
        <v>0</v>
      </c>
      <c r="AE60" s="3" t="str">
        <f t="shared" si="10"/>
        <v>#DIV/0!</v>
      </c>
      <c r="AF60" s="3"/>
      <c r="AG60" s="3"/>
    </row>
    <row r="61" ht="15.75" customHeight="1">
      <c r="A61" s="130" t="str">
        <f>OffensePrj!C60</f>
        <v>qb</v>
      </c>
      <c r="B61" s="131" t="str">
        <f>OffensePrj!R60</f>
        <v>Nick Mullens</v>
      </c>
      <c r="C61" s="132">
        <f>OffensePrj!D60</f>
        <v>30.71902</v>
      </c>
      <c r="D61" s="132">
        <f>OffensePrj!E60</f>
        <v>15.93255</v>
      </c>
      <c r="E61" s="132">
        <f>OffensePrj!F60</f>
        <v>195.0911</v>
      </c>
      <c r="F61" s="132">
        <f>OffensePrj!G60</f>
        <v>0.932197</v>
      </c>
      <c r="G61" s="133">
        <f>OffensePrj!H60</f>
        <v>1.193302</v>
      </c>
      <c r="H61" s="132">
        <f>OffensePrj!I60</f>
        <v>4.295946</v>
      </c>
      <c r="I61" s="132">
        <f>OffensePrj!J60</f>
        <v>1.250909</v>
      </c>
      <c r="J61" s="133">
        <f>OffensePrj!K60</f>
        <v>0</v>
      </c>
      <c r="K61" s="132">
        <f>OffensePrj!L60</f>
        <v>0</v>
      </c>
      <c r="L61" s="132">
        <f>OffensePrj!M60</f>
        <v>0</v>
      </c>
      <c r="M61" s="133">
        <f>OffensePrj!N60</f>
        <v>0</v>
      </c>
      <c r="N61" s="132">
        <f>OffensePrj!O60</f>
        <v>0</v>
      </c>
      <c r="O61" s="132" t="str">
        <f>OffensePrj!P60</f>
        <v/>
      </c>
      <c r="P61" s="132" t="str">
        <f>OffensePrj!Q60</f>
        <v/>
      </c>
      <c r="Q61" s="134">
        <f>IFERROR(ProjectionCalcs!D61*pointpasscomp+ProjectionCalcs!E61*pointpassyard+ProjectionCalcs!F61*pointpasstd+pointint*ProjectionCalcs!G61+ProjectionCalcs!H61*pointrushatt+pointrushyard*ProjectionCalcs!I61+pointrushtd*ProjectionCalcs!J61+ProjectionCalcs!K61*pointrec+pointrecyard*ProjectionCalcs!L61+ProjectionCalcs!M61*pointrectd+pointfumb*ProjectionCalcs!N61+(C61-D61)*pointpassinc+O61*pointret+P61*pointrushtd,0)</f>
        <v>0</v>
      </c>
      <c r="R61" s="113" t="str">
        <f t="shared" si="1"/>
        <v>#REF!</v>
      </c>
      <c r="S61" s="135" t="str">
        <f t="shared" si="2"/>
        <v>#REF!</v>
      </c>
      <c r="T61" s="113" t="str">
        <f t="array" ref="T61">ROUND(SUMPRODUCT((AE61&gt;=$AE$8:$AE$154)/COUNTIF($AE$8:$AE$154,$AE$8:$AE$154)),0)</f>
        <v>#DIV/0!</v>
      </c>
      <c r="U61" s="3" t="str">
        <f t="shared" si="3"/>
        <v>#REF!</v>
      </c>
      <c r="V61" s="3" t="str">
        <f t="array" ref="V61">IFERROR(INDEX(Overall!$C$3:$C$389,MATCH(ProjectionCalcs!B61,Overall!$D$3:$D$389,0)),"No")</f>
        <v>No</v>
      </c>
      <c r="W61" s="93">
        <f t="shared" si="4"/>
        <v>1</v>
      </c>
      <c r="X61" s="136"/>
      <c r="Y61" s="135" t="str">
        <f t="shared" si="5"/>
        <v/>
      </c>
      <c r="Z61" s="3" t="str">
        <f t="shared" si="6"/>
        <v>#DIV/0!</v>
      </c>
      <c r="AA61" s="96">
        <f t="shared" si="7"/>
        <v>0</v>
      </c>
      <c r="AB61" s="3" t="str">
        <f>IF(OR((AA61-$AB$2)&lt;0,(AA61-$AB$4)&lt;0),0,(AA61-$AB$2)*(AA61-$AB$4)*'Draft Array'!$K$99*'Draft Array'!$M$111*pcqb)</f>
        <v>#REF!</v>
      </c>
      <c r="AC61" s="3" t="str">
        <f t="shared" si="8"/>
        <v>#REF!</v>
      </c>
      <c r="AD61" s="135">
        <f t="shared" si="9"/>
        <v>0</v>
      </c>
      <c r="AE61" s="3" t="str">
        <f t="shared" si="10"/>
        <v>#DIV/0!</v>
      </c>
      <c r="AF61" s="3"/>
      <c r="AG61" s="3"/>
    </row>
    <row r="62" ht="15.75" customHeight="1">
      <c r="A62" s="130" t="str">
        <f>OffensePrj!C61</f>
        <v>qb</v>
      </c>
      <c r="B62" s="131" t="str">
        <f>OffensePrj!R61</f>
        <v>Lamar Jackson</v>
      </c>
      <c r="C62" s="132">
        <f>OffensePrj!D61</f>
        <v>457.7641</v>
      </c>
      <c r="D62" s="132">
        <f>OffensePrj!E61</f>
        <v>291.6639</v>
      </c>
      <c r="E62" s="132">
        <f>OffensePrj!F61</f>
        <v>3339.048</v>
      </c>
      <c r="F62" s="132">
        <f>OffensePrj!G61</f>
        <v>29.92596</v>
      </c>
      <c r="G62" s="133">
        <f>OffensePrj!H61</f>
        <v>10.43718</v>
      </c>
      <c r="H62" s="132">
        <f>OffensePrj!I61</f>
        <v>171.7488</v>
      </c>
      <c r="I62" s="132">
        <f>OffensePrj!J61</f>
        <v>981.0207</v>
      </c>
      <c r="J62" s="133">
        <f>OffensePrj!K61</f>
        <v>6.419167</v>
      </c>
      <c r="K62" s="132">
        <f>OffensePrj!L61</f>
        <v>0</v>
      </c>
      <c r="L62" s="132">
        <f>OffensePrj!M61</f>
        <v>0</v>
      </c>
      <c r="M62" s="133">
        <f>OffensePrj!N61</f>
        <v>0</v>
      </c>
      <c r="N62" s="132">
        <f>OffensePrj!O61</f>
        <v>4.218331</v>
      </c>
      <c r="O62" s="132" t="str">
        <f>OffensePrj!P61</f>
        <v/>
      </c>
      <c r="P62" s="132" t="str">
        <f>OffensePrj!Q61</f>
        <v/>
      </c>
      <c r="Q62" s="134">
        <f>IFERROR(ProjectionCalcs!D62*pointpasscomp+ProjectionCalcs!E62*pointpassyard+ProjectionCalcs!F62*pointpasstd+pointint*ProjectionCalcs!G62+ProjectionCalcs!H62*pointrushatt+pointrushyard*ProjectionCalcs!I62+pointrushtd*ProjectionCalcs!J62+ProjectionCalcs!K62*pointrec+pointrecyard*ProjectionCalcs!L62+ProjectionCalcs!M62*pointrectd+pointfumb*ProjectionCalcs!N62+(C62-D62)*pointpassinc+O62*pointret+P62*pointrushtd,0)</f>
        <v>0</v>
      </c>
      <c r="R62" s="113" t="str">
        <f t="shared" si="1"/>
        <v>#REF!</v>
      </c>
      <c r="S62" s="135" t="str">
        <f t="shared" si="2"/>
        <v>#REF!</v>
      </c>
      <c r="T62" s="113" t="str">
        <f t="array" ref="T62">ROUND(SUMPRODUCT((AE62&gt;=$AE$8:$AE$154)/COUNTIF($AE$8:$AE$154,$AE$8:$AE$154)),0)</f>
        <v>#DIV/0!</v>
      </c>
      <c r="U62" s="3" t="str">
        <f t="shared" si="3"/>
        <v>#REF!</v>
      </c>
      <c r="V62" s="3" t="str">
        <f t="array" ref="V62">IFERROR(INDEX(Overall!$C$3:$C$389,MATCH(ProjectionCalcs!B62,Overall!$D$3:$D$389,0)),"No")</f>
        <v>Yes</v>
      </c>
      <c r="W62" s="93">
        <f t="shared" si="4"/>
        <v>0</v>
      </c>
      <c r="X62" s="136"/>
      <c r="Y62" s="135" t="str">
        <f t="shared" si="5"/>
        <v/>
      </c>
      <c r="Z62" s="3" t="str">
        <f t="shared" si="6"/>
        <v>#DIV/0!</v>
      </c>
      <c r="AA62" s="96">
        <f t="shared" si="7"/>
        <v>0</v>
      </c>
      <c r="AB62" s="3" t="str">
        <f>IF(OR((AA62-$AB$2)&lt;0,(AA62-$AB$4)&lt;0),0,(AA62-$AB$2)*(AA62-$AB$4)*'Draft Array'!$K$99*'Draft Array'!$M$111*pcqb)</f>
        <v>#REF!</v>
      </c>
      <c r="AC62" s="3" t="str">
        <f t="shared" si="8"/>
        <v>#REF!</v>
      </c>
      <c r="AD62" s="135">
        <f t="shared" si="9"/>
        <v>0</v>
      </c>
      <c r="AE62" s="3" t="str">
        <f t="shared" si="10"/>
        <v>#DIV/0!</v>
      </c>
      <c r="AF62" s="3"/>
      <c r="AG62" s="3"/>
    </row>
    <row r="63" ht="15.75" customHeight="1">
      <c r="A63" s="130" t="str">
        <f>OffensePrj!C62</f>
        <v>qb</v>
      </c>
      <c r="B63" s="131" t="str">
        <f>OffensePrj!R62</f>
        <v>Baker Mayfield</v>
      </c>
      <c r="C63" s="132">
        <f>OffensePrj!D62</f>
        <v>523.9833</v>
      </c>
      <c r="D63" s="132">
        <f>OffensePrj!E62</f>
        <v>324.1551</v>
      </c>
      <c r="E63" s="132">
        <f>OffensePrj!F62</f>
        <v>3966.113</v>
      </c>
      <c r="F63" s="132">
        <f>OffensePrj!G62</f>
        <v>25.96865</v>
      </c>
      <c r="G63" s="133">
        <f>OffensePrj!H62</f>
        <v>15.22023</v>
      </c>
      <c r="H63" s="132">
        <f>OffensePrj!I62</f>
        <v>33.07515</v>
      </c>
      <c r="I63" s="132">
        <f>OffensePrj!J62</f>
        <v>141.1232</v>
      </c>
      <c r="J63" s="133">
        <f>OffensePrj!K62</f>
        <v>2.009396</v>
      </c>
      <c r="K63" s="132">
        <f>OffensePrj!L62</f>
        <v>0</v>
      </c>
      <c r="L63" s="132">
        <f>OffensePrj!M62</f>
        <v>0</v>
      </c>
      <c r="M63" s="133">
        <f>OffensePrj!N62</f>
        <v>0</v>
      </c>
      <c r="N63" s="132">
        <f>OffensePrj!O62</f>
        <v>2.610134</v>
      </c>
      <c r="O63" s="132" t="str">
        <f>OffensePrj!P62</f>
        <v/>
      </c>
      <c r="P63" s="132" t="str">
        <f>OffensePrj!Q62</f>
        <v/>
      </c>
      <c r="Q63" s="134">
        <f>IFERROR(ProjectionCalcs!D63*pointpasscomp+ProjectionCalcs!E63*pointpassyard+ProjectionCalcs!F63*pointpasstd+pointint*ProjectionCalcs!G63+ProjectionCalcs!H63*pointrushatt+pointrushyard*ProjectionCalcs!I63+pointrushtd*ProjectionCalcs!J63+ProjectionCalcs!K63*pointrec+pointrecyard*ProjectionCalcs!L63+ProjectionCalcs!M63*pointrectd+pointfumb*ProjectionCalcs!N63+(C63-D63)*pointpassinc+O63*pointret+P63*pointrushtd,0)</f>
        <v>0</v>
      </c>
      <c r="R63" s="113" t="str">
        <f t="shared" si="1"/>
        <v>#REF!</v>
      </c>
      <c r="S63" s="135" t="str">
        <f t="shared" si="2"/>
        <v>#REF!</v>
      </c>
      <c r="T63" s="113" t="str">
        <f t="array" ref="T63">ROUND(SUMPRODUCT((AE63&gt;=$AE$8:$AE$154)/COUNTIF($AE$8:$AE$154,$AE$8:$AE$154)),0)</f>
        <v>#DIV/0!</v>
      </c>
      <c r="U63" s="3" t="str">
        <f t="shared" si="3"/>
        <v>#REF!</v>
      </c>
      <c r="V63" s="3" t="str">
        <f t="array" ref="V63">IFERROR(INDEX(Overall!$C$3:$C$389,MATCH(ProjectionCalcs!B63,Overall!$D$3:$D$389,0)),"No")</f>
        <v>Yes</v>
      </c>
      <c r="W63" s="93">
        <f t="shared" si="4"/>
        <v>0</v>
      </c>
      <c r="X63" s="136"/>
      <c r="Y63" s="135" t="str">
        <f t="shared" si="5"/>
        <v/>
      </c>
      <c r="Z63" s="3" t="str">
        <f t="shared" si="6"/>
        <v>#DIV/0!</v>
      </c>
      <c r="AA63" s="96">
        <f t="shared" si="7"/>
        <v>0</v>
      </c>
      <c r="AB63" s="3" t="str">
        <f>IF(OR((AA63-$AB$2)&lt;0,(AA63-$AB$4)&lt;0),0,(AA63-$AB$2)*(AA63-$AB$4)*'Draft Array'!$K$99*'Draft Array'!$M$111*pcqb)</f>
        <v>#REF!</v>
      </c>
      <c r="AC63" s="3" t="str">
        <f t="shared" si="8"/>
        <v>#REF!</v>
      </c>
      <c r="AD63" s="135">
        <f t="shared" si="9"/>
        <v>0</v>
      </c>
      <c r="AE63" s="3" t="str">
        <f t="shared" si="10"/>
        <v>#DIV/0!</v>
      </c>
      <c r="AF63" s="3"/>
      <c r="AG63" s="3"/>
    </row>
    <row r="64" ht="15.75" customHeight="1">
      <c r="A64" s="130" t="str">
        <f>OffensePrj!C63</f>
        <v>qb</v>
      </c>
      <c r="B64" s="131" t="str">
        <f>OffensePrj!R63</f>
        <v>Josh Rosen</v>
      </c>
      <c r="C64" s="132">
        <f>OffensePrj!D63</f>
        <v>14.47221</v>
      </c>
      <c r="D64" s="132">
        <f>OffensePrj!E63</f>
        <v>13.14769</v>
      </c>
      <c r="E64" s="132">
        <f>OffensePrj!F63</f>
        <v>155.3613</v>
      </c>
      <c r="F64" s="132">
        <f>OffensePrj!G63</f>
        <v>0.524278</v>
      </c>
      <c r="G64" s="133">
        <f>OffensePrj!H63</f>
        <v>0.956614</v>
      </c>
      <c r="H64" s="132">
        <f>OffensePrj!I63</f>
        <v>1.786092</v>
      </c>
      <c r="I64" s="132">
        <f>OffensePrj!J63</f>
        <v>8.47992</v>
      </c>
      <c r="J64" s="133">
        <f>OffensePrj!K63</f>
        <v>0</v>
      </c>
      <c r="K64" s="132">
        <f>OffensePrj!L63</f>
        <v>0</v>
      </c>
      <c r="L64" s="132">
        <f>OffensePrj!M63</f>
        <v>0</v>
      </c>
      <c r="M64" s="133">
        <f>OffensePrj!N63</f>
        <v>0</v>
      </c>
      <c r="N64" s="132">
        <f>OffensePrj!O63</f>
        <v>0.610134</v>
      </c>
      <c r="O64" s="132" t="str">
        <f>OffensePrj!P63</f>
        <v/>
      </c>
      <c r="P64" s="132" t="str">
        <f>OffensePrj!Q63</f>
        <v/>
      </c>
      <c r="Q64" s="134">
        <f>IFERROR(ProjectionCalcs!D64*pointpasscomp+ProjectionCalcs!E64*pointpassyard+ProjectionCalcs!F64*pointpasstd+pointint*ProjectionCalcs!G64+ProjectionCalcs!H64*pointrushatt+pointrushyard*ProjectionCalcs!I64+pointrushtd*ProjectionCalcs!J64+ProjectionCalcs!K64*pointrec+pointrecyard*ProjectionCalcs!L64+ProjectionCalcs!M64*pointrectd+pointfumb*ProjectionCalcs!N64+(C64-D64)*pointpassinc+O64*pointret+P64*pointrushtd,0)</f>
        <v>0</v>
      </c>
      <c r="R64" s="113" t="str">
        <f t="shared" si="1"/>
        <v>#REF!</v>
      </c>
      <c r="S64" s="135" t="str">
        <f t="shared" si="2"/>
        <v>#REF!</v>
      </c>
      <c r="T64" s="113" t="str">
        <f t="array" ref="T64">ROUND(SUMPRODUCT((AE64&gt;=$AE$8:$AE$154)/COUNTIF($AE$8:$AE$154,$AE$8:$AE$154)),0)</f>
        <v>#DIV/0!</v>
      </c>
      <c r="U64" s="3" t="str">
        <f t="shared" si="3"/>
        <v>#REF!</v>
      </c>
      <c r="V64" s="3" t="str">
        <f t="array" ref="V64">IFERROR(INDEX(Overall!$C$3:$C$389,MATCH(ProjectionCalcs!B64,Overall!$D$3:$D$389,0)),"No")</f>
        <v>No</v>
      </c>
      <c r="W64" s="93">
        <f t="shared" si="4"/>
        <v>1</v>
      </c>
      <c r="X64" s="136"/>
      <c r="Y64" s="135" t="str">
        <f t="shared" si="5"/>
        <v/>
      </c>
      <c r="Z64" s="3" t="str">
        <f t="shared" si="6"/>
        <v>#DIV/0!</v>
      </c>
      <c r="AA64" s="96">
        <f t="shared" si="7"/>
        <v>0</v>
      </c>
      <c r="AB64" s="3" t="str">
        <f>IF(OR((AA64-$AB$2)&lt;0,(AA64-$AB$4)&lt;0),0,(AA64-$AB$2)*(AA64-$AB$4)*'Draft Array'!$K$99*'Draft Array'!$M$111*pcqb)</f>
        <v>#REF!</v>
      </c>
      <c r="AC64" s="3" t="str">
        <f t="shared" si="8"/>
        <v>#REF!</v>
      </c>
      <c r="AD64" s="135">
        <f t="shared" si="9"/>
        <v>0</v>
      </c>
      <c r="AE64" s="3" t="str">
        <f t="shared" si="10"/>
        <v>#DIV/0!</v>
      </c>
      <c r="AF64" s="3"/>
      <c r="AG64" s="3"/>
    </row>
    <row r="65" ht="15.75" customHeight="1">
      <c r="A65" s="130" t="str">
        <f>OffensePrj!C64</f>
        <v>qb</v>
      </c>
      <c r="B65" s="131" t="str">
        <f>OffensePrj!R64</f>
        <v>Mason Rudolph</v>
      </c>
      <c r="C65" s="132">
        <f>OffensePrj!D64</f>
        <v>66.44448</v>
      </c>
      <c r="D65" s="132">
        <f>OffensePrj!E64</f>
        <v>31.19543</v>
      </c>
      <c r="E65" s="132">
        <f>OffensePrj!F64</f>
        <v>327.6196</v>
      </c>
      <c r="F65" s="132">
        <f>OffensePrj!G64</f>
        <v>1.935942</v>
      </c>
      <c r="G65" s="133">
        <f>OffensePrj!H64</f>
        <v>2.016739</v>
      </c>
      <c r="H65" s="132">
        <f>OffensePrj!I64</f>
        <v>5.371087</v>
      </c>
      <c r="I65" s="132">
        <f>OffensePrj!J64</f>
        <v>6.733143</v>
      </c>
      <c r="J65" s="133">
        <f>OffensePrj!K64</f>
        <v>0</v>
      </c>
      <c r="K65" s="132">
        <f>OffensePrj!L64</f>
        <v>0</v>
      </c>
      <c r="L65" s="132">
        <f>OffensePrj!M64</f>
        <v>0</v>
      </c>
      <c r="M65" s="133">
        <f>OffensePrj!N64</f>
        <v>0</v>
      </c>
      <c r="N65" s="132">
        <f>OffensePrj!O64</f>
        <v>0</v>
      </c>
      <c r="O65" s="132" t="str">
        <f>OffensePrj!P64</f>
        <v/>
      </c>
      <c r="P65" s="132" t="str">
        <f>OffensePrj!Q64</f>
        <v/>
      </c>
      <c r="Q65" s="134">
        <f>IFERROR(ProjectionCalcs!D65*pointpasscomp+ProjectionCalcs!E65*pointpassyard+ProjectionCalcs!F65*pointpasstd+pointint*ProjectionCalcs!G65+ProjectionCalcs!H65*pointrushatt+pointrushyard*ProjectionCalcs!I65+pointrushtd*ProjectionCalcs!J65+ProjectionCalcs!K65*pointrec+pointrecyard*ProjectionCalcs!L65+ProjectionCalcs!M65*pointrectd+pointfumb*ProjectionCalcs!N65+(C65-D65)*pointpassinc+O65*pointret+P65*pointrushtd,0)</f>
        <v>0</v>
      </c>
      <c r="R65" s="113" t="str">
        <f t="shared" si="1"/>
        <v>#REF!</v>
      </c>
      <c r="S65" s="135" t="str">
        <f t="shared" si="2"/>
        <v>#REF!</v>
      </c>
      <c r="T65" s="113" t="str">
        <f t="array" ref="T65">ROUND(SUMPRODUCT((AE65&gt;=$AE$8:$AE$154)/COUNTIF($AE$8:$AE$154,$AE$8:$AE$154)),0)</f>
        <v>#DIV/0!</v>
      </c>
      <c r="U65" s="3" t="str">
        <f t="shared" si="3"/>
        <v>#REF!</v>
      </c>
      <c r="V65" s="3" t="str">
        <f t="array" ref="V65">IFERROR(INDEX(Overall!$C$3:$C$389,MATCH(ProjectionCalcs!B65,Overall!$D$3:$D$389,0)),"No")</f>
        <v>No</v>
      </c>
      <c r="W65" s="93">
        <f t="shared" si="4"/>
        <v>1</v>
      </c>
      <c r="X65" s="136"/>
      <c r="Y65" s="135" t="str">
        <f t="shared" si="5"/>
        <v/>
      </c>
      <c r="Z65" s="3" t="str">
        <f t="shared" si="6"/>
        <v>#DIV/0!</v>
      </c>
      <c r="AA65" s="96">
        <f t="shared" si="7"/>
        <v>0</v>
      </c>
      <c r="AB65" s="3" t="str">
        <f>IF(OR((AA65-$AB$2)&lt;0,(AA65-$AB$4)&lt;0),0,(AA65-$AB$2)*(AA65-$AB$4)*'Draft Array'!$K$99*'Draft Array'!$M$111*pcqb)</f>
        <v>#REF!</v>
      </c>
      <c r="AC65" s="3" t="str">
        <f t="shared" si="8"/>
        <v>#REF!</v>
      </c>
      <c r="AD65" s="135">
        <f t="shared" si="9"/>
        <v>0</v>
      </c>
      <c r="AE65" s="3" t="str">
        <f t="shared" si="10"/>
        <v>#DIV/0!</v>
      </c>
      <c r="AF65" s="3"/>
      <c r="AG65" s="3"/>
    </row>
    <row r="66" ht="15.75" customHeight="1">
      <c r="A66" s="130" t="str">
        <f>OffensePrj!C65</f>
        <v>qb</v>
      </c>
      <c r="B66" s="131" t="str">
        <f>OffensePrj!R65</f>
        <v>Logan Woodside</v>
      </c>
      <c r="C66" s="132">
        <f>OffensePrj!D65</f>
        <v>27.32486</v>
      </c>
      <c r="D66" s="132">
        <f>OffensePrj!E65</f>
        <v>15.32267</v>
      </c>
      <c r="E66" s="132">
        <f>OffensePrj!F65</f>
        <v>167.1476</v>
      </c>
      <c r="F66" s="132">
        <f>OffensePrj!G65</f>
        <v>0.688571</v>
      </c>
      <c r="G66" s="133">
        <f>OffensePrj!H65</f>
        <v>2.011524</v>
      </c>
      <c r="H66" s="132">
        <f>OffensePrj!I65</f>
        <v>5.68419</v>
      </c>
      <c r="I66" s="132">
        <f>OffensePrj!J65</f>
        <v>2.951591</v>
      </c>
      <c r="J66" s="133">
        <f>OffensePrj!K65</f>
        <v>0</v>
      </c>
      <c r="K66" s="132">
        <f>OffensePrj!L65</f>
        <v>0</v>
      </c>
      <c r="L66" s="132">
        <f>OffensePrj!M65</f>
        <v>0</v>
      </c>
      <c r="M66" s="133">
        <f>OffensePrj!N65</f>
        <v>0</v>
      </c>
      <c r="N66" s="132">
        <f>OffensePrj!O65</f>
        <v>0</v>
      </c>
      <c r="O66" s="132" t="str">
        <f>OffensePrj!P65</f>
        <v/>
      </c>
      <c r="P66" s="132" t="str">
        <f>OffensePrj!Q65</f>
        <v/>
      </c>
      <c r="Q66" s="134">
        <f>IFERROR(ProjectionCalcs!D66*pointpasscomp+ProjectionCalcs!E66*pointpassyard+ProjectionCalcs!F66*pointpasstd+pointint*ProjectionCalcs!G66+ProjectionCalcs!H66*pointrushatt+pointrushyard*ProjectionCalcs!I66+pointrushtd*ProjectionCalcs!J66+ProjectionCalcs!K66*pointrec+pointrecyard*ProjectionCalcs!L66+ProjectionCalcs!M66*pointrectd+pointfumb*ProjectionCalcs!N66+(C66-D66)*pointpassinc+O66*pointret+P66*pointrushtd,0)</f>
        <v>0</v>
      </c>
      <c r="R66" s="113" t="str">
        <f t="shared" si="1"/>
        <v>#REF!</v>
      </c>
      <c r="S66" s="135" t="str">
        <f t="shared" si="2"/>
        <v>#REF!</v>
      </c>
      <c r="T66" s="113" t="str">
        <f t="array" ref="T66">ROUND(SUMPRODUCT((AE66&gt;=$AE$8:$AE$154)/COUNTIF($AE$8:$AE$154,$AE$8:$AE$154)),0)</f>
        <v>#DIV/0!</v>
      </c>
      <c r="U66" s="3" t="str">
        <f t="shared" si="3"/>
        <v>#REF!</v>
      </c>
      <c r="V66" s="3" t="str">
        <f t="array" ref="V66">IFERROR(INDEX(Overall!$C$3:$C$389,MATCH(ProjectionCalcs!B66,Overall!$D$3:$D$389,0)),"No")</f>
        <v>No</v>
      </c>
      <c r="W66" s="93">
        <f t="shared" si="4"/>
        <v>1</v>
      </c>
      <c r="X66" s="136"/>
      <c r="Y66" s="135" t="str">
        <f t="shared" si="5"/>
        <v/>
      </c>
      <c r="Z66" s="3" t="str">
        <f t="shared" si="6"/>
        <v>#DIV/0!</v>
      </c>
      <c r="AA66" s="96">
        <f t="shared" si="7"/>
        <v>0</v>
      </c>
      <c r="AB66" s="3" t="str">
        <f>IF(OR((AA66-$AB$2)&lt;0,(AA66-$AB$4)&lt;0),0,(AA66-$AB$2)*(AA66-$AB$4)*'Draft Array'!$K$99*'Draft Array'!$M$111*pcqb)</f>
        <v>#REF!</v>
      </c>
      <c r="AC66" s="3" t="str">
        <f t="shared" si="8"/>
        <v>#REF!</v>
      </c>
      <c r="AD66" s="135">
        <f t="shared" si="9"/>
        <v>0</v>
      </c>
      <c r="AE66" s="3" t="str">
        <f t="shared" si="10"/>
        <v>#DIV/0!</v>
      </c>
      <c r="AF66" s="3"/>
      <c r="AG66" s="3"/>
    </row>
    <row r="67" ht="15.75" customHeight="1">
      <c r="A67" s="130" t="str">
        <f>OffensePrj!C66</f>
        <v>qb</v>
      </c>
      <c r="B67" s="131" t="str">
        <f>OffensePrj!R66</f>
        <v>Josh Allen</v>
      </c>
      <c r="C67" s="132">
        <f>OffensePrj!D66</f>
        <v>509.3352</v>
      </c>
      <c r="D67" s="132">
        <f>OffensePrj!E66</f>
        <v>299.6896</v>
      </c>
      <c r="E67" s="132">
        <f>OffensePrj!F66</f>
        <v>3412.665</v>
      </c>
      <c r="F67" s="132">
        <f>OffensePrj!G66</f>
        <v>21.49297</v>
      </c>
      <c r="G67" s="133">
        <f>OffensePrj!H66</f>
        <v>11.96518</v>
      </c>
      <c r="H67" s="132">
        <f>OffensePrj!I66</f>
        <v>115.4326</v>
      </c>
      <c r="I67" s="132">
        <f>OffensePrj!J66</f>
        <v>594.0435</v>
      </c>
      <c r="J67" s="133">
        <f>OffensePrj!K66</f>
        <v>7.684734</v>
      </c>
      <c r="K67" s="132">
        <f>OffensePrj!L66</f>
        <v>0</v>
      </c>
      <c r="L67" s="132">
        <f>OffensePrj!M66</f>
        <v>0</v>
      </c>
      <c r="M67" s="133">
        <f>OffensePrj!N66</f>
        <v>0</v>
      </c>
      <c r="N67" s="132">
        <f>OffensePrj!O66</f>
        <v>4.194933</v>
      </c>
      <c r="O67" s="132" t="str">
        <f>OffensePrj!P66</f>
        <v/>
      </c>
      <c r="P67" s="132" t="str">
        <f>OffensePrj!Q66</f>
        <v/>
      </c>
      <c r="Q67" s="134">
        <f>IFERROR(ProjectionCalcs!D67*pointpasscomp+ProjectionCalcs!E67*pointpassyard+ProjectionCalcs!F67*pointpasstd+pointint*ProjectionCalcs!G67+ProjectionCalcs!H67*pointrushatt+pointrushyard*ProjectionCalcs!I67+pointrushtd*ProjectionCalcs!J67+ProjectionCalcs!K67*pointrec+pointrecyard*ProjectionCalcs!L67+ProjectionCalcs!M67*pointrectd+pointfumb*ProjectionCalcs!N67+(C67-D67)*pointpassinc+O67*pointret+P67*pointrushtd,0)</f>
        <v>0</v>
      </c>
      <c r="R67" s="113" t="str">
        <f t="shared" si="1"/>
        <v>#REF!</v>
      </c>
      <c r="S67" s="135" t="str">
        <f t="shared" si="2"/>
        <v>#REF!</v>
      </c>
      <c r="T67" s="113" t="str">
        <f t="array" ref="T67">ROUND(SUMPRODUCT((AE67&gt;=$AE$8:$AE$154)/COUNTIF($AE$8:$AE$154,$AE$8:$AE$154)),0)</f>
        <v>#DIV/0!</v>
      </c>
      <c r="U67" s="3" t="str">
        <f t="shared" si="3"/>
        <v>#REF!</v>
      </c>
      <c r="V67" s="3" t="str">
        <f t="array" ref="V67">IFERROR(INDEX(Overall!$C$3:$C$389,MATCH(ProjectionCalcs!B67,Overall!$D$3:$D$389,0)),"No")</f>
        <v>Yes</v>
      </c>
      <c r="W67" s="93">
        <f t="shared" si="4"/>
        <v>0</v>
      </c>
      <c r="X67" s="136"/>
      <c r="Y67" s="135" t="str">
        <f t="shared" si="5"/>
        <v/>
      </c>
      <c r="Z67" s="3" t="str">
        <f t="shared" si="6"/>
        <v>#DIV/0!</v>
      </c>
      <c r="AA67" s="96">
        <f t="shared" si="7"/>
        <v>0</v>
      </c>
      <c r="AB67" s="3" t="str">
        <f>IF(OR((AA67-$AB$2)&lt;0,(AA67-$AB$4)&lt;0),0,(AA67-$AB$2)*(AA67-$AB$4)*'Draft Array'!$K$99*'Draft Array'!$M$111*pcqb)</f>
        <v>#REF!</v>
      </c>
      <c r="AC67" s="3" t="str">
        <f t="shared" si="8"/>
        <v>#REF!</v>
      </c>
      <c r="AD67" s="135">
        <f t="shared" si="9"/>
        <v>0</v>
      </c>
      <c r="AE67" s="3" t="str">
        <f t="shared" si="10"/>
        <v>#DIV/0!</v>
      </c>
      <c r="AF67" s="3"/>
      <c r="AG67" s="3"/>
    </row>
    <row r="68" ht="15.75" customHeight="1">
      <c r="A68" s="130" t="str">
        <f>OffensePrj!C67</f>
        <v>qb</v>
      </c>
      <c r="B68" s="131" t="str">
        <f>OffensePrj!R67</f>
        <v>Sam Darnold</v>
      </c>
      <c r="C68" s="132">
        <f>OffensePrj!D67</f>
        <v>517.4739</v>
      </c>
      <c r="D68" s="132">
        <f>OffensePrj!E67</f>
        <v>317.032</v>
      </c>
      <c r="E68" s="132">
        <f>OffensePrj!F67</f>
        <v>3639.103</v>
      </c>
      <c r="F68" s="132">
        <f>OffensePrj!G67</f>
        <v>22.77081</v>
      </c>
      <c r="G68" s="133">
        <f>OffensePrj!H67</f>
        <v>15.28628</v>
      </c>
      <c r="H68" s="132">
        <f>OffensePrj!I67</f>
        <v>43.92496</v>
      </c>
      <c r="I68" s="132">
        <f>OffensePrj!J67</f>
        <v>126.2834</v>
      </c>
      <c r="J68" s="133">
        <f>OffensePrj!K67</f>
        <v>1.722524</v>
      </c>
      <c r="K68" s="132">
        <f>OffensePrj!L67</f>
        <v>0</v>
      </c>
      <c r="L68" s="132">
        <f>OffensePrj!M67</f>
        <v>0</v>
      </c>
      <c r="M68" s="133">
        <f>OffensePrj!N67</f>
        <v>0</v>
      </c>
      <c r="N68" s="132">
        <f>OffensePrj!O67</f>
        <v>3.048733</v>
      </c>
      <c r="O68" s="132" t="str">
        <f>OffensePrj!P67</f>
        <v/>
      </c>
      <c r="P68" s="132" t="str">
        <f>OffensePrj!Q67</f>
        <v/>
      </c>
      <c r="Q68" s="134">
        <f>IFERROR(ProjectionCalcs!D68*pointpasscomp+ProjectionCalcs!E68*pointpassyard+ProjectionCalcs!F68*pointpasstd+pointint*ProjectionCalcs!G68+ProjectionCalcs!H68*pointrushatt+pointrushyard*ProjectionCalcs!I68+pointrushtd*ProjectionCalcs!J68+ProjectionCalcs!K68*pointrec+pointrecyard*ProjectionCalcs!L68+ProjectionCalcs!M68*pointrectd+pointfumb*ProjectionCalcs!N68+(C68-D68)*pointpassinc+O68*pointret+P68*pointrushtd,0)</f>
        <v>0</v>
      </c>
      <c r="R68" s="113" t="str">
        <f t="shared" si="1"/>
        <v>#REF!</v>
      </c>
      <c r="S68" s="135" t="str">
        <f t="shared" si="2"/>
        <v>#REF!</v>
      </c>
      <c r="T68" s="113" t="str">
        <f t="array" ref="T68">ROUND(SUMPRODUCT((AE68&gt;=$AE$8:$AE$154)/COUNTIF($AE$8:$AE$154,$AE$8:$AE$154)),0)</f>
        <v>#DIV/0!</v>
      </c>
      <c r="U68" s="3" t="str">
        <f t="shared" si="3"/>
        <v>#REF!</v>
      </c>
      <c r="V68" s="3" t="str">
        <f t="array" ref="V68">IFERROR(INDEX(Overall!$C$3:$C$389,MATCH(ProjectionCalcs!B68,Overall!$D$3:$D$389,0)),"No")</f>
        <v>Yes</v>
      </c>
      <c r="W68" s="93">
        <f t="shared" si="4"/>
        <v>0</v>
      </c>
      <c r="X68" s="136"/>
      <c r="Y68" s="135" t="str">
        <f t="shared" si="5"/>
        <v/>
      </c>
      <c r="Z68" s="3" t="str">
        <f t="shared" si="6"/>
        <v>#DIV/0!</v>
      </c>
      <c r="AA68" s="96">
        <f t="shared" si="7"/>
        <v>0</v>
      </c>
      <c r="AB68" s="3" t="str">
        <f>IF(OR((AA68-$AB$2)&lt;0,(AA68-$AB$4)&lt;0),0,(AA68-$AB$2)*(AA68-$AB$4)*'Draft Array'!$K$99*'Draft Array'!$M$111*pcqb)</f>
        <v>#REF!</v>
      </c>
      <c r="AC68" s="3" t="str">
        <f t="shared" si="8"/>
        <v>#REF!</v>
      </c>
      <c r="AD68" s="135">
        <f t="shared" si="9"/>
        <v>0</v>
      </c>
      <c r="AE68" s="3" t="str">
        <f t="shared" si="10"/>
        <v>#DIV/0!</v>
      </c>
      <c r="AF68" s="3"/>
      <c r="AG68" s="3"/>
    </row>
    <row r="69" ht="15.75" customHeight="1">
      <c r="A69" s="130" t="str">
        <f>OffensePrj!C68</f>
        <v>qb</v>
      </c>
      <c r="B69" s="131" t="str">
        <f>OffensePrj!R68</f>
        <v>Kyle Allen</v>
      </c>
      <c r="C69" s="132">
        <f>OffensePrj!D68</f>
        <v>73.05287</v>
      </c>
      <c r="D69" s="132">
        <f>OffensePrj!E68</f>
        <v>33.33167</v>
      </c>
      <c r="E69" s="132">
        <f>OffensePrj!F68</f>
        <v>365.6795</v>
      </c>
      <c r="F69" s="132">
        <f>OffensePrj!G68</f>
        <v>1.286243</v>
      </c>
      <c r="G69" s="133">
        <f>OffensePrj!H68</f>
        <v>2.546788</v>
      </c>
      <c r="H69" s="132">
        <f>OffensePrj!I68</f>
        <v>4.029781</v>
      </c>
      <c r="I69" s="132">
        <f>OffensePrj!J68</f>
        <v>1.726908</v>
      </c>
      <c r="J69" s="133">
        <f>OffensePrj!K68</f>
        <v>0</v>
      </c>
      <c r="K69" s="132">
        <f>OffensePrj!L68</f>
        <v>0</v>
      </c>
      <c r="L69" s="132">
        <f>OffensePrj!M68</f>
        <v>0</v>
      </c>
      <c r="M69" s="133">
        <f>OffensePrj!N68</f>
        <v>0</v>
      </c>
      <c r="N69" s="132">
        <f>OffensePrj!O68</f>
        <v>0.389866</v>
      </c>
      <c r="O69" s="132" t="str">
        <f>OffensePrj!P68</f>
        <v/>
      </c>
      <c r="P69" s="132" t="str">
        <f>OffensePrj!Q68</f>
        <v/>
      </c>
      <c r="Q69" s="134">
        <f>IFERROR(ProjectionCalcs!D69*pointpasscomp+ProjectionCalcs!E69*pointpassyard+ProjectionCalcs!F69*pointpasstd+pointint*ProjectionCalcs!G69+ProjectionCalcs!H69*pointrushatt+pointrushyard*ProjectionCalcs!I69+pointrushtd*ProjectionCalcs!J69+ProjectionCalcs!K69*pointrec+pointrecyard*ProjectionCalcs!L69+ProjectionCalcs!M69*pointrectd+pointfumb*ProjectionCalcs!N69+(C69-D69)*pointpassinc+O69*pointret+P69*pointrushtd,0)</f>
        <v>0</v>
      </c>
      <c r="R69" s="113" t="str">
        <f t="shared" si="1"/>
        <v>#REF!</v>
      </c>
      <c r="S69" s="135" t="str">
        <f t="shared" si="2"/>
        <v>#REF!</v>
      </c>
      <c r="T69" s="113" t="str">
        <f t="array" ref="T69">ROUND(SUMPRODUCT((AE69&gt;=$AE$8:$AE$154)/COUNTIF($AE$8:$AE$154,$AE$8:$AE$154)),0)</f>
        <v>#DIV/0!</v>
      </c>
      <c r="U69" s="3" t="str">
        <f t="shared" si="3"/>
        <v>#REF!</v>
      </c>
      <c r="V69" s="3" t="str">
        <f t="array" ref="V69">IFERROR(INDEX(Overall!$C$3:$C$389,MATCH(ProjectionCalcs!B69,Overall!$D$3:$D$389,0)),"No")</f>
        <v>Yes</v>
      </c>
      <c r="W69" s="93">
        <f t="shared" si="4"/>
        <v>0</v>
      </c>
      <c r="X69" s="136"/>
      <c r="Y69" s="135" t="str">
        <f t="shared" si="5"/>
        <v/>
      </c>
      <c r="Z69" s="3" t="str">
        <f t="shared" si="6"/>
        <v>#DIV/0!</v>
      </c>
      <c r="AA69" s="96">
        <f t="shared" si="7"/>
        <v>0</v>
      </c>
      <c r="AB69" s="3" t="str">
        <f>IF(OR((AA69-$AB$2)&lt;0,(AA69-$AB$4)&lt;0),0,(AA69-$AB$2)*(AA69-$AB$4)*'Draft Array'!$K$99*'Draft Array'!$M$111*pcqb)</f>
        <v>#REF!</v>
      </c>
      <c r="AC69" s="3" t="str">
        <f t="shared" si="8"/>
        <v>#REF!</v>
      </c>
      <c r="AD69" s="135">
        <f t="shared" si="9"/>
        <v>0</v>
      </c>
      <c r="AE69" s="3" t="str">
        <f t="shared" si="10"/>
        <v>#DIV/0!</v>
      </c>
      <c r="AF69" s="3"/>
      <c r="AG69" s="3"/>
    </row>
    <row r="70" ht="15.75" customHeight="1">
      <c r="A70" s="130" t="str">
        <f>OffensePrj!C69</f>
        <v>qb</v>
      </c>
      <c r="B70" s="131" t="str">
        <f>OffensePrj!R69</f>
        <v>Tim Boyle</v>
      </c>
      <c r="C70" s="132">
        <f>OffensePrj!D69</f>
        <v>1.8</v>
      </c>
      <c r="D70" s="132">
        <f>OffensePrj!E69</f>
        <v>1.2</v>
      </c>
      <c r="E70" s="132">
        <f>OffensePrj!F69</f>
        <v>7</v>
      </c>
      <c r="F70" s="132">
        <f>OffensePrj!G69</f>
        <v>0</v>
      </c>
      <c r="G70" s="133">
        <f>OffensePrj!H69</f>
        <v>0</v>
      </c>
      <c r="H70" s="132">
        <f>OffensePrj!I69</f>
        <v>2.5</v>
      </c>
      <c r="I70" s="132">
        <f>OffensePrj!J69</f>
        <v>0</v>
      </c>
      <c r="J70" s="133">
        <f>OffensePrj!K69</f>
        <v>0</v>
      </c>
      <c r="K70" s="132">
        <f>OffensePrj!L69</f>
        <v>0</v>
      </c>
      <c r="L70" s="132">
        <f>OffensePrj!M69</f>
        <v>0</v>
      </c>
      <c r="M70" s="133">
        <f>OffensePrj!N69</f>
        <v>0</v>
      </c>
      <c r="N70" s="132">
        <f>OffensePrj!O69</f>
        <v>0</v>
      </c>
      <c r="O70" s="132" t="str">
        <f>OffensePrj!P69</f>
        <v/>
      </c>
      <c r="P70" s="132" t="str">
        <f>OffensePrj!Q69</f>
        <v/>
      </c>
      <c r="Q70" s="134">
        <f>IFERROR(ProjectionCalcs!D70*pointpasscomp+ProjectionCalcs!E70*pointpassyard+ProjectionCalcs!F70*pointpasstd+pointint*ProjectionCalcs!G70+ProjectionCalcs!H70*pointrushatt+pointrushyard*ProjectionCalcs!I70+pointrushtd*ProjectionCalcs!J70+ProjectionCalcs!K70*pointrec+pointrecyard*ProjectionCalcs!L70+ProjectionCalcs!M70*pointrectd+pointfumb*ProjectionCalcs!N70+(C70-D70)*pointpassinc+O70*pointret+P70*pointrushtd,0)</f>
        <v>0</v>
      </c>
      <c r="R70" s="113" t="str">
        <f t="shared" si="1"/>
        <v>#REF!</v>
      </c>
      <c r="S70" s="135" t="str">
        <f t="shared" si="2"/>
        <v>#REF!</v>
      </c>
      <c r="T70" s="113" t="str">
        <f t="array" ref="T70">ROUND(SUMPRODUCT((AE70&gt;=$AE$8:$AE$154)/COUNTIF($AE$8:$AE$154,$AE$8:$AE$154)),0)</f>
        <v>#DIV/0!</v>
      </c>
      <c r="U70" s="3" t="str">
        <f t="shared" si="3"/>
        <v>#REF!</v>
      </c>
      <c r="V70" s="3" t="str">
        <f t="array" ref="V70">IFERROR(INDEX(Overall!$C$3:$C$389,MATCH(ProjectionCalcs!B70,Overall!$D$3:$D$389,0)),"No")</f>
        <v>No</v>
      </c>
      <c r="W70" s="93">
        <f t="shared" si="4"/>
        <v>1</v>
      </c>
      <c r="X70" s="136"/>
      <c r="Y70" s="135" t="str">
        <f t="shared" si="5"/>
        <v/>
      </c>
      <c r="Z70" s="3" t="str">
        <f t="shared" si="6"/>
        <v>#DIV/0!</v>
      </c>
      <c r="AA70" s="96">
        <f t="shared" si="7"/>
        <v>0</v>
      </c>
      <c r="AB70" s="3" t="str">
        <f>IF(OR((AA70-$AB$2)&lt;0,(AA70-$AB$4)&lt;0),0,(AA70-$AB$2)*(AA70-$AB$4)*'Draft Array'!$K$99*'Draft Array'!$M$111*pcqb)</f>
        <v>#REF!</v>
      </c>
      <c r="AC70" s="3" t="str">
        <f t="shared" si="8"/>
        <v>#REF!</v>
      </c>
      <c r="AD70" s="135">
        <f t="shared" si="9"/>
        <v>0</v>
      </c>
      <c r="AE70" s="3" t="str">
        <f t="shared" si="10"/>
        <v>#DIV/0!</v>
      </c>
      <c r="AF70" s="3"/>
      <c r="AG70" s="3"/>
    </row>
    <row r="71" ht="15.75" customHeight="1">
      <c r="A71" s="130" t="str">
        <f>OffensePrj!C70</f>
        <v>qb</v>
      </c>
      <c r="B71" s="131" t="str">
        <f>OffensePrj!R70</f>
        <v>Daniel Jones</v>
      </c>
      <c r="C71" s="132">
        <f>OffensePrj!D70</f>
        <v>559.6129</v>
      </c>
      <c r="D71" s="132">
        <f>OffensePrj!E70</f>
        <v>346.9732</v>
      </c>
      <c r="E71" s="132">
        <f>OffensePrj!F70</f>
        <v>3903.013</v>
      </c>
      <c r="F71" s="132">
        <f>OffensePrj!G70</f>
        <v>25.82903</v>
      </c>
      <c r="G71" s="133">
        <f>OffensePrj!H70</f>
        <v>14.31145</v>
      </c>
      <c r="H71" s="132">
        <f>OffensePrj!I70</f>
        <v>55.48744</v>
      </c>
      <c r="I71" s="132">
        <f>OffensePrj!J70</f>
        <v>315.1351</v>
      </c>
      <c r="J71" s="133">
        <f>OffensePrj!K70</f>
        <v>2.47506</v>
      </c>
      <c r="K71" s="132">
        <f>OffensePrj!L70</f>
        <v>0</v>
      </c>
      <c r="L71" s="132">
        <f>OffensePrj!M70</f>
        <v>0</v>
      </c>
      <c r="M71" s="133">
        <f>OffensePrj!N70</f>
        <v>0</v>
      </c>
      <c r="N71" s="132">
        <f>OffensePrj!O70</f>
        <v>11.90447</v>
      </c>
      <c r="O71" s="132" t="str">
        <f>OffensePrj!P70</f>
        <v/>
      </c>
      <c r="P71" s="132" t="str">
        <f>OffensePrj!Q70</f>
        <v/>
      </c>
      <c r="Q71" s="134">
        <f>IFERROR(ProjectionCalcs!D71*pointpasscomp+ProjectionCalcs!E71*pointpassyard+ProjectionCalcs!F71*pointpasstd+pointint*ProjectionCalcs!G71+ProjectionCalcs!H71*pointrushatt+pointrushyard*ProjectionCalcs!I71+pointrushtd*ProjectionCalcs!J71+ProjectionCalcs!K71*pointrec+pointrecyard*ProjectionCalcs!L71+ProjectionCalcs!M71*pointrectd+pointfumb*ProjectionCalcs!N71+(C71-D71)*pointpassinc+O71*pointret+P71*pointrushtd,0)</f>
        <v>0</v>
      </c>
      <c r="R71" s="113" t="str">
        <f t="shared" si="1"/>
        <v>#REF!</v>
      </c>
      <c r="S71" s="135" t="str">
        <f t="shared" si="2"/>
        <v>#REF!</v>
      </c>
      <c r="T71" s="113" t="str">
        <f t="array" ref="T71">ROUND(SUMPRODUCT((AE71&gt;=$AE$8:$AE$154)/COUNTIF($AE$8:$AE$154,$AE$8:$AE$154)),0)</f>
        <v>#DIV/0!</v>
      </c>
      <c r="U71" s="3" t="str">
        <f t="shared" si="3"/>
        <v>#REF!</v>
      </c>
      <c r="V71" s="3" t="str">
        <f t="array" ref="V71">IFERROR(INDEX(Overall!$C$3:$C$389,MATCH(ProjectionCalcs!B71,Overall!$D$3:$D$389,0)),"No")</f>
        <v>Yes</v>
      </c>
      <c r="W71" s="93">
        <f t="shared" si="4"/>
        <v>0</v>
      </c>
      <c r="X71" s="136"/>
      <c r="Y71" s="135" t="str">
        <f t="shared" si="5"/>
        <v/>
      </c>
      <c r="Z71" s="3" t="str">
        <f t="shared" si="6"/>
        <v>#DIV/0!</v>
      </c>
      <c r="AA71" s="96">
        <f t="shared" si="7"/>
        <v>0</v>
      </c>
      <c r="AB71" s="3" t="str">
        <f>IF(OR((AA71-$AB$2)&lt;0,(AA71-$AB$4)&lt;0),0,(AA71-$AB$2)*(AA71-$AB$4)*'Draft Array'!$K$99*'Draft Array'!$M$111*pcqb)</f>
        <v>#REF!</v>
      </c>
      <c r="AC71" s="3" t="str">
        <f t="shared" si="8"/>
        <v>#REF!</v>
      </c>
      <c r="AD71" s="135">
        <f t="shared" si="9"/>
        <v>0</v>
      </c>
      <c r="AE71" s="3" t="str">
        <f t="shared" si="10"/>
        <v>#DIV/0!</v>
      </c>
      <c r="AF71" s="3"/>
      <c r="AG71" s="3"/>
    </row>
    <row r="72" ht="15.75" customHeight="1">
      <c r="A72" s="130" t="str">
        <f>OffensePrj!C71</f>
        <v>qb</v>
      </c>
      <c r="B72" s="131" t="str">
        <f>OffensePrj!R71</f>
        <v>Drew Lock</v>
      </c>
      <c r="C72" s="132">
        <f>OffensePrj!D71</f>
        <v>524.9573</v>
      </c>
      <c r="D72" s="132">
        <f>OffensePrj!E71</f>
        <v>330.3071</v>
      </c>
      <c r="E72" s="132">
        <f>OffensePrj!F71</f>
        <v>3700.052</v>
      </c>
      <c r="F72" s="132">
        <f>OffensePrj!G71</f>
        <v>22.72498</v>
      </c>
      <c r="G72" s="133">
        <f>OffensePrj!H71</f>
        <v>12.2429</v>
      </c>
      <c r="H72" s="132">
        <f>OffensePrj!I71</f>
        <v>46.06101</v>
      </c>
      <c r="I72" s="132">
        <f>OffensePrj!J71</f>
        <v>197.5823</v>
      </c>
      <c r="J72" s="133">
        <f>OffensePrj!K71</f>
        <v>1.425097</v>
      </c>
      <c r="K72" s="132">
        <f>OffensePrj!L71</f>
        <v>0</v>
      </c>
      <c r="L72" s="132">
        <f>OffensePrj!M71</f>
        <v>0</v>
      </c>
      <c r="M72" s="133">
        <f>OffensePrj!N71</f>
        <v>0</v>
      </c>
      <c r="N72" s="132">
        <f>OffensePrj!O71</f>
        <v>3.8538</v>
      </c>
      <c r="O72" s="132" t="str">
        <f>OffensePrj!P71</f>
        <v/>
      </c>
      <c r="P72" s="132" t="str">
        <f>OffensePrj!Q71</f>
        <v/>
      </c>
      <c r="Q72" s="134">
        <f>IFERROR(ProjectionCalcs!D72*pointpasscomp+ProjectionCalcs!E72*pointpassyard+ProjectionCalcs!F72*pointpasstd+pointint*ProjectionCalcs!G72+ProjectionCalcs!H72*pointrushatt+pointrushyard*ProjectionCalcs!I72+pointrushtd*ProjectionCalcs!J72+ProjectionCalcs!K72*pointrec+pointrecyard*ProjectionCalcs!L72+ProjectionCalcs!M72*pointrectd+pointfumb*ProjectionCalcs!N72+(C72-D72)*pointpassinc+O72*pointret+P72*pointrushtd,0)</f>
        <v>0</v>
      </c>
      <c r="R72" s="113" t="str">
        <f t="shared" si="1"/>
        <v>#REF!</v>
      </c>
      <c r="S72" s="135" t="str">
        <f t="shared" si="2"/>
        <v>#REF!</v>
      </c>
      <c r="T72" s="113" t="str">
        <f t="array" ref="T72">ROUND(SUMPRODUCT((AE72&gt;=$AE$8:$AE$154)/COUNTIF($AE$8:$AE$154,$AE$8:$AE$154)),0)</f>
        <v>#DIV/0!</v>
      </c>
      <c r="U72" s="3" t="str">
        <f t="shared" si="3"/>
        <v>#REF!</v>
      </c>
      <c r="V72" s="3" t="str">
        <f t="array" ref="V72">IFERROR(INDEX(Overall!$C$3:$C$389,MATCH(ProjectionCalcs!B72,Overall!$D$3:$D$389,0)),"No")</f>
        <v>Yes</v>
      </c>
      <c r="W72" s="93">
        <f t="shared" si="4"/>
        <v>0</v>
      </c>
      <c r="X72" s="136"/>
      <c r="Y72" s="135" t="str">
        <f t="shared" si="5"/>
        <v/>
      </c>
      <c r="Z72" s="3" t="str">
        <f t="shared" si="6"/>
        <v>#DIV/0!</v>
      </c>
      <c r="AA72" s="96">
        <f t="shared" si="7"/>
        <v>0</v>
      </c>
      <c r="AB72" s="3" t="str">
        <f>IF(OR((AA72-$AB$2)&lt;0,(AA72-$AB$4)&lt;0),0,(AA72-$AB$2)*(AA72-$AB$4)*'Draft Array'!$K$99*'Draft Array'!$M$111*pcqb)</f>
        <v>#REF!</v>
      </c>
      <c r="AC72" s="3" t="str">
        <f t="shared" si="8"/>
        <v>#REF!</v>
      </c>
      <c r="AD72" s="135">
        <f t="shared" si="9"/>
        <v>0</v>
      </c>
      <c r="AE72" s="3" t="str">
        <f t="shared" si="10"/>
        <v>#DIV/0!</v>
      </c>
      <c r="AF72" s="3"/>
      <c r="AG72" s="3"/>
    </row>
    <row r="73" ht="15.75" customHeight="1">
      <c r="A73" s="130" t="str">
        <f>OffensePrj!C72</f>
        <v>qb</v>
      </c>
      <c r="B73" s="131" t="str">
        <f>OffensePrj!R72</f>
        <v>Kyler Murray</v>
      </c>
      <c r="C73" s="132">
        <f>OffensePrj!D72</f>
        <v>559.8295</v>
      </c>
      <c r="D73" s="132">
        <f>OffensePrj!E72</f>
        <v>360.3368</v>
      </c>
      <c r="E73" s="132">
        <f>OffensePrj!F72</f>
        <v>4031.953</v>
      </c>
      <c r="F73" s="132">
        <f>OffensePrj!G72</f>
        <v>24.69298</v>
      </c>
      <c r="G73" s="133">
        <f>OffensePrj!H72</f>
        <v>12.78992</v>
      </c>
      <c r="H73" s="132">
        <f>OffensePrj!I72</f>
        <v>86.85555</v>
      </c>
      <c r="I73" s="132">
        <f>OffensePrj!J72</f>
        <v>492.6765</v>
      </c>
      <c r="J73" s="133">
        <f>OffensePrj!K72</f>
        <v>3.577959</v>
      </c>
      <c r="K73" s="132">
        <f>OffensePrj!L72</f>
        <v>0</v>
      </c>
      <c r="L73" s="132">
        <f>OffensePrj!M72</f>
        <v>0</v>
      </c>
      <c r="M73" s="133">
        <f>OffensePrj!N72</f>
        <v>0</v>
      </c>
      <c r="N73" s="132">
        <f>OffensePrj!O72</f>
        <v>2.877198</v>
      </c>
      <c r="O73" s="132" t="str">
        <f>OffensePrj!P72</f>
        <v/>
      </c>
      <c r="P73" s="132" t="str">
        <f>OffensePrj!Q72</f>
        <v/>
      </c>
      <c r="Q73" s="134">
        <f>IFERROR(ProjectionCalcs!D73*pointpasscomp+ProjectionCalcs!E73*pointpassyard+ProjectionCalcs!F73*pointpasstd+pointint*ProjectionCalcs!G73+ProjectionCalcs!H73*pointrushatt+pointrushyard*ProjectionCalcs!I73+pointrushtd*ProjectionCalcs!J73+ProjectionCalcs!K73*pointrec+pointrecyard*ProjectionCalcs!L73+ProjectionCalcs!M73*pointrectd+pointfumb*ProjectionCalcs!N73+(C73-D73)*pointpassinc+O73*pointret+P73*pointrushtd,0)</f>
        <v>0</v>
      </c>
      <c r="R73" s="113" t="str">
        <f t="shared" si="1"/>
        <v>#REF!</v>
      </c>
      <c r="S73" s="135" t="str">
        <f t="shared" si="2"/>
        <v>#REF!</v>
      </c>
      <c r="T73" s="113" t="str">
        <f t="array" ref="T73">ROUND(SUMPRODUCT((AE73&gt;=$AE$8:$AE$154)/COUNTIF($AE$8:$AE$154,$AE$8:$AE$154)),0)</f>
        <v>#DIV/0!</v>
      </c>
      <c r="U73" s="3" t="str">
        <f t="shared" si="3"/>
        <v>#REF!</v>
      </c>
      <c r="V73" s="3" t="str">
        <f t="array" ref="V73">IFERROR(INDEX(Overall!$C$3:$C$389,MATCH(ProjectionCalcs!B73,Overall!$D$3:$D$389,0)),"No")</f>
        <v>Yes</v>
      </c>
      <c r="W73" s="93">
        <f t="shared" si="4"/>
        <v>0</v>
      </c>
      <c r="X73" s="136"/>
      <c r="Y73" s="135" t="str">
        <f t="shared" si="5"/>
        <v/>
      </c>
      <c r="Z73" s="3" t="str">
        <f t="shared" si="6"/>
        <v>#DIV/0!</v>
      </c>
      <c r="AA73" s="96">
        <f t="shared" si="7"/>
        <v>0</v>
      </c>
      <c r="AB73" s="3" t="str">
        <f>IF(OR((AA73-$AB$2)&lt;0,(AA73-$AB$4)&lt;0),0,(AA73-$AB$2)*(AA73-$AB$4)*'Draft Array'!$K$99*'Draft Array'!$M$111*pcqb)</f>
        <v>#REF!</v>
      </c>
      <c r="AC73" s="3" t="str">
        <f t="shared" si="8"/>
        <v>#REF!</v>
      </c>
      <c r="AD73" s="135">
        <f t="shared" si="9"/>
        <v>0</v>
      </c>
      <c r="AE73" s="3" t="str">
        <f t="shared" si="10"/>
        <v>#DIV/0!</v>
      </c>
      <c r="AF73" s="3"/>
      <c r="AG73" s="3"/>
    </row>
    <row r="74" ht="15.75" customHeight="1">
      <c r="A74" s="130" t="str">
        <f>OffensePrj!C73</f>
        <v>qb</v>
      </c>
      <c r="B74" s="131" t="str">
        <f>OffensePrj!R73</f>
        <v>Will Grier</v>
      </c>
      <c r="C74" s="132">
        <f>OffensePrj!D73</f>
        <v>37.47535</v>
      </c>
      <c r="D74" s="132">
        <f>OffensePrj!E73</f>
        <v>14.56023</v>
      </c>
      <c r="E74" s="132">
        <f>OffensePrj!F73</f>
        <v>173.0618</v>
      </c>
      <c r="F74" s="132">
        <f>OffensePrj!G73</f>
        <v>0.73166</v>
      </c>
      <c r="G74" s="133">
        <f>OffensePrj!H73</f>
        <v>1.123359</v>
      </c>
      <c r="H74" s="132">
        <f>OffensePrj!I73</f>
        <v>2.291216</v>
      </c>
      <c r="I74" s="132">
        <f>OffensePrj!J73</f>
        <v>3.207334</v>
      </c>
      <c r="J74" s="133">
        <f>OffensePrj!K73</f>
        <v>0</v>
      </c>
      <c r="K74" s="132">
        <f>OffensePrj!L73</f>
        <v>0</v>
      </c>
      <c r="L74" s="132">
        <f>OffensePrj!M73</f>
        <v>0</v>
      </c>
      <c r="M74" s="133">
        <f>OffensePrj!N73</f>
        <v>0</v>
      </c>
      <c r="N74" s="132">
        <f>OffensePrj!O73</f>
        <v>2.4</v>
      </c>
      <c r="O74" s="132" t="str">
        <f>OffensePrj!P73</f>
        <v/>
      </c>
      <c r="P74" s="132" t="str">
        <f>OffensePrj!Q73</f>
        <v/>
      </c>
      <c r="Q74" s="134">
        <f>IFERROR(ProjectionCalcs!D74*pointpasscomp+ProjectionCalcs!E74*pointpassyard+ProjectionCalcs!F74*pointpasstd+pointint*ProjectionCalcs!G74+ProjectionCalcs!H74*pointrushatt+pointrushyard*ProjectionCalcs!I74+pointrushtd*ProjectionCalcs!J74+ProjectionCalcs!K74*pointrec+pointrecyard*ProjectionCalcs!L74+ProjectionCalcs!M74*pointrectd+pointfumb*ProjectionCalcs!N74+(C74-D74)*pointpassinc+O74*pointret+P74*pointrushtd,0)</f>
        <v>0</v>
      </c>
      <c r="R74" s="113" t="str">
        <f t="shared" si="1"/>
        <v>#REF!</v>
      </c>
      <c r="S74" s="135" t="str">
        <f t="shared" si="2"/>
        <v>#REF!</v>
      </c>
      <c r="T74" s="113" t="str">
        <f t="array" ref="T74">ROUND(SUMPRODUCT((AE74&gt;=$AE$8:$AE$154)/COUNTIF($AE$8:$AE$154,$AE$8:$AE$154)),0)</f>
        <v>#DIV/0!</v>
      </c>
      <c r="U74" s="3" t="str">
        <f t="shared" si="3"/>
        <v>#REF!</v>
      </c>
      <c r="V74" s="3" t="str">
        <f t="array" ref="V74">IFERROR(INDEX(Overall!$C$3:$C$389,MATCH(ProjectionCalcs!B74,Overall!$D$3:$D$389,0)),"No")</f>
        <v>No</v>
      </c>
      <c r="W74" s="93">
        <f t="shared" si="4"/>
        <v>1</v>
      </c>
      <c r="X74" s="136"/>
      <c r="Y74" s="135" t="str">
        <f t="shared" si="5"/>
        <v/>
      </c>
      <c r="Z74" s="3" t="str">
        <f t="shared" si="6"/>
        <v>#DIV/0!</v>
      </c>
      <c r="AA74" s="96">
        <f t="shared" si="7"/>
        <v>0</v>
      </c>
      <c r="AB74" s="3" t="str">
        <f>IF(OR((AA74-$AB$2)&lt;0,(AA74-$AB$4)&lt;0),0,(AA74-$AB$2)*(AA74-$AB$4)*'Draft Array'!$K$99*'Draft Array'!$M$111*pcqb)</f>
        <v>#REF!</v>
      </c>
      <c r="AC74" s="3" t="str">
        <f t="shared" si="8"/>
        <v>#REF!</v>
      </c>
      <c r="AD74" s="135">
        <f t="shared" si="9"/>
        <v>0</v>
      </c>
      <c r="AE74" s="3" t="str">
        <f t="shared" si="10"/>
        <v>#DIV/0!</v>
      </c>
      <c r="AF74" s="3"/>
      <c r="AG74" s="3"/>
    </row>
    <row r="75" ht="15.75" customHeight="1">
      <c r="A75" s="137" t="str">
        <f>OffensePrj!C74</f>
        <v>qb</v>
      </c>
      <c r="B75" s="131" t="str">
        <f>OffensePrj!R74</f>
        <v>Ryan Finley</v>
      </c>
      <c r="C75" s="132">
        <f>OffensePrj!D74</f>
        <v>30.34038</v>
      </c>
      <c r="D75" s="132">
        <f>OffensePrj!E74</f>
        <v>13.31036</v>
      </c>
      <c r="E75" s="132">
        <f>OffensePrj!F74</f>
        <v>156.8428</v>
      </c>
      <c r="F75" s="132">
        <f>OffensePrj!G74</f>
        <v>0.879348</v>
      </c>
      <c r="G75" s="133">
        <f>OffensePrj!H74</f>
        <v>0.438841</v>
      </c>
      <c r="H75" s="132">
        <f>OffensePrj!I74</f>
        <v>3.517391</v>
      </c>
      <c r="I75" s="132">
        <f>OffensePrj!J74</f>
        <v>10.65907</v>
      </c>
      <c r="J75" s="133">
        <f>OffensePrj!K74</f>
        <v>0</v>
      </c>
      <c r="K75" s="132">
        <f>OffensePrj!L74</f>
        <v>0</v>
      </c>
      <c r="L75" s="132">
        <f>OffensePrj!M74</f>
        <v>0</v>
      </c>
      <c r="M75" s="133">
        <f>OffensePrj!N74</f>
        <v>0</v>
      </c>
      <c r="N75" s="132">
        <f>OffensePrj!O74</f>
        <v>0.730999</v>
      </c>
      <c r="O75" s="132" t="str">
        <f>OffensePrj!P74</f>
        <v/>
      </c>
      <c r="P75" s="132" t="str">
        <f>OffensePrj!Q74</f>
        <v/>
      </c>
      <c r="Q75" s="134">
        <f>IFERROR(ProjectionCalcs!D75*pointpasscomp+ProjectionCalcs!E75*pointpassyard+ProjectionCalcs!F75*pointpasstd+pointint*ProjectionCalcs!G75+ProjectionCalcs!H75*pointrushatt+pointrushyard*ProjectionCalcs!I75+pointrushtd*ProjectionCalcs!J75+ProjectionCalcs!K75*pointrec+pointrecyard*ProjectionCalcs!L75+ProjectionCalcs!M75*pointrectd+pointfumb*ProjectionCalcs!N75+(C75-D75)*pointpassinc+O75*pointret+P75*pointrushtd,0)</f>
        <v>0</v>
      </c>
      <c r="R75" s="113" t="str">
        <f t="shared" si="1"/>
        <v>#REF!</v>
      </c>
      <c r="S75" s="135" t="str">
        <f t="shared" si="2"/>
        <v>#REF!</v>
      </c>
      <c r="T75" s="113" t="str">
        <f t="array" ref="T75">ROUND(SUMPRODUCT((AE75&gt;=$AE$8:$AE$154)/COUNTIF($AE$8:$AE$154,$AE$8:$AE$154)),0)</f>
        <v>#DIV/0!</v>
      </c>
      <c r="U75" s="3" t="str">
        <f t="shared" si="3"/>
        <v>#REF!</v>
      </c>
      <c r="V75" s="3" t="str">
        <f t="array" ref="V75">IFERROR(INDEX(Overall!$C$3:$C$389,MATCH(ProjectionCalcs!B75,Overall!$D$3:$D$389,0)),"No")</f>
        <v>No</v>
      </c>
      <c r="W75" s="93">
        <f t="shared" si="4"/>
        <v>1</v>
      </c>
      <c r="X75" s="136"/>
      <c r="Y75" s="3" t="str">
        <f t="shared" si="5"/>
        <v/>
      </c>
      <c r="Z75" s="3" t="str">
        <f t="shared" si="6"/>
        <v>#DIV/0!</v>
      </c>
      <c r="AA75" s="96">
        <f t="shared" si="7"/>
        <v>0</v>
      </c>
      <c r="AB75" s="3" t="str">
        <f>IF(OR((AA75-$AB$2)&lt;0,(AA75-$AB$4)&lt;0),0,(AA75-$AB$2)*(AA75-$AB$4)*'Draft Array'!$K$99*'Draft Array'!$M$111*pcqb)</f>
        <v>#REF!</v>
      </c>
      <c r="AC75" s="3" t="str">
        <f t="shared" si="8"/>
        <v>#REF!</v>
      </c>
      <c r="AD75" s="135">
        <f t="shared" si="9"/>
        <v>0</v>
      </c>
      <c r="AE75" s="3" t="str">
        <f t="shared" si="10"/>
        <v>#DIV/0!</v>
      </c>
      <c r="AF75" s="3"/>
      <c r="AG75" s="3"/>
      <c r="AH75" s="3"/>
      <c r="AI75" s="3"/>
      <c r="AJ75" s="3"/>
      <c r="AK75" s="3"/>
    </row>
    <row r="76" ht="15.75" customHeight="1">
      <c r="A76" s="137" t="str">
        <f>OffensePrj!C75</f>
        <v>qb</v>
      </c>
      <c r="B76" s="131" t="str">
        <f>OffensePrj!R75</f>
        <v>Dwayne Haskins Jr.</v>
      </c>
      <c r="C76" s="132">
        <f>OffensePrj!D75</f>
        <v>404.8171</v>
      </c>
      <c r="D76" s="132">
        <f>OffensePrj!E75</f>
        <v>252.759</v>
      </c>
      <c r="E76" s="132">
        <f>OffensePrj!F75</f>
        <v>2900.989</v>
      </c>
      <c r="F76" s="132">
        <f>OffensePrj!G75</f>
        <v>16.90383</v>
      </c>
      <c r="G76" s="133">
        <f>OffensePrj!H75</f>
        <v>12.26864</v>
      </c>
      <c r="H76" s="132">
        <f>OffensePrj!I75</f>
        <v>32.70046</v>
      </c>
      <c r="I76" s="132">
        <f>OffensePrj!J75</f>
        <v>155.0469</v>
      </c>
      <c r="J76" s="133">
        <f>OffensePrj!K75</f>
        <v>0.731993</v>
      </c>
      <c r="K76" s="132">
        <f>OffensePrj!L75</f>
        <v>0</v>
      </c>
      <c r="L76" s="132">
        <f>OffensePrj!M75</f>
        <v>0</v>
      </c>
      <c r="M76" s="133">
        <f>OffensePrj!N75</f>
        <v>0</v>
      </c>
      <c r="N76" s="132">
        <f>OffensePrj!O75</f>
        <v>2.779732</v>
      </c>
      <c r="O76" s="132" t="str">
        <f>OffensePrj!P75</f>
        <v/>
      </c>
      <c r="P76" s="132" t="str">
        <f>OffensePrj!Q75</f>
        <v/>
      </c>
      <c r="Q76" s="134">
        <f>IFERROR(ProjectionCalcs!D76*pointpasscomp+ProjectionCalcs!E76*pointpassyard+ProjectionCalcs!F76*pointpasstd+pointint*ProjectionCalcs!G76+ProjectionCalcs!H76*pointrushatt+pointrushyard*ProjectionCalcs!I76+pointrushtd*ProjectionCalcs!J76+ProjectionCalcs!K76*pointrec+pointrecyard*ProjectionCalcs!L76+ProjectionCalcs!M76*pointrectd+pointfumb*ProjectionCalcs!N76+(C76-D76)*pointpassinc+O76*pointret+P76*pointrushtd,0)</f>
        <v>0</v>
      </c>
      <c r="R76" s="113" t="str">
        <f t="shared" si="1"/>
        <v>#REF!</v>
      </c>
      <c r="S76" s="135" t="str">
        <f t="shared" si="2"/>
        <v>#REF!</v>
      </c>
      <c r="T76" s="113" t="str">
        <f t="array" ref="T76">ROUND(SUMPRODUCT((AE76&gt;=$AE$8:$AE$154)/COUNTIF($AE$8:$AE$154,$AE$8:$AE$154)),0)</f>
        <v>#DIV/0!</v>
      </c>
      <c r="U76" s="3" t="str">
        <f t="shared" si="3"/>
        <v>#REF!</v>
      </c>
      <c r="V76" s="3" t="str">
        <f t="array" ref="V76">IFERROR(INDEX(Overall!$C$3:$C$389,MATCH(ProjectionCalcs!B76,Overall!$D$3:$D$389,0)),"No")</f>
        <v>Yes</v>
      </c>
      <c r="W76" s="93">
        <f t="shared" si="4"/>
        <v>0</v>
      </c>
      <c r="X76" s="136"/>
      <c r="Y76" s="3" t="str">
        <f t="shared" si="5"/>
        <v/>
      </c>
      <c r="Z76" s="3" t="str">
        <f t="shared" si="6"/>
        <v>#DIV/0!</v>
      </c>
      <c r="AA76" s="96">
        <f t="shared" si="7"/>
        <v>0</v>
      </c>
      <c r="AB76" s="3" t="str">
        <f>IF(OR((AA76-$AB$2)&lt;0,(AA76-$AB$4)&lt;0),0,(AA76-$AB$2)*(AA76-$AB$4)*'Draft Array'!$K$99*'Draft Array'!$M$111*pcqb)</f>
        <v>#REF!</v>
      </c>
      <c r="AC76" s="3" t="str">
        <f t="shared" si="8"/>
        <v>#REF!</v>
      </c>
      <c r="AD76" s="135">
        <f t="shared" si="9"/>
        <v>0</v>
      </c>
      <c r="AE76" s="3" t="str">
        <f t="shared" si="10"/>
        <v>#DIV/0!</v>
      </c>
      <c r="AF76" s="3"/>
      <c r="AG76" s="3"/>
      <c r="AH76" s="3"/>
      <c r="AI76" s="3"/>
      <c r="AJ76" s="3"/>
      <c r="AK76" s="3"/>
    </row>
    <row r="77" ht="15.75" customHeight="1">
      <c r="A77" s="137" t="str">
        <f>OffensePrj!C76</f>
        <v>qb</v>
      </c>
      <c r="B77" s="131" t="str">
        <f>OffensePrj!R76</f>
        <v>Jarrett Stidham</v>
      </c>
      <c r="C77" s="132">
        <f>OffensePrj!D76</f>
        <v>35.56305</v>
      </c>
      <c r="D77" s="132">
        <f>OffensePrj!E76</f>
        <v>15.86348</v>
      </c>
      <c r="E77" s="132">
        <f>OffensePrj!F76</f>
        <v>422.2601</v>
      </c>
      <c r="F77" s="132">
        <f>OffensePrj!G76</f>
        <v>1.073188</v>
      </c>
      <c r="G77" s="133">
        <f>OffensePrj!H76</f>
        <v>1.604203</v>
      </c>
      <c r="H77" s="132">
        <f>OffensePrj!I76</f>
        <v>10.03254</v>
      </c>
      <c r="I77" s="132">
        <f>OffensePrj!J76</f>
        <v>11.02469</v>
      </c>
      <c r="J77" s="133">
        <f>OffensePrj!K76</f>
        <v>0</v>
      </c>
      <c r="K77" s="132">
        <f>OffensePrj!L76</f>
        <v>0</v>
      </c>
      <c r="L77" s="132">
        <f>OffensePrj!M76</f>
        <v>0</v>
      </c>
      <c r="M77" s="133">
        <f>OffensePrj!N76</f>
        <v>0</v>
      </c>
      <c r="N77" s="132">
        <f>OffensePrj!O76</f>
        <v>0</v>
      </c>
      <c r="O77" s="132" t="str">
        <f>OffensePrj!P76</f>
        <v/>
      </c>
      <c r="P77" s="132" t="str">
        <f>OffensePrj!Q76</f>
        <v/>
      </c>
      <c r="Q77" s="134">
        <f>IFERROR(ProjectionCalcs!D77*pointpasscomp+ProjectionCalcs!E77*pointpassyard+ProjectionCalcs!F77*pointpasstd+pointint*ProjectionCalcs!G77+ProjectionCalcs!H77*pointrushatt+pointrushyard*ProjectionCalcs!I77+pointrushtd*ProjectionCalcs!J77+ProjectionCalcs!K77*pointrec+pointrecyard*ProjectionCalcs!L77+ProjectionCalcs!M77*pointrectd+pointfumb*ProjectionCalcs!N77+(C77-D77)*pointpassinc+O77*pointret+P77*pointrushtd,0)</f>
        <v>0</v>
      </c>
      <c r="R77" s="113" t="str">
        <f t="shared" si="1"/>
        <v>#REF!</v>
      </c>
      <c r="S77" s="135" t="str">
        <f t="shared" si="2"/>
        <v>#REF!</v>
      </c>
      <c r="T77" s="113" t="str">
        <f t="array" ref="T77">ROUND(SUMPRODUCT((AE77&gt;=$AE$8:$AE$154)/COUNTIF($AE$8:$AE$154,$AE$8:$AE$154)),0)</f>
        <v>#DIV/0!</v>
      </c>
      <c r="U77" s="3" t="str">
        <f t="shared" si="3"/>
        <v>#REF!</v>
      </c>
      <c r="V77" s="3" t="str">
        <f t="array" ref="V77">IFERROR(INDEX(Overall!$C$3:$C$389,MATCH(ProjectionCalcs!B77,Overall!$D$3:$D$389,0)),"No")</f>
        <v>Yes</v>
      </c>
      <c r="W77" s="93">
        <f t="shared" si="4"/>
        <v>0</v>
      </c>
      <c r="X77" s="136"/>
      <c r="Y77" s="3" t="str">
        <f t="shared" si="5"/>
        <v/>
      </c>
      <c r="Z77" s="3" t="str">
        <f t="shared" si="6"/>
        <v>#DIV/0!</v>
      </c>
      <c r="AA77" s="96">
        <f t="shared" si="7"/>
        <v>0</v>
      </c>
      <c r="AB77" s="3" t="str">
        <f>IF(OR((AA77-$AB$2)&lt;0,(AA77-$AB$4)&lt;0),0,(AA77-$AB$2)*(AA77-$AB$4)*'Draft Array'!$K$99*'Draft Array'!$M$111*pcqb)</f>
        <v>#REF!</v>
      </c>
      <c r="AC77" s="3" t="str">
        <f t="shared" si="8"/>
        <v>#REF!</v>
      </c>
      <c r="AD77" s="135">
        <f t="shared" si="9"/>
        <v>0</v>
      </c>
      <c r="AE77" s="3" t="str">
        <f t="shared" si="10"/>
        <v>#DIV/0!</v>
      </c>
      <c r="AF77" s="3"/>
      <c r="AG77" s="3"/>
      <c r="AH77" s="3"/>
      <c r="AI77" s="3"/>
      <c r="AJ77" s="3"/>
      <c r="AK77" s="3"/>
    </row>
    <row r="78" ht="15.75" customHeight="1">
      <c r="A78" s="137" t="str">
        <f>OffensePrj!C77</f>
        <v>qb</v>
      </c>
      <c r="B78" s="131" t="str">
        <f>OffensePrj!R77</f>
        <v>Gardner Minshew II</v>
      </c>
      <c r="C78" s="132">
        <f>OffensePrj!D77</f>
        <v>531.9261</v>
      </c>
      <c r="D78" s="132">
        <f>OffensePrj!E77</f>
        <v>322.2479</v>
      </c>
      <c r="E78" s="132">
        <f>OffensePrj!F77</f>
        <v>3613.401</v>
      </c>
      <c r="F78" s="132">
        <f>OffensePrj!G77</f>
        <v>21.96707</v>
      </c>
      <c r="G78" s="133">
        <f>OffensePrj!H77</f>
        <v>10.51951</v>
      </c>
      <c r="H78" s="132">
        <f>OffensePrj!I77</f>
        <v>73.09659</v>
      </c>
      <c r="I78" s="132">
        <f>OffensePrj!J77</f>
        <v>359.2436</v>
      </c>
      <c r="J78" s="133">
        <f>OffensePrj!K77</f>
        <v>1.742129</v>
      </c>
      <c r="K78" s="132">
        <f>OffensePrj!L77</f>
        <v>0</v>
      </c>
      <c r="L78" s="132">
        <f>OffensePrj!M77</f>
        <v>0</v>
      </c>
      <c r="M78" s="133">
        <f>OffensePrj!N77</f>
        <v>0</v>
      </c>
      <c r="N78" s="132">
        <f>OffensePrj!O77</f>
        <v>7.317735</v>
      </c>
      <c r="O78" s="132" t="str">
        <f>OffensePrj!P77</f>
        <v/>
      </c>
      <c r="P78" s="132" t="str">
        <f>OffensePrj!Q77</f>
        <v/>
      </c>
      <c r="Q78" s="134">
        <f>IFERROR(ProjectionCalcs!D78*pointpasscomp+ProjectionCalcs!E78*pointpassyard+ProjectionCalcs!F78*pointpasstd+pointint*ProjectionCalcs!G78+ProjectionCalcs!H78*pointrushatt+pointrushyard*ProjectionCalcs!I78+pointrushtd*ProjectionCalcs!J78+ProjectionCalcs!K78*pointrec+pointrecyard*ProjectionCalcs!L78+ProjectionCalcs!M78*pointrectd+pointfumb*ProjectionCalcs!N78+(C78-D78)*pointpassinc+O78*pointret+P78*pointrushtd,0)</f>
        <v>0</v>
      </c>
      <c r="R78" s="113" t="str">
        <f t="shared" si="1"/>
        <v>#REF!</v>
      </c>
      <c r="S78" s="135" t="str">
        <f t="shared" si="2"/>
        <v>#REF!</v>
      </c>
      <c r="T78" s="113" t="str">
        <f t="array" ref="T78">ROUND(SUMPRODUCT((AE78&gt;=$AE$8:$AE$154)/COUNTIF($AE$8:$AE$154,$AE$8:$AE$154)),0)</f>
        <v>#DIV/0!</v>
      </c>
      <c r="U78" s="3" t="str">
        <f t="shared" si="3"/>
        <v>#REF!</v>
      </c>
      <c r="V78" s="3" t="str">
        <f t="array" ref="V78">IFERROR(INDEX(Overall!$C$3:$C$389,MATCH(ProjectionCalcs!B78,Overall!$D$3:$D$389,0)),"No")</f>
        <v>Yes</v>
      </c>
      <c r="W78" s="93">
        <f t="shared" si="4"/>
        <v>0</v>
      </c>
      <c r="X78" s="136"/>
      <c r="Y78" s="3" t="str">
        <f t="shared" si="5"/>
        <v/>
      </c>
      <c r="Z78" s="3" t="str">
        <f t="shared" si="6"/>
        <v>#DIV/0!</v>
      </c>
      <c r="AA78" s="96">
        <f t="shared" si="7"/>
        <v>0</v>
      </c>
      <c r="AB78" s="3" t="str">
        <f>IF(OR((AA78-$AB$2)&lt;0,(AA78-$AB$4)&lt;0),0,(AA78-$AB$2)*(AA78-$AB$4)*'Draft Array'!$K$99*'Draft Array'!$M$111*pcqb)</f>
        <v>#REF!</v>
      </c>
      <c r="AC78" s="3" t="str">
        <f t="shared" si="8"/>
        <v>#REF!</v>
      </c>
      <c r="AD78" s="135">
        <f t="shared" si="9"/>
        <v>0</v>
      </c>
      <c r="AE78" s="3" t="str">
        <f t="shared" si="10"/>
        <v>#DIV/0!</v>
      </c>
      <c r="AF78" s="3"/>
      <c r="AG78" s="3"/>
      <c r="AH78" s="3"/>
      <c r="AI78" s="3"/>
      <c r="AJ78" s="3"/>
      <c r="AK78" s="3"/>
    </row>
    <row r="79" ht="15.75" customHeight="1">
      <c r="A79" s="137" t="str">
        <f>OffensePrj!C78</f>
        <v>qb</v>
      </c>
      <c r="B79" s="131" t="str">
        <f>OffensePrj!R78</f>
        <v>David Blough</v>
      </c>
      <c r="C79" s="132">
        <f>OffensePrj!D78</f>
        <v>25.29046</v>
      </c>
      <c r="D79" s="132">
        <f>OffensePrj!E78</f>
        <v>14.8772</v>
      </c>
      <c r="E79" s="132">
        <f>OffensePrj!F78</f>
        <v>150.69</v>
      </c>
      <c r="F79" s="132">
        <f>OffensePrj!G78</f>
        <v>0.756334</v>
      </c>
      <c r="G79" s="133">
        <f>OffensePrj!H78</f>
        <v>1.243666</v>
      </c>
      <c r="H79" s="132">
        <f>OffensePrj!I78</f>
        <v>2.48927</v>
      </c>
      <c r="I79" s="132">
        <f>OffensePrj!J78</f>
        <v>17</v>
      </c>
      <c r="J79" s="133">
        <f>OffensePrj!K78</f>
        <v>0</v>
      </c>
      <c r="K79" s="132">
        <f>OffensePrj!L78</f>
        <v>0</v>
      </c>
      <c r="L79" s="132">
        <f>OffensePrj!M78</f>
        <v>0</v>
      </c>
      <c r="M79" s="133">
        <f>OffensePrj!N78</f>
        <v>0</v>
      </c>
      <c r="N79" s="132">
        <f>OffensePrj!O78</f>
        <v>0</v>
      </c>
      <c r="O79" s="132" t="str">
        <f>OffensePrj!P78</f>
        <v/>
      </c>
      <c r="P79" s="132" t="str">
        <f>OffensePrj!Q78</f>
        <v/>
      </c>
      <c r="Q79" s="134">
        <f>IFERROR(ProjectionCalcs!D79*pointpasscomp+ProjectionCalcs!E79*pointpassyard+ProjectionCalcs!F79*pointpasstd+pointint*ProjectionCalcs!G79+ProjectionCalcs!H79*pointrushatt+pointrushyard*ProjectionCalcs!I79+pointrushtd*ProjectionCalcs!J79+ProjectionCalcs!K79*pointrec+pointrecyard*ProjectionCalcs!L79+ProjectionCalcs!M79*pointrectd+pointfumb*ProjectionCalcs!N79+(C79-D79)*pointpassinc+O79*pointret+P79*pointrushtd,0)</f>
        <v>0</v>
      </c>
      <c r="R79" s="113" t="str">
        <f t="shared" si="1"/>
        <v>#REF!</v>
      </c>
      <c r="S79" s="135" t="str">
        <f t="shared" si="2"/>
        <v>#REF!</v>
      </c>
      <c r="T79" s="113" t="str">
        <f t="array" ref="T79">ROUND(SUMPRODUCT((AE79&gt;=$AE$8:$AE$154)/COUNTIF($AE$8:$AE$154,$AE$8:$AE$154)),0)</f>
        <v>#DIV/0!</v>
      </c>
      <c r="U79" s="3" t="str">
        <f t="shared" si="3"/>
        <v>#REF!</v>
      </c>
      <c r="V79" s="3" t="str">
        <f t="array" ref="V79">IFERROR(INDEX(Overall!$C$3:$C$389,MATCH(ProjectionCalcs!B79,Overall!$D$3:$D$389,0)),"No")</f>
        <v>No</v>
      </c>
      <c r="W79" s="93">
        <f t="shared" si="4"/>
        <v>1</v>
      </c>
      <c r="X79" s="136"/>
      <c r="Y79" s="3" t="str">
        <f t="shared" si="5"/>
        <v/>
      </c>
      <c r="Z79" s="3" t="str">
        <f t="shared" si="6"/>
        <v>#DIV/0!</v>
      </c>
      <c r="AA79" s="96">
        <f t="shared" si="7"/>
        <v>0</v>
      </c>
      <c r="AB79" s="3" t="str">
        <f>IF(OR((AA79-$AB$2)&lt;0,(AA79-$AB$4)&lt;0),0,(AA79-$AB$2)*(AA79-$AB$4)*'Draft Array'!$K$99*'Draft Array'!$M$111*pcqb)</f>
        <v>#REF!</v>
      </c>
      <c r="AC79" s="3" t="str">
        <f t="shared" si="8"/>
        <v>#REF!</v>
      </c>
      <c r="AD79" s="135">
        <f t="shared" si="9"/>
        <v>0</v>
      </c>
      <c r="AE79" s="3" t="str">
        <f t="shared" si="10"/>
        <v>#DIV/0!</v>
      </c>
      <c r="AF79" s="3"/>
      <c r="AG79" s="3"/>
      <c r="AH79" s="3"/>
      <c r="AI79" s="3"/>
      <c r="AJ79" s="3"/>
      <c r="AK79" s="3"/>
    </row>
    <row r="80" ht="15.75" customHeight="1">
      <c r="A80" s="137" t="str">
        <f>OffensePrj!C79</f>
        <v>qb</v>
      </c>
      <c r="B80" s="131" t="str">
        <f>OffensePrj!R79</f>
        <v>Joe Burrow</v>
      </c>
      <c r="C80" s="132">
        <f>OffensePrj!D79</f>
        <v>552.5</v>
      </c>
      <c r="D80" s="132">
        <f>OffensePrj!E79</f>
        <v>343.6</v>
      </c>
      <c r="E80" s="132">
        <f>OffensePrj!F79</f>
        <v>3882</v>
      </c>
      <c r="F80" s="132">
        <f>OffensePrj!G79</f>
        <v>22.1</v>
      </c>
      <c r="G80" s="133">
        <f>OffensePrj!H79</f>
        <v>14.6</v>
      </c>
      <c r="H80" s="132">
        <f>OffensePrj!I79</f>
        <v>46.3</v>
      </c>
      <c r="I80" s="132">
        <f>OffensePrj!J79</f>
        <v>209.5</v>
      </c>
      <c r="J80" s="133">
        <f>OffensePrj!K79</f>
        <v>1.6</v>
      </c>
      <c r="K80" s="132" t="str">
        <f>OffensePrj!L79</f>
        <v/>
      </c>
      <c r="L80" s="132" t="str">
        <f>OffensePrj!M79</f>
        <v/>
      </c>
      <c r="M80" s="133" t="str">
        <f>OffensePrj!N79</f>
        <v/>
      </c>
      <c r="N80" s="132">
        <f>OffensePrj!O79</f>
        <v>5.4</v>
      </c>
      <c r="O80" s="132" t="str">
        <f>OffensePrj!P79</f>
        <v/>
      </c>
      <c r="P80" s="132" t="str">
        <f>OffensePrj!Q79</f>
        <v/>
      </c>
      <c r="Q80" s="134">
        <f>IFERROR(ProjectionCalcs!D80*pointpasscomp+ProjectionCalcs!E80*pointpassyard+ProjectionCalcs!F80*pointpasstd+pointint*ProjectionCalcs!G80+ProjectionCalcs!H80*pointrushatt+pointrushyard*ProjectionCalcs!I80+pointrushtd*ProjectionCalcs!J80+ProjectionCalcs!K80*pointrec+pointrecyard*ProjectionCalcs!L80+ProjectionCalcs!M80*pointrectd+pointfumb*ProjectionCalcs!N80+(C80-D80)*pointpassinc+O80*pointret+P80*pointrushtd,0)</f>
        <v>0</v>
      </c>
      <c r="R80" s="113" t="str">
        <f t="shared" si="1"/>
        <v>#REF!</v>
      </c>
      <c r="S80" s="135" t="str">
        <f t="shared" si="2"/>
        <v>#REF!</v>
      </c>
      <c r="T80" s="113" t="str">
        <f t="array" ref="T80">ROUND(SUMPRODUCT((AE80&gt;=$AE$8:$AE$154)/COUNTIF($AE$8:$AE$154,$AE$8:$AE$154)),0)</f>
        <v>#DIV/0!</v>
      </c>
      <c r="U80" s="3" t="str">
        <f t="shared" si="3"/>
        <v>#REF!</v>
      </c>
      <c r="V80" s="3" t="str">
        <f t="array" ref="V80">IFERROR(INDEX(Overall!$C$3:$C$389,MATCH(ProjectionCalcs!B80,Overall!$D$3:$D$389,0)),"No")</f>
        <v>Yes</v>
      </c>
      <c r="W80" s="93">
        <f t="shared" si="4"/>
        <v>0</v>
      </c>
      <c r="X80" s="136"/>
      <c r="Y80" s="3" t="str">
        <f t="shared" si="5"/>
        <v/>
      </c>
      <c r="Z80" s="3" t="str">
        <f t="shared" si="6"/>
        <v>#DIV/0!</v>
      </c>
      <c r="AA80" s="96">
        <f t="shared" si="7"/>
        <v>0</v>
      </c>
      <c r="AB80" s="3" t="str">
        <f>IF(OR((AA80-$AB$2)&lt;0,(AA80-$AB$4)&lt;0),0,(AA80-$AB$2)*(AA80-$AB$4)*'Draft Array'!$K$99*'Draft Array'!$M$111*pcqb)</f>
        <v>#REF!</v>
      </c>
      <c r="AC80" s="3" t="str">
        <f t="shared" si="8"/>
        <v>#REF!</v>
      </c>
      <c r="AD80" s="135">
        <f t="shared" si="9"/>
        <v>0</v>
      </c>
      <c r="AE80" s="3" t="str">
        <f t="shared" si="10"/>
        <v>#DIV/0!</v>
      </c>
      <c r="AF80" s="3"/>
      <c r="AG80" s="3"/>
      <c r="AH80" s="3"/>
      <c r="AI80" s="3"/>
      <c r="AJ80" s="3"/>
      <c r="AK80" s="3"/>
    </row>
    <row r="81" ht="15.75" customHeight="1">
      <c r="A81" s="137" t="str">
        <f>OffensePrj!C80</f>
        <v>qb</v>
      </c>
      <c r="B81" s="131" t="str">
        <f>OffensePrj!R80</f>
        <v>Tua Tagovailoa</v>
      </c>
      <c r="C81" s="132">
        <f>OffensePrj!D80</f>
        <v>351.6</v>
      </c>
      <c r="D81" s="132">
        <f>OffensePrj!E80</f>
        <v>217.7</v>
      </c>
      <c r="E81" s="132">
        <f>OffensePrj!F80</f>
        <v>2464.6</v>
      </c>
      <c r="F81" s="132">
        <f>OffensePrj!G80</f>
        <v>13.5</v>
      </c>
      <c r="G81" s="133">
        <f>OffensePrj!H80</f>
        <v>9.9</v>
      </c>
      <c r="H81" s="132">
        <f>OffensePrj!I80</f>
        <v>24.5</v>
      </c>
      <c r="I81" s="132">
        <f>OffensePrj!J80</f>
        <v>99.4</v>
      </c>
      <c r="J81" s="133">
        <f>OffensePrj!K80</f>
        <v>0.7</v>
      </c>
      <c r="K81" s="132" t="str">
        <f>OffensePrj!L80</f>
        <v/>
      </c>
      <c r="L81" s="132" t="str">
        <f>OffensePrj!M80</f>
        <v/>
      </c>
      <c r="M81" s="133" t="str">
        <f>OffensePrj!N80</f>
        <v/>
      </c>
      <c r="N81" s="132">
        <f>OffensePrj!O80</f>
        <v>2.7</v>
      </c>
      <c r="O81" s="132" t="str">
        <f>OffensePrj!P80</f>
        <v/>
      </c>
      <c r="P81" s="132" t="str">
        <f>OffensePrj!Q80</f>
        <v/>
      </c>
      <c r="Q81" s="134">
        <f>IFERROR(ProjectionCalcs!D81*pointpasscomp+ProjectionCalcs!E81*pointpassyard+ProjectionCalcs!F81*pointpasstd+pointint*ProjectionCalcs!G81+ProjectionCalcs!H81*pointrushatt+pointrushyard*ProjectionCalcs!I81+pointrushtd*ProjectionCalcs!J81+ProjectionCalcs!K81*pointrec+pointrecyard*ProjectionCalcs!L81+ProjectionCalcs!M81*pointrectd+pointfumb*ProjectionCalcs!N81+(C81-D81)*pointpassinc+O81*pointret+P81*pointrushtd,0)</f>
        <v>0</v>
      </c>
      <c r="R81" s="113" t="str">
        <f t="shared" si="1"/>
        <v>#REF!</v>
      </c>
      <c r="S81" s="135" t="str">
        <f t="shared" si="2"/>
        <v>#REF!</v>
      </c>
      <c r="T81" s="113" t="str">
        <f t="array" ref="T81">ROUND(SUMPRODUCT((AE81&gt;=$AE$8:$AE$154)/COUNTIF($AE$8:$AE$154,$AE$8:$AE$154)),0)</f>
        <v>#DIV/0!</v>
      </c>
      <c r="U81" s="3" t="str">
        <f t="shared" si="3"/>
        <v>#REF!</v>
      </c>
      <c r="V81" s="3" t="str">
        <f t="array" ref="V81">IFERROR(INDEX(Overall!$C$3:$C$389,MATCH(ProjectionCalcs!B81,Overall!$D$3:$D$389,0)),"No")</f>
        <v>Yes</v>
      </c>
      <c r="W81" s="93">
        <f t="shared" si="4"/>
        <v>0</v>
      </c>
      <c r="X81" s="136"/>
      <c r="Y81" s="3" t="str">
        <f t="shared" si="5"/>
        <v/>
      </c>
      <c r="Z81" s="3" t="str">
        <f t="shared" si="6"/>
        <v>#DIV/0!</v>
      </c>
      <c r="AA81" s="96">
        <f t="shared" si="7"/>
        <v>0</v>
      </c>
      <c r="AB81" s="3" t="str">
        <f>IF(OR((AA81-$AB$2)&lt;0,(AA81-$AB$4)&lt;0),0,(AA81-$AB$2)*(AA81-$AB$4)*'Draft Array'!$K$99*'Draft Array'!$M$111*pcqb)</f>
        <v>#REF!</v>
      </c>
      <c r="AC81" s="3" t="str">
        <f t="shared" si="8"/>
        <v>#REF!</v>
      </c>
      <c r="AD81" s="135">
        <f t="shared" si="9"/>
        <v>0</v>
      </c>
      <c r="AE81" s="3" t="str">
        <f t="shared" si="10"/>
        <v>#DIV/0!</v>
      </c>
      <c r="AF81" s="3"/>
      <c r="AG81" s="3"/>
      <c r="AH81" s="3"/>
      <c r="AI81" s="3"/>
      <c r="AJ81" s="3"/>
      <c r="AK81" s="3"/>
    </row>
    <row r="82" ht="15.75" customHeight="1">
      <c r="A82" s="137" t="str">
        <f>OffensePrj!C81</f>
        <v>qb</v>
      </c>
      <c r="B82" s="131" t="str">
        <f>OffensePrj!R81</f>
        <v>Justin Herbert</v>
      </c>
      <c r="C82" s="132">
        <f>OffensePrj!D81</f>
        <v>249.8</v>
      </c>
      <c r="D82" s="132">
        <f>OffensePrj!E81</f>
        <v>154.2</v>
      </c>
      <c r="E82" s="132">
        <f>OffensePrj!F81</f>
        <v>1787</v>
      </c>
      <c r="F82" s="132">
        <f>OffensePrj!G81</f>
        <v>10.4</v>
      </c>
      <c r="G82" s="133">
        <f>OffensePrj!H81</f>
        <v>7.2</v>
      </c>
      <c r="H82" s="132">
        <f>OffensePrj!I81</f>
        <v>26.8</v>
      </c>
      <c r="I82" s="132">
        <f>OffensePrj!J81</f>
        <v>106.7</v>
      </c>
      <c r="J82" s="133">
        <f>OffensePrj!K81</f>
        <v>1.1</v>
      </c>
      <c r="K82" s="132" t="str">
        <f>OffensePrj!L81</f>
        <v/>
      </c>
      <c r="L82" s="132" t="str">
        <f>OffensePrj!M81</f>
        <v/>
      </c>
      <c r="M82" s="133" t="str">
        <f>OffensePrj!N81</f>
        <v/>
      </c>
      <c r="N82" s="132">
        <f>OffensePrj!O81</f>
        <v>2</v>
      </c>
      <c r="O82" s="132" t="str">
        <f>OffensePrj!P81</f>
        <v/>
      </c>
      <c r="P82" s="132" t="str">
        <f>OffensePrj!Q81</f>
        <v/>
      </c>
      <c r="Q82" s="134">
        <f>IFERROR(ProjectionCalcs!D82*pointpasscomp+ProjectionCalcs!E82*pointpassyard+ProjectionCalcs!F82*pointpasstd+pointint*ProjectionCalcs!G82+ProjectionCalcs!H82*pointrushatt+pointrushyard*ProjectionCalcs!I82+pointrushtd*ProjectionCalcs!J82+ProjectionCalcs!K82*pointrec+pointrecyard*ProjectionCalcs!L82+ProjectionCalcs!M82*pointrectd+pointfumb*ProjectionCalcs!N82+(C82-D82)*pointpassinc+O82*pointret+P82*pointrushtd,0)</f>
        <v>0</v>
      </c>
      <c r="R82" s="113" t="str">
        <f t="shared" si="1"/>
        <v>#REF!</v>
      </c>
      <c r="S82" s="135" t="str">
        <f t="shared" si="2"/>
        <v>#REF!</v>
      </c>
      <c r="T82" s="113" t="str">
        <f t="array" ref="T82">ROUND(SUMPRODUCT((AE82&gt;=$AE$8:$AE$154)/COUNTIF($AE$8:$AE$154,$AE$8:$AE$154)),0)</f>
        <v>#DIV/0!</v>
      </c>
      <c r="U82" s="3" t="str">
        <f t="shared" si="3"/>
        <v>#REF!</v>
      </c>
      <c r="V82" s="3" t="str">
        <f t="array" ref="V82">IFERROR(INDEX(Overall!$C$3:$C$389,MATCH(ProjectionCalcs!B82,Overall!$D$3:$D$389,0)),"No")</f>
        <v>Yes</v>
      </c>
      <c r="W82" s="93">
        <f t="shared" si="4"/>
        <v>0</v>
      </c>
      <c r="X82" s="136"/>
      <c r="Y82" s="3" t="str">
        <f t="shared" si="5"/>
        <v/>
      </c>
      <c r="Z82" s="3" t="str">
        <f t="shared" si="6"/>
        <v>#DIV/0!</v>
      </c>
      <c r="AA82" s="96">
        <f t="shared" si="7"/>
        <v>0</v>
      </c>
      <c r="AB82" s="3" t="str">
        <f>IF(OR((AA82-$AB$2)&lt;0,(AA82-$AB$4)&lt;0),0,(AA82-$AB$2)*(AA82-$AB$4)*'Draft Array'!$K$99*'Draft Array'!$M$111*pcqb)</f>
        <v>#REF!</v>
      </c>
      <c r="AC82" s="3" t="str">
        <f t="shared" si="8"/>
        <v>#REF!</v>
      </c>
      <c r="AD82" s="135">
        <f t="shared" si="9"/>
        <v>0</v>
      </c>
      <c r="AE82" s="3" t="str">
        <f t="shared" si="10"/>
        <v>#DIV/0!</v>
      </c>
      <c r="AF82" s="3"/>
      <c r="AG82" s="3"/>
      <c r="AH82" s="3"/>
      <c r="AI82" s="3"/>
      <c r="AJ82" s="3"/>
      <c r="AK82" s="3"/>
    </row>
    <row r="83" ht="15.75" customHeight="1">
      <c r="A83" s="137" t="str">
        <f>OffensePrj!C82</f>
        <v>qb</v>
      </c>
      <c r="B83" s="131" t="str">
        <f>OffensePrj!R82</f>
        <v>Jordan Love</v>
      </c>
      <c r="C83" s="132">
        <f>OffensePrj!D82</f>
        <v>21.8</v>
      </c>
      <c r="D83" s="132">
        <f>OffensePrj!E82</f>
        <v>13</v>
      </c>
      <c r="E83" s="132">
        <f>OffensePrj!F82</f>
        <v>151.8</v>
      </c>
      <c r="F83" s="132">
        <f>OffensePrj!G82</f>
        <v>1.1</v>
      </c>
      <c r="G83" s="133">
        <f>OffensePrj!H82</f>
        <v>0.4</v>
      </c>
      <c r="H83" s="132">
        <f>OffensePrj!I82</f>
        <v>3.1</v>
      </c>
      <c r="I83" s="132">
        <f>OffensePrj!J82</f>
        <v>14</v>
      </c>
      <c r="J83" s="133">
        <f>OffensePrj!K82</f>
        <v>0</v>
      </c>
      <c r="K83" s="132" t="str">
        <f>OffensePrj!L82</f>
        <v/>
      </c>
      <c r="L83" s="132" t="str">
        <f>OffensePrj!M82</f>
        <v/>
      </c>
      <c r="M83" s="133" t="str">
        <f>OffensePrj!N82</f>
        <v/>
      </c>
      <c r="N83" s="132">
        <f>OffensePrj!O82</f>
        <v>0.1</v>
      </c>
      <c r="O83" s="132" t="str">
        <f>OffensePrj!P82</f>
        <v/>
      </c>
      <c r="P83" s="132" t="str">
        <f>OffensePrj!Q82</f>
        <v/>
      </c>
      <c r="Q83" s="134">
        <f>IFERROR(ProjectionCalcs!D83*pointpasscomp+ProjectionCalcs!E83*pointpassyard+ProjectionCalcs!F83*pointpasstd+pointint*ProjectionCalcs!G83+ProjectionCalcs!H83*pointrushatt+pointrushyard*ProjectionCalcs!I83+pointrushtd*ProjectionCalcs!J83+ProjectionCalcs!K83*pointrec+pointrecyard*ProjectionCalcs!L83+ProjectionCalcs!M83*pointrectd+pointfumb*ProjectionCalcs!N83+(C83-D83)*pointpassinc+O83*pointret+P83*pointrushtd,0)</f>
        <v>0</v>
      </c>
      <c r="R83" s="113" t="str">
        <f t="shared" si="1"/>
        <v>#REF!</v>
      </c>
      <c r="S83" s="135" t="str">
        <f t="shared" si="2"/>
        <v>#REF!</v>
      </c>
      <c r="T83" s="113" t="str">
        <f t="array" ref="T83">ROUND(SUMPRODUCT((AE83&gt;=$AE$8:$AE$154)/COUNTIF($AE$8:$AE$154,$AE$8:$AE$154)),0)</f>
        <v>#DIV/0!</v>
      </c>
      <c r="U83" s="3" t="str">
        <f t="shared" si="3"/>
        <v>#REF!</v>
      </c>
      <c r="V83" s="3" t="str">
        <f t="array" ref="V83">IFERROR(INDEX(Overall!$C$3:$C$389,MATCH(ProjectionCalcs!B83,Overall!$D$3:$D$389,0)),"No")</f>
        <v>Yes</v>
      </c>
      <c r="W83" s="93">
        <f t="shared" si="4"/>
        <v>0</v>
      </c>
      <c r="X83" s="136"/>
      <c r="Y83" s="3" t="str">
        <f t="shared" si="5"/>
        <v/>
      </c>
      <c r="Z83" s="3" t="str">
        <f t="shared" si="6"/>
        <v>#DIV/0!</v>
      </c>
      <c r="AA83" s="96">
        <f t="shared" si="7"/>
        <v>0</v>
      </c>
      <c r="AB83" s="3" t="str">
        <f>IF(OR((AA83-$AB$2)&lt;0,(AA83-$AB$4)&lt;0),0,(AA83-$AB$2)*(AA83-$AB$4)*'Draft Array'!$K$99*'Draft Array'!$M$111*pcqb)</f>
        <v>#REF!</v>
      </c>
      <c r="AC83" s="3" t="str">
        <f t="shared" si="8"/>
        <v>#REF!</v>
      </c>
      <c r="AD83" s="135">
        <f t="shared" si="9"/>
        <v>0</v>
      </c>
      <c r="AE83" s="3" t="str">
        <f t="shared" si="10"/>
        <v>#DIV/0!</v>
      </c>
      <c r="AF83" s="3"/>
      <c r="AG83" s="3"/>
      <c r="AH83" s="3"/>
      <c r="AI83" s="3"/>
      <c r="AJ83" s="3"/>
      <c r="AK83" s="3"/>
    </row>
    <row r="84" ht="15.75" customHeight="1">
      <c r="A84" s="137" t="str">
        <f>OffensePrj!C83</f>
        <v>qb</v>
      </c>
      <c r="B84" s="131" t="str">
        <f>OffensePrj!R83</f>
        <v>Jalen Hurts</v>
      </c>
      <c r="C84" s="132">
        <f>OffensePrj!D83</f>
        <v>36</v>
      </c>
      <c r="D84" s="132">
        <f>OffensePrj!E83</f>
        <v>21.2</v>
      </c>
      <c r="E84" s="132">
        <f>OffensePrj!F83</f>
        <v>253</v>
      </c>
      <c r="F84" s="132">
        <f>OffensePrj!G83</f>
        <v>1.4</v>
      </c>
      <c r="G84" s="133">
        <f>OffensePrj!H83</f>
        <v>0.8</v>
      </c>
      <c r="H84" s="132">
        <f>OffensePrj!I83</f>
        <v>22.4</v>
      </c>
      <c r="I84" s="132">
        <f>OffensePrj!J83</f>
        <v>117.9</v>
      </c>
      <c r="J84" s="133">
        <f>OffensePrj!K83</f>
        <v>1.2</v>
      </c>
      <c r="K84" s="132" t="str">
        <f>OffensePrj!L83</f>
        <v/>
      </c>
      <c r="L84" s="132" t="str">
        <f>OffensePrj!M83</f>
        <v/>
      </c>
      <c r="M84" s="133" t="str">
        <f>OffensePrj!N83</f>
        <v/>
      </c>
      <c r="N84" s="132">
        <f>OffensePrj!O83</f>
        <v>3.2</v>
      </c>
      <c r="O84" s="132" t="str">
        <f>OffensePrj!P83</f>
        <v/>
      </c>
      <c r="P84" s="132" t="str">
        <f>OffensePrj!Q83</f>
        <v/>
      </c>
      <c r="Q84" s="134">
        <f>IFERROR(ProjectionCalcs!D84*pointpasscomp+ProjectionCalcs!E84*pointpassyard+ProjectionCalcs!F84*pointpasstd+pointint*ProjectionCalcs!G84+ProjectionCalcs!H84*pointrushatt+pointrushyard*ProjectionCalcs!I84+pointrushtd*ProjectionCalcs!J84+ProjectionCalcs!K84*pointrec+pointrecyard*ProjectionCalcs!L84+ProjectionCalcs!M84*pointrectd+pointfumb*ProjectionCalcs!N84+(C84-D84)*pointpassinc+O84*pointret+P84*pointrushtd,0)</f>
        <v>0</v>
      </c>
      <c r="R84" s="113" t="str">
        <f t="shared" si="1"/>
        <v>#REF!</v>
      </c>
      <c r="S84" s="135" t="str">
        <f t="shared" si="2"/>
        <v>#REF!</v>
      </c>
      <c r="T84" s="113" t="str">
        <f t="array" ref="T84">ROUND(SUMPRODUCT((AE84&gt;=$AE$8:$AE$154)/COUNTIF($AE$8:$AE$154,$AE$8:$AE$154)),0)</f>
        <v>#DIV/0!</v>
      </c>
      <c r="U84" s="3" t="str">
        <f t="shared" si="3"/>
        <v>#REF!</v>
      </c>
      <c r="V84" s="3" t="str">
        <f t="array" ref="V84">IFERROR(INDEX(Overall!$C$3:$C$389,MATCH(ProjectionCalcs!B84,Overall!$D$3:$D$389,0)),"No")</f>
        <v>Yes</v>
      </c>
      <c r="W84" s="93">
        <f t="shared" si="4"/>
        <v>0</v>
      </c>
      <c r="X84" s="136"/>
      <c r="Y84" s="3" t="str">
        <f t="shared" si="5"/>
        <v/>
      </c>
      <c r="Z84" s="3" t="str">
        <f t="shared" si="6"/>
        <v>#DIV/0!</v>
      </c>
      <c r="AA84" s="96">
        <f t="shared" si="7"/>
        <v>0</v>
      </c>
      <c r="AB84" s="3" t="str">
        <f>IF(OR((AA84-$AB$2)&lt;0,(AA84-$AB$4)&lt;0),0,(AA84-$AB$2)*(AA84-$AB$4)*'Draft Array'!$K$99*'Draft Array'!$M$111*pcqb)</f>
        <v>#REF!</v>
      </c>
      <c r="AC84" s="3" t="str">
        <f t="shared" si="8"/>
        <v>#REF!</v>
      </c>
      <c r="AD84" s="135">
        <f t="shared" si="9"/>
        <v>0</v>
      </c>
      <c r="AE84" s="3" t="str">
        <f t="shared" si="10"/>
        <v>#DIV/0!</v>
      </c>
      <c r="AF84" s="3"/>
      <c r="AG84" s="3"/>
      <c r="AH84" s="3"/>
      <c r="AI84" s="3"/>
      <c r="AJ84" s="3"/>
      <c r="AK84" s="3"/>
    </row>
    <row r="85" ht="15.75" customHeight="1">
      <c r="A85" s="137" t="str">
        <f>OffensePrj!C84</f>
        <v>qb</v>
      </c>
      <c r="B85" s="131" t="str">
        <f>OffensePrj!R84</f>
        <v>Jacob Eason</v>
      </c>
      <c r="C85" s="132">
        <f>OffensePrj!D84</f>
        <v>10</v>
      </c>
      <c r="D85" s="132">
        <f>OffensePrj!E84</f>
        <v>6</v>
      </c>
      <c r="E85" s="132">
        <f>OffensePrj!F84</f>
        <v>64</v>
      </c>
      <c r="F85" s="132">
        <f>OffensePrj!G84</f>
        <v>0</v>
      </c>
      <c r="G85" s="133">
        <f>OffensePrj!H84</f>
        <v>0</v>
      </c>
      <c r="H85" s="132">
        <f>OffensePrj!I84</f>
        <v>1</v>
      </c>
      <c r="I85" s="132">
        <f>OffensePrj!J84</f>
        <v>2</v>
      </c>
      <c r="J85" s="133">
        <f>OffensePrj!K84</f>
        <v>0</v>
      </c>
      <c r="K85" s="132" t="str">
        <f>OffensePrj!L84</f>
        <v/>
      </c>
      <c r="L85" s="132" t="str">
        <f>OffensePrj!M84</f>
        <v/>
      </c>
      <c r="M85" s="133" t="str">
        <f>OffensePrj!N84</f>
        <v/>
      </c>
      <c r="N85" s="132">
        <f>OffensePrj!O84</f>
        <v>0</v>
      </c>
      <c r="O85" s="132" t="str">
        <f>OffensePrj!P84</f>
        <v/>
      </c>
      <c r="P85" s="132" t="str">
        <f>OffensePrj!Q84</f>
        <v/>
      </c>
      <c r="Q85" s="134">
        <f>IFERROR(ProjectionCalcs!D85*pointpasscomp+ProjectionCalcs!E85*pointpassyard+ProjectionCalcs!F85*pointpasstd+pointint*ProjectionCalcs!G85+ProjectionCalcs!H85*pointrushatt+pointrushyard*ProjectionCalcs!I85+pointrushtd*ProjectionCalcs!J85+ProjectionCalcs!K85*pointrec+pointrecyard*ProjectionCalcs!L85+ProjectionCalcs!M85*pointrectd+pointfumb*ProjectionCalcs!N85+(C85-D85)*pointpassinc+O85*pointret+P85*pointrushtd,0)</f>
        <v>0</v>
      </c>
      <c r="R85" s="113" t="str">
        <f t="shared" si="1"/>
        <v>#REF!</v>
      </c>
      <c r="S85" s="135" t="str">
        <f t="shared" si="2"/>
        <v>#REF!</v>
      </c>
      <c r="T85" s="113" t="str">
        <f t="array" ref="T85">ROUND(SUMPRODUCT((AE85&gt;=$AE$8:$AE$154)/COUNTIF($AE$8:$AE$154,$AE$8:$AE$154)),0)</f>
        <v>#DIV/0!</v>
      </c>
      <c r="U85" s="3" t="str">
        <f t="shared" si="3"/>
        <v>#REF!</v>
      </c>
      <c r="V85" s="3" t="str">
        <f t="array" ref="V85">IFERROR(INDEX(Overall!$C$3:$C$389,MATCH(ProjectionCalcs!B85,Overall!$D$3:$D$389,0)),"No")</f>
        <v>Yes</v>
      </c>
      <c r="W85" s="93">
        <f t="shared" si="4"/>
        <v>0</v>
      </c>
      <c r="X85" s="136"/>
      <c r="Y85" s="3" t="str">
        <f t="shared" si="5"/>
        <v/>
      </c>
      <c r="Z85" s="3" t="str">
        <f t="shared" si="6"/>
        <v>#DIV/0!</v>
      </c>
      <c r="AA85" s="96">
        <f t="shared" si="7"/>
        <v>0</v>
      </c>
      <c r="AB85" s="3" t="str">
        <f>IF(OR((AA85-$AB$2)&lt;0,(AA85-$AB$4)&lt;0),0,(AA85-$AB$2)*(AA85-$AB$4)*'Draft Array'!$K$99*'Draft Array'!$M$111*pcqb)</f>
        <v>#REF!</v>
      </c>
      <c r="AC85" s="3" t="str">
        <f t="shared" si="8"/>
        <v>#REF!</v>
      </c>
      <c r="AD85" s="135">
        <f t="shared" si="9"/>
        <v>0</v>
      </c>
      <c r="AE85" s="3" t="str">
        <f t="shared" si="10"/>
        <v>#DIV/0!</v>
      </c>
      <c r="AF85" s="3"/>
      <c r="AG85" s="3"/>
      <c r="AH85" s="3"/>
      <c r="AI85" s="3"/>
      <c r="AJ85" s="3"/>
      <c r="AK85" s="3"/>
    </row>
    <row r="86" ht="15.75" customHeight="1">
      <c r="A86" s="137" t="str">
        <f>OffensePrj!C85</f>
        <v>qb</v>
      </c>
      <c r="B86" s="131" t="str">
        <f>OffensePrj!R85</f>
        <v>Jake Fromm</v>
      </c>
      <c r="C86" s="132">
        <f>OffensePrj!D85</f>
        <v>12</v>
      </c>
      <c r="D86" s="132">
        <f>OffensePrj!E85</f>
        <v>7</v>
      </c>
      <c r="E86" s="132">
        <f>OffensePrj!F85</f>
        <v>81</v>
      </c>
      <c r="F86" s="132">
        <f>OffensePrj!G85</f>
        <v>1</v>
      </c>
      <c r="G86" s="133">
        <f>OffensePrj!H85</f>
        <v>0</v>
      </c>
      <c r="H86" s="132">
        <f>OffensePrj!I85</f>
        <v>1</v>
      </c>
      <c r="I86" s="132">
        <f>OffensePrj!J85</f>
        <v>4</v>
      </c>
      <c r="J86" s="133">
        <f>OffensePrj!K85</f>
        <v>0</v>
      </c>
      <c r="K86" s="132" t="str">
        <f>OffensePrj!L85</f>
        <v/>
      </c>
      <c r="L86" s="132" t="str">
        <f>OffensePrj!M85</f>
        <v/>
      </c>
      <c r="M86" s="133" t="str">
        <f>OffensePrj!N85</f>
        <v/>
      </c>
      <c r="N86" s="132">
        <f>OffensePrj!O85</f>
        <v>0</v>
      </c>
      <c r="O86" s="132" t="str">
        <f>OffensePrj!P85</f>
        <v/>
      </c>
      <c r="P86" s="132" t="str">
        <f>OffensePrj!Q85</f>
        <v/>
      </c>
      <c r="Q86" s="134">
        <f>IFERROR(ProjectionCalcs!D86*pointpasscomp+ProjectionCalcs!E86*pointpassyard+ProjectionCalcs!F86*pointpasstd+pointint*ProjectionCalcs!G86+ProjectionCalcs!H86*pointrushatt+pointrushyard*ProjectionCalcs!I86+pointrushtd*ProjectionCalcs!J86+ProjectionCalcs!K86*pointrec+pointrecyard*ProjectionCalcs!L86+ProjectionCalcs!M86*pointrectd+pointfumb*ProjectionCalcs!N86+(C86-D86)*pointpassinc+O86*pointret+P86*pointrushtd,0)</f>
        <v>0</v>
      </c>
      <c r="R86" s="113" t="str">
        <f t="shared" si="1"/>
        <v>#REF!</v>
      </c>
      <c r="S86" s="135" t="str">
        <f t="shared" si="2"/>
        <v>#REF!</v>
      </c>
      <c r="T86" s="113" t="str">
        <f t="array" ref="T86">ROUND(SUMPRODUCT((AE86&gt;=$AE$8:$AE$154)/COUNTIF($AE$8:$AE$154,$AE$8:$AE$154)),0)</f>
        <v>#DIV/0!</v>
      </c>
      <c r="U86" s="3" t="str">
        <f t="shared" si="3"/>
        <v>#REF!</v>
      </c>
      <c r="V86" s="3" t="str">
        <f t="array" ref="V86">IFERROR(INDEX(Overall!$C$3:$C$389,MATCH(ProjectionCalcs!B86,Overall!$D$3:$D$389,0)),"No")</f>
        <v>Yes</v>
      </c>
      <c r="W86" s="93">
        <f t="shared" si="4"/>
        <v>0</v>
      </c>
      <c r="X86" s="136"/>
      <c r="Y86" s="3" t="str">
        <f t="shared" si="5"/>
        <v/>
      </c>
      <c r="Z86" s="3" t="str">
        <f t="shared" si="6"/>
        <v>#DIV/0!</v>
      </c>
      <c r="AA86" s="96">
        <f t="shared" si="7"/>
        <v>0</v>
      </c>
      <c r="AB86" s="3" t="str">
        <f>IF(OR((AA86-$AB$2)&lt;0,(AA86-$AB$4)&lt;0),0,(AA86-$AB$2)*(AA86-$AB$4)*'Draft Array'!$K$99*'Draft Array'!$M$111*pcqb)</f>
        <v>#REF!</v>
      </c>
      <c r="AC86" s="3" t="str">
        <f t="shared" si="8"/>
        <v>#REF!</v>
      </c>
      <c r="AD86" s="135">
        <f t="shared" si="9"/>
        <v>0</v>
      </c>
      <c r="AE86" s="3" t="str">
        <f t="shared" si="10"/>
        <v>#DIV/0!</v>
      </c>
      <c r="AF86" s="3"/>
      <c r="AG86" s="3"/>
      <c r="AH86" s="3"/>
      <c r="AI86" s="3"/>
      <c r="AJ86" s="3"/>
      <c r="AK86" s="3"/>
    </row>
    <row r="87" ht="15.75" customHeight="1">
      <c r="A87" s="137" t="str">
        <f>OffensePrj!C86</f>
        <v>qb</v>
      </c>
      <c r="B87" s="131" t="str">
        <f>OffensePrj!R86</f>
        <v/>
      </c>
      <c r="C87" s="132" t="str">
        <f>OffensePrj!D86</f>
        <v>#N/A</v>
      </c>
      <c r="D87" s="132" t="str">
        <f>OffensePrj!E86</f>
        <v>#N/A</v>
      </c>
      <c r="E87" s="132" t="str">
        <f>OffensePrj!F86</f>
        <v>#N/A</v>
      </c>
      <c r="F87" s="132" t="str">
        <f>OffensePrj!G86</f>
        <v>#N/A</v>
      </c>
      <c r="G87" s="133" t="str">
        <f>OffensePrj!H86</f>
        <v>#N/A</v>
      </c>
      <c r="H87" s="132" t="str">
        <f>OffensePrj!I86</f>
        <v>#N/A</v>
      </c>
      <c r="I87" s="132" t="str">
        <f>OffensePrj!J86</f>
        <v>#N/A</v>
      </c>
      <c r="J87" s="133" t="str">
        <f>OffensePrj!K86</f>
        <v>#N/A</v>
      </c>
      <c r="K87" s="132" t="str">
        <f>OffensePrj!L86</f>
        <v>#N/A</v>
      </c>
      <c r="L87" s="132" t="str">
        <f>OffensePrj!M86</f>
        <v>#N/A</v>
      </c>
      <c r="M87" s="133" t="str">
        <f>OffensePrj!N86</f>
        <v>#N/A</v>
      </c>
      <c r="N87" s="132" t="str">
        <f>OffensePrj!O86</f>
        <v>#N/A</v>
      </c>
      <c r="O87" s="132" t="str">
        <f>OffensePrj!P86</f>
        <v/>
      </c>
      <c r="P87" s="132" t="str">
        <f>OffensePrj!Q86</f>
        <v/>
      </c>
      <c r="Q87" s="134">
        <f>IFERROR(ProjectionCalcs!D87*pointpasscomp+ProjectionCalcs!E87*pointpassyard+ProjectionCalcs!F87*pointpasstd+pointint*ProjectionCalcs!G87+ProjectionCalcs!H87*pointrushatt+pointrushyard*ProjectionCalcs!I87+pointrushtd*ProjectionCalcs!J87+ProjectionCalcs!K87*pointrec+pointrecyard*ProjectionCalcs!L87+ProjectionCalcs!M87*pointrectd+pointfumb*ProjectionCalcs!N87+(C87-D87)*pointpassinc+O87*pointret+P87*pointrushtd,0)</f>
        <v>0</v>
      </c>
      <c r="R87" s="113" t="str">
        <f t="shared" si="1"/>
        <v>#REF!</v>
      </c>
      <c r="S87" s="135" t="str">
        <f t="shared" si="2"/>
        <v>#REF!</v>
      </c>
      <c r="T87" s="113" t="str">
        <f t="array" ref="T87">ROUND(SUMPRODUCT((AE87&gt;=$AE$8:$AE$154)/COUNTIF($AE$8:$AE$154,$AE$8:$AE$154)),0)</f>
        <v>#DIV/0!</v>
      </c>
      <c r="U87" s="3" t="str">
        <f t="shared" si="3"/>
        <v>#REF!</v>
      </c>
      <c r="V87" s="3" t="str">
        <f t="array" ref="V87">IFERROR(INDEX(Overall!$C$3:$C$389,MATCH(ProjectionCalcs!B87,Overall!$D$3:$D$389,0)),"No")</f>
        <v>No</v>
      </c>
      <c r="W87" s="93">
        <f t="shared" si="4"/>
        <v>1</v>
      </c>
      <c r="X87" s="136"/>
      <c r="Y87" s="3" t="str">
        <f t="shared" si="5"/>
        <v/>
      </c>
      <c r="Z87" s="3" t="str">
        <f t="shared" si="6"/>
        <v>#DIV/0!</v>
      </c>
      <c r="AA87" s="96">
        <f t="shared" si="7"/>
        <v>0</v>
      </c>
      <c r="AB87" s="3" t="str">
        <f>IF(OR((AA87-$AB$2)&lt;0,(AA87-$AB$4)&lt;0),0,(AA87-$AB$2)*(AA87-$AB$4)*'Draft Array'!$K$99*'Draft Array'!$M$111*pcqb)</f>
        <v>#REF!</v>
      </c>
      <c r="AC87" s="3" t="str">
        <f t="shared" si="8"/>
        <v>#REF!</v>
      </c>
      <c r="AD87" s="135">
        <f t="shared" si="9"/>
        <v>0</v>
      </c>
      <c r="AE87" s="3" t="str">
        <f t="shared" si="10"/>
        <v>#DIV/0!</v>
      </c>
      <c r="AF87" s="3"/>
      <c r="AG87" s="3"/>
      <c r="AH87" s="3"/>
      <c r="AI87" s="3"/>
      <c r="AJ87" s="3"/>
      <c r="AK87" s="3"/>
    </row>
    <row r="88" ht="15.75" customHeight="1">
      <c r="A88" s="137" t="str">
        <f>OffensePrj!C87</f>
        <v>qb</v>
      </c>
      <c r="B88" s="131" t="str">
        <f>OffensePrj!R87</f>
        <v/>
      </c>
      <c r="C88" s="132" t="str">
        <f>OffensePrj!D87</f>
        <v>#N/A</v>
      </c>
      <c r="D88" s="132" t="str">
        <f>OffensePrj!E87</f>
        <v>#N/A</v>
      </c>
      <c r="E88" s="132" t="str">
        <f>OffensePrj!F87</f>
        <v>#N/A</v>
      </c>
      <c r="F88" s="132" t="str">
        <f>OffensePrj!G87</f>
        <v>#N/A</v>
      </c>
      <c r="G88" s="133" t="str">
        <f>OffensePrj!H87</f>
        <v>#N/A</v>
      </c>
      <c r="H88" s="132" t="str">
        <f>OffensePrj!I87</f>
        <v>#N/A</v>
      </c>
      <c r="I88" s="132" t="str">
        <f>OffensePrj!J87</f>
        <v>#N/A</v>
      </c>
      <c r="J88" s="133" t="str">
        <f>OffensePrj!K87</f>
        <v>#N/A</v>
      </c>
      <c r="K88" s="132" t="str">
        <f>OffensePrj!L87</f>
        <v>#N/A</v>
      </c>
      <c r="L88" s="132" t="str">
        <f>OffensePrj!M87</f>
        <v>#N/A</v>
      </c>
      <c r="M88" s="133" t="str">
        <f>OffensePrj!N87</f>
        <v>#N/A</v>
      </c>
      <c r="N88" s="132" t="str">
        <f>OffensePrj!O87</f>
        <v>#N/A</v>
      </c>
      <c r="O88" s="132" t="str">
        <f>OffensePrj!P87</f>
        <v/>
      </c>
      <c r="P88" s="132" t="str">
        <f>OffensePrj!Q87</f>
        <v/>
      </c>
      <c r="Q88" s="134">
        <f>IFERROR(ProjectionCalcs!D88*pointpasscomp+ProjectionCalcs!E88*pointpassyard+ProjectionCalcs!F88*pointpasstd+pointint*ProjectionCalcs!G88+ProjectionCalcs!H88*pointrushatt+pointrushyard*ProjectionCalcs!I88+pointrushtd*ProjectionCalcs!J88+ProjectionCalcs!K88*pointrec+pointrecyard*ProjectionCalcs!L88+ProjectionCalcs!M88*pointrectd+pointfumb*ProjectionCalcs!N88+(C88-D88)*pointpassinc+O88*pointret+P88*pointrushtd,0)</f>
        <v>0</v>
      </c>
      <c r="R88" s="113" t="str">
        <f t="shared" si="1"/>
        <v>#REF!</v>
      </c>
      <c r="S88" s="135" t="str">
        <f t="shared" si="2"/>
        <v>#REF!</v>
      </c>
      <c r="T88" s="113" t="str">
        <f t="array" ref="T88">ROUND(SUMPRODUCT((AE88&gt;=$AE$8:$AE$154)/COUNTIF($AE$8:$AE$154,$AE$8:$AE$154)),0)</f>
        <v>#DIV/0!</v>
      </c>
      <c r="U88" s="3" t="str">
        <f t="shared" si="3"/>
        <v>#REF!</v>
      </c>
      <c r="V88" s="3" t="str">
        <f t="array" ref="V88">IFERROR(INDEX(Overall!$C$3:$C$389,MATCH(ProjectionCalcs!B88,Overall!$D$3:$D$389,0)),"No")</f>
        <v>No</v>
      </c>
      <c r="W88" s="93">
        <f t="shared" si="4"/>
        <v>1</v>
      </c>
      <c r="X88" s="136"/>
      <c r="Y88" s="3" t="str">
        <f t="shared" si="5"/>
        <v/>
      </c>
      <c r="Z88" s="3" t="str">
        <f t="shared" si="6"/>
        <v>#DIV/0!</v>
      </c>
      <c r="AA88" s="96">
        <f t="shared" si="7"/>
        <v>0</v>
      </c>
      <c r="AB88" s="3" t="str">
        <f>IF(OR((AA88-$AB$2)&lt;0,(AA88-$AB$4)&lt;0),0,(AA88-$AB$2)*(AA88-$AB$4)*'Draft Array'!$K$99*'Draft Array'!$M$111*pcqb)</f>
        <v>#REF!</v>
      </c>
      <c r="AC88" s="3" t="str">
        <f t="shared" si="8"/>
        <v>#REF!</v>
      </c>
      <c r="AD88" s="135">
        <f t="shared" si="9"/>
        <v>0</v>
      </c>
      <c r="AE88" s="3" t="str">
        <f t="shared" si="10"/>
        <v>#DIV/0!</v>
      </c>
      <c r="AF88" s="3"/>
      <c r="AG88" s="3"/>
      <c r="AH88" s="3"/>
      <c r="AI88" s="3"/>
      <c r="AJ88" s="3"/>
      <c r="AK88" s="3"/>
    </row>
    <row r="89" ht="15.75" customHeight="1">
      <c r="A89" s="137" t="str">
        <f>OffensePrj!C88</f>
        <v>qb</v>
      </c>
      <c r="B89" s="131" t="str">
        <f>OffensePrj!R88</f>
        <v/>
      </c>
      <c r="C89" s="132" t="str">
        <f>OffensePrj!D88</f>
        <v>#N/A</v>
      </c>
      <c r="D89" s="132" t="str">
        <f>OffensePrj!E88</f>
        <v>#N/A</v>
      </c>
      <c r="E89" s="132" t="str">
        <f>OffensePrj!F88</f>
        <v>#N/A</v>
      </c>
      <c r="F89" s="132" t="str">
        <f>OffensePrj!G88</f>
        <v>#N/A</v>
      </c>
      <c r="G89" s="133" t="str">
        <f>OffensePrj!H88</f>
        <v>#N/A</v>
      </c>
      <c r="H89" s="132" t="str">
        <f>OffensePrj!I88</f>
        <v>#N/A</v>
      </c>
      <c r="I89" s="132" t="str">
        <f>OffensePrj!J88</f>
        <v>#N/A</v>
      </c>
      <c r="J89" s="133" t="str">
        <f>OffensePrj!K88</f>
        <v>#N/A</v>
      </c>
      <c r="K89" s="132" t="str">
        <f>OffensePrj!L88</f>
        <v>#N/A</v>
      </c>
      <c r="L89" s="132" t="str">
        <f>OffensePrj!M88</f>
        <v>#N/A</v>
      </c>
      <c r="M89" s="133" t="str">
        <f>OffensePrj!N88</f>
        <v>#N/A</v>
      </c>
      <c r="N89" s="132" t="str">
        <f>OffensePrj!O88</f>
        <v>#N/A</v>
      </c>
      <c r="O89" s="132" t="str">
        <f>OffensePrj!P88</f>
        <v/>
      </c>
      <c r="P89" s="132" t="str">
        <f>OffensePrj!Q88</f>
        <v/>
      </c>
      <c r="Q89" s="134">
        <f>IFERROR(ProjectionCalcs!D89*pointpasscomp+ProjectionCalcs!E89*pointpassyard+ProjectionCalcs!F89*pointpasstd+pointint*ProjectionCalcs!G89+ProjectionCalcs!H89*pointrushatt+pointrushyard*ProjectionCalcs!I89+pointrushtd*ProjectionCalcs!J89+ProjectionCalcs!K89*pointrec+pointrecyard*ProjectionCalcs!L89+ProjectionCalcs!M89*pointrectd+pointfumb*ProjectionCalcs!N89+(C89-D89)*pointpassinc+O89*pointret+P89*pointrushtd,0)</f>
        <v>0</v>
      </c>
      <c r="R89" s="113" t="str">
        <f t="shared" si="1"/>
        <v>#REF!</v>
      </c>
      <c r="S89" s="135" t="str">
        <f t="shared" si="2"/>
        <v>#REF!</v>
      </c>
      <c r="T89" s="113" t="str">
        <f t="array" ref="T89">ROUND(SUMPRODUCT((AE89&gt;=$AE$8:$AE$154)/COUNTIF($AE$8:$AE$154,$AE$8:$AE$154)),0)</f>
        <v>#DIV/0!</v>
      </c>
      <c r="U89" s="3" t="str">
        <f t="shared" si="3"/>
        <v>#REF!</v>
      </c>
      <c r="V89" s="3" t="str">
        <f t="array" ref="V89">IFERROR(INDEX(Overall!$C$3:$C$389,MATCH(ProjectionCalcs!B89,Overall!$D$3:$D$389,0)),"No")</f>
        <v>No</v>
      </c>
      <c r="W89" s="93">
        <f t="shared" si="4"/>
        <v>1</v>
      </c>
      <c r="X89" s="136"/>
      <c r="Y89" s="3" t="str">
        <f t="shared" si="5"/>
        <v/>
      </c>
      <c r="Z89" s="3" t="str">
        <f t="shared" si="6"/>
        <v>#DIV/0!</v>
      </c>
      <c r="AA89" s="96">
        <f t="shared" si="7"/>
        <v>0</v>
      </c>
      <c r="AB89" s="3" t="str">
        <f>IF(OR((AA89-$AB$2)&lt;0,(AA89-$AB$4)&lt;0),0,(AA89-$AB$2)*(AA89-$AB$4)*'Draft Array'!$K$99*'Draft Array'!$M$111*pcqb)</f>
        <v>#REF!</v>
      </c>
      <c r="AC89" s="3" t="str">
        <f t="shared" si="8"/>
        <v>#REF!</v>
      </c>
      <c r="AD89" s="135">
        <f t="shared" si="9"/>
        <v>0</v>
      </c>
      <c r="AE89" s="3" t="str">
        <f t="shared" si="10"/>
        <v>#DIV/0!</v>
      </c>
      <c r="AF89" s="3"/>
      <c r="AG89" s="3"/>
      <c r="AH89" s="3"/>
      <c r="AI89" s="3"/>
      <c r="AJ89" s="3"/>
      <c r="AK89" s="3"/>
    </row>
    <row r="90" ht="15.75" customHeight="1">
      <c r="A90" s="137" t="str">
        <f>OffensePrj!C89</f>
        <v>qb</v>
      </c>
      <c r="B90" s="131" t="str">
        <f>OffensePrj!R89</f>
        <v/>
      </c>
      <c r="C90" s="132" t="str">
        <f>OffensePrj!D89</f>
        <v>#N/A</v>
      </c>
      <c r="D90" s="132" t="str">
        <f>OffensePrj!E89</f>
        <v>#N/A</v>
      </c>
      <c r="E90" s="132" t="str">
        <f>OffensePrj!F89</f>
        <v>#N/A</v>
      </c>
      <c r="F90" s="132" t="str">
        <f>OffensePrj!G89</f>
        <v>#N/A</v>
      </c>
      <c r="G90" s="133" t="str">
        <f>OffensePrj!H89</f>
        <v>#N/A</v>
      </c>
      <c r="H90" s="132" t="str">
        <f>OffensePrj!I89</f>
        <v>#N/A</v>
      </c>
      <c r="I90" s="132" t="str">
        <f>OffensePrj!J89</f>
        <v>#N/A</v>
      </c>
      <c r="J90" s="133" t="str">
        <f>OffensePrj!K89</f>
        <v>#N/A</v>
      </c>
      <c r="K90" s="132" t="str">
        <f>OffensePrj!L89</f>
        <v>#N/A</v>
      </c>
      <c r="L90" s="132" t="str">
        <f>OffensePrj!M89</f>
        <v>#N/A</v>
      </c>
      <c r="M90" s="133" t="str">
        <f>OffensePrj!N89</f>
        <v>#N/A</v>
      </c>
      <c r="N90" s="132" t="str">
        <f>OffensePrj!O89</f>
        <v>#N/A</v>
      </c>
      <c r="O90" s="132" t="str">
        <f>OffensePrj!P89</f>
        <v/>
      </c>
      <c r="P90" s="132" t="str">
        <f>OffensePrj!Q89</f>
        <v/>
      </c>
      <c r="Q90" s="134">
        <f>IFERROR(ProjectionCalcs!D90*pointpasscomp+ProjectionCalcs!E90*pointpassyard+ProjectionCalcs!F90*pointpasstd+pointint*ProjectionCalcs!G90+ProjectionCalcs!H90*pointrushatt+pointrushyard*ProjectionCalcs!I90+pointrushtd*ProjectionCalcs!J90+ProjectionCalcs!K90*pointrec+pointrecyard*ProjectionCalcs!L90+ProjectionCalcs!M90*pointrectd+pointfumb*ProjectionCalcs!N90+(C90-D90)*pointpassinc+O90*pointret+P90*pointrushtd,0)</f>
        <v>0</v>
      </c>
      <c r="R90" s="113" t="str">
        <f t="shared" si="1"/>
        <v>#REF!</v>
      </c>
      <c r="S90" s="135" t="str">
        <f t="shared" si="2"/>
        <v>#REF!</v>
      </c>
      <c r="T90" s="113" t="str">
        <f t="array" ref="T90">ROUND(SUMPRODUCT((AE90&gt;=$AE$8:$AE$154)/COUNTIF($AE$8:$AE$154,$AE$8:$AE$154)),0)</f>
        <v>#DIV/0!</v>
      </c>
      <c r="U90" s="3" t="str">
        <f t="shared" si="3"/>
        <v>#REF!</v>
      </c>
      <c r="V90" s="3" t="str">
        <f t="array" ref="V90">IFERROR(INDEX(Overall!$C$3:$C$389,MATCH(ProjectionCalcs!B90,Overall!$D$3:$D$389,0)),"No")</f>
        <v>No</v>
      </c>
      <c r="W90" s="93">
        <f t="shared" si="4"/>
        <v>1</v>
      </c>
      <c r="X90" s="136"/>
      <c r="Y90" s="3" t="str">
        <f t="shared" si="5"/>
        <v/>
      </c>
      <c r="Z90" s="3" t="str">
        <f t="shared" si="6"/>
        <v>#DIV/0!</v>
      </c>
      <c r="AA90" s="96">
        <f t="shared" si="7"/>
        <v>0</v>
      </c>
      <c r="AB90" s="3" t="str">
        <f>IF(OR((AA90-$AB$2)&lt;0,(AA90-$AB$4)&lt;0),0,(AA90-$AB$2)*(AA90-$AB$4)*'Draft Array'!$K$99*'Draft Array'!$M$111*pcqb)</f>
        <v>#REF!</v>
      </c>
      <c r="AC90" s="3" t="str">
        <f t="shared" si="8"/>
        <v>#REF!</v>
      </c>
      <c r="AD90" s="135">
        <f t="shared" si="9"/>
        <v>0</v>
      </c>
      <c r="AE90" s="3" t="str">
        <f t="shared" si="10"/>
        <v>#DIV/0!</v>
      </c>
      <c r="AF90" s="3"/>
      <c r="AG90" s="3"/>
      <c r="AH90" s="3"/>
      <c r="AI90" s="3"/>
      <c r="AJ90" s="3"/>
      <c r="AK90" s="3"/>
    </row>
    <row r="91" ht="15.75" customHeight="1">
      <c r="A91" s="137" t="str">
        <f>OffensePrj!C90</f>
        <v>qb</v>
      </c>
      <c r="B91" s="131" t="str">
        <f>OffensePrj!R90</f>
        <v/>
      </c>
      <c r="C91" s="132" t="str">
        <f>OffensePrj!D90</f>
        <v>#N/A</v>
      </c>
      <c r="D91" s="132" t="str">
        <f>OffensePrj!E90</f>
        <v>#N/A</v>
      </c>
      <c r="E91" s="132" t="str">
        <f>OffensePrj!F90</f>
        <v>#N/A</v>
      </c>
      <c r="F91" s="132" t="str">
        <f>OffensePrj!G90</f>
        <v>#N/A</v>
      </c>
      <c r="G91" s="133" t="str">
        <f>OffensePrj!H90</f>
        <v>#N/A</v>
      </c>
      <c r="H91" s="132" t="str">
        <f>OffensePrj!I90</f>
        <v>#N/A</v>
      </c>
      <c r="I91" s="132" t="str">
        <f>OffensePrj!J90</f>
        <v>#N/A</v>
      </c>
      <c r="J91" s="133" t="str">
        <f>OffensePrj!K90</f>
        <v>#N/A</v>
      </c>
      <c r="K91" s="132" t="str">
        <f>OffensePrj!L90</f>
        <v>#N/A</v>
      </c>
      <c r="L91" s="132" t="str">
        <f>OffensePrj!M90</f>
        <v>#N/A</v>
      </c>
      <c r="M91" s="133" t="str">
        <f>OffensePrj!N90</f>
        <v>#N/A</v>
      </c>
      <c r="N91" s="132" t="str">
        <f>OffensePrj!O90</f>
        <v>#N/A</v>
      </c>
      <c r="O91" s="132" t="str">
        <f>OffensePrj!P90</f>
        <v/>
      </c>
      <c r="P91" s="132" t="str">
        <f>OffensePrj!Q90</f>
        <v/>
      </c>
      <c r="Q91" s="134">
        <f>IFERROR(ProjectionCalcs!D91*pointpasscomp+ProjectionCalcs!E91*pointpassyard+ProjectionCalcs!F91*pointpasstd+pointint*ProjectionCalcs!G91+ProjectionCalcs!H91*pointrushatt+pointrushyard*ProjectionCalcs!I91+pointrushtd*ProjectionCalcs!J91+ProjectionCalcs!K91*pointrec+pointrecyard*ProjectionCalcs!L91+ProjectionCalcs!M91*pointrectd+pointfumb*ProjectionCalcs!N91+(C91-D91)*pointpassinc+O91*pointret+P91*pointrushtd,0)</f>
        <v>0</v>
      </c>
      <c r="R91" s="113" t="str">
        <f t="shared" si="1"/>
        <v>#REF!</v>
      </c>
      <c r="S91" s="135" t="str">
        <f t="shared" si="2"/>
        <v>#REF!</v>
      </c>
      <c r="T91" s="113" t="str">
        <f t="array" ref="T91">ROUND(SUMPRODUCT((AE91&gt;=$AE$8:$AE$154)/COUNTIF($AE$8:$AE$154,$AE$8:$AE$154)),0)</f>
        <v>#DIV/0!</v>
      </c>
      <c r="U91" s="3" t="str">
        <f t="shared" si="3"/>
        <v>#REF!</v>
      </c>
      <c r="V91" s="3" t="str">
        <f t="array" ref="V91">IFERROR(INDEX(Overall!$C$3:$C$389,MATCH(ProjectionCalcs!B91,Overall!$D$3:$D$389,0)),"No")</f>
        <v>No</v>
      </c>
      <c r="W91" s="93">
        <f t="shared" si="4"/>
        <v>1</v>
      </c>
      <c r="X91" s="136"/>
      <c r="Y91" s="3" t="str">
        <f t="shared" si="5"/>
        <v/>
      </c>
      <c r="Z91" s="3" t="str">
        <f t="shared" si="6"/>
        <v>#DIV/0!</v>
      </c>
      <c r="AA91" s="96">
        <f t="shared" si="7"/>
        <v>0</v>
      </c>
      <c r="AB91" s="3" t="str">
        <f>IF(OR((AA91-$AB$2)&lt;0,(AA91-$AB$4)&lt;0),0,(AA91-$AB$2)*(AA91-$AB$4)*'Draft Array'!$K$99*'Draft Array'!$M$111*pcqb)</f>
        <v>#REF!</v>
      </c>
      <c r="AC91" s="3" t="str">
        <f t="shared" si="8"/>
        <v>#REF!</v>
      </c>
      <c r="AD91" s="135">
        <f t="shared" si="9"/>
        <v>0</v>
      </c>
      <c r="AE91" s="3" t="str">
        <f t="shared" si="10"/>
        <v>#DIV/0!</v>
      </c>
      <c r="AF91" s="3"/>
      <c r="AG91" s="3"/>
      <c r="AH91" s="3"/>
      <c r="AI91" s="3"/>
      <c r="AJ91" s="3"/>
      <c r="AK91" s="3"/>
    </row>
    <row r="92" ht="15.75" customHeight="1">
      <c r="A92" s="137" t="str">
        <f>OffensePrj!C91</f>
        <v>qb</v>
      </c>
      <c r="B92" s="131" t="str">
        <f>OffensePrj!R91</f>
        <v/>
      </c>
      <c r="C92" s="132" t="str">
        <f>OffensePrj!D91</f>
        <v>#N/A</v>
      </c>
      <c r="D92" s="132" t="str">
        <f>OffensePrj!E91</f>
        <v>#N/A</v>
      </c>
      <c r="E92" s="132" t="str">
        <f>OffensePrj!F91</f>
        <v>#N/A</v>
      </c>
      <c r="F92" s="132" t="str">
        <f>OffensePrj!G91</f>
        <v>#N/A</v>
      </c>
      <c r="G92" s="133" t="str">
        <f>OffensePrj!H91</f>
        <v>#N/A</v>
      </c>
      <c r="H92" s="132" t="str">
        <f>OffensePrj!I91</f>
        <v>#N/A</v>
      </c>
      <c r="I92" s="132" t="str">
        <f>OffensePrj!J91</f>
        <v>#N/A</v>
      </c>
      <c r="J92" s="133" t="str">
        <f>OffensePrj!K91</f>
        <v>#N/A</v>
      </c>
      <c r="K92" s="132" t="str">
        <f>OffensePrj!L91</f>
        <v>#N/A</v>
      </c>
      <c r="L92" s="132" t="str">
        <f>OffensePrj!M91</f>
        <v>#N/A</v>
      </c>
      <c r="M92" s="133" t="str">
        <f>OffensePrj!N91</f>
        <v>#N/A</v>
      </c>
      <c r="N92" s="132" t="str">
        <f>OffensePrj!O91</f>
        <v>#N/A</v>
      </c>
      <c r="O92" s="132" t="str">
        <f>OffensePrj!P91</f>
        <v/>
      </c>
      <c r="P92" s="132" t="str">
        <f>OffensePrj!Q91</f>
        <v/>
      </c>
      <c r="Q92" s="134">
        <f>IFERROR(ProjectionCalcs!D92*pointpasscomp+ProjectionCalcs!E92*pointpassyard+ProjectionCalcs!F92*pointpasstd+pointint*ProjectionCalcs!G92+ProjectionCalcs!H92*pointrushatt+pointrushyard*ProjectionCalcs!I92+pointrushtd*ProjectionCalcs!J92+ProjectionCalcs!K92*pointrec+pointrecyard*ProjectionCalcs!L92+ProjectionCalcs!M92*pointrectd+pointfumb*ProjectionCalcs!N92+(C92-D92)*pointpassinc+O92*pointret+P92*pointrushtd,0)</f>
        <v>0</v>
      </c>
      <c r="R92" s="113" t="str">
        <f t="shared" si="1"/>
        <v>#REF!</v>
      </c>
      <c r="S92" s="135" t="str">
        <f t="shared" si="2"/>
        <v>#REF!</v>
      </c>
      <c r="T92" s="113" t="str">
        <f t="array" ref="T92">ROUND(SUMPRODUCT((AE92&gt;=$AE$8:$AE$154)/COUNTIF($AE$8:$AE$154,$AE$8:$AE$154)),0)</f>
        <v>#DIV/0!</v>
      </c>
      <c r="U92" s="3" t="str">
        <f t="shared" si="3"/>
        <v>#REF!</v>
      </c>
      <c r="V92" s="3" t="str">
        <f t="array" ref="V92">IFERROR(INDEX(Overall!$C$3:$C$389,MATCH(ProjectionCalcs!B92,Overall!$D$3:$D$389,0)),"No")</f>
        <v>No</v>
      </c>
      <c r="W92" s="93">
        <f t="shared" si="4"/>
        <v>1</v>
      </c>
      <c r="X92" s="136"/>
      <c r="Y92" s="3" t="str">
        <f t="shared" si="5"/>
        <v/>
      </c>
      <c r="Z92" s="3" t="str">
        <f t="shared" si="6"/>
        <v>#DIV/0!</v>
      </c>
      <c r="AA92" s="96">
        <f t="shared" si="7"/>
        <v>0</v>
      </c>
      <c r="AB92" s="3" t="str">
        <f>IF(OR((AA92-$AB$2)&lt;0,(AA92-$AB$4)&lt;0),0,(AA92-$AB$2)*(AA92-$AB$4)*'Draft Array'!$K$99*'Draft Array'!$M$111*pcqb)</f>
        <v>#REF!</v>
      </c>
      <c r="AC92" s="3" t="str">
        <f t="shared" si="8"/>
        <v>#REF!</v>
      </c>
      <c r="AD92" s="135">
        <f t="shared" si="9"/>
        <v>0</v>
      </c>
      <c r="AE92" s="3" t="str">
        <f t="shared" si="10"/>
        <v>#DIV/0!</v>
      </c>
      <c r="AF92" s="3"/>
      <c r="AG92" s="3"/>
      <c r="AH92" s="3"/>
      <c r="AI92" s="3"/>
      <c r="AJ92" s="3"/>
      <c r="AK92" s="3"/>
    </row>
    <row r="93" ht="15.75" customHeight="1">
      <c r="A93" s="137" t="str">
        <f>OffensePrj!C92</f>
        <v>qb</v>
      </c>
      <c r="B93" s="131" t="str">
        <f>OffensePrj!R92</f>
        <v/>
      </c>
      <c r="C93" s="132" t="str">
        <f>OffensePrj!D92</f>
        <v>#N/A</v>
      </c>
      <c r="D93" s="132" t="str">
        <f>OffensePrj!E92</f>
        <v>#N/A</v>
      </c>
      <c r="E93" s="132" t="str">
        <f>OffensePrj!F92</f>
        <v>#N/A</v>
      </c>
      <c r="F93" s="132" t="str">
        <f>OffensePrj!G92</f>
        <v>#N/A</v>
      </c>
      <c r="G93" s="133" t="str">
        <f>OffensePrj!H92</f>
        <v>#N/A</v>
      </c>
      <c r="H93" s="132" t="str">
        <f>OffensePrj!I92</f>
        <v>#N/A</v>
      </c>
      <c r="I93" s="132" t="str">
        <f>OffensePrj!J92</f>
        <v>#N/A</v>
      </c>
      <c r="J93" s="133" t="str">
        <f>OffensePrj!K92</f>
        <v>#N/A</v>
      </c>
      <c r="K93" s="132" t="str">
        <f>OffensePrj!L92</f>
        <v>#N/A</v>
      </c>
      <c r="L93" s="132" t="str">
        <f>OffensePrj!M92</f>
        <v>#N/A</v>
      </c>
      <c r="M93" s="133" t="str">
        <f>OffensePrj!N92</f>
        <v>#N/A</v>
      </c>
      <c r="N93" s="132" t="str">
        <f>OffensePrj!O92</f>
        <v>#N/A</v>
      </c>
      <c r="O93" s="132" t="str">
        <f>OffensePrj!P92</f>
        <v/>
      </c>
      <c r="P93" s="132" t="str">
        <f>OffensePrj!Q92</f>
        <v/>
      </c>
      <c r="Q93" s="134">
        <f>IFERROR(ProjectionCalcs!D93*pointpasscomp+ProjectionCalcs!E93*pointpassyard+ProjectionCalcs!F93*pointpasstd+pointint*ProjectionCalcs!G93+ProjectionCalcs!H93*pointrushatt+pointrushyard*ProjectionCalcs!I93+pointrushtd*ProjectionCalcs!J93+ProjectionCalcs!K93*pointrec+pointrecyard*ProjectionCalcs!L93+ProjectionCalcs!M93*pointrectd+pointfumb*ProjectionCalcs!N93+(C93-D93)*pointpassinc+O93*pointret+P93*pointrushtd,0)</f>
        <v>0</v>
      </c>
      <c r="R93" s="113" t="str">
        <f t="shared" si="1"/>
        <v>#REF!</v>
      </c>
      <c r="S93" s="135" t="str">
        <f t="shared" si="2"/>
        <v>#REF!</v>
      </c>
      <c r="T93" s="113" t="str">
        <f t="array" ref="T93">ROUND(SUMPRODUCT((AE93&gt;=$AE$8:$AE$154)/COUNTIF($AE$8:$AE$154,$AE$8:$AE$154)),0)</f>
        <v>#DIV/0!</v>
      </c>
      <c r="U93" s="3" t="str">
        <f t="shared" si="3"/>
        <v>#REF!</v>
      </c>
      <c r="V93" s="3" t="str">
        <f t="array" ref="V93">IFERROR(INDEX(Overall!$C$3:$C$389,MATCH(ProjectionCalcs!B93,Overall!$D$3:$D$389,0)),"No")</f>
        <v>No</v>
      </c>
      <c r="W93" s="93">
        <f t="shared" si="4"/>
        <v>1</v>
      </c>
      <c r="X93" s="136"/>
      <c r="Y93" s="3" t="str">
        <f t="shared" si="5"/>
        <v/>
      </c>
      <c r="Z93" s="3" t="str">
        <f t="shared" si="6"/>
        <v>#DIV/0!</v>
      </c>
      <c r="AA93" s="96">
        <f t="shared" si="7"/>
        <v>0</v>
      </c>
      <c r="AB93" s="3" t="str">
        <f>IF(OR((AA93-$AB$2)&lt;0,(AA93-$AB$4)&lt;0),0,(AA93-$AB$2)*(AA93-$AB$4)*'Draft Array'!$K$99*'Draft Array'!$M$111*pcqb)</f>
        <v>#REF!</v>
      </c>
      <c r="AC93" s="3" t="str">
        <f t="shared" si="8"/>
        <v>#REF!</v>
      </c>
      <c r="AD93" s="135">
        <f t="shared" si="9"/>
        <v>0</v>
      </c>
      <c r="AE93" s="3" t="str">
        <f t="shared" si="10"/>
        <v>#DIV/0!</v>
      </c>
      <c r="AF93" s="3"/>
      <c r="AG93" s="3"/>
      <c r="AH93" s="3"/>
      <c r="AI93" s="3"/>
      <c r="AJ93" s="3"/>
      <c r="AK93" s="3"/>
    </row>
    <row r="94" ht="15.75" customHeight="1">
      <c r="A94" s="137" t="str">
        <f>OffensePrj!C93</f>
        <v>qb</v>
      </c>
      <c r="B94" s="131" t="str">
        <f>OffensePrj!R93</f>
        <v/>
      </c>
      <c r="C94" s="132" t="str">
        <f>OffensePrj!D93</f>
        <v>#N/A</v>
      </c>
      <c r="D94" s="132" t="str">
        <f>OffensePrj!E93</f>
        <v>#N/A</v>
      </c>
      <c r="E94" s="132" t="str">
        <f>OffensePrj!F93</f>
        <v>#N/A</v>
      </c>
      <c r="F94" s="132" t="str">
        <f>OffensePrj!G93</f>
        <v>#N/A</v>
      </c>
      <c r="G94" s="133" t="str">
        <f>OffensePrj!H93</f>
        <v>#N/A</v>
      </c>
      <c r="H94" s="132" t="str">
        <f>OffensePrj!I93</f>
        <v>#N/A</v>
      </c>
      <c r="I94" s="132" t="str">
        <f>OffensePrj!J93</f>
        <v>#N/A</v>
      </c>
      <c r="J94" s="133" t="str">
        <f>OffensePrj!K93</f>
        <v>#N/A</v>
      </c>
      <c r="K94" s="132" t="str">
        <f>OffensePrj!L93</f>
        <v>#N/A</v>
      </c>
      <c r="L94" s="132" t="str">
        <f>OffensePrj!M93</f>
        <v>#N/A</v>
      </c>
      <c r="M94" s="133" t="str">
        <f>OffensePrj!N93</f>
        <v>#N/A</v>
      </c>
      <c r="N94" s="132" t="str">
        <f>OffensePrj!O93</f>
        <v>#N/A</v>
      </c>
      <c r="O94" s="132" t="str">
        <f>OffensePrj!P93</f>
        <v/>
      </c>
      <c r="P94" s="132" t="str">
        <f>OffensePrj!Q93</f>
        <v/>
      </c>
      <c r="Q94" s="134">
        <f>IFERROR(ProjectionCalcs!D94*pointpasscomp+ProjectionCalcs!E94*pointpassyard+ProjectionCalcs!F94*pointpasstd+pointint*ProjectionCalcs!G94+ProjectionCalcs!H94*pointrushatt+pointrushyard*ProjectionCalcs!I94+pointrushtd*ProjectionCalcs!J94+ProjectionCalcs!K94*pointrec+pointrecyard*ProjectionCalcs!L94+ProjectionCalcs!M94*pointrectd+pointfumb*ProjectionCalcs!N94+(C94-D94)*pointpassinc+O94*pointret+P94*pointrushtd,0)</f>
        <v>0</v>
      </c>
      <c r="R94" s="113" t="str">
        <f t="shared" si="1"/>
        <v>#REF!</v>
      </c>
      <c r="S94" s="135" t="str">
        <f t="shared" si="2"/>
        <v>#REF!</v>
      </c>
      <c r="T94" s="113" t="str">
        <f t="array" ref="T94">ROUND(SUMPRODUCT((AE94&gt;=$AE$8:$AE$154)/COUNTIF($AE$8:$AE$154,$AE$8:$AE$154)),0)</f>
        <v>#DIV/0!</v>
      </c>
      <c r="U94" s="3" t="str">
        <f t="shared" si="3"/>
        <v>#REF!</v>
      </c>
      <c r="V94" s="3" t="str">
        <f t="array" ref="V94">IFERROR(INDEX(Overall!$C$3:$C$389,MATCH(ProjectionCalcs!B94,Overall!$D$3:$D$389,0)),"No")</f>
        <v>No</v>
      </c>
      <c r="W94" s="93">
        <f t="shared" si="4"/>
        <v>1</v>
      </c>
      <c r="X94" s="136"/>
      <c r="Y94" s="3" t="str">
        <f t="shared" si="5"/>
        <v/>
      </c>
      <c r="Z94" s="3" t="str">
        <f t="shared" si="6"/>
        <v>#DIV/0!</v>
      </c>
      <c r="AA94" s="96">
        <f t="shared" si="7"/>
        <v>0</v>
      </c>
      <c r="AB94" s="3" t="str">
        <f>IF(OR((AA94-$AB$2)&lt;0,(AA94-$AB$4)&lt;0),0,(AA94-$AB$2)*(AA94-$AB$4)*'Draft Array'!$K$99*'Draft Array'!$M$111*pcqb)</f>
        <v>#REF!</v>
      </c>
      <c r="AC94" s="3" t="str">
        <f t="shared" si="8"/>
        <v>#REF!</v>
      </c>
      <c r="AD94" s="135">
        <f t="shared" si="9"/>
        <v>0</v>
      </c>
      <c r="AE94" s="3" t="str">
        <f t="shared" si="10"/>
        <v>#DIV/0!</v>
      </c>
      <c r="AF94" s="3"/>
      <c r="AG94" s="3"/>
      <c r="AH94" s="3"/>
      <c r="AI94" s="3"/>
      <c r="AJ94" s="3"/>
      <c r="AK94" s="3"/>
    </row>
    <row r="95" ht="15.75" customHeight="1">
      <c r="A95" s="137" t="str">
        <f>OffensePrj!C94</f>
        <v>qb</v>
      </c>
      <c r="B95" s="131" t="str">
        <f>OffensePrj!R94</f>
        <v/>
      </c>
      <c r="C95" s="132" t="str">
        <f>OffensePrj!D94</f>
        <v>#N/A</v>
      </c>
      <c r="D95" s="132" t="str">
        <f>OffensePrj!E94</f>
        <v>#N/A</v>
      </c>
      <c r="E95" s="132" t="str">
        <f>OffensePrj!F94</f>
        <v>#N/A</v>
      </c>
      <c r="F95" s="132" t="str">
        <f>OffensePrj!G94</f>
        <v>#N/A</v>
      </c>
      <c r="G95" s="133" t="str">
        <f>OffensePrj!H94</f>
        <v>#N/A</v>
      </c>
      <c r="H95" s="132" t="str">
        <f>OffensePrj!I94</f>
        <v>#N/A</v>
      </c>
      <c r="I95" s="132" t="str">
        <f>OffensePrj!J94</f>
        <v>#N/A</v>
      </c>
      <c r="J95" s="133" t="str">
        <f>OffensePrj!K94</f>
        <v>#N/A</v>
      </c>
      <c r="K95" s="132" t="str">
        <f>OffensePrj!L94</f>
        <v>#N/A</v>
      </c>
      <c r="L95" s="132" t="str">
        <f>OffensePrj!M94</f>
        <v>#N/A</v>
      </c>
      <c r="M95" s="133" t="str">
        <f>OffensePrj!N94</f>
        <v>#N/A</v>
      </c>
      <c r="N95" s="132" t="str">
        <f>OffensePrj!O94</f>
        <v>#N/A</v>
      </c>
      <c r="O95" s="132" t="str">
        <f>OffensePrj!P94</f>
        <v/>
      </c>
      <c r="P95" s="132" t="str">
        <f>OffensePrj!Q94</f>
        <v/>
      </c>
      <c r="Q95" s="134">
        <f>IFERROR(ProjectionCalcs!D95*pointpasscomp+ProjectionCalcs!E95*pointpassyard+ProjectionCalcs!F95*pointpasstd+pointint*ProjectionCalcs!G95+ProjectionCalcs!H95*pointrushatt+pointrushyard*ProjectionCalcs!I95+pointrushtd*ProjectionCalcs!J95+ProjectionCalcs!K95*pointrec+pointrecyard*ProjectionCalcs!L95+ProjectionCalcs!M95*pointrectd+pointfumb*ProjectionCalcs!N95+(C95-D95)*pointpassinc+O95*pointret+P95*pointrushtd,0)</f>
        <v>0</v>
      </c>
      <c r="R95" s="113" t="str">
        <f t="shared" si="1"/>
        <v>#REF!</v>
      </c>
      <c r="S95" s="135" t="str">
        <f t="shared" si="2"/>
        <v>#REF!</v>
      </c>
      <c r="T95" s="113" t="str">
        <f t="array" ref="T95">ROUND(SUMPRODUCT((AE95&gt;=$AE$8:$AE$154)/COUNTIF($AE$8:$AE$154,$AE$8:$AE$154)),0)</f>
        <v>#DIV/0!</v>
      </c>
      <c r="U95" s="3" t="str">
        <f t="shared" si="3"/>
        <v>#REF!</v>
      </c>
      <c r="V95" s="3" t="str">
        <f t="array" ref="V95">IFERROR(INDEX(Overall!$C$3:$C$389,MATCH(ProjectionCalcs!B95,Overall!$D$3:$D$389,0)),"No")</f>
        <v>No</v>
      </c>
      <c r="W95" s="93">
        <f t="shared" si="4"/>
        <v>1</v>
      </c>
      <c r="X95" s="136"/>
      <c r="Y95" s="3" t="str">
        <f t="shared" si="5"/>
        <v/>
      </c>
      <c r="Z95" s="3" t="str">
        <f t="shared" si="6"/>
        <v>#DIV/0!</v>
      </c>
      <c r="AA95" s="96">
        <f t="shared" si="7"/>
        <v>0</v>
      </c>
      <c r="AB95" s="3" t="str">
        <f>IF(OR((AA95-$AB$2)&lt;0,(AA95-$AB$4)&lt;0),0,(AA95-$AB$2)*(AA95-$AB$4)*'Draft Array'!$K$99*'Draft Array'!$M$111*pcqb)</f>
        <v>#REF!</v>
      </c>
      <c r="AC95" s="3" t="str">
        <f t="shared" si="8"/>
        <v>#REF!</v>
      </c>
      <c r="AD95" s="135">
        <f t="shared" si="9"/>
        <v>0</v>
      </c>
      <c r="AE95" s="3" t="str">
        <f t="shared" si="10"/>
        <v>#DIV/0!</v>
      </c>
      <c r="AF95" s="3"/>
      <c r="AG95" s="3"/>
      <c r="AH95" s="3"/>
      <c r="AI95" s="3"/>
      <c r="AJ95" s="3"/>
      <c r="AK95" s="3"/>
    </row>
    <row r="96" ht="15.75" customHeight="1">
      <c r="A96" s="137" t="str">
        <f>OffensePrj!C95</f>
        <v>qb</v>
      </c>
      <c r="B96" s="131" t="str">
        <f>OffensePrj!R95</f>
        <v/>
      </c>
      <c r="C96" s="132" t="str">
        <f>OffensePrj!D95</f>
        <v>#N/A</v>
      </c>
      <c r="D96" s="132" t="str">
        <f>OffensePrj!E95</f>
        <v>#N/A</v>
      </c>
      <c r="E96" s="132" t="str">
        <f>OffensePrj!F95</f>
        <v>#N/A</v>
      </c>
      <c r="F96" s="132" t="str">
        <f>OffensePrj!G95</f>
        <v>#N/A</v>
      </c>
      <c r="G96" s="133" t="str">
        <f>OffensePrj!H95</f>
        <v>#N/A</v>
      </c>
      <c r="H96" s="132" t="str">
        <f>OffensePrj!I95</f>
        <v>#N/A</v>
      </c>
      <c r="I96" s="132" t="str">
        <f>OffensePrj!J95</f>
        <v>#N/A</v>
      </c>
      <c r="J96" s="133" t="str">
        <f>OffensePrj!K95</f>
        <v>#N/A</v>
      </c>
      <c r="K96" s="132" t="str">
        <f>OffensePrj!L95</f>
        <v>#N/A</v>
      </c>
      <c r="L96" s="132" t="str">
        <f>OffensePrj!M95</f>
        <v>#N/A</v>
      </c>
      <c r="M96" s="133" t="str">
        <f>OffensePrj!N95</f>
        <v>#N/A</v>
      </c>
      <c r="N96" s="132" t="str">
        <f>OffensePrj!O95</f>
        <v>#N/A</v>
      </c>
      <c r="O96" s="132" t="str">
        <f>OffensePrj!P95</f>
        <v/>
      </c>
      <c r="P96" s="132" t="str">
        <f>OffensePrj!Q95</f>
        <v/>
      </c>
      <c r="Q96" s="134">
        <f>IFERROR(ProjectionCalcs!D96*pointpasscomp+ProjectionCalcs!E96*pointpassyard+ProjectionCalcs!F96*pointpasstd+pointint*ProjectionCalcs!G96+ProjectionCalcs!H96*pointrushatt+pointrushyard*ProjectionCalcs!I96+pointrushtd*ProjectionCalcs!J96+ProjectionCalcs!K96*pointrec+pointrecyard*ProjectionCalcs!L96+ProjectionCalcs!M96*pointrectd+pointfumb*ProjectionCalcs!N96+(C96-D96)*pointpassinc+O96*pointret+P96*pointrushtd,0)</f>
        <v>0</v>
      </c>
      <c r="R96" s="113" t="str">
        <f t="shared" si="1"/>
        <v>#REF!</v>
      </c>
      <c r="S96" s="135" t="str">
        <f t="shared" si="2"/>
        <v>#REF!</v>
      </c>
      <c r="T96" s="113" t="str">
        <f t="array" ref="T96">ROUND(SUMPRODUCT((AE96&gt;=$AE$8:$AE$154)/COUNTIF($AE$8:$AE$154,$AE$8:$AE$154)),0)</f>
        <v>#DIV/0!</v>
      </c>
      <c r="U96" s="3" t="str">
        <f t="shared" si="3"/>
        <v>#REF!</v>
      </c>
      <c r="V96" s="3" t="str">
        <f t="array" ref="V96">IFERROR(INDEX(Overall!$C$3:$C$389,MATCH(ProjectionCalcs!B96,Overall!$D$3:$D$389,0)),"No")</f>
        <v>No</v>
      </c>
      <c r="W96" s="93">
        <f t="shared" si="4"/>
        <v>1</v>
      </c>
      <c r="X96" s="136"/>
      <c r="Y96" s="3" t="str">
        <f t="shared" si="5"/>
        <v/>
      </c>
      <c r="Z96" s="3" t="str">
        <f t="shared" si="6"/>
        <v>#DIV/0!</v>
      </c>
      <c r="AA96" s="96">
        <f t="shared" si="7"/>
        <v>0</v>
      </c>
      <c r="AB96" s="3" t="str">
        <f>IF(OR((AA96-$AB$2)&lt;0,(AA96-$AB$4)&lt;0),0,(AA96-$AB$2)*(AA96-$AB$4)*'Draft Array'!$K$99*'Draft Array'!$M$111*pcqb)</f>
        <v>#REF!</v>
      </c>
      <c r="AC96" s="3" t="str">
        <f t="shared" si="8"/>
        <v>#REF!</v>
      </c>
      <c r="AD96" s="135">
        <f t="shared" si="9"/>
        <v>0</v>
      </c>
      <c r="AE96" s="3" t="str">
        <f t="shared" si="10"/>
        <v>#DIV/0!</v>
      </c>
      <c r="AF96" s="3"/>
      <c r="AG96" s="3"/>
      <c r="AH96" s="3"/>
      <c r="AI96" s="3"/>
      <c r="AJ96" s="3"/>
      <c r="AK96" s="3"/>
    </row>
    <row r="97" ht="15.75" customHeight="1">
      <c r="A97" s="137" t="str">
        <f>OffensePrj!C96</f>
        <v>qb</v>
      </c>
      <c r="B97" s="131" t="str">
        <f>OffensePrj!R96</f>
        <v/>
      </c>
      <c r="C97" s="132" t="str">
        <f>OffensePrj!D96</f>
        <v>#N/A</v>
      </c>
      <c r="D97" s="132" t="str">
        <f>OffensePrj!E96</f>
        <v>#N/A</v>
      </c>
      <c r="E97" s="132" t="str">
        <f>OffensePrj!F96</f>
        <v>#N/A</v>
      </c>
      <c r="F97" s="132" t="str">
        <f>OffensePrj!G96</f>
        <v>#N/A</v>
      </c>
      <c r="G97" s="133" t="str">
        <f>OffensePrj!H96</f>
        <v>#N/A</v>
      </c>
      <c r="H97" s="132" t="str">
        <f>OffensePrj!I96</f>
        <v>#N/A</v>
      </c>
      <c r="I97" s="132" t="str">
        <f>OffensePrj!J96</f>
        <v>#N/A</v>
      </c>
      <c r="J97" s="133" t="str">
        <f>OffensePrj!K96</f>
        <v>#N/A</v>
      </c>
      <c r="K97" s="132" t="str">
        <f>OffensePrj!L96</f>
        <v>#N/A</v>
      </c>
      <c r="L97" s="132" t="str">
        <f>OffensePrj!M96</f>
        <v>#N/A</v>
      </c>
      <c r="M97" s="133" t="str">
        <f>OffensePrj!N96</f>
        <v>#N/A</v>
      </c>
      <c r="N97" s="132" t="str">
        <f>OffensePrj!O96</f>
        <v>#N/A</v>
      </c>
      <c r="O97" s="132" t="str">
        <f>OffensePrj!P96</f>
        <v/>
      </c>
      <c r="P97" s="132" t="str">
        <f>OffensePrj!Q96</f>
        <v/>
      </c>
      <c r="Q97" s="134">
        <f>IFERROR(ProjectionCalcs!D97*pointpasscomp+ProjectionCalcs!E97*pointpassyard+ProjectionCalcs!F97*pointpasstd+pointint*ProjectionCalcs!G97+ProjectionCalcs!H97*pointrushatt+pointrushyard*ProjectionCalcs!I97+pointrushtd*ProjectionCalcs!J97+ProjectionCalcs!K97*pointrec+pointrecyard*ProjectionCalcs!L97+ProjectionCalcs!M97*pointrectd+pointfumb*ProjectionCalcs!N97+(C97-D97)*pointpassinc+O97*pointret+P97*pointrushtd,0)</f>
        <v>0</v>
      </c>
      <c r="R97" s="113" t="str">
        <f t="shared" si="1"/>
        <v>#REF!</v>
      </c>
      <c r="S97" s="135" t="str">
        <f t="shared" si="2"/>
        <v>#REF!</v>
      </c>
      <c r="T97" s="113" t="str">
        <f t="array" ref="T97">ROUND(SUMPRODUCT((AE97&gt;=$AE$8:$AE$154)/COUNTIF($AE$8:$AE$154,$AE$8:$AE$154)),0)</f>
        <v>#DIV/0!</v>
      </c>
      <c r="U97" s="3" t="str">
        <f t="shared" si="3"/>
        <v>#REF!</v>
      </c>
      <c r="V97" s="3" t="str">
        <f t="array" ref="V97">IFERROR(INDEX(Overall!$C$3:$C$389,MATCH(ProjectionCalcs!B97,Overall!$D$3:$D$389,0)),"No")</f>
        <v>No</v>
      </c>
      <c r="W97" s="93">
        <f t="shared" si="4"/>
        <v>1</v>
      </c>
      <c r="X97" s="136"/>
      <c r="Y97" s="3" t="str">
        <f t="shared" si="5"/>
        <v/>
      </c>
      <c r="Z97" s="3" t="str">
        <f t="shared" si="6"/>
        <v>#DIV/0!</v>
      </c>
      <c r="AA97" s="96">
        <f t="shared" si="7"/>
        <v>0</v>
      </c>
      <c r="AB97" s="3" t="str">
        <f>IF(OR((AA97-$AB$2)&lt;0,(AA97-$AB$4)&lt;0),0,(AA97-$AB$2)*(AA97-$AB$4)*'Draft Array'!$K$99*'Draft Array'!$M$111*pcqb)</f>
        <v>#REF!</v>
      </c>
      <c r="AC97" s="3" t="str">
        <f t="shared" si="8"/>
        <v>#REF!</v>
      </c>
      <c r="AD97" s="135">
        <f t="shared" si="9"/>
        <v>0</v>
      </c>
      <c r="AE97" s="3" t="str">
        <f t="shared" si="10"/>
        <v>#DIV/0!</v>
      </c>
      <c r="AF97" s="3"/>
      <c r="AG97" s="3"/>
      <c r="AH97" s="3"/>
      <c r="AI97" s="3"/>
      <c r="AJ97" s="3"/>
      <c r="AK97" s="3"/>
    </row>
    <row r="98" ht="15.75" customHeight="1">
      <c r="A98" s="137" t="str">
        <f>OffensePrj!C97</f>
        <v>qb</v>
      </c>
      <c r="B98" s="131" t="str">
        <f>OffensePrj!R97</f>
        <v/>
      </c>
      <c r="C98" s="132" t="str">
        <f>OffensePrj!D97</f>
        <v>#N/A</v>
      </c>
      <c r="D98" s="132" t="str">
        <f>OffensePrj!E97</f>
        <v>#N/A</v>
      </c>
      <c r="E98" s="132" t="str">
        <f>OffensePrj!F97</f>
        <v>#N/A</v>
      </c>
      <c r="F98" s="132" t="str">
        <f>OffensePrj!G97</f>
        <v>#N/A</v>
      </c>
      <c r="G98" s="133" t="str">
        <f>OffensePrj!H97</f>
        <v>#N/A</v>
      </c>
      <c r="H98" s="132" t="str">
        <f>OffensePrj!I97</f>
        <v>#N/A</v>
      </c>
      <c r="I98" s="132" t="str">
        <f>OffensePrj!J97</f>
        <v>#N/A</v>
      </c>
      <c r="J98" s="133" t="str">
        <f>OffensePrj!K97</f>
        <v>#N/A</v>
      </c>
      <c r="K98" s="132" t="str">
        <f>OffensePrj!L97</f>
        <v>#N/A</v>
      </c>
      <c r="L98" s="132" t="str">
        <f>OffensePrj!M97</f>
        <v>#N/A</v>
      </c>
      <c r="M98" s="133" t="str">
        <f>OffensePrj!N97</f>
        <v>#N/A</v>
      </c>
      <c r="N98" s="132" t="str">
        <f>OffensePrj!O97</f>
        <v>#N/A</v>
      </c>
      <c r="O98" s="132" t="str">
        <f>OffensePrj!P97</f>
        <v/>
      </c>
      <c r="P98" s="132" t="str">
        <f>OffensePrj!Q97</f>
        <v/>
      </c>
      <c r="Q98" s="134">
        <f>IFERROR(ProjectionCalcs!D98*pointpasscomp+ProjectionCalcs!E98*pointpassyard+ProjectionCalcs!F98*pointpasstd+pointint*ProjectionCalcs!G98+ProjectionCalcs!H98*pointrushatt+pointrushyard*ProjectionCalcs!I98+pointrushtd*ProjectionCalcs!J98+ProjectionCalcs!K98*pointrec+pointrecyard*ProjectionCalcs!L98+ProjectionCalcs!M98*pointrectd+pointfumb*ProjectionCalcs!N98+(C98-D98)*pointpassinc+O98*pointret+P98*pointrushtd,0)</f>
        <v>0</v>
      </c>
      <c r="R98" s="113" t="str">
        <f t="shared" si="1"/>
        <v>#REF!</v>
      </c>
      <c r="S98" s="135" t="str">
        <f t="shared" si="2"/>
        <v>#REF!</v>
      </c>
      <c r="T98" s="113" t="str">
        <f t="array" ref="T98">ROUND(SUMPRODUCT((AE98&gt;=$AE$8:$AE$154)/COUNTIF($AE$8:$AE$154,$AE$8:$AE$154)),0)</f>
        <v>#DIV/0!</v>
      </c>
      <c r="U98" s="3" t="str">
        <f t="shared" si="3"/>
        <v>#REF!</v>
      </c>
      <c r="V98" s="3" t="str">
        <f t="array" ref="V98">IFERROR(INDEX(Overall!$C$3:$C$389,MATCH(ProjectionCalcs!B98,Overall!$D$3:$D$389,0)),"No")</f>
        <v>No</v>
      </c>
      <c r="W98" s="93">
        <f t="shared" si="4"/>
        <v>1</v>
      </c>
      <c r="X98" s="136"/>
      <c r="Y98" s="3" t="str">
        <f t="shared" si="5"/>
        <v/>
      </c>
      <c r="Z98" s="3" t="str">
        <f t="shared" si="6"/>
        <v>#DIV/0!</v>
      </c>
      <c r="AA98" s="96">
        <f t="shared" si="7"/>
        <v>0</v>
      </c>
      <c r="AB98" s="3" t="str">
        <f>IF(OR((AA98-$AB$2)&lt;0,(AA98-$AB$4)&lt;0),0,(AA98-$AB$2)*(AA98-$AB$4)*'Draft Array'!$K$99*'Draft Array'!$M$111*pcqb)</f>
        <v>#REF!</v>
      </c>
      <c r="AC98" s="3" t="str">
        <f t="shared" si="8"/>
        <v>#REF!</v>
      </c>
      <c r="AD98" s="135">
        <f t="shared" si="9"/>
        <v>0</v>
      </c>
      <c r="AE98" s="3" t="str">
        <f t="shared" si="10"/>
        <v>#DIV/0!</v>
      </c>
      <c r="AF98" s="3"/>
      <c r="AG98" s="3"/>
      <c r="AH98" s="3"/>
      <c r="AI98" s="3"/>
      <c r="AJ98" s="3"/>
      <c r="AK98" s="3"/>
    </row>
    <row r="99" ht="15.75" customHeight="1">
      <c r="A99" s="137" t="str">
        <f>OffensePrj!C98</f>
        <v>qb</v>
      </c>
      <c r="B99" s="131" t="str">
        <f>OffensePrj!R98</f>
        <v/>
      </c>
      <c r="C99" s="132" t="str">
        <f>OffensePrj!D98</f>
        <v>#N/A</v>
      </c>
      <c r="D99" s="132" t="str">
        <f>OffensePrj!E98</f>
        <v>#N/A</v>
      </c>
      <c r="E99" s="132" t="str">
        <f>OffensePrj!F98</f>
        <v>#N/A</v>
      </c>
      <c r="F99" s="132" t="str">
        <f>OffensePrj!G98</f>
        <v>#N/A</v>
      </c>
      <c r="G99" s="133" t="str">
        <f>OffensePrj!H98</f>
        <v>#N/A</v>
      </c>
      <c r="H99" s="132" t="str">
        <f>OffensePrj!I98</f>
        <v>#N/A</v>
      </c>
      <c r="I99" s="132" t="str">
        <f>OffensePrj!J98</f>
        <v>#N/A</v>
      </c>
      <c r="J99" s="133" t="str">
        <f>OffensePrj!K98</f>
        <v>#N/A</v>
      </c>
      <c r="K99" s="132" t="str">
        <f>OffensePrj!L98</f>
        <v>#N/A</v>
      </c>
      <c r="L99" s="132" t="str">
        <f>OffensePrj!M98</f>
        <v>#N/A</v>
      </c>
      <c r="M99" s="133" t="str">
        <f>OffensePrj!N98</f>
        <v>#N/A</v>
      </c>
      <c r="N99" s="132" t="str">
        <f>OffensePrj!O98</f>
        <v>#N/A</v>
      </c>
      <c r="O99" s="132" t="str">
        <f>OffensePrj!P98</f>
        <v/>
      </c>
      <c r="P99" s="132" t="str">
        <f>OffensePrj!Q98</f>
        <v/>
      </c>
      <c r="Q99" s="134">
        <f>IFERROR(ProjectionCalcs!D99*pointpasscomp+ProjectionCalcs!E99*pointpassyard+ProjectionCalcs!F99*pointpasstd+pointint*ProjectionCalcs!G99+ProjectionCalcs!H99*pointrushatt+pointrushyard*ProjectionCalcs!I99+pointrushtd*ProjectionCalcs!J99+ProjectionCalcs!K99*pointrec+pointrecyard*ProjectionCalcs!L99+ProjectionCalcs!M99*pointrectd+pointfumb*ProjectionCalcs!N99+(C99-D99)*pointpassinc+O99*pointret+P99*pointrushtd,0)</f>
        <v>0</v>
      </c>
      <c r="R99" s="113" t="str">
        <f t="shared" si="1"/>
        <v>#REF!</v>
      </c>
      <c r="S99" s="135" t="str">
        <f t="shared" si="2"/>
        <v>#REF!</v>
      </c>
      <c r="T99" s="113" t="str">
        <f t="array" ref="T99">ROUND(SUMPRODUCT((AE99&gt;=$AE$8:$AE$154)/COUNTIF($AE$8:$AE$154,$AE$8:$AE$154)),0)</f>
        <v>#DIV/0!</v>
      </c>
      <c r="U99" s="3" t="str">
        <f t="shared" si="3"/>
        <v>#REF!</v>
      </c>
      <c r="V99" s="3" t="str">
        <f t="array" ref="V99">IFERROR(INDEX(Overall!$C$3:$C$389,MATCH(ProjectionCalcs!B99,Overall!$D$3:$D$389,0)),"No")</f>
        <v>No</v>
      </c>
      <c r="W99" s="93">
        <f t="shared" si="4"/>
        <v>1</v>
      </c>
      <c r="X99" s="136"/>
      <c r="Y99" s="3" t="str">
        <f t="shared" si="5"/>
        <v/>
      </c>
      <c r="Z99" s="3" t="str">
        <f t="shared" si="6"/>
        <v>#DIV/0!</v>
      </c>
      <c r="AA99" s="96">
        <f t="shared" si="7"/>
        <v>0</v>
      </c>
      <c r="AB99" s="3" t="str">
        <f>IF(OR((AA99-$AB$2)&lt;0,(AA99-$AB$4)&lt;0),0,(AA99-$AB$2)*(AA99-$AB$4)*'Draft Array'!$K$99*'Draft Array'!$M$111*pcqb)</f>
        <v>#REF!</v>
      </c>
      <c r="AC99" s="3" t="str">
        <f t="shared" si="8"/>
        <v>#REF!</v>
      </c>
      <c r="AD99" s="135">
        <f t="shared" si="9"/>
        <v>0</v>
      </c>
      <c r="AE99" s="3" t="str">
        <f t="shared" si="10"/>
        <v>#DIV/0!</v>
      </c>
      <c r="AF99" s="3"/>
      <c r="AG99" s="3"/>
      <c r="AH99" s="3"/>
      <c r="AI99" s="3"/>
      <c r="AJ99" s="3"/>
      <c r="AK99" s="3"/>
    </row>
    <row r="100" ht="15.75" customHeight="1">
      <c r="A100" s="137" t="str">
        <f>OffensePrj!C99</f>
        <v>qb</v>
      </c>
      <c r="B100" s="131" t="str">
        <f>OffensePrj!R99</f>
        <v/>
      </c>
      <c r="C100" s="132" t="str">
        <f>OffensePrj!D99</f>
        <v>#N/A</v>
      </c>
      <c r="D100" s="132" t="str">
        <f>OffensePrj!E99</f>
        <v>#N/A</v>
      </c>
      <c r="E100" s="132" t="str">
        <f>OffensePrj!F99</f>
        <v>#N/A</v>
      </c>
      <c r="F100" s="132" t="str">
        <f>OffensePrj!G99</f>
        <v>#N/A</v>
      </c>
      <c r="G100" s="133" t="str">
        <f>OffensePrj!H99</f>
        <v>#N/A</v>
      </c>
      <c r="H100" s="132" t="str">
        <f>OffensePrj!I99</f>
        <v>#N/A</v>
      </c>
      <c r="I100" s="132" t="str">
        <f>OffensePrj!J99</f>
        <v>#N/A</v>
      </c>
      <c r="J100" s="133" t="str">
        <f>OffensePrj!K99</f>
        <v>#N/A</v>
      </c>
      <c r="K100" s="132" t="str">
        <f>OffensePrj!L99</f>
        <v>#N/A</v>
      </c>
      <c r="L100" s="132" t="str">
        <f>OffensePrj!M99</f>
        <v>#N/A</v>
      </c>
      <c r="M100" s="133" t="str">
        <f>OffensePrj!N99</f>
        <v>#N/A</v>
      </c>
      <c r="N100" s="132" t="str">
        <f>OffensePrj!O99</f>
        <v>#N/A</v>
      </c>
      <c r="O100" s="132" t="str">
        <f>OffensePrj!P99</f>
        <v/>
      </c>
      <c r="P100" s="132" t="str">
        <f>OffensePrj!Q99</f>
        <v/>
      </c>
      <c r="Q100" s="134">
        <f>IFERROR(ProjectionCalcs!D100*pointpasscomp+ProjectionCalcs!E100*pointpassyard+ProjectionCalcs!F100*pointpasstd+pointint*ProjectionCalcs!G100+ProjectionCalcs!H100*pointrushatt+pointrushyard*ProjectionCalcs!I100+pointrushtd*ProjectionCalcs!J100+ProjectionCalcs!K100*pointrec+pointrecyard*ProjectionCalcs!L100+ProjectionCalcs!M100*pointrectd+pointfumb*ProjectionCalcs!N100+(C100-D100)*pointpassinc+O100*pointret+P100*pointrushtd,0)</f>
        <v>0</v>
      </c>
      <c r="R100" s="113" t="str">
        <f t="shared" si="1"/>
        <v>#REF!</v>
      </c>
      <c r="S100" s="135" t="str">
        <f t="shared" si="2"/>
        <v>#REF!</v>
      </c>
      <c r="T100" s="113" t="str">
        <f t="array" ref="T100">ROUND(SUMPRODUCT((AE100&gt;=$AE$8:$AE$154)/COUNTIF($AE$8:$AE$154,$AE$8:$AE$154)),0)</f>
        <v>#DIV/0!</v>
      </c>
      <c r="U100" s="3" t="str">
        <f t="shared" si="3"/>
        <v>#REF!</v>
      </c>
      <c r="V100" s="3" t="str">
        <f t="array" ref="V100">IFERROR(INDEX(Overall!$C$3:$C$389,MATCH(ProjectionCalcs!B100,Overall!$D$3:$D$389,0)),"No")</f>
        <v>No</v>
      </c>
      <c r="W100" s="93">
        <f t="shared" si="4"/>
        <v>1</v>
      </c>
      <c r="X100" s="136"/>
      <c r="Y100" s="3" t="str">
        <f t="shared" si="5"/>
        <v/>
      </c>
      <c r="Z100" s="3" t="str">
        <f t="shared" si="6"/>
        <v>#DIV/0!</v>
      </c>
      <c r="AA100" s="96">
        <f t="shared" si="7"/>
        <v>0</v>
      </c>
      <c r="AB100" s="3" t="str">
        <f>IF(OR((AA100-$AB$2)&lt;0,(AA100-$AB$4)&lt;0),0,(AA100-$AB$2)*(AA100-$AB$4)*'Draft Array'!$K$99*'Draft Array'!$M$111*pcqb)</f>
        <v>#REF!</v>
      </c>
      <c r="AC100" s="3" t="str">
        <f t="shared" si="8"/>
        <v>#REF!</v>
      </c>
      <c r="AD100" s="135">
        <f t="shared" si="9"/>
        <v>0</v>
      </c>
      <c r="AE100" s="3" t="str">
        <f t="shared" si="10"/>
        <v>#DIV/0!</v>
      </c>
      <c r="AF100" s="3"/>
      <c r="AG100" s="3"/>
      <c r="AH100" s="3"/>
      <c r="AI100" s="3"/>
      <c r="AJ100" s="3"/>
      <c r="AK100" s="3"/>
    </row>
    <row r="101" ht="15.75" customHeight="1">
      <c r="A101" s="137" t="str">
        <f>OffensePrj!C100</f>
        <v>qb</v>
      </c>
      <c r="B101" s="131" t="str">
        <f>OffensePrj!R100</f>
        <v/>
      </c>
      <c r="C101" s="132" t="str">
        <f>OffensePrj!D100</f>
        <v>#N/A</v>
      </c>
      <c r="D101" s="132" t="str">
        <f>OffensePrj!E100</f>
        <v>#N/A</v>
      </c>
      <c r="E101" s="132" t="str">
        <f>OffensePrj!F100</f>
        <v>#N/A</v>
      </c>
      <c r="F101" s="132" t="str">
        <f>OffensePrj!G100</f>
        <v>#N/A</v>
      </c>
      <c r="G101" s="133" t="str">
        <f>OffensePrj!H100</f>
        <v>#N/A</v>
      </c>
      <c r="H101" s="132" t="str">
        <f>OffensePrj!I100</f>
        <v>#N/A</v>
      </c>
      <c r="I101" s="132" t="str">
        <f>OffensePrj!J100</f>
        <v>#N/A</v>
      </c>
      <c r="J101" s="133" t="str">
        <f>OffensePrj!K100</f>
        <v>#N/A</v>
      </c>
      <c r="K101" s="132" t="str">
        <f>OffensePrj!L100</f>
        <v>#N/A</v>
      </c>
      <c r="L101" s="132" t="str">
        <f>OffensePrj!M100</f>
        <v>#N/A</v>
      </c>
      <c r="M101" s="133" t="str">
        <f>OffensePrj!N100</f>
        <v>#N/A</v>
      </c>
      <c r="N101" s="132" t="str">
        <f>OffensePrj!O100</f>
        <v>#N/A</v>
      </c>
      <c r="O101" s="132" t="str">
        <f>OffensePrj!P100</f>
        <v/>
      </c>
      <c r="P101" s="132" t="str">
        <f>OffensePrj!Q100</f>
        <v/>
      </c>
      <c r="Q101" s="134">
        <f>IFERROR(ProjectionCalcs!D101*pointpasscomp+ProjectionCalcs!E101*pointpassyard+ProjectionCalcs!F101*pointpasstd+pointint*ProjectionCalcs!G101+ProjectionCalcs!H101*pointrushatt+pointrushyard*ProjectionCalcs!I101+pointrushtd*ProjectionCalcs!J101+ProjectionCalcs!K101*pointrec+pointrecyard*ProjectionCalcs!L101+ProjectionCalcs!M101*pointrectd+pointfumb*ProjectionCalcs!N101+(C101-D101)*pointpassinc+O101*pointret+P101*pointrushtd,0)</f>
        <v>0</v>
      </c>
      <c r="R101" s="113" t="str">
        <f t="shared" si="1"/>
        <v>#REF!</v>
      </c>
      <c r="S101" s="135" t="str">
        <f t="shared" si="2"/>
        <v>#REF!</v>
      </c>
      <c r="T101" s="113" t="str">
        <f t="array" ref="T101">ROUND(SUMPRODUCT((AE101&gt;=$AE$8:$AE$154)/COUNTIF($AE$8:$AE$154,$AE$8:$AE$154)),0)</f>
        <v>#DIV/0!</v>
      </c>
      <c r="U101" s="3" t="str">
        <f t="shared" si="3"/>
        <v>#REF!</v>
      </c>
      <c r="V101" s="3" t="str">
        <f t="array" ref="V101">IFERROR(INDEX(Overall!$C$3:$C$389,MATCH(ProjectionCalcs!B101,Overall!$D$3:$D$389,0)),"No")</f>
        <v>No</v>
      </c>
      <c r="W101" s="93">
        <f t="shared" si="4"/>
        <v>1</v>
      </c>
      <c r="X101" s="136"/>
      <c r="Y101" s="3" t="str">
        <f t="shared" si="5"/>
        <v/>
      </c>
      <c r="Z101" s="3" t="str">
        <f t="shared" si="6"/>
        <v>#DIV/0!</v>
      </c>
      <c r="AA101" s="96">
        <f t="shared" si="7"/>
        <v>0</v>
      </c>
      <c r="AB101" s="3" t="str">
        <f>IF(OR((AA101-$AB$2)&lt;0,(AA101-$AB$4)&lt;0),0,(AA101-$AB$2)*(AA101-$AB$4)*'Draft Array'!$K$99*'Draft Array'!$M$111*pcqb)</f>
        <v>#REF!</v>
      </c>
      <c r="AC101" s="3" t="str">
        <f t="shared" si="8"/>
        <v>#REF!</v>
      </c>
      <c r="AD101" s="135">
        <f t="shared" si="9"/>
        <v>0</v>
      </c>
      <c r="AE101" s="3" t="str">
        <f t="shared" si="10"/>
        <v>#DIV/0!</v>
      </c>
      <c r="AF101" s="3"/>
      <c r="AG101" s="3"/>
      <c r="AH101" s="3"/>
      <c r="AI101" s="3"/>
      <c r="AJ101" s="3"/>
      <c r="AK101" s="3"/>
    </row>
    <row r="102" ht="15.75" customHeight="1">
      <c r="A102" s="137" t="str">
        <f>OffensePrj!C101</f>
        <v>qb</v>
      </c>
      <c r="B102" s="131" t="str">
        <f>OffensePrj!R101</f>
        <v/>
      </c>
      <c r="C102" s="132" t="str">
        <f>OffensePrj!D101</f>
        <v>#N/A</v>
      </c>
      <c r="D102" s="132" t="str">
        <f>OffensePrj!E101</f>
        <v>#N/A</v>
      </c>
      <c r="E102" s="132" t="str">
        <f>OffensePrj!F101</f>
        <v>#N/A</v>
      </c>
      <c r="F102" s="132" t="str">
        <f>OffensePrj!G101</f>
        <v>#N/A</v>
      </c>
      <c r="G102" s="133" t="str">
        <f>OffensePrj!H101</f>
        <v>#N/A</v>
      </c>
      <c r="H102" s="132" t="str">
        <f>OffensePrj!I101</f>
        <v>#N/A</v>
      </c>
      <c r="I102" s="132" t="str">
        <f>OffensePrj!J101</f>
        <v>#N/A</v>
      </c>
      <c r="J102" s="133" t="str">
        <f>OffensePrj!K101</f>
        <v>#N/A</v>
      </c>
      <c r="K102" s="132" t="str">
        <f>OffensePrj!L101</f>
        <v>#N/A</v>
      </c>
      <c r="L102" s="132" t="str">
        <f>OffensePrj!M101</f>
        <v>#N/A</v>
      </c>
      <c r="M102" s="133" t="str">
        <f>OffensePrj!N101</f>
        <v>#N/A</v>
      </c>
      <c r="N102" s="132" t="str">
        <f>OffensePrj!O101</f>
        <v>#N/A</v>
      </c>
      <c r="O102" s="132" t="str">
        <f>OffensePrj!P101</f>
        <v/>
      </c>
      <c r="P102" s="132" t="str">
        <f>OffensePrj!Q101</f>
        <v/>
      </c>
      <c r="Q102" s="134">
        <f>IFERROR(ProjectionCalcs!D102*pointpasscomp+ProjectionCalcs!E102*pointpassyard+ProjectionCalcs!F102*pointpasstd+pointint*ProjectionCalcs!G102+ProjectionCalcs!H102*pointrushatt+pointrushyard*ProjectionCalcs!I102+pointrushtd*ProjectionCalcs!J102+ProjectionCalcs!K102*pointrec+pointrecyard*ProjectionCalcs!L102+ProjectionCalcs!M102*pointrectd+pointfumb*ProjectionCalcs!N102+(C102-D102)*pointpassinc+O102*pointret+P102*pointrushtd,0)</f>
        <v>0</v>
      </c>
      <c r="R102" s="113" t="str">
        <f t="shared" si="1"/>
        <v>#REF!</v>
      </c>
      <c r="S102" s="135" t="str">
        <f t="shared" si="2"/>
        <v>#REF!</v>
      </c>
      <c r="T102" s="113" t="str">
        <f t="array" ref="T102">ROUND(SUMPRODUCT((AE102&gt;=$AE$8:$AE$154)/COUNTIF($AE$8:$AE$154,$AE$8:$AE$154)),0)</f>
        <v>#DIV/0!</v>
      </c>
      <c r="U102" s="3" t="str">
        <f t="shared" si="3"/>
        <v>#REF!</v>
      </c>
      <c r="V102" s="3" t="str">
        <f t="array" ref="V102">IFERROR(INDEX(Overall!$C$3:$C$389,MATCH(ProjectionCalcs!B102,Overall!$D$3:$D$389,0)),"No")</f>
        <v>No</v>
      </c>
      <c r="W102" s="93">
        <f t="shared" si="4"/>
        <v>1</v>
      </c>
      <c r="X102" s="136"/>
      <c r="Y102" s="3" t="str">
        <f t="shared" si="5"/>
        <v/>
      </c>
      <c r="Z102" s="3" t="str">
        <f t="shared" si="6"/>
        <v>#DIV/0!</v>
      </c>
      <c r="AA102" s="96">
        <f t="shared" si="7"/>
        <v>0</v>
      </c>
      <c r="AB102" s="3" t="str">
        <f>IF(OR((AA102-$AB$2)&lt;0,(AA102-$AB$4)&lt;0),0,(AA102-$AB$2)*(AA102-$AB$4)*'Draft Array'!$K$99*'Draft Array'!$M$111*pcqb)</f>
        <v>#REF!</v>
      </c>
      <c r="AC102" s="3" t="str">
        <f t="shared" si="8"/>
        <v>#REF!</v>
      </c>
      <c r="AD102" s="135">
        <f t="shared" si="9"/>
        <v>0</v>
      </c>
      <c r="AE102" s="3" t="str">
        <f t="shared" si="10"/>
        <v>#DIV/0!</v>
      </c>
      <c r="AF102" s="3"/>
      <c r="AG102" s="3"/>
      <c r="AH102" s="3"/>
      <c r="AI102" s="3"/>
      <c r="AJ102" s="3"/>
      <c r="AK102" s="3"/>
    </row>
    <row r="103" ht="15.75" customHeight="1">
      <c r="A103" s="137" t="str">
        <f>OffensePrj!C102</f>
        <v>qb</v>
      </c>
      <c r="B103" s="131" t="str">
        <f>OffensePrj!R102</f>
        <v/>
      </c>
      <c r="C103" s="132" t="str">
        <f>OffensePrj!D102</f>
        <v>#N/A</v>
      </c>
      <c r="D103" s="132" t="str">
        <f>OffensePrj!E102</f>
        <v>#N/A</v>
      </c>
      <c r="E103" s="132" t="str">
        <f>OffensePrj!F102</f>
        <v>#N/A</v>
      </c>
      <c r="F103" s="132" t="str">
        <f>OffensePrj!G102</f>
        <v>#N/A</v>
      </c>
      <c r="G103" s="133" t="str">
        <f>OffensePrj!H102</f>
        <v>#N/A</v>
      </c>
      <c r="H103" s="132" t="str">
        <f>OffensePrj!I102</f>
        <v>#N/A</v>
      </c>
      <c r="I103" s="132" t="str">
        <f>OffensePrj!J102</f>
        <v>#N/A</v>
      </c>
      <c r="J103" s="133" t="str">
        <f>OffensePrj!K102</f>
        <v>#N/A</v>
      </c>
      <c r="K103" s="132" t="str">
        <f>OffensePrj!L102</f>
        <v>#N/A</v>
      </c>
      <c r="L103" s="132" t="str">
        <f>OffensePrj!M102</f>
        <v>#N/A</v>
      </c>
      <c r="M103" s="133" t="str">
        <f>OffensePrj!N102</f>
        <v>#N/A</v>
      </c>
      <c r="N103" s="132" t="str">
        <f>OffensePrj!O102</f>
        <v>#N/A</v>
      </c>
      <c r="O103" s="132" t="str">
        <f>OffensePrj!P102</f>
        <v/>
      </c>
      <c r="P103" s="132" t="str">
        <f>OffensePrj!Q102</f>
        <v/>
      </c>
      <c r="Q103" s="134">
        <f>IFERROR(ProjectionCalcs!D103*pointpasscomp+ProjectionCalcs!E103*pointpassyard+ProjectionCalcs!F103*pointpasstd+pointint*ProjectionCalcs!G103+ProjectionCalcs!H103*pointrushatt+pointrushyard*ProjectionCalcs!I103+pointrushtd*ProjectionCalcs!J103+ProjectionCalcs!K103*pointrec+pointrecyard*ProjectionCalcs!L103+ProjectionCalcs!M103*pointrectd+pointfumb*ProjectionCalcs!N103+(C103-D103)*pointpassinc+O103*pointret+P103*pointrushtd,0)</f>
        <v>0</v>
      </c>
      <c r="R103" s="113" t="str">
        <f t="shared" si="1"/>
        <v>#REF!</v>
      </c>
      <c r="S103" s="135" t="str">
        <f t="shared" si="2"/>
        <v>#REF!</v>
      </c>
      <c r="T103" s="113" t="str">
        <f t="array" ref="T103">ROUND(SUMPRODUCT((AE103&gt;=$AE$8:$AE$154)/COUNTIF($AE$8:$AE$154,$AE$8:$AE$154)),0)</f>
        <v>#DIV/0!</v>
      </c>
      <c r="U103" s="3" t="str">
        <f t="shared" si="3"/>
        <v>#REF!</v>
      </c>
      <c r="V103" s="3" t="str">
        <f t="array" ref="V103">IFERROR(INDEX(Overall!$C$3:$C$389,MATCH(ProjectionCalcs!B103,Overall!$D$3:$D$389,0)),"No")</f>
        <v>No</v>
      </c>
      <c r="W103" s="93">
        <f t="shared" si="4"/>
        <v>1</v>
      </c>
      <c r="X103" s="136"/>
      <c r="Y103" s="3" t="str">
        <f t="shared" si="5"/>
        <v/>
      </c>
      <c r="Z103" s="3" t="str">
        <f t="shared" si="6"/>
        <v>#DIV/0!</v>
      </c>
      <c r="AA103" s="96">
        <f t="shared" si="7"/>
        <v>0</v>
      </c>
      <c r="AB103" s="3" t="str">
        <f>IF(OR((AA103-$AB$2)&lt;0,(AA103-$AB$4)&lt;0),0,(AA103-$AB$2)*(AA103-$AB$4)*'Draft Array'!$K$99*'Draft Array'!$M$111*pcqb)</f>
        <v>#REF!</v>
      </c>
      <c r="AC103" s="3" t="str">
        <f t="shared" si="8"/>
        <v>#REF!</v>
      </c>
      <c r="AD103" s="135">
        <f t="shared" si="9"/>
        <v>0</v>
      </c>
      <c r="AE103" s="3" t="str">
        <f t="shared" si="10"/>
        <v>#DIV/0!</v>
      </c>
      <c r="AF103" s="3"/>
      <c r="AG103" s="3"/>
      <c r="AH103" s="3"/>
      <c r="AI103" s="3"/>
      <c r="AJ103" s="3"/>
      <c r="AK103" s="3"/>
    </row>
    <row r="104" ht="15.75" customHeight="1">
      <c r="A104" s="137" t="str">
        <f>OffensePrj!C103</f>
        <v>qb</v>
      </c>
      <c r="B104" s="131" t="str">
        <f>OffensePrj!R103</f>
        <v/>
      </c>
      <c r="C104" s="132" t="str">
        <f>OffensePrj!D103</f>
        <v>#N/A</v>
      </c>
      <c r="D104" s="132" t="str">
        <f>OffensePrj!E103</f>
        <v>#N/A</v>
      </c>
      <c r="E104" s="132" t="str">
        <f>OffensePrj!F103</f>
        <v>#N/A</v>
      </c>
      <c r="F104" s="132" t="str">
        <f>OffensePrj!G103</f>
        <v>#N/A</v>
      </c>
      <c r="G104" s="133" t="str">
        <f>OffensePrj!H103</f>
        <v>#N/A</v>
      </c>
      <c r="H104" s="132" t="str">
        <f>OffensePrj!I103</f>
        <v>#N/A</v>
      </c>
      <c r="I104" s="132" t="str">
        <f>OffensePrj!J103</f>
        <v>#N/A</v>
      </c>
      <c r="J104" s="133" t="str">
        <f>OffensePrj!K103</f>
        <v>#N/A</v>
      </c>
      <c r="K104" s="132" t="str">
        <f>OffensePrj!L103</f>
        <v>#N/A</v>
      </c>
      <c r="L104" s="132" t="str">
        <f>OffensePrj!M103</f>
        <v>#N/A</v>
      </c>
      <c r="M104" s="133" t="str">
        <f>OffensePrj!N103</f>
        <v>#N/A</v>
      </c>
      <c r="N104" s="132" t="str">
        <f>OffensePrj!O103</f>
        <v>#N/A</v>
      </c>
      <c r="O104" s="132" t="str">
        <f>OffensePrj!P103</f>
        <v/>
      </c>
      <c r="P104" s="132" t="str">
        <f>OffensePrj!Q103</f>
        <v/>
      </c>
      <c r="Q104" s="134">
        <f>IFERROR(ProjectionCalcs!D104*pointpasscomp+ProjectionCalcs!E104*pointpassyard+ProjectionCalcs!F104*pointpasstd+pointint*ProjectionCalcs!G104+ProjectionCalcs!H104*pointrushatt+pointrushyard*ProjectionCalcs!I104+pointrushtd*ProjectionCalcs!J104+ProjectionCalcs!K104*pointrec+pointrecyard*ProjectionCalcs!L104+ProjectionCalcs!M104*pointrectd+pointfumb*ProjectionCalcs!N104+(C104-D104)*pointpassinc+O104*pointret+P104*pointrushtd,0)</f>
        <v>0</v>
      </c>
      <c r="R104" s="113" t="str">
        <f t="shared" si="1"/>
        <v>#REF!</v>
      </c>
      <c r="S104" s="135" t="str">
        <f t="shared" si="2"/>
        <v>#REF!</v>
      </c>
      <c r="T104" s="113" t="str">
        <f t="array" ref="T104">ROUND(SUMPRODUCT((AE104&gt;=$AE$8:$AE$154)/COUNTIF($AE$8:$AE$154,$AE$8:$AE$154)),0)</f>
        <v>#DIV/0!</v>
      </c>
      <c r="U104" s="3" t="str">
        <f t="shared" si="3"/>
        <v>#REF!</v>
      </c>
      <c r="V104" s="3" t="str">
        <f t="array" ref="V104">IFERROR(INDEX(Overall!$C$3:$C$389,MATCH(ProjectionCalcs!B104,Overall!$D$3:$D$389,0)),"No")</f>
        <v>No</v>
      </c>
      <c r="W104" s="93">
        <f t="shared" si="4"/>
        <v>1</v>
      </c>
      <c r="X104" s="136"/>
      <c r="Y104" s="3" t="str">
        <f t="shared" si="5"/>
        <v/>
      </c>
      <c r="Z104" s="3" t="str">
        <f t="shared" si="6"/>
        <v>#DIV/0!</v>
      </c>
      <c r="AA104" s="96">
        <f t="shared" si="7"/>
        <v>0</v>
      </c>
      <c r="AB104" s="3" t="str">
        <f>IF(OR((AA104-$AB$2)&lt;0,(AA104-$AB$4)&lt;0),0,(AA104-$AB$2)*(AA104-$AB$4)*'Draft Array'!$K$99*'Draft Array'!$M$111*pcqb)</f>
        <v>#REF!</v>
      </c>
      <c r="AC104" s="3" t="str">
        <f t="shared" si="8"/>
        <v>#REF!</v>
      </c>
      <c r="AD104" s="135">
        <f t="shared" si="9"/>
        <v>0</v>
      </c>
      <c r="AE104" s="3" t="str">
        <f t="shared" si="10"/>
        <v>#DIV/0!</v>
      </c>
      <c r="AF104" s="3"/>
      <c r="AG104" s="3"/>
      <c r="AH104" s="3"/>
      <c r="AI104" s="3"/>
      <c r="AJ104" s="3"/>
      <c r="AK104" s="3"/>
    </row>
    <row r="105" ht="15.75" customHeight="1">
      <c r="A105" s="137" t="str">
        <f>OffensePrj!C104</f>
        <v>qb</v>
      </c>
      <c r="B105" s="131" t="str">
        <f>OffensePrj!R104</f>
        <v/>
      </c>
      <c r="C105" s="132" t="str">
        <f>OffensePrj!D104</f>
        <v>#N/A</v>
      </c>
      <c r="D105" s="132" t="str">
        <f>OffensePrj!E104</f>
        <v>#N/A</v>
      </c>
      <c r="E105" s="132" t="str">
        <f>OffensePrj!F104</f>
        <v>#N/A</v>
      </c>
      <c r="F105" s="132" t="str">
        <f>OffensePrj!G104</f>
        <v>#N/A</v>
      </c>
      <c r="G105" s="133" t="str">
        <f>OffensePrj!H104</f>
        <v>#N/A</v>
      </c>
      <c r="H105" s="132" t="str">
        <f>OffensePrj!I104</f>
        <v>#N/A</v>
      </c>
      <c r="I105" s="132" t="str">
        <f>OffensePrj!J104</f>
        <v>#N/A</v>
      </c>
      <c r="J105" s="133" t="str">
        <f>OffensePrj!K104</f>
        <v>#N/A</v>
      </c>
      <c r="K105" s="132" t="str">
        <f>OffensePrj!L104</f>
        <v>#N/A</v>
      </c>
      <c r="L105" s="132" t="str">
        <f>OffensePrj!M104</f>
        <v>#N/A</v>
      </c>
      <c r="M105" s="133" t="str">
        <f>OffensePrj!N104</f>
        <v>#N/A</v>
      </c>
      <c r="N105" s="132" t="str">
        <f>OffensePrj!O104</f>
        <v>#N/A</v>
      </c>
      <c r="O105" s="132" t="str">
        <f>OffensePrj!P104</f>
        <v/>
      </c>
      <c r="P105" s="132" t="str">
        <f>OffensePrj!Q104</f>
        <v/>
      </c>
      <c r="Q105" s="134">
        <f>IFERROR(ProjectionCalcs!D105*pointpasscomp+ProjectionCalcs!E105*pointpassyard+ProjectionCalcs!F105*pointpasstd+pointint*ProjectionCalcs!G105+ProjectionCalcs!H105*pointrushatt+pointrushyard*ProjectionCalcs!I105+pointrushtd*ProjectionCalcs!J105+ProjectionCalcs!K105*pointrec+pointrecyard*ProjectionCalcs!L105+ProjectionCalcs!M105*pointrectd+pointfumb*ProjectionCalcs!N105+(C105-D105)*pointpassinc+O105*pointret+P105*pointrushtd,0)</f>
        <v>0</v>
      </c>
      <c r="R105" s="113" t="str">
        <f t="shared" si="1"/>
        <v>#REF!</v>
      </c>
      <c r="S105" s="135" t="str">
        <f t="shared" si="2"/>
        <v>#REF!</v>
      </c>
      <c r="T105" s="113" t="str">
        <f t="array" ref="T105">ROUND(SUMPRODUCT((AE105&gt;=$AE$8:$AE$154)/COUNTIF($AE$8:$AE$154,$AE$8:$AE$154)),0)</f>
        <v>#DIV/0!</v>
      </c>
      <c r="U105" s="3" t="str">
        <f t="shared" si="3"/>
        <v>#REF!</v>
      </c>
      <c r="V105" s="3" t="str">
        <f t="array" ref="V105">IFERROR(INDEX(Overall!$C$3:$C$389,MATCH(ProjectionCalcs!B105,Overall!$D$3:$D$389,0)),"No")</f>
        <v>No</v>
      </c>
      <c r="W105" s="93">
        <f t="shared" si="4"/>
        <v>1</v>
      </c>
      <c r="X105" s="136"/>
      <c r="Y105" s="3" t="str">
        <f t="shared" si="5"/>
        <v/>
      </c>
      <c r="Z105" s="3" t="str">
        <f t="shared" si="6"/>
        <v>#DIV/0!</v>
      </c>
      <c r="AA105" s="96">
        <f t="shared" si="7"/>
        <v>0</v>
      </c>
      <c r="AB105" s="3" t="str">
        <f>IF(OR((AA105-$AB$2)&lt;0,(AA105-$AB$4)&lt;0),0,(AA105-$AB$2)*(AA105-$AB$4)*'Draft Array'!$K$99*'Draft Array'!$M$111*pcqb)</f>
        <v>#REF!</v>
      </c>
      <c r="AC105" s="3" t="str">
        <f t="shared" si="8"/>
        <v>#REF!</v>
      </c>
      <c r="AD105" s="135">
        <f t="shared" si="9"/>
        <v>0</v>
      </c>
      <c r="AE105" s="3" t="str">
        <f t="shared" si="10"/>
        <v>#DIV/0!</v>
      </c>
      <c r="AF105" s="3"/>
      <c r="AG105" s="3"/>
      <c r="AH105" s="3"/>
      <c r="AI105" s="3"/>
      <c r="AJ105" s="3"/>
      <c r="AK105" s="3"/>
    </row>
    <row r="106" ht="15.75" customHeight="1">
      <c r="A106" s="137" t="str">
        <f>OffensePrj!C105</f>
        <v>qb</v>
      </c>
      <c r="B106" s="131" t="str">
        <f>OffensePrj!R105</f>
        <v/>
      </c>
      <c r="C106" s="132" t="str">
        <f>OffensePrj!D105</f>
        <v>#N/A</v>
      </c>
      <c r="D106" s="132" t="str">
        <f>OffensePrj!E105</f>
        <v>#N/A</v>
      </c>
      <c r="E106" s="132" t="str">
        <f>OffensePrj!F105</f>
        <v>#N/A</v>
      </c>
      <c r="F106" s="132" t="str">
        <f>OffensePrj!G105</f>
        <v>#N/A</v>
      </c>
      <c r="G106" s="133" t="str">
        <f>OffensePrj!H105</f>
        <v>#N/A</v>
      </c>
      <c r="H106" s="132" t="str">
        <f>OffensePrj!I105</f>
        <v>#N/A</v>
      </c>
      <c r="I106" s="132" t="str">
        <f>OffensePrj!J105</f>
        <v>#N/A</v>
      </c>
      <c r="J106" s="133" t="str">
        <f>OffensePrj!K105</f>
        <v>#N/A</v>
      </c>
      <c r="K106" s="132" t="str">
        <f>OffensePrj!L105</f>
        <v>#N/A</v>
      </c>
      <c r="L106" s="132" t="str">
        <f>OffensePrj!M105</f>
        <v>#N/A</v>
      </c>
      <c r="M106" s="133" t="str">
        <f>OffensePrj!N105</f>
        <v>#N/A</v>
      </c>
      <c r="N106" s="132" t="str">
        <f>OffensePrj!O105</f>
        <v>#N/A</v>
      </c>
      <c r="O106" s="132" t="str">
        <f>OffensePrj!P105</f>
        <v/>
      </c>
      <c r="P106" s="132" t="str">
        <f>OffensePrj!Q105</f>
        <v/>
      </c>
      <c r="Q106" s="134">
        <f>IFERROR(ProjectionCalcs!D106*pointpasscomp+ProjectionCalcs!E106*pointpassyard+ProjectionCalcs!F106*pointpasstd+pointint*ProjectionCalcs!G106+ProjectionCalcs!H106*pointrushatt+pointrushyard*ProjectionCalcs!I106+pointrushtd*ProjectionCalcs!J106+ProjectionCalcs!K106*pointrec+pointrecyard*ProjectionCalcs!L106+ProjectionCalcs!M106*pointrectd+pointfumb*ProjectionCalcs!N106+(C106-D106)*pointpassinc+O106*pointret+P106*pointrushtd,0)</f>
        <v>0</v>
      </c>
      <c r="R106" s="113" t="str">
        <f t="shared" si="1"/>
        <v>#REF!</v>
      </c>
      <c r="S106" s="135" t="str">
        <f t="shared" si="2"/>
        <v>#REF!</v>
      </c>
      <c r="T106" s="113" t="str">
        <f t="array" ref="T106">ROUND(SUMPRODUCT((AE106&gt;=$AE$8:$AE$154)/COUNTIF($AE$8:$AE$154,$AE$8:$AE$154)),0)</f>
        <v>#DIV/0!</v>
      </c>
      <c r="U106" s="3" t="str">
        <f t="shared" si="3"/>
        <v>#REF!</v>
      </c>
      <c r="V106" s="3" t="str">
        <f t="array" ref="V106">IFERROR(INDEX(Overall!$C$3:$C$389,MATCH(ProjectionCalcs!B106,Overall!$D$3:$D$389,0)),"No")</f>
        <v>No</v>
      </c>
      <c r="W106" s="93">
        <f t="shared" si="4"/>
        <v>1</v>
      </c>
      <c r="X106" s="136"/>
      <c r="Y106" s="3" t="str">
        <f t="shared" si="5"/>
        <v/>
      </c>
      <c r="Z106" s="3" t="str">
        <f t="shared" si="6"/>
        <v>#DIV/0!</v>
      </c>
      <c r="AA106" s="96">
        <f t="shared" si="7"/>
        <v>0</v>
      </c>
      <c r="AB106" s="3" t="str">
        <f>IF(OR((AA106-$AB$2)&lt;0,(AA106-$AB$4)&lt;0),0,(AA106-$AB$2)*(AA106-$AB$4)*'Draft Array'!$K$99*'Draft Array'!$M$111*pcqb)</f>
        <v>#REF!</v>
      </c>
      <c r="AC106" s="3" t="str">
        <f t="shared" si="8"/>
        <v>#REF!</v>
      </c>
      <c r="AD106" s="135">
        <f t="shared" si="9"/>
        <v>0</v>
      </c>
      <c r="AE106" s="3" t="str">
        <f t="shared" si="10"/>
        <v>#DIV/0!</v>
      </c>
      <c r="AF106" s="3"/>
      <c r="AG106" s="3"/>
      <c r="AH106" s="3"/>
      <c r="AI106" s="3"/>
      <c r="AJ106" s="3"/>
      <c r="AK106" s="3"/>
    </row>
    <row r="107" ht="15.75" customHeight="1">
      <c r="A107" s="137" t="str">
        <f>OffensePrj!C106</f>
        <v>qb</v>
      </c>
      <c r="B107" s="131" t="str">
        <f>OffensePrj!R106</f>
        <v/>
      </c>
      <c r="C107" s="132" t="str">
        <f>OffensePrj!D106</f>
        <v>#N/A</v>
      </c>
      <c r="D107" s="132" t="str">
        <f>OffensePrj!E106</f>
        <v>#N/A</v>
      </c>
      <c r="E107" s="132" t="str">
        <f>OffensePrj!F106</f>
        <v>#N/A</v>
      </c>
      <c r="F107" s="132" t="str">
        <f>OffensePrj!G106</f>
        <v>#N/A</v>
      </c>
      <c r="G107" s="133" t="str">
        <f>OffensePrj!H106</f>
        <v>#N/A</v>
      </c>
      <c r="H107" s="132" t="str">
        <f>OffensePrj!I106</f>
        <v>#N/A</v>
      </c>
      <c r="I107" s="132" t="str">
        <f>OffensePrj!J106</f>
        <v>#N/A</v>
      </c>
      <c r="J107" s="133" t="str">
        <f>OffensePrj!K106</f>
        <v>#N/A</v>
      </c>
      <c r="K107" s="132" t="str">
        <f>OffensePrj!L106</f>
        <v>#N/A</v>
      </c>
      <c r="L107" s="132" t="str">
        <f>OffensePrj!M106</f>
        <v>#N/A</v>
      </c>
      <c r="M107" s="133" t="str">
        <f>OffensePrj!N106</f>
        <v>#N/A</v>
      </c>
      <c r="N107" s="132" t="str">
        <f>OffensePrj!O106</f>
        <v>#N/A</v>
      </c>
      <c r="O107" s="132" t="str">
        <f>OffensePrj!P106</f>
        <v/>
      </c>
      <c r="P107" s="132" t="str">
        <f>OffensePrj!Q106</f>
        <v/>
      </c>
      <c r="Q107" s="134">
        <f>IFERROR(ProjectionCalcs!D107*pointpasscomp+ProjectionCalcs!E107*pointpassyard+ProjectionCalcs!F107*pointpasstd+pointint*ProjectionCalcs!G107+ProjectionCalcs!H107*pointrushatt+pointrushyard*ProjectionCalcs!I107+pointrushtd*ProjectionCalcs!J107+ProjectionCalcs!K107*pointrec+pointrecyard*ProjectionCalcs!L107+ProjectionCalcs!M107*pointrectd+pointfumb*ProjectionCalcs!N107+(C107-D107)*pointpassinc+O107*pointret+P107*pointrushtd,0)</f>
        <v>0</v>
      </c>
      <c r="R107" s="113" t="str">
        <f t="shared" si="1"/>
        <v>#REF!</v>
      </c>
      <c r="S107" s="135" t="str">
        <f t="shared" si="2"/>
        <v>#REF!</v>
      </c>
      <c r="T107" s="113" t="str">
        <f t="array" ref="T107">ROUND(SUMPRODUCT((AE107&gt;=$AE$8:$AE$154)/COUNTIF($AE$8:$AE$154,$AE$8:$AE$154)),0)</f>
        <v>#DIV/0!</v>
      </c>
      <c r="U107" s="3" t="str">
        <f t="shared" si="3"/>
        <v>#REF!</v>
      </c>
      <c r="V107" s="3" t="str">
        <f t="array" ref="V107">IFERROR(INDEX(Overall!$C$3:$C$389,MATCH(ProjectionCalcs!B107,Overall!$D$3:$D$389,0)),"No")</f>
        <v>No</v>
      </c>
      <c r="W107" s="93">
        <f t="shared" si="4"/>
        <v>1</v>
      </c>
      <c r="X107" s="136"/>
      <c r="Y107" s="3" t="str">
        <f t="shared" si="5"/>
        <v/>
      </c>
      <c r="Z107" s="3" t="str">
        <f t="shared" si="6"/>
        <v>#DIV/0!</v>
      </c>
      <c r="AA107" s="96">
        <f t="shared" si="7"/>
        <v>0</v>
      </c>
      <c r="AB107" s="3" t="str">
        <f>IF(OR((AA107-$AB$2)&lt;0,(AA107-$AB$4)&lt;0),0,(AA107-$AB$2)*(AA107-$AB$4)*'Draft Array'!$K$99*'Draft Array'!$M$111*pcqb)</f>
        <v>#REF!</v>
      </c>
      <c r="AC107" s="3" t="str">
        <f t="shared" si="8"/>
        <v>#REF!</v>
      </c>
      <c r="AD107" s="135">
        <f t="shared" si="9"/>
        <v>0</v>
      </c>
      <c r="AE107" s="3" t="str">
        <f t="shared" si="10"/>
        <v>#DIV/0!</v>
      </c>
      <c r="AF107" s="3"/>
      <c r="AG107" s="3"/>
      <c r="AH107" s="3"/>
      <c r="AI107" s="3"/>
      <c r="AJ107" s="3"/>
      <c r="AK107" s="3"/>
    </row>
    <row r="108" ht="15.75" customHeight="1">
      <c r="A108" s="137" t="str">
        <f>OffensePrj!C107</f>
        <v>qb</v>
      </c>
      <c r="B108" s="131" t="str">
        <f>OffensePrj!R107</f>
        <v/>
      </c>
      <c r="C108" s="132" t="str">
        <f>OffensePrj!D107</f>
        <v>#N/A</v>
      </c>
      <c r="D108" s="132" t="str">
        <f>OffensePrj!E107</f>
        <v>#N/A</v>
      </c>
      <c r="E108" s="132" t="str">
        <f>OffensePrj!F107</f>
        <v>#N/A</v>
      </c>
      <c r="F108" s="132" t="str">
        <f>OffensePrj!G107</f>
        <v>#N/A</v>
      </c>
      <c r="G108" s="133" t="str">
        <f>OffensePrj!H107</f>
        <v>#N/A</v>
      </c>
      <c r="H108" s="132" t="str">
        <f>OffensePrj!I107</f>
        <v>#N/A</v>
      </c>
      <c r="I108" s="132" t="str">
        <f>OffensePrj!J107</f>
        <v>#N/A</v>
      </c>
      <c r="J108" s="133" t="str">
        <f>OffensePrj!K107</f>
        <v>#N/A</v>
      </c>
      <c r="K108" s="132" t="str">
        <f>OffensePrj!L107</f>
        <v>#N/A</v>
      </c>
      <c r="L108" s="132" t="str">
        <f>OffensePrj!M107</f>
        <v>#N/A</v>
      </c>
      <c r="M108" s="133" t="str">
        <f>OffensePrj!N107</f>
        <v>#N/A</v>
      </c>
      <c r="N108" s="132" t="str">
        <f>OffensePrj!O107</f>
        <v>#N/A</v>
      </c>
      <c r="O108" s="132" t="str">
        <f>OffensePrj!P107</f>
        <v/>
      </c>
      <c r="P108" s="132" t="str">
        <f>OffensePrj!Q107</f>
        <v/>
      </c>
      <c r="Q108" s="134">
        <f>IFERROR(ProjectionCalcs!D108*pointpasscomp+ProjectionCalcs!E108*pointpassyard+ProjectionCalcs!F108*pointpasstd+pointint*ProjectionCalcs!G108+ProjectionCalcs!H108*pointrushatt+pointrushyard*ProjectionCalcs!I108+pointrushtd*ProjectionCalcs!J108+ProjectionCalcs!K108*pointrec+pointrecyard*ProjectionCalcs!L108+ProjectionCalcs!M108*pointrectd+pointfumb*ProjectionCalcs!N108+(C108-D108)*pointpassinc+O108*pointret+P108*pointrushtd,0)</f>
        <v>0</v>
      </c>
      <c r="R108" s="113" t="str">
        <f t="shared" si="1"/>
        <v>#REF!</v>
      </c>
      <c r="S108" s="135" t="str">
        <f t="shared" si="2"/>
        <v>#REF!</v>
      </c>
      <c r="T108" s="113" t="str">
        <f t="array" ref="T108">ROUND(SUMPRODUCT((AE108&gt;=$AE$8:$AE$154)/COUNTIF($AE$8:$AE$154,$AE$8:$AE$154)),0)</f>
        <v>#DIV/0!</v>
      </c>
      <c r="U108" s="3" t="str">
        <f t="shared" si="3"/>
        <v>#REF!</v>
      </c>
      <c r="V108" s="3" t="str">
        <f t="array" ref="V108">IFERROR(INDEX(Overall!$C$3:$C$389,MATCH(ProjectionCalcs!B108,Overall!$D$3:$D$389,0)),"No")</f>
        <v>No</v>
      </c>
      <c r="W108" s="93">
        <f t="shared" si="4"/>
        <v>1</v>
      </c>
      <c r="X108" s="136"/>
      <c r="Y108" s="3" t="str">
        <f t="shared" si="5"/>
        <v/>
      </c>
      <c r="Z108" s="3" t="str">
        <f t="shared" si="6"/>
        <v>#DIV/0!</v>
      </c>
      <c r="AA108" s="96">
        <f t="shared" si="7"/>
        <v>0</v>
      </c>
      <c r="AB108" s="3" t="str">
        <f>IF(OR((AA108-$AB$2)&lt;0,(AA108-$AB$4)&lt;0),0,(AA108-$AB$2)*(AA108-$AB$4)*'Draft Array'!$K$99*'Draft Array'!$M$111*pcqb)</f>
        <v>#REF!</v>
      </c>
      <c r="AC108" s="3" t="str">
        <f t="shared" si="8"/>
        <v>#REF!</v>
      </c>
      <c r="AD108" s="135">
        <f t="shared" si="9"/>
        <v>0</v>
      </c>
      <c r="AE108" s="3" t="str">
        <f t="shared" si="10"/>
        <v>#DIV/0!</v>
      </c>
      <c r="AF108" s="3"/>
      <c r="AG108" s="3"/>
      <c r="AH108" s="3"/>
      <c r="AI108" s="3"/>
      <c r="AJ108" s="3"/>
      <c r="AK108" s="3"/>
    </row>
    <row r="109" ht="15.75" customHeight="1">
      <c r="A109" s="137" t="str">
        <f>OffensePrj!C108</f>
        <v>qb</v>
      </c>
      <c r="B109" s="131" t="str">
        <f>OffensePrj!R108</f>
        <v/>
      </c>
      <c r="C109" s="132" t="str">
        <f>OffensePrj!D108</f>
        <v>#N/A</v>
      </c>
      <c r="D109" s="132" t="str">
        <f>OffensePrj!E108</f>
        <v>#N/A</v>
      </c>
      <c r="E109" s="132" t="str">
        <f>OffensePrj!F108</f>
        <v>#N/A</v>
      </c>
      <c r="F109" s="132" t="str">
        <f>OffensePrj!G108</f>
        <v>#N/A</v>
      </c>
      <c r="G109" s="133" t="str">
        <f>OffensePrj!H108</f>
        <v>#N/A</v>
      </c>
      <c r="H109" s="132" t="str">
        <f>OffensePrj!I108</f>
        <v>#N/A</v>
      </c>
      <c r="I109" s="132" t="str">
        <f>OffensePrj!J108</f>
        <v>#N/A</v>
      </c>
      <c r="J109" s="133" t="str">
        <f>OffensePrj!K108</f>
        <v>#N/A</v>
      </c>
      <c r="K109" s="132" t="str">
        <f>OffensePrj!L108</f>
        <v>#N/A</v>
      </c>
      <c r="L109" s="132" t="str">
        <f>OffensePrj!M108</f>
        <v>#N/A</v>
      </c>
      <c r="M109" s="133" t="str">
        <f>OffensePrj!N108</f>
        <v>#N/A</v>
      </c>
      <c r="N109" s="132" t="str">
        <f>OffensePrj!O108</f>
        <v>#N/A</v>
      </c>
      <c r="O109" s="132" t="str">
        <f>OffensePrj!P108</f>
        <v/>
      </c>
      <c r="P109" s="132" t="str">
        <f>OffensePrj!Q108</f>
        <v/>
      </c>
      <c r="Q109" s="134">
        <f>IFERROR(ProjectionCalcs!D109*pointpasscomp+ProjectionCalcs!E109*pointpassyard+ProjectionCalcs!F109*pointpasstd+pointint*ProjectionCalcs!G109+ProjectionCalcs!H109*pointrushatt+pointrushyard*ProjectionCalcs!I109+pointrushtd*ProjectionCalcs!J109+ProjectionCalcs!K109*pointrec+pointrecyard*ProjectionCalcs!L109+ProjectionCalcs!M109*pointrectd+pointfumb*ProjectionCalcs!N109+(C109-D109)*pointpassinc+O109*pointret+P109*pointrushtd,0)</f>
        <v>0</v>
      </c>
      <c r="R109" s="113" t="str">
        <f t="shared" si="1"/>
        <v>#REF!</v>
      </c>
      <c r="S109" s="135" t="str">
        <f t="shared" si="2"/>
        <v>#REF!</v>
      </c>
      <c r="T109" s="113" t="str">
        <f t="array" ref="T109">ROUND(SUMPRODUCT((AE109&gt;=$AE$8:$AE$154)/COUNTIF($AE$8:$AE$154,$AE$8:$AE$154)),0)</f>
        <v>#DIV/0!</v>
      </c>
      <c r="U109" s="3" t="str">
        <f t="shared" si="3"/>
        <v>#REF!</v>
      </c>
      <c r="V109" s="3" t="str">
        <f t="array" ref="V109">IFERROR(INDEX(Overall!$C$3:$C$389,MATCH(ProjectionCalcs!B109,Overall!$D$3:$D$389,0)),"No")</f>
        <v>No</v>
      </c>
      <c r="W109" s="93">
        <f t="shared" si="4"/>
        <v>1</v>
      </c>
      <c r="X109" s="136"/>
      <c r="Y109" s="3" t="str">
        <f t="shared" si="5"/>
        <v/>
      </c>
      <c r="Z109" s="3" t="str">
        <f t="shared" si="6"/>
        <v>#DIV/0!</v>
      </c>
      <c r="AA109" s="96">
        <f t="shared" si="7"/>
        <v>0</v>
      </c>
      <c r="AB109" s="3" t="str">
        <f>IF(OR((AA109-$AB$2)&lt;0,(AA109-$AB$4)&lt;0),0,(AA109-$AB$2)*(AA109-$AB$4)*'Draft Array'!$K$99*'Draft Array'!$M$111*pcqb)</f>
        <v>#REF!</v>
      </c>
      <c r="AC109" s="3" t="str">
        <f t="shared" si="8"/>
        <v>#REF!</v>
      </c>
      <c r="AD109" s="135">
        <f t="shared" si="9"/>
        <v>0</v>
      </c>
      <c r="AE109" s="3" t="str">
        <f t="shared" si="10"/>
        <v>#DIV/0!</v>
      </c>
      <c r="AF109" s="3"/>
      <c r="AG109" s="3"/>
      <c r="AH109" s="3"/>
      <c r="AI109" s="3"/>
      <c r="AJ109" s="3"/>
      <c r="AK109" s="3"/>
    </row>
    <row r="110" ht="15.75" customHeight="1">
      <c r="A110" s="137" t="str">
        <f>OffensePrj!C109</f>
        <v>qb</v>
      </c>
      <c r="B110" s="131" t="str">
        <f>OffensePrj!R109</f>
        <v/>
      </c>
      <c r="C110" s="132" t="str">
        <f>OffensePrj!D109</f>
        <v>#N/A</v>
      </c>
      <c r="D110" s="132" t="str">
        <f>OffensePrj!E109</f>
        <v>#N/A</v>
      </c>
      <c r="E110" s="132" t="str">
        <f>OffensePrj!F109</f>
        <v>#N/A</v>
      </c>
      <c r="F110" s="132" t="str">
        <f>OffensePrj!G109</f>
        <v>#N/A</v>
      </c>
      <c r="G110" s="133" t="str">
        <f>OffensePrj!H109</f>
        <v>#N/A</v>
      </c>
      <c r="H110" s="132" t="str">
        <f>OffensePrj!I109</f>
        <v>#N/A</v>
      </c>
      <c r="I110" s="132" t="str">
        <f>OffensePrj!J109</f>
        <v>#N/A</v>
      </c>
      <c r="J110" s="133" t="str">
        <f>OffensePrj!K109</f>
        <v>#N/A</v>
      </c>
      <c r="K110" s="132" t="str">
        <f>OffensePrj!L109</f>
        <v>#N/A</v>
      </c>
      <c r="L110" s="132" t="str">
        <f>OffensePrj!M109</f>
        <v>#N/A</v>
      </c>
      <c r="M110" s="133" t="str">
        <f>OffensePrj!N109</f>
        <v>#N/A</v>
      </c>
      <c r="N110" s="132" t="str">
        <f>OffensePrj!O109</f>
        <v>#N/A</v>
      </c>
      <c r="O110" s="132" t="str">
        <f>OffensePrj!P109</f>
        <v/>
      </c>
      <c r="P110" s="132" t="str">
        <f>OffensePrj!Q109</f>
        <v/>
      </c>
      <c r="Q110" s="134">
        <f>IFERROR(ProjectionCalcs!D110*pointpasscomp+ProjectionCalcs!E110*pointpassyard+ProjectionCalcs!F110*pointpasstd+pointint*ProjectionCalcs!G110+ProjectionCalcs!H110*pointrushatt+pointrushyard*ProjectionCalcs!I110+pointrushtd*ProjectionCalcs!J110+ProjectionCalcs!K110*pointrec+pointrecyard*ProjectionCalcs!L110+ProjectionCalcs!M110*pointrectd+pointfumb*ProjectionCalcs!N110+(C110-D110)*pointpassinc+O110*pointret+P110*pointrushtd,0)</f>
        <v>0</v>
      </c>
      <c r="R110" s="113" t="str">
        <f t="shared" si="1"/>
        <v>#REF!</v>
      </c>
      <c r="S110" s="135" t="str">
        <f t="shared" si="2"/>
        <v>#REF!</v>
      </c>
      <c r="T110" s="113" t="str">
        <f t="array" ref="T110">ROUND(SUMPRODUCT((AE110&gt;=$AE$8:$AE$154)/COUNTIF($AE$8:$AE$154,$AE$8:$AE$154)),0)</f>
        <v>#DIV/0!</v>
      </c>
      <c r="U110" s="3" t="str">
        <f t="shared" si="3"/>
        <v>#REF!</v>
      </c>
      <c r="V110" s="3" t="str">
        <f t="array" ref="V110">IFERROR(INDEX(Overall!$C$3:$C$389,MATCH(ProjectionCalcs!B110,Overall!$D$3:$D$389,0)),"No")</f>
        <v>No</v>
      </c>
      <c r="W110" s="93">
        <f t="shared" si="4"/>
        <v>1</v>
      </c>
      <c r="X110" s="136"/>
      <c r="Y110" s="3" t="str">
        <f t="shared" si="5"/>
        <v/>
      </c>
      <c r="Z110" s="3" t="str">
        <f t="shared" si="6"/>
        <v>#DIV/0!</v>
      </c>
      <c r="AA110" s="96">
        <f t="shared" si="7"/>
        <v>0</v>
      </c>
      <c r="AB110" s="3" t="str">
        <f>IF(OR((AA110-$AB$2)&lt;0,(AA110-$AB$4)&lt;0),0,(AA110-$AB$2)*(AA110-$AB$4)*'Draft Array'!$K$99*'Draft Array'!$M$111*pcqb)</f>
        <v>#REF!</v>
      </c>
      <c r="AC110" s="3" t="str">
        <f t="shared" si="8"/>
        <v>#REF!</v>
      </c>
      <c r="AD110" s="135">
        <f t="shared" si="9"/>
        <v>0</v>
      </c>
      <c r="AE110" s="3" t="str">
        <f t="shared" si="10"/>
        <v>#DIV/0!</v>
      </c>
      <c r="AF110" s="3"/>
      <c r="AG110" s="3"/>
      <c r="AH110" s="3"/>
      <c r="AI110" s="3"/>
      <c r="AJ110" s="3"/>
      <c r="AK110" s="3"/>
    </row>
    <row r="111" ht="15.75" customHeight="1">
      <c r="A111" s="137" t="str">
        <f>OffensePrj!C110</f>
        <v>qb</v>
      </c>
      <c r="B111" s="131" t="str">
        <f>OffensePrj!R110</f>
        <v/>
      </c>
      <c r="C111" s="132" t="str">
        <f>OffensePrj!D110</f>
        <v>#N/A</v>
      </c>
      <c r="D111" s="132" t="str">
        <f>OffensePrj!E110</f>
        <v>#N/A</v>
      </c>
      <c r="E111" s="132" t="str">
        <f>OffensePrj!F110</f>
        <v>#N/A</v>
      </c>
      <c r="F111" s="132" t="str">
        <f>OffensePrj!G110</f>
        <v>#N/A</v>
      </c>
      <c r="G111" s="133" t="str">
        <f>OffensePrj!H110</f>
        <v>#N/A</v>
      </c>
      <c r="H111" s="132" t="str">
        <f>OffensePrj!I110</f>
        <v>#N/A</v>
      </c>
      <c r="I111" s="132" t="str">
        <f>OffensePrj!J110</f>
        <v>#N/A</v>
      </c>
      <c r="J111" s="133" t="str">
        <f>OffensePrj!K110</f>
        <v>#N/A</v>
      </c>
      <c r="K111" s="132" t="str">
        <f>OffensePrj!L110</f>
        <v>#N/A</v>
      </c>
      <c r="L111" s="132" t="str">
        <f>OffensePrj!M110</f>
        <v>#N/A</v>
      </c>
      <c r="M111" s="133" t="str">
        <f>OffensePrj!N110</f>
        <v>#N/A</v>
      </c>
      <c r="N111" s="132" t="str">
        <f>OffensePrj!O110</f>
        <v>#N/A</v>
      </c>
      <c r="O111" s="132" t="str">
        <f>OffensePrj!P110</f>
        <v/>
      </c>
      <c r="P111" s="132" t="str">
        <f>OffensePrj!Q110</f>
        <v/>
      </c>
      <c r="Q111" s="134">
        <f>IFERROR(ProjectionCalcs!D111*pointpasscomp+ProjectionCalcs!E111*pointpassyard+ProjectionCalcs!F111*pointpasstd+pointint*ProjectionCalcs!G111+ProjectionCalcs!H111*pointrushatt+pointrushyard*ProjectionCalcs!I111+pointrushtd*ProjectionCalcs!J111+ProjectionCalcs!K111*pointrec+pointrecyard*ProjectionCalcs!L111+ProjectionCalcs!M111*pointrectd+pointfumb*ProjectionCalcs!N111+(C111-D111)*pointpassinc+O111*pointret+P111*pointrushtd,0)</f>
        <v>0</v>
      </c>
      <c r="R111" s="113" t="str">
        <f t="shared" si="1"/>
        <v>#REF!</v>
      </c>
      <c r="S111" s="135" t="str">
        <f t="shared" si="2"/>
        <v>#REF!</v>
      </c>
      <c r="T111" s="113" t="str">
        <f t="array" ref="T111">ROUND(SUMPRODUCT((AE111&gt;=$AE$8:$AE$154)/COUNTIF($AE$8:$AE$154,$AE$8:$AE$154)),0)</f>
        <v>#DIV/0!</v>
      </c>
      <c r="U111" s="3" t="str">
        <f t="shared" si="3"/>
        <v>#REF!</v>
      </c>
      <c r="V111" s="3" t="str">
        <f t="array" ref="V111">IFERROR(INDEX(Overall!$C$3:$C$389,MATCH(ProjectionCalcs!B111,Overall!$D$3:$D$389,0)),"No")</f>
        <v>No</v>
      </c>
      <c r="W111" s="93">
        <f t="shared" si="4"/>
        <v>1</v>
      </c>
      <c r="X111" s="136"/>
      <c r="Y111" s="3" t="str">
        <f t="shared" si="5"/>
        <v/>
      </c>
      <c r="Z111" s="3" t="str">
        <f t="shared" si="6"/>
        <v>#DIV/0!</v>
      </c>
      <c r="AA111" s="96">
        <f t="shared" si="7"/>
        <v>0</v>
      </c>
      <c r="AB111" s="3" t="str">
        <f>IF(OR((AA111-$AB$2)&lt;0,(AA111-$AB$4)&lt;0),0,(AA111-$AB$2)*(AA111-$AB$4)*'Draft Array'!$K$99*'Draft Array'!$M$111*pcqb)</f>
        <v>#REF!</v>
      </c>
      <c r="AC111" s="3" t="str">
        <f t="shared" si="8"/>
        <v>#REF!</v>
      </c>
      <c r="AD111" s="135">
        <f t="shared" si="9"/>
        <v>0</v>
      </c>
      <c r="AE111" s="3" t="str">
        <f t="shared" si="10"/>
        <v>#DIV/0!</v>
      </c>
      <c r="AF111" s="3"/>
      <c r="AG111" s="3"/>
      <c r="AH111" s="3"/>
      <c r="AI111" s="3"/>
      <c r="AJ111" s="3"/>
      <c r="AK111" s="3"/>
    </row>
    <row r="112" ht="15.75" customHeight="1">
      <c r="A112" s="137" t="str">
        <f>OffensePrj!C111</f>
        <v>qb</v>
      </c>
      <c r="B112" s="131" t="str">
        <f>OffensePrj!R111</f>
        <v/>
      </c>
      <c r="C112" s="132" t="str">
        <f>OffensePrj!D111</f>
        <v>#N/A</v>
      </c>
      <c r="D112" s="132" t="str">
        <f>OffensePrj!E111</f>
        <v>#N/A</v>
      </c>
      <c r="E112" s="132" t="str">
        <f>OffensePrj!F111</f>
        <v>#N/A</v>
      </c>
      <c r="F112" s="132" t="str">
        <f>OffensePrj!G111</f>
        <v>#N/A</v>
      </c>
      <c r="G112" s="133" t="str">
        <f>OffensePrj!H111</f>
        <v>#N/A</v>
      </c>
      <c r="H112" s="132" t="str">
        <f>OffensePrj!I111</f>
        <v>#N/A</v>
      </c>
      <c r="I112" s="132" t="str">
        <f>OffensePrj!J111</f>
        <v>#N/A</v>
      </c>
      <c r="J112" s="133" t="str">
        <f>OffensePrj!K111</f>
        <v>#N/A</v>
      </c>
      <c r="K112" s="132" t="str">
        <f>OffensePrj!L111</f>
        <v>#N/A</v>
      </c>
      <c r="L112" s="132" t="str">
        <f>OffensePrj!M111</f>
        <v>#N/A</v>
      </c>
      <c r="M112" s="133" t="str">
        <f>OffensePrj!N111</f>
        <v>#N/A</v>
      </c>
      <c r="N112" s="132" t="str">
        <f>OffensePrj!O111</f>
        <v>#N/A</v>
      </c>
      <c r="O112" s="132" t="str">
        <f>OffensePrj!P111</f>
        <v/>
      </c>
      <c r="P112" s="132" t="str">
        <f>OffensePrj!Q111</f>
        <v/>
      </c>
      <c r="Q112" s="134">
        <f>IFERROR(ProjectionCalcs!D112*pointpasscomp+ProjectionCalcs!E112*pointpassyard+ProjectionCalcs!F112*pointpasstd+pointint*ProjectionCalcs!G112+ProjectionCalcs!H112*pointrushatt+pointrushyard*ProjectionCalcs!I112+pointrushtd*ProjectionCalcs!J112+ProjectionCalcs!K112*pointrec+pointrecyard*ProjectionCalcs!L112+ProjectionCalcs!M112*pointrectd+pointfumb*ProjectionCalcs!N112+(C112-D112)*pointpassinc+O112*pointret+P112*pointrushtd,0)</f>
        <v>0</v>
      </c>
      <c r="R112" s="113" t="str">
        <f t="shared" si="1"/>
        <v>#REF!</v>
      </c>
      <c r="S112" s="135" t="str">
        <f t="shared" si="2"/>
        <v>#REF!</v>
      </c>
      <c r="T112" s="113" t="str">
        <f t="array" ref="T112">ROUND(SUMPRODUCT((AE112&gt;=$AE$8:$AE$154)/COUNTIF($AE$8:$AE$154,$AE$8:$AE$154)),0)</f>
        <v>#DIV/0!</v>
      </c>
      <c r="U112" s="3" t="str">
        <f t="shared" si="3"/>
        <v>#REF!</v>
      </c>
      <c r="V112" s="3" t="str">
        <f t="array" ref="V112">IFERROR(INDEX(Overall!$C$3:$C$389,MATCH(ProjectionCalcs!B112,Overall!$D$3:$D$389,0)),"No")</f>
        <v>No</v>
      </c>
      <c r="W112" s="93">
        <f t="shared" si="4"/>
        <v>1</v>
      </c>
      <c r="X112" s="136"/>
      <c r="Y112" s="3" t="str">
        <f t="shared" si="5"/>
        <v/>
      </c>
      <c r="Z112" s="3" t="str">
        <f t="shared" si="6"/>
        <v>#DIV/0!</v>
      </c>
      <c r="AA112" s="96">
        <f t="shared" si="7"/>
        <v>0</v>
      </c>
      <c r="AB112" s="3" t="str">
        <f>IF(OR((AA112-$AB$2)&lt;0,(AA112-$AB$4)&lt;0),0,(AA112-$AB$2)*(AA112-$AB$4)*'Draft Array'!$K$99*'Draft Array'!$M$111*pcqb)</f>
        <v>#REF!</v>
      </c>
      <c r="AC112" s="3" t="str">
        <f t="shared" si="8"/>
        <v>#REF!</v>
      </c>
      <c r="AD112" s="135">
        <f t="shared" si="9"/>
        <v>0</v>
      </c>
      <c r="AE112" s="3" t="str">
        <f t="shared" si="10"/>
        <v>#DIV/0!</v>
      </c>
      <c r="AF112" s="3"/>
      <c r="AG112" s="3"/>
      <c r="AH112" s="3"/>
      <c r="AI112" s="3"/>
      <c r="AJ112" s="3"/>
      <c r="AK112" s="3"/>
    </row>
    <row r="113" ht="15.75" customHeight="1">
      <c r="A113" s="137" t="str">
        <f>OffensePrj!C112</f>
        <v>qb</v>
      </c>
      <c r="B113" s="131" t="str">
        <f>OffensePrj!R112</f>
        <v/>
      </c>
      <c r="C113" s="132" t="str">
        <f>OffensePrj!D112</f>
        <v>#N/A</v>
      </c>
      <c r="D113" s="132" t="str">
        <f>OffensePrj!E112</f>
        <v>#N/A</v>
      </c>
      <c r="E113" s="132" t="str">
        <f>OffensePrj!F112</f>
        <v>#N/A</v>
      </c>
      <c r="F113" s="132" t="str">
        <f>OffensePrj!G112</f>
        <v>#N/A</v>
      </c>
      <c r="G113" s="133" t="str">
        <f>OffensePrj!H112</f>
        <v>#N/A</v>
      </c>
      <c r="H113" s="132" t="str">
        <f>OffensePrj!I112</f>
        <v>#N/A</v>
      </c>
      <c r="I113" s="132" t="str">
        <f>OffensePrj!J112</f>
        <v>#N/A</v>
      </c>
      <c r="J113" s="133" t="str">
        <f>OffensePrj!K112</f>
        <v>#N/A</v>
      </c>
      <c r="K113" s="132" t="str">
        <f>OffensePrj!L112</f>
        <v>#N/A</v>
      </c>
      <c r="L113" s="132" t="str">
        <f>OffensePrj!M112</f>
        <v>#N/A</v>
      </c>
      <c r="M113" s="133" t="str">
        <f>OffensePrj!N112</f>
        <v>#N/A</v>
      </c>
      <c r="N113" s="132" t="str">
        <f>OffensePrj!O112</f>
        <v>#N/A</v>
      </c>
      <c r="O113" s="132" t="str">
        <f>OffensePrj!P112</f>
        <v/>
      </c>
      <c r="P113" s="132" t="str">
        <f>OffensePrj!Q112</f>
        <v/>
      </c>
      <c r="Q113" s="134">
        <f>IFERROR(ProjectionCalcs!D113*pointpasscomp+ProjectionCalcs!E113*pointpassyard+ProjectionCalcs!F113*pointpasstd+pointint*ProjectionCalcs!G113+ProjectionCalcs!H113*pointrushatt+pointrushyard*ProjectionCalcs!I113+pointrushtd*ProjectionCalcs!J113+ProjectionCalcs!K113*pointrec+pointrecyard*ProjectionCalcs!L113+ProjectionCalcs!M113*pointrectd+pointfumb*ProjectionCalcs!N113+(C113-D113)*pointpassinc+O113*pointret+P113*pointrushtd,0)</f>
        <v>0</v>
      </c>
      <c r="R113" s="113" t="str">
        <f t="shared" si="1"/>
        <v>#REF!</v>
      </c>
      <c r="S113" s="135" t="str">
        <f t="shared" si="2"/>
        <v>#REF!</v>
      </c>
      <c r="T113" s="113" t="str">
        <f t="array" ref="T113">ROUND(SUMPRODUCT((AE113&gt;=$AE$8:$AE$154)/COUNTIF($AE$8:$AE$154,$AE$8:$AE$154)),0)</f>
        <v>#DIV/0!</v>
      </c>
      <c r="U113" s="3" t="str">
        <f t="shared" si="3"/>
        <v>#REF!</v>
      </c>
      <c r="V113" s="3" t="str">
        <f t="array" ref="V113">IFERROR(INDEX(Overall!$C$3:$C$389,MATCH(ProjectionCalcs!B113,Overall!$D$3:$D$389,0)),"No")</f>
        <v>No</v>
      </c>
      <c r="W113" s="93">
        <f t="shared" si="4"/>
        <v>1</v>
      </c>
      <c r="X113" s="136"/>
      <c r="Y113" s="3" t="str">
        <f t="shared" si="5"/>
        <v/>
      </c>
      <c r="Z113" s="3" t="str">
        <f t="shared" si="6"/>
        <v>#DIV/0!</v>
      </c>
      <c r="AA113" s="96">
        <f t="shared" si="7"/>
        <v>0</v>
      </c>
      <c r="AB113" s="3" t="str">
        <f>IF(OR((AA113-$AB$2)&lt;0,(AA113-$AB$4)&lt;0),0,(AA113-$AB$2)*(AA113-$AB$4)*'Draft Array'!$K$99*'Draft Array'!$M$111*pcqb)</f>
        <v>#REF!</v>
      </c>
      <c r="AC113" s="3" t="str">
        <f t="shared" si="8"/>
        <v>#REF!</v>
      </c>
      <c r="AD113" s="135">
        <f t="shared" si="9"/>
        <v>0</v>
      </c>
      <c r="AE113" s="3" t="str">
        <f t="shared" si="10"/>
        <v>#DIV/0!</v>
      </c>
      <c r="AF113" s="3"/>
      <c r="AG113" s="3"/>
      <c r="AH113" s="3"/>
      <c r="AI113" s="3"/>
      <c r="AJ113" s="3"/>
      <c r="AK113" s="3"/>
    </row>
    <row r="114" ht="15.75" customHeight="1">
      <c r="A114" s="137" t="str">
        <f>OffensePrj!C113</f>
        <v>qb</v>
      </c>
      <c r="B114" s="131" t="str">
        <f>OffensePrj!R113</f>
        <v/>
      </c>
      <c r="C114" s="132" t="str">
        <f>OffensePrj!D113</f>
        <v>#N/A</v>
      </c>
      <c r="D114" s="132" t="str">
        <f>OffensePrj!E113</f>
        <v>#N/A</v>
      </c>
      <c r="E114" s="132" t="str">
        <f>OffensePrj!F113</f>
        <v>#N/A</v>
      </c>
      <c r="F114" s="132" t="str">
        <f>OffensePrj!G113</f>
        <v>#N/A</v>
      </c>
      <c r="G114" s="133" t="str">
        <f>OffensePrj!H113</f>
        <v>#N/A</v>
      </c>
      <c r="H114" s="132" t="str">
        <f>OffensePrj!I113</f>
        <v>#N/A</v>
      </c>
      <c r="I114" s="132" t="str">
        <f>OffensePrj!J113</f>
        <v>#N/A</v>
      </c>
      <c r="J114" s="133" t="str">
        <f>OffensePrj!K113</f>
        <v>#N/A</v>
      </c>
      <c r="K114" s="132" t="str">
        <f>OffensePrj!L113</f>
        <v>#N/A</v>
      </c>
      <c r="L114" s="132" t="str">
        <f>OffensePrj!M113</f>
        <v>#N/A</v>
      </c>
      <c r="M114" s="133" t="str">
        <f>OffensePrj!N113</f>
        <v>#N/A</v>
      </c>
      <c r="N114" s="132" t="str">
        <f>OffensePrj!O113</f>
        <v>#N/A</v>
      </c>
      <c r="O114" s="132" t="str">
        <f>OffensePrj!P113</f>
        <v/>
      </c>
      <c r="P114" s="132" t="str">
        <f>OffensePrj!Q113</f>
        <v/>
      </c>
      <c r="Q114" s="134">
        <f>IFERROR(ProjectionCalcs!D114*pointpasscomp+ProjectionCalcs!E114*pointpassyard+ProjectionCalcs!F114*pointpasstd+pointint*ProjectionCalcs!G114+ProjectionCalcs!H114*pointrushatt+pointrushyard*ProjectionCalcs!I114+pointrushtd*ProjectionCalcs!J114+ProjectionCalcs!K114*pointrec+pointrecyard*ProjectionCalcs!L114+ProjectionCalcs!M114*pointrectd+pointfumb*ProjectionCalcs!N114+(C114-D114)*pointpassinc+O114*pointret+P114*pointrushtd,0)</f>
        <v>0</v>
      </c>
      <c r="R114" s="113" t="str">
        <f t="shared" si="1"/>
        <v>#REF!</v>
      </c>
      <c r="S114" s="135" t="str">
        <f t="shared" si="2"/>
        <v>#REF!</v>
      </c>
      <c r="T114" s="113" t="str">
        <f t="array" ref="T114">ROUND(SUMPRODUCT((AE114&gt;=$AE$8:$AE$154)/COUNTIF($AE$8:$AE$154,$AE$8:$AE$154)),0)</f>
        <v>#DIV/0!</v>
      </c>
      <c r="U114" s="3" t="str">
        <f t="shared" si="3"/>
        <v>#REF!</v>
      </c>
      <c r="V114" s="3" t="str">
        <f t="array" ref="V114">IFERROR(INDEX(Overall!$C$3:$C$389,MATCH(ProjectionCalcs!B114,Overall!$D$3:$D$389,0)),"No")</f>
        <v>No</v>
      </c>
      <c r="W114" s="93">
        <f t="shared" si="4"/>
        <v>1</v>
      </c>
      <c r="X114" s="136"/>
      <c r="Y114" s="3" t="str">
        <f t="shared" si="5"/>
        <v/>
      </c>
      <c r="Z114" s="3" t="str">
        <f t="shared" si="6"/>
        <v>#DIV/0!</v>
      </c>
      <c r="AA114" s="96">
        <f t="shared" si="7"/>
        <v>0</v>
      </c>
      <c r="AB114" s="3" t="str">
        <f>IF(OR((AA114-$AB$2)&lt;0,(AA114-$AB$4)&lt;0),0,(AA114-$AB$2)*(AA114-$AB$4)*'Draft Array'!$K$99*'Draft Array'!$M$111*pcqb)</f>
        <v>#REF!</v>
      </c>
      <c r="AC114" s="3" t="str">
        <f t="shared" si="8"/>
        <v>#REF!</v>
      </c>
      <c r="AD114" s="135">
        <f t="shared" si="9"/>
        <v>0</v>
      </c>
      <c r="AE114" s="3" t="str">
        <f t="shared" si="10"/>
        <v>#DIV/0!</v>
      </c>
      <c r="AF114" s="3"/>
      <c r="AG114" s="3"/>
      <c r="AH114" s="3"/>
      <c r="AI114" s="3"/>
      <c r="AJ114" s="3"/>
      <c r="AK114" s="3"/>
    </row>
    <row r="115" ht="15.75" customHeight="1">
      <c r="A115" s="137" t="str">
        <f>OffensePrj!C114</f>
        <v>qb</v>
      </c>
      <c r="B115" s="131" t="str">
        <f>OffensePrj!R114</f>
        <v/>
      </c>
      <c r="C115" s="132" t="str">
        <f>OffensePrj!D114</f>
        <v>#N/A</v>
      </c>
      <c r="D115" s="132" t="str">
        <f>OffensePrj!E114</f>
        <v>#N/A</v>
      </c>
      <c r="E115" s="132" t="str">
        <f>OffensePrj!F114</f>
        <v>#N/A</v>
      </c>
      <c r="F115" s="132" t="str">
        <f>OffensePrj!G114</f>
        <v>#N/A</v>
      </c>
      <c r="G115" s="133" t="str">
        <f>OffensePrj!H114</f>
        <v>#N/A</v>
      </c>
      <c r="H115" s="132" t="str">
        <f>OffensePrj!I114</f>
        <v>#N/A</v>
      </c>
      <c r="I115" s="132" t="str">
        <f>OffensePrj!J114</f>
        <v>#N/A</v>
      </c>
      <c r="J115" s="133" t="str">
        <f>OffensePrj!K114</f>
        <v>#N/A</v>
      </c>
      <c r="K115" s="132" t="str">
        <f>OffensePrj!L114</f>
        <v>#N/A</v>
      </c>
      <c r="L115" s="132" t="str">
        <f>OffensePrj!M114</f>
        <v>#N/A</v>
      </c>
      <c r="M115" s="133" t="str">
        <f>OffensePrj!N114</f>
        <v>#N/A</v>
      </c>
      <c r="N115" s="132" t="str">
        <f>OffensePrj!O114</f>
        <v>#N/A</v>
      </c>
      <c r="O115" s="132" t="str">
        <f>OffensePrj!P114</f>
        <v/>
      </c>
      <c r="P115" s="132" t="str">
        <f>OffensePrj!Q114</f>
        <v/>
      </c>
      <c r="Q115" s="134">
        <f>IFERROR(ProjectionCalcs!D115*pointpasscomp+ProjectionCalcs!E115*pointpassyard+ProjectionCalcs!F115*pointpasstd+pointint*ProjectionCalcs!G115+ProjectionCalcs!H115*pointrushatt+pointrushyard*ProjectionCalcs!I115+pointrushtd*ProjectionCalcs!J115+ProjectionCalcs!K115*pointrec+pointrecyard*ProjectionCalcs!L115+ProjectionCalcs!M115*pointrectd+pointfumb*ProjectionCalcs!N115+(C115-D115)*pointpassinc+O115*pointret+P115*pointrushtd,0)</f>
        <v>0</v>
      </c>
      <c r="R115" s="113" t="str">
        <f t="shared" si="1"/>
        <v>#REF!</v>
      </c>
      <c r="S115" s="135" t="str">
        <f t="shared" si="2"/>
        <v>#REF!</v>
      </c>
      <c r="T115" s="113" t="str">
        <f t="array" ref="T115">ROUND(SUMPRODUCT((AE115&gt;=$AE$8:$AE$154)/COUNTIF($AE$8:$AE$154,$AE$8:$AE$154)),0)</f>
        <v>#DIV/0!</v>
      </c>
      <c r="U115" s="3" t="str">
        <f t="shared" si="3"/>
        <v>#REF!</v>
      </c>
      <c r="V115" s="3" t="str">
        <f t="array" ref="V115">IFERROR(INDEX(Overall!$C$3:$C$389,MATCH(ProjectionCalcs!B115,Overall!$D$3:$D$389,0)),"No")</f>
        <v>No</v>
      </c>
      <c r="W115" s="93">
        <f t="shared" si="4"/>
        <v>1</v>
      </c>
      <c r="X115" s="136"/>
      <c r="Y115" s="3" t="str">
        <f t="shared" si="5"/>
        <v/>
      </c>
      <c r="Z115" s="3" t="str">
        <f t="shared" si="6"/>
        <v>#DIV/0!</v>
      </c>
      <c r="AA115" s="96">
        <f t="shared" si="7"/>
        <v>0</v>
      </c>
      <c r="AB115" s="3" t="str">
        <f>IF(OR((AA115-$AB$2)&lt;0,(AA115-$AB$4)&lt;0),0,(AA115-$AB$2)*(AA115-$AB$4)*'Draft Array'!$K$99*'Draft Array'!$M$111*pcqb)</f>
        <v>#REF!</v>
      </c>
      <c r="AC115" s="3" t="str">
        <f t="shared" si="8"/>
        <v>#REF!</v>
      </c>
      <c r="AD115" s="135">
        <f t="shared" si="9"/>
        <v>0</v>
      </c>
      <c r="AE115" s="3" t="str">
        <f t="shared" si="10"/>
        <v>#DIV/0!</v>
      </c>
      <c r="AF115" s="3"/>
      <c r="AG115" s="3"/>
      <c r="AH115" s="3"/>
      <c r="AI115" s="3"/>
      <c r="AJ115" s="3"/>
      <c r="AK115" s="3"/>
    </row>
    <row r="116" ht="15.75" customHeight="1">
      <c r="A116" s="137" t="str">
        <f>OffensePrj!C115</f>
        <v>qb</v>
      </c>
      <c r="B116" s="131" t="str">
        <f>OffensePrj!R115</f>
        <v/>
      </c>
      <c r="C116" s="132" t="str">
        <f>OffensePrj!D115</f>
        <v>#N/A</v>
      </c>
      <c r="D116" s="132" t="str">
        <f>OffensePrj!E115</f>
        <v>#N/A</v>
      </c>
      <c r="E116" s="132" t="str">
        <f>OffensePrj!F115</f>
        <v>#N/A</v>
      </c>
      <c r="F116" s="132" t="str">
        <f>OffensePrj!G115</f>
        <v>#N/A</v>
      </c>
      <c r="G116" s="133" t="str">
        <f>OffensePrj!H115</f>
        <v>#N/A</v>
      </c>
      <c r="H116" s="132" t="str">
        <f>OffensePrj!I115</f>
        <v>#N/A</v>
      </c>
      <c r="I116" s="132" t="str">
        <f>OffensePrj!J115</f>
        <v>#N/A</v>
      </c>
      <c r="J116" s="133" t="str">
        <f>OffensePrj!K115</f>
        <v>#N/A</v>
      </c>
      <c r="K116" s="132" t="str">
        <f>OffensePrj!L115</f>
        <v>#N/A</v>
      </c>
      <c r="L116" s="132" t="str">
        <f>OffensePrj!M115</f>
        <v>#N/A</v>
      </c>
      <c r="M116" s="133" t="str">
        <f>OffensePrj!N115</f>
        <v>#N/A</v>
      </c>
      <c r="N116" s="132" t="str">
        <f>OffensePrj!O115</f>
        <v>#N/A</v>
      </c>
      <c r="O116" s="132" t="str">
        <f>OffensePrj!P115</f>
        <v/>
      </c>
      <c r="P116" s="132" t="str">
        <f>OffensePrj!Q115</f>
        <v/>
      </c>
      <c r="Q116" s="134">
        <f>IFERROR(ProjectionCalcs!D116*pointpasscomp+ProjectionCalcs!E116*pointpassyard+ProjectionCalcs!F116*pointpasstd+pointint*ProjectionCalcs!G116+ProjectionCalcs!H116*pointrushatt+pointrushyard*ProjectionCalcs!I116+pointrushtd*ProjectionCalcs!J116+ProjectionCalcs!K116*pointrec+pointrecyard*ProjectionCalcs!L116+ProjectionCalcs!M116*pointrectd+pointfumb*ProjectionCalcs!N116+(C116-D116)*pointpassinc+O116*pointret+P116*pointrushtd,0)</f>
        <v>0</v>
      </c>
      <c r="R116" s="113" t="str">
        <f t="shared" si="1"/>
        <v>#REF!</v>
      </c>
      <c r="S116" s="135" t="str">
        <f t="shared" si="2"/>
        <v>#REF!</v>
      </c>
      <c r="T116" s="113" t="str">
        <f t="array" ref="T116">ROUND(SUMPRODUCT((AE116&gt;=$AE$8:$AE$154)/COUNTIF($AE$8:$AE$154,$AE$8:$AE$154)),0)</f>
        <v>#DIV/0!</v>
      </c>
      <c r="U116" s="3" t="str">
        <f t="shared" si="3"/>
        <v>#REF!</v>
      </c>
      <c r="V116" s="3" t="str">
        <f t="array" ref="V116">IFERROR(INDEX(Overall!$C$3:$C$389,MATCH(ProjectionCalcs!B116,Overall!$D$3:$D$389,0)),"No")</f>
        <v>No</v>
      </c>
      <c r="W116" s="93">
        <f t="shared" si="4"/>
        <v>1</v>
      </c>
      <c r="X116" s="136"/>
      <c r="Y116" s="3" t="str">
        <f t="shared" si="5"/>
        <v/>
      </c>
      <c r="Z116" s="3" t="str">
        <f t="shared" si="6"/>
        <v>#DIV/0!</v>
      </c>
      <c r="AA116" s="96">
        <f t="shared" si="7"/>
        <v>0</v>
      </c>
      <c r="AB116" s="3" t="str">
        <f>IF(OR((AA116-$AB$2)&lt;0,(AA116-$AB$4)&lt;0),0,(AA116-$AB$2)*(AA116-$AB$4)*'Draft Array'!$K$99*'Draft Array'!$M$111*pcqb)</f>
        <v>#REF!</v>
      </c>
      <c r="AC116" s="3" t="str">
        <f t="shared" si="8"/>
        <v>#REF!</v>
      </c>
      <c r="AD116" s="135">
        <f t="shared" si="9"/>
        <v>0</v>
      </c>
      <c r="AE116" s="3" t="str">
        <f t="shared" si="10"/>
        <v>#DIV/0!</v>
      </c>
      <c r="AF116" s="3"/>
      <c r="AG116" s="3"/>
      <c r="AH116" s="3"/>
      <c r="AI116" s="3"/>
      <c r="AJ116" s="3"/>
      <c r="AK116" s="3"/>
    </row>
    <row r="117" ht="15.75" customHeight="1">
      <c r="A117" s="137" t="str">
        <f>OffensePrj!C116</f>
        <v>qb</v>
      </c>
      <c r="B117" s="131" t="str">
        <f>OffensePrj!R116</f>
        <v/>
      </c>
      <c r="C117" s="132" t="str">
        <f>OffensePrj!D116</f>
        <v>#N/A</v>
      </c>
      <c r="D117" s="132" t="str">
        <f>OffensePrj!E116</f>
        <v>#N/A</v>
      </c>
      <c r="E117" s="132" t="str">
        <f>OffensePrj!F116</f>
        <v>#N/A</v>
      </c>
      <c r="F117" s="132" t="str">
        <f>OffensePrj!G116</f>
        <v>#N/A</v>
      </c>
      <c r="G117" s="133" t="str">
        <f>OffensePrj!H116</f>
        <v>#N/A</v>
      </c>
      <c r="H117" s="132" t="str">
        <f>OffensePrj!I116</f>
        <v>#N/A</v>
      </c>
      <c r="I117" s="132" t="str">
        <f>OffensePrj!J116</f>
        <v>#N/A</v>
      </c>
      <c r="J117" s="133" t="str">
        <f>OffensePrj!K116</f>
        <v>#N/A</v>
      </c>
      <c r="K117" s="132" t="str">
        <f>OffensePrj!L116</f>
        <v>#N/A</v>
      </c>
      <c r="L117" s="132" t="str">
        <f>OffensePrj!M116</f>
        <v>#N/A</v>
      </c>
      <c r="M117" s="133" t="str">
        <f>OffensePrj!N116</f>
        <v>#N/A</v>
      </c>
      <c r="N117" s="132" t="str">
        <f>OffensePrj!O116</f>
        <v>#N/A</v>
      </c>
      <c r="O117" s="132" t="str">
        <f>OffensePrj!P116</f>
        <v/>
      </c>
      <c r="P117" s="132" t="str">
        <f>OffensePrj!Q116</f>
        <v/>
      </c>
      <c r="Q117" s="134">
        <f>IFERROR(ProjectionCalcs!D117*pointpasscomp+ProjectionCalcs!E117*pointpassyard+ProjectionCalcs!F117*pointpasstd+pointint*ProjectionCalcs!G117+ProjectionCalcs!H117*pointrushatt+pointrushyard*ProjectionCalcs!I117+pointrushtd*ProjectionCalcs!J117+ProjectionCalcs!K117*pointrec+pointrecyard*ProjectionCalcs!L117+ProjectionCalcs!M117*pointrectd+pointfumb*ProjectionCalcs!N117+(C117-D117)*pointpassinc+O117*pointret+P117*pointrushtd,0)</f>
        <v>0</v>
      </c>
      <c r="R117" s="113" t="str">
        <f t="shared" si="1"/>
        <v>#REF!</v>
      </c>
      <c r="S117" s="135" t="str">
        <f t="shared" si="2"/>
        <v>#REF!</v>
      </c>
      <c r="T117" s="113" t="str">
        <f t="array" ref="T117">ROUND(SUMPRODUCT((AE117&gt;=$AE$8:$AE$154)/COUNTIF($AE$8:$AE$154,$AE$8:$AE$154)),0)</f>
        <v>#DIV/0!</v>
      </c>
      <c r="U117" s="3" t="str">
        <f t="shared" si="3"/>
        <v>#REF!</v>
      </c>
      <c r="V117" s="3" t="str">
        <f t="array" ref="V117">IFERROR(INDEX(Overall!$C$3:$C$389,MATCH(ProjectionCalcs!B117,Overall!$D$3:$D$389,0)),"No")</f>
        <v>No</v>
      </c>
      <c r="W117" s="93">
        <f t="shared" si="4"/>
        <v>1</v>
      </c>
      <c r="X117" s="136"/>
      <c r="Y117" s="3" t="str">
        <f t="shared" si="5"/>
        <v/>
      </c>
      <c r="Z117" s="3" t="str">
        <f t="shared" si="6"/>
        <v>#DIV/0!</v>
      </c>
      <c r="AA117" s="96">
        <f t="shared" si="7"/>
        <v>0</v>
      </c>
      <c r="AB117" s="3" t="str">
        <f>IF(OR((AA117-$AB$2)&lt;0,(AA117-$AB$4)&lt;0),0,(AA117-$AB$2)*(AA117-$AB$4)*'Draft Array'!$K$99*'Draft Array'!$M$111*pcqb)</f>
        <v>#REF!</v>
      </c>
      <c r="AC117" s="3" t="str">
        <f t="shared" si="8"/>
        <v>#REF!</v>
      </c>
      <c r="AD117" s="135">
        <f t="shared" si="9"/>
        <v>0</v>
      </c>
      <c r="AE117" s="3" t="str">
        <f t="shared" si="10"/>
        <v>#DIV/0!</v>
      </c>
      <c r="AF117" s="3"/>
      <c r="AG117" s="3"/>
      <c r="AH117" s="3"/>
      <c r="AI117" s="3"/>
      <c r="AJ117" s="3"/>
      <c r="AK117" s="3"/>
    </row>
    <row r="118" ht="15.75" customHeight="1">
      <c r="A118" s="137" t="str">
        <f>OffensePrj!C117</f>
        <v>qb</v>
      </c>
      <c r="B118" s="131" t="str">
        <f>OffensePrj!R117</f>
        <v/>
      </c>
      <c r="C118" s="132" t="str">
        <f>OffensePrj!D117</f>
        <v>#N/A</v>
      </c>
      <c r="D118" s="132" t="str">
        <f>OffensePrj!E117</f>
        <v>#N/A</v>
      </c>
      <c r="E118" s="132" t="str">
        <f>OffensePrj!F117</f>
        <v>#N/A</v>
      </c>
      <c r="F118" s="132" t="str">
        <f>OffensePrj!G117</f>
        <v>#N/A</v>
      </c>
      <c r="G118" s="133" t="str">
        <f>OffensePrj!H117</f>
        <v>#N/A</v>
      </c>
      <c r="H118" s="132" t="str">
        <f>OffensePrj!I117</f>
        <v>#N/A</v>
      </c>
      <c r="I118" s="132" t="str">
        <f>OffensePrj!J117</f>
        <v>#N/A</v>
      </c>
      <c r="J118" s="133" t="str">
        <f>OffensePrj!K117</f>
        <v>#N/A</v>
      </c>
      <c r="K118" s="132" t="str">
        <f>OffensePrj!L117</f>
        <v>#N/A</v>
      </c>
      <c r="L118" s="132" t="str">
        <f>OffensePrj!M117</f>
        <v>#N/A</v>
      </c>
      <c r="M118" s="133" t="str">
        <f>OffensePrj!N117</f>
        <v>#N/A</v>
      </c>
      <c r="N118" s="132" t="str">
        <f>OffensePrj!O117</f>
        <v>#N/A</v>
      </c>
      <c r="O118" s="132" t="str">
        <f>OffensePrj!P117</f>
        <v/>
      </c>
      <c r="P118" s="132" t="str">
        <f>OffensePrj!Q117</f>
        <v/>
      </c>
      <c r="Q118" s="134">
        <f>IFERROR(ProjectionCalcs!D118*pointpasscomp+ProjectionCalcs!E118*pointpassyard+ProjectionCalcs!F118*pointpasstd+pointint*ProjectionCalcs!G118+ProjectionCalcs!H118*pointrushatt+pointrushyard*ProjectionCalcs!I118+pointrushtd*ProjectionCalcs!J118+ProjectionCalcs!K118*pointrec+pointrecyard*ProjectionCalcs!L118+ProjectionCalcs!M118*pointrectd+pointfumb*ProjectionCalcs!N118+(C118-D118)*pointpassinc+O118*pointret+P118*pointrushtd,0)</f>
        <v>0</v>
      </c>
      <c r="R118" s="113" t="str">
        <f t="shared" si="1"/>
        <v>#REF!</v>
      </c>
      <c r="S118" s="135" t="str">
        <f t="shared" si="2"/>
        <v>#REF!</v>
      </c>
      <c r="T118" s="113" t="str">
        <f t="array" ref="T118">ROUND(SUMPRODUCT((AE118&gt;=$AE$8:$AE$154)/COUNTIF($AE$8:$AE$154,$AE$8:$AE$154)),0)</f>
        <v>#DIV/0!</v>
      </c>
      <c r="U118" s="3" t="str">
        <f t="shared" si="3"/>
        <v>#REF!</v>
      </c>
      <c r="V118" s="3" t="str">
        <f t="array" ref="V118">IFERROR(INDEX(Overall!$C$3:$C$389,MATCH(ProjectionCalcs!B118,Overall!$D$3:$D$389,0)),"No")</f>
        <v>No</v>
      </c>
      <c r="W118" s="93">
        <f t="shared" si="4"/>
        <v>1</v>
      </c>
      <c r="X118" s="136"/>
      <c r="Y118" s="3" t="str">
        <f t="shared" si="5"/>
        <v/>
      </c>
      <c r="Z118" s="3" t="str">
        <f t="shared" si="6"/>
        <v>#DIV/0!</v>
      </c>
      <c r="AA118" s="96">
        <f t="shared" si="7"/>
        <v>0</v>
      </c>
      <c r="AB118" s="3" t="str">
        <f>IF(OR((AA118-$AB$2)&lt;0,(AA118-$AB$4)&lt;0),0,(AA118-$AB$2)*(AA118-$AB$4)*'Draft Array'!$K$99*'Draft Array'!$M$111*pcqb)</f>
        <v>#REF!</v>
      </c>
      <c r="AC118" s="3" t="str">
        <f t="shared" si="8"/>
        <v>#REF!</v>
      </c>
      <c r="AD118" s="135">
        <f t="shared" si="9"/>
        <v>0</v>
      </c>
      <c r="AE118" s="3" t="str">
        <f t="shared" si="10"/>
        <v>#DIV/0!</v>
      </c>
      <c r="AF118" s="3"/>
      <c r="AG118" s="3"/>
      <c r="AH118" s="3"/>
      <c r="AI118" s="3"/>
      <c r="AJ118" s="3"/>
      <c r="AK118" s="3"/>
    </row>
    <row r="119" ht="15.75" customHeight="1">
      <c r="A119" s="137" t="str">
        <f>OffensePrj!C118</f>
        <v>qb</v>
      </c>
      <c r="B119" s="131" t="str">
        <f>OffensePrj!R118</f>
        <v/>
      </c>
      <c r="C119" s="132" t="str">
        <f>OffensePrj!D118</f>
        <v>#N/A</v>
      </c>
      <c r="D119" s="132" t="str">
        <f>OffensePrj!E118</f>
        <v>#N/A</v>
      </c>
      <c r="E119" s="132" t="str">
        <f>OffensePrj!F118</f>
        <v>#N/A</v>
      </c>
      <c r="F119" s="132" t="str">
        <f>OffensePrj!G118</f>
        <v>#N/A</v>
      </c>
      <c r="G119" s="133" t="str">
        <f>OffensePrj!H118</f>
        <v>#N/A</v>
      </c>
      <c r="H119" s="132" t="str">
        <f>OffensePrj!I118</f>
        <v>#N/A</v>
      </c>
      <c r="I119" s="132" t="str">
        <f>OffensePrj!J118</f>
        <v>#N/A</v>
      </c>
      <c r="J119" s="133" t="str">
        <f>OffensePrj!K118</f>
        <v>#N/A</v>
      </c>
      <c r="K119" s="132" t="str">
        <f>OffensePrj!L118</f>
        <v>#N/A</v>
      </c>
      <c r="L119" s="132" t="str">
        <f>OffensePrj!M118</f>
        <v>#N/A</v>
      </c>
      <c r="M119" s="133" t="str">
        <f>OffensePrj!N118</f>
        <v>#N/A</v>
      </c>
      <c r="N119" s="132" t="str">
        <f>OffensePrj!O118</f>
        <v>#N/A</v>
      </c>
      <c r="O119" s="132" t="str">
        <f>OffensePrj!P118</f>
        <v/>
      </c>
      <c r="P119" s="132" t="str">
        <f>OffensePrj!Q118</f>
        <v/>
      </c>
      <c r="Q119" s="134">
        <f>IFERROR(ProjectionCalcs!D119*pointpasscomp+ProjectionCalcs!E119*pointpassyard+ProjectionCalcs!F119*pointpasstd+pointint*ProjectionCalcs!G119+ProjectionCalcs!H119*pointrushatt+pointrushyard*ProjectionCalcs!I119+pointrushtd*ProjectionCalcs!J119+ProjectionCalcs!K119*pointrec+pointrecyard*ProjectionCalcs!L119+ProjectionCalcs!M119*pointrectd+pointfumb*ProjectionCalcs!N119+(C119-D119)*pointpassinc+O119*pointret+P119*pointrushtd,0)</f>
        <v>0</v>
      </c>
      <c r="R119" s="113" t="str">
        <f t="shared" si="1"/>
        <v>#REF!</v>
      </c>
      <c r="S119" s="135" t="str">
        <f t="shared" si="2"/>
        <v>#REF!</v>
      </c>
      <c r="T119" s="113" t="str">
        <f t="array" ref="T119">ROUND(SUMPRODUCT((AE119&gt;=$AE$8:$AE$154)/COUNTIF($AE$8:$AE$154,$AE$8:$AE$154)),0)</f>
        <v>#DIV/0!</v>
      </c>
      <c r="U119" s="3" t="str">
        <f t="shared" si="3"/>
        <v>#REF!</v>
      </c>
      <c r="V119" s="3" t="str">
        <f t="array" ref="V119">IFERROR(INDEX(Overall!$C$3:$C$389,MATCH(ProjectionCalcs!B119,Overall!$D$3:$D$389,0)),"No")</f>
        <v>No</v>
      </c>
      <c r="W119" s="93">
        <f t="shared" si="4"/>
        <v>1</v>
      </c>
      <c r="X119" s="136"/>
      <c r="Y119" s="3" t="str">
        <f t="shared" si="5"/>
        <v/>
      </c>
      <c r="Z119" s="3" t="str">
        <f t="shared" si="6"/>
        <v>#DIV/0!</v>
      </c>
      <c r="AA119" s="96">
        <f t="shared" si="7"/>
        <v>0</v>
      </c>
      <c r="AB119" s="3" t="str">
        <f>IF(OR((AA119-$AB$2)&lt;0,(AA119-$AB$4)&lt;0),0,(AA119-$AB$2)*(AA119-$AB$4)*'Draft Array'!$K$99*'Draft Array'!$M$111*pcqb)</f>
        <v>#REF!</v>
      </c>
      <c r="AC119" s="3" t="str">
        <f t="shared" si="8"/>
        <v>#REF!</v>
      </c>
      <c r="AD119" s="135">
        <f t="shared" si="9"/>
        <v>0</v>
      </c>
      <c r="AE119" s="3" t="str">
        <f t="shared" si="10"/>
        <v>#DIV/0!</v>
      </c>
      <c r="AF119" s="3"/>
      <c r="AG119" s="3"/>
      <c r="AH119" s="3"/>
      <c r="AI119" s="3"/>
      <c r="AJ119" s="3"/>
      <c r="AK119" s="3"/>
    </row>
    <row r="120" ht="15.75" customHeight="1">
      <c r="A120" s="137" t="str">
        <f>OffensePrj!C119</f>
        <v>qb</v>
      </c>
      <c r="B120" s="131" t="str">
        <f>OffensePrj!R119</f>
        <v/>
      </c>
      <c r="C120" s="132" t="str">
        <f>OffensePrj!D119</f>
        <v>#N/A</v>
      </c>
      <c r="D120" s="132" t="str">
        <f>OffensePrj!E119</f>
        <v>#N/A</v>
      </c>
      <c r="E120" s="132" t="str">
        <f>OffensePrj!F119</f>
        <v>#N/A</v>
      </c>
      <c r="F120" s="132" t="str">
        <f>OffensePrj!G119</f>
        <v>#N/A</v>
      </c>
      <c r="G120" s="133" t="str">
        <f>OffensePrj!H119</f>
        <v>#N/A</v>
      </c>
      <c r="H120" s="132" t="str">
        <f>OffensePrj!I119</f>
        <v>#N/A</v>
      </c>
      <c r="I120" s="132" t="str">
        <f>OffensePrj!J119</f>
        <v>#N/A</v>
      </c>
      <c r="J120" s="133" t="str">
        <f>OffensePrj!K119</f>
        <v>#N/A</v>
      </c>
      <c r="K120" s="132" t="str">
        <f>OffensePrj!L119</f>
        <v>#N/A</v>
      </c>
      <c r="L120" s="132" t="str">
        <f>OffensePrj!M119</f>
        <v>#N/A</v>
      </c>
      <c r="M120" s="133" t="str">
        <f>OffensePrj!N119</f>
        <v>#N/A</v>
      </c>
      <c r="N120" s="132" t="str">
        <f>OffensePrj!O119</f>
        <v>#N/A</v>
      </c>
      <c r="O120" s="132" t="str">
        <f>OffensePrj!P119</f>
        <v/>
      </c>
      <c r="P120" s="132" t="str">
        <f>OffensePrj!Q119</f>
        <v/>
      </c>
      <c r="Q120" s="134">
        <f>IFERROR(ProjectionCalcs!D120*pointpasscomp+ProjectionCalcs!E120*pointpassyard+ProjectionCalcs!F120*pointpasstd+pointint*ProjectionCalcs!G120+ProjectionCalcs!H120*pointrushatt+pointrushyard*ProjectionCalcs!I120+pointrushtd*ProjectionCalcs!J120+ProjectionCalcs!K120*pointrec+pointrecyard*ProjectionCalcs!L120+ProjectionCalcs!M120*pointrectd+pointfumb*ProjectionCalcs!N120+(C120-D120)*pointpassinc+O120*pointret+P120*pointrushtd,0)</f>
        <v>0</v>
      </c>
      <c r="R120" s="113" t="str">
        <f t="shared" si="1"/>
        <v>#REF!</v>
      </c>
      <c r="S120" s="135" t="str">
        <f t="shared" si="2"/>
        <v>#REF!</v>
      </c>
      <c r="T120" s="113" t="str">
        <f t="array" ref="T120">ROUND(SUMPRODUCT((AE120&gt;=$AE$8:$AE$154)/COUNTIF($AE$8:$AE$154,$AE$8:$AE$154)),0)</f>
        <v>#DIV/0!</v>
      </c>
      <c r="U120" s="3" t="str">
        <f t="shared" si="3"/>
        <v>#REF!</v>
      </c>
      <c r="V120" s="3" t="str">
        <f t="array" ref="V120">IFERROR(INDEX(Overall!$C$3:$C$389,MATCH(ProjectionCalcs!B120,Overall!$D$3:$D$389,0)),"No")</f>
        <v>No</v>
      </c>
      <c r="W120" s="93">
        <f t="shared" si="4"/>
        <v>1</v>
      </c>
      <c r="X120" s="136"/>
      <c r="Y120" s="3" t="str">
        <f t="shared" si="5"/>
        <v/>
      </c>
      <c r="Z120" s="3" t="str">
        <f t="shared" si="6"/>
        <v>#DIV/0!</v>
      </c>
      <c r="AA120" s="96">
        <f t="shared" si="7"/>
        <v>0</v>
      </c>
      <c r="AB120" s="3" t="str">
        <f>IF(OR((AA120-$AB$2)&lt;0,(AA120-$AB$4)&lt;0),0,(AA120-$AB$2)*(AA120-$AB$4)*'Draft Array'!$K$99*'Draft Array'!$M$111*pcqb)</f>
        <v>#REF!</v>
      </c>
      <c r="AC120" s="3" t="str">
        <f t="shared" si="8"/>
        <v>#REF!</v>
      </c>
      <c r="AD120" s="135">
        <f t="shared" si="9"/>
        <v>0</v>
      </c>
      <c r="AE120" s="3" t="str">
        <f t="shared" si="10"/>
        <v>#DIV/0!</v>
      </c>
      <c r="AF120" s="3"/>
      <c r="AG120" s="3"/>
      <c r="AH120" s="3"/>
      <c r="AI120" s="3"/>
      <c r="AJ120" s="3"/>
      <c r="AK120" s="3"/>
    </row>
    <row r="121" ht="15.75" customHeight="1">
      <c r="A121" s="137" t="str">
        <f>OffensePrj!C120</f>
        <v>qb</v>
      </c>
      <c r="B121" s="131" t="str">
        <f>OffensePrj!R120</f>
        <v/>
      </c>
      <c r="C121" s="132" t="str">
        <f>OffensePrj!D120</f>
        <v>#N/A</v>
      </c>
      <c r="D121" s="132" t="str">
        <f>OffensePrj!E120</f>
        <v>#N/A</v>
      </c>
      <c r="E121" s="132" t="str">
        <f>OffensePrj!F120</f>
        <v>#N/A</v>
      </c>
      <c r="F121" s="132" t="str">
        <f>OffensePrj!G120</f>
        <v>#N/A</v>
      </c>
      <c r="G121" s="133" t="str">
        <f>OffensePrj!H120</f>
        <v>#N/A</v>
      </c>
      <c r="H121" s="132" t="str">
        <f>OffensePrj!I120</f>
        <v>#N/A</v>
      </c>
      <c r="I121" s="132" t="str">
        <f>OffensePrj!J120</f>
        <v>#N/A</v>
      </c>
      <c r="J121" s="133" t="str">
        <f>OffensePrj!K120</f>
        <v>#N/A</v>
      </c>
      <c r="K121" s="132" t="str">
        <f>OffensePrj!L120</f>
        <v>#N/A</v>
      </c>
      <c r="L121" s="132" t="str">
        <f>OffensePrj!M120</f>
        <v>#N/A</v>
      </c>
      <c r="M121" s="133" t="str">
        <f>OffensePrj!N120</f>
        <v>#N/A</v>
      </c>
      <c r="N121" s="132" t="str">
        <f>OffensePrj!O120</f>
        <v>#N/A</v>
      </c>
      <c r="O121" s="132" t="str">
        <f>OffensePrj!P120</f>
        <v/>
      </c>
      <c r="P121" s="132" t="str">
        <f>OffensePrj!Q120</f>
        <v/>
      </c>
      <c r="Q121" s="134">
        <f>IFERROR(ProjectionCalcs!D121*pointpasscomp+ProjectionCalcs!E121*pointpassyard+ProjectionCalcs!F121*pointpasstd+pointint*ProjectionCalcs!G121+ProjectionCalcs!H121*pointrushatt+pointrushyard*ProjectionCalcs!I121+pointrushtd*ProjectionCalcs!J121+ProjectionCalcs!K121*pointrec+pointrecyard*ProjectionCalcs!L121+ProjectionCalcs!M121*pointrectd+pointfumb*ProjectionCalcs!N121+(C121-D121)*pointpassinc+O121*pointret+P121*pointrushtd,0)</f>
        <v>0</v>
      </c>
      <c r="R121" s="113" t="str">
        <f t="shared" si="1"/>
        <v>#REF!</v>
      </c>
      <c r="S121" s="135" t="str">
        <f t="shared" si="2"/>
        <v>#REF!</v>
      </c>
      <c r="T121" s="113" t="str">
        <f t="array" ref="T121">ROUND(SUMPRODUCT((AE121&gt;=$AE$8:$AE$154)/COUNTIF($AE$8:$AE$154,$AE$8:$AE$154)),0)</f>
        <v>#DIV/0!</v>
      </c>
      <c r="U121" s="3" t="str">
        <f t="shared" si="3"/>
        <v>#REF!</v>
      </c>
      <c r="V121" s="3" t="str">
        <f t="array" ref="V121">IFERROR(INDEX(Overall!$C$3:$C$389,MATCH(ProjectionCalcs!B121,Overall!$D$3:$D$389,0)),"No")</f>
        <v>No</v>
      </c>
      <c r="W121" s="93">
        <f t="shared" si="4"/>
        <v>1</v>
      </c>
      <c r="X121" s="136"/>
      <c r="Y121" s="3" t="str">
        <f t="shared" si="5"/>
        <v/>
      </c>
      <c r="Z121" s="3" t="str">
        <f t="shared" si="6"/>
        <v>#DIV/0!</v>
      </c>
      <c r="AA121" s="96">
        <f t="shared" si="7"/>
        <v>0</v>
      </c>
      <c r="AB121" s="3" t="str">
        <f>IF(OR((AA121-$AB$2)&lt;0,(AA121-$AB$4)&lt;0),0,(AA121-$AB$2)*(AA121-$AB$4)*'Draft Array'!$K$99*'Draft Array'!$M$111*pcqb)</f>
        <v>#REF!</v>
      </c>
      <c r="AC121" s="3" t="str">
        <f t="shared" si="8"/>
        <v>#REF!</v>
      </c>
      <c r="AD121" s="135">
        <f t="shared" si="9"/>
        <v>0</v>
      </c>
      <c r="AE121" s="3" t="str">
        <f t="shared" si="10"/>
        <v>#DIV/0!</v>
      </c>
      <c r="AF121" s="3"/>
      <c r="AG121" s="3"/>
      <c r="AH121" s="3"/>
      <c r="AI121" s="3"/>
      <c r="AJ121" s="3"/>
      <c r="AK121" s="3"/>
    </row>
    <row r="122" ht="15.75" customHeight="1">
      <c r="A122" s="137" t="str">
        <f>OffensePrj!C121</f>
        <v>qb</v>
      </c>
      <c r="B122" s="131" t="str">
        <f>OffensePrj!R121</f>
        <v/>
      </c>
      <c r="C122" s="132" t="str">
        <f>OffensePrj!D121</f>
        <v>#N/A</v>
      </c>
      <c r="D122" s="132" t="str">
        <f>OffensePrj!E121</f>
        <v>#N/A</v>
      </c>
      <c r="E122" s="132" t="str">
        <f>OffensePrj!F121</f>
        <v>#N/A</v>
      </c>
      <c r="F122" s="132" t="str">
        <f>OffensePrj!G121</f>
        <v>#N/A</v>
      </c>
      <c r="G122" s="133" t="str">
        <f>OffensePrj!H121</f>
        <v>#N/A</v>
      </c>
      <c r="H122" s="132" t="str">
        <f>OffensePrj!I121</f>
        <v>#N/A</v>
      </c>
      <c r="I122" s="132" t="str">
        <f>OffensePrj!J121</f>
        <v>#N/A</v>
      </c>
      <c r="J122" s="133" t="str">
        <f>OffensePrj!K121</f>
        <v>#N/A</v>
      </c>
      <c r="K122" s="132" t="str">
        <f>OffensePrj!L121</f>
        <v>#N/A</v>
      </c>
      <c r="L122" s="132" t="str">
        <f>OffensePrj!M121</f>
        <v>#N/A</v>
      </c>
      <c r="M122" s="133" t="str">
        <f>OffensePrj!N121</f>
        <v>#N/A</v>
      </c>
      <c r="N122" s="132" t="str">
        <f>OffensePrj!O121</f>
        <v>#N/A</v>
      </c>
      <c r="O122" s="132" t="str">
        <f>OffensePrj!P121</f>
        <v/>
      </c>
      <c r="P122" s="132" t="str">
        <f>OffensePrj!Q121</f>
        <v/>
      </c>
      <c r="Q122" s="134">
        <f>IFERROR(ProjectionCalcs!D122*pointpasscomp+ProjectionCalcs!E122*pointpassyard+ProjectionCalcs!F122*pointpasstd+pointint*ProjectionCalcs!G122+ProjectionCalcs!H122*pointrushatt+pointrushyard*ProjectionCalcs!I122+pointrushtd*ProjectionCalcs!J122+ProjectionCalcs!K122*pointrec+pointrecyard*ProjectionCalcs!L122+ProjectionCalcs!M122*pointrectd+pointfumb*ProjectionCalcs!N122+(C122-D122)*pointpassinc+O122*pointret+P122*pointrushtd,0)</f>
        <v>0</v>
      </c>
      <c r="R122" s="113" t="str">
        <f t="shared" si="1"/>
        <v>#REF!</v>
      </c>
      <c r="S122" s="135" t="str">
        <f t="shared" si="2"/>
        <v>#REF!</v>
      </c>
      <c r="T122" s="113" t="str">
        <f t="array" ref="T122">ROUND(SUMPRODUCT((AE122&gt;=$AE$8:$AE$154)/COUNTIF($AE$8:$AE$154,$AE$8:$AE$154)),0)</f>
        <v>#DIV/0!</v>
      </c>
      <c r="U122" s="3" t="str">
        <f t="shared" si="3"/>
        <v>#REF!</v>
      </c>
      <c r="V122" s="3" t="str">
        <f t="array" ref="V122">IFERROR(INDEX(Overall!$C$3:$C$389,MATCH(ProjectionCalcs!B122,Overall!$D$3:$D$389,0)),"No")</f>
        <v>No</v>
      </c>
      <c r="W122" s="93">
        <f t="shared" si="4"/>
        <v>1</v>
      </c>
      <c r="X122" s="136"/>
      <c r="Y122" s="3" t="str">
        <f t="shared" si="5"/>
        <v/>
      </c>
      <c r="Z122" s="3" t="str">
        <f t="shared" si="6"/>
        <v>#DIV/0!</v>
      </c>
      <c r="AA122" s="96">
        <f t="shared" si="7"/>
        <v>0</v>
      </c>
      <c r="AB122" s="3" t="str">
        <f>IF(OR((AA122-$AB$2)&lt;0,(AA122-$AB$4)&lt;0),0,(AA122-$AB$2)*(AA122-$AB$4)*'Draft Array'!$K$99*'Draft Array'!$M$111*pcqb)</f>
        <v>#REF!</v>
      </c>
      <c r="AC122" s="3" t="str">
        <f t="shared" si="8"/>
        <v>#REF!</v>
      </c>
      <c r="AD122" s="135">
        <f t="shared" si="9"/>
        <v>0</v>
      </c>
      <c r="AE122" s="3" t="str">
        <f t="shared" si="10"/>
        <v>#DIV/0!</v>
      </c>
      <c r="AF122" s="3"/>
      <c r="AG122" s="3"/>
      <c r="AH122" s="3"/>
      <c r="AI122" s="3"/>
      <c r="AJ122" s="3"/>
      <c r="AK122" s="3"/>
    </row>
    <row r="123" ht="15.75" customHeight="1">
      <c r="A123" s="137" t="str">
        <f>OffensePrj!C122</f>
        <v>qb</v>
      </c>
      <c r="B123" s="131" t="str">
        <f>OffensePrj!R122</f>
        <v/>
      </c>
      <c r="C123" s="132" t="str">
        <f>OffensePrj!D122</f>
        <v>#N/A</v>
      </c>
      <c r="D123" s="132" t="str">
        <f>OffensePrj!E122</f>
        <v>#N/A</v>
      </c>
      <c r="E123" s="132" t="str">
        <f>OffensePrj!F122</f>
        <v>#N/A</v>
      </c>
      <c r="F123" s="132" t="str">
        <f>OffensePrj!G122</f>
        <v>#N/A</v>
      </c>
      <c r="G123" s="133" t="str">
        <f>OffensePrj!H122</f>
        <v>#N/A</v>
      </c>
      <c r="H123" s="132" t="str">
        <f>OffensePrj!I122</f>
        <v>#N/A</v>
      </c>
      <c r="I123" s="132" t="str">
        <f>OffensePrj!J122</f>
        <v>#N/A</v>
      </c>
      <c r="J123" s="133" t="str">
        <f>OffensePrj!K122</f>
        <v>#N/A</v>
      </c>
      <c r="K123" s="132" t="str">
        <f>OffensePrj!L122</f>
        <v>#N/A</v>
      </c>
      <c r="L123" s="132" t="str">
        <f>OffensePrj!M122</f>
        <v>#N/A</v>
      </c>
      <c r="M123" s="133" t="str">
        <f>OffensePrj!N122</f>
        <v>#N/A</v>
      </c>
      <c r="N123" s="132" t="str">
        <f>OffensePrj!O122</f>
        <v>#N/A</v>
      </c>
      <c r="O123" s="132" t="str">
        <f>OffensePrj!P122</f>
        <v/>
      </c>
      <c r="P123" s="132" t="str">
        <f>OffensePrj!Q122</f>
        <v/>
      </c>
      <c r="Q123" s="134">
        <f>IFERROR(ProjectionCalcs!D123*pointpasscomp+ProjectionCalcs!E123*pointpassyard+ProjectionCalcs!F123*pointpasstd+pointint*ProjectionCalcs!G123+ProjectionCalcs!H123*pointrushatt+pointrushyard*ProjectionCalcs!I123+pointrushtd*ProjectionCalcs!J123+ProjectionCalcs!K123*pointrec+pointrecyard*ProjectionCalcs!L123+ProjectionCalcs!M123*pointrectd+pointfumb*ProjectionCalcs!N123+(C123-D123)*pointpassinc+O123*pointret+P123*pointrushtd,0)</f>
        <v>0</v>
      </c>
      <c r="R123" s="113" t="str">
        <f t="shared" si="1"/>
        <v>#REF!</v>
      </c>
      <c r="S123" s="135" t="str">
        <f t="shared" si="2"/>
        <v>#REF!</v>
      </c>
      <c r="T123" s="113" t="str">
        <f t="array" ref="T123">ROUND(SUMPRODUCT((AE123&gt;=$AE$8:$AE$154)/COUNTIF($AE$8:$AE$154,$AE$8:$AE$154)),0)</f>
        <v>#DIV/0!</v>
      </c>
      <c r="U123" s="3" t="str">
        <f t="shared" si="3"/>
        <v>#REF!</v>
      </c>
      <c r="V123" s="3" t="str">
        <f t="array" ref="V123">IFERROR(INDEX(Overall!$C$3:$C$389,MATCH(ProjectionCalcs!B123,Overall!$D$3:$D$389,0)),"No")</f>
        <v>No</v>
      </c>
      <c r="W123" s="93">
        <f t="shared" si="4"/>
        <v>1</v>
      </c>
      <c r="X123" s="136"/>
      <c r="Y123" s="3" t="str">
        <f t="shared" si="5"/>
        <v/>
      </c>
      <c r="Z123" s="3" t="str">
        <f t="shared" si="6"/>
        <v>#DIV/0!</v>
      </c>
      <c r="AA123" s="96">
        <f t="shared" si="7"/>
        <v>0</v>
      </c>
      <c r="AB123" s="3" t="str">
        <f>IF(OR((AA123-$AB$2)&lt;0,(AA123-$AB$4)&lt;0),0,(AA123-$AB$2)*(AA123-$AB$4)*'Draft Array'!$K$99*'Draft Array'!$M$111*pcqb)</f>
        <v>#REF!</v>
      </c>
      <c r="AC123" s="3" t="str">
        <f t="shared" si="8"/>
        <v>#REF!</v>
      </c>
      <c r="AD123" s="135">
        <f t="shared" si="9"/>
        <v>0</v>
      </c>
      <c r="AE123" s="3" t="str">
        <f t="shared" si="10"/>
        <v>#DIV/0!</v>
      </c>
      <c r="AF123" s="3"/>
      <c r="AG123" s="3"/>
      <c r="AH123" s="3"/>
      <c r="AI123" s="3"/>
      <c r="AJ123" s="3"/>
      <c r="AK123" s="3"/>
    </row>
    <row r="124" ht="15.75" customHeight="1">
      <c r="A124" s="137" t="str">
        <f>OffensePrj!C123</f>
        <v>qb</v>
      </c>
      <c r="B124" s="131" t="str">
        <f>OffensePrj!R123</f>
        <v/>
      </c>
      <c r="C124" s="132" t="str">
        <f>OffensePrj!D123</f>
        <v>#N/A</v>
      </c>
      <c r="D124" s="132" t="str">
        <f>OffensePrj!E123</f>
        <v>#N/A</v>
      </c>
      <c r="E124" s="132" t="str">
        <f>OffensePrj!F123</f>
        <v>#N/A</v>
      </c>
      <c r="F124" s="132" t="str">
        <f>OffensePrj!G123</f>
        <v>#N/A</v>
      </c>
      <c r="G124" s="133" t="str">
        <f>OffensePrj!H123</f>
        <v>#N/A</v>
      </c>
      <c r="H124" s="132" t="str">
        <f>OffensePrj!I123</f>
        <v>#N/A</v>
      </c>
      <c r="I124" s="132" t="str">
        <f>OffensePrj!J123</f>
        <v>#N/A</v>
      </c>
      <c r="J124" s="133" t="str">
        <f>OffensePrj!K123</f>
        <v>#N/A</v>
      </c>
      <c r="K124" s="132" t="str">
        <f>OffensePrj!L123</f>
        <v>#N/A</v>
      </c>
      <c r="L124" s="132" t="str">
        <f>OffensePrj!M123</f>
        <v>#N/A</v>
      </c>
      <c r="M124" s="133" t="str">
        <f>OffensePrj!N123</f>
        <v>#N/A</v>
      </c>
      <c r="N124" s="132" t="str">
        <f>OffensePrj!O123</f>
        <v>#N/A</v>
      </c>
      <c r="O124" s="132" t="str">
        <f>OffensePrj!P123</f>
        <v/>
      </c>
      <c r="P124" s="132" t="str">
        <f>OffensePrj!Q123</f>
        <v/>
      </c>
      <c r="Q124" s="134">
        <f>IFERROR(ProjectionCalcs!D124*pointpasscomp+ProjectionCalcs!E124*pointpassyard+ProjectionCalcs!F124*pointpasstd+pointint*ProjectionCalcs!G124+ProjectionCalcs!H124*pointrushatt+pointrushyard*ProjectionCalcs!I124+pointrushtd*ProjectionCalcs!J124+ProjectionCalcs!K124*pointrec+pointrecyard*ProjectionCalcs!L124+ProjectionCalcs!M124*pointrectd+pointfumb*ProjectionCalcs!N124+(C124-D124)*pointpassinc+O124*pointret+P124*pointrushtd,0)</f>
        <v>0</v>
      </c>
      <c r="R124" s="113" t="str">
        <f t="shared" si="1"/>
        <v>#REF!</v>
      </c>
      <c r="S124" s="135" t="str">
        <f t="shared" si="2"/>
        <v>#REF!</v>
      </c>
      <c r="T124" s="113" t="str">
        <f t="array" ref="T124">ROUND(SUMPRODUCT((AE124&gt;=$AE$8:$AE$154)/COUNTIF($AE$8:$AE$154,$AE$8:$AE$154)),0)</f>
        <v>#DIV/0!</v>
      </c>
      <c r="U124" s="3" t="str">
        <f t="shared" si="3"/>
        <v>#REF!</v>
      </c>
      <c r="V124" s="3" t="str">
        <f t="array" ref="V124">IFERROR(INDEX(Overall!$C$3:$C$389,MATCH(ProjectionCalcs!B124,Overall!$D$3:$D$389,0)),"No")</f>
        <v>No</v>
      </c>
      <c r="W124" s="93">
        <f t="shared" si="4"/>
        <v>1</v>
      </c>
      <c r="X124" s="136"/>
      <c r="Y124" s="3" t="str">
        <f t="shared" si="5"/>
        <v/>
      </c>
      <c r="Z124" s="3" t="str">
        <f t="shared" si="6"/>
        <v>#DIV/0!</v>
      </c>
      <c r="AA124" s="96">
        <f t="shared" si="7"/>
        <v>0</v>
      </c>
      <c r="AB124" s="3" t="str">
        <f>IF(OR((AA124-$AB$2)&lt;0,(AA124-$AB$4)&lt;0),0,(AA124-$AB$2)*(AA124-$AB$4)*'Draft Array'!$K$99*'Draft Array'!$M$111*pcqb)</f>
        <v>#REF!</v>
      </c>
      <c r="AC124" s="3" t="str">
        <f t="shared" si="8"/>
        <v>#REF!</v>
      </c>
      <c r="AD124" s="135">
        <f t="shared" si="9"/>
        <v>0</v>
      </c>
      <c r="AE124" s="3" t="str">
        <f t="shared" si="10"/>
        <v>#DIV/0!</v>
      </c>
      <c r="AF124" s="3"/>
      <c r="AG124" s="3"/>
      <c r="AH124" s="3"/>
      <c r="AI124" s="3"/>
      <c r="AJ124" s="3"/>
      <c r="AK124" s="3"/>
    </row>
    <row r="125" ht="15.75" customHeight="1">
      <c r="A125" s="137" t="str">
        <f>OffensePrj!C124</f>
        <v>qb</v>
      </c>
      <c r="B125" s="131" t="str">
        <f>OffensePrj!R124</f>
        <v/>
      </c>
      <c r="C125" s="132" t="str">
        <f>OffensePrj!D124</f>
        <v>#N/A</v>
      </c>
      <c r="D125" s="132" t="str">
        <f>OffensePrj!E124</f>
        <v>#N/A</v>
      </c>
      <c r="E125" s="132" t="str">
        <f>OffensePrj!F124</f>
        <v>#N/A</v>
      </c>
      <c r="F125" s="132" t="str">
        <f>OffensePrj!G124</f>
        <v>#N/A</v>
      </c>
      <c r="G125" s="133" t="str">
        <f>OffensePrj!H124</f>
        <v>#N/A</v>
      </c>
      <c r="H125" s="132" t="str">
        <f>OffensePrj!I124</f>
        <v>#N/A</v>
      </c>
      <c r="I125" s="132" t="str">
        <f>OffensePrj!J124</f>
        <v>#N/A</v>
      </c>
      <c r="J125" s="133" t="str">
        <f>OffensePrj!K124</f>
        <v>#N/A</v>
      </c>
      <c r="K125" s="132" t="str">
        <f>OffensePrj!L124</f>
        <v>#N/A</v>
      </c>
      <c r="L125" s="132" t="str">
        <f>OffensePrj!M124</f>
        <v>#N/A</v>
      </c>
      <c r="M125" s="133" t="str">
        <f>OffensePrj!N124</f>
        <v>#N/A</v>
      </c>
      <c r="N125" s="132" t="str">
        <f>OffensePrj!O124</f>
        <v>#N/A</v>
      </c>
      <c r="O125" s="132" t="str">
        <f>OffensePrj!P124</f>
        <v/>
      </c>
      <c r="P125" s="132" t="str">
        <f>OffensePrj!Q124</f>
        <v/>
      </c>
      <c r="Q125" s="134">
        <f>IFERROR(ProjectionCalcs!D125*pointpasscomp+ProjectionCalcs!E125*pointpassyard+ProjectionCalcs!F125*pointpasstd+pointint*ProjectionCalcs!G125+ProjectionCalcs!H125*pointrushatt+pointrushyard*ProjectionCalcs!I125+pointrushtd*ProjectionCalcs!J125+ProjectionCalcs!K125*pointrec+pointrecyard*ProjectionCalcs!L125+ProjectionCalcs!M125*pointrectd+pointfumb*ProjectionCalcs!N125+(C125-D125)*pointpassinc+O125*pointret+P125*pointrushtd,0)</f>
        <v>0</v>
      </c>
      <c r="R125" s="113" t="str">
        <f t="shared" si="1"/>
        <v>#REF!</v>
      </c>
      <c r="S125" s="135" t="str">
        <f t="shared" si="2"/>
        <v>#REF!</v>
      </c>
      <c r="T125" s="113" t="str">
        <f t="array" ref="T125">ROUND(SUMPRODUCT((AE125&gt;=$AE$8:$AE$154)/COUNTIF($AE$8:$AE$154,$AE$8:$AE$154)),0)</f>
        <v>#DIV/0!</v>
      </c>
      <c r="U125" s="3" t="str">
        <f t="shared" si="3"/>
        <v>#REF!</v>
      </c>
      <c r="V125" s="3" t="str">
        <f t="array" ref="V125">IFERROR(INDEX(Overall!$C$3:$C$389,MATCH(ProjectionCalcs!B125,Overall!$D$3:$D$389,0)),"No")</f>
        <v>No</v>
      </c>
      <c r="W125" s="93">
        <f t="shared" si="4"/>
        <v>1</v>
      </c>
      <c r="X125" s="136"/>
      <c r="Y125" s="3" t="str">
        <f t="shared" si="5"/>
        <v/>
      </c>
      <c r="Z125" s="3" t="str">
        <f t="shared" si="6"/>
        <v>#DIV/0!</v>
      </c>
      <c r="AA125" s="96">
        <f t="shared" si="7"/>
        <v>0</v>
      </c>
      <c r="AB125" s="3" t="str">
        <f>IF(OR((AA125-$AB$2)&lt;0,(AA125-$AB$4)&lt;0),0,(AA125-$AB$2)*(AA125-$AB$4)*'Draft Array'!$K$99*'Draft Array'!$M$111*pcqb)</f>
        <v>#REF!</v>
      </c>
      <c r="AC125" s="3" t="str">
        <f t="shared" si="8"/>
        <v>#REF!</v>
      </c>
      <c r="AD125" s="135">
        <f t="shared" si="9"/>
        <v>0</v>
      </c>
      <c r="AE125" s="3" t="str">
        <f t="shared" si="10"/>
        <v>#DIV/0!</v>
      </c>
      <c r="AF125" s="3"/>
      <c r="AG125" s="3"/>
      <c r="AH125" s="3"/>
      <c r="AI125" s="3"/>
      <c r="AJ125" s="3"/>
      <c r="AK125" s="3"/>
    </row>
    <row r="126" ht="15.75" customHeight="1">
      <c r="A126" s="137" t="str">
        <f>OffensePrj!C125</f>
        <v>qb</v>
      </c>
      <c r="B126" s="131" t="str">
        <f>OffensePrj!R125</f>
        <v/>
      </c>
      <c r="C126" s="132" t="str">
        <f>OffensePrj!D125</f>
        <v>#N/A</v>
      </c>
      <c r="D126" s="132" t="str">
        <f>OffensePrj!E125</f>
        <v>#N/A</v>
      </c>
      <c r="E126" s="132" t="str">
        <f>OffensePrj!F125</f>
        <v>#N/A</v>
      </c>
      <c r="F126" s="132" t="str">
        <f>OffensePrj!G125</f>
        <v>#N/A</v>
      </c>
      <c r="G126" s="133" t="str">
        <f>OffensePrj!H125</f>
        <v>#N/A</v>
      </c>
      <c r="H126" s="132" t="str">
        <f>OffensePrj!I125</f>
        <v>#N/A</v>
      </c>
      <c r="I126" s="132" t="str">
        <f>OffensePrj!J125</f>
        <v>#N/A</v>
      </c>
      <c r="J126" s="133" t="str">
        <f>OffensePrj!K125</f>
        <v>#N/A</v>
      </c>
      <c r="K126" s="132" t="str">
        <f>OffensePrj!L125</f>
        <v>#N/A</v>
      </c>
      <c r="L126" s="132" t="str">
        <f>OffensePrj!M125</f>
        <v>#N/A</v>
      </c>
      <c r="M126" s="133" t="str">
        <f>OffensePrj!N125</f>
        <v>#N/A</v>
      </c>
      <c r="N126" s="132" t="str">
        <f>OffensePrj!O125</f>
        <v>#N/A</v>
      </c>
      <c r="O126" s="132" t="str">
        <f>OffensePrj!P125</f>
        <v/>
      </c>
      <c r="P126" s="132" t="str">
        <f>OffensePrj!Q125</f>
        <v/>
      </c>
      <c r="Q126" s="134">
        <f>IFERROR(ProjectionCalcs!D126*pointpasscomp+ProjectionCalcs!E126*pointpassyard+ProjectionCalcs!F126*pointpasstd+pointint*ProjectionCalcs!G126+ProjectionCalcs!H126*pointrushatt+pointrushyard*ProjectionCalcs!I126+pointrushtd*ProjectionCalcs!J126+ProjectionCalcs!K126*pointrec+pointrecyard*ProjectionCalcs!L126+ProjectionCalcs!M126*pointrectd+pointfumb*ProjectionCalcs!N126+(C126-D126)*pointpassinc+O126*pointret+P126*pointrushtd,0)</f>
        <v>0</v>
      </c>
      <c r="R126" s="113" t="str">
        <f t="shared" si="1"/>
        <v>#REF!</v>
      </c>
      <c r="S126" s="135" t="str">
        <f t="shared" si="2"/>
        <v>#REF!</v>
      </c>
      <c r="T126" s="113" t="str">
        <f t="array" ref="T126">ROUND(SUMPRODUCT((AE126&gt;=$AE$8:$AE$154)/COUNTIF($AE$8:$AE$154,$AE$8:$AE$154)),0)</f>
        <v>#DIV/0!</v>
      </c>
      <c r="U126" s="3" t="str">
        <f t="shared" si="3"/>
        <v>#REF!</v>
      </c>
      <c r="V126" s="3" t="str">
        <f t="array" ref="V126">IFERROR(INDEX(Overall!$C$3:$C$389,MATCH(ProjectionCalcs!B126,Overall!$D$3:$D$389,0)),"No")</f>
        <v>No</v>
      </c>
      <c r="W126" s="93">
        <f t="shared" si="4"/>
        <v>1</v>
      </c>
      <c r="X126" s="136"/>
      <c r="Y126" s="3" t="str">
        <f t="shared" si="5"/>
        <v/>
      </c>
      <c r="Z126" s="3" t="str">
        <f t="shared" si="6"/>
        <v>#DIV/0!</v>
      </c>
      <c r="AA126" s="96">
        <f t="shared" si="7"/>
        <v>0</v>
      </c>
      <c r="AB126" s="3" t="str">
        <f>IF(OR((AA126-$AB$2)&lt;0,(AA126-$AB$4)&lt;0),0,(AA126-$AB$2)*(AA126-$AB$4)*'Draft Array'!$K$99*'Draft Array'!$M$111*pcqb)</f>
        <v>#REF!</v>
      </c>
      <c r="AC126" s="3" t="str">
        <f t="shared" si="8"/>
        <v>#REF!</v>
      </c>
      <c r="AD126" s="135">
        <f t="shared" si="9"/>
        <v>0</v>
      </c>
      <c r="AE126" s="3" t="str">
        <f t="shared" si="10"/>
        <v>#DIV/0!</v>
      </c>
      <c r="AF126" s="3"/>
      <c r="AG126" s="3"/>
      <c r="AH126" s="3"/>
      <c r="AI126" s="3"/>
      <c r="AJ126" s="3"/>
      <c r="AK126" s="3"/>
    </row>
    <row r="127" ht="15.75" customHeight="1">
      <c r="A127" s="137" t="str">
        <f>OffensePrj!C126</f>
        <v>qb</v>
      </c>
      <c r="B127" s="131" t="str">
        <f>OffensePrj!R126</f>
        <v/>
      </c>
      <c r="C127" s="132" t="str">
        <f>OffensePrj!D126</f>
        <v>#N/A</v>
      </c>
      <c r="D127" s="132" t="str">
        <f>OffensePrj!E126</f>
        <v>#N/A</v>
      </c>
      <c r="E127" s="132" t="str">
        <f>OffensePrj!F126</f>
        <v>#N/A</v>
      </c>
      <c r="F127" s="132" t="str">
        <f>OffensePrj!G126</f>
        <v>#N/A</v>
      </c>
      <c r="G127" s="133" t="str">
        <f>OffensePrj!H126</f>
        <v>#N/A</v>
      </c>
      <c r="H127" s="132" t="str">
        <f>OffensePrj!I126</f>
        <v>#N/A</v>
      </c>
      <c r="I127" s="132" t="str">
        <f>OffensePrj!J126</f>
        <v>#N/A</v>
      </c>
      <c r="J127" s="133" t="str">
        <f>OffensePrj!K126</f>
        <v>#N/A</v>
      </c>
      <c r="K127" s="132" t="str">
        <f>OffensePrj!L126</f>
        <v>#N/A</v>
      </c>
      <c r="L127" s="132" t="str">
        <f>OffensePrj!M126</f>
        <v>#N/A</v>
      </c>
      <c r="M127" s="133" t="str">
        <f>OffensePrj!N126</f>
        <v>#N/A</v>
      </c>
      <c r="N127" s="132" t="str">
        <f>OffensePrj!O126</f>
        <v>#N/A</v>
      </c>
      <c r="O127" s="132" t="str">
        <f>OffensePrj!P126</f>
        <v/>
      </c>
      <c r="P127" s="132" t="str">
        <f>OffensePrj!Q126</f>
        <v/>
      </c>
      <c r="Q127" s="134">
        <f>IFERROR(ProjectionCalcs!D127*pointpasscomp+ProjectionCalcs!E127*pointpassyard+ProjectionCalcs!F127*pointpasstd+pointint*ProjectionCalcs!G127+ProjectionCalcs!H127*pointrushatt+pointrushyard*ProjectionCalcs!I127+pointrushtd*ProjectionCalcs!J127+ProjectionCalcs!K127*pointrec+pointrecyard*ProjectionCalcs!L127+ProjectionCalcs!M127*pointrectd+pointfumb*ProjectionCalcs!N127+(C127-D127)*pointpassinc+O127*pointret+P127*pointrushtd,0)</f>
        <v>0</v>
      </c>
      <c r="R127" s="113" t="str">
        <f t="shared" si="1"/>
        <v>#REF!</v>
      </c>
      <c r="S127" s="135" t="str">
        <f t="shared" si="2"/>
        <v>#REF!</v>
      </c>
      <c r="T127" s="113" t="str">
        <f t="array" ref="T127">ROUND(SUMPRODUCT((AE127&gt;=$AE$8:$AE$154)/COUNTIF($AE$8:$AE$154,$AE$8:$AE$154)),0)</f>
        <v>#DIV/0!</v>
      </c>
      <c r="U127" s="3" t="str">
        <f t="shared" si="3"/>
        <v>#REF!</v>
      </c>
      <c r="V127" s="3" t="str">
        <f t="array" ref="V127">IFERROR(INDEX(Overall!$C$3:$C$389,MATCH(ProjectionCalcs!B127,Overall!$D$3:$D$389,0)),"No")</f>
        <v>No</v>
      </c>
      <c r="W127" s="93">
        <f t="shared" si="4"/>
        <v>1</v>
      </c>
      <c r="X127" s="136"/>
      <c r="Y127" s="3" t="str">
        <f t="shared" si="5"/>
        <v/>
      </c>
      <c r="Z127" s="3" t="str">
        <f t="shared" si="6"/>
        <v>#DIV/0!</v>
      </c>
      <c r="AA127" s="96">
        <f t="shared" si="7"/>
        <v>0</v>
      </c>
      <c r="AB127" s="3" t="str">
        <f>IF(OR((AA127-$AB$2)&lt;0,(AA127-$AB$4)&lt;0),0,(AA127-$AB$2)*(AA127-$AB$4)*'Draft Array'!$K$99*'Draft Array'!$M$111*pcqb)</f>
        <v>#REF!</v>
      </c>
      <c r="AC127" s="3" t="str">
        <f t="shared" si="8"/>
        <v>#REF!</v>
      </c>
      <c r="AD127" s="135">
        <f t="shared" si="9"/>
        <v>0</v>
      </c>
      <c r="AE127" s="3" t="str">
        <f t="shared" si="10"/>
        <v>#DIV/0!</v>
      </c>
      <c r="AF127" s="3"/>
      <c r="AG127" s="3"/>
      <c r="AH127" s="3"/>
      <c r="AI127" s="3"/>
      <c r="AJ127" s="3"/>
      <c r="AK127" s="3"/>
    </row>
    <row r="128" ht="15.75" customHeight="1">
      <c r="A128" s="137" t="str">
        <f>OffensePrj!C127</f>
        <v>qb</v>
      </c>
      <c r="B128" s="131" t="str">
        <f>OffensePrj!R127</f>
        <v/>
      </c>
      <c r="C128" s="132" t="str">
        <f>OffensePrj!D127</f>
        <v>#N/A</v>
      </c>
      <c r="D128" s="132" t="str">
        <f>OffensePrj!E127</f>
        <v>#N/A</v>
      </c>
      <c r="E128" s="132" t="str">
        <f>OffensePrj!F127</f>
        <v>#N/A</v>
      </c>
      <c r="F128" s="132" t="str">
        <f>OffensePrj!G127</f>
        <v>#N/A</v>
      </c>
      <c r="G128" s="133" t="str">
        <f>OffensePrj!H127</f>
        <v>#N/A</v>
      </c>
      <c r="H128" s="132" t="str">
        <f>OffensePrj!I127</f>
        <v>#N/A</v>
      </c>
      <c r="I128" s="132" t="str">
        <f>OffensePrj!J127</f>
        <v>#N/A</v>
      </c>
      <c r="J128" s="133" t="str">
        <f>OffensePrj!K127</f>
        <v>#N/A</v>
      </c>
      <c r="K128" s="132" t="str">
        <f>OffensePrj!L127</f>
        <v>#N/A</v>
      </c>
      <c r="L128" s="132" t="str">
        <f>OffensePrj!M127</f>
        <v>#N/A</v>
      </c>
      <c r="M128" s="133" t="str">
        <f>OffensePrj!N127</f>
        <v>#N/A</v>
      </c>
      <c r="N128" s="132" t="str">
        <f>OffensePrj!O127</f>
        <v>#N/A</v>
      </c>
      <c r="O128" s="132" t="str">
        <f>OffensePrj!P127</f>
        <v/>
      </c>
      <c r="P128" s="132" t="str">
        <f>OffensePrj!Q127</f>
        <v/>
      </c>
      <c r="Q128" s="134">
        <f>IFERROR(ProjectionCalcs!D128*pointpasscomp+ProjectionCalcs!E128*pointpassyard+ProjectionCalcs!F128*pointpasstd+pointint*ProjectionCalcs!G128+ProjectionCalcs!H128*pointrushatt+pointrushyard*ProjectionCalcs!I128+pointrushtd*ProjectionCalcs!J128+ProjectionCalcs!K128*pointrec+pointrecyard*ProjectionCalcs!L128+ProjectionCalcs!M128*pointrectd+pointfumb*ProjectionCalcs!N128+(C128-D128)*pointpassinc+O128*pointret+P128*pointrushtd,0)</f>
        <v>0</v>
      </c>
      <c r="R128" s="113" t="str">
        <f t="shared" si="1"/>
        <v>#REF!</v>
      </c>
      <c r="S128" s="135" t="str">
        <f t="shared" si="2"/>
        <v>#REF!</v>
      </c>
      <c r="T128" s="113" t="str">
        <f t="array" ref="T128">ROUND(SUMPRODUCT((AE128&gt;=$AE$8:$AE$154)/COUNTIF($AE$8:$AE$154,$AE$8:$AE$154)),0)</f>
        <v>#DIV/0!</v>
      </c>
      <c r="U128" s="3" t="str">
        <f t="shared" si="3"/>
        <v>#REF!</v>
      </c>
      <c r="V128" s="3" t="str">
        <f t="array" ref="V128">IFERROR(INDEX(Overall!$C$3:$C$389,MATCH(ProjectionCalcs!B128,Overall!$D$3:$D$389,0)),"No")</f>
        <v>No</v>
      </c>
      <c r="W128" s="93">
        <f t="shared" si="4"/>
        <v>1</v>
      </c>
      <c r="X128" s="136"/>
      <c r="Y128" s="3" t="str">
        <f t="shared" si="5"/>
        <v/>
      </c>
      <c r="Z128" s="3" t="str">
        <f t="shared" si="6"/>
        <v>#DIV/0!</v>
      </c>
      <c r="AA128" s="96">
        <f t="shared" si="7"/>
        <v>0</v>
      </c>
      <c r="AB128" s="3" t="str">
        <f>IF(OR((AA128-$AB$2)&lt;0,(AA128-$AB$4)&lt;0),0,(AA128-$AB$2)*(AA128-$AB$4)*'Draft Array'!$K$99*'Draft Array'!$M$111*pcqb)</f>
        <v>#REF!</v>
      </c>
      <c r="AC128" s="3" t="str">
        <f t="shared" si="8"/>
        <v>#REF!</v>
      </c>
      <c r="AD128" s="135">
        <f t="shared" si="9"/>
        <v>0</v>
      </c>
      <c r="AE128" s="3" t="str">
        <f t="shared" si="10"/>
        <v>#DIV/0!</v>
      </c>
      <c r="AF128" s="3"/>
      <c r="AG128" s="3"/>
    </row>
    <row r="129" ht="15.75" customHeight="1">
      <c r="A129" s="137" t="str">
        <f>OffensePrj!C128</f>
        <v>qb</v>
      </c>
      <c r="B129" s="131" t="str">
        <f>OffensePrj!R128</f>
        <v/>
      </c>
      <c r="C129" s="132" t="str">
        <f>OffensePrj!D128</f>
        <v>#N/A</v>
      </c>
      <c r="D129" s="132" t="str">
        <f>OffensePrj!E128</f>
        <v>#N/A</v>
      </c>
      <c r="E129" s="132" t="str">
        <f>OffensePrj!F128</f>
        <v>#N/A</v>
      </c>
      <c r="F129" s="132" t="str">
        <f>OffensePrj!G128</f>
        <v>#N/A</v>
      </c>
      <c r="G129" s="133" t="str">
        <f>OffensePrj!H128</f>
        <v>#N/A</v>
      </c>
      <c r="H129" s="132" t="str">
        <f>OffensePrj!I128</f>
        <v>#N/A</v>
      </c>
      <c r="I129" s="132" t="str">
        <f>OffensePrj!J128</f>
        <v>#N/A</v>
      </c>
      <c r="J129" s="133" t="str">
        <f>OffensePrj!K128</f>
        <v>#N/A</v>
      </c>
      <c r="K129" s="132" t="str">
        <f>OffensePrj!L128</f>
        <v>#N/A</v>
      </c>
      <c r="L129" s="132" t="str">
        <f>OffensePrj!M128</f>
        <v>#N/A</v>
      </c>
      <c r="M129" s="133" t="str">
        <f>OffensePrj!N128</f>
        <v>#N/A</v>
      </c>
      <c r="N129" s="132" t="str">
        <f>OffensePrj!O128</f>
        <v>#N/A</v>
      </c>
      <c r="O129" s="132" t="str">
        <f>OffensePrj!P128</f>
        <v/>
      </c>
      <c r="P129" s="132" t="str">
        <f>OffensePrj!Q128</f>
        <v/>
      </c>
      <c r="Q129" s="134">
        <f>IFERROR(ProjectionCalcs!D129*pointpasscomp+ProjectionCalcs!E129*pointpassyard+ProjectionCalcs!F129*pointpasstd+pointint*ProjectionCalcs!G129+ProjectionCalcs!H129*pointrushatt+pointrushyard*ProjectionCalcs!I129+pointrushtd*ProjectionCalcs!J129+ProjectionCalcs!K129*pointrec+pointrecyard*ProjectionCalcs!L129+ProjectionCalcs!M129*pointrectd+pointfumb*ProjectionCalcs!N129+(C129-D129)*pointpassinc+O129*pointret+P129*pointrushtd,0)</f>
        <v>0</v>
      </c>
      <c r="R129" s="113" t="str">
        <f t="shared" si="1"/>
        <v>#REF!</v>
      </c>
      <c r="S129" s="135" t="str">
        <f t="shared" si="2"/>
        <v>#REF!</v>
      </c>
      <c r="T129" s="113" t="str">
        <f t="array" ref="T129">ROUND(SUMPRODUCT((AE129&gt;=$AE$8:$AE$154)/COUNTIF($AE$8:$AE$154,$AE$8:$AE$154)),0)</f>
        <v>#DIV/0!</v>
      </c>
      <c r="U129" s="3" t="str">
        <f t="shared" si="3"/>
        <v>#REF!</v>
      </c>
      <c r="V129" s="3" t="str">
        <f t="array" ref="V129">IFERROR(INDEX(Overall!$C$3:$C$389,MATCH(ProjectionCalcs!B129,Overall!$D$3:$D$389,0)),"No")</f>
        <v>No</v>
      </c>
      <c r="W129" s="93">
        <f t="shared" si="4"/>
        <v>1</v>
      </c>
      <c r="X129" s="136"/>
      <c r="Y129" s="3" t="str">
        <f t="shared" si="5"/>
        <v/>
      </c>
      <c r="Z129" s="3" t="str">
        <f t="shared" si="6"/>
        <v>#DIV/0!</v>
      </c>
      <c r="AA129" s="96">
        <f t="shared" si="7"/>
        <v>0</v>
      </c>
      <c r="AB129" s="3" t="str">
        <f>IF(OR((AA129-$AB$2)&lt;0,(AA129-$AB$4)&lt;0),0,(AA129-$AB$2)*(AA129-$AB$4)*'Draft Array'!$K$99*'Draft Array'!$M$111*pcqb)</f>
        <v>#REF!</v>
      </c>
      <c r="AC129" s="3" t="str">
        <f t="shared" si="8"/>
        <v>#REF!</v>
      </c>
      <c r="AD129" s="135">
        <f t="shared" si="9"/>
        <v>0</v>
      </c>
      <c r="AE129" s="3" t="str">
        <f t="shared" si="10"/>
        <v>#DIV/0!</v>
      </c>
      <c r="AF129" s="3"/>
      <c r="AG129" s="3"/>
    </row>
    <row r="130" ht="15.75" customHeight="1">
      <c r="A130" s="137" t="str">
        <f>OffensePrj!C129</f>
        <v>qb</v>
      </c>
      <c r="B130" s="131" t="str">
        <f>OffensePrj!R129</f>
        <v/>
      </c>
      <c r="C130" s="132" t="str">
        <f>OffensePrj!D129</f>
        <v>#N/A</v>
      </c>
      <c r="D130" s="132" t="str">
        <f>OffensePrj!E129</f>
        <v>#N/A</v>
      </c>
      <c r="E130" s="132" t="str">
        <f>OffensePrj!F129</f>
        <v>#N/A</v>
      </c>
      <c r="F130" s="132" t="str">
        <f>OffensePrj!G129</f>
        <v>#N/A</v>
      </c>
      <c r="G130" s="133" t="str">
        <f>OffensePrj!H129</f>
        <v>#N/A</v>
      </c>
      <c r="H130" s="132" t="str">
        <f>OffensePrj!I129</f>
        <v>#N/A</v>
      </c>
      <c r="I130" s="132" t="str">
        <f>OffensePrj!J129</f>
        <v>#N/A</v>
      </c>
      <c r="J130" s="133" t="str">
        <f>OffensePrj!K129</f>
        <v>#N/A</v>
      </c>
      <c r="K130" s="132" t="str">
        <f>OffensePrj!L129</f>
        <v>#N/A</v>
      </c>
      <c r="L130" s="132" t="str">
        <f>OffensePrj!M129</f>
        <v>#N/A</v>
      </c>
      <c r="M130" s="133" t="str">
        <f>OffensePrj!N129</f>
        <v>#N/A</v>
      </c>
      <c r="N130" s="132" t="str">
        <f>OffensePrj!O129</f>
        <v>#N/A</v>
      </c>
      <c r="O130" s="132" t="str">
        <f>OffensePrj!P129</f>
        <v/>
      </c>
      <c r="P130" s="132" t="str">
        <f>OffensePrj!Q129</f>
        <v/>
      </c>
      <c r="Q130" s="134">
        <f>IFERROR(ProjectionCalcs!D130*pointpasscomp+ProjectionCalcs!E130*pointpassyard+ProjectionCalcs!F130*pointpasstd+pointint*ProjectionCalcs!G130+ProjectionCalcs!H130*pointrushatt+pointrushyard*ProjectionCalcs!I130+pointrushtd*ProjectionCalcs!J130+ProjectionCalcs!K130*pointrec+pointrecyard*ProjectionCalcs!L130+ProjectionCalcs!M130*pointrectd+pointfumb*ProjectionCalcs!N130+(C130-D130)*pointpassinc+O130*pointret+P130*pointrushtd,0)</f>
        <v>0</v>
      </c>
      <c r="R130" s="113" t="str">
        <f t="shared" si="1"/>
        <v>#REF!</v>
      </c>
      <c r="S130" s="135" t="str">
        <f t="shared" si="2"/>
        <v>#REF!</v>
      </c>
      <c r="T130" s="113" t="str">
        <f t="array" ref="T130">ROUND(SUMPRODUCT((AE130&gt;=$AE$8:$AE$154)/COUNTIF($AE$8:$AE$154,$AE$8:$AE$154)),0)</f>
        <v>#DIV/0!</v>
      </c>
      <c r="U130" s="3" t="str">
        <f t="shared" si="3"/>
        <v>#REF!</v>
      </c>
      <c r="V130" s="3" t="str">
        <f t="array" ref="V130">IFERROR(INDEX(Overall!$C$3:$C$389,MATCH(ProjectionCalcs!B130,Overall!$D$3:$D$389,0)),"No")</f>
        <v>No</v>
      </c>
      <c r="W130" s="93">
        <f t="shared" si="4"/>
        <v>1</v>
      </c>
      <c r="X130" s="136"/>
      <c r="Y130" s="3" t="str">
        <f t="shared" si="5"/>
        <v/>
      </c>
      <c r="Z130" s="3" t="str">
        <f t="shared" si="6"/>
        <v>#DIV/0!</v>
      </c>
      <c r="AA130" s="96">
        <f t="shared" si="7"/>
        <v>0</v>
      </c>
      <c r="AB130" s="3" t="str">
        <f>IF(OR((AA130-$AB$2)&lt;0,(AA130-$AB$4)&lt;0),0,(AA130-$AB$2)*(AA130-$AB$4)*'Draft Array'!$K$99*'Draft Array'!$M$111*pcqb)</f>
        <v>#REF!</v>
      </c>
      <c r="AC130" s="3" t="str">
        <f t="shared" si="8"/>
        <v>#REF!</v>
      </c>
      <c r="AD130" s="135">
        <f t="shared" si="9"/>
        <v>0</v>
      </c>
      <c r="AE130" s="3" t="str">
        <f t="shared" si="10"/>
        <v>#DIV/0!</v>
      </c>
      <c r="AF130" s="3"/>
      <c r="AG130" s="3"/>
    </row>
    <row r="131" ht="15.75" customHeight="1">
      <c r="A131" s="137" t="str">
        <f>OffensePrj!C130</f>
        <v>qb</v>
      </c>
      <c r="B131" s="131" t="str">
        <f>OffensePrj!R130</f>
        <v/>
      </c>
      <c r="C131" s="132" t="str">
        <f>OffensePrj!D130</f>
        <v>#N/A</v>
      </c>
      <c r="D131" s="132" t="str">
        <f>OffensePrj!E130</f>
        <v>#N/A</v>
      </c>
      <c r="E131" s="132" t="str">
        <f>OffensePrj!F130</f>
        <v>#N/A</v>
      </c>
      <c r="F131" s="132" t="str">
        <f>OffensePrj!G130</f>
        <v>#N/A</v>
      </c>
      <c r="G131" s="133" t="str">
        <f>OffensePrj!H130</f>
        <v>#N/A</v>
      </c>
      <c r="H131" s="132" t="str">
        <f>OffensePrj!I130</f>
        <v>#N/A</v>
      </c>
      <c r="I131" s="132" t="str">
        <f>OffensePrj!J130</f>
        <v>#N/A</v>
      </c>
      <c r="J131" s="133" t="str">
        <f>OffensePrj!K130</f>
        <v>#N/A</v>
      </c>
      <c r="K131" s="132" t="str">
        <f>OffensePrj!L130</f>
        <v>#N/A</v>
      </c>
      <c r="L131" s="132" t="str">
        <f>OffensePrj!M130</f>
        <v>#N/A</v>
      </c>
      <c r="M131" s="133" t="str">
        <f>OffensePrj!N130</f>
        <v>#N/A</v>
      </c>
      <c r="N131" s="132" t="str">
        <f>OffensePrj!O130</f>
        <v>#N/A</v>
      </c>
      <c r="O131" s="132" t="str">
        <f>OffensePrj!P130</f>
        <v/>
      </c>
      <c r="P131" s="132" t="str">
        <f>OffensePrj!Q130</f>
        <v/>
      </c>
      <c r="Q131" s="134">
        <f>IFERROR(ProjectionCalcs!D131*pointpasscomp+ProjectionCalcs!E131*pointpassyard+ProjectionCalcs!F131*pointpasstd+pointint*ProjectionCalcs!G131+ProjectionCalcs!H131*pointrushatt+pointrushyard*ProjectionCalcs!I131+pointrushtd*ProjectionCalcs!J131+ProjectionCalcs!K131*pointrec+pointrecyard*ProjectionCalcs!L131+ProjectionCalcs!M131*pointrectd+pointfumb*ProjectionCalcs!N131+(C131-D131)*pointpassinc+O131*pointret+P131*pointrushtd,0)</f>
        <v>0</v>
      </c>
      <c r="R131" s="113" t="str">
        <f t="shared" si="1"/>
        <v>#REF!</v>
      </c>
      <c r="S131" s="135" t="str">
        <f t="shared" si="2"/>
        <v>#REF!</v>
      </c>
      <c r="T131" s="113" t="str">
        <f t="array" ref="T131">ROUND(SUMPRODUCT((AE131&gt;=$AE$8:$AE$154)/COUNTIF($AE$8:$AE$154,$AE$8:$AE$154)),0)</f>
        <v>#DIV/0!</v>
      </c>
      <c r="U131" s="3" t="str">
        <f t="shared" si="3"/>
        <v>#REF!</v>
      </c>
      <c r="V131" s="3" t="str">
        <f t="array" ref="V131">IFERROR(INDEX(Overall!$C$3:$C$389,MATCH(ProjectionCalcs!B131,Overall!$D$3:$D$389,0)),"No")</f>
        <v>No</v>
      </c>
      <c r="W131" s="93">
        <f t="shared" si="4"/>
        <v>1</v>
      </c>
      <c r="X131" s="136"/>
      <c r="Y131" s="3" t="str">
        <f t="shared" si="5"/>
        <v/>
      </c>
      <c r="Z131" s="3" t="str">
        <f t="shared" si="6"/>
        <v>#DIV/0!</v>
      </c>
      <c r="AA131" s="96">
        <f t="shared" si="7"/>
        <v>0</v>
      </c>
      <c r="AB131" s="3" t="str">
        <f>IF(OR((AA131-$AB$2)&lt;0,(AA131-$AB$4)&lt;0),0,(AA131-$AB$2)*(AA131-$AB$4)*'Draft Array'!$K$99*'Draft Array'!$M$111*pcqb)</f>
        <v>#REF!</v>
      </c>
      <c r="AC131" s="3" t="str">
        <f t="shared" si="8"/>
        <v>#REF!</v>
      </c>
      <c r="AD131" s="135">
        <f t="shared" si="9"/>
        <v>0</v>
      </c>
      <c r="AE131" s="3" t="str">
        <f t="shared" si="10"/>
        <v>#DIV/0!</v>
      </c>
      <c r="AF131" s="3"/>
      <c r="AG131" s="3"/>
    </row>
    <row r="132" ht="15.75" customHeight="1">
      <c r="A132" s="137" t="str">
        <f>OffensePrj!C131</f>
        <v>qb</v>
      </c>
      <c r="B132" s="131" t="str">
        <f>OffensePrj!R131</f>
        <v/>
      </c>
      <c r="C132" s="132" t="str">
        <f>OffensePrj!D131</f>
        <v>#N/A</v>
      </c>
      <c r="D132" s="132" t="str">
        <f>OffensePrj!E131</f>
        <v>#N/A</v>
      </c>
      <c r="E132" s="132" t="str">
        <f>OffensePrj!F131</f>
        <v>#N/A</v>
      </c>
      <c r="F132" s="132" t="str">
        <f>OffensePrj!G131</f>
        <v>#N/A</v>
      </c>
      <c r="G132" s="133" t="str">
        <f>OffensePrj!H131</f>
        <v>#N/A</v>
      </c>
      <c r="H132" s="132" t="str">
        <f>OffensePrj!I131</f>
        <v>#N/A</v>
      </c>
      <c r="I132" s="132" t="str">
        <f>OffensePrj!J131</f>
        <v>#N/A</v>
      </c>
      <c r="J132" s="133" t="str">
        <f>OffensePrj!K131</f>
        <v>#N/A</v>
      </c>
      <c r="K132" s="132" t="str">
        <f>OffensePrj!L131</f>
        <v>#N/A</v>
      </c>
      <c r="L132" s="132" t="str">
        <f>OffensePrj!M131</f>
        <v>#N/A</v>
      </c>
      <c r="M132" s="133" t="str">
        <f>OffensePrj!N131</f>
        <v>#N/A</v>
      </c>
      <c r="N132" s="132" t="str">
        <f>OffensePrj!O131</f>
        <v>#N/A</v>
      </c>
      <c r="O132" s="132" t="str">
        <f>OffensePrj!P131</f>
        <v/>
      </c>
      <c r="P132" s="132" t="str">
        <f>OffensePrj!Q131</f>
        <v/>
      </c>
      <c r="Q132" s="134">
        <f>IFERROR(ProjectionCalcs!D132*pointpasscomp+ProjectionCalcs!E132*pointpassyard+ProjectionCalcs!F132*pointpasstd+pointint*ProjectionCalcs!G132+ProjectionCalcs!H132*pointrushatt+pointrushyard*ProjectionCalcs!I132+pointrushtd*ProjectionCalcs!J132+ProjectionCalcs!K132*pointrec+pointrecyard*ProjectionCalcs!L132+ProjectionCalcs!M132*pointrectd+pointfumb*ProjectionCalcs!N132+(C132-D132)*pointpassinc+O132*pointret+P132*pointrushtd,0)</f>
        <v>0</v>
      </c>
      <c r="R132" s="113" t="str">
        <f t="shared" si="1"/>
        <v>#REF!</v>
      </c>
      <c r="S132" s="135" t="str">
        <f t="shared" si="2"/>
        <v>#REF!</v>
      </c>
      <c r="T132" s="113" t="str">
        <f t="array" ref="T132">ROUND(SUMPRODUCT((AE132&gt;=$AE$8:$AE$154)/COUNTIF($AE$8:$AE$154,$AE$8:$AE$154)),0)</f>
        <v>#DIV/0!</v>
      </c>
      <c r="U132" s="3" t="str">
        <f t="shared" si="3"/>
        <v>#REF!</v>
      </c>
      <c r="V132" s="3" t="str">
        <f t="array" ref="V132">IFERROR(INDEX(Overall!$C$3:$C$389,MATCH(ProjectionCalcs!B132,Overall!$D$3:$D$389,0)),"No")</f>
        <v>No</v>
      </c>
      <c r="W132" s="93">
        <f t="shared" si="4"/>
        <v>1</v>
      </c>
      <c r="X132" s="136"/>
      <c r="Y132" s="3" t="str">
        <f t="shared" si="5"/>
        <v/>
      </c>
      <c r="Z132" s="3" t="str">
        <f t="shared" si="6"/>
        <v>#DIV/0!</v>
      </c>
      <c r="AA132" s="96">
        <f t="shared" si="7"/>
        <v>0</v>
      </c>
      <c r="AB132" s="3" t="str">
        <f>IF(OR((AA132-$AB$2)&lt;0,(AA132-$AB$4)&lt;0),0,(AA132-$AB$2)*(AA132-$AB$4)*'Draft Array'!$K$99*'Draft Array'!$M$111*pcqb)</f>
        <v>#REF!</v>
      </c>
      <c r="AC132" s="3" t="str">
        <f t="shared" si="8"/>
        <v>#REF!</v>
      </c>
      <c r="AD132" s="135">
        <f t="shared" si="9"/>
        <v>0</v>
      </c>
      <c r="AE132" s="3" t="str">
        <f t="shared" si="10"/>
        <v>#DIV/0!</v>
      </c>
      <c r="AF132" s="3"/>
      <c r="AG132" s="3"/>
    </row>
    <row r="133" ht="15.75" customHeight="1">
      <c r="A133" s="137" t="str">
        <f>OffensePrj!C132</f>
        <v>qb</v>
      </c>
      <c r="B133" s="131" t="str">
        <f>OffensePrj!R132</f>
        <v/>
      </c>
      <c r="C133" s="132" t="str">
        <f>OffensePrj!D132</f>
        <v>#N/A</v>
      </c>
      <c r="D133" s="132" t="str">
        <f>OffensePrj!E132</f>
        <v>#N/A</v>
      </c>
      <c r="E133" s="132" t="str">
        <f>OffensePrj!F132</f>
        <v>#N/A</v>
      </c>
      <c r="F133" s="132" t="str">
        <f>OffensePrj!G132</f>
        <v>#N/A</v>
      </c>
      <c r="G133" s="133" t="str">
        <f>OffensePrj!H132</f>
        <v>#N/A</v>
      </c>
      <c r="H133" s="132" t="str">
        <f>OffensePrj!I132</f>
        <v>#N/A</v>
      </c>
      <c r="I133" s="132" t="str">
        <f>OffensePrj!J132</f>
        <v>#N/A</v>
      </c>
      <c r="J133" s="133" t="str">
        <f>OffensePrj!K132</f>
        <v>#N/A</v>
      </c>
      <c r="K133" s="132" t="str">
        <f>OffensePrj!L132</f>
        <v>#N/A</v>
      </c>
      <c r="L133" s="132" t="str">
        <f>OffensePrj!M132</f>
        <v>#N/A</v>
      </c>
      <c r="M133" s="133" t="str">
        <f>OffensePrj!N132</f>
        <v>#N/A</v>
      </c>
      <c r="N133" s="132" t="str">
        <f>OffensePrj!O132</f>
        <v>#N/A</v>
      </c>
      <c r="O133" s="132" t="str">
        <f>OffensePrj!P132</f>
        <v/>
      </c>
      <c r="P133" s="132" t="str">
        <f>OffensePrj!Q132</f>
        <v/>
      </c>
      <c r="Q133" s="134">
        <f>IFERROR(ProjectionCalcs!D133*pointpasscomp+ProjectionCalcs!E133*pointpassyard+ProjectionCalcs!F133*pointpasstd+pointint*ProjectionCalcs!G133+ProjectionCalcs!H133*pointrushatt+pointrushyard*ProjectionCalcs!I133+pointrushtd*ProjectionCalcs!J133+ProjectionCalcs!K133*pointrec+pointrecyard*ProjectionCalcs!L133+ProjectionCalcs!M133*pointrectd+pointfumb*ProjectionCalcs!N133+(C133-D133)*pointpassinc+O133*pointret+P133*pointrushtd,0)</f>
        <v>0</v>
      </c>
      <c r="R133" s="113" t="str">
        <f t="shared" si="1"/>
        <v>#REF!</v>
      </c>
      <c r="S133" s="135" t="str">
        <f t="shared" si="2"/>
        <v>#REF!</v>
      </c>
      <c r="T133" s="113" t="str">
        <f t="array" ref="T133">ROUND(SUMPRODUCT((AE133&gt;=$AE$8:$AE$154)/COUNTIF($AE$8:$AE$154,$AE$8:$AE$154)),0)</f>
        <v>#DIV/0!</v>
      </c>
      <c r="U133" s="3" t="str">
        <f t="shared" si="3"/>
        <v>#REF!</v>
      </c>
      <c r="V133" s="3" t="str">
        <f t="array" ref="V133">IFERROR(INDEX(Overall!$C$3:$C$389,MATCH(ProjectionCalcs!B133,Overall!$D$3:$D$389,0)),"No")</f>
        <v>No</v>
      </c>
      <c r="W133" s="93">
        <f t="shared" si="4"/>
        <v>1</v>
      </c>
      <c r="X133" s="136"/>
      <c r="Y133" s="3" t="str">
        <f t="shared" si="5"/>
        <v/>
      </c>
      <c r="Z133" s="3" t="str">
        <f t="shared" si="6"/>
        <v>#DIV/0!</v>
      </c>
      <c r="AA133" s="96">
        <f t="shared" si="7"/>
        <v>0</v>
      </c>
      <c r="AB133" s="3" t="str">
        <f>IF(OR((AA133-$AB$2)&lt;0,(AA133-$AB$4)&lt;0),0,(AA133-$AB$2)*(AA133-$AB$4)*'Draft Array'!$K$99*'Draft Array'!$M$111*pcqb)</f>
        <v>#REF!</v>
      </c>
      <c r="AC133" s="3" t="str">
        <f t="shared" si="8"/>
        <v>#REF!</v>
      </c>
      <c r="AD133" s="135">
        <f t="shared" si="9"/>
        <v>0</v>
      </c>
      <c r="AE133" s="3" t="str">
        <f t="shared" si="10"/>
        <v>#DIV/0!</v>
      </c>
      <c r="AF133" s="3"/>
      <c r="AG133" s="3"/>
    </row>
    <row r="134" ht="15.75" customHeight="1">
      <c r="A134" s="137" t="str">
        <f>OffensePrj!C133</f>
        <v>qb</v>
      </c>
      <c r="B134" s="131" t="str">
        <f>OffensePrj!R133</f>
        <v/>
      </c>
      <c r="C134" s="132" t="str">
        <f>OffensePrj!D133</f>
        <v>#N/A</v>
      </c>
      <c r="D134" s="132" t="str">
        <f>OffensePrj!E133</f>
        <v>#N/A</v>
      </c>
      <c r="E134" s="132" t="str">
        <f>OffensePrj!F133</f>
        <v>#N/A</v>
      </c>
      <c r="F134" s="132" t="str">
        <f>OffensePrj!G133</f>
        <v>#N/A</v>
      </c>
      <c r="G134" s="133" t="str">
        <f>OffensePrj!H133</f>
        <v>#N/A</v>
      </c>
      <c r="H134" s="132" t="str">
        <f>OffensePrj!I133</f>
        <v>#N/A</v>
      </c>
      <c r="I134" s="132" t="str">
        <f>OffensePrj!J133</f>
        <v>#N/A</v>
      </c>
      <c r="J134" s="133" t="str">
        <f>OffensePrj!K133</f>
        <v>#N/A</v>
      </c>
      <c r="K134" s="132" t="str">
        <f>OffensePrj!L133</f>
        <v>#N/A</v>
      </c>
      <c r="L134" s="132" t="str">
        <f>OffensePrj!M133</f>
        <v>#N/A</v>
      </c>
      <c r="M134" s="133" t="str">
        <f>OffensePrj!N133</f>
        <v>#N/A</v>
      </c>
      <c r="N134" s="132" t="str">
        <f>OffensePrj!O133</f>
        <v>#N/A</v>
      </c>
      <c r="O134" s="132" t="str">
        <f>OffensePrj!P133</f>
        <v/>
      </c>
      <c r="P134" s="132" t="str">
        <f>OffensePrj!Q133</f>
        <v/>
      </c>
      <c r="Q134" s="134">
        <f>IFERROR(ProjectionCalcs!D134*pointpasscomp+ProjectionCalcs!E134*pointpassyard+ProjectionCalcs!F134*pointpasstd+pointint*ProjectionCalcs!G134+ProjectionCalcs!H134*pointrushatt+pointrushyard*ProjectionCalcs!I134+pointrushtd*ProjectionCalcs!J134+ProjectionCalcs!K134*pointrec+pointrecyard*ProjectionCalcs!L134+ProjectionCalcs!M134*pointrectd+pointfumb*ProjectionCalcs!N134+(C134-D134)*pointpassinc+O134*pointret+P134*pointrushtd,0)</f>
        <v>0</v>
      </c>
      <c r="R134" s="113" t="str">
        <f t="shared" si="1"/>
        <v>#REF!</v>
      </c>
      <c r="S134" s="135" t="str">
        <f t="shared" si="2"/>
        <v>#REF!</v>
      </c>
      <c r="T134" s="113" t="str">
        <f t="array" ref="T134">ROUND(SUMPRODUCT((AE134&gt;=$AE$8:$AE$154)/COUNTIF($AE$8:$AE$154,$AE$8:$AE$154)),0)</f>
        <v>#DIV/0!</v>
      </c>
      <c r="U134" s="3" t="str">
        <f t="shared" si="3"/>
        <v>#REF!</v>
      </c>
      <c r="V134" s="3" t="str">
        <f t="array" ref="V134">IFERROR(INDEX(Overall!$C$3:$C$389,MATCH(ProjectionCalcs!B134,Overall!$D$3:$D$389,0)),"No")</f>
        <v>No</v>
      </c>
      <c r="W134" s="93">
        <f t="shared" si="4"/>
        <v>1</v>
      </c>
      <c r="X134" s="136"/>
      <c r="Y134" s="3" t="str">
        <f t="shared" si="5"/>
        <v/>
      </c>
      <c r="Z134" s="3" t="str">
        <f t="shared" si="6"/>
        <v>#DIV/0!</v>
      </c>
      <c r="AA134" s="96">
        <f t="shared" si="7"/>
        <v>0</v>
      </c>
      <c r="AB134" s="3" t="str">
        <f>IF(OR((AA134-$AB$2)&lt;0,(AA134-$AB$4)&lt;0),0,(AA134-$AB$2)*(AA134-$AB$4)*'Draft Array'!$K$99*'Draft Array'!$M$111*pcqb)</f>
        <v>#REF!</v>
      </c>
      <c r="AC134" s="3" t="str">
        <f t="shared" si="8"/>
        <v>#REF!</v>
      </c>
      <c r="AD134" s="135">
        <f t="shared" si="9"/>
        <v>0</v>
      </c>
      <c r="AE134" s="3" t="str">
        <f t="shared" si="10"/>
        <v>#DIV/0!</v>
      </c>
      <c r="AF134" s="3"/>
      <c r="AG134" s="3"/>
    </row>
    <row r="135" ht="15.75" customHeight="1">
      <c r="A135" s="137" t="str">
        <f>OffensePrj!C134</f>
        <v>qb</v>
      </c>
      <c r="B135" s="131" t="str">
        <f>OffensePrj!R134</f>
        <v/>
      </c>
      <c r="C135" s="132" t="str">
        <f>OffensePrj!D134</f>
        <v>#N/A</v>
      </c>
      <c r="D135" s="132" t="str">
        <f>OffensePrj!E134</f>
        <v>#N/A</v>
      </c>
      <c r="E135" s="132" t="str">
        <f>OffensePrj!F134</f>
        <v>#N/A</v>
      </c>
      <c r="F135" s="132" t="str">
        <f>OffensePrj!G134</f>
        <v>#N/A</v>
      </c>
      <c r="G135" s="133" t="str">
        <f>OffensePrj!H134</f>
        <v>#N/A</v>
      </c>
      <c r="H135" s="132" t="str">
        <f>OffensePrj!I134</f>
        <v>#N/A</v>
      </c>
      <c r="I135" s="132" t="str">
        <f>OffensePrj!J134</f>
        <v>#N/A</v>
      </c>
      <c r="J135" s="133" t="str">
        <f>OffensePrj!K134</f>
        <v>#N/A</v>
      </c>
      <c r="K135" s="132" t="str">
        <f>OffensePrj!L134</f>
        <v>#N/A</v>
      </c>
      <c r="L135" s="132" t="str">
        <f>OffensePrj!M134</f>
        <v>#N/A</v>
      </c>
      <c r="M135" s="133" t="str">
        <f>OffensePrj!N134</f>
        <v>#N/A</v>
      </c>
      <c r="N135" s="132" t="str">
        <f>OffensePrj!O134</f>
        <v>#N/A</v>
      </c>
      <c r="O135" s="132" t="str">
        <f>OffensePrj!P134</f>
        <v/>
      </c>
      <c r="P135" s="132" t="str">
        <f>OffensePrj!Q134</f>
        <v/>
      </c>
      <c r="Q135" s="134">
        <f>IFERROR(ProjectionCalcs!D135*pointpasscomp+ProjectionCalcs!E135*pointpassyard+ProjectionCalcs!F135*pointpasstd+pointint*ProjectionCalcs!G135+ProjectionCalcs!H135*pointrushatt+pointrushyard*ProjectionCalcs!I135+pointrushtd*ProjectionCalcs!J135+ProjectionCalcs!K135*pointrec+pointrecyard*ProjectionCalcs!L135+ProjectionCalcs!M135*pointrectd+pointfumb*ProjectionCalcs!N135+(C135-D135)*pointpassinc+O135*pointret+P135*pointrushtd,0)</f>
        <v>0</v>
      </c>
      <c r="R135" s="113" t="str">
        <f t="shared" si="1"/>
        <v>#REF!</v>
      </c>
      <c r="S135" s="135" t="str">
        <f t="shared" si="2"/>
        <v>#REF!</v>
      </c>
      <c r="T135" s="113" t="str">
        <f t="array" ref="T135">ROUND(SUMPRODUCT((AE135&gt;=$AE$8:$AE$154)/COUNTIF($AE$8:$AE$154,$AE$8:$AE$154)),0)</f>
        <v>#DIV/0!</v>
      </c>
      <c r="U135" s="3" t="str">
        <f t="shared" si="3"/>
        <v>#REF!</v>
      </c>
      <c r="V135" s="3" t="str">
        <f t="array" ref="V135">IFERROR(INDEX(Overall!$C$3:$C$389,MATCH(ProjectionCalcs!B135,Overall!$D$3:$D$389,0)),"No")</f>
        <v>No</v>
      </c>
      <c r="W135" s="93">
        <f t="shared" si="4"/>
        <v>1</v>
      </c>
      <c r="X135" s="136"/>
      <c r="Y135" s="3" t="str">
        <f t="shared" si="5"/>
        <v/>
      </c>
      <c r="Z135" s="3" t="str">
        <f t="shared" si="6"/>
        <v>#DIV/0!</v>
      </c>
      <c r="AA135" s="96">
        <f t="shared" si="7"/>
        <v>0</v>
      </c>
      <c r="AB135" s="3" t="str">
        <f>IF(OR((AA135-$AB$2)&lt;0,(AA135-$AB$4)&lt;0),0,(AA135-$AB$2)*(AA135-$AB$4)*'Draft Array'!$K$99*'Draft Array'!$M$111*pcqb)</f>
        <v>#REF!</v>
      </c>
      <c r="AC135" s="3" t="str">
        <f t="shared" si="8"/>
        <v>#REF!</v>
      </c>
      <c r="AD135" s="135">
        <f t="shared" si="9"/>
        <v>0</v>
      </c>
      <c r="AE135" s="3" t="str">
        <f t="shared" si="10"/>
        <v>#DIV/0!</v>
      </c>
      <c r="AF135" s="3"/>
      <c r="AG135" s="3"/>
    </row>
    <row r="136" ht="15.75" customHeight="1">
      <c r="A136" s="137" t="str">
        <f>OffensePrj!C135</f>
        <v>qb</v>
      </c>
      <c r="B136" s="131" t="str">
        <f>OffensePrj!R135</f>
        <v/>
      </c>
      <c r="C136" s="132" t="str">
        <f>OffensePrj!D135</f>
        <v>#N/A</v>
      </c>
      <c r="D136" s="132" t="str">
        <f>OffensePrj!E135</f>
        <v>#N/A</v>
      </c>
      <c r="E136" s="132" t="str">
        <f>OffensePrj!F135</f>
        <v>#N/A</v>
      </c>
      <c r="F136" s="132" t="str">
        <f>OffensePrj!G135</f>
        <v>#N/A</v>
      </c>
      <c r="G136" s="133" t="str">
        <f>OffensePrj!H135</f>
        <v>#N/A</v>
      </c>
      <c r="H136" s="132" t="str">
        <f>OffensePrj!I135</f>
        <v>#N/A</v>
      </c>
      <c r="I136" s="132" t="str">
        <f>OffensePrj!J135</f>
        <v>#N/A</v>
      </c>
      <c r="J136" s="133" t="str">
        <f>OffensePrj!K135</f>
        <v>#N/A</v>
      </c>
      <c r="K136" s="132" t="str">
        <f>OffensePrj!L135</f>
        <v>#N/A</v>
      </c>
      <c r="L136" s="132" t="str">
        <f>OffensePrj!M135</f>
        <v>#N/A</v>
      </c>
      <c r="M136" s="133" t="str">
        <f>OffensePrj!N135</f>
        <v>#N/A</v>
      </c>
      <c r="N136" s="132" t="str">
        <f>OffensePrj!O135</f>
        <v>#N/A</v>
      </c>
      <c r="O136" s="132" t="str">
        <f>OffensePrj!P135</f>
        <v/>
      </c>
      <c r="P136" s="132" t="str">
        <f>OffensePrj!Q135</f>
        <v/>
      </c>
      <c r="Q136" s="134">
        <f>IFERROR(ProjectionCalcs!D136*pointpasscomp+ProjectionCalcs!E136*pointpassyard+ProjectionCalcs!F136*pointpasstd+pointint*ProjectionCalcs!G136+ProjectionCalcs!H136*pointrushatt+pointrushyard*ProjectionCalcs!I136+pointrushtd*ProjectionCalcs!J136+ProjectionCalcs!K136*pointrec+pointrecyard*ProjectionCalcs!L136+ProjectionCalcs!M136*pointrectd+pointfumb*ProjectionCalcs!N136+(C136-D136)*pointpassinc+O136*pointret+P136*pointrushtd,0)</f>
        <v>0</v>
      </c>
      <c r="R136" s="113" t="str">
        <f t="shared" si="1"/>
        <v>#REF!</v>
      </c>
      <c r="S136" s="135" t="str">
        <f t="shared" si="2"/>
        <v>#REF!</v>
      </c>
      <c r="T136" s="113" t="str">
        <f t="array" ref="T136">ROUND(SUMPRODUCT((AE136&gt;=$AE$8:$AE$154)/COUNTIF($AE$8:$AE$154,$AE$8:$AE$154)),0)</f>
        <v>#DIV/0!</v>
      </c>
      <c r="U136" s="3" t="str">
        <f t="shared" si="3"/>
        <v>#REF!</v>
      </c>
      <c r="V136" s="3" t="str">
        <f t="array" ref="V136">IFERROR(INDEX(Overall!$C$3:$C$389,MATCH(ProjectionCalcs!B136,Overall!$D$3:$D$389,0)),"No")</f>
        <v>No</v>
      </c>
      <c r="W136" s="93">
        <f t="shared" si="4"/>
        <v>1</v>
      </c>
      <c r="X136" s="136"/>
      <c r="Y136" s="3" t="str">
        <f t="shared" si="5"/>
        <v/>
      </c>
      <c r="Z136" s="3" t="str">
        <f t="shared" si="6"/>
        <v>#DIV/0!</v>
      </c>
      <c r="AA136" s="96">
        <f t="shared" si="7"/>
        <v>0</v>
      </c>
      <c r="AB136" s="3" t="str">
        <f>IF(OR((AA136-$AB$2)&lt;0,(AA136-$AB$4)&lt;0),0,(AA136-$AB$2)*(AA136-$AB$4)*'Draft Array'!$K$99*'Draft Array'!$M$111*pcqb)</f>
        <v>#REF!</v>
      </c>
      <c r="AC136" s="3" t="str">
        <f t="shared" si="8"/>
        <v>#REF!</v>
      </c>
      <c r="AD136" s="135">
        <f t="shared" si="9"/>
        <v>0</v>
      </c>
      <c r="AE136" s="3" t="str">
        <f t="shared" si="10"/>
        <v>#DIV/0!</v>
      </c>
      <c r="AF136" s="3"/>
      <c r="AG136" s="3"/>
    </row>
    <row r="137" ht="15.75" customHeight="1">
      <c r="A137" s="137" t="str">
        <f>OffensePrj!C136</f>
        <v>qb</v>
      </c>
      <c r="B137" s="131" t="str">
        <f>OffensePrj!R136</f>
        <v/>
      </c>
      <c r="C137" s="132" t="str">
        <f>OffensePrj!D136</f>
        <v>#N/A</v>
      </c>
      <c r="D137" s="132" t="str">
        <f>OffensePrj!E136</f>
        <v>#N/A</v>
      </c>
      <c r="E137" s="132" t="str">
        <f>OffensePrj!F136</f>
        <v>#N/A</v>
      </c>
      <c r="F137" s="132" t="str">
        <f>OffensePrj!G136</f>
        <v>#N/A</v>
      </c>
      <c r="G137" s="133" t="str">
        <f>OffensePrj!H136</f>
        <v>#N/A</v>
      </c>
      <c r="H137" s="132" t="str">
        <f>OffensePrj!I136</f>
        <v>#N/A</v>
      </c>
      <c r="I137" s="132" t="str">
        <f>OffensePrj!J136</f>
        <v>#N/A</v>
      </c>
      <c r="J137" s="133" t="str">
        <f>OffensePrj!K136</f>
        <v>#N/A</v>
      </c>
      <c r="K137" s="132" t="str">
        <f>OffensePrj!L136</f>
        <v>#N/A</v>
      </c>
      <c r="L137" s="132" t="str">
        <f>OffensePrj!M136</f>
        <v>#N/A</v>
      </c>
      <c r="M137" s="133" t="str">
        <f>OffensePrj!N136</f>
        <v>#N/A</v>
      </c>
      <c r="N137" s="132" t="str">
        <f>OffensePrj!O136</f>
        <v>#N/A</v>
      </c>
      <c r="O137" s="132" t="str">
        <f>OffensePrj!P136</f>
        <v/>
      </c>
      <c r="P137" s="132" t="str">
        <f>OffensePrj!Q136</f>
        <v/>
      </c>
      <c r="Q137" s="134">
        <f>IFERROR(ProjectionCalcs!D137*pointpasscomp+ProjectionCalcs!E137*pointpassyard+ProjectionCalcs!F137*pointpasstd+pointint*ProjectionCalcs!G137+ProjectionCalcs!H137*pointrushatt+pointrushyard*ProjectionCalcs!I137+pointrushtd*ProjectionCalcs!J137+ProjectionCalcs!K137*pointrec+pointrecyard*ProjectionCalcs!L137+ProjectionCalcs!M137*pointrectd+pointfumb*ProjectionCalcs!N137+(C137-D137)*pointpassinc+O137*pointret+P137*pointrushtd,0)</f>
        <v>0</v>
      </c>
      <c r="R137" s="113" t="str">
        <f t="shared" si="1"/>
        <v>#REF!</v>
      </c>
      <c r="S137" s="135" t="str">
        <f t="shared" si="2"/>
        <v>#REF!</v>
      </c>
      <c r="T137" s="113" t="str">
        <f t="array" ref="T137">ROUND(SUMPRODUCT((AE137&gt;=$AE$8:$AE$154)/COUNTIF($AE$8:$AE$154,$AE$8:$AE$154)),0)</f>
        <v>#DIV/0!</v>
      </c>
      <c r="U137" s="3" t="str">
        <f t="shared" si="3"/>
        <v>#REF!</v>
      </c>
      <c r="V137" s="3" t="str">
        <f t="array" ref="V137">IFERROR(INDEX(Overall!$C$3:$C$389,MATCH(ProjectionCalcs!B137,Overall!$D$3:$D$389,0)),"No")</f>
        <v>No</v>
      </c>
      <c r="W137" s="93">
        <f t="shared" si="4"/>
        <v>1</v>
      </c>
      <c r="X137" s="136"/>
      <c r="Y137" s="3" t="str">
        <f t="shared" si="5"/>
        <v/>
      </c>
      <c r="Z137" s="3" t="str">
        <f t="shared" si="6"/>
        <v>#DIV/0!</v>
      </c>
      <c r="AA137" s="96">
        <f t="shared" si="7"/>
        <v>0</v>
      </c>
      <c r="AB137" s="3" t="str">
        <f>IF(OR((AA137-$AB$2)&lt;0,(AA137-$AB$4)&lt;0),0,(AA137-$AB$2)*(AA137-$AB$4)*'Draft Array'!$K$99*'Draft Array'!$M$111*pcqb)</f>
        <v>#REF!</v>
      </c>
      <c r="AC137" s="3" t="str">
        <f t="shared" si="8"/>
        <v>#REF!</v>
      </c>
      <c r="AD137" s="135">
        <f t="shared" si="9"/>
        <v>0</v>
      </c>
      <c r="AE137" s="3" t="str">
        <f t="shared" si="10"/>
        <v>#DIV/0!</v>
      </c>
      <c r="AF137" s="3"/>
      <c r="AG137" s="3"/>
    </row>
    <row r="138" ht="15.75" customHeight="1">
      <c r="A138" s="137" t="str">
        <f>OffensePrj!C137</f>
        <v>qb</v>
      </c>
      <c r="B138" s="131" t="str">
        <f>OffensePrj!R137</f>
        <v/>
      </c>
      <c r="C138" s="132" t="str">
        <f>OffensePrj!D137</f>
        <v>#N/A</v>
      </c>
      <c r="D138" s="132" t="str">
        <f>OffensePrj!E137</f>
        <v>#N/A</v>
      </c>
      <c r="E138" s="132" t="str">
        <f>OffensePrj!F137</f>
        <v>#N/A</v>
      </c>
      <c r="F138" s="132" t="str">
        <f>OffensePrj!G137</f>
        <v>#N/A</v>
      </c>
      <c r="G138" s="133" t="str">
        <f>OffensePrj!H137</f>
        <v>#N/A</v>
      </c>
      <c r="H138" s="132" t="str">
        <f>OffensePrj!I137</f>
        <v>#N/A</v>
      </c>
      <c r="I138" s="132" t="str">
        <f>OffensePrj!J137</f>
        <v>#N/A</v>
      </c>
      <c r="J138" s="133" t="str">
        <f>OffensePrj!K137</f>
        <v>#N/A</v>
      </c>
      <c r="K138" s="132" t="str">
        <f>OffensePrj!L137</f>
        <v>#N/A</v>
      </c>
      <c r="L138" s="132" t="str">
        <f>OffensePrj!M137</f>
        <v>#N/A</v>
      </c>
      <c r="M138" s="133" t="str">
        <f>OffensePrj!N137</f>
        <v>#N/A</v>
      </c>
      <c r="N138" s="132" t="str">
        <f>OffensePrj!O137</f>
        <v>#N/A</v>
      </c>
      <c r="O138" s="132" t="str">
        <f>OffensePrj!P137</f>
        <v/>
      </c>
      <c r="P138" s="132" t="str">
        <f>OffensePrj!Q137</f>
        <v/>
      </c>
      <c r="Q138" s="134">
        <f>IFERROR(ProjectionCalcs!D138*pointpasscomp+ProjectionCalcs!E138*pointpassyard+ProjectionCalcs!F138*pointpasstd+pointint*ProjectionCalcs!G138+ProjectionCalcs!H138*pointrushatt+pointrushyard*ProjectionCalcs!I138+pointrushtd*ProjectionCalcs!J138+ProjectionCalcs!K138*pointrec+pointrecyard*ProjectionCalcs!L138+ProjectionCalcs!M138*pointrectd+pointfumb*ProjectionCalcs!N138+(C138-D138)*pointpassinc+O138*pointret+P138*pointrushtd,0)</f>
        <v>0</v>
      </c>
      <c r="R138" s="113" t="str">
        <f t="shared" si="1"/>
        <v>#REF!</v>
      </c>
      <c r="S138" s="135" t="str">
        <f t="shared" si="2"/>
        <v>#REF!</v>
      </c>
      <c r="T138" s="113" t="str">
        <f t="array" ref="T138">ROUND(SUMPRODUCT((AE138&gt;=$AE$8:$AE$154)/COUNTIF($AE$8:$AE$154,$AE$8:$AE$154)),0)</f>
        <v>#DIV/0!</v>
      </c>
      <c r="U138" s="3" t="str">
        <f t="shared" si="3"/>
        <v>#REF!</v>
      </c>
      <c r="V138" s="3" t="str">
        <f t="array" ref="V138">IFERROR(INDEX(Overall!$C$3:$C$389,MATCH(ProjectionCalcs!B138,Overall!$D$3:$D$389,0)),"No")</f>
        <v>No</v>
      </c>
      <c r="W138" s="93">
        <f t="shared" si="4"/>
        <v>1</v>
      </c>
      <c r="X138" s="136"/>
      <c r="Y138" s="3" t="str">
        <f t="shared" si="5"/>
        <v/>
      </c>
      <c r="Z138" s="3" t="str">
        <f t="shared" si="6"/>
        <v>#DIV/0!</v>
      </c>
      <c r="AA138" s="96">
        <f t="shared" si="7"/>
        <v>0</v>
      </c>
      <c r="AB138" s="3" t="str">
        <f>IF(OR((AA138-$AB$2)&lt;0,(AA138-$AB$4)&lt;0),0,(AA138-$AB$2)*(AA138-$AB$4)*'Draft Array'!$K$99*'Draft Array'!$M$111*pcqb)</f>
        <v>#REF!</v>
      </c>
      <c r="AC138" s="3" t="str">
        <f t="shared" si="8"/>
        <v>#REF!</v>
      </c>
      <c r="AD138" s="135">
        <f t="shared" si="9"/>
        <v>0</v>
      </c>
      <c r="AE138" s="3" t="str">
        <f t="shared" si="10"/>
        <v>#DIV/0!</v>
      </c>
      <c r="AF138" s="3"/>
      <c r="AG138" s="3"/>
    </row>
    <row r="139" ht="15.75" customHeight="1">
      <c r="A139" s="137" t="str">
        <f>OffensePrj!C138</f>
        <v>qb</v>
      </c>
      <c r="B139" s="131" t="str">
        <f>OffensePrj!R138</f>
        <v/>
      </c>
      <c r="C139" s="132" t="str">
        <f>OffensePrj!D138</f>
        <v>#N/A</v>
      </c>
      <c r="D139" s="132" t="str">
        <f>OffensePrj!E138</f>
        <v>#N/A</v>
      </c>
      <c r="E139" s="132" t="str">
        <f>OffensePrj!F138</f>
        <v>#N/A</v>
      </c>
      <c r="F139" s="132" t="str">
        <f>OffensePrj!G138</f>
        <v>#N/A</v>
      </c>
      <c r="G139" s="133" t="str">
        <f>OffensePrj!H138</f>
        <v>#N/A</v>
      </c>
      <c r="H139" s="132" t="str">
        <f>OffensePrj!I138</f>
        <v>#N/A</v>
      </c>
      <c r="I139" s="132" t="str">
        <f>OffensePrj!J138</f>
        <v>#N/A</v>
      </c>
      <c r="J139" s="132" t="str">
        <f>OffensePrj!K138</f>
        <v>#N/A</v>
      </c>
      <c r="K139" s="132" t="str">
        <f>OffensePrj!L138</f>
        <v>#N/A</v>
      </c>
      <c r="L139" s="132" t="str">
        <f>OffensePrj!M138</f>
        <v>#N/A</v>
      </c>
      <c r="M139" s="132" t="str">
        <f>OffensePrj!N138</f>
        <v>#N/A</v>
      </c>
      <c r="N139" s="132" t="str">
        <f>OffensePrj!O138</f>
        <v>#N/A</v>
      </c>
      <c r="O139" s="3" t="str">
        <f>OffensePrj!P138</f>
        <v/>
      </c>
      <c r="P139" s="132" t="str">
        <f>OffensePrj!Q138</f>
        <v/>
      </c>
      <c r="Q139" s="134">
        <f>IFERROR(ProjectionCalcs!D139*pointpasscomp+ProjectionCalcs!E139*pointpassyard+ProjectionCalcs!F139*pointpasstd+pointint*ProjectionCalcs!G139+ProjectionCalcs!H139*pointrushatt+pointrushyard*ProjectionCalcs!I139+pointrushtd*ProjectionCalcs!J139+ProjectionCalcs!K139*pointrec+pointrecyard*ProjectionCalcs!L139+ProjectionCalcs!M139*pointrectd+pointfumb*ProjectionCalcs!N139+(C139-D139)*pointpassinc+O139*pointret+P139*pointrushtd,0)</f>
        <v>0</v>
      </c>
      <c r="R139" s="113" t="str">
        <f t="shared" si="1"/>
        <v>#REF!</v>
      </c>
      <c r="S139" s="135" t="str">
        <f t="shared" si="2"/>
        <v>#REF!</v>
      </c>
      <c r="T139" s="113" t="str">
        <f t="array" ref="T139">ROUND(SUMPRODUCT((AE139&gt;=$AE$8:$AE$154)/COUNTIF($AE$8:$AE$154,$AE$8:$AE$154)),0)</f>
        <v>#DIV/0!</v>
      </c>
      <c r="U139" s="3" t="str">
        <f t="shared" si="3"/>
        <v>#REF!</v>
      </c>
      <c r="V139" s="3" t="str">
        <f t="array" ref="V139">IFERROR(INDEX(Overall!$C$3:$C$389,MATCH(ProjectionCalcs!B139,Overall!$D$3:$D$389,0)),"No")</f>
        <v>No</v>
      </c>
      <c r="W139" s="93">
        <f t="shared" si="4"/>
        <v>1</v>
      </c>
      <c r="X139" s="136"/>
      <c r="Y139" s="3" t="str">
        <f t="shared" si="5"/>
        <v/>
      </c>
      <c r="Z139" s="3" t="str">
        <f t="shared" si="6"/>
        <v>#DIV/0!</v>
      </c>
      <c r="AA139" s="96">
        <f t="shared" si="7"/>
        <v>0</v>
      </c>
      <c r="AB139" s="3" t="str">
        <f>IF(OR((AA139-$AB$2)&lt;0,(AA139-$AB$4)&lt;0),0,(AA139-$AB$2)*(AA139-$AB$4)*'Draft Array'!$K$99*'Draft Array'!$M$111*pcqb)</f>
        <v>#REF!</v>
      </c>
      <c r="AC139" s="3" t="str">
        <f t="shared" si="8"/>
        <v>#REF!</v>
      </c>
      <c r="AD139" s="135">
        <f t="shared" si="9"/>
        <v>0</v>
      </c>
      <c r="AE139" s="3" t="str">
        <f t="shared" si="10"/>
        <v>#DIV/0!</v>
      </c>
      <c r="AF139" s="3"/>
      <c r="AG139" s="3"/>
    </row>
    <row r="140" ht="15.75" customHeight="1">
      <c r="A140" s="137" t="str">
        <f>OffensePrj!C139</f>
        <v>qb</v>
      </c>
      <c r="B140" s="131" t="str">
        <f>OffensePrj!R139</f>
        <v/>
      </c>
      <c r="C140" s="132" t="str">
        <f>OffensePrj!D139</f>
        <v>#N/A</v>
      </c>
      <c r="D140" s="132" t="str">
        <f>OffensePrj!E139</f>
        <v>#N/A</v>
      </c>
      <c r="E140" s="132" t="str">
        <f>OffensePrj!F139</f>
        <v>#N/A</v>
      </c>
      <c r="F140" s="132" t="str">
        <f>OffensePrj!G139</f>
        <v>#N/A</v>
      </c>
      <c r="G140" s="133" t="str">
        <f>OffensePrj!H139</f>
        <v>#N/A</v>
      </c>
      <c r="H140" s="132" t="str">
        <f>OffensePrj!I139</f>
        <v>#N/A</v>
      </c>
      <c r="I140" s="132" t="str">
        <f>OffensePrj!J139</f>
        <v>#N/A</v>
      </c>
      <c r="J140" s="132" t="str">
        <f>OffensePrj!K139</f>
        <v>#N/A</v>
      </c>
      <c r="K140" s="132" t="str">
        <f>OffensePrj!L139</f>
        <v>#N/A</v>
      </c>
      <c r="L140" s="132" t="str">
        <f>OffensePrj!M139</f>
        <v>#N/A</v>
      </c>
      <c r="M140" s="132" t="str">
        <f>OffensePrj!N139</f>
        <v>#N/A</v>
      </c>
      <c r="N140" s="132" t="str">
        <f>OffensePrj!O139</f>
        <v>#N/A</v>
      </c>
      <c r="O140" s="3" t="str">
        <f>OffensePrj!P139</f>
        <v/>
      </c>
      <c r="P140" s="132" t="str">
        <f>OffensePrj!Q139</f>
        <v/>
      </c>
      <c r="Q140" s="134">
        <f>IFERROR(ProjectionCalcs!D140*pointpasscomp+ProjectionCalcs!E140*pointpassyard+ProjectionCalcs!F140*pointpasstd+pointint*ProjectionCalcs!G140+ProjectionCalcs!H140*pointrushatt+pointrushyard*ProjectionCalcs!I140+pointrushtd*ProjectionCalcs!J140+ProjectionCalcs!K140*pointrec+pointrecyard*ProjectionCalcs!L140+ProjectionCalcs!M140*pointrectd+pointfumb*ProjectionCalcs!N140+(C140-D140)*pointpassinc+O140*pointret+P140*pointrushtd,0)</f>
        <v>0</v>
      </c>
      <c r="R140" s="113" t="str">
        <f t="shared" si="1"/>
        <v>#REF!</v>
      </c>
      <c r="S140" s="135" t="str">
        <f t="shared" si="2"/>
        <v>#REF!</v>
      </c>
      <c r="T140" s="113" t="str">
        <f t="array" ref="T140">ROUND(SUMPRODUCT((AE140&gt;=$AE$8:$AE$154)/COUNTIF($AE$8:$AE$154,$AE$8:$AE$154)),0)</f>
        <v>#DIV/0!</v>
      </c>
      <c r="U140" s="3" t="str">
        <f t="shared" si="3"/>
        <v>#REF!</v>
      </c>
      <c r="V140" s="3" t="str">
        <f t="array" ref="V140">IFERROR(INDEX(Overall!$C$3:$C$389,MATCH(ProjectionCalcs!B140,Overall!$D$3:$D$389,0)),"No")</f>
        <v>No</v>
      </c>
      <c r="W140" s="93">
        <f t="shared" si="4"/>
        <v>1</v>
      </c>
      <c r="X140" s="136"/>
      <c r="Y140" s="3" t="str">
        <f t="shared" si="5"/>
        <v/>
      </c>
      <c r="Z140" s="3" t="str">
        <f t="shared" si="6"/>
        <v>#DIV/0!</v>
      </c>
      <c r="AA140" s="96">
        <f t="shared" si="7"/>
        <v>0</v>
      </c>
      <c r="AB140" s="3" t="str">
        <f>IF(OR((AA140-$AB$2)&lt;0,(AA140-$AB$4)&lt;0),0,(AA140-$AB$2)*(AA140-$AB$4)*'Draft Array'!$K$99*'Draft Array'!$M$111*pcqb)</f>
        <v>#REF!</v>
      </c>
      <c r="AC140" s="3" t="str">
        <f t="shared" si="8"/>
        <v>#REF!</v>
      </c>
      <c r="AD140" s="135">
        <f t="shared" si="9"/>
        <v>0</v>
      </c>
      <c r="AE140" s="3" t="str">
        <f t="shared" si="10"/>
        <v>#DIV/0!</v>
      </c>
      <c r="AF140" s="3"/>
      <c r="AG140" s="3"/>
    </row>
    <row r="141" ht="15.75" customHeight="1">
      <c r="A141" s="137" t="str">
        <f>OffensePrj!C140</f>
        <v>qb</v>
      </c>
      <c r="B141" s="131" t="str">
        <f>OffensePrj!R140</f>
        <v/>
      </c>
      <c r="C141" s="132" t="str">
        <f>OffensePrj!D140</f>
        <v>#N/A</v>
      </c>
      <c r="D141" s="132" t="str">
        <f>OffensePrj!E140</f>
        <v>#N/A</v>
      </c>
      <c r="E141" s="132" t="str">
        <f>OffensePrj!F140</f>
        <v>#N/A</v>
      </c>
      <c r="F141" s="132" t="str">
        <f>OffensePrj!G140</f>
        <v>#N/A</v>
      </c>
      <c r="G141" s="133" t="str">
        <f>OffensePrj!H140</f>
        <v>#N/A</v>
      </c>
      <c r="H141" s="132" t="str">
        <f>OffensePrj!I140</f>
        <v>#N/A</v>
      </c>
      <c r="I141" s="132" t="str">
        <f>OffensePrj!J140</f>
        <v>#N/A</v>
      </c>
      <c r="J141" s="132" t="str">
        <f>OffensePrj!K140</f>
        <v>#N/A</v>
      </c>
      <c r="K141" s="132" t="str">
        <f>OffensePrj!L140</f>
        <v>#N/A</v>
      </c>
      <c r="L141" s="132" t="str">
        <f>OffensePrj!M140</f>
        <v>#N/A</v>
      </c>
      <c r="M141" s="132" t="str">
        <f>OffensePrj!N140</f>
        <v>#N/A</v>
      </c>
      <c r="N141" s="132" t="str">
        <f>OffensePrj!O140</f>
        <v>#N/A</v>
      </c>
      <c r="O141" s="3" t="str">
        <f>OffensePrj!P140</f>
        <v/>
      </c>
      <c r="P141" s="132" t="str">
        <f>OffensePrj!Q140</f>
        <v/>
      </c>
      <c r="Q141" s="134">
        <f>IFERROR(ProjectionCalcs!D141*pointpasscomp+ProjectionCalcs!E141*pointpassyard+ProjectionCalcs!F141*pointpasstd+pointint*ProjectionCalcs!G141+ProjectionCalcs!H141*pointrushatt+pointrushyard*ProjectionCalcs!I141+pointrushtd*ProjectionCalcs!J141+ProjectionCalcs!K141*pointrec+pointrecyard*ProjectionCalcs!L141+ProjectionCalcs!M141*pointrectd+pointfumb*ProjectionCalcs!N141+(C141-D141)*pointpassinc+O141*pointret+P141*pointrushtd,0)</f>
        <v>0</v>
      </c>
      <c r="R141" s="113" t="str">
        <f t="shared" si="1"/>
        <v>#REF!</v>
      </c>
      <c r="S141" s="135" t="str">
        <f t="shared" si="2"/>
        <v>#REF!</v>
      </c>
      <c r="T141" s="113" t="str">
        <f t="array" ref="T141">ROUND(SUMPRODUCT((AE141&gt;=$AE$8:$AE$154)/COUNTIF($AE$8:$AE$154,$AE$8:$AE$154)),0)</f>
        <v>#DIV/0!</v>
      </c>
      <c r="U141" s="3" t="str">
        <f t="shared" si="3"/>
        <v>#REF!</v>
      </c>
      <c r="V141" s="3" t="str">
        <f t="array" ref="V141">IFERROR(INDEX(Overall!$C$3:$C$389,MATCH(ProjectionCalcs!B141,Overall!$D$3:$D$389,0)),"No")</f>
        <v>No</v>
      </c>
      <c r="W141" s="93">
        <f t="shared" si="4"/>
        <v>1</v>
      </c>
      <c r="X141" s="136"/>
      <c r="Y141" s="3" t="str">
        <f t="shared" si="5"/>
        <v/>
      </c>
      <c r="Z141" s="3" t="str">
        <f t="shared" si="6"/>
        <v>#DIV/0!</v>
      </c>
      <c r="AA141" s="96">
        <f t="shared" si="7"/>
        <v>0</v>
      </c>
      <c r="AB141" s="3" t="str">
        <f>IF(OR((AA141-$AC$2)&lt;0,(AA141-$AC$4)&lt;0),0,(AA141-$AC$2)*(AA141-$AC$4)*'Draft Array'!$K$100*'Draft Array'!$M$112*pcrb)</f>
        <v>#REF!</v>
      </c>
      <c r="AC141" s="3" t="str">
        <f t="shared" si="8"/>
        <v>#REF!</v>
      </c>
      <c r="AD141" s="135">
        <f t="shared" si="9"/>
        <v>0</v>
      </c>
      <c r="AE141" s="3" t="str">
        <f t="shared" si="10"/>
        <v>#DIV/0!</v>
      </c>
      <c r="AF141" s="3"/>
      <c r="AG141" s="3"/>
    </row>
    <row r="142" ht="15.75" customHeight="1">
      <c r="A142" s="137" t="str">
        <f>OffensePrj!C141</f>
        <v>qb</v>
      </c>
      <c r="B142" s="131" t="str">
        <f>OffensePrj!R141</f>
        <v/>
      </c>
      <c r="C142" s="132" t="str">
        <f>OffensePrj!D141</f>
        <v>#N/A</v>
      </c>
      <c r="D142" s="132" t="str">
        <f>OffensePrj!E141</f>
        <v>#N/A</v>
      </c>
      <c r="E142" s="132" t="str">
        <f>OffensePrj!F141</f>
        <v>#N/A</v>
      </c>
      <c r="F142" s="132" t="str">
        <f>OffensePrj!G141</f>
        <v>#N/A</v>
      </c>
      <c r="G142" s="133" t="str">
        <f>OffensePrj!H141</f>
        <v>#N/A</v>
      </c>
      <c r="H142" s="132" t="str">
        <f>OffensePrj!I141</f>
        <v>#N/A</v>
      </c>
      <c r="I142" s="132" t="str">
        <f>OffensePrj!J141</f>
        <v>#N/A</v>
      </c>
      <c r="J142" s="132" t="str">
        <f>OffensePrj!K141</f>
        <v>#N/A</v>
      </c>
      <c r="K142" s="132" t="str">
        <f>OffensePrj!L141</f>
        <v>#N/A</v>
      </c>
      <c r="L142" s="132" t="str">
        <f>OffensePrj!M141</f>
        <v>#N/A</v>
      </c>
      <c r="M142" s="132" t="str">
        <f>OffensePrj!N141</f>
        <v>#N/A</v>
      </c>
      <c r="N142" s="132" t="str">
        <f>OffensePrj!O141</f>
        <v>#N/A</v>
      </c>
      <c r="O142" s="3" t="str">
        <f>OffensePrj!P141</f>
        <v/>
      </c>
      <c r="P142" s="132" t="str">
        <f>OffensePrj!Q141</f>
        <v/>
      </c>
      <c r="Q142" s="134">
        <f>IFERROR(ProjectionCalcs!D142*pointpasscomp+ProjectionCalcs!E142*pointpassyard+ProjectionCalcs!F142*pointpasstd+pointint*ProjectionCalcs!G142+ProjectionCalcs!H142*pointrushatt+pointrushyard*ProjectionCalcs!I142+pointrushtd*ProjectionCalcs!J142+ProjectionCalcs!K142*pointrec+pointrecyard*ProjectionCalcs!L142+ProjectionCalcs!M142*pointrectd+pointfumb*ProjectionCalcs!N142+(C142-D142)*pointpassinc+O142*pointret+P142*pointrushtd,0)</f>
        <v>0</v>
      </c>
      <c r="R142" s="113" t="str">
        <f t="shared" si="1"/>
        <v>#REF!</v>
      </c>
      <c r="S142" s="135" t="str">
        <f t="shared" si="2"/>
        <v>#REF!</v>
      </c>
      <c r="T142" s="113" t="str">
        <f t="array" ref="T142">ROUND(SUMPRODUCT((AE142&gt;=$AE$8:$AE$154)/COUNTIF($AE$8:$AE$154,$AE$8:$AE$154)),0)</f>
        <v>#DIV/0!</v>
      </c>
      <c r="U142" s="3" t="str">
        <f t="shared" si="3"/>
        <v>#REF!</v>
      </c>
      <c r="V142" s="3" t="str">
        <f t="array" ref="V142">IFERROR(INDEX(Overall!$C$3:$C$389,MATCH(ProjectionCalcs!B142,Overall!$D$3:$D$389,0)),"No")</f>
        <v>No</v>
      </c>
      <c r="W142" s="93">
        <f t="shared" si="4"/>
        <v>1</v>
      </c>
      <c r="X142" s="136"/>
      <c r="Y142" s="3" t="str">
        <f t="shared" si="5"/>
        <v/>
      </c>
      <c r="Z142" s="3" t="str">
        <f t="shared" si="6"/>
        <v>#DIV/0!</v>
      </c>
      <c r="AA142" s="96">
        <f t="shared" si="7"/>
        <v>0</v>
      </c>
      <c r="AB142" s="3" t="str">
        <f>IF(OR((AA142-$AC$2)&lt;0,(AA142-$AC$4)&lt;0),0,(AA142-$AC$2)*(AA142-$AC$4)*'Draft Array'!$K$100*'Draft Array'!$M$112*pcrb)</f>
        <v>#REF!</v>
      </c>
      <c r="AC142" s="3" t="str">
        <f t="shared" si="8"/>
        <v>#REF!</v>
      </c>
      <c r="AD142" s="135">
        <f t="shared" si="9"/>
        <v>0</v>
      </c>
      <c r="AE142" s="3" t="str">
        <f t="shared" si="10"/>
        <v>#DIV/0!</v>
      </c>
      <c r="AF142" s="3"/>
      <c r="AG142" s="3"/>
    </row>
    <row r="143" ht="15.75" customHeight="1">
      <c r="A143" s="137" t="str">
        <f>OffensePrj!C142</f>
        <v>qb</v>
      </c>
      <c r="B143" s="131" t="str">
        <f>OffensePrj!R142</f>
        <v/>
      </c>
      <c r="C143" s="132" t="str">
        <f>OffensePrj!D142</f>
        <v>#N/A</v>
      </c>
      <c r="D143" s="132" t="str">
        <f>OffensePrj!E142</f>
        <v>#N/A</v>
      </c>
      <c r="E143" s="132" t="str">
        <f>OffensePrj!F142</f>
        <v>#N/A</v>
      </c>
      <c r="F143" s="132" t="str">
        <f>OffensePrj!G142</f>
        <v>#N/A</v>
      </c>
      <c r="G143" s="133" t="str">
        <f>OffensePrj!H142</f>
        <v>#N/A</v>
      </c>
      <c r="H143" s="132" t="str">
        <f>OffensePrj!I142</f>
        <v>#N/A</v>
      </c>
      <c r="I143" s="132" t="str">
        <f>OffensePrj!J142</f>
        <v>#N/A</v>
      </c>
      <c r="J143" s="132" t="str">
        <f>OffensePrj!K142</f>
        <v>#N/A</v>
      </c>
      <c r="K143" s="132" t="str">
        <f>OffensePrj!L142</f>
        <v>#N/A</v>
      </c>
      <c r="L143" s="132" t="str">
        <f>OffensePrj!M142</f>
        <v>#N/A</v>
      </c>
      <c r="M143" s="132" t="str">
        <f>OffensePrj!N142</f>
        <v>#N/A</v>
      </c>
      <c r="N143" s="132" t="str">
        <f>OffensePrj!O142</f>
        <v>#N/A</v>
      </c>
      <c r="O143" s="3" t="str">
        <f>OffensePrj!P142</f>
        <v/>
      </c>
      <c r="P143" s="132" t="str">
        <f>OffensePrj!Q142</f>
        <v/>
      </c>
      <c r="Q143" s="134">
        <f>IFERROR(ProjectionCalcs!D143*pointpasscomp+ProjectionCalcs!E143*pointpassyard+ProjectionCalcs!F143*pointpasstd+pointint*ProjectionCalcs!G143+ProjectionCalcs!H143*pointrushatt+pointrushyard*ProjectionCalcs!I143+pointrushtd*ProjectionCalcs!J143+ProjectionCalcs!K143*pointrec+pointrecyard*ProjectionCalcs!L143+ProjectionCalcs!M143*pointrectd+pointfumb*ProjectionCalcs!N143+(C143-D143)*pointpassinc+O143*pointret+P143*pointrushtd,0)</f>
        <v>0</v>
      </c>
      <c r="R143" s="113" t="str">
        <f t="shared" si="1"/>
        <v>#REF!</v>
      </c>
      <c r="S143" s="135" t="str">
        <f t="shared" si="2"/>
        <v>#REF!</v>
      </c>
      <c r="T143" s="113" t="str">
        <f t="array" ref="T143">ROUND(SUMPRODUCT((AE143&gt;=$AE$8:$AE$154)/COUNTIF($AE$8:$AE$154,$AE$8:$AE$154)),0)</f>
        <v>#DIV/0!</v>
      </c>
      <c r="U143" s="3" t="str">
        <f t="shared" si="3"/>
        <v>#REF!</v>
      </c>
      <c r="V143" s="3" t="str">
        <f t="array" ref="V143">IFERROR(INDEX(Overall!$C$3:$C$389,MATCH(ProjectionCalcs!B143,Overall!$D$3:$D$389,0)),"No")</f>
        <v>No</v>
      </c>
      <c r="W143" s="93">
        <f t="shared" si="4"/>
        <v>1</v>
      </c>
      <c r="X143" s="136"/>
      <c r="Y143" s="3" t="str">
        <f t="shared" si="5"/>
        <v/>
      </c>
      <c r="Z143" s="3" t="str">
        <f t="shared" si="6"/>
        <v>#DIV/0!</v>
      </c>
      <c r="AA143" s="96">
        <f t="shared" si="7"/>
        <v>0</v>
      </c>
      <c r="AB143" s="3" t="str">
        <f>IF(OR((AA143-$AC$2)&lt;0,(AA143-$AC$4)&lt;0),0,(AA143-$AC$2)*(AA143-$AC$4)*'Draft Array'!$K$100*'Draft Array'!$M$112*pcrb)</f>
        <v>#REF!</v>
      </c>
      <c r="AC143" s="3" t="str">
        <f t="shared" si="8"/>
        <v>#REF!</v>
      </c>
      <c r="AD143" s="135">
        <f t="shared" si="9"/>
        <v>0</v>
      </c>
      <c r="AE143" s="3" t="str">
        <f t="shared" si="10"/>
        <v>#DIV/0!</v>
      </c>
      <c r="AF143" s="3"/>
      <c r="AG143" s="3"/>
    </row>
    <row r="144" ht="15.75" customHeight="1">
      <c r="A144" s="137" t="str">
        <f>OffensePrj!C143</f>
        <v>qb</v>
      </c>
      <c r="B144" s="131" t="str">
        <f>OffensePrj!R143</f>
        <v/>
      </c>
      <c r="C144" s="132" t="str">
        <f>OffensePrj!D143</f>
        <v>#N/A</v>
      </c>
      <c r="D144" s="132" t="str">
        <f>OffensePrj!E143</f>
        <v>#N/A</v>
      </c>
      <c r="E144" s="132" t="str">
        <f>OffensePrj!F143</f>
        <v>#N/A</v>
      </c>
      <c r="F144" s="132" t="str">
        <f>OffensePrj!G143</f>
        <v>#N/A</v>
      </c>
      <c r="G144" s="133" t="str">
        <f>OffensePrj!H143</f>
        <v>#N/A</v>
      </c>
      <c r="H144" s="132" t="str">
        <f>OffensePrj!I143</f>
        <v>#N/A</v>
      </c>
      <c r="I144" s="132" t="str">
        <f>OffensePrj!J143</f>
        <v>#N/A</v>
      </c>
      <c r="J144" s="132" t="str">
        <f>OffensePrj!K143</f>
        <v>#N/A</v>
      </c>
      <c r="K144" s="132" t="str">
        <f>OffensePrj!L143</f>
        <v>#N/A</v>
      </c>
      <c r="L144" s="132" t="str">
        <f>OffensePrj!M143</f>
        <v>#N/A</v>
      </c>
      <c r="M144" s="132" t="str">
        <f>OffensePrj!N143</f>
        <v>#N/A</v>
      </c>
      <c r="N144" s="132" t="str">
        <f>OffensePrj!O143</f>
        <v>#N/A</v>
      </c>
      <c r="O144" s="3" t="str">
        <f>OffensePrj!P143</f>
        <v/>
      </c>
      <c r="P144" s="132" t="str">
        <f>OffensePrj!Q143</f>
        <v/>
      </c>
      <c r="Q144" s="134">
        <f>IFERROR(ProjectionCalcs!D144*pointpasscomp+ProjectionCalcs!E144*pointpassyard+ProjectionCalcs!F144*pointpasstd+pointint*ProjectionCalcs!G144+ProjectionCalcs!H144*pointrushatt+pointrushyard*ProjectionCalcs!I144+pointrushtd*ProjectionCalcs!J144+ProjectionCalcs!K144*pointrec+pointrecyard*ProjectionCalcs!L144+ProjectionCalcs!M144*pointrectd+pointfumb*ProjectionCalcs!N144+(C144-D144)*pointpassinc+O144*pointret+P144*pointrushtd,0)</f>
        <v>0</v>
      </c>
      <c r="R144" s="113" t="str">
        <f t="shared" si="1"/>
        <v>#REF!</v>
      </c>
      <c r="S144" s="135" t="str">
        <f t="shared" si="2"/>
        <v>#REF!</v>
      </c>
      <c r="T144" s="113" t="str">
        <f t="array" ref="T144">ROUND(SUMPRODUCT((AE144&gt;=$AE$8:$AE$154)/COUNTIF($AE$8:$AE$154,$AE$8:$AE$154)),0)</f>
        <v>#DIV/0!</v>
      </c>
      <c r="U144" s="3" t="str">
        <f t="shared" si="3"/>
        <v>#REF!</v>
      </c>
      <c r="V144" s="3" t="str">
        <f t="array" ref="V144">IFERROR(INDEX(Overall!$C$3:$C$389,MATCH(ProjectionCalcs!B144,Overall!$D$3:$D$389,0)),"No")</f>
        <v>No</v>
      </c>
      <c r="W144" s="93">
        <f t="shared" si="4"/>
        <v>1</v>
      </c>
      <c r="X144" s="136"/>
      <c r="Y144" s="3" t="str">
        <f t="shared" si="5"/>
        <v/>
      </c>
      <c r="Z144" s="3" t="str">
        <f t="shared" si="6"/>
        <v>#DIV/0!</v>
      </c>
      <c r="AA144" s="96">
        <f t="shared" si="7"/>
        <v>0</v>
      </c>
      <c r="AB144" s="3" t="str">
        <f>IF(OR((AA144-$AC$2)&lt;0,(AA144-$AC$4)&lt;0),0,(AA144-$AC$2)*(AA144-$AC$4)*'Draft Array'!$K$100*'Draft Array'!$M$112*pcrb)</f>
        <v>#REF!</v>
      </c>
      <c r="AC144" s="3" t="str">
        <f t="shared" si="8"/>
        <v>#REF!</v>
      </c>
      <c r="AD144" s="135">
        <f t="shared" si="9"/>
        <v>0</v>
      </c>
      <c r="AE144" s="3" t="str">
        <f t="shared" si="10"/>
        <v>#DIV/0!</v>
      </c>
      <c r="AF144" s="3"/>
      <c r="AG144" s="3"/>
    </row>
    <row r="145" ht="15.75" customHeight="1">
      <c r="A145" s="137" t="str">
        <f>OffensePrj!C144</f>
        <v>qb</v>
      </c>
      <c r="B145" s="131" t="str">
        <f>OffensePrj!R144</f>
        <v/>
      </c>
      <c r="C145" s="132" t="str">
        <f>OffensePrj!D144</f>
        <v>#N/A</v>
      </c>
      <c r="D145" s="132" t="str">
        <f>OffensePrj!E144</f>
        <v>#N/A</v>
      </c>
      <c r="E145" s="132" t="str">
        <f>OffensePrj!F144</f>
        <v>#N/A</v>
      </c>
      <c r="F145" s="132" t="str">
        <f>OffensePrj!G144</f>
        <v>#N/A</v>
      </c>
      <c r="G145" s="133" t="str">
        <f>OffensePrj!H144</f>
        <v>#N/A</v>
      </c>
      <c r="H145" s="132" t="str">
        <f>OffensePrj!I144</f>
        <v>#N/A</v>
      </c>
      <c r="I145" s="132" t="str">
        <f>OffensePrj!J144</f>
        <v>#N/A</v>
      </c>
      <c r="J145" s="132" t="str">
        <f>OffensePrj!K144</f>
        <v>#N/A</v>
      </c>
      <c r="K145" s="132" t="str">
        <f>OffensePrj!L144</f>
        <v>#N/A</v>
      </c>
      <c r="L145" s="132" t="str">
        <f>OffensePrj!M144</f>
        <v>#N/A</v>
      </c>
      <c r="M145" s="132" t="str">
        <f>OffensePrj!N144</f>
        <v>#N/A</v>
      </c>
      <c r="N145" s="132" t="str">
        <f>OffensePrj!O144</f>
        <v>#N/A</v>
      </c>
      <c r="O145" s="3" t="str">
        <f>OffensePrj!P144</f>
        <v/>
      </c>
      <c r="P145" s="132" t="str">
        <f>OffensePrj!Q144</f>
        <v/>
      </c>
      <c r="Q145" s="134">
        <f>IFERROR(ProjectionCalcs!D145*pointpasscomp+ProjectionCalcs!E145*pointpassyard+ProjectionCalcs!F145*pointpasstd+pointint*ProjectionCalcs!G145+ProjectionCalcs!H145*pointrushatt+pointrushyard*ProjectionCalcs!I145+pointrushtd*ProjectionCalcs!J145+ProjectionCalcs!K145*pointrec+pointrecyard*ProjectionCalcs!L145+ProjectionCalcs!M145*pointrectd+pointfumb*ProjectionCalcs!N145+(C145-D145)*pointpassinc+O145*pointret+P145*pointrushtd,0)</f>
        <v>0</v>
      </c>
      <c r="R145" s="113" t="str">
        <f t="shared" si="1"/>
        <v>#REF!</v>
      </c>
      <c r="S145" s="135" t="str">
        <f t="shared" si="2"/>
        <v>#REF!</v>
      </c>
      <c r="T145" s="113" t="str">
        <f t="array" ref="T145">ROUND(SUMPRODUCT((AE145&gt;=$AE$8:$AE$154)/COUNTIF($AE$8:$AE$154,$AE$8:$AE$154)),0)</f>
        <v>#DIV/0!</v>
      </c>
      <c r="U145" s="3" t="str">
        <f t="shared" si="3"/>
        <v>#REF!</v>
      </c>
      <c r="V145" s="3" t="str">
        <f t="array" ref="V145">IFERROR(INDEX(Overall!$C$3:$C$389,MATCH(ProjectionCalcs!B145,Overall!$D$3:$D$389,0)),"No")</f>
        <v>No</v>
      </c>
      <c r="W145" s="93">
        <f t="shared" si="4"/>
        <v>1</v>
      </c>
      <c r="X145" s="136"/>
      <c r="Y145" s="3" t="str">
        <f t="shared" si="5"/>
        <v/>
      </c>
      <c r="Z145" s="3" t="str">
        <f t="shared" si="6"/>
        <v>#DIV/0!</v>
      </c>
      <c r="AA145" s="96">
        <f t="shared" si="7"/>
        <v>0</v>
      </c>
      <c r="AB145" s="3" t="str">
        <f>IF(OR((AA145-$AC$2)&lt;0,(AA145-$AC$4)&lt;0),0,(AA145-$AC$2)*(AA145-$AC$4)*'Draft Array'!$K$100*'Draft Array'!$M$112*pcrb)</f>
        <v>#REF!</v>
      </c>
      <c r="AC145" s="3" t="str">
        <f t="shared" si="8"/>
        <v>#REF!</v>
      </c>
      <c r="AD145" s="135">
        <f t="shared" si="9"/>
        <v>0</v>
      </c>
      <c r="AE145" s="3" t="str">
        <f t="shared" si="10"/>
        <v>#DIV/0!</v>
      </c>
      <c r="AF145" s="3"/>
      <c r="AG145" s="3"/>
    </row>
    <row r="146" ht="15.75" customHeight="1">
      <c r="A146" s="137" t="str">
        <f>OffensePrj!C145</f>
        <v>qb</v>
      </c>
      <c r="B146" s="131" t="str">
        <f>OffensePrj!R145</f>
        <v/>
      </c>
      <c r="C146" s="132" t="str">
        <f>OffensePrj!D145</f>
        <v>#N/A</v>
      </c>
      <c r="D146" s="132" t="str">
        <f>OffensePrj!E145</f>
        <v>#N/A</v>
      </c>
      <c r="E146" s="132" t="str">
        <f>OffensePrj!F145</f>
        <v>#N/A</v>
      </c>
      <c r="F146" s="132" t="str">
        <f>OffensePrj!G145</f>
        <v>#N/A</v>
      </c>
      <c r="G146" s="133" t="str">
        <f>OffensePrj!H145</f>
        <v>#N/A</v>
      </c>
      <c r="H146" s="132" t="str">
        <f>OffensePrj!I145</f>
        <v>#N/A</v>
      </c>
      <c r="I146" s="132" t="str">
        <f>OffensePrj!J145</f>
        <v>#N/A</v>
      </c>
      <c r="J146" s="132" t="str">
        <f>OffensePrj!K145</f>
        <v>#N/A</v>
      </c>
      <c r="K146" s="132" t="str">
        <f>OffensePrj!L145</f>
        <v>#N/A</v>
      </c>
      <c r="L146" s="132" t="str">
        <f>OffensePrj!M145</f>
        <v>#N/A</v>
      </c>
      <c r="M146" s="132" t="str">
        <f>OffensePrj!N145</f>
        <v>#N/A</v>
      </c>
      <c r="N146" s="132" t="str">
        <f>OffensePrj!O145</f>
        <v>#N/A</v>
      </c>
      <c r="O146" s="3" t="str">
        <f>OffensePrj!P145</f>
        <v/>
      </c>
      <c r="P146" s="132" t="str">
        <f>OffensePrj!Q145</f>
        <v/>
      </c>
      <c r="Q146" s="134">
        <f>IFERROR(ProjectionCalcs!D146*pointpasscomp+ProjectionCalcs!E146*pointpassyard+ProjectionCalcs!F146*pointpasstd+pointint*ProjectionCalcs!G146+ProjectionCalcs!H146*pointrushatt+pointrushyard*ProjectionCalcs!I146+pointrushtd*ProjectionCalcs!J146+ProjectionCalcs!K146*pointrec+pointrecyard*ProjectionCalcs!L146+ProjectionCalcs!M146*pointrectd+pointfumb*ProjectionCalcs!N146+(C146-D146)*pointpassinc+O146*pointret+P146*pointrushtd,0)</f>
        <v>0</v>
      </c>
      <c r="R146" s="113" t="str">
        <f t="shared" si="1"/>
        <v>#REF!</v>
      </c>
      <c r="S146" s="135" t="str">
        <f t="shared" si="2"/>
        <v>#REF!</v>
      </c>
      <c r="T146" s="113" t="str">
        <f t="array" ref="T146">ROUND(SUMPRODUCT((AE146&gt;=$AE$8:$AE$154)/COUNTIF($AE$8:$AE$154,$AE$8:$AE$154)),0)</f>
        <v>#DIV/0!</v>
      </c>
      <c r="U146" s="3" t="str">
        <f t="shared" si="3"/>
        <v>#REF!</v>
      </c>
      <c r="V146" s="3" t="str">
        <f t="array" ref="V146">IFERROR(INDEX(Overall!$C$3:$C$389,MATCH(ProjectionCalcs!B146,Overall!$D$3:$D$389,0)),"No")</f>
        <v>No</v>
      </c>
      <c r="W146" s="93">
        <f t="shared" si="4"/>
        <v>1</v>
      </c>
      <c r="X146" s="136"/>
      <c r="Y146" s="3" t="str">
        <f t="shared" si="5"/>
        <v/>
      </c>
      <c r="Z146" s="3" t="str">
        <f t="shared" si="6"/>
        <v>#DIV/0!</v>
      </c>
      <c r="AA146" s="96">
        <f t="shared" si="7"/>
        <v>0</v>
      </c>
      <c r="AB146" s="3" t="str">
        <f>IF(OR((AA146-$AC$2)&lt;0,(AA146-$AC$4)&lt;0),0,(AA146-$AC$2)*(AA146-$AC$4)*'Draft Array'!$K$100*'Draft Array'!$M$112*pcrb)</f>
        <v>#REF!</v>
      </c>
      <c r="AC146" s="3" t="str">
        <f t="shared" si="8"/>
        <v>#REF!</v>
      </c>
      <c r="AD146" s="135">
        <f t="shared" si="9"/>
        <v>0</v>
      </c>
      <c r="AE146" s="3" t="str">
        <f t="shared" si="10"/>
        <v>#DIV/0!</v>
      </c>
      <c r="AF146" s="3"/>
      <c r="AG146" s="3"/>
    </row>
    <row r="147" ht="15.75" customHeight="1">
      <c r="A147" s="137" t="str">
        <f>OffensePrj!C146</f>
        <v>qb</v>
      </c>
      <c r="B147" s="131" t="str">
        <f>OffensePrj!R146</f>
        <v/>
      </c>
      <c r="C147" s="132" t="str">
        <f>OffensePrj!D146</f>
        <v>#N/A</v>
      </c>
      <c r="D147" s="132" t="str">
        <f>OffensePrj!E146</f>
        <v>#N/A</v>
      </c>
      <c r="E147" s="132" t="str">
        <f>OffensePrj!F146</f>
        <v>#N/A</v>
      </c>
      <c r="F147" s="132" t="str">
        <f>OffensePrj!G146</f>
        <v>#N/A</v>
      </c>
      <c r="G147" s="133" t="str">
        <f>OffensePrj!H146</f>
        <v>#N/A</v>
      </c>
      <c r="H147" s="132" t="str">
        <f>OffensePrj!I146</f>
        <v>#N/A</v>
      </c>
      <c r="I147" s="132" t="str">
        <f>OffensePrj!J146</f>
        <v>#N/A</v>
      </c>
      <c r="J147" s="132" t="str">
        <f>OffensePrj!K146</f>
        <v>#N/A</v>
      </c>
      <c r="K147" s="132" t="str">
        <f>OffensePrj!L146</f>
        <v>#N/A</v>
      </c>
      <c r="L147" s="132" t="str">
        <f>OffensePrj!M146</f>
        <v>#N/A</v>
      </c>
      <c r="M147" s="132" t="str">
        <f>OffensePrj!N146</f>
        <v>#N/A</v>
      </c>
      <c r="N147" s="132" t="str">
        <f>OffensePrj!O146</f>
        <v>#N/A</v>
      </c>
      <c r="O147" s="3" t="str">
        <f>OffensePrj!P146</f>
        <v/>
      </c>
      <c r="P147" s="132" t="str">
        <f>OffensePrj!Q146</f>
        <v/>
      </c>
      <c r="Q147" s="134">
        <f>IFERROR(ProjectionCalcs!D147*pointpasscomp+ProjectionCalcs!E147*pointpassyard+ProjectionCalcs!F147*pointpasstd+pointint*ProjectionCalcs!G147+ProjectionCalcs!H147*pointrushatt+pointrushyard*ProjectionCalcs!I147+pointrushtd*ProjectionCalcs!J147+ProjectionCalcs!K147*pointrec+pointrecyard*ProjectionCalcs!L147+ProjectionCalcs!M147*pointrectd+pointfumb*ProjectionCalcs!N147+(C147-D147)*pointpassinc+O147*pointret+P147*pointrushtd,0)</f>
        <v>0</v>
      </c>
      <c r="R147" s="113" t="str">
        <f t="shared" si="1"/>
        <v>#REF!</v>
      </c>
      <c r="S147" s="135" t="str">
        <f t="shared" si="2"/>
        <v>#REF!</v>
      </c>
      <c r="T147" s="113" t="str">
        <f t="array" ref="T147">ROUND(SUMPRODUCT((AE147&gt;=$AE$8:$AE$154)/COUNTIF($AE$8:$AE$154,$AE$8:$AE$154)),0)</f>
        <v>#DIV/0!</v>
      </c>
      <c r="U147" s="3" t="str">
        <f t="shared" si="3"/>
        <v>#REF!</v>
      </c>
      <c r="V147" s="3" t="str">
        <f t="array" ref="V147">IFERROR(INDEX(Overall!$C$3:$C$389,MATCH(ProjectionCalcs!B147,Overall!$D$3:$D$389,0)),"No")</f>
        <v>No</v>
      </c>
      <c r="W147" s="93">
        <f t="shared" si="4"/>
        <v>1</v>
      </c>
      <c r="X147" s="136"/>
      <c r="Y147" s="3" t="str">
        <f t="shared" si="5"/>
        <v/>
      </c>
      <c r="Z147" s="3" t="str">
        <f t="shared" si="6"/>
        <v>#DIV/0!</v>
      </c>
      <c r="AA147" s="96">
        <f t="shared" si="7"/>
        <v>0</v>
      </c>
      <c r="AB147" s="3" t="str">
        <f>IF(OR((AA147-$AC$2)&lt;0,(AA147-$AC$4)&lt;0),0,(AA147-$AC$2)*(AA147-$AC$4)*'Draft Array'!$K$100*'Draft Array'!$M$112*pcrb)</f>
        <v>#REF!</v>
      </c>
      <c r="AC147" s="3" t="str">
        <f t="shared" si="8"/>
        <v>#REF!</v>
      </c>
      <c r="AD147" s="135">
        <f t="shared" si="9"/>
        <v>0</v>
      </c>
      <c r="AE147" s="3" t="str">
        <f t="shared" si="10"/>
        <v>#DIV/0!</v>
      </c>
      <c r="AF147" s="3"/>
      <c r="AG147" s="3"/>
    </row>
    <row r="148" ht="15.75" customHeight="1">
      <c r="A148" s="137" t="str">
        <f>OffensePrj!C147</f>
        <v>qb</v>
      </c>
      <c r="B148" s="131" t="str">
        <f>OffensePrj!R147</f>
        <v/>
      </c>
      <c r="C148" s="132" t="str">
        <f>OffensePrj!D147</f>
        <v>#N/A</v>
      </c>
      <c r="D148" s="132" t="str">
        <f>OffensePrj!E147</f>
        <v>#N/A</v>
      </c>
      <c r="E148" s="132" t="str">
        <f>OffensePrj!F147</f>
        <v>#N/A</v>
      </c>
      <c r="F148" s="132" t="str">
        <f>OffensePrj!G147</f>
        <v>#N/A</v>
      </c>
      <c r="G148" s="133" t="str">
        <f>OffensePrj!H147</f>
        <v>#N/A</v>
      </c>
      <c r="H148" s="132" t="str">
        <f>OffensePrj!I147</f>
        <v>#N/A</v>
      </c>
      <c r="I148" s="132" t="str">
        <f>OffensePrj!J147</f>
        <v>#N/A</v>
      </c>
      <c r="J148" s="132" t="str">
        <f>OffensePrj!K147</f>
        <v>#N/A</v>
      </c>
      <c r="K148" s="132" t="str">
        <f>OffensePrj!L147</f>
        <v>#N/A</v>
      </c>
      <c r="L148" s="132" t="str">
        <f>OffensePrj!M147</f>
        <v>#N/A</v>
      </c>
      <c r="M148" s="132" t="str">
        <f>OffensePrj!N147</f>
        <v>#N/A</v>
      </c>
      <c r="N148" s="132" t="str">
        <f>OffensePrj!O147</f>
        <v>#N/A</v>
      </c>
      <c r="O148" s="3" t="str">
        <f>OffensePrj!P147</f>
        <v/>
      </c>
      <c r="P148" s="132" t="str">
        <f>OffensePrj!Q147</f>
        <v/>
      </c>
      <c r="Q148" s="134">
        <f>IFERROR(ProjectionCalcs!D148*pointpasscomp+ProjectionCalcs!E148*pointpassyard+ProjectionCalcs!F148*pointpasstd+pointint*ProjectionCalcs!G148+ProjectionCalcs!H148*pointrushatt+pointrushyard*ProjectionCalcs!I148+pointrushtd*ProjectionCalcs!J148+ProjectionCalcs!K148*pointrec+pointrecyard*ProjectionCalcs!L148+ProjectionCalcs!M148*pointrectd+pointfumb*ProjectionCalcs!N148+(C148-D148)*pointpassinc+O148*pointret+P148*pointrushtd,0)</f>
        <v>0</v>
      </c>
      <c r="R148" s="113" t="str">
        <f t="shared" si="1"/>
        <v>#REF!</v>
      </c>
      <c r="S148" s="135" t="str">
        <f t="shared" si="2"/>
        <v>#REF!</v>
      </c>
      <c r="T148" s="113" t="str">
        <f t="array" ref="T148">ROUND(SUMPRODUCT((AE148&gt;=$AE$8:$AE$154)/COUNTIF($AE$8:$AE$154,$AE$8:$AE$154)),0)</f>
        <v>#DIV/0!</v>
      </c>
      <c r="U148" s="3" t="str">
        <f t="shared" si="3"/>
        <v>#REF!</v>
      </c>
      <c r="V148" s="3" t="str">
        <f t="array" ref="V148">IFERROR(INDEX(Overall!$C$3:$C$389,MATCH(ProjectionCalcs!B148,Overall!$D$3:$D$389,0)),"No")</f>
        <v>No</v>
      </c>
      <c r="W148" s="93">
        <f t="shared" si="4"/>
        <v>1</v>
      </c>
      <c r="X148" s="136"/>
      <c r="Y148" s="3" t="str">
        <f t="shared" si="5"/>
        <v/>
      </c>
      <c r="Z148" s="3" t="str">
        <f t="shared" si="6"/>
        <v>#DIV/0!</v>
      </c>
      <c r="AA148" s="96">
        <f t="shared" si="7"/>
        <v>0</v>
      </c>
      <c r="AB148" s="3" t="str">
        <f>IF(OR((AA148-$AC$2)&lt;0,(AA148-$AC$4)&lt;0),0,(AA148-$AC$2)*(AA148-$AC$4)*'Draft Array'!$K$100*'Draft Array'!$M$112*pcrb)</f>
        <v>#REF!</v>
      </c>
      <c r="AC148" s="3" t="str">
        <f t="shared" si="8"/>
        <v>#REF!</v>
      </c>
      <c r="AD148" s="135">
        <f t="shared" si="9"/>
        <v>0</v>
      </c>
      <c r="AE148" s="3" t="str">
        <f t="shared" si="10"/>
        <v>#DIV/0!</v>
      </c>
      <c r="AF148" s="3"/>
      <c r="AG148" s="3"/>
    </row>
    <row r="149" ht="15.75" customHeight="1">
      <c r="A149" s="137" t="str">
        <f>OffensePrj!C148</f>
        <v>qb</v>
      </c>
      <c r="B149" s="131" t="str">
        <f>OffensePrj!R148</f>
        <v/>
      </c>
      <c r="C149" s="132" t="str">
        <f>OffensePrj!D148</f>
        <v>#N/A</v>
      </c>
      <c r="D149" s="132" t="str">
        <f>OffensePrj!E148</f>
        <v>#N/A</v>
      </c>
      <c r="E149" s="132" t="str">
        <f>OffensePrj!F148</f>
        <v>#N/A</v>
      </c>
      <c r="F149" s="132" t="str">
        <f>OffensePrj!G148</f>
        <v>#N/A</v>
      </c>
      <c r="G149" s="133" t="str">
        <f>OffensePrj!H148</f>
        <v>#N/A</v>
      </c>
      <c r="H149" s="132" t="str">
        <f>OffensePrj!I148</f>
        <v>#N/A</v>
      </c>
      <c r="I149" s="132" t="str">
        <f>OffensePrj!J148</f>
        <v>#N/A</v>
      </c>
      <c r="J149" s="132" t="str">
        <f>OffensePrj!K148</f>
        <v>#N/A</v>
      </c>
      <c r="K149" s="132" t="str">
        <f>OffensePrj!L148</f>
        <v>#N/A</v>
      </c>
      <c r="L149" s="132" t="str">
        <f>OffensePrj!M148</f>
        <v>#N/A</v>
      </c>
      <c r="M149" s="132" t="str">
        <f>OffensePrj!N148</f>
        <v>#N/A</v>
      </c>
      <c r="N149" s="132" t="str">
        <f>OffensePrj!O148</f>
        <v>#N/A</v>
      </c>
      <c r="O149" s="3" t="str">
        <f>OffensePrj!P148</f>
        <v/>
      </c>
      <c r="P149" s="132" t="str">
        <f>OffensePrj!Q148</f>
        <v/>
      </c>
      <c r="Q149" s="134">
        <f>IFERROR(ProjectionCalcs!D149*pointpasscomp+ProjectionCalcs!E149*pointpassyard+ProjectionCalcs!F149*pointpasstd+pointint*ProjectionCalcs!G149+ProjectionCalcs!H149*pointrushatt+pointrushyard*ProjectionCalcs!I149+pointrushtd*ProjectionCalcs!J149+ProjectionCalcs!K149*pointrec+pointrecyard*ProjectionCalcs!L149+ProjectionCalcs!M149*pointrectd+pointfumb*ProjectionCalcs!N149+(C149-D149)*pointpassinc+O149*pointret+P149*pointrushtd,0)</f>
        <v>0</v>
      </c>
      <c r="R149" s="113" t="str">
        <f t="shared" si="1"/>
        <v>#REF!</v>
      </c>
      <c r="S149" s="135" t="str">
        <f t="shared" si="2"/>
        <v>#REF!</v>
      </c>
      <c r="T149" s="113" t="str">
        <f t="array" ref="T149">ROUND(SUMPRODUCT((AE149&gt;=$AE$8:$AE$154)/COUNTIF($AE$8:$AE$154,$AE$8:$AE$154)),0)</f>
        <v>#DIV/0!</v>
      </c>
      <c r="U149" s="3" t="str">
        <f t="shared" si="3"/>
        <v>#REF!</v>
      </c>
      <c r="V149" s="3" t="str">
        <f t="array" ref="V149">IFERROR(INDEX(Overall!$C$3:$C$389,MATCH(ProjectionCalcs!B149,Overall!$D$3:$D$389,0)),"No")</f>
        <v>No</v>
      </c>
      <c r="W149" s="93">
        <f t="shared" si="4"/>
        <v>1</v>
      </c>
      <c r="X149" s="136"/>
      <c r="Y149" s="3" t="str">
        <f t="shared" si="5"/>
        <v/>
      </c>
      <c r="Z149" s="3" t="str">
        <f t="shared" si="6"/>
        <v>#DIV/0!</v>
      </c>
      <c r="AA149" s="96">
        <f t="shared" si="7"/>
        <v>0</v>
      </c>
      <c r="AB149" s="3" t="str">
        <f>IF(OR((AA149-$AC$2)&lt;0,(AA149-$AC$4)&lt;0),0,(AA149-$AC$2)*(AA149-$AC$4)*'Draft Array'!$K$100*'Draft Array'!$M$112*pcrb)</f>
        <v>#REF!</v>
      </c>
      <c r="AC149" s="3" t="str">
        <f t="shared" si="8"/>
        <v>#REF!</v>
      </c>
      <c r="AD149" s="135">
        <f t="shared" si="9"/>
        <v>0</v>
      </c>
      <c r="AE149" s="3" t="str">
        <f t="shared" si="10"/>
        <v>#DIV/0!</v>
      </c>
      <c r="AF149" s="3"/>
      <c r="AG149" s="3"/>
    </row>
    <row r="150" ht="15.75" customHeight="1">
      <c r="A150" s="137" t="str">
        <f>OffensePrj!C149</f>
        <v>qb</v>
      </c>
      <c r="B150" s="131" t="str">
        <f>OffensePrj!R149</f>
        <v/>
      </c>
      <c r="C150" s="132" t="str">
        <f>OffensePrj!D149</f>
        <v>#N/A</v>
      </c>
      <c r="D150" s="132" t="str">
        <f>OffensePrj!E149</f>
        <v>#N/A</v>
      </c>
      <c r="E150" s="132" t="str">
        <f>OffensePrj!F149</f>
        <v>#N/A</v>
      </c>
      <c r="F150" s="132" t="str">
        <f>OffensePrj!G149</f>
        <v>#N/A</v>
      </c>
      <c r="G150" s="133" t="str">
        <f>OffensePrj!H149</f>
        <v>#N/A</v>
      </c>
      <c r="H150" s="132" t="str">
        <f>OffensePrj!I149</f>
        <v>#N/A</v>
      </c>
      <c r="I150" s="132" t="str">
        <f>OffensePrj!J149</f>
        <v>#N/A</v>
      </c>
      <c r="J150" s="132" t="str">
        <f>OffensePrj!K149</f>
        <v>#N/A</v>
      </c>
      <c r="K150" s="132" t="str">
        <f>OffensePrj!L149</f>
        <v>#N/A</v>
      </c>
      <c r="L150" s="132" t="str">
        <f>OffensePrj!M149</f>
        <v>#N/A</v>
      </c>
      <c r="M150" s="132" t="str">
        <f>OffensePrj!N149</f>
        <v>#N/A</v>
      </c>
      <c r="N150" s="132" t="str">
        <f>OffensePrj!O149</f>
        <v>#N/A</v>
      </c>
      <c r="O150" s="3" t="str">
        <f>OffensePrj!P149</f>
        <v/>
      </c>
      <c r="P150" s="132" t="str">
        <f>OffensePrj!Q149</f>
        <v/>
      </c>
      <c r="Q150" s="134">
        <f>IFERROR(ProjectionCalcs!D150*pointpasscomp+ProjectionCalcs!E150*pointpassyard+ProjectionCalcs!F150*pointpasstd+pointint*ProjectionCalcs!G150+ProjectionCalcs!H150*pointrushatt+pointrushyard*ProjectionCalcs!I150+pointrushtd*ProjectionCalcs!J150+ProjectionCalcs!K150*pointrec+pointrecyard*ProjectionCalcs!L150+ProjectionCalcs!M150*pointrectd+pointfumb*ProjectionCalcs!N150+(C150-D150)*pointpassinc+O150*pointret+P150*pointrushtd,0)</f>
        <v>0</v>
      </c>
      <c r="R150" s="113" t="str">
        <f t="shared" si="1"/>
        <v>#REF!</v>
      </c>
      <c r="S150" s="135" t="str">
        <f t="shared" si="2"/>
        <v>#REF!</v>
      </c>
      <c r="T150" s="113" t="str">
        <f t="array" ref="T150">ROUND(SUMPRODUCT((AE150&gt;=$AE$8:$AE$154)/COUNTIF($AE$8:$AE$154,$AE$8:$AE$154)),0)</f>
        <v>#DIV/0!</v>
      </c>
      <c r="U150" s="3" t="str">
        <f t="shared" si="3"/>
        <v>#REF!</v>
      </c>
      <c r="V150" s="3" t="str">
        <f t="array" ref="V150">IFERROR(INDEX(Overall!$C$3:$C$389,MATCH(ProjectionCalcs!B150,Overall!$D$3:$D$389,0)),"No")</f>
        <v>No</v>
      </c>
      <c r="W150" s="93">
        <f t="shared" si="4"/>
        <v>1</v>
      </c>
      <c r="X150" s="136"/>
      <c r="Y150" s="3" t="str">
        <f t="shared" si="5"/>
        <v/>
      </c>
      <c r="Z150" s="3" t="str">
        <f t="shared" si="6"/>
        <v>#DIV/0!</v>
      </c>
      <c r="AA150" s="96">
        <f t="shared" si="7"/>
        <v>0</v>
      </c>
      <c r="AB150" s="3" t="str">
        <f>IF(OR((AA150-$AC$2)&lt;0,(AA150-$AC$4)&lt;0),0,(AA150-$AC$2)*(AA150-$AC$4)*'Draft Array'!$K$100*'Draft Array'!$M$112*pcrb)</f>
        <v>#REF!</v>
      </c>
      <c r="AC150" s="3" t="str">
        <f t="shared" si="8"/>
        <v>#REF!</v>
      </c>
      <c r="AD150" s="135">
        <f t="shared" si="9"/>
        <v>0</v>
      </c>
      <c r="AE150" s="3" t="str">
        <f t="shared" si="10"/>
        <v>#DIV/0!</v>
      </c>
      <c r="AF150" s="3"/>
      <c r="AG150" s="3"/>
    </row>
    <row r="151" ht="15.75" customHeight="1">
      <c r="A151" s="137" t="str">
        <f>OffensePrj!C150</f>
        <v>qb</v>
      </c>
      <c r="B151" s="131" t="str">
        <f>OffensePrj!R150</f>
        <v/>
      </c>
      <c r="C151" s="132" t="str">
        <f>OffensePrj!D150</f>
        <v>#N/A</v>
      </c>
      <c r="D151" s="132" t="str">
        <f>OffensePrj!E150</f>
        <v>#N/A</v>
      </c>
      <c r="E151" s="132" t="str">
        <f>OffensePrj!F150</f>
        <v>#N/A</v>
      </c>
      <c r="F151" s="132" t="str">
        <f>OffensePrj!G150</f>
        <v>#N/A</v>
      </c>
      <c r="G151" s="133" t="str">
        <f>OffensePrj!H150</f>
        <v>#N/A</v>
      </c>
      <c r="H151" s="132" t="str">
        <f>OffensePrj!I150</f>
        <v>#N/A</v>
      </c>
      <c r="I151" s="132" t="str">
        <f>OffensePrj!J150</f>
        <v>#N/A</v>
      </c>
      <c r="J151" s="132" t="str">
        <f>OffensePrj!K150</f>
        <v>#N/A</v>
      </c>
      <c r="K151" s="132" t="str">
        <f>OffensePrj!L150</f>
        <v>#N/A</v>
      </c>
      <c r="L151" s="132" t="str">
        <f>OffensePrj!M150</f>
        <v>#N/A</v>
      </c>
      <c r="M151" s="132" t="str">
        <f>OffensePrj!N150</f>
        <v>#N/A</v>
      </c>
      <c r="N151" s="132" t="str">
        <f>OffensePrj!O150</f>
        <v>#N/A</v>
      </c>
      <c r="O151" s="3" t="str">
        <f>OffensePrj!P150</f>
        <v/>
      </c>
      <c r="P151" s="132" t="str">
        <f>OffensePrj!Q150</f>
        <v/>
      </c>
      <c r="Q151" s="134">
        <f>IFERROR(ProjectionCalcs!D151*pointpasscomp+ProjectionCalcs!E151*pointpassyard+ProjectionCalcs!F151*pointpasstd+pointint*ProjectionCalcs!G151+ProjectionCalcs!H151*pointrushatt+pointrushyard*ProjectionCalcs!I151+pointrushtd*ProjectionCalcs!J151+ProjectionCalcs!K151*pointrec+pointrecyard*ProjectionCalcs!L151+ProjectionCalcs!M151*pointrectd+pointfumb*ProjectionCalcs!N151+(C151-D151)*pointpassinc+O151*pointret+P151*pointrushtd,0)</f>
        <v>0</v>
      </c>
      <c r="R151" s="113" t="str">
        <f t="shared" si="1"/>
        <v>#REF!</v>
      </c>
      <c r="S151" s="135" t="str">
        <f t="shared" si="2"/>
        <v>#REF!</v>
      </c>
      <c r="T151" s="113" t="str">
        <f t="array" ref="T151">ROUND(SUMPRODUCT((AE151&gt;=$AE$8:$AE$154)/COUNTIF($AE$8:$AE$154,$AE$8:$AE$154)),0)</f>
        <v>#DIV/0!</v>
      </c>
      <c r="U151" s="3" t="str">
        <f t="shared" si="3"/>
        <v>#REF!</v>
      </c>
      <c r="V151" s="3" t="str">
        <f t="array" ref="V151">IFERROR(INDEX(Overall!$C$3:$C$389,MATCH(ProjectionCalcs!B151,Overall!$D$3:$D$389,0)),"No")</f>
        <v>No</v>
      </c>
      <c r="W151" s="93">
        <f t="shared" si="4"/>
        <v>1</v>
      </c>
      <c r="X151" s="136"/>
      <c r="Y151" s="3" t="str">
        <f t="shared" si="5"/>
        <v/>
      </c>
      <c r="Z151" s="3" t="str">
        <f t="shared" si="6"/>
        <v>#DIV/0!</v>
      </c>
      <c r="AA151" s="96">
        <f t="shared" si="7"/>
        <v>0</v>
      </c>
      <c r="AB151" s="3" t="str">
        <f>IF(OR((AA151-$AC$2)&lt;0,(AA151-$AC$4)&lt;0),0,(AA151-$AC$2)*(AA151-$AC$4)*'Draft Array'!$K$100*'Draft Array'!$M$112*pcrb)</f>
        <v>#REF!</v>
      </c>
      <c r="AC151" s="3" t="str">
        <f t="shared" si="8"/>
        <v>#REF!</v>
      </c>
      <c r="AD151" s="135">
        <f t="shared" si="9"/>
        <v>0</v>
      </c>
      <c r="AE151" s="3" t="str">
        <f t="shared" si="10"/>
        <v>#DIV/0!</v>
      </c>
      <c r="AF151" s="3"/>
      <c r="AG151" s="3"/>
    </row>
    <row r="152" ht="15.75" customHeight="1">
      <c r="A152" s="137" t="str">
        <f>OffensePrj!C151</f>
        <v>qb</v>
      </c>
      <c r="B152" s="131" t="str">
        <f>OffensePrj!R151</f>
        <v/>
      </c>
      <c r="C152" s="132" t="str">
        <f>OffensePrj!D151</f>
        <v>#N/A</v>
      </c>
      <c r="D152" s="132" t="str">
        <f>OffensePrj!E151</f>
        <v>#N/A</v>
      </c>
      <c r="E152" s="132" t="str">
        <f>OffensePrj!F151</f>
        <v>#N/A</v>
      </c>
      <c r="F152" s="132" t="str">
        <f>OffensePrj!G151</f>
        <v>#N/A</v>
      </c>
      <c r="G152" s="133" t="str">
        <f>OffensePrj!H151</f>
        <v>#N/A</v>
      </c>
      <c r="H152" s="132" t="str">
        <f>OffensePrj!I151</f>
        <v>#N/A</v>
      </c>
      <c r="I152" s="132" t="str">
        <f>OffensePrj!J151</f>
        <v>#N/A</v>
      </c>
      <c r="J152" s="132" t="str">
        <f>OffensePrj!K151</f>
        <v>#N/A</v>
      </c>
      <c r="K152" s="132" t="str">
        <f>OffensePrj!L151</f>
        <v>#N/A</v>
      </c>
      <c r="L152" s="132" t="str">
        <f>OffensePrj!M151</f>
        <v>#N/A</v>
      </c>
      <c r="M152" s="132" t="str">
        <f>OffensePrj!N151</f>
        <v>#N/A</v>
      </c>
      <c r="N152" s="132" t="str">
        <f>OffensePrj!O151</f>
        <v>#N/A</v>
      </c>
      <c r="O152" s="3" t="str">
        <f>OffensePrj!P151</f>
        <v/>
      </c>
      <c r="P152" s="132" t="str">
        <f>OffensePrj!Q151</f>
        <v/>
      </c>
      <c r="Q152" s="134">
        <f>IFERROR(ProjectionCalcs!D152*pointpasscomp+ProjectionCalcs!E152*pointpassyard+ProjectionCalcs!F152*pointpasstd+pointint*ProjectionCalcs!G152+ProjectionCalcs!H152*pointrushatt+pointrushyard*ProjectionCalcs!I152+pointrushtd*ProjectionCalcs!J152+ProjectionCalcs!K152*pointrec+pointrecyard*ProjectionCalcs!L152+ProjectionCalcs!M152*pointrectd+pointfumb*ProjectionCalcs!N152+(C152-D152)*pointpassinc+O152*pointret+P152*pointrushtd,0)</f>
        <v>0</v>
      </c>
      <c r="R152" s="113" t="str">
        <f t="shared" si="1"/>
        <v>#REF!</v>
      </c>
      <c r="S152" s="135" t="str">
        <f t="shared" si="2"/>
        <v>#REF!</v>
      </c>
      <c r="T152" s="113" t="str">
        <f t="array" ref="T152">ROUND(SUMPRODUCT((AE152&gt;=$AE$8:$AE$154)/COUNTIF($AE$8:$AE$154,$AE$8:$AE$154)),0)</f>
        <v>#DIV/0!</v>
      </c>
      <c r="U152" s="3" t="str">
        <f t="shared" si="3"/>
        <v>#REF!</v>
      </c>
      <c r="V152" s="3" t="str">
        <f t="array" ref="V152">IFERROR(INDEX(Overall!$C$3:$C$389,MATCH(ProjectionCalcs!B152,Overall!$D$3:$D$389,0)),"No")</f>
        <v>No</v>
      </c>
      <c r="W152" s="93">
        <f t="shared" si="4"/>
        <v>1</v>
      </c>
      <c r="X152" s="136"/>
      <c r="Y152" s="3" t="str">
        <f t="shared" si="5"/>
        <v/>
      </c>
      <c r="Z152" s="3" t="str">
        <f t="shared" si="6"/>
        <v>#DIV/0!</v>
      </c>
      <c r="AA152" s="96">
        <f t="shared" si="7"/>
        <v>0</v>
      </c>
      <c r="AB152" s="3" t="str">
        <f>IF(OR((AA152-$AC$2)&lt;0,(AA152-$AC$4)&lt;0),0,(AA152-$AC$2)*(AA152-$AC$4)*'Draft Array'!$K$100*'Draft Array'!$M$112*pcrb)</f>
        <v>#REF!</v>
      </c>
      <c r="AC152" s="3" t="str">
        <f t="shared" si="8"/>
        <v>#REF!</v>
      </c>
      <c r="AD152" s="135">
        <f t="shared" si="9"/>
        <v>0</v>
      </c>
      <c r="AE152" s="3" t="str">
        <f t="shared" si="10"/>
        <v>#DIV/0!</v>
      </c>
      <c r="AF152" s="3"/>
      <c r="AG152" s="3"/>
    </row>
    <row r="153" ht="15.75" customHeight="1">
      <c r="A153" s="137" t="str">
        <f>OffensePrj!C152</f>
        <v>qb</v>
      </c>
      <c r="B153" s="131" t="str">
        <f>OffensePrj!R152</f>
        <v/>
      </c>
      <c r="C153" s="132" t="str">
        <f>OffensePrj!D152</f>
        <v>#N/A</v>
      </c>
      <c r="D153" s="132" t="str">
        <f>OffensePrj!E152</f>
        <v>#N/A</v>
      </c>
      <c r="E153" s="132" t="str">
        <f>OffensePrj!F152</f>
        <v>#N/A</v>
      </c>
      <c r="F153" s="132" t="str">
        <f>OffensePrj!G152</f>
        <v>#N/A</v>
      </c>
      <c r="G153" s="133" t="str">
        <f>OffensePrj!H152</f>
        <v>#N/A</v>
      </c>
      <c r="H153" s="132" t="str">
        <f>OffensePrj!I152</f>
        <v>#N/A</v>
      </c>
      <c r="I153" s="132" t="str">
        <f>OffensePrj!J152</f>
        <v>#N/A</v>
      </c>
      <c r="J153" s="132" t="str">
        <f>OffensePrj!K152</f>
        <v>#N/A</v>
      </c>
      <c r="K153" s="132" t="str">
        <f>OffensePrj!L152</f>
        <v>#N/A</v>
      </c>
      <c r="L153" s="132" t="str">
        <f>OffensePrj!M152</f>
        <v>#N/A</v>
      </c>
      <c r="M153" s="132" t="str">
        <f>OffensePrj!N152</f>
        <v>#N/A</v>
      </c>
      <c r="N153" s="132" t="str">
        <f>OffensePrj!O152</f>
        <v>#N/A</v>
      </c>
      <c r="O153" s="3" t="str">
        <f>OffensePrj!P152</f>
        <v/>
      </c>
      <c r="P153" s="132" t="str">
        <f>OffensePrj!Q152</f>
        <v/>
      </c>
      <c r="Q153" s="134">
        <f>IFERROR(ProjectionCalcs!D153*pointpasscomp+ProjectionCalcs!E153*pointpassyard+ProjectionCalcs!F153*pointpasstd+pointint*ProjectionCalcs!G153+ProjectionCalcs!H153*pointrushatt+pointrushyard*ProjectionCalcs!I153+pointrushtd*ProjectionCalcs!J153+ProjectionCalcs!K153*pointrec+pointrecyard*ProjectionCalcs!L153+ProjectionCalcs!M153*pointrectd+pointfumb*ProjectionCalcs!N153+(C153-D153)*pointpassinc+O153*pointret+P153*pointrushtd,0)</f>
        <v>0</v>
      </c>
      <c r="R153" s="113" t="str">
        <f t="shared" si="1"/>
        <v>#REF!</v>
      </c>
      <c r="S153" s="135" t="str">
        <f t="shared" si="2"/>
        <v>#REF!</v>
      </c>
      <c r="T153" s="113" t="str">
        <f t="array" ref="T153">ROUND(SUMPRODUCT((AE153&gt;=$AE$8:$AE$154)/COUNTIF($AE$8:$AE$154,$AE$8:$AE$154)),0)</f>
        <v>#DIV/0!</v>
      </c>
      <c r="U153" s="3" t="str">
        <f t="shared" si="3"/>
        <v>#REF!</v>
      </c>
      <c r="V153" s="3" t="str">
        <f t="array" ref="V153">IFERROR(INDEX(Overall!$C$3:$C$389,MATCH(ProjectionCalcs!B153,Overall!$D$3:$D$389,0)),"No")</f>
        <v>No</v>
      </c>
      <c r="W153" s="93">
        <f t="shared" si="4"/>
        <v>1</v>
      </c>
      <c r="X153" s="136"/>
      <c r="Y153" s="3" t="str">
        <f t="shared" si="5"/>
        <v/>
      </c>
      <c r="Z153" s="3" t="str">
        <f t="shared" si="6"/>
        <v>#DIV/0!</v>
      </c>
      <c r="AA153" s="96">
        <f t="shared" si="7"/>
        <v>0</v>
      </c>
      <c r="AB153" s="3" t="str">
        <f>IF(OR((AA153-$AC$2)&lt;0,(AA153-$AC$4)&lt;0),0,(AA153-$AC$2)*(AA153-$AC$4)*'Draft Array'!$K$100*'Draft Array'!$M$112*pcrb)</f>
        <v>#REF!</v>
      </c>
      <c r="AC153" s="3" t="str">
        <f t="shared" si="8"/>
        <v>#REF!</v>
      </c>
      <c r="AD153" s="135">
        <f t="shared" si="9"/>
        <v>0</v>
      </c>
      <c r="AE153" s="3" t="str">
        <f t="shared" si="10"/>
        <v>#DIV/0!</v>
      </c>
      <c r="AF153" s="3"/>
      <c r="AG153" s="3"/>
    </row>
    <row r="154" ht="15.75" customHeight="1">
      <c r="A154" s="138" t="str">
        <f>OffensePrj!C153</f>
        <v/>
      </c>
      <c r="B154" s="139" t="str">
        <f>OffensePrj!R153</f>
        <v/>
      </c>
      <c r="C154" s="140" t="str">
        <f>OffensePrj!D153</f>
        <v/>
      </c>
      <c r="D154" s="140" t="str">
        <f>OffensePrj!E153</f>
        <v/>
      </c>
      <c r="E154" s="140" t="str">
        <f>OffensePrj!F153</f>
        <v/>
      </c>
      <c r="F154" s="140" t="str">
        <f>OffensePrj!G153</f>
        <v/>
      </c>
      <c r="G154" s="141" t="str">
        <f>OffensePrj!H153</f>
        <v/>
      </c>
      <c r="H154" s="140" t="str">
        <f>OffensePrj!I153</f>
        <v/>
      </c>
      <c r="I154" s="140" t="str">
        <f>OffensePrj!J153</f>
        <v/>
      </c>
      <c r="J154" s="140" t="str">
        <f>OffensePrj!K153</f>
        <v/>
      </c>
      <c r="K154" s="140" t="str">
        <f>OffensePrj!L153</f>
        <v/>
      </c>
      <c r="L154" s="140" t="str">
        <f>OffensePrj!M153</f>
        <v/>
      </c>
      <c r="M154" s="140" t="str">
        <f>OffensePrj!N153</f>
        <v/>
      </c>
      <c r="N154" s="140" t="str">
        <f>OffensePrj!O153</f>
        <v/>
      </c>
      <c r="O154" s="142" t="str">
        <f>OffensePrj!P153</f>
        <v/>
      </c>
      <c r="P154" s="140" t="str">
        <f>OffensePrj!Q153</f>
        <v/>
      </c>
      <c r="Q154" s="143">
        <f>IFERROR(ProjectionCalcs!D154*pointpasscomp+ProjectionCalcs!E154*pointpassyard+ProjectionCalcs!F154*pointpasstd+pointint*ProjectionCalcs!G154+ProjectionCalcs!H154*pointrushatt+pointrushyard*ProjectionCalcs!I154+pointrushtd*ProjectionCalcs!J154+ProjectionCalcs!K154*pointrec+pointrecyard*ProjectionCalcs!L154+ProjectionCalcs!M154*pointrectd+pointfumb*ProjectionCalcs!N154+(C154-D154)*pointpassinc+O154*pointret+P154*pointrushtd,0)</f>
        <v>0</v>
      </c>
      <c r="R154" s="144" t="str">
        <f t="shared" si="1"/>
        <v>#REF!</v>
      </c>
      <c r="S154" s="145" t="str">
        <f t="shared" si="2"/>
        <v>#REF!</v>
      </c>
      <c r="T154" s="144" t="str">
        <f t="array" ref="T154">ROUND(SUMPRODUCT((AE154&gt;=$AE$8:$AE$154)/COUNTIF($AE$8:$AE$154,$AE$8:$AE$154)),0)</f>
        <v>#DIV/0!</v>
      </c>
      <c r="U154" s="142" t="str">
        <f t="shared" si="3"/>
        <v>#REF!</v>
      </c>
      <c r="V154" s="142" t="str">
        <f t="array" ref="V154">IFERROR(INDEX(Overall!$C$3:$C$389,MATCH(ProjectionCalcs!B154,Overall!$D$3:$D$389,0)),"No")</f>
        <v>No</v>
      </c>
      <c r="W154" s="146">
        <f t="shared" si="4"/>
        <v>1</v>
      </c>
      <c r="X154" s="147"/>
      <c r="Y154" s="142" t="str">
        <f t="shared" si="5"/>
        <v/>
      </c>
      <c r="Z154" s="142" t="str">
        <f t="shared" si="6"/>
        <v>#DIV/0!</v>
      </c>
      <c r="AA154" s="148">
        <f t="shared" si="7"/>
        <v>0</v>
      </c>
      <c r="AB154" s="142" t="str">
        <f>IF(OR((AA154-$AC$2)&lt;0,(AA154-$AC$4)&lt;0),0,(AA154-$AC$2)*(AA154-$AC$4)*'Draft Array'!$K$100*'Draft Array'!$M$112*pcrb)</f>
        <v>#REF!</v>
      </c>
      <c r="AC154" s="142" t="str">
        <f t="shared" si="8"/>
        <v>#REF!</v>
      </c>
      <c r="AD154" s="145">
        <f t="shared" si="9"/>
        <v>0</v>
      </c>
      <c r="AE154" s="3" t="str">
        <f t="shared" si="10"/>
        <v>#DIV/0!</v>
      </c>
      <c r="AF154" s="3"/>
      <c r="AG154" s="3"/>
    </row>
    <row r="155" ht="15.75" customHeight="1">
      <c r="A155" s="149" t="str">
        <f>OffensePrj!C154</f>
        <v>RB</v>
      </c>
      <c r="B155" s="122" t="str">
        <f>OffensePrj!R154</f>
        <v>LeSean McCoy</v>
      </c>
      <c r="C155" s="123">
        <f>OffensePrj!D154</f>
        <v>0</v>
      </c>
      <c r="D155" s="123">
        <f>OffensePrj!E154</f>
        <v>0</v>
      </c>
      <c r="E155" s="123">
        <f>OffensePrj!F154</f>
        <v>0</v>
      </c>
      <c r="F155" s="123">
        <f>OffensePrj!G154</f>
        <v>0</v>
      </c>
      <c r="G155" s="150">
        <f>OffensePrj!H154</f>
        <v>0</v>
      </c>
      <c r="H155" s="123">
        <f>OffensePrj!I154</f>
        <v>67.56209</v>
      </c>
      <c r="I155" s="123">
        <f>OffensePrj!J154</f>
        <v>251.3746</v>
      </c>
      <c r="J155" s="123">
        <f>OffensePrj!K154</f>
        <v>1.897265</v>
      </c>
      <c r="K155" s="123">
        <f>OffensePrj!L154</f>
        <v>16.37162</v>
      </c>
      <c r="L155" s="123">
        <f>OffensePrj!M154</f>
        <v>115.78</v>
      </c>
      <c r="M155" s="123">
        <f>OffensePrj!N154</f>
        <v>0.277133</v>
      </c>
      <c r="N155" s="123">
        <f>OffensePrj!O154</f>
        <v>1.341133</v>
      </c>
      <c r="O155" s="126">
        <f>OffensePrj!P154</f>
        <v>0</v>
      </c>
      <c r="P155" s="123">
        <f>OffensePrj!Q154</f>
        <v>0</v>
      </c>
      <c r="Q155" s="124">
        <f>IFERROR(ProjectionCalcs!D155*pointpasscomp+ProjectionCalcs!E155*pointpassyard+ProjectionCalcs!F155*pointpasstd+pointint*ProjectionCalcs!G155+ProjectionCalcs!H155*pointrushatt+pointrushyard*ProjectionCalcs!I155+pointrushtd*ProjectionCalcs!J155+ProjectionCalcs!K155*pointrec+pointrecyard*ProjectionCalcs!L155+ProjectionCalcs!M155*pointrectd+pointfumb*ProjectionCalcs!N155+(C155-D155)*pointpassinc+O155*pointret+P155*pointrushtd,0)</f>
        <v>0</v>
      </c>
      <c r="R155" s="101" t="str">
        <f t="shared" ref="R155:R404" si="11">MAX(Q155-$P$3,0)</f>
        <v>#REF!</v>
      </c>
      <c r="S155" s="125" t="str">
        <f t="shared" ref="S155:S404" si="12">Q155-$R$3</f>
        <v>#REF!</v>
      </c>
      <c r="T155" s="101" t="str">
        <f t="array" ref="T155">ROUND(SUMPRODUCT((AE155&gt;=$AE$155:$AE$404)/COUNTIF($AE$155:$AE$404,$AE$155:$AE$404)),0)</f>
        <v>#DIV/0!</v>
      </c>
      <c r="U155" s="126" t="str">
        <f t="shared" ref="U155:U404" si="13">IF(Y155&lt;=$O$3,"Starter",IF(Y155&gt;$Q$3,"Undrafted","Bench"))</f>
        <v>#REF!</v>
      </c>
      <c r="V155" s="126" t="str">
        <f t="array" ref="V155">IFERROR(INDEX(Overall!$C$3:$C$389,MATCH(ProjectionCalcs!B155,Overall!$D$3:$D$389,0)),"No")</f>
        <v>No</v>
      </c>
      <c r="W155" s="127">
        <f t="shared" ref="W155:W404" si="14">IF(V155="No",1*IFERROR(AD155/(SUMIFS($AD$155:$AD$404,$V$155:$V$404,"No",$AD$155:$AD$404,"&gt;0")),1),0)</f>
        <v>1</v>
      </c>
      <c r="X155" s="128"/>
      <c r="Y155" s="126" t="str">
        <f t="shared" ref="Y155:Y404" si="15">IFERROR(IF(Q155&lt;=0,"",RANK(Q155,$Q$155:$Q$404)),"")</f>
        <v/>
      </c>
      <c r="Z155" s="126" t="str">
        <f t="shared" si="6"/>
        <v>#DIV/0!</v>
      </c>
      <c r="AA155" s="129">
        <f t="shared" si="7"/>
        <v>0</v>
      </c>
      <c r="AB155" s="126" t="str">
        <f>IF(OR((AA155-$AC$2)&lt;0,(AA155-$AC$4)&lt;0),0,(AA155-$AC$2)*(AA155-$AC$4)*'Draft Array'!$K$100*'Draft Array'!$M$112*pcrb)</f>
        <v>#REF!</v>
      </c>
      <c r="AC155" s="126" t="str">
        <f t="shared" si="8"/>
        <v>#REF!</v>
      </c>
      <c r="AD155" s="125">
        <f t="shared" si="9"/>
        <v>0</v>
      </c>
      <c r="AE155" s="3" t="str">
        <f t="shared" ref="AE155:AE404" si="16">ROUND(($S$3-AD155)/$T$3+1,0)</f>
        <v>#DIV/0!</v>
      </c>
    </row>
    <row r="156" ht="15.75" customHeight="1">
      <c r="A156" s="151" t="str">
        <f>OffensePrj!C155</f>
        <v>RB</v>
      </c>
      <c r="B156" s="131" t="str">
        <f>OffensePrj!R155</f>
        <v>Nick Bellore</v>
      </c>
      <c r="C156" s="132">
        <f>OffensePrj!D155</f>
        <v>0</v>
      </c>
      <c r="D156" s="132">
        <f>OffensePrj!E155</f>
        <v>0</v>
      </c>
      <c r="E156" s="132">
        <f>OffensePrj!F155</f>
        <v>0</v>
      </c>
      <c r="F156" s="132">
        <f>OffensePrj!G155</f>
        <v>0</v>
      </c>
      <c r="G156" s="133">
        <f>OffensePrj!H155</f>
        <v>0</v>
      </c>
      <c r="H156" s="132">
        <f>OffensePrj!I155</f>
        <v>0.476302</v>
      </c>
      <c r="I156" s="132">
        <f>OffensePrj!J155</f>
        <v>3.93</v>
      </c>
      <c r="J156" s="132">
        <f>OffensePrj!K155</f>
        <v>0</v>
      </c>
      <c r="K156" s="132">
        <f>OffensePrj!L155</f>
        <v>2.497935</v>
      </c>
      <c r="L156" s="132">
        <f>OffensePrj!M155</f>
        <v>18.28083</v>
      </c>
      <c r="M156" s="132">
        <f>OffensePrj!N155</f>
        <v>0.3</v>
      </c>
      <c r="N156" s="132">
        <f>OffensePrj!O155</f>
        <v>0</v>
      </c>
      <c r="O156" s="3">
        <f>OffensePrj!P155</f>
        <v>0</v>
      </c>
      <c r="P156" s="132">
        <f>OffensePrj!Q155</f>
        <v>0</v>
      </c>
      <c r="Q156" s="134">
        <f>IFERROR(ProjectionCalcs!D156*pointpasscomp+ProjectionCalcs!E156*pointpassyard+ProjectionCalcs!F156*pointpasstd+pointint*ProjectionCalcs!G156+ProjectionCalcs!H156*pointrushatt+pointrushyard*ProjectionCalcs!I156+pointrushtd*ProjectionCalcs!J156+ProjectionCalcs!K156*pointrec+pointrecyard*ProjectionCalcs!L156+ProjectionCalcs!M156*pointrectd+pointfumb*ProjectionCalcs!N156+(C156-D156)*pointpassinc+O156*pointret+P156*pointrushtd,0)</f>
        <v>0</v>
      </c>
      <c r="R156" s="113" t="str">
        <f t="shared" si="11"/>
        <v>#REF!</v>
      </c>
      <c r="S156" s="135" t="str">
        <f t="shared" si="12"/>
        <v>#REF!</v>
      </c>
      <c r="T156" s="113" t="str">
        <f t="array" ref="T156">ROUND(SUMPRODUCT((AE156&gt;=$AE$155:$AE$404)/COUNTIF($AE$155:$AE$404,$AE$155:$AE$404)),0)</f>
        <v>#DIV/0!</v>
      </c>
      <c r="U156" s="3" t="str">
        <f t="shared" si="13"/>
        <v>#REF!</v>
      </c>
      <c r="V156" s="3" t="str">
        <f t="array" ref="V156">IFERROR(INDEX(Overall!$C$3:$C$389,MATCH(ProjectionCalcs!B156,Overall!$D$3:$D$389,0)),"No")</f>
        <v>No</v>
      </c>
      <c r="W156" s="93">
        <f t="shared" si="14"/>
        <v>1</v>
      </c>
      <c r="X156" s="136"/>
      <c r="Y156" s="3" t="str">
        <f t="shared" si="15"/>
        <v/>
      </c>
      <c r="Z156" s="3" t="str">
        <f t="shared" si="6"/>
        <v>#DIV/0!</v>
      </c>
      <c r="AA156" s="96">
        <f t="shared" si="7"/>
        <v>0</v>
      </c>
      <c r="AB156" s="3" t="str">
        <f>IF(OR((AA156-$AC$2)&lt;0,(AA156-$AC$4)&lt;0),0,(AA156-$AC$2)*(AA156-$AC$4)*'Draft Array'!$K$100*'Draft Array'!$M$112*pcrb)</f>
        <v>#REF!</v>
      </c>
      <c r="AC156" s="3" t="str">
        <f t="shared" si="8"/>
        <v>#REF!</v>
      </c>
      <c r="AD156" s="135">
        <f t="shared" si="9"/>
        <v>0</v>
      </c>
      <c r="AE156" s="3" t="str">
        <f t="shared" si="16"/>
        <v>#DIV/0!</v>
      </c>
    </row>
    <row r="157" ht="15.75" customHeight="1">
      <c r="A157" s="151" t="str">
        <f>OffensePrj!C156</f>
        <v>RB</v>
      </c>
      <c r="B157" s="131" t="str">
        <f>OffensePrj!R156</f>
        <v>Anthony Sherman</v>
      </c>
      <c r="C157" s="132">
        <f>OffensePrj!D156</f>
        <v>0</v>
      </c>
      <c r="D157" s="132">
        <f>OffensePrj!E156</f>
        <v>0</v>
      </c>
      <c r="E157" s="132">
        <f>OffensePrj!F156</f>
        <v>0</v>
      </c>
      <c r="F157" s="132">
        <f>OffensePrj!G156</f>
        <v>0</v>
      </c>
      <c r="G157" s="133">
        <f>OffensePrj!H156</f>
        <v>0</v>
      </c>
      <c r="H157" s="132">
        <f>OffensePrj!I156</f>
        <v>1.211803</v>
      </c>
      <c r="I157" s="132">
        <f>OffensePrj!J156</f>
        <v>6.48</v>
      </c>
      <c r="J157" s="132">
        <f>OffensePrj!K156</f>
        <v>0</v>
      </c>
      <c r="K157" s="132">
        <f>OffensePrj!L156</f>
        <v>2.533436</v>
      </c>
      <c r="L157" s="132">
        <f>OffensePrj!M156</f>
        <v>20.26373</v>
      </c>
      <c r="M157" s="132">
        <f>OffensePrj!N156</f>
        <v>0.158767</v>
      </c>
      <c r="N157" s="132">
        <f>OffensePrj!O156</f>
        <v>0</v>
      </c>
      <c r="O157" s="3">
        <f>OffensePrj!P156</f>
        <v>0</v>
      </c>
      <c r="P157" s="132">
        <f>OffensePrj!Q156</f>
        <v>0</v>
      </c>
      <c r="Q157" s="134">
        <f>IFERROR(ProjectionCalcs!D157*pointpasscomp+ProjectionCalcs!E157*pointpassyard+ProjectionCalcs!F157*pointpasstd+pointint*ProjectionCalcs!G157+ProjectionCalcs!H157*pointrushatt+pointrushyard*ProjectionCalcs!I157+pointrushtd*ProjectionCalcs!J157+ProjectionCalcs!K157*pointrec+pointrecyard*ProjectionCalcs!L157+ProjectionCalcs!M157*pointrectd+pointfumb*ProjectionCalcs!N157+(C157-D157)*pointpassinc+O157*pointret+P157*pointrushtd,0)</f>
        <v>0</v>
      </c>
      <c r="R157" s="113" t="str">
        <f t="shared" si="11"/>
        <v>#REF!</v>
      </c>
      <c r="S157" s="135" t="str">
        <f t="shared" si="12"/>
        <v>#REF!</v>
      </c>
      <c r="T157" s="113" t="str">
        <f t="array" ref="T157">ROUND(SUMPRODUCT((AE157&gt;=$AE$155:$AE$404)/COUNTIF($AE$155:$AE$404,$AE$155:$AE$404)),0)</f>
        <v>#DIV/0!</v>
      </c>
      <c r="U157" s="3" t="str">
        <f t="shared" si="13"/>
        <v>#REF!</v>
      </c>
      <c r="V157" s="3" t="str">
        <f t="array" ref="V157">IFERROR(INDEX(Overall!$C$3:$C$389,MATCH(ProjectionCalcs!B157,Overall!$D$3:$D$389,0)),"No")</f>
        <v>No</v>
      </c>
      <c r="W157" s="93">
        <f t="shared" si="14"/>
        <v>1</v>
      </c>
      <c r="X157" s="136"/>
      <c r="Y157" s="3" t="str">
        <f t="shared" si="15"/>
        <v/>
      </c>
      <c r="Z157" s="3" t="str">
        <f t="shared" si="6"/>
        <v>#DIV/0!</v>
      </c>
      <c r="AA157" s="96">
        <f t="shared" si="7"/>
        <v>0</v>
      </c>
      <c r="AB157" s="3" t="str">
        <f>IF(OR((AA157-$AC$2)&lt;0,(AA157-$AC$4)&lt;0),0,(AA157-$AC$2)*(AA157-$AC$4)*'Draft Array'!$K$100*'Draft Array'!$M$112*pcrb)</f>
        <v>#REF!</v>
      </c>
      <c r="AC157" s="3" t="str">
        <f t="shared" si="8"/>
        <v>#REF!</v>
      </c>
      <c r="AD157" s="135">
        <f t="shared" si="9"/>
        <v>0</v>
      </c>
      <c r="AE157" s="3" t="str">
        <f t="shared" si="16"/>
        <v>#DIV/0!</v>
      </c>
    </row>
    <row r="158" ht="15.75" customHeight="1">
      <c r="A158" s="151" t="str">
        <f>OffensePrj!C157</f>
        <v>RB</v>
      </c>
      <c r="B158" s="131" t="str">
        <f>OffensePrj!R157</f>
        <v>Mark Ingram II</v>
      </c>
      <c r="C158" s="132">
        <f>OffensePrj!D157</f>
        <v>0</v>
      </c>
      <c r="D158" s="132">
        <f>OffensePrj!E157</f>
        <v>0</v>
      </c>
      <c r="E158" s="132">
        <f>OffensePrj!F157</f>
        <v>0</v>
      </c>
      <c r="F158" s="132">
        <f>OffensePrj!G157</f>
        <v>0</v>
      </c>
      <c r="G158" s="133">
        <f>OffensePrj!H157</f>
        <v>0</v>
      </c>
      <c r="H158" s="132">
        <f>OffensePrj!I157</f>
        <v>181.2581</v>
      </c>
      <c r="I158" s="132">
        <f>OffensePrj!J157</f>
        <v>853.7315</v>
      </c>
      <c r="J158" s="132">
        <f>OffensePrj!K157</f>
        <v>6.715951</v>
      </c>
      <c r="K158" s="132">
        <f>OffensePrj!L157</f>
        <v>23.76042</v>
      </c>
      <c r="L158" s="132">
        <f>OffensePrj!M157</f>
        <v>199.7747</v>
      </c>
      <c r="M158" s="132">
        <f>OffensePrj!N157</f>
        <v>2.625762</v>
      </c>
      <c r="N158" s="132">
        <f>OffensePrj!O157</f>
        <v>2</v>
      </c>
      <c r="O158" s="3">
        <f>OffensePrj!P157</f>
        <v>0</v>
      </c>
      <c r="P158" s="132">
        <f>OffensePrj!Q157</f>
        <v>0</v>
      </c>
      <c r="Q158" s="134">
        <f>IFERROR(ProjectionCalcs!D158*pointpasscomp+ProjectionCalcs!E158*pointpassyard+ProjectionCalcs!F158*pointpasstd+pointint*ProjectionCalcs!G158+ProjectionCalcs!H158*pointrushatt+pointrushyard*ProjectionCalcs!I158+pointrushtd*ProjectionCalcs!J158+ProjectionCalcs!K158*pointrec+pointrecyard*ProjectionCalcs!L158+ProjectionCalcs!M158*pointrectd+pointfumb*ProjectionCalcs!N158+(C158-D158)*pointpassinc+O158*pointret+P158*pointrushtd,0)</f>
        <v>0</v>
      </c>
      <c r="R158" s="113" t="str">
        <f t="shared" si="11"/>
        <v>#REF!</v>
      </c>
      <c r="S158" s="135" t="str">
        <f t="shared" si="12"/>
        <v>#REF!</v>
      </c>
      <c r="T158" s="113" t="str">
        <f t="array" ref="T158">ROUND(SUMPRODUCT((AE158&gt;=$AE$155:$AE$404)/COUNTIF($AE$155:$AE$404,$AE$155:$AE$404)),0)</f>
        <v>#DIV/0!</v>
      </c>
      <c r="U158" s="3" t="str">
        <f t="shared" si="13"/>
        <v>#REF!</v>
      </c>
      <c r="V158" s="3" t="str">
        <f t="array" ref="V158">IFERROR(INDEX(Overall!$C$3:$C$389,MATCH(ProjectionCalcs!B158,Overall!$D$3:$D$389,0)),"No")</f>
        <v>Yes</v>
      </c>
      <c r="W158" s="93">
        <f t="shared" si="14"/>
        <v>0</v>
      </c>
      <c r="X158" s="136"/>
      <c r="Y158" s="3" t="str">
        <f t="shared" si="15"/>
        <v/>
      </c>
      <c r="Z158" s="3" t="str">
        <f t="shared" si="6"/>
        <v>#DIV/0!</v>
      </c>
      <c r="AA158" s="96">
        <f t="shared" si="7"/>
        <v>0</v>
      </c>
      <c r="AB158" s="3" t="str">
        <f>IF(OR((AA158-$AC$2)&lt;0,(AA158-$AC$4)&lt;0),0,(AA158-$AC$2)*(AA158-$AC$4)*'Draft Array'!$K$100*'Draft Array'!$M$112*pcrb)</f>
        <v>#REF!</v>
      </c>
      <c r="AC158" s="3" t="str">
        <f t="shared" si="8"/>
        <v>#REF!</v>
      </c>
      <c r="AD158" s="135">
        <f t="shared" si="9"/>
        <v>0</v>
      </c>
      <c r="AE158" s="3" t="str">
        <f t="shared" si="16"/>
        <v>#DIV/0!</v>
      </c>
    </row>
    <row r="159" ht="15.75" customHeight="1">
      <c r="A159" s="151" t="str">
        <f>OffensePrj!C158</f>
        <v>RB</v>
      </c>
      <c r="B159" s="131" t="str">
        <f>OffensePrj!R158</f>
        <v>Taiwan Jones</v>
      </c>
      <c r="C159" s="132">
        <f>OffensePrj!D158</f>
        <v>0</v>
      </c>
      <c r="D159" s="132">
        <f>OffensePrj!E158</f>
        <v>0</v>
      </c>
      <c r="E159" s="132">
        <f>OffensePrj!F158</f>
        <v>0</v>
      </c>
      <c r="F159" s="132">
        <f>OffensePrj!G158</f>
        <v>0</v>
      </c>
      <c r="G159" s="133">
        <f>OffensePrj!H158</f>
        <v>0</v>
      </c>
      <c r="H159" s="132">
        <f>OffensePrj!I158</f>
        <v>1.935593</v>
      </c>
      <c r="I159" s="132">
        <f>OffensePrj!J158</f>
        <v>2.23</v>
      </c>
      <c r="J159" s="132">
        <f>OffensePrj!K158</f>
        <v>0</v>
      </c>
      <c r="K159" s="132">
        <f>OffensePrj!L158</f>
        <v>0.562958</v>
      </c>
      <c r="L159" s="132">
        <f>OffensePrj!M158</f>
        <v>4.934977</v>
      </c>
      <c r="M159" s="132">
        <f>OffensePrj!N158</f>
        <v>0</v>
      </c>
      <c r="N159" s="132">
        <f>OffensePrj!O158</f>
        <v>0</v>
      </c>
      <c r="O159" s="3">
        <f>OffensePrj!P158</f>
        <v>0</v>
      </c>
      <c r="P159" s="132">
        <f>OffensePrj!Q158</f>
        <v>0</v>
      </c>
      <c r="Q159" s="134">
        <f>IFERROR(ProjectionCalcs!D159*pointpasscomp+ProjectionCalcs!E159*pointpassyard+ProjectionCalcs!F159*pointpasstd+pointint*ProjectionCalcs!G159+ProjectionCalcs!H159*pointrushatt+pointrushyard*ProjectionCalcs!I159+pointrushtd*ProjectionCalcs!J159+ProjectionCalcs!K159*pointrec+pointrecyard*ProjectionCalcs!L159+ProjectionCalcs!M159*pointrectd+pointfumb*ProjectionCalcs!N159+(C159-D159)*pointpassinc+O159*pointret+P159*pointrushtd,0)</f>
        <v>0</v>
      </c>
      <c r="R159" s="113" t="str">
        <f t="shared" si="11"/>
        <v>#REF!</v>
      </c>
      <c r="S159" s="135" t="str">
        <f t="shared" si="12"/>
        <v>#REF!</v>
      </c>
      <c r="T159" s="113" t="str">
        <f t="array" ref="T159">ROUND(SUMPRODUCT((AE159&gt;=$AE$155:$AE$404)/COUNTIF($AE$155:$AE$404,$AE$155:$AE$404)),0)</f>
        <v>#DIV/0!</v>
      </c>
      <c r="U159" s="3" t="str">
        <f t="shared" si="13"/>
        <v>#REF!</v>
      </c>
      <c r="V159" s="3" t="str">
        <f t="array" ref="V159">IFERROR(INDEX(Overall!$C$3:$C$389,MATCH(ProjectionCalcs!B159,Overall!$D$3:$D$389,0)),"No")</f>
        <v>No</v>
      </c>
      <c r="W159" s="93">
        <f t="shared" si="14"/>
        <v>1</v>
      </c>
      <c r="X159" s="136"/>
      <c r="Y159" s="3" t="str">
        <f t="shared" si="15"/>
        <v/>
      </c>
      <c r="Z159" s="3" t="str">
        <f t="shared" si="6"/>
        <v>#DIV/0!</v>
      </c>
      <c r="AA159" s="96">
        <f t="shared" si="7"/>
        <v>0</v>
      </c>
      <c r="AB159" s="3" t="str">
        <f>IF(OR((AA159-$AC$2)&lt;0,(AA159-$AC$4)&lt;0),0,(AA159-$AC$2)*(AA159-$AC$4)*'Draft Array'!$K$100*'Draft Array'!$M$112*pcrb)</f>
        <v>#REF!</v>
      </c>
      <c r="AC159" s="3" t="str">
        <f t="shared" si="8"/>
        <v>#REF!</v>
      </c>
      <c r="AD159" s="135">
        <f t="shared" si="9"/>
        <v>0</v>
      </c>
      <c r="AE159" s="3" t="str">
        <f t="shared" si="16"/>
        <v>#DIV/0!</v>
      </c>
    </row>
    <row r="160" ht="15.75" customHeight="1">
      <c r="A160" s="151" t="str">
        <f>OffensePrj!C159</f>
        <v>RB</v>
      </c>
      <c r="B160" s="131" t="str">
        <f>OffensePrj!R159</f>
        <v>Dion Lewis</v>
      </c>
      <c r="C160" s="132">
        <f>OffensePrj!D159</f>
        <v>0</v>
      </c>
      <c r="D160" s="132">
        <f>OffensePrj!E159</f>
        <v>0</v>
      </c>
      <c r="E160" s="132">
        <f>OffensePrj!F159</f>
        <v>0</v>
      </c>
      <c r="F160" s="132">
        <f>OffensePrj!G159</f>
        <v>0</v>
      </c>
      <c r="G160" s="133">
        <f>OffensePrj!H159</f>
        <v>0</v>
      </c>
      <c r="H160" s="132">
        <f>OffensePrj!I159</f>
        <v>57.22855</v>
      </c>
      <c r="I160" s="132">
        <f>OffensePrj!J159</f>
        <v>213.3917</v>
      </c>
      <c r="J160" s="132">
        <f>OffensePrj!K159</f>
        <v>0.899302</v>
      </c>
      <c r="K160" s="132">
        <f>OffensePrj!L159</f>
        <v>25.88283</v>
      </c>
      <c r="L160" s="132">
        <f>OffensePrj!M159</f>
        <v>176.1536</v>
      </c>
      <c r="M160" s="132">
        <f>OffensePrj!N159</f>
        <v>0.905112</v>
      </c>
      <c r="N160" s="132">
        <f>OffensePrj!O159</f>
        <v>1</v>
      </c>
      <c r="O160" s="3">
        <f>OffensePrj!P159</f>
        <v>0</v>
      </c>
      <c r="P160" s="132">
        <f>OffensePrj!Q159</f>
        <v>0</v>
      </c>
      <c r="Q160" s="134">
        <f>IFERROR(ProjectionCalcs!D160*pointpasscomp+ProjectionCalcs!E160*pointpassyard+ProjectionCalcs!F160*pointpasstd+pointint*ProjectionCalcs!G160+ProjectionCalcs!H160*pointrushatt+pointrushyard*ProjectionCalcs!I160+pointrushtd*ProjectionCalcs!J160+ProjectionCalcs!K160*pointrec+pointrecyard*ProjectionCalcs!L160+ProjectionCalcs!M160*pointrectd+pointfumb*ProjectionCalcs!N160+(C160-D160)*pointpassinc+O160*pointret+P160*pointrushtd,0)</f>
        <v>0</v>
      </c>
      <c r="R160" s="113" t="str">
        <f t="shared" si="11"/>
        <v>#REF!</v>
      </c>
      <c r="S160" s="135" t="str">
        <f t="shared" si="12"/>
        <v>#REF!</v>
      </c>
      <c r="T160" s="113" t="str">
        <f t="array" ref="T160">ROUND(SUMPRODUCT((AE160&gt;=$AE$155:$AE$404)/COUNTIF($AE$155:$AE$404,$AE$155:$AE$404)),0)</f>
        <v>#DIV/0!</v>
      </c>
      <c r="U160" s="3" t="str">
        <f t="shared" si="13"/>
        <v>#REF!</v>
      </c>
      <c r="V160" s="3" t="str">
        <f t="array" ref="V160">IFERROR(INDEX(Overall!$C$3:$C$389,MATCH(ProjectionCalcs!B160,Overall!$D$3:$D$389,0)),"No")</f>
        <v>Yes</v>
      </c>
      <c r="W160" s="93">
        <f t="shared" si="14"/>
        <v>0</v>
      </c>
      <c r="X160" s="136"/>
      <c r="Y160" s="3" t="str">
        <f t="shared" si="15"/>
        <v/>
      </c>
      <c r="Z160" s="3" t="str">
        <f t="shared" si="6"/>
        <v>#DIV/0!</v>
      </c>
      <c r="AA160" s="96">
        <f t="shared" si="7"/>
        <v>0</v>
      </c>
      <c r="AB160" s="3" t="str">
        <f>IF(OR((AA160-$AC$2)&lt;0,(AA160-$AC$4)&lt;0),0,(AA160-$AC$2)*(AA160-$AC$4)*'Draft Array'!$K$100*'Draft Array'!$M$112*pcrb)</f>
        <v>#REF!</v>
      </c>
      <c r="AC160" s="3" t="str">
        <f t="shared" si="8"/>
        <v>#REF!</v>
      </c>
      <c r="AD160" s="135">
        <f t="shared" si="9"/>
        <v>0</v>
      </c>
      <c r="AE160" s="3" t="str">
        <f t="shared" si="16"/>
        <v>#DIV/0!</v>
      </c>
    </row>
    <row r="161" ht="15.75" customHeight="1">
      <c r="A161" s="151" t="str">
        <f>OffensePrj!C160</f>
        <v>RB</v>
      </c>
      <c r="B161" s="131" t="str">
        <f>OffensePrj!R160</f>
        <v>Frank Gore</v>
      </c>
      <c r="C161" s="132">
        <f>OffensePrj!D160</f>
        <v>0</v>
      </c>
      <c r="D161" s="132">
        <f>OffensePrj!E160</f>
        <v>0</v>
      </c>
      <c r="E161" s="132">
        <f>OffensePrj!F160</f>
        <v>0</v>
      </c>
      <c r="F161" s="132">
        <f>OffensePrj!G160</f>
        <v>0</v>
      </c>
      <c r="G161" s="133">
        <f>OffensePrj!H160</f>
        <v>0</v>
      </c>
      <c r="H161" s="132">
        <f>OffensePrj!I160</f>
        <v>84.70026</v>
      </c>
      <c r="I161" s="132">
        <f>OffensePrj!J160</f>
        <v>282.0709</v>
      </c>
      <c r="J161" s="132">
        <f>OffensePrj!K160</f>
        <v>1.648727</v>
      </c>
      <c r="K161" s="132">
        <f>OffensePrj!L160</f>
        <v>10.43392</v>
      </c>
      <c r="L161" s="132">
        <f>OffensePrj!M160</f>
        <v>75.55956</v>
      </c>
      <c r="M161" s="132">
        <f>OffensePrj!N160</f>
        <v>0.107959</v>
      </c>
      <c r="N161" s="132">
        <f>OffensePrj!O160</f>
        <v>0.512668</v>
      </c>
      <c r="O161" s="3">
        <f>OffensePrj!P160</f>
        <v>0</v>
      </c>
      <c r="P161" s="132">
        <f>OffensePrj!Q160</f>
        <v>0</v>
      </c>
      <c r="Q161" s="134">
        <f>IFERROR(ProjectionCalcs!D161*pointpasscomp+ProjectionCalcs!E161*pointpassyard+ProjectionCalcs!F161*pointpasstd+pointint*ProjectionCalcs!G161+ProjectionCalcs!H161*pointrushatt+pointrushyard*ProjectionCalcs!I161+pointrushtd*ProjectionCalcs!J161+ProjectionCalcs!K161*pointrec+pointrecyard*ProjectionCalcs!L161+ProjectionCalcs!M161*pointrectd+pointfumb*ProjectionCalcs!N161+(C161-D161)*pointpassinc+O161*pointret+P161*pointrushtd,0)</f>
        <v>0</v>
      </c>
      <c r="R161" s="113" t="str">
        <f t="shared" si="11"/>
        <v>#REF!</v>
      </c>
      <c r="S161" s="135" t="str">
        <f t="shared" si="12"/>
        <v>#REF!</v>
      </c>
      <c r="T161" s="113" t="str">
        <f t="array" ref="T161">ROUND(SUMPRODUCT((AE161&gt;=$AE$155:$AE$404)/COUNTIF($AE$155:$AE$404,$AE$155:$AE$404)),0)</f>
        <v>#DIV/0!</v>
      </c>
      <c r="U161" s="3" t="str">
        <f t="shared" si="13"/>
        <v>#REF!</v>
      </c>
      <c r="V161" s="3" t="str">
        <f t="array" ref="V161">IFERROR(INDEX(Overall!$C$3:$C$389,MATCH(ProjectionCalcs!B161,Overall!$D$3:$D$389,0)),"No")</f>
        <v>Yes</v>
      </c>
      <c r="W161" s="93">
        <f t="shared" si="14"/>
        <v>0</v>
      </c>
      <c r="X161" s="136"/>
      <c r="Y161" s="3" t="str">
        <f t="shared" si="15"/>
        <v/>
      </c>
      <c r="Z161" s="3" t="str">
        <f t="shared" si="6"/>
        <v>#DIV/0!</v>
      </c>
      <c r="AA161" s="96">
        <f t="shared" si="7"/>
        <v>0</v>
      </c>
      <c r="AB161" s="3" t="str">
        <f>IF(OR((AA161-$AC$2)&lt;0,(AA161-$AC$4)&lt;0),0,(AA161-$AC$2)*(AA161-$AC$4)*'Draft Array'!$K$100*'Draft Array'!$M$112*pcrb)</f>
        <v>#REF!</v>
      </c>
      <c r="AC161" s="3" t="str">
        <f t="shared" si="8"/>
        <v>#REF!</v>
      </c>
      <c r="AD161" s="135">
        <f t="shared" si="9"/>
        <v>0</v>
      </c>
      <c r="AE161" s="3" t="str">
        <f t="shared" si="16"/>
        <v>#DIV/0!</v>
      </c>
    </row>
    <row r="162" ht="15.75" customHeight="1">
      <c r="A162" s="151" t="str">
        <f>OffensePrj!C161</f>
        <v>RB</v>
      </c>
      <c r="B162" s="131" t="str">
        <f>OffensePrj!R161</f>
        <v>Adrian Peterson</v>
      </c>
      <c r="C162" s="132">
        <f>OffensePrj!D161</f>
        <v>0</v>
      </c>
      <c r="D162" s="132">
        <f>OffensePrj!E161</f>
        <v>0</v>
      </c>
      <c r="E162" s="132">
        <f>OffensePrj!F161</f>
        <v>0</v>
      </c>
      <c r="F162" s="132">
        <f>OffensePrj!G161</f>
        <v>0</v>
      </c>
      <c r="G162" s="133">
        <f>OffensePrj!H161</f>
        <v>0</v>
      </c>
      <c r="H162" s="132">
        <f>OffensePrj!I161</f>
        <v>157.1543</v>
      </c>
      <c r="I162" s="132">
        <f>OffensePrj!J161</f>
        <v>644.9049</v>
      </c>
      <c r="J162" s="132">
        <f>OffensePrj!K161</f>
        <v>4.136508</v>
      </c>
      <c r="K162" s="132">
        <f>OffensePrj!L161</f>
        <v>14.94074</v>
      </c>
      <c r="L162" s="132">
        <f>OffensePrj!M161</f>
        <v>126.4752</v>
      </c>
      <c r="M162" s="132">
        <f>OffensePrj!N161</f>
        <v>0.232276</v>
      </c>
      <c r="N162" s="132">
        <f>OffensePrj!O161</f>
        <v>1.951267</v>
      </c>
      <c r="O162" s="3">
        <f>OffensePrj!P161</f>
        <v>0</v>
      </c>
      <c r="P162" s="132">
        <f>OffensePrj!Q161</f>
        <v>0</v>
      </c>
      <c r="Q162" s="134">
        <f>IFERROR(ProjectionCalcs!D162*pointpasscomp+ProjectionCalcs!E162*pointpassyard+ProjectionCalcs!F162*pointpasstd+pointint*ProjectionCalcs!G162+ProjectionCalcs!H162*pointrushatt+pointrushyard*ProjectionCalcs!I162+pointrushtd*ProjectionCalcs!J162+ProjectionCalcs!K162*pointrec+pointrecyard*ProjectionCalcs!L162+ProjectionCalcs!M162*pointrectd+pointfumb*ProjectionCalcs!N162+(C162-D162)*pointpassinc+O162*pointret+P162*pointrushtd,0)</f>
        <v>0</v>
      </c>
      <c r="R162" s="113" t="str">
        <f t="shared" si="11"/>
        <v>#REF!</v>
      </c>
      <c r="S162" s="135" t="str">
        <f t="shared" si="12"/>
        <v>#REF!</v>
      </c>
      <c r="T162" s="113" t="str">
        <f t="array" ref="T162">ROUND(SUMPRODUCT((AE162&gt;=$AE$155:$AE$404)/COUNTIF($AE$155:$AE$404,$AE$155:$AE$404)),0)</f>
        <v>#DIV/0!</v>
      </c>
      <c r="U162" s="3" t="str">
        <f t="shared" si="13"/>
        <v>#REF!</v>
      </c>
      <c r="V162" s="3" t="str">
        <f t="array" ref="V162">IFERROR(INDEX(Overall!$C$3:$C$389,MATCH(ProjectionCalcs!B162,Overall!$D$3:$D$389,0)),"No")</f>
        <v>Yes</v>
      </c>
      <c r="W162" s="93">
        <f t="shared" si="14"/>
        <v>0</v>
      </c>
      <c r="X162" s="136"/>
      <c r="Y162" s="3" t="str">
        <f t="shared" si="15"/>
        <v/>
      </c>
      <c r="Z162" s="3" t="str">
        <f t="shared" si="6"/>
        <v>#DIV/0!</v>
      </c>
      <c r="AA162" s="96">
        <f t="shared" si="7"/>
        <v>0</v>
      </c>
      <c r="AB162" s="3" t="str">
        <f>IF(OR((AA162-$AC$2)&lt;0,(AA162-$AC$4)&lt;0),0,(AA162-$AC$2)*(AA162-$AC$4)*'Draft Array'!$K$100*'Draft Array'!$M$112*pcrb)</f>
        <v>#REF!</v>
      </c>
      <c r="AC162" s="3" t="str">
        <f t="shared" si="8"/>
        <v>#REF!</v>
      </c>
      <c r="AD162" s="135">
        <f t="shared" si="9"/>
        <v>0</v>
      </c>
      <c r="AE162" s="3" t="str">
        <f t="shared" si="16"/>
        <v>#DIV/0!</v>
      </c>
    </row>
    <row r="163" ht="15.75" customHeight="1">
      <c r="A163" s="151" t="str">
        <f>OffensePrj!C162</f>
        <v>RB</v>
      </c>
      <c r="B163" s="131" t="str">
        <f>OffensePrj!R162</f>
        <v>James Develin</v>
      </c>
      <c r="C163" s="132">
        <f>OffensePrj!D162</f>
        <v>0</v>
      </c>
      <c r="D163" s="132">
        <f>OffensePrj!E162</f>
        <v>0</v>
      </c>
      <c r="E163" s="132">
        <f>OffensePrj!F162</f>
        <v>0</v>
      </c>
      <c r="F163" s="132">
        <f>OffensePrj!G162</f>
        <v>0</v>
      </c>
      <c r="G163" s="133">
        <f>OffensePrj!H162</f>
        <v>0</v>
      </c>
      <c r="H163" s="132">
        <f>OffensePrj!I162</f>
        <v>9.94</v>
      </c>
      <c r="I163" s="132">
        <f>OffensePrj!J162</f>
        <v>39.57</v>
      </c>
      <c r="J163" s="132">
        <f>OffensePrj!K162</f>
        <v>0.45</v>
      </c>
      <c r="K163" s="132">
        <f>OffensePrj!L162</f>
        <v>4.56</v>
      </c>
      <c r="L163" s="132">
        <f>OffensePrj!M162</f>
        <v>35.15</v>
      </c>
      <c r="M163" s="132">
        <f>OffensePrj!N162</f>
        <v>0.22</v>
      </c>
      <c r="N163" s="132">
        <f>OffensePrj!O162</f>
        <v>0</v>
      </c>
      <c r="O163" s="3">
        <f>OffensePrj!P162</f>
        <v>0</v>
      </c>
      <c r="P163" s="132">
        <f>OffensePrj!Q162</f>
        <v>0</v>
      </c>
      <c r="Q163" s="134">
        <f>IFERROR(ProjectionCalcs!D163*pointpasscomp+ProjectionCalcs!E163*pointpassyard+ProjectionCalcs!F163*pointpasstd+pointint*ProjectionCalcs!G163+ProjectionCalcs!H163*pointrushatt+pointrushyard*ProjectionCalcs!I163+pointrushtd*ProjectionCalcs!J163+ProjectionCalcs!K163*pointrec+pointrecyard*ProjectionCalcs!L163+ProjectionCalcs!M163*pointrectd+pointfumb*ProjectionCalcs!N163+(C163-D163)*pointpassinc+O163*pointret+P163*pointrushtd,0)</f>
        <v>0</v>
      </c>
      <c r="R163" s="113" t="str">
        <f t="shared" si="11"/>
        <v>#REF!</v>
      </c>
      <c r="S163" s="135" t="str">
        <f t="shared" si="12"/>
        <v>#REF!</v>
      </c>
      <c r="T163" s="113" t="str">
        <f t="array" ref="T163">ROUND(SUMPRODUCT((AE163&gt;=$AE$155:$AE$404)/COUNTIF($AE$155:$AE$404,$AE$155:$AE$404)),0)</f>
        <v>#DIV/0!</v>
      </c>
      <c r="U163" s="3" t="str">
        <f t="shared" si="13"/>
        <v>#REF!</v>
      </c>
      <c r="V163" s="3" t="str">
        <f t="array" ref="V163">IFERROR(INDEX(Overall!$C$3:$C$389,MATCH(ProjectionCalcs!B163,Overall!$D$3:$D$389,0)),"No")</f>
        <v>No</v>
      </c>
      <c r="W163" s="93">
        <f t="shared" si="14"/>
        <v>1</v>
      </c>
      <c r="X163" s="136"/>
      <c r="Y163" s="3" t="str">
        <f t="shared" si="15"/>
        <v/>
      </c>
      <c r="Z163" s="3" t="str">
        <f t="shared" si="6"/>
        <v>#DIV/0!</v>
      </c>
      <c r="AA163" s="96">
        <f t="shared" si="7"/>
        <v>0</v>
      </c>
      <c r="AB163" s="3" t="str">
        <f>IF(OR((AA163-$AC$2)&lt;0,(AA163-$AC$4)&lt;0),0,(AA163-$AC$2)*(AA163-$AC$4)*'Draft Array'!$K$100*'Draft Array'!$M$112*pcrb)</f>
        <v>#REF!</v>
      </c>
      <c r="AC163" s="3" t="str">
        <f t="shared" si="8"/>
        <v>#REF!</v>
      </c>
      <c r="AD163" s="135">
        <f t="shared" si="9"/>
        <v>0</v>
      </c>
      <c r="AE163" s="3" t="str">
        <f t="shared" si="16"/>
        <v>#DIV/0!</v>
      </c>
    </row>
    <row r="164" ht="15.75" customHeight="1">
      <c r="A164" s="151" t="str">
        <f>OffensePrj!C163</f>
        <v>RB</v>
      </c>
      <c r="B164" s="131" t="str">
        <f>OffensePrj!R163</f>
        <v>Patrick DiMarco</v>
      </c>
      <c r="C164" s="132">
        <f>OffensePrj!D163</f>
        <v>0</v>
      </c>
      <c r="D164" s="132">
        <f>OffensePrj!E163</f>
        <v>0</v>
      </c>
      <c r="E164" s="132">
        <f>OffensePrj!F163</f>
        <v>0</v>
      </c>
      <c r="F164" s="132">
        <f>OffensePrj!G163</f>
        <v>0</v>
      </c>
      <c r="G164" s="133">
        <f>OffensePrj!H163</f>
        <v>0</v>
      </c>
      <c r="H164" s="132">
        <f>OffensePrj!I163</f>
        <v>3.68</v>
      </c>
      <c r="I164" s="132">
        <f>OffensePrj!J163</f>
        <v>14.75</v>
      </c>
      <c r="J164" s="132">
        <f>OffensePrj!K163</f>
        <v>0.16</v>
      </c>
      <c r="K164" s="132">
        <f>OffensePrj!L163</f>
        <v>2.89</v>
      </c>
      <c r="L164" s="132">
        <f>OffensePrj!M163</f>
        <v>20.78</v>
      </c>
      <c r="M164" s="132">
        <f>OffensePrj!N163</f>
        <v>0.16</v>
      </c>
      <c r="N164" s="132">
        <f>OffensePrj!O163</f>
        <v>0</v>
      </c>
      <c r="O164" s="3">
        <f>OffensePrj!P163</f>
        <v>0</v>
      </c>
      <c r="P164" s="132">
        <f>OffensePrj!Q163</f>
        <v>0</v>
      </c>
      <c r="Q164" s="134">
        <f>IFERROR(ProjectionCalcs!D164*pointpasscomp+ProjectionCalcs!E164*pointpassyard+ProjectionCalcs!F164*pointpasstd+pointint*ProjectionCalcs!G164+ProjectionCalcs!H164*pointrushatt+pointrushyard*ProjectionCalcs!I164+pointrushtd*ProjectionCalcs!J164+ProjectionCalcs!K164*pointrec+pointrecyard*ProjectionCalcs!L164+ProjectionCalcs!M164*pointrectd+pointfumb*ProjectionCalcs!N164+(C164-D164)*pointpassinc+O164*pointret+P164*pointrushtd,0)</f>
        <v>0</v>
      </c>
      <c r="R164" s="113" t="str">
        <f t="shared" si="11"/>
        <v>#REF!</v>
      </c>
      <c r="S164" s="135" t="str">
        <f t="shared" si="12"/>
        <v>#REF!</v>
      </c>
      <c r="T164" s="113" t="str">
        <f t="array" ref="T164">ROUND(SUMPRODUCT((AE164&gt;=$AE$155:$AE$404)/COUNTIF($AE$155:$AE$404,$AE$155:$AE$404)),0)</f>
        <v>#DIV/0!</v>
      </c>
      <c r="U164" s="3" t="str">
        <f t="shared" si="13"/>
        <v>#REF!</v>
      </c>
      <c r="V164" s="3" t="str">
        <f t="array" ref="V164">IFERROR(INDEX(Overall!$C$3:$C$389,MATCH(ProjectionCalcs!B164,Overall!$D$3:$D$389,0)),"No")</f>
        <v>No</v>
      </c>
      <c r="W164" s="93">
        <f t="shared" si="14"/>
        <v>1</v>
      </c>
      <c r="X164" s="136"/>
      <c r="Y164" s="3" t="str">
        <f t="shared" si="15"/>
        <v/>
      </c>
      <c r="Z164" s="3" t="str">
        <f t="shared" si="6"/>
        <v>#DIV/0!</v>
      </c>
      <c r="AA164" s="96">
        <f t="shared" si="7"/>
        <v>0</v>
      </c>
      <c r="AB164" s="3" t="str">
        <f>IF(OR((AA164-$AC$2)&lt;0,(AA164-$AC$4)&lt;0),0,(AA164-$AC$2)*(AA164-$AC$4)*'Draft Array'!$K$100*'Draft Array'!$M$112*pcrb)</f>
        <v>#REF!</v>
      </c>
      <c r="AC164" s="3" t="str">
        <f t="shared" si="8"/>
        <v>#REF!</v>
      </c>
      <c r="AD164" s="135">
        <f t="shared" si="9"/>
        <v>0</v>
      </c>
      <c r="AE164" s="3" t="str">
        <f t="shared" si="16"/>
        <v>#DIV/0!</v>
      </c>
    </row>
    <row r="165" ht="15.75" customHeight="1">
      <c r="A165" s="151" t="str">
        <f>OffensePrj!C164</f>
        <v>RB</v>
      </c>
      <c r="B165" s="131" t="str">
        <f>OffensePrj!R164</f>
        <v>Lamar Miller</v>
      </c>
      <c r="C165" s="132">
        <f>OffensePrj!D164</f>
        <v>0</v>
      </c>
      <c r="D165" s="132">
        <f>OffensePrj!E164</f>
        <v>0</v>
      </c>
      <c r="E165" s="132">
        <f>OffensePrj!F164</f>
        <v>0</v>
      </c>
      <c r="F165" s="132">
        <f>OffensePrj!G164</f>
        <v>0</v>
      </c>
      <c r="G165" s="133">
        <f>OffensePrj!H164</f>
        <v>0</v>
      </c>
      <c r="H165" s="132">
        <f>OffensePrj!I164</f>
        <v>89.04218</v>
      </c>
      <c r="I165" s="132">
        <f>OffensePrj!J164</f>
        <v>383.8051</v>
      </c>
      <c r="J165" s="132">
        <f>OffensePrj!K164</f>
        <v>2.749327</v>
      </c>
      <c r="K165" s="132">
        <f>OffensePrj!L164</f>
        <v>13.5264</v>
      </c>
      <c r="L165" s="132">
        <f>OffensePrj!M164</f>
        <v>103.1544</v>
      </c>
      <c r="M165" s="132">
        <f>OffensePrj!N164</f>
        <v>0.607641</v>
      </c>
      <c r="N165" s="132">
        <f>OffensePrj!O164</f>
        <v>1</v>
      </c>
      <c r="O165" s="3">
        <f>OffensePrj!P164</f>
        <v>0</v>
      </c>
      <c r="P165" s="132">
        <f>OffensePrj!Q164</f>
        <v>0</v>
      </c>
      <c r="Q165" s="134">
        <f>IFERROR(ProjectionCalcs!D165*pointpasscomp+ProjectionCalcs!E165*pointpassyard+ProjectionCalcs!F165*pointpasstd+pointint*ProjectionCalcs!G165+ProjectionCalcs!H165*pointrushatt+pointrushyard*ProjectionCalcs!I165+pointrushtd*ProjectionCalcs!J165+ProjectionCalcs!K165*pointrec+pointrecyard*ProjectionCalcs!L165+ProjectionCalcs!M165*pointrectd+pointfumb*ProjectionCalcs!N165+(C165-D165)*pointpassinc+O165*pointret+P165*pointrushtd,0)</f>
        <v>0</v>
      </c>
      <c r="R165" s="113" t="str">
        <f t="shared" si="11"/>
        <v>#REF!</v>
      </c>
      <c r="S165" s="135" t="str">
        <f t="shared" si="12"/>
        <v>#REF!</v>
      </c>
      <c r="T165" s="113" t="str">
        <f t="array" ref="T165">ROUND(SUMPRODUCT((AE165&gt;=$AE$155:$AE$404)/COUNTIF($AE$155:$AE$404,$AE$155:$AE$404)),0)</f>
        <v>#DIV/0!</v>
      </c>
      <c r="U165" s="3" t="str">
        <f t="shared" si="13"/>
        <v>#REF!</v>
      </c>
      <c r="V165" s="3" t="str">
        <f t="array" ref="V165">IFERROR(INDEX(Overall!$C$3:$C$389,MATCH(ProjectionCalcs!B165,Overall!$D$3:$D$389,0)),"No")</f>
        <v>Yes</v>
      </c>
      <c r="W165" s="93">
        <f t="shared" si="14"/>
        <v>0</v>
      </c>
      <c r="X165" s="136"/>
      <c r="Y165" s="3" t="str">
        <f t="shared" si="15"/>
        <v/>
      </c>
      <c r="Z165" s="3" t="str">
        <f t="shared" si="6"/>
        <v>#DIV/0!</v>
      </c>
      <c r="AA165" s="96">
        <f t="shared" si="7"/>
        <v>0</v>
      </c>
      <c r="AB165" s="3" t="str">
        <f>IF(OR((AA165-$AC$2)&lt;0,(AA165-$AC$4)&lt;0),0,(AA165-$AC$2)*(AA165-$AC$4)*'Draft Array'!$K$100*'Draft Array'!$M$112*pcrb)</f>
        <v>#REF!</v>
      </c>
      <c r="AC165" s="3" t="str">
        <f t="shared" si="8"/>
        <v>#REF!</v>
      </c>
      <c r="AD165" s="135">
        <f t="shared" si="9"/>
        <v>0</v>
      </c>
      <c r="AE165" s="3" t="str">
        <f t="shared" si="16"/>
        <v>#DIV/0!</v>
      </c>
    </row>
    <row r="166" ht="15.75" customHeight="1">
      <c r="A166" s="151" t="str">
        <f>OffensePrj!C165</f>
        <v>RB</v>
      </c>
      <c r="B166" s="131" t="str">
        <f>OffensePrj!R165</f>
        <v>Rex Burkhead</v>
      </c>
      <c r="C166" s="132">
        <f>OffensePrj!D165</f>
        <v>0</v>
      </c>
      <c r="D166" s="132">
        <f>OffensePrj!E165</f>
        <v>0</v>
      </c>
      <c r="E166" s="132">
        <f>OffensePrj!F165</f>
        <v>0</v>
      </c>
      <c r="F166" s="132">
        <f>OffensePrj!G165</f>
        <v>0</v>
      </c>
      <c r="G166" s="133">
        <f>OffensePrj!H165</f>
        <v>0</v>
      </c>
      <c r="H166" s="132">
        <f>OffensePrj!I165</f>
        <v>58.48269</v>
      </c>
      <c r="I166" s="132">
        <f>OffensePrj!J165</f>
        <v>230.6004</v>
      </c>
      <c r="J166" s="132">
        <f>OffensePrj!K165</f>
        <v>1.77656</v>
      </c>
      <c r="K166" s="132">
        <f>OffensePrj!L165</f>
        <v>21.39942</v>
      </c>
      <c r="L166" s="132">
        <f>OffensePrj!M165</f>
        <v>202.12</v>
      </c>
      <c r="M166" s="132">
        <f>OffensePrj!N165</f>
        <v>0.731577</v>
      </c>
      <c r="N166" s="132">
        <f>OffensePrj!O165</f>
        <v>1.292399</v>
      </c>
      <c r="O166" s="3">
        <f>OffensePrj!P165</f>
        <v>0</v>
      </c>
      <c r="P166" s="132">
        <f>OffensePrj!Q165</f>
        <v>0</v>
      </c>
      <c r="Q166" s="134">
        <f>IFERROR(ProjectionCalcs!D166*pointpasscomp+ProjectionCalcs!E166*pointpassyard+ProjectionCalcs!F166*pointpasstd+pointint*ProjectionCalcs!G166+ProjectionCalcs!H166*pointrushatt+pointrushyard*ProjectionCalcs!I166+pointrushtd*ProjectionCalcs!J166+ProjectionCalcs!K166*pointrec+pointrecyard*ProjectionCalcs!L166+ProjectionCalcs!M166*pointrectd+pointfumb*ProjectionCalcs!N166+(C166-D166)*pointpassinc+O166*pointret+P166*pointrushtd,0)</f>
        <v>0</v>
      </c>
      <c r="R166" s="113" t="str">
        <f t="shared" si="11"/>
        <v>#REF!</v>
      </c>
      <c r="S166" s="135" t="str">
        <f t="shared" si="12"/>
        <v>#REF!</v>
      </c>
      <c r="T166" s="113" t="str">
        <f t="array" ref="T166">ROUND(SUMPRODUCT((AE166&gt;=$AE$155:$AE$404)/COUNTIF($AE$155:$AE$404,$AE$155:$AE$404)),0)</f>
        <v>#DIV/0!</v>
      </c>
      <c r="U166" s="3" t="str">
        <f t="shared" si="13"/>
        <v>#REF!</v>
      </c>
      <c r="V166" s="3" t="str">
        <f t="array" ref="V166">IFERROR(INDEX(Overall!$C$3:$C$389,MATCH(ProjectionCalcs!B166,Overall!$D$3:$D$389,0)),"No")</f>
        <v>Yes</v>
      </c>
      <c r="W166" s="93">
        <f t="shared" si="14"/>
        <v>0</v>
      </c>
      <c r="X166" s="136"/>
      <c r="Y166" s="3" t="str">
        <f t="shared" si="15"/>
        <v/>
      </c>
      <c r="Z166" s="3" t="str">
        <f t="shared" si="6"/>
        <v>#DIV/0!</v>
      </c>
      <c r="AA166" s="96">
        <f t="shared" si="7"/>
        <v>0</v>
      </c>
      <c r="AB166" s="3" t="str">
        <f>IF(OR((AA166-$AC$2)&lt;0,(AA166-$AC$4)&lt;0),0,(AA166-$AC$2)*(AA166-$AC$4)*'Draft Array'!$K$100*'Draft Array'!$M$112*pcrb)</f>
        <v>#REF!</v>
      </c>
      <c r="AC166" s="3" t="str">
        <f t="shared" si="8"/>
        <v>#REF!</v>
      </c>
      <c r="AD166" s="135">
        <f t="shared" si="9"/>
        <v>0</v>
      </c>
      <c r="AE166" s="3" t="str">
        <f t="shared" si="16"/>
        <v>#DIV/0!</v>
      </c>
    </row>
    <row r="167" ht="15.75" customHeight="1">
      <c r="A167" s="151" t="str">
        <f>OffensePrj!C166</f>
        <v>RB</v>
      </c>
      <c r="B167" s="131" t="str">
        <f>OffensePrj!R166</f>
        <v>Kenjon Barner</v>
      </c>
      <c r="C167" s="132">
        <f>OffensePrj!D166</f>
        <v>0</v>
      </c>
      <c r="D167" s="132">
        <f>OffensePrj!E166</f>
        <v>0</v>
      </c>
      <c r="E167" s="132">
        <f>OffensePrj!F166</f>
        <v>0</v>
      </c>
      <c r="F167" s="132">
        <f>OffensePrj!G166</f>
        <v>0</v>
      </c>
      <c r="G167" s="133">
        <f>OffensePrj!H166</f>
        <v>0</v>
      </c>
      <c r="H167" s="132">
        <f>OffensePrj!I166</f>
        <v>0.94</v>
      </c>
      <c r="I167" s="132">
        <f>OffensePrj!J166</f>
        <v>3.78</v>
      </c>
      <c r="J167" s="132">
        <f>OffensePrj!K166</f>
        <v>0</v>
      </c>
      <c r="K167" s="132">
        <f>OffensePrj!L166</f>
        <v>0.5</v>
      </c>
      <c r="L167" s="132">
        <f>OffensePrj!M166</f>
        <v>3.65</v>
      </c>
      <c r="M167" s="132">
        <f>OffensePrj!N166</f>
        <v>0</v>
      </c>
      <c r="N167" s="132">
        <f>OffensePrj!O166</f>
        <v>0</v>
      </c>
      <c r="O167" s="3">
        <f>OffensePrj!P166</f>
        <v>0</v>
      </c>
      <c r="P167" s="132">
        <f>OffensePrj!Q166</f>
        <v>0</v>
      </c>
      <c r="Q167" s="134">
        <f>IFERROR(ProjectionCalcs!D167*pointpasscomp+ProjectionCalcs!E167*pointpassyard+ProjectionCalcs!F167*pointpasstd+pointint*ProjectionCalcs!G167+ProjectionCalcs!H167*pointrushatt+pointrushyard*ProjectionCalcs!I167+pointrushtd*ProjectionCalcs!J167+ProjectionCalcs!K167*pointrec+pointrecyard*ProjectionCalcs!L167+ProjectionCalcs!M167*pointrectd+pointfumb*ProjectionCalcs!N167+(C167-D167)*pointpassinc+O167*pointret+P167*pointrushtd,0)</f>
        <v>0</v>
      </c>
      <c r="R167" s="113" t="str">
        <f t="shared" si="11"/>
        <v>#REF!</v>
      </c>
      <c r="S167" s="135" t="str">
        <f t="shared" si="12"/>
        <v>#REF!</v>
      </c>
      <c r="T167" s="113" t="str">
        <f t="array" ref="T167">ROUND(SUMPRODUCT((AE167&gt;=$AE$155:$AE$404)/COUNTIF($AE$155:$AE$404,$AE$155:$AE$404)),0)</f>
        <v>#DIV/0!</v>
      </c>
      <c r="U167" s="3" t="str">
        <f t="shared" si="13"/>
        <v>#REF!</v>
      </c>
      <c r="V167" s="3" t="str">
        <f t="array" ref="V167">IFERROR(INDEX(Overall!$C$3:$C$389,MATCH(ProjectionCalcs!B167,Overall!$D$3:$D$389,0)),"No")</f>
        <v>No</v>
      </c>
      <c r="W167" s="93">
        <f t="shared" si="14"/>
        <v>1</v>
      </c>
      <c r="X167" s="136"/>
      <c r="Y167" s="3" t="str">
        <f t="shared" si="15"/>
        <v/>
      </c>
      <c r="Z167" s="3" t="str">
        <f t="shared" si="6"/>
        <v>#DIV/0!</v>
      </c>
      <c r="AA167" s="96">
        <f t="shared" si="7"/>
        <v>0</v>
      </c>
      <c r="AB167" s="3" t="str">
        <f>IF(OR((AA167-$AC$2)&lt;0,(AA167-$AC$4)&lt;0),0,(AA167-$AC$2)*(AA167-$AC$4)*'Draft Array'!$K$100*'Draft Array'!$M$112*pcrb)</f>
        <v>#REF!</v>
      </c>
      <c r="AC167" s="3" t="str">
        <f t="shared" si="8"/>
        <v>#REF!</v>
      </c>
      <c r="AD167" s="135">
        <f t="shared" si="9"/>
        <v>0</v>
      </c>
      <c r="AE167" s="3" t="str">
        <f t="shared" si="16"/>
        <v>#DIV/0!</v>
      </c>
    </row>
    <row r="168" ht="15.75" customHeight="1">
      <c r="A168" s="151" t="str">
        <f>OffensePrj!C167</f>
        <v>RB</v>
      </c>
      <c r="B168" s="131" t="str">
        <f>OffensePrj!R167</f>
        <v>Chris Thompson</v>
      </c>
      <c r="C168" s="132">
        <f>OffensePrj!D167</f>
        <v>0</v>
      </c>
      <c r="D168" s="132">
        <f>OffensePrj!E167</f>
        <v>0</v>
      </c>
      <c r="E168" s="132">
        <f>OffensePrj!F167</f>
        <v>0</v>
      </c>
      <c r="F168" s="132">
        <f>OffensePrj!G167</f>
        <v>0</v>
      </c>
      <c r="G168" s="133">
        <f>OffensePrj!H167</f>
        <v>0</v>
      </c>
      <c r="H168" s="132">
        <f>OffensePrj!I167</f>
        <v>44.06696</v>
      </c>
      <c r="I168" s="132">
        <f>OffensePrj!J167</f>
        <v>160.9847</v>
      </c>
      <c r="J168" s="132">
        <f>OffensePrj!K167</f>
        <v>0.603567</v>
      </c>
      <c r="K168" s="132">
        <f>OffensePrj!L167</f>
        <v>42.69392</v>
      </c>
      <c r="L168" s="132">
        <f>OffensePrj!M167</f>
        <v>345.5876</v>
      </c>
      <c r="M168" s="132">
        <f>OffensePrj!N167</f>
        <v>1.20156</v>
      </c>
      <c r="N168" s="132">
        <f>OffensePrj!O167</f>
        <v>0.512668</v>
      </c>
      <c r="O168" s="3">
        <f>OffensePrj!P167</f>
        <v>0</v>
      </c>
      <c r="P168" s="132">
        <f>OffensePrj!Q167</f>
        <v>0</v>
      </c>
      <c r="Q168" s="134">
        <f>IFERROR(ProjectionCalcs!D168*pointpasscomp+ProjectionCalcs!E168*pointpassyard+ProjectionCalcs!F168*pointpasstd+pointint*ProjectionCalcs!G168+ProjectionCalcs!H168*pointrushatt+pointrushyard*ProjectionCalcs!I168+pointrushtd*ProjectionCalcs!J168+ProjectionCalcs!K168*pointrec+pointrecyard*ProjectionCalcs!L168+ProjectionCalcs!M168*pointrectd+pointfumb*ProjectionCalcs!N168+(C168-D168)*pointpassinc+O168*pointret+P168*pointrushtd,0)</f>
        <v>0</v>
      </c>
      <c r="R168" s="113" t="str">
        <f t="shared" si="11"/>
        <v>#REF!</v>
      </c>
      <c r="S168" s="135" t="str">
        <f t="shared" si="12"/>
        <v>#REF!</v>
      </c>
      <c r="T168" s="113" t="str">
        <f t="array" ref="T168">ROUND(SUMPRODUCT((AE168&gt;=$AE$155:$AE$404)/COUNTIF($AE$155:$AE$404,$AE$155:$AE$404)),0)</f>
        <v>#DIV/0!</v>
      </c>
      <c r="U168" s="3" t="str">
        <f t="shared" si="13"/>
        <v>#REF!</v>
      </c>
      <c r="V168" s="3" t="str">
        <f t="array" ref="V168">IFERROR(INDEX(Overall!$C$3:$C$389,MATCH(ProjectionCalcs!B168,Overall!$D$3:$D$389,0)),"No")</f>
        <v>Yes</v>
      </c>
      <c r="W168" s="93">
        <f t="shared" si="14"/>
        <v>0</v>
      </c>
      <c r="X168" s="136"/>
      <c r="Y168" s="3" t="str">
        <f t="shared" si="15"/>
        <v/>
      </c>
      <c r="Z168" s="3" t="str">
        <f t="shared" si="6"/>
        <v>#DIV/0!</v>
      </c>
      <c r="AA168" s="96">
        <f t="shared" si="7"/>
        <v>0</v>
      </c>
      <c r="AB168" s="3" t="str">
        <f>IF(OR((AA168-$AC$2)&lt;0,(AA168-$AC$4)&lt;0),0,(AA168-$AC$2)*(AA168-$AC$4)*'Draft Array'!$K$100*'Draft Array'!$M$112*pcrb)</f>
        <v>#REF!</v>
      </c>
      <c r="AC168" s="3" t="str">
        <f t="shared" si="8"/>
        <v>#REF!</v>
      </c>
      <c r="AD168" s="135">
        <f t="shared" si="9"/>
        <v>0</v>
      </c>
      <c r="AE168" s="3" t="str">
        <f t="shared" si="16"/>
        <v>#DIV/0!</v>
      </c>
    </row>
    <row r="169" ht="15.75" customHeight="1">
      <c r="A169" s="151" t="str">
        <f>OffensePrj!C168</f>
        <v>RB</v>
      </c>
      <c r="B169" s="131" t="str">
        <f>OffensePrj!R168</f>
        <v>Giovani Ber1000rd</v>
      </c>
      <c r="C169" s="132">
        <f>OffensePrj!D168</f>
        <v>0</v>
      </c>
      <c r="D169" s="132">
        <f>OffensePrj!E168</f>
        <v>0</v>
      </c>
      <c r="E169" s="132">
        <f>OffensePrj!F168</f>
        <v>0</v>
      </c>
      <c r="F169" s="132">
        <f>OffensePrj!G168</f>
        <v>0</v>
      </c>
      <c r="G169" s="133">
        <f>OffensePrj!H168</f>
        <v>0</v>
      </c>
      <c r="H169" s="132">
        <f>OffensePrj!I168</f>
        <v>65.72955</v>
      </c>
      <c r="I169" s="132">
        <f>OffensePrj!J168</f>
        <v>254.8899</v>
      </c>
      <c r="J169" s="132">
        <f>OffensePrj!K168</f>
        <v>1.400058</v>
      </c>
      <c r="K169" s="132">
        <f>OffensePrj!L168</f>
        <v>30.20616</v>
      </c>
      <c r="L169" s="132">
        <f>OffensePrj!M168</f>
        <v>217.4583</v>
      </c>
      <c r="M169" s="132">
        <f>OffensePrj!N168</f>
        <v>0.558461</v>
      </c>
      <c r="N169" s="132">
        <f>OffensePrj!O168</f>
        <v>0.805067</v>
      </c>
      <c r="O169" s="3">
        <f>OffensePrj!P168</f>
        <v>0</v>
      </c>
      <c r="P169" s="132">
        <f>OffensePrj!Q168</f>
        <v>0</v>
      </c>
      <c r="Q169" s="134">
        <f>IFERROR(ProjectionCalcs!D169*pointpasscomp+ProjectionCalcs!E169*pointpassyard+ProjectionCalcs!F169*pointpasstd+pointint*ProjectionCalcs!G169+ProjectionCalcs!H169*pointrushatt+pointrushyard*ProjectionCalcs!I169+pointrushtd*ProjectionCalcs!J169+ProjectionCalcs!K169*pointrec+pointrecyard*ProjectionCalcs!L169+ProjectionCalcs!M169*pointrectd+pointfumb*ProjectionCalcs!N169+(C169-D169)*pointpassinc+O169*pointret+P169*pointrushtd,0)</f>
        <v>0</v>
      </c>
      <c r="R169" s="113" t="str">
        <f t="shared" si="11"/>
        <v>#REF!</v>
      </c>
      <c r="S169" s="135" t="str">
        <f t="shared" si="12"/>
        <v>#REF!</v>
      </c>
      <c r="T169" s="113" t="str">
        <f t="array" ref="T169">ROUND(SUMPRODUCT((AE169&gt;=$AE$155:$AE$404)/COUNTIF($AE$155:$AE$404,$AE$155:$AE$404)),0)</f>
        <v>#DIV/0!</v>
      </c>
      <c r="U169" s="3" t="str">
        <f t="shared" si="13"/>
        <v>#REF!</v>
      </c>
      <c r="V169" s="3" t="str">
        <f t="array" ref="V169">IFERROR(INDEX(Overall!$C$3:$C$389,MATCH(ProjectionCalcs!B169,Overall!$D$3:$D$389,0)),"No")</f>
        <v>Yes</v>
      </c>
      <c r="W169" s="93">
        <f t="shared" si="14"/>
        <v>0</v>
      </c>
      <c r="X169" s="136"/>
      <c r="Y169" s="3" t="str">
        <f t="shared" si="15"/>
        <v/>
      </c>
      <c r="Z169" s="3" t="str">
        <f t="shared" si="6"/>
        <v>#DIV/0!</v>
      </c>
      <c r="AA169" s="96">
        <f t="shared" si="7"/>
        <v>0</v>
      </c>
      <c r="AB169" s="3" t="str">
        <f>IF(OR((AA169-$AC$2)&lt;0,(AA169-$AC$4)&lt;0),0,(AA169-$AC$2)*(AA169-$AC$4)*'Draft Array'!$K$100*'Draft Array'!$M$112*pcrb)</f>
        <v>#REF!</v>
      </c>
      <c r="AC169" s="3" t="str">
        <f t="shared" si="8"/>
        <v>#REF!</v>
      </c>
      <c r="AD169" s="135">
        <f t="shared" si="9"/>
        <v>0</v>
      </c>
      <c r="AE169" s="3" t="str">
        <f t="shared" si="16"/>
        <v>#DIV/0!</v>
      </c>
    </row>
    <row r="170" ht="15.75" customHeight="1">
      <c r="A170" s="151" t="str">
        <f>OffensePrj!C169</f>
        <v>RB</v>
      </c>
      <c r="B170" s="131" t="str">
        <f>OffensePrj!R169</f>
        <v>Le'Veon Bell</v>
      </c>
      <c r="C170" s="132">
        <f>OffensePrj!D169</f>
        <v>0</v>
      </c>
      <c r="D170" s="132">
        <f>OffensePrj!E169</f>
        <v>0</v>
      </c>
      <c r="E170" s="132">
        <f>OffensePrj!F169</f>
        <v>0</v>
      </c>
      <c r="F170" s="132">
        <f>OffensePrj!G169</f>
        <v>0</v>
      </c>
      <c r="G170" s="133">
        <f>OffensePrj!H169</f>
        <v>0</v>
      </c>
      <c r="H170" s="132">
        <f>OffensePrj!I169</f>
        <v>242.624</v>
      </c>
      <c r="I170" s="132">
        <f>OffensePrj!J169</f>
        <v>928.8302</v>
      </c>
      <c r="J170" s="132">
        <f>OffensePrj!K169</f>
        <v>5.978028</v>
      </c>
      <c r="K170" s="132">
        <f>OffensePrj!L169</f>
        <v>63.01556</v>
      </c>
      <c r="L170" s="132">
        <f>OffensePrj!M169</f>
        <v>480.4524</v>
      </c>
      <c r="M170" s="132">
        <f>OffensePrj!N169</f>
        <v>1.531803</v>
      </c>
      <c r="N170" s="132">
        <f>OffensePrj!O169</f>
        <v>2.074069</v>
      </c>
      <c r="O170" s="3">
        <f>OffensePrj!P169</f>
        <v>0</v>
      </c>
      <c r="P170" s="132">
        <f>OffensePrj!Q169</f>
        <v>0</v>
      </c>
      <c r="Q170" s="134">
        <f>IFERROR(ProjectionCalcs!D170*pointpasscomp+ProjectionCalcs!E170*pointpassyard+ProjectionCalcs!F170*pointpasstd+pointint*ProjectionCalcs!G170+ProjectionCalcs!H170*pointrushatt+pointrushyard*ProjectionCalcs!I170+pointrushtd*ProjectionCalcs!J170+ProjectionCalcs!K170*pointrec+pointrecyard*ProjectionCalcs!L170+ProjectionCalcs!M170*pointrectd+pointfumb*ProjectionCalcs!N170+(C170-D170)*pointpassinc+O170*pointret+P170*pointrushtd,0)</f>
        <v>0</v>
      </c>
      <c r="R170" s="113" t="str">
        <f t="shared" si="11"/>
        <v>#REF!</v>
      </c>
      <c r="S170" s="135" t="str">
        <f t="shared" si="12"/>
        <v>#REF!</v>
      </c>
      <c r="T170" s="113" t="str">
        <f t="array" ref="T170">ROUND(SUMPRODUCT((AE170&gt;=$AE$155:$AE$404)/COUNTIF($AE$155:$AE$404,$AE$155:$AE$404)),0)</f>
        <v>#DIV/0!</v>
      </c>
      <c r="U170" s="3" t="str">
        <f t="shared" si="13"/>
        <v>#REF!</v>
      </c>
      <c r="V170" s="3" t="str">
        <f t="array" ref="V170">IFERROR(INDEX(Overall!$C$3:$C$389,MATCH(ProjectionCalcs!B170,Overall!$D$3:$D$389,0)),"No")</f>
        <v>Yes</v>
      </c>
      <c r="W170" s="93">
        <f t="shared" si="14"/>
        <v>0</v>
      </c>
      <c r="X170" s="136"/>
      <c r="Y170" s="3" t="str">
        <f t="shared" si="15"/>
        <v/>
      </c>
      <c r="Z170" s="3" t="str">
        <f t="shared" si="6"/>
        <v>#DIV/0!</v>
      </c>
      <c r="AA170" s="96">
        <f t="shared" si="7"/>
        <v>0</v>
      </c>
      <c r="AB170" s="3" t="str">
        <f>IF(OR((AA170-$AC$2)&lt;0,(AA170-$AC$4)&lt;0),0,(AA170-$AC$2)*(AA170-$AC$4)*'Draft Array'!$K$100*'Draft Array'!$M$112*pcrb)</f>
        <v>#REF!</v>
      </c>
      <c r="AC170" s="3" t="str">
        <f t="shared" si="8"/>
        <v>#REF!</v>
      </c>
      <c r="AD170" s="135">
        <f t="shared" si="9"/>
        <v>0</v>
      </c>
      <c r="AE170" s="3" t="str">
        <f t="shared" si="16"/>
        <v>#DIV/0!</v>
      </c>
    </row>
    <row r="171" ht="15.75" customHeight="1">
      <c r="A171" s="151" t="str">
        <f>OffensePrj!C170</f>
        <v>RB</v>
      </c>
      <c r="B171" s="131" t="str">
        <f>OffensePrj!R170</f>
        <v>Kyle Juszczyk</v>
      </c>
      <c r="C171" s="132">
        <f>OffensePrj!D170</f>
        <v>0</v>
      </c>
      <c r="D171" s="132">
        <f>OffensePrj!E170</f>
        <v>0</v>
      </c>
      <c r="E171" s="132">
        <f>OffensePrj!F170</f>
        <v>0</v>
      </c>
      <c r="F171" s="132">
        <f>OffensePrj!G170</f>
        <v>0</v>
      </c>
      <c r="G171" s="133">
        <f>OffensePrj!H170</f>
        <v>0</v>
      </c>
      <c r="H171" s="132">
        <f>OffensePrj!I170</f>
        <v>9.029312</v>
      </c>
      <c r="I171" s="132">
        <f>OffensePrj!J170</f>
        <v>32.20845</v>
      </c>
      <c r="J171" s="132">
        <f>OffensePrj!K170</f>
        <v>0.18751</v>
      </c>
      <c r="K171" s="132">
        <f>OffensePrj!L170</f>
        <v>26.64868</v>
      </c>
      <c r="L171" s="132">
        <f>OffensePrj!M170</f>
        <v>259.0554</v>
      </c>
      <c r="M171" s="132">
        <f>OffensePrj!N170</f>
        <v>1.908269</v>
      </c>
      <c r="N171" s="132">
        <f>OffensePrj!O170</f>
        <v>0.527288</v>
      </c>
      <c r="O171" s="3">
        <f>OffensePrj!P170</f>
        <v>0</v>
      </c>
      <c r="P171" s="132">
        <f>OffensePrj!Q170</f>
        <v>0</v>
      </c>
      <c r="Q171" s="134">
        <f>IFERROR(ProjectionCalcs!D171*pointpasscomp+ProjectionCalcs!E171*pointpassyard+ProjectionCalcs!F171*pointpasstd+pointint*ProjectionCalcs!G171+ProjectionCalcs!H171*pointrushatt+pointrushyard*ProjectionCalcs!I171+pointrushtd*ProjectionCalcs!J171+ProjectionCalcs!K171*pointrec+pointrecyard*ProjectionCalcs!L171+ProjectionCalcs!M171*pointrectd+pointfumb*ProjectionCalcs!N171+(C171-D171)*pointpassinc+O171*pointret+P171*pointrushtd,0)</f>
        <v>0</v>
      </c>
      <c r="R171" s="113" t="str">
        <f t="shared" si="11"/>
        <v>#REF!</v>
      </c>
      <c r="S171" s="135" t="str">
        <f t="shared" si="12"/>
        <v>#REF!</v>
      </c>
      <c r="T171" s="113" t="str">
        <f t="array" ref="T171">ROUND(SUMPRODUCT((AE171&gt;=$AE$155:$AE$404)/COUNTIF($AE$155:$AE$404,$AE$155:$AE$404)),0)</f>
        <v>#DIV/0!</v>
      </c>
      <c r="U171" s="3" t="str">
        <f t="shared" si="13"/>
        <v>#REF!</v>
      </c>
      <c r="V171" s="3" t="str">
        <f t="array" ref="V171">IFERROR(INDEX(Overall!$C$3:$C$389,MATCH(ProjectionCalcs!B171,Overall!$D$3:$D$389,0)),"No")</f>
        <v>No</v>
      </c>
      <c r="W171" s="93">
        <f t="shared" si="14"/>
        <v>1</v>
      </c>
      <c r="X171" s="136"/>
      <c r="Y171" s="3" t="str">
        <f t="shared" si="15"/>
        <v/>
      </c>
      <c r="Z171" s="3" t="str">
        <f t="shared" si="6"/>
        <v>#DIV/0!</v>
      </c>
      <c r="AA171" s="96">
        <f t="shared" si="7"/>
        <v>0</v>
      </c>
      <c r="AB171" s="3" t="str">
        <f>IF(OR((AA171-$AC$2)&lt;0,(AA171-$AC$4)&lt;0),0,(AA171-$AC$2)*(AA171-$AC$4)*'Draft Array'!$K$100*'Draft Array'!$M$112*pcrb)</f>
        <v>#REF!</v>
      </c>
      <c r="AC171" s="3" t="str">
        <f t="shared" si="8"/>
        <v>#REF!</v>
      </c>
      <c r="AD171" s="135">
        <f t="shared" si="9"/>
        <v>0</v>
      </c>
      <c r="AE171" s="3" t="str">
        <f t="shared" si="16"/>
        <v>#DIV/0!</v>
      </c>
    </row>
    <row r="172" ht="15.75" customHeight="1">
      <c r="A172" s="151" t="str">
        <f>OffensePrj!C171</f>
        <v>RB</v>
      </c>
      <c r="B172" s="131" t="str">
        <f>OffensePrj!R171</f>
        <v>C.J. Anderson</v>
      </c>
      <c r="C172" s="132">
        <f>OffensePrj!D171</f>
        <v>0</v>
      </c>
      <c r="D172" s="132">
        <f>OffensePrj!E171</f>
        <v>0</v>
      </c>
      <c r="E172" s="132">
        <f>OffensePrj!F171</f>
        <v>0</v>
      </c>
      <c r="F172" s="132">
        <f>OffensePrj!G171</f>
        <v>0</v>
      </c>
      <c r="G172" s="133">
        <f>OffensePrj!H171</f>
        <v>0</v>
      </c>
      <c r="H172" s="132">
        <f>OffensePrj!I171</f>
        <v>84</v>
      </c>
      <c r="I172" s="132">
        <f>OffensePrj!J171</f>
        <v>355</v>
      </c>
      <c r="J172" s="132">
        <f>OffensePrj!K171</f>
        <v>2</v>
      </c>
      <c r="K172" s="132">
        <f>OffensePrj!L171</f>
        <v>4</v>
      </c>
      <c r="L172" s="132">
        <f>OffensePrj!M171</f>
        <v>33</v>
      </c>
      <c r="M172" s="132">
        <f>OffensePrj!N171</f>
        <v>0</v>
      </c>
      <c r="N172" s="132">
        <f>OffensePrj!O171</f>
        <v>0</v>
      </c>
      <c r="O172" s="3">
        <f>OffensePrj!P171</f>
        <v>0</v>
      </c>
      <c r="P172" s="132">
        <f>OffensePrj!Q171</f>
        <v>0</v>
      </c>
      <c r="Q172" s="134">
        <f>IFERROR(ProjectionCalcs!D172*pointpasscomp+ProjectionCalcs!E172*pointpassyard+ProjectionCalcs!F172*pointpasstd+pointint*ProjectionCalcs!G172+ProjectionCalcs!H172*pointrushatt+pointrushyard*ProjectionCalcs!I172+pointrushtd*ProjectionCalcs!J172+ProjectionCalcs!K172*pointrec+pointrecyard*ProjectionCalcs!L172+ProjectionCalcs!M172*pointrectd+pointfumb*ProjectionCalcs!N172+(C172-D172)*pointpassinc+O172*pointret+P172*pointrushtd,0)</f>
        <v>0</v>
      </c>
      <c r="R172" s="113" t="str">
        <f t="shared" si="11"/>
        <v>#REF!</v>
      </c>
      <c r="S172" s="135" t="str">
        <f t="shared" si="12"/>
        <v>#REF!</v>
      </c>
      <c r="T172" s="113" t="str">
        <f t="array" ref="T172">ROUND(SUMPRODUCT((AE172&gt;=$AE$155:$AE$404)/COUNTIF($AE$155:$AE$404,$AE$155:$AE$404)),0)</f>
        <v>#DIV/0!</v>
      </c>
      <c r="U172" s="3" t="str">
        <f t="shared" si="13"/>
        <v>#REF!</v>
      </c>
      <c r="V172" s="3" t="str">
        <f t="array" ref="V172">IFERROR(INDEX(Overall!$C$3:$C$389,MATCH(ProjectionCalcs!B172,Overall!$D$3:$D$389,0)),"No")</f>
        <v>No</v>
      </c>
      <c r="W172" s="93">
        <f t="shared" si="14"/>
        <v>1</v>
      </c>
      <c r="X172" s="136"/>
      <c r="Y172" s="3" t="str">
        <f t="shared" si="15"/>
        <v/>
      </c>
      <c r="Z172" s="3" t="str">
        <f t="shared" si="6"/>
        <v>#DIV/0!</v>
      </c>
      <c r="AA172" s="96">
        <f t="shared" si="7"/>
        <v>0</v>
      </c>
      <c r="AB172" s="3" t="str">
        <f>IF(OR((AA172-$AC$2)&lt;0,(AA172-$AC$4)&lt;0),0,(AA172-$AC$2)*(AA172-$AC$4)*'Draft Array'!$K$100*'Draft Array'!$M$112*pcrb)</f>
        <v>#REF!</v>
      </c>
      <c r="AC172" s="3" t="str">
        <f t="shared" si="8"/>
        <v>#REF!</v>
      </c>
      <c r="AD172" s="135">
        <f t="shared" si="9"/>
        <v>0</v>
      </c>
      <c r="AE172" s="3" t="str">
        <f t="shared" si="16"/>
        <v>#DIV/0!</v>
      </c>
    </row>
    <row r="173" ht="15.75" customHeight="1">
      <c r="A173" s="151" t="str">
        <f>OffensePrj!C172</f>
        <v>RB</v>
      </c>
      <c r="B173" s="131" t="str">
        <f>OffensePrj!R172</f>
        <v>Latavius Murray</v>
      </c>
      <c r="C173" s="132">
        <f>OffensePrj!D172</f>
        <v>0</v>
      </c>
      <c r="D173" s="132">
        <f>OffensePrj!E172</f>
        <v>0</v>
      </c>
      <c r="E173" s="132">
        <f>OffensePrj!F172</f>
        <v>0</v>
      </c>
      <c r="F173" s="132">
        <f>OffensePrj!G172</f>
        <v>0</v>
      </c>
      <c r="G173" s="133">
        <f>OffensePrj!H172</f>
        <v>0</v>
      </c>
      <c r="H173" s="132">
        <f>OffensePrj!I172</f>
        <v>138.5665</v>
      </c>
      <c r="I173" s="132">
        <f>OffensePrj!J172</f>
        <v>590.9469</v>
      </c>
      <c r="J173" s="132">
        <f>OffensePrj!K172</f>
        <v>5.295633</v>
      </c>
      <c r="K173" s="132">
        <f>OffensePrj!L172</f>
        <v>24.73517</v>
      </c>
      <c r="L173" s="132">
        <f>OffensePrj!M172</f>
        <v>174.941</v>
      </c>
      <c r="M173" s="132">
        <f>OffensePrj!N172</f>
        <v>0.84754</v>
      </c>
      <c r="N173" s="132">
        <f>OffensePrj!O172</f>
        <v>1.025335</v>
      </c>
      <c r="O173" s="3">
        <f>OffensePrj!P172</f>
        <v>0</v>
      </c>
      <c r="P173" s="132">
        <f>OffensePrj!Q172</f>
        <v>0</v>
      </c>
      <c r="Q173" s="134">
        <f>IFERROR(ProjectionCalcs!D173*pointpasscomp+ProjectionCalcs!E173*pointpassyard+ProjectionCalcs!F173*pointpasstd+pointint*ProjectionCalcs!G173+ProjectionCalcs!H173*pointrushatt+pointrushyard*ProjectionCalcs!I173+pointrushtd*ProjectionCalcs!J173+ProjectionCalcs!K173*pointrec+pointrecyard*ProjectionCalcs!L173+ProjectionCalcs!M173*pointrectd+pointfumb*ProjectionCalcs!N173+(C173-D173)*pointpassinc+O173*pointret+P173*pointrushtd,0)</f>
        <v>0</v>
      </c>
      <c r="R173" s="113" t="str">
        <f t="shared" si="11"/>
        <v>#REF!</v>
      </c>
      <c r="S173" s="135" t="str">
        <f t="shared" si="12"/>
        <v>#REF!</v>
      </c>
      <c r="T173" s="113" t="str">
        <f t="array" ref="T173">ROUND(SUMPRODUCT((AE173&gt;=$AE$155:$AE$404)/COUNTIF($AE$155:$AE$404,$AE$155:$AE$404)),0)</f>
        <v>#DIV/0!</v>
      </c>
      <c r="U173" s="3" t="str">
        <f t="shared" si="13"/>
        <v>#REF!</v>
      </c>
      <c r="V173" s="3" t="str">
        <f t="array" ref="V173">IFERROR(INDEX(Overall!$C$3:$C$389,MATCH(ProjectionCalcs!B173,Overall!$D$3:$D$389,0)),"No")</f>
        <v>Yes</v>
      </c>
      <c r="W173" s="93">
        <f t="shared" si="14"/>
        <v>0</v>
      </c>
      <c r="X173" s="136"/>
      <c r="Y173" s="3" t="str">
        <f t="shared" si="15"/>
        <v/>
      </c>
      <c r="Z173" s="3" t="str">
        <f t="shared" si="6"/>
        <v>#DIV/0!</v>
      </c>
      <c r="AA173" s="96">
        <f t="shared" si="7"/>
        <v>0</v>
      </c>
      <c r="AB173" s="3" t="str">
        <f>IF(OR((AA173-$AC$2)&lt;0,(AA173-$AC$4)&lt;0),0,(AA173-$AC$2)*(AA173-$AC$4)*'Draft Array'!$K$100*'Draft Array'!$M$112*pcrb)</f>
        <v>#REF!</v>
      </c>
      <c r="AC173" s="3" t="str">
        <f t="shared" si="8"/>
        <v>#REF!</v>
      </c>
      <c r="AD173" s="135">
        <f t="shared" si="9"/>
        <v>0</v>
      </c>
      <c r="AE173" s="3" t="str">
        <f t="shared" si="16"/>
        <v>#DIV/0!</v>
      </c>
    </row>
    <row r="174" ht="15.75" customHeight="1">
      <c r="A174" s="151" t="str">
        <f>OffensePrj!C173</f>
        <v>RB</v>
      </c>
      <c r="B174" s="131" t="str">
        <f>OffensePrj!R173</f>
        <v>Devonta Freeman</v>
      </c>
      <c r="C174" s="132">
        <f>OffensePrj!D173</f>
        <v>0</v>
      </c>
      <c r="D174" s="132">
        <f>OffensePrj!E173</f>
        <v>0</v>
      </c>
      <c r="E174" s="132">
        <f>OffensePrj!F173</f>
        <v>0</v>
      </c>
      <c r="F174" s="132">
        <f>OffensePrj!G173</f>
        <v>0</v>
      </c>
      <c r="G174" s="133">
        <f>OffensePrj!H173</f>
        <v>0</v>
      </c>
      <c r="H174" s="132">
        <f>OffensePrj!I173</f>
        <v>133</v>
      </c>
      <c r="I174" s="132">
        <f>OffensePrj!J173</f>
        <v>497.7578</v>
      </c>
      <c r="J174" s="132">
        <f>OffensePrj!K173</f>
        <v>3</v>
      </c>
      <c r="K174" s="132">
        <f>OffensePrj!L173</f>
        <v>26</v>
      </c>
      <c r="L174" s="132">
        <f>OffensePrj!M173</f>
        <v>227.856</v>
      </c>
      <c r="M174" s="132">
        <f>OffensePrj!N173</f>
        <v>1</v>
      </c>
      <c r="N174" s="132">
        <f>OffensePrj!O173</f>
        <v>0</v>
      </c>
      <c r="O174" s="3">
        <f>OffensePrj!P173</f>
        <v>0</v>
      </c>
      <c r="P174" s="132">
        <f>OffensePrj!Q173</f>
        <v>0</v>
      </c>
      <c r="Q174" s="134">
        <f>IFERROR(ProjectionCalcs!D174*pointpasscomp+ProjectionCalcs!E174*pointpassyard+ProjectionCalcs!F174*pointpasstd+pointint*ProjectionCalcs!G174+ProjectionCalcs!H174*pointrushatt+pointrushyard*ProjectionCalcs!I174+pointrushtd*ProjectionCalcs!J174+ProjectionCalcs!K174*pointrec+pointrecyard*ProjectionCalcs!L174+ProjectionCalcs!M174*pointrectd+pointfumb*ProjectionCalcs!N174+(C174-D174)*pointpassinc+O174*pointret+P174*pointrushtd,0)</f>
        <v>0</v>
      </c>
      <c r="R174" s="113" t="str">
        <f t="shared" si="11"/>
        <v>#REF!</v>
      </c>
      <c r="S174" s="135" t="str">
        <f t="shared" si="12"/>
        <v>#REF!</v>
      </c>
      <c r="T174" s="113" t="str">
        <f t="array" ref="T174">ROUND(SUMPRODUCT((AE174&gt;=$AE$155:$AE$404)/COUNTIF($AE$155:$AE$404,$AE$155:$AE$404)),0)</f>
        <v>#DIV/0!</v>
      </c>
      <c r="U174" s="3" t="str">
        <f t="shared" si="13"/>
        <v>#REF!</v>
      </c>
      <c r="V174" s="3" t="str">
        <f t="array" ref="V174">IFERROR(INDEX(Overall!$C$3:$C$389,MATCH(ProjectionCalcs!B174,Overall!$D$3:$D$389,0)),"No")</f>
        <v>Yes</v>
      </c>
      <c r="W174" s="93">
        <f t="shared" si="14"/>
        <v>0</v>
      </c>
      <c r="X174" s="136"/>
      <c r="Y174" s="3" t="str">
        <f t="shared" si="15"/>
        <v/>
      </c>
      <c r="Z174" s="3" t="str">
        <f t="shared" si="6"/>
        <v>#DIV/0!</v>
      </c>
      <c r="AA174" s="96">
        <f t="shared" si="7"/>
        <v>0</v>
      </c>
      <c r="AB174" s="3" t="str">
        <f>IF(OR((AA174-$AC$2)&lt;0,(AA174-$AC$4)&lt;0),0,(AA174-$AC$2)*(AA174-$AC$4)*'Draft Array'!$K$100*'Draft Array'!$M$112*pcrb)</f>
        <v>#REF!</v>
      </c>
      <c r="AC174" s="3" t="str">
        <f t="shared" si="8"/>
        <v>#REF!</v>
      </c>
      <c r="AD174" s="135">
        <f t="shared" si="9"/>
        <v>0</v>
      </c>
      <c r="AE174" s="3" t="str">
        <f t="shared" si="16"/>
        <v>#DIV/0!</v>
      </c>
    </row>
    <row r="175" ht="15.75" customHeight="1">
      <c r="A175" s="151" t="str">
        <f>OffensePrj!C174</f>
        <v>RB</v>
      </c>
      <c r="B175" s="131" t="str">
        <f>OffensePrj!R174</f>
        <v>Jerick McKinnon</v>
      </c>
      <c r="C175" s="132">
        <f>OffensePrj!D174</f>
        <v>0</v>
      </c>
      <c r="D175" s="132">
        <f>OffensePrj!E174</f>
        <v>0</v>
      </c>
      <c r="E175" s="132">
        <f>OffensePrj!F174</f>
        <v>0</v>
      </c>
      <c r="F175" s="132">
        <f>OffensePrj!G174</f>
        <v>0</v>
      </c>
      <c r="G175" s="133">
        <f>OffensePrj!H174</f>
        <v>0</v>
      </c>
      <c r="H175" s="132">
        <f>OffensePrj!I174</f>
        <v>58.03108</v>
      </c>
      <c r="I175" s="132">
        <f>OffensePrj!J174</f>
        <v>284.1304</v>
      </c>
      <c r="J175" s="132">
        <f>OffensePrj!K174</f>
        <v>2.017207</v>
      </c>
      <c r="K175" s="132">
        <f>OffensePrj!L174</f>
        <v>13.55029</v>
      </c>
      <c r="L175" s="132">
        <f>OffensePrj!M174</f>
        <v>107.9901</v>
      </c>
      <c r="M175" s="132">
        <f>OffensePrj!N174</f>
        <v>0.466005</v>
      </c>
      <c r="N175" s="132">
        <f>OffensePrj!O174</f>
        <v>2.097466</v>
      </c>
      <c r="O175" s="3">
        <f>OffensePrj!P174</f>
        <v>0</v>
      </c>
      <c r="P175" s="132">
        <f>OffensePrj!Q174</f>
        <v>0</v>
      </c>
      <c r="Q175" s="134">
        <f>IFERROR(ProjectionCalcs!D175*pointpasscomp+ProjectionCalcs!E175*pointpassyard+ProjectionCalcs!F175*pointpasstd+pointint*ProjectionCalcs!G175+ProjectionCalcs!H175*pointrushatt+pointrushyard*ProjectionCalcs!I175+pointrushtd*ProjectionCalcs!J175+ProjectionCalcs!K175*pointrec+pointrecyard*ProjectionCalcs!L175+ProjectionCalcs!M175*pointrectd+pointfumb*ProjectionCalcs!N175+(C175-D175)*pointpassinc+O175*pointret+P175*pointrushtd,0)</f>
        <v>0</v>
      </c>
      <c r="R175" s="113" t="str">
        <f t="shared" si="11"/>
        <v>#REF!</v>
      </c>
      <c r="S175" s="135" t="str">
        <f t="shared" si="12"/>
        <v>#REF!</v>
      </c>
      <c r="T175" s="113" t="str">
        <f t="array" ref="T175">ROUND(SUMPRODUCT((AE175&gt;=$AE$155:$AE$404)/COUNTIF($AE$155:$AE$404,$AE$155:$AE$404)),0)</f>
        <v>#DIV/0!</v>
      </c>
      <c r="U175" s="3" t="str">
        <f t="shared" si="13"/>
        <v>#REF!</v>
      </c>
      <c r="V175" s="3" t="str">
        <f t="array" ref="V175">IFERROR(INDEX(Overall!$C$3:$C$389,MATCH(ProjectionCalcs!B175,Overall!$D$3:$D$389,0)),"No")</f>
        <v>Yes</v>
      </c>
      <c r="W175" s="93">
        <f t="shared" si="14"/>
        <v>0</v>
      </c>
      <c r="X175" s="136"/>
      <c r="Y175" s="3" t="str">
        <f t="shared" si="15"/>
        <v/>
      </c>
      <c r="Z175" s="3" t="str">
        <f t="shared" si="6"/>
        <v>#DIV/0!</v>
      </c>
      <c r="AA175" s="96">
        <f t="shared" si="7"/>
        <v>0</v>
      </c>
      <c r="AB175" s="3" t="str">
        <f>IF(OR((AA175-$AC$2)&lt;0,(AA175-$AC$4)&lt;0),0,(AA175-$AC$2)*(AA175-$AC$4)*'Draft Array'!$K$100*'Draft Array'!$M$112*pcrb)</f>
        <v>#REF!</v>
      </c>
      <c r="AC175" s="3" t="str">
        <f t="shared" si="8"/>
        <v>#REF!</v>
      </c>
      <c r="AD175" s="135">
        <f t="shared" si="9"/>
        <v>0</v>
      </c>
      <c r="AE175" s="3" t="str">
        <f t="shared" si="16"/>
        <v>#DIV/0!</v>
      </c>
    </row>
    <row r="176" ht="15.75" customHeight="1">
      <c r="A176" s="151" t="str">
        <f>OffensePrj!C175</f>
        <v>RB</v>
      </c>
      <c r="B176" s="131" t="str">
        <f>OffensePrj!R175</f>
        <v>Carlos Hyde</v>
      </c>
      <c r="C176" s="132">
        <f>OffensePrj!D175</f>
        <v>0</v>
      </c>
      <c r="D176" s="132">
        <f>OffensePrj!E175</f>
        <v>0</v>
      </c>
      <c r="E176" s="132">
        <f>OffensePrj!F175</f>
        <v>0</v>
      </c>
      <c r="F176" s="132">
        <f>OffensePrj!G175</f>
        <v>0</v>
      </c>
      <c r="G176" s="133">
        <f>OffensePrj!H175</f>
        <v>0</v>
      </c>
      <c r="H176" s="132">
        <f>OffensePrj!I175</f>
        <v>99.83454</v>
      </c>
      <c r="I176" s="132">
        <f>OffensePrj!J175</f>
        <v>364.7688</v>
      </c>
      <c r="J176" s="132">
        <f>OffensePrj!K175</f>
        <v>2.531876</v>
      </c>
      <c r="K176" s="132">
        <f>OffensePrj!L175</f>
        <v>8.729377</v>
      </c>
      <c r="L176" s="132">
        <f>OffensePrj!M175</f>
        <v>51.89842</v>
      </c>
      <c r="M176" s="132">
        <f>OffensePrj!N175</f>
        <v>0.213471</v>
      </c>
      <c r="N176" s="132">
        <f>OffensePrj!O175</f>
        <v>1.536066</v>
      </c>
      <c r="O176" s="3">
        <f>OffensePrj!P175</f>
        <v>0</v>
      </c>
      <c r="P176" s="132">
        <f>OffensePrj!Q175</f>
        <v>0</v>
      </c>
      <c r="Q176" s="134">
        <f>IFERROR(ProjectionCalcs!D176*pointpasscomp+ProjectionCalcs!E176*pointpassyard+ProjectionCalcs!F176*pointpasstd+pointint*ProjectionCalcs!G176+ProjectionCalcs!H176*pointrushatt+pointrushyard*ProjectionCalcs!I176+pointrushtd*ProjectionCalcs!J176+ProjectionCalcs!K176*pointrec+pointrecyard*ProjectionCalcs!L176+ProjectionCalcs!M176*pointrectd+pointfumb*ProjectionCalcs!N176+(C176-D176)*pointpassinc+O176*pointret+P176*pointrushtd,0)</f>
        <v>0</v>
      </c>
      <c r="R176" s="113" t="str">
        <f t="shared" si="11"/>
        <v>#REF!</v>
      </c>
      <c r="S176" s="135" t="str">
        <f t="shared" si="12"/>
        <v>#REF!</v>
      </c>
      <c r="T176" s="113" t="str">
        <f t="array" ref="T176">ROUND(SUMPRODUCT((AE176&gt;=$AE$155:$AE$404)/COUNTIF($AE$155:$AE$404,$AE$155:$AE$404)),0)</f>
        <v>#DIV/0!</v>
      </c>
      <c r="U176" s="3" t="str">
        <f t="shared" si="13"/>
        <v>#REF!</v>
      </c>
      <c r="V176" s="3" t="str">
        <f t="array" ref="V176">IFERROR(INDEX(Overall!$C$3:$C$389,MATCH(ProjectionCalcs!B176,Overall!$D$3:$D$389,0)),"No")</f>
        <v>Yes</v>
      </c>
      <c r="W176" s="93">
        <f t="shared" si="14"/>
        <v>0</v>
      </c>
      <c r="X176" s="136"/>
      <c r="Y176" s="3" t="str">
        <f t="shared" si="15"/>
        <v/>
      </c>
      <c r="Z176" s="3" t="str">
        <f t="shared" si="6"/>
        <v>#DIV/0!</v>
      </c>
      <c r="AA176" s="96">
        <f t="shared" si="7"/>
        <v>0</v>
      </c>
      <c r="AB176" s="3" t="str">
        <f>IF(OR((AA176-$AC$2)&lt;0,(AA176-$AC$4)&lt;0),0,(AA176-$AC$2)*(AA176-$AC$4)*'Draft Array'!$K$100*'Draft Array'!$M$112*pcrb)</f>
        <v>#REF!</v>
      </c>
      <c r="AC176" s="3" t="str">
        <f t="shared" si="8"/>
        <v>#REF!</v>
      </c>
      <c r="AD176" s="135">
        <f t="shared" si="9"/>
        <v>0</v>
      </c>
      <c r="AE176" s="3" t="str">
        <f t="shared" si="16"/>
        <v>#DIV/0!</v>
      </c>
    </row>
    <row r="177" ht="15.75" customHeight="1">
      <c r="A177" s="151" t="str">
        <f>OffensePrj!C176</f>
        <v>RB</v>
      </c>
      <c r="B177" s="131" t="str">
        <f>OffensePrj!R176</f>
        <v>James White</v>
      </c>
      <c r="C177" s="132">
        <f>OffensePrj!D176</f>
        <v>0</v>
      </c>
      <c r="D177" s="132">
        <f>OffensePrj!E176</f>
        <v>0</v>
      </c>
      <c r="E177" s="132">
        <f>OffensePrj!F176</f>
        <v>0</v>
      </c>
      <c r="F177" s="132">
        <f>OffensePrj!G176</f>
        <v>0</v>
      </c>
      <c r="G177" s="133">
        <f>OffensePrj!H176</f>
        <v>0</v>
      </c>
      <c r="H177" s="132">
        <f>OffensePrj!I176</f>
        <v>62.76788</v>
      </c>
      <c r="I177" s="132">
        <f>OffensePrj!J176</f>
        <v>248.9547</v>
      </c>
      <c r="J177" s="132">
        <f>OffensePrj!K176</f>
        <v>1.406274</v>
      </c>
      <c r="K177" s="132">
        <f>OffensePrj!L176</f>
        <v>62.88603</v>
      </c>
      <c r="L177" s="132">
        <f>OffensePrj!M176</f>
        <v>549.6886</v>
      </c>
      <c r="M177" s="132">
        <f>OffensePrj!N176</f>
        <v>3.710262</v>
      </c>
      <c r="N177" s="132">
        <f>OffensePrj!O176</f>
        <v>1.389866</v>
      </c>
      <c r="O177" s="3">
        <f>OffensePrj!P176</f>
        <v>0</v>
      </c>
      <c r="P177" s="132">
        <f>OffensePrj!Q176</f>
        <v>0</v>
      </c>
      <c r="Q177" s="134">
        <f>IFERROR(ProjectionCalcs!D177*pointpasscomp+ProjectionCalcs!E177*pointpassyard+ProjectionCalcs!F177*pointpasstd+pointint*ProjectionCalcs!G177+ProjectionCalcs!H177*pointrushatt+pointrushyard*ProjectionCalcs!I177+pointrushtd*ProjectionCalcs!J177+ProjectionCalcs!K177*pointrec+pointrecyard*ProjectionCalcs!L177+ProjectionCalcs!M177*pointrectd+pointfumb*ProjectionCalcs!N177+(C177-D177)*pointpassinc+O177*pointret+P177*pointrushtd,0)</f>
        <v>0</v>
      </c>
      <c r="R177" s="113" t="str">
        <f t="shared" si="11"/>
        <v>#REF!</v>
      </c>
      <c r="S177" s="135" t="str">
        <f t="shared" si="12"/>
        <v>#REF!</v>
      </c>
      <c r="T177" s="113" t="str">
        <f t="array" ref="T177">ROUND(SUMPRODUCT((AE177&gt;=$AE$155:$AE$404)/COUNTIF($AE$155:$AE$404,$AE$155:$AE$404)),0)</f>
        <v>#DIV/0!</v>
      </c>
      <c r="U177" s="3" t="str">
        <f t="shared" si="13"/>
        <v>#REF!</v>
      </c>
      <c r="V177" s="3" t="str">
        <f t="array" ref="V177">IFERROR(INDEX(Overall!$C$3:$C$389,MATCH(ProjectionCalcs!B177,Overall!$D$3:$D$389,0)),"No")</f>
        <v>Yes</v>
      </c>
      <c r="W177" s="93">
        <f t="shared" si="14"/>
        <v>0</v>
      </c>
      <c r="X177" s="136"/>
      <c r="Y177" s="3" t="str">
        <f t="shared" si="15"/>
        <v/>
      </c>
      <c r="Z177" s="3" t="str">
        <f t="shared" si="6"/>
        <v>#DIV/0!</v>
      </c>
      <c r="AA177" s="96">
        <f t="shared" si="7"/>
        <v>0</v>
      </c>
      <c r="AB177" s="3" t="str">
        <f>IF(OR((AA177-$AC$2)&lt;0,(AA177-$AC$4)&lt;0),0,(AA177-$AC$2)*(AA177-$AC$4)*'Draft Array'!$K$100*'Draft Array'!$M$112*pcrb)</f>
        <v>#REF!</v>
      </c>
      <c r="AC177" s="3" t="str">
        <f t="shared" si="8"/>
        <v>#REF!</v>
      </c>
      <c r="AD177" s="135">
        <f t="shared" si="9"/>
        <v>0</v>
      </c>
      <c r="AE177" s="3" t="str">
        <f t="shared" si="16"/>
        <v>#DIV/0!</v>
      </c>
    </row>
    <row r="178" ht="15.75" customHeight="1">
      <c r="A178" s="151" t="str">
        <f>OffensePrj!C177</f>
        <v>RB</v>
      </c>
      <c r="B178" s="131" t="str">
        <f>OffensePrj!R177</f>
        <v>Isaiah Crowell</v>
      </c>
      <c r="C178" s="132">
        <f>OffensePrj!D177</f>
        <v>0</v>
      </c>
      <c r="D178" s="132">
        <f>OffensePrj!E177</f>
        <v>0</v>
      </c>
      <c r="E178" s="132">
        <f>OffensePrj!F177</f>
        <v>0</v>
      </c>
      <c r="F178" s="132">
        <f>OffensePrj!G177</f>
        <v>0</v>
      </c>
      <c r="G178" s="133">
        <f>OffensePrj!H177</f>
        <v>0</v>
      </c>
      <c r="H178" s="132">
        <f>OffensePrj!I177</f>
        <v>86</v>
      </c>
      <c r="I178" s="132">
        <f>OffensePrj!J177</f>
        <v>392</v>
      </c>
      <c r="J178" s="132">
        <f>OffensePrj!K177</f>
        <v>2</v>
      </c>
      <c r="K178" s="132">
        <f>OffensePrj!L177</f>
        <v>21</v>
      </c>
      <c r="L178" s="132">
        <f>OffensePrj!M177</f>
        <v>153</v>
      </c>
      <c r="M178" s="132">
        <f>OffensePrj!N177</f>
        <v>1</v>
      </c>
      <c r="N178" s="132">
        <f>OffensePrj!O177</f>
        <v>0</v>
      </c>
      <c r="O178" s="3">
        <f>OffensePrj!P177</f>
        <v>0</v>
      </c>
      <c r="P178" s="132">
        <f>OffensePrj!Q177</f>
        <v>0</v>
      </c>
      <c r="Q178" s="134">
        <f>IFERROR(ProjectionCalcs!D178*pointpasscomp+ProjectionCalcs!E178*pointpassyard+ProjectionCalcs!F178*pointpasstd+pointint*ProjectionCalcs!G178+ProjectionCalcs!H178*pointrushatt+pointrushyard*ProjectionCalcs!I178+pointrushtd*ProjectionCalcs!J178+ProjectionCalcs!K178*pointrec+pointrecyard*ProjectionCalcs!L178+ProjectionCalcs!M178*pointrectd+pointfumb*ProjectionCalcs!N178+(C178-D178)*pointpassinc+O178*pointret+P178*pointrushtd,0)</f>
        <v>0</v>
      </c>
      <c r="R178" s="113" t="str">
        <f t="shared" si="11"/>
        <v>#REF!</v>
      </c>
      <c r="S178" s="135" t="str">
        <f t="shared" si="12"/>
        <v>#REF!</v>
      </c>
      <c r="T178" s="113" t="str">
        <f t="array" ref="T178">ROUND(SUMPRODUCT((AE178&gt;=$AE$155:$AE$404)/COUNTIF($AE$155:$AE$404,$AE$155:$AE$404)),0)</f>
        <v>#DIV/0!</v>
      </c>
      <c r="U178" s="3" t="str">
        <f t="shared" si="13"/>
        <v>#REF!</v>
      </c>
      <c r="V178" s="3" t="str">
        <f t="array" ref="V178">IFERROR(INDEX(Overall!$C$3:$C$389,MATCH(ProjectionCalcs!B178,Overall!$D$3:$D$389,0)),"No")</f>
        <v>No</v>
      </c>
      <c r="W178" s="93">
        <f t="shared" si="14"/>
        <v>1</v>
      </c>
      <c r="X178" s="136"/>
      <c r="Y178" s="3" t="str">
        <f t="shared" si="15"/>
        <v/>
      </c>
      <c r="Z178" s="3" t="str">
        <f t="shared" si="6"/>
        <v>#DIV/0!</v>
      </c>
      <c r="AA178" s="96">
        <f t="shared" si="7"/>
        <v>0</v>
      </c>
      <c r="AB178" s="3" t="str">
        <f>IF(OR((AA178-$AC$2)&lt;0,(AA178-$AC$4)&lt;0),0,(AA178-$AC$2)*(AA178-$AC$4)*'Draft Array'!$K$100*'Draft Array'!$M$112*pcrb)</f>
        <v>#REF!</v>
      </c>
      <c r="AC178" s="3" t="str">
        <f t="shared" si="8"/>
        <v>#REF!</v>
      </c>
      <c r="AD178" s="135">
        <f t="shared" si="9"/>
        <v>0</v>
      </c>
      <c r="AE178" s="3" t="str">
        <f t="shared" si="16"/>
        <v>#DIV/0!</v>
      </c>
    </row>
    <row r="179" ht="15.75" customHeight="1">
      <c r="A179" s="151" t="str">
        <f>OffensePrj!C178</f>
        <v>RB</v>
      </c>
      <c r="B179" s="131" t="str">
        <f>OffensePrj!R178</f>
        <v>Roosevelt Nix</v>
      </c>
      <c r="C179" s="132">
        <f>OffensePrj!D178</f>
        <v>0</v>
      </c>
      <c r="D179" s="132">
        <f>OffensePrj!E178</f>
        <v>0</v>
      </c>
      <c r="E179" s="132">
        <f>OffensePrj!F178</f>
        <v>0</v>
      </c>
      <c r="F179" s="132">
        <f>OffensePrj!G178</f>
        <v>0</v>
      </c>
      <c r="G179" s="133">
        <f>OffensePrj!H178</f>
        <v>0</v>
      </c>
      <c r="H179" s="132">
        <f>OffensePrj!I178</f>
        <v>0.4</v>
      </c>
      <c r="I179" s="132">
        <f>OffensePrj!J178</f>
        <v>0</v>
      </c>
      <c r="J179" s="132">
        <f>OffensePrj!K178</f>
        <v>0</v>
      </c>
      <c r="K179" s="132">
        <f>OffensePrj!L178</f>
        <v>0.4</v>
      </c>
      <c r="L179" s="132">
        <f>OffensePrj!M178</f>
        <v>1</v>
      </c>
      <c r="M179" s="132">
        <f>OffensePrj!N178</f>
        <v>0</v>
      </c>
      <c r="N179" s="132">
        <f>OffensePrj!O178</f>
        <v>0</v>
      </c>
      <c r="O179" s="3">
        <f>OffensePrj!P178</f>
        <v>0</v>
      </c>
      <c r="P179" s="132">
        <f>OffensePrj!Q178</f>
        <v>0</v>
      </c>
      <c r="Q179" s="134">
        <f>IFERROR(ProjectionCalcs!D179*pointpasscomp+ProjectionCalcs!E179*pointpassyard+ProjectionCalcs!F179*pointpasstd+pointint*ProjectionCalcs!G179+ProjectionCalcs!H179*pointrushatt+pointrushyard*ProjectionCalcs!I179+pointrushtd*ProjectionCalcs!J179+ProjectionCalcs!K179*pointrec+pointrecyard*ProjectionCalcs!L179+ProjectionCalcs!M179*pointrectd+pointfumb*ProjectionCalcs!N179+(C179-D179)*pointpassinc+O179*pointret+P179*pointrushtd,0)</f>
        <v>0</v>
      </c>
      <c r="R179" s="113" t="str">
        <f t="shared" si="11"/>
        <v>#REF!</v>
      </c>
      <c r="S179" s="135" t="str">
        <f t="shared" si="12"/>
        <v>#REF!</v>
      </c>
      <c r="T179" s="113" t="str">
        <f t="array" ref="T179">ROUND(SUMPRODUCT((AE179&gt;=$AE$155:$AE$404)/COUNTIF($AE$155:$AE$404,$AE$155:$AE$404)),0)</f>
        <v>#DIV/0!</v>
      </c>
      <c r="U179" s="3" t="str">
        <f t="shared" si="13"/>
        <v>#REF!</v>
      </c>
      <c r="V179" s="3" t="str">
        <f t="array" ref="V179">IFERROR(INDEX(Overall!$C$3:$C$389,MATCH(ProjectionCalcs!B179,Overall!$D$3:$D$389,0)),"No")</f>
        <v>No</v>
      </c>
      <c r="W179" s="93">
        <f t="shared" si="14"/>
        <v>1</v>
      </c>
      <c r="X179" s="136"/>
      <c r="Y179" s="3" t="str">
        <f t="shared" si="15"/>
        <v/>
      </c>
      <c r="Z179" s="3" t="str">
        <f t="shared" si="6"/>
        <v>#DIV/0!</v>
      </c>
      <c r="AA179" s="96">
        <f t="shared" si="7"/>
        <v>0</v>
      </c>
      <c r="AB179" s="3" t="str">
        <f>IF(OR((AA179-$AC$2)&lt;0,(AA179-$AC$4)&lt;0),0,(AA179-$AC$2)*(AA179-$AC$4)*'Draft Array'!$K$100*'Draft Array'!$M$112*pcrb)</f>
        <v>#REF!</v>
      </c>
      <c r="AC179" s="3" t="str">
        <f t="shared" si="8"/>
        <v>#REF!</v>
      </c>
      <c r="AD179" s="135">
        <f t="shared" si="9"/>
        <v>0</v>
      </c>
      <c r="AE179" s="3" t="str">
        <f t="shared" si="16"/>
        <v>#DIV/0!</v>
      </c>
    </row>
    <row r="180" ht="15.75" customHeight="1">
      <c r="A180" s="151" t="str">
        <f>OffensePrj!C179</f>
        <v>RB</v>
      </c>
      <c r="B180" s="131" t="str">
        <f>OffensePrj!R179</f>
        <v>David Fluellen</v>
      </c>
      <c r="C180" s="132">
        <f>OffensePrj!D179</f>
        <v>0</v>
      </c>
      <c r="D180" s="132">
        <f>OffensePrj!E179</f>
        <v>0</v>
      </c>
      <c r="E180" s="132">
        <f>OffensePrj!F179</f>
        <v>0</v>
      </c>
      <c r="F180" s="132">
        <f>OffensePrj!G179</f>
        <v>0</v>
      </c>
      <c r="G180" s="133">
        <f>OffensePrj!H179</f>
        <v>0</v>
      </c>
      <c r="H180" s="132">
        <f>OffensePrj!I179</f>
        <v>22.9</v>
      </c>
      <c r="I180" s="132">
        <f>OffensePrj!J179</f>
        <v>97.84</v>
      </c>
      <c r="J180" s="132">
        <f>OffensePrj!K179</f>
        <v>0.69</v>
      </c>
      <c r="K180" s="132">
        <f>OffensePrj!L179</f>
        <v>7.25</v>
      </c>
      <c r="L180" s="132">
        <f>OffensePrj!M179</f>
        <v>56.49</v>
      </c>
      <c r="M180" s="132">
        <f>OffensePrj!N179</f>
        <v>0.39</v>
      </c>
      <c r="N180" s="132">
        <f>OffensePrj!O179</f>
        <v>0</v>
      </c>
      <c r="O180" s="3">
        <f>OffensePrj!P179</f>
        <v>0</v>
      </c>
      <c r="P180" s="132">
        <f>OffensePrj!Q179</f>
        <v>0</v>
      </c>
      <c r="Q180" s="134">
        <f>IFERROR(ProjectionCalcs!D180*pointpasscomp+ProjectionCalcs!E180*pointpassyard+ProjectionCalcs!F180*pointpasstd+pointint*ProjectionCalcs!G180+ProjectionCalcs!H180*pointrushatt+pointrushyard*ProjectionCalcs!I180+pointrushtd*ProjectionCalcs!J180+ProjectionCalcs!K180*pointrec+pointrecyard*ProjectionCalcs!L180+ProjectionCalcs!M180*pointrectd+pointfumb*ProjectionCalcs!N180+(C180-D180)*pointpassinc+O180*pointret+P180*pointrushtd,0)</f>
        <v>0</v>
      </c>
      <c r="R180" s="113" t="str">
        <f t="shared" si="11"/>
        <v>#REF!</v>
      </c>
      <c r="S180" s="135" t="str">
        <f t="shared" si="12"/>
        <v>#REF!</v>
      </c>
      <c r="T180" s="113" t="str">
        <f t="array" ref="T180">ROUND(SUMPRODUCT((AE180&gt;=$AE$155:$AE$404)/COUNTIF($AE$155:$AE$404,$AE$155:$AE$404)),0)</f>
        <v>#DIV/0!</v>
      </c>
      <c r="U180" s="3" t="str">
        <f t="shared" si="13"/>
        <v>#REF!</v>
      </c>
      <c r="V180" s="3" t="str">
        <f t="array" ref="V180">IFERROR(INDEX(Overall!$C$3:$C$389,MATCH(ProjectionCalcs!B180,Overall!$D$3:$D$389,0)),"No")</f>
        <v>No</v>
      </c>
      <c r="W180" s="93">
        <f t="shared" si="14"/>
        <v>1</v>
      </c>
      <c r="X180" s="136"/>
      <c r="Y180" s="3" t="str">
        <f t="shared" si="15"/>
        <v/>
      </c>
      <c r="Z180" s="3" t="str">
        <f t="shared" si="6"/>
        <v>#DIV/0!</v>
      </c>
      <c r="AA180" s="96">
        <f t="shared" si="7"/>
        <v>0</v>
      </c>
      <c r="AB180" s="3" t="str">
        <f>IF(OR((AA180-$AC$2)&lt;0,(AA180-$AC$4)&lt;0),0,(AA180-$AC$2)*(AA180-$AC$4)*'Draft Array'!$K$100*'Draft Array'!$M$112*pcrb)</f>
        <v>#REF!</v>
      </c>
      <c r="AC180" s="3" t="str">
        <f t="shared" si="8"/>
        <v>#REF!</v>
      </c>
      <c r="AD180" s="135">
        <f t="shared" si="9"/>
        <v>0</v>
      </c>
      <c r="AE180" s="3" t="str">
        <f t="shared" si="16"/>
        <v>#DIV/0!</v>
      </c>
    </row>
    <row r="181" ht="15.75" customHeight="1">
      <c r="A181" s="151" t="str">
        <f>OffensePrj!C180</f>
        <v>RB</v>
      </c>
      <c r="B181" s="131" t="str">
        <f>OffensePrj!R180</f>
        <v>Keith Smith</v>
      </c>
      <c r="C181" s="132">
        <f>OffensePrj!D180</f>
        <v>0</v>
      </c>
      <c r="D181" s="132">
        <f>OffensePrj!E180</f>
        <v>0</v>
      </c>
      <c r="E181" s="132">
        <f>OffensePrj!F180</f>
        <v>0</v>
      </c>
      <c r="F181" s="132">
        <f>OffensePrj!G180</f>
        <v>0</v>
      </c>
      <c r="G181" s="133">
        <f>OffensePrj!H180</f>
        <v>0</v>
      </c>
      <c r="H181" s="132">
        <f>OffensePrj!I180</f>
        <v>5.75</v>
      </c>
      <c r="I181" s="132">
        <f>OffensePrj!J180</f>
        <v>23.07</v>
      </c>
      <c r="J181" s="132">
        <f>OffensePrj!K180</f>
        <v>0.16</v>
      </c>
      <c r="K181" s="132">
        <f>OffensePrj!L180</f>
        <v>4.57</v>
      </c>
      <c r="L181" s="132">
        <f>OffensePrj!M180</f>
        <v>33.36</v>
      </c>
      <c r="M181" s="132">
        <f>OffensePrj!N180</f>
        <v>0.16</v>
      </c>
      <c r="N181" s="132">
        <f>OffensePrj!O180</f>
        <v>0</v>
      </c>
      <c r="O181" s="3">
        <f>OffensePrj!P180</f>
        <v>0</v>
      </c>
      <c r="P181" s="132">
        <f>OffensePrj!Q180</f>
        <v>0</v>
      </c>
      <c r="Q181" s="134">
        <f>IFERROR(ProjectionCalcs!D181*pointpasscomp+ProjectionCalcs!E181*pointpassyard+ProjectionCalcs!F181*pointpasstd+pointint*ProjectionCalcs!G181+ProjectionCalcs!H181*pointrushatt+pointrushyard*ProjectionCalcs!I181+pointrushtd*ProjectionCalcs!J181+ProjectionCalcs!K181*pointrec+pointrecyard*ProjectionCalcs!L181+ProjectionCalcs!M181*pointrectd+pointfumb*ProjectionCalcs!N181+(C181-D181)*pointpassinc+O181*pointret+P181*pointrushtd,0)</f>
        <v>0</v>
      </c>
      <c r="R181" s="113" t="str">
        <f t="shared" si="11"/>
        <v>#REF!</v>
      </c>
      <c r="S181" s="135" t="str">
        <f t="shared" si="12"/>
        <v>#REF!</v>
      </c>
      <c r="T181" s="113" t="str">
        <f t="array" ref="T181">ROUND(SUMPRODUCT((AE181&gt;=$AE$155:$AE$404)/COUNTIF($AE$155:$AE$404,$AE$155:$AE$404)),0)</f>
        <v>#DIV/0!</v>
      </c>
      <c r="U181" s="3" t="str">
        <f t="shared" si="13"/>
        <v>#REF!</v>
      </c>
      <c r="V181" s="3" t="str">
        <f t="array" ref="V181">IFERROR(INDEX(Overall!$C$3:$C$389,MATCH(ProjectionCalcs!B181,Overall!$D$3:$D$389,0)),"No")</f>
        <v>No</v>
      </c>
      <c r="W181" s="93">
        <f t="shared" si="14"/>
        <v>1</v>
      </c>
      <c r="X181" s="136"/>
      <c r="Y181" s="3" t="str">
        <f t="shared" si="15"/>
        <v/>
      </c>
      <c r="Z181" s="3" t="str">
        <f t="shared" si="6"/>
        <v>#DIV/0!</v>
      </c>
      <c r="AA181" s="96">
        <f t="shared" si="7"/>
        <v>0</v>
      </c>
      <c r="AB181" s="3" t="str">
        <f>IF(OR((AA181-$AC$2)&lt;0,(AA181-$AC$4)&lt;0),0,(AA181-$AC$2)*(AA181-$AC$4)*'Draft Array'!$K$100*'Draft Array'!$M$112*pcrb)</f>
        <v>#REF!</v>
      </c>
      <c r="AC181" s="3" t="str">
        <f t="shared" si="8"/>
        <v>#REF!</v>
      </c>
      <c r="AD181" s="135">
        <f t="shared" si="9"/>
        <v>0</v>
      </c>
      <c r="AE181" s="3" t="str">
        <f t="shared" si="16"/>
        <v>#DIV/0!</v>
      </c>
    </row>
    <row r="182" ht="15.75" customHeight="1">
      <c r="A182" s="151" t="str">
        <f>OffensePrj!C181</f>
        <v>RB</v>
      </c>
      <c r="B182" s="131" t="str">
        <f>OffensePrj!R181</f>
        <v>Senorise Perry</v>
      </c>
      <c r="C182" s="132">
        <f>OffensePrj!D181</f>
        <v>0</v>
      </c>
      <c r="D182" s="132">
        <f>OffensePrj!E181</f>
        <v>0</v>
      </c>
      <c r="E182" s="132">
        <f>OffensePrj!F181</f>
        <v>0</v>
      </c>
      <c r="F182" s="132">
        <f>OffensePrj!G181</f>
        <v>0</v>
      </c>
      <c r="G182" s="133">
        <f>OffensePrj!H181</f>
        <v>0</v>
      </c>
      <c r="H182" s="132">
        <f>OffensePrj!I181</f>
        <v>4.88</v>
      </c>
      <c r="I182" s="132">
        <f>OffensePrj!J181</f>
        <v>19.86</v>
      </c>
      <c r="J182" s="132">
        <f>OffensePrj!K181</f>
        <v>0.16</v>
      </c>
      <c r="K182" s="132">
        <f>OffensePrj!L181</f>
        <v>1.52</v>
      </c>
      <c r="L182" s="132">
        <f>OffensePrj!M181</f>
        <v>11.47</v>
      </c>
      <c r="M182" s="132">
        <f>OffensePrj!N181</f>
        <v>0.04</v>
      </c>
      <c r="N182" s="132">
        <f>OffensePrj!O181</f>
        <v>0</v>
      </c>
      <c r="O182" s="3">
        <f>OffensePrj!P181</f>
        <v>0</v>
      </c>
      <c r="P182" s="132">
        <f>OffensePrj!Q181</f>
        <v>0</v>
      </c>
      <c r="Q182" s="134">
        <f>IFERROR(ProjectionCalcs!D182*pointpasscomp+ProjectionCalcs!E182*pointpassyard+ProjectionCalcs!F182*pointpasstd+pointint*ProjectionCalcs!G182+ProjectionCalcs!H182*pointrushatt+pointrushyard*ProjectionCalcs!I182+pointrushtd*ProjectionCalcs!J182+ProjectionCalcs!K182*pointrec+pointrecyard*ProjectionCalcs!L182+ProjectionCalcs!M182*pointrectd+pointfumb*ProjectionCalcs!N182+(C182-D182)*pointpassinc+O182*pointret+P182*pointrushtd,0)</f>
        <v>0</v>
      </c>
      <c r="R182" s="113" t="str">
        <f t="shared" si="11"/>
        <v>#REF!</v>
      </c>
      <c r="S182" s="135" t="str">
        <f t="shared" si="12"/>
        <v>#REF!</v>
      </c>
      <c r="T182" s="113" t="str">
        <f t="array" ref="T182">ROUND(SUMPRODUCT((AE182&gt;=$AE$155:$AE$404)/COUNTIF($AE$155:$AE$404,$AE$155:$AE$404)),0)</f>
        <v>#DIV/0!</v>
      </c>
      <c r="U182" s="3" t="str">
        <f t="shared" si="13"/>
        <v>#REF!</v>
      </c>
      <c r="V182" s="3" t="str">
        <f t="array" ref="V182">IFERROR(INDEX(Overall!$C$3:$C$389,MATCH(ProjectionCalcs!B182,Overall!$D$3:$D$389,0)),"No")</f>
        <v>No</v>
      </c>
      <c r="W182" s="93">
        <f t="shared" si="14"/>
        <v>1</v>
      </c>
      <c r="X182" s="136"/>
      <c r="Y182" s="3" t="str">
        <f t="shared" si="15"/>
        <v/>
      </c>
      <c r="Z182" s="3" t="str">
        <f t="shared" si="6"/>
        <v>#DIV/0!</v>
      </c>
      <c r="AA182" s="96">
        <f t="shared" si="7"/>
        <v>0</v>
      </c>
      <c r="AB182" s="3" t="str">
        <f>IF(OR((AA182-$AC$2)&lt;0,(AA182-$AC$4)&lt;0),0,(AA182-$AC$2)*(AA182-$AC$4)*'Draft Array'!$K$100*'Draft Array'!$M$112*pcrb)</f>
        <v>#REF!</v>
      </c>
      <c r="AC182" s="3" t="str">
        <f t="shared" si="8"/>
        <v>#REF!</v>
      </c>
      <c r="AD182" s="135">
        <f t="shared" si="9"/>
        <v>0</v>
      </c>
      <c r="AE182" s="3" t="str">
        <f t="shared" si="16"/>
        <v>#DIV/0!</v>
      </c>
    </row>
    <row r="183" ht="15.75" customHeight="1">
      <c r="A183" s="151" t="str">
        <f>OffensePrj!C182</f>
        <v>RB</v>
      </c>
      <c r="B183" s="131" t="str">
        <f>OffensePrj!R182</f>
        <v>Ameer Abdullah</v>
      </c>
      <c r="C183" s="132">
        <f>OffensePrj!D182</f>
        <v>0</v>
      </c>
      <c r="D183" s="132">
        <f>OffensePrj!E182</f>
        <v>0</v>
      </c>
      <c r="E183" s="132">
        <f>OffensePrj!F182</f>
        <v>0</v>
      </c>
      <c r="F183" s="132">
        <f>OffensePrj!G182</f>
        <v>0</v>
      </c>
      <c r="G183" s="133">
        <f>OffensePrj!H182</f>
        <v>0</v>
      </c>
      <c r="H183" s="132">
        <f>OffensePrj!I182</f>
        <v>12.37344</v>
      </c>
      <c r="I183" s="132">
        <f>OffensePrj!J182</f>
        <v>18.91</v>
      </c>
      <c r="J183" s="132">
        <f>OffensePrj!K182</f>
        <v>0.16</v>
      </c>
      <c r="K183" s="132">
        <f>OffensePrj!L182</f>
        <v>6.268875</v>
      </c>
      <c r="L183" s="132">
        <f>OffensePrj!M182</f>
        <v>42.15969</v>
      </c>
      <c r="M183" s="132">
        <f>OffensePrj!N182</f>
        <v>0.381695</v>
      </c>
      <c r="N183" s="132">
        <f>OffensePrj!O182</f>
        <v>0.6</v>
      </c>
      <c r="O183" s="3">
        <f>OffensePrj!P182</f>
        <v>0</v>
      </c>
      <c r="P183" s="132">
        <f>OffensePrj!Q182</f>
        <v>0</v>
      </c>
      <c r="Q183" s="134">
        <f>IFERROR(ProjectionCalcs!D183*pointpasscomp+ProjectionCalcs!E183*pointpassyard+ProjectionCalcs!F183*pointpasstd+pointint*ProjectionCalcs!G183+ProjectionCalcs!H183*pointrushatt+pointrushyard*ProjectionCalcs!I183+pointrushtd*ProjectionCalcs!J183+ProjectionCalcs!K183*pointrec+pointrecyard*ProjectionCalcs!L183+ProjectionCalcs!M183*pointrectd+pointfumb*ProjectionCalcs!N183+(C183-D183)*pointpassinc+O183*pointret+P183*pointrushtd,0)</f>
        <v>0</v>
      </c>
      <c r="R183" s="113" t="str">
        <f t="shared" si="11"/>
        <v>#REF!</v>
      </c>
      <c r="S183" s="135" t="str">
        <f t="shared" si="12"/>
        <v>#REF!</v>
      </c>
      <c r="T183" s="113" t="str">
        <f t="array" ref="T183">ROUND(SUMPRODUCT((AE183&gt;=$AE$155:$AE$404)/COUNTIF($AE$155:$AE$404,$AE$155:$AE$404)),0)</f>
        <v>#DIV/0!</v>
      </c>
      <c r="U183" s="3" t="str">
        <f t="shared" si="13"/>
        <v>#REF!</v>
      </c>
      <c r="V183" s="3" t="str">
        <f t="array" ref="V183">IFERROR(INDEX(Overall!$C$3:$C$389,MATCH(ProjectionCalcs!B183,Overall!$D$3:$D$389,0)),"No")</f>
        <v>No</v>
      </c>
      <c r="W183" s="93">
        <f t="shared" si="14"/>
        <v>1</v>
      </c>
      <c r="X183" s="136"/>
      <c r="Y183" s="3" t="str">
        <f t="shared" si="15"/>
        <v/>
      </c>
      <c r="Z183" s="3" t="str">
        <f t="shared" si="6"/>
        <v>#DIV/0!</v>
      </c>
      <c r="AA183" s="96">
        <f t="shared" si="7"/>
        <v>0</v>
      </c>
      <c r="AB183" s="3" t="str">
        <f>IF(OR((AA183-$AC$2)&lt;0,(AA183-$AC$4)&lt;0),0,(AA183-$AC$2)*(AA183-$AC$4)*'Draft Array'!$K$100*'Draft Array'!$M$112*pcrb)</f>
        <v>#REF!</v>
      </c>
      <c r="AC183" s="3" t="str">
        <f t="shared" si="8"/>
        <v>#REF!</v>
      </c>
      <c r="AD183" s="135">
        <f t="shared" si="9"/>
        <v>0</v>
      </c>
      <c r="AE183" s="3" t="str">
        <f t="shared" si="16"/>
        <v>#DIV/0!</v>
      </c>
    </row>
    <row r="184" ht="15.75" customHeight="1">
      <c r="A184" s="151" t="str">
        <f>OffensePrj!C183</f>
        <v>RB</v>
      </c>
      <c r="B184" s="131" t="str">
        <f>OffensePrj!R183</f>
        <v>Malcolm Brown</v>
      </c>
      <c r="C184" s="132">
        <f>OffensePrj!D183</f>
        <v>0</v>
      </c>
      <c r="D184" s="132">
        <f>OffensePrj!E183</f>
        <v>0</v>
      </c>
      <c r="E184" s="132">
        <f>OffensePrj!F183</f>
        <v>0</v>
      </c>
      <c r="F184" s="132">
        <f>OffensePrj!G183</f>
        <v>0</v>
      </c>
      <c r="G184" s="133">
        <f>OffensePrj!H183</f>
        <v>0</v>
      </c>
      <c r="H184" s="132">
        <f>OffensePrj!I183</f>
        <v>88.18779</v>
      </c>
      <c r="I184" s="132">
        <f>OffensePrj!J183</f>
        <v>317.6799</v>
      </c>
      <c r="J184" s="132">
        <f>OffensePrj!K183</f>
        <v>2.180053</v>
      </c>
      <c r="K184" s="132">
        <f>OffensePrj!L183</f>
        <v>6.460505</v>
      </c>
      <c r="L184" s="132">
        <f>OffensePrj!M183</f>
        <v>52.64393</v>
      </c>
      <c r="M184" s="132">
        <f>OffensePrj!N183</f>
        <v>0.233723</v>
      </c>
      <c r="N184" s="132">
        <f>OffensePrj!O183</f>
        <v>0</v>
      </c>
      <c r="O184" s="3">
        <f>OffensePrj!P183</f>
        <v>0</v>
      </c>
      <c r="P184" s="132">
        <f>OffensePrj!Q183</f>
        <v>0</v>
      </c>
      <c r="Q184" s="134">
        <f>IFERROR(ProjectionCalcs!D184*pointpasscomp+ProjectionCalcs!E184*pointpassyard+ProjectionCalcs!F184*pointpasstd+pointint*ProjectionCalcs!G184+ProjectionCalcs!H184*pointrushatt+pointrushyard*ProjectionCalcs!I184+pointrushtd*ProjectionCalcs!J184+ProjectionCalcs!K184*pointrec+pointrecyard*ProjectionCalcs!L184+ProjectionCalcs!M184*pointrectd+pointfumb*ProjectionCalcs!N184+(C184-D184)*pointpassinc+O184*pointret+P184*pointrushtd,0)</f>
        <v>0</v>
      </c>
      <c r="R184" s="113" t="str">
        <f t="shared" si="11"/>
        <v>#REF!</v>
      </c>
      <c r="S184" s="135" t="str">
        <f t="shared" si="12"/>
        <v>#REF!</v>
      </c>
      <c r="T184" s="113" t="str">
        <f t="array" ref="T184">ROUND(SUMPRODUCT((AE184&gt;=$AE$155:$AE$404)/COUNTIF($AE$155:$AE$404,$AE$155:$AE$404)),0)</f>
        <v>#DIV/0!</v>
      </c>
      <c r="U184" s="3" t="str">
        <f t="shared" si="13"/>
        <v>#REF!</v>
      </c>
      <c r="V184" s="3" t="str">
        <f t="array" ref="V184">IFERROR(INDEX(Overall!$C$3:$C$389,MATCH(ProjectionCalcs!B184,Overall!$D$3:$D$389,0)),"No")</f>
        <v>Yes</v>
      </c>
      <c r="W184" s="93">
        <f t="shared" si="14"/>
        <v>0</v>
      </c>
      <c r="X184" s="136"/>
      <c r="Y184" s="3" t="str">
        <f t="shared" si="15"/>
        <v/>
      </c>
      <c r="Z184" s="3" t="str">
        <f t="shared" si="6"/>
        <v>#DIV/0!</v>
      </c>
      <c r="AA184" s="96">
        <f t="shared" si="7"/>
        <v>0</v>
      </c>
      <c r="AB184" s="3" t="str">
        <f>IF(OR((AA184-$AC$2)&lt;0,(AA184-$AC$4)&lt;0),0,(AA184-$AC$2)*(AA184-$AC$4)*'Draft Array'!$K$100*'Draft Array'!$M$112*pcrb)</f>
        <v>#REF!</v>
      </c>
      <c r="AC184" s="3" t="str">
        <f t="shared" si="8"/>
        <v>#REF!</v>
      </c>
      <c r="AD184" s="135">
        <f t="shared" si="9"/>
        <v>0</v>
      </c>
      <c r="AE184" s="3" t="str">
        <f t="shared" si="16"/>
        <v>#DIV/0!</v>
      </c>
    </row>
    <row r="185" ht="15.75" customHeight="1">
      <c r="A185" s="151" t="str">
        <f>OffensePrj!C184</f>
        <v>RB</v>
      </c>
      <c r="B185" s="131" t="str">
        <f>OffensePrj!R184</f>
        <v>Ty Montgomery</v>
      </c>
      <c r="C185" s="132">
        <f>OffensePrj!D184</f>
        <v>0</v>
      </c>
      <c r="D185" s="132">
        <f>OffensePrj!E184</f>
        <v>0</v>
      </c>
      <c r="E185" s="132">
        <f>OffensePrj!F184</f>
        <v>0</v>
      </c>
      <c r="F185" s="132">
        <f>OffensePrj!G184</f>
        <v>0</v>
      </c>
      <c r="G185" s="133">
        <f>OffensePrj!H184</f>
        <v>0</v>
      </c>
      <c r="H185" s="132">
        <f>OffensePrj!I184</f>
        <v>15.18912</v>
      </c>
      <c r="I185" s="132">
        <f>OffensePrj!J184</f>
        <v>59.85724</v>
      </c>
      <c r="J185" s="132">
        <f>OffensePrj!K184</f>
        <v>0.598709</v>
      </c>
      <c r="K185" s="132">
        <f>OffensePrj!L184</f>
        <v>8.840604</v>
      </c>
      <c r="L185" s="132">
        <f>OffensePrj!M184</f>
        <v>64.53567</v>
      </c>
      <c r="M185" s="132">
        <f>OffensePrj!N184</f>
        <v>0.145921</v>
      </c>
      <c r="N185" s="132">
        <f>OffensePrj!O184</f>
        <v>0</v>
      </c>
      <c r="O185" s="3">
        <f>OffensePrj!P184</f>
        <v>0</v>
      </c>
      <c r="P185" s="132">
        <f>OffensePrj!Q184</f>
        <v>0</v>
      </c>
      <c r="Q185" s="134">
        <f>IFERROR(ProjectionCalcs!D185*pointpasscomp+ProjectionCalcs!E185*pointpassyard+ProjectionCalcs!F185*pointpasstd+pointint*ProjectionCalcs!G185+ProjectionCalcs!H185*pointrushatt+pointrushyard*ProjectionCalcs!I185+pointrushtd*ProjectionCalcs!J185+ProjectionCalcs!K185*pointrec+pointrecyard*ProjectionCalcs!L185+ProjectionCalcs!M185*pointrectd+pointfumb*ProjectionCalcs!N185+(C185-D185)*pointpassinc+O185*pointret+P185*pointrushtd,0)</f>
        <v>0</v>
      </c>
      <c r="R185" s="113" t="str">
        <f t="shared" si="11"/>
        <v>#REF!</v>
      </c>
      <c r="S185" s="135" t="str">
        <f t="shared" si="12"/>
        <v>#REF!</v>
      </c>
      <c r="T185" s="113" t="str">
        <f t="array" ref="T185">ROUND(SUMPRODUCT((AE185&gt;=$AE$155:$AE$404)/COUNTIF($AE$155:$AE$404,$AE$155:$AE$404)),0)</f>
        <v>#DIV/0!</v>
      </c>
      <c r="U185" s="3" t="str">
        <f t="shared" si="13"/>
        <v>#REF!</v>
      </c>
      <c r="V185" s="3" t="str">
        <f t="array" ref="V185">IFERROR(INDEX(Overall!$C$3:$C$389,MATCH(ProjectionCalcs!B185,Overall!$D$3:$D$389,0)),"No")</f>
        <v>Yes</v>
      </c>
      <c r="W185" s="93">
        <f t="shared" si="14"/>
        <v>0</v>
      </c>
      <c r="X185" s="136"/>
      <c r="Y185" s="3" t="str">
        <f t="shared" si="15"/>
        <v/>
      </c>
      <c r="Z185" s="3" t="str">
        <f t="shared" si="6"/>
        <v>#DIV/0!</v>
      </c>
      <c r="AA185" s="96">
        <f t="shared" si="7"/>
        <v>0</v>
      </c>
      <c r="AB185" s="3" t="str">
        <f>IF(OR((AA185-$AC$2)&lt;0,(AA185-$AC$4)&lt;0),0,(AA185-$AC$2)*(AA185-$AC$4)*'Draft Array'!$K$100*'Draft Array'!$M$112*pcrb)</f>
        <v>#REF!</v>
      </c>
      <c r="AC185" s="3" t="str">
        <f t="shared" si="8"/>
        <v>#REF!</v>
      </c>
      <c r="AD185" s="135">
        <f t="shared" si="9"/>
        <v>0</v>
      </c>
      <c r="AE185" s="3" t="str">
        <f t="shared" si="16"/>
        <v>#DIV/0!</v>
      </c>
    </row>
    <row r="186" ht="15.75" customHeight="1">
      <c r="A186" s="151" t="str">
        <f>OffensePrj!C185</f>
        <v>RB</v>
      </c>
      <c r="B186" s="131" t="str">
        <f>OffensePrj!R185</f>
        <v>Tevin Coleman</v>
      </c>
      <c r="C186" s="132">
        <f>OffensePrj!D185</f>
        <v>0</v>
      </c>
      <c r="D186" s="132">
        <f>OffensePrj!E185</f>
        <v>0</v>
      </c>
      <c r="E186" s="132">
        <f>OffensePrj!F185</f>
        <v>0</v>
      </c>
      <c r="F186" s="132">
        <f>OffensePrj!G185</f>
        <v>0</v>
      </c>
      <c r="G186" s="133">
        <f>OffensePrj!H185</f>
        <v>0</v>
      </c>
      <c r="H186" s="132">
        <f>OffensePrj!I185</f>
        <v>149.3347</v>
      </c>
      <c r="I186" s="132">
        <f>OffensePrj!J185</f>
        <v>649.7526</v>
      </c>
      <c r="J186" s="132">
        <f>OffensePrj!K185</f>
        <v>4.973239</v>
      </c>
      <c r="K186" s="132">
        <f>OffensePrj!L185</f>
        <v>21.70202</v>
      </c>
      <c r="L186" s="132">
        <f>OffensePrj!M185</f>
        <v>181.9245</v>
      </c>
      <c r="M186" s="132">
        <f>OffensePrj!N185</f>
        <v>0.92731</v>
      </c>
      <c r="N186" s="132">
        <f>OffensePrj!O185</f>
        <v>1.220268</v>
      </c>
      <c r="O186" s="3">
        <f>OffensePrj!P185</f>
        <v>0</v>
      </c>
      <c r="P186" s="132">
        <f>OffensePrj!Q185</f>
        <v>0</v>
      </c>
      <c r="Q186" s="134">
        <f>IFERROR(ProjectionCalcs!D186*pointpasscomp+ProjectionCalcs!E186*pointpassyard+ProjectionCalcs!F186*pointpasstd+pointint*ProjectionCalcs!G186+ProjectionCalcs!H186*pointrushatt+pointrushyard*ProjectionCalcs!I186+pointrushtd*ProjectionCalcs!J186+ProjectionCalcs!K186*pointrec+pointrecyard*ProjectionCalcs!L186+ProjectionCalcs!M186*pointrectd+pointfumb*ProjectionCalcs!N186+(C186-D186)*pointpassinc+O186*pointret+P186*pointrushtd,0)</f>
        <v>0</v>
      </c>
      <c r="R186" s="113" t="str">
        <f t="shared" si="11"/>
        <v>#REF!</v>
      </c>
      <c r="S186" s="135" t="str">
        <f t="shared" si="12"/>
        <v>#REF!</v>
      </c>
      <c r="T186" s="113" t="str">
        <f t="array" ref="T186">ROUND(SUMPRODUCT((AE186&gt;=$AE$155:$AE$404)/COUNTIF($AE$155:$AE$404,$AE$155:$AE$404)),0)</f>
        <v>#DIV/0!</v>
      </c>
      <c r="U186" s="3" t="str">
        <f t="shared" si="13"/>
        <v>#REF!</v>
      </c>
      <c r="V186" s="3" t="str">
        <f t="array" ref="V186">IFERROR(INDEX(Overall!$C$3:$C$389,MATCH(ProjectionCalcs!B186,Overall!$D$3:$D$389,0)),"No")</f>
        <v>Yes</v>
      </c>
      <c r="W186" s="93">
        <f t="shared" si="14"/>
        <v>0</v>
      </c>
      <c r="X186" s="136"/>
      <c r="Y186" s="3" t="str">
        <f t="shared" si="15"/>
        <v/>
      </c>
      <c r="Z186" s="3" t="str">
        <f t="shared" si="6"/>
        <v>#DIV/0!</v>
      </c>
      <c r="AA186" s="96">
        <f t="shared" si="7"/>
        <v>0</v>
      </c>
      <c r="AB186" s="3" t="str">
        <f>IF(OR((AA186-$AC$2)&lt;0,(AA186-$AC$4)&lt;0),0,(AA186-$AC$2)*(AA186-$AC$4)*'Draft Array'!$K$100*'Draft Array'!$M$112*pcrb)</f>
        <v>#REF!</v>
      </c>
      <c r="AC186" s="3" t="str">
        <f t="shared" si="8"/>
        <v>#REF!</v>
      </c>
      <c r="AD186" s="135">
        <f t="shared" si="9"/>
        <v>0</v>
      </c>
      <c r="AE186" s="3" t="str">
        <f t="shared" si="16"/>
        <v>#DIV/0!</v>
      </c>
    </row>
    <row r="187" ht="15.75" customHeight="1">
      <c r="A187" s="151" t="str">
        <f>OffensePrj!C186</f>
        <v>RB</v>
      </c>
      <c r="B187" s="131" t="str">
        <f>OffensePrj!R186</f>
        <v>Duke Johnson</v>
      </c>
      <c r="C187" s="132">
        <f>OffensePrj!D186</f>
        <v>0</v>
      </c>
      <c r="D187" s="132">
        <f>OffensePrj!E186</f>
        <v>0</v>
      </c>
      <c r="E187" s="132">
        <f>OffensePrj!F186</f>
        <v>0</v>
      </c>
      <c r="F187" s="132">
        <f>OffensePrj!G186</f>
        <v>0</v>
      </c>
      <c r="G187" s="133">
        <f>OffensePrj!H186</f>
        <v>0</v>
      </c>
      <c r="H187" s="132">
        <f>OffensePrj!I186</f>
        <v>81.93514</v>
      </c>
      <c r="I187" s="132">
        <f>OffensePrj!J186</f>
        <v>348.4131</v>
      </c>
      <c r="J187" s="132">
        <f>OffensePrj!K186</f>
        <v>1.555414</v>
      </c>
      <c r="K187" s="132">
        <f>OffensePrj!L186</f>
        <v>40.84267</v>
      </c>
      <c r="L187" s="132">
        <f>OffensePrj!M186</f>
        <v>353.4722</v>
      </c>
      <c r="M187" s="132">
        <f>OffensePrj!N186</f>
        <v>2.366785</v>
      </c>
      <c r="N187" s="132">
        <f>OffensePrj!O186</f>
        <v>0.902534</v>
      </c>
      <c r="O187" s="3">
        <f>OffensePrj!P186</f>
        <v>0</v>
      </c>
      <c r="P187" s="132">
        <f>OffensePrj!Q186</f>
        <v>0</v>
      </c>
      <c r="Q187" s="134">
        <f>IFERROR(ProjectionCalcs!D187*pointpasscomp+ProjectionCalcs!E187*pointpassyard+ProjectionCalcs!F187*pointpasstd+pointint*ProjectionCalcs!G187+ProjectionCalcs!H187*pointrushatt+pointrushyard*ProjectionCalcs!I187+pointrushtd*ProjectionCalcs!J187+ProjectionCalcs!K187*pointrec+pointrecyard*ProjectionCalcs!L187+ProjectionCalcs!M187*pointrectd+pointfumb*ProjectionCalcs!N187+(C187-D187)*pointpassinc+O187*pointret+P187*pointrushtd,0)</f>
        <v>0</v>
      </c>
      <c r="R187" s="113" t="str">
        <f t="shared" si="11"/>
        <v>#REF!</v>
      </c>
      <c r="S187" s="135" t="str">
        <f t="shared" si="12"/>
        <v>#REF!</v>
      </c>
      <c r="T187" s="113" t="str">
        <f t="array" ref="T187">ROUND(SUMPRODUCT((AE187&gt;=$AE$155:$AE$404)/COUNTIF($AE$155:$AE$404,$AE$155:$AE$404)),0)</f>
        <v>#DIV/0!</v>
      </c>
      <c r="U187" s="3" t="str">
        <f t="shared" si="13"/>
        <v>#REF!</v>
      </c>
      <c r="V187" s="3" t="str">
        <f t="array" ref="V187">IFERROR(INDEX(Overall!$C$3:$C$389,MATCH(ProjectionCalcs!B187,Overall!$D$3:$D$389,0)),"No")</f>
        <v>Yes</v>
      </c>
      <c r="W187" s="93">
        <f t="shared" si="14"/>
        <v>0</v>
      </c>
      <c r="X187" s="136"/>
      <c r="Y187" s="3" t="str">
        <f t="shared" si="15"/>
        <v/>
      </c>
      <c r="Z187" s="3" t="str">
        <f t="shared" si="6"/>
        <v>#DIV/0!</v>
      </c>
      <c r="AA187" s="96">
        <f t="shared" si="7"/>
        <v>0</v>
      </c>
      <c r="AB187" s="3" t="str">
        <f>IF(OR((AA187-$AC$2)&lt;0,(AA187-$AC$4)&lt;0),0,(AA187-$AC$2)*(AA187-$AC$4)*'Draft Array'!$K$100*'Draft Array'!$M$112*pcrb)</f>
        <v>#REF!</v>
      </c>
      <c r="AC187" s="3" t="str">
        <f t="shared" si="8"/>
        <v>#REF!</v>
      </c>
      <c r="AD187" s="135">
        <f t="shared" si="9"/>
        <v>0</v>
      </c>
      <c r="AE187" s="3" t="str">
        <f t="shared" si="16"/>
        <v>#DIV/0!</v>
      </c>
    </row>
    <row r="188" ht="15.75" customHeight="1">
      <c r="A188" s="151" t="str">
        <f>OffensePrj!C187</f>
        <v>RB</v>
      </c>
      <c r="B188" s="131" t="str">
        <f>OffensePrj!R187</f>
        <v>Melvin Gordon</v>
      </c>
      <c r="C188" s="132">
        <f>OffensePrj!D187</f>
        <v>0</v>
      </c>
      <c r="D188" s="132">
        <f>OffensePrj!E187</f>
        <v>0</v>
      </c>
      <c r="E188" s="132">
        <f>OffensePrj!F187</f>
        <v>0</v>
      </c>
      <c r="F188" s="132">
        <f>OffensePrj!G187</f>
        <v>0</v>
      </c>
      <c r="G188" s="133">
        <f>OffensePrj!H187</f>
        <v>0</v>
      </c>
      <c r="H188" s="132">
        <f>OffensePrj!I187</f>
        <v>204.6709</v>
      </c>
      <c r="I188" s="132">
        <f>OffensePrj!J187</f>
        <v>884.2051</v>
      </c>
      <c r="J188" s="132">
        <f>OffensePrj!K187</f>
        <v>7.604419</v>
      </c>
      <c r="K188" s="132">
        <f>OffensePrj!L187</f>
        <v>41.7278</v>
      </c>
      <c r="L188" s="132">
        <f>OffensePrj!M187</f>
        <v>331.8039</v>
      </c>
      <c r="M188" s="132">
        <f>OffensePrj!N187</f>
        <v>1.63994</v>
      </c>
      <c r="N188" s="132">
        <f>OffensePrj!O187</f>
        <v>2.243666</v>
      </c>
      <c r="O188" s="3">
        <f>OffensePrj!P187</f>
        <v>0</v>
      </c>
      <c r="P188" s="132">
        <f>OffensePrj!Q187</f>
        <v>0</v>
      </c>
      <c r="Q188" s="134">
        <f>IFERROR(ProjectionCalcs!D188*pointpasscomp+ProjectionCalcs!E188*pointpassyard+ProjectionCalcs!F188*pointpasstd+pointint*ProjectionCalcs!G188+ProjectionCalcs!H188*pointrushatt+pointrushyard*ProjectionCalcs!I188+pointrushtd*ProjectionCalcs!J188+ProjectionCalcs!K188*pointrec+pointrecyard*ProjectionCalcs!L188+ProjectionCalcs!M188*pointrectd+pointfumb*ProjectionCalcs!N188+(C188-D188)*pointpassinc+O188*pointret+P188*pointrushtd,0)</f>
        <v>0</v>
      </c>
      <c r="R188" s="113" t="str">
        <f t="shared" si="11"/>
        <v>#REF!</v>
      </c>
      <c r="S188" s="135" t="str">
        <f t="shared" si="12"/>
        <v>#REF!</v>
      </c>
      <c r="T188" s="113" t="str">
        <f t="array" ref="T188">ROUND(SUMPRODUCT((AE188&gt;=$AE$155:$AE$404)/COUNTIF($AE$155:$AE$404,$AE$155:$AE$404)),0)</f>
        <v>#DIV/0!</v>
      </c>
      <c r="U188" s="3" t="str">
        <f t="shared" si="13"/>
        <v>#REF!</v>
      </c>
      <c r="V188" s="3" t="str">
        <f t="array" ref="V188">IFERROR(INDEX(Overall!$C$3:$C$389,MATCH(ProjectionCalcs!B188,Overall!$D$3:$D$389,0)),"No")</f>
        <v>Yes</v>
      </c>
      <c r="W188" s="93">
        <f t="shared" si="14"/>
        <v>0</v>
      </c>
      <c r="X188" s="136"/>
      <c r="Y188" s="3" t="str">
        <f t="shared" si="15"/>
        <v/>
      </c>
      <c r="Z188" s="3" t="str">
        <f t="shared" si="6"/>
        <v>#DIV/0!</v>
      </c>
      <c r="AA188" s="96">
        <f t="shared" si="7"/>
        <v>0</v>
      </c>
      <c r="AB188" s="3" t="str">
        <f>IF(OR((AA188-$AC$2)&lt;0,(AA188-$AC$4)&lt;0),0,(AA188-$AC$2)*(AA188-$AC$4)*'Draft Array'!$K$100*'Draft Array'!$M$112*pcrb)</f>
        <v>#REF!</v>
      </c>
      <c r="AC188" s="3" t="str">
        <f t="shared" si="8"/>
        <v>#REF!</v>
      </c>
      <c r="AD188" s="135">
        <f t="shared" si="9"/>
        <v>0</v>
      </c>
      <c r="AE188" s="3" t="str">
        <f t="shared" si="16"/>
        <v>#DIV/0!</v>
      </c>
    </row>
    <row r="189" ht="15.75" customHeight="1">
      <c r="A189" s="151" t="str">
        <f>OffensePrj!C188</f>
        <v>RB</v>
      </c>
      <c r="B189" s="131" t="str">
        <f>OffensePrj!R188</f>
        <v>T.J. Yeldon</v>
      </c>
      <c r="C189" s="132">
        <f>OffensePrj!D188</f>
        <v>0</v>
      </c>
      <c r="D189" s="132">
        <f>OffensePrj!E188</f>
        <v>0</v>
      </c>
      <c r="E189" s="132">
        <f>OffensePrj!F188</f>
        <v>0</v>
      </c>
      <c r="F189" s="132">
        <f>OffensePrj!G188</f>
        <v>0</v>
      </c>
      <c r="G189" s="133">
        <f>OffensePrj!H188</f>
        <v>0</v>
      </c>
      <c r="H189" s="132">
        <f>OffensePrj!I188</f>
        <v>45.95108</v>
      </c>
      <c r="I189" s="132">
        <f>OffensePrj!J188</f>
        <v>105.6647</v>
      </c>
      <c r="J189" s="132">
        <f>OffensePrj!K188</f>
        <v>0.326324</v>
      </c>
      <c r="K189" s="132">
        <f>OffensePrj!L188</f>
        <v>15.31786</v>
      </c>
      <c r="L189" s="132">
        <f>OffensePrj!M188</f>
        <v>129.0453</v>
      </c>
      <c r="M189" s="132">
        <f>OffensePrj!N188</f>
        <v>0.295169</v>
      </c>
      <c r="N189" s="132">
        <f>OffensePrj!O188</f>
        <v>0.8</v>
      </c>
      <c r="O189" s="3">
        <f>OffensePrj!P188</f>
        <v>0</v>
      </c>
      <c r="P189" s="132">
        <f>OffensePrj!Q188</f>
        <v>0</v>
      </c>
      <c r="Q189" s="134">
        <f>IFERROR(ProjectionCalcs!D189*pointpasscomp+ProjectionCalcs!E189*pointpassyard+ProjectionCalcs!F189*pointpasstd+pointint*ProjectionCalcs!G189+ProjectionCalcs!H189*pointrushatt+pointrushyard*ProjectionCalcs!I189+pointrushtd*ProjectionCalcs!J189+ProjectionCalcs!K189*pointrec+pointrecyard*ProjectionCalcs!L189+ProjectionCalcs!M189*pointrectd+pointfumb*ProjectionCalcs!N189+(C189-D189)*pointpassinc+O189*pointret+P189*pointrushtd,0)</f>
        <v>0</v>
      </c>
      <c r="R189" s="113" t="str">
        <f t="shared" si="11"/>
        <v>#REF!</v>
      </c>
      <c r="S189" s="135" t="str">
        <f t="shared" si="12"/>
        <v>#REF!</v>
      </c>
      <c r="T189" s="113" t="str">
        <f t="array" ref="T189">ROUND(SUMPRODUCT((AE189&gt;=$AE$155:$AE$404)/COUNTIF($AE$155:$AE$404,$AE$155:$AE$404)),0)</f>
        <v>#DIV/0!</v>
      </c>
      <c r="U189" s="3" t="str">
        <f t="shared" si="13"/>
        <v>#REF!</v>
      </c>
      <c r="V189" s="3" t="str">
        <f t="array" ref="V189">IFERROR(INDEX(Overall!$C$3:$C$389,MATCH(ProjectionCalcs!B189,Overall!$D$3:$D$389,0)),"No")</f>
        <v>No</v>
      </c>
      <c r="W189" s="93">
        <f t="shared" si="14"/>
        <v>1</v>
      </c>
      <c r="X189" s="136"/>
      <c r="Y189" s="3" t="str">
        <f t="shared" si="15"/>
        <v/>
      </c>
      <c r="Z189" s="3" t="str">
        <f t="shared" si="6"/>
        <v>#DIV/0!</v>
      </c>
      <c r="AA189" s="96">
        <f t="shared" si="7"/>
        <v>0</v>
      </c>
      <c r="AB189" s="3" t="str">
        <f>IF(OR((AA189-$AC$2)&lt;0,(AA189-$AC$4)&lt;0),0,(AA189-$AC$2)*(AA189-$AC$4)*'Draft Array'!$K$100*'Draft Array'!$M$112*pcrb)</f>
        <v>#REF!</v>
      </c>
      <c r="AC189" s="3" t="str">
        <f t="shared" si="8"/>
        <v>#REF!</v>
      </c>
      <c r="AD189" s="135">
        <f t="shared" si="9"/>
        <v>0</v>
      </c>
      <c r="AE189" s="3" t="str">
        <f t="shared" si="16"/>
        <v>#DIV/0!</v>
      </c>
    </row>
    <row r="190" ht="15.75" customHeight="1">
      <c r="A190" s="151" t="str">
        <f>OffensePrj!C189</f>
        <v>RB</v>
      </c>
      <c r="B190" s="131" t="str">
        <f>OffensePrj!R189</f>
        <v>Todd Gurley II</v>
      </c>
      <c r="C190" s="132">
        <f>OffensePrj!D189</f>
        <v>0</v>
      </c>
      <c r="D190" s="132">
        <f>OffensePrj!E189</f>
        <v>0</v>
      </c>
      <c r="E190" s="132">
        <f>OffensePrj!F189</f>
        <v>0</v>
      </c>
      <c r="F190" s="132">
        <f>OffensePrj!G189</f>
        <v>0</v>
      </c>
      <c r="G190" s="133">
        <f>OffensePrj!H189</f>
        <v>0</v>
      </c>
      <c r="H190" s="132">
        <f>OffensePrj!I189</f>
        <v>216.781</v>
      </c>
      <c r="I190" s="132">
        <f>OffensePrj!J189</f>
        <v>914.3027</v>
      </c>
      <c r="J190" s="132">
        <f>OffensePrj!K189</f>
        <v>8.624669</v>
      </c>
      <c r="K190" s="132">
        <f>OffensePrj!L189</f>
        <v>48.38181</v>
      </c>
      <c r="L190" s="132">
        <f>OffensePrj!M189</f>
        <v>367.4623</v>
      </c>
      <c r="M190" s="132">
        <f>OffensePrj!N189</f>
        <v>2.460579</v>
      </c>
      <c r="N190" s="132">
        <f>OffensePrj!O189</f>
        <v>1.756334</v>
      </c>
      <c r="O190" s="3">
        <f>OffensePrj!P189</f>
        <v>0</v>
      </c>
      <c r="P190" s="132">
        <f>OffensePrj!Q189</f>
        <v>0</v>
      </c>
      <c r="Q190" s="134">
        <f>IFERROR(ProjectionCalcs!D190*pointpasscomp+ProjectionCalcs!E190*pointpassyard+ProjectionCalcs!F190*pointpasstd+pointint*ProjectionCalcs!G190+ProjectionCalcs!H190*pointrushatt+pointrushyard*ProjectionCalcs!I190+pointrushtd*ProjectionCalcs!J190+ProjectionCalcs!K190*pointrec+pointrecyard*ProjectionCalcs!L190+ProjectionCalcs!M190*pointrectd+pointfumb*ProjectionCalcs!N190+(C190-D190)*pointpassinc+O190*pointret+P190*pointrushtd,0)</f>
        <v>0</v>
      </c>
      <c r="R190" s="113" t="str">
        <f t="shared" si="11"/>
        <v>#REF!</v>
      </c>
      <c r="S190" s="135" t="str">
        <f t="shared" si="12"/>
        <v>#REF!</v>
      </c>
      <c r="T190" s="113" t="str">
        <f t="array" ref="T190">ROUND(SUMPRODUCT((AE190&gt;=$AE$155:$AE$404)/COUNTIF($AE$155:$AE$404,$AE$155:$AE$404)),0)</f>
        <v>#DIV/0!</v>
      </c>
      <c r="U190" s="3" t="str">
        <f t="shared" si="13"/>
        <v>#REF!</v>
      </c>
      <c r="V190" s="3" t="str">
        <f t="array" ref="V190">IFERROR(INDEX(Overall!$C$3:$C$389,MATCH(ProjectionCalcs!B190,Overall!$D$3:$D$389,0)),"No")</f>
        <v>Yes</v>
      </c>
      <c r="W190" s="93">
        <f t="shared" si="14"/>
        <v>0</v>
      </c>
      <c r="X190" s="136"/>
      <c r="Y190" s="3" t="str">
        <f t="shared" si="15"/>
        <v/>
      </c>
      <c r="Z190" s="3" t="str">
        <f t="shared" si="6"/>
        <v>#DIV/0!</v>
      </c>
      <c r="AA190" s="96">
        <f t="shared" si="7"/>
        <v>0</v>
      </c>
      <c r="AB190" s="3" t="str">
        <f>IF(OR((AA190-$AC$2)&lt;0,(AA190-$AC$4)&lt;0),0,(AA190-$AC$2)*(AA190-$AC$4)*'Draft Array'!$K$100*'Draft Array'!$M$112*pcrb)</f>
        <v>#REF!</v>
      </c>
      <c r="AC190" s="3" t="str">
        <f t="shared" si="8"/>
        <v>#REF!</v>
      </c>
      <c r="AD190" s="135">
        <f t="shared" si="9"/>
        <v>0</v>
      </c>
      <c r="AE190" s="3" t="str">
        <f t="shared" si="16"/>
        <v>#DIV/0!</v>
      </c>
    </row>
    <row r="191" ht="15.75" customHeight="1">
      <c r="A191" s="151" t="str">
        <f>OffensePrj!C190</f>
        <v>RB</v>
      </c>
      <c r="B191" s="131" t="str">
        <f>OffensePrj!R190</f>
        <v>Michael Burton</v>
      </c>
      <c r="C191" s="132">
        <f>OffensePrj!D190</f>
        <v>0</v>
      </c>
      <c r="D191" s="132">
        <f>OffensePrj!E190</f>
        <v>0</v>
      </c>
      <c r="E191" s="132">
        <f>OffensePrj!F190</f>
        <v>0</v>
      </c>
      <c r="F191" s="132">
        <f>OffensePrj!G190</f>
        <v>0</v>
      </c>
      <c r="G191" s="133">
        <f>OffensePrj!H190</f>
        <v>0</v>
      </c>
      <c r="H191" s="132">
        <f>OffensePrj!I190</f>
        <v>1.9</v>
      </c>
      <c r="I191" s="132">
        <f>OffensePrj!J190</f>
        <v>7.7</v>
      </c>
      <c r="J191" s="132">
        <f>OffensePrj!K190</f>
        <v>0.01</v>
      </c>
      <c r="K191" s="132">
        <f>OffensePrj!L190</f>
        <v>1.28</v>
      </c>
      <c r="L191" s="132">
        <f>OffensePrj!M190</f>
        <v>9.15</v>
      </c>
      <c r="M191" s="132">
        <f>OffensePrj!N190</f>
        <v>0</v>
      </c>
      <c r="N191" s="132">
        <f>OffensePrj!O190</f>
        <v>0</v>
      </c>
      <c r="O191" s="3">
        <f>OffensePrj!P190</f>
        <v>0</v>
      </c>
      <c r="P191" s="132">
        <f>OffensePrj!Q190</f>
        <v>0</v>
      </c>
      <c r="Q191" s="134">
        <f>IFERROR(ProjectionCalcs!D191*pointpasscomp+ProjectionCalcs!E191*pointpassyard+ProjectionCalcs!F191*pointpasstd+pointint*ProjectionCalcs!G191+ProjectionCalcs!H191*pointrushatt+pointrushyard*ProjectionCalcs!I191+pointrushtd*ProjectionCalcs!J191+ProjectionCalcs!K191*pointrec+pointrecyard*ProjectionCalcs!L191+ProjectionCalcs!M191*pointrectd+pointfumb*ProjectionCalcs!N191+(C191-D191)*pointpassinc+O191*pointret+P191*pointrushtd,0)</f>
        <v>0</v>
      </c>
      <c r="R191" s="113" t="str">
        <f t="shared" si="11"/>
        <v>#REF!</v>
      </c>
      <c r="S191" s="135" t="str">
        <f t="shared" si="12"/>
        <v>#REF!</v>
      </c>
      <c r="T191" s="113" t="str">
        <f t="array" ref="T191">ROUND(SUMPRODUCT((AE191&gt;=$AE$155:$AE$404)/COUNTIF($AE$155:$AE$404,$AE$155:$AE$404)),0)</f>
        <v>#DIV/0!</v>
      </c>
      <c r="U191" s="3" t="str">
        <f t="shared" si="13"/>
        <v>#REF!</v>
      </c>
      <c r="V191" s="3" t="str">
        <f t="array" ref="V191">IFERROR(INDEX(Overall!$C$3:$C$389,MATCH(ProjectionCalcs!B191,Overall!$D$3:$D$389,0)),"No")</f>
        <v>No</v>
      </c>
      <c r="W191" s="93">
        <f t="shared" si="14"/>
        <v>1</v>
      </c>
      <c r="X191" s="136"/>
      <c r="Y191" s="3" t="str">
        <f t="shared" si="15"/>
        <v/>
      </c>
      <c r="Z191" s="3" t="str">
        <f t="shared" si="6"/>
        <v>#DIV/0!</v>
      </c>
      <c r="AA191" s="96">
        <f t="shared" si="7"/>
        <v>0</v>
      </c>
      <c r="AB191" s="3" t="str">
        <f>IF(OR((AA191-$AC$2)&lt;0,(AA191-$AC$4)&lt;0),0,(AA191-$AC$2)*(AA191-$AC$4)*'Draft Array'!$K$100*'Draft Array'!$M$112*pcrb)</f>
        <v>#REF!</v>
      </c>
      <c r="AC191" s="3" t="str">
        <f t="shared" si="8"/>
        <v>#REF!</v>
      </c>
      <c r="AD191" s="135">
        <f t="shared" si="9"/>
        <v>0</v>
      </c>
      <c r="AE191" s="3" t="str">
        <f t="shared" si="16"/>
        <v>#DIV/0!</v>
      </c>
    </row>
    <row r="192" ht="15.75" customHeight="1">
      <c r="A192" s="151" t="str">
        <f>OffensePrj!C191</f>
        <v>RB</v>
      </c>
      <c r="B192" s="131" t="str">
        <f>OffensePrj!R191</f>
        <v>David Johnson</v>
      </c>
      <c r="C192" s="132">
        <f>OffensePrj!D191</f>
        <v>0</v>
      </c>
      <c r="D192" s="132">
        <f>OffensePrj!E191</f>
        <v>0</v>
      </c>
      <c r="E192" s="132">
        <f>OffensePrj!F191</f>
        <v>0</v>
      </c>
      <c r="F192" s="132">
        <f>OffensePrj!G191</f>
        <v>0</v>
      </c>
      <c r="G192" s="133">
        <f>OffensePrj!H191</f>
        <v>0</v>
      </c>
      <c r="H192" s="132">
        <f>OffensePrj!I191</f>
        <v>214.7097</v>
      </c>
      <c r="I192" s="132">
        <f>OffensePrj!J191</f>
        <v>877.3127</v>
      </c>
      <c r="J192" s="132">
        <f>OffensePrj!K191</f>
        <v>5.813706</v>
      </c>
      <c r="K192" s="132">
        <f>OffensePrj!L191</f>
        <v>43.93369</v>
      </c>
      <c r="L192" s="132">
        <f>OffensePrj!M191</f>
        <v>409.1944</v>
      </c>
      <c r="M192" s="132">
        <f>OffensePrj!N191</f>
        <v>3.03752</v>
      </c>
      <c r="N192" s="132">
        <f>OffensePrj!O191</f>
        <v>1.512668</v>
      </c>
      <c r="O192" s="3">
        <f>OffensePrj!P191</f>
        <v>0</v>
      </c>
      <c r="P192" s="132">
        <f>OffensePrj!Q191</f>
        <v>0</v>
      </c>
      <c r="Q192" s="134">
        <f>IFERROR(ProjectionCalcs!D192*pointpasscomp+ProjectionCalcs!E192*pointpassyard+ProjectionCalcs!F192*pointpasstd+pointint*ProjectionCalcs!G192+ProjectionCalcs!H192*pointrushatt+pointrushyard*ProjectionCalcs!I192+pointrushtd*ProjectionCalcs!J192+ProjectionCalcs!K192*pointrec+pointrecyard*ProjectionCalcs!L192+ProjectionCalcs!M192*pointrectd+pointfumb*ProjectionCalcs!N192+(C192-D192)*pointpassinc+O192*pointret+P192*pointrushtd,0)</f>
        <v>0</v>
      </c>
      <c r="R192" s="113" t="str">
        <f t="shared" si="11"/>
        <v>#REF!</v>
      </c>
      <c r="S192" s="135" t="str">
        <f t="shared" si="12"/>
        <v>#REF!</v>
      </c>
      <c r="T192" s="113" t="str">
        <f t="array" ref="T192">ROUND(SUMPRODUCT((AE192&gt;=$AE$155:$AE$404)/COUNTIF($AE$155:$AE$404,$AE$155:$AE$404)),0)</f>
        <v>#DIV/0!</v>
      </c>
      <c r="U192" s="3" t="str">
        <f t="shared" si="13"/>
        <v>#REF!</v>
      </c>
      <c r="V192" s="3" t="str">
        <f t="array" ref="V192">IFERROR(INDEX(Overall!$C$3:$C$389,MATCH(ProjectionCalcs!B192,Overall!$D$3:$D$389,0)),"No")</f>
        <v>Yes</v>
      </c>
      <c r="W192" s="93">
        <f t="shared" si="14"/>
        <v>0</v>
      </c>
      <c r="X192" s="136"/>
      <c r="Y192" s="3" t="str">
        <f t="shared" si="15"/>
        <v/>
      </c>
      <c r="Z192" s="3" t="str">
        <f t="shared" si="6"/>
        <v>#DIV/0!</v>
      </c>
      <c r="AA192" s="96">
        <f t="shared" si="7"/>
        <v>0</v>
      </c>
      <c r="AB192" s="3" t="str">
        <f>IF(OR((AA192-$AC$2)&lt;0,(AA192-$AC$4)&lt;0),0,(AA192-$AC$2)*(AA192-$AC$4)*'Draft Array'!$K$100*'Draft Array'!$M$112*pcrb)</f>
        <v>#REF!</v>
      </c>
      <c r="AC192" s="3" t="str">
        <f t="shared" si="8"/>
        <v>#REF!</v>
      </c>
      <c r="AD192" s="135">
        <f t="shared" si="9"/>
        <v>0</v>
      </c>
      <c r="AE192" s="3" t="str">
        <f t="shared" si="16"/>
        <v>#DIV/0!</v>
      </c>
    </row>
    <row r="193" ht="15.75" customHeight="1">
      <c r="A193" s="151" t="str">
        <f>OffensePrj!C192</f>
        <v>RB</v>
      </c>
      <c r="B193" s="131" t="str">
        <f>OffensePrj!R192</f>
        <v>Mike Davis</v>
      </c>
      <c r="C193" s="132">
        <f>OffensePrj!D192</f>
        <v>0</v>
      </c>
      <c r="D193" s="132">
        <f>OffensePrj!E192</f>
        <v>0</v>
      </c>
      <c r="E193" s="132">
        <f>OffensePrj!F192</f>
        <v>0</v>
      </c>
      <c r="F193" s="132">
        <f>OffensePrj!G192</f>
        <v>0</v>
      </c>
      <c r="G193" s="133">
        <f>OffensePrj!H192</f>
        <v>0</v>
      </c>
      <c r="H193" s="132">
        <f>OffensePrj!I192</f>
        <v>14.07149</v>
      </c>
      <c r="I193" s="132">
        <f>OffensePrj!J192</f>
        <v>70.15922</v>
      </c>
      <c r="J193" s="132">
        <f>OffensePrj!K192</f>
        <v>0.329187</v>
      </c>
      <c r="K193" s="132">
        <f>OffensePrj!L192</f>
        <v>2.515948</v>
      </c>
      <c r="L193" s="132">
        <f>OffensePrj!M192</f>
        <v>13.68029</v>
      </c>
      <c r="M193" s="132">
        <f>OffensePrj!N192</f>
        <v>0</v>
      </c>
      <c r="N193" s="132">
        <f>OffensePrj!O192</f>
        <v>0</v>
      </c>
      <c r="O193" s="3">
        <f>OffensePrj!P192</f>
        <v>0</v>
      </c>
      <c r="P193" s="132">
        <f>OffensePrj!Q192</f>
        <v>0</v>
      </c>
      <c r="Q193" s="134">
        <f>IFERROR(ProjectionCalcs!D193*pointpasscomp+ProjectionCalcs!E193*pointpassyard+ProjectionCalcs!F193*pointpasstd+pointint*ProjectionCalcs!G193+ProjectionCalcs!H193*pointrushatt+pointrushyard*ProjectionCalcs!I193+pointrushtd*ProjectionCalcs!J193+ProjectionCalcs!K193*pointrec+pointrecyard*ProjectionCalcs!L193+ProjectionCalcs!M193*pointrectd+pointfumb*ProjectionCalcs!N193+(C193-D193)*pointpassinc+O193*pointret+P193*pointrushtd,0)</f>
        <v>0</v>
      </c>
      <c r="R193" s="113" t="str">
        <f t="shared" si="11"/>
        <v>#REF!</v>
      </c>
      <c r="S193" s="135" t="str">
        <f t="shared" si="12"/>
        <v>#REF!</v>
      </c>
      <c r="T193" s="113" t="str">
        <f t="array" ref="T193">ROUND(SUMPRODUCT((AE193&gt;=$AE$155:$AE$404)/COUNTIF($AE$155:$AE$404,$AE$155:$AE$404)),0)</f>
        <v>#DIV/0!</v>
      </c>
      <c r="U193" s="3" t="str">
        <f t="shared" si="13"/>
        <v>#REF!</v>
      </c>
      <c r="V193" s="3" t="str">
        <f t="array" ref="V193">IFERROR(INDEX(Overall!$C$3:$C$389,MATCH(ProjectionCalcs!B193,Overall!$D$3:$D$389,0)),"No")</f>
        <v>No</v>
      </c>
      <c r="W193" s="93">
        <f t="shared" si="14"/>
        <v>1</v>
      </c>
      <c r="X193" s="136"/>
      <c r="Y193" s="3" t="str">
        <f t="shared" si="15"/>
        <v/>
      </c>
      <c r="Z193" s="3" t="str">
        <f t="shared" si="6"/>
        <v>#DIV/0!</v>
      </c>
      <c r="AA193" s="96">
        <f t="shared" si="7"/>
        <v>0</v>
      </c>
      <c r="AB193" s="3" t="str">
        <f>IF(OR((AA193-$AC$2)&lt;0,(AA193-$AC$4)&lt;0),0,(AA193-$AC$2)*(AA193-$AC$4)*'Draft Array'!$K$100*'Draft Array'!$M$112*pcrb)</f>
        <v>#REF!</v>
      </c>
      <c r="AC193" s="3" t="str">
        <f t="shared" si="8"/>
        <v>#REF!</v>
      </c>
      <c r="AD193" s="135">
        <f t="shared" si="9"/>
        <v>0</v>
      </c>
      <c r="AE193" s="3" t="str">
        <f t="shared" si="16"/>
        <v>#DIV/0!</v>
      </c>
    </row>
    <row r="194" ht="15.75" customHeight="1">
      <c r="A194" s="151" t="str">
        <f>OffensePrj!C193</f>
        <v>RB</v>
      </c>
      <c r="B194" s="131" t="str">
        <f>OffensePrj!R193</f>
        <v>Raheem Mostert</v>
      </c>
      <c r="C194" s="132">
        <f>OffensePrj!D193</f>
        <v>0</v>
      </c>
      <c r="D194" s="132">
        <f>OffensePrj!E193</f>
        <v>0</v>
      </c>
      <c r="E194" s="132">
        <f>OffensePrj!F193</f>
        <v>0</v>
      </c>
      <c r="F194" s="132">
        <f>OffensePrj!G193</f>
        <v>0</v>
      </c>
      <c r="G194" s="133">
        <f>OffensePrj!H193</f>
        <v>0</v>
      </c>
      <c r="H194" s="132">
        <f>OffensePrj!I193</f>
        <v>174.4779</v>
      </c>
      <c r="I194" s="132">
        <f>OffensePrj!J193</f>
        <v>901.5605</v>
      </c>
      <c r="J194" s="132">
        <f>OffensePrj!K193</f>
        <v>7.576767</v>
      </c>
      <c r="K194" s="132">
        <f>OffensePrj!L193</f>
        <v>21.63304</v>
      </c>
      <c r="L194" s="132">
        <f>OffensePrj!M193</f>
        <v>193.2314</v>
      </c>
      <c r="M194" s="132">
        <f>OffensePrj!N193</f>
        <v>1.406966</v>
      </c>
      <c r="N194" s="132">
        <f>OffensePrj!O193</f>
        <v>1.561401</v>
      </c>
      <c r="O194" s="3">
        <f>OffensePrj!P193</f>
        <v>0</v>
      </c>
      <c r="P194" s="132">
        <f>OffensePrj!Q193</f>
        <v>0</v>
      </c>
      <c r="Q194" s="134">
        <f>IFERROR(ProjectionCalcs!D194*pointpasscomp+ProjectionCalcs!E194*pointpassyard+ProjectionCalcs!F194*pointpasstd+pointint*ProjectionCalcs!G194+ProjectionCalcs!H194*pointrushatt+pointrushyard*ProjectionCalcs!I194+pointrushtd*ProjectionCalcs!J194+ProjectionCalcs!K194*pointrec+pointrecyard*ProjectionCalcs!L194+ProjectionCalcs!M194*pointrectd+pointfumb*ProjectionCalcs!N194+(C194-D194)*pointpassinc+O194*pointret+P194*pointrushtd,0)</f>
        <v>0</v>
      </c>
      <c r="R194" s="113" t="str">
        <f t="shared" si="11"/>
        <v>#REF!</v>
      </c>
      <c r="S194" s="135" t="str">
        <f t="shared" si="12"/>
        <v>#REF!</v>
      </c>
      <c r="T194" s="113" t="str">
        <f t="array" ref="T194">ROUND(SUMPRODUCT((AE194&gt;=$AE$155:$AE$404)/COUNTIF($AE$155:$AE$404,$AE$155:$AE$404)),0)</f>
        <v>#DIV/0!</v>
      </c>
      <c r="U194" s="3" t="str">
        <f t="shared" si="13"/>
        <v>#REF!</v>
      </c>
      <c r="V194" s="3" t="str">
        <f t="array" ref="V194">IFERROR(INDEX(Overall!$C$3:$C$389,MATCH(ProjectionCalcs!B194,Overall!$D$3:$D$389,0)),"No")</f>
        <v>Yes</v>
      </c>
      <c r="W194" s="93">
        <f t="shared" si="14"/>
        <v>0</v>
      </c>
      <c r="X194" s="136"/>
      <c r="Y194" s="3" t="str">
        <f t="shared" si="15"/>
        <v/>
      </c>
      <c r="Z194" s="3" t="str">
        <f t="shared" si="6"/>
        <v>#DIV/0!</v>
      </c>
      <c r="AA194" s="96">
        <f t="shared" si="7"/>
        <v>0</v>
      </c>
      <c r="AB194" s="3" t="str">
        <f>IF(OR((AA194-$AC$2)&lt;0,(AA194-$AC$4)&lt;0),0,(AA194-$AC$2)*(AA194-$AC$4)*'Draft Array'!$K$100*'Draft Array'!$M$112*pcrb)</f>
        <v>#REF!</v>
      </c>
      <c r="AC194" s="3" t="str">
        <f t="shared" si="8"/>
        <v>#REF!</v>
      </c>
      <c r="AD194" s="135">
        <f t="shared" si="9"/>
        <v>0</v>
      </c>
      <c r="AE194" s="3" t="str">
        <f t="shared" si="16"/>
        <v>#DIV/0!</v>
      </c>
    </row>
    <row r="195" ht="15.75" customHeight="1">
      <c r="A195" s="151" t="str">
        <f>OffensePrj!C194</f>
        <v>RB</v>
      </c>
      <c r="B195" s="131" t="str">
        <f>OffensePrj!R194</f>
        <v>Rod Smith</v>
      </c>
      <c r="C195" s="132">
        <f>OffensePrj!D194</f>
        <v>0</v>
      </c>
      <c r="D195" s="132">
        <f>OffensePrj!E194</f>
        <v>0</v>
      </c>
      <c r="E195" s="132">
        <f>OffensePrj!F194</f>
        <v>0</v>
      </c>
      <c r="F195" s="132">
        <f>OffensePrj!G194</f>
        <v>0</v>
      </c>
      <c r="G195" s="133">
        <f>OffensePrj!H194</f>
        <v>0</v>
      </c>
      <c r="H195" s="132">
        <f>OffensePrj!I194</f>
        <v>9.021911</v>
      </c>
      <c r="I195" s="132">
        <f>OffensePrj!J194</f>
        <v>27.24</v>
      </c>
      <c r="J195" s="132">
        <f>OffensePrj!K194</f>
        <v>0.31</v>
      </c>
      <c r="K195" s="132">
        <f>OffensePrj!L194</f>
        <v>2.956549</v>
      </c>
      <c r="L195" s="132">
        <f>OffensePrj!M194</f>
        <v>19.88197</v>
      </c>
      <c r="M195" s="132">
        <f>OffensePrj!N194</f>
        <v>0.064499</v>
      </c>
      <c r="N195" s="132">
        <f>OffensePrj!O194</f>
        <v>0</v>
      </c>
      <c r="O195" s="3">
        <f>OffensePrj!P194</f>
        <v>0</v>
      </c>
      <c r="P195" s="132">
        <f>OffensePrj!Q194</f>
        <v>0</v>
      </c>
      <c r="Q195" s="134">
        <f>IFERROR(ProjectionCalcs!D195*pointpasscomp+ProjectionCalcs!E195*pointpassyard+ProjectionCalcs!F195*pointpasstd+pointint*ProjectionCalcs!G195+ProjectionCalcs!H195*pointrushatt+pointrushyard*ProjectionCalcs!I195+pointrushtd*ProjectionCalcs!J195+ProjectionCalcs!K195*pointrec+pointrecyard*ProjectionCalcs!L195+ProjectionCalcs!M195*pointrectd+pointfumb*ProjectionCalcs!N195+(C195-D195)*pointpassinc+O195*pointret+P195*pointrushtd,0)</f>
        <v>0</v>
      </c>
      <c r="R195" s="113" t="str">
        <f t="shared" si="11"/>
        <v>#REF!</v>
      </c>
      <c r="S195" s="135" t="str">
        <f t="shared" si="12"/>
        <v>#REF!</v>
      </c>
      <c r="T195" s="113" t="str">
        <f t="array" ref="T195">ROUND(SUMPRODUCT((AE195&gt;=$AE$155:$AE$404)/COUNTIF($AE$155:$AE$404,$AE$155:$AE$404)),0)</f>
        <v>#DIV/0!</v>
      </c>
      <c r="U195" s="3" t="str">
        <f t="shared" si="13"/>
        <v>#REF!</v>
      </c>
      <c r="V195" s="3" t="str">
        <f t="array" ref="V195">IFERROR(INDEX(Overall!$C$3:$C$389,MATCH(ProjectionCalcs!B195,Overall!$D$3:$D$389,0)),"No")</f>
        <v>No</v>
      </c>
      <c r="W195" s="93">
        <f t="shared" si="14"/>
        <v>1</v>
      </c>
      <c r="X195" s="136"/>
      <c r="Y195" s="3" t="str">
        <f t="shared" si="15"/>
        <v/>
      </c>
      <c r="Z195" s="3" t="str">
        <f t="shared" si="6"/>
        <v>#DIV/0!</v>
      </c>
      <c r="AA195" s="96">
        <f t="shared" si="7"/>
        <v>0</v>
      </c>
      <c r="AB195" s="3" t="str">
        <f>IF(OR((AA195-$AC$2)&lt;0,(AA195-$AC$4)&lt;0),0,(AA195-$AC$2)*(AA195-$AC$4)*'Draft Array'!$K$100*'Draft Array'!$M$112*pcrb)</f>
        <v>#REF!</v>
      </c>
      <c r="AC195" s="3" t="str">
        <f t="shared" si="8"/>
        <v>#REF!</v>
      </c>
      <c r="AD195" s="135">
        <f t="shared" si="9"/>
        <v>0</v>
      </c>
      <c r="AE195" s="3" t="str">
        <f t="shared" si="16"/>
        <v>#DIV/0!</v>
      </c>
    </row>
    <row r="196" ht="15.75" customHeight="1">
      <c r="A196" s="151" t="str">
        <f>OffensePrj!C195</f>
        <v>RB</v>
      </c>
      <c r="B196" s="131" t="str">
        <f>OffensePrj!R195</f>
        <v>Derek Watt</v>
      </c>
      <c r="C196" s="132">
        <f>OffensePrj!D195</f>
        <v>0</v>
      </c>
      <c r="D196" s="132">
        <f>OffensePrj!E195</f>
        <v>0</v>
      </c>
      <c r="E196" s="132">
        <f>OffensePrj!F195</f>
        <v>0</v>
      </c>
      <c r="F196" s="132">
        <f>OffensePrj!G195</f>
        <v>0</v>
      </c>
      <c r="G196" s="133">
        <f>OffensePrj!H195</f>
        <v>0</v>
      </c>
      <c r="H196" s="132">
        <f>OffensePrj!I195</f>
        <v>4.31</v>
      </c>
      <c r="I196" s="132">
        <f>OffensePrj!J195</f>
        <v>17.42</v>
      </c>
      <c r="J196" s="132">
        <f>OffensePrj!K195</f>
        <v>0.16</v>
      </c>
      <c r="K196" s="132">
        <f>OffensePrj!L195</f>
        <v>4.5</v>
      </c>
      <c r="L196" s="132">
        <f>OffensePrj!M195</f>
        <v>37.18</v>
      </c>
      <c r="M196" s="132">
        <f>OffensePrj!N195</f>
        <v>0.19</v>
      </c>
      <c r="N196" s="132">
        <f>OffensePrj!O195</f>
        <v>0</v>
      </c>
      <c r="O196" s="3">
        <f>OffensePrj!P195</f>
        <v>0</v>
      </c>
      <c r="P196" s="132">
        <f>OffensePrj!Q195</f>
        <v>0</v>
      </c>
      <c r="Q196" s="134">
        <f>IFERROR(ProjectionCalcs!D196*pointpasscomp+ProjectionCalcs!E196*pointpassyard+ProjectionCalcs!F196*pointpasstd+pointint*ProjectionCalcs!G196+ProjectionCalcs!H196*pointrushatt+pointrushyard*ProjectionCalcs!I196+pointrushtd*ProjectionCalcs!J196+ProjectionCalcs!K196*pointrec+pointrecyard*ProjectionCalcs!L196+ProjectionCalcs!M196*pointrectd+pointfumb*ProjectionCalcs!N196+(C196-D196)*pointpassinc+O196*pointret+P196*pointrushtd,0)</f>
        <v>0</v>
      </c>
      <c r="R196" s="113" t="str">
        <f t="shared" si="11"/>
        <v>#REF!</v>
      </c>
      <c r="S196" s="135" t="str">
        <f t="shared" si="12"/>
        <v>#REF!</v>
      </c>
      <c r="T196" s="113" t="str">
        <f t="array" ref="T196">ROUND(SUMPRODUCT((AE196&gt;=$AE$155:$AE$404)/COUNTIF($AE$155:$AE$404,$AE$155:$AE$404)),0)</f>
        <v>#DIV/0!</v>
      </c>
      <c r="U196" s="3" t="str">
        <f t="shared" si="13"/>
        <v>#REF!</v>
      </c>
      <c r="V196" s="3" t="str">
        <f t="array" ref="V196">IFERROR(INDEX(Overall!$C$3:$C$389,MATCH(ProjectionCalcs!B196,Overall!$D$3:$D$389,0)),"No")</f>
        <v>No</v>
      </c>
      <c r="W196" s="93">
        <f t="shared" si="14"/>
        <v>1</v>
      </c>
      <c r="X196" s="136"/>
      <c r="Y196" s="3" t="str">
        <f t="shared" si="15"/>
        <v/>
      </c>
      <c r="Z196" s="3" t="str">
        <f t="shared" si="6"/>
        <v>#DIV/0!</v>
      </c>
      <c r="AA196" s="96">
        <f t="shared" si="7"/>
        <v>0</v>
      </c>
      <c r="AB196" s="3" t="str">
        <f>IF(OR((AA196-$AC$2)&lt;0,(AA196-$AC$4)&lt;0),0,(AA196-$AC$2)*(AA196-$AC$4)*'Draft Array'!$K$100*'Draft Array'!$M$112*pcrb)</f>
        <v>#REF!</v>
      </c>
      <c r="AC196" s="3" t="str">
        <f t="shared" si="8"/>
        <v>#REF!</v>
      </c>
      <c r="AD196" s="135">
        <f t="shared" si="9"/>
        <v>0</v>
      </c>
      <c r="AE196" s="3" t="str">
        <f t="shared" si="16"/>
        <v>#DIV/0!</v>
      </c>
    </row>
    <row r="197" ht="15.75" customHeight="1">
      <c r="A197" s="151" t="str">
        <f>OffensePrj!C196</f>
        <v>RB</v>
      </c>
      <c r="B197" s="131" t="str">
        <f>OffensePrj!R196</f>
        <v>Devontae Booker</v>
      </c>
      <c r="C197" s="132">
        <f>OffensePrj!D196</f>
        <v>0</v>
      </c>
      <c r="D197" s="132">
        <f>OffensePrj!E196</f>
        <v>0</v>
      </c>
      <c r="E197" s="132">
        <f>OffensePrj!F196</f>
        <v>0</v>
      </c>
      <c r="F197" s="132">
        <f>OffensePrj!G196</f>
        <v>0</v>
      </c>
      <c r="G197" s="133">
        <f>OffensePrj!H196</f>
        <v>0</v>
      </c>
      <c r="H197" s="132">
        <f>OffensePrj!I196</f>
        <v>26.90186</v>
      </c>
      <c r="I197" s="132">
        <f>OffensePrj!J196</f>
        <v>116.0689</v>
      </c>
      <c r="J197" s="132">
        <f>OffensePrj!K196</f>
        <v>0.818956</v>
      </c>
      <c r="K197" s="132">
        <f>OffensePrj!L196</f>
        <v>13.14292</v>
      </c>
      <c r="L197" s="132">
        <f>OffensePrj!M196</f>
        <v>120.3295</v>
      </c>
      <c r="M197" s="132">
        <f>OffensePrj!N196</f>
        <v>0.038942</v>
      </c>
      <c r="N197" s="132">
        <f>OffensePrj!O196</f>
        <v>0</v>
      </c>
      <c r="O197" s="3">
        <f>OffensePrj!P196</f>
        <v>0</v>
      </c>
      <c r="P197" s="132">
        <f>OffensePrj!Q196</f>
        <v>0</v>
      </c>
      <c r="Q197" s="134">
        <f>IFERROR(ProjectionCalcs!D197*pointpasscomp+ProjectionCalcs!E197*pointpassyard+ProjectionCalcs!F197*pointpasstd+pointint*ProjectionCalcs!G197+ProjectionCalcs!H197*pointrushatt+pointrushyard*ProjectionCalcs!I197+pointrushtd*ProjectionCalcs!J197+ProjectionCalcs!K197*pointrec+pointrecyard*ProjectionCalcs!L197+ProjectionCalcs!M197*pointrectd+pointfumb*ProjectionCalcs!N197+(C197-D197)*pointpassinc+O197*pointret+P197*pointrushtd,0)</f>
        <v>0</v>
      </c>
      <c r="R197" s="113" t="str">
        <f t="shared" si="11"/>
        <v>#REF!</v>
      </c>
      <c r="S197" s="135" t="str">
        <f t="shared" si="12"/>
        <v>#REF!</v>
      </c>
      <c r="T197" s="113" t="str">
        <f t="array" ref="T197">ROUND(SUMPRODUCT((AE197&gt;=$AE$155:$AE$404)/COUNTIF($AE$155:$AE$404,$AE$155:$AE$404)),0)</f>
        <v>#DIV/0!</v>
      </c>
      <c r="U197" s="3" t="str">
        <f t="shared" si="13"/>
        <v>#REF!</v>
      </c>
      <c r="V197" s="3" t="str">
        <f t="array" ref="V197">IFERROR(INDEX(Overall!$C$3:$C$389,MATCH(ProjectionCalcs!B197,Overall!$D$3:$D$389,0)),"No")</f>
        <v>Yes</v>
      </c>
      <c r="W197" s="93">
        <f t="shared" si="14"/>
        <v>0</v>
      </c>
      <c r="X197" s="136"/>
      <c r="Y197" s="3" t="str">
        <f t="shared" si="15"/>
        <v/>
      </c>
      <c r="Z197" s="3" t="str">
        <f t="shared" si="6"/>
        <v>#DIV/0!</v>
      </c>
      <c r="AA197" s="96">
        <f t="shared" si="7"/>
        <v>0</v>
      </c>
      <c r="AB197" s="3" t="str">
        <f>IF(OR((AA197-$AC$2)&lt;0,(AA197-$AC$4)&lt;0),0,(AA197-$AC$2)*(AA197-$AC$4)*'Draft Array'!$K$100*'Draft Array'!$M$112*pcrb)</f>
        <v>#REF!</v>
      </c>
      <c r="AC197" s="3" t="str">
        <f t="shared" si="8"/>
        <v>#REF!</v>
      </c>
      <c r="AD197" s="135">
        <f t="shared" si="9"/>
        <v>0</v>
      </c>
      <c r="AE197" s="3" t="str">
        <f t="shared" si="16"/>
        <v>#DIV/0!</v>
      </c>
    </row>
    <row r="198" ht="15.75" customHeight="1">
      <c r="A198" s="151" t="str">
        <f>OffensePrj!C197</f>
        <v>RB</v>
      </c>
      <c r="B198" s="131" t="str">
        <f>OffensePrj!R197</f>
        <v>Ezekiel Elliott</v>
      </c>
      <c r="C198" s="132">
        <f>OffensePrj!D197</f>
        <v>0</v>
      </c>
      <c r="D198" s="132">
        <f>OffensePrj!E197</f>
        <v>0</v>
      </c>
      <c r="E198" s="132">
        <f>OffensePrj!F197</f>
        <v>0</v>
      </c>
      <c r="F198" s="132">
        <f>OffensePrj!G197</f>
        <v>0</v>
      </c>
      <c r="G198" s="133">
        <f>OffensePrj!H197</f>
        <v>0</v>
      </c>
      <c r="H198" s="132">
        <f>OffensePrj!I197</f>
        <v>292.3823</v>
      </c>
      <c r="I198" s="132">
        <f>OffensePrj!J197</f>
        <v>1342.704</v>
      </c>
      <c r="J198" s="132">
        <f>OffensePrj!K197</f>
        <v>10.74478</v>
      </c>
      <c r="K198" s="132">
        <f>OffensePrj!L197</f>
        <v>64.04224</v>
      </c>
      <c r="L198" s="132">
        <f>OffensePrj!M197</f>
        <v>506.7665</v>
      </c>
      <c r="M198" s="132">
        <f>OffensePrj!N197</f>
        <v>2.771488</v>
      </c>
      <c r="N198" s="132">
        <f>OffensePrj!O197</f>
        <v>3.220268</v>
      </c>
      <c r="O198" s="3">
        <f>OffensePrj!P197</f>
        <v>0</v>
      </c>
      <c r="P198" s="132">
        <f>OffensePrj!Q197</f>
        <v>0</v>
      </c>
      <c r="Q198" s="134">
        <f>IFERROR(ProjectionCalcs!D198*pointpasscomp+ProjectionCalcs!E198*pointpassyard+ProjectionCalcs!F198*pointpasstd+pointint*ProjectionCalcs!G198+ProjectionCalcs!H198*pointrushatt+pointrushyard*ProjectionCalcs!I198+pointrushtd*ProjectionCalcs!J198+ProjectionCalcs!K198*pointrec+pointrecyard*ProjectionCalcs!L198+ProjectionCalcs!M198*pointrectd+pointfumb*ProjectionCalcs!N198+(C198-D198)*pointpassinc+O198*pointret+P198*pointrushtd,0)</f>
        <v>0</v>
      </c>
      <c r="R198" s="113" t="str">
        <f t="shared" si="11"/>
        <v>#REF!</v>
      </c>
      <c r="S198" s="135" t="str">
        <f t="shared" si="12"/>
        <v>#REF!</v>
      </c>
      <c r="T198" s="113" t="str">
        <f t="array" ref="T198">ROUND(SUMPRODUCT((AE198&gt;=$AE$155:$AE$404)/COUNTIF($AE$155:$AE$404,$AE$155:$AE$404)),0)</f>
        <v>#DIV/0!</v>
      </c>
      <c r="U198" s="3" t="str">
        <f t="shared" si="13"/>
        <v>#REF!</v>
      </c>
      <c r="V198" s="3" t="str">
        <f t="array" ref="V198">IFERROR(INDEX(Overall!$C$3:$C$389,MATCH(ProjectionCalcs!B198,Overall!$D$3:$D$389,0)),"No")</f>
        <v>Yes</v>
      </c>
      <c r="W198" s="93">
        <f t="shared" si="14"/>
        <v>0</v>
      </c>
      <c r="X198" s="136"/>
      <c r="Y198" s="3" t="str">
        <f t="shared" si="15"/>
        <v/>
      </c>
      <c r="Z198" s="3" t="str">
        <f t="shared" si="6"/>
        <v>#DIV/0!</v>
      </c>
      <c r="AA198" s="96">
        <f t="shared" si="7"/>
        <v>0</v>
      </c>
      <c r="AB198" s="3" t="str">
        <f>IF(OR((AA198-$AC$2)&lt;0,(AA198-$AC$4)&lt;0),0,(AA198-$AC$2)*(AA198-$AC$4)*'Draft Array'!$K$100*'Draft Array'!$M$112*pcrb)</f>
        <v>#REF!</v>
      </c>
      <c r="AC198" s="3" t="str">
        <f t="shared" si="8"/>
        <v>#REF!</v>
      </c>
      <c r="AD198" s="135">
        <f t="shared" si="9"/>
        <v>0</v>
      </c>
      <c r="AE198" s="3" t="str">
        <f t="shared" si="16"/>
        <v>#DIV/0!</v>
      </c>
    </row>
    <row r="199" ht="15.75" customHeight="1">
      <c r="A199" s="151" t="str">
        <f>OffensePrj!C198</f>
        <v>RB</v>
      </c>
      <c r="B199" s="131" t="str">
        <f>OffensePrj!R198</f>
        <v>Jo1000than Williams</v>
      </c>
      <c r="C199" s="132">
        <f>OffensePrj!D198</f>
        <v>0</v>
      </c>
      <c r="D199" s="132">
        <f>OffensePrj!E198</f>
        <v>0</v>
      </c>
      <c r="E199" s="132">
        <f>OffensePrj!F198</f>
        <v>0</v>
      </c>
      <c r="F199" s="132">
        <f>OffensePrj!G198</f>
        <v>0</v>
      </c>
      <c r="G199" s="133">
        <f>OffensePrj!H198</f>
        <v>0</v>
      </c>
      <c r="H199" s="132">
        <f>OffensePrj!I198</f>
        <v>3.66</v>
      </c>
      <c r="I199" s="132">
        <f>OffensePrj!J198</f>
        <v>14.84</v>
      </c>
      <c r="J199" s="132">
        <f>OffensePrj!K198</f>
        <v>0.15</v>
      </c>
      <c r="K199" s="132">
        <f>OffensePrj!L198</f>
        <v>2.26</v>
      </c>
      <c r="L199" s="132">
        <f>OffensePrj!M198</f>
        <v>16.37</v>
      </c>
      <c r="M199" s="132">
        <f>OffensePrj!N198</f>
        <v>0.09</v>
      </c>
      <c r="N199" s="132">
        <f>OffensePrj!O198</f>
        <v>0</v>
      </c>
      <c r="O199" s="3">
        <f>OffensePrj!P198</f>
        <v>0</v>
      </c>
      <c r="P199" s="132">
        <f>OffensePrj!Q198</f>
        <v>0</v>
      </c>
      <c r="Q199" s="134">
        <f>IFERROR(ProjectionCalcs!D199*pointpasscomp+ProjectionCalcs!E199*pointpassyard+ProjectionCalcs!F199*pointpasstd+pointint*ProjectionCalcs!G199+ProjectionCalcs!H199*pointrushatt+pointrushyard*ProjectionCalcs!I199+pointrushtd*ProjectionCalcs!J199+ProjectionCalcs!K199*pointrec+pointrecyard*ProjectionCalcs!L199+ProjectionCalcs!M199*pointrectd+pointfumb*ProjectionCalcs!N199+(C199-D199)*pointpassinc+O199*pointret+P199*pointrushtd,0)</f>
        <v>0</v>
      </c>
      <c r="R199" s="113" t="str">
        <f t="shared" si="11"/>
        <v>#REF!</v>
      </c>
      <c r="S199" s="135" t="str">
        <f t="shared" si="12"/>
        <v>#REF!</v>
      </c>
      <c r="T199" s="113" t="str">
        <f t="array" ref="T199">ROUND(SUMPRODUCT((AE199&gt;=$AE$155:$AE$404)/COUNTIF($AE$155:$AE$404,$AE$155:$AE$404)),0)</f>
        <v>#DIV/0!</v>
      </c>
      <c r="U199" s="3" t="str">
        <f t="shared" si="13"/>
        <v>#REF!</v>
      </c>
      <c r="V199" s="3" t="str">
        <f t="array" ref="V199">IFERROR(INDEX(Overall!$C$3:$C$389,MATCH(ProjectionCalcs!B199,Overall!$D$3:$D$389,0)),"No")</f>
        <v>No</v>
      </c>
      <c r="W199" s="93">
        <f t="shared" si="14"/>
        <v>1</v>
      </c>
      <c r="X199" s="136"/>
      <c r="Y199" s="3" t="str">
        <f t="shared" si="15"/>
        <v/>
      </c>
      <c r="Z199" s="3" t="str">
        <f t="shared" si="6"/>
        <v>#DIV/0!</v>
      </c>
      <c r="AA199" s="96">
        <f t="shared" si="7"/>
        <v>0</v>
      </c>
      <c r="AB199" s="3" t="str">
        <f>IF(OR((AA199-$AC$2)&lt;0,(AA199-$AC$4)&lt;0),0,(AA199-$AC$2)*(AA199-$AC$4)*'Draft Array'!$K$100*'Draft Array'!$M$112*pcrb)</f>
        <v>#REF!</v>
      </c>
      <c r="AC199" s="3" t="str">
        <f t="shared" si="8"/>
        <v>#REF!</v>
      </c>
      <c r="AD199" s="135">
        <f t="shared" si="9"/>
        <v>0</v>
      </c>
      <c r="AE199" s="3" t="str">
        <f t="shared" si="16"/>
        <v>#DIV/0!</v>
      </c>
    </row>
    <row r="200" ht="15.75" customHeight="1">
      <c r="A200" s="151" t="str">
        <f>OffensePrj!C199</f>
        <v>RB</v>
      </c>
      <c r="B200" s="131" t="str">
        <f>OffensePrj!R199</f>
        <v>Kenneth Dixon</v>
      </c>
      <c r="C200" s="132">
        <f>OffensePrj!D199</f>
        <v>0</v>
      </c>
      <c r="D200" s="132">
        <f>OffensePrj!E199</f>
        <v>0</v>
      </c>
      <c r="E200" s="132">
        <f>OffensePrj!F199</f>
        <v>0</v>
      </c>
      <c r="F200" s="132">
        <f>OffensePrj!G199</f>
        <v>0</v>
      </c>
      <c r="G200" s="133">
        <f>OffensePrj!H199</f>
        <v>0</v>
      </c>
      <c r="H200" s="132">
        <f>OffensePrj!I199</f>
        <v>29.00543</v>
      </c>
      <c r="I200" s="132">
        <f>OffensePrj!J199</f>
        <v>108.2754</v>
      </c>
      <c r="J200" s="132">
        <f>OffensePrj!K199</f>
        <v>0.585153</v>
      </c>
      <c r="K200" s="132">
        <f>OffensePrj!L199</f>
        <v>7.536772</v>
      </c>
      <c r="L200" s="132">
        <f>OffensePrj!M199</f>
        <v>71.96427</v>
      </c>
      <c r="M200" s="132">
        <f>OffensePrj!N199</f>
        <v>0.052625</v>
      </c>
      <c r="N200" s="132">
        <f>OffensePrj!O199</f>
        <v>0.8</v>
      </c>
      <c r="O200" s="3">
        <f>OffensePrj!P199</f>
        <v>0</v>
      </c>
      <c r="P200" s="132">
        <f>OffensePrj!Q199</f>
        <v>0</v>
      </c>
      <c r="Q200" s="134">
        <f>IFERROR(ProjectionCalcs!D200*pointpasscomp+ProjectionCalcs!E200*pointpassyard+ProjectionCalcs!F200*pointpasstd+pointint*ProjectionCalcs!G200+ProjectionCalcs!H200*pointrushatt+pointrushyard*ProjectionCalcs!I200+pointrushtd*ProjectionCalcs!J200+ProjectionCalcs!K200*pointrec+pointrecyard*ProjectionCalcs!L200+ProjectionCalcs!M200*pointrectd+pointfumb*ProjectionCalcs!N200+(C200-D200)*pointpassinc+O200*pointret+P200*pointrushtd,0)</f>
        <v>0</v>
      </c>
      <c r="R200" s="113" t="str">
        <f t="shared" si="11"/>
        <v>#REF!</v>
      </c>
      <c r="S200" s="135" t="str">
        <f t="shared" si="12"/>
        <v>#REF!</v>
      </c>
      <c r="T200" s="113" t="str">
        <f t="array" ref="T200">ROUND(SUMPRODUCT((AE200&gt;=$AE$155:$AE$404)/COUNTIF($AE$155:$AE$404,$AE$155:$AE$404)),0)</f>
        <v>#DIV/0!</v>
      </c>
      <c r="U200" s="3" t="str">
        <f t="shared" si="13"/>
        <v>#REF!</v>
      </c>
      <c r="V200" s="3" t="str">
        <f t="array" ref="V200">IFERROR(INDEX(Overall!$C$3:$C$389,MATCH(ProjectionCalcs!B200,Overall!$D$3:$D$389,0)),"No")</f>
        <v>No</v>
      </c>
      <c r="W200" s="93">
        <f t="shared" si="14"/>
        <v>1</v>
      </c>
      <c r="X200" s="136"/>
      <c r="Y200" s="3" t="str">
        <f t="shared" si="15"/>
        <v/>
      </c>
      <c r="Z200" s="3" t="str">
        <f t="shared" si="6"/>
        <v>#DIV/0!</v>
      </c>
      <c r="AA200" s="96">
        <f t="shared" si="7"/>
        <v>0</v>
      </c>
      <c r="AB200" s="3" t="str">
        <f>IF(OR((AA200-$AC$2)&lt;0,(AA200-$AC$4)&lt;0),0,(AA200-$AC$2)*(AA200-$AC$4)*'Draft Array'!$K$100*'Draft Array'!$M$112*pcrb)</f>
        <v>#REF!</v>
      </c>
      <c r="AC200" s="3" t="str">
        <f t="shared" si="8"/>
        <v>#REF!</v>
      </c>
      <c r="AD200" s="135">
        <f t="shared" si="9"/>
        <v>0</v>
      </c>
      <c r="AE200" s="3" t="str">
        <f t="shared" si="16"/>
        <v>#DIV/0!</v>
      </c>
    </row>
    <row r="201" ht="15.75" customHeight="1">
      <c r="A201" s="151" t="str">
        <f>OffensePrj!C200</f>
        <v>RB</v>
      </c>
      <c r="B201" s="131" t="str">
        <f>OffensePrj!R200</f>
        <v>Kenyan Drake</v>
      </c>
      <c r="C201" s="132">
        <f>OffensePrj!D200</f>
        <v>0</v>
      </c>
      <c r="D201" s="132">
        <f>OffensePrj!E200</f>
        <v>0</v>
      </c>
      <c r="E201" s="132">
        <f>OffensePrj!F200</f>
        <v>0</v>
      </c>
      <c r="F201" s="132">
        <f>OffensePrj!G200</f>
        <v>0</v>
      </c>
      <c r="G201" s="133">
        <f>OffensePrj!H200</f>
        <v>0</v>
      </c>
      <c r="H201" s="132">
        <f>OffensePrj!I200</f>
        <v>215.5457</v>
      </c>
      <c r="I201" s="132">
        <f>OffensePrj!J200</f>
        <v>1029.433</v>
      </c>
      <c r="J201" s="132">
        <f>OffensePrj!K200</f>
        <v>8.1323</v>
      </c>
      <c r="K201" s="132">
        <f>OffensePrj!L200</f>
        <v>55.8011</v>
      </c>
      <c r="L201" s="132">
        <f>OffensePrj!M200</f>
        <v>415.9467</v>
      </c>
      <c r="M201" s="132">
        <f>OffensePrj!N200</f>
        <v>2.108427</v>
      </c>
      <c r="N201" s="132">
        <f>OffensePrj!O200</f>
        <v>1.317735</v>
      </c>
      <c r="O201" s="3">
        <f>OffensePrj!P200</f>
        <v>0</v>
      </c>
      <c r="P201" s="132">
        <f>OffensePrj!Q200</f>
        <v>0</v>
      </c>
      <c r="Q201" s="134">
        <f>IFERROR(ProjectionCalcs!D201*pointpasscomp+ProjectionCalcs!E201*pointpassyard+ProjectionCalcs!F201*pointpasstd+pointint*ProjectionCalcs!G201+ProjectionCalcs!H201*pointrushatt+pointrushyard*ProjectionCalcs!I201+pointrushtd*ProjectionCalcs!J201+ProjectionCalcs!K201*pointrec+pointrecyard*ProjectionCalcs!L201+ProjectionCalcs!M201*pointrectd+pointfumb*ProjectionCalcs!N201+(C201-D201)*pointpassinc+O201*pointret+P201*pointrushtd,0)</f>
        <v>0</v>
      </c>
      <c r="R201" s="113" t="str">
        <f t="shared" si="11"/>
        <v>#REF!</v>
      </c>
      <c r="S201" s="135" t="str">
        <f t="shared" si="12"/>
        <v>#REF!</v>
      </c>
      <c r="T201" s="113" t="str">
        <f t="array" ref="T201">ROUND(SUMPRODUCT((AE201&gt;=$AE$155:$AE$404)/COUNTIF($AE$155:$AE$404,$AE$155:$AE$404)),0)</f>
        <v>#DIV/0!</v>
      </c>
      <c r="U201" s="3" t="str">
        <f t="shared" si="13"/>
        <v>#REF!</v>
      </c>
      <c r="V201" s="3" t="str">
        <f t="array" ref="V201">IFERROR(INDEX(Overall!$C$3:$C$389,MATCH(ProjectionCalcs!B201,Overall!$D$3:$D$389,0)),"No")</f>
        <v>Yes</v>
      </c>
      <c r="W201" s="93">
        <f t="shared" si="14"/>
        <v>0</v>
      </c>
      <c r="X201" s="136"/>
      <c r="Y201" s="3" t="str">
        <f t="shared" si="15"/>
        <v/>
      </c>
      <c r="Z201" s="3" t="str">
        <f t="shared" si="6"/>
        <v>#DIV/0!</v>
      </c>
      <c r="AA201" s="96">
        <f t="shared" si="7"/>
        <v>0</v>
      </c>
      <c r="AB201" s="3" t="str">
        <f>IF(OR((AA201-$AC$2)&lt;0,(AA201-$AC$4)&lt;0),0,(AA201-$AC$2)*(AA201-$AC$4)*'Draft Array'!$K$100*'Draft Array'!$M$112*pcrb)</f>
        <v>#REF!</v>
      </c>
      <c r="AC201" s="3" t="str">
        <f t="shared" si="8"/>
        <v>#REF!</v>
      </c>
      <c r="AD201" s="135">
        <f t="shared" si="9"/>
        <v>0</v>
      </c>
      <c r="AE201" s="3" t="str">
        <f t="shared" si="16"/>
        <v>#DIV/0!</v>
      </c>
    </row>
    <row r="202" ht="15.75" customHeight="1">
      <c r="A202" s="151" t="str">
        <f>OffensePrj!C201</f>
        <v>RB</v>
      </c>
      <c r="B202" s="131" t="str">
        <f>OffensePrj!R201</f>
        <v>Tyler Ervin</v>
      </c>
      <c r="C202" s="132">
        <f>OffensePrj!D201</f>
        <v>0</v>
      </c>
      <c r="D202" s="132">
        <f>OffensePrj!E201</f>
        <v>0</v>
      </c>
      <c r="E202" s="132">
        <f>OffensePrj!F201</f>
        <v>0</v>
      </c>
      <c r="F202" s="132">
        <f>OffensePrj!G201</f>
        <v>0</v>
      </c>
      <c r="G202" s="133">
        <f>OffensePrj!H201</f>
        <v>0</v>
      </c>
      <c r="H202" s="132">
        <f>OffensePrj!I201</f>
        <v>7.993153</v>
      </c>
      <c r="I202" s="132">
        <f>OffensePrj!J201</f>
        <v>26.57524</v>
      </c>
      <c r="J202" s="132">
        <f>OffensePrj!K201</f>
        <v>0.004593</v>
      </c>
      <c r="K202" s="132">
        <f>OffensePrj!L201</f>
        <v>4.148845</v>
      </c>
      <c r="L202" s="132">
        <f>OffensePrj!M201</f>
        <v>26.37675</v>
      </c>
      <c r="M202" s="132">
        <f>OffensePrj!N201</f>
        <v>0.068902</v>
      </c>
      <c r="N202" s="132">
        <f>OffensePrj!O201</f>
        <v>0</v>
      </c>
      <c r="O202" s="3">
        <f>OffensePrj!P201</f>
        <v>0</v>
      </c>
      <c r="P202" s="132">
        <f>OffensePrj!Q201</f>
        <v>0</v>
      </c>
      <c r="Q202" s="134">
        <f>IFERROR(ProjectionCalcs!D202*pointpasscomp+ProjectionCalcs!E202*pointpassyard+ProjectionCalcs!F202*pointpasstd+pointint*ProjectionCalcs!G202+ProjectionCalcs!H202*pointrushatt+pointrushyard*ProjectionCalcs!I202+pointrushtd*ProjectionCalcs!J202+ProjectionCalcs!K202*pointrec+pointrecyard*ProjectionCalcs!L202+ProjectionCalcs!M202*pointrectd+pointfumb*ProjectionCalcs!N202+(C202-D202)*pointpassinc+O202*pointret+P202*pointrushtd,0)</f>
        <v>0</v>
      </c>
      <c r="R202" s="113" t="str">
        <f t="shared" si="11"/>
        <v>#REF!</v>
      </c>
      <c r="S202" s="135" t="str">
        <f t="shared" si="12"/>
        <v>#REF!</v>
      </c>
      <c r="T202" s="113" t="str">
        <f t="array" ref="T202">ROUND(SUMPRODUCT((AE202&gt;=$AE$155:$AE$404)/COUNTIF($AE$155:$AE$404,$AE$155:$AE$404)),0)</f>
        <v>#DIV/0!</v>
      </c>
      <c r="U202" s="3" t="str">
        <f t="shared" si="13"/>
        <v>#REF!</v>
      </c>
      <c r="V202" s="3" t="str">
        <f t="array" ref="V202">IFERROR(INDEX(Overall!$C$3:$C$389,MATCH(ProjectionCalcs!B202,Overall!$D$3:$D$389,0)),"No")</f>
        <v>No</v>
      </c>
      <c r="W202" s="93">
        <f t="shared" si="14"/>
        <v>1</v>
      </c>
      <c r="X202" s="136"/>
      <c r="Y202" s="3" t="str">
        <f t="shared" si="15"/>
        <v/>
      </c>
      <c r="Z202" s="3" t="str">
        <f t="shared" si="6"/>
        <v>#DIV/0!</v>
      </c>
      <c r="AA202" s="96">
        <f t="shared" si="7"/>
        <v>0</v>
      </c>
      <c r="AB202" s="3" t="str">
        <f>IF(OR((AA202-$AC$2)&lt;0,(AA202-$AC$4)&lt;0),0,(AA202-$AC$2)*(AA202-$AC$4)*'Draft Array'!$K$100*'Draft Array'!$M$112*pcrb)</f>
        <v>#REF!</v>
      </c>
      <c r="AC202" s="3" t="str">
        <f t="shared" si="8"/>
        <v>#REF!</v>
      </c>
      <c r="AD202" s="135">
        <f t="shared" si="9"/>
        <v>0</v>
      </c>
      <c r="AE202" s="3" t="str">
        <f t="shared" si="16"/>
        <v>#DIV/0!</v>
      </c>
    </row>
    <row r="203" ht="15.75" customHeight="1">
      <c r="A203" s="151" t="str">
        <f>OffensePrj!C202</f>
        <v>RB</v>
      </c>
      <c r="B203" s="131" t="str">
        <f>OffensePrj!R202</f>
        <v>Jordan Howard</v>
      </c>
      <c r="C203" s="132">
        <f>OffensePrj!D202</f>
        <v>0</v>
      </c>
      <c r="D203" s="132">
        <f>OffensePrj!E202</f>
        <v>0</v>
      </c>
      <c r="E203" s="132">
        <f>OffensePrj!F202</f>
        <v>0</v>
      </c>
      <c r="F203" s="132">
        <f>OffensePrj!G202</f>
        <v>0</v>
      </c>
      <c r="G203" s="133">
        <f>OffensePrj!H202</f>
        <v>0</v>
      </c>
      <c r="H203" s="132">
        <f>OffensePrj!I202</f>
        <v>188.4356</v>
      </c>
      <c r="I203" s="132">
        <f>OffensePrj!J202</f>
        <v>739.5085</v>
      </c>
      <c r="J203" s="132">
        <f>OffensePrj!K202</f>
        <v>6.024463</v>
      </c>
      <c r="K203" s="132">
        <f>OffensePrj!L202</f>
        <v>22.42234</v>
      </c>
      <c r="L203" s="132">
        <f>OffensePrj!M202</f>
        <v>149.7597</v>
      </c>
      <c r="M203" s="132">
        <f>OffensePrj!N202</f>
        <v>0.513691</v>
      </c>
      <c r="N203" s="132">
        <f>OffensePrj!O202</f>
        <v>1.415201</v>
      </c>
      <c r="O203" s="3">
        <f>OffensePrj!P202</f>
        <v>0</v>
      </c>
      <c r="P203" s="132">
        <f>OffensePrj!Q202</f>
        <v>0</v>
      </c>
      <c r="Q203" s="134">
        <f>IFERROR(ProjectionCalcs!D203*pointpasscomp+ProjectionCalcs!E203*pointpassyard+ProjectionCalcs!F203*pointpasstd+pointint*ProjectionCalcs!G203+ProjectionCalcs!H203*pointrushatt+pointrushyard*ProjectionCalcs!I203+pointrushtd*ProjectionCalcs!J203+ProjectionCalcs!K203*pointrec+pointrecyard*ProjectionCalcs!L203+ProjectionCalcs!M203*pointrectd+pointfumb*ProjectionCalcs!N203+(C203-D203)*pointpassinc+O203*pointret+P203*pointrushtd,0)</f>
        <v>0</v>
      </c>
      <c r="R203" s="113" t="str">
        <f t="shared" si="11"/>
        <v>#REF!</v>
      </c>
      <c r="S203" s="135" t="str">
        <f t="shared" si="12"/>
        <v>#REF!</v>
      </c>
      <c r="T203" s="113" t="str">
        <f t="array" ref="T203">ROUND(SUMPRODUCT((AE203&gt;=$AE$155:$AE$404)/COUNTIF($AE$155:$AE$404,$AE$155:$AE$404)),0)</f>
        <v>#DIV/0!</v>
      </c>
      <c r="U203" s="3" t="str">
        <f t="shared" si="13"/>
        <v>#REF!</v>
      </c>
      <c r="V203" s="3" t="str">
        <f t="array" ref="V203">IFERROR(INDEX(Overall!$C$3:$C$389,MATCH(ProjectionCalcs!B203,Overall!$D$3:$D$389,0)),"No")</f>
        <v>Yes</v>
      </c>
      <c r="W203" s="93">
        <f t="shared" si="14"/>
        <v>0</v>
      </c>
      <c r="X203" s="136"/>
      <c r="Y203" s="3" t="str">
        <f t="shared" si="15"/>
        <v/>
      </c>
      <c r="Z203" s="3" t="str">
        <f t="shared" si="6"/>
        <v>#DIV/0!</v>
      </c>
      <c r="AA203" s="96">
        <f t="shared" si="7"/>
        <v>0</v>
      </c>
      <c r="AB203" s="3" t="str">
        <f>IF(OR((AA203-$AC$2)&lt;0,(AA203-$AC$4)&lt;0),0,(AA203-$AC$2)*(AA203-$AC$4)*'Draft Array'!$K$100*'Draft Array'!$M$112*pcrb)</f>
        <v>#REF!</v>
      </c>
      <c r="AC203" s="3" t="str">
        <f t="shared" si="8"/>
        <v>#REF!</v>
      </c>
      <c r="AD203" s="135">
        <f t="shared" si="9"/>
        <v>0</v>
      </c>
      <c r="AE203" s="3" t="str">
        <f t="shared" si="16"/>
        <v>#DIV/0!</v>
      </c>
    </row>
    <row r="204" ht="15.75" customHeight="1">
      <c r="A204" s="151" t="str">
        <f>OffensePrj!C203</f>
        <v>RB</v>
      </c>
      <c r="B204" s="131" t="str">
        <f>OffensePrj!R203</f>
        <v>Andy Janovich</v>
      </c>
      <c r="C204" s="132">
        <f>OffensePrj!D203</f>
        <v>0</v>
      </c>
      <c r="D204" s="132">
        <f>OffensePrj!E203</f>
        <v>0</v>
      </c>
      <c r="E204" s="132">
        <f>OffensePrj!F203</f>
        <v>0</v>
      </c>
      <c r="F204" s="132">
        <f>OffensePrj!G203</f>
        <v>0</v>
      </c>
      <c r="G204" s="133">
        <f>OffensePrj!H203</f>
        <v>0</v>
      </c>
      <c r="H204" s="132">
        <f>OffensePrj!I203</f>
        <v>2.122802</v>
      </c>
      <c r="I204" s="132">
        <f>OffensePrj!J203</f>
        <v>6</v>
      </c>
      <c r="J204" s="132">
        <f>OffensePrj!K203</f>
        <v>1</v>
      </c>
      <c r="K204" s="132">
        <f>OffensePrj!L203</f>
        <v>7.150075</v>
      </c>
      <c r="L204" s="132">
        <f>OffensePrj!M203</f>
        <v>91.62146</v>
      </c>
      <c r="M204" s="132">
        <f>OffensePrj!N203</f>
        <v>1.025335</v>
      </c>
      <c r="N204" s="132">
        <f>OffensePrj!O203</f>
        <v>0</v>
      </c>
      <c r="O204" s="3">
        <f>OffensePrj!P203</f>
        <v>0</v>
      </c>
      <c r="P204" s="132">
        <f>OffensePrj!Q203</f>
        <v>0</v>
      </c>
      <c r="Q204" s="134">
        <f>IFERROR(ProjectionCalcs!D204*pointpasscomp+ProjectionCalcs!E204*pointpassyard+ProjectionCalcs!F204*pointpasstd+pointint*ProjectionCalcs!G204+ProjectionCalcs!H204*pointrushatt+pointrushyard*ProjectionCalcs!I204+pointrushtd*ProjectionCalcs!J204+ProjectionCalcs!K204*pointrec+pointrecyard*ProjectionCalcs!L204+ProjectionCalcs!M204*pointrectd+pointfumb*ProjectionCalcs!N204+(C204-D204)*pointpassinc+O204*pointret+P204*pointrushtd,0)</f>
        <v>0</v>
      </c>
      <c r="R204" s="113" t="str">
        <f t="shared" si="11"/>
        <v>#REF!</v>
      </c>
      <c r="S204" s="135" t="str">
        <f t="shared" si="12"/>
        <v>#REF!</v>
      </c>
      <c r="T204" s="113" t="str">
        <f t="array" ref="T204">ROUND(SUMPRODUCT((AE204&gt;=$AE$155:$AE$404)/COUNTIF($AE$155:$AE$404,$AE$155:$AE$404)),0)</f>
        <v>#DIV/0!</v>
      </c>
      <c r="U204" s="3" t="str">
        <f t="shared" si="13"/>
        <v>#REF!</v>
      </c>
      <c r="V204" s="3" t="str">
        <f t="array" ref="V204">IFERROR(INDEX(Overall!$C$3:$C$389,MATCH(ProjectionCalcs!B204,Overall!$D$3:$D$389,0)),"No")</f>
        <v>No</v>
      </c>
      <c r="W204" s="93">
        <f t="shared" si="14"/>
        <v>1</v>
      </c>
      <c r="X204" s="136"/>
      <c r="Y204" s="3" t="str">
        <f t="shared" si="15"/>
        <v/>
      </c>
      <c r="Z204" s="3" t="str">
        <f t="shared" si="6"/>
        <v>#DIV/0!</v>
      </c>
      <c r="AA204" s="96">
        <f t="shared" si="7"/>
        <v>0</v>
      </c>
      <c r="AB204" s="3" t="str">
        <f>IF(OR((AA204-$AC$2)&lt;0,(AA204-$AC$4)&lt;0),0,(AA204-$AC$2)*(AA204-$AC$4)*'Draft Array'!$K$100*'Draft Array'!$M$112*pcrb)</f>
        <v>#REF!</v>
      </c>
      <c r="AC204" s="3" t="str">
        <f t="shared" si="8"/>
        <v>#REF!</v>
      </c>
      <c r="AD204" s="135">
        <f t="shared" si="9"/>
        <v>0</v>
      </c>
      <c r="AE204" s="3" t="str">
        <f t="shared" si="16"/>
        <v>#DIV/0!</v>
      </c>
    </row>
    <row r="205" ht="15.75" customHeight="1">
      <c r="A205" s="151" t="str">
        <f>OffensePrj!C204</f>
        <v>RB</v>
      </c>
      <c r="B205" s="131" t="str">
        <f>OffensePrj!R204</f>
        <v>Wendell Smallwood</v>
      </c>
      <c r="C205" s="132">
        <f>OffensePrj!D204</f>
        <v>0</v>
      </c>
      <c r="D205" s="132">
        <f>OffensePrj!E204</f>
        <v>0</v>
      </c>
      <c r="E205" s="132">
        <f>OffensePrj!F204</f>
        <v>0</v>
      </c>
      <c r="F205" s="132">
        <f>OffensePrj!G204</f>
        <v>0</v>
      </c>
      <c r="G205" s="133">
        <f>OffensePrj!H204</f>
        <v>0</v>
      </c>
      <c r="H205" s="132">
        <f>OffensePrj!I204</f>
        <v>19.30258</v>
      </c>
      <c r="I205" s="132">
        <f>OffensePrj!J204</f>
        <v>78.86206</v>
      </c>
      <c r="J205" s="132">
        <f>OffensePrj!K204</f>
        <v>0.079018</v>
      </c>
      <c r="K205" s="132">
        <f>OffensePrj!L204</f>
        <v>11.22911</v>
      </c>
      <c r="L205" s="132">
        <f>OffensePrj!M204</f>
        <v>90.03776</v>
      </c>
      <c r="M205" s="132">
        <f>OffensePrj!N204</f>
        <v>0.590092</v>
      </c>
      <c r="N205" s="132">
        <f>OffensePrj!O204</f>
        <v>0</v>
      </c>
      <c r="O205" s="3">
        <f>OffensePrj!P204</f>
        <v>0</v>
      </c>
      <c r="P205" s="132">
        <f>OffensePrj!Q204</f>
        <v>0</v>
      </c>
      <c r="Q205" s="134">
        <f>IFERROR(ProjectionCalcs!D205*pointpasscomp+ProjectionCalcs!E205*pointpassyard+ProjectionCalcs!F205*pointpasstd+pointint*ProjectionCalcs!G205+ProjectionCalcs!H205*pointrushatt+pointrushyard*ProjectionCalcs!I205+pointrushtd*ProjectionCalcs!J205+ProjectionCalcs!K205*pointrec+pointrecyard*ProjectionCalcs!L205+ProjectionCalcs!M205*pointrectd+pointfumb*ProjectionCalcs!N205+(C205-D205)*pointpassinc+O205*pointret+P205*pointrushtd,0)</f>
        <v>0</v>
      </c>
      <c r="R205" s="113" t="str">
        <f t="shared" si="11"/>
        <v>#REF!</v>
      </c>
      <c r="S205" s="135" t="str">
        <f t="shared" si="12"/>
        <v>#REF!</v>
      </c>
      <c r="T205" s="113" t="str">
        <f t="array" ref="T205">ROUND(SUMPRODUCT((AE205&gt;=$AE$155:$AE$404)/COUNTIF($AE$155:$AE$404,$AE$155:$AE$404)),0)</f>
        <v>#DIV/0!</v>
      </c>
      <c r="U205" s="3" t="str">
        <f t="shared" si="13"/>
        <v>#REF!</v>
      </c>
      <c r="V205" s="3" t="str">
        <f t="array" ref="V205">IFERROR(INDEX(Overall!$C$3:$C$389,MATCH(ProjectionCalcs!B205,Overall!$D$3:$D$389,0)),"No")</f>
        <v>No</v>
      </c>
      <c r="W205" s="93">
        <f t="shared" si="14"/>
        <v>1</v>
      </c>
      <c r="X205" s="136"/>
      <c r="Y205" s="3" t="str">
        <f t="shared" si="15"/>
        <v/>
      </c>
      <c r="Z205" s="3" t="str">
        <f t="shared" si="6"/>
        <v>#DIV/0!</v>
      </c>
      <c r="AA205" s="96">
        <f t="shared" si="7"/>
        <v>0</v>
      </c>
      <c r="AB205" s="3" t="str">
        <f>IF(OR((AA205-$AC$2)&lt;0,(AA205-$AC$4)&lt;0),0,(AA205-$AC$2)*(AA205-$AC$4)*'Draft Array'!$K$100*'Draft Array'!$M$112*pcrb)</f>
        <v>#REF!</v>
      </c>
      <c r="AC205" s="3" t="str">
        <f t="shared" si="8"/>
        <v>#REF!</v>
      </c>
      <c r="AD205" s="135">
        <f t="shared" si="9"/>
        <v>0</v>
      </c>
      <c r="AE205" s="3" t="str">
        <f t="shared" si="16"/>
        <v>#DIV/0!</v>
      </c>
    </row>
    <row r="206" ht="15.75" customHeight="1">
      <c r="A206" s="151" t="str">
        <f>OffensePrj!C205</f>
        <v>RB</v>
      </c>
      <c r="B206" s="131" t="str">
        <f>OffensePrj!R205</f>
        <v>DeAndre Washington</v>
      </c>
      <c r="C206" s="132">
        <f>OffensePrj!D205</f>
        <v>0</v>
      </c>
      <c r="D206" s="132">
        <f>OffensePrj!E205</f>
        <v>0</v>
      </c>
      <c r="E206" s="132">
        <f>OffensePrj!F205</f>
        <v>0</v>
      </c>
      <c r="F206" s="132">
        <f>OffensePrj!G205</f>
        <v>0</v>
      </c>
      <c r="G206" s="133">
        <f>OffensePrj!H205</f>
        <v>0</v>
      </c>
      <c r="H206" s="132">
        <f>OffensePrj!I205</f>
        <v>58.16714</v>
      </c>
      <c r="I206" s="132">
        <f>OffensePrj!J205</f>
        <v>211.3383</v>
      </c>
      <c r="J206" s="132">
        <f>OffensePrj!K205</f>
        <v>1.50912</v>
      </c>
      <c r="K206" s="132">
        <f>OffensePrj!L205</f>
        <v>16.55054</v>
      </c>
      <c r="L206" s="132">
        <f>OffensePrj!M205</f>
        <v>128.4584</v>
      </c>
      <c r="M206" s="132">
        <f>OffensePrj!N205</f>
        <v>0.535758</v>
      </c>
      <c r="N206" s="132">
        <f>OffensePrj!O205</f>
        <v>0</v>
      </c>
      <c r="O206" s="3">
        <f>OffensePrj!P205</f>
        <v>0</v>
      </c>
      <c r="P206" s="132">
        <f>OffensePrj!Q205</f>
        <v>0</v>
      </c>
      <c r="Q206" s="134">
        <f>IFERROR(ProjectionCalcs!D206*pointpasscomp+ProjectionCalcs!E206*pointpassyard+ProjectionCalcs!F206*pointpasstd+pointint*ProjectionCalcs!G206+ProjectionCalcs!H206*pointrushatt+pointrushyard*ProjectionCalcs!I206+pointrushtd*ProjectionCalcs!J206+ProjectionCalcs!K206*pointrec+pointrecyard*ProjectionCalcs!L206+ProjectionCalcs!M206*pointrectd+pointfumb*ProjectionCalcs!N206+(C206-D206)*pointpassinc+O206*pointret+P206*pointrushtd,0)</f>
        <v>0</v>
      </c>
      <c r="R206" s="113" t="str">
        <f t="shared" si="11"/>
        <v>#REF!</v>
      </c>
      <c r="S206" s="135" t="str">
        <f t="shared" si="12"/>
        <v>#REF!</v>
      </c>
      <c r="T206" s="113" t="str">
        <f t="array" ref="T206">ROUND(SUMPRODUCT((AE206&gt;=$AE$155:$AE$404)/COUNTIF($AE$155:$AE$404,$AE$155:$AE$404)),0)</f>
        <v>#DIV/0!</v>
      </c>
      <c r="U206" s="3" t="str">
        <f t="shared" si="13"/>
        <v>#REF!</v>
      </c>
      <c r="V206" s="3" t="str">
        <f t="array" ref="V206">IFERROR(INDEX(Overall!$C$3:$C$389,MATCH(ProjectionCalcs!B206,Overall!$D$3:$D$389,0)),"No")</f>
        <v>Yes</v>
      </c>
      <c r="W206" s="93">
        <f t="shared" si="14"/>
        <v>0</v>
      </c>
      <c r="X206" s="136"/>
      <c r="Y206" s="3" t="str">
        <f t="shared" si="15"/>
        <v/>
      </c>
      <c r="Z206" s="3" t="str">
        <f t="shared" si="6"/>
        <v>#DIV/0!</v>
      </c>
      <c r="AA206" s="96">
        <f t="shared" si="7"/>
        <v>0</v>
      </c>
      <c r="AB206" s="3" t="str">
        <f>IF(OR((AA206-$AC$2)&lt;0,(AA206-$AC$4)&lt;0),0,(AA206-$AC$2)*(AA206-$AC$4)*'Draft Array'!$K$100*'Draft Array'!$M$112*pcrb)</f>
        <v>#REF!</v>
      </c>
      <c r="AC206" s="3" t="str">
        <f t="shared" si="8"/>
        <v>#REF!</v>
      </c>
      <c r="AD206" s="135">
        <f t="shared" si="9"/>
        <v>0</v>
      </c>
      <c r="AE206" s="3" t="str">
        <f t="shared" si="16"/>
        <v>#DIV/0!</v>
      </c>
    </row>
    <row r="207" ht="15.75" customHeight="1">
      <c r="A207" s="151" t="str">
        <f>OffensePrj!C206</f>
        <v>RB</v>
      </c>
      <c r="B207" s="131" t="str">
        <f>OffensePrj!R206</f>
        <v>Derrick Henry</v>
      </c>
      <c r="C207" s="132">
        <f>OffensePrj!D206</f>
        <v>0</v>
      </c>
      <c r="D207" s="132">
        <f>OffensePrj!E206</f>
        <v>0</v>
      </c>
      <c r="E207" s="132">
        <f>OffensePrj!F206</f>
        <v>0</v>
      </c>
      <c r="F207" s="132">
        <f>OffensePrj!G206</f>
        <v>0</v>
      </c>
      <c r="G207" s="133">
        <f>OffensePrj!H206</f>
        <v>0</v>
      </c>
      <c r="H207" s="132">
        <f>OffensePrj!I206</f>
        <v>296.7483</v>
      </c>
      <c r="I207" s="132">
        <f>OffensePrj!J206</f>
        <v>1427.69</v>
      </c>
      <c r="J207" s="132">
        <f>OffensePrj!K206</f>
        <v>12.51676</v>
      </c>
      <c r="K207" s="132">
        <f>OffensePrj!L206</f>
        <v>22.59786</v>
      </c>
      <c r="L207" s="132">
        <f>OffensePrj!M206</f>
        <v>200.568</v>
      </c>
      <c r="M207" s="132">
        <f>OffensePrj!N206</f>
        <v>1.239253</v>
      </c>
      <c r="N207" s="132">
        <f>OffensePrj!O206</f>
        <v>2.561401</v>
      </c>
      <c r="O207" s="3">
        <f>OffensePrj!P206</f>
        <v>0</v>
      </c>
      <c r="P207" s="132">
        <f>OffensePrj!Q206</f>
        <v>0</v>
      </c>
      <c r="Q207" s="134">
        <f>IFERROR(ProjectionCalcs!D207*pointpasscomp+ProjectionCalcs!E207*pointpassyard+ProjectionCalcs!F207*pointpasstd+pointint*ProjectionCalcs!G207+ProjectionCalcs!H207*pointrushatt+pointrushyard*ProjectionCalcs!I207+pointrushtd*ProjectionCalcs!J207+ProjectionCalcs!K207*pointrec+pointrecyard*ProjectionCalcs!L207+ProjectionCalcs!M207*pointrectd+pointfumb*ProjectionCalcs!N207+(C207-D207)*pointpassinc+O207*pointret+P207*pointrushtd,0)</f>
        <v>0</v>
      </c>
      <c r="R207" s="113" t="str">
        <f t="shared" si="11"/>
        <v>#REF!</v>
      </c>
      <c r="S207" s="135" t="str">
        <f t="shared" si="12"/>
        <v>#REF!</v>
      </c>
      <c r="T207" s="113" t="str">
        <f t="array" ref="T207">ROUND(SUMPRODUCT((AE207&gt;=$AE$155:$AE$404)/COUNTIF($AE$155:$AE$404,$AE$155:$AE$404)),0)</f>
        <v>#DIV/0!</v>
      </c>
      <c r="U207" s="3" t="str">
        <f t="shared" si="13"/>
        <v>#REF!</v>
      </c>
      <c r="V207" s="3" t="str">
        <f t="array" ref="V207">IFERROR(INDEX(Overall!$C$3:$C$389,MATCH(ProjectionCalcs!B207,Overall!$D$3:$D$389,0)),"No")</f>
        <v>Yes</v>
      </c>
      <c r="W207" s="93">
        <f t="shared" si="14"/>
        <v>0</v>
      </c>
      <c r="X207" s="136"/>
      <c r="Y207" s="3" t="str">
        <f t="shared" si="15"/>
        <v/>
      </c>
      <c r="Z207" s="3" t="str">
        <f t="shared" si="6"/>
        <v>#DIV/0!</v>
      </c>
      <c r="AA207" s="96">
        <f t="shared" si="7"/>
        <v>0</v>
      </c>
      <c r="AB207" s="3" t="str">
        <f>IF(OR((AA207-$AC$2)&lt;0,(AA207-$AC$4)&lt;0),0,(AA207-$AC$2)*(AA207-$AC$4)*'Draft Array'!$K$100*'Draft Array'!$M$112*pcrb)</f>
        <v>#REF!</v>
      </c>
      <c r="AC207" s="3" t="str">
        <f t="shared" si="8"/>
        <v>#REF!</v>
      </c>
      <c r="AD207" s="135">
        <f t="shared" si="9"/>
        <v>0</v>
      </c>
      <c r="AE207" s="3" t="str">
        <f t="shared" si="16"/>
        <v>#DIV/0!</v>
      </c>
    </row>
    <row r="208" ht="15.75" customHeight="1">
      <c r="A208" s="151" t="str">
        <f>OffensePrj!C207</f>
        <v>RB</v>
      </c>
      <c r="B208" s="131" t="str">
        <f>OffensePrj!R207</f>
        <v>Dwayne Washington</v>
      </c>
      <c r="C208" s="132">
        <f>OffensePrj!D207</f>
        <v>0</v>
      </c>
      <c r="D208" s="132">
        <f>OffensePrj!E207</f>
        <v>0</v>
      </c>
      <c r="E208" s="132">
        <f>OffensePrj!F207</f>
        <v>0</v>
      </c>
      <c r="F208" s="132">
        <f>OffensePrj!G207</f>
        <v>0</v>
      </c>
      <c r="G208" s="133">
        <f>OffensePrj!H207</f>
        <v>0</v>
      </c>
      <c r="H208" s="132">
        <f>OffensePrj!I207</f>
        <v>11.04171</v>
      </c>
      <c r="I208" s="132">
        <f>OffensePrj!J207</f>
        <v>55.63738</v>
      </c>
      <c r="J208" s="132">
        <f>OffensePrj!K207</f>
        <v>0.073495</v>
      </c>
      <c r="K208" s="132">
        <f>OffensePrj!L207</f>
        <v>0.917588</v>
      </c>
      <c r="L208" s="132">
        <f>OffensePrj!M207</f>
        <v>7.647451</v>
      </c>
      <c r="M208" s="132">
        <f>OffensePrj!N207</f>
        <v>0</v>
      </c>
      <c r="N208" s="132">
        <f>OffensePrj!O207</f>
        <v>0</v>
      </c>
      <c r="O208" s="3">
        <f>OffensePrj!P207</f>
        <v>0</v>
      </c>
      <c r="P208" s="132">
        <f>OffensePrj!Q207</f>
        <v>0</v>
      </c>
      <c r="Q208" s="134">
        <f>IFERROR(ProjectionCalcs!D208*pointpasscomp+ProjectionCalcs!E208*pointpassyard+ProjectionCalcs!F208*pointpasstd+pointint*ProjectionCalcs!G208+ProjectionCalcs!H208*pointrushatt+pointrushyard*ProjectionCalcs!I208+pointrushtd*ProjectionCalcs!J208+ProjectionCalcs!K208*pointrec+pointrecyard*ProjectionCalcs!L208+ProjectionCalcs!M208*pointrectd+pointfumb*ProjectionCalcs!N208+(C208-D208)*pointpassinc+O208*pointret+P208*pointrushtd,0)</f>
        <v>0</v>
      </c>
      <c r="R208" s="113" t="str">
        <f t="shared" si="11"/>
        <v>#REF!</v>
      </c>
      <c r="S208" s="135" t="str">
        <f t="shared" si="12"/>
        <v>#REF!</v>
      </c>
      <c r="T208" s="113" t="str">
        <f t="array" ref="T208">ROUND(SUMPRODUCT((AE208&gt;=$AE$155:$AE$404)/COUNTIF($AE$155:$AE$404,$AE$155:$AE$404)),0)</f>
        <v>#DIV/0!</v>
      </c>
      <c r="U208" s="3" t="str">
        <f t="shared" si="13"/>
        <v>#REF!</v>
      </c>
      <c r="V208" s="3" t="str">
        <f t="array" ref="V208">IFERROR(INDEX(Overall!$C$3:$C$389,MATCH(ProjectionCalcs!B208,Overall!$D$3:$D$389,0)),"No")</f>
        <v>No</v>
      </c>
      <c r="W208" s="93">
        <f t="shared" si="14"/>
        <v>1</v>
      </c>
      <c r="X208" s="136"/>
      <c r="Y208" s="3" t="str">
        <f t="shared" si="15"/>
        <v/>
      </c>
      <c r="Z208" s="3" t="str">
        <f t="shared" si="6"/>
        <v>#DIV/0!</v>
      </c>
      <c r="AA208" s="96">
        <f t="shared" si="7"/>
        <v>0</v>
      </c>
      <c r="AB208" s="3" t="str">
        <f>IF(OR((AA208-$AC$2)&lt;0,(AA208-$AC$4)&lt;0),0,(AA208-$AC$2)*(AA208-$AC$4)*'Draft Array'!$K$100*'Draft Array'!$M$112*pcrb)</f>
        <v>#REF!</v>
      </c>
      <c r="AC208" s="3" t="str">
        <f t="shared" si="8"/>
        <v>#REF!</v>
      </c>
      <c r="AD208" s="135">
        <f t="shared" si="9"/>
        <v>0</v>
      </c>
      <c r="AE208" s="3" t="str">
        <f t="shared" si="16"/>
        <v>#DIV/0!</v>
      </c>
    </row>
    <row r="209" ht="15.75" customHeight="1">
      <c r="A209" s="151" t="str">
        <f>OffensePrj!C208</f>
        <v>RB</v>
      </c>
      <c r="B209" s="131" t="str">
        <f>OffensePrj!R208</f>
        <v>Josh Ferguson</v>
      </c>
      <c r="C209" s="132">
        <f>OffensePrj!D208</f>
        <v>0</v>
      </c>
      <c r="D209" s="132">
        <f>OffensePrj!E208</f>
        <v>0</v>
      </c>
      <c r="E209" s="132">
        <f>OffensePrj!F208</f>
        <v>0</v>
      </c>
      <c r="F209" s="132">
        <f>OffensePrj!G208</f>
        <v>0</v>
      </c>
      <c r="G209" s="133">
        <f>OffensePrj!H208</f>
        <v>0</v>
      </c>
      <c r="H209" s="132">
        <f>OffensePrj!I208</f>
        <v>2.189553</v>
      </c>
      <c r="I209" s="132">
        <f>OffensePrj!J208</f>
        <v>16.76</v>
      </c>
      <c r="J209" s="132">
        <f>OffensePrj!K208</f>
        <v>0.16</v>
      </c>
      <c r="K209" s="132">
        <f>OffensePrj!L208</f>
        <v>0.362188</v>
      </c>
      <c r="L209" s="132">
        <f>OffensePrj!M208</f>
        <v>2.704006</v>
      </c>
      <c r="M209" s="132">
        <f>OffensePrj!N208</f>
        <v>0</v>
      </c>
      <c r="N209" s="132">
        <f>OffensePrj!O208</f>
        <v>0</v>
      </c>
      <c r="O209" s="3">
        <f>OffensePrj!P208</f>
        <v>0</v>
      </c>
      <c r="P209" s="132">
        <f>OffensePrj!Q208</f>
        <v>0</v>
      </c>
      <c r="Q209" s="134">
        <f>IFERROR(ProjectionCalcs!D209*pointpasscomp+ProjectionCalcs!E209*pointpassyard+ProjectionCalcs!F209*pointpasstd+pointint*ProjectionCalcs!G209+ProjectionCalcs!H209*pointrushatt+pointrushyard*ProjectionCalcs!I209+pointrushtd*ProjectionCalcs!J209+ProjectionCalcs!K209*pointrec+pointrecyard*ProjectionCalcs!L209+ProjectionCalcs!M209*pointrectd+pointfumb*ProjectionCalcs!N209+(C209-D209)*pointpassinc+O209*pointret+P209*pointrushtd,0)</f>
        <v>0</v>
      </c>
      <c r="R209" s="113" t="str">
        <f t="shared" si="11"/>
        <v>#REF!</v>
      </c>
      <c r="S209" s="135" t="str">
        <f t="shared" si="12"/>
        <v>#REF!</v>
      </c>
      <c r="T209" s="113" t="str">
        <f t="array" ref="T209">ROUND(SUMPRODUCT((AE209&gt;=$AE$155:$AE$404)/COUNTIF($AE$155:$AE$404,$AE$155:$AE$404)),0)</f>
        <v>#DIV/0!</v>
      </c>
      <c r="U209" s="3" t="str">
        <f t="shared" si="13"/>
        <v>#REF!</v>
      </c>
      <c r="V209" s="3" t="str">
        <f t="array" ref="V209">IFERROR(INDEX(Overall!$C$3:$C$389,MATCH(ProjectionCalcs!B209,Overall!$D$3:$D$389,0)),"No")</f>
        <v>No</v>
      </c>
      <c r="W209" s="93">
        <f t="shared" si="14"/>
        <v>1</v>
      </c>
      <c r="X209" s="136"/>
      <c r="Y209" s="3" t="str">
        <f t="shared" si="15"/>
        <v/>
      </c>
      <c r="Z209" s="3" t="str">
        <f t="shared" si="6"/>
        <v>#DIV/0!</v>
      </c>
      <c r="AA209" s="96">
        <f t="shared" si="7"/>
        <v>0</v>
      </c>
      <c r="AB209" s="3" t="str">
        <f>IF(OR((AA209-$AC$2)&lt;0,(AA209-$AC$4)&lt;0),0,(AA209-$AC$2)*(AA209-$AC$4)*'Draft Array'!$K$100*'Draft Array'!$M$112*pcrb)</f>
        <v>#REF!</v>
      </c>
      <c r="AC209" s="3" t="str">
        <f t="shared" si="8"/>
        <v>#REF!</v>
      </c>
      <c r="AD209" s="135">
        <f t="shared" si="9"/>
        <v>0</v>
      </c>
      <c r="AE209" s="3" t="str">
        <f t="shared" si="16"/>
        <v>#DIV/0!</v>
      </c>
    </row>
    <row r="210" ht="15.75" customHeight="1">
      <c r="A210" s="151" t="str">
        <f>OffensePrj!C209</f>
        <v>RB</v>
      </c>
      <c r="B210" s="131" t="str">
        <f>OffensePrj!R209</f>
        <v>J.D. McKissic</v>
      </c>
      <c r="C210" s="132">
        <f>OffensePrj!D209</f>
        <v>0</v>
      </c>
      <c r="D210" s="132">
        <f>OffensePrj!E209</f>
        <v>0</v>
      </c>
      <c r="E210" s="132">
        <f>OffensePrj!F209</f>
        <v>0</v>
      </c>
      <c r="F210" s="132">
        <f>OffensePrj!G209</f>
        <v>0</v>
      </c>
      <c r="G210" s="133">
        <f>OffensePrj!H209</f>
        <v>0</v>
      </c>
      <c r="H210" s="132">
        <f>OffensePrj!I209</f>
        <v>20.19583</v>
      </c>
      <c r="I210" s="132">
        <f>OffensePrj!J209</f>
        <v>84.57307</v>
      </c>
      <c r="J210" s="132">
        <f>OffensePrj!K209</f>
        <v>0.079018</v>
      </c>
      <c r="K210" s="132">
        <f>OffensePrj!L209</f>
        <v>15.56958</v>
      </c>
      <c r="L210" s="132">
        <f>OffensePrj!M209</f>
        <v>103.7636</v>
      </c>
      <c r="M210" s="132">
        <f>OffensePrj!N209</f>
        <v>0.389704</v>
      </c>
      <c r="N210" s="132">
        <f>OffensePrj!O209</f>
        <v>0</v>
      </c>
      <c r="O210" s="3">
        <f>OffensePrj!P209</f>
        <v>0</v>
      </c>
      <c r="P210" s="132">
        <f>OffensePrj!Q209</f>
        <v>0</v>
      </c>
      <c r="Q210" s="134">
        <f>IFERROR(ProjectionCalcs!D210*pointpasscomp+ProjectionCalcs!E210*pointpassyard+ProjectionCalcs!F210*pointpasstd+pointint*ProjectionCalcs!G210+ProjectionCalcs!H210*pointrushatt+pointrushyard*ProjectionCalcs!I210+pointrushtd*ProjectionCalcs!J210+ProjectionCalcs!K210*pointrec+pointrecyard*ProjectionCalcs!L210+ProjectionCalcs!M210*pointrectd+pointfumb*ProjectionCalcs!N210+(C210-D210)*pointpassinc+O210*pointret+P210*pointrushtd,0)</f>
        <v>0</v>
      </c>
      <c r="R210" s="113" t="str">
        <f t="shared" si="11"/>
        <v>#REF!</v>
      </c>
      <c r="S210" s="135" t="str">
        <f t="shared" si="12"/>
        <v>#REF!</v>
      </c>
      <c r="T210" s="113" t="str">
        <f t="array" ref="T210">ROUND(SUMPRODUCT((AE210&gt;=$AE$155:$AE$404)/COUNTIF($AE$155:$AE$404,$AE$155:$AE$404)),0)</f>
        <v>#DIV/0!</v>
      </c>
      <c r="U210" s="3" t="str">
        <f t="shared" si="13"/>
        <v>#REF!</v>
      </c>
      <c r="V210" s="3" t="str">
        <f t="array" ref="V210">IFERROR(INDEX(Overall!$C$3:$C$389,MATCH(ProjectionCalcs!B210,Overall!$D$3:$D$389,0)),"No")</f>
        <v>No</v>
      </c>
      <c r="W210" s="93">
        <f t="shared" si="14"/>
        <v>1</v>
      </c>
      <c r="X210" s="136"/>
      <c r="Y210" s="3" t="str">
        <f t="shared" si="15"/>
        <v/>
      </c>
      <c r="Z210" s="3" t="str">
        <f t="shared" si="6"/>
        <v>#DIV/0!</v>
      </c>
      <c r="AA210" s="96">
        <f t="shared" si="7"/>
        <v>0</v>
      </c>
      <c r="AB210" s="3" t="str">
        <f>IF(OR((AA210-$AC$2)&lt;0,(AA210-$AC$4)&lt;0),0,(AA210-$AC$2)*(AA210-$AC$4)*'Draft Array'!$K$100*'Draft Array'!$M$112*pcrb)</f>
        <v>#REF!</v>
      </c>
      <c r="AC210" s="3" t="str">
        <f t="shared" si="8"/>
        <v>#REF!</v>
      </c>
      <c r="AD210" s="135">
        <f t="shared" si="9"/>
        <v>0</v>
      </c>
      <c r="AE210" s="3" t="str">
        <f t="shared" si="16"/>
        <v>#DIV/0!</v>
      </c>
    </row>
    <row r="211" ht="15.75" customHeight="1">
      <c r="A211" s="151" t="str">
        <f>OffensePrj!C210</f>
        <v>RB</v>
      </c>
      <c r="B211" s="131" t="str">
        <f>OffensePrj!R210</f>
        <v>Peyton Barber</v>
      </c>
      <c r="C211" s="132">
        <f>OffensePrj!D210</f>
        <v>0</v>
      </c>
      <c r="D211" s="132">
        <f>OffensePrj!E210</f>
        <v>0</v>
      </c>
      <c r="E211" s="132">
        <f>OffensePrj!F210</f>
        <v>0</v>
      </c>
      <c r="F211" s="132">
        <f>OffensePrj!G210</f>
        <v>0</v>
      </c>
      <c r="G211" s="133">
        <f>OffensePrj!H210</f>
        <v>0</v>
      </c>
      <c r="H211" s="132">
        <f>OffensePrj!I210</f>
        <v>62.02941</v>
      </c>
      <c r="I211" s="132">
        <f>OffensePrj!J210</f>
        <v>199.4996</v>
      </c>
      <c r="J211" s="132">
        <f>OffensePrj!K210</f>
        <v>1.200718</v>
      </c>
      <c r="K211" s="132">
        <f>OffensePrj!L210</f>
        <v>7.445258</v>
      </c>
      <c r="L211" s="132">
        <f>OffensePrj!M210</f>
        <v>54.00928</v>
      </c>
      <c r="M211" s="132">
        <f>OffensePrj!N210</f>
        <v>0.182415</v>
      </c>
      <c r="N211" s="132">
        <f>OffensePrj!O210</f>
        <v>0</v>
      </c>
      <c r="O211" s="3">
        <f>OffensePrj!P210</f>
        <v>0</v>
      </c>
      <c r="P211" s="132">
        <f>OffensePrj!Q210</f>
        <v>0</v>
      </c>
      <c r="Q211" s="134">
        <f>IFERROR(ProjectionCalcs!D211*pointpasscomp+ProjectionCalcs!E211*pointpassyard+ProjectionCalcs!F211*pointpasstd+pointint*ProjectionCalcs!G211+ProjectionCalcs!H211*pointrushatt+pointrushyard*ProjectionCalcs!I211+pointrushtd*ProjectionCalcs!J211+ProjectionCalcs!K211*pointrec+pointrecyard*ProjectionCalcs!L211+ProjectionCalcs!M211*pointrectd+pointfumb*ProjectionCalcs!N211+(C211-D211)*pointpassinc+O211*pointret+P211*pointrushtd,0)</f>
        <v>0</v>
      </c>
      <c r="R211" s="113" t="str">
        <f t="shared" si="11"/>
        <v>#REF!</v>
      </c>
      <c r="S211" s="135" t="str">
        <f t="shared" si="12"/>
        <v>#REF!</v>
      </c>
      <c r="T211" s="113" t="str">
        <f t="array" ref="T211">ROUND(SUMPRODUCT((AE211&gt;=$AE$155:$AE$404)/COUNTIF($AE$155:$AE$404,$AE$155:$AE$404)),0)</f>
        <v>#DIV/0!</v>
      </c>
      <c r="U211" s="3" t="str">
        <f t="shared" si="13"/>
        <v>#REF!</v>
      </c>
      <c r="V211" s="3" t="str">
        <f t="array" ref="V211">IFERROR(INDEX(Overall!$C$3:$C$389,MATCH(ProjectionCalcs!B211,Overall!$D$3:$D$389,0)),"No")</f>
        <v>No</v>
      </c>
      <c r="W211" s="93">
        <f t="shared" si="14"/>
        <v>1</v>
      </c>
      <c r="X211" s="136"/>
      <c r="Y211" s="3" t="str">
        <f t="shared" si="15"/>
        <v/>
      </c>
      <c r="Z211" s="3" t="str">
        <f t="shared" si="6"/>
        <v>#DIV/0!</v>
      </c>
      <c r="AA211" s="96">
        <f t="shared" si="7"/>
        <v>0</v>
      </c>
      <c r="AB211" s="3" t="str">
        <f>IF(OR((AA211-$AC$2)&lt;0,(AA211-$AC$4)&lt;0),0,(AA211-$AC$2)*(AA211-$AC$4)*'Draft Array'!$K$100*'Draft Array'!$M$112*pcrb)</f>
        <v>#REF!</v>
      </c>
      <c r="AC211" s="3" t="str">
        <f t="shared" si="8"/>
        <v>#REF!</v>
      </c>
      <c r="AD211" s="135">
        <f t="shared" si="9"/>
        <v>0</v>
      </c>
      <c r="AE211" s="3" t="str">
        <f t="shared" si="16"/>
        <v>#DIV/0!</v>
      </c>
    </row>
    <row r="212" ht="15.75" customHeight="1">
      <c r="A212" s="151" t="str">
        <f>OffensePrj!C211</f>
        <v>RB</v>
      </c>
      <c r="B212" s="131" t="str">
        <f>OffensePrj!R211</f>
        <v>Tra Carson</v>
      </c>
      <c r="C212" s="132">
        <f>OffensePrj!D211</f>
        <v>0</v>
      </c>
      <c r="D212" s="132">
        <f>OffensePrj!E211</f>
        <v>0</v>
      </c>
      <c r="E212" s="132">
        <f>OffensePrj!F211</f>
        <v>0</v>
      </c>
      <c r="F212" s="132">
        <f>OffensePrj!G211</f>
        <v>0</v>
      </c>
      <c r="G212" s="133">
        <f>OffensePrj!H211</f>
        <v>0</v>
      </c>
      <c r="H212" s="132">
        <f>OffensePrj!I211</f>
        <v>2.76</v>
      </c>
      <c r="I212" s="132">
        <f>OffensePrj!J211</f>
        <v>11.18</v>
      </c>
      <c r="J212" s="132">
        <f>OffensePrj!K211</f>
        <v>0.02</v>
      </c>
      <c r="K212" s="132">
        <f>OffensePrj!L211</f>
        <v>2.68</v>
      </c>
      <c r="L212" s="132">
        <f>OffensePrj!M211</f>
        <v>19.13</v>
      </c>
      <c r="M212" s="132">
        <f>OffensePrj!N211</f>
        <v>0.16</v>
      </c>
      <c r="N212" s="132">
        <f>OffensePrj!O211</f>
        <v>0</v>
      </c>
      <c r="O212" s="3">
        <f>OffensePrj!P211</f>
        <v>0</v>
      </c>
      <c r="P212" s="132">
        <f>OffensePrj!Q211</f>
        <v>0</v>
      </c>
      <c r="Q212" s="134">
        <f>IFERROR(ProjectionCalcs!D212*pointpasscomp+ProjectionCalcs!E212*pointpassyard+ProjectionCalcs!F212*pointpasstd+pointint*ProjectionCalcs!G212+ProjectionCalcs!H212*pointrushatt+pointrushyard*ProjectionCalcs!I212+pointrushtd*ProjectionCalcs!J212+ProjectionCalcs!K212*pointrec+pointrecyard*ProjectionCalcs!L212+ProjectionCalcs!M212*pointrectd+pointfumb*ProjectionCalcs!N212+(C212-D212)*pointpassinc+O212*pointret+P212*pointrushtd,0)</f>
        <v>0</v>
      </c>
      <c r="R212" s="113" t="str">
        <f t="shared" si="11"/>
        <v>#REF!</v>
      </c>
      <c r="S212" s="135" t="str">
        <f t="shared" si="12"/>
        <v>#REF!</v>
      </c>
      <c r="T212" s="113" t="str">
        <f t="array" ref="T212">ROUND(SUMPRODUCT((AE212&gt;=$AE$155:$AE$404)/COUNTIF($AE$155:$AE$404,$AE$155:$AE$404)),0)</f>
        <v>#DIV/0!</v>
      </c>
      <c r="U212" s="3" t="str">
        <f t="shared" si="13"/>
        <v>#REF!</v>
      </c>
      <c r="V212" s="3" t="str">
        <f t="array" ref="V212">IFERROR(INDEX(Overall!$C$3:$C$389,MATCH(ProjectionCalcs!B212,Overall!$D$3:$D$389,0)),"No")</f>
        <v>No</v>
      </c>
      <c r="W212" s="93">
        <f t="shared" si="14"/>
        <v>1</v>
      </c>
      <c r="X212" s="136"/>
      <c r="Y212" s="3" t="str">
        <f t="shared" si="15"/>
        <v/>
      </c>
      <c r="Z212" s="3" t="str">
        <f t="shared" si="6"/>
        <v>#DIV/0!</v>
      </c>
      <c r="AA212" s="96">
        <f t="shared" si="7"/>
        <v>0</v>
      </c>
      <c r="AB212" s="3" t="str">
        <f>IF(OR((AA212-$AC$2)&lt;0,(AA212-$AC$4)&lt;0),0,(AA212-$AC$2)*(AA212-$AC$4)*'Draft Array'!$K$100*'Draft Array'!$M$112*pcrb)</f>
        <v>#REF!</v>
      </c>
      <c r="AC212" s="3" t="str">
        <f t="shared" si="8"/>
        <v>#REF!</v>
      </c>
      <c r="AD212" s="135">
        <f t="shared" si="9"/>
        <v>0</v>
      </c>
      <c r="AE212" s="3" t="str">
        <f t="shared" si="16"/>
        <v>#DIV/0!</v>
      </c>
    </row>
    <row r="213" ht="15.75" customHeight="1">
      <c r="A213" s="151" t="str">
        <f>OffensePrj!C212</f>
        <v>RB</v>
      </c>
      <c r="B213" s="131" t="str">
        <f>OffensePrj!R212</f>
        <v>D.J. Foster</v>
      </c>
      <c r="C213" s="132">
        <f>OffensePrj!D212</f>
        <v>0</v>
      </c>
      <c r="D213" s="132">
        <f>OffensePrj!E212</f>
        <v>0</v>
      </c>
      <c r="E213" s="132">
        <f>OffensePrj!F212</f>
        <v>0</v>
      </c>
      <c r="F213" s="132">
        <f>OffensePrj!G212</f>
        <v>0</v>
      </c>
      <c r="G213" s="133">
        <f>OffensePrj!H212</f>
        <v>0</v>
      </c>
      <c r="H213" s="132">
        <f>OffensePrj!I212</f>
        <v>1.7</v>
      </c>
      <c r="I213" s="132">
        <f>OffensePrj!J212</f>
        <v>6.78</v>
      </c>
      <c r="J213" s="132">
        <f>OffensePrj!K212</f>
        <v>0</v>
      </c>
      <c r="K213" s="132">
        <f>OffensePrj!L212</f>
        <v>0.8</v>
      </c>
      <c r="L213" s="132">
        <f>OffensePrj!M212</f>
        <v>6.29</v>
      </c>
      <c r="M213" s="132">
        <f>OffensePrj!N212</f>
        <v>0</v>
      </c>
      <c r="N213" s="132">
        <f>OffensePrj!O212</f>
        <v>0</v>
      </c>
      <c r="O213" s="3">
        <f>OffensePrj!P212</f>
        <v>0</v>
      </c>
      <c r="P213" s="132">
        <f>OffensePrj!Q212</f>
        <v>0</v>
      </c>
      <c r="Q213" s="134">
        <f>IFERROR(ProjectionCalcs!D213*pointpasscomp+ProjectionCalcs!E213*pointpassyard+ProjectionCalcs!F213*pointpasstd+pointint*ProjectionCalcs!G213+ProjectionCalcs!H213*pointrushatt+pointrushyard*ProjectionCalcs!I213+pointrushtd*ProjectionCalcs!J213+ProjectionCalcs!K213*pointrec+pointrecyard*ProjectionCalcs!L213+ProjectionCalcs!M213*pointrectd+pointfumb*ProjectionCalcs!N213+(C213-D213)*pointpassinc+O213*pointret+P213*pointrushtd,0)</f>
        <v>0</v>
      </c>
      <c r="R213" s="113" t="str">
        <f t="shared" si="11"/>
        <v>#REF!</v>
      </c>
      <c r="S213" s="135" t="str">
        <f t="shared" si="12"/>
        <v>#REF!</v>
      </c>
      <c r="T213" s="113" t="str">
        <f t="array" ref="T213">ROUND(SUMPRODUCT((AE213&gt;=$AE$155:$AE$404)/COUNTIF($AE$155:$AE$404,$AE$155:$AE$404)),0)</f>
        <v>#DIV/0!</v>
      </c>
      <c r="U213" s="3" t="str">
        <f t="shared" si="13"/>
        <v>#REF!</v>
      </c>
      <c r="V213" s="3" t="str">
        <f t="array" ref="V213">IFERROR(INDEX(Overall!$C$3:$C$389,MATCH(ProjectionCalcs!B213,Overall!$D$3:$D$389,0)),"No")</f>
        <v>No</v>
      </c>
      <c r="W213" s="93">
        <f t="shared" si="14"/>
        <v>1</v>
      </c>
      <c r="X213" s="136"/>
      <c r="Y213" s="3" t="str">
        <f t="shared" si="15"/>
        <v/>
      </c>
      <c r="Z213" s="3" t="str">
        <f t="shared" si="6"/>
        <v>#DIV/0!</v>
      </c>
      <c r="AA213" s="96">
        <f t="shared" si="7"/>
        <v>0</v>
      </c>
      <c r="AB213" s="3" t="str">
        <f>IF(OR((AA213-$AC$2)&lt;0,(AA213-$AC$4)&lt;0),0,(AA213-$AC$2)*(AA213-$AC$4)*'Draft Array'!$K$100*'Draft Array'!$M$112*pcrb)</f>
        <v>#REF!</v>
      </c>
      <c r="AC213" s="3" t="str">
        <f t="shared" si="8"/>
        <v>#REF!</v>
      </c>
      <c r="AD213" s="135">
        <f t="shared" si="9"/>
        <v>0</v>
      </c>
      <c r="AE213" s="3" t="str">
        <f t="shared" si="16"/>
        <v>#DIV/0!</v>
      </c>
    </row>
    <row r="214" ht="15.75" customHeight="1">
      <c r="A214" s="151" t="str">
        <f>OffensePrj!C213</f>
        <v>RB</v>
      </c>
      <c r="B214" s="131" t="str">
        <f>OffensePrj!R213</f>
        <v>Elijhaa Penny</v>
      </c>
      <c r="C214" s="132">
        <f>OffensePrj!D213</f>
        <v>0</v>
      </c>
      <c r="D214" s="132">
        <f>OffensePrj!E213</f>
        <v>0</v>
      </c>
      <c r="E214" s="132">
        <f>OffensePrj!F213</f>
        <v>0</v>
      </c>
      <c r="F214" s="132">
        <f>OffensePrj!G213</f>
        <v>0</v>
      </c>
      <c r="G214" s="133">
        <f>OffensePrj!H213</f>
        <v>0</v>
      </c>
      <c r="H214" s="132">
        <f>OffensePrj!I213</f>
        <v>6.4</v>
      </c>
      <c r="I214" s="132">
        <f>OffensePrj!J213</f>
        <v>0</v>
      </c>
      <c r="J214" s="132">
        <f>OffensePrj!K213</f>
        <v>0</v>
      </c>
      <c r="K214" s="132">
        <f>OffensePrj!L213</f>
        <v>0.03</v>
      </c>
      <c r="L214" s="132">
        <f>OffensePrj!M213</f>
        <v>0</v>
      </c>
      <c r="M214" s="132">
        <f>OffensePrj!N213</f>
        <v>0</v>
      </c>
      <c r="N214" s="132">
        <f>OffensePrj!O213</f>
        <v>0</v>
      </c>
      <c r="O214" s="3">
        <f>OffensePrj!P213</f>
        <v>0</v>
      </c>
      <c r="P214" s="132">
        <f>OffensePrj!Q213</f>
        <v>0</v>
      </c>
      <c r="Q214" s="134">
        <f>IFERROR(ProjectionCalcs!D214*pointpasscomp+ProjectionCalcs!E214*pointpassyard+ProjectionCalcs!F214*pointpasstd+pointint*ProjectionCalcs!G214+ProjectionCalcs!H214*pointrushatt+pointrushyard*ProjectionCalcs!I214+pointrushtd*ProjectionCalcs!J214+ProjectionCalcs!K214*pointrec+pointrecyard*ProjectionCalcs!L214+ProjectionCalcs!M214*pointrectd+pointfumb*ProjectionCalcs!N214+(C214-D214)*pointpassinc+O214*pointret+P214*pointrushtd,0)</f>
        <v>0</v>
      </c>
      <c r="R214" s="113" t="str">
        <f t="shared" si="11"/>
        <v>#REF!</v>
      </c>
      <c r="S214" s="135" t="str">
        <f t="shared" si="12"/>
        <v>#REF!</v>
      </c>
      <c r="T214" s="113" t="str">
        <f t="array" ref="T214">ROUND(SUMPRODUCT((AE214&gt;=$AE$155:$AE$404)/COUNTIF($AE$155:$AE$404,$AE$155:$AE$404)),0)</f>
        <v>#DIV/0!</v>
      </c>
      <c r="U214" s="3" t="str">
        <f t="shared" si="13"/>
        <v>#REF!</v>
      </c>
      <c r="V214" s="3" t="str">
        <f t="array" ref="V214">IFERROR(INDEX(Overall!$C$3:$C$389,MATCH(ProjectionCalcs!B214,Overall!$D$3:$D$389,0)),"No")</f>
        <v>No</v>
      </c>
      <c r="W214" s="93">
        <f t="shared" si="14"/>
        <v>1</v>
      </c>
      <c r="X214" s="136"/>
      <c r="Y214" s="3" t="str">
        <f t="shared" si="15"/>
        <v/>
      </c>
      <c r="Z214" s="3" t="str">
        <f t="shared" si="6"/>
        <v>#DIV/0!</v>
      </c>
      <c r="AA214" s="96">
        <f t="shared" si="7"/>
        <v>0</v>
      </c>
      <c r="AB214" s="3" t="str">
        <f>IF(OR((AA214-$AC$2)&lt;0,(AA214-$AC$4)&lt;0),0,(AA214-$AC$2)*(AA214-$AC$4)*'Draft Array'!$K$100*'Draft Array'!$M$112*pcrb)</f>
        <v>#REF!</v>
      </c>
      <c r="AC214" s="3" t="str">
        <f t="shared" si="8"/>
        <v>#REF!</v>
      </c>
      <c r="AD214" s="135">
        <f t="shared" si="9"/>
        <v>0</v>
      </c>
      <c r="AE214" s="3" t="str">
        <f t="shared" si="16"/>
        <v>#DIV/0!</v>
      </c>
    </row>
    <row r="215" ht="15.75" customHeight="1">
      <c r="A215" s="151" t="str">
        <f>OffensePrj!C214</f>
        <v>RB</v>
      </c>
      <c r="B215" s="131" t="str">
        <f>OffensePrj!R214</f>
        <v>C.J. Ham</v>
      </c>
      <c r="C215" s="132">
        <f>OffensePrj!D214</f>
        <v>0</v>
      </c>
      <c r="D215" s="132">
        <f>OffensePrj!E214</f>
        <v>0</v>
      </c>
      <c r="E215" s="132">
        <f>OffensePrj!F214</f>
        <v>0</v>
      </c>
      <c r="F215" s="132">
        <f>OffensePrj!G214</f>
        <v>0</v>
      </c>
      <c r="G215" s="133">
        <f>OffensePrj!H214</f>
        <v>0</v>
      </c>
      <c r="H215" s="132">
        <f>OffensePrj!I214</f>
        <v>5.32</v>
      </c>
      <c r="I215" s="132">
        <f>OffensePrj!J214</f>
        <v>21.32</v>
      </c>
      <c r="J215" s="132">
        <f>OffensePrj!K214</f>
        <v>0.17</v>
      </c>
      <c r="K215" s="132">
        <f>OffensePrj!L214</f>
        <v>6.78</v>
      </c>
      <c r="L215" s="132">
        <f>OffensePrj!M214</f>
        <v>55.92</v>
      </c>
      <c r="M215" s="132">
        <f>OffensePrj!N214</f>
        <v>0.32</v>
      </c>
      <c r="N215" s="132">
        <f>OffensePrj!O214</f>
        <v>0</v>
      </c>
      <c r="O215" s="3">
        <f>OffensePrj!P214</f>
        <v>0</v>
      </c>
      <c r="P215" s="132">
        <f>OffensePrj!Q214</f>
        <v>0</v>
      </c>
      <c r="Q215" s="134">
        <f>IFERROR(ProjectionCalcs!D215*pointpasscomp+ProjectionCalcs!E215*pointpassyard+ProjectionCalcs!F215*pointpasstd+pointint*ProjectionCalcs!G215+ProjectionCalcs!H215*pointrushatt+pointrushyard*ProjectionCalcs!I215+pointrushtd*ProjectionCalcs!J215+ProjectionCalcs!K215*pointrec+pointrecyard*ProjectionCalcs!L215+ProjectionCalcs!M215*pointrectd+pointfumb*ProjectionCalcs!N215+(C215-D215)*pointpassinc+O215*pointret+P215*pointrushtd,0)</f>
        <v>0</v>
      </c>
      <c r="R215" s="113" t="str">
        <f t="shared" si="11"/>
        <v>#REF!</v>
      </c>
      <c r="S215" s="135" t="str">
        <f t="shared" si="12"/>
        <v>#REF!</v>
      </c>
      <c r="T215" s="113" t="str">
        <f t="array" ref="T215">ROUND(SUMPRODUCT((AE215&gt;=$AE$155:$AE$404)/COUNTIF($AE$155:$AE$404,$AE$155:$AE$404)),0)</f>
        <v>#DIV/0!</v>
      </c>
      <c r="U215" s="3" t="str">
        <f t="shared" si="13"/>
        <v>#REF!</v>
      </c>
      <c r="V215" s="3" t="str">
        <f t="array" ref="V215">IFERROR(INDEX(Overall!$C$3:$C$389,MATCH(ProjectionCalcs!B215,Overall!$D$3:$D$389,0)),"No")</f>
        <v>No</v>
      </c>
      <c r="W215" s="93">
        <f t="shared" si="14"/>
        <v>1</v>
      </c>
      <c r="X215" s="136"/>
      <c r="Y215" s="3" t="str">
        <f t="shared" si="15"/>
        <v/>
      </c>
      <c r="Z215" s="3" t="str">
        <f t="shared" si="6"/>
        <v>#DIV/0!</v>
      </c>
      <c r="AA215" s="96">
        <f t="shared" si="7"/>
        <v>0</v>
      </c>
      <c r="AB215" s="3" t="str">
        <f>IF(OR((AA215-$AC$2)&lt;0,(AA215-$AC$4)&lt;0),0,(AA215-$AC$2)*(AA215-$AC$4)*'Draft Array'!$K$100*'Draft Array'!$M$112*pcrb)</f>
        <v>#REF!</v>
      </c>
      <c r="AC215" s="3" t="str">
        <f t="shared" si="8"/>
        <v>#REF!</v>
      </c>
      <c r="AD215" s="135">
        <f t="shared" si="9"/>
        <v>0</v>
      </c>
      <c r="AE215" s="3" t="str">
        <f t="shared" si="16"/>
        <v>#DIV/0!</v>
      </c>
    </row>
    <row r="216" ht="15.75" customHeight="1">
      <c r="A216" s="151" t="str">
        <f>OffensePrj!C215</f>
        <v>RB</v>
      </c>
      <c r="B216" s="131" t="str">
        <f>OffensePrj!R215</f>
        <v>Jalen Richard</v>
      </c>
      <c r="C216" s="132">
        <f>OffensePrj!D215</f>
        <v>0</v>
      </c>
      <c r="D216" s="132">
        <f>OffensePrj!E215</f>
        <v>0</v>
      </c>
      <c r="E216" s="132">
        <f>OffensePrj!F215</f>
        <v>0</v>
      </c>
      <c r="F216" s="132">
        <f>OffensePrj!G215</f>
        <v>0</v>
      </c>
      <c r="G216" s="133">
        <f>OffensePrj!H215</f>
        <v>0</v>
      </c>
      <c r="H216" s="132">
        <f>OffensePrj!I215</f>
        <v>57.31309</v>
      </c>
      <c r="I216" s="132">
        <f>OffensePrj!J215</f>
        <v>278.3428</v>
      </c>
      <c r="J216" s="132">
        <f>OffensePrj!K215</f>
        <v>1.486705</v>
      </c>
      <c r="K216" s="132">
        <f>OffensePrj!L215</f>
        <v>32.30411</v>
      </c>
      <c r="L216" s="132">
        <f>OffensePrj!M215</f>
        <v>278.7564</v>
      </c>
      <c r="M216" s="132">
        <f>OffensePrj!N215</f>
        <v>0.591504</v>
      </c>
      <c r="N216" s="132">
        <f>OffensePrj!O215</f>
        <v>2.050671</v>
      </c>
      <c r="O216" s="3">
        <f>OffensePrj!P215</f>
        <v>0</v>
      </c>
      <c r="P216" s="132">
        <f>OffensePrj!Q215</f>
        <v>0</v>
      </c>
      <c r="Q216" s="134">
        <f>IFERROR(ProjectionCalcs!D216*pointpasscomp+ProjectionCalcs!E216*pointpassyard+ProjectionCalcs!F216*pointpasstd+pointint*ProjectionCalcs!G216+ProjectionCalcs!H216*pointrushatt+pointrushyard*ProjectionCalcs!I216+pointrushtd*ProjectionCalcs!J216+ProjectionCalcs!K216*pointrec+pointrecyard*ProjectionCalcs!L216+ProjectionCalcs!M216*pointrectd+pointfumb*ProjectionCalcs!N216+(C216-D216)*pointpassinc+O216*pointret+P216*pointrushtd,0)</f>
        <v>0</v>
      </c>
      <c r="R216" s="113" t="str">
        <f t="shared" si="11"/>
        <v>#REF!</v>
      </c>
      <c r="S216" s="135" t="str">
        <f t="shared" si="12"/>
        <v>#REF!</v>
      </c>
      <c r="T216" s="113" t="str">
        <f t="array" ref="T216">ROUND(SUMPRODUCT((AE216&gt;=$AE$155:$AE$404)/COUNTIF($AE$155:$AE$404,$AE$155:$AE$404)),0)</f>
        <v>#DIV/0!</v>
      </c>
      <c r="U216" s="3" t="str">
        <f t="shared" si="13"/>
        <v>#REF!</v>
      </c>
      <c r="V216" s="3" t="str">
        <f t="array" ref="V216">IFERROR(INDEX(Overall!$C$3:$C$389,MATCH(ProjectionCalcs!B216,Overall!$D$3:$D$389,0)),"No")</f>
        <v>Yes</v>
      </c>
      <c r="W216" s="93">
        <f t="shared" si="14"/>
        <v>0</v>
      </c>
      <c r="X216" s="136"/>
      <c r="Y216" s="3" t="str">
        <f t="shared" si="15"/>
        <v/>
      </c>
      <c r="Z216" s="3" t="str">
        <f t="shared" si="6"/>
        <v>#DIV/0!</v>
      </c>
      <c r="AA216" s="96">
        <f t="shared" si="7"/>
        <v>0</v>
      </c>
      <c r="AB216" s="3" t="str">
        <f>IF(OR((AA216-$AC$2)&lt;0,(AA216-$AC$4)&lt;0),0,(AA216-$AC$2)*(AA216-$AC$4)*'Draft Array'!$K$100*'Draft Array'!$M$112*pcrb)</f>
        <v>#REF!</v>
      </c>
      <c r="AC216" s="3" t="str">
        <f t="shared" si="8"/>
        <v>#REF!</v>
      </c>
      <c r="AD216" s="135">
        <f t="shared" si="9"/>
        <v>0</v>
      </c>
      <c r="AE216" s="3" t="str">
        <f t="shared" si="16"/>
        <v>#DIV/0!</v>
      </c>
    </row>
    <row r="217" ht="15.75" customHeight="1">
      <c r="A217" s="151" t="str">
        <f>OffensePrj!C216</f>
        <v>RB</v>
      </c>
      <c r="B217" s="131" t="str">
        <f>OffensePrj!R216</f>
        <v>Troymaine Pope</v>
      </c>
      <c r="C217" s="132">
        <f>OffensePrj!D216</f>
        <v>0</v>
      </c>
      <c r="D217" s="132">
        <f>OffensePrj!E216</f>
        <v>0</v>
      </c>
      <c r="E217" s="132">
        <f>OffensePrj!F216</f>
        <v>0</v>
      </c>
      <c r="F217" s="132">
        <f>OffensePrj!G216</f>
        <v>0</v>
      </c>
      <c r="G217" s="133">
        <f>OffensePrj!H216</f>
        <v>0</v>
      </c>
      <c r="H217" s="132">
        <f>OffensePrj!I216</f>
        <v>4.56</v>
      </c>
      <c r="I217" s="132">
        <f>OffensePrj!J216</f>
        <v>18.36</v>
      </c>
      <c r="J217" s="132">
        <f>OffensePrj!K216</f>
        <v>0.17</v>
      </c>
      <c r="K217" s="132">
        <f>OffensePrj!L216</f>
        <v>2.12</v>
      </c>
      <c r="L217" s="132">
        <f>OffensePrj!M216</f>
        <v>14.3</v>
      </c>
      <c r="M217" s="132">
        <f>OffensePrj!N216</f>
        <v>0.15</v>
      </c>
      <c r="N217" s="132">
        <f>OffensePrj!O216</f>
        <v>0</v>
      </c>
      <c r="O217" s="3">
        <f>OffensePrj!P216</f>
        <v>0</v>
      </c>
      <c r="P217" s="132">
        <f>OffensePrj!Q216</f>
        <v>0</v>
      </c>
      <c r="Q217" s="134">
        <f>IFERROR(ProjectionCalcs!D217*pointpasscomp+ProjectionCalcs!E217*pointpassyard+ProjectionCalcs!F217*pointpasstd+pointint*ProjectionCalcs!G217+ProjectionCalcs!H217*pointrushatt+pointrushyard*ProjectionCalcs!I217+pointrushtd*ProjectionCalcs!J217+ProjectionCalcs!K217*pointrec+pointrecyard*ProjectionCalcs!L217+ProjectionCalcs!M217*pointrectd+pointfumb*ProjectionCalcs!N217+(C217-D217)*pointpassinc+O217*pointret+P217*pointrushtd,0)</f>
        <v>0</v>
      </c>
      <c r="R217" s="113" t="str">
        <f t="shared" si="11"/>
        <v>#REF!</v>
      </c>
      <c r="S217" s="135" t="str">
        <f t="shared" si="12"/>
        <v>#REF!</v>
      </c>
      <c r="T217" s="113" t="str">
        <f t="array" ref="T217">ROUND(SUMPRODUCT((AE217&gt;=$AE$155:$AE$404)/COUNTIF($AE$155:$AE$404,$AE$155:$AE$404)),0)</f>
        <v>#DIV/0!</v>
      </c>
      <c r="U217" s="3" t="str">
        <f t="shared" si="13"/>
        <v>#REF!</v>
      </c>
      <c r="V217" s="3" t="str">
        <f t="array" ref="V217">IFERROR(INDEX(Overall!$C$3:$C$389,MATCH(ProjectionCalcs!B217,Overall!$D$3:$D$389,0)),"No")</f>
        <v>No</v>
      </c>
      <c r="W217" s="93">
        <f t="shared" si="14"/>
        <v>1</v>
      </c>
      <c r="X217" s="136"/>
      <c r="Y217" s="3" t="str">
        <f t="shared" si="15"/>
        <v/>
      </c>
      <c r="Z217" s="3" t="str">
        <f t="shared" si="6"/>
        <v>#DIV/0!</v>
      </c>
      <c r="AA217" s="96">
        <f t="shared" si="7"/>
        <v>0</v>
      </c>
      <c r="AB217" s="3" t="str">
        <f>IF(OR((AA217-$AC$2)&lt;0,(AA217-$AC$4)&lt;0),0,(AA217-$AC$2)*(AA217-$AC$4)*'Draft Array'!$K$100*'Draft Array'!$M$112*pcrb)</f>
        <v>#REF!</v>
      </c>
      <c r="AC217" s="3" t="str">
        <f t="shared" si="8"/>
        <v>#REF!</v>
      </c>
      <c r="AD217" s="135">
        <f t="shared" si="9"/>
        <v>0</v>
      </c>
      <c r="AE217" s="3" t="str">
        <f t="shared" si="16"/>
        <v>#DIV/0!</v>
      </c>
    </row>
    <row r="218" ht="15.75" customHeight="1">
      <c r="A218" s="151" t="str">
        <f>OffensePrj!C217</f>
        <v>RB</v>
      </c>
      <c r="B218" s="131" t="str">
        <f>OffensePrj!R217</f>
        <v>Kareem Hunt</v>
      </c>
      <c r="C218" s="132">
        <f>OffensePrj!D217</f>
        <v>0</v>
      </c>
      <c r="D218" s="132">
        <f>OffensePrj!E217</f>
        <v>0</v>
      </c>
      <c r="E218" s="132">
        <f>OffensePrj!F217</f>
        <v>0</v>
      </c>
      <c r="F218" s="132">
        <f>OffensePrj!G217</f>
        <v>0</v>
      </c>
      <c r="G218" s="133">
        <f>OffensePrj!H217</f>
        <v>0</v>
      </c>
      <c r="H218" s="132">
        <f>OffensePrj!I217</f>
        <v>120.5745</v>
      </c>
      <c r="I218" s="132">
        <f>OffensePrj!J217</f>
        <v>534.4268</v>
      </c>
      <c r="J218" s="132">
        <f>OffensePrj!K217</f>
        <v>4.647484</v>
      </c>
      <c r="K218" s="132">
        <f>OffensePrj!L217</f>
        <v>50.76139</v>
      </c>
      <c r="L218" s="132">
        <f>OffensePrj!M217</f>
        <v>460.8316</v>
      </c>
      <c r="M218" s="132">
        <f>OffensePrj!N217</f>
        <v>2.257674</v>
      </c>
      <c r="N218" s="132">
        <f>OffensePrj!O217</f>
        <v>1.025335</v>
      </c>
      <c r="O218" s="3">
        <f>OffensePrj!P217</f>
        <v>0</v>
      </c>
      <c r="P218" s="132">
        <f>OffensePrj!Q217</f>
        <v>0</v>
      </c>
      <c r="Q218" s="134">
        <f>IFERROR(ProjectionCalcs!D218*pointpasscomp+ProjectionCalcs!E218*pointpassyard+ProjectionCalcs!F218*pointpasstd+pointint*ProjectionCalcs!G218+ProjectionCalcs!H218*pointrushatt+pointrushyard*ProjectionCalcs!I218+pointrushtd*ProjectionCalcs!J218+ProjectionCalcs!K218*pointrec+pointrecyard*ProjectionCalcs!L218+ProjectionCalcs!M218*pointrectd+pointfumb*ProjectionCalcs!N218+(C218-D218)*pointpassinc+O218*pointret+P218*pointrushtd,0)</f>
        <v>0</v>
      </c>
      <c r="R218" s="113" t="str">
        <f t="shared" si="11"/>
        <v>#REF!</v>
      </c>
      <c r="S218" s="135" t="str">
        <f t="shared" si="12"/>
        <v>#REF!</v>
      </c>
      <c r="T218" s="113" t="str">
        <f t="array" ref="T218">ROUND(SUMPRODUCT((AE218&gt;=$AE$155:$AE$404)/COUNTIF($AE$155:$AE$404,$AE$155:$AE$404)),0)</f>
        <v>#DIV/0!</v>
      </c>
      <c r="U218" s="3" t="str">
        <f t="shared" si="13"/>
        <v>#REF!</v>
      </c>
      <c r="V218" s="3" t="str">
        <f t="array" ref="V218">IFERROR(INDEX(Overall!$C$3:$C$389,MATCH(ProjectionCalcs!B218,Overall!$D$3:$D$389,0)),"No")</f>
        <v>Yes</v>
      </c>
      <c r="W218" s="93">
        <f t="shared" si="14"/>
        <v>0</v>
      </c>
      <c r="X218" s="136"/>
      <c r="Y218" s="3" t="str">
        <f t="shared" si="15"/>
        <v/>
      </c>
      <c r="Z218" s="3" t="str">
        <f t="shared" si="6"/>
        <v>#DIV/0!</v>
      </c>
      <c r="AA218" s="96">
        <f t="shared" si="7"/>
        <v>0</v>
      </c>
      <c r="AB218" s="3" t="str">
        <f>IF(OR((AA218-$AC$2)&lt;0,(AA218-$AC$4)&lt;0),0,(AA218-$AC$2)*(AA218-$AC$4)*'Draft Array'!$K$100*'Draft Array'!$M$112*pcrb)</f>
        <v>#REF!</v>
      </c>
      <c r="AC218" s="3" t="str">
        <f t="shared" si="8"/>
        <v>#REF!</v>
      </c>
      <c r="AD218" s="135">
        <f t="shared" si="9"/>
        <v>0</v>
      </c>
      <c r="AE218" s="3" t="str">
        <f t="shared" si="16"/>
        <v>#DIV/0!</v>
      </c>
    </row>
    <row r="219" ht="15.75" customHeight="1">
      <c r="A219" s="151" t="str">
        <f>OffensePrj!C218</f>
        <v>RB</v>
      </c>
      <c r="B219" s="131" t="str">
        <f>OffensePrj!R218</f>
        <v>Elijah McGuire</v>
      </c>
      <c r="C219" s="132">
        <f>OffensePrj!D218</f>
        <v>0</v>
      </c>
      <c r="D219" s="132">
        <f>OffensePrj!E218</f>
        <v>0</v>
      </c>
      <c r="E219" s="132">
        <f>OffensePrj!F218</f>
        <v>0</v>
      </c>
      <c r="F219" s="132">
        <f>OffensePrj!G218</f>
        <v>0</v>
      </c>
      <c r="G219" s="133">
        <f>OffensePrj!H218</f>
        <v>0</v>
      </c>
      <c r="H219" s="132">
        <f>OffensePrj!I218</f>
        <v>37.44185</v>
      </c>
      <c r="I219" s="132">
        <f>OffensePrj!J218</f>
        <v>4.74</v>
      </c>
      <c r="J219" s="132">
        <f>OffensePrj!K218</f>
        <v>0</v>
      </c>
      <c r="K219" s="132">
        <f>OffensePrj!L218</f>
        <v>7.198921</v>
      </c>
      <c r="L219" s="132">
        <f>OffensePrj!M218</f>
        <v>59.37581</v>
      </c>
      <c r="M219" s="132">
        <f>OffensePrj!N218</f>
        <v>0.352696</v>
      </c>
      <c r="N219" s="132">
        <f>OffensePrj!O218</f>
        <v>1.1</v>
      </c>
      <c r="O219" s="3">
        <f>OffensePrj!P218</f>
        <v>0</v>
      </c>
      <c r="P219" s="132">
        <f>OffensePrj!Q218</f>
        <v>0</v>
      </c>
      <c r="Q219" s="134">
        <f>IFERROR(ProjectionCalcs!D219*pointpasscomp+ProjectionCalcs!E219*pointpassyard+ProjectionCalcs!F219*pointpasstd+pointint*ProjectionCalcs!G219+ProjectionCalcs!H219*pointrushatt+pointrushyard*ProjectionCalcs!I219+pointrushtd*ProjectionCalcs!J219+ProjectionCalcs!K219*pointrec+pointrecyard*ProjectionCalcs!L219+ProjectionCalcs!M219*pointrectd+pointfumb*ProjectionCalcs!N219+(C219-D219)*pointpassinc+O219*pointret+P219*pointrushtd,0)</f>
        <v>0</v>
      </c>
      <c r="R219" s="113" t="str">
        <f t="shared" si="11"/>
        <v>#REF!</v>
      </c>
      <c r="S219" s="135" t="str">
        <f t="shared" si="12"/>
        <v>#REF!</v>
      </c>
      <c r="T219" s="113" t="str">
        <f t="array" ref="T219">ROUND(SUMPRODUCT((AE219&gt;=$AE$155:$AE$404)/COUNTIF($AE$155:$AE$404,$AE$155:$AE$404)),0)</f>
        <v>#DIV/0!</v>
      </c>
      <c r="U219" s="3" t="str">
        <f t="shared" si="13"/>
        <v>#REF!</v>
      </c>
      <c r="V219" s="3" t="str">
        <f t="array" ref="V219">IFERROR(INDEX(Overall!$C$3:$C$389,MATCH(ProjectionCalcs!B219,Overall!$D$3:$D$389,0)),"No")</f>
        <v>No</v>
      </c>
      <c r="W219" s="93">
        <f t="shared" si="14"/>
        <v>1</v>
      </c>
      <c r="X219" s="136"/>
      <c r="Y219" s="3" t="str">
        <f t="shared" si="15"/>
        <v/>
      </c>
      <c r="Z219" s="3" t="str">
        <f t="shared" si="6"/>
        <v>#DIV/0!</v>
      </c>
      <c r="AA219" s="96">
        <f t="shared" si="7"/>
        <v>0</v>
      </c>
      <c r="AB219" s="3" t="str">
        <f>IF(OR((AA219-$AC$2)&lt;0,(AA219-$AC$4)&lt;0),0,(AA219-$AC$2)*(AA219-$AC$4)*'Draft Array'!$K$100*'Draft Array'!$M$112*pcrb)</f>
        <v>#REF!</v>
      </c>
      <c r="AC219" s="3" t="str">
        <f t="shared" si="8"/>
        <v>#REF!</v>
      </c>
      <c r="AD219" s="135">
        <f t="shared" si="9"/>
        <v>0</v>
      </c>
      <c r="AE219" s="3" t="str">
        <f t="shared" si="16"/>
        <v>#DIV/0!</v>
      </c>
    </row>
    <row r="220" ht="15.75" customHeight="1">
      <c r="A220" s="151" t="str">
        <f>OffensePrj!C219</f>
        <v>RB</v>
      </c>
      <c r="B220" s="131" t="str">
        <f>OffensePrj!R219</f>
        <v>Wayne Gallman</v>
      </c>
      <c r="C220" s="132">
        <f>OffensePrj!D219</f>
        <v>0</v>
      </c>
      <c r="D220" s="132">
        <f>OffensePrj!E219</f>
        <v>0</v>
      </c>
      <c r="E220" s="132">
        <f>OffensePrj!F219</f>
        <v>0</v>
      </c>
      <c r="F220" s="132">
        <f>OffensePrj!G219</f>
        <v>0</v>
      </c>
      <c r="G220" s="133">
        <f>OffensePrj!H219</f>
        <v>0</v>
      </c>
      <c r="H220" s="132">
        <f>OffensePrj!I219</f>
        <v>23.57142</v>
      </c>
      <c r="I220" s="132">
        <f>OffensePrj!J219</f>
        <v>83.57163</v>
      </c>
      <c r="J220" s="132">
        <f>OffensePrj!K219</f>
        <v>0.277114</v>
      </c>
      <c r="K220" s="132">
        <f>OffensePrj!L219</f>
        <v>3.847743</v>
      </c>
      <c r="L220" s="132">
        <f>OffensePrj!M219</f>
        <v>45.91878</v>
      </c>
      <c r="M220" s="132">
        <f>OffensePrj!N219</f>
        <v>0.350125</v>
      </c>
      <c r="N220" s="132">
        <f>OffensePrj!O219</f>
        <v>0.2</v>
      </c>
      <c r="O220" s="3">
        <f>OffensePrj!P219</f>
        <v>0</v>
      </c>
      <c r="P220" s="132">
        <f>OffensePrj!Q219</f>
        <v>0</v>
      </c>
      <c r="Q220" s="134">
        <f>IFERROR(ProjectionCalcs!D220*pointpasscomp+ProjectionCalcs!E220*pointpassyard+ProjectionCalcs!F220*pointpasstd+pointint*ProjectionCalcs!G220+ProjectionCalcs!H220*pointrushatt+pointrushyard*ProjectionCalcs!I220+pointrushtd*ProjectionCalcs!J220+ProjectionCalcs!K220*pointrec+pointrecyard*ProjectionCalcs!L220+ProjectionCalcs!M220*pointrectd+pointfumb*ProjectionCalcs!N220+(C220-D220)*pointpassinc+O220*pointret+P220*pointrushtd,0)</f>
        <v>0</v>
      </c>
      <c r="R220" s="113" t="str">
        <f t="shared" si="11"/>
        <v>#REF!</v>
      </c>
      <c r="S220" s="135" t="str">
        <f t="shared" si="12"/>
        <v>#REF!</v>
      </c>
      <c r="T220" s="113" t="str">
        <f t="array" ref="T220">ROUND(SUMPRODUCT((AE220&gt;=$AE$155:$AE$404)/COUNTIF($AE$155:$AE$404,$AE$155:$AE$404)),0)</f>
        <v>#DIV/0!</v>
      </c>
      <c r="U220" s="3" t="str">
        <f t="shared" si="13"/>
        <v>#REF!</v>
      </c>
      <c r="V220" s="3" t="str">
        <f t="array" ref="V220">IFERROR(INDEX(Overall!$C$3:$C$389,MATCH(ProjectionCalcs!B220,Overall!$D$3:$D$389,0)),"No")</f>
        <v>No</v>
      </c>
      <c r="W220" s="93">
        <f t="shared" si="14"/>
        <v>1</v>
      </c>
      <c r="X220" s="136"/>
      <c r="Y220" s="3" t="str">
        <f t="shared" si="15"/>
        <v/>
      </c>
      <c r="Z220" s="3" t="str">
        <f t="shared" si="6"/>
        <v>#DIV/0!</v>
      </c>
      <c r="AA220" s="96">
        <f t="shared" si="7"/>
        <v>0</v>
      </c>
      <c r="AB220" s="3" t="str">
        <f>IF(OR((AA220-$AC$2)&lt;0,(AA220-$AC$4)&lt;0),0,(AA220-$AC$2)*(AA220-$AC$4)*'Draft Array'!$K$100*'Draft Array'!$M$112*pcrb)</f>
        <v>#REF!</v>
      </c>
      <c r="AC220" s="3" t="str">
        <f t="shared" si="8"/>
        <v>#REF!</v>
      </c>
      <c r="AD220" s="135">
        <f t="shared" si="9"/>
        <v>0</v>
      </c>
      <c r="AE220" s="3" t="str">
        <f t="shared" si="16"/>
        <v>#DIV/0!</v>
      </c>
    </row>
    <row r="221" ht="15.75" customHeight="1">
      <c r="A221" s="151" t="str">
        <f>OffensePrj!C220</f>
        <v>RB</v>
      </c>
      <c r="B221" s="131" t="str">
        <f>OffensePrj!R220</f>
        <v>Leo1000rd Fournette</v>
      </c>
      <c r="C221" s="132">
        <f>OffensePrj!D220</f>
        <v>0</v>
      </c>
      <c r="D221" s="132">
        <f>OffensePrj!E220</f>
        <v>0</v>
      </c>
      <c r="E221" s="132">
        <f>OffensePrj!F220</f>
        <v>0</v>
      </c>
      <c r="F221" s="132">
        <f>OffensePrj!G220</f>
        <v>0</v>
      </c>
      <c r="G221" s="133">
        <f>OffensePrj!H220</f>
        <v>0</v>
      </c>
      <c r="H221" s="132">
        <f>OffensePrj!I220</f>
        <v>238.1456</v>
      </c>
      <c r="I221" s="132">
        <f>OffensePrj!J220</f>
        <v>997.523</v>
      </c>
      <c r="J221" s="132">
        <f>OffensePrj!K220</f>
        <v>7.301889</v>
      </c>
      <c r="K221" s="132">
        <f>OffensePrj!L220</f>
        <v>53.61652</v>
      </c>
      <c r="L221" s="132">
        <f>OffensePrj!M220</f>
        <v>397.9578</v>
      </c>
      <c r="M221" s="132">
        <f>OffensePrj!N220</f>
        <v>1.206279</v>
      </c>
      <c r="N221" s="132">
        <f>OffensePrj!O220</f>
        <v>1.830402</v>
      </c>
      <c r="O221" s="3">
        <f>OffensePrj!P220</f>
        <v>0</v>
      </c>
      <c r="P221" s="132">
        <f>OffensePrj!Q220</f>
        <v>0</v>
      </c>
      <c r="Q221" s="134">
        <f>IFERROR(ProjectionCalcs!D221*pointpasscomp+ProjectionCalcs!E221*pointpassyard+ProjectionCalcs!F221*pointpasstd+pointint*ProjectionCalcs!G221+ProjectionCalcs!H221*pointrushatt+pointrushyard*ProjectionCalcs!I221+pointrushtd*ProjectionCalcs!J221+ProjectionCalcs!K221*pointrec+pointrecyard*ProjectionCalcs!L221+ProjectionCalcs!M221*pointrectd+pointfumb*ProjectionCalcs!N221+(C221-D221)*pointpassinc+O221*pointret+P221*pointrushtd,0)</f>
        <v>0</v>
      </c>
      <c r="R221" s="113" t="str">
        <f t="shared" si="11"/>
        <v>#REF!</v>
      </c>
      <c r="S221" s="135" t="str">
        <f t="shared" si="12"/>
        <v>#REF!</v>
      </c>
      <c r="T221" s="113" t="str">
        <f t="array" ref="T221">ROUND(SUMPRODUCT((AE221&gt;=$AE$155:$AE$404)/COUNTIF($AE$155:$AE$404,$AE$155:$AE$404)),0)</f>
        <v>#DIV/0!</v>
      </c>
      <c r="U221" s="3" t="str">
        <f t="shared" si="13"/>
        <v>#REF!</v>
      </c>
      <c r="V221" s="3" t="str">
        <f t="array" ref="V221">IFERROR(INDEX(Overall!$C$3:$C$389,MATCH(ProjectionCalcs!B221,Overall!$D$3:$D$389,0)),"No")</f>
        <v>Yes</v>
      </c>
      <c r="W221" s="93">
        <f t="shared" si="14"/>
        <v>0</v>
      </c>
      <c r="X221" s="136"/>
      <c r="Y221" s="3" t="str">
        <f t="shared" si="15"/>
        <v/>
      </c>
      <c r="Z221" s="3" t="str">
        <f t="shared" si="6"/>
        <v>#DIV/0!</v>
      </c>
      <c r="AA221" s="96">
        <f t="shared" si="7"/>
        <v>0</v>
      </c>
      <c r="AB221" s="3" t="str">
        <f>IF(OR((AA221-$AC$2)&lt;0,(AA221-$AC$4)&lt;0),0,(AA221-$AC$2)*(AA221-$AC$4)*'Draft Array'!$K$100*'Draft Array'!$M$112*pcrb)</f>
        <v>#REF!</v>
      </c>
      <c r="AC221" s="3" t="str">
        <f t="shared" si="8"/>
        <v>#REF!</v>
      </c>
      <c r="AD221" s="135">
        <f t="shared" si="9"/>
        <v>0</v>
      </c>
      <c r="AE221" s="3" t="str">
        <f t="shared" si="16"/>
        <v>#DIV/0!</v>
      </c>
    </row>
    <row r="222" ht="15.75" customHeight="1">
      <c r="A222" s="151" t="str">
        <f>OffensePrj!C221</f>
        <v>RB</v>
      </c>
      <c r="B222" s="131" t="str">
        <f>OffensePrj!R221</f>
        <v>Joe Mixon</v>
      </c>
      <c r="C222" s="132">
        <f>OffensePrj!D221</f>
        <v>0</v>
      </c>
      <c r="D222" s="132">
        <f>OffensePrj!E221</f>
        <v>0</v>
      </c>
      <c r="E222" s="132">
        <f>OffensePrj!F221</f>
        <v>0</v>
      </c>
      <c r="F222" s="132">
        <f>OffensePrj!G221</f>
        <v>0</v>
      </c>
      <c r="G222" s="133">
        <f>OffensePrj!H221</f>
        <v>0</v>
      </c>
      <c r="H222" s="132">
        <f>OffensePrj!I221</f>
        <v>275.7662</v>
      </c>
      <c r="I222" s="132">
        <f>OffensePrj!J221</f>
        <v>1188.978</v>
      </c>
      <c r="J222" s="132">
        <f>OffensePrj!K221</f>
        <v>8.653948</v>
      </c>
      <c r="K222" s="132">
        <f>OffensePrj!L221</f>
        <v>44.1681</v>
      </c>
      <c r="L222" s="132">
        <f>OffensePrj!M221</f>
        <v>329.7221</v>
      </c>
      <c r="M222" s="132">
        <f>OffensePrj!N221</f>
        <v>1.99046</v>
      </c>
      <c r="N222" s="132">
        <f>OffensePrj!O221</f>
        <v>1.538003</v>
      </c>
      <c r="O222" s="3">
        <f>OffensePrj!P221</f>
        <v>0</v>
      </c>
      <c r="P222" s="132">
        <f>OffensePrj!Q221</f>
        <v>0</v>
      </c>
      <c r="Q222" s="134">
        <f>IFERROR(ProjectionCalcs!D222*pointpasscomp+ProjectionCalcs!E222*pointpassyard+ProjectionCalcs!F222*pointpasstd+pointint*ProjectionCalcs!G222+ProjectionCalcs!H222*pointrushatt+pointrushyard*ProjectionCalcs!I222+pointrushtd*ProjectionCalcs!J222+ProjectionCalcs!K222*pointrec+pointrecyard*ProjectionCalcs!L222+ProjectionCalcs!M222*pointrectd+pointfumb*ProjectionCalcs!N222+(C222-D222)*pointpassinc+O222*pointret+P222*pointrushtd,0)</f>
        <v>0</v>
      </c>
      <c r="R222" s="113" t="str">
        <f t="shared" si="11"/>
        <v>#REF!</v>
      </c>
      <c r="S222" s="135" t="str">
        <f t="shared" si="12"/>
        <v>#REF!</v>
      </c>
      <c r="T222" s="113" t="str">
        <f t="array" ref="T222">ROUND(SUMPRODUCT((AE222&gt;=$AE$155:$AE$404)/COUNTIF($AE$155:$AE$404,$AE$155:$AE$404)),0)</f>
        <v>#DIV/0!</v>
      </c>
      <c r="U222" s="3" t="str">
        <f t="shared" si="13"/>
        <v>#REF!</v>
      </c>
      <c r="V222" s="3" t="str">
        <f t="array" ref="V222">IFERROR(INDEX(Overall!$C$3:$C$389,MATCH(ProjectionCalcs!B222,Overall!$D$3:$D$389,0)),"No")</f>
        <v>Yes</v>
      </c>
      <c r="W222" s="93">
        <f t="shared" si="14"/>
        <v>0</v>
      </c>
      <c r="X222" s="136"/>
      <c r="Y222" s="3" t="str">
        <f t="shared" si="15"/>
        <v/>
      </c>
      <c r="Z222" s="3" t="str">
        <f t="shared" si="6"/>
        <v>#DIV/0!</v>
      </c>
      <c r="AA222" s="96">
        <f t="shared" si="7"/>
        <v>0</v>
      </c>
      <c r="AB222" s="3" t="str">
        <f>IF(OR((AA222-$AC$2)&lt;0,(AA222-$AC$4)&lt;0),0,(AA222-$AC$2)*(AA222-$AC$4)*'Draft Array'!$K$100*'Draft Array'!$M$112*pcrb)</f>
        <v>#REF!</v>
      </c>
      <c r="AC222" s="3" t="str">
        <f t="shared" si="8"/>
        <v>#REF!</v>
      </c>
      <c r="AD222" s="135">
        <f t="shared" si="9"/>
        <v>0</v>
      </c>
      <c r="AE222" s="3" t="str">
        <f t="shared" si="16"/>
        <v>#DIV/0!</v>
      </c>
    </row>
    <row r="223" ht="15.75" customHeight="1">
      <c r="A223" s="151" t="str">
        <f>OffensePrj!C222</f>
        <v>RB</v>
      </c>
      <c r="B223" s="131" t="str">
        <f>OffensePrj!R222</f>
        <v>Jeremy McNichols</v>
      </c>
      <c r="C223" s="132">
        <f>OffensePrj!D222</f>
        <v>0</v>
      </c>
      <c r="D223" s="132">
        <f>OffensePrj!E222</f>
        <v>0</v>
      </c>
      <c r="E223" s="132">
        <f>OffensePrj!F222</f>
        <v>0</v>
      </c>
      <c r="F223" s="132">
        <f>OffensePrj!G222</f>
        <v>0</v>
      </c>
      <c r="G223" s="133">
        <f>OffensePrj!H222</f>
        <v>0</v>
      </c>
      <c r="H223" s="132">
        <f>OffensePrj!I222</f>
        <v>1.19</v>
      </c>
      <c r="I223" s="132">
        <f>OffensePrj!J222</f>
        <v>4.83</v>
      </c>
      <c r="J223" s="132">
        <f>OffensePrj!K222</f>
        <v>0</v>
      </c>
      <c r="K223" s="132">
        <f>OffensePrj!L222</f>
        <v>1.2</v>
      </c>
      <c r="L223" s="132">
        <f>OffensePrj!M222</f>
        <v>9.14</v>
      </c>
      <c r="M223" s="132">
        <f>OffensePrj!N222</f>
        <v>0</v>
      </c>
      <c r="N223" s="132">
        <f>OffensePrj!O222</f>
        <v>0</v>
      </c>
      <c r="O223" s="3">
        <f>OffensePrj!P222</f>
        <v>0</v>
      </c>
      <c r="P223" s="132">
        <f>OffensePrj!Q222</f>
        <v>0</v>
      </c>
      <c r="Q223" s="134">
        <f>IFERROR(ProjectionCalcs!D223*pointpasscomp+ProjectionCalcs!E223*pointpassyard+ProjectionCalcs!F223*pointpasstd+pointint*ProjectionCalcs!G223+ProjectionCalcs!H223*pointrushatt+pointrushyard*ProjectionCalcs!I223+pointrushtd*ProjectionCalcs!J223+ProjectionCalcs!K223*pointrec+pointrecyard*ProjectionCalcs!L223+ProjectionCalcs!M223*pointrectd+pointfumb*ProjectionCalcs!N223+(C223-D223)*pointpassinc+O223*pointret+P223*pointrushtd,0)</f>
        <v>0</v>
      </c>
      <c r="R223" s="113" t="str">
        <f t="shared" si="11"/>
        <v>#REF!</v>
      </c>
      <c r="S223" s="135" t="str">
        <f t="shared" si="12"/>
        <v>#REF!</v>
      </c>
      <c r="T223" s="113" t="str">
        <f t="array" ref="T223">ROUND(SUMPRODUCT((AE223&gt;=$AE$155:$AE$404)/COUNTIF($AE$155:$AE$404,$AE$155:$AE$404)),0)</f>
        <v>#DIV/0!</v>
      </c>
      <c r="U223" s="3" t="str">
        <f t="shared" si="13"/>
        <v>#REF!</v>
      </c>
      <c r="V223" s="3" t="str">
        <f t="array" ref="V223">IFERROR(INDEX(Overall!$C$3:$C$389,MATCH(ProjectionCalcs!B223,Overall!$D$3:$D$389,0)),"No")</f>
        <v>No</v>
      </c>
      <c r="W223" s="93">
        <f t="shared" si="14"/>
        <v>1</v>
      </c>
      <c r="X223" s="136"/>
      <c r="Y223" s="3" t="str">
        <f t="shared" si="15"/>
        <v/>
      </c>
      <c r="Z223" s="3" t="str">
        <f t="shared" si="6"/>
        <v>#DIV/0!</v>
      </c>
      <c r="AA223" s="96">
        <f t="shared" si="7"/>
        <v>0</v>
      </c>
      <c r="AB223" s="3" t="str">
        <f>IF(OR((AA223-$AC$2)&lt;0,(AA223-$AC$4)&lt;0),0,(AA223-$AC$2)*(AA223-$AC$4)*'Draft Array'!$K$100*'Draft Array'!$M$112*pcrb)</f>
        <v>#REF!</v>
      </c>
      <c r="AC223" s="3" t="str">
        <f t="shared" si="8"/>
        <v>#REF!</v>
      </c>
      <c r="AD223" s="135">
        <f t="shared" si="9"/>
        <v>0</v>
      </c>
      <c r="AE223" s="3" t="str">
        <f t="shared" si="16"/>
        <v>#DIV/0!</v>
      </c>
    </row>
    <row r="224" ht="15.75" customHeight="1">
      <c r="A224" s="151" t="str">
        <f>OffensePrj!C223</f>
        <v>RB</v>
      </c>
      <c r="B224" s="131" t="str">
        <f>OffensePrj!R223</f>
        <v>James Conner</v>
      </c>
      <c r="C224" s="132">
        <f>OffensePrj!D223</f>
        <v>0</v>
      </c>
      <c r="D224" s="132">
        <f>OffensePrj!E223</f>
        <v>0</v>
      </c>
      <c r="E224" s="132">
        <f>OffensePrj!F223</f>
        <v>0</v>
      </c>
      <c r="F224" s="132">
        <f>OffensePrj!G223</f>
        <v>0</v>
      </c>
      <c r="G224" s="133">
        <f>OffensePrj!H223</f>
        <v>0</v>
      </c>
      <c r="H224" s="132">
        <f>OffensePrj!I223</f>
        <v>209.4808</v>
      </c>
      <c r="I224" s="132">
        <f>OffensePrj!J223</f>
        <v>933.5725</v>
      </c>
      <c r="J224" s="132">
        <f>OffensePrj!K223</f>
        <v>6.447641</v>
      </c>
      <c r="K224" s="132">
        <f>OffensePrj!L223</f>
        <v>43.58103</v>
      </c>
      <c r="L224" s="132">
        <f>OffensePrj!M223</f>
        <v>339.9756</v>
      </c>
      <c r="M224" s="132">
        <f>OffensePrj!N223</f>
        <v>2.005691</v>
      </c>
      <c r="N224" s="132">
        <f>OffensePrj!O223</f>
        <v>2.366468</v>
      </c>
      <c r="O224" s="3">
        <f>OffensePrj!P223</f>
        <v>0</v>
      </c>
      <c r="P224" s="132">
        <f>OffensePrj!Q223</f>
        <v>0</v>
      </c>
      <c r="Q224" s="134">
        <f>IFERROR(ProjectionCalcs!D224*pointpasscomp+ProjectionCalcs!E224*pointpassyard+ProjectionCalcs!F224*pointpasstd+pointint*ProjectionCalcs!G224+ProjectionCalcs!H224*pointrushatt+pointrushyard*ProjectionCalcs!I224+pointrushtd*ProjectionCalcs!J224+ProjectionCalcs!K224*pointrec+pointrecyard*ProjectionCalcs!L224+ProjectionCalcs!M224*pointrectd+pointfumb*ProjectionCalcs!N224+(C224-D224)*pointpassinc+O224*pointret+P224*pointrushtd,0)</f>
        <v>0</v>
      </c>
      <c r="R224" s="113" t="str">
        <f t="shared" si="11"/>
        <v>#REF!</v>
      </c>
      <c r="S224" s="135" t="str">
        <f t="shared" si="12"/>
        <v>#REF!</v>
      </c>
      <c r="T224" s="113" t="str">
        <f t="array" ref="T224">ROUND(SUMPRODUCT((AE224&gt;=$AE$155:$AE$404)/COUNTIF($AE$155:$AE$404,$AE$155:$AE$404)),0)</f>
        <v>#DIV/0!</v>
      </c>
      <c r="U224" s="3" t="str">
        <f t="shared" si="13"/>
        <v>#REF!</v>
      </c>
      <c r="V224" s="3" t="str">
        <f t="array" ref="V224">IFERROR(INDEX(Overall!$C$3:$C$389,MATCH(ProjectionCalcs!B224,Overall!$D$3:$D$389,0)),"No")</f>
        <v>Yes</v>
      </c>
      <c r="W224" s="93">
        <f t="shared" si="14"/>
        <v>0</v>
      </c>
      <c r="X224" s="136"/>
      <c r="Y224" s="3" t="str">
        <f t="shared" si="15"/>
        <v/>
      </c>
      <c r="Z224" s="3" t="str">
        <f t="shared" si="6"/>
        <v>#DIV/0!</v>
      </c>
      <c r="AA224" s="96">
        <f t="shared" si="7"/>
        <v>0</v>
      </c>
      <c r="AB224" s="3" t="str">
        <f>IF(OR((AA224-$AC$2)&lt;0,(AA224-$AC$4)&lt;0),0,(AA224-$AC$2)*(AA224-$AC$4)*'Draft Array'!$K$100*'Draft Array'!$M$112*pcrb)</f>
        <v>#REF!</v>
      </c>
      <c r="AC224" s="3" t="str">
        <f t="shared" si="8"/>
        <v>#REF!</v>
      </c>
      <c r="AD224" s="135">
        <f t="shared" si="9"/>
        <v>0</v>
      </c>
      <c r="AE224" s="3" t="str">
        <f t="shared" si="16"/>
        <v>#DIV/0!</v>
      </c>
    </row>
    <row r="225" ht="15.75" customHeight="1">
      <c r="A225" s="151" t="str">
        <f>OffensePrj!C224</f>
        <v>RB</v>
      </c>
      <c r="B225" s="131" t="str">
        <f>OffensePrj!R224</f>
        <v>Dalvin Cook</v>
      </c>
      <c r="C225" s="132">
        <f>OffensePrj!D224</f>
        <v>0</v>
      </c>
      <c r="D225" s="132">
        <f>OffensePrj!E224</f>
        <v>0</v>
      </c>
      <c r="E225" s="132">
        <f>OffensePrj!F224</f>
        <v>0</v>
      </c>
      <c r="F225" s="132">
        <f>OffensePrj!G224</f>
        <v>0</v>
      </c>
      <c r="G225" s="133">
        <f>OffensePrj!H224</f>
        <v>0</v>
      </c>
      <c r="H225" s="132">
        <f>OffensePrj!I224</f>
        <v>259.4574</v>
      </c>
      <c r="I225" s="132">
        <f>OffensePrj!J224</f>
        <v>1177.14</v>
      </c>
      <c r="J225" s="132">
        <f>OffensePrj!K224</f>
        <v>10.29376</v>
      </c>
      <c r="K225" s="132">
        <f>OffensePrj!L224</f>
        <v>60.93221</v>
      </c>
      <c r="L225" s="132">
        <f>OffensePrj!M224</f>
        <v>513.1412</v>
      </c>
      <c r="M225" s="132">
        <f>OffensePrj!N224</f>
        <v>1.711354</v>
      </c>
      <c r="N225" s="132">
        <f>OffensePrj!O224</f>
        <v>3.097466</v>
      </c>
      <c r="O225" s="3">
        <f>OffensePrj!P224</f>
        <v>0</v>
      </c>
      <c r="P225" s="132">
        <f>OffensePrj!Q224</f>
        <v>0</v>
      </c>
      <c r="Q225" s="134">
        <f>IFERROR(ProjectionCalcs!D225*pointpasscomp+ProjectionCalcs!E225*pointpassyard+ProjectionCalcs!F225*pointpasstd+pointint*ProjectionCalcs!G225+ProjectionCalcs!H225*pointrushatt+pointrushyard*ProjectionCalcs!I225+pointrushtd*ProjectionCalcs!J225+ProjectionCalcs!K225*pointrec+pointrecyard*ProjectionCalcs!L225+ProjectionCalcs!M225*pointrectd+pointfumb*ProjectionCalcs!N225+(C225-D225)*pointpassinc+O225*pointret+P225*pointrushtd,0)</f>
        <v>0</v>
      </c>
      <c r="R225" s="113" t="str">
        <f t="shared" si="11"/>
        <v>#REF!</v>
      </c>
      <c r="S225" s="135" t="str">
        <f t="shared" si="12"/>
        <v>#REF!</v>
      </c>
      <c r="T225" s="113" t="str">
        <f t="array" ref="T225">ROUND(SUMPRODUCT((AE225&gt;=$AE$155:$AE$404)/COUNTIF($AE$155:$AE$404,$AE$155:$AE$404)),0)</f>
        <v>#DIV/0!</v>
      </c>
      <c r="U225" s="3" t="str">
        <f t="shared" si="13"/>
        <v>#REF!</v>
      </c>
      <c r="V225" s="3" t="str">
        <f t="array" ref="V225">IFERROR(INDEX(Overall!$C$3:$C$389,MATCH(ProjectionCalcs!B225,Overall!$D$3:$D$389,0)),"No")</f>
        <v>Yes</v>
      </c>
      <c r="W225" s="93">
        <f t="shared" si="14"/>
        <v>0</v>
      </c>
      <c r="X225" s="136"/>
      <c r="Y225" s="3" t="str">
        <f t="shared" si="15"/>
        <v/>
      </c>
      <c r="Z225" s="3" t="str">
        <f t="shared" si="6"/>
        <v>#DIV/0!</v>
      </c>
      <c r="AA225" s="96">
        <f t="shared" si="7"/>
        <v>0</v>
      </c>
      <c r="AB225" s="3" t="str">
        <f>IF(OR((AA225-$AC$2)&lt;0,(AA225-$AC$4)&lt;0),0,(AA225-$AC$2)*(AA225-$AC$4)*'Draft Array'!$K$100*'Draft Array'!$M$112*pcrb)</f>
        <v>#REF!</v>
      </c>
      <c r="AC225" s="3" t="str">
        <f t="shared" si="8"/>
        <v>#REF!</v>
      </c>
      <c r="AD225" s="135">
        <f t="shared" si="9"/>
        <v>0</v>
      </c>
      <c r="AE225" s="3" t="str">
        <f t="shared" si="16"/>
        <v>#DIV/0!</v>
      </c>
    </row>
    <row r="226" ht="15.75" customHeight="1">
      <c r="A226" s="151" t="str">
        <f>OffensePrj!C225</f>
        <v>RB</v>
      </c>
      <c r="B226" s="131" t="str">
        <f>OffensePrj!R225</f>
        <v>Christian McCaffrey</v>
      </c>
      <c r="C226" s="132">
        <f>OffensePrj!D225</f>
        <v>0</v>
      </c>
      <c r="D226" s="132">
        <f>OffensePrj!E225</f>
        <v>0</v>
      </c>
      <c r="E226" s="132">
        <f>OffensePrj!F225</f>
        <v>0</v>
      </c>
      <c r="F226" s="132">
        <f>OffensePrj!G225</f>
        <v>0</v>
      </c>
      <c r="G226" s="133">
        <f>OffensePrj!H225</f>
        <v>0</v>
      </c>
      <c r="H226" s="132">
        <f>OffensePrj!I225</f>
        <v>253.9703</v>
      </c>
      <c r="I226" s="132">
        <f>OffensePrj!J225</f>
        <v>1208.509</v>
      </c>
      <c r="J226" s="132">
        <f>OffensePrj!K225</f>
        <v>9.419621</v>
      </c>
      <c r="K226" s="132">
        <f>OffensePrj!L225</f>
        <v>107.6725</v>
      </c>
      <c r="L226" s="132">
        <f>OffensePrj!M225</f>
        <v>905.4889</v>
      </c>
      <c r="M226" s="132">
        <f>OffensePrj!N225</f>
        <v>4.554335</v>
      </c>
      <c r="N226" s="132">
        <f>OffensePrj!O225</f>
        <v>2.245604</v>
      </c>
      <c r="O226" s="3">
        <f>OffensePrj!P225</f>
        <v>0</v>
      </c>
      <c r="P226" s="132">
        <f>OffensePrj!Q225</f>
        <v>0</v>
      </c>
      <c r="Q226" s="134">
        <f>IFERROR(ProjectionCalcs!D226*pointpasscomp+ProjectionCalcs!E226*pointpassyard+ProjectionCalcs!F226*pointpasstd+pointint*ProjectionCalcs!G226+ProjectionCalcs!H226*pointrushatt+pointrushyard*ProjectionCalcs!I226+pointrushtd*ProjectionCalcs!J226+ProjectionCalcs!K226*pointrec+pointrecyard*ProjectionCalcs!L226+ProjectionCalcs!M226*pointrectd+pointfumb*ProjectionCalcs!N226+(C226-D226)*pointpassinc+O226*pointret+P226*pointrushtd,0)</f>
        <v>0</v>
      </c>
      <c r="R226" s="113" t="str">
        <f t="shared" si="11"/>
        <v>#REF!</v>
      </c>
      <c r="S226" s="135" t="str">
        <f t="shared" si="12"/>
        <v>#REF!</v>
      </c>
      <c r="T226" s="113" t="str">
        <f t="array" ref="T226">ROUND(SUMPRODUCT((AE226&gt;=$AE$155:$AE$404)/COUNTIF($AE$155:$AE$404,$AE$155:$AE$404)),0)</f>
        <v>#DIV/0!</v>
      </c>
      <c r="U226" s="3" t="str">
        <f t="shared" si="13"/>
        <v>#REF!</v>
      </c>
      <c r="V226" s="3" t="str">
        <f t="array" ref="V226">IFERROR(INDEX(Overall!$C$3:$C$389,MATCH(ProjectionCalcs!B226,Overall!$D$3:$D$389,0)),"No")</f>
        <v>Yes</v>
      </c>
      <c r="W226" s="93">
        <f t="shared" si="14"/>
        <v>0</v>
      </c>
      <c r="X226" s="136"/>
      <c r="Y226" s="3" t="str">
        <f t="shared" si="15"/>
        <v/>
      </c>
      <c r="Z226" s="3" t="str">
        <f t="shared" si="6"/>
        <v>#DIV/0!</v>
      </c>
      <c r="AA226" s="96">
        <f t="shared" si="7"/>
        <v>0</v>
      </c>
      <c r="AB226" s="3" t="str">
        <f>IF(OR((AA226-$AC$2)&lt;0,(AA226-$AC$4)&lt;0),0,(AA226-$AC$2)*(AA226-$AC$4)*'Draft Array'!$K$100*'Draft Array'!$M$112*pcrb)</f>
        <v>#REF!</v>
      </c>
      <c r="AC226" s="3" t="str">
        <f t="shared" si="8"/>
        <v>#REF!</v>
      </c>
      <c r="AD226" s="135">
        <f t="shared" si="9"/>
        <v>0</v>
      </c>
      <c r="AE226" s="3" t="str">
        <f t="shared" si="16"/>
        <v>#DIV/0!</v>
      </c>
    </row>
    <row r="227" ht="15.75" customHeight="1">
      <c r="A227" s="151" t="str">
        <f>OffensePrj!C226</f>
        <v>RB</v>
      </c>
      <c r="B227" s="131" t="str">
        <f>OffensePrj!R226</f>
        <v>Alvin Kamara</v>
      </c>
      <c r="C227" s="132">
        <f>OffensePrj!D226</f>
        <v>0</v>
      </c>
      <c r="D227" s="132">
        <f>OffensePrj!E226</f>
        <v>0</v>
      </c>
      <c r="E227" s="132">
        <f>OffensePrj!F226</f>
        <v>0</v>
      </c>
      <c r="F227" s="132">
        <f>OffensePrj!G226</f>
        <v>0</v>
      </c>
      <c r="G227" s="133">
        <f>OffensePrj!H226</f>
        <v>0</v>
      </c>
      <c r="H227" s="132">
        <f>OffensePrj!I226</f>
        <v>192.2132</v>
      </c>
      <c r="I227" s="132">
        <f>OffensePrj!J226</f>
        <v>915.9818</v>
      </c>
      <c r="J227" s="132">
        <f>OffensePrj!K226</f>
        <v>8.778884</v>
      </c>
      <c r="K227" s="132">
        <f>OffensePrj!L226</f>
        <v>81.96622</v>
      </c>
      <c r="L227" s="132">
        <f>OffensePrj!M226</f>
        <v>614.8652</v>
      </c>
      <c r="M227" s="132">
        <f>OffensePrj!N226</f>
        <v>3.033367</v>
      </c>
      <c r="N227" s="132">
        <f>OffensePrj!O226</f>
        <v>1.684203</v>
      </c>
      <c r="O227" s="3">
        <f>OffensePrj!P226</f>
        <v>0</v>
      </c>
      <c r="P227" s="132">
        <f>OffensePrj!Q226</f>
        <v>0</v>
      </c>
      <c r="Q227" s="134">
        <f>IFERROR(ProjectionCalcs!D227*pointpasscomp+ProjectionCalcs!E227*pointpassyard+ProjectionCalcs!F227*pointpasstd+pointint*ProjectionCalcs!G227+ProjectionCalcs!H227*pointrushatt+pointrushyard*ProjectionCalcs!I227+pointrushtd*ProjectionCalcs!J227+ProjectionCalcs!K227*pointrec+pointrecyard*ProjectionCalcs!L227+ProjectionCalcs!M227*pointrectd+pointfumb*ProjectionCalcs!N227+(C227-D227)*pointpassinc+O227*pointret+P227*pointrushtd,0)</f>
        <v>0</v>
      </c>
      <c r="R227" s="113" t="str">
        <f t="shared" si="11"/>
        <v>#REF!</v>
      </c>
      <c r="S227" s="135" t="str">
        <f t="shared" si="12"/>
        <v>#REF!</v>
      </c>
      <c r="T227" s="113" t="str">
        <f t="array" ref="T227">ROUND(SUMPRODUCT((AE227&gt;=$AE$155:$AE$404)/COUNTIF($AE$155:$AE$404,$AE$155:$AE$404)),0)</f>
        <v>#DIV/0!</v>
      </c>
      <c r="U227" s="3" t="str">
        <f t="shared" si="13"/>
        <v>#REF!</v>
      </c>
      <c r="V227" s="3" t="str">
        <f t="array" ref="V227">IFERROR(INDEX(Overall!$C$3:$C$389,MATCH(ProjectionCalcs!B227,Overall!$D$3:$D$389,0)),"No")</f>
        <v>Yes</v>
      </c>
      <c r="W227" s="93">
        <f t="shared" si="14"/>
        <v>0</v>
      </c>
      <c r="X227" s="136"/>
      <c r="Y227" s="3" t="str">
        <f t="shared" si="15"/>
        <v/>
      </c>
      <c r="Z227" s="3" t="str">
        <f t="shared" si="6"/>
        <v>#DIV/0!</v>
      </c>
      <c r="AA227" s="96">
        <f t="shared" si="7"/>
        <v>0</v>
      </c>
      <c r="AB227" s="3" t="str">
        <f>IF(OR((AA227-$AC$2)&lt;0,(AA227-$AC$4)&lt;0),0,(AA227-$AC$2)*(AA227-$AC$4)*'Draft Array'!$K$100*'Draft Array'!$M$112*pcrb)</f>
        <v>#REF!</v>
      </c>
      <c r="AC227" s="3" t="str">
        <f t="shared" si="8"/>
        <v>#REF!</v>
      </c>
      <c r="AD227" s="135">
        <f t="shared" si="9"/>
        <v>0</v>
      </c>
      <c r="AE227" s="3" t="str">
        <f t="shared" si="16"/>
        <v>#DIV/0!</v>
      </c>
    </row>
    <row r="228" ht="15.75" customHeight="1">
      <c r="A228" s="151" t="str">
        <f>OffensePrj!C227</f>
        <v>RB</v>
      </c>
      <c r="B228" s="131" t="str">
        <f>OffensePrj!R227</f>
        <v>Brian Hill</v>
      </c>
      <c r="C228" s="132">
        <f>OffensePrj!D227</f>
        <v>0</v>
      </c>
      <c r="D228" s="132">
        <f>OffensePrj!E227</f>
        <v>0</v>
      </c>
      <c r="E228" s="132">
        <f>OffensePrj!F227</f>
        <v>0</v>
      </c>
      <c r="F228" s="132">
        <f>OffensePrj!G227</f>
        <v>0</v>
      </c>
      <c r="G228" s="133">
        <f>OffensePrj!H227</f>
        <v>0</v>
      </c>
      <c r="H228" s="132">
        <f>OffensePrj!I227</f>
        <v>63.65969</v>
      </c>
      <c r="I228" s="132">
        <f>OffensePrj!J227</f>
        <v>196.8862</v>
      </c>
      <c r="J228" s="132">
        <f>OffensePrj!K227</f>
        <v>1.174551</v>
      </c>
      <c r="K228" s="132">
        <f>OffensePrj!L227</f>
        <v>15.37646</v>
      </c>
      <c r="L228" s="132">
        <f>OffensePrj!M227</f>
        <v>104.4944</v>
      </c>
      <c r="M228" s="132">
        <f>OffensePrj!N227</f>
        <v>0.254202</v>
      </c>
      <c r="N228" s="132">
        <f>OffensePrj!O227</f>
        <v>0.9</v>
      </c>
      <c r="O228" s="3">
        <f>OffensePrj!P227</f>
        <v>0</v>
      </c>
      <c r="P228" s="132">
        <f>OffensePrj!Q227</f>
        <v>0</v>
      </c>
      <c r="Q228" s="134">
        <f>IFERROR(ProjectionCalcs!D228*pointpasscomp+ProjectionCalcs!E228*pointpassyard+ProjectionCalcs!F228*pointpasstd+pointint*ProjectionCalcs!G228+ProjectionCalcs!H228*pointrushatt+pointrushyard*ProjectionCalcs!I228+pointrushtd*ProjectionCalcs!J228+ProjectionCalcs!K228*pointrec+pointrecyard*ProjectionCalcs!L228+ProjectionCalcs!M228*pointrectd+pointfumb*ProjectionCalcs!N228+(C228-D228)*pointpassinc+O228*pointret+P228*pointrushtd,0)</f>
        <v>0</v>
      </c>
      <c r="R228" s="113" t="str">
        <f t="shared" si="11"/>
        <v>#REF!</v>
      </c>
      <c r="S228" s="135" t="str">
        <f t="shared" si="12"/>
        <v>#REF!</v>
      </c>
      <c r="T228" s="113" t="str">
        <f t="array" ref="T228">ROUND(SUMPRODUCT((AE228&gt;=$AE$155:$AE$404)/COUNTIF($AE$155:$AE$404,$AE$155:$AE$404)),0)</f>
        <v>#DIV/0!</v>
      </c>
      <c r="U228" s="3" t="str">
        <f t="shared" si="13"/>
        <v>#REF!</v>
      </c>
      <c r="V228" s="3" t="str">
        <f t="array" ref="V228">IFERROR(INDEX(Overall!$C$3:$C$389,MATCH(ProjectionCalcs!B228,Overall!$D$3:$D$389,0)),"No")</f>
        <v>Yes</v>
      </c>
      <c r="W228" s="93">
        <f t="shared" si="14"/>
        <v>0</v>
      </c>
      <c r="X228" s="136"/>
      <c r="Y228" s="3" t="str">
        <f t="shared" si="15"/>
        <v/>
      </c>
      <c r="Z228" s="3" t="str">
        <f t="shared" si="6"/>
        <v>#DIV/0!</v>
      </c>
      <c r="AA228" s="96">
        <f t="shared" si="7"/>
        <v>0</v>
      </c>
      <c r="AB228" s="3" t="str">
        <f>IF(OR((AA228-$AC$2)&lt;0,(AA228-$AC$4)&lt;0),0,(AA228-$AC$2)*(AA228-$AC$4)*'Draft Array'!$K$100*'Draft Array'!$M$112*pcrb)</f>
        <v>#REF!</v>
      </c>
      <c r="AC228" s="3" t="str">
        <f t="shared" si="8"/>
        <v>#REF!</v>
      </c>
      <c r="AD228" s="135">
        <f t="shared" si="9"/>
        <v>0</v>
      </c>
      <c r="AE228" s="3" t="str">
        <f t="shared" si="16"/>
        <v>#DIV/0!</v>
      </c>
    </row>
    <row r="229" ht="15.75" customHeight="1">
      <c r="A229" s="151" t="str">
        <f>OffensePrj!C228</f>
        <v>RB</v>
      </c>
      <c r="B229" s="131" t="str">
        <f>OffensePrj!R228</f>
        <v>Aaron Jones</v>
      </c>
      <c r="C229" s="132">
        <f>OffensePrj!D228</f>
        <v>0</v>
      </c>
      <c r="D229" s="132">
        <f>OffensePrj!E228</f>
        <v>0</v>
      </c>
      <c r="E229" s="132">
        <f>OffensePrj!F228</f>
        <v>0</v>
      </c>
      <c r="F229" s="132">
        <f>OffensePrj!G228</f>
        <v>0</v>
      </c>
      <c r="G229" s="133">
        <f>OffensePrj!H228</f>
        <v>0</v>
      </c>
      <c r="H229" s="132">
        <f>OffensePrj!I228</f>
        <v>222.5757</v>
      </c>
      <c r="I229" s="132">
        <f>OffensePrj!J228</f>
        <v>1040.907</v>
      </c>
      <c r="J229" s="132">
        <f>OffensePrj!K228</f>
        <v>10.29537</v>
      </c>
      <c r="K229" s="132">
        <f>OffensePrj!L228</f>
        <v>46.38886</v>
      </c>
      <c r="L229" s="132">
        <f>OffensePrj!M228</f>
        <v>378.6213</v>
      </c>
      <c r="M229" s="132">
        <f>OffensePrj!N228</f>
        <v>2.249481</v>
      </c>
      <c r="N229" s="132">
        <f>OffensePrj!O228</f>
        <v>1.902534</v>
      </c>
      <c r="O229" s="3">
        <f>OffensePrj!P228</f>
        <v>0</v>
      </c>
      <c r="P229" s="132">
        <f>OffensePrj!Q228</f>
        <v>0</v>
      </c>
      <c r="Q229" s="134">
        <f>IFERROR(ProjectionCalcs!D229*pointpasscomp+ProjectionCalcs!E229*pointpassyard+ProjectionCalcs!F229*pointpasstd+pointint*ProjectionCalcs!G229+ProjectionCalcs!H229*pointrushatt+pointrushyard*ProjectionCalcs!I229+pointrushtd*ProjectionCalcs!J229+ProjectionCalcs!K229*pointrec+pointrecyard*ProjectionCalcs!L229+ProjectionCalcs!M229*pointrectd+pointfumb*ProjectionCalcs!N229+(C229-D229)*pointpassinc+O229*pointret+P229*pointrushtd,0)</f>
        <v>0</v>
      </c>
      <c r="R229" s="113" t="str">
        <f t="shared" si="11"/>
        <v>#REF!</v>
      </c>
      <c r="S229" s="135" t="str">
        <f t="shared" si="12"/>
        <v>#REF!</v>
      </c>
      <c r="T229" s="113" t="str">
        <f t="array" ref="T229">ROUND(SUMPRODUCT((AE229&gt;=$AE$155:$AE$404)/COUNTIF($AE$155:$AE$404,$AE$155:$AE$404)),0)</f>
        <v>#DIV/0!</v>
      </c>
      <c r="U229" s="3" t="str">
        <f t="shared" si="13"/>
        <v>#REF!</v>
      </c>
      <c r="V229" s="3" t="str">
        <f t="array" ref="V229">IFERROR(INDEX(Overall!$C$3:$C$389,MATCH(ProjectionCalcs!B229,Overall!$D$3:$D$389,0)),"No")</f>
        <v>Yes</v>
      </c>
      <c r="W229" s="93">
        <f t="shared" si="14"/>
        <v>0</v>
      </c>
      <c r="X229" s="136"/>
      <c r="Y229" s="3" t="str">
        <f t="shared" si="15"/>
        <v/>
      </c>
      <c r="Z229" s="3" t="str">
        <f t="shared" si="6"/>
        <v>#DIV/0!</v>
      </c>
      <c r="AA229" s="96">
        <f t="shared" si="7"/>
        <v>0</v>
      </c>
      <c r="AB229" s="3" t="str">
        <f>IF(OR((AA229-$AC$2)&lt;0,(AA229-$AC$4)&lt;0),0,(AA229-$AC$2)*(AA229-$AC$4)*'Draft Array'!$K$100*'Draft Array'!$M$112*pcrb)</f>
        <v>#REF!</v>
      </c>
      <c r="AC229" s="3" t="str">
        <f t="shared" si="8"/>
        <v>#REF!</v>
      </c>
      <c r="AD229" s="135">
        <f t="shared" si="9"/>
        <v>0</v>
      </c>
      <c r="AE229" s="3" t="str">
        <f t="shared" si="16"/>
        <v>#DIV/0!</v>
      </c>
    </row>
    <row r="230" ht="15.75" customHeight="1">
      <c r="A230" s="151" t="str">
        <f>OffensePrj!C229</f>
        <v>RB</v>
      </c>
      <c r="B230" s="131" t="str">
        <f>OffensePrj!R229</f>
        <v>Marlon Mack</v>
      </c>
      <c r="C230" s="132">
        <f>OffensePrj!D229</f>
        <v>0</v>
      </c>
      <c r="D230" s="132">
        <f>OffensePrj!E229</f>
        <v>0</v>
      </c>
      <c r="E230" s="132">
        <f>OffensePrj!F229</f>
        <v>0</v>
      </c>
      <c r="F230" s="132">
        <f>OffensePrj!G229</f>
        <v>0</v>
      </c>
      <c r="G230" s="133">
        <f>OffensePrj!H229</f>
        <v>0</v>
      </c>
      <c r="H230" s="132">
        <f>OffensePrj!I229</f>
        <v>170.0432</v>
      </c>
      <c r="I230" s="132">
        <f>OffensePrj!J229</f>
        <v>703.7775</v>
      </c>
      <c r="J230" s="132">
        <f>OffensePrj!K229</f>
        <v>5.514397</v>
      </c>
      <c r="K230" s="132">
        <f>OffensePrj!L229</f>
        <v>17.32925</v>
      </c>
      <c r="L230" s="132">
        <f>OffensePrj!M229</f>
        <v>107.4925</v>
      </c>
      <c r="M230" s="132">
        <f>OffensePrj!N229</f>
        <v>0.555481</v>
      </c>
      <c r="N230" s="132">
        <f>OffensePrj!O229</f>
        <v>1.025335</v>
      </c>
      <c r="O230" s="3">
        <f>OffensePrj!P229</f>
        <v>0</v>
      </c>
      <c r="P230" s="132">
        <f>OffensePrj!Q229</f>
        <v>0</v>
      </c>
      <c r="Q230" s="134">
        <f>IFERROR(ProjectionCalcs!D230*pointpasscomp+ProjectionCalcs!E230*pointpassyard+ProjectionCalcs!F230*pointpasstd+pointint*ProjectionCalcs!G230+ProjectionCalcs!H230*pointrushatt+pointrushyard*ProjectionCalcs!I230+pointrushtd*ProjectionCalcs!J230+ProjectionCalcs!K230*pointrec+pointrecyard*ProjectionCalcs!L230+ProjectionCalcs!M230*pointrectd+pointfumb*ProjectionCalcs!N230+(C230-D230)*pointpassinc+O230*pointret+P230*pointrushtd,0)</f>
        <v>0</v>
      </c>
      <c r="R230" s="113" t="str">
        <f t="shared" si="11"/>
        <v>#REF!</v>
      </c>
      <c r="S230" s="135" t="str">
        <f t="shared" si="12"/>
        <v>#REF!</v>
      </c>
      <c r="T230" s="113" t="str">
        <f t="array" ref="T230">ROUND(SUMPRODUCT((AE230&gt;=$AE$155:$AE$404)/COUNTIF($AE$155:$AE$404,$AE$155:$AE$404)),0)</f>
        <v>#DIV/0!</v>
      </c>
      <c r="U230" s="3" t="str">
        <f t="shared" si="13"/>
        <v>#REF!</v>
      </c>
      <c r="V230" s="3" t="str">
        <f t="array" ref="V230">IFERROR(INDEX(Overall!$C$3:$C$389,MATCH(ProjectionCalcs!B230,Overall!$D$3:$D$389,0)),"No")</f>
        <v>Yes</v>
      </c>
      <c r="W230" s="93">
        <f t="shared" si="14"/>
        <v>0</v>
      </c>
      <c r="X230" s="136"/>
      <c r="Y230" s="3" t="str">
        <f t="shared" si="15"/>
        <v/>
      </c>
      <c r="Z230" s="3" t="str">
        <f t="shared" si="6"/>
        <v>#DIV/0!</v>
      </c>
      <c r="AA230" s="96">
        <f t="shared" si="7"/>
        <v>0</v>
      </c>
      <c r="AB230" s="3" t="str">
        <f>IF(OR((AA230-$AC$2)&lt;0,(AA230-$AC$4)&lt;0),0,(AA230-$AC$2)*(AA230-$AC$4)*'Draft Array'!$K$100*'Draft Array'!$M$112*pcrb)</f>
        <v>#REF!</v>
      </c>
      <c r="AC230" s="3" t="str">
        <f t="shared" si="8"/>
        <v>#REF!</v>
      </c>
      <c r="AD230" s="135">
        <f t="shared" si="9"/>
        <v>0</v>
      </c>
      <c r="AE230" s="3" t="str">
        <f t="shared" si="16"/>
        <v>#DIV/0!</v>
      </c>
    </row>
    <row r="231" ht="15.75" customHeight="1">
      <c r="A231" s="151" t="str">
        <f>OffensePrj!C230</f>
        <v>RB</v>
      </c>
      <c r="B231" s="131" t="str">
        <f>OffensePrj!R230</f>
        <v>Samaje Perine</v>
      </c>
      <c r="C231" s="132">
        <f>OffensePrj!D230</f>
        <v>0</v>
      </c>
      <c r="D231" s="132">
        <f>OffensePrj!E230</f>
        <v>0</v>
      </c>
      <c r="E231" s="132">
        <f>OffensePrj!F230</f>
        <v>0</v>
      </c>
      <c r="F231" s="132">
        <f>OffensePrj!G230</f>
        <v>0</v>
      </c>
      <c r="G231" s="133">
        <f>OffensePrj!H230</f>
        <v>0</v>
      </c>
      <c r="H231" s="132">
        <f>OffensePrj!I230</f>
        <v>1.935285</v>
      </c>
      <c r="I231" s="132">
        <f>OffensePrj!J230</f>
        <v>15.22</v>
      </c>
      <c r="J231" s="132">
        <f>OffensePrj!K230</f>
        <v>0.16</v>
      </c>
      <c r="K231" s="132">
        <f>OffensePrj!L230</f>
        <v>0.40188</v>
      </c>
      <c r="L231" s="132">
        <f>OffensePrj!M230</f>
        <v>3.071156</v>
      </c>
      <c r="M231" s="132">
        <f>OffensePrj!N230</f>
        <v>0</v>
      </c>
      <c r="N231" s="132">
        <f>OffensePrj!O230</f>
        <v>0</v>
      </c>
      <c r="O231" s="3">
        <f>OffensePrj!P230</f>
        <v>0</v>
      </c>
      <c r="P231" s="132">
        <f>OffensePrj!Q230</f>
        <v>0</v>
      </c>
      <c r="Q231" s="134">
        <f>IFERROR(ProjectionCalcs!D231*pointpasscomp+ProjectionCalcs!E231*pointpassyard+ProjectionCalcs!F231*pointpasstd+pointint*ProjectionCalcs!G231+ProjectionCalcs!H231*pointrushatt+pointrushyard*ProjectionCalcs!I231+pointrushtd*ProjectionCalcs!J231+ProjectionCalcs!K231*pointrec+pointrecyard*ProjectionCalcs!L231+ProjectionCalcs!M231*pointrectd+pointfumb*ProjectionCalcs!N231+(C231-D231)*pointpassinc+O231*pointret+P231*pointrushtd,0)</f>
        <v>0</v>
      </c>
      <c r="R231" s="113" t="str">
        <f t="shared" si="11"/>
        <v>#REF!</v>
      </c>
      <c r="S231" s="135" t="str">
        <f t="shared" si="12"/>
        <v>#REF!</v>
      </c>
      <c r="T231" s="113" t="str">
        <f t="array" ref="T231">ROUND(SUMPRODUCT((AE231&gt;=$AE$155:$AE$404)/COUNTIF($AE$155:$AE$404,$AE$155:$AE$404)),0)</f>
        <v>#DIV/0!</v>
      </c>
      <c r="U231" s="3" t="str">
        <f t="shared" si="13"/>
        <v>#REF!</v>
      </c>
      <c r="V231" s="3" t="str">
        <f t="array" ref="V231">IFERROR(INDEX(Overall!$C$3:$C$389,MATCH(ProjectionCalcs!B231,Overall!$D$3:$D$389,0)),"No")</f>
        <v>No</v>
      </c>
      <c r="W231" s="93">
        <f t="shared" si="14"/>
        <v>1</v>
      </c>
      <c r="X231" s="136"/>
      <c r="Y231" s="3" t="str">
        <f t="shared" si="15"/>
        <v/>
      </c>
      <c r="Z231" s="3" t="str">
        <f t="shared" si="6"/>
        <v>#DIV/0!</v>
      </c>
      <c r="AA231" s="96">
        <f t="shared" si="7"/>
        <v>0</v>
      </c>
      <c r="AB231" s="3" t="str">
        <f>IF(OR((AA231-$AC$2)&lt;0,(AA231-$AC$4)&lt;0),0,(AA231-$AC$2)*(AA231-$AC$4)*'Draft Array'!$K$100*'Draft Array'!$M$112*pcrb)</f>
        <v>#REF!</v>
      </c>
      <c r="AC231" s="3" t="str">
        <f t="shared" si="8"/>
        <v>#REF!</v>
      </c>
      <c r="AD231" s="135">
        <f t="shared" si="9"/>
        <v>0</v>
      </c>
      <c r="AE231" s="3" t="str">
        <f t="shared" si="16"/>
        <v>#DIV/0!</v>
      </c>
    </row>
    <row r="232" ht="15.75" customHeight="1">
      <c r="A232" s="151" t="str">
        <f>OffensePrj!C231</f>
        <v>RB</v>
      </c>
      <c r="B232" s="131" t="str">
        <f>OffensePrj!R231</f>
        <v>Jamaal Williams</v>
      </c>
      <c r="C232" s="132">
        <f>OffensePrj!D231</f>
        <v>0</v>
      </c>
      <c r="D232" s="132">
        <f>OffensePrj!E231</f>
        <v>0</v>
      </c>
      <c r="E232" s="132">
        <f>OffensePrj!F231</f>
        <v>0</v>
      </c>
      <c r="F232" s="132">
        <f>OffensePrj!G231</f>
        <v>0</v>
      </c>
      <c r="G232" s="133">
        <f>OffensePrj!H231</f>
        <v>0</v>
      </c>
      <c r="H232" s="132">
        <f>OffensePrj!I231</f>
        <v>79.89818</v>
      </c>
      <c r="I232" s="132">
        <f>OffensePrj!J231</f>
        <v>334.9157</v>
      </c>
      <c r="J232" s="132">
        <f>OffensePrj!K231</f>
        <v>2.036579</v>
      </c>
      <c r="K232" s="132">
        <f>OffensePrj!L231</f>
        <v>29.55054</v>
      </c>
      <c r="L232" s="132">
        <f>OffensePrj!M231</f>
        <v>213.4077</v>
      </c>
      <c r="M232" s="132">
        <f>OffensePrj!N231</f>
        <v>2.135535</v>
      </c>
      <c r="N232" s="132">
        <f>OffensePrj!O231</f>
        <v>0.512668</v>
      </c>
      <c r="O232" s="3">
        <f>OffensePrj!P231</f>
        <v>0</v>
      </c>
      <c r="P232" s="132">
        <f>OffensePrj!Q231</f>
        <v>0</v>
      </c>
      <c r="Q232" s="134">
        <f>IFERROR(ProjectionCalcs!D232*pointpasscomp+ProjectionCalcs!E232*pointpassyard+ProjectionCalcs!F232*pointpasstd+pointint*ProjectionCalcs!G232+ProjectionCalcs!H232*pointrushatt+pointrushyard*ProjectionCalcs!I232+pointrushtd*ProjectionCalcs!J232+ProjectionCalcs!K232*pointrec+pointrecyard*ProjectionCalcs!L232+ProjectionCalcs!M232*pointrectd+pointfumb*ProjectionCalcs!N232+(C232-D232)*pointpassinc+O232*pointret+P232*pointrushtd,0)</f>
        <v>0</v>
      </c>
      <c r="R232" s="113" t="str">
        <f t="shared" si="11"/>
        <v>#REF!</v>
      </c>
      <c r="S232" s="135" t="str">
        <f t="shared" si="12"/>
        <v>#REF!</v>
      </c>
      <c r="T232" s="113" t="str">
        <f t="array" ref="T232">ROUND(SUMPRODUCT((AE232&gt;=$AE$155:$AE$404)/COUNTIF($AE$155:$AE$404,$AE$155:$AE$404)),0)</f>
        <v>#DIV/0!</v>
      </c>
      <c r="U232" s="3" t="str">
        <f t="shared" si="13"/>
        <v>#REF!</v>
      </c>
      <c r="V232" s="3" t="str">
        <f t="array" ref="V232">IFERROR(INDEX(Overall!$C$3:$C$389,MATCH(ProjectionCalcs!B232,Overall!$D$3:$D$389,0)),"No")</f>
        <v>Yes</v>
      </c>
      <c r="W232" s="93">
        <f t="shared" si="14"/>
        <v>0</v>
      </c>
      <c r="X232" s="136"/>
      <c r="Y232" s="3" t="str">
        <f t="shared" si="15"/>
        <v/>
      </c>
      <c r="Z232" s="3" t="str">
        <f t="shared" si="6"/>
        <v>#DIV/0!</v>
      </c>
      <c r="AA232" s="96">
        <f t="shared" si="7"/>
        <v>0</v>
      </c>
      <c r="AB232" s="3" t="str">
        <f>IF(OR((AA232-$AC$2)&lt;0,(AA232-$AC$4)&lt;0),0,(AA232-$AC$2)*(AA232-$AC$4)*'Draft Array'!$K$100*'Draft Array'!$M$112*pcrb)</f>
        <v>#REF!</v>
      </c>
      <c r="AC232" s="3" t="str">
        <f t="shared" si="8"/>
        <v>#REF!</v>
      </c>
      <c r="AD232" s="135">
        <f t="shared" si="9"/>
        <v>0</v>
      </c>
      <c r="AE232" s="3" t="str">
        <f t="shared" si="16"/>
        <v>#DIV/0!</v>
      </c>
    </row>
    <row r="233" ht="15.75" customHeight="1">
      <c r="A233" s="151" t="str">
        <f>OffensePrj!C232</f>
        <v>RB</v>
      </c>
      <c r="B233" s="131" t="str">
        <f>OffensePrj!R232</f>
        <v>Tarik Cohen</v>
      </c>
      <c r="C233" s="132">
        <f>OffensePrj!D232</f>
        <v>0</v>
      </c>
      <c r="D233" s="132">
        <f>OffensePrj!E232</f>
        <v>0</v>
      </c>
      <c r="E233" s="132">
        <f>OffensePrj!F232</f>
        <v>0</v>
      </c>
      <c r="F233" s="132">
        <f>OffensePrj!G232</f>
        <v>0</v>
      </c>
      <c r="G233" s="133">
        <f>OffensePrj!H232</f>
        <v>0</v>
      </c>
      <c r="H233" s="132">
        <f>OffensePrj!I232</f>
        <v>79.09051</v>
      </c>
      <c r="I233" s="132">
        <f>OffensePrj!J232</f>
        <v>296.1893</v>
      </c>
      <c r="J233" s="132">
        <f>OffensePrj!K232</f>
        <v>1.651468</v>
      </c>
      <c r="K233" s="132">
        <f>OffensePrj!L232</f>
        <v>70.22122</v>
      </c>
      <c r="L233" s="132">
        <f>OffensePrj!M232</f>
        <v>499.1867</v>
      </c>
      <c r="M233" s="132">
        <f>OffensePrj!N232</f>
        <v>2.754679</v>
      </c>
      <c r="N233" s="132">
        <f>OffensePrj!O232</f>
        <v>1.658867</v>
      </c>
      <c r="O233" s="3">
        <f>OffensePrj!P232</f>
        <v>0</v>
      </c>
      <c r="P233" s="132">
        <f>OffensePrj!Q232</f>
        <v>0</v>
      </c>
      <c r="Q233" s="134">
        <f>IFERROR(ProjectionCalcs!D233*pointpasscomp+ProjectionCalcs!E233*pointpassyard+ProjectionCalcs!F233*pointpasstd+pointint*ProjectionCalcs!G233+ProjectionCalcs!H233*pointrushatt+pointrushyard*ProjectionCalcs!I233+pointrushtd*ProjectionCalcs!J233+ProjectionCalcs!K233*pointrec+pointrecyard*ProjectionCalcs!L233+ProjectionCalcs!M233*pointrectd+pointfumb*ProjectionCalcs!N233+(C233-D233)*pointpassinc+O233*pointret+P233*pointrushtd,0)</f>
        <v>0</v>
      </c>
      <c r="R233" s="113" t="str">
        <f t="shared" si="11"/>
        <v>#REF!</v>
      </c>
      <c r="S233" s="135" t="str">
        <f t="shared" si="12"/>
        <v>#REF!</v>
      </c>
      <c r="T233" s="113" t="str">
        <f t="array" ref="T233">ROUND(SUMPRODUCT((AE233&gt;=$AE$155:$AE$404)/COUNTIF($AE$155:$AE$404,$AE$155:$AE$404)),0)</f>
        <v>#DIV/0!</v>
      </c>
      <c r="U233" s="3" t="str">
        <f t="shared" si="13"/>
        <v>#REF!</v>
      </c>
      <c r="V233" s="3" t="str">
        <f t="array" ref="V233">IFERROR(INDEX(Overall!$C$3:$C$389,MATCH(ProjectionCalcs!B233,Overall!$D$3:$D$389,0)),"No")</f>
        <v>Yes</v>
      </c>
      <c r="W233" s="93">
        <f t="shared" si="14"/>
        <v>0</v>
      </c>
      <c r="X233" s="136"/>
      <c r="Y233" s="3" t="str">
        <f t="shared" si="15"/>
        <v/>
      </c>
      <c r="Z233" s="3" t="str">
        <f t="shared" si="6"/>
        <v>#DIV/0!</v>
      </c>
      <c r="AA233" s="96">
        <f t="shared" si="7"/>
        <v>0</v>
      </c>
      <c r="AB233" s="3" t="str">
        <f>IF(OR((AA233-$AC$2)&lt;0,(AA233-$AC$4)&lt;0),0,(AA233-$AC$2)*(AA233-$AC$4)*'Draft Array'!$K$100*'Draft Array'!$M$112*pcrb)</f>
        <v>#REF!</v>
      </c>
      <c r="AC233" s="3" t="str">
        <f t="shared" si="8"/>
        <v>#REF!</v>
      </c>
      <c r="AD233" s="135">
        <f t="shared" si="9"/>
        <v>0</v>
      </c>
      <c r="AE233" s="3" t="str">
        <f t="shared" si="16"/>
        <v>#DIV/0!</v>
      </c>
    </row>
    <row r="234" ht="15.75" customHeight="1">
      <c r="A234" s="151" t="str">
        <f>OffensePrj!C233</f>
        <v>RB</v>
      </c>
      <c r="B234" s="131" t="str">
        <f>OffensePrj!R233</f>
        <v>T.J. Logan</v>
      </c>
      <c r="C234" s="132">
        <f>OffensePrj!D233</f>
        <v>0</v>
      </c>
      <c r="D234" s="132">
        <f>OffensePrj!E233</f>
        <v>0</v>
      </c>
      <c r="E234" s="132">
        <f>OffensePrj!F233</f>
        <v>0</v>
      </c>
      <c r="F234" s="132">
        <f>OffensePrj!G233</f>
        <v>0</v>
      </c>
      <c r="G234" s="133">
        <f>OffensePrj!H233</f>
        <v>0</v>
      </c>
      <c r="H234" s="132">
        <f>OffensePrj!I233</f>
        <v>2.3</v>
      </c>
      <c r="I234" s="132">
        <f>OffensePrj!J233</f>
        <v>0</v>
      </c>
      <c r="J234" s="132">
        <f>OffensePrj!K233</f>
        <v>0</v>
      </c>
      <c r="K234" s="132">
        <f>OffensePrj!L233</f>
        <v>1.2</v>
      </c>
      <c r="L234" s="132">
        <f>OffensePrj!M233</f>
        <v>5</v>
      </c>
      <c r="M234" s="132">
        <f>OffensePrj!N233</f>
        <v>0</v>
      </c>
      <c r="N234" s="132">
        <f>OffensePrj!O233</f>
        <v>0</v>
      </c>
      <c r="O234" s="3">
        <f>OffensePrj!P233</f>
        <v>0</v>
      </c>
      <c r="P234" s="132">
        <f>OffensePrj!Q233</f>
        <v>0</v>
      </c>
      <c r="Q234" s="134">
        <f>IFERROR(ProjectionCalcs!D234*pointpasscomp+ProjectionCalcs!E234*pointpassyard+ProjectionCalcs!F234*pointpasstd+pointint*ProjectionCalcs!G234+ProjectionCalcs!H234*pointrushatt+pointrushyard*ProjectionCalcs!I234+pointrushtd*ProjectionCalcs!J234+ProjectionCalcs!K234*pointrec+pointrecyard*ProjectionCalcs!L234+ProjectionCalcs!M234*pointrectd+pointfumb*ProjectionCalcs!N234+(C234-D234)*pointpassinc+O234*pointret+P234*pointrushtd,0)</f>
        <v>0</v>
      </c>
      <c r="R234" s="113" t="str">
        <f t="shared" si="11"/>
        <v>#REF!</v>
      </c>
      <c r="S234" s="135" t="str">
        <f t="shared" si="12"/>
        <v>#REF!</v>
      </c>
      <c r="T234" s="113" t="str">
        <f t="array" ref="T234">ROUND(SUMPRODUCT((AE234&gt;=$AE$155:$AE$404)/COUNTIF($AE$155:$AE$404,$AE$155:$AE$404)),0)</f>
        <v>#DIV/0!</v>
      </c>
      <c r="U234" s="3" t="str">
        <f t="shared" si="13"/>
        <v>#REF!</v>
      </c>
      <c r="V234" s="3" t="str">
        <f t="array" ref="V234">IFERROR(INDEX(Overall!$C$3:$C$389,MATCH(ProjectionCalcs!B234,Overall!$D$3:$D$389,0)),"No")</f>
        <v>No</v>
      </c>
      <c r="W234" s="93">
        <f t="shared" si="14"/>
        <v>1</v>
      </c>
      <c r="X234" s="136"/>
      <c r="Y234" s="3" t="str">
        <f t="shared" si="15"/>
        <v/>
      </c>
      <c r="Z234" s="3" t="str">
        <f t="shared" si="6"/>
        <v>#DIV/0!</v>
      </c>
      <c r="AA234" s="96">
        <f t="shared" si="7"/>
        <v>0</v>
      </c>
      <c r="AB234" s="3" t="str">
        <f>IF(OR((AA234-$AC$2)&lt;0,(AA234-$AC$4)&lt;0),0,(AA234-$AC$2)*(AA234-$AC$4)*'Draft Array'!$K$100*'Draft Array'!$M$112*pcrb)</f>
        <v>#REF!</v>
      </c>
      <c r="AC234" s="3" t="str">
        <f t="shared" si="8"/>
        <v>#REF!</v>
      </c>
      <c r="AD234" s="135">
        <f t="shared" si="9"/>
        <v>0</v>
      </c>
      <c r="AE234" s="3" t="str">
        <f t="shared" si="16"/>
        <v>#DIV/0!</v>
      </c>
    </row>
    <row r="235" ht="15.75" customHeight="1">
      <c r="A235" s="151" t="str">
        <f>OffensePrj!C234</f>
        <v>RB</v>
      </c>
      <c r="B235" s="131" t="str">
        <f>OffensePrj!R234</f>
        <v>Alexander Armah</v>
      </c>
      <c r="C235" s="132">
        <f>OffensePrj!D234</f>
        <v>0</v>
      </c>
      <c r="D235" s="132">
        <f>OffensePrj!E234</f>
        <v>0</v>
      </c>
      <c r="E235" s="132">
        <f>OffensePrj!F234</f>
        <v>0</v>
      </c>
      <c r="F235" s="132">
        <f>OffensePrj!G234</f>
        <v>0</v>
      </c>
      <c r="G235" s="133">
        <f>OffensePrj!H234</f>
        <v>0</v>
      </c>
      <c r="H235" s="132">
        <f>OffensePrj!I234</f>
        <v>10.3642</v>
      </c>
      <c r="I235" s="132">
        <f>OffensePrj!J234</f>
        <v>25.85979</v>
      </c>
      <c r="J235" s="132">
        <f>OffensePrj!K234</f>
        <v>1.11039</v>
      </c>
      <c r="K235" s="132">
        <f>OffensePrj!L234</f>
        <v>2.912162</v>
      </c>
      <c r="L235" s="132">
        <f>OffensePrj!M234</f>
        <v>13.73327</v>
      </c>
      <c r="M235" s="132">
        <f>OffensePrj!N234</f>
        <v>0</v>
      </c>
      <c r="N235" s="132">
        <f>OffensePrj!O234</f>
        <v>0</v>
      </c>
      <c r="O235" s="3">
        <f>OffensePrj!P234</f>
        <v>0</v>
      </c>
      <c r="P235" s="132">
        <f>OffensePrj!Q234</f>
        <v>0</v>
      </c>
      <c r="Q235" s="134">
        <f>IFERROR(ProjectionCalcs!D235*pointpasscomp+ProjectionCalcs!E235*pointpassyard+ProjectionCalcs!F235*pointpasstd+pointint*ProjectionCalcs!G235+ProjectionCalcs!H235*pointrushatt+pointrushyard*ProjectionCalcs!I235+pointrushtd*ProjectionCalcs!J235+ProjectionCalcs!K235*pointrec+pointrecyard*ProjectionCalcs!L235+ProjectionCalcs!M235*pointrectd+pointfumb*ProjectionCalcs!N235+(C235-D235)*pointpassinc+O235*pointret+P235*pointrushtd,0)</f>
        <v>0</v>
      </c>
      <c r="R235" s="113" t="str">
        <f t="shared" si="11"/>
        <v>#REF!</v>
      </c>
      <c r="S235" s="135" t="str">
        <f t="shared" si="12"/>
        <v>#REF!</v>
      </c>
      <c r="T235" s="113" t="str">
        <f t="array" ref="T235">ROUND(SUMPRODUCT((AE235&gt;=$AE$155:$AE$404)/COUNTIF($AE$155:$AE$404,$AE$155:$AE$404)),0)</f>
        <v>#DIV/0!</v>
      </c>
      <c r="U235" s="3" t="str">
        <f t="shared" si="13"/>
        <v>#REF!</v>
      </c>
      <c r="V235" s="3" t="str">
        <f t="array" ref="V235">IFERROR(INDEX(Overall!$C$3:$C$389,MATCH(ProjectionCalcs!B235,Overall!$D$3:$D$389,0)),"No")</f>
        <v>No</v>
      </c>
      <c r="W235" s="93">
        <f t="shared" si="14"/>
        <v>1</v>
      </c>
      <c r="X235" s="136"/>
      <c r="Y235" s="3" t="str">
        <f t="shared" si="15"/>
        <v/>
      </c>
      <c r="Z235" s="3" t="str">
        <f t="shared" si="6"/>
        <v>#DIV/0!</v>
      </c>
      <c r="AA235" s="96">
        <f t="shared" si="7"/>
        <v>0</v>
      </c>
      <c r="AB235" s="3" t="str">
        <f>IF(OR((AA235-$AC$2)&lt;0,(AA235-$AC$4)&lt;0),0,(AA235-$AC$2)*(AA235-$AC$4)*'Draft Array'!$K$100*'Draft Array'!$M$112*pcrb)</f>
        <v>#REF!</v>
      </c>
      <c r="AC235" s="3" t="str">
        <f t="shared" si="8"/>
        <v>#REF!</v>
      </c>
      <c r="AD235" s="135">
        <f t="shared" si="9"/>
        <v>0</v>
      </c>
      <c r="AE235" s="3" t="str">
        <f t="shared" si="16"/>
        <v>#DIV/0!</v>
      </c>
    </row>
    <row r="236" ht="15.75" customHeight="1">
      <c r="A236" s="151" t="str">
        <f>OffensePrj!C235</f>
        <v>RB</v>
      </c>
      <c r="B236" s="131" t="str">
        <f>OffensePrj!R235</f>
        <v>Chris Carson</v>
      </c>
      <c r="C236" s="132">
        <f>OffensePrj!D235</f>
        <v>0</v>
      </c>
      <c r="D236" s="132">
        <f>OffensePrj!E235</f>
        <v>0</v>
      </c>
      <c r="E236" s="132">
        <f>OffensePrj!F235</f>
        <v>0</v>
      </c>
      <c r="F236" s="132">
        <f>OffensePrj!G235</f>
        <v>0</v>
      </c>
      <c r="G236" s="133">
        <f>OffensePrj!H235</f>
        <v>0</v>
      </c>
      <c r="H236" s="132">
        <f>OffensePrj!I235</f>
        <v>246.7742</v>
      </c>
      <c r="I236" s="132">
        <f>OffensePrj!J235</f>
        <v>1140.652</v>
      </c>
      <c r="J236" s="132">
        <f>OffensePrj!K235</f>
        <v>8.160629</v>
      </c>
      <c r="K236" s="132">
        <f>OffensePrj!L235</f>
        <v>34.50075</v>
      </c>
      <c r="L236" s="132">
        <f>OffensePrj!M235</f>
        <v>257.8903</v>
      </c>
      <c r="M236" s="132">
        <f>OffensePrj!N235</f>
        <v>1.341765</v>
      </c>
      <c r="N236" s="132">
        <f>OffensePrj!O235</f>
        <v>2.756334</v>
      </c>
      <c r="O236" s="3">
        <f>OffensePrj!P235</f>
        <v>0</v>
      </c>
      <c r="P236" s="132">
        <f>OffensePrj!Q235</f>
        <v>0</v>
      </c>
      <c r="Q236" s="134">
        <f>IFERROR(ProjectionCalcs!D236*pointpasscomp+ProjectionCalcs!E236*pointpassyard+ProjectionCalcs!F236*pointpasstd+pointint*ProjectionCalcs!G236+ProjectionCalcs!H236*pointrushatt+pointrushyard*ProjectionCalcs!I236+pointrushtd*ProjectionCalcs!J236+ProjectionCalcs!K236*pointrec+pointrecyard*ProjectionCalcs!L236+ProjectionCalcs!M236*pointrectd+pointfumb*ProjectionCalcs!N236+(C236-D236)*pointpassinc+O236*pointret+P236*pointrushtd,0)</f>
        <v>0</v>
      </c>
      <c r="R236" s="113" t="str">
        <f t="shared" si="11"/>
        <v>#REF!</v>
      </c>
      <c r="S236" s="135" t="str">
        <f t="shared" si="12"/>
        <v>#REF!</v>
      </c>
      <c r="T236" s="113" t="str">
        <f t="array" ref="T236">ROUND(SUMPRODUCT((AE236&gt;=$AE$155:$AE$404)/COUNTIF($AE$155:$AE$404,$AE$155:$AE$404)),0)</f>
        <v>#DIV/0!</v>
      </c>
      <c r="U236" s="3" t="str">
        <f t="shared" si="13"/>
        <v>#REF!</v>
      </c>
      <c r="V236" s="3" t="str">
        <f t="array" ref="V236">IFERROR(INDEX(Overall!$C$3:$C$389,MATCH(ProjectionCalcs!B236,Overall!$D$3:$D$389,0)),"No")</f>
        <v>Yes</v>
      </c>
      <c r="W236" s="93">
        <f t="shared" si="14"/>
        <v>0</v>
      </c>
      <c r="X236" s="136"/>
      <c r="Y236" s="3" t="str">
        <f t="shared" si="15"/>
        <v/>
      </c>
      <c r="Z236" s="3" t="str">
        <f t="shared" si="6"/>
        <v>#DIV/0!</v>
      </c>
      <c r="AA236" s="96">
        <f t="shared" si="7"/>
        <v>0</v>
      </c>
      <c r="AB236" s="3" t="str">
        <f>IF(OR((AA236-$AC$2)&lt;0,(AA236-$AC$4)&lt;0),0,(AA236-$AC$2)*(AA236-$AC$4)*'Draft Array'!$K$100*'Draft Array'!$M$112*pcrb)</f>
        <v>#REF!</v>
      </c>
      <c r="AC236" s="3" t="str">
        <f t="shared" si="8"/>
        <v>#REF!</v>
      </c>
      <c r="AD236" s="135">
        <f t="shared" si="9"/>
        <v>0</v>
      </c>
      <c r="AE236" s="3" t="str">
        <f t="shared" si="16"/>
        <v>#DIV/0!</v>
      </c>
    </row>
    <row r="237" ht="15.75" customHeight="1">
      <c r="A237" s="151" t="str">
        <f>OffensePrj!C236</f>
        <v>RB</v>
      </c>
      <c r="B237" s="131" t="str">
        <f>OffensePrj!R236</f>
        <v>Matt Breida</v>
      </c>
      <c r="C237" s="132">
        <f>OffensePrj!D236</f>
        <v>0</v>
      </c>
      <c r="D237" s="132">
        <f>OffensePrj!E236</f>
        <v>0</v>
      </c>
      <c r="E237" s="132">
        <f>OffensePrj!F236</f>
        <v>0</v>
      </c>
      <c r="F237" s="132">
        <f>OffensePrj!G236</f>
        <v>0</v>
      </c>
      <c r="G237" s="133">
        <f>OffensePrj!H236</f>
        <v>0</v>
      </c>
      <c r="H237" s="132">
        <f>OffensePrj!I236</f>
        <v>138.5743</v>
      </c>
      <c r="I237" s="132">
        <f>OffensePrj!J236</f>
        <v>639.3286</v>
      </c>
      <c r="J237" s="132">
        <f>OffensePrj!K236</f>
        <v>3.011041</v>
      </c>
      <c r="K237" s="132">
        <f>OffensePrj!L236</f>
        <v>33.60095</v>
      </c>
      <c r="L237" s="132">
        <f>OffensePrj!M236</f>
        <v>234.6859</v>
      </c>
      <c r="M237" s="132">
        <f>OffensePrj!N236</f>
        <v>1.309014</v>
      </c>
      <c r="N237" s="132">
        <f>OffensePrj!O236</f>
        <v>1.512668</v>
      </c>
      <c r="O237" s="3">
        <f>OffensePrj!P236</f>
        <v>0</v>
      </c>
      <c r="P237" s="132">
        <f>OffensePrj!Q236</f>
        <v>0</v>
      </c>
      <c r="Q237" s="134">
        <f>IFERROR(ProjectionCalcs!D237*pointpasscomp+ProjectionCalcs!E237*pointpassyard+ProjectionCalcs!F237*pointpasstd+pointint*ProjectionCalcs!G237+ProjectionCalcs!H237*pointrushatt+pointrushyard*ProjectionCalcs!I237+pointrushtd*ProjectionCalcs!J237+ProjectionCalcs!K237*pointrec+pointrecyard*ProjectionCalcs!L237+ProjectionCalcs!M237*pointrectd+pointfumb*ProjectionCalcs!N237+(C237-D237)*pointpassinc+O237*pointret+P237*pointrushtd,0)</f>
        <v>0</v>
      </c>
      <c r="R237" s="113" t="str">
        <f t="shared" si="11"/>
        <v>#REF!</v>
      </c>
      <c r="S237" s="135" t="str">
        <f t="shared" si="12"/>
        <v>#REF!</v>
      </c>
      <c r="T237" s="113" t="str">
        <f t="array" ref="T237">ROUND(SUMPRODUCT((AE237&gt;=$AE$155:$AE$404)/COUNTIF($AE$155:$AE$404,$AE$155:$AE$404)),0)</f>
        <v>#DIV/0!</v>
      </c>
      <c r="U237" s="3" t="str">
        <f t="shared" si="13"/>
        <v>#REF!</v>
      </c>
      <c r="V237" s="3" t="str">
        <f t="array" ref="V237">IFERROR(INDEX(Overall!$C$3:$C$389,MATCH(ProjectionCalcs!B237,Overall!$D$3:$D$389,0)),"No")</f>
        <v>Yes</v>
      </c>
      <c r="W237" s="93">
        <f t="shared" si="14"/>
        <v>0</v>
      </c>
      <c r="X237" s="136"/>
      <c r="Y237" s="3" t="str">
        <f t="shared" si="15"/>
        <v/>
      </c>
      <c r="Z237" s="3" t="str">
        <f t="shared" si="6"/>
        <v>#DIV/0!</v>
      </c>
      <c r="AA237" s="96">
        <f t="shared" si="7"/>
        <v>0</v>
      </c>
      <c r="AB237" s="3" t="str">
        <f>IF(OR((AA237-$AC$2)&lt;0,(AA237-$AC$4)&lt;0),0,(AA237-$AC$2)*(AA237-$AC$4)*'Draft Array'!$K$100*'Draft Array'!$M$112*pcrb)</f>
        <v>#REF!</v>
      </c>
      <c r="AC237" s="3" t="str">
        <f t="shared" si="8"/>
        <v>#REF!</v>
      </c>
      <c r="AD237" s="135">
        <f t="shared" si="9"/>
        <v>0</v>
      </c>
      <c r="AE237" s="3" t="str">
        <f t="shared" si="16"/>
        <v>#DIV/0!</v>
      </c>
    </row>
    <row r="238" ht="15.75" customHeight="1">
      <c r="A238" s="151" t="str">
        <f>OffensePrj!C237</f>
        <v>RB</v>
      </c>
      <c r="B238" s="131" t="str">
        <f>OffensePrj!R237</f>
        <v>Cethan Carter</v>
      </c>
      <c r="C238" s="132">
        <f>OffensePrj!D237</f>
        <v>0</v>
      </c>
      <c r="D238" s="132">
        <f>OffensePrj!E237</f>
        <v>0</v>
      </c>
      <c r="E238" s="132">
        <f>OffensePrj!F237</f>
        <v>0</v>
      </c>
      <c r="F238" s="132">
        <f>OffensePrj!G237</f>
        <v>0</v>
      </c>
      <c r="G238" s="133">
        <f>OffensePrj!H237</f>
        <v>0</v>
      </c>
      <c r="H238" s="132">
        <f>OffensePrj!I237</f>
        <v>0</v>
      </c>
      <c r="I238" s="132">
        <f>OffensePrj!J237</f>
        <v>0</v>
      </c>
      <c r="J238" s="132">
        <f>OffensePrj!K237</f>
        <v>0</v>
      </c>
      <c r="K238" s="132">
        <f>OffensePrj!L237</f>
        <v>0</v>
      </c>
      <c r="L238" s="132">
        <f>OffensePrj!M237</f>
        <v>0</v>
      </c>
      <c r="M238" s="132">
        <f>OffensePrj!N237</f>
        <v>0</v>
      </c>
      <c r="N238" s="132">
        <f>OffensePrj!O237</f>
        <v>0</v>
      </c>
      <c r="O238" s="3">
        <f>OffensePrj!P237</f>
        <v>0</v>
      </c>
      <c r="P238" s="132">
        <f>OffensePrj!Q237</f>
        <v>0</v>
      </c>
      <c r="Q238" s="134">
        <f>IFERROR(ProjectionCalcs!D238*pointpasscomp+ProjectionCalcs!E238*pointpassyard+ProjectionCalcs!F238*pointpasstd+pointint*ProjectionCalcs!G238+ProjectionCalcs!H238*pointrushatt+pointrushyard*ProjectionCalcs!I238+pointrushtd*ProjectionCalcs!J238+ProjectionCalcs!K238*pointrec+pointrecyard*ProjectionCalcs!L238+ProjectionCalcs!M238*pointrectd+pointfumb*ProjectionCalcs!N238+(C238-D238)*pointpassinc+O238*pointret+P238*pointrushtd,0)</f>
        <v>0</v>
      </c>
      <c r="R238" s="113" t="str">
        <f t="shared" si="11"/>
        <v>#REF!</v>
      </c>
      <c r="S238" s="135" t="str">
        <f t="shared" si="12"/>
        <v>#REF!</v>
      </c>
      <c r="T238" s="113" t="str">
        <f t="array" ref="T238">ROUND(SUMPRODUCT((AE238&gt;=$AE$155:$AE$404)/COUNTIF($AE$155:$AE$404,$AE$155:$AE$404)),0)</f>
        <v>#DIV/0!</v>
      </c>
      <c r="U238" s="3" t="str">
        <f t="shared" si="13"/>
        <v>#REF!</v>
      </c>
      <c r="V238" s="3" t="str">
        <f t="array" ref="V238">IFERROR(INDEX(Overall!$C$3:$C$389,MATCH(ProjectionCalcs!B238,Overall!$D$3:$D$389,0)),"No")</f>
        <v>No</v>
      </c>
      <c r="W238" s="93">
        <f t="shared" si="14"/>
        <v>1</v>
      </c>
      <c r="X238" s="136"/>
      <c r="Y238" s="3" t="str">
        <f t="shared" si="15"/>
        <v/>
      </c>
      <c r="Z238" s="3" t="str">
        <f t="shared" si="6"/>
        <v>#DIV/0!</v>
      </c>
      <c r="AA238" s="96">
        <f t="shared" si="7"/>
        <v>0</v>
      </c>
      <c r="AB238" s="3" t="str">
        <f>IF(OR((AA238-$AC$2)&lt;0,(AA238-$AC$4)&lt;0),0,(AA238-$AC$2)*(AA238-$AC$4)*'Draft Array'!$K$100*'Draft Array'!$M$112*pcrb)</f>
        <v>#REF!</v>
      </c>
      <c r="AC238" s="3" t="str">
        <f t="shared" si="8"/>
        <v>#REF!</v>
      </c>
      <c r="AD238" s="135">
        <f t="shared" si="9"/>
        <v>0</v>
      </c>
      <c r="AE238" s="3" t="str">
        <f t="shared" si="16"/>
        <v>#DIV/0!</v>
      </c>
    </row>
    <row r="239" ht="15.75" customHeight="1">
      <c r="A239" s="151" t="str">
        <f>OffensePrj!C238</f>
        <v>RB</v>
      </c>
      <c r="B239" s="131" t="str">
        <f>OffensePrj!R238</f>
        <v>Taquan Mizzell</v>
      </c>
      <c r="C239" s="132">
        <f>OffensePrj!D238</f>
        <v>0</v>
      </c>
      <c r="D239" s="132">
        <f>OffensePrj!E238</f>
        <v>0</v>
      </c>
      <c r="E239" s="132">
        <f>OffensePrj!F238</f>
        <v>0</v>
      </c>
      <c r="F239" s="132">
        <f>OffensePrj!G238</f>
        <v>0</v>
      </c>
      <c r="G239" s="133">
        <f>OffensePrj!H238</f>
        <v>0</v>
      </c>
      <c r="H239" s="132">
        <f>OffensePrj!I238</f>
        <v>4.921479</v>
      </c>
      <c r="I239" s="132">
        <f>OffensePrj!J238</f>
        <v>13.74</v>
      </c>
      <c r="J239" s="132">
        <f>OffensePrj!K238</f>
        <v>0.16</v>
      </c>
      <c r="K239" s="132">
        <f>OffensePrj!L238</f>
        <v>2.335593</v>
      </c>
      <c r="L239" s="132">
        <f>OffensePrj!M238</f>
        <v>23.44354</v>
      </c>
      <c r="M239" s="132">
        <f>OffensePrj!N238</f>
        <v>0.010077</v>
      </c>
      <c r="N239" s="132">
        <f>OffensePrj!O238</f>
        <v>0</v>
      </c>
      <c r="O239" s="3">
        <f>OffensePrj!P238</f>
        <v>0</v>
      </c>
      <c r="P239" s="132">
        <f>OffensePrj!Q238</f>
        <v>0</v>
      </c>
      <c r="Q239" s="134">
        <f>IFERROR(ProjectionCalcs!D239*pointpasscomp+ProjectionCalcs!E239*pointpassyard+ProjectionCalcs!F239*pointpasstd+pointint*ProjectionCalcs!G239+ProjectionCalcs!H239*pointrushatt+pointrushyard*ProjectionCalcs!I239+pointrushtd*ProjectionCalcs!J239+ProjectionCalcs!K239*pointrec+pointrecyard*ProjectionCalcs!L239+ProjectionCalcs!M239*pointrectd+pointfumb*ProjectionCalcs!N239+(C239-D239)*pointpassinc+O239*pointret+P239*pointrushtd,0)</f>
        <v>0</v>
      </c>
      <c r="R239" s="113" t="str">
        <f t="shared" si="11"/>
        <v>#REF!</v>
      </c>
      <c r="S239" s="135" t="str">
        <f t="shared" si="12"/>
        <v>#REF!</v>
      </c>
      <c r="T239" s="113" t="str">
        <f t="array" ref="T239">ROUND(SUMPRODUCT((AE239&gt;=$AE$155:$AE$404)/COUNTIF($AE$155:$AE$404,$AE$155:$AE$404)),0)</f>
        <v>#DIV/0!</v>
      </c>
      <c r="U239" s="3" t="str">
        <f t="shared" si="13"/>
        <v>#REF!</v>
      </c>
      <c r="V239" s="3" t="str">
        <f t="array" ref="V239">IFERROR(INDEX(Overall!$C$3:$C$389,MATCH(ProjectionCalcs!B239,Overall!$D$3:$D$389,0)),"No")</f>
        <v>No</v>
      </c>
      <c r="W239" s="93">
        <f t="shared" si="14"/>
        <v>1</v>
      </c>
      <c r="X239" s="136"/>
      <c r="Y239" s="3" t="str">
        <f t="shared" si="15"/>
        <v/>
      </c>
      <c r="Z239" s="3" t="str">
        <f t="shared" si="6"/>
        <v>#DIV/0!</v>
      </c>
      <c r="AA239" s="96">
        <f t="shared" si="7"/>
        <v>0</v>
      </c>
      <c r="AB239" s="3" t="str">
        <f>IF(OR((AA239-$AC$2)&lt;0,(AA239-$AC$4)&lt;0),0,(AA239-$AC$2)*(AA239-$AC$4)*'Draft Array'!$K$100*'Draft Array'!$M$112*pcrb)</f>
        <v>#REF!</v>
      </c>
      <c r="AC239" s="3" t="str">
        <f t="shared" si="8"/>
        <v>#REF!</v>
      </c>
      <c r="AD239" s="135">
        <f t="shared" si="9"/>
        <v>0</v>
      </c>
      <c r="AE239" s="3" t="str">
        <f t="shared" si="16"/>
        <v>#DIV/0!</v>
      </c>
    </row>
    <row r="240" ht="15.75" customHeight="1">
      <c r="A240" s="151" t="str">
        <f>OffensePrj!C239</f>
        <v>RB</v>
      </c>
      <c r="B240" s="131" t="str">
        <f>OffensePrj!R239</f>
        <v>Patrick Ricard</v>
      </c>
      <c r="C240" s="132">
        <f>OffensePrj!D239</f>
        <v>0</v>
      </c>
      <c r="D240" s="132">
        <f>OffensePrj!E239</f>
        <v>0</v>
      </c>
      <c r="E240" s="132">
        <f>OffensePrj!F239</f>
        <v>0</v>
      </c>
      <c r="F240" s="132">
        <f>OffensePrj!G239</f>
        <v>0</v>
      </c>
      <c r="G240" s="133">
        <f>OffensePrj!H239</f>
        <v>0</v>
      </c>
      <c r="H240" s="132">
        <f>OffensePrj!I239</f>
        <v>0.506071</v>
      </c>
      <c r="I240" s="132">
        <f>OffensePrj!J239</f>
        <v>4.16</v>
      </c>
      <c r="J240" s="132">
        <f>OffensePrj!K239</f>
        <v>0</v>
      </c>
      <c r="K240" s="132">
        <f>OffensePrj!L239</f>
        <v>5.496055</v>
      </c>
      <c r="L240" s="132">
        <f>OffensePrj!M239</f>
        <v>37.48034</v>
      </c>
      <c r="M240" s="132">
        <f>OffensePrj!N239</f>
        <v>0.203421</v>
      </c>
      <c r="N240" s="132">
        <f>OffensePrj!O239</f>
        <v>0</v>
      </c>
      <c r="O240" s="3">
        <f>OffensePrj!P239</f>
        <v>0</v>
      </c>
      <c r="P240" s="132">
        <f>OffensePrj!Q239</f>
        <v>0</v>
      </c>
      <c r="Q240" s="134">
        <f>IFERROR(ProjectionCalcs!D240*pointpasscomp+ProjectionCalcs!E240*pointpassyard+ProjectionCalcs!F240*pointpasstd+pointint*ProjectionCalcs!G240+ProjectionCalcs!H240*pointrushatt+pointrushyard*ProjectionCalcs!I240+pointrushtd*ProjectionCalcs!J240+ProjectionCalcs!K240*pointrec+pointrecyard*ProjectionCalcs!L240+ProjectionCalcs!M240*pointrectd+pointfumb*ProjectionCalcs!N240+(C240-D240)*pointpassinc+O240*pointret+P240*pointrushtd,0)</f>
        <v>0</v>
      </c>
      <c r="R240" s="113" t="str">
        <f t="shared" si="11"/>
        <v>#REF!</v>
      </c>
      <c r="S240" s="135" t="str">
        <f t="shared" si="12"/>
        <v>#REF!</v>
      </c>
      <c r="T240" s="113" t="str">
        <f t="array" ref="T240">ROUND(SUMPRODUCT((AE240&gt;=$AE$155:$AE$404)/COUNTIF($AE$155:$AE$404,$AE$155:$AE$404)),0)</f>
        <v>#DIV/0!</v>
      </c>
      <c r="U240" s="3" t="str">
        <f t="shared" si="13"/>
        <v>#REF!</v>
      </c>
      <c r="V240" s="3" t="str">
        <f t="array" ref="V240">IFERROR(INDEX(Overall!$C$3:$C$389,MATCH(ProjectionCalcs!B240,Overall!$D$3:$D$389,0)),"No")</f>
        <v>No</v>
      </c>
      <c r="W240" s="93">
        <f t="shared" si="14"/>
        <v>1</v>
      </c>
      <c r="X240" s="136"/>
      <c r="Y240" s="3" t="str">
        <f t="shared" si="15"/>
        <v/>
      </c>
      <c r="Z240" s="3" t="str">
        <f t="shared" si="6"/>
        <v>#DIV/0!</v>
      </c>
      <c r="AA240" s="96">
        <f t="shared" si="7"/>
        <v>0</v>
      </c>
      <c r="AB240" s="3" t="str">
        <f>IF(OR((AA240-$AC$2)&lt;0,(AA240-$AC$4)&lt;0),0,(AA240-$AC$2)*(AA240-$AC$4)*'Draft Array'!$K$100*'Draft Array'!$M$112*pcrb)</f>
        <v>#REF!</v>
      </c>
      <c r="AC240" s="3" t="str">
        <f t="shared" si="8"/>
        <v>#REF!</v>
      </c>
      <c r="AD240" s="135">
        <f t="shared" si="9"/>
        <v>0</v>
      </c>
      <c r="AE240" s="3" t="str">
        <f t="shared" si="16"/>
        <v>#DIV/0!</v>
      </c>
    </row>
    <row r="241" ht="15.75" customHeight="1">
      <c r="A241" s="151" t="str">
        <f>OffensePrj!C240</f>
        <v>RB</v>
      </c>
      <c r="B241" s="131" t="str">
        <f>OffensePrj!R240</f>
        <v>Ricky Ortiz</v>
      </c>
      <c r="C241" s="132">
        <f>OffensePrj!D240</f>
        <v>0</v>
      </c>
      <c r="D241" s="132">
        <f>OffensePrj!E240</f>
        <v>0</v>
      </c>
      <c r="E241" s="132">
        <f>OffensePrj!F240</f>
        <v>0</v>
      </c>
      <c r="F241" s="132">
        <f>OffensePrj!G240</f>
        <v>0</v>
      </c>
      <c r="G241" s="133">
        <f>OffensePrj!H240</f>
        <v>0</v>
      </c>
      <c r="H241" s="132">
        <f>OffensePrj!I240</f>
        <v>0.40188</v>
      </c>
      <c r="I241" s="132">
        <f>OffensePrj!J240</f>
        <v>3.39</v>
      </c>
      <c r="J241" s="132">
        <f>OffensePrj!K240</f>
        <v>0</v>
      </c>
      <c r="K241" s="132">
        <f>OffensePrj!L240</f>
        <v>0.742003</v>
      </c>
      <c r="L241" s="132">
        <f>OffensePrj!M240</f>
        <v>5.558952</v>
      </c>
      <c r="M241" s="132">
        <f>OffensePrj!N240</f>
        <v>0</v>
      </c>
      <c r="N241" s="132">
        <f>OffensePrj!O240</f>
        <v>0</v>
      </c>
      <c r="O241" s="3">
        <f>OffensePrj!P240</f>
        <v>0</v>
      </c>
      <c r="P241" s="132">
        <f>OffensePrj!Q240</f>
        <v>0</v>
      </c>
      <c r="Q241" s="134">
        <f>IFERROR(ProjectionCalcs!D241*pointpasscomp+ProjectionCalcs!E241*pointpassyard+ProjectionCalcs!F241*pointpasstd+pointint*ProjectionCalcs!G241+ProjectionCalcs!H241*pointrushatt+pointrushyard*ProjectionCalcs!I241+pointrushtd*ProjectionCalcs!J241+ProjectionCalcs!K241*pointrec+pointrecyard*ProjectionCalcs!L241+ProjectionCalcs!M241*pointrectd+pointfumb*ProjectionCalcs!N241+(C241-D241)*pointpassinc+O241*pointret+P241*pointrushtd,0)</f>
        <v>0</v>
      </c>
      <c r="R241" s="113" t="str">
        <f t="shared" si="11"/>
        <v>#REF!</v>
      </c>
      <c r="S241" s="135" t="str">
        <f t="shared" si="12"/>
        <v>#REF!</v>
      </c>
      <c r="T241" s="113" t="str">
        <f t="array" ref="T241">ROUND(SUMPRODUCT((AE241&gt;=$AE$155:$AE$404)/COUNTIF($AE$155:$AE$404,$AE$155:$AE$404)),0)</f>
        <v>#DIV/0!</v>
      </c>
      <c r="U241" s="3" t="str">
        <f t="shared" si="13"/>
        <v>#REF!</v>
      </c>
      <c r="V241" s="3" t="str">
        <f t="array" ref="V241">IFERROR(INDEX(Overall!$C$3:$C$389,MATCH(ProjectionCalcs!B241,Overall!$D$3:$D$389,0)),"No")</f>
        <v>No</v>
      </c>
      <c r="W241" s="93">
        <f t="shared" si="14"/>
        <v>1</v>
      </c>
      <c r="X241" s="136"/>
      <c r="Y241" s="3" t="str">
        <f t="shared" si="15"/>
        <v/>
      </c>
      <c r="Z241" s="3" t="str">
        <f t="shared" si="6"/>
        <v>#DIV/0!</v>
      </c>
      <c r="AA241" s="96">
        <f t="shared" si="7"/>
        <v>0</v>
      </c>
      <c r="AB241" s="3" t="str">
        <f>IF(OR((AA241-$AC$2)&lt;0,(AA241-$AC$4)&lt;0),0,(AA241-$AC$2)*(AA241-$AC$4)*'Draft Array'!$K$100*'Draft Array'!$M$112*pcrb)</f>
        <v>#REF!</v>
      </c>
      <c r="AC241" s="3" t="str">
        <f t="shared" si="8"/>
        <v>#REF!</v>
      </c>
      <c r="AD241" s="135">
        <f t="shared" si="9"/>
        <v>0</v>
      </c>
      <c r="AE241" s="3" t="str">
        <f t="shared" si="16"/>
        <v>#DIV/0!</v>
      </c>
    </row>
    <row r="242" ht="15.75" customHeight="1">
      <c r="A242" s="151" t="str">
        <f>OffensePrj!C241</f>
        <v>RB</v>
      </c>
      <c r="B242" s="131" t="str">
        <f>OffensePrj!R241</f>
        <v>Corey Clement</v>
      </c>
      <c r="C242" s="132">
        <f>OffensePrj!D241</f>
        <v>0</v>
      </c>
      <c r="D242" s="132">
        <f>OffensePrj!E241</f>
        <v>0</v>
      </c>
      <c r="E242" s="132">
        <f>OffensePrj!F241</f>
        <v>0</v>
      </c>
      <c r="F242" s="132">
        <f>OffensePrj!G241</f>
        <v>0</v>
      </c>
      <c r="G242" s="133">
        <f>OffensePrj!H241</f>
        <v>0</v>
      </c>
      <c r="H242" s="132">
        <f>OffensePrj!I241</f>
        <v>41.45029</v>
      </c>
      <c r="I242" s="132">
        <f>OffensePrj!J241</f>
        <v>152.8866</v>
      </c>
      <c r="J242" s="132">
        <f>OffensePrj!K241</f>
        <v>1</v>
      </c>
      <c r="K242" s="132">
        <f>OffensePrj!L241</f>
        <v>8.693524</v>
      </c>
      <c r="L242" s="132">
        <f>OffensePrj!M241</f>
        <v>62.1819</v>
      </c>
      <c r="M242" s="132">
        <f>OffensePrj!N241</f>
        <v>0</v>
      </c>
      <c r="N242" s="132">
        <f>OffensePrj!O241</f>
        <v>1.438599</v>
      </c>
      <c r="O242" s="3">
        <f>OffensePrj!P241</f>
        <v>0</v>
      </c>
      <c r="P242" s="132">
        <f>OffensePrj!Q241</f>
        <v>0</v>
      </c>
      <c r="Q242" s="134">
        <f>IFERROR(ProjectionCalcs!D242*pointpasscomp+ProjectionCalcs!E242*pointpassyard+ProjectionCalcs!F242*pointpasstd+pointint*ProjectionCalcs!G242+ProjectionCalcs!H242*pointrushatt+pointrushyard*ProjectionCalcs!I242+pointrushtd*ProjectionCalcs!J242+ProjectionCalcs!K242*pointrec+pointrecyard*ProjectionCalcs!L242+ProjectionCalcs!M242*pointrectd+pointfumb*ProjectionCalcs!N242+(C242-D242)*pointpassinc+O242*pointret+P242*pointrushtd,0)</f>
        <v>0</v>
      </c>
      <c r="R242" s="113" t="str">
        <f t="shared" si="11"/>
        <v>#REF!</v>
      </c>
      <c r="S242" s="135" t="str">
        <f t="shared" si="12"/>
        <v>#REF!</v>
      </c>
      <c r="T242" s="113" t="str">
        <f t="array" ref="T242">ROUND(SUMPRODUCT((AE242&gt;=$AE$155:$AE$404)/COUNTIF($AE$155:$AE$404,$AE$155:$AE$404)),0)</f>
        <v>#DIV/0!</v>
      </c>
      <c r="U242" s="3" t="str">
        <f t="shared" si="13"/>
        <v>#REF!</v>
      </c>
      <c r="V242" s="3" t="str">
        <f t="array" ref="V242">IFERROR(INDEX(Overall!$C$3:$C$389,MATCH(ProjectionCalcs!B242,Overall!$D$3:$D$389,0)),"No")</f>
        <v>Yes</v>
      </c>
      <c r="W242" s="93">
        <f t="shared" si="14"/>
        <v>0</v>
      </c>
      <c r="X242" s="136"/>
      <c r="Y242" s="3" t="str">
        <f t="shared" si="15"/>
        <v/>
      </c>
      <c r="Z242" s="3" t="str">
        <f t="shared" si="6"/>
        <v>#DIV/0!</v>
      </c>
      <c r="AA242" s="96">
        <f t="shared" si="7"/>
        <v>0</v>
      </c>
      <c r="AB242" s="3" t="str">
        <f>IF(OR((AA242-$AC$2)&lt;0,(AA242-$AC$4)&lt;0),0,(AA242-$AC$2)*(AA242-$AC$4)*'Draft Array'!$K$100*'Draft Array'!$M$112*pcrb)</f>
        <v>#REF!</v>
      </c>
      <c r="AC242" s="3" t="str">
        <f t="shared" si="8"/>
        <v>#REF!</v>
      </c>
      <c r="AD242" s="135">
        <f t="shared" si="9"/>
        <v>0</v>
      </c>
      <c r="AE242" s="3" t="str">
        <f t="shared" si="16"/>
        <v>#DIV/0!</v>
      </c>
    </row>
    <row r="243" ht="15.75" customHeight="1">
      <c r="A243" s="151" t="str">
        <f>OffensePrj!C242</f>
        <v>RB</v>
      </c>
      <c r="B243" s="131" t="str">
        <f>OffensePrj!R242</f>
        <v>Austin Ekeler</v>
      </c>
      <c r="C243" s="132">
        <f>OffensePrj!D242</f>
        <v>0</v>
      </c>
      <c r="D243" s="132">
        <f>OffensePrj!E242</f>
        <v>0</v>
      </c>
      <c r="E243" s="132">
        <f>OffensePrj!F242</f>
        <v>0</v>
      </c>
      <c r="F243" s="132">
        <f>OffensePrj!G242</f>
        <v>0</v>
      </c>
      <c r="G243" s="133">
        <f>OffensePrj!H242</f>
        <v>0</v>
      </c>
      <c r="H243" s="132">
        <f>OffensePrj!I242</f>
        <v>158.6464</v>
      </c>
      <c r="I243" s="132">
        <f>OffensePrj!J242</f>
        <v>729.8776</v>
      </c>
      <c r="J243" s="132">
        <f>OffensePrj!K242</f>
        <v>4.444779</v>
      </c>
      <c r="K243" s="132">
        <f>OffensePrj!L242</f>
        <v>72.44188</v>
      </c>
      <c r="L243" s="132">
        <f>OffensePrj!M242</f>
        <v>750.622</v>
      </c>
      <c r="M243" s="132">
        <f>OffensePrj!N242</f>
        <v>4.433357</v>
      </c>
      <c r="N243" s="132">
        <f>OffensePrj!O242</f>
        <v>1.805067</v>
      </c>
      <c r="O243" s="3">
        <f>OffensePrj!P242</f>
        <v>0</v>
      </c>
      <c r="P243" s="132">
        <f>OffensePrj!Q242</f>
        <v>0</v>
      </c>
      <c r="Q243" s="134">
        <f>IFERROR(ProjectionCalcs!D243*pointpasscomp+ProjectionCalcs!E243*pointpassyard+ProjectionCalcs!F243*pointpasstd+pointint*ProjectionCalcs!G243+ProjectionCalcs!H243*pointrushatt+pointrushyard*ProjectionCalcs!I243+pointrushtd*ProjectionCalcs!J243+ProjectionCalcs!K243*pointrec+pointrecyard*ProjectionCalcs!L243+ProjectionCalcs!M243*pointrectd+pointfumb*ProjectionCalcs!N243+(C243-D243)*pointpassinc+O243*pointret+P243*pointrushtd,0)</f>
        <v>0</v>
      </c>
      <c r="R243" s="113" t="str">
        <f t="shared" si="11"/>
        <v>#REF!</v>
      </c>
      <c r="S243" s="135" t="str">
        <f t="shared" si="12"/>
        <v>#REF!</v>
      </c>
      <c r="T243" s="113" t="str">
        <f t="array" ref="T243">ROUND(SUMPRODUCT((AE243&gt;=$AE$155:$AE$404)/COUNTIF($AE$155:$AE$404,$AE$155:$AE$404)),0)</f>
        <v>#DIV/0!</v>
      </c>
      <c r="U243" s="3" t="str">
        <f t="shared" si="13"/>
        <v>#REF!</v>
      </c>
      <c r="V243" s="3" t="str">
        <f t="array" ref="V243">IFERROR(INDEX(Overall!$C$3:$C$389,MATCH(ProjectionCalcs!B243,Overall!$D$3:$D$389,0)),"No")</f>
        <v>Yes</v>
      </c>
      <c r="W243" s="93">
        <f t="shared" si="14"/>
        <v>0</v>
      </c>
      <c r="X243" s="136"/>
      <c r="Y243" s="3" t="str">
        <f t="shared" si="15"/>
        <v/>
      </c>
      <c r="Z243" s="3" t="str">
        <f t="shared" si="6"/>
        <v>#DIV/0!</v>
      </c>
      <c r="AA243" s="96">
        <f t="shared" si="7"/>
        <v>0</v>
      </c>
      <c r="AB243" s="3" t="str">
        <f>IF(OR((AA243-$AC$2)&lt;0,(AA243-$AC$4)&lt;0),0,(AA243-$AC$2)*(AA243-$AC$4)*'Draft Array'!$K$100*'Draft Array'!$M$112*pcrb)</f>
        <v>#REF!</v>
      </c>
      <c r="AC243" s="3" t="str">
        <f t="shared" si="8"/>
        <v>#REF!</v>
      </c>
      <c r="AD243" s="135">
        <f t="shared" si="9"/>
        <v>0</v>
      </c>
      <c r="AE243" s="3" t="str">
        <f t="shared" si="16"/>
        <v>#DIV/0!</v>
      </c>
    </row>
    <row r="244" ht="15.75" customHeight="1">
      <c r="A244" s="151" t="str">
        <f>OffensePrj!C243</f>
        <v>RB</v>
      </c>
      <c r="B244" s="131" t="str">
        <f>OffensePrj!R243</f>
        <v>Trey Edmunds</v>
      </c>
      <c r="C244" s="132">
        <f>OffensePrj!D243</f>
        <v>0</v>
      </c>
      <c r="D244" s="132">
        <f>OffensePrj!E243</f>
        <v>0</v>
      </c>
      <c r="E244" s="132">
        <f>OffensePrj!F243</f>
        <v>0</v>
      </c>
      <c r="F244" s="132">
        <f>OffensePrj!G243</f>
        <v>0</v>
      </c>
      <c r="G244" s="133">
        <f>OffensePrj!H243</f>
        <v>0</v>
      </c>
      <c r="H244" s="132">
        <f>OffensePrj!I243</f>
        <v>2.059553</v>
      </c>
      <c r="I244" s="132">
        <f>OffensePrj!J243</f>
        <v>16.67</v>
      </c>
      <c r="J244" s="132">
        <f>OffensePrj!K243</f>
        <v>0.16</v>
      </c>
      <c r="K244" s="132">
        <f>OffensePrj!L243</f>
        <v>0.411803</v>
      </c>
      <c r="L244" s="132">
        <f>OffensePrj!M243</f>
        <v>3.294422</v>
      </c>
      <c r="M244" s="132">
        <f>OffensePrj!N243</f>
        <v>0</v>
      </c>
      <c r="N244" s="132">
        <f>OffensePrj!O243</f>
        <v>0</v>
      </c>
      <c r="O244" s="3">
        <f>OffensePrj!P243</f>
        <v>0</v>
      </c>
      <c r="P244" s="132">
        <f>OffensePrj!Q243</f>
        <v>0</v>
      </c>
      <c r="Q244" s="134">
        <f>IFERROR(ProjectionCalcs!D244*pointpasscomp+ProjectionCalcs!E244*pointpassyard+ProjectionCalcs!F244*pointpasstd+pointint*ProjectionCalcs!G244+ProjectionCalcs!H244*pointrushatt+pointrushyard*ProjectionCalcs!I244+pointrushtd*ProjectionCalcs!J244+ProjectionCalcs!K244*pointrec+pointrecyard*ProjectionCalcs!L244+ProjectionCalcs!M244*pointrectd+pointfumb*ProjectionCalcs!N244+(C244-D244)*pointpassinc+O244*pointret+P244*pointrushtd,0)</f>
        <v>0</v>
      </c>
      <c r="R244" s="113" t="str">
        <f t="shared" si="11"/>
        <v>#REF!</v>
      </c>
      <c r="S244" s="135" t="str">
        <f t="shared" si="12"/>
        <v>#REF!</v>
      </c>
      <c r="T244" s="113" t="str">
        <f t="array" ref="T244">ROUND(SUMPRODUCT((AE244&gt;=$AE$155:$AE$404)/COUNTIF($AE$155:$AE$404,$AE$155:$AE$404)),0)</f>
        <v>#DIV/0!</v>
      </c>
      <c r="U244" s="3" t="str">
        <f t="shared" si="13"/>
        <v>#REF!</v>
      </c>
      <c r="V244" s="3" t="str">
        <f t="array" ref="V244">IFERROR(INDEX(Overall!$C$3:$C$389,MATCH(ProjectionCalcs!B244,Overall!$D$3:$D$389,0)),"No")</f>
        <v>No</v>
      </c>
      <c r="W244" s="93">
        <f t="shared" si="14"/>
        <v>1</v>
      </c>
      <c r="X244" s="136"/>
      <c r="Y244" s="3" t="str">
        <f t="shared" si="15"/>
        <v/>
      </c>
      <c r="Z244" s="3" t="str">
        <f t="shared" si="6"/>
        <v>#DIV/0!</v>
      </c>
      <c r="AA244" s="96">
        <f t="shared" si="7"/>
        <v>0</v>
      </c>
      <c r="AB244" s="3" t="str">
        <f>IF(OR((AA244-$AC$2)&lt;0,(AA244-$AC$4)&lt;0),0,(AA244-$AC$2)*(AA244-$AC$4)*'Draft Array'!$K$100*'Draft Array'!$M$112*pcrb)</f>
        <v>#REF!</v>
      </c>
      <c r="AC244" s="3" t="str">
        <f t="shared" si="8"/>
        <v>#REF!</v>
      </c>
      <c r="AD244" s="135">
        <f t="shared" si="9"/>
        <v>0</v>
      </c>
      <c r="AE244" s="3" t="str">
        <f t="shared" si="16"/>
        <v>#DIV/0!</v>
      </c>
    </row>
    <row r="245" ht="15.75" customHeight="1">
      <c r="A245" s="151" t="str">
        <f>OffensePrj!C244</f>
        <v>RB</v>
      </c>
      <c r="B245" s="131" t="str">
        <f>OffensePrj!R244</f>
        <v>Dare Ogunbowale</v>
      </c>
      <c r="C245" s="132">
        <f>OffensePrj!D244</f>
        <v>0</v>
      </c>
      <c r="D245" s="132">
        <f>OffensePrj!E244</f>
        <v>0</v>
      </c>
      <c r="E245" s="132">
        <f>OffensePrj!F244</f>
        <v>0</v>
      </c>
      <c r="F245" s="132">
        <f>OffensePrj!G244</f>
        <v>0</v>
      </c>
      <c r="G245" s="133">
        <f>OffensePrj!H244</f>
        <v>0</v>
      </c>
      <c r="H245" s="132">
        <f>OffensePrj!I244</f>
        <v>13.60017</v>
      </c>
      <c r="I245" s="132">
        <f>OffensePrj!J244</f>
        <v>42.74434</v>
      </c>
      <c r="J245" s="132">
        <f>OffensePrj!K244</f>
        <v>0.753895</v>
      </c>
      <c r="K245" s="132">
        <f>OffensePrj!L244</f>
        <v>14.53101</v>
      </c>
      <c r="L245" s="132">
        <f>OffensePrj!M244</f>
        <v>114.2461</v>
      </c>
      <c r="M245" s="132">
        <f>OffensePrj!N244</f>
        <v>0.351341</v>
      </c>
      <c r="N245" s="132">
        <f>OffensePrj!O244</f>
        <v>0.487332</v>
      </c>
      <c r="O245" s="3">
        <f>OffensePrj!P244</f>
        <v>0</v>
      </c>
      <c r="P245" s="132">
        <f>OffensePrj!Q244</f>
        <v>0</v>
      </c>
      <c r="Q245" s="134">
        <f>IFERROR(ProjectionCalcs!D245*pointpasscomp+ProjectionCalcs!E245*pointpassyard+ProjectionCalcs!F245*pointpasstd+pointint*ProjectionCalcs!G245+ProjectionCalcs!H245*pointrushatt+pointrushyard*ProjectionCalcs!I245+pointrushtd*ProjectionCalcs!J245+ProjectionCalcs!K245*pointrec+pointrecyard*ProjectionCalcs!L245+ProjectionCalcs!M245*pointrectd+pointfumb*ProjectionCalcs!N245+(C245-D245)*pointpassinc+O245*pointret+P245*pointrushtd,0)</f>
        <v>0</v>
      </c>
      <c r="R245" s="113" t="str">
        <f t="shared" si="11"/>
        <v>#REF!</v>
      </c>
      <c r="S245" s="135" t="str">
        <f t="shared" si="12"/>
        <v>#REF!</v>
      </c>
      <c r="T245" s="113" t="str">
        <f t="array" ref="T245">ROUND(SUMPRODUCT((AE245&gt;=$AE$155:$AE$404)/COUNTIF($AE$155:$AE$404,$AE$155:$AE$404)),0)</f>
        <v>#DIV/0!</v>
      </c>
      <c r="U245" s="3" t="str">
        <f t="shared" si="13"/>
        <v>#REF!</v>
      </c>
      <c r="V245" s="3" t="str">
        <f t="array" ref="V245">IFERROR(INDEX(Overall!$C$3:$C$389,MATCH(ProjectionCalcs!B245,Overall!$D$3:$D$389,0)),"No")</f>
        <v>Yes</v>
      </c>
      <c r="W245" s="93">
        <f t="shared" si="14"/>
        <v>0</v>
      </c>
      <c r="X245" s="136"/>
      <c r="Y245" s="3" t="str">
        <f t="shared" si="15"/>
        <v/>
      </c>
      <c r="Z245" s="3" t="str">
        <f t="shared" si="6"/>
        <v>#DIV/0!</v>
      </c>
      <c r="AA245" s="96">
        <f t="shared" si="7"/>
        <v>0</v>
      </c>
      <c r="AB245" s="3" t="str">
        <f>IF(OR((AA245-$AC$2)&lt;0,(AA245-$AC$4)&lt;0),0,(AA245-$AC$2)*(AA245-$AC$4)*'Draft Array'!$K$100*'Draft Array'!$M$112*pcrb)</f>
        <v>#REF!</v>
      </c>
      <c r="AC245" s="3" t="str">
        <f t="shared" si="8"/>
        <v>#REF!</v>
      </c>
      <c r="AD245" s="135">
        <f t="shared" si="9"/>
        <v>0</v>
      </c>
      <c r="AE245" s="3" t="str">
        <f t="shared" si="16"/>
        <v>#DIV/0!</v>
      </c>
    </row>
    <row r="246" ht="15.75" customHeight="1">
      <c r="A246" s="151" t="str">
        <f>OffensePrj!C245</f>
        <v>RB</v>
      </c>
      <c r="B246" s="131" t="str">
        <f>OffensePrj!R245</f>
        <v>Ito Smith</v>
      </c>
      <c r="C246" s="132">
        <f>OffensePrj!D245</f>
        <v>0</v>
      </c>
      <c r="D246" s="132">
        <f>OffensePrj!E245</f>
        <v>0</v>
      </c>
      <c r="E246" s="132">
        <f>OffensePrj!F245</f>
        <v>0</v>
      </c>
      <c r="F246" s="132">
        <f>OffensePrj!G245</f>
        <v>0</v>
      </c>
      <c r="G246" s="133">
        <f>OffensePrj!H245</f>
        <v>0</v>
      </c>
      <c r="H246" s="132">
        <f>OffensePrj!I245</f>
        <v>65.02843</v>
      </c>
      <c r="I246" s="132">
        <f>OffensePrj!J245</f>
        <v>279.9013</v>
      </c>
      <c r="J246" s="132">
        <f>OffensePrj!K245</f>
        <v>2.685521</v>
      </c>
      <c r="K246" s="132">
        <f>OffensePrj!L245</f>
        <v>21.09852</v>
      </c>
      <c r="L246" s="132">
        <f>OffensePrj!M245</f>
        <v>147.5543</v>
      </c>
      <c r="M246" s="132">
        <f>OffensePrj!N245</f>
        <v>0.224427</v>
      </c>
      <c r="N246" s="132">
        <f>OffensePrj!O245</f>
        <v>0.512668</v>
      </c>
      <c r="O246" s="3">
        <f>OffensePrj!P245</f>
        <v>0</v>
      </c>
      <c r="P246" s="132">
        <f>OffensePrj!Q245</f>
        <v>0</v>
      </c>
      <c r="Q246" s="134">
        <f>IFERROR(ProjectionCalcs!D246*pointpasscomp+ProjectionCalcs!E246*pointpassyard+ProjectionCalcs!F246*pointpasstd+pointint*ProjectionCalcs!G246+ProjectionCalcs!H246*pointrushatt+pointrushyard*ProjectionCalcs!I246+pointrushtd*ProjectionCalcs!J246+ProjectionCalcs!K246*pointrec+pointrecyard*ProjectionCalcs!L246+ProjectionCalcs!M246*pointrectd+pointfumb*ProjectionCalcs!N246+(C246-D246)*pointpassinc+O246*pointret+P246*pointrushtd,0)</f>
        <v>0</v>
      </c>
      <c r="R246" s="113" t="str">
        <f t="shared" si="11"/>
        <v>#REF!</v>
      </c>
      <c r="S246" s="135" t="str">
        <f t="shared" si="12"/>
        <v>#REF!</v>
      </c>
      <c r="T246" s="113" t="str">
        <f t="array" ref="T246">ROUND(SUMPRODUCT((AE246&gt;=$AE$155:$AE$404)/COUNTIF($AE$155:$AE$404,$AE$155:$AE$404)),0)</f>
        <v>#DIV/0!</v>
      </c>
      <c r="U246" s="3" t="str">
        <f t="shared" si="13"/>
        <v>#REF!</v>
      </c>
      <c r="V246" s="3" t="str">
        <f t="array" ref="V246">IFERROR(INDEX(Overall!$C$3:$C$389,MATCH(ProjectionCalcs!B246,Overall!$D$3:$D$389,0)),"No")</f>
        <v>Yes</v>
      </c>
      <c r="W246" s="93">
        <f t="shared" si="14"/>
        <v>0</v>
      </c>
      <c r="X246" s="136"/>
      <c r="Y246" s="3" t="str">
        <f t="shared" si="15"/>
        <v/>
      </c>
      <c r="Z246" s="3" t="str">
        <f t="shared" si="6"/>
        <v>#DIV/0!</v>
      </c>
      <c r="AA246" s="96">
        <f t="shared" si="7"/>
        <v>0</v>
      </c>
      <c r="AB246" s="3" t="str">
        <f>IF(OR((AA246-$AC$2)&lt;0,(AA246-$AC$4)&lt;0),0,(AA246-$AC$2)*(AA246-$AC$4)*'Draft Array'!$K$100*'Draft Array'!$M$112*pcrb)</f>
        <v>#REF!</v>
      </c>
      <c r="AC246" s="3" t="str">
        <f t="shared" si="8"/>
        <v>#REF!</v>
      </c>
      <c r="AD246" s="135">
        <f t="shared" si="9"/>
        <v>0</v>
      </c>
      <c r="AE246" s="3" t="str">
        <f t="shared" si="16"/>
        <v>#DIV/0!</v>
      </c>
    </row>
    <row r="247" ht="15.75" customHeight="1">
      <c r="A247" s="151" t="str">
        <f>OffensePrj!C246</f>
        <v>RB</v>
      </c>
      <c r="B247" s="131" t="str">
        <f>OffensePrj!R246</f>
        <v>Phillip Lindsay</v>
      </c>
      <c r="C247" s="132">
        <f>OffensePrj!D246</f>
        <v>0</v>
      </c>
      <c r="D247" s="132">
        <f>OffensePrj!E246</f>
        <v>0</v>
      </c>
      <c r="E247" s="132">
        <f>OffensePrj!F246</f>
        <v>0</v>
      </c>
      <c r="F247" s="132">
        <f>OffensePrj!G246</f>
        <v>0</v>
      </c>
      <c r="G247" s="133">
        <f>OffensePrj!H246</f>
        <v>0</v>
      </c>
      <c r="H247" s="132">
        <f>OffensePrj!I246</f>
        <v>138.0271</v>
      </c>
      <c r="I247" s="132">
        <f>OffensePrj!J246</f>
        <v>601.5276</v>
      </c>
      <c r="J247" s="132">
        <f>OffensePrj!K246</f>
        <v>4.090449</v>
      </c>
      <c r="K247" s="132">
        <f>OffensePrj!L246</f>
        <v>31.86398</v>
      </c>
      <c r="L247" s="132">
        <f>OffensePrj!M246</f>
        <v>198.9295</v>
      </c>
      <c r="M247" s="132">
        <f>OffensePrj!N246</f>
        <v>0.802641</v>
      </c>
      <c r="N247" s="132">
        <f>OffensePrj!O246</f>
        <v>1.025335</v>
      </c>
      <c r="O247" s="3">
        <f>OffensePrj!P246</f>
        <v>0</v>
      </c>
      <c r="P247" s="132">
        <f>OffensePrj!Q246</f>
        <v>0</v>
      </c>
      <c r="Q247" s="134">
        <f>IFERROR(ProjectionCalcs!D247*pointpasscomp+ProjectionCalcs!E247*pointpassyard+ProjectionCalcs!F247*pointpasstd+pointint*ProjectionCalcs!G247+ProjectionCalcs!H247*pointrushatt+pointrushyard*ProjectionCalcs!I247+pointrushtd*ProjectionCalcs!J247+ProjectionCalcs!K247*pointrec+pointrecyard*ProjectionCalcs!L247+ProjectionCalcs!M247*pointrectd+pointfumb*ProjectionCalcs!N247+(C247-D247)*pointpassinc+O247*pointret+P247*pointrushtd,0)</f>
        <v>0</v>
      </c>
      <c r="R247" s="113" t="str">
        <f t="shared" si="11"/>
        <v>#REF!</v>
      </c>
      <c r="S247" s="135" t="str">
        <f t="shared" si="12"/>
        <v>#REF!</v>
      </c>
      <c r="T247" s="113" t="str">
        <f t="array" ref="T247">ROUND(SUMPRODUCT((AE247&gt;=$AE$155:$AE$404)/COUNTIF($AE$155:$AE$404,$AE$155:$AE$404)),0)</f>
        <v>#DIV/0!</v>
      </c>
      <c r="U247" s="3" t="str">
        <f t="shared" si="13"/>
        <v>#REF!</v>
      </c>
      <c r="V247" s="3" t="str">
        <f t="array" ref="V247">IFERROR(INDEX(Overall!$C$3:$C$389,MATCH(ProjectionCalcs!B247,Overall!$D$3:$D$389,0)),"No")</f>
        <v>Yes</v>
      </c>
      <c r="W247" s="93">
        <f t="shared" si="14"/>
        <v>0</v>
      </c>
      <c r="X247" s="136"/>
      <c r="Y247" s="3" t="str">
        <f t="shared" si="15"/>
        <v/>
      </c>
      <c r="Z247" s="3" t="str">
        <f t="shared" si="6"/>
        <v>#DIV/0!</v>
      </c>
      <c r="AA247" s="96">
        <f t="shared" si="7"/>
        <v>0</v>
      </c>
      <c r="AB247" s="3" t="str">
        <f>IF(OR((AA247-$AC$2)&lt;0,(AA247-$AC$4)&lt;0),0,(AA247-$AC$2)*(AA247-$AC$4)*'Draft Array'!$K$100*'Draft Array'!$M$112*pcrb)</f>
        <v>#REF!</v>
      </c>
      <c r="AC247" s="3" t="str">
        <f t="shared" si="8"/>
        <v>#REF!</v>
      </c>
      <c r="AD247" s="135">
        <f t="shared" si="9"/>
        <v>0</v>
      </c>
      <c r="AE247" s="3" t="str">
        <f t="shared" si="16"/>
        <v>#DIV/0!</v>
      </c>
    </row>
    <row r="248" ht="15.75" customHeight="1">
      <c r="A248" s="151" t="str">
        <f>OffensePrj!C247</f>
        <v>RB</v>
      </c>
      <c r="B248" s="131" t="str">
        <f>OffensePrj!R247</f>
        <v>Chase Edmonds</v>
      </c>
      <c r="C248" s="132">
        <f>OffensePrj!D247</f>
        <v>0</v>
      </c>
      <c r="D248" s="132">
        <f>OffensePrj!E247</f>
        <v>0</v>
      </c>
      <c r="E248" s="132">
        <f>OffensePrj!F247</f>
        <v>0</v>
      </c>
      <c r="F248" s="132">
        <f>OffensePrj!G247</f>
        <v>0</v>
      </c>
      <c r="G248" s="133">
        <f>OffensePrj!H247</f>
        <v>0</v>
      </c>
      <c r="H248" s="132">
        <f>OffensePrj!I247</f>
        <v>85.23504</v>
      </c>
      <c r="I248" s="132">
        <f>OffensePrj!J247</f>
        <v>406.5026</v>
      </c>
      <c r="J248" s="132">
        <f>OffensePrj!K247</f>
        <v>2.95647</v>
      </c>
      <c r="K248" s="132">
        <f>OffensePrj!L247</f>
        <v>18.95763</v>
      </c>
      <c r="L248" s="132">
        <f>OffensePrj!M247</f>
        <v>136.6359</v>
      </c>
      <c r="M248" s="132">
        <f>OffensePrj!N247</f>
        <v>0.93263</v>
      </c>
      <c r="N248" s="132">
        <f>OffensePrj!O247</f>
        <v>0.707601</v>
      </c>
      <c r="O248" s="3">
        <f>OffensePrj!P247</f>
        <v>0</v>
      </c>
      <c r="P248" s="132">
        <f>OffensePrj!Q247</f>
        <v>0</v>
      </c>
      <c r="Q248" s="134">
        <f>IFERROR(ProjectionCalcs!D248*pointpasscomp+ProjectionCalcs!E248*pointpassyard+ProjectionCalcs!F248*pointpasstd+pointint*ProjectionCalcs!G248+ProjectionCalcs!H248*pointrushatt+pointrushyard*ProjectionCalcs!I248+pointrushtd*ProjectionCalcs!J248+ProjectionCalcs!K248*pointrec+pointrecyard*ProjectionCalcs!L248+ProjectionCalcs!M248*pointrectd+pointfumb*ProjectionCalcs!N248+(C248-D248)*pointpassinc+O248*pointret+P248*pointrushtd,0)</f>
        <v>0</v>
      </c>
      <c r="R248" s="113" t="str">
        <f t="shared" si="11"/>
        <v>#REF!</v>
      </c>
      <c r="S248" s="135" t="str">
        <f t="shared" si="12"/>
        <v>#REF!</v>
      </c>
      <c r="T248" s="113" t="str">
        <f t="array" ref="T248">ROUND(SUMPRODUCT((AE248&gt;=$AE$155:$AE$404)/COUNTIF($AE$155:$AE$404,$AE$155:$AE$404)),0)</f>
        <v>#DIV/0!</v>
      </c>
      <c r="U248" s="3" t="str">
        <f t="shared" si="13"/>
        <v>#REF!</v>
      </c>
      <c r="V248" s="3" t="str">
        <f t="array" ref="V248">IFERROR(INDEX(Overall!$C$3:$C$389,MATCH(ProjectionCalcs!B248,Overall!$D$3:$D$389,0)),"No")</f>
        <v>Yes</v>
      </c>
      <c r="W248" s="93">
        <f t="shared" si="14"/>
        <v>0</v>
      </c>
      <c r="X248" s="136"/>
      <c r="Y248" s="3" t="str">
        <f t="shared" si="15"/>
        <v/>
      </c>
      <c r="Z248" s="3" t="str">
        <f t="shared" si="6"/>
        <v>#DIV/0!</v>
      </c>
      <c r="AA248" s="96">
        <f t="shared" si="7"/>
        <v>0</v>
      </c>
      <c r="AB248" s="3" t="str">
        <f>IF(OR((AA248-$AC$2)&lt;0,(AA248-$AC$4)&lt;0),0,(AA248-$AC$2)*(AA248-$AC$4)*'Draft Array'!$K$100*'Draft Array'!$M$112*pcrb)</f>
        <v>#REF!</v>
      </c>
      <c r="AC248" s="3" t="str">
        <f t="shared" si="8"/>
        <v>#REF!</v>
      </c>
      <c r="AD248" s="135">
        <f t="shared" si="9"/>
        <v>0</v>
      </c>
      <c r="AE248" s="3" t="str">
        <f t="shared" si="16"/>
        <v>#DIV/0!</v>
      </c>
    </row>
    <row r="249" ht="15.75" customHeight="1">
      <c r="A249" s="151" t="str">
        <f>OffensePrj!C248</f>
        <v>RB</v>
      </c>
      <c r="B249" s="131" t="str">
        <f>OffensePrj!R248</f>
        <v>Royce Freeman</v>
      </c>
      <c r="C249" s="132">
        <f>OffensePrj!D248</f>
        <v>0</v>
      </c>
      <c r="D249" s="132">
        <f>OffensePrj!E248</f>
        <v>0</v>
      </c>
      <c r="E249" s="132">
        <f>OffensePrj!F248</f>
        <v>0</v>
      </c>
      <c r="F249" s="132">
        <f>OffensePrj!G248</f>
        <v>0</v>
      </c>
      <c r="G249" s="133">
        <f>OffensePrj!H248</f>
        <v>0</v>
      </c>
      <c r="H249" s="132">
        <f>OffensePrj!I248</f>
        <v>65.44516</v>
      </c>
      <c r="I249" s="132">
        <f>OffensePrj!J248</f>
        <v>245.3789</v>
      </c>
      <c r="J249" s="132">
        <f>OffensePrj!K248</f>
        <v>1.277469</v>
      </c>
      <c r="K249" s="132">
        <f>OffensePrj!L248</f>
        <v>21.8282</v>
      </c>
      <c r="L249" s="132">
        <f>OffensePrj!M248</f>
        <v>135.1805</v>
      </c>
      <c r="M249" s="132">
        <f>OffensePrj!N248</f>
        <v>0.607767</v>
      </c>
      <c r="N249" s="132">
        <f>OffensePrj!O248</f>
        <v>0.512668</v>
      </c>
      <c r="O249" s="3">
        <f>OffensePrj!P248</f>
        <v>0</v>
      </c>
      <c r="P249" s="132">
        <f>OffensePrj!Q248</f>
        <v>0</v>
      </c>
      <c r="Q249" s="134">
        <f>IFERROR(ProjectionCalcs!D249*pointpasscomp+ProjectionCalcs!E249*pointpassyard+ProjectionCalcs!F249*pointpasstd+pointint*ProjectionCalcs!G249+ProjectionCalcs!H249*pointrushatt+pointrushyard*ProjectionCalcs!I249+pointrushtd*ProjectionCalcs!J249+ProjectionCalcs!K249*pointrec+pointrecyard*ProjectionCalcs!L249+ProjectionCalcs!M249*pointrectd+pointfumb*ProjectionCalcs!N249+(C249-D249)*pointpassinc+O249*pointret+P249*pointrushtd,0)</f>
        <v>0</v>
      </c>
      <c r="R249" s="113" t="str">
        <f t="shared" si="11"/>
        <v>#REF!</v>
      </c>
      <c r="S249" s="135" t="str">
        <f t="shared" si="12"/>
        <v>#REF!</v>
      </c>
      <c r="T249" s="113" t="str">
        <f t="array" ref="T249">ROUND(SUMPRODUCT((AE249&gt;=$AE$155:$AE$404)/COUNTIF($AE$155:$AE$404,$AE$155:$AE$404)),0)</f>
        <v>#DIV/0!</v>
      </c>
      <c r="U249" s="3" t="str">
        <f t="shared" si="13"/>
        <v>#REF!</v>
      </c>
      <c r="V249" s="3" t="str">
        <f t="array" ref="V249">IFERROR(INDEX(Overall!$C$3:$C$389,MATCH(ProjectionCalcs!B249,Overall!$D$3:$D$389,0)),"No")</f>
        <v>Yes</v>
      </c>
      <c r="W249" s="93">
        <f t="shared" si="14"/>
        <v>0</v>
      </c>
      <c r="X249" s="136"/>
      <c r="Y249" s="3" t="str">
        <f t="shared" si="15"/>
        <v/>
      </c>
      <c r="Z249" s="3" t="str">
        <f t="shared" si="6"/>
        <v>#DIV/0!</v>
      </c>
      <c r="AA249" s="96">
        <f t="shared" si="7"/>
        <v>0</v>
      </c>
      <c r="AB249" s="3" t="str">
        <f>IF(OR((AA249-$AC$2)&lt;0,(AA249-$AC$4)&lt;0),0,(AA249-$AC$2)*(AA249-$AC$4)*'Draft Array'!$K$100*'Draft Array'!$M$112*pcrb)</f>
        <v>#REF!</v>
      </c>
      <c r="AC249" s="3" t="str">
        <f t="shared" si="8"/>
        <v>#REF!</v>
      </c>
      <c r="AD249" s="135">
        <f t="shared" si="9"/>
        <v>0</v>
      </c>
      <c r="AE249" s="3" t="str">
        <f t="shared" si="16"/>
        <v>#DIV/0!</v>
      </c>
    </row>
    <row r="250" ht="15.75" customHeight="1">
      <c r="A250" s="151" t="str">
        <f>OffensePrj!C249</f>
        <v>RB</v>
      </c>
      <c r="B250" s="131" t="str">
        <f>OffensePrj!R249</f>
        <v>Nyheim Hines</v>
      </c>
      <c r="C250" s="132">
        <f>OffensePrj!D249</f>
        <v>0</v>
      </c>
      <c r="D250" s="132">
        <f>OffensePrj!E249</f>
        <v>0</v>
      </c>
      <c r="E250" s="132">
        <f>OffensePrj!F249</f>
        <v>0</v>
      </c>
      <c r="F250" s="132">
        <f>OffensePrj!G249</f>
        <v>0</v>
      </c>
      <c r="G250" s="133">
        <f>OffensePrj!H249</f>
        <v>0</v>
      </c>
      <c r="H250" s="132">
        <f>OffensePrj!I249</f>
        <v>61.67573</v>
      </c>
      <c r="I250" s="132">
        <f>OffensePrj!J249</f>
        <v>212.4567</v>
      </c>
      <c r="J250" s="132">
        <f>OffensePrj!K249</f>
        <v>1.98737</v>
      </c>
      <c r="K250" s="132">
        <f>OffensePrj!L249</f>
        <v>47.12059</v>
      </c>
      <c r="L250" s="132">
        <f>OffensePrj!M249</f>
        <v>361.3149</v>
      </c>
      <c r="M250" s="132">
        <f>OffensePrj!N249</f>
        <v>1.37087</v>
      </c>
      <c r="N250" s="132">
        <f>OffensePrj!O249</f>
        <v>1.243666</v>
      </c>
      <c r="O250" s="3">
        <f>OffensePrj!P249</f>
        <v>0</v>
      </c>
      <c r="P250" s="132">
        <f>OffensePrj!Q249</f>
        <v>0</v>
      </c>
      <c r="Q250" s="134">
        <f>IFERROR(ProjectionCalcs!D250*pointpasscomp+ProjectionCalcs!E250*pointpassyard+ProjectionCalcs!F250*pointpasstd+pointint*ProjectionCalcs!G250+ProjectionCalcs!H250*pointrushatt+pointrushyard*ProjectionCalcs!I250+pointrushtd*ProjectionCalcs!J250+ProjectionCalcs!K250*pointrec+pointrecyard*ProjectionCalcs!L250+ProjectionCalcs!M250*pointrectd+pointfumb*ProjectionCalcs!N250+(C250-D250)*pointpassinc+O250*pointret+P250*pointrushtd,0)</f>
        <v>0</v>
      </c>
      <c r="R250" s="113" t="str">
        <f t="shared" si="11"/>
        <v>#REF!</v>
      </c>
      <c r="S250" s="135" t="str">
        <f t="shared" si="12"/>
        <v>#REF!</v>
      </c>
      <c r="T250" s="113" t="str">
        <f t="array" ref="T250">ROUND(SUMPRODUCT((AE250&gt;=$AE$155:$AE$404)/COUNTIF($AE$155:$AE$404,$AE$155:$AE$404)),0)</f>
        <v>#DIV/0!</v>
      </c>
      <c r="U250" s="3" t="str">
        <f t="shared" si="13"/>
        <v>#REF!</v>
      </c>
      <c r="V250" s="3" t="str">
        <f t="array" ref="V250">IFERROR(INDEX(Overall!$C$3:$C$389,MATCH(ProjectionCalcs!B250,Overall!$D$3:$D$389,0)),"No")</f>
        <v>Yes</v>
      </c>
      <c r="W250" s="93">
        <f t="shared" si="14"/>
        <v>0</v>
      </c>
      <c r="X250" s="136"/>
      <c r="Y250" s="3" t="str">
        <f t="shared" si="15"/>
        <v/>
      </c>
      <c r="Z250" s="3" t="str">
        <f t="shared" si="6"/>
        <v>#DIV/0!</v>
      </c>
      <c r="AA250" s="96">
        <f t="shared" si="7"/>
        <v>0</v>
      </c>
      <c r="AB250" s="3" t="str">
        <f>IF(OR((AA250-$AC$2)&lt;0,(AA250-$AC$4)&lt;0),0,(AA250-$AC$2)*(AA250-$AC$4)*'Draft Array'!$K$100*'Draft Array'!$M$112*pcrb)</f>
        <v>#REF!</v>
      </c>
      <c r="AC250" s="3" t="str">
        <f t="shared" si="8"/>
        <v>#REF!</v>
      </c>
      <c r="AD250" s="135">
        <f t="shared" si="9"/>
        <v>0</v>
      </c>
      <c r="AE250" s="3" t="str">
        <f t="shared" si="16"/>
        <v>#DIV/0!</v>
      </c>
    </row>
    <row r="251" ht="15.75" customHeight="1">
      <c r="A251" s="151" t="str">
        <f>OffensePrj!C250</f>
        <v>RB</v>
      </c>
      <c r="B251" s="131" t="str">
        <f>OffensePrj!R250</f>
        <v>Justin Jackson</v>
      </c>
      <c r="C251" s="132">
        <f>OffensePrj!D250</f>
        <v>0</v>
      </c>
      <c r="D251" s="132">
        <f>OffensePrj!E250</f>
        <v>0</v>
      </c>
      <c r="E251" s="132">
        <f>OffensePrj!F250</f>
        <v>0</v>
      </c>
      <c r="F251" s="132">
        <f>OffensePrj!G250</f>
        <v>0</v>
      </c>
      <c r="G251" s="133">
        <f>OffensePrj!H250</f>
        <v>0</v>
      </c>
      <c r="H251" s="132">
        <f>OffensePrj!I250</f>
        <v>105.5532</v>
      </c>
      <c r="I251" s="132">
        <f>OffensePrj!J250</f>
        <v>507.5132</v>
      </c>
      <c r="J251" s="132">
        <f>OffensePrj!K250</f>
        <v>3.322521</v>
      </c>
      <c r="K251" s="132">
        <f>OffensePrj!L250</f>
        <v>21.42239</v>
      </c>
      <c r="L251" s="132">
        <f>OffensePrj!M250</f>
        <v>149.9843</v>
      </c>
      <c r="M251" s="132">
        <f>OffensePrj!N250</f>
        <v>0.418621</v>
      </c>
      <c r="N251" s="132">
        <f>OffensePrj!O250</f>
        <v>0.805067</v>
      </c>
      <c r="O251" s="3">
        <f>OffensePrj!P250</f>
        <v>0</v>
      </c>
      <c r="P251" s="132">
        <f>OffensePrj!Q250</f>
        <v>0</v>
      </c>
      <c r="Q251" s="134">
        <f>IFERROR(ProjectionCalcs!D251*pointpasscomp+ProjectionCalcs!E251*pointpassyard+ProjectionCalcs!F251*pointpasstd+pointint*ProjectionCalcs!G251+ProjectionCalcs!H251*pointrushatt+pointrushyard*ProjectionCalcs!I251+pointrushtd*ProjectionCalcs!J251+ProjectionCalcs!K251*pointrec+pointrecyard*ProjectionCalcs!L251+ProjectionCalcs!M251*pointrectd+pointfumb*ProjectionCalcs!N251+(C251-D251)*pointpassinc+O251*pointret+P251*pointrushtd,0)</f>
        <v>0</v>
      </c>
      <c r="R251" s="113" t="str">
        <f t="shared" si="11"/>
        <v>#REF!</v>
      </c>
      <c r="S251" s="135" t="str">
        <f t="shared" si="12"/>
        <v>#REF!</v>
      </c>
      <c r="T251" s="113" t="str">
        <f t="array" ref="T251">ROUND(SUMPRODUCT((AE251&gt;=$AE$155:$AE$404)/COUNTIF($AE$155:$AE$404,$AE$155:$AE$404)),0)</f>
        <v>#DIV/0!</v>
      </c>
      <c r="U251" s="3" t="str">
        <f t="shared" si="13"/>
        <v>#REF!</v>
      </c>
      <c r="V251" s="3" t="str">
        <f t="array" ref="V251">IFERROR(INDEX(Overall!$C$3:$C$389,MATCH(ProjectionCalcs!B251,Overall!$D$3:$D$389,0)),"No")</f>
        <v>Yes</v>
      </c>
      <c r="W251" s="93">
        <f t="shared" si="14"/>
        <v>0</v>
      </c>
      <c r="X251" s="136"/>
      <c r="Y251" s="3" t="str">
        <f t="shared" si="15"/>
        <v/>
      </c>
      <c r="Z251" s="3" t="str">
        <f t="shared" si="6"/>
        <v>#DIV/0!</v>
      </c>
      <c r="AA251" s="96">
        <f t="shared" si="7"/>
        <v>0</v>
      </c>
      <c r="AB251" s="3" t="str">
        <f>IF(OR((AA251-$AC$2)&lt;0,(AA251-$AC$4)&lt;0),0,(AA251-$AC$2)*(AA251-$AC$4)*'Draft Array'!$K$100*'Draft Array'!$M$112*pcrb)</f>
        <v>#REF!</v>
      </c>
      <c r="AC251" s="3" t="str">
        <f t="shared" si="8"/>
        <v>#REF!</v>
      </c>
      <c r="AD251" s="135">
        <f t="shared" si="9"/>
        <v>0</v>
      </c>
      <c r="AE251" s="3" t="str">
        <f t="shared" si="16"/>
        <v>#DIV/0!</v>
      </c>
    </row>
    <row r="252" ht="15.75" customHeight="1">
      <c r="A252" s="151" t="str">
        <f>OffensePrj!C251</f>
        <v>RB</v>
      </c>
      <c r="B252" s="131" t="str">
        <f>OffensePrj!R251</f>
        <v>Kerryon Johnson</v>
      </c>
      <c r="C252" s="132">
        <f>OffensePrj!D251</f>
        <v>0</v>
      </c>
      <c r="D252" s="132">
        <f>OffensePrj!E251</f>
        <v>0</v>
      </c>
      <c r="E252" s="132">
        <f>OffensePrj!F251</f>
        <v>0</v>
      </c>
      <c r="F252" s="132">
        <f>OffensePrj!G251</f>
        <v>0</v>
      </c>
      <c r="G252" s="133">
        <f>OffensePrj!H251</f>
        <v>0</v>
      </c>
      <c r="H252" s="132">
        <f>OffensePrj!I251</f>
        <v>151.5001</v>
      </c>
      <c r="I252" s="132">
        <f>OffensePrj!J251</f>
        <v>579.6858</v>
      </c>
      <c r="J252" s="132">
        <f>OffensePrj!K251</f>
        <v>4.164327</v>
      </c>
      <c r="K252" s="132">
        <f>OffensePrj!L251</f>
        <v>26.90649</v>
      </c>
      <c r="L252" s="132">
        <f>OffensePrj!M251</f>
        <v>218.533</v>
      </c>
      <c r="M252" s="132">
        <f>OffensePrj!N251</f>
        <v>1.009024</v>
      </c>
      <c r="N252" s="132">
        <f>OffensePrj!O251</f>
        <v>1.561401</v>
      </c>
      <c r="O252" s="3">
        <f>OffensePrj!P251</f>
        <v>0</v>
      </c>
      <c r="P252" s="132">
        <f>OffensePrj!Q251</f>
        <v>0</v>
      </c>
      <c r="Q252" s="134">
        <f>IFERROR(ProjectionCalcs!D252*pointpasscomp+ProjectionCalcs!E252*pointpassyard+ProjectionCalcs!F252*pointpasstd+pointint*ProjectionCalcs!G252+ProjectionCalcs!H252*pointrushatt+pointrushyard*ProjectionCalcs!I252+pointrushtd*ProjectionCalcs!J252+ProjectionCalcs!K252*pointrec+pointrecyard*ProjectionCalcs!L252+ProjectionCalcs!M252*pointrectd+pointfumb*ProjectionCalcs!N252+(C252-D252)*pointpassinc+O252*pointret+P252*pointrushtd,0)</f>
        <v>0</v>
      </c>
      <c r="R252" s="113" t="str">
        <f t="shared" si="11"/>
        <v>#REF!</v>
      </c>
      <c r="S252" s="135" t="str">
        <f t="shared" si="12"/>
        <v>#REF!</v>
      </c>
      <c r="T252" s="113" t="str">
        <f t="array" ref="T252">ROUND(SUMPRODUCT((AE252&gt;=$AE$155:$AE$404)/COUNTIF($AE$155:$AE$404,$AE$155:$AE$404)),0)</f>
        <v>#DIV/0!</v>
      </c>
      <c r="U252" s="3" t="str">
        <f t="shared" si="13"/>
        <v>#REF!</v>
      </c>
      <c r="V252" s="3" t="str">
        <f t="array" ref="V252">IFERROR(INDEX(Overall!$C$3:$C$389,MATCH(ProjectionCalcs!B252,Overall!$D$3:$D$389,0)),"No")</f>
        <v>Yes</v>
      </c>
      <c r="W252" s="93">
        <f t="shared" si="14"/>
        <v>0</v>
      </c>
      <c r="X252" s="136"/>
      <c r="Y252" s="3" t="str">
        <f t="shared" si="15"/>
        <v/>
      </c>
      <c r="Z252" s="3" t="str">
        <f t="shared" si="6"/>
        <v>#DIV/0!</v>
      </c>
      <c r="AA252" s="96">
        <f t="shared" si="7"/>
        <v>0</v>
      </c>
      <c r="AB252" s="3" t="str">
        <f>IF(OR((AA252-$AC$2)&lt;0,(AA252-$AC$4)&lt;0),0,(AA252-$AC$2)*(AA252-$AC$4)*'Draft Array'!$K$100*'Draft Array'!$M$112*pcrb)</f>
        <v>#REF!</v>
      </c>
      <c r="AC252" s="3" t="str">
        <f t="shared" si="8"/>
        <v>#REF!</v>
      </c>
      <c r="AD252" s="135">
        <f t="shared" si="9"/>
        <v>0</v>
      </c>
      <c r="AE252" s="3" t="str">
        <f t="shared" si="16"/>
        <v>#DIV/0!</v>
      </c>
    </row>
    <row r="253" ht="15.75" customHeight="1">
      <c r="A253" s="151" t="str">
        <f>OffensePrj!C252</f>
        <v>RB</v>
      </c>
      <c r="B253" s="131" t="str">
        <f>OffensePrj!R252</f>
        <v>Ro1000ld Jones II</v>
      </c>
      <c r="C253" s="132">
        <f>OffensePrj!D252</f>
        <v>0</v>
      </c>
      <c r="D253" s="132">
        <f>OffensePrj!E252</f>
        <v>0</v>
      </c>
      <c r="E253" s="132">
        <f>OffensePrj!F252</f>
        <v>0</v>
      </c>
      <c r="F253" s="132">
        <f>OffensePrj!G252</f>
        <v>0</v>
      </c>
      <c r="G253" s="133">
        <f>OffensePrj!H252</f>
        <v>0</v>
      </c>
      <c r="H253" s="132">
        <f>OffensePrj!I252</f>
        <v>181.2917</v>
      </c>
      <c r="I253" s="132">
        <f>OffensePrj!J252</f>
        <v>775.5641</v>
      </c>
      <c r="J253" s="132">
        <f>OffensePrj!K252</f>
        <v>6.499201</v>
      </c>
      <c r="K253" s="132">
        <f>OffensePrj!L252</f>
        <v>28.24381</v>
      </c>
      <c r="L253" s="132">
        <f>OffensePrj!M252</f>
        <v>235.2232</v>
      </c>
      <c r="M253" s="132">
        <f>OffensePrj!N252</f>
        <v>0.603138</v>
      </c>
      <c r="N253" s="132">
        <f>OffensePrj!O252</f>
        <v>2.048733</v>
      </c>
      <c r="O253" s="3">
        <f>OffensePrj!P252</f>
        <v>0</v>
      </c>
      <c r="P253" s="132">
        <f>OffensePrj!Q252</f>
        <v>0</v>
      </c>
      <c r="Q253" s="134">
        <f>IFERROR(ProjectionCalcs!D253*pointpasscomp+ProjectionCalcs!E253*pointpassyard+ProjectionCalcs!F253*pointpasstd+pointint*ProjectionCalcs!G253+ProjectionCalcs!H253*pointrushatt+pointrushyard*ProjectionCalcs!I253+pointrushtd*ProjectionCalcs!J253+ProjectionCalcs!K253*pointrec+pointrecyard*ProjectionCalcs!L253+ProjectionCalcs!M253*pointrectd+pointfumb*ProjectionCalcs!N253+(C253-D253)*pointpassinc+O253*pointret+P253*pointrushtd,0)</f>
        <v>0</v>
      </c>
      <c r="R253" s="113" t="str">
        <f t="shared" si="11"/>
        <v>#REF!</v>
      </c>
      <c r="S253" s="135" t="str">
        <f t="shared" si="12"/>
        <v>#REF!</v>
      </c>
      <c r="T253" s="113" t="str">
        <f t="array" ref="T253">ROUND(SUMPRODUCT((AE253&gt;=$AE$155:$AE$404)/COUNTIF($AE$155:$AE$404,$AE$155:$AE$404)),0)</f>
        <v>#DIV/0!</v>
      </c>
      <c r="U253" s="3" t="str">
        <f t="shared" si="13"/>
        <v>#REF!</v>
      </c>
      <c r="V253" s="3" t="str">
        <f t="array" ref="V253">IFERROR(INDEX(Overall!$C$3:$C$389,MATCH(ProjectionCalcs!B253,Overall!$D$3:$D$389,0)),"No")</f>
        <v>Yes</v>
      </c>
      <c r="W253" s="93">
        <f t="shared" si="14"/>
        <v>0</v>
      </c>
      <c r="X253" s="136"/>
      <c r="Y253" s="3" t="str">
        <f t="shared" si="15"/>
        <v/>
      </c>
      <c r="Z253" s="3" t="str">
        <f t="shared" si="6"/>
        <v>#DIV/0!</v>
      </c>
      <c r="AA253" s="96">
        <f t="shared" si="7"/>
        <v>0</v>
      </c>
      <c r="AB253" s="3" t="str">
        <f>IF(OR((AA253-$AC$2)&lt;0,(AA253-$AC$4)&lt;0),0,(AA253-$AC$2)*(AA253-$AC$4)*'Draft Array'!$K$100*'Draft Array'!$M$112*pcrb)</f>
        <v>#REF!</v>
      </c>
      <c r="AC253" s="3" t="str">
        <f t="shared" si="8"/>
        <v>#REF!</v>
      </c>
      <c r="AD253" s="135">
        <f t="shared" si="9"/>
        <v>0</v>
      </c>
      <c r="AE253" s="3" t="str">
        <f t="shared" si="16"/>
        <v>#DIV/0!</v>
      </c>
    </row>
    <row r="254" ht="15.75" customHeight="1">
      <c r="A254" s="151" t="str">
        <f>OffensePrj!C253</f>
        <v>RB</v>
      </c>
      <c r="B254" s="131" t="str">
        <f>OffensePrj!R253</f>
        <v>John Kelly</v>
      </c>
      <c r="C254" s="132">
        <f>OffensePrj!D253</f>
        <v>0</v>
      </c>
      <c r="D254" s="132">
        <f>OffensePrj!E253</f>
        <v>0</v>
      </c>
      <c r="E254" s="132">
        <f>OffensePrj!F253</f>
        <v>0</v>
      </c>
      <c r="F254" s="132">
        <f>OffensePrj!G253</f>
        <v>0</v>
      </c>
      <c r="G254" s="133">
        <f>OffensePrj!H253</f>
        <v>0</v>
      </c>
      <c r="H254" s="132">
        <f>OffensePrj!I253</f>
        <v>12.29482</v>
      </c>
      <c r="I254" s="132">
        <f>OffensePrj!J253</f>
        <v>17.77</v>
      </c>
      <c r="J254" s="132">
        <f>OffensePrj!K253</f>
        <v>0.16</v>
      </c>
      <c r="K254" s="132">
        <f>OffensePrj!L253</f>
        <v>1.342003</v>
      </c>
      <c r="L254" s="132">
        <f>OffensePrj!M253</f>
        <v>12.6339</v>
      </c>
      <c r="M254" s="132">
        <f>OffensePrj!N253</f>
        <v>0</v>
      </c>
      <c r="N254" s="132">
        <f>OffensePrj!O253</f>
        <v>0</v>
      </c>
      <c r="O254" s="3">
        <f>OffensePrj!P253</f>
        <v>0</v>
      </c>
      <c r="P254" s="132">
        <f>OffensePrj!Q253</f>
        <v>0</v>
      </c>
      <c r="Q254" s="134">
        <f>IFERROR(ProjectionCalcs!D254*pointpasscomp+ProjectionCalcs!E254*pointpassyard+ProjectionCalcs!F254*pointpasstd+pointint*ProjectionCalcs!G254+ProjectionCalcs!H254*pointrushatt+pointrushyard*ProjectionCalcs!I254+pointrushtd*ProjectionCalcs!J254+ProjectionCalcs!K254*pointrec+pointrecyard*ProjectionCalcs!L254+ProjectionCalcs!M254*pointrectd+pointfumb*ProjectionCalcs!N254+(C254-D254)*pointpassinc+O254*pointret+P254*pointrushtd,0)</f>
        <v>0</v>
      </c>
      <c r="R254" s="113" t="str">
        <f t="shared" si="11"/>
        <v>#REF!</v>
      </c>
      <c r="S254" s="135" t="str">
        <f t="shared" si="12"/>
        <v>#REF!</v>
      </c>
      <c r="T254" s="113" t="str">
        <f t="array" ref="T254">ROUND(SUMPRODUCT((AE254&gt;=$AE$155:$AE$404)/COUNTIF($AE$155:$AE$404,$AE$155:$AE$404)),0)</f>
        <v>#DIV/0!</v>
      </c>
      <c r="U254" s="3" t="str">
        <f t="shared" si="13"/>
        <v>#REF!</v>
      </c>
      <c r="V254" s="3" t="str">
        <f t="array" ref="V254">IFERROR(INDEX(Overall!$C$3:$C$389,MATCH(ProjectionCalcs!B254,Overall!$D$3:$D$389,0)),"No")</f>
        <v>No</v>
      </c>
      <c r="W254" s="93">
        <f t="shared" si="14"/>
        <v>1</v>
      </c>
      <c r="X254" s="136"/>
      <c r="Y254" s="3" t="str">
        <f t="shared" si="15"/>
        <v/>
      </c>
      <c r="Z254" s="3" t="str">
        <f t="shared" si="6"/>
        <v>#DIV/0!</v>
      </c>
      <c r="AA254" s="96">
        <f t="shared" si="7"/>
        <v>0</v>
      </c>
      <c r="AB254" s="3" t="str">
        <f>IF(OR((AA254-$AC$2)&lt;0,(AA254-$AC$4)&lt;0),0,(AA254-$AC$2)*(AA254-$AC$4)*'Draft Array'!$K$100*'Draft Array'!$M$112*pcrb)</f>
        <v>#REF!</v>
      </c>
      <c r="AC254" s="3" t="str">
        <f t="shared" si="8"/>
        <v>#REF!</v>
      </c>
      <c r="AD254" s="135">
        <f t="shared" si="9"/>
        <v>0</v>
      </c>
      <c r="AE254" s="3" t="str">
        <f t="shared" si="16"/>
        <v>#DIV/0!</v>
      </c>
    </row>
    <row r="255" ht="15.75" customHeight="1">
      <c r="A255" s="151" t="str">
        <f>OffensePrj!C254</f>
        <v>RB</v>
      </c>
      <c r="B255" s="131" t="str">
        <f>OffensePrj!R254</f>
        <v>Sony Michel</v>
      </c>
      <c r="C255" s="132">
        <f>OffensePrj!D254</f>
        <v>0</v>
      </c>
      <c r="D255" s="132">
        <f>OffensePrj!E254</f>
        <v>0</v>
      </c>
      <c r="E255" s="132">
        <f>OffensePrj!F254</f>
        <v>0</v>
      </c>
      <c r="F255" s="132">
        <f>OffensePrj!G254</f>
        <v>0</v>
      </c>
      <c r="G255" s="133">
        <f>OffensePrj!H254</f>
        <v>0</v>
      </c>
      <c r="H255" s="132">
        <f>OffensePrj!I254</f>
        <v>209.913</v>
      </c>
      <c r="I255" s="132">
        <f>OffensePrj!J254</f>
        <v>782.878</v>
      </c>
      <c r="J255" s="132">
        <f>OffensePrj!K254</f>
        <v>5.369162</v>
      </c>
      <c r="K255" s="132">
        <f>OffensePrj!L254</f>
        <v>12.53049</v>
      </c>
      <c r="L255" s="132">
        <f>OffensePrj!M254</f>
        <v>90.14409</v>
      </c>
      <c r="M255" s="132">
        <f>OffensePrj!N254</f>
        <v>0.284785</v>
      </c>
      <c r="N255" s="132">
        <f>OffensePrj!O254</f>
        <v>1.463934</v>
      </c>
      <c r="O255" s="3">
        <f>OffensePrj!P254</f>
        <v>0</v>
      </c>
      <c r="P255" s="132">
        <f>OffensePrj!Q254</f>
        <v>0</v>
      </c>
      <c r="Q255" s="134">
        <f>IFERROR(ProjectionCalcs!D255*pointpasscomp+ProjectionCalcs!E255*pointpassyard+ProjectionCalcs!F255*pointpasstd+pointint*ProjectionCalcs!G255+ProjectionCalcs!H255*pointrushatt+pointrushyard*ProjectionCalcs!I255+pointrushtd*ProjectionCalcs!J255+ProjectionCalcs!K255*pointrec+pointrecyard*ProjectionCalcs!L255+ProjectionCalcs!M255*pointrectd+pointfumb*ProjectionCalcs!N255+(C255-D255)*pointpassinc+O255*pointret+P255*pointrushtd,0)</f>
        <v>0</v>
      </c>
      <c r="R255" s="113" t="str">
        <f t="shared" si="11"/>
        <v>#REF!</v>
      </c>
      <c r="S255" s="135" t="str">
        <f t="shared" si="12"/>
        <v>#REF!</v>
      </c>
      <c r="T255" s="113" t="str">
        <f t="array" ref="T255">ROUND(SUMPRODUCT((AE255&gt;=$AE$155:$AE$404)/COUNTIF($AE$155:$AE$404,$AE$155:$AE$404)),0)</f>
        <v>#DIV/0!</v>
      </c>
      <c r="U255" s="3" t="str">
        <f t="shared" si="13"/>
        <v>#REF!</v>
      </c>
      <c r="V255" s="3" t="str">
        <f t="array" ref="V255">IFERROR(INDEX(Overall!$C$3:$C$389,MATCH(ProjectionCalcs!B255,Overall!$D$3:$D$389,0)),"No")</f>
        <v>Yes</v>
      </c>
      <c r="W255" s="93">
        <f t="shared" si="14"/>
        <v>0</v>
      </c>
      <c r="X255" s="136"/>
      <c r="Y255" s="3" t="str">
        <f t="shared" si="15"/>
        <v/>
      </c>
      <c r="Z255" s="3" t="str">
        <f t="shared" si="6"/>
        <v>#DIV/0!</v>
      </c>
      <c r="AA255" s="96">
        <f t="shared" si="7"/>
        <v>0</v>
      </c>
      <c r="AB255" s="3" t="str">
        <f>IF(OR((AA255-$AC$2)&lt;0,(AA255-$AC$4)&lt;0),0,(AA255-$AC$2)*(AA255-$AC$4)*'Draft Array'!$K$100*'Draft Array'!$M$112*pcrb)</f>
        <v>#REF!</v>
      </c>
      <c r="AC255" s="3" t="str">
        <f t="shared" si="8"/>
        <v>#REF!</v>
      </c>
      <c r="AD255" s="135">
        <f t="shared" si="9"/>
        <v>0</v>
      </c>
      <c r="AE255" s="3" t="str">
        <f t="shared" si="16"/>
        <v>#DIV/0!</v>
      </c>
    </row>
    <row r="256" ht="15.75" customHeight="1">
      <c r="A256" s="151" t="str">
        <f>OffensePrj!C255</f>
        <v>RB</v>
      </c>
      <c r="B256" s="131" t="str">
        <f>OffensePrj!R255</f>
        <v>Ryan 1000ll</v>
      </c>
      <c r="C256" s="132">
        <f>OffensePrj!D255</f>
        <v>0</v>
      </c>
      <c r="D256" s="132">
        <f>OffensePrj!E255</f>
        <v>0</v>
      </c>
      <c r="E256" s="132">
        <f>OffensePrj!F255</f>
        <v>0</v>
      </c>
      <c r="F256" s="132">
        <f>OffensePrj!G255</f>
        <v>0</v>
      </c>
      <c r="G256" s="133">
        <f>OffensePrj!H255</f>
        <v>0</v>
      </c>
      <c r="H256" s="132">
        <f>OffensePrj!I255</f>
        <v>11.2</v>
      </c>
      <c r="I256" s="132">
        <f>OffensePrj!J255</f>
        <v>0</v>
      </c>
      <c r="J256" s="132">
        <f>OffensePrj!K255</f>
        <v>0</v>
      </c>
      <c r="K256" s="132">
        <f>OffensePrj!L255</f>
        <v>2.5</v>
      </c>
      <c r="L256" s="132">
        <f>OffensePrj!M255</f>
        <v>17</v>
      </c>
      <c r="M256" s="132">
        <f>OffensePrj!N255</f>
        <v>0</v>
      </c>
      <c r="N256" s="132">
        <f>OffensePrj!O255</f>
        <v>0</v>
      </c>
      <c r="O256" s="3">
        <f>OffensePrj!P255</f>
        <v>0</v>
      </c>
      <c r="P256" s="132">
        <f>OffensePrj!Q255</f>
        <v>0</v>
      </c>
      <c r="Q256" s="134">
        <f>IFERROR(ProjectionCalcs!D256*pointpasscomp+ProjectionCalcs!E256*pointpassyard+ProjectionCalcs!F256*pointpasstd+pointint*ProjectionCalcs!G256+ProjectionCalcs!H256*pointrushatt+pointrushyard*ProjectionCalcs!I256+pointrushtd*ProjectionCalcs!J256+ProjectionCalcs!K256*pointrec+pointrecyard*ProjectionCalcs!L256+ProjectionCalcs!M256*pointrectd+pointfumb*ProjectionCalcs!N256+(C256-D256)*pointpassinc+O256*pointret+P256*pointrushtd,0)</f>
        <v>0</v>
      </c>
      <c r="R256" s="113" t="str">
        <f t="shared" si="11"/>
        <v>#REF!</v>
      </c>
      <c r="S256" s="135" t="str">
        <f t="shared" si="12"/>
        <v>#REF!</v>
      </c>
      <c r="T256" s="113" t="str">
        <f t="array" ref="T256">ROUND(SUMPRODUCT((AE256&gt;=$AE$155:$AE$404)/COUNTIF($AE$155:$AE$404,$AE$155:$AE$404)),0)</f>
        <v>#DIV/0!</v>
      </c>
      <c r="U256" s="3" t="str">
        <f t="shared" si="13"/>
        <v>#REF!</v>
      </c>
      <c r="V256" s="3" t="str">
        <f t="array" ref="V256">IFERROR(INDEX(Overall!$C$3:$C$389,MATCH(ProjectionCalcs!B256,Overall!$D$3:$D$389,0)),"No")</f>
        <v>No</v>
      </c>
      <c r="W256" s="93">
        <f t="shared" si="14"/>
        <v>1</v>
      </c>
      <c r="X256" s="136"/>
      <c r="Y256" s="3" t="str">
        <f t="shared" si="15"/>
        <v/>
      </c>
      <c r="Z256" s="3" t="str">
        <f t="shared" si="6"/>
        <v>#DIV/0!</v>
      </c>
      <c r="AA256" s="96">
        <f t="shared" si="7"/>
        <v>0</v>
      </c>
      <c r="AB256" s="3" t="str">
        <f>IF(OR((AA256-$AC$2)&lt;0,(AA256-$AC$4)&lt;0),0,(AA256-$AC$2)*(AA256-$AC$4)*'Draft Array'!$K$100*'Draft Array'!$M$112*pcrb)</f>
        <v>#REF!</v>
      </c>
      <c r="AC256" s="3" t="str">
        <f t="shared" si="8"/>
        <v>#REF!</v>
      </c>
      <c r="AD256" s="135">
        <f t="shared" si="9"/>
        <v>0</v>
      </c>
      <c r="AE256" s="3" t="str">
        <f t="shared" si="16"/>
        <v>#DIV/0!</v>
      </c>
    </row>
    <row r="257" ht="15.75" customHeight="1">
      <c r="A257" s="151" t="str">
        <f>OffensePrj!C256</f>
        <v>RB</v>
      </c>
      <c r="B257" s="131" t="str">
        <f>OffensePrj!R256</f>
        <v>Rashaad Penny</v>
      </c>
      <c r="C257" s="132">
        <f>OffensePrj!D256</f>
        <v>0</v>
      </c>
      <c r="D257" s="132">
        <f>OffensePrj!E256</f>
        <v>0</v>
      </c>
      <c r="E257" s="132">
        <f>OffensePrj!F256</f>
        <v>0</v>
      </c>
      <c r="F257" s="132">
        <f>OffensePrj!G256</f>
        <v>0</v>
      </c>
      <c r="G257" s="133">
        <f>OffensePrj!H256</f>
        <v>0</v>
      </c>
      <c r="H257" s="132">
        <f>OffensePrj!I256</f>
        <v>69.46464</v>
      </c>
      <c r="I257" s="132">
        <f>OffensePrj!J256</f>
        <v>338.5406</v>
      </c>
      <c r="J257" s="132">
        <f>OffensePrj!K256</f>
        <v>2.530459</v>
      </c>
      <c r="K257" s="132">
        <f>OffensePrj!L256</f>
        <v>10.71944</v>
      </c>
      <c r="L257" s="132">
        <f>OffensePrj!M256</f>
        <v>94.03636</v>
      </c>
      <c r="M257" s="132">
        <f>OffensePrj!N256</f>
        <v>0.446042</v>
      </c>
      <c r="N257" s="132">
        <f>OffensePrj!O256</f>
        <v>0.658867</v>
      </c>
      <c r="O257" s="3">
        <f>OffensePrj!P256</f>
        <v>0</v>
      </c>
      <c r="P257" s="132">
        <f>OffensePrj!Q256</f>
        <v>0</v>
      </c>
      <c r="Q257" s="134">
        <f>IFERROR(ProjectionCalcs!D257*pointpasscomp+ProjectionCalcs!E257*pointpassyard+ProjectionCalcs!F257*pointpasstd+pointint*ProjectionCalcs!G257+ProjectionCalcs!H257*pointrushatt+pointrushyard*ProjectionCalcs!I257+pointrushtd*ProjectionCalcs!J257+ProjectionCalcs!K257*pointrec+pointrecyard*ProjectionCalcs!L257+ProjectionCalcs!M257*pointrectd+pointfumb*ProjectionCalcs!N257+(C257-D257)*pointpassinc+O257*pointret+P257*pointrushtd,0)</f>
        <v>0</v>
      </c>
      <c r="R257" s="113" t="str">
        <f t="shared" si="11"/>
        <v>#REF!</v>
      </c>
      <c r="S257" s="135" t="str">
        <f t="shared" si="12"/>
        <v>#REF!</v>
      </c>
      <c r="T257" s="113" t="str">
        <f t="array" ref="T257">ROUND(SUMPRODUCT((AE257&gt;=$AE$155:$AE$404)/COUNTIF($AE$155:$AE$404,$AE$155:$AE$404)),0)</f>
        <v>#DIV/0!</v>
      </c>
      <c r="U257" s="3" t="str">
        <f t="shared" si="13"/>
        <v>#REF!</v>
      </c>
      <c r="V257" s="3" t="str">
        <f t="array" ref="V257">IFERROR(INDEX(Overall!$C$3:$C$389,MATCH(ProjectionCalcs!B257,Overall!$D$3:$D$389,0)),"No")</f>
        <v>Yes</v>
      </c>
      <c r="W257" s="93">
        <f t="shared" si="14"/>
        <v>0</v>
      </c>
      <c r="X257" s="136"/>
      <c r="Y257" s="3" t="str">
        <f t="shared" si="15"/>
        <v/>
      </c>
      <c r="Z257" s="3" t="str">
        <f t="shared" si="6"/>
        <v>#DIV/0!</v>
      </c>
      <c r="AA257" s="96">
        <f t="shared" si="7"/>
        <v>0</v>
      </c>
      <c r="AB257" s="3" t="str">
        <f>IF(OR((AA257-$AC$2)&lt;0,(AA257-$AC$4)&lt;0),0,(AA257-$AC$2)*(AA257-$AC$4)*'Draft Array'!$K$100*'Draft Array'!$M$112*pcrb)</f>
        <v>#REF!</v>
      </c>
      <c r="AC257" s="3" t="str">
        <f t="shared" si="8"/>
        <v>#REF!</v>
      </c>
      <c r="AD257" s="135">
        <f t="shared" si="9"/>
        <v>0</v>
      </c>
      <c r="AE257" s="3" t="str">
        <f t="shared" si="16"/>
        <v>#DIV/0!</v>
      </c>
    </row>
    <row r="258" ht="15.75" customHeight="1">
      <c r="A258" s="151" t="str">
        <f>OffensePrj!C257</f>
        <v>RB</v>
      </c>
      <c r="B258" s="131" t="str">
        <f>OffensePrj!R257</f>
        <v>Jaylen Samuels</v>
      </c>
      <c r="C258" s="132">
        <f>OffensePrj!D257</f>
        <v>0</v>
      </c>
      <c r="D258" s="132">
        <f>OffensePrj!E257</f>
        <v>0</v>
      </c>
      <c r="E258" s="132">
        <f>OffensePrj!F257</f>
        <v>0</v>
      </c>
      <c r="F258" s="132">
        <f>OffensePrj!G257</f>
        <v>0</v>
      </c>
      <c r="G258" s="133">
        <f>OffensePrj!H257</f>
        <v>0</v>
      </c>
      <c r="H258" s="132">
        <f>OffensePrj!I257</f>
        <v>56.15443</v>
      </c>
      <c r="I258" s="132">
        <f>OffensePrj!J257</f>
        <v>173.0545</v>
      </c>
      <c r="J258" s="132">
        <f>OffensePrj!K257</f>
        <v>0.897352</v>
      </c>
      <c r="K258" s="132">
        <f>OffensePrj!L257</f>
        <v>30.57409</v>
      </c>
      <c r="L258" s="132">
        <f>OffensePrj!M257</f>
        <v>224.3183</v>
      </c>
      <c r="M258" s="132">
        <f>OffensePrj!N257</f>
        <v>1.139912</v>
      </c>
      <c r="N258" s="132">
        <f>OffensePrj!O257</f>
        <v>0.951267</v>
      </c>
      <c r="O258" s="3">
        <f>OffensePrj!P257</f>
        <v>0</v>
      </c>
      <c r="P258" s="132">
        <f>OffensePrj!Q257</f>
        <v>0</v>
      </c>
      <c r="Q258" s="134">
        <f>IFERROR(ProjectionCalcs!D258*pointpasscomp+ProjectionCalcs!E258*pointpassyard+ProjectionCalcs!F258*pointpasstd+pointint*ProjectionCalcs!G258+ProjectionCalcs!H258*pointrushatt+pointrushyard*ProjectionCalcs!I258+pointrushtd*ProjectionCalcs!J258+ProjectionCalcs!K258*pointrec+pointrecyard*ProjectionCalcs!L258+ProjectionCalcs!M258*pointrectd+pointfumb*ProjectionCalcs!N258+(C258-D258)*pointpassinc+O258*pointret+P258*pointrushtd,0)</f>
        <v>0</v>
      </c>
      <c r="R258" s="113" t="str">
        <f t="shared" si="11"/>
        <v>#REF!</v>
      </c>
      <c r="S258" s="135" t="str">
        <f t="shared" si="12"/>
        <v>#REF!</v>
      </c>
      <c r="T258" s="113" t="str">
        <f t="array" ref="T258">ROUND(SUMPRODUCT((AE258&gt;=$AE$155:$AE$404)/COUNTIF($AE$155:$AE$404,$AE$155:$AE$404)),0)</f>
        <v>#DIV/0!</v>
      </c>
      <c r="U258" s="3" t="str">
        <f t="shared" si="13"/>
        <v>#REF!</v>
      </c>
      <c r="V258" s="3" t="str">
        <f t="array" ref="V258">IFERROR(INDEX(Overall!$C$3:$C$389,MATCH(ProjectionCalcs!B258,Overall!$D$3:$D$389,0)),"No")</f>
        <v>Yes</v>
      </c>
      <c r="W258" s="93">
        <f t="shared" si="14"/>
        <v>0</v>
      </c>
      <c r="X258" s="136"/>
      <c r="Y258" s="3" t="str">
        <f t="shared" si="15"/>
        <v/>
      </c>
      <c r="Z258" s="3" t="str">
        <f t="shared" si="6"/>
        <v>#DIV/0!</v>
      </c>
      <c r="AA258" s="96">
        <f t="shared" si="7"/>
        <v>0</v>
      </c>
      <c r="AB258" s="3" t="str">
        <f>IF(OR((AA258-$AC$2)&lt;0,(AA258-$AC$4)&lt;0),0,(AA258-$AC$2)*(AA258-$AC$4)*'Draft Array'!$K$100*'Draft Array'!$M$112*pcrb)</f>
        <v>#REF!</v>
      </c>
      <c r="AC258" s="3" t="str">
        <f t="shared" si="8"/>
        <v>#REF!</v>
      </c>
      <c r="AD258" s="135">
        <f t="shared" si="9"/>
        <v>0</v>
      </c>
      <c r="AE258" s="3" t="str">
        <f t="shared" si="16"/>
        <v>#DIV/0!</v>
      </c>
    </row>
    <row r="259" ht="15.75" customHeight="1">
      <c r="A259" s="151" t="str">
        <f>OffensePrj!C258</f>
        <v>RB</v>
      </c>
      <c r="B259" s="131" t="str">
        <f>OffensePrj!R258</f>
        <v>Bo Scarbrough</v>
      </c>
      <c r="C259" s="132">
        <f>OffensePrj!D258</f>
        <v>0</v>
      </c>
      <c r="D259" s="132">
        <f>OffensePrj!E258</f>
        <v>0</v>
      </c>
      <c r="E259" s="132">
        <f>OffensePrj!F258</f>
        <v>0</v>
      </c>
      <c r="F259" s="132">
        <f>OffensePrj!G258</f>
        <v>0</v>
      </c>
      <c r="G259" s="133">
        <f>OffensePrj!H258</f>
        <v>0</v>
      </c>
      <c r="H259" s="132">
        <f>OffensePrj!I258</f>
        <v>71.69618</v>
      </c>
      <c r="I259" s="132">
        <f>OffensePrj!J258</f>
        <v>118</v>
      </c>
      <c r="J259" s="132">
        <f>OffensePrj!K258</f>
        <v>0</v>
      </c>
      <c r="K259" s="132">
        <f>OffensePrj!L258</f>
        <v>7.149575</v>
      </c>
      <c r="L259" s="132">
        <f>OffensePrj!M258</f>
        <v>40.02125</v>
      </c>
      <c r="M259" s="132">
        <f>OffensePrj!N258</f>
        <v>0</v>
      </c>
      <c r="N259" s="132">
        <f>OffensePrj!O258</f>
        <v>1.1</v>
      </c>
      <c r="O259" s="3">
        <f>OffensePrj!P258</f>
        <v>0</v>
      </c>
      <c r="P259" s="132">
        <f>OffensePrj!Q258</f>
        <v>0</v>
      </c>
      <c r="Q259" s="134">
        <f>IFERROR(ProjectionCalcs!D259*pointpasscomp+ProjectionCalcs!E259*pointpassyard+ProjectionCalcs!F259*pointpasstd+pointint*ProjectionCalcs!G259+ProjectionCalcs!H259*pointrushatt+pointrushyard*ProjectionCalcs!I259+pointrushtd*ProjectionCalcs!J259+ProjectionCalcs!K259*pointrec+pointrecyard*ProjectionCalcs!L259+ProjectionCalcs!M259*pointrectd+pointfumb*ProjectionCalcs!N259+(C259-D259)*pointpassinc+O259*pointret+P259*pointrushtd,0)</f>
        <v>0</v>
      </c>
      <c r="R259" s="113" t="str">
        <f t="shared" si="11"/>
        <v>#REF!</v>
      </c>
      <c r="S259" s="135" t="str">
        <f t="shared" si="12"/>
        <v>#REF!</v>
      </c>
      <c r="T259" s="113" t="str">
        <f t="array" ref="T259">ROUND(SUMPRODUCT((AE259&gt;=$AE$155:$AE$404)/COUNTIF($AE$155:$AE$404,$AE$155:$AE$404)),0)</f>
        <v>#DIV/0!</v>
      </c>
      <c r="U259" s="3" t="str">
        <f t="shared" si="13"/>
        <v>#REF!</v>
      </c>
      <c r="V259" s="3" t="str">
        <f t="array" ref="V259">IFERROR(INDEX(Overall!$C$3:$C$389,MATCH(ProjectionCalcs!B259,Overall!$D$3:$D$389,0)),"No")</f>
        <v>No</v>
      </c>
      <c r="W259" s="93">
        <f t="shared" si="14"/>
        <v>1</v>
      </c>
      <c r="X259" s="136"/>
      <c r="Y259" s="3" t="str">
        <f t="shared" si="15"/>
        <v/>
      </c>
      <c r="Z259" s="3" t="str">
        <f t="shared" si="6"/>
        <v>#DIV/0!</v>
      </c>
      <c r="AA259" s="96">
        <f t="shared" si="7"/>
        <v>0</v>
      </c>
      <c r="AB259" s="3" t="str">
        <f>IF(OR((AA259-$AC$2)&lt;0,(AA259-$AC$4)&lt;0),0,(AA259-$AC$2)*(AA259-$AC$4)*'Draft Array'!$K$100*'Draft Array'!$M$112*pcrb)</f>
        <v>#REF!</v>
      </c>
      <c r="AC259" s="3" t="str">
        <f t="shared" si="8"/>
        <v>#REF!</v>
      </c>
      <c r="AD259" s="135">
        <f t="shared" si="9"/>
        <v>0</v>
      </c>
      <c r="AE259" s="3" t="str">
        <f t="shared" si="16"/>
        <v>#DIV/0!</v>
      </c>
    </row>
    <row r="260" ht="15.75" customHeight="1">
      <c r="A260" s="151" t="str">
        <f>OffensePrj!C259</f>
        <v>RB</v>
      </c>
      <c r="B260" s="131" t="str">
        <f>OffensePrj!R259</f>
        <v>Jordan Wilkins</v>
      </c>
      <c r="C260" s="132">
        <f>OffensePrj!D259</f>
        <v>0</v>
      </c>
      <c r="D260" s="132">
        <f>OffensePrj!E259</f>
        <v>0</v>
      </c>
      <c r="E260" s="132">
        <f>OffensePrj!F259</f>
        <v>0</v>
      </c>
      <c r="F260" s="132">
        <f>OffensePrj!G259</f>
        <v>0</v>
      </c>
      <c r="G260" s="133">
        <f>OffensePrj!H259</f>
        <v>0</v>
      </c>
      <c r="H260" s="132">
        <f>OffensePrj!I259</f>
        <v>29.06636</v>
      </c>
      <c r="I260" s="132">
        <f>OffensePrj!J259</f>
        <v>146.583</v>
      </c>
      <c r="J260" s="132">
        <f>OffensePrj!K259</f>
        <v>0.494976</v>
      </c>
      <c r="K260" s="132">
        <f>OffensePrj!L259</f>
        <v>4.914168</v>
      </c>
      <c r="L260" s="132">
        <f>OffensePrj!M259</f>
        <v>32.41613</v>
      </c>
      <c r="M260" s="132">
        <f>OffensePrj!N259</f>
        <v>0.037938</v>
      </c>
      <c r="N260" s="132">
        <f>OffensePrj!O259</f>
        <v>0</v>
      </c>
      <c r="O260" s="3">
        <f>OffensePrj!P259</f>
        <v>0</v>
      </c>
      <c r="P260" s="132">
        <f>OffensePrj!Q259</f>
        <v>0</v>
      </c>
      <c r="Q260" s="134">
        <f>IFERROR(ProjectionCalcs!D260*pointpasscomp+ProjectionCalcs!E260*pointpassyard+ProjectionCalcs!F260*pointpasstd+pointint*ProjectionCalcs!G260+ProjectionCalcs!H260*pointrushatt+pointrushyard*ProjectionCalcs!I260+pointrushtd*ProjectionCalcs!J260+ProjectionCalcs!K260*pointrec+pointrecyard*ProjectionCalcs!L260+ProjectionCalcs!M260*pointrectd+pointfumb*ProjectionCalcs!N260+(C260-D260)*pointpassinc+O260*pointret+P260*pointrushtd,0)</f>
        <v>0</v>
      </c>
      <c r="R260" s="113" t="str">
        <f t="shared" si="11"/>
        <v>#REF!</v>
      </c>
      <c r="S260" s="135" t="str">
        <f t="shared" si="12"/>
        <v>#REF!</v>
      </c>
      <c r="T260" s="113" t="str">
        <f t="array" ref="T260">ROUND(SUMPRODUCT((AE260&gt;=$AE$155:$AE$404)/COUNTIF($AE$155:$AE$404,$AE$155:$AE$404)),0)</f>
        <v>#DIV/0!</v>
      </c>
      <c r="U260" s="3" t="str">
        <f t="shared" si="13"/>
        <v>#REF!</v>
      </c>
      <c r="V260" s="3" t="str">
        <f t="array" ref="V260">IFERROR(INDEX(Overall!$C$3:$C$389,MATCH(ProjectionCalcs!B260,Overall!$D$3:$D$389,0)),"No")</f>
        <v>Yes</v>
      </c>
      <c r="W260" s="93">
        <f t="shared" si="14"/>
        <v>0</v>
      </c>
      <c r="X260" s="136"/>
      <c r="Y260" s="3" t="str">
        <f t="shared" si="15"/>
        <v/>
      </c>
      <c r="Z260" s="3" t="str">
        <f t="shared" si="6"/>
        <v>#DIV/0!</v>
      </c>
      <c r="AA260" s="96">
        <f t="shared" si="7"/>
        <v>0</v>
      </c>
      <c r="AB260" s="3" t="str">
        <f>IF(OR((AA260-$AC$2)&lt;0,(AA260-$AC$4)&lt;0),0,(AA260-$AC$2)*(AA260-$AC$4)*'Draft Array'!$K$100*'Draft Array'!$M$112*pcrb)</f>
        <v>#REF!</v>
      </c>
      <c r="AC260" s="3" t="str">
        <f t="shared" si="8"/>
        <v>#REF!</v>
      </c>
      <c r="AD260" s="135">
        <f t="shared" si="9"/>
        <v>0</v>
      </c>
      <c r="AE260" s="3" t="str">
        <f t="shared" si="16"/>
        <v>#DIV/0!</v>
      </c>
    </row>
    <row r="261" ht="15.75" customHeight="1">
      <c r="A261" s="151" t="str">
        <f>OffensePrj!C260</f>
        <v>RB</v>
      </c>
      <c r="B261" s="131" t="str">
        <f>OffensePrj!R260</f>
        <v>Darrel Williams</v>
      </c>
      <c r="C261" s="132">
        <f>OffensePrj!D260</f>
        <v>0</v>
      </c>
      <c r="D261" s="132">
        <f>OffensePrj!E260</f>
        <v>0</v>
      </c>
      <c r="E261" s="132">
        <f>OffensePrj!F260</f>
        <v>0</v>
      </c>
      <c r="F261" s="132">
        <f>OffensePrj!G260</f>
        <v>0</v>
      </c>
      <c r="G261" s="133">
        <f>OffensePrj!H260</f>
        <v>0</v>
      </c>
      <c r="H261" s="132">
        <f>OffensePrj!I260</f>
        <v>39.77486</v>
      </c>
      <c r="I261" s="132">
        <f>OffensePrj!J260</f>
        <v>122.7053</v>
      </c>
      <c r="J261" s="132">
        <f>OffensePrj!K260</f>
        <v>2.070901</v>
      </c>
      <c r="K261" s="132">
        <f>OffensePrj!L260</f>
        <v>7.385438</v>
      </c>
      <c r="L261" s="132">
        <f>OffensePrj!M260</f>
        <v>76.41913</v>
      </c>
      <c r="M261" s="132">
        <f>OffensePrj!N260</f>
        <v>0.609869</v>
      </c>
      <c r="N261" s="132">
        <f>OffensePrj!O260</f>
        <v>1.122802</v>
      </c>
      <c r="O261" s="3">
        <f>OffensePrj!P260</f>
        <v>0</v>
      </c>
      <c r="P261" s="132">
        <f>OffensePrj!Q260</f>
        <v>0</v>
      </c>
      <c r="Q261" s="134">
        <f>IFERROR(ProjectionCalcs!D261*pointpasscomp+ProjectionCalcs!E261*pointpassyard+ProjectionCalcs!F261*pointpasstd+pointint*ProjectionCalcs!G261+ProjectionCalcs!H261*pointrushatt+pointrushyard*ProjectionCalcs!I261+pointrushtd*ProjectionCalcs!J261+ProjectionCalcs!K261*pointrec+pointrecyard*ProjectionCalcs!L261+ProjectionCalcs!M261*pointrectd+pointfumb*ProjectionCalcs!N261+(C261-D261)*pointpassinc+O261*pointret+P261*pointrushtd,0)</f>
        <v>0</v>
      </c>
      <c r="R261" s="113" t="str">
        <f t="shared" si="11"/>
        <v>#REF!</v>
      </c>
      <c r="S261" s="135" t="str">
        <f t="shared" si="12"/>
        <v>#REF!</v>
      </c>
      <c r="T261" s="113" t="str">
        <f t="array" ref="T261">ROUND(SUMPRODUCT((AE261&gt;=$AE$155:$AE$404)/COUNTIF($AE$155:$AE$404,$AE$155:$AE$404)),0)</f>
        <v>#DIV/0!</v>
      </c>
      <c r="U261" s="3" t="str">
        <f t="shared" si="13"/>
        <v>#REF!</v>
      </c>
      <c r="V261" s="3" t="str">
        <f t="array" ref="V261">IFERROR(INDEX(Overall!$C$3:$C$389,MATCH(ProjectionCalcs!B261,Overall!$D$3:$D$389,0)),"No")</f>
        <v>No</v>
      </c>
      <c r="W261" s="93">
        <f t="shared" si="14"/>
        <v>1</v>
      </c>
      <c r="X261" s="136"/>
      <c r="Y261" s="3" t="str">
        <f t="shared" si="15"/>
        <v/>
      </c>
      <c r="Z261" s="3" t="str">
        <f t="shared" si="6"/>
        <v>#DIV/0!</v>
      </c>
      <c r="AA261" s="96">
        <f t="shared" si="7"/>
        <v>0</v>
      </c>
      <c r="AB261" s="3" t="str">
        <f>IF(OR((AA261-$AC$2)&lt;0,(AA261-$AC$4)&lt;0),0,(AA261-$AC$2)*(AA261-$AC$4)*'Draft Array'!$K$100*'Draft Array'!$M$112*pcrb)</f>
        <v>#REF!</v>
      </c>
      <c r="AC261" s="3" t="str">
        <f t="shared" si="8"/>
        <v>#REF!</v>
      </c>
      <c r="AD261" s="135">
        <f t="shared" si="9"/>
        <v>0</v>
      </c>
      <c r="AE261" s="3" t="str">
        <f t="shared" si="16"/>
        <v>#DIV/0!</v>
      </c>
    </row>
    <row r="262" ht="15.75" customHeight="1">
      <c r="A262" s="151" t="str">
        <f>OffensePrj!C261</f>
        <v>RB</v>
      </c>
      <c r="B262" s="131" t="str">
        <f>OffensePrj!R261</f>
        <v>Jeffery Wilson</v>
      </c>
      <c r="C262" s="132">
        <f>OffensePrj!D261</f>
        <v>0</v>
      </c>
      <c r="D262" s="132">
        <f>OffensePrj!E261</f>
        <v>0</v>
      </c>
      <c r="E262" s="132">
        <f>OffensePrj!F261</f>
        <v>0</v>
      </c>
      <c r="F262" s="132">
        <f>OffensePrj!G261</f>
        <v>0</v>
      </c>
      <c r="G262" s="133">
        <f>OffensePrj!H261</f>
        <v>0</v>
      </c>
      <c r="H262" s="132">
        <f>OffensePrj!I261</f>
        <v>63.21833</v>
      </c>
      <c r="I262" s="132">
        <f>OffensePrj!J261</f>
        <v>256</v>
      </c>
      <c r="J262" s="132">
        <f>OffensePrj!K261</f>
        <v>3</v>
      </c>
      <c r="K262" s="132">
        <f>OffensePrj!L261</f>
        <v>7.851863</v>
      </c>
      <c r="L262" s="132">
        <f>OffensePrj!M261</f>
        <v>75.92996</v>
      </c>
      <c r="M262" s="132">
        <f>OffensePrj!N261</f>
        <v>0.292399</v>
      </c>
      <c r="N262" s="132">
        <f>OffensePrj!O261</f>
        <v>0.951267</v>
      </c>
      <c r="O262" s="3">
        <f>OffensePrj!P261</f>
        <v>0</v>
      </c>
      <c r="P262" s="132">
        <f>OffensePrj!Q261</f>
        <v>0</v>
      </c>
      <c r="Q262" s="134">
        <f>IFERROR(ProjectionCalcs!D262*pointpasscomp+ProjectionCalcs!E262*pointpassyard+ProjectionCalcs!F262*pointpasstd+pointint*ProjectionCalcs!G262+ProjectionCalcs!H262*pointrushatt+pointrushyard*ProjectionCalcs!I262+pointrushtd*ProjectionCalcs!J262+ProjectionCalcs!K262*pointrec+pointrecyard*ProjectionCalcs!L262+ProjectionCalcs!M262*pointrectd+pointfumb*ProjectionCalcs!N262+(C262-D262)*pointpassinc+O262*pointret+P262*pointrushtd,0)</f>
        <v>0</v>
      </c>
      <c r="R262" s="113" t="str">
        <f t="shared" si="11"/>
        <v>#REF!</v>
      </c>
      <c r="S262" s="135" t="str">
        <f t="shared" si="12"/>
        <v>#REF!</v>
      </c>
      <c r="T262" s="113" t="str">
        <f t="array" ref="T262">ROUND(SUMPRODUCT((AE262&gt;=$AE$155:$AE$404)/COUNTIF($AE$155:$AE$404,$AE$155:$AE$404)),0)</f>
        <v>#DIV/0!</v>
      </c>
      <c r="U262" s="3" t="str">
        <f t="shared" si="13"/>
        <v>#REF!</v>
      </c>
      <c r="V262" s="3" t="str">
        <f t="array" ref="V262">IFERROR(INDEX(Overall!$C$3:$C$389,MATCH(ProjectionCalcs!B262,Overall!$D$3:$D$389,0)),"No")</f>
        <v>No</v>
      </c>
      <c r="W262" s="93">
        <f t="shared" si="14"/>
        <v>1</v>
      </c>
      <c r="X262" s="136"/>
      <c r="Y262" s="3" t="str">
        <f t="shared" si="15"/>
        <v/>
      </c>
      <c r="Z262" s="3" t="str">
        <f t="shared" si="6"/>
        <v>#DIV/0!</v>
      </c>
      <c r="AA262" s="96">
        <f t="shared" si="7"/>
        <v>0</v>
      </c>
      <c r="AB262" s="3" t="str">
        <f>IF(OR((AA262-$AC$2)&lt;0,(AA262-$AC$4)&lt;0),0,(AA262-$AC$2)*(AA262-$AC$4)*'Draft Array'!$K$100*'Draft Array'!$M$112*pcrb)</f>
        <v>#REF!</v>
      </c>
      <c r="AC262" s="3" t="str">
        <f t="shared" si="8"/>
        <v>#REF!</v>
      </c>
      <c r="AD262" s="135">
        <f t="shared" si="9"/>
        <v>0</v>
      </c>
      <c r="AE262" s="3" t="str">
        <f t="shared" si="16"/>
        <v>#DIV/0!</v>
      </c>
    </row>
    <row r="263" ht="15.75" customHeight="1">
      <c r="A263" s="151" t="str">
        <f>OffensePrj!C262</f>
        <v>RB</v>
      </c>
      <c r="B263" s="131" t="str">
        <f>OffensePrj!R262</f>
        <v>Josh Adams</v>
      </c>
      <c r="C263" s="132">
        <f>OffensePrj!D262</f>
        <v>0</v>
      </c>
      <c r="D263" s="132">
        <f>OffensePrj!E262</f>
        <v>0</v>
      </c>
      <c r="E263" s="132">
        <f>OffensePrj!F262</f>
        <v>0</v>
      </c>
      <c r="F263" s="132">
        <f>OffensePrj!G262</f>
        <v>0</v>
      </c>
      <c r="G263" s="133">
        <f>OffensePrj!H262</f>
        <v>0</v>
      </c>
      <c r="H263" s="132">
        <f>OffensePrj!I262</f>
        <v>42.20259</v>
      </c>
      <c r="I263" s="132">
        <f>OffensePrj!J262</f>
        <v>21.27</v>
      </c>
      <c r="J263" s="132">
        <f>OffensePrj!K262</f>
        <v>0.16</v>
      </c>
      <c r="K263" s="132">
        <f>OffensePrj!L262</f>
        <v>1.950046</v>
      </c>
      <c r="L263" s="132">
        <f>OffensePrj!M262</f>
        <v>18.74684</v>
      </c>
      <c r="M263" s="132">
        <f>OffensePrj!N262</f>
        <v>0</v>
      </c>
      <c r="N263" s="132">
        <f>OffensePrj!O262</f>
        <v>0.9</v>
      </c>
      <c r="O263" s="3">
        <f>OffensePrj!P262</f>
        <v>0</v>
      </c>
      <c r="P263" s="132">
        <f>OffensePrj!Q262</f>
        <v>0</v>
      </c>
      <c r="Q263" s="134">
        <f>IFERROR(ProjectionCalcs!D263*pointpasscomp+ProjectionCalcs!E263*pointpassyard+ProjectionCalcs!F263*pointpasstd+pointint*ProjectionCalcs!G263+ProjectionCalcs!H263*pointrushatt+pointrushyard*ProjectionCalcs!I263+pointrushtd*ProjectionCalcs!J263+ProjectionCalcs!K263*pointrec+pointrecyard*ProjectionCalcs!L263+ProjectionCalcs!M263*pointrectd+pointfumb*ProjectionCalcs!N263+(C263-D263)*pointpassinc+O263*pointret+P263*pointrushtd,0)</f>
        <v>0</v>
      </c>
      <c r="R263" s="113" t="str">
        <f t="shared" si="11"/>
        <v>#REF!</v>
      </c>
      <c r="S263" s="135" t="str">
        <f t="shared" si="12"/>
        <v>#REF!</v>
      </c>
      <c r="T263" s="113" t="str">
        <f t="array" ref="T263">ROUND(SUMPRODUCT((AE263&gt;=$AE$155:$AE$404)/COUNTIF($AE$155:$AE$404,$AE$155:$AE$404)),0)</f>
        <v>#DIV/0!</v>
      </c>
      <c r="U263" s="3" t="str">
        <f t="shared" si="13"/>
        <v>#REF!</v>
      </c>
      <c r="V263" s="3" t="str">
        <f t="array" ref="V263">IFERROR(INDEX(Overall!$C$3:$C$389,MATCH(ProjectionCalcs!B263,Overall!$D$3:$D$389,0)),"No")</f>
        <v>No</v>
      </c>
      <c r="W263" s="93">
        <f t="shared" si="14"/>
        <v>1</v>
      </c>
      <c r="X263" s="136"/>
      <c r="Y263" s="3" t="str">
        <f t="shared" si="15"/>
        <v/>
      </c>
      <c r="Z263" s="3" t="str">
        <f t="shared" si="6"/>
        <v>#DIV/0!</v>
      </c>
      <c r="AA263" s="96">
        <f t="shared" si="7"/>
        <v>0</v>
      </c>
      <c r="AB263" s="3" t="str">
        <f>IF(OR((AA263-$AC$2)&lt;0,(AA263-$AC$4)&lt;0),0,(AA263-$AC$2)*(AA263-$AC$4)*'Draft Array'!$K$100*'Draft Array'!$M$112*pcrb)</f>
        <v>#REF!</v>
      </c>
      <c r="AC263" s="3" t="str">
        <f t="shared" si="8"/>
        <v>#REF!</v>
      </c>
      <c r="AD263" s="135">
        <f t="shared" si="9"/>
        <v>0</v>
      </c>
      <c r="AE263" s="3" t="str">
        <f t="shared" si="16"/>
        <v>#DIV/0!</v>
      </c>
    </row>
    <row r="264" ht="15.75" customHeight="1">
      <c r="A264" s="151" t="str">
        <f>OffensePrj!C263</f>
        <v>RB</v>
      </c>
      <c r="B264" s="131" t="str">
        <f>OffensePrj!R263</f>
        <v>Kalen Ballage</v>
      </c>
      <c r="C264" s="132">
        <f>OffensePrj!D263</f>
        <v>0</v>
      </c>
      <c r="D264" s="132">
        <f>OffensePrj!E263</f>
        <v>0</v>
      </c>
      <c r="E264" s="132">
        <f>OffensePrj!F263</f>
        <v>0</v>
      </c>
      <c r="F264" s="132">
        <f>OffensePrj!G263</f>
        <v>0</v>
      </c>
      <c r="G264" s="133">
        <f>OffensePrj!H263</f>
        <v>0</v>
      </c>
      <c r="H264" s="132">
        <f>OffensePrj!I263</f>
        <v>54.62925</v>
      </c>
      <c r="I264" s="132">
        <f>OffensePrj!J263</f>
        <v>156.1439</v>
      </c>
      <c r="J264" s="132">
        <f>OffensePrj!K263</f>
        <v>0.465444</v>
      </c>
      <c r="K264" s="132">
        <f>OffensePrj!L263</f>
        <v>10.84681</v>
      </c>
      <c r="L264" s="132">
        <f>OffensePrj!M263</f>
        <v>66.5888</v>
      </c>
      <c r="M264" s="132">
        <f>OffensePrj!N263</f>
        <v>0</v>
      </c>
      <c r="N264" s="132">
        <f>OffensePrj!O263</f>
        <v>0.9</v>
      </c>
      <c r="O264" s="3">
        <f>OffensePrj!P263</f>
        <v>0</v>
      </c>
      <c r="P264" s="132">
        <f>OffensePrj!Q263</f>
        <v>0</v>
      </c>
      <c r="Q264" s="134">
        <f>IFERROR(ProjectionCalcs!D264*pointpasscomp+ProjectionCalcs!E264*pointpassyard+ProjectionCalcs!F264*pointpasstd+pointint*ProjectionCalcs!G264+ProjectionCalcs!H264*pointrushatt+pointrushyard*ProjectionCalcs!I264+pointrushtd*ProjectionCalcs!J264+ProjectionCalcs!K264*pointrec+pointrecyard*ProjectionCalcs!L264+ProjectionCalcs!M264*pointrectd+pointfumb*ProjectionCalcs!N264+(C264-D264)*pointpassinc+O264*pointret+P264*pointrushtd,0)</f>
        <v>0</v>
      </c>
      <c r="R264" s="113" t="str">
        <f t="shared" si="11"/>
        <v>#REF!</v>
      </c>
      <c r="S264" s="135" t="str">
        <f t="shared" si="12"/>
        <v>#REF!</v>
      </c>
      <c r="T264" s="113" t="str">
        <f t="array" ref="T264">ROUND(SUMPRODUCT((AE264&gt;=$AE$155:$AE$404)/COUNTIF($AE$155:$AE$404,$AE$155:$AE$404)),0)</f>
        <v>#DIV/0!</v>
      </c>
      <c r="U264" s="3" t="str">
        <f t="shared" si="13"/>
        <v>#REF!</v>
      </c>
      <c r="V264" s="3" t="str">
        <f t="array" ref="V264">IFERROR(INDEX(Overall!$C$3:$C$389,MATCH(ProjectionCalcs!B264,Overall!$D$3:$D$389,0)),"No")</f>
        <v>No</v>
      </c>
      <c r="W264" s="93">
        <f t="shared" si="14"/>
        <v>1</v>
      </c>
      <c r="X264" s="136"/>
      <c r="Y264" s="3" t="str">
        <f t="shared" si="15"/>
        <v/>
      </c>
      <c r="Z264" s="3" t="str">
        <f t="shared" si="6"/>
        <v>#DIV/0!</v>
      </c>
      <c r="AA264" s="96">
        <f t="shared" si="7"/>
        <v>0</v>
      </c>
      <c r="AB264" s="3" t="str">
        <f>IF(OR((AA264-$AC$2)&lt;0,(AA264-$AC$4)&lt;0),0,(AA264-$AC$2)*(AA264-$AC$4)*'Draft Array'!$K$100*'Draft Array'!$M$112*pcrb)</f>
        <v>#REF!</v>
      </c>
      <c r="AC264" s="3" t="str">
        <f t="shared" si="8"/>
        <v>#REF!</v>
      </c>
      <c r="AD264" s="135">
        <f t="shared" si="9"/>
        <v>0</v>
      </c>
      <c r="AE264" s="3" t="str">
        <f t="shared" si="16"/>
        <v>#DIV/0!</v>
      </c>
      <c r="AF264" s="3"/>
      <c r="AG264" s="3"/>
      <c r="AH264" s="3"/>
      <c r="AI264" s="3"/>
      <c r="AJ264" s="3"/>
      <c r="AK264" s="3"/>
    </row>
    <row r="265" ht="15.75" customHeight="1">
      <c r="A265" s="151" t="str">
        <f>OffensePrj!C264</f>
        <v>RB</v>
      </c>
      <c r="B265" s="131" t="str">
        <f>OffensePrj!R264</f>
        <v>Saquon Barkley</v>
      </c>
      <c r="C265" s="132">
        <f>OffensePrj!D264</f>
        <v>0</v>
      </c>
      <c r="D265" s="132">
        <f>OffensePrj!E264</f>
        <v>0</v>
      </c>
      <c r="E265" s="132">
        <f>OffensePrj!F264</f>
        <v>0</v>
      </c>
      <c r="F265" s="132">
        <f>OffensePrj!G264</f>
        <v>0</v>
      </c>
      <c r="G265" s="133">
        <f>OffensePrj!H264</f>
        <v>0</v>
      </c>
      <c r="H265" s="132">
        <f>OffensePrj!I264</f>
        <v>276.1709</v>
      </c>
      <c r="I265" s="132">
        <f>OffensePrj!J264</f>
        <v>1296.512</v>
      </c>
      <c r="J265" s="132">
        <f>OffensePrj!K264</f>
        <v>11.06306</v>
      </c>
      <c r="K265" s="132">
        <f>OffensePrj!L264</f>
        <v>72.97622</v>
      </c>
      <c r="L265" s="132">
        <f>OffensePrj!M264</f>
        <v>607.1509</v>
      </c>
      <c r="M265" s="132">
        <f>OffensePrj!N264</f>
        <v>3.083922</v>
      </c>
      <c r="N265" s="132">
        <f>OffensePrj!O264</f>
        <v>1.732936</v>
      </c>
      <c r="O265" s="3">
        <f>OffensePrj!P264</f>
        <v>0</v>
      </c>
      <c r="P265" s="132">
        <f>OffensePrj!Q264</f>
        <v>0</v>
      </c>
      <c r="Q265" s="134">
        <f>IFERROR(ProjectionCalcs!D265*pointpasscomp+ProjectionCalcs!E265*pointpassyard+ProjectionCalcs!F265*pointpasstd+pointint*ProjectionCalcs!G265+ProjectionCalcs!H265*pointrushatt+pointrushyard*ProjectionCalcs!I265+pointrushtd*ProjectionCalcs!J265+ProjectionCalcs!K265*pointrec+pointrecyard*ProjectionCalcs!L265+ProjectionCalcs!M265*pointrectd+pointfumb*ProjectionCalcs!N265+(C265-D265)*pointpassinc+O265*pointret+P265*pointrushtd,0)</f>
        <v>0</v>
      </c>
      <c r="R265" s="113" t="str">
        <f t="shared" si="11"/>
        <v>#REF!</v>
      </c>
      <c r="S265" s="135" t="str">
        <f t="shared" si="12"/>
        <v>#REF!</v>
      </c>
      <c r="T265" s="113" t="str">
        <f t="array" ref="T265">ROUND(SUMPRODUCT((AE265&gt;=$AE$155:$AE$404)/COUNTIF($AE$155:$AE$404,$AE$155:$AE$404)),0)</f>
        <v>#DIV/0!</v>
      </c>
      <c r="U265" s="3" t="str">
        <f t="shared" si="13"/>
        <v>#REF!</v>
      </c>
      <c r="V265" s="3" t="str">
        <f t="array" ref="V265">IFERROR(INDEX(Overall!$C$3:$C$389,MATCH(ProjectionCalcs!B265,Overall!$D$3:$D$389,0)),"No")</f>
        <v>Yes</v>
      </c>
      <c r="W265" s="93">
        <f t="shared" si="14"/>
        <v>0</v>
      </c>
      <c r="X265" s="136"/>
      <c r="Y265" s="3" t="str">
        <f t="shared" si="15"/>
        <v/>
      </c>
      <c r="Z265" s="3" t="str">
        <f t="shared" si="6"/>
        <v>#DIV/0!</v>
      </c>
      <c r="AA265" s="96">
        <f t="shared" si="7"/>
        <v>0</v>
      </c>
      <c r="AB265" s="3" t="str">
        <f>IF(OR((AA265-$AC$2)&lt;0,(AA265-$AC$4)&lt;0),0,(AA265-$AC$2)*(AA265-$AC$4)*'Draft Array'!$K$100*'Draft Array'!$M$112*pcrb)</f>
        <v>#REF!</v>
      </c>
      <c r="AC265" s="3" t="str">
        <f t="shared" si="8"/>
        <v>#REF!</v>
      </c>
      <c r="AD265" s="135">
        <f t="shared" si="9"/>
        <v>0</v>
      </c>
      <c r="AE265" s="3" t="str">
        <f t="shared" si="16"/>
        <v>#DIV/0!</v>
      </c>
      <c r="AF265" s="3"/>
      <c r="AG265" s="3"/>
      <c r="AH265" s="3"/>
      <c r="AI265" s="3"/>
      <c r="AJ265" s="3"/>
      <c r="AK265" s="3"/>
    </row>
    <row r="266" ht="15.75" customHeight="1">
      <c r="A266" s="151" t="str">
        <f>OffensePrj!C265</f>
        <v>RB</v>
      </c>
      <c r="B266" s="131" t="str">
        <f>OffensePrj!R265</f>
        <v>Nick Bawden</v>
      </c>
      <c r="C266" s="132">
        <f>OffensePrj!D265</f>
        <v>0</v>
      </c>
      <c r="D266" s="132">
        <f>OffensePrj!E265</f>
        <v>0</v>
      </c>
      <c r="E266" s="132">
        <f>OffensePrj!F265</f>
        <v>0</v>
      </c>
      <c r="F266" s="132">
        <f>OffensePrj!G265</f>
        <v>0</v>
      </c>
      <c r="G266" s="133">
        <f>OffensePrj!H265</f>
        <v>0</v>
      </c>
      <c r="H266" s="132">
        <f>OffensePrj!I265</f>
        <v>0.4</v>
      </c>
      <c r="I266" s="132">
        <f>OffensePrj!J265</f>
        <v>0</v>
      </c>
      <c r="J266" s="132">
        <f>OffensePrj!K265</f>
        <v>0</v>
      </c>
      <c r="K266" s="132">
        <f>OffensePrj!L265</f>
        <v>0.03</v>
      </c>
      <c r="L266" s="132">
        <f>OffensePrj!M265</f>
        <v>0.1</v>
      </c>
      <c r="M266" s="132">
        <f>OffensePrj!N265</f>
        <v>0</v>
      </c>
      <c r="N266" s="132">
        <f>OffensePrj!O265</f>
        <v>0</v>
      </c>
      <c r="O266" s="3">
        <f>OffensePrj!P265</f>
        <v>0</v>
      </c>
      <c r="P266" s="132">
        <f>OffensePrj!Q265</f>
        <v>0</v>
      </c>
      <c r="Q266" s="134">
        <f>IFERROR(ProjectionCalcs!D266*pointpasscomp+ProjectionCalcs!E266*pointpassyard+ProjectionCalcs!F266*pointpasstd+pointint*ProjectionCalcs!G266+ProjectionCalcs!H266*pointrushatt+pointrushyard*ProjectionCalcs!I266+pointrushtd*ProjectionCalcs!J266+ProjectionCalcs!K266*pointrec+pointrecyard*ProjectionCalcs!L266+ProjectionCalcs!M266*pointrectd+pointfumb*ProjectionCalcs!N266+(C266-D266)*pointpassinc+O266*pointret+P266*pointrushtd,0)</f>
        <v>0</v>
      </c>
      <c r="R266" s="113" t="str">
        <f t="shared" si="11"/>
        <v>#REF!</v>
      </c>
      <c r="S266" s="135" t="str">
        <f t="shared" si="12"/>
        <v>#REF!</v>
      </c>
      <c r="T266" s="113" t="str">
        <f t="array" ref="T266">ROUND(SUMPRODUCT((AE266&gt;=$AE$155:$AE$404)/COUNTIF($AE$155:$AE$404,$AE$155:$AE$404)),0)</f>
        <v>#DIV/0!</v>
      </c>
      <c r="U266" s="3" t="str">
        <f t="shared" si="13"/>
        <v>#REF!</v>
      </c>
      <c r="V266" s="3" t="str">
        <f t="array" ref="V266">IFERROR(INDEX(Overall!$C$3:$C$389,MATCH(ProjectionCalcs!B266,Overall!$D$3:$D$389,0)),"No")</f>
        <v>No</v>
      </c>
      <c r="W266" s="93">
        <f t="shared" si="14"/>
        <v>1</v>
      </c>
      <c r="X266" s="136"/>
      <c r="Y266" s="3" t="str">
        <f t="shared" si="15"/>
        <v/>
      </c>
      <c r="Z266" s="3" t="str">
        <f t="shared" si="6"/>
        <v>#DIV/0!</v>
      </c>
      <c r="AA266" s="96">
        <f t="shared" si="7"/>
        <v>0</v>
      </c>
      <c r="AB266" s="3" t="str">
        <f>IF(OR((AA266-$AC$2)&lt;0,(AA266-$AC$4)&lt;0),0,(AA266-$AC$2)*(AA266-$AC$4)*'Draft Array'!$K$100*'Draft Array'!$M$112*pcrb)</f>
        <v>#REF!</v>
      </c>
      <c r="AC266" s="3" t="str">
        <f t="shared" si="8"/>
        <v>#REF!</v>
      </c>
      <c r="AD266" s="135">
        <f t="shared" si="9"/>
        <v>0</v>
      </c>
      <c r="AE266" s="3" t="str">
        <f t="shared" si="16"/>
        <v>#DIV/0!</v>
      </c>
      <c r="AF266" s="3"/>
      <c r="AG266" s="3"/>
      <c r="AH266" s="3"/>
      <c r="AI266" s="3"/>
      <c r="AJ266" s="3"/>
      <c r="AK266" s="3"/>
    </row>
    <row r="267" ht="15.75" customHeight="1">
      <c r="A267" s="151" t="str">
        <f>OffensePrj!C266</f>
        <v>RB</v>
      </c>
      <c r="B267" s="131" t="str">
        <f>OffensePrj!R266</f>
        <v>Nick Chubb</v>
      </c>
      <c r="C267" s="132">
        <f>OffensePrj!D266</f>
        <v>0</v>
      </c>
      <c r="D267" s="132">
        <f>OffensePrj!E266</f>
        <v>0</v>
      </c>
      <c r="E267" s="132">
        <f>OffensePrj!F266</f>
        <v>0</v>
      </c>
      <c r="F267" s="132">
        <f>OffensePrj!G266</f>
        <v>0</v>
      </c>
      <c r="G267" s="133">
        <f>OffensePrj!H266</f>
        <v>0</v>
      </c>
      <c r="H267" s="132">
        <f>OffensePrj!I266</f>
        <v>274.1217</v>
      </c>
      <c r="I267" s="132">
        <f>OffensePrj!J266</f>
        <v>1292.355</v>
      </c>
      <c r="J267" s="132">
        <f>OffensePrj!K266</f>
        <v>9.640539</v>
      </c>
      <c r="K267" s="132">
        <f>OffensePrj!L266</f>
        <v>29.77187</v>
      </c>
      <c r="L267" s="132">
        <f>OffensePrj!M266</f>
        <v>225.7723</v>
      </c>
      <c r="M267" s="132">
        <f>OffensePrj!N266</f>
        <v>1.309575</v>
      </c>
      <c r="N267" s="132">
        <f>OffensePrj!O266</f>
        <v>2.658867</v>
      </c>
      <c r="O267" s="3">
        <f>OffensePrj!P266</f>
        <v>0</v>
      </c>
      <c r="P267" s="132">
        <f>OffensePrj!Q266</f>
        <v>0</v>
      </c>
      <c r="Q267" s="134">
        <f>IFERROR(ProjectionCalcs!D267*pointpasscomp+ProjectionCalcs!E267*pointpassyard+ProjectionCalcs!F267*pointpasstd+pointint*ProjectionCalcs!G267+ProjectionCalcs!H267*pointrushatt+pointrushyard*ProjectionCalcs!I267+pointrushtd*ProjectionCalcs!J267+ProjectionCalcs!K267*pointrec+pointrecyard*ProjectionCalcs!L267+ProjectionCalcs!M267*pointrectd+pointfumb*ProjectionCalcs!N267+(C267-D267)*pointpassinc+O267*pointret+P267*pointrushtd,0)</f>
        <v>0</v>
      </c>
      <c r="R267" s="113" t="str">
        <f t="shared" si="11"/>
        <v>#REF!</v>
      </c>
      <c r="S267" s="135" t="str">
        <f t="shared" si="12"/>
        <v>#REF!</v>
      </c>
      <c r="T267" s="113" t="str">
        <f t="array" ref="T267">ROUND(SUMPRODUCT((AE267&gt;=$AE$155:$AE$404)/COUNTIF($AE$155:$AE$404,$AE$155:$AE$404)),0)</f>
        <v>#DIV/0!</v>
      </c>
      <c r="U267" s="3" t="str">
        <f t="shared" si="13"/>
        <v>#REF!</v>
      </c>
      <c r="V267" s="3" t="str">
        <f t="array" ref="V267">IFERROR(INDEX(Overall!$C$3:$C$389,MATCH(ProjectionCalcs!B267,Overall!$D$3:$D$389,0)),"No")</f>
        <v>Yes</v>
      </c>
      <c r="W267" s="93">
        <f t="shared" si="14"/>
        <v>0</v>
      </c>
      <c r="X267" s="136"/>
      <c r="Y267" s="3" t="str">
        <f t="shared" si="15"/>
        <v/>
      </c>
      <c r="Z267" s="3" t="str">
        <f t="shared" si="6"/>
        <v>#DIV/0!</v>
      </c>
      <c r="AA267" s="96">
        <f t="shared" si="7"/>
        <v>0</v>
      </c>
      <c r="AB267" s="3" t="str">
        <f>IF(OR((AA267-$AC$2)&lt;0,(AA267-$AC$4)&lt;0),0,(AA267-$AC$2)*(AA267-$AC$4)*'Draft Array'!$K$100*'Draft Array'!$M$112*pcrb)</f>
        <v>#REF!</v>
      </c>
      <c r="AC267" s="3" t="str">
        <f t="shared" si="8"/>
        <v>#REF!</v>
      </c>
      <c r="AD267" s="135">
        <f t="shared" si="9"/>
        <v>0</v>
      </c>
      <c r="AE267" s="3" t="str">
        <f t="shared" si="16"/>
        <v>#DIV/0!</v>
      </c>
      <c r="AF267" s="3"/>
      <c r="AG267" s="3"/>
      <c r="AH267" s="3"/>
      <c r="AI267" s="3"/>
      <c r="AJ267" s="3"/>
      <c r="AK267" s="3"/>
    </row>
    <row r="268" ht="15.75" customHeight="1">
      <c r="A268" s="151" t="str">
        <f>OffensePrj!C267</f>
        <v>RB</v>
      </c>
      <c r="B268" s="131" t="str">
        <f>OffensePrj!R267</f>
        <v>Mike Boone</v>
      </c>
      <c r="C268" s="132">
        <f>OffensePrj!D267</f>
        <v>0</v>
      </c>
      <c r="D268" s="132">
        <f>OffensePrj!E267</f>
        <v>0</v>
      </c>
      <c r="E268" s="132">
        <f>OffensePrj!F267</f>
        <v>0</v>
      </c>
      <c r="F268" s="132">
        <f>OffensePrj!G267</f>
        <v>0</v>
      </c>
      <c r="G268" s="133">
        <f>OffensePrj!H267</f>
        <v>0</v>
      </c>
      <c r="H268" s="132">
        <f>OffensePrj!I267</f>
        <v>39.76737</v>
      </c>
      <c r="I268" s="132">
        <f>OffensePrj!J267</f>
        <v>125.6915</v>
      </c>
      <c r="J268" s="132">
        <f>OffensePrj!K267</f>
        <v>0.701427</v>
      </c>
      <c r="K268" s="132">
        <f>OffensePrj!L267</f>
        <v>6.465953</v>
      </c>
      <c r="L268" s="132">
        <f>OffensePrj!M267</f>
        <v>65.11696</v>
      </c>
      <c r="M268" s="132">
        <f>OffensePrj!N267</f>
        <v>0.050117</v>
      </c>
      <c r="N268" s="132">
        <f>OffensePrj!O267</f>
        <v>0.8</v>
      </c>
      <c r="O268" s="3">
        <f>OffensePrj!P267</f>
        <v>0</v>
      </c>
      <c r="P268" s="132">
        <f>OffensePrj!Q267</f>
        <v>0</v>
      </c>
      <c r="Q268" s="134">
        <f>IFERROR(ProjectionCalcs!D268*pointpasscomp+ProjectionCalcs!E268*pointpassyard+ProjectionCalcs!F268*pointpasstd+pointint*ProjectionCalcs!G268+ProjectionCalcs!H268*pointrushatt+pointrushyard*ProjectionCalcs!I268+pointrushtd*ProjectionCalcs!J268+ProjectionCalcs!K268*pointrec+pointrecyard*ProjectionCalcs!L268+ProjectionCalcs!M268*pointrectd+pointfumb*ProjectionCalcs!N268+(C268-D268)*pointpassinc+O268*pointret+P268*pointrushtd,0)</f>
        <v>0</v>
      </c>
      <c r="R268" s="113" t="str">
        <f t="shared" si="11"/>
        <v>#REF!</v>
      </c>
      <c r="S268" s="135" t="str">
        <f t="shared" si="12"/>
        <v>#REF!</v>
      </c>
      <c r="T268" s="113" t="str">
        <f t="array" ref="T268">ROUND(SUMPRODUCT((AE268&gt;=$AE$155:$AE$404)/COUNTIF($AE$155:$AE$404,$AE$155:$AE$404)),0)</f>
        <v>#DIV/0!</v>
      </c>
      <c r="U268" s="3" t="str">
        <f t="shared" si="13"/>
        <v>#REF!</v>
      </c>
      <c r="V268" s="3" t="str">
        <f t="array" ref="V268">IFERROR(INDEX(Overall!$C$3:$C$389,MATCH(ProjectionCalcs!B268,Overall!$D$3:$D$389,0)),"No")</f>
        <v>Yes</v>
      </c>
      <c r="W268" s="93">
        <f t="shared" si="14"/>
        <v>0</v>
      </c>
      <c r="X268" s="136"/>
      <c r="Y268" s="3" t="str">
        <f t="shared" si="15"/>
        <v/>
      </c>
      <c r="Z268" s="3" t="str">
        <f t="shared" si="6"/>
        <v>#DIV/0!</v>
      </c>
      <c r="AA268" s="96">
        <f t="shared" si="7"/>
        <v>0</v>
      </c>
      <c r="AB268" s="3" t="str">
        <f>IF(OR((AA268-$AC$2)&lt;0,(AA268-$AC$4)&lt;0),0,(AA268-$AC$2)*(AA268-$AC$4)*'Draft Array'!$K$100*'Draft Array'!$M$112*pcrb)</f>
        <v>#REF!</v>
      </c>
      <c r="AC268" s="3" t="str">
        <f t="shared" si="8"/>
        <v>#REF!</v>
      </c>
      <c r="AD268" s="135">
        <f t="shared" si="9"/>
        <v>0</v>
      </c>
      <c r="AE268" s="3" t="str">
        <f t="shared" si="16"/>
        <v>#DIV/0!</v>
      </c>
      <c r="AF268" s="3"/>
      <c r="AG268" s="3"/>
      <c r="AH268" s="3"/>
      <c r="AI268" s="3"/>
      <c r="AJ268" s="3"/>
      <c r="AK268" s="3"/>
    </row>
    <row r="269" ht="15.75" customHeight="1">
      <c r="A269" s="151" t="str">
        <f>OffensePrj!C268</f>
        <v>RB</v>
      </c>
      <c r="B269" s="131" t="str">
        <f>OffensePrj!R268</f>
        <v>Trenton Cannon</v>
      </c>
      <c r="C269" s="132">
        <f>OffensePrj!D268</f>
        <v>0</v>
      </c>
      <c r="D269" s="132">
        <f>OffensePrj!E268</f>
        <v>0</v>
      </c>
      <c r="E269" s="132">
        <f>OffensePrj!F268</f>
        <v>0</v>
      </c>
      <c r="F269" s="132">
        <f>OffensePrj!G268</f>
        <v>0</v>
      </c>
      <c r="G269" s="133">
        <f>OffensePrj!H268</f>
        <v>0</v>
      </c>
      <c r="H269" s="132">
        <f>OffensePrj!I268</f>
        <v>8.762743</v>
      </c>
      <c r="I269" s="132">
        <f>OffensePrj!J268</f>
        <v>4.83</v>
      </c>
      <c r="J269" s="132">
        <f>OffensePrj!K268</f>
        <v>0</v>
      </c>
      <c r="K269" s="132">
        <f>OffensePrj!L268</f>
        <v>3.420031</v>
      </c>
      <c r="L269" s="132">
        <f>OffensePrj!M268</f>
        <v>21.62934</v>
      </c>
      <c r="M269" s="132">
        <f>OffensePrj!N268</f>
        <v>0</v>
      </c>
      <c r="N269" s="132">
        <f>OffensePrj!O268</f>
        <v>0</v>
      </c>
      <c r="O269" s="3">
        <f>OffensePrj!P268</f>
        <v>0</v>
      </c>
      <c r="P269" s="132">
        <f>OffensePrj!Q268</f>
        <v>0</v>
      </c>
      <c r="Q269" s="134">
        <f>IFERROR(ProjectionCalcs!D269*pointpasscomp+ProjectionCalcs!E269*pointpassyard+ProjectionCalcs!F269*pointpasstd+pointint*ProjectionCalcs!G269+ProjectionCalcs!H269*pointrushatt+pointrushyard*ProjectionCalcs!I269+pointrushtd*ProjectionCalcs!J269+ProjectionCalcs!K269*pointrec+pointrecyard*ProjectionCalcs!L269+ProjectionCalcs!M269*pointrectd+pointfumb*ProjectionCalcs!N269+(C269-D269)*pointpassinc+O269*pointret+P269*pointrushtd,0)</f>
        <v>0</v>
      </c>
      <c r="R269" s="113" t="str">
        <f t="shared" si="11"/>
        <v>#REF!</v>
      </c>
      <c r="S269" s="135" t="str">
        <f t="shared" si="12"/>
        <v>#REF!</v>
      </c>
      <c r="T269" s="113" t="str">
        <f t="array" ref="T269">ROUND(SUMPRODUCT((AE269&gt;=$AE$155:$AE$404)/COUNTIF($AE$155:$AE$404,$AE$155:$AE$404)),0)</f>
        <v>#DIV/0!</v>
      </c>
      <c r="U269" s="3" t="str">
        <f t="shared" si="13"/>
        <v>#REF!</v>
      </c>
      <c r="V269" s="3" t="str">
        <f t="array" ref="V269">IFERROR(INDEX(Overall!$C$3:$C$389,MATCH(ProjectionCalcs!B269,Overall!$D$3:$D$389,0)),"No")</f>
        <v>No</v>
      </c>
      <c r="W269" s="93">
        <f t="shared" si="14"/>
        <v>1</v>
      </c>
      <c r="X269" s="136"/>
      <c r="Y269" s="3" t="str">
        <f t="shared" si="15"/>
        <v/>
      </c>
      <c r="Z269" s="3" t="str">
        <f t="shared" si="6"/>
        <v>#DIV/0!</v>
      </c>
      <c r="AA269" s="96">
        <f t="shared" si="7"/>
        <v>0</v>
      </c>
      <c r="AB269" s="3" t="str">
        <f>IF(OR((AA269-$AC$2)&lt;0,(AA269-$AC$4)&lt;0),0,(AA269-$AC$2)*(AA269-$AC$4)*'Draft Array'!$K$100*'Draft Array'!$M$112*pcrb)</f>
        <v>#REF!</v>
      </c>
      <c r="AC269" s="3" t="str">
        <f t="shared" si="8"/>
        <v>#REF!</v>
      </c>
      <c r="AD269" s="135">
        <f t="shared" si="9"/>
        <v>0</v>
      </c>
      <c r="AE269" s="3" t="str">
        <f t="shared" si="16"/>
        <v>#DIV/0!</v>
      </c>
      <c r="AF269" s="3"/>
      <c r="AG269" s="3"/>
      <c r="AH269" s="3"/>
      <c r="AI269" s="3"/>
      <c r="AJ269" s="3"/>
      <c r="AK269" s="3"/>
    </row>
    <row r="270" ht="15.75" customHeight="1">
      <c r="A270" s="151" t="str">
        <f>OffensePrj!C269</f>
        <v>RB</v>
      </c>
      <c r="B270" s="131" t="str">
        <f>OffensePrj!R269</f>
        <v>Boston Scott</v>
      </c>
      <c r="C270" s="132">
        <f>OffensePrj!D269</f>
        <v>0</v>
      </c>
      <c r="D270" s="132">
        <f>OffensePrj!E269</f>
        <v>0</v>
      </c>
      <c r="E270" s="132">
        <f>OffensePrj!F269</f>
        <v>0</v>
      </c>
      <c r="F270" s="132">
        <f>OffensePrj!G269</f>
        <v>0</v>
      </c>
      <c r="G270" s="133">
        <f>OffensePrj!H269</f>
        <v>0</v>
      </c>
      <c r="H270" s="132">
        <f>OffensePrj!I269</f>
        <v>100.8776</v>
      </c>
      <c r="I270" s="132">
        <f>OffensePrj!J269</f>
        <v>382.8796</v>
      </c>
      <c r="J270" s="132">
        <f>OffensePrj!K269</f>
        <v>3.688581</v>
      </c>
      <c r="K270" s="132">
        <f>OffensePrj!L269</f>
        <v>30.84063</v>
      </c>
      <c r="L270" s="132">
        <f>OffensePrj!M269</f>
        <v>244.584</v>
      </c>
      <c r="M270" s="132">
        <f>OffensePrj!N269</f>
        <v>0.382819</v>
      </c>
      <c r="N270" s="132">
        <f>OffensePrj!O269</f>
        <v>0.512668</v>
      </c>
      <c r="O270" s="3">
        <f>OffensePrj!P269</f>
        <v>0</v>
      </c>
      <c r="P270" s="132">
        <f>OffensePrj!Q269</f>
        <v>0</v>
      </c>
      <c r="Q270" s="134">
        <f>IFERROR(ProjectionCalcs!D270*pointpasscomp+ProjectionCalcs!E270*pointpassyard+ProjectionCalcs!F270*pointpasstd+pointint*ProjectionCalcs!G270+ProjectionCalcs!H270*pointrushatt+pointrushyard*ProjectionCalcs!I270+pointrushtd*ProjectionCalcs!J270+ProjectionCalcs!K270*pointrec+pointrecyard*ProjectionCalcs!L270+ProjectionCalcs!M270*pointrectd+pointfumb*ProjectionCalcs!N270+(C270-D270)*pointpassinc+O270*pointret+P270*pointrushtd,0)</f>
        <v>0</v>
      </c>
      <c r="R270" s="113" t="str">
        <f t="shared" si="11"/>
        <v>#REF!</v>
      </c>
      <c r="S270" s="135" t="str">
        <f t="shared" si="12"/>
        <v>#REF!</v>
      </c>
      <c r="T270" s="113" t="str">
        <f t="array" ref="T270">ROUND(SUMPRODUCT((AE270&gt;=$AE$155:$AE$404)/COUNTIF($AE$155:$AE$404,$AE$155:$AE$404)),0)</f>
        <v>#DIV/0!</v>
      </c>
      <c r="U270" s="3" t="str">
        <f t="shared" si="13"/>
        <v>#REF!</v>
      </c>
      <c r="V270" s="3" t="str">
        <f t="array" ref="V270">IFERROR(INDEX(Overall!$C$3:$C$389,MATCH(ProjectionCalcs!B270,Overall!$D$3:$D$389,0)),"No")</f>
        <v>Yes</v>
      </c>
      <c r="W270" s="93">
        <f t="shared" si="14"/>
        <v>0</v>
      </c>
      <c r="X270" s="136"/>
      <c r="Y270" s="3" t="str">
        <f t="shared" si="15"/>
        <v/>
      </c>
      <c r="Z270" s="3" t="str">
        <f t="shared" si="6"/>
        <v>#DIV/0!</v>
      </c>
      <c r="AA270" s="96">
        <f t="shared" si="7"/>
        <v>0</v>
      </c>
      <c r="AB270" s="3" t="str">
        <f>IF(OR((AA270-$AC$2)&lt;0,(AA270-$AC$4)&lt;0),0,(AA270-$AC$2)*(AA270-$AC$4)*'Draft Array'!$K$100*'Draft Array'!$M$112*pcrb)</f>
        <v>#REF!</v>
      </c>
      <c r="AC270" s="3" t="str">
        <f t="shared" si="8"/>
        <v>#REF!</v>
      </c>
      <c r="AD270" s="135">
        <f t="shared" si="9"/>
        <v>0</v>
      </c>
      <c r="AE270" s="3" t="str">
        <f t="shared" si="16"/>
        <v>#DIV/0!</v>
      </c>
      <c r="AF270" s="3"/>
      <c r="AG270" s="3"/>
      <c r="AH270" s="3"/>
      <c r="AI270" s="3"/>
      <c r="AJ270" s="3"/>
      <c r="AK270" s="3"/>
    </row>
    <row r="271" ht="15.75" customHeight="1">
      <c r="A271" s="151" t="str">
        <f>OffensePrj!C270</f>
        <v>RB</v>
      </c>
      <c r="B271" s="131" t="str">
        <f>OffensePrj!R270</f>
        <v>Gus Edwards</v>
      </c>
      <c r="C271" s="132">
        <f>OffensePrj!D270</f>
        <v>0</v>
      </c>
      <c r="D271" s="132">
        <f>OffensePrj!E270</f>
        <v>0</v>
      </c>
      <c r="E271" s="132">
        <f>OffensePrj!F270</f>
        <v>0</v>
      </c>
      <c r="F271" s="132">
        <f>OffensePrj!G270</f>
        <v>0</v>
      </c>
      <c r="G271" s="133">
        <f>OffensePrj!H270</f>
        <v>0</v>
      </c>
      <c r="H271" s="132">
        <f>OffensePrj!I270</f>
        <v>59.53429</v>
      </c>
      <c r="I271" s="132">
        <f>OffensePrj!J270</f>
        <v>247.8372</v>
      </c>
      <c r="J271" s="132">
        <f>OffensePrj!K270</f>
        <v>1.396509</v>
      </c>
      <c r="K271" s="132">
        <f>OffensePrj!L270</f>
        <v>5.137626</v>
      </c>
      <c r="L271" s="132">
        <f>OffensePrj!M270</f>
        <v>36.89503</v>
      </c>
      <c r="M271" s="132">
        <f>OffensePrj!N270</f>
        <v>0.032162</v>
      </c>
      <c r="N271" s="132">
        <f>OffensePrj!O270</f>
        <v>0.8538</v>
      </c>
      <c r="O271" s="3">
        <f>OffensePrj!P270</f>
        <v>0</v>
      </c>
      <c r="P271" s="132">
        <f>OffensePrj!Q270</f>
        <v>0</v>
      </c>
      <c r="Q271" s="134">
        <f>IFERROR(ProjectionCalcs!D271*pointpasscomp+ProjectionCalcs!E271*pointpassyard+ProjectionCalcs!F271*pointpasstd+pointint*ProjectionCalcs!G271+ProjectionCalcs!H271*pointrushatt+pointrushyard*ProjectionCalcs!I271+pointrushtd*ProjectionCalcs!J271+ProjectionCalcs!K271*pointrec+pointrecyard*ProjectionCalcs!L271+ProjectionCalcs!M271*pointrectd+pointfumb*ProjectionCalcs!N271+(C271-D271)*pointpassinc+O271*pointret+P271*pointrushtd,0)</f>
        <v>0</v>
      </c>
      <c r="R271" s="113" t="str">
        <f t="shared" si="11"/>
        <v>#REF!</v>
      </c>
      <c r="S271" s="135" t="str">
        <f t="shared" si="12"/>
        <v>#REF!</v>
      </c>
      <c r="T271" s="113" t="str">
        <f t="array" ref="T271">ROUND(SUMPRODUCT((AE271&gt;=$AE$155:$AE$404)/COUNTIF($AE$155:$AE$404,$AE$155:$AE$404)),0)</f>
        <v>#DIV/0!</v>
      </c>
      <c r="U271" s="3" t="str">
        <f t="shared" si="13"/>
        <v>#REF!</v>
      </c>
      <c r="V271" s="3" t="str">
        <f t="array" ref="V271">IFERROR(INDEX(Overall!$C$3:$C$389,MATCH(ProjectionCalcs!B271,Overall!$D$3:$D$389,0)),"No")</f>
        <v>Yes</v>
      </c>
      <c r="W271" s="93">
        <f t="shared" si="14"/>
        <v>0</v>
      </c>
      <c r="X271" s="136"/>
      <c r="Y271" s="3" t="str">
        <f t="shared" si="15"/>
        <v/>
      </c>
      <c r="Z271" s="3" t="str">
        <f t="shared" si="6"/>
        <v>#DIV/0!</v>
      </c>
      <c r="AA271" s="96">
        <f t="shared" si="7"/>
        <v>0</v>
      </c>
      <c r="AB271" s="3" t="str">
        <f>IF(OR((AA271-$AC$2)&lt;0,(AA271-$AC$4)&lt;0),0,(AA271-$AC$2)*(AA271-$AC$4)*'Draft Array'!$K$100*'Draft Array'!$M$112*pcrb)</f>
        <v>#REF!</v>
      </c>
      <c r="AC271" s="3" t="str">
        <f t="shared" si="8"/>
        <v>#REF!</v>
      </c>
      <c r="AD271" s="135">
        <f t="shared" si="9"/>
        <v>0</v>
      </c>
      <c r="AE271" s="3" t="str">
        <f t="shared" si="16"/>
        <v>#DIV/0!</v>
      </c>
      <c r="AF271" s="3"/>
      <c r="AG271" s="3"/>
      <c r="AH271" s="3"/>
      <c r="AI271" s="3"/>
      <c r="AJ271" s="3"/>
      <c r="AK271" s="3"/>
    </row>
    <row r="272" ht="15.75" customHeight="1">
      <c r="A272" s="151" t="str">
        <f>OffensePrj!C271</f>
        <v>RB</v>
      </c>
      <c r="B272" s="131" t="str">
        <f>OffensePrj!R271</f>
        <v>Buddy Howell</v>
      </c>
      <c r="C272" s="132">
        <f>OffensePrj!D271</f>
        <v>0</v>
      </c>
      <c r="D272" s="132">
        <f>OffensePrj!E271</f>
        <v>0</v>
      </c>
      <c r="E272" s="132">
        <f>OffensePrj!F271</f>
        <v>0</v>
      </c>
      <c r="F272" s="132">
        <f>OffensePrj!G271</f>
        <v>0</v>
      </c>
      <c r="G272" s="133">
        <f>OffensePrj!H271</f>
        <v>0</v>
      </c>
      <c r="H272" s="132">
        <f>OffensePrj!I271</f>
        <v>10.79696</v>
      </c>
      <c r="I272" s="132">
        <f>OffensePrj!J271</f>
        <v>63.86051</v>
      </c>
      <c r="J272" s="132">
        <f>OffensePrj!K271</f>
        <v>0.14699</v>
      </c>
      <c r="K272" s="132">
        <f>OffensePrj!L271</f>
        <v>2.466926</v>
      </c>
      <c r="L272" s="132">
        <f>OffensePrj!M271</f>
        <v>23.05245</v>
      </c>
      <c r="M272" s="132">
        <f>OffensePrj!N271</f>
        <v>0.050117</v>
      </c>
      <c r="N272" s="132">
        <f>OffensePrj!O271</f>
        <v>0</v>
      </c>
      <c r="O272" s="3">
        <f>OffensePrj!P271</f>
        <v>0</v>
      </c>
      <c r="P272" s="132">
        <f>OffensePrj!Q271</f>
        <v>0</v>
      </c>
      <c r="Q272" s="134">
        <f>IFERROR(ProjectionCalcs!D272*pointpasscomp+ProjectionCalcs!E272*pointpassyard+ProjectionCalcs!F272*pointpasstd+pointint*ProjectionCalcs!G272+ProjectionCalcs!H272*pointrushatt+pointrushyard*ProjectionCalcs!I272+pointrushtd*ProjectionCalcs!J272+ProjectionCalcs!K272*pointrec+pointrecyard*ProjectionCalcs!L272+ProjectionCalcs!M272*pointrectd+pointfumb*ProjectionCalcs!N272+(C272-D272)*pointpassinc+O272*pointret+P272*pointrushtd,0)</f>
        <v>0</v>
      </c>
      <c r="R272" s="113" t="str">
        <f t="shared" si="11"/>
        <v>#REF!</v>
      </c>
      <c r="S272" s="135" t="str">
        <f t="shared" si="12"/>
        <v>#REF!</v>
      </c>
      <c r="T272" s="113" t="str">
        <f t="array" ref="T272">ROUND(SUMPRODUCT((AE272&gt;=$AE$155:$AE$404)/COUNTIF($AE$155:$AE$404,$AE$155:$AE$404)),0)</f>
        <v>#DIV/0!</v>
      </c>
      <c r="U272" s="3" t="str">
        <f t="shared" si="13"/>
        <v>#REF!</v>
      </c>
      <c r="V272" s="3" t="str">
        <f t="array" ref="V272">IFERROR(INDEX(Overall!$C$3:$C$389,MATCH(ProjectionCalcs!B272,Overall!$D$3:$D$389,0)),"No")</f>
        <v>No</v>
      </c>
      <c r="W272" s="93">
        <f t="shared" si="14"/>
        <v>1</v>
      </c>
      <c r="X272" s="136"/>
      <c r="Y272" s="3" t="str">
        <f t="shared" si="15"/>
        <v/>
      </c>
      <c r="Z272" s="3" t="str">
        <f t="shared" si="6"/>
        <v>#DIV/0!</v>
      </c>
      <c r="AA272" s="96">
        <f t="shared" si="7"/>
        <v>0</v>
      </c>
      <c r="AB272" s="3" t="str">
        <f>IF(OR((AA272-$AC$2)&lt;0,(AA272-$AC$4)&lt;0),0,(AA272-$AC$2)*(AA272-$AC$4)*'Draft Array'!$K$100*'Draft Array'!$M$112*pcrb)</f>
        <v>#REF!</v>
      </c>
      <c r="AC272" s="3" t="str">
        <f t="shared" si="8"/>
        <v>#REF!</v>
      </c>
      <c r="AD272" s="135">
        <f t="shared" si="9"/>
        <v>0</v>
      </c>
      <c r="AE272" s="3" t="str">
        <f t="shared" si="16"/>
        <v>#DIV/0!</v>
      </c>
      <c r="AF272" s="3"/>
      <c r="AG272" s="3"/>
      <c r="AH272" s="3"/>
      <c r="AI272" s="3"/>
      <c r="AJ272" s="3"/>
      <c r="AK272" s="3"/>
    </row>
    <row r="273" ht="15.75" customHeight="1">
      <c r="A273" s="151" t="str">
        <f>OffensePrj!C272</f>
        <v>RB</v>
      </c>
      <c r="B273" s="131" t="str">
        <f>OffensePrj!R272</f>
        <v>Dontrell Hilliard</v>
      </c>
      <c r="C273" s="132">
        <f>OffensePrj!D272</f>
        <v>0</v>
      </c>
      <c r="D273" s="132">
        <f>OffensePrj!E272</f>
        <v>0</v>
      </c>
      <c r="E273" s="132">
        <f>OffensePrj!F272</f>
        <v>0</v>
      </c>
      <c r="F273" s="132">
        <f>OffensePrj!G272</f>
        <v>0</v>
      </c>
      <c r="G273" s="133">
        <f>OffensePrj!H272</f>
        <v>0</v>
      </c>
      <c r="H273" s="132">
        <f>OffensePrj!I272</f>
        <v>10.08096</v>
      </c>
      <c r="I273" s="132">
        <f>OffensePrj!J272</f>
        <v>50.03546</v>
      </c>
      <c r="J273" s="132">
        <f>OffensePrj!K272</f>
        <v>0.704593</v>
      </c>
      <c r="K273" s="132">
        <f>OffensePrj!L272</f>
        <v>5.50551</v>
      </c>
      <c r="L273" s="132">
        <f>OffensePrj!M272</f>
        <v>51.63054</v>
      </c>
      <c r="M273" s="132">
        <f>OffensePrj!N272</f>
        <v>0.009388</v>
      </c>
      <c r="N273" s="132">
        <f>OffensePrj!O272</f>
        <v>0</v>
      </c>
      <c r="O273" s="3">
        <f>OffensePrj!P272</f>
        <v>0</v>
      </c>
      <c r="P273" s="132">
        <f>OffensePrj!Q272</f>
        <v>0</v>
      </c>
      <c r="Q273" s="134">
        <f>IFERROR(ProjectionCalcs!D273*pointpasscomp+ProjectionCalcs!E273*pointpassyard+ProjectionCalcs!F273*pointpasstd+pointint*ProjectionCalcs!G273+ProjectionCalcs!H273*pointrushatt+pointrushyard*ProjectionCalcs!I273+pointrushtd*ProjectionCalcs!J273+ProjectionCalcs!K273*pointrec+pointrecyard*ProjectionCalcs!L273+ProjectionCalcs!M273*pointrectd+pointfumb*ProjectionCalcs!N273+(C273-D273)*pointpassinc+O273*pointret+P273*pointrushtd,0)</f>
        <v>0</v>
      </c>
      <c r="R273" s="113" t="str">
        <f t="shared" si="11"/>
        <v>#REF!</v>
      </c>
      <c r="S273" s="135" t="str">
        <f t="shared" si="12"/>
        <v>#REF!</v>
      </c>
      <c r="T273" s="113" t="str">
        <f t="array" ref="T273">ROUND(SUMPRODUCT((AE273&gt;=$AE$155:$AE$404)/COUNTIF($AE$155:$AE$404,$AE$155:$AE$404)),0)</f>
        <v>#DIV/0!</v>
      </c>
      <c r="U273" s="3" t="str">
        <f t="shared" si="13"/>
        <v>#REF!</v>
      </c>
      <c r="V273" s="3" t="str">
        <f t="array" ref="V273">IFERROR(INDEX(Overall!$C$3:$C$389,MATCH(ProjectionCalcs!B273,Overall!$D$3:$D$389,0)),"No")</f>
        <v>Yes</v>
      </c>
      <c r="W273" s="93">
        <f t="shared" si="14"/>
        <v>0</v>
      </c>
      <c r="X273" s="136"/>
      <c r="Y273" s="3" t="str">
        <f t="shared" si="15"/>
        <v/>
      </c>
      <c r="Z273" s="3" t="str">
        <f t="shared" si="6"/>
        <v>#DIV/0!</v>
      </c>
      <c r="AA273" s="96">
        <f t="shared" si="7"/>
        <v>0</v>
      </c>
      <c r="AB273" s="3" t="str">
        <f>IF(OR((AA273-$AC$2)&lt;0,(AA273-$AC$4)&lt;0),0,(AA273-$AC$2)*(AA273-$AC$4)*'Draft Array'!$K$100*'Draft Array'!$M$112*pcrb)</f>
        <v>#REF!</v>
      </c>
      <c r="AC273" s="3" t="str">
        <f t="shared" si="8"/>
        <v>#REF!</v>
      </c>
      <c r="AD273" s="135">
        <f t="shared" si="9"/>
        <v>0</v>
      </c>
      <c r="AE273" s="3" t="str">
        <f t="shared" si="16"/>
        <v>#DIV/0!</v>
      </c>
      <c r="AF273" s="3"/>
      <c r="AG273" s="3"/>
      <c r="AH273" s="3"/>
      <c r="AI273" s="3"/>
      <c r="AJ273" s="3"/>
      <c r="AK273" s="3"/>
    </row>
    <row r="274" ht="15.75" customHeight="1">
      <c r="A274" s="151" t="str">
        <f>OffensePrj!C273</f>
        <v>RB</v>
      </c>
      <c r="B274" s="131" t="str">
        <f>OffensePrj!R273</f>
        <v>Myles Gaskin</v>
      </c>
      <c r="C274" s="132">
        <f>OffensePrj!D273</f>
        <v>0</v>
      </c>
      <c r="D274" s="132">
        <f>OffensePrj!E273</f>
        <v>0</v>
      </c>
      <c r="E274" s="132">
        <f>OffensePrj!F273</f>
        <v>0</v>
      </c>
      <c r="F274" s="132">
        <f>OffensePrj!G273</f>
        <v>0</v>
      </c>
      <c r="G274" s="133">
        <f>OffensePrj!H273</f>
        <v>0</v>
      </c>
      <c r="H274" s="132">
        <f>OffensePrj!I273</f>
        <v>19.48746</v>
      </c>
      <c r="I274" s="132">
        <f>OffensePrj!J273</f>
        <v>53.5</v>
      </c>
      <c r="J274" s="132">
        <f>OffensePrj!K273</f>
        <v>0.42</v>
      </c>
      <c r="K274" s="132">
        <f>OffensePrj!L273</f>
        <v>8.067396</v>
      </c>
      <c r="L274" s="132">
        <f>OffensePrj!M273</f>
        <v>61.8723</v>
      </c>
      <c r="M274" s="132">
        <f>OffensePrj!N273</f>
        <v>0.198459</v>
      </c>
      <c r="N274" s="132">
        <f>OffensePrj!O273</f>
        <v>0</v>
      </c>
      <c r="O274" s="3">
        <f>OffensePrj!P273</f>
        <v>0</v>
      </c>
      <c r="P274" s="132">
        <f>OffensePrj!Q273</f>
        <v>0</v>
      </c>
      <c r="Q274" s="134">
        <f>IFERROR(ProjectionCalcs!D274*pointpasscomp+ProjectionCalcs!E274*pointpassyard+ProjectionCalcs!F274*pointpasstd+pointint*ProjectionCalcs!G274+ProjectionCalcs!H274*pointrushatt+pointrushyard*ProjectionCalcs!I274+pointrushtd*ProjectionCalcs!J274+ProjectionCalcs!K274*pointrec+pointrecyard*ProjectionCalcs!L274+ProjectionCalcs!M274*pointrectd+pointfumb*ProjectionCalcs!N274+(C274-D274)*pointpassinc+O274*pointret+P274*pointrushtd,0)</f>
        <v>0</v>
      </c>
      <c r="R274" s="113" t="str">
        <f t="shared" si="11"/>
        <v>#REF!</v>
      </c>
      <c r="S274" s="135" t="str">
        <f t="shared" si="12"/>
        <v>#REF!</v>
      </c>
      <c r="T274" s="113" t="str">
        <f t="array" ref="T274">ROUND(SUMPRODUCT((AE274&gt;=$AE$155:$AE$404)/COUNTIF($AE$155:$AE$404,$AE$155:$AE$404)),0)</f>
        <v>#DIV/0!</v>
      </c>
      <c r="U274" s="3" t="str">
        <f t="shared" si="13"/>
        <v>#REF!</v>
      </c>
      <c r="V274" s="3" t="str">
        <f t="array" ref="V274">IFERROR(INDEX(Overall!$C$3:$C$389,MATCH(ProjectionCalcs!B274,Overall!$D$3:$D$389,0)),"No")</f>
        <v>No</v>
      </c>
      <c r="W274" s="93">
        <f t="shared" si="14"/>
        <v>1</v>
      </c>
      <c r="X274" s="136"/>
      <c r="Y274" s="3" t="str">
        <f t="shared" si="15"/>
        <v/>
      </c>
      <c r="Z274" s="3" t="str">
        <f t="shared" si="6"/>
        <v>#DIV/0!</v>
      </c>
      <c r="AA274" s="96">
        <f t="shared" si="7"/>
        <v>0</v>
      </c>
      <c r="AB274" s="3" t="str">
        <f>IF(OR((AA274-$AC$2)&lt;0,(AA274-$AC$4)&lt;0),0,(AA274-$AC$2)*(AA274-$AC$4)*'Draft Array'!$K$100*'Draft Array'!$M$112*pcrb)</f>
        <v>#REF!</v>
      </c>
      <c r="AC274" s="3" t="str">
        <f t="shared" si="8"/>
        <v>#REF!</v>
      </c>
      <c r="AD274" s="135">
        <f t="shared" si="9"/>
        <v>0</v>
      </c>
      <c r="AE274" s="3" t="str">
        <f t="shared" si="16"/>
        <v>#DIV/0!</v>
      </c>
      <c r="AF274" s="3"/>
      <c r="AG274" s="3"/>
      <c r="AH274" s="3"/>
      <c r="AI274" s="3"/>
      <c r="AJ274" s="3"/>
      <c r="AK274" s="3"/>
    </row>
    <row r="275" ht="15.75" customHeight="1">
      <c r="A275" s="151" t="str">
        <f>OffensePrj!C274</f>
        <v>RB</v>
      </c>
      <c r="B275" s="131" t="str">
        <f>OffensePrj!R274</f>
        <v>Damien Harris</v>
      </c>
      <c r="C275" s="132">
        <f>OffensePrj!D274</f>
        <v>0</v>
      </c>
      <c r="D275" s="132">
        <f>OffensePrj!E274</f>
        <v>0</v>
      </c>
      <c r="E275" s="132">
        <f>OffensePrj!F274</f>
        <v>0</v>
      </c>
      <c r="F275" s="132">
        <f>OffensePrj!G274</f>
        <v>0</v>
      </c>
      <c r="G275" s="133">
        <f>OffensePrj!H274</f>
        <v>0</v>
      </c>
      <c r="H275" s="132">
        <f>OffensePrj!I274</f>
        <v>52.35327</v>
      </c>
      <c r="I275" s="132">
        <f>OffensePrj!J274</f>
        <v>284.2881</v>
      </c>
      <c r="J275" s="132">
        <f>OffensePrj!K274</f>
        <v>1.990171</v>
      </c>
      <c r="K275" s="132">
        <f>OffensePrj!L274</f>
        <v>4.72258</v>
      </c>
      <c r="L275" s="132">
        <f>OffensePrj!M274</f>
        <v>50.41577</v>
      </c>
      <c r="M275" s="132">
        <f>OffensePrj!N274</f>
        <v>0.080734</v>
      </c>
      <c r="N275" s="132">
        <f>OffensePrj!O274</f>
        <v>1.025335</v>
      </c>
      <c r="O275" s="3">
        <f>OffensePrj!P274</f>
        <v>0</v>
      </c>
      <c r="P275" s="132">
        <f>OffensePrj!Q274</f>
        <v>0</v>
      </c>
      <c r="Q275" s="134">
        <f>IFERROR(ProjectionCalcs!D275*pointpasscomp+ProjectionCalcs!E275*pointpassyard+ProjectionCalcs!F275*pointpasstd+pointint*ProjectionCalcs!G275+ProjectionCalcs!H275*pointrushatt+pointrushyard*ProjectionCalcs!I275+pointrushtd*ProjectionCalcs!J275+ProjectionCalcs!K275*pointrec+pointrecyard*ProjectionCalcs!L275+ProjectionCalcs!M275*pointrectd+pointfumb*ProjectionCalcs!N275+(C275-D275)*pointpassinc+O275*pointret+P275*pointrushtd,0)</f>
        <v>0</v>
      </c>
      <c r="R275" s="113" t="str">
        <f t="shared" si="11"/>
        <v>#REF!</v>
      </c>
      <c r="S275" s="135" t="str">
        <f t="shared" si="12"/>
        <v>#REF!</v>
      </c>
      <c r="T275" s="113" t="str">
        <f t="array" ref="T275">ROUND(SUMPRODUCT((AE275&gt;=$AE$155:$AE$404)/COUNTIF($AE$155:$AE$404,$AE$155:$AE$404)),0)</f>
        <v>#DIV/0!</v>
      </c>
      <c r="U275" s="3" t="str">
        <f t="shared" si="13"/>
        <v>#REF!</v>
      </c>
      <c r="V275" s="3" t="str">
        <f t="array" ref="V275">IFERROR(INDEX(Overall!$C$3:$C$389,MATCH(ProjectionCalcs!B275,Overall!$D$3:$D$389,0)),"No")</f>
        <v>Yes</v>
      </c>
      <c r="W275" s="93">
        <f t="shared" si="14"/>
        <v>0</v>
      </c>
      <c r="X275" s="136"/>
      <c r="Y275" s="3" t="str">
        <f t="shared" si="15"/>
        <v/>
      </c>
      <c r="Z275" s="3" t="str">
        <f t="shared" si="6"/>
        <v>#DIV/0!</v>
      </c>
      <c r="AA275" s="96">
        <f t="shared" si="7"/>
        <v>0</v>
      </c>
      <c r="AB275" s="3" t="str">
        <f>IF(OR((AA275-$AC$2)&lt;0,(AA275-$AC$4)&lt;0),0,(AA275-$AC$2)*(AA275-$AC$4)*'Draft Array'!$K$100*'Draft Array'!$M$112*pcrb)</f>
        <v>#REF!</v>
      </c>
      <c r="AC275" s="3" t="str">
        <f t="shared" si="8"/>
        <v>#REF!</v>
      </c>
      <c r="AD275" s="135">
        <f t="shared" si="9"/>
        <v>0</v>
      </c>
      <c r="AE275" s="3" t="str">
        <f t="shared" si="16"/>
        <v>#DIV/0!</v>
      </c>
      <c r="AF275" s="3"/>
      <c r="AG275" s="3"/>
      <c r="AH275" s="3"/>
      <c r="AI275" s="3"/>
      <c r="AJ275" s="3"/>
      <c r="AK275" s="3"/>
    </row>
    <row r="276" ht="15.75" customHeight="1">
      <c r="A276" s="151" t="str">
        <f>OffensePrj!C275</f>
        <v>RB</v>
      </c>
      <c r="B276" s="131" t="str">
        <f>OffensePrj!R275</f>
        <v>Ty Johnson</v>
      </c>
      <c r="C276" s="132">
        <f>OffensePrj!D275</f>
        <v>0</v>
      </c>
      <c r="D276" s="132">
        <f>OffensePrj!E275</f>
        <v>0</v>
      </c>
      <c r="E276" s="132">
        <f>OffensePrj!F275</f>
        <v>0</v>
      </c>
      <c r="F276" s="132">
        <f>OffensePrj!G275</f>
        <v>0</v>
      </c>
      <c r="G276" s="133">
        <f>OffensePrj!H275</f>
        <v>0</v>
      </c>
      <c r="H276" s="132">
        <f>OffensePrj!I275</f>
        <v>58.9</v>
      </c>
      <c r="I276" s="132">
        <f>OffensePrj!J275</f>
        <v>0</v>
      </c>
      <c r="J276" s="132">
        <f>OffensePrj!K275</f>
        <v>0</v>
      </c>
      <c r="K276" s="132">
        <f>OffensePrj!L275</f>
        <v>19.8</v>
      </c>
      <c r="L276" s="132">
        <f>OffensePrj!M275</f>
        <v>89</v>
      </c>
      <c r="M276" s="132">
        <f>OffensePrj!N275</f>
        <v>0</v>
      </c>
      <c r="N276" s="132">
        <f>OffensePrj!O275</f>
        <v>0.8</v>
      </c>
      <c r="O276" s="3">
        <f>OffensePrj!P275</f>
        <v>0</v>
      </c>
      <c r="P276" s="132">
        <f>OffensePrj!Q275</f>
        <v>0</v>
      </c>
      <c r="Q276" s="134">
        <f>IFERROR(ProjectionCalcs!D276*pointpasscomp+ProjectionCalcs!E276*pointpassyard+ProjectionCalcs!F276*pointpasstd+pointint*ProjectionCalcs!G276+ProjectionCalcs!H276*pointrushatt+pointrushyard*ProjectionCalcs!I276+pointrushtd*ProjectionCalcs!J276+ProjectionCalcs!K276*pointrec+pointrecyard*ProjectionCalcs!L276+ProjectionCalcs!M276*pointrectd+pointfumb*ProjectionCalcs!N276+(C276-D276)*pointpassinc+O276*pointret+P276*pointrushtd,0)</f>
        <v>0</v>
      </c>
      <c r="R276" s="113" t="str">
        <f t="shared" si="11"/>
        <v>#REF!</v>
      </c>
      <c r="S276" s="135" t="str">
        <f t="shared" si="12"/>
        <v>#REF!</v>
      </c>
      <c r="T276" s="113" t="str">
        <f t="array" ref="T276">ROUND(SUMPRODUCT((AE276&gt;=$AE$155:$AE$404)/COUNTIF($AE$155:$AE$404,$AE$155:$AE$404)),0)</f>
        <v>#DIV/0!</v>
      </c>
      <c r="U276" s="3" t="str">
        <f t="shared" si="13"/>
        <v>#REF!</v>
      </c>
      <c r="V276" s="3" t="str">
        <f t="array" ref="V276">IFERROR(INDEX(Overall!$C$3:$C$389,MATCH(ProjectionCalcs!B276,Overall!$D$3:$D$389,0)),"No")</f>
        <v>No</v>
      </c>
      <c r="W276" s="93">
        <f t="shared" si="14"/>
        <v>1</v>
      </c>
      <c r="X276" s="136"/>
      <c r="Y276" s="3" t="str">
        <f t="shared" si="15"/>
        <v/>
      </c>
      <c r="Z276" s="3" t="str">
        <f t="shared" si="6"/>
        <v>#DIV/0!</v>
      </c>
      <c r="AA276" s="96">
        <f t="shared" si="7"/>
        <v>0</v>
      </c>
      <c r="AB276" s="3" t="str">
        <f>IF(OR((AA276-$AC$2)&lt;0,(AA276-$AC$4)&lt;0),0,(AA276-$AC$2)*(AA276-$AC$4)*'Draft Array'!$K$100*'Draft Array'!$M$112*pcrb)</f>
        <v>#REF!</v>
      </c>
      <c r="AC276" s="3" t="str">
        <f t="shared" si="8"/>
        <v>#REF!</v>
      </c>
      <c r="AD276" s="135">
        <f t="shared" si="9"/>
        <v>0</v>
      </c>
      <c r="AE276" s="3" t="str">
        <f t="shared" si="16"/>
        <v>#DIV/0!</v>
      </c>
      <c r="AF276" s="3"/>
      <c r="AG276" s="3"/>
      <c r="AH276" s="3"/>
      <c r="AI276" s="3"/>
      <c r="AJ276" s="3"/>
      <c r="AK276" s="3"/>
    </row>
    <row r="277" ht="15.75" customHeight="1">
      <c r="A277" s="151" t="str">
        <f>OffensePrj!C276</f>
        <v>RB</v>
      </c>
      <c r="B277" s="131" t="str">
        <f>OffensePrj!R276</f>
        <v>Josh Jacobs</v>
      </c>
      <c r="C277" s="132">
        <f>OffensePrj!D276</f>
        <v>0</v>
      </c>
      <c r="D277" s="132">
        <f>OffensePrj!E276</f>
        <v>0</v>
      </c>
      <c r="E277" s="132">
        <f>OffensePrj!F276</f>
        <v>0</v>
      </c>
      <c r="F277" s="132">
        <f>OffensePrj!G276</f>
        <v>0</v>
      </c>
      <c r="G277" s="133">
        <f>OffensePrj!H276</f>
        <v>0</v>
      </c>
      <c r="H277" s="132">
        <f>OffensePrj!I276</f>
        <v>272.3372</v>
      </c>
      <c r="I277" s="132">
        <f>OffensePrj!J276</f>
        <v>1286.122</v>
      </c>
      <c r="J277" s="132">
        <f>OffensePrj!K276</f>
        <v>10.14553</v>
      </c>
      <c r="K277" s="132">
        <f>OffensePrj!L276</f>
        <v>33.33362</v>
      </c>
      <c r="L277" s="132">
        <f>OffensePrj!M276</f>
        <v>263.4583</v>
      </c>
      <c r="M277" s="132">
        <f>OffensePrj!N276</f>
        <v>0.689566</v>
      </c>
      <c r="N277" s="132">
        <f>OffensePrj!O276</f>
        <v>2.707601</v>
      </c>
      <c r="O277" s="3">
        <f>OffensePrj!P276</f>
        <v>0</v>
      </c>
      <c r="P277" s="132">
        <f>OffensePrj!Q276</f>
        <v>0</v>
      </c>
      <c r="Q277" s="134">
        <f>IFERROR(ProjectionCalcs!D277*pointpasscomp+ProjectionCalcs!E277*pointpassyard+ProjectionCalcs!F277*pointpasstd+pointint*ProjectionCalcs!G277+ProjectionCalcs!H277*pointrushatt+pointrushyard*ProjectionCalcs!I277+pointrushtd*ProjectionCalcs!J277+ProjectionCalcs!K277*pointrec+pointrecyard*ProjectionCalcs!L277+ProjectionCalcs!M277*pointrectd+pointfumb*ProjectionCalcs!N277+(C277-D277)*pointpassinc+O277*pointret+P277*pointrushtd,0)</f>
        <v>0</v>
      </c>
      <c r="R277" s="113" t="str">
        <f t="shared" si="11"/>
        <v>#REF!</v>
      </c>
      <c r="S277" s="135" t="str">
        <f t="shared" si="12"/>
        <v>#REF!</v>
      </c>
      <c r="T277" s="113" t="str">
        <f t="array" ref="T277">ROUND(SUMPRODUCT((AE277&gt;=$AE$155:$AE$404)/COUNTIF($AE$155:$AE$404,$AE$155:$AE$404)),0)</f>
        <v>#DIV/0!</v>
      </c>
      <c r="U277" s="3" t="str">
        <f t="shared" si="13"/>
        <v>#REF!</v>
      </c>
      <c r="V277" s="3" t="str">
        <f t="array" ref="V277">IFERROR(INDEX(Overall!$C$3:$C$389,MATCH(ProjectionCalcs!B277,Overall!$D$3:$D$389,0)),"No")</f>
        <v>Yes</v>
      </c>
      <c r="W277" s="93">
        <f t="shared" si="14"/>
        <v>0</v>
      </c>
      <c r="X277" s="136"/>
      <c r="Y277" s="3" t="str">
        <f t="shared" si="15"/>
        <v/>
      </c>
      <c r="Z277" s="3" t="str">
        <f t="shared" si="6"/>
        <v>#DIV/0!</v>
      </c>
      <c r="AA277" s="96">
        <f t="shared" si="7"/>
        <v>0</v>
      </c>
      <c r="AB277" s="3" t="str">
        <f>IF(OR((AA277-$AC$2)&lt;0,(AA277-$AC$4)&lt;0),0,(AA277-$AC$2)*(AA277-$AC$4)*'Draft Array'!$K$100*'Draft Array'!$M$112*pcrb)</f>
        <v>#REF!</v>
      </c>
      <c r="AC277" s="3" t="str">
        <f t="shared" si="8"/>
        <v>#REF!</v>
      </c>
      <c r="AD277" s="135">
        <f t="shared" si="9"/>
        <v>0</v>
      </c>
      <c r="AE277" s="3" t="str">
        <f t="shared" si="16"/>
        <v>#DIV/0!</v>
      </c>
      <c r="AF277" s="3"/>
      <c r="AG277" s="3"/>
      <c r="AH277" s="3"/>
      <c r="AI277" s="3"/>
      <c r="AJ277" s="3"/>
      <c r="AK277" s="3"/>
    </row>
    <row r="278" ht="15.75" customHeight="1">
      <c r="A278" s="151" t="str">
        <f>OffensePrj!C277</f>
        <v>RB</v>
      </c>
      <c r="B278" s="131" t="str">
        <f>OffensePrj!R277</f>
        <v>Bryce Love</v>
      </c>
      <c r="C278" s="132">
        <f>OffensePrj!D277</f>
        <v>0</v>
      </c>
      <c r="D278" s="132">
        <f>OffensePrj!E277</f>
        <v>0</v>
      </c>
      <c r="E278" s="132">
        <f>OffensePrj!F277</f>
        <v>0</v>
      </c>
      <c r="F278" s="132">
        <f>OffensePrj!G277</f>
        <v>0</v>
      </c>
      <c r="G278" s="133">
        <f>OffensePrj!H277</f>
        <v>0</v>
      </c>
      <c r="H278" s="132">
        <f>OffensePrj!I277</f>
        <v>79.74275</v>
      </c>
      <c r="I278" s="132">
        <f>OffensePrj!J277</f>
        <v>290.1396</v>
      </c>
      <c r="J278" s="132">
        <f>OffensePrj!K277</f>
        <v>1.653371</v>
      </c>
      <c r="K278" s="132">
        <f>OffensePrj!L277</f>
        <v>19.38616</v>
      </c>
      <c r="L278" s="132">
        <f>OffensePrj!M277</f>
        <v>135.7232</v>
      </c>
      <c r="M278" s="132">
        <f>OffensePrj!N277</f>
        <v>0.249275</v>
      </c>
      <c r="N278" s="132">
        <f>OffensePrj!O277</f>
        <v>1.035082</v>
      </c>
      <c r="O278" s="3">
        <f>OffensePrj!P277</f>
        <v>0</v>
      </c>
      <c r="P278" s="132">
        <f>OffensePrj!Q277</f>
        <v>0</v>
      </c>
      <c r="Q278" s="134">
        <f>IFERROR(ProjectionCalcs!D278*pointpasscomp+ProjectionCalcs!E278*pointpassyard+ProjectionCalcs!F278*pointpasstd+pointint*ProjectionCalcs!G278+ProjectionCalcs!H278*pointrushatt+pointrushyard*ProjectionCalcs!I278+pointrushtd*ProjectionCalcs!J278+ProjectionCalcs!K278*pointrec+pointrecyard*ProjectionCalcs!L278+ProjectionCalcs!M278*pointrectd+pointfumb*ProjectionCalcs!N278+(C278-D278)*pointpassinc+O278*pointret+P278*pointrushtd,0)</f>
        <v>0</v>
      </c>
      <c r="R278" s="113" t="str">
        <f t="shared" si="11"/>
        <v>#REF!</v>
      </c>
      <c r="S278" s="135" t="str">
        <f t="shared" si="12"/>
        <v>#REF!</v>
      </c>
      <c r="T278" s="113" t="str">
        <f t="array" ref="T278">ROUND(SUMPRODUCT((AE278&gt;=$AE$155:$AE$404)/COUNTIF($AE$155:$AE$404,$AE$155:$AE$404)),0)</f>
        <v>#DIV/0!</v>
      </c>
      <c r="U278" s="3" t="str">
        <f t="shared" si="13"/>
        <v>#REF!</v>
      </c>
      <c r="V278" s="3" t="str">
        <f t="array" ref="V278">IFERROR(INDEX(Overall!$C$3:$C$389,MATCH(ProjectionCalcs!B278,Overall!$D$3:$D$389,0)),"No")</f>
        <v>Yes</v>
      </c>
      <c r="W278" s="93">
        <f t="shared" si="14"/>
        <v>0</v>
      </c>
      <c r="X278" s="136"/>
      <c r="Y278" s="3" t="str">
        <f t="shared" si="15"/>
        <v/>
      </c>
      <c r="Z278" s="3" t="str">
        <f t="shared" si="6"/>
        <v>#DIV/0!</v>
      </c>
      <c r="AA278" s="96">
        <f t="shared" si="7"/>
        <v>0</v>
      </c>
      <c r="AB278" s="3" t="str">
        <f>IF(OR((AA278-$AC$2)&lt;0,(AA278-$AC$4)&lt;0),0,(AA278-$AC$2)*(AA278-$AC$4)*'Draft Array'!$K$100*'Draft Array'!$M$112*pcrb)</f>
        <v>#REF!</v>
      </c>
      <c r="AC278" s="3" t="str">
        <f t="shared" si="8"/>
        <v>#REF!</v>
      </c>
      <c r="AD278" s="135">
        <f t="shared" si="9"/>
        <v>0</v>
      </c>
      <c r="AE278" s="3" t="str">
        <f t="shared" si="16"/>
        <v>#DIV/0!</v>
      </c>
      <c r="AF278" s="3"/>
      <c r="AG278" s="3"/>
      <c r="AH278" s="3"/>
      <c r="AI278" s="3"/>
      <c r="AJ278" s="3"/>
      <c r="AK278" s="3"/>
    </row>
    <row r="279" ht="15.75" customHeight="1">
      <c r="A279" s="151" t="str">
        <f>OffensePrj!C278</f>
        <v>RB</v>
      </c>
      <c r="B279" s="131" t="str">
        <f>OffensePrj!R278</f>
        <v>Justice Hill</v>
      </c>
      <c r="C279" s="132">
        <f>OffensePrj!D278</f>
        <v>0</v>
      </c>
      <c r="D279" s="132">
        <f>OffensePrj!E278</f>
        <v>0</v>
      </c>
      <c r="E279" s="132">
        <f>OffensePrj!F278</f>
        <v>0</v>
      </c>
      <c r="F279" s="132">
        <f>OffensePrj!G278</f>
        <v>0</v>
      </c>
      <c r="G279" s="133">
        <f>OffensePrj!H278</f>
        <v>0</v>
      </c>
      <c r="H279" s="132">
        <f>OffensePrj!I278</f>
        <v>48.19811</v>
      </c>
      <c r="I279" s="132">
        <f>OffensePrj!J278</f>
        <v>216.5101</v>
      </c>
      <c r="J279" s="132">
        <f>OffensePrj!K278</f>
        <v>1.366065</v>
      </c>
      <c r="K279" s="132">
        <f>OffensePrj!L278</f>
        <v>8.815817</v>
      </c>
      <c r="L279" s="132">
        <f>OffensePrj!M278</f>
        <v>68.08088</v>
      </c>
      <c r="M279" s="132">
        <f>OffensePrj!N278</f>
        <v>0.058649</v>
      </c>
      <c r="N279" s="132">
        <f>OffensePrj!O278</f>
        <v>0.512668</v>
      </c>
      <c r="O279" s="3">
        <f>OffensePrj!P278</f>
        <v>0</v>
      </c>
      <c r="P279" s="132">
        <f>OffensePrj!Q278</f>
        <v>0</v>
      </c>
      <c r="Q279" s="134">
        <f>IFERROR(ProjectionCalcs!D279*pointpasscomp+ProjectionCalcs!E279*pointpassyard+ProjectionCalcs!F279*pointpasstd+pointint*ProjectionCalcs!G279+ProjectionCalcs!H279*pointrushatt+pointrushyard*ProjectionCalcs!I279+pointrushtd*ProjectionCalcs!J279+ProjectionCalcs!K279*pointrec+pointrecyard*ProjectionCalcs!L279+ProjectionCalcs!M279*pointrectd+pointfumb*ProjectionCalcs!N279+(C279-D279)*pointpassinc+O279*pointret+P279*pointrushtd,0)</f>
        <v>0</v>
      </c>
      <c r="R279" s="113" t="str">
        <f t="shared" si="11"/>
        <v>#REF!</v>
      </c>
      <c r="S279" s="135" t="str">
        <f t="shared" si="12"/>
        <v>#REF!</v>
      </c>
      <c r="T279" s="113" t="str">
        <f t="array" ref="T279">ROUND(SUMPRODUCT((AE279&gt;=$AE$155:$AE$404)/COUNTIF($AE$155:$AE$404,$AE$155:$AE$404)),0)</f>
        <v>#DIV/0!</v>
      </c>
      <c r="U279" s="3" t="str">
        <f t="shared" si="13"/>
        <v>#REF!</v>
      </c>
      <c r="V279" s="3" t="str">
        <f t="array" ref="V279">IFERROR(INDEX(Overall!$C$3:$C$389,MATCH(ProjectionCalcs!B279,Overall!$D$3:$D$389,0)),"No")</f>
        <v>Yes</v>
      </c>
      <c r="W279" s="93">
        <f t="shared" si="14"/>
        <v>0</v>
      </c>
      <c r="X279" s="136"/>
      <c r="Y279" s="3" t="str">
        <f t="shared" si="15"/>
        <v/>
      </c>
      <c r="Z279" s="3" t="str">
        <f t="shared" si="6"/>
        <v>#DIV/0!</v>
      </c>
      <c r="AA279" s="96">
        <f t="shared" si="7"/>
        <v>0</v>
      </c>
      <c r="AB279" s="3" t="str">
        <f>IF(OR((AA279-$AC$2)&lt;0,(AA279-$AC$4)&lt;0),0,(AA279-$AC$2)*(AA279-$AC$4)*'Draft Array'!$K$100*'Draft Array'!$M$112*pcrb)</f>
        <v>#REF!</v>
      </c>
      <c r="AC279" s="3" t="str">
        <f t="shared" si="8"/>
        <v>#REF!</v>
      </c>
      <c r="AD279" s="135">
        <f t="shared" si="9"/>
        <v>0</v>
      </c>
      <c r="AE279" s="3" t="str">
        <f t="shared" si="16"/>
        <v>#DIV/0!</v>
      </c>
      <c r="AF279" s="3"/>
      <c r="AG279" s="3"/>
      <c r="AH279" s="3"/>
      <c r="AI279" s="3"/>
      <c r="AJ279" s="3"/>
      <c r="AK279" s="3"/>
    </row>
    <row r="280" ht="15.75" customHeight="1">
      <c r="A280" s="151" t="str">
        <f>OffensePrj!C279</f>
        <v>RB</v>
      </c>
      <c r="B280" s="131" t="str">
        <f>OffensePrj!R279</f>
        <v>Devine Ozigbo</v>
      </c>
      <c r="C280" s="132">
        <f>OffensePrj!D279</f>
        <v>0</v>
      </c>
      <c r="D280" s="132">
        <f>OffensePrj!E279</f>
        <v>0</v>
      </c>
      <c r="E280" s="132">
        <f>OffensePrj!F279</f>
        <v>0</v>
      </c>
      <c r="F280" s="132">
        <f>OffensePrj!G279</f>
        <v>0</v>
      </c>
      <c r="G280" s="133">
        <f>OffensePrj!H279</f>
        <v>0</v>
      </c>
      <c r="H280" s="132">
        <f>OffensePrj!I279</f>
        <v>14.4</v>
      </c>
      <c r="I280" s="132">
        <f>OffensePrj!J279</f>
        <v>0</v>
      </c>
      <c r="J280" s="132">
        <f>OffensePrj!K279</f>
        <v>0</v>
      </c>
      <c r="K280" s="132">
        <f>OffensePrj!L279</f>
        <v>5.1</v>
      </c>
      <c r="L280" s="132">
        <f>OffensePrj!M279</f>
        <v>38</v>
      </c>
      <c r="M280" s="132">
        <f>OffensePrj!N279</f>
        <v>0</v>
      </c>
      <c r="N280" s="132">
        <f>OffensePrj!O279</f>
        <v>0</v>
      </c>
      <c r="O280" s="3">
        <f>OffensePrj!P279</f>
        <v>0</v>
      </c>
      <c r="P280" s="132">
        <f>OffensePrj!Q279</f>
        <v>0</v>
      </c>
      <c r="Q280" s="134">
        <f>IFERROR(ProjectionCalcs!D280*pointpasscomp+ProjectionCalcs!E280*pointpassyard+ProjectionCalcs!F280*pointpasstd+pointint*ProjectionCalcs!G280+ProjectionCalcs!H280*pointrushatt+pointrushyard*ProjectionCalcs!I280+pointrushtd*ProjectionCalcs!J280+ProjectionCalcs!K280*pointrec+pointrecyard*ProjectionCalcs!L280+ProjectionCalcs!M280*pointrectd+pointfumb*ProjectionCalcs!N280+(C280-D280)*pointpassinc+O280*pointret+P280*pointrushtd,0)</f>
        <v>0</v>
      </c>
      <c r="R280" s="113" t="str">
        <f t="shared" si="11"/>
        <v>#REF!</v>
      </c>
      <c r="S280" s="135" t="str">
        <f t="shared" si="12"/>
        <v>#REF!</v>
      </c>
      <c r="T280" s="113" t="str">
        <f t="array" ref="T280">ROUND(SUMPRODUCT((AE280&gt;=$AE$155:$AE$404)/COUNTIF($AE$155:$AE$404,$AE$155:$AE$404)),0)</f>
        <v>#DIV/0!</v>
      </c>
      <c r="U280" s="3" t="str">
        <f t="shared" si="13"/>
        <v>#REF!</v>
      </c>
      <c r="V280" s="3" t="str">
        <f t="array" ref="V280">IFERROR(INDEX(Overall!$C$3:$C$389,MATCH(ProjectionCalcs!B280,Overall!$D$3:$D$389,0)),"No")</f>
        <v>No</v>
      </c>
      <c r="W280" s="93">
        <f t="shared" si="14"/>
        <v>1</v>
      </c>
      <c r="X280" s="136"/>
      <c r="Y280" s="3" t="str">
        <f t="shared" si="15"/>
        <v/>
      </c>
      <c r="Z280" s="3" t="str">
        <f t="shared" si="6"/>
        <v>#DIV/0!</v>
      </c>
      <c r="AA280" s="96">
        <f t="shared" si="7"/>
        <v>0</v>
      </c>
      <c r="AB280" s="3" t="str">
        <f>IF(OR((AA280-$AC$2)&lt;0,(AA280-$AC$4)&lt;0),0,(AA280-$AC$2)*(AA280-$AC$4)*'Draft Array'!$K$100*'Draft Array'!$M$112*pcrb)</f>
        <v>#REF!</v>
      </c>
      <c r="AC280" s="3" t="str">
        <f t="shared" si="8"/>
        <v>#REF!</v>
      </c>
      <c r="AD280" s="135">
        <f t="shared" si="9"/>
        <v>0</v>
      </c>
      <c r="AE280" s="3" t="str">
        <f t="shared" si="16"/>
        <v>#DIV/0!</v>
      </c>
      <c r="AF280" s="3"/>
      <c r="AG280" s="3"/>
      <c r="AH280" s="3"/>
      <c r="AI280" s="3"/>
      <c r="AJ280" s="3"/>
      <c r="AK280" s="3"/>
    </row>
    <row r="281" ht="15.75" customHeight="1">
      <c r="A281" s="151" t="str">
        <f>OffensePrj!C280</f>
        <v>RB</v>
      </c>
      <c r="B281" s="131" t="str">
        <f>OffensePrj!R280</f>
        <v>David Montgomery</v>
      </c>
      <c r="C281" s="132">
        <f>OffensePrj!D280</f>
        <v>0</v>
      </c>
      <c r="D281" s="132">
        <f>OffensePrj!E280</f>
        <v>0</v>
      </c>
      <c r="E281" s="132">
        <f>OffensePrj!F280</f>
        <v>0</v>
      </c>
      <c r="F281" s="132">
        <f>OffensePrj!G280</f>
        <v>0</v>
      </c>
      <c r="G281" s="133">
        <f>OffensePrj!H280</f>
        <v>0</v>
      </c>
      <c r="H281" s="132">
        <f>OffensePrj!I280</f>
        <v>243.173</v>
      </c>
      <c r="I281" s="132">
        <f>OffensePrj!J280</f>
        <v>935.4118</v>
      </c>
      <c r="J281" s="132">
        <f>OffensePrj!K280</f>
        <v>7.460639</v>
      </c>
      <c r="K281" s="132">
        <f>OffensePrj!L280</f>
        <v>28.16451</v>
      </c>
      <c r="L281" s="132">
        <f>OffensePrj!M280</f>
        <v>218.0386</v>
      </c>
      <c r="M281" s="132">
        <f>OffensePrj!N280</f>
        <v>1.296118</v>
      </c>
      <c r="N281" s="132">
        <f>OffensePrj!O280</f>
        <v>2.171535</v>
      </c>
      <c r="O281" s="3">
        <f>OffensePrj!P280</f>
        <v>0</v>
      </c>
      <c r="P281" s="132">
        <f>OffensePrj!Q280</f>
        <v>0</v>
      </c>
      <c r="Q281" s="134">
        <f>IFERROR(ProjectionCalcs!D281*pointpasscomp+ProjectionCalcs!E281*pointpassyard+ProjectionCalcs!F281*pointpasstd+pointint*ProjectionCalcs!G281+ProjectionCalcs!H281*pointrushatt+pointrushyard*ProjectionCalcs!I281+pointrushtd*ProjectionCalcs!J281+ProjectionCalcs!K281*pointrec+pointrecyard*ProjectionCalcs!L281+ProjectionCalcs!M281*pointrectd+pointfumb*ProjectionCalcs!N281+(C281-D281)*pointpassinc+O281*pointret+P281*pointrushtd,0)</f>
        <v>0</v>
      </c>
      <c r="R281" s="113" t="str">
        <f t="shared" si="11"/>
        <v>#REF!</v>
      </c>
      <c r="S281" s="135" t="str">
        <f t="shared" si="12"/>
        <v>#REF!</v>
      </c>
      <c r="T281" s="113" t="str">
        <f t="array" ref="T281">ROUND(SUMPRODUCT((AE281&gt;=$AE$155:$AE$404)/COUNTIF($AE$155:$AE$404,$AE$155:$AE$404)),0)</f>
        <v>#DIV/0!</v>
      </c>
      <c r="U281" s="3" t="str">
        <f t="shared" si="13"/>
        <v>#REF!</v>
      </c>
      <c r="V281" s="3" t="str">
        <f t="array" ref="V281">IFERROR(INDEX(Overall!$C$3:$C$389,MATCH(ProjectionCalcs!B281,Overall!$D$3:$D$389,0)),"No")</f>
        <v>Yes</v>
      </c>
      <c r="W281" s="93">
        <f t="shared" si="14"/>
        <v>0</v>
      </c>
      <c r="X281" s="136"/>
      <c r="Y281" s="3" t="str">
        <f t="shared" si="15"/>
        <v/>
      </c>
      <c r="Z281" s="3" t="str">
        <f t="shared" si="6"/>
        <v>#DIV/0!</v>
      </c>
      <c r="AA281" s="96">
        <f t="shared" si="7"/>
        <v>0</v>
      </c>
      <c r="AB281" s="3" t="str">
        <f>IF(OR((AA281-$AC$2)&lt;0,(AA281-$AC$4)&lt;0),0,(AA281-$AC$2)*(AA281-$AC$4)*'Draft Array'!$K$100*'Draft Array'!$M$112*pcrb)</f>
        <v>#REF!</v>
      </c>
      <c r="AC281" s="3" t="str">
        <f t="shared" si="8"/>
        <v>#REF!</v>
      </c>
      <c r="AD281" s="135">
        <f t="shared" si="9"/>
        <v>0</v>
      </c>
      <c r="AE281" s="3" t="str">
        <f t="shared" si="16"/>
        <v>#DIV/0!</v>
      </c>
      <c r="AF281" s="3"/>
      <c r="AG281" s="3"/>
      <c r="AH281" s="3"/>
      <c r="AI281" s="3"/>
      <c r="AJ281" s="3"/>
      <c r="AK281" s="3"/>
    </row>
    <row r="282" ht="15.75" customHeight="1">
      <c r="A282" s="151" t="str">
        <f>OffensePrj!C281</f>
        <v>RB</v>
      </c>
      <c r="B282" s="131" t="str">
        <f>OffensePrj!R281</f>
        <v>Darrell Henderson Jr.</v>
      </c>
      <c r="C282" s="132">
        <f>OffensePrj!D281</f>
        <v>0</v>
      </c>
      <c r="D282" s="132">
        <f>OffensePrj!E281</f>
        <v>0</v>
      </c>
      <c r="E282" s="132">
        <f>OffensePrj!F281</f>
        <v>0</v>
      </c>
      <c r="F282" s="132">
        <f>OffensePrj!G281</f>
        <v>0</v>
      </c>
      <c r="G282" s="133">
        <f>OffensePrj!H281</f>
        <v>0</v>
      </c>
      <c r="H282" s="132">
        <f>OffensePrj!I281</f>
        <v>118.1531</v>
      </c>
      <c r="I282" s="132">
        <f>OffensePrj!J281</f>
        <v>435.2797</v>
      </c>
      <c r="J282" s="132">
        <f>OffensePrj!K281</f>
        <v>3.077962</v>
      </c>
      <c r="K282" s="132">
        <f>OffensePrj!L281</f>
        <v>18.82196</v>
      </c>
      <c r="L282" s="132">
        <f>OffensePrj!M281</f>
        <v>154.9464</v>
      </c>
      <c r="M282" s="132">
        <f>OffensePrj!N281</f>
        <v>0.736023</v>
      </c>
      <c r="N282" s="132">
        <f>OffensePrj!O281</f>
        <v>1.025335</v>
      </c>
      <c r="O282" s="3">
        <f>OffensePrj!P281</f>
        <v>0</v>
      </c>
      <c r="P282" s="132">
        <f>OffensePrj!Q281</f>
        <v>0</v>
      </c>
      <c r="Q282" s="134">
        <f>IFERROR(ProjectionCalcs!D282*pointpasscomp+ProjectionCalcs!E282*pointpassyard+ProjectionCalcs!F282*pointpasstd+pointint*ProjectionCalcs!G282+ProjectionCalcs!H282*pointrushatt+pointrushyard*ProjectionCalcs!I282+pointrushtd*ProjectionCalcs!J282+ProjectionCalcs!K282*pointrec+pointrecyard*ProjectionCalcs!L282+ProjectionCalcs!M282*pointrectd+pointfumb*ProjectionCalcs!N282+(C282-D282)*pointpassinc+O282*pointret+P282*pointrushtd,0)</f>
        <v>0</v>
      </c>
      <c r="R282" s="113" t="str">
        <f t="shared" si="11"/>
        <v>#REF!</v>
      </c>
      <c r="S282" s="135" t="str">
        <f t="shared" si="12"/>
        <v>#REF!</v>
      </c>
      <c r="T282" s="113" t="str">
        <f t="array" ref="T282">ROUND(SUMPRODUCT((AE282&gt;=$AE$155:$AE$404)/COUNTIF($AE$155:$AE$404,$AE$155:$AE$404)),0)</f>
        <v>#DIV/0!</v>
      </c>
      <c r="U282" s="3" t="str">
        <f t="shared" si="13"/>
        <v>#REF!</v>
      </c>
      <c r="V282" s="3" t="str">
        <f t="array" ref="V282">IFERROR(INDEX(Overall!$C$3:$C$389,MATCH(ProjectionCalcs!B282,Overall!$D$3:$D$389,0)),"No")</f>
        <v>Yes</v>
      </c>
      <c r="W282" s="93">
        <f t="shared" si="14"/>
        <v>0</v>
      </c>
      <c r="X282" s="136"/>
      <c r="Y282" s="3" t="str">
        <f t="shared" si="15"/>
        <v/>
      </c>
      <c r="Z282" s="3" t="str">
        <f t="shared" si="6"/>
        <v>#DIV/0!</v>
      </c>
      <c r="AA282" s="96">
        <f t="shared" si="7"/>
        <v>0</v>
      </c>
      <c r="AB282" s="3" t="str">
        <f>IF(OR((AA282-$AC$2)&lt;0,(AA282-$AC$4)&lt;0),0,(AA282-$AC$2)*(AA282-$AC$4)*'Draft Array'!$K$100*'Draft Array'!$M$112*pcrb)</f>
        <v>#REF!</v>
      </c>
      <c r="AC282" s="3" t="str">
        <f t="shared" si="8"/>
        <v>#REF!</v>
      </c>
      <c r="AD282" s="135">
        <f t="shared" si="9"/>
        <v>0</v>
      </c>
      <c r="AE282" s="3" t="str">
        <f t="shared" si="16"/>
        <v>#DIV/0!</v>
      </c>
      <c r="AF282" s="3"/>
      <c r="AG282" s="3"/>
      <c r="AH282" s="3"/>
      <c r="AI282" s="3"/>
      <c r="AJ282" s="3"/>
      <c r="AK282" s="3"/>
    </row>
    <row r="283" ht="15.75" customHeight="1">
      <c r="A283" s="151" t="str">
        <f>OffensePrj!C282</f>
        <v>RB</v>
      </c>
      <c r="B283" s="131" t="str">
        <f>OffensePrj!R282</f>
        <v>Trayveon Williams</v>
      </c>
      <c r="C283" s="132">
        <f>OffensePrj!D282</f>
        <v>0</v>
      </c>
      <c r="D283" s="132">
        <f>OffensePrj!E282</f>
        <v>0</v>
      </c>
      <c r="E283" s="132">
        <f>OffensePrj!F282</f>
        <v>0</v>
      </c>
      <c r="F283" s="132">
        <f>OffensePrj!G282</f>
        <v>0</v>
      </c>
      <c r="G283" s="133">
        <f>OffensePrj!H282</f>
        <v>0</v>
      </c>
      <c r="H283" s="132">
        <f>OffensePrj!I282</f>
        <v>25</v>
      </c>
      <c r="I283" s="132">
        <f>OffensePrj!J282</f>
        <v>99</v>
      </c>
      <c r="J283" s="132">
        <f>OffensePrj!K282</f>
        <v>0</v>
      </c>
      <c r="K283" s="132">
        <f>OffensePrj!L282</f>
        <v>3</v>
      </c>
      <c r="L283" s="132">
        <f>OffensePrj!M282</f>
        <v>23</v>
      </c>
      <c r="M283" s="132">
        <f>OffensePrj!N282</f>
        <v>0</v>
      </c>
      <c r="N283" s="132">
        <f>OffensePrj!O282</f>
        <v>0</v>
      </c>
      <c r="O283" s="3">
        <f>OffensePrj!P282</f>
        <v>0</v>
      </c>
      <c r="P283" s="132">
        <f>OffensePrj!Q282</f>
        <v>0</v>
      </c>
      <c r="Q283" s="134">
        <f>IFERROR(ProjectionCalcs!D283*pointpasscomp+ProjectionCalcs!E283*pointpassyard+ProjectionCalcs!F283*pointpasstd+pointint*ProjectionCalcs!G283+ProjectionCalcs!H283*pointrushatt+pointrushyard*ProjectionCalcs!I283+pointrushtd*ProjectionCalcs!J283+ProjectionCalcs!K283*pointrec+pointrecyard*ProjectionCalcs!L283+ProjectionCalcs!M283*pointrectd+pointfumb*ProjectionCalcs!N283+(C283-D283)*pointpassinc+O283*pointret+P283*pointrushtd,0)</f>
        <v>0</v>
      </c>
      <c r="R283" s="113" t="str">
        <f t="shared" si="11"/>
        <v>#REF!</v>
      </c>
      <c r="S283" s="135" t="str">
        <f t="shared" si="12"/>
        <v>#REF!</v>
      </c>
      <c r="T283" s="113" t="str">
        <f t="array" ref="T283">ROUND(SUMPRODUCT((AE283&gt;=$AE$155:$AE$404)/COUNTIF($AE$155:$AE$404,$AE$155:$AE$404)),0)</f>
        <v>#DIV/0!</v>
      </c>
      <c r="U283" s="3" t="str">
        <f t="shared" si="13"/>
        <v>#REF!</v>
      </c>
      <c r="V283" s="3" t="str">
        <f t="array" ref="V283">IFERROR(INDEX(Overall!$C$3:$C$389,MATCH(ProjectionCalcs!B283,Overall!$D$3:$D$389,0)),"No")</f>
        <v>Yes</v>
      </c>
      <c r="W283" s="93">
        <f t="shared" si="14"/>
        <v>0</v>
      </c>
      <c r="X283" s="136"/>
      <c r="Y283" s="3" t="str">
        <f t="shared" si="15"/>
        <v/>
      </c>
      <c r="Z283" s="3" t="str">
        <f t="shared" si="6"/>
        <v>#DIV/0!</v>
      </c>
      <c r="AA283" s="96">
        <f t="shared" si="7"/>
        <v>0</v>
      </c>
      <c r="AB283" s="3" t="str">
        <f>IF(OR((AA283-$AC$2)&lt;0,(AA283-$AC$4)&lt;0),0,(AA283-$AC$2)*(AA283-$AC$4)*'Draft Array'!$K$100*'Draft Array'!$M$112*pcrb)</f>
        <v>#REF!</v>
      </c>
      <c r="AC283" s="3" t="str">
        <f t="shared" si="8"/>
        <v>#REF!</v>
      </c>
      <c r="AD283" s="135">
        <f t="shared" si="9"/>
        <v>0</v>
      </c>
      <c r="AE283" s="3" t="str">
        <f t="shared" si="16"/>
        <v>#DIV/0!</v>
      </c>
      <c r="AF283" s="3"/>
      <c r="AG283" s="3"/>
      <c r="AH283" s="3"/>
      <c r="AI283" s="3"/>
      <c r="AJ283" s="3"/>
      <c r="AK283" s="3"/>
    </row>
    <row r="284" ht="15.75" customHeight="1">
      <c r="A284" s="151" t="str">
        <f>OffensePrj!C283</f>
        <v>RB</v>
      </c>
      <c r="B284" s="131" t="str">
        <f>OffensePrj!R283</f>
        <v>Ryquell Armstead</v>
      </c>
      <c r="C284" s="132">
        <f>OffensePrj!D283</f>
        <v>0</v>
      </c>
      <c r="D284" s="132">
        <f>OffensePrj!E283</f>
        <v>0</v>
      </c>
      <c r="E284" s="132">
        <f>OffensePrj!F283</f>
        <v>0</v>
      </c>
      <c r="F284" s="132">
        <f>OffensePrj!G283</f>
        <v>0</v>
      </c>
      <c r="G284" s="133">
        <f>OffensePrj!H283</f>
        <v>0</v>
      </c>
      <c r="H284" s="132">
        <f>OffensePrj!I283</f>
        <v>77.34353</v>
      </c>
      <c r="I284" s="132">
        <f>OffensePrj!J283</f>
        <v>344.4532</v>
      </c>
      <c r="J284" s="132">
        <f>OffensePrj!K283</f>
        <v>1.768969</v>
      </c>
      <c r="K284" s="132">
        <f>OffensePrj!L283</f>
        <v>14.0338</v>
      </c>
      <c r="L284" s="132">
        <f>OffensePrj!M283</f>
        <v>141.5389</v>
      </c>
      <c r="M284" s="132">
        <f>OffensePrj!N283</f>
        <v>1.161831</v>
      </c>
      <c r="N284" s="132">
        <f>OffensePrj!O283</f>
        <v>0.610134</v>
      </c>
      <c r="O284" s="3">
        <f>OffensePrj!P283</f>
        <v>0</v>
      </c>
      <c r="P284" s="132">
        <f>OffensePrj!Q283</f>
        <v>0</v>
      </c>
      <c r="Q284" s="134">
        <f>IFERROR(ProjectionCalcs!D284*pointpasscomp+ProjectionCalcs!E284*pointpassyard+ProjectionCalcs!F284*pointpasstd+pointint*ProjectionCalcs!G284+ProjectionCalcs!H284*pointrushatt+pointrushyard*ProjectionCalcs!I284+pointrushtd*ProjectionCalcs!J284+ProjectionCalcs!K284*pointrec+pointrecyard*ProjectionCalcs!L284+ProjectionCalcs!M284*pointrectd+pointfumb*ProjectionCalcs!N284+(C284-D284)*pointpassinc+O284*pointret+P284*pointrushtd,0)</f>
        <v>0</v>
      </c>
      <c r="R284" s="113" t="str">
        <f t="shared" si="11"/>
        <v>#REF!</v>
      </c>
      <c r="S284" s="135" t="str">
        <f t="shared" si="12"/>
        <v>#REF!</v>
      </c>
      <c r="T284" s="113" t="str">
        <f t="array" ref="T284">ROUND(SUMPRODUCT((AE284&gt;=$AE$155:$AE$404)/COUNTIF($AE$155:$AE$404,$AE$155:$AE$404)),0)</f>
        <v>#DIV/0!</v>
      </c>
      <c r="U284" s="3" t="str">
        <f t="shared" si="13"/>
        <v>#REF!</v>
      </c>
      <c r="V284" s="3" t="str">
        <f t="array" ref="V284">IFERROR(INDEX(Overall!$C$3:$C$389,MATCH(ProjectionCalcs!B284,Overall!$D$3:$D$389,0)),"No")</f>
        <v>Yes</v>
      </c>
      <c r="W284" s="93">
        <f t="shared" si="14"/>
        <v>0</v>
      </c>
      <c r="X284" s="136"/>
      <c r="Y284" s="3" t="str">
        <f t="shared" si="15"/>
        <v/>
      </c>
      <c r="Z284" s="3" t="str">
        <f t="shared" si="6"/>
        <v>#DIV/0!</v>
      </c>
      <c r="AA284" s="96">
        <f t="shared" si="7"/>
        <v>0</v>
      </c>
      <c r="AB284" s="3" t="str">
        <f>IF(OR((AA284-$AC$2)&lt;0,(AA284-$AC$4)&lt;0),0,(AA284-$AC$2)*(AA284-$AC$4)*'Draft Array'!$K$100*'Draft Array'!$M$112*pcrb)</f>
        <v>#REF!</v>
      </c>
      <c r="AC284" s="3" t="str">
        <f t="shared" si="8"/>
        <v>#REF!</v>
      </c>
      <c r="AD284" s="135">
        <f t="shared" si="9"/>
        <v>0</v>
      </c>
      <c r="AE284" s="3" t="str">
        <f t="shared" si="16"/>
        <v>#DIV/0!</v>
      </c>
      <c r="AF284" s="3"/>
      <c r="AG284" s="3"/>
      <c r="AH284" s="3"/>
      <c r="AI284" s="3"/>
      <c r="AJ284" s="3"/>
      <c r="AK284" s="3"/>
    </row>
    <row r="285" ht="15.75" customHeight="1">
      <c r="A285" s="151" t="str">
        <f>OffensePrj!C284</f>
        <v>RB</v>
      </c>
      <c r="B285" s="131" t="str">
        <f>OffensePrj!R284</f>
        <v>Andrew Beck</v>
      </c>
      <c r="C285" s="132">
        <f>OffensePrj!D284</f>
        <v>0</v>
      </c>
      <c r="D285" s="132">
        <f>OffensePrj!E284</f>
        <v>0</v>
      </c>
      <c r="E285" s="132">
        <f>OffensePrj!F284</f>
        <v>0</v>
      </c>
      <c r="F285" s="132">
        <f>OffensePrj!G284</f>
        <v>0</v>
      </c>
      <c r="G285" s="133">
        <f>OffensePrj!H284</f>
        <v>0</v>
      </c>
      <c r="H285" s="132">
        <f>OffensePrj!I284</f>
        <v>0</v>
      </c>
      <c r="I285" s="132">
        <f>OffensePrj!J284</f>
        <v>0</v>
      </c>
      <c r="J285" s="132">
        <f>OffensePrj!K284</f>
        <v>0</v>
      </c>
      <c r="K285" s="132">
        <f>OffensePrj!L284</f>
        <v>0</v>
      </c>
      <c r="L285" s="132">
        <f>OffensePrj!M284</f>
        <v>0</v>
      </c>
      <c r="M285" s="132">
        <f>OffensePrj!N284</f>
        <v>0</v>
      </c>
      <c r="N285" s="132">
        <f>OffensePrj!O284</f>
        <v>0</v>
      </c>
      <c r="O285" s="3">
        <f>OffensePrj!P284</f>
        <v>0</v>
      </c>
      <c r="P285" s="132">
        <f>OffensePrj!Q284</f>
        <v>0</v>
      </c>
      <c r="Q285" s="134">
        <f>IFERROR(ProjectionCalcs!D285*pointpasscomp+ProjectionCalcs!E285*pointpassyard+ProjectionCalcs!F285*pointpasstd+pointint*ProjectionCalcs!G285+ProjectionCalcs!H285*pointrushatt+pointrushyard*ProjectionCalcs!I285+pointrushtd*ProjectionCalcs!J285+ProjectionCalcs!K285*pointrec+pointrecyard*ProjectionCalcs!L285+ProjectionCalcs!M285*pointrectd+pointfumb*ProjectionCalcs!N285+(C285-D285)*pointpassinc+O285*pointret+P285*pointrushtd,0)</f>
        <v>0</v>
      </c>
      <c r="R285" s="113" t="str">
        <f t="shared" si="11"/>
        <v>#REF!</v>
      </c>
      <c r="S285" s="135" t="str">
        <f t="shared" si="12"/>
        <v>#REF!</v>
      </c>
      <c r="T285" s="113" t="str">
        <f t="array" ref="T285">ROUND(SUMPRODUCT((AE285&gt;=$AE$155:$AE$404)/COUNTIF($AE$155:$AE$404,$AE$155:$AE$404)),0)</f>
        <v>#DIV/0!</v>
      </c>
      <c r="U285" s="3" t="str">
        <f t="shared" si="13"/>
        <v>#REF!</v>
      </c>
      <c r="V285" s="3" t="str">
        <f t="array" ref="V285">IFERROR(INDEX(Overall!$C$3:$C$389,MATCH(ProjectionCalcs!B285,Overall!$D$3:$D$389,0)),"No")</f>
        <v>No</v>
      </c>
      <c r="W285" s="93">
        <f t="shared" si="14"/>
        <v>1</v>
      </c>
      <c r="X285" s="136"/>
      <c r="Y285" s="3" t="str">
        <f t="shared" si="15"/>
        <v/>
      </c>
      <c r="Z285" s="3" t="str">
        <f t="shared" si="6"/>
        <v>#DIV/0!</v>
      </c>
      <c r="AA285" s="96">
        <f t="shared" si="7"/>
        <v>0</v>
      </c>
      <c r="AB285" s="3" t="str">
        <f>IF(OR((AA285-$AC$2)&lt;0,(AA285-$AC$4)&lt;0),0,(AA285-$AC$2)*(AA285-$AC$4)*'Draft Array'!$K$100*'Draft Array'!$M$112*pcrb)</f>
        <v>#REF!</v>
      </c>
      <c r="AC285" s="3" t="str">
        <f t="shared" si="8"/>
        <v>#REF!</v>
      </c>
      <c r="AD285" s="135">
        <f t="shared" si="9"/>
        <v>0</v>
      </c>
      <c r="AE285" s="3" t="str">
        <f t="shared" si="16"/>
        <v>#DIV/0!</v>
      </c>
      <c r="AF285" s="3"/>
      <c r="AG285" s="3"/>
      <c r="AH285" s="3"/>
      <c r="AI285" s="3"/>
      <c r="AJ285" s="3"/>
      <c r="AK285" s="3"/>
    </row>
    <row r="286" ht="15.75" customHeight="1">
      <c r="A286" s="151" t="str">
        <f>OffensePrj!C285</f>
        <v>RB</v>
      </c>
      <c r="B286" s="131" t="str">
        <f>OffensePrj!R285</f>
        <v>Elijah Holyfield</v>
      </c>
      <c r="C286" s="132">
        <f>OffensePrj!D285</f>
        <v>0</v>
      </c>
      <c r="D286" s="132">
        <f>OffensePrj!E285</f>
        <v>0</v>
      </c>
      <c r="E286" s="132">
        <f>OffensePrj!F285</f>
        <v>0</v>
      </c>
      <c r="F286" s="132">
        <f>OffensePrj!G285</f>
        <v>0</v>
      </c>
      <c r="G286" s="133">
        <f>OffensePrj!H285</f>
        <v>0</v>
      </c>
      <c r="H286" s="132">
        <f>OffensePrj!I285</f>
        <v>0.8</v>
      </c>
      <c r="I286" s="132">
        <f>OffensePrj!J285</f>
        <v>0</v>
      </c>
      <c r="J286" s="132">
        <f>OffensePrj!K285</f>
        <v>0</v>
      </c>
      <c r="K286" s="132">
        <f>OffensePrj!L285</f>
        <v>0</v>
      </c>
      <c r="L286" s="132">
        <f>OffensePrj!M285</f>
        <v>0</v>
      </c>
      <c r="M286" s="132">
        <f>OffensePrj!N285</f>
        <v>0</v>
      </c>
      <c r="N286" s="132">
        <f>OffensePrj!O285</f>
        <v>1.1</v>
      </c>
      <c r="O286" s="3">
        <f>OffensePrj!P285</f>
        <v>0</v>
      </c>
      <c r="P286" s="132">
        <f>OffensePrj!Q285</f>
        <v>0</v>
      </c>
      <c r="Q286" s="134">
        <f>IFERROR(ProjectionCalcs!D286*pointpasscomp+ProjectionCalcs!E286*pointpassyard+ProjectionCalcs!F286*pointpasstd+pointint*ProjectionCalcs!G286+ProjectionCalcs!H286*pointrushatt+pointrushyard*ProjectionCalcs!I286+pointrushtd*ProjectionCalcs!J286+ProjectionCalcs!K286*pointrec+pointrecyard*ProjectionCalcs!L286+ProjectionCalcs!M286*pointrectd+pointfumb*ProjectionCalcs!N286+(C286-D286)*pointpassinc+O286*pointret+P286*pointrushtd,0)</f>
        <v>0</v>
      </c>
      <c r="R286" s="113" t="str">
        <f t="shared" si="11"/>
        <v>#REF!</v>
      </c>
      <c r="S286" s="135" t="str">
        <f t="shared" si="12"/>
        <v>#REF!</v>
      </c>
      <c r="T286" s="113" t="str">
        <f t="array" ref="T286">ROUND(SUMPRODUCT((AE286&gt;=$AE$155:$AE$404)/COUNTIF($AE$155:$AE$404,$AE$155:$AE$404)),0)</f>
        <v>#DIV/0!</v>
      </c>
      <c r="U286" s="3" t="str">
        <f t="shared" si="13"/>
        <v>#REF!</v>
      </c>
      <c r="V286" s="3" t="str">
        <f t="array" ref="V286">IFERROR(INDEX(Overall!$C$3:$C$389,MATCH(ProjectionCalcs!B286,Overall!$D$3:$D$389,0)),"No")</f>
        <v>No</v>
      </c>
      <c r="W286" s="93">
        <f t="shared" si="14"/>
        <v>1</v>
      </c>
      <c r="X286" s="136"/>
      <c r="Y286" s="3" t="str">
        <f t="shared" si="15"/>
        <v/>
      </c>
      <c r="Z286" s="3" t="str">
        <f t="shared" si="6"/>
        <v>#DIV/0!</v>
      </c>
      <c r="AA286" s="96">
        <f t="shared" si="7"/>
        <v>0</v>
      </c>
      <c r="AB286" s="3" t="str">
        <f>IF(OR((AA286-$AC$2)&lt;0,(AA286-$AC$4)&lt;0),0,(AA286-$AC$2)*(AA286-$AC$4)*'Draft Array'!$K$100*'Draft Array'!$M$112*pcrb)</f>
        <v>#REF!</v>
      </c>
      <c r="AC286" s="3" t="str">
        <f t="shared" si="8"/>
        <v>#REF!</v>
      </c>
      <c r="AD286" s="135">
        <f t="shared" si="9"/>
        <v>0</v>
      </c>
      <c r="AE286" s="3" t="str">
        <f t="shared" si="16"/>
        <v>#DIV/0!</v>
      </c>
      <c r="AF286" s="3"/>
      <c r="AG286" s="3"/>
      <c r="AH286" s="3"/>
      <c r="AI286" s="3"/>
      <c r="AJ286" s="3"/>
      <c r="AK286" s="3"/>
    </row>
    <row r="287" ht="15.75" customHeight="1">
      <c r="A287" s="151" t="str">
        <f>OffensePrj!C286</f>
        <v>RB</v>
      </c>
      <c r="B287" s="131" t="str">
        <f>OffensePrj!R286</f>
        <v>Travis Homer</v>
      </c>
      <c r="C287" s="132">
        <f>OffensePrj!D286</f>
        <v>0</v>
      </c>
      <c r="D287" s="132">
        <f>OffensePrj!E286</f>
        <v>0</v>
      </c>
      <c r="E287" s="132">
        <f>OffensePrj!F286</f>
        <v>0</v>
      </c>
      <c r="F287" s="132">
        <f>OffensePrj!G286</f>
        <v>0</v>
      </c>
      <c r="G287" s="133">
        <f>OffensePrj!H286</f>
        <v>0</v>
      </c>
      <c r="H287" s="132">
        <f>OffensePrj!I286</f>
        <v>22.85269</v>
      </c>
      <c r="I287" s="132">
        <f>OffensePrj!J286</f>
        <v>85</v>
      </c>
      <c r="J287" s="132">
        <f>OffensePrj!K286</f>
        <v>1</v>
      </c>
      <c r="K287" s="132">
        <f>OffensePrj!L286</f>
        <v>11.7221</v>
      </c>
      <c r="L287" s="132">
        <f>OffensePrj!M286</f>
        <v>89.64164</v>
      </c>
      <c r="M287" s="132">
        <f>OffensePrj!N286</f>
        <v>0</v>
      </c>
      <c r="N287" s="132">
        <f>OffensePrj!O286</f>
        <v>0</v>
      </c>
      <c r="O287" s="3">
        <f>OffensePrj!P286</f>
        <v>0</v>
      </c>
      <c r="P287" s="132">
        <f>OffensePrj!Q286</f>
        <v>0</v>
      </c>
      <c r="Q287" s="134">
        <f>IFERROR(ProjectionCalcs!D287*pointpasscomp+ProjectionCalcs!E287*pointpassyard+ProjectionCalcs!F287*pointpasstd+pointint*ProjectionCalcs!G287+ProjectionCalcs!H287*pointrushatt+pointrushyard*ProjectionCalcs!I287+pointrushtd*ProjectionCalcs!J287+ProjectionCalcs!K287*pointrec+pointrecyard*ProjectionCalcs!L287+ProjectionCalcs!M287*pointrectd+pointfumb*ProjectionCalcs!N287+(C287-D287)*pointpassinc+O287*pointret+P287*pointrushtd,0)</f>
        <v>0</v>
      </c>
      <c r="R287" s="113" t="str">
        <f t="shared" si="11"/>
        <v>#REF!</v>
      </c>
      <c r="S287" s="135" t="str">
        <f t="shared" si="12"/>
        <v>#REF!</v>
      </c>
      <c r="T287" s="113" t="str">
        <f t="array" ref="T287">ROUND(SUMPRODUCT((AE287&gt;=$AE$155:$AE$404)/COUNTIF($AE$155:$AE$404,$AE$155:$AE$404)),0)</f>
        <v>#DIV/0!</v>
      </c>
      <c r="U287" s="3" t="str">
        <f t="shared" si="13"/>
        <v>#REF!</v>
      </c>
      <c r="V287" s="3" t="str">
        <f t="array" ref="V287">IFERROR(INDEX(Overall!$C$3:$C$389,MATCH(ProjectionCalcs!B287,Overall!$D$3:$D$389,0)),"No")</f>
        <v>Yes</v>
      </c>
      <c r="W287" s="93">
        <f t="shared" si="14"/>
        <v>0</v>
      </c>
      <c r="X287" s="136"/>
      <c r="Y287" s="3" t="str">
        <f t="shared" si="15"/>
        <v/>
      </c>
      <c r="Z287" s="3" t="str">
        <f t="shared" si="6"/>
        <v>#DIV/0!</v>
      </c>
      <c r="AA287" s="96">
        <f t="shared" si="7"/>
        <v>0</v>
      </c>
      <c r="AB287" s="3" t="str">
        <f>IF(OR((AA287-$AC$2)&lt;0,(AA287-$AC$4)&lt;0),0,(AA287-$AC$2)*(AA287-$AC$4)*'Draft Array'!$K$100*'Draft Array'!$M$112*pcrb)</f>
        <v>#REF!</v>
      </c>
      <c r="AC287" s="3" t="str">
        <f t="shared" si="8"/>
        <v>#REF!</v>
      </c>
      <c r="AD287" s="135">
        <f t="shared" si="9"/>
        <v>0</v>
      </c>
      <c r="AE287" s="3" t="str">
        <f t="shared" si="16"/>
        <v>#DIV/0!</v>
      </c>
      <c r="AF287" s="3"/>
      <c r="AG287" s="3"/>
      <c r="AH287" s="3"/>
      <c r="AI287" s="3"/>
      <c r="AJ287" s="3"/>
      <c r="AK287" s="3"/>
    </row>
    <row r="288" ht="15.75" customHeight="1">
      <c r="A288" s="151" t="str">
        <f>OffensePrj!C287</f>
        <v>RB</v>
      </c>
      <c r="B288" s="131" t="str">
        <f>OffensePrj!R287</f>
        <v>Alexander Mattison</v>
      </c>
      <c r="C288" s="132">
        <f>OffensePrj!D287</f>
        <v>0</v>
      </c>
      <c r="D288" s="132">
        <f>OffensePrj!E287</f>
        <v>0</v>
      </c>
      <c r="E288" s="132">
        <f>OffensePrj!F287</f>
        <v>0</v>
      </c>
      <c r="F288" s="132">
        <f>OffensePrj!G287</f>
        <v>0</v>
      </c>
      <c r="G288" s="133">
        <f>OffensePrj!H287</f>
        <v>0</v>
      </c>
      <c r="H288" s="132">
        <f>OffensePrj!I287</f>
        <v>126.2083</v>
      </c>
      <c r="I288" s="132">
        <f>OffensePrj!J287</f>
        <v>570.1561</v>
      </c>
      <c r="J288" s="132">
        <f>OffensePrj!K287</f>
        <v>3.337353</v>
      </c>
      <c r="K288" s="132">
        <f>OffensePrj!L287</f>
        <v>14.56588</v>
      </c>
      <c r="L288" s="132">
        <f>OffensePrj!M287</f>
        <v>117.0727</v>
      </c>
      <c r="M288" s="132">
        <f>OffensePrj!N287</f>
        <v>0.16209</v>
      </c>
      <c r="N288" s="132">
        <f>OffensePrj!O287</f>
        <v>1</v>
      </c>
      <c r="O288" s="3">
        <f>OffensePrj!P287</f>
        <v>0</v>
      </c>
      <c r="P288" s="132">
        <f>OffensePrj!Q287</f>
        <v>0</v>
      </c>
      <c r="Q288" s="134">
        <f>IFERROR(ProjectionCalcs!D288*pointpasscomp+ProjectionCalcs!E288*pointpassyard+ProjectionCalcs!F288*pointpasstd+pointint*ProjectionCalcs!G288+ProjectionCalcs!H288*pointrushatt+pointrushyard*ProjectionCalcs!I288+pointrushtd*ProjectionCalcs!J288+ProjectionCalcs!K288*pointrec+pointrecyard*ProjectionCalcs!L288+ProjectionCalcs!M288*pointrectd+pointfumb*ProjectionCalcs!N288+(C288-D288)*pointpassinc+O288*pointret+P288*pointrushtd,0)</f>
        <v>0</v>
      </c>
      <c r="R288" s="113" t="str">
        <f t="shared" si="11"/>
        <v>#REF!</v>
      </c>
      <c r="S288" s="135" t="str">
        <f t="shared" si="12"/>
        <v>#REF!</v>
      </c>
      <c r="T288" s="113" t="str">
        <f t="array" ref="T288">ROUND(SUMPRODUCT((AE288&gt;=$AE$155:$AE$404)/COUNTIF($AE$155:$AE$404,$AE$155:$AE$404)),0)</f>
        <v>#DIV/0!</v>
      </c>
      <c r="U288" s="3" t="str">
        <f t="shared" si="13"/>
        <v>#REF!</v>
      </c>
      <c r="V288" s="3" t="str">
        <f t="array" ref="V288">IFERROR(INDEX(Overall!$C$3:$C$389,MATCH(ProjectionCalcs!B288,Overall!$D$3:$D$389,0)),"No")</f>
        <v>Yes</v>
      </c>
      <c r="W288" s="93">
        <f t="shared" si="14"/>
        <v>0</v>
      </c>
      <c r="X288" s="136"/>
      <c r="Y288" s="3" t="str">
        <f t="shared" si="15"/>
        <v/>
      </c>
      <c r="Z288" s="3" t="str">
        <f t="shared" si="6"/>
        <v>#DIV/0!</v>
      </c>
      <c r="AA288" s="96">
        <f t="shared" si="7"/>
        <v>0</v>
      </c>
      <c r="AB288" s="3" t="str">
        <f>IF(OR((AA288-$AC$2)&lt;0,(AA288-$AC$4)&lt;0),0,(AA288-$AC$2)*(AA288-$AC$4)*'Draft Array'!$K$100*'Draft Array'!$M$112*pcrb)</f>
        <v>#REF!</v>
      </c>
      <c r="AC288" s="3" t="str">
        <f t="shared" si="8"/>
        <v>#REF!</v>
      </c>
      <c r="AD288" s="135">
        <f t="shared" si="9"/>
        <v>0</v>
      </c>
      <c r="AE288" s="3" t="str">
        <f t="shared" si="16"/>
        <v>#DIV/0!</v>
      </c>
      <c r="AF288" s="3"/>
      <c r="AG288" s="3"/>
      <c r="AH288" s="3"/>
      <c r="AI288" s="3"/>
      <c r="AJ288" s="3"/>
      <c r="AK288" s="3"/>
    </row>
    <row r="289" ht="15.75" customHeight="1">
      <c r="A289" s="151" t="str">
        <f>OffensePrj!C288</f>
        <v>RB</v>
      </c>
      <c r="B289" s="131" t="str">
        <f>OffensePrj!R288</f>
        <v>Isaac 1000uta</v>
      </c>
      <c r="C289" s="132">
        <f>OffensePrj!D288</f>
        <v>0</v>
      </c>
      <c r="D289" s="132">
        <f>OffensePrj!E288</f>
        <v>0</v>
      </c>
      <c r="E289" s="132">
        <f>OffensePrj!F288</f>
        <v>0</v>
      </c>
      <c r="F289" s="132">
        <f>OffensePrj!G288</f>
        <v>0</v>
      </c>
      <c r="G289" s="133">
        <f>OffensePrj!H288</f>
        <v>0</v>
      </c>
      <c r="H289" s="132">
        <f>OffensePrj!I288</f>
        <v>0</v>
      </c>
      <c r="I289" s="132">
        <f>OffensePrj!J288</f>
        <v>0</v>
      </c>
      <c r="J289" s="132">
        <f>OffensePrj!K288</f>
        <v>0</v>
      </c>
      <c r="K289" s="132">
        <f>OffensePrj!L288</f>
        <v>0</v>
      </c>
      <c r="L289" s="132">
        <f>OffensePrj!M288</f>
        <v>0</v>
      </c>
      <c r="M289" s="132">
        <f>OffensePrj!N288</f>
        <v>0</v>
      </c>
      <c r="N289" s="132">
        <f>OffensePrj!O288</f>
        <v>0</v>
      </c>
      <c r="O289" s="3">
        <f>OffensePrj!P288</f>
        <v>0</v>
      </c>
      <c r="P289" s="132">
        <f>OffensePrj!Q288</f>
        <v>0</v>
      </c>
      <c r="Q289" s="134">
        <f>IFERROR(ProjectionCalcs!D289*pointpasscomp+ProjectionCalcs!E289*pointpassyard+ProjectionCalcs!F289*pointpasstd+pointint*ProjectionCalcs!G289+ProjectionCalcs!H289*pointrushatt+pointrushyard*ProjectionCalcs!I289+pointrushtd*ProjectionCalcs!J289+ProjectionCalcs!K289*pointrec+pointrecyard*ProjectionCalcs!L289+ProjectionCalcs!M289*pointrectd+pointfumb*ProjectionCalcs!N289+(C289-D289)*pointpassinc+O289*pointret+P289*pointrushtd,0)</f>
        <v>0</v>
      </c>
      <c r="R289" s="113" t="str">
        <f t="shared" si="11"/>
        <v>#REF!</v>
      </c>
      <c r="S289" s="135" t="str">
        <f t="shared" si="12"/>
        <v>#REF!</v>
      </c>
      <c r="T289" s="113" t="str">
        <f t="array" ref="T289">ROUND(SUMPRODUCT((AE289&gt;=$AE$155:$AE$404)/COUNTIF($AE$155:$AE$404,$AE$155:$AE$404)),0)</f>
        <v>#DIV/0!</v>
      </c>
      <c r="U289" s="3" t="str">
        <f t="shared" si="13"/>
        <v>#REF!</v>
      </c>
      <c r="V289" s="3" t="str">
        <f t="array" ref="V289">IFERROR(INDEX(Overall!$C$3:$C$389,MATCH(ProjectionCalcs!B289,Overall!$D$3:$D$389,0)),"No")</f>
        <v>No</v>
      </c>
      <c r="W289" s="93">
        <f t="shared" si="14"/>
        <v>1</v>
      </c>
      <c r="X289" s="136"/>
      <c r="Y289" s="3" t="str">
        <f t="shared" si="15"/>
        <v/>
      </c>
      <c r="Z289" s="3" t="str">
        <f t="shared" si="6"/>
        <v>#DIV/0!</v>
      </c>
      <c r="AA289" s="96">
        <f t="shared" si="7"/>
        <v>0</v>
      </c>
      <c r="AB289" s="3" t="str">
        <f>IF(OR((AA289-$AC$2)&lt;0,(AA289-$AC$4)&lt;0),0,(AA289-$AC$2)*(AA289-$AC$4)*'Draft Array'!$K$100*'Draft Array'!$M$112*pcrb)</f>
        <v>#REF!</v>
      </c>
      <c r="AC289" s="3" t="str">
        <f t="shared" si="8"/>
        <v>#REF!</v>
      </c>
      <c r="AD289" s="135">
        <f t="shared" si="9"/>
        <v>0</v>
      </c>
      <c r="AE289" s="3" t="str">
        <f t="shared" si="16"/>
        <v>#DIV/0!</v>
      </c>
      <c r="AF289" s="3"/>
      <c r="AG289" s="3"/>
      <c r="AH289" s="3"/>
      <c r="AI289" s="3"/>
      <c r="AJ289" s="3"/>
      <c r="AK289" s="3"/>
    </row>
    <row r="290" ht="15.75" customHeight="1">
      <c r="A290" s="151" t="str">
        <f>OffensePrj!C289</f>
        <v>RB</v>
      </c>
      <c r="B290" s="131" t="str">
        <f>OffensePrj!R289</f>
        <v>Tony Pollard</v>
      </c>
      <c r="C290" s="132">
        <f>OffensePrj!D289</f>
        <v>0</v>
      </c>
      <c r="D290" s="132">
        <f>OffensePrj!E289</f>
        <v>0</v>
      </c>
      <c r="E290" s="132">
        <f>OffensePrj!F289</f>
        <v>0</v>
      </c>
      <c r="F290" s="132">
        <f>OffensePrj!G289</f>
        <v>0</v>
      </c>
      <c r="G290" s="133">
        <f>OffensePrj!H289</f>
        <v>0</v>
      </c>
      <c r="H290" s="132">
        <f>OffensePrj!I289</f>
        <v>89.01439</v>
      </c>
      <c r="I290" s="132">
        <f>OffensePrj!J289</f>
        <v>421.3797</v>
      </c>
      <c r="J290" s="132">
        <f>OffensePrj!K289</f>
        <v>2.622786</v>
      </c>
      <c r="K290" s="132">
        <f>OffensePrj!L289</f>
        <v>22.93985</v>
      </c>
      <c r="L290" s="132">
        <f>OffensePrj!M289</f>
        <v>158.2788</v>
      </c>
      <c r="M290" s="132">
        <f>OffensePrj!N289</f>
        <v>1.27719</v>
      </c>
      <c r="N290" s="132">
        <f>OffensePrj!O289</f>
        <v>1.269001</v>
      </c>
      <c r="O290" s="3">
        <f>OffensePrj!P289</f>
        <v>0</v>
      </c>
      <c r="P290" s="132">
        <f>OffensePrj!Q289</f>
        <v>0</v>
      </c>
      <c r="Q290" s="134">
        <f>IFERROR(ProjectionCalcs!D290*pointpasscomp+ProjectionCalcs!E290*pointpassyard+ProjectionCalcs!F290*pointpasstd+pointint*ProjectionCalcs!G290+ProjectionCalcs!H290*pointrushatt+pointrushyard*ProjectionCalcs!I290+pointrushtd*ProjectionCalcs!J290+ProjectionCalcs!K290*pointrec+pointrecyard*ProjectionCalcs!L290+ProjectionCalcs!M290*pointrectd+pointfumb*ProjectionCalcs!N290+(C290-D290)*pointpassinc+O290*pointret+P290*pointrushtd,0)</f>
        <v>0</v>
      </c>
      <c r="R290" s="113" t="str">
        <f t="shared" si="11"/>
        <v>#REF!</v>
      </c>
      <c r="S290" s="135" t="str">
        <f t="shared" si="12"/>
        <v>#REF!</v>
      </c>
      <c r="T290" s="113" t="str">
        <f t="array" ref="T290">ROUND(SUMPRODUCT((AE290&gt;=$AE$155:$AE$404)/COUNTIF($AE$155:$AE$404,$AE$155:$AE$404)),0)</f>
        <v>#DIV/0!</v>
      </c>
      <c r="U290" s="3" t="str">
        <f t="shared" si="13"/>
        <v>#REF!</v>
      </c>
      <c r="V290" s="3" t="str">
        <f t="array" ref="V290">IFERROR(INDEX(Overall!$C$3:$C$389,MATCH(ProjectionCalcs!B290,Overall!$D$3:$D$389,0)),"No")</f>
        <v>Yes</v>
      </c>
      <c r="W290" s="93">
        <f t="shared" si="14"/>
        <v>0</v>
      </c>
      <c r="X290" s="136"/>
      <c r="Y290" s="3" t="str">
        <f t="shared" si="15"/>
        <v/>
      </c>
      <c r="Z290" s="3" t="str">
        <f t="shared" si="6"/>
        <v>#DIV/0!</v>
      </c>
      <c r="AA290" s="96">
        <f t="shared" si="7"/>
        <v>0</v>
      </c>
      <c r="AB290" s="3" t="str">
        <f>IF(OR((AA290-$AC$2)&lt;0,(AA290-$AC$4)&lt;0),0,(AA290-$AC$2)*(AA290-$AC$4)*'Draft Array'!$K$100*'Draft Array'!$M$112*pcrb)</f>
        <v>#REF!</v>
      </c>
      <c r="AC290" s="3" t="str">
        <f t="shared" si="8"/>
        <v>#REF!</v>
      </c>
      <c r="AD290" s="135">
        <f t="shared" si="9"/>
        <v>0</v>
      </c>
      <c r="AE290" s="3" t="str">
        <f t="shared" si="16"/>
        <v>#DIV/0!</v>
      </c>
      <c r="AF290" s="3"/>
      <c r="AG290" s="3"/>
      <c r="AH290" s="3"/>
      <c r="AI290" s="3"/>
      <c r="AJ290" s="3"/>
      <c r="AK290" s="3"/>
    </row>
    <row r="291" ht="15.75" customHeight="1">
      <c r="A291" s="151" t="str">
        <f>OffensePrj!C290</f>
        <v>RB</v>
      </c>
      <c r="B291" s="131" t="str">
        <f>OffensePrj!R290</f>
        <v>Miles Sanders</v>
      </c>
      <c r="C291" s="132">
        <f>OffensePrj!D290</f>
        <v>0</v>
      </c>
      <c r="D291" s="132">
        <f>OffensePrj!E290</f>
        <v>0</v>
      </c>
      <c r="E291" s="132">
        <f>OffensePrj!F290</f>
        <v>0</v>
      </c>
      <c r="F291" s="132">
        <f>OffensePrj!G290</f>
        <v>0</v>
      </c>
      <c r="G291" s="133">
        <f>OffensePrj!H290</f>
        <v>0</v>
      </c>
      <c r="H291" s="132">
        <f>OffensePrj!I290</f>
        <v>226.8999</v>
      </c>
      <c r="I291" s="132">
        <f>OffensePrj!J290</f>
        <v>1064.806</v>
      </c>
      <c r="J291" s="132">
        <f>OffensePrj!K290</f>
        <v>6.622404</v>
      </c>
      <c r="K291" s="132">
        <f>OffensePrj!L290</f>
        <v>55.49694</v>
      </c>
      <c r="L291" s="132">
        <f>OffensePrj!M290</f>
        <v>530.2598</v>
      </c>
      <c r="M291" s="132">
        <f>OffensePrj!N290</f>
        <v>2.931568</v>
      </c>
      <c r="N291" s="132">
        <f>OffensePrj!O290</f>
        <v>1.830402</v>
      </c>
      <c r="O291" s="3">
        <f>OffensePrj!P290</f>
        <v>0</v>
      </c>
      <c r="P291" s="132">
        <f>OffensePrj!Q290</f>
        <v>0</v>
      </c>
      <c r="Q291" s="134">
        <f>IFERROR(ProjectionCalcs!D291*pointpasscomp+ProjectionCalcs!E291*pointpassyard+ProjectionCalcs!F291*pointpasstd+pointint*ProjectionCalcs!G291+ProjectionCalcs!H291*pointrushatt+pointrushyard*ProjectionCalcs!I291+pointrushtd*ProjectionCalcs!J291+ProjectionCalcs!K291*pointrec+pointrecyard*ProjectionCalcs!L291+ProjectionCalcs!M291*pointrectd+pointfumb*ProjectionCalcs!N291+(C291-D291)*pointpassinc+O291*pointret+P291*pointrushtd,0)</f>
        <v>0</v>
      </c>
      <c r="R291" s="113" t="str">
        <f t="shared" si="11"/>
        <v>#REF!</v>
      </c>
      <c r="S291" s="135" t="str">
        <f t="shared" si="12"/>
        <v>#REF!</v>
      </c>
      <c r="T291" s="113" t="str">
        <f t="array" ref="T291">ROUND(SUMPRODUCT((AE291&gt;=$AE$155:$AE$404)/COUNTIF($AE$155:$AE$404,$AE$155:$AE$404)),0)</f>
        <v>#DIV/0!</v>
      </c>
      <c r="U291" s="3" t="str">
        <f t="shared" si="13"/>
        <v>#REF!</v>
      </c>
      <c r="V291" s="3" t="str">
        <f t="array" ref="V291">IFERROR(INDEX(Overall!$C$3:$C$389,MATCH(ProjectionCalcs!B291,Overall!$D$3:$D$389,0)),"No")</f>
        <v>Yes</v>
      </c>
      <c r="W291" s="93">
        <f t="shared" si="14"/>
        <v>0</v>
      </c>
      <c r="X291" s="136"/>
      <c r="Y291" s="3" t="str">
        <f t="shared" si="15"/>
        <v/>
      </c>
      <c r="Z291" s="3" t="str">
        <f t="shared" si="6"/>
        <v>#DIV/0!</v>
      </c>
      <c r="AA291" s="96">
        <f t="shared" si="7"/>
        <v>0</v>
      </c>
      <c r="AB291" s="3" t="str">
        <f>IF(OR((AA291-$AC$2)&lt;0,(AA291-$AC$4)&lt;0),0,(AA291-$AC$2)*(AA291-$AC$4)*'Draft Array'!$K$100*'Draft Array'!$M$112*pcrb)</f>
        <v>#REF!</v>
      </c>
      <c r="AC291" s="3" t="str">
        <f t="shared" si="8"/>
        <v>#REF!</v>
      </c>
      <c r="AD291" s="135">
        <f t="shared" si="9"/>
        <v>0</v>
      </c>
      <c r="AE291" s="3" t="str">
        <f t="shared" si="16"/>
        <v>#DIV/0!</v>
      </c>
      <c r="AF291" s="3"/>
      <c r="AG291" s="3"/>
      <c r="AH291" s="3"/>
      <c r="AI291" s="3"/>
      <c r="AJ291" s="3"/>
      <c r="AK291" s="3"/>
    </row>
    <row r="292" ht="15.75" customHeight="1">
      <c r="A292" s="151" t="str">
        <f>OffensePrj!C291</f>
        <v>RB</v>
      </c>
      <c r="B292" s="131" t="str">
        <f>OffensePrj!R291</f>
        <v>Jordan Scarlett</v>
      </c>
      <c r="C292" s="132">
        <f>OffensePrj!D291</f>
        <v>0</v>
      </c>
      <c r="D292" s="132">
        <f>OffensePrj!E291</f>
        <v>0</v>
      </c>
      <c r="E292" s="132">
        <f>OffensePrj!F291</f>
        <v>0</v>
      </c>
      <c r="F292" s="132">
        <f>OffensePrj!G291</f>
        <v>0</v>
      </c>
      <c r="G292" s="133">
        <f>OffensePrj!H291</f>
        <v>0</v>
      </c>
      <c r="H292" s="132">
        <f>OffensePrj!I291</f>
        <v>3.6</v>
      </c>
      <c r="I292" s="132">
        <f>OffensePrj!J291</f>
        <v>0</v>
      </c>
      <c r="J292" s="132">
        <f>OffensePrj!K291</f>
        <v>0</v>
      </c>
      <c r="K292" s="132">
        <f>OffensePrj!L291</f>
        <v>0.2</v>
      </c>
      <c r="L292" s="132">
        <f>OffensePrj!M291</f>
        <v>1</v>
      </c>
      <c r="M292" s="132">
        <f>OffensePrj!N291</f>
        <v>0</v>
      </c>
      <c r="N292" s="132">
        <f>OffensePrj!O291</f>
        <v>0</v>
      </c>
      <c r="O292" s="3">
        <f>OffensePrj!P291</f>
        <v>0</v>
      </c>
      <c r="P292" s="132">
        <f>OffensePrj!Q291</f>
        <v>0</v>
      </c>
      <c r="Q292" s="134">
        <f>IFERROR(ProjectionCalcs!D292*pointpasscomp+ProjectionCalcs!E292*pointpassyard+ProjectionCalcs!F292*pointpasstd+pointint*ProjectionCalcs!G292+ProjectionCalcs!H292*pointrushatt+pointrushyard*ProjectionCalcs!I292+pointrushtd*ProjectionCalcs!J292+ProjectionCalcs!K292*pointrec+pointrecyard*ProjectionCalcs!L292+ProjectionCalcs!M292*pointrectd+pointfumb*ProjectionCalcs!N292+(C292-D292)*pointpassinc+O292*pointret+P292*pointrushtd,0)</f>
        <v>0</v>
      </c>
      <c r="R292" s="113" t="str">
        <f t="shared" si="11"/>
        <v>#REF!</v>
      </c>
      <c r="S292" s="135" t="str">
        <f t="shared" si="12"/>
        <v>#REF!</v>
      </c>
      <c r="T292" s="113" t="str">
        <f t="array" ref="T292">ROUND(SUMPRODUCT((AE292&gt;=$AE$155:$AE$404)/COUNTIF($AE$155:$AE$404,$AE$155:$AE$404)),0)</f>
        <v>#DIV/0!</v>
      </c>
      <c r="U292" s="3" t="str">
        <f t="shared" si="13"/>
        <v>#REF!</v>
      </c>
      <c r="V292" s="3" t="str">
        <f t="array" ref="V292">IFERROR(INDEX(Overall!$C$3:$C$389,MATCH(ProjectionCalcs!B292,Overall!$D$3:$D$389,0)),"No")</f>
        <v>No</v>
      </c>
      <c r="W292" s="93">
        <f t="shared" si="14"/>
        <v>1</v>
      </c>
      <c r="X292" s="136"/>
      <c r="Y292" s="3" t="str">
        <f t="shared" si="15"/>
        <v/>
      </c>
      <c r="Z292" s="3" t="str">
        <f t="shared" si="6"/>
        <v>#DIV/0!</v>
      </c>
      <c r="AA292" s="96">
        <f t="shared" si="7"/>
        <v>0</v>
      </c>
      <c r="AB292" s="3" t="str">
        <f>IF(OR((AA292-$AC$2)&lt;0,(AA292-$AC$4)&lt;0),0,(AA292-$AC$2)*(AA292-$AC$4)*'Draft Array'!$K$100*'Draft Array'!$M$112*pcrb)</f>
        <v>#REF!</v>
      </c>
      <c r="AC292" s="3" t="str">
        <f t="shared" si="8"/>
        <v>#REF!</v>
      </c>
      <c r="AD292" s="135">
        <f t="shared" si="9"/>
        <v>0</v>
      </c>
      <c r="AE292" s="3" t="str">
        <f t="shared" si="16"/>
        <v>#DIV/0!</v>
      </c>
      <c r="AF292" s="3"/>
      <c r="AG292" s="3"/>
      <c r="AH292" s="3"/>
      <c r="AI292" s="3"/>
      <c r="AJ292" s="3"/>
      <c r="AK292" s="3"/>
    </row>
    <row r="293" ht="15.75" customHeight="1">
      <c r="A293" s="151" t="str">
        <f>OffensePrj!C292</f>
        <v>RB</v>
      </c>
      <c r="B293" s="131" t="str">
        <f>OffensePrj!R292</f>
        <v>Devin Singletary</v>
      </c>
      <c r="C293" s="132">
        <f>OffensePrj!D292</f>
        <v>0</v>
      </c>
      <c r="D293" s="132">
        <f>OffensePrj!E292</f>
        <v>0</v>
      </c>
      <c r="E293" s="132">
        <f>OffensePrj!F292</f>
        <v>0</v>
      </c>
      <c r="F293" s="132">
        <f>OffensePrj!G292</f>
        <v>0</v>
      </c>
      <c r="G293" s="133">
        <f>OffensePrj!H292</f>
        <v>0</v>
      </c>
      <c r="H293" s="132">
        <f>OffensePrj!I292</f>
        <v>197.153</v>
      </c>
      <c r="I293" s="132">
        <f>OffensePrj!J292</f>
        <v>961.0484</v>
      </c>
      <c r="J293" s="132">
        <f>OffensePrj!K292</f>
        <v>5.227655</v>
      </c>
      <c r="K293" s="132">
        <f>OffensePrj!L292</f>
        <v>44.01541</v>
      </c>
      <c r="L293" s="132">
        <f>OffensePrj!M292</f>
        <v>337.7706</v>
      </c>
      <c r="M293" s="132">
        <f>OffensePrj!N292</f>
        <v>1.83397</v>
      </c>
      <c r="N293" s="132">
        <f>OffensePrj!O292</f>
        <v>1.610134</v>
      </c>
      <c r="O293" s="3">
        <f>OffensePrj!P292</f>
        <v>0</v>
      </c>
      <c r="P293" s="132">
        <f>OffensePrj!Q292</f>
        <v>0</v>
      </c>
      <c r="Q293" s="134">
        <f>IFERROR(ProjectionCalcs!D293*pointpasscomp+ProjectionCalcs!E293*pointpassyard+ProjectionCalcs!F293*pointpasstd+pointint*ProjectionCalcs!G293+ProjectionCalcs!H293*pointrushatt+pointrushyard*ProjectionCalcs!I293+pointrushtd*ProjectionCalcs!J293+ProjectionCalcs!K293*pointrec+pointrecyard*ProjectionCalcs!L293+ProjectionCalcs!M293*pointrectd+pointfumb*ProjectionCalcs!N293+(C293-D293)*pointpassinc+O293*pointret+P293*pointrushtd,0)</f>
        <v>0</v>
      </c>
      <c r="R293" s="113" t="str">
        <f t="shared" si="11"/>
        <v>#REF!</v>
      </c>
      <c r="S293" s="135" t="str">
        <f t="shared" si="12"/>
        <v>#REF!</v>
      </c>
      <c r="T293" s="113" t="str">
        <f t="array" ref="T293">ROUND(SUMPRODUCT((AE293&gt;=$AE$155:$AE$404)/COUNTIF($AE$155:$AE$404,$AE$155:$AE$404)),0)</f>
        <v>#DIV/0!</v>
      </c>
      <c r="U293" s="3" t="str">
        <f t="shared" si="13"/>
        <v>#REF!</v>
      </c>
      <c r="V293" s="3" t="str">
        <f t="array" ref="V293">IFERROR(INDEX(Overall!$C$3:$C$389,MATCH(ProjectionCalcs!B293,Overall!$D$3:$D$389,0)),"No")</f>
        <v>Yes</v>
      </c>
      <c r="W293" s="93">
        <f t="shared" si="14"/>
        <v>0</v>
      </c>
      <c r="X293" s="136"/>
      <c r="Y293" s="3" t="str">
        <f t="shared" si="15"/>
        <v/>
      </c>
      <c r="Z293" s="3" t="str">
        <f t="shared" si="6"/>
        <v>#DIV/0!</v>
      </c>
      <c r="AA293" s="96">
        <f t="shared" si="7"/>
        <v>0</v>
      </c>
      <c r="AB293" s="3" t="str">
        <f>IF(OR((AA293-$AC$2)&lt;0,(AA293-$AC$4)&lt;0),0,(AA293-$AC$2)*(AA293-$AC$4)*'Draft Array'!$K$100*'Draft Array'!$M$112*pcrb)</f>
        <v>#REF!</v>
      </c>
      <c r="AC293" s="3" t="str">
        <f t="shared" si="8"/>
        <v>#REF!</v>
      </c>
      <c r="AD293" s="135">
        <f t="shared" si="9"/>
        <v>0</v>
      </c>
      <c r="AE293" s="3" t="str">
        <f t="shared" si="16"/>
        <v>#DIV/0!</v>
      </c>
      <c r="AF293" s="3"/>
      <c r="AG293" s="3"/>
      <c r="AH293" s="3"/>
      <c r="AI293" s="3"/>
      <c r="AJ293" s="3"/>
      <c r="AK293" s="3"/>
    </row>
    <row r="294" ht="15.75" customHeight="1">
      <c r="A294" s="151" t="str">
        <f>OffensePrj!C293</f>
        <v>RB</v>
      </c>
      <c r="B294" s="131" t="str">
        <f>OffensePrj!R293</f>
        <v>Benny Snell Jr.</v>
      </c>
      <c r="C294" s="132">
        <f>OffensePrj!D293</f>
        <v>0</v>
      </c>
      <c r="D294" s="132">
        <f>OffensePrj!E293</f>
        <v>0</v>
      </c>
      <c r="E294" s="132">
        <f>OffensePrj!F293</f>
        <v>0</v>
      </c>
      <c r="F294" s="132">
        <f>OffensePrj!G293</f>
        <v>0</v>
      </c>
      <c r="G294" s="133">
        <f>OffensePrj!H293</f>
        <v>0</v>
      </c>
      <c r="H294" s="132">
        <f>OffensePrj!I293</f>
        <v>84.373</v>
      </c>
      <c r="I294" s="132">
        <f>OffensePrj!J293</f>
        <v>335.1764</v>
      </c>
      <c r="J294" s="132">
        <f>OffensePrj!K293</f>
        <v>2.306977</v>
      </c>
      <c r="K294" s="132">
        <f>OffensePrj!L293</f>
        <v>6.634752</v>
      </c>
      <c r="L294" s="132">
        <f>OffensePrj!M293</f>
        <v>49.01925</v>
      </c>
      <c r="M294" s="132">
        <f>OffensePrj!N293</f>
        <v>0.155226</v>
      </c>
      <c r="N294" s="132">
        <f>OffensePrj!O293</f>
        <v>1.194933</v>
      </c>
      <c r="O294" s="3">
        <f>OffensePrj!P293</f>
        <v>0</v>
      </c>
      <c r="P294" s="132">
        <f>OffensePrj!Q293</f>
        <v>0</v>
      </c>
      <c r="Q294" s="134">
        <f>IFERROR(ProjectionCalcs!D294*pointpasscomp+ProjectionCalcs!E294*pointpassyard+ProjectionCalcs!F294*pointpasstd+pointint*ProjectionCalcs!G294+ProjectionCalcs!H294*pointrushatt+pointrushyard*ProjectionCalcs!I294+pointrushtd*ProjectionCalcs!J294+ProjectionCalcs!K294*pointrec+pointrecyard*ProjectionCalcs!L294+ProjectionCalcs!M294*pointrectd+pointfumb*ProjectionCalcs!N294+(C294-D294)*pointpassinc+O294*pointret+P294*pointrushtd,0)</f>
        <v>0</v>
      </c>
      <c r="R294" s="113" t="str">
        <f t="shared" si="11"/>
        <v>#REF!</v>
      </c>
      <c r="S294" s="135" t="str">
        <f t="shared" si="12"/>
        <v>#REF!</v>
      </c>
      <c r="T294" s="113" t="str">
        <f t="array" ref="T294">ROUND(SUMPRODUCT((AE294&gt;=$AE$155:$AE$404)/COUNTIF($AE$155:$AE$404,$AE$155:$AE$404)),0)</f>
        <v>#DIV/0!</v>
      </c>
      <c r="U294" s="3" t="str">
        <f t="shared" si="13"/>
        <v>#REF!</v>
      </c>
      <c r="V294" s="3" t="str">
        <f t="array" ref="V294">IFERROR(INDEX(Overall!$C$3:$C$389,MATCH(ProjectionCalcs!B294,Overall!$D$3:$D$389,0)),"No")</f>
        <v>Yes</v>
      </c>
      <c r="W294" s="93">
        <f t="shared" si="14"/>
        <v>0</v>
      </c>
      <c r="X294" s="136"/>
      <c r="Y294" s="3" t="str">
        <f t="shared" si="15"/>
        <v/>
      </c>
      <c r="Z294" s="3" t="str">
        <f t="shared" si="6"/>
        <v>#DIV/0!</v>
      </c>
      <c r="AA294" s="96">
        <f t="shared" si="7"/>
        <v>0</v>
      </c>
      <c r="AB294" s="3" t="str">
        <f>IF(OR((AA294-$AC$2)&lt;0,(AA294-$AC$4)&lt;0),0,(AA294-$AC$2)*(AA294-$AC$4)*'Draft Array'!$K$100*'Draft Array'!$M$112*pcrb)</f>
        <v>#REF!</v>
      </c>
      <c r="AC294" s="3" t="str">
        <f t="shared" si="8"/>
        <v>#REF!</v>
      </c>
      <c r="AD294" s="135">
        <f t="shared" si="9"/>
        <v>0</v>
      </c>
      <c r="AE294" s="3" t="str">
        <f t="shared" si="16"/>
        <v>#DIV/0!</v>
      </c>
      <c r="AF294" s="3"/>
      <c r="AG294" s="3"/>
      <c r="AH294" s="3"/>
      <c r="AI294" s="3"/>
      <c r="AJ294" s="3"/>
      <c r="AK294" s="3"/>
    </row>
    <row r="295" ht="15.75" customHeight="1">
      <c r="A295" s="151" t="str">
        <f>OffensePrj!C294</f>
        <v>RB</v>
      </c>
      <c r="B295" s="131" t="str">
        <f>OffensePrj!R294</f>
        <v>Dexter Williams</v>
      </c>
      <c r="C295" s="132">
        <f>OffensePrj!D294</f>
        <v>0</v>
      </c>
      <c r="D295" s="132">
        <f>OffensePrj!E294</f>
        <v>0</v>
      </c>
      <c r="E295" s="132">
        <f>OffensePrj!F294</f>
        <v>0</v>
      </c>
      <c r="F295" s="132">
        <f>OffensePrj!G294</f>
        <v>0</v>
      </c>
      <c r="G295" s="133">
        <f>OffensePrj!H294</f>
        <v>0</v>
      </c>
      <c r="H295" s="132">
        <f>OffensePrj!I294</f>
        <v>5.604284</v>
      </c>
      <c r="I295" s="132">
        <f>OffensePrj!J294</f>
        <v>17.64</v>
      </c>
      <c r="J295" s="132">
        <f>OffensePrj!K294</f>
        <v>0.16</v>
      </c>
      <c r="K295" s="132">
        <f>OffensePrj!L294</f>
        <v>0.396918</v>
      </c>
      <c r="L295" s="132">
        <f>OffensePrj!M294</f>
        <v>3.076117</v>
      </c>
      <c r="M295" s="132">
        <f>OffensePrj!N294</f>
        <v>0</v>
      </c>
      <c r="N295" s="132">
        <f>OffensePrj!O294</f>
        <v>0</v>
      </c>
      <c r="O295" s="3">
        <f>OffensePrj!P294</f>
        <v>0</v>
      </c>
      <c r="P295" s="132">
        <f>OffensePrj!Q294</f>
        <v>0</v>
      </c>
      <c r="Q295" s="134">
        <f>IFERROR(ProjectionCalcs!D295*pointpasscomp+ProjectionCalcs!E295*pointpassyard+ProjectionCalcs!F295*pointpasstd+pointint*ProjectionCalcs!G295+ProjectionCalcs!H295*pointrushatt+pointrushyard*ProjectionCalcs!I295+pointrushtd*ProjectionCalcs!J295+ProjectionCalcs!K295*pointrec+pointrecyard*ProjectionCalcs!L295+ProjectionCalcs!M295*pointrectd+pointfumb*ProjectionCalcs!N295+(C295-D295)*pointpassinc+O295*pointret+P295*pointrushtd,0)</f>
        <v>0</v>
      </c>
      <c r="R295" s="113" t="str">
        <f t="shared" si="11"/>
        <v>#REF!</v>
      </c>
      <c r="S295" s="135" t="str">
        <f t="shared" si="12"/>
        <v>#REF!</v>
      </c>
      <c r="T295" s="113" t="str">
        <f t="array" ref="T295">ROUND(SUMPRODUCT((AE295&gt;=$AE$155:$AE$404)/COUNTIF($AE$155:$AE$404,$AE$155:$AE$404)),0)</f>
        <v>#DIV/0!</v>
      </c>
      <c r="U295" s="3" t="str">
        <f t="shared" si="13"/>
        <v>#REF!</v>
      </c>
      <c r="V295" s="3" t="str">
        <f t="array" ref="V295">IFERROR(INDEX(Overall!$C$3:$C$389,MATCH(ProjectionCalcs!B295,Overall!$D$3:$D$389,0)),"No")</f>
        <v>No</v>
      </c>
      <c r="W295" s="93">
        <f t="shared" si="14"/>
        <v>1</v>
      </c>
      <c r="X295" s="136"/>
      <c r="Y295" s="3" t="str">
        <f t="shared" si="15"/>
        <v/>
      </c>
      <c r="Z295" s="3" t="str">
        <f t="shared" si="6"/>
        <v>#DIV/0!</v>
      </c>
      <c r="AA295" s="96">
        <f t="shared" si="7"/>
        <v>0</v>
      </c>
      <c r="AB295" s="3" t="str">
        <f>IF(OR((AA295-$AC$2)&lt;0,(AA295-$AC$4)&lt;0),0,(AA295-$AC$2)*(AA295-$AC$4)*'Draft Array'!$K$100*'Draft Array'!$M$112*pcrb)</f>
        <v>#REF!</v>
      </c>
      <c r="AC295" s="3" t="str">
        <f t="shared" si="8"/>
        <v>#REF!</v>
      </c>
      <c r="AD295" s="135">
        <f t="shared" si="9"/>
        <v>0</v>
      </c>
      <c r="AE295" s="3" t="str">
        <f t="shared" si="16"/>
        <v>#DIV/0!</v>
      </c>
      <c r="AF295" s="3"/>
      <c r="AG295" s="3"/>
      <c r="AH295" s="3"/>
      <c r="AI295" s="3"/>
      <c r="AJ295" s="3"/>
      <c r="AK295" s="3"/>
    </row>
    <row r="296" ht="15.75" customHeight="1">
      <c r="A296" s="151" t="str">
        <f>OffensePrj!C295</f>
        <v>RB</v>
      </c>
      <c r="B296" s="131" t="str">
        <f>OffensePrj!R295</f>
        <v>Qadree Ollison</v>
      </c>
      <c r="C296" s="132">
        <f>OffensePrj!D295</f>
        <v>0</v>
      </c>
      <c r="D296" s="132">
        <f>OffensePrj!E295</f>
        <v>0</v>
      </c>
      <c r="E296" s="132">
        <f>OffensePrj!F295</f>
        <v>0</v>
      </c>
      <c r="F296" s="132">
        <f>OffensePrj!G295</f>
        <v>0</v>
      </c>
      <c r="G296" s="133">
        <f>OffensePrj!H295</f>
        <v>0</v>
      </c>
      <c r="H296" s="132">
        <f>OffensePrj!I295</f>
        <v>30.9401</v>
      </c>
      <c r="I296" s="132">
        <f>OffensePrj!J295</f>
        <v>57.89488</v>
      </c>
      <c r="J296" s="132">
        <f>OffensePrj!K295</f>
        <v>0.951591</v>
      </c>
      <c r="K296" s="132">
        <f>OffensePrj!L295</f>
        <v>2.482095</v>
      </c>
      <c r="L296" s="132">
        <f>OffensePrj!M295</f>
        <v>16.68857</v>
      </c>
      <c r="M296" s="132">
        <f>OffensePrj!N295</f>
        <v>0</v>
      </c>
      <c r="N296" s="132">
        <f>OffensePrj!O295</f>
        <v>0</v>
      </c>
      <c r="O296" s="3">
        <f>OffensePrj!P295</f>
        <v>0</v>
      </c>
      <c r="P296" s="132">
        <f>OffensePrj!Q295</f>
        <v>0</v>
      </c>
      <c r="Q296" s="134">
        <f>IFERROR(ProjectionCalcs!D296*pointpasscomp+ProjectionCalcs!E296*pointpassyard+ProjectionCalcs!F296*pointpasstd+pointint*ProjectionCalcs!G296+ProjectionCalcs!H296*pointrushatt+pointrushyard*ProjectionCalcs!I296+pointrushtd*ProjectionCalcs!J296+ProjectionCalcs!K296*pointrec+pointrecyard*ProjectionCalcs!L296+ProjectionCalcs!M296*pointrectd+pointfumb*ProjectionCalcs!N296+(C296-D296)*pointpassinc+O296*pointret+P296*pointrushtd,0)</f>
        <v>0</v>
      </c>
      <c r="R296" s="113" t="str">
        <f t="shared" si="11"/>
        <v>#REF!</v>
      </c>
      <c r="S296" s="135" t="str">
        <f t="shared" si="12"/>
        <v>#REF!</v>
      </c>
      <c r="T296" s="113" t="str">
        <f t="array" ref="T296">ROUND(SUMPRODUCT((AE296&gt;=$AE$155:$AE$404)/COUNTIF($AE$155:$AE$404,$AE$155:$AE$404)),0)</f>
        <v>#DIV/0!</v>
      </c>
      <c r="U296" s="3" t="str">
        <f t="shared" si="13"/>
        <v>#REF!</v>
      </c>
      <c r="V296" s="3" t="str">
        <f t="array" ref="V296">IFERROR(INDEX(Overall!$C$3:$C$389,MATCH(ProjectionCalcs!B296,Overall!$D$3:$D$389,0)),"No")</f>
        <v>Yes</v>
      </c>
      <c r="W296" s="93">
        <f t="shared" si="14"/>
        <v>0</v>
      </c>
      <c r="X296" s="136"/>
      <c r="Y296" s="3" t="str">
        <f t="shared" si="15"/>
        <v/>
      </c>
      <c r="Z296" s="3" t="str">
        <f t="shared" si="6"/>
        <v>#DIV/0!</v>
      </c>
      <c r="AA296" s="96">
        <f t="shared" si="7"/>
        <v>0</v>
      </c>
      <c r="AB296" s="3" t="str">
        <f>IF(OR((AA296-$AC$2)&lt;0,(AA296-$AC$4)&lt;0),0,(AA296-$AC$2)*(AA296-$AC$4)*'Draft Array'!$K$100*'Draft Array'!$M$112*pcrb)</f>
        <v>#REF!</v>
      </c>
      <c r="AC296" s="3" t="str">
        <f t="shared" si="8"/>
        <v>#REF!</v>
      </c>
      <c r="AD296" s="135">
        <f t="shared" si="9"/>
        <v>0</v>
      </c>
      <c r="AE296" s="3" t="str">
        <f t="shared" si="16"/>
        <v>#DIV/0!</v>
      </c>
      <c r="AF296" s="3"/>
      <c r="AG296" s="3"/>
      <c r="AH296" s="3"/>
      <c r="AI296" s="3"/>
      <c r="AJ296" s="3"/>
      <c r="AK296" s="3"/>
    </row>
    <row r="297" ht="15.75" customHeight="1">
      <c r="A297" s="151" t="str">
        <f>OffensePrj!C296</f>
        <v>RB</v>
      </c>
      <c r="B297" s="131" t="str">
        <f>OffensePrj!R296</f>
        <v>Kerrith Whyte</v>
      </c>
      <c r="C297" s="132">
        <f>OffensePrj!D296</f>
        <v>0</v>
      </c>
      <c r="D297" s="132">
        <f>OffensePrj!E296</f>
        <v>0</v>
      </c>
      <c r="E297" s="132">
        <f>OffensePrj!F296</f>
        <v>0</v>
      </c>
      <c r="F297" s="132">
        <f>OffensePrj!G296</f>
        <v>0</v>
      </c>
      <c r="G297" s="133">
        <f>OffensePrj!H296</f>
        <v>0</v>
      </c>
      <c r="H297" s="132">
        <f>OffensePrj!I296</f>
        <v>22.9</v>
      </c>
      <c r="I297" s="132">
        <f>OffensePrj!J296</f>
        <v>0</v>
      </c>
      <c r="J297" s="132">
        <f>OffensePrj!K296</f>
        <v>0</v>
      </c>
      <c r="K297" s="132">
        <f>OffensePrj!L296</f>
        <v>0.7</v>
      </c>
      <c r="L297" s="132">
        <f>OffensePrj!M296</f>
        <v>6</v>
      </c>
      <c r="M297" s="132">
        <f>OffensePrj!N296</f>
        <v>0</v>
      </c>
      <c r="N297" s="132">
        <f>OffensePrj!O296</f>
        <v>0</v>
      </c>
      <c r="O297" s="3">
        <f>OffensePrj!P296</f>
        <v>0</v>
      </c>
      <c r="P297" s="132">
        <f>OffensePrj!Q296</f>
        <v>0</v>
      </c>
      <c r="Q297" s="134">
        <f>IFERROR(ProjectionCalcs!D297*pointpasscomp+ProjectionCalcs!E297*pointpassyard+ProjectionCalcs!F297*pointpasstd+pointint*ProjectionCalcs!G297+ProjectionCalcs!H297*pointrushatt+pointrushyard*ProjectionCalcs!I297+pointrushtd*ProjectionCalcs!J297+ProjectionCalcs!K297*pointrec+pointrecyard*ProjectionCalcs!L297+ProjectionCalcs!M297*pointrectd+pointfumb*ProjectionCalcs!N297+(C297-D297)*pointpassinc+O297*pointret+P297*pointrushtd,0)</f>
        <v>0</v>
      </c>
      <c r="R297" s="113" t="str">
        <f t="shared" si="11"/>
        <v>#REF!</v>
      </c>
      <c r="S297" s="135" t="str">
        <f t="shared" si="12"/>
        <v>#REF!</v>
      </c>
      <c r="T297" s="113" t="str">
        <f t="array" ref="T297">ROUND(SUMPRODUCT((AE297&gt;=$AE$155:$AE$404)/COUNTIF($AE$155:$AE$404,$AE$155:$AE$404)),0)</f>
        <v>#DIV/0!</v>
      </c>
      <c r="U297" s="3" t="str">
        <f t="shared" si="13"/>
        <v>#REF!</v>
      </c>
      <c r="V297" s="3" t="str">
        <f t="array" ref="V297">IFERROR(INDEX(Overall!$C$3:$C$389,MATCH(ProjectionCalcs!B297,Overall!$D$3:$D$389,0)),"No")</f>
        <v>No</v>
      </c>
      <c r="W297" s="93">
        <f t="shared" si="14"/>
        <v>1</v>
      </c>
      <c r="X297" s="136"/>
      <c r="Y297" s="3" t="str">
        <f t="shared" si="15"/>
        <v/>
      </c>
      <c r="Z297" s="3" t="str">
        <f t="shared" si="6"/>
        <v>#DIV/0!</v>
      </c>
      <c r="AA297" s="96">
        <f t="shared" si="7"/>
        <v>0</v>
      </c>
      <c r="AB297" s="3" t="str">
        <f>IF(OR((AA297-$AC$2)&lt;0,(AA297-$AC$4)&lt;0),0,(AA297-$AC$2)*(AA297-$AC$4)*'Draft Array'!$K$100*'Draft Array'!$M$112*pcrb)</f>
        <v>#REF!</v>
      </c>
      <c r="AC297" s="3" t="str">
        <f t="shared" si="8"/>
        <v>#REF!</v>
      </c>
      <c r="AD297" s="135">
        <f t="shared" si="9"/>
        <v>0</v>
      </c>
      <c r="AE297" s="3" t="str">
        <f t="shared" si="16"/>
        <v>#DIV/0!</v>
      </c>
      <c r="AF297" s="3"/>
      <c r="AG297" s="3"/>
      <c r="AH297" s="3"/>
      <c r="AI297" s="3"/>
      <c r="AJ297" s="3"/>
      <c r="AK297" s="3"/>
    </row>
    <row r="298" ht="15.75" customHeight="1">
      <c r="A298" s="151" t="str">
        <f>OffensePrj!C297</f>
        <v>RB</v>
      </c>
      <c r="B298" s="131" t="str">
        <f>OffensePrj!R297</f>
        <v>Darwin Thompson</v>
      </c>
      <c r="C298" s="132">
        <f>OffensePrj!D297</f>
        <v>0</v>
      </c>
      <c r="D298" s="132">
        <f>OffensePrj!E297</f>
        <v>0</v>
      </c>
      <c r="E298" s="132">
        <f>OffensePrj!F297</f>
        <v>0</v>
      </c>
      <c r="F298" s="132">
        <f>OffensePrj!G297</f>
        <v>0</v>
      </c>
      <c r="G298" s="133">
        <f>OffensePrj!H297</f>
        <v>0</v>
      </c>
      <c r="H298" s="132">
        <f>OffensePrj!I297</f>
        <v>66.01058</v>
      </c>
      <c r="I298" s="132">
        <f>OffensePrj!J297</f>
        <v>253.8821</v>
      </c>
      <c r="J298" s="132">
        <f>OffensePrj!K297</f>
        <v>1.367081</v>
      </c>
      <c r="K298" s="132">
        <f>OffensePrj!L297</f>
        <v>13.45028</v>
      </c>
      <c r="L298" s="132">
        <f>OffensePrj!M297</f>
        <v>83.03907</v>
      </c>
      <c r="M298" s="132">
        <f>OffensePrj!N297</f>
        <v>0.323717</v>
      </c>
      <c r="N298" s="132">
        <f>OffensePrj!O297</f>
        <v>1</v>
      </c>
      <c r="O298" s="3">
        <f>OffensePrj!P297</f>
        <v>0</v>
      </c>
      <c r="P298" s="132">
        <f>OffensePrj!Q297</f>
        <v>0</v>
      </c>
      <c r="Q298" s="134">
        <f>IFERROR(ProjectionCalcs!D298*pointpasscomp+ProjectionCalcs!E298*pointpassyard+ProjectionCalcs!F298*pointpasstd+pointint*ProjectionCalcs!G298+ProjectionCalcs!H298*pointrushatt+pointrushyard*ProjectionCalcs!I298+pointrushtd*ProjectionCalcs!J298+ProjectionCalcs!K298*pointrec+pointrecyard*ProjectionCalcs!L298+ProjectionCalcs!M298*pointrectd+pointfumb*ProjectionCalcs!N298+(C298-D298)*pointpassinc+O298*pointret+P298*pointrushtd,0)</f>
        <v>0</v>
      </c>
      <c r="R298" s="113" t="str">
        <f t="shared" si="11"/>
        <v>#REF!</v>
      </c>
      <c r="S298" s="135" t="str">
        <f t="shared" si="12"/>
        <v>#REF!</v>
      </c>
      <c r="T298" s="113" t="str">
        <f t="array" ref="T298">ROUND(SUMPRODUCT((AE298&gt;=$AE$155:$AE$404)/COUNTIF($AE$155:$AE$404,$AE$155:$AE$404)),0)</f>
        <v>#DIV/0!</v>
      </c>
      <c r="U298" s="3" t="str">
        <f t="shared" si="13"/>
        <v>#REF!</v>
      </c>
      <c r="V298" s="3" t="str">
        <f t="array" ref="V298">IFERROR(INDEX(Overall!$C$3:$C$389,MATCH(ProjectionCalcs!B298,Overall!$D$3:$D$389,0)),"No")</f>
        <v>No</v>
      </c>
      <c r="W298" s="93">
        <f t="shared" si="14"/>
        <v>1</v>
      </c>
      <c r="X298" s="136"/>
      <c r="Y298" s="3" t="str">
        <f t="shared" si="15"/>
        <v/>
      </c>
      <c r="Z298" s="3" t="str">
        <f t="shared" si="6"/>
        <v>#DIV/0!</v>
      </c>
      <c r="AA298" s="96">
        <f t="shared" si="7"/>
        <v>0</v>
      </c>
      <c r="AB298" s="3" t="str">
        <f>IF(OR((AA298-$AC$2)&lt;0,(AA298-$AC$4)&lt;0),0,(AA298-$AC$2)*(AA298-$AC$4)*'Draft Array'!$K$100*'Draft Array'!$M$112*pcrb)</f>
        <v>#REF!</v>
      </c>
      <c r="AC298" s="3" t="str">
        <f t="shared" si="8"/>
        <v>#REF!</v>
      </c>
      <c r="AD298" s="135">
        <f t="shared" si="9"/>
        <v>0</v>
      </c>
      <c r="AE298" s="3" t="str">
        <f t="shared" si="16"/>
        <v>#DIV/0!</v>
      </c>
      <c r="AF298" s="3"/>
      <c r="AG298" s="3"/>
      <c r="AH298" s="3"/>
      <c r="AI298" s="3"/>
      <c r="AJ298" s="3"/>
      <c r="AK298" s="3"/>
    </row>
    <row r="299" ht="15.75" customHeight="1">
      <c r="A299" s="151" t="str">
        <f>OffensePrj!C298</f>
        <v>RB</v>
      </c>
      <c r="B299" s="131" t="str">
        <f>OffensePrj!R298</f>
        <v>Jon Hilliman</v>
      </c>
      <c r="C299" s="132">
        <f>OffensePrj!D298</f>
        <v>0</v>
      </c>
      <c r="D299" s="132">
        <f>OffensePrj!E298</f>
        <v>0</v>
      </c>
      <c r="E299" s="132">
        <f>OffensePrj!F298</f>
        <v>0</v>
      </c>
      <c r="F299" s="132">
        <f>OffensePrj!G298</f>
        <v>0</v>
      </c>
      <c r="G299" s="133">
        <f>OffensePrj!H298</f>
        <v>0</v>
      </c>
      <c r="H299" s="132">
        <f>OffensePrj!I298</f>
        <v>20.9</v>
      </c>
      <c r="I299" s="132">
        <f>OffensePrj!J298</f>
        <v>0</v>
      </c>
      <c r="J299" s="132">
        <f>OffensePrj!K298</f>
        <v>0</v>
      </c>
      <c r="K299" s="132">
        <f>OffensePrj!L298</f>
        <v>3.1</v>
      </c>
      <c r="L299" s="132">
        <f>OffensePrj!M298</f>
        <v>10</v>
      </c>
      <c r="M299" s="132">
        <f>OffensePrj!N298</f>
        <v>0</v>
      </c>
      <c r="N299" s="132">
        <f>OffensePrj!O298</f>
        <v>0.5</v>
      </c>
      <c r="O299" s="3">
        <f>OffensePrj!P298</f>
        <v>0</v>
      </c>
      <c r="P299" s="132">
        <f>OffensePrj!Q298</f>
        <v>0</v>
      </c>
      <c r="Q299" s="134">
        <f>IFERROR(ProjectionCalcs!D299*pointpasscomp+ProjectionCalcs!E299*pointpassyard+ProjectionCalcs!F299*pointpasstd+pointint*ProjectionCalcs!G299+ProjectionCalcs!H299*pointrushatt+pointrushyard*ProjectionCalcs!I299+pointrushtd*ProjectionCalcs!J299+ProjectionCalcs!K299*pointrec+pointrecyard*ProjectionCalcs!L299+ProjectionCalcs!M299*pointrectd+pointfumb*ProjectionCalcs!N299+(C299-D299)*pointpassinc+O299*pointret+P299*pointrushtd,0)</f>
        <v>0</v>
      </c>
      <c r="R299" s="113" t="str">
        <f t="shared" si="11"/>
        <v>#REF!</v>
      </c>
      <c r="S299" s="135" t="str">
        <f t="shared" si="12"/>
        <v>#REF!</v>
      </c>
      <c r="T299" s="113" t="str">
        <f t="array" ref="T299">ROUND(SUMPRODUCT((AE299&gt;=$AE$155:$AE$404)/COUNTIF($AE$155:$AE$404,$AE$155:$AE$404)),0)</f>
        <v>#DIV/0!</v>
      </c>
      <c r="U299" s="3" t="str">
        <f t="shared" si="13"/>
        <v>#REF!</v>
      </c>
      <c r="V299" s="3" t="str">
        <f t="array" ref="V299">IFERROR(INDEX(Overall!$C$3:$C$389,MATCH(ProjectionCalcs!B299,Overall!$D$3:$D$389,0)),"No")</f>
        <v>No</v>
      </c>
      <c r="W299" s="93">
        <f t="shared" si="14"/>
        <v>1</v>
      </c>
      <c r="X299" s="136"/>
      <c r="Y299" s="3" t="str">
        <f t="shared" si="15"/>
        <v/>
      </c>
      <c r="Z299" s="3" t="str">
        <f t="shared" si="6"/>
        <v>#DIV/0!</v>
      </c>
      <c r="AA299" s="96">
        <f t="shared" si="7"/>
        <v>0</v>
      </c>
      <c r="AB299" s="3" t="str">
        <f>IF(OR((AA299-$AC$2)&lt;0,(AA299-$AC$4)&lt;0),0,(AA299-$AC$2)*(AA299-$AC$4)*'Draft Array'!$K$100*'Draft Array'!$M$112*pcrb)</f>
        <v>#REF!</v>
      </c>
      <c r="AC299" s="3" t="str">
        <f t="shared" si="8"/>
        <v>#REF!</v>
      </c>
      <c r="AD299" s="135">
        <f t="shared" si="9"/>
        <v>0</v>
      </c>
      <c r="AE299" s="3" t="str">
        <f t="shared" si="16"/>
        <v>#DIV/0!</v>
      </c>
      <c r="AF299" s="3"/>
      <c r="AG299" s="3"/>
      <c r="AH299" s="3"/>
      <c r="AI299" s="3"/>
      <c r="AJ299" s="3"/>
      <c r="AK299" s="3"/>
    </row>
    <row r="300" ht="15.75" customHeight="1">
      <c r="A300" s="151" t="str">
        <f>OffensePrj!C299</f>
        <v>RB</v>
      </c>
      <c r="B300" s="131" t="str">
        <f>OffensePrj!R299</f>
        <v>D'Ernest Johnson</v>
      </c>
      <c r="C300" s="132">
        <f>OffensePrj!D299</f>
        <v>0</v>
      </c>
      <c r="D300" s="132">
        <f>OffensePrj!E299</f>
        <v>0</v>
      </c>
      <c r="E300" s="132">
        <f>OffensePrj!F299</f>
        <v>0</v>
      </c>
      <c r="F300" s="132">
        <f>OffensePrj!G299</f>
        <v>0</v>
      </c>
      <c r="G300" s="133">
        <f>OffensePrj!H299</f>
        <v>0</v>
      </c>
      <c r="H300" s="132">
        <f>OffensePrj!I299</f>
        <v>11.78942</v>
      </c>
      <c r="I300" s="132">
        <f>OffensePrj!J299</f>
        <v>98</v>
      </c>
      <c r="J300" s="132">
        <f>OffensePrj!K299</f>
        <v>1</v>
      </c>
      <c r="K300" s="132">
        <f>OffensePrj!L299</f>
        <v>4.099404</v>
      </c>
      <c r="L300" s="132">
        <f>OffensePrj!M299</f>
        <v>48.45604</v>
      </c>
      <c r="M300" s="132">
        <f>OffensePrj!N299</f>
        <v>0</v>
      </c>
      <c r="N300" s="132">
        <f>OffensePrj!O299</f>
        <v>0</v>
      </c>
      <c r="O300" s="3">
        <f>OffensePrj!P299</f>
        <v>0</v>
      </c>
      <c r="P300" s="132">
        <f>OffensePrj!Q299</f>
        <v>0</v>
      </c>
      <c r="Q300" s="134">
        <f>IFERROR(ProjectionCalcs!D300*pointpasscomp+ProjectionCalcs!E300*pointpassyard+ProjectionCalcs!F300*pointpasstd+pointint*ProjectionCalcs!G300+ProjectionCalcs!H300*pointrushatt+pointrushyard*ProjectionCalcs!I300+pointrushtd*ProjectionCalcs!J300+ProjectionCalcs!K300*pointrec+pointrecyard*ProjectionCalcs!L300+ProjectionCalcs!M300*pointrectd+pointfumb*ProjectionCalcs!N300+(C300-D300)*pointpassinc+O300*pointret+P300*pointrushtd,0)</f>
        <v>0</v>
      </c>
      <c r="R300" s="113" t="str">
        <f t="shared" si="11"/>
        <v>#REF!</v>
      </c>
      <c r="S300" s="135" t="str">
        <f t="shared" si="12"/>
        <v>#REF!</v>
      </c>
      <c r="T300" s="113" t="str">
        <f t="array" ref="T300">ROUND(SUMPRODUCT((AE300&gt;=$AE$155:$AE$404)/COUNTIF($AE$155:$AE$404,$AE$155:$AE$404)),0)</f>
        <v>#DIV/0!</v>
      </c>
      <c r="U300" s="3" t="str">
        <f t="shared" si="13"/>
        <v>#REF!</v>
      </c>
      <c r="V300" s="3" t="str">
        <f t="array" ref="V300">IFERROR(INDEX(Overall!$C$3:$C$389,MATCH(ProjectionCalcs!B300,Overall!$D$3:$D$389,0)),"No")</f>
        <v>No</v>
      </c>
      <c r="W300" s="93">
        <f t="shared" si="14"/>
        <v>1</v>
      </c>
      <c r="X300" s="136"/>
      <c r="Y300" s="3" t="str">
        <f t="shared" si="15"/>
        <v/>
      </c>
      <c r="Z300" s="3" t="str">
        <f t="shared" si="6"/>
        <v>#DIV/0!</v>
      </c>
      <c r="AA300" s="96">
        <f t="shared" si="7"/>
        <v>0</v>
      </c>
      <c r="AB300" s="3" t="str">
        <f>IF(OR((AA300-$AC$2)&lt;0,(AA300-$AC$4)&lt;0),0,(AA300-$AC$2)*(AA300-$AC$4)*'Draft Array'!$K$100*'Draft Array'!$M$112*pcrb)</f>
        <v>#REF!</v>
      </c>
      <c r="AC300" s="3" t="str">
        <f t="shared" si="8"/>
        <v>#REF!</v>
      </c>
      <c r="AD300" s="135">
        <f t="shared" si="9"/>
        <v>0</v>
      </c>
      <c r="AE300" s="3" t="str">
        <f t="shared" si="16"/>
        <v>#DIV/0!</v>
      </c>
      <c r="AF300" s="3"/>
      <c r="AG300" s="3"/>
      <c r="AH300" s="3"/>
      <c r="AI300" s="3"/>
      <c r="AJ300" s="3"/>
      <c r="AK300" s="3"/>
    </row>
    <row r="301" ht="15.75" customHeight="1">
      <c r="A301" s="151" t="str">
        <f>OffensePrj!C300</f>
        <v>RB</v>
      </c>
      <c r="B301" s="131" t="str">
        <f>OffensePrj!R300</f>
        <v>Clyde Edwards-Helaire</v>
      </c>
      <c r="C301" s="132" t="str">
        <f>OffensePrj!D300</f>
        <v/>
      </c>
      <c r="D301" s="132" t="str">
        <f>OffensePrj!E300</f>
        <v/>
      </c>
      <c r="E301" s="132" t="str">
        <f>OffensePrj!F300</f>
        <v/>
      </c>
      <c r="F301" s="132" t="str">
        <f>OffensePrj!G300</f>
        <v/>
      </c>
      <c r="G301" s="133" t="str">
        <f>OffensePrj!H300</f>
        <v/>
      </c>
      <c r="H301" s="132">
        <f>OffensePrj!I300</f>
        <v>159.5</v>
      </c>
      <c r="I301" s="132">
        <f>OffensePrj!J300</f>
        <v>694.8</v>
      </c>
      <c r="J301" s="132">
        <f>OffensePrj!K300</f>
        <v>6</v>
      </c>
      <c r="K301" s="132">
        <f>OffensePrj!L300</f>
        <v>44.6</v>
      </c>
      <c r="L301" s="132">
        <f>OffensePrj!M300</f>
        <v>404.8</v>
      </c>
      <c r="M301" s="132">
        <f>OffensePrj!N300</f>
        <v>3.2</v>
      </c>
      <c r="N301" s="132">
        <f>OffensePrj!O300</f>
        <v>2</v>
      </c>
      <c r="O301" s="3" t="str">
        <f>OffensePrj!P300</f>
        <v/>
      </c>
      <c r="P301" s="132" t="str">
        <f>OffensePrj!Q300</f>
        <v/>
      </c>
      <c r="Q301" s="134">
        <f>IFERROR(ProjectionCalcs!D301*pointpasscomp+ProjectionCalcs!E301*pointpassyard+ProjectionCalcs!F301*pointpasstd+pointint*ProjectionCalcs!G301+ProjectionCalcs!H301*pointrushatt+pointrushyard*ProjectionCalcs!I301+pointrushtd*ProjectionCalcs!J301+ProjectionCalcs!K301*pointrec+pointrecyard*ProjectionCalcs!L301+ProjectionCalcs!M301*pointrectd+pointfumb*ProjectionCalcs!N301+(C301-D301)*pointpassinc+O301*pointret+P301*pointrushtd,0)</f>
        <v>0</v>
      </c>
      <c r="R301" s="113" t="str">
        <f t="shared" si="11"/>
        <v>#REF!</v>
      </c>
      <c r="S301" s="135" t="str">
        <f t="shared" si="12"/>
        <v>#REF!</v>
      </c>
      <c r="T301" s="113" t="str">
        <f t="array" ref="T301">ROUND(SUMPRODUCT((AE301&gt;=$AE$155:$AE$404)/COUNTIF($AE$155:$AE$404,$AE$155:$AE$404)),0)</f>
        <v>#DIV/0!</v>
      </c>
      <c r="U301" s="3" t="str">
        <f t="shared" si="13"/>
        <v>#REF!</v>
      </c>
      <c r="V301" s="3" t="str">
        <f t="array" ref="V301">IFERROR(INDEX(Overall!$C$3:$C$389,MATCH(ProjectionCalcs!B301,Overall!$D$3:$D$389,0)),"No")</f>
        <v>Yes</v>
      </c>
      <c r="W301" s="93">
        <f t="shared" si="14"/>
        <v>0</v>
      </c>
      <c r="X301" s="136"/>
      <c r="Y301" s="3" t="str">
        <f t="shared" si="15"/>
        <v/>
      </c>
      <c r="Z301" s="3" t="str">
        <f t="shared" si="6"/>
        <v>#DIV/0!</v>
      </c>
      <c r="AA301" s="96">
        <f t="shared" si="7"/>
        <v>0</v>
      </c>
      <c r="AB301" s="3" t="str">
        <f>IF(OR((AA301-$AC$2)&lt;0,(AA301-$AC$4)&lt;0),0,(AA301-$AC$2)*(AA301-$AC$4)*'Draft Array'!$K$100*'Draft Array'!$M$112*pcrb)</f>
        <v>#REF!</v>
      </c>
      <c r="AC301" s="3" t="str">
        <f t="shared" si="8"/>
        <v>#REF!</v>
      </c>
      <c r="AD301" s="135">
        <f t="shared" si="9"/>
        <v>0</v>
      </c>
      <c r="AE301" s="3" t="str">
        <f t="shared" si="16"/>
        <v>#DIV/0!</v>
      </c>
      <c r="AF301" s="3"/>
      <c r="AG301" s="3"/>
      <c r="AH301" s="3"/>
      <c r="AI301" s="3"/>
      <c r="AJ301" s="3"/>
      <c r="AK301" s="3"/>
    </row>
    <row r="302" ht="15.75" customHeight="1">
      <c r="A302" s="151" t="str">
        <f>OffensePrj!C301</f>
        <v>RB</v>
      </c>
      <c r="B302" s="131" t="str">
        <f>OffensePrj!R301</f>
        <v>Jo1000than Taylor</v>
      </c>
      <c r="C302" s="132" t="str">
        <f>OffensePrj!D301</f>
        <v/>
      </c>
      <c r="D302" s="132" t="str">
        <f>OffensePrj!E301</f>
        <v/>
      </c>
      <c r="E302" s="132" t="str">
        <f>OffensePrj!F301</f>
        <v/>
      </c>
      <c r="F302" s="132" t="str">
        <f>OffensePrj!G301</f>
        <v/>
      </c>
      <c r="G302" s="133" t="str">
        <f>OffensePrj!H301</f>
        <v/>
      </c>
      <c r="H302" s="132">
        <f>OffensePrj!I301</f>
        <v>205.9</v>
      </c>
      <c r="I302" s="132">
        <f>OffensePrj!J301</f>
        <v>906.1</v>
      </c>
      <c r="J302" s="132">
        <f>OffensePrj!K301</f>
        <v>7.3</v>
      </c>
      <c r="K302" s="132">
        <f>OffensePrj!L301</f>
        <v>19.5</v>
      </c>
      <c r="L302" s="132">
        <f>OffensePrj!M301</f>
        <v>160.5</v>
      </c>
      <c r="M302" s="132">
        <f>OffensePrj!N301</f>
        <v>1.1</v>
      </c>
      <c r="N302" s="132">
        <f>OffensePrj!O301</f>
        <v>2</v>
      </c>
      <c r="O302" s="3" t="str">
        <f>OffensePrj!P301</f>
        <v/>
      </c>
      <c r="P302" s="132" t="str">
        <f>OffensePrj!Q301</f>
        <v/>
      </c>
      <c r="Q302" s="134">
        <f>IFERROR(ProjectionCalcs!D302*pointpasscomp+ProjectionCalcs!E302*pointpassyard+ProjectionCalcs!F302*pointpasstd+pointint*ProjectionCalcs!G302+ProjectionCalcs!H302*pointrushatt+pointrushyard*ProjectionCalcs!I302+pointrushtd*ProjectionCalcs!J302+ProjectionCalcs!K302*pointrec+pointrecyard*ProjectionCalcs!L302+ProjectionCalcs!M302*pointrectd+pointfumb*ProjectionCalcs!N302+(C302-D302)*pointpassinc+O302*pointret+P302*pointrushtd,0)</f>
        <v>0</v>
      </c>
      <c r="R302" s="113" t="str">
        <f t="shared" si="11"/>
        <v>#REF!</v>
      </c>
      <c r="S302" s="135" t="str">
        <f t="shared" si="12"/>
        <v>#REF!</v>
      </c>
      <c r="T302" s="113" t="str">
        <f t="array" ref="T302">ROUND(SUMPRODUCT((AE302&gt;=$AE$155:$AE$404)/COUNTIF($AE$155:$AE$404,$AE$155:$AE$404)),0)</f>
        <v>#DIV/0!</v>
      </c>
      <c r="U302" s="3" t="str">
        <f t="shared" si="13"/>
        <v>#REF!</v>
      </c>
      <c r="V302" s="3" t="str">
        <f t="array" ref="V302">IFERROR(INDEX(Overall!$C$3:$C$389,MATCH(ProjectionCalcs!B302,Overall!$D$3:$D$389,0)),"No")</f>
        <v>Yes</v>
      </c>
      <c r="W302" s="93">
        <f t="shared" si="14"/>
        <v>0</v>
      </c>
      <c r="X302" s="136"/>
      <c r="Y302" s="3" t="str">
        <f t="shared" si="15"/>
        <v/>
      </c>
      <c r="Z302" s="3" t="str">
        <f t="shared" si="6"/>
        <v>#DIV/0!</v>
      </c>
      <c r="AA302" s="96">
        <f t="shared" si="7"/>
        <v>0</v>
      </c>
      <c r="AB302" s="3" t="str">
        <f>IF(OR((AA302-$AC$2)&lt;0,(AA302-$AC$4)&lt;0),0,(AA302-$AC$2)*(AA302-$AC$4)*'Draft Array'!$K$100*'Draft Array'!$M$112*pcrb)</f>
        <v>#REF!</v>
      </c>
      <c r="AC302" s="3" t="str">
        <f t="shared" si="8"/>
        <v>#REF!</v>
      </c>
      <c r="AD302" s="135">
        <f t="shared" si="9"/>
        <v>0</v>
      </c>
      <c r="AE302" s="3" t="str">
        <f t="shared" si="16"/>
        <v>#DIV/0!</v>
      </c>
      <c r="AF302" s="3"/>
      <c r="AG302" s="3"/>
      <c r="AH302" s="3"/>
      <c r="AI302" s="3"/>
      <c r="AJ302" s="3"/>
      <c r="AK302" s="3"/>
    </row>
    <row r="303" ht="15.75" customHeight="1">
      <c r="A303" s="151" t="str">
        <f>OffensePrj!C302</f>
        <v>RB</v>
      </c>
      <c r="B303" s="131" t="str">
        <f>OffensePrj!R302</f>
        <v>J.K. Dobbins</v>
      </c>
      <c r="C303" s="132" t="str">
        <f>OffensePrj!D302</f>
        <v/>
      </c>
      <c r="D303" s="132" t="str">
        <f>OffensePrj!E302</f>
        <v/>
      </c>
      <c r="E303" s="132" t="str">
        <f>OffensePrj!F302</f>
        <v/>
      </c>
      <c r="F303" s="132" t="str">
        <f>OffensePrj!G302</f>
        <v/>
      </c>
      <c r="G303" s="133" t="str">
        <f>OffensePrj!H302</f>
        <v/>
      </c>
      <c r="H303" s="132">
        <f>OffensePrj!I302</f>
        <v>132.6</v>
      </c>
      <c r="I303" s="132">
        <f>OffensePrj!J302</f>
        <v>614.2</v>
      </c>
      <c r="J303" s="132">
        <f>OffensePrj!K302</f>
        <v>4</v>
      </c>
      <c r="K303" s="132">
        <f>OffensePrj!L302</f>
        <v>18</v>
      </c>
      <c r="L303" s="132">
        <f>OffensePrj!M302</f>
        <v>147</v>
      </c>
      <c r="M303" s="132">
        <f>OffensePrj!N302</f>
        <v>0.8</v>
      </c>
      <c r="N303" s="132">
        <f>OffensePrj!O302</f>
        <v>1.4</v>
      </c>
      <c r="O303" s="3" t="str">
        <f>OffensePrj!P302</f>
        <v/>
      </c>
      <c r="P303" s="132" t="str">
        <f>OffensePrj!Q302</f>
        <v/>
      </c>
      <c r="Q303" s="134">
        <f>IFERROR(ProjectionCalcs!D303*pointpasscomp+ProjectionCalcs!E303*pointpassyard+ProjectionCalcs!F303*pointpasstd+pointint*ProjectionCalcs!G303+ProjectionCalcs!H303*pointrushatt+pointrushyard*ProjectionCalcs!I303+pointrushtd*ProjectionCalcs!J303+ProjectionCalcs!K303*pointrec+pointrecyard*ProjectionCalcs!L303+ProjectionCalcs!M303*pointrectd+pointfumb*ProjectionCalcs!N303+(C303-D303)*pointpassinc+O303*pointret+P303*pointrushtd,0)</f>
        <v>0</v>
      </c>
      <c r="R303" s="113" t="str">
        <f t="shared" si="11"/>
        <v>#REF!</v>
      </c>
      <c r="S303" s="135" t="str">
        <f t="shared" si="12"/>
        <v>#REF!</v>
      </c>
      <c r="T303" s="113" t="str">
        <f t="array" ref="T303">ROUND(SUMPRODUCT((AE303&gt;=$AE$155:$AE$404)/COUNTIF($AE$155:$AE$404,$AE$155:$AE$404)),0)</f>
        <v>#DIV/0!</v>
      </c>
      <c r="U303" s="3" t="str">
        <f t="shared" si="13"/>
        <v>#REF!</v>
      </c>
      <c r="V303" s="3" t="str">
        <f t="array" ref="V303">IFERROR(INDEX(Overall!$C$3:$C$389,MATCH(ProjectionCalcs!B303,Overall!$D$3:$D$389,0)),"No")</f>
        <v>Yes</v>
      </c>
      <c r="W303" s="93">
        <f t="shared" si="14"/>
        <v>0</v>
      </c>
      <c r="X303" s="136"/>
      <c r="Y303" s="3" t="str">
        <f t="shared" si="15"/>
        <v/>
      </c>
      <c r="Z303" s="3" t="str">
        <f t="shared" si="6"/>
        <v>#DIV/0!</v>
      </c>
      <c r="AA303" s="96">
        <f t="shared" si="7"/>
        <v>0</v>
      </c>
      <c r="AB303" s="3" t="str">
        <f>IF(OR((AA303-$AC$2)&lt;0,(AA303-$AC$4)&lt;0),0,(AA303-$AC$2)*(AA303-$AC$4)*'Draft Array'!$K$100*'Draft Array'!$M$112*pcrb)</f>
        <v>#REF!</v>
      </c>
      <c r="AC303" s="3" t="str">
        <f t="shared" si="8"/>
        <v>#REF!</v>
      </c>
      <c r="AD303" s="135">
        <f t="shared" si="9"/>
        <v>0</v>
      </c>
      <c r="AE303" s="3" t="str">
        <f t="shared" si="16"/>
        <v>#DIV/0!</v>
      </c>
      <c r="AF303" s="3"/>
      <c r="AG303" s="3"/>
      <c r="AH303" s="3"/>
      <c r="AI303" s="3"/>
      <c r="AJ303" s="3"/>
      <c r="AK303" s="3"/>
    </row>
    <row r="304" ht="15.75" customHeight="1">
      <c r="A304" s="151" t="str">
        <f>OffensePrj!C303</f>
        <v>RB</v>
      </c>
      <c r="B304" s="131" t="str">
        <f>OffensePrj!R303</f>
        <v>D'Andre Swift</v>
      </c>
      <c r="C304" s="132" t="str">
        <f>OffensePrj!D303</f>
        <v/>
      </c>
      <c r="D304" s="132" t="str">
        <f>OffensePrj!E303</f>
        <v/>
      </c>
      <c r="E304" s="132" t="str">
        <f>OffensePrj!F303</f>
        <v/>
      </c>
      <c r="F304" s="132" t="str">
        <f>OffensePrj!G303</f>
        <v/>
      </c>
      <c r="G304" s="133" t="str">
        <f>OffensePrj!H303</f>
        <v/>
      </c>
      <c r="H304" s="132">
        <f>OffensePrj!I303</f>
        <v>176.2</v>
      </c>
      <c r="I304" s="132">
        <f>OffensePrj!J303</f>
        <v>751.4</v>
      </c>
      <c r="J304" s="132">
        <f>OffensePrj!K303</f>
        <v>4.8</v>
      </c>
      <c r="K304" s="132">
        <f>OffensePrj!L303</f>
        <v>35.2</v>
      </c>
      <c r="L304" s="132">
        <f>OffensePrj!M303</f>
        <v>303.4</v>
      </c>
      <c r="M304" s="132">
        <f>OffensePrj!N303</f>
        <v>1.4</v>
      </c>
      <c r="N304" s="132">
        <f>OffensePrj!O303</f>
        <v>2</v>
      </c>
      <c r="O304" s="3" t="str">
        <f>OffensePrj!P303</f>
        <v/>
      </c>
      <c r="P304" s="132" t="str">
        <f>OffensePrj!Q303</f>
        <v/>
      </c>
      <c r="Q304" s="134">
        <f>IFERROR(ProjectionCalcs!D304*pointpasscomp+ProjectionCalcs!E304*pointpassyard+ProjectionCalcs!F304*pointpasstd+pointint*ProjectionCalcs!G304+ProjectionCalcs!H304*pointrushatt+pointrushyard*ProjectionCalcs!I304+pointrushtd*ProjectionCalcs!J304+ProjectionCalcs!K304*pointrec+pointrecyard*ProjectionCalcs!L304+ProjectionCalcs!M304*pointrectd+pointfumb*ProjectionCalcs!N304+(C304-D304)*pointpassinc+O304*pointret+P304*pointrushtd,0)</f>
        <v>0</v>
      </c>
      <c r="R304" s="113" t="str">
        <f t="shared" si="11"/>
        <v>#REF!</v>
      </c>
      <c r="S304" s="135" t="str">
        <f t="shared" si="12"/>
        <v>#REF!</v>
      </c>
      <c r="T304" s="113" t="str">
        <f t="array" ref="T304">ROUND(SUMPRODUCT((AE304&gt;=$AE$155:$AE$404)/COUNTIF($AE$155:$AE$404,$AE$155:$AE$404)),0)</f>
        <v>#DIV/0!</v>
      </c>
      <c r="U304" s="3" t="str">
        <f t="shared" si="13"/>
        <v>#REF!</v>
      </c>
      <c r="V304" s="3" t="str">
        <f t="array" ref="V304">IFERROR(INDEX(Overall!$C$3:$C$389,MATCH(ProjectionCalcs!B304,Overall!$D$3:$D$389,0)),"No")</f>
        <v>Yes</v>
      </c>
      <c r="W304" s="93">
        <f t="shared" si="14"/>
        <v>0</v>
      </c>
      <c r="X304" s="136"/>
      <c r="Y304" s="3" t="str">
        <f t="shared" si="15"/>
        <v/>
      </c>
      <c r="Z304" s="3" t="str">
        <f t="shared" si="6"/>
        <v>#DIV/0!</v>
      </c>
      <c r="AA304" s="96">
        <f t="shared" si="7"/>
        <v>0</v>
      </c>
      <c r="AB304" s="3" t="str">
        <f>IF(OR((AA304-$AC$2)&lt;0,(AA304-$AC$4)&lt;0),0,(AA304-$AC$2)*(AA304-$AC$4)*'Draft Array'!$K$100*'Draft Array'!$M$112*pcrb)</f>
        <v>#REF!</v>
      </c>
      <c r="AC304" s="3" t="str">
        <f t="shared" si="8"/>
        <v>#REF!</v>
      </c>
      <c r="AD304" s="135">
        <f t="shared" si="9"/>
        <v>0</v>
      </c>
      <c r="AE304" s="3" t="str">
        <f t="shared" si="16"/>
        <v>#DIV/0!</v>
      </c>
      <c r="AF304" s="3"/>
      <c r="AG304" s="3"/>
      <c r="AH304" s="3"/>
      <c r="AI304" s="3"/>
      <c r="AJ304" s="3"/>
      <c r="AK304" s="3"/>
    </row>
    <row r="305" ht="15.75" customHeight="1">
      <c r="A305" s="151" t="str">
        <f>OffensePrj!C304</f>
        <v>RB</v>
      </c>
      <c r="B305" s="131" t="str">
        <f>OffensePrj!R304</f>
        <v>Cam Akers</v>
      </c>
      <c r="C305" s="132" t="str">
        <f>OffensePrj!D304</f>
        <v/>
      </c>
      <c r="D305" s="132" t="str">
        <f>OffensePrj!E304</f>
        <v/>
      </c>
      <c r="E305" s="132" t="str">
        <f>OffensePrj!F304</f>
        <v/>
      </c>
      <c r="F305" s="132" t="str">
        <f>OffensePrj!G304</f>
        <v/>
      </c>
      <c r="G305" s="133" t="str">
        <f>OffensePrj!H304</f>
        <v/>
      </c>
      <c r="H305" s="132">
        <f>OffensePrj!I304</f>
        <v>164.9</v>
      </c>
      <c r="I305" s="132">
        <f>OffensePrj!J304</f>
        <v>675.6</v>
      </c>
      <c r="J305" s="132">
        <f>OffensePrj!K304</f>
        <v>6.1</v>
      </c>
      <c r="K305" s="132">
        <f>OffensePrj!L304</f>
        <v>29.5</v>
      </c>
      <c r="L305" s="132">
        <f>OffensePrj!M304</f>
        <v>237.6</v>
      </c>
      <c r="M305" s="132">
        <f>OffensePrj!N304</f>
        <v>1</v>
      </c>
      <c r="N305" s="132">
        <f>OffensePrj!O304</f>
        <v>1.9</v>
      </c>
      <c r="O305" s="3" t="str">
        <f>OffensePrj!P304</f>
        <v/>
      </c>
      <c r="P305" s="132" t="str">
        <f>OffensePrj!Q304</f>
        <v/>
      </c>
      <c r="Q305" s="134">
        <f>IFERROR(ProjectionCalcs!D305*pointpasscomp+ProjectionCalcs!E305*pointpassyard+ProjectionCalcs!F305*pointpasstd+pointint*ProjectionCalcs!G305+ProjectionCalcs!H305*pointrushatt+pointrushyard*ProjectionCalcs!I305+pointrushtd*ProjectionCalcs!J305+ProjectionCalcs!K305*pointrec+pointrecyard*ProjectionCalcs!L305+ProjectionCalcs!M305*pointrectd+pointfumb*ProjectionCalcs!N305+(C305-D305)*pointpassinc+O305*pointret+P305*pointrushtd,0)</f>
        <v>0</v>
      </c>
      <c r="R305" s="113" t="str">
        <f t="shared" si="11"/>
        <v>#REF!</v>
      </c>
      <c r="S305" s="135" t="str">
        <f t="shared" si="12"/>
        <v>#REF!</v>
      </c>
      <c r="T305" s="113" t="str">
        <f t="array" ref="T305">ROUND(SUMPRODUCT((AE305&gt;=$AE$155:$AE$404)/COUNTIF($AE$155:$AE$404,$AE$155:$AE$404)),0)</f>
        <v>#DIV/0!</v>
      </c>
      <c r="U305" s="3" t="str">
        <f t="shared" si="13"/>
        <v>#REF!</v>
      </c>
      <c r="V305" s="3" t="str">
        <f t="array" ref="V305">IFERROR(INDEX(Overall!$C$3:$C$389,MATCH(ProjectionCalcs!B305,Overall!$D$3:$D$389,0)),"No")</f>
        <v>Yes</v>
      </c>
      <c r="W305" s="93">
        <f t="shared" si="14"/>
        <v>0</v>
      </c>
      <c r="X305" s="136"/>
      <c r="Y305" s="3" t="str">
        <f t="shared" si="15"/>
        <v/>
      </c>
      <c r="Z305" s="3" t="str">
        <f t="shared" si="6"/>
        <v>#DIV/0!</v>
      </c>
      <c r="AA305" s="96">
        <f t="shared" si="7"/>
        <v>0</v>
      </c>
      <c r="AB305" s="3" t="str">
        <f>IF(OR((AA305-$AC$2)&lt;0,(AA305-$AC$4)&lt;0),0,(AA305-$AC$2)*(AA305-$AC$4)*'Draft Array'!$K$100*'Draft Array'!$M$112*pcrb)</f>
        <v>#REF!</v>
      </c>
      <c r="AC305" s="3" t="str">
        <f t="shared" si="8"/>
        <v>#REF!</v>
      </c>
      <c r="AD305" s="135">
        <f t="shared" si="9"/>
        <v>0</v>
      </c>
      <c r="AE305" s="3" t="str">
        <f t="shared" si="16"/>
        <v>#DIV/0!</v>
      </c>
      <c r="AF305" s="3"/>
      <c r="AG305" s="3"/>
      <c r="AH305" s="3"/>
      <c r="AI305" s="3"/>
      <c r="AJ305" s="3"/>
      <c r="AK305" s="3"/>
    </row>
    <row r="306" ht="15.75" customHeight="1">
      <c r="A306" s="151" t="str">
        <f>OffensePrj!C305</f>
        <v>RB</v>
      </c>
      <c r="B306" s="131" t="str">
        <f>OffensePrj!R305</f>
        <v>Ke'Shawn Vaughn</v>
      </c>
      <c r="C306" s="132" t="str">
        <f>OffensePrj!D305</f>
        <v/>
      </c>
      <c r="D306" s="132" t="str">
        <f>OffensePrj!E305</f>
        <v/>
      </c>
      <c r="E306" s="132" t="str">
        <f>OffensePrj!F305</f>
        <v/>
      </c>
      <c r="F306" s="132" t="str">
        <f>OffensePrj!G305</f>
        <v/>
      </c>
      <c r="G306" s="133" t="str">
        <f>OffensePrj!H305</f>
        <v/>
      </c>
      <c r="H306" s="132">
        <f>OffensePrj!I305</f>
        <v>148.4</v>
      </c>
      <c r="I306" s="132">
        <f>OffensePrj!J305</f>
        <v>602</v>
      </c>
      <c r="J306" s="132">
        <f>OffensePrj!K305</f>
        <v>4.6</v>
      </c>
      <c r="K306" s="132">
        <f>OffensePrj!L305</f>
        <v>27.6</v>
      </c>
      <c r="L306" s="132">
        <f>OffensePrj!M305</f>
        <v>221.4</v>
      </c>
      <c r="M306" s="132">
        <f>OffensePrj!N305</f>
        <v>1.3</v>
      </c>
      <c r="N306" s="132">
        <f>OffensePrj!O305</f>
        <v>1.9</v>
      </c>
      <c r="O306" s="3" t="str">
        <f>OffensePrj!P305</f>
        <v/>
      </c>
      <c r="P306" s="132" t="str">
        <f>OffensePrj!Q305</f>
        <v/>
      </c>
      <c r="Q306" s="134">
        <f>IFERROR(ProjectionCalcs!D306*pointpasscomp+ProjectionCalcs!E306*pointpassyard+ProjectionCalcs!F306*pointpasstd+pointint*ProjectionCalcs!G306+ProjectionCalcs!H306*pointrushatt+pointrushyard*ProjectionCalcs!I306+pointrushtd*ProjectionCalcs!J306+ProjectionCalcs!K306*pointrec+pointrecyard*ProjectionCalcs!L306+ProjectionCalcs!M306*pointrectd+pointfumb*ProjectionCalcs!N306+(C306-D306)*pointpassinc+O306*pointret+P306*pointrushtd,0)</f>
        <v>0</v>
      </c>
      <c r="R306" s="113" t="str">
        <f t="shared" si="11"/>
        <v>#REF!</v>
      </c>
      <c r="S306" s="135" t="str">
        <f t="shared" si="12"/>
        <v>#REF!</v>
      </c>
      <c r="T306" s="113" t="str">
        <f t="array" ref="T306">ROUND(SUMPRODUCT((AE306&gt;=$AE$155:$AE$404)/COUNTIF($AE$155:$AE$404,$AE$155:$AE$404)),0)</f>
        <v>#DIV/0!</v>
      </c>
      <c r="U306" s="3" t="str">
        <f t="shared" si="13"/>
        <v>#REF!</v>
      </c>
      <c r="V306" s="3" t="str">
        <f t="array" ref="V306">IFERROR(INDEX(Overall!$C$3:$C$389,MATCH(ProjectionCalcs!B306,Overall!$D$3:$D$389,0)),"No")</f>
        <v>Yes</v>
      </c>
      <c r="W306" s="93">
        <f t="shared" si="14"/>
        <v>0</v>
      </c>
      <c r="X306" s="136"/>
      <c r="Y306" s="3" t="str">
        <f t="shared" si="15"/>
        <v/>
      </c>
      <c r="Z306" s="3" t="str">
        <f t="shared" si="6"/>
        <v>#DIV/0!</v>
      </c>
      <c r="AA306" s="96">
        <f t="shared" si="7"/>
        <v>0</v>
      </c>
      <c r="AB306" s="3" t="str">
        <f>IF(OR((AA306-$AC$2)&lt;0,(AA306-$AC$4)&lt;0),0,(AA306-$AC$2)*(AA306-$AC$4)*'Draft Array'!$K$100*'Draft Array'!$M$112*pcrb)</f>
        <v>#REF!</v>
      </c>
      <c r="AC306" s="3" t="str">
        <f t="shared" si="8"/>
        <v>#REF!</v>
      </c>
      <c r="AD306" s="135">
        <f t="shared" si="9"/>
        <v>0</v>
      </c>
      <c r="AE306" s="3" t="str">
        <f t="shared" si="16"/>
        <v>#DIV/0!</v>
      </c>
      <c r="AF306" s="3"/>
      <c r="AG306" s="3"/>
      <c r="AH306" s="3"/>
      <c r="AI306" s="3"/>
      <c r="AJ306" s="3"/>
      <c r="AK306" s="3"/>
    </row>
    <row r="307" ht="15.75" customHeight="1">
      <c r="A307" s="151" t="str">
        <f>OffensePrj!C306</f>
        <v>RB</v>
      </c>
      <c r="B307" s="131" t="str">
        <f>OffensePrj!R306</f>
        <v>Zack Moss</v>
      </c>
      <c r="C307" s="132" t="str">
        <f>OffensePrj!D306</f>
        <v/>
      </c>
      <c r="D307" s="132" t="str">
        <f>OffensePrj!E306</f>
        <v/>
      </c>
      <c r="E307" s="132" t="str">
        <f>OffensePrj!F306</f>
        <v/>
      </c>
      <c r="F307" s="132" t="str">
        <f>OffensePrj!G306</f>
        <v/>
      </c>
      <c r="G307" s="133" t="str">
        <f>OffensePrj!H306</f>
        <v/>
      </c>
      <c r="H307" s="132">
        <f>OffensePrj!I306</f>
        <v>130.2</v>
      </c>
      <c r="I307" s="132">
        <f>OffensePrj!J306</f>
        <v>584.9</v>
      </c>
      <c r="J307" s="132">
        <f>OffensePrj!K306</f>
        <v>3.9</v>
      </c>
      <c r="K307" s="132">
        <f>OffensePrj!L306</f>
        <v>15.7</v>
      </c>
      <c r="L307" s="132">
        <f>OffensePrj!M306</f>
        <v>122.5</v>
      </c>
      <c r="M307" s="132">
        <f>OffensePrj!N306</f>
        <v>0.6</v>
      </c>
      <c r="N307" s="132">
        <f>OffensePrj!O306</f>
        <v>1.9</v>
      </c>
      <c r="O307" s="3" t="str">
        <f>OffensePrj!P306</f>
        <v/>
      </c>
      <c r="P307" s="132" t="str">
        <f>OffensePrj!Q306</f>
        <v/>
      </c>
      <c r="Q307" s="134">
        <f>IFERROR(ProjectionCalcs!D307*pointpasscomp+ProjectionCalcs!E307*pointpassyard+ProjectionCalcs!F307*pointpasstd+pointint*ProjectionCalcs!G307+ProjectionCalcs!H307*pointrushatt+pointrushyard*ProjectionCalcs!I307+pointrushtd*ProjectionCalcs!J307+ProjectionCalcs!K307*pointrec+pointrecyard*ProjectionCalcs!L307+ProjectionCalcs!M307*pointrectd+pointfumb*ProjectionCalcs!N307+(C307-D307)*pointpassinc+O307*pointret+P307*pointrushtd,0)</f>
        <v>0</v>
      </c>
      <c r="R307" s="113" t="str">
        <f t="shared" si="11"/>
        <v>#REF!</v>
      </c>
      <c r="S307" s="135" t="str">
        <f t="shared" si="12"/>
        <v>#REF!</v>
      </c>
      <c r="T307" s="113" t="str">
        <f t="array" ref="T307">ROUND(SUMPRODUCT((AE307&gt;=$AE$155:$AE$404)/COUNTIF($AE$155:$AE$404,$AE$155:$AE$404)),0)</f>
        <v>#DIV/0!</v>
      </c>
      <c r="U307" s="3" t="str">
        <f t="shared" si="13"/>
        <v>#REF!</v>
      </c>
      <c r="V307" s="3" t="str">
        <f t="array" ref="V307">IFERROR(INDEX(Overall!$C$3:$C$389,MATCH(ProjectionCalcs!B307,Overall!$D$3:$D$389,0)),"No")</f>
        <v>Yes</v>
      </c>
      <c r="W307" s="93">
        <f t="shared" si="14"/>
        <v>0</v>
      </c>
      <c r="X307" s="136"/>
      <c r="Y307" s="3" t="str">
        <f t="shared" si="15"/>
        <v/>
      </c>
      <c r="Z307" s="3" t="str">
        <f t="shared" si="6"/>
        <v>#DIV/0!</v>
      </c>
      <c r="AA307" s="96">
        <f t="shared" si="7"/>
        <v>0</v>
      </c>
      <c r="AB307" s="3" t="str">
        <f>IF(OR((AA307-$AC$2)&lt;0,(AA307-$AC$4)&lt;0),0,(AA307-$AC$2)*(AA307-$AC$4)*'Draft Array'!$K$100*'Draft Array'!$M$112*pcrb)</f>
        <v>#REF!</v>
      </c>
      <c r="AC307" s="3" t="str">
        <f t="shared" si="8"/>
        <v>#REF!</v>
      </c>
      <c r="AD307" s="135">
        <f t="shared" si="9"/>
        <v>0</v>
      </c>
      <c r="AE307" s="3" t="str">
        <f t="shared" si="16"/>
        <v>#DIV/0!</v>
      </c>
      <c r="AF307" s="3"/>
      <c r="AG307" s="3"/>
      <c r="AH307" s="3"/>
      <c r="AI307" s="3"/>
      <c r="AJ307" s="3"/>
      <c r="AK307" s="3"/>
    </row>
    <row r="308" ht="15.75" customHeight="1">
      <c r="A308" s="151" t="str">
        <f>OffensePrj!C307</f>
        <v>RB</v>
      </c>
      <c r="B308" s="131" t="str">
        <f>OffensePrj!R307</f>
        <v>AJ Dillon</v>
      </c>
      <c r="C308" s="132" t="str">
        <f>OffensePrj!D307</f>
        <v/>
      </c>
      <c r="D308" s="132" t="str">
        <f>OffensePrj!E307</f>
        <v/>
      </c>
      <c r="E308" s="132" t="str">
        <f>OffensePrj!F307</f>
        <v/>
      </c>
      <c r="F308" s="132" t="str">
        <f>OffensePrj!G307</f>
        <v/>
      </c>
      <c r="G308" s="133" t="str">
        <f>OffensePrj!H307</f>
        <v/>
      </c>
      <c r="H308" s="132">
        <f>OffensePrj!I307</f>
        <v>98.4</v>
      </c>
      <c r="I308" s="132">
        <f>OffensePrj!J307</f>
        <v>408.3</v>
      </c>
      <c r="J308" s="132">
        <f>OffensePrj!K307</f>
        <v>3.3</v>
      </c>
      <c r="K308" s="132">
        <f>OffensePrj!L307</f>
        <v>8.5</v>
      </c>
      <c r="L308" s="132">
        <f>OffensePrj!M307</f>
        <v>64.1</v>
      </c>
      <c r="M308" s="132">
        <f>OffensePrj!N307</f>
        <v>0.2</v>
      </c>
      <c r="N308" s="132">
        <f>OffensePrj!O307</f>
        <v>1.2</v>
      </c>
      <c r="O308" s="3" t="str">
        <f>OffensePrj!P307</f>
        <v/>
      </c>
      <c r="P308" s="132" t="str">
        <f>OffensePrj!Q307</f>
        <v/>
      </c>
      <c r="Q308" s="134">
        <f>IFERROR(ProjectionCalcs!D308*pointpasscomp+ProjectionCalcs!E308*pointpassyard+ProjectionCalcs!F308*pointpasstd+pointint*ProjectionCalcs!G308+ProjectionCalcs!H308*pointrushatt+pointrushyard*ProjectionCalcs!I308+pointrushtd*ProjectionCalcs!J308+ProjectionCalcs!K308*pointrec+pointrecyard*ProjectionCalcs!L308+ProjectionCalcs!M308*pointrectd+pointfumb*ProjectionCalcs!N308+(C308-D308)*pointpassinc+O308*pointret+P308*pointrushtd,0)</f>
        <v>0</v>
      </c>
      <c r="R308" s="113" t="str">
        <f t="shared" si="11"/>
        <v>#REF!</v>
      </c>
      <c r="S308" s="135" t="str">
        <f t="shared" si="12"/>
        <v>#REF!</v>
      </c>
      <c r="T308" s="113" t="str">
        <f t="array" ref="T308">ROUND(SUMPRODUCT((AE308&gt;=$AE$155:$AE$404)/COUNTIF($AE$155:$AE$404,$AE$155:$AE$404)),0)</f>
        <v>#DIV/0!</v>
      </c>
      <c r="U308" s="3" t="str">
        <f t="shared" si="13"/>
        <v>#REF!</v>
      </c>
      <c r="V308" s="3" t="str">
        <f t="array" ref="V308">IFERROR(INDEX(Overall!$C$3:$C$389,MATCH(ProjectionCalcs!B308,Overall!$D$3:$D$389,0)),"No")</f>
        <v>Yes</v>
      </c>
      <c r="W308" s="93">
        <f t="shared" si="14"/>
        <v>0</v>
      </c>
      <c r="X308" s="136"/>
      <c r="Y308" s="3" t="str">
        <f t="shared" si="15"/>
        <v/>
      </c>
      <c r="Z308" s="3" t="str">
        <f t="shared" si="6"/>
        <v>#DIV/0!</v>
      </c>
      <c r="AA308" s="96">
        <f t="shared" si="7"/>
        <v>0</v>
      </c>
      <c r="AB308" s="3" t="str">
        <f>IF(OR((AA308-$AC$2)&lt;0,(AA308-$AC$4)&lt;0),0,(AA308-$AC$2)*(AA308-$AC$4)*'Draft Array'!$K$100*'Draft Array'!$M$112*pcrb)</f>
        <v>#REF!</v>
      </c>
      <c r="AC308" s="3" t="str">
        <f t="shared" si="8"/>
        <v>#REF!</v>
      </c>
      <c r="AD308" s="135">
        <f t="shared" si="9"/>
        <v>0</v>
      </c>
      <c r="AE308" s="3" t="str">
        <f t="shared" si="16"/>
        <v>#DIV/0!</v>
      </c>
      <c r="AF308" s="3"/>
      <c r="AG308" s="3"/>
      <c r="AH308" s="3"/>
      <c r="AI308" s="3"/>
      <c r="AJ308" s="3"/>
      <c r="AK308" s="3"/>
    </row>
    <row r="309" ht="15.75" customHeight="1">
      <c r="A309" s="151" t="str">
        <f>OffensePrj!C308</f>
        <v>RB</v>
      </c>
      <c r="B309" s="131" t="str">
        <f>OffensePrj!R308</f>
        <v>Antonio Gibson</v>
      </c>
      <c r="C309" s="132" t="str">
        <f>OffensePrj!D308</f>
        <v/>
      </c>
      <c r="D309" s="132" t="str">
        <f>OffensePrj!E308</f>
        <v/>
      </c>
      <c r="E309" s="132" t="str">
        <f>OffensePrj!F308</f>
        <v/>
      </c>
      <c r="F309" s="132" t="str">
        <f>OffensePrj!G308</f>
        <v/>
      </c>
      <c r="G309" s="133" t="str">
        <f>OffensePrj!H308</f>
        <v/>
      </c>
      <c r="H309" s="132">
        <f>OffensePrj!I308</f>
        <v>56</v>
      </c>
      <c r="I309" s="132">
        <f>OffensePrj!J308</f>
        <v>238.8</v>
      </c>
      <c r="J309" s="132">
        <f>OffensePrj!K308</f>
        <v>1.5</v>
      </c>
      <c r="K309" s="132">
        <f>OffensePrj!L308</f>
        <v>32.8</v>
      </c>
      <c r="L309" s="132">
        <f>OffensePrj!M308</f>
        <v>274.7</v>
      </c>
      <c r="M309" s="132">
        <f>OffensePrj!N308</f>
        <v>1.3</v>
      </c>
      <c r="N309" s="132">
        <f>OffensePrj!O308</f>
        <v>1.2</v>
      </c>
      <c r="O309" s="3" t="str">
        <f>OffensePrj!P308</f>
        <v/>
      </c>
      <c r="P309" s="132" t="str">
        <f>OffensePrj!Q308</f>
        <v/>
      </c>
      <c r="Q309" s="134">
        <f>IFERROR(ProjectionCalcs!D309*pointpasscomp+ProjectionCalcs!E309*pointpassyard+ProjectionCalcs!F309*pointpasstd+pointint*ProjectionCalcs!G309+ProjectionCalcs!H309*pointrushatt+pointrushyard*ProjectionCalcs!I309+pointrushtd*ProjectionCalcs!J309+ProjectionCalcs!K309*pointrec+pointrecyard*ProjectionCalcs!L309+ProjectionCalcs!M309*pointrectd+pointfumb*ProjectionCalcs!N309+(C309-D309)*pointpassinc+O309*pointret+P309*pointrushtd,0)</f>
        <v>0</v>
      </c>
      <c r="R309" s="113" t="str">
        <f t="shared" si="11"/>
        <v>#REF!</v>
      </c>
      <c r="S309" s="135" t="str">
        <f t="shared" si="12"/>
        <v>#REF!</v>
      </c>
      <c r="T309" s="113" t="str">
        <f t="array" ref="T309">ROUND(SUMPRODUCT((AE309&gt;=$AE$155:$AE$404)/COUNTIF($AE$155:$AE$404,$AE$155:$AE$404)),0)</f>
        <v>#DIV/0!</v>
      </c>
      <c r="U309" s="3" t="str">
        <f t="shared" si="13"/>
        <v>#REF!</v>
      </c>
      <c r="V309" s="3" t="str">
        <f t="array" ref="V309">IFERROR(INDEX(Overall!$C$3:$C$389,MATCH(ProjectionCalcs!B309,Overall!$D$3:$D$389,0)),"No")</f>
        <v>Yes</v>
      </c>
      <c r="W309" s="93">
        <f t="shared" si="14"/>
        <v>0</v>
      </c>
      <c r="X309" s="136"/>
      <c r="Y309" s="3" t="str">
        <f t="shared" si="15"/>
        <v/>
      </c>
      <c r="Z309" s="3" t="str">
        <f t="shared" si="6"/>
        <v>#DIV/0!</v>
      </c>
      <c r="AA309" s="96">
        <f t="shared" si="7"/>
        <v>0</v>
      </c>
      <c r="AB309" s="3" t="str">
        <f>IF(OR((AA309-$AC$2)&lt;0,(AA309-$AC$4)&lt;0),0,(AA309-$AC$2)*(AA309-$AC$4)*'Draft Array'!$K$100*'Draft Array'!$M$112*pcrb)</f>
        <v>#REF!</v>
      </c>
      <c r="AC309" s="3" t="str">
        <f t="shared" si="8"/>
        <v>#REF!</v>
      </c>
      <c r="AD309" s="135">
        <f t="shared" si="9"/>
        <v>0</v>
      </c>
      <c r="AE309" s="3" t="str">
        <f t="shared" si="16"/>
        <v>#DIV/0!</v>
      </c>
      <c r="AF309" s="3"/>
      <c r="AG309" s="3"/>
      <c r="AH309" s="3"/>
      <c r="AI309" s="3"/>
      <c r="AJ309" s="3"/>
      <c r="AK309" s="3"/>
    </row>
    <row r="310" ht="15.75" customHeight="1">
      <c r="A310" s="151" t="str">
        <f>OffensePrj!C309</f>
        <v>RB</v>
      </c>
      <c r="B310" s="131" t="str">
        <f>OffensePrj!R309</f>
        <v>Anthony McFarland Jr.</v>
      </c>
      <c r="C310" s="132" t="str">
        <f>OffensePrj!D309</f>
        <v/>
      </c>
      <c r="D310" s="132" t="str">
        <f>OffensePrj!E309</f>
        <v/>
      </c>
      <c r="E310" s="132" t="str">
        <f>OffensePrj!F309</f>
        <v/>
      </c>
      <c r="F310" s="132" t="str">
        <f>OffensePrj!G309</f>
        <v/>
      </c>
      <c r="G310" s="133" t="str">
        <f>OffensePrj!H309</f>
        <v/>
      </c>
      <c r="H310" s="132">
        <f>OffensePrj!I309</f>
        <v>69.9</v>
      </c>
      <c r="I310" s="132">
        <f>OffensePrj!J309</f>
        <v>282.9</v>
      </c>
      <c r="J310" s="132">
        <f>OffensePrj!K309</f>
        <v>1.9</v>
      </c>
      <c r="K310" s="132">
        <f>OffensePrj!L309</f>
        <v>15.2</v>
      </c>
      <c r="L310" s="132">
        <f>OffensePrj!M309</f>
        <v>125.6</v>
      </c>
      <c r="M310" s="132">
        <f>OffensePrj!N309</f>
        <v>0.5</v>
      </c>
      <c r="N310" s="132">
        <f>OffensePrj!O309</f>
        <v>1.2</v>
      </c>
      <c r="O310" s="3" t="str">
        <f>OffensePrj!P309</f>
        <v/>
      </c>
      <c r="P310" s="132" t="str">
        <f>OffensePrj!Q309</f>
        <v/>
      </c>
      <c r="Q310" s="134">
        <f>IFERROR(ProjectionCalcs!D310*pointpasscomp+ProjectionCalcs!E310*pointpassyard+ProjectionCalcs!F310*pointpasstd+pointint*ProjectionCalcs!G310+ProjectionCalcs!H310*pointrushatt+pointrushyard*ProjectionCalcs!I310+pointrushtd*ProjectionCalcs!J310+ProjectionCalcs!K310*pointrec+pointrecyard*ProjectionCalcs!L310+ProjectionCalcs!M310*pointrectd+pointfumb*ProjectionCalcs!N310+(C310-D310)*pointpassinc+O310*pointret+P310*pointrushtd,0)</f>
        <v>0</v>
      </c>
      <c r="R310" s="113" t="str">
        <f t="shared" si="11"/>
        <v>#REF!</v>
      </c>
      <c r="S310" s="135" t="str">
        <f t="shared" si="12"/>
        <v>#REF!</v>
      </c>
      <c r="T310" s="113" t="str">
        <f t="array" ref="T310">ROUND(SUMPRODUCT((AE310&gt;=$AE$155:$AE$404)/COUNTIF($AE$155:$AE$404,$AE$155:$AE$404)),0)</f>
        <v>#DIV/0!</v>
      </c>
      <c r="U310" s="3" t="str">
        <f t="shared" si="13"/>
        <v>#REF!</v>
      </c>
      <c r="V310" s="3" t="str">
        <f t="array" ref="V310">IFERROR(INDEX(Overall!$C$3:$C$389,MATCH(ProjectionCalcs!B310,Overall!$D$3:$D$389,0)),"No")</f>
        <v>Yes</v>
      </c>
      <c r="W310" s="93">
        <f t="shared" si="14"/>
        <v>0</v>
      </c>
      <c r="X310" s="136"/>
      <c r="Y310" s="3" t="str">
        <f t="shared" si="15"/>
        <v/>
      </c>
      <c r="Z310" s="3" t="str">
        <f t="shared" si="6"/>
        <v>#DIV/0!</v>
      </c>
      <c r="AA310" s="96">
        <f t="shared" si="7"/>
        <v>0</v>
      </c>
      <c r="AB310" s="3" t="str">
        <f>IF(OR((AA310-$AC$2)&lt;0,(AA310-$AC$4)&lt;0),0,(AA310-$AC$2)*(AA310-$AC$4)*'Draft Array'!$K$100*'Draft Array'!$M$112*pcrb)</f>
        <v>#REF!</v>
      </c>
      <c r="AC310" s="3" t="str">
        <f t="shared" si="8"/>
        <v>#REF!</v>
      </c>
      <c r="AD310" s="135">
        <f t="shared" si="9"/>
        <v>0</v>
      </c>
      <c r="AE310" s="3" t="str">
        <f t="shared" si="16"/>
        <v>#DIV/0!</v>
      </c>
      <c r="AF310" s="3"/>
      <c r="AG310" s="3"/>
      <c r="AH310" s="3"/>
      <c r="AI310" s="3"/>
      <c r="AJ310" s="3"/>
      <c r="AK310" s="3"/>
    </row>
    <row r="311" ht="15.75" customHeight="1">
      <c r="A311" s="151" t="str">
        <f>OffensePrj!C310</f>
        <v>RB</v>
      </c>
      <c r="B311" s="131" t="str">
        <f>OffensePrj!R310</f>
        <v>Darrynton Evans</v>
      </c>
      <c r="C311" s="132" t="str">
        <f>OffensePrj!D310</f>
        <v/>
      </c>
      <c r="D311" s="132" t="str">
        <f>OffensePrj!E310</f>
        <v/>
      </c>
      <c r="E311" s="132" t="str">
        <f>OffensePrj!F310</f>
        <v/>
      </c>
      <c r="F311" s="132" t="str">
        <f>OffensePrj!G310</f>
        <v/>
      </c>
      <c r="G311" s="133" t="str">
        <f>OffensePrj!H310</f>
        <v/>
      </c>
      <c r="H311" s="132">
        <f>OffensePrj!I310</f>
        <v>75.8</v>
      </c>
      <c r="I311" s="132">
        <f>OffensePrj!J310</f>
        <v>332.4</v>
      </c>
      <c r="J311" s="132">
        <f>OffensePrj!K310</f>
        <v>2.1</v>
      </c>
      <c r="K311" s="132">
        <f>OffensePrj!L310</f>
        <v>24.3</v>
      </c>
      <c r="L311" s="132">
        <f>OffensePrj!M310</f>
        <v>204.2</v>
      </c>
      <c r="M311" s="132">
        <f>OffensePrj!N310</f>
        <v>1.1</v>
      </c>
      <c r="N311" s="132">
        <f>OffensePrj!O310</f>
        <v>0.8</v>
      </c>
      <c r="O311" s="3" t="str">
        <f>OffensePrj!P310</f>
        <v/>
      </c>
      <c r="P311" s="132" t="str">
        <f>OffensePrj!Q310</f>
        <v/>
      </c>
      <c r="Q311" s="134">
        <f>IFERROR(ProjectionCalcs!D311*pointpasscomp+ProjectionCalcs!E311*pointpassyard+ProjectionCalcs!F311*pointpasstd+pointint*ProjectionCalcs!G311+ProjectionCalcs!H311*pointrushatt+pointrushyard*ProjectionCalcs!I311+pointrushtd*ProjectionCalcs!J311+ProjectionCalcs!K311*pointrec+pointrecyard*ProjectionCalcs!L311+ProjectionCalcs!M311*pointrectd+pointfumb*ProjectionCalcs!N311+(C311-D311)*pointpassinc+O311*pointret+P311*pointrushtd,0)</f>
        <v>0</v>
      </c>
      <c r="R311" s="113" t="str">
        <f t="shared" si="11"/>
        <v>#REF!</v>
      </c>
      <c r="S311" s="135" t="str">
        <f t="shared" si="12"/>
        <v>#REF!</v>
      </c>
      <c r="T311" s="113" t="str">
        <f t="array" ref="T311">ROUND(SUMPRODUCT((AE311&gt;=$AE$155:$AE$404)/COUNTIF($AE$155:$AE$404,$AE$155:$AE$404)),0)</f>
        <v>#DIV/0!</v>
      </c>
      <c r="U311" s="3" t="str">
        <f t="shared" si="13"/>
        <v>#REF!</v>
      </c>
      <c r="V311" s="3" t="str">
        <f t="array" ref="V311">IFERROR(INDEX(Overall!$C$3:$C$389,MATCH(ProjectionCalcs!B311,Overall!$D$3:$D$389,0)),"No")</f>
        <v>Yes</v>
      </c>
      <c r="W311" s="93">
        <f t="shared" si="14"/>
        <v>0</v>
      </c>
      <c r="X311" s="136"/>
      <c r="Y311" s="3" t="str">
        <f t="shared" si="15"/>
        <v/>
      </c>
      <c r="Z311" s="3" t="str">
        <f t="shared" si="6"/>
        <v>#DIV/0!</v>
      </c>
      <c r="AA311" s="96">
        <f t="shared" si="7"/>
        <v>0</v>
      </c>
      <c r="AB311" s="3" t="str">
        <f>IF(OR((AA311-$AC$2)&lt;0,(AA311-$AC$4)&lt;0),0,(AA311-$AC$2)*(AA311-$AC$4)*'Draft Array'!$K$100*'Draft Array'!$M$112*pcrb)</f>
        <v>#REF!</v>
      </c>
      <c r="AC311" s="3" t="str">
        <f t="shared" si="8"/>
        <v>#REF!</v>
      </c>
      <c r="AD311" s="135">
        <f t="shared" si="9"/>
        <v>0</v>
      </c>
      <c r="AE311" s="3" t="str">
        <f t="shared" si="16"/>
        <v>#DIV/0!</v>
      </c>
      <c r="AF311" s="3"/>
      <c r="AG311" s="3"/>
      <c r="AH311" s="3"/>
      <c r="AI311" s="3"/>
      <c r="AJ311" s="3"/>
      <c r="AK311" s="3"/>
    </row>
    <row r="312" ht="15.75" customHeight="1">
      <c r="A312" s="151" t="str">
        <f>OffensePrj!C311</f>
        <v>RB</v>
      </c>
      <c r="B312" s="131" t="str">
        <f>OffensePrj!R311</f>
        <v>Joshua Kelley</v>
      </c>
      <c r="C312" s="132" t="str">
        <f>OffensePrj!D311</f>
        <v/>
      </c>
      <c r="D312" s="132" t="str">
        <f>OffensePrj!E311</f>
        <v/>
      </c>
      <c r="E312" s="132" t="str">
        <f>OffensePrj!F311</f>
        <v/>
      </c>
      <c r="F312" s="132" t="str">
        <f>OffensePrj!G311</f>
        <v/>
      </c>
      <c r="G312" s="133" t="str">
        <f>OffensePrj!H311</f>
        <v/>
      </c>
      <c r="H312" s="132">
        <f>OffensePrj!I311</f>
        <v>100.7</v>
      </c>
      <c r="I312" s="132">
        <f>OffensePrj!J311</f>
        <v>416.3</v>
      </c>
      <c r="J312" s="132">
        <f>OffensePrj!K311</f>
        <v>3.3</v>
      </c>
      <c r="K312" s="132">
        <f>OffensePrj!L311</f>
        <v>8.2</v>
      </c>
      <c r="L312" s="132">
        <f>OffensePrj!M311</f>
        <v>63.3</v>
      </c>
      <c r="M312" s="132">
        <f>OffensePrj!N311</f>
        <v>0.2</v>
      </c>
      <c r="N312" s="132">
        <f>OffensePrj!O311</f>
        <v>1.2</v>
      </c>
      <c r="O312" s="3" t="str">
        <f>OffensePrj!P311</f>
        <v/>
      </c>
      <c r="P312" s="132" t="str">
        <f>OffensePrj!Q311</f>
        <v/>
      </c>
      <c r="Q312" s="134">
        <f>IFERROR(ProjectionCalcs!D312*pointpasscomp+ProjectionCalcs!E312*pointpassyard+ProjectionCalcs!F312*pointpasstd+pointint*ProjectionCalcs!G312+ProjectionCalcs!H312*pointrushatt+pointrushyard*ProjectionCalcs!I312+pointrushtd*ProjectionCalcs!J312+ProjectionCalcs!K312*pointrec+pointrecyard*ProjectionCalcs!L312+ProjectionCalcs!M312*pointrectd+pointfumb*ProjectionCalcs!N312+(C312-D312)*pointpassinc+O312*pointret+P312*pointrushtd,0)</f>
        <v>0</v>
      </c>
      <c r="R312" s="113" t="str">
        <f t="shared" si="11"/>
        <v>#REF!</v>
      </c>
      <c r="S312" s="135" t="str">
        <f t="shared" si="12"/>
        <v>#REF!</v>
      </c>
      <c r="T312" s="113" t="str">
        <f t="array" ref="T312">ROUND(SUMPRODUCT((AE312&gt;=$AE$155:$AE$404)/COUNTIF($AE$155:$AE$404,$AE$155:$AE$404)),0)</f>
        <v>#DIV/0!</v>
      </c>
      <c r="U312" s="3" t="str">
        <f t="shared" si="13"/>
        <v>#REF!</v>
      </c>
      <c r="V312" s="3" t="str">
        <f t="array" ref="V312">IFERROR(INDEX(Overall!$C$3:$C$389,MATCH(ProjectionCalcs!B312,Overall!$D$3:$D$389,0)),"No")</f>
        <v>Yes</v>
      </c>
      <c r="W312" s="93">
        <f t="shared" si="14"/>
        <v>0</v>
      </c>
      <c r="X312" s="136"/>
      <c r="Y312" s="3" t="str">
        <f t="shared" si="15"/>
        <v/>
      </c>
      <c r="Z312" s="3" t="str">
        <f t="shared" si="6"/>
        <v>#DIV/0!</v>
      </c>
      <c r="AA312" s="96">
        <f t="shared" si="7"/>
        <v>0</v>
      </c>
      <c r="AB312" s="3" t="str">
        <f>IF(OR((AA312-$AC$2)&lt;0,(AA312-$AC$4)&lt;0),0,(AA312-$AC$2)*(AA312-$AC$4)*'Draft Array'!$K$100*'Draft Array'!$M$112*pcrb)</f>
        <v>#REF!</v>
      </c>
      <c r="AC312" s="3" t="str">
        <f t="shared" si="8"/>
        <v>#REF!</v>
      </c>
      <c r="AD312" s="135">
        <f t="shared" si="9"/>
        <v>0</v>
      </c>
      <c r="AE312" s="3" t="str">
        <f t="shared" si="16"/>
        <v>#DIV/0!</v>
      </c>
      <c r="AF312" s="3"/>
      <c r="AG312" s="3"/>
      <c r="AH312" s="3"/>
      <c r="AI312" s="3"/>
      <c r="AJ312" s="3"/>
      <c r="AK312" s="3"/>
    </row>
    <row r="313" ht="15.75" customHeight="1">
      <c r="A313" s="151" t="str">
        <f>OffensePrj!C312</f>
        <v>RB</v>
      </c>
      <c r="B313" s="131" t="str">
        <f>OffensePrj!R312</f>
        <v>Eno Benjamin</v>
      </c>
      <c r="C313" s="132" t="str">
        <f>OffensePrj!D312</f>
        <v/>
      </c>
      <c r="D313" s="132" t="str">
        <f>OffensePrj!E312</f>
        <v/>
      </c>
      <c r="E313" s="132" t="str">
        <f>OffensePrj!F312</f>
        <v/>
      </c>
      <c r="F313" s="132" t="str">
        <f>OffensePrj!G312</f>
        <v/>
      </c>
      <c r="G313" s="133" t="str">
        <f>OffensePrj!H312</f>
        <v/>
      </c>
      <c r="H313" s="132">
        <f>OffensePrj!I312</f>
        <v>19.1</v>
      </c>
      <c r="I313" s="132">
        <f>OffensePrj!J312</f>
        <v>78.3</v>
      </c>
      <c r="J313" s="132">
        <f>OffensePrj!K312</f>
        <v>0.5</v>
      </c>
      <c r="K313" s="132">
        <f>OffensePrj!L312</f>
        <v>4.1</v>
      </c>
      <c r="L313" s="132">
        <f>OffensePrj!M312</f>
        <v>32.5</v>
      </c>
      <c r="M313" s="132">
        <f>OffensePrj!N312</f>
        <v>0.2</v>
      </c>
      <c r="N313" s="132">
        <f>OffensePrj!O312</f>
        <v>0.1</v>
      </c>
      <c r="O313" s="3" t="str">
        <f>OffensePrj!P312</f>
        <v/>
      </c>
      <c r="P313" s="132" t="str">
        <f>OffensePrj!Q312</f>
        <v/>
      </c>
      <c r="Q313" s="134">
        <f>IFERROR(ProjectionCalcs!D313*pointpasscomp+ProjectionCalcs!E313*pointpassyard+ProjectionCalcs!F313*pointpasstd+pointint*ProjectionCalcs!G313+ProjectionCalcs!H313*pointrushatt+pointrushyard*ProjectionCalcs!I313+pointrushtd*ProjectionCalcs!J313+ProjectionCalcs!K313*pointrec+pointrecyard*ProjectionCalcs!L313+ProjectionCalcs!M313*pointrectd+pointfumb*ProjectionCalcs!N313+(C313-D313)*pointpassinc+O313*pointret+P313*pointrushtd,0)</f>
        <v>0</v>
      </c>
      <c r="R313" s="113" t="str">
        <f t="shared" si="11"/>
        <v>#REF!</v>
      </c>
      <c r="S313" s="135" t="str">
        <f t="shared" si="12"/>
        <v>#REF!</v>
      </c>
      <c r="T313" s="113" t="str">
        <f t="array" ref="T313">ROUND(SUMPRODUCT((AE313&gt;=$AE$155:$AE$404)/COUNTIF($AE$155:$AE$404,$AE$155:$AE$404)),0)</f>
        <v>#DIV/0!</v>
      </c>
      <c r="U313" s="3" t="str">
        <f t="shared" si="13"/>
        <v>#REF!</v>
      </c>
      <c r="V313" s="3" t="str">
        <f t="array" ref="V313">IFERROR(INDEX(Overall!$C$3:$C$389,MATCH(ProjectionCalcs!B313,Overall!$D$3:$D$389,0)),"No")</f>
        <v>Yes</v>
      </c>
      <c r="W313" s="93">
        <f t="shared" si="14"/>
        <v>0</v>
      </c>
      <c r="X313" s="136"/>
      <c r="Y313" s="3" t="str">
        <f t="shared" si="15"/>
        <v/>
      </c>
      <c r="Z313" s="3" t="str">
        <f t="shared" si="6"/>
        <v>#DIV/0!</v>
      </c>
      <c r="AA313" s="96">
        <f t="shared" si="7"/>
        <v>0</v>
      </c>
      <c r="AB313" s="3" t="str">
        <f>IF(OR((AA313-$AC$2)&lt;0,(AA313-$AC$4)&lt;0),0,(AA313-$AC$2)*(AA313-$AC$4)*'Draft Array'!$K$100*'Draft Array'!$M$112*pcrb)</f>
        <v>#REF!</v>
      </c>
      <c r="AC313" s="3" t="str">
        <f t="shared" si="8"/>
        <v>#REF!</v>
      </c>
      <c r="AD313" s="135">
        <f t="shared" si="9"/>
        <v>0</v>
      </c>
      <c r="AE313" s="3" t="str">
        <f t="shared" si="16"/>
        <v>#DIV/0!</v>
      </c>
      <c r="AF313" s="3"/>
      <c r="AG313" s="3"/>
      <c r="AH313" s="3"/>
      <c r="AI313" s="3"/>
      <c r="AJ313" s="3"/>
      <c r="AK313" s="3"/>
    </row>
    <row r="314" ht="15.75" customHeight="1">
      <c r="A314" s="151" t="str">
        <f>OffensePrj!C313</f>
        <v>RB</v>
      </c>
      <c r="B314" s="131" t="str">
        <f>OffensePrj!R313</f>
        <v>Lynn Bowden Jr.</v>
      </c>
      <c r="C314" s="132" t="str">
        <f>OffensePrj!D313</f>
        <v/>
      </c>
      <c r="D314" s="132" t="str">
        <f>OffensePrj!E313</f>
        <v/>
      </c>
      <c r="E314" s="132" t="str">
        <f>OffensePrj!F313</f>
        <v/>
      </c>
      <c r="F314" s="132" t="str">
        <f>OffensePrj!G313</f>
        <v/>
      </c>
      <c r="G314" s="133" t="str">
        <f>OffensePrj!H313</f>
        <v/>
      </c>
      <c r="H314" s="132">
        <f>OffensePrj!I313</f>
        <v>32.4</v>
      </c>
      <c r="I314" s="132">
        <f>OffensePrj!J313</f>
        <v>181.3</v>
      </c>
      <c r="J314" s="132">
        <f>OffensePrj!K313</f>
        <v>0.9</v>
      </c>
      <c r="K314" s="132">
        <f>OffensePrj!L313</f>
        <v>16.9</v>
      </c>
      <c r="L314" s="132">
        <f>OffensePrj!M313</f>
        <v>150.6</v>
      </c>
      <c r="M314" s="132">
        <f>OffensePrj!N313</f>
        <v>0.6</v>
      </c>
      <c r="N314" s="132">
        <f>OffensePrj!O313</f>
        <v>0.6</v>
      </c>
      <c r="O314" s="3" t="str">
        <f>OffensePrj!P313</f>
        <v/>
      </c>
      <c r="P314" s="132" t="str">
        <f>OffensePrj!Q313</f>
        <v/>
      </c>
      <c r="Q314" s="134">
        <f>IFERROR(ProjectionCalcs!D314*pointpasscomp+ProjectionCalcs!E314*pointpassyard+ProjectionCalcs!F314*pointpasstd+pointint*ProjectionCalcs!G314+ProjectionCalcs!H314*pointrushatt+pointrushyard*ProjectionCalcs!I314+pointrushtd*ProjectionCalcs!J314+ProjectionCalcs!K314*pointrec+pointrecyard*ProjectionCalcs!L314+ProjectionCalcs!M314*pointrectd+pointfumb*ProjectionCalcs!N314+(C314-D314)*pointpassinc+O314*pointret+P314*pointrushtd,0)</f>
        <v>0</v>
      </c>
      <c r="R314" s="113" t="str">
        <f t="shared" si="11"/>
        <v>#REF!</v>
      </c>
      <c r="S314" s="135" t="str">
        <f t="shared" si="12"/>
        <v>#REF!</v>
      </c>
      <c r="T314" s="113" t="str">
        <f t="array" ref="T314">ROUND(SUMPRODUCT((AE314&gt;=$AE$155:$AE$404)/COUNTIF($AE$155:$AE$404,$AE$155:$AE$404)),0)</f>
        <v>#DIV/0!</v>
      </c>
      <c r="U314" s="3" t="str">
        <f t="shared" si="13"/>
        <v>#REF!</v>
      </c>
      <c r="V314" s="3" t="str">
        <f t="array" ref="V314">IFERROR(INDEX(Overall!$C$3:$C$389,MATCH(ProjectionCalcs!B314,Overall!$D$3:$D$389,0)),"No")</f>
        <v>Yes</v>
      </c>
      <c r="W314" s="93">
        <f t="shared" si="14"/>
        <v>0</v>
      </c>
      <c r="X314" s="136"/>
      <c r="Y314" s="3" t="str">
        <f t="shared" si="15"/>
        <v/>
      </c>
      <c r="Z314" s="3" t="str">
        <f t="shared" si="6"/>
        <v>#DIV/0!</v>
      </c>
      <c r="AA314" s="96">
        <f t="shared" si="7"/>
        <v>0</v>
      </c>
      <c r="AB314" s="3" t="str">
        <f>IF(OR((AA314-$AC$2)&lt;0,(AA314-$AC$4)&lt;0),0,(AA314-$AC$2)*(AA314-$AC$4)*'Draft Array'!$K$100*'Draft Array'!$M$112*pcrb)</f>
        <v>#REF!</v>
      </c>
      <c r="AC314" s="3" t="str">
        <f t="shared" si="8"/>
        <v>#REF!</v>
      </c>
      <c r="AD314" s="135">
        <f t="shared" si="9"/>
        <v>0</v>
      </c>
      <c r="AE314" s="3" t="str">
        <f t="shared" si="16"/>
        <v>#DIV/0!</v>
      </c>
      <c r="AF314" s="3"/>
      <c r="AG314" s="3"/>
      <c r="AH314" s="3"/>
      <c r="AI314" s="3"/>
      <c r="AJ314" s="3"/>
      <c r="AK314" s="3"/>
    </row>
    <row r="315" ht="15.75" customHeight="1">
      <c r="A315" s="151" t="str">
        <f>OffensePrj!C314</f>
        <v>RB</v>
      </c>
      <c r="B315" s="131" t="str">
        <f>OffensePrj!R314</f>
        <v>La'mical Perine</v>
      </c>
      <c r="C315" s="132" t="str">
        <f>OffensePrj!D314</f>
        <v/>
      </c>
      <c r="D315" s="132" t="str">
        <f>OffensePrj!E314</f>
        <v/>
      </c>
      <c r="E315" s="132" t="str">
        <f>OffensePrj!F314</f>
        <v/>
      </c>
      <c r="F315" s="132" t="str">
        <f>OffensePrj!G314</f>
        <v/>
      </c>
      <c r="G315" s="133" t="str">
        <f>OffensePrj!H314</f>
        <v/>
      </c>
      <c r="H315" s="132">
        <f>OffensePrj!I314</f>
        <v>38.2</v>
      </c>
      <c r="I315" s="132">
        <f>OffensePrj!J314</f>
        <v>155.4</v>
      </c>
      <c r="J315" s="132">
        <f>OffensePrj!K314</f>
        <v>1</v>
      </c>
      <c r="K315" s="132">
        <f>OffensePrj!L314</f>
        <v>10.4</v>
      </c>
      <c r="L315" s="132">
        <f>OffensePrj!M314</f>
        <v>75.7</v>
      </c>
      <c r="M315" s="132">
        <f>OffensePrj!N314</f>
        <v>0.3</v>
      </c>
      <c r="N315" s="132">
        <f>OffensePrj!O314</f>
        <v>0.3</v>
      </c>
      <c r="O315" s="3" t="str">
        <f>OffensePrj!P314</f>
        <v/>
      </c>
      <c r="P315" s="132" t="str">
        <f>OffensePrj!Q314</f>
        <v/>
      </c>
      <c r="Q315" s="134">
        <f>IFERROR(ProjectionCalcs!D315*pointpasscomp+ProjectionCalcs!E315*pointpassyard+ProjectionCalcs!F315*pointpasstd+pointint*ProjectionCalcs!G315+ProjectionCalcs!H315*pointrushatt+pointrushyard*ProjectionCalcs!I315+pointrushtd*ProjectionCalcs!J315+ProjectionCalcs!K315*pointrec+pointrecyard*ProjectionCalcs!L315+ProjectionCalcs!M315*pointrectd+pointfumb*ProjectionCalcs!N315+(C315-D315)*pointpassinc+O315*pointret+P315*pointrushtd,0)</f>
        <v>0</v>
      </c>
      <c r="R315" s="113" t="str">
        <f t="shared" si="11"/>
        <v>#REF!</v>
      </c>
      <c r="S315" s="135" t="str">
        <f t="shared" si="12"/>
        <v>#REF!</v>
      </c>
      <c r="T315" s="113" t="str">
        <f t="array" ref="T315">ROUND(SUMPRODUCT((AE315&gt;=$AE$155:$AE$404)/COUNTIF($AE$155:$AE$404,$AE$155:$AE$404)),0)</f>
        <v>#DIV/0!</v>
      </c>
      <c r="U315" s="3" t="str">
        <f t="shared" si="13"/>
        <v>#REF!</v>
      </c>
      <c r="V315" s="3" t="str">
        <f t="array" ref="V315">IFERROR(INDEX(Overall!$C$3:$C$389,MATCH(ProjectionCalcs!B315,Overall!$D$3:$D$389,0)),"No")</f>
        <v>Yes</v>
      </c>
      <c r="W315" s="93">
        <f t="shared" si="14"/>
        <v>0</v>
      </c>
      <c r="X315" s="136"/>
      <c r="Y315" s="3" t="str">
        <f t="shared" si="15"/>
        <v/>
      </c>
      <c r="Z315" s="3" t="str">
        <f t="shared" si="6"/>
        <v>#DIV/0!</v>
      </c>
      <c r="AA315" s="96">
        <f t="shared" si="7"/>
        <v>0</v>
      </c>
      <c r="AB315" s="3" t="str">
        <f>IF(OR((AA315-$AC$2)&lt;0,(AA315-$AC$4)&lt;0),0,(AA315-$AC$2)*(AA315-$AC$4)*'Draft Array'!$K$100*'Draft Array'!$M$112*pcrb)</f>
        <v>#REF!</v>
      </c>
      <c r="AC315" s="3" t="str">
        <f t="shared" si="8"/>
        <v>#REF!</v>
      </c>
      <c r="AD315" s="135">
        <f t="shared" si="9"/>
        <v>0</v>
      </c>
      <c r="AE315" s="3" t="str">
        <f t="shared" si="16"/>
        <v>#DIV/0!</v>
      </c>
      <c r="AF315" s="3"/>
      <c r="AG315" s="3"/>
      <c r="AH315" s="3"/>
      <c r="AI315" s="3"/>
      <c r="AJ315" s="3"/>
      <c r="AK315" s="3"/>
    </row>
    <row r="316" ht="15.75" customHeight="1">
      <c r="A316" s="151" t="str">
        <f>OffensePrj!C315</f>
        <v>RB</v>
      </c>
      <c r="B316" s="131" t="str">
        <f>OffensePrj!R315</f>
        <v>DeeJay Dallas</v>
      </c>
      <c r="C316" s="132" t="str">
        <f>OffensePrj!D315</f>
        <v/>
      </c>
      <c r="D316" s="132" t="str">
        <f>OffensePrj!E315</f>
        <v/>
      </c>
      <c r="E316" s="132" t="str">
        <f>OffensePrj!F315</f>
        <v/>
      </c>
      <c r="F316" s="132" t="str">
        <f>OffensePrj!G315</f>
        <v/>
      </c>
      <c r="G316" s="133" t="str">
        <f>OffensePrj!H315</f>
        <v/>
      </c>
      <c r="H316" s="132">
        <f>OffensePrj!I315</f>
        <v>29</v>
      </c>
      <c r="I316" s="132">
        <f>OffensePrj!J315</f>
        <v>123.2</v>
      </c>
      <c r="J316" s="132">
        <f>OffensePrj!K315</f>
        <v>0.8</v>
      </c>
      <c r="K316" s="132">
        <f>OffensePrj!L315</f>
        <v>6.1</v>
      </c>
      <c r="L316" s="132">
        <f>OffensePrj!M315</f>
        <v>48.8</v>
      </c>
      <c r="M316" s="132">
        <f>OffensePrj!N315</f>
        <v>0.1</v>
      </c>
      <c r="N316" s="132">
        <f>OffensePrj!O315</f>
        <v>0.5</v>
      </c>
      <c r="O316" s="3" t="str">
        <f>OffensePrj!P315</f>
        <v/>
      </c>
      <c r="P316" s="132" t="str">
        <f>OffensePrj!Q315</f>
        <v/>
      </c>
      <c r="Q316" s="134">
        <f>IFERROR(ProjectionCalcs!D316*pointpasscomp+ProjectionCalcs!E316*pointpassyard+ProjectionCalcs!F316*pointpasstd+pointint*ProjectionCalcs!G316+ProjectionCalcs!H316*pointrushatt+pointrushyard*ProjectionCalcs!I316+pointrushtd*ProjectionCalcs!J316+ProjectionCalcs!K316*pointrec+pointrecyard*ProjectionCalcs!L316+ProjectionCalcs!M316*pointrectd+pointfumb*ProjectionCalcs!N316+(C316-D316)*pointpassinc+O316*pointret+P316*pointrushtd,0)</f>
        <v>0</v>
      </c>
      <c r="R316" s="113" t="str">
        <f t="shared" si="11"/>
        <v>#REF!</v>
      </c>
      <c r="S316" s="135" t="str">
        <f t="shared" si="12"/>
        <v>#REF!</v>
      </c>
      <c r="T316" s="113" t="str">
        <f t="array" ref="T316">ROUND(SUMPRODUCT((AE316&gt;=$AE$155:$AE$404)/COUNTIF($AE$155:$AE$404,$AE$155:$AE$404)),0)</f>
        <v>#DIV/0!</v>
      </c>
      <c r="U316" s="3" t="str">
        <f t="shared" si="13"/>
        <v>#REF!</v>
      </c>
      <c r="V316" s="3" t="str">
        <f t="array" ref="V316">IFERROR(INDEX(Overall!$C$3:$C$389,MATCH(ProjectionCalcs!B316,Overall!$D$3:$D$389,0)),"No")</f>
        <v>Yes</v>
      </c>
      <c r="W316" s="93">
        <f t="shared" si="14"/>
        <v>0</v>
      </c>
      <c r="X316" s="136"/>
      <c r="Y316" s="3" t="str">
        <f t="shared" si="15"/>
        <v/>
      </c>
      <c r="Z316" s="3" t="str">
        <f t="shared" si="6"/>
        <v>#DIV/0!</v>
      </c>
      <c r="AA316" s="96">
        <f t="shared" si="7"/>
        <v>0</v>
      </c>
      <c r="AB316" s="3" t="str">
        <f>IF(OR((AA316-$AC$2)&lt;0,(AA316-$AC$4)&lt;0),0,(AA316-$AC$2)*(AA316-$AC$4)*'Draft Array'!$K$100*'Draft Array'!$M$112*pcrb)</f>
        <v>#REF!</v>
      </c>
      <c r="AC316" s="3" t="str">
        <f t="shared" si="8"/>
        <v>#REF!</v>
      </c>
      <c r="AD316" s="135">
        <f t="shared" si="9"/>
        <v>0</v>
      </c>
      <c r="AE316" s="3" t="str">
        <f t="shared" si="16"/>
        <v>#DIV/0!</v>
      </c>
      <c r="AF316" s="3"/>
      <c r="AG316" s="3"/>
      <c r="AH316" s="3"/>
      <c r="AI316" s="3"/>
      <c r="AJ316" s="3"/>
      <c r="AK316" s="3"/>
    </row>
    <row r="317" ht="15.75" customHeight="1">
      <c r="A317" s="151" t="str">
        <f>OffensePrj!C316</f>
        <v>RB</v>
      </c>
      <c r="B317" s="131" t="str">
        <f>OffensePrj!R316</f>
        <v>James Robinson</v>
      </c>
      <c r="C317" s="132" t="str">
        <f>OffensePrj!D316</f>
        <v/>
      </c>
      <c r="D317" s="132" t="str">
        <f>OffensePrj!E316</f>
        <v/>
      </c>
      <c r="E317" s="132" t="str">
        <f>OffensePrj!F316</f>
        <v/>
      </c>
      <c r="F317" s="132" t="str">
        <f>OffensePrj!G316</f>
        <v/>
      </c>
      <c r="G317" s="133" t="str">
        <f>OffensePrj!H316</f>
        <v/>
      </c>
      <c r="H317" s="132">
        <f>OffensePrj!I316</f>
        <v>0</v>
      </c>
      <c r="I317" s="132">
        <f>OffensePrj!J316</f>
        <v>0</v>
      </c>
      <c r="J317" s="132">
        <f>OffensePrj!K316</f>
        <v>0</v>
      </c>
      <c r="K317" s="132">
        <f>OffensePrj!L316</f>
        <v>0</v>
      </c>
      <c r="L317" s="132">
        <f>OffensePrj!M316</f>
        <v>0</v>
      </c>
      <c r="M317" s="132">
        <f>OffensePrj!N316</f>
        <v>0</v>
      </c>
      <c r="N317" s="132">
        <f>OffensePrj!O316</f>
        <v>0</v>
      </c>
      <c r="O317" s="3" t="str">
        <f>OffensePrj!P316</f>
        <v/>
      </c>
      <c r="P317" s="132" t="str">
        <f>OffensePrj!Q316</f>
        <v/>
      </c>
      <c r="Q317" s="134">
        <f>IFERROR(ProjectionCalcs!D317*pointpasscomp+ProjectionCalcs!E317*pointpassyard+ProjectionCalcs!F317*pointpasstd+pointint*ProjectionCalcs!G317+ProjectionCalcs!H317*pointrushatt+pointrushyard*ProjectionCalcs!I317+pointrushtd*ProjectionCalcs!J317+ProjectionCalcs!K317*pointrec+pointrecyard*ProjectionCalcs!L317+ProjectionCalcs!M317*pointrectd+pointfumb*ProjectionCalcs!N317+(C317-D317)*pointpassinc+O317*pointret+P317*pointrushtd,0)</f>
        <v>0</v>
      </c>
      <c r="R317" s="113" t="str">
        <f t="shared" si="11"/>
        <v>#REF!</v>
      </c>
      <c r="S317" s="135" t="str">
        <f t="shared" si="12"/>
        <v>#REF!</v>
      </c>
      <c r="T317" s="113" t="str">
        <f t="array" ref="T317">ROUND(SUMPRODUCT((AE317&gt;=$AE$155:$AE$404)/COUNTIF($AE$155:$AE$404,$AE$155:$AE$404)),0)</f>
        <v>#DIV/0!</v>
      </c>
      <c r="U317" s="3" t="str">
        <f t="shared" si="13"/>
        <v>#REF!</v>
      </c>
      <c r="V317" s="3" t="str">
        <f t="array" ref="V317">IFERROR(INDEX(Overall!$C$3:$C$389,MATCH(ProjectionCalcs!B317,Overall!$D$3:$D$389,0)),"No")</f>
        <v>Yes</v>
      </c>
      <c r="W317" s="93">
        <f t="shared" si="14"/>
        <v>0</v>
      </c>
      <c r="X317" s="136"/>
      <c r="Y317" s="3" t="str">
        <f t="shared" si="15"/>
        <v/>
      </c>
      <c r="Z317" s="3" t="str">
        <f t="shared" si="6"/>
        <v>#DIV/0!</v>
      </c>
      <c r="AA317" s="96">
        <f t="shared" si="7"/>
        <v>0</v>
      </c>
      <c r="AB317" s="3" t="str">
        <f>IF(OR((AA317-$AC$2)&lt;0,(AA317-$AC$4)&lt;0),0,(AA317-$AC$2)*(AA317-$AC$4)*'Draft Array'!$K$100*'Draft Array'!$M$112*pcrb)</f>
        <v>#REF!</v>
      </c>
      <c r="AC317" s="3" t="str">
        <f t="shared" si="8"/>
        <v>#REF!</v>
      </c>
      <c r="AD317" s="135">
        <f t="shared" si="9"/>
        <v>0</v>
      </c>
      <c r="AE317" s="3" t="str">
        <f t="shared" si="16"/>
        <v>#DIV/0!</v>
      </c>
      <c r="AF317" s="3"/>
      <c r="AG317" s="3"/>
      <c r="AH317" s="3"/>
      <c r="AI317" s="3"/>
      <c r="AJ317" s="3"/>
      <c r="AK317" s="3"/>
    </row>
    <row r="318" ht="15.75" customHeight="1">
      <c r="A318" s="151" t="str">
        <f>OffensePrj!C317</f>
        <v>RB</v>
      </c>
      <c r="B318" s="131" t="str">
        <f>OffensePrj!R317</f>
        <v>Jason Huntley</v>
      </c>
      <c r="C318" s="132" t="str">
        <f>OffensePrj!D317</f>
        <v/>
      </c>
      <c r="D318" s="132" t="str">
        <f>OffensePrj!E317</f>
        <v/>
      </c>
      <c r="E318" s="132" t="str">
        <f>OffensePrj!F317</f>
        <v/>
      </c>
      <c r="F318" s="132" t="str">
        <f>OffensePrj!G317</f>
        <v/>
      </c>
      <c r="G318" s="133" t="str">
        <f>OffensePrj!H317</f>
        <v/>
      </c>
      <c r="H318" s="132">
        <f>OffensePrj!I317</f>
        <v>19.5</v>
      </c>
      <c r="I318" s="132">
        <f>OffensePrj!J317</f>
        <v>78.9</v>
      </c>
      <c r="J318" s="132">
        <f>OffensePrj!K317</f>
        <v>0.6</v>
      </c>
      <c r="K318" s="132">
        <f>OffensePrj!L317</f>
        <v>4.1</v>
      </c>
      <c r="L318" s="132">
        <f>OffensePrj!M317</f>
        <v>35.4</v>
      </c>
      <c r="M318" s="132">
        <f>OffensePrj!N317</f>
        <v>0.1</v>
      </c>
      <c r="N318" s="132">
        <f>OffensePrj!O317</f>
        <v>0</v>
      </c>
      <c r="O318" s="3" t="str">
        <f>OffensePrj!P317</f>
        <v/>
      </c>
      <c r="P318" s="132" t="str">
        <f>OffensePrj!Q317</f>
        <v/>
      </c>
      <c r="Q318" s="134">
        <f>IFERROR(ProjectionCalcs!D318*pointpasscomp+ProjectionCalcs!E318*pointpassyard+ProjectionCalcs!F318*pointpasstd+pointint*ProjectionCalcs!G318+ProjectionCalcs!H318*pointrushatt+pointrushyard*ProjectionCalcs!I318+pointrushtd*ProjectionCalcs!J318+ProjectionCalcs!K318*pointrec+pointrecyard*ProjectionCalcs!L318+ProjectionCalcs!M318*pointrectd+pointfumb*ProjectionCalcs!N318+(C318-D318)*pointpassinc+O318*pointret+P318*pointrushtd,0)</f>
        <v>0</v>
      </c>
      <c r="R318" s="113" t="str">
        <f t="shared" si="11"/>
        <v>#REF!</v>
      </c>
      <c r="S318" s="135" t="str">
        <f t="shared" si="12"/>
        <v>#REF!</v>
      </c>
      <c r="T318" s="113" t="str">
        <f t="array" ref="T318">ROUND(SUMPRODUCT((AE318&gt;=$AE$155:$AE$404)/COUNTIF($AE$155:$AE$404,$AE$155:$AE$404)),0)</f>
        <v>#DIV/0!</v>
      </c>
      <c r="U318" s="3" t="str">
        <f t="shared" si="13"/>
        <v>#REF!</v>
      </c>
      <c r="V318" s="3" t="str">
        <f t="array" ref="V318">IFERROR(INDEX(Overall!$C$3:$C$389,MATCH(ProjectionCalcs!B318,Overall!$D$3:$D$389,0)),"No")</f>
        <v>Yes</v>
      </c>
      <c r="W318" s="93">
        <f t="shared" si="14"/>
        <v>0</v>
      </c>
      <c r="X318" s="136"/>
      <c r="Y318" s="3" t="str">
        <f t="shared" si="15"/>
        <v/>
      </c>
      <c r="Z318" s="3" t="str">
        <f t="shared" si="6"/>
        <v>#DIV/0!</v>
      </c>
      <c r="AA318" s="96">
        <f t="shared" si="7"/>
        <v>0</v>
      </c>
      <c r="AB318" s="3" t="str">
        <f>IF(OR((AA318-$AC$2)&lt;0,(AA318-$AC$4)&lt;0),0,(AA318-$AC$2)*(AA318-$AC$4)*'Draft Array'!$K$100*'Draft Array'!$M$112*pcrb)</f>
        <v>#REF!</v>
      </c>
      <c r="AC318" s="3" t="str">
        <f t="shared" si="8"/>
        <v>#REF!</v>
      </c>
      <c r="AD318" s="135">
        <f t="shared" si="9"/>
        <v>0</v>
      </c>
      <c r="AE318" s="3" t="str">
        <f t="shared" si="16"/>
        <v>#DIV/0!</v>
      </c>
      <c r="AF318" s="3"/>
      <c r="AG318" s="3"/>
      <c r="AH318" s="3"/>
      <c r="AI318" s="3"/>
      <c r="AJ318" s="3"/>
      <c r="AK318" s="3"/>
    </row>
    <row r="319" ht="15.75" customHeight="1">
      <c r="A319" s="151" t="str">
        <f>OffensePrj!C318</f>
        <v>RB</v>
      </c>
      <c r="B319" s="131" t="str">
        <f>OffensePrj!R318</f>
        <v/>
      </c>
      <c r="C319" s="132" t="str">
        <f>OffensePrj!D318</f>
        <v>#N/A</v>
      </c>
      <c r="D319" s="132" t="str">
        <f>OffensePrj!E318</f>
        <v>#N/A</v>
      </c>
      <c r="E319" s="132" t="str">
        <f>OffensePrj!F318</f>
        <v>#N/A</v>
      </c>
      <c r="F319" s="132" t="str">
        <f>OffensePrj!G318</f>
        <v>#N/A</v>
      </c>
      <c r="G319" s="133" t="str">
        <f>OffensePrj!H318</f>
        <v>#N/A</v>
      </c>
      <c r="H319" s="132" t="str">
        <f>OffensePrj!I318</f>
        <v>#N/A</v>
      </c>
      <c r="I319" s="132" t="str">
        <f>OffensePrj!J318</f>
        <v>#N/A</v>
      </c>
      <c r="J319" s="132" t="str">
        <f>OffensePrj!K318</f>
        <v>#N/A</v>
      </c>
      <c r="K319" s="132" t="str">
        <f>OffensePrj!L318</f>
        <v>#N/A</v>
      </c>
      <c r="L319" s="132" t="str">
        <f>OffensePrj!M318</f>
        <v>#N/A</v>
      </c>
      <c r="M319" s="132" t="str">
        <f>OffensePrj!N318</f>
        <v>#N/A</v>
      </c>
      <c r="N319" s="132" t="str">
        <f>OffensePrj!O318</f>
        <v>#N/A</v>
      </c>
      <c r="O319" s="3" t="str">
        <f>OffensePrj!P318</f>
        <v>#N/A</v>
      </c>
      <c r="P319" s="132" t="str">
        <f>OffensePrj!Q318</f>
        <v>#N/A</v>
      </c>
      <c r="Q319" s="134">
        <f>IFERROR(ProjectionCalcs!D319*pointpasscomp+ProjectionCalcs!E319*pointpassyard+ProjectionCalcs!F319*pointpasstd+pointint*ProjectionCalcs!G319+ProjectionCalcs!H319*pointrushatt+pointrushyard*ProjectionCalcs!I319+pointrushtd*ProjectionCalcs!J319+ProjectionCalcs!K319*pointrec+pointrecyard*ProjectionCalcs!L319+ProjectionCalcs!M319*pointrectd+pointfumb*ProjectionCalcs!N319+(C319-D319)*pointpassinc+O319*pointret+P319*pointrushtd,0)</f>
        <v>0</v>
      </c>
      <c r="R319" s="113" t="str">
        <f t="shared" si="11"/>
        <v>#REF!</v>
      </c>
      <c r="S319" s="135" t="str">
        <f t="shared" si="12"/>
        <v>#REF!</v>
      </c>
      <c r="T319" s="113" t="str">
        <f t="array" ref="T319">ROUND(SUMPRODUCT((AE319&gt;=$AE$155:$AE$404)/COUNTIF($AE$155:$AE$404,$AE$155:$AE$404)),0)</f>
        <v>#DIV/0!</v>
      </c>
      <c r="U319" s="3" t="str">
        <f t="shared" si="13"/>
        <v>#REF!</v>
      </c>
      <c r="V319" s="3" t="str">
        <f t="array" ref="V319">IFERROR(INDEX(Overall!$C$3:$C$389,MATCH(ProjectionCalcs!B319,Overall!$D$3:$D$389,0)),"No")</f>
        <v>No</v>
      </c>
      <c r="W319" s="93">
        <f t="shared" si="14"/>
        <v>1</v>
      </c>
      <c r="X319" s="136"/>
      <c r="Y319" s="3" t="str">
        <f t="shared" si="15"/>
        <v/>
      </c>
      <c r="Z319" s="3" t="str">
        <f t="shared" si="6"/>
        <v>#DIV/0!</v>
      </c>
      <c r="AA319" s="96">
        <f t="shared" si="7"/>
        <v>0</v>
      </c>
      <c r="AB319" s="3" t="str">
        <f>IF(OR((AA319-$AC$2)&lt;0,(AA319-$AC$4)&lt;0),0,(AA319-$AC$2)*(AA319-$AC$4)*'Draft Array'!$K$100*'Draft Array'!$M$112*pcrb)</f>
        <v>#REF!</v>
      </c>
      <c r="AC319" s="3" t="str">
        <f t="shared" si="8"/>
        <v>#REF!</v>
      </c>
      <c r="AD319" s="135">
        <f t="shared" si="9"/>
        <v>0</v>
      </c>
      <c r="AE319" s="3" t="str">
        <f t="shared" si="16"/>
        <v>#DIV/0!</v>
      </c>
      <c r="AF319" s="3"/>
      <c r="AG319" s="3"/>
      <c r="AH319" s="3"/>
      <c r="AI319" s="3"/>
      <c r="AJ319" s="3"/>
      <c r="AK319" s="3"/>
    </row>
    <row r="320" ht="15.75" customHeight="1">
      <c r="A320" s="151" t="str">
        <f>OffensePrj!C319</f>
        <v>RB</v>
      </c>
      <c r="B320" s="131" t="str">
        <f>OffensePrj!R319</f>
        <v/>
      </c>
      <c r="C320" s="132" t="str">
        <f>OffensePrj!D319</f>
        <v>#N/A</v>
      </c>
      <c r="D320" s="132" t="str">
        <f>OffensePrj!E319</f>
        <v>#N/A</v>
      </c>
      <c r="E320" s="132" t="str">
        <f>OffensePrj!F319</f>
        <v>#N/A</v>
      </c>
      <c r="F320" s="132" t="str">
        <f>OffensePrj!G319</f>
        <v>#N/A</v>
      </c>
      <c r="G320" s="133" t="str">
        <f>OffensePrj!H319</f>
        <v>#N/A</v>
      </c>
      <c r="H320" s="132" t="str">
        <f>OffensePrj!I319</f>
        <v>#N/A</v>
      </c>
      <c r="I320" s="132" t="str">
        <f>OffensePrj!J319</f>
        <v>#N/A</v>
      </c>
      <c r="J320" s="132" t="str">
        <f>OffensePrj!K319</f>
        <v>#N/A</v>
      </c>
      <c r="K320" s="132" t="str">
        <f>OffensePrj!L319</f>
        <v>#N/A</v>
      </c>
      <c r="L320" s="132" t="str">
        <f>OffensePrj!M319</f>
        <v>#N/A</v>
      </c>
      <c r="M320" s="132" t="str">
        <f>OffensePrj!N319</f>
        <v>#N/A</v>
      </c>
      <c r="N320" s="132" t="str">
        <f>OffensePrj!O319</f>
        <v>#N/A</v>
      </c>
      <c r="O320" s="3" t="str">
        <f>OffensePrj!P319</f>
        <v>#N/A</v>
      </c>
      <c r="P320" s="132" t="str">
        <f>OffensePrj!Q319</f>
        <v>#N/A</v>
      </c>
      <c r="Q320" s="134">
        <f>IFERROR(ProjectionCalcs!D320*pointpasscomp+ProjectionCalcs!E320*pointpassyard+ProjectionCalcs!F320*pointpasstd+pointint*ProjectionCalcs!G320+ProjectionCalcs!H320*pointrushatt+pointrushyard*ProjectionCalcs!I320+pointrushtd*ProjectionCalcs!J320+ProjectionCalcs!K320*pointrec+pointrecyard*ProjectionCalcs!L320+ProjectionCalcs!M320*pointrectd+pointfumb*ProjectionCalcs!N320+(C320-D320)*pointpassinc+O320*pointret+P320*pointrushtd,0)</f>
        <v>0</v>
      </c>
      <c r="R320" s="113" t="str">
        <f t="shared" si="11"/>
        <v>#REF!</v>
      </c>
      <c r="S320" s="135" t="str">
        <f t="shared" si="12"/>
        <v>#REF!</v>
      </c>
      <c r="T320" s="113" t="str">
        <f t="array" ref="T320">ROUND(SUMPRODUCT((AE320&gt;=$AE$155:$AE$404)/COUNTIF($AE$155:$AE$404,$AE$155:$AE$404)),0)</f>
        <v>#DIV/0!</v>
      </c>
      <c r="U320" s="3" t="str">
        <f t="shared" si="13"/>
        <v>#REF!</v>
      </c>
      <c r="V320" s="3" t="str">
        <f t="array" ref="V320">IFERROR(INDEX(Overall!$C$3:$C$389,MATCH(ProjectionCalcs!B320,Overall!$D$3:$D$389,0)),"No")</f>
        <v>No</v>
      </c>
      <c r="W320" s="93">
        <f t="shared" si="14"/>
        <v>1</v>
      </c>
      <c r="X320" s="136"/>
      <c r="Y320" s="3" t="str">
        <f t="shared" si="15"/>
        <v/>
      </c>
      <c r="Z320" s="3" t="str">
        <f t="shared" si="6"/>
        <v>#DIV/0!</v>
      </c>
      <c r="AA320" s="96">
        <f t="shared" si="7"/>
        <v>0</v>
      </c>
      <c r="AB320" s="3" t="str">
        <f>IF(OR((AA320-$AC$2)&lt;0,(AA320-$AC$4)&lt;0),0,(AA320-$AC$2)*(AA320-$AC$4)*'Draft Array'!$K$100*'Draft Array'!$M$112*pcrb)</f>
        <v>#REF!</v>
      </c>
      <c r="AC320" s="3" t="str">
        <f t="shared" si="8"/>
        <v>#REF!</v>
      </c>
      <c r="AD320" s="135">
        <f t="shared" si="9"/>
        <v>0</v>
      </c>
      <c r="AE320" s="3" t="str">
        <f t="shared" si="16"/>
        <v>#DIV/0!</v>
      </c>
      <c r="AF320" s="3"/>
      <c r="AG320" s="3"/>
      <c r="AH320" s="3"/>
      <c r="AI320" s="3"/>
      <c r="AJ320" s="3"/>
      <c r="AK320" s="3"/>
    </row>
    <row r="321" ht="15.75" customHeight="1">
      <c r="A321" s="151" t="str">
        <f>OffensePrj!C320</f>
        <v>RB</v>
      </c>
      <c r="B321" s="131" t="str">
        <f>OffensePrj!R320</f>
        <v/>
      </c>
      <c r="C321" s="132" t="str">
        <f>OffensePrj!D320</f>
        <v>#N/A</v>
      </c>
      <c r="D321" s="132" t="str">
        <f>OffensePrj!E320</f>
        <v>#N/A</v>
      </c>
      <c r="E321" s="132" t="str">
        <f>OffensePrj!F320</f>
        <v>#N/A</v>
      </c>
      <c r="F321" s="132" t="str">
        <f>OffensePrj!G320</f>
        <v>#N/A</v>
      </c>
      <c r="G321" s="133" t="str">
        <f>OffensePrj!H320</f>
        <v>#N/A</v>
      </c>
      <c r="H321" s="132" t="str">
        <f>OffensePrj!I320</f>
        <v>#N/A</v>
      </c>
      <c r="I321" s="132" t="str">
        <f>OffensePrj!J320</f>
        <v>#N/A</v>
      </c>
      <c r="J321" s="132" t="str">
        <f>OffensePrj!K320</f>
        <v>#N/A</v>
      </c>
      <c r="K321" s="132" t="str">
        <f>OffensePrj!L320</f>
        <v>#N/A</v>
      </c>
      <c r="L321" s="132" t="str">
        <f>OffensePrj!M320</f>
        <v>#N/A</v>
      </c>
      <c r="M321" s="132" t="str">
        <f>OffensePrj!N320</f>
        <v>#N/A</v>
      </c>
      <c r="N321" s="132" t="str">
        <f>OffensePrj!O320</f>
        <v>#N/A</v>
      </c>
      <c r="O321" s="3" t="str">
        <f>OffensePrj!P320</f>
        <v>#N/A</v>
      </c>
      <c r="P321" s="132" t="str">
        <f>OffensePrj!Q320</f>
        <v>#N/A</v>
      </c>
      <c r="Q321" s="134">
        <f>IFERROR(ProjectionCalcs!D321*pointpasscomp+ProjectionCalcs!E321*pointpassyard+ProjectionCalcs!F321*pointpasstd+pointint*ProjectionCalcs!G321+ProjectionCalcs!H321*pointrushatt+pointrushyard*ProjectionCalcs!I321+pointrushtd*ProjectionCalcs!J321+ProjectionCalcs!K321*pointrec+pointrecyard*ProjectionCalcs!L321+ProjectionCalcs!M321*pointrectd+pointfumb*ProjectionCalcs!N321+(C321-D321)*pointpassinc+O321*pointret+P321*pointrushtd,0)</f>
        <v>0</v>
      </c>
      <c r="R321" s="113" t="str">
        <f t="shared" si="11"/>
        <v>#REF!</v>
      </c>
      <c r="S321" s="135" t="str">
        <f t="shared" si="12"/>
        <v>#REF!</v>
      </c>
      <c r="T321" s="113" t="str">
        <f t="array" ref="T321">ROUND(SUMPRODUCT((AE321&gt;=$AE$155:$AE$404)/COUNTIF($AE$155:$AE$404,$AE$155:$AE$404)),0)</f>
        <v>#DIV/0!</v>
      </c>
      <c r="U321" s="3" t="str">
        <f t="shared" si="13"/>
        <v>#REF!</v>
      </c>
      <c r="V321" s="3" t="str">
        <f t="array" ref="V321">IFERROR(INDEX(Overall!$C$3:$C$389,MATCH(ProjectionCalcs!B321,Overall!$D$3:$D$389,0)),"No")</f>
        <v>No</v>
      </c>
      <c r="W321" s="93">
        <f t="shared" si="14"/>
        <v>1</v>
      </c>
      <c r="X321" s="136"/>
      <c r="Y321" s="3" t="str">
        <f t="shared" si="15"/>
        <v/>
      </c>
      <c r="Z321" s="3" t="str">
        <f t="shared" si="6"/>
        <v>#DIV/0!</v>
      </c>
      <c r="AA321" s="96">
        <f t="shared" si="7"/>
        <v>0</v>
      </c>
      <c r="AB321" s="3" t="str">
        <f>IF(OR((AA321-$AC$2)&lt;0,(AA321-$AC$4)&lt;0),0,(AA321-$AC$2)*(AA321-$AC$4)*'Draft Array'!$K$100*'Draft Array'!$M$112*pcrb)</f>
        <v>#REF!</v>
      </c>
      <c r="AC321" s="3" t="str">
        <f t="shared" si="8"/>
        <v>#REF!</v>
      </c>
      <c r="AD321" s="135">
        <f t="shared" si="9"/>
        <v>0</v>
      </c>
      <c r="AE321" s="3" t="str">
        <f t="shared" si="16"/>
        <v>#DIV/0!</v>
      </c>
      <c r="AF321" s="3"/>
      <c r="AG321" s="3"/>
      <c r="AH321" s="3"/>
      <c r="AI321" s="3"/>
      <c r="AJ321" s="3"/>
      <c r="AK321" s="3"/>
    </row>
    <row r="322" ht="15.75" customHeight="1">
      <c r="A322" s="151" t="str">
        <f>OffensePrj!C321</f>
        <v>RB</v>
      </c>
      <c r="B322" s="131" t="str">
        <f>OffensePrj!R321</f>
        <v/>
      </c>
      <c r="C322" s="132" t="str">
        <f>OffensePrj!D321</f>
        <v>#N/A</v>
      </c>
      <c r="D322" s="132" t="str">
        <f>OffensePrj!E321</f>
        <v>#N/A</v>
      </c>
      <c r="E322" s="132" t="str">
        <f>OffensePrj!F321</f>
        <v>#N/A</v>
      </c>
      <c r="F322" s="132" t="str">
        <f>OffensePrj!G321</f>
        <v>#N/A</v>
      </c>
      <c r="G322" s="133" t="str">
        <f>OffensePrj!H321</f>
        <v>#N/A</v>
      </c>
      <c r="H322" s="132" t="str">
        <f>OffensePrj!I321</f>
        <v>#N/A</v>
      </c>
      <c r="I322" s="132" t="str">
        <f>OffensePrj!J321</f>
        <v>#N/A</v>
      </c>
      <c r="J322" s="132" t="str">
        <f>OffensePrj!K321</f>
        <v>#N/A</v>
      </c>
      <c r="K322" s="132" t="str">
        <f>OffensePrj!L321</f>
        <v>#N/A</v>
      </c>
      <c r="L322" s="132" t="str">
        <f>OffensePrj!M321</f>
        <v>#N/A</v>
      </c>
      <c r="M322" s="132" t="str">
        <f>OffensePrj!N321</f>
        <v>#N/A</v>
      </c>
      <c r="N322" s="132" t="str">
        <f>OffensePrj!O321</f>
        <v>#N/A</v>
      </c>
      <c r="O322" s="3" t="str">
        <f>OffensePrj!P321</f>
        <v>#N/A</v>
      </c>
      <c r="P322" s="132" t="str">
        <f>OffensePrj!Q321</f>
        <v>#N/A</v>
      </c>
      <c r="Q322" s="134">
        <f>IFERROR(ProjectionCalcs!D322*pointpasscomp+ProjectionCalcs!E322*pointpassyard+ProjectionCalcs!F322*pointpasstd+pointint*ProjectionCalcs!G322+ProjectionCalcs!H322*pointrushatt+pointrushyard*ProjectionCalcs!I322+pointrushtd*ProjectionCalcs!J322+ProjectionCalcs!K322*pointrec+pointrecyard*ProjectionCalcs!L322+ProjectionCalcs!M322*pointrectd+pointfumb*ProjectionCalcs!N322+(C322-D322)*pointpassinc+O322*pointret+P322*pointrushtd,0)</f>
        <v>0</v>
      </c>
      <c r="R322" s="113" t="str">
        <f t="shared" si="11"/>
        <v>#REF!</v>
      </c>
      <c r="S322" s="135" t="str">
        <f t="shared" si="12"/>
        <v>#REF!</v>
      </c>
      <c r="T322" s="113" t="str">
        <f t="array" ref="T322">ROUND(SUMPRODUCT((AE322&gt;=$AE$155:$AE$404)/COUNTIF($AE$155:$AE$404,$AE$155:$AE$404)),0)</f>
        <v>#DIV/0!</v>
      </c>
      <c r="U322" s="3" t="str">
        <f t="shared" si="13"/>
        <v>#REF!</v>
      </c>
      <c r="V322" s="3" t="str">
        <f t="array" ref="V322">IFERROR(INDEX(Overall!$C$3:$C$389,MATCH(ProjectionCalcs!B322,Overall!$D$3:$D$389,0)),"No")</f>
        <v>No</v>
      </c>
      <c r="W322" s="93">
        <f t="shared" si="14"/>
        <v>1</v>
      </c>
      <c r="X322" s="136"/>
      <c r="Y322" s="3" t="str">
        <f t="shared" si="15"/>
        <v/>
      </c>
      <c r="Z322" s="3" t="str">
        <f t="shared" si="6"/>
        <v>#DIV/0!</v>
      </c>
      <c r="AA322" s="96">
        <f t="shared" si="7"/>
        <v>0</v>
      </c>
      <c r="AB322" s="3" t="str">
        <f>IF(OR((AA322-$AC$2)&lt;0,(AA322-$AC$4)&lt;0),0,(AA322-$AC$2)*(AA322-$AC$4)*'Draft Array'!$K$100*'Draft Array'!$M$112*pcrb)</f>
        <v>#REF!</v>
      </c>
      <c r="AC322" s="3" t="str">
        <f t="shared" si="8"/>
        <v>#REF!</v>
      </c>
      <c r="AD322" s="135">
        <f t="shared" si="9"/>
        <v>0</v>
      </c>
      <c r="AE322" s="3" t="str">
        <f t="shared" si="16"/>
        <v>#DIV/0!</v>
      </c>
      <c r="AF322" s="3"/>
      <c r="AG322" s="3"/>
      <c r="AH322" s="3"/>
      <c r="AI322" s="3"/>
      <c r="AJ322" s="3"/>
      <c r="AK322" s="3"/>
    </row>
    <row r="323" ht="15.75" customHeight="1">
      <c r="A323" s="151" t="str">
        <f>OffensePrj!C322</f>
        <v>RB</v>
      </c>
      <c r="B323" s="131" t="str">
        <f>OffensePrj!R322</f>
        <v/>
      </c>
      <c r="C323" s="132" t="str">
        <f>OffensePrj!D322</f>
        <v>#N/A</v>
      </c>
      <c r="D323" s="132" t="str">
        <f>OffensePrj!E322</f>
        <v>#N/A</v>
      </c>
      <c r="E323" s="132" t="str">
        <f>OffensePrj!F322</f>
        <v>#N/A</v>
      </c>
      <c r="F323" s="132" t="str">
        <f>OffensePrj!G322</f>
        <v>#N/A</v>
      </c>
      <c r="G323" s="133" t="str">
        <f>OffensePrj!H322</f>
        <v>#N/A</v>
      </c>
      <c r="H323" s="132" t="str">
        <f>OffensePrj!I322</f>
        <v>#N/A</v>
      </c>
      <c r="I323" s="132" t="str">
        <f>OffensePrj!J322</f>
        <v>#N/A</v>
      </c>
      <c r="J323" s="132" t="str">
        <f>OffensePrj!K322</f>
        <v>#N/A</v>
      </c>
      <c r="K323" s="132" t="str">
        <f>OffensePrj!L322</f>
        <v>#N/A</v>
      </c>
      <c r="L323" s="132" t="str">
        <f>OffensePrj!M322</f>
        <v>#N/A</v>
      </c>
      <c r="M323" s="132" t="str">
        <f>OffensePrj!N322</f>
        <v>#N/A</v>
      </c>
      <c r="N323" s="132" t="str">
        <f>OffensePrj!O322</f>
        <v>#N/A</v>
      </c>
      <c r="O323" s="3" t="str">
        <f>OffensePrj!P322</f>
        <v>#N/A</v>
      </c>
      <c r="P323" s="132" t="str">
        <f>OffensePrj!Q322</f>
        <v>#N/A</v>
      </c>
      <c r="Q323" s="134">
        <f>IFERROR(ProjectionCalcs!D323*pointpasscomp+ProjectionCalcs!E323*pointpassyard+ProjectionCalcs!F323*pointpasstd+pointint*ProjectionCalcs!G323+ProjectionCalcs!H323*pointrushatt+pointrushyard*ProjectionCalcs!I323+pointrushtd*ProjectionCalcs!J323+ProjectionCalcs!K323*pointrec+pointrecyard*ProjectionCalcs!L323+ProjectionCalcs!M323*pointrectd+pointfumb*ProjectionCalcs!N323+(C323-D323)*pointpassinc+O323*pointret+P323*pointrushtd,0)</f>
        <v>0</v>
      </c>
      <c r="R323" s="113" t="str">
        <f t="shared" si="11"/>
        <v>#REF!</v>
      </c>
      <c r="S323" s="135" t="str">
        <f t="shared" si="12"/>
        <v>#REF!</v>
      </c>
      <c r="T323" s="113" t="str">
        <f t="array" ref="T323">ROUND(SUMPRODUCT((AE323&gt;=$AE$155:$AE$404)/COUNTIF($AE$155:$AE$404,$AE$155:$AE$404)),0)</f>
        <v>#DIV/0!</v>
      </c>
      <c r="U323" s="3" t="str">
        <f t="shared" si="13"/>
        <v>#REF!</v>
      </c>
      <c r="V323" s="3" t="str">
        <f t="array" ref="V323">IFERROR(INDEX(Overall!$C$3:$C$389,MATCH(ProjectionCalcs!B323,Overall!$D$3:$D$389,0)),"No")</f>
        <v>No</v>
      </c>
      <c r="W323" s="93">
        <f t="shared" si="14"/>
        <v>1</v>
      </c>
      <c r="X323" s="136"/>
      <c r="Y323" s="3" t="str">
        <f t="shared" si="15"/>
        <v/>
      </c>
      <c r="Z323" s="3" t="str">
        <f t="shared" si="6"/>
        <v>#DIV/0!</v>
      </c>
      <c r="AA323" s="96">
        <f t="shared" si="7"/>
        <v>0</v>
      </c>
      <c r="AB323" s="3" t="str">
        <f>IF(OR((AA323-$AC$2)&lt;0,(AA323-$AC$4)&lt;0),0,(AA323-$AC$2)*(AA323-$AC$4)*'Draft Array'!$K$100*'Draft Array'!$M$112*pcrb)</f>
        <v>#REF!</v>
      </c>
      <c r="AC323" s="3" t="str">
        <f t="shared" si="8"/>
        <v>#REF!</v>
      </c>
      <c r="AD323" s="135">
        <f t="shared" si="9"/>
        <v>0</v>
      </c>
      <c r="AE323" s="3" t="str">
        <f t="shared" si="16"/>
        <v>#DIV/0!</v>
      </c>
      <c r="AF323" s="3"/>
      <c r="AG323" s="3"/>
      <c r="AH323" s="3"/>
      <c r="AI323" s="3"/>
      <c r="AJ323" s="3"/>
      <c r="AK323" s="3"/>
    </row>
    <row r="324" ht="15.75" customHeight="1">
      <c r="A324" s="151" t="str">
        <f>OffensePrj!C323</f>
        <v>RB</v>
      </c>
      <c r="B324" s="131" t="str">
        <f>OffensePrj!R323</f>
        <v/>
      </c>
      <c r="C324" s="132" t="str">
        <f>OffensePrj!D323</f>
        <v>#N/A</v>
      </c>
      <c r="D324" s="132" t="str">
        <f>OffensePrj!E323</f>
        <v>#N/A</v>
      </c>
      <c r="E324" s="132" t="str">
        <f>OffensePrj!F323</f>
        <v>#N/A</v>
      </c>
      <c r="F324" s="132" t="str">
        <f>OffensePrj!G323</f>
        <v>#N/A</v>
      </c>
      <c r="G324" s="133" t="str">
        <f>OffensePrj!H323</f>
        <v>#N/A</v>
      </c>
      <c r="H324" s="132" t="str">
        <f>OffensePrj!I323</f>
        <v>#N/A</v>
      </c>
      <c r="I324" s="132" t="str">
        <f>OffensePrj!J323</f>
        <v>#N/A</v>
      </c>
      <c r="J324" s="132" t="str">
        <f>OffensePrj!K323</f>
        <v>#N/A</v>
      </c>
      <c r="K324" s="132" t="str">
        <f>OffensePrj!L323</f>
        <v>#N/A</v>
      </c>
      <c r="L324" s="132" t="str">
        <f>OffensePrj!M323</f>
        <v>#N/A</v>
      </c>
      <c r="M324" s="132" t="str">
        <f>OffensePrj!N323</f>
        <v>#N/A</v>
      </c>
      <c r="N324" s="132" t="str">
        <f>OffensePrj!O323</f>
        <v>#N/A</v>
      </c>
      <c r="O324" s="3" t="str">
        <f>OffensePrj!P323</f>
        <v>#N/A</v>
      </c>
      <c r="P324" s="132" t="str">
        <f>OffensePrj!Q323</f>
        <v>#N/A</v>
      </c>
      <c r="Q324" s="134">
        <f>IFERROR(ProjectionCalcs!D324*pointpasscomp+ProjectionCalcs!E324*pointpassyard+ProjectionCalcs!F324*pointpasstd+pointint*ProjectionCalcs!G324+ProjectionCalcs!H324*pointrushatt+pointrushyard*ProjectionCalcs!I324+pointrushtd*ProjectionCalcs!J324+ProjectionCalcs!K324*pointrec+pointrecyard*ProjectionCalcs!L324+ProjectionCalcs!M324*pointrectd+pointfumb*ProjectionCalcs!N324+(C324-D324)*pointpassinc+O324*pointret+P324*pointrushtd,0)</f>
        <v>0</v>
      </c>
      <c r="R324" s="113" t="str">
        <f t="shared" si="11"/>
        <v>#REF!</v>
      </c>
      <c r="S324" s="135" t="str">
        <f t="shared" si="12"/>
        <v>#REF!</v>
      </c>
      <c r="T324" s="113" t="str">
        <f t="array" ref="T324">ROUND(SUMPRODUCT((AE324&gt;=$AE$155:$AE$404)/COUNTIF($AE$155:$AE$404,$AE$155:$AE$404)),0)</f>
        <v>#DIV/0!</v>
      </c>
      <c r="U324" s="3" t="str">
        <f t="shared" si="13"/>
        <v>#REF!</v>
      </c>
      <c r="V324" s="3" t="str">
        <f t="array" ref="V324">IFERROR(INDEX(Overall!$C$3:$C$389,MATCH(ProjectionCalcs!B324,Overall!$D$3:$D$389,0)),"No")</f>
        <v>No</v>
      </c>
      <c r="W324" s="93">
        <f t="shared" si="14"/>
        <v>1</v>
      </c>
      <c r="X324" s="136"/>
      <c r="Y324" s="3" t="str">
        <f t="shared" si="15"/>
        <v/>
      </c>
      <c r="Z324" s="3" t="str">
        <f t="shared" si="6"/>
        <v>#DIV/0!</v>
      </c>
      <c r="AA324" s="96">
        <f t="shared" si="7"/>
        <v>0</v>
      </c>
      <c r="AB324" s="3" t="str">
        <f>IF(OR((AA324-$AC$2)&lt;0,(AA324-$AC$4)&lt;0),0,(AA324-$AC$2)*(AA324-$AC$4)*'Draft Array'!$K$100*'Draft Array'!$M$112*pcrb)</f>
        <v>#REF!</v>
      </c>
      <c r="AC324" s="3" t="str">
        <f t="shared" si="8"/>
        <v>#REF!</v>
      </c>
      <c r="AD324" s="135">
        <f t="shared" si="9"/>
        <v>0</v>
      </c>
      <c r="AE324" s="3" t="str">
        <f t="shared" si="16"/>
        <v>#DIV/0!</v>
      </c>
      <c r="AF324" s="3"/>
      <c r="AG324" s="3"/>
      <c r="AH324" s="3"/>
      <c r="AI324" s="3"/>
      <c r="AJ324" s="3"/>
      <c r="AK324" s="3"/>
    </row>
    <row r="325" ht="15.75" customHeight="1">
      <c r="A325" s="151" t="str">
        <f>OffensePrj!C324</f>
        <v>RB</v>
      </c>
      <c r="B325" s="131" t="str">
        <f>OffensePrj!R324</f>
        <v/>
      </c>
      <c r="C325" s="132" t="str">
        <f>OffensePrj!D324</f>
        <v>#N/A</v>
      </c>
      <c r="D325" s="132" t="str">
        <f>OffensePrj!E324</f>
        <v>#N/A</v>
      </c>
      <c r="E325" s="132" t="str">
        <f>OffensePrj!F324</f>
        <v>#N/A</v>
      </c>
      <c r="F325" s="132" t="str">
        <f>OffensePrj!G324</f>
        <v>#N/A</v>
      </c>
      <c r="G325" s="133" t="str">
        <f>OffensePrj!H324</f>
        <v>#N/A</v>
      </c>
      <c r="H325" s="132" t="str">
        <f>OffensePrj!I324</f>
        <v>#N/A</v>
      </c>
      <c r="I325" s="132" t="str">
        <f>OffensePrj!J324</f>
        <v>#N/A</v>
      </c>
      <c r="J325" s="132" t="str">
        <f>OffensePrj!K324</f>
        <v>#N/A</v>
      </c>
      <c r="K325" s="132" t="str">
        <f>OffensePrj!L324</f>
        <v>#N/A</v>
      </c>
      <c r="L325" s="132" t="str">
        <f>OffensePrj!M324</f>
        <v>#N/A</v>
      </c>
      <c r="M325" s="132" t="str">
        <f>OffensePrj!N324</f>
        <v>#N/A</v>
      </c>
      <c r="N325" s="132" t="str">
        <f>OffensePrj!O324</f>
        <v>#N/A</v>
      </c>
      <c r="O325" s="3" t="str">
        <f>OffensePrj!P324</f>
        <v>#N/A</v>
      </c>
      <c r="P325" s="132" t="str">
        <f>OffensePrj!Q324</f>
        <v>#N/A</v>
      </c>
      <c r="Q325" s="134">
        <f>IFERROR(ProjectionCalcs!D325*pointpasscomp+ProjectionCalcs!E325*pointpassyard+ProjectionCalcs!F325*pointpasstd+pointint*ProjectionCalcs!G325+ProjectionCalcs!H325*pointrushatt+pointrushyard*ProjectionCalcs!I325+pointrushtd*ProjectionCalcs!J325+ProjectionCalcs!K325*pointrec+pointrecyard*ProjectionCalcs!L325+ProjectionCalcs!M325*pointrectd+pointfumb*ProjectionCalcs!N325+(C325-D325)*pointpassinc+O325*pointret+P325*pointrushtd,0)</f>
        <v>0</v>
      </c>
      <c r="R325" s="113" t="str">
        <f t="shared" si="11"/>
        <v>#REF!</v>
      </c>
      <c r="S325" s="135" t="str">
        <f t="shared" si="12"/>
        <v>#REF!</v>
      </c>
      <c r="T325" s="113" t="str">
        <f t="array" ref="T325">ROUND(SUMPRODUCT((AE325&gt;=$AE$155:$AE$404)/COUNTIF($AE$155:$AE$404,$AE$155:$AE$404)),0)</f>
        <v>#DIV/0!</v>
      </c>
      <c r="U325" s="3" t="str">
        <f t="shared" si="13"/>
        <v>#REF!</v>
      </c>
      <c r="V325" s="3" t="str">
        <f t="array" ref="V325">IFERROR(INDEX(Overall!$C$3:$C$389,MATCH(ProjectionCalcs!B325,Overall!$D$3:$D$389,0)),"No")</f>
        <v>No</v>
      </c>
      <c r="W325" s="93">
        <f t="shared" si="14"/>
        <v>1</v>
      </c>
      <c r="X325" s="136"/>
      <c r="Y325" s="3" t="str">
        <f t="shared" si="15"/>
        <v/>
      </c>
      <c r="Z325" s="3" t="str">
        <f t="shared" si="6"/>
        <v>#DIV/0!</v>
      </c>
      <c r="AA325" s="96">
        <f t="shared" si="7"/>
        <v>0</v>
      </c>
      <c r="AB325" s="3" t="str">
        <f>IF(OR((AA325-$AC$2)&lt;0,(AA325-$AC$4)&lt;0),0,(AA325-$AC$2)*(AA325-$AC$4)*'Draft Array'!$K$100*'Draft Array'!$M$112*pcrb)</f>
        <v>#REF!</v>
      </c>
      <c r="AC325" s="3" t="str">
        <f t="shared" si="8"/>
        <v>#REF!</v>
      </c>
      <c r="AD325" s="135">
        <f t="shared" si="9"/>
        <v>0</v>
      </c>
      <c r="AE325" s="3" t="str">
        <f t="shared" si="16"/>
        <v>#DIV/0!</v>
      </c>
      <c r="AF325" s="3"/>
      <c r="AG325" s="3"/>
      <c r="AH325" s="3"/>
      <c r="AI325" s="3"/>
      <c r="AJ325" s="3"/>
      <c r="AK325" s="3"/>
    </row>
    <row r="326" ht="15.75" customHeight="1">
      <c r="A326" s="151" t="str">
        <f>OffensePrj!C325</f>
        <v>RB</v>
      </c>
      <c r="B326" s="131" t="str">
        <f>OffensePrj!R325</f>
        <v/>
      </c>
      <c r="C326" s="132" t="str">
        <f>OffensePrj!D325</f>
        <v>#N/A</v>
      </c>
      <c r="D326" s="132" t="str">
        <f>OffensePrj!E325</f>
        <v>#N/A</v>
      </c>
      <c r="E326" s="132" t="str">
        <f>OffensePrj!F325</f>
        <v>#N/A</v>
      </c>
      <c r="F326" s="132" t="str">
        <f>OffensePrj!G325</f>
        <v>#N/A</v>
      </c>
      <c r="G326" s="133" t="str">
        <f>OffensePrj!H325</f>
        <v>#N/A</v>
      </c>
      <c r="H326" s="132" t="str">
        <f>OffensePrj!I325</f>
        <v>#N/A</v>
      </c>
      <c r="I326" s="132" t="str">
        <f>OffensePrj!J325</f>
        <v>#N/A</v>
      </c>
      <c r="J326" s="132" t="str">
        <f>OffensePrj!K325</f>
        <v>#N/A</v>
      </c>
      <c r="K326" s="132" t="str">
        <f>OffensePrj!L325</f>
        <v>#N/A</v>
      </c>
      <c r="L326" s="132" t="str">
        <f>OffensePrj!M325</f>
        <v>#N/A</v>
      </c>
      <c r="M326" s="132" t="str">
        <f>OffensePrj!N325</f>
        <v>#N/A</v>
      </c>
      <c r="N326" s="132" t="str">
        <f>OffensePrj!O325</f>
        <v>#N/A</v>
      </c>
      <c r="O326" s="3" t="str">
        <f>OffensePrj!P325</f>
        <v>#N/A</v>
      </c>
      <c r="P326" s="132" t="str">
        <f>OffensePrj!Q325</f>
        <v>#N/A</v>
      </c>
      <c r="Q326" s="134">
        <f>IFERROR(ProjectionCalcs!D326*pointpasscomp+ProjectionCalcs!E326*pointpassyard+ProjectionCalcs!F326*pointpasstd+pointint*ProjectionCalcs!G326+ProjectionCalcs!H326*pointrushatt+pointrushyard*ProjectionCalcs!I326+pointrushtd*ProjectionCalcs!J326+ProjectionCalcs!K326*pointrec+pointrecyard*ProjectionCalcs!L326+ProjectionCalcs!M326*pointrectd+pointfumb*ProjectionCalcs!N326+(C326-D326)*pointpassinc+O326*pointret+P326*pointrushtd,0)</f>
        <v>0</v>
      </c>
      <c r="R326" s="113" t="str">
        <f t="shared" si="11"/>
        <v>#REF!</v>
      </c>
      <c r="S326" s="135" t="str">
        <f t="shared" si="12"/>
        <v>#REF!</v>
      </c>
      <c r="T326" s="113" t="str">
        <f t="array" ref="T326">ROUND(SUMPRODUCT((AE326&gt;=$AE$155:$AE$404)/COUNTIF($AE$155:$AE$404,$AE$155:$AE$404)),0)</f>
        <v>#DIV/0!</v>
      </c>
      <c r="U326" s="3" t="str">
        <f t="shared" si="13"/>
        <v>#REF!</v>
      </c>
      <c r="V326" s="3" t="str">
        <f t="array" ref="V326">IFERROR(INDEX(Overall!$C$3:$C$389,MATCH(ProjectionCalcs!B326,Overall!$D$3:$D$389,0)),"No")</f>
        <v>No</v>
      </c>
      <c r="W326" s="93">
        <f t="shared" si="14"/>
        <v>1</v>
      </c>
      <c r="X326" s="136"/>
      <c r="Y326" s="3" t="str">
        <f t="shared" si="15"/>
        <v/>
      </c>
      <c r="Z326" s="3" t="str">
        <f t="shared" si="6"/>
        <v>#DIV/0!</v>
      </c>
      <c r="AA326" s="96">
        <f t="shared" si="7"/>
        <v>0</v>
      </c>
      <c r="AB326" s="3" t="str">
        <f>IF(OR((AA326-$AC$2)&lt;0,(AA326-$AC$4)&lt;0),0,(AA326-$AC$2)*(AA326-$AC$4)*'Draft Array'!$K$100*'Draft Array'!$M$112*pcrb)</f>
        <v>#REF!</v>
      </c>
      <c r="AC326" s="3" t="str">
        <f t="shared" si="8"/>
        <v>#REF!</v>
      </c>
      <c r="AD326" s="135">
        <f t="shared" si="9"/>
        <v>0</v>
      </c>
      <c r="AE326" s="3" t="str">
        <f t="shared" si="16"/>
        <v>#DIV/0!</v>
      </c>
      <c r="AF326" s="3"/>
      <c r="AG326" s="3"/>
      <c r="AH326" s="3"/>
      <c r="AI326" s="3"/>
      <c r="AJ326" s="3"/>
      <c r="AK326" s="3"/>
    </row>
    <row r="327" ht="15.75" customHeight="1">
      <c r="A327" s="151" t="str">
        <f>OffensePrj!C326</f>
        <v>RB</v>
      </c>
      <c r="B327" s="131" t="str">
        <f>OffensePrj!R326</f>
        <v/>
      </c>
      <c r="C327" s="132" t="str">
        <f>OffensePrj!D326</f>
        <v>#N/A</v>
      </c>
      <c r="D327" s="132" t="str">
        <f>OffensePrj!E326</f>
        <v>#N/A</v>
      </c>
      <c r="E327" s="132" t="str">
        <f>OffensePrj!F326</f>
        <v>#N/A</v>
      </c>
      <c r="F327" s="132" t="str">
        <f>OffensePrj!G326</f>
        <v>#N/A</v>
      </c>
      <c r="G327" s="133" t="str">
        <f>OffensePrj!H326</f>
        <v>#N/A</v>
      </c>
      <c r="H327" s="132" t="str">
        <f>OffensePrj!I326</f>
        <v>#N/A</v>
      </c>
      <c r="I327" s="132" t="str">
        <f>OffensePrj!J326</f>
        <v>#N/A</v>
      </c>
      <c r="J327" s="132" t="str">
        <f>OffensePrj!K326</f>
        <v>#N/A</v>
      </c>
      <c r="K327" s="132" t="str">
        <f>OffensePrj!L326</f>
        <v>#N/A</v>
      </c>
      <c r="L327" s="132" t="str">
        <f>OffensePrj!M326</f>
        <v>#N/A</v>
      </c>
      <c r="M327" s="132" t="str">
        <f>OffensePrj!N326</f>
        <v>#N/A</v>
      </c>
      <c r="N327" s="132" t="str">
        <f>OffensePrj!O326</f>
        <v>#N/A</v>
      </c>
      <c r="O327" s="3" t="str">
        <f>OffensePrj!P326</f>
        <v>#N/A</v>
      </c>
      <c r="P327" s="132" t="str">
        <f>OffensePrj!Q326</f>
        <v>#N/A</v>
      </c>
      <c r="Q327" s="134">
        <f>IFERROR(ProjectionCalcs!D327*pointpasscomp+ProjectionCalcs!E327*pointpassyard+ProjectionCalcs!F327*pointpasstd+pointint*ProjectionCalcs!G327+ProjectionCalcs!H327*pointrushatt+pointrushyard*ProjectionCalcs!I327+pointrushtd*ProjectionCalcs!J327+ProjectionCalcs!K327*pointrec+pointrecyard*ProjectionCalcs!L327+ProjectionCalcs!M327*pointrectd+pointfumb*ProjectionCalcs!N327+(C327-D327)*pointpassinc+O327*pointret+P327*pointrushtd,0)</f>
        <v>0</v>
      </c>
      <c r="R327" s="113" t="str">
        <f t="shared" si="11"/>
        <v>#REF!</v>
      </c>
      <c r="S327" s="135" t="str">
        <f t="shared" si="12"/>
        <v>#REF!</v>
      </c>
      <c r="T327" s="113" t="str">
        <f t="array" ref="T327">ROUND(SUMPRODUCT((AE327&gt;=$AE$155:$AE$404)/COUNTIF($AE$155:$AE$404,$AE$155:$AE$404)),0)</f>
        <v>#DIV/0!</v>
      </c>
      <c r="U327" s="3" t="str">
        <f t="shared" si="13"/>
        <v>#REF!</v>
      </c>
      <c r="V327" s="3" t="str">
        <f t="array" ref="V327">IFERROR(INDEX(Overall!$C$3:$C$389,MATCH(ProjectionCalcs!B327,Overall!$D$3:$D$389,0)),"No")</f>
        <v>No</v>
      </c>
      <c r="W327" s="93">
        <f t="shared" si="14"/>
        <v>1</v>
      </c>
      <c r="X327" s="136"/>
      <c r="Y327" s="3" t="str">
        <f t="shared" si="15"/>
        <v/>
      </c>
      <c r="Z327" s="3" t="str">
        <f t="shared" si="6"/>
        <v>#DIV/0!</v>
      </c>
      <c r="AA327" s="96">
        <f t="shared" si="7"/>
        <v>0</v>
      </c>
      <c r="AB327" s="3" t="str">
        <f>IF(OR((AA327-$AC$2)&lt;0,(AA327-$AC$4)&lt;0),0,(AA327-$AC$2)*(AA327-$AC$4)*'Draft Array'!$K$100*'Draft Array'!$M$112*pcrb)</f>
        <v>#REF!</v>
      </c>
      <c r="AC327" s="3" t="str">
        <f t="shared" si="8"/>
        <v>#REF!</v>
      </c>
      <c r="AD327" s="135">
        <f t="shared" si="9"/>
        <v>0</v>
      </c>
      <c r="AE327" s="3" t="str">
        <f t="shared" si="16"/>
        <v>#DIV/0!</v>
      </c>
      <c r="AF327" s="3"/>
      <c r="AG327" s="3"/>
      <c r="AH327" s="3"/>
      <c r="AI327" s="3"/>
      <c r="AJ327" s="3"/>
      <c r="AK327" s="3"/>
    </row>
    <row r="328" ht="15.75" customHeight="1">
      <c r="A328" s="151" t="str">
        <f>OffensePrj!C327</f>
        <v>RB</v>
      </c>
      <c r="B328" s="131" t="str">
        <f>OffensePrj!R327</f>
        <v/>
      </c>
      <c r="C328" s="132" t="str">
        <f>OffensePrj!D327</f>
        <v>#N/A</v>
      </c>
      <c r="D328" s="132" t="str">
        <f>OffensePrj!E327</f>
        <v>#N/A</v>
      </c>
      <c r="E328" s="132" t="str">
        <f>OffensePrj!F327</f>
        <v>#N/A</v>
      </c>
      <c r="F328" s="132" t="str">
        <f>OffensePrj!G327</f>
        <v>#N/A</v>
      </c>
      <c r="G328" s="133" t="str">
        <f>OffensePrj!H327</f>
        <v>#N/A</v>
      </c>
      <c r="H328" s="132" t="str">
        <f>OffensePrj!I327</f>
        <v>#N/A</v>
      </c>
      <c r="I328" s="132" t="str">
        <f>OffensePrj!J327</f>
        <v>#N/A</v>
      </c>
      <c r="J328" s="132" t="str">
        <f>OffensePrj!K327</f>
        <v>#N/A</v>
      </c>
      <c r="K328" s="132" t="str">
        <f>OffensePrj!L327</f>
        <v>#N/A</v>
      </c>
      <c r="L328" s="132" t="str">
        <f>OffensePrj!M327</f>
        <v>#N/A</v>
      </c>
      <c r="M328" s="132" t="str">
        <f>OffensePrj!N327</f>
        <v>#N/A</v>
      </c>
      <c r="N328" s="132" t="str">
        <f>OffensePrj!O327</f>
        <v>#N/A</v>
      </c>
      <c r="O328" s="3" t="str">
        <f>OffensePrj!P327</f>
        <v>#N/A</v>
      </c>
      <c r="P328" s="132" t="str">
        <f>OffensePrj!Q327</f>
        <v>#N/A</v>
      </c>
      <c r="Q328" s="134">
        <f>IFERROR(ProjectionCalcs!D328*pointpasscomp+ProjectionCalcs!E328*pointpassyard+ProjectionCalcs!F328*pointpasstd+pointint*ProjectionCalcs!G328+ProjectionCalcs!H328*pointrushatt+pointrushyard*ProjectionCalcs!I328+pointrushtd*ProjectionCalcs!J328+ProjectionCalcs!K328*pointrec+pointrecyard*ProjectionCalcs!L328+ProjectionCalcs!M328*pointrectd+pointfumb*ProjectionCalcs!N328+(C328-D328)*pointpassinc+O328*pointret+P328*pointrushtd,0)</f>
        <v>0</v>
      </c>
      <c r="R328" s="113" t="str">
        <f t="shared" si="11"/>
        <v>#REF!</v>
      </c>
      <c r="S328" s="135" t="str">
        <f t="shared" si="12"/>
        <v>#REF!</v>
      </c>
      <c r="T328" s="113" t="str">
        <f t="array" ref="T328">ROUND(SUMPRODUCT((AE328&gt;=$AE$155:$AE$404)/COUNTIF($AE$155:$AE$404,$AE$155:$AE$404)),0)</f>
        <v>#DIV/0!</v>
      </c>
      <c r="U328" s="3" t="str">
        <f t="shared" si="13"/>
        <v>#REF!</v>
      </c>
      <c r="V328" s="3" t="str">
        <f t="array" ref="V328">IFERROR(INDEX(Overall!$C$3:$C$389,MATCH(ProjectionCalcs!B328,Overall!$D$3:$D$389,0)),"No")</f>
        <v>No</v>
      </c>
      <c r="W328" s="93">
        <f t="shared" si="14"/>
        <v>1</v>
      </c>
      <c r="X328" s="136"/>
      <c r="Y328" s="3" t="str">
        <f t="shared" si="15"/>
        <v/>
      </c>
      <c r="Z328" s="3" t="str">
        <f t="shared" si="6"/>
        <v>#DIV/0!</v>
      </c>
      <c r="AA328" s="96">
        <f t="shared" si="7"/>
        <v>0</v>
      </c>
      <c r="AB328" s="3" t="str">
        <f>IF(OR((AA328-$AC$2)&lt;0,(AA328-$AC$4)&lt;0),0,(AA328-$AC$2)*(AA328-$AC$4)*'Draft Array'!$K$100*'Draft Array'!$M$112*pcrb)</f>
        <v>#REF!</v>
      </c>
      <c r="AC328" s="3" t="str">
        <f t="shared" si="8"/>
        <v>#REF!</v>
      </c>
      <c r="AD328" s="135">
        <f t="shared" si="9"/>
        <v>0</v>
      </c>
      <c r="AE328" s="3" t="str">
        <f t="shared" si="16"/>
        <v>#DIV/0!</v>
      </c>
      <c r="AF328" s="3"/>
      <c r="AG328" s="3"/>
      <c r="AH328" s="3"/>
      <c r="AI328" s="3"/>
      <c r="AJ328" s="3"/>
      <c r="AK328" s="3"/>
    </row>
    <row r="329" ht="15.75" customHeight="1">
      <c r="A329" s="151" t="str">
        <f>OffensePrj!C328</f>
        <v>RB</v>
      </c>
      <c r="B329" s="131" t="str">
        <f>OffensePrj!R328</f>
        <v/>
      </c>
      <c r="C329" s="132" t="str">
        <f>OffensePrj!D328</f>
        <v>#N/A</v>
      </c>
      <c r="D329" s="132" t="str">
        <f>OffensePrj!E328</f>
        <v>#N/A</v>
      </c>
      <c r="E329" s="132" t="str">
        <f>OffensePrj!F328</f>
        <v>#N/A</v>
      </c>
      <c r="F329" s="132" t="str">
        <f>OffensePrj!G328</f>
        <v>#N/A</v>
      </c>
      <c r="G329" s="133" t="str">
        <f>OffensePrj!H328</f>
        <v>#N/A</v>
      </c>
      <c r="H329" s="132" t="str">
        <f>OffensePrj!I328</f>
        <v>#N/A</v>
      </c>
      <c r="I329" s="132" t="str">
        <f>OffensePrj!J328</f>
        <v>#N/A</v>
      </c>
      <c r="J329" s="132" t="str">
        <f>OffensePrj!K328</f>
        <v>#N/A</v>
      </c>
      <c r="K329" s="132" t="str">
        <f>OffensePrj!L328</f>
        <v>#N/A</v>
      </c>
      <c r="L329" s="132" t="str">
        <f>OffensePrj!M328</f>
        <v>#N/A</v>
      </c>
      <c r="M329" s="132" t="str">
        <f>OffensePrj!N328</f>
        <v>#N/A</v>
      </c>
      <c r="N329" s="132" t="str">
        <f>OffensePrj!O328</f>
        <v>#N/A</v>
      </c>
      <c r="O329" s="3" t="str">
        <f>OffensePrj!P328</f>
        <v>#N/A</v>
      </c>
      <c r="P329" s="132" t="str">
        <f>OffensePrj!Q328</f>
        <v>#N/A</v>
      </c>
      <c r="Q329" s="134">
        <f>IFERROR(ProjectionCalcs!D329*pointpasscomp+ProjectionCalcs!E329*pointpassyard+ProjectionCalcs!F329*pointpasstd+pointint*ProjectionCalcs!G329+ProjectionCalcs!H329*pointrushatt+pointrushyard*ProjectionCalcs!I329+pointrushtd*ProjectionCalcs!J329+ProjectionCalcs!K329*pointrec+pointrecyard*ProjectionCalcs!L329+ProjectionCalcs!M329*pointrectd+pointfumb*ProjectionCalcs!N329+(C329-D329)*pointpassinc+O329*pointret+P329*pointrushtd,0)</f>
        <v>0</v>
      </c>
      <c r="R329" s="113" t="str">
        <f t="shared" si="11"/>
        <v>#REF!</v>
      </c>
      <c r="S329" s="135" t="str">
        <f t="shared" si="12"/>
        <v>#REF!</v>
      </c>
      <c r="T329" s="113" t="str">
        <f t="array" ref="T329">ROUND(SUMPRODUCT((AE329&gt;=$AE$155:$AE$404)/COUNTIF($AE$155:$AE$404,$AE$155:$AE$404)),0)</f>
        <v>#DIV/0!</v>
      </c>
      <c r="U329" s="3" t="str">
        <f t="shared" si="13"/>
        <v>#REF!</v>
      </c>
      <c r="V329" s="3" t="str">
        <f t="array" ref="V329">IFERROR(INDEX(Overall!$C$3:$C$389,MATCH(ProjectionCalcs!B329,Overall!$D$3:$D$389,0)),"No")</f>
        <v>No</v>
      </c>
      <c r="W329" s="93">
        <f t="shared" si="14"/>
        <v>1</v>
      </c>
      <c r="X329" s="136"/>
      <c r="Y329" s="3" t="str">
        <f t="shared" si="15"/>
        <v/>
      </c>
      <c r="Z329" s="3" t="str">
        <f t="shared" si="6"/>
        <v>#DIV/0!</v>
      </c>
      <c r="AA329" s="96">
        <f t="shared" si="7"/>
        <v>0</v>
      </c>
      <c r="AB329" s="3" t="str">
        <f>IF(OR((AA329-$AC$2)&lt;0,(AA329-$AC$4)&lt;0),0,(AA329-$AC$2)*(AA329-$AC$4)*'Draft Array'!$K$100*'Draft Array'!$M$112*pcrb)</f>
        <v>#REF!</v>
      </c>
      <c r="AC329" s="3" t="str">
        <f t="shared" si="8"/>
        <v>#REF!</v>
      </c>
      <c r="AD329" s="135">
        <f t="shared" si="9"/>
        <v>0</v>
      </c>
      <c r="AE329" s="3" t="str">
        <f t="shared" si="16"/>
        <v>#DIV/0!</v>
      </c>
      <c r="AF329" s="3"/>
      <c r="AG329" s="3"/>
      <c r="AH329" s="3"/>
      <c r="AI329" s="3"/>
      <c r="AJ329" s="3"/>
      <c r="AK329" s="3"/>
    </row>
    <row r="330" ht="15.75" customHeight="1">
      <c r="A330" s="151" t="str">
        <f>OffensePrj!C329</f>
        <v>RB</v>
      </c>
      <c r="B330" s="131" t="str">
        <f>OffensePrj!R329</f>
        <v/>
      </c>
      <c r="C330" s="132" t="str">
        <f>OffensePrj!D329</f>
        <v>#N/A</v>
      </c>
      <c r="D330" s="132" t="str">
        <f>OffensePrj!E329</f>
        <v>#N/A</v>
      </c>
      <c r="E330" s="132" t="str">
        <f>OffensePrj!F329</f>
        <v>#N/A</v>
      </c>
      <c r="F330" s="132" t="str">
        <f>OffensePrj!G329</f>
        <v>#N/A</v>
      </c>
      <c r="G330" s="133" t="str">
        <f>OffensePrj!H329</f>
        <v>#N/A</v>
      </c>
      <c r="H330" s="132" t="str">
        <f>OffensePrj!I329</f>
        <v>#N/A</v>
      </c>
      <c r="I330" s="132" t="str">
        <f>OffensePrj!J329</f>
        <v>#N/A</v>
      </c>
      <c r="J330" s="132" t="str">
        <f>OffensePrj!K329</f>
        <v>#N/A</v>
      </c>
      <c r="K330" s="132" t="str">
        <f>OffensePrj!L329</f>
        <v>#N/A</v>
      </c>
      <c r="L330" s="132" t="str">
        <f>OffensePrj!M329</f>
        <v>#N/A</v>
      </c>
      <c r="M330" s="132" t="str">
        <f>OffensePrj!N329</f>
        <v>#N/A</v>
      </c>
      <c r="N330" s="132" t="str">
        <f>OffensePrj!O329</f>
        <v>#N/A</v>
      </c>
      <c r="O330" s="3" t="str">
        <f>OffensePrj!P329</f>
        <v>#N/A</v>
      </c>
      <c r="P330" s="132" t="str">
        <f>OffensePrj!Q329</f>
        <v>#N/A</v>
      </c>
      <c r="Q330" s="134">
        <f>IFERROR(ProjectionCalcs!D330*pointpasscomp+ProjectionCalcs!E330*pointpassyard+ProjectionCalcs!F330*pointpasstd+pointint*ProjectionCalcs!G330+ProjectionCalcs!H330*pointrushatt+pointrushyard*ProjectionCalcs!I330+pointrushtd*ProjectionCalcs!J330+ProjectionCalcs!K330*pointrec+pointrecyard*ProjectionCalcs!L330+ProjectionCalcs!M330*pointrectd+pointfumb*ProjectionCalcs!N330+(C330-D330)*pointpassinc+O330*pointret+P330*pointrushtd,0)</f>
        <v>0</v>
      </c>
      <c r="R330" s="113" t="str">
        <f t="shared" si="11"/>
        <v>#REF!</v>
      </c>
      <c r="S330" s="135" t="str">
        <f t="shared" si="12"/>
        <v>#REF!</v>
      </c>
      <c r="T330" s="113" t="str">
        <f t="array" ref="T330">ROUND(SUMPRODUCT((AE330&gt;=$AE$155:$AE$404)/COUNTIF($AE$155:$AE$404,$AE$155:$AE$404)),0)</f>
        <v>#DIV/0!</v>
      </c>
      <c r="U330" s="3" t="str">
        <f t="shared" si="13"/>
        <v>#REF!</v>
      </c>
      <c r="V330" s="3" t="str">
        <f t="array" ref="V330">IFERROR(INDEX(Overall!$C$3:$C$389,MATCH(ProjectionCalcs!B330,Overall!$D$3:$D$389,0)),"No")</f>
        <v>No</v>
      </c>
      <c r="W330" s="93">
        <f t="shared" si="14"/>
        <v>1</v>
      </c>
      <c r="X330" s="136"/>
      <c r="Y330" s="3" t="str">
        <f t="shared" si="15"/>
        <v/>
      </c>
      <c r="Z330" s="3" t="str">
        <f t="shared" si="6"/>
        <v>#DIV/0!</v>
      </c>
      <c r="AA330" s="96">
        <f t="shared" si="7"/>
        <v>0</v>
      </c>
      <c r="AB330" s="3" t="str">
        <f>IF(OR((AA330-$AC$2)&lt;0,(AA330-$AC$4)&lt;0),0,(AA330-$AC$2)*(AA330-$AC$4)*'Draft Array'!$K$100*'Draft Array'!$M$112*pcrb)</f>
        <v>#REF!</v>
      </c>
      <c r="AC330" s="3" t="str">
        <f t="shared" si="8"/>
        <v>#REF!</v>
      </c>
      <c r="AD330" s="135">
        <f t="shared" si="9"/>
        <v>0</v>
      </c>
      <c r="AE330" s="3" t="str">
        <f t="shared" si="16"/>
        <v>#DIV/0!</v>
      </c>
      <c r="AF330" s="3"/>
      <c r="AG330" s="3"/>
      <c r="AH330" s="3"/>
      <c r="AI330" s="3"/>
      <c r="AJ330" s="3"/>
      <c r="AK330" s="3"/>
    </row>
    <row r="331" ht="15.75" customHeight="1">
      <c r="A331" s="151" t="str">
        <f>OffensePrj!C330</f>
        <v>RB</v>
      </c>
      <c r="B331" s="131" t="str">
        <f>OffensePrj!R330</f>
        <v/>
      </c>
      <c r="C331" s="132" t="str">
        <f>OffensePrj!D330</f>
        <v>#N/A</v>
      </c>
      <c r="D331" s="132" t="str">
        <f>OffensePrj!E330</f>
        <v>#N/A</v>
      </c>
      <c r="E331" s="132" t="str">
        <f>OffensePrj!F330</f>
        <v>#N/A</v>
      </c>
      <c r="F331" s="132" t="str">
        <f>OffensePrj!G330</f>
        <v>#N/A</v>
      </c>
      <c r="G331" s="133" t="str">
        <f>OffensePrj!H330</f>
        <v>#N/A</v>
      </c>
      <c r="H331" s="132" t="str">
        <f>OffensePrj!I330</f>
        <v>#N/A</v>
      </c>
      <c r="I331" s="132" t="str">
        <f>OffensePrj!J330</f>
        <v>#N/A</v>
      </c>
      <c r="J331" s="132" t="str">
        <f>OffensePrj!K330</f>
        <v>#N/A</v>
      </c>
      <c r="K331" s="132" t="str">
        <f>OffensePrj!L330</f>
        <v>#N/A</v>
      </c>
      <c r="L331" s="132" t="str">
        <f>OffensePrj!M330</f>
        <v>#N/A</v>
      </c>
      <c r="M331" s="132" t="str">
        <f>OffensePrj!N330</f>
        <v>#N/A</v>
      </c>
      <c r="N331" s="132" t="str">
        <f>OffensePrj!O330</f>
        <v>#N/A</v>
      </c>
      <c r="O331" s="3" t="str">
        <f>OffensePrj!P330</f>
        <v>#N/A</v>
      </c>
      <c r="P331" s="132" t="str">
        <f>OffensePrj!Q330</f>
        <v>#N/A</v>
      </c>
      <c r="Q331" s="134">
        <f>IFERROR(ProjectionCalcs!D331*pointpasscomp+ProjectionCalcs!E331*pointpassyard+ProjectionCalcs!F331*pointpasstd+pointint*ProjectionCalcs!G331+ProjectionCalcs!H331*pointrushatt+pointrushyard*ProjectionCalcs!I331+pointrushtd*ProjectionCalcs!J331+ProjectionCalcs!K331*pointrec+pointrecyard*ProjectionCalcs!L331+ProjectionCalcs!M331*pointrectd+pointfumb*ProjectionCalcs!N331+(C331-D331)*pointpassinc+O331*pointret+P331*pointrushtd,0)</f>
        <v>0</v>
      </c>
      <c r="R331" s="113" t="str">
        <f t="shared" si="11"/>
        <v>#REF!</v>
      </c>
      <c r="S331" s="135" t="str">
        <f t="shared" si="12"/>
        <v>#REF!</v>
      </c>
      <c r="T331" s="113" t="str">
        <f t="array" ref="T331">ROUND(SUMPRODUCT((AE331&gt;=$AE$155:$AE$404)/COUNTIF($AE$155:$AE$404,$AE$155:$AE$404)),0)</f>
        <v>#DIV/0!</v>
      </c>
      <c r="U331" s="3" t="str">
        <f t="shared" si="13"/>
        <v>#REF!</v>
      </c>
      <c r="V331" s="3" t="str">
        <f t="array" ref="V331">IFERROR(INDEX(Overall!$C$3:$C$389,MATCH(ProjectionCalcs!B331,Overall!$D$3:$D$389,0)),"No")</f>
        <v>No</v>
      </c>
      <c r="W331" s="93">
        <f t="shared" si="14"/>
        <v>1</v>
      </c>
      <c r="X331" s="136"/>
      <c r="Y331" s="3" t="str">
        <f t="shared" si="15"/>
        <v/>
      </c>
      <c r="Z331" s="3" t="str">
        <f t="shared" si="6"/>
        <v>#DIV/0!</v>
      </c>
      <c r="AA331" s="96">
        <f t="shared" si="7"/>
        <v>0</v>
      </c>
      <c r="AB331" s="3" t="str">
        <f>IF(OR((AA331-$AC$2)&lt;0,(AA331-$AC$4)&lt;0),0,(AA331-$AC$2)*(AA331-$AC$4)*'Draft Array'!$K$100*'Draft Array'!$M$112*pcrb)</f>
        <v>#REF!</v>
      </c>
      <c r="AC331" s="3" t="str">
        <f t="shared" si="8"/>
        <v>#REF!</v>
      </c>
      <c r="AD331" s="135">
        <f t="shared" si="9"/>
        <v>0</v>
      </c>
      <c r="AE331" s="3" t="str">
        <f t="shared" si="16"/>
        <v>#DIV/0!</v>
      </c>
      <c r="AF331" s="3"/>
      <c r="AG331" s="3"/>
      <c r="AH331" s="3"/>
      <c r="AI331" s="3"/>
      <c r="AJ331" s="3"/>
      <c r="AK331" s="3"/>
    </row>
    <row r="332" ht="15.75" customHeight="1">
      <c r="A332" s="151" t="str">
        <f>OffensePrj!C331</f>
        <v>RB</v>
      </c>
      <c r="B332" s="131" t="str">
        <f>OffensePrj!R331</f>
        <v/>
      </c>
      <c r="C332" s="132" t="str">
        <f>OffensePrj!D331</f>
        <v>#N/A</v>
      </c>
      <c r="D332" s="132" t="str">
        <f>OffensePrj!E331</f>
        <v>#N/A</v>
      </c>
      <c r="E332" s="132" t="str">
        <f>OffensePrj!F331</f>
        <v>#N/A</v>
      </c>
      <c r="F332" s="132" t="str">
        <f>OffensePrj!G331</f>
        <v>#N/A</v>
      </c>
      <c r="G332" s="133" t="str">
        <f>OffensePrj!H331</f>
        <v>#N/A</v>
      </c>
      <c r="H332" s="132" t="str">
        <f>OffensePrj!I331</f>
        <v>#N/A</v>
      </c>
      <c r="I332" s="132" t="str">
        <f>OffensePrj!J331</f>
        <v>#N/A</v>
      </c>
      <c r="J332" s="132" t="str">
        <f>OffensePrj!K331</f>
        <v>#N/A</v>
      </c>
      <c r="K332" s="132" t="str">
        <f>OffensePrj!L331</f>
        <v>#N/A</v>
      </c>
      <c r="L332" s="132" t="str">
        <f>OffensePrj!M331</f>
        <v>#N/A</v>
      </c>
      <c r="M332" s="132" t="str">
        <f>OffensePrj!N331</f>
        <v>#N/A</v>
      </c>
      <c r="N332" s="132" t="str">
        <f>OffensePrj!O331</f>
        <v>#N/A</v>
      </c>
      <c r="O332" s="3" t="str">
        <f>OffensePrj!P331</f>
        <v>#N/A</v>
      </c>
      <c r="P332" s="132" t="str">
        <f>OffensePrj!Q331</f>
        <v>#N/A</v>
      </c>
      <c r="Q332" s="134">
        <f>IFERROR(ProjectionCalcs!D332*pointpasscomp+ProjectionCalcs!E332*pointpassyard+ProjectionCalcs!F332*pointpasstd+pointint*ProjectionCalcs!G332+ProjectionCalcs!H332*pointrushatt+pointrushyard*ProjectionCalcs!I332+pointrushtd*ProjectionCalcs!J332+ProjectionCalcs!K332*pointrec+pointrecyard*ProjectionCalcs!L332+ProjectionCalcs!M332*pointrectd+pointfumb*ProjectionCalcs!N332+(C332-D332)*pointpassinc+O332*pointret+P332*pointrushtd,0)</f>
        <v>0</v>
      </c>
      <c r="R332" s="113" t="str">
        <f t="shared" si="11"/>
        <v>#REF!</v>
      </c>
      <c r="S332" s="135" t="str">
        <f t="shared" si="12"/>
        <v>#REF!</v>
      </c>
      <c r="T332" s="113" t="str">
        <f t="array" ref="T332">ROUND(SUMPRODUCT((AE332&gt;=$AE$155:$AE$404)/COUNTIF($AE$155:$AE$404,$AE$155:$AE$404)),0)</f>
        <v>#DIV/0!</v>
      </c>
      <c r="U332" s="3" t="str">
        <f t="shared" si="13"/>
        <v>#REF!</v>
      </c>
      <c r="V332" s="3" t="str">
        <f t="array" ref="V332">IFERROR(INDEX(Overall!$C$3:$C$389,MATCH(ProjectionCalcs!B332,Overall!$D$3:$D$389,0)),"No")</f>
        <v>No</v>
      </c>
      <c r="W332" s="93">
        <f t="shared" si="14"/>
        <v>1</v>
      </c>
      <c r="X332" s="136"/>
      <c r="Y332" s="3" t="str">
        <f t="shared" si="15"/>
        <v/>
      </c>
      <c r="Z332" s="3" t="str">
        <f t="shared" si="6"/>
        <v>#DIV/0!</v>
      </c>
      <c r="AA332" s="96">
        <f t="shared" si="7"/>
        <v>0</v>
      </c>
      <c r="AB332" s="3" t="str">
        <f>IF(OR((AA332-$AC$2)&lt;0,(AA332-$AC$4)&lt;0),0,(AA332-$AC$2)*(AA332-$AC$4)*'Draft Array'!$K$100*'Draft Array'!$M$112*pcrb)</f>
        <v>#REF!</v>
      </c>
      <c r="AC332" s="3" t="str">
        <f t="shared" si="8"/>
        <v>#REF!</v>
      </c>
      <c r="AD332" s="135">
        <f t="shared" si="9"/>
        <v>0</v>
      </c>
      <c r="AE332" s="3" t="str">
        <f t="shared" si="16"/>
        <v>#DIV/0!</v>
      </c>
      <c r="AF332" s="3"/>
      <c r="AG332" s="3"/>
      <c r="AH332" s="3"/>
      <c r="AI332" s="3"/>
      <c r="AJ332" s="3"/>
      <c r="AK332" s="3"/>
    </row>
    <row r="333" ht="15.75" customHeight="1">
      <c r="A333" s="151" t="str">
        <f>OffensePrj!C332</f>
        <v>RB</v>
      </c>
      <c r="B333" s="131" t="str">
        <f>OffensePrj!R332</f>
        <v/>
      </c>
      <c r="C333" s="132" t="str">
        <f>OffensePrj!D332</f>
        <v>#N/A</v>
      </c>
      <c r="D333" s="132" t="str">
        <f>OffensePrj!E332</f>
        <v>#N/A</v>
      </c>
      <c r="E333" s="132" t="str">
        <f>OffensePrj!F332</f>
        <v>#N/A</v>
      </c>
      <c r="F333" s="132" t="str">
        <f>OffensePrj!G332</f>
        <v>#N/A</v>
      </c>
      <c r="G333" s="133" t="str">
        <f>OffensePrj!H332</f>
        <v>#N/A</v>
      </c>
      <c r="H333" s="132" t="str">
        <f>OffensePrj!I332</f>
        <v>#N/A</v>
      </c>
      <c r="I333" s="132" t="str">
        <f>OffensePrj!J332</f>
        <v>#N/A</v>
      </c>
      <c r="J333" s="132" t="str">
        <f>OffensePrj!K332</f>
        <v>#N/A</v>
      </c>
      <c r="K333" s="132" t="str">
        <f>OffensePrj!L332</f>
        <v>#N/A</v>
      </c>
      <c r="L333" s="132" t="str">
        <f>OffensePrj!M332</f>
        <v>#N/A</v>
      </c>
      <c r="M333" s="132" t="str">
        <f>OffensePrj!N332</f>
        <v>#N/A</v>
      </c>
      <c r="N333" s="132" t="str">
        <f>OffensePrj!O332</f>
        <v>#N/A</v>
      </c>
      <c r="O333" s="3" t="str">
        <f>OffensePrj!P332</f>
        <v>#N/A</v>
      </c>
      <c r="P333" s="132" t="str">
        <f>OffensePrj!Q332</f>
        <v>#N/A</v>
      </c>
      <c r="Q333" s="134">
        <f>IFERROR(ProjectionCalcs!D333*pointpasscomp+ProjectionCalcs!E333*pointpassyard+ProjectionCalcs!F333*pointpasstd+pointint*ProjectionCalcs!G333+ProjectionCalcs!H333*pointrushatt+pointrushyard*ProjectionCalcs!I333+pointrushtd*ProjectionCalcs!J333+ProjectionCalcs!K333*pointrec+pointrecyard*ProjectionCalcs!L333+ProjectionCalcs!M333*pointrectd+pointfumb*ProjectionCalcs!N333+(C333-D333)*pointpassinc+O333*pointret+P333*pointrushtd,0)</f>
        <v>0</v>
      </c>
      <c r="R333" s="113" t="str">
        <f t="shared" si="11"/>
        <v>#REF!</v>
      </c>
      <c r="S333" s="135" t="str">
        <f t="shared" si="12"/>
        <v>#REF!</v>
      </c>
      <c r="T333" s="113" t="str">
        <f t="array" ref="T333">ROUND(SUMPRODUCT((AE333&gt;=$AE$155:$AE$404)/COUNTIF($AE$155:$AE$404,$AE$155:$AE$404)),0)</f>
        <v>#DIV/0!</v>
      </c>
      <c r="U333" s="3" t="str">
        <f t="shared" si="13"/>
        <v>#REF!</v>
      </c>
      <c r="V333" s="3" t="str">
        <f t="array" ref="V333">IFERROR(INDEX(Overall!$C$3:$C$389,MATCH(ProjectionCalcs!B333,Overall!$D$3:$D$389,0)),"No")</f>
        <v>No</v>
      </c>
      <c r="W333" s="93">
        <f t="shared" si="14"/>
        <v>1</v>
      </c>
      <c r="X333" s="136"/>
      <c r="Y333" s="3" t="str">
        <f t="shared" si="15"/>
        <v/>
      </c>
      <c r="Z333" s="3" t="str">
        <f t="shared" si="6"/>
        <v>#DIV/0!</v>
      </c>
      <c r="AA333" s="96">
        <f t="shared" si="7"/>
        <v>0</v>
      </c>
      <c r="AB333" s="3" t="str">
        <f>IF(OR((AA333-$AC$2)&lt;0,(AA333-$AC$4)&lt;0),0,(AA333-$AC$2)*(AA333-$AC$4)*'Draft Array'!$K$100*'Draft Array'!$M$112*pcrb)</f>
        <v>#REF!</v>
      </c>
      <c r="AC333" s="3" t="str">
        <f t="shared" si="8"/>
        <v>#REF!</v>
      </c>
      <c r="AD333" s="135">
        <f t="shared" si="9"/>
        <v>0</v>
      </c>
      <c r="AE333" s="3" t="str">
        <f t="shared" si="16"/>
        <v>#DIV/0!</v>
      </c>
      <c r="AF333" s="3"/>
      <c r="AG333" s="3"/>
      <c r="AH333" s="3"/>
      <c r="AI333" s="3"/>
      <c r="AJ333" s="3"/>
      <c r="AK333" s="3"/>
    </row>
    <row r="334" ht="15.75" customHeight="1">
      <c r="A334" s="151" t="str">
        <f>OffensePrj!C333</f>
        <v>RB</v>
      </c>
      <c r="B334" s="131" t="str">
        <f>OffensePrj!R333</f>
        <v/>
      </c>
      <c r="C334" s="132" t="str">
        <f>OffensePrj!D333</f>
        <v>#N/A</v>
      </c>
      <c r="D334" s="132" t="str">
        <f>OffensePrj!E333</f>
        <v>#N/A</v>
      </c>
      <c r="E334" s="132" t="str">
        <f>OffensePrj!F333</f>
        <v>#N/A</v>
      </c>
      <c r="F334" s="132" t="str">
        <f>OffensePrj!G333</f>
        <v>#N/A</v>
      </c>
      <c r="G334" s="133" t="str">
        <f>OffensePrj!H333</f>
        <v>#N/A</v>
      </c>
      <c r="H334" s="132" t="str">
        <f>OffensePrj!I333</f>
        <v>#N/A</v>
      </c>
      <c r="I334" s="132" t="str">
        <f>OffensePrj!J333</f>
        <v>#N/A</v>
      </c>
      <c r="J334" s="132" t="str">
        <f>OffensePrj!K333</f>
        <v>#N/A</v>
      </c>
      <c r="K334" s="132" t="str">
        <f>OffensePrj!L333</f>
        <v>#N/A</v>
      </c>
      <c r="L334" s="132" t="str">
        <f>OffensePrj!M333</f>
        <v>#N/A</v>
      </c>
      <c r="M334" s="132" t="str">
        <f>OffensePrj!N333</f>
        <v>#N/A</v>
      </c>
      <c r="N334" s="132" t="str">
        <f>OffensePrj!O333</f>
        <v>#N/A</v>
      </c>
      <c r="O334" s="3" t="str">
        <f>OffensePrj!P333</f>
        <v>#N/A</v>
      </c>
      <c r="P334" s="132" t="str">
        <f>OffensePrj!Q333</f>
        <v>#N/A</v>
      </c>
      <c r="Q334" s="134">
        <f>IFERROR(ProjectionCalcs!D334*pointpasscomp+ProjectionCalcs!E334*pointpassyard+ProjectionCalcs!F334*pointpasstd+pointint*ProjectionCalcs!G334+ProjectionCalcs!H334*pointrushatt+pointrushyard*ProjectionCalcs!I334+pointrushtd*ProjectionCalcs!J334+ProjectionCalcs!K334*pointrec+pointrecyard*ProjectionCalcs!L334+ProjectionCalcs!M334*pointrectd+pointfumb*ProjectionCalcs!N334+(C334-D334)*pointpassinc+O334*pointret+P334*pointrushtd,0)</f>
        <v>0</v>
      </c>
      <c r="R334" s="113" t="str">
        <f t="shared" si="11"/>
        <v>#REF!</v>
      </c>
      <c r="S334" s="135" t="str">
        <f t="shared" si="12"/>
        <v>#REF!</v>
      </c>
      <c r="T334" s="113" t="str">
        <f t="array" ref="T334">ROUND(SUMPRODUCT((AE334&gt;=$AE$155:$AE$404)/COUNTIF($AE$155:$AE$404,$AE$155:$AE$404)),0)</f>
        <v>#DIV/0!</v>
      </c>
      <c r="U334" s="3" t="str">
        <f t="shared" si="13"/>
        <v>#REF!</v>
      </c>
      <c r="V334" s="3" t="str">
        <f t="array" ref="V334">IFERROR(INDEX(Overall!$C$3:$C$389,MATCH(ProjectionCalcs!B334,Overall!$D$3:$D$389,0)),"No")</f>
        <v>No</v>
      </c>
      <c r="W334" s="93">
        <f t="shared" si="14"/>
        <v>1</v>
      </c>
      <c r="X334" s="136"/>
      <c r="Y334" s="3" t="str">
        <f t="shared" si="15"/>
        <v/>
      </c>
      <c r="Z334" s="3" t="str">
        <f t="shared" si="6"/>
        <v>#DIV/0!</v>
      </c>
      <c r="AA334" s="96">
        <f t="shared" si="7"/>
        <v>0</v>
      </c>
      <c r="AB334" s="3" t="str">
        <f>IF(OR((AA334-$AC$2)&lt;0,(AA334-$AC$4)&lt;0),0,(AA334-$AC$2)*(AA334-$AC$4)*'Draft Array'!$K$100*'Draft Array'!$M$112*pcrb)</f>
        <v>#REF!</v>
      </c>
      <c r="AC334" s="3" t="str">
        <f t="shared" si="8"/>
        <v>#REF!</v>
      </c>
      <c r="AD334" s="135">
        <f t="shared" si="9"/>
        <v>0</v>
      </c>
      <c r="AE334" s="3" t="str">
        <f t="shared" si="16"/>
        <v>#DIV/0!</v>
      </c>
      <c r="AF334" s="3"/>
      <c r="AG334" s="3"/>
      <c r="AH334" s="3"/>
      <c r="AI334" s="3"/>
      <c r="AJ334" s="3"/>
      <c r="AK334" s="3"/>
    </row>
    <row r="335" ht="15.75" customHeight="1">
      <c r="A335" s="151" t="str">
        <f>OffensePrj!C334</f>
        <v>RB</v>
      </c>
      <c r="B335" s="131" t="str">
        <f>OffensePrj!R334</f>
        <v/>
      </c>
      <c r="C335" s="132" t="str">
        <f>OffensePrj!D334</f>
        <v>#N/A</v>
      </c>
      <c r="D335" s="132" t="str">
        <f>OffensePrj!E334</f>
        <v>#N/A</v>
      </c>
      <c r="E335" s="132" t="str">
        <f>OffensePrj!F334</f>
        <v>#N/A</v>
      </c>
      <c r="F335" s="132" t="str">
        <f>OffensePrj!G334</f>
        <v>#N/A</v>
      </c>
      <c r="G335" s="133" t="str">
        <f>OffensePrj!H334</f>
        <v>#N/A</v>
      </c>
      <c r="H335" s="132" t="str">
        <f>OffensePrj!I334</f>
        <v>#N/A</v>
      </c>
      <c r="I335" s="132" t="str">
        <f>OffensePrj!J334</f>
        <v>#N/A</v>
      </c>
      <c r="J335" s="132" t="str">
        <f>OffensePrj!K334</f>
        <v>#N/A</v>
      </c>
      <c r="K335" s="132" t="str">
        <f>OffensePrj!L334</f>
        <v>#N/A</v>
      </c>
      <c r="L335" s="132" t="str">
        <f>OffensePrj!M334</f>
        <v>#N/A</v>
      </c>
      <c r="M335" s="132" t="str">
        <f>OffensePrj!N334</f>
        <v>#N/A</v>
      </c>
      <c r="N335" s="132" t="str">
        <f>OffensePrj!O334</f>
        <v>#N/A</v>
      </c>
      <c r="O335" s="3" t="str">
        <f>OffensePrj!P334</f>
        <v>#N/A</v>
      </c>
      <c r="P335" s="132" t="str">
        <f>OffensePrj!Q334</f>
        <v>#N/A</v>
      </c>
      <c r="Q335" s="134">
        <f>IFERROR(ProjectionCalcs!D335*pointpasscomp+ProjectionCalcs!E335*pointpassyard+ProjectionCalcs!F335*pointpasstd+pointint*ProjectionCalcs!G335+ProjectionCalcs!H335*pointrushatt+pointrushyard*ProjectionCalcs!I335+pointrushtd*ProjectionCalcs!J335+ProjectionCalcs!K335*pointrec+pointrecyard*ProjectionCalcs!L335+ProjectionCalcs!M335*pointrectd+pointfumb*ProjectionCalcs!N335+(C335-D335)*pointpassinc+O335*pointret+P335*pointrushtd,0)</f>
        <v>0</v>
      </c>
      <c r="R335" s="113" t="str">
        <f t="shared" si="11"/>
        <v>#REF!</v>
      </c>
      <c r="S335" s="135" t="str">
        <f t="shared" si="12"/>
        <v>#REF!</v>
      </c>
      <c r="T335" s="113" t="str">
        <f t="array" ref="T335">ROUND(SUMPRODUCT((AE335&gt;=$AE$155:$AE$404)/COUNTIF($AE$155:$AE$404,$AE$155:$AE$404)),0)</f>
        <v>#DIV/0!</v>
      </c>
      <c r="U335" s="3" t="str">
        <f t="shared" si="13"/>
        <v>#REF!</v>
      </c>
      <c r="V335" s="3" t="str">
        <f t="array" ref="V335">IFERROR(INDEX(Overall!$C$3:$C$389,MATCH(ProjectionCalcs!B335,Overall!$D$3:$D$389,0)),"No")</f>
        <v>No</v>
      </c>
      <c r="W335" s="93">
        <f t="shared" si="14"/>
        <v>1</v>
      </c>
      <c r="X335" s="136"/>
      <c r="Y335" s="3" t="str">
        <f t="shared" si="15"/>
        <v/>
      </c>
      <c r="Z335" s="3" t="str">
        <f t="shared" si="6"/>
        <v>#DIV/0!</v>
      </c>
      <c r="AA335" s="96">
        <f t="shared" si="7"/>
        <v>0</v>
      </c>
      <c r="AB335" s="3" t="str">
        <f>IF(OR((AA335-$AC$2)&lt;0,(AA335-$AC$4)&lt;0),0,(AA335-$AC$2)*(AA335-$AC$4)*'Draft Array'!$K$100*'Draft Array'!$M$112*pcrb)</f>
        <v>#REF!</v>
      </c>
      <c r="AC335" s="3" t="str">
        <f t="shared" si="8"/>
        <v>#REF!</v>
      </c>
      <c r="AD335" s="135">
        <f t="shared" si="9"/>
        <v>0</v>
      </c>
      <c r="AE335" s="3" t="str">
        <f t="shared" si="16"/>
        <v>#DIV/0!</v>
      </c>
      <c r="AF335" s="3"/>
      <c r="AG335" s="3"/>
      <c r="AH335" s="3"/>
      <c r="AI335" s="3"/>
      <c r="AJ335" s="3"/>
      <c r="AK335" s="3"/>
    </row>
    <row r="336" ht="15.75" customHeight="1">
      <c r="A336" s="151" t="str">
        <f>OffensePrj!C335</f>
        <v>RB</v>
      </c>
      <c r="B336" s="131" t="str">
        <f>OffensePrj!R335</f>
        <v/>
      </c>
      <c r="C336" s="132" t="str">
        <f>OffensePrj!D335</f>
        <v>#N/A</v>
      </c>
      <c r="D336" s="132" t="str">
        <f>OffensePrj!E335</f>
        <v>#N/A</v>
      </c>
      <c r="E336" s="132" t="str">
        <f>OffensePrj!F335</f>
        <v>#N/A</v>
      </c>
      <c r="F336" s="132" t="str">
        <f>OffensePrj!G335</f>
        <v>#N/A</v>
      </c>
      <c r="G336" s="133" t="str">
        <f>OffensePrj!H335</f>
        <v>#N/A</v>
      </c>
      <c r="H336" s="132" t="str">
        <f>OffensePrj!I335</f>
        <v>#N/A</v>
      </c>
      <c r="I336" s="132" t="str">
        <f>OffensePrj!J335</f>
        <v>#N/A</v>
      </c>
      <c r="J336" s="132" t="str">
        <f>OffensePrj!K335</f>
        <v>#N/A</v>
      </c>
      <c r="K336" s="132" t="str">
        <f>OffensePrj!L335</f>
        <v>#N/A</v>
      </c>
      <c r="L336" s="132" t="str">
        <f>OffensePrj!M335</f>
        <v>#N/A</v>
      </c>
      <c r="M336" s="132" t="str">
        <f>OffensePrj!N335</f>
        <v>#N/A</v>
      </c>
      <c r="N336" s="132" t="str">
        <f>OffensePrj!O335</f>
        <v>#N/A</v>
      </c>
      <c r="O336" s="3" t="str">
        <f>OffensePrj!P335</f>
        <v>#N/A</v>
      </c>
      <c r="P336" s="132" t="str">
        <f>OffensePrj!Q335</f>
        <v>#N/A</v>
      </c>
      <c r="Q336" s="134">
        <f>IFERROR(ProjectionCalcs!D336*pointpasscomp+ProjectionCalcs!E336*pointpassyard+ProjectionCalcs!F336*pointpasstd+pointint*ProjectionCalcs!G336+ProjectionCalcs!H336*pointrushatt+pointrushyard*ProjectionCalcs!I336+pointrushtd*ProjectionCalcs!J336+ProjectionCalcs!K336*pointrec+pointrecyard*ProjectionCalcs!L336+ProjectionCalcs!M336*pointrectd+pointfumb*ProjectionCalcs!N336+(C336-D336)*pointpassinc+O336*pointret+P336*pointrushtd,0)</f>
        <v>0</v>
      </c>
      <c r="R336" s="113" t="str">
        <f t="shared" si="11"/>
        <v>#REF!</v>
      </c>
      <c r="S336" s="135" t="str">
        <f t="shared" si="12"/>
        <v>#REF!</v>
      </c>
      <c r="T336" s="113" t="str">
        <f t="array" ref="T336">ROUND(SUMPRODUCT((AE336&gt;=$AE$155:$AE$404)/COUNTIF($AE$155:$AE$404,$AE$155:$AE$404)),0)</f>
        <v>#DIV/0!</v>
      </c>
      <c r="U336" s="3" t="str">
        <f t="shared" si="13"/>
        <v>#REF!</v>
      </c>
      <c r="V336" s="3" t="str">
        <f t="array" ref="V336">IFERROR(INDEX(Overall!$C$3:$C$389,MATCH(ProjectionCalcs!B336,Overall!$D$3:$D$389,0)),"No")</f>
        <v>No</v>
      </c>
      <c r="W336" s="93">
        <f t="shared" si="14"/>
        <v>1</v>
      </c>
      <c r="X336" s="136"/>
      <c r="Y336" s="3" t="str">
        <f t="shared" si="15"/>
        <v/>
      </c>
      <c r="Z336" s="3" t="str">
        <f t="shared" si="6"/>
        <v>#DIV/0!</v>
      </c>
      <c r="AA336" s="96">
        <f t="shared" si="7"/>
        <v>0</v>
      </c>
      <c r="AB336" s="3" t="str">
        <f>IF(OR((AA336-$AC$2)&lt;0,(AA336-$AC$4)&lt;0),0,(AA336-$AC$2)*(AA336-$AC$4)*'Draft Array'!$K$100*'Draft Array'!$M$112*pcrb)</f>
        <v>#REF!</v>
      </c>
      <c r="AC336" s="3" t="str">
        <f t="shared" si="8"/>
        <v>#REF!</v>
      </c>
      <c r="AD336" s="135">
        <f t="shared" si="9"/>
        <v>0</v>
      </c>
      <c r="AE336" s="3" t="str">
        <f t="shared" si="16"/>
        <v>#DIV/0!</v>
      </c>
      <c r="AF336" s="3"/>
      <c r="AG336" s="3"/>
      <c r="AH336" s="3"/>
      <c r="AI336" s="3"/>
      <c r="AJ336" s="3"/>
      <c r="AK336" s="3"/>
    </row>
    <row r="337" ht="15.75" customHeight="1">
      <c r="A337" s="151" t="str">
        <f>OffensePrj!C336</f>
        <v>RB</v>
      </c>
      <c r="B337" s="131" t="str">
        <f>OffensePrj!R336</f>
        <v/>
      </c>
      <c r="C337" s="132" t="str">
        <f>OffensePrj!D336</f>
        <v>#N/A</v>
      </c>
      <c r="D337" s="132" t="str">
        <f>OffensePrj!E336</f>
        <v>#N/A</v>
      </c>
      <c r="E337" s="132" t="str">
        <f>OffensePrj!F336</f>
        <v>#N/A</v>
      </c>
      <c r="F337" s="132" t="str">
        <f>OffensePrj!G336</f>
        <v>#N/A</v>
      </c>
      <c r="G337" s="133" t="str">
        <f>OffensePrj!H336</f>
        <v>#N/A</v>
      </c>
      <c r="H337" s="132" t="str">
        <f>OffensePrj!I336</f>
        <v>#N/A</v>
      </c>
      <c r="I337" s="132" t="str">
        <f>OffensePrj!J336</f>
        <v>#N/A</v>
      </c>
      <c r="J337" s="132" t="str">
        <f>OffensePrj!K336</f>
        <v>#N/A</v>
      </c>
      <c r="K337" s="132" t="str">
        <f>OffensePrj!L336</f>
        <v>#N/A</v>
      </c>
      <c r="L337" s="132" t="str">
        <f>OffensePrj!M336</f>
        <v>#N/A</v>
      </c>
      <c r="M337" s="132" t="str">
        <f>OffensePrj!N336</f>
        <v>#N/A</v>
      </c>
      <c r="N337" s="132" t="str">
        <f>OffensePrj!O336</f>
        <v>#N/A</v>
      </c>
      <c r="O337" s="3" t="str">
        <f>OffensePrj!P336</f>
        <v>#N/A</v>
      </c>
      <c r="P337" s="132" t="str">
        <f>OffensePrj!Q336</f>
        <v>#N/A</v>
      </c>
      <c r="Q337" s="134">
        <f>IFERROR(ProjectionCalcs!D337*pointpasscomp+ProjectionCalcs!E337*pointpassyard+ProjectionCalcs!F337*pointpasstd+pointint*ProjectionCalcs!G337+ProjectionCalcs!H337*pointrushatt+pointrushyard*ProjectionCalcs!I337+pointrushtd*ProjectionCalcs!J337+ProjectionCalcs!K337*pointrec+pointrecyard*ProjectionCalcs!L337+ProjectionCalcs!M337*pointrectd+pointfumb*ProjectionCalcs!N337+(C337-D337)*pointpassinc+O337*pointret+P337*pointrushtd,0)</f>
        <v>0</v>
      </c>
      <c r="R337" s="113" t="str">
        <f t="shared" si="11"/>
        <v>#REF!</v>
      </c>
      <c r="S337" s="135" t="str">
        <f t="shared" si="12"/>
        <v>#REF!</v>
      </c>
      <c r="T337" s="113" t="str">
        <f t="array" ref="T337">ROUND(SUMPRODUCT((AE337&gt;=$AE$155:$AE$404)/COUNTIF($AE$155:$AE$404,$AE$155:$AE$404)),0)</f>
        <v>#DIV/0!</v>
      </c>
      <c r="U337" s="3" t="str">
        <f t="shared" si="13"/>
        <v>#REF!</v>
      </c>
      <c r="V337" s="3" t="str">
        <f t="array" ref="V337">IFERROR(INDEX(Overall!$C$3:$C$389,MATCH(ProjectionCalcs!B337,Overall!$D$3:$D$389,0)),"No")</f>
        <v>No</v>
      </c>
      <c r="W337" s="93">
        <f t="shared" si="14"/>
        <v>1</v>
      </c>
      <c r="X337" s="136"/>
      <c r="Y337" s="3" t="str">
        <f t="shared" si="15"/>
        <v/>
      </c>
      <c r="Z337" s="3" t="str">
        <f t="shared" si="6"/>
        <v>#DIV/0!</v>
      </c>
      <c r="AA337" s="96">
        <f t="shared" si="7"/>
        <v>0</v>
      </c>
      <c r="AB337" s="3" t="str">
        <f>IF(OR((AA337-$AC$2)&lt;0,(AA337-$AC$4)&lt;0),0,(AA337-$AC$2)*(AA337-$AC$4)*'Draft Array'!$K$100*'Draft Array'!$M$112*pcrb)</f>
        <v>#REF!</v>
      </c>
      <c r="AC337" s="3" t="str">
        <f t="shared" si="8"/>
        <v>#REF!</v>
      </c>
      <c r="AD337" s="135">
        <f t="shared" si="9"/>
        <v>0</v>
      </c>
      <c r="AE337" s="3" t="str">
        <f t="shared" si="16"/>
        <v>#DIV/0!</v>
      </c>
      <c r="AF337" s="3"/>
      <c r="AG337" s="3"/>
      <c r="AH337" s="3"/>
      <c r="AI337" s="3"/>
      <c r="AJ337" s="3"/>
      <c r="AK337" s="3"/>
    </row>
    <row r="338" ht="15.75" customHeight="1">
      <c r="A338" s="151" t="str">
        <f>OffensePrj!C337</f>
        <v>RB</v>
      </c>
      <c r="B338" s="131" t="str">
        <f>OffensePrj!R337</f>
        <v/>
      </c>
      <c r="C338" s="132" t="str">
        <f>OffensePrj!D337</f>
        <v>#N/A</v>
      </c>
      <c r="D338" s="132" t="str">
        <f>OffensePrj!E337</f>
        <v>#N/A</v>
      </c>
      <c r="E338" s="132" t="str">
        <f>OffensePrj!F337</f>
        <v>#N/A</v>
      </c>
      <c r="F338" s="132" t="str">
        <f>OffensePrj!G337</f>
        <v>#N/A</v>
      </c>
      <c r="G338" s="133" t="str">
        <f>OffensePrj!H337</f>
        <v>#N/A</v>
      </c>
      <c r="H338" s="132" t="str">
        <f>OffensePrj!I337</f>
        <v>#N/A</v>
      </c>
      <c r="I338" s="132" t="str">
        <f>OffensePrj!J337</f>
        <v>#N/A</v>
      </c>
      <c r="J338" s="132" t="str">
        <f>OffensePrj!K337</f>
        <v>#N/A</v>
      </c>
      <c r="K338" s="132" t="str">
        <f>OffensePrj!L337</f>
        <v>#N/A</v>
      </c>
      <c r="L338" s="132" t="str">
        <f>OffensePrj!M337</f>
        <v>#N/A</v>
      </c>
      <c r="M338" s="132" t="str">
        <f>OffensePrj!N337</f>
        <v>#N/A</v>
      </c>
      <c r="N338" s="132" t="str">
        <f>OffensePrj!O337</f>
        <v>#N/A</v>
      </c>
      <c r="O338" s="3" t="str">
        <f>OffensePrj!P337</f>
        <v>#N/A</v>
      </c>
      <c r="P338" s="132" t="str">
        <f>OffensePrj!Q337</f>
        <v>#N/A</v>
      </c>
      <c r="Q338" s="134">
        <f>IFERROR(ProjectionCalcs!D338*pointpasscomp+ProjectionCalcs!E338*pointpassyard+ProjectionCalcs!F338*pointpasstd+pointint*ProjectionCalcs!G338+ProjectionCalcs!H338*pointrushatt+pointrushyard*ProjectionCalcs!I338+pointrushtd*ProjectionCalcs!J338+ProjectionCalcs!K338*pointrec+pointrecyard*ProjectionCalcs!L338+ProjectionCalcs!M338*pointrectd+pointfumb*ProjectionCalcs!N338+(C338-D338)*pointpassinc+O338*pointret+P338*pointrushtd,0)</f>
        <v>0</v>
      </c>
      <c r="R338" s="113" t="str">
        <f t="shared" si="11"/>
        <v>#REF!</v>
      </c>
      <c r="S338" s="135" t="str">
        <f t="shared" si="12"/>
        <v>#REF!</v>
      </c>
      <c r="T338" s="113" t="str">
        <f t="array" ref="T338">ROUND(SUMPRODUCT((AE338&gt;=$AE$155:$AE$404)/COUNTIF($AE$155:$AE$404,$AE$155:$AE$404)),0)</f>
        <v>#DIV/0!</v>
      </c>
      <c r="U338" s="3" t="str">
        <f t="shared" si="13"/>
        <v>#REF!</v>
      </c>
      <c r="V338" s="3" t="str">
        <f t="array" ref="V338">IFERROR(INDEX(Overall!$C$3:$C$389,MATCH(ProjectionCalcs!B338,Overall!$D$3:$D$389,0)),"No")</f>
        <v>No</v>
      </c>
      <c r="W338" s="93">
        <f t="shared" si="14"/>
        <v>1</v>
      </c>
      <c r="X338" s="136"/>
      <c r="Y338" s="3" t="str">
        <f t="shared" si="15"/>
        <v/>
      </c>
      <c r="Z338" s="3" t="str">
        <f t="shared" si="6"/>
        <v>#DIV/0!</v>
      </c>
      <c r="AA338" s="96">
        <f t="shared" si="7"/>
        <v>0</v>
      </c>
      <c r="AB338" s="3" t="str">
        <f>IF(OR((AA338-$AC$2)&lt;0,(AA338-$AC$4)&lt;0),0,(AA338-$AC$2)*(AA338-$AC$4)*'Draft Array'!$K$100*'Draft Array'!$M$112*pcrb)</f>
        <v>#REF!</v>
      </c>
      <c r="AC338" s="3" t="str">
        <f t="shared" si="8"/>
        <v>#REF!</v>
      </c>
      <c r="AD338" s="135">
        <f t="shared" si="9"/>
        <v>0</v>
      </c>
      <c r="AE338" s="3" t="str">
        <f t="shared" si="16"/>
        <v>#DIV/0!</v>
      </c>
      <c r="AF338" s="3"/>
      <c r="AG338" s="3"/>
      <c r="AH338" s="3"/>
      <c r="AI338" s="3"/>
      <c r="AJ338" s="3"/>
      <c r="AK338" s="3"/>
    </row>
    <row r="339" ht="15.75" customHeight="1">
      <c r="A339" s="151" t="str">
        <f>OffensePrj!C338</f>
        <v>RB</v>
      </c>
      <c r="B339" s="131" t="str">
        <f>OffensePrj!R338</f>
        <v/>
      </c>
      <c r="C339" s="132" t="str">
        <f>OffensePrj!D338</f>
        <v>#N/A</v>
      </c>
      <c r="D339" s="132" t="str">
        <f>OffensePrj!E338</f>
        <v>#N/A</v>
      </c>
      <c r="E339" s="132" t="str">
        <f>OffensePrj!F338</f>
        <v>#N/A</v>
      </c>
      <c r="F339" s="132" t="str">
        <f>OffensePrj!G338</f>
        <v>#N/A</v>
      </c>
      <c r="G339" s="133" t="str">
        <f>OffensePrj!H338</f>
        <v>#N/A</v>
      </c>
      <c r="H339" s="132" t="str">
        <f>OffensePrj!I338</f>
        <v>#N/A</v>
      </c>
      <c r="I339" s="132" t="str">
        <f>OffensePrj!J338</f>
        <v>#N/A</v>
      </c>
      <c r="J339" s="132" t="str">
        <f>OffensePrj!K338</f>
        <v>#N/A</v>
      </c>
      <c r="K339" s="132" t="str">
        <f>OffensePrj!L338</f>
        <v>#N/A</v>
      </c>
      <c r="L339" s="132" t="str">
        <f>OffensePrj!M338</f>
        <v>#N/A</v>
      </c>
      <c r="M339" s="132" t="str">
        <f>OffensePrj!N338</f>
        <v>#N/A</v>
      </c>
      <c r="N339" s="132" t="str">
        <f>OffensePrj!O338</f>
        <v>#N/A</v>
      </c>
      <c r="O339" s="3" t="str">
        <f>OffensePrj!P338</f>
        <v>#N/A</v>
      </c>
      <c r="P339" s="132" t="str">
        <f>OffensePrj!Q338</f>
        <v>#N/A</v>
      </c>
      <c r="Q339" s="134">
        <f>IFERROR(ProjectionCalcs!D339*pointpasscomp+ProjectionCalcs!E339*pointpassyard+ProjectionCalcs!F339*pointpasstd+pointint*ProjectionCalcs!G339+ProjectionCalcs!H339*pointrushatt+pointrushyard*ProjectionCalcs!I339+pointrushtd*ProjectionCalcs!J339+ProjectionCalcs!K339*pointrec+pointrecyard*ProjectionCalcs!L339+ProjectionCalcs!M339*pointrectd+pointfumb*ProjectionCalcs!N339+(C339-D339)*pointpassinc+O339*pointret+P339*pointrushtd,0)</f>
        <v>0</v>
      </c>
      <c r="R339" s="113" t="str">
        <f t="shared" si="11"/>
        <v>#REF!</v>
      </c>
      <c r="S339" s="135" t="str">
        <f t="shared" si="12"/>
        <v>#REF!</v>
      </c>
      <c r="T339" s="113" t="str">
        <f t="array" ref="T339">ROUND(SUMPRODUCT((AE339&gt;=$AE$155:$AE$404)/COUNTIF($AE$155:$AE$404,$AE$155:$AE$404)),0)</f>
        <v>#DIV/0!</v>
      </c>
      <c r="U339" s="3" t="str">
        <f t="shared" si="13"/>
        <v>#REF!</v>
      </c>
      <c r="V339" s="3" t="str">
        <f t="array" ref="V339">IFERROR(INDEX(Overall!$C$3:$C$389,MATCH(ProjectionCalcs!B339,Overall!$D$3:$D$389,0)),"No")</f>
        <v>No</v>
      </c>
      <c r="W339" s="93">
        <f t="shared" si="14"/>
        <v>1</v>
      </c>
      <c r="X339" s="136"/>
      <c r="Y339" s="3" t="str">
        <f t="shared" si="15"/>
        <v/>
      </c>
      <c r="Z339" s="3" t="str">
        <f t="shared" si="6"/>
        <v>#DIV/0!</v>
      </c>
      <c r="AA339" s="96">
        <f t="shared" si="7"/>
        <v>0</v>
      </c>
      <c r="AB339" s="3" t="str">
        <f>IF(OR((AA339-$AC$2)&lt;0,(AA339-$AC$4)&lt;0),0,(AA339-$AC$2)*(AA339-$AC$4)*'Draft Array'!$K$100*'Draft Array'!$M$112*pcrb)</f>
        <v>#REF!</v>
      </c>
      <c r="AC339" s="3" t="str">
        <f t="shared" si="8"/>
        <v>#REF!</v>
      </c>
      <c r="AD339" s="135">
        <f t="shared" si="9"/>
        <v>0</v>
      </c>
      <c r="AE339" s="3" t="str">
        <f t="shared" si="16"/>
        <v>#DIV/0!</v>
      </c>
      <c r="AF339" s="3"/>
      <c r="AG339" s="3"/>
      <c r="AH339" s="3"/>
      <c r="AI339" s="3"/>
      <c r="AJ339" s="3"/>
      <c r="AK339" s="3"/>
    </row>
    <row r="340" ht="15.75" customHeight="1">
      <c r="A340" s="151" t="str">
        <f>OffensePrj!C339</f>
        <v>RB</v>
      </c>
      <c r="B340" s="131" t="str">
        <f>OffensePrj!R339</f>
        <v/>
      </c>
      <c r="C340" s="132" t="str">
        <f>OffensePrj!D339</f>
        <v>#N/A</v>
      </c>
      <c r="D340" s="132" t="str">
        <f>OffensePrj!E339</f>
        <v>#N/A</v>
      </c>
      <c r="E340" s="132" t="str">
        <f>OffensePrj!F339</f>
        <v>#N/A</v>
      </c>
      <c r="F340" s="132" t="str">
        <f>OffensePrj!G339</f>
        <v>#N/A</v>
      </c>
      <c r="G340" s="133" t="str">
        <f>OffensePrj!H339</f>
        <v>#N/A</v>
      </c>
      <c r="H340" s="132" t="str">
        <f>OffensePrj!I339</f>
        <v>#N/A</v>
      </c>
      <c r="I340" s="132" t="str">
        <f>OffensePrj!J339</f>
        <v>#N/A</v>
      </c>
      <c r="J340" s="132" t="str">
        <f>OffensePrj!K339</f>
        <v>#N/A</v>
      </c>
      <c r="K340" s="132" t="str">
        <f>OffensePrj!L339</f>
        <v>#N/A</v>
      </c>
      <c r="L340" s="132" t="str">
        <f>OffensePrj!M339</f>
        <v>#N/A</v>
      </c>
      <c r="M340" s="132" t="str">
        <f>OffensePrj!N339</f>
        <v>#N/A</v>
      </c>
      <c r="N340" s="132" t="str">
        <f>OffensePrj!O339</f>
        <v>#N/A</v>
      </c>
      <c r="O340" s="3" t="str">
        <f>OffensePrj!P339</f>
        <v>#N/A</v>
      </c>
      <c r="P340" s="132" t="str">
        <f>OffensePrj!Q339</f>
        <v>#N/A</v>
      </c>
      <c r="Q340" s="134">
        <f>IFERROR(ProjectionCalcs!D340*pointpasscomp+ProjectionCalcs!E340*pointpassyard+ProjectionCalcs!F340*pointpasstd+pointint*ProjectionCalcs!G340+ProjectionCalcs!H340*pointrushatt+pointrushyard*ProjectionCalcs!I340+pointrushtd*ProjectionCalcs!J340+ProjectionCalcs!K340*pointrec+pointrecyard*ProjectionCalcs!L340+ProjectionCalcs!M340*pointrectd+pointfumb*ProjectionCalcs!N340+(C340-D340)*pointpassinc+O340*pointret+P340*pointrushtd,0)</f>
        <v>0</v>
      </c>
      <c r="R340" s="113" t="str">
        <f t="shared" si="11"/>
        <v>#REF!</v>
      </c>
      <c r="S340" s="135" t="str">
        <f t="shared" si="12"/>
        <v>#REF!</v>
      </c>
      <c r="T340" s="113" t="str">
        <f t="array" ref="T340">ROUND(SUMPRODUCT((AE340&gt;=$AE$155:$AE$404)/COUNTIF($AE$155:$AE$404,$AE$155:$AE$404)),0)</f>
        <v>#DIV/0!</v>
      </c>
      <c r="U340" s="3" t="str">
        <f t="shared" si="13"/>
        <v>#REF!</v>
      </c>
      <c r="V340" s="3" t="str">
        <f t="array" ref="V340">IFERROR(INDEX(Overall!$C$3:$C$389,MATCH(ProjectionCalcs!B340,Overall!$D$3:$D$389,0)),"No")</f>
        <v>No</v>
      </c>
      <c r="W340" s="93">
        <f t="shared" si="14"/>
        <v>1</v>
      </c>
      <c r="X340" s="136"/>
      <c r="Y340" s="3" t="str">
        <f t="shared" si="15"/>
        <v/>
      </c>
      <c r="Z340" s="3" t="str">
        <f t="shared" si="6"/>
        <v>#DIV/0!</v>
      </c>
      <c r="AA340" s="96">
        <f t="shared" si="7"/>
        <v>0</v>
      </c>
      <c r="AB340" s="3" t="str">
        <f>IF(OR((AA340-$AC$2)&lt;0,(AA340-$AC$4)&lt;0),0,(AA340-$AC$2)*(AA340-$AC$4)*'Draft Array'!$K$100*'Draft Array'!$M$112*pcrb)</f>
        <v>#REF!</v>
      </c>
      <c r="AC340" s="3" t="str">
        <f t="shared" si="8"/>
        <v>#REF!</v>
      </c>
      <c r="AD340" s="135">
        <f t="shared" si="9"/>
        <v>0</v>
      </c>
      <c r="AE340" s="3" t="str">
        <f t="shared" si="16"/>
        <v>#DIV/0!</v>
      </c>
      <c r="AF340" s="3"/>
      <c r="AG340" s="3"/>
      <c r="AH340" s="3"/>
      <c r="AI340" s="3"/>
      <c r="AJ340" s="3"/>
      <c r="AK340" s="3"/>
    </row>
    <row r="341" ht="15.75" customHeight="1">
      <c r="A341" s="151" t="str">
        <f>OffensePrj!C340</f>
        <v>RB</v>
      </c>
      <c r="B341" s="131" t="str">
        <f>OffensePrj!R340</f>
        <v/>
      </c>
      <c r="C341" s="132" t="str">
        <f>OffensePrj!D340</f>
        <v>#N/A</v>
      </c>
      <c r="D341" s="132" t="str">
        <f>OffensePrj!E340</f>
        <v>#N/A</v>
      </c>
      <c r="E341" s="132" t="str">
        <f>OffensePrj!F340</f>
        <v>#N/A</v>
      </c>
      <c r="F341" s="132" t="str">
        <f>OffensePrj!G340</f>
        <v>#N/A</v>
      </c>
      <c r="G341" s="133" t="str">
        <f>OffensePrj!H340</f>
        <v>#N/A</v>
      </c>
      <c r="H341" s="132" t="str">
        <f>OffensePrj!I340</f>
        <v>#N/A</v>
      </c>
      <c r="I341" s="132" t="str">
        <f>OffensePrj!J340</f>
        <v>#N/A</v>
      </c>
      <c r="J341" s="132" t="str">
        <f>OffensePrj!K340</f>
        <v>#N/A</v>
      </c>
      <c r="K341" s="132" t="str">
        <f>OffensePrj!L340</f>
        <v>#N/A</v>
      </c>
      <c r="L341" s="132" t="str">
        <f>OffensePrj!M340</f>
        <v>#N/A</v>
      </c>
      <c r="M341" s="132" t="str">
        <f>OffensePrj!N340</f>
        <v>#N/A</v>
      </c>
      <c r="N341" s="132" t="str">
        <f>OffensePrj!O340</f>
        <v>#N/A</v>
      </c>
      <c r="O341" s="3" t="str">
        <f>OffensePrj!P340</f>
        <v>#N/A</v>
      </c>
      <c r="P341" s="132" t="str">
        <f>OffensePrj!Q340</f>
        <v>#N/A</v>
      </c>
      <c r="Q341" s="134">
        <f>IFERROR(ProjectionCalcs!D341*pointpasscomp+ProjectionCalcs!E341*pointpassyard+ProjectionCalcs!F341*pointpasstd+pointint*ProjectionCalcs!G341+ProjectionCalcs!H341*pointrushatt+pointrushyard*ProjectionCalcs!I341+pointrushtd*ProjectionCalcs!J341+ProjectionCalcs!K341*pointrec+pointrecyard*ProjectionCalcs!L341+ProjectionCalcs!M341*pointrectd+pointfumb*ProjectionCalcs!N341+(C341-D341)*pointpassinc+O341*pointret+P341*pointrushtd,0)</f>
        <v>0</v>
      </c>
      <c r="R341" s="113" t="str">
        <f t="shared" si="11"/>
        <v>#REF!</v>
      </c>
      <c r="S341" s="135" t="str">
        <f t="shared" si="12"/>
        <v>#REF!</v>
      </c>
      <c r="T341" s="113" t="str">
        <f t="array" ref="T341">ROUND(SUMPRODUCT((AE341&gt;=$AE$155:$AE$404)/COUNTIF($AE$155:$AE$404,$AE$155:$AE$404)),0)</f>
        <v>#DIV/0!</v>
      </c>
      <c r="U341" s="3" t="str">
        <f t="shared" si="13"/>
        <v>#REF!</v>
      </c>
      <c r="V341" s="3" t="str">
        <f t="array" ref="V341">IFERROR(INDEX(Overall!$C$3:$C$389,MATCH(ProjectionCalcs!B341,Overall!$D$3:$D$389,0)),"No")</f>
        <v>No</v>
      </c>
      <c r="W341" s="93">
        <f t="shared" si="14"/>
        <v>1</v>
      </c>
      <c r="X341" s="136"/>
      <c r="Y341" s="3" t="str">
        <f t="shared" si="15"/>
        <v/>
      </c>
      <c r="Z341" s="3" t="str">
        <f t="shared" si="6"/>
        <v>#DIV/0!</v>
      </c>
      <c r="AA341" s="96">
        <f t="shared" si="7"/>
        <v>0</v>
      </c>
      <c r="AB341" s="3" t="str">
        <f>IF(OR((AA341-$AC$2)&lt;0,(AA341-$AC$4)&lt;0),0,(AA341-$AC$2)*(AA341-$AC$4)*'Draft Array'!$K$100*'Draft Array'!$M$112*pcrb)</f>
        <v>#REF!</v>
      </c>
      <c r="AC341" s="3" t="str">
        <f t="shared" si="8"/>
        <v>#REF!</v>
      </c>
      <c r="AD341" s="135">
        <f t="shared" si="9"/>
        <v>0</v>
      </c>
      <c r="AE341" s="3" t="str">
        <f t="shared" si="16"/>
        <v>#DIV/0!</v>
      </c>
      <c r="AF341" s="3"/>
      <c r="AG341" s="3"/>
      <c r="AH341" s="3"/>
      <c r="AI341" s="3"/>
      <c r="AJ341" s="3"/>
      <c r="AK341" s="3"/>
    </row>
    <row r="342" ht="15.75" customHeight="1">
      <c r="A342" s="151" t="str">
        <f>OffensePrj!C341</f>
        <v>RB</v>
      </c>
      <c r="B342" s="131" t="str">
        <f>OffensePrj!R341</f>
        <v/>
      </c>
      <c r="C342" s="132" t="str">
        <f>OffensePrj!D341</f>
        <v>#N/A</v>
      </c>
      <c r="D342" s="132" t="str">
        <f>OffensePrj!E341</f>
        <v>#N/A</v>
      </c>
      <c r="E342" s="132" t="str">
        <f>OffensePrj!F341</f>
        <v>#N/A</v>
      </c>
      <c r="F342" s="132" t="str">
        <f>OffensePrj!G341</f>
        <v>#N/A</v>
      </c>
      <c r="G342" s="133" t="str">
        <f>OffensePrj!H341</f>
        <v>#N/A</v>
      </c>
      <c r="H342" s="132" t="str">
        <f>OffensePrj!I341</f>
        <v>#N/A</v>
      </c>
      <c r="I342" s="132" t="str">
        <f>OffensePrj!J341</f>
        <v>#N/A</v>
      </c>
      <c r="J342" s="132" t="str">
        <f>OffensePrj!K341</f>
        <v>#N/A</v>
      </c>
      <c r="K342" s="132" t="str">
        <f>OffensePrj!L341</f>
        <v>#N/A</v>
      </c>
      <c r="L342" s="132" t="str">
        <f>OffensePrj!M341</f>
        <v>#N/A</v>
      </c>
      <c r="M342" s="132" t="str">
        <f>OffensePrj!N341</f>
        <v>#N/A</v>
      </c>
      <c r="N342" s="132" t="str">
        <f>OffensePrj!O341</f>
        <v>#N/A</v>
      </c>
      <c r="O342" s="3" t="str">
        <f>OffensePrj!P341</f>
        <v>#N/A</v>
      </c>
      <c r="P342" s="132" t="str">
        <f>OffensePrj!Q341</f>
        <v>#N/A</v>
      </c>
      <c r="Q342" s="134">
        <f>IFERROR(ProjectionCalcs!D342*pointpasscomp+ProjectionCalcs!E342*pointpassyard+ProjectionCalcs!F342*pointpasstd+pointint*ProjectionCalcs!G342+ProjectionCalcs!H342*pointrushatt+pointrushyard*ProjectionCalcs!I342+pointrushtd*ProjectionCalcs!J342+ProjectionCalcs!K342*pointrec+pointrecyard*ProjectionCalcs!L342+ProjectionCalcs!M342*pointrectd+pointfumb*ProjectionCalcs!N342+(C342-D342)*pointpassinc+O342*pointret+P342*pointrushtd,0)</f>
        <v>0</v>
      </c>
      <c r="R342" s="113" t="str">
        <f t="shared" si="11"/>
        <v>#REF!</v>
      </c>
      <c r="S342" s="135" t="str">
        <f t="shared" si="12"/>
        <v>#REF!</v>
      </c>
      <c r="T342" s="113" t="str">
        <f t="array" ref="T342">ROUND(SUMPRODUCT((AE342&gt;=$AE$155:$AE$404)/COUNTIF($AE$155:$AE$404,$AE$155:$AE$404)),0)</f>
        <v>#DIV/0!</v>
      </c>
      <c r="U342" s="3" t="str">
        <f t="shared" si="13"/>
        <v>#REF!</v>
      </c>
      <c r="V342" s="3" t="str">
        <f t="array" ref="V342">IFERROR(INDEX(Overall!$C$3:$C$389,MATCH(ProjectionCalcs!B342,Overall!$D$3:$D$389,0)),"No")</f>
        <v>No</v>
      </c>
      <c r="W342" s="93">
        <f t="shared" si="14"/>
        <v>1</v>
      </c>
      <c r="X342" s="136"/>
      <c r="Y342" s="3" t="str">
        <f t="shared" si="15"/>
        <v/>
      </c>
      <c r="Z342" s="3" t="str">
        <f t="shared" si="6"/>
        <v>#DIV/0!</v>
      </c>
      <c r="AA342" s="96">
        <f t="shared" si="7"/>
        <v>0</v>
      </c>
      <c r="AB342" s="3" t="str">
        <f>IF(OR((AA342-$AC$2)&lt;0,(AA342-$AC$4)&lt;0),0,(AA342-$AC$2)*(AA342-$AC$4)*'Draft Array'!$K$100*'Draft Array'!$M$112*pcrb)</f>
        <v>#REF!</v>
      </c>
      <c r="AC342" s="3" t="str">
        <f t="shared" si="8"/>
        <v>#REF!</v>
      </c>
      <c r="AD342" s="135">
        <f t="shared" si="9"/>
        <v>0</v>
      </c>
      <c r="AE342" s="3" t="str">
        <f t="shared" si="16"/>
        <v>#DIV/0!</v>
      </c>
      <c r="AF342" s="3"/>
      <c r="AG342" s="3"/>
      <c r="AH342" s="3"/>
      <c r="AI342" s="3"/>
      <c r="AJ342" s="3"/>
      <c r="AK342" s="3"/>
    </row>
    <row r="343" ht="15.75" customHeight="1">
      <c r="A343" s="151" t="str">
        <f>OffensePrj!C342</f>
        <v>RB</v>
      </c>
      <c r="B343" s="131" t="str">
        <f>OffensePrj!R342</f>
        <v/>
      </c>
      <c r="C343" s="132" t="str">
        <f>OffensePrj!D342</f>
        <v>#N/A</v>
      </c>
      <c r="D343" s="132" t="str">
        <f>OffensePrj!E342</f>
        <v>#N/A</v>
      </c>
      <c r="E343" s="132" t="str">
        <f>OffensePrj!F342</f>
        <v>#N/A</v>
      </c>
      <c r="F343" s="132" t="str">
        <f>OffensePrj!G342</f>
        <v>#N/A</v>
      </c>
      <c r="G343" s="133" t="str">
        <f>OffensePrj!H342</f>
        <v>#N/A</v>
      </c>
      <c r="H343" s="132" t="str">
        <f>OffensePrj!I342</f>
        <v>#N/A</v>
      </c>
      <c r="I343" s="132" t="str">
        <f>OffensePrj!J342</f>
        <v>#N/A</v>
      </c>
      <c r="J343" s="132" t="str">
        <f>OffensePrj!K342</f>
        <v>#N/A</v>
      </c>
      <c r="K343" s="132" t="str">
        <f>OffensePrj!L342</f>
        <v>#N/A</v>
      </c>
      <c r="L343" s="132" t="str">
        <f>OffensePrj!M342</f>
        <v>#N/A</v>
      </c>
      <c r="M343" s="132" t="str">
        <f>OffensePrj!N342</f>
        <v>#N/A</v>
      </c>
      <c r="N343" s="132" t="str">
        <f>OffensePrj!O342</f>
        <v>#N/A</v>
      </c>
      <c r="O343" s="3" t="str">
        <f>OffensePrj!P342</f>
        <v>#N/A</v>
      </c>
      <c r="P343" s="132" t="str">
        <f>OffensePrj!Q342</f>
        <v>#N/A</v>
      </c>
      <c r="Q343" s="134">
        <f>IFERROR(ProjectionCalcs!D343*pointpasscomp+ProjectionCalcs!E343*pointpassyard+ProjectionCalcs!F343*pointpasstd+pointint*ProjectionCalcs!G343+ProjectionCalcs!H343*pointrushatt+pointrushyard*ProjectionCalcs!I343+pointrushtd*ProjectionCalcs!J343+ProjectionCalcs!K343*pointrec+pointrecyard*ProjectionCalcs!L343+ProjectionCalcs!M343*pointrectd+pointfumb*ProjectionCalcs!N343+(C343-D343)*pointpassinc+O343*pointret+P343*pointrushtd,0)</f>
        <v>0</v>
      </c>
      <c r="R343" s="113" t="str">
        <f t="shared" si="11"/>
        <v>#REF!</v>
      </c>
      <c r="S343" s="135" t="str">
        <f t="shared" si="12"/>
        <v>#REF!</v>
      </c>
      <c r="T343" s="113" t="str">
        <f t="array" ref="T343">ROUND(SUMPRODUCT((AE343&gt;=$AE$155:$AE$404)/COUNTIF($AE$155:$AE$404,$AE$155:$AE$404)),0)</f>
        <v>#DIV/0!</v>
      </c>
      <c r="U343" s="3" t="str">
        <f t="shared" si="13"/>
        <v>#REF!</v>
      </c>
      <c r="V343" s="3" t="str">
        <f t="array" ref="V343">IFERROR(INDEX(Overall!$C$3:$C$389,MATCH(ProjectionCalcs!B343,Overall!$D$3:$D$389,0)),"No")</f>
        <v>No</v>
      </c>
      <c r="W343" s="93">
        <f t="shared" si="14"/>
        <v>1</v>
      </c>
      <c r="X343" s="136"/>
      <c r="Y343" s="3" t="str">
        <f t="shared" si="15"/>
        <v/>
      </c>
      <c r="Z343" s="3" t="str">
        <f t="shared" si="6"/>
        <v>#DIV/0!</v>
      </c>
      <c r="AA343" s="96">
        <f t="shared" si="7"/>
        <v>0</v>
      </c>
      <c r="AB343" s="3" t="str">
        <f>IF(OR((AA343-$AC$2)&lt;0,(AA343-$AC$4)&lt;0),0,(AA343-$AC$2)*(AA343-$AC$4)*'Draft Array'!$K$100*'Draft Array'!$M$112*pcrb)</f>
        <v>#REF!</v>
      </c>
      <c r="AC343" s="3" t="str">
        <f t="shared" si="8"/>
        <v>#REF!</v>
      </c>
      <c r="AD343" s="135">
        <f t="shared" si="9"/>
        <v>0</v>
      </c>
      <c r="AE343" s="3" t="str">
        <f t="shared" si="16"/>
        <v>#DIV/0!</v>
      </c>
      <c r="AF343" s="3"/>
      <c r="AG343" s="3"/>
      <c r="AH343" s="3"/>
      <c r="AI343" s="3"/>
      <c r="AJ343" s="3"/>
      <c r="AK343" s="3"/>
    </row>
    <row r="344" ht="15.75" customHeight="1">
      <c r="A344" s="151" t="str">
        <f>OffensePrj!C343</f>
        <v>RB</v>
      </c>
      <c r="B344" s="131" t="str">
        <f>OffensePrj!R343</f>
        <v/>
      </c>
      <c r="C344" s="132" t="str">
        <f>OffensePrj!D343</f>
        <v>#N/A</v>
      </c>
      <c r="D344" s="132" t="str">
        <f>OffensePrj!E343</f>
        <v>#N/A</v>
      </c>
      <c r="E344" s="132" t="str">
        <f>OffensePrj!F343</f>
        <v>#N/A</v>
      </c>
      <c r="F344" s="132" t="str">
        <f>OffensePrj!G343</f>
        <v>#N/A</v>
      </c>
      <c r="G344" s="133" t="str">
        <f>OffensePrj!H343</f>
        <v>#N/A</v>
      </c>
      <c r="H344" s="132" t="str">
        <f>OffensePrj!I343</f>
        <v>#N/A</v>
      </c>
      <c r="I344" s="132" t="str">
        <f>OffensePrj!J343</f>
        <v>#N/A</v>
      </c>
      <c r="J344" s="132" t="str">
        <f>OffensePrj!K343</f>
        <v>#N/A</v>
      </c>
      <c r="K344" s="132" t="str">
        <f>OffensePrj!L343</f>
        <v>#N/A</v>
      </c>
      <c r="L344" s="132" t="str">
        <f>OffensePrj!M343</f>
        <v>#N/A</v>
      </c>
      <c r="M344" s="132" t="str">
        <f>OffensePrj!N343</f>
        <v>#N/A</v>
      </c>
      <c r="N344" s="132" t="str">
        <f>OffensePrj!O343</f>
        <v>#N/A</v>
      </c>
      <c r="O344" s="3" t="str">
        <f>OffensePrj!P343</f>
        <v>#N/A</v>
      </c>
      <c r="P344" s="132" t="str">
        <f>OffensePrj!Q343</f>
        <v>#N/A</v>
      </c>
      <c r="Q344" s="134">
        <f>IFERROR(ProjectionCalcs!D344*pointpasscomp+ProjectionCalcs!E344*pointpassyard+ProjectionCalcs!F344*pointpasstd+pointint*ProjectionCalcs!G344+ProjectionCalcs!H344*pointrushatt+pointrushyard*ProjectionCalcs!I344+pointrushtd*ProjectionCalcs!J344+ProjectionCalcs!K344*pointrec+pointrecyard*ProjectionCalcs!L344+ProjectionCalcs!M344*pointrectd+pointfumb*ProjectionCalcs!N344+(C344-D344)*pointpassinc+O344*pointret+P344*pointrushtd,0)</f>
        <v>0</v>
      </c>
      <c r="R344" s="113" t="str">
        <f t="shared" si="11"/>
        <v>#REF!</v>
      </c>
      <c r="S344" s="135" t="str">
        <f t="shared" si="12"/>
        <v>#REF!</v>
      </c>
      <c r="T344" s="113" t="str">
        <f t="array" ref="T344">ROUND(SUMPRODUCT((AE344&gt;=$AE$155:$AE$404)/COUNTIF($AE$155:$AE$404,$AE$155:$AE$404)),0)</f>
        <v>#DIV/0!</v>
      </c>
      <c r="U344" s="3" t="str">
        <f t="shared" si="13"/>
        <v>#REF!</v>
      </c>
      <c r="V344" s="3" t="str">
        <f t="array" ref="V344">IFERROR(INDEX(Overall!$C$3:$C$389,MATCH(ProjectionCalcs!B344,Overall!$D$3:$D$389,0)),"No")</f>
        <v>No</v>
      </c>
      <c r="W344" s="93">
        <f t="shared" si="14"/>
        <v>1</v>
      </c>
      <c r="X344" s="136"/>
      <c r="Y344" s="3" t="str">
        <f t="shared" si="15"/>
        <v/>
      </c>
      <c r="Z344" s="3" t="str">
        <f t="shared" si="6"/>
        <v>#DIV/0!</v>
      </c>
      <c r="AA344" s="96">
        <f t="shared" si="7"/>
        <v>0</v>
      </c>
      <c r="AB344" s="3" t="str">
        <f>IF(OR((AA344-$AC$2)&lt;0,(AA344-$AC$4)&lt;0),0,(AA344-$AC$2)*(AA344-$AC$4)*'Draft Array'!$K$100*'Draft Array'!$M$112*pcrb)</f>
        <v>#REF!</v>
      </c>
      <c r="AC344" s="3" t="str">
        <f t="shared" si="8"/>
        <v>#REF!</v>
      </c>
      <c r="AD344" s="135">
        <f t="shared" si="9"/>
        <v>0</v>
      </c>
      <c r="AE344" s="3" t="str">
        <f t="shared" si="16"/>
        <v>#DIV/0!</v>
      </c>
      <c r="AF344" s="3"/>
      <c r="AG344" s="3"/>
      <c r="AH344" s="3"/>
      <c r="AI344" s="3"/>
      <c r="AJ344" s="3"/>
      <c r="AK344" s="3"/>
    </row>
    <row r="345" ht="15.75" customHeight="1">
      <c r="A345" s="151" t="str">
        <f>OffensePrj!C344</f>
        <v>RB</v>
      </c>
      <c r="B345" s="131" t="str">
        <f>OffensePrj!R344</f>
        <v/>
      </c>
      <c r="C345" s="132" t="str">
        <f>OffensePrj!D344</f>
        <v>#N/A</v>
      </c>
      <c r="D345" s="132" t="str">
        <f>OffensePrj!E344</f>
        <v>#N/A</v>
      </c>
      <c r="E345" s="132" t="str">
        <f>OffensePrj!F344</f>
        <v>#N/A</v>
      </c>
      <c r="F345" s="132" t="str">
        <f>OffensePrj!G344</f>
        <v>#N/A</v>
      </c>
      <c r="G345" s="133" t="str">
        <f>OffensePrj!H344</f>
        <v>#N/A</v>
      </c>
      <c r="H345" s="132" t="str">
        <f>OffensePrj!I344</f>
        <v>#N/A</v>
      </c>
      <c r="I345" s="132" t="str">
        <f>OffensePrj!J344</f>
        <v>#N/A</v>
      </c>
      <c r="J345" s="132" t="str">
        <f>OffensePrj!K344</f>
        <v>#N/A</v>
      </c>
      <c r="K345" s="132" t="str">
        <f>OffensePrj!L344</f>
        <v>#N/A</v>
      </c>
      <c r="L345" s="132" t="str">
        <f>OffensePrj!M344</f>
        <v>#N/A</v>
      </c>
      <c r="M345" s="132" t="str">
        <f>OffensePrj!N344</f>
        <v>#N/A</v>
      </c>
      <c r="N345" s="132" t="str">
        <f>OffensePrj!O344</f>
        <v>#N/A</v>
      </c>
      <c r="O345" s="3" t="str">
        <f>OffensePrj!P344</f>
        <v>#N/A</v>
      </c>
      <c r="P345" s="132" t="str">
        <f>OffensePrj!Q344</f>
        <v>#N/A</v>
      </c>
      <c r="Q345" s="134">
        <f>IFERROR(ProjectionCalcs!D345*pointpasscomp+ProjectionCalcs!E345*pointpassyard+ProjectionCalcs!F345*pointpasstd+pointint*ProjectionCalcs!G345+ProjectionCalcs!H345*pointrushatt+pointrushyard*ProjectionCalcs!I345+pointrushtd*ProjectionCalcs!J345+ProjectionCalcs!K345*pointrec+pointrecyard*ProjectionCalcs!L345+ProjectionCalcs!M345*pointrectd+pointfumb*ProjectionCalcs!N345+(C345-D345)*pointpassinc+O345*pointret+P345*pointrushtd,0)</f>
        <v>0</v>
      </c>
      <c r="R345" s="113" t="str">
        <f t="shared" si="11"/>
        <v>#REF!</v>
      </c>
      <c r="S345" s="135" t="str">
        <f t="shared" si="12"/>
        <v>#REF!</v>
      </c>
      <c r="T345" s="113" t="str">
        <f t="array" ref="T345">ROUND(SUMPRODUCT((AE345&gt;=$AE$155:$AE$404)/COUNTIF($AE$155:$AE$404,$AE$155:$AE$404)),0)</f>
        <v>#DIV/0!</v>
      </c>
      <c r="U345" s="3" t="str">
        <f t="shared" si="13"/>
        <v>#REF!</v>
      </c>
      <c r="V345" s="3" t="str">
        <f t="array" ref="V345">IFERROR(INDEX(Overall!$C$3:$C$389,MATCH(ProjectionCalcs!B345,Overall!$D$3:$D$389,0)),"No")</f>
        <v>No</v>
      </c>
      <c r="W345" s="93">
        <f t="shared" si="14"/>
        <v>1</v>
      </c>
      <c r="X345" s="136"/>
      <c r="Y345" s="3" t="str">
        <f t="shared" si="15"/>
        <v/>
      </c>
      <c r="Z345" s="3" t="str">
        <f t="shared" si="6"/>
        <v>#DIV/0!</v>
      </c>
      <c r="AA345" s="96">
        <f t="shared" si="7"/>
        <v>0</v>
      </c>
      <c r="AB345" s="3" t="str">
        <f>IF(OR((AA345-$AC$2)&lt;0,(AA345-$AC$4)&lt;0),0,(AA345-$AC$2)*(AA345-$AC$4)*'Draft Array'!$K$100*'Draft Array'!$M$112*pcrb)</f>
        <v>#REF!</v>
      </c>
      <c r="AC345" s="3" t="str">
        <f t="shared" si="8"/>
        <v>#REF!</v>
      </c>
      <c r="AD345" s="135">
        <f t="shared" si="9"/>
        <v>0</v>
      </c>
      <c r="AE345" s="3" t="str">
        <f t="shared" si="16"/>
        <v>#DIV/0!</v>
      </c>
      <c r="AF345" s="3"/>
      <c r="AG345" s="3"/>
      <c r="AH345" s="3"/>
      <c r="AI345" s="3"/>
      <c r="AJ345" s="3"/>
      <c r="AK345" s="3"/>
    </row>
    <row r="346" ht="15.75" customHeight="1">
      <c r="A346" s="151" t="str">
        <f>OffensePrj!C345</f>
        <v>RB</v>
      </c>
      <c r="B346" s="131" t="str">
        <f>OffensePrj!R345</f>
        <v/>
      </c>
      <c r="C346" s="132" t="str">
        <f>OffensePrj!D345</f>
        <v>#N/A</v>
      </c>
      <c r="D346" s="132" t="str">
        <f>OffensePrj!E345</f>
        <v>#N/A</v>
      </c>
      <c r="E346" s="132" t="str">
        <f>OffensePrj!F345</f>
        <v>#N/A</v>
      </c>
      <c r="F346" s="132" t="str">
        <f>OffensePrj!G345</f>
        <v>#N/A</v>
      </c>
      <c r="G346" s="133" t="str">
        <f>OffensePrj!H345</f>
        <v>#N/A</v>
      </c>
      <c r="H346" s="132" t="str">
        <f>OffensePrj!I345</f>
        <v>#N/A</v>
      </c>
      <c r="I346" s="132" t="str">
        <f>OffensePrj!J345</f>
        <v>#N/A</v>
      </c>
      <c r="J346" s="132" t="str">
        <f>OffensePrj!K345</f>
        <v>#N/A</v>
      </c>
      <c r="K346" s="132" t="str">
        <f>OffensePrj!L345</f>
        <v>#N/A</v>
      </c>
      <c r="L346" s="132" t="str">
        <f>OffensePrj!M345</f>
        <v>#N/A</v>
      </c>
      <c r="M346" s="132" t="str">
        <f>OffensePrj!N345</f>
        <v>#N/A</v>
      </c>
      <c r="N346" s="132" t="str">
        <f>OffensePrj!O345</f>
        <v>#N/A</v>
      </c>
      <c r="O346" s="3" t="str">
        <f>OffensePrj!P345</f>
        <v>#N/A</v>
      </c>
      <c r="P346" s="132" t="str">
        <f>OffensePrj!Q345</f>
        <v>#N/A</v>
      </c>
      <c r="Q346" s="134">
        <f>IFERROR(ProjectionCalcs!D346*pointpasscomp+ProjectionCalcs!E346*pointpassyard+ProjectionCalcs!F346*pointpasstd+pointint*ProjectionCalcs!G346+ProjectionCalcs!H346*pointrushatt+pointrushyard*ProjectionCalcs!I346+pointrushtd*ProjectionCalcs!J346+ProjectionCalcs!K346*pointrec+pointrecyard*ProjectionCalcs!L346+ProjectionCalcs!M346*pointrectd+pointfumb*ProjectionCalcs!N346+(C346-D346)*pointpassinc+O346*pointret+P346*pointrushtd,0)</f>
        <v>0</v>
      </c>
      <c r="R346" s="113" t="str">
        <f t="shared" si="11"/>
        <v>#REF!</v>
      </c>
      <c r="S346" s="135" t="str">
        <f t="shared" si="12"/>
        <v>#REF!</v>
      </c>
      <c r="T346" s="113" t="str">
        <f t="array" ref="T346">ROUND(SUMPRODUCT((AE346&gt;=$AE$155:$AE$404)/COUNTIF($AE$155:$AE$404,$AE$155:$AE$404)),0)</f>
        <v>#DIV/0!</v>
      </c>
      <c r="U346" s="3" t="str">
        <f t="shared" si="13"/>
        <v>#REF!</v>
      </c>
      <c r="V346" s="3" t="str">
        <f t="array" ref="V346">IFERROR(INDEX(Overall!$C$3:$C$389,MATCH(ProjectionCalcs!B346,Overall!$D$3:$D$389,0)),"No")</f>
        <v>No</v>
      </c>
      <c r="W346" s="93">
        <f t="shared" si="14"/>
        <v>1</v>
      </c>
      <c r="X346" s="136"/>
      <c r="Y346" s="3" t="str">
        <f t="shared" si="15"/>
        <v/>
      </c>
      <c r="Z346" s="3" t="str">
        <f t="shared" si="6"/>
        <v>#DIV/0!</v>
      </c>
      <c r="AA346" s="96">
        <f t="shared" si="7"/>
        <v>0</v>
      </c>
      <c r="AB346" s="3" t="str">
        <f>IF(OR((AA346-$AC$2)&lt;0,(AA346-$AC$4)&lt;0),0,(AA346-$AC$2)*(AA346-$AC$4)*'Draft Array'!$K$100*'Draft Array'!$M$112*pcrb)</f>
        <v>#REF!</v>
      </c>
      <c r="AC346" s="3" t="str">
        <f t="shared" si="8"/>
        <v>#REF!</v>
      </c>
      <c r="AD346" s="135">
        <f t="shared" si="9"/>
        <v>0</v>
      </c>
      <c r="AE346" s="3" t="str">
        <f t="shared" si="16"/>
        <v>#DIV/0!</v>
      </c>
      <c r="AF346" s="3"/>
      <c r="AG346" s="3"/>
      <c r="AH346" s="3"/>
      <c r="AI346" s="3"/>
      <c r="AJ346" s="3"/>
      <c r="AK346" s="3"/>
    </row>
    <row r="347" ht="15.75" customHeight="1">
      <c r="A347" s="151" t="str">
        <f>OffensePrj!C346</f>
        <v>RB</v>
      </c>
      <c r="B347" s="131" t="str">
        <f>OffensePrj!R346</f>
        <v/>
      </c>
      <c r="C347" s="132" t="str">
        <f>OffensePrj!D346</f>
        <v>#N/A</v>
      </c>
      <c r="D347" s="132" t="str">
        <f>OffensePrj!E346</f>
        <v>#N/A</v>
      </c>
      <c r="E347" s="132" t="str">
        <f>OffensePrj!F346</f>
        <v>#N/A</v>
      </c>
      <c r="F347" s="132" t="str">
        <f>OffensePrj!G346</f>
        <v>#N/A</v>
      </c>
      <c r="G347" s="133" t="str">
        <f>OffensePrj!H346</f>
        <v>#N/A</v>
      </c>
      <c r="H347" s="132" t="str">
        <f>OffensePrj!I346</f>
        <v>#N/A</v>
      </c>
      <c r="I347" s="132" t="str">
        <f>OffensePrj!J346</f>
        <v>#N/A</v>
      </c>
      <c r="J347" s="132" t="str">
        <f>OffensePrj!K346</f>
        <v>#N/A</v>
      </c>
      <c r="K347" s="132" t="str">
        <f>OffensePrj!L346</f>
        <v>#N/A</v>
      </c>
      <c r="L347" s="132" t="str">
        <f>OffensePrj!M346</f>
        <v>#N/A</v>
      </c>
      <c r="M347" s="132" t="str">
        <f>OffensePrj!N346</f>
        <v>#N/A</v>
      </c>
      <c r="N347" s="132" t="str">
        <f>OffensePrj!O346</f>
        <v>#N/A</v>
      </c>
      <c r="O347" s="3" t="str">
        <f>OffensePrj!P346</f>
        <v>#N/A</v>
      </c>
      <c r="P347" s="132" t="str">
        <f>OffensePrj!Q346</f>
        <v>#N/A</v>
      </c>
      <c r="Q347" s="134">
        <f>IFERROR(ProjectionCalcs!D347*pointpasscomp+ProjectionCalcs!E347*pointpassyard+ProjectionCalcs!F347*pointpasstd+pointint*ProjectionCalcs!G347+ProjectionCalcs!H347*pointrushatt+pointrushyard*ProjectionCalcs!I347+pointrushtd*ProjectionCalcs!J347+ProjectionCalcs!K347*pointrec+pointrecyard*ProjectionCalcs!L347+ProjectionCalcs!M347*pointrectd+pointfumb*ProjectionCalcs!N347+(C347-D347)*pointpassinc+O347*pointret+P347*pointrushtd,0)</f>
        <v>0</v>
      </c>
      <c r="R347" s="113" t="str">
        <f t="shared" si="11"/>
        <v>#REF!</v>
      </c>
      <c r="S347" s="135" t="str">
        <f t="shared" si="12"/>
        <v>#REF!</v>
      </c>
      <c r="T347" s="113" t="str">
        <f t="array" ref="T347">ROUND(SUMPRODUCT((AE347&gt;=$AE$155:$AE$404)/COUNTIF($AE$155:$AE$404,$AE$155:$AE$404)),0)</f>
        <v>#DIV/0!</v>
      </c>
      <c r="U347" s="3" t="str">
        <f t="shared" si="13"/>
        <v>#REF!</v>
      </c>
      <c r="V347" s="3" t="str">
        <f t="array" ref="V347">IFERROR(INDEX(Overall!$C$3:$C$389,MATCH(ProjectionCalcs!B347,Overall!$D$3:$D$389,0)),"No")</f>
        <v>No</v>
      </c>
      <c r="W347" s="93">
        <f t="shared" si="14"/>
        <v>1</v>
      </c>
      <c r="X347" s="136"/>
      <c r="Y347" s="3" t="str">
        <f t="shared" si="15"/>
        <v/>
      </c>
      <c r="Z347" s="3" t="str">
        <f t="shared" si="6"/>
        <v>#DIV/0!</v>
      </c>
      <c r="AA347" s="96">
        <f t="shared" si="7"/>
        <v>0</v>
      </c>
      <c r="AB347" s="3" t="str">
        <f>IF(OR((AA347-$AC$2)&lt;0,(AA347-$AC$4)&lt;0),0,(AA347-$AC$2)*(AA347-$AC$4)*'Draft Array'!$K$100*'Draft Array'!$M$112*pcrb)</f>
        <v>#REF!</v>
      </c>
      <c r="AC347" s="3" t="str">
        <f t="shared" si="8"/>
        <v>#REF!</v>
      </c>
      <c r="AD347" s="135">
        <f t="shared" si="9"/>
        <v>0</v>
      </c>
      <c r="AE347" s="3" t="str">
        <f t="shared" si="16"/>
        <v>#DIV/0!</v>
      </c>
      <c r="AF347" s="3"/>
      <c r="AG347" s="3"/>
      <c r="AH347" s="3"/>
      <c r="AI347" s="3"/>
      <c r="AJ347" s="3"/>
      <c r="AK347" s="3"/>
    </row>
    <row r="348" ht="15.75" customHeight="1">
      <c r="A348" s="151" t="str">
        <f>OffensePrj!C347</f>
        <v>RB</v>
      </c>
      <c r="B348" s="131" t="str">
        <f>OffensePrj!R347</f>
        <v/>
      </c>
      <c r="C348" s="132" t="str">
        <f>OffensePrj!D347</f>
        <v>#N/A</v>
      </c>
      <c r="D348" s="132" t="str">
        <f>OffensePrj!E347</f>
        <v>#N/A</v>
      </c>
      <c r="E348" s="132" t="str">
        <f>OffensePrj!F347</f>
        <v>#N/A</v>
      </c>
      <c r="F348" s="132" t="str">
        <f>OffensePrj!G347</f>
        <v>#N/A</v>
      </c>
      <c r="G348" s="133" t="str">
        <f>OffensePrj!H347</f>
        <v>#N/A</v>
      </c>
      <c r="H348" s="132" t="str">
        <f>OffensePrj!I347</f>
        <v>#N/A</v>
      </c>
      <c r="I348" s="132" t="str">
        <f>OffensePrj!J347</f>
        <v>#N/A</v>
      </c>
      <c r="J348" s="132" t="str">
        <f>OffensePrj!K347</f>
        <v>#N/A</v>
      </c>
      <c r="K348" s="132" t="str">
        <f>OffensePrj!L347</f>
        <v>#N/A</v>
      </c>
      <c r="L348" s="132" t="str">
        <f>OffensePrj!M347</f>
        <v>#N/A</v>
      </c>
      <c r="M348" s="132" t="str">
        <f>OffensePrj!N347</f>
        <v>#N/A</v>
      </c>
      <c r="N348" s="132" t="str">
        <f>OffensePrj!O347</f>
        <v>#N/A</v>
      </c>
      <c r="O348" s="3" t="str">
        <f>OffensePrj!P347</f>
        <v>#N/A</v>
      </c>
      <c r="P348" s="132" t="str">
        <f>OffensePrj!Q347</f>
        <v>#N/A</v>
      </c>
      <c r="Q348" s="134">
        <f>IFERROR(ProjectionCalcs!D348*pointpasscomp+ProjectionCalcs!E348*pointpassyard+ProjectionCalcs!F348*pointpasstd+pointint*ProjectionCalcs!G348+ProjectionCalcs!H348*pointrushatt+pointrushyard*ProjectionCalcs!I348+pointrushtd*ProjectionCalcs!J348+ProjectionCalcs!K348*pointrec+pointrecyard*ProjectionCalcs!L348+ProjectionCalcs!M348*pointrectd+pointfumb*ProjectionCalcs!N348+(C348-D348)*pointpassinc+O348*pointret+P348*pointrushtd,0)</f>
        <v>0</v>
      </c>
      <c r="R348" s="113" t="str">
        <f t="shared" si="11"/>
        <v>#REF!</v>
      </c>
      <c r="S348" s="135" t="str">
        <f t="shared" si="12"/>
        <v>#REF!</v>
      </c>
      <c r="T348" s="113" t="str">
        <f t="array" ref="T348">ROUND(SUMPRODUCT((AE348&gt;=$AE$155:$AE$404)/COUNTIF($AE$155:$AE$404,$AE$155:$AE$404)),0)</f>
        <v>#DIV/0!</v>
      </c>
      <c r="U348" s="3" t="str">
        <f t="shared" si="13"/>
        <v>#REF!</v>
      </c>
      <c r="V348" s="3" t="str">
        <f t="array" ref="V348">IFERROR(INDEX(Overall!$C$3:$C$389,MATCH(ProjectionCalcs!B348,Overall!$D$3:$D$389,0)),"No")</f>
        <v>No</v>
      </c>
      <c r="W348" s="93">
        <f t="shared" si="14"/>
        <v>1</v>
      </c>
      <c r="X348" s="136"/>
      <c r="Y348" s="3" t="str">
        <f t="shared" si="15"/>
        <v/>
      </c>
      <c r="Z348" s="3" t="str">
        <f t="shared" si="6"/>
        <v>#DIV/0!</v>
      </c>
      <c r="AA348" s="96">
        <f t="shared" si="7"/>
        <v>0</v>
      </c>
      <c r="AB348" s="3" t="str">
        <f>IF(OR((AA348-$AC$2)&lt;0,(AA348-$AC$4)&lt;0),0,(AA348-$AC$2)*(AA348-$AC$4)*'Draft Array'!$K$100*'Draft Array'!$M$112*pcrb)</f>
        <v>#REF!</v>
      </c>
      <c r="AC348" s="3" t="str">
        <f t="shared" si="8"/>
        <v>#REF!</v>
      </c>
      <c r="AD348" s="135">
        <f t="shared" si="9"/>
        <v>0</v>
      </c>
      <c r="AE348" s="3" t="str">
        <f t="shared" si="16"/>
        <v>#DIV/0!</v>
      </c>
      <c r="AF348" s="3"/>
      <c r="AG348" s="3"/>
      <c r="AH348" s="3"/>
      <c r="AI348" s="3"/>
      <c r="AJ348" s="3"/>
      <c r="AK348" s="3"/>
    </row>
    <row r="349" ht="15.75" customHeight="1">
      <c r="A349" s="151" t="str">
        <f>OffensePrj!C348</f>
        <v>RB</v>
      </c>
      <c r="B349" s="131" t="str">
        <f>OffensePrj!R348</f>
        <v/>
      </c>
      <c r="C349" s="132" t="str">
        <f>OffensePrj!D348</f>
        <v>#N/A</v>
      </c>
      <c r="D349" s="132" t="str">
        <f>OffensePrj!E348</f>
        <v>#N/A</v>
      </c>
      <c r="E349" s="132" t="str">
        <f>OffensePrj!F348</f>
        <v>#N/A</v>
      </c>
      <c r="F349" s="132" t="str">
        <f>OffensePrj!G348</f>
        <v>#N/A</v>
      </c>
      <c r="G349" s="133" t="str">
        <f>OffensePrj!H348</f>
        <v>#N/A</v>
      </c>
      <c r="H349" s="132" t="str">
        <f>OffensePrj!I348</f>
        <v>#N/A</v>
      </c>
      <c r="I349" s="132" t="str">
        <f>OffensePrj!J348</f>
        <v>#N/A</v>
      </c>
      <c r="J349" s="132" t="str">
        <f>OffensePrj!K348</f>
        <v>#N/A</v>
      </c>
      <c r="K349" s="132" t="str">
        <f>OffensePrj!L348</f>
        <v>#N/A</v>
      </c>
      <c r="L349" s="132" t="str">
        <f>OffensePrj!M348</f>
        <v>#N/A</v>
      </c>
      <c r="M349" s="132" t="str">
        <f>OffensePrj!N348</f>
        <v>#N/A</v>
      </c>
      <c r="N349" s="132" t="str">
        <f>OffensePrj!O348</f>
        <v>#N/A</v>
      </c>
      <c r="O349" s="3" t="str">
        <f>OffensePrj!P348</f>
        <v>#N/A</v>
      </c>
      <c r="P349" s="132" t="str">
        <f>OffensePrj!Q348</f>
        <v>#N/A</v>
      </c>
      <c r="Q349" s="134">
        <f>IFERROR(ProjectionCalcs!D349*pointpasscomp+ProjectionCalcs!E349*pointpassyard+ProjectionCalcs!F349*pointpasstd+pointint*ProjectionCalcs!G349+ProjectionCalcs!H349*pointrushatt+pointrushyard*ProjectionCalcs!I349+pointrushtd*ProjectionCalcs!J349+ProjectionCalcs!K349*pointrec+pointrecyard*ProjectionCalcs!L349+ProjectionCalcs!M349*pointrectd+pointfumb*ProjectionCalcs!N349+(C349-D349)*pointpassinc+O349*pointret+P349*pointrushtd,0)</f>
        <v>0</v>
      </c>
      <c r="R349" s="113" t="str">
        <f t="shared" si="11"/>
        <v>#REF!</v>
      </c>
      <c r="S349" s="135" t="str">
        <f t="shared" si="12"/>
        <v>#REF!</v>
      </c>
      <c r="T349" s="113" t="str">
        <f t="array" ref="T349">ROUND(SUMPRODUCT((AE349&gt;=$AE$155:$AE$404)/COUNTIF($AE$155:$AE$404,$AE$155:$AE$404)),0)</f>
        <v>#DIV/0!</v>
      </c>
      <c r="U349" s="3" t="str">
        <f t="shared" si="13"/>
        <v>#REF!</v>
      </c>
      <c r="V349" s="3" t="str">
        <f t="array" ref="V349">IFERROR(INDEX(Overall!$C$3:$C$389,MATCH(ProjectionCalcs!B349,Overall!$D$3:$D$389,0)),"No")</f>
        <v>No</v>
      </c>
      <c r="W349" s="93">
        <f t="shared" si="14"/>
        <v>1</v>
      </c>
      <c r="X349" s="136"/>
      <c r="Y349" s="3" t="str">
        <f t="shared" si="15"/>
        <v/>
      </c>
      <c r="Z349" s="3" t="str">
        <f t="shared" si="6"/>
        <v>#DIV/0!</v>
      </c>
      <c r="AA349" s="96">
        <f t="shared" si="7"/>
        <v>0</v>
      </c>
      <c r="AB349" s="3" t="str">
        <f>IF(OR((AA349-$AC$2)&lt;0,(AA349-$AC$4)&lt;0),0,(AA349-$AC$2)*(AA349-$AC$4)*'Draft Array'!$K$100*'Draft Array'!$M$112*pcrb)</f>
        <v>#REF!</v>
      </c>
      <c r="AC349" s="3" t="str">
        <f t="shared" si="8"/>
        <v>#REF!</v>
      </c>
      <c r="AD349" s="135">
        <f t="shared" si="9"/>
        <v>0</v>
      </c>
      <c r="AE349" s="3" t="str">
        <f t="shared" si="16"/>
        <v>#DIV/0!</v>
      </c>
      <c r="AF349" s="3"/>
      <c r="AG349" s="3"/>
      <c r="AH349" s="3"/>
      <c r="AI349" s="3"/>
      <c r="AJ349" s="3"/>
      <c r="AK349" s="3"/>
    </row>
    <row r="350" ht="15.75" customHeight="1">
      <c r="A350" s="151" t="str">
        <f>OffensePrj!C349</f>
        <v>RB</v>
      </c>
      <c r="B350" s="131" t="str">
        <f>OffensePrj!R349</f>
        <v/>
      </c>
      <c r="C350" s="132" t="str">
        <f>OffensePrj!D349</f>
        <v>#N/A</v>
      </c>
      <c r="D350" s="132" t="str">
        <f>OffensePrj!E349</f>
        <v>#N/A</v>
      </c>
      <c r="E350" s="132" t="str">
        <f>OffensePrj!F349</f>
        <v>#N/A</v>
      </c>
      <c r="F350" s="132" t="str">
        <f>OffensePrj!G349</f>
        <v>#N/A</v>
      </c>
      <c r="G350" s="133" t="str">
        <f>OffensePrj!H349</f>
        <v>#N/A</v>
      </c>
      <c r="H350" s="132" t="str">
        <f>OffensePrj!I349</f>
        <v>#N/A</v>
      </c>
      <c r="I350" s="132" t="str">
        <f>OffensePrj!J349</f>
        <v>#N/A</v>
      </c>
      <c r="J350" s="132" t="str">
        <f>OffensePrj!K349</f>
        <v>#N/A</v>
      </c>
      <c r="K350" s="132" t="str">
        <f>OffensePrj!L349</f>
        <v>#N/A</v>
      </c>
      <c r="L350" s="132" t="str">
        <f>OffensePrj!M349</f>
        <v>#N/A</v>
      </c>
      <c r="M350" s="132" t="str">
        <f>OffensePrj!N349</f>
        <v>#N/A</v>
      </c>
      <c r="N350" s="132" t="str">
        <f>OffensePrj!O349</f>
        <v>#N/A</v>
      </c>
      <c r="O350" s="3" t="str">
        <f>OffensePrj!P349</f>
        <v>#N/A</v>
      </c>
      <c r="P350" s="132" t="str">
        <f>OffensePrj!Q349</f>
        <v>#N/A</v>
      </c>
      <c r="Q350" s="134">
        <f>IFERROR(ProjectionCalcs!D350*pointpasscomp+ProjectionCalcs!E350*pointpassyard+ProjectionCalcs!F350*pointpasstd+pointint*ProjectionCalcs!G350+ProjectionCalcs!H350*pointrushatt+pointrushyard*ProjectionCalcs!I350+pointrushtd*ProjectionCalcs!J350+ProjectionCalcs!K350*pointrec+pointrecyard*ProjectionCalcs!L350+ProjectionCalcs!M350*pointrectd+pointfumb*ProjectionCalcs!N350+(C350-D350)*pointpassinc+O350*pointret+P350*pointrushtd,0)</f>
        <v>0</v>
      </c>
      <c r="R350" s="113" t="str">
        <f t="shared" si="11"/>
        <v>#REF!</v>
      </c>
      <c r="S350" s="135" t="str">
        <f t="shared" si="12"/>
        <v>#REF!</v>
      </c>
      <c r="T350" s="113" t="str">
        <f t="array" ref="T350">ROUND(SUMPRODUCT((AE350&gt;=$AE$155:$AE$404)/COUNTIF($AE$155:$AE$404,$AE$155:$AE$404)),0)</f>
        <v>#DIV/0!</v>
      </c>
      <c r="U350" s="3" t="str">
        <f t="shared" si="13"/>
        <v>#REF!</v>
      </c>
      <c r="V350" s="3" t="str">
        <f t="array" ref="V350">IFERROR(INDEX(Overall!$C$3:$C$389,MATCH(ProjectionCalcs!B350,Overall!$D$3:$D$389,0)),"No")</f>
        <v>No</v>
      </c>
      <c r="W350" s="93">
        <f t="shared" si="14"/>
        <v>1</v>
      </c>
      <c r="X350" s="136"/>
      <c r="Y350" s="3" t="str">
        <f t="shared" si="15"/>
        <v/>
      </c>
      <c r="Z350" s="3" t="str">
        <f t="shared" si="6"/>
        <v>#DIV/0!</v>
      </c>
      <c r="AA350" s="96">
        <f t="shared" si="7"/>
        <v>0</v>
      </c>
      <c r="AB350" s="3" t="str">
        <f>IF(OR((AA350-$AC$2)&lt;0,(AA350-$AC$4)&lt;0),0,(AA350-$AC$2)*(AA350-$AC$4)*'Draft Array'!$K$100*'Draft Array'!$M$112*pcrb)</f>
        <v>#REF!</v>
      </c>
      <c r="AC350" s="3" t="str">
        <f t="shared" si="8"/>
        <v>#REF!</v>
      </c>
      <c r="AD350" s="135">
        <f t="shared" si="9"/>
        <v>0</v>
      </c>
      <c r="AE350" s="3" t="str">
        <f t="shared" si="16"/>
        <v>#DIV/0!</v>
      </c>
      <c r="AF350" s="3"/>
      <c r="AG350" s="3"/>
      <c r="AH350" s="3"/>
      <c r="AI350" s="3"/>
      <c r="AJ350" s="3"/>
      <c r="AK350" s="3"/>
    </row>
    <row r="351" ht="15.75" customHeight="1">
      <c r="A351" s="151" t="str">
        <f>OffensePrj!C350</f>
        <v>RB</v>
      </c>
      <c r="B351" s="131" t="str">
        <f>OffensePrj!R350</f>
        <v/>
      </c>
      <c r="C351" s="132" t="str">
        <f>OffensePrj!D350</f>
        <v>#N/A</v>
      </c>
      <c r="D351" s="132" t="str">
        <f>OffensePrj!E350</f>
        <v>#N/A</v>
      </c>
      <c r="E351" s="132" t="str">
        <f>OffensePrj!F350</f>
        <v>#N/A</v>
      </c>
      <c r="F351" s="132" t="str">
        <f>OffensePrj!G350</f>
        <v>#N/A</v>
      </c>
      <c r="G351" s="133" t="str">
        <f>OffensePrj!H350</f>
        <v>#N/A</v>
      </c>
      <c r="H351" s="132" t="str">
        <f>OffensePrj!I350</f>
        <v>#N/A</v>
      </c>
      <c r="I351" s="132" t="str">
        <f>OffensePrj!J350</f>
        <v>#N/A</v>
      </c>
      <c r="J351" s="132" t="str">
        <f>OffensePrj!K350</f>
        <v>#N/A</v>
      </c>
      <c r="K351" s="132" t="str">
        <f>OffensePrj!L350</f>
        <v>#N/A</v>
      </c>
      <c r="L351" s="132" t="str">
        <f>OffensePrj!M350</f>
        <v>#N/A</v>
      </c>
      <c r="M351" s="132" t="str">
        <f>OffensePrj!N350</f>
        <v>#N/A</v>
      </c>
      <c r="N351" s="132" t="str">
        <f>OffensePrj!O350</f>
        <v>#N/A</v>
      </c>
      <c r="O351" s="3" t="str">
        <f>OffensePrj!P350</f>
        <v>#N/A</v>
      </c>
      <c r="P351" s="132" t="str">
        <f>OffensePrj!Q350</f>
        <v>#N/A</v>
      </c>
      <c r="Q351" s="134">
        <f>IFERROR(ProjectionCalcs!D351*pointpasscomp+ProjectionCalcs!E351*pointpassyard+ProjectionCalcs!F351*pointpasstd+pointint*ProjectionCalcs!G351+ProjectionCalcs!H351*pointrushatt+pointrushyard*ProjectionCalcs!I351+pointrushtd*ProjectionCalcs!J351+ProjectionCalcs!K351*pointrec+pointrecyard*ProjectionCalcs!L351+ProjectionCalcs!M351*pointrectd+pointfumb*ProjectionCalcs!N351+(C351-D351)*pointpassinc+O351*pointret+P351*pointrushtd,0)</f>
        <v>0</v>
      </c>
      <c r="R351" s="113" t="str">
        <f t="shared" si="11"/>
        <v>#REF!</v>
      </c>
      <c r="S351" s="135" t="str">
        <f t="shared" si="12"/>
        <v>#REF!</v>
      </c>
      <c r="T351" s="113" t="str">
        <f t="array" ref="T351">ROUND(SUMPRODUCT((AE351&gt;=$AE$155:$AE$404)/COUNTIF($AE$155:$AE$404,$AE$155:$AE$404)),0)</f>
        <v>#DIV/0!</v>
      </c>
      <c r="U351" s="3" t="str">
        <f t="shared" si="13"/>
        <v>#REF!</v>
      </c>
      <c r="V351" s="3" t="str">
        <f t="array" ref="V351">IFERROR(INDEX(Overall!$C$3:$C$389,MATCH(ProjectionCalcs!B351,Overall!$D$3:$D$389,0)),"No")</f>
        <v>No</v>
      </c>
      <c r="W351" s="93">
        <f t="shared" si="14"/>
        <v>1</v>
      </c>
      <c r="X351" s="136"/>
      <c r="Y351" s="3" t="str">
        <f t="shared" si="15"/>
        <v/>
      </c>
      <c r="Z351" s="3" t="str">
        <f t="shared" si="6"/>
        <v>#DIV/0!</v>
      </c>
      <c r="AA351" s="96">
        <f t="shared" si="7"/>
        <v>0</v>
      </c>
      <c r="AB351" s="3" t="str">
        <f>IF(OR((AA351-$AC$2)&lt;0,(AA351-$AC$4)&lt;0),0,(AA351-$AC$2)*(AA351-$AC$4)*'Draft Array'!$K$100*'Draft Array'!$M$112*pcrb)</f>
        <v>#REF!</v>
      </c>
      <c r="AC351" s="3" t="str">
        <f t="shared" si="8"/>
        <v>#REF!</v>
      </c>
      <c r="AD351" s="135">
        <f t="shared" si="9"/>
        <v>0</v>
      </c>
      <c r="AE351" s="3" t="str">
        <f t="shared" si="16"/>
        <v>#DIV/0!</v>
      </c>
      <c r="AF351" s="3"/>
      <c r="AG351" s="3"/>
      <c r="AH351" s="3"/>
      <c r="AI351" s="3"/>
      <c r="AJ351" s="3"/>
      <c r="AK351" s="3"/>
    </row>
    <row r="352" ht="15.75" customHeight="1">
      <c r="A352" s="151" t="str">
        <f>OffensePrj!C351</f>
        <v>RB</v>
      </c>
      <c r="B352" s="131" t="str">
        <f>OffensePrj!R351</f>
        <v/>
      </c>
      <c r="C352" s="132" t="str">
        <f>OffensePrj!D351</f>
        <v>#N/A</v>
      </c>
      <c r="D352" s="132" t="str">
        <f>OffensePrj!E351</f>
        <v>#N/A</v>
      </c>
      <c r="E352" s="132" t="str">
        <f>OffensePrj!F351</f>
        <v>#N/A</v>
      </c>
      <c r="F352" s="132" t="str">
        <f>OffensePrj!G351</f>
        <v>#N/A</v>
      </c>
      <c r="G352" s="133" t="str">
        <f>OffensePrj!H351</f>
        <v>#N/A</v>
      </c>
      <c r="H352" s="132" t="str">
        <f>OffensePrj!I351</f>
        <v>#N/A</v>
      </c>
      <c r="I352" s="132" t="str">
        <f>OffensePrj!J351</f>
        <v>#N/A</v>
      </c>
      <c r="J352" s="132" t="str">
        <f>OffensePrj!K351</f>
        <v>#N/A</v>
      </c>
      <c r="K352" s="132" t="str">
        <f>OffensePrj!L351</f>
        <v>#N/A</v>
      </c>
      <c r="L352" s="132" t="str">
        <f>OffensePrj!M351</f>
        <v>#N/A</v>
      </c>
      <c r="M352" s="132" t="str">
        <f>OffensePrj!N351</f>
        <v>#N/A</v>
      </c>
      <c r="N352" s="132" t="str">
        <f>OffensePrj!O351</f>
        <v>#N/A</v>
      </c>
      <c r="O352" s="3" t="str">
        <f>OffensePrj!P351</f>
        <v>#N/A</v>
      </c>
      <c r="P352" s="132" t="str">
        <f>OffensePrj!Q351</f>
        <v>#N/A</v>
      </c>
      <c r="Q352" s="134">
        <f>IFERROR(ProjectionCalcs!D352*pointpasscomp+ProjectionCalcs!E352*pointpassyard+ProjectionCalcs!F352*pointpasstd+pointint*ProjectionCalcs!G352+ProjectionCalcs!H352*pointrushatt+pointrushyard*ProjectionCalcs!I352+pointrushtd*ProjectionCalcs!J352+ProjectionCalcs!K352*pointrec+pointrecyard*ProjectionCalcs!L352+ProjectionCalcs!M352*pointrectd+pointfumb*ProjectionCalcs!N352+(C352-D352)*pointpassinc+O352*pointret+P352*pointrushtd,0)</f>
        <v>0</v>
      </c>
      <c r="R352" s="113" t="str">
        <f t="shared" si="11"/>
        <v>#REF!</v>
      </c>
      <c r="S352" s="135" t="str">
        <f t="shared" si="12"/>
        <v>#REF!</v>
      </c>
      <c r="T352" s="113" t="str">
        <f t="array" ref="T352">ROUND(SUMPRODUCT((AE352&gt;=$AE$155:$AE$404)/COUNTIF($AE$155:$AE$404,$AE$155:$AE$404)),0)</f>
        <v>#DIV/0!</v>
      </c>
      <c r="U352" s="3" t="str">
        <f t="shared" si="13"/>
        <v>#REF!</v>
      </c>
      <c r="V352" s="3" t="str">
        <f t="array" ref="V352">IFERROR(INDEX(Overall!$C$3:$C$389,MATCH(ProjectionCalcs!B352,Overall!$D$3:$D$389,0)),"No")</f>
        <v>No</v>
      </c>
      <c r="W352" s="93">
        <f t="shared" si="14"/>
        <v>1</v>
      </c>
      <c r="X352" s="136"/>
      <c r="Y352" s="3" t="str">
        <f t="shared" si="15"/>
        <v/>
      </c>
      <c r="Z352" s="3" t="str">
        <f t="shared" si="6"/>
        <v>#DIV/0!</v>
      </c>
      <c r="AA352" s="96">
        <f t="shared" si="7"/>
        <v>0</v>
      </c>
      <c r="AB352" s="3" t="str">
        <f>IF(OR((AA352-$AC$2)&lt;0,(AA352-$AC$4)&lt;0),0,(AA352-$AC$2)*(AA352-$AC$4)*'Draft Array'!$K$100*'Draft Array'!$M$112*pcrb)</f>
        <v>#REF!</v>
      </c>
      <c r="AC352" s="3" t="str">
        <f t="shared" si="8"/>
        <v>#REF!</v>
      </c>
      <c r="AD352" s="135">
        <f t="shared" si="9"/>
        <v>0</v>
      </c>
      <c r="AE352" s="3" t="str">
        <f t="shared" si="16"/>
        <v>#DIV/0!</v>
      </c>
      <c r="AF352" s="3"/>
      <c r="AG352" s="3"/>
      <c r="AH352" s="3"/>
      <c r="AI352" s="3"/>
      <c r="AJ352" s="3"/>
      <c r="AK352" s="3"/>
    </row>
    <row r="353" ht="15.75" customHeight="1">
      <c r="A353" s="151" t="str">
        <f>OffensePrj!C352</f>
        <v>RB</v>
      </c>
      <c r="B353" s="131" t="str">
        <f>OffensePrj!R352</f>
        <v/>
      </c>
      <c r="C353" s="132" t="str">
        <f>OffensePrj!D352</f>
        <v>#N/A</v>
      </c>
      <c r="D353" s="132" t="str">
        <f>OffensePrj!E352</f>
        <v>#N/A</v>
      </c>
      <c r="E353" s="132" t="str">
        <f>OffensePrj!F352</f>
        <v>#N/A</v>
      </c>
      <c r="F353" s="132" t="str">
        <f>OffensePrj!G352</f>
        <v>#N/A</v>
      </c>
      <c r="G353" s="133" t="str">
        <f>OffensePrj!H352</f>
        <v>#N/A</v>
      </c>
      <c r="H353" s="132" t="str">
        <f>OffensePrj!I352</f>
        <v>#N/A</v>
      </c>
      <c r="I353" s="132" t="str">
        <f>OffensePrj!J352</f>
        <v>#N/A</v>
      </c>
      <c r="J353" s="132" t="str">
        <f>OffensePrj!K352</f>
        <v>#N/A</v>
      </c>
      <c r="K353" s="132" t="str">
        <f>OffensePrj!L352</f>
        <v>#N/A</v>
      </c>
      <c r="L353" s="132" t="str">
        <f>OffensePrj!M352</f>
        <v>#N/A</v>
      </c>
      <c r="M353" s="132" t="str">
        <f>OffensePrj!N352</f>
        <v>#N/A</v>
      </c>
      <c r="N353" s="132" t="str">
        <f>OffensePrj!O352</f>
        <v>#N/A</v>
      </c>
      <c r="O353" s="3" t="str">
        <f>OffensePrj!P352</f>
        <v>#N/A</v>
      </c>
      <c r="P353" s="132" t="str">
        <f>OffensePrj!Q352</f>
        <v>#N/A</v>
      </c>
      <c r="Q353" s="134">
        <f>IFERROR(ProjectionCalcs!D353*pointpasscomp+ProjectionCalcs!E353*pointpassyard+ProjectionCalcs!F353*pointpasstd+pointint*ProjectionCalcs!G353+ProjectionCalcs!H353*pointrushatt+pointrushyard*ProjectionCalcs!I353+pointrushtd*ProjectionCalcs!J353+ProjectionCalcs!K353*pointrec+pointrecyard*ProjectionCalcs!L353+ProjectionCalcs!M353*pointrectd+pointfumb*ProjectionCalcs!N353+(C353-D353)*pointpassinc+O353*pointret+P353*pointrushtd,0)</f>
        <v>0</v>
      </c>
      <c r="R353" s="113" t="str">
        <f t="shared" si="11"/>
        <v>#REF!</v>
      </c>
      <c r="S353" s="135" t="str">
        <f t="shared" si="12"/>
        <v>#REF!</v>
      </c>
      <c r="T353" s="113" t="str">
        <f t="array" ref="T353">ROUND(SUMPRODUCT((AE353&gt;=$AE$155:$AE$404)/COUNTIF($AE$155:$AE$404,$AE$155:$AE$404)),0)</f>
        <v>#DIV/0!</v>
      </c>
      <c r="U353" s="3" t="str">
        <f t="shared" si="13"/>
        <v>#REF!</v>
      </c>
      <c r="V353" s="3" t="str">
        <f t="array" ref="V353">IFERROR(INDEX(Overall!$C$3:$C$389,MATCH(ProjectionCalcs!B353,Overall!$D$3:$D$389,0)),"No")</f>
        <v>No</v>
      </c>
      <c r="W353" s="93">
        <f t="shared" si="14"/>
        <v>1</v>
      </c>
      <c r="X353" s="136"/>
      <c r="Y353" s="3" t="str">
        <f t="shared" si="15"/>
        <v/>
      </c>
      <c r="Z353" s="3" t="str">
        <f t="shared" si="6"/>
        <v>#DIV/0!</v>
      </c>
      <c r="AA353" s="96">
        <f t="shared" si="7"/>
        <v>0</v>
      </c>
      <c r="AB353" s="3" t="str">
        <f>IF(OR((AA353-$AC$2)&lt;0,(AA353-$AC$4)&lt;0),0,(AA353-$AC$2)*(AA353-$AC$4)*'Draft Array'!$K$100*'Draft Array'!$M$112*pcrb)</f>
        <v>#REF!</v>
      </c>
      <c r="AC353" s="3" t="str">
        <f t="shared" si="8"/>
        <v>#REF!</v>
      </c>
      <c r="AD353" s="135">
        <f t="shared" si="9"/>
        <v>0</v>
      </c>
      <c r="AE353" s="3" t="str">
        <f t="shared" si="16"/>
        <v>#DIV/0!</v>
      </c>
      <c r="AF353" s="3"/>
      <c r="AG353" s="3"/>
      <c r="AH353" s="3"/>
      <c r="AI353" s="3"/>
      <c r="AJ353" s="3"/>
      <c r="AK353" s="3"/>
    </row>
    <row r="354" ht="15.75" customHeight="1">
      <c r="A354" s="151" t="str">
        <f>OffensePrj!C353</f>
        <v>RB</v>
      </c>
      <c r="B354" s="131" t="str">
        <f>OffensePrj!R353</f>
        <v/>
      </c>
      <c r="C354" s="132" t="str">
        <f>OffensePrj!D353</f>
        <v>#N/A</v>
      </c>
      <c r="D354" s="132" t="str">
        <f>OffensePrj!E353</f>
        <v>#N/A</v>
      </c>
      <c r="E354" s="132" t="str">
        <f>OffensePrj!F353</f>
        <v>#N/A</v>
      </c>
      <c r="F354" s="132" t="str">
        <f>OffensePrj!G353</f>
        <v>#N/A</v>
      </c>
      <c r="G354" s="133" t="str">
        <f>OffensePrj!H353</f>
        <v>#N/A</v>
      </c>
      <c r="H354" s="132" t="str">
        <f>OffensePrj!I353</f>
        <v>#N/A</v>
      </c>
      <c r="I354" s="132" t="str">
        <f>OffensePrj!J353</f>
        <v>#N/A</v>
      </c>
      <c r="J354" s="132" t="str">
        <f>OffensePrj!K353</f>
        <v>#N/A</v>
      </c>
      <c r="K354" s="132" t="str">
        <f>OffensePrj!L353</f>
        <v>#N/A</v>
      </c>
      <c r="L354" s="132" t="str">
        <f>OffensePrj!M353</f>
        <v>#N/A</v>
      </c>
      <c r="M354" s="132" t="str">
        <f>OffensePrj!N353</f>
        <v>#N/A</v>
      </c>
      <c r="N354" s="132" t="str">
        <f>OffensePrj!O353</f>
        <v>#N/A</v>
      </c>
      <c r="O354" s="3" t="str">
        <f>OffensePrj!P353</f>
        <v>#N/A</v>
      </c>
      <c r="P354" s="132" t="str">
        <f>OffensePrj!Q353</f>
        <v>#N/A</v>
      </c>
      <c r="Q354" s="134">
        <f>IFERROR(ProjectionCalcs!D354*pointpasscomp+ProjectionCalcs!E354*pointpassyard+ProjectionCalcs!F354*pointpasstd+pointint*ProjectionCalcs!G354+ProjectionCalcs!H354*pointrushatt+pointrushyard*ProjectionCalcs!I354+pointrushtd*ProjectionCalcs!J354+ProjectionCalcs!K354*pointrec+pointrecyard*ProjectionCalcs!L354+ProjectionCalcs!M354*pointrectd+pointfumb*ProjectionCalcs!N354+(C354-D354)*pointpassinc+O354*pointret+P354*pointrushtd,0)</f>
        <v>0</v>
      </c>
      <c r="R354" s="113" t="str">
        <f t="shared" si="11"/>
        <v>#REF!</v>
      </c>
      <c r="S354" s="135" t="str">
        <f t="shared" si="12"/>
        <v>#REF!</v>
      </c>
      <c r="T354" s="113" t="str">
        <f t="array" ref="T354">ROUND(SUMPRODUCT((AE354&gt;=$AE$155:$AE$404)/COUNTIF($AE$155:$AE$404,$AE$155:$AE$404)),0)</f>
        <v>#DIV/0!</v>
      </c>
      <c r="U354" s="3" t="str">
        <f t="shared" si="13"/>
        <v>#REF!</v>
      </c>
      <c r="V354" s="3" t="str">
        <f t="array" ref="V354">IFERROR(INDEX(Overall!$C$3:$C$389,MATCH(ProjectionCalcs!B354,Overall!$D$3:$D$389,0)),"No")</f>
        <v>No</v>
      </c>
      <c r="W354" s="93">
        <f t="shared" si="14"/>
        <v>1</v>
      </c>
      <c r="X354" s="136"/>
      <c r="Y354" s="3" t="str">
        <f t="shared" si="15"/>
        <v/>
      </c>
      <c r="Z354" s="3" t="str">
        <f t="shared" si="6"/>
        <v>#DIV/0!</v>
      </c>
      <c r="AA354" s="96">
        <f t="shared" si="7"/>
        <v>0</v>
      </c>
      <c r="AB354" s="3" t="str">
        <f>IF(OR((AA354-$AC$2)&lt;0,(AA354-$AC$4)&lt;0),0,(AA354-$AC$2)*(AA354-$AC$4)*'Draft Array'!$K$100*'Draft Array'!$M$112*pcrb)</f>
        <v>#REF!</v>
      </c>
      <c r="AC354" s="3" t="str">
        <f t="shared" si="8"/>
        <v>#REF!</v>
      </c>
      <c r="AD354" s="135">
        <f t="shared" si="9"/>
        <v>0</v>
      </c>
      <c r="AE354" s="3" t="str">
        <f t="shared" si="16"/>
        <v>#DIV/0!</v>
      </c>
      <c r="AF354" s="3"/>
      <c r="AG354" s="3"/>
      <c r="AH354" s="3"/>
      <c r="AI354" s="3"/>
      <c r="AJ354" s="3"/>
      <c r="AK354" s="3"/>
    </row>
    <row r="355" ht="15.75" customHeight="1">
      <c r="A355" s="151" t="str">
        <f>OffensePrj!C354</f>
        <v>RB</v>
      </c>
      <c r="B355" s="131" t="str">
        <f>OffensePrj!R354</f>
        <v/>
      </c>
      <c r="C355" s="132" t="str">
        <f>OffensePrj!D354</f>
        <v>#N/A</v>
      </c>
      <c r="D355" s="132" t="str">
        <f>OffensePrj!E354</f>
        <v>#N/A</v>
      </c>
      <c r="E355" s="132" t="str">
        <f>OffensePrj!F354</f>
        <v>#N/A</v>
      </c>
      <c r="F355" s="132" t="str">
        <f>OffensePrj!G354</f>
        <v>#N/A</v>
      </c>
      <c r="G355" s="133" t="str">
        <f>OffensePrj!H354</f>
        <v>#N/A</v>
      </c>
      <c r="H355" s="132" t="str">
        <f>OffensePrj!I354</f>
        <v>#N/A</v>
      </c>
      <c r="I355" s="132" t="str">
        <f>OffensePrj!J354</f>
        <v>#N/A</v>
      </c>
      <c r="J355" s="132" t="str">
        <f>OffensePrj!K354</f>
        <v>#N/A</v>
      </c>
      <c r="K355" s="132" t="str">
        <f>OffensePrj!L354</f>
        <v>#N/A</v>
      </c>
      <c r="L355" s="132" t="str">
        <f>OffensePrj!M354</f>
        <v>#N/A</v>
      </c>
      <c r="M355" s="132" t="str">
        <f>OffensePrj!N354</f>
        <v>#N/A</v>
      </c>
      <c r="N355" s="132" t="str">
        <f>OffensePrj!O354</f>
        <v>#N/A</v>
      </c>
      <c r="O355" s="3" t="str">
        <f>OffensePrj!P354</f>
        <v>#N/A</v>
      </c>
      <c r="P355" s="132" t="str">
        <f>OffensePrj!Q354</f>
        <v>#N/A</v>
      </c>
      <c r="Q355" s="134">
        <f>IFERROR(ProjectionCalcs!D355*pointpasscomp+ProjectionCalcs!E355*pointpassyard+ProjectionCalcs!F355*pointpasstd+pointint*ProjectionCalcs!G355+ProjectionCalcs!H355*pointrushatt+pointrushyard*ProjectionCalcs!I355+pointrushtd*ProjectionCalcs!J355+ProjectionCalcs!K355*pointrec+pointrecyard*ProjectionCalcs!L355+ProjectionCalcs!M355*pointrectd+pointfumb*ProjectionCalcs!N355+(C355-D355)*pointpassinc+O355*pointret+P355*pointrushtd,0)</f>
        <v>0</v>
      </c>
      <c r="R355" s="113" t="str">
        <f t="shared" si="11"/>
        <v>#REF!</v>
      </c>
      <c r="S355" s="135" t="str">
        <f t="shared" si="12"/>
        <v>#REF!</v>
      </c>
      <c r="T355" s="113" t="str">
        <f t="array" ref="T355">ROUND(SUMPRODUCT((AE355&gt;=$AE$155:$AE$404)/COUNTIF($AE$155:$AE$404,$AE$155:$AE$404)),0)</f>
        <v>#DIV/0!</v>
      </c>
      <c r="U355" s="3" t="str">
        <f t="shared" si="13"/>
        <v>#REF!</v>
      </c>
      <c r="V355" s="3" t="str">
        <f t="array" ref="V355">IFERROR(INDEX(Overall!$C$3:$C$389,MATCH(ProjectionCalcs!B355,Overall!$D$3:$D$389,0)),"No")</f>
        <v>No</v>
      </c>
      <c r="W355" s="93">
        <f t="shared" si="14"/>
        <v>1</v>
      </c>
      <c r="X355" s="136"/>
      <c r="Y355" s="3" t="str">
        <f t="shared" si="15"/>
        <v/>
      </c>
      <c r="Z355" s="3" t="str">
        <f t="shared" si="6"/>
        <v>#DIV/0!</v>
      </c>
      <c r="AA355" s="96">
        <f t="shared" si="7"/>
        <v>0</v>
      </c>
      <c r="AB355" s="3" t="str">
        <f>IF(OR((AA355-$AC$2)&lt;0,(AA355-$AC$4)&lt;0),0,(AA355-$AC$2)*(AA355-$AC$4)*'Draft Array'!$K$100*'Draft Array'!$M$112*pcrb)</f>
        <v>#REF!</v>
      </c>
      <c r="AC355" s="3" t="str">
        <f t="shared" si="8"/>
        <v>#REF!</v>
      </c>
      <c r="AD355" s="135">
        <f t="shared" si="9"/>
        <v>0</v>
      </c>
      <c r="AE355" s="3" t="str">
        <f t="shared" si="16"/>
        <v>#DIV/0!</v>
      </c>
      <c r="AF355" s="3"/>
      <c r="AG355" s="3"/>
      <c r="AH355" s="3"/>
      <c r="AI355" s="3"/>
      <c r="AJ355" s="3"/>
      <c r="AK355" s="3"/>
    </row>
    <row r="356" ht="15.75" customHeight="1">
      <c r="A356" s="151" t="str">
        <f>OffensePrj!C355</f>
        <v>RB</v>
      </c>
      <c r="B356" s="131" t="str">
        <f>OffensePrj!R355</f>
        <v/>
      </c>
      <c r="C356" s="132" t="str">
        <f>OffensePrj!D355</f>
        <v>#N/A</v>
      </c>
      <c r="D356" s="132" t="str">
        <f>OffensePrj!E355</f>
        <v>#N/A</v>
      </c>
      <c r="E356" s="132" t="str">
        <f>OffensePrj!F355</f>
        <v>#N/A</v>
      </c>
      <c r="F356" s="132" t="str">
        <f>OffensePrj!G355</f>
        <v>#N/A</v>
      </c>
      <c r="G356" s="133" t="str">
        <f>OffensePrj!H355</f>
        <v>#N/A</v>
      </c>
      <c r="H356" s="132" t="str">
        <f>OffensePrj!I355</f>
        <v>#N/A</v>
      </c>
      <c r="I356" s="132" t="str">
        <f>OffensePrj!J355</f>
        <v>#N/A</v>
      </c>
      <c r="J356" s="132" t="str">
        <f>OffensePrj!K355</f>
        <v>#N/A</v>
      </c>
      <c r="K356" s="132" t="str">
        <f>OffensePrj!L355</f>
        <v>#N/A</v>
      </c>
      <c r="L356" s="132" t="str">
        <f>OffensePrj!M355</f>
        <v>#N/A</v>
      </c>
      <c r="M356" s="132" t="str">
        <f>OffensePrj!N355</f>
        <v>#N/A</v>
      </c>
      <c r="N356" s="132" t="str">
        <f>OffensePrj!O355</f>
        <v>#N/A</v>
      </c>
      <c r="O356" s="3" t="str">
        <f>OffensePrj!P355</f>
        <v>#N/A</v>
      </c>
      <c r="P356" s="132" t="str">
        <f>OffensePrj!Q355</f>
        <v>#N/A</v>
      </c>
      <c r="Q356" s="134">
        <f>IFERROR(ProjectionCalcs!D356*pointpasscomp+ProjectionCalcs!E356*pointpassyard+ProjectionCalcs!F356*pointpasstd+pointint*ProjectionCalcs!G356+ProjectionCalcs!H356*pointrushatt+pointrushyard*ProjectionCalcs!I356+pointrushtd*ProjectionCalcs!J356+ProjectionCalcs!K356*pointrec+pointrecyard*ProjectionCalcs!L356+ProjectionCalcs!M356*pointrectd+pointfumb*ProjectionCalcs!N356+(C356-D356)*pointpassinc+O356*pointret+P356*pointrushtd,0)</f>
        <v>0</v>
      </c>
      <c r="R356" s="113" t="str">
        <f t="shared" si="11"/>
        <v>#REF!</v>
      </c>
      <c r="S356" s="135" t="str">
        <f t="shared" si="12"/>
        <v>#REF!</v>
      </c>
      <c r="T356" s="113" t="str">
        <f t="array" ref="T356">ROUND(SUMPRODUCT((AE356&gt;=$AE$155:$AE$404)/COUNTIF($AE$155:$AE$404,$AE$155:$AE$404)),0)</f>
        <v>#DIV/0!</v>
      </c>
      <c r="U356" s="3" t="str">
        <f t="shared" si="13"/>
        <v>#REF!</v>
      </c>
      <c r="V356" s="3" t="str">
        <f t="array" ref="V356">IFERROR(INDEX(Overall!$C$3:$C$389,MATCH(ProjectionCalcs!B356,Overall!$D$3:$D$389,0)),"No")</f>
        <v>No</v>
      </c>
      <c r="W356" s="93">
        <f t="shared" si="14"/>
        <v>1</v>
      </c>
      <c r="X356" s="136"/>
      <c r="Y356" s="3" t="str">
        <f t="shared" si="15"/>
        <v/>
      </c>
      <c r="Z356" s="3" t="str">
        <f t="shared" si="6"/>
        <v>#DIV/0!</v>
      </c>
      <c r="AA356" s="96">
        <f t="shared" si="7"/>
        <v>0</v>
      </c>
      <c r="AB356" s="3" t="str">
        <f>IF(OR((AA356-$AC$2)&lt;0,(AA356-$AC$4)&lt;0),0,(AA356-$AC$2)*(AA356-$AC$4)*'Draft Array'!$K$100*'Draft Array'!$M$112*pcrb)</f>
        <v>#REF!</v>
      </c>
      <c r="AC356" s="3" t="str">
        <f t="shared" si="8"/>
        <v>#REF!</v>
      </c>
      <c r="AD356" s="135">
        <f t="shared" si="9"/>
        <v>0</v>
      </c>
      <c r="AE356" s="3" t="str">
        <f t="shared" si="16"/>
        <v>#DIV/0!</v>
      </c>
      <c r="AF356" s="3"/>
      <c r="AG356" s="3"/>
      <c r="AH356" s="3"/>
      <c r="AI356" s="3"/>
      <c r="AJ356" s="3"/>
      <c r="AK356" s="3"/>
    </row>
    <row r="357" ht="15.75" customHeight="1">
      <c r="A357" s="151" t="str">
        <f>OffensePrj!C356</f>
        <v>RB</v>
      </c>
      <c r="B357" s="131" t="str">
        <f>OffensePrj!R356</f>
        <v/>
      </c>
      <c r="C357" s="132" t="str">
        <f>OffensePrj!D356</f>
        <v>#N/A</v>
      </c>
      <c r="D357" s="132" t="str">
        <f>OffensePrj!E356</f>
        <v>#N/A</v>
      </c>
      <c r="E357" s="132" t="str">
        <f>OffensePrj!F356</f>
        <v>#N/A</v>
      </c>
      <c r="F357" s="132" t="str">
        <f>OffensePrj!G356</f>
        <v>#N/A</v>
      </c>
      <c r="G357" s="133" t="str">
        <f>OffensePrj!H356</f>
        <v>#N/A</v>
      </c>
      <c r="H357" s="132" t="str">
        <f>OffensePrj!I356</f>
        <v>#N/A</v>
      </c>
      <c r="I357" s="132" t="str">
        <f>OffensePrj!J356</f>
        <v>#N/A</v>
      </c>
      <c r="J357" s="132" t="str">
        <f>OffensePrj!K356</f>
        <v>#N/A</v>
      </c>
      <c r="K357" s="132" t="str">
        <f>OffensePrj!L356</f>
        <v>#N/A</v>
      </c>
      <c r="L357" s="132" t="str">
        <f>OffensePrj!M356</f>
        <v>#N/A</v>
      </c>
      <c r="M357" s="132" t="str">
        <f>OffensePrj!N356</f>
        <v>#N/A</v>
      </c>
      <c r="N357" s="132" t="str">
        <f>OffensePrj!O356</f>
        <v>#N/A</v>
      </c>
      <c r="O357" s="3" t="str">
        <f>OffensePrj!P356</f>
        <v>#N/A</v>
      </c>
      <c r="P357" s="132" t="str">
        <f>OffensePrj!Q356</f>
        <v>#N/A</v>
      </c>
      <c r="Q357" s="134">
        <f>IFERROR(ProjectionCalcs!D357*pointpasscomp+ProjectionCalcs!E357*pointpassyard+ProjectionCalcs!F357*pointpasstd+pointint*ProjectionCalcs!G357+ProjectionCalcs!H357*pointrushatt+pointrushyard*ProjectionCalcs!I357+pointrushtd*ProjectionCalcs!J357+ProjectionCalcs!K357*pointrec+pointrecyard*ProjectionCalcs!L357+ProjectionCalcs!M357*pointrectd+pointfumb*ProjectionCalcs!N357+(C357-D357)*pointpassinc+O357*pointret+P357*pointrushtd,0)</f>
        <v>0</v>
      </c>
      <c r="R357" s="113" t="str">
        <f t="shared" si="11"/>
        <v>#REF!</v>
      </c>
      <c r="S357" s="135" t="str">
        <f t="shared" si="12"/>
        <v>#REF!</v>
      </c>
      <c r="T357" s="113" t="str">
        <f t="array" ref="T357">ROUND(SUMPRODUCT((AE357&gt;=$AE$155:$AE$404)/COUNTIF($AE$155:$AE$404,$AE$155:$AE$404)),0)</f>
        <v>#DIV/0!</v>
      </c>
      <c r="U357" s="3" t="str">
        <f t="shared" si="13"/>
        <v>#REF!</v>
      </c>
      <c r="V357" s="3" t="str">
        <f t="array" ref="V357">IFERROR(INDEX(Overall!$C$3:$C$389,MATCH(ProjectionCalcs!B357,Overall!$D$3:$D$389,0)),"No")</f>
        <v>No</v>
      </c>
      <c r="W357" s="93">
        <f t="shared" si="14"/>
        <v>1</v>
      </c>
      <c r="X357" s="136"/>
      <c r="Y357" s="3" t="str">
        <f t="shared" si="15"/>
        <v/>
      </c>
      <c r="Z357" s="3" t="str">
        <f t="shared" si="6"/>
        <v>#DIV/0!</v>
      </c>
      <c r="AA357" s="96">
        <f t="shared" si="7"/>
        <v>0</v>
      </c>
      <c r="AB357" s="3" t="str">
        <f>IF(OR((AA357-$AC$2)&lt;0,(AA357-$AC$4)&lt;0),0,(AA357-$AC$2)*(AA357-$AC$4)*'Draft Array'!$K$100*'Draft Array'!$M$112*pcrb)</f>
        <v>#REF!</v>
      </c>
      <c r="AC357" s="3" t="str">
        <f t="shared" si="8"/>
        <v>#REF!</v>
      </c>
      <c r="AD357" s="135">
        <f t="shared" si="9"/>
        <v>0</v>
      </c>
      <c r="AE357" s="3" t="str">
        <f t="shared" si="16"/>
        <v>#DIV/0!</v>
      </c>
      <c r="AF357" s="3"/>
      <c r="AG357" s="3"/>
      <c r="AH357" s="3"/>
      <c r="AI357" s="3"/>
      <c r="AJ357" s="3"/>
      <c r="AK357" s="3"/>
    </row>
    <row r="358" ht="15.75" customHeight="1">
      <c r="A358" s="151" t="str">
        <f>OffensePrj!C357</f>
        <v>RB</v>
      </c>
      <c r="B358" s="131" t="str">
        <f>OffensePrj!R357</f>
        <v/>
      </c>
      <c r="C358" s="132" t="str">
        <f>OffensePrj!D357</f>
        <v>#N/A</v>
      </c>
      <c r="D358" s="132" t="str">
        <f>OffensePrj!E357</f>
        <v>#N/A</v>
      </c>
      <c r="E358" s="132" t="str">
        <f>OffensePrj!F357</f>
        <v>#N/A</v>
      </c>
      <c r="F358" s="132" t="str">
        <f>OffensePrj!G357</f>
        <v>#N/A</v>
      </c>
      <c r="G358" s="133" t="str">
        <f>OffensePrj!H357</f>
        <v>#N/A</v>
      </c>
      <c r="H358" s="132" t="str">
        <f>OffensePrj!I357</f>
        <v>#N/A</v>
      </c>
      <c r="I358" s="132" t="str">
        <f>OffensePrj!J357</f>
        <v>#N/A</v>
      </c>
      <c r="J358" s="132" t="str">
        <f>OffensePrj!K357</f>
        <v>#N/A</v>
      </c>
      <c r="K358" s="132" t="str">
        <f>OffensePrj!L357</f>
        <v>#N/A</v>
      </c>
      <c r="L358" s="132" t="str">
        <f>OffensePrj!M357</f>
        <v>#N/A</v>
      </c>
      <c r="M358" s="132" t="str">
        <f>OffensePrj!N357</f>
        <v>#N/A</v>
      </c>
      <c r="N358" s="132" t="str">
        <f>OffensePrj!O357</f>
        <v>#N/A</v>
      </c>
      <c r="O358" s="3" t="str">
        <f>OffensePrj!P357</f>
        <v>#N/A</v>
      </c>
      <c r="P358" s="132" t="str">
        <f>OffensePrj!Q357</f>
        <v>#N/A</v>
      </c>
      <c r="Q358" s="134">
        <f>IFERROR(ProjectionCalcs!D358*pointpasscomp+ProjectionCalcs!E358*pointpassyard+ProjectionCalcs!F358*pointpasstd+pointint*ProjectionCalcs!G358+ProjectionCalcs!H358*pointrushatt+pointrushyard*ProjectionCalcs!I358+pointrushtd*ProjectionCalcs!J358+ProjectionCalcs!K358*pointrec+pointrecyard*ProjectionCalcs!L358+ProjectionCalcs!M358*pointrectd+pointfumb*ProjectionCalcs!N358+(C358-D358)*pointpassinc+O358*pointret+P358*pointrushtd,0)</f>
        <v>0</v>
      </c>
      <c r="R358" s="113" t="str">
        <f t="shared" si="11"/>
        <v>#REF!</v>
      </c>
      <c r="S358" s="135" t="str">
        <f t="shared" si="12"/>
        <v>#REF!</v>
      </c>
      <c r="T358" s="113" t="str">
        <f t="array" ref="T358">ROUND(SUMPRODUCT((AE358&gt;=$AE$155:$AE$404)/COUNTIF($AE$155:$AE$404,$AE$155:$AE$404)),0)</f>
        <v>#DIV/0!</v>
      </c>
      <c r="U358" s="3" t="str">
        <f t="shared" si="13"/>
        <v>#REF!</v>
      </c>
      <c r="V358" s="3" t="str">
        <f t="array" ref="V358">IFERROR(INDEX(Overall!$C$3:$C$389,MATCH(ProjectionCalcs!B358,Overall!$D$3:$D$389,0)),"No")</f>
        <v>No</v>
      </c>
      <c r="W358" s="93">
        <f t="shared" si="14"/>
        <v>1</v>
      </c>
      <c r="X358" s="136"/>
      <c r="Y358" s="3" t="str">
        <f t="shared" si="15"/>
        <v/>
      </c>
      <c r="Z358" s="3" t="str">
        <f t="shared" si="6"/>
        <v>#DIV/0!</v>
      </c>
      <c r="AA358" s="96">
        <f t="shared" si="7"/>
        <v>0</v>
      </c>
      <c r="AB358" s="3" t="str">
        <f>IF(OR((AA358-$AC$2)&lt;0,(AA358-$AC$4)&lt;0),0,(AA358-$AC$2)*(AA358-$AC$4)*'Draft Array'!$K$100*'Draft Array'!$M$112*pcrb)</f>
        <v>#REF!</v>
      </c>
      <c r="AC358" s="3" t="str">
        <f t="shared" si="8"/>
        <v>#REF!</v>
      </c>
      <c r="AD358" s="135">
        <f t="shared" si="9"/>
        <v>0</v>
      </c>
      <c r="AE358" s="3" t="str">
        <f t="shared" si="16"/>
        <v>#DIV/0!</v>
      </c>
      <c r="AF358" s="3"/>
      <c r="AG358" s="3"/>
      <c r="AH358" s="3"/>
      <c r="AI358" s="3"/>
      <c r="AJ358" s="3"/>
      <c r="AK358" s="3"/>
    </row>
    <row r="359" ht="15.75" customHeight="1">
      <c r="A359" s="151" t="str">
        <f>OffensePrj!C358</f>
        <v>RB</v>
      </c>
      <c r="B359" s="131" t="str">
        <f>OffensePrj!R358</f>
        <v/>
      </c>
      <c r="C359" s="132" t="str">
        <f>OffensePrj!D358</f>
        <v>#N/A</v>
      </c>
      <c r="D359" s="132" t="str">
        <f>OffensePrj!E358</f>
        <v>#N/A</v>
      </c>
      <c r="E359" s="132" t="str">
        <f>OffensePrj!F358</f>
        <v>#N/A</v>
      </c>
      <c r="F359" s="132" t="str">
        <f>OffensePrj!G358</f>
        <v>#N/A</v>
      </c>
      <c r="G359" s="133" t="str">
        <f>OffensePrj!H358</f>
        <v>#N/A</v>
      </c>
      <c r="H359" s="132" t="str">
        <f>OffensePrj!I358</f>
        <v>#N/A</v>
      </c>
      <c r="I359" s="132" t="str">
        <f>OffensePrj!J358</f>
        <v>#N/A</v>
      </c>
      <c r="J359" s="132" t="str">
        <f>OffensePrj!K358</f>
        <v>#N/A</v>
      </c>
      <c r="K359" s="132" t="str">
        <f>OffensePrj!L358</f>
        <v>#N/A</v>
      </c>
      <c r="L359" s="132" t="str">
        <f>OffensePrj!M358</f>
        <v>#N/A</v>
      </c>
      <c r="M359" s="132" t="str">
        <f>OffensePrj!N358</f>
        <v>#N/A</v>
      </c>
      <c r="N359" s="132" t="str">
        <f>OffensePrj!O358</f>
        <v>#N/A</v>
      </c>
      <c r="O359" s="3" t="str">
        <f>OffensePrj!P358</f>
        <v>#N/A</v>
      </c>
      <c r="P359" s="132" t="str">
        <f>OffensePrj!Q358</f>
        <v>#N/A</v>
      </c>
      <c r="Q359" s="134">
        <f>IFERROR(ProjectionCalcs!D359*pointpasscomp+ProjectionCalcs!E359*pointpassyard+ProjectionCalcs!F359*pointpasstd+pointint*ProjectionCalcs!G359+ProjectionCalcs!H359*pointrushatt+pointrushyard*ProjectionCalcs!I359+pointrushtd*ProjectionCalcs!J359+ProjectionCalcs!K359*pointrec+pointrecyard*ProjectionCalcs!L359+ProjectionCalcs!M359*pointrectd+pointfumb*ProjectionCalcs!N359+(C359-D359)*pointpassinc+O359*pointret+P359*pointrushtd,0)</f>
        <v>0</v>
      </c>
      <c r="R359" s="113" t="str">
        <f t="shared" si="11"/>
        <v>#REF!</v>
      </c>
      <c r="S359" s="135" t="str">
        <f t="shared" si="12"/>
        <v>#REF!</v>
      </c>
      <c r="T359" s="113" t="str">
        <f t="array" ref="T359">ROUND(SUMPRODUCT((AE359&gt;=$AE$155:$AE$404)/COUNTIF($AE$155:$AE$404,$AE$155:$AE$404)),0)</f>
        <v>#DIV/0!</v>
      </c>
      <c r="U359" s="3" t="str">
        <f t="shared" si="13"/>
        <v>#REF!</v>
      </c>
      <c r="V359" s="3" t="str">
        <f t="array" ref="V359">IFERROR(INDEX(Overall!$C$3:$C$389,MATCH(ProjectionCalcs!B359,Overall!$D$3:$D$389,0)),"No")</f>
        <v>No</v>
      </c>
      <c r="W359" s="93">
        <f t="shared" si="14"/>
        <v>1</v>
      </c>
      <c r="X359" s="136"/>
      <c r="Y359" s="3" t="str">
        <f t="shared" si="15"/>
        <v/>
      </c>
      <c r="Z359" s="3" t="str">
        <f t="shared" si="6"/>
        <v>#DIV/0!</v>
      </c>
      <c r="AA359" s="96">
        <f t="shared" si="7"/>
        <v>0</v>
      </c>
      <c r="AB359" s="3" t="str">
        <f>IF(OR((AA359-$AC$2)&lt;0,(AA359-$AC$4)&lt;0),0,(AA359-$AC$2)*(AA359-$AC$4)*'Draft Array'!$K$100*'Draft Array'!$M$112*pcrb)</f>
        <v>#REF!</v>
      </c>
      <c r="AC359" s="3" t="str">
        <f t="shared" si="8"/>
        <v>#REF!</v>
      </c>
      <c r="AD359" s="135">
        <f t="shared" si="9"/>
        <v>0</v>
      </c>
      <c r="AE359" s="3" t="str">
        <f t="shared" si="16"/>
        <v>#DIV/0!</v>
      </c>
      <c r="AF359" s="3"/>
      <c r="AG359" s="3"/>
      <c r="AH359" s="3"/>
      <c r="AI359" s="3"/>
      <c r="AJ359" s="3"/>
      <c r="AK359" s="3"/>
    </row>
    <row r="360" ht="15.75" customHeight="1">
      <c r="A360" s="151" t="str">
        <f>OffensePrj!C359</f>
        <v>RB</v>
      </c>
      <c r="B360" s="131" t="str">
        <f>OffensePrj!R359</f>
        <v/>
      </c>
      <c r="C360" s="132" t="str">
        <f>OffensePrj!D359</f>
        <v>#N/A</v>
      </c>
      <c r="D360" s="132" t="str">
        <f>OffensePrj!E359</f>
        <v>#N/A</v>
      </c>
      <c r="E360" s="132" t="str">
        <f>OffensePrj!F359</f>
        <v>#N/A</v>
      </c>
      <c r="F360" s="132" t="str">
        <f>OffensePrj!G359</f>
        <v>#N/A</v>
      </c>
      <c r="G360" s="133" t="str">
        <f>OffensePrj!H359</f>
        <v>#N/A</v>
      </c>
      <c r="H360" s="132" t="str">
        <f>OffensePrj!I359</f>
        <v>#N/A</v>
      </c>
      <c r="I360" s="132" t="str">
        <f>OffensePrj!J359</f>
        <v>#N/A</v>
      </c>
      <c r="J360" s="132" t="str">
        <f>OffensePrj!K359</f>
        <v>#N/A</v>
      </c>
      <c r="K360" s="132" t="str">
        <f>OffensePrj!L359</f>
        <v>#N/A</v>
      </c>
      <c r="L360" s="132" t="str">
        <f>OffensePrj!M359</f>
        <v>#N/A</v>
      </c>
      <c r="M360" s="132" t="str">
        <f>OffensePrj!N359</f>
        <v>#N/A</v>
      </c>
      <c r="N360" s="132" t="str">
        <f>OffensePrj!O359</f>
        <v>#N/A</v>
      </c>
      <c r="O360" s="3" t="str">
        <f>OffensePrj!P359</f>
        <v>#N/A</v>
      </c>
      <c r="P360" s="132" t="str">
        <f>OffensePrj!Q359</f>
        <v>#N/A</v>
      </c>
      <c r="Q360" s="134">
        <f>IFERROR(ProjectionCalcs!D360*pointpasscomp+ProjectionCalcs!E360*pointpassyard+ProjectionCalcs!F360*pointpasstd+pointint*ProjectionCalcs!G360+ProjectionCalcs!H360*pointrushatt+pointrushyard*ProjectionCalcs!I360+pointrushtd*ProjectionCalcs!J360+ProjectionCalcs!K360*pointrec+pointrecyard*ProjectionCalcs!L360+ProjectionCalcs!M360*pointrectd+pointfumb*ProjectionCalcs!N360+(C360-D360)*pointpassinc+O360*pointret+P360*pointrushtd,0)</f>
        <v>0</v>
      </c>
      <c r="R360" s="113" t="str">
        <f t="shared" si="11"/>
        <v>#REF!</v>
      </c>
      <c r="S360" s="135" t="str">
        <f t="shared" si="12"/>
        <v>#REF!</v>
      </c>
      <c r="T360" s="113" t="str">
        <f t="array" ref="T360">ROUND(SUMPRODUCT((AE360&gt;=$AE$155:$AE$404)/COUNTIF($AE$155:$AE$404,$AE$155:$AE$404)),0)</f>
        <v>#DIV/0!</v>
      </c>
      <c r="U360" s="3" t="str">
        <f t="shared" si="13"/>
        <v>#REF!</v>
      </c>
      <c r="V360" s="3" t="str">
        <f t="array" ref="V360">IFERROR(INDEX(Overall!$C$3:$C$389,MATCH(ProjectionCalcs!B360,Overall!$D$3:$D$389,0)),"No")</f>
        <v>No</v>
      </c>
      <c r="W360" s="93">
        <f t="shared" si="14"/>
        <v>1</v>
      </c>
      <c r="X360" s="136"/>
      <c r="Y360" s="3" t="str">
        <f t="shared" si="15"/>
        <v/>
      </c>
      <c r="Z360" s="3" t="str">
        <f t="shared" si="6"/>
        <v>#DIV/0!</v>
      </c>
      <c r="AA360" s="96">
        <f t="shared" si="7"/>
        <v>0</v>
      </c>
      <c r="AB360" s="3" t="str">
        <f>IF(OR((AA360-$AC$2)&lt;0,(AA360-$AC$4)&lt;0),0,(AA360-$AC$2)*(AA360-$AC$4)*'Draft Array'!$K$100*'Draft Array'!$M$112*pcrb)</f>
        <v>#REF!</v>
      </c>
      <c r="AC360" s="3" t="str">
        <f t="shared" si="8"/>
        <v>#REF!</v>
      </c>
      <c r="AD360" s="135">
        <f t="shared" si="9"/>
        <v>0</v>
      </c>
      <c r="AE360" s="3" t="str">
        <f t="shared" si="16"/>
        <v>#DIV/0!</v>
      </c>
      <c r="AF360" s="3"/>
      <c r="AG360" s="3"/>
      <c r="AH360" s="3"/>
      <c r="AI360" s="3"/>
      <c r="AJ360" s="3"/>
      <c r="AK360" s="3"/>
    </row>
    <row r="361" ht="15.75" customHeight="1">
      <c r="A361" s="151" t="str">
        <f>OffensePrj!C360</f>
        <v>RB</v>
      </c>
      <c r="B361" s="131" t="str">
        <f>OffensePrj!R360</f>
        <v/>
      </c>
      <c r="C361" s="132" t="str">
        <f>OffensePrj!D360</f>
        <v>#N/A</v>
      </c>
      <c r="D361" s="132" t="str">
        <f>OffensePrj!E360</f>
        <v>#N/A</v>
      </c>
      <c r="E361" s="132" t="str">
        <f>OffensePrj!F360</f>
        <v>#N/A</v>
      </c>
      <c r="F361" s="132" t="str">
        <f>OffensePrj!G360</f>
        <v>#N/A</v>
      </c>
      <c r="G361" s="133" t="str">
        <f>OffensePrj!H360</f>
        <v>#N/A</v>
      </c>
      <c r="H361" s="132" t="str">
        <f>OffensePrj!I360</f>
        <v>#N/A</v>
      </c>
      <c r="I361" s="132" t="str">
        <f>OffensePrj!J360</f>
        <v>#N/A</v>
      </c>
      <c r="J361" s="132" t="str">
        <f>OffensePrj!K360</f>
        <v>#N/A</v>
      </c>
      <c r="K361" s="132" t="str">
        <f>OffensePrj!L360</f>
        <v>#N/A</v>
      </c>
      <c r="L361" s="132" t="str">
        <f>OffensePrj!M360</f>
        <v>#N/A</v>
      </c>
      <c r="M361" s="132" t="str">
        <f>OffensePrj!N360</f>
        <v>#N/A</v>
      </c>
      <c r="N361" s="132" t="str">
        <f>OffensePrj!O360</f>
        <v>#N/A</v>
      </c>
      <c r="O361" s="3" t="str">
        <f>OffensePrj!P360</f>
        <v>#N/A</v>
      </c>
      <c r="P361" s="132" t="str">
        <f>OffensePrj!Q360</f>
        <v>#N/A</v>
      </c>
      <c r="Q361" s="134">
        <f>IFERROR(ProjectionCalcs!D361*pointpasscomp+ProjectionCalcs!E361*pointpassyard+ProjectionCalcs!F361*pointpasstd+pointint*ProjectionCalcs!G361+ProjectionCalcs!H361*pointrushatt+pointrushyard*ProjectionCalcs!I361+pointrushtd*ProjectionCalcs!J361+ProjectionCalcs!K361*pointrec+pointrecyard*ProjectionCalcs!L361+ProjectionCalcs!M361*pointrectd+pointfumb*ProjectionCalcs!N361+(C361-D361)*pointpassinc+O361*pointret+P361*pointrushtd,0)</f>
        <v>0</v>
      </c>
      <c r="R361" s="113" t="str">
        <f t="shared" si="11"/>
        <v>#REF!</v>
      </c>
      <c r="S361" s="135" t="str">
        <f t="shared" si="12"/>
        <v>#REF!</v>
      </c>
      <c r="T361" s="113" t="str">
        <f t="array" ref="T361">ROUND(SUMPRODUCT((AE361&gt;=$AE$155:$AE$404)/COUNTIF($AE$155:$AE$404,$AE$155:$AE$404)),0)</f>
        <v>#DIV/0!</v>
      </c>
      <c r="U361" s="3" t="str">
        <f t="shared" si="13"/>
        <v>#REF!</v>
      </c>
      <c r="V361" s="3" t="str">
        <f t="array" ref="V361">IFERROR(INDEX(Overall!$C$3:$C$389,MATCH(ProjectionCalcs!B361,Overall!$D$3:$D$389,0)),"No")</f>
        <v>No</v>
      </c>
      <c r="W361" s="93">
        <f t="shared" si="14"/>
        <v>1</v>
      </c>
      <c r="X361" s="136"/>
      <c r="Y361" s="3" t="str">
        <f t="shared" si="15"/>
        <v/>
      </c>
      <c r="Z361" s="3" t="str">
        <f t="shared" si="6"/>
        <v>#DIV/0!</v>
      </c>
      <c r="AA361" s="96">
        <f t="shared" si="7"/>
        <v>0</v>
      </c>
      <c r="AB361" s="3" t="str">
        <f>IF(OR((AA361-$AC$2)&lt;0,(AA361-$AC$4)&lt;0),0,(AA361-$AC$2)*(AA361-$AC$4)*'Draft Array'!$K$100*'Draft Array'!$M$112*pcrb)</f>
        <v>#REF!</v>
      </c>
      <c r="AC361" s="3" t="str">
        <f t="shared" si="8"/>
        <v>#REF!</v>
      </c>
      <c r="AD361" s="135">
        <f t="shared" si="9"/>
        <v>0</v>
      </c>
      <c r="AE361" s="3" t="str">
        <f t="shared" si="16"/>
        <v>#DIV/0!</v>
      </c>
      <c r="AF361" s="3"/>
      <c r="AG361" s="3"/>
      <c r="AH361" s="3"/>
      <c r="AI361" s="3"/>
      <c r="AJ361" s="3"/>
      <c r="AK361" s="3"/>
    </row>
    <row r="362" ht="15.75" customHeight="1">
      <c r="A362" s="151" t="str">
        <f>OffensePrj!C361</f>
        <v>RB</v>
      </c>
      <c r="B362" s="131" t="str">
        <f>OffensePrj!R361</f>
        <v/>
      </c>
      <c r="C362" s="132" t="str">
        <f>OffensePrj!D361</f>
        <v>#N/A</v>
      </c>
      <c r="D362" s="132" t="str">
        <f>OffensePrj!E361</f>
        <v>#N/A</v>
      </c>
      <c r="E362" s="132" t="str">
        <f>OffensePrj!F361</f>
        <v>#N/A</v>
      </c>
      <c r="F362" s="132" t="str">
        <f>OffensePrj!G361</f>
        <v>#N/A</v>
      </c>
      <c r="G362" s="133" t="str">
        <f>OffensePrj!H361</f>
        <v>#N/A</v>
      </c>
      <c r="H362" s="132" t="str">
        <f>OffensePrj!I361</f>
        <v>#N/A</v>
      </c>
      <c r="I362" s="132" t="str">
        <f>OffensePrj!J361</f>
        <v>#N/A</v>
      </c>
      <c r="J362" s="132" t="str">
        <f>OffensePrj!K361</f>
        <v>#N/A</v>
      </c>
      <c r="K362" s="132" t="str">
        <f>OffensePrj!L361</f>
        <v>#N/A</v>
      </c>
      <c r="L362" s="132" t="str">
        <f>OffensePrj!M361</f>
        <v>#N/A</v>
      </c>
      <c r="M362" s="132" t="str">
        <f>OffensePrj!N361</f>
        <v>#N/A</v>
      </c>
      <c r="N362" s="132" t="str">
        <f>OffensePrj!O361</f>
        <v>#N/A</v>
      </c>
      <c r="O362" s="3" t="str">
        <f>OffensePrj!P361</f>
        <v>#N/A</v>
      </c>
      <c r="P362" s="132" t="str">
        <f>OffensePrj!Q361</f>
        <v>#N/A</v>
      </c>
      <c r="Q362" s="134">
        <f>IFERROR(ProjectionCalcs!D362*pointpasscomp+ProjectionCalcs!E362*pointpassyard+ProjectionCalcs!F362*pointpasstd+pointint*ProjectionCalcs!G362+ProjectionCalcs!H362*pointrushatt+pointrushyard*ProjectionCalcs!I362+pointrushtd*ProjectionCalcs!J362+ProjectionCalcs!K362*pointrec+pointrecyard*ProjectionCalcs!L362+ProjectionCalcs!M362*pointrectd+pointfumb*ProjectionCalcs!N362+(C362-D362)*pointpassinc+O362*pointret+P362*pointrushtd,0)</f>
        <v>0</v>
      </c>
      <c r="R362" s="113" t="str">
        <f t="shared" si="11"/>
        <v>#REF!</v>
      </c>
      <c r="S362" s="135" t="str">
        <f t="shared" si="12"/>
        <v>#REF!</v>
      </c>
      <c r="T362" s="113" t="str">
        <f t="array" ref="T362">ROUND(SUMPRODUCT((AE362&gt;=$AE$155:$AE$404)/COUNTIF($AE$155:$AE$404,$AE$155:$AE$404)),0)</f>
        <v>#DIV/0!</v>
      </c>
      <c r="U362" s="3" t="str">
        <f t="shared" si="13"/>
        <v>#REF!</v>
      </c>
      <c r="V362" s="3" t="str">
        <f t="array" ref="V362">IFERROR(INDEX(Overall!$C$3:$C$389,MATCH(ProjectionCalcs!B362,Overall!$D$3:$D$389,0)),"No")</f>
        <v>No</v>
      </c>
      <c r="W362" s="93">
        <f t="shared" si="14"/>
        <v>1</v>
      </c>
      <c r="X362" s="136"/>
      <c r="Y362" s="3" t="str">
        <f t="shared" si="15"/>
        <v/>
      </c>
      <c r="Z362" s="3" t="str">
        <f t="shared" si="6"/>
        <v>#DIV/0!</v>
      </c>
      <c r="AA362" s="96">
        <f t="shared" si="7"/>
        <v>0</v>
      </c>
      <c r="AB362" s="3" t="str">
        <f>IF(OR((AA362-$AC$2)&lt;0,(AA362-$AC$4)&lt;0),0,(AA362-$AC$2)*(AA362-$AC$4)*'Draft Array'!$K$100*'Draft Array'!$M$112*pcrb)</f>
        <v>#REF!</v>
      </c>
      <c r="AC362" s="3" t="str">
        <f t="shared" si="8"/>
        <v>#REF!</v>
      </c>
      <c r="AD362" s="135">
        <f t="shared" si="9"/>
        <v>0</v>
      </c>
      <c r="AE362" s="3" t="str">
        <f t="shared" si="16"/>
        <v>#DIV/0!</v>
      </c>
      <c r="AF362" s="3"/>
      <c r="AG362" s="3"/>
      <c r="AH362" s="3"/>
      <c r="AI362" s="3"/>
      <c r="AJ362" s="3"/>
      <c r="AK362" s="3"/>
    </row>
    <row r="363" ht="15.75" customHeight="1">
      <c r="A363" s="151" t="str">
        <f>OffensePrj!C362</f>
        <v>RB</v>
      </c>
      <c r="B363" s="131" t="str">
        <f>OffensePrj!R362</f>
        <v/>
      </c>
      <c r="C363" s="132" t="str">
        <f>OffensePrj!D362</f>
        <v>#N/A</v>
      </c>
      <c r="D363" s="132" t="str">
        <f>OffensePrj!E362</f>
        <v>#N/A</v>
      </c>
      <c r="E363" s="132" t="str">
        <f>OffensePrj!F362</f>
        <v>#N/A</v>
      </c>
      <c r="F363" s="132" t="str">
        <f>OffensePrj!G362</f>
        <v>#N/A</v>
      </c>
      <c r="G363" s="133" t="str">
        <f>OffensePrj!H362</f>
        <v>#N/A</v>
      </c>
      <c r="H363" s="132" t="str">
        <f>OffensePrj!I362</f>
        <v>#N/A</v>
      </c>
      <c r="I363" s="132" t="str">
        <f>OffensePrj!J362</f>
        <v>#N/A</v>
      </c>
      <c r="J363" s="132" t="str">
        <f>OffensePrj!K362</f>
        <v>#N/A</v>
      </c>
      <c r="K363" s="132" t="str">
        <f>OffensePrj!L362</f>
        <v>#N/A</v>
      </c>
      <c r="L363" s="132" t="str">
        <f>OffensePrj!M362</f>
        <v>#N/A</v>
      </c>
      <c r="M363" s="132" t="str">
        <f>OffensePrj!N362</f>
        <v>#N/A</v>
      </c>
      <c r="N363" s="132" t="str">
        <f>OffensePrj!O362</f>
        <v>#N/A</v>
      </c>
      <c r="O363" s="3" t="str">
        <f>OffensePrj!P362</f>
        <v>#N/A</v>
      </c>
      <c r="P363" s="132" t="str">
        <f>OffensePrj!Q362</f>
        <v>#N/A</v>
      </c>
      <c r="Q363" s="134">
        <f>IFERROR(ProjectionCalcs!D363*pointpasscomp+ProjectionCalcs!E363*pointpassyard+ProjectionCalcs!F363*pointpasstd+pointint*ProjectionCalcs!G363+ProjectionCalcs!H363*pointrushatt+pointrushyard*ProjectionCalcs!I363+pointrushtd*ProjectionCalcs!J363+ProjectionCalcs!K363*pointrec+pointrecyard*ProjectionCalcs!L363+ProjectionCalcs!M363*pointrectd+pointfumb*ProjectionCalcs!N363+(C363-D363)*pointpassinc+O363*pointret+P363*pointrushtd,0)</f>
        <v>0</v>
      </c>
      <c r="R363" s="113" t="str">
        <f t="shared" si="11"/>
        <v>#REF!</v>
      </c>
      <c r="S363" s="135" t="str">
        <f t="shared" si="12"/>
        <v>#REF!</v>
      </c>
      <c r="T363" s="113" t="str">
        <f t="array" ref="T363">ROUND(SUMPRODUCT((AE363&gt;=$AE$155:$AE$404)/COUNTIF($AE$155:$AE$404,$AE$155:$AE$404)),0)</f>
        <v>#DIV/0!</v>
      </c>
      <c r="U363" s="3" t="str">
        <f t="shared" si="13"/>
        <v>#REF!</v>
      </c>
      <c r="V363" s="3" t="str">
        <f t="array" ref="V363">IFERROR(INDEX(Overall!$C$3:$C$389,MATCH(ProjectionCalcs!B363,Overall!$D$3:$D$389,0)),"No")</f>
        <v>No</v>
      </c>
      <c r="W363" s="93">
        <f t="shared" si="14"/>
        <v>1</v>
      </c>
      <c r="X363" s="136"/>
      <c r="Y363" s="3" t="str">
        <f t="shared" si="15"/>
        <v/>
      </c>
      <c r="Z363" s="3" t="str">
        <f t="shared" si="6"/>
        <v>#DIV/0!</v>
      </c>
      <c r="AA363" s="96">
        <f t="shared" si="7"/>
        <v>0</v>
      </c>
      <c r="AB363" s="3" t="str">
        <f>IF(OR((AA363-$AC$2)&lt;0,(AA363-$AC$4)&lt;0),0,(AA363-$AC$2)*(AA363-$AC$4)*'Draft Array'!$K$100*'Draft Array'!$M$112*pcrb)</f>
        <v>#REF!</v>
      </c>
      <c r="AC363" s="3" t="str">
        <f t="shared" si="8"/>
        <v>#REF!</v>
      </c>
      <c r="AD363" s="135">
        <f t="shared" si="9"/>
        <v>0</v>
      </c>
      <c r="AE363" s="3" t="str">
        <f t="shared" si="16"/>
        <v>#DIV/0!</v>
      </c>
      <c r="AF363" s="3"/>
      <c r="AG363" s="3"/>
      <c r="AH363" s="3"/>
      <c r="AI363" s="3"/>
      <c r="AJ363" s="3"/>
      <c r="AK363" s="3"/>
    </row>
    <row r="364" ht="15.75" customHeight="1">
      <c r="A364" s="151" t="str">
        <f>OffensePrj!C363</f>
        <v>RB</v>
      </c>
      <c r="B364" s="131" t="str">
        <f>OffensePrj!R363</f>
        <v/>
      </c>
      <c r="C364" s="132" t="str">
        <f>OffensePrj!D363</f>
        <v>#N/A</v>
      </c>
      <c r="D364" s="132" t="str">
        <f>OffensePrj!E363</f>
        <v>#N/A</v>
      </c>
      <c r="E364" s="132" t="str">
        <f>OffensePrj!F363</f>
        <v>#N/A</v>
      </c>
      <c r="F364" s="132" t="str">
        <f>OffensePrj!G363</f>
        <v>#N/A</v>
      </c>
      <c r="G364" s="133" t="str">
        <f>OffensePrj!H363</f>
        <v>#N/A</v>
      </c>
      <c r="H364" s="132" t="str">
        <f>OffensePrj!I363</f>
        <v>#N/A</v>
      </c>
      <c r="I364" s="132" t="str">
        <f>OffensePrj!J363</f>
        <v>#N/A</v>
      </c>
      <c r="J364" s="132" t="str">
        <f>OffensePrj!K363</f>
        <v>#N/A</v>
      </c>
      <c r="K364" s="132" t="str">
        <f>OffensePrj!L363</f>
        <v>#N/A</v>
      </c>
      <c r="L364" s="132" t="str">
        <f>OffensePrj!M363</f>
        <v>#N/A</v>
      </c>
      <c r="M364" s="132" t="str">
        <f>OffensePrj!N363</f>
        <v>#N/A</v>
      </c>
      <c r="N364" s="132" t="str">
        <f>OffensePrj!O363</f>
        <v>#N/A</v>
      </c>
      <c r="O364" s="3" t="str">
        <f>OffensePrj!P363</f>
        <v>#N/A</v>
      </c>
      <c r="P364" s="132" t="str">
        <f>OffensePrj!Q363</f>
        <v>#N/A</v>
      </c>
      <c r="Q364" s="134">
        <f>IFERROR(ProjectionCalcs!D364*pointpasscomp+ProjectionCalcs!E364*pointpassyard+ProjectionCalcs!F364*pointpasstd+pointint*ProjectionCalcs!G364+ProjectionCalcs!H364*pointrushatt+pointrushyard*ProjectionCalcs!I364+pointrushtd*ProjectionCalcs!J364+ProjectionCalcs!K364*pointrec+pointrecyard*ProjectionCalcs!L364+ProjectionCalcs!M364*pointrectd+pointfumb*ProjectionCalcs!N364+(C364-D364)*pointpassinc+O364*pointret+P364*pointrushtd,0)</f>
        <v>0</v>
      </c>
      <c r="R364" s="113" t="str">
        <f t="shared" si="11"/>
        <v>#REF!</v>
      </c>
      <c r="S364" s="135" t="str">
        <f t="shared" si="12"/>
        <v>#REF!</v>
      </c>
      <c r="T364" s="113" t="str">
        <f t="array" ref="T364">ROUND(SUMPRODUCT((AE364&gt;=$AE$155:$AE$404)/COUNTIF($AE$155:$AE$404,$AE$155:$AE$404)),0)</f>
        <v>#DIV/0!</v>
      </c>
      <c r="U364" s="3" t="str">
        <f t="shared" si="13"/>
        <v>#REF!</v>
      </c>
      <c r="V364" s="3" t="str">
        <f t="array" ref="V364">IFERROR(INDEX(Overall!$C$3:$C$389,MATCH(ProjectionCalcs!B364,Overall!$D$3:$D$389,0)),"No")</f>
        <v>No</v>
      </c>
      <c r="W364" s="93">
        <f t="shared" si="14"/>
        <v>1</v>
      </c>
      <c r="X364" s="136"/>
      <c r="Y364" s="3" t="str">
        <f t="shared" si="15"/>
        <v/>
      </c>
      <c r="Z364" s="3" t="str">
        <f t="shared" si="6"/>
        <v>#DIV/0!</v>
      </c>
      <c r="AA364" s="96">
        <f t="shared" si="7"/>
        <v>0</v>
      </c>
      <c r="AB364" s="3" t="str">
        <f>IF(OR((AA364-$AC$2)&lt;0,(AA364-$AC$4)&lt;0),0,(AA364-$AC$2)*(AA364-$AC$4)*'Draft Array'!$K$100*'Draft Array'!$M$112*pcrb)</f>
        <v>#REF!</v>
      </c>
      <c r="AC364" s="3" t="str">
        <f t="shared" si="8"/>
        <v>#REF!</v>
      </c>
      <c r="AD364" s="135">
        <f t="shared" si="9"/>
        <v>0</v>
      </c>
      <c r="AE364" s="3" t="str">
        <f t="shared" si="16"/>
        <v>#DIV/0!</v>
      </c>
      <c r="AF364" s="3"/>
      <c r="AG364" s="3"/>
      <c r="AH364" s="3"/>
      <c r="AI364" s="3"/>
      <c r="AJ364" s="3"/>
      <c r="AK364" s="3"/>
    </row>
    <row r="365" ht="15.75" customHeight="1">
      <c r="A365" s="151" t="str">
        <f>OffensePrj!C364</f>
        <v>RB</v>
      </c>
      <c r="B365" s="131" t="str">
        <f>OffensePrj!R364</f>
        <v/>
      </c>
      <c r="C365" s="132" t="str">
        <f>OffensePrj!D364</f>
        <v>#N/A</v>
      </c>
      <c r="D365" s="132" t="str">
        <f>OffensePrj!E364</f>
        <v>#N/A</v>
      </c>
      <c r="E365" s="132" t="str">
        <f>OffensePrj!F364</f>
        <v>#N/A</v>
      </c>
      <c r="F365" s="132" t="str">
        <f>OffensePrj!G364</f>
        <v>#N/A</v>
      </c>
      <c r="G365" s="133" t="str">
        <f>OffensePrj!H364</f>
        <v>#N/A</v>
      </c>
      <c r="H365" s="132" t="str">
        <f>OffensePrj!I364</f>
        <v>#N/A</v>
      </c>
      <c r="I365" s="132" t="str">
        <f>OffensePrj!J364</f>
        <v>#N/A</v>
      </c>
      <c r="J365" s="132" t="str">
        <f>OffensePrj!K364</f>
        <v>#N/A</v>
      </c>
      <c r="K365" s="132" t="str">
        <f>OffensePrj!L364</f>
        <v>#N/A</v>
      </c>
      <c r="L365" s="132" t="str">
        <f>OffensePrj!M364</f>
        <v>#N/A</v>
      </c>
      <c r="M365" s="132" t="str">
        <f>OffensePrj!N364</f>
        <v>#N/A</v>
      </c>
      <c r="N365" s="132" t="str">
        <f>OffensePrj!O364</f>
        <v>#N/A</v>
      </c>
      <c r="O365" s="3" t="str">
        <f>OffensePrj!P364</f>
        <v>#N/A</v>
      </c>
      <c r="P365" s="132" t="str">
        <f>OffensePrj!Q364</f>
        <v>#N/A</v>
      </c>
      <c r="Q365" s="134">
        <f>IFERROR(ProjectionCalcs!D365*pointpasscomp+ProjectionCalcs!E365*pointpassyard+ProjectionCalcs!F365*pointpasstd+pointint*ProjectionCalcs!G365+ProjectionCalcs!H365*pointrushatt+pointrushyard*ProjectionCalcs!I365+pointrushtd*ProjectionCalcs!J365+ProjectionCalcs!K365*pointrec+pointrecyard*ProjectionCalcs!L365+ProjectionCalcs!M365*pointrectd+pointfumb*ProjectionCalcs!N365+(C365-D365)*pointpassinc+O365*pointret+P365*pointrushtd,0)</f>
        <v>0</v>
      </c>
      <c r="R365" s="113" t="str">
        <f t="shared" si="11"/>
        <v>#REF!</v>
      </c>
      <c r="S365" s="135" t="str">
        <f t="shared" si="12"/>
        <v>#REF!</v>
      </c>
      <c r="T365" s="113" t="str">
        <f t="array" ref="T365">ROUND(SUMPRODUCT((AE365&gt;=$AE$155:$AE$404)/COUNTIF($AE$155:$AE$404,$AE$155:$AE$404)),0)</f>
        <v>#DIV/0!</v>
      </c>
      <c r="U365" s="3" t="str">
        <f t="shared" si="13"/>
        <v>#REF!</v>
      </c>
      <c r="V365" s="3" t="str">
        <f t="array" ref="V365">IFERROR(INDEX(Overall!$C$3:$C$389,MATCH(ProjectionCalcs!B365,Overall!$D$3:$D$389,0)),"No")</f>
        <v>No</v>
      </c>
      <c r="W365" s="93">
        <f t="shared" si="14"/>
        <v>1</v>
      </c>
      <c r="X365" s="136"/>
      <c r="Y365" s="3" t="str">
        <f t="shared" si="15"/>
        <v/>
      </c>
      <c r="Z365" s="3" t="str">
        <f t="shared" si="6"/>
        <v>#DIV/0!</v>
      </c>
      <c r="AA365" s="96">
        <f t="shared" si="7"/>
        <v>0</v>
      </c>
      <c r="AB365" s="3" t="str">
        <f>IF(OR((AA365-$AC$2)&lt;0,(AA365-$AC$4)&lt;0),0,(AA365-$AC$2)*(AA365-$AC$4)*'Draft Array'!$K$100*'Draft Array'!$M$112*pcrb)</f>
        <v>#REF!</v>
      </c>
      <c r="AC365" s="3" t="str">
        <f t="shared" si="8"/>
        <v>#REF!</v>
      </c>
      <c r="AD365" s="135">
        <f t="shared" si="9"/>
        <v>0</v>
      </c>
      <c r="AE365" s="3" t="str">
        <f t="shared" si="16"/>
        <v>#DIV/0!</v>
      </c>
      <c r="AF365" s="3"/>
      <c r="AG365" s="3"/>
      <c r="AH365" s="3"/>
      <c r="AI365" s="3"/>
      <c r="AJ365" s="3"/>
      <c r="AK365" s="3"/>
    </row>
    <row r="366" ht="15.75" customHeight="1">
      <c r="A366" s="151" t="str">
        <f>OffensePrj!C365</f>
        <v>RB</v>
      </c>
      <c r="B366" s="131" t="str">
        <f>OffensePrj!R365</f>
        <v/>
      </c>
      <c r="C366" s="132" t="str">
        <f>OffensePrj!D365</f>
        <v>#N/A</v>
      </c>
      <c r="D366" s="132" t="str">
        <f>OffensePrj!E365</f>
        <v>#N/A</v>
      </c>
      <c r="E366" s="132" t="str">
        <f>OffensePrj!F365</f>
        <v>#N/A</v>
      </c>
      <c r="F366" s="132" t="str">
        <f>OffensePrj!G365</f>
        <v>#N/A</v>
      </c>
      <c r="G366" s="133" t="str">
        <f>OffensePrj!H365</f>
        <v>#N/A</v>
      </c>
      <c r="H366" s="132" t="str">
        <f>OffensePrj!I365</f>
        <v>#N/A</v>
      </c>
      <c r="I366" s="132" t="str">
        <f>OffensePrj!J365</f>
        <v>#N/A</v>
      </c>
      <c r="J366" s="132" t="str">
        <f>OffensePrj!K365</f>
        <v>#N/A</v>
      </c>
      <c r="K366" s="132" t="str">
        <f>OffensePrj!L365</f>
        <v>#N/A</v>
      </c>
      <c r="L366" s="132" t="str">
        <f>OffensePrj!M365</f>
        <v>#N/A</v>
      </c>
      <c r="M366" s="132" t="str">
        <f>OffensePrj!N365</f>
        <v>#N/A</v>
      </c>
      <c r="N366" s="132" t="str">
        <f>OffensePrj!O365</f>
        <v>#N/A</v>
      </c>
      <c r="O366" s="3" t="str">
        <f>OffensePrj!P365</f>
        <v>#N/A</v>
      </c>
      <c r="P366" s="132" t="str">
        <f>OffensePrj!Q365</f>
        <v>#N/A</v>
      </c>
      <c r="Q366" s="134">
        <f>IFERROR(ProjectionCalcs!D366*pointpasscomp+ProjectionCalcs!E366*pointpassyard+ProjectionCalcs!F366*pointpasstd+pointint*ProjectionCalcs!G366+ProjectionCalcs!H366*pointrushatt+pointrushyard*ProjectionCalcs!I366+pointrushtd*ProjectionCalcs!J366+ProjectionCalcs!K366*pointrec+pointrecyard*ProjectionCalcs!L366+ProjectionCalcs!M366*pointrectd+pointfumb*ProjectionCalcs!N366+(C366-D366)*pointpassinc+O366*pointret+P366*pointrushtd,0)</f>
        <v>0</v>
      </c>
      <c r="R366" s="113" t="str">
        <f t="shared" si="11"/>
        <v>#REF!</v>
      </c>
      <c r="S366" s="135" t="str">
        <f t="shared" si="12"/>
        <v>#REF!</v>
      </c>
      <c r="T366" s="113" t="str">
        <f t="array" ref="T366">ROUND(SUMPRODUCT((AE366&gt;=$AE$155:$AE$404)/COUNTIF($AE$155:$AE$404,$AE$155:$AE$404)),0)</f>
        <v>#DIV/0!</v>
      </c>
      <c r="U366" s="3" t="str">
        <f t="shared" si="13"/>
        <v>#REF!</v>
      </c>
      <c r="V366" s="3" t="str">
        <f t="array" ref="V366">IFERROR(INDEX(Overall!$C$3:$C$389,MATCH(ProjectionCalcs!B366,Overall!$D$3:$D$389,0)),"No")</f>
        <v>No</v>
      </c>
      <c r="W366" s="93">
        <f t="shared" si="14"/>
        <v>1</v>
      </c>
      <c r="X366" s="136"/>
      <c r="Y366" s="3" t="str">
        <f t="shared" si="15"/>
        <v/>
      </c>
      <c r="Z366" s="3" t="str">
        <f t="shared" si="6"/>
        <v>#DIV/0!</v>
      </c>
      <c r="AA366" s="96">
        <f t="shared" si="7"/>
        <v>0</v>
      </c>
      <c r="AB366" s="3" t="str">
        <f>IF(OR((AA366-$AC$2)&lt;0,(AA366-$AC$4)&lt;0),0,(AA366-$AC$2)*(AA366-$AC$4)*'Draft Array'!$K$100*'Draft Array'!$M$112*pcrb)</f>
        <v>#REF!</v>
      </c>
      <c r="AC366" s="3" t="str">
        <f t="shared" si="8"/>
        <v>#REF!</v>
      </c>
      <c r="AD366" s="135">
        <f t="shared" si="9"/>
        <v>0</v>
      </c>
      <c r="AE366" s="3" t="str">
        <f t="shared" si="16"/>
        <v>#DIV/0!</v>
      </c>
      <c r="AF366" s="3"/>
      <c r="AG366" s="3"/>
      <c r="AH366" s="3"/>
      <c r="AI366" s="3"/>
      <c r="AJ366" s="3"/>
      <c r="AK366" s="3"/>
    </row>
    <row r="367" ht="15.75" customHeight="1">
      <c r="A367" s="151" t="str">
        <f>OffensePrj!C366</f>
        <v>RB</v>
      </c>
      <c r="B367" s="131" t="str">
        <f>OffensePrj!R366</f>
        <v/>
      </c>
      <c r="C367" s="132" t="str">
        <f>OffensePrj!D366</f>
        <v>#N/A</v>
      </c>
      <c r="D367" s="132" t="str">
        <f>OffensePrj!E366</f>
        <v>#N/A</v>
      </c>
      <c r="E367" s="132" t="str">
        <f>OffensePrj!F366</f>
        <v>#N/A</v>
      </c>
      <c r="F367" s="132" t="str">
        <f>OffensePrj!G366</f>
        <v>#N/A</v>
      </c>
      <c r="G367" s="133" t="str">
        <f>OffensePrj!H366</f>
        <v>#N/A</v>
      </c>
      <c r="H367" s="132" t="str">
        <f>OffensePrj!I366</f>
        <v>#N/A</v>
      </c>
      <c r="I367" s="132" t="str">
        <f>OffensePrj!J366</f>
        <v>#N/A</v>
      </c>
      <c r="J367" s="132" t="str">
        <f>OffensePrj!K366</f>
        <v>#N/A</v>
      </c>
      <c r="K367" s="132" t="str">
        <f>OffensePrj!L366</f>
        <v>#N/A</v>
      </c>
      <c r="L367" s="132" t="str">
        <f>OffensePrj!M366</f>
        <v>#N/A</v>
      </c>
      <c r="M367" s="132" t="str">
        <f>OffensePrj!N366</f>
        <v>#N/A</v>
      </c>
      <c r="N367" s="132" t="str">
        <f>OffensePrj!O366</f>
        <v>#N/A</v>
      </c>
      <c r="O367" s="3" t="str">
        <f>OffensePrj!P366</f>
        <v>#N/A</v>
      </c>
      <c r="P367" s="132" t="str">
        <f>OffensePrj!Q366</f>
        <v>#N/A</v>
      </c>
      <c r="Q367" s="134">
        <f>IFERROR(ProjectionCalcs!D367*pointpasscomp+ProjectionCalcs!E367*pointpassyard+ProjectionCalcs!F367*pointpasstd+pointint*ProjectionCalcs!G367+ProjectionCalcs!H367*pointrushatt+pointrushyard*ProjectionCalcs!I367+pointrushtd*ProjectionCalcs!J367+ProjectionCalcs!K367*pointrec+pointrecyard*ProjectionCalcs!L367+ProjectionCalcs!M367*pointrectd+pointfumb*ProjectionCalcs!N367+(C367-D367)*pointpassinc+O367*pointret+P367*pointrushtd,0)</f>
        <v>0</v>
      </c>
      <c r="R367" s="113" t="str">
        <f t="shared" si="11"/>
        <v>#REF!</v>
      </c>
      <c r="S367" s="135" t="str">
        <f t="shared" si="12"/>
        <v>#REF!</v>
      </c>
      <c r="T367" s="113" t="str">
        <f t="array" ref="T367">ROUND(SUMPRODUCT((AE367&gt;=$AE$155:$AE$404)/COUNTIF($AE$155:$AE$404,$AE$155:$AE$404)),0)</f>
        <v>#DIV/0!</v>
      </c>
      <c r="U367" s="3" t="str">
        <f t="shared" si="13"/>
        <v>#REF!</v>
      </c>
      <c r="V367" s="3" t="str">
        <f t="array" ref="V367">IFERROR(INDEX(Overall!$C$3:$C$389,MATCH(ProjectionCalcs!B367,Overall!$D$3:$D$389,0)),"No")</f>
        <v>No</v>
      </c>
      <c r="W367" s="93">
        <f t="shared" si="14"/>
        <v>1</v>
      </c>
      <c r="X367" s="136"/>
      <c r="Y367" s="3" t="str">
        <f t="shared" si="15"/>
        <v/>
      </c>
      <c r="Z367" s="3" t="str">
        <f t="shared" si="6"/>
        <v>#DIV/0!</v>
      </c>
      <c r="AA367" s="96">
        <f t="shared" si="7"/>
        <v>0</v>
      </c>
      <c r="AB367" s="3" t="str">
        <f>IF(OR((AA367-$AC$2)&lt;0,(AA367-$AC$4)&lt;0),0,(AA367-$AC$2)*(AA367-$AC$4)*'Draft Array'!$K$100*'Draft Array'!$M$112*pcrb)</f>
        <v>#REF!</v>
      </c>
      <c r="AC367" s="3" t="str">
        <f t="shared" si="8"/>
        <v>#REF!</v>
      </c>
      <c r="AD367" s="135">
        <f t="shared" si="9"/>
        <v>0</v>
      </c>
      <c r="AE367" s="3" t="str">
        <f t="shared" si="16"/>
        <v>#DIV/0!</v>
      </c>
      <c r="AF367" s="3"/>
      <c r="AG367" s="3"/>
      <c r="AH367" s="3"/>
      <c r="AI367" s="3"/>
      <c r="AJ367" s="3"/>
      <c r="AK367" s="3"/>
    </row>
    <row r="368" ht="15.75" customHeight="1">
      <c r="A368" s="151" t="str">
        <f>OffensePrj!C367</f>
        <v>RB</v>
      </c>
      <c r="B368" s="131" t="str">
        <f>OffensePrj!R367</f>
        <v/>
      </c>
      <c r="C368" s="132" t="str">
        <f>OffensePrj!D367</f>
        <v>#N/A</v>
      </c>
      <c r="D368" s="132" t="str">
        <f>OffensePrj!E367</f>
        <v>#N/A</v>
      </c>
      <c r="E368" s="132" t="str">
        <f>OffensePrj!F367</f>
        <v>#N/A</v>
      </c>
      <c r="F368" s="132" t="str">
        <f>OffensePrj!G367</f>
        <v>#N/A</v>
      </c>
      <c r="G368" s="133" t="str">
        <f>OffensePrj!H367</f>
        <v>#N/A</v>
      </c>
      <c r="H368" s="132" t="str">
        <f>OffensePrj!I367</f>
        <v>#N/A</v>
      </c>
      <c r="I368" s="132" t="str">
        <f>OffensePrj!J367</f>
        <v>#N/A</v>
      </c>
      <c r="J368" s="132" t="str">
        <f>OffensePrj!K367</f>
        <v>#N/A</v>
      </c>
      <c r="K368" s="132" t="str">
        <f>OffensePrj!L367</f>
        <v>#N/A</v>
      </c>
      <c r="L368" s="132" t="str">
        <f>OffensePrj!M367</f>
        <v>#N/A</v>
      </c>
      <c r="M368" s="132" t="str">
        <f>OffensePrj!N367</f>
        <v>#N/A</v>
      </c>
      <c r="N368" s="132" t="str">
        <f>OffensePrj!O367</f>
        <v>#N/A</v>
      </c>
      <c r="O368" s="3" t="str">
        <f>OffensePrj!P367</f>
        <v>#N/A</v>
      </c>
      <c r="P368" s="132" t="str">
        <f>OffensePrj!Q367</f>
        <v>#N/A</v>
      </c>
      <c r="Q368" s="134">
        <f>IFERROR(ProjectionCalcs!D368*pointpasscomp+ProjectionCalcs!E368*pointpassyard+ProjectionCalcs!F368*pointpasstd+pointint*ProjectionCalcs!G368+ProjectionCalcs!H368*pointrushatt+pointrushyard*ProjectionCalcs!I368+pointrushtd*ProjectionCalcs!J368+ProjectionCalcs!K368*pointrec+pointrecyard*ProjectionCalcs!L368+ProjectionCalcs!M368*pointrectd+pointfumb*ProjectionCalcs!N368+(C368-D368)*pointpassinc+O368*pointret+P368*pointrushtd,0)</f>
        <v>0</v>
      </c>
      <c r="R368" s="113" t="str">
        <f t="shared" si="11"/>
        <v>#REF!</v>
      </c>
      <c r="S368" s="135" t="str">
        <f t="shared" si="12"/>
        <v>#REF!</v>
      </c>
      <c r="T368" s="113" t="str">
        <f t="array" ref="T368">ROUND(SUMPRODUCT((AE368&gt;=$AE$155:$AE$404)/COUNTIF($AE$155:$AE$404,$AE$155:$AE$404)),0)</f>
        <v>#DIV/0!</v>
      </c>
      <c r="U368" s="3" t="str">
        <f t="shared" si="13"/>
        <v>#REF!</v>
      </c>
      <c r="V368" s="3" t="str">
        <f t="array" ref="V368">IFERROR(INDEX(Overall!$C$3:$C$389,MATCH(ProjectionCalcs!B368,Overall!$D$3:$D$389,0)),"No")</f>
        <v>No</v>
      </c>
      <c r="W368" s="93">
        <f t="shared" si="14"/>
        <v>1</v>
      </c>
      <c r="X368" s="136"/>
      <c r="Y368" s="3" t="str">
        <f t="shared" si="15"/>
        <v/>
      </c>
      <c r="Z368" s="3" t="str">
        <f t="shared" si="6"/>
        <v>#DIV/0!</v>
      </c>
      <c r="AA368" s="96">
        <f t="shared" si="7"/>
        <v>0</v>
      </c>
      <c r="AB368" s="3" t="str">
        <f>IF(OR((AA368-$AC$2)&lt;0,(AA368-$AC$4)&lt;0),0,(AA368-$AC$2)*(AA368-$AC$4)*'Draft Array'!$K$100*'Draft Array'!$M$112*pcrb)</f>
        <v>#REF!</v>
      </c>
      <c r="AC368" s="3" t="str">
        <f t="shared" si="8"/>
        <v>#REF!</v>
      </c>
      <c r="AD368" s="135">
        <f t="shared" si="9"/>
        <v>0</v>
      </c>
      <c r="AE368" s="3" t="str">
        <f t="shared" si="16"/>
        <v>#DIV/0!</v>
      </c>
      <c r="AF368" s="3"/>
      <c r="AG368" s="3"/>
      <c r="AH368" s="3"/>
      <c r="AI368" s="3"/>
      <c r="AJ368" s="3"/>
      <c r="AK368" s="3"/>
    </row>
    <row r="369" ht="15.75" customHeight="1">
      <c r="A369" s="151" t="str">
        <f>OffensePrj!C368</f>
        <v>RB</v>
      </c>
      <c r="B369" s="131" t="str">
        <f>OffensePrj!R368</f>
        <v/>
      </c>
      <c r="C369" s="132" t="str">
        <f>OffensePrj!D368</f>
        <v>#N/A</v>
      </c>
      <c r="D369" s="132" t="str">
        <f>OffensePrj!E368</f>
        <v>#N/A</v>
      </c>
      <c r="E369" s="132" t="str">
        <f>OffensePrj!F368</f>
        <v>#N/A</v>
      </c>
      <c r="F369" s="132" t="str">
        <f>OffensePrj!G368</f>
        <v>#N/A</v>
      </c>
      <c r="G369" s="133" t="str">
        <f>OffensePrj!H368</f>
        <v>#N/A</v>
      </c>
      <c r="H369" s="132" t="str">
        <f>OffensePrj!I368</f>
        <v>#N/A</v>
      </c>
      <c r="I369" s="132" t="str">
        <f>OffensePrj!J368</f>
        <v>#N/A</v>
      </c>
      <c r="J369" s="132" t="str">
        <f>OffensePrj!K368</f>
        <v>#N/A</v>
      </c>
      <c r="K369" s="132" t="str">
        <f>OffensePrj!L368</f>
        <v>#N/A</v>
      </c>
      <c r="L369" s="132" t="str">
        <f>OffensePrj!M368</f>
        <v>#N/A</v>
      </c>
      <c r="M369" s="132" t="str">
        <f>OffensePrj!N368</f>
        <v>#N/A</v>
      </c>
      <c r="N369" s="132" t="str">
        <f>OffensePrj!O368</f>
        <v>#N/A</v>
      </c>
      <c r="O369" s="3" t="str">
        <f>OffensePrj!P368</f>
        <v>#N/A</v>
      </c>
      <c r="P369" s="132" t="str">
        <f>OffensePrj!Q368</f>
        <v>#N/A</v>
      </c>
      <c r="Q369" s="134">
        <f>IFERROR(ProjectionCalcs!D369*pointpasscomp+ProjectionCalcs!E369*pointpassyard+ProjectionCalcs!F369*pointpasstd+pointint*ProjectionCalcs!G369+ProjectionCalcs!H369*pointrushatt+pointrushyard*ProjectionCalcs!I369+pointrushtd*ProjectionCalcs!J369+ProjectionCalcs!K369*pointrec+pointrecyard*ProjectionCalcs!L369+ProjectionCalcs!M369*pointrectd+pointfumb*ProjectionCalcs!N369+(C369-D369)*pointpassinc+O369*pointret+P369*pointrushtd,0)</f>
        <v>0</v>
      </c>
      <c r="R369" s="113" t="str">
        <f t="shared" si="11"/>
        <v>#REF!</v>
      </c>
      <c r="S369" s="135" t="str">
        <f t="shared" si="12"/>
        <v>#REF!</v>
      </c>
      <c r="T369" s="113" t="str">
        <f t="array" ref="T369">ROUND(SUMPRODUCT((AE369&gt;=$AE$155:$AE$404)/COUNTIF($AE$155:$AE$404,$AE$155:$AE$404)),0)</f>
        <v>#DIV/0!</v>
      </c>
      <c r="U369" s="3" t="str">
        <f t="shared" si="13"/>
        <v>#REF!</v>
      </c>
      <c r="V369" s="3" t="str">
        <f t="array" ref="V369">IFERROR(INDEX(Overall!$C$3:$C$389,MATCH(ProjectionCalcs!B369,Overall!$D$3:$D$389,0)),"No")</f>
        <v>No</v>
      </c>
      <c r="W369" s="93">
        <f t="shared" si="14"/>
        <v>1</v>
      </c>
      <c r="X369" s="136"/>
      <c r="Y369" s="3" t="str">
        <f t="shared" si="15"/>
        <v/>
      </c>
      <c r="Z369" s="3" t="str">
        <f t="shared" si="6"/>
        <v>#DIV/0!</v>
      </c>
      <c r="AA369" s="96">
        <f t="shared" si="7"/>
        <v>0</v>
      </c>
      <c r="AB369" s="3" t="str">
        <f>IF(OR((AA369-$AC$2)&lt;0,(AA369-$AC$4)&lt;0),0,(AA369-$AC$2)*(AA369-$AC$4)*'Draft Array'!$K$100*'Draft Array'!$M$112*pcrb)</f>
        <v>#REF!</v>
      </c>
      <c r="AC369" s="3" t="str">
        <f t="shared" si="8"/>
        <v>#REF!</v>
      </c>
      <c r="AD369" s="135">
        <f t="shared" si="9"/>
        <v>0</v>
      </c>
      <c r="AE369" s="3" t="str">
        <f t="shared" si="16"/>
        <v>#DIV/0!</v>
      </c>
      <c r="AF369" s="3"/>
      <c r="AG369" s="3"/>
      <c r="AH369" s="3"/>
      <c r="AI369" s="3"/>
      <c r="AJ369" s="3"/>
      <c r="AK369" s="3"/>
    </row>
    <row r="370" ht="15.75" customHeight="1">
      <c r="A370" s="151" t="str">
        <f>OffensePrj!C369</f>
        <v>RB</v>
      </c>
      <c r="B370" s="131" t="str">
        <f>OffensePrj!R369</f>
        <v/>
      </c>
      <c r="C370" s="132" t="str">
        <f>OffensePrj!D369</f>
        <v>#N/A</v>
      </c>
      <c r="D370" s="132" t="str">
        <f>OffensePrj!E369</f>
        <v>#N/A</v>
      </c>
      <c r="E370" s="132" t="str">
        <f>OffensePrj!F369</f>
        <v>#N/A</v>
      </c>
      <c r="F370" s="132" t="str">
        <f>OffensePrj!G369</f>
        <v>#N/A</v>
      </c>
      <c r="G370" s="133" t="str">
        <f>OffensePrj!H369</f>
        <v>#N/A</v>
      </c>
      <c r="H370" s="132" t="str">
        <f>OffensePrj!I369</f>
        <v>#N/A</v>
      </c>
      <c r="I370" s="132" t="str">
        <f>OffensePrj!J369</f>
        <v>#N/A</v>
      </c>
      <c r="J370" s="132" t="str">
        <f>OffensePrj!K369</f>
        <v>#N/A</v>
      </c>
      <c r="K370" s="132" t="str">
        <f>OffensePrj!L369</f>
        <v>#N/A</v>
      </c>
      <c r="L370" s="132" t="str">
        <f>OffensePrj!M369</f>
        <v>#N/A</v>
      </c>
      <c r="M370" s="132" t="str">
        <f>OffensePrj!N369</f>
        <v>#N/A</v>
      </c>
      <c r="N370" s="132" t="str">
        <f>OffensePrj!O369</f>
        <v>#N/A</v>
      </c>
      <c r="O370" s="3" t="str">
        <f>OffensePrj!P369</f>
        <v>#N/A</v>
      </c>
      <c r="P370" s="132" t="str">
        <f>OffensePrj!Q369</f>
        <v>#N/A</v>
      </c>
      <c r="Q370" s="134">
        <f>IFERROR(ProjectionCalcs!D370*pointpasscomp+ProjectionCalcs!E370*pointpassyard+ProjectionCalcs!F370*pointpasstd+pointint*ProjectionCalcs!G370+ProjectionCalcs!H370*pointrushatt+pointrushyard*ProjectionCalcs!I370+pointrushtd*ProjectionCalcs!J370+ProjectionCalcs!K370*pointrec+pointrecyard*ProjectionCalcs!L370+ProjectionCalcs!M370*pointrectd+pointfumb*ProjectionCalcs!N370+(C370-D370)*pointpassinc+O370*pointret+P370*pointrushtd,0)</f>
        <v>0</v>
      </c>
      <c r="R370" s="113" t="str">
        <f t="shared" si="11"/>
        <v>#REF!</v>
      </c>
      <c r="S370" s="135" t="str">
        <f t="shared" si="12"/>
        <v>#REF!</v>
      </c>
      <c r="T370" s="113" t="str">
        <f t="array" ref="T370">ROUND(SUMPRODUCT((AE370&gt;=$AE$155:$AE$404)/COUNTIF($AE$155:$AE$404,$AE$155:$AE$404)),0)</f>
        <v>#DIV/0!</v>
      </c>
      <c r="U370" s="3" t="str">
        <f t="shared" si="13"/>
        <v>#REF!</v>
      </c>
      <c r="V370" s="3" t="str">
        <f t="array" ref="V370">IFERROR(INDEX(Overall!$C$3:$C$389,MATCH(ProjectionCalcs!B370,Overall!$D$3:$D$389,0)),"No")</f>
        <v>No</v>
      </c>
      <c r="W370" s="93">
        <f t="shared" si="14"/>
        <v>1</v>
      </c>
      <c r="X370" s="136"/>
      <c r="Y370" s="3" t="str">
        <f t="shared" si="15"/>
        <v/>
      </c>
      <c r="Z370" s="3" t="str">
        <f t="shared" si="6"/>
        <v>#DIV/0!</v>
      </c>
      <c r="AA370" s="96">
        <f t="shared" si="7"/>
        <v>0</v>
      </c>
      <c r="AB370" s="3" t="str">
        <f>IF(OR((AA370-$AC$2)&lt;0,(AA370-$AC$4)&lt;0),0,(AA370-$AC$2)*(AA370-$AC$4)*'Draft Array'!$K$100*'Draft Array'!$M$112*pcrb)</f>
        <v>#REF!</v>
      </c>
      <c r="AC370" s="3" t="str">
        <f t="shared" si="8"/>
        <v>#REF!</v>
      </c>
      <c r="AD370" s="135">
        <f t="shared" si="9"/>
        <v>0</v>
      </c>
      <c r="AE370" s="3" t="str">
        <f t="shared" si="16"/>
        <v>#DIV/0!</v>
      </c>
      <c r="AF370" s="3"/>
      <c r="AG370" s="3"/>
      <c r="AH370" s="3"/>
      <c r="AI370" s="3"/>
      <c r="AJ370" s="3"/>
      <c r="AK370" s="3"/>
    </row>
    <row r="371" ht="15.75" customHeight="1">
      <c r="A371" s="151" t="str">
        <f>OffensePrj!C370</f>
        <v>RB</v>
      </c>
      <c r="B371" s="131" t="str">
        <f>OffensePrj!R370</f>
        <v/>
      </c>
      <c r="C371" s="132" t="str">
        <f>OffensePrj!D370</f>
        <v>#N/A</v>
      </c>
      <c r="D371" s="132" t="str">
        <f>OffensePrj!E370</f>
        <v>#N/A</v>
      </c>
      <c r="E371" s="132" t="str">
        <f>OffensePrj!F370</f>
        <v>#N/A</v>
      </c>
      <c r="F371" s="132" t="str">
        <f>OffensePrj!G370</f>
        <v>#N/A</v>
      </c>
      <c r="G371" s="133" t="str">
        <f>OffensePrj!H370</f>
        <v>#N/A</v>
      </c>
      <c r="H371" s="132" t="str">
        <f>OffensePrj!I370</f>
        <v>#N/A</v>
      </c>
      <c r="I371" s="132" t="str">
        <f>OffensePrj!J370</f>
        <v>#N/A</v>
      </c>
      <c r="J371" s="132" t="str">
        <f>OffensePrj!K370</f>
        <v>#N/A</v>
      </c>
      <c r="K371" s="132" t="str">
        <f>OffensePrj!L370</f>
        <v>#N/A</v>
      </c>
      <c r="L371" s="132" t="str">
        <f>OffensePrj!M370</f>
        <v>#N/A</v>
      </c>
      <c r="M371" s="132" t="str">
        <f>OffensePrj!N370</f>
        <v>#N/A</v>
      </c>
      <c r="N371" s="132" t="str">
        <f>OffensePrj!O370</f>
        <v>#N/A</v>
      </c>
      <c r="O371" s="3" t="str">
        <f>OffensePrj!P370</f>
        <v>#N/A</v>
      </c>
      <c r="P371" s="132" t="str">
        <f>OffensePrj!Q370</f>
        <v>#N/A</v>
      </c>
      <c r="Q371" s="134">
        <f>IFERROR(ProjectionCalcs!D371*pointpasscomp+ProjectionCalcs!E371*pointpassyard+ProjectionCalcs!F371*pointpasstd+pointint*ProjectionCalcs!G371+ProjectionCalcs!H371*pointrushatt+pointrushyard*ProjectionCalcs!I371+pointrushtd*ProjectionCalcs!J371+ProjectionCalcs!K371*pointrec+pointrecyard*ProjectionCalcs!L371+ProjectionCalcs!M371*pointrectd+pointfumb*ProjectionCalcs!N371+(C371-D371)*pointpassinc+O371*pointret+P371*pointrushtd,0)</f>
        <v>0</v>
      </c>
      <c r="R371" s="113" t="str">
        <f t="shared" si="11"/>
        <v>#REF!</v>
      </c>
      <c r="S371" s="135" t="str">
        <f t="shared" si="12"/>
        <v>#REF!</v>
      </c>
      <c r="T371" s="113" t="str">
        <f t="array" ref="T371">ROUND(SUMPRODUCT((AE371&gt;=$AE$155:$AE$404)/COUNTIF($AE$155:$AE$404,$AE$155:$AE$404)),0)</f>
        <v>#DIV/0!</v>
      </c>
      <c r="U371" s="3" t="str">
        <f t="shared" si="13"/>
        <v>#REF!</v>
      </c>
      <c r="V371" s="3" t="str">
        <f t="array" ref="V371">IFERROR(INDEX(Overall!$C$3:$C$389,MATCH(ProjectionCalcs!B371,Overall!$D$3:$D$389,0)),"No")</f>
        <v>No</v>
      </c>
      <c r="W371" s="93">
        <f t="shared" si="14"/>
        <v>1</v>
      </c>
      <c r="X371" s="136"/>
      <c r="Y371" s="3" t="str">
        <f t="shared" si="15"/>
        <v/>
      </c>
      <c r="Z371" s="3" t="str">
        <f t="shared" si="6"/>
        <v>#DIV/0!</v>
      </c>
      <c r="AA371" s="96">
        <f t="shared" si="7"/>
        <v>0</v>
      </c>
      <c r="AB371" s="3" t="str">
        <f>IF(OR((AA371-$AC$2)&lt;0,(AA371-$AC$4)&lt;0),0,(AA371-$AC$2)*(AA371-$AC$4)*'Draft Array'!$K$100*'Draft Array'!$M$112*pcrb)</f>
        <v>#REF!</v>
      </c>
      <c r="AC371" s="3" t="str">
        <f t="shared" si="8"/>
        <v>#REF!</v>
      </c>
      <c r="AD371" s="135">
        <f t="shared" si="9"/>
        <v>0</v>
      </c>
      <c r="AE371" s="3" t="str">
        <f t="shared" si="16"/>
        <v>#DIV/0!</v>
      </c>
      <c r="AF371" s="3"/>
      <c r="AG371" s="3"/>
      <c r="AH371" s="3"/>
      <c r="AI371" s="3"/>
      <c r="AJ371" s="3"/>
      <c r="AK371" s="3"/>
    </row>
    <row r="372" ht="15.75" customHeight="1">
      <c r="A372" s="151" t="str">
        <f>OffensePrj!C371</f>
        <v>RB</v>
      </c>
      <c r="B372" s="131" t="str">
        <f>OffensePrj!R371</f>
        <v/>
      </c>
      <c r="C372" s="132" t="str">
        <f>OffensePrj!D371</f>
        <v>#N/A</v>
      </c>
      <c r="D372" s="132" t="str">
        <f>OffensePrj!E371</f>
        <v>#N/A</v>
      </c>
      <c r="E372" s="132" t="str">
        <f>OffensePrj!F371</f>
        <v>#N/A</v>
      </c>
      <c r="F372" s="132" t="str">
        <f>OffensePrj!G371</f>
        <v>#N/A</v>
      </c>
      <c r="G372" s="133" t="str">
        <f>OffensePrj!H371</f>
        <v>#N/A</v>
      </c>
      <c r="H372" s="132" t="str">
        <f>OffensePrj!I371</f>
        <v>#N/A</v>
      </c>
      <c r="I372" s="132" t="str">
        <f>OffensePrj!J371</f>
        <v>#N/A</v>
      </c>
      <c r="J372" s="132" t="str">
        <f>OffensePrj!K371</f>
        <v>#N/A</v>
      </c>
      <c r="K372" s="132" t="str">
        <f>OffensePrj!L371</f>
        <v>#N/A</v>
      </c>
      <c r="L372" s="132" t="str">
        <f>OffensePrj!M371</f>
        <v>#N/A</v>
      </c>
      <c r="M372" s="132" t="str">
        <f>OffensePrj!N371</f>
        <v>#N/A</v>
      </c>
      <c r="N372" s="132" t="str">
        <f>OffensePrj!O371</f>
        <v>#N/A</v>
      </c>
      <c r="O372" s="3" t="str">
        <f>OffensePrj!P371</f>
        <v>#N/A</v>
      </c>
      <c r="P372" s="132" t="str">
        <f>OffensePrj!Q371</f>
        <v>#N/A</v>
      </c>
      <c r="Q372" s="134">
        <f>IFERROR(ProjectionCalcs!D372*pointpasscomp+ProjectionCalcs!E372*pointpassyard+ProjectionCalcs!F372*pointpasstd+pointint*ProjectionCalcs!G372+ProjectionCalcs!H372*pointrushatt+pointrushyard*ProjectionCalcs!I372+pointrushtd*ProjectionCalcs!J372+ProjectionCalcs!K372*pointrec+pointrecyard*ProjectionCalcs!L372+ProjectionCalcs!M372*pointrectd+pointfumb*ProjectionCalcs!N372+(C372-D372)*pointpassinc+O372*pointret+P372*pointrushtd,0)</f>
        <v>0</v>
      </c>
      <c r="R372" s="113" t="str">
        <f t="shared" si="11"/>
        <v>#REF!</v>
      </c>
      <c r="S372" s="135" t="str">
        <f t="shared" si="12"/>
        <v>#REF!</v>
      </c>
      <c r="T372" s="113" t="str">
        <f t="array" ref="T372">ROUND(SUMPRODUCT((AE372&gt;=$AE$155:$AE$404)/COUNTIF($AE$155:$AE$404,$AE$155:$AE$404)),0)</f>
        <v>#DIV/0!</v>
      </c>
      <c r="U372" s="3" t="str">
        <f t="shared" si="13"/>
        <v>#REF!</v>
      </c>
      <c r="V372" s="3" t="str">
        <f t="array" ref="V372">IFERROR(INDEX(Overall!$C$3:$C$389,MATCH(ProjectionCalcs!B372,Overall!$D$3:$D$389,0)),"No")</f>
        <v>No</v>
      </c>
      <c r="W372" s="93">
        <f t="shared" si="14"/>
        <v>1</v>
      </c>
      <c r="X372" s="136"/>
      <c r="Y372" s="3" t="str">
        <f t="shared" si="15"/>
        <v/>
      </c>
      <c r="Z372" s="3" t="str">
        <f t="shared" si="6"/>
        <v>#DIV/0!</v>
      </c>
      <c r="AA372" s="96">
        <f t="shared" si="7"/>
        <v>0</v>
      </c>
      <c r="AB372" s="3" t="str">
        <f>IF(OR((AA372-$AC$2)&lt;0,(AA372-$AC$4)&lt;0),0,(AA372-$AC$2)*(AA372-$AC$4)*'Draft Array'!$K$100*'Draft Array'!$M$112*pcrb)</f>
        <v>#REF!</v>
      </c>
      <c r="AC372" s="3" t="str">
        <f t="shared" si="8"/>
        <v>#REF!</v>
      </c>
      <c r="AD372" s="135">
        <f t="shared" si="9"/>
        <v>0</v>
      </c>
      <c r="AE372" s="3" t="str">
        <f t="shared" si="16"/>
        <v>#DIV/0!</v>
      </c>
      <c r="AF372" s="3"/>
      <c r="AG372" s="3"/>
      <c r="AH372" s="3"/>
      <c r="AI372" s="3"/>
      <c r="AJ372" s="3"/>
      <c r="AK372" s="3"/>
    </row>
    <row r="373" ht="15.75" customHeight="1">
      <c r="A373" s="151" t="str">
        <f>OffensePrj!C372</f>
        <v>RB</v>
      </c>
      <c r="B373" s="131" t="str">
        <f>OffensePrj!R372</f>
        <v/>
      </c>
      <c r="C373" s="132" t="str">
        <f>OffensePrj!D372</f>
        <v>#N/A</v>
      </c>
      <c r="D373" s="132" t="str">
        <f>OffensePrj!E372</f>
        <v>#N/A</v>
      </c>
      <c r="E373" s="132" t="str">
        <f>OffensePrj!F372</f>
        <v>#N/A</v>
      </c>
      <c r="F373" s="132" t="str">
        <f>OffensePrj!G372</f>
        <v>#N/A</v>
      </c>
      <c r="G373" s="133" t="str">
        <f>OffensePrj!H372</f>
        <v>#N/A</v>
      </c>
      <c r="H373" s="132" t="str">
        <f>OffensePrj!I372</f>
        <v>#N/A</v>
      </c>
      <c r="I373" s="132" t="str">
        <f>OffensePrj!J372</f>
        <v>#N/A</v>
      </c>
      <c r="J373" s="132" t="str">
        <f>OffensePrj!K372</f>
        <v>#N/A</v>
      </c>
      <c r="K373" s="132" t="str">
        <f>OffensePrj!L372</f>
        <v>#N/A</v>
      </c>
      <c r="L373" s="132" t="str">
        <f>OffensePrj!M372</f>
        <v>#N/A</v>
      </c>
      <c r="M373" s="132" t="str">
        <f>OffensePrj!N372</f>
        <v>#N/A</v>
      </c>
      <c r="N373" s="132" t="str">
        <f>OffensePrj!O372</f>
        <v>#N/A</v>
      </c>
      <c r="O373" s="3" t="str">
        <f>OffensePrj!P372</f>
        <v>#N/A</v>
      </c>
      <c r="P373" s="132" t="str">
        <f>OffensePrj!Q372</f>
        <v>#N/A</v>
      </c>
      <c r="Q373" s="134">
        <f>IFERROR(ProjectionCalcs!D373*pointpasscomp+ProjectionCalcs!E373*pointpassyard+ProjectionCalcs!F373*pointpasstd+pointint*ProjectionCalcs!G373+ProjectionCalcs!H373*pointrushatt+pointrushyard*ProjectionCalcs!I373+pointrushtd*ProjectionCalcs!J373+ProjectionCalcs!K373*pointrec+pointrecyard*ProjectionCalcs!L373+ProjectionCalcs!M373*pointrectd+pointfumb*ProjectionCalcs!N373+(C373-D373)*pointpassinc+O373*pointret+P373*pointrushtd,0)</f>
        <v>0</v>
      </c>
      <c r="R373" s="113" t="str">
        <f t="shared" si="11"/>
        <v>#REF!</v>
      </c>
      <c r="S373" s="135" t="str">
        <f t="shared" si="12"/>
        <v>#REF!</v>
      </c>
      <c r="T373" s="113" t="str">
        <f t="array" ref="T373">ROUND(SUMPRODUCT((AE373&gt;=$AE$155:$AE$404)/COUNTIF($AE$155:$AE$404,$AE$155:$AE$404)),0)</f>
        <v>#DIV/0!</v>
      </c>
      <c r="U373" s="3" t="str">
        <f t="shared" si="13"/>
        <v>#REF!</v>
      </c>
      <c r="V373" s="3" t="str">
        <f t="array" ref="V373">IFERROR(INDEX(Overall!$C$3:$C$389,MATCH(ProjectionCalcs!B373,Overall!$D$3:$D$389,0)),"No")</f>
        <v>No</v>
      </c>
      <c r="W373" s="93">
        <f t="shared" si="14"/>
        <v>1</v>
      </c>
      <c r="X373" s="136"/>
      <c r="Y373" s="3" t="str">
        <f t="shared" si="15"/>
        <v/>
      </c>
      <c r="Z373" s="3" t="str">
        <f t="shared" si="6"/>
        <v>#DIV/0!</v>
      </c>
      <c r="AA373" s="96">
        <f t="shared" si="7"/>
        <v>0</v>
      </c>
      <c r="AB373" s="3" t="str">
        <f>IF(OR((AA373-$AC$2)&lt;0,(AA373-$AC$4)&lt;0),0,(AA373-$AC$2)*(AA373-$AC$4)*'Draft Array'!$K$100*'Draft Array'!$M$112*pcrb)</f>
        <v>#REF!</v>
      </c>
      <c r="AC373" s="3" t="str">
        <f t="shared" si="8"/>
        <v>#REF!</v>
      </c>
      <c r="AD373" s="135">
        <f t="shared" si="9"/>
        <v>0</v>
      </c>
      <c r="AE373" s="3" t="str">
        <f t="shared" si="16"/>
        <v>#DIV/0!</v>
      </c>
      <c r="AF373" s="3"/>
      <c r="AG373" s="3"/>
      <c r="AH373" s="3"/>
      <c r="AI373" s="3"/>
      <c r="AJ373" s="3"/>
      <c r="AK373" s="3"/>
    </row>
    <row r="374" ht="15.75" customHeight="1">
      <c r="A374" s="151" t="str">
        <f>OffensePrj!C373</f>
        <v>RB</v>
      </c>
      <c r="B374" s="131" t="str">
        <f>OffensePrj!R373</f>
        <v/>
      </c>
      <c r="C374" s="132" t="str">
        <f>OffensePrj!D373</f>
        <v>#N/A</v>
      </c>
      <c r="D374" s="132" t="str">
        <f>OffensePrj!E373</f>
        <v>#N/A</v>
      </c>
      <c r="E374" s="132" t="str">
        <f>OffensePrj!F373</f>
        <v>#N/A</v>
      </c>
      <c r="F374" s="132" t="str">
        <f>OffensePrj!G373</f>
        <v>#N/A</v>
      </c>
      <c r="G374" s="133" t="str">
        <f>OffensePrj!H373</f>
        <v>#N/A</v>
      </c>
      <c r="H374" s="132" t="str">
        <f>OffensePrj!I373</f>
        <v>#N/A</v>
      </c>
      <c r="I374" s="132" t="str">
        <f>OffensePrj!J373</f>
        <v>#N/A</v>
      </c>
      <c r="J374" s="132" t="str">
        <f>OffensePrj!K373</f>
        <v>#N/A</v>
      </c>
      <c r="K374" s="132" t="str">
        <f>OffensePrj!L373</f>
        <v>#N/A</v>
      </c>
      <c r="L374" s="132" t="str">
        <f>OffensePrj!M373</f>
        <v>#N/A</v>
      </c>
      <c r="M374" s="132" t="str">
        <f>OffensePrj!N373</f>
        <v>#N/A</v>
      </c>
      <c r="N374" s="132" t="str">
        <f>OffensePrj!O373</f>
        <v>#N/A</v>
      </c>
      <c r="O374" s="3" t="str">
        <f>OffensePrj!P373</f>
        <v>#N/A</v>
      </c>
      <c r="P374" s="132" t="str">
        <f>OffensePrj!Q373</f>
        <v>#N/A</v>
      </c>
      <c r="Q374" s="134">
        <f>IFERROR(ProjectionCalcs!D374*pointpasscomp+ProjectionCalcs!E374*pointpassyard+ProjectionCalcs!F374*pointpasstd+pointint*ProjectionCalcs!G374+ProjectionCalcs!H374*pointrushatt+pointrushyard*ProjectionCalcs!I374+pointrushtd*ProjectionCalcs!J374+ProjectionCalcs!K374*pointrec+pointrecyard*ProjectionCalcs!L374+ProjectionCalcs!M374*pointrectd+pointfumb*ProjectionCalcs!N374+(C374-D374)*pointpassinc+O374*pointret+P374*pointrushtd,0)</f>
        <v>0</v>
      </c>
      <c r="R374" s="113" t="str">
        <f t="shared" si="11"/>
        <v>#REF!</v>
      </c>
      <c r="S374" s="135" t="str">
        <f t="shared" si="12"/>
        <v>#REF!</v>
      </c>
      <c r="T374" s="113" t="str">
        <f t="array" ref="T374">ROUND(SUMPRODUCT((AE374&gt;=$AE$155:$AE$404)/COUNTIF($AE$155:$AE$404,$AE$155:$AE$404)),0)</f>
        <v>#DIV/0!</v>
      </c>
      <c r="U374" s="3" t="str">
        <f t="shared" si="13"/>
        <v>#REF!</v>
      </c>
      <c r="V374" s="3" t="str">
        <f t="array" ref="V374">IFERROR(INDEX(Overall!$C$3:$C$389,MATCH(ProjectionCalcs!B374,Overall!$D$3:$D$389,0)),"No")</f>
        <v>No</v>
      </c>
      <c r="W374" s="93">
        <f t="shared" si="14"/>
        <v>1</v>
      </c>
      <c r="X374" s="136"/>
      <c r="Y374" s="3" t="str">
        <f t="shared" si="15"/>
        <v/>
      </c>
      <c r="Z374" s="3" t="str">
        <f t="shared" si="6"/>
        <v>#DIV/0!</v>
      </c>
      <c r="AA374" s="96">
        <f t="shared" si="7"/>
        <v>0</v>
      </c>
      <c r="AB374" s="3" t="str">
        <f>IF(OR((AA374-$AC$2)&lt;0,(AA374-$AC$4)&lt;0),0,(AA374-$AC$2)*(AA374-$AC$4)*'Draft Array'!$K$100*'Draft Array'!$M$112*pcrb)</f>
        <v>#REF!</v>
      </c>
      <c r="AC374" s="3" t="str">
        <f t="shared" si="8"/>
        <v>#REF!</v>
      </c>
      <c r="AD374" s="135">
        <f t="shared" si="9"/>
        <v>0</v>
      </c>
      <c r="AE374" s="3" t="str">
        <f t="shared" si="16"/>
        <v>#DIV/0!</v>
      </c>
      <c r="AF374" s="3"/>
      <c r="AG374" s="3"/>
      <c r="AH374" s="3"/>
      <c r="AI374" s="3"/>
      <c r="AJ374" s="3"/>
      <c r="AK374" s="3"/>
    </row>
    <row r="375" ht="15.75" customHeight="1">
      <c r="A375" s="151" t="str">
        <f>OffensePrj!C374</f>
        <v>RB</v>
      </c>
      <c r="B375" s="131" t="str">
        <f>OffensePrj!R374</f>
        <v/>
      </c>
      <c r="C375" s="132" t="str">
        <f>OffensePrj!D374</f>
        <v>#N/A</v>
      </c>
      <c r="D375" s="132" t="str">
        <f>OffensePrj!E374</f>
        <v>#N/A</v>
      </c>
      <c r="E375" s="132" t="str">
        <f>OffensePrj!F374</f>
        <v>#N/A</v>
      </c>
      <c r="F375" s="132" t="str">
        <f>OffensePrj!G374</f>
        <v>#N/A</v>
      </c>
      <c r="G375" s="133" t="str">
        <f>OffensePrj!H374</f>
        <v>#N/A</v>
      </c>
      <c r="H375" s="132" t="str">
        <f>OffensePrj!I374</f>
        <v>#N/A</v>
      </c>
      <c r="I375" s="132" t="str">
        <f>OffensePrj!J374</f>
        <v>#N/A</v>
      </c>
      <c r="J375" s="132" t="str">
        <f>OffensePrj!K374</f>
        <v>#N/A</v>
      </c>
      <c r="K375" s="132" t="str">
        <f>OffensePrj!L374</f>
        <v>#N/A</v>
      </c>
      <c r="L375" s="132" t="str">
        <f>OffensePrj!M374</f>
        <v>#N/A</v>
      </c>
      <c r="M375" s="132" t="str">
        <f>OffensePrj!N374</f>
        <v>#N/A</v>
      </c>
      <c r="N375" s="132" t="str">
        <f>OffensePrj!O374</f>
        <v>#N/A</v>
      </c>
      <c r="O375" s="3" t="str">
        <f>OffensePrj!P374</f>
        <v>#N/A</v>
      </c>
      <c r="P375" s="132" t="str">
        <f>OffensePrj!Q374</f>
        <v>#N/A</v>
      </c>
      <c r="Q375" s="134">
        <f>IFERROR(ProjectionCalcs!D375*pointpasscomp+ProjectionCalcs!E375*pointpassyard+ProjectionCalcs!F375*pointpasstd+pointint*ProjectionCalcs!G375+ProjectionCalcs!H375*pointrushatt+pointrushyard*ProjectionCalcs!I375+pointrushtd*ProjectionCalcs!J375+ProjectionCalcs!K375*pointrec+pointrecyard*ProjectionCalcs!L375+ProjectionCalcs!M375*pointrectd+pointfumb*ProjectionCalcs!N375+(C375-D375)*pointpassinc+O375*pointret+P375*pointrushtd,0)</f>
        <v>0</v>
      </c>
      <c r="R375" s="113" t="str">
        <f t="shared" si="11"/>
        <v>#REF!</v>
      </c>
      <c r="S375" s="135" t="str">
        <f t="shared" si="12"/>
        <v>#REF!</v>
      </c>
      <c r="T375" s="113" t="str">
        <f t="array" ref="T375">ROUND(SUMPRODUCT((AE375&gt;=$AE$155:$AE$404)/COUNTIF($AE$155:$AE$404,$AE$155:$AE$404)),0)</f>
        <v>#DIV/0!</v>
      </c>
      <c r="U375" s="3" t="str">
        <f t="shared" si="13"/>
        <v>#REF!</v>
      </c>
      <c r="V375" s="3" t="str">
        <f t="array" ref="V375">IFERROR(INDEX(Overall!$C$3:$C$389,MATCH(ProjectionCalcs!B375,Overall!$D$3:$D$389,0)),"No")</f>
        <v>No</v>
      </c>
      <c r="W375" s="93">
        <f t="shared" si="14"/>
        <v>1</v>
      </c>
      <c r="X375" s="136"/>
      <c r="Y375" s="3" t="str">
        <f t="shared" si="15"/>
        <v/>
      </c>
      <c r="Z375" s="3" t="str">
        <f t="shared" si="6"/>
        <v>#DIV/0!</v>
      </c>
      <c r="AA375" s="96">
        <f t="shared" si="7"/>
        <v>0</v>
      </c>
      <c r="AB375" s="3" t="str">
        <f>IF(OR((AA375-$AC$2)&lt;0,(AA375-$AC$4)&lt;0),0,(AA375-$AC$2)*(AA375-$AC$4)*'Draft Array'!$K$100*'Draft Array'!$M$112*pcrb)</f>
        <v>#REF!</v>
      </c>
      <c r="AC375" s="3" t="str">
        <f t="shared" si="8"/>
        <v>#REF!</v>
      </c>
      <c r="AD375" s="135">
        <f t="shared" si="9"/>
        <v>0</v>
      </c>
      <c r="AE375" s="3" t="str">
        <f t="shared" si="16"/>
        <v>#DIV/0!</v>
      </c>
      <c r="AF375" s="3"/>
      <c r="AG375" s="3"/>
      <c r="AH375" s="3"/>
      <c r="AI375" s="3"/>
      <c r="AJ375" s="3"/>
      <c r="AK375" s="3"/>
    </row>
    <row r="376" ht="15.75" customHeight="1">
      <c r="A376" s="151" t="str">
        <f>OffensePrj!C375</f>
        <v>RB</v>
      </c>
      <c r="B376" s="131" t="str">
        <f>OffensePrj!R375</f>
        <v/>
      </c>
      <c r="C376" s="132" t="str">
        <f>OffensePrj!D375</f>
        <v>#N/A</v>
      </c>
      <c r="D376" s="132" t="str">
        <f>OffensePrj!E375</f>
        <v>#N/A</v>
      </c>
      <c r="E376" s="132" t="str">
        <f>OffensePrj!F375</f>
        <v>#N/A</v>
      </c>
      <c r="F376" s="132" t="str">
        <f>OffensePrj!G375</f>
        <v>#N/A</v>
      </c>
      <c r="G376" s="133" t="str">
        <f>OffensePrj!H375</f>
        <v>#N/A</v>
      </c>
      <c r="H376" s="132" t="str">
        <f>OffensePrj!I375</f>
        <v>#N/A</v>
      </c>
      <c r="I376" s="132" t="str">
        <f>OffensePrj!J375</f>
        <v>#N/A</v>
      </c>
      <c r="J376" s="132" t="str">
        <f>OffensePrj!K375</f>
        <v>#N/A</v>
      </c>
      <c r="K376" s="132" t="str">
        <f>OffensePrj!L375</f>
        <v>#N/A</v>
      </c>
      <c r="L376" s="132" t="str">
        <f>OffensePrj!M375</f>
        <v>#N/A</v>
      </c>
      <c r="M376" s="132" t="str">
        <f>OffensePrj!N375</f>
        <v>#N/A</v>
      </c>
      <c r="N376" s="132" t="str">
        <f>OffensePrj!O375</f>
        <v>#N/A</v>
      </c>
      <c r="O376" s="3" t="str">
        <f>OffensePrj!P375</f>
        <v>#N/A</v>
      </c>
      <c r="P376" s="132" t="str">
        <f>OffensePrj!Q375</f>
        <v>#N/A</v>
      </c>
      <c r="Q376" s="134">
        <f>IFERROR(ProjectionCalcs!D376*pointpasscomp+ProjectionCalcs!E376*pointpassyard+ProjectionCalcs!F376*pointpasstd+pointint*ProjectionCalcs!G376+ProjectionCalcs!H376*pointrushatt+pointrushyard*ProjectionCalcs!I376+pointrushtd*ProjectionCalcs!J376+ProjectionCalcs!K376*pointrec+pointrecyard*ProjectionCalcs!L376+ProjectionCalcs!M376*pointrectd+pointfumb*ProjectionCalcs!N376+(C376-D376)*pointpassinc+O376*pointret+P376*pointrushtd,0)</f>
        <v>0</v>
      </c>
      <c r="R376" s="113" t="str">
        <f t="shared" si="11"/>
        <v>#REF!</v>
      </c>
      <c r="S376" s="135" t="str">
        <f t="shared" si="12"/>
        <v>#REF!</v>
      </c>
      <c r="T376" s="113" t="str">
        <f t="array" ref="T376">ROUND(SUMPRODUCT((AE376&gt;=$AE$155:$AE$404)/COUNTIF($AE$155:$AE$404,$AE$155:$AE$404)),0)</f>
        <v>#DIV/0!</v>
      </c>
      <c r="U376" s="3" t="str">
        <f t="shared" si="13"/>
        <v>#REF!</v>
      </c>
      <c r="V376" s="3" t="str">
        <f t="array" ref="V376">IFERROR(INDEX(Overall!$C$3:$C$389,MATCH(ProjectionCalcs!B376,Overall!$D$3:$D$389,0)),"No")</f>
        <v>No</v>
      </c>
      <c r="W376" s="93">
        <f t="shared" si="14"/>
        <v>1</v>
      </c>
      <c r="X376" s="136"/>
      <c r="Y376" s="3" t="str">
        <f t="shared" si="15"/>
        <v/>
      </c>
      <c r="Z376" s="3" t="str">
        <f t="shared" si="6"/>
        <v>#DIV/0!</v>
      </c>
      <c r="AA376" s="96">
        <f t="shared" si="7"/>
        <v>0</v>
      </c>
      <c r="AB376" s="3" t="str">
        <f>IF(OR((AA376-$AC$2)&lt;0,(AA376-$AC$4)&lt;0),0,(AA376-$AC$2)*(AA376-$AC$4)*'Draft Array'!$K$100*'Draft Array'!$M$112*pcrb)</f>
        <v>#REF!</v>
      </c>
      <c r="AC376" s="3" t="str">
        <f t="shared" si="8"/>
        <v>#REF!</v>
      </c>
      <c r="AD376" s="135">
        <f t="shared" si="9"/>
        <v>0</v>
      </c>
      <c r="AE376" s="3" t="str">
        <f t="shared" si="16"/>
        <v>#DIV/0!</v>
      </c>
      <c r="AF376" s="3"/>
      <c r="AG376" s="3"/>
      <c r="AH376" s="3"/>
      <c r="AI376" s="3"/>
      <c r="AJ376" s="3"/>
      <c r="AK376" s="3"/>
    </row>
    <row r="377" ht="15.75" customHeight="1">
      <c r="A377" s="151" t="str">
        <f>OffensePrj!C376</f>
        <v>RB</v>
      </c>
      <c r="B377" s="131" t="str">
        <f>OffensePrj!R376</f>
        <v/>
      </c>
      <c r="C377" s="132" t="str">
        <f>OffensePrj!D376</f>
        <v>#N/A</v>
      </c>
      <c r="D377" s="132" t="str">
        <f>OffensePrj!E376</f>
        <v>#N/A</v>
      </c>
      <c r="E377" s="132" t="str">
        <f>OffensePrj!F376</f>
        <v>#N/A</v>
      </c>
      <c r="F377" s="132" t="str">
        <f>OffensePrj!G376</f>
        <v>#N/A</v>
      </c>
      <c r="G377" s="133" t="str">
        <f>OffensePrj!H376</f>
        <v>#N/A</v>
      </c>
      <c r="H377" s="132" t="str">
        <f>OffensePrj!I376</f>
        <v>#N/A</v>
      </c>
      <c r="I377" s="132" t="str">
        <f>OffensePrj!J376</f>
        <v>#N/A</v>
      </c>
      <c r="J377" s="132" t="str">
        <f>OffensePrj!K376</f>
        <v>#N/A</v>
      </c>
      <c r="K377" s="132" t="str">
        <f>OffensePrj!L376</f>
        <v>#N/A</v>
      </c>
      <c r="L377" s="132" t="str">
        <f>OffensePrj!M376</f>
        <v>#N/A</v>
      </c>
      <c r="M377" s="132" t="str">
        <f>OffensePrj!N376</f>
        <v>#N/A</v>
      </c>
      <c r="N377" s="132" t="str">
        <f>OffensePrj!O376</f>
        <v>#N/A</v>
      </c>
      <c r="O377" s="3" t="str">
        <f>OffensePrj!P376</f>
        <v>#N/A</v>
      </c>
      <c r="P377" s="132" t="str">
        <f>OffensePrj!Q376</f>
        <v>#N/A</v>
      </c>
      <c r="Q377" s="134">
        <f>IFERROR(ProjectionCalcs!D377*pointpasscomp+ProjectionCalcs!E377*pointpassyard+ProjectionCalcs!F377*pointpasstd+pointint*ProjectionCalcs!G377+ProjectionCalcs!H377*pointrushatt+pointrushyard*ProjectionCalcs!I377+pointrushtd*ProjectionCalcs!J377+ProjectionCalcs!K377*pointrec+pointrecyard*ProjectionCalcs!L377+ProjectionCalcs!M377*pointrectd+pointfumb*ProjectionCalcs!N377+(C377-D377)*pointpassinc+O377*pointret+P377*pointrushtd,0)</f>
        <v>0</v>
      </c>
      <c r="R377" s="113" t="str">
        <f t="shared" si="11"/>
        <v>#REF!</v>
      </c>
      <c r="S377" s="135" t="str">
        <f t="shared" si="12"/>
        <v>#REF!</v>
      </c>
      <c r="T377" s="113" t="str">
        <f t="array" ref="T377">ROUND(SUMPRODUCT((AE377&gt;=$AE$155:$AE$404)/COUNTIF($AE$155:$AE$404,$AE$155:$AE$404)),0)</f>
        <v>#DIV/0!</v>
      </c>
      <c r="U377" s="3" t="str">
        <f t="shared" si="13"/>
        <v>#REF!</v>
      </c>
      <c r="V377" s="3" t="str">
        <f t="array" ref="V377">IFERROR(INDEX(Overall!$C$3:$C$389,MATCH(ProjectionCalcs!B377,Overall!$D$3:$D$389,0)),"No")</f>
        <v>No</v>
      </c>
      <c r="W377" s="93">
        <f t="shared" si="14"/>
        <v>1</v>
      </c>
      <c r="X377" s="136"/>
      <c r="Y377" s="3" t="str">
        <f t="shared" si="15"/>
        <v/>
      </c>
      <c r="Z377" s="3" t="str">
        <f t="shared" si="6"/>
        <v>#DIV/0!</v>
      </c>
      <c r="AA377" s="96">
        <f t="shared" si="7"/>
        <v>0</v>
      </c>
      <c r="AB377" s="3" t="str">
        <f>IF(OR((AA377-$AC$2)&lt;0,(AA377-$AC$4)&lt;0),0,(AA377-$AC$2)*(AA377-$AC$4)*'Draft Array'!$K$100*'Draft Array'!$M$112*pcrb)</f>
        <v>#REF!</v>
      </c>
      <c r="AC377" s="3" t="str">
        <f t="shared" si="8"/>
        <v>#REF!</v>
      </c>
      <c r="AD377" s="135">
        <f t="shared" si="9"/>
        <v>0</v>
      </c>
      <c r="AE377" s="3" t="str">
        <f t="shared" si="16"/>
        <v>#DIV/0!</v>
      </c>
      <c r="AF377" s="3"/>
      <c r="AG377" s="3"/>
      <c r="AH377" s="3"/>
      <c r="AI377" s="3"/>
      <c r="AJ377" s="3"/>
      <c r="AK377" s="3"/>
    </row>
    <row r="378" ht="15.75" customHeight="1">
      <c r="A378" s="151" t="str">
        <f>OffensePrj!C377</f>
        <v>RB</v>
      </c>
      <c r="B378" s="131" t="str">
        <f>OffensePrj!R377</f>
        <v/>
      </c>
      <c r="C378" s="132" t="str">
        <f>OffensePrj!D377</f>
        <v>#N/A</v>
      </c>
      <c r="D378" s="132" t="str">
        <f>OffensePrj!E377</f>
        <v>#N/A</v>
      </c>
      <c r="E378" s="132" t="str">
        <f>OffensePrj!F377</f>
        <v>#N/A</v>
      </c>
      <c r="F378" s="132" t="str">
        <f>OffensePrj!G377</f>
        <v>#N/A</v>
      </c>
      <c r="G378" s="133" t="str">
        <f>OffensePrj!H377</f>
        <v>#N/A</v>
      </c>
      <c r="H378" s="132" t="str">
        <f>OffensePrj!I377</f>
        <v>#N/A</v>
      </c>
      <c r="I378" s="132" t="str">
        <f>OffensePrj!J377</f>
        <v>#N/A</v>
      </c>
      <c r="J378" s="132" t="str">
        <f>OffensePrj!K377</f>
        <v>#N/A</v>
      </c>
      <c r="K378" s="132" t="str">
        <f>OffensePrj!L377</f>
        <v>#N/A</v>
      </c>
      <c r="L378" s="132" t="str">
        <f>OffensePrj!M377</f>
        <v>#N/A</v>
      </c>
      <c r="M378" s="132" t="str">
        <f>OffensePrj!N377</f>
        <v>#N/A</v>
      </c>
      <c r="N378" s="132" t="str">
        <f>OffensePrj!O377</f>
        <v>#N/A</v>
      </c>
      <c r="O378" s="3" t="str">
        <f>OffensePrj!P377</f>
        <v>#N/A</v>
      </c>
      <c r="P378" s="132" t="str">
        <f>OffensePrj!Q377</f>
        <v>#N/A</v>
      </c>
      <c r="Q378" s="134">
        <f>IFERROR(ProjectionCalcs!D378*pointpasscomp+ProjectionCalcs!E378*pointpassyard+ProjectionCalcs!F378*pointpasstd+pointint*ProjectionCalcs!G378+ProjectionCalcs!H378*pointrushatt+pointrushyard*ProjectionCalcs!I378+pointrushtd*ProjectionCalcs!J378+ProjectionCalcs!K378*pointrec+pointrecyard*ProjectionCalcs!L378+ProjectionCalcs!M378*pointrectd+pointfumb*ProjectionCalcs!N378+(C378-D378)*pointpassinc+O378*pointret+P378*pointrushtd,0)</f>
        <v>0</v>
      </c>
      <c r="R378" s="113" t="str">
        <f t="shared" si="11"/>
        <v>#REF!</v>
      </c>
      <c r="S378" s="135" t="str">
        <f t="shared" si="12"/>
        <v>#REF!</v>
      </c>
      <c r="T378" s="113" t="str">
        <f t="array" ref="T378">ROUND(SUMPRODUCT((AE378&gt;=$AE$155:$AE$404)/COUNTIF($AE$155:$AE$404,$AE$155:$AE$404)),0)</f>
        <v>#DIV/0!</v>
      </c>
      <c r="U378" s="3" t="str">
        <f t="shared" si="13"/>
        <v>#REF!</v>
      </c>
      <c r="V378" s="3" t="str">
        <f t="array" ref="V378">IFERROR(INDEX(Overall!$C$3:$C$389,MATCH(ProjectionCalcs!B378,Overall!$D$3:$D$389,0)),"No")</f>
        <v>No</v>
      </c>
      <c r="W378" s="93">
        <f t="shared" si="14"/>
        <v>1</v>
      </c>
      <c r="X378" s="136"/>
      <c r="Y378" s="3" t="str">
        <f t="shared" si="15"/>
        <v/>
      </c>
      <c r="Z378" s="3" t="str">
        <f t="shared" si="6"/>
        <v>#DIV/0!</v>
      </c>
      <c r="AA378" s="96">
        <f t="shared" si="7"/>
        <v>0</v>
      </c>
      <c r="AB378" s="3" t="str">
        <f>IF(OR((AA378-$AC$2)&lt;0,(AA378-$AC$4)&lt;0),0,(AA378-$AC$2)*(AA378-$AC$4)*'Draft Array'!$K$100*'Draft Array'!$M$112*pcrb)</f>
        <v>#REF!</v>
      </c>
      <c r="AC378" s="3" t="str">
        <f t="shared" si="8"/>
        <v>#REF!</v>
      </c>
      <c r="AD378" s="135">
        <f t="shared" si="9"/>
        <v>0</v>
      </c>
      <c r="AE378" s="3" t="str">
        <f t="shared" si="16"/>
        <v>#DIV/0!</v>
      </c>
      <c r="AF378" s="3"/>
      <c r="AG378" s="3"/>
      <c r="AH378" s="3"/>
      <c r="AI378" s="3"/>
      <c r="AJ378" s="3"/>
      <c r="AK378" s="3"/>
    </row>
    <row r="379" ht="15.75" customHeight="1">
      <c r="A379" s="151" t="str">
        <f>OffensePrj!C378</f>
        <v>RB</v>
      </c>
      <c r="B379" s="131" t="str">
        <f>OffensePrj!R378</f>
        <v/>
      </c>
      <c r="C379" s="132" t="str">
        <f>OffensePrj!D378</f>
        <v>#N/A</v>
      </c>
      <c r="D379" s="132" t="str">
        <f>OffensePrj!E378</f>
        <v>#N/A</v>
      </c>
      <c r="E379" s="132" t="str">
        <f>OffensePrj!F378</f>
        <v>#N/A</v>
      </c>
      <c r="F379" s="132" t="str">
        <f>OffensePrj!G378</f>
        <v>#N/A</v>
      </c>
      <c r="G379" s="133" t="str">
        <f>OffensePrj!H378</f>
        <v>#N/A</v>
      </c>
      <c r="H379" s="132" t="str">
        <f>OffensePrj!I378</f>
        <v>#N/A</v>
      </c>
      <c r="I379" s="132" t="str">
        <f>OffensePrj!J378</f>
        <v>#N/A</v>
      </c>
      <c r="J379" s="132" t="str">
        <f>OffensePrj!K378</f>
        <v>#N/A</v>
      </c>
      <c r="K379" s="132" t="str">
        <f>OffensePrj!L378</f>
        <v>#N/A</v>
      </c>
      <c r="L379" s="132" t="str">
        <f>OffensePrj!M378</f>
        <v>#N/A</v>
      </c>
      <c r="M379" s="132" t="str">
        <f>OffensePrj!N378</f>
        <v>#N/A</v>
      </c>
      <c r="N379" s="132" t="str">
        <f>OffensePrj!O378</f>
        <v>#N/A</v>
      </c>
      <c r="O379" s="3" t="str">
        <f>OffensePrj!P378</f>
        <v>#N/A</v>
      </c>
      <c r="P379" s="132" t="str">
        <f>OffensePrj!Q378</f>
        <v>#N/A</v>
      </c>
      <c r="Q379" s="134">
        <f>IFERROR(ProjectionCalcs!D379*pointpasscomp+ProjectionCalcs!E379*pointpassyard+ProjectionCalcs!F379*pointpasstd+pointint*ProjectionCalcs!G379+ProjectionCalcs!H379*pointrushatt+pointrushyard*ProjectionCalcs!I379+pointrushtd*ProjectionCalcs!J379+ProjectionCalcs!K379*pointrec+pointrecyard*ProjectionCalcs!L379+ProjectionCalcs!M379*pointrectd+pointfumb*ProjectionCalcs!N379+(C379-D379)*pointpassinc+O379*pointret+P379*pointrushtd,0)</f>
        <v>0</v>
      </c>
      <c r="R379" s="113" t="str">
        <f t="shared" si="11"/>
        <v>#REF!</v>
      </c>
      <c r="S379" s="135" t="str">
        <f t="shared" si="12"/>
        <v>#REF!</v>
      </c>
      <c r="T379" s="113" t="str">
        <f t="array" ref="T379">ROUND(SUMPRODUCT((AE379&gt;=$AE$155:$AE$404)/COUNTIF($AE$155:$AE$404,$AE$155:$AE$404)),0)</f>
        <v>#DIV/0!</v>
      </c>
      <c r="U379" s="3" t="str">
        <f t="shared" si="13"/>
        <v>#REF!</v>
      </c>
      <c r="V379" s="3" t="str">
        <f t="array" ref="V379">IFERROR(INDEX(Overall!$C$3:$C$389,MATCH(ProjectionCalcs!B379,Overall!$D$3:$D$389,0)),"No")</f>
        <v>No</v>
      </c>
      <c r="W379" s="93">
        <f t="shared" si="14"/>
        <v>1</v>
      </c>
      <c r="X379" s="136"/>
      <c r="Y379" s="3" t="str">
        <f t="shared" si="15"/>
        <v/>
      </c>
      <c r="Z379" s="3" t="str">
        <f t="shared" si="6"/>
        <v>#DIV/0!</v>
      </c>
      <c r="AA379" s="96">
        <f t="shared" si="7"/>
        <v>0</v>
      </c>
      <c r="AB379" s="3" t="str">
        <f>IF(OR((AA379-$AC$2)&lt;0,(AA379-$AC$4)&lt;0),0,(AA379-$AC$2)*(AA379-$AC$4)*'Draft Array'!$K$100*'Draft Array'!$M$112*pcrb)</f>
        <v>#REF!</v>
      </c>
      <c r="AC379" s="3" t="str">
        <f t="shared" si="8"/>
        <v>#REF!</v>
      </c>
      <c r="AD379" s="135">
        <f t="shared" si="9"/>
        <v>0</v>
      </c>
      <c r="AE379" s="3" t="str">
        <f t="shared" si="16"/>
        <v>#DIV/0!</v>
      </c>
      <c r="AF379" s="3"/>
      <c r="AG379" s="3"/>
      <c r="AH379" s="3"/>
      <c r="AI379" s="3"/>
      <c r="AJ379" s="3"/>
      <c r="AK379" s="3"/>
    </row>
    <row r="380" ht="15.75" customHeight="1">
      <c r="A380" s="151" t="str">
        <f>OffensePrj!C379</f>
        <v>RB</v>
      </c>
      <c r="B380" s="131" t="str">
        <f>OffensePrj!R379</f>
        <v/>
      </c>
      <c r="C380" s="132" t="str">
        <f>OffensePrj!D379</f>
        <v>#N/A</v>
      </c>
      <c r="D380" s="132" t="str">
        <f>OffensePrj!E379</f>
        <v>#N/A</v>
      </c>
      <c r="E380" s="132" t="str">
        <f>OffensePrj!F379</f>
        <v>#N/A</v>
      </c>
      <c r="F380" s="132" t="str">
        <f>OffensePrj!G379</f>
        <v>#N/A</v>
      </c>
      <c r="G380" s="133" t="str">
        <f>OffensePrj!H379</f>
        <v>#N/A</v>
      </c>
      <c r="H380" s="132" t="str">
        <f>OffensePrj!I379</f>
        <v>#N/A</v>
      </c>
      <c r="I380" s="132" t="str">
        <f>OffensePrj!J379</f>
        <v>#N/A</v>
      </c>
      <c r="J380" s="132" t="str">
        <f>OffensePrj!K379</f>
        <v>#N/A</v>
      </c>
      <c r="K380" s="132" t="str">
        <f>OffensePrj!L379</f>
        <v>#N/A</v>
      </c>
      <c r="L380" s="132" t="str">
        <f>OffensePrj!M379</f>
        <v>#N/A</v>
      </c>
      <c r="M380" s="132" t="str">
        <f>OffensePrj!N379</f>
        <v>#N/A</v>
      </c>
      <c r="N380" s="132" t="str">
        <f>OffensePrj!O379</f>
        <v>#N/A</v>
      </c>
      <c r="O380" s="3" t="str">
        <f>OffensePrj!P379</f>
        <v>#N/A</v>
      </c>
      <c r="P380" s="132" t="str">
        <f>OffensePrj!Q379</f>
        <v>#N/A</v>
      </c>
      <c r="Q380" s="134">
        <f>IFERROR(ProjectionCalcs!D380*pointpasscomp+ProjectionCalcs!E380*pointpassyard+ProjectionCalcs!F380*pointpasstd+pointint*ProjectionCalcs!G380+ProjectionCalcs!H380*pointrushatt+pointrushyard*ProjectionCalcs!I380+pointrushtd*ProjectionCalcs!J380+ProjectionCalcs!K380*pointrec+pointrecyard*ProjectionCalcs!L380+ProjectionCalcs!M380*pointrectd+pointfumb*ProjectionCalcs!N380+(C380-D380)*pointpassinc+O380*pointret+P380*pointrushtd,0)</f>
        <v>0</v>
      </c>
      <c r="R380" s="113" t="str">
        <f t="shared" si="11"/>
        <v>#REF!</v>
      </c>
      <c r="S380" s="135" t="str">
        <f t="shared" si="12"/>
        <v>#REF!</v>
      </c>
      <c r="T380" s="113" t="str">
        <f t="array" ref="T380">ROUND(SUMPRODUCT((AE380&gt;=$AE$155:$AE$404)/COUNTIF($AE$155:$AE$404,$AE$155:$AE$404)),0)</f>
        <v>#DIV/0!</v>
      </c>
      <c r="U380" s="3" t="str">
        <f t="shared" si="13"/>
        <v>#REF!</v>
      </c>
      <c r="V380" s="3" t="str">
        <f t="array" ref="V380">IFERROR(INDEX(Overall!$C$3:$C$389,MATCH(ProjectionCalcs!B380,Overall!$D$3:$D$389,0)),"No")</f>
        <v>No</v>
      </c>
      <c r="W380" s="93">
        <f t="shared" si="14"/>
        <v>1</v>
      </c>
      <c r="X380" s="136"/>
      <c r="Y380" s="3" t="str">
        <f t="shared" si="15"/>
        <v/>
      </c>
      <c r="Z380" s="3" t="str">
        <f t="shared" si="6"/>
        <v>#DIV/0!</v>
      </c>
      <c r="AA380" s="96">
        <f t="shared" si="7"/>
        <v>0</v>
      </c>
      <c r="AB380" s="3" t="str">
        <f>IF(OR((AA380-$AC$2)&lt;0,(AA380-$AC$4)&lt;0),0,(AA380-$AC$2)*(AA380-$AC$4)*'Draft Array'!$K$100*'Draft Array'!$M$112*pcrb)</f>
        <v>#REF!</v>
      </c>
      <c r="AC380" s="3" t="str">
        <f t="shared" si="8"/>
        <v>#REF!</v>
      </c>
      <c r="AD380" s="135">
        <f t="shared" si="9"/>
        <v>0</v>
      </c>
      <c r="AE380" s="3" t="str">
        <f t="shared" si="16"/>
        <v>#DIV/0!</v>
      </c>
      <c r="AF380" s="3"/>
      <c r="AG380" s="3"/>
      <c r="AH380" s="3"/>
      <c r="AI380" s="3"/>
      <c r="AJ380" s="3"/>
      <c r="AK380" s="3"/>
    </row>
    <row r="381" ht="15.75" customHeight="1">
      <c r="A381" s="151" t="str">
        <f>OffensePrj!C380</f>
        <v>RB</v>
      </c>
      <c r="B381" s="131" t="str">
        <f>OffensePrj!R380</f>
        <v/>
      </c>
      <c r="C381" s="132" t="str">
        <f>OffensePrj!D380</f>
        <v>#N/A</v>
      </c>
      <c r="D381" s="132" t="str">
        <f>OffensePrj!E380</f>
        <v>#N/A</v>
      </c>
      <c r="E381" s="132" t="str">
        <f>OffensePrj!F380</f>
        <v>#N/A</v>
      </c>
      <c r="F381" s="132" t="str">
        <f>OffensePrj!G380</f>
        <v>#N/A</v>
      </c>
      <c r="G381" s="133" t="str">
        <f>OffensePrj!H380</f>
        <v>#N/A</v>
      </c>
      <c r="H381" s="132" t="str">
        <f>OffensePrj!I380</f>
        <v>#N/A</v>
      </c>
      <c r="I381" s="132" t="str">
        <f>OffensePrj!J380</f>
        <v>#N/A</v>
      </c>
      <c r="J381" s="132" t="str">
        <f>OffensePrj!K380</f>
        <v>#N/A</v>
      </c>
      <c r="K381" s="132" t="str">
        <f>OffensePrj!L380</f>
        <v>#N/A</v>
      </c>
      <c r="L381" s="132" t="str">
        <f>OffensePrj!M380</f>
        <v>#N/A</v>
      </c>
      <c r="M381" s="132" t="str">
        <f>OffensePrj!N380</f>
        <v>#N/A</v>
      </c>
      <c r="N381" s="132" t="str">
        <f>OffensePrj!O380</f>
        <v>#N/A</v>
      </c>
      <c r="O381" s="3" t="str">
        <f>OffensePrj!P380</f>
        <v>#N/A</v>
      </c>
      <c r="P381" s="132" t="str">
        <f>OffensePrj!Q380</f>
        <v>#N/A</v>
      </c>
      <c r="Q381" s="134">
        <f>IFERROR(ProjectionCalcs!D381*pointpasscomp+ProjectionCalcs!E381*pointpassyard+ProjectionCalcs!F381*pointpasstd+pointint*ProjectionCalcs!G381+ProjectionCalcs!H381*pointrushatt+pointrushyard*ProjectionCalcs!I381+pointrushtd*ProjectionCalcs!J381+ProjectionCalcs!K381*pointrec+pointrecyard*ProjectionCalcs!L381+ProjectionCalcs!M381*pointrectd+pointfumb*ProjectionCalcs!N381+(C381-D381)*pointpassinc+O381*pointret+P381*pointrushtd,0)</f>
        <v>0</v>
      </c>
      <c r="R381" s="113" t="str">
        <f t="shared" si="11"/>
        <v>#REF!</v>
      </c>
      <c r="S381" s="135" t="str">
        <f t="shared" si="12"/>
        <v>#REF!</v>
      </c>
      <c r="T381" s="113" t="str">
        <f t="array" ref="T381">ROUND(SUMPRODUCT((AE381&gt;=$AE$155:$AE$404)/COUNTIF($AE$155:$AE$404,$AE$155:$AE$404)),0)</f>
        <v>#DIV/0!</v>
      </c>
      <c r="U381" s="3" t="str">
        <f t="shared" si="13"/>
        <v>#REF!</v>
      </c>
      <c r="V381" s="3" t="str">
        <f t="array" ref="V381">IFERROR(INDEX(Overall!$C$3:$C$389,MATCH(ProjectionCalcs!B381,Overall!$D$3:$D$389,0)),"No")</f>
        <v>No</v>
      </c>
      <c r="W381" s="93">
        <f t="shared" si="14"/>
        <v>1</v>
      </c>
      <c r="X381" s="136"/>
      <c r="Y381" s="3" t="str">
        <f t="shared" si="15"/>
        <v/>
      </c>
      <c r="Z381" s="3" t="str">
        <f t="shared" si="6"/>
        <v>#DIV/0!</v>
      </c>
      <c r="AA381" s="96">
        <f t="shared" si="7"/>
        <v>0</v>
      </c>
      <c r="AB381" s="3" t="str">
        <f>IF(OR((AA381-$AC$2)&lt;0,(AA381-$AC$4)&lt;0),0,(AA381-$AC$2)*(AA381-$AC$4)*'Draft Array'!$K$100*'Draft Array'!$M$112*pcrb)</f>
        <v>#REF!</v>
      </c>
      <c r="AC381" s="3" t="str">
        <f t="shared" si="8"/>
        <v>#REF!</v>
      </c>
      <c r="AD381" s="135">
        <f t="shared" si="9"/>
        <v>0</v>
      </c>
      <c r="AE381" s="3" t="str">
        <f t="shared" si="16"/>
        <v>#DIV/0!</v>
      </c>
      <c r="AF381" s="3"/>
      <c r="AG381" s="3"/>
      <c r="AH381" s="3"/>
      <c r="AI381" s="3"/>
      <c r="AJ381" s="3"/>
      <c r="AK381" s="3"/>
    </row>
    <row r="382" ht="15.75" customHeight="1">
      <c r="A382" s="151" t="str">
        <f>OffensePrj!C381</f>
        <v>RB</v>
      </c>
      <c r="B382" s="131" t="str">
        <f>OffensePrj!R381</f>
        <v/>
      </c>
      <c r="C382" s="132" t="str">
        <f>OffensePrj!D381</f>
        <v>#N/A</v>
      </c>
      <c r="D382" s="132" t="str">
        <f>OffensePrj!E381</f>
        <v>#N/A</v>
      </c>
      <c r="E382" s="132" t="str">
        <f>OffensePrj!F381</f>
        <v>#N/A</v>
      </c>
      <c r="F382" s="132" t="str">
        <f>OffensePrj!G381</f>
        <v>#N/A</v>
      </c>
      <c r="G382" s="133" t="str">
        <f>OffensePrj!H381</f>
        <v>#N/A</v>
      </c>
      <c r="H382" s="132" t="str">
        <f>OffensePrj!I381</f>
        <v>#N/A</v>
      </c>
      <c r="I382" s="132" t="str">
        <f>OffensePrj!J381</f>
        <v>#N/A</v>
      </c>
      <c r="J382" s="132" t="str">
        <f>OffensePrj!K381</f>
        <v>#N/A</v>
      </c>
      <c r="K382" s="132" t="str">
        <f>OffensePrj!L381</f>
        <v>#N/A</v>
      </c>
      <c r="L382" s="132" t="str">
        <f>OffensePrj!M381</f>
        <v>#N/A</v>
      </c>
      <c r="M382" s="132" t="str">
        <f>OffensePrj!N381</f>
        <v>#N/A</v>
      </c>
      <c r="N382" s="132" t="str">
        <f>OffensePrj!O381</f>
        <v>#N/A</v>
      </c>
      <c r="O382" s="3" t="str">
        <f>OffensePrj!P381</f>
        <v>#N/A</v>
      </c>
      <c r="P382" s="132" t="str">
        <f>OffensePrj!Q381</f>
        <v>#N/A</v>
      </c>
      <c r="Q382" s="134">
        <f>IFERROR(ProjectionCalcs!D382*pointpasscomp+ProjectionCalcs!E382*pointpassyard+ProjectionCalcs!F382*pointpasstd+pointint*ProjectionCalcs!G382+ProjectionCalcs!H382*pointrushatt+pointrushyard*ProjectionCalcs!I382+pointrushtd*ProjectionCalcs!J382+ProjectionCalcs!K382*pointrec+pointrecyard*ProjectionCalcs!L382+ProjectionCalcs!M382*pointrectd+pointfumb*ProjectionCalcs!N382+(C382-D382)*pointpassinc+O382*pointret+P382*pointrushtd,0)</f>
        <v>0</v>
      </c>
      <c r="R382" s="113" t="str">
        <f t="shared" si="11"/>
        <v>#REF!</v>
      </c>
      <c r="S382" s="135" t="str">
        <f t="shared" si="12"/>
        <v>#REF!</v>
      </c>
      <c r="T382" s="113" t="str">
        <f t="array" ref="T382">ROUND(SUMPRODUCT((AE382&gt;=$AE$155:$AE$404)/COUNTIF($AE$155:$AE$404,$AE$155:$AE$404)),0)</f>
        <v>#DIV/0!</v>
      </c>
      <c r="U382" s="3" t="str">
        <f t="shared" si="13"/>
        <v>#REF!</v>
      </c>
      <c r="V382" s="3" t="str">
        <f t="array" ref="V382">IFERROR(INDEX(Overall!$C$3:$C$389,MATCH(ProjectionCalcs!B382,Overall!$D$3:$D$389,0)),"No")</f>
        <v>No</v>
      </c>
      <c r="W382" s="93">
        <f t="shared" si="14"/>
        <v>1</v>
      </c>
      <c r="X382" s="136"/>
      <c r="Y382" s="3" t="str">
        <f t="shared" si="15"/>
        <v/>
      </c>
      <c r="Z382" s="3" t="str">
        <f t="shared" si="6"/>
        <v>#DIV/0!</v>
      </c>
      <c r="AA382" s="96">
        <f t="shared" si="7"/>
        <v>0</v>
      </c>
      <c r="AB382" s="3" t="str">
        <f>IF(OR((AA382-$AC$2)&lt;0,(AA382-$AC$4)&lt;0),0,(AA382-$AC$2)*(AA382-$AC$4)*'Draft Array'!$K$100*'Draft Array'!$M$112*pcrb)</f>
        <v>#REF!</v>
      </c>
      <c r="AC382" s="3" t="str">
        <f t="shared" si="8"/>
        <v>#REF!</v>
      </c>
      <c r="AD382" s="135">
        <f t="shared" si="9"/>
        <v>0</v>
      </c>
      <c r="AE382" s="3" t="str">
        <f t="shared" si="16"/>
        <v>#DIV/0!</v>
      </c>
      <c r="AF382" s="3"/>
      <c r="AG382" s="3"/>
      <c r="AH382" s="3"/>
      <c r="AI382" s="3"/>
      <c r="AJ382" s="3"/>
      <c r="AK382" s="3"/>
    </row>
    <row r="383" ht="15.75" customHeight="1">
      <c r="A383" s="151" t="str">
        <f>OffensePrj!C382</f>
        <v>RB</v>
      </c>
      <c r="B383" s="131" t="str">
        <f>OffensePrj!R382</f>
        <v/>
      </c>
      <c r="C383" s="132" t="str">
        <f>OffensePrj!D382</f>
        <v>#N/A</v>
      </c>
      <c r="D383" s="132" t="str">
        <f>OffensePrj!E382</f>
        <v>#N/A</v>
      </c>
      <c r="E383" s="132" t="str">
        <f>OffensePrj!F382</f>
        <v>#N/A</v>
      </c>
      <c r="F383" s="132" t="str">
        <f>OffensePrj!G382</f>
        <v>#N/A</v>
      </c>
      <c r="G383" s="133" t="str">
        <f>OffensePrj!H382</f>
        <v>#N/A</v>
      </c>
      <c r="H383" s="132" t="str">
        <f>OffensePrj!I382</f>
        <v>#N/A</v>
      </c>
      <c r="I383" s="132" t="str">
        <f>OffensePrj!J382</f>
        <v>#N/A</v>
      </c>
      <c r="J383" s="132" t="str">
        <f>OffensePrj!K382</f>
        <v>#N/A</v>
      </c>
      <c r="K383" s="132" t="str">
        <f>OffensePrj!L382</f>
        <v>#N/A</v>
      </c>
      <c r="L383" s="132" t="str">
        <f>OffensePrj!M382</f>
        <v>#N/A</v>
      </c>
      <c r="M383" s="132" t="str">
        <f>OffensePrj!N382</f>
        <v>#N/A</v>
      </c>
      <c r="N383" s="132" t="str">
        <f>OffensePrj!O382</f>
        <v>#N/A</v>
      </c>
      <c r="O383" s="3" t="str">
        <f>OffensePrj!P382</f>
        <v>#N/A</v>
      </c>
      <c r="P383" s="132" t="str">
        <f>OffensePrj!Q382</f>
        <v>#N/A</v>
      </c>
      <c r="Q383" s="134">
        <f>IFERROR(ProjectionCalcs!D383*pointpasscomp+ProjectionCalcs!E383*pointpassyard+ProjectionCalcs!F383*pointpasstd+pointint*ProjectionCalcs!G383+ProjectionCalcs!H383*pointrushatt+pointrushyard*ProjectionCalcs!I383+pointrushtd*ProjectionCalcs!J383+ProjectionCalcs!K383*pointrec+pointrecyard*ProjectionCalcs!L383+ProjectionCalcs!M383*pointrectd+pointfumb*ProjectionCalcs!N383+(C383-D383)*pointpassinc+O383*pointret+P383*pointrushtd,0)</f>
        <v>0</v>
      </c>
      <c r="R383" s="113" t="str">
        <f t="shared" si="11"/>
        <v>#REF!</v>
      </c>
      <c r="S383" s="135" t="str">
        <f t="shared" si="12"/>
        <v>#REF!</v>
      </c>
      <c r="T383" s="113" t="str">
        <f t="array" ref="T383">ROUND(SUMPRODUCT((AE383&gt;=$AE$155:$AE$404)/COUNTIF($AE$155:$AE$404,$AE$155:$AE$404)),0)</f>
        <v>#DIV/0!</v>
      </c>
      <c r="U383" s="3" t="str">
        <f t="shared" si="13"/>
        <v>#REF!</v>
      </c>
      <c r="V383" s="3" t="str">
        <f t="array" ref="V383">IFERROR(INDEX(Overall!$C$3:$C$389,MATCH(ProjectionCalcs!B383,Overall!$D$3:$D$389,0)),"No")</f>
        <v>No</v>
      </c>
      <c r="W383" s="93">
        <f t="shared" si="14"/>
        <v>1</v>
      </c>
      <c r="X383" s="136"/>
      <c r="Y383" s="3" t="str">
        <f t="shared" si="15"/>
        <v/>
      </c>
      <c r="Z383" s="3" t="str">
        <f t="shared" si="6"/>
        <v>#DIV/0!</v>
      </c>
      <c r="AA383" s="96">
        <f t="shared" si="7"/>
        <v>0</v>
      </c>
      <c r="AB383" s="3" t="str">
        <f>IF(OR((AA383-$AC$2)&lt;0,(AA383-$AC$4)&lt;0),0,(AA383-$AC$2)*(AA383-$AC$4)*'Draft Array'!$K$100*'Draft Array'!$M$112*pcrb)</f>
        <v>#REF!</v>
      </c>
      <c r="AC383" s="3" t="str">
        <f t="shared" si="8"/>
        <v>#REF!</v>
      </c>
      <c r="AD383" s="135">
        <f t="shared" si="9"/>
        <v>0</v>
      </c>
      <c r="AE383" s="3" t="str">
        <f t="shared" si="16"/>
        <v>#DIV/0!</v>
      </c>
      <c r="AF383" s="3"/>
      <c r="AG383" s="3"/>
      <c r="AH383" s="3"/>
      <c r="AI383" s="3"/>
      <c r="AJ383" s="3"/>
      <c r="AK383" s="3"/>
    </row>
    <row r="384" ht="15.75" customHeight="1">
      <c r="A384" s="151" t="str">
        <f>OffensePrj!C383</f>
        <v>RB</v>
      </c>
      <c r="B384" s="131" t="str">
        <f>OffensePrj!R383</f>
        <v/>
      </c>
      <c r="C384" s="132" t="str">
        <f>OffensePrj!D383</f>
        <v>#N/A</v>
      </c>
      <c r="D384" s="132" t="str">
        <f>OffensePrj!E383</f>
        <v>#N/A</v>
      </c>
      <c r="E384" s="132" t="str">
        <f>OffensePrj!F383</f>
        <v>#N/A</v>
      </c>
      <c r="F384" s="132" t="str">
        <f>OffensePrj!G383</f>
        <v>#N/A</v>
      </c>
      <c r="G384" s="133" t="str">
        <f>OffensePrj!H383</f>
        <v>#N/A</v>
      </c>
      <c r="H384" s="132" t="str">
        <f>OffensePrj!I383</f>
        <v>#N/A</v>
      </c>
      <c r="I384" s="132" t="str">
        <f>OffensePrj!J383</f>
        <v>#N/A</v>
      </c>
      <c r="J384" s="132" t="str">
        <f>OffensePrj!K383</f>
        <v>#N/A</v>
      </c>
      <c r="K384" s="132" t="str">
        <f>OffensePrj!L383</f>
        <v>#N/A</v>
      </c>
      <c r="L384" s="132" t="str">
        <f>OffensePrj!M383</f>
        <v>#N/A</v>
      </c>
      <c r="M384" s="132" t="str">
        <f>OffensePrj!N383</f>
        <v>#N/A</v>
      </c>
      <c r="N384" s="132" t="str">
        <f>OffensePrj!O383</f>
        <v>#N/A</v>
      </c>
      <c r="O384" s="3" t="str">
        <f>OffensePrj!P383</f>
        <v>#N/A</v>
      </c>
      <c r="P384" s="132" t="str">
        <f>OffensePrj!Q383</f>
        <v>#N/A</v>
      </c>
      <c r="Q384" s="134">
        <f>IFERROR(ProjectionCalcs!D384*pointpasscomp+ProjectionCalcs!E384*pointpassyard+ProjectionCalcs!F384*pointpasstd+pointint*ProjectionCalcs!G384+ProjectionCalcs!H384*pointrushatt+pointrushyard*ProjectionCalcs!I384+pointrushtd*ProjectionCalcs!J384+ProjectionCalcs!K384*pointrec+pointrecyard*ProjectionCalcs!L384+ProjectionCalcs!M384*pointrectd+pointfumb*ProjectionCalcs!N384+(C384-D384)*pointpassinc+O384*pointret+P384*pointrushtd,0)</f>
        <v>0</v>
      </c>
      <c r="R384" s="113" t="str">
        <f t="shared" si="11"/>
        <v>#REF!</v>
      </c>
      <c r="S384" s="135" t="str">
        <f t="shared" si="12"/>
        <v>#REF!</v>
      </c>
      <c r="T384" s="113" t="str">
        <f t="array" ref="T384">ROUND(SUMPRODUCT((AE384&gt;=$AE$155:$AE$404)/COUNTIF($AE$155:$AE$404,$AE$155:$AE$404)),0)</f>
        <v>#DIV/0!</v>
      </c>
      <c r="U384" s="3" t="str">
        <f t="shared" si="13"/>
        <v>#REF!</v>
      </c>
      <c r="V384" s="3" t="str">
        <f t="array" ref="V384">IFERROR(INDEX(Overall!$C$3:$C$389,MATCH(ProjectionCalcs!B384,Overall!$D$3:$D$389,0)),"No")</f>
        <v>No</v>
      </c>
      <c r="W384" s="93">
        <f t="shared" si="14"/>
        <v>1</v>
      </c>
      <c r="X384" s="136"/>
      <c r="Y384" s="3" t="str">
        <f t="shared" si="15"/>
        <v/>
      </c>
      <c r="Z384" s="3" t="str">
        <f t="shared" si="6"/>
        <v>#DIV/0!</v>
      </c>
      <c r="AA384" s="96">
        <f t="shared" si="7"/>
        <v>0</v>
      </c>
      <c r="AB384" s="3" t="str">
        <f>IF(OR((AA384-$AC$2)&lt;0,(AA384-$AC$4)&lt;0),0,(AA384-$AC$2)*(AA384-$AC$4)*'Draft Array'!$K$100*'Draft Array'!$M$112*pcrb)</f>
        <v>#REF!</v>
      </c>
      <c r="AC384" s="3" t="str">
        <f t="shared" si="8"/>
        <v>#REF!</v>
      </c>
      <c r="AD384" s="135">
        <f t="shared" si="9"/>
        <v>0</v>
      </c>
      <c r="AE384" s="3" t="str">
        <f t="shared" si="16"/>
        <v>#DIV/0!</v>
      </c>
      <c r="AF384" s="3"/>
      <c r="AG384" s="3"/>
      <c r="AH384" s="3"/>
      <c r="AI384" s="3"/>
      <c r="AJ384" s="3"/>
      <c r="AK384" s="3"/>
    </row>
    <row r="385" ht="15.75" customHeight="1">
      <c r="A385" s="151" t="str">
        <f>OffensePrj!C384</f>
        <v>RB</v>
      </c>
      <c r="B385" s="131" t="str">
        <f>OffensePrj!R384</f>
        <v/>
      </c>
      <c r="C385" s="132" t="str">
        <f>OffensePrj!D384</f>
        <v>#N/A</v>
      </c>
      <c r="D385" s="132" t="str">
        <f>OffensePrj!E384</f>
        <v>#N/A</v>
      </c>
      <c r="E385" s="132" t="str">
        <f>OffensePrj!F384</f>
        <v>#N/A</v>
      </c>
      <c r="F385" s="132" t="str">
        <f>OffensePrj!G384</f>
        <v>#N/A</v>
      </c>
      <c r="G385" s="133" t="str">
        <f>OffensePrj!H384</f>
        <v>#N/A</v>
      </c>
      <c r="H385" s="132" t="str">
        <f>OffensePrj!I384</f>
        <v>#N/A</v>
      </c>
      <c r="I385" s="132" t="str">
        <f>OffensePrj!J384</f>
        <v>#N/A</v>
      </c>
      <c r="J385" s="132" t="str">
        <f>OffensePrj!K384</f>
        <v>#N/A</v>
      </c>
      <c r="K385" s="132" t="str">
        <f>OffensePrj!L384</f>
        <v>#N/A</v>
      </c>
      <c r="L385" s="132" t="str">
        <f>OffensePrj!M384</f>
        <v>#N/A</v>
      </c>
      <c r="M385" s="132" t="str">
        <f>OffensePrj!N384</f>
        <v>#N/A</v>
      </c>
      <c r="N385" s="132" t="str">
        <f>OffensePrj!O384</f>
        <v>#N/A</v>
      </c>
      <c r="O385" s="3" t="str">
        <f>OffensePrj!P384</f>
        <v>#N/A</v>
      </c>
      <c r="P385" s="132" t="str">
        <f>OffensePrj!Q384</f>
        <v>#N/A</v>
      </c>
      <c r="Q385" s="134">
        <f>IFERROR(ProjectionCalcs!D385*pointpasscomp+ProjectionCalcs!E385*pointpassyard+ProjectionCalcs!F385*pointpasstd+pointint*ProjectionCalcs!G385+ProjectionCalcs!H385*pointrushatt+pointrushyard*ProjectionCalcs!I385+pointrushtd*ProjectionCalcs!J385+ProjectionCalcs!K385*pointrec+pointrecyard*ProjectionCalcs!L385+ProjectionCalcs!M385*pointrectd+pointfumb*ProjectionCalcs!N385+(C385-D385)*pointpassinc+O385*pointret+P385*pointrushtd,0)</f>
        <v>0</v>
      </c>
      <c r="R385" s="113" t="str">
        <f t="shared" si="11"/>
        <v>#REF!</v>
      </c>
      <c r="S385" s="135" t="str">
        <f t="shared" si="12"/>
        <v>#REF!</v>
      </c>
      <c r="T385" s="113" t="str">
        <f t="array" ref="T385">ROUND(SUMPRODUCT((AE385&gt;=$AE$155:$AE$404)/COUNTIF($AE$155:$AE$404,$AE$155:$AE$404)),0)</f>
        <v>#DIV/0!</v>
      </c>
      <c r="U385" s="3" t="str">
        <f t="shared" si="13"/>
        <v>#REF!</v>
      </c>
      <c r="V385" s="3" t="str">
        <f t="array" ref="V385">IFERROR(INDEX(Overall!$C$3:$C$389,MATCH(ProjectionCalcs!B385,Overall!$D$3:$D$389,0)),"No")</f>
        <v>No</v>
      </c>
      <c r="W385" s="93">
        <f t="shared" si="14"/>
        <v>1</v>
      </c>
      <c r="X385" s="136"/>
      <c r="Y385" s="3" t="str">
        <f t="shared" si="15"/>
        <v/>
      </c>
      <c r="Z385" s="3" t="str">
        <f t="shared" si="6"/>
        <v>#DIV/0!</v>
      </c>
      <c r="AA385" s="96">
        <f t="shared" si="7"/>
        <v>0</v>
      </c>
      <c r="AB385" s="3" t="str">
        <f>IF(OR((AA385-$AC$2)&lt;0,(AA385-$AC$4)&lt;0),0,(AA385-$AC$2)*(AA385-$AC$4)*'Draft Array'!$K$100*'Draft Array'!$M$112*pcrb)</f>
        <v>#REF!</v>
      </c>
      <c r="AC385" s="3" t="str">
        <f t="shared" si="8"/>
        <v>#REF!</v>
      </c>
      <c r="AD385" s="135">
        <f t="shared" si="9"/>
        <v>0</v>
      </c>
      <c r="AE385" s="3" t="str">
        <f t="shared" si="16"/>
        <v>#DIV/0!</v>
      </c>
      <c r="AF385" s="3"/>
      <c r="AG385" s="3"/>
      <c r="AH385" s="3"/>
      <c r="AI385" s="3"/>
      <c r="AJ385" s="3"/>
      <c r="AK385" s="3"/>
    </row>
    <row r="386" ht="15.75" customHeight="1">
      <c r="A386" s="151" t="str">
        <f>OffensePrj!C385</f>
        <v>RB</v>
      </c>
      <c r="B386" s="131" t="str">
        <f>OffensePrj!R385</f>
        <v/>
      </c>
      <c r="C386" s="132" t="str">
        <f>OffensePrj!D385</f>
        <v>#N/A</v>
      </c>
      <c r="D386" s="132" t="str">
        <f>OffensePrj!E385</f>
        <v>#N/A</v>
      </c>
      <c r="E386" s="132" t="str">
        <f>OffensePrj!F385</f>
        <v>#N/A</v>
      </c>
      <c r="F386" s="132" t="str">
        <f>OffensePrj!G385</f>
        <v>#N/A</v>
      </c>
      <c r="G386" s="133" t="str">
        <f>OffensePrj!H385</f>
        <v>#N/A</v>
      </c>
      <c r="H386" s="132" t="str">
        <f>OffensePrj!I385</f>
        <v>#N/A</v>
      </c>
      <c r="I386" s="132" t="str">
        <f>OffensePrj!J385</f>
        <v>#N/A</v>
      </c>
      <c r="J386" s="132" t="str">
        <f>OffensePrj!K385</f>
        <v>#N/A</v>
      </c>
      <c r="K386" s="132" t="str">
        <f>OffensePrj!L385</f>
        <v>#N/A</v>
      </c>
      <c r="L386" s="132" t="str">
        <f>OffensePrj!M385</f>
        <v>#N/A</v>
      </c>
      <c r="M386" s="132" t="str">
        <f>OffensePrj!N385</f>
        <v>#N/A</v>
      </c>
      <c r="N386" s="132" t="str">
        <f>OffensePrj!O385</f>
        <v>#N/A</v>
      </c>
      <c r="O386" s="3" t="str">
        <f>OffensePrj!P385</f>
        <v>#N/A</v>
      </c>
      <c r="P386" s="132" t="str">
        <f>OffensePrj!Q385</f>
        <v>#N/A</v>
      </c>
      <c r="Q386" s="134">
        <f>IFERROR(ProjectionCalcs!D386*pointpasscomp+ProjectionCalcs!E386*pointpassyard+ProjectionCalcs!F386*pointpasstd+pointint*ProjectionCalcs!G386+ProjectionCalcs!H386*pointrushatt+pointrushyard*ProjectionCalcs!I386+pointrushtd*ProjectionCalcs!J386+ProjectionCalcs!K386*pointrec+pointrecyard*ProjectionCalcs!L386+ProjectionCalcs!M386*pointrectd+pointfumb*ProjectionCalcs!N386+(C386-D386)*pointpassinc+O386*pointret+P386*pointrushtd,0)</f>
        <v>0</v>
      </c>
      <c r="R386" s="113" t="str">
        <f t="shared" si="11"/>
        <v>#REF!</v>
      </c>
      <c r="S386" s="135" t="str">
        <f t="shared" si="12"/>
        <v>#REF!</v>
      </c>
      <c r="T386" s="113" t="str">
        <f t="array" ref="T386">ROUND(SUMPRODUCT((AE386&gt;=$AE$155:$AE$404)/COUNTIF($AE$155:$AE$404,$AE$155:$AE$404)),0)</f>
        <v>#DIV/0!</v>
      </c>
      <c r="U386" s="3" t="str">
        <f t="shared" si="13"/>
        <v>#REF!</v>
      </c>
      <c r="V386" s="3" t="str">
        <f t="array" ref="V386">IFERROR(INDEX(Overall!$C$3:$C$389,MATCH(ProjectionCalcs!B386,Overall!$D$3:$D$389,0)),"No")</f>
        <v>No</v>
      </c>
      <c r="W386" s="93">
        <f t="shared" si="14"/>
        <v>1</v>
      </c>
      <c r="X386" s="136"/>
      <c r="Y386" s="3" t="str">
        <f t="shared" si="15"/>
        <v/>
      </c>
      <c r="Z386" s="3" t="str">
        <f t="shared" si="6"/>
        <v>#DIV/0!</v>
      </c>
      <c r="AA386" s="96">
        <f t="shared" si="7"/>
        <v>0</v>
      </c>
      <c r="AB386" s="3" t="str">
        <f>IF(OR((AA386-$AC$2)&lt;0,(AA386-$AC$4)&lt;0),0,(AA386-$AC$2)*(AA386-$AC$4)*'Draft Array'!$K$100*'Draft Array'!$M$112*pcrb)</f>
        <v>#REF!</v>
      </c>
      <c r="AC386" s="3" t="str">
        <f t="shared" si="8"/>
        <v>#REF!</v>
      </c>
      <c r="AD386" s="135">
        <f t="shared" si="9"/>
        <v>0</v>
      </c>
      <c r="AE386" s="3" t="str">
        <f t="shared" si="16"/>
        <v>#DIV/0!</v>
      </c>
      <c r="AF386" s="3"/>
      <c r="AG386" s="3"/>
      <c r="AH386" s="3"/>
      <c r="AI386" s="3"/>
      <c r="AJ386" s="3"/>
      <c r="AK386" s="3"/>
    </row>
    <row r="387" ht="15.75" customHeight="1">
      <c r="A387" s="151" t="str">
        <f>OffensePrj!C386</f>
        <v>RB</v>
      </c>
      <c r="B387" s="131" t="str">
        <f>OffensePrj!R386</f>
        <v/>
      </c>
      <c r="C387" s="132" t="str">
        <f>OffensePrj!D386</f>
        <v>#N/A</v>
      </c>
      <c r="D387" s="132" t="str">
        <f>OffensePrj!E386</f>
        <v>#N/A</v>
      </c>
      <c r="E387" s="132" t="str">
        <f>OffensePrj!F386</f>
        <v>#N/A</v>
      </c>
      <c r="F387" s="132" t="str">
        <f>OffensePrj!G386</f>
        <v>#N/A</v>
      </c>
      <c r="G387" s="133" t="str">
        <f>OffensePrj!H386</f>
        <v>#N/A</v>
      </c>
      <c r="H387" s="132" t="str">
        <f>OffensePrj!I386</f>
        <v>#N/A</v>
      </c>
      <c r="I387" s="132" t="str">
        <f>OffensePrj!J386</f>
        <v>#N/A</v>
      </c>
      <c r="J387" s="132" t="str">
        <f>OffensePrj!K386</f>
        <v>#N/A</v>
      </c>
      <c r="K387" s="132" t="str">
        <f>OffensePrj!L386</f>
        <v>#N/A</v>
      </c>
      <c r="L387" s="132" t="str">
        <f>OffensePrj!M386</f>
        <v>#N/A</v>
      </c>
      <c r="M387" s="132" t="str">
        <f>OffensePrj!N386</f>
        <v>#N/A</v>
      </c>
      <c r="N387" s="132" t="str">
        <f>OffensePrj!O386</f>
        <v>#N/A</v>
      </c>
      <c r="O387" s="3" t="str">
        <f>OffensePrj!P386</f>
        <v>#N/A</v>
      </c>
      <c r="P387" s="132" t="str">
        <f>OffensePrj!Q386</f>
        <v>#N/A</v>
      </c>
      <c r="Q387" s="134">
        <f>IFERROR(ProjectionCalcs!D387*pointpasscomp+ProjectionCalcs!E387*pointpassyard+ProjectionCalcs!F387*pointpasstd+pointint*ProjectionCalcs!G387+ProjectionCalcs!H387*pointrushatt+pointrushyard*ProjectionCalcs!I387+pointrushtd*ProjectionCalcs!J387+ProjectionCalcs!K387*pointrec+pointrecyard*ProjectionCalcs!L387+ProjectionCalcs!M387*pointrectd+pointfumb*ProjectionCalcs!N387+(C387-D387)*pointpassinc+O387*pointret+P387*pointrushtd,0)</f>
        <v>0</v>
      </c>
      <c r="R387" s="113" t="str">
        <f t="shared" si="11"/>
        <v>#REF!</v>
      </c>
      <c r="S387" s="135" t="str">
        <f t="shared" si="12"/>
        <v>#REF!</v>
      </c>
      <c r="T387" s="113" t="str">
        <f t="array" ref="T387">ROUND(SUMPRODUCT((AE387&gt;=$AE$155:$AE$404)/COUNTIF($AE$155:$AE$404,$AE$155:$AE$404)),0)</f>
        <v>#DIV/0!</v>
      </c>
      <c r="U387" s="3" t="str">
        <f t="shared" si="13"/>
        <v>#REF!</v>
      </c>
      <c r="V387" s="3" t="str">
        <f t="array" ref="V387">IFERROR(INDEX(Overall!$C$3:$C$389,MATCH(ProjectionCalcs!B387,Overall!$D$3:$D$389,0)),"No")</f>
        <v>No</v>
      </c>
      <c r="W387" s="93">
        <f t="shared" si="14"/>
        <v>1</v>
      </c>
      <c r="X387" s="136"/>
      <c r="Y387" s="3" t="str">
        <f t="shared" si="15"/>
        <v/>
      </c>
      <c r="Z387" s="3" t="str">
        <f t="shared" si="6"/>
        <v>#DIV/0!</v>
      </c>
      <c r="AA387" s="96">
        <f t="shared" si="7"/>
        <v>0</v>
      </c>
      <c r="AB387" s="3" t="str">
        <f>IF(OR((AA387-$AC$2)&lt;0,(AA387-$AC$4)&lt;0),0,(AA387-$AC$2)*(AA387-$AC$4)*'Draft Array'!$K$100*'Draft Array'!$M$112*pcrb)</f>
        <v>#REF!</v>
      </c>
      <c r="AC387" s="3" t="str">
        <f t="shared" si="8"/>
        <v>#REF!</v>
      </c>
      <c r="AD387" s="135">
        <f t="shared" si="9"/>
        <v>0</v>
      </c>
      <c r="AE387" s="3" t="str">
        <f t="shared" si="16"/>
        <v>#DIV/0!</v>
      </c>
      <c r="AF387" s="3"/>
      <c r="AG387" s="3"/>
      <c r="AH387" s="3"/>
      <c r="AI387" s="3"/>
      <c r="AJ387" s="3"/>
      <c r="AK387" s="3"/>
    </row>
    <row r="388" ht="15.75" customHeight="1">
      <c r="A388" s="151" t="str">
        <f>OffensePrj!C387</f>
        <v>RB</v>
      </c>
      <c r="B388" s="131" t="str">
        <f>OffensePrj!R387</f>
        <v/>
      </c>
      <c r="C388" s="132" t="str">
        <f>OffensePrj!D387</f>
        <v>#N/A</v>
      </c>
      <c r="D388" s="132" t="str">
        <f>OffensePrj!E387</f>
        <v>#N/A</v>
      </c>
      <c r="E388" s="132" t="str">
        <f>OffensePrj!F387</f>
        <v>#N/A</v>
      </c>
      <c r="F388" s="132" t="str">
        <f>OffensePrj!G387</f>
        <v>#N/A</v>
      </c>
      <c r="G388" s="133" t="str">
        <f>OffensePrj!H387</f>
        <v>#N/A</v>
      </c>
      <c r="H388" s="132" t="str">
        <f>OffensePrj!I387</f>
        <v>#N/A</v>
      </c>
      <c r="I388" s="132" t="str">
        <f>OffensePrj!J387</f>
        <v>#N/A</v>
      </c>
      <c r="J388" s="132" t="str">
        <f>OffensePrj!K387</f>
        <v>#N/A</v>
      </c>
      <c r="K388" s="132" t="str">
        <f>OffensePrj!L387</f>
        <v>#N/A</v>
      </c>
      <c r="L388" s="132" t="str">
        <f>OffensePrj!M387</f>
        <v>#N/A</v>
      </c>
      <c r="M388" s="132" t="str">
        <f>OffensePrj!N387</f>
        <v>#N/A</v>
      </c>
      <c r="N388" s="132" t="str">
        <f>OffensePrj!O387</f>
        <v>#N/A</v>
      </c>
      <c r="O388" s="3" t="str">
        <f>OffensePrj!P387</f>
        <v>#N/A</v>
      </c>
      <c r="P388" s="132" t="str">
        <f>OffensePrj!Q387</f>
        <v>#N/A</v>
      </c>
      <c r="Q388" s="134">
        <f>IFERROR(ProjectionCalcs!D388*pointpasscomp+ProjectionCalcs!E388*pointpassyard+ProjectionCalcs!F388*pointpasstd+pointint*ProjectionCalcs!G388+ProjectionCalcs!H388*pointrushatt+pointrushyard*ProjectionCalcs!I388+pointrushtd*ProjectionCalcs!J388+ProjectionCalcs!K388*pointrec+pointrecyard*ProjectionCalcs!L388+ProjectionCalcs!M388*pointrectd+pointfumb*ProjectionCalcs!N388+(C388-D388)*pointpassinc+O388*pointret+P388*pointrushtd,0)</f>
        <v>0</v>
      </c>
      <c r="R388" s="113" t="str">
        <f t="shared" si="11"/>
        <v>#REF!</v>
      </c>
      <c r="S388" s="135" t="str">
        <f t="shared" si="12"/>
        <v>#REF!</v>
      </c>
      <c r="T388" s="113" t="str">
        <f t="array" ref="T388">ROUND(SUMPRODUCT((AE388&gt;=$AE$155:$AE$404)/COUNTIF($AE$155:$AE$404,$AE$155:$AE$404)),0)</f>
        <v>#DIV/0!</v>
      </c>
      <c r="U388" s="3" t="str">
        <f t="shared" si="13"/>
        <v>#REF!</v>
      </c>
      <c r="V388" s="3" t="str">
        <f t="array" ref="V388">IFERROR(INDEX(Overall!$C$3:$C$389,MATCH(ProjectionCalcs!B388,Overall!$D$3:$D$389,0)),"No")</f>
        <v>No</v>
      </c>
      <c r="W388" s="93">
        <f t="shared" si="14"/>
        <v>1</v>
      </c>
      <c r="X388" s="136"/>
      <c r="Y388" s="3" t="str">
        <f t="shared" si="15"/>
        <v/>
      </c>
      <c r="Z388" s="3" t="str">
        <f t="shared" si="6"/>
        <v>#DIV/0!</v>
      </c>
      <c r="AA388" s="96">
        <f t="shared" si="7"/>
        <v>0</v>
      </c>
      <c r="AB388" s="3" t="str">
        <f>IF(OR((AA388-$AC$2)&lt;0,(AA388-$AC$4)&lt;0),0,(AA388-$AC$2)*(AA388-$AC$4)*'Draft Array'!$K$100*'Draft Array'!$M$112*pcrb)</f>
        <v>#REF!</v>
      </c>
      <c r="AC388" s="3" t="str">
        <f t="shared" si="8"/>
        <v>#REF!</v>
      </c>
      <c r="AD388" s="135">
        <f t="shared" si="9"/>
        <v>0</v>
      </c>
      <c r="AE388" s="3" t="str">
        <f t="shared" si="16"/>
        <v>#DIV/0!</v>
      </c>
      <c r="AF388" s="3"/>
      <c r="AG388" s="3"/>
      <c r="AH388" s="3"/>
      <c r="AI388" s="3"/>
      <c r="AJ388" s="3"/>
      <c r="AK388" s="3"/>
    </row>
    <row r="389" ht="15.75" customHeight="1">
      <c r="A389" s="151" t="str">
        <f>OffensePrj!C388</f>
        <v/>
      </c>
      <c r="B389" s="131" t="str">
        <f>OffensePrj!R388</f>
        <v/>
      </c>
      <c r="C389" s="132" t="str">
        <f>OffensePrj!D388</f>
        <v/>
      </c>
      <c r="D389" s="132" t="str">
        <f>OffensePrj!E388</f>
        <v/>
      </c>
      <c r="E389" s="132" t="str">
        <f>OffensePrj!F388</f>
        <v/>
      </c>
      <c r="F389" s="132" t="str">
        <f>OffensePrj!G388</f>
        <v/>
      </c>
      <c r="G389" s="133" t="str">
        <f>OffensePrj!H388</f>
        <v/>
      </c>
      <c r="H389" s="132" t="str">
        <f>OffensePrj!I388</f>
        <v/>
      </c>
      <c r="I389" s="132" t="str">
        <f>OffensePrj!J388</f>
        <v/>
      </c>
      <c r="J389" s="132" t="str">
        <f>OffensePrj!K388</f>
        <v/>
      </c>
      <c r="K389" s="132" t="str">
        <f>OffensePrj!L388</f>
        <v/>
      </c>
      <c r="L389" s="132" t="str">
        <f>OffensePrj!M388</f>
        <v/>
      </c>
      <c r="M389" s="132" t="str">
        <f>OffensePrj!N388</f>
        <v/>
      </c>
      <c r="N389" s="132" t="str">
        <f>OffensePrj!O388</f>
        <v/>
      </c>
      <c r="O389" s="3" t="str">
        <f>OffensePrj!P388</f>
        <v/>
      </c>
      <c r="P389" s="132" t="str">
        <f>OffensePrj!Q388</f>
        <v/>
      </c>
      <c r="Q389" s="134">
        <f>IFERROR(ProjectionCalcs!D389*pointpasscomp+ProjectionCalcs!E389*pointpassyard+ProjectionCalcs!F389*pointpasstd+pointint*ProjectionCalcs!G389+ProjectionCalcs!H389*pointrushatt+pointrushyard*ProjectionCalcs!I389+pointrushtd*ProjectionCalcs!J389+ProjectionCalcs!K389*pointrec+pointrecyard*ProjectionCalcs!L389+ProjectionCalcs!M389*pointrectd+pointfumb*ProjectionCalcs!N389+(C389-D389)*pointpassinc+O389*pointret+P389*pointrushtd,0)</f>
        <v>0</v>
      </c>
      <c r="R389" s="113" t="str">
        <f t="shared" si="11"/>
        <v>#REF!</v>
      </c>
      <c r="S389" s="135" t="str">
        <f t="shared" si="12"/>
        <v>#REF!</v>
      </c>
      <c r="T389" s="113" t="str">
        <f t="array" ref="T389">ROUND(SUMPRODUCT((AE389&gt;=$AE$155:$AE$404)/COUNTIF($AE$155:$AE$404,$AE$155:$AE$404)),0)</f>
        <v>#DIV/0!</v>
      </c>
      <c r="U389" s="3" t="str">
        <f t="shared" si="13"/>
        <v>#REF!</v>
      </c>
      <c r="V389" s="3" t="str">
        <f t="array" ref="V389">IFERROR(INDEX(Overall!$C$3:$C$389,MATCH(ProjectionCalcs!B389,Overall!$D$3:$D$389,0)),"No")</f>
        <v>No</v>
      </c>
      <c r="W389" s="93">
        <f t="shared" si="14"/>
        <v>1</v>
      </c>
      <c r="X389" s="136"/>
      <c r="Y389" s="3" t="str">
        <f t="shared" si="15"/>
        <v/>
      </c>
      <c r="Z389" s="3" t="str">
        <f t="shared" si="6"/>
        <v>#DIV/0!</v>
      </c>
      <c r="AA389" s="96">
        <f t="shared" si="7"/>
        <v>0</v>
      </c>
      <c r="AB389" s="3" t="str">
        <f>IF(OR((AA389-$AC$2)&lt;0,(AA389-$AC$4)&lt;0),0,(AA389-$AC$2)*(AA389-$AC$4)*'Draft Array'!$K$100*'Draft Array'!$M$112*pcrb)</f>
        <v>#REF!</v>
      </c>
      <c r="AC389" s="3" t="str">
        <f t="shared" si="8"/>
        <v>#REF!</v>
      </c>
      <c r="AD389" s="135">
        <f t="shared" si="9"/>
        <v>0</v>
      </c>
      <c r="AE389" s="3" t="str">
        <f t="shared" si="16"/>
        <v>#DIV/0!</v>
      </c>
      <c r="AF389" s="3"/>
      <c r="AG389" s="3"/>
      <c r="AH389" s="3"/>
      <c r="AI389" s="3"/>
      <c r="AJ389" s="3"/>
      <c r="AK389" s="3"/>
    </row>
    <row r="390" ht="15.75" customHeight="1">
      <c r="A390" s="151" t="str">
        <f>OffensePrj!C389</f>
        <v/>
      </c>
      <c r="B390" s="131" t="str">
        <f>OffensePrj!R389</f>
        <v/>
      </c>
      <c r="C390" s="132" t="str">
        <f>OffensePrj!D389</f>
        <v/>
      </c>
      <c r="D390" s="132" t="str">
        <f>OffensePrj!E389</f>
        <v/>
      </c>
      <c r="E390" s="132" t="str">
        <f>OffensePrj!F389</f>
        <v/>
      </c>
      <c r="F390" s="132" t="str">
        <f>OffensePrj!G389</f>
        <v/>
      </c>
      <c r="G390" s="133" t="str">
        <f>OffensePrj!H389</f>
        <v/>
      </c>
      <c r="H390" s="132" t="str">
        <f>OffensePrj!I389</f>
        <v/>
      </c>
      <c r="I390" s="132" t="str">
        <f>OffensePrj!J389</f>
        <v/>
      </c>
      <c r="J390" s="132" t="str">
        <f>OffensePrj!K389</f>
        <v/>
      </c>
      <c r="K390" s="132" t="str">
        <f>OffensePrj!L389</f>
        <v/>
      </c>
      <c r="L390" s="132" t="str">
        <f>OffensePrj!M389</f>
        <v/>
      </c>
      <c r="M390" s="132" t="str">
        <f>OffensePrj!N389</f>
        <v/>
      </c>
      <c r="N390" s="132" t="str">
        <f>OffensePrj!O389</f>
        <v/>
      </c>
      <c r="O390" s="3" t="str">
        <f>OffensePrj!P389</f>
        <v/>
      </c>
      <c r="P390" s="132" t="str">
        <f>OffensePrj!Q389</f>
        <v/>
      </c>
      <c r="Q390" s="134">
        <f>IFERROR(ProjectionCalcs!D390*pointpasscomp+ProjectionCalcs!E390*pointpassyard+ProjectionCalcs!F390*pointpasstd+pointint*ProjectionCalcs!G390+ProjectionCalcs!H390*pointrushatt+pointrushyard*ProjectionCalcs!I390+pointrushtd*ProjectionCalcs!J390+ProjectionCalcs!K390*pointrec+pointrecyard*ProjectionCalcs!L390+ProjectionCalcs!M390*pointrectd+pointfumb*ProjectionCalcs!N390+(C390-D390)*pointpassinc+O390*pointret+P390*pointrushtd,0)</f>
        <v>0</v>
      </c>
      <c r="R390" s="113" t="str">
        <f t="shared" si="11"/>
        <v>#REF!</v>
      </c>
      <c r="S390" s="135" t="str">
        <f t="shared" si="12"/>
        <v>#REF!</v>
      </c>
      <c r="T390" s="113" t="str">
        <f t="array" ref="T390">ROUND(SUMPRODUCT((AE390&gt;=$AE$155:$AE$404)/COUNTIF($AE$155:$AE$404,$AE$155:$AE$404)),0)</f>
        <v>#DIV/0!</v>
      </c>
      <c r="U390" s="3" t="str">
        <f t="shared" si="13"/>
        <v>#REF!</v>
      </c>
      <c r="V390" s="3" t="str">
        <f t="array" ref="V390">IFERROR(INDEX(Overall!$C$3:$C$389,MATCH(ProjectionCalcs!B390,Overall!$D$3:$D$389,0)),"No")</f>
        <v>No</v>
      </c>
      <c r="W390" s="93">
        <f t="shared" si="14"/>
        <v>1</v>
      </c>
      <c r="X390" s="136"/>
      <c r="Y390" s="3" t="str">
        <f t="shared" si="15"/>
        <v/>
      </c>
      <c r="Z390" s="3" t="str">
        <f t="shared" si="6"/>
        <v>#DIV/0!</v>
      </c>
      <c r="AA390" s="96">
        <f t="shared" si="7"/>
        <v>0</v>
      </c>
      <c r="AB390" s="3" t="str">
        <f>IF(OR((AA390-$AC$2)&lt;0,(AA390-$AC$4)&lt;0),0,(AA390-$AC$2)*(AA390-$AC$4)*'Draft Array'!$K$100*'Draft Array'!$M$112*pcrb)</f>
        <v>#REF!</v>
      </c>
      <c r="AC390" s="3" t="str">
        <f t="shared" si="8"/>
        <v>#REF!</v>
      </c>
      <c r="AD390" s="135">
        <f t="shared" si="9"/>
        <v>0</v>
      </c>
      <c r="AE390" s="3" t="str">
        <f t="shared" si="16"/>
        <v>#DIV/0!</v>
      </c>
      <c r="AF390" s="3"/>
      <c r="AG390" s="3"/>
      <c r="AH390" s="3"/>
      <c r="AI390" s="3"/>
      <c r="AJ390" s="3"/>
      <c r="AK390" s="3"/>
    </row>
    <row r="391" ht="15.75" customHeight="1">
      <c r="A391" s="151" t="str">
        <f>OffensePrj!C390</f>
        <v/>
      </c>
      <c r="B391" s="131" t="str">
        <f>OffensePrj!R390</f>
        <v/>
      </c>
      <c r="C391" s="132" t="str">
        <f>OffensePrj!D390</f>
        <v/>
      </c>
      <c r="D391" s="132" t="str">
        <f>OffensePrj!E390</f>
        <v/>
      </c>
      <c r="E391" s="132" t="str">
        <f>OffensePrj!F390</f>
        <v/>
      </c>
      <c r="F391" s="132" t="str">
        <f>OffensePrj!G390</f>
        <v/>
      </c>
      <c r="G391" s="133" t="str">
        <f>OffensePrj!H390</f>
        <v/>
      </c>
      <c r="H391" s="132" t="str">
        <f>OffensePrj!I390</f>
        <v/>
      </c>
      <c r="I391" s="132" t="str">
        <f>OffensePrj!J390</f>
        <v/>
      </c>
      <c r="J391" s="132" t="str">
        <f>OffensePrj!K390</f>
        <v/>
      </c>
      <c r="K391" s="132" t="str">
        <f>OffensePrj!L390</f>
        <v/>
      </c>
      <c r="L391" s="132" t="str">
        <f>OffensePrj!M390</f>
        <v/>
      </c>
      <c r="M391" s="132" t="str">
        <f>OffensePrj!N390</f>
        <v/>
      </c>
      <c r="N391" s="132" t="str">
        <f>OffensePrj!O390</f>
        <v/>
      </c>
      <c r="O391" s="3" t="str">
        <f>OffensePrj!P390</f>
        <v/>
      </c>
      <c r="P391" s="132" t="str">
        <f>OffensePrj!Q390</f>
        <v/>
      </c>
      <c r="Q391" s="134">
        <f>IFERROR(ProjectionCalcs!D391*pointpasscomp+ProjectionCalcs!E391*pointpassyard+ProjectionCalcs!F391*pointpasstd+pointint*ProjectionCalcs!G391+ProjectionCalcs!H391*pointrushatt+pointrushyard*ProjectionCalcs!I391+pointrushtd*ProjectionCalcs!J391+ProjectionCalcs!K391*pointrec+pointrecyard*ProjectionCalcs!L391+ProjectionCalcs!M391*pointrectd+pointfumb*ProjectionCalcs!N391+(C391-D391)*pointpassinc+O391*pointret+P391*pointrushtd,0)</f>
        <v>0</v>
      </c>
      <c r="R391" s="113" t="str">
        <f t="shared" si="11"/>
        <v>#REF!</v>
      </c>
      <c r="S391" s="135" t="str">
        <f t="shared" si="12"/>
        <v>#REF!</v>
      </c>
      <c r="T391" s="113" t="str">
        <f t="array" ref="T391">ROUND(SUMPRODUCT((AE391&gt;=$AE$155:$AE$404)/COUNTIF($AE$155:$AE$404,$AE$155:$AE$404)),0)</f>
        <v>#DIV/0!</v>
      </c>
      <c r="U391" s="3" t="str">
        <f t="shared" si="13"/>
        <v>#REF!</v>
      </c>
      <c r="V391" s="3" t="str">
        <f t="array" ref="V391">IFERROR(INDEX(Overall!$C$3:$C$389,MATCH(ProjectionCalcs!B391,Overall!$D$3:$D$389,0)),"No")</f>
        <v>No</v>
      </c>
      <c r="W391" s="93">
        <f t="shared" si="14"/>
        <v>1</v>
      </c>
      <c r="X391" s="136"/>
      <c r="Y391" s="3" t="str">
        <f t="shared" si="15"/>
        <v/>
      </c>
      <c r="Z391" s="3" t="str">
        <f t="shared" si="6"/>
        <v>#DIV/0!</v>
      </c>
      <c r="AA391" s="96">
        <f t="shared" si="7"/>
        <v>0</v>
      </c>
      <c r="AB391" s="3" t="str">
        <f>IF(OR((AA391-$AC$2)&lt;0,(AA391-$AC$4)&lt;0),0,(AA391-$AC$2)*(AA391-$AC$4)*'Draft Array'!$K$100*'Draft Array'!$M$112*pcrb)</f>
        <v>#REF!</v>
      </c>
      <c r="AC391" s="3" t="str">
        <f t="shared" si="8"/>
        <v>#REF!</v>
      </c>
      <c r="AD391" s="135">
        <f t="shared" si="9"/>
        <v>0</v>
      </c>
      <c r="AE391" s="3" t="str">
        <f t="shared" si="16"/>
        <v>#DIV/0!</v>
      </c>
      <c r="AF391" s="3"/>
      <c r="AG391" s="3"/>
      <c r="AH391" s="3"/>
      <c r="AI391" s="3"/>
      <c r="AJ391" s="3"/>
      <c r="AK391" s="3"/>
    </row>
    <row r="392" ht="15.75" customHeight="1">
      <c r="A392" s="151" t="str">
        <f>OffensePrj!C391</f>
        <v/>
      </c>
      <c r="B392" s="131" t="str">
        <f>OffensePrj!R391</f>
        <v/>
      </c>
      <c r="C392" s="132" t="str">
        <f>OffensePrj!D391</f>
        <v/>
      </c>
      <c r="D392" s="132" t="str">
        <f>OffensePrj!E391</f>
        <v/>
      </c>
      <c r="E392" s="132" t="str">
        <f>OffensePrj!F391</f>
        <v/>
      </c>
      <c r="F392" s="132" t="str">
        <f>OffensePrj!G391</f>
        <v/>
      </c>
      <c r="G392" s="133" t="str">
        <f>OffensePrj!H391</f>
        <v/>
      </c>
      <c r="H392" s="132" t="str">
        <f>OffensePrj!I391</f>
        <v/>
      </c>
      <c r="I392" s="132" t="str">
        <f>OffensePrj!J391</f>
        <v/>
      </c>
      <c r="J392" s="132" t="str">
        <f>OffensePrj!K391</f>
        <v/>
      </c>
      <c r="K392" s="132" t="str">
        <f>OffensePrj!L391</f>
        <v/>
      </c>
      <c r="L392" s="132" t="str">
        <f>OffensePrj!M391</f>
        <v/>
      </c>
      <c r="M392" s="132" t="str">
        <f>OffensePrj!N391</f>
        <v/>
      </c>
      <c r="N392" s="132" t="str">
        <f>OffensePrj!O391</f>
        <v/>
      </c>
      <c r="O392" s="3" t="str">
        <f>OffensePrj!P391</f>
        <v/>
      </c>
      <c r="P392" s="132" t="str">
        <f>OffensePrj!Q391</f>
        <v/>
      </c>
      <c r="Q392" s="134">
        <f>IFERROR(ProjectionCalcs!D392*pointpasscomp+ProjectionCalcs!E392*pointpassyard+ProjectionCalcs!F392*pointpasstd+pointint*ProjectionCalcs!G392+ProjectionCalcs!H392*pointrushatt+pointrushyard*ProjectionCalcs!I392+pointrushtd*ProjectionCalcs!J392+ProjectionCalcs!K392*pointrec+pointrecyard*ProjectionCalcs!L392+ProjectionCalcs!M392*pointrectd+pointfumb*ProjectionCalcs!N392+(C392-D392)*pointpassinc+O392*pointret+P392*pointrushtd,0)</f>
        <v>0</v>
      </c>
      <c r="R392" s="113" t="str">
        <f t="shared" si="11"/>
        <v>#REF!</v>
      </c>
      <c r="S392" s="135" t="str">
        <f t="shared" si="12"/>
        <v>#REF!</v>
      </c>
      <c r="T392" s="113" t="str">
        <f t="array" ref="T392">ROUND(SUMPRODUCT((AE392&gt;=$AE$155:$AE$404)/COUNTIF($AE$155:$AE$404,$AE$155:$AE$404)),0)</f>
        <v>#DIV/0!</v>
      </c>
      <c r="U392" s="3" t="str">
        <f t="shared" si="13"/>
        <v>#REF!</v>
      </c>
      <c r="V392" s="3" t="str">
        <f t="array" ref="V392">IFERROR(INDEX(Overall!$C$3:$C$389,MATCH(ProjectionCalcs!B392,Overall!$D$3:$D$389,0)),"No")</f>
        <v>No</v>
      </c>
      <c r="W392" s="93">
        <f t="shared" si="14"/>
        <v>1</v>
      </c>
      <c r="X392" s="136"/>
      <c r="Y392" s="3" t="str">
        <f t="shared" si="15"/>
        <v/>
      </c>
      <c r="Z392" s="3" t="str">
        <f t="shared" si="6"/>
        <v>#DIV/0!</v>
      </c>
      <c r="AA392" s="96">
        <f t="shared" si="7"/>
        <v>0</v>
      </c>
      <c r="AB392" s="3" t="str">
        <f>IF(OR((AA392-$AC$2)&lt;0,(AA392-$AC$4)&lt;0),0,(AA392-$AC$2)*(AA392-$AC$4)*'Draft Array'!$K$100*'Draft Array'!$M$112*pcrb)</f>
        <v>#REF!</v>
      </c>
      <c r="AC392" s="3" t="str">
        <f t="shared" si="8"/>
        <v>#REF!</v>
      </c>
      <c r="AD392" s="135">
        <f t="shared" si="9"/>
        <v>0</v>
      </c>
      <c r="AE392" s="3" t="str">
        <f t="shared" si="16"/>
        <v>#DIV/0!</v>
      </c>
      <c r="AF392" s="3"/>
      <c r="AG392" s="3"/>
      <c r="AH392" s="3"/>
      <c r="AI392" s="3"/>
      <c r="AJ392" s="3"/>
      <c r="AK392" s="3"/>
    </row>
    <row r="393" ht="15.75" customHeight="1">
      <c r="A393" s="151" t="str">
        <f>OffensePrj!C392</f>
        <v/>
      </c>
      <c r="B393" s="131" t="str">
        <f>OffensePrj!R392</f>
        <v/>
      </c>
      <c r="C393" s="132" t="str">
        <f>OffensePrj!D392</f>
        <v/>
      </c>
      <c r="D393" s="132" t="str">
        <f>OffensePrj!E392</f>
        <v/>
      </c>
      <c r="E393" s="132" t="str">
        <f>OffensePrj!F392</f>
        <v/>
      </c>
      <c r="F393" s="132" t="str">
        <f>OffensePrj!G392</f>
        <v/>
      </c>
      <c r="G393" s="133" t="str">
        <f>OffensePrj!H392</f>
        <v/>
      </c>
      <c r="H393" s="132" t="str">
        <f>OffensePrj!I392</f>
        <v/>
      </c>
      <c r="I393" s="132" t="str">
        <f>OffensePrj!J392</f>
        <v/>
      </c>
      <c r="J393" s="132" t="str">
        <f>OffensePrj!K392</f>
        <v/>
      </c>
      <c r="K393" s="132" t="str">
        <f>OffensePrj!L392</f>
        <v/>
      </c>
      <c r="L393" s="132" t="str">
        <f>OffensePrj!M392</f>
        <v/>
      </c>
      <c r="M393" s="132" t="str">
        <f>OffensePrj!N392</f>
        <v/>
      </c>
      <c r="N393" s="132" t="str">
        <f>OffensePrj!O392</f>
        <v/>
      </c>
      <c r="O393" s="3" t="str">
        <f>OffensePrj!P392</f>
        <v/>
      </c>
      <c r="P393" s="132" t="str">
        <f>OffensePrj!Q392</f>
        <v/>
      </c>
      <c r="Q393" s="134">
        <f>IFERROR(ProjectionCalcs!D393*pointpasscomp+ProjectionCalcs!E393*pointpassyard+ProjectionCalcs!F393*pointpasstd+pointint*ProjectionCalcs!G393+ProjectionCalcs!H393*pointrushatt+pointrushyard*ProjectionCalcs!I393+pointrushtd*ProjectionCalcs!J393+ProjectionCalcs!K393*pointrec+pointrecyard*ProjectionCalcs!L393+ProjectionCalcs!M393*pointrectd+pointfumb*ProjectionCalcs!N393+(C393-D393)*pointpassinc+O393*pointret+P393*pointrushtd,0)</f>
        <v>0</v>
      </c>
      <c r="R393" s="113" t="str">
        <f t="shared" si="11"/>
        <v>#REF!</v>
      </c>
      <c r="S393" s="135" t="str">
        <f t="shared" si="12"/>
        <v>#REF!</v>
      </c>
      <c r="T393" s="113" t="str">
        <f t="array" ref="T393">ROUND(SUMPRODUCT((AE393&gt;=$AE$155:$AE$404)/COUNTIF($AE$155:$AE$404,$AE$155:$AE$404)),0)</f>
        <v>#DIV/0!</v>
      </c>
      <c r="U393" s="3" t="str">
        <f t="shared" si="13"/>
        <v>#REF!</v>
      </c>
      <c r="V393" s="3" t="str">
        <f t="array" ref="V393">IFERROR(INDEX(Overall!$C$3:$C$389,MATCH(ProjectionCalcs!B393,Overall!$D$3:$D$389,0)),"No")</f>
        <v>No</v>
      </c>
      <c r="W393" s="93">
        <f t="shared" si="14"/>
        <v>1</v>
      </c>
      <c r="X393" s="136"/>
      <c r="Y393" s="3" t="str">
        <f t="shared" si="15"/>
        <v/>
      </c>
      <c r="Z393" s="3" t="str">
        <f t="shared" si="6"/>
        <v>#DIV/0!</v>
      </c>
      <c r="AA393" s="96">
        <f t="shared" si="7"/>
        <v>0</v>
      </c>
      <c r="AB393" s="3" t="str">
        <f>IF(OR((AA393-$AC$2)&lt;0,(AA393-$AC$4)&lt;0),0,(AA393-$AC$2)*(AA393-$AC$4)*'Draft Array'!$K$100*'Draft Array'!$M$112*pcrb)</f>
        <v>#REF!</v>
      </c>
      <c r="AC393" s="3" t="str">
        <f t="shared" si="8"/>
        <v>#REF!</v>
      </c>
      <c r="AD393" s="135">
        <f t="shared" si="9"/>
        <v>0</v>
      </c>
      <c r="AE393" s="3" t="str">
        <f t="shared" si="16"/>
        <v>#DIV/0!</v>
      </c>
      <c r="AF393" s="3"/>
      <c r="AG393" s="3"/>
      <c r="AH393" s="3"/>
      <c r="AI393" s="3"/>
      <c r="AJ393" s="3"/>
      <c r="AK393" s="3"/>
    </row>
    <row r="394" ht="15.75" customHeight="1">
      <c r="A394" s="151" t="str">
        <f>OffensePrj!C393</f>
        <v/>
      </c>
      <c r="B394" s="131" t="str">
        <f>OffensePrj!R393</f>
        <v/>
      </c>
      <c r="C394" s="132" t="str">
        <f>OffensePrj!D393</f>
        <v/>
      </c>
      <c r="D394" s="132" t="str">
        <f>OffensePrj!E393</f>
        <v/>
      </c>
      <c r="E394" s="132" t="str">
        <f>OffensePrj!F393</f>
        <v/>
      </c>
      <c r="F394" s="132" t="str">
        <f>OffensePrj!G393</f>
        <v/>
      </c>
      <c r="G394" s="133" t="str">
        <f>OffensePrj!H393</f>
        <v/>
      </c>
      <c r="H394" s="132" t="str">
        <f>OffensePrj!I393</f>
        <v/>
      </c>
      <c r="I394" s="132" t="str">
        <f>OffensePrj!J393</f>
        <v/>
      </c>
      <c r="J394" s="132" t="str">
        <f>OffensePrj!K393</f>
        <v/>
      </c>
      <c r="K394" s="132" t="str">
        <f>OffensePrj!L393</f>
        <v/>
      </c>
      <c r="L394" s="132" t="str">
        <f>OffensePrj!M393</f>
        <v/>
      </c>
      <c r="M394" s="132" t="str">
        <f>OffensePrj!N393</f>
        <v/>
      </c>
      <c r="N394" s="132" t="str">
        <f>OffensePrj!O393</f>
        <v/>
      </c>
      <c r="O394" s="3" t="str">
        <f>OffensePrj!P393</f>
        <v/>
      </c>
      <c r="P394" s="132" t="str">
        <f>OffensePrj!Q393</f>
        <v/>
      </c>
      <c r="Q394" s="134">
        <f>IFERROR(ProjectionCalcs!D394*pointpasscomp+ProjectionCalcs!E394*pointpassyard+ProjectionCalcs!F394*pointpasstd+pointint*ProjectionCalcs!G394+ProjectionCalcs!H394*pointrushatt+pointrushyard*ProjectionCalcs!I394+pointrushtd*ProjectionCalcs!J394+ProjectionCalcs!K394*pointrec+pointrecyard*ProjectionCalcs!L394+ProjectionCalcs!M394*pointrectd+pointfumb*ProjectionCalcs!N394+(C394-D394)*pointpassinc+O394*pointret+P394*pointrushtd,0)</f>
        <v>0</v>
      </c>
      <c r="R394" s="113" t="str">
        <f t="shared" si="11"/>
        <v>#REF!</v>
      </c>
      <c r="S394" s="135" t="str">
        <f t="shared" si="12"/>
        <v>#REF!</v>
      </c>
      <c r="T394" s="113" t="str">
        <f t="array" ref="T394">ROUND(SUMPRODUCT((AE394&gt;=$AE$155:$AE$404)/COUNTIF($AE$155:$AE$404,$AE$155:$AE$404)),0)</f>
        <v>#DIV/0!</v>
      </c>
      <c r="U394" s="3" t="str">
        <f t="shared" si="13"/>
        <v>#REF!</v>
      </c>
      <c r="V394" s="3" t="str">
        <f t="array" ref="V394">IFERROR(INDEX(Overall!$C$3:$C$389,MATCH(ProjectionCalcs!B394,Overall!$D$3:$D$389,0)),"No")</f>
        <v>No</v>
      </c>
      <c r="W394" s="93">
        <f t="shared" si="14"/>
        <v>1</v>
      </c>
      <c r="X394" s="136"/>
      <c r="Y394" s="3" t="str">
        <f t="shared" si="15"/>
        <v/>
      </c>
      <c r="Z394" s="3" t="str">
        <f t="shared" si="6"/>
        <v>#DIV/0!</v>
      </c>
      <c r="AA394" s="96">
        <f t="shared" si="7"/>
        <v>0</v>
      </c>
      <c r="AB394" s="3" t="str">
        <f>IF(OR((AA394-$AC$2)&lt;0,(AA394-$AC$4)&lt;0),0,(AA394-$AC$2)*(AA394-$AC$4)*'Draft Array'!$K$100*'Draft Array'!$M$112*pcrb)</f>
        <v>#REF!</v>
      </c>
      <c r="AC394" s="3" t="str">
        <f t="shared" si="8"/>
        <v>#REF!</v>
      </c>
      <c r="AD394" s="135">
        <f t="shared" si="9"/>
        <v>0</v>
      </c>
      <c r="AE394" s="3" t="str">
        <f t="shared" si="16"/>
        <v>#DIV/0!</v>
      </c>
      <c r="AF394" s="3"/>
      <c r="AG394" s="3"/>
      <c r="AH394" s="3"/>
      <c r="AI394" s="3"/>
      <c r="AJ394" s="3"/>
      <c r="AK394" s="3"/>
    </row>
    <row r="395" ht="15.75" customHeight="1">
      <c r="A395" s="151" t="str">
        <f>OffensePrj!C394</f>
        <v/>
      </c>
      <c r="B395" s="131" t="str">
        <f>OffensePrj!R394</f>
        <v/>
      </c>
      <c r="C395" s="132" t="str">
        <f>OffensePrj!D394</f>
        <v/>
      </c>
      <c r="D395" s="132" t="str">
        <f>OffensePrj!E394</f>
        <v/>
      </c>
      <c r="E395" s="132" t="str">
        <f>OffensePrj!F394</f>
        <v/>
      </c>
      <c r="F395" s="132" t="str">
        <f>OffensePrj!G394</f>
        <v/>
      </c>
      <c r="G395" s="133" t="str">
        <f>OffensePrj!H394</f>
        <v/>
      </c>
      <c r="H395" s="132" t="str">
        <f>OffensePrj!I394</f>
        <v/>
      </c>
      <c r="I395" s="132" t="str">
        <f>OffensePrj!J394</f>
        <v/>
      </c>
      <c r="J395" s="132" t="str">
        <f>OffensePrj!K394</f>
        <v/>
      </c>
      <c r="K395" s="132" t="str">
        <f>OffensePrj!L394</f>
        <v/>
      </c>
      <c r="L395" s="132" t="str">
        <f>OffensePrj!M394</f>
        <v/>
      </c>
      <c r="M395" s="132" t="str">
        <f>OffensePrj!N394</f>
        <v/>
      </c>
      <c r="N395" s="132" t="str">
        <f>OffensePrj!O394</f>
        <v/>
      </c>
      <c r="O395" s="3" t="str">
        <f>OffensePrj!P394</f>
        <v/>
      </c>
      <c r="P395" s="132" t="str">
        <f>OffensePrj!Q394</f>
        <v/>
      </c>
      <c r="Q395" s="134">
        <f>IFERROR(ProjectionCalcs!D395*pointpasscomp+ProjectionCalcs!E395*pointpassyard+ProjectionCalcs!F395*pointpasstd+pointint*ProjectionCalcs!G395+ProjectionCalcs!H395*pointrushatt+pointrushyard*ProjectionCalcs!I395+pointrushtd*ProjectionCalcs!J395+ProjectionCalcs!K395*pointrec+pointrecyard*ProjectionCalcs!L395+ProjectionCalcs!M395*pointrectd+pointfumb*ProjectionCalcs!N395+(C395-D395)*pointpassinc+O395*pointret+P395*pointrushtd,0)</f>
        <v>0</v>
      </c>
      <c r="R395" s="113" t="str">
        <f t="shared" si="11"/>
        <v>#REF!</v>
      </c>
      <c r="S395" s="135" t="str">
        <f t="shared" si="12"/>
        <v>#REF!</v>
      </c>
      <c r="T395" s="113" t="str">
        <f t="array" ref="T395">ROUND(SUMPRODUCT((AE395&gt;=$AE$155:$AE$404)/COUNTIF($AE$155:$AE$404,$AE$155:$AE$404)),0)</f>
        <v>#DIV/0!</v>
      </c>
      <c r="U395" s="3" t="str">
        <f t="shared" si="13"/>
        <v>#REF!</v>
      </c>
      <c r="V395" s="3" t="str">
        <f t="array" ref="V395">IFERROR(INDEX(Overall!$C$3:$C$389,MATCH(ProjectionCalcs!B395,Overall!$D$3:$D$389,0)),"No")</f>
        <v>No</v>
      </c>
      <c r="W395" s="93">
        <f t="shared" si="14"/>
        <v>1</v>
      </c>
      <c r="X395" s="136"/>
      <c r="Y395" s="3" t="str">
        <f t="shared" si="15"/>
        <v/>
      </c>
      <c r="Z395" s="3" t="str">
        <f t="shared" si="6"/>
        <v>#DIV/0!</v>
      </c>
      <c r="AA395" s="96">
        <f t="shared" si="7"/>
        <v>0</v>
      </c>
      <c r="AB395" s="3" t="str">
        <f>IF(OR((AA395-$AC$2)&lt;0,(AA395-$AC$4)&lt;0),0,(AA395-$AC$2)*(AA395-$AC$4)*'Draft Array'!$K$100*'Draft Array'!$M$112*pcrb)</f>
        <v>#REF!</v>
      </c>
      <c r="AC395" s="3" t="str">
        <f t="shared" si="8"/>
        <v>#REF!</v>
      </c>
      <c r="AD395" s="135">
        <f t="shared" si="9"/>
        <v>0</v>
      </c>
      <c r="AE395" s="3" t="str">
        <f t="shared" si="16"/>
        <v>#DIV/0!</v>
      </c>
      <c r="AF395" s="3"/>
      <c r="AG395" s="3"/>
      <c r="AH395" s="3"/>
      <c r="AI395" s="3"/>
      <c r="AJ395" s="3"/>
      <c r="AK395" s="3"/>
    </row>
    <row r="396" ht="15.75" customHeight="1">
      <c r="A396" s="151" t="str">
        <f>OffensePrj!C395</f>
        <v/>
      </c>
      <c r="B396" s="131" t="str">
        <f>OffensePrj!R395</f>
        <v/>
      </c>
      <c r="C396" s="132" t="str">
        <f>OffensePrj!D395</f>
        <v/>
      </c>
      <c r="D396" s="132" t="str">
        <f>OffensePrj!E395</f>
        <v/>
      </c>
      <c r="E396" s="132" t="str">
        <f>OffensePrj!F395</f>
        <v/>
      </c>
      <c r="F396" s="132" t="str">
        <f>OffensePrj!G395</f>
        <v/>
      </c>
      <c r="G396" s="133" t="str">
        <f>OffensePrj!H395</f>
        <v/>
      </c>
      <c r="H396" s="132" t="str">
        <f>OffensePrj!I395</f>
        <v/>
      </c>
      <c r="I396" s="132" t="str">
        <f>OffensePrj!J395</f>
        <v/>
      </c>
      <c r="J396" s="132" t="str">
        <f>OffensePrj!K395</f>
        <v/>
      </c>
      <c r="K396" s="132" t="str">
        <f>OffensePrj!L395</f>
        <v/>
      </c>
      <c r="L396" s="132" t="str">
        <f>OffensePrj!M395</f>
        <v/>
      </c>
      <c r="M396" s="132" t="str">
        <f>OffensePrj!N395</f>
        <v/>
      </c>
      <c r="N396" s="132" t="str">
        <f>OffensePrj!O395</f>
        <v/>
      </c>
      <c r="O396" s="3" t="str">
        <f>OffensePrj!P395</f>
        <v/>
      </c>
      <c r="P396" s="132" t="str">
        <f>OffensePrj!Q395</f>
        <v/>
      </c>
      <c r="Q396" s="134">
        <f>IFERROR(ProjectionCalcs!D396*pointpasscomp+ProjectionCalcs!E396*pointpassyard+ProjectionCalcs!F396*pointpasstd+pointint*ProjectionCalcs!G396+ProjectionCalcs!H396*pointrushatt+pointrushyard*ProjectionCalcs!I396+pointrushtd*ProjectionCalcs!J396+ProjectionCalcs!K396*pointrec+pointrecyard*ProjectionCalcs!L396+ProjectionCalcs!M396*pointrectd+pointfumb*ProjectionCalcs!N396+(C396-D396)*pointpassinc+O396*pointret+P396*pointrushtd,0)</f>
        <v>0</v>
      </c>
      <c r="R396" s="113" t="str">
        <f t="shared" si="11"/>
        <v>#REF!</v>
      </c>
      <c r="S396" s="135" t="str">
        <f t="shared" si="12"/>
        <v>#REF!</v>
      </c>
      <c r="T396" s="113" t="str">
        <f t="array" ref="T396">ROUND(SUMPRODUCT((AE396&gt;=$AE$155:$AE$404)/COUNTIF($AE$155:$AE$404,$AE$155:$AE$404)),0)</f>
        <v>#DIV/0!</v>
      </c>
      <c r="U396" s="3" t="str">
        <f t="shared" si="13"/>
        <v>#REF!</v>
      </c>
      <c r="V396" s="3" t="str">
        <f t="array" ref="V396">IFERROR(INDEX(Overall!$C$3:$C$389,MATCH(ProjectionCalcs!B396,Overall!$D$3:$D$389,0)),"No")</f>
        <v>No</v>
      </c>
      <c r="W396" s="93">
        <f t="shared" si="14"/>
        <v>1</v>
      </c>
      <c r="X396" s="136"/>
      <c r="Y396" s="3" t="str">
        <f t="shared" si="15"/>
        <v/>
      </c>
      <c r="Z396" s="3" t="str">
        <f t="shared" si="6"/>
        <v>#DIV/0!</v>
      </c>
      <c r="AA396" s="96">
        <f t="shared" si="7"/>
        <v>0</v>
      </c>
      <c r="AB396" s="3" t="str">
        <f>IF(OR((AA396-$AC$2)&lt;0,(AA396-$AC$4)&lt;0),0,(AA396-$AC$2)*(AA396-$AC$4)*'Draft Array'!$K$100*'Draft Array'!$M$112*pcrb)</f>
        <v>#REF!</v>
      </c>
      <c r="AC396" s="3" t="str">
        <f t="shared" si="8"/>
        <v>#REF!</v>
      </c>
      <c r="AD396" s="135">
        <f t="shared" si="9"/>
        <v>0</v>
      </c>
      <c r="AE396" s="3" t="str">
        <f t="shared" si="16"/>
        <v>#DIV/0!</v>
      </c>
      <c r="AF396" s="3"/>
      <c r="AG396" s="3"/>
      <c r="AH396" s="3"/>
      <c r="AI396" s="3"/>
      <c r="AJ396" s="3"/>
      <c r="AK396" s="3"/>
    </row>
    <row r="397" ht="15.75" customHeight="1">
      <c r="A397" s="151" t="str">
        <f>OffensePrj!C396</f>
        <v/>
      </c>
      <c r="B397" s="131" t="str">
        <f>OffensePrj!R396</f>
        <v/>
      </c>
      <c r="C397" s="132" t="str">
        <f>OffensePrj!D396</f>
        <v/>
      </c>
      <c r="D397" s="132" t="str">
        <f>OffensePrj!E396</f>
        <v/>
      </c>
      <c r="E397" s="132" t="str">
        <f>OffensePrj!F396</f>
        <v/>
      </c>
      <c r="F397" s="132" t="str">
        <f>OffensePrj!G396</f>
        <v/>
      </c>
      <c r="G397" s="133" t="str">
        <f>OffensePrj!H396</f>
        <v/>
      </c>
      <c r="H397" s="132" t="str">
        <f>OffensePrj!I396</f>
        <v/>
      </c>
      <c r="I397" s="132" t="str">
        <f>OffensePrj!J396</f>
        <v/>
      </c>
      <c r="J397" s="132" t="str">
        <f>OffensePrj!K396</f>
        <v/>
      </c>
      <c r="K397" s="132" t="str">
        <f>OffensePrj!L396</f>
        <v/>
      </c>
      <c r="L397" s="132" t="str">
        <f>OffensePrj!M396</f>
        <v/>
      </c>
      <c r="M397" s="132" t="str">
        <f>OffensePrj!N396</f>
        <v/>
      </c>
      <c r="N397" s="132" t="str">
        <f>OffensePrj!O396</f>
        <v/>
      </c>
      <c r="O397" s="3" t="str">
        <f>OffensePrj!P396</f>
        <v/>
      </c>
      <c r="P397" s="132" t="str">
        <f>OffensePrj!Q396</f>
        <v/>
      </c>
      <c r="Q397" s="134">
        <f>IFERROR(ProjectionCalcs!D397*pointpasscomp+ProjectionCalcs!E397*pointpassyard+ProjectionCalcs!F397*pointpasstd+pointint*ProjectionCalcs!G397+ProjectionCalcs!H397*pointrushatt+pointrushyard*ProjectionCalcs!I397+pointrushtd*ProjectionCalcs!J397+ProjectionCalcs!K397*pointrec+pointrecyard*ProjectionCalcs!L397+ProjectionCalcs!M397*pointrectd+pointfumb*ProjectionCalcs!N397+(C397-D397)*pointpassinc+O397*pointret+P397*pointrushtd,0)</f>
        <v>0</v>
      </c>
      <c r="R397" s="113" t="str">
        <f t="shared" si="11"/>
        <v>#REF!</v>
      </c>
      <c r="S397" s="135" t="str">
        <f t="shared" si="12"/>
        <v>#REF!</v>
      </c>
      <c r="T397" s="113" t="str">
        <f t="array" ref="T397">ROUND(SUMPRODUCT((AE397&gt;=$AE$155:$AE$404)/COUNTIF($AE$155:$AE$404,$AE$155:$AE$404)),0)</f>
        <v>#DIV/0!</v>
      </c>
      <c r="U397" s="3" t="str">
        <f t="shared" si="13"/>
        <v>#REF!</v>
      </c>
      <c r="V397" s="3" t="str">
        <f t="array" ref="V397">IFERROR(INDEX(Overall!$C$3:$C$389,MATCH(ProjectionCalcs!B397,Overall!$D$3:$D$389,0)),"No")</f>
        <v>No</v>
      </c>
      <c r="W397" s="93">
        <f t="shared" si="14"/>
        <v>1</v>
      </c>
      <c r="X397" s="136"/>
      <c r="Y397" s="3" t="str">
        <f t="shared" si="15"/>
        <v/>
      </c>
      <c r="Z397" s="3" t="str">
        <f t="shared" si="6"/>
        <v>#DIV/0!</v>
      </c>
      <c r="AA397" s="96">
        <f t="shared" si="7"/>
        <v>0</v>
      </c>
      <c r="AB397" s="3" t="str">
        <f>IF(OR((AA397-$AC$2)&lt;0,(AA397-$AC$4)&lt;0),0,(AA397-$AC$2)*(AA397-$AC$4)*'Draft Array'!$K$100*'Draft Array'!$M$112*pcrb)</f>
        <v>#REF!</v>
      </c>
      <c r="AC397" s="3" t="str">
        <f t="shared" si="8"/>
        <v>#REF!</v>
      </c>
      <c r="AD397" s="135">
        <f t="shared" si="9"/>
        <v>0</v>
      </c>
      <c r="AE397" s="3" t="str">
        <f t="shared" si="16"/>
        <v>#DIV/0!</v>
      </c>
      <c r="AF397" s="3"/>
      <c r="AG397" s="3"/>
      <c r="AH397" s="3"/>
      <c r="AI397" s="3"/>
      <c r="AJ397" s="3"/>
      <c r="AK397" s="3"/>
    </row>
    <row r="398" ht="15.75" customHeight="1">
      <c r="A398" s="151" t="str">
        <f>OffensePrj!C397</f>
        <v/>
      </c>
      <c r="B398" s="131" t="str">
        <f>OffensePrj!R397</f>
        <v/>
      </c>
      <c r="C398" s="132" t="str">
        <f>OffensePrj!D397</f>
        <v/>
      </c>
      <c r="D398" s="132" t="str">
        <f>OffensePrj!E397</f>
        <v/>
      </c>
      <c r="E398" s="132" t="str">
        <f>OffensePrj!F397</f>
        <v/>
      </c>
      <c r="F398" s="132" t="str">
        <f>OffensePrj!G397</f>
        <v/>
      </c>
      <c r="G398" s="133" t="str">
        <f>OffensePrj!H397</f>
        <v/>
      </c>
      <c r="H398" s="132" t="str">
        <f>OffensePrj!I397</f>
        <v/>
      </c>
      <c r="I398" s="132" t="str">
        <f>OffensePrj!J397</f>
        <v/>
      </c>
      <c r="J398" s="132" t="str">
        <f>OffensePrj!K397</f>
        <v/>
      </c>
      <c r="K398" s="132" t="str">
        <f>OffensePrj!L397</f>
        <v/>
      </c>
      <c r="L398" s="132" t="str">
        <f>OffensePrj!M397</f>
        <v/>
      </c>
      <c r="M398" s="132" t="str">
        <f>OffensePrj!N397</f>
        <v/>
      </c>
      <c r="N398" s="132" t="str">
        <f>OffensePrj!O397</f>
        <v/>
      </c>
      <c r="O398" s="3" t="str">
        <f>OffensePrj!P397</f>
        <v/>
      </c>
      <c r="P398" s="132" t="str">
        <f>OffensePrj!Q397</f>
        <v/>
      </c>
      <c r="Q398" s="134">
        <f>IFERROR(ProjectionCalcs!D398*pointpasscomp+ProjectionCalcs!E398*pointpassyard+ProjectionCalcs!F398*pointpasstd+pointint*ProjectionCalcs!G398+ProjectionCalcs!H398*pointrushatt+pointrushyard*ProjectionCalcs!I398+pointrushtd*ProjectionCalcs!J398+ProjectionCalcs!K398*pointrec+pointrecyard*ProjectionCalcs!L398+ProjectionCalcs!M398*pointrectd+pointfumb*ProjectionCalcs!N398+(C398-D398)*pointpassinc+O398*pointret+P398*pointrushtd,0)</f>
        <v>0</v>
      </c>
      <c r="R398" s="113" t="str">
        <f t="shared" si="11"/>
        <v>#REF!</v>
      </c>
      <c r="S398" s="135" t="str">
        <f t="shared" si="12"/>
        <v>#REF!</v>
      </c>
      <c r="T398" s="113" t="str">
        <f t="array" ref="T398">ROUND(SUMPRODUCT((AE398&gt;=$AE$155:$AE$404)/COUNTIF($AE$155:$AE$404,$AE$155:$AE$404)),0)</f>
        <v>#DIV/0!</v>
      </c>
      <c r="U398" s="3" t="str">
        <f t="shared" si="13"/>
        <v>#REF!</v>
      </c>
      <c r="V398" s="3" t="str">
        <f t="array" ref="V398">IFERROR(INDEX(Overall!$C$3:$C$389,MATCH(ProjectionCalcs!B398,Overall!$D$3:$D$389,0)),"No")</f>
        <v>No</v>
      </c>
      <c r="W398" s="93">
        <f t="shared" si="14"/>
        <v>1</v>
      </c>
      <c r="X398" s="136"/>
      <c r="Y398" s="3" t="str">
        <f t="shared" si="15"/>
        <v/>
      </c>
      <c r="Z398" s="3" t="str">
        <f t="shared" si="6"/>
        <v>#DIV/0!</v>
      </c>
      <c r="AA398" s="96">
        <f t="shared" si="7"/>
        <v>0</v>
      </c>
      <c r="AB398" s="3" t="str">
        <f>IF(OR((AA398-$AC$2)&lt;0,(AA398-$AC$4)&lt;0),0,(AA398-$AC$2)*(AA398-$AC$4)*'Draft Array'!$K$100*'Draft Array'!$M$112*pcrb)</f>
        <v>#REF!</v>
      </c>
      <c r="AC398" s="3" t="str">
        <f t="shared" si="8"/>
        <v>#REF!</v>
      </c>
      <c r="AD398" s="135">
        <f t="shared" si="9"/>
        <v>0</v>
      </c>
      <c r="AE398" s="3" t="str">
        <f t="shared" si="16"/>
        <v>#DIV/0!</v>
      </c>
      <c r="AF398" s="3"/>
      <c r="AG398" s="3"/>
      <c r="AH398" s="3"/>
      <c r="AI398" s="3"/>
      <c r="AJ398" s="3"/>
      <c r="AK398" s="3"/>
    </row>
    <row r="399" ht="15.75" customHeight="1">
      <c r="A399" s="151" t="str">
        <f>OffensePrj!C398</f>
        <v/>
      </c>
      <c r="B399" s="131" t="str">
        <f>OffensePrj!R398</f>
        <v/>
      </c>
      <c r="C399" s="132" t="str">
        <f>OffensePrj!D398</f>
        <v/>
      </c>
      <c r="D399" s="132" t="str">
        <f>OffensePrj!E398</f>
        <v/>
      </c>
      <c r="E399" s="132" t="str">
        <f>OffensePrj!F398</f>
        <v/>
      </c>
      <c r="F399" s="132" t="str">
        <f>OffensePrj!G398</f>
        <v/>
      </c>
      <c r="G399" s="133" t="str">
        <f>OffensePrj!H398</f>
        <v/>
      </c>
      <c r="H399" s="132" t="str">
        <f>OffensePrj!I398</f>
        <v/>
      </c>
      <c r="I399" s="132" t="str">
        <f>OffensePrj!J398</f>
        <v/>
      </c>
      <c r="J399" s="132" t="str">
        <f>OffensePrj!K398</f>
        <v/>
      </c>
      <c r="K399" s="132" t="str">
        <f>OffensePrj!L398</f>
        <v/>
      </c>
      <c r="L399" s="132" t="str">
        <f>OffensePrj!M398</f>
        <v/>
      </c>
      <c r="M399" s="132" t="str">
        <f>OffensePrj!N398</f>
        <v/>
      </c>
      <c r="N399" s="132" t="str">
        <f>OffensePrj!O398</f>
        <v/>
      </c>
      <c r="O399" s="3" t="str">
        <f>OffensePrj!P398</f>
        <v/>
      </c>
      <c r="P399" s="132" t="str">
        <f>OffensePrj!Q398</f>
        <v/>
      </c>
      <c r="Q399" s="134">
        <f>IFERROR(ProjectionCalcs!D399*pointpasscomp+ProjectionCalcs!E399*pointpassyard+ProjectionCalcs!F399*pointpasstd+pointint*ProjectionCalcs!G399+ProjectionCalcs!H399*pointrushatt+pointrushyard*ProjectionCalcs!I399+pointrushtd*ProjectionCalcs!J399+ProjectionCalcs!K399*pointrec+pointrecyard*ProjectionCalcs!L399+ProjectionCalcs!M399*pointrectd+pointfumb*ProjectionCalcs!N399+(C399-D399)*pointpassinc+O399*pointret+P399*pointrushtd,0)</f>
        <v>0</v>
      </c>
      <c r="R399" s="113" t="str">
        <f t="shared" si="11"/>
        <v>#REF!</v>
      </c>
      <c r="S399" s="135" t="str">
        <f t="shared" si="12"/>
        <v>#REF!</v>
      </c>
      <c r="T399" s="113" t="str">
        <f t="array" ref="T399">ROUND(SUMPRODUCT((AE399&gt;=$AE$155:$AE$404)/COUNTIF($AE$155:$AE$404,$AE$155:$AE$404)),0)</f>
        <v>#DIV/0!</v>
      </c>
      <c r="U399" s="3" t="str">
        <f t="shared" si="13"/>
        <v>#REF!</v>
      </c>
      <c r="V399" s="3" t="str">
        <f t="array" ref="V399">IFERROR(INDEX(Overall!$C$3:$C$389,MATCH(ProjectionCalcs!B399,Overall!$D$3:$D$389,0)),"No")</f>
        <v>No</v>
      </c>
      <c r="W399" s="93">
        <f t="shared" si="14"/>
        <v>1</v>
      </c>
      <c r="X399" s="136"/>
      <c r="Y399" s="3" t="str">
        <f t="shared" si="15"/>
        <v/>
      </c>
      <c r="Z399" s="3" t="str">
        <f t="shared" si="6"/>
        <v>#DIV/0!</v>
      </c>
      <c r="AA399" s="96">
        <f t="shared" si="7"/>
        <v>0</v>
      </c>
      <c r="AB399" s="3" t="str">
        <f>IF(OR((AA399-$AC$2)&lt;0,(AA399-$AC$4)&lt;0),0,(AA399-$AC$2)*(AA399-$AC$4)*'Draft Array'!$K$100*'Draft Array'!$M$112*pcrb)</f>
        <v>#REF!</v>
      </c>
      <c r="AC399" s="3" t="str">
        <f t="shared" si="8"/>
        <v>#REF!</v>
      </c>
      <c r="AD399" s="135">
        <f t="shared" si="9"/>
        <v>0</v>
      </c>
      <c r="AE399" s="3" t="str">
        <f t="shared" si="16"/>
        <v>#DIV/0!</v>
      </c>
      <c r="AF399" s="3"/>
      <c r="AG399" s="3"/>
      <c r="AH399" s="3"/>
      <c r="AI399" s="3"/>
      <c r="AJ399" s="3"/>
      <c r="AK399" s="3"/>
    </row>
    <row r="400" ht="15.75" customHeight="1">
      <c r="A400" s="151" t="str">
        <f>OffensePrj!C399</f>
        <v/>
      </c>
      <c r="B400" s="131" t="str">
        <f>OffensePrj!R399</f>
        <v/>
      </c>
      <c r="C400" s="132" t="str">
        <f>OffensePrj!D399</f>
        <v/>
      </c>
      <c r="D400" s="132" t="str">
        <f>OffensePrj!E399</f>
        <v/>
      </c>
      <c r="E400" s="132" t="str">
        <f>OffensePrj!F399</f>
        <v/>
      </c>
      <c r="F400" s="132" t="str">
        <f>OffensePrj!G399</f>
        <v/>
      </c>
      <c r="G400" s="133" t="str">
        <f>OffensePrj!H399</f>
        <v/>
      </c>
      <c r="H400" s="132" t="str">
        <f>OffensePrj!I399</f>
        <v/>
      </c>
      <c r="I400" s="132" t="str">
        <f>OffensePrj!J399</f>
        <v/>
      </c>
      <c r="J400" s="132" t="str">
        <f>OffensePrj!K399</f>
        <v/>
      </c>
      <c r="K400" s="132" t="str">
        <f>OffensePrj!L399</f>
        <v/>
      </c>
      <c r="L400" s="132" t="str">
        <f>OffensePrj!M399</f>
        <v/>
      </c>
      <c r="M400" s="132" t="str">
        <f>OffensePrj!N399</f>
        <v/>
      </c>
      <c r="N400" s="132" t="str">
        <f>OffensePrj!O399</f>
        <v/>
      </c>
      <c r="O400" s="3" t="str">
        <f>OffensePrj!P399</f>
        <v/>
      </c>
      <c r="P400" s="132" t="str">
        <f>OffensePrj!Q399</f>
        <v/>
      </c>
      <c r="Q400" s="134">
        <f>IFERROR(ProjectionCalcs!D400*pointpasscomp+ProjectionCalcs!E400*pointpassyard+ProjectionCalcs!F400*pointpasstd+pointint*ProjectionCalcs!G400+ProjectionCalcs!H400*pointrushatt+pointrushyard*ProjectionCalcs!I400+pointrushtd*ProjectionCalcs!J400+ProjectionCalcs!K400*pointrec+pointrecyard*ProjectionCalcs!L400+ProjectionCalcs!M400*pointrectd+pointfumb*ProjectionCalcs!N400+(C400-D400)*pointpassinc+O400*pointret+P400*pointrushtd,0)</f>
        <v>0</v>
      </c>
      <c r="R400" s="113" t="str">
        <f t="shared" si="11"/>
        <v>#REF!</v>
      </c>
      <c r="S400" s="135" t="str">
        <f t="shared" si="12"/>
        <v>#REF!</v>
      </c>
      <c r="T400" s="113" t="str">
        <f t="array" ref="T400">ROUND(SUMPRODUCT((AE400&gt;=$AE$155:$AE$404)/COUNTIF($AE$155:$AE$404,$AE$155:$AE$404)),0)</f>
        <v>#DIV/0!</v>
      </c>
      <c r="U400" s="3" t="str">
        <f t="shared" si="13"/>
        <v>#REF!</v>
      </c>
      <c r="V400" s="3" t="str">
        <f t="array" ref="V400">IFERROR(INDEX(Overall!$C$3:$C$389,MATCH(ProjectionCalcs!B400,Overall!$D$3:$D$389,0)),"No")</f>
        <v>No</v>
      </c>
      <c r="W400" s="93">
        <f t="shared" si="14"/>
        <v>1</v>
      </c>
      <c r="X400" s="136"/>
      <c r="Y400" s="3" t="str">
        <f t="shared" si="15"/>
        <v/>
      </c>
      <c r="Z400" s="3" t="str">
        <f t="shared" si="6"/>
        <v>#DIV/0!</v>
      </c>
      <c r="AA400" s="96">
        <f t="shared" si="7"/>
        <v>0</v>
      </c>
      <c r="AB400" s="3" t="str">
        <f>IF(OR((AA400-$AC$2)&lt;0,(AA400-$AC$4)&lt;0),0,(AA400-$AC$2)*(AA400-$AC$4)*'Draft Array'!$K$100*'Draft Array'!$M$112*pcrb)</f>
        <v>#REF!</v>
      </c>
      <c r="AC400" s="3" t="str">
        <f t="shared" si="8"/>
        <v>#REF!</v>
      </c>
      <c r="AD400" s="135">
        <f t="shared" si="9"/>
        <v>0</v>
      </c>
      <c r="AE400" s="3" t="str">
        <f t="shared" si="16"/>
        <v>#DIV/0!</v>
      </c>
      <c r="AF400" s="3"/>
      <c r="AG400" s="3"/>
      <c r="AH400" s="3"/>
      <c r="AI400" s="3"/>
      <c r="AJ400" s="3"/>
      <c r="AK400" s="3"/>
    </row>
    <row r="401" ht="15.75" customHeight="1">
      <c r="A401" s="151" t="str">
        <f>OffensePrj!C400</f>
        <v/>
      </c>
      <c r="B401" s="131" t="str">
        <f>OffensePrj!R400</f>
        <v/>
      </c>
      <c r="C401" s="132" t="str">
        <f>OffensePrj!D400</f>
        <v/>
      </c>
      <c r="D401" s="132" t="str">
        <f>OffensePrj!E400</f>
        <v/>
      </c>
      <c r="E401" s="132" t="str">
        <f>OffensePrj!F400</f>
        <v/>
      </c>
      <c r="F401" s="132" t="str">
        <f>OffensePrj!G400</f>
        <v/>
      </c>
      <c r="G401" s="133" t="str">
        <f>OffensePrj!H400</f>
        <v/>
      </c>
      <c r="H401" s="132" t="str">
        <f>OffensePrj!I400</f>
        <v/>
      </c>
      <c r="I401" s="132" t="str">
        <f>OffensePrj!J400</f>
        <v/>
      </c>
      <c r="J401" s="132" t="str">
        <f>OffensePrj!K400</f>
        <v/>
      </c>
      <c r="K401" s="132" t="str">
        <f>OffensePrj!L400</f>
        <v/>
      </c>
      <c r="L401" s="132" t="str">
        <f>OffensePrj!M400</f>
        <v/>
      </c>
      <c r="M401" s="132" t="str">
        <f>OffensePrj!N400</f>
        <v/>
      </c>
      <c r="N401" s="132" t="str">
        <f>OffensePrj!O400</f>
        <v/>
      </c>
      <c r="O401" s="3" t="str">
        <f>OffensePrj!P400</f>
        <v/>
      </c>
      <c r="P401" s="132" t="str">
        <f>OffensePrj!Q400</f>
        <v/>
      </c>
      <c r="Q401" s="134">
        <f>IFERROR(ProjectionCalcs!D401*pointpasscomp+ProjectionCalcs!E401*pointpassyard+ProjectionCalcs!F401*pointpasstd+pointint*ProjectionCalcs!G401+ProjectionCalcs!H401*pointrushatt+pointrushyard*ProjectionCalcs!I401+pointrushtd*ProjectionCalcs!J401+ProjectionCalcs!K401*pointrec+pointrecyard*ProjectionCalcs!L401+ProjectionCalcs!M401*pointrectd+pointfumb*ProjectionCalcs!N401+(C401-D401)*pointpassinc+O401*pointret+P401*pointrushtd,0)</f>
        <v>0</v>
      </c>
      <c r="R401" s="113" t="str">
        <f t="shared" si="11"/>
        <v>#REF!</v>
      </c>
      <c r="S401" s="135" t="str">
        <f t="shared" si="12"/>
        <v>#REF!</v>
      </c>
      <c r="T401" s="113" t="str">
        <f t="array" ref="T401">ROUND(SUMPRODUCT((AE401&gt;=$AE$155:$AE$404)/COUNTIF($AE$155:$AE$404,$AE$155:$AE$404)),0)</f>
        <v>#DIV/0!</v>
      </c>
      <c r="U401" s="3" t="str">
        <f t="shared" si="13"/>
        <v>#REF!</v>
      </c>
      <c r="V401" s="3" t="str">
        <f t="array" ref="V401">IFERROR(INDEX(Overall!$C$3:$C$389,MATCH(ProjectionCalcs!B401,Overall!$D$3:$D$389,0)),"No")</f>
        <v>No</v>
      </c>
      <c r="W401" s="93">
        <f t="shared" si="14"/>
        <v>1</v>
      </c>
      <c r="X401" s="136"/>
      <c r="Y401" s="3" t="str">
        <f t="shared" si="15"/>
        <v/>
      </c>
      <c r="Z401" s="3" t="str">
        <f t="shared" si="6"/>
        <v>#DIV/0!</v>
      </c>
      <c r="AA401" s="96">
        <f t="shared" si="7"/>
        <v>0</v>
      </c>
      <c r="AB401" s="3" t="str">
        <f>IF(OR((AA401-$AC$2)&lt;0,(AA401-$AC$4)&lt;0),0,(AA401-$AC$2)*(AA401-$AC$4)*'Draft Array'!$K$100*'Draft Array'!$M$112*pcrb)</f>
        <v>#REF!</v>
      </c>
      <c r="AC401" s="3" t="str">
        <f t="shared" si="8"/>
        <v>#REF!</v>
      </c>
      <c r="AD401" s="135">
        <f t="shared" si="9"/>
        <v>0</v>
      </c>
      <c r="AE401" s="3" t="str">
        <f t="shared" si="16"/>
        <v>#DIV/0!</v>
      </c>
      <c r="AF401" s="3"/>
      <c r="AG401" s="3"/>
      <c r="AH401" s="3"/>
      <c r="AI401" s="3"/>
      <c r="AJ401" s="3"/>
      <c r="AK401" s="3"/>
    </row>
    <row r="402" ht="15.75" customHeight="1">
      <c r="A402" s="151" t="str">
        <f>OffensePrj!C401</f>
        <v/>
      </c>
      <c r="B402" s="131" t="str">
        <f>OffensePrj!R401</f>
        <v/>
      </c>
      <c r="C402" s="132" t="str">
        <f>OffensePrj!D401</f>
        <v/>
      </c>
      <c r="D402" s="132" t="str">
        <f>OffensePrj!E401</f>
        <v/>
      </c>
      <c r="E402" s="132" t="str">
        <f>OffensePrj!F401</f>
        <v/>
      </c>
      <c r="F402" s="132" t="str">
        <f>OffensePrj!G401</f>
        <v/>
      </c>
      <c r="G402" s="133" t="str">
        <f>OffensePrj!H401</f>
        <v/>
      </c>
      <c r="H402" s="132" t="str">
        <f>OffensePrj!I401</f>
        <v/>
      </c>
      <c r="I402" s="132" t="str">
        <f>OffensePrj!J401</f>
        <v/>
      </c>
      <c r="J402" s="132" t="str">
        <f>OffensePrj!K401</f>
        <v/>
      </c>
      <c r="K402" s="132" t="str">
        <f>OffensePrj!L401</f>
        <v/>
      </c>
      <c r="L402" s="132" t="str">
        <f>OffensePrj!M401</f>
        <v/>
      </c>
      <c r="M402" s="132" t="str">
        <f>OffensePrj!N401</f>
        <v/>
      </c>
      <c r="N402" s="132" t="str">
        <f>OffensePrj!O401</f>
        <v/>
      </c>
      <c r="O402" s="3" t="str">
        <f>OffensePrj!P401</f>
        <v/>
      </c>
      <c r="P402" s="132" t="str">
        <f>OffensePrj!Q401</f>
        <v/>
      </c>
      <c r="Q402" s="134">
        <f>IFERROR(ProjectionCalcs!D402*pointpasscomp+ProjectionCalcs!E402*pointpassyard+ProjectionCalcs!F402*pointpasstd+pointint*ProjectionCalcs!G402+ProjectionCalcs!H402*pointrushatt+pointrushyard*ProjectionCalcs!I402+pointrushtd*ProjectionCalcs!J402+ProjectionCalcs!K402*pointrec+pointrecyard*ProjectionCalcs!L402+ProjectionCalcs!M402*pointrectd+pointfumb*ProjectionCalcs!N402+(C402-D402)*pointpassinc+O402*pointret+P402*pointrushtd,0)</f>
        <v>0</v>
      </c>
      <c r="R402" s="113" t="str">
        <f t="shared" si="11"/>
        <v>#REF!</v>
      </c>
      <c r="S402" s="135" t="str">
        <f t="shared" si="12"/>
        <v>#REF!</v>
      </c>
      <c r="T402" s="113" t="str">
        <f t="array" ref="T402">ROUND(SUMPRODUCT((AE402&gt;=$AE$155:$AE$404)/COUNTIF($AE$155:$AE$404,$AE$155:$AE$404)),0)</f>
        <v>#DIV/0!</v>
      </c>
      <c r="U402" s="3" t="str">
        <f t="shared" si="13"/>
        <v>#REF!</v>
      </c>
      <c r="V402" s="3" t="str">
        <f t="array" ref="V402">IFERROR(INDEX(Overall!$C$3:$C$389,MATCH(ProjectionCalcs!B402,Overall!$D$3:$D$389,0)),"No")</f>
        <v>No</v>
      </c>
      <c r="W402" s="93">
        <f t="shared" si="14"/>
        <v>1</v>
      </c>
      <c r="X402" s="136"/>
      <c r="Y402" s="3" t="str">
        <f t="shared" si="15"/>
        <v/>
      </c>
      <c r="Z402" s="3" t="str">
        <f t="shared" si="6"/>
        <v>#DIV/0!</v>
      </c>
      <c r="AA402" s="96">
        <f t="shared" si="7"/>
        <v>0</v>
      </c>
      <c r="AB402" s="3" t="str">
        <f>IF(OR((AA402-$AC$2)&lt;0,(AA402-$AC$4)&lt;0),0,(AA402-$AC$2)*(AA402-$AC$4)*'Draft Array'!$K$100*'Draft Array'!$M$112*pcrb)</f>
        <v>#REF!</v>
      </c>
      <c r="AC402" s="3" t="str">
        <f t="shared" si="8"/>
        <v>#REF!</v>
      </c>
      <c r="AD402" s="135">
        <f t="shared" si="9"/>
        <v>0</v>
      </c>
      <c r="AE402" s="3" t="str">
        <f t="shared" si="16"/>
        <v>#DIV/0!</v>
      </c>
      <c r="AF402" s="3"/>
      <c r="AG402" s="3"/>
      <c r="AH402" s="3"/>
      <c r="AI402" s="3"/>
      <c r="AJ402" s="3"/>
      <c r="AK402" s="3"/>
    </row>
    <row r="403" ht="15.75" customHeight="1">
      <c r="A403" s="151" t="str">
        <f>OffensePrj!C402</f>
        <v/>
      </c>
      <c r="B403" s="131" t="str">
        <f>OffensePrj!R402</f>
        <v/>
      </c>
      <c r="C403" s="132" t="str">
        <f>OffensePrj!D402</f>
        <v/>
      </c>
      <c r="D403" s="132" t="str">
        <f>OffensePrj!E402</f>
        <v/>
      </c>
      <c r="E403" s="132" t="str">
        <f>OffensePrj!F402</f>
        <v/>
      </c>
      <c r="F403" s="132" t="str">
        <f>OffensePrj!G402</f>
        <v/>
      </c>
      <c r="G403" s="133" t="str">
        <f>OffensePrj!H402</f>
        <v/>
      </c>
      <c r="H403" s="132" t="str">
        <f>OffensePrj!I402</f>
        <v/>
      </c>
      <c r="I403" s="132" t="str">
        <f>OffensePrj!J402</f>
        <v/>
      </c>
      <c r="J403" s="132" t="str">
        <f>OffensePrj!K402</f>
        <v/>
      </c>
      <c r="K403" s="132" t="str">
        <f>OffensePrj!L402</f>
        <v/>
      </c>
      <c r="L403" s="132" t="str">
        <f>OffensePrj!M402</f>
        <v/>
      </c>
      <c r="M403" s="132" t="str">
        <f>OffensePrj!N402</f>
        <v/>
      </c>
      <c r="N403" s="132" t="str">
        <f>OffensePrj!O402</f>
        <v/>
      </c>
      <c r="O403" s="3" t="str">
        <f>OffensePrj!P402</f>
        <v/>
      </c>
      <c r="P403" s="132" t="str">
        <f>OffensePrj!Q402</f>
        <v/>
      </c>
      <c r="Q403" s="134">
        <f>IFERROR(ProjectionCalcs!D403*pointpasscomp+ProjectionCalcs!E403*pointpassyard+ProjectionCalcs!F403*pointpasstd+pointint*ProjectionCalcs!G403+ProjectionCalcs!H403*pointrushatt+pointrushyard*ProjectionCalcs!I403+pointrushtd*ProjectionCalcs!J403+ProjectionCalcs!K403*pointrec+pointrecyard*ProjectionCalcs!L403+ProjectionCalcs!M403*pointrectd+pointfumb*ProjectionCalcs!N403+(C403-D403)*pointpassinc+O403*pointret+P403*pointrushtd,0)</f>
        <v>0</v>
      </c>
      <c r="R403" s="113" t="str">
        <f t="shared" si="11"/>
        <v>#REF!</v>
      </c>
      <c r="S403" s="135" t="str">
        <f t="shared" si="12"/>
        <v>#REF!</v>
      </c>
      <c r="T403" s="113" t="str">
        <f t="array" ref="T403">ROUND(SUMPRODUCT((AE403&gt;=$AE$155:$AE$404)/COUNTIF($AE$155:$AE$404,$AE$155:$AE$404)),0)</f>
        <v>#DIV/0!</v>
      </c>
      <c r="U403" s="3" t="str">
        <f t="shared" si="13"/>
        <v>#REF!</v>
      </c>
      <c r="V403" s="3" t="str">
        <f t="array" ref="V403">IFERROR(INDEX(Overall!$C$3:$C$389,MATCH(ProjectionCalcs!B403,Overall!$D$3:$D$389,0)),"No")</f>
        <v>No</v>
      </c>
      <c r="W403" s="93">
        <f t="shared" si="14"/>
        <v>1</v>
      </c>
      <c r="X403" s="136"/>
      <c r="Y403" s="3" t="str">
        <f t="shared" si="15"/>
        <v/>
      </c>
      <c r="Z403" s="3" t="str">
        <f t="shared" si="6"/>
        <v>#DIV/0!</v>
      </c>
      <c r="AA403" s="96">
        <f t="shared" si="7"/>
        <v>0</v>
      </c>
      <c r="AB403" s="3" t="str">
        <f>IF(OR((AA403-$AC$2)&lt;0,(AA403-$AC$4)&lt;0),0,(AA403-$AC$2)*(AA403-$AC$4)*'Draft Array'!$K$100*'Draft Array'!$M$112*pcrb)</f>
        <v>#REF!</v>
      </c>
      <c r="AC403" s="3" t="str">
        <f t="shared" si="8"/>
        <v>#REF!</v>
      </c>
      <c r="AD403" s="135">
        <f t="shared" si="9"/>
        <v>0</v>
      </c>
      <c r="AE403" s="3" t="str">
        <f t="shared" si="16"/>
        <v>#DIV/0!</v>
      </c>
      <c r="AF403" s="3"/>
      <c r="AG403" s="3"/>
      <c r="AH403" s="3"/>
      <c r="AI403" s="3"/>
      <c r="AJ403" s="3"/>
      <c r="AK403" s="3"/>
    </row>
    <row r="404" ht="15.75" customHeight="1">
      <c r="A404" s="152" t="str">
        <f>OffensePrj!C403</f>
        <v/>
      </c>
      <c r="B404" s="139" t="str">
        <f>OffensePrj!R403</f>
        <v/>
      </c>
      <c r="C404" s="140" t="str">
        <f>OffensePrj!D403</f>
        <v/>
      </c>
      <c r="D404" s="140" t="str">
        <f>OffensePrj!E403</f>
        <v/>
      </c>
      <c r="E404" s="140" t="str">
        <f>OffensePrj!F403</f>
        <v/>
      </c>
      <c r="F404" s="140" t="str">
        <f>OffensePrj!G403</f>
        <v/>
      </c>
      <c r="G404" s="141" t="str">
        <f>OffensePrj!H403</f>
        <v/>
      </c>
      <c r="H404" s="140" t="str">
        <f>OffensePrj!I403</f>
        <v/>
      </c>
      <c r="I404" s="140" t="str">
        <f>OffensePrj!J403</f>
        <v/>
      </c>
      <c r="J404" s="140" t="str">
        <f>OffensePrj!K403</f>
        <v/>
      </c>
      <c r="K404" s="140" t="str">
        <f>OffensePrj!L403</f>
        <v/>
      </c>
      <c r="L404" s="140" t="str">
        <f>OffensePrj!M403</f>
        <v/>
      </c>
      <c r="M404" s="140" t="str">
        <f>OffensePrj!N403</f>
        <v/>
      </c>
      <c r="N404" s="140" t="str">
        <f>OffensePrj!O403</f>
        <v/>
      </c>
      <c r="O404" s="142" t="str">
        <f>OffensePrj!P403</f>
        <v/>
      </c>
      <c r="P404" s="140" t="str">
        <f>OffensePrj!Q403</f>
        <v/>
      </c>
      <c r="Q404" s="143">
        <f>IFERROR(ProjectionCalcs!D404*pointpasscomp+ProjectionCalcs!E404*pointpassyard+ProjectionCalcs!F404*pointpasstd+pointint*ProjectionCalcs!G404+ProjectionCalcs!H404*pointrushatt+pointrushyard*ProjectionCalcs!I404+pointrushtd*ProjectionCalcs!J404+ProjectionCalcs!K404*pointrec+pointrecyard*ProjectionCalcs!L404+ProjectionCalcs!M404*pointrectd+pointfumb*ProjectionCalcs!N404+(C404-D404)*pointpassinc+O404*pointret+P404*pointrushtd,0)</f>
        <v>0</v>
      </c>
      <c r="R404" s="144" t="str">
        <f t="shared" si="11"/>
        <v>#REF!</v>
      </c>
      <c r="S404" s="145" t="str">
        <f t="shared" si="12"/>
        <v>#REF!</v>
      </c>
      <c r="T404" s="144" t="str">
        <f t="array" ref="T404">ROUND(SUMPRODUCT((AE404&gt;=$AE$155:$AE$404)/COUNTIF($AE$155:$AE$404,$AE$155:$AE$404)),0)</f>
        <v>#DIV/0!</v>
      </c>
      <c r="U404" s="142" t="str">
        <f t="shared" si="13"/>
        <v>#REF!</v>
      </c>
      <c r="V404" s="142" t="str">
        <f t="array" ref="V404">IFERROR(INDEX(Overall!$C$3:$C$389,MATCH(ProjectionCalcs!B404,Overall!$D$3:$D$389,0)),"No")</f>
        <v>No</v>
      </c>
      <c r="W404" s="146">
        <f t="shared" si="14"/>
        <v>1</v>
      </c>
      <c r="X404" s="147"/>
      <c r="Y404" s="142" t="str">
        <f t="shared" si="15"/>
        <v/>
      </c>
      <c r="Z404" s="142" t="str">
        <f t="shared" si="6"/>
        <v>#DIV/0!</v>
      </c>
      <c r="AA404" s="148">
        <f t="shared" si="7"/>
        <v>0</v>
      </c>
      <c r="AB404" s="142" t="str">
        <f>IF(OR((AA404-$AC$2)&lt;0,(AA404-$AC$4)&lt;0),0,(AA404-$AC$2)*(AA404-$AC$4)*'Draft Array'!$K$100*'Draft Array'!$M$112*pcrb)</f>
        <v>#REF!</v>
      </c>
      <c r="AC404" s="142" t="str">
        <f t="shared" si="8"/>
        <v>#REF!</v>
      </c>
      <c r="AD404" s="145">
        <f t="shared" si="9"/>
        <v>0</v>
      </c>
      <c r="AE404" s="3" t="str">
        <f t="shared" si="16"/>
        <v>#DIV/0!</v>
      </c>
      <c r="AF404" s="3"/>
      <c r="AG404" s="3"/>
      <c r="AH404" s="3"/>
      <c r="AI404" s="3"/>
      <c r="AJ404" s="3"/>
      <c r="AK404" s="3"/>
    </row>
    <row r="405" ht="15.75" customHeight="1">
      <c r="A405" s="153" t="str">
        <f>OffensePrj!C404</f>
        <v>wr</v>
      </c>
      <c r="B405" s="131" t="str">
        <f>OffensePrj!R404</f>
        <v>DeSean Jackson</v>
      </c>
      <c r="C405" s="132">
        <f>OffensePrj!D404</f>
        <v>0</v>
      </c>
      <c r="D405" s="132">
        <f>OffensePrj!E404</f>
        <v>0</v>
      </c>
      <c r="E405" s="132">
        <f>OffensePrj!F404</f>
        <v>0</v>
      </c>
      <c r="F405" s="132">
        <f>OffensePrj!G404</f>
        <v>0</v>
      </c>
      <c r="G405" s="133">
        <f>OffensePrj!H404</f>
        <v>0</v>
      </c>
      <c r="H405" s="132">
        <f>OffensePrj!I404</f>
        <v>3.838895</v>
      </c>
      <c r="I405" s="132">
        <f>OffensePrj!J404</f>
        <v>22.33002</v>
      </c>
      <c r="J405" s="132">
        <f>OffensePrj!K404</f>
        <v>0.349987</v>
      </c>
      <c r="K405" s="132">
        <f>OffensePrj!L404</f>
        <v>43.49885</v>
      </c>
      <c r="L405" s="132">
        <f>OffensePrj!M404</f>
        <v>677.7762</v>
      </c>
      <c r="M405" s="132">
        <f>OffensePrj!N404</f>
        <v>4.009713</v>
      </c>
      <c r="N405" s="132">
        <f>OffensePrj!O404</f>
        <v>0.512668</v>
      </c>
      <c r="O405" s="3">
        <f>OffensePrj!P404</f>
        <v>0</v>
      </c>
      <c r="P405" s="132">
        <f>OffensePrj!Q404</f>
        <v>0</v>
      </c>
      <c r="Q405" s="134">
        <f>IFERROR(ProjectionCalcs!D405*pointpasscomp+ProjectionCalcs!E405*pointpassyard+ProjectionCalcs!F405*pointpasstd+pointint*ProjectionCalcs!G405+ProjectionCalcs!H405*pointrushatt+pointrushyard*ProjectionCalcs!I405+pointrushtd*ProjectionCalcs!J405+ProjectionCalcs!K405*pointrec+pointrecyard*ProjectionCalcs!L405+ProjectionCalcs!M405*pointrectd+pointfumb*ProjectionCalcs!N405+(C405-D405)*pointpassinc+O405*pointret+P405*pointrushtd,0)</f>
        <v>0</v>
      </c>
      <c r="R405" s="113" t="str">
        <f t="shared" ref="R405:R704" si="17">MAX(Q405-$P$4,0)</f>
        <v>#REF!</v>
      </c>
      <c r="S405" s="135" t="str">
        <f t="shared" ref="S405:S704" si="18">Q405-$R$4</f>
        <v>#REF!</v>
      </c>
      <c r="T405" s="113" t="str">
        <f t="array" ref="T405">ROUND(SUMPRODUCT((AE405&gt;=$AE$405:$AE$704)/COUNTIF($AE$405:$AE$704,$AE$405:$AE$704)),0)</f>
        <v>#DIV/0!</v>
      </c>
      <c r="U405" s="3" t="str">
        <f t="shared" ref="U405:U704" si="19">IF(Y405&lt;=$O$4,"Starter",IF(Y405&gt;$Q$4,"Undrafted","Bench"))</f>
        <v>#REF!</v>
      </c>
      <c r="V405" s="3" t="str">
        <f t="array" ref="V405">IFERROR(INDEX(Overall!$C$3:$C$389,MATCH(ProjectionCalcs!B405,Overall!$D$3:$D$389,0)),"No")</f>
        <v>Yes</v>
      </c>
      <c r="W405" s="93">
        <f t="shared" ref="W405:W704" si="20">IF(V405="No",1*IFERROR(AD405/(SUMIFS($AD$405:$AD$704,$V$405:$V$704,"No",$AD$405:$AD$704,"&gt;0")),1),0)</f>
        <v>0</v>
      </c>
      <c r="X405" s="136"/>
      <c r="Y405" s="3" t="str">
        <f t="shared" ref="Y405:Y704" si="21">IFERROR(IF(Q405&lt;=0,"",RANK(Q405,$Q$405:$Q$704)),"")</f>
        <v/>
      </c>
      <c r="Z405" s="3" t="str">
        <f t="shared" si="6"/>
        <v>#DIV/0!</v>
      </c>
      <c r="AA405" s="96">
        <f t="shared" si="7"/>
        <v>0</v>
      </c>
      <c r="AB405" s="3" t="str">
        <f>IF(OR((AA405-$AC$2)&lt;0,(AA405-$AC$4)&lt;0),0,(AA405-$AC$2)*(AA405-$AC$4)*'Draft Array'!$K$100*'Draft Array'!$M$112*pcrb)</f>
        <v>#REF!</v>
      </c>
      <c r="AC405" s="3" t="str">
        <f t="shared" si="8"/>
        <v>#REF!</v>
      </c>
      <c r="AD405" s="3">
        <f t="shared" si="9"/>
        <v>0</v>
      </c>
      <c r="AE405" s="3" t="str">
        <f t="shared" ref="AE405:AE704" si="22">ROUND(($S$4-AD405)/$T$4+1,0)</f>
        <v>#DIV/0!</v>
      </c>
      <c r="AF405" s="3"/>
      <c r="AG405" s="3"/>
      <c r="AH405" s="3"/>
      <c r="AI405" s="3"/>
      <c r="AJ405" s="3"/>
      <c r="AK405" s="3"/>
    </row>
    <row r="406" ht="15.75" customHeight="1">
      <c r="A406" s="153" t="str">
        <f>OffensePrj!C405</f>
        <v>wr</v>
      </c>
      <c r="B406" s="131" t="str">
        <f>OffensePrj!R405</f>
        <v>Danny Amendola</v>
      </c>
      <c r="C406" s="132">
        <f>OffensePrj!D405</f>
        <v>0</v>
      </c>
      <c r="D406" s="132">
        <f>OffensePrj!E405</f>
        <v>0</v>
      </c>
      <c r="E406" s="132">
        <f>OffensePrj!F405</f>
        <v>0</v>
      </c>
      <c r="F406" s="132">
        <f>OffensePrj!G405</f>
        <v>0</v>
      </c>
      <c r="G406" s="133">
        <f>OffensePrj!H405</f>
        <v>0</v>
      </c>
      <c r="H406" s="132">
        <f>OffensePrj!I405</f>
        <v>0.250182</v>
      </c>
      <c r="I406" s="132">
        <f>OffensePrj!J405</f>
        <v>0</v>
      </c>
      <c r="J406" s="132">
        <f>OffensePrj!K405</f>
        <v>0</v>
      </c>
      <c r="K406" s="132">
        <f>OffensePrj!L405</f>
        <v>58.18161</v>
      </c>
      <c r="L406" s="132">
        <f>OffensePrj!M405</f>
        <v>626.0715</v>
      </c>
      <c r="M406" s="132">
        <f>OffensePrj!N405</f>
        <v>2.236379</v>
      </c>
      <c r="N406" s="132">
        <f>OffensePrj!O405</f>
        <v>0.512668</v>
      </c>
      <c r="O406" s="3">
        <f>OffensePrj!P405</f>
        <v>0</v>
      </c>
      <c r="P406" s="132">
        <f>OffensePrj!Q405</f>
        <v>0</v>
      </c>
      <c r="Q406" s="134">
        <f>IFERROR(ProjectionCalcs!D406*pointpasscomp+ProjectionCalcs!E406*pointpassyard+ProjectionCalcs!F406*pointpasstd+pointint*ProjectionCalcs!G406+ProjectionCalcs!H406*pointrushatt+pointrushyard*ProjectionCalcs!I406+pointrushtd*ProjectionCalcs!J406+ProjectionCalcs!K406*pointrec+pointrecyard*ProjectionCalcs!L406+ProjectionCalcs!M406*pointrectd+pointfumb*ProjectionCalcs!N406+(C406-D406)*pointpassinc+O406*pointret+P406*pointrushtd,0)</f>
        <v>0</v>
      </c>
      <c r="R406" s="113" t="str">
        <f t="shared" si="17"/>
        <v>#REF!</v>
      </c>
      <c r="S406" s="135" t="str">
        <f t="shared" si="18"/>
        <v>#REF!</v>
      </c>
      <c r="T406" s="113" t="str">
        <f t="array" ref="T406">ROUND(SUMPRODUCT((AE406&gt;=$AE$405:$AE$704)/COUNTIF($AE$405:$AE$704,$AE$405:$AE$704)),0)</f>
        <v>#DIV/0!</v>
      </c>
      <c r="U406" s="3" t="str">
        <f t="shared" si="19"/>
        <v>#REF!</v>
      </c>
      <c r="V406" s="3" t="str">
        <f t="array" ref="V406">IFERROR(INDEX(Overall!$C$3:$C$389,MATCH(ProjectionCalcs!B406,Overall!$D$3:$D$389,0)),"No")</f>
        <v>Yes</v>
      </c>
      <c r="W406" s="93">
        <f t="shared" si="20"/>
        <v>0</v>
      </c>
      <c r="X406" s="136"/>
      <c r="Y406" s="3" t="str">
        <f t="shared" si="21"/>
        <v/>
      </c>
      <c r="Z406" s="3" t="str">
        <f t="shared" si="6"/>
        <v>#DIV/0!</v>
      </c>
      <c r="AA406" s="96">
        <f t="shared" si="7"/>
        <v>0</v>
      </c>
      <c r="AB406" s="3" t="str">
        <f>IF(OR((AA406-$AC$2)&lt;0,(AA406-$AC$4)&lt;0),0,(AA406-$AC$2)*(AA406-$AC$4)*'Draft Array'!$K$100*'Draft Array'!$M$112*pcrb)</f>
        <v>#REF!</v>
      </c>
      <c r="AC406" s="3" t="str">
        <f t="shared" si="8"/>
        <v>#REF!</v>
      </c>
      <c r="AD406" s="3">
        <f t="shared" si="9"/>
        <v>0</v>
      </c>
      <c r="AE406" s="3" t="str">
        <f t="shared" si="22"/>
        <v>#DIV/0!</v>
      </c>
      <c r="AF406" s="3"/>
      <c r="AG406" s="3"/>
      <c r="AH406" s="3"/>
      <c r="AI406" s="3"/>
      <c r="AJ406" s="3"/>
      <c r="AK406" s="3"/>
    </row>
    <row r="407" ht="15.75" customHeight="1">
      <c r="A407" s="153" t="str">
        <f>OffensePrj!C406</f>
        <v>wr</v>
      </c>
      <c r="B407" s="131" t="str">
        <f>OffensePrj!R406</f>
        <v>Julian Edelman</v>
      </c>
      <c r="C407" s="132">
        <f>OffensePrj!D406</f>
        <v>0</v>
      </c>
      <c r="D407" s="132">
        <f>OffensePrj!E406</f>
        <v>0</v>
      </c>
      <c r="E407" s="132">
        <f>OffensePrj!F406</f>
        <v>0</v>
      </c>
      <c r="F407" s="132">
        <f>OffensePrj!G406</f>
        <v>0</v>
      </c>
      <c r="G407" s="133">
        <f>OffensePrj!H406</f>
        <v>0</v>
      </c>
      <c r="H407" s="132">
        <f>OffensePrj!I406</f>
        <v>8.986095</v>
      </c>
      <c r="I407" s="132">
        <f>OffensePrj!J406</f>
        <v>53.1778</v>
      </c>
      <c r="J407" s="132">
        <f>OffensePrj!K406</f>
        <v>0.056299</v>
      </c>
      <c r="K407" s="132">
        <f>OffensePrj!L406</f>
        <v>80.52838</v>
      </c>
      <c r="L407" s="132">
        <f>OffensePrj!M406</f>
        <v>923.7043</v>
      </c>
      <c r="M407" s="132">
        <f>OffensePrj!N406</f>
        <v>4.946449</v>
      </c>
      <c r="N407" s="132">
        <f>OffensePrj!O406</f>
        <v>0.902534</v>
      </c>
      <c r="O407" s="3">
        <f>OffensePrj!P406</f>
        <v>0</v>
      </c>
      <c r="P407" s="132">
        <f>OffensePrj!Q406</f>
        <v>0</v>
      </c>
      <c r="Q407" s="134">
        <f>IFERROR(ProjectionCalcs!D407*pointpasscomp+ProjectionCalcs!E407*pointpassyard+ProjectionCalcs!F407*pointpasstd+pointint*ProjectionCalcs!G407+ProjectionCalcs!H407*pointrushatt+pointrushyard*ProjectionCalcs!I407+pointrushtd*ProjectionCalcs!J407+ProjectionCalcs!K407*pointrec+pointrecyard*ProjectionCalcs!L407+ProjectionCalcs!M407*pointrectd+pointfumb*ProjectionCalcs!N407+(C407-D407)*pointpassinc+O407*pointret+P407*pointrushtd,0)</f>
        <v>0</v>
      </c>
      <c r="R407" s="113" t="str">
        <f t="shared" si="17"/>
        <v>#REF!</v>
      </c>
      <c r="S407" s="135" t="str">
        <f t="shared" si="18"/>
        <v>#REF!</v>
      </c>
      <c r="T407" s="113" t="str">
        <f t="array" ref="T407">ROUND(SUMPRODUCT((AE407&gt;=$AE$405:$AE$704)/COUNTIF($AE$405:$AE$704,$AE$405:$AE$704)),0)</f>
        <v>#DIV/0!</v>
      </c>
      <c r="U407" s="3" t="str">
        <f t="shared" si="19"/>
        <v>#REF!</v>
      </c>
      <c r="V407" s="3" t="str">
        <f t="array" ref="V407">IFERROR(INDEX(Overall!$C$3:$C$389,MATCH(ProjectionCalcs!B407,Overall!$D$3:$D$389,0)),"No")</f>
        <v>Yes</v>
      </c>
      <c r="W407" s="93">
        <f t="shared" si="20"/>
        <v>0</v>
      </c>
      <c r="X407" s="136"/>
      <c r="Y407" s="3" t="str">
        <f t="shared" si="21"/>
        <v/>
      </c>
      <c r="Z407" s="3" t="str">
        <f t="shared" si="6"/>
        <v>#DIV/0!</v>
      </c>
      <c r="AA407" s="96">
        <f t="shared" si="7"/>
        <v>0</v>
      </c>
      <c r="AB407" s="3" t="str">
        <f>IF(OR((AA407-$AC$2)&lt;0,(AA407-$AC$4)&lt;0),0,(AA407-$AC$2)*(AA407-$AC$4)*'Draft Array'!$K$100*'Draft Array'!$M$112*pcrb)</f>
        <v>#REF!</v>
      </c>
      <c r="AC407" s="3" t="str">
        <f t="shared" si="8"/>
        <v>#REF!</v>
      </c>
      <c r="AD407" s="3">
        <f t="shared" si="9"/>
        <v>0</v>
      </c>
      <c r="AE407" s="3" t="str">
        <f t="shared" si="22"/>
        <v>#DIV/0!</v>
      </c>
      <c r="AF407" s="3"/>
      <c r="AG407" s="3"/>
      <c r="AH407" s="3"/>
      <c r="AI407" s="3"/>
      <c r="AJ407" s="3"/>
      <c r="AK407" s="3"/>
    </row>
    <row r="408" ht="15.75" customHeight="1">
      <c r="A408" s="153" t="str">
        <f>OffensePrj!C407</f>
        <v>wr</v>
      </c>
      <c r="B408" s="131" t="str">
        <f>OffensePrj!R407</f>
        <v>Andre Roberts</v>
      </c>
      <c r="C408" s="132">
        <f>OffensePrj!D407</f>
        <v>0</v>
      </c>
      <c r="D408" s="132">
        <f>OffensePrj!E407</f>
        <v>0</v>
      </c>
      <c r="E408" s="132">
        <f>OffensePrj!F407</f>
        <v>0</v>
      </c>
      <c r="F408" s="132">
        <f>OffensePrj!G407</f>
        <v>0</v>
      </c>
      <c r="G408" s="133">
        <f>OffensePrj!H407</f>
        <v>0</v>
      </c>
      <c r="H408" s="132">
        <f>OffensePrj!I407</f>
        <v>0</v>
      </c>
      <c r="I408" s="132">
        <f>OffensePrj!J407</f>
        <v>0</v>
      </c>
      <c r="J408" s="132">
        <f>OffensePrj!K407</f>
        <v>0</v>
      </c>
      <c r="K408" s="132">
        <f>OffensePrj!L407</f>
        <v>9.4357</v>
      </c>
      <c r="L408" s="132">
        <f>OffensePrj!M407</f>
        <v>118.199</v>
      </c>
      <c r="M408" s="132">
        <f>OffensePrj!N407</f>
        <v>0.472043</v>
      </c>
      <c r="N408" s="132">
        <f>OffensePrj!O407</f>
        <v>0</v>
      </c>
      <c r="O408" s="3">
        <f>OffensePrj!P407</f>
        <v>0</v>
      </c>
      <c r="P408" s="132">
        <f>OffensePrj!Q407</f>
        <v>0</v>
      </c>
      <c r="Q408" s="134">
        <f>IFERROR(ProjectionCalcs!D408*pointpasscomp+ProjectionCalcs!E408*pointpassyard+ProjectionCalcs!F408*pointpasstd+pointint*ProjectionCalcs!G408+ProjectionCalcs!H408*pointrushatt+pointrushyard*ProjectionCalcs!I408+pointrushtd*ProjectionCalcs!J408+ProjectionCalcs!K408*pointrec+pointrecyard*ProjectionCalcs!L408+ProjectionCalcs!M408*pointrectd+pointfumb*ProjectionCalcs!N408+(C408-D408)*pointpassinc+O408*pointret+P408*pointrushtd,0)</f>
        <v>0</v>
      </c>
      <c r="R408" s="113" t="str">
        <f t="shared" si="17"/>
        <v>#REF!</v>
      </c>
      <c r="S408" s="135" t="str">
        <f t="shared" si="18"/>
        <v>#REF!</v>
      </c>
      <c r="T408" s="113" t="str">
        <f t="array" ref="T408">ROUND(SUMPRODUCT((AE408&gt;=$AE$405:$AE$704)/COUNTIF($AE$405:$AE$704,$AE$405:$AE$704)),0)</f>
        <v>#DIV/0!</v>
      </c>
      <c r="U408" s="3" t="str">
        <f t="shared" si="19"/>
        <v>#REF!</v>
      </c>
      <c r="V408" s="3" t="str">
        <f t="array" ref="V408">IFERROR(INDEX(Overall!$C$3:$C$389,MATCH(ProjectionCalcs!B408,Overall!$D$3:$D$389,0)),"No")</f>
        <v>No</v>
      </c>
      <c r="W408" s="93">
        <f t="shared" si="20"/>
        <v>1</v>
      </c>
      <c r="X408" s="136"/>
      <c r="Y408" s="3" t="str">
        <f t="shared" si="21"/>
        <v/>
      </c>
      <c r="Z408" s="3" t="str">
        <f t="shared" si="6"/>
        <v>#DIV/0!</v>
      </c>
      <c r="AA408" s="96">
        <f t="shared" si="7"/>
        <v>0</v>
      </c>
      <c r="AB408" s="3" t="str">
        <f>IF(OR((AA408-$AC$2)&lt;0,(AA408-$AC$4)&lt;0),0,(AA408-$AC$2)*(AA408-$AC$4)*'Draft Array'!$K$100*'Draft Array'!$M$112*pcrb)</f>
        <v>#REF!</v>
      </c>
      <c r="AC408" s="3" t="str">
        <f t="shared" si="8"/>
        <v>#REF!</v>
      </c>
      <c r="AD408" s="3">
        <f t="shared" si="9"/>
        <v>0</v>
      </c>
      <c r="AE408" s="3" t="str">
        <f t="shared" si="22"/>
        <v>#DIV/0!</v>
      </c>
      <c r="AF408" s="3"/>
      <c r="AG408" s="3"/>
      <c r="AH408" s="3"/>
      <c r="AI408" s="3"/>
      <c r="AJ408" s="3"/>
      <c r="AK408" s="3"/>
    </row>
    <row r="409" ht="15.75" customHeight="1">
      <c r="A409" s="153" t="str">
        <f>OffensePrj!C408</f>
        <v>wr</v>
      </c>
      <c r="B409" s="131" t="str">
        <f>OffensePrj!R408</f>
        <v>Emmanuel Sanders</v>
      </c>
      <c r="C409" s="132">
        <f>OffensePrj!D408</f>
        <v>0</v>
      </c>
      <c r="D409" s="132">
        <f>OffensePrj!E408</f>
        <v>0</v>
      </c>
      <c r="E409" s="132">
        <f>OffensePrj!F408</f>
        <v>0</v>
      </c>
      <c r="F409" s="132">
        <f>OffensePrj!G408</f>
        <v>0</v>
      </c>
      <c r="G409" s="133">
        <f>OffensePrj!H408</f>
        <v>0</v>
      </c>
      <c r="H409" s="132">
        <f>OffensePrj!I408</f>
        <v>0.500364</v>
      </c>
      <c r="I409" s="132">
        <f>OffensePrj!J408</f>
        <v>5.754182</v>
      </c>
      <c r="J409" s="132">
        <f>OffensePrj!K408</f>
        <v>0</v>
      </c>
      <c r="K409" s="132">
        <f>OffensePrj!L408</f>
        <v>62.90584</v>
      </c>
      <c r="L409" s="132">
        <f>OffensePrj!M408</f>
        <v>800.0728</v>
      </c>
      <c r="M409" s="132">
        <f>OffensePrj!N408</f>
        <v>5.541513</v>
      </c>
      <c r="N409" s="132">
        <f>OffensePrj!O408</f>
        <v>0.512668</v>
      </c>
      <c r="O409" s="3">
        <f>OffensePrj!P408</f>
        <v>0</v>
      </c>
      <c r="P409" s="132">
        <f>OffensePrj!Q408</f>
        <v>0</v>
      </c>
      <c r="Q409" s="134">
        <f>IFERROR(ProjectionCalcs!D409*pointpasscomp+ProjectionCalcs!E409*pointpassyard+ProjectionCalcs!F409*pointpasstd+pointint*ProjectionCalcs!G409+ProjectionCalcs!H409*pointrushatt+pointrushyard*ProjectionCalcs!I409+pointrushtd*ProjectionCalcs!J409+ProjectionCalcs!K409*pointrec+pointrecyard*ProjectionCalcs!L409+ProjectionCalcs!M409*pointrectd+pointfumb*ProjectionCalcs!N409+(C409-D409)*pointpassinc+O409*pointret+P409*pointrushtd,0)</f>
        <v>0</v>
      </c>
      <c r="R409" s="113" t="str">
        <f t="shared" si="17"/>
        <v>#REF!</v>
      </c>
      <c r="S409" s="135" t="str">
        <f t="shared" si="18"/>
        <v>#REF!</v>
      </c>
      <c r="T409" s="113" t="str">
        <f t="array" ref="T409">ROUND(SUMPRODUCT((AE409&gt;=$AE$405:$AE$704)/COUNTIF($AE$405:$AE$704,$AE$405:$AE$704)),0)</f>
        <v>#DIV/0!</v>
      </c>
      <c r="U409" s="3" t="str">
        <f t="shared" si="19"/>
        <v>#REF!</v>
      </c>
      <c r="V409" s="3" t="str">
        <f t="array" ref="V409">IFERROR(INDEX(Overall!$C$3:$C$389,MATCH(ProjectionCalcs!B409,Overall!$D$3:$D$389,0)),"No")</f>
        <v>Yes</v>
      </c>
      <c r="W409" s="93">
        <f t="shared" si="20"/>
        <v>0</v>
      </c>
      <c r="X409" s="136"/>
      <c r="Y409" s="3" t="str">
        <f t="shared" si="21"/>
        <v/>
      </c>
      <c r="Z409" s="3" t="str">
        <f t="shared" si="6"/>
        <v>#DIV/0!</v>
      </c>
      <c r="AA409" s="96">
        <f t="shared" si="7"/>
        <v>0</v>
      </c>
      <c r="AB409" s="3" t="str">
        <f>IF(OR((AA409-$AC$2)&lt;0,(AA409-$AC$4)&lt;0),0,(AA409-$AC$2)*(AA409-$AC$4)*'Draft Array'!$K$100*'Draft Array'!$M$112*pcrb)</f>
        <v>#REF!</v>
      </c>
      <c r="AC409" s="3" t="str">
        <f t="shared" si="8"/>
        <v>#REF!</v>
      </c>
      <c r="AD409" s="3">
        <f t="shared" si="9"/>
        <v>0</v>
      </c>
      <c r="AE409" s="3" t="str">
        <f t="shared" si="22"/>
        <v>#DIV/0!</v>
      </c>
      <c r="AF409" s="3"/>
      <c r="AG409" s="3"/>
      <c r="AH409" s="3"/>
      <c r="AI409" s="3"/>
      <c r="AJ409" s="3"/>
      <c r="AK409" s="3"/>
    </row>
    <row r="410" ht="15.75" customHeight="1">
      <c r="A410" s="153" t="str">
        <f>OffensePrj!C409</f>
        <v>wr</v>
      </c>
      <c r="B410" s="131" t="str">
        <f>OffensePrj!R409</f>
        <v>Golden Tate</v>
      </c>
      <c r="C410" s="132">
        <f>OffensePrj!D409</f>
        <v>0</v>
      </c>
      <c r="D410" s="132">
        <f>OffensePrj!E409</f>
        <v>0</v>
      </c>
      <c r="E410" s="132">
        <f>OffensePrj!F409</f>
        <v>0</v>
      </c>
      <c r="F410" s="132">
        <f>OffensePrj!G409</f>
        <v>0</v>
      </c>
      <c r="G410" s="133">
        <f>OffensePrj!H409</f>
        <v>0</v>
      </c>
      <c r="H410" s="132">
        <f>OffensePrj!I409</f>
        <v>1.386313</v>
      </c>
      <c r="I410" s="132">
        <f>OffensePrj!J409</f>
        <v>10.81459</v>
      </c>
      <c r="J410" s="132">
        <f>OffensePrj!K409</f>
        <v>0.004754</v>
      </c>
      <c r="K410" s="132">
        <f>OffensePrj!L409</f>
        <v>63.14465</v>
      </c>
      <c r="L410" s="132">
        <f>OffensePrj!M409</f>
        <v>805.177</v>
      </c>
      <c r="M410" s="132">
        <f>OffensePrj!N409</f>
        <v>5.578027</v>
      </c>
      <c r="N410" s="132">
        <f>OffensePrj!O409</f>
        <v>1</v>
      </c>
      <c r="O410" s="3">
        <f>OffensePrj!P409</f>
        <v>0</v>
      </c>
      <c r="P410" s="132">
        <f>OffensePrj!Q409</f>
        <v>0</v>
      </c>
      <c r="Q410" s="134">
        <f>IFERROR(ProjectionCalcs!D410*pointpasscomp+ProjectionCalcs!E410*pointpassyard+ProjectionCalcs!F410*pointpasstd+pointint*ProjectionCalcs!G410+ProjectionCalcs!H410*pointrushatt+pointrushyard*ProjectionCalcs!I410+pointrushtd*ProjectionCalcs!J410+ProjectionCalcs!K410*pointrec+pointrecyard*ProjectionCalcs!L410+ProjectionCalcs!M410*pointrectd+pointfumb*ProjectionCalcs!N410+(C410-D410)*pointpassinc+O410*pointret+P410*pointrushtd,0)</f>
        <v>0</v>
      </c>
      <c r="R410" s="113" t="str">
        <f t="shared" si="17"/>
        <v>#REF!</v>
      </c>
      <c r="S410" s="135" t="str">
        <f t="shared" si="18"/>
        <v>#REF!</v>
      </c>
      <c r="T410" s="113" t="str">
        <f t="array" ref="T410">ROUND(SUMPRODUCT((AE410&gt;=$AE$405:$AE$704)/COUNTIF($AE$405:$AE$704,$AE$405:$AE$704)),0)</f>
        <v>#DIV/0!</v>
      </c>
      <c r="U410" s="3" t="str">
        <f t="shared" si="19"/>
        <v>#REF!</v>
      </c>
      <c r="V410" s="3" t="str">
        <f t="array" ref="V410">IFERROR(INDEX(Overall!$C$3:$C$389,MATCH(ProjectionCalcs!B410,Overall!$D$3:$D$389,0)),"No")</f>
        <v>Yes</v>
      </c>
      <c r="W410" s="93">
        <f t="shared" si="20"/>
        <v>0</v>
      </c>
      <c r="X410" s="136"/>
      <c r="Y410" s="3" t="str">
        <f t="shared" si="21"/>
        <v/>
      </c>
      <c r="Z410" s="3" t="str">
        <f t="shared" si="6"/>
        <v>#DIV/0!</v>
      </c>
      <c r="AA410" s="96">
        <f t="shared" si="7"/>
        <v>0</v>
      </c>
      <c r="AB410" s="3" t="str">
        <f>IF(OR((AA410-$AC$2)&lt;0,(AA410-$AC$4)&lt;0),0,(AA410-$AC$2)*(AA410-$AC$4)*'Draft Array'!$K$100*'Draft Array'!$M$112*pcrb)</f>
        <v>#REF!</v>
      </c>
      <c r="AC410" s="3" t="str">
        <f t="shared" si="8"/>
        <v>#REF!</v>
      </c>
      <c r="AD410" s="3">
        <f t="shared" si="9"/>
        <v>0</v>
      </c>
      <c r="AE410" s="3" t="str">
        <f t="shared" si="22"/>
        <v>#DIV/0!</v>
      </c>
      <c r="AF410" s="3"/>
      <c r="AG410" s="3"/>
      <c r="AH410" s="3"/>
      <c r="AI410" s="3"/>
      <c r="AJ410" s="3"/>
      <c r="AK410" s="3"/>
    </row>
    <row r="411" ht="15.75" customHeight="1">
      <c r="A411" s="153" t="str">
        <f>OffensePrj!C410</f>
        <v>wr</v>
      </c>
      <c r="B411" s="131" t="str">
        <f>OffensePrj!R410</f>
        <v>Randall Cobb</v>
      </c>
      <c r="C411" s="132">
        <f>OffensePrj!D410</f>
        <v>0</v>
      </c>
      <c r="D411" s="132">
        <f>OffensePrj!E410</f>
        <v>0</v>
      </c>
      <c r="E411" s="132">
        <f>OffensePrj!F410</f>
        <v>0</v>
      </c>
      <c r="F411" s="132">
        <f>OffensePrj!G410</f>
        <v>0</v>
      </c>
      <c r="G411" s="133">
        <f>OffensePrj!H410</f>
        <v>0</v>
      </c>
      <c r="H411" s="132">
        <f>OffensePrj!I410</f>
        <v>2.706211</v>
      </c>
      <c r="I411" s="132">
        <f>OffensePrj!J410</f>
        <v>13.38257</v>
      </c>
      <c r="J411" s="132">
        <f>OffensePrj!K410</f>
        <v>0.04543</v>
      </c>
      <c r="K411" s="132">
        <f>OffensePrj!L410</f>
        <v>49.51384</v>
      </c>
      <c r="L411" s="132">
        <f>OffensePrj!M410</f>
        <v>629.1281</v>
      </c>
      <c r="M411" s="132">
        <f>OffensePrj!N410</f>
        <v>2.670876</v>
      </c>
      <c r="N411" s="132">
        <f>OffensePrj!O410</f>
        <v>0.756334</v>
      </c>
      <c r="O411" s="3">
        <f>OffensePrj!P410</f>
        <v>0</v>
      </c>
      <c r="P411" s="132">
        <f>OffensePrj!Q410</f>
        <v>0</v>
      </c>
      <c r="Q411" s="134">
        <f>IFERROR(ProjectionCalcs!D411*pointpasscomp+ProjectionCalcs!E411*pointpassyard+ProjectionCalcs!F411*pointpasstd+pointint*ProjectionCalcs!G411+ProjectionCalcs!H411*pointrushatt+pointrushyard*ProjectionCalcs!I411+pointrushtd*ProjectionCalcs!J411+ProjectionCalcs!K411*pointrec+pointrecyard*ProjectionCalcs!L411+ProjectionCalcs!M411*pointrectd+pointfumb*ProjectionCalcs!N411+(C411-D411)*pointpassinc+O411*pointret+P411*pointrushtd,0)</f>
        <v>0</v>
      </c>
      <c r="R411" s="113" t="str">
        <f t="shared" si="17"/>
        <v>#REF!</v>
      </c>
      <c r="S411" s="135" t="str">
        <f t="shared" si="18"/>
        <v>#REF!</v>
      </c>
      <c r="T411" s="113" t="str">
        <f t="array" ref="T411">ROUND(SUMPRODUCT((AE411&gt;=$AE$405:$AE$704)/COUNTIF($AE$405:$AE$704,$AE$405:$AE$704)),0)</f>
        <v>#DIV/0!</v>
      </c>
      <c r="U411" s="3" t="str">
        <f t="shared" si="19"/>
        <v>#REF!</v>
      </c>
      <c r="V411" s="3" t="str">
        <f t="array" ref="V411">IFERROR(INDEX(Overall!$C$3:$C$389,MATCH(ProjectionCalcs!B411,Overall!$D$3:$D$389,0)),"No")</f>
        <v>Yes</v>
      </c>
      <c r="W411" s="93">
        <f t="shared" si="20"/>
        <v>0</v>
      </c>
      <c r="X411" s="136"/>
      <c r="Y411" s="3" t="str">
        <f t="shared" si="21"/>
        <v/>
      </c>
      <c r="Z411" s="3" t="str">
        <f t="shared" si="6"/>
        <v>#DIV/0!</v>
      </c>
      <c r="AA411" s="96">
        <f t="shared" si="7"/>
        <v>0</v>
      </c>
      <c r="AB411" s="3" t="str">
        <f>IF(OR((AA411-$AC$2)&lt;0,(AA411-$AC$4)&lt;0),0,(AA411-$AC$2)*(AA411-$AC$4)*'Draft Array'!$K$100*'Draft Array'!$M$112*pcrb)</f>
        <v>#REF!</v>
      </c>
      <c r="AC411" s="3" t="str">
        <f t="shared" si="8"/>
        <v>#REF!</v>
      </c>
      <c r="AD411" s="3">
        <f t="shared" si="9"/>
        <v>0</v>
      </c>
      <c r="AE411" s="3" t="str">
        <f t="shared" si="22"/>
        <v>#DIV/0!</v>
      </c>
      <c r="AF411" s="3"/>
      <c r="AG411" s="3"/>
      <c r="AH411" s="3"/>
      <c r="AI411" s="3"/>
      <c r="AJ411" s="3"/>
      <c r="AK411" s="3"/>
    </row>
    <row r="412" ht="15.75" customHeight="1">
      <c r="A412" s="153" t="str">
        <f>OffensePrj!C411</f>
        <v>wr</v>
      </c>
      <c r="B412" s="131" t="str">
        <f>OffensePrj!R411</f>
        <v>A.J. Green</v>
      </c>
      <c r="C412" s="132">
        <f>OffensePrj!D411</f>
        <v>0</v>
      </c>
      <c r="D412" s="132">
        <f>OffensePrj!E411</f>
        <v>0</v>
      </c>
      <c r="E412" s="132">
        <f>OffensePrj!F411</f>
        <v>0</v>
      </c>
      <c r="F412" s="132">
        <f>OffensePrj!G411</f>
        <v>0</v>
      </c>
      <c r="G412" s="133">
        <f>OffensePrj!H411</f>
        <v>0</v>
      </c>
      <c r="H412" s="132">
        <f>OffensePrj!I411</f>
        <v>0</v>
      </c>
      <c r="I412" s="132">
        <f>OffensePrj!J411</f>
        <v>0.500364</v>
      </c>
      <c r="J412" s="132">
        <f>OffensePrj!K411</f>
        <v>0</v>
      </c>
      <c r="K412" s="132">
        <f>OffensePrj!L411</f>
        <v>70.88417</v>
      </c>
      <c r="L412" s="132">
        <f>OffensePrj!M411</f>
        <v>1038.287</v>
      </c>
      <c r="M412" s="132">
        <f>OffensePrj!N411</f>
        <v>6.744498</v>
      </c>
      <c r="N412" s="132">
        <f>OffensePrj!O411</f>
        <v>2.048733</v>
      </c>
      <c r="O412" s="3">
        <f>OffensePrj!P411</f>
        <v>0</v>
      </c>
      <c r="P412" s="132">
        <f>OffensePrj!Q411</f>
        <v>0</v>
      </c>
      <c r="Q412" s="134">
        <f>IFERROR(ProjectionCalcs!D412*pointpasscomp+ProjectionCalcs!E412*pointpassyard+ProjectionCalcs!F412*pointpasstd+pointint*ProjectionCalcs!G412+ProjectionCalcs!H412*pointrushatt+pointrushyard*ProjectionCalcs!I412+pointrushtd*ProjectionCalcs!J412+ProjectionCalcs!K412*pointrec+pointrecyard*ProjectionCalcs!L412+ProjectionCalcs!M412*pointrectd+pointfumb*ProjectionCalcs!N412+(C412-D412)*pointpassinc+O412*pointret+P412*pointrushtd,0)</f>
        <v>0</v>
      </c>
      <c r="R412" s="113" t="str">
        <f t="shared" si="17"/>
        <v>#REF!</v>
      </c>
      <c r="S412" s="135" t="str">
        <f t="shared" si="18"/>
        <v>#REF!</v>
      </c>
      <c r="T412" s="113" t="str">
        <f t="array" ref="T412">ROUND(SUMPRODUCT((AE412&gt;=$AE$405:$AE$704)/COUNTIF($AE$405:$AE$704,$AE$405:$AE$704)),0)</f>
        <v>#DIV/0!</v>
      </c>
      <c r="U412" s="3" t="str">
        <f t="shared" si="19"/>
        <v>#REF!</v>
      </c>
      <c r="V412" s="3" t="str">
        <f t="array" ref="V412">IFERROR(INDEX(Overall!$C$3:$C$389,MATCH(ProjectionCalcs!B412,Overall!$D$3:$D$389,0)),"No")</f>
        <v>Yes</v>
      </c>
      <c r="W412" s="93">
        <f t="shared" si="20"/>
        <v>0</v>
      </c>
      <c r="X412" s="136"/>
      <c r="Y412" s="3" t="str">
        <f t="shared" si="21"/>
        <v/>
      </c>
      <c r="Z412" s="3" t="str">
        <f t="shared" si="6"/>
        <v>#DIV/0!</v>
      </c>
      <c r="AA412" s="96">
        <f t="shared" si="7"/>
        <v>0</v>
      </c>
      <c r="AB412" s="3" t="str">
        <f>IF(OR((AA412-$AC$2)&lt;0,(AA412-$AC$4)&lt;0),0,(AA412-$AC$2)*(AA412-$AC$4)*'Draft Array'!$K$100*'Draft Array'!$M$112*pcrb)</f>
        <v>#REF!</v>
      </c>
      <c r="AC412" s="3" t="str">
        <f t="shared" si="8"/>
        <v>#REF!</v>
      </c>
      <c r="AD412" s="3">
        <f t="shared" si="9"/>
        <v>0</v>
      </c>
      <c r="AE412" s="3" t="str">
        <f t="shared" si="22"/>
        <v>#DIV/0!</v>
      </c>
      <c r="AF412" s="3"/>
      <c r="AG412" s="3"/>
      <c r="AH412" s="3"/>
      <c r="AI412" s="3"/>
      <c r="AJ412" s="3"/>
      <c r="AK412" s="3"/>
    </row>
    <row r="413" ht="15.75" customHeight="1">
      <c r="A413" s="153" t="str">
        <f>OffensePrj!C412</f>
        <v>wr</v>
      </c>
      <c r="B413" s="131" t="str">
        <f>OffensePrj!R412</f>
        <v>Julio Jones</v>
      </c>
      <c r="C413" s="132">
        <f>OffensePrj!D412</f>
        <v>0</v>
      </c>
      <c r="D413" s="132">
        <f>OffensePrj!E412</f>
        <v>0</v>
      </c>
      <c r="E413" s="132">
        <f>OffensePrj!F412</f>
        <v>0</v>
      </c>
      <c r="F413" s="132">
        <f>OffensePrj!G412</f>
        <v>0</v>
      </c>
      <c r="G413" s="133">
        <f>OffensePrj!H412</f>
        <v>0</v>
      </c>
      <c r="H413" s="132">
        <f>OffensePrj!I412</f>
        <v>1.055302</v>
      </c>
      <c r="I413" s="132">
        <f>OffensePrj!J412</f>
        <v>3.948713</v>
      </c>
      <c r="J413" s="132">
        <f>OffensePrj!K412</f>
        <v>0</v>
      </c>
      <c r="K413" s="132">
        <f>OffensePrj!L412</f>
        <v>101.5299</v>
      </c>
      <c r="L413" s="132">
        <f>OffensePrj!M412</f>
        <v>1434.16</v>
      </c>
      <c r="M413" s="132">
        <f>OffensePrj!N412</f>
        <v>7.176278</v>
      </c>
      <c r="N413" s="132">
        <f>OffensePrj!O412</f>
        <v>0.805067</v>
      </c>
      <c r="O413" s="3">
        <f>OffensePrj!P412</f>
        <v>0</v>
      </c>
      <c r="P413" s="132">
        <f>OffensePrj!Q412</f>
        <v>0</v>
      </c>
      <c r="Q413" s="134">
        <f>IFERROR(ProjectionCalcs!D413*pointpasscomp+ProjectionCalcs!E413*pointpassyard+ProjectionCalcs!F413*pointpasstd+pointint*ProjectionCalcs!G413+ProjectionCalcs!H413*pointrushatt+pointrushyard*ProjectionCalcs!I413+pointrushtd*ProjectionCalcs!J413+ProjectionCalcs!K413*pointrec+pointrecyard*ProjectionCalcs!L413+ProjectionCalcs!M413*pointrectd+pointfumb*ProjectionCalcs!N413+(C413-D413)*pointpassinc+O413*pointret+P413*pointrushtd,0)</f>
        <v>0</v>
      </c>
      <c r="R413" s="113" t="str">
        <f t="shared" si="17"/>
        <v>#REF!</v>
      </c>
      <c r="S413" s="135" t="str">
        <f t="shared" si="18"/>
        <v>#REF!</v>
      </c>
      <c r="T413" s="113" t="str">
        <f t="array" ref="T413">ROUND(SUMPRODUCT((AE413&gt;=$AE$405:$AE$704)/COUNTIF($AE$405:$AE$704,$AE$405:$AE$704)),0)</f>
        <v>#DIV/0!</v>
      </c>
      <c r="U413" s="3" t="str">
        <f t="shared" si="19"/>
        <v>#REF!</v>
      </c>
      <c r="V413" s="3" t="str">
        <f t="array" ref="V413">IFERROR(INDEX(Overall!$C$3:$C$389,MATCH(ProjectionCalcs!B413,Overall!$D$3:$D$389,0)),"No")</f>
        <v>Yes</v>
      </c>
      <c r="W413" s="93">
        <f t="shared" si="20"/>
        <v>0</v>
      </c>
      <c r="X413" s="136"/>
      <c r="Y413" s="3" t="str">
        <f t="shared" si="21"/>
        <v/>
      </c>
      <c r="Z413" s="3" t="str">
        <f t="shared" si="6"/>
        <v>#DIV/0!</v>
      </c>
      <c r="AA413" s="96">
        <f t="shared" si="7"/>
        <v>0</v>
      </c>
      <c r="AB413" s="3" t="str">
        <f>IF(OR((AA413-$AC$2)&lt;0,(AA413-$AC$4)&lt;0),0,(AA413-$AC$2)*(AA413-$AC$4)*'Draft Array'!$K$100*'Draft Array'!$M$112*pcrb)</f>
        <v>#REF!</v>
      </c>
      <c r="AC413" s="3" t="str">
        <f t="shared" si="8"/>
        <v>#REF!</v>
      </c>
      <c r="AD413" s="3">
        <f t="shared" si="9"/>
        <v>0</v>
      </c>
      <c r="AE413" s="3" t="str">
        <f t="shared" si="22"/>
        <v>#DIV/0!</v>
      </c>
      <c r="AF413" s="3"/>
      <c r="AG413" s="3"/>
      <c r="AH413" s="3"/>
      <c r="AI413" s="3"/>
      <c r="AJ413" s="3"/>
      <c r="AK413" s="3"/>
    </row>
    <row r="414" ht="15.75" customHeight="1">
      <c r="A414" s="153" t="str">
        <f>OffensePrj!C413</f>
        <v>wr</v>
      </c>
      <c r="B414" s="131" t="str">
        <f>OffensePrj!R413</f>
        <v>Larry Fitzgerald</v>
      </c>
      <c r="C414" s="132">
        <f>OffensePrj!D413</f>
        <v>0</v>
      </c>
      <c r="D414" s="132">
        <f>OffensePrj!E413</f>
        <v>0</v>
      </c>
      <c r="E414" s="132">
        <f>OffensePrj!F413</f>
        <v>0</v>
      </c>
      <c r="F414" s="132">
        <f>OffensePrj!G413</f>
        <v>0</v>
      </c>
      <c r="G414" s="133">
        <f>OffensePrj!H413</f>
        <v>0</v>
      </c>
      <c r="H414" s="132">
        <f>OffensePrj!I413</f>
        <v>0</v>
      </c>
      <c r="I414" s="132">
        <f>OffensePrj!J413</f>
        <v>0</v>
      </c>
      <c r="J414" s="132">
        <f>OffensePrj!K413</f>
        <v>0</v>
      </c>
      <c r="K414" s="132">
        <f>OffensePrj!L413</f>
        <v>54.37962</v>
      </c>
      <c r="L414" s="132">
        <f>OffensePrj!M413</f>
        <v>606.2727</v>
      </c>
      <c r="M414" s="132">
        <f>OffensePrj!N413</f>
        <v>3.584791</v>
      </c>
      <c r="N414" s="132">
        <f>OffensePrj!O413</f>
        <v>0.8538</v>
      </c>
      <c r="O414" s="3">
        <f>OffensePrj!P413</f>
        <v>0</v>
      </c>
      <c r="P414" s="132">
        <f>OffensePrj!Q413</f>
        <v>0</v>
      </c>
      <c r="Q414" s="134">
        <f>IFERROR(ProjectionCalcs!D414*pointpasscomp+ProjectionCalcs!E414*pointpassyard+ProjectionCalcs!F414*pointpasstd+pointint*ProjectionCalcs!G414+ProjectionCalcs!H414*pointrushatt+pointrushyard*ProjectionCalcs!I414+pointrushtd*ProjectionCalcs!J414+ProjectionCalcs!K414*pointrec+pointrecyard*ProjectionCalcs!L414+ProjectionCalcs!M414*pointrectd+pointfumb*ProjectionCalcs!N414+(C414-D414)*pointpassinc+O414*pointret+P414*pointrushtd,0)</f>
        <v>0</v>
      </c>
      <c r="R414" s="113" t="str">
        <f t="shared" si="17"/>
        <v>#REF!</v>
      </c>
      <c r="S414" s="135" t="str">
        <f t="shared" si="18"/>
        <v>#REF!</v>
      </c>
      <c r="T414" s="113" t="str">
        <f t="array" ref="T414">ROUND(SUMPRODUCT((AE414&gt;=$AE$405:$AE$704)/COUNTIF($AE$405:$AE$704,$AE$405:$AE$704)),0)</f>
        <v>#DIV/0!</v>
      </c>
      <c r="U414" s="3" t="str">
        <f t="shared" si="19"/>
        <v>#REF!</v>
      </c>
      <c r="V414" s="3" t="str">
        <f t="array" ref="V414">IFERROR(INDEX(Overall!$C$3:$C$389,MATCH(ProjectionCalcs!B414,Overall!$D$3:$D$389,0)),"No")</f>
        <v>Yes</v>
      </c>
      <c r="W414" s="93">
        <f t="shared" si="20"/>
        <v>0</v>
      </c>
      <c r="X414" s="136"/>
      <c r="Y414" s="3" t="str">
        <f t="shared" si="21"/>
        <v/>
      </c>
      <c r="Z414" s="3" t="str">
        <f t="shared" si="6"/>
        <v>#DIV/0!</v>
      </c>
      <c r="AA414" s="96">
        <f t="shared" si="7"/>
        <v>0</v>
      </c>
      <c r="AB414" s="3" t="str">
        <f>IF(OR((AA414-$AC$2)&lt;0,(AA414-$AC$4)&lt;0),0,(AA414-$AC$2)*(AA414-$AC$4)*'Draft Array'!$K$100*'Draft Array'!$M$112*pcrb)</f>
        <v>#REF!</v>
      </c>
      <c r="AC414" s="3" t="str">
        <f t="shared" si="8"/>
        <v>#REF!</v>
      </c>
      <c r="AD414" s="3">
        <f t="shared" si="9"/>
        <v>0</v>
      </c>
      <c r="AE414" s="3" t="str">
        <f t="shared" si="22"/>
        <v>#DIV/0!</v>
      </c>
      <c r="AF414" s="3"/>
      <c r="AG414" s="3"/>
      <c r="AH414" s="3"/>
      <c r="AI414" s="3"/>
      <c r="AJ414" s="3"/>
      <c r="AK414" s="3"/>
    </row>
    <row r="415" ht="15.75" customHeight="1">
      <c r="A415" s="153" t="str">
        <f>OffensePrj!C414</f>
        <v>wr</v>
      </c>
      <c r="B415" s="131" t="str">
        <f>OffensePrj!R414</f>
        <v>Ted Ginn Jr.</v>
      </c>
      <c r="C415" s="132">
        <f>OffensePrj!D414</f>
        <v>0</v>
      </c>
      <c r="D415" s="132">
        <f>OffensePrj!E414</f>
        <v>0</v>
      </c>
      <c r="E415" s="132">
        <f>OffensePrj!F414</f>
        <v>0</v>
      </c>
      <c r="F415" s="132">
        <f>OffensePrj!G414</f>
        <v>0</v>
      </c>
      <c r="G415" s="133">
        <f>OffensePrj!H414</f>
        <v>0</v>
      </c>
      <c r="H415" s="132">
        <f>OffensePrj!I414</f>
        <v>2.870899</v>
      </c>
      <c r="I415" s="132">
        <f>OffensePrj!J414</f>
        <v>18.67233</v>
      </c>
      <c r="J415" s="132">
        <f>OffensePrj!K414</f>
        <v>0.128616</v>
      </c>
      <c r="K415" s="132">
        <f>OffensePrj!L414</f>
        <v>13.58562</v>
      </c>
      <c r="L415" s="132">
        <f>OffensePrj!M414</f>
        <v>179.5376</v>
      </c>
      <c r="M415" s="132">
        <f>OffensePrj!N414</f>
        <v>0.969163</v>
      </c>
      <c r="N415" s="132">
        <f>OffensePrj!O414</f>
        <v>0</v>
      </c>
      <c r="O415" s="3">
        <f>OffensePrj!P414</f>
        <v>0</v>
      </c>
      <c r="P415" s="132">
        <f>OffensePrj!Q414</f>
        <v>0</v>
      </c>
      <c r="Q415" s="134">
        <f>IFERROR(ProjectionCalcs!D415*pointpasscomp+ProjectionCalcs!E415*pointpassyard+ProjectionCalcs!F415*pointpasstd+pointint*ProjectionCalcs!G415+ProjectionCalcs!H415*pointrushatt+pointrushyard*ProjectionCalcs!I415+pointrushtd*ProjectionCalcs!J415+ProjectionCalcs!K415*pointrec+pointrecyard*ProjectionCalcs!L415+ProjectionCalcs!M415*pointrectd+pointfumb*ProjectionCalcs!N415+(C415-D415)*pointpassinc+O415*pointret+P415*pointrushtd,0)</f>
        <v>0</v>
      </c>
      <c r="R415" s="113" t="str">
        <f t="shared" si="17"/>
        <v>#REF!</v>
      </c>
      <c r="S415" s="135" t="str">
        <f t="shared" si="18"/>
        <v>#REF!</v>
      </c>
      <c r="T415" s="113" t="str">
        <f t="array" ref="T415">ROUND(SUMPRODUCT((AE415&gt;=$AE$405:$AE$704)/COUNTIF($AE$405:$AE$704,$AE$405:$AE$704)),0)</f>
        <v>#DIV/0!</v>
      </c>
      <c r="U415" s="3" t="str">
        <f t="shared" si="19"/>
        <v>#REF!</v>
      </c>
      <c r="V415" s="3" t="str">
        <f t="array" ref="V415">IFERROR(INDEX(Overall!$C$3:$C$389,MATCH(ProjectionCalcs!B415,Overall!$D$3:$D$389,0)),"No")</f>
        <v>Yes</v>
      </c>
      <c r="W415" s="93">
        <f t="shared" si="20"/>
        <v>0</v>
      </c>
      <c r="X415" s="136"/>
      <c r="Y415" s="3" t="str">
        <f t="shared" si="21"/>
        <v/>
      </c>
      <c r="Z415" s="3" t="str">
        <f t="shared" si="6"/>
        <v>#DIV/0!</v>
      </c>
      <c r="AA415" s="96">
        <f t="shared" si="7"/>
        <v>0</v>
      </c>
      <c r="AB415" s="3" t="str">
        <f>IF(OR((AA415-$AC$2)&lt;0,(AA415-$AC$4)&lt;0),0,(AA415-$AC$2)*(AA415-$AC$4)*'Draft Array'!$K$100*'Draft Array'!$M$112*pcrb)</f>
        <v>#REF!</v>
      </c>
      <c r="AC415" s="3" t="str">
        <f t="shared" si="8"/>
        <v>#REF!</v>
      </c>
      <c r="AD415" s="3">
        <f t="shared" si="9"/>
        <v>0</v>
      </c>
      <c r="AE415" s="3" t="str">
        <f t="shared" si="22"/>
        <v>#DIV/0!</v>
      </c>
      <c r="AF415" s="3"/>
      <c r="AG415" s="3"/>
      <c r="AH415" s="3"/>
      <c r="AI415" s="3"/>
      <c r="AJ415" s="3"/>
      <c r="AK415" s="3"/>
    </row>
    <row r="416" ht="15.75" customHeight="1">
      <c r="A416" s="153" t="str">
        <f>OffensePrj!C415</f>
        <v>wr</v>
      </c>
      <c r="B416" s="131" t="str">
        <f>OffensePrj!R415</f>
        <v>Antonio Brown</v>
      </c>
      <c r="C416" s="132">
        <f>OffensePrj!D415</f>
        <v>0</v>
      </c>
      <c r="D416" s="132">
        <f>OffensePrj!E415</f>
        <v>0</v>
      </c>
      <c r="E416" s="132">
        <f>OffensePrj!F415</f>
        <v>0</v>
      </c>
      <c r="F416" s="132">
        <f>OffensePrj!G415</f>
        <v>0</v>
      </c>
      <c r="G416" s="133">
        <f>OffensePrj!H415</f>
        <v>0</v>
      </c>
      <c r="H416" s="132">
        <f>OffensePrj!I415</f>
        <v>0</v>
      </c>
      <c r="I416" s="132">
        <f>OffensePrj!J415</f>
        <v>0</v>
      </c>
      <c r="J416" s="132">
        <f>OffensePrj!K415</f>
        <v>0</v>
      </c>
      <c r="K416" s="132">
        <f>OffensePrj!L415</f>
        <v>41.2</v>
      </c>
      <c r="L416" s="132">
        <f>OffensePrj!M415</f>
        <v>450</v>
      </c>
      <c r="M416" s="132">
        <f>OffensePrj!N415</f>
        <v>3.2</v>
      </c>
      <c r="N416" s="132">
        <f>OffensePrj!O415</f>
        <v>1.3</v>
      </c>
      <c r="O416" s="132">
        <f>OffensePrj!P415</f>
        <v>0</v>
      </c>
      <c r="P416" s="132">
        <f>OffensePrj!Q415</f>
        <v>0</v>
      </c>
      <c r="Q416" s="134">
        <f>IFERROR(ProjectionCalcs!D416*pointpasscomp+ProjectionCalcs!E416*pointpassyard+ProjectionCalcs!F416*pointpasstd+pointint*ProjectionCalcs!G416+ProjectionCalcs!H416*pointrushatt+pointrushyard*ProjectionCalcs!I416+pointrushtd*ProjectionCalcs!J416+ProjectionCalcs!K416*pointrec+pointrecyard*ProjectionCalcs!L416+ProjectionCalcs!M416*pointrectd+pointfumb*ProjectionCalcs!N416+(C416-D416)*pointpassinc+O416*pointret+P416*pointrushtd,0)</f>
        <v>0</v>
      </c>
      <c r="R416" s="113" t="str">
        <f t="shared" si="17"/>
        <v>#REF!</v>
      </c>
      <c r="S416" s="135" t="str">
        <f t="shared" si="18"/>
        <v>#REF!</v>
      </c>
      <c r="T416" s="113" t="str">
        <f t="array" ref="T416">ROUND(SUMPRODUCT((AE416&gt;=$AE$405:$AE$704)/COUNTIF($AE$405:$AE$704,$AE$405:$AE$704)),0)</f>
        <v>#DIV/0!</v>
      </c>
      <c r="U416" s="3" t="str">
        <f t="shared" si="19"/>
        <v>#REF!</v>
      </c>
      <c r="V416" s="3" t="str">
        <f t="array" ref="V416">IFERROR(INDEX(Overall!$C$3:$C$389,MATCH(ProjectionCalcs!B416,Overall!$D$3:$D$389,0)),"No")</f>
        <v>Yes</v>
      </c>
      <c r="W416" s="93">
        <f t="shared" si="20"/>
        <v>0</v>
      </c>
      <c r="X416" s="136"/>
      <c r="Y416" s="24" t="str">
        <f t="shared" si="21"/>
        <v/>
      </c>
      <c r="Z416" s="3" t="str">
        <f t="shared" si="6"/>
        <v>#DIV/0!</v>
      </c>
      <c r="AA416" s="96">
        <f t="shared" si="7"/>
        <v>0</v>
      </c>
      <c r="AB416" s="3" t="str">
        <f>IF(OR((AA416-$AD$2)&lt;0,(AA416-$AD$4)&lt;0),0,(AA416-$AD$2)*(AA416-$AD$4)*'Draft Array'!$K$101*'Draft Array'!$M$113*pcwr)</f>
        <v>#REF!</v>
      </c>
      <c r="AC416" s="3" t="str">
        <f t="shared" si="8"/>
        <v>#REF!</v>
      </c>
      <c r="AD416" s="3">
        <f t="shared" si="9"/>
        <v>0</v>
      </c>
      <c r="AE416" s="3" t="str">
        <f t="shared" si="22"/>
        <v>#DIV/0!</v>
      </c>
    </row>
    <row r="417" ht="15.75" customHeight="1">
      <c r="A417" s="153" t="str">
        <f>OffensePrj!C416</f>
        <v>wr</v>
      </c>
      <c r="B417" s="131" t="str">
        <f>OffensePrj!R416</f>
        <v>Dontrelle Inman</v>
      </c>
      <c r="C417" s="132">
        <f>OffensePrj!D416</f>
        <v>0</v>
      </c>
      <c r="D417" s="132">
        <f>OffensePrj!E416</f>
        <v>0</v>
      </c>
      <c r="E417" s="132">
        <f>OffensePrj!F416</f>
        <v>0</v>
      </c>
      <c r="F417" s="132">
        <f>OffensePrj!G416</f>
        <v>0</v>
      </c>
      <c r="G417" s="133">
        <f>OffensePrj!H416</f>
        <v>0</v>
      </c>
      <c r="H417" s="132">
        <f>OffensePrj!I416</f>
        <v>0</v>
      </c>
      <c r="I417" s="132">
        <f>OffensePrj!J416</f>
        <v>0</v>
      </c>
      <c r="J417" s="132">
        <f>OffensePrj!K416</f>
        <v>0</v>
      </c>
      <c r="K417" s="132">
        <f>OffensePrj!L416</f>
        <v>9.125136</v>
      </c>
      <c r="L417" s="132">
        <f>OffensePrj!M416</f>
        <v>113.7487</v>
      </c>
      <c r="M417" s="132">
        <f>OffensePrj!N416</f>
        <v>0.787471</v>
      </c>
      <c r="N417" s="132">
        <f>OffensePrj!O416</f>
        <v>0</v>
      </c>
      <c r="O417" s="132">
        <f>OffensePrj!P416</f>
        <v>0</v>
      </c>
      <c r="P417" s="132">
        <f>OffensePrj!Q416</f>
        <v>0</v>
      </c>
      <c r="Q417" s="134">
        <f>IFERROR(ProjectionCalcs!D417*pointpasscomp+ProjectionCalcs!E417*pointpassyard+ProjectionCalcs!F417*pointpasstd+pointint*ProjectionCalcs!G417+ProjectionCalcs!H417*pointrushatt+pointrushyard*ProjectionCalcs!I417+pointrushtd*ProjectionCalcs!J417+ProjectionCalcs!K417*pointrec+pointrecyard*ProjectionCalcs!L417+ProjectionCalcs!M417*pointrectd+pointfumb*ProjectionCalcs!N417+(C417-D417)*pointpassinc+O417*pointret+P417*pointrushtd,0)</f>
        <v>0</v>
      </c>
      <c r="R417" s="113" t="str">
        <f t="shared" si="17"/>
        <v>#REF!</v>
      </c>
      <c r="S417" s="135" t="str">
        <f t="shared" si="18"/>
        <v>#REF!</v>
      </c>
      <c r="T417" s="113" t="str">
        <f t="array" ref="T417">ROUND(SUMPRODUCT((AE417&gt;=$AE$405:$AE$704)/COUNTIF($AE$405:$AE$704,$AE$405:$AE$704)),0)</f>
        <v>#DIV/0!</v>
      </c>
      <c r="U417" s="3" t="str">
        <f t="shared" si="19"/>
        <v>#REF!</v>
      </c>
      <c r="V417" s="3" t="str">
        <f t="array" ref="V417">IFERROR(INDEX(Overall!$C$3:$C$389,MATCH(ProjectionCalcs!B417,Overall!$D$3:$D$389,0)),"No")</f>
        <v>No</v>
      </c>
      <c r="W417" s="93">
        <f t="shared" si="20"/>
        <v>1</v>
      </c>
      <c r="X417" s="136"/>
      <c r="Y417" s="3" t="str">
        <f t="shared" si="21"/>
        <v/>
      </c>
      <c r="Z417" s="3" t="str">
        <f t="shared" si="6"/>
        <v>#DIV/0!</v>
      </c>
      <c r="AA417" s="96">
        <f t="shared" si="7"/>
        <v>0</v>
      </c>
      <c r="AB417" s="3" t="str">
        <f>IF(OR((AA417-$AD$2)&lt;0,(AA417-$AD$4)&lt;0),0,(AA417-$AD$2)*(AA417-$AD$4)*'Draft Array'!$K$101*'Draft Array'!$M$113*pcwr)</f>
        <v>#REF!</v>
      </c>
      <c r="AC417" s="3" t="str">
        <f t="shared" si="8"/>
        <v>#REF!</v>
      </c>
      <c r="AD417" s="3">
        <f t="shared" si="9"/>
        <v>0</v>
      </c>
      <c r="AE417" s="3" t="str">
        <f t="shared" si="22"/>
        <v>#DIV/0!</v>
      </c>
    </row>
    <row r="418" ht="15.75" customHeight="1">
      <c r="A418" s="153" t="str">
        <f>OffensePrj!C417</f>
        <v>wr</v>
      </c>
      <c r="B418" s="131" t="str">
        <f>OffensePrj!R417</f>
        <v>T.Y. Hilton</v>
      </c>
      <c r="C418" s="132">
        <f>OffensePrj!D417</f>
        <v>0</v>
      </c>
      <c r="D418" s="132">
        <f>OffensePrj!E417</f>
        <v>0</v>
      </c>
      <c r="E418" s="132">
        <f>OffensePrj!F417</f>
        <v>0</v>
      </c>
      <c r="F418" s="132">
        <f>OffensePrj!G417</f>
        <v>0</v>
      </c>
      <c r="G418" s="133">
        <f>OffensePrj!H417</f>
        <v>0</v>
      </c>
      <c r="H418" s="132">
        <f>OffensePrj!I417</f>
        <v>0</v>
      </c>
      <c r="I418" s="132">
        <f>OffensePrj!J417</f>
        <v>0</v>
      </c>
      <c r="J418" s="132">
        <f>OffensePrj!K417</f>
        <v>0</v>
      </c>
      <c r="K418" s="132">
        <f>OffensePrj!L417</f>
        <v>71.67902</v>
      </c>
      <c r="L418" s="132">
        <f>OffensePrj!M417</f>
        <v>1083.287</v>
      </c>
      <c r="M418" s="132">
        <f>OffensePrj!N417</f>
        <v>6.113333</v>
      </c>
      <c r="N418" s="132">
        <f>OffensePrj!O417</f>
        <v>0.512668</v>
      </c>
      <c r="O418" s="132">
        <f>OffensePrj!P417</f>
        <v>0</v>
      </c>
      <c r="P418" s="132">
        <f>OffensePrj!Q417</f>
        <v>0</v>
      </c>
      <c r="Q418" s="134">
        <f>IFERROR(ProjectionCalcs!D418*pointpasscomp+ProjectionCalcs!E418*pointpassyard+ProjectionCalcs!F418*pointpasstd+pointint*ProjectionCalcs!G418+ProjectionCalcs!H418*pointrushatt+pointrushyard*ProjectionCalcs!I418+pointrushtd*ProjectionCalcs!J418+ProjectionCalcs!K418*pointrec+pointrecyard*ProjectionCalcs!L418+ProjectionCalcs!M418*pointrectd+pointfumb*ProjectionCalcs!N418+(C418-D418)*pointpassinc+O418*pointret+P418*pointrushtd,0)</f>
        <v>0</v>
      </c>
      <c r="R418" s="113" t="str">
        <f t="shared" si="17"/>
        <v>#REF!</v>
      </c>
      <c r="S418" s="135" t="str">
        <f t="shared" si="18"/>
        <v>#REF!</v>
      </c>
      <c r="T418" s="113" t="str">
        <f t="array" ref="T418">ROUND(SUMPRODUCT((AE418&gt;=$AE$405:$AE$704)/COUNTIF($AE$405:$AE$704,$AE$405:$AE$704)),0)</f>
        <v>#DIV/0!</v>
      </c>
      <c r="U418" s="3" t="str">
        <f t="shared" si="19"/>
        <v>#REF!</v>
      </c>
      <c r="V418" s="3" t="str">
        <f t="array" ref="V418">IFERROR(INDEX(Overall!$C$3:$C$389,MATCH(ProjectionCalcs!B418,Overall!$D$3:$D$389,0)),"No")</f>
        <v>Yes</v>
      </c>
      <c r="W418" s="93">
        <f t="shared" si="20"/>
        <v>0</v>
      </c>
      <c r="X418" s="136"/>
      <c r="Y418" s="3" t="str">
        <f t="shared" si="21"/>
        <v/>
      </c>
      <c r="Z418" s="3" t="str">
        <f t="shared" si="6"/>
        <v>#DIV/0!</v>
      </c>
      <c r="AA418" s="96">
        <f t="shared" si="7"/>
        <v>0</v>
      </c>
      <c r="AB418" s="3" t="str">
        <f>IF(OR((AA418-$AD$2)&lt;0,(AA418-$AD$4)&lt;0),0,(AA418-$AD$2)*(AA418-$AD$4)*'Draft Array'!$K$101*'Draft Array'!$M$113*pcwr)</f>
        <v>#REF!</v>
      </c>
      <c r="AC418" s="3" t="str">
        <f t="shared" si="8"/>
        <v>#REF!</v>
      </c>
      <c r="AD418" s="3">
        <f t="shared" si="9"/>
        <v>0</v>
      </c>
      <c r="AE418" s="3" t="str">
        <f t="shared" si="22"/>
        <v>#DIV/0!</v>
      </c>
    </row>
    <row r="419" ht="15.75" customHeight="1">
      <c r="A419" s="153" t="str">
        <f>OffensePrj!C418</f>
        <v>wr</v>
      </c>
      <c r="B419" s="131" t="str">
        <f>OffensePrj!R418</f>
        <v>Marvin Jones Jr.</v>
      </c>
      <c r="C419" s="132">
        <f>OffensePrj!D418</f>
        <v>0</v>
      </c>
      <c r="D419" s="132">
        <f>OffensePrj!E418</f>
        <v>0</v>
      </c>
      <c r="E419" s="132">
        <f>OffensePrj!F418</f>
        <v>0</v>
      </c>
      <c r="F419" s="132">
        <f>OffensePrj!G418</f>
        <v>0</v>
      </c>
      <c r="G419" s="133">
        <f>OffensePrj!H418</f>
        <v>0</v>
      </c>
      <c r="H419" s="132">
        <f>OffensePrj!I418</f>
        <v>1.304669</v>
      </c>
      <c r="I419" s="132">
        <f>OffensePrj!J418</f>
        <v>5.413556</v>
      </c>
      <c r="J419" s="132">
        <f>OffensePrj!K418</f>
        <v>0</v>
      </c>
      <c r="K419" s="132">
        <f>OffensePrj!L418</f>
        <v>63.78499</v>
      </c>
      <c r="L419" s="132">
        <f>OffensePrj!M418</f>
        <v>850.2937</v>
      </c>
      <c r="M419" s="132">
        <f>OffensePrj!N418</f>
        <v>6.594382</v>
      </c>
      <c r="N419" s="132">
        <f>OffensePrj!O418</f>
        <v>0.512668</v>
      </c>
      <c r="O419" s="132">
        <f>OffensePrj!P418</f>
        <v>0</v>
      </c>
      <c r="P419" s="132">
        <f>OffensePrj!Q418</f>
        <v>0</v>
      </c>
      <c r="Q419" s="134">
        <f>IFERROR(ProjectionCalcs!D419*pointpasscomp+ProjectionCalcs!E419*pointpassyard+ProjectionCalcs!F419*pointpasstd+pointint*ProjectionCalcs!G419+ProjectionCalcs!H419*pointrushatt+pointrushyard*ProjectionCalcs!I419+pointrushtd*ProjectionCalcs!J419+ProjectionCalcs!K419*pointrec+pointrecyard*ProjectionCalcs!L419+ProjectionCalcs!M419*pointrectd+pointfumb*ProjectionCalcs!N419+(C419-D419)*pointpassinc+O419*pointret+P419*pointrushtd,0)</f>
        <v>0</v>
      </c>
      <c r="R419" s="113" t="str">
        <f t="shared" si="17"/>
        <v>#REF!</v>
      </c>
      <c r="S419" s="135" t="str">
        <f t="shared" si="18"/>
        <v>#REF!</v>
      </c>
      <c r="T419" s="113" t="str">
        <f t="array" ref="T419">ROUND(SUMPRODUCT((AE419&gt;=$AE$405:$AE$704)/COUNTIF($AE$405:$AE$704,$AE$405:$AE$704)),0)</f>
        <v>#DIV/0!</v>
      </c>
      <c r="U419" s="3" t="str">
        <f t="shared" si="19"/>
        <v>#REF!</v>
      </c>
      <c r="V419" s="3" t="str">
        <f t="array" ref="V419">IFERROR(INDEX(Overall!$C$3:$C$389,MATCH(ProjectionCalcs!B419,Overall!$D$3:$D$389,0)),"No")</f>
        <v>Yes</v>
      </c>
      <c r="W419" s="93">
        <f t="shared" si="20"/>
        <v>0</v>
      </c>
      <c r="X419" s="136"/>
      <c r="Y419" s="3" t="str">
        <f t="shared" si="21"/>
        <v/>
      </c>
      <c r="Z419" s="3" t="str">
        <f t="shared" si="6"/>
        <v>#DIV/0!</v>
      </c>
      <c r="AA419" s="96">
        <f t="shared" si="7"/>
        <v>0</v>
      </c>
      <c r="AB419" s="3" t="str">
        <f>IF(OR((AA419-$AD$2)&lt;0,(AA419-$AD$4)&lt;0),0,(AA419-$AD$2)*(AA419-$AD$4)*'Draft Array'!$K$101*'Draft Array'!$M$113*pcwr)</f>
        <v>#REF!</v>
      </c>
      <c r="AC419" s="3" t="str">
        <f t="shared" si="8"/>
        <v>#REF!</v>
      </c>
      <c r="AD419" s="3">
        <f t="shared" si="9"/>
        <v>0</v>
      </c>
      <c r="AE419" s="3" t="str">
        <f t="shared" si="22"/>
        <v>#DIV/0!</v>
      </c>
    </row>
    <row r="420" ht="15.75" customHeight="1">
      <c r="A420" s="153" t="str">
        <f>OffensePrj!C419</f>
        <v>wr</v>
      </c>
      <c r="B420" s="131" t="str">
        <f>OffensePrj!R419</f>
        <v>Alshon Jeffery</v>
      </c>
      <c r="C420" s="132">
        <f>OffensePrj!D419</f>
        <v>0</v>
      </c>
      <c r="D420" s="132">
        <f>OffensePrj!E419</f>
        <v>0</v>
      </c>
      <c r="E420" s="132">
        <f>OffensePrj!F419</f>
        <v>0</v>
      </c>
      <c r="F420" s="132">
        <f>OffensePrj!G419</f>
        <v>0</v>
      </c>
      <c r="G420" s="133">
        <f>OffensePrj!H419</f>
        <v>0</v>
      </c>
      <c r="H420" s="132">
        <f>OffensePrj!I419</f>
        <v>0.250182</v>
      </c>
      <c r="I420" s="132">
        <f>OffensePrj!J419</f>
        <v>0.250182</v>
      </c>
      <c r="J420" s="132">
        <f>OffensePrj!K419</f>
        <v>0.263661</v>
      </c>
      <c r="K420" s="132">
        <f>OffensePrj!L419</f>
        <v>49.40942</v>
      </c>
      <c r="L420" s="132">
        <f>OffensePrj!M419</f>
        <v>634.1445</v>
      </c>
      <c r="M420" s="132">
        <f>OffensePrj!N419</f>
        <v>4.497497</v>
      </c>
      <c r="N420" s="132">
        <f>OffensePrj!O419</f>
        <v>0.561401</v>
      </c>
      <c r="O420" s="132">
        <f>OffensePrj!P419</f>
        <v>0</v>
      </c>
      <c r="P420" s="132">
        <f>OffensePrj!Q419</f>
        <v>0</v>
      </c>
      <c r="Q420" s="134">
        <f>IFERROR(ProjectionCalcs!D420*pointpasscomp+ProjectionCalcs!E420*pointpassyard+ProjectionCalcs!F420*pointpasstd+pointint*ProjectionCalcs!G420+ProjectionCalcs!H420*pointrushatt+pointrushyard*ProjectionCalcs!I420+pointrushtd*ProjectionCalcs!J420+ProjectionCalcs!K420*pointrec+pointrecyard*ProjectionCalcs!L420+ProjectionCalcs!M420*pointrectd+pointfumb*ProjectionCalcs!N420+(C420-D420)*pointpassinc+O420*pointret+P420*pointrushtd,0)</f>
        <v>0</v>
      </c>
      <c r="R420" s="113" t="str">
        <f t="shared" si="17"/>
        <v>#REF!</v>
      </c>
      <c r="S420" s="135" t="str">
        <f t="shared" si="18"/>
        <v>#REF!</v>
      </c>
      <c r="T420" s="113" t="str">
        <f t="array" ref="T420">ROUND(SUMPRODUCT((AE420&gt;=$AE$405:$AE$704)/COUNTIF($AE$405:$AE$704,$AE$405:$AE$704)),0)</f>
        <v>#DIV/0!</v>
      </c>
      <c r="U420" s="3" t="str">
        <f t="shared" si="19"/>
        <v>#REF!</v>
      </c>
      <c r="V420" s="3" t="str">
        <f t="array" ref="V420">IFERROR(INDEX(Overall!$C$3:$C$389,MATCH(ProjectionCalcs!B420,Overall!$D$3:$D$389,0)),"No")</f>
        <v>Yes</v>
      </c>
      <c r="W420" s="93">
        <f t="shared" si="20"/>
        <v>0</v>
      </c>
      <c r="X420" s="136"/>
      <c r="Y420" s="3" t="str">
        <f t="shared" si="21"/>
        <v/>
      </c>
      <c r="Z420" s="3" t="str">
        <f t="shared" si="6"/>
        <v>#DIV/0!</v>
      </c>
      <c r="AA420" s="96">
        <f t="shared" si="7"/>
        <v>0</v>
      </c>
      <c r="AB420" s="3" t="str">
        <f>IF(OR((AA420-$AD$2)&lt;0,(AA420-$AD$4)&lt;0),0,(AA420-$AD$2)*(AA420-$AD$4)*'Draft Array'!$K$101*'Draft Array'!$M$113*pcwr)</f>
        <v>#REF!</v>
      </c>
      <c r="AC420" s="3" t="str">
        <f t="shared" si="8"/>
        <v>#REF!</v>
      </c>
      <c r="AD420" s="3">
        <f t="shared" si="9"/>
        <v>0</v>
      </c>
      <c r="AE420" s="3" t="str">
        <f t="shared" si="22"/>
        <v>#DIV/0!</v>
      </c>
    </row>
    <row r="421" ht="15.75" customHeight="1">
      <c r="A421" s="153" t="str">
        <f>OffensePrj!C420</f>
        <v>wr</v>
      </c>
      <c r="B421" s="131" t="str">
        <f>OffensePrj!R420</f>
        <v>Mohamed Sanu Sr.</v>
      </c>
      <c r="C421" s="132">
        <f>OffensePrj!D420</f>
        <v>0</v>
      </c>
      <c r="D421" s="132">
        <f>OffensePrj!E420</f>
        <v>0</v>
      </c>
      <c r="E421" s="132">
        <f>OffensePrj!F420</f>
        <v>0</v>
      </c>
      <c r="F421" s="132">
        <f>OffensePrj!G420</f>
        <v>0</v>
      </c>
      <c r="G421" s="133">
        <f>OffensePrj!H420</f>
        <v>0</v>
      </c>
      <c r="H421" s="132">
        <f>OffensePrj!I420</f>
        <v>3.460335</v>
      </c>
      <c r="I421" s="132">
        <f>OffensePrj!J420</f>
        <v>18.66816</v>
      </c>
      <c r="J421" s="132">
        <f>OffensePrj!K420</f>
        <v>0.047885</v>
      </c>
      <c r="K421" s="132">
        <f>OffensePrj!L420</f>
        <v>46.46264</v>
      </c>
      <c r="L421" s="132">
        <f>OffensePrj!M420</f>
        <v>505.2388</v>
      </c>
      <c r="M421" s="132">
        <f>OffensePrj!N420</f>
        <v>2.652134</v>
      </c>
      <c r="N421" s="132">
        <f>OffensePrj!O420</f>
        <v>0.512668</v>
      </c>
      <c r="O421" s="132">
        <f>OffensePrj!P420</f>
        <v>0</v>
      </c>
      <c r="P421" s="132">
        <f>OffensePrj!Q420</f>
        <v>0</v>
      </c>
      <c r="Q421" s="134">
        <f>IFERROR(ProjectionCalcs!D421*pointpasscomp+ProjectionCalcs!E421*pointpassyard+ProjectionCalcs!F421*pointpasstd+pointint*ProjectionCalcs!G421+ProjectionCalcs!H421*pointrushatt+pointrushyard*ProjectionCalcs!I421+pointrushtd*ProjectionCalcs!J421+ProjectionCalcs!K421*pointrec+pointrecyard*ProjectionCalcs!L421+ProjectionCalcs!M421*pointrectd+pointfumb*ProjectionCalcs!N421+(C421-D421)*pointpassinc+O421*pointret+P421*pointrushtd,0)</f>
        <v>0</v>
      </c>
      <c r="R421" s="113" t="str">
        <f t="shared" si="17"/>
        <v>#REF!</v>
      </c>
      <c r="S421" s="135" t="str">
        <f t="shared" si="18"/>
        <v>#REF!</v>
      </c>
      <c r="T421" s="113" t="str">
        <f t="array" ref="T421">ROUND(SUMPRODUCT((AE421&gt;=$AE$405:$AE$704)/COUNTIF($AE$405:$AE$704,$AE$405:$AE$704)),0)</f>
        <v>#DIV/0!</v>
      </c>
      <c r="U421" s="3" t="str">
        <f t="shared" si="19"/>
        <v>#REF!</v>
      </c>
      <c r="V421" s="3" t="str">
        <f t="array" ref="V421">IFERROR(INDEX(Overall!$C$3:$C$389,MATCH(ProjectionCalcs!B421,Overall!$D$3:$D$389,0)),"No")</f>
        <v>Yes</v>
      </c>
      <c r="W421" s="93">
        <f t="shared" si="20"/>
        <v>0</v>
      </c>
      <c r="X421" s="136"/>
      <c r="Y421" s="3" t="str">
        <f t="shared" si="21"/>
        <v/>
      </c>
      <c r="Z421" s="3" t="str">
        <f t="shared" si="6"/>
        <v>#DIV/0!</v>
      </c>
      <c r="AA421" s="96">
        <f t="shared" si="7"/>
        <v>0</v>
      </c>
      <c r="AB421" s="3" t="str">
        <f>IF(OR((AA421-$AD$2)&lt;0,(AA421-$AD$4)&lt;0),0,(AA421-$AD$2)*(AA421-$AD$4)*'Draft Array'!$K$101*'Draft Array'!$M$113*pcwr)</f>
        <v>#REF!</v>
      </c>
      <c r="AC421" s="3" t="str">
        <f t="shared" si="8"/>
        <v>#REF!</v>
      </c>
      <c r="AD421" s="3">
        <f t="shared" si="9"/>
        <v>0</v>
      </c>
      <c r="AE421" s="3" t="str">
        <f t="shared" si="22"/>
        <v>#DIV/0!</v>
      </c>
    </row>
    <row r="422" ht="15.75" customHeight="1">
      <c r="A422" s="153" t="str">
        <f>OffensePrj!C421</f>
        <v>wr</v>
      </c>
      <c r="B422" s="131" t="str">
        <f>OffensePrj!R421</f>
        <v>Cole Beasley</v>
      </c>
      <c r="C422" s="132">
        <f>OffensePrj!D421</f>
        <v>0</v>
      </c>
      <c r="D422" s="132">
        <f>OffensePrj!E421</f>
        <v>0</v>
      </c>
      <c r="E422" s="132">
        <f>OffensePrj!F421</f>
        <v>0</v>
      </c>
      <c r="F422" s="132">
        <f>OffensePrj!G421</f>
        <v>0</v>
      </c>
      <c r="G422" s="133">
        <f>OffensePrj!H421</f>
        <v>0</v>
      </c>
      <c r="H422" s="132">
        <f>OffensePrj!I421</f>
        <v>0</v>
      </c>
      <c r="I422" s="132">
        <f>OffensePrj!J421</f>
        <v>0</v>
      </c>
      <c r="J422" s="132">
        <f>OffensePrj!K421</f>
        <v>0</v>
      </c>
      <c r="K422" s="132">
        <f>OffensePrj!L421</f>
        <v>57.05713</v>
      </c>
      <c r="L422" s="132">
        <f>OffensePrj!M421</f>
        <v>642.0564</v>
      </c>
      <c r="M422" s="132">
        <f>OffensePrj!N421</f>
        <v>4.110479</v>
      </c>
      <c r="N422" s="132">
        <f>OffensePrj!O421</f>
        <v>0.610134</v>
      </c>
      <c r="O422" s="132">
        <f>OffensePrj!P421</f>
        <v>0</v>
      </c>
      <c r="P422" s="132">
        <f>OffensePrj!Q421</f>
        <v>0</v>
      </c>
      <c r="Q422" s="134">
        <f>IFERROR(ProjectionCalcs!D422*pointpasscomp+ProjectionCalcs!E422*pointpassyard+ProjectionCalcs!F422*pointpasstd+pointint*ProjectionCalcs!G422+ProjectionCalcs!H422*pointrushatt+pointrushyard*ProjectionCalcs!I422+pointrushtd*ProjectionCalcs!J422+ProjectionCalcs!K422*pointrec+pointrecyard*ProjectionCalcs!L422+ProjectionCalcs!M422*pointrectd+pointfumb*ProjectionCalcs!N422+(C422-D422)*pointpassinc+O422*pointret+P422*pointrushtd,0)</f>
        <v>0</v>
      </c>
      <c r="R422" s="113" t="str">
        <f t="shared" si="17"/>
        <v>#REF!</v>
      </c>
      <c r="S422" s="135" t="str">
        <f t="shared" si="18"/>
        <v>#REF!</v>
      </c>
      <c r="T422" s="113" t="str">
        <f t="array" ref="T422">ROUND(SUMPRODUCT((AE422&gt;=$AE$405:$AE$704)/COUNTIF($AE$405:$AE$704,$AE$405:$AE$704)),0)</f>
        <v>#DIV/0!</v>
      </c>
      <c r="U422" s="3" t="str">
        <f t="shared" si="19"/>
        <v>#REF!</v>
      </c>
      <c r="V422" s="3" t="str">
        <f t="array" ref="V422">IFERROR(INDEX(Overall!$C$3:$C$389,MATCH(ProjectionCalcs!B422,Overall!$D$3:$D$389,0)),"No")</f>
        <v>Yes</v>
      </c>
      <c r="W422" s="93">
        <f t="shared" si="20"/>
        <v>0</v>
      </c>
      <c r="X422" s="136"/>
      <c r="Y422" s="3" t="str">
        <f t="shared" si="21"/>
        <v/>
      </c>
      <c r="Z422" s="3" t="str">
        <f t="shared" si="6"/>
        <v>#DIV/0!</v>
      </c>
      <c r="AA422" s="96">
        <f t="shared" si="7"/>
        <v>0</v>
      </c>
      <c r="AB422" s="3" t="str">
        <f>IF(OR((AA422-$AD$2)&lt;0,(AA422-$AD$4)&lt;0),0,(AA422-$AD$2)*(AA422-$AD$4)*'Draft Array'!$K$101*'Draft Array'!$M$113*pcwr)</f>
        <v>#REF!</v>
      </c>
      <c r="AC422" s="3" t="str">
        <f t="shared" si="8"/>
        <v>#REF!</v>
      </c>
      <c r="AD422" s="3">
        <f t="shared" si="9"/>
        <v>0</v>
      </c>
      <c r="AE422" s="3" t="str">
        <f t="shared" si="22"/>
        <v>#DIV/0!</v>
      </c>
    </row>
    <row r="423" ht="15.75" customHeight="1">
      <c r="A423" s="153" t="str">
        <f>OffensePrj!C422</f>
        <v>wr</v>
      </c>
      <c r="B423" s="131" t="str">
        <f>OffensePrj!R422</f>
        <v>Josh Bellamy</v>
      </c>
      <c r="C423" s="132">
        <f>OffensePrj!D422</f>
        <v>0</v>
      </c>
      <c r="D423" s="132">
        <f>OffensePrj!E422</f>
        <v>0</v>
      </c>
      <c r="E423" s="132">
        <f>OffensePrj!F422</f>
        <v>0</v>
      </c>
      <c r="F423" s="132">
        <f>OffensePrj!G422</f>
        <v>0</v>
      </c>
      <c r="G423" s="133">
        <f>OffensePrj!H422</f>
        <v>0</v>
      </c>
      <c r="H423" s="132">
        <f>OffensePrj!I422</f>
        <v>0</v>
      </c>
      <c r="I423" s="132">
        <f>OffensePrj!J422</f>
        <v>0</v>
      </c>
      <c r="J423" s="132">
        <f>OffensePrj!K422</f>
        <v>0</v>
      </c>
      <c r="K423" s="132">
        <f>OffensePrj!L422</f>
        <v>10.65513</v>
      </c>
      <c r="L423" s="132">
        <f>OffensePrj!M422</f>
        <v>104.5046</v>
      </c>
      <c r="M423" s="132">
        <f>OffensePrj!N422</f>
        <v>0.280924</v>
      </c>
      <c r="N423" s="132">
        <f>OffensePrj!O422</f>
        <v>0</v>
      </c>
      <c r="O423" s="132">
        <f>OffensePrj!P422</f>
        <v>0</v>
      </c>
      <c r="P423" s="132">
        <f>OffensePrj!Q422</f>
        <v>0</v>
      </c>
      <c r="Q423" s="134">
        <f>IFERROR(ProjectionCalcs!D423*pointpasscomp+ProjectionCalcs!E423*pointpassyard+ProjectionCalcs!F423*pointpasstd+pointint*ProjectionCalcs!G423+ProjectionCalcs!H423*pointrushatt+pointrushyard*ProjectionCalcs!I423+pointrushtd*ProjectionCalcs!J423+ProjectionCalcs!K423*pointrec+pointrecyard*ProjectionCalcs!L423+ProjectionCalcs!M423*pointrectd+pointfumb*ProjectionCalcs!N423+(C423-D423)*pointpassinc+O423*pointret+P423*pointrushtd,0)</f>
        <v>0</v>
      </c>
      <c r="R423" s="113" t="str">
        <f t="shared" si="17"/>
        <v>#REF!</v>
      </c>
      <c r="S423" s="135" t="str">
        <f t="shared" si="18"/>
        <v>#REF!</v>
      </c>
      <c r="T423" s="113" t="str">
        <f t="array" ref="T423">ROUND(SUMPRODUCT((AE423&gt;=$AE$405:$AE$704)/COUNTIF($AE$405:$AE$704,$AE$405:$AE$704)),0)</f>
        <v>#DIV/0!</v>
      </c>
      <c r="U423" s="3" t="str">
        <f t="shared" si="19"/>
        <v>#REF!</v>
      </c>
      <c r="V423" s="3" t="str">
        <f t="array" ref="V423">IFERROR(INDEX(Overall!$C$3:$C$389,MATCH(ProjectionCalcs!B423,Overall!$D$3:$D$389,0)),"No")</f>
        <v>No</v>
      </c>
      <c r="W423" s="93">
        <f t="shared" si="20"/>
        <v>1</v>
      </c>
      <c r="X423" s="136"/>
      <c r="Y423" s="3" t="str">
        <f t="shared" si="21"/>
        <v/>
      </c>
      <c r="Z423" s="3" t="str">
        <f t="shared" si="6"/>
        <v>#DIV/0!</v>
      </c>
      <c r="AA423" s="96">
        <f t="shared" si="7"/>
        <v>0</v>
      </c>
      <c r="AB423" s="3" t="str">
        <f>IF(OR((AA423-$AD$2)&lt;0,(AA423-$AD$4)&lt;0),0,(AA423-$AD$2)*(AA423-$AD$4)*'Draft Array'!$K$101*'Draft Array'!$M$113*pcwr)</f>
        <v>#REF!</v>
      </c>
      <c r="AC423" s="3" t="str">
        <f t="shared" si="8"/>
        <v>#REF!</v>
      </c>
      <c r="AD423" s="3">
        <f t="shared" si="9"/>
        <v>0</v>
      </c>
      <c r="AE423" s="3" t="str">
        <f t="shared" si="22"/>
        <v>#DIV/0!</v>
      </c>
    </row>
    <row r="424" ht="15.75" customHeight="1">
      <c r="A424" s="153" t="str">
        <f>OffensePrj!C423</f>
        <v>wr</v>
      </c>
      <c r="B424" s="131" t="str">
        <f>OffensePrj!R423</f>
        <v>Tavon Austin</v>
      </c>
      <c r="C424" s="132">
        <f>OffensePrj!D423</f>
        <v>0</v>
      </c>
      <c r="D424" s="132">
        <f>OffensePrj!E423</f>
        <v>0</v>
      </c>
      <c r="E424" s="132">
        <f>OffensePrj!F423</f>
        <v>0</v>
      </c>
      <c r="F424" s="132">
        <f>OffensePrj!G423</f>
        <v>0</v>
      </c>
      <c r="G424" s="133">
        <f>OffensePrj!H423</f>
        <v>0</v>
      </c>
      <c r="H424" s="132">
        <f>OffensePrj!I423</f>
        <v>4.78</v>
      </c>
      <c r="I424" s="132">
        <f>OffensePrj!J423</f>
        <v>32.86</v>
      </c>
      <c r="J424" s="132">
        <f>OffensePrj!K423</f>
        <v>0.36</v>
      </c>
      <c r="K424" s="132">
        <f>OffensePrj!L423</f>
        <v>2.55</v>
      </c>
      <c r="L424" s="132">
        <f>OffensePrj!M423</f>
        <v>25.41</v>
      </c>
      <c r="M424" s="132">
        <f>OffensePrj!N423</f>
        <v>0.22</v>
      </c>
      <c r="N424" s="132">
        <f>OffensePrj!O423</f>
        <v>0</v>
      </c>
      <c r="O424" s="132">
        <f>OffensePrj!P423</f>
        <v>0</v>
      </c>
      <c r="P424" s="132">
        <f>OffensePrj!Q423</f>
        <v>0</v>
      </c>
      <c r="Q424" s="134">
        <f>IFERROR(ProjectionCalcs!D424*pointpasscomp+ProjectionCalcs!E424*pointpassyard+ProjectionCalcs!F424*pointpasstd+pointint*ProjectionCalcs!G424+ProjectionCalcs!H424*pointrushatt+pointrushyard*ProjectionCalcs!I424+pointrushtd*ProjectionCalcs!J424+ProjectionCalcs!K424*pointrec+pointrecyard*ProjectionCalcs!L424+ProjectionCalcs!M424*pointrectd+pointfumb*ProjectionCalcs!N424+(C424-D424)*pointpassinc+O424*pointret+P424*pointrushtd,0)</f>
        <v>0</v>
      </c>
      <c r="R424" s="113" t="str">
        <f t="shared" si="17"/>
        <v>#REF!</v>
      </c>
      <c r="S424" s="135" t="str">
        <f t="shared" si="18"/>
        <v>#REF!</v>
      </c>
      <c r="T424" s="113" t="str">
        <f t="array" ref="T424">ROUND(SUMPRODUCT((AE424&gt;=$AE$405:$AE$704)/COUNTIF($AE$405:$AE$704,$AE$405:$AE$704)),0)</f>
        <v>#DIV/0!</v>
      </c>
      <c r="U424" s="3" t="str">
        <f t="shared" si="19"/>
        <v>#REF!</v>
      </c>
      <c r="V424" s="3" t="str">
        <f t="array" ref="V424">IFERROR(INDEX(Overall!$C$3:$C$389,MATCH(ProjectionCalcs!B424,Overall!$D$3:$D$389,0)),"No")</f>
        <v>No</v>
      </c>
      <c r="W424" s="93">
        <f t="shared" si="20"/>
        <v>1</v>
      </c>
      <c r="X424" s="136"/>
      <c r="Y424" s="3" t="str">
        <f t="shared" si="21"/>
        <v/>
      </c>
      <c r="Z424" s="3" t="str">
        <f t="shared" si="6"/>
        <v>#DIV/0!</v>
      </c>
      <c r="AA424" s="96">
        <f t="shared" si="7"/>
        <v>0</v>
      </c>
      <c r="AB424" s="3" t="str">
        <f>IF(OR((AA424-$AD$2)&lt;0,(AA424-$AD$4)&lt;0),0,(AA424-$AD$2)*(AA424-$AD$4)*'Draft Array'!$K$101*'Draft Array'!$M$113*pcwr)</f>
        <v>#REF!</v>
      </c>
      <c r="AC424" s="3" t="str">
        <f t="shared" si="8"/>
        <v>#REF!</v>
      </c>
      <c r="AD424" s="3">
        <f t="shared" si="9"/>
        <v>0</v>
      </c>
      <c r="AE424" s="3" t="str">
        <f t="shared" si="22"/>
        <v>#DIV/0!</v>
      </c>
    </row>
    <row r="425" ht="15.75" customHeight="1">
      <c r="A425" s="153" t="str">
        <f>OffensePrj!C424</f>
        <v>wr</v>
      </c>
      <c r="B425" s="131" t="str">
        <f>OffensePrj!R424</f>
        <v>Chris Thompson</v>
      </c>
      <c r="C425" s="132">
        <f>OffensePrj!D424</f>
        <v>0</v>
      </c>
      <c r="D425" s="132">
        <f>OffensePrj!E424</f>
        <v>0</v>
      </c>
      <c r="E425" s="132">
        <f>OffensePrj!F424</f>
        <v>0</v>
      </c>
      <c r="F425" s="132">
        <f>OffensePrj!G424</f>
        <v>0</v>
      </c>
      <c r="G425" s="133">
        <f>OffensePrj!H424</f>
        <v>0</v>
      </c>
      <c r="H425" s="132">
        <f>OffensePrj!I424</f>
        <v>0</v>
      </c>
      <c r="I425" s="132">
        <f>OffensePrj!J424</f>
        <v>0</v>
      </c>
      <c r="J425" s="132">
        <f>OffensePrj!K424</f>
        <v>0</v>
      </c>
      <c r="K425" s="132">
        <f>OffensePrj!L424</f>
        <v>0</v>
      </c>
      <c r="L425" s="132">
        <f>OffensePrj!M424</f>
        <v>0</v>
      </c>
      <c r="M425" s="132">
        <f>OffensePrj!N424</f>
        <v>0</v>
      </c>
      <c r="N425" s="132">
        <f>OffensePrj!O424</f>
        <v>0</v>
      </c>
      <c r="O425" s="132">
        <f>OffensePrj!P424</f>
        <v>0</v>
      </c>
      <c r="P425" s="132">
        <f>OffensePrj!Q424</f>
        <v>0</v>
      </c>
      <c r="Q425" s="134">
        <f>IFERROR(ProjectionCalcs!D425*pointpasscomp+ProjectionCalcs!E425*pointpassyard+ProjectionCalcs!F425*pointpasstd+pointint*ProjectionCalcs!G425+ProjectionCalcs!H425*pointrushatt+pointrushyard*ProjectionCalcs!I425+pointrushtd*ProjectionCalcs!J425+ProjectionCalcs!K425*pointrec+pointrecyard*ProjectionCalcs!L425+ProjectionCalcs!M425*pointrectd+pointfumb*ProjectionCalcs!N425+(C425-D425)*pointpassinc+O425*pointret+P425*pointrushtd,0)</f>
        <v>0</v>
      </c>
      <c r="R425" s="113" t="str">
        <f t="shared" si="17"/>
        <v>#REF!</v>
      </c>
      <c r="S425" s="135" t="str">
        <f t="shared" si="18"/>
        <v>#REF!</v>
      </c>
      <c r="T425" s="113" t="str">
        <f t="array" ref="T425">ROUND(SUMPRODUCT((AE425&gt;=$AE$405:$AE$704)/COUNTIF($AE$405:$AE$704,$AE$405:$AE$704)),0)</f>
        <v>#DIV/0!</v>
      </c>
      <c r="U425" s="3" t="str">
        <f t="shared" si="19"/>
        <v>#REF!</v>
      </c>
      <c r="V425" s="3" t="str">
        <f t="array" ref="V425">IFERROR(INDEX(Overall!$C$3:$C$389,MATCH(ProjectionCalcs!B425,Overall!$D$3:$D$389,0)),"No")</f>
        <v>Yes</v>
      </c>
      <c r="W425" s="93">
        <f t="shared" si="20"/>
        <v>0</v>
      </c>
      <c r="X425" s="136"/>
      <c r="Y425" s="3" t="str">
        <f t="shared" si="21"/>
        <v/>
      </c>
      <c r="Z425" s="3" t="str">
        <f t="shared" si="6"/>
        <v>#DIV/0!</v>
      </c>
      <c r="AA425" s="96">
        <f t="shared" si="7"/>
        <v>0</v>
      </c>
      <c r="AB425" s="3" t="str">
        <f>IF(OR((AA425-$AD$2)&lt;0,(AA425-$AD$4)&lt;0),0,(AA425-$AD$2)*(AA425-$AD$4)*'Draft Array'!$K$101*'Draft Array'!$M$113*pcwr)</f>
        <v>#REF!</v>
      </c>
      <c r="AC425" s="3" t="str">
        <f t="shared" si="8"/>
        <v>#REF!</v>
      </c>
      <c r="AD425" s="3">
        <f t="shared" si="9"/>
        <v>0</v>
      </c>
      <c r="AE425" s="3" t="str">
        <f t="shared" si="22"/>
        <v>#DIV/0!</v>
      </c>
    </row>
    <row r="426" ht="15.75" customHeight="1">
      <c r="A426" s="153" t="str">
        <f>OffensePrj!C425</f>
        <v>wr</v>
      </c>
      <c r="B426" s="131" t="str">
        <f>OffensePrj!R425</f>
        <v>Cordarrelle Patterson</v>
      </c>
      <c r="C426" s="132">
        <f>OffensePrj!D425</f>
        <v>0</v>
      </c>
      <c r="D426" s="132">
        <f>OffensePrj!E425</f>
        <v>0</v>
      </c>
      <c r="E426" s="132">
        <f>OffensePrj!F425</f>
        <v>0</v>
      </c>
      <c r="F426" s="132">
        <f>OffensePrj!G425</f>
        <v>0</v>
      </c>
      <c r="G426" s="133">
        <f>OffensePrj!H425</f>
        <v>0</v>
      </c>
      <c r="H426" s="132">
        <f>OffensePrj!I425</f>
        <v>17.60223</v>
      </c>
      <c r="I426" s="132">
        <f>OffensePrj!J425</f>
        <v>106.283</v>
      </c>
      <c r="J426" s="132">
        <f>OffensePrj!K425</f>
        <v>0.885164</v>
      </c>
      <c r="K426" s="132">
        <f>OffensePrj!L425</f>
        <v>24.93126</v>
      </c>
      <c r="L426" s="132">
        <f>OffensePrj!M425</f>
        <v>296.0095</v>
      </c>
      <c r="M426" s="132">
        <f>OffensePrj!N425</f>
        <v>1.401012</v>
      </c>
      <c r="N426" s="132">
        <f>OffensePrj!O425</f>
        <v>0.5</v>
      </c>
      <c r="O426" s="132">
        <f>OffensePrj!P425</f>
        <v>0</v>
      </c>
      <c r="P426" s="132">
        <f>OffensePrj!Q425</f>
        <v>0</v>
      </c>
      <c r="Q426" s="134">
        <f>IFERROR(ProjectionCalcs!D426*pointpasscomp+ProjectionCalcs!E426*pointpassyard+ProjectionCalcs!F426*pointpasstd+pointint*ProjectionCalcs!G426+ProjectionCalcs!H426*pointrushatt+pointrushyard*ProjectionCalcs!I426+pointrushtd*ProjectionCalcs!J426+ProjectionCalcs!K426*pointrec+pointrecyard*ProjectionCalcs!L426+ProjectionCalcs!M426*pointrectd+pointfumb*ProjectionCalcs!N426+(C426-D426)*pointpassinc+O426*pointret+P426*pointrushtd,0)</f>
        <v>0</v>
      </c>
      <c r="R426" s="113" t="str">
        <f t="shared" si="17"/>
        <v>#REF!</v>
      </c>
      <c r="S426" s="135" t="str">
        <f t="shared" si="18"/>
        <v>#REF!</v>
      </c>
      <c r="T426" s="113" t="str">
        <f t="array" ref="T426">ROUND(SUMPRODUCT((AE426&gt;=$AE$405:$AE$704)/COUNTIF($AE$405:$AE$704,$AE$405:$AE$704)),0)</f>
        <v>#DIV/0!</v>
      </c>
      <c r="U426" s="3" t="str">
        <f t="shared" si="19"/>
        <v>#REF!</v>
      </c>
      <c r="V426" s="3" t="str">
        <f t="array" ref="V426">IFERROR(INDEX(Overall!$C$3:$C$389,MATCH(ProjectionCalcs!B426,Overall!$D$3:$D$389,0)),"No")</f>
        <v>No</v>
      </c>
      <c r="W426" s="93">
        <f t="shared" si="20"/>
        <v>1</v>
      </c>
      <c r="X426" s="136"/>
      <c r="Y426" s="3" t="str">
        <f t="shared" si="21"/>
        <v/>
      </c>
      <c r="Z426" s="3" t="str">
        <f t="shared" si="6"/>
        <v>#DIV/0!</v>
      </c>
      <c r="AA426" s="96">
        <f t="shared" si="7"/>
        <v>0</v>
      </c>
      <c r="AB426" s="3" t="str">
        <f>IF(OR((AA426-$AD$2)&lt;0,(AA426-$AD$4)&lt;0),0,(AA426-$AD$2)*(AA426-$AD$4)*'Draft Array'!$K$101*'Draft Array'!$M$113*pcwr)</f>
        <v>#REF!</v>
      </c>
      <c r="AC426" s="3" t="str">
        <f t="shared" si="8"/>
        <v>#REF!</v>
      </c>
      <c r="AD426" s="3">
        <f t="shared" si="9"/>
        <v>0</v>
      </c>
      <c r="AE426" s="3" t="str">
        <f t="shared" si="22"/>
        <v>#DIV/0!</v>
      </c>
    </row>
    <row r="427" ht="15.75" customHeight="1">
      <c r="A427" s="153" t="str">
        <f>OffensePrj!C426</f>
        <v>wr</v>
      </c>
      <c r="B427" s="131" t="str">
        <f>OffensePrj!R426</f>
        <v>Kee1000n Allen</v>
      </c>
      <c r="C427" s="132">
        <f>OffensePrj!D426</f>
        <v>0</v>
      </c>
      <c r="D427" s="132">
        <f>OffensePrj!E426</f>
        <v>0</v>
      </c>
      <c r="E427" s="132">
        <f>OffensePrj!F426</f>
        <v>0</v>
      </c>
      <c r="F427" s="132">
        <f>OffensePrj!G426</f>
        <v>0</v>
      </c>
      <c r="G427" s="133">
        <f>OffensePrj!H426</f>
        <v>0</v>
      </c>
      <c r="H427" s="132">
        <f>OffensePrj!I426</f>
        <v>4.502371</v>
      </c>
      <c r="I427" s="132">
        <f>OffensePrj!J426</f>
        <v>31.18374</v>
      </c>
      <c r="J427" s="132">
        <f>OffensePrj!K426</f>
        <v>0.088534</v>
      </c>
      <c r="K427" s="132">
        <f>OffensePrj!L426</f>
        <v>88.58275</v>
      </c>
      <c r="L427" s="132">
        <f>OffensePrj!M426</f>
        <v>1063.353</v>
      </c>
      <c r="M427" s="132">
        <f>OffensePrj!N426</f>
        <v>6.228415</v>
      </c>
      <c r="N427" s="132">
        <f>OffensePrj!O426</f>
        <v>0.707601</v>
      </c>
      <c r="O427" s="132">
        <f>OffensePrj!P426</f>
        <v>0</v>
      </c>
      <c r="P427" s="132">
        <f>OffensePrj!Q426</f>
        <v>0</v>
      </c>
      <c r="Q427" s="134">
        <f>IFERROR(ProjectionCalcs!D427*pointpasscomp+ProjectionCalcs!E427*pointpassyard+ProjectionCalcs!F427*pointpasstd+pointint*ProjectionCalcs!G427+ProjectionCalcs!H427*pointrushatt+pointrushyard*ProjectionCalcs!I427+pointrushtd*ProjectionCalcs!J427+ProjectionCalcs!K427*pointrec+pointrecyard*ProjectionCalcs!L427+ProjectionCalcs!M427*pointrectd+pointfumb*ProjectionCalcs!N427+(C427-D427)*pointpassinc+O427*pointret+P427*pointrushtd,0)</f>
        <v>0</v>
      </c>
      <c r="R427" s="113" t="str">
        <f t="shared" si="17"/>
        <v>#REF!</v>
      </c>
      <c r="S427" s="135" t="str">
        <f t="shared" si="18"/>
        <v>#REF!</v>
      </c>
      <c r="T427" s="113" t="str">
        <f t="array" ref="T427">ROUND(SUMPRODUCT((AE427&gt;=$AE$405:$AE$704)/COUNTIF($AE$405:$AE$704,$AE$405:$AE$704)),0)</f>
        <v>#DIV/0!</v>
      </c>
      <c r="U427" s="3" t="str">
        <f t="shared" si="19"/>
        <v>#REF!</v>
      </c>
      <c r="V427" s="3" t="str">
        <f t="array" ref="V427">IFERROR(INDEX(Overall!$C$3:$C$389,MATCH(ProjectionCalcs!B427,Overall!$D$3:$D$389,0)),"No")</f>
        <v>Yes</v>
      </c>
      <c r="W427" s="93">
        <f t="shared" si="20"/>
        <v>0</v>
      </c>
      <c r="X427" s="136"/>
      <c r="Y427" s="3" t="str">
        <f t="shared" si="21"/>
        <v/>
      </c>
      <c r="Z427" s="3" t="str">
        <f t="shared" si="6"/>
        <v>#DIV/0!</v>
      </c>
      <c r="AA427" s="96">
        <f t="shared" si="7"/>
        <v>0</v>
      </c>
      <c r="AB427" s="3" t="str">
        <f>IF(OR((AA427-$AD$2)&lt;0,(AA427-$AD$4)&lt;0),0,(AA427-$AD$2)*(AA427-$AD$4)*'Draft Array'!$K$101*'Draft Array'!$M$113*pcwr)</f>
        <v>#REF!</v>
      </c>
      <c r="AC427" s="3" t="str">
        <f t="shared" si="8"/>
        <v>#REF!</v>
      </c>
      <c r="AD427" s="3">
        <f t="shared" si="9"/>
        <v>0</v>
      </c>
      <c r="AE427" s="3" t="str">
        <f t="shared" si="22"/>
        <v>#DIV/0!</v>
      </c>
    </row>
    <row r="428" ht="15.75" customHeight="1">
      <c r="A428" s="153" t="str">
        <f>OffensePrj!C427</f>
        <v>wr</v>
      </c>
      <c r="B428" s="131" t="str">
        <f>OffensePrj!R427</f>
        <v>DeAndre Hopkins</v>
      </c>
      <c r="C428" s="132">
        <f>OffensePrj!D427</f>
        <v>0</v>
      </c>
      <c r="D428" s="132">
        <f>OffensePrj!E427</f>
        <v>0</v>
      </c>
      <c r="E428" s="132">
        <f>OffensePrj!F427</f>
        <v>0</v>
      </c>
      <c r="F428" s="132">
        <f>OffensePrj!G427</f>
        <v>0</v>
      </c>
      <c r="G428" s="133">
        <f>OffensePrj!H427</f>
        <v>0</v>
      </c>
      <c r="H428" s="132">
        <f>OffensePrj!I427</f>
        <v>0.609615</v>
      </c>
      <c r="I428" s="132">
        <f>OffensePrj!J427</f>
        <v>3.288465</v>
      </c>
      <c r="J428" s="132">
        <f>OffensePrj!K427</f>
        <v>0</v>
      </c>
      <c r="K428" s="132">
        <f>OffensePrj!L427</f>
        <v>99.06173</v>
      </c>
      <c r="L428" s="132">
        <f>OffensePrj!M427</f>
        <v>1191.571</v>
      </c>
      <c r="M428" s="132">
        <f>OffensePrj!N427</f>
        <v>8.656793</v>
      </c>
      <c r="N428" s="132">
        <f>OffensePrj!O427</f>
        <v>1.194933</v>
      </c>
      <c r="O428" s="132">
        <f>OffensePrj!P427</f>
        <v>0</v>
      </c>
      <c r="P428" s="132">
        <f>OffensePrj!Q427</f>
        <v>0</v>
      </c>
      <c r="Q428" s="134">
        <f>IFERROR(ProjectionCalcs!D428*pointpasscomp+ProjectionCalcs!E428*pointpassyard+ProjectionCalcs!F428*pointpasstd+pointint*ProjectionCalcs!G428+ProjectionCalcs!H428*pointrushatt+pointrushyard*ProjectionCalcs!I428+pointrushtd*ProjectionCalcs!J428+ProjectionCalcs!K428*pointrec+pointrecyard*ProjectionCalcs!L428+ProjectionCalcs!M428*pointrectd+pointfumb*ProjectionCalcs!N428+(C428-D428)*pointpassinc+O428*pointret+P428*pointrushtd,0)</f>
        <v>0</v>
      </c>
      <c r="R428" s="113" t="str">
        <f t="shared" si="17"/>
        <v>#REF!</v>
      </c>
      <c r="S428" s="135" t="str">
        <f t="shared" si="18"/>
        <v>#REF!</v>
      </c>
      <c r="T428" s="113" t="str">
        <f t="array" ref="T428">ROUND(SUMPRODUCT((AE428&gt;=$AE$405:$AE$704)/COUNTIF($AE$405:$AE$704,$AE$405:$AE$704)),0)</f>
        <v>#DIV/0!</v>
      </c>
      <c r="U428" s="3" t="str">
        <f t="shared" si="19"/>
        <v>#REF!</v>
      </c>
      <c r="V428" s="3" t="str">
        <f t="array" ref="V428">IFERROR(INDEX(Overall!$C$3:$C$389,MATCH(ProjectionCalcs!B428,Overall!$D$3:$D$389,0)),"No")</f>
        <v>Yes</v>
      </c>
      <c r="W428" s="93">
        <f t="shared" si="20"/>
        <v>0</v>
      </c>
      <c r="X428" s="136"/>
      <c r="Y428" s="3" t="str">
        <f t="shared" si="21"/>
        <v/>
      </c>
      <c r="Z428" s="3" t="str">
        <f t="shared" si="6"/>
        <v>#DIV/0!</v>
      </c>
      <c r="AA428" s="96">
        <f t="shared" si="7"/>
        <v>0</v>
      </c>
      <c r="AB428" s="3" t="str">
        <f>IF(OR((AA428-$AD$2)&lt;0,(AA428-$AD$4)&lt;0),0,(AA428-$AD$2)*(AA428-$AD$4)*'Draft Array'!$K$101*'Draft Array'!$M$113*pcwr)</f>
        <v>#REF!</v>
      </c>
      <c r="AC428" s="3" t="str">
        <f t="shared" si="8"/>
        <v>#REF!</v>
      </c>
      <c r="AD428" s="3">
        <f t="shared" si="9"/>
        <v>0</v>
      </c>
      <c r="AE428" s="3" t="str">
        <f t="shared" si="22"/>
        <v>#DIV/0!</v>
      </c>
    </row>
    <row r="429" ht="15.75" customHeight="1">
      <c r="A429" s="153" t="str">
        <f>OffensePrj!C428</f>
        <v>wr</v>
      </c>
      <c r="B429" s="131" t="str">
        <f>OffensePrj!R428</f>
        <v>Robert Woods</v>
      </c>
      <c r="C429" s="132">
        <f>OffensePrj!D428</f>
        <v>0</v>
      </c>
      <c r="D429" s="132">
        <f>OffensePrj!E428</f>
        <v>0</v>
      </c>
      <c r="E429" s="132">
        <f>OffensePrj!F428</f>
        <v>0</v>
      </c>
      <c r="F429" s="132">
        <f>OffensePrj!G428</f>
        <v>0</v>
      </c>
      <c r="G429" s="133">
        <f>OffensePrj!H428</f>
        <v>0</v>
      </c>
      <c r="H429" s="132">
        <f>OffensePrj!I428</f>
        <v>14.86138</v>
      </c>
      <c r="I429" s="132">
        <f>OffensePrj!J428</f>
        <v>98.97543</v>
      </c>
      <c r="J429" s="132">
        <f>OffensePrj!K428</f>
        <v>0.907404</v>
      </c>
      <c r="K429" s="132">
        <f>OffensePrj!L428</f>
        <v>87.04462</v>
      </c>
      <c r="L429" s="132">
        <f>OffensePrj!M428</f>
        <v>1133.605</v>
      </c>
      <c r="M429" s="132">
        <f>OffensePrj!N428</f>
        <v>4.497226</v>
      </c>
      <c r="N429" s="132">
        <f>OffensePrj!O428</f>
        <v>0.512668</v>
      </c>
      <c r="O429" s="132">
        <f>OffensePrj!P428</f>
        <v>0</v>
      </c>
      <c r="P429" s="132">
        <f>OffensePrj!Q428</f>
        <v>0</v>
      </c>
      <c r="Q429" s="134">
        <f>IFERROR(ProjectionCalcs!D429*pointpasscomp+ProjectionCalcs!E429*pointpassyard+ProjectionCalcs!F429*pointpasstd+pointint*ProjectionCalcs!G429+ProjectionCalcs!H429*pointrushatt+pointrushyard*ProjectionCalcs!I429+pointrushtd*ProjectionCalcs!J429+ProjectionCalcs!K429*pointrec+pointrecyard*ProjectionCalcs!L429+ProjectionCalcs!M429*pointrectd+pointfumb*ProjectionCalcs!N429+(C429-D429)*pointpassinc+O429*pointret+P429*pointrushtd,0)</f>
        <v>0</v>
      </c>
      <c r="R429" s="113" t="str">
        <f t="shared" si="17"/>
        <v>#REF!</v>
      </c>
      <c r="S429" s="135" t="str">
        <f t="shared" si="18"/>
        <v>#REF!</v>
      </c>
      <c r="T429" s="113" t="str">
        <f t="array" ref="T429">ROUND(SUMPRODUCT((AE429&gt;=$AE$405:$AE$704)/COUNTIF($AE$405:$AE$704,$AE$405:$AE$704)),0)</f>
        <v>#DIV/0!</v>
      </c>
      <c r="U429" s="3" t="str">
        <f t="shared" si="19"/>
        <v>#REF!</v>
      </c>
      <c r="V429" s="3" t="str">
        <f t="array" ref="V429">IFERROR(INDEX(Overall!$C$3:$C$389,MATCH(ProjectionCalcs!B429,Overall!$D$3:$D$389,0)),"No")</f>
        <v>Yes</v>
      </c>
      <c r="W429" s="93">
        <f t="shared" si="20"/>
        <v>0</v>
      </c>
      <c r="X429" s="136"/>
      <c r="Y429" s="3" t="str">
        <f t="shared" si="21"/>
        <v/>
      </c>
      <c r="Z429" s="3" t="str">
        <f t="shared" si="6"/>
        <v>#DIV/0!</v>
      </c>
      <c r="AA429" s="96">
        <f t="shared" si="7"/>
        <v>0</v>
      </c>
      <c r="AB429" s="3" t="str">
        <f>IF(OR((AA429-$AD$2)&lt;0,(AA429-$AD$4)&lt;0),0,(AA429-$AD$2)*(AA429-$AD$4)*'Draft Array'!$K$101*'Draft Array'!$M$113*pcwr)</f>
        <v>#REF!</v>
      </c>
      <c r="AC429" s="3" t="str">
        <f t="shared" si="8"/>
        <v>#REF!</v>
      </c>
      <c r="AD429" s="3">
        <f t="shared" si="9"/>
        <v>0</v>
      </c>
      <c r="AE429" s="3" t="str">
        <f t="shared" si="22"/>
        <v>#DIV/0!</v>
      </c>
    </row>
    <row r="430" ht="15.75" customHeight="1">
      <c r="A430" s="153" t="str">
        <f>OffensePrj!C429</f>
        <v>wr</v>
      </c>
      <c r="B430" s="131" t="str">
        <f>OffensePrj!R429</f>
        <v>Kenny Stills</v>
      </c>
      <c r="C430" s="132">
        <f>OffensePrj!D429</f>
        <v>0</v>
      </c>
      <c r="D430" s="132">
        <f>OffensePrj!E429</f>
        <v>0</v>
      </c>
      <c r="E430" s="132">
        <f>OffensePrj!F429</f>
        <v>0</v>
      </c>
      <c r="F430" s="132">
        <f>OffensePrj!G429</f>
        <v>0</v>
      </c>
      <c r="G430" s="133">
        <f>OffensePrj!H429</f>
        <v>0</v>
      </c>
      <c r="H430" s="132">
        <f>OffensePrj!I429</f>
        <v>0</v>
      </c>
      <c r="I430" s="132">
        <f>OffensePrj!J429</f>
        <v>0</v>
      </c>
      <c r="J430" s="132">
        <f>OffensePrj!K429</f>
        <v>0</v>
      </c>
      <c r="K430" s="132">
        <f>OffensePrj!L429</f>
        <v>33.90991</v>
      </c>
      <c r="L430" s="132">
        <f>OffensePrj!M429</f>
        <v>517.2716</v>
      </c>
      <c r="M430" s="132">
        <f>OffensePrj!N429</f>
        <v>3.77901</v>
      </c>
      <c r="N430" s="132">
        <f>OffensePrj!O429</f>
        <v>0</v>
      </c>
      <c r="O430" s="132">
        <f>OffensePrj!P429</f>
        <v>0</v>
      </c>
      <c r="P430" s="132">
        <f>OffensePrj!Q429</f>
        <v>0</v>
      </c>
      <c r="Q430" s="134">
        <f>IFERROR(ProjectionCalcs!D430*pointpasscomp+ProjectionCalcs!E430*pointpassyard+ProjectionCalcs!F430*pointpasstd+pointint*ProjectionCalcs!G430+ProjectionCalcs!H430*pointrushatt+pointrushyard*ProjectionCalcs!I430+pointrushtd*ProjectionCalcs!J430+ProjectionCalcs!K430*pointrec+pointrecyard*ProjectionCalcs!L430+ProjectionCalcs!M430*pointrectd+pointfumb*ProjectionCalcs!N430+(C430-D430)*pointpassinc+O430*pointret+P430*pointrushtd,0)</f>
        <v>0</v>
      </c>
      <c r="R430" s="113" t="str">
        <f t="shared" si="17"/>
        <v>#REF!</v>
      </c>
      <c r="S430" s="135" t="str">
        <f t="shared" si="18"/>
        <v>#REF!</v>
      </c>
      <c r="T430" s="113" t="str">
        <f t="array" ref="T430">ROUND(SUMPRODUCT((AE430&gt;=$AE$405:$AE$704)/COUNTIF($AE$405:$AE$704,$AE$405:$AE$704)),0)</f>
        <v>#DIV/0!</v>
      </c>
      <c r="U430" s="3" t="str">
        <f t="shared" si="19"/>
        <v>#REF!</v>
      </c>
      <c r="V430" s="3" t="str">
        <f t="array" ref="V430">IFERROR(INDEX(Overall!$C$3:$C$389,MATCH(ProjectionCalcs!B430,Overall!$D$3:$D$389,0)),"No")</f>
        <v>Yes</v>
      </c>
      <c r="W430" s="93">
        <f t="shared" si="20"/>
        <v>0</v>
      </c>
      <c r="X430" s="136"/>
      <c r="Y430" s="3" t="str">
        <f t="shared" si="21"/>
        <v/>
      </c>
      <c r="Z430" s="3" t="str">
        <f t="shared" si="6"/>
        <v>#DIV/0!</v>
      </c>
      <c r="AA430" s="96">
        <f t="shared" si="7"/>
        <v>0</v>
      </c>
      <c r="AB430" s="3" t="str">
        <f>IF(OR((AA430-$AD$2)&lt;0,(AA430-$AD$4)&lt;0),0,(AA430-$AD$2)*(AA430-$AD$4)*'Draft Array'!$K$101*'Draft Array'!$M$113*pcwr)</f>
        <v>#REF!</v>
      </c>
      <c r="AC430" s="3" t="str">
        <f t="shared" si="8"/>
        <v>#REF!</v>
      </c>
      <c r="AD430" s="3">
        <f t="shared" si="9"/>
        <v>0</v>
      </c>
      <c r="AE430" s="3" t="str">
        <f t="shared" si="22"/>
        <v>#DIV/0!</v>
      </c>
    </row>
    <row r="431" ht="15.75" customHeight="1">
      <c r="A431" s="153" t="str">
        <f>OffensePrj!C430</f>
        <v>wr</v>
      </c>
      <c r="B431" s="131" t="str">
        <f>OffensePrj!R430</f>
        <v>Adam Thielen</v>
      </c>
      <c r="C431" s="132">
        <f>OffensePrj!D430</f>
        <v>0</v>
      </c>
      <c r="D431" s="132">
        <f>OffensePrj!E430</f>
        <v>0</v>
      </c>
      <c r="E431" s="132">
        <f>OffensePrj!F430</f>
        <v>0</v>
      </c>
      <c r="F431" s="132">
        <f>OffensePrj!G430</f>
        <v>0</v>
      </c>
      <c r="G431" s="133">
        <f>OffensePrj!H430</f>
        <v>0</v>
      </c>
      <c r="H431" s="132">
        <f>OffensePrj!I430</f>
        <v>3.780669</v>
      </c>
      <c r="I431" s="132">
        <f>OffensePrj!J430</f>
        <v>21.97305</v>
      </c>
      <c r="J431" s="132">
        <f>OffensePrj!K430</f>
        <v>0.300735</v>
      </c>
      <c r="K431" s="132">
        <f>OffensePrj!L430</f>
        <v>80.92885</v>
      </c>
      <c r="L431" s="132">
        <f>OffensePrj!M430</f>
        <v>1122.738</v>
      </c>
      <c r="M431" s="132">
        <f>OffensePrj!N430</f>
        <v>7.581999</v>
      </c>
      <c r="N431" s="132">
        <f>OffensePrj!O430</f>
        <v>1.438599</v>
      </c>
      <c r="O431" s="132">
        <f>OffensePrj!P430</f>
        <v>0</v>
      </c>
      <c r="P431" s="132">
        <f>OffensePrj!Q430</f>
        <v>0</v>
      </c>
      <c r="Q431" s="134">
        <f>IFERROR(ProjectionCalcs!D431*pointpasscomp+ProjectionCalcs!E431*pointpassyard+ProjectionCalcs!F431*pointpasstd+pointint*ProjectionCalcs!G431+ProjectionCalcs!H431*pointrushatt+pointrushyard*ProjectionCalcs!I431+pointrushtd*ProjectionCalcs!J431+ProjectionCalcs!K431*pointrec+pointrecyard*ProjectionCalcs!L431+ProjectionCalcs!M431*pointrectd+pointfumb*ProjectionCalcs!N431+(C431-D431)*pointpassinc+O431*pointret+P431*pointrushtd,0)</f>
        <v>0</v>
      </c>
      <c r="R431" s="113" t="str">
        <f t="shared" si="17"/>
        <v>#REF!</v>
      </c>
      <c r="S431" s="135" t="str">
        <f t="shared" si="18"/>
        <v>#REF!</v>
      </c>
      <c r="T431" s="113" t="str">
        <f t="array" ref="T431">ROUND(SUMPRODUCT((AE431&gt;=$AE$405:$AE$704)/COUNTIF($AE$405:$AE$704,$AE$405:$AE$704)),0)</f>
        <v>#DIV/0!</v>
      </c>
      <c r="U431" s="3" t="str">
        <f t="shared" si="19"/>
        <v>#REF!</v>
      </c>
      <c r="V431" s="3" t="str">
        <f t="array" ref="V431">IFERROR(INDEX(Overall!$C$3:$C$389,MATCH(ProjectionCalcs!B431,Overall!$D$3:$D$389,0)),"No")</f>
        <v>Yes</v>
      </c>
      <c r="W431" s="93">
        <f t="shared" si="20"/>
        <v>0</v>
      </c>
      <c r="X431" s="136"/>
      <c r="Y431" s="3" t="str">
        <f t="shared" si="21"/>
        <v/>
      </c>
      <c r="Z431" s="3" t="str">
        <f t="shared" si="6"/>
        <v>#DIV/0!</v>
      </c>
      <c r="AA431" s="96">
        <f t="shared" si="7"/>
        <v>0</v>
      </c>
      <c r="AB431" s="3" t="str">
        <f>IF(OR((AA431-$AD$2)&lt;0,(AA431-$AD$4)&lt;0),0,(AA431-$AD$2)*(AA431-$AD$4)*'Draft Array'!$K$101*'Draft Array'!$M$113*pcwr)</f>
        <v>#REF!</v>
      </c>
      <c r="AC431" s="3" t="str">
        <f t="shared" si="8"/>
        <v>#REF!</v>
      </c>
      <c r="AD431" s="3">
        <f t="shared" si="9"/>
        <v>0</v>
      </c>
      <c r="AE431" s="3" t="str">
        <f t="shared" si="22"/>
        <v>#DIV/0!</v>
      </c>
    </row>
    <row r="432" ht="15.75" customHeight="1">
      <c r="A432" s="153" t="str">
        <f>OffensePrj!C431</f>
        <v>wr</v>
      </c>
      <c r="B432" s="131" t="str">
        <f>OffensePrj!R431</f>
        <v>Sammy Watkins</v>
      </c>
      <c r="C432" s="132">
        <f>OffensePrj!D431</f>
        <v>0</v>
      </c>
      <c r="D432" s="132">
        <f>OffensePrj!E431</f>
        <v>0</v>
      </c>
      <c r="E432" s="132">
        <f>OffensePrj!F431</f>
        <v>0</v>
      </c>
      <c r="F432" s="132">
        <f>OffensePrj!G431</f>
        <v>0</v>
      </c>
      <c r="G432" s="133">
        <f>OffensePrj!H431</f>
        <v>0</v>
      </c>
      <c r="H432" s="132">
        <f>OffensePrj!I431</f>
        <v>2.120785</v>
      </c>
      <c r="I432" s="132">
        <f>OffensePrj!J431</f>
        <v>16.09804</v>
      </c>
      <c r="J432" s="132">
        <f>OffensePrj!K431</f>
        <v>0</v>
      </c>
      <c r="K432" s="132">
        <f>OffensePrj!L431</f>
        <v>53.3722</v>
      </c>
      <c r="L432" s="132">
        <f>OffensePrj!M431</f>
        <v>731.5508</v>
      </c>
      <c r="M432" s="132">
        <f>OffensePrj!N431</f>
        <v>4.277751</v>
      </c>
      <c r="N432" s="132">
        <f>OffensePrj!O431</f>
        <v>1.097466</v>
      </c>
      <c r="O432" s="132">
        <f>OffensePrj!P431</f>
        <v>0</v>
      </c>
      <c r="P432" s="132">
        <f>OffensePrj!Q431</f>
        <v>0</v>
      </c>
      <c r="Q432" s="134">
        <f>IFERROR(ProjectionCalcs!D432*pointpasscomp+ProjectionCalcs!E432*pointpassyard+ProjectionCalcs!F432*pointpasstd+pointint*ProjectionCalcs!G432+ProjectionCalcs!H432*pointrushatt+pointrushyard*ProjectionCalcs!I432+pointrushtd*ProjectionCalcs!J432+ProjectionCalcs!K432*pointrec+pointrecyard*ProjectionCalcs!L432+ProjectionCalcs!M432*pointrectd+pointfumb*ProjectionCalcs!N432+(C432-D432)*pointpassinc+O432*pointret+P432*pointrushtd,0)</f>
        <v>0</v>
      </c>
      <c r="R432" s="113" t="str">
        <f t="shared" si="17"/>
        <v>#REF!</v>
      </c>
      <c r="S432" s="135" t="str">
        <f t="shared" si="18"/>
        <v>#REF!</v>
      </c>
      <c r="T432" s="113" t="str">
        <f t="array" ref="T432">ROUND(SUMPRODUCT((AE432&gt;=$AE$405:$AE$704)/COUNTIF($AE$405:$AE$704,$AE$405:$AE$704)),0)</f>
        <v>#DIV/0!</v>
      </c>
      <c r="U432" s="3" t="str">
        <f t="shared" si="19"/>
        <v>#REF!</v>
      </c>
      <c r="V432" s="3" t="str">
        <f t="array" ref="V432">IFERROR(INDEX(Overall!$C$3:$C$389,MATCH(ProjectionCalcs!B432,Overall!$D$3:$D$389,0)),"No")</f>
        <v>Yes</v>
      </c>
      <c r="W432" s="93">
        <f t="shared" si="20"/>
        <v>0</v>
      </c>
      <c r="X432" s="136"/>
      <c r="Y432" s="3" t="str">
        <f t="shared" si="21"/>
        <v/>
      </c>
      <c r="Z432" s="3" t="str">
        <f t="shared" si="6"/>
        <v>#DIV/0!</v>
      </c>
      <c r="AA432" s="96">
        <f t="shared" si="7"/>
        <v>0</v>
      </c>
      <c r="AB432" s="3" t="str">
        <f>IF(OR((AA432-$AD$2)&lt;0,(AA432-$AD$4)&lt;0),0,(AA432-$AD$2)*(AA432-$AD$4)*'Draft Array'!$K$101*'Draft Array'!$M$113*pcwr)</f>
        <v>#REF!</v>
      </c>
      <c r="AC432" s="3" t="str">
        <f t="shared" si="8"/>
        <v>#REF!</v>
      </c>
      <c r="AD432" s="3">
        <f t="shared" si="9"/>
        <v>0</v>
      </c>
      <c r="AE432" s="3" t="str">
        <f t="shared" si="22"/>
        <v>#DIV/0!</v>
      </c>
    </row>
    <row r="433" ht="15.75" customHeight="1">
      <c r="A433" s="153" t="str">
        <f>OffensePrj!C432</f>
        <v>wr</v>
      </c>
      <c r="B433" s="131" t="str">
        <f>OffensePrj!R432</f>
        <v>Mike Evans</v>
      </c>
      <c r="C433" s="132">
        <f>OffensePrj!D432</f>
        <v>0</v>
      </c>
      <c r="D433" s="132">
        <f>OffensePrj!E432</f>
        <v>0</v>
      </c>
      <c r="E433" s="132">
        <f>OffensePrj!F432</f>
        <v>0</v>
      </c>
      <c r="F433" s="132">
        <f>OffensePrj!G432</f>
        <v>0</v>
      </c>
      <c r="G433" s="133">
        <f>OffensePrj!H432</f>
        <v>0</v>
      </c>
      <c r="H433" s="132">
        <f>OffensePrj!I432</f>
        <v>0.709571</v>
      </c>
      <c r="I433" s="132">
        <f>OffensePrj!J432</f>
        <v>4.725789</v>
      </c>
      <c r="J433" s="132">
        <f>OffensePrj!K432</f>
        <v>0.042522</v>
      </c>
      <c r="K433" s="132">
        <f>OffensePrj!L432</f>
        <v>72.8994</v>
      </c>
      <c r="L433" s="132">
        <f>OffensePrj!M432</f>
        <v>1190.781</v>
      </c>
      <c r="M433" s="132">
        <f>OffensePrj!N432</f>
        <v>8.253768</v>
      </c>
      <c r="N433" s="132">
        <f>OffensePrj!O432</f>
        <v>0.805067</v>
      </c>
      <c r="O433" s="132">
        <f>OffensePrj!P432</f>
        <v>0</v>
      </c>
      <c r="P433" s="132">
        <f>OffensePrj!Q432</f>
        <v>0</v>
      </c>
      <c r="Q433" s="134">
        <f>IFERROR(ProjectionCalcs!D433*pointpasscomp+ProjectionCalcs!E433*pointpassyard+ProjectionCalcs!F433*pointpasstd+pointint*ProjectionCalcs!G433+ProjectionCalcs!H433*pointrushatt+pointrushyard*ProjectionCalcs!I433+pointrushtd*ProjectionCalcs!J433+ProjectionCalcs!K433*pointrec+pointrecyard*ProjectionCalcs!L433+ProjectionCalcs!M433*pointrectd+pointfumb*ProjectionCalcs!N433+(C433-D433)*pointpassinc+O433*pointret+P433*pointrushtd,0)</f>
        <v>0</v>
      </c>
      <c r="R433" s="113" t="str">
        <f t="shared" si="17"/>
        <v>#REF!</v>
      </c>
      <c r="S433" s="135" t="str">
        <f t="shared" si="18"/>
        <v>#REF!</v>
      </c>
      <c r="T433" s="113" t="str">
        <f t="array" ref="T433">ROUND(SUMPRODUCT((AE433&gt;=$AE$405:$AE$704)/COUNTIF($AE$405:$AE$704,$AE$405:$AE$704)),0)</f>
        <v>#DIV/0!</v>
      </c>
      <c r="U433" s="3" t="str">
        <f t="shared" si="19"/>
        <v>#REF!</v>
      </c>
      <c r="V433" s="3" t="str">
        <f t="array" ref="V433">IFERROR(INDEX(Overall!$C$3:$C$389,MATCH(ProjectionCalcs!B433,Overall!$D$3:$D$389,0)),"No")</f>
        <v>Yes</v>
      </c>
      <c r="W433" s="93">
        <f t="shared" si="20"/>
        <v>0</v>
      </c>
      <c r="X433" s="136"/>
      <c r="Y433" s="3" t="str">
        <f t="shared" si="21"/>
        <v/>
      </c>
      <c r="Z433" s="3" t="str">
        <f t="shared" si="6"/>
        <v>#DIV/0!</v>
      </c>
      <c r="AA433" s="96">
        <f t="shared" si="7"/>
        <v>0</v>
      </c>
      <c r="AB433" s="3" t="str">
        <f>IF(OR((AA433-$AD$2)&lt;0,(AA433-$AD$4)&lt;0),0,(AA433-$AD$2)*(AA433-$AD$4)*'Draft Array'!$K$101*'Draft Array'!$M$113*pcwr)</f>
        <v>#REF!</v>
      </c>
      <c r="AC433" s="3" t="str">
        <f t="shared" si="8"/>
        <v>#REF!</v>
      </c>
      <c r="AD433" s="3">
        <f t="shared" si="9"/>
        <v>0</v>
      </c>
      <c r="AE433" s="3" t="str">
        <f t="shared" si="22"/>
        <v>#DIV/0!</v>
      </c>
    </row>
    <row r="434" ht="15.75" customHeight="1">
      <c r="A434" s="153" t="str">
        <f>OffensePrj!C433</f>
        <v>wr</v>
      </c>
      <c r="B434" s="131" t="str">
        <f>OffensePrj!R433</f>
        <v>Jarvis Landry</v>
      </c>
      <c r="C434" s="132">
        <f>OffensePrj!D433</f>
        <v>0</v>
      </c>
      <c r="D434" s="132">
        <f>OffensePrj!E433</f>
        <v>0</v>
      </c>
      <c r="E434" s="132">
        <f>OffensePrj!F433</f>
        <v>0</v>
      </c>
      <c r="F434" s="132">
        <f>OffensePrj!G433</f>
        <v>0</v>
      </c>
      <c r="G434" s="133">
        <f>OffensePrj!H433</f>
        <v>0</v>
      </c>
      <c r="H434" s="132">
        <f>OffensePrj!I433</f>
        <v>0.740364</v>
      </c>
      <c r="I434" s="132">
        <f>OffensePrj!J433</f>
        <v>11.18691</v>
      </c>
      <c r="J434" s="132">
        <f>OffensePrj!K433</f>
        <v>0.251626</v>
      </c>
      <c r="K434" s="132">
        <f>OffensePrj!L433</f>
        <v>73.9532</v>
      </c>
      <c r="L434" s="132">
        <f>OffensePrj!M433</f>
        <v>992.0363</v>
      </c>
      <c r="M434" s="132">
        <f>OffensePrj!N433</f>
        <v>5.579136</v>
      </c>
      <c r="N434" s="132">
        <f>OffensePrj!O433</f>
        <v>0.902534</v>
      </c>
      <c r="O434" s="132">
        <f>OffensePrj!P433</f>
        <v>0</v>
      </c>
      <c r="P434" s="132">
        <f>OffensePrj!Q433</f>
        <v>0</v>
      </c>
      <c r="Q434" s="134">
        <f>IFERROR(ProjectionCalcs!D434*pointpasscomp+ProjectionCalcs!E434*pointpassyard+ProjectionCalcs!F434*pointpasstd+pointint*ProjectionCalcs!G434+ProjectionCalcs!H434*pointrushatt+pointrushyard*ProjectionCalcs!I434+pointrushtd*ProjectionCalcs!J434+ProjectionCalcs!K434*pointrec+pointrecyard*ProjectionCalcs!L434+ProjectionCalcs!M434*pointrectd+pointfumb*ProjectionCalcs!N434+(C434-D434)*pointpassinc+O434*pointret+P434*pointrushtd,0)</f>
        <v>0</v>
      </c>
      <c r="R434" s="113" t="str">
        <f t="shared" si="17"/>
        <v>#REF!</v>
      </c>
      <c r="S434" s="135" t="str">
        <f t="shared" si="18"/>
        <v>#REF!</v>
      </c>
      <c r="T434" s="113" t="str">
        <f t="array" ref="T434">ROUND(SUMPRODUCT((AE434&gt;=$AE$405:$AE$704)/COUNTIF($AE$405:$AE$704,$AE$405:$AE$704)),0)</f>
        <v>#DIV/0!</v>
      </c>
      <c r="U434" s="3" t="str">
        <f t="shared" si="19"/>
        <v>#REF!</v>
      </c>
      <c r="V434" s="3" t="str">
        <f t="array" ref="V434">IFERROR(INDEX(Overall!$C$3:$C$389,MATCH(ProjectionCalcs!B434,Overall!$D$3:$D$389,0)),"No")</f>
        <v>Yes</v>
      </c>
      <c r="W434" s="93">
        <f t="shared" si="20"/>
        <v>0</v>
      </c>
      <c r="X434" s="136"/>
      <c r="Y434" s="3" t="str">
        <f t="shared" si="21"/>
        <v/>
      </c>
      <c r="Z434" s="3" t="str">
        <f t="shared" si="6"/>
        <v>#DIV/0!</v>
      </c>
      <c r="AA434" s="96">
        <f t="shared" si="7"/>
        <v>0</v>
      </c>
      <c r="AB434" s="3" t="str">
        <f>IF(OR((AA434-$AD$2)&lt;0,(AA434-$AD$4)&lt;0),0,(AA434-$AD$2)*(AA434-$AD$4)*'Draft Array'!$K$101*'Draft Array'!$M$113*pcwr)</f>
        <v>#REF!</v>
      </c>
      <c r="AC434" s="3" t="str">
        <f t="shared" si="8"/>
        <v>#REF!</v>
      </c>
      <c r="AD434" s="3">
        <f t="shared" si="9"/>
        <v>0</v>
      </c>
      <c r="AE434" s="3" t="str">
        <f t="shared" si="22"/>
        <v>#DIV/0!</v>
      </c>
    </row>
    <row r="435" ht="15.75" customHeight="1">
      <c r="A435" s="153" t="str">
        <f>OffensePrj!C434</f>
        <v>wr</v>
      </c>
      <c r="B435" s="131" t="str">
        <f>OffensePrj!R434</f>
        <v>Davante Adams</v>
      </c>
      <c r="C435" s="132">
        <f>OffensePrj!D434</f>
        <v>0</v>
      </c>
      <c r="D435" s="132">
        <f>OffensePrj!E434</f>
        <v>0</v>
      </c>
      <c r="E435" s="132">
        <f>OffensePrj!F434</f>
        <v>0</v>
      </c>
      <c r="F435" s="132">
        <f>OffensePrj!G434</f>
        <v>0</v>
      </c>
      <c r="G435" s="133">
        <f>OffensePrj!H434</f>
        <v>0</v>
      </c>
      <c r="H435" s="132">
        <f>OffensePrj!I434</f>
        <v>0</v>
      </c>
      <c r="I435" s="132">
        <f>OffensePrj!J434</f>
        <v>0</v>
      </c>
      <c r="J435" s="132">
        <f>OffensePrj!K434</f>
        <v>0</v>
      </c>
      <c r="K435" s="132">
        <f>OffensePrj!L434</f>
        <v>106.561</v>
      </c>
      <c r="L435" s="132">
        <f>OffensePrj!M434</f>
        <v>1339.784</v>
      </c>
      <c r="M435" s="132">
        <f>OffensePrj!N434</f>
        <v>10.77855</v>
      </c>
      <c r="N435" s="132">
        <f>OffensePrj!O434</f>
        <v>0.902534</v>
      </c>
      <c r="O435" s="132">
        <f>OffensePrj!P434</f>
        <v>0</v>
      </c>
      <c r="P435" s="132">
        <f>OffensePrj!Q434</f>
        <v>0</v>
      </c>
      <c r="Q435" s="134">
        <f>IFERROR(ProjectionCalcs!D435*pointpasscomp+ProjectionCalcs!E435*pointpassyard+ProjectionCalcs!F435*pointpasstd+pointint*ProjectionCalcs!G435+ProjectionCalcs!H435*pointrushatt+pointrushyard*ProjectionCalcs!I435+pointrushtd*ProjectionCalcs!J435+ProjectionCalcs!K435*pointrec+pointrecyard*ProjectionCalcs!L435+ProjectionCalcs!M435*pointrectd+pointfumb*ProjectionCalcs!N435+(C435-D435)*pointpassinc+O435*pointret+P435*pointrushtd,0)</f>
        <v>0</v>
      </c>
      <c r="R435" s="113" t="str">
        <f t="shared" si="17"/>
        <v>#REF!</v>
      </c>
      <c r="S435" s="135" t="str">
        <f t="shared" si="18"/>
        <v>#REF!</v>
      </c>
      <c r="T435" s="113" t="str">
        <f t="array" ref="T435">ROUND(SUMPRODUCT((AE435&gt;=$AE$405:$AE$704)/COUNTIF($AE$405:$AE$704,$AE$405:$AE$704)),0)</f>
        <v>#DIV/0!</v>
      </c>
      <c r="U435" s="3" t="str">
        <f t="shared" si="19"/>
        <v>#REF!</v>
      </c>
      <c r="V435" s="3" t="str">
        <f t="array" ref="V435">IFERROR(INDEX(Overall!$C$3:$C$389,MATCH(ProjectionCalcs!B435,Overall!$D$3:$D$389,0)),"No")</f>
        <v>Yes</v>
      </c>
      <c r="W435" s="93">
        <f t="shared" si="20"/>
        <v>0</v>
      </c>
      <c r="X435" s="136"/>
      <c r="Y435" s="3" t="str">
        <f t="shared" si="21"/>
        <v/>
      </c>
      <c r="Z435" s="3" t="str">
        <f t="shared" si="6"/>
        <v>#DIV/0!</v>
      </c>
      <c r="AA435" s="96">
        <f t="shared" si="7"/>
        <v>0</v>
      </c>
      <c r="AB435" s="3" t="str">
        <f>IF(OR((AA435-$AD$2)&lt;0,(AA435-$AD$4)&lt;0),0,(AA435-$AD$2)*(AA435-$AD$4)*'Draft Array'!$K$101*'Draft Array'!$M$113*pcwr)</f>
        <v>#REF!</v>
      </c>
      <c r="AC435" s="3" t="str">
        <f t="shared" si="8"/>
        <v>#REF!</v>
      </c>
      <c r="AD435" s="3">
        <f t="shared" si="9"/>
        <v>0</v>
      </c>
      <c r="AE435" s="3" t="str">
        <f t="shared" si="22"/>
        <v>#DIV/0!</v>
      </c>
    </row>
    <row r="436" ht="15.75" customHeight="1">
      <c r="A436" s="153" t="str">
        <f>OffensePrj!C435</f>
        <v>wr</v>
      </c>
      <c r="B436" s="131" t="str">
        <f>OffensePrj!R435</f>
        <v>Odell Beckham Jr.</v>
      </c>
      <c r="C436" s="132">
        <f>OffensePrj!D435</f>
        <v>0</v>
      </c>
      <c r="D436" s="132">
        <f>OffensePrj!E435</f>
        <v>0</v>
      </c>
      <c r="E436" s="132">
        <f>OffensePrj!F435</f>
        <v>0</v>
      </c>
      <c r="F436" s="132">
        <f>OffensePrj!G435</f>
        <v>0</v>
      </c>
      <c r="G436" s="133">
        <f>OffensePrj!H435</f>
        <v>0</v>
      </c>
      <c r="H436" s="132">
        <f>OffensePrj!I435</f>
        <v>1.759011</v>
      </c>
      <c r="I436" s="132">
        <f>OffensePrj!J435</f>
        <v>7.519913</v>
      </c>
      <c r="J436" s="132">
        <f>OffensePrj!K435</f>
        <v>0</v>
      </c>
      <c r="K436" s="132">
        <f>OffensePrj!L435</f>
        <v>79.72427</v>
      </c>
      <c r="L436" s="132">
        <f>OffensePrj!M435</f>
        <v>1142.789</v>
      </c>
      <c r="M436" s="132">
        <f>OffensePrj!N435</f>
        <v>7.714624</v>
      </c>
      <c r="N436" s="132">
        <f>OffensePrj!O435</f>
        <v>0.658867</v>
      </c>
      <c r="O436" s="132">
        <f>OffensePrj!P435</f>
        <v>0</v>
      </c>
      <c r="P436" s="132">
        <f>OffensePrj!Q435</f>
        <v>0</v>
      </c>
      <c r="Q436" s="134">
        <f>IFERROR(ProjectionCalcs!D436*pointpasscomp+ProjectionCalcs!E436*pointpassyard+ProjectionCalcs!F436*pointpasstd+pointint*ProjectionCalcs!G436+ProjectionCalcs!H436*pointrushatt+pointrushyard*ProjectionCalcs!I436+pointrushtd*ProjectionCalcs!J436+ProjectionCalcs!K436*pointrec+pointrecyard*ProjectionCalcs!L436+ProjectionCalcs!M436*pointrectd+pointfumb*ProjectionCalcs!N436+(C436-D436)*pointpassinc+O436*pointret+P436*pointrushtd,0)</f>
        <v>0</v>
      </c>
      <c r="R436" s="113" t="str">
        <f t="shared" si="17"/>
        <v>#REF!</v>
      </c>
      <c r="S436" s="135" t="str">
        <f t="shared" si="18"/>
        <v>#REF!</v>
      </c>
      <c r="T436" s="113" t="str">
        <f t="array" ref="T436">ROUND(SUMPRODUCT((AE436&gt;=$AE$405:$AE$704)/COUNTIF($AE$405:$AE$704,$AE$405:$AE$704)),0)</f>
        <v>#DIV/0!</v>
      </c>
      <c r="U436" s="3" t="str">
        <f t="shared" si="19"/>
        <v>#REF!</v>
      </c>
      <c r="V436" s="3" t="str">
        <f t="array" ref="V436">IFERROR(INDEX(Overall!$C$3:$C$389,MATCH(ProjectionCalcs!B436,Overall!$D$3:$D$389,0)),"No")</f>
        <v>Yes</v>
      </c>
      <c r="W436" s="93">
        <f t="shared" si="20"/>
        <v>0</v>
      </c>
      <c r="X436" s="136"/>
      <c r="Y436" s="3" t="str">
        <f t="shared" si="21"/>
        <v/>
      </c>
      <c r="Z436" s="3" t="str">
        <f t="shared" si="6"/>
        <v>#DIV/0!</v>
      </c>
      <c r="AA436" s="96">
        <f t="shared" si="7"/>
        <v>0</v>
      </c>
      <c r="AB436" s="3" t="str">
        <f>IF(OR((AA436-$AD$2)&lt;0,(AA436-$AD$4)&lt;0),0,(AA436-$AD$2)*(AA436-$AD$4)*'Draft Array'!$K$101*'Draft Array'!$M$113*pcwr)</f>
        <v>#REF!</v>
      </c>
      <c r="AC436" s="3" t="str">
        <f t="shared" si="8"/>
        <v>#REF!</v>
      </c>
      <c r="AD436" s="3">
        <f t="shared" si="9"/>
        <v>0</v>
      </c>
      <c r="AE436" s="3" t="str">
        <f t="shared" si="22"/>
        <v>#DIV/0!</v>
      </c>
    </row>
    <row r="437" ht="15.75" customHeight="1">
      <c r="A437" s="153" t="str">
        <f>OffensePrj!C436</f>
        <v>wr</v>
      </c>
      <c r="B437" s="131" t="str">
        <f>OffensePrj!R436</f>
        <v>Brandin Cooks</v>
      </c>
      <c r="C437" s="132">
        <f>OffensePrj!D436</f>
        <v>0</v>
      </c>
      <c r="D437" s="132">
        <f>OffensePrj!E436</f>
        <v>0</v>
      </c>
      <c r="E437" s="132">
        <f>OffensePrj!F436</f>
        <v>0</v>
      </c>
      <c r="F437" s="132">
        <f>OffensePrj!G436</f>
        <v>0</v>
      </c>
      <c r="G437" s="133">
        <f>OffensePrj!H436</f>
        <v>0</v>
      </c>
      <c r="H437" s="132">
        <f>OffensePrj!I436</f>
        <v>5.374589</v>
      </c>
      <c r="I437" s="132">
        <f>OffensePrj!J436</f>
        <v>42.90623</v>
      </c>
      <c r="J437" s="132">
        <f>OffensePrj!K436</f>
        <v>0.067632</v>
      </c>
      <c r="K437" s="132">
        <f>OffensePrj!L436</f>
        <v>65.94979</v>
      </c>
      <c r="L437" s="132">
        <f>OffensePrj!M436</f>
        <v>908.3177</v>
      </c>
      <c r="M437" s="132">
        <f>OffensePrj!N436</f>
        <v>5.127797</v>
      </c>
      <c r="N437" s="132">
        <f>OffensePrj!O436</f>
        <v>0.512668</v>
      </c>
      <c r="O437" s="132">
        <f>OffensePrj!P436</f>
        <v>0</v>
      </c>
      <c r="P437" s="132">
        <f>OffensePrj!Q436</f>
        <v>0</v>
      </c>
      <c r="Q437" s="134">
        <f>IFERROR(ProjectionCalcs!D437*pointpasscomp+ProjectionCalcs!E437*pointpassyard+ProjectionCalcs!F437*pointpasstd+pointint*ProjectionCalcs!G437+ProjectionCalcs!H437*pointrushatt+pointrushyard*ProjectionCalcs!I437+pointrushtd*ProjectionCalcs!J437+ProjectionCalcs!K437*pointrec+pointrecyard*ProjectionCalcs!L437+ProjectionCalcs!M437*pointrectd+pointfumb*ProjectionCalcs!N437+(C437-D437)*pointpassinc+O437*pointret+P437*pointrushtd,0)</f>
        <v>0</v>
      </c>
      <c r="R437" s="113" t="str">
        <f t="shared" si="17"/>
        <v>#REF!</v>
      </c>
      <c r="S437" s="135" t="str">
        <f t="shared" si="18"/>
        <v>#REF!</v>
      </c>
      <c r="T437" s="113" t="str">
        <f t="array" ref="T437">ROUND(SUMPRODUCT((AE437&gt;=$AE$405:$AE$704)/COUNTIF($AE$405:$AE$704,$AE$405:$AE$704)),0)</f>
        <v>#DIV/0!</v>
      </c>
      <c r="U437" s="3" t="str">
        <f t="shared" si="19"/>
        <v>#REF!</v>
      </c>
      <c r="V437" s="3" t="str">
        <f t="array" ref="V437">IFERROR(INDEX(Overall!$C$3:$C$389,MATCH(ProjectionCalcs!B437,Overall!$D$3:$D$389,0)),"No")</f>
        <v>Yes</v>
      </c>
      <c r="W437" s="93">
        <f t="shared" si="20"/>
        <v>0</v>
      </c>
      <c r="X437" s="136"/>
      <c r="Y437" s="3" t="str">
        <f t="shared" si="21"/>
        <v/>
      </c>
      <c r="Z437" s="3" t="str">
        <f t="shared" si="6"/>
        <v>#DIV/0!</v>
      </c>
      <c r="AA437" s="96">
        <f t="shared" si="7"/>
        <v>0</v>
      </c>
      <c r="AB437" s="3" t="str">
        <f>IF(OR((AA437-$AD$2)&lt;0,(AA437-$AD$4)&lt;0),0,(AA437-$AD$2)*(AA437-$AD$4)*'Draft Array'!$K$101*'Draft Array'!$M$113*pcwr)</f>
        <v>#REF!</v>
      </c>
      <c r="AC437" s="3" t="str">
        <f t="shared" si="8"/>
        <v>#REF!</v>
      </c>
      <c r="AD437" s="3">
        <f t="shared" si="9"/>
        <v>0</v>
      </c>
      <c r="AE437" s="3" t="str">
        <f t="shared" si="22"/>
        <v>#DIV/0!</v>
      </c>
    </row>
    <row r="438" ht="15.75" customHeight="1">
      <c r="A438" s="153" t="str">
        <f>OffensePrj!C437</f>
        <v>wr</v>
      </c>
      <c r="B438" s="131" t="str">
        <f>OffensePrj!R437</f>
        <v>Allen Robinson II</v>
      </c>
      <c r="C438" s="132">
        <f>OffensePrj!D437</f>
        <v>0</v>
      </c>
      <c r="D438" s="132">
        <f>OffensePrj!E437</f>
        <v>0</v>
      </c>
      <c r="E438" s="132">
        <f>OffensePrj!F437</f>
        <v>0</v>
      </c>
      <c r="F438" s="132">
        <f>OffensePrj!G437</f>
        <v>0</v>
      </c>
      <c r="G438" s="133">
        <f>OffensePrj!H437</f>
        <v>0</v>
      </c>
      <c r="H438" s="132">
        <f>OffensePrj!I437</f>
        <v>1.169309</v>
      </c>
      <c r="I438" s="132">
        <f>OffensePrj!J437</f>
        <v>6.86992</v>
      </c>
      <c r="J438" s="132">
        <f>OffensePrj!K437</f>
        <v>0.041012</v>
      </c>
      <c r="K438" s="132">
        <f>OffensePrj!L437</f>
        <v>88.83884</v>
      </c>
      <c r="L438" s="132">
        <f>OffensePrj!M437</f>
        <v>1116.039</v>
      </c>
      <c r="M438" s="132">
        <f>OffensePrj!N437</f>
        <v>6.922907</v>
      </c>
      <c r="N438" s="132">
        <f>OffensePrj!O437</f>
        <v>0.756334</v>
      </c>
      <c r="O438" s="132">
        <f>OffensePrj!P437</f>
        <v>0</v>
      </c>
      <c r="P438" s="132">
        <f>OffensePrj!Q437</f>
        <v>0</v>
      </c>
      <c r="Q438" s="134">
        <f>IFERROR(ProjectionCalcs!D438*pointpasscomp+ProjectionCalcs!E438*pointpassyard+ProjectionCalcs!F438*pointpasstd+pointint*ProjectionCalcs!G438+ProjectionCalcs!H438*pointrushatt+pointrushyard*ProjectionCalcs!I438+pointrushtd*ProjectionCalcs!J438+ProjectionCalcs!K438*pointrec+pointrecyard*ProjectionCalcs!L438+ProjectionCalcs!M438*pointrectd+pointfumb*ProjectionCalcs!N438+(C438-D438)*pointpassinc+O438*pointret+P438*pointrushtd,0)</f>
        <v>0</v>
      </c>
      <c r="R438" s="113" t="str">
        <f t="shared" si="17"/>
        <v>#REF!</v>
      </c>
      <c r="S438" s="135" t="str">
        <f t="shared" si="18"/>
        <v>#REF!</v>
      </c>
      <c r="T438" s="113" t="str">
        <f t="array" ref="T438">ROUND(SUMPRODUCT((AE438&gt;=$AE$405:$AE$704)/COUNTIF($AE$405:$AE$704,$AE$405:$AE$704)),0)</f>
        <v>#DIV/0!</v>
      </c>
      <c r="U438" s="3" t="str">
        <f t="shared" si="19"/>
        <v>#REF!</v>
      </c>
      <c r="V438" s="3" t="str">
        <f t="array" ref="V438">IFERROR(INDEX(Overall!$C$3:$C$389,MATCH(ProjectionCalcs!B438,Overall!$D$3:$D$389,0)),"No")</f>
        <v>Yes</v>
      </c>
      <c r="W438" s="93">
        <f t="shared" si="20"/>
        <v>0</v>
      </c>
      <c r="X438" s="136"/>
      <c r="Y438" s="3" t="str">
        <f t="shared" si="21"/>
        <v/>
      </c>
      <c r="Z438" s="3" t="str">
        <f t="shared" si="6"/>
        <v>#DIV/0!</v>
      </c>
      <c r="AA438" s="96">
        <f t="shared" si="7"/>
        <v>0</v>
      </c>
      <c r="AB438" s="3" t="str">
        <f>IF(OR((AA438-$AD$2)&lt;0,(AA438-$AD$4)&lt;0),0,(AA438-$AD$2)*(AA438-$AD$4)*'Draft Array'!$K$101*'Draft Array'!$M$113*pcwr)</f>
        <v>#REF!</v>
      </c>
      <c r="AC438" s="3" t="str">
        <f t="shared" si="8"/>
        <v>#REF!</v>
      </c>
      <c r="AD438" s="3">
        <f t="shared" si="9"/>
        <v>0</v>
      </c>
      <c r="AE438" s="3" t="str">
        <f t="shared" si="22"/>
        <v>#DIV/0!</v>
      </c>
    </row>
    <row r="439" ht="15.75" customHeight="1">
      <c r="A439" s="153" t="str">
        <f>OffensePrj!C438</f>
        <v>wr</v>
      </c>
      <c r="B439" s="131" t="str">
        <f>OffensePrj!R438</f>
        <v>Quincy Enunwa</v>
      </c>
      <c r="C439" s="132">
        <f>OffensePrj!D438</f>
        <v>0</v>
      </c>
      <c r="D439" s="132">
        <f>OffensePrj!E438</f>
        <v>0</v>
      </c>
      <c r="E439" s="132">
        <f>OffensePrj!F438</f>
        <v>0</v>
      </c>
      <c r="F439" s="132">
        <f>OffensePrj!G438</f>
        <v>0</v>
      </c>
      <c r="G439" s="133">
        <f>OffensePrj!H438</f>
        <v>0</v>
      </c>
      <c r="H439" s="132">
        <f>OffensePrj!I438</f>
        <v>0</v>
      </c>
      <c r="I439" s="132">
        <f>OffensePrj!J438</f>
        <v>0</v>
      </c>
      <c r="J439" s="132">
        <f>OffensePrj!K438</f>
        <v>0</v>
      </c>
      <c r="K439" s="132">
        <f>OffensePrj!L438</f>
        <v>20.00028</v>
      </c>
      <c r="L439" s="132">
        <f>OffensePrj!M438</f>
        <v>217.77</v>
      </c>
      <c r="M439" s="132">
        <f>OffensePrj!N438</f>
        <v>0.831649</v>
      </c>
      <c r="N439" s="132">
        <f>OffensePrj!O438</f>
        <v>0</v>
      </c>
      <c r="O439" s="132">
        <f>OffensePrj!P438</f>
        <v>0</v>
      </c>
      <c r="P439" s="132">
        <f>OffensePrj!Q438</f>
        <v>0</v>
      </c>
      <c r="Q439" s="134">
        <f>IFERROR(ProjectionCalcs!D439*pointpasscomp+ProjectionCalcs!E439*pointpassyard+ProjectionCalcs!F439*pointpasstd+pointint*ProjectionCalcs!G439+ProjectionCalcs!H439*pointrushatt+pointrushyard*ProjectionCalcs!I439+pointrushtd*ProjectionCalcs!J439+ProjectionCalcs!K439*pointrec+pointrecyard*ProjectionCalcs!L439+ProjectionCalcs!M439*pointrectd+pointfumb*ProjectionCalcs!N439+(C439-D439)*pointpassinc+O439*pointret+P439*pointrushtd,0)</f>
        <v>0</v>
      </c>
      <c r="R439" s="113" t="str">
        <f t="shared" si="17"/>
        <v>#REF!</v>
      </c>
      <c r="S439" s="135" t="str">
        <f t="shared" si="18"/>
        <v>#REF!</v>
      </c>
      <c r="T439" s="113" t="str">
        <f t="array" ref="T439">ROUND(SUMPRODUCT((AE439&gt;=$AE$405:$AE$704)/COUNTIF($AE$405:$AE$704,$AE$405:$AE$704)),0)</f>
        <v>#DIV/0!</v>
      </c>
      <c r="U439" s="3" t="str">
        <f t="shared" si="19"/>
        <v>#REF!</v>
      </c>
      <c r="V439" s="3" t="str">
        <f t="array" ref="V439">IFERROR(INDEX(Overall!$C$3:$C$389,MATCH(ProjectionCalcs!B439,Overall!$D$3:$D$389,0)),"No")</f>
        <v>No</v>
      </c>
      <c r="W439" s="93">
        <f t="shared" si="20"/>
        <v>1</v>
      </c>
      <c r="X439" s="136"/>
      <c r="Y439" s="3" t="str">
        <f t="shared" si="21"/>
        <v/>
      </c>
      <c r="Z439" s="3" t="str">
        <f t="shared" si="6"/>
        <v>#DIV/0!</v>
      </c>
      <c r="AA439" s="96">
        <f t="shared" si="7"/>
        <v>0</v>
      </c>
      <c r="AB439" s="3" t="str">
        <f>IF(OR((AA439-$AD$2)&lt;0,(AA439-$AD$4)&lt;0),0,(AA439-$AD$2)*(AA439-$AD$4)*'Draft Array'!$K$101*'Draft Array'!$M$113*pcwr)</f>
        <v>#REF!</v>
      </c>
      <c r="AC439" s="3" t="str">
        <f t="shared" si="8"/>
        <v>#REF!</v>
      </c>
      <c r="AD439" s="3">
        <f t="shared" si="9"/>
        <v>0</v>
      </c>
      <c r="AE439" s="3" t="str">
        <f t="shared" si="22"/>
        <v>#DIV/0!</v>
      </c>
    </row>
    <row r="440" ht="15.75" customHeight="1">
      <c r="A440" s="153" t="str">
        <f>OffensePrj!C439</f>
        <v>wr</v>
      </c>
      <c r="B440" s="131" t="str">
        <f>OffensePrj!R439</f>
        <v>John Brown</v>
      </c>
      <c r="C440" s="132">
        <f>OffensePrj!D439</f>
        <v>0</v>
      </c>
      <c r="D440" s="132">
        <f>OffensePrj!E439</f>
        <v>0</v>
      </c>
      <c r="E440" s="132">
        <f>OffensePrj!F439</f>
        <v>0</v>
      </c>
      <c r="F440" s="132">
        <f>OffensePrj!G439</f>
        <v>0</v>
      </c>
      <c r="G440" s="133">
        <f>OffensePrj!H439</f>
        <v>0</v>
      </c>
      <c r="H440" s="132">
        <f>OffensePrj!I439</f>
        <v>2.625062</v>
      </c>
      <c r="I440" s="132">
        <f>OffensePrj!J439</f>
        <v>12.92276</v>
      </c>
      <c r="J440" s="132">
        <f>OffensePrj!K439</f>
        <v>0.043709</v>
      </c>
      <c r="K440" s="132">
        <f>OffensePrj!L439</f>
        <v>59.10781</v>
      </c>
      <c r="L440" s="132">
        <f>OffensePrj!M439</f>
        <v>854.742</v>
      </c>
      <c r="M440" s="132">
        <f>OffensePrj!N439</f>
        <v>5.454573</v>
      </c>
      <c r="N440" s="132">
        <f>OffensePrj!O439</f>
        <v>0.512668</v>
      </c>
      <c r="O440" s="132">
        <f>OffensePrj!P439</f>
        <v>0</v>
      </c>
      <c r="P440" s="132">
        <f>OffensePrj!Q439</f>
        <v>0</v>
      </c>
      <c r="Q440" s="134">
        <f>IFERROR(ProjectionCalcs!D440*pointpasscomp+ProjectionCalcs!E440*pointpassyard+ProjectionCalcs!F440*pointpasstd+pointint*ProjectionCalcs!G440+ProjectionCalcs!H440*pointrushatt+pointrushyard*ProjectionCalcs!I440+pointrushtd*ProjectionCalcs!J440+ProjectionCalcs!K440*pointrec+pointrecyard*ProjectionCalcs!L440+ProjectionCalcs!M440*pointrectd+pointfumb*ProjectionCalcs!N440+(C440-D440)*pointpassinc+O440*pointret+P440*pointrushtd,0)</f>
        <v>0</v>
      </c>
      <c r="R440" s="113" t="str">
        <f t="shared" si="17"/>
        <v>#REF!</v>
      </c>
      <c r="S440" s="135" t="str">
        <f t="shared" si="18"/>
        <v>#REF!</v>
      </c>
      <c r="T440" s="113" t="str">
        <f t="array" ref="T440">ROUND(SUMPRODUCT((AE440&gt;=$AE$405:$AE$704)/COUNTIF($AE$405:$AE$704,$AE$405:$AE$704)),0)</f>
        <v>#DIV/0!</v>
      </c>
      <c r="U440" s="3" t="str">
        <f t="shared" si="19"/>
        <v>#REF!</v>
      </c>
      <c r="V440" s="3" t="str">
        <f t="array" ref="V440">IFERROR(INDEX(Overall!$C$3:$C$389,MATCH(ProjectionCalcs!B440,Overall!$D$3:$D$389,0)),"No")</f>
        <v>Yes</v>
      </c>
      <c r="W440" s="93">
        <f t="shared" si="20"/>
        <v>0</v>
      </c>
      <c r="X440" s="136"/>
      <c r="Y440" s="3" t="str">
        <f t="shared" si="21"/>
        <v/>
      </c>
      <c r="Z440" s="3" t="str">
        <f t="shared" si="6"/>
        <v>#DIV/0!</v>
      </c>
      <c r="AA440" s="96">
        <f t="shared" si="7"/>
        <v>0</v>
      </c>
      <c r="AB440" s="3" t="str">
        <f>IF(OR((AA440-$AD$2)&lt;0,(AA440-$AD$4)&lt;0),0,(AA440-$AD$2)*(AA440-$AD$4)*'Draft Array'!$K$101*'Draft Array'!$M$113*pcwr)</f>
        <v>#REF!</v>
      </c>
      <c r="AC440" s="3" t="str">
        <f t="shared" si="8"/>
        <v>#REF!</v>
      </c>
      <c r="AD440" s="3">
        <f t="shared" si="9"/>
        <v>0</v>
      </c>
      <c r="AE440" s="3" t="str">
        <f t="shared" si="22"/>
        <v>#DIV/0!</v>
      </c>
    </row>
    <row r="441" ht="15.75" customHeight="1">
      <c r="A441" s="153" t="str">
        <f>OffensePrj!C440</f>
        <v>wr</v>
      </c>
      <c r="B441" s="131" t="str">
        <f>OffensePrj!R440</f>
        <v>Willie Snead IV</v>
      </c>
      <c r="C441" s="132">
        <f>OffensePrj!D440</f>
        <v>0</v>
      </c>
      <c r="D441" s="132">
        <f>OffensePrj!E440</f>
        <v>0</v>
      </c>
      <c r="E441" s="132">
        <f>OffensePrj!F440</f>
        <v>0</v>
      </c>
      <c r="F441" s="132">
        <f>OffensePrj!G440</f>
        <v>0</v>
      </c>
      <c r="G441" s="133">
        <f>OffensePrj!H440</f>
        <v>0</v>
      </c>
      <c r="H441" s="132">
        <f>OffensePrj!I440</f>
        <v>0.658373</v>
      </c>
      <c r="I441" s="132">
        <f>OffensePrj!J440</f>
        <v>2.962679</v>
      </c>
      <c r="J441" s="132">
        <f>OffensePrj!K440</f>
        <v>0</v>
      </c>
      <c r="K441" s="132">
        <f>OffensePrj!L440</f>
        <v>34.48198</v>
      </c>
      <c r="L441" s="132">
        <f>OffensePrj!M440</f>
        <v>385.059</v>
      </c>
      <c r="M441" s="132">
        <f>OffensePrj!N440</f>
        <v>2.337041</v>
      </c>
      <c r="N441" s="132">
        <f>OffensePrj!O440</f>
        <v>0.512668</v>
      </c>
      <c r="O441" s="132">
        <f>OffensePrj!P440</f>
        <v>0</v>
      </c>
      <c r="P441" s="132">
        <f>OffensePrj!Q440</f>
        <v>0</v>
      </c>
      <c r="Q441" s="134">
        <f>IFERROR(ProjectionCalcs!D441*pointpasscomp+ProjectionCalcs!E441*pointpassyard+ProjectionCalcs!F441*pointpasstd+pointint*ProjectionCalcs!G441+ProjectionCalcs!H441*pointrushatt+pointrushyard*ProjectionCalcs!I441+pointrushtd*ProjectionCalcs!J441+ProjectionCalcs!K441*pointrec+pointrecyard*ProjectionCalcs!L441+ProjectionCalcs!M441*pointrectd+pointfumb*ProjectionCalcs!N441+(C441-D441)*pointpassinc+O441*pointret+P441*pointrushtd,0)</f>
        <v>0</v>
      </c>
      <c r="R441" s="113" t="str">
        <f t="shared" si="17"/>
        <v>#REF!</v>
      </c>
      <c r="S441" s="135" t="str">
        <f t="shared" si="18"/>
        <v>#REF!</v>
      </c>
      <c r="T441" s="113" t="str">
        <f t="array" ref="T441">ROUND(SUMPRODUCT((AE441&gt;=$AE$405:$AE$704)/COUNTIF($AE$405:$AE$704,$AE$405:$AE$704)),0)</f>
        <v>#DIV/0!</v>
      </c>
      <c r="U441" s="3" t="str">
        <f t="shared" si="19"/>
        <v>#REF!</v>
      </c>
      <c r="V441" s="3" t="str">
        <f t="array" ref="V441">IFERROR(INDEX(Overall!$C$3:$C$389,MATCH(ProjectionCalcs!B441,Overall!$D$3:$D$389,0)),"No")</f>
        <v>Yes</v>
      </c>
      <c r="W441" s="93">
        <f t="shared" si="20"/>
        <v>0</v>
      </c>
      <c r="X441" s="136"/>
      <c r="Y441" s="3" t="str">
        <f t="shared" si="21"/>
        <v/>
      </c>
      <c r="Z441" s="3" t="str">
        <f t="shared" si="6"/>
        <v>#DIV/0!</v>
      </c>
      <c r="AA441" s="96">
        <f t="shared" si="7"/>
        <v>0</v>
      </c>
      <c r="AB441" s="3" t="str">
        <f>IF(OR((AA441-$AD$2)&lt;0,(AA441-$AD$4)&lt;0),0,(AA441-$AD$2)*(AA441-$AD$4)*'Draft Array'!$K$101*'Draft Array'!$M$113*pcwr)</f>
        <v>#REF!</v>
      </c>
      <c r="AC441" s="3" t="str">
        <f t="shared" si="8"/>
        <v>#REF!</v>
      </c>
      <c r="AD441" s="3">
        <f t="shared" si="9"/>
        <v>0</v>
      </c>
      <c r="AE441" s="3" t="str">
        <f t="shared" si="22"/>
        <v>#DIV/0!</v>
      </c>
    </row>
    <row r="442" ht="15.75" customHeight="1">
      <c r="A442" s="153" t="str">
        <f>OffensePrj!C441</f>
        <v>wr</v>
      </c>
      <c r="B442" s="131" t="str">
        <f>OffensePrj!R441</f>
        <v>Seth Roberts</v>
      </c>
      <c r="C442" s="132">
        <f>OffensePrj!D441</f>
        <v>0</v>
      </c>
      <c r="D442" s="132">
        <f>OffensePrj!E441</f>
        <v>0</v>
      </c>
      <c r="E442" s="132">
        <f>OffensePrj!F441</f>
        <v>0</v>
      </c>
      <c r="F442" s="132">
        <f>OffensePrj!G441</f>
        <v>0</v>
      </c>
      <c r="G442" s="133">
        <f>OffensePrj!H441</f>
        <v>0</v>
      </c>
      <c r="H442" s="132">
        <f>OffensePrj!I441</f>
        <v>0</v>
      </c>
      <c r="I442" s="132">
        <f>OffensePrj!J441</f>
        <v>0</v>
      </c>
      <c r="J442" s="132">
        <f>OffensePrj!K441</f>
        <v>0</v>
      </c>
      <c r="K442" s="132">
        <f>OffensePrj!L441</f>
        <v>8.597218</v>
      </c>
      <c r="L442" s="132">
        <f>OffensePrj!M441</f>
        <v>95.63982</v>
      </c>
      <c r="M442" s="132">
        <f>OffensePrj!N441</f>
        <v>0.309397</v>
      </c>
      <c r="N442" s="132">
        <f>OffensePrj!O441</f>
        <v>0</v>
      </c>
      <c r="O442" s="132">
        <f>OffensePrj!P441</f>
        <v>0</v>
      </c>
      <c r="P442" s="132">
        <f>OffensePrj!Q441</f>
        <v>0</v>
      </c>
      <c r="Q442" s="134">
        <f>IFERROR(ProjectionCalcs!D442*pointpasscomp+ProjectionCalcs!E442*pointpassyard+ProjectionCalcs!F442*pointpasstd+pointint*ProjectionCalcs!G442+ProjectionCalcs!H442*pointrushatt+pointrushyard*ProjectionCalcs!I442+pointrushtd*ProjectionCalcs!J442+ProjectionCalcs!K442*pointrec+pointrecyard*ProjectionCalcs!L442+ProjectionCalcs!M442*pointrectd+pointfumb*ProjectionCalcs!N442+(C442-D442)*pointpassinc+O442*pointret+P442*pointrushtd,0)</f>
        <v>0</v>
      </c>
      <c r="R442" s="113" t="str">
        <f t="shared" si="17"/>
        <v>#REF!</v>
      </c>
      <c r="S442" s="135" t="str">
        <f t="shared" si="18"/>
        <v>#REF!</v>
      </c>
      <c r="T442" s="113" t="str">
        <f t="array" ref="T442">ROUND(SUMPRODUCT((AE442&gt;=$AE$405:$AE$704)/COUNTIF($AE$405:$AE$704,$AE$405:$AE$704)),0)</f>
        <v>#DIV/0!</v>
      </c>
      <c r="U442" s="3" t="str">
        <f t="shared" si="19"/>
        <v>#REF!</v>
      </c>
      <c r="V442" s="3" t="str">
        <f t="array" ref="V442">IFERROR(INDEX(Overall!$C$3:$C$389,MATCH(ProjectionCalcs!B442,Overall!$D$3:$D$389,0)),"No")</f>
        <v>No</v>
      </c>
      <c r="W442" s="93">
        <f t="shared" si="20"/>
        <v>1</v>
      </c>
      <c r="X442" s="136"/>
      <c r="Y442" s="3" t="str">
        <f t="shared" si="21"/>
        <v/>
      </c>
      <c r="Z442" s="3" t="str">
        <f t="shared" si="6"/>
        <v>#DIV/0!</v>
      </c>
      <c r="AA442" s="96">
        <f t="shared" si="7"/>
        <v>0</v>
      </c>
      <c r="AB442" s="3" t="str">
        <f>IF(OR((AA442-$AD$2)&lt;0,(AA442-$AD$4)&lt;0),0,(AA442-$AD$2)*(AA442-$AD$4)*'Draft Array'!$K$101*'Draft Array'!$M$113*pcwr)</f>
        <v>#REF!</v>
      </c>
      <c r="AC442" s="3" t="str">
        <f t="shared" si="8"/>
        <v>#REF!</v>
      </c>
      <c r="AD442" s="3">
        <f t="shared" si="9"/>
        <v>0</v>
      </c>
      <c r="AE442" s="3" t="str">
        <f t="shared" si="22"/>
        <v>#DIV/0!</v>
      </c>
    </row>
    <row r="443" ht="15.75" customHeight="1">
      <c r="A443" s="153" t="str">
        <f>OffensePrj!C442</f>
        <v>wr</v>
      </c>
      <c r="B443" s="131" t="str">
        <f>OffensePrj!R442</f>
        <v>Taylor Gabriel</v>
      </c>
      <c r="C443" s="132">
        <f>OffensePrj!D442</f>
        <v>0</v>
      </c>
      <c r="D443" s="132">
        <f>OffensePrj!E442</f>
        <v>0</v>
      </c>
      <c r="E443" s="132">
        <f>OffensePrj!F442</f>
        <v>0</v>
      </c>
      <c r="F443" s="132">
        <f>OffensePrj!G442</f>
        <v>0</v>
      </c>
      <c r="G443" s="133">
        <f>OffensePrj!H442</f>
        <v>0</v>
      </c>
      <c r="H443" s="132">
        <f>OffensePrj!I442</f>
        <v>4</v>
      </c>
      <c r="I443" s="132">
        <f>OffensePrj!J442</f>
        <v>26</v>
      </c>
      <c r="J443" s="132">
        <f>OffensePrj!K442</f>
        <v>0</v>
      </c>
      <c r="K443" s="132">
        <f>OffensePrj!L442</f>
        <v>47</v>
      </c>
      <c r="L443" s="132">
        <f>OffensePrj!M442</f>
        <v>582</v>
      </c>
      <c r="M443" s="132">
        <f>OffensePrj!N442</f>
        <v>3</v>
      </c>
      <c r="N443" s="132">
        <f>OffensePrj!O442</f>
        <v>0</v>
      </c>
      <c r="O443" s="132">
        <f>OffensePrj!P442</f>
        <v>0</v>
      </c>
      <c r="P443" s="132">
        <f>OffensePrj!Q442</f>
        <v>0</v>
      </c>
      <c r="Q443" s="134">
        <f>IFERROR(ProjectionCalcs!D443*pointpasscomp+ProjectionCalcs!E443*pointpassyard+ProjectionCalcs!F443*pointpasstd+pointint*ProjectionCalcs!G443+ProjectionCalcs!H443*pointrushatt+pointrushyard*ProjectionCalcs!I443+pointrushtd*ProjectionCalcs!J443+ProjectionCalcs!K443*pointrec+pointrecyard*ProjectionCalcs!L443+ProjectionCalcs!M443*pointrectd+pointfumb*ProjectionCalcs!N443+(C443-D443)*pointpassinc+O443*pointret+P443*pointrushtd,0)</f>
        <v>0</v>
      </c>
      <c r="R443" s="113" t="str">
        <f t="shared" si="17"/>
        <v>#REF!</v>
      </c>
      <c r="S443" s="135" t="str">
        <f t="shared" si="18"/>
        <v>#REF!</v>
      </c>
      <c r="T443" s="113" t="str">
        <f t="array" ref="T443">ROUND(SUMPRODUCT((AE443&gt;=$AE$405:$AE$704)/COUNTIF($AE$405:$AE$704,$AE$405:$AE$704)),0)</f>
        <v>#DIV/0!</v>
      </c>
      <c r="U443" s="3" t="str">
        <f t="shared" si="19"/>
        <v>#REF!</v>
      </c>
      <c r="V443" s="3" t="str">
        <f t="array" ref="V443">IFERROR(INDEX(Overall!$C$3:$C$389,MATCH(ProjectionCalcs!B443,Overall!$D$3:$D$389,0)),"No")</f>
        <v>No</v>
      </c>
      <c r="W443" s="93">
        <f t="shared" si="20"/>
        <v>1</v>
      </c>
      <c r="X443" s="136"/>
      <c r="Y443" s="3" t="str">
        <f t="shared" si="21"/>
        <v/>
      </c>
      <c r="Z443" s="3" t="str">
        <f t="shared" si="6"/>
        <v>#DIV/0!</v>
      </c>
      <c r="AA443" s="96">
        <f t="shared" si="7"/>
        <v>0</v>
      </c>
      <c r="AB443" s="3" t="str">
        <f>IF(OR((AA443-$AD$2)&lt;0,(AA443-$AD$4)&lt;0),0,(AA443-$AD$2)*(AA443-$AD$4)*'Draft Array'!$K$101*'Draft Array'!$M$113*pcwr)</f>
        <v>#REF!</v>
      </c>
      <c r="AC443" s="3" t="str">
        <f t="shared" si="8"/>
        <v>#REF!</v>
      </c>
      <c r="AD443" s="3">
        <f t="shared" si="9"/>
        <v>0</v>
      </c>
      <c r="AE443" s="3" t="str">
        <f t="shared" si="22"/>
        <v>#DIV/0!</v>
      </c>
    </row>
    <row r="444" ht="15.75" customHeight="1">
      <c r="A444" s="153" t="str">
        <f>OffensePrj!C443</f>
        <v>wr</v>
      </c>
      <c r="B444" s="131" t="str">
        <f>OffensePrj!R443</f>
        <v>DeVante Parker</v>
      </c>
      <c r="C444" s="132">
        <f>OffensePrj!D443</f>
        <v>0</v>
      </c>
      <c r="D444" s="132">
        <f>OffensePrj!E443</f>
        <v>0</v>
      </c>
      <c r="E444" s="132">
        <f>OffensePrj!F443</f>
        <v>0</v>
      </c>
      <c r="F444" s="132">
        <f>OffensePrj!G443</f>
        <v>0</v>
      </c>
      <c r="G444" s="133">
        <f>OffensePrj!H443</f>
        <v>0</v>
      </c>
      <c r="H444" s="132">
        <f>OffensePrj!I443</f>
        <v>0.264625</v>
      </c>
      <c r="I444" s="132">
        <f>OffensePrj!J443</f>
        <v>1.843011</v>
      </c>
      <c r="J444" s="132">
        <f>OffensePrj!K443</f>
        <v>0</v>
      </c>
      <c r="K444" s="132">
        <f>OffensePrj!L443</f>
        <v>73.24793</v>
      </c>
      <c r="L444" s="132">
        <f>OffensePrj!M443</f>
        <v>1113.877</v>
      </c>
      <c r="M444" s="132">
        <f>OffensePrj!N443</f>
        <v>7.057277</v>
      </c>
      <c r="N444" s="132">
        <f>OffensePrj!O443</f>
        <v>0.512668</v>
      </c>
      <c r="O444" s="132">
        <f>OffensePrj!P443</f>
        <v>0</v>
      </c>
      <c r="P444" s="132">
        <f>OffensePrj!Q443</f>
        <v>0</v>
      </c>
      <c r="Q444" s="134">
        <f>IFERROR(ProjectionCalcs!D444*pointpasscomp+ProjectionCalcs!E444*pointpassyard+ProjectionCalcs!F444*pointpasstd+pointint*ProjectionCalcs!G444+ProjectionCalcs!H444*pointrushatt+pointrushyard*ProjectionCalcs!I444+pointrushtd*ProjectionCalcs!J444+ProjectionCalcs!K444*pointrec+pointrecyard*ProjectionCalcs!L444+ProjectionCalcs!M444*pointrectd+pointfumb*ProjectionCalcs!N444+(C444-D444)*pointpassinc+O444*pointret+P444*pointrushtd,0)</f>
        <v>0</v>
      </c>
      <c r="R444" s="113" t="str">
        <f t="shared" si="17"/>
        <v>#REF!</v>
      </c>
      <c r="S444" s="135" t="str">
        <f t="shared" si="18"/>
        <v>#REF!</v>
      </c>
      <c r="T444" s="113" t="str">
        <f t="array" ref="T444">ROUND(SUMPRODUCT((AE444&gt;=$AE$405:$AE$704)/COUNTIF($AE$405:$AE$704,$AE$405:$AE$704)),0)</f>
        <v>#DIV/0!</v>
      </c>
      <c r="U444" s="3" t="str">
        <f t="shared" si="19"/>
        <v>#REF!</v>
      </c>
      <c r="V444" s="3" t="str">
        <f t="array" ref="V444">IFERROR(INDEX(Overall!$C$3:$C$389,MATCH(ProjectionCalcs!B444,Overall!$D$3:$D$389,0)),"No")</f>
        <v>Yes</v>
      </c>
      <c r="W444" s="93">
        <f t="shared" si="20"/>
        <v>0</v>
      </c>
      <c r="X444" s="136"/>
      <c r="Y444" s="3" t="str">
        <f t="shared" si="21"/>
        <v/>
      </c>
      <c r="Z444" s="3" t="str">
        <f t="shared" si="6"/>
        <v>#DIV/0!</v>
      </c>
      <c r="AA444" s="96">
        <f t="shared" si="7"/>
        <v>0</v>
      </c>
      <c r="AB444" s="3" t="str">
        <f>IF(OR((AA444-$AD$2)&lt;0,(AA444-$AD$4)&lt;0),0,(AA444-$AD$2)*(AA444-$AD$4)*'Draft Array'!$K$101*'Draft Array'!$M$113*pcwr)</f>
        <v>#REF!</v>
      </c>
      <c r="AC444" s="3" t="str">
        <f t="shared" si="8"/>
        <v>#REF!</v>
      </c>
      <c r="AD444" s="3">
        <f t="shared" si="9"/>
        <v>0</v>
      </c>
      <c r="AE444" s="3" t="str">
        <f t="shared" si="22"/>
        <v>#DIV/0!</v>
      </c>
    </row>
    <row r="445" ht="15.75" customHeight="1">
      <c r="A445" s="153" t="str">
        <f>OffensePrj!C444</f>
        <v>wr</v>
      </c>
      <c r="B445" s="131" t="str">
        <f>OffensePrj!R444</f>
        <v>Jamison Crowder</v>
      </c>
      <c r="C445" s="132">
        <f>OffensePrj!D444</f>
        <v>0</v>
      </c>
      <c r="D445" s="132">
        <f>OffensePrj!E444</f>
        <v>0</v>
      </c>
      <c r="E445" s="132">
        <f>OffensePrj!F444</f>
        <v>0</v>
      </c>
      <c r="F445" s="132">
        <f>OffensePrj!G444</f>
        <v>0</v>
      </c>
      <c r="G445" s="133">
        <f>OffensePrj!H444</f>
        <v>0</v>
      </c>
      <c r="H445" s="132">
        <f>OffensePrj!I444</f>
        <v>0.990545</v>
      </c>
      <c r="I445" s="132">
        <f>OffensePrj!J444</f>
        <v>5.713455</v>
      </c>
      <c r="J445" s="132">
        <f>OffensePrj!K444</f>
        <v>0</v>
      </c>
      <c r="K445" s="132">
        <f>OffensePrj!L444</f>
        <v>69.62045</v>
      </c>
      <c r="L445" s="132">
        <f>OffensePrj!M444</f>
        <v>762.841</v>
      </c>
      <c r="M445" s="132">
        <f>OffensePrj!N444</f>
        <v>5.104226</v>
      </c>
      <c r="N445" s="132">
        <f>OffensePrj!O444</f>
        <v>0.522414</v>
      </c>
      <c r="O445" s="132">
        <f>OffensePrj!P444</f>
        <v>0</v>
      </c>
      <c r="P445" s="132">
        <f>OffensePrj!Q444</f>
        <v>0</v>
      </c>
      <c r="Q445" s="134">
        <f>IFERROR(ProjectionCalcs!D445*pointpasscomp+ProjectionCalcs!E445*pointpassyard+ProjectionCalcs!F445*pointpasstd+pointint*ProjectionCalcs!G445+ProjectionCalcs!H445*pointrushatt+pointrushyard*ProjectionCalcs!I445+pointrushtd*ProjectionCalcs!J445+ProjectionCalcs!K445*pointrec+pointrecyard*ProjectionCalcs!L445+ProjectionCalcs!M445*pointrectd+pointfumb*ProjectionCalcs!N445+(C445-D445)*pointpassinc+O445*pointret+P445*pointrushtd,0)</f>
        <v>0</v>
      </c>
      <c r="R445" s="113" t="str">
        <f t="shared" si="17"/>
        <v>#REF!</v>
      </c>
      <c r="S445" s="135" t="str">
        <f t="shared" si="18"/>
        <v>#REF!</v>
      </c>
      <c r="T445" s="113" t="str">
        <f t="array" ref="T445">ROUND(SUMPRODUCT((AE445&gt;=$AE$405:$AE$704)/COUNTIF($AE$405:$AE$704,$AE$405:$AE$704)),0)</f>
        <v>#DIV/0!</v>
      </c>
      <c r="U445" s="3" t="str">
        <f t="shared" si="19"/>
        <v>#REF!</v>
      </c>
      <c r="V445" s="3" t="str">
        <f t="array" ref="V445">IFERROR(INDEX(Overall!$C$3:$C$389,MATCH(ProjectionCalcs!B445,Overall!$D$3:$D$389,0)),"No")</f>
        <v>Yes</v>
      </c>
      <c r="W445" s="93">
        <f t="shared" si="20"/>
        <v>0</v>
      </c>
      <c r="X445" s="136"/>
      <c r="Y445" s="3" t="str">
        <f t="shared" si="21"/>
        <v/>
      </c>
      <c r="Z445" s="3" t="str">
        <f t="shared" si="6"/>
        <v>#DIV/0!</v>
      </c>
      <c r="AA445" s="96">
        <f t="shared" si="7"/>
        <v>0</v>
      </c>
      <c r="AB445" s="3" t="str">
        <f>IF(OR((AA445-$AD$2)&lt;0,(AA445-$AD$4)&lt;0),0,(AA445-$AD$2)*(AA445-$AD$4)*'Draft Array'!$K$101*'Draft Array'!$M$113*pcwr)</f>
        <v>#REF!</v>
      </c>
      <c r="AC445" s="3" t="str">
        <f t="shared" si="8"/>
        <v>#REF!</v>
      </c>
      <c r="AD445" s="3">
        <f t="shared" si="9"/>
        <v>0</v>
      </c>
      <c r="AE445" s="3" t="str">
        <f t="shared" si="22"/>
        <v>#DIV/0!</v>
      </c>
    </row>
    <row r="446" ht="15.75" customHeight="1">
      <c r="A446" s="153" t="str">
        <f>OffensePrj!C445</f>
        <v>wr</v>
      </c>
      <c r="B446" s="131" t="str">
        <f>OffensePrj!R445</f>
        <v>Phillip Dorsett II</v>
      </c>
      <c r="C446" s="132">
        <f>OffensePrj!D445</f>
        <v>0</v>
      </c>
      <c r="D446" s="132">
        <f>OffensePrj!E445</f>
        <v>0</v>
      </c>
      <c r="E446" s="132">
        <f>OffensePrj!F445</f>
        <v>0</v>
      </c>
      <c r="F446" s="132">
        <f>OffensePrj!G445</f>
        <v>0</v>
      </c>
      <c r="G446" s="133">
        <f>OffensePrj!H445</f>
        <v>0</v>
      </c>
      <c r="H446" s="132">
        <f>OffensePrj!I445</f>
        <v>1.695234</v>
      </c>
      <c r="I446" s="132">
        <f>OffensePrj!J445</f>
        <v>12.051</v>
      </c>
      <c r="J446" s="132">
        <f>OffensePrj!K445</f>
        <v>0</v>
      </c>
      <c r="K446" s="132">
        <f>OffensePrj!L445</f>
        <v>26.0812</v>
      </c>
      <c r="L446" s="132">
        <f>OffensePrj!M445</f>
        <v>343.8857</v>
      </c>
      <c r="M446" s="132">
        <f>OffensePrj!N445</f>
        <v>2.865204</v>
      </c>
      <c r="N446" s="132">
        <f>OffensePrj!O445</f>
        <v>0.194933</v>
      </c>
      <c r="O446" s="132">
        <f>OffensePrj!P445</f>
        <v>0</v>
      </c>
      <c r="P446" s="132">
        <f>OffensePrj!Q445</f>
        <v>0</v>
      </c>
      <c r="Q446" s="134">
        <f>IFERROR(ProjectionCalcs!D446*pointpasscomp+ProjectionCalcs!E446*pointpassyard+ProjectionCalcs!F446*pointpasstd+pointint*ProjectionCalcs!G446+ProjectionCalcs!H446*pointrushatt+pointrushyard*ProjectionCalcs!I446+pointrushtd*ProjectionCalcs!J446+ProjectionCalcs!K446*pointrec+pointrecyard*ProjectionCalcs!L446+ProjectionCalcs!M446*pointrectd+pointfumb*ProjectionCalcs!N446+(C446-D446)*pointpassinc+O446*pointret+P446*pointrushtd,0)</f>
        <v>0</v>
      </c>
      <c r="R446" s="113" t="str">
        <f t="shared" si="17"/>
        <v>#REF!</v>
      </c>
      <c r="S446" s="135" t="str">
        <f t="shared" si="18"/>
        <v>#REF!</v>
      </c>
      <c r="T446" s="113" t="str">
        <f t="array" ref="T446">ROUND(SUMPRODUCT((AE446&gt;=$AE$405:$AE$704)/COUNTIF($AE$405:$AE$704,$AE$405:$AE$704)),0)</f>
        <v>#DIV/0!</v>
      </c>
      <c r="U446" s="3" t="str">
        <f t="shared" si="19"/>
        <v>#REF!</v>
      </c>
      <c r="V446" s="3" t="str">
        <f t="array" ref="V446">IFERROR(INDEX(Overall!$C$3:$C$389,MATCH(ProjectionCalcs!B446,Overall!$D$3:$D$389,0)),"No")</f>
        <v>Yes</v>
      </c>
      <c r="W446" s="93">
        <f t="shared" si="20"/>
        <v>0</v>
      </c>
      <c r="X446" s="136"/>
      <c r="Y446" s="3" t="str">
        <f t="shared" si="21"/>
        <v/>
      </c>
      <c r="Z446" s="3" t="str">
        <f t="shared" si="6"/>
        <v>#DIV/0!</v>
      </c>
      <c r="AA446" s="96">
        <f t="shared" si="7"/>
        <v>0</v>
      </c>
      <c r="AB446" s="3" t="str">
        <f>IF(OR((AA446-$AD$2)&lt;0,(AA446-$AD$4)&lt;0),0,(AA446-$AD$2)*(AA446-$AD$4)*'Draft Array'!$K$101*'Draft Array'!$M$113*pcwr)</f>
        <v>#REF!</v>
      </c>
      <c r="AC446" s="3" t="str">
        <f t="shared" si="8"/>
        <v>#REF!</v>
      </c>
      <c r="AD446" s="3">
        <f t="shared" si="9"/>
        <v>0</v>
      </c>
      <c r="AE446" s="3" t="str">
        <f t="shared" si="22"/>
        <v>#DIV/0!</v>
      </c>
    </row>
    <row r="447" ht="15.75" customHeight="1">
      <c r="A447" s="153" t="str">
        <f>OffensePrj!C446</f>
        <v>wr</v>
      </c>
      <c r="B447" s="131" t="str">
        <f>OffensePrj!R446</f>
        <v>Tyler Lockett</v>
      </c>
      <c r="C447" s="132">
        <f>OffensePrj!D446</f>
        <v>0</v>
      </c>
      <c r="D447" s="132">
        <f>OffensePrj!E446</f>
        <v>0</v>
      </c>
      <c r="E447" s="132">
        <f>OffensePrj!F446</f>
        <v>0</v>
      </c>
      <c r="F447" s="132">
        <f>OffensePrj!G446</f>
        <v>0</v>
      </c>
      <c r="G447" s="133">
        <f>OffensePrj!H446</f>
        <v>0</v>
      </c>
      <c r="H447" s="132">
        <f>OffensePrj!I446</f>
        <v>5.524407</v>
      </c>
      <c r="I447" s="132">
        <f>OffensePrj!J446</f>
        <v>32.1754</v>
      </c>
      <c r="J447" s="132">
        <f>OffensePrj!K446</f>
        <v>0.042682</v>
      </c>
      <c r="K447" s="132">
        <f>OffensePrj!L446</f>
        <v>72.53516</v>
      </c>
      <c r="L447" s="132">
        <f>OffensePrj!M446</f>
        <v>1045.098</v>
      </c>
      <c r="M447" s="132">
        <f>OffensePrj!N446</f>
        <v>7.484053</v>
      </c>
      <c r="N447" s="132">
        <f>OffensePrj!O446</f>
        <v>0.512668</v>
      </c>
      <c r="O447" s="132">
        <f>OffensePrj!P446</f>
        <v>0</v>
      </c>
      <c r="P447" s="132">
        <f>OffensePrj!Q446</f>
        <v>0</v>
      </c>
      <c r="Q447" s="134">
        <f>IFERROR(ProjectionCalcs!D447*pointpasscomp+ProjectionCalcs!E447*pointpassyard+ProjectionCalcs!F447*pointpasstd+pointint*ProjectionCalcs!G447+ProjectionCalcs!H447*pointrushatt+pointrushyard*ProjectionCalcs!I447+pointrushtd*ProjectionCalcs!J447+ProjectionCalcs!K447*pointrec+pointrecyard*ProjectionCalcs!L447+ProjectionCalcs!M447*pointrectd+pointfumb*ProjectionCalcs!N447+(C447-D447)*pointpassinc+O447*pointret+P447*pointrushtd,0)</f>
        <v>0</v>
      </c>
      <c r="R447" s="113" t="str">
        <f t="shared" si="17"/>
        <v>#REF!</v>
      </c>
      <c r="S447" s="135" t="str">
        <f t="shared" si="18"/>
        <v>#REF!</v>
      </c>
      <c r="T447" s="113" t="str">
        <f t="array" ref="T447">ROUND(SUMPRODUCT((AE447&gt;=$AE$405:$AE$704)/COUNTIF($AE$405:$AE$704,$AE$405:$AE$704)),0)</f>
        <v>#DIV/0!</v>
      </c>
      <c r="U447" s="3" t="str">
        <f t="shared" si="19"/>
        <v>#REF!</v>
      </c>
      <c r="V447" s="3" t="str">
        <f t="array" ref="V447">IFERROR(INDEX(Overall!$C$3:$C$389,MATCH(ProjectionCalcs!B447,Overall!$D$3:$D$389,0)),"No")</f>
        <v>Yes</v>
      </c>
      <c r="W447" s="93">
        <f t="shared" si="20"/>
        <v>0</v>
      </c>
      <c r="X447" s="136"/>
      <c r="Y447" s="3" t="str">
        <f t="shared" si="21"/>
        <v/>
      </c>
      <c r="Z447" s="3" t="str">
        <f t="shared" si="6"/>
        <v>#DIV/0!</v>
      </c>
      <c r="AA447" s="96">
        <f t="shared" si="7"/>
        <v>0</v>
      </c>
      <c r="AB447" s="3" t="str">
        <f>IF(OR((AA447-$AD$2)&lt;0,(AA447-$AD$4)&lt;0),0,(AA447-$AD$2)*(AA447-$AD$4)*'Draft Array'!$K$101*'Draft Array'!$M$113*pcwr)</f>
        <v>#REF!</v>
      </c>
      <c r="AC447" s="3" t="str">
        <f t="shared" si="8"/>
        <v>#REF!</v>
      </c>
      <c r="AD447" s="3">
        <f t="shared" si="9"/>
        <v>0</v>
      </c>
      <c r="AE447" s="3" t="str">
        <f t="shared" si="22"/>
        <v>#DIV/0!</v>
      </c>
    </row>
    <row r="448" ht="15.75" customHeight="1">
      <c r="A448" s="153" t="str">
        <f>OffensePrj!C447</f>
        <v>wr</v>
      </c>
      <c r="B448" s="131" t="str">
        <f>OffensePrj!R447</f>
        <v>Amari Cooper</v>
      </c>
      <c r="C448" s="132">
        <f>OffensePrj!D447</f>
        <v>0</v>
      </c>
      <c r="D448" s="132">
        <f>OffensePrj!E447</f>
        <v>0</v>
      </c>
      <c r="E448" s="132">
        <f>OffensePrj!F447</f>
        <v>0</v>
      </c>
      <c r="F448" s="132">
        <f>OffensePrj!G447</f>
        <v>0</v>
      </c>
      <c r="G448" s="133">
        <f>OffensePrj!H447</f>
        <v>0</v>
      </c>
      <c r="H448" s="132">
        <f>OffensePrj!I447</f>
        <v>0.490182</v>
      </c>
      <c r="I448" s="132">
        <f>OffensePrj!J447</f>
        <v>4.702545</v>
      </c>
      <c r="J448" s="132">
        <f>OffensePrj!K447</f>
        <v>0</v>
      </c>
      <c r="K448" s="132">
        <f>OffensePrj!L447</f>
        <v>79.25072</v>
      </c>
      <c r="L448" s="132">
        <f>OffensePrj!M447</f>
        <v>1131.976</v>
      </c>
      <c r="M448" s="132">
        <f>OffensePrj!N447</f>
        <v>8.086788</v>
      </c>
      <c r="N448" s="132">
        <f>OffensePrj!O447</f>
        <v>1</v>
      </c>
      <c r="O448" s="132">
        <f>OffensePrj!P447</f>
        <v>0</v>
      </c>
      <c r="P448" s="132">
        <f>OffensePrj!Q447</f>
        <v>0</v>
      </c>
      <c r="Q448" s="134">
        <f>IFERROR(ProjectionCalcs!D448*pointpasscomp+ProjectionCalcs!E448*pointpassyard+ProjectionCalcs!F448*pointpasstd+pointint*ProjectionCalcs!G448+ProjectionCalcs!H448*pointrushatt+pointrushyard*ProjectionCalcs!I448+pointrushtd*ProjectionCalcs!J448+ProjectionCalcs!K448*pointrec+pointrecyard*ProjectionCalcs!L448+ProjectionCalcs!M448*pointrectd+pointfumb*ProjectionCalcs!N448+(C448-D448)*pointpassinc+O448*pointret+P448*pointrushtd,0)</f>
        <v>0</v>
      </c>
      <c r="R448" s="113" t="str">
        <f t="shared" si="17"/>
        <v>#REF!</v>
      </c>
      <c r="S448" s="135" t="str">
        <f t="shared" si="18"/>
        <v>#REF!</v>
      </c>
      <c r="T448" s="113" t="str">
        <f t="array" ref="T448">ROUND(SUMPRODUCT((AE448&gt;=$AE$405:$AE$704)/COUNTIF($AE$405:$AE$704,$AE$405:$AE$704)),0)</f>
        <v>#DIV/0!</v>
      </c>
      <c r="U448" s="3" t="str">
        <f t="shared" si="19"/>
        <v>#REF!</v>
      </c>
      <c r="V448" s="3" t="str">
        <f t="array" ref="V448">IFERROR(INDEX(Overall!$C$3:$C$389,MATCH(ProjectionCalcs!B448,Overall!$D$3:$D$389,0)),"No")</f>
        <v>Yes</v>
      </c>
      <c r="W448" s="93">
        <f t="shared" si="20"/>
        <v>0</v>
      </c>
      <c r="X448" s="136"/>
      <c r="Y448" s="3" t="str">
        <f t="shared" si="21"/>
        <v/>
      </c>
      <c r="Z448" s="3" t="str">
        <f t="shared" si="6"/>
        <v>#DIV/0!</v>
      </c>
      <c r="AA448" s="96">
        <f t="shared" si="7"/>
        <v>0</v>
      </c>
      <c r="AB448" s="3" t="str">
        <f>IF(OR((AA448-$AD$2)&lt;0,(AA448-$AD$4)&lt;0),0,(AA448-$AD$2)*(AA448-$AD$4)*'Draft Array'!$K$101*'Draft Array'!$M$113*pcwr)</f>
        <v>#REF!</v>
      </c>
      <c r="AC448" s="3" t="str">
        <f t="shared" si="8"/>
        <v>#REF!</v>
      </c>
      <c r="AD448" s="3">
        <f t="shared" si="9"/>
        <v>0</v>
      </c>
      <c r="AE448" s="3" t="str">
        <f t="shared" si="22"/>
        <v>#DIV/0!</v>
      </c>
    </row>
    <row r="449" ht="15.75" customHeight="1">
      <c r="A449" s="153" t="str">
        <f>OffensePrj!C448</f>
        <v>wr</v>
      </c>
      <c r="B449" s="131" t="str">
        <f>OffensePrj!R448</f>
        <v>Breshad Perriman</v>
      </c>
      <c r="C449" s="132">
        <f>OffensePrj!D448</f>
        <v>0</v>
      </c>
      <c r="D449" s="132">
        <f>OffensePrj!E448</f>
        <v>0</v>
      </c>
      <c r="E449" s="132">
        <f>OffensePrj!F448</f>
        <v>0</v>
      </c>
      <c r="F449" s="132">
        <f>OffensePrj!G448</f>
        <v>0</v>
      </c>
      <c r="G449" s="133">
        <f>OffensePrj!H448</f>
        <v>0</v>
      </c>
      <c r="H449" s="132">
        <f>OffensePrj!I448</f>
        <v>2.193775</v>
      </c>
      <c r="I449" s="132">
        <f>OffensePrj!J448</f>
        <v>10.09252</v>
      </c>
      <c r="J449" s="132">
        <f>OffensePrj!K448</f>
        <v>0.014533</v>
      </c>
      <c r="K449" s="132">
        <f>OffensePrj!L448</f>
        <v>47.93711</v>
      </c>
      <c r="L449" s="132">
        <f>OffensePrj!M448</f>
        <v>756.3348</v>
      </c>
      <c r="M449" s="132">
        <f>OffensePrj!N448</f>
        <v>5.119664</v>
      </c>
      <c r="N449" s="132">
        <f>OffensePrj!O448</f>
        <v>0</v>
      </c>
      <c r="O449" s="132">
        <f>OffensePrj!P448</f>
        <v>0</v>
      </c>
      <c r="P449" s="132">
        <f>OffensePrj!Q448</f>
        <v>0</v>
      </c>
      <c r="Q449" s="134">
        <f>IFERROR(ProjectionCalcs!D449*pointpasscomp+ProjectionCalcs!E449*pointpassyard+ProjectionCalcs!F449*pointpasstd+pointint*ProjectionCalcs!G449+ProjectionCalcs!H449*pointrushatt+pointrushyard*ProjectionCalcs!I449+pointrushtd*ProjectionCalcs!J449+ProjectionCalcs!K449*pointrec+pointrecyard*ProjectionCalcs!L449+ProjectionCalcs!M449*pointrectd+pointfumb*ProjectionCalcs!N449+(C449-D449)*pointpassinc+O449*pointret+P449*pointrushtd,0)</f>
        <v>0</v>
      </c>
      <c r="R449" s="113" t="str">
        <f t="shared" si="17"/>
        <v>#REF!</v>
      </c>
      <c r="S449" s="135" t="str">
        <f t="shared" si="18"/>
        <v>#REF!</v>
      </c>
      <c r="T449" s="113" t="str">
        <f t="array" ref="T449">ROUND(SUMPRODUCT((AE449&gt;=$AE$405:$AE$704)/COUNTIF($AE$405:$AE$704,$AE$405:$AE$704)),0)</f>
        <v>#DIV/0!</v>
      </c>
      <c r="U449" s="3" t="str">
        <f t="shared" si="19"/>
        <v>#REF!</v>
      </c>
      <c r="V449" s="3" t="str">
        <f t="array" ref="V449">IFERROR(INDEX(Overall!$C$3:$C$389,MATCH(ProjectionCalcs!B449,Overall!$D$3:$D$389,0)),"No")</f>
        <v>Yes</v>
      </c>
      <c r="W449" s="93">
        <f t="shared" si="20"/>
        <v>0</v>
      </c>
      <c r="X449" s="136"/>
      <c r="Y449" s="3" t="str">
        <f t="shared" si="21"/>
        <v/>
      </c>
      <c r="Z449" s="3" t="str">
        <f t="shared" si="6"/>
        <v>#DIV/0!</v>
      </c>
      <c r="AA449" s="96">
        <f t="shared" si="7"/>
        <v>0</v>
      </c>
      <c r="AB449" s="3" t="str">
        <f>IF(OR((AA449-$AD$2)&lt;0,(AA449-$AD$4)&lt;0),0,(AA449-$AD$2)*(AA449-$AD$4)*'Draft Array'!$K$101*'Draft Array'!$M$113*pcwr)</f>
        <v>#REF!</v>
      </c>
      <c r="AC449" s="3" t="str">
        <f t="shared" si="8"/>
        <v>#REF!</v>
      </c>
      <c r="AD449" s="3">
        <f t="shared" si="9"/>
        <v>0</v>
      </c>
      <c r="AE449" s="3" t="str">
        <f t="shared" si="22"/>
        <v>#DIV/0!</v>
      </c>
    </row>
    <row r="450" ht="15.75" customHeight="1">
      <c r="A450" s="153" t="str">
        <f>OffensePrj!C449</f>
        <v>wr</v>
      </c>
      <c r="B450" s="131" t="str">
        <f>OffensePrj!R449</f>
        <v>Nelson Agholor</v>
      </c>
      <c r="C450" s="132">
        <f>OffensePrj!D449</f>
        <v>0</v>
      </c>
      <c r="D450" s="132">
        <f>OffensePrj!E449</f>
        <v>0</v>
      </c>
      <c r="E450" s="132">
        <f>OffensePrj!F449</f>
        <v>0</v>
      </c>
      <c r="F450" s="132">
        <f>OffensePrj!G449</f>
        <v>0</v>
      </c>
      <c r="G450" s="133">
        <f>OffensePrj!H449</f>
        <v>0</v>
      </c>
      <c r="H450" s="132">
        <f>OffensePrj!I449</f>
        <v>1.366246</v>
      </c>
      <c r="I450" s="132">
        <f>OffensePrj!J449</f>
        <v>7.941474</v>
      </c>
      <c r="J450" s="132">
        <f>OffensePrj!K449</f>
        <v>0.012493</v>
      </c>
      <c r="K450" s="132">
        <f>OffensePrj!L449</f>
        <v>26.4256</v>
      </c>
      <c r="L450" s="132">
        <f>OffensePrj!M449</f>
        <v>284.7033</v>
      </c>
      <c r="M450" s="132">
        <f>OffensePrj!N449</f>
        <v>2.037143</v>
      </c>
      <c r="N450" s="132">
        <f>OffensePrj!O449</f>
        <v>0.6</v>
      </c>
      <c r="O450" s="132">
        <f>OffensePrj!P449</f>
        <v>0</v>
      </c>
      <c r="P450" s="132">
        <f>OffensePrj!Q449</f>
        <v>0</v>
      </c>
      <c r="Q450" s="134">
        <f>IFERROR(ProjectionCalcs!D450*pointpasscomp+ProjectionCalcs!E450*pointpassyard+ProjectionCalcs!F450*pointpasstd+pointint*ProjectionCalcs!G450+ProjectionCalcs!H450*pointrushatt+pointrushyard*ProjectionCalcs!I450+pointrushtd*ProjectionCalcs!J450+ProjectionCalcs!K450*pointrec+pointrecyard*ProjectionCalcs!L450+ProjectionCalcs!M450*pointrectd+pointfumb*ProjectionCalcs!N450+(C450-D450)*pointpassinc+O450*pointret+P450*pointrushtd,0)</f>
        <v>0</v>
      </c>
      <c r="R450" s="113" t="str">
        <f t="shared" si="17"/>
        <v>#REF!</v>
      </c>
      <c r="S450" s="135" t="str">
        <f t="shared" si="18"/>
        <v>#REF!</v>
      </c>
      <c r="T450" s="113" t="str">
        <f t="array" ref="T450">ROUND(SUMPRODUCT((AE450&gt;=$AE$405:$AE$704)/COUNTIF($AE$405:$AE$704,$AE$405:$AE$704)),0)</f>
        <v>#DIV/0!</v>
      </c>
      <c r="U450" s="3" t="str">
        <f t="shared" si="19"/>
        <v>#REF!</v>
      </c>
      <c r="V450" s="3" t="str">
        <f t="array" ref="V450">IFERROR(INDEX(Overall!$C$3:$C$389,MATCH(ProjectionCalcs!B450,Overall!$D$3:$D$389,0)),"No")</f>
        <v>No</v>
      </c>
      <c r="W450" s="93">
        <f t="shared" si="20"/>
        <v>1</v>
      </c>
      <c r="X450" s="136"/>
      <c r="Y450" s="3" t="str">
        <f t="shared" si="21"/>
        <v/>
      </c>
      <c r="Z450" s="3" t="str">
        <f t="shared" si="6"/>
        <v>#DIV/0!</v>
      </c>
      <c r="AA450" s="96">
        <f t="shared" si="7"/>
        <v>0</v>
      </c>
      <c r="AB450" s="3" t="str">
        <f>IF(OR((AA450-$AD$2)&lt;0,(AA450-$AD$4)&lt;0),0,(AA450-$AD$2)*(AA450-$AD$4)*'Draft Array'!$K$101*'Draft Array'!$M$113*pcwr)</f>
        <v>#REF!</v>
      </c>
      <c r="AC450" s="3" t="str">
        <f t="shared" si="8"/>
        <v>#REF!</v>
      </c>
      <c r="AD450" s="3">
        <f t="shared" si="9"/>
        <v>0</v>
      </c>
      <c r="AE450" s="3" t="str">
        <f t="shared" si="22"/>
        <v>#DIV/0!</v>
      </c>
    </row>
    <row r="451" ht="15.75" customHeight="1">
      <c r="A451" s="153" t="str">
        <f>OffensePrj!C450</f>
        <v>wr</v>
      </c>
      <c r="B451" s="131" t="str">
        <f>OffensePrj!R450</f>
        <v>Stefon Diggs</v>
      </c>
      <c r="C451" s="132">
        <f>OffensePrj!D450</f>
        <v>0</v>
      </c>
      <c r="D451" s="132">
        <f>OffensePrj!E450</f>
        <v>0</v>
      </c>
      <c r="E451" s="132">
        <f>OffensePrj!F450</f>
        <v>0</v>
      </c>
      <c r="F451" s="132">
        <f>OffensePrj!G450</f>
        <v>0</v>
      </c>
      <c r="G451" s="133">
        <f>OffensePrj!H450</f>
        <v>0</v>
      </c>
      <c r="H451" s="132">
        <f>OffensePrj!I450</f>
        <v>7.09072</v>
      </c>
      <c r="I451" s="132">
        <f>OffensePrj!J450</f>
        <v>56.29967</v>
      </c>
      <c r="J451" s="132">
        <f>OffensePrj!K450</f>
        <v>0.081482</v>
      </c>
      <c r="K451" s="132">
        <f>OffensePrj!L450</f>
        <v>71.65106</v>
      </c>
      <c r="L451" s="132">
        <f>OffensePrj!M450</f>
        <v>1016.676</v>
      </c>
      <c r="M451" s="132">
        <f>OffensePrj!N450</f>
        <v>6.191753</v>
      </c>
      <c r="N451" s="132">
        <f>OffensePrj!O450</f>
        <v>1.341133</v>
      </c>
      <c r="O451" s="132">
        <f>OffensePrj!P450</f>
        <v>0</v>
      </c>
      <c r="P451" s="132">
        <f>OffensePrj!Q450</f>
        <v>0</v>
      </c>
      <c r="Q451" s="134">
        <f>IFERROR(ProjectionCalcs!D451*pointpasscomp+ProjectionCalcs!E451*pointpassyard+ProjectionCalcs!F451*pointpasstd+pointint*ProjectionCalcs!G451+ProjectionCalcs!H451*pointrushatt+pointrushyard*ProjectionCalcs!I451+pointrushtd*ProjectionCalcs!J451+ProjectionCalcs!K451*pointrec+pointrecyard*ProjectionCalcs!L451+ProjectionCalcs!M451*pointrectd+pointfumb*ProjectionCalcs!N451+(C451-D451)*pointpassinc+O451*pointret+P451*pointrushtd,0)</f>
        <v>0</v>
      </c>
      <c r="R451" s="113" t="str">
        <f t="shared" si="17"/>
        <v>#REF!</v>
      </c>
      <c r="S451" s="135" t="str">
        <f t="shared" si="18"/>
        <v>#REF!</v>
      </c>
      <c r="T451" s="113" t="str">
        <f t="array" ref="T451">ROUND(SUMPRODUCT((AE451&gt;=$AE$405:$AE$704)/COUNTIF($AE$405:$AE$704,$AE$405:$AE$704)),0)</f>
        <v>#DIV/0!</v>
      </c>
      <c r="U451" s="3" t="str">
        <f t="shared" si="19"/>
        <v>#REF!</v>
      </c>
      <c r="V451" s="3" t="str">
        <f t="array" ref="V451">IFERROR(INDEX(Overall!$C$3:$C$389,MATCH(ProjectionCalcs!B451,Overall!$D$3:$D$389,0)),"No")</f>
        <v>Yes</v>
      </c>
      <c r="W451" s="93">
        <f t="shared" si="20"/>
        <v>0</v>
      </c>
      <c r="X451" s="136"/>
      <c r="Y451" s="3" t="str">
        <f t="shared" si="21"/>
        <v/>
      </c>
      <c r="Z451" s="3" t="str">
        <f t="shared" si="6"/>
        <v>#DIV/0!</v>
      </c>
      <c r="AA451" s="96">
        <f t="shared" si="7"/>
        <v>0</v>
      </c>
      <c r="AB451" s="3" t="str">
        <f>IF(OR((AA451-$AD$2)&lt;0,(AA451-$AD$4)&lt;0),0,(AA451-$AD$2)*(AA451-$AD$4)*'Draft Array'!$K$101*'Draft Array'!$M$113*pcwr)</f>
        <v>#REF!</v>
      </c>
      <c r="AC451" s="3" t="str">
        <f t="shared" si="8"/>
        <v>#REF!</v>
      </c>
      <c r="AD451" s="3">
        <f t="shared" si="9"/>
        <v>0</v>
      </c>
      <c r="AE451" s="3" t="str">
        <f t="shared" si="22"/>
        <v>#DIV/0!</v>
      </c>
    </row>
    <row r="452" ht="15.75" customHeight="1">
      <c r="A452" s="153" t="str">
        <f>OffensePrj!C451</f>
        <v>wr</v>
      </c>
      <c r="B452" s="131" t="str">
        <f>OffensePrj!R451</f>
        <v>Chris Conley</v>
      </c>
      <c r="C452" s="132">
        <f>OffensePrj!D451</f>
        <v>0</v>
      </c>
      <c r="D452" s="132">
        <f>OffensePrj!E451</f>
        <v>0</v>
      </c>
      <c r="E452" s="132">
        <f>OffensePrj!F451</f>
        <v>0</v>
      </c>
      <c r="F452" s="132">
        <f>OffensePrj!G451</f>
        <v>0</v>
      </c>
      <c r="G452" s="133">
        <f>OffensePrj!H451</f>
        <v>0</v>
      </c>
      <c r="H452" s="132">
        <f>OffensePrj!I451</f>
        <v>0</v>
      </c>
      <c r="I452" s="132">
        <f>OffensePrj!J451</f>
        <v>0</v>
      </c>
      <c r="J452" s="132">
        <f>OffensePrj!K451</f>
        <v>0</v>
      </c>
      <c r="K452" s="132">
        <f>OffensePrj!L451</f>
        <v>38.89438</v>
      </c>
      <c r="L452" s="132">
        <f>OffensePrj!M451</f>
        <v>562.2842</v>
      </c>
      <c r="M452" s="132">
        <f>OffensePrj!N451</f>
        <v>3.263772</v>
      </c>
      <c r="N452" s="132">
        <f>OffensePrj!O451</f>
        <v>0.805067</v>
      </c>
      <c r="O452" s="132">
        <f>OffensePrj!P451</f>
        <v>0</v>
      </c>
      <c r="P452" s="132">
        <f>OffensePrj!Q451</f>
        <v>0</v>
      </c>
      <c r="Q452" s="134">
        <f>IFERROR(ProjectionCalcs!D452*pointpasscomp+ProjectionCalcs!E452*pointpassyard+ProjectionCalcs!F452*pointpasstd+pointint*ProjectionCalcs!G452+ProjectionCalcs!H452*pointrushatt+pointrushyard*ProjectionCalcs!I452+pointrushtd*ProjectionCalcs!J452+ProjectionCalcs!K452*pointrec+pointrecyard*ProjectionCalcs!L452+ProjectionCalcs!M452*pointrectd+pointfumb*ProjectionCalcs!N452+(C452-D452)*pointpassinc+O452*pointret+P452*pointrushtd,0)</f>
        <v>0</v>
      </c>
      <c r="R452" s="113" t="str">
        <f t="shared" si="17"/>
        <v>#REF!</v>
      </c>
      <c r="S452" s="135" t="str">
        <f t="shared" si="18"/>
        <v>#REF!</v>
      </c>
      <c r="T452" s="113" t="str">
        <f t="array" ref="T452">ROUND(SUMPRODUCT((AE452&gt;=$AE$405:$AE$704)/COUNTIF($AE$405:$AE$704,$AE$405:$AE$704)),0)</f>
        <v>#DIV/0!</v>
      </c>
      <c r="U452" s="3" t="str">
        <f t="shared" si="19"/>
        <v>#REF!</v>
      </c>
      <c r="V452" s="3" t="str">
        <f t="array" ref="V452">IFERROR(INDEX(Overall!$C$3:$C$389,MATCH(ProjectionCalcs!B452,Overall!$D$3:$D$389,0)),"No")</f>
        <v>Yes</v>
      </c>
      <c r="W452" s="93">
        <f t="shared" si="20"/>
        <v>0</v>
      </c>
      <c r="X452" s="136"/>
      <c r="Y452" s="3" t="str">
        <f t="shared" si="21"/>
        <v/>
      </c>
      <c r="Z452" s="3" t="str">
        <f t="shared" si="6"/>
        <v>#DIV/0!</v>
      </c>
      <c r="AA452" s="96">
        <f t="shared" si="7"/>
        <v>0</v>
      </c>
      <c r="AB452" s="3" t="str">
        <f>IF(OR((AA452-$AD$2)&lt;0,(AA452-$AD$4)&lt;0),0,(AA452-$AD$2)*(AA452-$AD$4)*'Draft Array'!$K$101*'Draft Array'!$M$113*pcwr)</f>
        <v>#REF!</v>
      </c>
      <c r="AC452" s="3" t="str">
        <f t="shared" si="8"/>
        <v>#REF!</v>
      </c>
      <c r="AD452" s="3">
        <f t="shared" si="9"/>
        <v>0</v>
      </c>
      <c r="AE452" s="3" t="str">
        <f t="shared" si="22"/>
        <v>#DIV/0!</v>
      </c>
    </row>
    <row r="453" ht="15.75" customHeight="1">
      <c r="A453" s="153" t="str">
        <f>OffensePrj!C452</f>
        <v>wr</v>
      </c>
      <c r="B453" s="131" t="str">
        <f>OffensePrj!R452</f>
        <v>DeAndrew White</v>
      </c>
      <c r="C453" s="132">
        <f>OffensePrj!D452</f>
        <v>0</v>
      </c>
      <c r="D453" s="132">
        <f>OffensePrj!E452</f>
        <v>0</v>
      </c>
      <c r="E453" s="132">
        <f>OffensePrj!F452</f>
        <v>0</v>
      </c>
      <c r="F453" s="132">
        <f>OffensePrj!G452</f>
        <v>0</v>
      </c>
      <c r="G453" s="133">
        <f>OffensePrj!H452</f>
        <v>0</v>
      </c>
      <c r="H453" s="132">
        <f>OffensePrj!I452</f>
        <v>0</v>
      </c>
      <c r="I453" s="132">
        <f>OffensePrj!J452</f>
        <v>0</v>
      </c>
      <c r="J453" s="132">
        <f>OffensePrj!K452</f>
        <v>0</v>
      </c>
      <c r="K453" s="132">
        <f>OffensePrj!L452</f>
        <v>1.949276</v>
      </c>
      <c r="L453" s="132">
        <f>OffensePrj!M452</f>
        <v>20.70558</v>
      </c>
      <c r="M453" s="132">
        <f>OffensePrj!N452</f>
        <v>0.049615</v>
      </c>
      <c r="N453" s="132">
        <f>OffensePrj!O452</f>
        <v>0</v>
      </c>
      <c r="O453" s="132">
        <f>OffensePrj!P452</f>
        <v>0</v>
      </c>
      <c r="P453" s="132">
        <f>OffensePrj!Q452</f>
        <v>0</v>
      </c>
      <c r="Q453" s="134">
        <f>IFERROR(ProjectionCalcs!D453*pointpasscomp+ProjectionCalcs!E453*pointpassyard+ProjectionCalcs!F453*pointpasstd+pointint*ProjectionCalcs!G453+ProjectionCalcs!H453*pointrushatt+pointrushyard*ProjectionCalcs!I453+pointrushtd*ProjectionCalcs!J453+ProjectionCalcs!K453*pointrec+pointrecyard*ProjectionCalcs!L453+ProjectionCalcs!M453*pointrectd+pointfumb*ProjectionCalcs!N453+(C453-D453)*pointpassinc+O453*pointret+P453*pointrushtd,0)</f>
        <v>0</v>
      </c>
      <c r="R453" s="113" t="str">
        <f t="shared" si="17"/>
        <v>#REF!</v>
      </c>
      <c r="S453" s="135" t="str">
        <f t="shared" si="18"/>
        <v>#REF!</v>
      </c>
      <c r="T453" s="113" t="str">
        <f t="array" ref="T453">ROUND(SUMPRODUCT((AE453&gt;=$AE$405:$AE$704)/COUNTIF($AE$405:$AE$704,$AE$405:$AE$704)),0)</f>
        <v>#DIV/0!</v>
      </c>
      <c r="U453" s="3" t="str">
        <f t="shared" si="19"/>
        <v>#REF!</v>
      </c>
      <c r="V453" s="3" t="str">
        <f t="array" ref="V453">IFERROR(INDEX(Overall!$C$3:$C$389,MATCH(ProjectionCalcs!B453,Overall!$D$3:$D$389,0)),"No")</f>
        <v>No</v>
      </c>
      <c r="W453" s="93">
        <f t="shared" si="20"/>
        <v>1</v>
      </c>
      <c r="X453" s="136"/>
      <c r="Y453" s="3" t="str">
        <f t="shared" si="21"/>
        <v/>
      </c>
      <c r="Z453" s="3" t="str">
        <f t="shared" si="6"/>
        <v>#DIV/0!</v>
      </c>
      <c r="AA453" s="96">
        <f t="shared" si="7"/>
        <v>0</v>
      </c>
      <c r="AB453" s="3" t="str">
        <f>IF(OR((AA453-$AD$2)&lt;0,(AA453-$AD$4)&lt;0),0,(AA453-$AD$2)*(AA453-$AD$4)*'Draft Array'!$K$101*'Draft Array'!$M$113*pcwr)</f>
        <v>#REF!</v>
      </c>
      <c r="AC453" s="3" t="str">
        <f t="shared" si="8"/>
        <v>#REF!</v>
      </c>
      <c r="AD453" s="3">
        <f t="shared" si="9"/>
        <v>0</v>
      </c>
      <c r="AE453" s="3" t="str">
        <f t="shared" si="22"/>
        <v>#DIV/0!</v>
      </c>
    </row>
    <row r="454" ht="15.75" customHeight="1">
      <c r="A454" s="153" t="str">
        <f>OffensePrj!C453</f>
        <v>wr</v>
      </c>
      <c r="B454" s="131" t="str">
        <f>OffensePrj!R453</f>
        <v>Devin Smith</v>
      </c>
      <c r="C454" s="132">
        <f>OffensePrj!D453</f>
        <v>0</v>
      </c>
      <c r="D454" s="132">
        <f>OffensePrj!E453</f>
        <v>0</v>
      </c>
      <c r="E454" s="132">
        <f>OffensePrj!F453</f>
        <v>0</v>
      </c>
      <c r="F454" s="132">
        <f>OffensePrj!G453</f>
        <v>0</v>
      </c>
      <c r="G454" s="133">
        <f>OffensePrj!H453</f>
        <v>0</v>
      </c>
      <c r="H454" s="132">
        <f>OffensePrj!I453</f>
        <v>0</v>
      </c>
      <c r="I454" s="132">
        <f>OffensePrj!J453</f>
        <v>0</v>
      </c>
      <c r="J454" s="132">
        <f>OffensePrj!K453</f>
        <v>0</v>
      </c>
      <c r="K454" s="132">
        <f>OffensePrj!L453</f>
        <v>7.609825</v>
      </c>
      <c r="L454" s="132">
        <f>OffensePrj!M453</f>
        <v>85.478</v>
      </c>
      <c r="M454" s="132">
        <f>OffensePrj!N453</f>
        <v>0.324572</v>
      </c>
      <c r="N454" s="132">
        <f>OffensePrj!O453</f>
        <v>0</v>
      </c>
      <c r="O454" s="132">
        <f>OffensePrj!P453</f>
        <v>0</v>
      </c>
      <c r="P454" s="132">
        <f>OffensePrj!Q453</f>
        <v>0</v>
      </c>
      <c r="Q454" s="134">
        <f>IFERROR(ProjectionCalcs!D454*pointpasscomp+ProjectionCalcs!E454*pointpassyard+ProjectionCalcs!F454*pointpasstd+pointint*ProjectionCalcs!G454+ProjectionCalcs!H454*pointrushatt+pointrushyard*ProjectionCalcs!I454+pointrushtd*ProjectionCalcs!J454+ProjectionCalcs!K454*pointrec+pointrecyard*ProjectionCalcs!L454+ProjectionCalcs!M454*pointrectd+pointfumb*ProjectionCalcs!N454+(C454-D454)*pointpassinc+O454*pointret+P454*pointrushtd,0)</f>
        <v>0</v>
      </c>
      <c r="R454" s="113" t="str">
        <f t="shared" si="17"/>
        <v>#REF!</v>
      </c>
      <c r="S454" s="135" t="str">
        <f t="shared" si="18"/>
        <v>#REF!</v>
      </c>
      <c r="T454" s="113" t="str">
        <f t="array" ref="T454">ROUND(SUMPRODUCT((AE454&gt;=$AE$405:$AE$704)/COUNTIF($AE$405:$AE$704,$AE$405:$AE$704)),0)</f>
        <v>#DIV/0!</v>
      </c>
      <c r="U454" s="3" t="str">
        <f t="shared" si="19"/>
        <v>#REF!</v>
      </c>
      <c r="V454" s="3" t="str">
        <f t="array" ref="V454">IFERROR(INDEX(Overall!$C$3:$C$389,MATCH(ProjectionCalcs!B454,Overall!$D$3:$D$389,0)),"No")</f>
        <v>No</v>
      </c>
      <c r="W454" s="93">
        <f t="shared" si="20"/>
        <v>1</v>
      </c>
      <c r="X454" s="136"/>
      <c r="Y454" s="3" t="str">
        <f t="shared" si="21"/>
        <v/>
      </c>
      <c r="Z454" s="3" t="str">
        <f t="shared" si="6"/>
        <v>#DIV/0!</v>
      </c>
      <c r="AA454" s="96">
        <f t="shared" si="7"/>
        <v>0</v>
      </c>
      <c r="AB454" s="3" t="str">
        <f>IF(OR((AA454-$AD$2)&lt;0,(AA454-$AD$4)&lt;0),0,(AA454-$AD$2)*(AA454-$AD$4)*'Draft Array'!$K$101*'Draft Array'!$M$113*pcwr)</f>
        <v>#REF!</v>
      </c>
      <c r="AC454" s="3" t="str">
        <f t="shared" si="8"/>
        <v>#REF!</v>
      </c>
      <c r="AD454" s="3">
        <f t="shared" si="9"/>
        <v>0</v>
      </c>
      <c r="AE454" s="3" t="str">
        <f t="shared" si="22"/>
        <v>#DIV/0!</v>
      </c>
    </row>
    <row r="455" ht="15.75" customHeight="1">
      <c r="A455" s="153" t="str">
        <f>OffensePrj!C454</f>
        <v>wr</v>
      </c>
      <c r="B455" s="131" t="str">
        <f>OffensePrj!R454</f>
        <v>Damiere Byrd</v>
      </c>
      <c r="C455" s="132">
        <f>OffensePrj!D454</f>
        <v>0</v>
      </c>
      <c r="D455" s="132">
        <f>OffensePrj!E454</f>
        <v>0</v>
      </c>
      <c r="E455" s="132">
        <f>OffensePrj!F454</f>
        <v>0</v>
      </c>
      <c r="F455" s="132">
        <f>OffensePrj!G454</f>
        <v>0</v>
      </c>
      <c r="G455" s="133">
        <f>OffensePrj!H454</f>
        <v>0</v>
      </c>
      <c r="H455" s="132">
        <f>OffensePrj!I454</f>
        <v>0</v>
      </c>
      <c r="I455" s="132">
        <f>OffensePrj!J454</f>
        <v>0</v>
      </c>
      <c r="J455" s="132">
        <f>OffensePrj!K454</f>
        <v>0</v>
      </c>
      <c r="K455" s="132">
        <f>OffensePrj!L454</f>
        <v>19.05599</v>
      </c>
      <c r="L455" s="132">
        <f>OffensePrj!M454</f>
        <v>214.4629</v>
      </c>
      <c r="M455" s="132">
        <f>OffensePrj!N454</f>
        <v>0.528228</v>
      </c>
      <c r="N455" s="132">
        <f>OffensePrj!O454</f>
        <v>0.3</v>
      </c>
      <c r="O455" s="132">
        <f>OffensePrj!P454</f>
        <v>0</v>
      </c>
      <c r="P455" s="132">
        <f>OffensePrj!Q454</f>
        <v>0</v>
      </c>
      <c r="Q455" s="134">
        <f>IFERROR(ProjectionCalcs!D455*pointpasscomp+ProjectionCalcs!E455*pointpassyard+ProjectionCalcs!F455*pointpasstd+pointint*ProjectionCalcs!G455+ProjectionCalcs!H455*pointrushatt+pointrushyard*ProjectionCalcs!I455+pointrushtd*ProjectionCalcs!J455+ProjectionCalcs!K455*pointrec+pointrecyard*ProjectionCalcs!L455+ProjectionCalcs!M455*pointrectd+pointfumb*ProjectionCalcs!N455+(C455-D455)*pointpassinc+O455*pointret+P455*pointrushtd,0)</f>
        <v>0</v>
      </c>
      <c r="R455" s="113" t="str">
        <f t="shared" si="17"/>
        <v>#REF!</v>
      </c>
      <c r="S455" s="135" t="str">
        <f t="shared" si="18"/>
        <v>#REF!</v>
      </c>
      <c r="T455" s="113" t="str">
        <f t="array" ref="T455">ROUND(SUMPRODUCT((AE455&gt;=$AE$405:$AE$704)/COUNTIF($AE$405:$AE$704,$AE$405:$AE$704)),0)</f>
        <v>#DIV/0!</v>
      </c>
      <c r="U455" s="3" t="str">
        <f t="shared" si="19"/>
        <v>#REF!</v>
      </c>
      <c r="V455" s="3" t="str">
        <f t="array" ref="V455">IFERROR(INDEX(Overall!$C$3:$C$389,MATCH(ProjectionCalcs!B455,Overall!$D$3:$D$389,0)),"No")</f>
        <v>No</v>
      </c>
      <c r="W455" s="93">
        <f t="shared" si="20"/>
        <v>1</v>
      </c>
      <c r="X455" s="136"/>
      <c r="Y455" s="3" t="str">
        <f t="shared" si="21"/>
        <v/>
      </c>
      <c r="Z455" s="3" t="str">
        <f t="shared" si="6"/>
        <v>#DIV/0!</v>
      </c>
      <c r="AA455" s="96">
        <f t="shared" si="7"/>
        <v>0</v>
      </c>
      <c r="AB455" s="3" t="str">
        <f>IF(OR((AA455-$AD$2)&lt;0,(AA455-$AD$4)&lt;0),0,(AA455-$AD$2)*(AA455-$AD$4)*'Draft Array'!$K$101*'Draft Array'!$M$113*pcwr)</f>
        <v>#REF!</v>
      </c>
      <c r="AC455" s="3" t="str">
        <f t="shared" si="8"/>
        <v>#REF!</v>
      </c>
      <c r="AD455" s="3">
        <f t="shared" si="9"/>
        <v>0</v>
      </c>
      <c r="AE455" s="3" t="str">
        <f t="shared" si="22"/>
        <v>#DIV/0!</v>
      </c>
    </row>
    <row r="456" ht="15.75" customHeight="1">
      <c r="A456" s="153" t="str">
        <f>OffensePrj!C455</f>
        <v>wr</v>
      </c>
      <c r="B456" s="131" t="str">
        <f>OffensePrj!R455</f>
        <v>DeAndre Carter</v>
      </c>
      <c r="C456" s="132">
        <f>OffensePrj!D455</f>
        <v>0</v>
      </c>
      <c r="D456" s="132">
        <f>OffensePrj!E455</f>
        <v>0</v>
      </c>
      <c r="E456" s="132">
        <f>OffensePrj!F455</f>
        <v>0</v>
      </c>
      <c r="F456" s="132">
        <f>OffensePrj!G455</f>
        <v>0</v>
      </c>
      <c r="G456" s="133">
        <f>OffensePrj!H455</f>
        <v>0</v>
      </c>
      <c r="H456" s="132">
        <f>OffensePrj!I455</f>
        <v>0</v>
      </c>
      <c r="I456" s="132">
        <f>OffensePrj!J455</f>
        <v>0</v>
      </c>
      <c r="J456" s="132">
        <f>OffensePrj!K455</f>
        <v>0</v>
      </c>
      <c r="K456" s="132">
        <f>OffensePrj!L455</f>
        <v>7.202311</v>
      </c>
      <c r="L456" s="132">
        <f>OffensePrj!M455</f>
        <v>108.4765</v>
      </c>
      <c r="M456" s="132">
        <f>OffensePrj!N455</f>
        <v>0.248074</v>
      </c>
      <c r="N456" s="132">
        <f>OffensePrj!O455</f>
        <v>1.1</v>
      </c>
      <c r="O456" s="132">
        <f>OffensePrj!P455</f>
        <v>0</v>
      </c>
      <c r="P456" s="132">
        <f>OffensePrj!Q455</f>
        <v>0</v>
      </c>
      <c r="Q456" s="134">
        <f>IFERROR(ProjectionCalcs!D456*pointpasscomp+ProjectionCalcs!E456*pointpassyard+ProjectionCalcs!F456*pointpasstd+pointint*ProjectionCalcs!G456+ProjectionCalcs!H456*pointrushatt+pointrushyard*ProjectionCalcs!I456+pointrushtd*ProjectionCalcs!J456+ProjectionCalcs!K456*pointrec+pointrecyard*ProjectionCalcs!L456+ProjectionCalcs!M456*pointrectd+pointfumb*ProjectionCalcs!N456+(C456-D456)*pointpassinc+O456*pointret+P456*pointrushtd,0)</f>
        <v>0</v>
      </c>
      <c r="R456" s="113" t="str">
        <f t="shared" si="17"/>
        <v>#REF!</v>
      </c>
      <c r="S456" s="135" t="str">
        <f t="shared" si="18"/>
        <v>#REF!</v>
      </c>
      <c r="T456" s="113" t="str">
        <f t="array" ref="T456">ROUND(SUMPRODUCT((AE456&gt;=$AE$405:$AE$704)/COUNTIF($AE$405:$AE$704,$AE$405:$AE$704)),0)</f>
        <v>#DIV/0!</v>
      </c>
      <c r="U456" s="3" t="str">
        <f t="shared" si="19"/>
        <v>#REF!</v>
      </c>
      <c r="V456" s="3" t="str">
        <f t="array" ref="V456">IFERROR(INDEX(Overall!$C$3:$C$389,MATCH(ProjectionCalcs!B456,Overall!$D$3:$D$389,0)),"No")</f>
        <v>No</v>
      </c>
      <c r="W456" s="93">
        <f t="shared" si="20"/>
        <v>1</v>
      </c>
      <c r="X456" s="136"/>
      <c r="Y456" s="3" t="str">
        <f t="shared" si="21"/>
        <v/>
      </c>
      <c r="Z456" s="3" t="str">
        <f t="shared" si="6"/>
        <v>#DIV/0!</v>
      </c>
      <c r="AA456" s="96">
        <f t="shared" si="7"/>
        <v>0</v>
      </c>
      <c r="AB456" s="3" t="str">
        <f>IF(OR((AA456-$AD$2)&lt;0,(AA456-$AD$4)&lt;0),0,(AA456-$AD$2)*(AA456-$AD$4)*'Draft Array'!$K$101*'Draft Array'!$M$113*pcwr)</f>
        <v>#REF!</v>
      </c>
      <c r="AC456" s="3" t="str">
        <f t="shared" si="8"/>
        <v>#REF!</v>
      </c>
      <c r="AD456" s="3">
        <f t="shared" si="9"/>
        <v>0</v>
      </c>
      <c r="AE456" s="3" t="str">
        <f t="shared" si="22"/>
        <v>#DIV/0!</v>
      </c>
    </row>
    <row r="457" ht="15.75" customHeight="1">
      <c r="A457" s="153" t="str">
        <f>OffensePrj!C456</f>
        <v>wr</v>
      </c>
      <c r="B457" s="131" t="str">
        <f>OffensePrj!R456</f>
        <v>Jake Kumerow</v>
      </c>
      <c r="C457" s="132">
        <f>OffensePrj!D456</f>
        <v>0</v>
      </c>
      <c r="D457" s="132">
        <f>OffensePrj!E456</f>
        <v>0</v>
      </c>
      <c r="E457" s="132">
        <f>OffensePrj!F456</f>
        <v>0</v>
      </c>
      <c r="F457" s="132">
        <f>OffensePrj!G456</f>
        <v>0</v>
      </c>
      <c r="G457" s="133">
        <f>OffensePrj!H456</f>
        <v>0</v>
      </c>
      <c r="H457" s="132">
        <f>OffensePrj!I456</f>
        <v>0</v>
      </c>
      <c r="I457" s="132">
        <f>OffensePrj!J456</f>
        <v>0</v>
      </c>
      <c r="J457" s="132">
        <f>OffensePrj!K456</f>
        <v>0</v>
      </c>
      <c r="K457" s="132">
        <f>OffensePrj!L456</f>
        <v>18.04034</v>
      </c>
      <c r="L457" s="132">
        <f>OffensePrj!M456</f>
        <v>298.7693</v>
      </c>
      <c r="M457" s="132">
        <f>OffensePrj!N456</f>
        <v>1.539658</v>
      </c>
      <c r="N457" s="132">
        <f>OffensePrj!O456</f>
        <v>0</v>
      </c>
      <c r="O457" s="132">
        <f>OffensePrj!P456</f>
        <v>0</v>
      </c>
      <c r="P457" s="132">
        <f>OffensePrj!Q456</f>
        <v>0</v>
      </c>
      <c r="Q457" s="134">
        <f>IFERROR(ProjectionCalcs!D457*pointpasscomp+ProjectionCalcs!E457*pointpassyard+ProjectionCalcs!F457*pointpasstd+pointint*ProjectionCalcs!G457+ProjectionCalcs!H457*pointrushatt+pointrushyard*ProjectionCalcs!I457+pointrushtd*ProjectionCalcs!J457+ProjectionCalcs!K457*pointrec+pointrecyard*ProjectionCalcs!L457+ProjectionCalcs!M457*pointrectd+pointfumb*ProjectionCalcs!N457+(C457-D457)*pointpassinc+O457*pointret+P457*pointrushtd,0)</f>
        <v>0</v>
      </c>
      <c r="R457" s="113" t="str">
        <f t="shared" si="17"/>
        <v>#REF!</v>
      </c>
      <c r="S457" s="135" t="str">
        <f t="shared" si="18"/>
        <v>#REF!</v>
      </c>
      <c r="T457" s="113" t="str">
        <f t="array" ref="T457">ROUND(SUMPRODUCT((AE457&gt;=$AE$405:$AE$704)/COUNTIF($AE$405:$AE$704,$AE$405:$AE$704)),0)</f>
        <v>#DIV/0!</v>
      </c>
      <c r="U457" s="3" t="str">
        <f t="shared" si="19"/>
        <v>#REF!</v>
      </c>
      <c r="V457" s="3" t="str">
        <f t="array" ref="V457">IFERROR(INDEX(Overall!$C$3:$C$389,MATCH(ProjectionCalcs!B457,Overall!$D$3:$D$389,0)),"No")</f>
        <v>No</v>
      </c>
      <c r="W457" s="93">
        <f t="shared" si="20"/>
        <v>1</v>
      </c>
      <c r="X457" s="136"/>
      <c r="Y457" s="3" t="str">
        <f t="shared" si="21"/>
        <v/>
      </c>
      <c r="Z457" s="3" t="str">
        <f t="shared" si="6"/>
        <v>#DIV/0!</v>
      </c>
      <c r="AA457" s="96">
        <f t="shared" si="7"/>
        <v>0</v>
      </c>
      <c r="AB457" s="3" t="str">
        <f>IF(OR((AA457-$AD$2)&lt;0,(AA457-$AD$4)&lt;0),0,(AA457-$AD$2)*(AA457-$AD$4)*'Draft Array'!$K$101*'Draft Array'!$M$113*pcwr)</f>
        <v>#REF!</v>
      </c>
      <c r="AC457" s="3" t="str">
        <f t="shared" si="8"/>
        <v>#REF!</v>
      </c>
      <c r="AD457" s="3">
        <f t="shared" si="9"/>
        <v>0</v>
      </c>
      <c r="AE457" s="3" t="str">
        <f t="shared" si="22"/>
        <v>#DIV/0!</v>
      </c>
    </row>
    <row r="458" ht="15.75" customHeight="1">
      <c r="A458" s="153" t="str">
        <f>OffensePrj!C457</f>
        <v>wr</v>
      </c>
      <c r="B458" s="131" t="str">
        <f>OffensePrj!R457</f>
        <v>Adam Humphries</v>
      </c>
      <c r="C458" s="132">
        <f>OffensePrj!D457</f>
        <v>0</v>
      </c>
      <c r="D458" s="132">
        <f>OffensePrj!E457</f>
        <v>0</v>
      </c>
      <c r="E458" s="132">
        <f>OffensePrj!F457</f>
        <v>0</v>
      </c>
      <c r="F458" s="132">
        <f>OffensePrj!G457</f>
        <v>0</v>
      </c>
      <c r="G458" s="133">
        <f>OffensePrj!H457</f>
        <v>0</v>
      </c>
      <c r="H458" s="132">
        <f>OffensePrj!I457</f>
        <v>0.320078</v>
      </c>
      <c r="I458" s="132">
        <f>OffensePrj!J457</f>
        <v>1.600388</v>
      </c>
      <c r="J458" s="132">
        <f>OffensePrj!K457</f>
        <v>0</v>
      </c>
      <c r="K458" s="132">
        <f>OffensePrj!L457</f>
        <v>44.46598</v>
      </c>
      <c r="L458" s="132">
        <f>OffensePrj!M457</f>
        <v>488.8545</v>
      </c>
      <c r="M458" s="132">
        <f>OffensePrj!N457</f>
        <v>2.428408</v>
      </c>
      <c r="N458" s="132">
        <f>OffensePrj!O457</f>
        <v>0</v>
      </c>
      <c r="O458" s="132">
        <f>OffensePrj!P457</f>
        <v>0</v>
      </c>
      <c r="P458" s="132">
        <f>OffensePrj!Q457</f>
        <v>0</v>
      </c>
      <c r="Q458" s="134">
        <f>IFERROR(ProjectionCalcs!D458*pointpasscomp+ProjectionCalcs!E458*pointpassyard+ProjectionCalcs!F458*pointpasstd+pointint*ProjectionCalcs!G458+ProjectionCalcs!H458*pointrushatt+pointrushyard*ProjectionCalcs!I458+pointrushtd*ProjectionCalcs!J458+ProjectionCalcs!K458*pointrec+pointrecyard*ProjectionCalcs!L458+ProjectionCalcs!M458*pointrectd+pointfumb*ProjectionCalcs!N458+(C458-D458)*pointpassinc+O458*pointret+P458*pointrushtd,0)</f>
        <v>0</v>
      </c>
      <c r="R458" s="113" t="str">
        <f t="shared" si="17"/>
        <v>#REF!</v>
      </c>
      <c r="S458" s="135" t="str">
        <f t="shared" si="18"/>
        <v>#REF!</v>
      </c>
      <c r="T458" s="113" t="str">
        <f t="array" ref="T458">ROUND(SUMPRODUCT((AE458&gt;=$AE$405:$AE$704)/COUNTIF($AE$405:$AE$704,$AE$405:$AE$704)),0)</f>
        <v>#DIV/0!</v>
      </c>
      <c r="U458" s="3" t="str">
        <f t="shared" si="19"/>
        <v>#REF!</v>
      </c>
      <c r="V458" s="3" t="str">
        <f t="array" ref="V458">IFERROR(INDEX(Overall!$C$3:$C$389,MATCH(ProjectionCalcs!B458,Overall!$D$3:$D$389,0)),"No")</f>
        <v>Yes</v>
      </c>
      <c r="W458" s="93">
        <f t="shared" si="20"/>
        <v>0</v>
      </c>
      <c r="X458" s="136"/>
      <c r="Y458" s="3" t="str">
        <f t="shared" si="21"/>
        <v/>
      </c>
      <c r="Z458" s="3" t="str">
        <f t="shared" si="6"/>
        <v>#DIV/0!</v>
      </c>
      <c r="AA458" s="96">
        <f t="shared" si="7"/>
        <v>0</v>
      </c>
      <c r="AB458" s="3" t="str">
        <f>IF(OR((AA458-$AD$2)&lt;0,(AA458-$AD$4)&lt;0),0,(AA458-$AD$2)*(AA458-$AD$4)*'Draft Array'!$K$101*'Draft Array'!$M$113*pcwr)</f>
        <v>#REF!</v>
      </c>
      <c r="AC458" s="3" t="str">
        <f t="shared" si="8"/>
        <v>#REF!</v>
      </c>
      <c r="AD458" s="3">
        <f t="shared" si="9"/>
        <v>0</v>
      </c>
      <c r="AE458" s="3" t="str">
        <f t="shared" si="22"/>
        <v>#DIV/0!</v>
      </c>
    </row>
    <row r="459" ht="15.75" customHeight="1">
      <c r="A459" s="153" t="str">
        <f>OffensePrj!C458</f>
        <v>wr</v>
      </c>
      <c r="B459" s="131" t="str">
        <f>OffensePrj!R458</f>
        <v>Darius Jennings</v>
      </c>
      <c r="C459" s="132">
        <f>OffensePrj!D458</f>
        <v>0</v>
      </c>
      <c r="D459" s="132">
        <f>OffensePrj!E458</f>
        <v>0</v>
      </c>
      <c r="E459" s="132">
        <f>OffensePrj!F458</f>
        <v>0</v>
      </c>
      <c r="F459" s="132">
        <f>OffensePrj!G458</f>
        <v>0</v>
      </c>
      <c r="G459" s="133">
        <f>OffensePrj!H458</f>
        <v>0</v>
      </c>
      <c r="H459" s="132">
        <f>OffensePrj!I458</f>
        <v>0</v>
      </c>
      <c r="I459" s="132">
        <f>OffensePrj!J458</f>
        <v>0</v>
      </c>
      <c r="J459" s="132">
        <f>OffensePrj!K458</f>
        <v>0</v>
      </c>
      <c r="K459" s="132">
        <f>OffensePrj!L458</f>
        <v>2.879384</v>
      </c>
      <c r="L459" s="132">
        <f>OffensePrj!M458</f>
        <v>25.29612</v>
      </c>
      <c r="M459" s="132">
        <f>OffensePrj!N458</f>
        <v>0.079384</v>
      </c>
      <c r="N459" s="132">
        <f>OffensePrj!O458</f>
        <v>0</v>
      </c>
      <c r="O459" s="132">
        <f>OffensePrj!P458</f>
        <v>0</v>
      </c>
      <c r="P459" s="132">
        <f>OffensePrj!Q458</f>
        <v>0</v>
      </c>
      <c r="Q459" s="134">
        <f>IFERROR(ProjectionCalcs!D459*pointpasscomp+ProjectionCalcs!E459*pointpassyard+ProjectionCalcs!F459*pointpasstd+pointint*ProjectionCalcs!G459+ProjectionCalcs!H459*pointrushatt+pointrushyard*ProjectionCalcs!I459+pointrushtd*ProjectionCalcs!J459+ProjectionCalcs!K459*pointrec+pointrecyard*ProjectionCalcs!L459+ProjectionCalcs!M459*pointrectd+pointfumb*ProjectionCalcs!N459+(C459-D459)*pointpassinc+O459*pointret+P459*pointrushtd,0)</f>
        <v>0</v>
      </c>
      <c r="R459" s="113" t="str">
        <f t="shared" si="17"/>
        <v>#REF!</v>
      </c>
      <c r="S459" s="135" t="str">
        <f t="shared" si="18"/>
        <v>#REF!</v>
      </c>
      <c r="T459" s="113" t="str">
        <f t="array" ref="T459">ROUND(SUMPRODUCT((AE459&gt;=$AE$405:$AE$704)/COUNTIF($AE$405:$AE$704,$AE$405:$AE$704)),0)</f>
        <v>#DIV/0!</v>
      </c>
      <c r="U459" s="3" t="str">
        <f t="shared" si="19"/>
        <v>#REF!</v>
      </c>
      <c r="V459" s="3" t="str">
        <f t="array" ref="V459">IFERROR(INDEX(Overall!$C$3:$C$389,MATCH(ProjectionCalcs!B459,Overall!$D$3:$D$389,0)),"No")</f>
        <v>No</v>
      </c>
      <c r="W459" s="93">
        <f t="shared" si="20"/>
        <v>1</v>
      </c>
      <c r="X459" s="136"/>
      <c r="Y459" s="3" t="str">
        <f t="shared" si="21"/>
        <v/>
      </c>
      <c r="Z459" s="3" t="str">
        <f t="shared" si="6"/>
        <v>#DIV/0!</v>
      </c>
      <c r="AA459" s="96">
        <f t="shared" si="7"/>
        <v>0</v>
      </c>
      <c r="AB459" s="3" t="str">
        <f>IF(OR((AA459-$AD$2)&lt;0,(AA459-$AD$4)&lt;0),0,(AA459-$AD$2)*(AA459-$AD$4)*'Draft Array'!$K$101*'Draft Array'!$M$113*pcwr)</f>
        <v>#REF!</v>
      </c>
      <c r="AC459" s="3" t="str">
        <f t="shared" si="8"/>
        <v>#REF!</v>
      </c>
      <c r="AD459" s="3">
        <f t="shared" si="9"/>
        <v>0</v>
      </c>
      <c r="AE459" s="3" t="str">
        <f t="shared" si="22"/>
        <v>#DIV/0!</v>
      </c>
    </row>
    <row r="460" ht="15.75" customHeight="1">
      <c r="A460" s="153" t="str">
        <f>OffensePrj!C459</f>
        <v>wr</v>
      </c>
      <c r="B460" s="131" t="str">
        <f>OffensePrj!R459</f>
        <v>Tyrell Williams</v>
      </c>
      <c r="C460" s="132">
        <f>OffensePrj!D459</f>
        <v>0</v>
      </c>
      <c r="D460" s="132">
        <f>OffensePrj!E459</f>
        <v>0</v>
      </c>
      <c r="E460" s="132">
        <f>OffensePrj!F459</f>
        <v>0</v>
      </c>
      <c r="F460" s="132">
        <f>OffensePrj!G459</f>
        <v>0</v>
      </c>
      <c r="G460" s="133">
        <f>OffensePrj!H459</f>
        <v>0</v>
      </c>
      <c r="H460" s="132">
        <f>OffensePrj!I459</f>
        <v>0.439869</v>
      </c>
      <c r="I460" s="132">
        <f>OffensePrj!J459</f>
        <v>3.32224</v>
      </c>
      <c r="J460" s="132">
        <f>OffensePrj!K459</f>
        <v>0</v>
      </c>
      <c r="K460" s="132">
        <f>OffensePrj!L459</f>
        <v>43.78878</v>
      </c>
      <c r="L460" s="132">
        <f>OffensePrj!M459</f>
        <v>652.2518</v>
      </c>
      <c r="M460" s="132">
        <f>OffensePrj!N459</f>
        <v>4.243167</v>
      </c>
      <c r="N460" s="132">
        <f>OffensePrj!O459</f>
        <v>0.1462</v>
      </c>
      <c r="O460" s="132">
        <f>OffensePrj!P459</f>
        <v>0</v>
      </c>
      <c r="P460" s="132">
        <f>OffensePrj!Q459</f>
        <v>0</v>
      </c>
      <c r="Q460" s="134">
        <f>IFERROR(ProjectionCalcs!D460*pointpasscomp+ProjectionCalcs!E460*pointpassyard+ProjectionCalcs!F460*pointpasstd+pointint*ProjectionCalcs!G460+ProjectionCalcs!H460*pointrushatt+pointrushyard*ProjectionCalcs!I460+pointrushtd*ProjectionCalcs!J460+ProjectionCalcs!K460*pointrec+pointrecyard*ProjectionCalcs!L460+ProjectionCalcs!M460*pointrectd+pointfumb*ProjectionCalcs!N460+(C460-D460)*pointpassinc+O460*pointret+P460*pointrushtd,0)</f>
        <v>0</v>
      </c>
      <c r="R460" s="113" t="str">
        <f t="shared" si="17"/>
        <v>#REF!</v>
      </c>
      <c r="S460" s="135" t="str">
        <f t="shared" si="18"/>
        <v>#REF!</v>
      </c>
      <c r="T460" s="113" t="str">
        <f t="array" ref="T460">ROUND(SUMPRODUCT((AE460&gt;=$AE$405:$AE$704)/COUNTIF($AE$405:$AE$704,$AE$405:$AE$704)),0)</f>
        <v>#DIV/0!</v>
      </c>
      <c r="U460" s="3" t="str">
        <f t="shared" si="19"/>
        <v>#REF!</v>
      </c>
      <c r="V460" s="3" t="str">
        <f t="array" ref="V460">IFERROR(INDEX(Overall!$C$3:$C$389,MATCH(ProjectionCalcs!B460,Overall!$D$3:$D$389,0)),"No")</f>
        <v>Yes</v>
      </c>
      <c r="W460" s="93">
        <f t="shared" si="20"/>
        <v>0</v>
      </c>
      <c r="X460" s="136"/>
      <c r="Y460" s="3" t="str">
        <f t="shared" si="21"/>
        <v/>
      </c>
      <c r="Z460" s="3" t="str">
        <f t="shared" si="6"/>
        <v>#DIV/0!</v>
      </c>
      <c r="AA460" s="96">
        <f t="shared" si="7"/>
        <v>0</v>
      </c>
      <c r="AB460" s="3" t="str">
        <f>IF(OR((AA460-$AD$2)&lt;0,(AA460-$AD$4)&lt;0),0,(AA460-$AD$2)*(AA460-$AD$4)*'Draft Array'!$K$101*'Draft Array'!$M$113*pcwr)</f>
        <v>#REF!</v>
      </c>
      <c r="AC460" s="3" t="str">
        <f t="shared" si="8"/>
        <v>#REF!</v>
      </c>
      <c r="AD460" s="3">
        <f t="shared" si="9"/>
        <v>0</v>
      </c>
      <c r="AE460" s="3" t="str">
        <f t="shared" si="22"/>
        <v>#DIV/0!</v>
      </c>
    </row>
    <row r="461" ht="15.75" customHeight="1">
      <c r="A461" s="153" t="str">
        <f>OffensePrj!C460</f>
        <v>wr</v>
      </c>
      <c r="B461" s="131" t="str">
        <f>OffensePrj!R460</f>
        <v>Chris Moore</v>
      </c>
      <c r="C461" s="132">
        <f>OffensePrj!D460</f>
        <v>0</v>
      </c>
      <c r="D461" s="132">
        <f>OffensePrj!E460</f>
        <v>0</v>
      </c>
      <c r="E461" s="132">
        <f>OffensePrj!F460</f>
        <v>0</v>
      </c>
      <c r="F461" s="132">
        <f>OffensePrj!G460</f>
        <v>0</v>
      </c>
      <c r="G461" s="133">
        <f>OffensePrj!H460</f>
        <v>0</v>
      </c>
      <c r="H461" s="132">
        <f>OffensePrj!I460</f>
        <v>0</v>
      </c>
      <c r="I461" s="132">
        <f>OffensePrj!J460</f>
        <v>0</v>
      </c>
      <c r="J461" s="132">
        <f>OffensePrj!K460</f>
        <v>0</v>
      </c>
      <c r="K461" s="132">
        <f>OffensePrj!L460</f>
        <v>7.104037</v>
      </c>
      <c r="L461" s="132">
        <f>OffensePrj!M460</f>
        <v>82.9824</v>
      </c>
      <c r="M461" s="132">
        <f>OffensePrj!N460</f>
        <v>0.360308</v>
      </c>
      <c r="N461" s="132">
        <f>OffensePrj!O460</f>
        <v>0</v>
      </c>
      <c r="O461" s="132">
        <f>OffensePrj!P460</f>
        <v>0</v>
      </c>
      <c r="P461" s="132">
        <f>OffensePrj!Q460</f>
        <v>0</v>
      </c>
      <c r="Q461" s="134">
        <f>IFERROR(ProjectionCalcs!D461*pointpasscomp+ProjectionCalcs!E461*pointpassyard+ProjectionCalcs!F461*pointpasstd+pointint*ProjectionCalcs!G461+ProjectionCalcs!H461*pointrushatt+pointrushyard*ProjectionCalcs!I461+pointrushtd*ProjectionCalcs!J461+ProjectionCalcs!K461*pointrec+pointrecyard*ProjectionCalcs!L461+ProjectionCalcs!M461*pointrectd+pointfumb*ProjectionCalcs!N461+(C461-D461)*pointpassinc+O461*pointret+P461*pointrushtd,0)</f>
        <v>0</v>
      </c>
      <c r="R461" s="113" t="str">
        <f t="shared" si="17"/>
        <v>#REF!</v>
      </c>
      <c r="S461" s="135" t="str">
        <f t="shared" si="18"/>
        <v>#REF!</v>
      </c>
      <c r="T461" s="113" t="str">
        <f t="array" ref="T461">ROUND(SUMPRODUCT((AE461&gt;=$AE$405:$AE$704)/COUNTIF($AE$405:$AE$704,$AE$405:$AE$704)),0)</f>
        <v>#DIV/0!</v>
      </c>
      <c r="U461" s="3" t="str">
        <f t="shared" si="19"/>
        <v>#REF!</v>
      </c>
      <c r="V461" s="3" t="str">
        <f t="array" ref="V461">IFERROR(INDEX(Overall!$C$3:$C$389,MATCH(ProjectionCalcs!B461,Overall!$D$3:$D$389,0)),"No")</f>
        <v>No</v>
      </c>
      <c r="W461" s="93">
        <f t="shared" si="20"/>
        <v>1</v>
      </c>
      <c r="X461" s="136"/>
      <c r="Y461" s="3" t="str">
        <f t="shared" si="21"/>
        <v/>
      </c>
      <c r="Z461" s="3" t="str">
        <f t="shared" si="6"/>
        <v>#DIV/0!</v>
      </c>
      <c r="AA461" s="96">
        <f t="shared" si="7"/>
        <v>0</v>
      </c>
      <c r="AB461" s="3" t="str">
        <f>IF(OR((AA461-$AD$2)&lt;0,(AA461-$AD$4)&lt;0),0,(AA461-$AD$2)*(AA461-$AD$4)*'Draft Array'!$K$101*'Draft Array'!$M$113*pcwr)</f>
        <v>#REF!</v>
      </c>
      <c r="AC461" s="3" t="str">
        <f t="shared" si="8"/>
        <v>#REF!</v>
      </c>
      <c r="AD461" s="3">
        <f t="shared" si="9"/>
        <v>0</v>
      </c>
      <c r="AE461" s="3" t="str">
        <f t="shared" si="22"/>
        <v>#DIV/0!</v>
      </c>
    </row>
    <row r="462" ht="15.75" customHeight="1">
      <c r="A462" s="153" t="str">
        <f>OffensePrj!C461</f>
        <v>wr</v>
      </c>
      <c r="B462" s="131" t="str">
        <f>OffensePrj!R461</f>
        <v>Laquon Treadwell</v>
      </c>
      <c r="C462" s="132">
        <f>OffensePrj!D461</f>
        <v>0</v>
      </c>
      <c r="D462" s="132">
        <f>OffensePrj!E461</f>
        <v>0</v>
      </c>
      <c r="E462" s="132">
        <f>OffensePrj!F461</f>
        <v>0</v>
      </c>
      <c r="F462" s="132">
        <f>OffensePrj!G461</f>
        <v>0</v>
      </c>
      <c r="G462" s="133">
        <f>OffensePrj!H461</f>
        <v>0</v>
      </c>
      <c r="H462" s="132">
        <f>OffensePrj!I461</f>
        <v>0</v>
      </c>
      <c r="I462" s="132">
        <f>OffensePrj!J461</f>
        <v>0</v>
      </c>
      <c r="J462" s="132">
        <f>OffensePrj!K461</f>
        <v>0</v>
      </c>
      <c r="K462" s="132">
        <f>OffensePrj!L461</f>
        <v>15.24171</v>
      </c>
      <c r="L462" s="132">
        <f>OffensePrj!M461</f>
        <v>194.3366</v>
      </c>
      <c r="M462" s="132">
        <f>OffensePrj!N461</f>
        <v>1.022393</v>
      </c>
      <c r="N462" s="132">
        <f>OffensePrj!O461</f>
        <v>0</v>
      </c>
      <c r="O462" s="132">
        <f>OffensePrj!P461</f>
        <v>0</v>
      </c>
      <c r="P462" s="132">
        <f>OffensePrj!Q461</f>
        <v>0</v>
      </c>
      <c r="Q462" s="134">
        <f>IFERROR(ProjectionCalcs!D462*pointpasscomp+ProjectionCalcs!E462*pointpassyard+ProjectionCalcs!F462*pointpasstd+pointint*ProjectionCalcs!G462+ProjectionCalcs!H462*pointrushatt+pointrushyard*ProjectionCalcs!I462+pointrushtd*ProjectionCalcs!J462+ProjectionCalcs!K462*pointrec+pointrecyard*ProjectionCalcs!L462+ProjectionCalcs!M462*pointrectd+pointfumb*ProjectionCalcs!N462+(C462-D462)*pointpassinc+O462*pointret+P462*pointrushtd,0)</f>
        <v>0</v>
      </c>
      <c r="R462" s="113" t="str">
        <f t="shared" si="17"/>
        <v>#REF!</v>
      </c>
      <c r="S462" s="135" t="str">
        <f t="shared" si="18"/>
        <v>#REF!</v>
      </c>
      <c r="T462" s="113" t="str">
        <f t="array" ref="T462">ROUND(SUMPRODUCT((AE462&gt;=$AE$405:$AE$704)/COUNTIF($AE$405:$AE$704,$AE$405:$AE$704)),0)</f>
        <v>#DIV/0!</v>
      </c>
      <c r="U462" s="3" t="str">
        <f t="shared" si="19"/>
        <v>#REF!</v>
      </c>
      <c r="V462" s="3" t="str">
        <f t="array" ref="V462">IFERROR(INDEX(Overall!$C$3:$C$389,MATCH(ProjectionCalcs!B462,Overall!$D$3:$D$389,0)),"No")</f>
        <v>No</v>
      </c>
      <c r="W462" s="93">
        <f t="shared" si="20"/>
        <v>1</v>
      </c>
      <c r="X462" s="136"/>
      <c r="Y462" s="3" t="str">
        <f t="shared" si="21"/>
        <v/>
      </c>
      <c r="Z462" s="3" t="str">
        <f t="shared" si="6"/>
        <v>#DIV/0!</v>
      </c>
      <c r="AA462" s="96">
        <f t="shared" si="7"/>
        <v>0</v>
      </c>
      <c r="AB462" s="3" t="str">
        <f>IF(OR((AA462-$AD$2)&lt;0,(AA462-$AD$4)&lt;0),0,(AA462-$AD$2)*(AA462-$AD$4)*'Draft Array'!$K$101*'Draft Array'!$M$113*pcwr)</f>
        <v>#REF!</v>
      </c>
      <c r="AC462" s="3" t="str">
        <f t="shared" si="8"/>
        <v>#REF!</v>
      </c>
      <c r="AD462" s="3">
        <f t="shared" si="9"/>
        <v>0</v>
      </c>
      <c r="AE462" s="3" t="str">
        <f t="shared" si="22"/>
        <v>#DIV/0!</v>
      </c>
    </row>
    <row r="463" ht="15.75" customHeight="1">
      <c r="A463" s="153" t="str">
        <f>OffensePrj!C462</f>
        <v>wr</v>
      </c>
      <c r="B463" s="131" t="str">
        <f>OffensePrj!R462</f>
        <v>Sterling Shepard</v>
      </c>
      <c r="C463" s="132">
        <f>OffensePrj!D462</f>
        <v>0</v>
      </c>
      <c r="D463" s="132">
        <f>OffensePrj!E462</f>
        <v>0</v>
      </c>
      <c r="E463" s="132">
        <f>OffensePrj!F462</f>
        <v>0</v>
      </c>
      <c r="F463" s="132">
        <f>OffensePrj!G462</f>
        <v>0</v>
      </c>
      <c r="G463" s="133">
        <f>OffensePrj!H462</f>
        <v>0</v>
      </c>
      <c r="H463" s="132">
        <f>OffensePrj!I462</f>
        <v>4.573091</v>
      </c>
      <c r="I463" s="132">
        <f>OffensePrj!J462</f>
        <v>38.05043</v>
      </c>
      <c r="J463" s="132">
        <f>OffensePrj!K462</f>
        <v>0.014152</v>
      </c>
      <c r="K463" s="132">
        <f>OffensePrj!L462</f>
        <v>69.67609</v>
      </c>
      <c r="L463" s="132">
        <f>OffensePrj!M462</f>
        <v>809.0532</v>
      </c>
      <c r="M463" s="132">
        <f>OffensePrj!N462</f>
        <v>4.810733</v>
      </c>
      <c r="N463" s="132">
        <f>OffensePrj!O462</f>
        <v>0.756334</v>
      </c>
      <c r="O463" s="132">
        <f>OffensePrj!P462</f>
        <v>0</v>
      </c>
      <c r="P463" s="132">
        <f>OffensePrj!Q462</f>
        <v>0</v>
      </c>
      <c r="Q463" s="134">
        <f>IFERROR(ProjectionCalcs!D463*pointpasscomp+ProjectionCalcs!E463*pointpassyard+ProjectionCalcs!F463*pointpasstd+pointint*ProjectionCalcs!G463+ProjectionCalcs!H463*pointrushatt+pointrushyard*ProjectionCalcs!I463+pointrushtd*ProjectionCalcs!J463+ProjectionCalcs!K463*pointrec+pointrecyard*ProjectionCalcs!L463+ProjectionCalcs!M463*pointrectd+pointfumb*ProjectionCalcs!N463+(C463-D463)*pointpassinc+O463*pointret+P463*pointrushtd,0)</f>
        <v>0</v>
      </c>
      <c r="R463" s="113" t="str">
        <f t="shared" si="17"/>
        <v>#REF!</v>
      </c>
      <c r="S463" s="135" t="str">
        <f t="shared" si="18"/>
        <v>#REF!</v>
      </c>
      <c r="T463" s="113" t="str">
        <f t="array" ref="T463">ROUND(SUMPRODUCT((AE463&gt;=$AE$405:$AE$704)/COUNTIF($AE$405:$AE$704,$AE$405:$AE$704)),0)</f>
        <v>#DIV/0!</v>
      </c>
      <c r="U463" s="3" t="str">
        <f t="shared" si="19"/>
        <v>#REF!</v>
      </c>
      <c r="V463" s="3" t="str">
        <f t="array" ref="V463">IFERROR(INDEX(Overall!$C$3:$C$389,MATCH(ProjectionCalcs!B463,Overall!$D$3:$D$389,0)),"No")</f>
        <v>Yes</v>
      </c>
      <c r="W463" s="93">
        <f t="shared" si="20"/>
        <v>0</v>
      </c>
      <c r="X463" s="136"/>
      <c r="Y463" s="3" t="str">
        <f t="shared" si="21"/>
        <v/>
      </c>
      <c r="Z463" s="3" t="str">
        <f t="shared" si="6"/>
        <v>#DIV/0!</v>
      </c>
      <c r="AA463" s="96">
        <f t="shared" si="7"/>
        <v>0</v>
      </c>
      <c r="AB463" s="3" t="str">
        <f>IF(OR((AA463-$AD$2)&lt;0,(AA463-$AD$4)&lt;0),0,(AA463-$AD$2)*(AA463-$AD$4)*'Draft Array'!$K$101*'Draft Array'!$M$113*pcwr)</f>
        <v>#REF!</v>
      </c>
      <c r="AC463" s="3" t="str">
        <f t="shared" si="8"/>
        <v>#REF!</v>
      </c>
      <c r="AD463" s="3">
        <f t="shared" si="9"/>
        <v>0</v>
      </c>
      <c r="AE463" s="3" t="str">
        <f t="shared" si="22"/>
        <v>#DIV/0!</v>
      </c>
    </row>
    <row r="464" ht="15.75" customHeight="1">
      <c r="A464" s="153" t="str">
        <f>OffensePrj!C463</f>
        <v>wr</v>
      </c>
      <c r="B464" s="131" t="str">
        <f>OffensePrj!R463</f>
        <v>Tajae Sharpe</v>
      </c>
      <c r="C464" s="132">
        <f>OffensePrj!D463</f>
        <v>0</v>
      </c>
      <c r="D464" s="132">
        <f>OffensePrj!E463</f>
        <v>0</v>
      </c>
      <c r="E464" s="132">
        <f>OffensePrj!F463</f>
        <v>0</v>
      </c>
      <c r="F464" s="132">
        <f>OffensePrj!G463</f>
        <v>0</v>
      </c>
      <c r="G464" s="133">
        <f>OffensePrj!H463</f>
        <v>0</v>
      </c>
      <c r="H464" s="132">
        <f>OffensePrj!I463</f>
        <v>0</v>
      </c>
      <c r="I464" s="132">
        <f>OffensePrj!J463</f>
        <v>1.751273</v>
      </c>
      <c r="J464" s="132">
        <f>OffensePrj!K463</f>
        <v>0</v>
      </c>
      <c r="K464" s="132">
        <f>OffensePrj!L463</f>
        <v>25.97412</v>
      </c>
      <c r="L464" s="132">
        <f>OffensePrj!M463</f>
        <v>339.908</v>
      </c>
      <c r="M464" s="132">
        <f>OffensePrj!N463</f>
        <v>2.459708</v>
      </c>
      <c r="N464" s="132">
        <f>OffensePrj!O463</f>
        <v>0</v>
      </c>
      <c r="O464" s="132">
        <f>OffensePrj!P463</f>
        <v>0</v>
      </c>
      <c r="P464" s="132">
        <f>OffensePrj!Q463</f>
        <v>0</v>
      </c>
      <c r="Q464" s="134">
        <f>IFERROR(ProjectionCalcs!D464*pointpasscomp+ProjectionCalcs!E464*pointpassyard+ProjectionCalcs!F464*pointpasstd+pointint*ProjectionCalcs!G464+ProjectionCalcs!H464*pointrushatt+pointrushyard*ProjectionCalcs!I464+pointrushtd*ProjectionCalcs!J464+ProjectionCalcs!K464*pointrec+pointrecyard*ProjectionCalcs!L464+ProjectionCalcs!M464*pointrectd+pointfumb*ProjectionCalcs!N464+(C464-D464)*pointpassinc+O464*pointret+P464*pointrushtd,0)</f>
        <v>0</v>
      </c>
      <c r="R464" s="113" t="str">
        <f t="shared" si="17"/>
        <v>#REF!</v>
      </c>
      <c r="S464" s="135" t="str">
        <f t="shared" si="18"/>
        <v>#REF!</v>
      </c>
      <c r="T464" s="113" t="str">
        <f t="array" ref="T464">ROUND(SUMPRODUCT((AE464&gt;=$AE$405:$AE$704)/COUNTIF($AE$405:$AE$704,$AE$405:$AE$704)),0)</f>
        <v>#DIV/0!</v>
      </c>
      <c r="U464" s="3" t="str">
        <f t="shared" si="19"/>
        <v>#REF!</v>
      </c>
      <c r="V464" s="3" t="str">
        <f t="array" ref="V464">IFERROR(INDEX(Overall!$C$3:$C$389,MATCH(ProjectionCalcs!B464,Overall!$D$3:$D$389,0)),"No")</f>
        <v>No</v>
      </c>
      <c r="W464" s="93">
        <f t="shared" si="20"/>
        <v>1</v>
      </c>
      <c r="X464" s="136"/>
      <c r="Y464" s="3" t="str">
        <f t="shared" si="21"/>
        <v/>
      </c>
      <c r="Z464" s="3" t="str">
        <f t="shared" si="6"/>
        <v>#DIV/0!</v>
      </c>
      <c r="AA464" s="96">
        <f t="shared" si="7"/>
        <v>0</v>
      </c>
      <c r="AB464" s="3" t="str">
        <f>IF(OR((AA464-$AD$2)&lt;0,(AA464-$AD$4)&lt;0),0,(AA464-$AD$2)*(AA464-$AD$4)*'Draft Array'!$K$101*'Draft Array'!$M$113*pcwr)</f>
        <v>#REF!</v>
      </c>
      <c r="AC464" s="3" t="str">
        <f t="shared" si="8"/>
        <v>#REF!</v>
      </c>
      <c r="AD464" s="3">
        <f t="shared" si="9"/>
        <v>0</v>
      </c>
      <c r="AE464" s="3" t="str">
        <f t="shared" si="22"/>
        <v>#DIV/0!</v>
      </c>
    </row>
    <row r="465" ht="15.75" customHeight="1">
      <c r="A465" s="153" t="str">
        <f>OffensePrj!C464</f>
        <v>wr</v>
      </c>
      <c r="B465" s="131" t="str">
        <f>OffensePrj!R464</f>
        <v>Cody Core</v>
      </c>
      <c r="C465" s="132">
        <f>OffensePrj!D464</f>
        <v>0</v>
      </c>
      <c r="D465" s="132">
        <f>OffensePrj!E464</f>
        <v>0</v>
      </c>
      <c r="E465" s="132">
        <f>OffensePrj!F464</f>
        <v>0</v>
      </c>
      <c r="F465" s="132">
        <f>OffensePrj!G464</f>
        <v>0</v>
      </c>
      <c r="G465" s="133">
        <f>OffensePrj!H464</f>
        <v>0</v>
      </c>
      <c r="H465" s="132">
        <f>OffensePrj!I464</f>
        <v>0</v>
      </c>
      <c r="I465" s="132">
        <f>OffensePrj!J464</f>
        <v>0</v>
      </c>
      <c r="J465" s="132">
        <f>OffensePrj!K464</f>
        <v>0</v>
      </c>
      <c r="K465" s="132">
        <f>OffensePrj!L464</f>
        <v>8.08284</v>
      </c>
      <c r="L465" s="132">
        <f>OffensePrj!M464</f>
        <v>101.0223</v>
      </c>
      <c r="M465" s="132">
        <f>OffensePrj!N464</f>
        <v>0.418794</v>
      </c>
      <c r="N465" s="132">
        <f>OffensePrj!O464</f>
        <v>0</v>
      </c>
      <c r="O465" s="132">
        <f>OffensePrj!P464</f>
        <v>0</v>
      </c>
      <c r="P465" s="132">
        <f>OffensePrj!Q464</f>
        <v>0</v>
      </c>
      <c r="Q465" s="134">
        <f>IFERROR(ProjectionCalcs!D465*pointpasscomp+ProjectionCalcs!E465*pointpassyard+ProjectionCalcs!F465*pointpasstd+pointint*ProjectionCalcs!G465+ProjectionCalcs!H465*pointrushatt+pointrushyard*ProjectionCalcs!I465+pointrushtd*ProjectionCalcs!J465+ProjectionCalcs!K465*pointrec+pointrecyard*ProjectionCalcs!L465+ProjectionCalcs!M465*pointrectd+pointfumb*ProjectionCalcs!N465+(C465-D465)*pointpassinc+O465*pointret+P465*pointrushtd,0)</f>
        <v>0</v>
      </c>
      <c r="R465" s="113" t="str">
        <f t="shared" si="17"/>
        <v>#REF!</v>
      </c>
      <c r="S465" s="135" t="str">
        <f t="shared" si="18"/>
        <v>#REF!</v>
      </c>
      <c r="T465" s="113" t="str">
        <f t="array" ref="T465">ROUND(SUMPRODUCT((AE465&gt;=$AE$405:$AE$704)/COUNTIF($AE$405:$AE$704,$AE$405:$AE$704)),0)</f>
        <v>#DIV/0!</v>
      </c>
      <c r="U465" s="3" t="str">
        <f t="shared" si="19"/>
        <v>#REF!</v>
      </c>
      <c r="V465" s="3" t="str">
        <f t="array" ref="V465">IFERROR(INDEX(Overall!$C$3:$C$389,MATCH(ProjectionCalcs!B465,Overall!$D$3:$D$389,0)),"No")</f>
        <v>No</v>
      </c>
      <c r="W465" s="93">
        <f t="shared" si="20"/>
        <v>1</v>
      </c>
      <c r="X465" s="136"/>
      <c r="Y465" s="3" t="str">
        <f t="shared" si="21"/>
        <v/>
      </c>
      <c r="Z465" s="3" t="str">
        <f t="shared" si="6"/>
        <v>#DIV/0!</v>
      </c>
      <c r="AA465" s="96">
        <f t="shared" si="7"/>
        <v>0</v>
      </c>
      <c r="AB465" s="3" t="str">
        <f>IF(OR((AA465-$AD$2)&lt;0,(AA465-$AD$4)&lt;0),0,(AA465-$AD$2)*(AA465-$AD$4)*'Draft Array'!$K$101*'Draft Array'!$M$113*pcwr)</f>
        <v>#REF!</v>
      </c>
      <c r="AC465" s="3" t="str">
        <f t="shared" si="8"/>
        <v>#REF!</v>
      </c>
      <c r="AD465" s="3">
        <f t="shared" si="9"/>
        <v>0</v>
      </c>
      <c r="AE465" s="3" t="str">
        <f t="shared" si="22"/>
        <v>#DIV/0!</v>
      </c>
    </row>
    <row r="466" ht="15.75" customHeight="1">
      <c r="A466" s="153" t="str">
        <f>OffensePrj!C465</f>
        <v>wr</v>
      </c>
      <c r="B466" s="131" t="str">
        <f>OffensePrj!R465</f>
        <v>Corey Coleman</v>
      </c>
      <c r="C466" s="132">
        <f>OffensePrj!D465</f>
        <v>0</v>
      </c>
      <c r="D466" s="132">
        <f>OffensePrj!E465</f>
        <v>0</v>
      </c>
      <c r="E466" s="132">
        <f>OffensePrj!F465</f>
        <v>0</v>
      </c>
      <c r="F466" s="132">
        <f>OffensePrj!G465</f>
        <v>0</v>
      </c>
      <c r="G466" s="133">
        <f>OffensePrj!H465</f>
        <v>0</v>
      </c>
      <c r="H466" s="132">
        <f>OffensePrj!I465</f>
        <v>0</v>
      </c>
      <c r="I466" s="132">
        <f>OffensePrj!J465</f>
        <v>0</v>
      </c>
      <c r="J466" s="132">
        <f>OffensePrj!K465</f>
        <v>0</v>
      </c>
      <c r="K466" s="132">
        <f>OffensePrj!L465</f>
        <v>5.07245</v>
      </c>
      <c r="L466" s="132">
        <f>OffensePrj!M465</f>
        <v>60.96055</v>
      </c>
      <c r="M466" s="132">
        <f>OffensePrj!N465</f>
        <v>0.228228</v>
      </c>
      <c r="N466" s="132">
        <f>OffensePrj!O465</f>
        <v>0</v>
      </c>
      <c r="O466" s="132">
        <f>OffensePrj!P465</f>
        <v>0</v>
      </c>
      <c r="P466" s="132">
        <f>OffensePrj!Q465</f>
        <v>0</v>
      </c>
      <c r="Q466" s="134">
        <f>IFERROR(ProjectionCalcs!D466*pointpasscomp+ProjectionCalcs!E466*pointpassyard+ProjectionCalcs!F466*pointpasstd+pointint*ProjectionCalcs!G466+ProjectionCalcs!H466*pointrushatt+pointrushyard*ProjectionCalcs!I466+pointrushtd*ProjectionCalcs!J466+ProjectionCalcs!K466*pointrec+pointrecyard*ProjectionCalcs!L466+ProjectionCalcs!M466*pointrectd+pointfumb*ProjectionCalcs!N466+(C466-D466)*pointpassinc+O466*pointret+P466*pointrushtd,0)</f>
        <v>0</v>
      </c>
      <c r="R466" s="113" t="str">
        <f t="shared" si="17"/>
        <v>#REF!</v>
      </c>
      <c r="S466" s="135" t="str">
        <f t="shared" si="18"/>
        <v>#REF!</v>
      </c>
      <c r="T466" s="113" t="str">
        <f t="array" ref="T466">ROUND(SUMPRODUCT((AE466&gt;=$AE$405:$AE$704)/COUNTIF($AE$405:$AE$704,$AE$405:$AE$704)),0)</f>
        <v>#DIV/0!</v>
      </c>
      <c r="U466" s="3" t="str">
        <f t="shared" si="19"/>
        <v>#REF!</v>
      </c>
      <c r="V466" s="3" t="str">
        <f t="array" ref="V466">IFERROR(INDEX(Overall!$C$3:$C$389,MATCH(ProjectionCalcs!B466,Overall!$D$3:$D$389,0)),"No")</f>
        <v>No</v>
      </c>
      <c r="W466" s="93">
        <f t="shared" si="20"/>
        <v>1</v>
      </c>
      <c r="X466" s="136"/>
      <c r="Y466" s="3" t="str">
        <f t="shared" si="21"/>
        <v/>
      </c>
      <c r="Z466" s="3" t="str">
        <f t="shared" si="6"/>
        <v>#DIV/0!</v>
      </c>
      <c r="AA466" s="96">
        <f t="shared" si="7"/>
        <v>0</v>
      </c>
      <c r="AB466" s="3" t="str">
        <f>IF(OR((AA466-$AD$2)&lt;0,(AA466-$AD$4)&lt;0),0,(AA466-$AD$2)*(AA466-$AD$4)*'Draft Array'!$K$101*'Draft Array'!$M$113*pcwr)</f>
        <v>#REF!</v>
      </c>
      <c r="AC466" s="3" t="str">
        <f t="shared" si="8"/>
        <v>#REF!</v>
      </c>
      <c r="AD466" s="3">
        <f t="shared" si="9"/>
        <v>0</v>
      </c>
      <c r="AE466" s="3" t="str">
        <f t="shared" si="22"/>
        <v>#DIV/0!</v>
      </c>
    </row>
    <row r="467" ht="15.75" customHeight="1">
      <c r="A467" s="153" t="str">
        <f>OffensePrj!C466</f>
        <v>wr</v>
      </c>
      <c r="B467" s="131" t="str">
        <f>OffensePrj!R466</f>
        <v>Will Fuller V</v>
      </c>
      <c r="C467" s="132">
        <f>OffensePrj!D466</f>
        <v>0</v>
      </c>
      <c r="D467" s="132">
        <f>OffensePrj!E466</f>
        <v>0</v>
      </c>
      <c r="E467" s="132">
        <f>OffensePrj!F466</f>
        <v>0</v>
      </c>
      <c r="F467" s="132">
        <f>OffensePrj!G466</f>
        <v>0</v>
      </c>
      <c r="G467" s="133">
        <f>OffensePrj!H466</f>
        <v>0</v>
      </c>
      <c r="H467" s="132">
        <f>OffensePrj!I466</f>
        <v>1.779709</v>
      </c>
      <c r="I467" s="132">
        <f>OffensePrj!J466</f>
        <v>10.82004</v>
      </c>
      <c r="J467" s="132">
        <f>OffensePrj!K466</f>
        <v>0.04889</v>
      </c>
      <c r="K467" s="132">
        <f>OffensePrj!L466</f>
        <v>63.1838</v>
      </c>
      <c r="L467" s="132">
        <f>OffensePrj!M466</f>
        <v>913.6067</v>
      </c>
      <c r="M467" s="132">
        <f>OffensePrj!N466</f>
        <v>5.425163</v>
      </c>
      <c r="N467" s="132">
        <f>OffensePrj!O466</f>
        <v>0.756334</v>
      </c>
      <c r="O467" s="132">
        <f>OffensePrj!P466</f>
        <v>0</v>
      </c>
      <c r="P467" s="132">
        <f>OffensePrj!Q466</f>
        <v>0</v>
      </c>
      <c r="Q467" s="134">
        <f>IFERROR(ProjectionCalcs!D467*pointpasscomp+ProjectionCalcs!E467*pointpassyard+ProjectionCalcs!F467*pointpasstd+pointint*ProjectionCalcs!G467+ProjectionCalcs!H467*pointrushatt+pointrushyard*ProjectionCalcs!I467+pointrushtd*ProjectionCalcs!J467+ProjectionCalcs!K467*pointrec+pointrecyard*ProjectionCalcs!L467+ProjectionCalcs!M467*pointrectd+pointfumb*ProjectionCalcs!N467+(C467-D467)*pointpassinc+O467*pointret+P467*pointrushtd,0)</f>
        <v>0</v>
      </c>
      <c r="R467" s="113" t="str">
        <f t="shared" si="17"/>
        <v>#REF!</v>
      </c>
      <c r="S467" s="135" t="str">
        <f t="shared" si="18"/>
        <v>#REF!</v>
      </c>
      <c r="T467" s="113" t="str">
        <f t="array" ref="T467">ROUND(SUMPRODUCT((AE467&gt;=$AE$405:$AE$704)/COUNTIF($AE$405:$AE$704,$AE$405:$AE$704)),0)</f>
        <v>#DIV/0!</v>
      </c>
      <c r="U467" s="3" t="str">
        <f t="shared" si="19"/>
        <v>#REF!</v>
      </c>
      <c r="V467" s="3" t="str">
        <f t="array" ref="V467">IFERROR(INDEX(Overall!$C$3:$C$389,MATCH(ProjectionCalcs!B467,Overall!$D$3:$D$389,0)),"No")</f>
        <v>Yes</v>
      </c>
      <c r="W467" s="93">
        <f t="shared" si="20"/>
        <v>0</v>
      </c>
      <c r="X467" s="136"/>
      <c r="Y467" s="3" t="str">
        <f t="shared" si="21"/>
        <v/>
      </c>
      <c r="Z467" s="3" t="str">
        <f t="shared" si="6"/>
        <v>#DIV/0!</v>
      </c>
      <c r="AA467" s="96">
        <f t="shared" si="7"/>
        <v>0</v>
      </c>
      <c r="AB467" s="3" t="str">
        <f>IF(OR((AA467-$AD$2)&lt;0,(AA467-$AD$4)&lt;0),0,(AA467-$AD$2)*(AA467-$AD$4)*'Draft Array'!$K$101*'Draft Array'!$M$113*pcwr)</f>
        <v>#REF!</v>
      </c>
      <c r="AC467" s="3" t="str">
        <f t="shared" si="8"/>
        <v>#REF!</v>
      </c>
      <c r="AD467" s="3">
        <f t="shared" si="9"/>
        <v>0</v>
      </c>
      <c r="AE467" s="3" t="str">
        <f t="shared" si="22"/>
        <v>#DIV/0!</v>
      </c>
    </row>
    <row r="468" ht="15.75" customHeight="1">
      <c r="A468" s="153" t="str">
        <f>OffensePrj!C467</f>
        <v>wr</v>
      </c>
      <c r="B468" s="131" t="str">
        <f>OffensePrj!R467</f>
        <v>Trevor Davis</v>
      </c>
      <c r="C468" s="132">
        <f>OffensePrj!D467</f>
        <v>0</v>
      </c>
      <c r="D468" s="132">
        <f>OffensePrj!E467</f>
        <v>0</v>
      </c>
      <c r="E468" s="132">
        <f>OffensePrj!F467</f>
        <v>0</v>
      </c>
      <c r="F468" s="132">
        <f>OffensePrj!G467</f>
        <v>0</v>
      </c>
      <c r="G468" s="133">
        <f>OffensePrj!H467</f>
        <v>0</v>
      </c>
      <c r="H468" s="132">
        <f>OffensePrj!I467</f>
        <v>0</v>
      </c>
      <c r="I468" s="132">
        <f>OffensePrj!J467</f>
        <v>0</v>
      </c>
      <c r="J468" s="132">
        <f>OffensePrj!K467</f>
        <v>0</v>
      </c>
      <c r="K468" s="132">
        <f>OffensePrj!L467</f>
        <v>3.809923</v>
      </c>
      <c r="L468" s="132">
        <f>OffensePrj!M467</f>
        <v>50.66367</v>
      </c>
      <c r="M468" s="132">
        <f>OffensePrj!N467</f>
        <v>0.104191</v>
      </c>
      <c r="N468" s="132">
        <f>OffensePrj!O467</f>
        <v>0.6</v>
      </c>
      <c r="O468" s="132">
        <f>OffensePrj!P467</f>
        <v>0</v>
      </c>
      <c r="P468" s="132">
        <f>OffensePrj!Q467</f>
        <v>0</v>
      </c>
      <c r="Q468" s="134">
        <f>IFERROR(ProjectionCalcs!D468*pointpasscomp+ProjectionCalcs!E468*pointpassyard+ProjectionCalcs!F468*pointpasstd+pointint*ProjectionCalcs!G468+ProjectionCalcs!H468*pointrushatt+pointrushyard*ProjectionCalcs!I468+pointrushtd*ProjectionCalcs!J468+ProjectionCalcs!K468*pointrec+pointrecyard*ProjectionCalcs!L468+ProjectionCalcs!M468*pointrectd+pointfumb*ProjectionCalcs!N468+(C468-D468)*pointpassinc+O468*pointret+P468*pointrushtd,0)</f>
        <v>0</v>
      </c>
      <c r="R468" s="113" t="str">
        <f t="shared" si="17"/>
        <v>#REF!</v>
      </c>
      <c r="S468" s="135" t="str">
        <f t="shared" si="18"/>
        <v>#REF!</v>
      </c>
      <c r="T468" s="113" t="str">
        <f t="array" ref="T468">ROUND(SUMPRODUCT((AE468&gt;=$AE$405:$AE$704)/COUNTIF($AE$405:$AE$704,$AE$405:$AE$704)),0)</f>
        <v>#DIV/0!</v>
      </c>
      <c r="U468" s="3" t="str">
        <f t="shared" si="19"/>
        <v>#REF!</v>
      </c>
      <c r="V468" s="3" t="str">
        <f t="array" ref="V468">IFERROR(INDEX(Overall!$C$3:$C$389,MATCH(ProjectionCalcs!B468,Overall!$D$3:$D$389,0)),"No")</f>
        <v>No</v>
      </c>
      <c r="W468" s="93">
        <f t="shared" si="20"/>
        <v>1</v>
      </c>
      <c r="X468" s="136"/>
      <c r="Y468" s="3" t="str">
        <f t="shared" si="21"/>
        <v/>
      </c>
      <c r="Z468" s="3" t="str">
        <f t="shared" si="6"/>
        <v>#DIV/0!</v>
      </c>
      <c r="AA468" s="96">
        <f t="shared" si="7"/>
        <v>0</v>
      </c>
      <c r="AB468" s="3" t="str">
        <f>IF(OR((AA468-$AD$2)&lt;0,(AA468-$AD$4)&lt;0),0,(AA468-$AD$2)*(AA468-$AD$4)*'Draft Array'!$K$101*'Draft Array'!$M$113*pcwr)</f>
        <v>#REF!</v>
      </c>
      <c r="AC468" s="3" t="str">
        <f t="shared" si="8"/>
        <v>#REF!</v>
      </c>
      <c r="AD468" s="3">
        <f t="shared" si="9"/>
        <v>0</v>
      </c>
      <c r="AE468" s="3" t="str">
        <f t="shared" si="22"/>
        <v>#DIV/0!</v>
      </c>
    </row>
    <row r="469" ht="15.75" customHeight="1">
      <c r="A469" s="153" t="str">
        <f>OffensePrj!C468</f>
        <v>wr</v>
      </c>
      <c r="B469" s="131" t="str">
        <f>OffensePrj!R468</f>
        <v>Pharoh Cooper</v>
      </c>
      <c r="C469" s="132">
        <f>OffensePrj!D468</f>
        <v>0</v>
      </c>
      <c r="D469" s="132">
        <f>OffensePrj!E468</f>
        <v>0</v>
      </c>
      <c r="E469" s="132">
        <f>OffensePrj!F468</f>
        <v>0</v>
      </c>
      <c r="F469" s="132">
        <f>OffensePrj!G468</f>
        <v>0</v>
      </c>
      <c r="G469" s="133">
        <f>OffensePrj!H468</f>
        <v>0</v>
      </c>
      <c r="H469" s="132">
        <f>OffensePrj!I468</f>
        <v>0</v>
      </c>
      <c r="I469" s="132">
        <f>OffensePrj!J468</f>
        <v>0.142397</v>
      </c>
      <c r="J469" s="132">
        <f>OffensePrj!K468</f>
        <v>0</v>
      </c>
      <c r="K469" s="132">
        <f>OffensePrj!L468</f>
        <v>10.83374</v>
      </c>
      <c r="L469" s="132">
        <f>OffensePrj!M468</f>
        <v>117.8914</v>
      </c>
      <c r="M469" s="132">
        <f>OffensePrj!N468</f>
        <v>0.443852</v>
      </c>
      <c r="N469" s="132">
        <f>OffensePrj!O468</f>
        <v>0.03</v>
      </c>
      <c r="O469" s="132">
        <f>OffensePrj!P468</f>
        <v>0</v>
      </c>
      <c r="P469" s="132">
        <f>OffensePrj!Q468</f>
        <v>0</v>
      </c>
      <c r="Q469" s="134">
        <f>IFERROR(ProjectionCalcs!D469*pointpasscomp+ProjectionCalcs!E469*pointpassyard+ProjectionCalcs!F469*pointpasstd+pointint*ProjectionCalcs!G469+ProjectionCalcs!H469*pointrushatt+pointrushyard*ProjectionCalcs!I469+pointrushtd*ProjectionCalcs!J469+ProjectionCalcs!K469*pointrec+pointrecyard*ProjectionCalcs!L469+ProjectionCalcs!M469*pointrectd+pointfumb*ProjectionCalcs!N469+(C469-D469)*pointpassinc+O469*pointret+P469*pointrushtd,0)</f>
        <v>0</v>
      </c>
      <c r="R469" s="113" t="str">
        <f t="shared" si="17"/>
        <v>#REF!</v>
      </c>
      <c r="S469" s="135" t="str">
        <f t="shared" si="18"/>
        <v>#REF!</v>
      </c>
      <c r="T469" s="113" t="str">
        <f t="array" ref="T469">ROUND(SUMPRODUCT((AE469&gt;=$AE$405:$AE$704)/COUNTIF($AE$405:$AE$704,$AE$405:$AE$704)),0)</f>
        <v>#DIV/0!</v>
      </c>
      <c r="U469" s="3" t="str">
        <f t="shared" si="19"/>
        <v>#REF!</v>
      </c>
      <c r="V469" s="3" t="str">
        <f t="array" ref="V469">IFERROR(INDEX(Overall!$C$3:$C$389,MATCH(ProjectionCalcs!B469,Overall!$D$3:$D$389,0)),"No")</f>
        <v>No</v>
      </c>
      <c r="W469" s="93">
        <f t="shared" si="20"/>
        <v>1</v>
      </c>
      <c r="X469" s="136"/>
      <c r="Y469" s="3" t="str">
        <f t="shared" si="21"/>
        <v/>
      </c>
      <c r="Z469" s="3" t="str">
        <f t="shared" si="6"/>
        <v>#DIV/0!</v>
      </c>
      <c r="AA469" s="96">
        <f t="shared" si="7"/>
        <v>0</v>
      </c>
      <c r="AB469" s="3" t="str">
        <f>IF(OR((AA469-$AD$2)&lt;0,(AA469-$AD$4)&lt;0),0,(AA469-$AD$2)*(AA469-$AD$4)*'Draft Array'!$K$101*'Draft Array'!$M$113*pcwr)</f>
        <v>#REF!</v>
      </c>
      <c r="AC469" s="3" t="str">
        <f t="shared" si="8"/>
        <v>#REF!</v>
      </c>
      <c r="AD469" s="3">
        <f t="shared" si="9"/>
        <v>0</v>
      </c>
      <c r="AE469" s="3" t="str">
        <f t="shared" si="22"/>
        <v>#DIV/0!</v>
      </c>
    </row>
    <row r="470" ht="15.75" customHeight="1">
      <c r="A470" s="153" t="str">
        <f>OffensePrj!C469</f>
        <v>wr</v>
      </c>
      <c r="B470" s="131" t="str">
        <f>OffensePrj!R469</f>
        <v>Tyler Boyd</v>
      </c>
      <c r="C470" s="132">
        <f>OffensePrj!D469</f>
        <v>0</v>
      </c>
      <c r="D470" s="132">
        <f>OffensePrj!E469</f>
        <v>0</v>
      </c>
      <c r="E470" s="132">
        <f>OffensePrj!F469</f>
        <v>0</v>
      </c>
      <c r="F470" s="132">
        <f>OffensePrj!G469</f>
        <v>0</v>
      </c>
      <c r="G470" s="133">
        <f>OffensePrj!H469</f>
        <v>0</v>
      </c>
      <c r="H470" s="132">
        <f>OffensePrj!I469</f>
        <v>1.938909</v>
      </c>
      <c r="I470" s="132">
        <f>OffensePrj!J469</f>
        <v>12.13482</v>
      </c>
      <c r="J470" s="132">
        <f>OffensePrj!K469</f>
        <v>0.00712</v>
      </c>
      <c r="K470" s="132">
        <f>OffensePrj!L469</f>
        <v>77.78353</v>
      </c>
      <c r="L470" s="132">
        <f>OffensePrj!M469</f>
        <v>958.6781</v>
      </c>
      <c r="M470" s="132">
        <f>OffensePrj!N469</f>
        <v>5.615466</v>
      </c>
      <c r="N470" s="132">
        <f>OffensePrj!O469</f>
        <v>1.194933</v>
      </c>
      <c r="O470" s="132">
        <f>OffensePrj!P469</f>
        <v>0</v>
      </c>
      <c r="P470" s="132">
        <f>OffensePrj!Q469</f>
        <v>0</v>
      </c>
      <c r="Q470" s="134">
        <f>IFERROR(ProjectionCalcs!D470*pointpasscomp+ProjectionCalcs!E470*pointpassyard+ProjectionCalcs!F470*pointpasstd+pointint*ProjectionCalcs!G470+ProjectionCalcs!H470*pointrushatt+pointrushyard*ProjectionCalcs!I470+pointrushtd*ProjectionCalcs!J470+ProjectionCalcs!K470*pointrec+pointrecyard*ProjectionCalcs!L470+ProjectionCalcs!M470*pointrectd+pointfumb*ProjectionCalcs!N470+(C470-D470)*pointpassinc+O470*pointret+P470*pointrushtd,0)</f>
        <v>0</v>
      </c>
      <c r="R470" s="113" t="str">
        <f t="shared" si="17"/>
        <v>#REF!</v>
      </c>
      <c r="S470" s="135" t="str">
        <f t="shared" si="18"/>
        <v>#REF!</v>
      </c>
      <c r="T470" s="113" t="str">
        <f t="array" ref="T470">ROUND(SUMPRODUCT((AE470&gt;=$AE$405:$AE$704)/COUNTIF($AE$405:$AE$704,$AE$405:$AE$704)),0)</f>
        <v>#DIV/0!</v>
      </c>
      <c r="U470" s="3" t="str">
        <f t="shared" si="19"/>
        <v>#REF!</v>
      </c>
      <c r="V470" s="3" t="str">
        <f t="array" ref="V470">IFERROR(INDEX(Overall!$C$3:$C$389,MATCH(ProjectionCalcs!B470,Overall!$D$3:$D$389,0)),"No")</f>
        <v>Yes</v>
      </c>
      <c r="W470" s="93">
        <f t="shared" si="20"/>
        <v>0</v>
      </c>
      <c r="X470" s="136"/>
      <c r="Y470" s="3" t="str">
        <f t="shared" si="21"/>
        <v/>
      </c>
      <c r="Z470" s="3" t="str">
        <f t="shared" si="6"/>
        <v>#DIV/0!</v>
      </c>
      <c r="AA470" s="96">
        <f t="shared" si="7"/>
        <v>0</v>
      </c>
      <c r="AB470" s="3" t="str">
        <f>IF(OR((AA470-$AD$2)&lt;0,(AA470-$AD$4)&lt;0),0,(AA470-$AD$2)*(AA470-$AD$4)*'Draft Array'!$K$101*'Draft Array'!$M$113*pcwr)</f>
        <v>#REF!</v>
      </c>
      <c r="AC470" s="3" t="str">
        <f t="shared" si="8"/>
        <v>#REF!</v>
      </c>
      <c r="AD470" s="3">
        <f t="shared" si="9"/>
        <v>0</v>
      </c>
      <c r="AE470" s="3" t="str">
        <f t="shared" si="22"/>
        <v>#DIV/0!</v>
      </c>
    </row>
    <row r="471" ht="15.75" customHeight="1">
      <c r="A471" s="153" t="str">
        <f>OffensePrj!C470</f>
        <v>wr</v>
      </c>
      <c r="B471" s="131" t="str">
        <f>OffensePrj!R470</f>
        <v>Rashard Higgins</v>
      </c>
      <c r="C471" s="132">
        <f>OffensePrj!D470</f>
        <v>0</v>
      </c>
      <c r="D471" s="132">
        <f>OffensePrj!E470</f>
        <v>0</v>
      </c>
      <c r="E471" s="132">
        <f>OffensePrj!F470</f>
        <v>0</v>
      </c>
      <c r="F471" s="132">
        <f>OffensePrj!G470</f>
        <v>0</v>
      </c>
      <c r="G471" s="133">
        <f>OffensePrj!H470</f>
        <v>0</v>
      </c>
      <c r="H471" s="132">
        <f>OffensePrj!I470</f>
        <v>0</v>
      </c>
      <c r="I471" s="132">
        <f>OffensePrj!J470</f>
        <v>0</v>
      </c>
      <c r="J471" s="132">
        <f>OffensePrj!K470</f>
        <v>0</v>
      </c>
      <c r="K471" s="132">
        <f>OffensePrj!L470</f>
        <v>18.81617</v>
      </c>
      <c r="L471" s="132">
        <f>OffensePrj!M470</f>
        <v>256.8429</v>
      </c>
      <c r="M471" s="132">
        <f>OffensePrj!N470</f>
        <v>2.112821</v>
      </c>
      <c r="N471" s="132">
        <f>OffensePrj!O470</f>
        <v>0.2</v>
      </c>
      <c r="O471" s="132">
        <f>OffensePrj!P470</f>
        <v>0</v>
      </c>
      <c r="P471" s="132">
        <f>OffensePrj!Q470</f>
        <v>0</v>
      </c>
      <c r="Q471" s="134">
        <f>IFERROR(ProjectionCalcs!D471*pointpasscomp+ProjectionCalcs!E471*pointpassyard+ProjectionCalcs!F471*pointpasstd+pointint*ProjectionCalcs!G471+ProjectionCalcs!H471*pointrushatt+pointrushyard*ProjectionCalcs!I471+pointrushtd*ProjectionCalcs!J471+ProjectionCalcs!K471*pointrec+pointrecyard*ProjectionCalcs!L471+ProjectionCalcs!M471*pointrectd+pointfumb*ProjectionCalcs!N471+(C471-D471)*pointpassinc+O471*pointret+P471*pointrushtd,0)</f>
        <v>0</v>
      </c>
      <c r="R471" s="113" t="str">
        <f t="shared" si="17"/>
        <v>#REF!</v>
      </c>
      <c r="S471" s="135" t="str">
        <f t="shared" si="18"/>
        <v>#REF!</v>
      </c>
      <c r="T471" s="113" t="str">
        <f t="array" ref="T471">ROUND(SUMPRODUCT((AE471&gt;=$AE$405:$AE$704)/COUNTIF($AE$405:$AE$704,$AE$405:$AE$704)),0)</f>
        <v>#DIV/0!</v>
      </c>
      <c r="U471" s="3" t="str">
        <f t="shared" si="19"/>
        <v>#REF!</v>
      </c>
      <c r="V471" s="3" t="str">
        <f t="array" ref="V471">IFERROR(INDEX(Overall!$C$3:$C$389,MATCH(ProjectionCalcs!B471,Overall!$D$3:$D$389,0)),"No")</f>
        <v>No</v>
      </c>
      <c r="W471" s="93">
        <f t="shared" si="20"/>
        <v>1</v>
      </c>
      <c r="X471" s="136"/>
      <c r="Y471" s="3" t="str">
        <f t="shared" si="21"/>
        <v/>
      </c>
      <c r="Z471" s="3" t="str">
        <f t="shared" si="6"/>
        <v>#DIV/0!</v>
      </c>
      <c r="AA471" s="96">
        <f t="shared" si="7"/>
        <v>0</v>
      </c>
      <c r="AB471" s="3" t="str">
        <f>IF(OR((AA471-$AD$2)&lt;0,(AA471-$AD$4)&lt;0),0,(AA471-$AD$2)*(AA471-$AD$4)*'Draft Array'!$K$101*'Draft Array'!$M$113*pcwr)</f>
        <v>#REF!</v>
      </c>
      <c r="AC471" s="3" t="str">
        <f t="shared" si="8"/>
        <v>#REF!</v>
      </c>
      <c r="AD471" s="3">
        <f t="shared" si="9"/>
        <v>0</v>
      </c>
      <c r="AE471" s="3" t="str">
        <f t="shared" si="22"/>
        <v>#DIV/0!</v>
      </c>
    </row>
    <row r="472" ht="15.75" customHeight="1">
      <c r="A472" s="153" t="str">
        <f>OffensePrj!C471</f>
        <v>wr</v>
      </c>
      <c r="B472" s="131" t="str">
        <f>OffensePrj!R471</f>
        <v>Ricardo Louis</v>
      </c>
      <c r="C472" s="132">
        <f>OffensePrj!D471</f>
        <v>0</v>
      </c>
      <c r="D472" s="132">
        <f>OffensePrj!E471</f>
        <v>0</v>
      </c>
      <c r="E472" s="132">
        <f>OffensePrj!F471</f>
        <v>0</v>
      </c>
      <c r="F472" s="132">
        <f>OffensePrj!G471</f>
        <v>0</v>
      </c>
      <c r="G472" s="133">
        <f>OffensePrj!H471</f>
        <v>0</v>
      </c>
      <c r="H472" s="132">
        <f>OffensePrj!I471</f>
        <v>1.033033</v>
      </c>
      <c r="I472" s="132">
        <f>OffensePrj!J471</f>
        <v>4.132132</v>
      </c>
      <c r="J472" s="132">
        <f>OffensePrj!K471</f>
        <v>0</v>
      </c>
      <c r="K472" s="132">
        <f>OffensePrj!L471</f>
        <v>14.46699</v>
      </c>
      <c r="L472" s="132">
        <f>OffensePrj!M471</f>
        <v>209.3186</v>
      </c>
      <c r="M472" s="132">
        <f>OffensePrj!N471</f>
        <v>0.747976</v>
      </c>
      <c r="N472" s="132">
        <f>OffensePrj!O471</f>
        <v>0.512668</v>
      </c>
      <c r="O472" s="132">
        <f>OffensePrj!P471</f>
        <v>0</v>
      </c>
      <c r="P472" s="132">
        <f>OffensePrj!Q471</f>
        <v>0</v>
      </c>
      <c r="Q472" s="134">
        <f>IFERROR(ProjectionCalcs!D472*pointpasscomp+ProjectionCalcs!E472*pointpassyard+ProjectionCalcs!F472*pointpasstd+pointint*ProjectionCalcs!G472+ProjectionCalcs!H472*pointrushatt+pointrushyard*ProjectionCalcs!I472+pointrushtd*ProjectionCalcs!J472+ProjectionCalcs!K472*pointrec+pointrecyard*ProjectionCalcs!L472+ProjectionCalcs!M472*pointrectd+pointfumb*ProjectionCalcs!N472+(C472-D472)*pointpassinc+O472*pointret+P472*pointrushtd,0)</f>
        <v>0</v>
      </c>
      <c r="R472" s="113" t="str">
        <f t="shared" si="17"/>
        <v>#REF!</v>
      </c>
      <c r="S472" s="135" t="str">
        <f t="shared" si="18"/>
        <v>#REF!</v>
      </c>
      <c r="T472" s="113" t="str">
        <f t="array" ref="T472">ROUND(SUMPRODUCT((AE472&gt;=$AE$405:$AE$704)/COUNTIF($AE$405:$AE$704,$AE$405:$AE$704)),0)</f>
        <v>#DIV/0!</v>
      </c>
      <c r="U472" s="3" t="str">
        <f t="shared" si="19"/>
        <v>#REF!</v>
      </c>
      <c r="V472" s="3" t="str">
        <f t="array" ref="V472">IFERROR(INDEX(Overall!$C$3:$C$389,MATCH(ProjectionCalcs!B472,Overall!$D$3:$D$389,0)),"No")</f>
        <v>No</v>
      </c>
      <c r="W472" s="93">
        <f t="shared" si="20"/>
        <v>1</v>
      </c>
      <c r="X472" s="136"/>
      <c r="Y472" s="3" t="str">
        <f t="shared" si="21"/>
        <v/>
      </c>
      <c r="Z472" s="3" t="str">
        <f t="shared" si="6"/>
        <v>#DIV/0!</v>
      </c>
      <c r="AA472" s="96">
        <f t="shared" si="7"/>
        <v>0</v>
      </c>
      <c r="AB472" s="3" t="str">
        <f>IF(OR((AA472-$AD$2)&lt;0,(AA472-$AD$4)&lt;0),0,(AA472-$AD$2)*(AA472-$AD$4)*'Draft Array'!$K$101*'Draft Array'!$M$113*pcwr)</f>
        <v>#REF!</v>
      </c>
      <c r="AC472" s="3" t="str">
        <f t="shared" si="8"/>
        <v>#REF!</v>
      </c>
      <c r="AD472" s="3">
        <f t="shared" si="9"/>
        <v>0</v>
      </c>
      <c r="AE472" s="3" t="str">
        <f t="shared" si="22"/>
        <v>#DIV/0!</v>
      </c>
    </row>
    <row r="473" ht="15.75" customHeight="1">
      <c r="A473" s="153" t="str">
        <f>OffensePrj!C472</f>
        <v>wr</v>
      </c>
      <c r="B473" s="131" t="str">
        <f>OffensePrj!R472</f>
        <v>Demarcus Robinson</v>
      </c>
      <c r="C473" s="132">
        <f>OffensePrj!D472</f>
        <v>0</v>
      </c>
      <c r="D473" s="132">
        <f>OffensePrj!E472</f>
        <v>0</v>
      </c>
      <c r="E473" s="132">
        <f>OffensePrj!F472</f>
        <v>0</v>
      </c>
      <c r="F473" s="132">
        <f>OffensePrj!G472</f>
        <v>0</v>
      </c>
      <c r="G473" s="133">
        <f>OffensePrj!H472</f>
        <v>0</v>
      </c>
      <c r="H473" s="132">
        <f>OffensePrj!I472</f>
        <v>0</v>
      </c>
      <c r="I473" s="132">
        <f>OffensePrj!J472</f>
        <v>0</v>
      </c>
      <c r="J473" s="132">
        <f>OffensePrj!K472</f>
        <v>0</v>
      </c>
      <c r="K473" s="132">
        <f>OffensePrj!L472</f>
        <v>18.38749</v>
      </c>
      <c r="L473" s="132">
        <f>OffensePrj!M472</f>
        <v>306.6379</v>
      </c>
      <c r="M473" s="132">
        <f>OffensePrj!N472</f>
        <v>2.46437</v>
      </c>
      <c r="N473" s="132">
        <f>OffensePrj!O472</f>
        <v>0</v>
      </c>
      <c r="O473" s="132">
        <f>OffensePrj!P472</f>
        <v>0</v>
      </c>
      <c r="P473" s="132">
        <f>OffensePrj!Q472</f>
        <v>0</v>
      </c>
      <c r="Q473" s="134">
        <f>IFERROR(ProjectionCalcs!D473*pointpasscomp+ProjectionCalcs!E473*pointpassyard+ProjectionCalcs!F473*pointpasstd+pointint*ProjectionCalcs!G473+ProjectionCalcs!H473*pointrushatt+pointrushyard*ProjectionCalcs!I473+pointrushtd*ProjectionCalcs!J473+ProjectionCalcs!K473*pointrec+pointrecyard*ProjectionCalcs!L473+ProjectionCalcs!M473*pointrectd+pointfumb*ProjectionCalcs!N473+(C473-D473)*pointpassinc+O473*pointret+P473*pointrushtd,0)</f>
        <v>0</v>
      </c>
      <c r="R473" s="113" t="str">
        <f t="shared" si="17"/>
        <v>#REF!</v>
      </c>
      <c r="S473" s="135" t="str">
        <f t="shared" si="18"/>
        <v>#REF!</v>
      </c>
      <c r="T473" s="113" t="str">
        <f t="array" ref="T473">ROUND(SUMPRODUCT((AE473&gt;=$AE$405:$AE$704)/COUNTIF($AE$405:$AE$704,$AE$405:$AE$704)),0)</f>
        <v>#DIV/0!</v>
      </c>
      <c r="U473" s="3" t="str">
        <f t="shared" si="19"/>
        <v>#REF!</v>
      </c>
      <c r="V473" s="3" t="str">
        <f t="array" ref="V473">IFERROR(INDEX(Overall!$C$3:$C$389,MATCH(ProjectionCalcs!B473,Overall!$D$3:$D$389,0)),"No")</f>
        <v>Yes</v>
      </c>
      <c r="W473" s="93">
        <f t="shared" si="20"/>
        <v>0</v>
      </c>
      <c r="X473" s="136"/>
      <c r="Y473" s="3" t="str">
        <f t="shared" si="21"/>
        <v/>
      </c>
      <c r="Z473" s="3" t="str">
        <f t="shared" si="6"/>
        <v>#DIV/0!</v>
      </c>
      <c r="AA473" s="96">
        <f t="shared" si="7"/>
        <v>0</v>
      </c>
      <c r="AB473" s="3" t="str">
        <f>IF(OR((AA473-$AD$2)&lt;0,(AA473-$AD$4)&lt;0),0,(AA473-$AD$2)*(AA473-$AD$4)*'Draft Array'!$K$101*'Draft Array'!$M$113*pcwr)</f>
        <v>#REF!</v>
      </c>
      <c r="AC473" s="3" t="str">
        <f t="shared" si="8"/>
        <v>#REF!</v>
      </c>
      <c r="AD473" s="3">
        <f t="shared" si="9"/>
        <v>0</v>
      </c>
      <c r="AE473" s="3" t="str">
        <f t="shared" si="22"/>
        <v>#DIV/0!</v>
      </c>
    </row>
    <row r="474" ht="15.75" customHeight="1">
      <c r="A474" s="153" t="str">
        <f>OffensePrj!C473</f>
        <v>wr</v>
      </c>
      <c r="B474" s="131" t="str">
        <f>OffensePrj!R473</f>
        <v>Jakeem Grant</v>
      </c>
      <c r="C474" s="132">
        <f>OffensePrj!D473</f>
        <v>0</v>
      </c>
      <c r="D474" s="132">
        <f>OffensePrj!E473</f>
        <v>0</v>
      </c>
      <c r="E474" s="132">
        <f>OffensePrj!F473</f>
        <v>0</v>
      </c>
      <c r="F474" s="132">
        <f>OffensePrj!G473</f>
        <v>0</v>
      </c>
      <c r="G474" s="133">
        <f>OffensePrj!H473</f>
        <v>0</v>
      </c>
      <c r="H474" s="132">
        <f>OffensePrj!I473</f>
        <v>3.164879</v>
      </c>
      <c r="I474" s="132">
        <f>OffensePrj!J473</f>
        <v>21.90611</v>
      </c>
      <c r="J474" s="132">
        <f>OffensePrj!K473</f>
        <v>0.142397</v>
      </c>
      <c r="K474" s="132">
        <f>OffensePrj!L473</f>
        <v>28.7434</v>
      </c>
      <c r="L474" s="132">
        <f>OffensePrj!M473</f>
        <v>322.4825</v>
      </c>
      <c r="M474" s="132">
        <f>OffensePrj!N473</f>
        <v>1.763813</v>
      </c>
      <c r="N474" s="132">
        <f>OffensePrj!O473</f>
        <v>0</v>
      </c>
      <c r="O474" s="132">
        <f>OffensePrj!P473</f>
        <v>0</v>
      </c>
      <c r="P474" s="132">
        <f>OffensePrj!Q473</f>
        <v>0</v>
      </c>
      <c r="Q474" s="134">
        <f>IFERROR(ProjectionCalcs!D474*pointpasscomp+ProjectionCalcs!E474*pointpassyard+ProjectionCalcs!F474*pointpasstd+pointint*ProjectionCalcs!G474+ProjectionCalcs!H474*pointrushatt+pointrushyard*ProjectionCalcs!I474+pointrushtd*ProjectionCalcs!J474+ProjectionCalcs!K474*pointrec+pointrecyard*ProjectionCalcs!L474+ProjectionCalcs!M474*pointrectd+pointfumb*ProjectionCalcs!N474+(C474-D474)*pointpassinc+O474*pointret+P474*pointrushtd,0)</f>
        <v>0</v>
      </c>
      <c r="R474" s="113" t="str">
        <f t="shared" si="17"/>
        <v>#REF!</v>
      </c>
      <c r="S474" s="135" t="str">
        <f t="shared" si="18"/>
        <v>#REF!</v>
      </c>
      <c r="T474" s="113" t="str">
        <f t="array" ref="T474">ROUND(SUMPRODUCT((AE474&gt;=$AE$405:$AE$704)/COUNTIF($AE$405:$AE$704,$AE$405:$AE$704)),0)</f>
        <v>#DIV/0!</v>
      </c>
      <c r="U474" s="3" t="str">
        <f t="shared" si="19"/>
        <v>#REF!</v>
      </c>
      <c r="V474" s="3" t="str">
        <f t="array" ref="V474">IFERROR(INDEX(Overall!$C$3:$C$389,MATCH(ProjectionCalcs!B474,Overall!$D$3:$D$389,0)),"No")</f>
        <v>No</v>
      </c>
      <c r="W474" s="93">
        <f t="shared" si="20"/>
        <v>1</v>
      </c>
      <c r="X474" s="136"/>
      <c r="Y474" s="3" t="str">
        <f t="shared" si="21"/>
        <v/>
      </c>
      <c r="Z474" s="3" t="str">
        <f t="shared" si="6"/>
        <v>#DIV/0!</v>
      </c>
      <c r="AA474" s="96">
        <f t="shared" si="7"/>
        <v>0</v>
      </c>
      <c r="AB474" s="3" t="str">
        <f>IF(OR((AA474-$AD$2)&lt;0,(AA474-$AD$4)&lt;0),0,(AA474-$AD$2)*(AA474-$AD$4)*'Draft Array'!$K$101*'Draft Array'!$M$113*pcwr)</f>
        <v>#REF!</v>
      </c>
      <c r="AC474" s="3" t="str">
        <f t="shared" si="8"/>
        <v>#REF!</v>
      </c>
      <c r="AD474" s="3">
        <f t="shared" si="9"/>
        <v>0</v>
      </c>
      <c r="AE474" s="3" t="str">
        <f t="shared" si="22"/>
        <v>#DIV/0!</v>
      </c>
    </row>
    <row r="475" ht="15.75" customHeight="1">
      <c r="A475" s="153" t="str">
        <f>OffensePrj!C474</f>
        <v>wr</v>
      </c>
      <c r="B475" s="131" t="str">
        <f>OffensePrj!R474</f>
        <v>Tyreek Hill</v>
      </c>
      <c r="C475" s="132">
        <f>OffensePrj!D474</f>
        <v>0</v>
      </c>
      <c r="D475" s="132">
        <f>OffensePrj!E474</f>
        <v>0</v>
      </c>
      <c r="E475" s="132">
        <f>OffensePrj!F474</f>
        <v>0</v>
      </c>
      <c r="F475" s="132">
        <f>OffensePrj!G474</f>
        <v>0</v>
      </c>
      <c r="G475" s="133">
        <f>OffensePrj!H474</f>
        <v>0</v>
      </c>
      <c r="H475" s="132">
        <f>OffensePrj!I474</f>
        <v>11.54048</v>
      </c>
      <c r="I475" s="132">
        <f>OffensePrj!J474</f>
        <v>69.899</v>
      </c>
      <c r="J475" s="132">
        <f>OffensePrj!K474</f>
        <v>0.55427</v>
      </c>
      <c r="K475" s="132">
        <f>OffensePrj!L474</f>
        <v>83.56136</v>
      </c>
      <c r="L475" s="132">
        <f>OffensePrj!M474</f>
        <v>1265.099</v>
      </c>
      <c r="M475" s="132">
        <f>OffensePrj!N474</f>
        <v>9.436949</v>
      </c>
      <c r="N475" s="132">
        <f>OffensePrj!O474</f>
        <v>0.951267</v>
      </c>
      <c r="O475" s="132">
        <f>OffensePrj!P474</f>
        <v>0</v>
      </c>
      <c r="P475" s="132">
        <f>OffensePrj!Q474</f>
        <v>0</v>
      </c>
      <c r="Q475" s="134">
        <f>IFERROR(ProjectionCalcs!D475*pointpasscomp+ProjectionCalcs!E475*pointpassyard+ProjectionCalcs!F475*pointpasstd+pointint*ProjectionCalcs!G475+ProjectionCalcs!H475*pointrushatt+pointrushyard*ProjectionCalcs!I475+pointrushtd*ProjectionCalcs!J475+ProjectionCalcs!K475*pointrec+pointrecyard*ProjectionCalcs!L475+ProjectionCalcs!M475*pointrectd+pointfumb*ProjectionCalcs!N475+(C475-D475)*pointpassinc+O475*pointret+P475*pointrushtd,0)</f>
        <v>0</v>
      </c>
      <c r="R475" s="113" t="str">
        <f t="shared" si="17"/>
        <v>#REF!</v>
      </c>
      <c r="S475" s="135" t="str">
        <f t="shared" si="18"/>
        <v>#REF!</v>
      </c>
      <c r="T475" s="113" t="str">
        <f t="array" ref="T475">ROUND(SUMPRODUCT((AE475&gt;=$AE$405:$AE$704)/COUNTIF($AE$405:$AE$704,$AE$405:$AE$704)),0)</f>
        <v>#DIV/0!</v>
      </c>
      <c r="U475" s="3" t="str">
        <f t="shared" si="19"/>
        <v>#REF!</v>
      </c>
      <c r="V475" s="3" t="str">
        <f t="array" ref="V475">IFERROR(INDEX(Overall!$C$3:$C$389,MATCH(ProjectionCalcs!B475,Overall!$D$3:$D$389,0)),"No")</f>
        <v>Yes</v>
      </c>
      <c r="W475" s="93">
        <f t="shared" si="20"/>
        <v>0</v>
      </c>
      <c r="X475" s="136"/>
      <c r="Y475" s="3" t="str">
        <f t="shared" si="21"/>
        <v/>
      </c>
      <c r="Z475" s="3" t="str">
        <f t="shared" si="6"/>
        <v>#DIV/0!</v>
      </c>
      <c r="AA475" s="96">
        <f t="shared" si="7"/>
        <v>0</v>
      </c>
      <c r="AB475" s="3" t="str">
        <f>IF(OR((AA475-$AD$2)&lt;0,(AA475-$AD$4)&lt;0),0,(AA475-$AD$2)*(AA475-$AD$4)*'Draft Array'!$K$101*'Draft Array'!$M$113*pcwr)</f>
        <v>#REF!</v>
      </c>
      <c r="AC475" s="3" t="str">
        <f t="shared" si="8"/>
        <v>#REF!</v>
      </c>
      <c r="AD475" s="3">
        <f t="shared" si="9"/>
        <v>0</v>
      </c>
      <c r="AE475" s="3" t="str">
        <f t="shared" si="22"/>
        <v>#DIV/0!</v>
      </c>
    </row>
    <row r="476" ht="15.75" customHeight="1">
      <c r="A476" s="153" t="str">
        <f>OffensePrj!C475</f>
        <v>wr</v>
      </c>
      <c r="B476" s="131" t="str">
        <f>OffensePrj!R475</f>
        <v>Michael Thomas</v>
      </c>
      <c r="C476" s="132">
        <f>OffensePrj!D475</f>
        <v>0</v>
      </c>
      <c r="D476" s="132">
        <f>OffensePrj!E475</f>
        <v>0</v>
      </c>
      <c r="E476" s="132">
        <f>OffensePrj!F475</f>
        <v>0</v>
      </c>
      <c r="F476" s="132">
        <f>OffensePrj!G475</f>
        <v>0</v>
      </c>
      <c r="G476" s="133">
        <f>OffensePrj!H475</f>
        <v>0</v>
      </c>
      <c r="H476" s="132">
        <f>OffensePrj!I475</f>
        <v>0.20608</v>
      </c>
      <c r="I476" s="132">
        <f>OffensePrj!J475</f>
        <v>0.614735</v>
      </c>
      <c r="J476" s="132">
        <f>OffensePrj!K475</f>
        <v>0</v>
      </c>
      <c r="K476" s="132">
        <f>OffensePrj!L475</f>
        <v>130.1646</v>
      </c>
      <c r="L476" s="132">
        <f>OffensePrj!M475</f>
        <v>1535.094</v>
      </c>
      <c r="M476" s="132">
        <f>OffensePrj!N475</f>
        <v>9.163984</v>
      </c>
      <c r="N476" s="132">
        <f>OffensePrj!O475</f>
        <v>0.512668</v>
      </c>
      <c r="O476" s="132">
        <f>OffensePrj!P475</f>
        <v>0</v>
      </c>
      <c r="P476" s="132">
        <f>OffensePrj!Q475</f>
        <v>0</v>
      </c>
      <c r="Q476" s="134">
        <f>IFERROR(ProjectionCalcs!D476*pointpasscomp+ProjectionCalcs!E476*pointpassyard+ProjectionCalcs!F476*pointpasstd+pointint*ProjectionCalcs!G476+ProjectionCalcs!H476*pointrushatt+pointrushyard*ProjectionCalcs!I476+pointrushtd*ProjectionCalcs!J476+ProjectionCalcs!K476*pointrec+pointrecyard*ProjectionCalcs!L476+ProjectionCalcs!M476*pointrectd+pointfumb*ProjectionCalcs!N476+(C476-D476)*pointpassinc+O476*pointret+P476*pointrushtd,0)</f>
        <v>0</v>
      </c>
      <c r="R476" s="113" t="str">
        <f t="shared" si="17"/>
        <v>#REF!</v>
      </c>
      <c r="S476" s="135" t="str">
        <f t="shared" si="18"/>
        <v>#REF!</v>
      </c>
      <c r="T476" s="113" t="str">
        <f t="array" ref="T476">ROUND(SUMPRODUCT((AE476&gt;=$AE$405:$AE$704)/COUNTIF($AE$405:$AE$704,$AE$405:$AE$704)),0)</f>
        <v>#DIV/0!</v>
      </c>
      <c r="U476" s="3" t="str">
        <f t="shared" si="19"/>
        <v>#REF!</v>
      </c>
      <c r="V476" s="3" t="str">
        <f t="array" ref="V476">IFERROR(INDEX(Overall!$C$3:$C$389,MATCH(ProjectionCalcs!B476,Overall!$D$3:$D$389,0)),"No")</f>
        <v>Yes</v>
      </c>
      <c r="W476" s="93">
        <f t="shared" si="20"/>
        <v>0</v>
      </c>
      <c r="X476" s="136"/>
      <c r="Y476" s="3" t="str">
        <f t="shared" si="21"/>
        <v/>
      </c>
      <c r="Z476" s="3" t="str">
        <f t="shared" si="6"/>
        <v>#DIV/0!</v>
      </c>
      <c r="AA476" s="96">
        <f t="shared" si="7"/>
        <v>0</v>
      </c>
      <c r="AB476" s="3" t="str">
        <f>IF(OR((AA476-$AD$2)&lt;0,(AA476-$AD$4)&lt;0),0,(AA476-$AD$2)*(AA476-$AD$4)*'Draft Array'!$K$101*'Draft Array'!$M$113*pcwr)</f>
        <v>#REF!</v>
      </c>
      <c r="AC476" s="3" t="str">
        <f t="shared" si="8"/>
        <v>#REF!</v>
      </c>
      <c r="AD476" s="3">
        <f t="shared" si="9"/>
        <v>0</v>
      </c>
      <c r="AE476" s="3" t="str">
        <f t="shared" si="22"/>
        <v>#DIV/0!</v>
      </c>
    </row>
    <row r="477" ht="15.75" customHeight="1">
      <c r="A477" s="153" t="str">
        <f>OffensePrj!C476</f>
        <v>wr</v>
      </c>
      <c r="B477" s="131" t="str">
        <f>OffensePrj!R476</f>
        <v>Mike Thomas</v>
      </c>
      <c r="C477" s="132">
        <f>OffensePrj!D476</f>
        <v>0</v>
      </c>
      <c r="D477" s="132">
        <f>OffensePrj!E476</f>
        <v>0</v>
      </c>
      <c r="E477" s="132">
        <f>OffensePrj!F476</f>
        <v>0</v>
      </c>
      <c r="F477" s="132">
        <f>OffensePrj!G476</f>
        <v>0</v>
      </c>
      <c r="G477" s="133">
        <f>OffensePrj!H476</f>
        <v>0</v>
      </c>
      <c r="H477" s="132">
        <f>OffensePrj!I476</f>
        <v>0</v>
      </c>
      <c r="I477" s="132">
        <f>OffensePrj!J476</f>
        <v>0</v>
      </c>
      <c r="J477" s="132">
        <f>OffensePrj!K476</f>
        <v>0</v>
      </c>
      <c r="K477" s="132">
        <f>OffensePrj!L476</f>
        <v>0.858413</v>
      </c>
      <c r="L477" s="132">
        <f>OffensePrj!M476</f>
        <v>10.61795</v>
      </c>
      <c r="M477" s="132">
        <f>OffensePrj!N476</f>
        <v>0.074422</v>
      </c>
      <c r="N477" s="132">
        <f>OffensePrj!O476</f>
        <v>0</v>
      </c>
      <c r="O477" s="132">
        <f>OffensePrj!P476</f>
        <v>0</v>
      </c>
      <c r="P477" s="132">
        <f>OffensePrj!Q476</f>
        <v>0</v>
      </c>
      <c r="Q477" s="134">
        <f>IFERROR(ProjectionCalcs!D477*pointpasscomp+ProjectionCalcs!E477*pointpassyard+ProjectionCalcs!F477*pointpasstd+pointint*ProjectionCalcs!G477+ProjectionCalcs!H477*pointrushatt+pointrushyard*ProjectionCalcs!I477+pointrushtd*ProjectionCalcs!J477+ProjectionCalcs!K477*pointrec+pointrecyard*ProjectionCalcs!L477+ProjectionCalcs!M477*pointrectd+pointfumb*ProjectionCalcs!N477+(C477-D477)*pointpassinc+O477*pointret+P477*pointrushtd,0)</f>
        <v>0</v>
      </c>
      <c r="R477" s="113" t="str">
        <f t="shared" si="17"/>
        <v>#REF!</v>
      </c>
      <c r="S477" s="135" t="str">
        <f t="shared" si="18"/>
        <v>#REF!</v>
      </c>
      <c r="T477" s="113" t="str">
        <f t="array" ref="T477">ROUND(SUMPRODUCT((AE477&gt;=$AE$405:$AE$704)/COUNTIF($AE$405:$AE$704,$AE$405:$AE$704)),0)</f>
        <v>#DIV/0!</v>
      </c>
      <c r="U477" s="3" t="str">
        <f t="shared" si="19"/>
        <v>#REF!</v>
      </c>
      <c r="V477" s="3" t="str">
        <f t="array" ref="V477">IFERROR(INDEX(Overall!$C$3:$C$389,MATCH(ProjectionCalcs!B477,Overall!$D$3:$D$389,0)),"No")</f>
        <v>No</v>
      </c>
      <c r="W477" s="93">
        <f t="shared" si="20"/>
        <v>1</v>
      </c>
      <c r="X477" s="136"/>
      <c r="Y477" s="3" t="str">
        <f t="shared" si="21"/>
        <v/>
      </c>
      <c r="Z477" s="3" t="str">
        <f t="shared" si="6"/>
        <v>#DIV/0!</v>
      </c>
      <c r="AA477" s="96">
        <f t="shared" si="7"/>
        <v>0</v>
      </c>
      <c r="AB477" s="3" t="str">
        <f>IF(OR((AA477-$AD$2)&lt;0,(AA477-$AD$4)&lt;0),0,(AA477-$AD$2)*(AA477-$AD$4)*'Draft Array'!$K$101*'Draft Array'!$M$113*pcwr)</f>
        <v>#REF!</v>
      </c>
      <c r="AC477" s="3" t="str">
        <f t="shared" si="8"/>
        <v>#REF!</v>
      </c>
      <c r="AD477" s="3">
        <f t="shared" si="9"/>
        <v>0</v>
      </c>
      <c r="AE477" s="3" t="str">
        <f t="shared" si="22"/>
        <v>#DIV/0!</v>
      </c>
    </row>
    <row r="478" ht="15.75" customHeight="1">
      <c r="A478" s="153" t="str">
        <f>OffensePrj!C477</f>
        <v>wr</v>
      </c>
      <c r="B478" s="131" t="str">
        <f>OffensePrj!R477</f>
        <v>Maurice Harris</v>
      </c>
      <c r="C478" s="132">
        <f>OffensePrj!D477</f>
        <v>0</v>
      </c>
      <c r="D478" s="132">
        <f>OffensePrj!E477</f>
        <v>0</v>
      </c>
      <c r="E478" s="132">
        <f>OffensePrj!F477</f>
        <v>0</v>
      </c>
      <c r="F478" s="132">
        <f>OffensePrj!G477</f>
        <v>0</v>
      </c>
      <c r="G478" s="133">
        <f>OffensePrj!H477</f>
        <v>0</v>
      </c>
      <c r="H478" s="132">
        <f>OffensePrj!I477</f>
        <v>0.29</v>
      </c>
      <c r="I478" s="132">
        <f>OffensePrj!J477</f>
        <v>1.67</v>
      </c>
      <c r="J478" s="132">
        <f>OffensePrj!K477</f>
        <v>0</v>
      </c>
      <c r="K478" s="132">
        <f>OffensePrj!L477</f>
        <v>1.45</v>
      </c>
      <c r="L478" s="132">
        <f>OffensePrj!M477</f>
        <v>17.46</v>
      </c>
      <c r="M478" s="132">
        <f>OffensePrj!N477</f>
        <v>0.16</v>
      </c>
      <c r="N478" s="132">
        <f>OffensePrj!O477</f>
        <v>0</v>
      </c>
      <c r="O478" s="132">
        <f>OffensePrj!P477</f>
        <v>0</v>
      </c>
      <c r="P478" s="132">
        <f>OffensePrj!Q477</f>
        <v>0</v>
      </c>
      <c r="Q478" s="134">
        <f>IFERROR(ProjectionCalcs!D478*pointpasscomp+ProjectionCalcs!E478*pointpassyard+ProjectionCalcs!F478*pointpasstd+pointint*ProjectionCalcs!G478+ProjectionCalcs!H478*pointrushatt+pointrushyard*ProjectionCalcs!I478+pointrushtd*ProjectionCalcs!J478+ProjectionCalcs!K478*pointrec+pointrecyard*ProjectionCalcs!L478+ProjectionCalcs!M478*pointrectd+pointfumb*ProjectionCalcs!N478+(C478-D478)*pointpassinc+O478*pointret+P478*pointrushtd,0)</f>
        <v>0</v>
      </c>
      <c r="R478" s="113" t="str">
        <f t="shared" si="17"/>
        <v>#REF!</v>
      </c>
      <c r="S478" s="135" t="str">
        <f t="shared" si="18"/>
        <v>#REF!</v>
      </c>
      <c r="T478" s="113" t="str">
        <f t="array" ref="T478">ROUND(SUMPRODUCT((AE478&gt;=$AE$405:$AE$704)/COUNTIF($AE$405:$AE$704,$AE$405:$AE$704)),0)</f>
        <v>#DIV/0!</v>
      </c>
      <c r="U478" s="3" t="str">
        <f t="shared" si="19"/>
        <v>#REF!</v>
      </c>
      <c r="V478" s="3" t="str">
        <f t="array" ref="V478">IFERROR(INDEX(Overall!$C$3:$C$389,MATCH(ProjectionCalcs!B478,Overall!$D$3:$D$389,0)),"No")</f>
        <v>No</v>
      </c>
      <c r="W478" s="93">
        <f t="shared" si="20"/>
        <v>1</v>
      </c>
      <c r="X478" s="136"/>
      <c r="Y478" s="3" t="str">
        <f t="shared" si="21"/>
        <v/>
      </c>
      <c r="Z478" s="3" t="str">
        <f t="shared" si="6"/>
        <v>#DIV/0!</v>
      </c>
      <c r="AA478" s="96">
        <f t="shared" si="7"/>
        <v>0</v>
      </c>
      <c r="AB478" s="3" t="str">
        <f>IF(OR((AA478-$AD$2)&lt;0,(AA478-$AD$4)&lt;0),0,(AA478-$AD$2)*(AA478-$AD$4)*'Draft Array'!$K$101*'Draft Array'!$M$113*pcwr)</f>
        <v>#REF!</v>
      </c>
      <c r="AC478" s="3" t="str">
        <f t="shared" si="8"/>
        <v>#REF!</v>
      </c>
      <c r="AD478" s="3">
        <f t="shared" si="9"/>
        <v>0</v>
      </c>
      <c r="AE478" s="3" t="str">
        <f t="shared" si="22"/>
        <v>#DIV/0!</v>
      </c>
    </row>
    <row r="479" ht="15.75" customHeight="1">
      <c r="A479" s="153" t="str">
        <f>OffensePrj!C478</f>
        <v>wr</v>
      </c>
      <c r="B479" s="131" t="str">
        <f>OffensePrj!R478</f>
        <v>Robby Anderson</v>
      </c>
      <c r="C479" s="132">
        <f>OffensePrj!D478</f>
        <v>0</v>
      </c>
      <c r="D479" s="132">
        <f>OffensePrj!E478</f>
        <v>0</v>
      </c>
      <c r="E479" s="132">
        <f>OffensePrj!F478</f>
        <v>0</v>
      </c>
      <c r="F479" s="132">
        <f>OffensePrj!G478</f>
        <v>0</v>
      </c>
      <c r="G479" s="133">
        <f>OffensePrj!H478</f>
        <v>0</v>
      </c>
      <c r="H479" s="132">
        <f>OffensePrj!I478</f>
        <v>0.997964</v>
      </c>
      <c r="I479" s="132">
        <f>OffensePrj!J478</f>
        <v>2.406822</v>
      </c>
      <c r="J479" s="132">
        <f>OffensePrj!K478</f>
        <v>0</v>
      </c>
      <c r="K479" s="132">
        <f>OffensePrj!L478</f>
        <v>53.03564</v>
      </c>
      <c r="L479" s="132">
        <f>OffensePrj!M478</f>
        <v>754.3664</v>
      </c>
      <c r="M479" s="132">
        <f>OffensePrj!N478</f>
        <v>4.859072</v>
      </c>
      <c r="N479" s="132">
        <f>OffensePrj!O478</f>
        <v>0.512668</v>
      </c>
      <c r="O479" s="132">
        <f>OffensePrj!P478</f>
        <v>0</v>
      </c>
      <c r="P479" s="132">
        <f>OffensePrj!Q478</f>
        <v>0</v>
      </c>
      <c r="Q479" s="134">
        <f>IFERROR(ProjectionCalcs!D479*pointpasscomp+ProjectionCalcs!E479*pointpassyard+ProjectionCalcs!F479*pointpasstd+pointint*ProjectionCalcs!G479+ProjectionCalcs!H479*pointrushatt+pointrushyard*ProjectionCalcs!I479+pointrushtd*ProjectionCalcs!J479+ProjectionCalcs!K479*pointrec+pointrecyard*ProjectionCalcs!L479+ProjectionCalcs!M479*pointrectd+pointfumb*ProjectionCalcs!N479+(C479-D479)*pointpassinc+O479*pointret+P479*pointrushtd,0)</f>
        <v>0</v>
      </c>
      <c r="R479" s="113" t="str">
        <f t="shared" si="17"/>
        <v>#REF!</v>
      </c>
      <c r="S479" s="135" t="str">
        <f t="shared" si="18"/>
        <v>#REF!</v>
      </c>
      <c r="T479" s="113" t="str">
        <f t="array" ref="T479">ROUND(SUMPRODUCT((AE479&gt;=$AE$405:$AE$704)/COUNTIF($AE$405:$AE$704,$AE$405:$AE$704)),0)</f>
        <v>#DIV/0!</v>
      </c>
      <c r="U479" s="3" t="str">
        <f t="shared" si="19"/>
        <v>#REF!</v>
      </c>
      <c r="V479" s="3" t="str">
        <f t="array" ref="V479">IFERROR(INDEX(Overall!$C$3:$C$389,MATCH(ProjectionCalcs!B479,Overall!$D$3:$D$389,0)),"No")</f>
        <v>Yes</v>
      </c>
      <c r="W479" s="93">
        <f t="shared" si="20"/>
        <v>0</v>
      </c>
      <c r="X479" s="136"/>
      <c r="Y479" s="3" t="str">
        <f t="shared" si="21"/>
        <v/>
      </c>
      <c r="Z479" s="3" t="str">
        <f t="shared" si="6"/>
        <v>#DIV/0!</v>
      </c>
      <c r="AA479" s="96">
        <f t="shared" si="7"/>
        <v>0</v>
      </c>
      <c r="AB479" s="3" t="str">
        <f>IF(OR((AA479-$AD$2)&lt;0,(AA479-$AD$4)&lt;0),0,(AA479-$AD$2)*(AA479-$AD$4)*'Draft Array'!$K$101*'Draft Array'!$M$113*pcwr)</f>
        <v>#REF!</v>
      </c>
      <c r="AC479" s="3" t="str">
        <f t="shared" si="8"/>
        <v>#REF!</v>
      </c>
      <c r="AD479" s="3">
        <f t="shared" si="9"/>
        <v>0</v>
      </c>
      <c r="AE479" s="3" t="str">
        <f t="shared" si="22"/>
        <v>#DIV/0!</v>
      </c>
    </row>
    <row r="480" ht="15.75" customHeight="1">
      <c r="A480" s="153" t="str">
        <f>OffensePrj!C479</f>
        <v>wr</v>
      </c>
      <c r="B480" s="131" t="str">
        <f>OffensePrj!R479</f>
        <v>Alex Erickson</v>
      </c>
      <c r="C480" s="132">
        <f>OffensePrj!D479</f>
        <v>0</v>
      </c>
      <c r="D480" s="132">
        <f>OffensePrj!E479</f>
        <v>0</v>
      </c>
      <c r="E480" s="132">
        <f>OffensePrj!F479</f>
        <v>0</v>
      </c>
      <c r="F480" s="132">
        <f>OffensePrj!G479</f>
        <v>0</v>
      </c>
      <c r="G480" s="133">
        <f>OffensePrj!H479</f>
        <v>0</v>
      </c>
      <c r="H480" s="132">
        <f>OffensePrj!I479</f>
        <v>0.16</v>
      </c>
      <c r="I480" s="132">
        <f>OffensePrj!J479</f>
        <v>1.3</v>
      </c>
      <c r="J480" s="132">
        <f>OffensePrj!K479</f>
        <v>0</v>
      </c>
      <c r="K480" s="132">
        <f>OffensePrj!L479</f>
        <v>24.39889</v>
      </c>
      <c r="L480" s="132">
        <f>OffensePrj!M479</f>
        <v>291.0331</v>
      </c>
      <c r="M480" s="132">
        <f>OffensePrj!N479</f>
        <v>0.223267</v>
      </c>
      <c r="N480" s="132">
        <f>OffensePrj!O479</f>
        <v>1.3</v>
      </c>
      <c r="O480" s="132">
        <f>OffensePrj!P479</f>
        <v>0</v>
      </c>
      <c r="P480" s="132">
        <f>OffensePrj!Q479</f>
        <v>0</v>
      </c>
      <c r="Q480" s="134">
        <f>IFERROR(ProjectionCalcs!D480*pointpasscomp+ProjectionCalcs!E480*pointpassyard+ProjectionCalcs!F480*pointpasstd+pointint*ProjectionCalcs!G480+ProjectionCalcs!H480*pointrushatt+pointrushyard*ProjectionCalcs!I480+pointrushtd*ProjectionCalcs!J480+ProjectionCalcs!K480*pointrec+pointrecyard*ProjectionCalcs!L480+ProjectionCalcs!M480*pointrectd+pointfumb*ProjectionCalcs!N480+(C480-D480)*pointpassinc+O480*pointret+P480*pointrushtd,0)</f>
        <v>0</v>
      </c>
      <c r="R480" s="113" t="str">
        <f t="shared" si="17"/>
        <v>#REF!</v>
      </c>
      <c r="S480" s="135" t="str">
        <f t="shared" si="18"/>
        <v>#REF!</v>
      </c>
      <c r="T480" s="113" t="str">
        <f t="array" ref="T480">ROUND(SUMPRODUCT((AE480&gt;=$AE$405:$AE$704)/COUNTIF($AE$405:$AE$704,$AE$405:$AE$704)),0)</f>
        <v>#DIV/0!</v>
      </c>
      <c r="U480" s="3" t="str">
        <f t="shared" si="19"/>
        <v>#REF!</v>
      </c>
      <c r="V480" s="3" t="str">
        <f t="array" ref="V480">IFERROR(INDEX(Overall!$C$3:$C$389,MATCH(ProjectionCalcs!B480,Overall!$D$3:$D$389,0)),"No")</f>
        <v>No</v>
      </c>
      <c r="W480" s="93">
        <f t="shared" si="20"/>
        <v>1</v>
      </c>
      <c r="X480" s="136"/>
      <c r="Y480" s="3" t="str">
        <f t="shared" si="21"/>
        <v/>
      </c>
      <c r="Z480" s="3" t="str">
        <f t="shared" si="6"/>
        <v>#DIV/0!</v>
      </c>
      <c r="AA480" s="96">
        <f t="shared" si="7"/>
        <v>0</v>
      </c>
      <c r="AB480" s="3" t="str">
        <f>IF(OR((AA480-$AD$2)&lt;0,(AA480-$AD$4)&lt;0),0,(AA480-$AD$2)*(AA480-$AD$4)*'Draft Array'!$K$101*'Draft Array'!$M$113*pcwr)</f>
        <v>#REF!</v>
      </c>
      <c r="AC480" s="3" t="str">
        <f t="shared" si="8"/>
        <v>#REF!</v>
      </c>
      <c r="AD480" s="3">
        <f t="shared" si="9"/>
        <v>0</v>
      </c>
      <c r="AE480" s="3" t="str">
        <f t="shared" si="22"/>
        <v>#DIV/0!</v>
      </c>
    </row>
    <row r="481" ht="15.75" customHeight="1">
      <c r="A481" s="153" t="str">
        <f>OffensePrj!C480</f>
        <v>wr</v>
      </c>
      <c r="B481" s="131" t="str">
        <f>OffensePrj!R480</f>
        <v>Kalif Raymond</v>
      </c>
      <c r="C481" s="132">
        <f>OffensePrj!D480</f>
        <v>0</v>
      </c>
      <c r="D481" s="132">
        <f>OffensePrj!E480</f>
        <v>0</v>
      </c>
      <c r="E481" s="132">
        <f>OffensePrj!F480</f>
        <v>0</v>
      </c>
      <c r="F481" s="132">
        <f>OffensePrj!G480</f>
        <v>0</v>
      </c>
      <c r="G481" s="133">
        <f>OffensePrj!H480</f>
        <v>0</v>
      </c>
      <c r="H481" s="132">
        <f>OffensePrj!I480</f>
        <v>0</v>
      </c>
      <c r="I481" s="132">
        <f>OffensePrj!J480</f>
        <v>0</v>
      </c>
      <c r="J481" s="132">
        <f>OffensePrj!K480</f>
        <v>0</v>
      </c>
      <c r="K481" s="132">
        <f>OffensePrj!L480</f>
        <v>13.57216</v>
      </c>
      <c r="L481" s="132">
        <f>OffensePrj!M480</f>
        <v>195.194</v>
      </c>
      <c r="M481" s="132">
        <f>OffensePrj!N480</f>
        <v>1.156128</v>
      </c>
      <c r="N481" s="132">
        <f>OffensePrj!O480</f>
        <v>1.6</v>
      </c>
      <c r="O481" s="132">
        <f>OffensePrj!P480</f>
        <v>0</v>
      </c>
      <c r="P481" s="132">
        <f>OffensePrj!Q480</f>
        <v>0</v>
      </c>
      <c r="Q481" s="134">
        <f>IFERROR(ProjectionCalcs!D481*pointpasscomp+ProjectionCalcs!E481*pointpassyard+ProjectionCalcs!F481*pointpasstd+pointint*ProjectionCalcs!G481+ProjectionCalcs!H481*pointrushatt+pointrushyard*ProjectionCalcs!I481+pointrushtd*ProjectionCalcs!J481+ProjectionCalcs!K481*pointrec+pointrecyard*ProjectionCalcs!L481+ProjectionCalcs!M481*pointrectd+pointfumb*ProjectionCalcs!N481+(C481-D481)*pointpassinc+O481*pointret+P481*pointrushtd,0)</f>
        <v>0</v>
      </c>
      <c r="R481" s="113" t="str">
        <f t="shared" si="17"/>
        <v>#REF!</v>
      </c>
      <c r="S481" s="135" t="str">
        <f t="shared" si="18"/>
        <v>#REF!</v>
      </c>
      <c r="T481" s="113" t="str">
        <f t="array" ref="T481">ROUND(SUMPRODUCT((AE481&gt;=$AE$405:$AE$704)/COUNTIF($AE$405:$AE$704,$AE$405:$AE$704)),0)</f>
        <v>#DIV/0!</v>
      </c>
      <c r="U481" s="3" t="str">
        <f t="shared" si="19"/>
        <v>#REF!</v>
      </c>
      <c r="V481" s="3" t="str">
        <f t="array" ref="V481">IFERROR(INDEX(Overall!$C$3:$C$389,MATCH(ProjectionCalcs!B481,Overall!$D$3:$D$389,0)),"No")</f>
        <v>No</v>
      </c>
      <c r="W481" s="93">
        <f t="shared" si="20"/>
        <v>1</v>
      </c>
      <c r="X481" s="136"/>
      <c r="Y481" s="3" t="str">
        <f t="shared" si="21"/>
        <v/>
      </c>
      <c r="Z481" s="3" t="str">
        <f t="shared" si="6"/>
        <v>#DIV/0!</v>
      </c>
      <c r="AA481" s="96">
        <f t="shared" si="7"/>
        <v>0</v>
      </c>
      <c r="AB481" s="3" t="str">
        <f>IF(OR((AA481-$AD$2)&lt;0,(AA481-$AD$4)&lt;0),0,(AA481-$AD$2)*(AA481-$AD$4)*'Draft Array'!$K$101*'Draft Array'!$M$113*pcwr)</f>
        <v>#REF!</v>
      </c>
      <c r="AC481" s="3" t="str">
        <f t="shared" si="8"/>
        <v>#REF!</v>
      </c>
      <c r="AD481" s="3">
        <f t="shared" si="9"/>
        <v>0</v>
      </c>
      <c r="AE481" s="3" t="str">
        <f t="shared" si="22"/>
        <v>#DIV/0!</v>
      </c>
    </row>
    <row r="482" ht="15.75" customHeight="1">
      <c r="A482" s="153" t="str">
        <f>OffensePrj!C481</f>
        <v>wr</v>
      </c>
      <c r="B482" s="131" t="str">
        <f>OffensePrj!R481</f>
        <v>Duke Williams</v>
      </c>
      <c r="C482" s="132">
        <f>OffensePrj!D481</f>
        <v>0</v>
      </c>
      <c r="D482" s="132">
        <f>OffensePrj!E481</f>
        <v>0</v>
      </c>
      <c r="E482" s="132">
        <f>OffensePrj!F481</f>
        <v>0</v>
      </c>
      <c r="F482" s="132">
        <f>OffensePrj!G481</f>
        <v>0</v>
      </c>
      <c r="G482" s="133">
        <f>OffensePrj!H481</f>
        <v>0</v>
      </c>
      <c r="H482" s="132">
        <f>OffensePrj!I481</f>
        <v>0</v>
      </c>
      <c r="I482" s="132">
        <f>OffensePrj!J481</f>
        <v>0</v>
      </c>
      <c r="J482" s="132">
        <f>OffensePrj!K481</f>
        <v>0</v>
      </c>
      <c r="K482" s="132">
        <f>OffensePrj!L481</f>
        <v>15.6</v>
      </c>
      <c r="L482" s="132">
        <f>OffensePrj!M481</f>
        <v>188</v>
      </c>
      <c r="M482" s="132">
        <f>OffensePrj!N481</f>
        <v>0.9</v>
      </c>
      <c r="N482" s="132">
        <f>OffensePrj!O481</f>
        <v>0</v>
      </c>
      <c r="O482" s="132">
        <f>OffensePrj!P481</f>
        <v>0</v>
      </c>
      <c r="P482" s="132">
        <f>OffensePrj!Q481</f>
        <v>0</v>
      </c>
      <c r="Q482" s="134">
        <f>IFERROR(ProjectionCalcs!D482*pointpasscomp+ProjectionCalcs!E482*pointpassyard+ProjectionCalcs!F482*pointpasstd+pointint*ProjectionCalcs!G482+ProjectionCalcs!H482*pointrushatt+pointrushyard*ProjectionCalcs!I482+pointrushtd*ProjectionCalcs!J482+ProjectionCalcs!K482*pointrec+pointrecyard*ProjectionCalcs!L482+ProjectionCalcs!M482*pointrectd+pointfumb*ProjectionCalcs!N482+(C482-D482)*pointpassinc+O482*pointret+P482*pointrushtd,0)</f>
        <v>0</v>
      </c>
      <c r="R482" s="113" t="str">
        <f t="shared" si="17"/>
        <v>#REF!</v>
      </c>
      <c r="S482" s="135" t="str">
        <f t="shared" si="18"/>
        <v>#REF!</v>
      </c>
      <c r="T482" s="113" t="str">
        <f t="array" ref="T482">ROUND(SUMPRODUCT((AE482&gt;=$AE$405:$AE$704)/COUNTIF($AE$405:$AE$704,$AE$405:$AE$704)),0)</f>
        <v>#DIV/0!</v>
      </c>
      <c r="U482" s="3" t="str">
        <f t="shared" si="19"/>
        <v>#REF!</v>
      </c>
      <c r="V482" s="3" t="str">
        <f t="array" ref="V482">IFERROR(INDEX(Overall!$C$3:$C$389,MATCH(ProjectionCalcs!B482,Overall!$D$3:$D$389,0)),"No")</f>
        <v>No</v>
      </c>
      <c r="W482" s="93">
        <f t="shared" si="20"/>
        <v>1</v>
      </c>
      <c r="X482" s="136"/>
      <c r="Y482" s="3" t="str">
        <f t="shared" si="21"/>
        <v/>
      </c>
      <c r="Z482" s="3" t="str">
        <f t="shared" si="6"/>
        <v>#DIV/0!</v>
      </c>
      <c r="AA482" s="96">
        <f t="shared" si="7"/>
        <v>0</v>
      </c>
      <c r="AB482" s="3" t="str">
        <f>IF(OR((AA482-$AD$2)&lt;0,(AA482-$AD$4)&lt;0),0,(AA482-$AD$2)*(AA482-$AD$4)*'Draft Array'!$K$101*'Draft Array'!$M$113*pcwr)</f>
        <v>#REF!</v>
      </c>
      <c r="AC482" s="3" t="str">
        <f t="shared" si="8"/>
        <v>#REF!</v>
      </c>
      <c r="AD482" s="3">
        <f t="shared" si="9"/>
        <v>0</v>
      </c>
      <c r="AE482" s="3" t="str">
        <f t="shared" si="22"/>
        <v>#DIV/0!</v>
      </c>
    </row>
    <row r="483" ht="15.75" customHeight="1">
      <c r="A483" s="153" t="str">
        <f>OffensePrj!C482</f>
        <v>wr</v>
      </c>
      <c r="B483" s="131" t="str">
        <f>OffensePrj!R482</f>
        <v>Marcus Johnson</v>
      </c>
      <c r="C483" s="132">
        <f>OffensePrj!D482</f>
        <v>0</v>
      </c>
      <c r="D483" s="132">
        <f>OffensePrj!E482</f>
        <v>0</v>
      </c>
      <c r="E483" s="132">
        <f>OffensePrj!F482</f>
        <v>0</v>
      </c>
      <c r="F483" s="132">
        <f>OffensePrj!G482</f>
        <v>0</v>
      </c>
      <c r="G483" s="133">
        <f>OffensePrj!H482</f>
        <v>0</v>
      </c>
      <c r="H483" s="132">
        <f>OffensePrj!I482</f>
        <v>0</v>
      </c>
      <c r="I483" s="132">
        <f>OffensePrj!J482</f>
        <v>0</v>
      </c>
      <c r="J483" s="132">
        <f>OffensePrj!K482</f>
        <v>0</v>
      </c>
      <c r="K483" s="132">
        <f>OffensePrj!L482</f>
        <v>9.361187</v>
      </c>
      <c r="L483" s="132">
        <f>OffensePrj!M482</f>
        <v>119.9686</v>
      </c>
      <c r="M483" s="132">
        <f>OffensePrj!N482</f>
        <v>0.787004</v>
      </c>
      <c r="N483" s="132">
        <f>OffensePrj!O482</f>
        <v>0</v>
      </c>
      <c r="O483" s="132">
        <f>OffensePrj!P482</f>
        <v>0</v>
      </c>
      <c r="P483" s="132">
        <f>OffensePrj!Q482</f>
        <v>0</v>
      </c>
      <c r="Q483" s="134">
        <f>IFERROR(ProjectionCalcs!D483*pointpasscomp+ProjectionCalcs!E483*pointpassyard+ProjectionCalcs!F483*pointpasstd+pointint*ProjectionCalcs!G483+ProjectionCalcs!H483*pointrushatt+pointrushyard*ProjectionCalcs!I483+pointrushtd*ProjectionCalcs!J483+ProjectionCalcs!K483*pointrec+pointrecyard*ProjectionCalcs!L483+ProjectionCalcs!M483*pointrectd+pointfumb*ProjectionCalcs!N483+(C483-D483)*pointpassinc+O483*pointret+P483*pointrushtd,0)</f>
        <v>0</v>
      </c>
      <c r="R483" s="113" t="str">
        <f t="shared" si="17"/>
        <v>#REF!</v>
      </c>
      <c r="S483" s="135" t="str">
        <f t="shared" si="18"/>
        <v>#REF!</v>
      </c>
      <c r="T483" s="113" t="str">
        <f t="array" ref="T483">ROUND(SUMPRODUCT((AE483&gt;=$AE$405:$AE$704)/COUNTIF($AE$405:$AE$704,$AE$405:$AE$704)),0)</f>
        <v>#DIV/0!</v>
      </c>
      <c r="U483" s="3" t="str">
        <f t="shared" si="19"/>
        <v>#REF!</v>
      </c>
      <c r="V483" s="3" t="str">
        <f t="array" ref="V483">IFERROR(INDEX(Overall!$C$3:$C$389,MATCH(ProjectionCalcs!B483,Overall!$D$3:$D$389,0)),"No")</f>
        <v>Yes</v>
      </c>
      <c r="W483" s="93">
        <f t="shared" si="20"/>
        <v>0</v>
      </c>
      <c r="X483" s="136"/>
      <c r="Y483" s="3" t="str">
        <f t="shared" si="21"/>
        <v/>
      </c>
      <c r="Z483" s="3" t="str">
        <f t="shared" si="6"/>
        <v>#DIV/0!</v>
      </c>
      <c r="AA483" s="96">
        <f t="shared" si="7"/>
        <v>0</v>
      </c>
      <c r="AB483" s="3" t="str">
        <f>IF(OR((AA483-$AD$2)&lt;0,(AA483-$AD$4)&lt;0),0,(AA483-$AD$2)*(AA483-$AD$4)*'Draft Array'!$K$101*'Draft Array'!$M$113*pcwr)</f>
        <v>#REF!</v>
      </c>
      <c r="AC483" s="3" t="str">
        <f t="shared" si="8"/>
        <v>#REF!</v>
      </c>
      <c r="AD483" s="3">
        <f t="shared" si="9"/>
        <v>0</v>
      </c>
      <c r="AE483" s="3" t="str">
        <f t="shared" si="22"/>
        <v>#DIV/0!</v>
      </c>
    </row>
    <row r="484" ht="15.75" customHeight="1">
      <c r="A484" s="153" t="str">
        <f>OffensePrj!C483</f>
        <v>wr</v>
      </c>
      <c r="B484" s="131" t="str">
        <f>OffensePrj!R483</f>
        <v>Marvin Hall</v>
      </c>
      <c r="C484" s="132">
        <f>OffensePrj!D483</f>
        <v>0</v>
      </c>
      <c r="D484" s="132">
        <f>OffensePrj!E483</f>
        <v>0</v>
      </c>
      <c r="E484" s="132">
        <f>OffensePrj!F483</f>
        <v>0</v>
      </c>
      <c r="F484" s="132">
        <f>OffensePrj!G483</f>
        <v>0</v>
      </c>
      <c r="G484" s="133">
        <f>OffensePrj!H483</f>
        <v>0</v>
      </c>
      <c r="H484" s="132">
        <f>OffensePrj!I483</f>
        <v>1.12</v>
      </c>
      <c r="I484" s="132">
        <f>OffensePrj!J483</f>
        <v>7.22</v>
      </c>
      <c r="J484" s="132">
        <f>OffensePrj!K483</f>
        <v>0</v>
      </c>
      <c r="K484" s="132">
        <f>OffensePrj!L483</f>
        <v>8.401356</v>
      </c>
      <c r="L484" s="132">
        <f>OffensePrj!M483</f>
        <v>137.6353</v>
      </c>
      <c r="M484" s="132">
        <f>OffensePrj!N483</f>
        <v>0.423267</v>
      </c>
      <c r="N484" s="132">
        <f>OffensePrj!O483</f>
        <v>0</v>
      </c>
      <c r="O484" s="132">
        <f>OffensePrj!P483</f>
        <v>0</v>
      </c>
      <c r="P484" s="132">
        <f>OffensePrj!Q483</f>
        <v>0</v>
      </c>
      <c r="Q484" s="134">
        <f>IFERROR(ProjectionCalcs!D484*pointpasscomp+ProjectionCalcs!E484*pointpassyard+ProjectionCalcs!F484*pointpasstd+pointint*ProjectionCalcs!G484+ProjectionCalcs!H484*pointrushatt+pointrushyard*ProjectionCalcs!I484+pointrushtd*ProjectionCalcs!J484+ProjectionCalcs!K484*pointrec+pointrecyard*ProjectionCalcs!L484+ProjectionCalcs!M484*pointrectd+pointfumb*ProjectionCalcs!N484+(C484-D484)*pointpassinc+O484*pointret+P484*pointrushtd,0)</f>
        <v>0</v>
      </c>
      <c r="R484" s="113" t="str">
        <f t="shared" si="17"/>
        <v>#REF!</v>
      </c>
      <c r="S484" s="135" t="str">
        <f t="shared" si="18"/>
        <v>#REF!</v>
      </c>
      <c r="T484" s="113" t="str">
        <f t="array" ref="T484">ROUND(SUMPRODUCT((AE484&gt;=$AE$405:$AE$704)/COUNTIF($AE$405:$AE$704,$AE$405:$AE$704)),0)</f>
        <v>#DIV/0!</v>
      </c>
      <c r="U484" s="3" t="str">
        <f t="shared" si="19"/>
        <v>#REF!</v>
      </c>
      <c r="V484" s="3" t="str">
        <f t="array" ref="V484">IFERROR(INDEX(Overall!$C$3:$C$389,MATCH(ProjectionCalcs!B484,Overall!$D$3:$D$389,0)),"No")</f>
        <v>No</v>
      </c>
      <c r="W484" s="93">
        <f t="shared" si="20"/>
        <v>1</v>
      </c>
      <c r="X484" s="136"/>
      <c r="Y484" s="3" t="str">
        <f t="shared" si="21"/>
        <v/>
      </c>
      <c r="Z484" s="3" t="str">
        <f t="shared" si="6"/>
        <v>#DIV/0!</v>
      </c>
      <c r="AA484" s="96">
        <f t="shared" si="7"/>
        <v>0</v>
      </c>
      <c r="AB484" s="3" t="str">
        <f>IF(OR((AA484-$AD$2)&lt;0,(AA484-$AD$4)&lt;0),0,(AA484-$AD$2)*(AA484-$AD$4)*'Draft Array'!$K$101*'Draft Array'!$M$113*pcwr)</f>
        <v>#REF!</v>
      </c>
      <c r="AC484" s="3" t="str">
        <f t="shared" si="8"/>
        <v>#REF!</v>
      </c>
      <c r="AD484" s="3">
        <f t="shared" si="9"/>
        <v>0</v>
      </c>
      <c r="AE484" s="3" t="str">
        <f t="shared" si="22"/>
        <v>#DIV/0!</v>
      </c>
    </row>
    <row r="485" ht="15.75" customHeight="1">
      <c r="A485" s="153" t="str">
        <f>OffensePrj!C484</f>
        <v>wr</v>
      </c>
      <c r="B485" s="131" t="str">
        <f>OffensePrj!R484</f>
        <v>Corey Davis</v>
      </c>
      <c r="C485" s="132">
        <f>OffensePrj!D484</f>
        <v>0</v>
      </c>
      <c r="D485" s="132">
        <f>OffensePrj!E484</f>
        <v>0</v>
      </c>
      <c r="E485" s="132">
        <f>OffensePrj!F484</f>
        <v>0</v>
      </c>
      <c r="F485" s="132">
        <f>OffensePrj!G484</f>
        <v>0</v>
      </c>
      <c r="G485" s="133">
        <f>OffensePrj!H484</f>
        <v>0</v>
      </c>
      <c r="H485" s="132">
        <f>OffensePrj!I484</f>
        <v>1.076058</v>
      </c>
      <c r="I485" s="132">
        <f>OffensePrj!J484</f>
        <v>9.416771</v>
      </c>
      <c r="J485" s="132">
        <f>OffensePrj!K484</f>
        <v>0.004494</v>
      </c>
      <c r="K485" s="132">
        <f>OffensePrj!L484</f>
        <v>48.0815</v>
      </c>
      <c r="L485" s="132">
        <f>OffensePrj!M484</f>
        <v>660.4059</v>
      </c>
      <c r="M485" s="132">
        <f>OffensePrj!N484</f>
        <v>3.80251</v>
      </c>
      <c r="N485" s="132">
        <f>OffensePrj!O484</f>
        <v>0.512668</v>
      </c>
      <c r="O485" s="132">
        <f>OffensePrj!P484</f>
        <v>0</v>
      </c>
      <c r="P485" s="132">
        <f>OffensePrj!Q484</f>
        <v>0</v>
      </c>
      <c r="Q485" s="134">
        <f>IFERROR(ProjectionCalcs!D485*pointpasscomp+ProjectionCalcs!E485*pointpassyard+ProjectionCalcs!F485*pointpasstd+pointint*ProjectionCalcs!G485+ProjectionCalcs!H485*pointrushatt+pointrushyard*ProjectionCalcs!I485+pointrushtd*ProjectionCalcs!J485+ProjectionCalcs!K485*pointrec+pointrecyard*ProjectionCalcs!L485+ProjectionCalcs!M485*pointrectd+pointfumb*ProjectionCalcs!N485+(C485-D485)*pointpassinc+O485*pointret+P485*pointrushtd,0)</f>
        <v>0</v>
      </c>
      <c r="R485" s="113" t="str">
        <f t="shared" si="17"/>
        <v>#REF!</v>
      </c>
      <c r="S485" s="135" t="str">
        <f t="shared" si="18"/>
        <v>#REF!</v>
      </c>
      <c r="T485" s="113" t="str">
        <f t="array" ref="T485">ROUND(SUMPRODUCT((AE485&gt;=$AE$405:$AE$704)/COUNTIF($AE$405:$AE$704,$AE$405:$AE$704)),0)</f>
        <v>#DIV/0!</v>
      </c>
      <c r="U485" s="3" t="str">
        <f t="shared" si="19"/>
        <v>#REF!</v>
      </c>
      <c r="V485" s="3" t="str">
        <f t="array" ref="V485">IFERROR(INDEX(Overall!$C$3:$C$389,MATCH(ProjectionCalcs!B485,Overall!$D$3:$D$389,0)),"No")</f>
        <v>Yes</v>
      </c>
      <c r="W485" s="93">
        <f t="shared" si="20"/>
        <v>0</v>
      </c>
      <c r="X485" s="136"/>
      <c r="Y485" s="3" t="str">
        <f t="shared" si="21"/>
        <v/>
      </c>
      <c r="Z485" s="3" t="str">
        <f t="shared" si="6"/>
        <v>#DIV/0!</v>
      </c>
      <c r="AA485" s="96">
        <f t="shared" si="7"/>
        <v>0</v>
      </c>
      <c r="AB485" s="3" t="str">
        <f>IF(OR((AA485-$AD$2)&lt;0,(AA485-$AD$4)&lt;0),0,(AA485-$AD$2)*(AA485-$AD$4)*'Draft Array'!$K$101*'Draft Array'!$M$113*pcwr)</f>
        <v>#REF!</v>
      </c>
      <c r="AC485" s="3" t="str">
        <f t="shared" si="8"/>
        <v>#REF!</v>
      </c>
      <c r="AD485" s="3">
        <f t="shared" si="9"/>
        <v>0</v>
      </c>
      <c r="AE485" s="3" t="str">
        <f t="shared" si="22"/>
        <v>#DIV/0!</v>
      </c>
    </row>
    <row r="486" ht="15.75" customHeight="1">
      <c r="A486" s="153" t="str">
        <f>OffensePrj!C485</f>
        <v>wr</v>
      </c>
      <c r="B486" s="131" t="str">
        <f>OffensePrj!R485</f>
        <v>Zay Jones</v>
      </c>
      <c r="C486" s="132">
        <f>OffensePrj!D485</f>
        <v>0</v>
      </c>
      <c r="D486" s="132">
        <f>OffensePrj!E485</f>
        <v>0</v>
      </c>
      <c r="E486" s="132">
        <f>OffensePrj!F485</f>
        <v>0</v>
      </c>
      <c r="F486" s="132">
        <f>OffensePrj!G485</f>
        <v>0</v>
      </c>
      <c r="G486" s="133">
        <f>OffensePrj!H485</f>
        <v>0</v>
      </c>
      <c r="H486" s="132">
        <f>OffensePrj!I485</f>
        <v>0.506135</v>
      </c>
      <c r="I486" s="132">
        <f>OffensePrj!J485</f>
        <v>2.182577</v>
      </c>
      <c r="J486" s="132">
        <f>OffensePrj!K485</f>
        <v>0</v>
      </c>
      <c r="K486" s="132">
        <f>OffensePrj!L485</f>
        <v>25.05052</v>
      </c>
      <c r="L486" s="132">
        <f>OffensePrj!M485</f>
        <v>251.2956</v>
      </c>
      <c r="M486" s="132">
        <f>OffensePrj!N485</f>
        <v>1.539183</v>
      </c>
      <c r="N486" s="132">
        <f>OffensePrj!O485</f>
        <v>0</v>
      </c>
      <c r="O486" s="132">
        <f>OffensePrj!P485</f>
        <v>0</v>
      </c>
      <c r="P486" s="132">
        <f>OffensePrj!Q485</f>
        <v>0</v>
      </c>
      <c r="Q486" s="134">
        <f>IFERROR(ProjectionCalcs!D486*pointpasscomp+ProjectionCalcs!E486*pointpassyard+ProjectionCalcs!F486*pointpasstd+pointint*ProjectionCalcs!G486+ProjectionCalcs!H486*pointrushatt+pointrushyard*ProjectionCalcs!I486+pointrushtd*ProjectionCalcs!J486+ProjectionCalcs!K486*pointrec+pointrecyard*ProjectionCalcs!L486+ProjectionCalcs!M486*pointrectd+pointfumb*ProjectionCalcs!N486+(C486-D486)*pointpassinc+O486*pointret+P486*pointrushtd,0)</f>
        <v>0</v>
      </c>
      <c r="R486" s="113" t="str">
        <f t="shared" si="17"/>
        <v>#REF!</v>
      </c>
      <c r="S486" s="135" t="str">
        <f t="shared" si="18"/>
        <v>#REF!</v>
      </c>
      <c r="T486" s="113" t="str">
        <f t="array" ref="T486">ROUND(SUMPRODUCT((AE486&gt;=$AE$405:$AE$704)/COUNTIF($AE$405:$AE$704,$AE$405:$AE$704)),0)</f>
        <v>#DIV/0!</v>
      </c>
      <c r="U486" s="3" t="str">
        <f t="shared" si="19"/>
        <v>#REF!</v>
      </c>
      <c r="V486" s="3" t="str">
        <f t="array" ref="V486">IFERROR(INDEX(Overall!$C$3:$C$389,MATCH(ProjectionCalcs!B486,Overall!$D$3:$D$389,0)),"No")</f>
        <v>No</v>
      </c>
      <c r="W486" s="93">
        <f t="shared" si="20"/>
        <v>1</v>
      </c>
      <c r="X486" s="136"/>
      <c r="Y486" s="3" t="str">
        <f t="shared" si="21"/>
        <v/>
      </c>
      <c r="Z486" s="3" t="str">
        <f t="shared" si="6"/>
        <v>#DIV/0!</v>
      </c>
      <c r="AA486" s="96">
        <f t="shared" si="7"/>
        <v>0</v>
      </c>
      <c r="AB486" s="3" t="str">
        <f>IF(OR((AA486-$AD$2)&lt;0,(AA486-$AD$4)&lt;0),0,(AA486-$AD$2)*(AA486-$AD$4)*'Draft Array'!$K$101*'Draft Array'!$M$113*pcwr)</f>
        <v>#REF!</v>
      </c>
      <c r="AC486" s="3" t="str">
        <f t="shared" si="8"/>
        <v>#REF!</v>
      </c>
      <c r="AD486" s="3">
        <f t="shared" si="9"/>
        <v>0</v>
      </c>
      <c r="AE486" s="3" t="str">
        <f t="shared" si="22"/>
        <v>#DIV/0!</v>
      </c>
    </row>
    <row r="487" ht="15.75" customHeight="1">
      <c r="A487" s="153" t="str">
        <f>OffensePrj!C486</f>
        <v>wr</v>
      </c>
      <c r="B487" s="131" t="str">
        <f>OffensePrj!R486</f>
        <v>Jehu Chesson</v>
      </c>
      <c r="C487" s="132">
        <f>OffensePrj!D486</f>
        <v>0</v>
      </c>
      <c r="D487" s="132">
        <f>OffensePrj!E486</f>
        <v>0</v>
      </c>
      <c r="E487" s="132">
        <f>OffensePrj!F486</f>
        <v>0</v>
      </c>
      <c r="F487" s="132">
        <f>OffensePrj!G486</f>
        <v>0</v>
      </c>
      <c r="G487" s="133">
        <f>OffensePrj!H486</f>
        <v>0</v>
      </c>
      <c r="H487" s="132">
        <f>OffensePrj!I486</f>
        <v>0.81</v>
      </c>
      <c r="I487" s="132">
        <f>OffensePrj!J486</f>
        <v>5.63</v>
      </c>
      <c r="J487" s="132">
        <f>OffensePrj!K486</f>
        <v>0</v>
      </c>
      <c r="K487" s="132">
        <f>OffensePrj!L486</f>
        <v>1.52</v>
      </c>
      <c r="L487" s="132">
        <f>OffensePrj!M486</f>
        <v>18.48</v>
      </c>
      <c r="M487" s="132">
        <f>OffensePrj!N486</f>
        <v>0.16</v>
      </c>
      <c r="N487" s="132">
        <f>OffensePrj!O486</f>
        <v>0</v>
      </c>
      <c r="O487" s="132">
        <f>OffensePrj!P486</f>
        <v>0</v>
      </c>
      <c r="P487" s="132">
        <f>OffensePrj!Q486</f>
        <v>0</v>
      </c>
      <c r="Q487" s="134">
        <f>IFERROR(ProjectionCalcs!D487*pointpasscomp+ProjectionCalcs!E487*pointpassyard+ProjectionCalcs!F487*pointpasstd+pointint*ProjectionCalcs!G487+ProjectionCalcs!H487*pointrushatt+pointrushyard*ProjectionCalcs!I487+pointrushtd*ProjectionCalcs!J487+ProjectionCalcs!K487*pointrec+pointrecyard*ProjectionCalcs!L487+ProjectionCalcs!M487*pointrectd+pointfumb*ProjectionCalcs!N487+(C487-D487)*pointpassinc+O487*pointret+P487*pointrushtd,0)</f>
        <v>0</v>
      </c>
      <c r="R487" s="113" t="str">
        <f t="shared" si="17"/>
        <v>#REF!</v>
      </c>
      <c r="S487" s="135" t="str">
        <f t="shared" si="18"/>
        <v>#REF!</v>
      </c>
      <c r="T487" s="113" t="str">
        <f t="array" ref="T487">ROUND(SUMPRODUCT((AE487&gt;=$AE$405:$AE$704)/COUNTIF($AE$405:$AE$704,$AE$405:$AE$704)),0)</f>
        <v>#DIV/0!</v>
      </c>
      <c r="U487" s="3" t="str">
        <f t="shared" si="19"/>
        <v>#REF!</v>
      </c>
      <c r="V487" s="3" t="str">
        <f t="array" ref="V487">IFERROR(INDEX(Overall!$C$3:$C$389,MATCH(ProjectionCalcs!B487,Overall!$D$3:$D$389,0)),"No")</f>
        <v>No</v>
      </c>
      <c r="W487" s="93">
        <f t="shared" si="20"/>
        <v>1</v>
      </c>
      <c r="X487" s="136"/>
      <c r="Y487" s="3" t="str">
        <f t="shared" si="21"/>
        <v/>
      </c>
      <c r="Z487" s="3" t="str">
        <f t="shared" si="6"/>
        <v>#DIV/0!</v>
      </c>
      <c r="AA487" s="96">
        <f t="shared" si="7"/>
        <v>0</v>
      </c>
      <c r="AB487" s="3" t="str">
        <f>IF(OR((AA487-$AD$2)&lt;0,(AA487-$AD$4)&lt;0),0,(AA487-$AD$2)*(AA487-$AD$4)*'Draft Array'!$K$101*'Draft Array'!$M$113*pcwr)</f>
        <v>#REF!</v>
      </c>
      <c r="AC487" s="3" t="str">
        <f t="shared" si="8"/>
        <v>#REF!</v>
      </c>
      <c r="AD487" s="3">
        <f t="shared" si="9"/>
        <v>0</v>
      </c>
      <c r="AE487" s="3" t="str">
        <f t="shared" si="22"/>
        <v>#DIV/0!</v>
      </c>
    </row>
    <row r="488" ht="15.75" customHeight="1">
      <c r="A488" s="153" t="str">
        <f>OffensePrj!C487</f>
        <v>wr</v>
      </c>
      <c r="B488" s="131" t="str">
        <f>OffensePrj!R487</f>
        <v>Taywan Taylor</v>
      </c>
      <c r="C488" s="132">
        <f>OffensePrj!D487</f>
        <v>0</v>
      </c>
      <c r="D488" s="132">
        <f>OffensePrj!E487</f>
        <v>0</v>
      </c>
      <c r="E488" s="132">
        <f>OffensePrj!F487</f>
        <v>0</v>
      </c>
      <c r="F488" s="132">
        <f>OffensePrj!G487</f>
        <v>0</v>
      </c>
      <c r="G488" s="133">
        <f>OffensePrj!H487</f>
        <v>0</v>
      </c>
      <c r="H488" s="132">
        <f>OffensePrj!I487</f>
        <v>0</v>
      </c>
      <c r="I488" s="132">
        <f>OffensePrj!J487</f>
        <v>0</v>
      </c>
      <c r="J488" s="132">
        <f>OffensePrj!K487</f>
        <v>0</v>
      </c>
      <c r="K488" s="132">
        <f>OffensePrj!L487</f>
        <v>8.326751</v>
      </c>
      <c r="L488" s="132">
        <f>OffensePrj!M487</f>
        <v>102.01</v>
      </c>
      <c r="M488" s="132">
        <f>OffensePrj!N487</f>
        <v>0.534689</v>
      </c>
      <c r="N488" s="132">
        <f>OffensePrj!O487</f>
        <v>0</v>
      </c>
      <c r="O488" s="132">
        <f>OffensePrj!P487</f>
        <v>0</v>
      </c>
      <c r="P488" s="132">
        <f>OffensePrj!Q487</f>
        <v>0</v>
      </c>
      <c r="Q488" s="134">
        <f>IFERROR(ProjectionCalcs!D488*pointpasscomp+ProjectionCalcs!E488*pointpassyard+ProjectionCalcs!F488*pointpasstd+pointint*ProjectionCalcs!G488+ProjectionCalcs!H488*pointrushatt+pointrushyard*ProjectionCalcs!I488+pointrushtd*ProjectionCalcs!J488+ProjectionCalcs!K488*pointrec+pointrecyard*ProjectionCalcs!L488+ProjectionCalcs!M488*pointrectd+pointfumb*ProjectionCalcs!N488+(C488-D488)*pointpassinc+O488*pointret+P488*pointrushtd,0)</f>
        <v>0</v>
      </c>
      <c r="R488" s="113" t="str">
        <f t="shared" si="17"/>
        <v>#REF!</v>
      </c>
      <c r="S488" s="135" t="str">
        <f t="shared" si="18"/>
        <v>#REF!</v>
      </c>
      <c r="T488" s="113" t="str">
        <f t="array" ref="T488">ROUND(SUMPRODUCT((AE488&gt;=$AE$405:$AE$704)/COUNTIF($AE$405:$AE$704,$AE$405:$AE$704)),0)</f>
        <v>#DIV/0!</v>
      </c>
      <c r="U488" s="3" t="str">
        <f t="shared" si="19"/>
        <v>#REF!</v>
      </c>
      <c r="V488" s="3" t="str">
        <f t="array" ref="V488">IFERROR(INDEX(Overall!$C$3:$C$389,MATCH(ProjectionCalcs!B488,Overall!$D$3:$D$389,0)),"No")</f>
        <v>No</v>
      </c>
      <c r="W488" s="93">
        <f t="shared" si="20"/>
        <v>1</v>
      </c>
      <c r="X488" s="136"/>
      <c r="Y488" s="3" t="str">
        <f t="shared" si="21"/>
        <v/>
      </c>
      <c r="Z488" s="3" t="str">
        <f t="shared" si="6"/>
        <v>#DIV/0!</v>
      </c>
      <c r="AA488" s="96">
        <f t="shared" si="7"/>
        <v>0</v>
      </c>
      <c r="AB488" s="3" t="str">
        <f>IF(OR((AA488-$AD$2)&lt;0,(AA488-$AD$4)&lt;0),0,(AA488-$AD$2)*(AA488-$AD$4)*'Draft Array'!$K$101*'Draft Array'!$M$113*pcwr)</f>
        <v>#REF!</v>
      </c>
      <c r="AC488" s="3" t="str">
        <f t="shared" si="8"/>
        <v>#REF!</v>
      </c>
      <c r="AD488" s="3">
        <f t="shared" si="9"/>
        <v>0</v>
      </c>
      <c r="AE488" s="3" t="str">
        <f t="shared" si="22"/>
        <v>#DIV/0!</v>
      </c>
    </row>
    <row r="489" ht="15.75" customHeight="1">
      <c r="A489" s="153" t="str">
        <f>OffensePrj!C488</f>
        <v>wr</v>
      </c>
      <c r="B489" s="131" t="str">
        <f>OffensePrj!R488</f>
        <v>Dede Westbrook</v>
      </c>
      <c r="C489" s="132">
        <f>OffensePrj!D488</f>
        <v>0</v>
      </c>
      <c r="D489" s="132">
        <f>OffensePrj!E488</f>
        <v>0</v>
      </c>
      <c r="E489" s="132">
        <f>OffensePrj!F488</f>
        <v>0</v>
      </c>
      <c r="F489" s="132">
        <f>OffensePrj!G488</f>
        <v>0</v>
      </c>
      <c r="G489" s="133">
        <f>OffensePrj!H488</f>
        <v>0</v>
      </c>
      <c r="H489" s="132">
        <f>OffensePrj!I488</f>
        <v>3.0056</v>
      </c>
      <c r="I489" s="132">
        <f>OffensePrj!J488</f>
        <v>23.08671</v>
      </c>
      <c r="J489" s="132">
        <f>OffensePrj!K488</f>
        <v>0.035635</v>
      </c>
      <c r="K489" s="132">
        <f>OffensePrj!L488</f>
        <v>61.00298</v>
      </c>
      <c r="L489" s="132">
        <f>OffensePrj!M488</f>
        <v>635.3113</v>
      </c>
      <c r="M489" s="132">
        <f>OffensePrj!N488</f>
        <v>3.694931</v>
      </c>
      <c r="N489" s="132">
        <f>OffensePrj!O488</f>
        <v>0.522414</v>
      </c>
      <c r="O489" s="132">
        <f>OffensePrj!P488</f>
        <v>0</v>
      </c>
      <c r="P489" s="132">
        <f>OffensePrj!Q488</f>
        <v>0</v>
      </c>
      <c r="Q489" s="134">
        <f>IFERROR(ProjectionCalcs!D489*pointpasscomp+ProjectionCalcs!E489*pointpassyard+ProjectionCalcs!F489*pointpasstd+pointint*ProjectionCalcs!G489+ProjectionCalcs!H489*pointrushatt+pointrushyard*ProjectionCalcs!I489+pointrushtd*ProjectionCalcs!J489+ProjectionCalcs!K489*pointrec+pointrecyard*ProjectionCalcs!L489+ProjectionCalcs!M489*pointrectd+pointfumb*ProjectionCalcs!N489+(C489-D489)*pointpassinc+O489*pointret+P489*pointrushtd,0)</f>
        <v>0</v>
      </c>
      <c r="R489" s="113" t="str">
        <f t="shared" si="17"/>
        <v>#REF!</v>
      </c>
      <c r="S489" s="135" t="str">
        <f t="shared" si="18"/>
        <v>#REF!</v>
      </c>
      <c r="T489" s="113" t="str">
        <f t="array" ref="T489">ROUND(SUMPRODUCT((AE489&gt;=$AE$405:$AE$704)/COUNTIF($AE$405:$AE$704,$AE$405:$AE$704)),0)</f>
        <v>#DIV/0!</v>
      </c>
      <c r="U489" s="3" t="str">
        <f t="shared" si="19"/>
        <v>#REF!</v>
      </c>
      <c r="V489" s="3" t="str">
        <f t="array" ref="V489">IFERROR(INDEX(Overall!$C$3:$C$389,MATCH(ProjectionCalcs!B489,Overall!$D$3:$D$389,0)),"No")</f>
        <v>Yes</v>
      </c>
      <c r="W489" s="93">
        <f t="shared" si="20"/>
        <v>0</v>
      </c>
      <c r="X489" s="136"/>
      <c r="Y489" s="3" t="str">
        <f t="shared" si="21"/>
        <v/>
      </c>
      <c r="Z489" s="3" t="str">
        <f t="shared" si="6"/>
        <v>#DIV/0!</v>
      </c>
      <c r="AA489" s="96">
        <f t="shared" si="7"/>
        <v>0</v>
      </c>
      <c r="AB489" s="3" t="str">
        <f>IF(OR((AA489-$AD$2)&lt;0,(AA489-$AD$4)&lt;0),0,(AA489-$AD$2)*(AA489-$AD$4)*'Draft Array'!$K$101*'Draft Array'!$M$113*pcwr)</f>
        <v>#REF!</v>
      </c>
      <c r="AC489" s="3" t="str">
        <f t="shared" si="8"/>
        <v>#REF!</v>
      </c>
      <c r="AD489" s="3">
        <f t="shared" si="9"/>
        <v>0</v>
      </c>
      <c r="AE489" s="3" t="str">
        <f t="shared" si="22"/>
        <v>#DIV/0!</v>
      </c>
    </row>
    <row r="490" ht="15.75" customHeight="1">
      <c r="A490" s="153" t="str">
        <f>OffensePrj!C489</f>
        <v>wr</v>
      </c>
      <c r="B490" s="131" t="str">
        <f>OffensePrj!R489</f>
        <v>Cooper Kupp</v>
      </c>
      <c r="C490" s="132">
        <f>OffensePrj!D489</f>
        <v>0</v>
      </c>
      <c r="D490" s="132">
        <f>OffensePrj!E489</f>
        <v>0</v>
      </c>
      <c r="E490" s="132">
        <f>OffensePrj!F489</f>
        <v>0</v>
      </c>
      <c r="F490" s="132">
        <f>OffensePrj!G489</f>
        <v>0</v>
      </c>
      <c r="G490" s="133">
        <f>OffensePrj!H489</f>
        <v>0</v>
      </c>
      <c r="H490" s="132">
        <f>OffensePrj!I489</f>
        <v>1.720727</v>
      </c>
      <c r="I490" s="132">
        <f>OffensePrj!J489</f>
        <v>7.613091</v>
      </c>
      <c r="J490" s="132">
        <f>OffensePrj!K489</f>
        <v>0</v>
      </c>
      <c r="K490" s="132">
        <f>OffensePrj!L489</f>
        <v>86.68497</v>
      </c>
      <c r="L490" s="132">
        <f>OffensePrj!M489</f>
        <v>1065.387</v>
      </c>
      <c r="M490" s="132">
        <f>OffensePrj!N489</f>
        <v>7.994806</v>
      </c>
      <c r="N490" s="132">
        <f>OffensePrj!O489</f>
        <v>0.512668</v>
      </c>
      <c r="O490" s="132">
        <f>OffensePrj!P489</f>
        <v>0</v>
      </c>
      <c r="P490" s="132">
        <f>OffensePrj!Q489</f>
        <v>0</v>
      </c>
      <c r="Q490" s="134">
        <f>IFERROR(ProjectionCalcs!D490*pointpasscomp+ProjectionCalcs!E490*pointpassyard+ProjectionCalcs!F490*pointpasstd+pointint*ProjectionCalcs!G490+ProjectionCalcs!H490*pointrushatt+pointrushyard*ProjectionCalcs!I490+pointrushtd*ProjectionCalcs!J490+ProjectionCalcs!K490*pointrec+pointrecyard*ProjectionCalcs!L490+ProjectionCalcs!M490*pointrectd+pointfumb*ProjectionCalcs!N490+(C490-D490)*pointpassinc+O490*pointret+P490*pointrushtd,0)</f>
        <v>0</v>
      </c>
      <c r="R490" s="113" t="str">
        <f t="shared" si="17"/>
        <v>#REF!</v>
      </c>
      <c r="S490" s="135" t="str">
        <f t="shared" si="18"/>
        <v>#REF!</v>
      </c>
      <c r="T490" s="113" t="str">
        <f t="array" ref="T490">ROUND(SUMPRODUCT((AE490&gt;=$AE$405:$AE$704)/COUNTIF($AE$405:$AE$704,$AE$405:$AE$704)),0)</f>
        <v>#DIV/0!</v>
      </c>
      <c r="U490" s="3" t="str">
        <f t="shared" si="19"/>
        <v>#REF!</v>
      </c>
      <c r="V490" s="3" t="str">
        <f t="array" ref="V490">IFERROR(INDEX(Overall!$C$3:$C$389,MATCH(ProjectionCalcs!B490,Overall!$D$3:$D$389,0)),"No")</f>
        <v>Yes</v>
      </c>
      <c r="W490" s="93">
        <f t="shared" si="20"/>
        <v>0</v>
      </c>
      <c r="X490" s="136"/>
      <c r="Y490" s="3" t="str">
        <f t="shared" si="21"/>
        <v/>
      </c>
      <c r="Z490" s="3" t="str">
        <f t="shared" si="6"/>
        <v>#DIV/0!</v>
      </c>
      <c r="AA490" s="96">
        <f t="shared" si="7"/>
        <v>0</v>
      </c>
      <c r="AB490" s="3" t="str">
        <f>IF(OR((AA490-$AD$2)&lt;0,(AA490-$AD$4)&lt;0),0,(AA490-$AD$2)*(AA490-$AD$4)*'Draft Array'!$K$101*'Draft Array'!$M$113*pcwr)</f>
        <v>#REF!</v>
      </c>
      <c r="AC490" s="3" t="str">
        <f t="shared" si="8"/>
        <v>#REF!</v>
      </c>
      <c r="AD490" s="3">
        <f t="shared" si="9"/>
        <v>0</v>
      </c>
      <c r="AE490" s="3" t="str">
        <f t="shared" si="22"/>
        <v>#DIV/0!</v>
      </c>
    </row>
    <row r="491" ht="15.75" customHeight="1">
      <c r="A491" s="153" t="str">
        <f>OffensePrj!C490</f>
        <v>wr</v>
      </c>
      <c r="B491" s="131" t="str">
        <f>OffensePrj!R490</f>
        <v>Ryan Switzer</v>
      </c>
      <c r="C491" s="132">
        <f>OffensePrj!D490</f>
        <v>0</v>
      </c>
      <c r="D491" s="132">
        <f>OffensePrj!E490</f>
        <v>0</v>
      </c>
      <c r="E491" s="132">
        <f>OffensePrj!F490</f>
        <v>0</v>
      </c>
      <c r="F491" s="132">
        <f>OffensePrj!G490</f>
        <v>0</v>
      </c>
      <c r="G491" s="133">
        <f>OffensePrj!H490</f>
        <v>0</v>
      </c>
      <c r="H491" s="132">
        <f>OffensePrj!I490</f>
        <v>0.220485</v>
      </c>
      <c r="I491" s="132">
        <f>OffensePrj!J490</f>
        <v>1.561769</v>
      </c>
      <c r="J491" s="132">
        <f>OffensePrj!K490</f>
        <v>0</v>
      </c>
      <c r="K491" s="132">
        <f>OffensePrj!L490</f>
        <v>11.60305</v>
      </c>
      <c r="L491" s="132">
        <f>OffensePrj!M490</f>
        <v>100.6586</v>
      </c>
      <c r="M491" s="132">
        <f>OffensePrj!N490</f>
        <v>0.363346</v>
      </c>
      <c r="N491" s="132">
        <f>OffensePrj!O490</f>
        <v>0</v>
      </c>
      <c r="O491" s="132">
        <f>OffensePrj!P490</f>
        <v>0</v>
      </c>
      <c r="P491" s="132">
        <f>OffensePrj!Q490</f>
        <v>0</v>
      </c>
      <c r="Q491" s="134">
        <f>IFERROR(ProjectionCalcs!D491*pointpasscomp+ProjectionCalcs!E491*pointpassyard+ProjectionCalcs!F491*pointpasstd+pointint*ProjectionCalcs!G491+ProjectionCalcs!H491*pointrushatt+pointrushyard*ProjectionCalcs!I491+pointrushtd*ProjectionCalcs!J491+ProjectionCalcs!K491*pointrec+pointrecyard*ProjectionCalcs!L491+ProjectionCalcs!M491*pointrectd+pointfumb*ProjectionCalcs!N491+(C491-D491)*pointpassinc+O491*pointret+P491*pointrushtd,0)</f>
        <v>0</v>
      </c>
      <c r="R491" s="113" t="str">
        <f t="shared" si="17"/>
        <v>#REF!</v>
      </c>
      <c r="S491" s="135" t="str">
        <f t="shared" si="18"/>
        <v>#REF!</v>
      </c>
      <c r="T491" s="113" t="str">
        <f t="array" ref="T491">ROUND(SUMPRODUCT((AE491&gt;=$AE$405:$AE$704)/COUNTIF($AE$405:$AE$704,$AE$405:$AE$704)),0)</f>
        <v>#DIV/0!</v>
      </c>
      <c r="U491" s="3" t="str">
        <f t="shared" si="19"/>
        <v>#REF!</v>
      </c>
      <c r="V491" s="3" t="str">
        <f t="array" ref="V491">IFERROR(INDEX(Overall!$C$3:$C$389,MATCH(ProjectionCalcs!B491,Overall!$D$3:$D$389,0)),"No")</f>
        <v>No</v>
      </c>
      <c r="W491" s="93">
        <f t="shared" si="20"/>
        <v>1</v>
      </c>
      <c r="X491" s="136"/>
      <c r="Y491" s="3" t="str">
        <f t="shared" si="21"/>
        <v/>
      </c>
      <c r="Z491" s="3" t="str">
        <f t="shared" si="6"/>
        <v>#DIV/0!</v>
      </c>
      <c r="AA491" s="96">
        <f t="shared" si="7"/>
        <v>0</v>
      </c>
      <c r="AB491" s="3" t="str">
        <f>IF(OR((AA491-$AD$2)&lt;0,(AA491-$AD$4)&lt;0),0,(AA491-$AD$2)*(AA491-$AD$4)*'Draft Array'!$K$101*'Draft Array'!$M$113*pcwr)</f>
        <v>#REF!</v>
      </c>
      <c r="AC491" s="3" t="str">
        <f t="shared" si="8"/>
        <v>#REF!</v>
      </c>
      <c r="AD491" s="3">
        <f t="shared" si="9"/>
        <v>0</v>
      </c>
      <c r="AE491" s="3" t="str">
        <f t="shared" si="22"/>
        <v>#DIV/0!</v>
      </c>
    </row>
    <row r="492" ht="15.75" customHeight="1">
      <c r="A492" s="153" t="str">
        <f>OffensePrj!C491</f>
        <v>wr</v>
      </c>
      <c r="B492" s="131" t="str">
        <f>OffensePrj!R491</f>
        <v>John Ross III</v>
      </c>
      <c r="C492" s="132">
        <f>OffensePrj!D491</f>
        <v>0</v>
      </c>
      <c r="D492" s="132">
        <f>OffensePrj!E491</f>
        <v>0</v>
      </c>
      <c r="E492" s="132">
        <f>OffensePrj!F491</f>
        <v>0</v>
      </c>
      <c r="F492" s="132">
        <f>OffensePrj!G491</f>
        <v>0</v>
      </c>
      <c r="G492" s="133">
        <f>OffensePrj!H491</f>
        <v>0</v>
      </c>
      <c r="H492" s="132">
        <f>OffensePrj!I491</f>
        <v>3.767375</v>
      </c>
      <c r="I492" s="132">
        <f>OffensePrj!J491</f>
        <v>14.10599</v>
      </c>
      <c r="J492" s="132">
        <f>OffensePrj!K491</f>
        <v>0</v>
      </c>
      <c r="K492" s="132">
        <f>OffensePrj!L491</f>
        <v>32.54122</v>
      </c>
      <c r="L492" s="132">
        <f>OffensePrj!M491</f>
        <v>468.1328</v>
      </c>
      <c r="M492" s="132">
        <f>OffensePrj!N491</f>
        <v>3.687333</v>
      </c>
      <c r="N492" s="132">
        <f>OffensePrj!O491</f>
        <v>1.048733</v>
      </c>
      <c r="O492" s="132">
        <f>OffensePrj!P491</f>
        <v>0</v>
      </c>
      <c r="P492" s="132">
        <f>OffensePrj!Q491</f>
        <v>0</v>
      </c>
      <c r="Q492" s="134">
        <f>IFERROR(ProjectionCalcs!D492*pointpasscomp+ProjectionCalcs!E492*pointpassyard+ProjectionCalcs!F492*pointpasstd+pointint*ProjectionCalcs!G492+ProjectionCalcs!H492*pointrushatt+pointrushyard*ProjectionCalcs!I492+pointrushtd*ProjectionCalcs!J492+ProjectionCalcs!K492*pointrec+pointrecyard*ProjectionCalcs!L492+ProjectionCalcs!M492*pointrectd+pointfumb*ProjectionCalcs!N492+(C492-D492)*pointpassinc+O492*pointret+P492*pointrushtd,0)</f>
        <v>0</v>
      </c>
      <c r="R492" s="113" t="str">
        <f t="shared" si="17"/>
        <v>#REF!</v>
      </c>
      <c r="S492" s="135" t="str">
        <f t="shared" si="18"/>
        <v>#REF!</v>
      </c>
      <c r="T492" s="113" t="str">
        <f t="array" ref="T492">ROUND(SUMPRODUCT((AE492&gt;=$AE$405:$AE$704)/COUNTIF($AE$405:$AE$704,$AE$405:$AE$704)),0)</f>
        <v>#DIV/0!</v>
      </c>
      <c r="U492" s="3" t="str">
        <f t="shared" si="19"/>
        <v>#REF!</v>
      </c>
      <c r="V492" s="3" t="str">
        <f t="array" ref="V492">IFERROR(INDEX(Overall!$C$3:$C$389,MATCH(ProjectionCalcs!B492,Overall!$D$3:$D$389,0)),"No")</f>
        <v>Yes</v>
      </c>
      <c r="W492" s="93">
        <f t="shared" si="20"/>
        <v>0</v>
      </c>
      <c r="X492" s="136"/>
      <c r="Y492" s="3" t="str">
        <f t="shared" si="21"/>
        <v/>
      </c>
      <c r="Z492" s="3" t="str">
        <f t="shared" si="6"/>
        <v>#DIV/0!</v>
      </c>
      <c r="AA492" s="96">
        <f t="shared" si="7"/>
        <v>0</v>
      </c>
      <c r="AB492" s="3" t="str">
        <f>IF(OR((AA492-$AD$2)&lt;0,(AA492-$AD$4)&lt;0),0,(AA492-$AD$2)*(AA492-$AD$4)*'Draft Array'!$K$101*'Draft Array'!$M$113*pcwr)</f>
        <v>#REF!</v>
      </c>
      <c r="AC492" s="3" t="str">
        <f t="shared" si="8"/>
        <v>#REF!</v>
      </c>
      <c r="AD492" s="3">
        <f t="shared" si="9"/>
        <v>0</v>
      </c>
      <c r="AE492" s="3" t="str">
        <f t="shared" si="22"/>
        <v>#DIV/0!</v>
      </c>
    </row>
    <row r="493" ht="15.75" customHeight="1">
      <c r="A493" s="153" t="str">
        <f>OffensePrj!C492</f>
        <v>wr</v>
      </c>
      <c r="B493" s="131" t="str">
        <f>OffensePrj!R492</f>
        <v>Kenny Golladay</v>
      </c>
      <c r="C493" s="132">
        <f>OffensePrj!D492</f>
        <v>0</v>
      </c>
      <c r="D493" s="132">
        <f>OffensePrj!E492</f>
        <v>0</v>
      </c>
      <c r="E493" s="132">
        <f>OffensePrj!F492</f>
        <v>0</v>
      </c>
      <c r="F493" s="132">
        <f>OffensePrj!G492</f>
        <v>0</v>
      </c>
      <c r="G493" s="133">
        <f>OffensePrj!H492</f>
        <v>0</v>
      </c>
      <c r="H493" s="132">
        <f>OffensePrj!I492</f>
        <v>0.250182</v>
      </c>
      <c r="I493" s="132">
        <f>OffensePrj!J492</f>
        <v>1.250909</v>
      </c>
      <c r="J493" s="132">
        <f>OffensePrj!K492</f>
        <v>0</v>
      </c>
      <c r="K493" s="132">
        <f>OffensePrj!L492</f>
        <v>74.88671</v>
      </c>
      <c r="L493" s="132">
        <f>OffensePrj!M492</f>
        <v>1225.527</v>
      </c>
      <c r="M493" s="132">
        <f>OffensePrj!N492</f>
        <v>8.770308</v>
      </c>
      <c r="N493" s="132">
        <f>OffensePrj!O492</f>
        <v>0.805067</v>
      </c>
      <c r="O493" s="132">
        <f>OffensePrj!P492</f>
        <v>0</v>
      </c>
      <c r="P493" s="132">
        <f>OffensePrj!Q492</f>
        <v>0</v>
      </c>
      <c r="Q493" s="134">
        <f>IFERROR(ProjectionCalcs!D493*pointpasscomp+ProjectionCalcs!E493*pointpassyard+ProjectionCalcs!F493*pointpasstd+pointint*ProjectionCalcs!G493+ProjectionCalcs!H493*pointrushatt+pointrushyard*ProjectionCalcs!I493+pointrushtd*ProjectionCalcs!J493+ProjectionCalcs!K493*pointrec+pointrecyard*ProjectionCalcs!L493+ProjectionCalcs!M493*pointrectd+pointfumb*ProjectionCalcs!N493+(C493-D493)*pointpassinc+O493*pointret+P493*pointrushtd,0)</f>
        <v>0</v>
      </c>
      <c r="R493" s="113" t="str">
        <f t="shared" si="17"/>
        <v>#REF!</v>
      </c>
      <c r="S493" s="135" t="str">
        <f t="shared" si="18"/>
        <v>#REF!</v>
      </c>
      <c r="T493" s="113" t="str">
        <f t="array" ref="T493">ROUND(SUMPRODUCT((AE493&gt;=$AE$405:$AE$704)/COUNTIF($AE$405:$AE$704,$AE$405:$AE$704)),0)</f>
        <v>#DIV/0!</v>
      </c>
      <c r="U493" s="3" t="str">
        <f t="shared" si="19"/>
        <v>#REF!</v>
      </c>
      <c r="V493" s="3" t="str">
        <f t="array" ref="V493">IFERROR(INDEX(Overall!$C$3:$C$389,MATCH(ProjectionCalcs!B493,Overall!$D$3:$D$389,0)),"No")</f>
        <v>Yes</v>
      </c>
      <c r="W493" s="93">
        <f t="shared" si="20"/>
        <v>0</v>
      </c>
      <c r="X493" s="136"/>
      <c r="Y493" s="3" t="str">
        <f t="shared" si="21"/>
        <v/>
      </c>
      <c r="Z493" s="3" t="str">
        <f t="shared" si="6"/>
        <v>#DIV/0!</v>
      </c>
      <c r="AA493" s="96">
        <f t="shared" si="7"/>
        <v>0</v>
      </c>
      <c r="AB493" s="3" t="str">
        <f>IF(OR((AA493-$AD$2)&lt;0,(AA493-$AD$4)&lt;0),0,(AA493-$AD$2)*(AA493-$AD$4)*'Draft Array'!$K$101*'Draft Array'!$M$113*pcwr)</f>
        <v>#REF!</v>
      </c>
      <c r="AC493" s="3" t="str">
        <f t="shared" si="8"/>
        <v>#REF!</v>
      </c>
      <c r="AD493" s="3">
        <f t="shared" si="9"/>
        <v>0</v>
      </c>
      <c r="AE493" s="3" t="str">
        <f t="shared" si="22"/>
        <v>#DIV/0!</v>
      </c>
    </row>
    <row r="494" ht="15.75" customHeight="1">
      <c r="A494" s="153" t="str">
        <f>OffensePrj!C493</f>
        <v>wr</v>
      </c>
      <c r="B494" s="131" t="str">
        <f>OffensePrj!R493</f>
        <v>Curtis Samuel</v>
      </c>
      <c r="C494" s="132">
        <f>OffensePrj!D493</f>
        <v>0</v>
      </c>
      <c r="D494" s="132">
        <f>OffensePrj!E493</f>
        <v>0</v>
      </c>
      <c r="E494" s="132">
        <f>OffensePrj!F493</f>
        <v>0</v>
      </c>
      <c r="F494" s="132">
        <f>OffensePrj!G493</f>
        <v>0</v>
      </c>
      <c r="G494" s="133">
        <f>OffensePrj!H493</f>
        <v>0</v>
      </c>
      <c r="H494" s="132">
        <f>OffensePrj!I493</f>
        <v>15.41853</v>
      </c>
      <c r="I494" s="132">
        <f>OffensePrj!J493</f>
        <v>113.4693</v>
      </c>
      <c r="J494" s="132">
        <f>OffensePrj!K493</f>
        <v>1.053709</v>
      </c>
      <c r="K494" s="132">
        <f>OffensePrj!L493</f>
        <v>50.00989</v>
      </c>
      <c r="L494" s="132">
        <f>OffensePrj!M493</f>
        <v>599.6232</v>
      </c>
      <c r="M494" s="132">
        <f>OffensePrj!N493</f>
        <v>4.645415</v>
      </c>
      <c r="N494" s="132">
        <f>OffensePrj!O493</f>
        <v>0.512668</v>
      </c>
      <c r="O494" s="132">
        <f>OffensePrj!P493</f>
        <v>0</v>
      </c>
      <c r="P494" s="132">
        <f>OffensePrj!Q493</f>
        <v>0</v>
      </c>
      <c r="Q494" s="134">
        <f>IFERROR(ProjectionCalcs!D494*pointpasscomp+ProjectionCalcs!E494*pointpassyard+ProjectionCalcs!F494*pointpasstd+pointint*ProjectionCalcs!G494+ProjectionCalcs!H494*pointrushatt+pointrushyard*ProjectionCalcs!I494+pointrushtd*ProjectionCalcs!J494+ProjectionCalcs!K494*pointrec+pointrecyard*ProjectionCalcs!L494+ProjectionCalcs!M494*pointrectd+pointfumb*ProjectionCalcs!N494+(C494-D494)*pointpassinc+O494*pointret+P494*pointrushtd,0)</f>
        <v>0</v>
      </c>
      <c r="R494" s="113" t="str">
        <f t="shared" si="17"/>
        <v>#REF!</v>
      </c>
      <c r="S494" s="135" t="str">
        <f t="shared" si="18"/>
        <v>#REF!</v>
      </c>
      <c r="T494" s="113" t="str">
        <f t="array" ref="T494">ROUND(SUMPRODUCT((AE494&gt;=$AE$405:$AE$704)/COUNTIF($AE$405:$AE$704,$AE$405:$AE$704)),0)</f>
        <v>#DIV/0!</v>
      </c>
      <c r="U494" s="3" t="str">
        <f t="shared" si="19"/>
        <v>#REF!</v>
      </c>
      <c r="V494" s="3" t="str">
        <f t="array" ref="V494">IFERROR(INDEX(Overall!$C$3:$C$389,MATCH(ProjectionCalcs!B494,Overall!$D$3:$D$389,0)),"No")</f>
        <v>Yes</v>
      </c>
      <c r="W494" s="93">
        <f t="shared" si="20"/>
        <v>0</v>
      </c>
      <c r="X494" s="136"/>
      <c r="Y494" s="3" t="str">
        <f t="shared" si="21"/>
        <v/>
      </c>
      <c r="Z494" s="3" t="str">
        <f t="shared" si="6"/>
        <v>#DIV/0!</v>
      </c>
      <c r="AA494" s="96">
        <f t="shared" si="7"/>
        <v>0</v>
      </c>
      <c r="AB494" s="3" t="str">
        <f>IF(OR((AA494-$AD$2)&lt;0,(AA494-$AD$4)&lt;0),0,(AA494-$AD$2)*(AA494-$AD$4)*'Draft Array'!$K$101*'Draft Array'!$M$113*pcwr)</f>
        <v>#REF!</v>
      </c>
      <c r="AC494" s="3" t="str">
        <f t="shared" si="8"/>
        <v>#REF!</v>
      </c>
      <c r="AD494" s="3">
        <f t="shared" si="9"/>
        <v>0</v>
      </c>
      <c r="AE494" s="3" t="str">
        <f t="shared" si="22"/>
        <v>#DIV/0!</v>
      </c>
    </row>
    <row r="495" ht="15.75" customHeight="1">
      <c r="A495" s="153" t="str">
        <f>OffensePrj!C494</f>
        <v>wr</v>
      </c>
      <c r="B495" s="131" t="str">
        <f>OffensePrj!R494</f>
        <v>Isaiah Ford</v>
      </c>
      <c r="C495" s="132">
        <f>OffensePrj!D494</f>
        <v>0</v>
      </c>
      <c r="D495" s="132">
        <f>OffensePrj!E494</f>
        <v>0</v>
      </c>
      <c r="E495" s="132">
        <f>OffensePrj!F494</f>
        <v>0</v>
      </c>
      <c r="F495" s="132">
        <f>OffensePrj!G494</f>
        <v>0</v>
      </c>
      <c r="G495" s="133">
        <f>OffensePrj!H494</f>
        <v>0</v>
      </c>
      <c r="H495" s="132">
        <f>OffensePrj!I494</f>
        <v>0</v>
      </c>
      <c r="I495" s="132">
        <f>OffensePrj!J494</f>
        <v>0</v>
      </c>
      <c r="J495" s="132">
        <f>OffensePrj!K494</f>
        <v>0</v>
      </c>
      <c r="K495" s="132">
        <f>OffensePrj!L494</f>
        <v>26.20746</v>
      </c>
      <c r="L495" s="132">
        <f>OffensePrj!M494</f>
        <v>287.3605</v>
      </c>
      <c r="M495" s="132">
        <f>OffensePrj!N494</f>
        <v>0.193498</v>
      </c>
      <c r="N495" s="132">
        <f>OffensePrj!O494</f>
        <v>0.7</v>
      </c>
      <c r="O495" s="132">
        <f>OffensePrj!P494</f>
        <v>0</v>
      </c>
      <c r="P495" s="132">
        <f>OffensePrj!Q494</f>
        <v>0</v>
      </c>
      <c r="Q495" s="134">
        <f>IFERROR(ProjectionCalcs!D495*pointpasscomp+ProjectionCalcs!E495*pointpassyard+ProjectionCalcs!F495*pointpasstd+pointint*ProjectionCalcs!G495+ProjectionCalcs!H495*pointrushatt+pointrushyard*ProjectionCalcs!I495+pointrushtd*ProjectionCalcs!J495+ProjectionCalcs!K495*pointrec+pointrecyard*ProjectionCalcs!L495+ProjectionCalcs!M495*pointrectd+pointfumb*ProjectionCalcs!N495+(C495-D495)*pointpassinc+O495*pointret+P495*pointrushtd,0)</f>
        <v>0</v>
      </c>
      <c r="R495" s="113" t="str">
        <f t="shared" si="17"/>
        <v>#REF!</v>
      </c>
      <c r="S495" s="135" t="str">
        <f t="shared" si="18"/>
        <v>#REF!</v>
      </c>
      <c r="T495" s="113" t="str">
        <f t="array" ref="T495">ROUND(SUMPRODUCT((AE495&gt;=$AE$405:$AE$704)/COUNTIF($AE$405:$AE$704,$AE$405:$AE$704)),0)</f>
        <v>#DIV/0!</v>
      </c>
      <c r="U495" s="3" t="str">
        <f t="shared" si="19"/>
        <v>#REF!</v>
      </c>
      <c r="V495" s="3" t="str">
        <f t="array" ref="V495">IFERROR(INDEX(Overall!$C$3:$C$389,MATCH(ProjectionCalcs!B495,Overall!$D$3:$D$389,0)),"No")</f>
        <v>No</v>
      </c>
      <c r="W495" s="93">
        <f t="shared" si="20"/>
        <v>1</v>
      </c>
      <c r="X495" s="136"/>
      <c r="Y495" s="3" t="str">
        <f t="shared" si="21"/>
        <v/>
      </c>
      <c r="Z495" s="3" t="str">
        <f t="shared" si="6"/>
        <v>#DIV/0!</v>
      </c>
      <c r="AA495" s="96">
        <f t="shared" si="7"/>
        <v>0</v>
      </c>
      <c r="AB495" s="3" t="str">
        <f>IF(OR((AA495-$AD$2)&lt;0,(AA495-$AD$4)&lt;0),0,(AA495-$AD$2)*(AA495-$AD$4)*'Draft Array'!$K$101*'Draft Array'!$M$113*pcwr)</f>
        <v>#REF!</v>
      </c>
      <c r="AC495" s="3" t="str">
        <f t="shared" si="8"/>
        <v>#REF!</v>
      </c>
      <c r="AD495" s="3">
        <f t="shared" si="9"/>
        <v>0</v>
      </c>
      <c r="AE495" s="3" t="str">
        <f t="shared" si="22"/>
        <v>#DIV/0!</v>
      </c>
    </row>
    <row r="496" ht="15.75" customHeight="1">
      <c r="A496" s="153" t="str">
        <f>OffensePrj!C495</f>
        <v>wr</v>
      </c>
      <c r="B496" s="131" t="str">
        <f>OffensePrj!R495</f>
        <v>Noah Brown</v>
      </c>
      <c r="C496" s="132">
        <f>OffensePrj!D495</f>
        <v>0</v>
      </c>
      <c r="D496" s="132">
        <f>OffensePrj!E495</f>
        <v>0</v>
      </c>
      <c r="E496" s="132">
        <f>OffensePrj!F495</f>
        <v>0</v>
      </c>
      <c r="F496" s="132">
        <f>OffensePrj!G495</f>
        <v>0</v>
      </c>
      <c r="G496" s="133">
        <f>OffensePrj!H495</f>
        <v>0</v>
      </c>
      <c r="H496" s="132">
        <f>OffensePrj!I495</f>
        <v>0</v>
      </c>
      <c r="I496" s="132">
        <f>OffensePrj!J495</f>
        <v>0</v>
      </c>
      <c r="J496" s="132">
        <f>OffensePrj!K495</f>
        <v>0</v>
      </c>
      <c r="K496" s="132">
        <f>OffensePrj!L495</f>
        <v>4.371433</v>
      </c>
      <c r="L496" s="132">
        <f>OffensePrj!M495</f>
        <v>49.57162</v>
      </c>
      <c r="M496" s="132">
        <f>OffensePrj!N495</f>
        <v>0.153806</v>
      </c>
      <c r="N496" s="132">
        <f>OffensePrj!O495</f>
        <v>0</v>
      </c>
      <c r="O496" s="132">
        <f>OffensePrj!P495</f>
        <v>0</v>
      </c>
      <c r="P496" s="132">
        <f>OffensePrj!Q495</f>
        <v>0</v>
      </c>
      <c r="Q496" s="134">
        <f>IFERROR(ProjectionCalcs!D496*pointpasscomp+ProjectionCalcs!E496*pointpassyard+ProjectionCalcs!F496*pointpasstd+pointint*ProjectionCalcs!G496+ProjectionCalcs!H496*pointrushatt+pointrushyard*ProjectionCalcs!I496+pointrushtd*ProjectionCalcs!J496+ProjectionCalcs!K496*pointrec+pointrecyard*ProjectionCalcs!L496+ProjectionCalcs!M496*pointrectd+pointfumb*ProjectionCalcs!N496+(C496-D496)*pointpassinc+O496*pointret+P496*pointrushtd,0)</f>
        <v>0</v>
      </c>
      <c r="R496" s="113" t="str">
        <f t="shared" si="17"/>
        <v>#REF!</v>
      </c>
      <c r="S496" s="135" t="str">
        <f t="shared" si="18"/>
        <v>#REF!</v>
      </c>
      <c r="T496" s="113" t="str">
        <f t="array" ref="T496">ROUND(SUMPRODUCT((AE496&gt;=$AE$405:$AE$704)/COUNTIF($AE$405:$AE$704,$AE$405:$AE$704)),0)</f>
        <v>#DIV/0!</v>
      </c>
      <c r="U496" s="3" t="str">
        <f t="shared" si="19"/>
        <v>#REF!</v>
      </c>
      <c r="V496" s="3" t="str">
        <f t="array" ref="V496">IFERROR(INDEX(Overall!$C$3:$C$389,MATCH(ProjectionCalcs!B496,Overall!$D$3:$D$389,0)),"No")</f>
        <v>No</v>
      </c>
      <c r="W496" s="93">
        <f t="shared" si="20"/>
        <v>1</v>
      </c>
      <c r="X496" s="136"/>
      <c r="Y496" s="3" t="str">
        <f t="shared" si="21"/>
        <v/>
      </c>
      <c r="Z496" s="3" t="str">
        <f t="shared" si="6"/>
        <v>#DIV/0!</v>
      </c>
      <c r="AA496" s="96">
        <f t="shared" si="7"/>
        <v>0</v>
      </c>
      <c r="AB496" s="3" t="str">
        <f>IF(OR((AA496-$AD$2)&lt;0,(AA496-$AD$4)&lt;0),0,(AA496-$AD$2)*(AA496-$AD$4)*'Draft Array'!$K$101*'Draft Array'!$M$113*pcwr)</f>
        <v>#REF!</v>
      </c>
      <c r="AC496" s="3" t="str">
        <f t="shared" si="8"/>
        <v>#REF!</v>
      </c>
      <c r="AD496" s="3">
        <f t="shared" si="9"/>
        <v>0</v>
      </c>
      <c r="AE496" s="3" t="str">
        <f t="shared" si="22"/>
        <v>#DIV/0!</v>
      </c>
    </row>
    <row r="497" ht="15.75" customHeight="1">
      <c r="A497" s="153" t="str">
        <f>OffensePrj!C496</f>
        <v>wr</v>
      </c>
      <c r="B497" s="131" t="str">
        <f>OffensePrj!R496</f>
        <v>Chris Godwin</v>
      </c>
      <c r="C497" s="132">
        <f>OffensePrj!D496</f>
        <v>0</v>
      </c>
      <c r="D497" s="132">
        <f>OffensePrj!E496</f>
        <v>0</v>
      </c>
      <c r="E497" s="132">
        <f>OffensePrj!F496</f>
        <v>0</v>
      </c>
      <c r="F497" s="132">
        <f>OffensePrj!G496</f>
        <v>0</v>
      </c>
      <c r="G497" s="133">
        <f>OffensePrj!H496</f>
        <v>0</v>
      </c>
      <c r="H497" s="132">
        <f>OffensePrj!I496</f>
        <v>1.535767</v>
      </c>
      <c r="I497" s="132">
        <f>OffensePrj!J496</f>
        <v>10.20665</v>
      </c>
      <c r="J497" s="132">
        <f>OffensePrj!K496</f>
        <v>0.046417</v>
      </c>
      <c r="K497" s="132">
        <f>OffensePrj!L496</f>
        <v>81.36072</v>
      </c>
      <c r="L497" s="132">
        <f>OffensePrj!M496</f>
        <v>1176.714</v>
      </c>
      <c r="M497" s="132">
        <f>OffensePrj!N496</f>
        <v>8.211706</v>
      </c>
      <c r="N497" s="132">
        <f>OffensePrj!O496</f>
        <v>0.512668</v>
      </c>
      <c r="O497" s="132">
        <f>OffensePrj!P496</f>
        <v>0</v>
      </c>
      <c r="P497" s="132">
        <f>OffensePrj!Q496</f>
        <v>0</v>
      </c>
      <c r="Q497" s="134">
        <f>IFERROR(ProjectionCalcs!D497*pointpasscomp+ProjectionCalcs!E497*pointpassyard+ProjectionCalcs!F497*pointpasstd+pointint*ProjectionCalcs!G497+ProjectionCalcs!H497*pointrushatt+pointrushyard*ProjectionCalcs!I497+pointrushtd*ProjectionCalcs!J497+ProjectionCalcs!K497*pointrec+pointrecyard*ProjectionCalcs!L497+ProjectionCalcs!M497*pointrectd+pointfumb*ProjectionCalcs!N497+(C497-D497)*pointpassinc+O497*pointret+P497*pointrushtd,0)</f>
        <v>0</v>
      </c>
      <c r="R497" s="113" t="str">
        <f t="shared" si="17"/>
        <v>#REF!</v>
      </c>
      <c r="S497" s="135" t="str">
        <f t="shared" si="18"/>
        <v>#REF!</v>
      </c>
      <c r="T497" s="113" t="str">
        <f t="array" ref="T497">ROUND(SUMPRODUCT((AE497&gt;=$AE$405:$AE$704)/COUNTIF($AE$405:$AE$704,$AE$405:$AE$704)),0)</f>
        <v>#DIV/0!</v>
      </c>
      <c r="U497" s="3" t="str">
        <f t="shared" si="19"/>
        <v>#REF!</v>
      </c>
      <c r="V497" s="3" t="str">
        <f t="array" ref="V497">IFERROR(INDEX(Overall!$C$3:$C$389,MATCH(ProjectionCalcs!B497,Overall!$D$3:$D$389,0)),"No")</f>
        <v>Yes</v>
      </c>
      <c r="W497" s="93">
        <f t="shared" si="20"/>
        <v>0</v>
      </c>
      <c r="X497" s="136"/>
      <c r="Y497" s="3" t="str">
        <f t="shared" si="21"/>
        <v/>
      </c>
      <c r="Z497" s="3" t="str">
        <f t="shared" si="6"/>
        <v>#DIV/0!</v>
      </c>
      <c r="AA497" s="96">
        <f t="shared" si="7"/>
        <v>0</v>
      </c>
      <c r="AB497" s="3" t="str">
        <f>IF(OR((AA497-$AD$2)&lt;0,(AA497-$AD$4)&lt;0),0,(AA497-$AD$2)*(AA497-$AD$4)*'Draft Array'!$K$101*'Draft Array'!$M$113*pcwr)</f>
        <v>#REF!</v>
      </c>
      <c r="AC497" s="3" t="str">
        <f t="shared" si="8"/>
        <v>#REF!</v>
      </c>
      <c r="AD497" s="3">
        <f t="shared" si="9"/>
        <v>0</v>
      </c>
      <c r="AE497" s="3" t="str">
        <f t="shared" si="22"/>
        <v>#DIV/0!</v>
      </c>
    </row>
    <row r="498" ht="15.75" customHeight="1">
      <c r="A498" s="153" t="str">
        <f>OffensePrj!C497</f>
        <v>wr</v>
      </c>
      <c r="B498" s="131" t="str">
        <f>OffensePrj!R497</f>
        <v>Josh Malone</v>
      </c>
      <c r="C498" s="132">
        <f>OffensePrj!D497</f>
        <v>0</v>
      </c>
      <c r="D498" s="132">
        <f>OffensePrj!E497</f>
        <v>0</v>
      </c>
      <c r="E498" s="132">
        <f>OffensePrj!F497</f>
        <v>0</v>
      </c>
      <c r="F498" s="132">
        <f>OffensePrj!G497</f>
        <v>0</v>
      </c>
      <c r="G498" s="133">
        <f>OffensePrj!H497</f>
        <v>0</v>
      </c>
      <c r="H498" s="132">
        <f>OffensePrj!I497</f>
        <v>0</v>
      </c>
      <c r="I498" s="132">
        <f>OffensePrj!J497</f>
        <v>0</v>
      </c>
      <c r="J498" s="132">
        <f>OffensePrj!K497</f>
        <v>0</v>
      </c>
      <c r="K498" s="132">
        <f>OffensePrj!L497</f>
        <v>5.11923</v>
      </c>
      <c r="L498" s="132">
        <f>OffensePrj!M497</f>
        <v>54.75202</v>
      </c>
      <c r="M498" s="132">
        <f>OffensePrj!N497</f>
        <v>0.277843</v>
      </c>
      <c r="N498" s="132">
        <f>OffensePrj!O497</f>
        <v>0.5</v>
      </c>
      <c r="O498" s="132">
        <f>OffensePrj!P497</f>
        <v>0</v>
      </c>
      <c r="P498" s="132">
        <f>OffensePrj!Q497</f>
        <v>0</v>
      </c>
      <c r="Q498" s="134">
        <f>IFERROR(ProjectionCalcs!D498*pointpasscomp+ProjectionCalcs!E498*pointpassyard+ProjectionCalcs!F498*pointpasstd+pointint*ProjectionCalcs!G498+ProjectionCalcs!H498*pointrushatt+pointrushyard*ProjectionCalcs!I498+pointrushtd*ProjectionCalcs!J498+ProjectionCalcs!K498*pointrec+pointrecyard*ProjectionCalcs!L498+ProjectionCalcs!M498*pointrectd+pointfumb*ProjectionCalcs!N498+(C498-D498)*pointpassinc+O498*pointret+P498*pointrushtd,0)</f>
        <v>0</v>
      </c>
      <c r="R498" s="113" t="str">
        <f t="shared" si="17"/>
        <v>#REF!</v>
      </c>
      <c r="S498" s="135" t="str">
        <f t="shared" si="18"/>
        <v>#REF!</v>
      </c>
      <c r="T498" s="113" t="str">
        <f t="array" ref="T498">ROUND(SUMPRODUCT((AE498&gt;=$AE$405:$AE$704)/COUNTIF($AE$405:$AE$704,$AE$405:$AE$704)),0)</f>
        <v>#DIV/0!</v>
      </c>
      <c r="U498" s="3" t="str">
        <f t="shared" si="19"/>
        <v>#REF!</v>
      </c>
      <c r="V498" s="3" t="str">
        <f t="array" ref="V498">IFERROR(INDEX(Overall!$C$3:$C$389,MATCH(ProjectionCalcs!B498,Overall!$D$3:$D$389,0)),"No")</f>
        <v>No</v>
      </c>
      <c r="W498" s="93">
        <f t="shared" si="20"/>
        <v>1</v>
      </c>
      <c r="X498" s="136"/>
      <c r="Y498" s="3" t="str">
        <f t="shared" si="21"/>
        <v/>
      </c>
      <c r="Z498" s="3" t="str">
        <f t="shared" si="6"/>
        <v>#DIV/0!</v>
      </c>
      <c r="AA498" s="96">
        <f t="shared" si="7"/>
        <v>0</v>
      </c>
      <c r="AB498" s="3" t="str">
        <f>IF(OR((AA498-$AD$2)&lt;0,(AA498-$AD$4)&lt;0),0,(AA498-$AD$2)*(AA498-$AD$4)*'Draft Array'!$K$101*'Draft Array'!$M$113*pcwr)</f>
        <v>#REF!</v>
      </c>
      <c r="AC498" s="3" t="str">
        <f t="shared" si="8"/>
        <v>#REF!</v>
      </c>
      <c r="AD498" s="3">
        <f t="shared" si="9"/>
        <v>0</v>
      </c>
      <c r="AE498" s="3" t="str">
        <f t="shared" si="22"/>
        <v>#DIV/0!</v>
      </c>
    </row>
    <row r="499" ht="15.75" customHeight="1">
      <c r="A499" s="153" t="str">
        <f>OffensePrj!C498</f>
        <v>wr</v>
      </c>
      <c r="B499" s="131" t="str">
        <f>OffensePrj!R498</f>
        <v>Isaiah McKenzie</v>
      </c>
      <c r="C499" s="132">
        <f>OffensePrj!D498</f>
        <v>0</v>
      </c>
      <c r="D499" s="132">
        <f>OffensePrj!E498</f>
        <v>0</v>
      </c>
      <c r="E499" s="132">
        <f>OffensePrj!F498</f>
        <v>0</v>
      </c>
      <c r="F499" s="132">
        <f>OffensePrj!G498</f>
        <v>0</v>
      </c>
      <c r="G499" s="133">
        <f>OffensePrj!H498</f>
        <v>0</v>
      </c>
      <c r="H499" s="132">
        <f>OffensePrj!I498</f>
        <v>0</v>
      </c>
      <c r="I499" s="132">
        <f>OffensePrj!J498</f>
        <v>0</v>
      </c>
      <c r="J499" s="132">
        <f>OffensePrj!K498</f>
        <v>0</v>
      </c>
      <c r="K499" s="132">
        <f>OffensePrj!L498</f>
        <v>23.97405</v>
      </c>
      <c r="L499" s="132">
        <f>OffensePrj!M498</f>
        <v>218.4035</v>
      </c>
      <c r="M499" s="132">
        <f>OffensePrj!N498</f>
        <v>0.688536</v>
      </c>
      <c r="N499" s="132">
        <f>OffensePrj!O498</f>
        <v>0.4</v>
      </c>
      <c r="O499" s="132">
        <f>OffensePrj!P498</f>
        <v>0</v>
      </c>
      <c r="P499" s="132">
        <f>OffensePrj!Q498</f>
        <v>0</v>
      </c>
      <c r="Q499" s="134">
        <f>IFERROR(ProjectionCalcs!D499*pointpasscomp+ProjectionCalcs!E499*pointpassyard+ProjectionCalcs!F499*pointpasstd+pointint*ProjectionCalcs!G499+ProjectionCalcs!H499*pointrushatt+pointrushyard*ProjectionCalcs!I499+pointrushtd*ProjectionCalcs!J499+ProjectionCalcs!K499*pointrec+pointrecyard*ProjectionCalcs!L499+ProjectionCalcs!M499*pointrectd+pointfumb*ProjectionCalcs!N499+(C499-D499)*pointpassinc+O499*pointret+P499*pointrushtd,0)</f>
        <v>0</v>
      </c>
      <c r="R499" s="113" t="str">
        <f t="shared" si="17"/>
        <v>#REF!</v>
      </c>
      <c r="S499" s="135" t="str">
        <f t="shared" si="18"/>
        <v>#REF!</v>
      </c>
      <c r="T499" s="113" t="str">
        <f t="array" ref="T499">ROUND(SUMPRODUCT((AE499&gt;=$AE$405:$AE$704)/COUNTIF($AE$405:$AE$704,$AE$405:$AE$704)),0)</f>
        <v>#DIV/0!</v>
      </c>
      <c r="U499" s="3" t="str">
        <f t="shared" si="19"/>
        <v>#REF!</v>
      </c>
      <c r="V499" s="3" t="str">
        <f t="array" ref="V499">IFERROR(INDEX(Overall!$C$3:$C$389,MATCH(ProjectionCalcs!B499,Overall!$D$3:$D$389,0)),"No")</f>
        <v>No</v>
      </c>
      <c r="W499" s="93">
        <f t="shared" si="20"/>
        <v>1</v>
      </c>
      <c r="X499" s="136"/>
      <c r="Y499" s="3" t="str">
        <f t="shared" si="21"/>
        <v/>
      </c>
      <c r="Z499" s="3" t="str">
        <f t="shared" si="6"/>
        <v>#DIV/0!</v>
      </c>
      <c r="AA499" s="96">
        <f t="shared" si="7"/>
        <v>0</v>
      </c>
      <c r="AB499" s="3" t="str">
        <f>IF(OR((AA499-$AD$2)&lt;0,(AA499-$AD$4)&lt;0),0,(AA499-$AD$2)*(AA499-$AD$4)*'Draft Array'!$K$101*'Draft Array'!$M$113*pcwr)</f>
        <v>#REF!</v>
      </c>
      <c r="AC499" s="3" t="str">
        <f t="shared" si="8"/>
        <v>#REF!</v>
      </c>
      <c r="AD499" s="3">
        <f t="shared" si="9"/>
        <v>0</v>
      </c>
      <c r="AE499" s="3" t="str">
        <f t="shared" si="22"/>
        <v>#DIV/0!</v>
      </c>
    </row>
    <row r="500" ht="15.75" customHeight="1">
      <c r="A500" s="153" t="str">
        <f>OffensePrj!C499</f>
        <v>wr</v>
      </c>
      <c r="B500" s="131" t="str">
        <f>OffensePrj!R499</f>
        <v>JuJu Smith-Schuster</v>
      </c>
      <c r="C500" s="132">
        <f>OffensePrj!D499</f>
        <v>0</v>
      </c>
      <c r="D500" s="132">
        <f>OffensePrj!E499</f>
        <v>0</v>
      </c>
      <c r="E500" s="132">
        <f>OffensePrj!F499</f>
        <v>0</v>
      </c>
      <c r="F500" s="132">
        <f>OffensePrj!G499</f>
        <v>0</v>
      </c>
      <c r="G500" s="133">
        <f>OffensePrj!H499</f>
        <v>0</v>
      </c>
      <c r="H500" s="132">
        <f>OffensePrj!I499</f>
        <v>0.250182</v>
      </c>
      <c r="I500" s="132">
        <f>OffensePrj!J499</f>
        <v>2.001455</v>
      </c>
      <c r="J500" s="132">
        <f>OffensePrj!K499</f>
        <v>0</v>
      </c>
      <c r="K500" s="132">
        <f>OffensePrj!L499</f>
        <v>83.67652</v>
      </c>
      <c r="L500" s="132">
        <f>OffensePrj!M499</f>
        <v>1133.478</v>
      </c>
      <c r="M500" s="132">
        <f>OffensePrj!N499</f>
        <v>7.180908</v>
      </c>
      <c r="N500" s="132">
        <f>OffensePrj!O499</f>
        <v>0.8538</v>
      </c>
      <c r="O500" s="132">
        <f>OffensePrj!P499</f>
        <v>0</v>
      </c>
      <c r="P500" s="132">
        <f>OffensePrj!Q499</f>
        <v>0</v>
      </c>
      <c r="Q500" s="134">
        <f>IFERROR(ProjectionCalcs!D500*pointpasscomp+ProjectionCalcs!E500*pointpassyard+ProjectionCalcs!F500*pointpasstd+pointint*ProjectionCalcs!G500+ProjectionCalcs!H500*pointrushatt+pointrushyard*ProjectionCalcs!I500+pointrushtd*ProjectionCalcs!J500+ProjectionCalcs!K500*pointrec+pointrecyard*ProjectionCalcs!L500+ProjectionCalcs!M500*pointrectd+pointfumb*ProjectionCalcs!N500+(C500-D500)*pointpassinc+O500*pointret+P500*pointrushtd,0)</f>
        <v>0</v>
      </c>
      <c r="R500" s="113" t="str">
        <f t="shared" si="17"/>
        <v>#REF!</v>
      </c>
      <c r="S500" s="135" t="str">
        <f t="shared" si="18"/>
        <v>#REF!</v>
      </c>
      <c r="T500" s="113" t="str">
        <f t="array" ref="T500">ROUND(SUMPRODUCT((AE500&gt;=$AE$405:$AE$704)/COUNTIF($AE$405:$AE$704,$AE$405:$AE$704)),0)</f>
        <v>#DIV/0!</v>
      </c>
      <c r="U500" s="3" t="str">
        <f t="shared" si="19"/>
        <v>#REF!</v>
      </c>
      <c r="V500" s="3" t="str">
        <f t="array" ref="V500">IFERROR(INDEX(Overall!$C$3:$C$389,MATCH(ProjectionCalcs!B500,Overall!$D$3:$D$389,0)),"No")</f>
        <v>Yes</v>
      </c>
      <c r="W500" s="93">
        <f t="shared" si="20"/>
        <v>0</v>
      </c>
      <c r="X500" s="136"/>
      <c r="Y500" s="3" t="str">
        <f t="shared" si="21"/>
        <v/>
      </c>
      <c r="Z500" s="3" t="str">
        <f t="shared" si="6"/>
        <v>#DIV/0!</v>
      </c>
      <c r="AA500" s="96">
        <f t="shared" si="7"/>
        <v>0</v>
      </c>
      <c r="AB500" s="3" t="str">
        <f>IF(OR((AA500-$AD$2)&lt;0,(AA500-$AD$4)&lt;0),0,(AA500-$AD$2)*(AA500-$AD$4)*'Draft Array'!$K$101*'Draft Array'!$M$113*pcwr)</f>
        <v>#REF!</v>
      </c>
      <c r="AC500" s="3" t="str">
        <f t="shared" si="8"/>
        <v>#REF!</v>
      </c>
      <c r="AD500" s="3">
        <f t="shared" si="9"/>
        <v>0</v>
      </c>
      <c r="AE500" s="3" t="str">
        <f t="shared" si="22"/>
        <v>#DIV/0!</v>
      </c>
    </row>
    <row r="501" ht="15.75" customHeight="1">
      <c r="A501" s="153" t="str">
        <f>OffensePrj!C500</f>
        <v>wr</v>
      </c>
      <c r="B501" s="131" t="str">
        <f>OffensePrj!R500</f>
        <v>Josh Reynolds</v>
      </c>
      <c r="C501" s="132">
        <f>OffensePrj!D500</f>
        <v>0</v>
      </c>
      <c r="D501" s="132">
        <f>OffensePrj!E500</f>
        <v>0</v>
      </c>
      <c r="E501" s="132">
        <f>OffensePrj!F500</f>
        <v>0</v>
      </c>
      <c r="F501" s="132">
        <f>OffensePrj!G500</f>
        <v>0</v>
      </c>
      <c r="G501" s="133">
        <f>OffensePrj!H500</f>
        <v>0</v>
      </c>
      <c r="H501" s="132">
        <f>OffensePrj!I500</f>
        <v>4.086354</v>
      </c>
      <c r="I501" s="132">
        <f>OffensePrj!J500</f>
        <v>25.31826</v>
      </c>
      <c r="J501" s="132">
        <f>OffensePrj!K500</f>
        <v>0.117091</v>
      </c>
      <c r="K501" s="132">
        <f>OffensePrj!L500</f>
        <v>39.54449</v>
      </c>
      <c r="L501" s="132">
        <f>OffensePrj!M500</f>
        <v>530.3537</v>
      </c>
      <c r="M501" s="132">
        <f>OffensePrj!N500</f>
        <v>3.56688</v>
      </c>
      <c r="N501" s="132">
        <f>OffensePrj!O500</f>
        <v>0</v>
      </c>
      <c r="O501" s="132">
        <f>OffensePrj!P500</f>
        <v>0</v>
      </c>
      <c r="P501" s="132">
        <f>OffensePrj!Q500</f>
        <v>0</v>
      </c>
      <c r="Q501" s="134">
        <f>IFERROR(ProjectionCalcs!D501*pointpasscomp+ProjectionCalcs!E501*pointpassyard+ProjectionCalcs!F501*pointpasstd+pointint*ProjectionCalcs!G501+ProjectionCalcs!H501*pointrushatt+pointrushyard*ProjectionCalcs!I501+pointrushtd*ProjectionCalcs!J501+ProjectionCalcs!K501*pointrec+pointrecyard*ProjectionCalcs!L501+ProjectionCalcs!M501*pointrectd+pointfumb*ProjectionCalcs!N501+(C501-D501)*pointpassinc+O501*pointret+P501*pointrushtd,0)</f>
        <v>0</v>
      </c>
      <c r="R501" s="113" t="str">
        <f t="shared" si="17"/>
        <v>#REF!</v>
      </c>
      <c r="S501" s="135" t="str">
        <f t="shared" si="18"/>
        <v>#REF!</v>
      </c>
      <c r="T501" s="113" t="str">
        <f t="array" ref="T501">ROUND(SUMPRODUCT((AE501&gt;=$AE$405:$AE$704)/COUNTIF($AE$405:$AE$704,$AE$405:$AE$704)),0)</f>
        <v>#DIV/0!</v>
      </c>
      <c r="U501" s="3" t="str">
        <f t="shared" si="19"/>
        <v>#REF!</v>
      </c>
      <c r="V501" s="3" t="str">
        <f t="array" ref="V501">IFERROR(INDEX(Overall!$C$3:$C$389,MATCH(ProjectionCalcs!B501,Overall!$D$3:$D$389,0)),"No")</f>
        <v>Yes</v>
      </c>
      <c r="W501" s="93">
        <f t="shared" si="20"/>
        <v>0</v>
      </c>
      <c r="X501" s="136"/>
      <c r="Y501" s="3" t="str">
        <f t="shared" si="21"/>
        <v/>
      </c>
      <c r="Z501" s="3" t="str">
        <f t="shared" si="6"/>
        <v>#DIV/0!</v>
      </c>
      <c r="AA501" s="96">
        <f t="shared" si="7"/>
        <v>0</v>
      </c>
      <c r="AB501" s="3" t="str">
        <f>IF(OR((AA501-$AD$2)&lt;0,(AA501-$AD$4)&lt;0),0,(AA501-$AD$2)*(AA501-$AD$4)*'Draft Array'!$K$101*'Draft Array'!$M$113*pcwr)</f>
        <v>#REF!</v>
      </c>
      <c r="AC501" s="3" t="str">
        <f t="shared" si="8"/>
        <v>#REF!</v>
      </c>
      <c r="AD501" s="3">
        <f t="shared" si="9"/>
        <v>0</v>
      </c>
      <c r="AE501" s="3" t="str">
        <f t="shared" si="22"/>
        <v>#DIV/0!</v>
      </c>
    </row>
    <row r="502" ht="15.75" customHeight="1">
      <c r="A502" s="153" t="str">
        <f>OffensePrj!C501</f>
        <v>wr</v>
      </c>
      <c r="B502" s="131" t="str">
        <f>OffensePrj!R501</f>
        <v>Trent Taylor</v>
      </c>
      <c r="C502" s="132">
        <f>OffensePrj!D501</f>
        <v>0</v>
      </c>
      <c r="D502" s="132">
        <f>OffensePrj!E501</f>
        <v>0</v>
      </c>
      <c r="E502" s="132">
        <f>OffensePrj!F501</f>
        <v>0</v>
      </c>
      <c r="F502" s="132">
        <f>OffensePrj!G501</f>
        <v>0</v>
      </c>
      <c r="G502" s="133">
        <f>OffensePrj!H501</f>
        <v>0</v>
      </c>
      <c r="H502" s="132">
        <f>OffensePrj!I501</f>
        <v>0</v>
      </c>
      <c r="I502" s="132">
        <f>OffensePrj!J501</f>
        <v>0</v>
      </c>
      <c r="J502" s="132">
        <f>OffensePrj!K501</f>
        <v>0</v>
      </c>
      <c r="K502" s="132">
        <f>OffensePrj!L501</f>
        <v>13.99773</v>
      </c>
      <c r="L502" s="132">
        <f>OffensePrj!M501</f>
        <v>155.1558</v>
      </c>
      <c r="M502" s="132">
        <f>OffensePrj!N501</f>
        <v>0.550722</v>
      </c>
      <c r="N502" s="132">
        <f>OffensePrj!O501</f>
        <v>0.05</v>
      </c>
      <c r="O502" s="132">
        <f>OffensePrj!P501</f>
        <v>0</v>
      </c>
      <c r="P502" s="132">
        <f>OffensePrj!Q501</f>
        <v>0</v>
      </c>
      <c r="Q502" s="134">
        <f>IFERROR(ProjectionCalcs!D502*pointpasscomp+ProjectionCalcs!E502*pointpassyard+ProjectionCalcs!F502*pointpasstd+pointint*ProjectionCalcs!G502+ProjectionCalcs!H502*pointrushatt+pointrushyard*ProjectionCalcs!I502+pointrushtd*ProjectionCalcs!J502+ProjectionCalcs!K502*pointrec+pointrecyard*ProjectionCalcs!L502+ProjectionCalcs!M502*pointrectd+pointfumb*ProjectionCalcs!N502+(C502-D502)*pointpassinc+O502*pointret+P502*pointrushtd,0)</f>
        <v>0</v>
      </c>
      <c r="R502" s="113" t="str">
        <f t="shared" si="17"/>
        <v>#REF!</v>
      </c>
      <c r="S502" s="135" t="str">
        <f t="shared" si="18"/>
        <v>#REF!</v>
      </c>
      <c r="T502" s="113" t="str">
        <f t="array" ref="T502">ROUND(SUMPRODUCT((AE502&gt;=$AE$405:$AE$704)/COUNTIF($AE$405:$AE$704,$AE$405:$AE$704)),0)</f>
        <v>#DIV/0!</v>
      </c>
      <c r="U502" s="3" t="str">
        <f t="shared" si="19"/>
        <v>#REF!</v>
      </c>
      <c r="V502" s="3" t="str">
        <f t="array" ref="V502">IFERROR(INDEX(Overall!$C$3:$C$389,MATCH(ProjectionCalcs!B502,Overall!$D$3:$D$389,0)),"No")</f>
        <v>Yes</v>
      </c>
      <c r="W502" s="93">
        <f t="shared" si="20"/>
        <v>0</v>
      </c>
      <c r="X502" s="136"/>
      <c r="Y502" s="3" t="str">
        <f t="shared" si="21"/>
        <v/>
      </c>
      <c r="Z502" s="3" t="str">
        <f t="shared" si="6"/>
        <v>#DIV/0!</v>
      </c>
      <c r="AA502" s="96">
        <f t="shared" si="7"/>
        <v>0</v>
      </c>
      <c r="AB502" s="3" t="str">
        <f>IF(OR((AA502-$AD$2)&lt;0,(AA502-$AD$4)&lt;0),0,(AA502-$AD$2)*(AA502-$AD$4)*'Draft Array'!$K$101*'Draft Array'!$M$113*pcwr)</f>
        <v>#REF!</v>
      </c>
      <c r="AC502" s="3" t="str">
        <f t="shared" si="8"/>
        <v>#REF!</v>
      </c>
      <c r="AD502" s="3">
        <f t="shared" si="9"/>
        <v>0</v>
      </c>
      <c r="AE502" s="3" t="str">
        <f t="shared" si="22"/>
        <v>#DIV/0!</v>
      </c>
    </row>
    <row r="503" ht="15.75" customHeight="1">
      <c r="A503" s="153" t="str">
        <f>OffensePrj!C502</f>
        <v>wr</v>
      </c>
      <c r="B503" s="131" t="str">
        <f>OffensePrj!R502</f>
        <v>Chad Williams</v>
      </c>
      <c r="C503" s="132">
        <f>OffensePrj!D502</f>
        <v>0</v>
      </c>
      <c r="D503" s="132">
        <f>OffensePrj!E502</f>
        <v>0</v>
      </c>
      <c r="E503" s="132">
        <f>OffensePrj!F502</f>
        <v>0</v>
      </c>
      <c r="F503" s="132">
        <f>OffensePrj!G502</f>
        <v>0</v>
      </c>
      <c r="G503" s="133">
        <f>OffensePrj!H502</f>
        <v>0</v>
      </c>
      <c r="H503" s="132">
        <f>OffensePrj!I502</f>
        <v>0</v>
      </c>
      <c r="I503" s="132">
        <f>OffensePrj!J502</f>
        <v>0</v>
      </c>
      <c r="J503" s="132">
        <f>OffensePrj!K502</f>
        <v>0</v>
      </c>
      <c r="K503" s="132">
        <f>OffensePrj!L502</f>
        <v>2.238151</v>
      </c>
      <c r="L503" s="132">
        <f>OffensePrj!M502</f>
        <v>26.50946</v>
      </c>
      <c r="M503" s="132">
        <f>OffensePrj!N502</f>
        <v>0.079384</v>
      </c>
      <c r="N503" s="132">
        <f>OffensePrj!O502</f>
        <v>0</v>
      </c>
      <c r="O503" s="132">
        <f>OffensePrj!P502</f>
        <v>0</v>
      </c>
      <c r="P503" s="132">
        <f>OffensePrj!Q502</f>
        <v>0</v>
      </c>
      <c r="Q503" s="134">
        <f>IFERROR(ProjectionCalcs!D503*pointpasscomp+ProjectionCalcs!E503*pointpassyard+ProjectionCalcs!F503*pointpasstd+pointint*ProjectionCalcs!G503+ProjectionCalcs!H503*pointrushatt+pointrushyard*ProjectionCalcs!I503+pointrushtd*ProjectionCalcs!J503+ProjectionCalcs!K503*pointrec+pointrecyard*ProjectionCalcs!L503+ProjectionCalcs!M503*pointrectd+pointfumb*ProjectionCalcs!N503+(C503-D503)*pointpassinc+O503*pointret+P503*pointrushtd,0)</f>
        <v>0</v>
      </c>
      <c r="R503" s="113" t="str">
        <f t="shared" si="17"/>
        <v>#REF!</v>
      </c>
      <c r="S503" s="135" t="str">
        <f t="shared" si="18"/>
        <v>#REF!</v>
      </c>
      <c r="T503" s="113" t="str">
        <f t="array" ref="T503">ROUND(SUMPRODUCT((AE503&gt;=$AE$405:$AE$704)/COUNTIF($AE$405:$AE$704,$AE$405:$AE$704)),0)</f>
        <v>#DIV/0!</v>
      </c>
      <c r="U503" s="3" t="str">
        <f t="shared" si="19"/>
        <v>#REF!</v>
      </c>
      <c r="V503" s="3" t="str">
        <f t="array" ref="V503">IFERROR(INDEX(Overall!$C$3:$C$389,MATCH(ProjectionCalcs!B503,Overall!$D$3:$D$389,0)),"No")</f>
        <v>No</v>
      </c>
      <c r="W503" s="93">
        <f t="shared" si="20"/>
        <v>1</v>
      </c>
      <c r="X503" s="136"/>
      <c r="Y503" s="3" t="str">
        <f t="shared" si="21"/>
        <v/>
      </c>
      <c r="Z503" s="3" t="str">
        <f t="shared" si="6"/>
        <v>#DIV/0!</v>
      </c>
      <c r="AA503" s="96">
        <f t="shared" si="7"/>
        <v>0</v>
      </c>
      <c r="AB503" s="3" t="str">
        <f>IF(OR((AA503-$AD$2)&lt;0,(AA503-$AD$4)&lt;0),0,(AA503-$AD$2)*(AA503-$AD$4)*'Draft Array'!$K$101*'Draft Array'!$M$113*pcwr)</f>
        <v>#REF!</v>
      </c>
      <c r="AC503" s="3" t="str">
        <f t="shared" si="8"/>
        <v>#REF!</v>
      </c>
      <c r="AD503" s="3">
        <f t="shared" si="9"/>
        <v>0</v>
      </c>
      <c r="AE503" s="3" t="str">
        <f t="shared" si="22"/>
        <v>#DIV/0!</v>
      </c>
    </row>
    <row r="504" ht="15.75" customHeight="1">
      <c r="A504" s="153" t="str">
        <f>OffensePrj!C503</f>
        <v>wr</v>
      </c>
      <c r="B504" s="131" t="str">
        <f>OffensePrj!R503</f>
        <v>Robert Davis</v>
      </c>
      <c r="C504" s="132">
        <f>OffensePrj!D503</f>
        <v>0</v>
      </c>
      <c r="D504" s="132">
        <f>OffensePrj!E503</f>
        <v>0</v>
      </c>
      <c r="E504" s="132">
        <f>OffensePrj!F503</f>
        <v>0</v>
      </c>
      <c r="F504" s="132">
        <f>OffensePrj!G503</f>
        <v>0</v>
      </c>
      <c r="G504" s="133">
        <f>OffensePrj!H503</f>
        <v>0</v>
      </c>
      <c r="H504" s="132">
        <f>OffensePrj!I503</f>
        <v>0</v>
      </c>
      <c r="I504" s="132">
        <f>OffensePrj!J503</f>
        <v>0</v>
      </c>
      <c r="J504" s="132">
        <f>OffensePrj!K503</f>
        <v>0</v>
      </c>
      <c r="K504" s="132">
        <f>OffensePrj!L503</f>
        <v>0.3</v>
      </c>
      <c r="L504" s="132">
        <f>OffensePrj!M503</f>
        <v>3</v>
      </c>
      <c r="M504" s="132">
        <f>OffensePrj!N503</f>
        <v>0</v>
      </c>
      <c r="N504" s="132">
        <f>OffensePrj!O503</f>
        <v>0</v>
      </c>
      <c r="O504" s="132">
        <f>OffensePrj!P503</f>
        <v>0</v>
      </c>
      <c r="P504" s="132">
        <f>OffensePrj!Q503</f>
        <v>0</v>
      </c>
      <c r="Q504" s="134">
        <f>IFERROR(ProjectionCalcs!D504*pointpasscomp+ProjectionCalcs!E504*pointpassyard+ProjectionCalcs!F504*pointpasstd+pointint*ProjectionCalcs!G504+ProjectionCalcs!H504*pointrushatt+pointrushyard*ProjectionCalcs!I504+pointrushtd*ProjectionCalcs!J504+ProjectionCalcs!K504*pointrec+pointrecyard*ProjectionCalcs!L504+ProjectionCalcs!M504*pointrectd+pointfumb*ProjectionCalcs!N504+(C504-D504)*pointpassinc+O504*pointret+P504*pointrushtd,0)</f>
        <v>0</v>
      </c>
      <c r="R504" s="113" t="str">
        <f t="shared" si="17"/>
        <v>#REF!</v>
      </c>
      <c r="S504" s="135" t="str">
        <f t="shared" si="18"/>
        <v>#REF!</v>
      </c>
      <c r="T504" s="113" t="str">
        <f t="array" ref="T504">ROUND(SUMPRODUCT((AE504&gt;=$AE$405:$AE$704)/COUNTIF($AE$405:$AE$704,$AE$405:$AE$704)),0)</f>
        <v>#DIV/0!</v>
      </c>
      <c r="U504" s="3" t="str">
        <f t="shared" si="19"/>
        <v>#REF!</v>
      </c>
      <c r="V504" s="3" t="str">
        <f t="array" ref="V504">IFERROR(INDEX(Overall!$C$3:$C$389,MATCH(ProjectionCalcs!B504,Overall!$D$3:$D$389,0)),"No")</f>
        <v>No</v>
      </c>
      <c r="W504" s="93">
        <f t="shared" si="20"/>
        <v>1</v>
      </c>
      <c r="X504" s="136"/>
      <c r="Y504" s="3" t="str">
        <f t="shared" si="21"/>
        <v/>
      </c>
      <c r="Z504" s="3" t="str">
        <f t="shared" si="6"/>
        <v>#DIV/0!</v>
      </c>
      <c r="AA504" s="96">
        <f t="shared" si="7"/>
        <v>0</v>
      </c>
      <c r="AB504" s="3" t="str">
        <f>IF(OR((AA504-$AD$2)&lt;0,(AA504-$AD$4)&lt;0),0,(AA504-$AD$2)*(AA504-$AD$4)*'Draft Array'!$K$101*'Draft Array'!$M$113*pcwr)</f>
        <v>#REF!</v>
      </c>
      <c r="AC504" s="3" t="str">
        <f t="shared" si="8"/>
        <v>#REF!</v>
      </c>
      <c r="AD504" s="3">
        <f t="shared" si="9"/>
        <v>0</v>
      </c>
      <c r="AE504" s="3" t="str">
        <f t="shared" si="22"/>
        <v>#DIV/0!</v>
      </c>
    </row>
    <row r="505" ht="15.75" customHeight="1">
      <c r="A505" s="153" t="str">
        <f>OffensePrj!C504</f>
        <v>wr</v>
      </c>
      <c r="B505" s="131" t="str">
        <f>OffensePrj!R504</f>
        <v>Mike Williams</v>
      </c>
      <c r="C505" s="132">
        <f>OffensePrj!D504</f>
        <v>0</v>
      </c>
      <c r="D505" s="132">
        <f>OffensePrj!E504</f>
        <v>0</v>
      </c>
      <c r="E505" s="132">
        <f>OffensePrj!F504</f>
        <v>0</v>
      </c>
      <c r="F505" s="132">
        <f>OffensePrj!G504</f>
        <v>0</v>
      </c>
      <c r="G505" s="133">
        <f>OffensePrj!H504</f>
        <v>0</v>
      </c>
      <c r="H505" s="132">
        <f>OffensePrj!I504</f>
        <v>2.995491</v>
      </c>
      <c r="I505" s="132">
        <f>OffensePrj!J504</f>
        <v>15.62736</v>
      </c>
      <c r="J505" s="132">
        <f>OffensePrj!K504</f>
        <v>0.328071</v>
      </c>
      <c r="K505" s="132">
        <f>OffensePrj!L504</f>
        <v>50.79388</v>
      </c>
      <c r="L505" s="132">
        <f>OffensePrj!M504</f>
        <v>847.7704</v>
      </c>
      <c r="M505" s="132">
        <f>OffensePrj!N504</f>
        <v>4.808721</v>
      </c>
      <c r="N505" s="132">
        <f>OffensePrj!O504</f>
        <v>0</v>
      </c>
      <c r="O505" s="132">
        <f>OffensePrj!P504</f>
        <v>0</v>
      </c>
      <c r="P505" s="132">
        <f>OffensePrj!Q504</f>
        <v>0</v>
      </c>
      <c r="Q505" s="134">
        <f>IFERROR(ProjectionCalcs!D505*pointpasscomp+ProjectionCalcs!E505*pointpassyard+ProjectionCalcs!F505*pointpasstd+pointint*ProjectionCalcs!G505+ProjectionCalcs!H505*pointrushatt+pointrushyard*ProjectionCalcs!I505+pointrushtd*ProjectionCalcs!J505+ProjectionCalcs!K505*pointrec+pointrecyard*ProjectionCalcs!L505+ProjectionCalcs!M505*pointrectd+pointfumb*ProjectionCalcs!N505+(C505-D505)*pointpassinc+O505*pointret+P505*pointrushtd,0)</f>
        <v>0</v>
      </c>
      <c r="R505" s="113" t="str">
        <f t="shared" si="17"/>
        <v>#REF!</v>
      </c>
      <c r="S505" s="135" t="str">
        <f t="shared" si="18"/>
        <v>#REF!</v>
      </c>
      <c r="T505" s="113" t="str">
        <f t="array" ref="T505">ROUND(SUMPRODUCT((AE505&gt;=$AE$405:$AE$704)/COUNTIF($AE$405:$AE$704,$AE$405:$AE$704)),0)</f>
        <v>#DIV/0!</v>
      </c>
      <c r="U505" s="3" t="str">
        <f t="shared" si="19"/>
        <v>#REF!</v>
      </c>
      <c r="V505" s="3" t="str">
        <f t="array" ref="V505">IFERROR(INDEX(Overall!$C$3:$C$389,MATCH(ProjectionCalcs!B505,Overall!$D$3:$D$389,0)),"No")</f>
        <v>Yes</v>
      </c>
      <c r="W505" s="93">
        <f t="shared" si="20"/>
        <v>0</v>
      </c>
      <c r="X505" s="136"/>
      <c r="Y505" s="3" t="str">
        <f t="shared" si="21"/>
        <v/>
      </c>
      <c r="Z505" s="3" t="str">
        <f t="shared" si="6"/>
        <v>#DIV/0!</v>
      </c>
      <c r="AA505" s="96">
        <f t="shared" si="7"/>
        <v>0</v>
      </c>
      <c r="AB505" s="3" t="str">
        <f>IF(OR((AA505-$AD$2)&lt;0,(AA505-$AD$4)&lt;0),0,(AA505-$AD$2)*(AA505-$AD$4)*'Draft Array'!$K$101*'Draft Array'!$M$113*pcwr)</f>
        <v>#REF!</v>
      </c>
      <c r="AC505" s="3" t="str">
        <f t="shared" si="8"/>
        <v>#REF!</v>
      </c>
      <c r="AD505" s="3">
        <f t="shared" si="9"/>
        <v>0</v>
      </c>
      <c r="AE505" s="3" t="str">
        <f t="shared" si="22"/>
        <v>#DIV/0!</v>
      </c>
    </row>
    <row r="506" ht="15.75" customHeight="1">
      <c r="A506" s="153" t="str">
        <f>OffensePrj!C505</f>
        <v>wr</v>
      </c>
      <c r="B506" s="131" t="str">
        <f>OffensePrj!R505</f>
        <v>David Moore</v>
      </c>
      <c r="C506" s="132">
        <f>OffensePrj!D505</f>
        <v>0</v>
      </c>
      <c r="D506" s="132">
        <f>OffensePrj!E505</f>
        <v>0</v>
      </c>
      <c r="E506" s="132">
        <f>OffensePrj!F505</f>
        <v>0</v>
      </c>
      <c r="F506" s="132">
        <f>OffensePrj!G505</f>
        <v>0</v>
      </c>
      <c r="G506" s="133">
        <f>OffensePrj!H505</f>
        <v>0</v>
      </c>
      <c r="H506" s="132">
        <f>OffensePrj!I505</f>
        <v>0.537432</v>
      </c>
      <c r="I506" s="132">
        <f>OffensePrj!J505</f>
        <v>3.559914</v>
      </c>
      <c r="J506" s="132">
        <f>OffensePrj!K505</f>
        <v>0.004593</v>
      </c>
      <c r="K506" s="132">
        <f>OffensePrj!L505</f>
        <v>20.34714</v>
      </c>
      <c r="L506" s="132">
        <f>OffensePrj!M505</f>
        <v>274.5788</v>
      </c>
      <c r="M506" s="132">
        <f>OffensePrj!N505</f>
        <v>1.586965</v>
      </c>
      <c r="N506" s="132">
        <f>OffensePrj!O505</f>
        <v>1.4</v>
      </c>
      <c r="O506" s="132">
        <f>OffensePrj!P505</f>
        <v>0</v>
      </c>
      <c r="P506" s="132">
        <f>OffensePrj!Q505</f>
        <v>0</v>
      </c>
      <c r="Q506" s="134">
        <f>IFERROR(ProjectionCalcs!D506*pointpasscomp+ProjectionCalcs!E506*pointpassyard+ProjectionCalcs!F506*pointpasstd+pointint*ProjectionCalcs!G506+ProjectionCalcs!H506*pointrushatt+pointrushyard*ProjectionCalcs!I506+pointrushtd*ProjectionCalcs!J506+ProjectionCalcs!K506*pointrec+pointrecyard*ProjectionCalcs!L506+ProjectionCalcs!M506*pointrectd+pointfumb*ProjectionCalcs!N506+(C506-D506)*pointpassinc+O506*pointret+P506*pointrushtd,0)</f>
        <v>0</v>
      </c>
      <c r="R506" s="113" t="str">
        <f t="shared" si="17"/>
        <v>#REF!</v>
      </c>
      <c r="S506" s="135" t="str">
        <f t="shared" si="18"/>
        <v>#REF!</v>
      </c>
      <c r="T506" s="113" t="str">
        <f t="array" ref="T506">ROUND(SUMPRODUCT((AE506&gt;=$AE$405:$AE$704)/COUNTIF($AE$405:$AE$704,$AE$405:$AE$704)),0)</f>
        <v>#DIV/0!</v>
      </c>
      <c r="U506" s="3" t="str">
        <f t="shared" si="19"/>
        <v>#REF!</v>
      </c>
      <c r="V506" s="3" t="str">
        <f t="array" ref="V506">IFERROR(INDEX(Overall!$C$3:$C$389,MATCH(ProjectionCalcs!B506,Overall!$D$3:$D$389,0)),"No")</f>
        <v>No</v>
      </c>
      <c r="W506" s="93">
        <f t="shared" si="20"/>
        <v>1</v>
      </c>
      <c r="X506" s="136"/>
      <c r="Y506" s="3" t="str">
        <f t="shared" si="21"/>
        <v/>
      </c>
      <c r="Z506" s="3" t="str">
        <f t="shared" si="6"/>
        <v>#DIV/0!</v>
      </c>
      <c r="AA506" s="96">
        <f t="shared" si="7"/>
        <v>0</v>
      </c>
      <c r="AB506" s="3" t="str">
        <f>IF(OR((AA506-$AD$2)&lt;0,(AA506-$AD$4)&lt;0),0,(AA506-$AD$2)*(AA506-$AD$4)*'Draft Array'!$K$101*'Draft Array'!$M$113*pcwr)</f>
        <v>#REF!</v>
      </c>
      <c r="AC506" s="3" t="str">
        <f t="shared" si="8"/>
        <v>#REF!</v>
      </c>
      <c r="AD506" s="3">
        <f t="shared" si="9"/>
        <v>0</v>
      </c>
      <c r="AE506" s="3" t="str">
        <f t="shared" si="22"/>
        <v>#DIV/0!</v>
      </c>
    </row>
    <row r="507" ht="15.75" customHeight="1">
      <c r="A507" s="153" t="str">
        <f>OffensePrj!C506</f>
        <v>wr</v>
      </c>
      <c r="B507" s="131" t="str">
        <f>OffensePrj!R506</f>
        <v>Zach Pascal</v>
      </c>
      <c r="C507" s="132">
        <f>OffensePrj!D506</f>
        <v>0</v>
      </c>
      <c r="D507" s="132">
        <f>OffensePrj!E506</f>
        <v>0</v>
      </c>
      <c r="E507" s="132">
        <f>OffensePrj!F506</f>
        <v>0</v>
      </c>
      <c r="F507" s="132">
        <f>OffensePrj!G506</f>
        <v>0</v>
      </c>
      <c r="G507" s="133">
        <f>OffensePrj!H506</f>
        <v>0</v>
      </c>
      <c r="H507" s="132">
        <f>OffensePrj!I506</f>
        <v>0.98756</v>
      </c>
      <c r="I507" s="132">
        <f>OffensePrj!J506</f>
        <v>7.900478</v>
      </c>
      <c r="J507" s="132">
        <f>OffensePrj!K506</f>
        <v>0</v>
      </c>
      <c r="K507" s="132">
        <f>OffensePrj!L506</f>
        <v>24.88547</v>
      </c>
      <c r="L507" s="132">
        <f>OffensePrj!M506</f>
        <v>336.0475</v>
      </c>
      <c r="M507" s="132">
        <f>OffensePrj!N506</f>
        <v>2.373338</v>
      </c>
      <c r="N507" s="132">
        <f>OffensePrj!O506</f>
        <v>0.1462</v>
      </c>
      <c r="O507" s="132">
        <f>OffensePrj!P506</f>
        <v>0</v>
      </c>
      <c r="P507" s="132">
        <f>OffensePrj!Q506</f>
        <v>0</v>
      </c>
      <c r="Q507" s="134">
        <f>IFERROR(ProjectionCalcs!D507*pointpasscomp+ProjectionCalcs!E507*pointpassyard+ProjectionCalcs!F507*pointpasstd+pointint*ProjectionCalcs!G507+ProjectionCalcs!H507*pointrushatt+pointrushyard*ProjectionCalcs!I507+pointrushtd*ProjectionCalcs!J507+ProjectionCalcs!K507*pointrec+pointrecyard*ProjectionCalcs!L507+ProjectionCalcs!M507*pointrectd+pointfumb*ProjectionCalcs!N507+(C507-D507)*pointpassinc+O507*pointret+P507*pointrushtd,0)</f>
        <v>0</v>
      </c>
      <c r="R507" s="113" t="str">
        <f t="shared" si="17"/>
        <v>#REF!</v>
      </c>
      <c r="S507" s="135" t="str">
        <f t="shared" si="18"/>
        <v>#REF!</v>
      </c>
      <c r="T507" s="113" t="str">
        <f t="array" ref="T507">ROUND(SUMPRODUCT((AE507&gt;=$AE$405:$AE$704)/COUNTIF($AE$405:$AE$704,$AE$405:$AE$704)),0)</f>
        <v>#DIV/0!</v>
      </c>
      <c r="U507" s="3" t="str">
        <f t="shared" si="19"/>
        <v>#REF!</v>
      </c>
      <c r="V507" s="3" t="str">
        <f t="array" ref="V507">IFERROR(INDEX(Overall!$C$3:$C$389,MATCH(ProjectionCalcs!B507,Overall!$D$3:$D$389,0)),"No")</f>
        <v>No</v>
      </c>
      <c r="W507" s="93">
        <f t="shared" si="20"/>
        <v>1</v>
      </c>
      <c r="X507" s="136"/>
      <c r="Y507" s="3" t="str">
        <f t="shared" si="21"/>
        <v/>
      </c>
      <c r="Z507" s="3" t="str">
        <f t="shared" si="6"/>
        <v>#DIV/0!</v>
      </c>
      <c r="AA507" s="96">
        <f t="shared" si="7"/>
        <v>0</v>
      </c>
      <c r="AB507" s="3" t="str">
        <f>IF(OR((AA507-$AD$2)&lt;0,(AA507-$AD$4)&lt;0),0,(AA507-$AD$2)*(AA507-$AD$4)*'Draft Array'!$K$101*'Draft Array'!$M$113*pcwr)</f>
        <v>#REF!</v>
      </c>
      <c r="AC507" s="3" t="str">
        <f t="shared" si="8"/>
        <v>#REF!</v>
      </c>
      <c r="AD507" s="3">
        <f t="shared" si="9"/>
        <v>0</v>
      </c>
      <c r="AE507" s="3" t="str">
        <f t="shared" si="22"/>
        <v>#DIV/0!</v>
      </c>
    </row>
    <row r="508" ht="15.75" customHeight="1">
      <c r="A508" s="153" t="str">
        <f>OffensePrj!C507</f>
        <v>wr</v>
      </c>
      <c r="B508" s="131" t="str">
        <f>OffensePrj!R507</f>
        <v>Victor Bolden</v>
      </c>
      <c r="C508" s="132">
        <f>OffensePrj!D507</f>
        <v>0</v>
      </c>
      <c r="D508" s="132">
        <f>OffensePrj!E507</f>
        <v>0</v>
      </c>
      <c r="E508" s="132">
        <f>OffensePrj!F507</f>
        <v>0</v>
      </c>
      <c r="F508" s="132">
        <f>OffensePrj!G507</f>
        <v>0</v>
      </c>
      <c r="G508" s="133">
        <f>OffensePrj!H507</f>
        <v>0</v>
      </c>
      <c r="H508" s="132">
        <f>OffensePrj!I507</f>
        <v>0</v>
      </c>
      <c r="I508" s="132">
        <f>OffensePrj!J507</f>
        <v>0</v>
      </c>
      <c r="J508" s="132">
        <f>OffensePrj!K507</f>
        <v>0</v>
      </c>
      <c r="K508" s="132">
        <f>OffensePrj!L507</f>
        <v>6.496733</v>
      </c>
      <c r="L508" s="132">
        <f>OffensePrj!M507</f>
        <v>90.67461</v>
      </c>
      <c r="M508" s="132">
        <f>OffensePrj!N507</f>
        <v>0.272881</v>
      </c>
      <c r="N508" s="132">
        <f>OffensePrj!O507</f>
        <v>0</v>
      </c>
      <c r="O508" s="132">
        <f>OffensePrj!P507</f>
        <v>0</v>
      </c>
      <c r="P508" s="132">
        <f>OffensePrj!Q507</f>
        <v>0</v>
      </c>
      <c r="Q508" s="134">
        <f>IFERROR(ProjectionCalcs!D508*pointpasscomp+ProjectionCalcs!E508*pointpassyard+ProjectionCalcs!F508*pointpasstd+pointint*ProjectionCalcs!G508+ProjectionCalcs!H508*pointrushatt+pointrushyard*ProjectionCalcs!I508+pointrushtd*ProjectionCalcs!J508+ProjectionCalcs!K508*pointrec+pointrecyard*ProjectionCalcs!L508+ProjectionCalcs!M508*pointrectd+pointfumb*ProjectionCalcs!N508+(C508-D508)*pointpassinc+O508*pointret+P508*pointrushtd,0)</f>
        <v>0</v>
      </c>
      <c r="R508" s="113" t="str">
        <f t="shared" si="17"/>
        <v>#REF!</v>
      </c>
      <c r="S508" s="135" t="str">
        <f t="shared" si="18"/>
        <v>#REF!</v>
      </c>
      <c r="T508" s="113" t="str">
        <f t="array" ref="T508">ROUND(SUMPRODUCT((AE508&gt;=$AE$405:$AE$704)/COUNTIF($AE$405:$AE$704,$AE$405:$AE$704)),0)</f>
        <v>#DIV/0!</v>
      </c>
      <c r="U508" s="3" t="str">
        <f t="shared" si="19"/>
        <v>#REF!</v>
      </c>
      <c r="V508" s="3" t="str">
        <f t="array" ref="V508">IFERROR(INDEX(Overall!$C$3:$C$389,MATCH(ProjectionCalcs!B508,Overall!$D$3:$D$389,0)),"No")</f>
        <v>No</v>
      </c>
      <c r="W508" s="93">
        <f t="shared" si="20"/>
        <v>1</v>
      </c>
      <c r="X508" s="136"/>
      <c r="Y508" s="3" t="str">
        <f t="shared" si="21"/>
        <v/>
      </c>
      <c r="Z508" s="3" t="str">
        <f t="shared" si="6"/>
        <v>#DIV/0!</v>
      </c>
      <c r="AA508" s="96">
        <f t="shared" si="7"/>
        <v>0</v>
      </c>
      <c r="AB508" s="3" t="str">
        <f>IF(OR((AA508-$AD$2)&lt;0,(AA508-$AD$4)&lt;0),0,(AA508-$AD$2)*(AA508-$AD$4)*'Draft Array'!$K$101*'Draft Array'!$M$113*pcwr)</f>
        <v>#REF!</v>
      </c>
      <c r="AC508" s="3" t="str">
        <f t="shared" si="8"/>
        <v>#REF!</v>
      </c>
      <c r="AD508" s="3">
        <f t="shared" si="9"/>
        <v>0</v>
      </c>
      <c r="AE508" s="3" t="str">
        <f t="shared" si="22"/>
        <v>#DIV/0!</v>
      </c>
    </row>
    <row r="509" ht="15.75" customHeight="1">
      <c r="A509" s="153" t="str">
        <f>OffensePrj!C508</f>
        <v>wr</v>
      </c>
      <c r="B509" s="131" t="str">
        <f>OffensePrj!R508</f>
        <v>Kendrick Bourne</v>
      </c>
      <c r="C509" s="132">
        <f>OffensePrj!D508</f>
        <v>0</v>
      </c>
      <c r="D509" s="132">
        <f>OffensePrj!E508</f>
        <v>0</v>
      </c>
      <c r="E509" s="132">
        <f>OffensePrj!F508</f>
        <v>0</v>
      </c>
      <c r="F509" s="132">
        <f>OffensePrj!G508</f>
        <v>0</v>
      </c>
      <c r="G509" s="133">
        <f>OffensePrj!H508</f>
        <v>0</v>
      </c>
      <c r="H509" s="132">
        <f>OffensePrj!I508</f>
        <v>0.559695</v>
      </c>
      <c r="I509" s="132">
        <f>OffensePrj!J508</f>
        <v>3.828873</v>
      </c>
      <c r="J509" s="132">
        <f>OffensePrj!K508</f>
        <v>0.039811</v>
      </c>
      <c r="K509" s="132">
        <f>OffensePrj!L508</f>
        <v>34.64725</v>
      </c>
      <c r="L509" s="132">
        <f>OffensePrj!M508</f>
        <v>423.9615</v>
      </c>
      <c r="M509" s="132">
        <f>OffensePrj!N508</f>
        <v>3.903043</v>
      </c>
      <c r="N509" s="132">
        <f>OffensePrj!O508</f>
        <v>0</v>
      </c>
      <c r="O509" s="132">
        <f>OffensePrj!P508</f>
        <v>0</v>
      </c>
      <c r="P509" s="132">
        <f>OffensePrj!Q508</f>
        <v>0</v>
      </c>
      <c r="Q509" s="134">
        <f>IFERROR(ProjectionCalcs!D509*pointpasscomp+ProjectionCalcs!E509*pointpassyard+ProjectionCalcs!F509*pointpasstd+pointint*ProjectionCalcs!G509+ProjectionCalcs!H509*pointrushatt+pointrushyard*ProjectionCalcs!I509+pointrushtd*ProjectionCalcs!J509+ProjectionCalcs!K509*pointrec+pointrecyard*ProjectionCalcs!L509+ProjectionCalcs!M509*pointrectd+pointfumb*ProjectionCalcs!N509+(C509-D509)*pointpassinc+O509*pointret+P509*pointrushtd,0)</f>
        <v>0</v>
      </c>
      <c r="R509" s="113" t="str">
        <f t="shared" si="17"/>
        <v>#REF!</v>
      </c>
      <c r="S509" s="135" t="str">
        <f t="shared" si="18"/>
        <v>#REF!</v>
      </c>
      <c r="T509" s="113" t="str">
        <f t="array" ref="T509">ROUND(SUMPRODUCT((AE509&gt;=$AE$405:$AE$704)/COUNTIF($AE$405:$AE$704,$AE$405:$AE$704)),0)</f>
        <v>#DIV/0!</v>
      </c>
      <c r="U509" s="3" t="str">
        <f t="shared" si="19"/>
        <v>#REF!</v>
      </c>
      <c r="V509" s="3" t="str">
        <f t="array" ref="V509">IFERROR(INDEX(Overall!$C$3:$C$389,MATCH(ProjectionCalcs!B509,Overall!$D$3:$D$389,0)),"No")</f>
        <v>Yes</v>
      </c>
      <c r="W509" s="93">
        <f t="shared" si="20"/>
        <v>0</v>
      </c>
      <c r="X509" s="136"/>
      <c r="Y509" s="3" t="str">
        <f t="shared" si="21"/>
        <v/>
      </c>
      <c r="Z509" s="3" t="str">
        <f t="shared" si="6"/>
        <v>#DIV/0!</v>
      </c>
      <c r="AA509" s="96">
        <f t="shared" si="7"/>
        <v>0</v>
      </c>
      <c r="AB509" s="3" t="str">
        <f>IF(OR((AA509-$AD$2)&lt;0,(AA509-$AD$4)&lt;0),0,(AA509-$AD$2)*(AA509-$AD$4)*'Draft Array'!$K$101*'Draft Array'!$M$113*pcwr)</f>
        <v>#REF!</v>
      </c>
      <c r="AC509" s="3" t="str">
        <f t="shared" si="8"/>
        <v>#REF!</v>
      </c>
      <c r="AD509" s="3">
        <f t="shared" si="9"/>
        <v>0</v>
      </c>
      <c r="AE509" s="3" t="str">
        <f t="shared" si="22"/>
        <v>#DIV/0!</v>
      </c>
    </row>
    <row r="510" ht="15.75" customHeight="1">
      <c r="A510" s="153" t="str">
        <f>OffensePrj!C509</f>
        <v>wr</v>
      </c>
      <c r="B510" s="131" t="str">
        <f>OffensePrj!R509</f>
        <v>Austin Carr</v>
      </c>
      <c r="C510" s="132">
        <f>OffensePrj!D509</f>
        <v>0</v>
      </c>
      <c r="D510" s="132">
        <f>OffensePrj!E509</f>
        <v>0</v>
      </c>
      <c r="E510" s="132">
        <f>OffensePrj!F509</f>
        <v>0</v>
      </c>
      <c r="F510" s="132">
        <f>OffensePrj!G509</f>
        <v>0</v>
      </c>
      <c r="G510" s="133">
        <f>OffensePrj!H509</f>
        <v>0</v>
      </c>
      <c r="H510" s="132">
        <f>OffensePrj!I509</f>
        <v>0</v>
      </c>
      <c r="I510" s="132">
        <f>OffensePrj!J509</f>
        <v>0</v>
      </c>
      <c r="J510" s="132">
        <f>OffensePrj!K509</f>
        <v>0</v>
      </c>
      <c r="K510" s="132">
        <f>OffensePrj!L509</f>
        <v>2.461757</v>
      </c>
      <c r="L510" s="132">
        <f>OffensePrj!M509</f>
        <v>25.9804</v>
      </c>
      <c r="M510" s="132">
        <f>OffensePrj!N509</f>
        <v>0.158767</v>
      </c>
      <c r="N510" s="132">
        <f>OffensePrj!O509</f>
        <v>0</v>
      </c>
      <c r="O510" s="132">
        <f>OffensePrj!P509</f>
        <v>0</v>
      </c>
      <c r="P510" s="132">
        <f>OffensePrj!Q509</f>
        <v>0</v>
      </c>
      <c r="Q510" s="134">
        <f>IFERROR(ProjectionCalcs!D510*pointpasscomp+ProjectionCalcs!E510*pointpassyard+ProjectionCalcs!F510*pointpasstd+pointint*ProjectionCalcs!G510+ProjectionCalcs!H510*pointrushatt+pointrushyard*ProjectionCalcs!I510+pointrushtd*ProjectionCalcs!J510+ProjectionCalcs!K510*pointrec+pointrecyard*ProjectionCalcs!L510+ProjectionCalcs!M510*pointrectd+pointfumb*ProjectionCalcs!N510+(C510-D510)*pointpassinc+O510*pointret+P510*pointrushtd,0)</f>
        <v>0</v>
      </c>
      <c r="R510" s="113" t="str">
        <f t="shared" si="17"/>
        <v>#REF!</v>
      </c>
      <c r="S510" s="135" t="str">
        <f t="shared" si="18"/>
        <v>#REF!</v>
      </c>
      <c r="T510" s="113" t="str">
        <f t="array" ref="T510">ROUND(SUMPRODUCT((AE510&gt;=$AE$405:$AE$704)/COUNTIF($AE$405:$AE$704,$AE$405:$AE$704)),0)</f>
        <v>#DIV/0!</v>
      </c>
      <c r="U510" s="3" t="str">
        <f t="shared" si="19"/>
        <v>#REF!</v>
      </c>
      <c r="V510" s="3" t="str">
        <f t="array" ref="V510">IFERROR(INDEX(Overall!$C$3:$C$389,MATCH(ProjectionCalcs!B510,Overall!$D$3:$D$389,0)),"No")</f>
        <v>No</v>
      </c>
      <c r="W510" s="93">
        <f t="shared" si="20"/>
        <v>1</v>
      </c>
      <c r="X510" s="136"/>
      <c r="Y510" s="3" t="str">
        <f t="shared" si="21"/>
        <v/>
      </c>
      <c r="Z510" s="3" t="str">
        <f t="shared" si="6"/>
        <v>#DIV/0!</v>
      </c>
      <c r="AA510" s="96">
        <f t="shared" si="7"/>
        <v>0</v>
      </c>
      <c r="AB510" s="3" t="str">
        <f>IF(OR((AA510-$AD$2)&lt;0,(AA510-$AD$4)&lt;0),0,(AA510-$AD$2)*(AA510-$AD$4)*'Draft Array'!$K$101*'Draft Array'!$M$113*pcwr)</f>
        <v>#REF!</v>
      </c>
      <c r="AC510" s="3" t="str">
        <f t="shared" si="8"/>
        <v>#REF!</v>
      </c>
      <c r="AD510" s="3">
        <f t="shared" si="9"/>
        <v>0</v>
      </c>
      <c r="AE510" s="3" t="str">
        <f t="shared" si="22"/>
        <v>#DIV/0!</v>
      </c>
    </row>
    <row r="511" ht="15.75" customHeight="1">
      <c r="A511" s="153" t="str">
        <f>OffensePrj!C510</f>
        <v>wr</v>
      </c>
      <c r="B511" s="131" t="str">
        <f>OffensePrj!R510</f>
        <v>Cody Hollister</v>
      </c>
      <c r="C511" s="132">
        <f>OffensePrj!D510</f>
        <v>0</v>
      </c>
      <c r="D511" s="132">
        <f>OffensePrj!E510</f>
        <v>0</v>
      </c>
      <c r="E511" s="132">
        <f>OffensePrj!F510</f>
        <v>0</v>
      </c>
      <c r="F511" s="132">
        <f>OffensePrj!G510</f>
        <v>0</v>
      </c>
      <c r="G511" s="133">
        <f>OffensePrj!H510</f>
        <v>0</v>
      </c>
      <c r="H511" s="132">
        <f>OffensePrj!I510</f>
        <v>0</v>
      </c>
      <c r="I511" s="132">
        <f>OffensePrj!J510</f>
        <v>0</v>
      </c>
      <c r="J511" s="132">
        <f>OffensePrj!K510</f>
        <v>0</v>
      </c>
      <c r="K511" s="132">
        <f>OffensePrj!L510</f>
        <v>2.3</v>
      </c>
      <c r="L511" s="132">
        <f>OffensePrj!M510</f>
        <v>14</v>
      </c>
      <c r="M511" s="132">
        <f>OffensePrj!N510</f>
        <v>0</v>
      </c>
      <c r="N511" s="132">
        <f>OffensePrj!O510</f>
        <v>0</v>
      </c>
      <c r="O511" s="132">
        <f>OffensePrj!P510</f>
        <v>0</v>
      </c>
      <c r="P511" s="132">
        <f>OffensePrj!Q510</f>
        <v>0</v>
      </c>
      <c r="Q511" s="134">
        <f>IFERROR(ProjectionCalcs!D511*pointpasscomp+ProjectionCalcs!E511*pointpassyard+ProjectionCalcs!F511*pointpasstd+pointint*ProjectionCalcs!G511+ProjectionCalcs!H511*pointrushatt+pointrushyard*ProjectionCalcs!I511+pointrushtd*ProjectionCalcs!J511+ProjectionCalcs!K511*pointrec+pointrecyard*ProjectionCalcs!L511+ProjectionCalcs!M511*pointrectd+pointfumb*ProjectionCalcs!N511+(C511-D511)*pointpassinc+O511*pointret+P511*pointrushtd,0)</f>
        <v>0</v>
      </c>
      <c r="R511" s="113" t="str">
        <f t="shared" si="17"/>
        <v>#REF!</v>
      </c>
      <c r="S511" s="135" t="str">
        <f t="shared" si="18"/>
        <v>#REF!</v>
      </c>
      <c r="T511" s="113" t="str">
        <f t="array" ref="T511">ROUND(SUMPRODUCT((AE511&gt;=$AE$405:$AE$704)/COUNTIF($AE$405:$AE$704,$AE$405:$AE$704)),0)</f>
        <v>#DIV/0!</v>
      </c>
      <c r="U511" s="3" t="str">
        <f t="shared" si="19"/>
        <v>#REF!</v>
      </c>
      <c r="V511" s="3" t="str">
        <f t="array" ref="V511">IFERROR(INDEX(Overall!$C$3:$C$389,MATCH(ProjectionCalcs!B511,Overall!$D$3:$D$389,0)),"No")</f>
        <v>No</v>
      </c>
      <c r="W511" s="93">
        <f t="shared" si="20"/>
        <v>1</v>
      </c>
      <c r="X511" s="136"/>
      <c r="Y511" s="3" t="str">
        <f t="shared" si="21"/>
        <v/>
      </c>
      <c r="Z511" s="3" t="str">
        <f t="shared" si="6"/>
        <v>#DIV/0!</v>
      </c>
      <c r="AA511" s="96">
        <f t="shared" si="7"/>
        <v>0</v>
      </c>
      <c r="AB511" s="3" t="str">
        <f>IF(OR((AA511-$AD$2)&lt;0,(AA511-$AD$4)&lt;0),0,(AA511-$AD$2)*(AA511-$AD$4)*'Draft Array'!$K$101*'Draft Array'!$M$113*pcwr)</f>
        <v>#REF!</v>
      </c>
      <c r="AC511" s="3" t="str">
        <f t="shared" si="8"/>
        <v>#REF!</v>
      </c>
      <c r="AD511" s="3">
        <f t="shared" si="9"/>
        <v>0</v>
      </c>
      <c r="AE511" s="3" t="str">
        <f t="shared" si="22"/>
        <v>#DIV/0!</v>
      </c>
    </row>
    <row r="512" ht="15.75" customHeight="1">
      <c r="A512" s="153" t="str">
        <f>OffensePrj!C511</f>
        <v>wr</v>
      </c>
      <c r="B512" s="131" t="str">
        <f>OffensePrj!R511</f>
        <v>Tim Patrick</v>
      </c>
      <c r="C512" s="132">
        <f>OffensePrj!D511</f>
        <v>0</v>
      </c>
      <c r="D512" s="132">
        <f>OffensePrj!E511</f>
        <v>0</v>
      </c>
      <c r="E512" s="132">
        <f>OffensePrj!F511</f>
        <v>0</v>
      </c>
      <c r="F512" s="132">
        <f>OffensePrj!G511</f>
        <v>0</v>
      </c>
      <c r="G512" s="133">
        <f>OffensePrj!H511</f>
        <v>0</v>
      </c>
      <c r="H512" s="132">
        <f>OffensePrj!I511</f>
        <v>0.073495</v>
      </c>
      <c r="I512" s="132">
        <f>OffensePrj!J511</f>
        <v>0.395036</v>
      </c>
      <c r="J512" s="132">
        <f>OffensePrj!K511</f>
        <v>0</v>
      </c>
      <c r="K512" s="132">
        <f>OffensePrj!L511</f>
        <v>16.75916</v>
      </c>
      <c r="L512" s="132">
        <f>OffensePrj!M511</f>
        <v>200.8119</v>
      </c>
      <c r="M512" s="132">
        <f>OffensePrj!N511</f>
        <v>0.766265</v>
      </c>
      <c r="N512" s="132">
        <f>OffensePrj!O511</f>
        <v>0.6</v>
      </c>
      <c r="O512" s="132">
        <f>OffensePrj!P511</f>
        <v>0</v>
      </c>
      <c r="P512" s="132">
        <f>OffensePrj!Q511</f>
        <v>0</v>
      </c>
      <c r="Q512" s="134">
        <f>IFERROR(ProjectionCalcs!D512*pointpasscomp+ProjectionCalcs!E512*pointpassyard+ProjectionCalcs!F512*pointpasstd+pointint*ProjectionCalcs!G512+ProjectionCalcs!H512*pointrushatt+pointrushyard*ProjectionCalcs!I512+pointrushtd*ProjectionCalcs!J512+ProjectionCalcs!K512*pointrec+pointrecyard*ProjectionCalcs!L512+ProjectionCalcs!M512*pointrectd+pointfumb*ProjectionCalcs!N512+(C512-D512)*pointpassinc+O512*pointret+P512*pointrushtd,0)</f>
        <v>0</v>
      </c>
      <c r="R512" s="113" t="str">
        <f t="shared" si="17"/>
        <v>#REF!</v>
      </c>
      <c r="S512" s="135" t="str">
        <f t="shared" si="18"/>
        <v>#REF!</v>
      </c>
      <c r="T512" s="113" t="str">
        <f t="array" ref="T512">ROUND(SUMPRODUCT((AE512&gt;=$AE$405:$AE$704)/COUNTIF($AE$405:$AE$704,$AE$405:$AE$704)),0)</f>
        <v>#DIV/0!</v>
      </c>
      <c r="U512" s="3" t="str">
        <f t="shared" si="19"/>
        <v>#REF!</v>
      </c>
      <c r="V512" s="3" t="str">
        <f t="array" ref="V512">IFERROR(INDEX(Overall!$C$3:$C$389,MATCH(ProjectionCalcs!B512,Overall!$D$3:$D$389,0)),"No")</f>
        <v>No</v>
      </c>
      <c r="W512" s="93">
        <f t="shared" si="20"/>
        <v>1</v>
      </c>
      <c r="X512" s="136"/>
      <c r="Y512" s="3" t="str">
        <f t="shared" si="21"/>
        <v/>
      </c>
      <c r="Z512" s="3" t="str">
        <f t="shared" si="6"/>
        <v>#DIV/0!</v>
      </c>
      <c r="AA512" s="96">
        <f t="shared" si="7"/>
        <v>0</v>
      </c>
      <c r="AB512" s="3" t="str">
        <f>IF(OR((AA512-$AD$2)&lt;0,(AA512-$AD$4)&lt;0),0,(AA512-$AD$2)*(AA512-$AD$4)*'Draft Array'!$K$101*'Draft Array'!$M$113*pcwr)</f>
        <v>#REF!</v>
      </c>
      <c r="AC512" s="3" t="str">
        <f t="shared" si="8"/>
        <v>#REF!</v>
      </c>
      <c r="AD512" s="3">
        <f t="shared" si="9"/>
        <v>0</v>
      </c>
      <c r="AE512" s="3" t="str">
        <f t="shared" si="22"/>
        <v>#DIV/0!</v>
      </c>
    </row>
    <row r="513" ht="15.75" customHeight="1">
      <c r="A513" s="153" t="str">
        <f>OffensePrj!C512</f>
        <v>wr</v>
      </c>
      <c r="B513" s="131" t="str">
        <f>OffensePrj!R512</f>
        <v>Gehrig Dieter</v>
      </c>
      <c r="C513" s="132">
        <f>OffensePrj!D512</f>
        <v>0</v>
      </c>
      <c r="D513" s="132">
        <f>OffensePrj!E512</f>
        <v>0</v>
      </c>
      <c r="E513" s="132">
        <f>OffensePrj!F512</f>
        <v>0</v>
      </c>
      <c r="F513" s="132">
        <f>OffensePrj!G512</f>
        <v>0</v>
      </c>
      <c r="G513" s="133">
        <f>OffensePrj!H512</f>
        <v>0</v>
      </c>
      <c r="H513" s="132">
        <f>OffensePrj!I512</f>
        <v>0</v>
      </c>
      <c r="I513" s="132">
        <f>OffensePrj!J512</f>
        <v>0</v>
      </c>
      <c r="J513" s="132">
        <f>OffensePrj!K512</f>
        <v>0</v>
      </c>
      <c r="K513" s="132">
        <f>OffensePrj!L512</f>
        <v>1.907519</v>
      </c>
      <c r="L513" s="132">
        <f>OffensePrj!M512</f>
        <v>25.88561</v>
      </c>
      <c r="M513" s="132">
        <f>OffensePrj!N512</f>
        <v>0.158767</v>
      </c>
      <c r="N513" s="132">
        <f>OffensePrj!O512</f>
        <v>0</v>
      </c>
      <c r="O513" s="132">
        <f>OffensePrj!P512</f>
        <v>0</v>
      </c>
      <c r="P513" s="132">
        <f>OffensePrj!Q512</f>
        <v>0</v>
      </c>
      <c r="Q513" s="134">
        <f>IFERROR(ProjectionCalcs!D513*pointpasscomp+ProjectionCalcs!E513*pointpassyard+ProjectionCalcs!F513*pointpasstd+pointint*ProjectionCalcs!G513+ProjectionCalcs!H513*pointrushatt+pointrushyard*ProjectionCalcs!I513+pointrushtd*ProjectionCalcs!J513+ProjectionCalcs!K513*pointrec+pointrecyard*ProjectionCalcs!L513+ProjectionCalcs!M513*pointrectd+pointfumb*ProjectionCalcs!N513+(C513-D513)*pointpassinc+O513*pointret+P513*pointrushtd,0)</f>
        <v>0</v>
      </c>
      <c r="R513" s="113" t="str">
        <f t="shared" si="17"/>
        <v>#REF!</v>
      </c>
      <c r="S513" s="135" t="str">
        <f t="shared" si="18"/>
        <v>#REF!</v>
      </c>
      <c r="T513" s="113" t="str">
        <f t="array" ref="T513">ROUND(SUMPRODUCT((AE513&gt;=$AE$405:$AE$704)/COUNTIF($AE$405:$AE$704,$AE$405:$AE$704)),0)</f>
        <v>#DIV/0!</v>
      </c>
      <c r="U513" s="3" t="str">
        <f t="shared" si="19"/>
        <v>#REF!</v>
      </c>
      <c r="V513" s="3" t="str">
        <f t="array" ref="V513">IFERROR(INDEX(Overall!$C$3:$C$389,MATCH(ProjectionCalcs!B513,Overall!$D$3:$D$389,0)),"No")</f>
        <v>No</v>
      </c>
      <c r="W513" s="93">
        <f t="shared" si="20"/>
        <v>1</v>
      </c>
      <c r="X513" s="136"/>
      <c r="Y513" s="3" t="str">
        <f t="shared" si="21"/>
        <v/>
      </c>
      <c r="Z513" s="3" t="str">
        <f t="shared" si="6"/>
        <v>#DIV/0!</v>
      </c>
      <c r="AA513" s="96">
        <f t="shared" si="7"/>
        <v>0</v>
      </c>
      <c r="AB513" s="3" t="str">
        <f>IF(OR((AA513-$AD$2)&lt;0,(AA513-$AD$4)&lt;0),0,(AA513-$AD$2)*(AA513-$AD$4)*'Draft Array'!$K$101*'Draft Array'!$M$113*pcwr)</f>
        <v>#REF!</v>
      </c>
      <c r="AC513" s="3" t="str">
        <f t="shared" si="8"/>
        <v>#REF!</v>
      </c>
      <c r="AD513" s="3">
        <f t="shared" si="9"/>
        <v>0</v>
      </c>
      <c r="AE513" s="3" t="str">
        <f t="shared" si="22"/>
        <v>#DIV/0!</v>
      </c>
    </row>
    <row r="514" ht="15.75" customHeight="1">
      <c r="A514" s="153" t="str">
        <f>OffensePrj!C513</f>
        <v>wr</v>
      </c>
      <c r="B514" s="131" t="str">
        <f>OffensePrj!R513</f>
        <v>Keelan Cole</v>
      </c>
      <c r="C514" s="132">
        <f>OffensePrj!D513</f>
        <v>0</v>
      </c>
      <c r="D514" s="132">
        <f>OffensePrj!E513</f>
        <v>0</v>
      </c>
      <c r="E514" s="132">
        <f>OffensePrj!F513</f>
        <v>0</v>
      </c>
      <c r="F514" s="132">
        <f>OffensePrj!G513</f>
        <v>0</v>
      </c>
      <c r="G514" s="133">
        <f>OffensePrj!H513</f>
        <v>0</v>
      </c>
      <c r="H514" s="132">
        <f>OffensePrj!I513</f>
        <v>0.366679</v>
      </c>
      <c r="I514" s="132">
        <f>OffensePrj!J513</f>
        <v>3.338622</v>
      </c>
      <c r="J514" s="132">
        <f>OffensePrj!K513</f>
        <v>0</v>
      </c>
      <c r="K514" s="132">
        <f>OffensePrj!L513</f>
        <v>21.7816</v>
      </c>
      <c r="L514" s="132">
        <f>OffensePrj!M513</f>
        <v>319.5094</v>
      </c>
      <c r="M514" s="132">
        <f>OffensePrj!N513</f>
        <v>1.730773</v>
      </c>
      <c r="N514" s="132">
        <f>OffensePrj!O513</f>
        <v>0.512668</v>
      </c>
      <c r="O514" s="132">
        <f>OffensePrj!P513</f>
        <v>0</v>
      </c>
      <c r="P514" s="132">
        <f>OffensePrj!Q513</f>
        <v>0</v>
      </c>
      <c r="Q514" s="134">
        <f>IFERROR(ProjectionCalcs!D514*pointpasscomp+ProjectionCalcs!E514*pointpassyard+ProjectionCalcs!F514*pointpasstd+pointint*ProjectionCalcs!G514+ProjectionCalcs!H514*pointrushatt+pointrushyard*ProjectionCalcs!I514+pointrushtd*ProjectionCalcs!J514+ProjectionCalcs!K514*pointrec+pointrecyard*ProjectionCalcs!L514+ProjectionCalcs!M514*pointrectd+pointfumb*ProjectionCalcs!N514+(C514-D514)*pointpassinc+O514*pointret+P514*pointrushtd,0)</f>
        <v>0</v>
      </c>
      <c r="R514" s="113" t="str">
        <f t="shared" si="17"/>
        <v>#REF!</v>
      </c>
      <c r="S514" s="135" t="str">
        <f t="shared" si="18"/>
        <v>#REF!</v>
      </c>
      <c r="T514" s="113" t="str">
        <f t="array" ref="T514">ROUND(SUMPRODUCT((AE514&gt;=$AE$405:$AE$704)/COUNTIF($AE$405:$AE$704,$AE$405:$AE$704)),0)</f>
        <v>#DIV/0!</v>
      </c>
      <c r="U514" s="3" t="str">
        <f t="shared" si="19"/>
        <v>#REF!</v>
      </c>
      <c r="V514" s="3" t="str">
        <f t="array" ref="V514">IFERROR(INDEX(Overall!$C$3:$C$389,MATCH(ProjectionCalcs!B514,Overall!$D$3:$D$389,0)),"No")</f>
        <v>No</v>
      </c>
      <c r="W514" s="93">
        <f t="shared" si="20"/>
        <v>1</v>
      </c>
      <c r="X514" s="136"/>
      <c r="Y514" s="3" t="str">
        <f t="shared" si="21"/>
        <v/>
      </c>
      <c r="Z514" s="3" t="str">
        <f t="shared" si="6"/>
        <v>#DIV/0!</v>
      </c>
      <c r="AA514" s="96">
        <f t="shared" si="7"/>
        <v>0</v>
      </c>
      <c r="AB514" s="3" t="str">
        <f>IF(OR((AA514-$AD$2)&lt;0,(AA514-$AD$4)&lt;0),0,(AA514-$AD$2)*(AA514-$AD$4)*'Draft Array'!$K$101*'Draft Array'!$M$113*pcwr)</f>
        <v>#REF!</v>
      </c>
      <c r="AC514" s="3" t="str">
        <f t="shared" si="8"/>
        <v>#REF!</v>
      </c>
      <c r="AD514" s="3">
        <f t="shared" si="9"/>
        <v>0</v>
      </c>
      <c r="AE514" s="3" t="str">
        <f t="shared" si="22"/>
        <v>#DIV/0!</v>
      </c>
    </row>
    <row r="515" ht="15.75" customHeight="1">
      <c r="A515" s="153" t="str">
        <f>OffensePrj!C514</f>
        <v>wr</v>
      </c>
      <c r="B515" s="131" t="str">
        <f>OffensePrj!R514</f>
        <v>Greg Ward</v>
      </c>
      <c r="C515" s="132">
        <f>OffensePrj!D514</f>
        <v>0</v>
      </c>
      <c r="D515" s="132">
        <f>OffensePrj!E514</f>
        <v>0</v>
      </c>
      <c r="E515" s="132">
        <f>OffensePrj!F514</f>
        <v>0</v>
      </c>
      <c r="F515" s="132">
        <f>OffensePrj!G514</f>
        <v>0</v>
      </c>
      <c r="G515" s="133">
        <f>OffensePrj!H514</f>
        <v>0</v>
      </c>
      <c r="H515" s="132">
        <f>OffensePrj!I514</f>
        <v>0</v>
      </c>
      <c r="I515" s="132">
        <f>OffensePrj!J514</f>
        <v>0</v>
      </c>
      <c r="J515" s="132">
        <f>OffensePrj!K514</f>
        <v>0</v>
      </c>
      <c r="K515" s="132">
        <f>OffensePrj!L514</f>
        <v>35.9</v>
      </c>
      <c r="L515" s="132">
        <f>OffensePrj!M514</f>
        <v>417.8125</v>
      </c>
      <c r="M515" s="132">
        <f>OffensePrj!N514</f>
        <v>2.010033</v>
      </c>
      <c r="N515" s="132">
        <f>OffensePrj!O514</f>
        <v>0</v>
      </c>
      <c r="O515" s="132">
        <f>OffensePrj!P514</f>
        <v>0</v>
      </c>
      <c r="P515" s="132">
        <f>OffensePrj!Q514</f>
        <v>0</v>
      </c>
      <c r="Q515" s="134">
        <f>IFERROR(ProjectionCalcs!D515*pointpasscomp+ProjectionCalcs!E515*pointpassyard+ProjectionCalcs!F515*pointpasstd+pointint*ProjectionCalcs!G515+ProjectionCalcs!H515*pointrushatt+pointrushyard*ProjectionCalcs!I515+pointrushtd*ProjectionCalcs!J515+ProjectionCalcs!K515*pointrec+pointrecyard*ProjectionCalcs!L515+ProjectionCalcs!M515*pointrectd+pointfumb*ProjectionCalcs!N515+(C515-D515)*pointpassinc+O515*pointret+P515*pointrushtd,0)</f>
        <v>0</v>
      </c>
      <c r="R515" s="113" t="str">
        <f t="shared" si="17"/>
        <v>#REF!</v>
      </c>
      <c r="S515" s="135" t="str">
        <f t="shared" si="18"/>
        <v>#REF!</v>
      </c>
      <c r="T515" s="113" t="str">
        <f t="array" ref="T515">ROUND(SUMPRODUCT((AE515&gt;=$AE$405:$AE$704)/COUNTIF($AE$405:$AE$704,$AE$405:$AE$704)),0)</f>
        <v>#DIV/0!</v>
      </c>
      <c r="U515" s="3" t="str">
        <f t="shared" si="19"/>
        <v>#REF!</v>
      </c>
      <c r="V515" s="3" t="str">
        <f t="array" ref="V515">IFERROR(INDEX(Overall!$C$3:$C$389,MATCH(ProjectionCalcs!B515,Overall!$D$3:$D$389,0)),"No")</f>
        <v>No</v>
      </c>
      <c r="W515" s="93">
        <f t="shared" si="20"/>
        <v>1</v>
      </c>
      <c r="X515" s="136"/>
      <c r="Y515" s="3" t="str">
        <f t="shared" si="21"/>
        <v/>
      </c>
      <c r="Z515" s="3" t="str">
        <f t="shared" si="6"/>
        <v>#DIV/0!</v>
      </c>
      <c r="AA515" s="96">
        <f t="shared" si="7"/>
        <v>0</v>
      </c>
      <c r="AB515" s="3" t="str">
        <f>IF(OR((AA515-$AD$2)&lt;0,(AA515-$AD$4)&lt;0),0,(AA515-$AD$2)*(AA515-$AD$4)*'Draft Array'!$K$101*'Draft Array'!$M$113*pcwr)</f>
        <v>#REF!</v>
      </c>
      <c r="AC515" s="3" t="str">
        <f t="shared" si="8"/>
        <v>#REF!</v>
      </c>
      <c r="AD515" s="3">
        <f t="shared" si="9"/>
        <v>0</v>
      </c>
      <c r="AE515" s="3" t="str">
        <f t="shared" si="22"/>
        <v>#DIV/0!</v>
      </c>
    </row>
    <row r="516" ht="15.75" customHeight="1">
      <c r="A516" s="153" t="str">
        <f>OffensePrj!C515</f>
        <v>wr</v>
      </c>
      <c r="B516" s="131" t="str">
        <f>OffensePrj!R515</f>
        <v>Justin Watson</v>
      </c>
      <c r="C516" s="132">
        <f>OffensePrj!D515</f>
        <v>0</v>
      </c>
      <c r="D516" s="132">
        <f>OffensePrj!E515</f>
        <v>0</v>
      </c>
      <c r="E516" s="132">
        <f>OffensePrj!F515</f>
        <v>0</v>
      </c>
      <c r="F516" s="132">
        <f>OffensePrj!G515</f>
        <v>0</v>
      </c>
      <c r="G516" s="133">
        <f>OffensePrj!H515</f>
        <v>0</v>
      </c>
      <c r="H516" s="132">
        <f>OffensePrj!I515</f>
        <v>0.367475</v>
      </c>
      <c r="I516" s="132">
        <f>OffensePrj!J515</f>
        <v>2.47127</v>
      </c>
      <c r="J516" s="132">
        <f>OffensePrj!K515</f>
        <v>0</v>
      </c>
      <c r="K516" s="132">
        <f>OffensePrj!L515</f>
        <v>18.32302</v>
      </c>
      <c r="L516" s="132">
        <f>OffensePrj!M515</f>
        <v>238.1832</v>
      </c>
      <c r="M516" s="132">
        <f>OffensePrj!N515</f>
        <v>0.834494</v>
      </c>
      <c r="N516" s="132">
        <f>OffensePrj!O515</f>
        <v>0</v>
      </c>
      <c r="O516" s="132">
        <f>OffensePrj!P515</f>
        <v>0</v>
      </c>
      <c r="P516" s="132">
        <f>OffensePrj!Q515</f>
        <v>0</v>
      </c>
      <c r="Q516" s="134">
        <f>IFERROR(ProjectionCalcs!D516*pointpasscomp+ProjectionCalcs!E516*pointpassyard+ProjectionCalcs!F516*pointpasstd+pointint*ProjectionCalcs!G516+ProjectionCalcs!H516*pointrushatt+pointrushyard*ProjectionCalcs!I516+pointrushtd*ProjectionCalcs!J516+ProjectionCalcs!K516*pointrec+pointrecyard*ProjectionCalcs!L516+ProjectionCalcs!M516*pointrectd+pointfumb*ProjectionCalcs!N516+(C516-D516)*pointpassinc+O516*pointret+P516*pointrushtd,0)</f>
        <v>0</v>
      </c>
      <c r="R516" s="113" t="str">
        <f t="shared" si="17"/>
        <v>#REF!</v>
      </c>
      <c r="S516" s="135" t="str">
        <f t="shared" si="18"/>
        <v>#REF!</v>
      </c>
      <c r="T516" s="113" t="str">
        <f t="array" ref="T516">ROUND(SUMPRODUCT((AE516&gt;=$AE$405:$AE$704)/COUNTIF($AE$405:$AE$704,$AE$405:$AE$704)),0)</f>
        <v>#DIV/0!</v>
      </c>
      <c r="U516" s="3" t="str">
        <f t="shared" si="19"/>
        <v>#REF!</v>
      </c>
      <c r="V516" s="3" t="str">
        <f t="array" ref="V516">IFERROR(INDEX(Overall!$C$3:$C$389,MATCH(ProjectionCalcs!B516,Overall!$D$3:$D$389,0)),"No")</f>
        <v>No</v>
      </c>
      <c r="W516" s="93">
        <f t="shared" si="20"/>
        <v>1</v>
      </c>
      <c r="X516" s="136"/>
      <c r="Y516" s="3" t="str">
        <f t="shared" si="21"/>
        <v/>
      </c>
      <c r="Z516" s="3" t="str">
        <f t="shared" si="6"/>
        <v>#DIV/0!</v>
      </c>
      <c r="AA516" s="96">
        <f t="shared" si="7"/>
        <v>0</v>
      </c>
      <c r="AB516" s="3" t="str">
        <f>IF(OR((AA516-$AD$2)&lt;0,(AA516-$AD$4)&lt;0),0,(AA516-$AD$2)*(AA516-$AD$4)*'Draft Array'!$K$101*'Draft Array'!$M$113*pcwr)</f>
        <v>#REF!</v>
      </c>
      <c r="AC516" s="3" t="str">
        <f t="shared" si="8"/>
        <v>#REF!</v>
      </c>
      <c r="AD516" s="3">
        <f t="shared" si="9"/>
        <v>0</v>
      </c>
      <c r="AE516" s="3" t="str">
        <f t="shared" si="22"/>
        <v>#DIV/0!</v>
      </c>
    </row>
    <row r="517" ht="15.75" customHeight="1">
      <c r="A517" s="153" t="str">
        <f>OffensePrj!C516</f>
        <v>wr</v>
      </c>
      <c r="B517" s="131" t="str">
        <f>OffensePrj!R516</f>
        <v>Michael Gallup</v>
      </c>
      <c r="C517" s="132">
        <f>OffensePrj!D516</f>
        <v>0</v>
      </c>
      <c r="D517" s="132">
        <f>OffensePrj!E516</f>
        <v>0</v>
      </c>
      <c r="E517" s="132">
        <f>OffensePrj!F516</f>
        <v>0</v>
      </c>
      <c r="F517" s="132">
        <f>OffensePrj!G516</f>
        <v>0</v>
      </c>
      <c r="G517" s="133">
        <f>OffensePrj!H516</f>
        <v>0</v>
      </c>
      <c r="H517" s="132">
        <f>OffensePrj!I516</f>
        <v>0</v>
      </c>
      <c r="I517" s="132">
        <f>OffensePrj!J516</f>
        <v>0</v>
      </c>
      <c r="J517" s="132">
        <f>OffensePrj!K516</f>
        <v>0</v>
      </c>
      <c r="K517" s="132">
        <f>OffensePrj!L516</f>
        <v>63.36122</v>
      </c>
      <c r="L517" s="132">
        <f>OffensePrj!M516</f>
        <v>989.7864</v>
      </c>
      <c r="M517" s="132">
        <f>OffensePrj!N516</f>
        <v>5.820424</v>
      </c>
      <c r="N517" s="132">
        <f>OffensePrj!O516</f>
        <v>0.512668</v>
      </c>
      <c r="O517" s="132">
        <f>OffensePrj!P516</f>
        <v>0</v>
      </c>
      <c r="P517" s="132">
        <f>OffensePrj!Q516</f>
        <v>0</v>
      </c>
      <c r="Q517" s="134">
        <f>IFERROR(ProjectionCalcs!D517*pointpasscomp+ProjectionCalcs!E517*pointpassyard+ProjectionCalcs!F517*pointpasstd+pointint*ProjectionCalcs!G517+ProjectionCalcs!H517*pointrushatt+pointrushyard*ProjectionCalcs!I517+pointrushtd*ProjectionCalcs!J517+ProjectionCalcs!K517*pointrec+pointrecyard*ProjectionCalcs!L517+ProjectionCalcs!M517*pointrectd+pointfumb*ProjectionCalcs!N517+(C517-D517)*pointpassinc+O517*pointret+P517*pointrushtd,0)</f>
        <v>0</v>
      </c>
      <c r="R517" s="113" t="str">
        <f t="shared" si="17"/>
        <v>#REF!</v>
      </c>
      <c r="S517" s="135" t="str">
        <f t="shared" si="18"/>
        <v>#REF!</v>
      </c>
      <c r="T517" s="113" t="str">
        <f t="array" ref="T517">ROUND(SUMPRODUCT((AE517&gt;=$AE$405:$AE$704)/COUNTIF($AE$405:$AE$704,$AE$405:$AE$704)),0)</f>
        <v>#DIV/0!</v>
      </c>
      <c r="U517" s="3" t="str">
        <f t="shared" si="19"/>
        <v>#REF!</v>
      </c>
      <c r="V517" s="3" t="str">
        <f t="array" ref="V517">IFERROR(INDEX(Overall!$C$3:$C$389,MATCH(ProjectionCalcs!B517,Overall!$D$3:$D$389,0)),"No")</f>
        <v>Yes</v>
      </c>
      <c r="W517" s="93">
        <f t="shared" si="20"/>
        <v>0</v>
      </c>
      <c r="X517" s="136"/>
      <c r="Y517" s="3" t="str">
        <f t="shared" si="21"/>
        <v/>
      </c>
      <c r="Z517" s="3" t="str">
        <f t="shared" si="6"/>
        <v>#DIV/0!</v>
      </c>
      <c r="AA517" s="96">
        <f t="shared" si="7"/>
        <v>0</v>
      </c>
      <c r="AB517" s="3" t="str">
        <f>IF(OR((AA517-$AD$2)&lt;0,(AA517-$AD$4)&lt;0),0,(AA517-$AD$2)*(AA517-$AD$4)*'Draft Array'!$K$101*'Draft Array'!$M$113*pcwr)</f>
        <v>#REF!</v>
      </c>
      <c r="AC517" s="3" t="str">
        <f t="shared" si="8"/>
        <v>#REF!</v>
      </c>
      <c r="AD517" s="3">
        <f t="shared" si="9"/>
        <v>0</v>
      </c>
      <c r="AE517" s="3" t="str">
        <f t="shared" si="22"/>
        <v>#DIV/0!</v>
      </c>
    </row>
    <row r="518" ht="15.75" customHeight="1">
      <c r="A518" s="153" t="str">
        <f>OffensePrj!C517</f>
        <v>wr</v>
      </c>
      <c r="B518" s="131" t="str">
        <f>OffensePrj!R517</f>
        <v>Richie James</v>
      </c>
      <c r="C518" s="132">
        <f>OffensePrj!D517</f>
        <v>0</v>
      </c>
      <c r="D518" s="132">
        <f>OffensePrj!E517</f>
        <v>0</v>
      </c>
      <c r="E518" s="132">
        <f>OffensePrj!F517</f>
        <v>0</v>
      </c>
      <c r="F518" s="132">
        <f>OffensePrj!G517</f>
        <v>0</v>
      </c>
      <c r="G518" s="133">
        <f>OffensePrj!H517</f>
        <v>0</v>
      </c>
      <c r="H518" s="132">
        <f>OffensePrj!I517</f>
        <v>7.19</v>
      </c>
      <c r="I518" s="132">
        <f>OffensePrj!J517</f>
        <v>49</v>
      </c>
      <c r="J518" s="132">
        <f>OffensePrj!K517</f>
        <v>0.49</v>
      </c>
      <c r="K518" s="132">
        <f>OffensePrj!L517</f>
        <v>8.952327</v>
      </c>
      <c r="L518" s="132">
        <f>OffensePrj!M517</f>
        <v>129.3821</v>
      </c>
      <c r="M518" s="132">
        <f>OffensePrj!N517</f>
        <v>0.706071</v>
      </c>
      <c r="N518" s="132">
        <f>OffensePrj!O517</f>
        <v>0</v>
      </c>
      <c r="O518" s="132">
        <f>OffensePrj!P517</f>
        <v>0</v>
      </c>
      <c r="P518" s="132">
        <f>OffensePrj!Q517</f>
        <v>0</v>
      </c>
      <c r="Q518" s="134">
        <f>IFERROR(ProjectionCalcs!D518*pointpasscomp+ProjectionCalcs!E518*pointpassyard+ProjectionCalcs!F518*pointpasstd+pointint*ProjectionCalcs!G518+ProjectionCalcs!H518*pointrushatt+pointrushyard*ProjectionCalcs!I518+pointrushtd*ProjectionCalcs!J518+ProjectionCalcs!K518*pointrec+pointrecyard*ProjectionCalcs!L518+ProjectionCalcs!M518*pointrectd+pointfumb*ProjectionCalcs!N518+(C518-D518)*pointpassinc+O518*pointret+P518*pointrushtd,0)</f>
        <v>0</v>
      </c>
      <c r="R518" s="113" t="str">
        <f t="shared" si="17"/>
        <v>#REF!</v>
      </c>
      <c r="S518" s="135" t="str">
        <f t="shared" si="18"/>
        <v>#REF!</v>
      </c>
      <c r="T518" s="113" t="str">
        <f t="array" ref="T518">ROUND(SUMPRODUCT((AE518&gt;=$AE$405:$AE$704)/COUNTIF($AE$405:$AE$704,$AE$405:$AE$704)),0)</f>
        <v>#DIV/0!</v>
      </c>
      <c r="U518" s="3" t="str">
        <f t="shared" si="19"/>
        <v>#REF!</v>
      </c>
      <c r="V518" s="3" t="str">
        <f t="array" ref="V518">IFERROR(INDEX(Overall!$C$3:$C$389,MATCH(ProjectionCalcs!B518,Overall!$D$3:$D$389,0)),"No")</f>
        <v>No</v>
      </c>
      <c r="W518" s="93">
        <f t="shared" si="20"/>
        <v>1</v>
      </c>
      <c r="X518" s="136"/>
      <c r="Y518" s="3" t="str">
        <f t="shared" si="21"/>
        <v/>
      </c>
      <c r="Z518" s="3" t="str">
        <f t="shared" si="6"/>
        <v>#DIV/0!</v>
      </c>
      <c r="AA518" s="96">
        <f t="shared" si="7"/>
        <v>0</v>
      </c>
      <c r="AB518" s="3" t="str">
        <f>IF(OR((AA518-$AD$2)&lt;0,(AA518-$AD$4)&lt;0),0,(AA518-$AD$2)*(AA518-$AD$4)*'Draft Array'!$K$101*'Draft Array'!$M$113*pcwr)</f>
        <v>#REF!</v>
      </c>
      <c r="AC518" s="3" t="str">
        <f t="shared" si="8"/>
        <v>#REF!</v>
      </c>
      <c r="AD518" s="3">
        <f t="shared" si="9"/>
        <v>0</v>
      </c>
      <c r="AE518" s="3" t="str">
        <f t="shared" si="22"/>
        <v>#DIV/0!</v>
      </c>
    </row>
    <row r="519" ht="15.75" customHeight="1">
      <c r="A519" s="153" t="str">
        <f>OffensePrj!C518</f>
        <v>wr</v>
      </c>
      <c r="B519" s="131" t="str">
        <f>OffensePrj!R518</f>
        <v>Christian Kirk</v>
      </c>
      <c r="C519" s="132">
        <f>OffensePrj!D518</f>
        <v>0</v>
      </c>
      <c r="D519" s="132">
        <f>OffensePrj!E518</f>
        <v>0</v>
      </c>
      <c r="E519" s="132">
        <f>OffensePrj!F518</f>
        <v>0</v>
      </c>
      <c r="F519" s="132">
        <f>OffensePrj!G518</f>
        <v>0</v>
      </c>
      <c r="G519" s="133">
        <f>OffensePrj!H518</f>
        <v>0</v>
      </c>
      <c r="H519" s="132">
        <f>OffensePrj!I518</f>
        <v>6.367753</v>
      </c>
      <c r="I519" s="132">
        <f>OffensePrj!J518</f>
        <v>54.67289</v>
      </c>
      <c r="J519" s="132">
        <f>OffensePrj!K518</f>
        <v>0</v>
      </c>
      <c r="K519" s="132">
        <f>OffensePrj!L518</f>
        <v>71.25345</v>
      </c>
      <c r="L519" s="132">
        <f>OffensePrj!M518</f>
        <v>825.1257</v>
      </c>
      <c r="M519" s="132">
        <f>OffensePrj!N518</f>
        <v>4.954564</v>
      </c>
      <c r="N519" s="132">
        <f>OffensePrj!O518</f>
        <v>0.512668</v>
      </c>
      <c r="O519" s="132">
        <f>OffensePrj!P518</f>
        <v>0</v>
      </c>
      <c r="P519" s="132">
        <f>OffensePrj!Q518</f>
        <v>0</v>
      </c>
      <c r="Q519" s="134">
        <f>IFERROR(ProjectionCalcs!D519*pointpasscomp+ProjectionCalcs!E519*pointpassyard+ProjectionCalcs!F519*pointpasstd+pointint*ProjectionCalcs!G519+ProjectionCalcs!H519*pointrushatt+pointrushyard*ProjectionCalcs!I519+pointrushtd*ProjectionCalcs!J519+ProjectionCalcs!K519*pointrec+pointrecyard*ProjectionCalcs!L519+ProjectionCalcs!M519*pointrectd+pointfumb*ProjectionCalcs!N519+(C519-D519)*pointpassinc+O519*pointret+P519*pointrushtd,0)</f>
        <v>0</v>
      </c>
      <c r="R519" s="113" t="str">
        <f t="shared" si="17"/>
        <v>#REF!</v>
      </c>
      <c r="S519" s="135" t="str">
        <f t="shared" si="18"/>
        <v>#REF!</v>
      </c>
      <c r="T519" s="113" t="str">
        <f t="array" ref="T519">ROUND(SUMPRODUCT((AE519&gt;=$AE$405:$AE$704)/COUNTIF($AE$405:$AE$704,$AE$405:$AE$704)),0)</f>
        <v>#DIV/0!</v>
      </c>
      <c r="U519" s="3" t="str">
        <f t="shared" si="19"/>
        <v>#REF!</v>
      </c>
      <c r="V519" s="3" t="str">
        <f t="array" ref="V519">IFERROR(INDEX(Overall!$C$3:$C$389,MATCH(ProjectionCalcs!B519,Overall!$D$3:$D$389,0)),"No")</f>
        <v>Yes</v>
      </c>
      <c r="W519" s="93">
        <f t="shared" si="20"/>
        <v>0</v>
      </c>
      <c r="X519" s="136"/>
      <c r="Y519" s="3" t="str">
        <f t="shared" si="21"/>
        <v/>
      </c>
      <c r="Z519" s="3" t="str">
        <f t="shared" si="6"/>
        <v>#DIV/0!</v>
      </c>
      <c r="AA519" s="96">
        <f t="shared" si="7"/>
        <v>0</v>
      </c>
      <c r="AB519" s="3" t="str">
        <f>IF(OR((AA519-$AD$2)&lt;0,(AA519-$AD$4)&lt;0),0,(AA519-$AD$2)*(AA519-$AD$4)*'Draft Array'!$K$101*'Draft Array'!$M$113*pcwr)</f>
        <v>#REF!</v>
      </c>
      <c r="AC519" s="3" t="str">
        <f t="shared" si="8"/>
        <v>#REF!</v>
      </c>
      <c r="AD519" s="3">
        <f t="shared" si="9"/>
        <v>0</v>
      </c>
      <c r="AE519" s="3" t="str">
        <f t="shared" si="22"/>
        <v>#DIV/0!</v>
      </c>
    </row>
    <row r="520" ht="15.75" customHeight="1">
      <c r="A520" s="153" t="str">
        <f>OffensePrj!C519</f>
        <v>wr</v>
      </c>
      <c r="B520" s="131" t="str">
        <f>OffensePrj!R519</f>
        <v>Chris Lacy</v>
      </c>
      <c r="C520" s="132">
        <f>OffensePrj!D519</f>
        <v>0</v>
      </c>
      <c r="D520" s="132">
        <f>OffensePrj!E519</f>
        <v>0</v>
      </c>
      <c r="E520" s="132">
        <f>OffensePrj!F519</f>
        <v>0</v>
      </c>
      <c r="F520" s="132">
        <f>OffensePrj!G519</f>
        <v>0</v>
      </c>
      <c r="G520" s="133">
        <f>OffensePrj!H519</f>
        <v>0</v>
      </c>
      <c r="H520" s="132">
        <f>OffensePrj!I519</f>
        <v>0</v>
      </c>
      <c r="I520" s="132">
        <f>OffensePrj!J519</f>
        <v>0</v>
      </c>
      <c r="J520" s="132">
        <f>OffensePrj!K519</f>
        <v>0</v>
      </c>
      <c r="K520" s="132">
        <f>OffensePrj!L519</f>
        <v>4.166718</v>
      </c>
      <c r="L520" s="132">
        <f>OffensePrj!M519</f>
        <v>46.74499</v>
      </c>
      <c r="M520" s="132">
        <f>OffensePrj!N519</f>
        <v>0.16869</v>
      </c>
      <c r="N520" s="132">
        <f>OffensePrj!O519</f>
        <v>0</v>
      </c>
      <c r="O520" s="132">
        <f>OffensePrj!P519</f>
        <v>0</v>
      </c>
      <c r="P520" s="132">
        <f>OffensePrj!Q519</f>
        <v>0</v>
      </c>
      <c r="Q520" s="134">
        <f>IFERROR(ProjectionCalcs!D520*pointpasscomp+ProjectionCalcs!E520*pointpassyard+ProjectionCalcs!F520*pointpasstd+pointint*ProjectionCalcs!G520+ProjectionCalcs!H520*pointrushatt+pointrushyard*ProjectionCalcs!I520+pointrushtd*ProjectionCalcs!J520+ProjectionCalcs!K520*pointrec+pointrecyard*ProjectionCalcs!L520+ProjectionCalcs!M520*pointrectd+pointfumb*ProjectionCalcs!N520+(C520-D520)*pointpassinc+O520*pointret+P520*pointrushtd,0)</f>
        <v>0</v>
      </c>
      <c r="R520" s="113" t="str">
        <f t="shared" si="17"/>
        <v>#REF!</v>
      </c>
      <c r="S520" s="135" t="str">
        <f t="shared" si="18"/>
        <v>#REF!</v>
      </c>
      <c r="T520" s="113" t="str">
        <f t="array" ref="T520">ROUND(SUMPRODUCT((AE520&gt;=$AE$405:$AE$704)/COUNTIF($AE$405:$AE$704,$AE$405:$AE$704)),0)</f>
        <v>#DIV/0!</v>
      </c>
      <c r="U520" s="3" t="str">
        <f t="shared" si="19"/>
        <v>#REF!</v>
      </c>
      <c r="V520" s="3" t="str">
        <f t="array" ref="V520">IFERROR(INDEX(Overall!$C$3:$C$389,MATCH(ProjectionCalcs!B520,Overall!$D$3:$D$389,0)),"No")</f>
        <v>No</v>
      </c>
      <c r="W520" s="93">
        <f t="shared" si="20"/>
        <v>1</v>
      </c>
      <c r="X520" s="136"/>
      <c r="Y520" s="3" t="str">
        <f t="shared" si="21"/>
        <v/>
      </c>
      <c r="Z520" s="3" t="str">
        <f t="shared" si="6"/>
        <v>#DIV/0!</v>
      </c>
      <c r="AA520" s="96">
        <f t="shared" si="7"/>
        <v>0</v>
      </c>
      <c r="AB520" s="3" t="str">
        <f>IF(OR((AA520-$AD$2)&lt;0,(AA520-$AD$4)&lt;0),0,(AA520-$AD$2)*(AA520-$AD$4)*'Draft Array'!$K$101*'Draft Array'!$M$113*pcwr)</f>
        <v>#REF!</v>
      </c>
      <c r="AC520" s="3" t="str">
        <f t="shared" si="8"/>
        <v>#REF!</v>
      </c>
      <c r="AD520" s="3">
        <f t="shared" si="9"/>
        <v>0</v>
      </c>
      <c r="AE520" s="3" t="str">
        <f t="shared" si="22"/>
        <v>#DIV/0!</v>
      </c>
    </row>
    <row r="521" ht="15.75" customHeight="1">
      <c r="A521" s="153" t="str">
        <f>OffensePrj!C520</f>
        <v>wr</v>
      </c>
      <c r="B521" s="131" t="str">
        <f>OffensePrj!R520</f>
        <v>Allen Lazard</v>
      </c>
      <c r="C521" s="132">
        <f>OffensePrj!D520</f>
        <v>0</v>
      </c>
      <c r="D521" s="132">
        <f>OffensePrj!E520</f>
        <v>0</v>
      </c>
      <c r="E521" s="132">
        <f>OffensePrj!F520</f>
        <v>0</v>
      </c>
      <c r="F521" s="132">
        <f>OffensePrj!G520</f>
        <v>0</v>
      </c>
      <c r="G521" s="133">
        <f>OffensePrj!H520</f>
        <v>0</v>
      </c>
      <c r="H521" s="132">
        <f>OffensePrj!I520</f>
        <v>1.000402</v>
      </c>
      <c r="I521" s="132">
        <f>OffensePrj!J520</f>
        <v>11.80503</v>
      </c>
      <c r="J521" s="132">
        <f>OffensePrj!K520</f>
        <v>0</v>
      </c>
      <c r="K521" s="132">
        <f>OffensePrj!L520</f>
        <v>51.74815</v>
      </c>
      <c r="L521" s="132">
        <f>OffensePrj!M520</f>
        <v>746.6756</v>
      </c>
      <c r="M521" s="132">
        <f>OffensePrj!N520</f>
        <v>4.669087</v>
      </c>
      <c r="N521" s="132">
        <f>OffensePrj!O520</f>
        <v>0.658867</v>
      </c>
      <c r="O521" s="132">
        <f>OffensePrj!P520</f>
        <v>0</v>
      </c>
      <c r="P521" s="132">
        <f>OffensePrj!Q520</f>
        <v>0</v>
      </c>
      <c r="Q521" s="134">
        <f>IFERROR(ProjectionCalcs!D521*pointpasscomp+ProjectionCalcs!E521*pointpassyard+ProjectionCalcs!F521*pointpasstd+pointint*ProjectionCalcs!G521+ProjectionCalcs!H521*pointrushatt+pointrushyard*ProjectionCalcs!I521+pointrushtd*ProjectionCalcs!J521+ProjectionCalcs!K521*pointrec+pointrecyard*ProjectionCalcs!L521+ProjectionCalcs!M521*pointrectd+pointfumb*ProjectionCalcs!N521+(C521-D521)*pointpassinc+O521*pointret+P521*pointrushtd,0)</f>
        <v>0</v>
      </c>
      <c r="R521" s="113" t="str">
        <f t="shared" si="17"/>
        <v>#REF!</v>
      </c>
      <c r="S521" s="135" t="str">
        <f t="shared" si="18"/>
        <v>#REF!</v>
      </c>
      <c r="T521" s="113" t="str">
        <f t="array" ref="T521">ROUND(SUMPRODUCT((AE521&gt;=$AE$405:$AE$704)/COUNTIF($AE$405:$AE$704,$AE$405:$AE$704)),0)</f>
        <v>#DIV/0!</v>
      </c>
      <c r="U521" s="3" t="str">
        <f t="shared" si="19"/>
        <v>#REF!</v>
      </c>
      <c r="V521" s="3" t="str">
        <f t="array" ref="V521">IFERROR(INDEX(Overall!$C$3:$C$389,MATCH(ProjectionCalcs!B521,Overall!$D$3:$D$389,0)),"No")</f>
        <v>Yes</v>
      </c>
      <c r="W521" s="93">
        <f t="shared" si="20"/>
        <v>0</v>
      </c>
      <c r="X521" s="136"/>
      <c r="Y521" s="3" t="str">
        <f t="shared" si="21"/>
        <v/>
      </c>
      <c r="Z521" s="3" t="str">
        <f t="shared" si="6"/>
        <v>#DIV/0!</v>
      </c>
      <c r="AA521" s="96">
        <f t="shared" si="7"/>
        <v>0</v>
      </c>
      <c r="AB521" s="3" t="str">
        <f>IF(OR((AA521-$AD$2)&lt;0,(AA521-$AD$4)&lt;0),0,(AA521-$AD$2)*(AA521-$AD$4)*'Draft Array'!$K$101*'Draft Array'!$M$113*pcwr)</f>
        <v>#REF!</v>
      </c>
      <c r="AC521" s="3" t="str">
        <f t="shared" si="8"/>
        <v>#REF!</v>
      </c>
      <c r="AD521" s="3">
        <f t="shared" si="9"/>
        <v>0</v>
      </c>
      <c r="AE521" s="3" t="str">
        <f t="shared" si="22"/>
        <v>#DIV/0!</v>
      </c>
    </row>
    <row r="522" ht="15.75" customHeight="1">
      <c r="A522" s="153" t="str">
        <f>OffensePrj!C521</f>
        <v>wr</v>
      </c>
      <c r="B522" s="131" t="str">
        <f>OffensePrj!R521</f>
        <v>Anthony Miller</v>
      </c>
      <c r="C522" s="132">
        <f>OffensePrj!D521</f>
        <v>0</v>
      </c>
      <c r="D522" s="132">
        <f>OffensePrj!E521</f>
        <v>0</v>
      </c>
      <c r="E522" s="132">
        <f>OffensePrj!F521</f>
        <v>0</v>
      </c>
      <c r="F522" s="132">
        <f>OffensePrj!G521</f>
        <v>0</v>
      </c>
      <c r="G522" s="133">
        <f>OffensePrj!H521</f>
        <v>0</v>
      </c>
      <c r="H522" s="132">
        <f>OffensePrj!I521</f>
        <v>2.502153</v>
      </c>
      <c r="I522" s="132">
        <f>OffensePrj!J521</f>
        <v>13.08963</v>
      </c>
      <c r="J522" s="132">
        <f>OffensePrj!K521</f>
        <v>0.060791</v>
      </c>
      <c r="K522" s="132">
        <f>OffensePrj!L521</f>
        <v>59.48278</v>
      </c>
      <c r="L522" s="132">
        <f>OffensePrj!M521</f>
        <v>778.9215</v>
      </c>
      <c r="M522" s="132">
        <f>OffensePrj!N521</f>
        <v>4.989969</v>
      </c>
      <c r="N522" s="132">
        <f>OffensePrj!O521</f>
        <v>0.756334</v>
      </c>
      <c r="O522" s="132">
        <f>OffensePrj!P521</f>
        <v>0</v>
      </c>
      <c r="P522" s="132">
        <f>OffensePrj!Q521</f>
        <v>0</v>
      </c>
      <c r="Q522" s="134">
        <f>IFERROR(ProjectionCalcs!D522*pointpasscomp+ProjectionCalcs!E522*pointpassyard+ProjectionCalcs!F522*pointpasstd+pointint*ProjectionCalcs!G522+ProjectionCalcs!H522*pointrushatt+pointrushyard*ProjectionCalcs!I522+pointrushtd*ProjectionCalcs!J522+ProjectionCalcs!K522*pointrec+pointrecyard*ProjectionCalcs!L522+ProjectionCalcs!M522*pointrectd+pointfumb*ProjectionCalcs!N522+(C522-D522)*pointpassinc+O522*pointret+P522*pointrushtd,0)</f>
        <v>0</v>
      </c>
      <c r="R522" s="113" t="str">
        <f t="shared" si="17"/>
        <v>#REF!</v>
      </c>
      <c r="S522" s="135" t="str">
        <f t="shared" si="18"/>
        <v>#REF!</v>
      </c>
      <c r="T522" s="113" t="str">
        <f t="array" ref="T522">ROUND(SUMPRODUCT((AE522&gt;=$AE$405:$AE$704)/COUNTIF($AE$405:$AE$704,$AE$405:$AE$704)),0)</f>
        <v>#DIV/0!</v>
      </c>
      <c r="U522" s="3" t="str">
        <f t="shared" si="19"/>
        <v>#REF!</v>
      </c>
      <c r="V522" s="3" t="str">
        <f t="array" ref="V522">IFERROR(INDEX(Overall!$C$3:$C$389,MATCH(ProjectionCalcs!B522,Overall!$D$3:$D$389,0)),"No")</f>
        <v>Yes</v>
      </c>
      <c r="W522" s="93">
        <f t="shared" si="20"/>
        <v>0</v>
      </c>
      <c r="X522" s="136"/>
      <c r="Y522" s="3" t="str">
        <f t="shared" si="21"/>
        <v/>
      </c>
      <c r="Z522" s="3" t="str">
        <f t="shared" si="6"/>
        <v>#DIV/0!</v>
      </c>
      <c r="AA522" s="96">
        <f t="shared" si="7"/>
        <v>0</v>
      </c>
      <c r="AB522" s="3" t="str">
        <f>IF(OR((AA522-$AD$2)&lt;0,(AA522-$AD$4)&lt;0),0,(AA522-$AD$2)*(AA522-$AD$4)*'Draft Array'!$K$101*'Draft Array'!$M$113*pcwr)</f>
        <v>#REF!</v>
      </c>
      <c r="AC522" s="3" t="str">
        <f t="shared" si="8"/>
        <v>#REF!</v>
      </c>
      <c r="AD522" s="3">
        <f t="shared" si="9"/>
        <v>0</v>
      </c>
      <c r="AE522" s="3" t="str">
        <f t="shared" si="22"/>
        <v>#DIV/0!</v>
      </c>
    </row>
    <row r="523" ht="15.75" customHeight="1">
      <c r="A523" s="153" t="str">
        <f>OffensePrj!C522</f>
        <v>wr</v>
      </c>
      <c r="B523" s="131" t="str">
        <f>OffensePrj!R522</f>
        <v>Steven Mitchell</v>
      </c>
      <c r="C523" s="132">
        <f>OffensePrj!D522</f>
        <v>0</v>
      </c>
      <c r="D523" s="132">
        <f>OffensePrj!E522</f>
        <v>0</v>
      </c>
      <c r="E523" s="132">
        <f>OffensePrj!F522</f>
        <v>0</v>
      </c>
      <c r="F523" s="132">
        <f>OffensePrj!G522</f>
        <v>0</v>
      </c>
      <c r="G523" s="133">
        <f>OffensePrj!H522</f>
        <v>0</v>
      </c>
      <c r="H523" s="132">
        <f>OffensePrj!I522</f>
        <v>0</v>
      </c>
      <c r="I523" s="132">
        <f>OffensePrj!J522</f>
        <v>0</v>
      </c>
      <c r="J523" s="132">
        <f>OffensePrj!K522</f>
        <v>0</v>
      </c>
      <c r="K523" s="132">
        <f>OffensePrj!L522</f>
        <v>2.4</v>
      </c>
      <c r="L523" s="132">
        <f>OffensePrj!M522</f>
        <v>42</v>
      </c>
      <c r="M523" s="132">
        <f>OffensePrj!N522</f>
        <v>0</v>
      </c>
      <c r="N523" s="132">
        <f>OffensePrj!O522</f>
        <v>0</v>
      </c>
      <c r="O523" s="132">
        <f>OffensePrj!P522</f>
        <v>0</v>
      </c>
      <c r="P523" s="132">
        <f>OffensePrj!Q522</f>
        <v>0</v>
      </c>
      <c r="Q523" s="134">
        <f>IFERROR(ProjectionCalcs!D523*pointpasscomp+ProjectionCalcs!E523*pointpassyard+ProjectionCalcs!F523*pointpasstd+pointint*ProjectionCalcs!G523+ProjectionCalcs!H523*pointrushatt+pointrushyard*ProjectionCalcs!I523+pointrushtd*ProjectionCalcs!J523+ProjectionCalcs!K523*pointrec+pointrecyard*ProjectionCalcs!L523+ProjectionCalcs!M523*pointrectd+pointfumb*ProjectionCalcs!N523+(C523-D523)*pointpassinc+O523*pointret+P523*pointrushtd,0)</f>
        <v>0</v>
      </c>
      <c r="R523" s="113" t="str">
        <f t="shared" si="17"/>
        <v>#REF!</v>
      </c>
      <c r="S523" s="135" t="str">
        <f t="shared" si="18"/>
        <v>#REF!</v>
      </c>
      <c r="T523" s="113" t="str">
        <f t="array" ref="T523">ROUND(SUMPRODUCT((AE523&gt;=$AE$405:$AE$704)/COUNTIF($AE$405:$AE$704,$AE$405:$AE$704)),0)</f>
        <v>#DIV/0!</v>
      </c>
      <c r="U523" s="3" t="str">
        <f t="shared" si="19"/>
        <v>#REF!</v>
      </c>
      <c r="V523" s="3" t="str">
        <f t="array" ref="V523">IFERROR(INDEX(Overall!$C$3:$C$389,MATCH(ProjectionCalcs!B523,Overall!$D$3:$D$389,0)),"No")</f>
        <v>No</v>
      </c>
      <c r="W523" s="93">
        <f t="shared" si="20"/>
        <v>1</v>
      </c>
      <c r="X523" s="136"/>
      <c r="Y523" s="3" t="str">
        <f t="shared" si="21"/>
        <v/>
      </c>
      <c r="Z523" s="3" t="str">
        <f t="shared" si="6"/>
        <v>#DIV/0!</v>
      </c>
      <c r="AA523" s="96">
        <f t="shared" si="7"/>
        <v>0</v>
      </c>
      <c r="AB523" s="3" t="str">
        <f>IF(OR((AA523-$AD$2)&lt;0,(AA523-$AD$4)&lt;0),0,(AA523-$AD$2)*(AA523-$AD$4)*'Draft Array'!$K$101*'Draft Array'!$M$113*pcwr)</f>
        <v>#REF!</v>
      </c>
      <c r="AC523" s="3" t="str">
        <f t="shared" si="8"/>
        <v>#REF!</v>
      </c>
      <c r="AD523" s="3">
        <f t="shared" si="9"/>
        <v>0</v>
      </c>
      <c r="AE523" s="3" t="str">
        <f t="shared" si="22"/>
        <v>#DIV/0!</v>
      </c>
    </row>
    <row r="524" ht="15.75" customHeight="1">
      <c r="A524" s="153" t="str">
        <f>OffensePrj!C523</f>
        <v>wr</v>
      </c>
      <c r="B524" s="131" t="str">
        <f>OffensePrj!R523</f>
        <v>DJ Moore</v>
      </c>
      <c r="C524" s="132">
        <f>OffensePrj!D523</f>
        <v>0</v>
      </c>
      <c r="D524" s="132">
        <f>OffensePrj!E523</f>
        <v>0</v>
      </c>
      <c r="E524" s="132">
        <f>OffensePrj!F523</f>
        <v>0</v>
      </c>
      <c r="F524" s="132">
        <f>OffensePrj!G523</f>
        <v>0</v>
      </c>
      <c r="G524" s="133">
        <f>OffensePrj!H523</f>
        <v>0</v>
      </c>
      <c r="H524" s="132">
        <f>OffensePrj!I523</f>
        <v>5.638822</v>
      </c>
      <c r="I524" s="132">
        <f>OffensePrj!J523</f>
        <v>50.46685</v>
      </c>
      <c r="J524" s="132">
        <f>OffensePrj!K523</f>
        <v>0.052631</v>
      </c>
      <c r="K524" s="132">
        <f>OffensePrj!L523</f>
        <v>85.44833</v>
      </c>
      <c r="L524" s="132">
        <f>OffensePrj!M523</f>
        <v>1205.092</v>
      </c>
      <c r="M524" s="132">
        <f>OffensePrj!N523</f>
        <v>5.938398</v>
      </c>
      <c r="N524" s="132">
        <f>OffensePrj!O523</f>
        <v>1.805067</v>
      </c>
      <c r="O524" s="132">
        <f>OffensePrj!P523</f>
        <v>0</v>
      </c>
      <c r="P524" s="132">
        <f>OffensePrj!Q523</f>
        <v>0</v>
      </c>
      <c r="Q524" s="134">
        <f>IFERROR(ProjectionCalcs!D524*pointpasscomp+ProjectionCalcs!E524*pointpassyard+ProjectionCalcs!F524*pointpasstd+pointint*ProjectionCalcs!G524+ProjectionCalcs!H524*pointrushatt+pointrushyard*ProjectionCalcs!I524+pointrushtd*ProjectionCalcs!J524+ProjectionCalcs!K524*pointrec+pointrecyard*ProjectionCalcs!L524+ProjectionCalcs!M524*pointrectd+pointfumb*ProjectionCalcs!N524+(C524-D524)*pointpassinc+O524*pointret+P524*pointrushtd,0)</f>
        <v>0</v>
      </c>
      <c r="R524" s="113" t="str">
        <f t="shared" si="17"/>
        <v>#REF!</v>
      </c>
      <c r="S524" s="135" t="str">
        <f t="shared" si="18"/>
        <v>#REF!</v>
      </c>
      <c r="T524" s="113" t="str">
        <f t="array" ref="T524">ROUND(SUMPRODUCT((AE524&gt;=$AE$405:$AE$704)/COUNTIF($AE$405:$AE$704,$AE$405:$AE$704)),0)</f>
        <v>#DIV/0!</v>
      </c>
      <c r="U524" s="3" t="str">
        <f t="shared" si="19"/>
        <v>#REF!</v>
      </c>
      <c r="V524" s="3" t="str">
        <f t="array" ref="V524">IFERROR(INDEX(Overall!$C$3:$C$389,MATCH(ProjectionCalcs!B524,Overall!$D$3:$D$389,0)),"No")</f>
        <v>Yes</v>
      </c>
      <c r="W524" s="93">
        <f t="shared" si="20"/>
        <v>0</v>
      </c>
      <c r="X524" s="136"/>
      <c r="Y524" s="3" t="str">
        <f t="shared" si="21"/>
        <v/>
      </c>
      <c r="Z524" s="3" t="str">
        <f t="shared" si="6"/>
        <v>#DIV/0!</v>
      </c>
      <c r="AA524" s="96">
        <f t="shared" si="7"/>
        <v>0</v>
      </c>
      <c r="AB524" s="3" t="str">
        <f>IF(OR((AA524-$AD$2)&lt;0,(AA524-$AD$4)&lt;0),0,(AA524-$AD$2)*(AA524-$AD$4)*'Draft Array'!$K$101*'Draft Array'!$M$113*pcwr)</f>
        <v>#REF!</v>
      </c>
      <c r="AC524" s="3" t="str">
        <f t="shared" si="8"/>
        <v>#REF!</v>
      </c>
      <c r="AD524" s="3">
        <f t="shared" si="9"/>
        <v>0</v>
      </c>
      <c r="AE524" s="3" t="str">
        <f t="shared" si="22"/>
        <v>#DIV/0!</v>
      </c>
    </row>
    <row r="525" ht="15.75" customHeight="1">
      <c r="A525" s="153" t="str">
        <f>OffensePrj!C524</f>
        <v>wr</v>
      </c>
      <c r="B525" s="131" t="str">
        <f>OffensePrj!R524</f>
        <v>Dante Pettis</v>
      </c>
      <c r="C525" s="132">
        <f>OffensePrj!D524</f>
        <v>0</v>
      </c>
      <c r="D525" s="132">
        <f>OffensePrj!E524</f>
        <v>0</v>
      </c>
      <c r="E525" s="132">
        <f>OffensePrj!F524</f>
        <v>0</v>
      </c>
      <c r="F525" s="132">
        <f>OffensePrj!G524</f>
        <v>0</v>
      </c>
      <c r="G525" s="133">
        <f>OffensePrj!H524</f>
        <v>0</v>
      </c>
      <c r="H525" s="132">
        <f>OffensePrj!I524</f>
        <v>0.516517</v>
      </c>
      <c r="I525" s="132">
        <f>OffensePrj!J524</f>
        <v>-0.51652</v>
      </c>
      <c r="J525" s="132">
        <f>OffensePrj!K524</f>
        <v>0</v>
      </c>
      <c r="K525" s="132">
        <f>OffensePrj!L524</f>
        <v>18.03996</v>
      </c>
      <c r="L525" s="132">
        <f>OffensePrj!M524</f>
        <v>249.1467</v>
      </c>
      <c r="M525" s="132">
        <f>OffensePrj!N524</f>
        <v>3.275911</v>
      </c>
      <c r="N525" s="132">
        <f>OffensePrj!O524</f>
        <v>0</v>
      </c>
      <c r="O525" s="132">
        <f>OffensePrj!P524</f>
        <v>0</v>
      </c>
      <c r="P525" s="132">
        <f>OffensePrj!Q524</f>
        <v>0</v>
      </c>
      <c r="Q525" s="134">
        <f>IFERROR(ProjectionCalcs!D525*pointpasscomp+ProjectionCalcs!E525*pointpassyard+ProjectionCalcs!F525*pointpasstd+pointint*ProjectionCalcs!G525+ProjectionCalcs!H525*pointrushatt+pointrushyard*ProjectionCalcs!I525+pointrushtd*ProjectionCalcs!J525+ProjectionCalcs!K525*pointrec+pointrecyard*ProjectionCalcs!L525+ProjectionCalcs!M525*pointrectd+pointfumb*ProjectionCalcs!N525+(C525-D525)*pointpassinc+O525*pointret+P525*pointrushtd,0)</f>
        <v>0</v>
      </c>
      <c r="R525" s="113" t="str">
        <f t="shared" si="17"/>
        <v>#REF!</v>
      </c>
      <c r="S525" s="135" t="str">
        <f t="shared" si="18"/>
        <v>#REF!</v>
      </c>
      <c r="T525" s="113" t="str">
        <f t="array" ref="T525">ROUND(SUMPRODUCT((AE525&gt;=$AE$405:$AE$704)/COUNTIF($AE$405:$AE$704,$AE$405:$AE$704)),0)</f>
        <v>#DIV/0!</v>
      </c>
      <c r="U525" s="3" t="str">
        <f t="shared" si="19"/>
        <v>#REF!</v>
      </c>
      <c r="V525" s="3" t="str">
        <f t="array" ref="V525">IFERROR(INDEX(Overall!$C$3:$C$389,MATCH(ProjectionCalcs!B525,Overall!$D$3:$D$389,0)),"No")</f>
        <v>No</v>
      </c>
      <c r="W525" s="93">
        <f t="shared" si="20"/>
        <v>1</v>
      </c>
      <c r="X525" s="136"/>
      <c r="Y525" s="3" t="str">
        <f t="shared" si="21"/>
        <v/>
      </c>
      <c r="Z525" s="3" t="str">
        <f t="shared" si="6"/>
        <v>#DIV/0!</v>
      </c>
      <c r="AA525" s="96">
        <f t="shared" si="7"/>
        <v>0</v>
      </c>
      <c r="AB525" s="3" t="str">
        <f>IF(OR((AA525-$AD$2)&lt;0,(AA525-$AD$4)&lt;0),0,(AA525-$AD$2)*(AA525-$AD$4)*'Draft Array'!$K$101*'Draft Array'!$M$113*pcwr)</f>
        <v>#REF!</v>
      </c>
      <c r="AC525" s="3" t="str">
        <f t="shared" si="8"/>
        <v>#REF!</v>
      </c>
      <c r="AD525" s="3">
        <f t="shared" si="9"/>
        <v>0</v>
      </c>
      <c r="AE525" s="3" t="str">
        <f t="shared" si="22"/>
        <v>#DIV/0!</v>
      </c>
    </row>
    <row r="526" ht="15.75" customHeight="1">
      <c r="A526" s="153" t="str">
        <f>OffensePrj!C525</f>
        <v>wr</v>
      </c>
      <c r="B526" s="131" t="str">
        <f>OffensePrj!R525</f>
        <v>Byron Pringle</v>
      </c>
      <c r="C526" s="132">
        <f>OffensePrj!D525</f>
        <v>0</v>
      </c>
      <c r="D526" s="132">
        <f>OffensePrj!E525</f>
        <v>0</v>
      </c>
      <c r="E526" s="132">
        <f>OffensePrj!F525</f>
        <v>0</v>
      </c>
      <c r="F526" s="132">
        <f>OffensePrj!G525</f>
        <v>0</v>
      </c>
      <c r="G526" s="133">
        <f>OffensePrj!H525</f>
        <v>0</v>
      </c>
      <c r="H526" s="132">
        <f>OffensePrj!I525</f>
        <v>0</v>
      </c>
      <c r="I526" s="132">
        <f>OffensePrj!J525</f>
        <v>0</v>
      </c>
      <c r="J526" s="132">
        <f>OffensePrj!K525</f>
        <v>0</v>
      </c>
      <c r="K526" s="132">
        <f>OffensePrj!L525</f>
        <v>2.9</v>
      </c>
      <c r="L526" s="132">
        <f>OffensePrj!M525</f>
        <v>34</v>
      </c>
      <c r="M526" s="132">
        <f>OffensePrj!N525</f>
        <v>0.08</v>
      </c>
      <c r="N526" s="132">
        <f>OffensePrj!O525</f>
        <v>0</v>
      </c>
      <c r="O526" s="132">
        <f>OffensePrj!P525</f>
        <v>0</v>
      </c>
      <c r="P526" s="132">
        <f>OffensePrj!Q525</f>
        <v>0</v>
      </c>
      <c r="Q526" s="134">
        <f>IFERROR(ProjectionCalcs!D526*pointpasscomp+ProjectionCalcs!E526*pointpassyard+ProjectionCalcs!F526*pointpasstd+pointint*ProjectionCalcs!G526+ProjectionCalcs!H526*pointrushatt+pointrushyard*ProjectionCalcs!I526+pointrushtd*ProjectionCalcs!J526+ProjectionCalcs!K526*pointrec+pointrecyard*ProjectionCalcs!L526+ProjectionCalcs!M526*pointrectd+pointfumb*ProjectionCalcs!N526+(C526-D526)*pointpassinc+O526*pointret+P526*pointrushtd,0)</f>
        <v>0</v>
      </c>
      <c r="R526" s="113" t="str">
        <f t="shared" si="17"/>
        <v>#REF!</v>
      </c>
      <c r="S526" s="135" t="str">
        <f t="shared" si="18"/>
        <v>#REF!</v>
      </c>
      <c r="T526" s="113" t="str">
        <f t="array" ref="T526">ROUND(SUMPRODUCT((AE526&gt;=$AE$405:$AE$704)/COUNTIF($AE$405:$AE$704,$AE$405:$AE$704)),0)</f>
        <v>#DIV/0!</v>
      </c>
      <c r="U526" s="3" t="str">
        <f t="shared" si="19"/>
        <v>#REF!</v>
      </c>
      <c r="V526" s="3" t="str">
        <f t="array" ref="V526">IFERROR(INDEX(Overall!$C$3:$C$389,MATCH(ProjectionCalcs!B526,Overall!$D$3:$D$389,0)),"No")</f>
        <v>No</v>
      </c>
      <c r="W526" s="93">
        <f t="shared" si="20"/>
        <v>1</v>
      </c>
      <c r="X526" s="136"/>
      <c r="Y526" s="3" t="str">
        <f t="shared" si="21"/>
        <v/>
      </c>
      <c r="Z526" s="3" t="str">
        <f t="shared" si="6"/>
        <v>#DIV/0!</v>
      </c>
      <c r="AA526" s="96">
        <f t="shared" si="7"/>
        <v>0</v>
      </c>
      <c r="AB526" s="3" t="str">
        <f>IF(OR((AA526-$AD$2)&lt;0,(AA526-$AD$4)&lt;0),0,(AA526-$AD$2)*(AA526-$AD$4)*'Draft Array'!$K$101*'Draft Array'!$M$113*pcwr)</f>
        <v>#REF!</v>
      </c>
      <c r="AC526" s="3" t="str">
        <f t="shared" si="8"/>
        <v>#REF!</v>
      </c>
      <c r="AD526" s="3">
        <f t="shared" si="9"/>
        <v>0</v>
      </c>
      <c r="AE526" s="3" t="str">
        <f t="shared" si="22"/>
        <v>#DIV/0!</v>
      </c>
    </row>
    <row r="527" ht="15.75" customHeight="1">
      <c r="A527" s="153" t="str">
        <f>OffensePrj!C526</f>
        <v>wr</v>
      </c>
      <c r="B527" s="131" t="str">
        <f>OffensePrj!R526</f>
        <v>Trey Quinn</v>
      </c>
      <c r="C527" s="132">
        <f>OffensePrj!D526</f>
        <v>0</v>
      </c>
      <c r="D527" s="132">
        <f>OffensePrj!E526</f>
        <v>0</v>
      </c>
      <c r="E527" s="132">
        <f>OffensePrj!F526</f>
        <v>0</v>
      </c>
      <c r="F527" s="132">
        <f>OffensePrj!G526</f>
        <v>0</v>
      </c>
      <c r="G527" s="133">
        <f>OffensePrj!H526</f>
        <v>0</v>
      </c>
      <c r="H527" s="132">
        <f>OffensePrj!I526</f>
        <v>0</v>
      </c>
      <c r="I527" s="132">
        <f>OffensePrj!J526</f>
        <v>0</v>
      </c>
      <c r="J527" s="132">
        <f>OffensePrj!K526</f>
        <v>0</v>
      </c>
      <c r="K527" s="132">
        <f>OffensePrj!L526</f>
        <v>30.03436</v>
      </c>
      <c r="L527" s="132">
        <f>OffensePrj!M526</f>
        <v>332.3206</v>
      </c>
      <c r="M527" s="132">
        <f>OffensePrj!N526</f>
        <v>1.523599</v>
      </c>
      <c r="N527" s="132">
        <f>OffensePrj!O526</f>
        <v>0</v>
      </c>
      <c r="O527" s="132">
        <f>OffensePrj!P526</f>
        <v>0</v>
      </c>
      <c r="P527" s="132">
        <f>OffensePrj!Q526</f>
        <v>0</v>
      </c>
      <c r="Q527" s="134">
        <f>IFERROR(ProjectionCalcs!D527*pointpasscomp+ProjectionCalcs!E527*pointpassyard+ProjectionCalcs!F527*pointpasstd+pointint*ProjectionCalcs!G527+ProjectionCalcs!H527*pointrushatt+pointrushyard*ProjectionCalcs!I527+pointrushtd*ProjectionCalcs!J527+ProjectionCalcs!K527*pointrec+pointrecyard*ProjectionCalcs!L527+ProjectionCalcs!M527*pointrectd+pointfumb*ProjectionCalcs!N527+(C527-D527)*pointpassinc+O527*pointret+P527*pointrushtd,0)</f>
        <v>0</v>
      </c>
      <c r="R527" s="113" t="str">
        <f t="shared" si="17"/>
        <v>#REF!</v>
      </c>
      <c r="S527" s="135" t="str">
        <f t="shared" si="18"/>
        <v>#REF!</v>
      </c>
      <c r="T527" s="113" t="str">
        <f t="array" ref="T527">ROUND(SUMPRODUCT((AE527&gt;=$AE$405:$AE$704)/COUNTIF($AE$405:$AE$704,$AE$405:$AE$704)),0)</f>
        <v>#DIV/0!</v>
      </c>
      <c r="U527" s="3" t="str">
        <f t="shared" si="19"/>
        <v>#REF!</v>
      </c>
      <c r="V527" s="3" t="str">
        <f t="array" ref="V527">IFERROR(INDEX(Overall!$C$3:$C$389,MATCH(ProjectionCalcs!B527,Overall!$D$3:$D$389,0)),"No")</f>
        <v>No</v>
      </c>
      <c r="W527" s="93">
        <f t="shared" si="20"/>
        <v>1</v>
      </c>
      <c r="X527" s="136"/>
      <c r="Y527" s="3" t="str">
        <f t="shared" si="21"/>
        <v/>
      </c>
      <c r="Z527" s="3" t="str">
        <f t="shared" si="6"/>
        <v>#DIV/0!</v>
      </c>
      <c r="AA527" s="96">
        <f t="shared" si="7"/>
        <v>0</v>
      </c>
      <c r="AB527" s="3" t="str">
        <f>IF(OR((AA527-$AD$2)&lt;0,(AA527-$AD$4)&lt;0),0,(AA527-$AD$2)*(AA527-$AD$4)*'Draft Array'!$K$101*'Draft Array'!$M$113*pcwr)</f>
        <v>#REF!</v>
      </c>
      <c r="AC527" s="3" t="str">
        <f t="shared" si="8"/>
        <v>#REF!</v>
      </c>
      <c r="AD527" s="3">
        <f t="shared" si="9"/>
        <v>0</v>
      </c>
      <c r="AE527" s="3" t="str">
        <f t="shared" si="22"/>
        <v>#DIV/0!</v>
      </c>
    </row>
    <row r="528" ht="15.75" customHeight="1">
      <c r="A528" s="153" t="str">
        <f>OffensePrj!C527</f>
        <v>wr</v>
      </c>
      <c r="B528" s="131" t="str">
        <f>OffensePrj!R527</f>
        <v>Calvin Ridley</v>
      </c>
      <c r="C528" s="132">
        <f>OffensePrj!D527</f>
        <v>0</v>
      </c>
      <c r="D528" s="132">
        <f>OffensePrj!E527</f>
        <v>0</v>
      </c>
      <c r="E528" s="132">
        <f>OffensePrj!F527</f>
        <v>0</v>
      </c>
      <c r="F528" s="132">
        <f>OffensePrj!G527</f>
        <v>0</v>
      </c>
      <c r="G528" s="133">
        <f>OffensePrj!H527</f>
        <v>0</v>
      </c>
      <c r="H528" s="132">
        <f>OffensePrj!I527</f>
        <v>1.959593</v>
      </c>
      <c r="I528" s="132">
        <f>OffensePrj!J527</f>
        <v>23.21729</v>
      </c>
      <c r="J528" s="132">
        <f>OffensePrj!K527</f>
        <v>0</v>
      </c>
      <c r="K528" s="132">
        <f>OffensePrj!L527</f>
        <v>78.8821</v>
      </c>
      <c r="L528" s="132">
        <f>OffensePrj!M527</f>
        <v>1031.748</v>
      </c>
      <c r="M528" s="132">
        <f>OffensePrj!N527</f>
        <v>8.108391</v>
      </c>
      <c r="N528" s="132">
        <f>OffensePrj!O527</f>
        <v>0.902534</v>
      </c>
      <c r="O528" s="132">
        <f>OffensePrj!P527</f>
        <v>0</v>
      </c>
      <c r="P528" s="132">
        <f>OffensePrj!Q527</f>
        <v>0</v>
      </c>
      <c r="Q528" s="134">
        <f>IFERROR(ProjectionCalcs!D528*pointpasscomp+ProjectionCalcs!E528*pointpassyard+ProjectionCalcs!F528*pointpasstd+pointint*ProjectionCalcs!G528+ProjectionCalcs!H528*pointrushatt+pointrushyard*ProjectionCalcs!I528+pointrushtd*ProjectionCalcs!J528+ProjectionCalcs!K528*pointrec+pointrecyard*ProjectionCalcs!L528+ProjectionCalcs!M528*pointrectd+pointfumb*ProjectionCalcs!N528+(C528-D528)*pointpassinc+O528*pointret+P528*pointrushtd,0)</f>
        <v>0</v>
      </c>
      <c r="R528" s="113" t="str">
        <f t="shared" si="17"/>
        <v>#REF!</v>
      </c>
      <c r="S528" s="135" t="str">
        <f t="shared" si="18"/>
        <v>#REF!</v>
      </c>
      <c r="T528" s="113" t="str">
        <f t="array" ref="T528">ROUND(SUMPRODUCT((AE528&gt;=$AE$405:$AE$704)/COUNTIF($AE$405:$AE$704,$AE$405:$AE$704)),0)</f>
        <v>#DIV/0!</v>
      </c>
      <c r="U528" s="3" t="str">
        <f t="shared" si="19"/>
        <v>#REF!</v>
      </c>
      <c r="V528" s="3" t="str">
        <f t="array" ref="V528">IFERROR(INDEX(Overall!$C$3:$C$389,MATCH(ProjectionCalcs!B528,Overall!$D$3:$D$389,0)),"No")</f>
        <v>Yes</v>
      </c>
      <c r="W528" s="93">
        <f t="shared" si="20"/>
        <v>0</v>
      </c>
      <c r="X528" s="136"/>
      <c r="Y528" s="3" t="str">
        <f t="shared" si="21"/>
        <v/>
      </c>
      <c r="Z528" s="3" t="str">
        <f t="shared" si="6"/>
        <v>#DIV/0!</v>
      </c>
      <c r="AA528" s="96">
        <f t="shared" si="7"/>
        <v>0</v>
      </c>
      <c r="AB528" s="3" t="str">
        <f>IF(OR((AA528-$AD$2)&lt;0,(AA528-$AD$4)&lt;0),0,(AA528-$AD$2)*(AA528-$AD$4)*'Draft Array'!$K$101*'Draft Array'!$M$113*pcwr)</f>
        <v>#REF!</v>
      </c>
      <c r="AC528" s="3" t="str">
        <f t="shared" si="8"/>
        <v>#REF!</v>
      </c>
      <c r="AD528" s="3">
        <f t="shared" si="9"/>
        <v>0</v>
      </c>
      <c r="AE528" s="3" t="str">
        <f t="shared" si="22"/>
        <v>#DIV/0!</v>
      </c>
    </row>
    <row r="529" ht="15.75" customHeight="1">
      <c r="A529" s="153" t="str">
        <f>OffensePrj!C528</f>
        <v>wr</v>
      </c>
      <c r="B529" s="131" t="str">
        <f>OffensePrj!R528</f>
        <v>Jaleel Scott</v>
      </c>
      <c r="C529" s="132">
        <f>OffensePrj!D528</f>
        <v>0</v>
      </c>
      <c r="D529" s="132">
        <f>OffensePrj!E528</f>
        <v>0</v>
      </c>
      <c r="E529" s="132">
        <f>OffensePrj!F528</f>
        <v>0</v>
      </c>
      <c r="F529" s="132">
        <f>OffensePrj!G528</f>
        <v>0</v>
      </c>
      <c r="G529" s="133">
        <f>OffensePrj!H528</f>
        <v>0</v>
      </c>
      <c r="H529" s="132">
        <f>OffensePrj!I528</f>
        <v>0</v>
      </c>
      <c r="I529" s="132">
        <f>OffensePrj!J528</f>
        <v>0</v>
      </c>
      <c r="J529" s="132">
        <f>OffensePrj!K528</f>
        <v>0</v>
      </c>
      <c r="K529" s="132">
        <f>OffensePrj!L528</f>
        <v>2.2</v>
      </c>
      <c r="L529" s="132">
        <f>OffensePrj!M528</f>
        <v>21</v>
      </c>
      <c r="M529" s="132">
        <f>OffensePrj!N528</f>
        <v>0</v>
      </c>
      <c r="N529" s="132">
        <f>OffensePrj!O528</f>
        <v>0</v>
      </c>
      <c r="O529" s="132">
        <f>OffensePrj!P528</f>
        <v>0</v>
      </c>
      <c r="P529" s="132">
        <f>OffensePrj!Q528</f>
        <v>0</v>
      </c>
      <c r="Q529" s="134">
        <f>IFERROR(ProjectionCalcs!D529*pointpasscomp+ProjectionCalcs!E529*pointpassyard+ProjectionCalcs!F529*pointpasstd+pointint*ProjectionCalcs!G529+ProjectionCalcs!H529*pointrushatt+pointrushyard*ProjectionCalcs!I529+pointrushtd*ProjectionCalcs!J529+ProjectionCalcs!K529*pointrec+pointrecyard*ProjectionCalcs!L529+ProjectionCalcs!M529*pointrectd+pointfumb*ProjectionCalcs!N529+(C529-D529)*pointpassinc+O529*pointret+P529*pointrushtd,0)</f>
        <v>0</v>
      </c>
      <c r="R529" s="113" t="str">
        <f t="shared" si="17"/>
        <v>#REF!</v>
      </c>
      <c r="S529" s="135" t="str">
        <f t="shared" si="18"/>
        <v>#REF!</v>
      </c>
      <c r="T529" s="113" t="str">
        <f t="array" ref="T529">ROUND(SUMPRODUCT((AE529&gt;=$AE$405:$AE$704)/COUNTIF($AE$405:$AE$704,$AE$405:$AE$704)),0)</f>
        <v>#DIV/0!</v>
      </c>
      <c r="U529" s="3" t="str">
        <f t="shared" si="19"/>
        <v>#REF!</v>
      </c>
      <c r="V529" s="3" t="str">
        <f t="array" ref="V529">IFERROR(INDEX(Overall!$C$3:$C$389,MATCH(ProjectionCalcs!B529,Overall!$D$3:$D$389,0)),"No")</f>
        <v>No</v>
      </c>
      <c r="W529" s="93">
        <f t="shared" si="20"/>
        <v>1</v>
      </c>
      <c r="X529" s="136"/>
      <c r="Y529" s="3" t="str">
        <f t="shared" si="21"/>
        <v/>
      </c>
      <c r="Z529" s="3" t="str">
        <f t="shared" si="6"/>
        <v>#DIV/0!</v>
      </c>
      <c r="AA529" s="96">
        <f t="shared" si="7"/>
        <v>0</v>
      </c>
      <c r="AB529" s="3" t="str">
        <f>IF(OR((AA529-$AD$2)&lt;0,(AA529-$AD$4)&lt;0),0,(AA529-$AD$2)*(AA529-$AD$4)*'Draft Array'!$K$101*'Draft Array'!$M$113*pcwr)</f>
        <v>#REF!</v>
      </c>
      <c r="AC529" s="3" t="str">
        <f t="shared" si="8"/>
        <v>#REF!</v>
      </c>
      <c r="AD529" s="3">
        <f t="shared" si="9"/>
        <v>0</v>
      </c>
      <c r="AE529" s="3" t="str">
        <f t="shared" si="22"/>
        <v>#DIV/0!</v>
      </c>
    </row>
    <row r="530" ht="15.75" customHeight="1">
      <c r="A530" s="153" t="str">
        <f>OffensePrj!C529</f>
        <v>wr</v>
      </c>
      <c r="B530" s="131" t="str">
        <f>OffensePrj!R529</f>
        <v>Tre'Quan Smith</v>
      </c>
      <c r="C530" s="132">
        <f>OffensePrj!D529</f>
        <v>0</v>
      </c>
      <c r="D530" s="132">
        <f>OffensePrj!E529</f>
        <v>0</v>
      </c>
      <c r="E530" s="132">
        <f>OffensePrj!F529</f>
        <v>0</v>
      </c>
      <c r="F530" s="132">
        <f>OffensePrj!G529</f>
        <v>0</v>
      </c>
      <c r="G530" s="133">
        <f>OffensePrj!H529</f>
        <v>0</v>
      </c>
      <c r="H530" s="132">
        <f>OffensePrj!I529</f>
        <v>0.250182</v>
      </c>
      <c r="I530" s="132">
        <f>OffensePrj!J529</f>
        <v>0.750545</v>
      </c>
      <c r="J530" s="132">
        <f>OffensePrj!K529</f>
        <v>0</v>
      </c>
      <c r="K530" s="132">
        <f>OffensePrj!L529</f>
        <v>26.53013</v>
      </c>
      <c r="L530" s="132">
        <f>OffensePrj!M529</f>
        <v>369.4704</v>
      </c>
      <c r="M530" s="132">
        <f>OffensePrj!N529</f>
        <v>4.361573</v>
      </c>
      <c r="N530" s="132">
        <f>OffensePrj!O529</f>
        <v>0</v>
      </c>
      <c r="O530" s="132">
        <f>OffensePrj!P529</f>
        <v>0</v>
      </c>
      <c r="P530" s="132">
        <f>OffensePrj!Q529</f>
        <v>0</v>
      </c>
      <c r="Q530" s="134">
        <f>IFERROR(ProjectionCalcs!D530*pointpasscomp+ProjectionCalcs!E530*pointpassyard+ProjectionCalcs!F530*pointpasstd+pointint*ProjectionCalcs!G530+ProjectionCalcs!H530*pointrushatt+pointrushyard*ProjectionCalcs!I530+pointrushtd*ProjectionCalcs!J530+ProjectionCalcs!K530*pointrec+pointrecyard*ProjectionCalcs!L530+ProjectionCalcs!M530*pointrectd+pointfumb*ProjectionCalcs!N530+(C530-D530)*pointpassinc+O530*pointret+P530*pointrushtd,0)</f>
        <v>0</v>
      </c>
      <c r="R530" s="113" t="str">
        <f t="shared" si="17"/>
        <v>#REF!</v>
      </c>
      <c r="S530" s="135" t="str">
        <f t="shared" si="18"/>
        <v>#REF!</v>
      </c>
      <c r="T530" s="113" t="str">
        <f t="array" ref="T530">ROUND(SUMPRODUCT((AE530&gt;=$AE$405:$AE$704)/COUNTIF($AE$405:$AE$704,$AE$405:$AE$704)),0)</f>
        <v>#DIV/0!</v>
      </c>
      <c r="U530" s="3" t="str">
        <f t="shared" si="19"/>
        <v>#REF!</v>
      </c>
      <c r="V530" s="3" t="str">
        <f t="array" ref="V530">IFERROR(INDEX(Overall!$C$3:$C$389,MATCH(ProjectionCalcs!B530,Overall!$D$3:$D$389,0)),"No")</f>
        <v>Yes</v>
      </c>
      <c r="W530" s="93">
        <f t="shared" si="20"/>
        <v>0</v>
      </c>
      <c r="X530" s="136"/>
      <c r="Y530" s="3" t="str">
        <f t="shared" si="21"/>
        <v/>
      </c>
      <c r="Z530" s="3" t="str">
        <f t="shared" si="6"/>
        <v>#DIV/0!</v>
      </c>
      <c r="AA530" s="96">
        <f t="shared" si="7"/>
        <v>0</v>
      </c>
      <c r="AB530" s="3" t="str">
        <f>IF(OR((AA530-$AD$2)&lt;0,(AA530-$AD$4)&lt;0),0,(AA530-$AD$2)*(AA530-$AD$4)*'Draft Array'!$K$101*'Draft Array'!$M$113*pcwr)</f>
        <v>#REF!</v>
      </c>
      <c r="AC530" s="3" t="str">
        <f t="shared" si="8"/>
        <v>#REF!</v>
      </c>
      <c r="AD530" s="3">
        <f t="shared" si="9"/>
        <v>0</v>
      </c>
      <c r="AE530" s="3" t="str">
        <f t="shared" si="22"/>
        <v>#DIV/0!</v>
      </c>
    </row>
    <row r="531" ht="15.75" customHeight="1">
      <c r="A531" s="153" t="str">
        <f>OffensePrj!C530</f>
        <v>wr</v>
      </c>
      <c r="B531" s="131" t="str">
        <f>OffensePrj!R530</f>
        <v>Equanimeous St. Brown</v>
      </c>
      <c r="C531" s="132">
        <f>OffensePrj!D530</f>
        <v>0</v>
      </c>
      <c r="D531" s="132">
        <f>OffensePrj!E530</f>
        <v>0</v>
      </c>
      <c r="E531" s="132">
        <f>OffensePrj!F530</f>
        <v>0</v>
      </c>
      <c r="F531" s="132">
        <f>OffensePrj!G530</f>
        <v>0</v>
      </c>
      <c r="G531" s="133">
        <f>OffensePrj!H530</f>
        <v>0</v>
      </c>
      <c r="H531" s="132">
        <f>OffensePrj!I530</f>
        <v>0.284793</v>
      </c>
      <c r="I531" s="132">
        <f>OffensePrj!J530</f>
        <v>1.814408</v>
      </c>
      <c r="J531" s="132">
        <f>OffensePrj!K530</f>
        <v>0</v>
      </c>
      <c r="K531" s="132">
        <f>OffensePrj!L530</f>
        <v>16.54776</v>
      </c>
      <c r="L531" s="132">
        <f>OffensePrj!M530</f>
        <v>197.8777</v>
      </c>
      <c r="M531" s="132">
        <f>OffensePrj!N530</f>
        <v>0.903366</v>
      </c>
      <c r="N531" s="132">
        <f>OffensePrj!O530</f>
        <v>0.5</v>
      </c>
      <c r="O531" s="132">
        <f>OffensePrj!P530</f>
        <v>0</v>
      </c>
      <c r="P531" s="132">
        <f>OffensePrj!Q530</f>
        <v>0</v>
      </c>
      <c r="Q531" s="134">
        <f>IFERROR(ProjectionCalcs!D531*pointpasscomp+ProjectionCalcs!E531*pointpassyard+ProjectionCalcs!F531*pointpasstd+pointint*ProjectionCalcs!G531+ProjectionCalcs!H531*pointrushatt+pointrushyard*ProjectionCalcs!I531+pointrushtd*ProjectionCalcs!J531+ProjectionCalcs!K531*pointrec+pointrecyard*ProjectionCalcs!L531+ProjectionCalcs!M531*pointrectd+pointfumb*ProjectionCalcs!N531+(C531-D531)*pointpassinc+O531*pointret+P531*pointrushtd,0)</f>
        <v>0</v>
      </c>
      <c r="R531" s="113" t="str">
        <f t="shared" si="17"/>
        <v>#REF!</v>
      </c>
      <c r="S531" s="135" t="str">
        <f t="shared" si="18"/>
        <v>#REF!</v>
      </c>
      <c r="T531" s="113" t="str">
        <f t="array" ref="T531">ROUND(SUMPRODUCT((AE531&gt;=$AE$405:$AE$704)/COUNTIF($AE$405:$AE$704,$AE$405:$AE$704)),0)</f>
        <v>#DIV/0!</v>
      </c>
      <c r="U531" s="3" t="str">
        <f t="shared" si="19"/>
        <v>#REF!</v>
      </c>
      <c r="V531" s="3" t="str">
        <f t="array" ref="V531">IFERROR(INDEX(Overall!$C$3:$C$389,MATCH(ProjectionCalcs!B531,Overall!$D$3:$D$389,0)),"No")</f>
        <v>No</v>
      </c>
      <c r="W531" s="93">
        <f t="shared" si="20"/>
        <v>1</v>
      </c>
      <c r="X531" s="136"/>
      <c r="Y531" s="3" t="str">
        <f t="shared" si="21"/>
        <v/>
      </c>
      <c r="Z531" s="3" t="str">
        <f t="shared" si="6"/>
        <v>#DIV/0!</v>
      </c>
      <c r="AA531" s="96">
        <f t="shared" si="7"/>
        <v>0</v>
      </c>
      <c r="AB531" s="3" t="str">
        <f>IF(OR((AA531-$AD$2)&lt;0,(AA531-$AD$4)&lt;0),0,(AA531-$AD$2)*(AA531-$AD$4)*'Draft Array'!$K$101*'Draft Array'!$M$113*pcwr)</f>
        <v>#REF!</v>
      </c>
      <c r="AC531" s="3" t="str">
        <f t="shared" si="8"/>
        <v>#REF!</v>
      </c>
      <c r="AD531" s="3">
        <f t="shared" si="9"/>
        <v>0</v>
      </c>
      <c r="AE531" s="3" t="str">
        <f t="shared" si="22"/>
        <v>#DIV/0!</v>
      </c>
    </row>
    <row r="532" ht="15.75" customHeight="1">
      <c r="A532" s="153" t="str">
        <f>OffensePrj!C531</f>
        <v>wr</v>
      </c>
      <c r="B532" s="131" t="str">
        <f>OffensePrj!R531</f>
        <v>Courtland Sutton</v>
      </c>
      <c r="C532" s="132">
        <f>OffensePrj!D531</f>
        <v>0</v>
      </c>
      <c r="D532" s="132">
        <f>OffensePrj!E531</f>
        <v>0</v>
      </c>
      <c r="E532" s="132">
        <f>OffensePrj!F531</f>
        <v>0</v>
      </c>
      <c r="F532" s="132">
        <f>OffensePrj!G531</f>
        <v>0</v>
      </c>
      <c r="G532" s="133">
        <f>OffensePrj!H531</f>
        <v>0</v>
      </c>
      <c r="H532" s="132">
        <f>OffensePrj!I531</f>
        <v>1.062327</v>
      </c>
      <c r="I532" s="132">
        <f>OffensePrj!J531</f>
        <v>4.274647</v>
      </c>
      <c r="J532" s="132">
        <f>OffensePrj!K531</f>
        <v>0</v>
      </c>
      <c r="K532" s="132">
        <f>OffensePrj!L531</f>
        <v>74.26787</v>
      </c>
      <c r="L532" s="132">
        <f>OffensePrj!M531</f>
        <v>1119.762</v>
      </c>
      <c r="M532" s="132">
        <f>OffensePrj!N531</f>
        <v>7.373222</v>
      </c>
      <c r="N532" s="132">
        <f>OffensePrj!O531</f>
        <v>0.512668</v>
      </c>
      <c r="O532" s="132">
        <f>OffensePrj!P531</f>
        <v>0</v>
      </c>
      <c r="P532" s="132">
        <f>OffensePrj!Q531</f>
        <v>0</v>
      </c>
      <c r="Q532" s="134">
        <f>IFERROR(ProjectionCalcs!D532*pointpasscomp+ProjectionCalcs!E532*pointpassyard+ProjectionCalcs!F532*pointpasstd+pointint*ProjectionCalcs!G532+ProjectionCalcs!H532*pointrushatt+pointrushyard*ProjectionCalcs!I532+pointrushtd*ProjectionCalcs!J532+ProjectionCalcs!K532*pointrec+pointrecyard*ProjectionCalcs!L532+ProjectionCalcs!M532*pointrectd+pointfumb*ProjectionCalcs!N532+(C532-D532)*pointpassinc+O532*pointret+P532*pointrushtd,0)</f>
        <v>0</v>
      </c>
      <c r="R532" s="113" t="str">
        <f t="shared" si="17"/>
        <v>#REF!</v>
      </c>
      <c r="S532" s="135" t="str">
        <f t="shared" si="18"/>
        <v>#REF!</v>
      </c>
      <c r="T532" s="113" t="str">
        <f t="array" ref="T532">ROUND(SUMPRODUCT((AE532&gt;=$AE$405:$AE$704)/COUNTIF($AE$405:$AE$704,$AE$405:$AE$704)),0)</f>
        <v>#DIV/0!</v>
      </c>
      <c r="U532" s="3" t="str">
        <f t="shared" si="19"/>
        <v>#REF!</v>
      </c>
      <c r="V532" s="3" t="str">
        <f t="array" ref="V532">IFERROR(INDEX(Overall!$C$3:$C$389,MATCH(ProjectionCalcs!B532,Overall!$D$3:$D$389,0)),"No")</f>
        <v>Yes</v>
      </c>
      <c r="W532" s="93">
        <f t="shared" si="20"/>
        <v>0</v>
      </c>
      <c r="X532" s="136"/>
      <c r="Y532" s="3" t="str">
        <f t="shared" si="21"/>
        <v/>
      </c>
      <c r="Z532" s="3" t="str">
        <f t="shared" si="6"/>
        <v>#DIV/0!</v>
      </c>
      <c r="AA532" s="96">
        <f t="shared" si="7"/>
        <v>0</v>
      </c>
      <c r="AB532" s="3" t="str">
        <f>IF(OR((AA532-$AD$2)&lt;0,(AA532-$AD$4)&lt;0),0,(AA532-$AD$2)*(AA532-$AD$4)*'Draft Array'!$K$101*'Draft Array'!$M$113*pcwr)</f>
        <v>#REF!</v>
      </c>
      <c r="AC532" s="3" t="str">
        <f t="shared" si="8"/>
        <v>#REF!</v>
      </c>
      <c r="AD532" s="3">
        <f t="shared" si="9"/>
        <v>0</v>
      </c>
      <c r="AE532" s="3" t="str">
        <f t="shared" si="22"/>
        <v>#DIV/0!</v>
      </c>
    </row>
    <row r="533" ht="15.75" customHeight="1">
      <c r="A533" s="153" t="str">
        <f>OffensePrj!C532</f>
        <v>wr</v>
      </c>
      <c r="B533" s="131" t="str">
        <f>OffensePrj!R532</f>
        <v>Auden Tate</v>
      </c>
      <c r="C533" s="132">
        <f>OffensePrj!D532</f>
        <v>0</v>
      </c>
      <c r="D533" s="132">
        <f>OffensePrj!E532</f>
        <v>0</v>
      </c>
      <c r="E533" s="132">
        <f>OffensePrj!F532</f>
        <v>0</v>
      </c>
      <c r="F533" s="132">
        <f>OffensePrj!G532</f>
        <v>0</v>
      </c>
      <c r="G533" s="133">
        <f>OffensePrj!H532</f>
        <v>0</v>
      </c>
      <c r="H533" s="132">
        <f>OffensePrj!I532</f>
        <v>0</v>
      </c>
      <c r="I533" s="132">
        <f>OffensePrj!J532</f>
        <v>0</v>
      </c>
      <c r="J533" s="132">
        <f>OffensePrj!K532</f>
        <v>0</v>
      </c>
      <c r="K533" s="132">
        <f>OffensePrj!L532</f>
        <v>19.99545</v>
      </c>
      <c r="L533" s="132">
        <f>OffensePrj!M532</f>
        <v>305.2853</v>
      </c>
      <c r="M533" s="132">
        <f>OffensePrj!N532</f>
        <v>1.105073</v>
      </c>
      <c r="N533" s="132">
        <f>OffensePrj!O532</f>
        <v>0</v>
      </c>
      <c r="O533" s="132">
        <f>OffensePrj!P532</f>
        <v>0</v>
      </c>
      <c r="P533" s="132">
        <f>OffensePrj!Q532</f>
        <v>0</v>
      </c>
      <c r="Q533" s="134">
        <f>IFERROR(ProjectionCalcs!D533*pointpasscomp+ProjectionCalcs!E533*pointpassyard+ProjectionCalcs!F533*pointpasstd+pointint*ProjectionCalcs!G533+ProjectionCalcs!H533*pointrushatt+pointrushyard*ProjectionCalcs!I533+pointrushtd*ProjectionCalcs!J533+ProjectionCalcs!K533*pointrec+pointrecyard*ProjectionCalcs!L533+ProjectionCalcs!M533*pointrectd+pointfumb*ProjectionCalcs!N533+(C533-D533)*pointpassinc+O533*pointret+P533*pointrushtd,0)</f>
        <v>0</v>
      </c>
      <c r="R533" s="113" t="str">
        <f t="shared" si="17"/>
        <v>#REF!</v>
      </c>
      <c r="S533" s="135" t="str">
        <f t="shared" si="18"/>
        <v>#REF!</v>
      </c>
      <c r="T533" s="113" t="str">
        <f t="array" ref="T533">ROUND(SUMPRODUCT((AE533&gt;=$AE$405:$AE$704)/COUNTIF($AE$405:$AE$704,$AE$405:$AE$704)),0)</f>
        <v>#DIV/0!</v>
      </c>
      <c r="U533" s="3" t="str">
        <f t="shared" si="19"/>
        <v>#REF!</v>
      </c>
      <c r="V533" s="3" t="str">
        <f t="array" ref="V533">IFERROR(INDEX(Overall!$C$3:$C$389,MATCH(ProjectionCalcs!B533,Overall!$D$3:$D$389,0)),"No")</f>
        <v>No</v>
      </c>
      <c r="W533" s="93">
        <f t="shared" si="20"/>
        <v>1</v>
      </c>
      <c r="X533" s="136"/>
      <c r="Y533" s="3" t="str">
        <f t="shared" si="21"/>
        <v/>
      </c>
      <c r="Z533" s="3" t="str">
        <f t="shared" si="6"/>
        <v>#DIV/0!</v>
      </c>
      <c r="AA533" s="96">
        <f t="shared" si="7"/>
        <v>0</v>
      </c>
      <c r="AB533" s="3" t="str">
        <f>IF(OR((AA533-$AD$2)&lt;0,(AA533-$AD$4)&lt;0),0,(AA533-$AD$2)*(AA533-$AD$4)*'Draft Array'!$K$101*'Draft Array'!$M$113*pcwr)</f>
        <v>#REF!</v>
      </c>
      <c r="AC533" s="3" t="str">
        <f t="shared" si="8"/>
        <v>#REF!</v>
      </c>
      <c r="AD533" s="3">
        <f t="shared" si="9"/>
        <v>0</v>
      </c>
      <c r="AE533" s="3" t="str">
        <f t="shared" si="22"/>
        <v>#DIV/0!</v>
      </c>
    </row>
    <row r="534" ht="15.75" customHeight="1">
      <c r="A534" s="153" t="str">
        <f>OffensePrj!C533</f>
        <v>wr</v>
      </c>
      <c r="B534" s="131" t="str">
        <f>OffensePrj!R533</f>
        <v>Marquez Valdes-Scantling</v>
      </c>
      <c r="C534" s="132">
        <f>OffensePrj!D533</f>
        <v>0</v>
      </c>
      <c r="D534" s="132">
        <f>OffensePrj!E533</f>
        <v>0</v>
      </c>
      <c r="E534" s="132">
        <f>OffensePrj!F533</f>
        <v>0</v>
      </c>
      <c r="F534" s="132">
        <f>OffensePrj!G533</f>
        <v>0</v>
      </c>
      <c r="G534" s="133">
        <f>OffensePrj!H533</f>
        <v>0</v>
      </c>
      <c r="H534" s="132">
        <f>OffensePrj!I533</f>
        <v>0.980364</v>
      </c>
      <c r="I534" s="132">
        <f>OffensePrj!J533</f>
        <v>9.093818</v>
      </c>
      <c r="J534" s="132">
        <f>OffensePrj!K533</f>
        <v>0</v>
      </c>
      <c r="K534" s="132">
        <f>OffensePrj!L533</f>
        <v>28.8961</v>
      </c>
      <c r="L534" s="132">
        <f>OffensePrj!M533</f>
        <v>425.4934</v>
      </c>
      <c r="M534" s="132">
        <f>OffensePrj!N533</f>
        <v>1.92416</v>
      </c>
      <c r="N534" s="132">
        <f>OffensePrj!O533</f>
        <v>0.1462</v>
      </c>
      <c r="O534" s="132">
        <f>OffensePrj!P533</f>
        <v>0</v>
      </c>
      <c r="P534" s="132">
        <f>OffensePrj!Q533</f>
        <v>0</v>
      </c>
      <c r="Q534" s="134">
        <f>IFERROR(ProjectionCalcs!D534*pointpasscomp+ProjectionCalcs!E534*pointpassyard+ProjectionCalcs!F534*pointpasstd+pointint*ProjectionCalcs!G534+ProjectionCalcs!H534*pointrushatt+pointrushyard*ProjectionCalcs!I534+pointrushtd*ProjectionCalcs!J534+ProjectionCalcs!K534*pointrec+pointrecyard*ProjectionCalcs!L534+ProjectionCalcs!M534*pointrectd+pointfumb*ProjectionCalcs!N534+(C534-D534)*pointpassinc+O534*pointret+P534*pointrushtd,0)</f>
        <v>0</v>
      </c>
      <c r="R534" s="113" t="str">
        <f t="shared" si="17"/>
        <v>#REF!</v>
      </c>
      <c r="S534" s="135" t="str">
        <f t="shared" si="18"/>
        <v>#REF!</v>
      </c>
      <c r="T534" s="113" t="str">
        <f t="array" ref="T534">ROUND(SUMPRODUCT((AE534&gt;=$AE$405:$AE$704)/COUNTIF($AE$405:$AE$704,$AE$405:$AE$704)),0)</f>
        <v>#DIV/0!</v>
      </c>
      <c r="U534" s="3" t="str">
        <f t="shared" si="19"/>
        <v>#REF!</v>
      </c>
      <c r="V534" s="3" t="str">
        <f t="array" ref="V534">IFERROR(INDEX(Overall!$C$3:$C$389,MATCH(ProjectionCalcs!B534,Overall!$D$3:$D$389,0)),"No")</f>
        <v>No</v>
      </c>
      <c r="W534" s="93">
        <f t="shared" si="20"/>
        <v>1</v>
      </c>
      <c r="X534" s="136"/>
      <c r="Y534" s="3" t="str">
        <f t="shared" si="21"/>
        <v/>
      </c>
      <c r="Z534" s="3" t="str">
        <f t="shared" si="6"/>
        <v>#DIV/0!</v>
      </c>
      <c r="AA534" s="96">
        <f t="shared" si="7"/>
        <v>0</v>
      </c>
      <c r="AB534" s="3" t="str">
        <f>IF(OR((AA534-$AD$2)&lt;0,(AA534-$AD$4)&lt;0),0,(AA534-$AD$2)*(AA534-$AD$4)*'Draft Array'!$K$101*'Draft Array'!$M$113*pcwr)</f>
        <v>#REF!</v>
      </c>
      <c r="AC534" s="3" t="str">
        <f t="shared" si="8"/>
        <v>#REF!</v>
      </c>
      <c r="AD534" s="3">
        <f t="shared" si="9"/>
        <v>0</v>
      </c>
      <c r="AE534" s="3" t="str">
        <f t="shared" si="22"/>
        <v>#DIV/0!</v>
      </c>
    </row>
    <row r="535" ht="15.75" customHeight="1">
      <c r="A535" s="153" t="str">
        <f>OffensePrj!C534</f>
        <v>wr</v>
      </c>
      <c r="B535" s="131" t="str">
        <f>OffensePrj!R534</f>
        <v>James Washington</v>
      </c>
      <c r="C535" s="132">
        <f>OffensePrj!D534</f>
        <v>0</v>
      </c>
      <c r="D535" s="132">
        <f>OffensePrj!E534</f>
        <v>0</v>
      </c>
      <c r="E535" s="132">
        <f>OffensePrj!F534</f>
        <v>0</v>
      </c>
      <c r="F535" s="132">
        <f>OffensePrj!G534</f>
        <v>0</v>
      </c>
      <c r="G535" s="133">
        <f>OffensePrj!H534</f>
        <v>0</v>
      </c>
      <c r="H535" s="132">
        <f>OffensePrj!I534</f>
        <v>0</v>
      </c>
      <c r="I535" s="132">
        <f>OffensePrj!J534</f>
        <v>0</v>
      </c>
      <c r="J535" s="132">
        <f>OffensePrj!K534</f>
        <v>0</v>
      </c>
      <c r="K535" s="132">
        <f>OffensePrj!L534</f>
        <v>39.23609</v>
      </c>
      <c r="L535" s="132">
        <f>OffensePrj!M534</f>
        <v>658.0066</v>
      </c>
      <c r="M535" s="132">
        <f>OffensePrj!N534</f>
        <v>3.300857</v>
      </c>
      <c r="N535" s="132">
        <f>OffensePrj!O534</f>
        <v>1.048733</v>
      </c>
      <c r="O535" s="132">
        <f>OffensePrj!P534</f>
        <v>0</v>
      </c>
      <c r="P535" s="132">
        <f>OffensePrj!Q534</f>
        <v>0</v>
      </c>
      <c r="Q535" s="134">
        <f>IFERROR(ProjectionCalcs!D535*pointpasscomp+ProjectionCalcs!E535*pointpassyard+ProjectionCalcs!F535*pointpasstd+pointint*ProjectionCalcs!G535+ProjectionCalcs!H535*pointrushatt+pointrushyard*ProjectionCalcs!I535+pointrushtd*ProjectionCalcs!J535+ProjectionCalcs!K535*pointrec+pointrecyard*ProjectionCalcs!L535+ProjectionCalcs!M535*pointrectd+pointfumb*ProjectionCalcs!N535+(C535-D535)*pointpassinc+O535*pointret+P535*pointrushtd,0)</f>
        <v>0</v>
      </c>
      <c r="R535" s="113" t="str">
        <f t="shared" si="17"/>
        <v>#REF!</v>
      </c>
      <c r="S535" s="135" t="str">
        <f t="shared" si="18"/>
        <v>#REF!</v>
      </c>
      <c r="T535" s="113" t="str">
        <f t="array" ref="T535">ROUND(SUMPRODUCT((AE535&gt;=$AE$405:$AE$704)/COUNTIF($AE$405:$AE$704,$AE$405:$AE$704)),0)</f>
        <v>#DIV/0!</v>
      </c>
      <c r="U535" s="3" t="str">
        <f t="shared" si="19"/>
        <v>#REF!</v>
      </c>
      <c r="V535" s="3" t="str">
        <f t="array" ref="V535">IFERROR(INDEX(Overall!$C$3:$C$389,MATCH(ProjectionCalcs!B535,Overall!$D$3:$D$389,0)),"No")</f>
        <v>Yes</v>
      </c>
      <c r="W535" s="93">
        <f t="shared" si="20"/>
        <v>0</v>
      </c>
      <c r="X535" s="136"/>
      <c r="Y535" s="3" t="str">
        <f t="shared" si="21"/>
        <v/>
      </c>
      <c r="Z535" s="3" t="str">
        <f t="shared" si="6"/>
        <v>#DIV/0!</v>
      </c>
      <c r="AA535" s="96">
        <f t="shared" si="7"/>
        <v>0</v>
      </c>
      <c r="AB535" s="3" t="str">
        <f>IF(OR((AA535-$AD$2)&lt;0,(AA535-$AD$4)&lt;0),0,(AA535-$AD$2)*(AA535-$AD$4)*'Draft Array'!$K$101*'Draft Array'!$M$113*pcwr)</f>
        <v>#REF!</v>
      </c>
      <c r="AC535" s="3" t="str">
        <f t="shared" si="8"/>
        <v>#REF!</v>
      </c>
      <c r="AD535" s="3">
        <f t="shared" si="9"/>
        <v>0</v>
      </c>
      <c r="AE535" s="3" t="str">
        <f t="shared" si="22"/>
        <v>#DIV/0!</v>
      </c>
    </row>
    <row r="536" ht="15.75" customHeight="1">
      <c r="A536" s="153" t="str">
        <f>OffensePrj!C535</f>
        <v>wr</v>
      </c>
      <c r="B536" s="131" t="str">
        <f>OffensePrj!R535</f>
        <v>Cedrick Wilson</v>
      </c>
      <c r="C536" s="132">
        <f>OffensePrj!D535</f>
        <v>0</v>
      </c>
      <c r="D536" s="132">
        <f>OffensePrj!E535</f>
        <v>0</v>
      </c>
      <c r="E536" s="132">
        <f>OffensePrj!F535</f>
        <v>0</v>
      </c>
      <c r="F536" s="132">
        <f>OffensePrj!G535</f>
        <v>0</v>
      </c>
      <c r="G536" s="133">
        <f>OffensePrj!H535</f>
        <v>0</v>
      </c>
      <c r="H536" s="132">
        <f>OffensePrj!I535</f>
        <v>0</v>
      </c>
      <c r="I536" s="132">
        <f>OffensePrj!J535</f>
        <v>0</v>
      </c>
      <c r="J536" s="132">
        <f>OffensePrj!K535</f>
        <v>0</v>
      </c>
      <c r="K536" s="132">
        <f>OffensePrj!L535</f>
        <v>9.829883</v>
      </c>
      <c r="L536" s="132">
        <f>OffensePrj!M535</f>
        <v>112.2575</v>
      </c>
      <c r="M536" s="132">
        <f>OffensePrj!N535</f>
        <v>0.100233</v>
      </c>
      <c r="N536" s="132">
        <f>OffensePrj!O535</f>
        <v>0</v>
      </c>
      <c r="O536" s="132">
        <f>OffensePrj!P535</f>
        <v>0</v>
      </c>
      <c r="P536" s="132">
        <f>OffensePrj!Q535</f>
        <v>0</v>
      </c>
      <c r="Q536" s="134">
        <f>IFERROR(ProjectionCalcs!D536*pointpasscomp+ProjectionCalcs!E536*pointpassyard+ProjectionCalcs!F536*pointpasstd+pointint*ProjectionCalcs!G536+ProjectionCalcs!H536*pointrushatt+pointrushyard*ProjectionCalcs!I536+pointrushtd*ProjectionCalcs!J536+ProjectionCalcs!K536*pointrec+pointrecyard*ProjectionCalcs!L536+ProjectionCalcs!M536*pointrectd+pointfumb*ProjectionCalcs!N536+(C536-D536)*pointpassinc+O536*pointret+P536*pointrushtd,0)</f>
        <v>0</v>
      </c>
      <c r="R536" s="113" t="str">
        <f t="shared" si="17"/>
        <v>#REF!</v>
      </c>
      <c r="S536" s="135" t="str">
        <f t="shared" si="18"/>
        <v>#REF!</v>
      </c>
      <c r="T536" s="113" t="str">
        <f t="array" ref="T536">ROUND(SUMPRODUCT((AE536&gt;=$AE$405:$AE$704)/COUNTIF($AE$405:$AE$704,$AE$405:$AE$704)),0)</f>
        <v>#DIV/0!</v>
      </c>
      <c r="U536" s="3" t="str">
        <f t="shared" si="19"/>
        <v>#REF!</v>
      </c>
      <c r="V536" s="3" t="str">
        <f t="array" ref="V536">IFERROR(INDEX(Overall!$C$3:$C$389,MATCH(ProjectionCalcs!B536,Overall!$D$3:$D$389,0)),"No")</f>
        <v>No</v>
      </c>
      <c r="W536" s="93">
        <f t="shared" si="20"/>
        <v>1</v>
      </c>
      <c r="X536" s="136"/>
      <c r="Y536" s="3" t="str">
        <f t="shared" si="21"/>
        <v/>
      </c>
      <c r="Z536" s="3" t="str">
        <f t="shared" si="6"/>
        <v>#DIV/0!</v>
      </c>
      <c r="AA536" s="96">
        <f t="shared" si="7"/>
        <v>0</v>
      </c>
      <c r="AB536" s="3" t="str">
        <f>IF(OR((AA536-$AD$2)&lt;0,(AA536-$AD$4)&lt;0),0,(AA536-$AD$2)*(AA536-$AD$4)*'Draft Array'!$K$101*'Draft Array'!$M$113*pcwr)</f>
        <v>#REF!</v>
      </c>
      <c r="AC536" s="3" t="str">
        <f t="shared" si="8"/>
        <v>#REF!</v>
      </c>
      <c r="AD536" s="3">
        <f t="shared" si="9"/>
        <v>0</v>
      </c>
      <c r="AE536" s="3" t="str">
        <f t="shared" si="22"/>
        <v>#DIV/0!</v>
      </c>
    </row>
    <row r="537" ht="15.75" customHeight="1">
      <c r="A537" s="153" t="str">
        <f>OffensePrj!C536</f>
        <v>wr</v>
      </c>
      <c r="B537" s="131" t="str">
        <f>OffensePrj!R536</f>
        <v>Javon Wims</v>
      </c>
      <c r="C537" s="132">
        <f>OffensePrj!D536</f>
        <v>0</v>
      </c>
      <c r="D537" s="132">
        <f>OffensePrj!E536</f>
        <v>0</v>
      </c>
      <c r="E537" s="132">
        <f>OffensePrj!F536</f>
        <v>0</v>
      </c>
      <c r="F537" s="132">
        <f>OffensePrj!G536</f>
        <v>0</v>
      </c>
      <c r="G537" s="133">
        <f>OffensePrj!H536</f>
        <v>0</v>
      </c>
      <c r="H537" s="132">
        <f>OffensePrj!I536</f>
        <v>0</v>
      </c>
      <c r="I537" s="132">
        <f>OffensePrj!J536</f>
        <v>0</v>
      </c>
      <c r="J537" s="132">
        <f>OffensePrj!K536</f>
        <v>0</v>
      </c>
      <c r="K537" s="132">
        <f>OffensePrj!L536</f>
        <v>13.38802</v>
      </c>
      <c r="L537" s="132">
        <f>OffensePrj!M536</f>
        <v>143.7377</v>
      </c>
      <c r="M537" s="132">
        <f>OffensePrj!N536</f>
        <v>0.975428</v>
      </c>
      <c r="N537" s="132">
        <f>OffensePrj!O536</f>
        <v>0</v>
      </c>
      <c r="O537" s="132">
        <f>OffensePrj!P536</f>
        <v>0</v>
      </c>
      <c r="P537" s="132">
        <f>OffensePrj!Q536</f>
        <v>0</v>
      </c>
      <c r="Q537" s="134">
        <f>IFERROR(ProjectionCalcs!D537*pointpasscomp+ProjectionCalcs!E537*pointpassyard+ProjectionCalcs!F537*pointpasstd+pointint*ProjectionCalcs!G537+ProjectionCalcs!H537*pointrushatt+pointrushyard*ProjectionCalcs!I537+pointrushtd*ProjectionCalcs!J537+ProjectionCalcs!K537*pointrec+pointrecyard*ProjectionCalcs!L537+ProjectionCalcs!M537*pointrectd+pointfumb*ProjectionCalcs!N537+(C537-D537)*pointpassinc+O537*pointret+P537*pointrushtd,0)</f>
        <v>0</v>
      </c>
      <c r="R537" s="113" t="str">
        <f t="shared" si="17"/>
        <v>#REF!</v>
      </c>
      <c r="S537" s="135" t="str">
        <f t="shared" si="18"/>
        <v>#REF!</v>
      </c>
      <c r="T537" s="113" t="str">
        <f t="array" ref="T537">ROUND(SUMPRODUCT((AE537&gt;=$AE$405:$AE$704)/COUNTIF($AE$405:$AE$704,$AE$405:$AE$704)),0)</f>
        <v>#DIV/0!</v>
      </c>
      <c r="U537" s="3" t="str">
        <f t="shared" si="19"/>
        <v>#REF!</v>
      </c>
      <c r="V537" s="3" t="str">
        <f t="array" ref="V537">IFERROR(INDEX(Overall!$C$3:$C$389,MATCH(ProjectionCalcs!B537,Overall!$D$3:$D$389,0)),"No")</f>
        <v>No</v>
      </c>
      <c r="W537" s="93">
        <f t="shared" si="20"/>
        <v>1</v>
      </c>
      <c r="X537" s="136"/>
      <c r="Y537" s="3" t="str">
        <f t="shared" si="21"/>
        <v/>
      </c>
      <c r="Z537" s="3" t="str">
        <f t="shared" si="6"/>
        <v>#DIV/0!</v>
      </c>
      <c r="AA537" s="96">
        <f t="shared" si="7"/>
        <v>0</v>
      </c>
      <c r="AB537" s="3" t="str">
        <f>IF(OR((AA537-$AD$2)&lt;0,(AA537-$AD$4)&lt;0),0,(AA537-$AD$2)*(AA537-$AD$4)*'Draft Array'!$K$101*'Draft Array'!$M$113*pcwr)</f>
        <v>#REF!</v>
      </c>
      <c r="AC537" s="3" t="str">
        <f t="shared" si="8"/>
        <v>#REF!</v>
      </c>
      <c r="AD537" s="3">
        <f t="shared" si="9"/>
        <v>0</v>
      </c>
      <c r="AE537" s="3" t="str">
        <f t="shared" si="22"/>
        <v>#DIV/0!</v>
      </c>
    </row>
    <row r="538" ht="15.75" customHeight="1">
      <c r="A538" s="153" t="str">
        <f>OffensePrj!C537</f>
        <v>wr</v>
      </c>
      <c r="B538" s="131" t="str">
        <f>OffensePrj!R537</f>
        <v>Marcell Ateman</v>
      </c>
      <c r="C538" s="132">
        <f>OffensePrj!D537</f>
        <v>0</v>
      </c>
      <c r="D538" s="132">
        <f>OffensePrj!E537</f>
        <v>0</v>
      </c>
      <c r="E538" s="132">
        <f>OffensePrj!F537</f>
        <v>0</v>
      </c>
      <c r="F538" s="132">
        <f>OffensePrj!G537</f>
        <v>0</v>
      </c>
      <c r="G538" s="133">
        <f>OffensePrj!H537</f>
        <v>0</v>
      </c>
      <c r="H538" s="132">
        <f>OffensePrj!I537</f>
        <v>0</v>
      </c>
      <c r="I538" s="132">
        <f>OffensePrj!J537</f>
        <v>0</v>
      </c>
      <c r="J538" s="132">
        <f>OffensePrj!K537</f>
        <v>0</v>
      </c>
      <c r="K538" s="132">
        <f>OffensePrj!L537</f>
        <v>7.794545</v>
      </c>
      <c r="L538" s="132">
        <f>OffensePrj!M537</f>
        <v>119.1231</v>
      </c>
      <c r="M538" s="132">
        <f>OffensePrj!N537</f>
        <v>0.158767</v>
      </c>
      <c r="N538" s="132">
        <f>OffensePrj!O537</f>
        <v>2</v>
      </c>
      <c r="O538" s="132">
        <f>OffensePrj!P537</f>
        <v>0</v>
      </c>
      <c r="P538" s="132">
        <f>OffensePrj!Q537</f>
        <v>0</v>
      </c>
      <c r="Q538" s="134">
        <f>IFERROR(ProjectionCalcs!D538*pointpasscomp+ProjectionCalcs!E538*pointpassyard+ProjectionCalcs!F538*pointpasstd+pointint*ProjectionCalcs!G538+ProjectionCalcs!H538*pointrushatt+pointrushyard*ProjectionCalcs!I538+pointrushtd*ProjectionCalcs!J538+ProjectionCalcs!K538*pointrec+pointrecyard*ProjectionCalcs!L538+ProjectionCalcs!M538*pointrectd+pointfumb*ProjectionCalcs!N538+(C538-D538)*pointpassinc+O538*pointret+P538*pointrushtd,0)</f>
        <v>0</v>
      </c>
      <c r="R538" s="113" t="str">
        <f t="shared" si="17"/>
        <v>#REF!</v>
      </c>
      <c r="S538" s="135" t="str">
        <f t="shared" si="18"/>
        <v>#REF!</v>
      </c>
      <c r="T538" s="113" t="str">
        <f t="array" ref="T538">ROUND(SUMPRODUCT((AE538&gt;=$AE$405:$AE$704)/COUNTIF($AE$405:$AE$704,$AE$405:$AE$704)),0)</f>
        <v>#DIV/0!</v>
      </c>
      <c r="U538" s="3" t="str">
        <f t="shared" si="19"/>
        <v>#REF!</v>
      </c>
      <c r="V538" s="3" t="str">
        <f t="array" ref="V538">IFERROR(INDEX(Overall!$C$3:$C$389,MATCH(ProjectionCalcs!B538,Overall!$D$3:$D$389,0)),"No")</f>
        <v>No</v>
      </c>
      <c r="W538" s="93">
        <f t="shared" si="20"/>
        <v>1</v>
      </c>
      <c r="X538" s="136"/>
      <c r="Y538" s="3" t="str">
        <f t="shared" si="21"/>
        <v/>
      </c>
      <c r="Z538" s="3" t="str">
        <f t="shared" si="6"/>
        <v>#DIV/0!</v>
      </c>
      <c r="AA538" s="96">
        <f t="shared" si="7"/>
        <v>0</v>
      </c>
      <c r="AB538" s="3" t="str">
        <f>IF(OR((AA538-$AD$2)&lt;0,(AA538-$AD$4)&lt;0),0,(AA538-$AD$2)*(AA538-$AD$4)*'Draft Array'!$K$101*'Draft Array'!$M$113*pcwr)</f>
        <v>#REF!</v>
      </c>
      <c r="AC538" s="3" t="str">
        <f t="shared" si="8"/>
        <v>#REF!</v>
      </c>
      <c r="AD538" s="3">
        <f t="shared" si="9"/>
        <v>0</v>
      </c>
      <c r="AE538" s="3" t="str">
        <f t="shared" si="22"/>
        <v>#DIV/0!</v>
      </c>
    </row>
    <row r="539" ht="15.75" customHeight="1">
      <c r="A539" s="153" t="str">
        <f>OffensePrj!C538</f>
        <v>wr</v>
      </c>
      <c r="B539" s="131" t="str">
        <f>OffensePrj!R538</f>
        <v>Braxton Berrios</v>
      </c>
      <c r="C539" s="132">
        <f>OffensePrj!D538</f>
        <v>0</v>
      </c>
      <c r="D539" s="132">
        <f>OffensePrj!E538</f>
        <v>0</v>
      </c>
      <c r="E539" s="132">
        <f>OffensePrj!F538</f>
        <v>0</v>
      </c>
      <c r="F539" s="132">
        <f>OffensePrj!G538</f>
        <v>0</v>
      </c>
      <c r="G539" s="133">
        <f>OffensePrj!H538</f>
        <v>0</v>
      </c>
      <c r="H539" s="132">
        <f>OffensePrj!I538</f>
        <v>0</v>
      </c>
      <c r="I539" s="132">
        <f>OffensePrj!J538</f>
        <v>0</v>
      </c>
      <c r="J539" s="132">
        <f>OffensePrj!K538</f>
        <v>0</v>
      </c>
      <c r="K539" s="132">
        <f>OffensePrj!L538</f>
        <v>6.9</v>
      </c>
      <c r="L539" s="132">
        <f>OffensePrj!M538</f>
        <v>95</v>
      </c>
      <c r="M539" s="132">
        <f>OffensePrj!N538</f>
        <v>0</v>
      </c>
      <c r="N539" s="132">
        <f>OffensePrj!O538</f>
        <v>0</v>
      </c>
      <c r="O539" s="132">
        <f>OffensePrj!P538</f>
        <v>0</v>
      </c>
      <c r="P539" s="132">
        <f>OffensePrj!Q538</f>
        <v>0</v>
      </c>
      <c r="Q539" s="134">
        <f>IFERROR(ProjectionCalcs!D539*pointpasscomp+ProjectionCalcs!E539*pointpassyard+ProjectionCalcs!F539*pointpasstd+pointint*ProjectionCalcs!G539+ProjectionCalcs!H539*pointrushatt+pointrushyard*ProjectionCalcs!I539+pointrushtd*ProjectionCalcs!J539+ProjectionCalcs!K539*pointrec+pointrecyard*ProjectionCalcs!L539+ProjectionCalcs!M539*pointrectd+pointfumb*ProjectionCalcs!N539+(C539-D539)*pointpassinc+O539*pointret+P539*pointrushtd,0)</f>
        <v>0</v>
      </c>
      <c r="R539" s="113" t="str">
        <f t="shared" si="17"/>
        <v>#REF!</v>
      </c>
      <c r="S539" s="135" t="str">
        <f t="shared" si="18"/>
        <v>#REF!</v>
      </c>
      <c r="T539" s="113" t="str">
        <f t="array" ref="T539">ROUND(SUMPRODUCT((AE539&gt;=$AE$405:$AE$704)/COUNTIF($AE$405:$AE$704,$AE$405:$AE$704)),0)</f>
        <v>#DIV/0!</v>
      </c>
      <c r="U539" s="3" t="str">
        <f t="shared" si="19"/>
        <v>#REF!</v>
      </c>
      <c r="V539" s="3" t="str">
        <f t="array" ref="V539">IFERROR(INDEX(Overall!$C$3:$C$389,MATCH(ProjectionCalcs!B539,Overall!$D$3:$D$389,0)),"No")</f>
        <v>No</v>
      </c>
      <c r="W539" s="93">
        <f t="shared" si="20"/>
        <v>1</v>
      </c>
      <c r="X539" s="136"/>
      <c r="Y539" s="3" t="str">
        <f t="shared" si="21"/>
        <v/>
      </c>
      <c r="Z539" s="3" t="str">
        <f t="shared" si="6"/>
        <v>#DIV/0!</v>
      </c>
      <c r="AA539" s="96">
        <f t="shared" si="7"/>
        <v>0</v>
      </c>
      <c r="AB539" s="3" t="str">
        <f>IF(OR((AA539-$AD$2)&lt;0,(AA539-$AD$4)&lt;0),0,(AA539-$AD$2)*(AA539-$AD$4)*'Draft Array'!$K$101*'Draft Array'!$M$113*pcwr)</f>
        <v>#REF!</v>
      </c>
      <c r="AC539" s="3" t="str">
        <f t="shared" si="8"/>
        <v>#REF!</v>
      </c>
      <c r="AD539" s="3">
        <f t="shared" si="9"/>
        <v>0</v>
      </c>
      <c r="AE539" s="3" t="str">
        <f t="shared" si="22"/>
        <v>#DIV/0!</v>
      </c>
    </row>
    <row r="540" ht="15.75" customHeight="1">
      <c r="A540" s="153" t="str">
        <f>OffensePrj!C539</f>
        <v>wr</v>
      </c>
      <c r="B540" s="131" t="str">
        <f>OffensePrj!R539</f>
        <v>Deontay Burnett</v>
      </c>
      <c r="C540" s="132">
        <f>OffensePrj!D539</f>
        <v>0</v>
      </c>
      <c r="D540" s="132">
        <f>OffensePrj!E539</f>
        <v>0</v>
      </c>
      <c r="E540" s="132">
        <f>OffensePrj!F539</f>
        <v>0</v>
      </c>
      <c r="F540" s="132">
        <f>OffensePrj!G539</f>
        <v>0</v>
      </c>
      <c r="G540" s="133">
        <f>OffensePrj!H539</f>
        <v>0</v>
      </c>
      <c r="H540" s="132">
        <f>OffensePrj!I539</f>
        <v>0</v>
      </c>
      <c r="I540" s="132">
        <f>OffensePrj!J539</f>
        <v>0</v>
      </c>
      <c r="J540" s="132">
        <f>OffensePrj!K539</f>
        <v>0</v>
      </c>
      <c r="K540" s="132">
        <f>OffensePrj!L539</f>
        <v>2.818398</v>
      </c>
      <c r="L540" s="132">
        <f>OffensePrj!M539</f>
        <v>49.38715</v>
      </c>
      <c r="M540" s="132">
        <f>OffensePrj!N539</f>
        <v>0.079384</v>
      </c>
      <c r="N540" s="132">
        <f>OffensePrj!O539</f>
        <v>0</v>
      </c>
      <c r="O540" s="132">
        <f>OffensePrj!P539</f>
        <v>0</v>
      </c>
      <c r="P540" s="132">
        <f>OffensePrj!Q539</f>
        <v>0</v>
      </c>
      <c r="Q540" s="134">
        <f>IFERROR(ProjectionCalcs!D540*pointpasscomp+ProjectionCalcs!E540*pointpassyard+ProjectionCalcs!F540*pointpasstd+pointint*ProjectionCalcs!G540+ProjectionCalcs!H540*pointrushatt+pointrushyard*ProjectionCalcs!I540+pointrushtd*ProjectionCalcs!J540+ProjectionCalcs!K540*pointrec+pointrecyard*ProjectionCalcs!L540+ProjectionCalcs!M540*pointrectd+pointfumb*ProjectionCalcs!N540+(C540-D540)*pointpassinc+O540*pointret+P540*pointrushtd,0)</f>
        <v>0</v>
      </c>
      <c r="R540" s="113" t="str">
        <f t="shared" si="17"/>
        <v>#REF!</v>
      </c>
      <c r="S540" s="135" t="str">
        <f t="shared" si="18"/>
        <v>#REF!</v>
      </c>
      <c r="T540" s="113" t="str">
        <f t="array" ref="T540">ROUND(SUMPRODUCT((AE540&gt;=$AE$405:$AE$704)/COUNTIF($AE$405:$AE$704,$AE$405:$AE$704)),0)</f>
        <v>#DIV/0!</v>
      </c>
      <c r="U540" s="3" t="str">
        <f t="shared" si="19"/>
        <v>#REF!</v>
      </c>
      <c r="V540" s="3" t="str">
        <f t="array" ref="V540">IFERROR(INDEX(Overall!$C$3:$C$389,MATCH(ProjectionCalcs!B540,Overall!$D$3:$D$389,0)),"No")</f>
        <v>No</v>
      </c>
      <c r="W540" s="93">
        <f t="shared" si="20"/>
        <v>1</v>
      </c>
      <c r="X540" s="136"/>
      <c r="Y540" s="3" t="str">
        <f t="shared" si="21"/>
        <v/>
      </c>
      <c r="Z540" s="3" t="str">
        <f t="shared" si="6"/>
        <v>#DIV/0!</v>
      </c>
      <c r="AA540" s="96">
        <f t="shared" si="7"/>
        <v>0</v>
      </c>
      <c r="AB540" s="3" t="str">
        <f>IF(OR((AA540-$AD$2)&lt;0,(AA540-$AD$4)&lt;0),0,(AA540-$AD$2)*(AA540-$AD$4)*'Draft Array'!$K$101*'Draft Array'!$M$113*pcwr)</f>
        <v>#REF!</v>
      </c>
      <c r="AC540" s="3" t="str">
        <f t="shared" si="8"/>
        <v>#REF!</v>
      </c>
      <c r="AD540" s="3">
        <f t="shared" si="9"/>
        <v>0</v>
      </c>
      <c r="AE540" s="3" t="str">
        <f t="shared" si="22"/>
        <v>#DIV/0!</v>
      </c>
    </row>
    <row r="541" ht="15.75" customHeight="1">
      <c r="A541" s="153" t="str">
        <f>OffensePrj!C540</f>
        <v>wr</v>
      </c>
      <c r="B541" s="131" t="str">
        <f>OffensePrj!R540</f>
        <v>Deon Cain</v>
      </c>
      <c r="C541" s="132">
        <f>OffensePrj!D540</f>
        <v>0</v>
      </c>
      <c r="D541" s="132">
        <f>OffensePrj!E540</f>
        <v>0</v>
      </c>
      <c r="E541" s="132">
        <f>OffensePrj!F540</f>
        <v>0</v>
      </c>
      <c r="F541" s="132">
        <f>OffensePrj!G540</f>
        <v>0</v>
      </c>
      <c r="G541" s="133">
        <f>OffensePrj!H540</f>
        <v>0</v>
      </c>
      <c r="H541" s="132">
        <f>OffensePrj!I540</f>
        <v>0</v>
      </c>
      <c r="I541" s="132">
        <f>OffensePrj!J540</f>
        <v>0</v>
      </c>
      <c r="J541" s="132">
        <f>OffensePrj!K540</f>
        <v>0</v>
      </c>
      <c r="K541" s="132">
        <f>OffensePrj!L540</f>
        <v>5.873066</v>
      </c>
      <c r="L541" s="132">
        <f>OffensePrj!M540</f>
        <v>73.16832</v>
      </c>
      <c r="M541" s="132">
        <f>OffensePrj!N540</f>
        <v>0.143883</v>
      </c>
      <c r="N541" s="132">
        <f>OffensePrj!O540</f>
        <v>0</v>
      </c>
      <c r="O541" s="132">
        <f>OffensePrj!P540</f>
        <v>0</v>
      </c>
      <c r="P541" s="132">
        <f>OffensePrj!Q540</f>
        <v>0</v>
      </c>
      <c r="Q541" s="134">
        <f>IFERROR(ProjectionCalcs!D541*pointpasscomp+ProjectionCalcs!E541*pointpassyard+ProjectionCalcs!F541*pointpasstd+pointint*ProjectionCalcs!G541+ProjectionCalcs!H541*pointrushatt+pointrushyard*ProjectionCalcs!I541+pointrushtd*ProjectionCalcs!J541+ProjectionCalcs!K541*pointrec+pointrecyard*ProjectionCalcs!L541+ProjectionCalcs!M541*pointrectd+pointfumb*ProjectionCalcs!N541+(C541-D541)*pointpassinc+O541*pointret+P541*pointrushtd,0)</f>
        <v>0</v>
      </c>
      <c r="R541" s="113" t="str">
        <f t="shared" si="17"/>
        <v>#REF!</v>
      </c>
      <c r="S541" s="135" t="str">
        <f t="shared" si="18"/>
        <v>#REF!</v>
      </c>
      <c r="T541" s="113" t="str">
        <f t="array" ref="T541">ROUND(SUMPRODUCT((AE541&gt;=$AE$405:$AE$704)/COUNTIF($AE$405:$AE$704,$AE$405:$AE$704)),0)</f>
        <v>#DIV/0!</v>
      </c>
      <c r="U541" s="3" t="str">
        <f t="shared" si="19"/>
        <v>#REF!</v>
      </c>
      <c r="V541" s="3" t="str">
        <f t="array" ref="V541">IFERROR(INDEX(Overall!$C$3:$C$389,MATCH(ProjectionCalcs!B541,Overall!$D$3:$D$389,0)),"No")</f>
        <v>No</v>
      </c>
      <c r="W541" s="93">
        <f t="shared" si="20"/>
        <v>1</v>
      </c>
      <c r="X541" s="136"/>
      <c r="Y541" s="3" t="str">
        <f t="shared" si="21"/>
        <v/>
      </c>
      <c r="Z541" s="3" t="str">
        <f t="shared" si="6"/>
        <v>#DIV/0!</v>
      </c>
      <c r="AA541" s="96">
        <f t="shared" si="7"/>
        <v>0</v>
      </c>
      <c r="AB541" s="3" t="str">
        <f>IF(OR((AA541-$AD$2)&lt;0,(AA541-$AD$4)&lt;0),0,(AA541-$AD$2)*(AA541-$AD$4)*'Draft Array'!$K$101*'Draft Array'!$M$113*pcwr)</f>
        <v>#REF!</v>
      </c>
      <c r="AC541" s="3" t="str">
        <f t="shared" si="8"/>
        <v>#REF!</v>
      </c>
      <c r="AD541" s="3">
        <f t="shared" si="9"/>
        <v>0</v>
      </c>
      <c r="AE541" s="3" t="str">
        <f t="shared" si="22"/>
        <v>#DIV/0!</v>
      </c>
    </row>
    <row r="542" ht="15.75" customHeight="1">
      <c r="A542" s="153" t="str">
        <f>OffensePrj!C541</f>
        <v>wr</v>
      </c>
      <c r="B542" s="131" t="str">
        <f>OffensePrj!R541</f>
        <v>DaeSean Hamilton</v>
      </c>
      <c r="C542" s="132">
        <f>OffensePrj!D541</f>
        <v>0</v>
      </c>
      <c r="D542" s="132">
        <f>OffensePrj!E541</f>
        <v>0</v>
      </c>
      <c r="E542" s="132">
        <f>OffensePrj!F541</f>
        <v>0</v>
      </c>
      <c r="F542" s="132">
        <f>OffensePrj!G541</f>
        <v>0</v>
      </c>
      <c r="G542" s="133">
        <f>OffensePrj!H541</f>
        <v>0</v>
      </c>
      <c r="H542" s="132">
        <f>OffensePrj!I541</f>
        <v>0</v>
      </c>
      <c r="I542" s="132">
        <f>OffensePrj!J541</f>
        <v>0</v>
      </c>
      <c r="J542" s="132">
        <f>OffensePrj!K541</f>
        <v>0</v>
      </c>
      <c r="K542" s="132">
        <f>OffensePrj!L541</f>
        <v>14.29917</v>
      </c>
      <c r="L542" s="132">
        <f>OffensePrj!M541</f>
        <v>148.2502</v>
      </c>
      <c r="M542" s="132">
        <f>OffensePrj!N541</f>
        <v>0.428228</v>
      </c>
      <c r="N542" s="132">
        <f>OffensePrj!O541</f>
        <v>0</v>
      </c>
      <c r="O542" s="132">
        <f>OffensePrj!P541</f>
        <v>0</v>
      </c>
      <c r="P542" s="132">
        <f>OffensePrj!Q541</f>
        <v>0</v>
      </c>
      <c r="Q542" s="134">
        <f>IFERROR(ProjectionCalcs!D542*pointpasscomp+ProjectionCalcs!E542*pointpassyard+ProjectionCalcs!F542*pointpasstd+pointint*ProjectionCalcs!G542+ProjectionCalcs!H542*pointrushatt+pointrushyard*ProjectionCalcs!I542+pointrushtd*ProjectionCalcs!J542+ProjectionCalcs!K542*pointrec+pointrecyard*ProjectionCalcs!L542+ProjectionCalcs!M542*pointrectd+pointfumb*ProjectionCalcs!N542+(C542-D542)*pointpassinc+O542*pointret+P542*pointrushtd,0)</f>
        <v>0</v>
      </c>
      <c r="R542" s="113" t="str">
        <f t="shared" si="17"/>
        <v>#REF!</v>
      </c>
      <c r="S542" s="135" t="str">
        <f t="shared" si="18"/>
        <v>#REF!</v>
      </c>
      <c r="T542" s="113" t="str">
        <f t="array" ref="T542">ROUND(SUMPRODUCT((AE542&gt;=$AE$405:$AE$704)/COUNTIF($AE$405:$AE$704,$AE$405:$AE$704)),0)</f>
        <v>#DIV/0!</v>
      </c>
      <c r="U542" s="3" t="str">
        <f t="shared" si="19"/>
        <v>#REF!</v>
      </c>
      <c r="V542" s="3" t="str">
        <f t="array" ref="V542">IFERROR(INDEX(Overall!$C$3:$C$389,MATCH(ProjectionCalcs!B542,Overall!$D$3:$D$389,0)),"No")</f>
        <v>No</v>
      </c>
      <c r="W542" s="93">
        <f t="shared" si="20"/>
        <v>1</v>
      </c>
      <c r="X542" s="136"/>
      <c r="Y542" s="3" t="str">
        <f t="shared" si="21"/>
        <v/>
      </c>
      <c r="Z542" s="3" t="str">
        <f t="shared" si="6"/>
        <v>#DIV/0!</v>
      </c>
      <c r="AA542" s="96">
        <f t="shared" si="7"/>
        <v>0</v>
      </c>
      <c r="AB542" s="3" t="str">
        <f>IF(OR((AA542-$AD$2)&lt;0,(AA542-$AD$4)&lt;0),0,(AA542-$AD$2)*(AA542-$AD$4)*'Draft Array'!$K$101*'Draft Array'!$M$113*pcwr)</f>
        <v>#REF!</v>
      </c>
      <c r="AC542" s="3" t="str">
        <f t="shared" si="8"/>
        <v>#REF!</v>
      </c>
      <c r="AD542" s="3">
        <f t="shared" si="9"/>
        <v>0</v>
      </c>
      <c r="AE542" s="3" t="str">
        <f t="shared" si="22"/>
        <v>#DIV/0!</v>
      </c>
    </row>
    <row r="543" ht="15.75" customHeight="1">
      <c r="A543" s="153" t="str">
        <f>OffensePrj!C542</f>
        <v>wr</v>
      </c>
      <c r="B543" s="131" t="str">
        <f>OffensePrj!R542</f>
        <v>DJ Chark Jr.</v>
      </c>
      <c r="C543" s="132">
        <f>OffensePrj!D542</f>
        <v>0</v>
      </c>
      <c r="D543" s="132">
        <f>OffensePrj!E542</f>
        <v>0</v>
      </c>
      <c r="E543" s="132">
        <f>OffensePrj!F542</f>
        <v>0</v>
      </c>
      <c r="F543" s="132">
        <f>OffensePrj!G542</f>
        <v>0</v>
      </c>
      <c r="G543" s="133">
        <f>OffensePrj!H542</f>
        <v>0</v>
      </c>
      <c r="H543" s="132">
        <f>OffensePrj!I542</f>
        <v>1.45728</v>
      </c>
      <c r="I543" s="132">
        <f>OffensePrj!J542</f>
        <v>12.09175</v>
      </c>
      <c r="J543" s="132">
        <f>OffensePrj!K542</f>
        <v>0.004951</v>
      </c>
      <c r="K543" s="132">
        <f>OffensePrj!L542</f>
        <v>73.04012</v>
      </c>
      <c r="L543" s="132">
        <f>OffensePrj!M542</f>
        <v>1009.21</v>
      </c>
      <c r="M543" s="132">
        <f>OffensePrj!N542</f>
        <v>7.048281</v>
      </c>
      <c r="N543" s="132">
        <f>OffensePrj!O542</f>
        <v>0.512668</v>
      </c>
      <c r="O543" s="132">
        <f>OffensePrj!P542</f>
        <v>0</v>
      </c>
      <c r="P543" s="132">
        <f>OffensePrj!Q542</f>
        <v>0</v>
      </c>
      <c r="Q543" s="134">
        <f>IFERROR(ProjectionCalcs!D543*pointpasscomp+ProjectionCalcs!E543*pointpassyard+ProjectionCalcs!F543*pointpasstd+pointint*ProjectionCalcs!G543+ProjectionCalcs!H543*pointrushatt+pointrushyard*ProjectionCalcs!I543+pointrushtd*ProjectionCalcs!J543+ProjectionCalcs!K543*pointrec+pointrecyard*ProjectionCalcs!L543+ProjectionCalcs!M543*pointrectd+pointfumb*ProjectionCalcs!N543+(C543-D543)*pointpassinc+O543*pointret+P543*pointrushtd,0)</f>
        <v>0</v>
      </c>
      <c r="R543" s="113" t="str">
        <f t="shared" si="17"/>
        <v>#REF!</v>
      </c>
      <c r="S543" s="135" t="str">
        <f t="shared" si="18"/>
        <v>#REF!</v>
      </c>
      <c r="T543" s="113" t="str">
        <f t="array" ref="T543">ROUND(SUMPRODUCT((AE543&gt;=$AE$405:$AE$704)/COUNTIF($AE$405:$AE$704,$AE$405:$AE$704)),0)</f>
        <v>#DIV/0!</v>
      </c>
      <c r="U543" s="3" t="str">
        <f t="shared" si="19"/>
        <v>#REF!</v>
      </c>
      <c r="V543" s="3" t="str">
        <f t="array" ref="V543">IFERROR(INDEX(Overall!$C$3:$C$389,MATCH(ProjectionCalcs!B543,Overall!$D$3:$D$389,0)),"No")</f>
        <v>Yes</v>
      </c>
      <c r="W543" s="93">
        <f t="shared" si="20"/>
        <v>0</v>
      </c>
      <c r="X543" s="136"/>
      <c r="Y543" s="3" t="str">
        <f t="shared" si="21"/>
        <v/>
      </c>
      <c r="Z543" s="3" t="str">
        <f t="shared" si="6"/>
        <v>#DIV/0!</v>
      </c>
      <c r="AA543" s="96">
        <f t="shared" si="7"/>
        <v>0</v>
      </c>
      <c r="AB543" s="3" t="str">
        <f>IF(OR((AA543-$AD$2)&lt;0,(AA543-$AD$4)&lt;0),0,(AA543-$AD$2)*(AA543-$AD$4)*'Draft Array'!$K$101*'Draft Array'!$M$113*pcwr)</f>
        <v>#REF!</v>
      </c>
      <c r="AC543" s="3" t="str">
        <f t="shared" si="8"/>
        <v>#REF!</v>
      </c>
      <c r="AD543" s="3">
        <f t="shared" si="9"/>
        <v>0</v>
      </c>
      <c r="AE543" s="3" t="str">
        <f t="shared" si="22"/>
        <v>#DIV/0!</v>
      </c>
    </row>
    <row r="544" ht="15.75" customHeight="1">
      <c r="A544" s="153" t="str">
        <f>OffensePrj!C543</f>
        <v>wr</v>
      </c>
      <c r="B544" s="131" t="str">
        <f>OffensePrj!R543</f>
        <v>Keke Coutee</v>
      </c>
      <c r="C544" s="132">
        <f>OffensePrj!D543</f>
        <v>0</v>
      </c>
      <c r="D544" s="132">
        <f>OffensePrj!E543</f>
        <v>0</v>
      </c>
      <c r="E544" s="132">
        <f>OffensePrj!F543</f>
        <v>0</v>
      </c>
      <c r="F544" s="132">
        <f>OffensePrj!G543</f>
        <v>0</v>
      </c>
      <c r="G544" s="133">
        <f>OffensePrj!H543</f>
        <v>0</v>
      </c>
      <c r="H544" s="132">
        <f>OffensePrj!I543</f>
        <v>3.65</v>
      </c>
      <c r="I544" s="132">
        <f>OffensePrj!J543</f>
        <v>24.44</v>
      </c>
      <c r="J544" s="132">
        <f>OffensePrj!K543</f>
        <v>0.17</v>
      </c>
      <c r="K544" s="132">
        <f>OffensePrj!L543</f>
        <v>17.85103</v>
      </c>
      <c r="L544" s="132">
        <f>OffensePrj!M543</f>
        <v>200.6623</v>
      </c>
      <c r="M544" s="132">
        <f>OffensePrj!N543</f>
        <v>0.418305</v>
      </c>
      <c r="N544" s="132">
        <f>OffensePrj!O543</f>
        <v>1</v>
      </c>
      <c r="O544" s="132">
        <f>OffensePrj!P543</f>
        <v>0</v>
      </c>
      <c r="P544" s="132">
        <f>OffensePrj!Q543</f>
        <v>0</v>
      </c>
      <c r="Q544" s="134">
        <f>IFERROR(ProjectionCalcs!D544*pointpasscomp+ProjectionCalcs!E544*pointpassyard+ProjectionCalcs!F544*pointpasstd+pointint*ProjectionCalcs!G544+ProjectionCalcs!H544*pointrushatt+pointrushyard*ProjectionCalcs!I544+pointrushtd*ProjectionCalcs!J544+ProjectionCalcs!K544*pointrec+pointrecyard*ProjectionCalcs!L544+ProjectionCalcs!M544*pointrectd+pointfumb*ProjectionCalcs!N544+(C544-D544)*pointpassinc+O544*pointret+P544*pointrushtd,0)</f>
        <v>0</v>
      </c>
      <c r="R544" s="113" t="str">
        <f t="shared" si="17"/>
        <v>#REF!</v>
      </c>
      <c r="S544" s="135" t="str">
        <f t="shared" si="18"/>
        <v>#REF!</v>
      </c>
      <c r="T544" s="113" t="str">
        <f t="array" ref="T544">ROUND(SUMPRODUCT((AE544&gt;=$AE$405:$AE$704)/COUNTIF($AE$405:$AE$704,$AE$405:$AE$704)),0)</f>
        <v>#DIV/0!</v>
      </c>
      <c r="U544" s="3" t="str">
        <f t="shared" si="19"/>
        <v>#REF!</v>
      </c>
      <c r="V544" s="3" t="str">
        <f t="array" ref="V544">IFERROR(INDEX(Overall!$C$3:$C$389,MATCH(ProjectionCalcs!B544,Overall!$D$3:$D$389,0)),"No")</f>
        <v>No</v>
      </c>
      <c r="W544" s="93">
        <f t="shared" si="20"/>
        <v>1</v>
      </c>
      <c r="X544" s="136"/>
      <c r="Y544" s="3" t="str">
        <f t="shared" si="21"/>
        <v/>
      </c>
      <c r="Z544" s="3" t="str">
        <f t="shared" si="6"/>
        <v>#DIV/0!</v>
      </c>
      <c r="AA544" s="96">
        <f t="shared" si="7"/>
        <v>0</v>
      </c>
      <c r="AB544" s="3" t="str">
        <f>IF(OR((AA544-$AD$2)&lt;0,(AA544-$AD$4)&lt;0),0,(AA544-$AD$2)*(AA544-$AD$4)*'Draft Array'!$K$101*'Draft Array'!$M$113*pcwr)</f>
        <v>#REF!</v>
      </c>
      <c r="AC544" s="3" t="str">
        <f t="shared" si="8"/>
        <v>#REF!</v>
      </c>
      <c r="AD544" s="3">
        <f t="shared" si="9"/>
        <v>0</v>
      </c>
      <c r="AE544" s="3" t="str">
        <f t="shared" si="22"/>
        <v>#DIV/0!</v>
      </c>
    </row>
    <row r="545" ht="15.75" customHeight="1">
      <c r="A545" s="153" t="str">
        <f>OffensePrj!C544</f>
        <v>wr</v>
      </c>
      <c r="B545" s="131" t="str">
        <f>OffensePrj!R544</f>
        <v>Damion Ratley</v>
      </c>
      <c r="C545" s="132">
        <f>OffensePrj!D544</f>
        <v>0</v>
      </c>
      <c r="D545" s="132">
        <f>OffensePrj!E544</f>
        <v>0</v>
      </c>
      <c r="E545" s="132">
        <f>OffensePrj!F544</f>
        <v>0</v>
      </c>
      <c r="F545" s="132">
        <f>OffensePrj!G544</f>
        <v>0</v>
      </c>
      <c r="G545" s="133">
        <f>OffensePrj!H544</f>
        <v>0</v>
      </c>
      <c r="H545" s="132">
        <f>OffensePrj!I544</f>
        <v>0</v>
      </c>
      <c r="I545" s="132">
        <f>OffensePrj!J544</f>
        <v>0</v>
      </c>
      <c r="J545" s="132">
        <f>OffensePrj!K544</f>
        <v>0</v>
      </c>
      <c r="K545" s="132">
        <f>OffensePrj!L544</f>
        <v>5.562373</v>
      </c>
      <c r="L545" s="132">
        <f>OffensePrj!M544</f>
        <v>80.28505</v>
      </c>
      <c r="M545" s="132">
        <f>OffensePrj!N544</f>
        <v>0.214884</v>
      </c>
      <c r="N545" s="132">
        <f>OffensePrj!O544</f>
        <v>0</v>
      </c>
      <c r="O545" s="132">
        <f>OffensePrj!P544</f>
        <v>0</v>
      </c>
      <c r="P545" s="132">
        <f>OffensePrj!Q544</f>
        <v>0</v>
      </c>
      <c r="Q545" s="134">
        <f>IFERROR(ProjectionCalcs!D545*pointpasscomp+ProjectionCalcs!E545*pointpassyard+ProjectionCalcs!F545*pointpasstd+pointint*ProjectionCalcs!G545+ProjectionCalcs!H545*pointrushatt+pointrushyard*ProjectionCalcs!I545+pointrushtd*ProjectionCalcs!J545+ProjectionCalcs!K545*pointrec+pointrecyard*ProjectionCalcs!L545+ProjectionCalcs!M545*pointrectd+pointfumb*ProjectionCalcs!N545+(C545-D545)*pointpassinc+O545*pointret+P545*pointrushtd,0)</f>
        <v>0</v>
      </c>
      <c r="R545" s="113" t="str">
        <f t="shared" si="17"/>
        <v>#REF!</v>
      </c>
      <c r="S545" s="135" t="str">
        <f t="shared" si="18"/>
        <v>#REF!</v>
      </c>
      <c r="T545" s="113" t="str">
        <f t="array" ref="T545">ROUND(SUMPRODUCT((AE545&gt;=$AE$405:$AE$704)/COUNTIF($AE$405:$AE$704,$AE$405:$AE$704)),0)</f>
        <v>#DIV/0!</v>
      </c>
      <c r="U545" s="3" t="str">
        <f t="shared" si="19"/>
        <v>#REF!</v>
      </c>
      <c r="V545" s="3" t="str">
        <f t="array" ref="V545">IFERROR(INDEX(Overall!$C$3:$C$389,MATCH(ProjectionCalcs!B545,Overall!$D$3:$D$389,0)),"No")</f>
        <v>No</v>
      </c>
      <c r="W545" s="93">
        <f t="shared" si="20"/>
        <v>1</v>
      </c>
      <c r="X545" s="136"/>
      <c r="Y545" s="3" t="str">
        <f t="shared" si="21"/>
        <v/>
      </c>
      <c r="Z545" s="3" t="str">
        <f t="shared" si="6"/>
        <v>#DIV/0!</v>
      </c>
      <c r="AA545" s="96">
        <f t="shared" si="7"/>
        <v>0</v>
      </c>
      <c r="AB545" s="3" t="str">
        <f>IF(OR((AA545-$AD$2)&lt;0,(AA545-$AD$4)&lt;0),0,(AA545-$AD$2)*(AA545-$AD$4)*'Draft Array'!$K$101*'Draft Array'!$M$113*pcwr)</f>
        <v>#REF!</v>
      </c>
      <c r="AC545" s="3" t="str">
        <f t="shared" si="8"/>
        <v>#REF!</v>
      </c>
      <c r="AD545" s="3">
        <f t="shared" si="9"/>
        <v>0</v>
      </c>
      <c r="AE545" s="3" t="str">
        <f t="shared" si="22"/>
        <v>#DIV/0!</v>
      </c>
    </row>
    <row r="546" ht="15.75" customHeight="1">
      <c r="A546" s="153" t="str">
        <f>OffensePrj!C545</f>
        <v>wr</v>
      </c>
      <c r="B546" s="131" t="str">
        <f>OffensePrj!R545</f>
        <v>Russell Gage</v>
      </c>
      <c r="C546" s="132">
        <f>OffensePrj!D545</f>
        <v>0</v>
      </c>
      <c r="D546" s="132">
        <f>OffensePrj!E545</f>
        <v>0</v>
      </c>
      <c r="E546" s="132">
        <f>OffensePrj!F545</f>
        <v>0</v>
      </c>
      <c r="F546" s="132">
        <f>OffensePrj!G545</f>
        <v>0</v>
      </c>
      <c r="G546" s="133">
        <f>OffensePrj!H545</f>
        <v>0</v>
      </c>
      <c r="H546" s="132">
        <f>OffensePrj!I545</f>
        <v>3.027076</v>
      </c>
      <c r="I546" s="132">
        <f>OffensePrj!J545</f>
        <v>20.50051</v>
      </c>
      <c r="J546" s="132">
        <f>OffensePrj!K545</f>
        <v>0.125794</v>
      </c>
      <c r="K546" s="132">
        <f>OffensePrj!L545</f>
        <v>40.19309</v>
      </c>
      <c r="L546" s="132">
        <f>OffensePrj!M545</f>
        <v>496.516</v>
      </c>
      <c r="M546" s="132">
        <f>OffensePrj!N545</f>
        <v>2.432032</v>
      </c>
      <c r="N546" s="132">
        <f>OffensePrj!O545</f>
        <v>0</v>
      </c>
      <c r="O546" s="132">
        <f>OffensePrj!P545</f>
        <v>0</v>
      </c>
      <c r="P546" s="132">
        <f>OffensePrj!Q545</f>
        <v>0</v>
      </c>
      <c r="Q546" s="134">
        <f>IFERROR(ProjectionCalcs!D546*pointpasscomp+ProjectionCalcs!E546*pointpassyard+ProjectionCalcs!F546*pointpasstd+pointint*ProjectionCalcs!G546+ProjectionCalcs!H546*pointrushatt+pointrushyard*ProjectionCalcs!I546+pointrushtd*ProjectionCalcs!J546+ProjectionCalcs!K546*pointrec+pointrecyard*ProjectionCalcs!L546+ProjectionCalcs!M546*pointrectd+pointfumb*ProjectionCalcs!N546+(C546-D546)*pointpassinc+O546*pointret+P546*pointrushtd,0)</f>
        <v>0</v>
      </c>
      <c r="R546" s="113" t="str">
        <f t="shared" si="17"/>
        <v>#REF!</v>
      </c>
      <c r="S546" s="135" t="str">
        <f t="shared" si="18"/>
        <v>#REF!</v>
      </c>
      <c r="T546" s="113" t="str">
        <f t="array" ref="T546">ROUND(SUMPRODUCT((AE546&gt;=$AE$405:$AE$704)/COUNTIF($AE$405:$AE$704,$AE$405:$AE$704)),0)</f>
        <v>#DIV/0!</v>
      </c>
      <c r="U546" s="3" t="str">
        <f t="shared" si="19"/>
        <v>#REF!</v>
      </c>
      <c r="V546" s="3" t="str">
        <f t="array" ref="V546">IFERROR(INDEX(Overall!$C$3:$C$389,MATCH(ProjectionCalcs!B546,Overall!$D$3:$D$389,0)),"No")</f>
        <v>Yes</v>
      </c>
      <c r="W546" s="93">
        <f t="shared" si="20"/>
        <v>0</v>
      </c>
      <c r="X546" s="136"/>
      <c r="Y546" s="3" t="str">
        <f t="shared" si="21"/>
        <v/>
      </c>
      <c r="Z546" s="3" t="str">
        <f t="shared" si="6"/>
        <v>#DIV/0!</v>
      </c>
      <c r="AA546" s="96">
        <f t="shared" si="7"/>
        <v>0</v>
      </c>
      <c r="AB546" s="3" t="str">
        <f>IF(OR((AA546-$AD$2)&lt;0,(AA546-$AD$4)&lt;0),0,(AA546-$AD$2)*(AA546-$AD$4)*'Draft Array'!$K$101*'Draft Array'!$M$113*pcwr)</f>
        <v>#REF!</v>
      </c>
      <c r="AC546" s="3" t="str">
        <f t="shared" si="8"/>
        <v>#REF!</v>
      </c>
      <c r="AD546" s="3">
        <f t="shared" si="9"/>
        <v>0</v>
      </c>
      <c r="AE546" s="3" t="str">
        <f t="shared" si="22"/>
        <v>#DIV/0!</v>
      </c>
    </row>
    <row r="547" ht="15.75" customHeight="1">
      <c r="A547" s="153" t="str">
        <f>OffensePrj!C546</f>
        <v>wr</v>
      </c>
      <c r="B547" s="131" t="str">
        <f>OffensePrj!R546</f>
        <v>Cam Sims</v>
      </c>
      <c r="C547" s="132">
        <f>OffensePrj!D546</f>
        <v>0</v>
      </c>
      <c r="D547" s="132">
        <f>OffensePrj!E546</f>
        <v>0</v>
      </c>
      <c r="E547" s="132">
        <f>OffensePrj!F546</f>
        <v>0</v>
      </c>
      <c r="F547" s="132">
        <f>OffensePrj!G546</f>
        <v>0</v>
      </c>
      <c r="G547" s="133">
        <f>OffensePrj!H546</f>
        <v>0</v>
      </c>
      <c r="H547" s="132">
        <f>OffensePrj!I546</f>
        <v>0</v>
      </c>
      <c r="I547" s="132">
        <f>OffensePrj!J546</f>
        <v>0</v>
      </c>
      <c r="J547" s="132">
        <f>OffensePrj!K546</f>
        <v>0</v>
      </c>
      <c r="K547" s="132">
        <f>OffensePrj!L546</f>
        <v>6.1</v>
      </c>
      <c r="L547" s="132">
        <f>OffensePrj!M546</f>
        <v>62</v>
      </c>
      <c r="M547" s="132">
        <f>OffensePrj!N546</f>
        <v>0.4</v>
      </c>
      <c r="N547" s="132">
        <f>OffensePrj!O546</f>
        <v>0</v>
      </c>
      <c r="O547" s="132">
        <f>OffensePrj!P546</f>
        <v>0</v>
      </c>
      <c r="P547" s="132">
        <f>OffensePrj!Q546</f>
        <v>0</v>
      </c>
      <c r="Q547" s="134">
        <f>IFERROR(ProjectionCalcs!D547*pointpasscomp+ProjectionCalcs!E547*pointpassyard+ProjectionCalcs!F547*pointpasstd+pointint*ProjectionCalcs!G547+ProjectionCalcs!H547*pointrushatt+pointrushyard*ProjectionCalcs!I547+pointrushtd*ProjectionCalcs!J547+ProjectionCalcs!K547*pointrec+pointrecyard*ProjectionCalcs!L547+ProjectionCalcs!M547*pointrectd+pointfumb*ProjectionCalcs!N547+(C547-D547)*pointpassinc+O547*pointret+P547*pointrushtd,0)</f>
        <v>0</v>
      </c>
      <c r="R547" s="113" t="str">
        <f t="shared" si="17"/>
        <v>#REF!</v>
      </c>
      <c r="S547" s="135" t="str">
        <f t="shared" si="18"/>
        <v>#REF!</v>
      </c>
      <c r="T547" s="113" t="str">
        <f t="array" ref="T547">ROUND(SUMPRODUCT((AE547&gt;=$AE$405:$AE$704)/COUNTIF($AE$405:$AE$704,$AE$405:$AE$704)),0)</f>
        <v>#DIV/0!</v>
      </c>
      <c r="U547" s="3" t="str">
        <f t="shared" si="19"/>
        <v>#REF!</v>
      </c>
      <c r="V547" s="3" t="str">
        <f t="array" ref="V547">IFERROR(INDEX(Overall!$C$3:$C$389,MATCH(ProjectionCalcs!B547,Overall!$D$3:$D$389,0)),"No")</f>
        <v>No</v>
      </c>
      <c r="W547" s="93">
        <f t="shared" si="20"/>
        <v>1</v>
      </c>
      <c r="X547" s="136"/>
      <c r="Y547" s="3" t="str">
        <f t="shared" si="21"/>
        <v/>
      </c>
      <c r="Z547" s="3" t="str">
        <f t="shared" si="6"/>
        <v>#DIV/0!</v>
      </c>
      <c r="AA547" s="96">
        <f t="shared" si="7"/>
        <v>0</v>
      </c>
      <c r="AB547" s="3" t="str">
        <f>IF(OR((AA547-$AD$2)&lt;0,(AA547-$AD$4)&lt;0),0,(AA547-$AD$2)*(AA547-$AD$4)*'Draft Array'!$K$101*'Draft Array'!$M$113*pcwr)</f>
        <v>#REF!</v>
      </c>
      <c r="AC547" s="3" t="str">
        <f t="shared" si="8"/>
        <v>#REF!</v>
      </c>
      <c r="AD547" s="3">
        <f t="shared" si="9"/>
        <v>0</v>
      </c>
      <c r="AE547" s="3" t="str">
        <f t="shared" si="22"/>
        <v>#DIV/0!</v>
      </c>
    </row>
    <row r="548" ht="15.75" customHeight="1">
      <c r="A548" s="153" t="str">
        <f>OffensePrj!C547</f>
        <v>wr</v>
      </c>
      <c r="B548" s="131" t="str">
        <f>OffensePrj!R547</f>
        <v>Keith Kirkwood</v>
      </c>
      <c r="C548" s="132">
        <f>OffensePrj!D547</f>
        <v>0</v>
      </c>
      <c r="D548" s="132">
        <f>OffensePrj!E547</f>
        <v>0</v>
      </c>
      <c r="E548" s="132">
        <f>OffensePrj!F547</f>
        <v>0</v>
      </c>
      <c r="F548" s="132">
        <f>OffensePrj!G547</f>
        <v>0</v>
      </c>
      <c r="G548" s="133">
        <f>OffensePrj!H547</f>
        <v>0</v>
      </c>
      <c r="H548" s="132">
        <f>OffensePrj!I547</f>
        <v>0</v>
      </c>
      <c r="I548" s="132">
        <f>OffensePrj!J547</f>
        <v>0</v>
      </c>
      <c r="J548" s="132">
        <f>OffensePrj!K547</f>
        <v>0</v>
      </c>
      <c r="K548" s="132">
        <f>OffensePrj!L547</f>
        <v>1.905978</v>
      </c>
      <c r="L548" s="132">
        <f>OffensePrj!M547</f>
        <v>23.88952</v>
      </c>
      <c r="M548" s="132">
        <f>OffensePrj!N547</f>
        <v>0.09923</v>
      </c>
      <c r="N548" s="132">
        <f>OffensePrj!O547</f>
        <v>0.05</v>
      </c>
      <c r="O548" s="132">
        <f>OffensePrj!P547</f>
        <v>0</v>
      </c>
      <c r="P548" s="132">
        <f>OffensePrj!Q547</f>
        <v>0</v>
      </c>
      <c r="Q548" s="134">
        <f>IFERROR(ProjectionCalcs!D548*pointpasscomp+ProjectionCalcs!E548*pointpassyard+ProjectionCalcs!F548*pointpasstd+pointint*ProjectionCalcs!G548+ProjectionCalcs!H548*pointrushatt+pointrushyard*ProjectionCalcs!I548+pointrushtd*ProjectionCalcs!J548+ProjectionCalcs!K548*pointrec+pointrecyard*ProjectionCalcs!L548+ProjectionCalcs!M548*pointrectd+pointfumb*ProjectionCalcs!N548+(C548-D548)*pointpassinc+O548*pointret+P548*pointrushtd,0)</f>
        <v>0</v>
      </c>
      <c r="R548" s="113" t="str">
        <f t="shared" si="17"/>
        <v>#REF!</v>
      </c>
      <c r="S548" s="135" t="str">
        <f t="shared" si="18"/>
        <v>#REF!</v>
      </c>
      <c r="T548" s="113" t="str">
        <f t="array" ref="T548">ROUND(SUMPRODUCT((AE548&gt;=$AE$405:$AE$704)/COUNTIF($AE$405:$AE$704,$AE$405:$AE$704)),0)</f>
        <v>#DIV/0!</v>
      </c>
      <c r="U548" s="3" t="str">
        <f t="shared" si="19"/>
        <v>#REF!</v>
      </c>
      <c r="V548" s="3" t="str">
        <f t="array" ref="V548">IFERROR(INDEX(Overall!$C$3:$C$389,MATCH(ProjectionCalcs!B548,Overall!$D$3:$D$389,0)),"No")</f>
        <v>No</v>
      </c>
      <c r="W548" s="93">
        <f t="shared" si="20"/>
        <v>1</v>
      </c>
      <c r="X548" s="136"/>
      <c r="Y548" s="3" t="str">
        <f t="shared" si="21"/>
        <v/>
      </c>
      <c r="Z548" s="3" t="str">
        <f t="shared" si="6"/>
        <v>#DIV/0!</v>
      </c>
      <c r="AA548" s="96">
        <f t="shared" si="7"/>
        <v>0</v>
      </c>
      <c r="AB548" s="3" t="str">
        <f>IF(OR((AA548-$AD$2)&lt;0,(AA548-$AD$4)&lt;0),0,(AA548-$AD$2)*(AA548-$AD$4)*'Draft Array'!$K$101*'Draft Array'!$M$113*pcwr)</f>
        <v>#REF!</v>
      </c>
      <c r="AC548" s="3" t="str">
        <f t="shared" si="8"/>
        <v>#REF!</v>
      </c>
      <c r="AD548" s="3">
        <f t="shared" si="9"/>
        <v>0</v>
      </c>
      <c r="AE548" s="3" t="str">
        <f t="shared" si="22"/>
        <v>#DIV/0!</v>
      </c>
    </row>
    <row r="549" ht="15.75" customHeight="1">
      <c r="A549" s="153" t="str">
        <f>OffensePrj!C548</f>
        <v>wr</v>
      </c>
      <c r="B549" s="131" t="str">
        <f>OffensePrj!R548</f>
        <v>Trent Sherfield</v>
      </c>
      <c r="C549" s="132">
        <f>OffensePrj!D548</f>
        <v>0</v>
      </c>
      <c r="D549" s="132">
        <f>OffensePrj!E548</f>
        <v>0</v>
      </c>
      <c r="E549" s="132">
        <f>OffensePrj!F548</f>
        <v>0</v>
      </c>
      <c r="F549" s="132">
        <f>OffensePrj!G548</f>
        <v>0</v>
      </c>
      <c r="G549" s="133">
        <f>OffensePrj!H548</f>
        <v>0</v>
      </c>
      <c r="H549" s="132">
        <f>OffensePrj!I548</f>
        <v>0</v>
      </c>
      <c r="I549" s="132">
        <f>OffensePrj!J548</f>
        <v>0</v>
      </c>
      <c r="J549" s="132">
        <f>OffensePrj!K548</f>
        <v>0</v>
      </c>
      <c r="K549" s="132">
        <f>OffensePrj!L548</f>
        <v>6.295901</v>
      </c>
      <c r="L549" s="132">
        <f>OffensePrj!M548</f>
        <v>94.67492</v>
      </c>
      <c r="M549" s="132">
        <f>OffensePrj!N548</f>
        <v>0.168844</v>
      </c>
      <c r="N549" s="132">
        <f>OffensePrj!O548</f>
        <v>0.02</v>
      </c>
      <c r="O549" s="132">
        <f>OffensePrj!P548</f>
        <v>0</v>
      </c>
      <c r="P549" s="132">
        <f>OffensePrj!Q548</f>
        <v>0</v>
      </c>
      <c r="Q549" s="134">
        <f>IFERROR(ProjectionCalcs!D549*pointpasscomp+ProjectionCalcs!E549*pointpassyard+ProjectionCalcs!F549*pointpasstd+pointint*ProjectionCalcs!G549+ProjectionCalcs!H549*pointrushatt+pointrushyard*ProjectionCalcs!I549+pointrushtd*ProjectionCalcs!J549+ProjectionCalcs!K549*pointrec+pointrecyard*ProjectionCalcs!L549+ProjectionCalcs!M549*pointrectd+pointfumb*ProjectionCalcs!N549+(C549-D549)*pointpassinc+O549*pointret+P549*pointrushtd,0)</f>
        <v>0</v>
      </c>
      <c r="R549" s="113" t="str">
        <f t="shared" si="17"/>
        <v>#REF!</v>
      </c>
      <c r="S549" s="135" t="str">
        <f t="shared" si="18"/>
        <v>#REF!</v>
      </c>
      <c r="T549" s="113" t="str">
        <f t="array" ref="T549">ROUND(SUMPRODUCT((AE549&gt;=$AE$405:$AE$704)/COUNTIF($AE$405:$AE$704,$AE$405:$AE$704)),0)</f>
        <v>#DIV/0!</v>
      </c>
      <c r="U549" s="3" t="str">
        <f t="shared" si="19"/>
        <v>#REF!</v>
      </c>
      <c r="V549" s="3" t="str">
        <f t="array" ref="V549">IFERROR(INDEX(Overall!$C$3:$C$389,MATCH(ProjectionCalcs!B549,Overall!$D$3:$D$389,0)),"No")</f>
        <v>No</v>
      </c>
      <c r="W549" s="93">
        <f t="shared" si="20"/>
        <v>1</v>
      </c>
      <c r="X549" s="136"/>
      <c r="Y549" s="3" t="str">
        <f t="shared" si="21"/>
        <v/>
      </c>
      <c r="Z549" s="3" t="str">
        <f t="shared" si="6"/>
        <v>#DIV/0!</v>
      </c>
      <c r="AA549" s="96">
        <f t="shared" si="7"/>
        <v>0</v>
      </c>
      <c r="AB549" s="3" t="str">
        <f>IF(OR((AA549-$AD$2)&lt;0,(AA549-$AD$4)&lt;0),0,(AA549-$AD$2)*(AA549-$AD$4)*'Draft Array'!$K$101*'Draft Array'!$M$113*pcwr)</f>
        <v>#REF!</v>
      </c>
      <c r="AC549" s="3" t="str">
        <f t="shared" si="8"/>
        <v>#REF!</v>
      </c>
      <c r="AD549" s="3">
        <f t="shared" si="9"/>
        <v>0</v>
      </c>
      <c r="AE549" s="3" t="str">
        <f t="shared" si="22"/>
        <v>#DIV/0!</v>
      </c>
    </row>
    <row r="550" ht="15.75" customHeight="1">
      <c r="A550" s="153" t="str">
        <f>OffensePrj!C549</f>
        <v>wr</v>
      </c>
      <c r="B550" s="131" t="str">
        <f>OffensePrj!R549</f>
        <v>Vyncint Smith</v>
      </c>
      <c r="C550" s="132">
        <f>OffensePrj!D549</f>
        <v>0</v>
      </c>
      <c r="D550" s="132">
        <f>OffensePrj!E549</f>
        <v>0</v>
      </c>
      <c r="E550" s="132">
        <f>OffensePrj!F549</f>
        <v>0</v>
      </c>
      <c r="F550" s="132">
        <f>OffensePrj!G549</f>
        <v>0</v>
      </c>
      <c r="G550" s="133">
        <f>OffensePrj!H549</f>
        <v>0</v>
      </c>
      <c r="H550" s="132">
        <f>OffensePrj!I549</f>
        <v>0</v>
      </c>
      <c r="I550" s="132">
        <f>OffensePrj!J549</f>
        <v>0</v>
      </c>
      <c r="J550" s="132">
        <f>OffensePrj!K549</f>
        <v>0</v>
      </c>
      <c r="K550" s="132">
        <f>OffensePrj!L549</f>
        <v>10.85972</v>
      </c>
      <c r="L550" s="132">
        <f>OffensePrj!M549</f>
        <v>143.3516</v>
      </c>
      <c r="M550" s="132">
        <f>OffensePrj!N549</f>
        <v>0.312573</v>
      </c>
      <c r="N550" s="132">
        <f>OffensePrj!O549</f>
        <v>0</v>
      </c>
      <c r="O550" s="132">
        <f>OffensePrj!P549</f>
        <v>0</v>
      </c>
      <c r="P550" s="132">
        <f>OffensePrj!Q549</f>
        <v>0</v>
      </c>
      <c r="Q550" s="134">
        <f>IFERROR(ProjectionCalcs!D550*pointpasscomp+ProjectionCalcs!E550*pointpassyard+ProjectionCalcs!F550*pointpasstd+pointint*ProjectionCalcs!G550+ProjectionCalcs!H550*pointrushatt+pointrushyard*ProjectionCalcs!I550+pointrushtd*ProjectionCalcs!J550+ProjectionCalcs!K550*pointrec+pointrecyard*ProjectionCalcs!L550+ProjectionCalcs!M550*pointrectd+pointfumb*ProjectionCalcs!N550+(C550-D550)*pointpassinc+O550*pointret+P550*pointrushtd,0)</f>
        <v>0</v>
      </c>
      <c r="R550" s="113" t="str">
        <f t="shared" si="17"/>
        <v>#REF!</v>
      </c>
      <c r="S550" s="135" t="str">
        <f t="shared" si="18"/>
        <v>#REF!</v>
      </c>
      <c r="T550" s="113" t="str">
        <f t="array" ref="T550">ROUND(SUMPRODUCT((AE550&gt;=$AE$405:$AE$704)/COUNTIF($AE$405:$AE$704,$AE$405:$AE$704)),0)</f>
        <v>#DIV/0!</v>
      </c>
      <c r="U550" s="3" t="str">
        <f t="shared" si="19"/>
        <v>#REF!</v>
      </c>
      <c r="V550" s="3" t="str">
        <f t="array" ref="V550">IFERROR(INDEX(Overall!$C$3:$C$389,MATCH(ProjectionCalcs!B550,Overall!$D$3:$D$389,0)),"No")</f>
        <v>No</v>
      </c>
      <c r="W550" s="93">
        <f t="shared" si="20"/>
        <v>1</v>
      </c>
      <c r="X550" s="136"/>
      <c r="Y550" s="3" t="str">
        <f t="shared" si="21"/>
        <v/>
      </c>
      <c r="Z550" s="3" t="str">
        <f t="shared" si="6"/>
        <v>#DIV/0!</v>
      </c>
      <c r="AA550" s="96">
        <f t="shared" si="7"/>
        <v>0</v>
      </c>
      <c r="AB550" s="3" t="str">
        <f>IF(OR((AA550-$AD$2)&lt;0,(AA550-$AD$4)&lt;0),0,(AA550-$AD$2)*(AA550-$AD$4)*'Draft Array'!$K$101*'Draft Array'!$M$113*pcwr)</f>
        <v>#REF!</v>
      </c>
      <c r="AC550" s="3" t="str">
        <f t="shared" si="8"/>
        <v>#REF!</v>
      </c>
      <c r="AD550" s="3">
        <f t="shared" si="9"/>
        <v>0</v>
      </c>
      <c r="AE550" s="3" t="str">
        <f t="shared" si="22"/>
        <v>#DIV/0!</v>
      </c>
    </row>
    <row r="551" ht="15.75" customHeight="1">
      <c r="A551" s="153" t="str">
        <f>OffensePrj!C550</f>
        <v>wr</v>
      </c>
      <c r="B551" s="131" t="str">
        <f>OffensePrj!R550</f>
        <v>Chad Beebe</v>
      </c>
      <c r="C551" s="132">
        <f>OffensePrj!D550</f>
        <v>0</v>
      </c>
      <c r="D551" s="132">
        <f>OffensePrj!E550</f>
        <v>0</v>
      </c>
      <c r="E551" s="132">
        <f>OffensePrj!F550</f>
        <v>0</v>
      </c>
      <c r="F551" s="132">
        <f>OffensePrj!G550</f>
        <v>0</v>
      </c>
      <c r="G551" s="133">
        <f>OffensePrj!H550</f>
        <v>0</v>
      </c>
      <c r="H551" s="132">
        <f>OffensePrj!I550</f>
        <v>0</v>
      </c>
      <c r="I551" s="132">
        <f>OffensePrj!J550</f>
        <v>0</v>
      </c>
      <c r="J551" s="132">
        <f>OffensePrj!K550</f>
        <v>0</v>
      </c>
      <c r="K551" s="132">
        <f>OffensePrj!L550</f>
        <v>11.77834</v>
      </c>
      <c r="L551" s="132">
        <f>OffensePrj!M550</f>
        <v>159.4524</v>
      </c>
      <c r="M551" s="132">
        <f>OffensePrj!N550</f>
        <v>0.585455</v>
      </c>
      <c r="N551" s="132">
        <f>OffensePrj!O550</f>
        <v>0</v>
      </c>
      <c r="O551" s="132">
        <f>OffensePrj!P550</f>
        <v>0</v>
      </c>
      <c r="P551" s="132">
        <f>OffensePrj!Q550</f>
        <v>0</v>
      </c>
      <c r="Q551" s="134">
        <f>IFERROR(ProjectionCalcs!D551*pointpasscomp+ProjectionCalcs!E551*pointpassyard+ProjectionCalcs!F551*pointpasstd+pointint*ProjectionCalcs!G551+ProjectionCalcs!H551*pointrushatt+pointrushyard*ProjectionCalcs!I551+pointrushtd*ProjectionCalcs!J551+ProjectionCalcs!K551*pointrec+pointrecyard*ProjectionCalcs!L551+ProjectionCalcs!M551*pointrectd+pointfumb*ProjectionCalcs!N551+(C551-D551)*pointpassinc+O551*pointret+P551*pointrushtd,0)</f>
        <v>0</v>
      </c>
      <c r="R551" s="113" t="str">
        <f t="shared" si="17"/>
        <v>#REF!</v>
      </c>
      <c r="S551" s="135" t="str">
        <f t="shared" si="18"/>
        <v>#REF!</v>
      </c>
      <c r="T551" s="113" t="str">
        <f t="array" ref="T551">ROUND(SUMPRODUCT((AE551&gt;=$AE$405:$AE$704)/COUNTIF($AE$405:$AE$704,$AE$405:$AE$704)),0)</f>
        <v>#DIV/0!</v>
      </c>
      <c r="U551" s="3" t="str">
        <f t="shared" si="19"/>
        <v>#REF!</v>
      </c>
      <c r="V551" s="3" t="str">
        <f t="array" ref="V551">IFERROR(INDEX(Overall!$C$3:$C$389,MATCH(ProjectionCalcs!B551,Overall!$D$3:$D$389,0)),"No")</f>
        <v>No</v>
      </c>
      <c r="W551" s="93">
        <f t="shared" si="20"/>
        <v>1</v>
      </c>
      <c r="X551" s="136"/>
      <c r="Y551" s="3" t="str">
        <f t="shared" si="21"/>
        <v/>
      </c>
      <c r="Z551" s="3" t="str">
        <f t="shared" si="6"/>
        <v>#DIV/0!</v>
      </c>
      <c r="AA551" s="96">
        <f t="shared" si="7"/>
        <v>0</v>
      </c>
      <c r="AB551" s="3" t="str">
        <f>IF(OR((AA551-$AD$2)&lt;0,(AA551-$AD$4)&lt;0),0,(AA551-$AD$2)*(AA551-$AD$4)*'Draft Array'!$K$101*'Draft Array'!$M$113*pcwr)</f>
        <v>#REF!</v>
      </c>
      <c r="AC551" s="3" t="str">
        <f t="shared" si="8"/>
        <v>#REF!</v>
      </c>
      <c r="AD551" s="3">
        <f t="shared" si="9"/>
        <v>0</v>
      </c>
      <c r="AE551" s="3" t="str">
        <f t="shared" si="22"/>
        <v>#DIV/0!</v>
      </c>
    </row>
    <row r="552" ht="15.75" customHeight="1">
      <c r="A552" s="153" t="str">
        <f>OffensePrj!C551</f>
        <v>wr</v>
      </c>
      <c r="B552" s="131" t="str">
        <f>OffensePrj!R551</f>
        <v>Cameron Batson</v>
      </c>
      <c r="C552" s="132">
        <f>OffensePrj!D551</f>
        <v>0</v>
      </c>
      <c r="D552" s="132">
        <f>OffensePrj!E551</f>
        <v>0</v>
      </c>
      <c r="E552" s="132">
        <f>OffensePrj!F551</f>
        <v>0</v>
      </c>
      <c r="F552" s="132">
        <f>OffensePrj!G551</f>
        <v>0</v>
      </c>
      <c r="G552" s="133">
        <f>OffensePrj!H551</f>
        <v>0</v>
      </c>
      <c r="H552" s="132">
        <f>OffensePrj!I551</f>
        <v>0</v>
      </c>
      <c r="I552" s="132">
        <f>OffensePrj!J551</f>
        <v>0</v>
      </c>
      <c r="J552" s="132">
        <f>OffensePrj!K551</f>
        <v>0</v>
      </c>
      <c r="K552" s="132">
        <f>OffensePrj!L551</f>
        <v>4</v>
      </c>
      <c r="L552" s="132">
        <f>OffensePrj!M551</f>
        <v>41</v>
      </c>
      <c r="M552" s="132">
        <f>OffensePrj!N551</f>
        <v>0</v>
      </c>
      <c r="N552" s="132">
        <f>OffensePrj!O551</f>
        <v>0</v>
      </c>
      <c r="O552" s="132">
        <f>OffensePrj!P551</f>
        <v>0</v>
      </c>
      <c r="P552" s="132">
        <f>OffensePrj!Q551</f>
        <v>0</v>
      </c>
      <c r="Q552" s="134">
        <f>IFERROR(ProjectionCalcs!D552*pointpasscomp+ProjectionCalcs!E552*pointpassyard+ProjectionCalcs!F552*pointpasstd+pointint*ProjectionCalcs!G552+ProjectionCalcs!H552*pointrushatt+pointrushyard*ProjectionCalcs!I552+pointrushtd*ProjectionCalcs!J552+ProjectionCalcs!K552*pointrec+pointrecyard*ProjectionCalcs!L552+ProjectionCalcs!M552*pointrectd+pointfumb*ProjectionCalcs!N552+(C552-D552)*pointpassinc+O552*pointret+P552*pointrushtd,0)</f>
        <v>0</v>
      </c>
      <c r="R552" s="113" t="str">
        <f t="shared" si="17"/>
        <v>#REF!</v>
      </c>
      <c r="S552" s="135" t="str">
        <f t="shared" si="18"/>
        <v>#REF!</v>
      </c>
      <c r="T552" s="113" t="str">
        <f t="array" ref="T552">ROUND(SUMPRODUCT((AE552&gt;=$AE$405:$AE$704)/COUNTIF($AE$405:$AE$704,$AE$405:$AE$704)),0)</f>
        <v>#DIV/0!</v>
      </c>
      <c r="U552" s="3" t="str">
        <f t="shared" si="19"/>
        <v>#REF!</v>
      </c>
      <c r="V552" s="3" t="str">
        <f t="array" ref="V552">IFERROR(INDEX(Overall!$C$3:$C$389,MATCH(ProjectionCalcs!B552,Overall!$D$3:$D$389,0)),"No")</f>
        <v>No</v>
      </c>
      <c r="W552" s="93">
        <f t="shared" si="20"/>
        <v>1</v>
      </c>
      <c r="X552" s="136"/>
      <c r="Y552" s="3" t="str">
        <f t="shared" si="21"/>
        <v/>
      </c>
      <c r="Z552" s="3" t="str">
        <f t="shared" si="6"/>
        <v>#DIV/0!</v>
      </c>
      <c r="AA552" s="96">
        <f t="shared" si="7"/>
        <v>0</v>
      </c>
      <c r="AB552" s="3" t="str">
        <f>IF(OR((AA552-$AD$2)&lt;0,(AA552-$AD$4)&lt;0),0,(AA552-$AD$2)*(AA552-$AD$4)*'Draft Array'!$K$101*'Draft Array'!$M$113*pcwr)</f>
        <v>#REF!</v>
      </c>
      <c r="AC552" s="3" t="str">
        <f t="shared" si="8"/>
        <v>#REF!</v>
      </c>
      <c r="AD552" s="3">
        <f t="shared" si="9"/>
        <v>0</v>
      </c>
      <c r="AE552" s="3" t="str">
        <f t="shared" si="22"/>
        <v>#DIV/0!</v>
      </c>
    </row>
    <row r="553" ht="15.75" customHeight="1">
      <c r="A553" s="153" t="str">
        <f>OffensePrj!C552</f>
        <v>wr</v>
      </c>
      <c r="B553" s="131" t="str">
        <f>OffensePrj!R552</f>
        <v>KhaDarel Hodge</v>
      </c>
      <c r="C553" s="132">
        <f>OffensePrj!D552</f>
        <v>0</v>
      </c>
      <c r="D553" s="132">
        <f>OffensePrj!E552</f>
        <v>0</v>
      </c>
      <c r="E553" s="132">
        <f>OffensePrj!F552</f>
        <v>0</v>
      </c>
      <c r="F553" s="132">
        <f>OffensePrj!G552</f>
        <v>0</v>
      </c>
      <c r="G553" s="133">
        <f>OffensePrj!H552</f>
        <v>0</v>
      </c>
      <c r="H553" s="132">
        <f>OffensePrj!I552</f>
        <v>0</v>
      </c>
      <c r="I553" s="132">
        <f>OffensePrj!J552</f>
        <v>0</v>
      </c>
      <c r="J553" s="132">
        <f>OffensePrj!K552</f>
        <v>0</v>
      </c>
      <c r="K553" s="132">
        <f>OffensePrj!L552</f>
        <v>5.982989</v>
      </c>
      <c r="L553" s="132">
        <f>OffensePrj!M552</f>
        <v>92.38194</v>
      </c>
      <c r="M553" s="132">
        <f>OffensePrj!N552</f>
        <v>0.168921</v>
      </c>
      <c r="N553" s="132">
        <f>OffensePrj!O552</f>
        <v>0</v>
      </c>
      <c r="O553" s="132">
        <f>OffensePrj!P552</f>
        <v>0</v>
      </c>
      <c r="P553" s="132">
        <f>OffensePrj!Q552</f>
        <v>0</v>
      </c>
      <c r="Q553" s="134">
        <f>IFERROR(ProjectionCalcs!D553*pointpasscomp+ProjectionCalcs!E553*pointpassyard+ProjectionCalcs!F553*pointpasstd+pointint*ProjectionCalcs!G553+ProjectionCalcs!H553*pointrushatt+pointrushyard*ProjectionCalcs!I553+pointrushtd*ProjectionCalcs!J553+ProjectionCalcs!K553*pointrec+pointrecyard*ProjectionCalcs!L553+ProjectionCalcs!M553*pointrectd+pointfumb*ProjectionCalcs!N553+(C553-D553)*pointpassinc+O553*pointret+P553*pointrushtd,0)</f>
        <v>0</v>
      </c>
      <c r="R553" s="113" t="str">
        <f t="shared" si="17"/>
        <v>#REF!</v>
      </c>
      <c r="S553" s="135" t="str">
        <f t="shared" si="18"/>
        <v>#REF!</v>
      </c>
      <c r="T553" s="113" t="str">
        <f t="array" ref="T553">ROUND(SUMPRODUCT((AE553&gt;=$AE$405:$AE$704)/COUNTIF($AE$405:$AE$704,$AE$405:$AE$704)),0)</f>
        <v>#DIV/0!</v>
      </c>
      <c r="U553" s="3" t="str">
        <f t="shared" si="19"/>
        <v>#REF!</v>
      </c>
      <c r="V553" s="3" t="str">
        <f t="array" ref="V553">IFERROR(INDEX(Overall!$C$3:$C$389,MATCH(ProjectionCalcs!B553,Overall!$D$3:$D$389,0)),"No")</f>
        <v>No</v>
      </c>
      <c r="W553" s="93">
        <f t="shared" si="20"/>
        <v>1</v>
      </c>
      <c r="X553" s="136"/>
      <c r="Y553" s="3" t="str">
        <f t="shared" si="21"/>
        <v/>
      </c>
      <c r="Z553" s="3" t="str">
        <f t="shared" si="6"/>
        <v>#DIV/0!</v>
      </c>
      <c r="AA553" s="96">
        <f t="shared" si="7"/>
        <v>0</v>
      </c>
      <c r="AB553" s="3" t="str">
        <f>IF(OR((AA553-$AD$2)&lt;0,(AA553-$AD$4)&lt;0),0,(AA553-$AD$2)*(AA553-$AD$4)*'Draft Array'!$K$101*'Draft Array'!$M$113*pcwr)</f>
        <v>#REF!</v>
      </c>
      <c r="AC553" s="3" t="str">
        <f t="shared" si="8"/>
        <v>#REF!</v>
      </c>
      <c r="AD553" s="3">
        <f t="shared" si="9"/>
        <v>0</v>
      </c>
      <c r="AE553" s="3" t="str">
        <f t="shared" si="22"/>
        <v>#DIV/0!</v>
      </c>
    </row>
    <row r="554" ht="15.75" customHeight="1">
      <c r="A554" s="153" t="str">
        <f>OffensePrj!C553</f>
        <v>wr</v>
      </c>
      <c r="B554" s="131" t="str">
        <f>OffensePrj!R553</f>
        <v>A.J. Brown</v>
      </c>
      <c r="C554" s="132">
        <f>OffensePrj!D553</f>
        <v>0</v>
      </c>
      <c r="D554" s="132">
        <f>OffensePrj!E553</f>
        <v>0</v>
      </c>
      <c r="E554" s="132">
        <f>OffensePrj!F553</f>
        <v>0</v>
      </c>
      <c r="F554" s="132">
        <f>OffensePrj!G553</f>
        <v>0</v>
      </c>
      <c r="G554" s="133">
        <f>OffensePrj!H553</f>
        <v>0</v>
      </c>
      <c r="H554" s="132">
        <f>OffensePrj!I553</f>
        <v>4.435825</v>
      </c>
      <c r="I554" s="132">
        <f>OffensePrj!J553</f>
        <v>42.52179</v>
      </c>
      <c r="J554" s="132">
        <f>OffensePrj!K553</f>
        <v>0.293893</v>
      </c>
      <c r="K554" s="132">
        <f>OffensePrj!L553</f>
        <v>65.08284</v>
      </c>
      <c r="L554" s="132">
        <f>OffensePrj!M553</f>
        <v>1135.092</v>
      </c>
      <c r="M554" s="132">
        <f>OffensePrj!N553</f>
        <v>7.275972</v>
      </c>
      <c r="N554" s="132">
        <f>OffensePrj!O553</f>
        <v>0.512668</v>
      </c>
      <c r="O554" s="132">
        <f>OffensePrj!P553</f>
        <v>0</v>
      </c>
      <c r="P554" s="132">
        <f>OffensePrj!Q553</f>
        <v>0</v>
      </c>
      <c r="Q554" s="134">
        <f>IFERROR(ProjectionCalcs!D554*pointpasscomp+ProjectionCalcs!E554*pointpassyard+ProjectionCalcs!F554*pointpasstd+pointint*ProjectionCalcs!G554+ProjectionCalcs!H554*pointrushatt+pointrushyard*ProjectionCalcs!I554+pointrushtd*ProjectionCalcs!J554+ProjectionCalcs!K554*pointrec+pointrecyard*ProjectionCalcs!L554+ProjectionCalcs!M554*pointrectd+pointfumb*ProjectionCalcs!N554+(C554-D554)*pointpassinc+O554*pointret+P554*pointrushtd,0)</f>
        <v>0</v>
      </c>
      <c r="R554" s="113" t="str">
        <f t="shared" si="17"/>
        <v>#REF!</v>
      </c>
      <c r="S554" s="135" t="str">
        <f t="shared" si="18"/>
        <v>#REF!</v>
      </c>
      <c r="T554" s="113" t="str">
        <f t="array" ref="T554">ROUND(SUMPRODUCT((AE554&gt;=$AE$405:$AE$704)/COUNTIF($AE$405:$AE$704,$AE$405:$AE$704)),0)</f>
        <v>#DIV/0!</v>
      </c>
      <c r="U554" s="3" t="str">
        <f t="shared" si="19"/>
        <v>#REF!</v>
      </c>
      <c r="V554" s="3" t="str">
        <f t="array" ref="V554">IFERROR(INDEX(Overall!$C$3:$C$389,MATCH(ProjectionCalcs!B554,Overall!$D$3:$D$389,0)),"No")</f>
        <v>Yes</v>
      </c>
      <c r="W554" s="93">
        <f t="shared" si="20"/>
        <v>0</v>
      </c>
      <c r="X554" s="136"/>
      <c r="Y554" s="3" t="str">
        <f t="shared" si="21"/>
        <v/>
      </c>
      <c r="Z554" s="3" t="str">
        <f t="shared" si="6"/>
        <v>#DIV/0!</v>
      </c>
      <c r="AA554" s="96">
        <f t="shared" si="7"/>
        <v>0</v>
      </c>
      <c r="AB554" s="3" t="str">
        <f>IF(OR((AA554-$AD$2)&lt;0,(AA554-$AD$4)&lt;0),0,(AA554-$AD$2)*(AA554-$AD$4)*'Draft Array'!$K$101*'Draft Array'!$M$113*pcwr)</f>
        <v>#REF!</v>
      </c>
      <c r="AC554" s="3" t="str">
        <f t="shared" si="8"/>
        <v>#REF!</v>
      </c>
      <c r="AD554" s="3">
        <f t="shared" si="9"/>
        <v>0</v>
      </c>
      <c r="AE554" s="3" t="str">
        <f t="shared" si="22"/>
        <v>#DIV/0!</v>
      </c>
    </row>
    <row r="555" ht="15.75" customHeight="1">
      <c r="A555" s="153" t="str">
        <f>OffensePrj!C554</f>
        <v>wr</v>
      </c>
      <c r="B555" s="131" t="str">
        <f>OffensePrj!R554</f>
        <v>Jalen Hurd</v>
      </c>
      <c r="C555" s="132">
        <f>OffensePrj!D554</f>
        <v>0</v>
      </c>
      <c r="D555" s="132">
        <f>OffensePrj!E554</f>
        <v>0</v>
      </c>
      <c r="E555" s="132">
        <f>OffensePrj!F554</f>
        <v>0</v>
      </c>
      <c r="F555" s="132">
        <f>OffensePrj!G554</f>
        <v>0</v>
      </c>
      <c r="G555" s="133">
        <f>OffensePrj!H554</f>
        <v>0</v>
      </c>
      <c r="H555" s="132">
        <f>OffensePrj!I554</f>
        <v>3.243937</v>
      </c>
      <c r="I555" s="132">
        <f>OffensePrj!J554</f>
        <v>18.38231</v>
      </c>
      <c r="J555" s="132">
        <f>OffensePrj!K554</f>
        <v>0</v>
      </c>
      <c r="K555" s="132">
        <f>OffensePrj!L554</f>
        <v>22.37274</v>
      </c>
      <c r="L555" s="132">
        <f>OffensePrj!M554</f>
        <v>357.9983</v>
      </c>
      <c r="M555" s="132">
        <f>OffensePrj!N554</f>
        <v>1.261436</v>
      </c>
      <c r="N555" s="132">
        <f>OffensePrj!O554</f>
        <v>0</v>
      </c>
      <c r="O555" s="132">
        <f>OffensePrj!P554</f>
        <v>0</v>
      </c>
      <c r="P555" s="132">
        <f>OffensePrj!Q554</f>
        <v>0</v>
      </c>
      <c r="Q555" s="134">
        <f>IFERROR(ProjectionCalcs!D555*pointpasscomp+ProjectionCalcs!E555*pointpassyard+ProjectionCalcs!F555*pointpasstd+pointint*ProjectionCalcs!G555+ProjectionCalcs!H555*pointrushatt+pointrushyard*ProjectionCalcs!I555+pointrushtd*ProjectionCalcs!J555+ProjectionCalcs!K555*pointrec+pointrecyard*ProjectionCalcs!L555+ProjectionCalcs!M555*pointrectd+pointfumb*ProjectionCalcs!N555+(C555-D555)*pointpassinc+O555*pointret+P555*pointrushtd,0)</f>
        <v>0</v>
      </c>
      <c r="R555" s="113" t="str">
        <f t="shared" si="17"/>
        <v>#REF!</v>
      </c>
      <c r="S555" s="135" t="str">
        <f t="shared" si="18"/>
        <v>#REF!</v>
      </c>
      <c r="T555" s="113" t="str">
        <f t="array" ref="T555">ROUND(SUMPRODUCT((AE555&gt;=$AE$405:$AE$704)/COUNTIF($AE$405:$AE$704,$AE$405:$AE$704)),0)</f>
        <v>#DIV/0!</v>
      </c>
      <c r="U555" s="3" t="str">
        <f t="shared" si="19"/>
        <v>#REF!</v>
      </c>
      <c r="V555" s="3" t="str">
        <f t="array" ref="V555">IFERROR(INDEX(Overall!$C$3:$C$389,MATCH(ProjectionCalcs!B555,Overall!$D$3:$D$389,0)),"No")</f>
        <v>Yes</v>
      </c>
      <c r="W555" s="93">
        <f t="shared" si="20"/>
        <v>0</v>
      </c>
      <c r="X555" s="136"/>
      <c r="Y555" s="3" t="str">
        <f t="shared" si="21"/>
        <v/>
      </c>
      <c r="Z555" s="3" t="str">
        <f t="shared" si="6"/>
        <v>#DIV/0!</v>
      </c>
      <c r="AA555" s="96">
        <f t="shared" si="7"/>
        <v>0</v>
      </c>
      <c r="AB555" s="3" t="str">
        <f>IF(OR((AA555-$AD$2)&lt;0,(AA555-$AD$4)&lt;0),0,(AA555-$AD$2)*(AA555-$AD$4)*'Draft Array'!$K$101*'Draft Array'!$M$113*pcwr)</f>
        <v>#REF!</v>
      </c>
      <c r="AC555" s="3" t="str">
        <f t="shared" si="8"/>
        <v>#REF!</v>
      </c>
      <c r="AD555" s="3">
        <f t="shared" si="9"/>
        <v>0</v>
      </c>
      <c r="AE555" s="3" t="str">
        <f t="shared" si="22"/>
        <v>#DIV/0!</v>
      </c>
    </row>
    <row r="556" ht="15.75" customHeight="1">
      <c r="A556" s="153" t="str">
        <f>OffensePrj!C555</f>
        <v>wr</v>
      </c>
      <c r="B556" s="131" t="str">
        <f>OffensePrj!R555</f>
        <v>Gary Jennings</v>
      </c>
      <c r="C556" s="132">
        <f>OffensePrj!D555</f>
        <v>0</v>
      </c>
      <c r="D556" s="132">
        <f>OffensePrj!E555</f>
        <v>0</v>
      </c>
      <c r="E556" s="132">
        <f>OffensePrj!F555</f>
        <v>0</v>
      </c>
      <c r="F556" s="132">
        <f>OffensePrj!G555</f>
        <v>0</v>
      </c>
      <c r="G556" s="133">
        <f>OffensePrj!H555</f>
        <v>0</v>
      </c>
      <c r="H556" s="132">
        <f>OffensePrj!I555</f>
        <v>0</v>
      </c>
      <c r="I556" s="132">
        <f>OffensePrj!J555</f>
        <v>0</v>
      </c>
      <c r="J556" s="132">
        <f>OffensePrj!K555</f>
        <v>0</v>
      </c>
      <c r="K556" s="132">
        <f>OffensePrj!L555</f>
        <v>4.05</v>
      </c>
      <c r="L556" s="132">
        <f>OffensePrj!M555</f>
        <v>49.89</v>
      </c>
      <c r="M556" s="132">
        <f>OffensePrj!N555</f>
        <v>0.22</v>
      </c>
      <c r="N556" s="132">
        <f>OffensePrj!O555</f>
        <v>0</v>
      </c>
      <c r="O556" s="132">
        <f>OffensePrj!P555</f>
        <v>0</v>
      </c>
      <c r="P556" s="132">
        <f>OffensePrj!Q555</f>
        <v>0</v>
      </c>
      <c r="Q556" s="134">
        <f>IFERROR(ProjectionCalcs!D556*pointpasscomp+ProjectionCalcs!E556*pointpassyard+ProjectionCalcs!F556*pointpasstd+pointint*ProjectionCalcs!G556+ProjectionCalcs!H556*pointrushatt+pointrushyard*ProjectionCalcs!I556+pointrushtd*ProjectionCalcs!J556+ProjectionCalcs!K556*pointrec+pointrecyard*ProjectionCalcs!L556+ProjectionCalcs!M556*pointrectd+pointfumb*ProjectionCalcs!N556+(C556-D556)*pointpassinc+O556*pointret+P556*pointrushtd,0)</f>
        <v>0</v>
      </c>
      <c r="R556" s="113" t="str">
        <f t="shared" si="17"/>
        <v>#REF!</v>
      </c>
      <c r="S556" s="135" t="str">
        <f t="shared" si="18"/>
        <v>#REF!</v>
      </c>
      <c r="T556" s="113" t="str">
        <f t="array" ref="T556">ROUND(SUMPRODUCT((AE556&gt;=$AE$405:$AE$704)/COUNTIF($AE$405:$AE$704,$AE$405:$AE$704)),0)</f>
        <v>#DIV/0!</v>
      </c>
      <c r="U556" s="3" t="str">
        <f t="shared" si="19"/>
        <v>#REF!</v>
      </c>
      <c r="V556" s="3" t="str">
        <f t="array" ref="V556">IFERROR(INDEX(Overall!$C$3:$C$389,MATCH(ProjectionCalcs!B556,Overall!$D$3:$D$389,0)),"No")</f>
        <v>No</v>
      </c>
      <c r="W556" s="93">
        <f t="shared" si="20"/>
        <v>1</v>
      </c>
      <c r="X556" s="136"/>
      <c r="Y556" s="3" t="str">
        <f t="shared" si="21"/>
        <v/>
      </c>
      <c r="Z556" s="3" t="str">
        <f t="shared" si="6"/>
        <v>#DIV/0!</v>
      </c>
      <c r="AA556" s="96">
        <f t="shared" si="7"/>
        <v>0</v>
      </c>
      <c r="AB556" s="3" t="str">
        <f>IF(OR((AA556-$AD$2)&lt;0,(AA556-$AD$4)&lt;0),0,(AA556-$AD$2)*(AA556-$AD$4)*'Draft Array'!$K$101*'Draft Array'!$M$113*pcwr)</f>
        <v>#REF!</v>
      </c>
      <c r="AC556" s="3" t="str">
        <f t="shared" si="8"/>
        <v>#REF!</v>
      </c>
      <c r="AD556" s="3">
        <f t="shared" si="9"/>
        <v>0</v>
      </c>
      <c r="AE556" s="3" t="str">
        <f t="shared" si="22"/>
        <v>#DIV/0!</v>
      </c>
    </row>
    <row r="557" ht="15.75" customHeight="1">
      <c r="A557" s="153" t="str">
        <f>OffensePrj!C556</f>
        <v>wr</v>
      </c>
      <c r="B557" s="131" t="str">
        <f>OffensePrj!R556</f>
        <v>Marquise Brown</v>
      </c>
      <c r="C557" s="132">
        <f>OffensePrj!D556</f>
        <v>0</v>
      </c>
      <c r="D557" s="132">
        <f>OffensePrj!E556</f>
        <v>0</v>
      </c>
      <c r="E557" s="132">
        <f>OffensePrj!F556</f>
        <v>0</v>
      </c>
      <c r="F557" s="132">
        <f>OffensePrj!G556</f>
        <v>0</v>
      </c>
      <c r="G557" s="133">
        <f>OffensePrj!H556</f>
        <v>0</v>
      </c>
      <c r="H557" s="132">
        <f>OffensePrj!I556</f>
        <v>5.233455</v>
      </c>
      <c r="I557" s="132">
        <f>OffensePrj!J556</f>
        <v>48.63273</v>
      </c>
      <c r="J557" s="132">
        <f>OffensePrj!K556</f>
        <v>0.257201</v>
      </c>
      <c r="K557" s="132">
        <f>OffensePrj!L556</f>
        <v>62.7158</v>
      </c>
      <c r="L557" s="132">
        <f>OffensePrj!M556</f>
        <v>830.4576</v>
      </c>
      <c r="M557" s="132">
        <f>OffensePrj!N556</f>
        <v>6.769761</v>
      </c>
      <c r="N557" s="132">
        <f>OffensePrj!O556</f>
        <v>0.512668</v>
      </c>
      <c r="O557" s="132">
        <f>OffensePrj!P556</f>
        <v>0</v>
      </c>
      <c r="P557" s="132">
        <f>OffensePrj!Q556</f>
        <v>0</v>
      </c>
      <c r="Q557" s="134">
        <f>IFERROR(ProjectionCalcs!D557*pointpasscomp+ProjectionCalcs!E557*pointpassyard+ProjectionCalcs!F557*pointpasstd+pointint*ProjectionCalcs!G557+ProjectionCalcs!H557*pointrushatt+pointrushyard*ProjectionCalcs!I557+pointrushtd*ProjectionCalcs!J557+ProjectionCalcs!K557*pointrec+pointrecyard*ProjectionCalcs!L557+ProjectionCalcs!M557*pointrectd+pointfumb*ProjectionCalcs!N557+(C557-D557)*pointpassinc+O557*pointret+P557*pointrushtd,0)</f>
        <v>0</v>
      </c>
      <c r="R557" s="113" t="str">
        <f t="shared" si="17"/>
        <v>#REF!</v>
      </c>
      <c r="S557" s="135" t="str">
        <f t="shared" si="18"/>
        <v>#REF!</v>
      </c>
      <c r="T557" s="113" t="str">
        <f t="array" ref="T557">ROUND(SUMPRODUCT((AE557&gt;=$AE$405:$AE$704)/COUNTIF($AE$405:$AE$704,$AE$405:$AE$704)),0)</f>
        <v>#DIV/0!</v>
      </c>
      <c r="U557" s="3" t="str">
        <f t="shared" si="19"/>
        <v>#REF!</v>
      </c>
      <c r="V557" s="3" t="str">
        <f t="array" ref="V557">IFERROR(INDEX(Overall!$C$3:$C$389,MATCH(ProjectionCalcs!B557,Overall!$D$3:$D$389,0)),"No")</f>
        <v>Yes</v>
      </c>
      <c r="W557" s="93">
        <f t="shared" si="20"/>
        <v>0</v>
      </c>
      <c r="X557" s="136"/>
      <c r="Y557" s="3" t="str">
        <f t="shared" si="21"/>
        <v/>
      </c>
      <c r="Z557" s="3" t="str">
        <f t="shared" si="6"/>
        <v>#DIV/0!</v>
      </c>
      <c r="AA557" s="96">
        <f t="shared" si="7"/>
        <v>0</v>
      </c>
      <c r="AB557" s="3" t="str">
        <f>IF(OR((AA557-$AD$2)&lt;0,(AA557-$AD$4)&lt;0),0,(AA557-$AD$2)*(AA557-$AD$4)*'Draft Array'!$K$101*'Draft Array'!$M$113*pcwr)</f>
        <v>#REF!</v>
      </c>
      <c r="AC557" s="3" t="str">
        <f t="shared" si="8"/>
        <v>#REF!</v>
      </c>
      <c r="AD557" s="3">
        <f t="shared" si="9"/>
        <v>0</v>
      </c>
      <c r="AE557" s="3" t="str">
        <f t="shared" si="22"/>
        <v>#DIV/0!</v>
      </c>
    </row>
    <row r="558" ht="15.75" customHeight="1">
      <c r="A558" s="153" t="str">
        <f>OffensePrj!C557</f>
        <v>wr</v>
      </c>
      <c r="B558" s="131" t="str">
        <f>OffensePrj!R557</f>
        <v>Keelan Doss</v>
      </c>
      <c r="C558" s="132">
        <f>OffensePrj!D557</f>
        <v>0</v>
      </c>
      <c r="D558" s="132">
        <f>OffensePrj!E557</f>
        <v>0</v>
      </c>
      <c r="E558" s="132">
        <f>OffensePrj!F557</f>
        <v>0</v>
      </c>
      <c r="F558" s="132">
        <f>OffensePrj!G557</f>
        <v>0</v>
      </c>
      <c r="G558" s="133">
        <f>OffensePrj!H557</f>
        <v>0</v>
      </c>
      <c r="H558" s="132">
        <f>OffensePrj!I557</f>
        <v>0</v>
      </c>
      <c r="I558" s="132">
        <f>OffensePrj!J557</f>
        <v>0</v>
      </c>
      <c r="J558" s="132">
        <f>OffensePrj!K557</f>
        <v>0</v>
      </c>
      <c r="K558" s="132">
        <f>OffensePrj!L557</f>
        <v>6.8</v>
      </c>
      <c r="L558" s="132">
        <f>OffensePrj!M557</f>
        <v>84</v>
      </c>
      <c r="M558" s="132">
        <f>OffensePrj!N557</f>
        <v>0</v>
      </c>
      <c r="N558" s="132">
        <f>OffensePrj!O557</f>
        <v>0</v>
      </c>
      <c r="O558" s="132">
        <f>OffensePrj!P557</f>
        <v>0</v>
      </c>
      <c r="P558" s="132">
        <f>OffensePrj!Q557</f>
        <v>0</v>
      </c>
      <c r="Q558" s="134">
        <f>IFERROR(ProjectionCalcs!D558*pointpasscomp+ProjectionCalcs!E558*pointpassyard+ProjectionCalcs!F558*pointpasstd+pointint*ProjectionCalcs!G558+ProjectionCalcs!H558*pointrushatt+pointrushyard*ProjectionCalcs!I558+pointrushtd*ProjectionCalcs!J558+ProjectionCalcs!K558*pointrec+pointrecyard*ProjectionCalcs!L558+ProjectionCalcs!M558*pointrectd+pointfumb*ProjectionCalcs!N558+(C558-D558)*pointpassinc+O558*pointret+P558*pointrushtd,0)</f>
        <v>0</v>
      </c>
      <c r="R558" s="113" t="str">
        <f t="shared" si="17"/>
        <v>#REF!</v>
      </c>
      <c r="S558" s="135" t="str">
        <f t="shared" si="18"/>
        <v>#REF!</v>
      </c>
      <c r="T558" s="113" t="str">
        <f t="array" ref="T558">ROUND(SUMPRODUCT((AE558&gt;=$AE$405:$AE$704)/COUNTIF($AE$405:$AE$704,$AE$405:$AE$704)),0)</f>
        <v>#DIV/0!</v>
      </c>
      <c r="U558" s="3" t="str">
        <f t="shared" si="19"/>
        <v>#REF!</v>
      </c>
      <c r="V558" s="3" t="str">
        <f t="array" ref="V558">IFERROR(INDEX(Overall!$C$3:$C$389,MATCH(ProjectionCalcs!B558,Overall!$D$3:$D$389,0)),"No")</f>
        <v>No</v>
      </c>
      <c r="W558" s="93">
        <f t="shared" si="20"/>
        <v>1</v>
      </c>
      <c r="X558" s="136"/>
      <c r="Y558" s="3" t="str">
        <f t="shared" si="21"/>
        <v/>
      </c>
      <c r="Z558" s="3" t="str">
        <f t="shared" si="6"/>
        <v>#DIV/0!</v>
      </c>
      <c r="AA558" s="96">
        <f t="shared" si="7"/>
        <v>0</v>
      </c>
      <c r="AB558" s="3" t="str">
        <f>IF(OR((AA558-$AD$2)&lt;0,(AA558-$AD$4)&lt;0),0,(AA558-$AD$2)*(AA558-$AD$4)*'Draft Array'!$K$101*'Draft Array'!$M$113*pcwr)</f>
        <v>#REF!</v>
      </c>
      <c r="AC558" s="3" t="str">
        <f t="shared" si="8"/>
        <v>#REF!</v>
      </c>
      <c r="AD558" s="3">
        <f t="shared" si="9"/>
        <v>0</v>
      </c>
      <c r="AE558" s="3" t="str">
        <f t="shared" si="22"/>
        <v>#DIV/0!</v>
      </c>
    </row>
    <row r="559" ht="15.75" customHeight="1">
      <c r="A559" s="153" t="str">
        <f>OffensePrj!C558</f>
        <v>wr</v>
      </c>
      <c r="B559" s="131" t="str">
        <f>OffensePrj!R558</f>
        <v>Olabisi Johnson</v>
      </c>
      <c r="C559" s="132">
        <f>OffensePrj!D558</f>
        <v>0</v>
      </c>
      <c r="D559" s="132">
        <f>OffensePrj!E558</f>
        <v>0</v>
      </c>
      <c r="E559" s="132">
        <f>OffensePrj!F558</f>
        <v>0</v>
      </c>
      <c r="F559" s="132">
        <f>OffensePrj!G558</f>
        <v>0</v>
      </c>
      <c r="G559" s="133">
        <f>OffensePrj!H558</f>
        <v>0</v>
      </c>
      <c r="H559" s="132">
        <f>OffensePrj!I558</f>
        <v>0</v>
      </c>
      <c r="I559" s="132">
        <f>OffensePrj!J558</f>
        <v>0</v>
      </c>
      <c r="J559" s="132">
        <f>OffensePrj!K558</f>
        <v>0</v>
      </c>
      <c r="K559" s="132">
        <f>OffensePrj!L558</f>
        <v>24.79575</v>
      </c>
      <c r="L559" s="132">
        <f>OffensePrj!M558</f>
        <v>270.9986</v>
      </c>
      <c r="M559" s="132">
        <f>OffensePrj!N558</f>
        <v>2.046317</v>
      </c>
      <c r="N559" s="132">
        <f>OffensePrj!O558</f>
        <v>0</v>
      </c>
      <c r="O559" s="132">
        <f>OffensePrj!P558</f>
        <v>0</v>
      </c>
      <c r="P559" s="132">
        <f>OffensePrj!Q558</f>
        <v>0</v>
      </c>
      <c r="Q559" s="134">
        <f>IFERROR(ProjectionCalcs!D559*pointpasscomp+ProjectionCalcs!E559*pointpassyard+ProjectionCalcs!F559*pointpasstd+pointint*ProjectionCalcs!G559+ProjectionCalcs!H559*pointrushatt+pointrushyard*ProjectionCalcs!I559+pointrushtd*ProjectionCalcs!J559+ProjectionCalcs!K559*pointrec+pointrecyard*ProjectionCalcs!L559+ProjectionCalcs!M559*pointrectd+pointfumb*ProjectionCalcs!N559+(C559-D559)*pointpassinc+O559*pointret+P559*pointrushtd,0)</f>
        <v>0</v>
      </c>
      <c r="R559" s="113" t="str">
        <f t="shared" si="17"/>
        <v>#REF!</v>
      </c>
      <c r="S559" s="135" t="str">
        <f t="shared" si="18"/>
        <v>#REF!</v>
      </c>
      <c r="T559" s="113" t="str">
        <f t="array" ref="T559">ROUND(SUMPRODUCT((AE559&gt;=$AE$405:$AE$704)/COUNTIF($AE$405:$AE$704,$AE$405:$AE$704)),0)</f>
        <v>#DIV/0!</v>
      </c>
      <c r="U559" s="3" t="str">
        <f t="shared" si="19"/>
        <v>#REF!</v>
      </c>
      <c r="V559" s="3" t="str">
        <f t="array" ref="V559">IFERROR(INDEX(Overall!$C$3:$C$389,MATCH(ProjectionCalcs!B559,Overall!$D$3:$D$389,0)),"No")</f>
        <v>Yes</v>
      </c>
      <c r="W559" s="93">
        <f t="shared" si="20"/>
        <v>0</v>
      </c>
      <c r="X559" s="136"/>
      <c r="Y559" s="3" t="str">
        <f t="shared" si="21"/>
        <v/>
      </c>
      <c r="Z559" s="3" t="str">
        <f t="shared" si="6"/>
        <v>#DIV/0!</v>
      </c>
      <c r="AA559" s="96">
        <f t="shared" si="7"/>
        <v>0</v>
      </c>
      <c r="AB559" s="3" t="str">
        <f>IF(OR((AA559-$AD$2)&lt;0,(AA559-$AD$4)&lt;0),0,(AA559-$AD$2)*(AA559-$AD$4)*'Draft Array'!$K$101*'Draft Array'!$M$113*pcwr)</f>
        <v>#REF!</v>
      </c>
      <c r="AC559" s="3" t="str">
        <f t="shared" si="8"/>
        <v>#REF!</v>
      </c>
      <c r="AD559" s="3">
        <f t="shared" si="9"/>
        <v>0</v>
      </c>
      <c r="AE559" s="3" t="str">
        <f t="shared" si="22"/>
        <v>#DIV/0!</v>
      </c>
    </row>
    <row r="560" ht="15.75" customHeight="1">
      <c r="A560" s="153" t="str">
        <f>OffensePrj!C559</f>
        <v>wr</v>
      </c>
      <c r="B560" s="131" t="str">
        <f>OffensePrj!R559</f>
        <v>JJ Arcega-Whiteside</v>
      </c>
      <c r="C560" s="132">
        <f>OffensePrj!D559</f>
        <v>0</v>
      </c>
      <c r="D560" s="132">
        <f>OffensePrj!E559</f>
        <v>0</v>
      </c>
      <c r="E560" s="132">
        <f>OffensePrj!F559</f>
        <v>0</v>
      </c>
      <c r="F560" s="132">
        <f>OffensePrj!G559</f>
        <v>0</v>
      </c>
      <c r="G560" s="133">
        <f>OffensePrj!H559</f>
        <v>0</v>
      </c>
      <c r="H560" s="132">
        <f>OffensePrj!I559</f>
        <v>0.271717</v>
      </c>
      <c r="I560" s="132">
        <f>OffensePrj!J559</f>
        <v>1.802076</v>
      </c>
      <c r="J560" s="132">
        <f>OffensePrj!K559</f>
        <v>0</v>
      </c>
      <c r="K560" s="132">
        <f>OffensePrj!L559</f>
        <v>20.73644</v>
      </c>
      <c r="L560" s="132">
        <f>OffensePrj!M559</f>
        <v>290.6554</v>
      </c>
      <c r="M560" s="132">
        <f>OffensePrj!N559</f>
        <v>1.313829</v>
      </c>
      <c r="N560" s="132">
        <f>OffensePrj!O559</f>
        <v>0</v>
      </c>
      <c r="O560" s="132">
        <f>OffensePrj!P559</f>
        <v>0</v>
      </c>
      <c r="P560" s="132">
        <f>OffensePrj!Q559</f>
        <v>0</v>
      </c>
      <c r="Q560" s="134">
        <f>IFERROR(ProjectionCalcs!D560*pointpasscomp+ProjectionCalcs!E560*pointpassyard+ProjectionCalcs!F560*pointpasstd+pointint*ProjectionCalcs!G560+ProjectionCalcs!H560*pointrushatt+pointrushyard*ProjectionCalcs!I560+pointrushtd*ProjectionCalcs!J560+ProjectionCalcs!K560*pointrec+pointrecyard*ProjectionCalcs!L560+ProjectionCalcs!M560*pointrectd+pointfumb*ProjectionCalcs!N560+(C560-D560)*pointpassinc+O560*pointret+P560*pointrushtd,0)</f>
        <v>0</v>
      </c>
      <c r="R560" s="113" t="str">
        <f t="shared" si="17"/>
        <v>#REF!</v>
      </c>
      <c r="S560" s="135" t="str">
        <f t="shared" si="18"/>
        <v>#REF!</v>
      </c>
      <c r="T560" s="113" t="str">
        <f t="array" ref="T560">ROUND(SUMPRODUCT((AE560&gt;=$AE$405:$AE$704)/COUNTIF($AE$405:$AE$704,$AE$405:$AE$704)),0)</f>
        <v>#DIV/0!</v>
      </c>
      <c r="U560" s="3" t="str">
        <f t="shared" si="19"/>
        <v>#REF!</v>
      </c>
      <c r="V560" s="3" t="str">
        <f t="array" ref="V560">IFERROR(INDEX(Overall!$C$3:$C$389,MATCH(ProjectionCalcs!B560,Overall!$D$3:$D$389,0)),"No")</f>
        <v>No</v>
      </c>
      <c r="W560" s="93">
        <f t="shared" si="20"/>
        <v>1</v>
      </c>
      <c r="X560" s="136"/>
      <c r="Y560" s="3" t="str">
        <f t="shared" si="21"/>
        <v/>
      </c>
      <c r="Z560" s="3" t="str">
        <f t="shared" si="6"/>
        <v>#DIV/0!</v>
      </c>
      <c r="AA560" s="96">
        <f t="shared" si="7"/>
        <v>0</v>
      </c>
      <c r="AB560" s="3" t="str">
        <f>IF(OR((AA560-$AD$2)&lt;0,(AA560-$AD$4)&lt;0),0,(AA560-$AD$2)*(AA560-$AD$4)*'Draft Array'!$K$101*'Draft Array'!$M$113*pcwr)</f>
        <v>#REF!</v>
      </c>
      <c r="AC560" s="3" t="str">
        <f t="shared" si="8"/>
        <v>#REF!</v>
      </c>
      <c r="AD560" s="3">
        <f t="shared" si="9"/>
        <v>0</v>
      </c>
      <c r="AE560" s="3" t="str">
        <f t="shared" si="22"/>
        <v>#DIV/0!</v>
      </c>
    </row>
    <row r="561" ht="15.75" customHeight="1">
      <c r="A561" s="153" t="str">
        <f>OffensePrj!C560</f>
        <v>wr</v>
      </c>
      <c r="B561" s="131" t="str">
        <f>OffensePrj!R560</f>
        <v>Terry McLaurin</v>
      </c>
      <c r="C561" s="132">
        <f>OffensePrj!D560</f>
        <v>0</v>
      </c>
      <c r="D561" s="132">
        <f>OffensePrj!E560</f>
        <v>0</v>
      </c>
      <c r="E561" s="132">
        <f>OffensePrj!F560</f>
        <v>0</v>
      </c>
      <c r="F561" s="132">
        <f>OffensePrj!G560</f>
        <v>0</v>
      </c>
      <c r="G561" s="133">
        <f>OffensePrj!H560</f>
        <v>0</v>
      </c>
      <c r="H561" s="132">
        <f>OffensePrj!I560</f>
        <v>0.24</v>
      </c>
      <c r="I561" s="132">
        <f>OffensePrj!J560</f>
        <v>2.16</v>
      </c>
      <c r="J561" s="132">
        <f>OffensePrj!K560</f>
        <v>0</v>
      </c>
      <c r="K561" s="132">
        <f>OffensePrj!L560</f>
        <v>70.80482</v>
      </c>
      <c r="L561" s="132">
        <f>OffensePrj!M560</f>
        <v>1060.487</v>
      </c>
      <c r="M561" s="132">
        <f>OffensePrj!N560</f>
        <v>7.004881</v>
      </c>
      <c r="N561" s="132">
        <f>OffensePrj!O560</f>
        <v>0.512668</v>
      </c>
      <c r="O561" s="132">
        <f>OffensePrj!P560</f>
        <v>0</v>
      </c>
      <c r="P561" s="132">
        <f>OffensePrj!Q560</f>
        <v>0</v>
      </c>
      <c r="Q561" s="134">
        <f>IFERROR(ProjectionCalcs!D561*pointpasscomp+ProjectionCalcs!E561*pointpassyard+ProjectionCalcs!F561*pointpasstd+pointint*ProjectionCalcs!G561+ProjectionCalcs!H561*pointrushatt+pointrushyard*ProjectionCalcs!I561+pointrushtd*ProjectionCalcs!J561+ProjectionCalcs!K561*pointrec+pointrecyard*ProjectionCalcs!L561+ProjectionCalcs!M561*pointrectd+pointfumb*ProjectionCalcs!N561+(C561-D561)*pointpassinc+O561*pointret+P561*pointrushtd,0)</f>
        <v>0</v>
      </c>
      <c r="R561" s="113" t="str">
        <f t="shared" si="17"/>
        <v>#REF!</v>
      </c>
      <c r="S561" s="135" t="str">
        <f t="shared" si="18"/>
        <v>#REF!</v>
      </c>
      <c r="T561" s="113" t="str">
        <f t="array" ref="T561">ROUND(SUMPRODUCT((AE561&gt;=$AE$405:$AE$704)/COUNTIF($AE$405:$AE$704,$AE$405:$AE$704)),0)</f>
        <v>#DIV/0!</v>
      </c>
      <c r="U561" s="3" t="str">
        <f t="shared" si="19"/>
        <v>#REF!</v>
      </c>
      <c r="V561" s="3" t="str">
        <f t="array" ref="V561">IFERROR(INDEX(Overall!$C$3:$C$389,MATCH(ProjectionCalcs!B561,Overall!$D$3:$D$389,0)),"No")</f>
        <v>Yes</v>
      </c>
      <c r="W561" s="93">
        <f t="shared" si="20"/>
        <v>0</v>
      </c>
      <c r="X561" s="136"/>
      <c r="Y561" s="3" t="str">
        <f t="shared" si="21"/>
        <v/>
      </c>
      <c r="Z561" s="3" t="str">
        <f t="shared" si="6"/>
        <v>#DIV/0!</v>
      </c>
      <c r="AA561" s="96">
        <f t="shared" si="7"/>
        <v>0</v>
      </c>
      <c r="AB561" s="3" t="str">
        <f>IF(OR((AA561-$AD$2)&lt;0,(AA561-$AD$4)&lt;0),0,(AA561-$AD$2)*(AA561-$AD$4)*'Draft Array'!$K$101*'Draft Array'!$M$113*pcwr)</f>
        <v>#REF!</v>
      </c>
      <c r="AC561" s="3" t="str">
        <f t="shared" si="8"/>
        <v>#REF!</v>
      </c>
      <c r="AD561" s="3">
        <f t="shared" si="9"/>
        <v>0</v>
      </c>
      <c r="AE561" s="3" t="str">
        <f t="shared" si="22"/>
        <v>#DIV/0!</v>
      </c>
    </row>
    <row r="562" ht="15.75" customHeight="1">
      <c r="A562" s="153" t="str">
        <f>OffensePrj!C561</f>
        <v>wr</v>
      </c>
      <c r="B562" s="131" t="str">
        <f>OffensePrj!R561</f>
        <v>Hakeem Butler</v>
      </c>
      <c r="C562" s="132">
        <f>OffensePrj!D561</f>
        <v>0</v>
      </c>
      <c r="D562" s="132">
        <f>OffensePrj!E561</f>
        <v>0</v>
      </c>
      <c r="E562" s="132">
        <f>OffensePrj!F561</f>
        <v>0</v>
      </c>
      <c r="F562" s="132">
        <f>OffensePrj!G561</f>
        <v>0</v>
      </c>
      <c r="G562" s="133">
        <f>OffensePrj!H561</f>
        <v>0</v>
      </c>
      <c r="H562" s="132">
        <f>OffensePrj!I561</f>
        <v>0</v>
      </c>
      <c r="I562" s="132">
        <f>OffensePrj!J561</f>
        <v>0</v>
      </c>
      <c r="J562" s="132">
        <f>OffensePrj!K561</f>
        <v>0</v>
      </c>
      <c r="K562" s="132">
        <f>OffensePrj!L561</f>
        <v>1.811094</v>
      </c>
      <c r="L562" s="132">
        <f>OffensePrj!M561</f>
        <v>24.6294</v>
      </c>
      <c r="M562" s="132">
        <f>OffensePrj!N561</f>
        <v>0.114114</v>
      </c>
      <c r="N562" s="132">
        <f>OffensePrj!O561</f>
        <v>0</v>
      </c>
      <c r="O562" s="132">
        <f>OffensePrj!P561</f>
        <v>0</v>
      </c>
      <c r="P562" s="132">
        <f>OffensePrj!Q561</f>
        <v>0</v>
      </c>
      <c r="Q562" s="134">
        <f>IFERROR(ProjectionCalcs!D562*pointpasscomp+ProjectionCalcs!E562*pointpassyard+ProjectionCalcs!F562*pointpasstd+pointint*ProjectionCalcs!G562+ProjectionCalcs!H562*pointrushatt+pointrushyard*ProjectionCalcs!I562+pointrushtd*ProjectionCalcs!J562+ProjectionCalcs!K562*pointrec+pointrecyard*ProjectionCalcs!L562+ProjectionCalcs!M562*pointrectd+pointfumb*ProjectionCalcs!N562+(C562-D562)*pointpassinc+O562*pointret+P562*pointrushtd,0)</f>
        <v>0</v>
      </c>
      <c r="R562" s="113" t="str">
        <f t="shared" si="17"/>
        <v>#REF!</v>
      </c>
      <c r="S562" s="135" t="str">
        <f t="shared" si="18"/>
        <v>#REF!</v>
      </c>
      <c r="T562" s="113" t="str">
        <f t="array" ref="T562">ROUND(SUMPRODUCT((AE562&gt;=$AE$405:$AE$704)/COUNTIF($AE$405:$AE$704,$AE$405:$AE$704)),0)</f>
        <v>#DIV/0!</v>
      </c>
      <c r="U562" s="3" t="str">
        <f t="shared" si="19"/>
        <v>#REF!</v>
      </c>
      <c r="V562" s="3" t="str">
        <f t="array" ref="V562">IFERROR(INDEX(Overall!$C$3:$C$389,MATCH(ProjectionCalcs!B562,Overall!$D$3:$D$389,0)),"No")</f>
        <v>Yes</v>
      </c>
      <c r="W562" s="93">
        <f t="shared" si="20"/>
        <v>0</v>
      </c>
      <c r="X562" s="136"/>
      <c r="Y562" s="3" t="str">
        <f t="shared" si="21"/>
        <v/>
      </c>
      <c r="Z562" s="3" t="str">
        <f t="shared" si="6"/>
        <v>#DIV/0!</v>
      </c>
      <c r="AA562" s="96">
        <f t="shared" si="7"/>
        <v>0</v>
      </c>
      <c r="AB562" s="3" t="str">
        <f>IF(OR((AA562-$AD$2)&lt;0,(AA562-$AD$4)&lt;0),0,(AA562-$AD$2)*(AA562-$AD$4)*'Draft Array'!$K$101*'Draft Array'!$M$113*pcwr)</f>
        <v>#REF!</v>
      </c>
      <c r="AC562" s="3" t="str">
        <f t="shared" si="8"/>
        <v>#REF!</v>
      </c>
      <c r="AD562" s="3">
        <f t="shared" si="9"/>
        <v>0</v>
      </c>
      <c r="AE562" s="3" t="str">
        <f t="shared" si="22"/>
        <v>#DIV/0!</v>
      </c>
    </row>
    <row r="563" ht="15.75" customHeight="1">
      <c r="A563" s="153" t="str">
        <f>OffensePrj!C562</f>
        <v>wr</v>
      </c>
      <c r="B563" s="131" t="str">
        <f>OffensePrj!R562</f>
        <v>Jakobi Meyers</v>
      </c>
      <c r="C563" s="132">
        <f>OffensePrj!D562</f>
        <v>0</v>
      </c>
      <c r="D563" s="132">
        <f>OffensePrj!E562</f>
        <v>0</v>
      </c>
      <c r="E563" s="132">
        <f>OffensePrj!F562</f>
        <v>0</v>
      </c>
      <c r="F563" s="132">
        <f>OffensePrj!G562</f>
        <v>0</v>
      </c>
      <c r="G563" s="133">
        <f>OffensePrj!H562</f>
        <v>0</v>
      </c>
      <c r="H563" s="132">
        <f>OffensePrj!I562</f>
        <v>0</v>
      </c>
      <c r="I563" s="132">
        <f>OffensePrj!J562</f>
        <v>0</v>
      </c>
      <c r="J563" s="132">
        <f>OffensePrj!K562</f>
        <v>0</v>
      </c>
      <c r="K563" s="132">
        <f>OffensePrj!L562</f>
        <v>17.41643</v>
      </c>
      <c r="L563" s="132">
        <f>OffensePrj!M562</f>
        <v>297.8426</v>
      </c>
      <c r="M563" s="132">
        <f>OffensePrj!N562</f>
        <v>1.147892</v>
      </c>
      <c r="N563" s="132">
        <f>OffensePrj!O562</f>
        <v>0</v>
      </c>
      <c r="O563" s="132">
        <f>OffensePrj!P562</f>
        <v>0</v>
      </c>
      <c r="P563" s="132">
        <f>OffensePrj!Q562</f>
        <v>0</v>
      </c>
      <c r="Q563" s="134">
        <f>IFERROR(ProjectionCalcs!D563*pointpasscomp+ProjectionCalcs!E563*pointpassyard+ProjectionCalcs!F563*pointpasstd+pointint*ProjectionCalcs!G563+ProjectionCalcs!H563*pointrushatt+pointrushyard*ProjectionCalcs!I563+pointrushtd*ProjectionCalcs!J563+ProjectionCalcs!K563*pointrec+pointrecyard*ProjectionCalcs!L563+ProjectionCalcs!M563*pointrectd+pointfumb*ProjectionCalcs!N563+(C563-D563)*pointpassinc+O563*pointret+P563*pointrushtd,0)</f>
        <v>0</v>
      </c>
      <c r="R563" s="113" t="str">
        <f t="shared" si="17"/>
        <v>#REF!</v>
      </c>
      <c r="S563" s="135" t="str">
        <f t="shared" si="18"/>
        <v>#REF!</v>
      </c>
      <c r="T563" s="113" t="str">
        <f t="array" ref="T563">ROUND(SUMPRODUCT((AE563&gt;=$AE$405:$AE$704)/COUNTIF($AE$405:$AE$704,$AE$405:$AE$704)),0)</f>
        <v>#DIV/0!</v>
      </c>
      <c r="U563" s="3" t="str">
        <f t="shared" si="19"/>
        <v>#REF!</v>
      </c>
      <c r="V563" s="3" t="str">
        <f t="array" ref="V563">IFERROR(INDEX(Overall!$C$3:$C$389,MATCH(ProjectionCalcs!B563,Overall!$D$3:$D$389,0)),"No")</f>
        <v>Yes</v>
      </c>
      <c r="W563" s="93">
        <f t="shared" si="20"/>
        <v>0</v>
      </c>
      <c r="X563" s="136"/>
      <c r="Y563" s="3" t="str">
        <f t="shared" si="21"/>
        <v/>
      </c>
      <c r="Z563" s="3" t="str">
        <f t="shared" si="6"/>
        <v>#DIV/0!</v>
      </c>
      <c r="AA563" s="96">
        <f t="shared" si="7"/>
        <v>0</v>
      </c>
      <c r="AB563" s="3" t="str">
        <f>IF(OR((AA563-$AD$2)&lt;0,(AA563-$AD$4)&lt;0),0,(AA563-$AD$2)*(AA563-$AD$4)*'Draft Array'!$K$101*'Draft Array'!$M$113*pcwr)</f>
        <v>#REF!</v>
      </c>
      <c r="AC563" s="3" t="str">
        <f t="shared" si="8"/>
        <v>#REF!</v>
      </c>
      <c r="AD563" s="3">
        <f t="shared" si="9"/>
        <v>0</v>
      </c>
      <c r="AE563" s="3" t="str">
        <f t="shared" si="22"/>
        <v>#DIV/0!</v>
      </c>
    </row>
    <row r="564" ht="15.75" customHeight="1">
      <c r="A564" s="153" t="str">
        <f>OffensePrj!C563</f>
        <v>wr</v>
      </c>
      <c r="B564" s="131" t="str">
        <f>OffensePrj!R563</f>
        <v>Parris Campbell</v>
      </c>
      <c r="C564" s="132">
        <f>OffensePrj!D563</f>
        <v>0</v>
      </c>
      <c r="D564" s="132">
        <f>OffensePrj!E563</f>
        <v>0</v>
      </c>
      <c r="E564" s="132">
        <f>OffensePrj!F563</f>
        <v>0</v>
      </c>
      <c r="F564" s="132">
        <f>OffensePrj!G563</f>
        <v>0</v>
      </c>
      <c r="G564" s="133">
        <f>OffensePrj!H563</f>
        <v>0</v>
      </c>
      <c r="H564" s="132">
        <f>OffensePrj!I563</f>
        <v>2.905878</v>
      </c>
      <c r="I564" s="132">
        <f>OffensePrj!J563</f>
        <v>21.5464</v>
      </c>
      <c r="J564" s="132">
        <f>OffensePrj!K563</f>
        <v>0.053285</v>
      </c>
      <c r="K564" s="132">
        <f>OffensePrj!L563</f>
        <v>44.81446</v>
      </c>
      <c r="L564" s="132">
        <f>OffensePrj!M563</f>
        <v>629.6973</v>
      </c>
      <c r="M564" s="132">
        <f>OffensePrj!N563</f>
        <v>3.967877</v>
      </c>
      <c r="N564" s="132">
        <f>OffensePrj!O563</f>
        <v>0</v>
      </c>
      <c r="O564" s="132">
        <f>OffensePrj!P563</f>
        <v>0</v>
      </c>
      <c r="P564" s="132">
        <f>OffensePrj!Q563</f>
        <v>0</v>
      </c>
      <c r="Q564" s="134">
        <f>IFERROR(ProjectionCalcs!D564*pointpasscomp+ProjectionCalcs!E564*pointpassyard+ProjectionCalcs!F564*pointpasstd+pointint*ProjectionCalcs!G564+ProjectionCalcs!H564*pointrushatt+pointrushyard*ProjectionCalcs!I564+pointrushtd*ProjectionCalcs!J564+ProjectionCalcs!K564*pointrec+pointrecyard*ProjectionCalcs!L564+ProjectionCalcs!M564*pointrectd+pointfumb*ProjectionCalcs!N564+(C564-D564)*pointpassinc+O564*pointret+P564*pointrushtd,0)</f>
        <v>0</v>
      </c>
      <c r="R564" s="113" t="str">
        <f t="shared" si="17"/>
        <v>#REF!</v>
      </c>
      <c r="S564" s="135" t="str">
        <f t="shared" si="18"/>
        <v>#REF!</v>
      </c>
      <c r="T564" s="113" t="str">
        <f t="array" ref="T564">ROUND(SUMPRODUCT((AE564&gt;=$AE$405:$AE$704)/COUNTIF($AE$405:$AE$704,$AE$405:$AE$704)),0)</f>
        <v>#DIV/0!</v>
      </c>
      <c r="U564" s="3" t="str">
        <f t="shared" si="19"/>
        <v>#REF!</v>
      </c>
      <c r="V564" s="3" t="str">
        <f t="array" ref="V564">IFERROR(INDEX(Overall!$C$3:$C$389,MATCH(ProjectionCalcs!B564,Overall!$D$3:$D$389,0)),"No")</f>
        <v>Yes</v>
      </c>
      <c r="W564" s="93">
        <f t="shared" si="20"/>
        <v>0</v>
      </c>
      <c r="X564" s="136"/>
      <c r="Y564" s="3" t="str">
        <f t="shared" si="21"/>
        <v/>
      </c>
      <c r="Z564" s="3" t="str">
        <f t="shared" si="6"/>
        <v>#DIV/0!</v>
      </c>
      <c r="AA564" s="96">
        <f t="shared" si="7"/>
        <v>0</v>
      </c>
      <c r="AB564" s="3" t="str">
        <f>IF(OR((AA564-$AD$2)&lt;0,(AA564-$AD$4)&lt;0),0,(AA564-$AD$2)*(AA564-$AD$4)*'Draft Array'!$K$101*'Draft Array'!$M$113*pcwr)</f>
        <v>#REF!</v>
      </c>
      <c r="AC564" s="3" t="str">
        <f t="shared" si="8"/>
        <v>#REF!</v>
      </c>
      <c r="AD564" s="3">
        <f t="shared" si="9"/>
        <v>0</v>
      </c>
      <c r="AE564" s="3" t="str">
        <f t="shared" si="22"/>
        <v>#DIV/0!</v>
      </c>
    </row>
    <row r="565" ht="15.75" customHeight="1">
      <c r="A565" s="153" t="str">
        <f>OffensePrj!C564</f>
        <v>wr</v>
      </c>
      <c r="B565" s="131" t="str">
        <f>OffensePrj!R564</f>
        <v>Stanley Morgan</v>
      </c>
      <c r="C565" s="132">
        <f>OffensePrj!D564</f>
        <v>0</v>
      </c>
      <c r="D565" s="132">
        <f>OffensePrj!E564</f>
        <v>0</v>
      </c>
      <c r="E565" s="132">
        <f>OffensePrj!F564</f>
        <v>0</v>
      </c>
      <c r="F565" s="132">
        <f>OffensePrj!G564</f>
        <v>0</v>
      </c>
      <c r="G565" s="133">
        <f>OffensePrj!H564</f>
        <v>0</v>
      </c>
      <c r="H565" s="132">
        <f>OffensePrj!I564</f>
        <v>0</v>
      </c>
      <c r="I565" s="132">
        <f>OffensePrj!J564</f>
        <v>0</v>
      </c>
      <c r="J565" s="132">
        <f>OffensePrj!K564</f>
        <v>0</v>
      </c>
      <c r="K565" s="132">
        <f>OffensePrj!L564</f>
        <v>3.1</v>
      </c>
      <c r="L565" s="132">
        <f>OffensePrj!M564</f>
        <v>28</v>
      </c>
      <c r="M565" s="132">
        <f>OffensePrj!N564</f>
        <v>0</v>
      </c>
      <c r="N565" s="132">
        <f>OffensePrj!O564</f>
        <v>0</v>
      </c>
      <c r="O565" s="132">
        <f>OffensePrj!P564</f>
        <v>0</v>
      </c>
      <c r="P565" s="132">
        <f>OffensePrj!Q564</f>
        <v>0</v>
      </c>
      <c r="Q565" s="134">
        <f>IFERROR(ProjectionCalcs!D565*pointpasscomp+ProjectionCalcs!E565*pointpassyard+ProjectionCalcs!F565*pointpasstd+pointint*ProjectionCalcs!G565+ProjectionCalcs!H565*pointrushatt+pointrushyard*ProjectionCalcs!I565+pointrushtd*ProjectionCalcs!J565+ProjectionCalcs!K565*pointrec+pointrecyard*ProjectionCalcs!L565+ProjectionCalcs!M565*pointrectd+pointfumb*ProjectionCalcs!N565+(C565-D565)*pointpassinc+O565*pointret+P565*pointrushtd,0)</f>
        <v>0</v>
      </c>
      <c r="R565" s="113" t="str">
        <f t="shared" si="17"/>
        <v>#REF!</v>
      </c>
      <c r="S565" s="135" t="str">
        <f t="shared" si="18"/>
        <v>#REF!</v>
      </c>
      <c r="T565" s="113" t="str">
        <f t="array" ref="T565">ROUND(SUMPRODUCT((AE565&gt;=$AE$405:$AE$704)/COUNTIF($AE$405:$AE$704,$AE$405:$AE$704)),0)</f>
        <v>#DIV/0!</v>
      </c>
      <c r="U565" s="3" t="str">
        <f t="shared" si="19"/>
        <v>#REF!</v>
      </c>
      <c r="V565" s="3" t="str">
        <f t="array" ref="V565">IFERROR(INDEX(Overall!$C$3:$C$389,MATCH(ProjectionCalcs!B565,Overall!$D$3:$D$389,0)),"No")</f>
        <v>No</v>
      </c>
      <c r="W565" s="93">
        <f t="shared" si="20"/>
        <v>1</v>
      </c>
      <c r="X565" s="136"/>
      <c r="Y565" s="3" t="str">
        <f t="shared" si="21"/>
        <v/>
      </c>
      <c r="Z565" s="3" t="str">
        <f t="shared" si="6"/>
        <v>#DIV/0!</v>
      </c>
      <c r="AA565" s="96">
        <f t="shared" si="7"/>
        <v>0</v>
      </c>
      <c r="AB565" s="3" t="str">
        <f>IF(OR((AA565-$AD$2)&lt;0,(AA565-$AD$4)&lt;0),0,(AA565-$AD$2)*(AA565-$AD$4)*'Draft Array'!$K$101*'Draft Array'!$M$113*pcwr)</f>
        <v>#REF!</v>
      </c>
      <c r="AC565" s="3" t="str">
        <f t="shared" si="8"/>
        <v>#REF!</v>
      </c>
      <c r="AD565" s="3">
        <f t="shared" si="9"/>
        <v>0</v>
      </c>
      <c r="AE565" s="3" t="str">
        <f t="shared" si="22"/>
        <v>#DIV/0!</v>
      </c>
    </row>
    <row r="566" ht="15.75" customHeight="1">
      <c r="A566" s="153" t="str">
        <f>OffensePrj!C565</f>
        <v>wr</v>
      </c>
      <c r="B566" s="131" t="str">
        <f>OffensePrj!R565</f>
        <v>Greg Dortch</v>
      </c>
      <c r="C566" s="132">
        <f>OffensePrj!D565</f>
        <v>0</v>
      </c>
      <c r="D566" s="132">
        <f>OffensePrj!E565</f>
        <v>0</v>
      </c>
      <c r="E566" s="132">
        <f>OffensePrj!F565</f>
        <v>0</v>
      </c>
      <c r="F566" s="132">
        <f>OffensePrj!G565</f>
        <v>0</v>
      </c>
      <c r="G566" s="133">
        <f>OffensePrj!H565</f>
        <v>0</v>
      </c>
      <c r="H566" s="132">
        <f>OffensePrj!I565</f>
        <v>0</v>
      </c>
      <c r="I566" s="132">
        <f>OffensePrj!J565</f>
        <v>0</v>
      </c>
      <c r="J566" s="132">
        <f>OffensePrj!K565</f>
        <v>0</v>
      </c>
      <c r="K566" s="132">
        <f>OffensePrj!L565</f>
        <v>0.1</v>
      </c>
      <c r="L566" s="132">
        <f>OffensePrj!M565</f>
        <v>1</v>
      </c>
      <c r="M566" s="132">
        <f>OffensePrj!N565</f>
        <v>0</v>
      </c>
      <c r="N566" s="132">
        <f>OffensePrj!O565</f>
        <v>0</v>
      </c>
      <c r="O566" s="132">
        <f>OffensePrj!P565</f>
        <v>0</v>
      </c>
      <c r="P566" s="132">
        <f>OffensePrj!Q565</f>
        <v>0</v>
      </c>
      <c r="Q566" s="134">
        <f>IFERROR(ProjectionCalcs!D566*pointpasscomp+ProjectionCalcs!E566*pointpassyard+ProjectionCalcs!F566*pointpasstd+pointint*ProjectionCalcs!G566+ProjectionCalcs!H566*pointrushatt+pointrushyard*ProjectionCalcs!I566+pointrushtd*ProjectionCalcs!J566+ProjectionCalcs!K566*pointrec+pointrecyard*ProjectionCalcs!L566+ProjectionCalcs!M566*pointrectd+pointfumb*ProjectionCalcs!N566+(C566-D566)*pointpassinc+O566*pointret+P566*pointrushtd,0)</f>
        <v>0</v>
      </c>
      <c r="R566" s="113" t="str">
        <f t="shared" si="17"/>
        <v>#REF!</v>
      </c>
      <c r="S566" s="135" t="str">
        <f t="shared" si="18"/>
        <v>#REF!</v>
      </c>
      <c r="T566" s="113" t="str">
        <f t="array" ref="T566">ROUND(SUMPRODUCT((AE566&gt;=$AE$405:$AE$704)/COUNTIF($AE$405:$AE$704,$AE$405:$AE$704)),0)</f>
        <v>#DIV/0!</v>
      </c>
      <c r="U566" s="3" t="str">
        <f t="shared" si="19"/>
        <v>#REF!</v>
      </c>
      <c r="V566" s="3" t="str">
        <f t="array" ref="V566">IFERROR(INDEX(Overall!$C$3:$C$389,MATCH(ProjectionCalcs!B566,Overall!$D$3:$D$389,0)),"No")</f>
        <v>No</v>
      </c>
      <c r="W566" s="93">
        <f t="shared" si="20"/>
        <v>1</v>
      </c>
      <c r="X566" s="136"/>
      <c r="Y566" s="3" t="str">
        <f t="shared" si="21"/>
        <v/>
      </c>
      <c r="Z566" s="3" t="str">
        <f t="shared" si="6"/>
        <v>#DIV/0!</v>
      </c>
      <c r="AA566" s="96">
        <f t="shared" si="7"/>
        <v>0</v>
      </c>
      <c r="AB566" s="3" t="str">
        <f>IF(OR((AA566-$AD$2)&lt;0,(AA566-$AD$4)&lt;0),0,(AA566-$AD$2)*(AA566-$AD$4)*'Draft Array'!$K$101*'Draft Array'!$M$113*pcwr)</f>
        <v>#REF!</v>
      </c>
      <c r="AC566" s="3" t="str">
        <f t="shared" si="8"/>
        <v>#REF!</v>
      </c>
      <c r="AD566" s="3">
        <f t="shared" si="9"/>
        <v>0</v>
      </c>
      <c r="AE566" s="3" t="str">
        <f t="shared" si="22"/>
        <v>#DIV/0!</v>
      </c>
    </row>
    <row r="567" ht="15.75" customHeight="1">
      <c r="A567" s="153" t="str">
        <f>OffensePrj!C566</f>
        <v>wr</v>
      </c>
      <c r="B567" s="131" t="str">
        <f>OffensePrj!R566</f>
        <v>Ashton Dulin</v>
      </c>
      <c r="C567" s="132">
        <f>OffensePrj!D566</f>
        <v>0</v>
      </c>
      <c r="D567" s="132">
        <f>OffensePrj!E566</f>
        <v>0</v>
      </c>
      <c r="E567" s="132">
        <f>OffensePrj!F566</f>
        <v>0</v>
      </c>
      <c r="F567" s="132">
        <f>OffensePrj!G566</f>
        <v>0</v>
      </c>
      <c r="G567" s="133">
        <f>OffensePrj!H566</f>
        <v>0</v>
      </c>
      <c r="H567" s="132">
        <f>OffensePrj!I566</f>
        <v>0</v>
      </c>
      <c r="I567" s="132">
        <f>OffensePrj!J566</f>
        <v>0</v>
      </c>
      <c r="J567" s="132">
        <f>OffensePrj!K566</f>
        <v>0</v>
      </c>
      <c r="K567" s="132">
        <f>OffensePrj!L566</f>
        <v>0.3</v>
      </c>
      <c r="L567" s="132">
        <f>OffensePrj!M566</f>
        <v>4</v>
      </c>
      <c r="M567" s="132">
        <f>OffensePrj!N566</f>
        <v>0</v>
      </c>
      <c r="N567" s="132">
        <f>OffensePrj!O566</f>
        <v>0</v>
      </c>
      <c r="O567" s="132">
        <f>OffensePrj!P566</f>
        <v>0</v>
      </c>
      <c r="P567" s="132">
        <f>OffensePrj!Q566</f>
        <v>0</v>
      </c>
      <c r="Q567" s="134">
        <f>IFERROR(ProjectionCalcs!D567*pointpasscomp+ProjectionCalcs!E567*pointpassyard+ProjectionCalcs!F567*pointpasstd+pointint*ProjectionCalcs!G567+ProjectionCalcs!H567*pointrushatt+pointrushyard*ProjectionCalcs!I567+pointrushtd*ProjectionCalcs!J567+ProjectionCalcs!K567*pointrec+pointrecyard*ProjectionCalcs!L567+ProjectionCalcs!M567*pointrectd+pointfumb*ProjectionCalcs!N567+(C567-D567)*pointpassinc+O567*pointret+P567*pointrushtd,0)</f>
        <v>0</v>
      </c>
      <c r="R567" s="113" t="str">
        <f t="shared" si="17"/>
        <v>#REF!</v>
      </c>
      <c r="S567" s="135" t="str">
        <f t="shared" si="18"/>
        <v>#REF!</v>
      </c>
      <c r="T567" s="113" t="str">
        <f t="array" ref="T567">ROUND(SUMPRODUCT((AE567&gt;=$AE$405:$AE$704)/COUNTIF($AE$405:$AE$704,$AE$405:$AE$704)),0)</f>
        <v>#DIV/0!</v>
      </c>
      <c r="U567" s="3" t="str">
        <f t="shared" si="19"/>
        <v>#REF!</v>
      </c>
      <c r="V567" s="3" t="str">
        <f t="array" ref="V567">IFERROR(INDEX(Overall!$C$3:$C$389,MATCH(ProjectionCalcs!B567,Overall!$D$3:$D$389,0)),"No")</f>
        <v>No</v>
      </c>
      <c r="W567" s="93">
        <f t="shared" si="20"/>
        <v>1</v>
      </c>
      <c r="X567" s="136"/>
      <c r="Y567" s="3" t="str">
        <f t="shared" si="21"/>
        <v/>
      </c>
      <c r="Z567" s="3" t="str">
        <f t="shared" si="6"/>
        <v>#DIV/0!</v>
      </c>
      <c r="AA567" s="96">
        <f t="shared" si="7"/>
        <v>0</v>
      </c>
      <c r="AB567" s="3" t="str">
        <f>IF(OR((AA567-$AD$2)&lt;0,(AA567-$AD$4)&lt;0),0,(AA567-$AD$2)*(AA567-$AD$4)*'Draft Array'!$K$101*'Draft Array'!$M$113*pcwr)</f>
        <v>#REF!</v>
      </c>
      <c r="AC567" s="3" t="str">
        <f t="shared" si="8"/>
        <v>#REF!</v>
      </c>
      <c r="AD567" s="3">
        <f t="shared" si="9"/>
        <v>0</v>
      </c>
      <c r="AE567" s="3" t="str">
        <f t="shared" si="22"/>
        <v>#DIV/0!</v>
      </c>
    </row>
    <row r="568" ht="15.75" customHeight="1">
      <c r="A568" s="153" t="str">
        <f>OffensePrj!C567</f>
        <v>wr</v>
      </c>
      <c r="B568" s="131" t="str">
        <f>OffensePrj!R567</f>
        <v>Lil'Jordan Humphrey</v>
      </c>
      <c r="C568" s="132">
        <f>OffensePrj!D567</f>
        <v>0</v>
      </c>
      <c r="D568" s="132">
        <f>OffensePrj!E567</f>
        <v>0</v>
      </c>
      <c r="E568" s="132">
        <f>OffensePrj!F567</f>
        <v>0</v>
      </c>
      <c r="F568" s="132">
        <f>OffensePrj!G567</f>
        <v>0</v>
      </c>
      <c r="G568" s="133">
        <f>OffensePrj!H567</f>
        <v>0</v>
      </c>
      <c r="H568" s="132">
        <f>OffensePrj!I567</f>
        <v>0</v>
      </c>
      <c r="I568" s="132">
        <f>OffensePrj!J567</f>
        <v>0</v>
      </c>
      <c r="J568" s="132">
        <f>OffensePrj!K567</f>
        <v>0</v>
      </c>
      <c r="K568" s="132">
        <f>OffensePrj!L567</f>
        <v>0.01</v>
      </c>
      <c r="L568" s="132">
        <f>OffensePrj!M567</f>
        <v>0</v>
      </c>
      <c r="M568" s="132">
        <f>OffensePrj!N567</f>
        <v>0</v>
      </c>
      <c r="N568" s="132">
        <f>OffensePrj!O567</f>
        <v>0.03</v>
      </c>
      <c r="O568" s="132">
        <f>OffensePrj!P567</f>
        <v>0</v>
      </c>
      <c r="P568" s="132">
        <f>OffensePrj!Q567</f>
        <v>0</v>
      </c>
      <c r="Q568" s="134">
        <f>IFERROR(ProjectionCalcs!D568*pointpasscomp+ProjectionCalcs!E568*pointpassyard+ProjectionCalcs!F568*pointpasstd+pointint*ProjectionCalcs!G568+ProjectionCalcs!H568*pointrushatt+pointrushyard*ProjectionCalcs!I568+pointrushtd*ProjectionCalcs!J568+ProjectionCalcs!K568*pointrec+pointrecyard*ProjectionCalcs!L568+ProjectionCalcs!M568*pointrectd+pointfumb*ProjectionCalcs!N568+(C568-D568)*pointpassinc+O568*pointret+P568*pointrushtd,0)</f>
        <v>0</v>
      </c>
      <c r="R568" s="113" t="str">
        <f t="shared" si="17"/>
        <v>#REF!</v>
      </c>
      <c r="S568" s="135" t="str">
        <f t="shared" si="18"/>
        <v>#REF!</v>
      </c>
      <c r="T568" s="113" t="str">
        <f t="array" ref="T568">ROUND(SUMPRODUCT((AE568&gt;=$AE$405:$AE$704)/COUNTIF($AE$405:$AE$704,$AE$405:$AE$704)),0)</f>
        <v>#DIV/0!</v>
      </c>
      <c r="U568" s="3" t="str">
        <f t="shared" si="19"/>
        <v>#REF!</v>
      </c>
      <c r="V568" s="3" t="str">
        <f t="array" ref="V568">IFERROR(INDEX(Overall!$C$3:$C$389,MATCH(ProjectionCalcs!B568,Overall!$D$3:$D$389,0)),"No")</f>
        <v>No</v>
      </c>
      <c r="W568" s="93">
        <f t="shared" si="20"/>
        <v>1</v>
      </c>
      <c r="X568" s="136"/>
      <c r="Y568" s="3" t="str">
        <f t="shared" si="21"/>
        <v/>
      </c>
      <c r="Z568" s="3" t="str">
        <f t="shared" si="6"/>
        <v>#DIV/0!</v>
      </c>
      <c r="AA568" s="96">
        <f t="shared" si="7"/>
        <v>0</v>
      </c>
      <c r="AB568" s="3" t="str">
        <f>IF(OR((AA568-$AD$2)&lt;0,(AA568-$AD$4)&lt;0),0,(AA568-$AD$2)*(AA568-$AD$4)*'Draft Array'!$K$101*'Draft Array'!$M$113*pcwr)</f>
        <v>#REF!</v>
      </c>
      <c r="AC568" s="3" t="str">
        <f t="shared" si="8"/>
        <v>#REF!</v>
      </c>
      <c r="AD568" s="3">
        <f t="shared" si="9"/>
        <v>0</v>
      </c>
      <c r="AE568" s="3" t="str">
        <f t="shared" si="22"/>
        <v>#DIV/0!</v>
      </c>
    </row>
    <row r="569" ht="15.75" customHeight="1">
      <c r="A569" s="153" t="str">
        <f>OffensePrj!C568</f>
        <v>wr</v>
      </c>
      <c r="B569" s="131" t="str">
        <f>OffensePrj!R568</f>
        <v>Kelvin Harmon</v>
      </c>
      <c r="C569" s="132">
        <f>OffensePrj!D568</f>
        <v>0</v>
      </c>
      <c r="D569" s="132">
        <f>OffensePrj!E568</f>
        <v>0</v>
      </c>
      <c r="E569" s="132">
        <f>OffensePrj!F568</f>
        <v>0</v>
      </c>
      <c r="F569" s="132">
        <f>OffensePrj!G568</f>
        <v>0</v>
      </c>
      <c r="G569" s="133">
        <f>OffensePrj!H568</f>
        <v>0</v>
      </c>
      <c r="H569" s="132">
        <f>OffensePrj!I568</f>
        <v>0</v>
      </c>
      <c r="I569" s="132">
        <f>OffensePrj!J568</f>
        <v>0</v>
      </c>
      <c r="J569" s="132">
        <f>OffensePrj!K568</f>
        <v>0</v>
      </c>
      <c r="K569" s="132">
        <f>OffensePrj!L568</f>
        <v>29.1</v>
      </c>
      <c r="L569" s="132">
        <f>OffensePrj!M568</f>
        <v>348</v>
      </c>
      <c r="M569" s="132">
        <f>OffensePrj!N568</f>
        <v>0.02</v>
      </c>
      <c r="N569" s="132">
        <f>OffensePrj!O568</f>
        <v>0</v>
      </c>
      <c r="O569" s="132">
        <f>OffensePrj!P568</f>
        <v>0</v>
      </c>
      <c r="P569" s="132">
        <f>OffensePrj!Q568</f>
        <v>0</v>
      </c>
      <c r="Q569" s="134">
        <f>IFERROR(ProjectionCalcs!D569*pointpasscomp+ProjectionCalcs!E569*pointpassyard+ProjectionCalcs!F569*pointpasstd+pointint*ProjectionCalcs!G569+ProjectionCalcs!H569*pointrushatt+pointrushyard*ProjectionCalcs!I569+pointrushtd*ProjectionCalcs!J569+ProjectionCalcs!K569*pointrec+pointrecyard*ProjectionCalcs!L569+ProjectionCalcs!M569*pointrectd+pointfumb*ProjectionCalcs!N569+(C569-D569)*pointpassinc+O569*pointret+P569*pointrushtd,0)</f>
        <v>0</v>
      </c>
      <c r="R569" s="113" t="str">
        <f t="shared" si="17"/>
        <v>#REF!</v>
      </c>
      <c r="S569" s="135" t="str">
        <f t="shared" si="18"/>
        <v>#REF!</v>
      </c>
      <c r="T569" s="113" t="str">
        <f t="array" ref="T569">ROUND(SUMPRODUCT((AE569&gt;=$AE$405:$AE$704)/COUNTIF($AE$405:$AE$704,$AE$405:$AE$704)),0)</f>
        <v>#DIV/0!</v>
      </c>
      <c r="U569" s="3" t="str">
        <f t="shared" si="19"/>
        <v>#REF!</v>
      </c>
      <c r="V569" s="3" t="str">
        <f t="array" ref="V569">IFERROR(INDEX(Overall!$C$3:$C$389,MATCH(ProjectionCalcs!B569,Overall!$D$3:$D$389,0)),"No")</f>
        <v>No</v>
      </c>
      <c r="W569" s="93">
        <f t="shared" si="20"/>
        <v>1</v>
      </c>
      <c r="X569" s="136"/>
      <c r="Y569" s="3" t="str">
        <f t="shared" si="21"/>
        <v/>
      </c>
      <c r="Z569" s="3" t="str">
        <f t="shared" si="6"/>
        <v>#DIV/0!</v>
      </c>
      <c r="AA569" s="96">
        <f t="shared" si="7"/>
        <v>0</v>
      </c>
      <c r="AB569" s="3" t="str">
        <f>IF(OR((AA569-$AD$2)&lt;0,(AA569-$AD$4)&lt;0),0,(AA569-$AD$2)*(AA569-$AD$4)*'Draft Array'!$K$101*'Draft Array'!$M$113*pcwr)</f>
        <v>#REF!</v>
      </c>
      <c r="AC569" s="3" t="str">
        <f t="shared" si="8"/>
        <v>#REF!</v>
      </c>
      <c r="AD569" s="3">
        <f t="shared" si="9"/>
        <v>0</v>
      </c>
      <c r="AE569" s="3" t="str">
        <f t="shared" si="22"/>
        <v>#DIV/0!</v>
      </c>
    </row>
    <row r="570" ht="15.75" customHeight="1">
      <c r="A570" s="153" t="str">
        <f>OffensePrj!C569</f>
        <v>wr</v>
      </c>
      <c r="B570" s="131" t="str">
        <f>OffensePrj!R569</f>
        <v>Mecole Hardman</v>
      </c>
      <c r="C570" s="132">
        <f>OffensePrj!D569</f>
        <v>0</v>
      </c>
      <c r="D570" s="132">
        <f>OffensePrj!E569</f>
        <v>0</v>
      </c>
      <c r="E570" s="132">
        <f>OffensePrj!F569</f>
        <v>0</v>
      </c>
      <c r="F570" s="132">
        <f>OffensePrj!G569</f>
        <v>0</v>
      </c>
      <c r="G570" s="133">
        <f>OffensePrj!H569</f>
        <v>0</v>
      </c>
      <c r="H570" s="132">
        <f>OffensePrj!I569</f>
        <v>6.454967</v>
      </c>
      <c r="I570" s="132">
        <f>OffensePrj!J569</f>
        <v>34.80893</v>
      </c>
      <c r="J570" s="132">
        <f>OffensePrj!K569</f>
        <v>0.123024</v>
      </c>
      <c r="K570" s="132">
        <f>OffensePrj!L569</f>
        <v>38.97256</v>
      </c>
      <c r="L570" s="132">
        <f>OffensePrj!M569</f>
        <v>635.6094</v>
      </c>
      <c r="M570" s="132">
        <f>OffensePrj!N569</f>
        <v>5.109376</v>
      </c>
      <c r="N570" s="132">
        <f>OffensePrj!O569</f>
        <v>1.561401</v>
      </c>
      <c r="O570" s="132">
        <f>OffensePrj!P569</f>
        <v>0</v>
      </c>
      <c r="P570" s="132">
        <f>OffensePrj!Q569</f>
        <v>0</v>
      </c>
      <c r="Q570" s="134">
        <f>IFERROR(ProjectionCalcs!D570*pointpasscomp+ProjectionCalcs!E570*pointpassyard+ProjectionCalcs!F570*pointpasstd+pointint*ProjectionCalcs!G570+ProjectionCalcs!H570*pointrushatt+pointrushyard*ProjectionCalcs!I570+pointrushtd*ProjectionCalcs!J570+ProjectionCalcs!K570*pointrec+pointrecyard*ProjectionCalcs!L570+ProjectionCalcs!M570*pointrectd+pointfumb*ProjectionCalcs!N570+(C570-D570)*pointpassinc+O570*pointret+P570*pointrushtd,0)</f>
        <v>0</v>
      </c>
      <c r="R570" s="113" t="str">
        <f t="shared" si="17"/>
        <v>#REF!</v>
      </c>
      <c r="S570" s="135" t="str">
        <f t="shared" si="18"/>
        <v>#REF!</v>
      </c>
      <c r="T570" s="113" t="str">
        <f t="array" ref="T570">ROUND(SUMPRODUCT((AE570&gt;=$AE$405:$AE$704)/COUNTIF($AE$405:$AE$704,$AE$405:$AE$704)),0)</f>
        <v>#DIV/0!</v>
      </c>
      <c r="U570" s="3" t="str">
        <f t="shared" si="19"/>
        <v>#REF!</v>
      </c>
      <c r="V570" s="3" t="str">
        <f t="array" ref="V570">IFERROR(INDEX(Overall!$C$3:$C$389,MATCH(ProjectionCalcs!B570,Overall!$D$3:$D$389,0)),"No")</f>
        <v>Yes</v>
      </c>
      <c r="W570" s="93">
        <f t="shared" si="20"/>
        <v>0</v>
      </c>
      <c r="X570" s="136"/>
      <c r="Y570" s="3" t="str">
        <f t="shared" si="21"/>
        <v/>
      </c>
      <c r="Z570" s="3" t="str">
        <f t="shared" si="6"/>
        <v>#DIV/0!</v>
      </c>
      <c r="AA570" s="96">
        <f t="shared" si="7"/>
        <v>0</v>
      </c>
      <c r="AB570" s="3" t="str">
        <f>IF(OR((AA570-$AD$2)&lt;0,(AA570-$AD$4)&lt;0),0,(AA570-$AD$2)*(AA570-$AD$4)*'Draft Array'!$K$101*'Draft Array'!$M$113*pcwr)</f>
        <v>#REF!</v>
      </c>
      <c r="AC570" s="3" t="str">
        <f t="shared" si="8"/>
        <v>#REF!</v>
      </c>
      <c r="AD570" s="3">
        <f t="shared" si="9"/>
        <v>0</v>
      </c>
      <c r="AE570" s="3" t="str">
        <f t="shared" si="22"/>
        <v>#DIV/0!</v>
      </c>
    </row>
    <row r="571" ht="15.75" customHeight="1">
      <c r="A571" s="153" t="str">
        <f>OffensePrj!C570</f>
        <v>wr</v>
      </c>
      <c r="B571" s="131" t="str">
        <f>OffensePrj!R570</f>
        <v>Miles Boykin</v>
      </c>
      <c r="C571" s="132">
        <f>OffensePrj!D570</f>
        <v>0</v>
      </c>
      <c r="D571" s="132">
        <f>OffensePrj!E570</f>
        <v>0</v>
      </c>
      <c r="E571" s="132">
        <f>OffensePrj!F570</f>
        <v>0</v>
      </c>
      <c r="F571" s="132">
        <f>OffensePrj!G570</f>
        <v>0</v>
      </c>
      <c r="G571" s="133">
        <f>OffensePrj!H570</f>
        <v>0</v>
      </c>
      <c r="H571" s="132">
        <f>OffensePrj!I570</f>
        <v>0</v>
      </c>
      <c r="I571" s="132">
        <f>OffensePrj!J570</f>
        <v>0</v>
      </c>
      <c r="J571" s="132">
        <f>OffensePrj!K570</f>
        <v>0</v>
      </c>
      <c r="K571" s="132">
        <f>OffensePrj!L570</f>
        <v>29.69985</v>
      </c>
      <c r="L571" s="132">
        <f>OffensePrj!M570</f>
        <v>397.6894</v>
      </c>
      <c r="M571" s="132">
        <f>OffensePrj!N570</f>
        <v>3.58949</v>
      </c>
      <c r="N571" s="132">
        <f>OffensePrj!O570</f>
        <v>0</v>
      </c>
      <c r="O571" s="132">
        <f>OffensePrj!P570</f>
        <v>0</v>
      </c>
      <c r="P571" s="132">
        <f>OffensePrj!Q570</f>
        <v>0</v>
      </c>
      <c r="Q571" s="134">
        <f>IFERROR(ProjectionCalcs!D571*pointpasscomp+ProjectionCalcs!E571*pointpassyard+ProjectionCalcs!F571*pointpasstd+pointint*ProjectionCalcs!G571+ProjectionCalcs!H571*pointrushatt+pointrushyard*ProjectionCalcs!I571+pointrushtd*ProjectionCalcs!J571+ProjectionCalcs!K571*pointrec+pointrecyard*ProjectionCalcs!L571+ProjectionCalcs!M571*pointrectd+pointfumb*ProjectionCalcs!N571+(C571-D571)*pointpassinc+O571*pointret+P571*pointrushtd,0)</f>
        <v>0</v>
      </c>
      <c r="R571" s="113" t="str">
        <f t="shared" si="17"/>
        <v>#REF!</v>
      </c>
      <c r="S571" s="135" t="str">
        <f t="shared" si="18"/>
        <v>#REF!</v>
      </c>
      <c r="T571" s="113" t="str">
        <f t="array" ref="T571">ROUND(SUMPRODUCT((AE571&gt;=$AE$405:$AE$704)/COUNTIF($AE$405:$AE$704,$AE$405:$AE$704)),0)</f>
        <v>#DIV/0!</v>
      </c>
      <c r="U571" s="3" t="str">
        <f t="shared" si="19"/>
        <v>#REF!</v>
      </c>
      <c r="V571" s="3" t="str">
        <f t="array" ref="V571">IFERROR(INDEX(Overall!$C$3:$C$389,MATCH(ProjectionCalcs!B571,Overall!$D$3:$D$389,0)),"No")</f>
        <v>Yes</v>
      </c>
      <c r="W571" s="93">
        <f t="shared" si="20"/>
        <v>0</v>
      </c>
      <c r="X571" s="136"/>
      <c r="Y571" s="3" t="str">
        <f t="shared" si="21"/>
        <v/>
      </c>
      <c r="Z571" s="3" t="str">
        <f t="shared" si="6"/>
        <v>#DIV/0!</v>
      </c>
      <c r="AA571" s="96">
        <f t="shared" si="7"/>
        <v>0</v>
      </c>
      <c r="AB571" s="3" t="str">
        <f>IF(OR((AA571-$AD$2)&lt;0,(AA571-$AD$4)&lt;0),0,(AA571-$AD$2)*(AA571-$AD$4)*'Draft Array'!$K$101*'Draft Array'!$M$113*pcwr)</f>
        <v>#REF!</v>
      </c>
      <c r="AC571" s="3" t="str">
        <f t="shared" si="8"/>
        <v>#REF!</v>
      </c>
      <c r="AD571" s="3">
        <f t="shared" si="9"/>
        <v>0</v>
      </c>
      <c r="AE571" s="3" t="str">
        <f t="shared" si="22"/>
        <v>#DIV/0!</v>
      </c>
    </row>
    <row r="572" ht="15.75" customHeight="1">
      <c r="A572" s="153" t="str">
        <f>OffensePrj!C571</f>
        <v>wr</v>
      </c>
      <c r="B572" s="131" t="str">
        <f>OffensePrj!R571</f>
        <v>N'Keal Harry</v>
      </c>
      <c r="C572" s="132">
        <f>OffensePrj!D571</f>
        <v>0</v>
      </c>
      <c r="D572" s="132">
        <f>OffensePrj!E571</f>
        <v>0</v>
      </c>
      <c r="E572" s="132">
        <f>OffensePrj!F571</f>
        <v>0</v>
      </c>
      <c r="F572" s="132">
        <f>OffensePrj!G571</f>
        <v>0</v>
      </c>
      <c r="G572" s="133">
        <f>OffensePrj!H571</f>
        <v>0</v>
      </c>
      <c r="H572" s="132">
        <f>OffensePrj!I571</f>
        <v>4.142647</v>
      </c>
      <c r="I572" s="132">
        <f>OffensePrj!J571</f>
        <v>30.17879</v>
      </c>
      <c r="J572" s="132">
        <f>OffensePrj!K571</f>
        <v>0.048271</v>
      </c>
      <c r="K572" s="132">
        <f>OffensePrj!L571</f>
        <v>47.15978</v>
      </c>
      <c r="L572" s="132">
        <f>OffensePrj!M571</f>
        <v>577.0341</v>
      </c>
      <c r="M572" s="132">
        <f>OffensePrj!N571</f>
        <v>4.370481</v>
      </c>
      <c r="N572" s="132">
        <f>OffensePrj!O571</f>
        <v>0.902534</v>
      </c>
      <c r="O572" s="132">
        <f>OffensePrj!P571</f>
        <v>0</v>
      </c>
      <c r="P572" s="132">
        <f>OffensePrj!Q571</f>
        <v>0</v>
      </c>
      <c r="Q572" s="134">
        <f>IFERROR(ProjectionCalcs!D572*pointpasscomp+ProjectionCalcs!E572*pointpassyard+ProjectionCalcs!F572*pointpasstd+pointint*ProjectionCalcs!G572+ProjectionCalcs!H572*pointrushatt+pointrushyard*ProjectionCalcs!I572+pointrushtd*ProjectionCalcs!J572+ProjectionCalcs!K572*pointrec+pointrecyard*ProjectionCalcs!L572+ProjectionCalcs!M572*pointrectd+pointfumb*ProjectionCalcs!N572+(C572-D572)*pointpassinc+O572*pointret+P572*pointrushtd,0)</f>
        <v>0</v>
      </c>
      <c r="R572" s="113" t="str">
        <f t="shared" si="17"/>
        <v>#REF!</v>
      </c>
      <c r="S572" s="135" t="str">
        <f t="shared" si="18"/>
        <v>#REF!</v>
      </c>
      <c r="T572" s="113" t="str">
        <f t="array" ref="T572">ROUND(SUMPRODUCT((AE572&gt;=$AE$405:$AE$704)/COUNTIF($AE$405:$AE$704,$AE$405:$AE$704)),0)</f>
        <v>#DIV/0!</v>
      </c>
      <c r="U572" s="3" t="str">
        <f t="shared" si="19"/>
        <v>#REF!</v>
      </c>
      <c r="V572" s="3" t="str">
        <f t="array" ref="V572">IFERROR(INDEX(Overall!$C$3:$C$389,MATCH(ProjectionCalcs!B572,Overall!$D$3:$D$389,0)),"No")</f>
        <v>Yes</v>
      </c>
      <c r="W572" s="93">
        <f t="shared" si="20"/>
        <v>0</v>
      </c>
      <c r="X572" s="136"/>
      <c r="Y572" s="3" t="str">
        <f t="shared" si="21"/>
        <v/>
      </c>
      <c r="Z572" s="3" t="str">
        <f t="shared" si="6"/>
        <v>#DIV/0!</v>
      </c>
      <c r="AA572" s="96">
        <f t="shared" si="7"/>
        <v>0</v>
      </c>
      <c r="AB572" s="3" t="str">
        <f>IF(OR((AA572-$AD$2)&lt;0,(AA572-$AD$4)&lt;0),0,(AA572-$AD$2)*(AA572-$AD$4)*'Draft Array'!$K$101*'Draft Array'!$M$113*pcwr)</f>
        <v>#REF!</v>
      </c>
      <c r="AC572" s="3" t="str">
        <f t="shared" si="8"/>
        <v>#REF!</v>
      </c>
      <c r="AD572" s="3">
        <f t="shared" si="9"/>
        <v>0</v>
      </c>
      <c r="AE572" s="3" t="str">
        <f t="shared" si="22"/>
        <v>#DIV/0!</v>
      </c>
    </row>
    <row r="573" ht="15.75" customHeight="1">
      <c r="A573" s="153" t="str">
        <f>OffensePrj!C572</f>
        <v>wr</v>
      </c>
      <c r="B573" s="131" t="str">
        <f>OffensePrj!R572</f>
        <v>Andy Isabella</v>
      </c>
      <c r="C573" s="132">
        <f>OffensePrj!D572</f>
        <v>0</v>
      </c>
      <c r="D573" s="132">
        <f>OffensePrj!E572</f>
        <v>0</v>
      </c>
      <c r="E573" s="132">
        <f>OffensePrj!F572</f>
        <v>0</v>
      </c>
      <c r="F573" s="132">
        <f>OffensePrj!G572</f>
        <v>0</v>
      </c>
      <c r="G573" s="133">
        <f>OffensePrj!H572</f>
        <v>0</v>
      </c>
      <c r="H573" s="132">
        <f>OffensePrj!I572</f>
        <v>2.103795</v>
      </c>
      <c r="I573" s="132">
        <f>OffensePrj!J572</f>
        <v>14.15698</v>
      </c>
      <c r="J573" s="132">
        <f>OffensePrj!K572</f>
        <v>0.078088</v>
      </c>
      <c r="K573" s="132">
        <f>OffensePrj!L572</f>
        <v>17.41426</v>
      </c>
      <c r="L573" s="132">
        <f>OffensePrj!M572</f>
        <v>253.3204</v>
      </c>
      <c r="M573" s="132">
        <f>OffensePrj!N572</f>
        <v>1.480681</v>
      </c>
      <c r="N573" s="132">
        <f>OffensePrj!O572</f>
        <v>0</v>
      </c>
      <c r="O573" s="132">
        <f>OffensePrj!P572</f>
        <v>0</v>
      </c>
      <c r="P573" s="132">
        <f>OffensePrj!Q572</f>
        <v>0</v>
      </c>
      <c r="Q573" s="134">
        <f>IFERROR(ProjectionCalcs!D573*pointpasscomp+ProjectionCalcs!E573*pointpassyard+ProjectionCalcs!F573*pointpasstd+pointint*ProjectionCalcs!G573+ProjectionCalcs!H573*pointrushatt+pointrushyard*ProjectionCalcs!I573+pointrushtd*ProjectionCalcs!J573+ProjectionCalcs!K573*pointrec+pointrecyard*ProjectionCalcs!L573+ProjectionCalcs!M573*pointrectd+pointfumb*ProjectionCalcs!N573+(C573-D573)*pointpassinc+O573*pointret+P573*pointrushtd,0)</f>
        <v>0</v>
      </c>
      <c r="R573" s="113" t="str">
        <f t="shared" si="17"/>
        <v>#REF!</v>
      </c>
      <c r="S573" s="135" t="str">
        <f t="shared" si="18"/>
        <v>#REF!</v>
      </c>
      <c r="T573" s="113" t="str">
        <f t="array" ref="T573">ROUND(SUMPRODUCT((AE573&gt;=$AE$405:$AE$704)/COUNTIF($AE$405:$AE$704,$AE$405:$AE$704)),0)</f>
        <v>#DIV/0!</v>
      </c>
      <c r="U573" s="3" t="str">
        <f t="shared" si="19"/>
        <v>#REF!</v>
      </c>
      <c r="V573" s="3" t="str">
        <f t="array" ref="V573">IFERROR(INDEX(Overall!$C$3:$C$389,MATCH(ProjectionCalcs!B573,Overall!$D$3:$D$389,0)),"No")</f>
        <v>Yes</v>
      </c>
      <c r="W573" s="93">
        <f t="shared" si="20"/>
        <v>0</v>
      </c>
      <c r="X573" s="136"/>
      <c r="Y573" s="3" t="str">
        <f t="shared" si="21"/>
        <v/>
      </c>
      <c r="Z573" s="3" t="str">
        <f t="shared" si="6"/>
        <v>#DIV/0!</v>
      </c>
      <c r="AA573" s="96">
        <f t="shared" si="7"/>
        <v>0</v>
      </c>
      <c r="AB573" s="3" t="str">
        <f>IF(OR((AA573-$AD$2)&lt;0,(AA573-$AD$4)&lt;0),0,(AA573-$AD$2)*(AA573-$AD$4)*'Draft Array'!$K$101*'Draft Array'!$M$113*pcwr)</f>
        <v>#REF!</v>
      </c>
      <c r="AC573" s="3" t="str">
        <f t="shared" si="8"/>
        <v>#REF!</v>
      </c>
      <c r="AD573" s="3">
        <f t="shared" si="9"/>
        <v>0</v>
      </c>
      <c r="AE573" s="3" t="str">
        <f t="shared" si="22"/>
        <v>#DIV/0!</v>
      </c>
    </row>
    <row r="574" ht="15.75" customHeight="1">
      <c r="A574" s="153" t="str">
        <f>OffensePrj!C573</f>
        <v>wr</v>
      </c>
      <c r="B574" s="131" t="str">
        <f>OffensePrj!R573</f>
        <v>Diontae Johnson</v>
      </c>
      <c r="C574" s="132">
        <f>OffensePrj!D573</f>
        <v>0</v>
      </c>
      <c r="D574" s="132">
        <f>OffensePrj!E573</f>
        <v>0</v>
      </c>
      <c r="E574" s="132">
        <f>OffensePrj!F573</f>
        <v>0</v>
      </c>
      <c r="F574" s="132">
        <f>OffensePrj!G573</f>
        <v>0</v>
      </c>
      <c r="G574" s="133">
        <f>OffensePrj!H573</f>
        <v>0</v>
      </c>
      <c r="H574" s="132">
        <f>OffensePrj!I573</f>
        <v>3.663215</v>
      </c>
      <c r="I574" s="132">
        <f>OffensePrj!J573</f>
        <v>29.44176</v>
      </c>
      <c r="J574" s="132">
        <f>OffensePrj!K573</f>
        <v>0.013076</v>
      </c>
      <c r="K574" s="132">
        <f>OffensePrj!L573</f>
        <v>62.43519</v>
      </c>
      <c r="L574" s="132">
        <f>OffensePrj!M573</f>
        <v>813.6487</v>
      </c>
      <c r="M574" s="132">
        <f>OffensePrj!N573</f>
        <v>5.690394</v>
      </c>
      <c r="N574" s="132">
        <f>OffensePrj!O573</f>
        <v>2.292399</v>
      </c>
      <c r="O574" s="132">
        <f>OffensePrj!P573</f>
        <v>0</v>
      </c>
      <c r="P574" s="132">
        <f>OffensePrj!Q573</f>
        <v>0</v>
      </c>
      <c r="Q574" s="134">
        <f>IFERROR(ProjectionCalcs!D574*pointpasscomp+ProjectionCalcs!E574*pointpassyard+ProjectionCalcs!F574*pointpasstd+pointint*ProjectionCalcs!G574+ProjectionCalcs!H574*pointrushatt+pointrushyard*ProjectionCalcs!I574+pointrushtd*ProjectionCalcs!J574+ProjectionCalcs!K574*pointrec+pointrecyard*ProjectionCalcs!L574+ProjectionCalcs!M574*pointrectd+pointfumb*ProjectionCalcs!N574+(C574-D574)*pointpassinc+O574*pointret+P574*pointrushtd,0)</f>
        <v>0</v>
      </c>
      <c r="R574" s="113" t="str">
        <f t="shared" si="17"/>
        <v>#REF!</v>
      </c>
      <c r="S574" s="135" t="str">
        <f t="shared" si="18"/>
        <v>#REF!</v>
      </c>
      <c r="T574" s="113" t="str">
        <f t="array" ref="T574">ROUND(SUMPRODUCT((AE574&gt;=$AE$405:$AE$704)/COUNTIF($AE$405:$AE$704,$AE$405:$AE$704)),0)</f>
        <v>#DIV/0!</v>
      </c>
      <c r="U574" s="3" t="str">
        <f t="shared" si="19"/>
        <v>#REF!</v>
      </c>
      <c r="V574" s="3" t="str">
        <f t="array" ref="V574">IFERROR(INDEX(Overall!$C$3:$C$389,MATCH(ProjectionCalcs!B574,Overall!$D$3:$D$389,0)),"No")</f>
        <v>Yes</v>
      </c>
      <c r="W574" s="93">
        <f t="shared" si="20"/>
        <v>0</v>
      </c>
      <c r="X574" s="136"/>
      <c r="Y574" s="3" t="str">
        <f t="shared" si="21"/>
        <v/>
      </c>
      <c r="Z574" s="3" t="str">
        <f t="shared" si="6"/>
        <v>#DIV/0!</v>
      </c>
      <c r="AA574" s="96">
        <f t="shared" si="7"/>
        <v>0</v>
      </c>
      <c r="AB574" s="3" t="str">
        <f>IF(OR((AA574-$AD$2)&lt;0,(AA574-$AD$4)&lt;0),0,(AA574-$AD$2)*(AA574-$AD$4)*'Draft Array'!$K$101*'Draft Array'!$M$113*pcwr)</f>
        <v>#REF!</v>
      </c>
      <c r="AC574" s="3" t="str">
        <f t="shared" si="8"/>
        <v>#REF!</v>
      </c>
      <c r="AD574" s="3">
        <f t="shared" si="9"/>
        <v>0</v>
      </c>
      <c r="AE574" s="3" t="str">
        <f t="shared" si="22"/>
        <v>#DIV/0!</v>
      </c>
    </row>
    <row r="575" ht="15.75" customHeight="1">
      <c r="A575" s="153" t="str">
        <f>OffensePrj!C574</f>
        <v>wr</v>
      </c>
      <c r="B575" s="131" t="str">
        <f>OffensePrj!R574</f>
        <v>KeeSean Johnson</v>
      </c>
      <c r="C575" s="132">
        <f>OffensePrj!D574</f>
        <v>0</v>
      </c>
      <c r="D575" s="132">
        <f>OffensePrj!E574</f>
        <v>0</v>
      </c>
      <c r="E575" s="132">
        <f>OffensePrj!F574</f>
        <v>0</v>
      </c>
      <c r="F575" s="132">
        <f>OffensePrj!G574</f>
        <v>0</v>
      </c>
      <c r="G575" s="133">
        <f>OffensePrj!H574</f>
        <v>0</v>
      </c>
      <c r="H575" s="132">
        <f>OffensePrj!I574</f>
        <v>0</v>
      </c>
      <c r="I575" s="132">
        <f>OffensePrj!J574</f>
        <v>0</v>
      </c>
      <c r="J575" s="132">
        <f>OffensePrj!K574</f>
        <v>0</v>
      </c>
      <c r="K575" s="132">
        <f>OffensePrj!L574</f>
        <v>13.89418</v>
      </c>
      <c r="L575" s="132">
        <f>OffensePrj!M574</f>
        <v>156.3548</v>
      </c>
      <c r="M575" s="132">
        <f>OffensePrj!N574</f>
        <v>0.701459</v>
      </c>
      <c r="N575" s="132">
        <f>OffensePrj!O574</f>
        <v>1.3</v>
      </c>
      <c r="O575" s="132">
        <f>OffensePrj!P574</f>
        <v>0</v>
      </c>
      <c r="P575" s="132">
        <f>OffensePrj!Q574</f>
        <v>0</v>
      </c>
      <c r="Q575" s="134">
        <f>IFERROR(ProjectionCalcs!D575*pointpasscomp+ProjectionCalcs!E575*pointpassyard+ProjectionCalcs!F575*pointpasstd+pointint*ProjectionCalcs!G575+ProjectionCalcs!H575*pointrushatt+pointrushyard*ProjectionCalcs!I575+pointrushtd*ProjectionCalcs!J575+ProjectionCalcs!K575*pointrec+pointrecyard*ProjectionCalcs!L575+ProjectionCalcs!M575*pointrectd+pointfumb*ProjectionCalcs!N575+(C575-D575)*pointpassinc+O575*pointret+P575*pointrushtd,0)</f>
        <v>0</v>
      </c>
      <c r="R575" s="113" t="str">
        <f t="shared" si="17"/>
        <v>#REF!</v>
      </c>
      <c r="S575" s="135" t="str">
        <f t="shared" si="18"/>
        <v>#REF!</v>
      </c>
      <c r="T575" s="113" t="str">
        <f t="array" ref="T575">ROUND(SUMPRODUCT((AE575&gt;=$AE$405:$AE$704)/COUNTIF($AE$405:$AE$704,$AE$405:$AE$704)),0)</f>
        <v>#DIV/0!</v>
      </c>
      <c r="U575" s="3" t="str">
        <f t="shared" si="19"/>
        <v>#REF!</v>
      </c>
      <c r="V575" s="3" t="str">
        <f t="array" ref="V575">IFERROR(INDEX(Overall!$C$3:$C$389,MATCH(ProjectionCalcs!B575,Overall!$D$3:$D$389,0)),"No")</f>
        <v>No</v>
      </c>
      <c r="W575" s="93">
        <f t="shared" si="20"/>
        <v>1</v>
      </c>
      <c r="X575" s="136"/>
      <c r="Y575" s="3" t="str">
        <f t="shared" si="21"/>
        <v/>
      </c>
      <c r="Z575" s="3" t="str">
        <f t="shared" si="6"/>
        <v>#DIV/0!</v>
      </c>
      <c r="AA575" s="96">
        <f t="shared" si="7"/>
        <v>0</v>
      </c>
      <c r="AB575" s="3" t="str">
        <f>IF(OR((AA575-$AD$2)&lt;0,(AA575-$AD$4)&lt;0),0,(AA575-$AD$2)*(AA575-$AD$4)*'Draft Array'!$K$101*'Draft Array'!$M$113*pcwr)</f>
        <v>#REF!</v>
      </c>
      <c r="AC575" s="3" t="str">
        <f t="shared" si="8"/>
        <v>#REF!</v>
      </c>
      <c r="AD575" s="3">
        <f t="shared" si="9"/>
        <v>0</v>
      </c>
      <c r="AE575" s="3" t="str">
        <f t="shared" si="22"/>
        <v>#DIV/0!</v>
      </c>
    </row>
    <row r="576" ht="15.75" customHeight="1">
      <c r="A576" s="153" t="str">
        <f>OffensePrj!C575</f>
        <v>wr</v>
      </c>
      <c r="B576" s="131" t="str">
        <f>OffensePrj!R575</f>
        <v>DK Metcalf</v>
      </c>
      <c r="C576" s="132">
        <f>OffensePrj!D575</f>
        <v>0</v>
      </c>
      <c r="D576" s="132">
        <f>OffensePrj!E575</f>
        <v>0</v>
      </c>
      <c r="E576" s="132">
        <f>OffensePrj!F575</f>
        <v>0</v>
      </c>
      <c r="F576" s="132">
        <f>OffensePrj!G575</f>
        <v>0</v>
      </c>
      <c r="G576" s="133">
        <f>OffensePrj!H575</f>
        <v>0</v>
      </c>
      <c r="H576" s="132">
        <f>OffensePrj!I575</f>
        <v>1.555244</v>
      </c>
      <c r="I576" s="132">
        <f>OffensePrj!J575</f>
        <v>8.347622</v>
      </c>
      <c r="J576" s="132">
        <f>OffensePrj!K575</f>
        <v>0.004949</v>
      </c>
      <c r="K576" s="132">
        <f>OffensePrj!L575</f>
        <v>64.53984</v>
      </c>
      <c r="L576" s="132">
        <f>OffensePrj!M575</f>
        <v>1021.609</v>
      </c>
      <c r="M576" s="132">
        <f>OffensePrj!N575</f>
        <v>7.846255</v>
      </c>
      <c r="N576" s="132">
        <f>OffensePrj!O575</f>
        <v>2.707601</v>
      </c>
      <c r="O576" s="132">
        <f>OffensePrj!P575</f>
        <v>0</v>
      </c>
      <c r="P576" s="132">
        <f>OffensePrj!Q575</f>
        <v>0</v>
      </c>
      <c r="Q576" s="134">
        <f>IFERROR(ProjectionCalcs!D576*pointpasscomp+ProjectionCalcs!E576*pointpassyard+ProjectionCalcs!F576*pointpasstd+pointint*ProjectionCalcs!G576+ProjectionCalcs!H576*pointrushatt+pointrushyard*ProjectionCalcs!I576+pointrushtd*ProjectionCalcs!J576+ProjectionCalcs!K576*pointrec+pointrecyard*ProjectionCalcs!L576+ProjectionCalcs!M576*pointrectd+pointfumb*ProjectionCalcs!N576+(C576-D576)*pointpassinc+O576*pointret+P576*pointrushtd,0)</f>
        <v>0</v>
      </c>
      <c r="R576" s="113" t="str">
        <f t="shared" si="17"/>
        <v>#REF!</v>
      </c>
      <c r="S576" s="135" t="str">
        <f t="shared" si="18"/>
        <v>#REF!</v>
      </c>
      <c r="T576" s="113" t="str">
        <f t="array" ref="T576">ROUND(SUMPRODUCT((AE576&gt;=$AE$405:$AE$704)/COUNTIF($AE$405:$AE$704,$AE$405:$AE$704)),0)</f>
        <v>#DIV/0!</v>
      </c>
      <c r="U576" s="3" t="str">
        <f t="shared" si="19"/>
        <v>#REF!</v>
      </c>
      <c r="V576" s="3" t="str">
        <f t="array" ref="V576">IFERROR(INDEX(Overall!$C$3:$C$389,MATCH(ProjectionCalcs!B576,Overall!$D$3:$D$389,0)),"No")</f>
        <v>Yes</v>
      </c>
      <c r="W576" s="93">
        <f t="shared" si="20"/>
        <v>0</v>
      </c>
      <c r="X576" s="136"/>
      <c r="Y576" s="3" t="str">
        <f t="shared" si="21"/>
        <v/>
      </c>
      <c r="Z576" s="3" t="str">
        <f t="shared" si="6"/>
        <v>#DIV/0!</v>
      </c>
      <c r="AA576" s="96">
        <f t="shared" si="7"/>
        <v>0</v>
      </c>
      <c r="AB576" s="3" t="str">
        <f>IF(OR((AA576-$AD$2)&lt;0,(AA576-$AD$4)&lt;0),0,(AA576-$AD$2)*(AA576-$AD$4)*'Draft Array'!$K$101*'Draft Array'!$M$113*pcwr)</f>
        <v>#REF!</v>
      </c>
      <c r="AC576" s="3" t="str">
        <f t="shared" si="8"/>
        <v>#REF!</v>
      </c>
      <c r="AD576" s="3">
        <f t="shared" si="9"/>
        <v>0</v>
      </c>
      <c r="AE576" s="3" t="str">
        <f t="shared" si="22"/>
        <v>#DIV/0!</v>
      </c>
    </row>
    <row r="577" ht="15.75" customHeight="1">
      <c r="A577" s="153" t="str">
        <f>OffensePrj!C576</f>
        <v>wr</v>
      </c>
      <c r="B577" s="131" t="str">
        <f>OffensePrj!R576</f>
        <v>Hunter Renfrow</v>
      </c>
      <c r="C577" s="132">
        <f>OffensePrj!D576</f>
        <v>0</v>
      </c>
      <c r="D577" s="132">
        <f>OffensePrj!E576</f>
        <v>0</v>
      </c>
      <c r="E577" s="132">
        <f>OffensePrj!F576</f>
        <v>0</v>
      </c>
      <c r="F577" s="132">
        <f>OffensePrj!G576</f>
        <v>0</v>
      </c>
      <c r="G577" s="133">
        <f>OffensePrj!H576</f>
        <v>0</v>
      </c>
      <c r="H577" s="132">
        <f>OffensePrj!I576</f>
        <v>0</v>
      </c>
      <c r="I577" s="132">
        <f>OffensePrj!J576</f>
        <v>0</v>
      </c>
      <c r="J577" s="132">
        <f>OffensePrj!K576</f>
        <v>0</v>
      </c>
      <c r="K577" s="132">
        <f>OffensePrj!L576</f>
        <v>52.81869</v>
      </c>
      <c r="L577" s="132">
        <f>OffensePrj!M576</f>
        <v>680.7081</v>
      </c>
      <c r="M577" s="132">
        <f>OffensePrj!N576</f>
        <v>4.249534</v>
      </c>
      <c r="N577" s="132">
        <f>OffensePrj!O576</f>
        <v>0.512668</v>
      </c>
      <c r="O577" s="132">
        <f>OffensePrj!P576</f>
        <v>0</v>
      </c>
      <c r="P577" s="132">
        <f>OffensePrj!Q576</f>
        <v>0</v>
      </c>
      <c r="Q577" s="134">
        <f>IFERROR(ProjectionCalcs!D577*pointpasscomp+ProjectionCalcs!E577*pointpassyard+ProjectionCalcs!F577*pointpasstd+pointint*ProjectionCalcs!G577+ProjectionCalcs!H577*pointrushatt+pointrushyard*ProjectionCalcs!I577+pointrushtd*ProjectionCalcs!J577+ProjectionCalcs!K577*pointrec+pointrecyard*ProjectionCalcs!L577+ProjectionCalcs!M577*pointrectd+pointfumb*ProjectionCalcs!N577+(C577-D577)*pointpassinc+O577*pointret+P577*pointrushtd,0)</f>
        <v>0</v>
      </c>
      <c r="R577" s="113" t="str">
        <f t="shared" si="17"/>
        <v>#REF!</v>
      </c>
      <c r="S577" s="135" t="str">
        <f t="shared" si="18"/>
        <v>#REF!</v>
      </c>
      <c r="T577" s="113" t="str">
        <f t="array" ref="T577">ROUND(SUMPRODUCT((AE577&gt;=$AE$405:$AE$704)/COUNTIF($AE$405:$AE$704,$AE$405:$AE$704)),0)</f>
        <v>#DIV/0!</v>
      </c>
      <c r="U577" s="3" t="str">
        <f t="shared" si="19"/>
        <v>#REF!</v>
      </c>
      <c r="V577" s="3" t="str">
        <f t="array" ref="V577">IFERROR(INDEX(Overall!$C$3:$C$389,MATCH(ProjectionCalcs!B577,Overall!$D$3:$D$389,0)),"No")</f>
        <v>Yes</v>
      </c>
      <c r="W577" s="93">
        <f t="shared" si="20"/>
        <v>0</v>
      </c>
      <c r="X577" s="136"/>
      <c r="Y577" s="3" t="str">
        <f t="shared" si="21"/>
        <v/>
      </c>
      <c r="Z577" s="3" t="str">
        <f t="shared" si="6"/>
        <v>#DIV/0!</v>
      </c>
      <c r="AA577" s="96">
        <f t="shared" si="7"/>
        <v>0</v>
      </c>
      <c r="AB577" s="3" t="str">
        <f>IF(OR((AA577-$AD$2)&lt;0,(AA577-$AD$4)&lt;0),0,(AA577-$AD$2)*(AA577-$AD$4)*'Draft Array'!$K$101*'Draft Array'!$M$113*pcwr)</f>
        <v>#REF!</v>
      </c>
      <c r="AC577" s="3" t="str">
        <f t="shared" si="8"/>
        <v>#REF!</v>
      </c>
      <c r="AD577" s="3">
        <f t="shared" si="9"/>
        <v>0</v>
      </c>
      <c r="AE577" s="3" t="str">
        <f t="shared" si="22"/>
        <v>#DIV/0!</v>
      </c>
    </row>
    <row r="578" ht="15.75" customHeight="1">
      <c r="A578" s="153" t="str">
        <f>OffensePrj!C577</f>
        <v>wr</v>
      </c>
      <c r="B578" s="131" t="str">
        <f>OffensePrj!R577</f>
        <v>Riley Ridley</v>
      </c>
      <c r="C578" s="132">
        <f>OffensePrj!D577</f>
        <v>0</v>
      </c>
      <c r="D578" s="132">
        <f>OffensePrj!E577</f>
        <v>0</v>
      </c>
      <c r="E578" s="132">
        <f>OffensePrj!F577</f>
        <v>0</v>
      </c>
      <c r="F578" s="132">
        <f>OffensePrj!G577</f>
        <v>0</v>
      </c>
      <c r="G578" s="133">
        <f>OffensePrj!H577</f>
        <v>0</v>
      </c>
      <c r="H578" s="132">
        <f>OffensePrj!I577</f>
        <v>0</v>
      </c>
      <c r="I578" s="132">
        <f>OffensePrj!J577</f>
        <v>0</v>
      </c>
      <c r="J578" s="132">
        <f>OffensePrj!K577</f>
        <v>0</v>
      </c>
      <c r="K578" s="132">
        <f>OffensePrj!L577</f>
        <v>14.09872</v>
      </c>
      <c r="L578" s="132">
        <f>OffensePrj!M577</f>
        <v>149.8427</v>
      </c>
      <c r="M578" s="132">
        <f>OffensePrj!N577</f>
        <v>0.865778</v>
      </c>
      <c r="N578" s="132">
        <f>OffensePrj!O577</f>
        <v>0</v>
      </c>
      <c r="O578" s="132">
        <f>OffensePrj!P577</f>
        <v>0</v>
      </c>
      <c r="P578" s="132">
        <f>OffensePrj!Q577</f>
        <v>0</v>
      </c>
      <c r="Q578" s="134">
        <f>IFERROR(ProjectionCalcs!D578*pointpasscomp+ProjectionCalcs!E578*pointpassyard+ProjectionCalcs!F578*pointpasstd+pointint*ProjectionCalcs!G578+ProjectionCalcs!H578*pointrushatt+pointrushyard*ProjectionCalcs!I578+pointrushtd*ProjectionCalcs!J578+ProjectionCalcs!K578*pointrec+pointrecyard*ProjectionCalcs!L578+ProjectionCalcs!M578*pointrectd+pointfumb*ProjectionCalcs!N578+(C578-D578)*pointpassinc+O578*pointret+P578*pointrushtd,0)</f>
        <v>0</v>
      </c>
      <c r="R578" s="113" t="str">
        <f t="shared" si="17"/>
        <v>#REF!</v>
      </c>
      <c r="S578" s="135" t="str">
        <f t="shared" si="18"/>
        <v>#REF!</v>
      </c>
      <c r="T578" s="113" t="str">
        <f t="array" ref="T578">ROUND(SUMPRODUCT((AE578&gt;=$AE$405:$AE$704)/COUNTIF($AE$405:$AE$704,$AE$405:$AE$704)),0)</f>
        <v>#DIV/0!</v>
      </c>
      <c r="U578" s="3" t="str">
        <f t="shared" si="19"/>
        <v>#REF!</v>
      </c>
      <c r="V578" s="3" t="str">
        <f t="array" ref="V578">IFERROR(INDEX(Overall!$C$3:$C$389,MATCH(ProjectionCalcs!B578,Overall!$D$3:$D$389,0)),"No")</f>
        <v>No</v>
      </c>
      <c r="W578" s="93">
        <f t="shared" si="20"/>
        <v>1</v>
      </c>
      <c r="X578" s="136"/>
      <c r="Y578" s="3" t="str">
        <f t="shared" si="21"/>
        <v/>
      </c>
      <c r="Z578" s="3" t="str">
        <f t="shared" si="6"/>
        <v>#DIV/0!</v>
      </c>
      <c r="AA578" s="96">
        <f t="shared" si="7"/>
        <v>0</v>
      </c>
      <c r="AB578" s="3" t="str">
        <f>IF(OR((AA578-$AD$2)&lt;0,(AA578-$AD$4)&lt;0),0,(AA578-$AD$2)*(AA578-$AD$4)*'Draft Array'!$K$101*'Draft Array'!$M$113*pcwr)</f>
        <v>#REF!</v>
      </c>
      <c r="AC578" s="3" t="str">
        <f t="shared" si="8"/>
        <v>#REF!</v>
      </c>
      <c r="AD578" s="3">
        <f t="shared" si="9"/>
        <v>0</v>
      </c>
      <c r="AE578" s="3" t="str">
        <f t="shared" si="22"/>
        <v>#DIV/0!</v>
      </c>
    </row>
    <row r="579" ht="15.75" customHeight="1">
      <c r="A579" s="153" t="str">
        <f>OffensePrj!C578</f>
        <v>wr</v>
      </c>
      <c r="B579" s="131" t="str">
        <f>OffensePrj!R578</f>
        <v>Deebo Samuel</v>
      </c>
      <c r="C579" s="132">
        <f>OffensePrj!D578</f>
        <v>0</v>
      </c>
      <c r="D579" s="132">
        <f>OffensePrj!E578</f>
        <v>0</v>
      </c>
      <c r="E579" s="132">
        <f>OffensePrj!F578</f>
        <v>0</v>
      </c>
      <c r="F579" s="132">
        <f>OffensePrj!G578</f>
        <v>0</v>
      </c>
      <c r="G579" s="133">
        <f>OffensePrj!H578</f>
        <v>0</v>
      </c>
      <c r="H579" s="132">
        <f>OffensePrj!I578</f>
        <v>9.389091</v>
      </c>
      <c r="I579" s="132">
        <f>OffensePrj!J578</f>
        <v>94.39709</v>
      </c>
      <c r="J579" s="132">
        <f>OffensePrj!K578</f>
        <v>1.135594</v>
      </c>
      <c r="K579" s="132">
        <f>OffensePrj!L578</f>
        <v>49.33686</v>
      </c>
      <c r="L579" s="132">
        <f>OffensePrj!M578</f>
        <v>742.1843</v>
      </c>
      <c r="M579" s="132">
        <f>OffensePrj!N578</f>
        <v>4.071839</v>
      </c>
      <c r="N579" s="132">
        <f>OffensePrj!O578</f>
        <v>0.512668</v>
      </c>
      <c r="O579" s="132">
        <f>OffensePrj!P578</f>
        <v>0</v>
      </c>
      <c r="P579" s="132">
        <f>OffensePrj!Q578</f>
        <v>0</v>
      </c>
      <c r="Q579" s="134">
        <f>IFERROR(ProjectionCalcs!D579*pointpasscomp+ProjectionCalcs!E579*pointpassyard+ProjectionCalcs!F579*pointpasstd+pointint*ProjectionCalcs!G579+ProjectionCalcs!H579*pointrushatt+pointrushyard*ProjectionCalcs!I579+pointrushtd*ProjectionCalcs!J579+ProjectionCalcs!K579*pointrec+pointrecyard*ProjectionCalcs!L579+ProjectionCalcs!M579*pointrectd+pointfumb*ProjectionCalcs!N579+(C579-D579)*pointpassinc+O579*pointret+P579*pointrushtd,0)</f>
        <v>0</v>
      </c>
      <c r="R579" s="113" t="str">
        <f t="shared" si="17"/>
        <v>#REF!</v>
      </c>
      <c r="S579" s="135" t="str">
        <f t="shared" si="18"/>
        <v>#REF!</v>
      </c>
      <c r="T579" s="113" t="str">
        <f t="array" ref="T579">ROUND(SUMPRODUCT((AE579&gt;=$AE$405:$AE$704)/COUNTIF($AE$405:$AE$704,$AE$405:$AE$704)),0)</f>
        <v>#DIV/0!</v>
      </c>
      <c r="U579" s="3" t="str">
        <f t="shared" si="19"/>
        <v>#REF!</v>
      </c>
      <c r="V579" s="3" t="str">
        <f t="array" ref="V579">IFERROR(INDEX(Overall!$C$3:$C$389,MATCH(ProjectionCalcs!B579,Overall!$D$3:$D$389,0)),"No")</f>
        <v>Yes</v>
      </c>
      <c r="W579" s="93">
        <f t="shared" si="20"/>
        <v>0</v>
      </c>
      <c r="X579" s="136"/>
      <c r="Y579" s="3" t="str">
        <f t="shared" si="21"/>
        <v/>
      </c>
      <c r="Z579" s="3" t="str">
        <f t="shared" si="6"/>
        <v>#DIV/0!</v>
      </c>
      <c r="AA579" s="96">
        <f t="shared" si="7"/>
        <v>0</v>
      </c>
      <c r="AB579" s="3" t="str">
        <f>IF(OR((AA579-$AD$2)&lt;0,(AA579-$AD$4)&lt;0),0,(AA579-$AD$2)*(AA579-$AD$4)*'Draft Array'!$K$101*'Draft Array'!$M$113*pcwr)</f>
        <v>#REF!</v>
      </c>
      <c r="AC579" s="3" t="str">
        <f t="shared" si="8"/>
        <v>#REF!</v>
      </c>
      <c r="AD579" s="3">
        <f t="shared" si="9"/>
        <v>0</v>
      </c>
      <c r="AE579" s="3" t="str">
        <f t="shared" si="22"/>
        <v>#DIV/0!</v>
      </c>
    </row>
    <row r="580" ht="15.75" customHeight="1">
      <c r="A580" s="153" t="str">
        <f>OffensePrj!C579</f>
        <v>wr</v>
      </c>
      <c r="B580" s="131" t="str">
        <f>OffensePrj!R579</f>
        <v>Darius Slayton</v>
      </c>
      <c r="C580" s="132">
        <f>OffensePrj!D579</f>
        <v>0</v>
      </c>
      <c r="D580" s="132">
        <f>OffensePrj!E579</f>
        <v>0</v>
      </c>
      <c r="E580" s="132">
        <f>OffensePrj!F579</f>
        <v>0</v>
      </c>
      <c r="F580" s="132">
        <f>OffensePrj!G579</f>
        <v>0</v>
      </c>
      <c r="G580" s="133">
        <f>OffensePrj!H579</f>
        <v>0</v>
      </c>
      <c r="H580" s="132">
        <f>OffensePrj!I579</f>
        <v>0</v>
      </c>
      <c r="I580" s="132">
        <f>OffensePrj!J579</f>
        <v>0</v>
      </c>
      <c r="J580" s="132">
        <f>OffensePrj!K579</f>
        <v>0</v>
      </c>
      <c r="K580" s="132">
        <f>OffensePrj!L579</f>
        <v>48.36495</v>
      </c>
      <c r="L580" s="132">
        <f>OffensePrj!M579</f>
        <v>785.8497</v>
      </c>
      <c r="M580" s="132">
        <f>OffensePrj!N579</f>
        <v>6.641623</v>
      </c>
      <c r="N580" s="132">
        <f>OffensePrj!O579</f>
        <v>0.512668</v>
      </c>
      <c r="O580" s="132">
        <f>OffensePrj!P579</f>
        <v>0</v>
      </c>
      <c r="P580" s="132">
        <f>OffensePrj!Q579</f>
        <v>0</v>
      </c>
      <c r="Q580" s="134">
        <f>IFERROR(ProjectionCalcs!D580*pointpasscomp+ProjectionCalcs!E580*pointpassyard+ProjectionCalcs!F580*pointpasstd+pointint*ProjectionCalcs!G580+ProjectionCalcs!H580*pointrushatt+pointrushyard*ProjectionCalcs!I580+pointrushtd*ProjectionCalcs!J580+ProjectionCalcs!K580*pointrec+pointrecyard*ProjectionCalcs!L580+ProjectionCalcs!M580*pointrectd+pointfumb*ProjectionCalcs!N580+(C580-D580)*pointpassinc+O580*pointret+P580*pointrushtd,0)</f>
        <v>0</v>
      </c>
      <c r="R580" s="113" t="str">
        <f t="shared" si="17"/>
        <v>#REF!</v>
      </c>
      <c r="S580" s="135" t="str">
        <f t="shared" si="18"/>
        <v>#REF!</v>
      </c>
      <c r="T580" s="113" t="str">
        <f t="array" ref="T580">ROUND(SUMPRODUCT((AE580&gt;=$AE$405:$AE$704)/COUNTIF($AE$405:$AE$704,$AE$405:$AE$704)),0)</f>
        <v>#DIV/0!</v>
      </c>
      <c r="U580" s="3" t="str">
        <f t="shared" si="19"/>
        <v>#REF!</v>
      </c>
      <c r="V580" s="3" t="str">
        <f t="array" ref="V580">IFERROR(INDEX(Overall!$C$3:$C$389,MATCH(ProjectionCalcs!B580,Overall!$D$3:$D$389,0)),"No")</f>
        <v>Yes</v>
      </c>
      <c r="W580" s="93">
        <f t="shared" si="20"/>
        <v>0</v>
      </c>
      <c r="X580" s="136"/>
      <c r="Y580" s="3" t="str">
        <f t="shared" si="21"/>
        <v/>
      </c>
      <c r="Z580" s="3" t="str">
        <f t="shared" si="6"/>
        <v>#DIV/0!</v>
      </c>
      <c r="AA580" s="96">
        <f t="shared" si="7"/>
        <v>0</v>
      </c>
      <c r="AB580" s="3" t="str">
        <f>IF(OR((AA580-$AD$2)&lt;0,(AA580-$AD$4)&lt;0),0,(AA580-$AD$2)*(AA580-$AD$4)*'Draft Array'!$K$101*'Draft Array'!$M$113*pcwr)</f>
        <v>#REF!</v>
      </c>
      <c r="AC580" s="3" t="str">
        <f t="shared" si="8"/>
        <v>#REF!</v>
      </c>
      <c r="AD580" s="3">
        <f t="shared" si="9"/>
        <v>0</v>
      </c>
      <c r="AE580" s="3" t="str">
        <f t="shared" si="22"/>
        <v>#DIV/0!</v>
      </c>
    </row>
    <row r="581" ht="15.75" customHeight="1">
      <c r="A581" s="153" t="str">
        <f>OffensePrj!C580</f>
        <v>wr</v>
      </c>
      <c r="B581" s="131" t="str">
        <f>OffensePrj!R580</f>
        <v>Preston Williams</v>
      </c>
      <c r="C581" s="132">
        <f>OffensePrj!D580</f>
        <v>0</v>
      </c>
      <c r="D581" s="132">
        <f>OffensePrj!E580</f>
        <v>0</v>
      </c>
      <c r="E581" s="132">
        <f>OffensePrj!F580</f>
        <v>0</v>
      </c>
      <c r="F581" s="132">
        <f>OffensePrj!G580</f>
        <v>0</v>
      </c>
      <c r="G581" s="133">
        <f>OffensePrj!H580</f>
        <v>0</v>
      </c>
      <c r="H581" s="132">
        <f>OffensePrj!I580</f>
        <v>0.677378</v>
      </c>
      <c r="I581" s="132">
        <f>OffensePrj!J580</f>
        <v>3.412574</v>
      </c>
      <c r="J581" s="132">
        <f>OffensePrj!K580</f>
        <v>0</v>
      </c>
      <c r="K581" s="132">
        <f>OffensePrj!L580</f>
        <v>54.73195</v>
      </c>
      <c r="L581" s="132">
        <f>OffensePrj!M580</f>
        <v>744.8818</v>
      </c>
      <c r="M581" s="132">
        <f>OffensePrj!N580</f>
        <v>4.512547</v>
      </c>
      <c r="N581" s="132">
        <f>OffensePrj!O580</f>
        <v>1.610134</v>
      </c>
      <c r="O581" s="132">
        <f>OffensePrj!P580</f>
        <v>0</v>
      </c>
      <c r="P581" s="132">
        <f>OffensePrj!Q580</f>
        <v>0</v>
      </c>
      <c r="Q581" s="134">
        <f>IFERROR(ProjectionCalcs!D581*pointpasscomp+ProjectionCalcs!E581*pointpassyard+ProjectionCalcs!F581*pointpasstd+pointint*ProjectionCalcs!G581+ProjectionCalcs!H581*pointrushatt+pointrushyard*ProjectionCalcs!I581+pointrushtd*ProjectionCalcs!J581+ProjectionCalcs!K581*pointrec+pointrecyard*ProjectionCalcs!L581+ProjectionCalcs!M581*pointrectd+pointfumb*ProjectionCalcs!N581+(C581-D581)*pointpassinc+O581*pointret+P581*pointrushtd,0)</f>
        <v>0</v>
      </c>
      <c r="R581" s="113" t="str">
        <f t="shared" si="17"/>
        <v>#REF!</v>
      </c>
      <c r="S581" s="135" t="str">
        <f t="shared" si="18"/>
        <v>#REF!</v>
      </c>
      <c r="T581" s="113" t="str">
        <f t="array" ref="T581">ROUND(SUMPRODUCT((AE581&gt;=$AE$405:$AE$704)/COUNTIF($AE$405:$AE$704,$AE$405:$AE$704)),0)</f>
        <v>#DIV/0!</v>
      </c>
      <c r="U581" s="3" t="str">
        <f t="shared" si="19"/>
        <v>#REF!</v>
      </c>
      <c r="V581" s="3" t="str">
        <f t="array" ref="V581">IFERROR(INDEX(Overall!$C$3:$C$389,MATCH(ProjectionCalcs!B581,Overall!$D$3:$D$389,0)),"No")</f>
        <v>Yes</v>
      </c>
      <c r="W581" s="93">
        <f t="shared" si="20"/>
        <v>0</v>
      </c>
      <c r="X581" s="136"/>
      <c r="Y581" s="3" t="str">
        <f t="shared" si="21"/>
        <v/>
      </c>
      <c r="Z581" s="3" t="str">
        <f t="shared" si="6"/>
        <v>#DIV/0!</v>
      </c>
      <c r="AA581" s="96">
        <f t="shared" si="7"/>
        <v>0</v>
      </c>
      <c r="AB581" s="3" t="str">
        <f>IF(OR((AA581-$AD$2)&lt;0,(AA581-$AD$4)&lt;0),0,(AA581-$AD$2)*(AA581-$AD$4)*'Draft Array'!$K$101*'Draft Array'!$M$113*pcwr)</f>
        <v>#REF!</v>
      </c>
      <c r="AC581" s="3" t="str">
        <f t="shared" si="8"/>
        <v>#REF!</v>
      </c>
      <c r="AD581" s="3">
        <f t="shared" si="9"/>
        <v>0</v>
      </c>
      <c r="AE581" s="3" t="str">
        <f t="shared" si="22"/>
        <v>#DIV/0!</v>
      </c>
    </row>
    <row r="582" ht="15.75" customHeight="1">
      <c r="A582" s="153" t="str">
        <f>OffensePrj!C581</f>
        <v>wr</v>
      </c>
      <c r="B582" s="131" t="str">
        <f>OffensePrj!R581</f>
        <v>Jon'Vea Johnson</v>
      </c>
      <c r="C582" s="132">
        <f>OffensePrj!D581</f>
        <v>0</v>
      </c>
      <c r="D582" s="132">
        <f>OffensePrj!E581</f>
        <v>0</v>
      </c>
      <c r="E582" s="132">
        <f>OffensePrj!F581</f>
        <v>0</v>
      </c>
      <c r="F582" s="132">
        <f>OffensePrj!G581</f>
        <v>0</v>
      </c>
      <c r="G582" s="133">
        <f>OffensePrj!H581</f>
        <v>0</v>
      </c>
      <c r="H582" s="132">
        <f>OffensePrj!I581</f>
        <v>0</v>
      </c>
      <c r="I582" s="132">
        <f>OffensePrj!J581</f>
        <v>0</v>
      </c>
      <c r="J582" s="132">
        <f>OffensePrj!K581</f>
        <v>0</v>
      </c>
      <c r="K582" s="132">
        <f>OffensePrj!L581</f>
        <v>0.1</v>
      </c>
      <c r="L582" s="132">
        <f>OffensePrj!M581</f>
        <v>0</v>
      </c>
      <c r="M582" s="132">
        <f>OffensePrj!N581</f>
        <v>0</v>
      </c>
      <c r="N582" s="132">
        <f>OffensePrj!O581</f>
        <v>0</v>
      </c>
      <c r="O582" s="132">
        <f>OffensePrj!P581</f>
        <v>0</v>
      </c>
      <c r="P582" s="132">
        <f>OffensePrj!Q581</f>
        <v>0</v>
      </c>
      <c r="Q582" s="134">
        <f>IFERROR(ProjectionCalcs!D582*pointpasscomp+ProjectionCalcs!E582*pointpassyard+ProjectionCalcs!F582*pointpasstd+pointint*ProjectionCalcs!G582+ProjectionCalcs!H582*pointrushatt+pointrushyard*ProjectionCalcs!I582+pointrushtd*ProjectionCalcs!J582+ProjectionCalcs!K582*pointrec+pointrecyard*ProjectionCalcs!L582+ProjectionCalcs!M582*pointrectd+pointfumb*ProjectionCalcs!N582+(C582-D582)*pointpassinc+O582*pointret+P582*pointrushtd,0)</f>
        <v>0</v>
      </c>
      <c r="R582" s="113" t="str">
        <f t="shared" si="17"/>
        <v>#REF!</v>
      </c>
      <c r="S582" s="135" t="str">
        <f t="shared" si="18"/>
        <v>#REF!</v>
      </c>
      <c r="T582" s="113" t="str">
        <f t="array" ref="T582">ROUND(SUMPRODUCT((AE582&gt;=$AE$405:$AE$704)/COUNTIF($AE$405:$AE$704,$AE$405:$AE$704)),0)</f>
        <v>#DIV/0!</v>
      </c>
      <c r="U582" s="3" t="str">
        <f t="shared" si="19"/>
        <v>#REF!</v>
      </c>
      <c r="V582" s="3" t="str">
        <f t="array" ref="V582">IFERROR(INDEX(Overall!$C$3:$C$389,MATCH(ProjectionCalcs!B582,Overall!$D$3:$D$389,0)),"No")</f>
        <v>No</v>
      </c>
      <c r="W582" s="93">
        <f t="shared" si="20"/>
        <v>1</v>
      </c>
      <c r="X582" s="136"/>
      <c r="Y582" s="3" t="str">
        <f t="shared" si="21"/>
        <v/>
      </c>
      <c r="Z582" s="3" t="str">
        <f t="shared" si="6"/>
        <v>#DIV/0!</v>
      </c>
      <c r="AA582" s="96">
        <f t="shared" si="7"/>
        <v>0</v>
      </c>
      <c r="AB582" s="3" t="str">
        <f>IF(OR((AA582-$AD$2)&lt;0,(AA582-$AD$4)&lt;0),0,(AA582-$AD$2)*(AA582-$AD$4)*'Draft Array'!$K$101*'Draft Array'!$M$113*pcwr)</f>
        <v>#REF!</v>
      </c>
      <c r="AC582" s="3" t="str">
        <f t="shared" si="8"/>
        <v>#REF!</v>
      </c>
      <c r="AD582" s="3">
        <f t="shared" si="9"/>
        <v>0</v>
      </c>
      <c r="AE582" s="3" t="str">
        <f t="shared" si="22"/>
        <v>#DIV/0!</v>
      </c>
    </row>
    <row r="583" ht="15.75" customHeight="1">
      <c r="A583" s="153" t="str">
        <f>OffensePrj!C582</f>
        <v>wr</v>
      </c>
      <c r="B583" s="131" t="str">
        <f>OffensePrj!R582</f>
        <v>Scott Miller</v>
      </c>
      <c r="C583" s="132">
        <f>OffensePrj!D582</f>
        <v>0</v>
      </c>
      <c r="D583" s="132">
        <f>OffensePrj!E582</f>
        <v>0</v>
      </c>
      <c r="E583" s="132">
        <f>OffensePrj!F582</f>
        <v>0</v>
      </c>
      <c r="F583" s="132">
        <f>OffensePrj!G582</f>
        <v>0</v>
      </c>
      <c r="G583" s="133">
        <f>OffensePrj!H582</f>
        <v>0</v>
      </c>
      <c r="H583" s="132">
        <f>OffensePrj!I582</f>
        <v>0</v>
      </c>
      <c r="I583" s="132">
        <f>OffensePrj!J582</f>
        <v>0</v>
      </c>
      <c r="J583" s="132">
        <f>OffensePrj!K582</f>
        <v>0</v>
      </c>
      <c r="K583" s="132">
        <f>OffensePrj!L582</f>
        <v>8.2</v>
      </c>
      <c r="L583" s="132">
        <f>OffensePrj!M582</f>
        <v>141</v>
      </c>
      <c r="M583" s="132">
        <f>OffensePrj!N582</f>
        <v>0.3</v>
      </c>
      <c r="N583" s="132">
        <f>OffensePrj!O582</f>
        <v>0</v>
      </c>
      <c r="O583" s="132">
        <f>OffensePrj!P582</f>
        <v>0</v>
      </c>
      <c r="P583" s="132">
        <f>OffensePrj!Q582</f>
        <v>0</v>
      </c>
      <c r="Q583" s="134">
        <f>IFERROR(ProjectionCalcs!D583*pointpasscomp+ProjectionCalcs!E583*pointpassyard+ProjectionCalcs!F583*pointpasstd+pointint*ProjectionCalcs!G583+ProjectionCalcs!H583*pointrushatt+pointrushyard*ProjectionCalcs!I583+pointrushtd*ProjectionCalcs!J583+ProjectionCalcs!K583*pointrec+pointrecyard*ProjectionCalcs!L583+ProjectionCalcs!M583*pointrectd+pointfumb*ProjectionCalcs!N583+(C583-D583)*pointpassinc+O583*pointret+P583*pointrushtd,0)</f>
        <v>0</v>
      </c>
      <c r="R583" s="113" t="str">
        <f t="shared" si="17"/>
        <v>#REF!</v>
      </c>
      <c r="S583" s="135" t="str">
        <f t="shared" si="18"/>
        <v>#REF!</v>
      </c>
      <c r="T583" s="113" t="str">
        <f t="array" ref="T583">ROUND(SUMPRODUCT((AE583&gt;=$AE$405:$AE$704)/COUNTIF($AE$405:$AE$704,$AE$405:$AE$704)),0)</f>
        <v>#DIV/0!</v>
      </c>
      <c r="U583" s="3" t="str">
        <f t="shared" si="19"/>
        <v>#REF!</v>
      </c>
      <c r="V583" s="3" t="str">
        <f t="array" ref="V583">IFERROR(INDEX(Overall!$C$3:$C$389,MATCH(ProjectionCalcs!B583,Overall!$D$3:$D$389,0)),"No")</f>
        <v>No</v>
      </c>
      <c r="W583" s="93">
        <f t="shared" si="20"/>
        <v>1</v>
      </c>
      <c r="X583" s="136"/>
      <c r="Y583" s="3" t="str">
        <f t="shared" si="21"/>
        <v/>
      </c>
      <c r="Z583" s="3" t="str">
        <f t="shared" si="6"/>
        <v>#DIV/0!</v>
      </c>
      <c r="AA583" s="96">
        <f t="shared" si="7"/>
        <v>0</v>
      </c>
      <c r="AB583" s="3" t="str">
        <f>IF(OR((AA583-$AD$2)&lt;0,(AA583-$AD$4)&lt;0),0,(AA583-$AD$2)*(AA583-$AD$4)*'Draft Array'!$K$101*'Draft Array'!$M$113*pcwr)</f>
        <v>#REF!</v>
      </c>
      <c r="AC583" s="3" t="str">
        <f t="shared" si="8"/>
        <v>#REF!</v>
      </c>
      <c r="AD583" s="3">
        <f t="shared" si="9"/>
        <v>0</v>
      </c>
      <c r="AE583" s="3" t="str">
        <f t="shared" si="22"/>
        <v>#DIV/0!</v>
      </c>
    </row>
    <row r="584" ht="15.75" customHeight="1">
      <c r="A584" s="153" t="str">
        <f>OffensePrj!C583</f>
        <v>wr</v>
      </c>
      <c r="B584" s="131" t="str">
        <f>OffensePrj!R583</f>
        <v>John Ursua</v>
      </c>
      <c r="C584" s="132">
        <f>OffensePrj!D583</f>
        <v>0</v>
      </c>
      <c r="D584" s="132">
        <f>OffensePrj!E583</f>
        <v>0</v>
      </c>
      <c r="E584" s="132">
        <f>OffensePrj!F583</f>
        <v>0</v>
      </c>
      <c r="F584" s="132">
        <f>OffensePrj!G583</f>
        <v>0</v>
      </c>
      <c r="G584" s="133">
        <f>OffensePrj!H583</f>
        <v>0</v>
      </c>
      <c r="H584" s="132">
        <f>OffensePrj!I583</f>
        <v>0</v>
      </c>
      <c r="I584" s="132">
        <f>OffensePrj!J583</f>
        <v>0</v>
      </c>
      <c r="J584" s="132">
        <f>OffensePrj!K583</f>
        <v>0</v>
      </c>
      <c r="K584" s="132">
        <f>OffensePrj!L583</f>
        <v>3.3</v>
      </c>
      <c r="L584" s="132">
        <f>OffensePrj!M583</f>
        <v>36</v>
      </c>
      <c r="M584" s="132">
        <f>OffensePrj!N583</f>
        <v>0</v>
      </c>
      <c r="N584" s="132">
        <f>OffensePrj!O583</f>
        <v>0</v>
      </c>
      <c r="O584" s="132">
        <f>OffensePrj!P583</f>
        <v>0</v>
      </c>
      <c r="P584" s="132">
        <f>OffensePrj!Q583</f>
        <v>0</v>
      </c>
      <c r="Q584" s="134">
        <f>IFERROR(ProjectionCalcs!D584*pointpasscomp+ProjectionCalcs!E584*pointpassyard+ProjectionCalcs!F584*pointpasstd+pointint*ProjectionCalcs!G584+ProjectionCalcs!H584*pointrushatt+pointrushyard*ProjectionCalcs!I584+pointrushtd*ProjectionCalcs!J584+ProjectionCalcs!K584*pointrec+pointrecyard*ProjectionCalcs!L584+ProjectionCalcs!M584*pointrectd+pointfumb*ProjectionCalcs!N584+(C584-D584)*pointpassinc+O584*pointret+P584*pointrushtd,0)</f>
        <v>0</v>
      </c>
      <c r="R584" s="113" t="str">
        <f t="shared" si="17"/>
        <v>#REF!</v>
      </c>
      <c r="S584" s="135" t="str">
        <f t="shared" si="18"/>
        <v>#REF!</v>
      </c>
      <c r="T584" s="113" t="str">
        <f t="array" ref="T584">ROUND(SUMPRODUCT((AE584&gt;=$AE$405:$AE$704)/COUNTIF($AE$405:$AE$704,$AE$405:$AE$704)),0)</f>
        <v>#DIV/0!</v>
      </c>
      <c r="U584" s="3" t="str">
        <f t="shared" si="19"/>
        <v>#REF!</v>
      </c>
      <c r="V584" s="3" t="str">
        <f t="array" ref="V584">IFERROR(INDEX(Overall!$C$3:$C$389,MATCH(ProjectionCalcs!B584,Overall!$D$3:$D$389,0)),"No")</f>
        <v>No</v>
      </c>
      <c r="W584" s="93">
        <f t="shared" si="20"/>
        <v>1</v>
      </c>
      <c r="X584" s="136"/>
      <c r="Y584" s="3" t="str">
        <f t="shared" si="21"/>
        <v/>
      </c>
      <c r="Z584" s="3" t="str">
        <f t="shared" si="6"/>
        <v>#DIV/0!</v>
      </c>
      <c r="AA584" s="96">
        <f t="shared" si="7"/>
        <v>0</v>
      </c>
      <c r="AB584" s="3" t="str">
        <f>IF(OR((AA584-$AD$2)&lt;0,(AA584-$AD$4)&lt;0),0,(AA584-$AD$2)*(AA584-$AD$4)*'Draft Array'!$K$101*'Draft Array'!$M$113*pcwr)</f>
        <v>#REF!</v>
      </c>
      <c r="AC584" s="3" t="str">
        <f t="shared" si="8"/>
        <v>#REF!</v>
      </c>
      <c r="AD584" s="3">
        <f t="shared" si="9"/>
        <v>0</v>
      </c>
      <c r="AE584" s="3" t="str">
        <f t="shared" si="22"/>
        <v>#DIV/0!</v>
      </c>
    </row>
    <row r="585" ht="15.75" customHeight="1">
      <c r="A585" s="153" t="str">
        <f>OffensePrj!C584</f>
        <v>wr</v>
      </c>
      <c r="B585" s="131" t="str">
        <f>OffensePrj!R584</f>
        <v>Darrius Shepherd</v>
      </c>
      <c r="C585" s="132">
        <f>OffensePrj!D584</f>
        <v>0</v>
      </c>
      <c r="D585" s="132">
        <f>OffensePrj!E584</f>
        <v>0</v>
      </c>
      <c r="E585" s="132">
        <f>OffensePrj!F584</f>
        <v>0</v>
      </c>
      <c r="F585" s="132">
        <f>OffensePrj!G584</f>
        <v>0</v>
      </c>
      <c r="G585" s="133">
        <f>OffensePrj!H584</f>
        <v>0</v>
      </c>
      <c r="H585" s="132">
        <f>OffensePrj!I584</f>
        <v>0</v>
      </c>
      <c r="I585" s="132">
        <f>OffensePrj!J584</f>
        <v>0</v>
      </c>
      <c r="J585" s="132">
        <f>OffensePrj!K584</f>
        <v>0</v>
      </c>
      <c r="K585" s="132">
        <f>OffensePrj!L584</f>
        <v>0.06</v>
      </c>
      <c r="L585" s="132">
        <f>OffensePrj!M584</f>
        <v>0.06</v>
      </c>
      <c r="M585" s="132">
        <f>OffensePrj!N584</f>
        <v>0</v>
      </c>
      <c r="N585" s="132">
        <f>OffensePrj!O584</f>
        <v>0.05</v>
      </c>
      <c r="O585" s="132">
        <f>OffensePrj!P584</f>
        <v>0</v>
      </c>
      <c r="P585" s="132">
        <f>OffensePrj!Q584</f>
        <v>0</v>
      </c>
      <c r="Q585" s="134">
        <f>IFERROR(ProjectionCalcs!D585*pointpasscomp+ProjectionCalcs!E585*pointpassyard+ProjectionCalcs!F585*pointpasstd+pointint*ProjectionCalcs!G585+ProjectionCalcs!H585*pointrushatt+pointrushyard*ProjectionCalcs!I585+pointrushtd*ProjectionCalcs!J585+ProjectionCalcs!K585*pointrec+pointrecyard*ProjectionCalcs!L585+ProjectionCalcs!M585*pointrectd+pointfumb*ProjectionCalcs!N585+(C585-D585)*pointpassinc+O585*pointret+P585*pointrushtd,0)</f>
        <v>0</v>
      </c>
      <c r="R585" s="113" t="str">
        <f t="shared" si="17"/>
        <v>#REF!</v>
      </c>
      <c r="S585" s="135" t="str">
        <f t="shared" si="18"/>
        <v>#REF!</v>
      </c>
      <c r="T585" s="113" t="str">
        <f t="array" ref="T585">ROUND(SUMPRODUCT((AE585&gt;=$AE$405:$AE$704)/COUNTIF($AE$405:$AE$704,$AE$405:$AE$704)),0)</f>
        <v>#DIV/0!</v>
      </c>
      <c r="U585" s="3" t="str">
        <f t="shared" si="19"/>
        <v>#REF!</v>
      </c>
      <c r="V585" s="3" t="str">
        <f t="array" ref="V585">IFERROR(INDEX(Overall!$C$3:$C$389,MATCH(ProjectionCalcs!B585,Overall!$D$3:$D$389,0)),"No")</f>
        <v>No</v>
      </c>
      <c r="W585" s="93">
        <f t="shared" si="20"/>
        <v>1</v>
      </c>
      <c r="X585" s="136"/>
      <c r="Y585" s="3" t="str">
        <f t="shared" si="21"/>
        <v/>
      </c>
      <c r="Z585" s="3" t="str">
        <f t="shared" si="6"/>
        <v>#DIV/0!</v>
      </c>
      <c r="AA585" s="96">
        <f t="shared" si="7"/>
        <v>0</v>
      </c>
      <c r="AB585" s="3" t="str">
        <f>IF(OR((AA585-$AD$2)&lt;0,(AA585-$AD$4)&lt;0),0,(AA585-$AD$2)*(AA585-$AD$4)*'Draft Array'!$K$101*'Draft Array'!$M$113*pcwr)</f>
        <v>#REF!</v>
      </c>
      <c r="AC585" s="3" t="str">
        <f t="shared" si="8"/>
        <v>#REF!</v>
      </c>
      <c r="AD585" s="3">
        <f t="shared" si="9"/>
        <v>0</v>
      </c>
      <c r="AE585" s="3" t="str">
        <f t="shared" si="22"/>
        <v>#DIV/0!</v>
      </c>
    </row>
    <row r="586" ht="15.75" customHeight="1">
      <c r="A586" s="153" t="str">
        <f>OffensePrj!C585</f>
        <v>wr</v>
      </c>
      <c r="B586" s="131" t="str">
        <f>OffensePrj!R585</f>
        <v>CeeDee Lamb</v>
      </c>
      <c r="C586" s="132" t="str">
        <f>OffensePrj!D585</f>
        <v/>
      </c>
      <c r="D586" s="132" t="str">
        <f>OffensePrj!E585</f>
        <v/>
      </c>
      <c r="E586" s="132" t="str">
        <f>OffensePrj!F585</f>
        <v/>
      </c>
      <c r="F586" s="132" t="str">
        <f>OffensePrj!G585</f>
        <v/>
      </c>
      <c r="G586" s="133" t="str">
        <f>OffensePrj!H585</f>
        <v/>
      </c>
      <c r="H586" s="132">
        <f>OffensePrj!I585</f>
        <v>1</v>
      </c>
      <c r="I586" s="132">
        <f>OffensePrj!J585</f>
        <v>6.4</v>
      </c>
      <c r="J586" s="132">
        <f>OffensePrj!K585</f>
        <v>0</v>
      </c>
      <c r="K586" s="132">
        <f>OffensePrj!L585</f>
        <v>51</v>
      </c>
      <c r="L586" s="132">
        <f>OffensePrj!M585</f>
        <v>743.7</v>
      </c>
      <c r="M586" s="132">
        <f>OffensePrj!N585</f>
        <v>4.4</v>
      </c>
      <c r="N586" s="132">
        <f>OffensePrj!O585</f>
        <v>1.2</v>
      </c>
      <c r="O586" s="132" t="str">
        <f>OffensePrj!P585</f>
        <v/>
      </c>
      <c r="P586" s="132" t="str">
        <f>OffensePrj!Q585</f>
        <v/>
      </c>
      <c r="Q586" s="134">
        <f>IFERROR(ProjectionCalcs!D586*pointpasscomp+ProjectionCalcs!E586*pointpassyard+ProjectionCalcs!F586*pointpasstd+pointint*ProjectionCalcs!G586+ProjectionCalcs!H586*pointrushatt+pointrushyard*ProjectionCalcs!I586+pointrushtd*ProjectionCalcs!J586+ProjectionCalcs!K586*pointrec+pointrecyard*ProjectionCalcs!L586+ProjectionCalcs!M586*pointrectd+pointfumb*ProjectionCalcs!N586+(C586-D586)*pointpassinc+O586*pointret+P586*pointrushtd,0)</f>
        <v>0</v>
      </c>
      <c r="R586" s="113" t="str">
        <f t="shared" si="17"/>
        <v>#REF!</v>
      </c>
      <c r="S586" s="135" t="str">
        <f t="shared" si="18"/>
        <v>#REF!</v>
      </c>
      <c r="T586" s="113" t="str">
        <f t="array" ref="T586">ROUND(SUMPRODUCT((AE586&gt;=$AE$405:$AE$704)/COUNTIF($AE$405:$AE$704,$AE$405:$AE$704)),0)</f>
        <v>#DIV/0!</v>
      </c>
      <c r="U586" s="3" t="str">
        <f t="shared" si="19"/>
        <v>#REF!</v>
      </c>
      <c r="V586" s="3" t="str">
        <f t="array" ref="V586">IFERROR(INDEX(Overall!$C$3:$C$389,MATCH(ProjectionCalcs!B586,Overall!$D$3:$D$389,0)),"No")</f>
        <v>Yes</v>
      </c>
      <c r="W586" s="93">
        <f t="shared" si="20"/>
        <v>0</v>
      </c>
      <c r="X586" s="136"/>
      <c r="Y586" s="3" t="str">
        <f t="shared" si="21"/>
        <v/>
      </c>
      <c r="Z586" s="3" t="str">
        <f t="shared" si="6"/>
        <v>#DIV/0!</v>
      </c>
      <c r="AA586" s="96">
        <f t="shared" si="7"/>
        <v>0</v>
      </c>
      <c r="AB586" s="3" t="str">
        <f>IF(OR((AA586-$AD$2)&lt;0,(AA586-$AD$4)&lt;0),0,(AA586-$AD$2)*(AA586-$AD$4)*'Draft Array'!$K$101*'Draft Array'!$M$113*pcwr)</f>
        <v>#REF!</v>
      </c>
      <c r="AC586" s="3" t="str">
        <f t="shared" si="8"/>
        <v>#REF!</v>
      </c>
      <c r="AD586" s="3">
        <f t="shared" si="9"/>
        <v>0</v>
      </c>
      <c r="AE586" s="3" t="str">
        <f t="shared" si="22"/>
        <v>#DIV/0!</v>
      </c>
    </row>
    <row r="587" ht="15.75" customHeight="1">
      <c r="A587" s="153" t="str">
        <f>OffensePrj!C586</f>
        <v>wr</v>
      </c>
      <c r="B587" s="131" t="str">
        <f>OffensePrj!R586</f>
        <v>Jerry Jeudy</v>
      </c>
      <c r="C587" s="132" t="str">
        <f>OffensePrj!D586</f>
        <v/>
      </c>
      <c r="D587" s="132" t="str">
        <f>OffensePrj!E586</f>
        <v/>
      </c>
      <c r="E587" s="132" t="str">
        <f>OffensePrj!F586</f>
        <v/>
      </c>
      <c r="F587" s="132" t="str">
        <f>OffensePrj!G586</f>
        <v/>
      </c>
      <c r="G587" s="133" t="str">
        <f>OffensePrj!H586</f>
        <v/>
      </c>
      <c r="H587" s="132">
        <f>OffensePrj!I586</f>
        <v>0.7</v>
      </c>
      <c r="I587" s="132">
        <f>OffensePrj!J586</f>
        <v>2.7</v>
      </c>
      <c r="J587" s="132">
        <f>OffensePrj!K586</f>
        <v>0</v>
      </c>
      <c r="K587" s="132">
        <f>OffensePrj!L586</f>
        <v>54.9</v>
      </c>
      <c r="L587" s="132">
        <f>OffensePrj!M586</f>
        <v>751.3</v>
      </c>
      <c r="M587" s="132">
        <f>OffensePrj!N586</f>
        <v>4.1</v>
      </c>
      <c r="N587" s="132">
        <f>OffensePrj!O586</f>
        <v>1.2</v>
      </c>
      <c r="O587" s="132" t="str">
        <f>OffensePrj!P586</f>
        <v/>
      </c>
      <c r="P587" s="132" t="str">
        <f>OffensePrj!Q586</f>
        <v/>
      </c>
      <c r="Q587" s="134">
        <f>IFERROR(ProjectionCalcs!D587*pointpasscomp+ProjectionCalcs!E587*pointpassyard+ProjectionCalcs!F587*pointpasstd+pointint*ProjectionCalcs!G587+ProjectionCalcs!H587*pointrushatt+pointrushyard*ProjectionCalcs!I587+pointrushtd*ProjectionCalcs!J587+ProjectionCalcs!K587*pointrec+pointrecyard*ProjectionCalcs!L587+ProjectionCalcs!M587*pointrectd+pointfumb*ProjectionCalcs!N587+(C587-D587)*pointpassinc+O587*pointret+P587*pointrushtd,0)</f>
        <v>0</v>
      </c>
      <c r="R587" s="113" t="str">
        <f t="shared" si="17"/>
        <v>#REF!</v>
      </c>
      <c r="S587" s="135" t="str">
        <f t="shared" si="18"/>
        <v>#REF!</v>
      </c>
      <c r="T587" s="113" t="str">
        <f t="array" ref="T587">ROUND(SUMPRODUCT((AE587&gt;=$AE$405:$AE$704)/COUNTIF($AE$405:$AE$704,$AE$405:$AE$704)),0)</f>
        <v>#DIV/0!</v>
      </c>
      <c r="U587" s="3" t="str">
        <f t="shared" si="19"/>
        <v>#REF!</v>
      </c>
      <c r="V587" s="3" t="str">
        <f t="array" ref="V587">IFERROR(INDEX(Overall!$C$3:$C$389,MATCH(ProjectionCalcs!B587,Overall!$D$3:$D$389,0)),"No")</f>
        <v>Yes</v>
      </c>
      <c r="W587" s="93">
        <f t="shared" si="20"/>
        <v>0</v>
      </c>
      <c r="X587" s="136"/>
      <c r="Y587" s="3" t="str">
        <f t="shared" si="21"/>
        <v/>
      </c>
      <c r="Z587" s="3" t="str">
        <f t="shared" si="6"/>
        <v>#DIV/0!</v>
      </c>
      <c r="AA587" s="96">
        <f t="shared" si="7"/>
        <v>0</v>
      </c>
      <c r="AB587" s="3" t="str">
        <f>IF(OR((AA587-$AD$2)&lt;0,(AA587-$AD$4)&lt;0),0,(AA587-$AD$2)*(AA587-$AD$4)*'Draft Array'!$K$101*'Draft Array'!$M$113*pcwr)</f>
        <v>#REF!</v>
      </c>
      <c r="AC587" s="3" t="str">
        <f t="shared" si="8"/>
        <v>#REF!</v>
      </c>
      <c r="AD587" s="3">
        <f t="shared" si="9"/>
        <v>0</v>
      </c>
      <c r="AE587" s="3" t="str">
        <f t="shared" si="22"/>
        <v>#DIV/0!</v>
      </c>
    </row>
    <row r="588" ht="15.75" customHeight="1">
      <c r="A588" s="153" t="str">
        <f>OffensePrj!C587</f>
        <v>wr</v>
      </c>
      <c r="B588" s="131" t="str">
        <f>OffensePrj!R587</f>
        <v>Jalen Reagor</v>
      </c>
      <c r="C588" s="132" t="str">
        <f>OffensePrj!D587</f>
        <v/>
      </c>
      <c r="D588" s="132" t="str">
        <f>OffensePrj!E587</f>
        <v/>
      </c>
      <c r="E588" s="132" t="str">
        <f>OffensePrj!F587</f>
        <v/>
      </c>
      <c r="F588" s="132" t="str">
        <f>OffensePrj!G587</f>
        <v/>
      </c>
      <c r="G588" s="133" t="str">
        <f>OffensePrj!H587</f>
        <v/>
      </c>
      <c r="H588" s="132">
        <f>OffensePrj!I587</f>
        <v>1.9</v>
      </c>
      <c r="I588" s="132">
        <f>OffensePrj!J587</f>
        <v>11.7</v>
      </c>
      <c r="J588" s="132">
        <f>OffensePrj!K587</f>
        <v>0.1</v>
      </c>
      <c r="K588" s="132">
        <f>OffensePrj!L587</f>
        <v>55.3</v>
      </c>
      <c r="L588" s="132">
        <f>OffensePrj!M587</f>
        <v>718.2</v>
      </c>
      <c r="M588" s="132">
        <f>OffensePrj!N587</f>
        <v>4.7</v>
      </c>
      <c r="N588" s="132">
        <f>OffensePrj!O587</f>
        <v>1.2</v>
      </c>
      <c r="O588" s="132" t="str">
        <f>OffensePrj!P587</f>
        <v/>
      </c>
      <c r="P588" s="132" t="str">
        <f>OffensePrj!Q587</f>
        <v/>
      </c>
      <c r="Q588" s="134">
        <f>IFERROR(ProjectionCalcs!D588*pointpasscomp+ProjectionCalcs!E588*pointpassyard+ProjectionCalcs!F588*pointpasstd+pointint*ProjectionCalcs!G588+ProjectionCalcs!H588*pointrushatt+pointrushyard*ProjectionCalcs!I588+pointrushtd*ProjectionCalcs!J588+ProjectionCalcs!K588*pointrec+pointrecyard*ProjectionCalcs!L588+ProjectionCalcs!M588*pointrectd+pointfumb*ProjectionCalcs!N588+(C588-D588)*pointpassinc+O588*pointret+P588*pointrushtd,0)</f>
        <v>0</v>
      </c>
      <c r="R588" s="113" t="str">
        <f t="shared" si="17"/>
        <v>#REF!</v>
      </c>
      <c r="S588" s="135" t="str">
        <f t="shared" si="18"/>
        <v>#REF!</v>
      </c>
      <c r="T588" s="113" t="str">
        <f t="array" ref="T588">ROUND(SUMPRODUCT((AE588&gt;=$AE$405:$AE$704)/COUNTIF($AE$405:$AE$704,$AE$405:$AE$704)),0)</f>
        <v>#DIV/0!</v>
      </c>
      <c r="U588" s="3" t="str">
        <f t="shared" si="19"/>
        <v>#REF!</v>
      </c>
      <c r="V588" s="3" t="str">
        <f t="array" ref="V588">IFERROR(INDEX(Overall!$C$3:$C$389,MATCH(ProjectionCalcs!B588,Overall!$D$3:$D$389,0)),"No")</f>
        <v>Yes</v>
      </c>
      <c r="W588" s="93">
        <f t="shared" si="20"/>
        <v>0</v>
      </c>
      <c r="X588" s="136"/>
      <c r="Y588" s="3" t="str">
        <f t="shared" si="21"/>
        <v/>
      </c>
      <c r="Z588" s="3" t="str">
        <f t="shared" si="6"/>
        <v>#DIV/0!</v>
      </c>
      <c r="AA588" s="96">
        <f t="shared" si="7"/>
        <v>0</v>
      </c>
      <c r="AB588" s="3" t="str">
        <f>IF(OR((AA588-$AD$2)&lt;0,(AA588-$AD$4)&lt;0),0,(AA588-$AD$2)*(AA588-$AD$4)*'Draft Array'!$K$101*'Draft Array'!$M$113*pcwr)</f>
        <v>#REF!</v>
      </c>
      <c r="AC588" s="3" t="str">
        <f t="shared" si="8"/>
        <v>#REF!</v>
      </c>
      <c r="AD588" s="3">
        <f t="shared" si="9"/>
        <v>0</v>
      </c>
      <c r="AE588" s="3" t="str">
        <f t="shared" si="22"/>
        <v>#DIV/0!</v>
      </c>
    </row>
    <row r="589" ht="15.75" customHeight="1">
      <c r="A589" s="153" t="str">
        <f>OffensePrj!C588</f>
        <v>wr</v>
      </c>
      <c r="B589" s="131" t="str">
        <f>OffensePrj!R588</f>
        <v>Justin Jefferson</v>
      </c>
      <c r="C589" s="132" t="str">
        <f>OffensePrj!D588</f>
        <v/>
      </c>
      <c r="D589" s="132" t="str">
        <f>OffensePrj!E588</f>
        <v/>
      </c>
      <c r="E589" s="132" t="str">
        <f>OffensePrj!F588</f>
        <v/>
      </c>
      <c r="F589" s="132" t="str">
        <f>OffensePrj!G588</f>
        <v/>
      </c>
      <c r="G589" s="133" t="str">
        <f>OffensePrj!H588</f>
        <v/>
      </c>
      <c r="H589" s="132">
        <f>OffensePrj!I588</f>
        <v>1.4</v>
      </c>
      <c r="I589" s="132">
        <f>OffensePrj!J588</f>
        <v>8.5</v>
      </c>
      <c r="J589" s="132">
        <f>OffensePrj!K588</f>
        <v>0.1</v>
      </c>
      <c r="K589" s="132">
        <f>OffensePrj!L588</f>
        <v>51.7</v>
      </c>
      <c r="L589" s="132">
        <f>OffensePrj!M588</f>
        <v>708</v>
      </c>
      <c r="M589" s="132">
        <f>OffensePrj!N588</f>
        <v>3.9</v>
      </c>
      <c r="N589" s="132">
        <f>OffensePrj!O588</f>
        <v>1.2</v>
      </c>
      <c r="O589" s="132" t="str">
        <f>OffensePrj!P588</f>
        <v/>
      </c>
      <c r="P589" s="132" t="str">
        <f>OffensePrj!Q588</f>
        <v/>
      </c>
      <c r="Q589" s="134">
        <f>IFERROR(ProjectionCalcs!D589*pointpasscomp+ProjectionCalcs!E589*pointpassyard+ProjectionCalcs!F589*pointpasstd+pointint*ProjectionCalcs!G589+ProjectionCalcs!H589*pointrushatt+pointrushyard*ProjectionCalcs!I589+pointrushtd*ProjectionCalcs!J589+ProjectionCalcs!K589*pointrec+pointrecyard*ProjectionCalcs!L589+ProjectionCalcs!M589*pointrectd+pointfumb*ProjectionCalcs!N589+(C589-D589)*pointpassinc+O589*pointret+P589*pointrushtd,0)</f>
        <v>0</v>
      </c>
      <c r="R589" s="113" t="str">
        <f t="shared" si="17"/>
        <v>#REF!</v>
      </c>
      <c r="S589" s="135" t="str">
        <f t="shared" si="18"/>
        <v>#REF!</v>
      </c>
      <c r="T589" s="113" t="str">
        <f t="array" ref="T589">ROUND(SUMPRODUCT((AE589&gt;=$AE$405:$AE$704)/COUNTIF($AE$405:$AE$704,$AE$405:$AE$704)),0)</f>
        <v>#DIV/0!</v>
      </c>
      <c r="U589" s="3" t="str">
        <f t="shared" si="19"/>
        <v>#REF!</v>
      </c>
      <c r="V589" s="3" t="str">
        <f t="array" ref="V589">IFERROR(INDEX(Overall!$C$3:$C$389,MATCH(ProjectionCalcs!B589,Overall!$D$3:$D$389,0)),"No")</f>
        <v>Yes</v>
      </c>
      <c r="W589" s="93">
        <f t="shared" si="20"/>
        <v>0</v>
      </c>
      <c r="X589" s="136"/>
      <c r="Y589" s="3" t="str">
        <f t="shared" si="21"/>
        <v/>
      </c>
      <c r="Z589" s="3" t="str">
        <f t="shared" si="6"/>
        <v>#DIV/0!</v>
      </c>
      <c r="AA589" s="96">
        <f t="shared" si="7"/>
        <v>0</v>
      </c>
      <c r="AB589" s="3" t="str">
        <f>IF(OR((AA589-$AD$2)&lt;0,(AA589-$AD$4)&lt;0),0,(AA589-$AD$2)*(AA589-$AD$4)*'Draft Array'!$K$101*'Draft Array'!$M$113*pcwr)</f>
        <v>#REF!</v>
      </c>
      <c r="AC589" s="3" t="str">
        <f t="shared" si="8"/>
        <v>#REF!</v>
      </c>
      <c r="AD589" s="3">
        <f t="shared" si="9"/>
        <v>0</v>
      </c>
      <c r="AE589" s="3" t="str">
        <f t="shared" si="22"/>
        <v>#DIV/0!</v>
      </c>
    </row>
    <row r="590" ht="15.75" customHeight="1">
      <c r="A590" s="153" t="str">
        <f>OffensePrj!C589</f>
        <v>wr</v>
      </c>
      <c r="B590" s="131" t="str">
        <f>OffensePrj!R589</f>
        <v>Henry Ruggs III</v>
      </c>
      <c r="C590" s="132" t="str">
        <f>OffensePrj!D589</f>
        <v/>
      </c>
      <c r="D590" s="132" t="str">
        <f>OffensePrj!E589</f>
        <v/>
      </c>
      <c r="E590" s="132" t="str">
        <f>OffensePrj!F589</f>
        <v/>
      </c>
      <c r="F590" s="132" t="str">
        <f>OffensePrj!G589</f>
        <v/>
      </c>
      <c r="G590" s="133" t="str">
        <f>OffensePrj!H589</f>
        <v/>
      </c>
      <c r="H590" s="132">
        <f>OffensePrj!I589</f>
        <v>3.7</v>
      </c>
      <c r="I590" s="132">
        <f>OffensePrj!J589</f>
        <v>24.5</v>
      </c>
      <c r="J590" s="132">
        <f>OffensePrj!K589</f>
        <v>0.1</v>
      </c>
      <c r="K590" s="132">
        <f>OffensePrj!L589</f>
        <v>51.6</v>
      </c>
      <c r="L590" s="132">
        <f>OffensePrj!M589</f>
        <v>710.1</v>
      </c>
      <c r="M590" s="132">
        <f>OffensePrj!N589</f>
        <v>4.1</v>
      </c>
      <c r="N590" s="132">
        <f>OffensePrj!O589</f>
        <v>0.7</v>
      </c>
      <c r="O590" s="132" t="str">
        <f>OffensePrj!P589</f>
        <v/>
      </c>
      <c r="P590" s="132" t="str">
        <f>OffensePrj!Q589</f>
        <v/>
      </c>
      <c r="Q590" s="134">
        <f>IFERROR(ProjectionCalcs!D590*pointpasscomp+ProjectionCalcs!E590*pointpassyard+ProjectionCalcs!F590*pointpasstd+pointint*ProjectionCalcs!G590+ProjectionCalcs!H590*pointrushatt+pointrushyard*ProjectionCalcs!I590+pointrushtd*ProjectionCalcs!J590+ProjectionCalcs!K590*pointrec+pointrecyard*ProjectionCalcs!L590+ProjectionCalcs!M590*pointrectd+pointfumb*ProjectionCalcs!N590+(C590-D590)*pointpassinc+O590*pointret+P590*pointrushtd,0)</f>
        <v>0</v>
      </c>
      <c r="R590" s="113" t="str">
        <f t="shared" si="17"/>
        <v>#REF!</v>
      </c>
      <c r="S590" s="135" t="str">
        <f t="shared" si="18"/>
        <v>#REF!</v>
      </c>
      <c r="T590" s="113" t="str">
        <f t="array" ref="T590">ROUND(SUMPRODUCT((AE590&gt;=$AE$405:$AE$704)/COUNTIF($AE$405:$AE$704,$AE$405:$AE$704)),0)</f>
        <v>#DIV/0!</v>
      </c>
      <c r="U590" s="3" t="str">
        <f t="shared" si="19"/>
        <v>#REF!</v>
      </c>
      <c r="V590" s="3" t="str">
        <f t="array" ref="V590">IFERROR(INDEX(Overall!$C$3:$C$389,MATCH(ProjectionCalcs!B590,Overall!$D$3:$D$389,0)),"No")</f>
        <v>Yes</v>
      </c>
      <c r="W590" s="93">
        <f t="shared" si="20"/>
        <v>0</v>
      </c>
      <c r="X590" s="136"/>
      <c r="Y590" s="3" t="str">
        <f t="shared" si="21"/>
        <v/>
      </c>
      <c r="Z590" s="3" t="str">
        <f t="shared" si="6"/>
        <v>#DIV/0!</v>
      </c>
      <c r="AA590" s="96">
        <f t="shared" si="7"/>
        <v>0</v>
      </c>
      <c r="AB590" s="3" t="str">
        <f>IF(OR((AA590-$AD$2)&lt;0,(AA590-$AD$4)&lt;0),0,(AA590-$AD$2)*(AA590-$AD$4)*'Draft Array'!$K$101*'Draft Array'!$M$113*pcwr)</f>
        <v>#REF!</v>
      </c>
      <c r="AC590" s="3" t="str">
        <f t="shared" si="8"/>
        <v>#REF!</v>
      </c>
      <c r="AD590" s="3">
        <f t="shared" si="9"/>
        <v>0</v>
      </c>
      <c r="AE590" s="3" t="str">
        <f t="shared" si="22"/>
        <v>#DIV/0!</v>
      </c>
    </row>
    <row r="591" ht="15.75" customHeight="1">
      <c r="A591" s="153" t="str">
        <f>OffensePrj!C590</f>
        <v>wr</v>
      </c>
      <c r="B591" s="131" t="str">
        <f>OffensePrj!R590</f>
        <v>Tee Higgins</v>
      </c>
      <c r="C591" s="132" t="str">
        <f>OffensePrj!D590</f>
        <v/>
      </c>
      <c r="D591" s="132" t="str">
        <f>OffensePrj!E590</f>
        <v/>
      </c>
      <c r="E591" s="132" t="str">
        <f>OffensePrj!F590</f>
        <v/>
      </c>
      <c r="F591" s="132" t="str">
        <f>OffensePrj!G590</f>
        <v/>
      </c>
      <c r="G591" s="133" t="str">
        <f>OffensePrj!H590</f>
        <v/>
      </c>
      <c r="H591" s="132">
        <f>OffensePrj!I590</f>
        <v>0.7</v>
      </c>
      <c r="I591" s="132">
        <f>OffensePrj!J590</f>
        <v>3</v>
      </c>
      <c r="J591" s="132">
        <f>OffensePrj!K590</f>
        <v>0</v>
      </c>
      <c r="K591" s="132">
        <f>OffensePrj!L590</f>
        <v>36.2</v>
      </c>
      <c r="L591" s="132">
        <f>OffensePrj!M590</f>
        <v>490.7</v>
      </c>
      <c r="M591" s="132">
        <f>OffensePrj!N590</f>
        <v>2.8</v>
      </c>
      <c r="N591" s="132">
        <f>OffensePrj!O590</f>
        <v>0.6</v>
      </c>
      <c r="O591" s="132" t="str">
        <f>OffensePrj!P590</f>
        <v/>
      </c>
      <c r="P591" s="132" t="str">
        <f>OffensePrj!Q590</f>
        <v/>
      </c>
      <c r="Q591" s="134">
        <f>IFERROR(ProjectionCalcs!D591*pointpasscomp+ProjectionCalcs!E591*pointpassyard+ProjectionCalcs!F591*pointpasstd+pointint*ProjectionCalcs!G591+ProjectionCalcs!H591*pointrushatt+pointrushyard*ProjectionCalcs!I591+pointrushtd*ProjectionCalcs!J591+ProjectionCalcs!K591*pointrec+pointrecyard*ProjectionCalcs!L591+ProjectionCalcs!M591*pointrectd+pointfumb*ProjectionCalcs!N591+(C591-D591)*pointpassinc+O591*pointret+P591*pointrushtd,0)</f>
        <v>0</v>
      </c>
      <c r="R591" s="113" t="str">
        <f t="shared" si="17"/>
        <v>#REF!</v>
      </c>
      <c r="S591" s="135" t="str">
        <f t="shared" si="18"/>
        <v>#REF!</v>
      </c>
      <c r="T591" s="113" t="str">
        <f t="array" ref="T591">ROUND(SUMPRODUCT((AE591&gt;=$AE$405:$AE$704)/COUNTIF($AE$405:$AE$704,$AE$405:$AE$704)),0)</f>
        <v>#DIV/0!</v>
      </c>
      <c r="U591" s="3" t="str">
        <f t="shared" si="19"/>
        <v>#REF!</v>
      </c>
      <c r="V591" s="3" t="str">
        <f t="array" ref="V591">IFERROR(INDEX(Overall!$C$3:$C$389,MATCH(ProjectionCalcs!B591,Overall!$D$3:$D$389,0)),"No")</f>
        <v>Yes</v>
      </c>
      <c r="W591" s="93">
        <f t="shared" si="20"/>
        <v>0</v>
      </c>
      <c r="X591" s="136"/>
      <c r="Y591" s="3" t="str">
        <f t="shared" si="21"/>
        <v/>
      </c>
      <c r="Z591" s="3" t="str">
        <f t="shared" si="6"/>
        <v>#DIV/0!</v>
      </c>
      <c r="AA591" s="96">
        <f t="shared" si="7"/>
        <v>0</v>
      </c>
      <c r="AB591" s="3" t="str">
        <f>IF(OR((AA591-$AD$2)&lt;0,(AA591-$AD$4)&lt;0),0,(AA591-$AD$2)*(AA591-$AD$4)*'Draft Array'!$K$101*'Draft Array'!$M$113*pcwr)</f>
        <v>#REF!</v>
      </c>
      <c r="AC591" s="3" t="str">
        <f t="shared" si="8"/>
        <v>#REF!</v>
      </c>
      <c r="AD591" s="3">
        <f t="shared" si="9"/>
        <v>0</v>
      </c>
      <c r="AE591" s="3" t="str">
        <f t="shared" si="22"/>
        <v>#DIV/0!</v>
      </c>
    </row>
    <row r="592" ht="15.75" customHeight="1">
      <c r="A592" s="153" t="str">
        <f>OffensePrj!C591</f>
        <v>wr</v>
      </c>
      <c r="B592" s="131" t="str">
        <f>OffensePrj!R591</f>
        <v>Michael Pittman Jr.</v>
      </c>
      <c r="C592" s="132" t="str">
        <f>OffensePrj!D591</f>
        <v/>
      </c>
      <c r="D592" s="132" t="str">
        <f>OffensePrj!E591</f>
        <v/>
      </c>
      <c r="E592" s="132" t="str">
        <f>OffensePrj!F591</f>
        <v/>
      </c>
      <c r="F592" s="132" t="str">
        <f>OffensePrj!G591</f>
        <v/>
      </c>
      <c r="G592" s="133" t="str">
        <f>OffensePrj!H591</f>
        <v/>
      </c>
      <c r="H592" s="132">
        <f>OffensePrj!I591</f>
        <v>1</v>
      </c>
      <c r="I592" s="132">
        <f>OffensePrj!J591</f>
        <v>4.3</v>
      </c>
      <c r="J592" s="132">
        <f>OffensePrj!K591</f>
        <v>0</v>
      </c>
      <c r="K592" s="132">
        <f>OffensePrj!L591</f>
        <v>45.6</v>
      </c>
      <c r="L592" s="132">
        <f>OffensePrj!M591</f>
        <v>624.3</v>
      </c>
      <c r="M592" s="132">
        <f>OffensePrj!N591</f>
        <v>4</v>
      </c>
      <c r="N592" s="132">
        <f>OffensePrj!O591</f>
        <v>0.6</v>
      </c>
      <c r="O592" s="132" t="str">
        <f>OffensePrj!P591</f>
        <v/>
      </c>
      <c r="P592" s="132" t="str">
        <f>OffensePrj!Q591</f>
        <v/>
      </c>
      <c r="Q592" s="134">
        <f>IFERROR(ProjectionCalcs!D592*pointpasscomp+ProjectionCalcs!E592*pointpassyard+ProjectionCalcs!F592*pointpasstd+pointint*ProjectionCalcs!G592+ProjectionCalcs!H592*pointrushatt+pointrushyard*ProjectionCalcs!I592+pointrushtd*ProjectionCalcs!J592+ProjectionCalcs!K592*pointrec+pointrecyard*ProjectionCalcs!L592+ProjectionCalcs!M592*pointrectd+pointfumb*ProjectionCalcs!N592+(C592-D592)*pointpassinc+O592*pointret+P592*pointrushtd,0)</f>
        <v>0</v>
      </c>
      <c r="R592" s="113" t="str">
        <f t="shared" si="17"/>
        <v>#REF!</v>
      </c>
      <c r="S592" s="135" t="str">
        <f t="shared" si="18"/>
        <v>#REF!</v>
      </c>
      <c r="T592" s="113" t="str">
        <f t="array" ref="T592">ROUND(SUMPRODUCT((AE592&gt;=$AE$405:$AE$704)/COUNTIF($AE$405:$AE$704,$AE$405:$AE$704)),0)</f>
        <v>#DIV/0!</v>
      </c>
      <c r="U592" s="3" t="str">
        <f t="shared" si="19"/>
        <v>#REF!</v>
      </c>
      <c r="V592" s="3" t="str">
        <f t="array" ref="V592">IFERROR(INDEX(Overall!$C$3:$C$389,MATCH(ProjectionCalcs!B592,Overall!$D$3:$D$389,0)),"No")</f>
        <v>Yes</v>
      </c>
      <c r="W592" s="93">
        <f t="shared" si="20"/>
        <v>0</v>
      </c>
      <c r="X592" s="136"/>
      <c r="Y592" s="3" t="str">
        <f t="shared" si="21"/>
        <v/>
      </c>
      <c r="Z592" s="3" t="str">
        <f t="shared" si="6"/>
        <v>#DIV/0!</v>
      </c>
      <c r="AA592" s="96">
        <f t="shared" si="7"/>
        <v>0</v>
      </c>
      <c r="AB592" s="3" t="str">
        <f>IF(OR((AA592-$AD$2)&lt;0,(AA592-$AD$4)&lt;0),0,(AA592-$AD$2)*(AA592-$AD$4)*'Draft Array'!$K$101*'Draft Array'!$M$113*pcwr)</f>
        <v>#REF!</v>
      </c>
      <c r="AC592" s="3" t="str">
        <f t="shared" si="8"/>
        <v>#REF!</v>
      </c>
      <c r="AD592" s="3">
        <f t="shared" si="9"/>
        <v>0</v>
      </c>
      <c r="AE592" s="3" t="str">
        <f t="shared" si="22"/>
        <v>#DIV/0!</v>
      </c>
    </row>
    <row r="593" ht="15.75" customHeight="1">
      <c r="A593" s="153" t="str">
        <f>OffensePrj!C592</f>
        <v>wr</v>
      </c>
      <c r="B593" s="131" t="str">
        <f>OffensePrj!R592</f>
        <v>Denzel Mims</v>
      </c>
      <c r="C593" s="132" t="str">
        <f>OffensePrj!D592</f>
        <v/>
      </c>
      <c r="D593" s="132" t="str">
        <f>OffensePrj!E592</f>
        <v/>
      </c>
      <c r="E593" s="132" t="str">
        <f>OffensePrj!F592</f>
        <v/>
      </c>
      <c r="F593" s="132" t="str">
        <f>OffensePrj!G592</f>
        <v/>
      </c>
      <c r="G593" s="133" t="str">
        <f>OffensePrj!H592</f>
        <v/>
      </c>
      <c r="H593" s="132">
        <f>OffensePrj!I592</f>
        <v>0.7</v>
      </c>
      <c r="I593" s="132">
        <f>OffensePrj!J592</f>
        <v>2.7</v>
      </c>
      <c r="J593" s="132">
        <f>OffensePrj!K592</f>
        <v>0</v>
      </c>
      <c r="K593" s="132">
        <f>OffensePrj!L592</f>
        <v>41</v>
      </c>
      <c r="L593" s="132">
        <f>OffensePrj!M592</f>
        <v>555.5</v>
      </c>
      <c r="M593" s="132">
        <f>OffensePrj!N592</f>
        <v>3.2</v>
      </c>
      <c r="N593" s="132">
        <f>OffensePrj!O592</f>
        <v>1.1</v>
      </c>
      <c r="O593" s="132" t="str">
        <f>OffensePrj!P592</f>
        <v/>
      </c>
      <c r="P593" s="132" t="str">
        <f>OffensePrj!Q592</f>
        <v/>
      </c>
      <c r="Q593" s="134">
        <f>IFERROR(ProjectionCalcs!D593*pointpasscomp+ProjectionCalcs!E593*pointpassyard+ProjectionCalcs!F593*pointpasstd+pointint*ProjectionCalcs!G593+ProjectionCalcs!H593*pointrushatt+pointrushyard*ProjectionCalcs!I593+pointrushtd*ProjectionCalcs!J593+ProjectionCalcs!K593*pointrec+pointrecyard*ProjectionCalcs!L593+ProjectionCalcs!M593*pointrectd+pointfumb*ProjectionCalcs!N593+(C593-D593)*pointpassinc+O593*pointret+P593*pointrushtd,0)</f>
        <v>0</v>
      </c>
      <c r="R593" s="113" t="str">
        <f t="shared" si="17"/>
        <v>#REF!</v>
      </c>
      <c r="S593" s="135" t="str">
        <f t="shared" si="18"/>
        <v>#REF!</v>
      </c>
      <c r="T593" s="113" t="str">
        <f t="array" ref="T593">ROUND(SUMPRODUCT((AE593&gt;=$AE$405:$AE$704)/COUNTIF($AE$405:$AE$704,$AE$405:$AE$704)),0)</f>
        <v>#DIV/0!</v>
      </c>
      <c r="U593" s="3" t="str">
        <f t="shared" si="19"/>
        <v>#REF!</v>
      </c>
      <c r="V593" s="3" t="str">
        <f t="array" ref="V593">IFERROR(INDEX(Overall!$C$3:$C$389,MATCH(ProjectionCalcs!B593,Overall!$D$3:$D$389,0)),"No")</f>
        <v>Yes</v>
      </c>
      <c r="W593" s="93">
        <f t="shared" si="20"/>
        <v>0</v>
      </c>
      <c r="X593" s="136"/>
      <c r="Y593" s="3" t="str">
        <f t="shared" si="21"/>
        <v/>
      </c>
      <c r="Z593" s="3" t="str">
        <f t="shared" si="6"/>
        <v>#DIV/0!</v>
      </c>
      <c r="AA593" s="96">
        <f t="shared" si="7"/>
        <v>0</v>
      </c>
      <c r="AB593" s="3" t="str">
        <f>IF(OR((AA593-$AD$2)&lt;0,(AA593-$AD$4)&lt;0),0,(AA593-$AD$2)*(AA593-$AD$4)*'Draft Array'!$K$101*'Draft Array'!$M$113*pcwr)</f>
        <v>#REF!</v>
      </c>
      <c r="AC593" s="3" t="str">
        <f t="shared" si="8"/>
        <v>#REF!</v>
      </c>
      <c r="AD593" s="3">
        <f t="shared" si="9"/>
        <v>0</v>
      </c>
      <c r="AE593" s="3" t="str">
        <f t="shared" si="22"/>
        <v>#DIV/0!</v>
      </c>
    </row>
    <row r="594" ht="15.75" customHeight="1">
      <c r="A594" s="153" t="str">
        <f>OffensePrj!C593</f>
        <v>wr</v>
      </c>
      <c r="B594" s="131" t="str">
        <f>OffensePrj!R593</f>
        <v>Brandon Aiyuk</v>
      </c>
      <c r="C594" s="132" t="str">
        <f>OffensePrj!D593</f>
        <v/>
      </c>
      <c r="D594" s="132" t="str">
        <f>OffensePrj!E593</f>
        <v/>
      </c>
      <c r="E594" s="132" t="str">
        <f>OffensePrj!F593</f>
        <v/>
      </c>
      <c r="F594" s="132" t="str">
        <f>OffensePrj!G593</f>
        <v/>
      </c>
      <c r="G594" s="133" t="str">
        <f>OffensePrj!H593</f>
        <v/>
      </c>
      <c r="H594" s="132">
        <f>OffensePrj!I593</f>
        <v>1.8</v>
      </c>
      <c r="I594" s="132">
        <f>OffensePrj!J593</f>
        <v>10.1</v>
      </c>
      <c r="J594" s="132">
        <f>OffensePrj!K593</f>
        <v>0.1</v>
      </c>
      <c r="K594" s="132">
        <f>OffensePrj!L593</f>
        <v>38.7</v>
      </c>
      <c r="L594" s="132">
        <f>OffensePrj!M593</f>
        <v>537.3</v>
      </c>
      <c r="M594" s="132">
        <f>OffensePrj!N593</f>
        <v>3.7</v>
      </c>
      <c r="N594" s="132">
        <f>OffensePrj!O593</f>
        <v>0.6</v>
      </c>
      <c r="O594" s="132" t="str">
        <f>OffensePrj!P593</f>
        <v/>
      </c>
      <c r="P594" s="132" t="str">
        <f>OffensePrj!Q593</f>
        <v/>
      </c>
      <c r="Q594" s="134">
        <f>IFERROR(ProjectionCalcs!D594*pointpasscomp+ProjectionCalcs!E594*pointpassyard+ProjectionCalcs!F594*pointpasstd+pointint*ProjectionCalcs!G594+ProjectionCalcs!H594*pointrushatt+pointrushyard*ProjectionCalcs!I594+pointrushtd*ProjectionCalcs!J594+ProjectionCalcs!K594*pointrec+pointrecyard*ProjectionCalcs!L594+ProjectionCalcs!M594*pointrectd+pointfumb*ProjectionCalcs!N594+(C594-D594)*pointpassinc+O594*pointret+P594*pointrushtd,0)</f>
        <v>0</v>
      </c>
      <c r="R594" s="113" t="str">
        <f t="shared" si="17"/>
        <v>#REF!</v>
      </c>
      <c r="S594" s="135" t="str">
        <f t="shared" si="18"/>
        <v>#REF!</v>
      </c>
      <c r="T594" s="113" t="str">
        <f t="array" ref="T594">ROUND(SUMPRODUCT((AE594&gt;=$AE$405:$AE$704)/COUNTIF($AE$405:$AE$704,$AE$405:$AE$704)),0)</f>
        <v>#DIV/0!</v>
      </c>
      <c r="U594" s="3" t="str">
        <f t="shared" si="19"/>
        <v>#REF!</v>
      </c>
      <c r="V594" s="3" t="str">
        <f t="array" ref="V594">IFERROR(INDEX(Overall!$C$3:$C$389,MATCH(ProjectionCalcs!B594,Overall!$D$3:$D$389,0)),"No")</f>
        <v>Yes</v>
      </c>
      <c r="W594" s="93">
        <f t="shared" si="20"/>
        <v>0</v>
      </c>
      <c r="X594" s="136"/>
      <c r="Y594" s="3" t="str">
        <f t="shared" si="21"/>
        <v/>
      </c>
      <c r="Z594" s="3" t="str">
        <f t="shared" si="6"/>
        <v>#DIV/0!</v>
      </c>
      <c r="AA594" s="96">
        <f t="shared" si="7"/>
        <v>0</v>
      </c>
      <c r="AB594" s="3" t="str">
        <f>IF(OR((AA594-$AD$2)&lt;0,(AA594-$AD$4)&lt;0),0,(AA594-$AD$2)*(AA594-$AD$4)*'Draft Array'!$K$101*'Draft Array'!$M$113*pcwr)</f>
        <v>#REF!</v>
      </c>
      <c r="AC594" s="3" t="str">
        <f t="shared" si="8"/>
        <v>#REF!</v>
      </c>
      <c r="AD594" s="3">
        <f t="shared" si="9"/>
        <v>0</v>
      </c>
      <c r="AE594" s="3" t="str">
        <f t="shared" si="22"/>
        <v>#DIV/0!</v>
      </c>
    </row>
    <row r="595" ht="15.75" customHeight="1">
      <c r="A595" s="153" t="str">
        <f>OffensePrj!C594</f>
        <v>wr</v>
      </c>
      <c r="B595" s="131" t="str">
        <f>OffensePrj!R594</f>
        <v>Laviska She1000ult Jr.</v>
      </c>
      <c r="C595" s="132" t="str">
        <f>OffensePrj!D594</f>
        <v/>
      </c>
      <c r="D595" s="132" t="str">
        <f>OffensePrj!E594</f>
        <v/>
      </c>
      <c r="E595" s="132" t="str">
        <f>OffensePrj!F594</f>
        <v/>
      </c>
      <c r="F595" s="132" t="str">
        <f>OffensePrj!G594</f>
        <v/>
      </c>
      <c r="G595" s="133" t="str">
        <f>OffensePrj!H594</f>
        <v/>
      </c>
      <c r="H595" s="132">
        <f>OffensePrj!I594</f>
        <v>7.4</v>
      </c>
      <c r="I595" s="132">
        <f>OffensePrj!J594</f>
        <v>49</v>
      </c>
      <c r="J595" s="132">
        <f>OffensePrj!K594</f>
        <v>0.1</v>
      </c>
      <c r="K595" s="132">
        <f>OffensePrj!L594</f>
        <v>31.9</v>
      </c>
      <c r="L595" s="132">
        <f>OffensePrj!M594</f>
        <v>423.3</v>
      </c>
      <c r="M595" s="132">
        <f>OffensePrj!N594</f>
        <v>2</v>
      </c>
      <c r="N595" s="132">
        <f>OffensePrj!O594</f>
        <v>1.1</v>
      </c>
      <c r="O595" s="132" t="str">
        <f>OffensePrj!P594</f>
        <v/>
      </c>
      <c r="P595" s="132" t="str">
        <f>OffensePrj!Q594</f>
        <v/>
      </c>
      <c r="Q595" s="134">
        <f>IFERROR(ProjectionCalcs!D595*pointpasscomp+ProjectionCalcs!E595*pointpassyard+ProjectionCalcs!F595*pointpasstd+pointint*ProjectionCalcs!G595+ProjectionCalcs!H595*pointrushatt+pointrushyard*ProjectionCalcs!I595+pointrushtd*ProjectionCalcs!J595+ProjectionCalcs!K595*pointrec+pointrecyard*ProjectionCalcs!L595+ProjectionCalcs!M595*pointrectd+pointfumb*ProjectionCalcs!N595+(C595-D595)*pointpassinc+O595*pointret+P595*pointrushtd,0)</f>
        <v>0</v>
      </c>
      <c r="R595" s="113" t="str">
        <f t="shared" si="17"/>
        <v>#REF!</v>
      </c>
      <c r="S595" s="135" t="str">
        <f t="shared" si="18"/>
        <v>#REF!</v>
      </c>
      <c r="T595" s="113" t="str">
        <f t="array" ref="T595">ROUND(SUMPRODUCT((AE595&gt;=$AE$405:$AE$704)/COUNTIF($AE$405:$AE$704,$AE$405:$AE$704)),0)</f>
        <v>#DIV/0!</v>
      </c>
      <c r="U595" s="3" t="str">
        <f t="shared" si="19"/>
        <v>#REF!</v>
      </c>
      <c r="V595" s="3" t="str">
        <f t="array" ref="V595">IFERROR(INDEX(Overall!$C$3:$C$389,MATCH(ProjectionCalcs!B595,Overall!$D$3:$D$389,0)),"No")</f>
        <v>Yes</v>
      </c>
      <c r="W595" s="93">
        <f t="shared" si="20"/>
        <v>0</v>
      </c>
      <c r="X595" s="136"/>
      <c r="Y595" s="3" t="str">
        <f t="shared" si="21"/>
        <v/>
      </c>
      <c r="Z595" s="3" t="str">
        <f t="shared" si="6"/>
        <v>#DIV/0!</v>
      </c>
      <c r="AA595" s="96">
        <f t="shared" si="7"/>
        <v>0</v>
      </c>
      <c r="AB595" s="3" t="str">
        <f>IF(OR((AA595-$AD$2)&lt;0,(AA595-$AD$4)&lt;0),0,(AA595-$AD$2)*(AA595-$AD$4)*'Draft Array'!$K$101*'Draft Array'!$M$113*pcwr)</f>
        <v>#REF!</v>
      </c>
      <c r="AC595" s="3" t="str">
        <f t="shared" si="8"/>
        <v>#REF!</v>
      </c>
      <c r="AD595" s="3">
        <f t="shared" si="9"/>
        <v>0</v>
      </c>
      <c r="AE595" s="3" t="str">
        <f t="shared" si="22"/>
        <v>#DIV/0!</v>
      </c>
    </row>
    <row r="596" ht="15.75" customHeight="1">
      <c r="A596" s="153" t="str">
        <f>OffensePrj!C595</f>
        <v>wr</v>
      </c>
      <c r="B596" s="131" t="str">
        <f>OffensePrj!R595</f>
        <v>Bryan Edwards</v>
      </c>
      <c r="C596" s="132" t="str">
        <f>OffensePrj!D595</f>
        <v/>
      </c>
      <c r="D596" s="132" t="str">
        <f>OffensePrj!E595</f>
        <v/>
      </c>
      <c r="E596" s="132" t="str">
        <f>OffensePrj!F595</f>
        <v/>
      </c>
      <c r="F596" s="132" t="str">
        <f>OffensePrj!G595</f>
        <v/>
      </c>
      <c r="G596" s="133" t="str">
        <f>OffensePrj!H595</f>
        <v/>
      </c>
      <c r="H596" s="132">
        <f>OffensePrj!I595</f>
        <v>0</v>
      </c>
      <c r="I596" s="132">
        <f>OffensePrj!J595</f>
        <v>0</v>
      </c>
      <c r="J596" s="132">
        <f>OffensePrj!K595</f>
        <v>0</v>
      </c>
      <c r="K596" s="132">
        <f>OffensePrj!L595</f>
        <v>16.3</v>
      </c>
      <c r="L596" s="132">
        <f>OffensePrj!M595</f>
        <v>203.6</v>
      </c>
      <c r="M596" s="132">
        <f>OffensePrj!N595</f>
        <v>0.9</v>
      </c>
      <c r="N596" s="132">
        <f>OffensePrj!O595</f>
        <v>0.1</v>
      </c>
      <c r="O596" s="132" t="str">
        <f>OffensePrj!P595</f>
        <v/>
      </c>
      <c r="P596" s="132" t="str">
        <f>OffensePrj!Q595</f>
        <v/>
      </c>
      <c r="Q596" s="134">
        <f>IFERROR(ProjectionCalcs!D596*pointpasscomp+ProjectionCalcs!E596*pointpassyard+ProjectionCalcs!F596*pointpasstd+pointint*ProjectionCalcs!G596+ProjectionCalcs!H596*pointrushatt+pointrushyard*ProjectionCalcs!I596+pointrushtd*ProjectionCalcs!J596+ProjectionCalcs!K596*pointrec+pointrecyard*ProjectionCalcs!L596+ProjectionCalcs!M596*pointrectd+pointfumb*ProjectionCalcs!N596+(C596-D596)*pointpassinc+O596*pointret+P596*pointrushtd,0)</f>
        <v>0</v>
      </c>
      <c r="R596" s="113" t="str">
        <f t="shared" si="17"/>
        <v>#REF!</v>
      </c>
      <c r="S596" s="135" t="str">
        <f t="shared" si="18"/>
        <v>#REF!</v>
      </c>
      <c r="T596" s="113" t="str">
        <f t="array" ref="T596">ROUND(SUMPRODUCT((AE596&gt;=$AE$405:$AE$704)/COUNTIF($AE$405:$AE$704,$AE$405:$AE$704)),0)</f>
        <v>#DIV/0!</v>
      </c>
      <c r="U596" s="3" t="str">
        <f t="shared" si="19"/>
        <v>#REF!</v>
      </c>
      <c r="V596" s="3" t="str">
        <f t="array" ref="V596">IFERROR(INDEX(Overall!$C$3:$C$389,MATCH(ProjectionCalcs!B596,Overall!$D$3:$D$389,0)),"No")</f>
        <v>Yes</v>
      </c>
      <c r="W596" s="93">
        <f t="shared" si="20"/>
        <v>0</v>
      </c>
      <c r="X596" s="136"/>
      <c r="Y596" s="3" t="str">
        <f t="shared" si="21"/>
        <v/>
      </c>
      <c r="Z596" s="3" t="str">
        <f t="shared" si="6"/>
        <v>#DIV/0!</v>
      </c>
      <c r="AA596" s="96">
        <f t="shared" si="7"/>
        <v>0</v>
      </c>
      <c r="AB596" s="3" t="str">
        <f>IF(OR((AA596-$AD$2)&lt;0,(AA596-$AD$4)&lt;0),0,(AA596-$AD$2)*(AA596-$AD$4)*'Draft Array'!$K$101*'Draft Array'!$M$113*pcwr)</f>
        <v>#REF!</v>
      </c>
      <c r="AC596" s="3" t="str">
        <f t="shared" si="8"/>
        <v>#REF!</v>
      </c>
      <c r="AD596" s="3">
        <f t="shared" si="9"/>
        <v>0</v>
      </c>
      <c r="AE596" s="3" t="str">
        <f t="shared" si="22"/>
        <v>#DIV/0!</v>
      </c>
    </row>
    <row r="597" ht="15.75" customHeight="1">
      <c r="A597" s="153" t="str">
        <f>OffensePrj!C596</f>
        <v>wr</v>
      </c>
      <c r="B597" s="131" t="str">
        <f>OffensePrj!R596</f>
        <v>Chase Claypool</v>
      </c>
      <c r="C597" s="132" t="str">
        <f>OffensePrj!D596</f>
        <v/>
      </c>
      <c r="D597" s="132" t="str">
        <f>OffensePrj!E596</f>
        <v/>
      </c>
      <c r="E597" s="132" t="str">
        <f>OffensePrj!F596</f>
        <v/>
      </c>
      <c r="F597" s="132" t="str">
        <f>OffensePrj!G596</f>
        <v/>
      </c>
      <c r="G597" s="133" t="str">
        <f>OffensePrj!H596</f>
        <v/>
      </c>
      <c r="H597" s="132">
        <f>OffensePrj!I596</f>
        <v>0.7</v>
      </c>
      <c r="I597" s="132">
        <f>OffensePrj!J596</f>
        <v>3</v>
      </c>
      <c r="J597" s="132">
        <f>OffensePrj!K596</f>
        <v>0</v>
      </c>
      <c r="K597" s="132">
        <f>OffensePrj!L596</f>
        <v>30.3</v>
      </c>
      <c r="L597" s="132">
        <f>OffensePrj!M596</f>
        <v>404.4</v>
      </c>
      <c r="M597" s="132">
        <f>OffensePrj!N596</f>
        <v>2.6</v>
      </c>
      <c r="N597" s="132">
        <f>OffensePrj!O596</f>
        <v>0.6</v>
      </c>
      <c r="O597" s="132" t="str">
        <f>OffensePrj!P596</f>
        <v/>
      </c>
      <c r="P597" s="132" t="str">
        <f>OffensePrj!Q596</f>
        <v/>
      </c>
      <c r="Q597" s="134">
        <f>IFERROR(ProjectionCalcs!D597*pointpasscomp+ProjectionCalcs!E597*pointpassyard+ProjectionCalcs!F597*pointpasstd+pointint*ProjectionCalcs!G597+ProjectionCalcs!H597*pointrushatt+pointrushyard*ProjectionCalcs!I597+pointrushtd*ProjectionCalcs!J597+ProjectionCalcs!K597*pointrec+pointrecyard*ProjectionCalcs!L597+ProjectionCalcs!M597*pointrectd+pointfumb*ProjectionCalcs!N597+(C597-D597)*pointpassinc+O597*pointret+P597*pointrushtd,0)</f>
        <v>0</v>
      </c>
      <c r="R597" s="113" t="str">
        <f t="shared" si="17"/>
        <v>#REF!</v>
      </c>
      <c r="S597" s="135" t="str">
        <f t="shared" si="18"/>
        <v>#REF!</v>
      </c>
      <c r="T597" s="113" t="str">
        <f t="array" ref="T597">ROUND(SUMPRODUCT((AE597&gt;=$AE$405:$AE$704)/COUNTIF($AE$405:$AE$704,$AE$405:$AE$704)),0)</f>
        <v>#DIV/0!</v>
      </c>
      <c r="U597" s="3" t="str">
        <f t="shared" si="19"/>
        <v>#REF!</v>
      </c>
      <c r="V597" s="3" t="str">
        <f t="array" ref="V597">IFERROR(INDEX(Overall!$C$3:$C$389,MATCH(ProjectionCalcs!B597,Overall!$D$3:$D$389,0)),"No")</f>
        <v>Yes</v>
      </c>
      <c r="W597" s="93">
        <f t="shared" si="20"/>
        <v>0</v>
      </c>
      <c r="X597" s="136"/>
      <c r="Y597" s="3" t="str">
        <f t="shared" si="21"/>
        <v/>
      </c>
      <c r="Z597" s="3" t="str">
        <f t="shared" si="6"/>
        <v>#DIV/0!</v>
      </c>
      <c r="AA597" s="96">
        <f t="shared" si="7"/>
        <v>0</v>
      </c>
      <c r="AB597" s="3" t="str">
        <f>IF(OR((AA597-$AD$2)&lt;0,(AA597-$AD$4)&lt;0),0,(AA597-$AD$2)*(AA597-$AD$4)*'Draft Array'!$K$101*'Draft Array'!$M$113*pcwr)</f>
        <v>#REF!</v>
      </c>
      <c r="AC597" s="3" t="str">
        <f t="shared" si="8"/>
        <v>#REF!</v>
      </c>
      <c r="AD597" s="3">
        <f t="shared" si="9"/>
        <v>0</v>
      </c>
      <c r="AE597" s="3" t="str">
        <f t="shared" si="22"/>
        <v>#DIV/0!</v>
      </c>
    </row>
    <row r="598" ht="15.75" customHeight="1">
      <c r="A598" s="153" t="str">
        <f>OffensePrj!C597</f>
        <v>wr</v>
      </c>
      <c r="B598" s="131" t="str">
        <f>OffensePrj!R597</f>
        <v>KJ Hamler</v>
      </c>
      <c r="C598" s="132" t="str">
        <f>OffensePrj!D597</f>
        <v/>
      </c>
      <c r="D598" s="132" t="str">
        <f>OffensePrj!E597</f>
        <v/>
      </c>
      <c r="E598" s="132" t="str">
        <f>OffensePrj!F597</f>
        <v/>
      </c>
      <c r="F598" s="132" t="str">
        <f>OffensePrj!G597</f>
        <v/>
      </c>
      <c r="G598" s="133" t="str">
        <f>OffensePrj!H597</f>
        <v/>
      </c>
      <c r="H598" s="132">
        <f>OffensePrj!I597</f>
        <v>1</v>
      </c>
      <c r="I598" s="132">
        <f>OffensePrj!J597</f>
        <v>5.1</v>
      </c>
      <c r="J598" s="132">
        <f>OffensePrj!K597</f>
        <v>0</v>
      </c>
      <c r="K598" s="132">
        <f>OffensePrj!L597</f>
        <v>30.2</v>
      </c>
      <c r="L598" s="132">
        <f>OffensePrj!M597</f>
        <v>412.4</v>
      </c>
      <c r="M598" s="132">
        <f>OffensePrj!N597</f>
        <v>2.3</v>
      </c>
      <c r="N598" s="132">
        <f>OffensePrj!O597</f>
        <v>0.6</v>
      </c>
      <c r="O598" s="132" t="str">
        <f>OffensePrj!P597</f>
        <v/>
      </c>
      <c r="P598" s="132" t="str">
        <f>OffensePrj!Q597</f>
        <v/>
      </c>
      <c r="Q598" s="134">
        <f>IFERROR(ProjectionCalcs!D598*pointpasscomp+ProjectionCalcs!E598*pointpassyard+ProjectionCalcs!F598*pointpasstd+pointint*ProjectionCalcs!G598+ProjectionCalcs!H598*pointrushatt+pointrushyard*ProjectionCalcs!I598+pointrushtd*ProjectionCalcs!J598+ProjectionCalcs!K598*pointrec+pointrecyard*ProjectionCalcs!L598+ProjectionCalcs!M598*pointrectd+pointfumb*ProjectionCalcs!N598+(C598-D598)*pointpassinc+O598*pointret+P598*pointrushtd,0)</f>
        <v>0</v>
      </c>
      <c r="R598" s="113" t="str">
        <f t="shared" si="17"/>
        <v>#REF!</v>
      </c>
      <c r="S598" s="135" t="str">
        <f t="shared" si="18"/>
        <v>#REF!</v>
      </c>
      <c r="T598" s="113" t="str">
        <f t="array" ref="T598">ROUND(SUMPRODUCT((AE598&gt;=$AE$405:$AE$704)/COUNTIF($AE$405:$AE$704,$AE$405:$AE$704)),0)</f>
        <v>#DIV/0!</v>
      </c>
      <c r="U598" s="3" t="str">
        <f t="shared" si="19"/>
        <v>#REF!</v>
      </c>
      <c r="V598" s="3" t="str">
        <f t="array" ref="V598">IFERROR(INDEX(Overall!$C$3:$C$389,MATCH(ProjectionCalcs!B598,Overall!$D$3:$D$389,0)),"No")</f>
        <v>Yes</v>
      </c>
      <c r="W598" s="93">
        <f t="shared" si="20"/>
        <v>0</v>
      </c>
      <c r="X598" s="136"/>
      <c r="Y598" s="3" t="str">
        <f t="shared" si="21"/>
        <v/>
      </c>
      <c r="Z598" s="3" t="str">
        <f t="shared" si="6"/>
        <v>#DIV/0!</v>
      </c>
      <c r="AA598" s="96">
        <f t="shared" si="7"/>
        <v>0</v>
      </c>
      <c r="AB598" s="3" t="str">
        <f>IF(OR((AA598-$AD$2)&lt;0,(AA598-$AD$4)&lt;0),0,(AA598-$AD$2)*(AA598-$AD$4)*'Draft Array'!$K$101*'Draft Array'!$M$113*pcwr)</f>
        <v>#REF!</v>
      </c>
      <c r="AC598" s="3" t="str">
        <f t="shared" si="8"/>
        <v>#REF!</v>
      </c>
      <c r="AD598" s="3">
        <f t="shared" si="9"/>
        <v>0</v>
      </c>
      <c r="AE598" s="3" t="str">
        <f t="shared" si="22"/>
        <v>#DIV/0!</v>
      </c>
    </row>
    <row r="599" ht="15.75" customHeight="1">
      <c r="A599" s="153" t="str">
        <f>OffensePrj!C598</f>
        <v>wr</v>
      </c>
      <c r="B599" s="131" t="str">
        <f>OffensePrj!R598</f>
        <v>Van Jefferson</v>
      </c>
      <c r="C599" s="132" t="str">
        <f>OffensePrj!D598</f>
        <v/>
      </c>
      <c r="D599" s="132" t="str">
        <f>OffensePrj!E598</f>
        <v/>
      </c>
      <c r="E599" s="132" t="str">
        <f>OffensePrj!F598</f>
        <v/>
      </c>
      <c r="F599" s="132" t="str">
        <f>OffensePrj!G598</f>
        <v/>
      </c>
      <c r="G599" s="133" t="str">
        <f>OffensePrj!H598</f>
        <v/>
      </c>
      <c r="H599" s="132">
        <f>OffensePrj!I598</f>
        <v>0</v>
      </c>
      <c r="I599" s="132">
        <f>OffensePrj!J598</f>
        <v>0</v>
      </c>
      <c r="J599" s="132">
        <f>OffensePrj!K598</f>
        <v>0</v>
      </c>
      <c r="K599" s="132">
        <f>OffensePrj!L598</f>
        <v>21.7</v>
      </c>
      <c r="L599" s="132">
        <f>OffensePrj!M598</f>
        <v>273.3</v>
      </c>
      <c r="M599" s="132">
        <f>OffensePrj!N598</f>
        <v>1.5</v>
      </c>
      <c r="N599" s="132">
        <f>OffensePrj!O598</f>
        <v>0.1</v>
      </c>
      <c r="O599" s="132" t="str">
        <f>OffensePrj!P598</f>
        <v/>
      </c>
      <c r="P599" s="132" t="str">
        <f>OffensePrj!Q598</f>
        <v/>
      </c>
      <c r="Q599" s="134">
        <f>IFERROR(ProjectionCalcs!D599*pointpasscomp+ProjectionCalcs!E599*pointpassyard+ProjectionCalcs!F599*pointpasstd+pointint*ProjectionCalcs!G599+ProjectionCalcs!H599*pointrushatt+pointrushyard*ProjectionCalcs!I599+pointrushtd*ProjectionCalcs!J599+ProjectionCalcs!K599*pointrec+pointrecyard*ProjectionCalcs!L599+ProjectionCalcs!M599*pointrectd+pointfumb*ProjectionCalcs!N599+(C599-D599)*pointpassinc+O599*pointret+P599*pointrushtd,0)</f>
        <v>0</v>
      </c>
      <c r="R599" s="113" t="str">
        <f t="shared" si="17"/>
        <v>#REF!</v>
      </c>
      <c r="S599" s="135" t="str">
        <f t="shared" si="18"/>
        <v>#REF!</v>
      </c>
      <c r="T599" s="113" t="str">
        <f t="array" ref="T599">ROUND(SUMPRODUCT((AE599&gt;=$AE$405:$AE$704)/COUNTIF($AE$405:$AE$704,$AE$405:$AE$704)),0)</f>
        <v>#DIV/0!</v>
      </c>
      <c r="U599" s="3" t="str">
        <f t="shared" si="19"/>
        <v>#REF!</v>
      </c>
      <c r="V599" s="3" t="str">
        <f t="array" ref="V599">IFERROR(INDEX(Overall!$C$3:$C$389,MATCH(ProjectionCalcs!B599,Overall!$D$3:$D$389,0)),"No")</f>
        <v>Yes</v>
      </c>
      <c r="W599" s="93">
        <f t="shared" si="20"/>
        <v>0</v>
      </c>
      <c r="X599" s="136"/>
      <c r="Y599" s="3" t="str">
        <f t="shared" si="21"/>
        <v/>
      </c>
      <c r="Z599" s="3" t="str">
        <f t="shared" si="6"/>
        <v>#DIV/0!</v>
      </c>
      <c r="AA599" s="96">
        <f t="shared" si="7"/>
        <v>0</v>
      </c>
      <c r="AB599" s="3" t="str">
        <f>IF(OR((AA599-$AD$2)&lt;0,(AA599-$AD$4)&lt;0),0,(AA599-$AD$2)*(AA599-$AD$4)*'Draft Array'!$K$101*'Draft Array'!$M$113*pcwr)</f>
        <v>#REF!</v>
      </c>
      <c r="AC599" s="3" t="str">
        <f t="shared" si="8"/>
        <v>#REF!</v>
      </c>
      <c r="AD599" s="3">
        <f t="shared" si="9"/>
        <v>0</v>
      </c>
      <c r="AE599" s="3" t="str">
        <f t="shared" si="22"/>
        <v>#DIV/0!</v>
      </c>
    </row>
    <row r="600" ht="15.75" customHeight="1">
      <c r="A600" s="153" t="str">
        <f>OffensePrj!C599</f>
        <v>wr</v>
      </c>
      <c r="B600" s="131" t="str">
        <f>OffensePrj!R599</f>
        <v>Devin Duver1000y</v>
      </c>
      <c r="C600" s="132" t="str">
        <f>OffensePrj!D599</f>
        <v/>
      </c>
      <c r="D600" s="132" t="str">
        <f>OffensePrj!E599</f>
        <v/>
      </c>
      <c r="E600" s="132" t="str">
        <f>OffensePrj!F599</f>
        <v/>
      </c>
      <c r="F600" s="132" t="str">
        <f>OffensePrj!G599</f>
        <v/>
      </c>
      <c r="G600" s="133" t="str">
        <f>OffensePrj!H599</f>
        <v/>
      </c>
      <c r="H600" s="132">
        <f>OffensePrj!I599</f>
        <v>1.4</v>
      </c>
      <c r="I600" s="132">
        <f>OffensePrj!J599</f>
        <v>9</v>
      </c>
      <c r="J600" s="132">
        <f>OffensePrj!K599</f>
        <v>0</v>
      </c>
      <c r="K600" s="132">
        <f>OffensePrj!L599</f>
        <v>23.8</v>
      </c>
      <c r="L600" s="132">
        <f>OffensePrj!M599</f>
        <v>317.5</v>
      </c>
      <c r="M600" s="132">
        <f>OffensePrj!N599</f>
        <v>1.8</v>
      </c>
      <c r="N600" s="132">
        <f>OffensePrj!O599</f>
        <v>0.6</v>
      </c>
      <c r="O600" s="132" t="str">
        <f>OffensePrj!P599</f>
        <v/>
      </c>
      <c r="P600" s="132" t="str">
        <f>OffensePrj!Q599</f>
        <v/>
      </c>
      <c r="Q600" s="134">
        <f>IFERROR(ProjectionCalcs!D600*pointpasscomp+ProjectionCalcs!E600*pointpassyard+ProjectionCalcs!F600*pointpasstd+pointint*ProjectionCalcs!G600+ProjectionCalcs!H600*pointrushatt+pointrushyard*ProjectionCalcs!I600+pointrushtd*ProjectionCalcs!J600+ProjectionCalcs!K600*pointrec+pointrecyard*ProjectionCalcs!L600+ProjectionCalcs!M600*pointrectd+pointfumb*ProjectionCalcs!N600+(C600-D600)*pointpassinc+O600*pointret+P600*pointrushtd,0)</f>
        <v>0</v>
      </c>
      <c r="R600" s="113" t="str">
        <f t="shared" si="17"/>
        <v>#REF!</v>
      </c>
      <c r="S600" s="135" t="str">
        <f t="shared" si="18"/>
        <v>#REF!</v>
      </c>
      <c r="T600" s="113" t="str">
        <f t="array" ref="T600">ROUND(SUMPRODUCT((AE600&gt;=$AE$405:$AE$704)/COUNTIF($AE$405:$AE$704,$AE$405:$AE$704)),0)</f>
        <v>#DIV/0!</v>
      </c>
      <c r="U600" s="3" t="str">
        <f t="shared" si="19"/>
        <v>#REF!</v>
      </c>
      <c r="V600" s="3" t="str">
        <f t="array" ref="V600">IFERROR(INDEX(Overall!$C$3:$C$389,MATCH(ProjectionCalcs!B600,Overall!$D$3:$D$389,0)),"No")</f>
        <v>Yes</v>
      </c>
      <c r="W600" s="93">
        <f t="shared" si="20"/>
        <v>0</v>
      </c>
      <c r="X600" s="136"/>
      <c r="Y600" s="3" t="str">
        <f t="shared" si="21"/>
        <v/>
      </c>
      <c r="Z600" s="3" t="str">
        <f t="shared" si="6"/>
        <v>#DIV/0!</v>
      </c>
      <c r="AA600" s="96">
        <f t="shared" si="7"/>
        <v>0</v>
      </c>
      <c r="AB600" s="3" t="str">
        <f>IF(OR((AA600-$AD$2)&lt;0,(AA600-$AD$4)&lt;0),0,(AA600-$AD$2)*(AA600-$AD$4)*'Draft Array'!$K$101*'Draft Array'!$M$113*pcwr)</f>
        <v>#REF!</v>
      </c>
      <c r="AC600" s="3" t="str">
        <f t="shared" si="8"/>
        <v>#REF!</v>
      </c>
      <c r="AD600" s="3">
        <f t="shared" si="9"/>
        <v>0</v>
      </c>
      <c r="AE600" s="3" t="str">
        <f t="shared" si="22"/>
        <v>#DIV/0!</v>
      </c>
    </row>
    <row r="601" ht="15.75" customHeight="1">
      <c r="A601" s="153" t="str">
        <f>OffensePrj!C600</f>
        <v>wr</v>
      </c>
      <c r="B601" s="131" t="str">
        <f>OffensePrj!R600</f>
        <v>Antonio Gandy-Golden</v>
      </c>
      <c r="C601" s="132" t="str">
        <f>OffensePrj!D600</f>
        <v/>
      </c>
      <c r="D601" s="132" t="str">
        <f>OffensePrj!E600</f>
        <v/>
      </c>
      <c r="E601" s="132" t="str">
        <f>OffensePrj!F600</f>
        <v/>
      </c>
      <c r="F601" s="132" t="str">
        <f>OffensePrj!G600</f>
        <v/>
      </c>
      <c r="G601" s="133" t="str">
        <f>OffensePrj!H600</f>
        <v/>
      </c>
      <c r="H601" s="132">
        <f>OffensePrj!I600</f>
        <v>0</v>
      </c>
      <c r="I601" s="132">
        <f>OffensePrj!J600</f>
        <v>0</v>
      </c>
      <c r="J601" s="132">
        <f>OffensePrj!K600</f>
        <v>0</v>
      </c>
      <c r="K601" s="132">
        <f>OffensePrj!L600</f>
        <v>30.4</v>
      </c>
      <c r="L601" s="132">
        <f>OffensePrj!M600</f>
        <v>405.5</v>
      </c>
      <c r="M601" s="132">
        <f>OffensePrj!N600</f>
        <v>1.7</v>
      </c>
      <c r="N601" s="132">
        <f>OffensePrj!O600</f>
        <v>0.2</v>
      </c>
      <c r="O601" s="132" t="str">
        <f>OffensePrj!P600</f>
        <v/>
      </c>
      <c r="P601" s="132" t="str">
        <f>OffensePrj!Q600</f>
        <v/>
      </c>
      <c r="Q601" s="134">
        <f>IFERROR(ProjectionCalcs!D601*pointpasscomp+ProjectionCalcs!E601*pointpassyard+ProjectionCalcs!F601*pointpasstd+pointint*ProjectionCalcs!G601+ProjectionCalcs!H601*pointrushatt+pointrushyard*ProjectionCalcs!I601+pointrushtd*ProjectionCalcs!J601+ProjectionCalcs!K601*pointrec+pointrecyard*ProjectionCalcs!L601+ProjectionCalcs!M601*pointrectd+pointfumb*ProjectionCalcs!N601+(C601-D601)*pointpassinc+O601*pointret+P601*pointrushtd,0)</f>
        <v>0</v>
      </c>
      <c r="R601" s="113" t="str">
        <f t="shared" si="17"/>
        <v>#REF!</v>
      </c>
      <c r="S601" s="135" t="str">
        <f t="shared" si="18"/>
        <v>#REF!</v>
      </c>
      <c r="T601" s="113" t="str">
        <f t="array" ref="T601">ROUND(SUMPRODUCT((AE601&gt;=$AE$405:$AE$704)/COUNTIF($AE$405:$AE$704,$AE$405:$AE$704)),0)</f>
        <v>#DIV/0!</v>
      </c>
      <c r="U601" s="3" t="str">
        <f t="shared" si="19"/>
        <v>#REF!</v>
      </c>
      <c r="V601" s="3" t="str">
        <f t="array" ref="V601">IFERROR(INDEX(Overall!$C$3:$C$389,MATCH(ProjectionCalcs!B601,Overall!$D$3:$D$389,0)),"No")</f>
        <v>Yes</v>
      </c>
      <c r="W601" s="93">
        <f t="shared" si="20"/>
        <v>0</v>
      </c>
      <c r="X601" s="136"/>
      <c r="Y601" s="3" t="str">
        <f t="shared" si="21"/>
        <v/>
      </c>
      <c r="Z601" s="3" t="str">
        <f t="shared" si="6"/>
        <v>#DIV/0!</v>
      </c>
      <c r="AA601" s="96">
        <f t="shared" si="7"/>
        <v>0</v>
      </c>
      <c r="AB601" s="3" t="str">
        <f>IF(OR((AA601-$AD$2)&lt;0,(AA601-$AD$4)&lt;0),0,(AA601-$AD$2)*(AA601-$AD$4)*'Draft Array'!$K$101*'Draft Array'!$M$113*pcwr)</f>
        <v>#REF!</v>
      </c>
      <c r="AC601" s="3" t="str">
        <f t="shared" si="8"/>
        <v>#REF!</v>
      </c>
      <c r="AD601" s="3">
        <f t="shared" si="9"/>
        <v>0</v>
      </c>
      <c r="AE601" s="3" t="str">
        <f t="shared" si="22"/>
        <v>#DIV/0!</v>
      </c>
    </row>
    <row r="602" ht="15.75" customHeight="1">
      <c r="A602" s="153" t="str">
        <f>OffensePrj!C601</f>
        <v>wr</v>
      </c>
      <c r="B602" s="131" t="str">
        <f>OffensePrj!R601</f>
        <v>Tyler Johnson</v>
      </c>
      <c r="C602" s="132" t="str">
        <f>OffensePrj!D601</f>
        <v/>
      </c>
      <c r="D602" s="132" t="str">
        <f>OffensePrj!E601</f>
        <v/>
      </c>
      <c r="E602" s="132" t="str">
        <f>OffensePrj!F601</f>
        <v/>
      </c>
      <c r="F602" s="132" t="str">
        <f>OffensePrj!G601</f>
        <v/>
      </c>
      <c r="G602" s="133" t="str">
        <f>OffensePrj!H601</f>
        <v/>
      </c>
      <c r="H602" s="132">
        <f>OffensePrj!I601</f>
        <v>1</v>
      </c>
      <c r="I602" s="132">
        <f>OffensePrj!J601</f>
        <v>6.7</v>
      </c>
      <c r="J602" s="132">
        <f>OffensePrj!K601</f>
        <v>0.1</v>
      </c>
      <c r="K602" s="132">
        <f>OffensePrj!L601</f>
        <v>15.4</v>
      </c>
      <c r="L602" s="132">
        <f>OffensePrj!M601</f>
        <v>186.6</v>
      </c>
      <c r="M602" s="132">
        <f>OffensePrj!N601</f>
        <v>1</v>
      </c>
      <c r="N602" s="132">
        <f>OffensePrj!O601</f>
        <v>0.2</v>
      </c>
      <c r="O602" s="132" t="str">
        <f>OffensePrj!P601</f>
        <v/>
      </c>
      <c r="P602" s="132" t="str">
        <f>OffensePrj!Q601</f>
        <v/>
      </c>
      <c r="Q602" s="134">
        <f>IFERROR(ProjectionCalcs!D602*pointpasscomp+ProjectionCalcs!E602*pointpassyard+ProjectionCalcs!F602*pointpasstd+pointint*ProjectionCalcs!G602+ProjectionCalcs!H602*pointrushatt+pointrushyard*ProjectionCalcs!I602+pointrushtd*ProjectionCalcs!J602+ProjectionCalcs!K602*pointrec+pointrecyard*ProjectionCalcs!L602+ProjectionCalcs!M602*pointrectd+pointfumb*ProjectionCalcs!N602+(C602-D602)*pointpassinc+O602*pointret+P602*pointrushtd,0)</f>
        <v>0</v>
      </c>
      <c r="R602" s="113" t="str">
        <f t="shared" si="17"/>
        <v>#REF!</v>
      </c>
      <c r="S602" s="135" t="str">
        <f t="shared" si="18"/>
        <v>#REF!</v>
      </c>
      <c r="T602" s="113" t="str">
        <f t="array" ref="T602">ROUND(SUMPRODUCT((AE602&gt;=$AE$405:$AE$704)/COUNTIF($AE$405:$AE$704,$AE$405:$AE$704)),0)</f>
        <v>#DIV/0!</v>
      </c>
      <c r="U602" s="3" t="str">
        <f t="shared" si="19"/>
        <v>#REF!</v>
      </c>
      <c r="V602" s="3" t="str">
        <f t="array" ref="V602">IFERROR(INDEX(Overall!$C$3:$C$389,MATCH(ProjectionCalcs!B602,Overall!$D$3:$D$389,0)),"No")</f>
        <v>Yes</v>
      </c>
      <c r="W602" s="93">
        <f t="shared" si="20"/>
        <v>0</v>
      </c>
      <c r="X602" s="136"/>
      <c r="Y602" s="3" t="str">
        <f t="shared" si="21"/>
        <v/>
      </c>
      <c r="Z602" s="3" t="str">
        <f t="shared" si="6"/>
        <v>#DIV/0!</v>
      </c>
      <c r="AA602" s="96">
        <f t="shared" si="7"/>
        <v>0</v>
      </c>
      <c r="AB602" s="3" t="str">
        <f>IF(OR((AA602-$AD$2)&lt;0,(AA602-$AD$4)&lt;0),0,(AA602-$AD$2)*(AA602-$AD$4)*'Draft Array'!$K$101*'Draft Array'!$M$113*pcwr)</f>
        <v>#REF!</v>
      </c>
      <c r="AC602" s="3" t="str">
        <f t="shared" si="8"/>
        <v>#REF!</v>
      </c>
      <c r="AD602" s="3">
        <f t="shared" si="9"/>
        <v>0</v>
      </c>
      <c r="AE602" s="3" t="str">
        <f t="shared" si="22"/>
        <v>#DIV/0!</v>
      </c>
    </row>
    <row r="603" ht="15.75" customHeight="1">
      <c r="A603" s="153" t="str">
        <f>OffensePrj!C602</f>
        <v>wr</v>
      </c>
      <c r="B603" s="131" t="str">
        <f>OffensePrj!R602</f>
        <v>Jauan Jennings</v>
      </c>
      <c r="C603" s="132" t="str">
        <f>OffensePrj!D602</f>
        <v/>
      </c>
      <c r="D603" s="132" t="str">
        <f>OffensePrj!E602</f>
        <v/>
      </c>
      <c r="E603" s="132" t="str">
        <f>OffensePrj!F602</f>
        <v/>
      </c>
      <c r="F603" s="132" t="str">
        <f>OffensePrj!G602</f>
        <v/>
      </c>
      <c r="G603" s="133" t="str">
        <f>OffensePrj!H602</f>
        <v/>
      </c>
      <c r="H603" s="132">
        <f>OffensePrj!I602</f>
        <v>0</v>
      </c>
      <c r="I603" s="132">
        <f>OffensePrj!J602</f>
        <v>0</v>
      </c>
      <c r="J603" s="132">
        <f>OffensePrj!K602</f>
        <v>0</v>
      </c>
      <c r="K603" s="132">
        <f>OffensePrj!L602</f>
        <v>0</v>
      </c>
      <c r="L603" s="132">
        <f>OffensePrj!M602</f>
        <v>0</v>
      </c>
      <c r="M603" s="132">
        <f>OffensePrj!N602</f>
        <v>0</v>
      </c>
      <c r="N603" s="132">
        <f>OffensePrj!O602</f>
        <v>0</v>
      </c>
      <c r="O603" s="132" t="str">
        <f>OffensePrj!P602</f>
        <v/>
      </c>
      <c r="P603" s="132" t="str">
        <f>OffensePrj!Q602</f>
        <v/>
      </c>
      <c r="Q603" s="134">
        <f>IFERROR(ProjectionCalcs!D603*pointpasscomp+ProjectionCalcs!E603*pointpassyard+ProjectionCalcs!F603*pointpasstd+pointint*ProjectionCalcs!G603+ProjectionCalcs!H603*pointrushatt+pointrushyard*ProjectionCalcs!I603+pointrushtd*ProjectionCalcs!J603+ProjectionCalcs!K603*pointrec+pointrecyard*ProjectionCalcs!L603+ProjectionCalcs!M603*pointrectd+pointfumb*ProjectionCalcs!N603+(C603-D603)*pointpassinc+O603*pointret+P603*pointrushtd,0)</f>
        <v>0</v>
      </c>
      <c r="R603" s="113" t="str">
        <f t="shared" si="17"/>
        <v>#REF!</v>
      </c>
      <c r="S603" s="135" t="str">
        <f t="shared" si="18"/>
        <v>#REF!</v>
      </c>
      <c r="T603" s="113" t="str">
        <f t="array" ref="T603">ROUND(SUMPRODUCT((AE603&gt;=$AE$405:$AE$704)/COUNTIF($AE$405:$AE$704,$AE$405:$AE$704)),0)</f>
        <v>#DIV/0!</v>
      </c>
      <c r="U603" s="3" t="str">
        <f t="shared" si="19"/>
        <v>#REF!</v>
      </c>
      <c r="V603" s="3" t="str">
        <f t="array" ref="V603">IFERROR(INDEX(Overall!$C$3:$C$389,MATCH(ProjectionCalcs!B603,Overall!$D$3:$D$389,0)),"No")</f>
        <v>Yes</v>
      </c>
      <c r="W603" s="93">
        <f t="shared" si="20"/>
        <v>0</v>
      </c>
      <c r="X603" s="136"/>
      <c r="Y603" s="3" t="str">
        <f t="shared" si="21"/>
        <v/>
      </c>
      <c r="Z603" s="3" t="str">
        <f t="shared" si="6"/>
        <v>#DIV/0!</v>
      </c>
      <c r="AA603" s="96">
        <f t="shared" si="7"/>
        <v>0</v>
      </c>
      <c r="AB603" s="3" t="str">
        <f>IF(OR((AA603-$AD$2)&lt;0,(AA603-$AD$4)&lt;0),0,(AA603-$AD$2)*(AA603-$AD$4)*'Draft Array'!$K$101*'Draft Array'!$M$113*pcwr)</f>
        <v>#REF!</v>
      </c>
      <c r="AC603" s="3" t="str">
        <f t="shared" si="8"/>
        <v>#REF!</v>
      </c>
      <c r="AD603" s="3">
        <f t="shared" si="9"/>
        <v>0</v>
      </c>
      <c r="AE603" s="3" t="str">
        <f t="shared" si="22"/>
        <v>#DIV/0!</v>
      </c>
    </row>
    <row r="604" ht="15.75" customHeight="1">
      <c r="A604" s="153" t="str">
        <f>OffensePrj!C603</f>
        <v>wr</v>
      </c>
      <c r="B604" s="131" t="str">
        <f>OffensePrj!R603</f>
        <v/>
      </c>
      <c r="C604" s="132" t="str">
        <f>OffensePrj!D603</f>
        <v>#N/A</v>
      </c>
      <c r="D604" s="132" t="str">
        <f>OffensePrj!E603</f>
        <v>#N/A</v>
      </c>
      <c r="E604" s="132" t="str">
        <f>OffensePrj!F603</f>
        <v>#N/A</v>
      </c>
      <c r="F604" s="132" t="str">
        <f>OffensePrj!G603</f>
        <v>#N/A</v>
      </c>
      <c r="G604" s="133" t="str">
        <f>OffensePrj!H603</f>
        <v>#N/A</v>
      </c>
      <c r="H604" s="132" t="str">
        <f>OffensePrj!I603</f>
        <v>#N/A</v>
      </c>
      <c r="I604" s="132" t="str">
        <f>OffensePrj!J603</f>
        <v>#N/A</v>
      </c>
      <c r="J604" s="132" t="str">
        <f>OffensePrj!K603</f>
        <v>#N/A</v>
      </c>
      <c r="K604" s="132" t="str">
        <f>OffensePrj!L603</f>
        <v>#N/A</v>
      </c>
      <c r="L604" s="132" t="str">
        <f>OffensePrj!M603</f>
        <v>#N/A</v>
      </c>
      <c r="M604" s="132" t="str">
        <f>OffensePrj!N603</f>
        <v>#N/A</v>
      </c>
      <c r="N604" s="132" t="str">
        <f>OffensePrj!O603</f>
        <v>#N/A</v>
      </c>
      <c r="O604" s="132" t="str">
        <f>OffensePrj!P603</f>
        <v>#N/A</v>
      </c>
      <c r="P604" s="132" t="str">
        <f>OffensePrj!Q603</f>
        <v>#N/A</v>
      </c>
      <c r="Q604" s="134">
        <f>IFERROR(ProjectionCalcs!D604*pointpasscomp+ProjectionCalcs!E604*pointpassyard+ProjectionCalcs!F604*pointpasstd+pointint*ProjectionCalcs!G604+ProjectionCalcs!H604*pointrushatt+pointrushyard*ProjectionCalcs!I604+pointrushtd*ProjectionCalcs!J604+ProjectionCalcs!K604*pointrec+pointrecyard*ProjectionCalcs!L604+ProjectionCalcs!M604*pointrectd+pointfumb*ProjectionCalcs!N604+(C604-D604)*pointpassinc+O604*pointret+P604*pointrushtd,0)</f>
        <v>0</v>
      </c>
      <c r="R604" s="113" t="str">
        <f t="shared" si="17"/>
        <v>#REF!</v>
      </c>
      <c r="S604" s="135" t="str">
        <f t="shared" si="18"/>
        <v>#REF!</v>
      </c>
      <c r="T604" s="113" t="str">
        <f t="array" ref="T604">ROUND(SUMPRODUCT((AE604&gt;=$AE$405:$AE$704)/COUNTIF($AE$405:$AE$704,$AE$405:$AE$704)),0)</f>
        <v>#DIV/0!</v>
      </c>
      <c r="U604" s="3" t="str">
        <f t="shared" si="19"/>
        <v>#REF!</v>
      </c>
      <c r="V604" s="3" t="str">
        <f t="array" ref="V604">IFERROR(INDEX(Overall!$C$3:$C$389,MATCH(ProjectionCalcs!B604,Overall!$D$3:$D$389,0)),"No")</f>
        <v>No</v>
      </c>
      <c r="W604" s="93">
        <f t="shared" si="20"/>
        <v>1</v>
      </c>
      <c r="X604" s="136"/>
      <c r="Y604" s="3" t="str">
        <f t="shared" si="21"/>
        <v/>
      </c>
      <c r="Z604" s="3" t="str">
        <f t="shared" si="6"/>
        <v>#DIV/0!</v>
      </c>
      <c r="AA604" s="96">
        <f t="shared" si="7"/>
        <v>0</v>
      </c>
      <c r="AB604" s="3" t="str">
        <f>IF(OR((AA604-$AD$2)&lt;0,(AA604-$AD$4)&lt;0),0,(AA604-$AD$2)*(AA604-$AD$4)*'Draft Array'!$K$101*'Draft Array'!$M$113*pcwr)</f>
        <v>#REF!</v>
      </c>
      <c r="AC604" s="3" t="str">
        <f t="shared" si="8"/>
        <v>#REF!</v>
      </c>
      <c r="AD604" s="3">
        <f t="shared" si="9"/>
        <v>0</v>
      </c>
      <c r="AE604" s="3" t="str">
        <f t="shared" si="22"/>
        <v>#DIV/0!</v>
      </c>
    </row>
    <row r="605" ht="15.75" customHeight="1">
      <c r="A605" s="153" t="str">
        <f>OffensePrj!C604</f>
        <v>wr</v>
      </c>
      <c r="B605" s="131" t="str">
        <f>OffensePrj!R604</f>
        <v/>
      </c>
      <c r="C605" s="132" t="str">
        <f>OffensePrj!D604</f>
        <v>#N/A</v>
      </c>
      <c r="D605" s="132" t="str">
        <f>OffensePrj!E604</f>
        <v>#N/A</v>
      </c>
      <c r="E605" s="132" t="str">
        <f>OffensePrj!F604</f>
        <v>#N/A</v>
      </c>
      <c r="F605" s="132" t="str">
        <f>OffensePrj!G604</f>
        <v>#N/A</v>
      </c>
      <c r="G605" s="133" t="str">
        <f>OffensePrj!H604</f>
        <v>#N/A</v>
      </c>
      <c r="H605" s="132" t="str">
        <f>OffensePrj!I604</f>
        <v>#N/A</v>
      </c>
      <c r="I605" s="132" t="str">
        <f>OffensePrj!J604</f>
        <v>#N/A</v>
      </c>
      <c r="J605" s="132" t="str">
        <f>OffensePrj!K604</f>
        <v>#N/A</v>
      </c>
      <c r="K605" s="132" t="str">
        <f>OffensePrj!L604</f>
        <v>#N/A</v>
      </c>
      <c r="L605" s="132" t="str">
        <f>OffensePrj!M604</f>
        <v>#N/A</v>
      </c>
      <c r="M605" s="132" t="str">
        <f>OffensePrj!N604</f>
        <v>#N/A</v>
      </c>
      <c r="N605" s="132" t="str">
        <f>OffensePrj!O604</f>
        <v>#N/A</v>
      </c>
      <c r="O605" s="132" t="str">
        <f>OffensePrj!P604</f>
        <v>#N/A</v>
      </c>
      <c r="P605" s="132" t="str">
        <f>OffensePrj!Q604</f>
        <v>#N/A</v>
      </c>
      <c r="Q605" s="134">
        <f>IFERROR(ProjectionCalcs!D605*pointpasscomp+ProjectionCalcs!E605*pointpassyard+ProjectionCalcs!F605*pointpasstd+pointint*ProjectionCalcs!G605+ProjectionCalcs!H605*pointrushatt+pointrushyard*ProjectionCalcs!I605+pointrushtd*ProjectionCalcs!J605+ProjectionCalcs!K605*pointrec+pointrecyard*ProjectionCalcs!L605+ProjectionCalcs!M605*pointrectd+pointfumb*ProjectionCalcs!N605+(C605-D605)*pointpassinc+O605*pointret+P605*pointrushtd,0)</f>
        <v>0</v>
      </c>
      <c r="R605" s="113" t="str">
        <f t="shared" si="17"/>
        <v>#REF!</v>
      </c>
      <c r="S605" s="135" t="str">
        <f t="shared" si="18"/>
        <v>#REF!</v>
      </c>
      <c r="T605" s="113" t="str">
        <f t="array" ref="T605">ROUND(SUMPRODUCT((AE605&gt;=$AE$405:$AE$704)/COUNTIF($AE$405:$AE$704,$AE$405:$AE$704)),0)</f>
        <v>#DIV/0!</v>
      </c>
      <c r="U605" s="3" t="str">
        <f t="shared" si="19"/>
        <v>#REF!</v>
      </c>
      <c r="V605" s="3" t="str">
        <f t="array" ref="V605">IFERROR(INDEX(Overall!$C$3:$C$389,MATCH(ProjectionCalcs!B605,Overall!$D$3:$D$389,0)),"No")</f>
        <v>No</v>
      </c>
      <c r="W605" s="93">
        <f t="shared" si="20"/>
        <v>1</v>
      </c>
      <c r="X605" s="136"/>
      <c r="Y605" s="3" t="str">
        <f t="shared" si="21"/>
        <v/>
      </c>
      <c r="Z605" s="3" t="str">
        <f t="shared" si="6"/>
        <v>#DIV/0!</v>
      </c>
      <c r="AA605" s="96">
        <f t="shared" si="7"/>
        <v>0</v>
      </c>
      <c r="AB605" s="3" t="str">
        <f>IF(OR((AA605-$AD$2)&lt;0,(AA605-$AD$4)&lt;0),0,(AA605-$AD$2)*(AA605-$AD$4)*'Draft Array'!$K$101*'Draft Array'!$M$113*pcwr)</f>
        <v>#REF!</v>
      </c>
      <c r="AC605" s="3" t="str">
        <f t="shared" si="8"/>
        <v>#REF!</v>
      </c>
      <c r="AD605" s="3">
        <f t="shared" si="9"/>
        <v>0</v>
      </c>
      <c r="AE605" s="3" t="str">
        <f t="shared" si="22"/>
        <v>#DIV/0!</v>
      </c>
    </row>
    <row r="606" ht="15.75" customHeight="1">
      <c r="A606" s="154" t="str">
        <f>OffensePrj!C605</f>
        <v>wr</v>
      </c>
      <c r="B606" s="131" t="str">
        <f>OffensePrj!R605</f>
        <v/>
      </c>
      <c r="C606" s="132" t="str">
        <f>OffensePrj!D605</f>
        <v>#N/A</v>
      </c>
      <c r="D606" s="132" t="str">
        <f>OffensePrj!E605</f>
        <v>#N/A</v>
      </c>
      <c r="E606" s="132" t="str">
        <f>OffensePrj!F605</f>
        <v>#N/A</v>
      </c>
      <c r="F606" s="132" t="str">
        <f>OffensePrj!G605</f>
        <v>#N/A</v>
      </c>
      <c r="G606" s="133" t="str">
        <f>OffensePrj!H605</f>
        <v>#N/A</v>
      </c>
      <c r="H606" s="132" t="str">
        <f>OffensePrj!I605</f>
        <v>#N/A</v>
      </c>
      <c r="I606" s="132" t="str">
        <f>OffensePrj!J605</f>
        <v>#N/A</v>
      </c>
      <c r="J606" s="132" t="str">
        <f>OffensePrj!K605</f>
        <v>#N/A</v>
      </c>
      <c r="K606" s="132" t="str">
        <f>OffensePrj!L605</f>
        <v>#N/A</v>
      </c>
      <c r="L606" s="132" t="str">
        <f>OffensePrj!M605</f>
        <v>#N/A</v>
      </c>
      <c r="M606" s="132" t="str">
        <f>OffensePrj!N605</f>
        <v>#N/A</v>
      </c>
      <c r="N606" s="132" t="str">
        <f>OffensePrj!O605</f>
        <v>#N/A</v>
      </c>
      <c r="O606" s="132" t="str">
        <f>OffensePrj!P605</f>
        <v>#N/A</v>
      </c>
      <c r="P606" s="132" t="str">
        <f>OffensePrj!Q605</f>
        <v>#N/A</v>
      </c>
      <c r="Q606" s="134">
        <f>IFERROR(ProjectionCalcs!D606*pointpasscomp+ProjectionCalcs!E606*pointpassyard+ProjectionCalcs!F606*pointpasstd+pointint*ProjectionCalcs!G606+ProjectionCalcs!H606*pointrushatt+pointrushyard*ProjectionCalcs!I606+pointrushtd*ProjectionCalcs!J606+ProjectionCalcs!K606*pointrec+pointrecyard*ProjectionCalcs!L606+ProjectionCalcs!M606*pointrectd+pointfumb*ProjectionCalcs!N606+(C606-D606)*pointpassinc+O606*pointret+P606*pointrushtd,0)</f>
        <v>0</v>
      </c>
      <c r="R606" s="113" t="str">
        <f t="shared" si="17"/>
        <v>#REF!</v>
      </c>
      <c r="S606" s="135" t="str">
        <f t="shared" si="18"/>
        <v>#REF!</v>
      </c>
      <c r="T606" s="113" t="str">
        <f t="array" ref="T606">ROUND(SUMPRODUCT((AE606&gt;=$AE$405:$AE$704)/COUNTIF($AE$405:$AE$704,$AE$405:$AE$704)),0)</f>
        <v>#DIV/0!</v>
      </c>
      <c r="U606" s="3" t="str">
        <f t="shared" si="19"/>
        <v>#REF!</v>
      </c>
      <c r="V606" s="3" t="str">
        <f t="array" ref="V606">IFERROR(INDEX(Overall!$C$3:$C$389,MATCH(ProjectionCalcs!B606,Overall!$D$3:$D$389,0)),"No")</f>
        <v>No</v>
      </c>
      <c r="W606" s="93">
        <f t="shared" si="20"/>
        <v>1</v>
      </c>
      <c r="X606" s="136"/>
      <c r="Y606" s="3" t="str">
        <f t="shared" si="21"/>
        <v/>
      </c>
      <c r="Z606" s="3" t="str">
        <f t="shared" si="6"/>
        <v>#DIV/0!</v>
      </c>
      <c r="AA606" s="96">
        <f t="shared" si="7"/>
        <v>0</v>
      </c>
      <c r="AB606" s="3" t="str">
        <f>IF(OR((AA606-$AD$2)&lt;0,(AA606-$AD$4)&lt;0),0,(AA606-$AD$2)*(AA606-$AD$4)*'Draft Array'!$K$101*'Draft Array'!$M$113*pcwr)</f>
        <v>#REF!</v>
      </c>
      <c r="AC606" s="3" t="str">
        <f t="shared" si="8"/>
        <v>#REF!</v>
      </c>
      <c r="AD606" s="3">
        <f t="shared" si="9"/>
        <v>0</v>
      </c>
      <c r="AE606" s="3" t="str">
        <f t="shared" si="22"/>
        <v>#DIV/0!</v>
      </c>
      <c r="AF606" s="3"/>
      <c r="AG606" s="3"/>
      <c r="AH606" s="3"/>
      <c r="AI606" s="3"/>
      <c r="AJ606" s="3"/>
      <c r="AK606" s="3"/>
    </row>
    <row r="607" ht="15.75" customHeight="1">
      <c r="A607" s="154" t="str">
        <f>OffensePrj!C606</f>
        <v>wr</v>
      </c>
      <c r="B607" s="131" t="str">
        <f>OffensePrj!R606</f>
        <v/>
      </c>
      <c r="C607" s="132" t="str">
        <f>OffensePrj!D606</f>
        <v>#N/A</v>
      </c>
      <c r="D607" s="132" t="str">
        <f>OffensePrj!E606</f>
        <v>#N/A</v>
      </c>
      <c r="E607" s="132" t="str">
        <f>OffensePrj!F606</f>
        <v>#N/A</v>
      </c>
      <c r="F607" s="132" t="str">
        <f>OffensePrj!G606</f>
        <v>#N/A</v>
      </c>
      <c r="G607" s="133" t="str">
        <f>OffensePrj!H606</f>
        <v>#N/A</v>
      </c>
      <c r="H607" s="132" t="str">
        <f>OffensePrj!I606</f>
        <v>#N/A</v>
      </c>
      <c r="I607" s="132" t="str">
        <f>OffensePrj!J606</f>
        <v>#N/A</v>
      </c>
      <c r="J607" s="132" t="str">
        <f>OffensePrj!K606</f>
        <v>#N/A</v>
      </c>
      <c r="K607" s="132" t="str">
        <f>OffensePrj!L606</f>
        <v>#N/A</v>
      </c>
      <c r="L607" s="132" t="str">
        <f>OffensePrj!M606</f>
        <v>#N/A</v>
      </c>
      <c r="M607" s="132" t="str">
        <f>OffensePrj!N606</f>
        <v>#N/A</v>
      </c>
      <c r="N607" s="132" t="str">
        <f>OffensePrj!O606</f>
        <v>#N/A</v>
      </c>
      <c r="O607" s="132" t="str">
        <f>OffensePrj!P606</f>
        <v>#N/A</v>
      </c>
      <c r="P607" s="132" t="str">
        <f>OffensePrj!Q606</f>
        <v>#N/A</v>
      </c>
      <c r="Q607" s="134">
        <f>IFERROR(ProjectionCalcs!D607*pointpasscomp+ProjectionCalcs!E607*pointpassyard+ProjectionCalcs!F607*pointpasstd+pointint*ProjectionCalcs!G607+ProjectionCalcs!H607*pointrushatt+pointrushyard*ProjectionCalcs!I607+pointrushtd*ProjectionCalcs!J607+ProjectionCalcs!K607*pointrec+pointrecyard*ProjectionCalcs!L607+ProjectionCalcs!M607*pointrectd+pointfumb*ProjectionCalcs!N607+(C607-D607)*pointpassinc+O607*pointret+P607*pointrushtd,0)</f>
        <v>0</v>
      </c>
      <c r="R607" s="113" t="str">
        <f t="shared" si="17"/>
        <v>#REF!</v>
      </c>
      <c r="S607" s="135" t="str">
        <f t="shared" si="18"/>
        <v>#REF!</v>
      </c>
      <c r="T607" s="113" t="str">
        <f t="array" ref="T607">ROUND(SUMPRODUCT((AE607&gt;=$AE$405:$AE$704)/COUNTIF($AE$405:$AE$704,$AE$405:$AE$704)),0)</f>
        <v>#DIV/0!</v>
      </c>
      <c r="U607" s="3" t="str">
        <f t="shared" si="19"/>
        <v>#REF!</v>
      </c>
      <c r="V607" s="3" t="str">
        <f t="array" ref="V607">IFERROR(INDEX(Overall!$C$3:$C$389,MATCH(ProjectionCalcs!B607,Overall!$D$3:$D$389,0)),"No")</f>
        <v>No</v>
      </c>
      <c r="W607" s="93">
        <f t="shared" si="20"/>
        <v>1</v>
      </c>
      <c r="X607" s="136"/>
      <c r="Y607" s="3" t="str">
        <f t="shared" si="21"/>
        <v/>
      </c>
      <c r="Z607" s="3" t="str">
        <f t="shared" si="6"/>
        <v>#DIV/0!</v>
      </c>
      <c r="AA607" s="96">
        <f t="shared" si="7"/>
        <v>0</v>
      </c>
      <c r="AB607" s="3" t="str">
        <f>IF(OR((AA607-$AD$2)&lt;0,(AA607-$AD$4)&lt;0),0,(AA607-$AD$2)*(AA607-$AD$4)*'Draft Array'!$K$101*'Draft Array'!$M$113*pcwr)</f>
        <v>#REF!</v>
      </c>
      <c r="AC607" s="3" t="str">
        <f t="shared" si="8"/>
        <v>#REF!</v>
      </c>
      <c r="AD607" s="3">
        <f t="shared" si="9"/>
        <v>0</v>
      </c>
      <c r="AE607" s="3" t="str">
        <f t="shared" si="22"/>
        <v>#DIV/0!</v>
      </c>
      <c r="AF607" s="3"/>
      <c r="AG607" s="3"/>
      <c r="AH607" s="3"/>
      <c r="AI607" s="3"/>
      <c r="AJ607" s="3"/>
      <c r="AK607" s="3"/>
    </row>
    <row r="608" ht="15.75" customHeight="1">
      <c r="A608" s="154" t="str">
        <f>OffensePrj!C607</f>
        <v>wr</v>
      </c>
      <c r="B608" s="131" t="str">
        <f>OffensePrj!R607</f>
        <v/>
      </c>
      <c r="C608" s="132" t="str">
        <f>OffensePrj!D607</f>
        <v>#N/A</v>
      </c>
      <c r="D608" s="132" t="str">
        <f>OffensePrj!E607</f>
        <v>#N/A</v>
      </c>
      <c r="E608" s="132" t="str">
        <f>OffensePrj!F607</f>
        <v>#N/A</v>
      </c>
      <c r="F608" s="132" t="str">
        <f>OffensePrj!G607</f>
        <v>#N/A</v>
      </c>
      <c r="G608" s="133" t="str">
        <f>OffensePrj!H607</f>
        <v>#N/A</v>
      </c>
      <c r="H608" s="132" t="str">
        <f>OffensePrj!I607</f>
        <v>#N/A</v>
      </c>
      <c r="I608" s="132" t="str">
        <f>OffensePrj!J607</f>
        <v>#N/A</v>
      </c>
      <c r="J608" s="132" t="str">
        <f>OffensePrj!K607</f>
        <v>#N/A</v>
      </c>
      <c r="K608" s="132" t="str">
        <f>OffensePrj!L607</f>
        <v>#N/A</v>
      </c>
      <c r="L608" s="132" t="str">
        <f>OffensePrj!M607</f>
        <v>#N/A</v>
      </c>
      <c r="M608" s="132" t="str">
        <f>OffensePrj!N607</f>
        <v>#N/A</v>
      </c>
      <c r="N608" s="132" t="str">
        <f>OffensePrj!O607</f>
        <v>#N/A</v>
      </c>
      <c r="O608" s="132" t="str">
        <f>OffensePrj!P607</f>
        <v>#N/A</v>
      </c>
      <c r="P608" s="132" t="str">
        <f>OffensePrj!Q607</f>
        <v>#N/A</v>
      </c>
      <c r="Q608" s="134">
        <f>IFERROR(ProjectionCalcs!D608*pointpasscomp+ProjectionCalcs!E608*pointpassyard+ProjectionCalcs!F608*pointpasstd+pointint*ProjectionCalcs!G608+ProjectionCalcs!H608*pointrushatt+pointrushyard*ProjectionCalcs!I608+pointrushtd*ProjectionCalcs!J608+ProjectionCalcs!K608*pointrec+pointrecyard*ProjectionCalcs!L608+ProjectionCalcs!M608*pointrectd+pointfumb*ProjectionCalcs!N608+(C608-D608)*pointpassinc+O608*pointret+P608*pointrushtd,0)</f>
        <v>0</v>
      </c>
      <c r="R608" s="113" t="str">
        <f t="shared" si="17"/>
        <v>#REF!</v>
      </c>
      <c r="S608" s="135" t="str">
        <f t="shared" si="18"/>
        <v>#REF!</v>
      </c>
      <c r="T608" s="113" t="str">
        <f t="array" ref="T608">ROUND(SUMPRODUCT((AE608&gt;=$AE$405:$AE$704)/COUNTIF($AE$405:$AE$704,$AE$405:$AE$704)),0)</f>
        <v>#DIV/0!</v>
      </c>
      <c r="U608" s="3" t="str">
        <f t="shared" si="19"/>
        <v>#REF!</v>
      </c>
      <c r="V608" s="3" t="str">
        <f t="array" ref="V608">IFERROR(INDEX(Overall!$C$3:$C$389,MATCH(ProjectionCalcs!B608,Overall!$D$3:$D$389,0)),"No")</f>
        <v>No</v>
      </c>
      <c r="W608" s="93">
        <f t="shared" si="20"/>
        <v>1</v>
      </c>
      <c r="X608" s="136"/>
      <c r="Y608" s="3" t="str">
        <f t="shared" si="21"/>
        <v/>
      </c>
      <c r="Z608" s="3" t="str">
        <f t="shared" si="6"/>
        <v>#DIV/0!</v>
      </c>
      <c r="AA608" s="96">
        <f t="shared" si="7"/>
        <v>0</v>
      </c>
      <c r="AB608" s="3" t="str">
        <f>IF(OR((AA608-$AD$2)&lt;0,(AA608-$AD$4)&lt;0),0,(AA608-$AD$2)*(AA608-$AD$4)*'Draft Array'!$K$101*'Draft Array'!$M$113*pcwr)</f>
        <v>#REF!</v>
      </c>
      <c r="AC608" s="3" t="str">
        <f t="shared" si="8"/>
        <v>#REF!</v>
      </c>
      <c r="AD608" s="3">
        <f t="shared" si="9"/>
        <v>0</v>
      </c>
      <c r="AE608" s="3" t="str">
        <f t="shared" si="22"/>
        <v>#DIV/0!</v>
      </c>
      <c r="AF608" s="3"/>
      <c r="AG608" s="3"/>
      <c r="AH608" s="3"/>
      <c r="AI608" s="3"/>
      <c r="AJ608" s="3"/>
      <c r="AK608" s="3"/>
    </row>
    <row r="609" ht="15.75" customHeight="1">
      <c r="A609" s="154" t="str">
        <f>OffensePrj!C608</f>
        <v>wr</v>
      </c>
      <c r="B609" s="131" t="str">
        <f>OffensePrj!R608</f>
        <v/>
      </c>
      <c r="C609" s="132" t="str">
        <f>OffensePrj!D608</f>
        <v>#N/A</v>
      </c>
      <c r="D609" s="132" t="str">
        <f>OffensePrj!E608</f>
        <v>#N/A</v>
      </c>
      <c r="E609" s="132" t="str">
        <f>OffensePrj!F608</f>
        <v>#N/A</v>
      </c>
      <c r="F609" s="132" t="str">
        <f>OffensePrj!G608</f>
        <v>#N/A</v>
      </c>
      <c r="G609" s="133" t="str">
        <f>OffensePrj!H608</f>
        <v>#N/A</v>
      </c>
      <c r="H609" s="132" t="str">
        <f>OffensePrj!I608</f>
        <v>#N/A</v>
      </c>
      <c r="I609" s="132" t="str">
        <f>OffensePrj!J608</f>
        <v>#N/A</v>
      </c>
      <c r="J609" s="132" t="str">
        <f>OffensePrj!K608</f>
        <v>#N/A</v>
      </c>
      <c r="K609" s="132" t="str">
        <f>OffensePrj!L608</f>
        <v>#N/A</v>
      </c>
      <c r="L609" s="132" t="str">
        <f>OffensePrj!M608</f>
        <v>#N/A</v>
      </c>
      <c r="M609" s="132" t="str">
        <f>OffensePrj!N608</f>
        <v>#N/A</v>
      </c>
      <c r="N609" s="132" t="str">
        <f>OffensePrj!O608</f>
        <v>#N/A</v>
      </c>
      <c r="O609" s="132" t="str">
        <f>OffensePrj!P608</f>
        <v>#N/A</v>
      </c>
      <c r="P609" s="132" t="str">
        <f>OffensePrj!Q608</f>
        <v>#N/A</v>
      </c>
      <c r="Q609" s="134">
        <f>IFERROR(ProjectionCalcs!D609*pointpasscomp+ProjectionCalcs!E609*pointpassyard+ProjectionCalcs!F609*pointpasstd+pointint*ProjectionCalcs!G609+ProjectionCalcs!H609*pointrushatt+pointrushyard*ProjectionCalcs!I609+pointrushtd*ProjectionCalcs!J609+ProjectionCalcs!K609*pointrec+pointrecyard*ProjectionCalcs!L609+ProjectionCalcs!M609*pointrectd+pointfumb*ProjectionCalcs!N609+(C609-D609)*pointpassinc+O609*pointret+P609*pointrushtd,0)</f>
        <v>0</v>
      </c>
      <c r="R609" s="113" t="str">
        <f t="shared" si="17"/>
        <v>#REF!</v>
      </c>
      <c r="S609" s="135" t="str">
        <f t="shared" si="18"/>
        <v>#REF!</v>
      </c>
      <c r="T609" s="113" t="str">
        <f t="array" ref="T609">ROUND(SUMPRODUCT((AE609&gt;=$AE$405:$AE$704)/COUNTIF($AE$405:$AE$704,$AE$405:$AE$704)),0)</f>
        <v>#DIV/0!</v>
      </c>
      <c r="U609" s="3" t="str">
        <f t="shared" si="19"/>
        <v>#REF!</v>
      </c>
      <c r="V609" s="3" t="str">
        <f t="array" ref="V609">IFERROR(INDEX(Overall!$C$3:$C$389,MATCH(ProjectionCalcs!B609,Overall!$D$3:$D$389,0)),"No")</f>
        <v>No</v>
      </c>
      <c r="W609" s="93">
        <f t="shared" si="20"/>
        <v>1</v>
      </c>
      <c r="X609" s="136"/>
      <c r="Y609" s="3" t="str">
        <f t="shared" si="21"/>
        <v/>
      </c>
      <c r="Z609" s="3" t="str">
        <f t="shared" si="6"/>
        <v>#DIV/0!</v>
      </c>
      <c r="AA609" s="96">
        <f t="shared" si="7"/>
        <v>0</v>
      </c>
      <c r="AB609" s="3" t="str">
        <f>IF(OR((AA609-$AD$2)&lt;0,(AA609-$AD$4)&lt;0),0,(AA609-$AD$2)*(AA609-$AD$4)*'Draft Array'!$K$101*'Draft Array'!$M$113*pcwr)</f>
        <v>#REF!</v>
      </c>
      <c r="AC609" s="3" t="str">
        <f t="shared" si="8"/>
        <v>#REF!</v>
      </c>
      <c r="AD609" s="3">
        <f t="shared" si="9"/>
        <v>0</v>
      </c>
      <c r="AE609" s="3" t="str">
        <f t="shared" si="22"/>
        <v>#DIV/0!</v>
      </c>
      <c r="AF609" s="3"/>
      <c r="AG609" s="3"/>
      <c r="AH609" s="3"/>
      <c r="AI609" s="3"/>
      <c r="AJ609" s="3"/>
      <c r="AK609" s="3"/>
    </row>
    <row r="610" ht="15.75" customHeight="1">
      <c r="A610" s="154" t="str">
        <f>OffensePrj!C609</f>
        <v>wr</v>
      </c>
      <c r="B610" s="131" t="str">
        <f>OffensePrj!R609</f>
        <v/>
      </c>
      <c r="C610" s="132" t="str">
        <f>OffensePrj!D609</f>
        <v>#N/A</v>
      </c>
      <c r="D610" s="132" t="str">
        <f>OffensePrj!E609</f>
        <v>#N/A</v>
      </c>
      <c r="E610" s="132" t="str">
        <f>OffensePrj!F609</f>
        <v>#N/A</v>
      </c>
      <c r="F610" s="132" t="str">
        <f>OffensePrj!G609</f>
        <v>#N/A</v>
      </c>
      <c r="G610" s="133" t="str">
        <f>OffensePrj!H609</f>
        <v>#N/A</v>
      </c>
      <c r="H610" s="132" t="str">
        <f>OffensePrj!I609</f>
        <v>#N/A</v>
      </c>
      <c r="I610" s="132" t="str">
        <f>OffensePrj!J609</f>
        <v>#N/A</v>
      </c>
      <c r="J610" s="132" t="str">
        <f>OffensePrj!K609</f>
        <v>#N/A</v>
      </c>
      <c r="K610" s="132" t="str">
        <f>OffensePrj!L609</f>
        <v>#N/A</v>
      </c>
      <c r="L610" s="132" t="str">
        <f>OffensePrj!M609</f>
        <v>#N/A</v>
      </c>
      <c r="M610" s="132" t="str">
        <f>OffensePrj!N609</f>
        <v>#N/A</v>
      </c>
      <c r="N610" s="132" t="str">
        <f>OffensePrj!O609</f>
        <v>#N/A</v>
      </c>
      <c r="O610" s="132" t="str">
        <f>OffensePrj!P609</f>
        <v>#N/A</v>
      </c>
      <c r="P610" s="132" t="str">
        <f>OffensePrj!Q609</f>
        <v>#N/A</v>
      </c>
      <c r="Q610" s="134">
        <f>IFERROR(ProjectionCalcs!D610*pointpasscomp+ProjectionCalcs!E610*pointpassyard+ProjectionCalcs!F610*pointpasstd+pointint*ProjectionCalcs!G610+ProjectionCalcs!H610*pointrushatt+pointrushyard*ProjectionCalcs!I610+pointrushtd*ProjectionCalcs!J610+ProjectionCalcs!K610*pointrec+pointrecyard*ProjectionCalcs!L610+ProjectionCalcs!M610*pointrectd+pointfumb*ProjectionCalcs!N610+(C610-D610)*pointpassinc+O610*pointret+P610*pointrushtd,0)</f>
        <v>0</v>
      </c>
      <c r="R610" s="113" t="str">
        <f t="shared" si="17"/>
        <v>#REF!</v>
      </c>
      <c r="S610" s="135" t="str">
        <f t="shared" si="18"/>
        <v>#REF!</v>
      </c>
      <c r="T610" s="113" t="str">
        <f t="array" ref="T610">ROUND(SUMPRODUCT((AE610&gt;=$AE$405:$AE$704)/COUNTIF($AE$405:$AE$704,$AE$405:$AE$704)),0)</f>
        <v>#DIV/0!</v>
      </c>
      <c r="U610" s="3" t="str">
        <f t="shared" si="19"/>
        <v>#REF!</v>
      </c>
      <c r="V610" s="3" t="str">
        <f t="array" ref="V610">IFERROR(INDEX(Overall!$C$3:$C$389,MATCH(ProjectionCalcs!B610,Overall!$D$3:$D$389,0)),"No")</f>
        <v>No</v>
      </c>
      <c r="W610" s="93">
        <f t="shared" si="20"/>
        <v>1</v>
      </c>
      <c r="X610" s="136"/>
      <c r="Y610" s="3" t="str">
        <f t="shared" si="21"/>
        <v/>
      </c>
      <c r="Z610" s="3" t="str">
        <f t="shared" si="6"/>
        <v>#DIV/0!</v>
      </c>
      <c r="AA610" s="96">
        <f t="shared" si="7"/>
        <v>0</v>
      </c>
      <c r="AB610" s="3" t="str">
        <f>IF(OR((AA610-$AD$2)&lt;0,(AA610-$AD$4)&lt;0),0,(AA610-$AD$2)*(AA610-$AD$4)*'Draft Array'!$K$101*'Draft Array'!$M$113*pcwr)</f>
        <v>#REF!</v>
      </c>
      <c r="AC610" s="3" t="str">
        <f t="shared" si="8"/>
        <v>#REF!</v>
      </c>
      <c r="AD610" s="3">
        <f t="shared" si="9"/>
        <v>0</v>
      </c>
      <c r="AE610" s="3" t="str">
        <f t="shared" si="22"/>
        <v>#DIV/0!</v>
      </c>
      <c r="AF610" s="3"/>
      <c r="AG610" s="3"/>
      <c r="AH610" s="3"/>
      <c r="AI610" s="3"/>
      <c r="AJ610" s="3"/>
      <c r="AK610" s="3"/>
    </row>
    <row r="611" ht="15.75" customHeight="1">
      <c r="A611" s="154" t="str">
        <f>OffensePrj!C610</f>
        <v>wr</v>
      </c>
      <c r="B611" s="131" t="str">
        <f>OffensePrj!R610</f>
        <v/>
      </c>
      <c r="C611" s="132" t="str">
        <f>OffensePrj!D610</f>
        <v>#N/A</v>
      </c>
      <c r="D611" s="132" t="str">
        <f>OffensePrj!E610</f>
        <v>#N/A</v>
      </c>
      <c r="E611" s="132" t="str">
        <f>OffensePrj!F610</f>
        <v>#N/A</v>
      </c>
      <c r="F611" s="132" t="str">
        <f>OffensePrj!G610</f>
        <v>#N/A</v>
      </c>
      <c r="G611" s="133" t="str">
        <f>OffensePrj!H610</f>
        <v>#N/A</v>
      </c>
      <c r="H611" s="132" t="str">
        <f>OffensePrj!I610</f>
        <v>#N/A</v>
      </c>
      <c r="I611" s="132" t="str">
        <f>OffensePrj!J610</f>
        <v>#N/A</v>
      </c>
      <c r="J611" s="132" t="str">
        <f>OffensePrj!K610</f>
        <v>#N/A</v>
      </c>
      <c r="K611" s="132" t="str">
        <f>OffensePrj!L610</f>
        <v>#N/A</v>
      </c>
      <c r="L611" s="132" t="str">
        <f>OffensePrj!M610</f>
        <v>#N/A</v>
      </c>
      <c r="M611" s="132" t="str">
        <f>OffensePrj!N610</f>
        <v>#N/A</v>
      </c>
      <c r="N611" s="132" t="str">
        <f>OffensePrj!O610</f>
        <v>#N/A</v>
      </c>
      <c r="O611" s="132" t="str">
        <f>OffensePrj!P610</f>
        <v>#N/A</v>
      </c>
      <c r="P611" s="132" t="str">
        <f>OffensePrj!Q610</f>
        <v>#N/A</v>
      </c>
      <c r="Q611" s="134">
        <f>IFERROR(ProjectionCalcs!D611*pointpasscomp+ProjectionCalcs!E611*pointpassyard+ProjectionCalcs!F611*pointpasstd+pointint*ProjectionCalcs!G611+ProjectionCalcs!H611*pointrushatt+pointrushyard*ProjectionCalcs!I611+pointrushtd*ProjectionCalcs!J611+ProjectionCalcs!K611*pointrec+pointrecyard*ProjectionCalcs!L611+ProjectionCalcs!M611*pointrectd+pointfumb*ProjectionCalcs!N611+(C611-D611)*pointpassinc+O611*pointret+P611*pointrushtd,0)</f>
        <v>0</v>
      </c>
      <c r="R611" s="113" t="str">
        <f t="shared" si="17"/>
        <v>#REF!</v>
      </c>
      <c r="S611" s="135" t="str">
        <f t="shared" si="18"/>
        <v>#REF!</v>
      </c>
      <c r="T611" s="113" t="str">
        <f t="array" ref="T611">ROUND(SUMPRODUCT((AE611&gt;=$AE$405:$AE$704)/COUNTIF($AE$405:$AE$704,$AE$405:$AE$704)),0)</f>
        <v>#DIV/0!</v>
      </c>
      <c r="U611" s="3" t="str">
        <f t="shared" si="19"/>
        <v>#REF!</v>
      </c>
      <c r="V611" s="3" t="str">
        <f t="array" ref="V611">IFERROR(INDEX(Overall!$C$3:$C$389,MATCH(ProjectionCalcs!B611,Overall!$D$3:$D$389,0)),"No")</f>
        <v>No</v>
      </c>
      <c r="W611" s="93">
        <f t="shared" si="20"/>
        <v>1</v>
      </c>
      <c r="X611" s="136"/>
      <c r="Y611" s="3" t="str">
        <f t="shared" si="21"/>
        <v/>
      </c>
      <c r="Z611" s="3" t="str">
        <f t="shared" si="6"/>
        <v>#DIV/0!</v>
      </c>
      <c r="AA611" s="96">
        <f t="shared" si="7"/>
        <v>0</v>
      </c>
      <c r="AB611" s="3" t="str">
        <f>IF(OR((AA611-$AD$2)&lt;0,(AA611-$AD$4)&lt;0),0,(AA611-$AD$2)*(AA611-$AD$4)*'Draft Array'!$K$101*'Draft Array'!$M$113*pcwr)</f>
        <v>#REF!</v>
      </c>
      <c r="AC611" s="3" t="str">
        <f t="shared" si="8"/>
        <v>#REF!</v>
      </c>
      <c r="AD611" s="3">
        <f t="shared" si="9"/>
        <v>0</v>
      </c>
      <c r="AE611" s="3" t="str">
        <f t="shared" si="22"/>
        <v>#DIV/0!</v>
      </c>
      <c r="AF611" s="3"/>
      <c r="AG611" s="3"/>
      <c r="AH611" s="3"/>
      <c r="AI611" s="3"/>
      <c r="AJ611" s="3"/>
      <c r="AK611" s="3"/>
    </row>
    <row r="612" ht="15.75" customHeight="1">
      <c r="A612" s="154" t="str">
        <f>OffensePrj!C611</f>
        <v>wr</v>
      </c>
      <c r="B612" s="131" t="str">
        <f>OffensePrj!R611</f>
        <v/>
      </c>
      <c r="C612" s="132" t="str">
        <f>OffensePrj!D611</f>
        <v>#N/A</v>
      </c>
      <c r="D612" s="132" t="str">
        <f>OffensePrj!E611</f>
        <v>#N/A</v>
      </c>
      <c r="E612" s="132" t="str">
        <f>OffensePrj!F611</f>
        <v>#N/A</v>
      </c>
      <c r="F612" s="132" t="str">
        <f>OffensePrj!G611</f>
        <v>#N/A</v>
      </c>
      <c r="G612" s="133" t="str">
        <f>OffensePrj!H611</f>
        <v>#N/A</v>
      </c>
      <c r="H612" s="132" t="str">
        <f>OffensePrj!I611</f>
        <v>#N/A</v>
      </c>
      <c r="I612" s="132" t="str">
        <f>OffensePrj!J611</f>
        <v>#N/A</v>
      </c>
      <c r="J612" s="132" t="str">
        <f>OffensePrj!K611</f>
        <v>#N/A</v>
      </c>
      <c r="K612" s="132" t="str">
        <f>OffensePrj!L611</f>
        <v>#N/A</v>
      </c>
      <c r="L612" s="132" t="str">
        <f>OffensePrj!M611</f>
        <v>#N/A</v>
      </c>
      <c r="M612" s="132" t="str">
        <f>OffensePrj!N611</f>
        <v>#N/A</v>
      </c>
      <c r="N612" s="132" t="str">
        <f>OffensePrj!O611</f>
        <v>#N/A</v>
      </c>
      <c r="O612" s="132" t="str">
        <f>OffensePrj!P611</f>
        <v>#N/A</v>
      </c>
      <c r="P612" s="132" t="str">
        <f>OffensePrj!Q611</f>
        <v>#N/A</v>
      </c>
      <c r="Q612" s="134">
        <f>IFERROR(ProjectionCalcs!D612*pointpasscomp+ProjectionCalcs!E612*pointpassyard+ProjectionCalcs!F612*pointpasstd+pointint*ProjectionCalcs!G612+ProjectionCalcs!H612*pointrushatt+pointrushyard*ProjectionCalcs!I612+pointrushtd*ProjectionCalcs!J612+ProjectionCalcs!K612*pointrec+pointrecyard*ProjectionCalcs!L612+ProjectionCalcs!M612*pointrectd+pointfumb*ProjectionCalcs!N612+(C612-D612)*pointpassinc+O612*pointret+P612*pointrushtd,0)</f>
        <v>0</v>
      </c>
      <c r="R612" s="113" t="str">
        <f t="shared" si="17"/>
        <v>#REF!</v>
      </c>
      <c r="S612" s="135" t="str">
        <f t="shared" si="18"/>
        <v>#REF!</v>
      </c>
      <c r="T612" s="113" t="str">
        <f t="array" ref="T612">ROUND(SUMPRODUCT((AE612&gt;=$AE$405:$AE$704)/COUNTIF($AE$405:$AE$704,$AE$405:$AE$704)),0)</f>
        <v>#DIV/0!</v>
      </c>
      <c r="U612" s="3" t="str">
        <f t="shared" si="19"/>
        <v>#REF!</v>
      </c>
      <c r="V612" s="3" t="str">
        <f t="array" ref="V612">IFERROR(INDEX(Overall!$C$3:$C$389,MATCH(ProjectionCalcs!B612,Overall!$D$3:$D$389,0)),"No")</f>
        <v>No</v>
      </c>
      <c r="W612" s="93">
        <f t="shared" si="20"/>
        <v>1</v>
      </c>
      <c r="X612" s="136"/>
      <c r="Y612" s="3" t="str">
        <f t="shared" si="21"/>
        <v/>
      </c>
      <c r="Z612" s="3" t="str">
        <f t="shared" si="6"/>
        <v>#DIV/0!</v>
      </c>
      <c r="AA612" s="96">
        <f t="shared" si="7"/>
        <v>0</v>
      </c>
      <c r="AB612" s="3" t="str">
        <f>IF(OR((AA612-$AD$2)&lt;0,(AA612-$AD$4)&lt;0),0,(AA612-$AD$2)*(AA612-$AD$4)*'Draft Array'!$K$101*'Draft Array'!$M$113*pcwr)</f>
        <v>#REF!</v>
      </c>
      <c r="AC612" s="3" t="str">
        <f t="shared" si="8"/>
        <v>#REF!</v>
      </c>
      <c r="AD612" s="3">
        <f t="shared" si="9"/>
        <v>0</v>
      </c>
      <c r="AE612" s="3" t="str">
        <f t="shared" si="22"/>
        <v>#DIV/0!</v>
      </c>
      <c r="AF612" s="3"/>
      <c r="AG612" s="3"/>
      <c r="AH612" s="3"/>
      <c r="AI612" s="3"/>
      <c r="AJ612" s="3"/>
      <c r="AK612" s="3"/>
    </row>
    <row r="613" ht="15.75" customHeight="1">
      <c r="A613" s="154" t="str">
        <f>OffensePrj!C612</f>
        <v>wr</v>
      </c>
      <c r="B613" s="131" t="str">
        <f>OffensePrj!R612</f>
        <v/>
      </c>
      <c r="C613" s="132" t="str">
        <f>OffensePrj!D612</f>
        <v>#N/A</v>
      </c>
      <c r="D613" s="132" t="str">
        <f>OffensePrj!E612</f>
        <v>#N/A</v>
      </c>
      <c r="E613" s="132" t="str">
        <f>OffensePrj!F612</f>
        <v>#N/A</v>
      </c>
      <c r="F613" s="132" t="str">
        <f>OffensePrj!G612</f>
        <v>#N/A</v>
      </c>
      <c r="G613" s="133" t="str">
        <f>OffensePrj!H612</f>
        <v>#N/A</v>
      </c>
      <c r="H613" s="132" t="str">
        <f>OffensePrj!I612</f>
        <v>#N/A</v>
      </c>
      <c r="I613" s="132" t="str">
        <f>OffensePrj!J612</f>
        <v>#N/A</v>
      </c>
      <c r="J613" s="132" t="str">
        <f>OffensePrj!K612</f>
        <v>#N/A</v>
      </c>
      <c r="K613" s="132" t="str">
        <f>OffensePrj!L612</f>
        <v>#N/A</v>
      </c>
      <c r="L613" s="132" t="str">
        <f>OffensePrj!M612</f>
        <v>#N/A</v>
      </c>
      <c r="M613" s="132" t="str">
        <f>OffensePrj!N612</f>
        <v>#N/A</v>
      </c>
      <c r="N613" s="132" t="str">
        <f>OffensePrj!O612</f>
        <v>#N/A</v>
      </c>
      <c r="O613" s="132" t="str">
        <f>OffensePrj!P612</f>
        <v>#N/A</v>
      </c>
      <c r="P613" s="132" t="str">
        <f>OffensePrj!Q612</f>
        <v>#N/A</v>
      </c>
      <c r="Q613" s="134">
        <f>IFERROR(ProjectionCalcs!D613*pointpasscomp+ProjectionCalcs!E613*pointpassyard+ProjectionCalcs!F613*pointpasstd+pointint*ProjectionCalcs!G613+ProjectionCalcs!H613*pointrushatt+pointrushyard*ProjectionCalcs!I613+pointrushtd*ProjectionCalcs!J613+ProjectionCalcs!K613*pointrec+pointrecyard*ProjectionCalcs!L613+ProjectionCalcs!M613*pointrectd+pointfumb*ProjectionCalcs!N613+(C613-D613)*pointpassinc+O613*pointret+P613*pointrushtd,0)</f>
        <v>0</v>
      </c>
      <c r="R613" s="113" t="str">
        <f t="shared" si="17"/>
        <v>#REF!</v>
      </c>
      <c r="S613" s="135" t="str">
        <f t="shared" si="18"/>
        <v>#REF!</v>
      </c>
      <c r="T613" s="113" t="str">
        <f t="array" ref="T613">ROUND(SUMPRODUCT((AE613&gt;=$AE$405:$AE$704)/COUNTIF($AE$405:$AE$704,$AE$405:$AE$704)),0)</f>
        <v>#DIV/0!</v>
      </c>
      <c r="U613" s="3" t="str">
        <f t="shared" si="19"/>
        <v>#REF!</v>
      </c>
      <c r="V613" s="3" t="str">
        <f t="array" ref="V613">IFERROR(INDEX(Overall!$C$3:$C$389,MATCH(ProjectionCalcs!B613,Overall!$D$3:$D$389,0)),"No")</f>
        <v>No</v>
      </c>
      <c r="W613" s="93">
        <f t="shared" si="20"/>
        <v>1</v>
      </c>
      <c r="X613" s="136"/>
      <c r="Y613" s="3" t="str">
        <f t="shared" si="21"/>
        <v/>
      </c>
      <c r="Z613" s="3" t="str">
        <f t="shared" si="6"/>
        <v>#DIV/0!</v>
      </c>
      <c r="AA613" s="96">
        <f t="shared" si="7"/>
        <v>0</v>
      </c>
      <c r="AB613" s="3" t="str">
        <f>IF(OR((AA613-$AD$2)&lt;0,(AA613-$AD$4)&lt;0),0,(AA613-$AD$2)*(AA613-$AD$4)*'Draft Array'!$K$101*'Draft Array'!$M$113*pcwr)</f>
        <v>#REF!</v>
      </c>
      <c r="AC613" s="3" t="str">
        <f t="shared" si="8"/>
        <v>#REF!</v>
      </c>
      <c r="AD613" s="3">
        <f t="shared" si="9"/>
        <v>0</v>
      </c>
      <c r="AE613" s="3" t="str">
        <f t="shared" si="22"/>
        <v>#DIV/0!</v>
      </c>
      <c r="AF613" s="3"/>
      <c r="AG613" s="3"/>
      <c r="AH613" s="3"/>
      <c r="AI613" s="3"/>
      <c r="AJ613" s="3"/>
      <c r="AK613" s="3"/>
    </row>
    <row r="614" ht="15.75" customHeight="1">
      <c r="A614" s="154" t="str">
        <f>OffensePrj!C613</f>
        <v>wr</v>
      </c>
      <c r="B614" s="131" t="str">
        <f>OffensePrj!R613</f>
        <v/>
      </c>
      <c r="C614" s="132" t="str">
        <f>OffensePrj!D613</f>
        <v>#N/A</v>
      </c>
      <c r="D614" s="132" t="str">
        <f>OffensePrj!E613</f>
        <v>#N/A</v>
      </c>
      <c r="E614" s="132" t="str">
        <f>OffensePrj!F613</f>
        <v>#N/A</v>
      </c>
      <c r="F614" s="132" t="str">
        <f>OffensePrj!G613</f>
        <v>#N/A</v>
      </c>
      <c r="G614" s="133" t="str">
        <f>OffensePrj!H613</f>
        <v>#N/A</v>
      </c>
      <c r="H614" s="132" t="str">
        <f>OffensePrj!I613</f>
        <v>#N/A</v>
      </c>
      <c r="I614" s="132" t="str">
        <f>OffensePrj!J613</f>
        <v>#N/A</v>
      </c>
      <c r="J614" s="132" t="str">
        <f>OffensePrj!K613</f>
        <v>#N/A</v>
      </c>
      <c r="K614" s="132" t="str">
        <f>OffensePrj!L613</f>
        <v>#N/A</v>
      </c>
      <c r="L614" s="132" t="str">
        <f>OffensePrj!M613</f>
        <v>#N/A</v>
      </c>
      <c r="M614" s="132" t="str">
        <f>OffensePrj!N613</f>
        <v>#N/A</v>
      </c>
      <c r="N614" s="132" t="str">
        <f>OffensePrj!O613</f>
        <v>#N/A</v>
      </c>
      <c r="O614" s="132" t="str">
        <f>OffensePrj!P613</f>
        <v>#N/A</v>
      </c>
      <c r="P614" s="132" t="str">
        <f>OffensePrj!Q613</f>
        <v>#N/A</v>
      </c>
      <c r="Q614" s="134">
        <f>IFERROR(ProjectionCalcs!D614*pointpasscomp+ProjectionCalcs!E614*pointpassyard+ProjectionCalcs!F614*pointpasstd+pointint*ProjectionCalcs!G614+ProjectionCalcs!H614*pointrushatt+pointrushyard*ProjectionCalcs!I614+pointrushtd*ProjectionCalcs!J614+ProjectionCalcs!K614*pointrec+pointrecyard*ProjectionCalcs!L614+ProjectionCalcs!M614*pointrectd+pointfumb*ProjectionCalcs!N614+(C614-D614)*pointpassinc+O614*pointret+P614*pointrushtd,0)</f>
        <v>0</v>
      </c>
      <c r="R614" s="113" t="str">
        <f t="shared" si="17"/>
        <v>#REF!</v>
      </c>
      <c r="S614" s="135" t="str">
        <f t="shared" si="18"/>
        <v>#REF!</v>
      </c>
      <c r="T614" s="113" t="str">
        <f t="array" ref="T614">ROUND(SUMPRODUCT((AE614&gt;=$AE$405:$AE$704)/COUNTIF($AE$405:$AE$704,$AE$405:$AE$704)),0)</f>
        <v>#DIV/0!</v>
      </c>
      <c r="U614" s="3" t="str">
        <f t="shared" si="19"/>
        <v>#REF!</v>
      </c>
      <c r="V614" s="3" t="str">
        <f t="array" ref="V614">IFERROR(INDEX(Overall!$C$3:$C$389,MATCH(ProjectionCalcs!B614,Overall!$D$3:$D$389,0)),"No")</f>
        <v>No</v>
      </c>
      <c r="W614" s="93">
        <f t="shared" si="20"/>
        <v>1</v>
      </c>
      <c r="X614" s="136"/>
      <c r="Y614" s="3" t="str">
        <f t="shared" si="21"/>
        <v/>
      </c>
      <c r="Z614" s="3" t="str">
        <f t="shared" si="6"/>
        <v>#DIV/0!</v>
      </c>
      <c r="AA614" s="96">
        <f t="shared" si="7"/>
        <v>0</v>
      </c>
      <c r="AB614" s="3" t="str">
        <f>IF(OR((AA614-$AD$2)&lt;0,(AA614-$AD$4)&lt;0),0,(AA614-$AD$2)*(AA614-$AD$4)*'Draft Array'!$K$101*'Draft Array'!$M$113*pcwr)</f>
        <v>#REF!</v>
      </c>
      <c r="AC614" s="3" t="str">
        <f t="shared" si="8"/>
        <v>#REF!</v>
      </c>
      <c r="AD614" s="3">
        <f t="shared" si="9"/>
        <v>0</v>
      </c>
      <c r="AE614" s="3" t="str">
        <f t="shared" si="22"/>
        <v>#DIV/0!</v>
      </c>
      <c r="AF614" s="3"/>
      <c r="AG614" s="3"/>
      <c r="AH614" s="3"/>
      <c r="AI614" s="3"/>
      <c r="AJ614" s="3"/>
      <c r="AK614" s="3"/>
    </row>
    <row r="615" ht="15.75" customHeight="1">
      <c r="A615" s="154" t="str">
        <f>OffensePrj!C614</f>
        <v>wr</v>
      </c>
      <c r="B615" s="131" t="str">
        <f>OffensePrj!R614</f>
        <v/>
      </c>
      <c r="C615" s="132" t="str">
        <f>OffensePrj!D614</f>
        <v>#N/A</v>
      </c>
      <c r="D615" s="132" t="str">
        <f>OffensePrj!E614</f>
        <v>#N/A</v>
      </c>
      <c r="E615" s="132" t="str">
        <f>OffensePrj!F614</f>
        <v>#N/A</v>
      </c>
      <c r="F615" s="132" t="str">
        <f>OffensePrj!G614</f>
        <v>#N/A</v>
      </c>
      <c r="G615" s="133" t="str">
        <f>OffensePrj!H614</f>
        <v>#N/A</v>
      </c>
      <c r="H615" s="132" t="str">
        <f>OffensePrj!I614</f>
        <v>#N/A</v>
      </c>
      <c r="I615" s="132" t="str">
        <f>OffensePrj!J614</f>
        <v>#N/A</v>
      </c>
      <c r="J615" s="132" t="str">
        <f>OffensePrj!K614</f>
        <v>#N/A</v>
      </c>
      <c r="K615" s="132" t="str">
        <f>OffensePrj!L614</f>
        <v>#N/A</v>
      </c>
      <c r="L615" s="132" t="str">
        <f>OffensePrj!M614</f>
        <v>#N/A</v>
      </c>
      <c r="M615" s="132" t="str">
        <f>OffensePrj!N614</f>
        <v>#N/A</v>
      </c>
      <c r="N615" s="132" t="str">
        <f>OffensePrj!O614</f>
        <v>#N/A</v>
      </c>
      <c r="O615" s="132" t="str">
        <f>OffensePrj!P614</f>
        <v>#N/A</v>
      </c>
      <c r="P615" s="132" t="str">
        <f>OffensePrj!Q614</f>
        <v>#N/A</v>
      </c>
      <c r="Q615" s="134">
        <f>IFERROR(ProjectionCalcs!D615*pointpasscomp+ProjectionCalcs!E615*pointpassyard+ProjectionCalcs!F615*pointpasstd+pointint*ProjectionCalcs!G615+ProjectionCalcs!H615*pointrushatt+pointrushyard*ProjectionCalcs!I615+pointrushtd*ProjectionCalcs!J615+ProjectionCalcs!K615*pointrec+pointrecyard*ProjectionCalcs!L615+ProjectionCalcs!M615*pointrectd+pointfumb*ProjectionCalcs!N615+(C615-D615)*pointpassinc+O615*pointret+P615*pointrushtd,0)</f>
        <v>0</v>
      </c>
      <c r="R615" s="113" t="str">
        <f t="shared" si="17"/>
        <v>#REF!</v>
      </c>
      <c r="S615" s="135" t="str">
        <f t="shared" si="18"/>
        <v>#REF!</v>
      </c>
      <c r="T615" s="113" t="str">
        <f t="array" ref="T615">ROUND(SUMPRODUCT((AE615&gt;=$AE$405:$AE$704)/COUNTIF($AE$405:$AE$704,$AE$405:$AE$704)),0)</f>
        <v>#DIV/0!</v>
      </c>
      <c r="U615" s="3" t="str">
        <f t="shared" si="19"/>
        <v>#REF!</v>
      </c>
      <c r="V615" s="3" t="str">
        <f t="array" ref="V615">IFERROR(INDEX(Overall!$C$3:$C$389,MATCH(ProjectionCalcs!B615,Overall!$D$3:$D$389,0)),"No")</f>
        <v>No</v>
      </c>
      <c r="W615" s="93">
        <f t="shared" si="20"/>
        <v>1</v>
      </c>
      <c r="X615" s="136"/>
      <c r="Y615" s="3" t="str">
        <f t="shared" si="21"/>
        <v/>
      </c>
      <c r="Z615" s="3" t="str">
        <f t="shared" si="6"/>
        <v>#DIV/0!</v>
      </c>
      <c r="AA615" s="96">
        <f t="shared" si="7"/>
        <v>0</v>
      </c>
      <c r="AB615" s="3" t="str">
        <f>IF(OR((AA615-$AD$2)&lt;0,(AA615-$AD$4)&lt;0),0,(AA615-$AD$2)*(AA615-$AD$4)*'Draft Array'!$K$101*'Draft Array'!$M$113*pcwr)</f>
        <v>#REF!</v>
      </c>
      <c r="AC615" s="3" t="str">
        <f t="shared" si="8"/>
        <v>#REF!</v>
      </c>
      <c r="AD615" s="3">
        <f t="shared" si="9"/>
        <v>0</v>
      </c>
      <c r="AE615" s="3" t="str">
        <f t="shared" si="22"/>
        <v>#DIV/0!</v>
      </c>
      <c r="AF615" s="3"/>
      <c r="AG615" s="3"/>
      <c r="AH615" s="3"/>
      <c r="AI615" s="3"/>
      <c r="AJ615" s="3"/>
      <c r="AK615" s="3"/>
    </row>
    <row r="616" ht="15.75" customHeight="1">
      <c r="A616" s="154" t="str">
        <f>OffensePrj!C615</f>
        <v>wr</v>
      </c>
      <c r="B616" s="131" t="str">
        <f>OffensePrj!R615</f>
        <v/>
      </c>
      <c r="C616" s="132" t="str">
        <f>OffensePrj!D615</f>
        <v>#N/A</v>
      </c>
      <c r="D616" s="132" t="str">
        <f>OffensePrj!E615</f>
        <v>#N/A</v>
      </c>
      <c r="E616" s="132" t="str">
        <f>OffensePrj!F615</f>
        <v>#N/A</v>
      </c>
      <c r="F616" s="132" t="str">
        <f>OffensePrj!G615</f>
        <v>#N/A</v>
      </c>
      <c r="G616" s="133" t="str">
        <f>OffensePrj!H615</f>
        <v>#N/A</v>
      </c>
      <c r="H616" s="132" t="str">
        <f>OffensePrj!I615</f>
        <v>#N/A</v>
      </c>
      <c r="I616" s="132" t="str">
        <f>OffensePrj!J615</f>
        <v>#N/A</v>
      </c>
      <c r="J616" s="132" t="str">
        <f>OffensePrj!K615</f>
        <v>#N/A</v>
      </c>
      <c r="K616" s="132" t="str">
        <f>OffensePrj!L615</f>
        <v>#N/A</v>
      </c>
      <c r="L616" s="132" t="str">
        <f>OffensePrj!M615</f>
        <v>#N/A</v>
      </c>
      <c r="M616" s="132" t="str">
        <f>OffensePrj!N615</f>
        <v>#N/A</v>
      </c>
      <c r="N616" s="132" t="str">
        <f>OffensePrj!O615</f>
        <v>#N/A</v>
      </c>
      <c r="O616" s="132" t="str">
        <f>OffensePrj!P615</f>
        <v>#N/A</v>
      </c>
      <c r="P616" s="132" t="str">
        <f>OffensePrj!Q615</f>
        <v>#N/A</v>
      </c>
      <c r="Q616" s="134">
        <f>IFERROR(ProjectionCalcs!D616*pointpasscomp+ProjectionCalcs!E616*pointpassyard+ProjectionCalcs!F616*pointpasstd+pointint*ProjectionCalcs!G616+ProjectionCalcs!H616*pointrushatt+pointrushyard*ProjectionCalcs!I616+pointrushtd*ProjectionCalcs!J616+ProjectionCalcs!K616*pointrec+pointrecyard*ProjectionCalcs!L616+ProjectionCalcs!M616*pointrectd+pointfumb*ProjectionCalcs!N616+(C616-D616)*pointpassinc+O616*pointret+P616*pointrushtd,0)</f>
        <v>0</v>
      </c>
      <c r="R616" s="113" t="str">
        <f t="shared" si="17"/>
        <v>#REF!</v>
      </c>
      <c r="S616" s="135" t="str">
        <f t="shared" si="18"/>
        <v>#REF!</v>
      </c>
      <c r="T616" s="113" t="str">
        <f t="array" ref="T616">ROUND(SUMPRODUCT((AE616&gt;=$AE$405:$AE$704)/COUNTIF($AE$405:$AE$704,$AE$405:$AE$704)),0)</f>
        <v>#DIV/0!</v>
      </c>
      <c r="U616" s="3" t="str">
        <f t="shared" si="19"/>
        <v>#REF!</v>
      </c>
      <c r="V616" s="3" t="str">
        <f t="array" ref="V616">IFERROR(INDEX(Overall!$C$3:$C$389,MATCH(ProjectionCalcs!B616,Overall!$D$3:$D$389,0)),"No")</f>
        <v>No</v>
      </c>
      <c r="W616" s="93">
        <f t="shared" si="20"/>
        <v>1</v>
      </c>
      <c r="X616" s="136"/>
      <c r="Y616" s="3" t="str">
        <f t="shared" si="21"/>
        <v/>
      </c>
      <c r="Z616" s="3" t="str">
        <f t="shared" si="6"/>
        <v>#DIV/0!</v>
      </c>
      <c r="AA616" s="96">
        <f t="shared" si="7"/>
        <v>0</v>
      </c>
      <c r="AB616" s="3" t="str">
        <f>IF(OR((AA616-$AD$2)&lt;0,(AA616-$AD$4)&lt;0),0,(AA616-$AD$2)*(AA616-$AD$4)*'Draft Array'!$K$101*'Draft Array'!$M$113*pcwr)</f>
        <v>#REF!</v>
      </c>
      <c r="AC616" s="3" t="str">
        <f t="shared" si="8"/>
        <v>#REF!</v>
      </c>
      <c r="AD616" s="3">
        <f t="shared" si="9"/>
        <v>0</v>
      </c>
      <c r="AE616" s="3" t="str">
        <f t="shared" si="22"/>
        <v>#DIV/0!</v>
      </c>
      <c r="AF616" s="3"/>
      <c r="AG616" s="3"/>
      <c r="AH616" s="3"/>
      <c r="AI616" s="3"/>
      <c r="AJ616" s="3"/>
      <c r="AK616" s="3"/>
    </row>
    <row r="617" ht="15.75" customHeight="1">
      <c r="A617" s="154" t="str">
        <f>OffensePrj!C616</f>
        <v>wr</v>
      </c>
      <c r="B617" s="131" t="str">
        <f>OffensePrj!R616</f>
        <v/>
      </c>
      <c r="C617" s="132" t="str">
        <f>OffensePrj!D616</f>
        <v>#N/A</v>
      </c>
      <c r="D617" s="132" t="str">
        <f>OffensePrj!E616</f>
        <v>#N/A</v>
      </c>
      <c r="E617" s="132" t="str">
        <f>OffensePrj!F616</f>
        <v>#N/A</v>
      </c>
      <c r="F617" s="132" t="str">
        <f>OffensePrj!G616</f>
        <v>#N/A</v>
      </c>
      <c r="G617" s="133" t="str">
        <f>OffensePrj!H616</f>
        <v>#N/A</v>
      </c>
      <c r="H617" s="132" t="str">
        <f>OffensePrj!I616</f>
        <v>#N/A</v>
      </c>
      <c r="I617" s="132" t="str">
        <f>OffensePrj!J616</f>
        <v>#N/A</v>
      </c>
      <c r="J617" s="132" t="str">
        <f>OffensePrj!K616</f>
        <v>#N/A</v>
      </c>
      <c r="K617" s="132" t="str">
        <f>OffensePrj!L616</f>
        <v>#N/A</v>
      </c>
      <c r="L617" s="132" t="str">
        <f>OffensePrj!M616</f>
        <v>#N/A</v>
      </c>
      <c r="M617" s="132" t="str">
        <f>OffensePrj!N616</f>
        <v>#N/A</v>
      </c>
      <c r="N617" s="132" t="str">
        <f>OffensePrj!O616</f>
        <v>#N/A</v>
      </c>
      <c r="O617" s="132" t="str">
        <f>OffensePrj!P616</f>
        <v>#N/A</v>
      </c>
      <c r="P617" s="132" t="str">
        <f>OffensePrj!Q616</f>
        <v>#N/A</v>
      </c>
      <c r="Q617" s="134">
        <f>IFERROR(ProjectionCalcs!D617*pointpasscomp+ProjectionCalcs!E617*pointpassyard+ProjectionCalcs!F617*pointpasstd+pointint*ProjectionCalcs!G617+ProjectionCalcs!H617*pointrushatt+pointrushyard*ProjectionCalcs!I617+pointrushtd*ProjectionCalcs!J617+ProjectionCalcs!K617*pointrec+pointrecyard*ProjectionCalcs!L617+ProjectionCalcs!M617*pointrectd+pointfumb*ProjectionCalcs!N617+(C617-D617)*pointpassinc+O617*pointret+P617*pointrushtd,0)</f>
        <v>0</v>
      </c>
      <c r="R617" s="113" t="str">
        <f t="shared" si="17"/>
        <v>#REF!</v>
      </c>
      <c r="S617" s="135" t="str">
        <f t="shared" si="18"/>
        <v>#REF!</v>
      </c>
      <c r="T617" s="113" t="str">
        <f t="array" ref="T617">ROUND(SUMPRODUCT((AE617&gt;=$AE$405:$AE$704)/COUNTIF($AE$405:$AE$704,$AE$405:$AE$704)),0)</f>
        <v>#DIV/0!</v>
      </c>
      <c r="U617" s="3" t="str">
        <f t="shared" si="19"/>
        <v>#REF!</v>
      </c>
      <c r="V617" s="3" t="str">
        <f t="array" ref="V617">IFERROR(INDEX(Overall!$C$3:$C$389,MATCH(ProjectionCalcs!B617,Overall!$D$3:$D$389,0)),"No")</f>
        <v>No</v>
      </c>
      <c r="W617" s="93">
        <f t="shared" si="20"/>
        <v>1</v>
      </c>
      <c r="X617" s="136"/>
      <c r="Y617" s="3" t="str">
        <f t="shared" si="21"/>
        <v/>
      </c>
      <c r="Z617" s="3" t="str">
        <f t="shared" si="6"/>
        <v>#DIV/0!</v>
      </c>
      <c r="AA617" s="96">
        <f t="shared" si="7"/>
        <v>0</v>
      </c>
      <c r="AB617" s="3" t="str">
        <f>IF(OR((AA617-$AD$2)&lt;0,(AA617-$AD$4)&lt;0),0,(AA617-$AD$2)*(AA617-$AD$4)*'Draft Array'!$K$101*'Draft Array'!$M$113*pcwr)</f>
        <v>#REF!</v>
      </c>
      <c r="AC617" s="3" t="str">
        <f t="shared" si="8"/>
        <v>#REF!</v>
      </c>
      <c r="AD617" s="3">
        <f t="shared" si="9"/>
        <v>0</v>
      </c>
      <c r="AE617" s="3" t="str">
        <f t="shared" si="22"/>
        <v>#DIV/0!</v>
      </c>
      <c r="AF617" s="3"/>
      <c r="AG617" s="3"/>
      <c r="AH617" s="3"/>
      <c r="AI617" s="3"/>
      <c r="AJ617" s="3"/>
      <c r="AK617" s="3"/>
    </row>
    <row r="618" ht="15.75" customHeight="1">
      <c r="A618" s="154" t="str">
        <f>OffensePrj!C617</f>
        <v>wr</v>
      </c>
      <c r="B618" s="131" t="str">
        <f>OffensePrj!R617</f>
        <v/>
      </c>
      <c r="C618" s="132" t="str">
        <f>OffensePrj!D617</f>
        <v>#N/A</v>
      </c>
      <c r="D618" s="132" t="str">
        <f>OffensePrj!E617</f>
        <v>#N/A</v>
      </c>
      <c r="E618" s="132" t="str">
        <f>OffensePrj!F617</f>
        <v>#N/A</v>
      </c>
      <c r="F618" s="132" t="str">
        <f>OffensePrj!G617</f>
        <v>#N/A</v>
      </c>
      <c r="G618" s="133" t="str">
        <f>OffensePrj!H617</f>
        <v>#N/A</v>
      </c>
      <c r="H618" s="132" t="str">
        <f>OffensePrj!I617</f>
        <v>#N/A</v>
      </c>
      <c r="I618" s="132" t="str">
        <f>OffensePrj!J617</f>
        <v>#N/A</v>
      </c>
      <c r="J618" s="132" t="str">
        <f>OffensePrj!K617</f>
        <v>#N/A</v>
      </c>
      <c r="K618" s="132" t="str">
        <f>OffensePrj!L617</f>
        <v>#N/A</v>
      </c>
      <c r="L618" s="132" t="str">
        <f>OffensePrj!M617</f>
        <v>#N/A</v>
      </c>
      <c r="M618" s="132" t="str">
        <f>OffensePrj!N617</f>
        <v>#N/A</v>
      </c>
      <c r="N618" s="132" t="str">
        <f>OffensePrj!O617</f>
        <v>#N/A</v>
      </c>
      <c r="O618" s="132" t="str">
        <f>OffensePrj!P617</f>
        <v>#N/A</v>
      </c>
      <c r="P618" s="132" t="str">
        <f>OffensePrj!Q617</f>
        <v>#N/A</v>
      </c>
      <c r="Q618" s="134">
        <f>IFERROR(ProjectionCalcs!D618*pointpasscomp+ProjectionCalcs!E618*pointpassyard+ProjectionCalcs!F618*pointpasstd+pointint*ProjectionCalcs!G618+ProjectionCalcs!H618*pointrushatt+pointrushyard*ProjectionCalcs!I618+pointrushtd*ProjectionCalcs!J618+ProjectionCalcs!K618*pointrec+pointrecyard*ProjectionCalcs!L618+ProjectionCalcs!M618*pointrectd+pointfumb*ProjectionCalcs!N618+(C618-D618)*pointpassinc+O618*pointret+P618*pointrushtd,0)</f>
        <v>0</v>
      </c>
      <c r="R618" s="113" t="str">
        <f t="shared" si="17"/>
        <v>#REF!</v>
      </c>
      <c r="S618" s="135" t="str">
        <f t="shared" si="18"/>
        <v>#REF!</v>
      </c>
      <c r="T618" s="113" t="str">
        <f t="array" ref="T618">ROUND(SUMPRODUCT((AE618&gt;=$AE$405:$AE$704)/COUNTIF($AE$405:$AE$704,$AE$405:$AE$704)),0)</f>
        <v>#DIV/0!</v>
      </c>
      <c r="U618" s="3" t="str">
        <f t="shared" si="19"/>
        <v>#REF!</v>
      </c>
      <c r="V618" s="3" t="str">
        <f t="array" ref="V618">IFERROR(INDEX(Overall!$C$3:$C$389,MATCH(ProjectionCalcs!B618,Overall!$D$3:$D$389,0)),"No")</f>
        <v>No</v>
      </c>
      <c r="W618" s="93">
        <f t="shared" si="20"/>
        <v>1</v>
      </c>
      <c r="X618" s="136"/>
      <c r="Y618" s="3" t="str">
        <f t="shared" si="21"/>
        <v/>
      </c>
      <c r="Z618" s="3" t="str">
        <f t="shared" si="6"/>
        <v>#DIV/0!</v>
      </c>
      <c r="AA618" s="96">
        <f t="shared" si="7"/>
        <v>0</v>
      </c>
      <c r="AB618" s="3" t="str">
        <f>IF(OR((AA618-$AD$2)&lt;0,(AA618-$AD$4)&lt;0),0,(AA618-$AD$2)*(AA618-$AD$4)*'Draft Array'!$K$101*'Draft Array'!$M$113*pcwr)</f>
        <v>#REF!</v>
      </c>
      <c r="AC618" s="3" t="str">
        <f t="shared" si="8"/>
        <v>#REF!</v>
      </c>
      <c r="AD618" s="3">
        <f t="shared" si="9"/>
        <v>0</v>
      </c>
      <c r="AE618" s="3" t="str">
        <f t="shared" si="22"/>
        <v>#DIV/0!</v>
      </c>
      <c r="AF618" s="3"/>
      <c r="AG618" s="3"/>
      <c r="AH618" s="3"/>
      <c r="AI618" s="3"/>
      <c r="AJ618" s="3"/>
      <c r="AK618" s="3"/>
    </row>
    <row r="619" ht="15.75" customHeight="1">
      <c r="A619" s="154" t="str">
        <f>OffensePrj!C618</f>
        <v>wr</v>
      </c>
      <c r="B619" s="131" t="str">
        <f>OffensePrj!R618</f>
        <v/>
      </c>
      <c r="C619" s="132" t="str">
        <f>OffensePrj!D618</f>
        <v>#N/A</v>
      </c>
      <c r="D619" s="132" t="str">
        <f>OffensePrj!E618</f>
        <v>#N/A</v>
      </c>
      <c r="E619" s="132" t="str">
        <f>OffensePrj!F618</f>
        <v>#N/A</v>
      </c>
      <c r="F619" s="132" t="str">
        <f>OffensePrj!G618</f>
        <v>#N/A</v>
      </c>
      <c r="G619" s="133" t="str">
        <f>OffensePrj!H618</f>
        <v>#N/A</v>
      </c>
      <c r="H619" s="132" t="str">
        <f>OffensePrj!I618</f>
        <v>#N/A</v>
      </c>
      <c r="I619" s="132" t="str">
        <f>OffensePrj!J618</f>
        <v>#N/A</v>
      </c>
      <c r="J619" s="132" t="str">
        <f>OffensePrj!K618</f>
        <v>#N/A</v>
      </c>
      <c r="K619" s="132" t="str">
        <f>OffensePrj!L618</f>
        <v>#N/A</v>
      </c>
      <c r="L619" s="132" t="str">
        <f>OffensePrj!M618</f>
        <v>#N/A</v>
      </c>
      <c r="M619" s="132" t="str">
        <f>OffensePrj!N618</f>
        <v>#N/A</v>
      </c>
      <c r="N619" s="132" t="str">
        <f>OffensePrj!O618</f>
        <v>#N/A</v>
      </c>
      <c r="O619" s="132" t="str">
        <f>OffensePrj!P618</f>
        <v>#N/A</v>
      </c>
      <c r="P619" s="132" t="str">
        <f>OffensePrj!Q618</f>
        <v>#N/A</v>
      </c>
      <c r="Q619" s="134">
        <f>IFERROR(ProjectionCalcs!D619*pointpasscomp+ProjectionCalcs!E619*pointpassyard+ProjectionCalcs!F619*pointpasstd+pointint*ProjectionCalcs!G619+ProjectionCalcs!H619*pointrushatt+pointrushyard*ProjectionCalcs!I619+pointrushtd*ProjectionCalcs!J619+ProjectionCalcs!K619*pointrec+pointrecyard*ProjectionCalcs!L619+ProjectionCalcs!M619*pointrectd+pointfumb*ProjectionCalcs!N619+(C619-D619)*pointpassinc+O619*pointret+P619*pointrushtd,0)</f>
        <v>0</v>
      </c>
      <c r="R619" s="113" t="str">
        <f t="shared" si="17"/>
        <v>#REF!</v>
      </c>
      <c r="S619" s="135" t="str">
        <f t="shared" si="18"/>
        <v>#REF!</v>
      </c>
      <c r="T619" s="113" t="str">
        <f t="array" ref="T619">ROUND(SUMPRODUCT((AE619&gt;=$AE$405:$AE$704)/COUNTIF($AE$405:$AE$704,$AE$405:$AE$704)),0)</f>
        <v>#DIV/0!</v>
      </c>
      <c r="U619" s="3" t="str">
        <f t="shared" si="19"/>
        <v>#REF!</v>
      </c>
      <c r="V619" s="3" t="str">
        <f t="array" ref="V619">IFERROR(INDEX(Overall!$C$3:$C$389,MATCH(ProjectionCalcs!B619,Overall!$D$3:$D$389,0)),"No")</f>
        <v>No</v>
      </c>
      <c r="W619" s="93">
        <f t="shared" si="20"/>
        <v>1</v>
      </c>
      <c r="X619" s="136"/>
      <c r="Y619" s="3" t="str">
        <f t="shared" si="21"/>
        <v/>
      </c>
      <c r="Z619" s="3" t="str">
        <f t="shared" si="6"/>
        <v>#DIV/0!</v>
      </c>
      <c r="AA619" s="96">
        <f t="shared" si="7"/>
        <v>0</v>
      </c>
      <c r="AB619" s="3" t="str">
        <f>IF(OR((AA619-$AD$2)&lt;0,(AA619-$AD$4)&lt;0),0,(AA619-$AD$2)*(AA619-$AD$4)*'Draft Array'!$K$101*'Draft Array'!$M$113*pcwr)</f>
        <v>#REF!</v>
      </c>
      <c r="AC619" s="3" t="str">
        <f t="shared" si="8"/>
        <v>#REF!</v>
      </c>
      <c r="AD619" s="3">
        <f t="shared" si="9"/>
        <v>0</v>
      </c>
      <c r="AE619" s="3" t="str">
        <f t="shared" si="22"/>
        <v>#DIV/0!</v>
      </c>
      <c r="AF619" s="3"/>
      <c r="AG619" s="3"/>
      <c r="AH619" s="3"/>
      <c r="AI619" s="3"/>
      <c r="AJ619" s="3"/>
      <c r="AK619" s="3"/>
    </row>
    <row r="620" ht="15.75" customHeight="1">
      <c r="A620" s="154" t="str">
        <f>OffensePrj!C619</f>
        <v>wr</v>
      </c>
      <c r="B620" s="131" t="str">
        <f>OffensePrj!R619</f>
        <v/>
      </c>
      <c r="C620" s="132" t="str">
        <f>OffensePrj!D619</f>
        <v>#N/A</v>
      </c>
      <c r="D620" s="132" t="str">
        <f>OffensePrj!E619</f>
        <v>#N/A</v>
      </c>
      <c r="E620" s="132" t="str">
        <f>OffensePrj!F619</f>
        <v>#N/A</v>
      </c>
      <c r="F620" s="132" t="str">
        <f>OffensePrj!G619</f>
        <v>#N/A</v>
      </c>
      <c r="G620" s="133" t="str">
        <f>OffensePrj!H619</f>
        <v>#N/A</v>
      </c>
      <c r="H620" s="132" t="str">
        <f>OffensePrj!I619</f>
        <v>#N/A</v>
      </c>
      <c r="I620" s="132" t="str">
        <f>OffensePrj!J619</f>
        <v>#N/A</v>
      </c>
      <c r="J620" s="132" t="str">
        <f>OffensePrj!K619</f>
        <v>#N/A</v>
      </c>
      <c r="K620" s="132" t="str">
        <f>OffensePrj!L619</f>
        <v>#N/A</v>
      </c>
      <c r="L620" s="132" t="str">
        <f>OffensePrj!M619</f>
        <v>#N/A</v>
      </c>
      <c r="M620" s="132" t="str">
        <f>OffensePrj!N619</f>
        <v>#N/A</v>
      </c>
      <c r="N620" s="132" t="str">
        <f>OffensePrj!O619</f>
        <v>#N/A</v>
      </c>
      <c r="O620" s="132" t="str">
        <f>OffensePrj!P619</f>
        <v>#N/A</v>
      </c>
      <c r="P620" s="132" t="str">
        <f>OffensePrj!Q619</f>
        <v>#N/A</v>
      </c>
      <c r="Q620" s="134">
        <f>IFERROR(ProjectionCalcs!D620*pointpasscomp+ProjectionCalcs!E620*pointpassyard+ProjectionCalcs!F620*pointpasstd+pointint*ProjectionCalcs!G620+ProjectionCalcs!H620*pointrushatt+pointrushyard*ProjectionCalcs!I620+pointrushtd*ProjectionCalcs!J620+ProjectionCalcs!K620*pointrec+pointrecyard*ProjectionCalcs!L620+ProjectionCalcs!M620*pointrectd+pointfumb*ProjectionCalcs!N620+(C620-D620)*pointpassinc+O620*pointret+P620*pointrushtd,0)</f>
        <v>0</v>
      </c>
      <c r="R620" s="113" t="str">
        <f t="shared" si="17"/>
        <v>#REF!</v>
      </c>
      <c r="S620" s="135" t="str">
        <f t="shared" si="18"/>
        <v>#REF!</v>
      </c>
      <c r="T620" s="113" t="str">
        <f t="array" ref="T620">ROUND(SUMPRODUCT((AE620&gt;=$AE$405:$AE$704)/COUNTIF($AE$405:$AE$704,$AE$405:$AE$704)),0)</f>
        <v>#DIV/0!</v>
      </c>
      <c r="U620" s="3" t="str">
        <f t="shared" si="19"/>
        <v>#REF!</v>
      </c>
      <c r="V620" s="3" t="str">
        <f t="array" ref="V620">IFERROR(INDEX(Overall!$C$3:$C$389,MATCH(ProjectionCalcs!B620,Overall!$D$3:$D$389,0)),"No")</f>
        <v>No</v>
      </c>
      <c r="W620" s="93">
        <f t="shared" si="20"/>
        <v>1</v>
      </c>
      <c r="X620" s="136"/>
      <c r="Y620" s="3" t="str">
        <f t="shared" si="21"/>
        <v/>
      </c>
      <c r="Z620" s="3" t="str">
        <f t="shared" si="6"/>
        <v>#DIV/0!</v>
      </c>
      <c r="AA620" s="96">
        <f t="shared" si="7"/>
        <v>0</v>
      </c>
      <c r="AB620" s="3" t="str">
        <f>IF(OR((AA620-$AD$2)&lt;0,(AA620-$AD$4)&lt;0),0,(AA620-$AD$2)*(AA620-$AD$4)*'Draft Array'!$K$101*'Draft Array'!$M$113*pcwr)</f>
        <v>#REF!</v>
      </c>
      <c r="AC620" s="3" t="str">
        <f t="shared" si="8"/>
        <v>#REF!</v>
      </c>
      <c r="AD620" s="3">
        <f t="shared" si="9"/>
        <v>0</v>
      </c>
      <c r="AE620" s="3" t="str">
        <f t="shared" si="22"/>
        <v>#DIV/0!</v>
      </c>
      <c r="AF620" s="3"/>
      <c r="AG620" s="3"/>
      <c r="AH620" s="3"/>
      <c r="AI620" s="3"/>
      <c r="AJ620" s="3"/>
      <c r="AK620" s="3"/>
    </row>
    <row r="621" ht="15.75" customHeight="1">
      <c r="A621" s="154" t="str">
        <f>OffensePrj!C620</f>
        <v>wr</v>
      </c>
      <c r="B621" s="131" t="str">
        <f>OffensePrj!R620</f>
        <v/>
      </c>
      <c r="C621" s="132" t="str">
        <f>OffensePrj!D620</f>
        <v>#N/A</v>
      </c>
      <c r="D621" s="132" t="str">
        <f>OffensePrj!E620</f>
        <v>#N/A</v>
      </c>
      <c r="E621" s="132" t="str">
        <f>OffensePrj!F620</f>
        <v>#N/A</v>
      </c>
      <c r="F621" s="132" t="str">
        <f>OffensePrj!G620</f>
        <v>#N/A</v>
      </c>
      <c r="G621" s="133" t="str">
        <f>OffensePrj!H620</f>
        <v>#N/A</v>
      </c>
      <c r="H621" s="132" t="str">
        <f>OffensePrj!I620</f>
        <v>#N/A</v>
      </c>
      <c r="I621" s="132" t="str">
        <f>OffensePrj!J620</f>
        <v>#N/A</v>
      </c>
      <c r="J621" s="132" t="str">
        <f>OffensePrj!K620</f>
        <v>#N/A</v>
      </c>
      <c r="K621" s="132" t="str">
        <f>OffensePrj!L620</f>
        <v>#N/A</v>
      </c>
      <c r="L621" s="132" t="str">
        <f>OffensePrj!M620</f>
        <v>#N/A</v>
      </c>
      <c r="M621" s="132" t="str">
        <f>OffensePrj!N620</f>
        <v>#N/A</v>
      </c>
      <c r="N621" s="132" t="str">
        <f>OffensePrj!O620</f>
        <v>#N/A</v>
      </c>
      <c r="O621" s="132" t="str">
        <f>OffensePrj!P620</f>
        <v>#N/A</v>
      </c>
      <c r="P621" s="132" t="str">
        <f>OffensePrj!Q620</f>
        <v>#N/A</v>
      </c>
      <c r="Q621" s="134">
        <f>IFERROR(ProjectionCalcs!D621*pointpasscomp+ProjectionCalcs!E621*pointpassyard+ProjectionCalcs!F621*pointpasstd+pointint*ProjectionCalcs!G621+ProjectionCalcs!H621*pointrushatt+pointrushyard*ProjectionCalcs!I621+pointrushtd*ProjectionCalcs!J621+ProjectionCalcs!K621*pointrec+pointrecyard*ProjectionCalcs!L621+ProjectionCalcs!M621*pointrectd+pointfumb*ProjectionCalcs!N621+(C621-D621)*pointpassinc+O621*pointret+P621*pointrushtd,0)</f>
        <v>0</v>
      </c>
      <c r="R621" s="113" t="str">
        <f t="shared" si="17"/>
        <v>#REF!</v>
      </c>
      <c r="S621" s="135" t="str">
        <f t="shared" si="18"/>
        <v>#REF!</v>
      </c>
      <c r="T621" s="113" t="str">
        <f t="array" ref="T621">ROUND(SUMPRODUCT((AE621&gt;=$AE$405:$AE$704)/COUNTIF($AE$405:$AE$704,$AE$405:$AE$704)),0)</f>
        <v>#DIV/0!</v>
      </c>
      <c r="U621" s="3" t="str">
        <f t="shared" si="19"/>
        <v>#REF!</v>
      </c>
      <c r="V621" s="3" t="str">
        <f t="array" ref="V621">IFERROR(INDEX(Overall!$C$3:$C$389,MATCH(ProjectionCalcs!B621,Overall!$D$3:$D$389,0)),"No")</f>
        <v>No</v>
      </c>
      <c r="W621" s="93">
        <f t="shared" si="20"/>
        <v>1</v>
      </c>
      <c r="X621" s="136"/>
      <c r="Y621" s="3" t="str">
        <f t="shared" si="21"/>
        <v/>
      </c>
      <c r="Z621" s="3" t="str">
        <f t="shared" si="6"/>
        <v>#DIV/0!</v>
      </c>
      <c r="AA621" s="96">
        <f t="shared" si="7"/>
        <v>0</v>
      </c>
      <c r="AB621" s="3" t="str">
        <f>IF(OR((AA621-$AD$2)&lt;0,(AA621-$AD$4)&lt;0),0,(AA621-$AD$2)*(AA621-$AD$4)*'Draft Array'!$K$101*'Draft Array'!$M$113*pcwr)</f>
        <v>#REF!</v>
      </c>
      <c r="AC621" s="3" t="str">
        <f t="shared" si="8"/>
        <v>#REF!</v>
      </c>
      <c r="AD621" s="3">
        <f t="shared" si="9"/>
        <v>0</v>
      </c>
      <c r="AE621" s="3" t="str">
        <f t="shared" si="22"/>
        <v>#DIV/0!</v>
      </c>
      <c r="AF621" s="3"/>
      <c r="AG621" s="3"/>
      <c r="AH621" s="3"/>
      <c r="AI621" s="3"/>
      <c r="AJ621" s="3"/>
      <c r="AK621" s="3"/>
    </row>
    <row r="622" ht="15.75" customHeight="1">
      <c r="A622" s="154" t="str">
        <f>OffensePrj!C621</f>
        <v>wr</v>
      </c>
      <c r="B622" s="131" t="str">
        <f>OffensePrj!R621</f>
        <v/>
      </c>
      <c r="C622" s="132" t="str">
        <f>OffensePrj!D621</f>
        <v>#N/A</v>
      </c>
      <c r="D622" s="132" t="str">
        <f>OffensePrj!E621</f>
        <v>#N/A</v>
      </c>
      <c r="E622" s="132" t="str">
        <f>OffensePrj!F621</f>
        <v>#N/A</v>
      </c>
      <c r="F622" s="132" t="str">
        <f>OffensePrj!G621</f>
        <v>#N/A</v>
      </c>
      <c r="G622" s="133" t="str">
        <f>OffensePrj!H621</f>
        <v>#N/A</v>
      </c>
      <c r="H622" s="132" t="str">
        <f>OffensePrj!I621</f>
        <v>#N/A</v>
      </c>
      <c r="I622" s="132" t="str">
        <f>OffensePrj!J621</f>
        <v>#N/A</v>
      </c>
      <c r="J622" s="132" t="str">
        <f>OffensePrj!K621</f>
        <v>#N/A</v>
      </c>
      <c r="K622" s="132" t="str">
        <f>OffensePrj!L621</f>
        <v>#N/A</v>
      </c>
      <c r="L622" s="132" t="str">
        <f>OffensePrj!M621</f>
        <v>#N/A</v>
      </c>
      <c r="M622" s="132" t="str">
        <f>OffensePrj!N621</f>
        <v>#N/A</v>
      </c>
      <c r="N622" s="132" t="str">
        <f>OffensePrj!O621</f>
        <v>#N/A</v>
      </c>
      <c r="O622" s="132" t="str">
        <f>OffensePrj!P621</f>
        <v>#N/A</v>
      </c>
      <c r="P622" s="132" t="str">
        <f>OffensePrj!Q621</f>
        <v>#N/A</v>
      </c>
      <c r="Q622" s="134">
        <f>IFERROR(ProjectionCalcs!D622*pointpasscomp+ProjectionCalcs!E622*pointpassyard+ProjectionCalcs!F622*pointpasstd+pointint*ProjectionCalcs!G622+ProjectionCalcs!H622*pointrushatt+pointrushyard*ProjectionCalcs!I622+pointrushtd*ProjectionCalcs!J622+ProjectionCalcs!K622*pointrec+pointrecyard*ProjectionCalcs!L622+ProjectionCalcs!M622*pointrectd+pointfumb*ProjectionCalcs!N622+(C622-D622)*pointpassinc+O622*pointret+P622*pointrushtd,0)</f>
        <v>0</v>
      </c>
      <c r="R622" s="113" t="str">
        <f t="shared" si="17"/>
        <v>#REF!</v>
      </c>
      <c r="S622" s="135" t="str">
        <f t="shared" si="18"/>
        <v>#REF!</v>
      </c>
      <c r="T622" s="113" t="str">
        <f t="array" ref="T622">ROUND(SUMPRODUCT((AE622&gt;=$AE$405:$AE$704)/COUNTIF($AE$405:$AE$704,$AE$405:$AE$704)),0)</f>
        <v>#DIV/0!</v>
      </c>
      <c r="U622" s="3" t="str">
        <f t="shared" si="19"/>
        <v>#REF!</v>
      </c>
      <c r="V622" s="3" t="str">
        <f t="array" ref="V622">IFERROR(INDEX(Overall!$C$3:$C$389,MATCH(ProjectionCalcs!B622,Overall!$D$3:$D$389,0)),"No")</f>
        <v>No</v>
      </c>
      <c r="W622" s="93">
        <f t="shared" si="20"/>
        <v>1</v>
      </c>
      <c r="X622" s="136"/>
      <c r="Y622" s="3" t="str">
        <f t="shared" si="21"/>
        <v/>
      </c>
      <c r="Z622" s="3" t="str">
        <f t="shared" si="6"/>
        <v>#DIV/0!</v>
      </c>
      <c r="AA622" s="96">
        <f t="shared" si="7"/>
        <v>0</v>
      </c>
      <c r="AB622" s="3" t="str">
        <f>IF(OR((AA622-$AD$2)&lt;0,(AA622-$AD$4)&lt;0),0,(AA622-$AD$2)*(AA622-$AD$4)*'Draft Array'!$K$101*'Draft Array'!$M$113*pcwr)</f>
        <v>#REF!</v>
      </c>
      <c r="AC622" s="3" t="str">
        <f t="shared" si="8"/>
        <v>#REF!</v>
      </c>
      <c r="AD622" s="3">
        <f t="shared" si="9"/>
        <v>0</v>
      </c>
      <c r="AE622" s="3" t="str">
        <f t="shared" si="22"/>
        <v>#DIV/0!</v>
      </c>
      <c r="AF622" s="3"/>
      <c r="AG622" s="3"/>
      <c r="AH622" s="3"/>
      <c r="AI622" s="3"/>
      <c r="AJ622" s="3"/>
      <c r="AK622" s="3"/>
    </row>
    <row r="623" ht="15.75" customHeight="1">
      <c r="A623" s="154" t="str">
        <f>OffensePrj!C622</f>
        <v>wr</v>
      </c>
      <c r="B623" s="131" t="str">
        <f>OffensePrj!R622</f>
        <v/>
      </c>
      <c r="C623" s="132" t="str">
        <f>OffensePrj!D622</f>
        <v>#N/A</v>
      </c>
      <c r="D623" s="132" t="str">
        <f>OffensePrj!E622</f>
        <v>#N/A</v>
      </c>
      <c r="E623" s="132" t="str">
        <f>OffensePrj!F622</f>
        <v>#N/A</v>
      </c>
      <c r="F623" s="132" t="str">
        <f>OffensePrj!G622</f>
        <v>#N/A</v>
      </c>
      <c r="G623" s="133" t="str">
        <f>OffensePrj!H622</f>
        <v>#N/A</v>
      </c>
      <c r="H623" s="132" t="str">
        <f>OffensePrj!I622</f>
        <v>#N/A</v>
      </c>
      <c r="I623" s="132" t="str">
        <f>OffensePrj!J622</f>
        <v>#N/A</v>
      </c>
      <c r="J623" s="132" t="str">
        <f>OffensePrj!K622</f>
        <v>#N/A</v>
      </c>
      <c r="K623" s="132" t="str">
        <f>OffensePrj!L622</f>
        <v>#N/A</v>
      </c>
      <c r="L623" s="132" t="str">
        <f>OffensePrj!M622</f>
        <v>#N/A</v>
      </c>
      <c r="M623" s="132" t="str">
        <f>OffensePrj!N622</f>
        <v>#N/A</v>
      </c>
      <c r="N623" s="132" t="str">
        <f>OffensePrj!O622</f>
        <v>#N/A</v>
      </c>
      <c r="O623" s="132" t="str">
        <f>OffensePrj!P622</f>
        <v>#N/A</v>
      </c>
      <c r="P623" s="132" t="str">
        <f>OffensePrj!Q622</f>
        <v>#N/A</v>
      </c>
      <c r="Q623" s="134">
        <f>IFERROR(ProjectionCalcs!D623*pointpasscomp+ProjectionCalcs!E623*pointpassyard+ProjectionCalcs!F623*pointpasstd+pointint*ProjectionCalcs!G623+ProjectionCalcs!H623*pointrushatt+pointrushyard*ProjectionCalcs!I623+pointrushtd*ProjectionCalcs!J623+ProjectionCalcs!K623*pointrec+pointrecyard*ProjectionCalcs!L623+ProjectionCalcs!M623*pointrectd+pointfumb*ProjectionCalcs!N623+(C623-D623)*pointpassinc+O623*pointret+P623*pointrushtd,0)</f>
        <v>0</v>
      </c>
      <c r="R623" s="113" t="str">
        <f t="shared" si="17"/>
        <v>#REF!</v>
      </c>
      <c r="S623" s="135" t="str">
        <f t="shared" si="18"/>
        <v>#REF!</v>
      </c>
      <c r="T623" s="113" t="str">
        <f t="array" ref="T623">ROUND(SUMPRODUCT((AE623&gt;=$AE$405:$AE$704)/COUNTIF($AE$405:$AE$704,$AE$405:$AE$704)),0)</f>
        <v>#DIV/0!</v>
      </c>
      <c r="U623" s="3" t="str">
        <f t="shared" si="19"/>
        <v>#REF!</v>
      </c>
      <c r="V623" s="3" t="str">
        <f t="array" ref="V623">IFERROR(INDEX(Overall!$C$3:$C$389,MATCH(ProjectionCalcs!B623,Overall!$D$3:$D$389,0)),"No")</f>
        <v>No</v>
      </c>
      <c r="W623" s="93">
        <f t="shared" si="20"/>
        <v>1</v>
      </c>
      <c r="X623" s="136"/>
      <c r="Y623" s="3" t="str">
        <f t="shared" si="21"/>
        <v/>
      </c>
      <c r="Z623" s="3" t="str">
        <f t="shared" si="6"/>
        <v>#DIV/0!</v>
      </c>
      <c r="AA623" s="96">
        <f t="shared" si="7"/>
        <v>0</v>
      </c>
      <c r="AB623" s="3" t="str">
        <f>IF(OR((AA623-$AD$2)&lt;0,(AA623-$AD$4)&lt;0),0,(AA623-$AD$2)*(AA623-$AD$4)*'Draft Array'!$K$101*'Draft Array'!$M$113*pcwr)</f>
        <v>#REF!</v>
      </c>
      <c r="AC623" s="3" t="str">
        <f t="shared" si="8"/>
        <v>#REF!</v>
      </c>
      <c r="AD623" s="3">
        <f t="shared" si="9"/>
        <v>0</v>
      </c>
      <c r="AE623" s="3" t="str">
        <f t="shared" si="22"/>
        <v>#DIV/0!</v>
      </c>
      <c r="AF623" s="3"/>
      <c r="AG623" s="3"/>
      <c r="AH623" s="3"/>
      <c r="AI623" s="3"/>
      <c r="AJ623" s="3"/>
      <c r="AK623" s="3"/>
    </row>
    <row r="624" ht="15.75" customHeight="1">
      <c r="A624" s="154" t="str">
        <f>OffensePrj!C623</f>
        <v>wr</v>
      </c>
      <c r="B624" s="131" t="str">
        <f>OffensePrj!R623</f>
        <v/>
      </c>
      <c r="C624" s="132" t="str">
        <f>OffensePrj!D623</f>
        <v>#N/A</v>
      </c>
      <c r="D624" s="132" t="str">
        <f>OffensePrj!E623</f>
        <v>#N/A</v>
      </c>
      <c r="E624" s="132" t="str">
        <f>OffensePrj!F623</f>
        <v>#N/A</v>
      </c>
      <c r="F624" s="132" t="str">
        <f>OffensePrj!G623</f>
        <v>#N/A</v>
      </c>
      <c r="G624" s="133" t="str">
        <f>OffensePrj!H623</f>
        <v>#N/A</v>
      </c>
      <c r="H624" s="132" t="str">
        <f>OffensePrj!I623</f>
        <v>#N/A</v>
      </c>
      <c r="I624" s="132" t="str">
        <f>OffensePrj!J623</f>
        <v>#N/A</v>
      </c>
      <c r="J624" s="132" t="str">
        <f>OffensePrj!K623</f>
        <v>#N/A</v>
      </c>
      <c r="K624" s="132" t="str">
        <f>OffensePrj!L623</f>
        <v>#N/A</v>
      </c>
      <c r="L624" s="132" t="str">
        <f>OffensePrj!M623</f>
        <v>#N/A</v>
      </c>
      <c r="M624" s="132" t="str">
        <f>OffensePrj!N623</f>
        <v>#N/A</v>
      </c>
      <c r="N624" s="132" t="str">
        <f>OffensePrj!O623</f>
        <v>#N/A</v>
      </c>
      <c r="O624" s="132" t="str">
        <f>OffensePrj!P623</f>
        <v>#N/A</v>
      </c>
      <c r="P624" s="132" t="str">
        <f>OffensePrj!Q623</f>
        <v>#N/A</v>
      </c>
      <c r="Q624" s="134">
        <f>IFERROR(ProjectionCalcs!D624*pointpasscomp+ProjectionCalcs!E624*pointpassyard+ProjectionCalcs!F624*pointpasstd+pointint*ProjectionCalcs!G624+ProjectionCalcs!H624*pointrushatt+pointrushyard*ProjectionCalcs!I624+pointrushtd*ProjectionCalcs!J624+ProjectionCalcs!K624*pointrec+pointrecyard*ProjectionCalcs!L624+ProjectionCalcs!M624*pointrectd+pointfumb*ProjectionCalcs!N624+(C624-D624)*pointpassinc+O624*pointret+P624*pointrushtd,0)</f>
        <v>0</v>
      </c>
      <c r="R624" s="113" t="str">
        <f t="shared" si="17"/>
        <v>#REF!</v>
      </c>
      <c r="S624" s="135" t="str">
        <f t="shared" si="18"/>
        <v>#REF!</v>
      </c>
      <c r="T624" s="113" t="str">
        <f t="array" ref="T624">ROUND(SUMPRODUCT((AE624&gt;=$AE$405:$AE$704)/COUNTIF($AE$405:$AE$704,$AE$405:$AE$704)),0)</f>
        <v>#DIV/0!</v>
      </c>
      <c r="U624" s="3" t="str">
        <f t="shared" si="19"/>
        <v>#REF!</v>
      </c>
      <c r="V624" s="3" t="str">
        <f t="array" ref="V624">IFERROR(INDEX(Overall!$C$3:$C$389,MATCH(ProjectionCalcs!B624,Overall!$D$3:$D$389,0)),"No")</f>
        <v>No</v>
      </c>
      <c r="W624" s="93">
        <f t="shared" si="20"/>
        <v>1</v>
      </c>
      <c r="X624" s="136"/>
      <c r="Y624" s="3" t="str">
        <f t="shared" si="21"/>
        <v/>
      </c>
      <c r="Z624" s="3" t="str">
        <f t="shared" si="6"/>
        <v>#DIV/0!</v>
      </c>
      <c r="AA624" s="96">
        <f t="shared" si="7"/>
        <v>0</v>
      </c>
      <c r="AB624" s="3" t="str">
        <f>IF(OR((AA624-$AD$2)&lt;0,(AA624-$AD$4)&lt;0),0,(AA624-$AD$2)*(AA624-$AD$4)*'Draft Array'!$K$101*'Draft Array'!$M$113*pcwr)</f>
        <v>#REF!</v>
      </c>
      <c r="AC624" s="3" t="str">
        <f t="shared" si="8"/>
        <v>#REF!</v>
      </c>
      <c r="AD624" s="3">
        <f t="shared" si="9"/>
        <v>0</v>
      </c>
      <c r="AE624" s="3" t="str">
        <f t="shared" si="22"/>
        <v>#DIV/0!</v>
      </c>
      <c r="AF624" s="3"/>
      <c r="AG624" s="3"/>
      <c r="AH624" s="3"/>
      <c r="AI624" s="3"/>
      <c r="AJ624" s="3"/>
      <c r="AK624" s="3"/>
    </row>
    <row r="625" ht="15.75" customHeight="1">
      <c r="A625" s="154" t="str">
        <f>OffensePrj!C624</f>
        <v>wr</v>
      </c>
      <c r="B625" s="131" t="str">
        <f>OffensePrj!R624</f>
        <v/>
      </c>
      <c r="C625" s="132" t="str">
        <f>OffensePrj!D624</f>
        <v>#N/A</v>
      </c>
      <c r="D625" s="132" t="str">
        <f>OffensePrj!E624</f>
        <v>#N/A</v>
      </c>
      <c r="E625" s="132" t="str">
        <f>OffensePrj!F624</f>
        <v>#N/A</v>
      </c>
      <c r="F625" s="132" t="str">
        <f>OffensePrj!G624</f>
        <v>#N/A</v>
      </c>
      <c r="G625" s="133" t="str">
        <f>OffensePrj!H624</f>
        <v>#N/A</v>
      </c>
      <c r="H625" s="132" t="str">
        <f>OffensePrj!I624</f>
        <v>#N/A</v>
      </c>
      <c r="I625" s="132" t="str">
        <f>OffensePrj!J624</f>
        <v>#N/A</v>
      </c>
      <c r="J625" s="132" t="str">
        <f>OffensePrj!K624</f>
        <v>#N/A</v>
      </c>
      <c r="K625" s="132" t="str">
        <f>OffensePrj!L624</f>
        <v>#N/A</v>
      </c>
      <c r="L625" s="132" t="str">
        <f>OffensePrj!M624</f>
        <v>#N/A</v>
      </c>
      <c r="M625" s="132" t="str">
        <f>OffensePrj!N624</f>
        <v>#N/A</v>
      </c>
      <c r="N625" s="132" t="str">
        <f>OffensePrj!O624</f>
        <v>#N/A</v>
      </c>
      <c r="O625" s="132" t="str">
        <f>OffensePrj!P624</f>
        <v>#N/A</v>
      </c>
      <c r="P625" s="132" t="str">
        <f>OffensePrj!Q624</f>
        <v>#N/A</v>
      </c>
      <c r="Q625" s="134">
        <f>IFERROR(ProjectionCalcs!D625*pointpasscomp+ProjectionCalcs!E625*pointpassyard+ProjectionCalcs!F625*pointpasstd+pointint*ProjectionCalcs!G625+ProjectionCalcs!H625*pointrushatt+pointrushyard*ProjectionCalcs!I625+pointrushtd*ProjectionCalcs!J625+ProjectionCalcs!K625*pointrec+pointrecyard*ProjectionCalcs!L625+ProjectionCalcs!M625*pointrectd+pointfumb*ProjectionCalcs!N625+(C625-D625)*pointpassinc+O625*pointret+P625*pointrushtd,0)</f>
        <v>0</v>
      </c>
      <c r="R625" s="113" t="str">
        <f t="shared" si="17"/>
        <v>#REF!</v>
      </c>
      <c r="S625" s="135" t="str">
        <f t="shared" si="18"/>
        <v>#REF!</v>
      </c>
      <c r="T625" s="113" t="str">
        <f t="array" ref="T625">ROUND(SUMPRODUCT((AE625&gt;=$AE$405:$AE$704)/COUNTIF($AE$405:$AE$704,$AE$405:$AE$704)),0)</f>
        <v>#DIV/0!</v>
      </c>
      <c r="U625" s="3" t="str">
        <f t="shared" si="19"/>
        <v>#REF!</v>
      </c>
      <c r="V625" s="3" t="str">
        <f t="array" ref="V625">IFERROR(INDEX(Overall!$C$3:$C$389,MATCH(ProjectionCalcs!B625,Overall!$D$3:$D$389,0)),"No")</f>
        <v>No</v>
      </c>
      <c r="W625" s="93">
        <f t="shared" si="20"/>
        <v>1</v>
      </c>
      <c r="X625" s="136"/>
      <c r="Y625" s="3" t="str">
        <f t="shared" si="21"/>
        <v/>
      </c>
      <c r="Z625" s="3" t="str">
        <f t="shared" si="6"/>
        <v>#DIV/0!</v>
      </c>
      <c r="AA625" s="96">
        <f t="shared" si="7"/>
        <v>0</v>
      </c>
      <c r="AB625" s="3" t="str">
        <f>IF(OR((AA625-$AD$2)&lt;0,(AA625-$AD$4)&lt;0),0,(AA625-$AD$2)*(AA625-$AD$4)*'Draft Array'!$K$101*'Draft Array'!$M$113*pcwr)</f>
        <v>#REF!</v>
      </c>
      <c r="AC625" s="3" t="str">
        <f t="shared" si="8"/>
        <v>#REF!</v>
      </c>
      <c r="AD625" s="3">
        <f t="shared" si="9"/>
        <v>0</v>
      </c>
      <c r="AE625" s="3" t="str">
        <f t="shared" si="22"/>
        <v>#DIV/0!</v>
      </c>
      <c r="AF625" s="3"/>
      <c r="AG625" s="3"/>
      <c r="AH625" s="3"/>
      <c r="AI625" s="3"/>
      <c r="AJ625" s="3"/>
      <c r="AK625" s="3"/>
    </row>
    <row r="626" ht="15.75" customHeight="1">
      <c r="A626" s="154" t="str">
        <f>OffensePrj!C625</f>
        <v>wr</v>
      </c>
      <c r="B626" s="131" t="str">
        <f>OffensePrj!R625</f>
        <v/>
      </c>
      <c r="C626" s="132" t="str">
        <f>OffensePrj!D625</f>
        <v>#N/A</v>
      </c>
      <c r="D626" s="132" t="str">
        <f>OffensePrj!E625</f>
        <v>#N/A</v>
      </c>
      <c r="E626" s="132" t="str">
        <f>OffensePrj!F625</f>
        <v>#N/A</v>
      </c>
      <c r="F626" s="132" t="str">
        <f>OffensePrj!G625</f>
        <v>#N/A</v>
      </c>
      <c r="G626" s="133" t="str">
        <f>OffensePrj!H625</f>
        <v>#N/A</v>
      </c>
      <c r="H626" s="132" t="str">
        <f>OffensePrj!I625</f>
        <v>#N/A</v>
      </c>
      <c r="I626" s="132" t="str">
        <f>OffensePrj!J625</f>
        <v>#N/A</v>
      </c>
      <c r="J626" s="132" t="str">
        <f>OffensePrj!K625</f>
        <v>#N/A</v>
      </c>
      <c r="K626" s="132" t="str">
        <f>OffensePrj!L625</f>
        <v>#N/A</v>
      </c>
      <c r="L626" s="132" t="str">
        <f>OffensePrj!M625</f>
        <v>#N/A</v>
      </c>
      <c r="M626" s="132" t="str">
        <f>OffensePrj!N625</f>
        <v>#N/A</v>
      </c>
      <c r="N626" s="132" t="str">
        <f>OffensePrj!O625</f>
        <v>#N/A</v>
      </c>
      <c r="O626" s="132" t="str">
        <f>OffensePrj!P625</f>
        <v>#N/A</v>
      </c>
      <c r="P626" s="132" t="str">
        <f>OffensePrj!Q625</f>
        <v>#N/A</v>
      </c>
      <c r="Q626" s="134">
        <f>IFERROR(ProjectionCalcs!D626*pointpasscomp+ProjectionCalcs!E626*pointpassyard+ProjectionCalcs!F626*pointpasstd+pointint*ProjectionCalcs!G626+ProjectionCalcs!H626*pointrushatt+pointrushyard*ProjectionCalcs!I626+pointrushtd*ProjectionCalcs!J626+ProjectionCalcs!K626*pointrec+pointrecyard*ProjectionCalcs!L626+ProjectionCalcs!M626*pointrectd+pointfumb*ProjectionCalcs!N626+(C626-D626)*pointpassinc+O626*pointret+P626*pointrushtd,0)</f>
        <v>0</v>
      </c>
      <c r="R626" s="113" t="str">
        <f t="shared" si="17"/>
        <v>#REF!</v>
      </c>
      <c r="S626" s="135" t="str">
        <f t="shared" si="18"/>
        <v>#REF!</v>
      </c>
      <c r="T626" s="113" t="str">
        <f t="array" ref="T626">ROUND(SUMPRODUCT((AE626&gt;=$AE$405:$AE$704)/COUNTIF($AE$405:$AE$704,$AE$405:$AE$704)),0)</f>
        <v>#DIV/0!</v>
      </c>
      <c r="U626" s="3" t="str">
        <f t="shared" si="19"/>
        <v>#REF!</v>
      </c>
      <c r="V626" s="3" t="str">
        <f t="array" ref="V626">IFERROR(INDEX(Overall!$C$3:$C$389,MATCH(ProjectionCalcs!B626,Overall!$D$3:$D$389,0)),"No")</f>
        <v>No</v>
      </c>
      <c r="W626" s="93">
        <f t="shared" si="20"/>
        <v>1</v>
      </c>
      <c r="X626" s="136"/>
      <c r="Y626" s="3" t="str">
        <f t="shared" si="21"/>
        <v/>
      </c>
      <c r="Z626" s="3" t="str">
        <f t="shared" si="6"/>
        <v>#DIV/0!</v>
      </c>
      <c r="AA626" s="96">
        <f t="shared" si="7"/>
        <v>0</v>
      </c>
      <c r="AB626" s="3" t="str">
        <f>IF(OR((AA626-$AD$2)&lt;0,(AA626-$AD$4)&lt;0),0,(AA626-$AD$2)*(AA626-$AD$4)*'Draft Array'!$K$101*'Draft Array'!$M$113*pcwr)</f>
        <v>#REF!</v>
      </c>
      <c r="AC626" s="3" t="str">
        <f t="shared" si="8"/>
        <v>#REF!</v>
      </c>
      <c r="AD626" s="3">
        <f t="shared" si="9"/>
        <v>0</v>
      </c>
      <c r="AE626" s="3" t="str">
        <f t="shared" si="22"/>
        <v>#DIV/0!</v>
      </c>
      <c r="AF626" s="3"/>
      <c r="AG626" s="3"/>
      <c r="AH626" s="3"/>
      <c r="AI626" s="3"/>
      <c r="AJ626" s="3"/>
      <c r="AK626" s="3"/>
    </row>
    <row r="627" ht="15.75" customHeight="1">
      <c r="A627" s="154" t="str">
        <f>OffensePrj!C626</f>
        <v>wr</v>
      </c>
      <c r="B627" s="131" t="str">
        <f>OffensePrj!R626</f>
        <v/>
      </c>
      <c r="C627" s="132" t="str">
        <f>OffensePrj!D626</f>
        <v>#N/A</v>
      </c>
      <c r="D627" s="132" t="str">
        <f>OffensePrj!E626</f>
        <v>#N/A</v>
      </c>
      <c r="E627" s="132" t="str">
        <f>OffensePrj!F626</f>
        <v>#N/A</v>
      </c>
      <c r="F627" s="132" t="str">
        <f>OffensePrj!G626</f>
        <v>#N/A</v>
      </c>
      <c r="G627" s="133" t="str">
        <f>OffensePrj!H626</f>
        <v>#N/A</v>
      </c>
      <c r="H627" s="132" t="str">
        <f>OffensePrj!I626</f>
        <v>#N/A</v>
      </c>
      <c r="I627" s="132" t="str">
        <f>OffensePrj!J626</f>
        <v>#N/A</v>
      </c>
      <c r="J627" s="132" t="str">
        <f>OffensePrj!K626</f>
        <v>#N/A</v>
      </c>
      <c r="K627" s="132" t="str">
        <f>OffensePrj!L626</f>
        <v>#N/A</v>
      </c>
      <c r="L627" s="132" t="str">
        <f>OffensePrj!M626</f>
        <v>#N/A</v>
      </c>
      <c r="M627" s="132" t="str">
        <f>OffensePrj!N626</f>
        <v>#N/A</v>
      </c>
      <c r="N627" s="132" t="str">
        <f>OffensePrj!O626</f>
        <v>#N/A</v>
      </c>
      <c r="O627" s="132" t="str">
        <f>OffensePrj!P626</f>
        <v>#N/A</v>
      </c>
      <c r="P627" s="132" t="str">
        <f>OffensePrj!Q626</f>
        <v>#N/A</v>
      </c>
      <c r="Q627" s="134">
        <f>IFERROR(ProjectionCalcs!D627*pointpasscomp+ProjectionCalcs!E627*pointpassyard+ProjectionCalcs!F627*pointpasstd+pointint*ProjectionCalcs!G627+ProjectionCalcs!H627*pointrushatt+pointrushyard*ProjectionCalcs!I627+pointrushtd*ProjectionCalcs!J627+ProjectionCalcs!K627*pointrec+pointrecyard*ProjectionCalcs!L627+ProjectionCalcs!M627*pointrectd+pointfumb*ProjectionCalcs!N627+(C627-D627)*pointpassinc+O627*pointret+P627*pointrushtd,0)</f>
        <v>0</v>
      </c>
      <c r="R627" s="113" t="str">
        <f t="shared" si="17"/>
        <v>#REF!</v>
      </c>
      <c r="S627" s="135" t="str">
        <f t="shared" si="18"/>
        <v>#REF!</v>
      </c>
      <c r="T627" s="113" t="str">
        <f t="array" ref="T627">ROUND(SUMPRODUCT((AE627&gt;=$AE$405:$AE$704)/COUNTIF($AE$405:$AE$704,$AE$405:$AE$704)),0)</f>
        <v>#DIV/0!</v>
      </c>
      <c r="U627" s="3" t="str">
        <f t="shared" si="19"/>
        <v>#REF!</v>
      </c>
      <c r="V627" s="3" t="str">
        <f t="array" ref="V627">IFERROR(INDEX(Overall!$C$3:$C$389,MATCH(ProjectionCalcs!B627,Overall!$D$3:$D$389,0)),"No")</f>
        <v>No</v>
      </c>
      <c r="W627" s="93">
        <f t="shared" si="20"/>
        <v>1</v>
      </c>
      <c r="X627" s="136"/>
      <c r="Y627" s="3" t="str">
        <f t="shared" si="21"/>
        <v/>
      </c>
      <c r="Z627" s="3" t="str">
        <f t="shared" si="6"/>
        <v>#DIV/0!</v>
      </c>
      <c r="AA627" s="96">
        <f t="shared" si="7"/>
        <v>0</v>
      </c>
      <c r="AB627" s="3" t="str">
        <f>IF(OR((AA627-$AD$2)&lt;0,(AA627-$AD$4)&lt;0),0,(AA627-$AD$2)*(AA627-$AD$4)*'Draft Array'!$K$101*'Draft Array'!$M$113*pcwr)</f>
        <v>#REF!</v>
      </c>
      <c r="AC627" s="3" t="str">
        <f t="shared" si="8"/>
        <v>#REF!</v>
      </c>
      <c r="AD627" s="3">
        <f t="shared" si="9"/>
        <v>0</v>
      </c>
      <c r="AE627" s="3" t="str">
        <f t="shared" si="22"/>
        <v>#DIV/0!</v>
      </c>
      <c r="AF627" s="3"/>
      <c r="AG627" s="3"/>
      <c r="AH627" s="3"/>
      <c r="AI627" s="3"/>
      <c r="AJ627" s="3"/>
      <c r="AK627" s="3"/>
    </row>
    <row r="628" ht="15.75" customHeight="1">
      <c r="A628" s="154" t="str">
        <f>OffensePrj!C627</f>
        <v>wr</v>
      </c>
      <c r="B628" s="131" t="str">
        <f>OffensePrj!R627</f>
        <v/>
      </c>
      <c r="C628" s="132" t="str">
        <f>OffensePrj!D627</f>
        <v>#N/A</v>
      </c>
      <c r="D628" s="132" t="str">
        <f>OffensePrj!E627</f>
        <v>#N/A</v>
      </c>
      <c r="E628" s="132" t="str">
        <f>OffensePrj!F627</f>
        <v>#N/A</v>
      </c>
      <c r="F628" s="132" t="str">
        <f>OffensePrj!G627</f>
        <v>#N/A</v>
      </c>
      <c r="G628" s="133" t="str">
        <f>OffensePrj!H627</f>
        <v>#N/A</v>
      </c>
      <c r="H628" s="132" t="str">
        <f>OffensePrj!I627</f>
        <v>#N/A</v>
      </c>
      <c r="I628" s="132" t="str">
        <f>OffensePrj!J627</f>
        <v>#N/A</v>
      </c>
      <c r="J628" s="132" t="str">
        <f>OffensePrj!K627</f>
        <v>#N/A</v>
      </c>
      <c r="K628" s="132" t="str">
        <f>OffensePrj!L627</f>
        <v>#N/A</v>
      </c>
      <c r="L628" s="132" t="str">
        <f>OffensePrj!M627</f>
        <v>#N/A</v>
      </c>
      <c r="M628" s="132" t="str">
        <f>OffensePrj!N627</f>
        <v>#N/A</v>
      </c>
      <c r="N628" s="132" t="str">
        <f>OffensePrj!O627</f>
        <v>#N/A</v>
      </c>
      <c r="O628" s="132" t="str">
        <f>OffensePrj!P627</f>
        <v>#N/A</v>
      </c>
      <c r="P628" s="132" t="str">
        <f>OffensePrj!Q627</f>
        <v>#N/A</v>
      </c>
      <c r="Q628" s="134">
        <f>IFERROR(ProjectionCalcs!D628*pointpasscomp+ProjectionCalcs!E628*pointpassyard+ProjectionCalcs!F628*pointpasstd+pointint*ProjectionCalcs!G628+ProjectionCalcs!H628*pointrushatt+pointrushyard*ProjectionCalcs!I628+pointrushtd*ProjectionCalcs!J628+ProjectionCalcs!K628*pointrec+pointrecyard*ProjectionCalcs!L628+ProjectionCalcs!M628*pointrectd+pointfumb*ProjectionCalcs!N628+(C628-D628)*pointpassinc+O628*pointret+P628*pointrushtd,0)</f>
        <v>0</v>
      </c>
      <c r="R628" s="113" t="str">
        <f t="shared" si="17"/>
        <v>#REF!</v>
      </c>
      <c r="S628" s="135" t="str">
        <f t="shared" si="18"/>
        <v>#REF!</v>
      </c>
      <c r="T628" s="113" t="str">
        <f t="array" ref="T628">ROUND(SUMPRODUCT((AE628&gt;=$AE$405:$AE$704)/COUNTIF($AE$405:$AE$704,$AE$405:$AE$704)),0)</f>
        <v>#DIV/0!</v>
      </c>
      <c r="U628" s="3" t="str">
        <f t="shared" si="19"/>
        <v>#REF!</v>
      </c>
      <c r="V628" s="3" t="str">
        <f t="array" ref="V628">IFERROR(INDEX(Overall!$C$3:$C$389,MATCH(ProjectionCalcs!B628,Overall!$D$3:$D$389,0)),"No")</f>
        <v>No</v>
      </c>
      <c r="W628" s="93">
        <f t="shared" si="20"/>
        <v>1</v>
      </c>
      <c r="X628" s="136"/>
      <c r="Y628" s="3" t="str">
        <f t="shared" si="21"/>
        <v/>
      </c>
      <c r="Z628" s="3" t="str">
        <f t="shared" si="6"/>
        <v>#DIV/0!</v>
      </c>
      <c r="AA628" s="96">
        <f t="shared" si="7"/>
        <v>0</v>
      </c>
      <c r="AB628" s="3" t="str">
        <f>IF(OR((AA628-$AD$2)&lt;0,(AA628-$AD$4)&lt;0),0,(AA628-$AD$2)*(AA628-$AD$4)*'Draft Array'!$K$101*'Draft Array'!$M$113*pcwr)</f>
        <v>#REF!</v>
      </c>
      <c r="AC628" s="3" t="str">
        <f t="shared" si="8"/>
        <v>#REF!</v>
      </c>
      <c r="AD628" s="3">
        <f t="shared" si="9"/>
        <v>0</v>
      </c>
      <c r="AE628" s="3" t="str">
        <f t="shared" si="22"/>
        <v>#DIV/0!</v>
      </c>
      <c r="AF628" s="3"/>
      <c r="AG628" s="3"/>
      <c r="AH628" s="3"/>
      <c r="AI628" s="3"/>
      <c r="AJ628" s="3"/>
      <c r="AK628" s="3"/>
    </row>
    <row r="629" ht="15.75" customHeight="1">
      <c r="A629" s="154" t="str">
        <f>OffensePrj!C628</f>
        <v>wr</v>
      </c>
      <c r="B629" s="131" t="str">
        <f>OffensePrj!R628</f>
        <v/>
      </c>
      <c r="C629" s="132" t="str">
        <f>OffensePrj!D628</f>
        <v>#N/A</v>
      </c>
      <c r="D629" s="132" t="str">
        <f>OffensePrj!E628</f>
        <v>#N/A</v>
      </c>
      <c r="E629" s="132" t="str">
        <f>OffensePrj!F628</f>
        <v>#N/A</v>
      </c>
      <c r="F629" s="132" t="str">
        <f>OffensePrj!G628</f>
        <v>#N/A</v>
      </c>
      <c r="G629" s="133" t="str">
        <f>OffensePrj!H628</f>
        <v>#N/A</v>
      </c>
      <c r="H629" s="132" t="str">
        <f>OffensePrj!I628</f>
        <v>#N/A</v>
      </c>
      <c r="I629" s="132" t="str">
        <f>OffensePrj!J628</f>
        <v>#N/A</v>
      </c>
      <c r="J629" s="132" t="str">
        <f>OffensePrj!K628</f>
        <v>#N/A</v>
      </c>
      <c r="K629" s="132" t="str">
        <f>OffensePrj!L628</f>
        <v>#N/A</v>
      </c>
      <c r="L629" s="132" t="str">
        <f>OffensePrj!M628</f>
        <v>#N/A</v>
      </c>
      <c r="M629" s="132" t="str">
        <f>OffensePrj!N628</f>
        <v>#N/A</v>
      </c>
      <c r="N629" s="132" t="str">
        <f>OffensePrj!O628</f>
        <v>#N/A</v>
      </c>
      <c r="O629" s="132" t="str">
        <f>OffensePrj!P628</f>
        <v>#N/A</v>
      </c>
      <c r="P629" s="132" t="str">
        <f>OffensePrj!Q628</f>
        <v>#N/A</v>
      </c>
      <c r="Q629" s="134">
        <f>IFERROR(ProjectionCalcs!D629*pointpasscomp+ProjectionCalcs!E629*pointpassyard+ProjectionCalcs!F629*pointpasstd+pointint*ProjectionCalcs!G629+ProjectionCalcs!H629*pointrushatt+pointrushyard*ProjectionCalcs!I629+pointrushtd*ProjectionCalcs!J629+ProjectionCalcs!K629*pointrec+pointrecyard*ProjectionCalcs!L629+ProjectionCalcs!M629*pointrectd+pointfumb*ProjectionCalcs!N629+(C629-D629)*pointpassinc+O629*pointret+P629*pointrushtd,0)</f>
        <v>0</v>
      </c>
      <c r="R629" s="113" t="str">
        <f t="shared" si="17"/>
        <v>#REF!</v>
      </c>
      <c r="S629" s="135" t="str">
        <f t="shared" si="18"/>
        <v>#REF!</v>
      </c>
      <c r="T629" s="113" t="str">
        <f t="array" ref="T629">ROUND(SUMPRODUCT((AE629&gt;=$AE$405:$AE$704)/COUNTIF($AE$405:$AE$704,$AE$405:$AE$704)),0)</f>
        <v>#DIV/0!</v>
      </c>
      <c r="U629" s="3" t="str">
        <f t="shared" si="19"/>
        <v>#REF!</v>
      </c>
      <c r="V629" s="3" t="str">
        <f t="array" ref="V629">IFERROR(INDEX(Overall!$C$3:$C$389,MATCH(ProjectionCalcs!B629,Overall!$D$3:$D$389,0)),"No")</f>
        <v>No</v>
      </c>
      <c r="W629" s="93">
        <f t="shared" si="20"/>
        <v>1</v>
      </c>
      <c r="X629" s="136"/>
      <c r="Y629" s="3" t="str">
        <f t="shared" si="21"/>
        <v/>
      </c>
      <c r="Z629" s="3" t="str">
        <f t="shared" si="6"/>
        <v>#DIV/0!</v>
      </c>
      <c r="AA629" s="96">
        <f t="shared" si="7"/>
        <v>0</v>
      </c>
      <c r="AB629" s="3" t="str">
        <f>IF(OR((AA629-$AD$2)&lt;0,(AA629-$AD$4)&lt;0),0,(AA629-$AD$2)*(AA629-$AD$4)*'Draft Array'!$K$101*'Draft Array'!$M$113*pcwr)</f>
        <v>#REF!</v>
      </c>
      <c r="AC629" s="3" t="str">
        <f t="shared" si="8"/>
        <v>#REF!</v>
      </c>
      <c r="AD629" s="3">
        <f t="shared" si="9"/>
        <v>0</v>
      </c>
      <c r="AE629" s="3" t="str">
        <f t="shared" si="22"/>
        <v>#DIV/0!</v>
      </c>
      <c r="AF629" s="3"/>
      <c r="AG629" s="3"/>
      <c r="AH629" s="3"/>
      <c r="AI629" s="3"/>
      <c r="AJ629" s="3"/>
      <c r="AK629" s="3"/>
    </row>
    <row r="630" ht="15.75" customHeight="1">
      <c r="A630" s="154" t="str">
        <f>OffensePrj!C629</f>
        <v>wr</v>
      </c>
      <c r="B630" s="131" t="str">
        <f>OffensePrj!R629</f>
        <v/>
      </c>
      <c r="C630" s="132" t="str">
        <f>OffensePrj!D629</f>
        <v>#N/A</v>
      </c>
      <c r="D630" s="132" t="str">
        <f>OffensePrj!E629</f>
        <v>#N/A</v>
      </c>
      <c r="E630" s="132" t="str">
        <f>OffensePrj!F629</f>
        <v>#N/A</v>
      </c>
      <c r="F630" s="132" t="str">
        <f>OffensePrj!G629</f>
        <v>#N/A</v>
      </c>
      <c r="G630" s="133" t="str">
        <f>OffensePrj!H629</f>
        <v>#N/A</v>
      </c>
      <c r="H630" s="132" t="str">
        <f>OffensePrj!I629</f>
        <v>#N/A</v>
      </c>
      <c r="I630" s="132" t="str">
        <f>OffensePrj!J629</f>
        <v>#N/A</v>
      </c>
      <c r="J630" s="132" t="str">
        <f>OffensePrj!K629</f>
        <v>#N/A</v>
      </c>
      <c r="K630" s="132" t="str">
        <f>OffensePrj!L629</f>
        <v>#N/A</v>
      </c>
      <c r="L630" s="132" t="str">
        <f>OffensePrj!M629</f>
        <v>#N/A</v>
      </c>
      <c r="M630" s="132" t="str">
        <f>OffensePrj!N629</f>
        <v>#N/A</v>
      </c>
      <c r="N630" s="132" t="str">
        <f>OffensePrj!O629</f>
        <v>#N/A</v>
      </c>
      <c r="O630" s="132" t="str">
        <f>OffensePrj!P629</f>
        <v>#N/A</v>
      </c>
      <c r="P630" s="132" t="str">
        <f>OffensePrj!Q629</f>
        <v>#N/A</v>
      </c>
      <c r="Q630" s="134">
        <f>IFERROR(ProjectionCalcs!D630*pointpasscomp+ProjectionCalcs!E630*pointpassyard+ProjectionCalcs!F630*pointpasstd+pointint*ProjectionCalcs!G630+ProjectionCalcs!H630*pointrushatt+pointrushyard*ProjectionCalcs!I630+pointrushtd*ProjectionCalcs!J630+ProjectionCalcs!K630*pointrec+pointrecyard*ProjectionCalcs!L630+ProjectionCalcs!M630*pointrectd+pointfumb*ProjectionCalcs!N630+(C630-D630)*pointpassinc+O630*pointret+P630*pointrushtd,0)</f>
        <v>0</v>
      </c>
      <c r="R630" s="113" t="str">
        <f t="shared" si="17"/>
        <v>#REF!</v>
      </c>
      <c r="S630" s="135" t="str">
        <f t="shared" si="18"/>
        <v>#REF!</v>
      </c>
      <c r="T630" s="113" t="str">
        <f t="array" ref="T630">ROUND(SUMPRODUCT((AE630&gt;=$AE$405:$AE$704)/COUNTIF($AE$405:$AE$704,$AE$405:$AE$704)),0)</f>
        <v>#DIV/0!</v>
      </c>
      <c r="U630" s="3" t="str">
        <f t="shared" si="19"/>
        <v>#REF!</v>
      </c>
      <c r="V630" s="3" t="str">
        <f t="array" ref="V630">IFERROR(INDEX(Overall!$C$3:$C$389,MATCH(ProjectionCalcs!B630,Overall!$D$3:$D$389,0)),"No")</f>
        <v>No</v>
      </c>
      <c r="W630" s="93">
        <f t="shared" si="20"/>
        <v>1</v>
      </c>
      <c r="X630" s="136"/>
      <c r="Y630" s="3" t="str">
        <f t="shared" si="21"/>
        <v/>
      </c>
      <c r="Z630" s="3" t="str">
        <f t="shared" si="6"/>
        <v>#DIV/0!</v>
      </c>
      <c r="AA630" s="96">
        <f t="shared" si="7"/>
        <v>0</v>
      </c>
      <c r="AB630" s="3" t="str">
        <f>IF(OR((AA630-$AD$2)&lt;0,(AA630-$AD$4)&lt;0),0,(AA630-$AD$2)*(AA630-$AD$4)*'Draft Array'!$K$101*'Draft Array'!$M$113*pcwr)</f>
        <v>#REF!</v>
      </c>
      <c r="AC630" s="3" t="str">
        <f t="shared" si="8"/>
        <v>#REF!</v>
      </c>
      <c r="AD630" s="3">
        <f t="shared" si="9"/>
        <v>0</v>
      </c>
      <c r="AE630" s="3" t="str">
        <f t="shared" si="22"/>
        <v>#DIV/0!</v>
      </c>
      <c r="AF630" s="3"/>
      <c r="AG630" s="3"/>
      <c r="AH630" s="3"/>
      <c r="AI630" s="3"/>
      <c r="AJ630" s="3"/>
      <c r="AK630" s="3"/>
    </row>
    <row r="631" ht="15.75" customHeight="1">
      <c r="A631" s="154" t="str">
        <f>OffensePrj!C630</f>
        <v>wr</v>
      </c>
      <c r="B631" s="131" t="str">
        <f>OffensePrj!R630</f>
        <v/>
      </c>
      <c r="C631" s="132" t="str">
        <f>OffensePrj!D630</f>
        <v>#N/A</v>
      </c>
      <c r="D631" s="132" t="str">
        <f>OffensePrj!E630</f>
        <v>#N/A</v>
      </c>
      <c r="E631" s="132" t="str">
        <f>OffensePrj!F630</f>
        <v>#N/A</v>
      </c>
      <c r="F631" s="132" t="str">
        <f>OffensePrj!G630</f>
        <v>#N/A</v>
      </c>
      <c r="G631" s="133" t="str">
        <f>OffensePrj!H630</f>
        <v>#N/A</v>
      </c>
      <c r="H631" s="132" t="str">
        <f>OffensePrj!I630</f>
        <v>#N/A</v>
      </c>
      <c r="I631" s="132" t="str">
        <f>OffensePrj!J630</f>
        <v>#N/A</v>
      </c>
      <c r="J631" s="132" t="str">
        <f>OffensePrj!K630</f>
        <v>#N/A</v>
      </c>
      <c r="K631" s="132" t="str">
        <f>OffensePrj!L630</f>
        <v>#N/A</v>
      </c>
      <c r="L631" s="132" t="str">
        <f>OffensePrj!M630</f>
        <v>#N/A</v>
      </c>
      <c r="M631" s="132" t="str">
        <f>OffensePrj!N630</f>
        <v>#N/A</v>
      </c>
      <c r="N631" s="132" t="str">
        <f>OffensePrj!O630</f>
        <v>#N/A</v>
      </c>
      <c r="O631" s="132" t="str">
        <f>OffensePrj!P630</f>
        <v>#N/A</v>
      </c>
      <c r="P631" s="132" t="str">
        <f>OffensePrj!Q630</f>
        <v>#N/A</v>
      </c>
      <c r="Q631" s="134">
        <f>IFERROR(ProjectionCalcs!D631*pointpasscomp+ProjectionCalcs!E631*pointpassyard+ProjectionCalcs!F631*pointpasstd+pointint*ProjectionCalcs!G631+ProjectionCalcs!H631*pointrushatt+pointrushyard*ProjectionCalcs!I631+pointrushtd*ProjectionCalcs!J631+ProjectionCalcs!K631*pointrec+pointrecyard*ProjectionCalcs!L631+ProjectionCalcs!M631*pointrectd+pointfumb*ProjectionCalcs!N631+(C631-D631)*pointpassinc+O631*pointret+P631*pointrushtd,0)</f>
        <v>0</v>
      </c>
      <c r="R631" s="113" t="str">
        <f t="shared" si="17"/>
        <v>#REF!</v>
      </c>
      <c r="S631" s="135" t="str">
        <f t="shared" si="18"/>
        <v>#REF!</v>
      </c>
      <c r="T631" s="113" t="str">
        <f t="array" ref="T631">ROUND(SUMPRODUCT((AE631&gt;=$AE$405:$AE$704)/COUNTIF($AE$405:$AE$704,$AE$405:$AE$704)),0)</f>
        <v>#DIV/0!</v>
      </c>
      <c r="U631" s="3" t="str">
        <f t="shared" si="19"/>
        <v>#REF!</v>
      </c>
      <c r="V631" s="3" t="str">
        <f t="array" ref="V631">IFERROR(INDEX(Overall!$C$3:$C$389,MATCH(ProjectionCalcs!B631,Overall!$D$3:$D$389,0)),"No")</f>
        <v>No</v>
      </c>
      <c r="W631" s="93">
        <f t="shared" si="20"/>
        <v>1</v>
      </c>
      <c r="X631" s="136"/>
      <c r="Y631" s="3" t="str">
        <f t="shared" si="21"/>
        <v/>
      </c>
      <c r="Z631" s="3" t="str">
        <f t="shared" si="6"/>
        <v>#DIV/0!</v>
      </c>
      <c r="AA631" s="96">
        <f t="shared" si="7"/>
        <v>0</v>
      </c>
      <c r="AB631" s="3" t="str">
        <f>IF(OR((AA631-$AD$2)&lt;0,(AA631-$AD$4)&lt;0),0,(AA631-$AD$2)*(AA631-$AD$4)*'Draft Array'!$K$101*'Draft Array'!$M$113*pcwr)</f>
        <v>#REF!</v>
      </c>
      <c r="AC631" s="3" t="str">
        <f t="shared" si="8"/>
        <v>#REF!</v>
      </c>
      <c r="AD631" s="3">
        <f t="shared" si="9"/>
        <v>0</v>
      </c>
      <c r="AE631" s="3" t="str">
        <f t="shared" si="22"/>
        <v>#DIV/0!</v>
      </c>
      <c r="AF631" s="3"/>
      <c r="AG631" s="3"/>
      <c r="AH631" s="3"/>
      <c r="AI631" s="3"/>
      <c r="AJ631" s="3"/>
      <c r="AK631" s="3"/>
    </row>
    <row r="632" ht="15.75" customHeight="1">
      <c r="A632" s="154" t="str">
        <f>OffensePrj!C631</f>
        <v>wr</v>
      </c>
      <c r="B632" s="131" t="str">
        <f>OffensePrj!R631</f>
        <v/>
      </c>
      <c r="C632" s="132" t="str">
        <f>OffensePrj!D631</f>
        <v>#N/A</v>
      </c>
      <c r="D632" s="132" t="str">
        <f>OffensePrj!E631</f>
        <v>#N/A</v>
      </c>
      <c r="E632" s="132" t="str">
        <f>OffensePrj!F631</f>
        <v>#N/A</v>
      </c>
      <c r="F632" s="132" t="str">
        <f>OffensePrj!G631</f>
        <v>#N/A</v>
      </c>
      <c r="G632" s="133" t="str">
        <f>OffensePrj!H631</f>
        <v>#N/A</v>
      </c>
      <c r="H632" s="132" t="str">
        <f>OffensePrj!I631</f>
        <v>#N/A</v>
      </c>
      <c r="I632" s="132" t="str">
        <f>OffensePrj!J631</f>
        <v>#N/A</v>
      </c>
      <c r="J632" s="132" t="str">
        <f>OffensePrj!K631</f>
        <v>#N/A</v>
      </c>
      <c r="K632" s="132" t="str">
        <f>OffensePrj!L631</f>
        <v>#N/A</v>
      </c>
      <c r="L632" s="132" t="str">
        <f>OffensePrj!M631</f>
        <v>#N/A</v>
      </c>
      <c r="M632" s="132" t="str">
        <f>OffensePrj!N631</f>
        <v>#N/A</v>
      </c>
      <c r="N632" s="132" t="str">
        <f>OffensePrj!O631</f>
        <v>#N/A</v>
      </c>
      <c r="O632" s="132" t="str">
        <f>OffensePrj!P631</f>
        <v>#N/A</v>
      </c>
      <c r="P632" s="132" t="str">
        <f>OffensePrj!Q631</f>
        <v>#N/A</v>
      </c>
      <c r="Q632" s="134">
        <f>IFERROR(ProjectionCalcs!D632*pointpasscomp+ProjectionCalcs!E632*pointpassyard+ProjectionCalcs!F632*pointpasstd+pointint*ProjectionCalcs!G632+ProjectionCalcs!H632*pointrushatt+pointrushyard*ProjectionCalcs!I632+pointrushtd*ProjectionCalcs!J632+ProjectionCalcs!K632*pointrec+pointrecyard*ProjectionCalcs!L632+ProjectionCalcs!M632*pointrectd+pointfumb*ProjectionCalcs!N632+(C632-D632)*pointpassinc+O632*pointret+P632*pointrushtd,0)</f>
        <v>0</v>
      </c>
      <c r="R632" s="113" t="str">
        <f t="shared" si="17"/>
        <v>#REF!</v>
      </c>
      <c r="S632" s="135" t="str">
        <f t="shared" si="18"/>
        <v>#REF!</v>
      </c>
      <c r="T632" s="113" t="str">
        <f t="array" ref="T632">ROUND(SUMPRODUCT((AE632&gt;=$AE$405:$AE$704)/COUNTIF($AE$405:$AE$704,$AE$405:$AE$704)),0)</f>
        <v>#DIV/0!</v>
      </c>
      <c r="U632" s="3" t="str">
        <f t="shared" si="19"/>
        <v>#REF!</v>
      </c>
      <c r="V632" s="3" t="str">
        <f t="array" ref="V632">IFERROR(INDEX(Overall!$C$3:$C$389,MATCH(ProjectionCalcs!B632,Overall!$D$3:$D$389,0)),"No")</f>
        <v>No</v>
      </c>
      <c r="W632" s="93">
        <f t="shared" si="20"/>
        <v>1</v>
      </c>
      <c r="X632" s="136"/>
      <c r="Y632" s="3" t="str">
        <f t="shared" si="21"/>
        <v/>
      </c>
      <c r="Z632" s="3" t="str">
        <f t="shared" si="6"/>
        <v>#DIV/0!</v>
      </c>
      <c r="AA632" s="96">
        <f t="shared" si="7"/>
        <v>0</v>
      </c>
      <c r="AB632" s="3" t="str">
        <f>IF(OR((AA632-$AD$2)&lt;0,(AA632-$AD$4)&lt;0),0,(AA632-$AD$2)*(AA632-$AD$4)*'Draft Array'!$K$101*'Draft Array'!$M$113*pcwr)</f>
        <v>#REF!</v>
      </c>
      <c r="AC632" s="3" t="str">
        <f t="shared" si="8"/>
        <v>#REF!</v>
      </c>
      <c r="AD632" s="3">
        <f t="shared" si="9"/>
        <v>0</v>
      </c>
      <c r="AE632" s="3" t="str">
        <f t="shared" si="22"/>
        <v>#DIV/0!</v>
      </c>
      <c r="AF632" s="3"/>
      <c r="AG632" s="3"/>
      <c r="AH632" s="3"/>
      <c r="AI632" s="3"/>
      <c r="AJ632" s="3"/>
      <c r="AK632" s="3"/>
    </row>
    <row r="633" ht="15.75" customHeight="1">
      <c r="A633" s="154" t="str">
        <f>OffensePrj!C632</f>
        <v>wr</v>
      </c>
      <c r="B633" s="131" t="str">
        <f>OffensePrj!R632</f>
        <v/>
      </c>
      <c r="C633" s="132" t="str">
        <f>OffensePrj!D632</f>
        <v>#N/A</v>
      </c>
      <c r="D633" s="132" t="str">
        <f>OffensePrj!E632</f>
        <v>#N/A</v>
      </c>
      <c r="E633" s="132" t="str">
        <f>OffensePrj!F632</f>
        <v>#N/A</v>
      </c>
      <c r="F633" s="132" t="str">
        <f>OffensePrj!G632</f>
        <v>#N/A</v>
      </c>
      <c r="G633" s="133" t="str">
        <f>OffensePrj!H632</f>
        <v>#N/A</v>
      </c>
      <c r="H633" s="132" t="str">
        <f>OffensePrj!I632</f>
        <v>#N/A</v>
      </c>
      <c r="I633" s="132" t="str">
        <f>OffensePrj!J632</f>
        <v>#N/A</v>
      </c>
      <c r="J633" s="132" t="str">
        <f>OffensePrj!K632</f>
        <v>#N/A</v>
      </c>
      <c r="K633" s="132" t="str">
        <f>OffensePrj!L632</f>
        <v>#N/A</v>
      </c>
      <c r="L633" s="132" t="str">
        <f>OffensePrj!M632</f>
        <v>#N/A</v>
      </c>
      <c r="M633" s="132" t="str">
        <f>OffensePrj!N632</f>
        <v>#N/A</v>
      </c>
      <c r="N633" s="132" t="str">
        <f>OffensePrj!O632</f>
        <v>#N/A</v>
      </c>
      <c r="O633" s="132" t="str">
        <f>OffensePrj!P632</f>
        <v>#N/A</v>
      </c>
      <c r="P633" s="132" t="str">
        <f>OffensePrj!Q632</f>
        <v>#N/A</v>
      </c>
      <c r="Q633" s="134">
        <f>IFERROR(ProjectionCalcs!D633*pointpasscomp+ProjectionCalcs!E633*pointpassyard+ProjectionCalcs!F633*pointpasstd+pointint*ProjectionCalcs!G633+ProjectionCalcs!H633*pointrushatt+pointrushyard*ProjectionCalcs!I633+pointrushtd*ProjectionCalcs!J633+ProjectionCalcs!K633*pointrec+pointrecyard*ProjectionCalcs!L633+ProjectionCalcs!M633*pointrectd+pointfumb*ProjectionCalcs!N633+(C633-D633)*pointpassinc+O633*pointret+P633*pointrushtd,0)</f>
        <v>0</v>
      </c>
      <c r="R633" s="113" t="str">
        <f t="shared" si="17"/>
        <v>#REF!</v>
      </c>
      <c r="S633" s="135" t="str">
        <f t="shared" si="18"/>
        <v>#REF!</v>
      </c>
      <c r="T633" s="113" t="str">
        <f t="array" ref="T633">ROUND(SUMPRODUCT((AE633&gt;=$AE$405:$AE$704)/COUNTIF($AE$405:$AE$704,$AE$405:$AE$704)),0)</f>
        <v>#DIV/0!</v>
      </c>
      <c r="U633" s="3" t="str">
        <f t="shared" si="19"/>
        <v>#REF!</v>
      </c>
      <c r="V633" s="3" t="str">
        <f t="array" ref="V633">IFERROR(INDEX(Overall!$C$3:$C$389,MATCH(ProjectionCalcs!B633,Overall!$D$3:$D$389,0)),"No")</f>
        <v>No</v>
      </c>
      <c r="W633" s="93">
        <f t="shared" si="20"/>
        <v>1</v>
      </c>
      <c r="X633" s="136"/>
      <c r="Y633" s="3" t="str">
        <f t="shared" si="21"/>
        <v/>
      </c>
      <c r="Z633" s="3" t="str">
        <f t="shared" si="6"/>
        <v>#DIV/0!</v>
      </c>
      <c r="AA633" s="96">
        <f t="shared" si="7"/>
        <v>0</v>
      </c>
      <c r="AB633" s="3" t="str">
        <f>IF(OR((AA633-$AD$2)&lt;0,(AA633-$AD$4)&lt;0),0,(AA633-$AD$2)*(AA633-$AD$4)*'Draft Array'!$K$101*'Draft Array'!$M$113*pcwr)</f>
        <v>#REF!</v>
      </c>
      <c r="AC633" s="3" t="str">
        <f t="shared" si="8"/>
        <v>#REF!</v>
      </c>
      <c r="AD633" s="3">
        <f t="shared" si="9"/>
        <v>0</v>
      </c>
      <c r="AE633" s="3" t="str">
        <f t="shared" si="22"/>
        <v>#DIV/0!</v>
      </c>
      <c r="AF633" s="3"/>
      <c r="AG633" s="3"/>
      <c r="AH633" s="3"/>
      <c r="AI633" s="3"/>
      <c r="AJ633" s="3"/>
      <c r="AK633" s="3"/>
    </row>
    <row r="634" ht="15.75" customHeight="1">
      <c r="A634" s="154" t="str">
        <f>OffensePrj!C633</f>
        <v>wr</v>
      </c>
      <c r="B634" s="131" t="str">
        <f>OffensePrj!R633</f>
        <v/>
      </c>
      <c r="C634" s="132" t="str">
        <f>OffensePrj!D633</f>
        <v>#N/A</v>
      </c>
      <c r="D634" s="132" t="str">
        <f>OffensePrj!E633</f>
        <v>#N/A</v>
      </c>
      <c r="E634" s="132" t="str">
        <f>OffensePrj!F633</f>
        <v>#N/A</v>
      </c>
      <c r="F634" s="132" t="str">
        <f>OffensePrj!G633</f>
        <v>#N/A</v>
      </c>
      <c r="G634" s="133" t="str">
        <f>OffensePrj!H633</f>
        <v>#N/A</v>
      </c>
      <c r="H634" s="132" t="str">
        <f>OffensePrj!I633</f>
        <v>#N/A</v>
      </c>
      <c r="I634" s="132" t="str">
        <f>OffensePrj!J633</f>
        <v>#N/A</v>
      </c>
      <c r="J634" s="132" t="str">
        <f>OffensePrj!K633</f>
        <v>#N/A</v>
      </c>
      <c r="K634" s="132" t="str">
        <f>OffensePrj!L633</f>
        <v>#N/A</v>
      </c>
      <c r="L634" s="132" t="str">
        <f>OffensePrj!M633</f>
        <v>#N/A</v>
      </c>
      <c r="M634" s="132" t="str">
        <f>OffensePrj!N633</f>
        <v>#N/A</v>
      </c>
      <c r="N634" s="132" t="str">
        <f>OffensePrj!O633</f>
        <v>#N/A</v>
      </c>
      <c r="O634" s="132" t="str">
        <f>OffensePrj!P633</f>
        <v>#N/A</v>
      </c>
      <c r="P634" s="132" t="str">
        <f>OffensePrj!Q633</f>
        <v>#N/A</v>
      </c>
      <c r="Q634" s="134">
        <f>IFERROR(ProjectionCalcs!D634*pointpasscomp+ProjectionCalcs!E634*pointpassyard+ProjectionCalcs!F634*pointpasstd+pointint*ProjectionCalcs!G634+ProjectionCalcs!H634*pointrushatt+pointrushyard*ProjectionCalcs!I634+pointrushtd*ProjectionCalcs!J634+ProjectionCalcs!K634*pointrec+pointrecyard*ProjectionCalcs!L634+ProjectionCalcs!M634*pointrectd+pointfumb*ProjectionCalcs!N634+(C634-D634)*pointpassinc+O634*pointret+P634*pointrushtd,0)</f>
        <v>0</v>
      </c>
      <c r="R634" s="113" t="str">
        <f t="shared" si="17"/>
        <v>#REF!</v>
      </c>
      <c r="S634" s="135" t="str">
        <f t="shared" si="18"/>
        <v>#REF!</v>
      </c>
      <c r="T634" s="113" t="str">
        <f t="array" ref="T634">ROUND(SUMPRODUCT((AE634&gt;=$AE$405:$AE$704)/COUNTIF($AE$405:$AE$704,$AE$405:$AE$704)),0)</f>
        <v>#DIV/0!</v>
      </c>
      <c r="U634" s="3" t="str">
        <f t="shared" si="19"/>
        <v>#REF!</v>
      </c>
      <c r="V634" s="3" t="str">
        <f t="array" ref="V634">IFERROR(INDEX(Overall!$C$3:$C$389,MATCH(ProjectionCalcs!B634,Overall!$D$3:$D$389,0)),"No")</f>
        <v>No</v>
      </c>
      <c r="W634" s="93">
        <f t="shared" si="20"/>
        <v>1</v>
      </c>
      <c r="X634" s="136"/>
      <c r="Y634" s="3" t="str">
        <f t="shared" si="21"/>
        <v/>
      </c>
      <c r="Z634" s="3" t="str">
        <f t="shared" si="6"/>
        <v>#DIV/0!</v>
      </c>
      <c r="AA634" s="96">
        <f t="shared" si="7"/>
        <v>0</v>
      </c>
      <c r="AB634" s="3" t="str">
        <f>IF(OR((AA634-$AD$2)&lt;0,(AA634-$AD$4)&lt;0),0,(AA634-$AD$2)*(AA634-$AD$4)*'Draft Array'!$K$101*'Draft Array'!$M$113*pcwr)</f>
        <v>#REF!</v>
      </c>
      <c r="AC634" s="3" t="str">
        <f t="shared" si="8"/>
        <v>#REF!</v>
      </c>
      <c r="AD634" s="3">
        <f t="shared" si="9"/>
        <v>0</v>
      </c>
      <c r="AE634" s="3" t="str">
        <f t="shared" si="22"/>
        <v>#DIV/0!</v>
      </c>
      <c r="AF634" s="3"/>
      <c r="AG634" s="3"/>
      <c r="AH634" s="3"/>
      <c r="AI634" s="3"/>
      <c r="AJ634" s="3"/>
      <c r="AK634" s="3"/>
    </row>
    <row r="635" ht="15.75" customHeight="1">
      <c r="A635" s="154" t="str">
        <f>OffensePrj!C634</f>
        <v>wr</v>
      </c>
      <c r="B635" s="131" t="str">
        <f>OffensePrj!R634</f>
        <v/>
      </c>
      <c r="C635" s="132" t="str">
        <f>OffensePrj!D634</f>
        <v>#N/A</v>
      </c>
      <c r="D635" s="132" t="str">
        <f>OffensePrj!E634</f>
        <v>#N/A</v>
      </c>
      <c r="E635" s="132" t="str">
        <f>OffensePrj!F634</f>
        <v>#N/A</v>
      </c>
      <c r="F635" s="132" t="str">
        <f>OffensePrj!G634</f>
        <v>#N/A</v>
      </c>
      <c r="G635" s="133" t="str">
        <f>OffensePrj!H634</f>
        <v>#N/A</v>
      </c>
      <c r="H635" s="132" t="str">
        <f>OffensePrj!I634</f>
        <v>#N/A</v>
      </c>
      <c r="I635" s="132" t="str">
        <f>OffensePrj!J634</f>
        <v>#N/A</v>
      </c>
      <c r="J635" s="132" t="str">
        <f>OffensePrj!K634</f>
        <v>#N/A</v>
      </c>
      <c r="K635" s="132" t="str">
        <f>OffensePrj!L634</f>
        <v>#N/A</v>
      </c>
      <c r="L635" s="132" t="str">
        <f>OffensePrj!M634</f>
        <v>#N/A</v>
      </c>
      <c r="M635" s="132" t="str">
        <f>OffensePrj!N634</f>
        <v>#N/A</v>
      </c>
      <c r="N635" s="132" t="str">
        <f>OffensePrj!O634</f>
        <v>#N/A</v>
      </c>
      <c r="O635" s="132" t="str">
        <f>OffensePrj!P634</f>
        <v>#N/A</v>
      </c>
      <c r="P635" s="132" t="str">
        <f>OffensePrj!Q634</f>
        <v>#N/A</v>
      </c>
      <c r="Q635" s="134">
        <f>IFERROR(ProjectionCalcs!D635*pointpasscomp+ProjectionCalcs!E635*pointpassyard+ProjectionCalcs!F635*pointpasstd+pointint*ProjectionCalcs!G635+ProjectionCalcs!H635*pointrushatt+pointrushyard*ProjectionCalcs!I635+pointrushtd*ProjectionCalcs!J635+ProjectionCalcs!K635*pointrec+pointrecyard*ProjectionCalcs!L635+ProjectionCalcs!M635*pointrectd+pointfumb*ProjectionCalcs!N635+(C635-D635)*pointpassinc+O635*pointret+P635*pointrushtd,0)</f>
        <v>0</v>
      </c>
      <c r="R635" s="113" t="str">
        <f t="shared" si="17"/>
        <v>#REF!</v>
      </c>
      <c r="S635" s="135" t="str">
        <f t="shared" si="18"/>
        <v>#REF!</v>
      </c>
      <c r="T635" s="113" t="str">
        <f t="array" ref="T635">ROUND(SUMPRODUCT((AE635&gt;=$AE$405:$AE$704)/COUNTIF($AE$405:$AE$704,$AE$405:$AE$704)),0)</f>
        <v>#DIV/0!</v>
      </c>
      <c r="U635" s="3" t="str">
        <f t="shared" si="19"/>
        <v>#REF!</v>
      </c>
      <c r="V635" s="3" t="str">
        <f t="array" ref="V635">IFERROR(INDEX(Overall!$C$3:$C$389,MATCH(ProjectionCalcs!B635,Overall!$D$3:$D$389,0)),"No")</f>
        <v>No</v>
      </c>
      <c r="W635" s="93">
        <f t="shared" si="20"/>
        <v>1</v>
      </c>
      <c r="X635" s="136"/>
      <c r="Y635" s="3" t="str">
        <f t="shared" si="21"/>
        <v/>
      </c>
      <c r="Z635" s="3" t="str">
        <f t="shared" si="6"/>
        <v>#DIV/0!</v>
      </c>
      <c r="AA635" s="96">
        <f t="shared" si="7"/>
        <v>0</v>
      </c>
      <c r="AB635" s="3" t="str">
        <f>IF(OR((AA635-$AD$2)&lt;0,(AA635-$AD$4)&lt;0),0,(AA635-$AD$2)*(AA635-$AD$4)*'Draft Array'!$K$101*'Draft Array'!$M$113*pcwr)</f>
        <v>#REF!</v>
      </c>
      <c r="AC635" s="3" t="str">
        <f t="shared" si="8"/>
        <v>#REF!</v>
      </c>
      <c r="AD635" s="3">
        <f t="shared" si="9"/>
        <v>0</v>
      </c>
      <c r="AE635" s="3" t="str">
        <f t="shared" si="22"/>
        <v>#DIV/0!</v>
      </c>
      <c r="AF635" s="3"/>
      <c r="AG635" s="3"/>
      <c r="AH635" s="3"/>
      <c r="AI635" s="3"/>
      <c r="AJ635" s="3"/>
      <c r="AK635" s="3"/>
    </row>
    <row r="636" ht="15.75" customHeight="1">
      <c r="A636" s="154" t="str">
        <f>OffensePrj!C635</f>
        <v>wr</v>
      </c>
      <c r="B636" s="131" t="str">
        <f>OffensePrj!R635</f>
        <v/>
      </c>
      <c r="C636" s="132" t="str">
        <f>OffensePrj!D635</f>
        <v>#N/A</v>
      </c>
      <c r="D636" s="132" t="str">
        <f>OffensePrj!E635</f>
        <v>#N/A</v>
      </c>
      <c r="E636" s="132" t="str">
        <f>OffensePrj!F635</f>
        <v>#N/A</v>
      </c>
      <c r="F636" s="132" t="str">
        <f>OffensePrj!G635</f>
        <v>#N/A</v>
      </c>
      <c r="G636" s="133" t="str">
        <f>OffensePrj!H635</f>
        <v>#N/A</v>
      </c>
      <c r="H636" s="132" t="str">
        <f>OffensePrj!I635</f>
        <v>#N/A</v>
      </c>
      <c r="I636" s="132" t="str">
        <f>OffensePrj!J635</f>
        <v>#N/A</v>
      </c>
      <c r="J636" s="132" t="str">
        <f>OffensePrj!K635</f>
        <v>#N/A</v>
      </c>
      <c r="K636" s="132" t="str">
        <f>OffensePrj!L635</f>
        <v>#N/A</v>
      </c>
      <c r="L636" s="132" t="str">
        <f>OffensePrj!M635</f>
        <v>#N/A</v>
      </c>
      <c r="M636" s="132" t="str">
        <f>OffensePrj!N635</f>
        <v>#N/A</v>
      </c>
      <c r="N636" s="132" t="str">
        <f>OffensePrj!O635</f>
        <v>#N/A</v>
      </c>
      <c r="O636" s="132" t="str">
        <f>OffensePrj!P635</f>
        <v>#N/A</v>
      </c>
      <c r="P636" s="132" t="str">
        <f>OffensePrj!Q635</f>
        <v>#N/A</v>
      </c>
      <c r="Q636" s="134">
        <f>IFERROR(ProjectionCalcs!D636*pointpasscomp+ProjectionCalcs!E636*pointpassyard+ProjectionCalcs!F636*pointpasstd+pointint*ProjectionCalcs!G636+ProjectionCalcs!H636*pointrushatt+pointrushyard*ProjectionCalcs!I636+pointrushtd*ProjectionCalcs!J636+ProjectionCalcs!K636*pointrec+pointrecyard*ProjectionCalcs!L636+ProjectionCalcs!M636*pointrectd+pointfumb*ProjectionCalcs!N636+(C636-D636)*pointpassinc+O636*pointret+P636*pointrushtd,0)</f>
        <v>0</v>
      </c>
      <c r="R636" s="113" t="str">
        <f t="shared" si="17"/>
        <v>#REF!</v>
      </c>
      <c r="S636" s="135" t="str">
        <f t="shared" si="18"/>
        <v>#REF!</v>
      </c>
      <c r="T636" s="113" t="str">
        <f t="array" ref="T636">ROUND(SUMPRODUCT((AE636&gt;=$AE$405:$AE$704)/COUNTIF($AE$405:$AE$704,$AE$405:$AE$704)),0)</f>
        <v>#DIV/0!</v>
      </c>
      <c r="U636" s="3" t="str">
        <f t="shared" si="19"/>
        <v>#REF!</v>
      </c>
      <c r="V636" s="3" t="str">
        <f t="array" ref="V636">IFERROR(INDEX(Overall!$C$3:$C$389,MATCH(ProjectionCalcs!B636,Overall!$D$3:$D$389,0)),"No")</f>
        <v>No</v>
      </c>
      <c r="W636" s="93">
        <f t="shared" si="20"/>
        <v>1</v>
      </c>
      <c r="X636" s="136"/>
      <c r="Y636" s="3" t="str">
        <f t="shared" si="21"/>
        <v/>
      </c>
      <c r="Z636" s="3" t="str">
        <f t="shared" si="6"/>
        <v>#DIV/0!</v>
      </c>
      <c r="AA636" s="96">
        <f t="shared" si="7"/>
        <v>0</v>
      </c>
      <c r="AB636" s="3" t="str">
        <f>IF(OR((AA636-$AD$2)&lt;0,(AA636-$AD$4)&lt;0),0,(AA636-$AD$2)*(AA636-$AD$4)*'Draft Array'!$K$101*'Draft Array'!$M$113*pcwr)</f>
        <v>#REF!</v>
      </c>
      <c r="AC636" s="3" t="str">
        <f t="shared" si="8"/>
        <v>#REF!</v>
      </c>
      <c r="AD636" s="3">
        <f t="shared" si="9"/>
        <v>0</v>
      </c>
      <c r="AE636" s="3" t="str">
        <f t="shared" si="22"/>
        <v>#DIV/0!</v>
      </c>
      <c r="AF636" s="3"/>
      <c r="AG636" s="3"/>
      <c r="AH636" s="3"/>
      <c r="AI636" s="3"/>
      <c r="AJ636" s="3"/>
      <c r="AK636" s="3"/>
    </row>
    <row r="637" ht="15.75" customHeight="1">
      <c r="A637" s="154" t="str">
        <f>OffensePrj!C636</f>
        <v>wr</v>
      </c>
      <c r="B637" s="131" t="str">
        <f>OffensePrj!R636</f>
        <v/>
      </c>
      <c r="C637" s="132" t="str">
        <f>OffensePrj!D636</f>
        <v>#N/A</v>
      </c>
      <c r="D637" s="132" t="str">
        <f>OffensePrj!E636</f>
        <v>#N/A</v>
      </c>
      <c r="E637" s="132" t="str">
        <f>OffensePrj!F636</f>
        <v>#N/A</v>
      </c>
      <c r="F637" s="132" t="str">
        <f>OffensePrj!G636</f>
        <v>#N/A</v>
      </c>
      <c r="G637" s="133" t="str">
        <f>OffensePrj!H636</f>
        <v>#N/A</v>
      </c>
      <c r="H637" s="132" t="str">
        <f>OffensePrj!I636</f>
        <v>#N/A</v>
      </c>
      <c r="I637" s="132" t="str">
        <f>OffensePrj!J636</f>
        <v>#N/A</v>
      </c>
      <c r="J637" s="132" t="str">
        <f>OffensePrj!K636</f>
        <v>#N/A</v>
      </c>
      <c r="K637" s="132" t="str">
        <f>OffensePrj!L636</f>
        <v>#N/A</v>
      </c>
      <c r="L637" s="132" t="str">
        <f>OffensePrj!M636</f>
        <v>#N/A</v>
      </c>
      <c r="M637" s="132" t="str">
        <f>OffensePrj!N636</f>
        <v>#N/A</v>
      </c>
      <c r="N637" s="132" t="str">
        <f>OffensePrj!O636</f>
        <v>#N/A</v>
      </c>
      <c r="O637" s="132" t="str">
        <f>OffensePrj!P636</f>
        <v>#N/A</v>
      </c>
      <c r="P637" s="132" t="str">
        <f>OffensePrj!Q636</f>
        <v>#N/A</v>
      </c>
      <c r="Q637" s="134">
        <f>IFERROR(ProjectionCalcs!D637*pointpasscomp+ProjectionCalcs!E637*pointpassyard+ProjectionCalcs!F637*pointpasstd+pointint*ProjectionCalcs!G637+ProjectionCalcs!H637*pointrushatt+pointrushyard*ProjectionCalcs!I637+pointrushtd*ProjectionCalcs!J637+ProjectionCalcs!K637*pointrec+pointrecyard*ProjectionCalcs!L637+ProjectionCalcs!M637*pointrectd+pointfumb*ProjectionCalcs!N637+(C637-D637)*pointpassinc+O637*pointret+P637*pointrushtd,0)</f>
        <v>0</v>
      </c>
      <c r="R637" s="113" t="str">
        <f t="shared" si="17"/>
        <v>#REF!</v>
      </c>
      <c r="S637" s="135" t="str">
        <f t="shared" si="18"/>
        <v>#REF!</v>
      </c>
      <c r="T637" s="113" t="str">
        <f t="array" ref="T637">ROUND(SUMPRODUCT((AE637&gt;=$AE$405:$AE$704)/COUNTIF($AE$405:$AE$704,$AE$405:$AE$704)),0)</f>
        <v>#DIV/0!</v>
      </c>
      <c r="U637" s="3" t="str">
        <f t="shared" si="19"/>
        <v>#REF!</v>
      </c>
      <c r="V637" s="3" t="str">
        <f t="array" ref="V637">IFERROR(INDEX(Overall!$C$3:$C$389,MATCH(ProjectionCalcs!B637,Overall!$D$3:$D$389,0)),"No")</f>
        <v>No</v>
      </c>
      <c r="W637" s="93">
        <f t="shared" si="20"/>
        <v>1</v>
      </c>
      <c r="X637" s="136"/>
      <c r="Y637" s="3" t="str">
        <f t="shared" si="21"/>
        <v/>
      </c>
      <c r="Z637" s="3" t="str">
        <f t="shared" si="6"/>
        <v>#DIV/0!</v>
      </c>
      <c r="AA637" s="96">
        <f t="shared" si="7"/>
        <v>0</v>
      </c>
      <c r="AB637" s="3" t="str">
        <f>IF(OR((AA637-$AD$2)&lt;0,(AA637-$AD$4)&lt;0),0,(AA637-$AD$2)*(AA637-$AD$4)*'Draft Array'!$K$101*'Draft Array'!$M$113*pcwr)</f>
        <v>#REF!</v>
      </c>
      <c r="AC637" s="3" t="str">
        <f t="shared" si="8"/>
        <v>#REF!</v>
      </c>
      <c r="AD637" s="3">
        <f t="shared" si="9"/>
        <v>0</v>
      </c>
      <c r="AE637" s="3" t="str">
        <f t="shared" si="22"/>
        <v>#DIV/0!</v>
      </c>
      <c r="AF637" s="3"/>
      <c r="AG637" s="3"/>
      <c r="AH637" s="3"/>
      <c r="AI637" s="3"/>
      <c r="AJ637" s="3"/>
      <c r="AK637" s="3"/>
    </row>
    <row r="638" ht="15.75" customHeight="1">
      <c r="A638" s="154" t="str">
        <f>OffensePrj!C637</f>
        <v>wr</v>
      </c>
      <c r="B638" s="131" t="str">
        <f>OffensePrj!R637</f>
        <v/>
      </c>
      <c r="C638" s="132" t="str">
        <f>OffensePrj!D637</f>
        <v>#N/A</v>
      </c>
      <c r="D638" s="132" t="str">
        <f>OffensePrj!E637</f>
        <v>#N/A</v>
      </c>
      <c r="E638" s="132" t="str">
        <f>OffensePrj!F637</f>
        <v>#N/A</v>
      </c>
      <c r="F638" s="132" t="str">
        <f>OffensePrj!G637</f>
        <v>#N/A</v>
      </c>
      <c r="G638" s="133" t="str">
        <f>OffensePrj!H637</f>
        <v>#N/A</v>
      </c>
      <c r="H638" s="132" t="str">
        <f>OffensePrj!I637</f>
        <v>#N/A</v>
      </c>
      <c r="I638" s="132" t="str">
        <f>OffensePrj!J637</f>
        <v>#N/A</v>
      </c>
      <c r="J638" s="132" t="str">
        <f>OffensePrj!K637</f>
        <v>#N/A</v>
      </c>
      <c r="K638" s="132" t="str">
        <f>OffensePrj!L637</f>
        <v>#N/A</v>
      </c>
      <c r="L638" s="132" t="str">
        <f>OffensePrj!M637</f>
        <v>#N/A</v>
      </c>
      <c r="M638" s="132" t="str">
        <f>OffensePrj!N637</f>
        <v>#N/A</v>
      </c>
      <c r="N638" s="132" t="str">
        <f>OffensePrj!O637</f>
        <v>#N/A</v>
      </c>
      <c r="O638" s="132" t="str">
        <f>OffensePrj!P637</f>
        <v>#N/A</v>
      </c>
      <c r="P638" s="132" t="str">
        <f>OffensePrj!Q637</f>
        <v>#N/A</v>
      </c>
      <c r="Q638" s="134">
        <f>IFERROR(ProjectionCalcs!D638*pointpasscomp+ProjectionCalcs!E638*pointpassyard+ProjectionCalcs!F638*pointpasstd+pointint*ProjectionCalcs!G638+ProjectionCalcs!H638*pointrushatt+pointrushyard*ProjectionCalcs!I638+pointrushtd*ProjectionCalcs!J638+ProjectionCalcs!K638*pointrec+pointrecyard*ProjectionCalcs!L638+ProjectionCalcs!M638*pointrectd+pointfumb*ProjectionCalcs!N638+(C638-D638)*pointpassinc+O638*pointret+P638*pointrushtd,0)</f>
        <v>0</v>
      </c>
      <c r="R638" s="113" t="str">
        <f t="shared" si="17"/>
        <v>#REF!</v>
      </c>
      <c r="S638" s="135" t="str">
        <f t="shared" si="18"/>
        <v>#REF!</v>
      </c>
      <c r="T638" s="113" t="str">
        <f t="array" ref="T638">ROUND(SUMPRODUCT((AE638&gt;=$AE$405:$AE$704)/COUNTIF($AE$405:$AE$704,$AE$405:$AE$704)),0)</f>
        <v>#DIV/0!</v>
      </c>
      <c r="U638" s="3" t="str">
        <f t="shared" si="19"/>
        <v>#REF!</v>
      </c>
      <c r="V638" s="3" t="str">
        <f t="array" ref="V638">IFERROR(INDEX(Overall!$C$3:$C$389,MATCH(ProjectionCalcs!B638,Overall!$D$3:$D$389,0)),"No")</f>
        <v>No</v>
      </c>
      <c r="W638" s="93">
        <f t="shared" si="20"/>
        <v>1</v>
      </c>
      <c r="X638" s="136"/>
      <c r="Y638" s="3" t="str">
        <f t="shared" si="21"/>
        <v/>
      </c>
      <c r="Z638" s="3" t="str">
        <f t="shared" si="6"/>
        <v>#DIV/0!</v>
      </c>
      <c r="AA638" s="96">
        <f t="shared" si="7"/>
        <v>0</v>
      </c>
      <c r="AB638" s="3" t="str">
        <f>IF(OR((AA638-$AD$2)&lt;0,(AA638-$AD$4)&lt;0),0,(AA638-$AD$2)*(AA638-$AD$4)*'Draft Array'!$K$101*'Draft Array'!$M$113*pcwr)</f>
        <v>#REF!</v>
      </c>
      <c r="AC638" s="3" t="str">
        <f t="shared" si="8"/>
        <v>#REF!</v>
      </c>
      <c r="AD638" s="3">
        <f t="shared" si="9"/>
        <v>0</v>
      </c>
      <c r="AE638" s="3" t="str">
        <f t="shared" si="22"/>
        <v>#DIV/0!</v>
      </c>
      <c r="AF638" s="3"/>
      <c r="AG638" s="3"/>
      <c r="AH638" s="3"/>
      <c r="AI638" s="3"/>
      <c r="AJ638" s="3"/>
      <c r="AK638" s="3"/>
    </row>
    <row r="639" ht="15.75" customHeight="1">
      <c r="A639" s="154" t="str">
        <f>OffensePrj!C638</f>
        <v>wr</v>
      </c>
      <c r="B639" s="131" t="str">
        <f>OffensePrj!R638</f>
        <v/>
      </c>
      <c r="C639" s="132" t="str">
        <f>OffensePrj!D638</f>
        <v>#N/A</v>
      </c>
      <c r="D639" s="132" t="str">
        <f>OffensePrj!E638</f>
        <v>#N/A</v>
      </c>
      <c r="E639" s="132" t="str">
        <f>OffensePrj!F638</f>
        <v>#N/A</v>
      </c>
      <c r="F639" s="132" t="str">
        <f>OffensePrj!G638</f>
        <v>#N/A</v>
      </c>
      <c r="G639" s="133" t="str">
        <f>OffensePrj!H638</f>
        <v>#N/A</v>
      </c>
      <c r="H639" s="132" t="str">
        <f>OffensePrj!I638</f>
        <v>#N/A</v>
      </c>
      <c r="I639" s="132" t="str">
        <f>OffensePrj!J638</f>
        <v>#N/A</v>
      </c>
      <c r="J639" s="132" t="str">
        <f>OffensePrj!K638</f>
        <v>#N/A</v>
      </c>
      <c r="K639" s="132" t="str">
        <f>OffensePrj!L638</f>
        <v>#N/A</v>
      </c>
      <c r="L639" s="132" t="str">
        <f>OffensePrj!M638</f>
        <v>#N/A</v>
      </c>
      <c r="M639" s="132" t="str">
        <f>OffensePrj!N638</f>
        <v>#N/A</v>
      </c>
      <c r="N639" s="132" t="str">
        <f>OffensePrj!O638</f>
        <v>#N/A</v>
      </c>
      <c r="O639" s="132" t="str">
        <f>OffensePrj!P638</f>
        <v>#N/A</v>
      </c>
      <c r="P639" s="132" t="str">
        <f>OffensePrj!Q638</f>
        <v>#N/A</v>
      </c>
      <c r="Q639" s="134">
        <f>IFERROR(ProjectionCalcs!D639*pointpasscomp+ProjectionCalcs!E639*pointpassyard+ProjectionCalcs!F639*pointpasstd+pointint*ProjectionCalcs!G639+ProjectionCalcs!H639*pointrushatt+pointrushyard*ProjectionCalcs!I639+pointrushtd*ProjectionCalcs!J639+ProjectionCalcs!K639*pointrec+pointrecyard*ProjectionCalcs!L639+ProjectionCalcs!M639*pointrectd+pointfumb*ProjectionCalcs!N639+(C639-D639)*pointpassinc+O639*pointret+P639*pointrushtd,0)</f>
        <v>0</v>
      </c>
      <c r="R639" s="113" t="str">
        <f t="shared" si="17"/>
        <v>#REF!</v>
      </c>
      <c r="S639" s="135" t="str">
        <f t="shared" si="18"/>
        <v>#REF!</v>
      </c>
      <c r="T639" s="113" t="str">
        <f t="array" ref="T639">ROUND(SUMPRODUCT((AE639&gt;=$AE$405:$AE$704)/COUNTIF($AE$405:$AE$704,$AE$405:$AE$704)),0)</f>
        <v>#DIV/0!</v>
      </c>
      <c r="U639" s="3" t="str">
        <f t="shared" si="19"/>
        <v>#REF!</v>
      </c>
      <c r="V639" s="3" t="str">
        <f t="array" ref="V639">IFERROR(INDEX(Overall!$C$3:$C$389,MATCH(ProjectionCalcs!B639,Overall!$D$3:$D$389,0)),"No")</f>
        <v>No</v>
      </c>
      <c r="W639" s="93">
        <f t="shared" si="20"/>
        <v>1</v>
      </c>
      <c r="X639" s="136"/>
      <c r="Y639" s="3" t="str">
        <f t="shared" si="21"/>
        <v/>
      </c>
      <c r="Z639" s="3" t="str">
        <f t="shared" si="6"/>
        <v>#DIV/0!</v>
      </c>
      <c r="AA639" s="96">
        <f t="shared" si="7"/>
        <v>0</v>
      </c>
      <c r="AB639" s="3" t="str">
        <f>IF(OR((AA639-$AD$2)&lt;0,(AA639-$AD$4)&lt;0),0,(AA639-$AD$2)*(AA639-$AD$4)*'Draft Array'!$K$101*'Draft Array'!$M$113*pcwr)</f>
        <v>#REF!</v>
      </c>
      <c r="AC639" s="3" t="str">
        <f t="shared" si="8"/>
        <v>#REF!</v>
      </c>
      <c r="AD639" s="3">
        <f t="shared" si="9"/>
        <v>0</v>
      </c>
      <c r="AE639" s="3" t="str">
        <f t="shared" si="22"/>
        <v>#DIV/0!</v>
      </c>
      <c r="AF639" s="3"/>
      <c r="AG639" s="3"/>
      <c r="AH639" s="3"/>
      <c r="AI639" s="3"/>
      <c r="AJ639" s="3"/>
      <c r="AK639" s="3"/>
    </row>
    <row r="640" ht="15.75" customHeight="1">
      <c r="A640" s="154" t="str">
        <f>OffensePrj!C639</f>
        <v>wr</v>
      </c>
      <c r="B640" s="131" t="str">
        <f>OffensePrj!R639</f>
        <v/>
      </c>
      <c r="C640" s="132" t="str">
        <f>OffensePrj!D639</f>
        <v>#N/A</v>
      </c>
      <c r="D640" s="132" t="str">
        <f>OffensePrj!E639</f>
        <v>#N/A</v>
      </c>
      <c r="E640" s="132" t="str">
        <f>OffensePrj!F639</f>
        <v>#N/A</v>
      </c>
      <c r="F640" s="132" t="str">
        <f>OffensePrj!G639</f>
        <v>#N/A</v>
      </c>
      <c r="G640" s="133" t="str">
        <f>OffensePrj!H639</f>
        <v>#N/A</v>
      </c>
      <c r="H640" s="132" t="str">
        <f>OffensePrj!I639</f>
        <v>#N/A</v>
      </c>
      <c r="I640" s="132" t="str">
        <f>OffensePrj!J639</f>
        <v>#N/A</v>
      </c>
      <c r="J640" s="132" t="str">
        <f>OffensePrj!K639</f>
        <v>#N/A</v>
      </c>
      <c r="K640" s="132" t="str">
        <f>OffensePrj!L639</f>
        <v>#N/A</v>
      </c>
      <c r="L640" s="132" t="str">
        <f>OffensePrj!M639</f>
        <v>#N/A</v>
      </c>
      <c r="M640" s="132" t="str">
        <f>OffensePrj!N639</f>
        <v>#N/A</v>
      </c>
      <c r="N640" s="132" t="str">
        <f>OffensePrj!O639</f>
        <v>#N/A</v>
      </c>
      <c r="O640" s="132" t="str">
        <f>OffensePrj!P639</f>
        <v>#N/A</v>
      </c>
      <c r="P640" s="132" t="str">
        <f>OffensePrj!Q639</f>
        <v>#N/A</v>
      </c>
      <c r="Q640" s="134">
        <f>IFERROR(ProjectionCalcs!D640*pointpasscomp+ProjectionCalcs!E640*pointpassyard+ProjectionCalcs!F640*pointpasstd+pointint*ProjectionCalcs!G640+ProjectionCalcs!H640*pointrushatt+pointrushyard*ProjectionCalcs!I640+pointrushtd*ProjectionCalcs!J640+ProjectionCalcs!K640*pointrec+pointrecyard*ProjectionCalcs!L640+ProjectionCalcs!M640*pointrectd+pointfumb*ProjectionCalcs!N640+(C640-D640)*pointpassinc+O640*pointret+P640*pointrushtd,0)</f>
        <v>0</v>
      </c>
      <c r="R640" s="113" t="str">
        <f t="shared" si="17"/>
        <v>#REF!</v>
      </c>
      <c r="S640" s="135" t="str">
        <f t="shared" si="18"/>
        <v>#REF!</v>
      </c>
      <c r="T640" s="113" t="str">
        <f t="array" ref="T640">ROUND(SUMPRODUCT((AE640&gt;=$AE$405:$AE$704)/COUNTIF($AE$405:$AE$704,$AE$405:$AE$704)),0)</f>
        <v>#DIV/0!</v>
      </c>
      <c r="U640" s="3" t="str">
        <f t="shared" si="19"/>
        <v>#REF!</v>
      </c>
      <c r="V640" s="3" t="str">
        <f t="array" ref="V640">IFERROR(INDEX(Overall!$C$3:$C$389,MATCH(ProjectionCalcs!B640,Overall!$D$3:$D$389,0)),"No")</f>
        <v>No</v>
      </c>
      <c r="W640" s="93">
        <f t="shared" si="20"/>
        <v>1</v>
      </c>
      <c r="X640" s="136"/>
      <c r="Y640" s="3" t="str">
        <f t="shared" si="21"/>
        <v/>
      </c>
      <c r="Z640" s="3" t="str">
        <f t="shared" si="6"/>
        <v>#DIV/0!</v>
      </c>
      <c r="AA640" s="96">
        <f t="shared" si="7"/>
        <v>0</v>
      </c>
      <c r="AB640" s="3" t="str">
        <f>IF(OR((AA640-$AD$2)&lt;0,(AA640-$AD$4)&lt;0),0,(AA640-$AD$2)*(AA640-$AD$4)*'Draft Array'!$K$101*'Draft Array'!$M$113*pcwr)</f>
        <v>#REF!</v>
      </c>
      <c r="AC640" s="3" t="str">
        <f t="shared" si="8"/>
        <v>#REF!</v>
      </c>
      <c r="AD640" s="3">
        <f t="shared" si="9"/>
        <v>0</v>
      </c>
      <c r="AE640" s="3" t="str">
        <f t="shared" si="22"/>
        <v>#DIV/0!</v>
      </c>
      <c r="AF640" s="3"/>
      <c r="AG640" s="3"/>
      <c r="AH640" s="3"/>
      <c r="AI640" s="3"/>
      <c r="AJ640" s="3"/>
      <c r="AK640" s="3"/>
    </row>
    <row r="641" ht="15.75" customHeight="1">
      <c r="A641" s="154" t="str">
        <f>OffensePrj!C640</f>
        <v>wr</v>
      </c>
      <c r="B641" s="131" t="str">
        <f>OffensePrj!R640</f>
        <v/>
      </c>
      <c r="C641" s="132" t="str">
        <f>OffensePrj!D640</f>
        <v>#N/A</v>
      </c>
      <c r="D641" s="132" t="str">
        <f>OffensePrj!E640</f>
        <v>#N/A</v>
      </c>
      <c r="E641" s="132" t="str">
        <f>OffensePrj!F640</f>
        <v>#N/A</v>
      </c>
      <c r="F641" s="132" t="str">
        <f>OffensePrj!G640</f>
        <v>#N/A</v>
      </c>
      <c r="G641" s="133" t="str">
        <f>OffensePrj!H640</f>
        <v>#N/A</v>
      </c>
      <c r="H641" s="132" t="str">
        <f>OffensePrj!I640</f>
        <v>#N/A</v>
      </c>
      <c r="I641" s="132" t="str">
        <f>OffensePrj!J640</f>
        <v>#N/A</v>
      </c>
      <c r="J641" s="132" t="str">
        <f>OffensePrj!K640</f>
        <v>#N/A</v>
      </c>
      <c r="K641" s="132" t="str">
        <f>OffensePrj!L640</f>
        <v>#N/A</v>
      </c>
      <c r="L641" s="132" t="str">
        <f>OffensePrj!M640</f>
        <v>#N/A</v>
      </c>
      <c r="M641" s="132" t="str">
        <f>OffensePrj!N640</f>
        <v>#N/A</v>
      </c>
      <c r="N641" s="132" t="str">
        <f>OffensePrj!O640</f>
        <v>#N/A</v>
      </c>
      <c r="O641" s="132" t="str">
        <f>OffensePrj!P640</f>
        <v>#N/A</v>
      </c>
      <c r="P641" s="132" t="str">
        <f>OffensePrj!Q640</f>
        <v>#N/A</v>
      </c>
      <c r="Q641" s="134">
        <f>IFERROR(ProjectionCalcs!D641*pointpasscomp+ProjectionCalcs!E641*pointpassyard+ProjectionCalcs!F641*pointpasstd+pointint*ProjectionCalcs!G641+ProjectionCalcs!H641*pointrushatt+pointrushyard*ProjectionCalcs!I641+pointrushtd*ProjectionCalcs!J641+ProjectionCalcs!K641*pointrec+pointrecyard*ProjectionCalcs!L641+ProjectionCalcs!M641*pointrectd+pointfumb*ProjectionCalcs!N641+(C641-D641)*pointpassinc+O641*pointret+P641*pointrushtd,0)</f>
        <v>0</v>
      </c>
      <c r="R641" s="113" t="str">
        <f t="shared" si="17"/>
        <v>#REF!</v>
      </c>
      <c r="S641" s="135" t="str">
        <f t="shared" si="18"/>
        <v>#REF!</v>
      </c>
      <c r="T641" s="113" t="str">
        <f t="array" ref="T641">ROUND(SUMPRODUCT((AE641&gt;=$AE$405:$AE$704)/COUNTIF($AE$405:$AE$704,$AE$405:$AE$704)),0)</f>
        <v>#DIV/0!</v>
      </c>
      <c r="U641" s="3" t="str">
        <f t="shared" si="19"/>
        <v>#REF!</v>
      </c>
      <c r="V641" s="3" t="str">
        <f t="array" ref="V641">IFERROR(INDEX(Overall!$C$3:$C$389,MATCH(ProjectionCalcs!B641,Overall!$D$3:$D$389,0)),"No")</f>
        <v>No</v>
      </c>
      <c r="W641" s="93">
        <f t="shared" si="20"/>
        <v>1</v>
      </c>
      <c r="X641" s="136"/>
      <c r="Y641" s="3" t="str">
        <f t="shared" si="21"/>
        <v/>
      </c>
      <c r="Z641" s="3" t="str">
        <f t="shared" si="6"/>
        <v>#DIV/0!</v>
      </c>
      <c r="AA641" s="96">
        <f t="shared" si="7"/>
        <v>0</v>
      </c>
      <c r="AB641" s="3" t="str">
        <f>IF(OR((AA641-$AD$2)&lt;0,(AA641-$AD$4)&lt;0),0,(AA641-$AD$2)*(AA641-$AD$4)*'Draft Array'!$K$101*'Draft Array'!$M$113*pcwr)</f>
        <v>#REF!</v>
      </c>
      <c r="AC641" s="3" t="str">
        <f t="shared" si="8"/>
        <v>#REF!</v>
      </c>
      <c r="AD641" s="3">
        <f t="shared" si="9"/>
        <v>0</v>
      </c>
      <c r="AE641" s="3" t="str">
        <f t="shared" si="22"/>
        <v>#DIV/0!</v>
      </c>
      <c r="AF641" s="3"/>
      <c r="AG641" s="3"/>
      <c r="AH641" s="3"/>
      <c r="AI641" s="3"/>
      <c r="AJ641" s="3"/>
      <c r="AK641" s="3"/>
    </row>
    <row r="642" ht="15.75" customHeight="1">
      <c r="A642" s="154" t="str">
        <f>OffensePrj!C641</f>
        <v>wr</v>
      </c>
      <c r="B642" s="131" t="str">
        <f>OffensePrj!R641</f>
        <v/>
      </c>
      <c r="C642" s="132" t="str">
        <f>OffensePrj!D641</f>
        <v>#N/A</v>
      </c>
      <c r="D642" s="132" t="str">
        <f>OffensePrj!E641</f>
        <v>#N/A</v>
      </c>
      <c r="E642" s="132" t="str">
        <f>OffensePrj!F641</f>
        <v>#N/A</v>
      </c>
      <c r="F642" s="132" t="str">
        <f>OffensePrj!G641</f>
        <v>#N/A</v>
      </c>
      <c r="G642" s="133" t="str">
        <f>OffensePrj!H641</f>
        <v>#N/A</v>
      </c>
      <c r="H642" s="132" t="str">
        <f>OffensePrj!I641</f>
        <v>#N/A</v>
      </c>
      <c r="I642" s="132" t="str">
        <f>OffensePrj!J641</f>
        <v>#N/A</v>
      </c>
      <c r="J642" s="132" t="str">
        <f>OffensePrj!K641</f>
        <v>#N/A</v>
      </c>
      <c r="K642" s="132" t="str">
        <f>OffensePrj!L641</f>
        <v>#N/A</v>
      </c>
      <c r="L642" s="132" t="str">
        <f>OffensePrj!M641</f>
        <v>#N/A</v>
      </c>
      <c r="M642" s="132" t="str">
        <f>OffensePrj!N641</f>
        <v>#N/A</v>
      </c>
      <c r="N642" s="132" t="str">
        <f>OffensePrj!O641</f>
        <v>#N/A</v>
      </c>
      <c r="O642" s="132" t="str">
        <f>OffensePrj!P641</f>
        <v>#N/A</v>
      </c>
      <c r="P642" s="132" t="str">
        <f>OffensePrj!Q641</f>
        <v>#N/A</v>
      </c>
      <c r="Q642" s="134">
        <f>IFERROR(ProjectionCalcs!D642*pointpasscomp+ProjectionCalcs!E642*pointpassyard+ProjectionCalcs!F642*pointpasstd+pointint*ProjectionCalcs!G642+ProjectionCalcs!H642*pointrushatt+pointrushyard*ProjectionCalcs!I642+pointrushtd*ProjectionCalcs!J642+ProjectionCalcs!K642*pointrec+pointrecyard*ProjectionCalcs!L642+ProjectionCalcs!M642*pointrectd+pointfumb*ProjectionCalcs!N642+(C642-D642)*pointpassinc+O642*pointret+P642*pointrushtd,0)</f>
        <v>0</v>
      </c>
      <c r="R642" s="113" t="str">
        <f t="shared" si="17"/>
        <v>#REF!</v>
      </c>
      <c r="S642" s="135" t="str">
        <f t="shared" si="18"/>
        <v>#REF!</v>
      </c>
      <c r="T642" s="113" t="str">
        <f t="array" ref="T642">ROUND(SUMPRODUCT((AE642&gt;=$AE$405:$AE$704)/COUNTIF($AE$405:$AE$704,$AE$405:$AE$704)),0)</f>
        <v>#DIV/0!</v>
      </c>
      <c r="U642" s="3" t="str">
        <f t="shared" si="19"/>
        <v>#REF!</v>
      </c>
      <c r="V642" s="3" t="str">
        <f t="array" ref="V642">IFERROR(INDEX(Overall!$C$3:$C$389,MATCH(ProjectionCalcs!B642,Overall!$D$3:$D$389,0)),"No")</f>
        <v>No</v>
      </c>
      <c r="W642" s="93">
        <f t="shared" si="20"/>
        <v>1</v>
      </c>
      <c r="X642" s="136"/>
      <c r="Y642" s="3" t="str">
        <f t="shared" si="21"/>
        <v/>
      </c>
      <c r="Z642" s="3" t="str">
        <f t="shared" si="6"/>
        <v>#DIV/0!</v>
      </c>
      <c r="AA642" s="96">
        <f t="shared" si="7"/>
        <v>0</v>
      </c>
      <c r="AB642" s="3" t="str">
        <f>IF(OR((AA642-$AD$2)&lt;0,(AA642-$AD$4)&lt;0),0,(AA642-$AD$2)*(AA642-$AD$4)*'Draft Array'!$K$101*'Draft Array'!$M$113*pcwr)</f>
        <v>#REF!</v>
      </c>
      <c r="AC642" s="3" t="str">
        <f t="shared" si="8"/>
        <v>#REF!</v>
      </c>
      <c r="AD642" s="3">
        <f t="shared" si="9"/>
        <v>0</v>
      </c>
      <c r="AE642" s="3" t="str">
        <f t="shared" si="22"/>
        <v>#DIV/0!</v>
      </c>
      <c r="AF642" s="3"/>
      <c r="AG642" s="3"/>
      <c r="AH642" s="3"/>
      <c r="AI642" s="3"/>
      <c r="AJ642" s="3"/>
      <c r="AK642" s="3"/>
    </row>
    <row r="643" ht="15.75" customHeight="1">
      <c r="A643" s="154" t="str">
        <f>OffensePrj!C642</f>
        <v>wr</v>
      </c>
      <c r="B643" s="131" t="str">
        <f>OffensePrj!R642</f>
        <v/>
      </c>
      <c r="C643" s="132" t="str">
        <f>OffensePrj!D642</f>
        <v>#N/A</v>
      </c>
      <c r="D643" s="132" t="str">
        <f>OffensePrj!E642</f>
        <v>#N/A</v>
      </c>
      <c r="E643" s="132" t="str">
        <f>OffensePrj!F642</f>
        <v>#N/A</v>
      </c>
      <c r="F643" s="132" t="str">
        <f>OffensePrj!G642</f>
        <v>#N/A</v>
      </c>
      <c r="G643" s="133" t="str">
        <f>OffensePrj!H642</f>
        <v>#N/A</v>
      </c>
      <c r="H643" s="132" t="str">
        <f>OffensePrj!I642</f>
        <v>#N/A</v>
      </c>
      <c r="I643" s="132" t="str">
        <f>OffensePrj!J642</f>
        <v>#N/A</v>
      </c>
      <c r="J643" s="132" t="str">
        <f>OffensePrj!K642</f>
        <v>#N/A</v>
      </c>
      <c r="K643" s="132" t="str">
        <f>OffensePrj!L642</f>
        <v>#N/A</v>
      </c>
      <c r="L643" s="132" t="str">
        <f>OffensePrj!M642</f>
        <v>#N/A</v>
      </c>
      <c r="M643" s="132" t="str">
        <f>OffensePrj!N642</f>
        <v>#N/A</v>
      </c>
      <c r="N643" s="132" t="str">
        <f>OffensePrj!O642</f>
        <v>#N/A</v>
      </c>
      <c r="O643" s="132" t="str">
        <f>OffensePrj!P642</f>
        <v>#N/A</v>
      </c>
      <c r="P643" s="132" t="str">
        <f>OffensePrj!Q642</f>
        <v>#N/A</v>
      </c>
      <c r="Q643" s="134">
        <f>IFERROR(ProjectionCalcs!D643*pointpasscomp+ProjectionCalcs!E643*pointpassyard+ProjectionCalcs!F643*pointpasstd+pointint*ProjectionCalcs!G643+ProjectionCalcs!H643*pointrushatt+pointrushyard*ProjectionCalcs!I643+pointrushtd*ProjectionCalcs!J643+ProjectionCalcs!K643*pointrec+pointrecyard*ProjectionCalcs!L643+ProjectionCalcs!M643*pointrectd+pointfumb*ProjectionCalcs!N643+(C643-D643)*pointpassinc+O643*pointret+P643*pointrushtd,0)</f>
        <v>0</v>
      </c>
      <c r="R643" s="113" t="str">
        <f t="shared" si="17"/>
        <v>#REF!</v>
      </c>
      <c r="S643" s="135" t="str">
        <f t="shared" si="18"/>
        <v>#REF!</v>
      </c>
      <c r="T643" s="113" t="str">
        <f t="array" ref="T643">ROUND(SUMPRODUCT((AE643&gt;=$AE$405:$AE$704)/COUNTIF($AE$405:$AE$704,$AE$405:$AE$704)),0)</f>
        <v>#DIV/0!</v>
      </c>
      <c r="U643" s="3" t="str">
        <f t="shared" si="19"/>
        <v>#REF!</v>
      </c>
      <c r="V643" s="3" t="str">
        <f t="array" ref="V643">IFERROR(INDEX(Overall!$C$3:$C$389,MATCH(ProjectionCalcs!B643,Overall!$D$3:$D$389,0)),"No")</f>
        <v>No</v>
      </c>
      <c r="W643" s="93">
        <f t="shared" si="20"/>
        <v>1</v>
      </c>
      <c r="X643" s="136"/>
      <c r="Y643" s="3" t="str">
        <f t="shared" si="21"/>
        <v/>
      </c>
      <c r="Z643" s="3" t="str">
        <f t="shared" si="6"/>
        <v>#DIV/0!</v>
      </c>
      <c r="AA643" s="96">
        <f t="shared" si="7"/>
        <v>0</v>
      </c>
      <c r="AB643" s="3" t="str">
        <f>IF(OR((AA643-$AD$2)&lt;0,(AA643-$AD$4)&lt;0),0,(AA643-$AD$2)*(AA643-$AD$4)*'Draft Array'!$K$101*'Draft Array'!$M$113*pcwr)</f>
        <v>#REF!</v>
      </c>
      <c r="AC643" s="3" t="str">
        <f t="shared" si="8"/>
        <v>#REF!</v>
      </c>
      <c r="AD643" s="3">
        <f t="shared" si="9"/>
        <v>0</v>
      </c>
      <c r="AE643" s="3" t="str">
        <f t="shared" si="22"/>
        <v>#DIV/0!</v>
      </c>
      <c r="AF643" s="3"/>
      <c r="AG643" s="3"/>
      <c r="AH643" s="3"/>
      <c r="AI643" s="3"/>
      <c r="AJ643" s="3"/>
      <c r="AK643" s="3"/>
    </row>
    <row r="644" ht="15.75" customHeight="1">
      <c r="A644" s="154" t="str">
        <f>OffensePrj!C643</f>
        <v>wr</v>
      </c>
      <c r="B644" s="131" t="str">
        <f>OffensePrj!R643</f>
        <v/>
      </c>
      <c r="C644" s="132" t="str">
        <f>OffensePrj!D643</f>
        <v>#N/A</v>
      </c>
      <c r="D644" s="132" t="str">
        <f>OffensePrj!E643</f>
        <v>#N/A</v>
      </c>
      <c r="E644" s="132" t="str">
        <f>OffensePrj!F643</f>
        <v>#N/A</v>
      </c>
      <c r="F644" s="132" t="str">
        <f>OffensePrj!G643</f>
        <v>#N/A</v>
      </c>
      <c r="G644" s="133" t="str">
        <f>OffensePrj!H643</f>
        <v>#N/A</v>
      </c>
      <c r="H644" s="132" t="str">
        <f>OffensePrj!I643</f>
        <v>#N/A</v>
      </c>
      <c r="I644" s="132" t="str">
        <f>OffensePrj!J643</f>
        <v>#N/A</v>
      </c>
      <c r="J644" s="132" t="str">
        <f>OffensePrj!K643</f>
        <v>#N/A</v>
      </c>
      <c r="K644" s="132" t="str">
        <f>OffensePrj!L643</f>
        <v>#N/A</v>
      </c>
      <c r="L644" s="132" t="str">
        <f>OffensePrj!M643</f>
        <v>#N/A</v>
      </c>
      <c r="M644" s="132" t="str">
        <f>OffensePrj!N643</f>
        <v>#N/A</v>
      </c>
      <c r="N644" s="132" t="str">
        <f>OffensePrj!O643</f>
        <v>#N/A</v>
      </c>
      <c r="O644" s="132" t="str">
        <f>OffensePrj!P643</f>
        <v>#N/A</v>
      </c>
      <c r="P644" s="132" t="str">
        <f>OffensePrj!Q643</f>
        <v>#N/A</v>
      </c>
      <c r="Q644" s="134">
        <f>IFERROR(ProjectionCalcs!D644*pointpasscomp+ProjectionCalcs!E644*pointpassyard+ProjectionCalcs!F644*pointpasstd+pointint*ProjectionCalcs!G644+ProjectionCalcs!H644*pointrushatt+pointrushyard*ProjectionCalcs!I644+pointrushtd*ProjectionCalcs!J644+ProjectionCalcs!K644*pointrec+pointrecyard*ProjectionCalcs!L644+ProjectionCalcs!M644*pointrectd+pointfumb*ProjectionCalcs!N644+(C644-D644)*pointpassinc+O644*pointret+P644*pointrushtd,0)</f>
        <v>0</v>
      </c>
      <c r="R644" s="113" t="str">
        <f t="shared" si="17"/>
        <v>#REF!</v>
      </c>
      <c r="S644" s="135" t="str">
        <f t="shared" si="18"/>
        <v>#REF!</v>
      </c>
      <c r="T644" s="113" t="str">
        <f t="array" ref="T644">ROUND(SUMPRODUCT((AE644&gt;=$AE$405:$AE$704)/COUNTIF($AE$405:$AE$704,$AE$405:$AE$704)),0)</f>
        <v>#DIV/0!</v>
      </c>
      <c r="U644" s="3" t="str">
        <f t="shared" si="19"/>
        <v>#REF!</v>
      </c>
      <c r="V644" s="3" t="str">
        <f t="array" ref="V644">IFERROR(INDEX(Overall!$C$3:$C$389,MATCH(ProjectionCalcs!B644,Overall!$D$3:$D$389,0)),"No")</f>
        <v>No</v>
      </c>
      <c r="W644" s="93">
        <f t="shared" si="20"/>
        <v>1</v>
      </c>
      <c r="X644" s="136"/>
      <c r="Y644" s="3" t="str">
        <f t="shared" si="21"/>
        <v/>
      </c>
      <c r="Z644" s="3" t="str">
        <f t="shared" si="6"/>
        <v>#DIV/0!</v>
      </c>
      <c r="AA644" s="96">
        <f t="shared" si="7"/>
        <v>0</v>
      </c>
      <c r="AB644" s="3" t="str">
        <f>IF(OR((AA644-$AD$2)&lt;0,(AA644-$AD$4)&lt;0),0,(AA644-$AD$2)*(AA644-$AD$4)*'Draft Array'!$K$101*'Draft Array'!$M$113*pcwr)</f>
        <v>#REF!</v>
      </c>
      <c r="AC644" s="3" t="str">
        <f t="shared" si="8"/>
        <v>#REF!</v>
      </c>
      <c r="AD644" s="3">
        <f t="shared" si="9"/>
        <v>0</v>
      </c>
      <c r="AE644" s="3" t="str">
        <f t="shared" si="22"/>
        <v>#DIV/0!</v>
      </c>
      <c r="AF644" s="3"/>
      <c r="AG644" s="3"/>
      <c r="AH644" s="3"/>
      <c r="AI644" s="3"/>
      <c r="AJ644" s="3"/>
      <c r="AK644" s="3"/>
    </row>
    <row r="645" ht="15.75" customHeight="1">
      <c r="A645" s="154" t="str">
        <f>OffensePrj!C644</f>
        <v>wr</v>
      </c>
      <c r="B645" s="131" t="str">
        <f>OffensePrj!R644</f>
        <v/>
      </c>
      <c r="C645" s="132" t="str">
        <f>OffensePrj!D644</f>
        <v>#N/A</v>
      </c>
      <c r="D645" s="132" t="str">
        <f>OffensePrj!E644</f>
        <v>#N/A</v>
      </c>
      <c r="E645" s="132" t="str">
        <f>OffensePrj!F644</f>
        <v>#N/A</v>
      </c>
      <c r="F645" s="132" t="str">
        <f>OffensePrj!G644</f>
        <v>#N/A</v>
      </c>
      <c r="G645" s="133" t="str">
        <f>OffensePrj!H644</f>
        <v>#N/A</v>
      </c>
      <c r="H645" s="132" t="str">
        <f>OffensePrj!I644</f>
        <v>#N/A</v>
      </c>
      <c r="I645" s="132" t="str">
        <f>OffensePrj!J644</f>
        <v>#N/A</v>
      </c>
      <c r="J645" s="132" t="str">
        <f>OffensePrj!K644</f>
        <v>#N/A</v>
      </c>
      <c r="K645" s="132" t="str">
        <f>OffensePrj!L644</f>
        <v>#N/A</v>
      </c>
      <c r="L645" s="132" t="str">
        <f>OffensePrj!M644</f>
        <v>#N/A</v>
      </c>
      <c r="M645" s="132" t="str">
        <f>OffensePrj!N644</f>
        <v>#N/A</v>
      </c>
      <c r="N645" s="132" t="str">
        <f>OffensePrj!O644</f>
        <v>#N/A</v>
      </c>
      <c r="O645" s="132" t="str">
        <f>OffensePrj!P644</f>
        <v>#N/A</v>
      </c>
      <c r="P645" s="132" t="str">
        <f>OffensePrj!Q644</f>
        <v>#N/A</v>
      </c>
      <c r="Q645" s="134">
        <f>IFERROR(ProjectionCalcs!D645*pointpasscomp+ProjectionCalcs!E645*pointpassyard+ProjectionCalcs!F645*pointpasstd+pointint*ProjectionCalcs!G645+ProjectionCalcs!H645*pointrushatt+pointrushyard*ProjectionCalcs!I645+pointrushtd*ProjectionCalcs!J645+ProjectionCalcs!K645*pointrec+pointrecyard*ProjectionCalcs!L645+ProjectionCalcs!M645*pointrectd+pointfumb*ProjectionCalcs!N645+(C645-D645)*pointpassinc+O645*pointret+P645*pointrushtd,0)</f>
        <v>0</v>
      </c>
      <c r="R645" s="113" t="str">
        <f t="shared" si="17"/>
        <v>#REF!</v>
      </c>
      <c r="S645" s="135" t="str">
        <f t="shared" si="18"/>
        <v>#REF!</v>
      </c>
      <c r="T645" s="113" t="str">
        <f t="array" ref="T645">ROUND(SUMPRODUCT((AE645&gt;=$AE$405:$AE$704)/COUNTIF($AE$405:$AE$704,$AE$405:$AE$704)),0)</f>
        <v>#DIV/0!</v>
      </c>
      <c r="U645" s="3" t="str">
        <f t="shared" si="19"/>
        <v>#REF!</v>
      </c>
      <c r="V645" s="3" t="str">
        <f t="array" ref="V645">IFERROR(INDEX(Overall!$C$3:$C$389,MATCH(ProjectionCalcs!B645,Overall!$D$3:$D$389,0)),"No")</f>
        <v>No</v>
      </c>
      <c r="W645" s="93">
        <f t="shared" si="20"/>
        <v>1</v>
      </c>
      <c r="X645" s="136"/>
      <c r="Y645" s="3" t="str">
        <f t="shared" si="21"/>
        <v/>
      </c>
      <c r="Z645" s="3" t="str">
        <f t="shared" si="6"/>
        <v>#DIV/0!</v>
      </c>
      <c r="AA645" s="96">
        <f t="shared" si="7"/>
        <v>0</v>
      </c>
      <c r="AB645" s="3" t="str">
        <f>IF(OR((AA645-$AD$2)&lt;0,(AA645-$AD$4)&lt;0),0,(AA645-$AD$2)*(AA645-$AD$4)*'Draft Array'!$K$101*'Draft Array'!$M$113*pcwr)</f>
        <v>#REF!</v>
      </c>
      <c r="AC645" s="3" t="str">
        <f t="shared" si="8"/>
        <v>#REF!</v>
      </c>
      <c r="AD645" s="3">
        <f t="shared" si="9"/>
        <v>0</v>
      </c>
      <c r="AE645" s="3" t="str">
        <f t="shared" si="22"/>
        <v>#DIV/0!</v>
      </c>
      <c r="AF645" s="3"/>
      <c r="AG645" s="3"/>
      <c r="AH645" s="3"/>
      <c r="AI645" s="3"/>
      <c r="AJ645" s="3"/>
      <c r="AK645" s="3"/>
    </row>
    <row r="646" ht="15.75" customHeight="1">
      <c r="A646" s="154" t="str">
        <f>OffensePrj!C645</f>
        <v>wr</v>
      </c>
      <c r="B646" s="131" t="str">
        <f>OffensePrj!R645</f>
        <v/>
      </c>
      <c r="C646" s="132" t="str">
        <f>OffensePrj!D645</f>
        <v>#N/A</v>
      </c>
      <c r="D646" s="132" t="str">
        <f>OffensePrj!E645</f>
        <v>#N/A</v>
      </c>
      <c r="E646" s="132" t="str">
        <f>OffensePrj!F645</f>
        <v>#N/A</v>
      </c>
      <c r="F646" s="132" t="str">
        <f>OffensePrj!G645</f>
        <v>#N/A</v>
      </c>
      <c r="G646" s="133" t="str">
        <f>OffensePrj!H645</f>
        <v>#N/A</v>
      </c>
      <c r="H646" s="132" t="str">
        <f>OffensePrj!I645</f>
        <v>#N/A</v>
      </c>
      <c r="I646" s="132" t="str">
        <f>OffensePrj!J645</f>
        <v>#N/A</v>
      </c>
      <c r="J646" s="132" t="str">
        <f>OffensePrj!K645</f>
        <v>#N/A</v>
      </c>
      <c r="K646" s="132" t="str">
        <f>OffensePrj!L645</f>
        <v>#N/A</v>
      </c>
      <c r="L646" s="132" t="str">
        <f>OffensePrj!M645</f>
        <v>#N/A</v>
      </c>
      <c r="M646" s="132" t="str">
        <f>OffensePrj!N645</f>
        <v>#N/A</v>
      </c>
      <c r="N646" s="132" t="str">
        <f>OffensePrj!O645</f>
        <v>#N/A</v>
      </c>
      <c r="O646" s="132" t="str">
        <f>OffensePrj!P645</f>
        <v>#N/A</v>
      </c>
      <c r="P646" s="132" t="str">
        <f>OffensePrj!Q645</f>
        <v>#N/A</v>
      </c>
      <c r="Q646" s="134">
        <f>IFERROR(ProjectionCalcs!D646*pointpasscomp+ProjectionCalcs!E646*pointpassyard+ProjectionCalcs!F646*pointpasstd+pointint*ProjectionCalcs!G646+ProjectionCalcs!H646*pointrushatt+pointrushyard*ProjectionCalcs!I646+pointrushtd*ProjectionCalcs!J646+ProjectionCalcs!K646*pointrec+pointrecyard*ProjectionCalcs!L646+ProjectionCalcs!M646*pointrectd+pointfumb*ProjectionCalcs!N646+(C646-D646)*pointpassinc+O646*pointret+P646*pointrushtd,0)</f>
        <v>0</v>
      </c>
      <c r="R646" s="113" t="str">
        <f t="shared" si="17"/>
        <v>#REF!</v>
      </c>
      <c r="S646" s="135" t="str">
        <f t="shared" si="18"/>
        <v>#REF!</v>
      </c>
      <c r="T646" s="113" t="str">
        <f t="array" ref="T646">ROUND(SUMPRODUCT((AE646&gt;=$AE$405:$AE$704)/COUNTIF($AE$405:$AE$704,$AE$405:$AE$704)),0)</f>
        <v>#DIV/0!</v>
      </c>
      <c r="U646" s="3" t="str">
        <f t="shared" si="19"/>
        <v>#REF!</v>
      </c>
      <c r="V646" s="3" t="str">
        <f t="array" ref="V646">IFERROR(INDEX(Overall!$C$3:$C$389,MATCH(ProjectionCalcs!B646,Overall!$D$3:$D$389,0)),"No")</f>
        <v>No</v>
      </c>
      <c r="W646" s="93">
        <f t="shared" si="20"/>
        <v>1</v>
      </c>
      <c r="X646" s="136"/>
      <c r="Y646" s="3" t="str">
        <f t="shared" si="21"/>
        <v/>
      </c>
      <c r="Z646" s="3" t="str">
        <f t="shared" si="6"/>
        <v>#DIV/0!</v>
      </c>
      <c r="AA646" s="96">
        <f t="shared" si="7"/>
        <v>0</v>
      </c>
      <c r="AB646" s="3" t="str">
        <f>IF(OR((AA646-$AD$2)&lt;0,(AA646-$AD$4)&lt;0),0,(AA646-$AD$2)*(AA646-$AD$4)*'Draft Array'!$K$101*'Draft Array'!$M$113*pcwr)</f>
        <v>#REF!</v>
      </c>
      <c r="AC646" s="3" t="str">
        <f t="shared" si="8"/>
        <v>#REF!</v>
      </c>
      <c r="AD646" s="3">
        <f t="shared" si="9"/>
        <v>0</v>
      </c>
      <c r="AE646" s="3" t="str">
        <f t="shared" si="22"/>
        <v>#DIV/0!</v>
      </c>
      <c r="AF646" s="3"/>
      <c r="AG646" s="3"/>
      <c r="AH646" s="3"/>
      <c r="AI646" s="3"/>
      <c r="AJ646" s="3"/>
      <c r="AK646" s="3"/>
    </row>
    <row r="647" ht="15.75" customHeight="1">
      <c r="A647" s="154" t="str">
        <f>OffensePrj!C646</f>
        <v>wr</v>
      </c>
      <c r="B647" s="131" t="str">
        <f>OffensePrj!R646</f>
        <v/>
      </c>
      <c r="C647" s="132" t="str">
        <f>OffensePrj!D646</f>
        <v>#N/A</v>
      </c>
      <c r="D647" s="132" t="str">
        <f>OffensePrj!E646</f>
        <v>#N/A</v>
      </c>
      <c r="E647" s="132" t="str">
        <f>OffensePrj!F646</f>
        <v>#N/A</v>
      </c>
      <c r="F647" s="132" t="str">
        <f>OffensePrj!G646</f>
        <v>#N/A</v>
      </c>
      <c r="G647" s="133" t="str">
        <f>OffensePrj!H646</f>
        <v>#N/A</v>
      </c>
      <c r="H647" s="132" t="str">
        <f>OffensePrj!I646</f>
        <v>#N/A</v>
      </c>
      <c r="I647" s="132" t="str">
        <f>OffensePrj!J646</f>
        <v>#N/A</v>
      </c>
      <c r="J647" s="132" t="str">
        <f>OffensePrj!K646</f>
        <v>#N/A</v>
      </c>
      <c r="K647" s="132" t="str">
        <f>OffensePrj!L646</f>
        <v>#N/A</v>
      </c>
      <c r="L647" s="132" t="str">
        <f>OffensePrj!M646</f>
        <v>#N/A</v>
      </c>
      <c r="M647" s="132" t="str">
        <f>OffensePrj!N646</f>
        <v>#N/A</v>
      </c>
      <c r="N647" s="132" t="str">
        <f>OffensePrj!O646</f>
        <v>#N/A</v>
      </c>
      <c r="O647" s="132" t="str">
        <f>OffensePrj!P646</f>
        <v>#N/A</v>
      </c>
      <c r="P647" s="132" t="str">
        <f>OffensePrj!Q646</f>
        <v>#N/A</v>
      </c>
      <c r="Q647" s="134">
        <f>IFERROR(ProjectionCalcs!D647*pointpasscomp+ProjectionCalcs!E647*pointpassyard+ProjectionCalcs!F647*pointpasstd+pointint*ProjectionCalcs!G647+ProjectionCalcs!H647*pointrushatt+pointrushyard*ProjectionCalcs!I647+pointrushtd*ProjectionCalcs!J647+ProjectionCalcs!K647*pointrec+pointrecyard*ProjectionCalcs!L647+ProjectionCalcs!M647*pointrectd+pointfumb*ProjectionCalcs!N647+(C647-D647)*pointpassinc+O647*pointret+P647*pointrushtd,0)</f>
        <v>0</v>
      </c>
      <c r="R647" s="113" t="str">
        <f t="shared" si="17"/>
        <v>#REF!</v>
      </c>
      <c r="S647" s="135" t="str">
        <f t="shared" si="18"/>
        <v>#REF!</v>
      </c>
      <c r="T647" s="113" t="str">
        <f t="array" ref="T647">ROUND(SUMPRODUCT((AE647&gt;=$AE$405:$AE$704)/COUNTIF($AE$405:$AE$704,$AE$405:$AE$704)),0)</f>
        <v>#DIV/0!</v>
      </c>
      <c r="U647" s="3" t="str">
        <f t="shared" si="19"/>
        <v>#REF!</v>
      </c>
      <c r="V647" s="3" t="str">
        <f t="array" ref="V647">IFERROR(INDEX(Overall!$C$3:$C$389,MATCH(ProjectionCalcs!B647,Overall!$D$3:$D$389,0)),"No")</f>
        <v>No</v>
      </c>
      <c r="W647" s="93">
        <f t="shared" si="20"/>
        <v>1</v>
      </c>
      <c r="X647" s="136"/>
      <c r="Y647" s="3" t="str">
        <f t="shared" si="21"/>
        <v/>
      </c>
      <c r="Z647" s="3" t="str">
        <f t="shared" si="6"/>
        <v>#DIV/0!</v>
      </c>
      <c r="AA647" s="96">
        <f t="shared" si="7"/>
        <v>0</v>
      </c>
      <c r="AB647" s="3" t="str">
        <f>IF(OR((AA647-$AD$2)&lt;0,(AA647-$AD$4)&lt;0),0,(AA647-$AD$2)*(AA647-$AD$4)*'Draft Array'!$K$101*'Draft Array'!$M$113*pcwr)</f>
        <v>#REF!</v>
      </c>
      <c r="AC647" s="3" t="str">
        <f t="shared" si="8"/>
        <v>#REF!</v>
      </c>
      <c r="AD647" s="3">
        <f t="shared" si="9"/>
        <v>0</v>
      </c>
      <c r="AE647" s="3" t="str">
        <f t="shared" si="22"/>
        <v>#DIV/0!</v>
      </c>
      <c r="AF647" s="3"/>
      <c r="AG647" s="3"/>
      <c r="AH647" s="3"/>
      <c r="AI647" s="3"/>
      <c r="AJ647" s="3"/>
      <c r="AK647" s="3"/>
    </row>
    <row r="648" ht="15.75" customHeight="1">
      <c r="A648" s="154" t="str">
        <f>OffensePrj!C647</f>
        <v>wr</v>
      </c>
      <c r="B648" s="131" t="str">
        <f>OffensePrj!R647</f>
        <v/>
      </c>
      <c r="C648" s="132" t="str">
        <f>OffensePrj!D647</f>
        <v>#N/A</v>
      </c>
      <c r="D648" s="132" t="str">
        <f>OffensePrj!E647</f>
        <v>#N/A</v>
      </c>
      <c r="E648" s="132" t="str">
        <f>OffensePrj!F647</f>
        <v>#N/A</v>
      </c>
      <c r="F648" s="132" t="str">
        <f>OffensePrj!G647</f>
        <v>#N/A</v>
      </c>
      <c r="G648" s="133" t="str">
        <f>OffensePrj!H647</f>
        <v>#N/A</v>
      </c>
      <c r="H648" s="132" t="str">
        <f>OffensePrj!I647</f>
        <v>#N/A</v>
      </c>
      <c r="I648" s="132" t="str">
        <f>OffensePrj!J647</f>
        <v>#N/A</v>
      </c>
      <c r="J648" s="132" t="str">
        <f>OffensePrj!K647</f>
        <v>#N/A</v>
      </c>
      <c r="K648" s="132" t="str">
        <f>OffensePrj!L647</f>
        <v>#N/A</v>
      </c>
      <c r="L648" s="132" t="str">
        <f>OffensePrj!M647</f>
        <v>#N/A</v>
      </c>
      <c r="M648" s="132" t="str">
        <f>OffensePrj!N647</f>
        <v>#N/A</v>
      </c>
      <c r="N648" s="132" t="str">
        <f>OffensePrj!O647</f>
        <v>#N/A</v>
      </c>
      <c r="O648" s="132" t="str">
        <f>OffensePrj!P647</f>
        <v>#N/A</v>
      </c>
      <c r="P648" s="132" t="str">
        <f>OffensePrj!Q647</f>
        <v>#N/A</v>
      </c>
      <c r="Q648" s="134">
        <f>IFERROR(ProjectionCalcs!D648*pointpasscomp+ProjectionCalcs!E648*pointpassyard+ProjectionCalcs!F648*pointpasstd+pointint*ProjectionCalcs!G648+ProjectionCalcs!H648*pointrushatt+pointrushyard*ProjectionCalcs!I648+pointrushtd*ProjectionCalcs!J648+ProjectionCalcs!K648*pointrec+pointrecyard*ProjectionCalcs!L648+ProjectionCalcs!M648*pointrectd+pointfumb*ProjectionCalcs!N648+(C648-D648)*pointpassinc+O648*pointret+P648*pointrushtd,0)</f>
        <v>0</v>
      </c>
      <c r="R648" s="113" t="str">
        <f t="shared" si="17"/>
        <v>#REF!</v>
      </c>
      <c r="S648" s="135" t="str">
        <f t="shared" si="18"/>
        <v>#REF!</v>
      </c>
      <c r="T648" s="113" t="str">
        <f t="array" ref="T648">ROUND(SUMPRODUCT((AE648&gt;=$AE$405:$AE$704)/COUNTIF($AE$405:$AE$704,$AE$405:$AE$704)),0)</f>
        <v>#DIV/0!</v>
      </c>
      <c r="U648" s="3" t="str">
        <f t="shared" si="19"/>
        <v>#REF!</v>
      </c>
      <c r="V648" s="3" t="str">
        <f t="array" ref="V648">IFERROR(INDEX(Overall!$C$3:$C$389,MATCH(ProjectionCalcs!B648,Overall!$D$3:$D$389,0)),"No")</f>
        <v>No</v>
      </c>
      <c r="W648" s="93">
        <f t="shared" si="20"/>
        <v>1</v>
      </c>
      <c r="X648" s="136"/>
      <c r="Y648" s="3" t="str">
        <f t="shared" si="21"/>
        <v/>
      </c>
      <c r="Z648" s="3" t="str">
        <f t="shared" si="6"/>
        <v>#DIV/0!</v>
      </c>
      <c r="AA648" s="96">
        <f t="shared" si="7"/>
        <v>0</v>
      </c>
      <c r="AB648" s="3" t="str">
        <f>IF(OR((AA648-$AD$2)&lt;0,(AA648-$AD$4)&lt;0),0,(AA648-$AD$2)*(AA648-$AD$4)*'Draft Array'!$K$101*'Draft Array'!$M$113*pcwr)</f>
        <v>#REF!</v>
      </c>
      <c r="AC648" s="3" t="str">
        <f t="shared" si="8"/>
        <v>#REF!</v>
      </c>
      <c r="AD648" s="3">
        <f t="shared" si="9"/>
        <v>0</v>
      </c>
      <c r="AE648" s="3" t="str">
        <f t="shared" si="22"/>
        <v>#DIV/0!</v>
      </c>
      <c r="AF648" s="3"/>
      <c r="AG648" s="3"/>
      <c r="AH648" s="3"/>
      <c r="AI648" s="3"/>
      <c r="AJ648" s="3"/>
      <c r="AK648" s="3"/>
    </row>
    <row r="649" ht="15.75" customHeight="1">
      <c r="A649" s="154" t="str">
        <f>OffensePrj!C648</f>
        <v>wr</v>
      </c>
      <c r="B649" s="131" t="str">
        <f>OffensePrj!R648</f>
        <v/>
      </c>
      <c r="C649" s="132" t="str">
        <f>OffensePrj!D648</f>
        <v>#N/A</v>
      </c>
      <c r="D649" s="132" t="str">
        <f>OffensePrj!E648</f>
        <v>#N/A</v>
      </c>
      <c r="E649" s="132" t="str">
        <f>OffensePrj!F648</f>
        <v>#N/A</v>
      </c>
      <c r="F649" s="132" t="str">
        <f>OffensePrj!G648</f>
        <v>#N/A</v>
      </c>
      <c r="G649" s="133" t="str">
        <f>OffensePrj!H648</f>
        <v>#N/A</v>
      </c>
      <c r="H649" s="132" t="str">
        <f>OffensePrj!I648</f>
        <v>#N/A</v>
      </c>
      <c r="I649" s="132" t="str">
        <f>OffensePrj!J648</f>
        <v>#N/A</v>
      </c>
      <c r="J649" s="132" t="str">
        <f>OffensePrj!K648</f>
        <v>#N/A</v>
      </c>
      <c r="K649" s="132" t="str">
        <f>OffensePrj!L648</f>
        <v>#N/A</v>
      </c>
      <c r="L649" s="132" t="str">
        <f>OffensePrj!M648</f>
        <v>#N/A</v>
      </c>
      <c r="M649" s="132" t="str">
        <f>OffensePrj!N648</f>
        <v>#N/A</v>
      </c>
      <c r="N649" s="132" t="str">
        <f>OffensePrj!O648</f>
        <v>#N/A</v>
      </c>
      <c r="O649" s="132" t="str">
        <f>OffensePrj!P648</f>
        <v>#N/A</v>
      </c>
      <c r="P649" s="132" t="str">
        <f>OffensePrj!Q648</f>
        <v>#N/A</v>
      </c>
      <c r="Q649" s="134">
        <f>IFERROR(ProjectionCalcs!D649*pointpasscomp+ProjectionCalcs!E649*pointpassyard+ProjectionCalcs!F649*pointpasstd+pointint*ProjectionCalcs!G649+ProjectionCalcs!H649*pointrushatt+pointrushyard*ProjectionCalcs!I649+pointrushtd*ProjectionCalcs!J649+ProjectionCalcs!K649*pointrec+pointrecyard*ProjectionCalcs!L649+ProjectionCalcs!M649*pointrectd+pointfumb*ProjectionCalcs!N649+(C649-D649)*pointpassinc+O649*pointret+P649*pointrushtd,0)</f>
        <v>0</v>
      </c>
      <c r="R649" s="113" t="str">
        <f t="shared" si="17"/>
        <v>#REF!</v>
      </c>
      <c r="S649" s="135" t="str">
        <f t="shared" si="18"/>
        <v>#REF!</v>
      </c>
      <c r="T649" s="113" t="str">
        <f t="array" ref="T649">ROUND(SUMPRODUCT((AE649&gt;=$AE$405:$AE$704)/COUNTIF($AE$405:$AE$704,$AE$405:$AE$704)),0)</f>
        <v>#DIV/0!</v>
      </c>
      <c r="U649" s="3" t="str">
        <f t="shared" si="19"/>
        <v>#REF!</v>
      </c>
      <c r="V649" s="3" t="str">
        <f t="array" ref="V649">IFERROR(INDEX(Overall!$C$3:$C$389,MATCH(ProjectionCalcs!B649,Overall!$D$3:$D$389,0)),"No")</f>
        <v>No</v>
      </c>
      <c r="W649" s="93">
        <f t="shared" si="20"/>
        <v>1</v>
      </c>
      <c r="X649" s="136"/>
      <c r="Y649" s="3" t="str">
        <f t="shared" si="21"/>
        <v/>
      </c>
      <c r="Z649" s="3" t="str">
        <f t="shared" si="6"/>
        <v>#DIV/0!</v>
      </c>
      <c r="AA649" s="96">
        <f t="shared" si="7"/>
        <v>0</v>
      </c>
      <c r="AB649" s="3" t="str">
        <f>IF(OR((AA649-$AD$2)&lt;0,(AA649-$AD$4)&lt;0),0,(AA649-$AD$2)*(AA649-$AD$4)*'Draft Array'!$K$101*'Draft Array'!$M$113*pcwr)</f>
        <v>#REF!</v>
      </c>
      <c r="AC649" s="3" t="str">
        <f t="shared" si="8"/>
        <v>#REF!</v>
      </c>
      <c r="AD649" s="3">
        <f t="shared" si="9"/>
        <v>0</v>
      </c>
      <c r="AE649" s="3" t="str">
        <f t="shared" si="22"/>
        <v>#DIV/0!</v>
      </c>
      <c r="AF649" s="3"/>
      <c r="AG649" s="3"/>
      <c r="AH649" s="3"/>
      <c r="AI649" s="3"/>
      <c r="AJ649" s="3"/>
      <c r="AK649" s="3"/>
    </row>
    <row r="650" ht="15.75" customHeight="1">
      <c r="A650" s="154" t="str">
        <f>OffensePrj!C649</f>
        <v>wr</v>
      </c>
      <c r="B650" s="131" t="str">
        <f>OffensePrj!R649</f>
        <v/>
      </c>
      <c r="C650" s="132" t="str">
        <f>OffensePrj!D649</f>
        <v>#N/A</v>
      </c>
      <c r="D650" s="132" t="str">
        <f>OffensePrj!E649</f>
        <v>#N/A</v>
      </c>
      <c r="E650" s="132" t="str">
        <f>OffensePrj!F649</f>
        <v>#N/A</v>
      </c>
      <c r="F650" s="132" t="str">
        <f>OffensePrj!G649</f>
        <v>#N/A</v>
      </c>
      <c r="G650" s="133" t="str">
        <f>OffensePrj!H649</f>
        <v>#N/A</v>
      </c>
      <c r="H650" s="132" t="str">
        <f>OffensePrj!I649</f>
        <v>#N/A</v>
      </c>
      <c r="I650" s="132" t="str">
        <f>OffensePrj!J649</f>
        <v>#N/A</v>
      </c>
      <c r="J650" s="132" t="str">
        <f>OffensePrj!K649</f>
        <v>#N/A</v>
      </c>
      <c r="K650" s="132" t="str">
        <f>OffensePrj!L649</f>
        <v>#N/A</v>
      </c>
      <c r="L650" s="132" t="str">
        <f>OffensePrj!M649</f>
        <v>#N/A</v>
      </c>
      <c r="M650" s="132" t="str">
        <f>OffensePrj!N649</f>
        <v>#N/A</v>
      </c>
      <c r="N650" s="132" t="str">
        <f>OffensePrj!O649</f>
        <v>#N/A</v>
      </c>
      <c r="O650" s="132" t="str">
        <f>OffensePrj!P649</f>
        <v>#N/A</v>
      </c>
      <c r="P650" s="132" t="str">
        <f>OffensePrj!Q649</f>
        <v>#N/A</v>
      </c>
      <c r="Q650" s="134">
        <f>IFERROR(ProjectionCalcs!D650*pointpasscomp+ProjectionCalcs!E650*pointpassyard+ProjectionCalcs!F650*pointpasstd+pointint*ProjectionCalcs!G650+ProjectionCalcs!H650*pointrushatt+pointrushyard*ProjectionCalcs!I650+pointrushtd*ProjectionCalcs!J650+ProjectionCalcs!K650*pointrec+pointrecyard*ProjectionCalcs!L650+ProjectionCalcs!M650*pointrectd+pointfumb*ProjectionCalcs!N650+(C650-D650)*pointpassinc+O650*pointret+P650*pointrushtd,0)</f>
        <v>0</v>
      </c>
      <c r="R650" s="113" t="str">
        <f t="shared" si="17"/>
        <v>#REF!</v>
      </c>
      <c r="S650" s="135" t="str">
        <f t="shared" si="18"/>
        <v>#REF!</v>
      </c>
      <c r="T650" s="113" t="str">
        <f t="array" ref="T650">ROUND(SUMPRODUCT((AE650&gt;=$AE$405:$AE$704)/COUNTIF($AE$405:$AE$704,$AE$405:$AE$704)),0)</f>
        <v>#DIV/0!</v>
      </c>
      <c r="U650" s="3" t="str">
        <f t="shared" si="19"/>
        <v>#REF!</v>
      </c>
      <c r="V650" s="3" t="str">
        <f t="array" ref="V650">IFERROR(INDEX(Overall!$C$3:$C$389,MATCH(ProjectionCalcs!B650,Overall!$D$3:$D$389,0)),"No")</f>
        <v>No</v>
      </c>
      <c r="W650" s="93">
        <f t="shared" si="20"/>
        <v>1</v>
      </c>
      <c r="X650" s="136"/>
      <c r="Y650" s="3" t="str">
        <f t="shared" si="21"/>
        <v/>
      </c>
      <c r="Z650" s="3" t="str">
        <f t="shared" si="6"/>
        <v>#DIV/0!</v>
      </c>
      <c r="AA650" s="96">
        <f t="shared" si="7"/>
        <v>0</v>
      </c>
      <c r="AB650" s="3" t="str">
        <f>IF(OR((AA650-$AD$2)&lt;0,(AA650-$AD$4)&lt;0),0,(AA650-$AD$2)*(AA650-$AD$4)*'Draft Array'!$K$101*'Draft Array'!$M$113*pcwr)</f>
        <v>#REF!</v>
      </c>
      <c r="AC650" s="3" t="str">
        <f t="shared" si="8"/>
        <v>#REF!</v>
      </c>
      <c r="AD650" s="3">
        <f t="shared" si="9"/>
        <v>0</v>
      </c>
      <c r="AE650" s="3" t="str">
        <f t="shared" si="22"/>
        <v>#DIV/0!</v>
      </c>
      <c r="AF650" s="3"/>
      <c r="AG650" s="3"/>
      <c r="AH650" s="3"/>
      <c r="AI650" s="3"/>
      <c r="AJ650" s="3"/>
      <c r="AK650" s="3"/>
    </row>
    <row r="651" ht="15.75" customHeight="1">
      <c r="A651" s="154" t="str">
        <f>OffensePrj!C650</f>
        <v>wr</v>
      </c>
      <c r="B651" s="131" t="str">
        <f>OffensePrj!R650</f>
        <v/>
      </c>
      <c r="C651" s="132" t="str">
        <f>OffensePrj!D650</f>
        <v>#N/A</v>
      </c>
      <c r="D651" s="132" t="str">
        <f>OffensePrj!E650</f>
        <v>#N/A</v>
      </c>
      <c r="E651" s="132" t="str">
        <f>OffensePrj!F650</f>
        <v>#N/A</v>
      </c>
      <c r="F651" s="132" t="str">
        <f>OffensePrj!G650</f>
        <v>#N/A</v>
      </c>
      <c r="G651" s="133" t="str">
        <f>OffensePrj!H650</f>
        <v>#N/A</v>
      </c>
      <c r="H651" s="132" t="str">
        <f>OffensePrj!I650</f>
        <v>#N/A</v>
      </c>
      <c r="I651" s="132" t="str">
        <f>OffensePrj!J650</f>
        <v>#N/A</v>
      </c>
      <c r="J651" s="132" t="str">
        <f>OffensePrj!K650</f>
        <v>#N/A</v>
      </c>
      <c r="K651" s="132" t="str">
        <f>OffensePrj!L650</f>
        <v>#N/A</v>
      </c>
      <c r="L651" s="132" t="str">
        <f>OffensePrj!M650</f>
        <v>#N/A</v>
      </c>
      <c r="M651" s="132" t="str">
        <f>OffensePrj!N650</f>
        <v>#N/A</v>
      </c>
      <c r="N651" s="132" t="str">
        <f>OffensePrj!O650</f>
        <v>#N/A</v>
      </c>
      <c r="O651" s="132" t="str">
        <f>OffensePrj!P650</f>
        <v>#N/A</v>
      </c>
      <c r="P651" s="132" t="str">
        <f>OffensePrj!Q650</f>
        <v>#N/A</v>
      </c>
      <c r="Q651" s="134">
        <f>IFERROR(ProjectionCalcs!D651*pointpasscomp+ProjectionCalcs!E651*pointpassyard+ProjectionCalcs!F651*pointpasstd+pointint*ProjectionCalcs!G651+ProjectionCalcs!H651*pointrushatt+pointrushyard*ProjectionCalcs!I651+pointrushtd*ProjectionCalcs!J651+ProjectionCalcs!K651*pointrec+pointrecyard*ProjectionCalcs!L651+ProjectionCalcs!M651*pointrectd+pointfumb*ProjectionCalcs!N651+(C651-D651)*pointpassinc+O651*pointret+P651*pointrushtd,0)</f>
        <v>0</v>
      </c>
      <c r="R651" s="113" t="str">
        <f t="shared" si="17"/>
        <v>#REF!</v>
      </c>
      <c r="S651" s="135" t="str">
        <f t="shared" si="18"/>
        <v>#REF!</v>
      </c>
      <c r="T651" s="113" t="str">
        <f t="array" ref="T651">ROUND(SUMPRODUCT((AE651&gt;=$AE$405:$AE$704)/COUNTIF($AE$405:$AE$704,$AE$405:$AE$704)),0)</f>
        <v>#DIV/0!</v>
      </c>
      <c r="U651" s="3" t="str">
        <f t="shared" si="19"/>
        <v>#REF!</v>
      </c>
      <c r="V651" s="3" t="str">
        <f t="array" ref="V651">IFERROR(INDEX(Overall!$C$3:$C$389,MATCH(ProjectionCalcs!B651,Overall!$D$3:$D$389,0)),"No")</f>
        <v>No</v>
      </c>
      <c r="W651" s="93">
        <f t="shared" si="20"/>
        <v>1</v>
      </c>
      <c r="X651" s="136"/>
      <c r="Y651" s="3" t="str">
        <f t="shared" si="21"/>
        <v/>
      </c>
      <c r="Z651" s="3" t="str">
        <f t="shared" si="6"/>
        <v>#DIV/0!</v>
      </c>
      <c r="AA651" s="96">
        <f t="shared" si="7"/>
        <v>0</v>
      </c>
      <c r="AB651" s="3" t="str">
        <f>IF(OR((AA651-$AD$2)&lt;0,(AA651-$AD$4)&lt;0),0,(AA651-$AD$2)*(AA651-$AD$4)*'Draft Array'!$K$101*'Draft Array'!$M$113*pcwr)</f>
        <v>#REF!</v>
      </c>
      <c r="AC651" s="3" t="str">
        <f t="shared" si="8"/>
        <v>#REF!</v>
      </c>
      <c r="AD651" s="3">
        <f t="shared" si="9"/>
        <v>0</v>
      </c>
      <c r="AE651" s="3" t="str">
        <f t="shared" si="22"/>
        <v>#DIV/0!</v>
      </c>
      <c r="AF651" s="3"/>
      <c r="AG651" s="3"/>
      <c r="AH651" s="3"/>
      <c r="AI651" s="3"/>
      <c r="AJ651" s="3"/>
      <c r="AK651" s="3"/>
    </row>
    <row r="652" ht="15.75" customHeight="1">
      <c r="A652" s="154" t="str">
        <f>OffensePrj!C651</f>
        <v>wr</v>
      </c>
      <c r="B652" s="131" t="str">
        <f>OffensePrj!R651</f>
        <v/>
      </c>
      <c r="C652" s="132" t="str">
        <f>OffensePrj!D651</f>
        <v>#N/A</v>
      </c>
      <c r="D652" s="132" t="str">
        <f>OffensePrj!E651</f>
        <v>#N/A</v>
      </c>
      <c r="E652" s="132" t="str">
        <f>OffensePrj!F651</f>
        <v>#N/A</v>
      </c>
      <c r="F652" s="132" t="str">
        <f>OffensePrj!G651</f>
        <v>#N/A</v>
      </c>
      <c r="G652" s="133" t="str">
        <f>OffensePrj!H651</f>
        <v>#N/A</v>
      </c>
      <c r="H652" s="132" t="str">
        <f>OffensePrj!I651</f>
        <v>#N/A</v>
      </c>
      <c r="I652" s="132" t="str">
        <f>OffensePrj!J651</f>
        <v>#N/A</v>
      </c>
      <c r="J652" s="132" t="str">
        <f>OffensePrj!K651</f>
        <v>#N/A</v>
      </c>
      <c r="K652" s="132" t="str">
        <f>OffensePrj!L651</f>
        <v>#N/A</v>
      </c>
      <c r="L652" s="132" t="str">
        <f>OffensePrj!M651</f>
        <v>#N/A</v>
      </c>
      <c r="M652" s="132" t="str">
        <f>OffensePrj!N651</f>
        <v>#N/A</v>
      </c>
      <c r="N652" s="132" t="str">
        <f>OffensePrj!O651</f>
        <v>#N/A</v>
      </c>
      <c r="O652" s="132" t="str">
        <f>OffensePrj!P651</f>
        <v>#N/A</v>
      </c>
      <c r="P652" s="132" t="str">
        <f>OffensePrj!Q651</f>
        <v>#N/A</v>
      </c>
      <c r="Q652" s="134">
        <f>IFERROR(ProjectionCalcs!D652*pointpasscomp+ProjectionCalcs!E652*pointpassyard+ProjectionCalcs!F652*pointpasstd+pointint*ProjectionCalcs!G652+ProjectionCalcs!H652*pointrushatt+pointrushyard*ProjectionCalcs!I652+pointrushtd*ProjectionCalcs!J652+ProjectionCalcs!K652*pointrec+pointrecyard*ProjectionCalcs!L652+ProjectionCalcs!M652*pointrectd+pointfumb*ProjectionCalcs!N652+(C652-D652)*pointpassinc+O652*pointret+P652*pointrushtd,0)</f>
        <v>0</v>
      </c>
      <c r="R652" s="113" t="str">
        <f t="shared" si="17"/>
        <v>#REF!</v>
      </c>
      <c r="S652" s="135" t="str">
        <f t="shared" si="18"/>
        <v>#REF!</v>
      </c>
      <c r="T652" s="113" t="str">
        <f t="array" ref="T652">ROUND(SUMPRODUCT((AE652&gt;=$AE$405:$AE$704)/COUNTIF($AE$405:$AE$704,$AE$405:$AE$704)),0)</f>
        <v>#DIV/0!</v>
      </c>
      <c r="U652" s="3" t="str">
        <f t="shared" si="19"/>
        <v>#REF!</v>
      </c>
      <c r="V652" s="3" t="str">
        <f t="array" ref="V652">IFERROR(INDEX(Overall!$C$3:$C$389,MATCH(ProjectionCalcs!B652,Overall!$D$3:$D$389,0)),"No")</f>
        <v>No</v>
      </c>
      <c r="W652" s="93">
        <f t="shared" si="20"/>
        <v>1</v>
      </c>
      <c r="X652" s="136"/>
      <c r="Y652" s="3" t="str">
        <f t="shared" si="21"/>
        <v/>
      </c>
      <c r="Z652" s="3" t="str">
        <f t="shared" si="6"/>
        <v>#DIV/0!</v>
      </c>
      <c r="AA652" s="96">
        <f t="shared" si="7"/>
        <v>0</v>
      </c>
      <c r="AB652" s="3" t="str">
        <f>IF(OR((AA652-$AD$2)&lt;0,(AA652-$AD$4)&lt;0),0,(AA652-$AD$2)*(AA652-$AD$4)*'Draft Array'!$K$101*'Draft Array'!$M$113*pcwr)</f>
        <v>#REF!</v>
      </c>
      <c r="AC652" s="3" t="str">
        <f t="shared" si="8"/>
        <v>#REF!</v>
      </c>
      <c r="AD652" s="3">
        <f t="shared" si="9"/>
        <v>0</v>
      </c>
      <c r="AE652" s="3" t="str">
        <f t="shared" si="22"/>
        <v>#DIV/0!</v>
      </c>
      <c r="AF652" s="3"/>
      <c r="AG652" s="3"/>
      <c r="AH652" s="3"/>
      <c r="AI652" s="3"/>
      <c r="AJ652" s="3"/>
      <c r="AK652" s="3"/>
    </row>
    <row r="653" ht="15.75" customHeight="1">
      <c r="A653" s="154" t="str">
        <f>OffensePrj!C652</f>
        <v>wr</v>
      </c>
      <c r="B653" s="131" t="str">
        <f>OffensePrj!R652</f>
        <v/>
      </c>
      <c r="C653" s="132" t="str">
        <f>OffensePrj!D652</f>
        <v>#N/A</v>
      </c>
      <c r="D653" s="132" t="str">
        <f>OffensePrj!E652</f>
        <v>#N/A</v>
      </c>
      <c r="E653" s="132" t="str">
        <f>OffensePrj!F652</f>
        <v>#N/A</v>
      </c>
      <c r="F653" s="132" t="str">
        <f>OffensePrj!G652</f>
        <v>#N/A</v>
      </c>
      <c r="G653" s="133" t="str">
        <f>OffensePrj!H652</f>
        <v>#N/A</v>
      </c>
      <c r="H653" s="132" t="str">
        <f>OffensePrj!I652</f>
        <v>#N/A</v>
      </c>
      <c r="I653" s="132" t="str">
        <f>OffensePrj!J652</f>
        <v>#N/A</v>
      </c>
      <c r="J653" s="132" t="str">
        <f>OffensePrj!K652</f>
        <v>#N/A</v>
      </c>
      <c r="K653" s="132" t="str">
        <f>OffensePrj!L652</f>
        <v>#N/A</v>
      </c>
      <c r="L653" s="132" t="str">
        <f>OffensePrj!M652</f>
        <v>#N/A</v>
      </c>
      <c r="M653" s="132" t="str">
        <f>OffensePrj!N652</f>
        <v>#N/A</v>
      </c>
      <c r="N653" s="132" t="str">
        <f>OffensePrj!O652</f>
        <v>#N/A</v>
      </c>
      <c r="O653" s="132" t="str">
        <f>OffensePrj!P652</f>
        <v>#N/A</v>
      </c>
      <c r="P653" s="132" t="str">
        <f>OffensePrj!Q652</f>
        <v>#N/A</v>
      </c>
      <c r="Q653" s="134">
        <f>IFERROR(ProjectionCalcs!D653*pointpasscomp+ProjectionCalcs!E653*pointpassyard+ProjectionCalcs!F653*pointpasstd+pointint*ProjectionCalcs!G653+ProjectionCalcs!H653*pointrushatt+pointrushyard*ProjectionCalcs!I653+pointrushtd*ProjectionCalcs!J653+ProjectionCalcs!K653*pointrec+pointrecyard*ProjectionCalcs!L653+ProjectionCalcs!M653*pointrectd+pointfumb*ProjectionCalcs!N653+(C653-D653)*pointpassinc+O653*pointret+P653*pointrushtd,0)</f>
        <v>0</v>
      </c>
      <c r="R653" s="113" t="str">
        <f t="shared" si="17"/>
        <v>#REF!</v>
      </c>
      <c r="S653" s="135" t="str">
        <f t="shared" si="18"/>
        <v>#REF!</v>
      </c>
      <c r="T653" s="113" t="str">
        <f t="array" ref="T653">ROUND(SUMPRODUCT((AE653&gt;=$AE$405:$AE$704)/COUNTIF($AE$405:$AE$704,$AE$405:$AE$704)),0)</f>
        <v>#DIV/0!</v>
      </c>
      <c r="U653" s="3" t="str">
        <f t="shared" si="19"/>
        <v>#REF!</v>
      </c>
      <c r="V653" s="3" t="str">
        <f t="array" ref="V653">IFERROR(INDEX(Overall!$C$3:$C$389,MATCH(ProjectionCalcs!B653,Overall!$D$3:$D$389,0)),"No")</f>
        <v>No</v>
      </c>
      <c r="W653" s="93">
        <f t="shared" si="20"/>
        <v>1</v>
      </c>
      <c r="X653" s="136"/>
      <c r="Y653" s="3" t="str">
        <f t="shared" si="21"/>
        <v/>
      </c>
      <c r="Z653" s="3" t="str">
        <f t="shared" si="6"/>
        <v>#DIV/0!</v>
      </c>
      <c r="AA653" s="96">
        <f t="shared" si="7"/>
        <v>0</v>
      </c>
      <c r="AB653" s="3" t="str">
        <f>IF(OR((AA653-$AD$2)&lt;0,(AA653-$AD$4)&lt;0),0,(AA653-$AD$2)*(AA653-$AD$4)*'Draft Array'!$K$101*'Draft Array'!$M$113*pcwr)</f>
        <v>#REF!</v>
      </c>
      <c r="AC653" s="3" t="str">
        <f t="shared" si="8"/>
        <v>#REF!</v>
      </c>
      <c r="AD653" s="3">
        <f t="shared" si="9"/>
        <v>0</v>
      </c>
      <c r="AE653" s="3" t="str">
        <f t="shared" si="22"/>
        <v>#DIV/0!</v>
      </c>
      <c r="AF653" s="3"/>
      <c r="AG653" s="3"/>
      <c r="AH653" s="3"/>
      <c r="AI653" s="3"/>
      <c r="AJ653" s="3"/>
      <c r="AK653" s="3"/>
    </row>
    <row r="654" ht="15.75" customHeight="1">
      <c r="A654" s="154" t="str">
        <f>OffensePrj!C653</f>
        <v>wr</v>
      </c>
      <c r="B654" s="131" t="str">
        <f>OffensePrj!R653</f>
        <v/>
      </c>
      <c r="C654" s="132" t="str">
        <f>OffensePrj!D653</f>
        <v>#N/A</v>
      </c>
      <c r="D654" s="132" t="str">
        <f>OffensePrj!E653</f>
        <v>#N/A</v>
      </c>
      <c r="E654" s="132" t="str">
        <f>OffensePrj!F653</f>
        <v>#N/A</v>
      </c>
      <c r="F654" s="132" t="str">
        <f>OffensePrj!G653</f>
        <v>#N/A</v>
      </c>
      <c r="G654" s="133" t="str">
        <f>OffensePrj!H653</f>
        <v>#N/A</v>
      </c>
      <c r="H654" s="132" t="str">
        <f>OffensePrj!I653</f>
        <v>#N/A</v>
      </c>
      <c r="I654" s="132" t="str">
        <f>OffensePrj!J653</f>
        <v>#N/A</v>
      </c>
      <c r="J654" s="132" t="str">
        <f>OffensePrj!K653</f>
        <v>#N/A</v>
      </c>
      <c r="K654" s="132" t="str">
        <f>OffensePrj!L653</f>
        <v>#N/A</v>
      </c>
      <c r="L654" s="132" t="str">
        <f>OffensePrj!M653</f>
        <v>#N/A</v>
      </c>
      <c r="M654" s="132" t="str">
        <f>OffensePrj!N653</f>
        <v>#N/A</v>
      </c>
      <c r="N654" s="132" t="str">
        <f>OffensePrj!O653</f>
        <v>#N/A</v>
      </c>
      <c r="O654" s="132" t="str">
        <f>OffensePrj!P653</f>
        <v>#N/A</v>
      </c>
      <c r="P654" s="132" t="str">
        <f>OffensePrj!Q653</f>
        <v>#N/A</v>
      </c>
      <c r="Q654" s="134">
        <f>IFERROR(ProjectionCalcs!D654*pointpasscomp+ProjectionCalcs!E654*pointpassyard+ProjectionCalcs!F654*pointpasstd+pointint*ProjectionCalcs!G654+ProjectionCalcs!H654*pointrushatt+pointrushyard*ProjectionCalcs!I654+pointrushtd*ProjectionCalcs!J654+ProjectionCalcs!K654*pointrec+pointrecyard*ProjectionCalcs!L654+ProjectionCalcs!M654*pointrectd+pointfumb*ProjectionCalcs!N654+(C654-D654)*pointpassinc+O654*pointret+P654*pointrushtd,0)</f>
        <v>0</v>
      </c>
      <c r="R654" s="113" t="str">
        <f t="shared" si="17"/>
        <v>#REF!</v>
      </c>
      <c r="S654" s="135" t="str">
        <f t="shared" si="18"/>
        <v>#REF!</v>
      </c>
      <c r="T654" s="113" t="str">
        <f t="array" ref="T654">ROUND(SUMPRODUCT((AE654&gt;=$AE$405:$AE$704)/COUNTIF($AE$405:$AE$704,$AE$405:$AE$704)),0)</f>
        <v>#DIV/0!</v>
      </c>
      <c r="U654" s="3" t="str">
        <f t="shared" si="19"/>
        <v>#REF!</v>
      </c>
      <c r="V654" s="3" t="str">
        <f t="array" ref="V654">IFERROR(INDEX(Overall!$C$3:$C$389,MATCH(ProjectionCalcs!B654,Overall!$D$3:$D$389,0)),"No")</f>
        <v>No</v>
      </c>
      <c r="W654" s="93">
        <f t="shared" si="20"/>
        <v>1</v>
      </c>
      <c r="X654" s="136"/>
      <c r="Y654" s="3" t="str">
        <f t="shared" si="21"/>
        <v/>
      </c>
      <c r="Z654" s="3" t="str">
        <f t="shared" si="6"/>
        <v>#DIV/0!</v>
      </c>
      <c r="AA654" s="96">
        <f t="shared" si="7"/>
        <v>0</v>
      </c>
      <c r="AB654" s="3" t="str">
        <f>IF(OR((AA654-$AD$2)&lt;0,(AA654-$AD$4)&lt;0),0,(AA654-$AD$2)*(AA654-$AD$4)*'Draft Array'!$K$101*'Draft Array'!$M$113*pcwr)</f>
        <v>#REF!</v>
      </c>
      <c r="AC654" s="3" t="str">
        <f t="shared" si="8"/>
        <v>#REF!</v>
      </c>
      <c r="AD654" s="3">
        <f t="shared" si="9"/>
        <v>0</v>
      </c>
      <c r="AE654" s="3" t="str">
        <f t="shared" si="22"/>
        <v>#DIV/0!</v>
      </c>
      <c r="AF654" s="3"/>
      <c r="AG654" s="3"/>
      <c r="AH654" s="3"/>
      <c r="AI654" s="3"/>
      <c r="AJ654" s="3"/>
      <c r="AK654" s="3"/>
    </row>
    <row r="655" ht="15.75" customHeight="1">
      <c r="A655" s="154" t="str">
        <f>OffensePrj!C654</f>
        <v>wr</v>
      </c>
      <c r="B655" s="131" t="str">
        <f>OffensePrj!R654</f>
        <v/>
      </c>
      <c r="C655" s="132" t="str">
        <f>OffensePrj!D654</f>
        <v>#N/A</v>
      </c>
      <c r="D655" s="132" t="str">
        <f>OffensePrj!E654</f>
        <v>#N/A</v>
      </c>
      <c r="E655" s="132" t="str">
        <f>OffensePrj!F654</f>
        <v>#N/A</v>
      </c>
      <c r="F655" s="132" t="str">
        <f>OffensePrj!G654</f>
        <v>#N/A</v>
      </c>
      <c r="G655" s="133" t="str">
        <f>OffensePrj!H654</f>
        <v>#N/A</v>
      </c>
      <c r="H655" s="132" t="str">
        <f>OffensePrj!I654</f>
        <v>#N/A</v>
      </c>
      <c r="I655" s="132" t="str">
        <f>OffensePrj!J654</f>
        <v>#N/A</v>
      </c>
      <c r="J655" s="132" t="str">
        <f>OffensePrj!K654</f>
        <v>#N/A</v>
      </c>
      <c r="K655" s="132" t="str">
        <f>OffensePrj!L654</f>
        <v>#N/A</v>
      </c>
      <c r="L655" s="132" t="str">
        <f>OffensePrj!M654</f>
        <v>#N/A</v>
      </c>
      <c r="M655" s="132" t="str">
        <f>OffensePrj!N654</f>
        <v>#N/A</v>
      </c>
      <c r="N655" s="132" t="str">
        <f>OffensePrj!O654</f>
        <v>#N/A</v>
      </c>
      <c r="O655" s="132" t="str">
        <f>OffensePrj!P654</f>
        <v>#N/A</v>
      </c>
      <c r="P655" s="132" t="str">
        <f>OffensePrj!Q654</f>
        <v>#N/A</v>
      </c>
      <c r="Q655" s="134">
        <f>IFERROR(ProjectionCalcs!D655*pointpasscomp+ProjectionCalcs!E655*pointpassyard+ProjectionCalcs!F655*pointpasstd+pointint*ProjectionCalcs!G655+ProjectionCalcs!H655*pointrushatt+pointrushyard*ProjectionCalcs!I655+pointrushtd*ProjectionCalcs!J655+ProjectionCalcs!K655*pointrec+pointrecyard*ProjectionCalcs!L655+ProjectionCalcs!M655*pointrectd+pointfumb*ProjectionCalcs!N655+(C655-D655)*pointpassinc+O655*pointret+P655*pointrushtd,0)</f>
        <v>0</v>
      </c>
      <c r="R655" s="113" t="str">
        <f t="shared" si="17"/>
        <v>#REF!</v>
      </c>
      <c r="S655" s="135" t="str">
        <f t="shared" si="18"/>
        <v>#REF!</v>
      </c>
      <c r="T655" s="113" t="str">
        <f t="array" ref="T655">ROUND(SUMPRODUCT((AE655&gt;=$AE$405:$AE$704)/COUNTIF($AE$405:$AE$704,$AE$405:$AE$704)),0)</f>
        <v>#DIV/0!</v>
      </c>
      <c r="U655" s="3" t="str">
        <f t="shared" si="19"/>
        <v>#REF!</v>
      </c>
      <c r="V655" s="3" t="str">
        <f t="array" ref="V655">IFERROR(INDEX(Overall!$C$3:$C$389,MATCH(ProjectionCalcs!B655,Overall!$D$3:$D$389,0)),"No")</f>
        <v>No</v>
      </c>
      <c r="W655" s="93">
        <f t="shared" si="20"/>
        <v>1</v>
      </c>
      <c r="X655" s="136"/>
      <c r="Y655" s="3" t="str">
        <f t="shared" si="21"/>
        <v/>
      </c>
      <c r="Z655" s="3" t="str">
        <f t="shared" si="6"/>
        <v>#DIV/0!</v>
      </c>
      <c r="AA655" s="96">
        <f t="shared" si="7"/>
        <v>0</v>
      </c>
      <c r="AB655" s="3" t="str">
        <f>IF(OR((AA655-$AD$2)&lt;0,(AA655-$AD$4)&lt;0),0,(AA655-$AD$2)*(AA655-$AD$4)*'Draft Array'!$K$101*'Draft Array'!$M$113*pcwr)</f>
        <v>#REF!</v>
      </c>
      <c r="AC655" s="3" t="str">
        <f t="shared" si="8"/>
        <v>#REF!</v>
      </c>
      <c r="AD655" s="3">
        <f t="shared" si="9"/>
        <v>0</v>
      </c>
      <c r="AE655" s="3" t="str">
        <f t="shared" si="22"/>
        <v>#DIV/0!</v>
      </c>
      <c r="AF655" s="3"/>
      <c r="AG655" s="3"/>
      <c r="AH655" s="3"/>
      <c r="AI655" s="3"/>
      <c r="AJ655" s="3"/>
      <c r="AK655" s="3"/>
    </row>
    <row r="656" ht="15.75" customHeight="1">
      <c r="A656" s="154" t="str">
        <f>OffensePrj!C655</f>
        <v>wr</v>
      </c>
      <c r="B656" s="131" t="str">
        <f>OffensePrj!R655</f>
        <v/>
      </c>
      <c r="C656" s="132" t="str">
        <f>OffensePrj!D655</f>
        <v>#N/A</v>
      </c>
      <c r="D656" s="132" t="str">
        <f>OffensePrj!E655</f>
        <v>#N/A</v>
      </c>
      <c r="E656" s="132" t="str">
        <f>OffensePrj!F655</f>
        <v>#N/A</v>
      </c>
      <c r="F656" s="132" t="str">
        <f>OffensePrj!G655</f>
        <v>#N/A</v>
      </c>
      <c r="G656" s="133" t="str">
        <f>OffensePrj!H655</f>
        <v>#N/A</v>
      </c>
      <c r="H656" s="132" t="str">
        <f>OffensePrj!I655</f>
        <v>#N/A</v>
      </c>
      <c r="I656" s="132" t="str">
        <f>OffensePrj!J655</f>
        <v>#N/A</v>
      </c>
      <c r="J656" s="132" t="str">
        <f>OffensePrj!K655</f>
        <v>#N/A</v>
      </c>
      <c r="K656" s="132" t="str">
        <f>OffensePrj!L655</f>
        <v>#N/A</v>
      </c>
      <c r="L656" s="132" t="str">
        <f>OffensePrj!M655</f>
        <v>#N/A</v>
      </c>
      <c r="M656" s="132" t="str">
        <f>OffensePrj!N655</f>
        <v>#N/A</v>
      </c>
      <c r="N656" s="132" t="str">
        <f>OffensePrj!O655</f>
        <v>#N/A</v>
      </c>
      <c r="O656" s="132" t="str">
        <f>OffensePrj!P655</f>
        <v>#N/A</v>
      </c>
      <c r="P656" s="132" t="str">
        <f>OffensePrj!Q655</f>
        <v>#N/A</v>
      </c>
      <c r="Q656" s="134">
        <f>IFERROR(ProjectionCalcs!D656*pointpasscomp+ProjectionCalcs!E656*pointpassyard+ProjectionCalcs!F656*pointpasstd+pointint*ProjectionCalcs!G656+ProjectionCalcs!H656*pointrushatt+pointrushyard*ProjectionCalcs!I656+pointrushtd*ProjectionCalcs!J656+ProjectionCalcs!K656*pointrec+pointrecyard*ProjectionCalcs!L656+ProjectionCalcs!M656*pointrectd+pointfumb*ProjectionCalcs!N656+(C656-D656)*pointpassinc+O656*pointret+P656*pointrushtd,0)</f>
        <v>0</v>
      </c>
      <c r="R656" s="113" t="str">
        <f t="shared" si="17"/>
        <v>#REF!</v>
      </c>
      <c r="S656" s="135" t="str">
        <f t="shared" si="18"/>
        <v>#REF!</v>
      </c>
      <c r="T656" s="113" t="str">
        <f t="array" ref="T656">ROUND(SUMPRODUCT((AE656&gt;=$AE$405:$AE$704)/COUNTIF($AE$405:$AE$704,$AE$405:$AE$704)),0)</f>
        <v>#DIV/0!</v>
      </c>
      <c r="U656" s="3" t="str">
        <f t="shared" si="19"/>
        <v>#REF!</v>
      </c>
      <c r="V656" s="3" t="str">
        <f t="array" ref="V656">IFERROR(INDEX(Overall!$C$3:$C$389,MATCH(ProjectionCalcs!B656,Overall!$D$3:$D$389,0)),"No")</f>
        <v>No</v>
      </c>
      <c r="W656" s="93">
        <f t="shared" si="20"/>
        <v>1</v>
      </c>
      <c r="X656" s="136"/>
      <c r="Y656" s="3" t="str">
        <f t="shared" si="21"/>
        <v/>
      </c>
      <c r="Z656" s="3" t="str">
        <f t="shared" si="6"/>
        <v>#DIV/0!</v>
      </c>
      <c r="AA656" s="96">
        <f t="shared" si="7"/>
        <v>0</v>
      </c>
      <c r="AB656" s="3" t="str">
        <f>IF(OR((AA656-$AD$2)&lt;0,(AA656-$AD$4)&lt;0),0,(AA656-$AD$2)*(AA656-$AD$4)*'Draft Array'!$K$101*'Draft Array'!$M$113*pcwr)</f>
        <v>#REF!</v>
      </c>
      <c r="AC656" s="3" t="str">
        <f t="shared" si="8"/>
        <v>#REF!</v>
      </c>
      <c r="AD656" s="3">
        <f t="shared" si="9"/>
        <v>0</v>
      </c>
      <c r="AE656" s="3" t="str">
        <f t="shared" si="22"/>
        <v>#DIV/0!</v>
      </c>
      <c r="AF656" s="3"/>
      <c r="AG656" s="3"/>
      <c r="AH656" s="3"/>
      <c r="AI656" s="3"/>
      <c r="AJ656" s="3"/>
      <c r="AK656" s="3"/>
    </row>
    <row r="657" ht="15.75" customHeight="1">
      <c r="A657" s="154" t="str">
        <f>OffensePrj!C656</f>
        <v>wr</v>
      </c>
      <c r="B657" s="131" t="str">
        <f>OffensePrj!R656</f>
        <v/>
      </c>
      <c r="C657" s="132" t="str">
        <f>OffensePrj!D656</f>
        <v>#N/A</v>
      </c>
      <c r="D657" s="132" t="str">
        <f>OffensePrj!E656</f>
        <v>#N/A</v>
      </c>
      <c r="E657" s="132" t="str">
        <f>OffensePrj!F656</f>
        <v>#N/A</v>
      </c>
      <c r="F657" s="132" t="str">
        <f>OffensePrj!G656</f>
        <v>#N/A</v>
      </c>
      <c r="G657" s="133" t="str">
        <f>OffensePrj!H656</f>
        <v>#N/A</v>
      </c>
      <c r="H657" s="132" t="str">
        <f>OffensePrj!I656</f>
        <v>#N/A</v>
      </c>
      <c r="I657" s="132" t="str">
        <f>OffensePrj!J656</f>
        <v>#N/A</v>
      </c>
      <c r="J657" s="132" t="str">
        <f>OffensePrj!K656</f>
        <v>#N/A</v>
      </c>
      <c r="K657" s="132" t="str">
        <f>OffensePrj!L656</f>
        <v>#N/A</v>
      </c>
      <c r="L657" s="132" t="str">
        <f>OffensePrj!M656</f>
        <v>#N/A</v>
      </c>
      <c r="M657" s="132" t="str">
        <f>OffensePrj!N656</f>
        <v>#N/A</v>
      </c>
      <c r="N657" s="132" t="str">
        <f>OffensePrj!O656</f>
        <v>#N/A</v>
      </c>
      <c r="O657" s="132" t="str">
        <f>OffensePrj!P656</f>
        <v>#N/A</v>
      </c>
      <c r="P657" s="132" t="str">
        <f>OffensePrj!Q656</f>
        <v>#N/A</v>
      </c>
      <c r="Q657" s="134">
        <f>IFERROR(ProjectionCalcs!D657*pointpasscomp+ProjectionCalcs!E657*pointpassyard+ProjectionCalcs!F657*pointpasstd+pointint*ProjectionCalcs!G657+ProjectionCalcs!H657*pointrushatt+pointrushyard*ProjectionCalcs!I657+pointrushtd*ProjectionCalcs!J657+ProjectionCalcs!K657*pointrec+pointrecyard*ProjectionCalcs!L657+ProjectionCalcs!M657*pointrectd+pointfumb*ProjectionCalcs!N657+(C657-D657)*pointpassinc+O657*pointret+P657*pointrushtd,0)</f>
        <v>0</v>
      </c>
      <c r="R657" s="113" t="str">
        <f t="shared" si="17"/>
        <v>#REF!</v>
      </c>
      <c r="S657" s="135" t="str">
        <f t="shared" si="18"/>
        <v>#REF!</v>
      </c>
      <c r="T657" s="113" t="str">
        <f t="array" ref="T657">ROUND(SUMPRODUCT((AE657&gt;=$AE$405:$AE$704)/COUNTIF($AE$405:$AE$704,$AE$405:$AE$704)),0)</f>
        <v>#DIV/0!</v>
      </c>
      <c r="U657" s="3" t="str">
        <f t="shared" si="19"/>
        <v>#REF!</v>
      </c>
      <c r="V657" s="3" t="str">
        <f t="array" ref="V657">IFERROR(INDEX(Overall!$C$3:$C$389,MATCH(ProjectionCalcs!B657,Overall!$D$3:$D$389,0)),"No")</f>
        <v>No</v>
      </c>
      <c r="W657" s="93">
        <f t="shared" si="20"/>
        <v>1</v>
      </c>
      <c r="X657" s="136"/>
      <c r="Y657" s="3" t="str">
        <f t="shared" si="21"/>
        <v/>
      </c>
      <c r="Z657" s="3" t="str">
        <f t="shared" si="6"/>
        <v>#DIV/0!</v>
      </c>
      <c r="AA657" s="96">
        <f t="shared" si="7"/>
        <v>0</v>
      </c>
      <c r="AB657" s="3" t="str">
        <f>IF(OR((AA657-$AD$2)&lt;0,(AA657-$AD$4)&lt;0),0,(AA657-$AD$2)*(AA657-$AD$4)*'Draft Array'!$K$101*'Draft Array'!$M$113*pcwr)</f>
        <v>#REF!</v>
      </c>
      <c r="AC657" s="3" t="str">
        <f t="shared" si="8"/>
        <v>#REF!</v>
      </c>
      <c r="AD657" s="3">
        <f t="shared" si="9"/>
        <v>0</v>
      </c>
      <c r="AE657" s="3" t="str">
        <f t="shared" si="22"/>
        <v>#DIV/0!</v>
      </c>
      <c r="AF657" s="3"/>
      <c r="AG657" s="3"/>
      <c r="AH657" s="3"/>
      <c r="AI657" s="3"/>
      <c r="AJ657" s="3"/>
      <c r="AK657" s="3"/>
    </row>
    <row r="658" ht="15.75" customHeight="1">
      <c r="A658" s="154" t="str">
        <f>OffensePrj!C657</f>
        <v>wr</v>
      </c>
      <c r="B658" s="131" t="str">
        <f>OffensePrj!R657</f>
        <v/>
      </c>
      <c r="C658" s="132" t="str">
        <f>OffensePrj!D657</f>
        <v>#N/A</v>
      </c>
      <c r="D658" s="132" t="str">
        <f>OffensePrj!E657</f>
        <v>#N/A</v>
      </c>
      <c r="E658" s="132" t="str">
        <f>OffensePrj!F657</f>
        <v>#N/A</v>
      </c>
      <c r="F658" s="132" t="str">
        <f>OffensePrj!G657</f>
        <v>#N/A</v>
      </c>
      <c r="G658" s="133" t="str">
        <f>OffensePrj!H657</f>
        <v>#N/A</v>
      </c>
      <c r="H658" s="132" t="str">
        <f>OffensePrj!I657</f>
        <v>#N/A</v>
      </c>
      <c r="I658" s="132" t="str">
        <f>OffensePrj!J657</f>
        <v>#N/A</v>
      </c>
      <c r="J658" s="132" t="str">
        <f>OffensePrj!K657</f>
        <v>#N/A</v>
      </c>
      <c r="K658" s="132" t="str">
        <f>OffensePrj!L657</f>
        <v>#N/A</v>
      </c>
      <c r="L658" s="132" t="str">
        <f>OffensePrj!M657</f>
        <v>#N/A</v>
      </c>
      <c r="M658" s="132" t="str">
        <f>OffensePrj!N657</f>
        <v>#N/A</v>
      </c>
      <c r="N658" s="132" t="str">
        <f>OffensePrj!O657</f>
        <v>#N/A</v>
      </c>
      <c r="O658" s="132" t="str">
        <f>OffensePrj!P657</f>
        <v>#N/A</v>
      </c>
      <c r="P658" s="132" t="str">
        <f>OffensePrj!Q657</f>
        <v>#N/A</v>
      </c>
      <c r="Q658" s="134">
        <f>IFERROR(ProjectionCalcs!D658*pointpasscomp+ProjectionCalcs!E658*pointpassyard+ProjectionCalcs!F658*pointpasstd+pointint*ProjectionCalcs!G658+ProjectionCalcs!H658*pointrushatt+pointrushyard*ProjectionCalcs!I658+pointrushtd*ProjectionCalcs!J658+ProjectionCalcs!K658*pointrec+pointrecyard*ProjectionCalcs!L658+ProjectionCalcs!M658*pointrectd+pointfumb*ProjectionCalcs!N658+(C658-D658)*pointpassinc+O658*pointret+P658*pointrushtd,0)</f>
        <v>0</v>
      </c>
      <c r="R658" s="113" t="str">
        <f t="shared" si="17"/>
        <v>#REF!</v>
      </c>
      <c r="S658" s="135" t="str">
        <f t="shared" si="18"/>
        <v>#REF!</v>
      </c>
      <c r="T658" s="113" t="str">
        <f t="array" ref="T658">ROUND(SUMPRODUCT((AE658&gt;=$AE$405:$AE$704)/COUNTIF($AE$405:$AE$704,$AE$405:$AE$704)),0)</f>
        <v>#DIV/0!</v>
      </c>
      <c r="U658" s="3" t="str">
        <f t="shared" si="19"/>
        <v>#REF!</v>
      </c>
      <c r="V658" s="3" t="str">
        <f t="array" ref="V658">IFERROR(INDEX(Overall!$C$3:$C$389,MATCH(ProjectionCalcs!B658,Overall!$D$3:$D$389,0)),"No")</f>
        <v>No</v>
      </c>
      <c r="W658" s="93">
        <f t="shared" si="20"/>
        <v>1</v>
      </c>
      <c r="X658" s="136"/>
      <c r="Y658" s="3" t="str">
        <f t="shared" si="21"/>
        <v/>
      </c>
      <c r="Z658" s="3" t="str">
        <f t="shared" si="6"/>
        <v>#DIV/0!</v>
      </c>
      <c r="AA658" s="96">
        <f t="shared" si="7"/>
        <v>0</v>
      </c>
      <c r="AB658" s="3" t="str">
        <f>IF(OR((AA658-$AD$2)&lt;0,(AA658-$AD$4)&lt;0),0,(AA658-$AD$2)*(AA658-$AD$4)*'Draft Array'!$K$101*'Draft Array'!$M$113*pcwr)</f>
        <v>#REF!</v>
      </c>
      <c r="AC658" s="3" t="str">
        <f t="shared" si="8"/>
        <v>#REF!</v>
      </c>
      <c r="AD658" s="3">
        <f t="shared" si="9"/>
        <v>0</v>
      </c>
      <c r="AE658" s="3" t="str">
        <f t="shared" si="22"/>
        <v>#DIV/0!</v>
      </c>
      <c r="AF658" s="3"/>
      <c r="AG658" s="3"/>
      <c r="AH658" s="3"/>
      <c r="AI658" s="3"/>
      <c r="AJ658" s="3"/>
      <c r="AK658" s="3"/>
    </row>
    <row r="659" ht="15.75" customHeight="1">
      <c r="A659" s="154" t="str">
        <f>OffensePrj!C658</f>
        <v>wr</v>
      </c>
      <c r="B659" s="131" t="str">
        <f>OffensePrj!R658</f>
        <v/>
      </c>
      <c r="C659" s="132" t="str">
        <f>OffensePrj!D658</f>
        <v>#N/A</v>
      </c>
      <c r="D659" s="132" t="str">
        <f>OffensePrj!E658</f>
        <v>#N/A</v>
      </c>
      <c r="E659" s="132" t="str">
        <f>OffensePrj!F658</f>
        <v>#N/A</v>
      </c>
      <c r="F659" s="132" t="str">
        <f>OffensePrj!G658</f>
        <v>#N/A</v>
      </c>
      <c r="G659" s="133" t="str">
        <f>OffensePrj!H658</f>
        <v>#N/A</v>
      </c>
      <c r="H659" s="132" t="str">
        <f>OffensePrj!I658</f>
        <v>#N/A</v>
      </c>
      <c r="I659" s="132" t="str">
        <f>OffensePrj!J658</f>
        <v>#N/A</v>
      </c>
      <c r="J659" s="132" t="str">
        <f>OffensePrj!K658</f>
        <v>#N/A</v>
      </c>
      <c r="K659" s="132" t="str">
        <f>OffensePrj!L658</f>
        <v>#N/A</v>
      </c>
      <c r="L659" s="132" t="str">
        <f>OffensePrj!M658</f>
        <v>#N/A</v>
      </c>
      <c r="M659" s="132" t="str">
        <f>OffensePrj!N658</f>
        <v>#N/A</v>
      </c>
      <c r="N659" s="132" t="str">
        <f>OffensePrj!O658</f>
        <v>#N/A</v>
      </c>
      <c r="O659" s="132" t="str">
        <f>OffensePrj!P658</f>
        <v>#N/A</v>
      </c>
      <c r="P659" s="132" t="str">
        <f>OffensePrj!Q658</f>
        <v>#N/A</v>
      </c>
      <c r="Q659" s="134">
        <f>IFERROR(ProjectionCalcs!D659*pointpasscomp+ProjectionCalcs!E659*pointpassyard+ProjectionCalcs!F659*pointpasstd+pointint*ProjectionCalcs!G659+ProjectionCalcs!H659*pointrushatt+pointrushyard*ProjectionCalcs!I659+pointrushtd*ProjectionCalcs!J659+ProjectionCalcs!K659*pointrec+pointrecyard*ProjectionCalcs!L659+ProjectionCalcs!M659*pointrectd+pointfumb*ProjectionCalcs!N659+(C659-D659)*pointpassinc+O659*pointret+P659*pointrushtd,0)</f>
        <v>0</v>
      </c>
      <c r="R659" s="113" t="str">
        <f t="shared" si="17"/>
        <v>#REF!</v>
      </c>
      <c r="S659" s="135" t="str">
        <f t="shared" si="18"/>
        <v>#REF!</v>
      </c>
      <c r="T659" s="113" t="str">
        <f t="array" ref="T659">ROUND(SUMPRODUCT((AE659&gt;=$AE$405:$AE$704)/COUNTIF($AE$405:$AE$704,$AE$405:$AE$704)),0)</f>
        <v>#DIV/0!</v>
      </c>
      <c r="U659" s="3" t="str">
        <f t="shared" si="19"/>
        <v>#REF!</v>
      </c>
      <c r="V659" s="3" t="str">
        <f t="array" ref="V659">IFERROR(INDEX(Overall!$C$3:$C$389,MATCH(ProjectionCalcs!B659,Overall!$D$3:$D$389,0)),"No")</f>
        <v>No</v>
      </c>
      <c r="W659" s="93">
        <f t="shared" si="20"/>
        <v>1</v>
      </c>
      <c r="X659" s="136"/>
      <c r="Y659" s="3" t="str">
        <f t="shared" si="21"/>
        <v/>
      </c>
      <c r="Z659" s="3" t="str">
        <f t="shared" si="6"/>
        <v>#DIV/0!</v>
      </c>
      <c r="AA659" s="96">
        <f t="shared" si="7"/>
        <v>0</v>
      </c>
      <c r="AB659" s="3" t="str">
        <f>IF(OR((AA659-$AD$2)&lt;0,(AA659-$AD$4)&lt;0),0,(AA659-$AD$2)*(AA659-$AD$4)*'Draft Array'!$K$101*'Draft Array'!$M$113*pcwr)</f>
        <v>#REF!</v>
      </c>
      <c r="AC659" s="3" t="str">
        <f t="shared" si="8"/>
        <v>#REF!</v>
      </c>
      <c r="AD659" s="3">
        <f t="shared" si="9"/>
        <v>0</v>
      </c>
      <c r="AE659" s="3" t="str">
        <f t="shared" si="22"/>
        <v>#DIV/0!</v>
      </c>
      <c r="AF659" s="3"/>
      <c r="AG659" s="3"/>
      <c r="AH659" s="3"/>
      <c r="AI659" s="3"/>
      <c r="AJ659" s="3"/>
      <c r="AK659" s="3"/>
    </row>
    <row r="660" ht="15.75" customHeight="1">
      <c r="A660" s="154" t="str">
        <f>OffensePrj!C659</f>
        <v>wr</v>
      </c>
      <c r="B660" s="131" t="str">
        <f>OffensePrj!R659</f>
        <v/>
      </c>
      <c r="C660" s="132" t="str">
        <f>OffensePrj!D659</f>
        <v>#N/A</v>
      </c>
      <c r="D660" s="132" t="str">
        <f>OffensePrj!E659</f>
        <v>#N/A</v>
      </c>
      <c r="E660" s="132" t="str">
        <f>OffensePrj!F659</f>
        <v>#N/A</v>
      </c>
      <c r="F660" s="132" t="str">
        <f>OffensePrj!G659</f>
        <v>#N/A</v>
      </c>
      <c r="G660" s="133" t="str">
        <f>OffensePrj!H659</f>
        <v>#N/A</v>
      </c>
      <c r="H660" s="132" t="str">
        <f>OffensePrj!I659</f>
        <v>#N/A</v>
      </c>
      <c r="I660" s="132" t="str">
        <f>OffensePrj!J659</f>
        <v>#N/A</v>
      </c>
      <c r="J660" s="132" t="str">
        <f>OffensePrj!K659</f>
        <v>#N/A</v>
      </c>
      <c r="K660" s="132" t="str">
        <f>OffensePrj!L659</f>
        <v>#N/A</v>
      </c>
      <c r="L660" s="132" t="str">
        <f>OffensePrj!M659</f>
        <v>#N/A</v>
      </c>
      <c r="M660" s="132" t="str">
        <f>OffensePrj!N659</f>
        <v>#N/A</v>
      </c>
      <c r="N660" s="132" t="str">
        <f>OffensePrj!O659</f>
        <v>#N/A</v>
      </c>
      <c r="O660" s="132" t="str">
        <f>OffensePrj!P659</f>
        <v>#N/A</v>
      </c>
      <c r="P660" s="132" t="str">
        <f>OffensePrj!Q659</f>
        <v>#N/A</v>
      </c>
      <c r="Q660" s="134">
        <f>IFERROR(ProjectionCalcs!D660*pointpasscomp+ProjectionCalcs!E660*pointpassyard+ProjectionCalcs!F660*pointpasstd+pointint*ProjectionCalcs!G660+ProjectionCalcs!H660*pointrushatt+pointrushyard*ProjectionCalcs!I660+pointrushtd*ProjectionCalcs!J660+ProjectionCalcs!K660*pointrec+pointrecyard*ProjectionCalcs!L660+ProjectionCalcs!M660*pointrectd+pointfumb*ProjectionCalcs!N660+(C660-D660)*pointpassinc+O660*pointret+P660*pointrushtd,0)</f>
        <v>0</v>
      </c>
      <c r="R660" s="113" t="str">
        <f t="shared" si="17"/>
        <v>#REF!</v>
      </c>
      <c r="S660" s="135" t="str">
        <f t="shared" si="18"/>
        <v>#REF!</v>
      </c>
      <c r="T660" s="113" t="str">
        <f t="array" ref="T660">ROUND(SUMPRODUCT((AE660&gt;=$AE$405:$AE$704)/COUNTIF($AE$405:$AE$704,$AE$405:$AE$704)),0)</f>
        <v>#DIV/0!</v>
      </c>
      <c r="U660" s="3" t="str">
        <f t="shared" si="19"/>
        <v>#REF!</v>
      </c>
      <c r="V660" s="3" t="str">
        <f t="array" ref="V660">IFERROR(INDEX(Overall!$C$3:$C$389,MATCH(ProjectionCalcs!B660,Overall!$D$3:$D$389,0)),"No")</f>
        <v>No</v>
      </c>
      <c r="W660" s="93">
        <f t="shared" si="20"/>
        <v>1</v>
      </c>
      <c r="X660" s="136"/>
      <c r="Y660" s="3" t="str">
        <f t="shared" si="21"/>
        <v/>
      </c>
      <c r="Z660" s="3" t="str">
        <f t="shared" si="6"/>
        <v>#DIV/0!</v>
      </c>
      <c r="AA660" s="96">
        <f t="shared" si="7"/>
        <v>0</v>
      </c>
      <c r="AB660" s="3" t="str">
        <f>IF(OR((AA660-$AD$2)&lt;0,(AA660-$AD$4)&lt;0),0,(AA660-$AD$2)*(AA660-$AD$4)*'Draft Array'!$K$101*'Draft Array'!$M$113*pcwr)</f>
        <v>#REF!</v>
      </c>
      <c r="AC660" s="3" t="str">
        <f t="shared" si="8"/>
        <v>#REF!</v>
      </c>
      <c r="AD660" s="3">
        <f t="shared" si="9"/>
        <v>0</v>
      </c>
      <c r="AE660" s="3" t="str">
        <f t="shared" si="22"/>
        <v>#DIV/0!</v>
      </c>
      <c r="AF660" s="3"/>
      <c r="AG660" s="3"/>
      <c r="AH660" s="3"/>
      <c r="AI660" s="3"/>
      <c r="AJ660" s="3"/>
      <c r="AK660" s="3"/>
    </row>
    <row r="661" ht="15.75" customHeight="1">
      <c r="A661" s="154" t="str">
        <f>OffensePrj!C660</f>
        <v>wr</v>
      </c>
      <c r="B661" s="131" t="str">
        <f>OffensePrj!R660</f>
        <v/>
      </c>
      <c r="C661" s="132" t="str">
        <f>OffensePrj!D660</f>
        <v>#N/A</v>
      </c>
      <c r="D661" s="132" t="str">
        <f>OffensePrj!E660</f>
        <v>#N/A</v>
      </c>
      <c r="E661" s="132" t="str">
        <f>OffensePrj!F660</f>
        <v>#N/A</v>
      </c>
      <c r="F661" s="132" t="str">
        <f>OffensePrj!G660</f>
        <v>#N/A</v>
      </c>
      <c r="G661" s="133" t="str">
        <f>OffensePrj!H660</f>
        <v>#N/A</v>
      </c>
      <c r="H661" s="132" t="str">
        <f>OffensePrj!I660</f>
        <v>#N/A</v>
      </c>
      <c r="I661" s="132" t="str">
        <f>OffensePrj!J660</f>
        <v>#N/A</v>
      </c>
      <c r="J661" s="132" t="str">
        <f>OffensePrj!K660</f>
        <v>#N/A</v>
      </c>
      <c r="K661" s="132" t="str">
        <f>OffensePrj!L660</f>
        <v>#N/A</v>
      </c>
      <c r="L661" s="132" t="str">
        <f>OffensePrj!M660</f>
        <v>#N/A</v>
      </c>
      <c r="M661" s="132" t="str">
        <f>OffensePrj!N660</f>
        <v>#N/A</v>
      </c>
      <c r="N661" s="132" t="str">
        <f>OffensePrj!O660</f>
        <v>#N/A</v>
      </c>
      <c r="O661" s="132" t="str">
        <f>OffensePrj!P660</f>
        <v>#N/A</v>
      </c>
      <c r="P661" s="132" t="str">
        <f>OffensePrj!Q660</f>
        <v>#N/A</v>
      </c>
      <c r="Q661" s="134">
        <f>IFERROR(ProjectionCalcs!D661*pointpasscomp+ProjectionCalcs!E661*pointpassyard+ProjectionCalcs!F661*pointpasstd+pointint*ProjectionCalcs!G661+ProjectionCalcs!H661*pointrushatt+pointrushyard*ProjectionCalcs!I661+pointrushtd*ProjectionCalcs!J661+ProjectionCalcs!K661*pointrec+pointrecyard*ProjectionCalcs!L661+ProjectionCalcs!M661*pointrectd+pointfumb*ProjectionCalcs!N661+(C661-D661)*pointpassinc+O661*pointret+P661*pointrushtd,0)</f>
        <v>0</v>
      </c>
      <c r="R661" s="113" t="str">
        <f t="shared" si="17"/>
        <v>#REF!</v>
      </c>
      <c r="S661" s="135" t="str">
        <f t="shared" si="18"/>
        <v>#REF!</v>
      </c>
      <c r="T661" s="113" t="str">
        <f t="array" ref="T661">ROUND(SUMPRODUCT((AE661&gt;=$AE$405:$AE$704)/COUNTIF($AE$405:$AE$704,$AE$405:$AE$704)),0)</f>
        <v>#DIV/0!</v>
      </c>
      <c r="U661" s="3" t="str">
        <f t="shared" si="19"/>
        <v>#REF!</v>
      </c>
      <c r="V661" s="3" t="str">
        <f t="array" ref="V661">IFERROR(INDEX(Overall!$C$3:$C$389,MATCH(ProjectionCalcs!B661,Overall!$D$3:$D$389,0)),"No")</f>
        <v>No</v>
      </c>
      <c r="W661" s="93">
        <f t="shared" si="20"/>
        <v>1</v>
      </c>
      <c r="X661" s="136"/>
      <c r="Y661" s="3" t="str">
        <f t="shared" si="21"/>
        <v/>
      </c>
      <c r="Z661" s="3" t="str">
        <f t="shared" si="6"/>
        <v>#DIV/0!</v>
      </c>
      <c r="AA661" s="96">
        <f t="shared" si="7"/>
        <v>0</v>
      </c>
      <c r="AB661" s="3" t="str">
        <f>IF(OR((AA661-$AD$2)&lt;0,(AA661-$AD$4)&lt;0),0,(AA661-$AD$2)*(AA661-$AD$4)*'Draft Array'!$K$101*'Draft Array'!$M$113*pcwr)</f>
        <v>#REF!</v>
      </c>
      <c r="AC661" s="3" t="str">
        <f t="shared" si="8"/>
        <v>#REF!</v>
      </c>
      <c r="AD661" s="3">
        <f t="shared" si="9"/>
        <v>0</v>
      </c>
      <c r="AE661" s="3" t="str">
        <f t="shared" si="22"/>
        <v>#DIV/0!</v>
      </c>
      <c r="AF661" s="3"/>
      <c r="AG661" s="3"/>
      <c r="AH661" s="3"/>
      <c r="AI661" s="3"/>
      <c r="AJ661" s="3"/>
      <c r="AK661" s="3"/>
    </row>
    <row r="662" ht="15.75" customHeight="1">
      <c r="A662" s="154" t="str">
        <f>OffensePrj!C661</f>
        <v>wr</v>
      </c>
      <c r="B662" s="131" t="str">
        <f>OffensePrj!R661</f>
        <v/>
      </c>
      <c r="C662" s="132" t="str">
        <f>OffensePrj!D661</f>
        <v>#N/A</v>
      </c>
      <c r="D662" s="132" t="str">
        <f>OffensePrj!E661</f>
        <v>#N/A</v>
      </c>
      <c r="E662" s="132" t="str">
        <f>OffensePrj!F661</f>
        <v>#N/A</v>
      </c>
      <c r="F662" s="132" t="str">
        <f>OffensePrj!G661</f>
        <v>#N/A</v>
      </c>
      <c r="G662" s="133" t="str">
        <f>OffensePrj!H661</f>
        <v>#N/A</v>
      </c>
      <c r="H662" s="132" t="str">
        <f>OffensePrj!I661</f>
        <v>#N/A</v>
      </c>
      <c r="I662" s="132" t="str">
        <f>OffensePrj!J661</f>
        <v>#N/A</v>
      </c>
      <c r="J662" s="132" t="str">
        <f>OffensePrj!K661</f>
        <v>#N/A</v>
      </c>
      <c r="K662" s="132" t="str">
        <f>OffensePrj!L661</f>
        <v>#N/A</v>
      </c>
      <c r="L662" s="132" t="str">
        <f>OffensePrj!M661</f>
        <v>#N/A</v>
      </c>
      <c r="M662" s="132" t="str">
        <f>OffensePrj!N661</f>
        <v>#N/A</v>
      </c>
      <c r="N662" s="132" t="str">
        <f>OffensePrj!O661</f>
        <v>#N/A</v>
      </c>
      <c r="O662" s="132" t="str">
        <f>OffensePrj!P661</f>
        <v>#N/A</v>
      </c>
      <c r="P662" s="132" t="str">
        <f>OffensePrj!Q661</f>
        <v>#N/A</v>
      </c>
      <c r="Q662" s="134">
        <f>IFERROR(ProjectionCalcs!D662*pointpasscomp+ProjectionCalcs!E662*pointpassyard+ProjectionCalcs!F662*pointpasstd+pointint*ProjectionCalcs!G662+ProjectionCalcs!H662*pointrushatt+pointrushyard*ProjectionCalcs!I662+pointrushtd*ProjectionCalcs!J662+ProjectionCalcs!K662*pointrec+pointrecyard*ProjectionCalcs!L662+ProjectionCalcs!M662*pointrectd+pointfumb*ProjectionCalcs!N662+(C662-D662)*pointpassinc+O662*pointret+P662*pointrushtd,0)</f>
        <v>0</v>
      </c>
      <c r="R662" s="113" t="str">
        <f t="shared" si="17"/>
        <v>#REF!</v>
      </c>
      <c r="S662" s="135" t="str">
        <f t="shared" si="18"/>
        <v>#REF!</v>
      </c>
      <c r="T662" s="113" t="str">
        <f t="array" ref="T662">ROUND(SUMPRODUCT((AE662&gt;=$AE$405:$AE$704)/COUNTIF($AE$405:$AE$704,$AE$405:$AE$704)),0)</f>
        <v>#DIV/0!</v>
      </c>
      <c r="U662" s="3" t="str">
        <f t="shared" si="19"/>
        <v>#REF!</v>
      </c>
      <c r="V662" s="3" t="str">
        <f t="array" ref="V662">IFERROR(INDEX(Overall!$C$3:$C$389,MATCH(ProjectionCalcs!B662,Overall!$D$3:$D$389,0)),"No")</f>
        <v>No</v>
      </c>
      <c r="W662" s="93">
        <f t="shared" si="20"/>
        <v>1</v>
      </c>
      <c r="X662" s="136"/>
      <c r="Y662" s="3" t="str">
        <f t="shared" si="21"/>
        <v/>
      </c>
      <c r="Z662" s="3" t="str">
        <f t="shared" si="6"/>
        <v>#DIV/0!</v>
      </c>
      <c r="AA662" s="96">
        <f t="shared" si="7"/>
        <v>0</v>
      </c>
      <c r="AB662" s="3" t="str">
        <f>IF(OR((AA662-$AD$2)&lt;0,(AA662-$AD$4)&lt;0),0,(AA662-$AD$2)*(AA662-$AD$4)*'Draft Array'!$K$101*'Draft Array'!$M$113*pcwr)</f>
        <v>#REF!</v>
      </c>
      <c r="AC662" s="3" t="str">
        <f t="shared" si="8"/>
        <v>#REF!</v>
      </c>
      <c r="AD662" s="3">
        <f t="shared" si="9"/>
        <v>0</v>
      </c>
      <c r="AE662" s="3" t="str">
        <f t="shared" si="22"/>
        <v>#DIV/0!</v>
      </c>
      <c r="AF662" s="3"/>
      <c r="AG662" s="3"/>
      <c r="AH662" s="3"/>
      <c r="AI662" s="3"/>
      <c r="AJ662" s="3"/>
      <c r="AK662" s="3"/>
    </row>
    <row r="663" ht="15.75" customHeight="1">
      <c r="A663" s="154" t="str">
        <f>OffensePrj!C662</f>
        <v>wr</v>
      </c>
      <c r="B663" s="131" t="str">
        <f>OffensePrj!R662</f>
        <v/>
      </c>
      <c r="C663" s="132" t="str">
        <f>OffensePrj!D662</f>
        <v>#N/A</v>
      </c>
      <c r="D663" s="132" t="str">
        <f>OffensePrj!E662</f>
        <v>#N/A</v>
      </c>
      <c r="E663" s="132" t="str">
        <f>OffensePrj!F662</f>
        <v>#N/A</v>
      </c>
      <c r="F663" s="132" t="str">
        <f>OffensePrj!G662</f>
        <v>#N/A</v>
      </c>
      <c r="G663" s="133" t="str">
        <f>OffensePrj!H662</f>
        <v>#N/A</v>
      </c>
      <c r="H663" s="132" t="str">
        <f>OffensePrj!I662</f>
        <v>#N/A</v>
      </c>
      <c r="I663" s="132" t="str">
        <f>OffensePrj!J662</f>
        <v>#N/A</v>
      </c>
      <c r="J663" s="132" t="str">
        <f>OffensePrj!K662</f>
        <v>#N/A</v>
      </c>
      <c r="K663" s="132" t="str">
        <f>OffensePrj!L662</f>
        <v>#N/A</v>
      </c>
      <c r="L663" s="132" t="str">
        <f>OffensePrj!M662</f>
        <v>#N/A</v>
      </c>
      <c r="M663" s="132" t="str">
        <f>OffensePrj!N662</f>
        <v>#N/A</v>
      </c>
      <c r="N663" s="132" t="str">
        <f>OffensePrj!O662</f>
        <v>#N/A</v>
      </c>
      <c r="O663" s="132" t="str">
        <f>OffensePrj!P662</f>
        <v>#N/A</v>
      </c>
      <c r="P663" s="132" t="str">
        <f>OffensePrj!Q662</f>
        <v>#N/A</v>
      </c>
      <c r="Q663" s="134">
        <f>IFERROR(ProjectionCalcs!D663*pointpasscomp+ProjectionCalcs!E663*pointpassyard+ProjectionCalcs!F663*pointpasstd+pointint*ProjectionCalcs!G663+ProjectionCalcs!H663*pointrushatt+pointrushyard*ProjectionCalcs!I663+pointrushtd*ProjectionCalcs!J663+ProjectionCalcs!K663*pointrec+pointrecyard*ProjectionCalcs!L663+ProjectionCalcs!M663*pointrectd+pointfumb*ProjectionCalcs!N663+(C663-D663)*pointpassinc+O663*pointret+P663*pointrushtd,0)</f>
        <v>0</v>
      </c>
      <c r="R663" s="113" t="str">
        <f t="shared" si="17"/>
        <v>#REF!</v>
      </c>
      <c r="S663" s="135" t="str">
        <f t="shared" si="18"/>
        <v>#REF!</v>
      </c>
      <c r="T663" s="113" t="str">
        <f t="array" ref="T663">ROUND(SUMPRODUCT((AE663&gt;=$AE$405:$AE$704)/COUNTIF($AE$405:$AE$704,$AE$405:$AE$704)),0)</f>
        <v>#DIV/0!</v>
      </c>
      <c r="U663" s="3" t="str">
        <f t="shared" si="19"/>
        <v>#REF!</v>
      </c>
      <c r="V663" s="3" t="str">
        <f t="array" ref="V663">IFERROR(INDEX(Overall!$C$3:$C$389,MATCH(ProjectionCalcs!B663,Overall!$D$3:$D$389,0)),"No")</f>
        <v>No</v>
      </c>
      <c r="W663" s="93">
        <f t="shared" si="20"/>
        <v>1</v>
      </c>
      <c r="X663" s="136"/>
      <c r="Y663" s="3" t="str">
        <f t="shared" si="21"/>
        <v/>
      </c>
      <c r="Z663" s="3" t="str">
        <f t="shared" si="6"/>
        <v>#DIV/0!</v>
      </c>
      <c r="AA663" s="96">
        <f t="shared" si="7"/>
        <v>0</v>
      </c>
      <c r="AB663" s="3" t="str">
        <f>IF(OR((AA663-$AD$2)&lt;0,(AA663-$AD$4)&lt;0),0,(AA663-$AD$2)*(AA663-$AD$4)*'Draft Array'!$K$101*'Draft Array'!$M$113*pcwr)</f>
        <v>#REF!</v>
      </c>
      <c r="AC663" s="3" t="str">
        <f t="shared" si="8"/>
        <v>#REF!</v>
      </c>
      <c r="AD663" s="3">
        <f t="shared" si="9"/>
        <v>0</v>
      </c>
      <c r="AE663" s="3" t="str">
        <f t="shared" si="22"/>
        <v>#DIV/0!</v>
      </c>
      <c r="AF663" s="3"/>
      <c r="AG663" s="3"/>
      <c r="AH663" s="3"/>
      <c r="AI663" s="3"/>
      <c r="AJ663" s="3"/>
      <c r="AK663" s="3"/>
    </row>
    <row r="664" ht="15.75" customHeight="1">
      <c r="A664" s="154" t="str">
        <f>OffensePrj!C663</f>
        <v>wr</v>
      </c>
      <c r="B664" s="131" t="str">
        <f>OffensePrj!R663</f>
        <v/>
      </c>
      <c r="C664" s="132" t="str">
        <f>OffensePrj!D663</f>
        <v>#N/A</v>
      </c>
      <c r="D664" s="132" t="str">
        <f>OffensePrj!E663</f>
        <v>#N/A</v>
      </c>
      <c r="E664" s="132" t="str">
        <f>OffensePrj!F663</f>
        <v>#N/A</v>
      </c>
      <c r="F664" s="132" t="str">
        <f>OffensePrj!G663</f>
        <v>#N/A</v>
      </c>
      <c r="G664" s="133" t="str">
        <f>OffensePrj!H663</f>
        <v>#N/A</v>
      </c>
      <c r="H664" s="132" t="str">
        <f>OffensePrj!I663</f>
        <v>#N/A</v>
      </c>
      <c r="I664" s="132" t="str">
        <f>OffensePrj!J663</f>
        <v>#N/A</v>
      </c>
      <c r="J664" s="132" t="str">
        <f>OffensePrj!K663</f>
        <v>#N/A</v>
      </c>
      <c r="K664" s="132" t="str">
        <f>OffensePrj!L663</f>
        <v>#N/A</v>
      </c>
      <c r="L664" s="132" t="str">
        <f>OffensePrj!M663</f>
        <v>#N/A</v>
      </c>
      <c r="M664" s="132" t="str">
        <f>OffensePrj!N663</f>
        <v>#N/A</v>
      </c>
      <c r="N664" s="132" t="str">
        <f>OffensePrj!O663</f>
        <v>#N/A</v>
      </c>
      <c r="O664" s="132" t="str">
        <f>OffensePrj!P663</f>
        <v>#N/A</v>
      </c>
      <c r="P664" s="132" t="str">
        <f>OffensePrj!Q663</f>
        <v>#N/A</v>
      </c>
      <c r="Q664" s="134">
        <f>IFERROR(ProjectionCalcs!D664*pointpasscomp+ProjectionCalcs!E664*pointpassyard+ProjectionCalcs!F664*pointpasstd+pointint*ProjectionCalcs!G664+ProjectionCalcs!H664*pointrushatt+pointrushyard*ProjectionCalcs!I664+pointrushtd*ProjectionCalcs!J664+ProjectionCalcs!K664*pointrec+pointrecyard*ProjectionCalcs!L664+ProjectionCalcs!M664*pointrectd+pointfumb*ProjectionCalcs!N664+(C664-D664)*pointpassinc+O664*pointret+P664*pointrushtd,0)</f>
        <v>0</v>
      </c>
      <c r="R664" s="113" t="str">
        <f t="shared" si="17"/>
        <v>#REF!</v>
      </c>
      <c r="S664" s="135" t="str">
        <f t="shared" si="18"/>
        <v>#REF!</v>
      </c>
      <c r="T664" s="113" t="str">
        <f t="array" ref="T664">ROUND(SUMPRODUCT((AE664&gt;=$AE$405:$AE$704)/COUNTIF($AE$405:$AE$704,$AE$405:$AE$704)),0)</f>
        <v>#DIV/0!</v>
      </c>
      <c r="U664" s="3" t="str">
        <f t="shared" si="19"/>
        <v>#REF!</v>
      </c>
      <c r="V664" s="3" t="str">
        <f t="array" ref="V664">IFERROR(INDEX(Overall!$C$3:$C$389,MATCH(ProjectionCalcs!B664,Overall!$D$3:$D$389,0)),"No")</f>
        <v>No</v>
      </c>
      <c r="W664" s="93">
        <f t="shared" si="20"/>
        <v>1</v>
      </c>
      <c r="X664" s="136"/>
      <c r="Y664" s="3" t="str">
        <f t="shared" si="21"/>
        <v/>
      </c>
      <c r="Z664" s="3" t="str">
        <f t="shared" si="6"/>
        <v>#DIV/0!</v>
      </c>
      <c r="AA664" s="96">
        <f t="shared" si="7"/>
        <v>0</v>
      </c>
      <c r="AB664" s="3" t="str">
        <f>IF(OR((AA664-$AD$2)&lt;0,(AA664-$AD$4)&lt;0),0,(AA664-$AD$2)*(AA664-$AD$4)*'Draft Array'!$K$101*'Draft Array'!$M$113*pcwr)</f>
        <v>#REF!</v>
      </c>
      <c r="AC664" s="3" t="str">
        <f t="shared" si="8"/>
        <v>#REF!</v>
      </c>
      <c r="AD664" s="3">
        <f t="shared" si="9"/>
        <v>0</v>
      </c>
      <c r="AE664" s="3" t="str">
        <f t="shared" si="22"/>
        <v>#DIV/0!</v>
      </c>
      <c r="AF664" s="3"/>
      <c r="AG664" s="3"/>
      <c r="AH664" s="3"/>
      <c r="AI664" s="3"/>
      <c r="AJ664" s="3"/>
      <c r="AK664" s="3"/>
    </row>
    <row r="665" ht="15.75" customHeight="1">
      <c r="A665" s="154" t="str">
        <f>OffensePrj!C664</f>
        <v>wr</v>
      </c>
      <c r="B665" s="131" t="str">
        <f>OffensePrj!R664</f>
        <v/>
      </c>
      <c r="C665" s="132" t="str">
        <f>OffensePrj!D664</f>
        <v>#N/A</v>
      </c>
      <c r="D665" s="132" t="str">
        <f>OffensePrj!E664</f>
        <v>#N/A</v>
      </c>
      <c r="E665" s="132" t="str">
        <f>OffensePrj!F664</f>
        <v>#N/A</v>
      </c>
      <c r="F665" s="132" t="str">
        <f>OffensePrj!G664</f>
        <v>#N/A</v>
      </c>
      <c r="G665" s="133" t="str">
        <f>OffensePrj!H664</f>
        <v>#N/A</v>
      </c>
      <c r="H665" s="132" t="str">
        <f>OffensePrj!I664</f>
        <v>#N/A</v>
      </c>
      <c r="I665" s="132" t="str">
        <f>OffensePrj!J664</f>
        <v>#N/A</v>
      </c>
      <c r="J665" s="132" t="str">
        <f>OffensePrj!K664</f>
        <v>#N/A</v>
      </c>
      <c r="K665" s="132" t="str">
        <f>OffensePrj!L664</f>
        <v>#N/A</v>
      </c>
      <c r="L665" s="132" t="str">
        <f>OffensePrj!M664</f>
        <v>#N/A</v>
      </c>
      <c r="M665" s="132" t="str">
        <f>OffensePrj!N664</f>
        <v>#N/A</v>
      </c>
      <c r="N665" s="132" t="str">
        <f>OffensePrj!O664</f>
        <v>#N/A</v>
      </c>
      <c r="O665" s="132" t="str">
        <f>OffensePrj!P664</f>
        <v>#N/A</v>
      </c>
      <c r="P665" s="132" t="str">
        <f>OffensePrj!Q664</f>
        <v>#N/A</v>
      </c>
      <c r="Q665" s="134">
        <f>IFERROR(ProjectionCalcs!D665*pointpasscomp+ProjectionCalcs!E665*pointpassyard+ProjectionCalcs!F665*pointpasstd+pointint*ProjectionCalcs!G665+ProjectionCalcs!H665*pointrushatt+pointrushyard*ProjectionCalcs!I665+pointrushtd*ProjectionCalcs!J665+ProjectionCalcs!K665*pointrec+pointrecyard*ProjectionCalcs!L665+ProjectionCalcs!M665*pointrectd+pointfumb*ProjectionCalcs!N665+(C665-D665)*pointpassinc+O665*pointret+P665*pointrushtd,0)</f>
        <v>0</v>
      </c>
      <c r="R665" s="113" t="str">
        <f t="shared" si="17"/>
        <v>#REF!</v>
      </c>
      <c r="S665" s="135" t="str">
        <f t="shared" si="18"/>
        <v>#REF!</v>
      </c>
      <c r="T665" s="113" t="str">
        <f t="array" ref="T665">ROUND(SUMPRODUCT((AE665&gt;=$AE$405:$AE$704)/COUNTIF($AE$405:$AE$704,$AE$405:$AE$704)),0)</f>
        <v>#DIV/0!</v>
      </c>
      <c r="U665" s="3" t="str">
        <f t="shared" si="19"/>
        <v>#REF!</v>
      </c>
      <c r="V665" s="3" t="str">
        <f t="array" ref="V665">IFERROR(INDEX(Overall!$C$3:$C$389,MATCH(ProjectionCalcs!B665,Overall!$D$3:$D$389,0)),"No")</f>
        <v>No</v>
      </c>
      <c r="W665" s="93">
        <f t="shared" si="20"/>
        <v>1</v>
      </c>
      <c r="X665" s="136"/>
      <c r="Y665" s="3" t="str">
        <f t="shared" si="21"/>
        <v/>
      </c>
      <c r="Z665" s="3" t="str">
        <f t="shared" si="6"/>
        <v>#DIV/0!</v>
      </c>
      <c r="AA665" s="96">
        <f t="shared" si="7"/>
        <v>0</v>
      </c>
      <c r="AB665" s="3" t="str">
        <f>IF(OR((AA665-$AD$2)&lt;0,(AA665-$AD$4)&lt;0),0,(AA665-$AD$2)*(AA665-$AD$4)*'Draft Array'!$K$101*'Draft Array'!$M$113*pcwr)</f>
        <v>#REF!</v>
      </c>
      <c r="AC665" s="3" t="str">
        <f t="shared" si="8"/>
        <v>#REF!</v>
      </c>
      <c r="AD665" s="3">
        <f t="shared" si="9"/>
        <v>0</v>
      </c>
      <c r="AE665" s="3" t="str">
        <f t="shared" si="22"/>
        <v>#DIV/0!</v>
      </c>
      <c r="AF665" s="3"/>
      <c r="AG665" s="3"/>
      <c r="AH665" s="3"/>
      <c r="AI665" s="3"/>
      <c r="AJ665" s="3"/>
      <c r="AK665" s="3"/>
    </row>
    <row r="666" ht="15.75" customHeight="1">
      <c r="A666" s="154" t="str">
        <f>OffensePrj!C665</f>
        <v>wr</v>
      </c>
      <c r="B666" s="131" t="str">
        <f>OffensePrj!R665</f>
        <v/>
      </c>
      <c r="C666" s="132" t="str">
        <f>OffensePrj!D665</f>
        <v>#N/A</v>
      </c>
      <c r="D666" s="132" t="str">
        <f>OffensePrj!E665</f>
        <v>#N/A</v>
      </c>
      <c r="E666" s="132" t="str">
        <f>OffensePrj!F665</f>
        <v>#N/A</v>
      </c>
      <c r="F666" s="132" t="str">
        <f>OffensePrj!G665</f>
        <v>#N/A</v>
      </c>
      <c r="G666" s="133" t="str">
        <f>OffensePrj!H665</f>
        <v>#N/A</v>
      </c>
      <c r="H666" s="132" t="str">
        <f>OffensePrj!I665</f>
        <v>#N/A</v>
      </c>
      <c r="I666" s="132" t="str">
        <f>OffensePrj!J665</f>
        <v>#N/A</v>
      </c>
      <c r="J666" s="132" t="str">
        <f>OffensePrj!K665</f>
        <v>#N/A</v>
      </c>
      <c r="K666" s="132" t="str">
        <f>OffensePrj!L665</f>
        <v>#N/A</v>
      </c>
      <c r="L666" s="132" t="str">
        <f>OffensePrj!M665</f>
        <v>#N/A</v>
      </c>
      <c r="M666" s="132" t="str">
        <f>OffensePrj!N665</f>
        <v>#N/A</v>
      </c>
      <c r="N666" s="132" t="str">
        <f>OffensePrj!O665</f>
        <v>#N/A</v>
      </c>
      <c r="O666" s="132" t="str">
        <f>OffensePrj!P665</f>
        <v>#N/A</v>
      </c>
      <c r="P666" s="132" t="str">
        <f>OffensePrj!Q665</f>
        <v>#N/A</v>
      </c>
      <c r="Q666" s="134">
        <f>IFERROR(ProjectionCalcs!D666*pointpasscomp+ProjectionCalcs!E666*pointpassyard+ProjectionCalcs!F666*pointpasstd+pointint*ProjectionCalcs!G666+ProjectionCalcs!H666*pointrushatt+pointrushyard*ProjectionCalcs!I666+pointrushtd*ProjectionCalcs!J666+ProjectionCalcs!K666*pointrec+pointrecyard*ProjectionCalcs!L666+ProjectionCalcs!M666*pointrectd+pointfumb*ProjectionCalcs!N666+(C666-D666)*pointpassinc+O666*pointret+P666*pointrushtd,0)</f>
        <v>0</v>
      </c>
      <c r="R666" s="113" t="str">
        <f t="shared" si="17"/>
        <v>#REF!</v>
      </c>
      <c r="S666" s="135" t="str">
        <f t="shared" si="18"/>
        <v>#REF!</v>
      </c>
      <c r="T666" s="113" t="str">
        <f t="array" ref="T666">ROUND(SUMPRODUCT((AE666&gt;=$AE$405:$AE$704)/COUNTIF($AE$405:$AE$704,$AE$405:$AE$704)),0)</f>
        <v>#DIV/0!</v>
      </c>
      <c r="U666" s="3" t="str">
        <f t="shared" si="19"/>
        <v>#REF!</v>
      </c>
      <c r="V666" s="3" t="str">
        <f t="array" ref="V666">IFERROR(INDEX(Overall!$C$3:$C$389,MATCH(ProjectionCalcs!B666,Overall!$D$3:$D$389,0)),"No")</f>
        <v>No</v>
      </c>
      <c r="W666" s="93">
        <f t="shared" si="20"/>
        <v>1</v>
      </c>
      <c r="X666" s="136"/>
      <c r="Y666" s="3" t="str">
        <f t="shared" si="21"/>
        <v/>
      </c>
      <c r="Z666" s="3" t="str">
        <f t="shared" si="6"/>
        <v>#DIV/0!</v>
      </c>
      <c r="AA666" s="96">
        <f t="shared" si="7"/>
        <v>0</v>
      </c>
      <c r="AB666" s="3" t="str">
        <f>IF(OR((AA666-$AD$2)&lt;0,(AA666-$AD$4)&lt;0),0,(AA666-$AD$2)*(AA666-$AD$4)*'Draft Array'!$K$101*'Draft Array'!$M$113*pcwr)</f>
        <v>#REF!</v>
      </c>
      <c r="AC666" s="3" t="str">
        <f t="shared" si="8"/>
        <v>#REF!</v>
      </c>
      <c r="AD666" s="3">
        <f t="shared" si="9"/>
        <v>0</v>
      </c>
      <c r="AE666" s="3" t="str">
        <f t="shared" si="22"/>
        <v>#DIV/0!</v>
      </c>
      <c r="AF666" s="3"/>
      <c r="AG666" s="3"/>
      <c r="AH666" s="3"/>
      <c r="AI666" s="3"/>
      <c r="AJ666" s="3"/>
      <c r="AK666" s="3"/>
    </row>
    <row r="667" ht="15.75" customHeight="1">
      <c r="A667" s="154" t="str">
        <f>OffensePrj!C666</f>
        <v>wr</v>
      </c>
      <c r="B667" s="131" t="str">
        <f>OffensePrj!R666</f>
        <v/>
      </c>
      <c r="C667" s="132" t="str">
        <f>OffensePrj!D666</f>
        <v>#N/A</v>
      </c>
      <c r="D667" s="132" t="str">
        <f>OffensePrj!E666</f>
        <v>#N/A</v>
      </c>
      <c r="E667" s="132" t="str">
        <f>OffensePrj!F666</f>
        <v>#N/A</v>
      </c>
      <c r="F667" s="132" t="str">
        <f>OffensePrj!G666</f>
        <v>#N/A</v>
      </c>
      <c r="G667" s="133" t="str">
        <f>OffensePrj!H666</f>
        <v>#N/A</v>
      </c>
      <c r="H667" s="132" t="str">
        <f>OffensePrj!I666</f>
        <v>#N/A</v>
      </c>
      <c r="I667" s="132" t="str">
        <f>OffensePrj!J666</f>
        <v>#N/A</v>
      </c>
      <c r="J667" s="132" t="str">
        <f>OffensePrj!K666</f>
        <v>#N/A</v>
      </c>
      <c r="K667" s="132" t="str">
        <f>OffensePrj!L666</f>
        <v>#N/A</v>
      </c>
      <c r="L667" s="132" t="str">
        <f>OffensePrj!M666</f>
        <v>#N/A</v>
      </c>
      <c r="M667" s="132" t="str">
        <f>OffensePrj!N666</f>
        <v>#N/A</v>
      </c>
      <c r="N667" s="132" t="str">
        <f>OffensePrj!O666</f>
        <v>#N/A</v>
      </c>
      <c r="O667" s="132" t="str">
        <f>OffensePrj!P666</f>
        <v>#N/A</v>
      </c>
      <c r="P667" s="132" t="str">
        <f>OffensePrj!Q666</f>
        <v>#N/A</v>
      </c>
      <c r="Q667" s="134">
        <f>IFERROR(ProjectionCalcs!D667*pointpasscomp+ProjectionCalcs!E667*pointpassyard+ProjectionCalcs!F667*pointpasstd+pointint*ProjectionCalcs!G667+ProjectionCalcs!H667*pointrushatt+pointrushyard*ProjectionCalcs!I667+pointrushtd*ProjectionCalcs!J667+ProjectionCalcs!K667*pointrec+pointrecyard*ProjectionCalcs!L667+ProjectionCalcs!M667*pointrectd+pointfumb*ProjectionCalcs!N667+(C667-D667)*pointpassinc+O667*pointret+P667*pointrushtd,0)</f>
        <v>0</v>
      </c>
      <c r="R667" s="113" t="str">
        <f t="shared" si="17"/>
        <v>#REF!</v>
      </c>
      <c r="S667" s="135" t="str">
        <f t="shared" si="18"/>
        <v>#REF!</v>
      </c>
      <c r="T667" s="113" t="str">
        <f t="array" ref="T667">ROUND(SUMPRODUCT((AE667&gt;=$AE$405:$AE$704)/COUNTIF($AE$405:$AE$704,$AE$405:$AE$704)),0)</f>
        <v>#DIV/0!</v>
      </c>
      <c r="U667" s="3" t="str">
        <f t="shared" si="19"/>
        <v>#REF!</v>
      </c>
      <c r="V667" s="3" t="str">
        <f t="array" ref="V667">IFERROR(INDEX(Overall!$C$3:$C$389,MATCH(ProjectionCalcs!B667,Overall!$D$3:$D$389,0)),"No")</f>
        <v>No</v>
      </c>
      <c r="W667" s="93">
        <f t="shared" si="20"/>
        <v>1</v>
      </c>
      <c r="X667" s="136"/>
      <c r="Y667" s="3" t="str">
        <f t="shared" si="21"/>
        <v/>
      </c>
      <c r="Z667" s="3" t="str">
        <f t="shared" si="6"/>
        <v>#DIV/0!</v>
      </c>
      <c r="AA667" s="96">
        <f t="shared" si="7"/>
        <v>0</v>
      </c>
      <c r="AB667" s="3" t="str">
        <f>IF(OR((AA667-$AD$2)&lt;0,(AA667-$AD$4)&lt;0),0,(AA667-$AD$2)*(AA667-$AD$4)*'Draft Array'!$K$101*'Draft Array'!$M$113*pcwr)</f>
        <v>#REF!</v>
      </c>
      <c r="AC667" s="3" t="str">
        <f t="shared" si="8"/>
        <v>#REF!</v>
      </c>
      <c r="AD667" s="3">
        <f t="shared" si="9"/>
        <v>0</v>
      </c>
      <c r="AE667" s="3" t="str">
        <f t="shared" si="22"/>
        <v>#DIV/0!</v>
      </c>
      <c r="AF667" s="3"/>
      <c r="AG667" s="3"/>
      <c r="AH667" s="3"/>
      <c r="AI667" s="3"/>
      <c r="AJ667" s="3"/>
      <c r="AK667" s="3"/>
    </row>
    <row r="668" ht="15.75" customHeight="1">
      <c r="A668" s="154" t="str">
        <f>OffensePrj!C667</f>
        <v>wr</v>
      </c>
      <c r="B668" s="131" t="str">
        <f>OffensePrj!R667</f>
        <v/>
      </c>
      <c r="C668" s="132" t="str">
        <f>OffensePrj!D667</f>
        <v>#N/A</v>
      </c>
      <c r="D668" s="132" t="str">
        <f>OffensePrj!E667</f>
        <v>#N/A</v>
      </c>
      <c r="E668" s="132" t="str">
        <f>OffensePrj!F667</f>
        <v>#N/A</v>
      </c>
      <c r="F668" s="132" t="str">
        <f>OffensePrj!G667</f>
        <v>#N/A</v>
      </c>
      <c r="G668" s="133" t="str">
        <f>OffensePrj!H667</f>
        <v>#N/A</v>
      </c>
      <c r="H668" s="132" t="str">
        <f>OffensePrj!I667</f>
        <v>#N/A</v>
      </c>
      <c r="I668" s="132" t="str">
        <f>OffensePrj!J667</f>
        <v>#N/A</v>
      </c>
      <c r="J668" s="132" t="str">
        <f>OffensePrj!K667</f>
        <v>#N/A</v>
      </c>
      <c r="K668" s="132" t="str">
        <f>OffensePrj!L667</f>
        <v>#N/A</v>
      </c>
      <c r="L668" s="132" t="str">
        <f>OffensePrj!M667</f>
        <v>#N/A</v>
      </c>
      <c r="M668" s="132" t="str">
        <f>OffensePrj!N667</f>
        <v>#N/A</v>
      </c>
      <c r="N668" s="132" t="str">
        <f>OffensePrj!O667</f>
        <v>#N/A</v>
      </c>
      <c r="O668" s="132" t="str">
        <f>OffensePrj!P667</f>
        <v>#N/A</v>
      </c>
      <c r="P668" s="132" t="str">
        <f>OffensePrj!Q667</f>
        <v>#N/A</v>
      </c>
      <c r="Q668" s="134">
        <f>IFERROR(ProjectionCalcs!D668*pointpasscomp+ProjectionCalcs!E668*pointpassyard+ProjectionCalcs!F668*pointpasstd+pointint*ProjectionCalcs!G668+ProjectionCalcs!H668*pointrushatt+pointrushyard*ProjectionCalcs!I668+pointrushtd*ProjectionCalcs!J668+ProjectionCalcs!K668*pointrec+pointrecyard*ProjectionCalcs!L668+ProjectionCalcs!M668*pointrectd+pointfumb*ProjectionCalcs!N668+(C668-D668)*pointpassinc+O668*pointret+P668*pointrushtd,0)</f>
        <v>0</v>
      </c>
      <c r="R668" s="113" t="str">
        <f t="shared" si="17"/>
        <v>#REF!</v>
      </c>
      <c r="S668" s="135" t="str">
        <f t="shared" si="18"/>
        <v>#REF!</v>
      </c>
      <c r="T668" s="113" t="str">
        <f t="array" ref="T668">ROUND(SUMPRODUCT((AE668&gt;=$AE$405:$AE$704)/COUNTIF($AE$405:$AE$704,$AE$405:$AE$704)),0)</f>
        <v>#DIV/0!</v>
      </c>
      <c r="U668" s="3" t="str">
        <f t="shared" si="19"/>
        <v>#REF!</v>
      </c>
      <c r="V668" s="3" t="str">
        <f t="array" ref="V668">IFERROR(INDEX(Overall!$C$3:$C$389,MATCH(ProjectionCalcs!B668,Overall!$D$3:$D$389,0)),"No")</f>
        <v>No</v>
      </c>
      <c r="W668" s="93">
        <f t="shared" si="20"/>
        <v>1</v>
      </c>
      <c r="X668" s="136"/>
      <c r="Y668" s="3" t="str">
        <f t="shared" si="21"/>
        <v/>
      </c>
      <c r="Z668" s="3" t="str">
        <f t="shared" si="6"/>
        <v>#DIV/0!</v>
      </c>
      <c r="AA668" s="96">
        <f t="shared" si="7"/>
        <v>0</v>
      </c>
      <c r="AB668" s="3" t="str">
        <f>IF(OR((AA668-$AD$2)&lt;0,(AA668-$AD$4)&lt;0),0,(AA668-$AD$2)*(AA668-$AD$4)*'Draft Array'!$K$101*'Draft Array'!$M$113*pcwr)</f>
        <v>#REF!</v>
      </c>
      <c r="AC668" s="3" t="str">
        <f t="shared" si="8"/>
        <v>#REF!</v>
      </c>
      <c r="AD668" s="3">
        <f t="shared" si="9"/>
        <v>0</v>
      </c>
      <c r="AE668" s="3" t="str">
        <f t="shared" si="22"/>
        <v>#DIV/0!</v>
      </c>
      <c r="AF668" s="3"/>
      <c r="AG668" s="3"/>
      <c r="AH668" s="3"/>
      <c r="AI668" s="3"/>
      <c r="AJ668" s="3"/>
      <c r="AK668" s="3"/>
    </row>
    <row r="669" ht="15.75" customHeight="1">
      <c r="A669" s="154" t="str">
        <f>OffensePrj!C668</f>
        <v>wr</v>
      </c>
      <c r="B669" s="131" t="str">
        <f>OffensePrj!R668</f>
        <v/>
      </c>
      <c r="C669" s="132" t="str">
        <f>OffensePrj!D668</f>
        <v>#N/A</v>
      </c>
      <c r="D669" s="132" t="str">
        <f>OffensePrj!E668</f>
        <v>#N/A</v>
      </c>
      <c r="E669" s="132" t="str">
        <f>OffensePrj!F668</f>
        <v>#N/A</v>
      </c>
      <c r="F669" s="132" t="str">
        <f>OffensePrj!G668</f>
        <v>#N/A</v>
      </c>
      <c r="G669" s="133" t="str">
        <f>OffensePrj!H668</f>
        <v>#N/A</v>
      </c>
      <c r="H669" s="132" t="str">
        <f>OffensePrj!I668</f>
        <v>#N/A</v>
      </c>
      <c r="I669" s="132" t="str">
        <f>OffensePrj!J668</f>
        <v>#N/A</v>
      </c>
      <c r="J669" s="132" t="str">
        <f>OffensePrj!K668</f>
        <v>#N/A</v>
      </c>
      <c r="K669" s="132" t="str">
        <f>OffensePrj!L668</f>
        <v>#N/A</v>
      </c>
      <c r="L669" s="132" t="str">
        <f>OffensePrj!M668</f>
        <v>#N/A</v>
      </c>
      <c r="M669" s="132" t="str">
        <f>OffensePrj!N668</f>
        <v>#N/A</v>
      </c>
      <c r="N669" s="132" t="str">
        <f>OffensePrj!O668</f>
        <v>#N/A</v>
      </c>
      <c r="O669" s="132" t="str">
        <f>OffensePrj!P668</f>
        <v>#N/A</v>
      </c>
      <c r="P669" s="132" t="str">
        <f>OffensePrj!Q668</f>
        <v>#N/A</v>
      </c>
      <c r="Q669" s="134">
        <f>IFERROR(ProjectionCalcs!D669*pointpasscomp+ProjectionCalcs!E669*pointpassyard+ProjectionCalcs!F669*pointpasstd+pointint*ProjectionCalcs!G669+ProjectionCalcs!H669*pointrushatt+pointrushyard*ProjectionCalcs!I669+pointrushtd*ProjectionCalcs!J669+ProjectionCalcs!K669*pointrec+pointrecyard*ProjectionCalcs!L669+ProjectionCalcs!M669*pointrectd+pointfumb*ProjectionCalcs!N669+(C669-D669)*pointpassinc+O669*pointret+P669*pointrushtd,0)</f>
        <v>0</v>
      </c>
      <c r="R669" s="113" t="str">
        <f t="shared" si="17"/>
        <v>#REF!</v>
      </c>
      <c r="S669" s="135" t="str">
        <f t="shared" si="18"/>
        <v>#REF!</v>
      </c>
      <c r="T669" s="113" t="str">
        <f t="array" ref="T669">ROUND(SUMPRODUCT((AE669&gt;=$AE$405:$AE$704)/COUNTIF($AE$405:$AE$704,$AE$405:$AE$704)),0)</f>
        <v>#DIV/0!</v>
      </c>
      <c r="U669" s="3" t="str">
        <f t="shared" si="19"/>
        <v>#REF!</v>
      </c>
      <c r="V669" s="3" t="str">
        <f t="array" ref="V669">IFERROR(INDEX(Overall!$C$3:$C$389,MATCH(ProjectionCalcs!B669,Overall!$D$3:$D$389,0)),"No")</f>
        <v>No</v>
      </c>
      <c r="W669" s="93">
        <f t="shared" si="20"/>
        <v>1</v>
      </c>
      <c r="X669" s="136"/>
      <c r="Y669" s="3" t="str">
        <f t="shared" si="21"/>
        <v/>
      </c>
      <c r="Z669" s="3" t="str">
        <f t="shared" si="6"/>
        <v>#DIV/0!</v>
      </c>
      <c r="AA669" s="96">
        <f t="shared" si="7"/>
        <v>0</v>
      </c>
      <c r="AB669" s="3" t="str">
        <f>IF(OR((AA669-$AD$2)&lt;0,(AA669-$AD$4)&lt;0),0,(AA669-$AD$2)*(AA669-$AD$4)*'Draft Array'!$K$101*'Draft Array'!$M$113*pcwr)</f>
        <v>#REF!</v>
      </c>
      <c r="AC669" s="3" t="str">
        <f t="shared" si="8"/>
        <v>#REF!</v>
      </c>
      <c r="AD669" s="3">
        <f t="shared" si="9"/>
        <v>0</v>
      </c>
      <c r="AE669" s="3" t="str">
        <f t="shared" si="22"/>
        <v>#DIV/0!</v>
      </c>
      <c r="AF669" s="3"/>
      <c r="AG669" s="3"/>
      <c r="AH669" s="3"/>
      <c r="AI669" s="3"/>
      <c r="AJ669" s="3"/>
      <c r="AK669" s="3"/>
    </row>
    <row r="670" ht="15.75" customHeight="1">
      <c r="A670" s="154" t="str">
        <f>OffensePrj!C669</f>
        <v>wr</v>
      </c>
      <c r="B670" s="131" t="str">
        <f>OffensePrj!R669</f>
        <v/>
      </c>
      <c r="C670" s="132" t="str">
        <f>OffensePrj!D669</f>
        <v>#N/A</v>
      </c>
      <c r="D670" s="132" t="str">
        <f>OffensePrj!E669</f>
        <v>#N/A</v>
      </c>
      <c r="E670" s="132" t="str">
        <f>OffensePrj!F669</f>
        <v>#N/A</v>
      </c>
      <c r="F670" s="132" t="str">
        <f>OffensePrj!G669</f>
        <v>#N/A</v>
      </c>
      <c r="G670" s="133" t="str">
        <f>OffensePrj!H669</f>
        <v>#N/A</v>
      </c>
      <c r="H670" s="132" t="str">
        <f>OffensePrj!I669</f>
        <v>#N/A</v>
      </c>
      <c r="I670" s="132" t="str">
        <f>OffensePrj!J669</f>
        <v>#N/A</v>
      </c>
      <c r="J670" s="132" t="str">
        <f>OffensePrj!K669</f>
        <v>#N/A</v>
      </c>
      <c r="K670" s="132" t="str">
        <f>OffensePrj!L669</f>
        <v>#N/A</v>
      </c>
      <c r="L670" s="132" t="str">
        <f>OffensePrj!M669</f>
        <v>#N/A</v>
      </c>
      <c r="M670" s="132" t="str">
        <f>OffensePrj!N669</f>
        <v>#N/A</v>
      </c>
      <c r="N670" s="132" t="str">
        <f>OffensePrj!O669</f>
        <v>#N/A</v>
      </c>
      <c r="O670" s="132" t="str">
        <f>OffensePrj!P669</f>
        <v>#N/A</v>
      </c>
      <c r="P670" s="132" t="str">
        <f>OffensePrj!Q669</f>
        <v>#N/A</v>
      </c>
      <c r="Q670" s="134">
        <f>IFERROR(ProjectionCalcs!D670*pointpasscomp+ProjectionCalcs!E670*pointpassyard+ProjectionCalcs!F670*pointpasstd+pointint*ProjectionCalcs!G670+ProjectionCalcs!H670*pointrushatt+pointrushyard*ProjectionCalcs!I670+pointrushtd*ProjectionCalcs!J670+ProjectionCalcs!K670*pointrec+pointrecyard*ProjectionCalcs!L670+ProjectionCalcs!M670*pointrectd+pointfumb*ProjectionCalcs!N670+(C670-D670)*pointpassinc+O670*pointret+P670*pointrushtd,0)</f>
        <v>0</v>
      </c>
      <c r="R670" s="113" t="str">
        <f t="shared" si="17"/>
        <v>#REF!</v>
      </c>
      <c r="S670" s="135" t="str">
        <f t="shared" si="18"/>
        <v>#REF!</v>
      </c>
      <c r="T670" s="113" t="str">
        <f t="array" ref="T670">ROUND(SUMPRODUCT((AE670&gt;=$AE$405:$AE$704)/COUNTIF($AE$405:$AE$704,$AE$405:$AE$704)),0)</f>
        <v>#DIV/0!</v>
      </c>
      <c r="U670" s="3" t="str">
        <f t="shared" si="19"/>
        <v>#REF!</v>
      </c>
      <c r="V670" s="3" t="str">
        <f t="array" ref="V670">IFERROR(INDEX(Overall!$C$3:$C$389,MATCH(ProjectionCalcs!B670,Overall!$D$3:$D$389,0)),"No")</f>
        <v>No</v>
      </c>
      <c r="W670" s="93">
        <f t="shared" si="20"/>
        <v>1</v>
      </c>
      <c r="X670" s="136"/>
      <c r="Y670" s="3" t="str">
        <f t="shared" si="21"/>
        <v/>
      </c>
      <c r="Z670" s="3" t="str">
        <f t="shared" si="6"/>
        <v>#DIV/0!</v>
      </c>
      <c r="AA670" s="96">
        <f t="shared" si="7"/>
        <v>0</v>
      </c>
      <c r="AB670" s="3" t="str">
        <f>IF(OR((AA670-$AD$2)&lt;0,(AA670-$AD$4)&lt;0),0,(AA670-$AD$2)*(AA670-$AD$4)*'Draft Array'!$K$101*'Draft Array'!$M$113*pcwr)</f>
        <v>#REF!</v>
      </c>
      <c r="AC670" s="3" t="str">
        <f t="shared" si="8"/>
        <v>#REF!</v>
      </c>
      <c r="AD670" s="3">
        <f t="shared" si="9"/>
        <v>0</v>
      </c>
      <c r="AE670" s="3" t="str">
        <f t="shared" si="22"/>
        <v>#DIV/0!</v>
      </c>
      <c r="AF670" s="3"/>
      <c r="AG670" s="3"/>
      <c r="AH670" s="3"/>
      <c r="AI670" s="3"/>
      <c r="AJ670" s="3"/>
      <c r="AK670" s="3"/>
    </row>
    <row r="671" ht="15.75" customHeight="1">
      <c r="A671" s="154" t="str">
        <f>OffensePrj!C670</f>
        <v>wr</v>
      </c>
      <c r="B671" s="131" t="str">
        <f>OffensePrj!R670</f>
        <v/>
      </c>
      <c r="C671" s="132" t="str">
        <f>OffensePrj!D670</f>
        <v>#N/A</v>
      </c>
      <c r="D671" s="132" t="str">
        <f>OffensePrj!E670</f>
        <v>#N/A</v>
      </c>
      <c r="E671" s="132" t="str">
        <f>OffensePrj!F670</f>
        <v>#N/A</v>
      </c>
      <c r="F671" s="132" t="str">
        <f>OffensePrj!G670</f>
        <v>#N/A</v>
      </c>
      <c r="G671" s="133" t="str">
        <f>OffensePrj!H670</f>
        <v>#N/A</v>
      </c>
      <c r="H671" s="132" t="str">
        <f>OffensePrj!I670</f>
        <v>#N/A</v>
      </c>
      <c r="I671" s="132" t="str">
        <f>OffensePrj!J670</f>
        <v>#N/A</v>
      </c>
      <c r="J671" s="132" t="str">
        <f>OffensePrj!K670</f>
        <v>#N/A</v>
      </c>
      <c r="K671" s="132" t="str">
        <f>OffensePrj!L670</f>
        <v>#N/A</v>
      </c>
      <c r="L671" s="132" t="str">
        <f>OffensePrj!M670</f>
        <v>#N/A</v>
      </c>
      <c r="M671" s="132" t="str">
        <f>OffensePrj!N670</f>
        <v>#N/A</v>
      </c>
      <c r="N671" s="132" t="str">
        <f>OffensePrj!O670</f>
        <v>#N/A</v>
      </c>
      <c r="O671" s="132" t="str">
        <f>OffensePrj!P670</f>
        <v>#N/A</v>
      </c>
      <c r="P671" s="132" t="str">
        <f>OffensePrj!Q670</f>
        <v>#N/A</v>
      </c>
      <c r="Q671" s="134">
        <f>IFERROR(ProjectionCalcs!D671*pointpasscomp+ProjectionCalcs!E671*pointpassyard+ProjectionCalcs!F671*pointpasstd+pointint*ProjectionCalcs!G671+ProjectionCalcs!H671*pointrushatt+pointrushyard*ProjectionCalcs!I671+pointrushtd*ProjectionCalcs!J671+ProjectionCalcs!K671*pointrec+pointrecyard*ProjectionCalcs!L671+ProjectionCalcs!M671*pointrectd+pointfumb*ProjectionCalcs!N671+(C671-D671)*pointpassinc+O671*pointret+P671*pointrushtd,0)</f>
        <v>0</v>
      </c>
      <c r="R671" s="113" t="str">
        <f t="shared" si="17"/>
        <v>#REF!</v>
      </c>
      <c r="S671" s="135" t="str">
        <f t="shared" si="18"/>
        <v>#REF!</v>
      </c>
      <c r="T671" s="113" t="str">
        <f t="array" ref="T671">ROUND(SUMPRODUCT((AE671&gt;=$AE$405:$AE$704)/COUNTIF($AE$405:$AE$704,$AE$405:$AE$704)),0)</f>
        <v>#DIV/0!</v>
      </c>
      <c r="U671" s="3" t="str">
        <f t="shared" si="19"/>
        <v>#REF!</v>
      </c>
      <c r="V671" s="3" t="str">
        <f t="array" ref="V671">IFERROR(INDEX(Overall!$C$3:$C$389,MATCH(ProjectionCalcs!B671,Overall!$D$3:$D$389,0)),"No")</f>
        <v>No</v>
      </c>
      <c r="W671" s="93">
        <f t="shared" si="20"/>
        <v>1</v>
      </c>
      <c r="X671" s="136"/>
      <c r="Y671" s="3" t="str">
        <f t="shared" si="21"/>
        <v/>
      </c>
      <c r="Z671" s="3" t="str">
        <f t="shared" si="6"/>
        <v>#DIV/0!</v>
      </c>
      <c r="AA671" s="96">
        <f t="shared" si="7"/>
        <v>0</v>
      </c>
      <c r="AB671" s="3" t="str">
        <f>IF(OR((AA671-$AD$2)&lt;0,(AA671-$AD$4)&lt;0),0,(AA671-$AD$2)*(AA671-$AD$4)*'Draft Array'!$K$101*'Draft Array'!$M$113*pcwr)</f>
        <v>#REF!</v>
      </c>
      <c r="AC671" s="3" t="str">
        <f t="shared" si="8"/>
        <v>#REF!</v>
      </c>
      <c r="AD671" s="3">
        <f t="shared" si="9"/>
        <v>0</v>
      </c>
      <c r="AE671" s="3" t="str">
        <f t="shared" si="22"/>
        <v>#DIV/0!</v>
      </c>
      <c r="AF671" s="3"/>
      <c r="AG671" s="3"/>
      <c r="AH671" s="3"/>
      <c r="AI671" s="3"/>
      <c r="AJ671" s="3"/>
      <c r="AK671" s="3"/>
    </row>
    <row r="672" ht="15.75" customHeight="1">
      <c r="A672" s="154" t="str">
        <f>OffensePrj!C671</f>
        <v>wr</v>
      </c>
      <c r="B672" s="131" t="str">
        <f>OffensePrj!R671</f>
        <v/>
      </c>
      <c r="C672" s="132" t="str">
        <f>OffensePrj!D671</f>
        <v>#N/A</v>
      </c>
      <c r="D672" s="132" t="str">
        <f>OffensePrj!E671</f>
        <v>#N/A</v>
      </c>
      <c r="E672" s="132" t="str">
        <f>OffensePrj!F671</f>
        <v>#N/A</v>
      </c>
      <c r="F672" s="132" t="str">
        <f>OffensePrj!G671</f>
        <v>#N/A</v>
      </c>
      <c r="G672" s="133" t="str">
        <f>OffensePrj!H671</f>
        <v>#N/A</v>
      </c>
      <c r="H672" s="132" t="str">
        <f>OffensePrj!I671</f>
        <v>#N/A</v>
      </c>
      <c r="I672" s="132" t="str">
        <f>OffensePrj!J671</f>
        <v>#N/A</v>
      </c>
      <c r="J672" s="132" t="str">
        <f>OffensePrj!K671</f>
        <v>#N/A</v>
      </c>
      <c r="K672" s="132" t="str">
        <f>OffensePrj!L671</f>
        <v>#N/A</v>
      </c>
      <c r="L672" s="132" t="str">
        <f>OffensePrj!M671</f>
        <v>#N/A</v>
      </c>
      <c r="M672" s="132" t="str">
        <f>OffensePrj!N671</f>
        <v>#N/A</v>
      </c>
      <c r="N672" s="132" t="str">
        <f>OffensePrj!O671</f>
        <v>#N/A</v>
      </c>
      <c r="O672" s="132" t="str">
        <f>OffensePrj!P671</f>
        <v>#N/A</v>
      </c>
      <c r="P672" s="132" t="str">
        <f>OffensePrj!Q671</f>
        <v>#N/A</v>
      </c>
      <c r="Q672" s="134">
        <f>IFERROR(ProjectionCalcs!D672*pointpasscomp+ProjectionCalcs!E672*pointpassyard+ProjectionCalcs!F672*pointpasstd+pointint*ProjectionCalcs!G672+ProjectionCalcs!H672*pointrushatt+pointrushyard*ProjectionCalcs!I672+pointrushtd*ProjectionCalcs!J672+ProjectionCalcs!K672*pointrec+pointrecyard*ProjectionCalcs!L672+ProjectionCalcs!M672*pointrectd+pointfumb*ProjectionCalcs!N672+(C672-D672)*pointpassinc+O672*pointret+P672*pointrushtd,0)</f>
        <v>0</v>
      </c>
      <c r="R672" s="113" t="str">
        <f t="shared" si="17"/>
        <v>#REF!</v>
      </c>
      <c r="S672" s="135" t="str">
        <f t="shared" si="18"/>
        <v>#REF!</v>
      </c>
      <c r="T672" s="113" t="str">
        <f t="array" ref="T672">ROUND(SUMPRODUCT((AE672&gt;=$AE$405:$AE$704)/COUNTIF($AE$405:$AE$704,$AE$405:$AE$704)),0)</f>
        <v>#DIV/0!</v>
      </c>
      <c r="U672" s="3" t="str">
        <f t="shared" si="19"/>
        <v>#REF!</v>
      </c>
      <c r="V672" s="3" t="str">
        <f t="array" ref="V672">IFERROR(INDEX(Overall!$C$3:$C$389,MATCH(ProjectionCalcs!B672,Overall!$D$3:$D$389,0)),"No")</f>
        <v>No</v>
      </c>
      <c r="W672" s="93">
        <f t="shared" si="20"/>
        <v>1</v>
      </c>
      <c r="X672" s="136"/>
      <c r="Y672" s="3" t="str">
        <f t="shared" si="21"/>
        <v/>
      </c>
      <c r="Z672" s="3" t="str">
        <f t="shared" si="6"/>
        <v>#DIV/0!</v>
      </c>
      <c r="AA672" s="96">
        <f t="shared" si="7"/>
        <v>0</v>
      </c>
      <c r="AB672" s="3" t="str">
        <f>IF(OR((AA672-$AD$2)&lt;0,(AA672-$AD$4)&lt;0),0,(AA672-$AD$2)*(AA672-$AD$4)*'Draft Array'!$K$101*'Draft Array'!$M$113*pcwr)</f>
        <v>#REF!</v>
      </c>
      <c r="AC672" s="3" t="str">
        <f t="shared" si="8"/>
        <v>#REF!</v>
      </c>
      <c r="AD672" s="3">
        <f t="shared" si="9"/>
        <v>0</v>
      </c>
      <c r="AE672" s="3" t="str">
        <f t="shared" si="22"/>
        <v>#DIV/0!</v>
      </c>
      <c r="AF672" s="3"/>
      <c r="AG672" s="3"/>
      <c r="AH672" s="3"/>
      <c r="AI672" s="3"/>
      <c r="AJ672" s="3"/>
      <c r="AK672" s="3"/>
    </row>
    <row r="673" ht="15.75" customHeight="1">
      <c r="A673" s="154" t="str">
        <f>OffensePrj!C672</f>
        <v>wr</v>
      </c>
      <c r="B673" s="131" t="str">
        <f>OffensePrj!R672</f>
        <v/>
      </c>
      <c r="C673" s="132" t="str">
        <f>OffensePrj!D672</f>
        <v>#N/A</v>
      </c>
      <c r="D673" s="132" t="str">
        <f>OffensePrj!E672</f>
        <v>#N/A</v>
      </c>
      <c r="E673" s="132" t="str">
        <f>OffensePrj!F672</f>
        <v>#N/A</v>
      </c>
      <c r="F673" s="132" t="str">
        <f>OffensePrj!G672</f>
        <v>#N/A</v>
      </c>
      <c r="G673" s="133" t="str">
        <f>OffensePrj!H672</f>
        <v>#N/A</v>
      </c>
      <c r="H673" s="132" t="str">
        <f>OffensePrj!I672</f>
        <v>#N/A</v>
      </c>
      <c r="I673" s="132" t="str">
        <f>OffensePrj!J672</f>
        <v>#N/A</v>
      </c>
      <c r="J673" s="132" t="str">
        <f>OffensePrj!K672</f>
        <v>#N/A</v>
      </c>
      <c r="K673" s="132" t="str">
        <f>OffensePrj!L672</f>
        <v>#N/A</v>
      </c>
      <c r="L673" s="132" t="str">
        <f>OffensePrj!M672</f>
        <v>#N/A</v>
      </c>
      <c r="M673" s="132" t="str">
        <f>OffensePrj!N672</f>
        <v>#N/A</v>
      </c>
      <c r="N673" s="132" t="str">
        <f>OffensePrj!O672</f>
        <v>#N/A</v>
      </c>
      <c r="O673" s="132" t="str">
        <f>OffensePrj!P672</f>
        <v>#N/A</v>
      </c>
      <c r="P673" s="132" t="str">
        <f>OffensePrj!Q672</f>
        <v>#N/A</v>
      </c>
      <c r="Q673" s="134">
        <f>IFERROR(ProjectionCalcs!D673*pointpasscomp+ProjectionCalcs!E673*pointpassyard+ProjectionCalcs!F673*pointpasstd+pointint*ProjectionCalcs!G673+ProjectionCalcs!H673*pointrushatt+pointrushyard*ProjectionCalcs!I673+pointrushtd*ProjectionCalcs!J673+ProjectionCalcs!K673*pointrec+pointrecyard*ProjectionCalcs!L673+ProjectionCalcs!M673*pointrectd+pointfumb*ProjectionCalcs!N673+(C673-D673)*pointpassinc+O673*pointret+P673*pointrushtd,0)</f>
        <v>0</v>
      </c>
      <c r="R673" s="113" t="str">
        <f t="shared" si="17"/>
        <v>#REF!</v>
      </c>
      <c r="S673" s="135" t="str">
        <f t="shared" si="18"/>
        <v>#REF!</v>
      </c>
      <c r="T673" s="113" t="str">
        <f t="array" ref="T673">ROUND(SUMPRODUCT((AE673&gt;=$AE$405:$AE$704)/COUNTIF($AE$405:$AE$704,$AE$405:$AE$704)),0)</f>
        <v>#DIV/0!</v>
      </c>
      <c r="U673" s="3" t="str">
        <f t="shared" si="19"/>
        <v>#REF!</v>
      </c>
      <c r="V673" s="3" t="str">
        <f t="array" ref="V673">IFERROR(INDEX(Overall!$C$3:$C$389,MATCH(ProjectionCalcs!B673,Overall!$D$3:$D$389,0)),"No")</f>
        <v>No</v>
      </c>
      <c r="W673" s="93">
        <f t="shared" si="20"/>
        <v>1</v>
      </c>
      <c r="X673" s="136"/>
      <c r="Y673" s="3" t="str">
        <f t="shared" si="21"/>
        <v/>
      </c>
      <c r="Z673" s="3" t="str">
        <f t="shared" si="6"/>
        <v>#DIV/0!</v>
      </c>
      <c r="AA673" s="96">
        <f t="shared" si="7"/>
        <v>0</v>
      </c>
      <c r="AB673" s="3" t="str">
        <f>IF(OR((AA673-$AD$2)&lt;0,(AA673-$AD$4)&lt;0),0,(AA673-$AD$2)*(AA673-$AD$4)*'Draft Array'!$K$101*'Draft Array'!$M$113*pcwr)</f>
        <v>#REF!</v>
      </c>
      <c r="AC673" s="3" t="str">
        <f t="shared" si="8"/>
        <v>#REF!</v>
      </c>
      <c r="AD673" s="3">
        <f t="shared" si="9"/>
        <v>0</v>
      </c>
      <c r="AE673" s="3" t="str">
        <f t="shared" si="22"/>
        <v>#DIV/0!</v>
      </c>
      <c r="AF673" s="3"/>
      <c r="AG673" s="3"/>
      <c r="AH673" s="3"/>
      <c r="AI673" s="3"/>
      <c r="AJ673" s="3"/>
      <c r="AK673" s="3"/>
    </row>
    <row r="674" ht="15.75" customHeight="1">
      <c r="A674" s="154" t="str">
        <f>OffensePrj!C673</f>
        <v>wr</v>
      </c>
      <c r="B674" s="131" t="str">
        <f>OffensePrj!R673</f>
        <v/>
      </c>
      <c r="C674" s="132" t="str">
        <f>OffensePrj!D673</f>
        <v>#N/A</v>
      </c>
      <c r="D674" s="132" t="str">
        <f>OffensePrj!E673</f>
        <v>#N/A</v>
      </c>
      <c r="E674" s="132" t="str">
        <f>OffensePrj!F673</f>
        <v>#N/A</v>
      </c>
      <c r="F674" s="132" t="str">
        <f>OffensePrj!G673</f>
        <v>#N/A</v>
      </c>
      <c r="G674" s="133" t="str">
        <f>OffensePrj!H673</f>
        <v>#N/A</v>
      </c>
      <c r="H674" s="132" t="str">
        <f>OffensePrj!I673</f>
        <v>#N/A</v>
      </c>
      <c r="I674" s="132" t="str">
        <f>OffensePrj!J673</f>
        <v>#N/A</v>
      </c>
      <c r="J674" s="132" t="str">
        <f>OffensePrj!K673</f>
        <v>#N/A</v>
      </c>
      <c r="K674" s="132" t="str">
        <f>OffensePrj!L673</f>
        <v>#N/A</v>
      </c>
      <c r="L674" s="132" t="str">
        <f>OffensePrj!M673</f>
        <v>#N/A</v>
      </c>
      <c r="M674" s="132" t="str">
        <f>OffensePrj!N673</f>
        <v>#N/A</v>
      </c>
      <c r="N674" s="132" t="str">
        <f>OffensePrj!O673</f>
        <v>#N/A</v>
      </c>
      <c r="O674" s="132" t="str">
        <f>OffensePrj!P673</f>
        <v>#N/A</v>
      </c>
      <c r="P674" s="132" t="str">
        <f>OffensePrj!Q673</f>
        <v>#N/A</v>
      </c>
      <c r="Q674" s="134">
        <f>IFERROR(ProjectionCalcs!D674*pointpasscomp+ProjectionCalcs!E674*pointpassyard+ProjectionCalcs!F674*pointpasstd+pointint*ProjectionCalcs!G674+ProjectionCalcs!H674*pointrushatt+pointrushyard*ProjectionCalcs!I674+pointrushtd*ProjectionCalcs!J674+ProjectionCalcs!K674*pointrec+pointrecyard*ProjectionCalcs!L674+ProjectionCalcs!M674*pointrectd+pointfumb*ProjectionCalcs!N674+(C674-D674)*pointpassinc+O674*pointret+P674*pointrushtd,0)</f>
        <v>0</v>
      </c>
      <c r="R674" s="113" t="str">
        <f t="shared" si="17"/>
        <v>#REF!</v>
      </c>
      <c r="S674" s="135" t="str">
        <f t="shared" si="18"/>
        <v>#REF!</v>
      </c>
      <c r="T674" s="113" t="str">
        <f t="array" ref="T674">ROUND(SUMPRODUCT((AE674&gt;=$AE$405:$AE$704)/COUNTIF($AE$405:$AE$704,$AE$405:$AE$704)),0)</f>
        <v>#DIV/0!</v>
      </c>
      <c r="U674" s="3" t="str">
        <f t="shared" si="19"/>
        <v>#REF!</v>
      </c>
      <c r="V674" s="3" t="str">
        <f t="array" ref="V674">IFERROR(INDEX(Overall!$C$3:$C$389,MATCH(ProjectionCalcs!B674,Overall!$D$3:$D$389,0)),"No")</f>
        <v>No</v>
      </c>
      <c r="W674" s="93">
        <f t="shared" si="20"/>
        <v>1</v>
      </c>
      <c r="X674" s="136"/>
      <c r="Y674" s="3" t="str">
        <f t="shared" si="21"/>
        <v/>
      </c>
      <c r="Z674" s="3" t="str">
        <f t="shared" si="6"/>
        <v>#DIV/0!</v>
      </c>
      <c r="AA674" s="96">
        <f t="shared" si="7"/>
        <v>0</v>
      </c>
      <c r="AB674" s="3" t="str">
        <f>IF(OR((AA674-$AD$2)&lt;0,(AA674-$AD$4)&lt;0),0,(AA674-$AD$2)*(AA674-$AD$4)*'Draft Array'!$K$101*'Draft Array'!$M$113*pcwr)</f>
        <v>#REF!</v>
      </c>
      <c r="AC674" s="3" t="str">
        <f t="shared" si="8"/>
        <v>#REF!</v>
      </c>
      <c r="AD674" s="3">
        <f t="shared" si="9"/>
        <v>0</v>
      </c>
      <c r="AE674" s="3" t="str">
        <f t="shared" si="22"/>
        <v>#DIV/0!</v>
      </c>
      <c r="AF674" s="3"/>
      <c r="AG674" s="3"/>
      <c r="AH674" s="3"/>
      <c r="AI674" s="3"/>
      <c r="AJ674" s="3"/>
      <c r="AK674" s="3"/>
    </row>
    <row r="675" ht="15.75" customHeight="1">
      <c r="A675" s="154" t="str">
        <f>OffensePrj!C674</f>
        <v>wr</v>
      </c>
      <c r="B675" s="131" t="str">
        <f>OffensePrj!R674</f>
        <v/>
      </c>
      <c r="C675" s="132" t="str">
        <f>OffensePrj!D674</f>
        <v>#N/A</v>
      </c>
      <c r="D675" s="132" t="str">
        <f>OffensePrj!E674</f>
        <v>#N/A</v>
      </c>
      <c r="E675" s="132" t="str">
        <f>OffensePrj!F674</f>
        <v>#N/A</v>
      </c>
      <c r="F675" s="132" t="str">
        <f>OffensePrj!G674</f>
        <v>#N/A</v>
      </c>
      <c r="G675" s="133" t="str">
        <f>OffensePrj!H674</f>
        <v>#N/A</v>
      </c>
      <c r="H675" s="132" t="str">
        <f>OffensePrj!I674</f>
        <v>#N/A</v>
      </c>
      <c r="I675" s="132" t="str">
        <f>OffensePrj!J674</f>
        <v>#N/A</v>
      </c>
      <c r="J675" s="132" t="str">
        <f>OffensePrj!K674</f>
        <v>#N/A</v>
      </c>
      <c r="K675" s="132" t="str">
        <f>OffensePrj!L674</f>
        <v>#N/A</v>
      </c>
      <c r="L675" s="132" t="str">
        <f>OffensePrj!M674</f>
        <v>#N/A</v>
      </c>
      <c r="M675" s="132" t="str">
        <f>OffensePrj!N674</f>
        <v>#N/A</v>
      </c>
      <c r="N675" s="132" t="str">
        <f>OffensePrj!O674</f>
        <v>#N/A</v>
      </c>
      <c r="O675" s="132" t="str">
        <f>OffensePrj!P674</f>
        <v>#N/A</v>
      </c>
      <c r="P675" s="132" t="str">
        <f>OffensePrj!Q674</f>
        <v>#N/A</v>
      </c>
      <c r="Q675" s="134">
        <f>IFERROR(ProjectionCalcs!D675*pointpasscomp+ProjectionCalcs!E675*pointpassyard+ProjectionCalcs!F675*pointpasstd+pointint*ProjectionCalcs!G675+ProjectionCalcs!H675*pointrushatt+pointrushyard*ProjectionCalcs!I675+pointrushtd*ProjectionCalcs!J675+ProjectionCalcs!K675*pointrec+pointrecyard*ProjectionCalcs!L675+ProjectionCalcs!M675*pointrectd+pointfumb*ProjectionCalcs!N675+(C675-D675)*pointpassinc+O675*pointret+P675*pointrushtd,0)</f>
        <v>0</v>
      </c>
      <c r="R675" s="113" t="str">
        <f t="shared" si="17"/>
        <v>#REF!</v>
      </c>
      <c r="S675" s="135" t="str">
        <f t="shared" si="18"/>
        <v>#REF!</v>
      </c>
      <c r="T675" s="113" t="str">
        <f t="array" ref="T675">ROUND(SUMPRODUCT((AE675&gt;=$AE$405:$AE$704)/COUNTIF($AE$405:$AE$704,$AE$405:$AE$704)),0)</f>
        <v>#DIV/0!</v>
      </c>
      <c r="U675" s="3" t="str">
        <f t="shared" si="19"/>
        <v>#REF!</v>
      </c>
      <c r="V675" s="3" t="str">
        <f t="array" ref="V675">IFERROR(INDEX(Overall!$C$3:$C$389,MATCH(ProjectionCalcs!B675,Overall!$D$3:$D$389,0)),"No")</f>
        <v>No</v>
      </c>
      <c r="W675" s="93">
        <f t="shared" si="20"/>
        <v>1</v>
      </c>
      <c r="X675" s="136"/>
      <c r="Y675" s="3" t="str">
        <f t="shared" si="21"/>
        <v/>
      </c>
      <c r="Z675" s="3" t="str">
        <f t="shared" si="6"/>
        <v>#DIV/0!</v>
      </c>
      <c r="AA675" s="96">
        <f t="shared" si="7"/>
        <v>0</v>
      </c>
      <c r="AB675" s="3" t="str">
        <f>IF(OR((AA675-$AD$2)&lt;0,(AA675-$AD$4)&lt;0),0,(AA675-$AD$2)*(AA675-$AD$4)*'Draft Array'!$K$101*'Draft Array'!$M$113*pcwr)</f>
        <v>#REF!</v>
      </c>
      <c r="AC675" s="3" t="str">
        <f t="shared" si="8"/>
        <v>#REF!</v>
      </c>
      <c r="AD675" s="3">
        <f t="shared" si="9"/>
        <v>0</v>
      </c>
      <c r="AE675" s="3" t="str">
        <f t="shared" si="22"/>
        <v>#DIV/0!</v>
      </c>
      <c r="AF675" s="3"/>
      <c r="AG675" s="3"/>
      <c r="AH675" s="3"/>
      <c r="AI675" s="3"/>
      <c r="AJ675" s="3"/>
      <c r="AK675" s="3"/>
    </row>
    <row r="676" ht="15.75" customHeight="1">
      <c r="A676" s="154" t="str">
        <f>OffensePrj!C675</f>
        <v>wr</v>
      </c>
      <c r="B676" s="131" t="str">
        <f>OffensePrj!R675</f>
        <v/>
      </c>
      <c r="C676" s="132" t="str">
        <f>OffensePrj!D675</f>
        <v>#N/A</v>
      </c>
      <c r="D676" s="132" t="str">
        <f>OffensePrj!E675</f>
        <v>#N/A</v>
      </c>
      <c r="E676" s="132" t="str">
        <f>OffensePrj!F675</f>
        <v>#N/A</v>
      </c>
      <c r="F676" s="132" t="str">
        <f>OffensePrj!G675</f>
        <v>#N/A</v>
      </c>
      <c r="G676" s="133" t="str">
        <f>OffensePrj!H675</f>
        <v>#N/A</v>
      </c>
      <c r="H676" s="132" t="str">
        <f>OffensePrj!I675</f>
        <v>#N/A</v>
      </c>
      <c r="I676" s="132" t="str">
        <f>OffensePrj!J675</f>
        <v>#N/A</v>
      </c>
      <c r="J676" s="132" t="str">
        <f>OffensePrj!K675</f>
        <v>#N/A</v>
      </c>
      <c r="K676" s="132" t="str">
        <f>OffensePrj!L675</f>
        <v>#N/A</v>
      </c>
      <c r="L676" s="132" t="str">
        <f>OffensePrj!M675</f>
        <v>#N/A</v>
      </c>
      <c r="M676" s="132" t="str">
        <f>OffensePrj!N675</f>
        <v>#N/A</v>
      </c>
      <c r="N676" s="132" t="str">
        <f>OffensePrj!O675</f>
        <v>#N/A</v>
      </c>
      <c r="O676" s="132" t="str">
        <f>OffensePrj!P675</f>
        <v>#N/A</v>
      </c>
      <c r="P676" s="132" t="str">
        <f>OffensePrj!Q675</f>
        <v>#N/A</v>
      </c>
      <c r="Q676" s="134">
        <f>IFERROR(ProjectionCalcs!D676*pointpasscomp+ProjectionCalcs!E676*pointpassyard+ProjectionCalcs!F676*pointpasstd+pointint*ProjectionCalcs!G676+ProjectionCalcs!H676*pointrushatt+pointrushyard*ProjectionCalcs!I676+pointrushtd*ProjectionCalcs!J676+ProjectionCalcs!K676*pointrec+pointrecyard*ProjectionCalcs!L676+ProjectionCalcs!M676*pointrectd+pointfumb*ProjectionCalcs!N676+(C676-D676)*pointpassinc+O676*pointret+P676*pointrushtd,0)</f>
        <v>0</v>
      </c>
      <c r="R676" s="113" t="str">
        <f t="shared" si="17"/>
        <v>#REF!</v>
      </c>
      <c r="S676" s="135" t="str">
        <f t="shared" si="18"/>
        <v>#REF!</v>
      </c>
      <c r="T676" s="113" t="str">
        <f t="array" ref="T676">ROUND(SUMPRODUCT((AE676&gt;=$AE$405:$AE$704)/COUNTIF($AE$405:$AE$704,$AE$405:$AE$704)),0)</f>
        <v>#DIV/0!</v>
      </c>
      <c r="U676" s="3" t="str">
        <f t="shared" si="19"/>
        <v>#REF!</v>
      </c>
      <c r="V676" s="3" t="str">
        <f t="array" ref="V676">IFERROR(INDEX(Overall!$C$3:$C$389,MATCH(ProjectionCalcs!B676,Overall!$D$3:$D$389,0)),"No")</f>
        <v>No</v>
      </c>
      <c r="W676" s="93">
        <f t="shared" si="20"/>
        <v>1</v>
      </c>
      <c r="X676" s="136"/>
      <c r="Y676" s="3" t="str">
        <f t="shared" si="21"/>
        <v/>
      </c>
      <c r="Z676" s="3" t="str">
        <f t="shared" si="6"/>
        <v>#DIV/0!</v>
      </c>
      <c r="AA676" s="96">
        <f t="shared" si="7"/>
        <v>0</v>
      </c>
      <c r="AB676" s="3" t="str">
        <f>IF(OR((AA676-$AD$2)&lt;0,(AA676-$AD$4)&lt;0),0,(AA676-$AD$2)*(AA676-$AD$4)*'Draft Array'!$K$101*'Draft Array'!$M$113*pcwr)</f>
        <v>#REF!</v>
      </c>
      <c r="AC676" s="3" t="str">
        <f t="shared" si="8"/>
        <v>#REF!</v>
      </c>
      <c r="AD676" s="3">
        <f t="shared" si="9"/>
        <v>0</v>
      </c>
      <c r="AE676" s="3" t="str">
        <f t="shared" si="22"/>
        <v>#DIV/0!</v>
      </c>
      <c r="AF676" s="3"/>
      <c r="AG676" s="3"/>
      <c r="AH676" s="3"/>
      <c r="AI676" s="3"/>
      <c r="AJ676" s="3"/>
      <c r="AK676" s="3"/>
    </row>
    <row r="677" ht="15.75" customHeight="1">
      <c r="A677" s="154" t="str">
        <f>OffensePrj!C676</f>
        <v>wr</v>
      </c>
      <c r="B677" s="131" t="str">
        <f>OffensePrj!R676</f>
        <v/>
      </c>
      <c r="C677" s="132" t="str">
        <f>OffensePrj!D676</f>
        <v>#N/A</v>
      </c>
      <c r="D677" s="132" t="str">
        <f>OffensePrj!E676</f>
        <v>#N/A</v>
      </c>
      <c r="E677" s="132" t="str">
        <f>OffensePrj!F676</f>
        <v>#N/A</v>
      </c>
      <c r="F677" s="132" t="str">
        <f>OffensePrj!G676</f>
        <v>#N/A</v>
      </c>
      <c r="G677" s="133" t="str">
        <f>OffensePrj!H676</f>
        <v>#N/A</v>
      </c>
      <c r="H677" s="132" t="str">
        <f>OffensePrj!I676</f>
        <v>#N/A</v>
      </c>
      <c r="I677" s="132" t="str">
        <f>OffensePrj!J676</f>
        <v>#N/A</v>
      </c>
      <c r="J677" s="132" t="str">
        <f>OffensePrj!K676</f>
        <v>#N/A</v>
      </c>
      <c r="K677" s="132" t="str">
        <f>OffensePrj!L676</f>
        <v>#N/A</v>
      </c>
      <c r="L677" s="132" t="str">
        <f>OffensePrj!M676</f>
        <v>#N/A</v>
      </c>
      <c r="M677" s="132" t="str">
        <f>OffensePrj!N676</f>
        <v>#N/A</v>
      </c>
      <c r="N677" s="132" t="str">
        <f>OffensePrj!O676</f>
        <v>#N/A</v>
      </c>
      <c r="O677" s="132" t="str">
        <f>OffensePrj!P676</f>
        <v>#N/A</v>
      </c>
      <c r="P677" s="132" t="str">
        <f>OffensePrj!Q676</f>
        <v>#N/A</v>
      </c>
      <c r="Q677" s="134">
        <f>IFERROR(ProjectionCalcs!D677*pointpasscomp+ProjectionCalcs!E677*pointpassyard+ProjectionCalcs!F677*pointpasstd+pointint*ProjectionCalcs!G677+ProjectionCalcs!H677*pointrushatt+pointrushyard*ProjectionCalcs!I677+pointrushtd*ProjectionCalcs!J677+ProjectionCalcs!K677*pointrec+pointrecyard*ProjectionCalcs!L677+ProjectionCalcs!M677*pointrectd+pointfumb*ProjectionCalcs!N677+(C677-D677)*pointpassinc+O677*pointret+P677*pointrushtd,0)</f>
        <v>0</v>
      </c>
      <c r="R677" s="113" t="str">
        <f t="shared" si="17"/>
        <v>#REF!</v>
      </c>
      <c r="S677" s="135" t="str">
        <f t="shared" si="18"/>
        <v>#REF!</v>
      </c>
      <c r="T677" s="113" t="str">
        <f t="array" ref="T677">ROUND(SUMPRODUCT((AE677&gt;=$AE$405:$AE$704)/COUNTIF($AE$405:$AE$704,$AE$405:$AE$704)),0)</f>
        <v>#DIV/0!</v>
      </c>
      <c r="U677" s="3" t="str">
        <f t="shared" si="19"/>
        <v>#REF!</v>
      </c>
      <c r="V677" s="3" t="str">
        <f t="array" ref="V677">IFERROR(INDEX(Overall!$C$3:$C$389,MATCH(ProjectionCalcs!B677,Overall!$D$3:$D$389,0)),"No")</f>
        <v>No</v>
      </c>
      <c r="W677" s="93">
        <f t="shared" si="20"/>
        <v>1</v>
      </c>
      <c r="X677" s="136"/>
      <c r="Y677" s="3" t="str">
        <f t="shared" si="21"/>
        <v/>
      </c>
      <c r="Z677" s="3" t="str">
        <f t="shared" si="6"/>
        <v>#DIV/0!</v>
      </c>
      <c r="AA677" s="96">
        <f t="shared" si="7"/>
        <v>0</v>
      </c>
      <c r="AB677" s="3" t="str">
        <f>IF(OR((AA677-$AD$2)&lt;0,(AA677-$AD$4)&lt;0),0,(AA677-$AD$2)*(AA677-$AD$4)*'Draft Array'!$K$101*'Draft Array'!$M$113*pcwr)</f>
        <v>#REF!</v>
      </c>
      <c r="AC677" s="3" t="str">
        <f t="shared" si="8"/>
        <v>#REF!</v>
      </c>
      <c r="AD677" s="3">
        <f t="shared" si="9"/>
        <v>0</v>
      </c>
      <c r="AE677" s="3" t="str">
        <f t="shared" si="22"/>
        <v>#DIV/0!</v>
      </c>
      <c r="AF677" s="3"/>
      <c r="AG677" s="3"/>
      <c r="AH677" s="3"/>
      <c r="AI677" s="3"/>
      <c r="AJ677" s="3"/>
      <c r="AK677" s="3"/>
    </row>
    <row r="678" ht="15.75" customHeight="1">
      <c r="A678" s="154" t="str">
        <f>OffensePrj!C677</f>
        <v>wr</v>
      </c>
      <c r="B678" s="131" t="str">
        <f>OffensePrj!R677</f>
        <v/>
      </c>
      <c r="C678" s="132" t="str">
        <f>OffensePrj!D677</f>
        <v>#N/A</v>
      </c>
      <c r="D678" s="132" t="str">
        <f>OffensePrj!E677</f>
        <v>#N/A</v>
      </c>
      <c r="E678" s="132" t="str">
        <f>OffensePrj!F677</f>
        <v>#N/A</v>
      </c>
      <c r="F678" s="132" t="str">
        <f>OffensePrj!G677</f>
        <v>#N/A</v>
      </c>
      <c r="G678" s="133" t="str">
        <f>OffensePrj!H677</f>
        <v>#N/A</v>
      </c>
      <c r="H678" s="132" t="str">
        <f>OffensePrj!I677</f>
        <v>#N/A</v>
      </c>
      <c r="I678" s="132" t="str">
        <f>OffensePrj!J677</f>
        <v>#N/A</v>
      </c>
      <c r="J678" s="132" t="str">
        <f>OffensePrj!K677</f>
        <v>#N/A</v>
      </c>
      <c r="K678" s="132" t="str">
        <f>OffensePrj!L677</f>
        <v>#N/A</v>
      </c>
      <c r="L678" s="132" t="str">
        <f>OffensePrj!M677</f>
        <v>#N/A</v>
      </c>
      <c r="M678" s="132" t="str">
        <f>OffensePrj!N677</f>
        <v>#N/A</v>
      </c>
      <c r="N678" s="132" t="str">
        <f>OffensePrj!O677</f>
        <v>#N/A</v>
      </c>
      <c r="O678" s="132" t="str">
        <f>OffensePrj!P677</f>
        <v>#N/A</v>
      </c>
      <c r="P678" s="132" t="str">
        <f>OffensePrj!Q677</f>
        <v>#N/A</v>
      </c>
      <c r="Q678" s="134">
        <f>IFERROR(ProjectionCalcs!D678*pointpasscomp+ProjectionCalcs!E678*pointpassyard+ProjectionCalcs!F678*pointpasstd+pointint*ProjectionCalcs!G678+ProjectionCalcs!H678*pointrushatt+pointrushyard*ProjectionCalcs!I678+pointrushtd*ProjectionCalcs!J678+ProjectionCalcs!K678*pointrec+pointrecyard*ProjectionCalcs!L678+ProjectionCalcs!M678*pointrectd+pointfumb*ProjectionCalcs!N678+(C678-D678)*pointpassinc+O678*pointret+P678*pointrushtd,0)</f>
        <v>0</v>
      </c>
      <c r="R678" s="113" t="str">
        <f t="shared" si="17"/>
        <v>#REF!</v>
      </c>
      <c r="S678" s="135" t="str">
        <f t="shared" si="18"/>
        <v>#REF!</v>
      </c>
      <c r="T678" s="113" t="str">
        <f t="array" ref="T678">ROUND(SUMPRODUCT((AE678&gt;=$AE$405:$AE$704)/COUNTIF($AE$405:$AE$704,$AE$405:$AE$704)),0)</f>
        <v>#DIV/0!</v>
      </c>
      <c r="U678" s="3" t="str">
        <f t="shared" si="19"/>
        <v>#REF!</v>
      </c>
      <c r="V678" s="3" t="str">
        <f t="array" ref="V678">IFERROR(INDEX(Overall!$C$3:$C$389,MATCH(ProjectionCalcs!B678,Overall!$D$3:$D$389,0)),"No")</f>
        <v>No</v>
      </c>
      <c r="W678" s="93">
        <f t="shared" si="20"/>
        <v>1</v>
      </c>
      <c r="X678" s="136"/>
      <c r="Y678" s="3" t="str">
        <f t="shared" si="21"/>
        <v/>
      </c>
      <c r="Z678" s="3" t="str">
        <f t="shared" si="6"/>
        <v>#DIV/0!</v>
      </c>
      <c r="AA678" s="96">
        <f t="shared" si="7"/>
        <v>0</v>
      </c>
      <c r="AB678" s="3" t="str">
        <f>IF(OR((AA678-$AD$2)&lt;0,(AA678-$AD$4)&lt;0),0,(AA678-$AD$2)*(AA678-$AD$4)*'Draft Array'!$K$101*'Draft Array'!$M$113*pcwr)</f>
        <v>#REF!</v>
      </c>
      <c r="AC678" s="3" t="str">
        <f t="shared" si="8"/>
        <v>#REF!</v>
      </c>
      <c r="AD678" s="3">
        <f t="shared" si="9"/>
        <v>0</v>
      </c>
      <c r="AE678" s="3" t="str">
        <f t="shared" si="22"/>
        <v>#DIV/0!</v>
      </c>
      <c r="AF678" s="3"/>
      <c r="AG678" s="3"/>
      <c r="AH678" s="3"/>
      <c r="AI678" s="3"/>
      <c r="AJ678" s="3"/>
      <c r="AK678" s="3"/>
    </row>
    <row r="679" ht="15.75" customHeight="1">
      <c r="A679" s="154" t="str">
        <f>OffensePrj!C678</f>
        <v>wr</v>
      </c>
      <c r="B679" s="131" t="str">
        <f>OffensePrj!R678</f>
        <v/>
      </c>
      <c r="C679" s="132" t="str">
        <f>OffensePrj!D678</f>
        <v>#N/A</v>
      </c>
      <c r="D679" s="132" t="str">
        <f>OffensePrj!E678</f>
        <v>#N/A</v>
      </c>
      <c r="E679" s="132" t="str">
        <f>OffensePrj!F678</f>
        <v>#N/A</v>
      </c>
      <c r="F679" s="132" t="str">
        <f>OffensePrj!G678</f>
        <v>#N/A</v>
      </c>
      <c r="G679" s="133" t="str">
        <f>OffensePrj!H678</f>
        <v>#N/A</v>
      </c>
      <c r="H679" s="132" t="str">
        <f>OffensePrj!I678</f>
        <v>#N/A</v>
      </c>
      <c r="I679" s="132" t="str">
        <f>OffensePrj!J678</f>
        <v>#N/A</v>
      </c>
      <c r="J679" s="132" t="str">
        <f>OffensePrj!K678</f>
        <v>#N/A</v>
      </c>
      <c r="K679" s="132" t="str">
        <f>OffensePrj!L678</f>
        <v>#N/A</v>
      </c>
      <c r="L679" s="132" t="str">
        <f>OffensePrj!M678</f>
        <v>#N/A</v>
      </c>
      <c r="M679" s="132" t="str">
        <f>OffensePrj!N678</f>
        <v>#N/A</v>
      </c>
      <c r="N679" s="132" t="str">
        <f>OffensePrj!O678</f>
        <v>#N/A</v>
      </c>
      <c r="O679" s="132" t="str">
        <f>OffensePrj!P678</f>
        <v>#N/A</v>
      </c>
      <c r="P679" s="132" t="str">
        <f>OffensePrj!Q678</f>
        <v>#N/A</v>
      </c>
      <c r="Q679" s="134">
        <f>IFERROR(ProjectionCalcs!D679*pointpasscomp+ProjectionCalcs!E679*pointpassyard+ProjectionCalcs!F679*pointpasstd+pointint*ProjectionCalcs!G679+ProjectionCalcs!H679*pointrushatt+pointrushyard*ProjectionCalcs!I679+pointrushtd*ProjectionCalcs!J679+ProjectionCalcs!K679*pointrec+pointrecyard*ProjectionCalcs!L679+ProjectionCalcs!M679*pointrectd+pointfumb*ProjectionCalcs!N679+(C679-D679)*pointpassinc+O679*pointret+P679*pointrushtd,0)</f>
        <v>0</v>
      </c>
      <c r="R679" s="113" t="str">
        <f t="shared" si="17"/>
        <v>#REF!</v>
      </c>
      <c r="S679" s="135" t="str">
        <f t="shared" si="18"/>
        <v>#REF!</v>
      </c>
      <c r="T679" s="113" t="str">
        <f t="array" ref="T679">ROUND(SUMPRODUCT((AE679&gt;=$AE$405:$AE$704)/COUNTIF($AE$405:$AE$704,$AE$405:$AE$704)),0)</f>
        <v>#DIV/0!</v>
      </c>
      <c r="U679" s="3" t="str">
        <f t="shared" si="19"/>
        <v>#REF!</v>
      </c>
      <c r="V679" s="3" t="str">
        <f t="array" ref="V679">IFERROR(INDEX(Overall!$C$3:$C$389,MATCH(ProjectionCalcs!B679,Overall!$D$3:$D$389,0)),"No")</f>
        <v>No</v>
      </c>
      <c r="W679" s="93">
        <f t="shared" si="20"/>
        <v>1</v>
      </c>
      <c r="X679" s="136"/>
      <c r="Y679" s="3" t="str">
        <f t="shared" si="21"/>
        <v/>
      </c>
      <c r="Z679" s="3" t="str">
        <f t="shared" si="6"/>
        <v>#DIV/0!</v>
      </c>
      <c r="AA679" s="96">
        <f t="shared" si="7"/>
        <v>0</v>
      </c>
      <c r="AB679" s="3" t="str">
        <f>IF(OR((AA679-$AD$2)&lt;0,(AA679-$AD$4)&lt;0),0,(AA679-$AD$2)*(AA679-$AD$4)*'Draft Array'!$K$101*'Draft Array'!$M$113*pcwr)</f>
        <v>#REF!</v>
      </c>
      <c r="AC679" s="3" t="str">
        <f t="shared" si="8"/>
        <v>#REF!</v>
      </c>
      <c r="AD679" s="3">
        <f t="shared" si="9"/>
        <v>0</v>
      </c>
      <c r="AE679" s="3" t="str">
        <f t="shared" si="22"/>
        <v>#DIV/0!</v>
      </c>
      <c r="AF679" s="3"/>
      <c r="AG679" s="3"/>
      <c r="AH679" s="3"/>
      <c r="AI679" s="3"/>
      <c r="AJ679" s="3"/>
      <c r="AK679" s="3"/>
    </row>
    <row r="680" ht="15.75" customHeight="1">
      <c r="A680" s="154" t="str">
        <f>OffensePrj!C679</f>
        <v>wr</v>
      </c>
      <c r="B680" s="131" t="str">
        <f>OffensePrj!R679</f>
        <v/>
      </c>
      <c r="C680" s="132" t="str">
        <f>OffensePrj!D679</f>
        <v>#N/A</v>
      </c>
      <c r="D680" s="132" t="str">
        <f>OffensePrj!E679</f>
        <v>#N/A</v>
      </c>
      <c r="E680" s="132" t="str">
        <f>OffensePrj!F679</f>
        <v>#N/A</v>
      </c>
      <c r="F680" s="132" t="str">
        <f>OffensePrj!G679</f>
        <v>#N/A</v>
      </c>
      <c r="G680" s="133" t="str">
        <f>OffensePrj!H679</f>
        <v>#N/A</v>
      </c>
      <c r="H680" s="132" t="str">
        <f>OffensePrj!I679</f>
        <v>#N/A</v>
      </c>
      <c r="I680" s="132" t="str">
        <f>OffensePrj!J679</f>
        <v>#N/A</v>
      </c>
      <c r="J680" s="132" t="str">
        <f>OffensePrj!K679</f>
        <v>#N/A</v>
      </c>
      <c r="K680" s="132" t="str">
        <f>OffensePrj!L679</f>
        <v>#N/A</v>
      </c>
      <c r="L680" s="132" t="str">
        <f>OffensePrj!M679</f>
        <v>#N/A</v>
      </c>
      <c r="M680" s="132" t="str">
        <f>OffensePrj!N679</f>
        <v>#N/A</v>
      </c>
      <c r="N680" s="132" t="str">
        <f>OffensePrj!O679</f>
        <v>#N/A</v>
      </c>
      <c r="O680" s="132" t="str">
        <f>OffensePrj!P679</f>
        <v>#N/A</v>
      </c>
      <c r="P680" s="132" t="str">
        <f>OffensePrj!Q679</f>
        <v>#N/A</v>
      </c>
      <c r="Q680" s="134">
        <f>IFERROR(ProjectionCalcs!D680*pointpasscomp+ProjectionCalcs!E680*pointpassyard+ProjectionCalcs!F680*pointpasstd+pointint*ProjectionCalcs!G680+ProjectionCalcs!H680*pointrushatt+pointrushyard*ProjectionCalcs!I680+pointrushtd*ProjectionCalcs!J680+ProjectionCalcs!K680*pointrec+pointrecyard*ProjectionCalcs!L680+ProjectionCalcs!M680*pointrectd+pointfumb*ProjectionCalcs!N680+(C680-D680)*pointpassinc+O680*pointret+P680*pointrushtd,0)</f>
        <v>0</v>
      </c>
      <c r="R680" s="113" t="str">
        <f t="shared" si="17"/>
        <v>#REF!</v>
      </c>
      <c r="S680" s="135" t="str">
        <f t="shared" si="18"/>
        <v>#REF!</v>
      </c>
      <c r="T680" s="113" t="str">
        <f t="array" ref="T680">ROUND(SUMPRODUCT((AE680&gt;=$AE$405:$AE$704)/COUNTIF($AE$405:$AE$704,$AE$405:$AE$704)),0)</f>
        <v>#DIV/0!</v>
      </c>
      <c r="U680" s="3" t="str">
        <f t="shared" si="19"/>
        <v>#REF!</v>
      </c>
      <c r="V680" s="3" t="str">
        <f t="array" ref="V680">IFERROR(INDEX(Overall!$C$3:$C$389,MATCH(ProjectionCalcs!B680,Overall!$D$3:$D$389,0)),"No")</f>
        <v>No</v>
      </c>
      <c r="W680" s="93">
        <f t="shared" si="20"/>
        <v>1</v>
      </c>
      <c r="X680" s="136"/>
      <c r="Y680" s="3" t="str">
        <f t="shared" si="21"/>
        <v/>
      </c>
      <c r="Z680" s="3" t="str">
        <f t="shared" si="6"/>
        <v>#DIV/0!</v>
      </c>
      <c r="AA680" s="96">
        <f t="shared" si="7"/>
        <v>0</v>
      </c>
      <c r="AB680" s="3" t="str">
        <f>IF(OR((AA680-$AD$2)&lt;0,(AA680-$AD$4)&lt;0),0,(AA680-$AD$2)*(AA680-$AD$4)*'Draft Array'!$K$101*'Draft Array'!$M$113*pcwr)</f>
        <v>#REF!</v>
      </c>
      <c r="AC680" s="3" t="str">
        <f t="shared" si="8"/>
        <v>#REF!</v>
      </c>
      <c r="AD680" s="3">
        <f t="shared" si="9"/>
        <v>0</v>
      </c>
      <c r="AE680" s="3" t="str">
        <f t="shared" si="22"/>
        <v>#DIV/0!</v>
      </c>
      <c r="AF680" s="3"/>
      <c r="AG680" s="3"/>
      <c r="AH680" s="3"/>
      <c r="AI680" s="3"/>
      <c r="AJ680" s="3"/>
      <c r="AK680" s="3"/>
    </row>
    <row r="681" ht="15.75" customHeight="1">
      <c r="A681" s="154" t="str">
        <f>OffensePrj!C680</f>
        <v>wr</v>
      </c>
      <c r="B681" s="131" t="str">
        <f>OffensePrj!R680</f>
        <v/>
      </c>
      <c r="C681" s="132" t="str">
        <f>OffensePrj!D680</f>
        <v>#N/A</v>
      </c>
      <c r="D681" s="132" t="str">
        <f>OffensePrj!E680</f>
        <v>#N/A</v>
      </c>
      <c r="E681" s="132" t="str">
        <f>OffensePrj!F680</f>
        <v>#N/A</v>
      </c>
      <c r="F681" s="132" t="str">
        <f>OffensePrj!G680</f>
        <v>#N/A</v>
      </c>
      <c r="G681" s="133" t="str">
        <f>OffensePrj!H680</f>
        <v>#N/A</v>
      </c>
      <c r="H681" s="132" t="str">
        <f>OffensePrj!I680</f>
        <v>#N/A</v>
      </c>
      <c r="I681" s="132" t="str">
        <f>OffensePrj!J680</f>
        <v>#N/A</v>
      </c>
      <c r="J681" s="132" t="str">
        <f>OffensePrj!K680</f>
        <v>#N/A</v>
      </c>
      <c r="K681" s="132" t="str">
        <f>OffensePrj!L680</f>
        <v>#N/A</v>
      </c>
      <c r="L681" s="132" t="str">
        <f>OffensePrj!M680</f>
        <v>#N/A</v>
      </c>
      <c r="M681" s="132" t="str">
        <f>OffensePrj!N680</f>
        <v>#N/A</v>
      </c>
      <c r="N681" s="132" t="str">
        <f>OffensePrj!O680</f>
        <v>#N/A</v>
      </c>
      <c r="O681" s="132" t="str">
        <f>OffensePrj!P680</f>
        <v>#N/A</v>
      </c>
      <c r="P681" s="132" t="str">
        <f>OffensePrj!Q680</f>
        <v>#N/A</v>
      </c>
      <c r="Q681" s="134">
        <f>IFERROR(ProjectionCalcs!D681*pointpasscomp+ProjectionCalcs!E681*pointpassyard+ProjectionCalcs!F681*pointpasstd+pointint*ProjectionCalcs!G681+ProjectionCalcs!H681*pointrushatt+pointrushyard*ProjectionCalcs!I681+pointrushtd*ProjectionCalcs!J681+ProjectionCalcs!K681*pointrec+pointrecyard*ProjectionCalcs!L681+ProjectionCalcs!M681*pointrectd+pointfumb*ProjectionCalcs!N681+(C681-D681)*pointpassinc+O681*pointret+P681*pointrushtd,0)</f>
        <v>0</v>
      </c>
      <c r="R681" s="113" t="str">
        <f t="shared" si="17"/>
        <v>#REF!</v>
      </c>
      <c r="S681" s="135" t="str">
        <f t="shared" si="18"/>
        <v>#REF!</v>
      </c>
      <c r="T681" s="113" t="str">
        <f t="array" ref="T681">ROUND(SUMPRODUCT((AE681&gt;=$AE$405:$AE$704)/COUNTIF($AE$405:$AE$704,$AE$405:$AE$704)),0)</f>
        <v>#DIV/0!</v>
      </c>
      <c r="U681" s="3" t="str">
        <f t="shared" si="19"/>
        <v>#REF!</v>
      </c>
      <c r="V681" s="3" t="str">
        <f t="array" ref="V681">IFERROR(INDEX(Overall!$C$3:$C$389,MATCH(ProjectionCalcs!B681,Overall!$D$3:$D$389,0)),"No")</f>
        <v>No</v>
      </c>
      <c r="W681" s="93">
        <f t="shared" si="20"/>
        <v>1</v>
      </c>
      <c r="X681" s="136"/>
      <c r="Y681" s="3" t="str">
        <f t="shared" si="21"/>
        <v/>
      </c>
      <c r="Z681" s="3" t="str">
        <f t="shared" si="6"/>
        <v>#DIV/0!</v>
      </c>
      <c r="AA681" s="96">
        <f t="shared" si="7"/>
        <v>0</v>
      </c>
      <c r="AB681" s="3" t="str">
        <f>IF(OR((AA681-$AD$2)&lt;0,(AA681-$AD$4)&lt;0),0,(AA681-$AD$2)*(AA681-$AD$4)*'Draft Array'!$K$101*'Draft Array'!$M$113*pcwr)</f>
        <v>#REF!</v>
      </c>
      <c r="AC681" s="3" t="str">
        <f t="shared" si="8"/>
        <v>#REF!</v>
      </c>
      <c r="AD681" s="3">
        <f t="shared" si="9"/>
        <v>0</v>
      </c>
      <c r="AE681" s="3" t="str">
        <f t="shared" si="22"/>
        <v>#DIV/0!</v>
      </c>
      <c r="AF681" s="3"/>
      <c r="AG681" s="3"/>
      <c r="AH681" s="3"/>
      <c r="AI681" s="3"/>
      <c r="AJ681" s="3"/>
      <c r="AK681" s="3"/>
    </row>
    <row r="682" ht="15.75" customHeight="1">
      <c r="A682" s="154" t="str">
        <f>OffensePrj!C681</f>
        <v>wr</v>
      </c>
      <c r="B682" s="131" t="str">
        <f>OffensePrj!R681</f>
        <v/>
      </c>
      <c r="C682" s="132" t="str">
        <f>OffensePrj!D681</f>
        <v>#N/A</v>
      </c>
      <c r="D682" s="132" t="str">
        <f>OffensePrj!E681</f>
        <v>#N/A</v>
      </c>
      <c r="E682" s="132" t="str">
        <f>OffensePrj!F681</f>
        <v>#N/A</v>
      </c>
      <c r="F682" s="132" t="str">
        <f>OffensePrj!G681</f>
        <v>#N/A</v>
      </c>
      <c r="G682" s="133" t="str">
        <f>OffensePrj!H681</f>
        <v>#N/A</v>
      </c>
      <c r="H682" s="132" t="str">
        <f>OffensePrj!I681</f>
        <v>#N/A</v>
      </c>
      <c r="I682" s="132" t="str">
        <f>OffensePrj!J681</f>
        <v>#N/A</v>
      </c>
      <c r="J682" s="132" t="str">
        <f>OffensePrj!K681</f>
        <v>#N/A</v>
      </c>
      <c r="K682" s="132" t="str">
        <f>OffensePrj!L681</f>
        <v>#N/A</v>
      </c>
      <c r="L682" s="132" t="str">
        <f>OffensePrj!M681</f>
        <v>#N/A</v>
      </c>
      <c r="M682" s="132" t="str">
        <f>OffensePrj!N681</f>
        <v>#N/A</v>
      </c>
      <c r="N682" s="132" t="str">
        <f>OffensePrj!O681</f>
        <v>#N/A</v>
      </c>
      <c r="O682" s="132" t="str">
        <f>OffensePrj!P681</f>
        <v>#N/A</v>
      </c>
      <c r="P682" s="132" t="str">
        <f>OffensePrj!Q681</f>
        <v>#N/A</v>
      </c>
      <c r="Q682" s="134">
        <f>IFERROR(ProjectionCalcs!D682*pointpasscomp+ProjectionCalcs!E682*pointpassyard+ProjectionCalcs!F682*pointpasstd+pointint*ProjectionCalcs!G682+ProjectionCalcs!H682*pointrushatt+pointrushyard*ProjectionCalcs!I682+pointrushtd*ProjectionCalcs!J682+ProjectionCalcs!K682*pointrec+pointrecyard*ProjectionCalcs!L682+ProjectionCalcs!M682*pointrectd+pointfumb*ProjectionCalcs!N682+(C682-D682)*pointpassinc+O682*pointret+P682*pointrushtd,0)</f>
        <v>0</v>
      </c>
      <c r="R682" s="113" t="str">
        <f t="shared" si="17"/>
        <v>#REF!</v>
      </c>
      <c r="S682" s="135" t="str">
        <f t="shared" si="18"/>
        <v>#REF!</v>
      </c>
      <c r="T682" s="113" t="str">
        <f t="array" ref="T682">ROUND(SUMPRODUCT((AE682&gt;=$AE$405:$AE$704)/COUNTIF($AE$405:$AE$704,$AE$405:$AE$704)),0)</f>
        <v>#DIV/0!</v>
      </c>
      <c r="U682" s="3" t="str">
        <f t="shared" si="19"/>
        <v>#REF!</v>
      </c>
      <c r="V682" s="3" t="str">
        <f t="array" ref="V682">IFERROR(INDEX(Overall!$C$3:$C$389,MATCH(ProjectionCalcs!B682,Overall!$D$3:$D$389,0)),"No")</f>
        <v>No</v>
      </c>
      <c r="W682" s="93">
        <f t="shared" si="20"/>
        <v>1</v>
      </c>
      <c r="X682" s="136"/>
      <c r="Y682" s="3" t="str">
        <f t="shared" si="21"/>
        <v/>
      </c>
      <c r="Z682" s="3" t="str">
        <f t="shared" si="6"/>
        <v>#DIV/0!</v>
      </c>
      <c r="AA682" s="96">
        <f t="shared" si="7"/>
        <v>0</v>
      </c>
      <c r="AB682" s="3" t="str">
        <f>IF(OR((AA682-$AD$2)&lt;0,(AA682-$AD$4)&lt;0),0,(AA682-$AD$2)*(AA682-$AD$4)*'Draft Array'!$K$101*'Draft Array'!$M$113*pcwr)</f>
        <v>#REF!</v>
      </c>
      <c r="AC682" s="3" t="str">
        <f t="shared" si="8"/>
        <v>#REF!</v>
      </c>
      <c r="AD682" s="3">
        <f t="shared" si="9"/>
        <v>0</v>
      </c>
      <c r="AE682" s="3" t="str">
        <f t="shared" si="22"/>
        <v>#DIV/0!</v>
      </c>
      <c r="AF682" s="3"/>
      <c r="AG682" s="3"/>
      <c r="AH682" s="3"/>
      <c r="AI682" s="3"/>
      <c r="AJ682" s="3"/>
      <c r="AK682" s="3"/>
    </row>
    <row r="683" ht="15.75" customHeight="1">
      <c r="A683" s="154" t="str">
        <f>OffensePrj!C682</f>
        <v>wr</v>
      </c>
      <c r="B683" s="131" t="str">
        <f>OffensePrj!R682</f>
        <v/>
      </c>
      <c r="C683" s="132" t="str">
        <f>OffensePrj!D682</f>
        <v>#N/A</v>
      </c>
      <c r="D683" s="132" t="str">
        <f>OffensePrj!E682</f>
        <v>#N/A</v>
      </c>
      <c r="E683" s="132" t="str">
        <f>OffensePrj!F682</f>
        <v>#N/A</v>
      </c>
      <c r="F683" s="132" t="str">
        <f>OffensePrj!G682</f>
        <v>#N/A</v>
      </c>
      <c r="G683" s="133" t="str">
        <f>OffensePrj!H682</f>
        <v>#N/A</v>
      </c>
      <c r="H683" s="132" t="str">
        <f>OffensePrj!I682</f>
        <v>#N/A</v>
      </c>
      <c r="I683" s="132" t="str">
        <f>OffensePrj!J682</f>
        <v>#N/A</v>
      </c>
      <c r="J683" s="132" t="str">
        <f>OffensePrj!K682</f>
        <v>#N/A</v>
      </c>
      <c r="K683" s="132" t="str">
        <f>OffensePrj!L682</f>
        <v>#N/A</v>
      </c>
      <c r="L683" s="132" t="str">
        <f>OffensePrj!M682</f>
        <v>#N/A</v>
      </c>
      <c r="M683" s="132" t="str">
        <f>OffensePrj!N682</f>
        <v>#N/A</v>
      </c>
      <c r="N683" s="132" t="str">
        <f>OffensePrj!O682</f>
        <v>#N/A</v>
      </c>
      <c r="O683" s="132" t="str">
        <f>OffensePrj!P682</f>
        <v>#N/A</v>
      </c>
      <c r="P683" s="132" t="str">
        <f>OffensePrj!Q682</f>
        <v>#N/A</v>
      </c>
      <c r="Q683" s="134">
        <f>IFERROR(ProjectionCalcs!D683*pointpasscomp+ProjectionCalcs!E683*pointpassyard+ProjectionCalcs!F683*pointpasstd+pointint*ProjectionCalcs!G683+ProjectionCalcs!H683*pointrushatt+pointrushyard*ProjectionCalcs!I683+pointrushtd*ProjectionCalcs!J683+ProjectionCalcs!K683*pointrec+pointrecyard*ProjectionCalcs!L683+ProjectionCalcs!M683*pointrectd+pointfumb*ProjectionCalcs!N683+(C683-D683)*pointpassinc+O683*pointret+P683*pointrushtd,0)</f>
        <v>0</v>
      </c>
      <c r="R683" s="113" t="str">
        <f t="shared" si="17"/>
        <v>#REF!</v>
      </c>
      <c r="S683" s="135" t="str">
        <f t="shared" si="18"/>
        <v>#REF!</v>
      </c>
      <c r="T683" s="113" t="str">
        <f t="array" ref="T683">ROUND(SUMPRODUCT((AE683&gt;=$AE$405:$AE$704)/COUNTIF($AE$405:$AE$704,$AE$405:$AE$704)),0)</f>
        <v>#DIV/0!</v>
      </c>
      <c r="U683" s="3" t="str">
        <f t="shared" si="19"/>
        <v>#REF!</v>
      </c>
      <c r="V683" s="3" t="str">
        <f t="array" ref="V683">IFERROR(INDEX(Overall!$C$3:$C$389,MATCH(ProjectionCalcs!B683,Overall!$D$3:$D$389,0)),"No")</f>
        <v>No</v>
      </c>
      <c r="W683" s="93">
        <f t="shared" si="20"/>
        <v>1</v>
      </c>
      <c r="X683" s="136"/>
      <c r="Y683" s="3" t="str">
        <f t="shared" si="21"/>
        <v/>
      </c>
      <c r="Z683" s="3" t="str">
        <f t="shared" si="6"/>
        <v>#DIV/0!</v>
      </c>
      <c r="AA683" s="96">
        <f t="shared" si="7"/>
        <v>0</v>
      </c>
      <c r="AB683" s="3" t="str">
        <f>IF(OR((AA683-$AD$2)&lt;0,(AA683-$AD$4)&lt;0),0,(AA683-$AD$2)*(AA683-$AD$4)*'Draft Array'!$K$101*'Draft Array'!$M$113*pcwr)</f>
        <v>#REF!</v>
      </c>
      <c r="AC683" s="3" t="str">
        <f t="shared" si="8"/>
        <v>#REF!</v>
      </c>
      <c r="AD683" s="3">
        <f t="shared" si="9"/>
        <v>0</v>
      </c>
      <c r="AE683" s="3" t="str">
        <f t="shared" si="22"/>
        <v>#DIV/0!</v>
      </c>
      <c r="AF683" s="3"/>
      <c r="AG683" s="3"/>
      <c r="AH683" s="3"/>
      <c r="AI683" s="3"/>
      <c r="AJ683" s="3"/>
      <c r="AK683" s="3"/>
    </row>
    <row r="684" ht="15.75" customHeight="1">
      <c r="A684" s="154" t="str">
        <f>OffensePrj!C683</f>
        <v>wr</v>
      </c>
      <c r="B684" s="131" t="str">
        <f>OffensePrj!R683</f>
        <v/>
      </c>
      <c r="C684" s="132" t="str">
        <f>OffensePrj!D683</f>
        <v>#N/A</v>
      </c>
      <c r="D684" s="132" t="str">
        <f>OffensePrj!E683</f>
        <v>#N/A</v>
      </c>
      <c r="E684" s="132" t="str">
        <f>OffensePrj!F683</f>
        <v>#N/A</v>
      </c>
      <c r="F684" s="132" t="str">
        <f>OffensePrj!G683</f>
        <v>#N/A</v>
      </c>
      <c r="G684" s="133" t="str">
        <f>OffensePrj!H683</f>
        <v>#N/A</v>
      </c>
      <c r="H684" s="132" t="str">
        <f>OffensePrj!I683</f>
        <v>#N/A</v>
      </c>
      <c r="I684" s="132" t="str">
        <f>OffensePrj!J683</f>
        <v>#N/A</v>
      </c>
      <c r="J684" s="132" t="str">
        <f>OffensePrj!K683</f>
        <v>#N/A</v>
      </c>
      <c r="K684" s="132" t="str">
        <f>OffensePrj!L683</f>
        <v>#N/A</v>
      </c>
      <c r="L684" s="132" t="str">
        <f>OffensePrj!M683</f>
        <v>#N/A</v>
      </c>
      <c r="M684" s="132" t="str">
        <f>OffensePrj!N683</f>
        <v>#N/A</v>
      </c>
      <c r="N684" s="132" t="str">
        <f>OffensePrj!O683</f>
        <v>#N/A</v>
      </c>
      <c r="O684" s="132" t="str">
        <f>OffensePrj!P683</f>
        <v>#N/A</v>
      </c>
      <c r="P684" s="132" t="str">
        <f>OffensePrj!Q683</f>
        <v>#N/A</v>
      </c>
      <c r="Q684" s="134">
        <f>IFERROR(ProjectionCalcs!D684*pointpasscomp+ProjectionCalcs!E684*pointpassyard+ProjectionCalcs!F684*pointpasstd+pointint*ProjectionCalcs!G684+ProjectionCalcs!H684*pointrushatt+pointrushyard*ProjectionCalcs!I684+pointrushtd*ProjectionCalcs!J684+ProjectionCalcs!K684*pointrec+pointrecyard*ProjectionCalcs!L684+ProjectionCalcs!M684*pointrectd+pointfumb*ProjectionCalcs!N684+(C684-D684)*pointpassinc+O684*pointret+P684*pointrushtd,0)</f>
        <v>0</v>
      </c>
      <c r="R684" s="113" t="str">
        <f t="shared" si="17"/>
        <v>#REF!</v>
      </c>
      <c r="S684" s="135" t="str">
        <f t="shared" si="18"/>
        <v>#REF!</v>
      </c>
      <c r="T684" s="113" t="str">
        <f t="array" ref="T684">ROUND(SUMPRODUCT((AE684&gt;=$AE$405:$AE$704)/COUNTIF($AE$405:$AE$704,$AE$405:$AE$704)),0)</f>
        <v>#DIV/0!</v>
      </c>
      <c r="U684" s="3" t="str">
        <f t="shared" si="19"/>
        <v>#REF!</v>
      </c>
      <c r="V684" s="3" t="str">
        <f t="array" ref="V684">IFERROR(INDEX(Overall!$C$3:$C$389,MATCH(ProjectionCalcs!B684,Overall!$D$3:$D$389,0)),"No")</f>
        <v>No</v>
      </c>
      <c r="W684" s="93">
        <f t="shared" si="20"/>
        <v>1</v>
      </c>
      <c r="X684" s="136"/>
      <c r="Y684" s="3" t="str">
        <f t="shared" si="21"/>
        <v/>
      </c>
      <c r="Z684" s="3" t="str">
        <f t="shared" si="6"/>
        <v>#DIV/0!</v>
      </c>
      <c r="AA684" s="96">
        <f t="shared" si="7"/>
        <v>0</v>
      </c>
      <c r="AB684" s="3" t="str">
        <f>IF(OR((AA684-$AD$2)&lt;0,(AA684-$AD$4)&lt;0),0,(AA684-$AD$2)*(AA684-$AD$4)*'Draft Array'!$K$101*'Draft Array'!$M$113*pcwr)</f>
        <v>#REF!</v>
      </c>
      <c r="AC684" s="3" t="str">
        <f t="shared" si="8"/>
        <v>#REF!</v>
      </c>
      <c r="AD684" s="3">
        <f t="shared" si="9"/>
        <v>0</v>
      </c>
      <c r="AE684" s="3" t="str">
        <f t="shared" si="22"/>
        <v>#DIV/0!</v>
      </c>
      <c r="AF684" s="3"/>
      <c r="AG684" s="3"/>
      <c r="AH684" s="3"/>
      <c r="AI684" s="3"/>
      <c r="AJ684" s="3"/>
      <c r="AK684" s="3"/>
    </row>
    <row r="685" ht="15.75" customHeight="1">
      <c r="A685" s="154" t="str">
        <f>OffensePrj!C684</f>
        <v>wr</v>
      </c>
      <c r="B685" s="131" t="str">
        <f>OffensePrj!R684</f>
        <v/>
      </c>
      <c r="C685" s="132" t="str">
        <f>OffensePrj!D684</f>
        <v>#N/A</v>
      </c>
      <c r="D685" s="132" t="str">
        <f>OffensePrj!E684</f>
        <v>#N/A</v>
      </c>
      <c r="E685" s="132" t="str">
        <f>OffensePrj!F684</f>
        <v>#N/A</v>
      </c>
      <c r="F685" s="132" t="str">
        <f>OffensePrj!G684</f>
        <v>#N/A</v>
      </c>
      <c r="G685" s="133" t="str">
        <f>OffensePrj!H684</f>
        <v>#N/A</v>
      </c>
      <c r="H685" s="132" t="str">
        <f>OffensePrj!I684</f>
        <v>#N/A</v>
      </c>
      <c r="I685" s="132" t="str">
        <f>OffensePrj!J684</f>
        <v>#N/A</v>
      </c>
      <c r="J685" s="132" t="str">
        <f>OffensePrj!K684</f>
        <v>#N/A</v>
      </c>
      <c r="K685" s="132" t="str">
        <f>OffensePrj!L684</f>
        <v>#N/A</v>
      </c>
      <c r="L685" s="132" t="str">
        <f>OffensePrj!M684</f>
        <v>#N/A</v>
      </c>
      <c r="M685" s="132" t="str">
        <f>OffensePrj!N684</f>
        <v>#N/A</v>
      </c>
      <c r="N685" s="132" t="str">
        <f>OffensePrj!O684</f>
        <v>#N/A</v>
      </c>
      <c r="O685" s="132" t="str">
        <f>OffensePrj!P684</f>
        <v>#N/A</v>
      </c>
      <c r="P685" s="132" t="str">
        <f>OffensePrj!Q684</f>
        <v>#N/A</v>
      </c>
      <c r="Q685" s="134">
        <f>IFERROR(ProjectionCalcs!D685*pointpasscomp+ProjectionCalcs!E685*pointpassyard+ProjectionCalcs!F685*pointpasstd+pointint*ProjectionCalcs!G685+ProjectionCalcs!H685*pointrushatt+pointrushyard*ProjectionCalcs!I685+pointrushtd*ProjectionCalcs!J685+ProjectionCalcs!K685*pointrec+pointrecyard*ProjectionCalcs!L685+ProjectionCalcs!M685*pointrectd+pointfumb*ProjectionCalcs!N685+(C685-D685)*pointpassinc+O685*pointret+P685*pointrushtd,0)</f>
        <v>0</v>
      </c>
      <c r="R685" s="113" t="str">
        <f t="shared" si="17"/>
        <v>#REF!</v>
      </c>
      <c r="S685" s="135" t="str">
        <f t="shared" si="18"/>
        <v>#REF!</v>
      </c>
      <c r="T685" s="113" t="str">
        <f t="array" ref="T685">ROUND(SUMPRODUCT((AE685&gt;=$AE$405:$AE$704)/COUNTIF($AE$405:$AE$704,$AE$405:$AE$704)),0)</f>
        <v>#DIV/0!</v>
      </c>
      <c r="U685" s="3" t="str">
        <f t="shared" si="19"/>
        <v>#REF!</v>
      </c>
      <c r="V685" s="3" t="str">
        <f t="array" ref="V685">IFERROR(INDEX(Overall!$C$3:$C$389,MATCH(ProjectionCalcs!B685,Overall!$D$3:$D$389,0)),"No")</f>
        <v>No</v>
      </c>
      <c r="W685" s="93">
        <f t="shared" si="20"/>
        <v>1</v>
      </c>
      <c r="X685" s="136"/>
      <c r="Y685" s="3" t="str">
        <f t="shared" si="21"/>
        <v/>
      </c>
      <c r="Z685" s="3" t="str">
        <f t="shared" si="6"/>
        <v>#DIV/0!</v>
      </c>
      <c r="AA685" s="96">
        <f t="shared" si="7"/>
        <v>0</v>
      </c>
      <c r="AB685" s="3" t="str">
        <f>IF(OR((AA685-$AD$2)&lt;0,(AA685-$AD$4)&lt;0),0,(AA685-$AD$2)*(AA685-$AD$4)*'Draft Array'!$K$101*'Draft Array'!$M$113*pcwr)</f>
        <v>#REF!</v>
      </c>
      <c r="AC685" s="3" t="str">
        <f t="shared" si="8"/>
        <v>#REF!</v>
      </c>
      <c r="AD685" s="3">
        <f t="shared" si="9"/>
        <v>0</v>
      </c>
      <c r="AE685" s="3" t="str">
        <f t="shared" si="22"/>
        <v>#DIV/0!</v>
      </c>
      <c r="AF685" s="3"/>
      <c r="AG685" s="3"/>
      <c r="AH685" s="3"/>
      <c r="AI685" s="3"/>
      <c r="AJ685" s="3"/>
      <c r="AK685" s="3"/>
    </row>
    <row r="686" ht="15.75" customHeight="1">
      <c r="A686" s="154" t="str">
        <f>OffensePrj!C685</f>
        <v>wr</v>
      </c>
      <c r="B686" s="131" t="str">
        <f>OffensePrj!R685</f>
        <v/>
      </c>
      <c r="C686" s="132" t="str">
        <f>OffensePrj!D685</f>
        <v>#N/A</v>
      </c>
      <c r="D686" s="132" t="str">
        <f>OffensePrj!E685</f>
        <v>#N/A</v>
      </c>
      <c r="E686" s="132" t="str">
        <f>OffensePrj!F685</f>
        <v>#N/A</v>
      </c>
      <c r="F686" s="132" t="str">
        <f>OffensePrj!G685</f>
        <v>#N/A</v>
      </c>
      <c r="G686" s="133" t="str">
        <f>OffensePrj!H685</f>
        <v>#N/A</v>
      </c>
      <c r="H686" s="132" t="str">
        <f>OffensePrj!I685</f>
        <v>#N/A</v>
      </c>
      <c r="I686" s="132" t="str">
        <f>OffensePrj!J685</f>
        <v>#N/A</v>
      </c>
      <c r="J686" s="132" t="str">
        <f>OffensePrj!K685</f>
        <v>#N/A</v>
      </c>
      <c r="K686" s="132" t="str">
        <f>OffensePrj!L685</f>
        <v>#N/A</v>
      </c>
      <c r="L686" s="132" t="str">
        <f>OffensePrj!M685</f>
        <v>#N/A</v>
      </c>
      <c r="M686" s="132" t="str">
        <f>OffensePrj!N685</f>
        <v>#N/A</v>
      </c>
      <c r="N686" s="132" t="str">
        <f>OffensePrj!O685</f>
        <v>#N/A</v>
      </c>
      <c r="O686" s="132" t="str">
        <f>OffensePrj!P685</f>
        <v>#N/A</v>
      </c>
      <c r="P686" s="132" t="str">
        <f>OffensePrj!Q685</f>
        <v>#N/A</v>
      </c>
      <c r="Q686" s="134">
        <f>IFERROR(ProjectionCalcs!D686*pointpasscomp+ProjectionCalcs!E686*pointpassyard+ProjectionCalcs!F686*pointpasstd+pointint*ProjectionCalcs!G686+ProjectionCalcs!H686*pointrushatt+pointrushyard*ProjectionCalcs!I686+pointrushtd*ProjectionCalcs!J686+ProjectionCalcs!K686*pointrec+pointrecyard*ProjectionCalcs!L686+ProjectionCalcs!M686*pointrectd+pointfumb*ProjectionCalcs!N686+(C686-D686)*pointpassinc+O686*pointret+P686*pointrushtd,0)</f>
        <v>0</v>
      </c>
      <c r="R686" s="113" t="str">
        <f t="shared" si="17"/>
        <v>#REF!</v>
      </c>
      <c r="S686" s="135" t="str">
        <f t="shared" si="18"/>
        <v>#REF!</v>
      </c>
      <c r="T686" s="113" t="str">
        <f t="array" ref="T686">ROUND(SUMPRODUCT((AE686&gt;=$AE$405:$AE$704)/COUNTIF($AE$405:$AE$704,$AE$405:$AE$704)),0)</f>
        <v>#DIV/0!</v>
      </c>
      <c r="U686" s="3" t="str">
        <f t="shared" si="19"/>
        <v>#REF!</v>
      </c>
      <c r="V686" s="3" t="str">
        <f t="array" ref="V686">IFERROR(INDEX(Overall!$C$3:$C$389,MATCH(ProjectionCalcs!B686,Overall!$D$3:$D$389,0)),"No")</f>
        <v>No</v>
      </c>
      <c r="W686" s="93">
        <f t="shared" si="20"/>
        <v>1</v>
      </c>
      <c r="X686" s="136"/>
      <c r="Y686" s="3" t="str">
        <f t="shared" si="21"/>
        <v/>
      </c>
      <c r="Z686" s="3" t="str">
        <f t="shared" si="6"/>
        <v>#DIV/0!</v>
      </c>
      <c r="AA686" s="96">
        <f t="shared" si="7"/>
        <v>0</v>
      </c>
      <c r="AB686" s="3" t="str">
        <f>IF(OR((AA686-$AD$2)&lt;0,(AA686-$AD$4)&lt;0),0,(AA686-$AD$2)*(AA686-$AD$4)*'Draft Array'!$K$101*'Draft Array'!$M$113*pcwr)</f>
        <v>#REF!</v>
      </c>
      <c r="AC686" s="3" t="str">
        <f t="shared" si="8"/>
        <v>#REF!</v>
      </c>
      <c r="AD686" s="3">
        <f t="shared" si="9"/>
        <v>0</v>
      </c>
      <c r="AE686" s="3" t="str">
        <f t="shared" si="22"/>
        <v>#DIV/0!</v>
      </c>
      <c r="AF686" s="3"/>
      <c r="AG686" s="3"/>
      <c r="AH686" s="3"/>
      <c r="AI686" s="3"/>
      <c r="AJ686" s="3"/>
      <c r="AK686" s="3"/>
    </row>
    <row r="687" ht="15.75" customHeight="1">
      <c r="A687" s="154" t="str">
        <f>OffensePrj!C686</f>
        <v>wr</v>
      </c>
      <c r="B687" s="131" t="str">
        <f>OffensePrj!R686</f>
        <v/>
      </c>
      <c r="C687" s="132" t="str">
        <f>OffensePrj!D686</f>
        <v>#N/A</v>
      </c>
      <c r="D687" s="132" t="str">
        <f>OffensePrj!E686</f>
        <v>#N/A</v>
      </c>
      <c r="E687" s="132" t="str">
        <f>OffensePrj!F686</f>
        <v>#N/A</v>
      </c>
      <c r="F687" s="132" t="str">
        <f>OffensePrj!G686</f>
        <v>#N/A</v>
      </c>
      <c r="G687" s="133" t="str">
        <f>OffensePrj!H686</f>
        <v>#N/A</v>
      </c>
      <c r="H687" s="132" t="str">
        <f>OffensePrj!I686</f>
        <v>#N/A</v>
      </c>
      <c r="I687" s="132" t="str">
        <f>OffensePrj!J686</f>
        <v>#N/A</v>
      </c>
      <c r="J687" s="132" t="str">
        <f>OffensePrj!K686</f>
        <v>#N/A</v>
      </c>
      <c r="K687" s="132" t="str">
        <f>OffensePrj!L686</f>
        <v>#N/A</v>
      </c>
      <c r="L687" s="132" t="str">
        <f>OffensePrj!M686</f>
        <v>#N/A</v>
      </c>
      <c r="M687" s="132" t="str">
        <f>OffensePrj!N686</f>
        <v>#N/A</v>
      </c>
      <c r="N687" s="132" t="str">
        <f>OffensePrj!O686</f>
        <v>#N/A</v>
      </c>
      <c r="O687" s="132" t="str">
        <f>OffensePrj!P686</f>
        <v>#N/A</v>
      </c>
      <c r="P687" s="132" t="str">
        <f>OffensePrj!Q686</f>
        <v>#N/A</v>
      </c>
      <c r="Q687" s="134">
        <f>IFERROR(ProjectionCalcs!D687*pointpasscomp+ProjectionCalcs!E687*pointpassyard+ProjectionCalcs!F687*pointpasstd+pointint*ProjectionCalcs!G687+ProjectionCalcs!H687*pointrushatt+pointrushyard*ProjectionCalcs!I687+pointrushtd*ProjectionCalcs!J687+ProjectionCalcs!K687*pointrec+pointrecyard*ProjectionCalcs!L687+ProjectionCalcs!M687*pointrectd+pointfumb*ProjectionCalcs!N687+(C687-D687)*pointpassinc+O687*pointret+P687*pointrushtd,0)</f>
        <v>0</v>
      </c>
      <c r="R687" s="113" t="str">
        <f t="shared" si="17"/>
        <v>#REF!</v>
      </c>
      <c r="S687" s="135" t="str">
        <f t="shared" si="18"/>
        <v>#REF!</v>
      </c>
      <c r="T687" s="113" t="str">
        <f t="array" ref="T687">ROUND(SUMPRODUCT((AE687&gt;=$AE$405:$AE$704)/COUNTIF($AE$405:$AE$704,$AE$405:$AE$704)),0)</f>
        <v>#DIV/0!</v>
      </c>
      <c r="U687" s="3" t="str">
        <f t="shared" si="19"/>
        <v>#REF!</v>
      </c>
      <c r="V687" s="3" t="str">
        <f t="array" ref="V687">IFERROR(INDEX(Overall!$C$3:$C$389,MATCH(ProjectionCalcs!B687,Overall!$D$3:$D$389,0)),"No")</f>
        <v>No</v>
      </c>
      <c r="W687" s="93">
        <f t="shared" si="20"/>
        <v>1</v>
      </c>
      <c r="X687" s="136"/>
      <c r="Y687" s="3" t="str">
        <f t="shared" si="21"/>
        <v/>
      </c>
      <c r="Z687" s="3" t="str">
        <f t="shared" si="6"/>
        <v>#DIV/0!</v>
      </c>
      <c r="AA687" s="96">
        <f t="shared" si="7"/>
        <v>0</v>
      </c>
      <c r="AB687" s="3" t="str">
        <f>IF(OR((AA687-$AD$2)&lt;0,(AA687-$AD$4)&lt;0),0,(AA687-$AD$2)*(AA687-$AD$4)*'Draft Array'!$K$101*'Draft Array'!$M$113*pcwr)</f>
        <v>#REF!</v>
      </c>
      <c r="AC687" s="3" t="str">
        <f t="shared" si="8"/>
        <v>#REF!</v>
      </c>
      <c r="AD687" s="3">
        <f t="shared" si="9"/>
        <v>0</v>
      </c>
      <c r="AE687" s="3" t="str">
        <f t="shared" si="22"/>
        <v>#DIV/0!</v>
      </c>
      <c r="AF687" s="3"/>
      <c r="AG687" s="3"/>
      <c r="AH687" s="3"/>
      <c r="AI687" s="3"/>
      <c r="AJ687" s="3"/>
      <c r="AK687" s="3"/>
    </row>
    <row r="688" ht="15.75" customHeight="1">
      <c r="A688" s="154" t="str">
        <f>OffensePrj!C687</f>
        <v>wr</v>
      </c>
      <c r="B688" s="131" t="str">
        <f>OffensePrj!R687</f>
        <v/>
      </c>
      <c r="C688" s="132" t="str">
        <f>OffensePrj!D687</f>
        <v>#N/A</v>
      </c>
      <c r="D688" s="132" t="str">
        <f>OffensePrj!E687</f>
        <v>#N/A</v>
      </c>
      <c r="E688" s="132" t="str">
        <f>OffensePrj!F687</f>
        <v>#N/A</v>
      </c>
      <c r="F688" s="132" t="str">
        <f>OffensePrj!G687</f>
        <v>#N/A</v>
      </c>
      <c r="G688" s="133" t="str">
        <f>OffensePrj!H687</f>
        <v>#N/A</v>
      </c>
      <c r="H688" s="132" t="str">
        <f>OffensePrj!I687</f>
        <v>#N/A</v>
      </c>
      <c r="I688" s="132" t="str">
        <f>OffensePrj!J687</f>
        <v>#N/A</v>
      </c>
      <c r="J688" s="132" t="str">
        <f>OffensePrj!K687</f>
        <v>#N/A</v>
      </c>
      <c r="K688" s="132" t="str">
        <f>OffensePrj!L687</f>
        <v>#N/A</v>
      </c>
      <c r="L688" s="132" t="str">
        <f>OffensePrj!M687</f>
        <v>#N/A</v>
      </c>
      <c r="M688" s="132" t="str">
        <f>OffensePrj!N687</f>
        <v>#N/A</v>
      </c>
      <c r="N688" s="132" t="str">
        <f>OffensePrj!O687</f>
        <v>#N/A</v>
      </c>
      <c r="O688" s="132" t="str">
        <f>OffensePrj!P687</f>
        <v>#N/A</v>
      </c>
      <c r="P688" s="132" t="str">
        <f>OffensePrj!Q687</f>
        <v>#N/A</v>
      </c>
      <c r="Q688" s="134">
        <f>IFERROR(ProjectionCalcs!D688*pointpasscomp+ProjectionCalcs!E688*pointpassyard+ProjectionCalcs!F688*pointpasstd+pointint*ProjectionCalcs!G688+ProjectionCalcs!H688*pointrushatt+pointrushyard*ProjectionCalcs!I688+pointrushtd*ProjectionCalcs!J688+ProjectionCalcs!K688*pointrec+pointrecyard*ProjectionCalcs!L688+ProjectionCalcs!M688*pointrectd+pointfumb*ProjectionCalcs!N688+(C688-D688)*pointpassinc+O688*pointret+P688*pointrushtd,0)</f>
        <v>0</v>
      </c>
      <c r="R688" s="113" t="str">
        <f t="shared" si="17"/>
        <v>#REF!</v>
      </c>
      <c r="S688" s="135" t="str">
        <f t="shared" si="18"/>
        <v>#REF!</v>
      </c>
      <c r="T688" s="113" t="str">
        <f t="array" ref="T688">ROUND(SUMPRODUCT((AE688&gt;=$AE$405:$AE$704)/COUNTIF($AE$405:$AE$704,$AE$405:$AE$704)),0)</f>
        <v>#DIV/0!</v>
      </c>
      <c r="U688" s="3" t="str">
        <f t="shared" si="19"/>
        <v>#REF!</v>
      </c>
      <c r="V688" s="3" t="str">
        <f t="array" ref="V688">IFERROR(INDEX(Overall!$C$3:$C$389,MATCH(ProjectionCalcs!B688,Overall!$D$3:$D$389,0)),"No")</f>
        <v>No</v>
      </c>
      <c r="W688" s="93">
        <f t="shared" si="20"/>
        <v>1</v>
      </c>
      <c r="X688" s="136"/>
      <c r="Y688" s="3" t="str">
        <f t="shared" si="21"/>
        <v/>
      </c>
      <c r="Z688" s="3" t="str">
        <f t="shared" si="6"/>
        <v>#DIV/0!</v>
      </c>
      <c r="AA688" s="96">
        <f t="shared" si="7"/>
        <v>0</v>
      </c>
      <c r="AB688" s="3" t="str">
        <f>IF(OR((AA688-$AD$2)&lt;0,(AA688-$AD$4)&lt;0),0,(AA688-$AD$2)*(AA688-$AD$4)*'Draft Array'!$K$101*'Draft Array'!$M$113*pcwr)</f>
        <v>#REF!</v>
      </c>
      <c r="AC688" s="3" t="str">
        <f t="shared" si="8"/>
        <v>#REF!</v>
      </c>
      <c r="AD688" s="3">
        <f t="shared" si="9"/>
        <v>0</v>
      </c>
      <c r="AE688" s="3" t="str">
        <f t="shared" si="22"/>
        <v>#DIV/0!</v>
      </c>
      <c r="AF688" s="3"/>
      <c r="AG688" s="3"/>
      <c r="AH688" s="3"/>
      <c r="AI688" s="3"/>
      <c r="AJ688" s="3"/>
      <c r="AK688" s="3"/>
    </row>
    <row r="689" ht="15.75" customHeight="1">
      <c r="A689" s="154" t="str">
        <f>OffensePrj!C688</f>
        <v>wr</v>
      </c>
      <c r="B689" s="131" t="str">
        <f>OffensePrj!R688</f>
        <v/>
      </c>
      <c r="C689" s="132" t="str">
        <f>OffensePrj!D688</f>
        <v>#N/A</v>
      </c>
      <c r="D689" s="132" t="str">
        <f>OffensePrj!E688</f>
        <v>#N/A</v>
      </c>
      <c r="E689" s="132" t="str">
        <f>OffensePrj!F688</f>
        <v>#N/A</v>
      </c>
      <c r="F689" s="132" t="str">
        <f>OffensePrj!G688</f>
        <v>#N/A</v>
      </c>
      <c r="G689" s="133" t="str">
        <f>OffensePrj!H688</f>
        <v>#N/A</v>
      </c>
      <c r="H689" s="132" t="str">
        <f>OffensePrj!I688</f>
        <v>#N/A</v>
      </c>
      <c r="I689" s="132" t="str">
        <f>OffensePrj!J688</f>
        <v>#N/A</v>
      </c>
      <c r="J689" s="132" t="str">
        <f>OffensePrj!K688</f>
        <v>#N/A</v>
      </c>
      <c r="K689" s="132" t="str">
        <f>OffensePrj!L688</f>
        <v>#N/A</v>
      </c>
      <c r="L689" s="132" t="str">
        <f>OffensePrj!M688</f>
        <v>#N/A</v>
      </c>
      <c r="M689" s="132" t="str">
        <f>OffensePrj!N688</f>
        <v>#N/A</v>
      </c>
      <c r="N689" s="132" t="str">
        <f>OffensePrj!O688</f>
        <v>#N/A</v>
      </c>
      <c r="O689" s="132" t="str">
        <f>OffensePrj!P688</f>
        <v>#N/A</v>
      </c>
      <c r="P689" s="132" t="str">
        <f>OffensePrj!Q688</f>
        <v>#N/A</v>
      </c>
      <c r="Q689" s="134">
        <f>IFERROR(ProjectionCalcs!D689*pointpasscomp+ProjectionCalcs!E689*pointpassyard+ProjectionCalcs!F689*pointpasstd+pointint*ProjectionCalcs!G689+ProjectionCalcs!H689*pointrushatt+pointrushyard*ProjectionCalcs!I689+pointrushtd*ProjectionCalcs!J689+ProjectionCalcs!K689*pointrec+pointrecyard*ProjectionCalcs!L689+ProjectionCalcs!M689*pointrectd+pointfumb*ProjectionCalcs!N689+(C689-D689)*pointpassinc+O689*pointret+P689*pointrushtd,0)</f>
        <v>0</v>
      </c>
      <c r="R689" s="113" t="str">
        <f t="shared" si="17"/>
        <v>#REF!</v>
      </c>
      <c r="S689" s="135" t="str">
        <f t="shared" si="18"/>
        <v>#REF!</v>
      </c>
      <c r="T689" s="113" t="str">
        <f t="array" ref="T689">ROUND(SUMPRODUCT((AE689&gt;=$AE$405:$AE$704)/COUNTIF($AE$405:$AE$704,$AE$405:$AE$704)),0)</f>
        <v>#DIV/0!</v>
      </c>
      <c r="U689" s="3" t="str">
        <f t="shared" si="19"/>
        <v>#REF!</v>
      </c>
      <c r="V689" s="3" t="str">
        <f t="array" ref="V689">IFERROR(INDEX(Overall!$C$3:$C$389,MATCH(ProjectionCalcs!B689,Overall!$D$3:$D$389,0)),"No")</f>
        <v>No</v>
      </c>
      <c r="W689" s="93">
        <f t="shared" si="20"/>
        <v>1</v>
      </c>
      <c r="X689" s="136"/>
      <c r="Y689" s="3" t="str">
        <f t="shared" si="21"/>
        <v/>
      </c>
      <c r="Z689" s="3" t="str">
        <f t="shared" si="6"/>
        <v>#DIV/0!</v>
      </c>
      <c r="AA689" s="96">
        <f t="shared" si="7"/>
        <v>0</v>
      </c>
      <c r="AB689" s="3" t="str">
        <f>IF(OR((AA689-$AD$2)&lt;0,(AA689-$AD$4)&lt;0),0,(AA689-$AD$2)*(AA689-$AD$4)*'Draft Array'!$K$101*'Draft Array'!$M$113*pcwr)</f>
        <v>#REF!</v>
      </c>
      <c r="AC689" s="3" t="str">
        <f t="shared" si="8"/>
        <v>#REF!</v>
      </c>
      <c r="AD689" s="3">
        <f t="shared" si="9"/>
        <v>0</v>
      </c>
      <c r="AE689" s="3" t="str">
        <f t="shared" si="22"/>
        <v>#DIV/0!</v>
      </c>
      <c r="AF689" s="3"/>
      <c r="AG689" s="3"/>
      <c r="AH689" s="3"/>
      <c r="AI689" s="3"/>
      <c r="AJ689" s="3"/>
      <c r="AK689" s="3"/>
    </row>
    <row r="690" ht="15.75" customHeight="1">
      <c r="A690" s="154" t="str">
        <f>OffensePrj!C689</f>
        <v>wr</v>
      </c>
      <c r="B690" s="131" t="str">
        <f>OffensePrj!R689</f>
        <v/>
      </c>
      <c r="C690" s="132" t="str">
        <f>OffensePrj!D689</f>
        <v>#N/A</v>
      </c>
      <c r="D690" s="132" t="str">
        <f>OffensePrj!E689</f>
        <v>#N/A</v>
      </c>
      <c r="E690" s="132" t="str">
        <f>OffensePrj!F689</f>
        <v>#N/A</v>
      </c>
      <c r="F690" s="132" t="str">
        <f>OffensePrj!G689</f>
        <v>#N/A</v>
      </c>
      <c r="G690" s="133" t="str">
        <f>OffensePrj!H689</f>
        <v>#N/A</v>
      </c>
      <c r="H690" s="132" t="str">
        <f>OffensePrj!I689</f>
        <v>#N/A</v>
      </c>
      <c r="I690" s="132" t="str">
        <f>OffensePrj!J689</f>
        <v>#N/A</v>
      </c>
      <c r="J690" s="132" t="str">
        <f>OffensePrj!K689</f>
        <v>#N/A</v>
      </c>
      <c r="K690" s="132" t="str">
        <f>OffensePrj!L689</f>
        <v>#N/A</v>
      </c>
      <c r="L690" s="132" t="str">
        <f>OffensePrj!M689</f>
        <v>#N/A</v>
      </c>
      <c r="M690" s="132" t="str">
        <f>OffensePrj!N689</f>
        <v>#N/A</v>
      </c>
      <c r="N690" s="132" t="str">
        <f>OffensePrj!O689</f>
        <v>#N/A</v>
      </c>
      <c r="O690" s="132" t="str">
        <f>OffensePrj!P689</f>
        <v>#N/A</v>
      </c>
      <c r="P690" s="132" t="str">
        <f>OffensePrj!Q689</f>
        <v>#N/A</v>
      </c>
      <c r="Q690" s="134">
        <f>IFERROR(ProjectionCalcs!D690*pointpasscomp+ProjectionCalcs!E690*pointpassyard+ProjectionCalcs!F690*pointpasstd+pointint*ProjectionCalcs!G690+ProjectionCalcs!H690*pointrushatt+pointrushyard*ProjectionCalcs!I690+pointrushtd*ProjectionCalcs!J690+ProjectionCalcs!K690*pointrec+pointrecyard*ProjectionCalcs!L690+ProjectionCalcs!M690*pointrectd+pointfumb*ProjectionCalcs!N690+(C690-D690)*pointpassinc+O690*pointret+P690*pointrushtd,0)</f>
        <v>0</v>
      </c>
      <c r="R690" s="113" t="str">
        <f t="shared" si="17"/>
        <v>#REF!</v>
      </c>
      <c r="S690" s="135" t="str">
        <f t="shared" si="18"/>
        <v>#REF!</v>
      </c>
      <c r="T690" s="113" t="str">
        <f t="array" ref="T690">ROUND(SUMPRODUCT((AE690&gt;=$AE$405:$AE$704)/COUNTIF($AE$405:$AE$704,$AE$405:$AE$704)),0)</f>
        <v>#DIV/0!</v>
      </c>
      <c r="U690" s="3" t="str">
        <f t="shared" si="19"/>
        <v>#REF!</v>
      </c>
      <c r="V690" s="3" t="str">
        <f t="array" ref="V690">IFERROR(INDEX(Overall!$C$3:$C$389,MATCH(ProjectionCalcs!B690,Overall!$D$3:$D$389,0)),"No")</f>
        <v>No</v>
      </c>
      <c r="W690" s="93">
        <f t="shared" si="20"/>
        <v>1</v>
      </c>
      <c r="X690" s="136"/>
      <c r="Y690" s="3" t="str">
        <f t="shared" si="21"/>
        <v/>
      </c>
      <c r="Z690" s="3" t="str">
        <f t="shared" si="6"/>
        <v>#DIV/0!</v>
      </c>
      <c r="AA690" s="96">
        <f t="shared" si="7"/>
        <v>0</v>
      </c>
      <c r="AB690" s="3" t="str">
        <f>IF(OR((AA690-$AD$2)&lt;0,(AA690-$AD$4)&lt;0),0,(AA690-$AD$2)*(AA690-$AD$4)*'Draft Array'!$K$101*'Draft Array'!$M$113*pcwr)</f>
        <v>#REF!</v>
      </c>
      <c r="AC690" s="3" t="str">
        <f t="shared" si="8"/>
        <v>#REF!</v>
      </c>
      <c r="AD690" s="3">
        <f t="shared" si="9"/>
        <v>0</v>
      </c>
      <c r="AE690" s="3" t="str">
        <f t="shared" si="22"/>
        <v>#DIV/0!</v>
      </c>
      <c r="AF690" s="3"/>
      <c r="AG690" s="3"/>
      <c r="AH690" s="3"/>
      <c r="AI690" s="3"/>
      <c r="AJ690" s="3"/>
      <c r="AK690" s="3"/>
    </row>
    <row r="691" ht="15.75" customHeight="1">
      <c r="A691" s="154" t="str">
        <f>OffensePrj!C690</f>
        <v>wr</v>
      </c>
      <c r="B691" s="131" t="str">
        <f>OffensePrj!R690</f>
        <v/>
      </c>
      <c r="C691" s="132" t="str">
        <f>OffensePrj!D690</f>
        <v>#N/A</v>
      </c>
      <c r="D691" s="132" t="str">
        <f>OffensePrj!E690</f>
        <v>#N/A</v>
      </c>
      <c r="E691" s="132" t="str">
        <f>OffensePrj!F690</f>
        <v>#N/A</v>
      </c>
      <c r="F691" s="132" t="str">
        <f>OffensePrj!G690</f>
        <v>#N/A</v>
      </c>
      <c r="G691" s="133" t="str">
        <f>OffensePrj!H690</f>
        <v>#N/A</v>
      </c>
      <c r="H691" s="132" t="str">
        <f>OffensePrj!I690</f>
        <v>#N/A</v>
      </c>
      <c r="I691" s="132" t="str">
        <f>OffensePrj!J690</f>
        <v>#N/A</v>
      </c>
      <c r="J691" s="132" t="str">
        <f>OffensePrj!K690</f>
        <v>#N/A</v>
      </c>
      <c r="K691" s="132" t="str">
        <f>OffensePrj!L690</f>
        <v>#N/A</v>
      </c>
      <c r="L691" s="132" t="str">
        <f>OffensePrj!M690</f>
        <v>#N/A</v>
      </c>
      <c r="M691" s="132" t="str">
        <f>OffensePrj!N690</f>
        <v>#N/A</v>
      </c>
      <c r="N691" s="132" t="str">
        <f>OffensePrj!O690</f>
        <v>#N/A</v>
      </c>
      <c r="O691" s="132" t="str">
        <f>OffensePrj!P690</f>
        <v>#N/A</v>
      </c>
      <c r="P691" s="132" t="str">
        <f>OffensePrj!Q690</f>
        <v>#N/A</v>
      </c>
      <c r="Q691" s="134">
        <f>IFERROR(ProjectionCalcs!D691*pointpasscomp+ProjectionCalcs!E691*pointpassyard+ProjectionCalcs!F691*pointpasstd+pointint*ProjectionCalcs!G691+ProjectionCalcs!H691*pointrushatt+pointrushyard*ProjectionCalcs!I691+pointrushtd*ProjectionCalcs!J691+ProjectionCalcs!K691*pointrec+pointrecyard*ProjectionCalcs!L691+ProjectionCalcs!M691*pointrectd+pointfumb*ProjectionCalcs!N691+(C691-D691)*pointpassinc+O691*pointret+P691*pointrushtd,0)</f>
        <v>0</v>
      </c>
      <c r="R691" s="113" t="str">
        <f t="shared" si="17"/>
        <v>#REF!</v>
      </c>
      <c r="S691" s="135" t="str">
        <f t="shared" si="18"/>
        <v>#REF!</v>
      </c>
      <c r="T691" s="113" t="str">
        <f t="array" ref="T691">ROUND(SUMPRODUCT((AE691&gt;=$AE$405:$AE$704)/COUNTIF($AE$405:$AE$704,$AE$405:$AE$704)),0)</f>
        <v>#DIV/0!</v>
      </c>
      <c r="U691" s="3" t="str">
        <f t="shared" si="19"/>
        <v>#REF!</v>
      </c>
      <c r="V691" s="3" t="str">
        <f t="array" ref="V691">IFERROR(INDEX(Overall!$C$3:$C$389,MATCH(ProjectionCalcs!B691,Overall!$D$3:$D$389,0)),"No")</f>
        <v>No</v>
      </c>
      <c r="W691" s="93">
        <f t="shared" si="20"/>
        <v>1</v>
      </c>
      <c r="X691" s="136"/>
      <c r="Y691" s="3" t="str">
        <f t="shared" si="21"/>
        <v/>
      </c>
      <c r="Z691" s="3" t="str">
        <f t="shared" si="6"/>
        <v>#DIV/0!</v>
      </c>
      <c r="AA691" s="96">
        <f t="shared" si="7"/>
        <v>0</v>
      </c>
      <c r="AB691" s="3" t="str">
        <f>IF(OR((AA691-$AD$2)&lt;0,(AA691-$AD$4)&lt;0),0,(AA691-$AD$2)*(AA691-$AD$4)*'Draft Array'!$K$101*'Draft Array'!$M$113*pcwr)</f>
        <v>#REF!</v>
      </c>
      <c r="AC691" s="3" t="str">
        <f t="shared" si="8"/>
        <v>#REF!</v>
      </c>
      <c r="AD691" s="3">
        <f t="shared" si="9"/>
        <v>0</v>
      </c>
      <c r="AE691" s="3" t="str">
        <f t="shared" si="22"/>
        <v>#DIV/0!</v>
      </c>
      <c r="AF691" s="3"/>
      <c r="AG691" s="3"/>
      <c r="AH691" s="3"/>
      <c r="AI691" s="3"/>
      <c r="AJ691" s="3"/>
      <c r="AK691" s="3"/>
    </row>
    <row r="692" ht="15.75" customHeight="1">
      <c r="A692" s="154" t="str">
        <f>OffensePrj!C691</f>
        <v>wr</v>
      </c>
      <c r="B692" s="131" t="str">
        <f>OffensePrj!R691</f>
        <v/>
      </c>
      <c r="C692" s="132" t="str">
        <f>OffensePrj!D691</f>
        <v>#N/A</v>
      </c>
      <c r="D692" s="132" t="str">
        <f>OffensePrj!E691</f>
        <v>#N/A</v>
      </c>
      <c r="E692" s="132" t="str">
        <f>OffensePrj!F691</f>
        <v>#N/A</v>
      </c>
      <c r="F692" s="132" t="str">
        <f>OffensePrj!G691</f>
        <v>#N/A</v>
      </c>
      <c r="G692" s="133" t="str">
        <f>OffensePrj!H691</f>
        <v>#N/A</v>
      </c>
      <c r="H692" s="132" t="str">
        <f>OffensePrj!I691</f>
        <v>#N/A</v>
      </c>
      <c r="I692" s="132" t="str">
        <f>OffensePrj!J691</f>
        <v>#N/A</v>
      </c>
      <c r="J692" s="132" t="str">
        <f>OffensePrj!K691</f>
        <v>#N/A</v>
      </c>
      <c r="K692" s="132" t="str">
        <f>OffensePrj!L691</f>
        <v>#N/A</v>
      </c>
      <c r="L692" s="132" t="str">
        <f>OffensePrj!M691</f>
        <v>#N/A</v>
      </c>
      <c r="M692" s="132" t="str">
        <f>OffensePrj!N691</f>
        <v>#N/A</v>
      </c>
      <c r="N692" s="132" t="str">
        <f>OffensePrj!O691</f>
        <v>#N/A</v>
      </c>
      <c r="O692" s="132" t="str">
        <f>OffensePrj!P691</f>
        <v>#N/A</v>
      </c>
      <c r="P692" s="132" t="str">
        <f>OffensePrj!Q691</f>
        <v>#N/A</v>
      </c>
      <c r="Q692" s="134">
        <f>IFERROR(ProjectionCalcs!D692*pointpasscomp+ProjectionCalcs!E692*pointpassyard+ProjectionCalcs!F692*pointpasstd+pointint*ProjectionCalcs!G692+ProjectionCalcs!H692*pointrushatt+pointrushyard*ProjectionCalcs!I692+pointrushtd*ProjectionCalcs!J692+ProjectionCalcs!K692*pointrec+pointrecyard*ProjectionCalcs!L692+ProjectionCalcs!M692*pointrectd+pointfumb*ProjectionCalcs!N692+(C692-D692)*pointpassinc+O692*pointret+P692*pointrushtd,0)</f>
        <v>0</v>
      </c>
      <c r="R692" s="113" t="str">
        <f t="shared" si="17"/>
        <v>#REF!</v>
      </c>
      <c r="S692" s="135" t="str">
        <f t="shared" si="18"/>
        <v>#REF!</v>
      </c>
      <c r="T692" s="113" t="str">
        <f t="array" ref="T692">ROUND(SUMPRODUCT((AE692&gt;=$AE$405:$AE$704)/COUNTIF($AE$405:$AE$704,$AE$405:$AE$704)),0)</f>
        <v>#DIV/0!</v>
      </c>
      <c r="U692" s="3" t="str">
        <f t="shared" si="19"/>
        <v>#REF!</v>
      </c>
      <c r="V692" s="3" t="str">
        <f t="array" ref="V692">IFERROR(INDEX(Overall!$C$3:$C$389,MATCH(ProjectionCalcs!B692,Overall!$D$3:$D$389,0)),"No")</f>
        <v>No</v>
      </c>
      <c r="W692" s="93">
        <f t="shared" si="20"/>
        <v>1</v>
      </c>
      <c r="X692" s="136"/>
      <c r="Y692" s="3" t="str">
        <f t="shared" si="21"/>
        <v/>
      </c>
      <c r="Z692" s="3" t="str">
        <f t="shared" si="6"/>
        <v>#DIV/0!</v>
      </c>
      <c r="AA692" s="96">
        <f t="shared" si="7"/>
        <v>0</v>
      </c>
      <c r="AB692" s="3" t="str">
        <f>IF(OR((AA692-$AD$2)&lt;0,(AA692-$AD$4)&lt;0),0,(AA692-$AD$2)*(AA692-$AD$4)*'Draft Array'!$K$101*'Draft Array'!$M$113*pcwr)</f>
        <v>#REF!</v>
      </c>
      <c r="AC692" s="3" t="str">
        <f t="shared" si="8"/>
        <v>#REF!</v>
      </c>
      <c r="AD692" s="3">
        <f t="shared" si="9"/>
        <v>0</v>
      </c>
      <c r="AE692" s="3" t="str">
        <f t="shared" si="22"/>
        <v>#DIV/0!</v>
      </c>
      <c r="AF692" s="3"/>
      <c r="AG692" s="3"/>
      <c r="AH692" s="3"/>
      <c r="AI692" s="3"/>
      <c r="AJ692" s="3"/>
      <c r="AK692" s="3"/>
    </row>
    <row r="693" ht="15.75" customHeight="1">
      <c r="A693" s="154" t="str">
        <f>OffensePrj!C692</f>
        <v>wr</v>
      </c>
      <c r="B693" s="131" t="str">
        <f>OffensePrj!R692</f>
        <v/>
      </c>
      <c r="C693" s="132" t="str">
        <f>OffensePrj!D692</f>
        <v>#N/A</v>
      </c>
      <c r="D693" s="132" t="str">
        <f>OffensePrj!E692</f>
        <v>#N/A</v>
      </c>
      <c r="E693" s="132" t="str">
        <f>OffensePrj!F692</f>
        <v>#N/A</v>
      </c>
      <c r="F693" s="132" t="str">
        <f>OffensePrj!G692</f>
        <v>#N/A</v>
      </c>
      <c r="G693" s="133" t="str">
        <f>OffensePrj!H692</f>
        <v>#N/A</v>
      </c>
      <c r="H693" s="132" t="str">
        <f>OffensePrj!I692</f>
        <v>#N/A</v>
      </c>
      <c r="I693" s="132" t="str">
        <f>OffensePrj!J692</f>
        <v>#N/A</v>
      </c>
      <c r="J693" s="132" t="str">
        <f>OffensePrj!K692</f>
        <v>#N/A</v>
      </c>
      <c r="K693" s="132" t="str">
        <f>OffensePrj!L692</f>
        <v>#N/A</v>
      </c>
      <c r="L693" s="132" t="str">
        <f>OffensePrj!M692</f>
        <v>#N/A</v>
      </c>
      <c r="M693" s="132" t="str">
        <f>OffensePrj!N692</f>
        <v>#N/A</v>
      </c>
      <c r="N693" s="132" t="str">
        <f>OffensePrj!O692</f>
        <v>#N/A</v>
      </c>
      <c r="O693" s="132" t="str">
        <f>OffensePrj!P692</f>
        <v>#N/A</v>
      </c>
      <c r="P693" s="132" t="str">
        <f>OffensePrj!Q692</f>
        <v>#N/A</v>
      </c>
      <c r="Q693" s="134">
        <f>IFERROR(ProjectionCalcs!D693*pointpasscomp+ProjectionCalcs!E693*pointpassyard+ProjectionCalcs!F693*pointpasstd+pointint*ProjectionCalcs!G693+ProjectionCalcs!H693*pointrushatt+pointrushyard*ProjectionCalcs!I693+pointrushtd*ProjectionCalcs!J693+ProjectionCalcs!K693*pointrec+pointrecyard*ProjectionCalcs!L693+ProjectionCalcs!M693*pointrectd+pointfumb*ProjectionCalcs!N693+(C693-D693)*pointpassinc+O693*pointret+P693*pointrushtd,0)</f>
        <v>0</v>
      </c>
      <c r="R693" s="113" t="str">
        <f t="shared" si="17"/>
        <v>#REF!</v>
      </c>
      <c r="S693" s="135" t="str">
        <f t="shared" si="18"/>
        <v>#REF!</v>
      </c>
      <c r="T693" s="113" t="str">
        <f t="array" ref="T693">ROUND(SUMPRODUCT((AE693&gt;=$AE$405:$AE$704)/COUNTIF($AE$405:$AE$704,$AE$405:$AE$704)),0)</f>
        <v>#DIV/0!</v>
      </c>
      <c r="U693" s="3" t="str">
        <f t="shared" si="19"/>
        <v>#REF!</v>
      </c>
      <c r="V693" s="3" t="str">
        <f t="array" ref="V693">IFERROR(INDEX(Overall!$C$3:$C$389,MATCH(ProjectionCalcs!B693,Overall!$D$3:$D$389,0)),"No")</f>
        <v>No</v>
      </c>
      <c r="W693" s="93">
        <f t="shared" si="20"/>
        <v>1</v>
      </c>
      <c r="X693" s="136"/>
      <c r="Y693" s="3" t="str">
        <f t="shared" si="21"/>
        <v/>
      </c>
      <c r="Z693" s="3" t="str">
        <f t="shared" si="6"/>
        <v>#DIV/0!</v>
      </c>
      <c r="AA693" s="96">
        <f t="shared" si="7"/>
        <v>0</v>
      </c>
      <c r="AB693" s="3" t="str">
        <f>IF(OR((AA693-$AD$2)&lt;0,(AA693-$AD$4)&lt;0),0,(AA693-$AD$2)*(AA693-$AD$4)*'Draft Array'!$K$101*'Draft Array'!$M$113*pcwr)</f>
        <v>#REF!</v>
      </c>
      <c r="AC693" s="3" t="str">
        <f t="shared" si="8"/>
        <v>#REF!</v>
      </c>
      <c r="AD693" s="3">
        <f t="shared" si="9"/>
        <v>0</v>
      </c>
      <c r="AE693" s="3" t="str">
        <f t="shared" si="22"/>
        <v>#DIV/0!</v>
      </c>
      <c r="AF693" s="3"/>
      <c r="AG693" s="3"/>
      <c r="AH693" s="3"/>
      <c r="AI693" s="3"/>
      <c r="AJ693" s="3"/>
      <c r="AK693" s="3"/>
    </row>
    <row r="694" ht="15.75" customHeight="1">
      <c r="A694" s="154" t="str">
        <f>OffensePrj!C693</f>
        <v>wr</v>
      </c>
      <c r="B694" s="131" t="str">
        <f>OffensePrj!R693</f>
        <v/>
      </c>
      <c r="C694" s="132" t="str">
        <f>OffensePrj!D693</f>
        <v>#N/A</v>
      </c>
      <c r="D694" s="132" t="str">
        <f>OffensePrj!E693</f>
        <v>#N/A</v>
      </c>
      <c r="E694" s="132" t="str">
        <f>OffensePrj!F693</f>
        <v>#N/A</v>
      </c>
      <c r="F694" s="132" t="str">
        <f>OffensePrj!G693</f>
        <v>#N/A</v>
      </c>
      <c r="G694" s="133" t="str">
        <f>OffensePrj!H693</f>
        <v>#N/A</v>
      </c>
      <c r="H694" s="132" t="str">
        <f>OffensePrj!I693</f>
        <v>#N/A</v>
      </c>
      <c r="I694" s="132" t="str">
        <f>OffensePrj!J693</f>
        <v>#N/A</v>
      </c>
      <c r="J694" s="132" t="str">
        <f>OffensePrj!K693</f>
        <v>#N/A</v>
      </c>
      <c r="K694" s="132" t="str">
        <f>OffensePrj!L693</f>
        <v>#N/A</v>
      </c>
      <c r="L694" s="132" t="str">
        <f>OffensePrj!M693</f>
        <v>#N/A</v>
      </c>
      <c r="M694" s="132" t="str">
        <f>OffensePrj!N693</f>
        <v>#N/A</v>
      </c>
      <c r="N694" s="132" t="str">
        <f>OffensePrj!O693</f>
        <v>#N/A</v>
      </c>
      <c r="O694" s="132" t="str">
        <f>OffensePrj!P693</f>
        <v>#N/A</v>
      </c>
      <c r="P694" s="132" t="str">
        <f>OffensePrj!Q693</f>
        <v>#N/A</v>
      </c>
      <c r="Q694" s="134">
        <f>IFERROR(ProjectionCalcs!D694*pointpasscomp+ProjectionCalcs!E694*pointpassyard+ProjectionCalcs!F694*pointpasstd+pointint*ProjectionCalcs!G694+ProjectionCalcs!H694*pointrushatt+pointrushyard*ProjectionCalcs!I694+pointrushtd*ProjectionCalcs!J694+ProjectionCalcs!K694*pointrec+pointrecyard*ProjectionCalcs!L694+ProjectionCalcs!M694*pointrectd+pointfumb*ProjectionCalcs!N694+(C694-D694)*pointpassinc+O694*pointret+P694*pointrushtd,0)</f>
        <v>0</v>
      </c>
      <c r="R694" s="113" t="str">
        <f t="shared" si="17"/>
        <v>#REF!</v>
      </c>
      <c r="S694" s="135" t="str">
        <f t="shared" si="18"/>
        <v>#REF!</v>
      </c>
      <c r="T694" s="113" t="str">
        <f t="array" ref="T694">ROUND(SUMPRODUCT((AE694&gt;=$AE$405:$AE$704)/COUNTIF($AE$405:$AE$704,$AE$405:$AE$704)),0)</f>
        <v>#DIV/0!</v>
      </c>
      <c r="U694" s="3" t="str">
        <f t="shared" si="19"/>
        <v>#REF!</v>
      </c>
      <c r="V694" s="3" t="str">
        <f t="array" ref="V694">IFERROR(INDEX(Overall!$C$3:$C$389,MATCH(ProjectionCalcs!B694,Overall!$D$3:$D$389,0)),"No")</f>
        <v>No</v>
      </c>
      <c r="W694" s="93">
        <f t="shared" si="20"/>
        <v>1</v>
      </c>
      <c r="X694" s="136"/>
      <c r="Y694" s="3" t="str">
        <f t="shared" si="21"/>
        <v/>
      </c>
      <c r="Z694" s="3" t="str">
        <f t="shared" si="6"/>
        <v>#DIV/0!</v>
      </c>
      <c r="AA694" s="96">
        <f t="shared" si="7"/>
        <v>0</v>
      </c>
      <c r="AB694" s="3" t="str">
        <f>IF(OR((AA694-$AD$2)&lt;0,(AA694-$AD$4)&lt;0),0,(AA694-$AD$2)*(AA694-$AD$4)*'Draft Array'!$K$101*'Draft Array'!$M$113*pcwr)</f>
        <v>#REF!</v>
      </c>
      <c r="AC694" s="3" t="str">
        <f t="shared" si="8"/>
        <v>#REF!</v>
      </c>
      <c r="AD694" s="3">
        <f t="shared" si="9"/>
        <v>0</v>
      </c>
      <c r="AE694" s="3" t="str">
        <f t="shared" si="22"/>
        <v>#DIV/0!</v>
      </c>
      <c r="AF694" s="3"/>
      <c r="AG694" s="3"/>
      <c r="AH694" s="3"/>
      <c r="AI694" s="3"/>
      <c r="AJ694" s="3"/>
      <c r="AK694" s="3"/>
    </row>
    <row r="695" ht="15.75" customHeight="1">
      <c r="A695" s="154" t="str">
        <f>OffensePrj!C694</f>
        <v>wr</v>
      </c>
      <c r="B695" s="131" t="str">
        <f>OffensePrj!R694</f>
        <v/>
      </c>
      <c r="C695" s="132" t="str">
        <f>OffensePrj!D694</f>
        <v>#N/A</v>
      </c>
      <c r="D695" s="132" t="str">
        <f>OffensePrj!E694</f>
        <v>#N/A</v>
      </c>
      <c r="E695" s="132" t="str">
        <f>OffensePrj!F694</f>
        <v>#N/A</v>
      </c>
      <c r="F695" s="132" t="str">
        <f>OffensePrj!G694</f>
        <v>#N/A</v>
      </c>
      <c r="G695" s="133" t="str">
        <f>OffensePrj!H694</f>
        <v>#N/A</v>
      </c>
      <c r="H695" s="132" t="str">
        <f>OffensePrj!I694</f>
        <v>#N/A</v>
      </c>
      <c r="I695" s="132" t="str">
        <f>OffensePrj!J694</f>
        <v>#N/A</v>
      </c>
      <c r="J695" s="132" t="str">
        <f>OffensePrj!K694</f>
        <v>#N/A</v>
      </c>
      <c r="K695" s="132" t="str">
        <f>OffensePrj!L694</f>
        <v>#N/A</v>
      </c>
      <c r="L695" s="132" t="str">
        <f>OffensePrj!M694</f>
        <v>#N/A</v>
      </c>
      <c r="M695" s="132" t="str">
        <f>OffensePrj!N694</f>
        <v>#N/A</v>
      </c>
      <c r="N695" s="132" t="str">
        <f>OffensePrj!O694</f>
        <v>#N/A</v>
      </c>
      <c r="O695" s="132" t="str">
        <f>OffensePrj!P694</f>
        <v>#N/A</v>
      </c>
      <c r="P695" s="132" t="str">
        <f>OffensePrj!Q694</f>
        <v>#N/A</v>
      </c>
      <c r="Q695" s="134">
        <f>IFERROR(ProjectionCalcs!D695*pointpasscomp+ProjectionCalcs!E695*pointpassyard+ProjectionCalcs!F695*pointpasstd+pointint*ProjectionCalcs!G695+ProjectionCalcs!H695*pointrushatt+pointrushyard*ProjectionCalcs!I695+pointrushtd*ProjectionCalcs!J695+ProjectionCalcs!K695*pointrec+pointrecyard*ProjectionCalcs!L695+ProjectionCalcs!M695*pointrectd+pointfumb*ProjectionCalcs!N695+(C695-D695)*pointpassinc+O695*pointret+P695*pointrushtd,0)</f>
        <v>0</v>
      </c>
      <c r="R695" s="113" t="str">
        <f t="shared" si="17"/>
        <v>#REF!</v>
      </c>
      <c r="S695" s="135" t="str">
        <f t="shared" si="18"/>
        <v>#REF!</v>
      </c>
      <c r="T695" s="113" t="str">
        <f t="array" ref="T695">ROUND(SUMPRODUCT((AE695&gt;=$AE$405:$AE$704)/COUNTIF($AE$405:$AE$704,$AE$405:$AE$704)),0)</f>
        <v>#DIV/0!</v>
      </c>
      <c r="U695" s="3" t="str">
        <f t="shared" si="19"/>
        <v>#REF!</v>
      </c>
      <c r="V695" s="3" t="str">
        <f t="array" ref="V695">IFERROR(INDEX(Overall!$C$3:$C$389,MATCH(ProjectionCalcs!B695,Overall!$D$3:$D$389,0)),"No")</f>
        <v>No</v>
      </c>
      <c r="W695" s="93">
        <f t="shared" si="20"/>
        <v>1</v>
      </c>
      <c r="X695" s="136"/>
      <c r="Y695" s="3" t="str">
        <f t="shared" si="21"/>
        <v/>
      </c>
      <c r="Z695" s="3" t="str">
        <f t="shared" si="6"/>
        <v>#DIV/0!</v>
      </c>
      <c r="AA695" s="96">
        <f t="shared" si="7"/>
        <v>0</v>
      </c>
      <c r="AB695" s="3" t="str">
        <f>IF(OR((AA695-$AD$2)&lt;0,(AA695-$AD$4)&lt;0),0,(AA695-$AD$2)*(AA695-$AD$4)*'Draft Array'!$K$101*'Draft Array'!$M$113*pcwr)</f>
        <v>#REF!</v>
      </c>
      <c r="AC695" s="3" t="str">
        <f t="shared" si="8"/>
        <v>#REF!</v>
      </c>
      <c r="AD695" s="3">
        <f t="shared" si="9"/>
        <v>0</v>
      </c>
      <c r="AE695" s="3" t="str">
        <f t="shared" si="22"/>
        <v>#DIV/0!</v>
      </c>
      <c r="AF695" s="3"/>
      <c r="AG695" s="3"/>
      <c r="AH695" s="3"/>
      <c r="AI695" s="3"/>
      <c r="AJ695" s="3"/>
      <c r="AK695" s="3"/>
    </row>
    <row r="696" ht="15.75" customHeight="1">
      <c r="A696" s="154" t="str">
        <f>OffensePrj!C695</f>
        <v>wr</v>
      </c>
      <c r="B696" s="131" t="str">
        <f>OffensePrj!R695</f>
        <v/>
      </c>
      <c r="C696" s="132" t="str">
        <f>OffensePrj!D695</f>
        <v>#N/A</v>
      </c>
      <c r="D696" s="132" t="str">
        <f>OffensePrj!E695</f>
        <v>#N/A</v>
      </c>
      <c r="E696" s="132" t="str">
        <f>OffensePrj!F695</f>
        <v>#N/A</v>
      </c>
      <c r="F696" s="132" t="str">
        <f>OffensePrj!G695</f>
        <v>#N/A</v>
      </c>
      <c r="G696" s="133" t="str">
        <f>OffensePrj!H695</f>
        <v>#N/A</v>
      </c>
      <c r="H696" s="132" t="str">
        <f>OffensePrj!I695</f>
        <v>#N/A</v>
      </c>
      <c r="I696" s="132" t="str">
        <f>OffensePrj!J695</f>
        <v>#N/A</v>
      </c>
      <c r="J696" s="132" t="str">
        <f>OffensePrj!K695</f>
        <v>#N/A</v>
      </c>
      <c r="K696" s="132" t="str">
        <f>OffensePrj!L695</f>
        <v>#N/A</v>
      </c>
      <c r="L696" s="132" t="str">
        <f>OffensePrj!M695</f>
        <v>#N/A</v>
      </c>
      <c r="M696" s="132" t="str">
        <f>OffensePrj!N695</f>
        <v>#N/A</v>
      </c>
      <c r="N696" s="132" t="str">
        <f>OffensePrj!O695</f>
        <v>#N/A</v>
      </c>
      <c r="O696" s="132" t="str">
        <f>OffensePrj!P695</f>
        <v>#N/A</v>
      </c>
      <c r="P696" s="132" t="str">
        <f>OffensePrj!Q695</f>
        <v>#N/A</v>
      </c>
      <c r="Q696" s="134">
        <f>IFERROR(ProjectionCalcs!D696*pointpasscomp+ProjectionCalcs!E696*pointpassyard+ProjectionCalcs!F696*pointpasstd+pointint*ProjectionCalcs!G696+ProjectionCalcs!H696*pointrushatt+pointrushyard*ProjectionCalcs!I696+pointrushtd*ProjectionCalcs!J696+ProjectionCalcs!K696*pointrec+pointrecyard*ProjectionCalcs!L696+ProjectionCalcs!M696*pointrectd+pointfumb*ProjectionCalcs!N696+(C696-D696)*pointpassinc+O696*pointret+P696*pointrushtd,0)</f>
        <v>0</v>
      </c>
      <c r="R696" s="113" t="str">
        <f t="shared" si="17"/>
        <v>#REF!</v>
      </c>
      <c r="S696" s="135" t="str">
        <f t="shared" si="18"/>
        <v>#REF!</v>
      </c>
      <c r="T696" s="113" t="str">
        <f t="array" ref="T696">ROUND(SUMPRODUCT((AE696&gt;=$AE$405:$AE$704)/COUNTIF($AE$405:$AE$704,$AE$405:$AE$704)),0)</f>
        <v>#DIV/0!</v>
      </c>
      <c r="U696" s="3" t="str">
        <f t="shared" si="19"/>
        <v>#REF!</v>
      </c>
      <c r="V696" s="3" t="str">
        <f t="array" ref="V696">IFERROR(INDEX(Overall!$C$3:$C$389,MATCH(ProjectionCalcs!B696,Overall!$D$3:$D$389,0)),"No")</f>
        <v>No</v>
      </c>
      <c r="W696" s="93">
        <f t="shared" si="20"/>
        <v>1</v>
      </c>
      <c r="X696" s="136"/>
      <c r="Y696" s="3" t="str">
        <f t="shared" si="21"/>
        <v/>
      </c>
      <c r="Z696" s="3" t="str">
        <f t="shared" si="6"/>
        <v>#DIV/0!</v>
      </c>
      <c r="AA696" s="96">
        <f t="shared" si="7"/>
        <v>0</v>
      </c>
      <c r="AB696" s="3" t="str">
        <f>IF(OR((AA696-$AD$2)&lt;0,(AA696-$AD$4)&lt;0),0,(AA696-$AD$2)*(AA696-$AD$4)*'Draft Array'!$K$101*'Draft Array'!$M$113*pcwr)</f>
        <v>#REF!</v>
      </c>
      <c r="AC696" s="3" t="str">
        <f t="shared" si="8"/>
        <v>#REF!</v>
      </c>
      <c r="AD696" s="3">
        <f t="shared" si="9"/>
        <v>0</v>
      </c>
      <c r="AE696" s="3" t="str">
        <f t="shared" si="22"/>
        <v>#DIV/0!</v>
      </c>
      <c r="AF696" s="3"/>
      <c r="AG696" s="3"/>
      <c r="AH696" s="3"/>
      <c r="AI696" s="3"/>
      <c r="AJ696" s="3"/>
      <c r="AK696" s="3"/>
    </row>
    <row r="697" ht="15.75" customHeight="1">
      <c r="A697" s="154" t="str">
        <f>OffensePrj!C696</f>
        <v>wr</v>
      </c>
      <c r="B697" s="131" t="str">
        <f>OffensePrj!R696</f>
        <v/>
      </c>
      <c r="C697" s="132" t="str">
        <f>OffensePrj!D696</f>
        <v>#N/A</v>
      </c>
      <c r="D697" s="132" t="str">
        <f>OffensePrj!E696</f>
        <v>#N/A</v>
      </c>
      <c r="E697" s="132" t="str">
        <f>OffensePrj!F696</f>
        <v>#N/A</v>
      </c>
      <c r="F697" s="132" t="str">
        <f>OffensePrj!G696</f>
        <v>#N/A</v>
      </c>
      <c r="G697" s="133" t="str">
        <f>OffensePrj!H696</f>
        <v>#N/A</v>
      </c>
      <c r="H697" s="132" t="str">
        <f>OffensePrj!I696</f>
        <v>#N/A</v>
      </c>
      <c r="I697" s="132" t="str">
        <f>OffensePrj!J696</f>
        <v>#N/A</v>
      </c>
      <c r="J697" s="132" t="str">
        <f>OffensePrj!K696</f>
        <v>#N/A</v>
      </c>
      <c r="K697" s="132" t="str">
        <f>OffensePrj!L696</f>
        <v>#N/A</v>
      </c>
      <c r="L697" s="132" t="str">
        <f>OffensePrj!M696</f>
        <v>#N/A</v>
      </c>
      <c r="M697" s="132" t="str">
        <f>OffensePrj!N696</f>
        <v>#N/A</v>
      </c>
      <c r="N697" s="132" t="str">
        <f>OffensePrj!O696</f>
        <v>#N/A</v>
      </c>
      <c r="O697" s="132" t="str">
        <f>OffensePrj!P696</f>
        <v>#N/A</v>
      </c>
      <c r="P697" s="132" t="str">
        <f>OffensePrj!Q696</f>
        <v>#N/A</v>
      </c>
      <c r="Q697" s="134">
        <f>IFERROR(ProjectionCalcs!D697*pointpasscomp+ProjectionCalcs!E697*pointpassyard+ProjectionCalcs!F697*pointpasstd+pointint*ProjectionCalcs!G697+ProjectionCalcs!H697*pointrushatt+pointrushyard*ProjectionCalcs!I697+pointrushtd*ProjectionCalcs!J697+ProjectionCalcs!K697*pointrec+pointrecyard*ProjectionCalcs!L697+ProjectionCalcs!M697*pointrectd+pointfumb*ProjectionCalcs!N697+(C697-D697)*pointpassinc+O697*pointret+P697*pointrushtd,0)</f>
        <v>0</v>
      </c>
      <c r="R697" s="113" t="str">
        <f t="shared" si="17"/>
        <v>#REF!</v>
      </c>
      <c r="S697" s="135" t="str">
        <f t="shared" si="18"/>
        <v>#REF!</v>
      </c>
      <c r="T697" s="113" t="str">
        <f t="array" ref="T697">ROUND(SUMPRODUCT((AE697&gt;=$AE$405:$AE$704)/COUNTIF($AE$405:$AE$704,$AE$405:$AE$704)),0)</f>
        <v>#DIV/0!</v>
      </c>
      <c r="U697" s="3" t="str">
        <f t="shared" si="19"/>
        <v>#REF!</v>
      </c>
      <c r="V697" s="3" t="str">
        <f t="array" ref="V697">IFERROR(INDEX(Overall!$C$3:$C$389,MATCH(ProjectionCalcs!B697,Overall!$D$3:$D$389,0)),"No")</f>
        <v>No</v>
      </c>
      <c r="W697" s="93">
        <f t="shared" si="20"/>
        <v>1</v>
      </c>
      <c r="X697" s="136"/>
      <c r="Y697" s="3" t="str">
        <f t="shared" si="21"/>
        <v/>
      </c>
      <c r="Z697" s="3" t="str">
        <f t="shared" si="6"/>
        <v>#DIV/0!</v>
      </c>
      <c r="AA697" s="96">
        <f t="shared" si="7"/>
        <v>0</v>
      </c>
      <c r="AB697" s="3" t="str">
        <f>IF(OR((AA697-$AD$2)&lt;0,(AA697-$AD$4)&lt;0),0,(AA697-$AD$2)*(AA697-$AD$4)*'Draft Array'!$K$101*'Draft Array'!$M$113*pcwr)</f>
        <v>#REF!</v>
      </c>
      <c r="AC697" s="3" t="str">
        <f t="shared" si="8"/>
        <v>#REF!</v>
      </c>
      <c r="AD697" s="3">
        <f t="shared" si="9"/>
        <v>0</v>
      </c>
      <c r="AE697" s="3" t="str">
        <f t="shared" si="22"/>
        <v>#DIV/0!</v>
      </c>
      <c r="AF697" s="3"/>
      <c r="AG697" s="3"/>
      <c r="AH697" s="3"/>
      <c r="AI697" s="3"/>
      <c r="AJ697" s="3"/>
      <c r="AK697" s="3"/>
    </row>
    <row r="698" ht="15.75" customHeight="1">
      <c r="A698" s="154" t="str">
        <f>OffensePrj!C697</f>
        <v>wr</v>
      </c>
      <c r="B698" s="131" t="str">
        <f>OffensePrj!R697</f>
        <v/>
      </c>
      <c r="C698" s="132" t="str">
        <f>OffensePrj!D697</f>
        <v>#N/A</v>
      </c>
      <c r="D698" s="132" t="str">
        <f>OffensePrj!E697</f>
        <v>#N/A</v>
      </c>
      <c r="E698" s="132" t="str">
        <f>OffensePrj!F697</f>
        <v>#N/A</v>
      </c>
      <c r="F698" s="132" t="str">
        <f>OffensePrj!G697</f>
        <v>#N/A</v>
      </c>
      <c r="G698" s="133" t="str">
        <f>OffensePrj!H697</f>
        <v>#N/A</v>
      </c>
      <c r="H698" s="132" t="str">
        <f>OffensePrj!I697</f>
        <v>#N/A</v>
      </c>
      <c r="I698" s="132" t="str">
        <f>OffensePrj!J697</f>
        <v>#N/A</v>
      </c>
      <c r="J698" s="132" t="str">
        <f>OffensePrj!K697</f>
        <v>#N/A</v>
      </c>
      <c r="K698" s="132" t="str">
        <f>OffensePrj!L697</f>
        <v>#N/A</v>
      </c>
      <c r="L698" s="132" t="str">
        <f>OffensePrj!M697</f>
        <v>#N/A</v>
      </c>
      <c r="M698" s="132" t="str">
        <f>OffensePrj!N697</f>
        <v>#N/A</v>
      </c>
      <c r="N698" s="132" t="str">
        <f>OffensePrj!O697</f>
        <v>#N/A</v>
      </c>
      <c r="O698" s="132" t="str">
        <f>OffensePrj!P697</f>
        <v>#N/A</v>
      </c>
      <c r="P698" s="132" t="str">
        <f>OffensePrj!Q697</f>
        <v>#N/A</v>
      </c>
      <c r="Q698" s="134">
        <f>IFERROR(ProjectionCalcs!D698*pointpasscomp+ProjectionCalcs!E698*pointpassyard+ProjectionCalcs!F698*pointpasstd+pointint*ProjectionCalcs!G698+ProjectionCalcs!H698*pointrushatt+pointrushyard*ProjectionCalcs!I698+pointrushtd*ProjectionCalcs!J698+ProjectionCalcs!K698*pointrec+pointrecyard*ProjectionCalcs!L698+ProjectionCalcs!M698*pointrectd+pointfumb*ProjectionCalcs!N698+(C698-D698)*pointpassinc+O698*pointret+P698*pointrushtd,0)</f>
        <v>0</v>
      </c>
      <c r="R698" s="113" t="str">
        <f t="shared" si="17"/>
        <v>#REF!</v>
      </c>
      <c r="S698" s="135" t="str">
        <f t="shared" si="18"/>
        <v>#REF!</v>
      </c>
      <c r="T698" s="113" t="str">
        <f t="array" ref="T698">ROUND(SUMPRODUCT((AE698&gt;=$AE$405:$AE$704)/COUNTIF($AE$405:$AE$704,$AE$405:$AE$704)),0)</f>
        <v>#DIV/0!</v>
      </c>
      <c r="U698" s="3" t="str">
        <f t="shared" si="19"/>
        <v>#REF!</v>
      </c>
      <c r="V698" s="3" t="str">
        <f t="array" ref="V698">IFERROR(INDEX(Overall!$C$3:$C$389,MATCH(ProjectionCalcs!B698,Overall!$D$3:$D$389,0)),"No")</f>
        <v>No</v>
      </c>
      <c r="W698" s="93">
        <f t="shared" si="20"/>
        <v>1</v>
      </c>
      <c r="X698" s="136"/>
      <c r="Y698" s="3" t="str">
        <f t="shared" si="21"/>
        <v/>
      </c>
      <c r="Z698" s="3" t="str">
        <f t="shared" si="6"/>
        <v>#DIV/0!</v>
      </c>
      <c r="AA698" s="96">
        <f t="shared" si="7"/>
        <v>0</v>
      </c>
      <c r="AB698" s="3" t="str">
        <f>IF(OR((AA698-$AD$2)&lt;0,(AA698-$AD$4)&lt;0),0,(AA698-$AD$2)*(AA698-$AD$4)*'Draft Array'!$K$101*'Draft Array'!$M$113*pcwr)</f>
        <v>#REF!</v>
      </c>
      <c r="AC698" s="3" t="str">
        <f t="shared" si="8"/>
        <v>#REF!</v>
      </c>
      <c r="AD698" s="3">
        <f t="shared" si="9"/>
        <v>0</v>
      </c>
      <c r="AE698" s="3" t="str">
        <f t="shared" si="22"/>
        <v>#DIV/0!</v>
      </c>
      <c r="AF698" s="3"/>
      <c r="AG698" s="3"/>
      <c r="AH698" s="3"/>
      <c r="AI698" s="3"/>
      <c r="AJ698" s="3"/>
      <c r="AK698" s="3"/>
    </row>
    <row r="699" ht="15.75" customHeight="1">
      <c r="A699" s="154" t="str">
        <f>OffensePrj!C698</f>
        <v>wr</v>
      </c>
      <c r="B699" s="131" t="str">
        <f>OffensePrj!R698</f>
        <v/>
      </c>
      <c r="C699" s="132" t="str">
        <f>OffensePrj!D698</f>
        <v>#N/A</v>
      </c>
      <c r="D699" s="132" t="str">
        <f>OffensePrj!E698</f>
        <v>#N/A</v>
      </c>
      <c r="E699" s="132" t="str">
        <f>OffensePrj!F698</f>
        <v>#N/A</v>
      </c>
      <c r="F699" s="132" t="str">
        <f>OffensePrj!G698</f>
        <v>#N/A</v>
      </c>
      <c r="G699" s="133" t="str">
        <f>OffensePrj!H698</f>
        <v>#N/A</v>
      </c>
      <c r="H699" s="132" t="str">
        <f>OffensePrj!I698</f>
        <v>#N/A</v>
      </c>
      <c r="I699" s="132" t="str">
        <f>OffensePrj!J698</f>
        <v>#N/A</v>
      </c>
      <c r="J699" s="132" t="str">
        <f>OffensePrj!K698</f>
        <v>#N/A</v>
      </c>
      <c r="K699" s="132" t="str">
        <f>OffensePrj!L698</f>
        <v>#N/A</v>
      </c>
      <c r="L699" s="132" t="str">
        <f>OffensePrj!M698</f>
        <v>#N/A</v>
      </c>
      <c r="M699" s="132" t="str">
        <f>OffensePrj!N698</f>
        <v>#N/A</v>
      </c>
      <c r="N699" s="132" t="str">
        <f>OffensePrj!O698</f>
        <v>#N/A</v>
      </c>
      <c r="O699" s="132" t="str">
        <f>OffensePrj!P698</f>
        <v>#N/A</v>
      </c>
      <c r="P699" s="132" t="str">
        <f>OffensePrj!Q698</f>
        <v>#N/A</v>
      </c>
      <c r="Q699" s="134">
        <f>IFERROR(ProjectionCalcs!D699*pointpasscomp+ProjectionCalcs!E699*pointpassyard+ProjectionCalcs!F699*pointpasstd+pointint*ProjectionCalcs!G699+ProjectionCalcs!H699*pointrushatt+pointrushyard*ProjectionCalcs!I699+pointrushtd*ProjectionCalcs!J699+ProjectionCalcs!K699*pointrec+pointrecyard*ProjectionCalcs!L699+ProjectionCalcs!M699*pointrectd+pointfumb*ProjectionCalcs!N699+(C699-D699)*pointpassinc+O699*pointret+P699*pointrushtd,0)</f>
        <v>0</v>
      </c>
      <c r="R699" s="113" t="str">
        <f t="shared" si="17"/>
        <v>#REF!</v>
      </c>
      <c r="S699" s="135" t="str">
        <f t="shared" si="18"/>
        <v>#REF!</v>
      </c>
      <c r="T699" s="113" t="str">
        <f t="array" ref="T699">ROUND(SUMPRODUCT((AE699&gt;=$AE$405:$AE$704)/COUNTIF($AE$405:$AE$704,$AE$405:$AE$704)),0)</f>
        <v>#DIV/0!</v>
      </c>
      <c r="U699" s="3" t="str">
        <f t="shared" si="19"/>
        <v>#REF!</v>
      </c>
      <c r="V699" s="3" t="str">
        <f t="array" ref="V699">IFERROR(INDEX(Overall!$C$3:$C$389,MATCH(ProjectionCalcs!B699,Overall!$D$3:$D$389,0)),"No")</f>
        <v>No</v>
      </c>
      <c r="W699" s="93">
        <f t="shared" si="20"/>
        <v>1</v>
      </c>
      <c r="X699" s="136"/>
      <c r="Y699" s="3" t="str">
        <f t="shared" si="21"/>
        <v/>
      </c>
      <c r="Z699" s="3" t="str">
        <f t="shared" si="6"/>
        <v>#DIV/0!</v>
      </c>
      <c r="AA699" s="96">
        <f t="shared" si="7"/>
        <v>0</v>
      </c>
      <c r="AB699" s="3" t="str">
        <f>IF(OR((AA699-$AD$2)&lt;0,(AA699-$AD$4)&lt;0),0,(AA699-$AD$2)*(AA699-$AD$4)*'Draft Array'!$K$101*'Draft Array'!$M$113*pcwr)</f>
        <v>#REF!</v>
      </c>
      <c r="AC699" s="3" t="str">
        <f t="shared" si="8"/>
        <v>#REF!</v>
      </c>
      <c r="AD699" s="3">
        <f t="shared" si="9"/>
        <v>0</v>
      </c>
      <c r="AE699" s="3" t="str">
        <f t="shared" si="22"/>
        <v>#DIV/0!</v>
      </c>
      <c r="AF699" s="3"/>
      <c r="AG699" s="3"/>
      <c r="AH699" s="3"/>
      <c r="AI699" s="3"/>
      <c r="AJ699" s="3"/>
      <c r="AK699" s="3"/>
    </row>
    <row r="700" ht="15.75" customHeight="1">
      <c r="A700" s="154" t="str">
        <f>OffensePrj!C699</f>
        <v>wr</v>
      </c>
      <c r="B700" s="131" t="str">
        <f>OffensePrj!R699</f>
        <v/>
      </c>
      <c r="C700" s="132" t="str">
        <f>OffensePrj!D699</f>
        <v>#N/A</v>
      </c>
      <c r="D700" s="132" t="str">
        <f>OffensePrj!E699</f>
        <v>#N/A</v>
      </c>
      <c r="E700" s="132" t="str">
        <f>OffensePrj!F699</f>
        <v>#N/A</v>
      </c>
      <c r="F700" s="132" t="str">
        <f>OffensePrj!G699</f>
        <v>#N/A</v>
      </c>
      <c r="G700" s="133" t="str">
        <f>OffensePrj!H699</f>
        <v>#N/A</v>
      </c>
      <c r="H700" s="132" t="str">
        <f>OffensePrj!I699</f>
        <v>#N/A</v>
      </c>
      <c r="I700" s="132" t="str">
        <f>OffensePrj!J699</f>
        <v>#N/A</v>
      </c>
      <c r="J700" s="132" t="str">
        <f>OffensePrj!K699</f>
        <v>#N/A</v>
      </c>
      <c r="K700" s="132" t="str">
        <f>OffensePrj!L699</f>
        <v>#N/A</v>
      </c>
      <c r="L700" s="132" t="str">
        <f>OffensePrj!M699</f>
        <v>#N/A</v>
      </c>
      <c r="M700" s="132" t="str">
        <f>OffensePrj!N699</f>
        <v>#N/A</v>
      </c>
      <c r="N700" s="132" t="str">
        <f>OffensePrj!O699</f>
        <v>#N/A</v>
      </c>
      <c r="O700" s="132" t="str">
        <f>OffensePrj!P699</f>
        <v>#N/A</v>
      </c>
      <c r="P700" s="132" t="str">
        <f>OffensePrj!Q699</f>
        <v>#N/A</v>
      </c>
      <c r="Q700" s="134">
        <f>IFERROR(ProjectionCalcs!D700*pointpasscomp+ProjectionCalcs!E700*pointpassyard+ProjectionCalcs!F700*pointpasstd+pointint*ProjectionCalcs!G700+ProjectionCalcs!H700*pointrushatt+pointrushyard*ProjectionCalcs!I700+pointrushtd*ProjectionCalcs!J700+ProjectionCalcs!K700*pointrec+pointrecyard*ProjectionCalcs!L700+ProjectionCalcs!M700*pointrectd+pointfumb*ProjectionCalcs!N700+(C700-D700)*pointpassinc+O700*pointret+P700*pointrushtd,0)</f>
        <v>0</v>
      </c>
      <c r="R700" s="113" t="str">
        <f t="shared" si="17"/>
        <v>#REF!</v>
      </c>
      <c r="S700" s="135" t="str">
        <f t="shared" si="18"/>
        <v>#REF!</v>
      </c>
      <c r="T700" s="113" t="str">
        <f t="array" ref="T700">ROUND(SUMPRODUCT((AE700&gt;=$AE$405:$AE$704)/COUNTIF($AE$405:$AE$704,$AE$405:$AE$704)),0)</f>
        <v>#DIV/0!</v>
      </c>
      <c r="U700" s="3" t="str">
        <f t="shared" si="19"/>
        <v>#REF!</v>
      </c>
      <c r="V700" s="3" t="str">
        <f t="array" ref="V700">IFERROR(INDEX(Overall!$C$3:$C$389,MATCH(ProjectionCalcs!B700,Overall!$D$3:$D$389,0)),"No")</f>
        <v>No</v>
      </c>
      <c r="W700" s="93">
        <f t="shared" si="20"/>
        <v>1</v>
      </c>
      <c r="X700" s="136"/>
      <c r="Y700" s="3" t="str">
        <f t="shared" si="21"/>
        <v/>
      </c>
      <c r="Z700" s="3" t="str">
        <f t="shared" si="6"/>
        <v>#DIV/0!</v>
      </c>
      <c r="AA700" s="96">
        <f t="shared" si="7"/>
        <v>0</v>
      </c>
      <c r="AB700" s="3" t="str">
        <f>IF(OR((AA700-$AD$2)&lt;0,(AA700-$AD$4)&lt;0),0,(AA700-$AD$2)*(AA700-$AD$4)*'Draft Array'!$K$101*'Draft Array'!$M$113*pcwr)</f>
        <v>#REF!</v>
      </c>
      <c r="AC700" s="3" t="str">
        <f t="shared" si="8"/>
        <v>#REF!</v>
      </c>
      <c r="AD700" s="3">
        <f t="shared" si="9"/>
        <v>0</v>
      </c>
      <c r="AE700" s="3" t="str">
        <f t="shared" si="22"/>
        <v>#DIV/0!</v>
      </c>
      <c r="AF700" s="3"/>
      <c r="AG700" s="3"/>
      <c r="AH700" s="3"/>
      <c r="AI700" s="3"/>
      <c r="AJ700" s="3"/>
      <c r="AK700" s="3"/>
    </row>
    <row r="701" ht="15.75" customHeight="1">
      <c r="A701" s="154" t="str">
        <f>OffensePrj!C700</f>
        <v>wr</v>
      </c>
      <c r="B701" s="131" t="str">
        <f>OffensePrj!R700</f>
        <v/>
      </c>
      <c r="C701" s="132" t="str">
        <f>OffensePrj!D700</f>
        <v>#N/A</v>
      </c>
      <c r="D701" s="132" t="str">
        <f>OffensePrj!E700</f>
        <v>#N/A</v>
      </c>
      <c r="E701" s="132" t="str">
        <f>OffensePrj!F700</f>
        <v>#N/A</v>
      </c>
      <c r="F701" s="132" t="str">
        <f>OffensePrj!G700</f>
        <v>#N/A</v>
      </c>
      <c r="G701" s="133" t="str">
        <f>OffensePrj!H700</f>
        <v>#N/A</v>
      </c>
      <c r="H701" s="132" t="str">
        <f>OffensePrj!I700</f>
        <v>#N/A</v>
      </c>
      <c r="I701" s="132" t="str">
        <f>OffensePrj!J700</f>
        <v>#N/A</v>
      </c>
      <c r="J701" s="132" t="str">
        <f>OffensePrj!K700</f>
        <v>#N/A</v>
      </c>
      <c r="K701" s="132" t="str">
        <f>OffensePrj!L700</f>
        <v>#N/A</v>
      </c>
      <c r="L701" s="132" t="str">
        <f>OffensePrj!M700</f>
        <v>#N/A</v>
      </c>
      <c r="M701" s="132" t="str">
        <f>OffensePrj!N700</f>
        <v>#N/A</v>
      </c>
      <c r="N701" s="132" t="str">
        <f>OffensePrj!O700</f>
        <v>#N/A</v>
      </c>
      <c r="O701" s="132" t="str">
        <f>OffensePrj!P700</f>
        <v>#N/A</v>
      </c>
      <c r="P701" s="132" t="str">
        <f>OffensePrj!Q700</f>
        <v>#N/A</v>
      </c>
      <c r="Q701" s="134">
        <f>IFERROR(ProjectionCalcs!D701*pointpasscomp+ProjectionCalcs!E701*pointpassyard+ProjectionCalcs!F701*pointpasstd+pointint*ProjectionCalcs!G701+ProjectionCalcs!H701*pointrushatt+pointrushyard*ProjectionCalcs!I701+pointrushtd*ProjectionCalcs!J701+ProjectionCalcs!K701*pointrec+pointrecyard*ProjectionCalcs!L701+ProjectionCalcs!M701*pointrectd+pointfumb*ProjectionCalcs!N701+(C701-D701)*pointpassinc+O701*pointret+P701*pointrushtd,0)</f>
        <v>0</v>
      </c>
      <c r="R701" s="113" t="str">
        <f t="shared" si="17"/>
        <v>#REF!</v>
      </c>
      <c r="S701" s="135" t="str">
        <f t="shared" si="18"/>
        <v>#REF!</v>
      </c>
      <c r="T701" s="113" t="str">
        <f t="array" ref="T701">ROUND(SUMPRODUCT((AE701&gt;=$AE$405:$AE$704)/COUNTIF($AE$405:$AE$704,$AE$405:$AE$704)),0)</f>
        <v>#DIV/0!</v>
      </c>
      <c r="U701" s="3" t="str">
        <f t="shared" si="19"/>
        <v>#REF!</v>
      </c>
      <c r="V701" s="3" t="str">
        <f t="array" ref="V701">IFERROR(INDEX(Overall!$C$3:$C$389,MATCH(ProjectionCalcs!B701,Overall!$D$3:$D$389,0)),"No")</f>
        <v>No</v>
      </c>
      <c r="W701" s="93">
        <f t="shared" si="20"/>
        <v>1</v>
      </c>
      <c r="X701" s="136"/>
      <c r="Y701" s="3" t="str">
        <f t="shared" si="21"/>
        <v/>
      </c>
      <c r="Z701" s="3" t="str">
        <f t="shared" si="6"/>
        <v>#DIV/0!</v>
      </c>
      <c r="AA701" s="96">
        <f t="shared" si="7"/>
        <v>0</v>
      </c>
      <c r="AB701" s="3" t="str">
        <f>IF(OR((AA701-$AD$2)&lt;0,(AA701-$AD$4)&lt;0),0,(AA701-$AD$2)*(AA701-$AD$4)*'Draft Array'!$K$101*'Draft Array'!$M$113*pcwr)</f>
        <v>#REF!</v>
      </c>
      <c r="AC701" s="3" t="str">
        <f t="shared" si="8"/>
        <v>#REF!</v>
      </c>
      <c r="AD701" s="3">
        <f t="shared" si="9"/>
        <v>0</v>
      </c>
      <c r="AE701" s="3" t="str">
        <f t="shared" si="22"/>
        <v>#DIV/0!</v>
      </c>
      <c r="AF701" s="3"/>
      <c r="AG701" s="3"/>
      <c r="AH701" s="3"/>
      <c r="AI701" s="3"/>
      <c r="AJ701" s="3"/>
      <c r="AK701" s="3"/>
    </row>
    <row r="702" ht="15.75" customHeight="1">
      <c r="A702" s="154" t="str">
        <f>OffensePrj!C701</f>
        <v>wr</v>
      </c>
      <c r="B702" s="131" t="str">
        <f>OffensePrj!R701</f>
        <v/>
      </c>
      <c r="C702" s="132" t="str">
        <f>OffensePrj!D701</f>
        <v>#N/A</v>
      </c>
      <c r="D702" s="132" t="str">
        <f>OffensePrj!E701</f>
        <v>#N/A</v>
      </c>
      <c r="E702" s="132" t="str">
        <f>OffensePrj!F701</f>
        <v>#N/A</v>
      </c>
      <c r="F702" s="132" t="str">
        <f>OffensePrj!G701</f>
        <v>#N/A</v>
      </c>
      <c r="G702" s="133" t="str">
        <f>OffensePrj!H701</f>
        <v>#N/A</v>
      </c>
      <c r="H702" s="132" t="str">
        <f>OffensePrj!I701</f>
        <v>#N/A</v>
      </c>
      <c r="I702" s="132" t="str">
        <f>OffensePrj!J701</f>
        <v>#N/A</v>
      </c>
      <c r="J702" s="132" t="str">
        <f>OffensePrj!K701</f>
        <v>#N/A</v>
      </c>
      <c r="K702" s="132" t="str">
        <f>OffensePrj!L701</f>
        <v>#N/A</v>
      </c>
      <c r="L702" s="132" t="str">
        <f>OffensePrj!M701</f>
        <v>#N/A</v>
      </c>
      <c r="M702" s="132" t="str">
        <f>OffensePrj!N701</f>
        <v>#N/A</v>
      </c>
      <c r="N702" s="132" t="str">
        <f>OffensePrj!O701</f>
        <v>#N/A</v>
      </c>
      <c r="O702" s="132" t="str">
        <f>OffensePrj!P701</f>
        <v>#N/A</v>
      </c>
      <c r="P702" s="132" t="str">
        <f>OffensePrj!Q701</f>
        <v>#N/A</v>
      </c>
      <c r="Q702" s="134">
        <f>IFERROR(ProjectionCalcs!D702*pointpasscomp+ProjectionCalcs!E702*pointpassyard+ProjectionCalcs!F702*pointpasstd+pointint*ProjectionCalcs!G702+ProjectionCalcs!H702*pointrushatt+pointrushyard*ProjectionCalcs!I702+pointrushtd*ProjectionCalcs!J702+ProjectionCalcs!K702*pointrec+pointrecyard*ProjectionCalcs!L702+ProjectionCalcs!M702*pointrectd+pointfumb*ProjectionCalcs!N702+(C702-D702)*pointpassinc+O702*pointret+P702*pointrushtd,0)</f>
        <v>0</v>
      </c>
      <c r="R702" s="113" t="str">
        <f t="shared" si="17"/>
        <v>#REF!</v>
      </c>
      <c r="S702" s="135" t="str">
        <f t="shared" si="18"/>
        <v>#REF!</v>
      </c>
      <c r="T702" s="113" t="str">
        <f t="array" ref="T702">ROUND(SUMPRODUCT((AE702&gt;=$AE$405:$AE$704)/COUNTIF($AE$405:$AE$704,$AE$405:$AE$704)),0)</f>
        <v>#DIV/0!</v>
      </c>
      <c r="U702" s="3" t="str">
        <f t="shared" si="19"/>
        <v>#REF!</v>
      </c>
      <c r="V702" s="3" t="str">
        <f t="array" ref="V702">IFERROR(INDEX(Overall!$C$3:$C$389,MATCH(ProjectionCalcs!B702,Overall!$D$3:$D$389,0)),"No")</f>
        <v>No</v>
      </c>
      <c r="W702" s="93">
        <f t="shared" si="20"/>
        <v>1</v>
      </c>
      <c r="X702" s="136"/>
      <c r="Y702" s="3" t="str">
        <f t="shared" si="21"/>
        <v/>
      </c>
      <c r="Z702" s="3" t="str">
        <f t="shared" si="6"/>
        <v>#DIV/0!</v>
      </c>
      <c r="AA702" s="96">
        <f t="shared" si="7"/>
        <v>0</v>
      </c>
      <c r="AB702" s="3" t="str">
        <f>IF(OR((AA702-$AD$2)&lt;0,(AA702-$AD$4)&lt;0),0,(AA702-$AD$2)*(AA702-$AD$4)*'Draft Array'!$K$101*'Draft Array'!$M$113*pcwr)</f>
        <v>#REF!</v>
      </c>
      <c r="AC702" s="3" t="str">
        <f t="shared" si="8"/>
        <v>#REF!</v>
      </c>
      <c r="AD702" s="3">
        <f t="shared" si="9"/>
        <v>0</v>
      </c>
      <c r="AE702" s="3" t="str">
        <f t="shared" si="22"/>
        <v>#DIV/0!</v>
      </c>
      <c r="AF702" s="3"/>
      <c r="AG702" s="3"/>
      <c r="AH702" s="3"/>
      <c r="AI702" s="3"/>
      <c r="AJ702" s="3"/>
      <c r="AK702" s="3"/>
    </row>
    <row r="703" ht="15.75" customHeight="1">
      <c r="A703" s="154" t="str">
        <f>OffensePrj!C702</f>
        <v>wr</v>
      </c>
      <c r="B703" s="131" t="str">
        <f>OffensePrj!R702</f>
        <v/>
      </c>
      <c r="C703" s="132" t="str">
        <f>OffensePrj!D702</f>
        <v>#N/A</v>
      </c>
      <c r="D703" s="132" t="str">
        <f>OffensePrj!E702</f>
        <v>#N/A</v>
      </c>
      <c r="E703" s="132" t="str">
        <f>OffensePrj!F702</f>
        <v>#N/A</v>
      </c>
      <c r="F703" s="132" t="str">
        <f>OffensePrj!G702</f>
        <v>#N/A</v>
      </c>
      <c r="G703" s="133" t="str">
        <f>OffensePrj!H702</f>
        <v>#N/A</v>
      </c>
      <c r="H703" s="132" t="str">
        <f>OffensePrj!I702</f>
        <v>#N/A</v>
      </c>
      <c r="I703" s="132" t="str">
        <f>OffensePrj!J702</f>
        <v>#N/A</v>
      </c>
      <c r="J703" s="132" t="str">
        <f>OffensePrj!K702</f>
        <v>#N/A</v>
      </c>
      <c r="K703" s="132" t="str">
        <f>OffensePrj!L702</f>
        <v>#N/A</v>
      </c>
      <c r="L703" s="132" t="str">
        <f>OffensePrj!M702</f>
        <v>#N/A</v>
      </c>
      <c r="M703" s="132" t="str">
        <f>OffensePrj!N702</f>
        <v>#N/A</v>
      </c>
      <c r="N703" s="132" t="str">
        <f>OffensePrj!O702</f>
        <v>#N/A</v>
      </c>
      <c r="O703" s="132" t="str">
        <f>OffensePrj!P702</f>
        <v>#N/A</v>
      </c>
      <c r="P703" s="132" t="str">
        <f>OffensePrj!Q702</f>
        <v>#N/A</v>
      </c>
      <c r="Q703" s="134">
        <f>IFERROR(ProjectionCalcs!D703*pointpasscomp+ProjectionCalcs!E703*pointpassyard+ProjectionCalcs!F703*pointpasstd+pointint*ProjectionCalcs!G703+ProjectionCalcs!H703*pointrushatt+pointrushyard*ProjectionCalcs!I703+pointrushtd*ProjectionCalcs!J703+ProjectionCalcs!K703*pointrec+pointrecyard*ProjectionCalcs!L703+ProjectionCalcs!M703*pointrectd+pointfumb*ProjectionCalcs!N703+(C703-D703)*pointpassinc+O703*pointret+P703*pointrushtd,0)</f>
        <v>0</v>
      </c>
      <c r="R703" s="113" t="str">
        <f t="shared" si="17"/>
        <v>#REF!</v>
      </c>
      <c r="S703" s="135" t="str">
        <f t="shared" si="18"/>
        <v>#REF!</v>
      </c>
      <c r="T703" s="113" t="str">
        <f t="array" ref="T703">ROUND(SUMPRODUCT((AE703&gt;=$AE$405:$AE$704)/COUNTIF($AE$405:$AE$704,$AE$405:$AE$704)),0)</f>
        <v>#DIV/0!</v>
      </c>
      <c r="U703" s="3" t="str">
        <f t="shared" si="19"/>
        <v>#REF!</v>
      </c>
      <c r="V703" s="3" t="str">
        <f t="array" ref="V703">IFERROR(INDEX(Overall!$C$3:$C$389,MATCH(ProjectionCalcs!B703,Overall!$D$3:$D$389,0)),"No")</f>
        <v>No</v>
      </c>
      <c r="W703" s="93">
        <f t="shared" si="20"/>
        <v>1</v>
      </c>
      <c r="X703" s="136"/>
      <c r="Y703" s="3" t="str">
        <f t="shared" si="21"/>
        <v/>
      </c>
      <c r="Z703" s="3" t="str">
        <f t="shared" si="6"/>
        <v>#DIV/0!</v>
      </c>
      <c r="AA703" s="96">
        <f t="shared" si="7"/>
        <v>0</v>
      </c>
      <c r="AB703" s="3" t="str">
        <f>IF(OR((AA703-$AD$2)&lt;0,(AA703-$AD$4)&lt;0),0,(AA703-$AD$2)*(AA703-$AD$4)*'Draft Array'!$K$101*'Draft Array'!$M$113*pcwr)</f>
        <v>#REF!</v>
      </c>
      <c r="AC703" s="3" t="str">
        <f t="shared" si="8"/>
        <v>#REF!</v>
      </c>
      <c r="AD703" s="3">
        <f t="shared" si="9"/>
        <v>0</v>
      </c>
      <c r="AE703" s="3" t="str">
        <f t="shared" si="22"/>
        <v>#DIV/0!</v>
      </c>
      <c r="AF703" s="3"/>
      <c r="AG703" s="3"/>
      <c r="AH703" s="3"/>
      <c r="AI703" s="3"/>
      <c r="AJ703" s="3"/>
      <c r="AK703" s="3"/>
    </row>
    <row r="704" ht="15.75" customHeight="1">
      <c r="A704" s="154" t="str">
        <f>OffensePrj!C703</f>
        <v/>
      </c>
      <c r="B704" s="131" t="str">
        <f>OffensePrj!R703</f>
        <v/>
      </c>
      <c r="C704" s="132" t="str">
        <f>OffensePrj!D703</f>
        <v/>
      </c>
      <c r="D704" s="132" t="str">
        <f>OffensePrj!E703</f>
        <v/>
      </c>
      <c r="E704" s="132" t="str">
        <f>OffensePrj!F703</f>
        <v/>
      </c>
      <c r="F704" s="132" t="str">
        <f>OffensePrj!G703</f>
        <v/>
      </c>
      <c r="G704" s="133" t="str">
        <f>OffensePrj!H703</f>
        <v/>
      </c>
      <c r="H704" s="132" t="str">
        <f>OffensePrj!I703</f>
        <v/>
      </c>
      <c r="I704" s="132" t="str">
        <f>OffensePrj!J703</f>
        <v/>
      </c>
      <c r="J704" s="132" t="str">
        <f>OffensePrj!K703</f>
        <v/>
      </c>
      <c r="K704" s="132" t="str">
        <f>OffensePrj!L703</f>
        <v/>
      </c>
      <c r="L704" s="132" t="str">
        <f>OffensePrj!M703</f>
        <v/>
      </c>
      <c r="M704" s="132" t="str">
        <f>OffensePrj!N703</f>
        <v/>
      </c>
      <c r="N704" s="132" t="str">
        <f>OffensePrj!O703</f>
        <v/>
      </c>
      <c r="O704" s="132" t="str">
        <f>OffensePrj!P703</f>
        <v/>
      </c>
      <c r="P704" s="132" t="str">
        <f>OffensePrj!Q703</f>
        <v/>
      </c>
      <c r="Q704" s="134">
        <f>IFERROR(ProjectionCalcs!D704*pointpasscomp+ProjectionCalcs!E704*pointpassyard+ProjectionCalcs!F704*pointpasstd+pointint*ProjectionCalcs!G704+ProjectionCalcs!H704*pointrushatt+pointrushyard*ProjectionCalcs!I704+pointrushtd*ProjectionCalcs!J704+ProjectionCalcs!K704*pointrec+pointrecyard*ProjectionCalcs!L704+ProjectionCalcs!M704*pointrectd+pointfumb*ProjectionCalcs!N704+(C704-D704)*pointpassinc+O704*pointret+P704*pointrushtd,0)</f>
        <v>0</v>
      </c>
      <c r="R704" s="113" t="str">
        <f t="shared" si="17"/>
        <v>#REF!</v>
      </c>
      <c r="S704" s="135" t="str">
        <f t="shared" si="18"/>
        <v>#REF!</v>
      </c>
      <c r="T704" s="113" t="str">
        <f t="array" ref="T704">ROUND(SUMPRODUCT((AE704&gt;=$AE$405:$AE$704)/COUNTIF($AE$405:$AE$704,$AE$405:$AE$704)),0)</f>
        <v>#DIV/0!</v>
      </c>
      <c r="U704" s="3" t="str">
        <f t="shared" si="19"/>
        <v>#REF!</v>
      </c>
      <c r="V704" s="3" t="str">
        <f t="array" ref="V704">IFERROR(INDEX(Overall!$C$3:$C$389,MATCH(ProjectionCalcs!B704,Overall!$D$3:$D$389,0)),"No")</f>
        <v>No</v>
      </c>
      <c r="W704" s="93">
        <f t="shared" si="20"/>
        <v>1</v>
      </c>
      <c r="X704" s="136"/>
      <c r="Y704" s="3" t="str">
        <f t="shared" si="21"/>
        <v/>
      </c>
      <c r="Z704" s="3" t="str">
        <f t="shared" si="6"/>
        <v>#DIV/0!</v>
      </c>
      <c r="AA704" s="96">
        <f t="shared" si="7"/>
        <v>0</v>
      </c>
      <c r="AB704" s="3" t="str">
        <f>IF(OR((AA704-$AD$2)&lt;0,(AA704-$AD$4)&lt;0),0,(AA704-$AD$2)*(AA704-$AD$4)*'Draft Array'!$K$101*'Draft Array'!$M$113*pcwr)</f>
        <v>#REF!</v>
      </c>
      <c r="AC704" s="3" t="str">
        <f t="shared" si="8"/>
        <v>#REF!</v>
      </c>
      <c r="AD704" s="3">
        <f t="shared" si="9"/>
        <v>0</v>
      </c>
      <c r="AE704" s="3" t="str">
        <f t="shared" si="22"/>
        <v>#DIV/0!</v>
      </c>
      <c r="AF704" s="3"/>
      <c r="AG704" s="3"/>
      <c r="AH704" s="3"/>
      <c r="AI704" s="3"/>
      <c r="AJ704" s="3"/>
      <c r="AK704" s="3"/>
    </row>
    <row r="705" ht="15.75" customHeight="1">
      <c r="A705" s="155" t="str">
        <f>OffensePrj!C704</f>
        <v>te</v>
      </c>
      <c r="B705" s="122" t="str">
        <f>OffensePrj!R704</f>
        <v>Jared Cook</v>
      </c>
      <c r="C705" s="123">
        <f>OffensePrj!D704</f>
        <v>0</v>
      </c>
      <c r="D705" s="123">
        <f>OffensePrj!E704</f>
        <v>0</v>
      </c>
      <c r="E705" s="123">
        <f>OffensePrj!F704</f>
        <v>0</v>
      </c>
      <c r="F705" s="123">
        <f>OffensePrj!G704</f>
        <v>0</v>
      </c>
      <c r="G705" s="150">
        <f>OffensePrj!H704</f>
        <v>0</v>
      </c>
      <c r="H705" s="123">
        <f>OffensePrj!I704</f>
        <v>0</v>
      </c>
      <c r="I705" s="123">
        <f>OffensePrj!J704</f>
        <v>0</v>
      </c>
      <c r="J705" s="123">
        <f>OffensePrj!K704</f>
        <v>0</v>
      </c>
      <c r="K705" s="123">
        <f>OffensePrj!L704</f>
        <v>50.29418</v>
      </c>
      <c r="L705" s="123">
        <f>OffensePrj!M704</f>
        <v>698.5767</v>
      </c>
      <c r="M705" s="123">
        <f>OffensePrj!N704</f>
        <v>6.810187</v>
      </c>
      <c r="N705" s="123">
        <f>OffensePrj!O704</f>
        <v>0.512668</v>
      </c>
      <c r="O705" s="123">
        <f>OffensePrj!P704</f>
        <v>0</v>
      </c>
      <c r="P705" s="123">
        <f>OffensePrj!Q704</f>
        <v>0</v>
      </c>
      <c r="Q705" s="124">
        <f>IFERROR(ProjectionCalcs!D705*pointpasscomp+ProjectionCalcs!E705*pointpassyard+ProjectionCalcs!F705*pointpasstd+pointint*ProjectionCalcs!G705+ProjectionCalcs!H705*pointrushatt+pointrushyard*ProjectionCalcs!I705+pointrushtd*ProjectionCalcs!J705+ProjectionCalcs!K705*pointrec+pointrecyard*ProjectionCalcs!L705+ProjectionCalcs!M705*pointrectd+pointfumb*ProjectionCalcs!N705+(C705-D705)*pointpassinc+O705*pointret+P705*pointrushtd,0)</f>
        <v>0</v>
      </c>
      <c r="R705" s="101" t="str">
        <f t="shared" ref="R705:R903" si="23">MAX(Q705-$P$5,0)</f>
        <v>#REF!</v>
      </c>
      <c r="S705" s="125" t="str">
        <f t="shared" ref="S705:S903" si="24">Q705-$R$5</f>
        <v>#REF!</v>
      </c>
      <c r="T705" s="101" t="str">
        <f t="array" ref="T705">ROUND(SUMPRODUCT((AE705&gt;=$AE$705:$AE$902)/COUNTIF($AE$705:$AE$902,$AE$705:$AE$902)),0)</f>
        <v>#DIV/0!</v>
      </c>
      <c r="U705" s="126" t="str">
        <f t="shared" ref="U705:U903" si="25">IF(Y705&lt;=$O$5,"Starter",IF(Y705&gt;$Q$5,"Undrafted","Bench"))</f>
        <v>#REF!</v>
      </c>
      <c r="V705" s="126" t="str">
        <f t="array" ref="V705">IFERROR(INDEX(Overall!$C$3:$C$389,MATCH(ProjectionCalcs!B705,Overall!$D$3:$D$389,0)),"No")</f>
        <v>Yes</v>
      </c>
      <c r="W705" s="127">
        <f t="shared" ref="W705:W903" si="26">IF(V705="No",1*IFERROR(AD705/(SUMIFS($AD$705:$AD$902,$V$705:$V$902,"No",$AD$705:$AD$902,"&gt;0")),1),0)</f>
        <v>0</v>
      </c>
      <c r="X705" s="128"/>
      <c r="Y705" s="126" t="str">
        <f t="shared" ref="Y705:Y903" si="27">IFERROR(IF(Q705&lt;=0,"",RANK(Q705,$Q$705:$Q$902)),"")</f>
        <v/>
      </c>
      <c r="Z705" s="126" t="str">
        <f t="shared" si="6"/>
        <v>#DIV/0!</v>
      </c>
      <c r="AA705" s="129">
        <f t="shared" si="7"/>
        <v>0</v>
      </c>
      <c r="AB705" s="126" t="str">
        <f>IF(OR((AA705-$AD$2)&lt;0,(AA705-$AD$4)&lt;0),0,(AA705-$AD$2)*(AA705-$AD$4)*'Draft Array'!$K$101*'Draft Array'!$M$113*pcwr)</f>
        <v>#REF!</v>
      </c>
      <c r="AC705" s="126" t="str">
        <f t="shared" si="8"/>
        <v>#REF!</v>
      </c>
      <c r="AD705" s="125">
        <f t="shared" si="9"/>
        <v>0</v>
      </c>
      <c r="AE705" s="3" t="str">
        <f t="shared" ref="AE705:AE903" si="28">ROUND(($S$5-AD705)/$T$5+1,0)</f>
        <v>#DIV/0!</v>
      </c>
      <c r="AF705" s="3"/>
      <c r="AG705" s="3"/>
      <c r="AH705" s="3"/>
      <c r="AI705" s="3"/>
      <c r="AJ705" s="3"/>
      <c r="AK705" s="3"/>
    </row>
    <row r="706" ht="15.75" customHeight="1">
      <c r="A706" s="156" t="str">
        <f>OffensePrj!C705</f>
        <v>te</v>
      </c>
      <c r="B706" s="131" t="str">
        <f>OffensePrj!R705</f>
        <v>Jimmy Graham</v>
      </c>
      <c r="C706" s="132">
        <f>OffensePrj!D705</f>
        <v>0</v>
      </c>
      <c r="D706" s="132">
        <f>OffensePrj!E705</f>
        <v>0</v>
      </c>
      <c r="E706" s="132">
        <f>OffensePrj!F705</f>
        <v>0</v>
      </c>
      <c r="F706" s="132">
        <f>OffensePrj!G705</f>
        <v>0</v>
      </c>
      <c r="G706" s="133">
        <f>OffensePrj!H705</f>
        <v>0</v>
      </c>
      <c r="H706" s="132">
        <f>OffensePrj!I705</f>
        <v>0</v>
      </c>
      <c r="I706" s="132">
        <f>OffensePrj!J705</f>
        <v>0</v>
      </c>
      <c r="J706" s="132">
        <f>OffensePrj!K705</f>
        <v>0</v>
      </c>
      <c r="K706" s="132">
        <f>OffensePrj!L705</f>
        <v>38.46792</v>
      </c>
      <c r="L706" s="132">
        <f>OffensePrj!M705</f>
        <v>406.4079</v>
      </c>
      <c r="M706" s="132">
        <f>OffensePrj!N705</f>
        <v>2.418074</v>
      </c>
      <c r="N706" s="132">
        <f>OffensePrj!O705</f>
        <v>0.902534</v>
      </c>
      <c r="O706" s="132">
        <f>OffensePrj!P705</f>
        <v>0</v>
      </c>
      <c r="P706" s="132">
        <f>OffensePrj!Q705</f>
        <v>0</v>
      </c>
      <c r="Q706" s="134">
        <f>IFERROR(ProjectionCalcs!D706*pointpasscomp+ProjectionCalcs!E706*pointpassyard+ProjectionCalcs!F706*pointpasstd+pointint*ProjectionCalcs!G706+ProjectionCalcs!H706*pointrushatt+pointrushyard*ProjectionCalcs!I706+pointrushtd*ProjectionCalcs!J706+ProjectionCalcs!K706*pointrec+pointrecyard*ProjectionCalcs!L706+ProjectionCalcs!M706*pointrectd+pointfumb*ProjectionCalcs!N706+(C706-D706)*pointpassinc+O706*pointret+P706*pointrushtd,0)</f>
        <v>0</v>
      </c>
      <c r="R706" s="113" t="str">
        <f t="shared" si="23"/>
        <v>#REF!</v>
      </c>
      <c r="S706" s="135" t="str">
        <f t="shared" si="24"/>
        <v>#REF!</v>
      </c>
      <c r="T706" s="113" t="str">
        <f t="array" ref="T706">ROUND(SUMPRODUCT((AE706&gt;=$AE$705:$AE$902)/COUNTIF($AE$705:$AE$902,$AE$705:$AE$902)),0)</f>
        <v>#DIV/0!</v>
      </c>
      <c r="U706" s="3" t="str">
        <f t="shared" si="25"/>
        <v>#REF!</v>
      </c>
      <c r="V706" s="3" t="str">
        <f t="array" ref="V706">IFERROR(INDEX(Overall!$C$3:$C$389,MATCH(ProjectionCalcs!B706,Overall!$D$3:$D$389,0)),"No")</f>
        <v>Yes</v>
      </c>
      <c r="W706" s="93">
        <f t="shared" si="26"/>
        <v>0</v>
      </c>
      <c r="X706" s="136"/>
      <c r="Y706" s="3" t="str">
        <f t="shared" si="27"/>
        <v/>
      </c>
      <c r="Z706" s="3" t="str">
        <f t="shared" si="6"/>
        <v>#DIV/0!</v>
      </c>
      <c r="AA706" s="96">
        <f t="shared" si="7"/>
        <v>0</v>
      </c>
      <c r="AB706" s="3" t="str">
        <f>IF(OR((AA706-$AD$2)&lt;0,(AA706-$AD$4)&lt;0),0,(AA706-$AD$2)*(AA706-$AD$4)*'Draft Array'!$K$101*'Draft Array'!$M$113*pcwr)</f>
        <v>#REF!</v>
      </c>
      <c r="AC706" s="3" t="str">
        <f t="shared" si="8"/>
        <v>#REF!</v>
      </c>
      <c r="AD706" s="135">
        <f t="shared" si="9"/>
        <v>0</v>
      </c>
      <c r="AE706" s="3" t="str">
        <f t="shared" si="28"/>
        <v>#DIV/0!</v>
      </c>
      <c r="AF706" s="3"/>
      <c r="AG706" s="3"/>
      <c r="AH706" s="3"/>
      <c r="AI706" s="3"/>
      <c r="AJ706" s="3"/>
      <c r="AK706" s="3"/>
    </row>
    <row r="707" ht="15.75" customHeight="1">
      <c r="A707" s="156" t="str">
        <f>OffensePrj!C706</f>
        <v>te</v>
      </c>
      <c r="B707" s="131" t="str">
        <f>OffensePrj!R706</f>
        <v>Rob Gronkowski</v>
      </c>
      <c r="C707" s="132">
        <f>OffensePrj!D706</f>
        <v>0</v>
      </c>
      <c r="D707" s="132">
        <f>OffensePrj!E706</f>
        <v>0</v>
      </c>
      <c r="E707" s="132">
        <f>OffensePrj!F706</f>
        <v>0</v>
      </c>
      <c r="F707" s="132">
        <f>OffensePrj!G706</f>
        <v>0</v>
      </c>
      <c r="G707" s="133">
        <f>OffensePrj!H706</f>
        <v>0</v>
      </c>
      <c r="H707" s="132">
        <f>OffensePrj!I706</f>
        <v>0</v>
      </c>
      <c r="I707" s="132">
        <f>OffensePrj!J706</f>
        <v>0</v>
      </c>
      <c r="J707" s="132">
        <f>OffensePrj!K706</f>
        <v>0</v>
      </c>
      <c r="K707" s="132">
        <f>OffensePrj!L706</f>
        <v>51.20705</v>
      </c>
      <c r="L707" s="132">
        <f>OffensePrj!M706</f>
        <v>699.8335</v>
      </c>
      <c r="M707" s="132">
        <f>OffensePrj!N706</f>
        <v>6.14467</v>
      </c>
      <c r="N707" s="132">
        <f>OffensePrj!O706</f>
        <v>0.756334</v>
      </c>
      <c r="O707" s="132">
        <f>OffensePrj!P706</f>
        <v>0</v>
      </c>
      <c r="P707" s="132">
        <f>OffensePrj!Q706</f>
        <v>0</v>
      </c>
      <c r="Q707" s="134">
        <f>IFERROR(ProjectionCalcs!D707*pointpasscomp+ProjectionCalcs!E707*pointpassyard+ProjectionCalcs!F707*pointpasstd+pointint*ProjectionCalcs!G707+ProjectionCalcs!H707*pointrushatt+pointrushyard*ProjectionCalcs!I707+pointrushtd*ProjectionCalcs!J707+ProjectionCalcs!K707*pointrec+pointrecyard*ProjectionCalcs!L707+ProjectionCalcs!M707*pointrectd+pointfumb*ProjectionCalcs!N707+(C707-D707)*pointpassinc+O707*pointret+P707*pointrushtd,0)</f>
        <v>0</v>
      </c>
      <c r="R707" s="113" t="str">
        <f t="shared" si="23"/>
        <v>#REF!</v>
      </c>
      <c r="S707" s="135" t="str">
        <f t="shared" si="24"/>
        <v>#REF!</v>
      </c>
      <c r="T707" s="113" t="str">
        <f t="array" ref="T707">ROUND(SUMPRODUCT((AE707&gt;=$AE$705:$AE$902)/COUNTIF($AE$705:$AE$902,$AE$705:$AE$902)),0)</f>
        <v>#DIV/0!</v>
      </c>
      <c r="U707" s="3" t="str">
        <f t="shared" si="25"/>
        <v>#REF!</v>
      </c>
      <c r="V707" s="3" t="str">
        <f t="array" ref="V707">IFERROR(INDEX(Overall!$C$3:$C$389,MATCH(ProjectionCalcs!B707,Overall!$D$3:$D$389,0)),"No")</f>
        <v>Yes</v>
      </c>
      <c r="W707" s="93">
        <f t="shared" si="26"/>
        <v>0</v>
      </c>
      <c r="X707" s="136"/>
      <c r="Y707" s="3" t="str">
        <f t="shared" si="27"/>
        <v/>
      </c>
      <c r="Z707" s="3" t="str">
        <f t="shared" si="6"/>
        <v>#DIV/0!</v>
      </c>
      <c r="AA707" s="96">
        <f t="shared" si="7"/>
        <v>0</v>
      </c>
      <c r="AB707" s="3" t="str">
        <f>IF(OR((AA707-$AD$2)&lt;0,(AA707-$AD$4)&lt;0),0,(AA707-$AD$2)*(AA707-$AD$4)*'Draft Array'!$K$101*'Draft Array'!$M$113*pcwr)</f>
        <v>#REF!</v>
      </c>
      <c r="AC707" s="3" t="str">
        <f t="shared" si="8"/>
        <v>#REF!</v>
      </c>
      <c r="AD707" s="135">
        <f t="shared" si="9"/>
        <v>0</v>
      </c>
      <c r="AE707" s="3" t="str">
        <f t="shared" si="28"/>
        <v>#DIV/0!</v>
      </c>
      <c r="AF707" s="3"/>
      <c r="AG707" s="3"/>
      <c r="AH707" s="3"/>
      <c r="AI707" s="3"/>
      <c r="AJ707" s="3"/>
      <c r="AK707" s="3"/>
    </row>
    <row r="708" ht="15.75" customHeight="1">
      <c r="A708" s="156" t="str">
        <f>OffensePrj!C707</f>
        <v>te</v>
      </c>
      <c r="B708" s="131" t="str">
        <f>OffensePrj!R707</f>
        <v>Luke Stocker</v>
      </c>
      <c r="C708" s="132">
        <f>OffensePrj!D707</f>
        <v>0</v>
      </c>
      <c r="D708" s="132">
        <f>OffensePrj!E707</f>
        <v>0</v>
      </c>
      <c r="E708" s="132">
        <f>OffensePrj!F707</f>
        <v>0</v>
      </c>
      <c r="F708" s="132">
        <f>OffensePrj!G707</f>
        <v>0</v>
      </c>
      <c r="G708" s="133">
        <f>OffensePrj!H707</f>
        <v>0</v>
      </c>
      <c r="H708" s="132">
        <f>OffensePrj!I707</f>
        <v>0</v>
      </c>
      <c r="I708" s="132">
        <f>OffensePrj!J707</f>
        <v>0</v>
      </c>
      <c r="J708" s="132">
        <f>OffensePrj!K707</f>
        <v>0</v>
      </c>
      <c r="K708" s="132">
        <f>OffensePrj!L707</f>
        <v>6.84042</v>
      </c>
      <c r="L708" s="132">
        <f>OffensePrj!M707</f>
        <v>67.82</v>
      </c>
      <c r="M708" s="132">
        <f>OffensePrj!N707</f>
        <v>0.526186</v>
      </c>
      <c r="N708" s="132">
        <f>OffensePrj!O707</f>
        <v>0</v>
      </c>
      <c r="O708" s="132">
        <f>OffensePrj!P707</f>
        <v>0</v>
      </c>
      <c r="P708" s="132">
        <f>OffensePrj!Q707</f>
        <v>0</v>
      </c>
      <c r="Q708" s="134">
        <f>IFERROR(ProjectionCalcs!D708*pointpasscomp+ProjectionCalcs!E708*pointpassyard+ProjectionCalcs!F708*pointpasstd+pointint*ProjectionCalcs!G708+ProjectionCalcs!H708*pointrushatt+pointrushyard*ProjectionCalcs!I708+pointrushtd*ProjectionCalcs!J708+ProjectionCalcs!K708*pointrec+pointrecyard*ProjectionCalcs!L708+ProjectionCalcs!M708*pointrectd+pointfumb*ProjectionCalcs!N708+(C708-D708)*pointpassinc+O708*pointret+P708*pointrushtd,0)</f>
        <v>0</v>
      </c>
      <c r="R708" s="113" t="str">
        <f t="shared" si="23"/>
        <v>#REF!</v>
      </c>
      <c r="S708" s="135" t="str">
        <f t="shared" si="24"/>
        <v>#REF!</v>
      </c>
      <c r="T708" s="113" t="str">
        <f t="array" ref="T708">ROUND(SUMPRODUCT((AE708&gt;=$AE$705:$AE$902)/COUNTIF($AE$705:$AE$902,$AE$705:$AE$902)),0)</f>
        <v>#DIV/0!</v>
      </c>
      <c r="U708" s="3" t="str">
        <f t="shared" si="25"/>
        <v>#REF!</v>
      </c>
      <c r="V708" s="3" t="str">
        <f t="array" ref="V708">IFERROR(INDEX(Overall!$C$3:$C$389,MATCH(ProjectionCalcs!B708,Overall!$D$3:$D$389,0)),"No")</f>
        <v>No</v>
      </c>
      <c r="W708" s="93">
        <f t="shared" si="26"/>
        <v>1</v>
      </c>
      <c r="X708" s="136"/>
      <c r="Y708" s="3" t="str">
        <f t="shared" si="27"/>
        <v/>
      </c>
      <c r="Z708" s="3" t="str">
        <f t="shared" si="6"/>
        <v>#DIV/0!</v>
      </c>
      <c r="AA708" s="96">
        <f t="shared" si="7"/>
        <v>0</v>
      </c>
      <c r="AB708" s="3" t="str">
        <f>IF(OR((AA708-$AD$2)&lt;0,(AA708-$AD$4)&lt;0),0,(AA708-$AD$2)*(AA708-$AD$4)*'Draft Array'!$K$101*'Draft Array'!$M$113*pcwr)</f>
        <v>#REF!</v>
      </c>
      <c r="AC708" s="3" t="str">
        <f t="shared" si="8"/>
        <v>#REF!</v>
      </c>
      <c r="AD708" s="135">
        <f t="shared" si="9"/>
        <v>0</v>
      </c>
      <c r="AE708" s="3" t="str">
        <f t="shared" si="28"/>
        <v>#DIV/0!</v>
      </c>
      <c r="AF708" s="3"/>
      <c r="AG708" s="3"/>
      <c r="AH708" s="3"/>
      <c r="AI708" s="3"/>
      <c r="AJ708" s="3"/>
      <c r="AK708" s="3"/>
    </row>
    <row r="709" ht="15.75" customHeight="1">
      <c r="A709" s="156" t="str">
        <f>OffensePrj!C708</f>
        <v>te</v>
      </c>
      <c r="B709" s="131" t="str">
        <f>OffensePrj!R708</f>
        <v>Virgil Green</v>
      </c>
      <c r="C709" s="132">
        <f>OffensePrj!D708</f>
        <v>0</v>
      </c>
      <c r="D709" s="132">
        <f>OffensePrj!E708</f>
        <v>0</v>
      </c>
      <c r="E709" s="132">
        <f>OffensePrj!F708</f>
        <v>0</v>
      </c>
      <c r="F709" s="132">
        <f>OffensePrj!G708</f>
        <v>0</v>
      </c>
      <c r="G709" s="133">
        <f>OffensePrj!H708</f>
        <v>0</v>
      </c>
      <c r="H709" s="132">
        <f>OffensePrj!I708</f>
        <v>0</v>
      </c>
      <c r="I709" s="132">
        <f>OffensePrj!J708</f>
        <v>0</v>
      </c>
      <c r="J709" s="132">
        <f>OffensePrj!K708</f>
        <v>0</v>
      </c>
      <c r="K709" s="132">
        <f>OffensePrj!L708</f>
        <v>12.11871</v>
      </c>
      <c r="L709" s="132">
        <f>OffensePrj!M708</f>
        <v>119.2442</v>
      </c>
      <c r="M709" s="132">
        <f>OffensePrj!N708</f>
        <v>1.003314</v>
      </c>
      <c r="N709" s="132">
        <f>OffensePrj!O708</f>
        <v>0.756334</v>
      </c>
      <c r="O709" s="132">
        <f>OffensePrj!P708</f>
        <v>0</v>
      </c>
      <c r="P709" s="132">
        <f>OffensePrj!Q708</f>
        <v>0</v>
      </c>
      <c r="Q709" s="134">
        <f>IFERROR(ProjectionCalcs!D709*pointpasscomp+ProjectionCalcs!E709*pointpassyard+ProjectionCalcs!F709*pointpasstd+pointint*ProjectionCalcs!G709+ProjectionCalcs!H709*pointrushatt+pointrushyard*ProjectionCalcs!I709+pointrushtd*ProjectionCalcs!J709+ProjectionCalcs!K709*pointrec+pointrecyard*ProjectionCalcs!L709+ProjectionCalcs!M709*pointrectd+pointfumb*ProjectionCalcs!N709+(C709-D709)*pointpassinc+O709*pointret+P709*pointrushtd,0)</f>
        <v>0</v>
      </c>
      <c r="R709" s="113" t="str">
        <f t="shared" si="23"/>
        <v>#REF!</v>
      </c>
      <c r="S709" s="135" t="str">
        <f t="shared" si="24"/>
        <v>#REF!</v>
      </c>
      <c r="T709" s="113" t="str">
        <f t="array" ref="T709">ROUND(SUMPRODUCT((AE709&gt;=$AE$705:$AE$902)/COUNTIF($AE$705:$AE$902,$AE$705:$AE$902)),0)</f>
        <v>#DIV/0!</v>
      </c>
      <c r="U709" s="3" t="str">
        <f t="shared" si="25"/>
        <v>#REF!</v>
      </c>
      <c r="V709" s="3" t="str">
        <f t="array" ref="V709">IFERROR(INDEX(Overall!$C$3:$C$389,MATCH(ProjectionCalcs!B709,Overall!$D$3:$D$389,0)),"No")</f>
        <v>No</v>
      </c>
      <c r="W709" s="93">
        <f t="shared" si="26"/>
        <v>1</v>
      </c>
      <c r="X709" s="136"/>
      <c r="Y709" s="3" t="str">
        <f t="shared" si="27"/>
        <v/>
      </c>
      <c r="Z709" s="3" t="str">
        <f t="shared" si="6"/>
        <v>#DIV/0!</v>
      </c>
      <c r="AA709" s="96">
        <f t="shared" si="7"/>
        <v>0</v>
      </c>
      <c r="AB709" s="3" t="str">
        <f>IF(OR((AA709-$AD$2)&lt;0,(AA709-$AD$4)&lt;0),0,(AA709-$AD$2)*(AA709-$AD$4)*'Draft Array'!$K$101*'Draft Array'!$M$113*pcwr)</f>
        <v>#REF!</v>
      </c>
      <c r="AC709" s="3" t="str">
        <f t="shared" si="8"/>
        <v>#REF!</v>
      </c>
      <c r="AD709" s="135">
        <f t="shared" si="9"/>
        <v>0</v>
      </c>
      <c r="AE709" s="3" t="str">
        <f t="shared" si="28"/>
        <v>#DIV/0!</v>
      </c>
      <c r="AF709" s="3"/>
      <c r="AG709" s="3"/>
      <c r="AH709" s="3"/>
      <c r="AI709" s="3"/>
      <c r="AJ709" s="3"/>
      <c r="AK709" s="3"/>
    </row>
    <row r="710" ht="15.75" customHeight="1">
      <c r="A710" s="156" t="str">
        <f>OffensePrj!C709</f>
        <v>te</v>
      </c>
      <c r="B710" s="131" t="str">
        <f>OffensePrj!R709</f>
        <v>Lee Smith</v>
      </c>
      <c r="C710" s="132">
        <f>OffensePrj!D709</f>
        <v>0</v>
      </c>
      <c r="D710" s="132">
        <f>OffensePrj!E709</f>
        <v>0</v>
      </c>
      <c r="E710" s="132">
        <f>OffensePrj!F709</f>
        <v>0</v>
      </c>
      <c r="F710" s="132">
        <f>OffensePrj!G709</f>
        <v>0</v>
      </c>
      <c r="G710" s="133">
        <f>OffensePrj!H709</f>
        <v>0</v>
      </c>
      <c r="H710" s="132">
        <f>OffensePrj!I709</f>
        <v>0</v>
      </c>
      <c r="I710" s="132">
        <f>OffensePrj!J709</f>
        <v>0</v>
      </c>
      <c r="J710" s="132">
        <f>OffensePrj!K709</f>
        <v>0</v>
      </c>
      <c r="K710" s="132">
        <f>OffensePrj!L709</f>
        <v>4.450817</v>
      </c>
      <c r="L710" s="132">
        <f>OffensePrj!M709</f>
        <v>34.83236</v>
      </c>
      <c r="M710" s="132">
        <f>OffensePrj!N709</f>
        <v>0.803852</v>
      </c>
      <c r="N710" s="132">
        <f>OffensePrj!O709</f>
        <v>0</v>
      </c>
      <c r="O710" s="132">
        <f>OffensePrj!P709</f>
        <v>0</v>
      </c>
      <c r="P710" s="132">
        <f>OffensePrj!Q709</f>
        <v>0</v>
      </c>
      <c r="Q710" s="134">
        <f>IFERROR(ProjectionCalcs!D710*pointpasscomp+ProjectionCalcs!E710*pointpassyard+ProjectionCalcs!F710*pointpasstd+pointint*ProjectionCalcs!G710+ProjectionCalcs!H710*pointrushatt+pointrushyard*ProjectionCalcs!I710+pointrushtd*ProjectionCalcs!J710+ProjectionCalcs!K710*pointrec+pointrecyard*ProjectionCalcs!L710+ProjectionCalcs!M710*pointrectd+pointfumb*ProjectionCalcs!N710+(C710-D710)*pointpassinc+O710*pointret+P710*pointrushtd,0)</f>
        <v>0</v>
      </c>
      <c r="R710" s="113" t="str">
        <f t="shared" si="23"/>
        <v>#REF!</v>
      </c>
      <c r="S710" s="135" t="str">
        <f t="shared" si="24"/>
        <v>#REF!</v>
      </c>
      <c r="T710" s="113" t="str">
        <f t="array" ref="T710">ROUND(SUMPRODUCT((AE710&gt;=$AE$705:$AE$902)/COUNTIF($AE$705:$AE$902,$AE$705:$AE$902)),0)</f>
        <v>#DIV/0!</v>
      </c>
      <c r="U710" s="3" t="str">
        <f t="shared" si="25"/>
        <v>#REF!</v>
      </c>
      <c r="V710" s="3" t="str">
        <f t="array" ref="V710">IFERROR(INDEX(Overall!$C$3:$C$389,MATCH(ProjectionCalcs!B710,Overall!$D$3:$D$389,0)),"No")</f>
        <v>No</v>
      </c>
      <c r="W710" s="93">
        <f t="shared" si="26"/>
        <v>1</v>
      </c>
      <c r="X710" s="136"/>
      <c r="Y710" s="3" t="str">
        <f t="shared" si="27"/>
        <v/>
      </c>
      <c r="Z710" s="3" t="str">
        <f t="shared" si="6"/>
        <v>#DIV/0!</v>
      </c>
      <c r="AA710" s="96">
        <f t="shared" si="7"/>
        <v>0</v>
      </c>
      <c r="AB710" s="3" t="str">
        <f>IF(OR((AA710-$AD$2)&lt;0,(AA710-$AD$4)&lt;0),0,(AA710-$AD$2)*(AA710-$AD$4)*'Draft Array'!$K$101*'Draft Array'!$M$113*pcwr)</f>
        <v>#REF!</v>
      </c>
      <c r="AC710" s="3" t="str">
        <f t="shared" si="8"/>
        <v>#REF!</v>
      </c>
      <c r="AD710" s="135">
        <f t="shared" si="9"/>
        <v>0</v>
      </c>
      <c r="AE710" s="3" t="str">
        <f t="shared" si="28"/>
        <v>#DIV/0!</v>
      </c>
      <c r="AF710" s="3"/>
      <c r="AG710" s="3"/>
      <c r="AH710" s="3"/>
      <c r="AI710" s="3"/>
      <c r="AJ710" s="3"/>
      <c r="AK710" s="3"/>
    </row>
    <row r="711" ht="15.75" customHeight="1">
      <c r="A711" s="156" t="str">
        <f>OffensePrj!C710</f>
        <v>te</v>
      </c>
      <c r="B711" s="131" t="str">
        <f>OffensePrj!R710</f>
        <v>Kyle Rudolph</v>
      </c>
      <c r="C711" s="132">
        <f>OffensePrj!D710</f>
        <v>0</v>
      </c>
      <c r="D711" s="132">
        <f>OffensePrj!E710</f>
        <v>0</v>
      </c>
      <c r="E711" s="132">
        <f>OffensePrj!F710</f>
        <v>0</v>
      </c>
      <c r="F711" s="132">
        <f>OffensePrj!G710</f>
        <v>0</v>
      </c>
      <c r="G711" s="133">
        <f>OffensePrj!H710</f>
        <v>0</v>
      </c>
      <c r="H711" s="132">
        <f>OffensePrj!I710</f>
        <v>0</v>
      </c>
      <c r="I711" s="132">
        <f>OffensePrj!J710</f>
        <v>0</v>
      </c>
      <c r="J711" s="132">
        <f>OffensePrj!K710</f>
        <v>0</v>
      </c>
      <c r="K711" s="132">
        <f>OffensePrj!L710</f>
        <v>44.14226</v>
      </c>
      <c r="L711" s="132">
        <f>OffensePrj!M710</f>
        <v>450.0167</v>
      </c>
      <c r="M711" s="132">
        <f>OffensePrj!N710</f>
        <v>4.608391</v>
      </c>
      <c r="N711" s="132">
        <f>OffensePrj!O710</f>
        <v>0</v>
      </c>
      <c r="O711" s="132">
        <f>OffensePrj!P710</f>
        <v>0</v>
      </c>
      <c r="P711" s="132">
        <f>OffensePrj!Q710</f>
        <v>0</v>
      </c>
      <c r="Q711" s="134">
        <f>IFERROR(ProjectionCalcs!D711*pointpasscomp+ProjectionCalcs!E711*pointpassyard+ProjectionCalcs!F711*pointpasstd+pointint*ProjectionCalcs!G711+ProjectionCalcs!H711*pointrushatt+pointrushyard*ProjectionCalcs!I711+pointrushtd*ProjectionCalcs!J711+ProjectionCalcs!K711*pointrec+pointrecyard*ProjectionCalcs!L711+ProjectionCalcs!M711*pointrectd+pointfumb*ProjectionCalcs!N711+(C711-D711)*pointpassinc+O711*pointret+P711*pointrushtd,0)</f>
        <v>0</v>
      </c>
      <c r="R711" s="113" t="str">
        <f t="shared" si="23"/>
        <v>#REF!</v>
      </c>
      <c r="S711" s="135" t="str">
        <f t="shared" si="24"/>
        <v>#REF!</v>
      </c>
      <c r="T711" s="113" t="str">
        <f t="array" ref="T711">ROUND(SUMPRODUCT((AE711&gt;=$AE$705:$AE$902)/COUNTIF($AE$705:$AE$902,$AE$705:$AE$902)),0)</f>
        <v>#DIV/0!</v>
      </c>
      <c r="U711" s="3" t="str">
        <f t="shared" si="25"/>
        <v>#REF!</v>
      </c>
      <c r="V711" s="3" t="str">
        <f t="array" ref="V711">IFERROR(INDEX(Overall!$C$3:$C$389,MATCH(ProjectionCalcs!B711,Overall!$D$3:$D$389,0)),"No")</f>
        <v>Yes</v>
      </c>
      <c r="W711" s="93">
        <f t="shared" si="26"/>
        <v>0</v>
      </c>
      <c r="X711" s="136"/>
      <c r="Y711" s="3" t="str">
        <f t="shared" si="27"/>
        <v/>
      </c>
      <c r="Z711" s="3" t="str">
        <f t="shared" si="6"/>
        <v>#DIV/0!</v>
      </c>
      <c r="AA711" s="96">
        <f t="shared" si="7"/>
        <v>0</v>
      </c>
      <c r="AB711" s="3" t="str">
        <f>IF(OR((AA711-$AD$2)&lt;0,(AA711-$AD$4)&lt;0),0,(AA711-$AD$2)*(AA711-$AD$4)*'Draft Array'!$K$101*'Draft Array'!$M$113*pcwr)</f>
        <v>#REF!</v>
      </c>
      <c r="AC711" s="3" t="str">
        <f t="shared" si="8"/>
        <v>#REF!</v>
      </c>
      <c r="AD711" s="135">
        <f t="shared" si="9"/>
        <v>0</v>
      </c>
      <c r="AE711" s="3" t="str">
        <f t="shared" si="28"/>
        <v>#DIV/0!</v>
      </c>
      <c r="AF711" s="3"/>
      <c r="AG711" s="3"/>
      <c r="AH711" s="3"/>
      <c r="AI711" s="3"/>
      <c r="AJ711" s="3"/>
      <c r="AK711" s="3"/>
    </row>
    <row r="712" ht="15.75" customHeight="1">
      <c r="A712" s="156" t="str">
        <f>OffensePrj!C711</f>
        <v>te</v>
      </c>
      <c r="B712" s="131" t="str">
        <f>OffensePrj!R711</f>
        <v>Greg Olsen</v>
      </c>
      <c r="C712" s="132">
        <f>OffensePrj!D711</f>
        <v>0</v>
      </c>
      <c r="D712" s="132">
        <f>OffensePrj!E711</f>
        <v>0</v>
      </c>
      <c r="E712" s="132">
        <f>OffensePrj!F711</f>
        <v>0</v>
      </c>
      <c r="F712" s="132">
        <f>OffensePrj!G711</f>
        <v>0</v>
      </c>
      <c r="G712" s="133">
        <f>OffensePrj!H711</f>
        <v>0</v>
      </c>
      <c r="H712" s="132">
        <f>OffensePrj!I711</f>
        <v>0</v>
      </c>
      <c r="I712" s="132">
        <f>OffensePrj!J711</f>
        <v>0</v>
      </c>
      <c r="J712" s="132">
        <f>OffensePrj!K711</f>
        <v>0</v>
      </c>
      <c r="K712" s="132">
        <f>OffensePrj!L711</f>
        <v>46.62731</v>
      </c>
      <c r="L712" s="132">
        <f>OffensePrj!M711</f>
        <v>508.9726</v>
      </c>
      <c r="M712" s="132">
        <f>OffensePrj!N711</f>
        <v>3.975219</v>
      </c>
      <c r="N712" s="132">
        <f>OffensePrj!O711</f>
        <v>0</v>
      </c>
      <c r="O712" s="132">
        <f>OffensePrj!P711</f>
        <v>0</v>
      </c>
      <c r="P712" s="132">
        <f>OffensePrj!Q711</f>
        <v>0</v>
      </c>
      <c r="Q712" s="134">
        <f>IFERROR(ProjectionCalcs!D712*pointpasscomp+ProjectionCalcs!E712*pointpassyard+ProjectionCalcs!F712*pointpasstd+pointint*ProjectionCalcs!G712+ProjectionCalcs!H712*pointrushatt+pointrushyard*ProjectionCalcs!I712+pointrushtd*ProjectionCalcs!J712+ProjectionCalcs!K712*pointrec+pointrecyard*ProjectionCalcs!L712+ProjectionCalcs!M712*pointrectd+pointfumb*ProjectionCalcs!N712+(C712-D712)*pointpassinc+O712*pointret+P712*pointrushtd,0)</f>
        <v>0</v>
      </c>
      <c r="R712" s="113" t="str">
        <f t="shared" si="23"/>
        <v>#REF!</v>
      </c>
      <c r="S712" s="135" t="str">
        <f t="shared" si="24"/>
        <v>#REF!</v>
      </c>
      <c r="T712" s="113" t="str">
        <f t="array" ref="T712">ROUND(SUMPRODUCT((AE712&gt;=$AE$705:$AE$902)/COUNTIF($AE$705:$AE$902,$AE$705:$AE$902)),0)</f>
        <v>#DIV/0!</v>
      </c>
      <c r="U712" s="3" t="str">
        <f t="shared" si="25"/>
        <v>#REF!</v>
      </c>
      <c r="V712" s="3" t="str">
        <f t="array" ref="V712">IFERROR(INDEX(Overall!$C$3:$C$389,MATCH(ProjectionCalcs!B712,Overall!$D$3:$D$389,0)),"No")</f>
        <v>Yes</v>
      </c>
      <c r="W712" s="93">
        <f t="shared" si="26"/>
        <v>0</v>
      </c>
      <c r="X712" s="136"/>
      <c r="Y712" s="3" t="str">
        <f t="shared" si="27"/>
        <v/>
      </c>
      <c r="Z712" s="3" t="str">
        <f t="shared" si="6"/>
        <v>#DIV/0!</v>
      </c>
      <c r="AA712" s="96">
        <f t="shared" si="7"/>
        <v>0</v>
      </c>
      <c r="AB712" s="3" t="str">
        <f>IF(OR((AA712-$AD$2)&lt;0,(AA712-$AD$4)&lt;0),0,(AA712-$AD$2)*(AA712-$AD$4)*'Draft Array'!$K$101*'Draft Array'!$M$113*pcwr)</f>
        <v>#REF!</v>
      </c>
      <c r="AC712" s="3" t="str">
        <f t="shared" si="8"/>
        <v>#REF!</v>
      </c>
      <c r="AD712" s="135">
        <f t="shared" si="9"/>
        <v>0</v>
      </c>
      <c r="AE712" s="3" t="str">
        <f t="shared" si="28"/>
        <v>#DIV/0!</v>
      </c>
      <c r="AF712" s="3"/>
      <c r="AG712" s="3"/>
      <c r="AH712" s="3"/>
      <c r="AI712" s="3"/>
      <c r="AJ712" s="3"/>
      <c r="AK712" s="3"/>
    </row>
    <row r="713" ht="15.75" customHeight="1">
      <c r="A713" s="156" t="str">
        <f>OffensePrj!C712</f>
        <v>te</v>
      </c>
      <c r="B713" s="131" t="str">
        <f>OffensePrj!R712</f>
        <v>Marcedes Lewis</v>
      </c>
      <c r="C713" s="132">
        <f>OffensePrj!D712</f>
        <v>0</v>
      </c>
      <c r="D713" s="132">
        <f>OffensePrj!E712</f>
        <v>0</v>
      </c>
      <c r="E713" s="132">
        <f>OffensePrj!F712</f>
        <v>0</v>
      </c>
      <c r="F713" s="132">
        <f>OffensePrj!G712</f>
        <v>0</v>
      </c>
      <c r="G713" s="133">
        <f>OffensePrj!H712</f>
        <v>0</v>
      </c>
      <c r="H713" s="132">
        <f>OffensePrj!I712</f>
        <v>0</v>
      </c>
      <c r="I713" s="132">
        <f>OffensePrj!J712</f>
        <v>0</v>
      </c>
      <c r="J713" s="132">
        <f>OffensePrj!K712</f>
        <v>0</v>
      </c>
      <c r="K713" s="132">
        <f>OffensePrj!L712</f>
        <v>17.66269</v>
      </c>
      <c r="L713" s="132">
        <f>OffensePrj!M712</f>
        <v>183.5642</v>
      </c>
      <c r="M713" s="132">
        <f>OffensePrj!N712</f>
        <v>0.992726</v>
      </c>
      <c r="N713" s="132">
        <f>OffensePrj!O712</f>
        <v>0</v>
      </c>
      <c r="O713" s="132">
        <f>OffensePrj!P712</f>
        <v>0</v>
      </c>
      <c r="P713" s="132">
        <f>OffensePrj!Q712</f>
        <v>0</v>
      </c>
      <c r="Q713" s="134">
        <f>IFERROR(ProjectionCalcs!D713*pointpasscomp+ProjectionCalcs!E713*pointpassyard+ProjectionCalcs!F713*pointpasstd+pointint*ProjectionCalcs!G713+ProjectionCalcs!H713*pointrushatt+pointrushyard*ProjectionCalcs!I713+pointrushtd*ProjectionCalcs!J713+ProjectionCalcs!K713*pointrec+pointrecyard*ProjectionCalcs!L713+ProjectionCalcs!M713*pointrectd+pointfumb*ProjectionCalcs!N713+(C713-D713)*pointpassinc+O713*pointret+P713*pointrushtd,0)</f>
        <v>0</v>
      </c>
      <c r="R713" s="113" t="str">
        <f t="shared" si="23"/>
        <v>#REF!</v>
      </c>
      <c r="S713" s="135" t="str">
        <f t="shared" si="24"/>
        <v>#REF!</v>
      </c>
      <c r="T713" s="113" t="str">
        <f t="array" ref="T713">ROUND(SUMPRODUCT((AE713&gt;=$AE$705:$AE$902)/COUNTIF($AE$705:$AE$902,$AE$705:$AE$902)),0)</f>
        <v>#DIV/0!</v>
      </c>
      <c r="U713" s="3" t="str">
        <f t="shared" si="25"/>
        <v>#REF!</v>
      </c>
      <c r="V713" s="3" t="str">
        <f t="array" ref="V713">IFERROR(INDEX(Overall!$C$3:$C$389,MATCH(ProjectionCalcs!B713,Overall!$D$3:$D$389,0)),"No")</f>
        <v>No</v>
      </c>
      <c r="W713" s="93">
        <f t="shared" si="26"/>
        <v>1</v>
      </c>
      <c r="X713" s="136"/>
      <c r="Y713" s="3" t="str">
        <f t="shared" si="27"/>
        <v/>
      </c>
      <c r="Z713" s="3" t="str">
        <f t="shared" si="6"/>
        <v>#DIV/0!</v>
      </c>
      <c r="AA713" s="96">
        <f t="shared" si="7"/>
        <v>0</v>
      </c>
      <c r="AB713" s="3" t="str">
        <f>IF(OR((AA713-$AD$2)&lt;0,(AA713-$AD$4)&lt;0),0,(AA713-$AD$2)*(AA713-$AD$4)*'Draft Array'!$K$101*'Draft Array'!$M$113*pcwr)</f>
        <v>#REF!</v>
      </c>
      <c r="AC713" s="3" t="str">
        <f t="shared" si="8"/>
        <v>#REF!</v>
      </c>
      <c r="AD713" s="135">
        <f t="shared" si="9"/>
        <v>0</v>
      </c>
      <c r="AE713" s="3" t="str">
        <f t="shared" si="28"/>
        <v>#DIV/0!</v>
      </c>
      <c r="AF713" s="3"/>
      <c r="AG713" s="3"/>
      <c r="AH713" s="3"/>
      <c r="AI713" s="3"/>
      <c r="AJ713" s="3"/>
      <c r="AK713" s="3"/>
    </row>
    <row r="714" ht="15.75" customHeight="1">
      <c r="A714" s="156" t="str">
        <f>OffensePrj!C713</f>
        <v>te</v>
      </c>
      <c r="B714" s="131" t="str">
        <f>OffensePrj!R713</f>
        <v>Jason Witten</v>
      </c>
      <c r="C714" s="132">
        <f>OffensePrj!D713</f>
        <v>0</v>
      </c>
      <c r="D714" s="132">
        <f>OffensePrj!E713</f>
        <v>0</v>
      </c>
      <c r="E714" s="132">
        <f>OffensePrj!F713</f>
        <v>0</v>
      </c>
      <c r="F714" s="132">
        <f>OffensePrj!G713</f>
        <v>0</v>
      </c>
      <c r="G714" s="133">
        <f>OffensePrj!H713</f>
        <v>0</v>
      </c>
      <c r="H714" s="132">
        <f>OffensePrj!I713</f>
        <v>0</v>
      </c>
      <c r="I714" s="132">
        <f>OffensePrj!J713</f>
        <v>0</v>
      </c>
      <c r="J714" s="132">
        <f>OffensePrj!K713</f>
        <v>0</v>
      </c>
      <c r="K714" s="132">
        <f>OffensePrj!L713</f>
        <v>26.79202</v>
      </c>
      <c r="L714" s="132">
        <f>OffensePrj!M713</f>
        <v>273.8712</v>
      </c>
      <c r="M714" s="132">
        <f>OffensePrj!N713</f>
        <v>2.368038</v>
      </c>
      <c r="N714" s="132">
        <f>OffensePrj!O713</f>
        <v>0.243666</v>
      </c>
      <c r="O714" s="132">
        <f>OffensePrj!P713</f>
        <v>0</v>
      </c>
      <c r="P714" s="132">
        <f>OffensePrj!Q713</f>
        <v>0</v>
      </c>
      <c r="Q714" s="134">
        <f>IFERROR(ProjectionCalcs!D714*pointpasscomp+ProjectionCalcs!E714*pointpassyard+ProjectionCalcs!F714*pointpasstd+pointint*ProjectionCalcs!G714+ProjectionCalcs!H714*pointrushatt+pointrushyard*ProjectionCalcs!I714+pointrushtd*ProjectionCalcs!J714+ProjectionCalcs!K714*pointrec+pointrecyard*ProjectionCalcs!L714+ProjectionCalcs!M714*pointrectd+pointfumb*ProjectionCalcs!N714+(C714-D714)*pointpassinc+O714*pointret+P714*pointrushtd,0)</f>
        <v>0</v>
      </c>
      <c r="R714" s="113" t="str">
        <f t="shared" si="23"/>
        <v>#REF!</v>
      </c>
      <c r="S714" s="135" t="str">
        <f t="shared" si="24"/>
        <v>#REF!</v>
      </c>
      <c r="T714" s="113" t="str">
        <f t="array" ref="T714">ROUND(SUMPRODUCT((AE714&gt;=$AE$705:$AE$902)/COUNTIF($AE$705:$AE$902,$AE$705:$AE$902)),0)</f>
        <v>#DIV/0!</v>
      </c>
      <c r="U714" s="3" t="str">
        <f t="shared" si="25"/>
        <v>#REF!</v>
      </c>
      <c r="V714" s="3" t="str">
        <f t="array" ref="V714">IFERROR(INDEX(Overall!$C$3:$C$389,MATCH(ProjectionCalcs!B714,Overall!$D$3:$D$389,0)),"No")</f>
        <v>Yes</v>
      </c>
      <c r="W714" s="93">
        <f t="shared" si="26"/>
        <v>0</v>
      </c>
      <c r="X714" s="136"/>
      <c r="Y714" s="3" t="str">
        <f t="shared" si="27"/>
        <v/>
      </c>
      <c r="Z714" s="3" t="str">
        <f t="shared" si="6"/>
        <v>#DIV/0!</v>
      </c>
      <c r="AA714" s="96">
        <f t="shared" si="7"/>
        <v>0</v>
      </c>
      <c r="AB714" s="3" t="str">
        <f>IF(OR((AA714-$AD$2)&lt;0,(AA714-$AD$4)&lt;0),0,(AA714-$AD$2)*(AA714-$AD$4)*'Draft Array'!$K$101*'Draft Array'!$M$113*pcwr)</f>
        <v>#REF!</v>
      </c>
      <c r="AC714" s="3" t="str">
        <f t="shared" si="8"/>
        <v>#REF!</v>
      </c>
      <c r="AD714" s="135">
        <f t="shared" si="9"/>
        <v>0</v>
      </c>
      <c r="AE714" s="3" t="str">
        <f t="shared" si="28"/>
        <v>#DIV/0!</v>
      </c>
      <c r="AF714" s="3"/>
      <c r="AG714" s="3"/>
      <c r="AH714" s="3"/>
      <c r="AI714" s="3"/>
      <c r="AJ714" s="3"/>
      <c r="AK714" s="3"/>
    </row>
    <row r="715" ht="15.75" customHeight="1">
      <c r="A715" s="156" t="str">
        <f>OffensePrj!C714</f>
        <v>te</v>
      </c>
      <c r="B715" s="131" t="str">
        <f>OffensePrj!R714</f>
        <v>Derek Carrier</v>
      </c>
      <c r="C715" s="132">
        <f>OffensePrj!D714</f>
        <v>0</v>
      </c>
      <c r="D715" s="132">
        <f>OffensePrj!E714</f>
        <v>0</v>
      </c>
      <c r="E715" s="132">
        <f>OffensePrj!F714</f>
        <v>0</v>
      </c>
      <c r="F715" s="132">
        <f>OffensePrj!G714</f>
        <v>0</v>
      </c>
      <c r="G715" s="133">
        <f>OffensePrj!H714</f>
        <v>0</v>
      </c>
      <c r="H715" s="132">
        <f>OffensePrj!I714</f>
        <v>0.158037</v>
      </c>
      <c r="I715" s="132">
        <f>OffensePrj!J714</f>
        <v>1.046994</v>
      </c>
      <c r="J715" s="132">
        <f>OffensePrj!K714</f>
        <v>0.01</v>
      </c>
      <c r="K715" s="132">
        <f>OffensePrj!L714</f>
        <v>9.022857</v>
      </c>
      <c r="L715" s="132">
        <f>OffensePrj!M714</f>
        <v>82.04219</v>
      </c>
      <c r="M715" s="132">
        <f>OffensePrj!N714</f>
        <v>0.921497</v>
      </c>
      <c r="N715" s="132">
        <f>OffensePrj!O714</f>
        <v>0</v>
      </c>
      <c r="O715" s="132">
        <f>OffensePrj!P714</f>
        <v>0</v>
      </c>
      <c r="P715" s="132">
        <f>OffensePrj!Q714</f>
        <v>0</v>
      </c>
      <c r="Q715" s="134">
        <f>IFERROR(ProjectionCalcs!D715*pointpasscomp+ProjectionCalcs!E715*pointpassyard+ProjectionCalcs!F715*pointpasstd+pointint*ProjectionCalcs!G715+ProjectionCalcs!H715*pointrushatt+pointrushyard*ProjectionCalcs!I715+pointrushtd*ProjectionCalcs!J715+ProjectionCalcs!K715*pointrec+pointrecyard*ProjectionCalcs!L715+ProjectionCalcs!M715*pointrectd+pointfumb*ProjectionCalcs!N715+(C715-D715)*pointpassinc+O715*pointret+P715*pointrushtd,0)</f>
        <v>0</v>
      </c>
      <c r="R715" s="113" t="str">
        <f t="shared" si="23"/>
        <v>#REF!</v>
      </c>
      <c r="S715" s="135" t="str">
        <f t="shared" si="24"/>
        <v>#REF!</v>
      </c>
      <c r="T715" s="113" t="str">
        <f t="array" ref="T715">ROUND(SUMPRODUCT((AE715&gt;=$AE$705:$AE$902)/COUNTIF($AE$705:$AE$902,$AE$705:$AE$902)),0)</f>
        <v>#DIV/0!</v>
      </c>
      <c r="U715" s="3" t="str">
        <f t="shared" si="25"/>
        <v>#REF!</v>
      </c>
      <c r="V715" s="3" t="str">
        <f t="array" ref="V715">IFERROR(INDEX(Overall!$C$3:$C$389,MATCH(ProjectionCalcs!B715,Overall!$D$3:$D$389,0)),"No")</f>
        <v>No</v>
      </c>
      <c r="W715" s="93">
        <f t="shared" si="26"/>
        <v>1</v>
      </c>
      <c r="X715" s="136"/>
      <c r="Y715" s="3" t="str">
        <f t="shared" si="27"/>
        <v/>
      </c>
      <c r="Z715" s="3" t="str">
        <f t="shared" si="6"/>
        <v>#DIV/0!</v>
      </c>
      <c r="AA715" s="96">
        <f t="shared" si="7"/>
        <v>0</v>
      </c>
      <c r="AB715" s="3" t="str">
        <f>IF(OR((AA715-$AD$2)&lt;0,(AA715-$AD$4)&lt;0),0,(AA715-$AD$2)*(AA715-$AD$4)*'Draft Array'!$K$101*'Draft Array'!$M$113*pcwr)</f>
        <v>#REF!</v>
      </c>
      <c r="AC715" s="3" t="str">
        <f t="shared" si="8"/>
        <v>#REF!</v>
      </c>
      <c r="AD715" s="135">
        <f t="shared" si="9"/>
        <v>0</v>
      </c>
      <c r="AE715" s="3" t="str">
        <f t="shared" si="28"/>
        <v>#DIV/0!</v>
      </c>
      <c r="AF715" s="3"/>
      <c r="AG715" s="3"/>
      <c r="AH715" s="3"/>
      <c r="AI715" s="3"/>
      <c r="AJ715" s="3"/>
      <c r="AK715" s="3"/>
    </row>
    <row r="716" ht="15.75" customHeight="1">
      <c r="A716" s="156" t="str">
        <f>OffensePrj!C715</f>
        <v>te</v>
      </c>
      <c r="B716" s="131" t="str">
        <f>OffensePrj!R715</f>
        <v>Tyler Eifert</v>
      </c>
      <c r="C716" s="132">
        <f>OffensePrj!D715</f>
        <v>0</v>
      </c>
      <c r="D716" s="132">
        <f>OffensePrj!E715</f>
        <v>0</v>
      </c>
      <c r="E716" s="132">
        <f>OffensePrj!F715</f>
        <v>0</v>
      </c>
      <c r="F716" s="132">
        <f>OffensePrj!G715</f>
        <v>0</v>
      </c>
      <c r="G716" s="133">
        <f>OffensePrj!H715</f>
        <v>0</v>
      </c>
      <c r="H716" s="132">
        <f>OffensePrj!I715</f>
        <v>0</v>
      </c>
      <c r="I716" s="132">
        <f>OffensePrj!J715</f>
        <v>0</v>
      </c>
      <c r="J716" s="132">
        <f>OffensePrj!K715</f>
        <v>0</v>
      </c>
      <c r="K716" s="132">
        <f>OffensePrj!L715</f>
        <v>39.48001</v>
      </c>
      <c r="L716" s="132">
        <f>OffensePrj!M715</f>
        <v>433.2184</v>
      </c>
      <c r="M716" s="132">
        <f>OffensePrj!N715</f>
        <v>2.958316</v>
      </c>
      <c r="N716" s="132">
        <f>OffensePrj!O715</f>
        <v>0</v>
      </c>
      <c r="O716" s="132">
        <f>OffensePrj!P715</f>
        <v>0</v>
      </c>
      <c r="P716" s="132">
        <f>OffensePrj!Q715</f>
        <v>0</v>
      </c>
      <c r="Q716" s="134">
        <f>IFERROR(ProjectionCalcs!D716*pointpasscomp+ProjectionCalcs!E716*pointpassyard+ProjectionCalcs!F716*pointpasstd+pointint*ProjectionCalcs!G716+ProjectionCalcs!H716*pointrushatt+pointrushyard*ProjectionCalcs!I716+pointrushtd*ProjectionCalcs!J716+ProjectionCalcs!K716*pointrec+pointrecyard*ProjectionCalcs!L716+ProjectionCalcs!M716*pointrectd+pointfumb*ProjectionCalcs!N716+(C716-D716)*pointpassinc+O716*pointret+P716*pointrushtd,0)</f>
        <v>0</v>
      </c>
      <c r="R716" s="113" t="str">
        <f t="shared" si="23"/>
        <v>#REF!</v>
      </c>
      <c r="S716" s="135" t="str">
        <f t="shared" si="24"/>
        <v>#REF!</v>
      </c>
      <c r="T716" s="113" t="str">
        <f t="array" ref="T716">ROUND(SUMPRODUCT((AE716&gt;=$AE$705:$AE$902)/COUNTIF($AE$705:$AE$902,$AE$705:$AE$902)),0)</f>
        <v>#DIV/0!</v>
      </c>
      <c r="U716" s="3" t="str">
        <f t="shared" si="25"/>
        <v>#REF!</v>
      </c>
      <c r="V716" s="3" t="str">
        <f t="array" ref="V716">IFERROR(INDEX(Overall!$C$3:$C$389,MATCH(ProjectionCalcs!B716,Overall!$D$3:$D$389,0)),"No")</f>
        <v>Yes</v>
      </c>
      <c r="W716" s="93">
        <f t="shared" si="26"/>
        <v>0</v>
      </c>
      <c r="X716" s="136"/>
      <c r="Y716" s="3" t="str">
        <f t="shared" si="27"/>
        <v/>
      </c>
      <c r="Z716" s="3" t="str">
        <f t="shared" si="6"/>
        <v>#DIV/0!</v>
      </c>
      <c r="AA716" s="96">
        <f t="shared" si="7"/>
        <v>0</v>
      </c>
      <c r="AB716" s="3" t="str">
        <f>IF(OR((AA716-$AD$2)&lt;0,(AA716-$AD$4)&lt;0),0,(AA716-$AD$2)*(AA716-$AD$4)*'Draft Array'!$K$101*'Draft Array'!$M$113*pcwr)</f>
        <v>#REF!</v>
      </c>
      <c r="AC716" s="3" t="str">
        <f t="shared" si="8"/>
        <v>#REF!</v>
      </c>
      <c r="AD716" s="135">
        <f t="shared" si="9"/>
        <v>0</v>
      </c>
      <c r="AE716" s="3" t="str">
        <f t="shared" si="28"/>
        <v>#DIV/0!</v>
      </c>
      <c r="AF716" s="3"/>
      <c r="AG716" s="3"/>
      <c r="AH716" s="3"/>
      <c r="AI716" s="3"/>
      <c r="AJ716" s="3"/>
      <c r="AK716" s="3"/>
    </row>
    <row r="717" ht="15.75" customHeight="1">
      <c r="A717" s="156" t="str">
        <f>OffensePrj!C716</f>
        <v>te</v>
      </c>
      <c r="B717" s="131" t="str">
        <f>OffensePrj!R716</f>
        <v>Zach Ertz</v>
      </c>
      <c r="C717" s="132">
        <f>OffensePrj!D716</f>
        <v>0</v>
      </c>
      <c r="D717" s="132">
        <f>OffensePrj!E716</f>
        <v>0</v>
      </c>
      <c r="E717" s="132">
        <f>OffensePrj!F716</f>
        <v>0</v>
      </c>
      <c r="F717" s="132">
        <f>OffensePrj!G716</f>
        <v>0</v>
      </c>
      <c r="G717" s="133">
        <f>OffensePrj!H716</f>
        <v>0</v>
      </c>
      <c r="H717" s="132">
        <f>OffensePrj!I716</f>
        <v>0</v>
      </c>
      <c r="I717" s="132">
        <f>OffensePrj!J716</f>
        <v>0</v>
      </c>
      <c r="J717" s="132">
        <f>OffensePrj!K716</f>
        <v>0</v>
      </c>
      <c r="K717" s="132">
        <f>OffensePrj!L716</f>
        <v>86.2249</v>
      </c>
      <c r="L717" s="132">
        <f>OffensePrj!M716</f>
        <v>899.9458</v>
      </c>
      <c r="M717" s="132">
        <f>OffensePrj!N716</f>
        <v>6.839032</v>
      </c>
      <c r="N717" s="132">
        <f>OffensePrj!O716</f>
        <v>0.805067</v>
      </c>
      <c r="O717" s="132">
        <f>OffensePrj!P716</f>
        <v>0</v>
      </c>
      <c r="P717" s="132">
        <f>OffensePrj!Q716</f>
        <v>0</v>
      </c>
      <c r="Q717" s="134">
        <f>IFERROR(ProjectionCalcs!D717*pointpasscomp+ProjectionCalcs!E717*pointpassyard+ProjectionCalcs!F717*pointpasstd+pointint*ProjectionCalcs!G717+ProjectionCalcs!H717*pointrushatt+pointrushyard*ProjectionCalcs!I717+pointrushtd*ProjectionCalcs!J717+ProjectionCalcs!K717*pointrec+pointrecyard*ProjectionCalcs!L717+ProjectionCalcs!M717*pointrectd+pointfumb*ProjectionCalcs!N717+(C717-D717)*pointpassinc+O717*pointret+P717*pointrushtd,0)</f>
        <v>0</v>
      </c>
      <c r="R717" s="113" t="str">
        <f t="shared" si="23"/>
        <v>#REF!</v>
      </c>
      <c r="S717" s="135" t="str">
        <f t="shared" si="24"/>
        <v>#REF!</v>
      </c>
      <c r="T717" s="113" t="str">
        <f t="array" ref="T717">ROUND(SUMPRODUCT((AE717&gt;=$AE$705:$AE$902)/COUNTIF($AE$705:$AE$902,$AE$705:$AE$902)),0)</f>
        <v>#DIV/0!</v>
      </c>
      <c r="U717" s="3" t="str">
        <f t="shared" si="25"/>
        <v>#REF!</v>
      </c>
      <c r="V717" s="3" t="str">
        <f t="array" ref="V717">IFERROR(INDEX(Overall!$C$3:$C$389,MATCH(ProjectionCalcs!B717,Overall!$D$3:$D$389,0)),"No")</f>
        <v>Yes</v>
      </c>
      <c r="W717" s="93">
        <f t="shared" si="26"/>
        <v>0</v>
      </c>
      <c r="X717" s="136"/>
      <c r="Y717" s="3" t="str">
        <f t="shared" si="27"/>
        <v/>
      </c>
      <c r="Z717" s="3" t="str">
        <f t="shared" si="6"/>
        <v>#DIV/0!</v>
      </c>
      <c r="AA717" s="96">
        <f t="shared" si="7"/>
        <v>0</v>
      </c>
      <c r="AB717" s="3" t="str">
        <f>IF(OR((AA717-$AD$2)&lt;0,(AA717-$AD$4)&lt;0),0,(AA717-$AD$2)*(AA717-$AD$4)*'Draft Array'!$K$101*'Draft Array'!$M$113*pcwr)</f>
        <v>#REF!</v>
      </c>
      <c r="AC717" s="3" t="str">
        <f t="shared" si="8"/>
        <v>#REF!</v>
      </c>
      <c r="AD717" s="135">
        <f t="shared" si="9"/>
        <v>0</v>
      </c>
      <c r="AE717" s="3" t="str">
        <f t="shared" si="28"/>
        <v>#DIV/0!</v>
      </c>
      <c r="AF717" s="3"/>
      <c r="AG717" s="3"/>
      <c r="AH717" s="3"/>
      <c r="AI717" s="3"/>
      <c r="AJ717" s="3"/>
      <c r="AK717" s="3"/>
    </row>
    <row r="718" ht="15.75" customHeight="1">
      <c r="A718" s="156" t="str">
        <f>OffensePrj!C717</f>
        <v>te</v>
      </c>
      <c r="B718" s="131" t="str">
        <f>OffensePrj!R717</f>
        <v>Jordan Reed</v>
      </c>
      <c r="C718" s="132">
        <f>OffensePrj!D717</f>
        <v>0</v>
      </c>
      <c r="D718" s="132">
        <f>OffensePrj!E717</f>
        <v>0</v>
      </c>
      <c r="E718" s="132">
        <f>OffensePrj!F717</f>
        <v>0</v>
      </c>
      <c r="F718" s="132">
        <f>OffensePrj!G717</f>
        <v>0</v>
      </c>
      <c r="G718" s="133">
        <f>OffensePrj!H717</f>
        <v>0</v>
      </c>
      <c r="H718" s="132">
        <f>OffensePrj!I717</f>
        <v>0</v>
      </c>
      <c r="I718" s="132">
        <f>OffensePrj!J717</f>
        <v>0</v>
      </c>
      <c r="J718" s="132">
        <f>OffensePrj!K717</f>
        <v>0</v>
      </c>
      <c r="K718" s="132">
        <f>OffensePrj!L717</f>
        <v>21.76295</v>
      </c>
      <c r="L718" s="132">
        <f>OffensePrj!M717</f>
        <v>243.1699</v>
      </c>
      <c r="M718" s="132">
        <f>OffensePrj!N717</f>
        <v>1.686196</v>
      </c>
      <c r="N718" s="132">
        <f>OffensePrj!O717</f>
        <v>1</v>
      </c>
      <c r="O718" s="132">
        <f>OffensePrj!P717</f>
        <v>0</v>
      </c>
      <c r="P718" s="132">
        <f>OffensePrj!Q717</f>
        <v>0</v>
      </c>
      <c r="Q718" s="134">
        <f>IFERROR(ProjectionCalcs!D718*pointpasscomp+ProjectionCalcs!E718*pointpassyard+ProjectionCalcs!F718*pointpasstd+pointint*ProjectionCalcs!G718+ProjectionCalcs!H718*pointrushatt+pointrushyard*ProjectionCalcs!I718+pointrushtd*ProjectionCalcs!J718+ProjectionCalcs!K718*pointrec+pointrecyard*ProjectionCalcs!L718+ProjectionCalcs!M718*pointrectd+pointfumb*ProjectionCalcs!N718+(C718-D718)*pointpassinc+O718*pointret+P718*pointrushtd,0)</f>
        <v>0</v>
      </c>
      <c r="R718" s="113" t="str">
        <f t="shared" si="23"/>
        <v>#REF!</v>
      </c>
      <c r="S718" s="135" t="str">
        <f t="shared" si="24"/>
        <v>#REF!</v>
      </c>
      <c r="T718" s="113" t="str">
        <f t="array" ref="T718">ROUND(SUMPRODUCT((AE718&gt;=$AE$705:$AE$902)/COUNTIF($AE$705:$AE$902,$AE$705:$AE$902)),0)</f>
        <v>#DIV/0!</v>
      </c>
      <c r="U718" s="3" t="str">
        <f t="shared" si="25"/>
        <v>#REF!</v>
      </c>
      <c r="V718" s="3" t="str">
        <f t="array" ref="V718">IFERROR(INDEX(Overall!$C$3:$C$389,MATCH(ProjectionCalcs!B718,Overall!$D$3:$D$389,0)),"No")</f>
        <v>No</v>
      </c>
      <c r="W718" s="93">
        <f t="shared" si="26"/>
        <v>1</v>
      </c>
      <c r="X718" s="136"/>
      <c r="Y718" s="3" t="str">
        <f t="shared" si="27"/>
        <v/>
      </c>
      <c r="Z718" s="3" t="str">
        <f t="shared" si="6"/>
        <v>#DIV/0!</v>
      </c>
      <c r="AA718" s="96">
        <f t="shared" si="7"/>
        <v>0</v>
      </c>
      <c r="AB718" s="3" t="str">
        <f>IF(OR((AA718-$AD$2)&lt;0,(AA718-$AD$4)&lt;0),0,(AA718-$AD$2)*(AA718-$AD$4)*'Draft Array'!$K$101*'Draft Array'!$M$113*pcwr)</f>
        <v>#REF!</v>
      </c>
      <c r="AC718" s="3" t="str">
        <f t="shared" si="8"/>
        <v>#REF!</v>
      </c>
      <c r="AD718" s="135">
        <f t="shared" si="9"/>
        <v>0</v>
      </c>
      <c r="AE718" s="3" t="str">
        <f t="shared" si="28"/>
        <v>#DIV/0!</v>
      </c>
      <c r="AF718" s="3"/>
      <c r="AG718" s="3"/>
      <c r="AH718" s="3"/>
      <c r="AI718" s="3"/>
      <c r="AJ718" s="3"/>
      <c r="AK718" s="3"/>
    </row>
    <row r="719" ht="15.75" customHeight="1">
      <c r="A719" s="156" t="str">
        <f>OffensePrj!C718</f>
        <v>te</v>
      </c>
      <c r="B719" s="131" t="str">
        <f>OffensePrj!R718</f>
        <v>Levine Toilolo</v>
      </c>
      <c r="C719" s="132">
        <f>OffensePrj!D718</f>
        <v>0</v>
      </c>
      <c r="D719" s="132">
        <f>OffensePrj!E718</f>
        <v>0</v>
      </c>
      <c r="E719" s="132">
        <f>OffensePrj!F718</f>
        <v>0</v>
      </c>
      <c r="F719" s="132">
        <f>OffensePrj!G718</f>
        <v>0</v>
      </c>
      <c r="G719" s="133">
        <f>OffensePrj!H718</f>
        <v>0</v>
      </c>
      <c r="H719" s="132">
        <f>OffensePrj!I718</f>
        <v>0</v>
      </c>
      <c r="I719" s="132">
        <f>OffensePrj!J718</f>
        <v>0</v>
      </c>
      <c r="J719" s="132">
        <f>OffensePrj!K718</f>
        <v>0</v>
      </c>
      <c r="K719" s="132">
        <f>OffensePrj!L718</f>
        <v>11.47397</v>
      </c>
      <c r="L719" s="132">
        <f>OffensePrj!M718</f>
        <v>128.313</v>
      </c>
      <c r="M719" s="132">
        <f>OffensePrj!N718</f>
        <v>0.464771</v>
      </c>
      <c r="N719" s="132">
        <f>OffensePrj!O718</f>
        <v>0</v>
      </c>
      <c r="O719" s="132">
        <f>OffensePrj!P718</f>
        <v>0</v>
      </c>
      <c r="P719" s="132">
        <f>OffensePrj!Q718</f>
        <v>0</v>
      </c>
      <c r="Q719" s="134">
        <f>IFERROR(ProjectionCalcs!D719*pointpasscomp+ProjectionCalcs!E719*pointpassyard+ProjectionCalcs!F719*pointpasstd+pointint*ProjectionCalcs!G719+ProjectionCalcs!H719*pointrushatt+pointrushyard*ProjectionCalcs!I719+pointrushtd*ProjectionCalcs!J719+ProjectionCalcs!K719*pointrec+pointrecyard*ProjectionCalcs!L719+ProjectionCalcs!M719*pointrectd+pointfumb*ProjectionCalcs!N719+(C719-D719)*pointpassinc+O719*pointret+P719*pointrushtd,0)</f>
        <v>0</v>
      </c>
      <c r="R719" s="113" t="str">
        <f t="shared" si="23"/>
        <v>#REF!</v>
      </c>
      <c r="S719" s="135" t="str">
        <f t="shared" si="24"/>
        <v>#REF!</v>
      </c>
      <c r="T719" s="113" t="str">
        <f t="array" ref="T719">ROUND(SUMPRODUCT((AE719&gt;=$AE$705:$AE$902)/COUNTIF($AE$705:$AE$902,$AE$705:$AE$902)),0)</f>
        <v>#DIV/0!</v>
      </c>
      <c r="U719" s="3" t="str">
        <f t="shared" si="25"/>
        <v>#REF!</v>
      </c>
      <c r="V719" s="3" t="str">
        <f t="array" ref="V719">IFERROR(INDEX(Overall!$C$3:$C$389,MATCH(ProjectionCalcs!B719,Overall!$D$3:$D$389,0)),"No")</f>
        <v>No</v>
      </c>
      <c r="W719" s="93">
        <f t="shared" si="26"/>
        <v>1</v>
      </c>
      <c r="X719" s="136"/>
      <c r="Y719" s="3" t="str">
        <f t="shared" si="27"/>
        <v/>
      </c>
      <c r="Z719" s="3" t="str">
        <f t="shared" si="6"/>
        <v>#DIV/0!</v>
      </c>
      <c r="AA719" s="96">
        <f t="shared" si="7"/>
        <v>0</v>
      </c>
      <c r="AB719" s="3" t="str">
        <f>IF(OR((AA719-$AD$2)&lt;0,(AA719-$AD$4)&lt;0),0,(AA719-$AD$2)*(AA719-$AD$4)*'Draft Array'!$K$101*'Draft Array'!$M$113*pcwr)</f>
        <v>#REF!</v>
      </c>
      <c r="AC719" s="3" t="str">
        <f t="shared" si="8"/>
        <v>#REF!</v>
      </c>
      <c r="AD719" s="135">
        <f t="shared" si="9"/>
        <v>0</v>
      </c>
      <c r="AE719" s="3" t="str">
        <f t="shared" si="28"/>
        <v>#DIV/0!</v>
      </c>
      <c r="AF719" s="3"/>
      <c r="AG719" s="3"/>
      <c r="AH719" s="3"/>
      <c r="AI719" s="3"/>
      <c r="AJ719" s="3"/>
      <c r="AK719" s="3"/>
    </row>
    <row r="720" ht="15.75" customHeight="1">
      <c r="A720" s="156" t="str">
        <f>OffensePrj!C719</f>
        <v>te</v>
      </c>
      <c r="B720" s="131" t="str">
        <f>OffensePrj!R719</f>
        <v>Vance McDo1000ld</v>
      </c>
      <c r="C720" s="132">
        <f>OffensePrj!D719</f>
        <v>0</v>
      </c>
      <c r="D720" s="132">
        <f>OffensePrj!E719</f>
        <v>0</v>
      </c>
      <c r="E720" s="132">
        <f>OffensePrj!F719</f>
        <v>0</v>
      </c>
      <c r="F720" s="132">
        <f>OffensePrj!G719</f>
        <v>0</v>
      </c>
      <c r="G720" s="133">
        <f>OffensePrj!H719</f>
        <v>0</v>
      </c>
      <c r="H720" s="132">
        <f>OffensePrj!I719</f>
        <v>0</v>
      </c>
      <c r="I720" s="132">
        <f>OffensePrj!J719</f>
        <v>0</v>
      </c>
      <c r="J720" s="132">
        <f>OffensePrj!K719</f>
        <v>0</v>
      </c>
      <c r="K720" s="132">
        <f>OffensePrj!L719</f>
        <v>29.31529</v>
      </c>
      <c r="L720" s="132">
        <f>OffensePrj!M719</f>
        <v>287.0317</v>
      </c>
      <c r="M720" s="132">
        <f>OffensePrj!N719</f>
        <v>2.044336</v>
      </c>
      <c r="N720" s="132">
        <f>OffensePrj!O719</f>
        <v>0</v>
      </c>
      <c r="O720" s="132">
        <f>OffensePrj!P719</f>
        <v>0</v>
      </c>
      <c r="P720" s="132">
        <f>OffensePrj!Q719</f>
        <v>0</v>
      </c>
      <c r="Q720" s="134">
        <f>IFERROR(ProjectionCalcs!D720*pointpasscomp+ProjectionCalcs!E720*pointpassyard+ProjectionCalcs!F720*pointpasstd+pointint*ProjectionCalcs!G720+ProjectionCalcs!H720*pointrushatt+pointrushyard*ProjectionCalcs!I720+pointrushtd*ProjectionCalcs!J720+ProjectionCalcs!K720*pointrec+pointrecyard*ProjectionCalcs!L720+ProjectionCalcs!M720*pointrectd+pointfumb*ProjectionCalcs!N720+(C720-D720)*pointpassinc+O720*pointret+P720*pointrushtd,0)</f>
        <v>0</v>
      </c>
      <c r="R720" s="113" t="str">
        <f t="shared" si="23"/>
        <v>#REF!</v>
      </c>
      <c r="S720" s="135" t="str">
        <f t="shared" si="24"/>
        <v>#REF!</v>
      </c>
      <c r="T720" s="113" t="str">
        <f t="array" ref="T720">ROUND(SUMPRODUCT((AE720&gt;=$AE$705:$AE$902)/COUNTIF($AE$705:$AE$902,$AE$705:$AE$902)),0)</f>
        <v>#DIV/0!</v>
      </c>
      <c r="U720" s="3" t="str">
        <f t="shared" si="25"/>
        <v>#REF!</v>
      </c>
      <c r="V720" s="3" t="str">
        <f t="array" ref="V720">IFERROR(INDEX(Overall!$C$3:$C$389,MATCH(ProjectionCalcs!B720,Overall!$D$3:$D$389,0)),"No")</f>
        <v>Yes</v>
      </c>
      <c r="W720" s="93">
        <f t="shared" si="26"/>
        <v>0</v>
      </c>
      <c r="X720" s="136"/>
      <c r="Y720" s="3" t="str">
        <f t="shared" si="27"/>
        <v/>
      </c>
      <c r="Z720" s="3" t="str">
        <f t="shared" si="6"/>
        <v>#DIV/0!</v>
      </c>
      <c r="AA720" s="96">
        <f t="shared" si="7"/>
        <v>0</v>
      </c>
      <c r="AB720" s="3" t="str">
        <f>IF(OR((AA720-$AD$2)&lt;0,(AA720-$AD$4)&lt;0),0,(AA720-$AD$2)*(AA720-$AD$4)*'Draft Array'!$K$101*'Draft Array'!$M$113*pcwr)</f>
        <v>#REF!</v>
      </c>
      <c r="AC720" s="3" t="str">
        <f t="shared" si="8"/>
        <v>#REF!</v>
      </c>
      <c r="AD720" s="135">
        <f t="shared" si="9"/>
        <v>0</v>
      </c>
      <c r="AE720" s="3" t="str">
        <f t="shared" si="28"/>
        <v>#DIV/0!</v>
      </c>
      <c r="AF720" s="3"/>
      <c r="AG720" s="3"/>
      <c r="AH720" s="3"/>
      <c r="AI720" s="3"/>
      <c r="AJ720" s="3"/>
      <c r="AK720" s="3"/>
    </row>
    <row r="721" ht="15.75" customHeight="1">
      <c r="A721" s="156" t="str">
        <f>OffensePrj!C720</f>
        <v>te</v>
      </c>
      <c r="B721" s="131" t="str">
        <f>OffensePrj!R720</f>
        <v>Jack Doyle</v>
      </c>
      <c r="C721" s="132">
        <f>OffensePrj!D720</f>
        <v>0</v>
      </c>
      <c r="D721" s="132">
        <f>OffensePrj!E720</f>
        <v>0</v>
      </c>
      <c r="E721" s="132">
        <f>OffensePrj!F720</f>
        <v>0</v>
      </c>
      <c r="F721" s="132">
        <f>OffensePrj!G720</f>
        <v>0</v>
      </c>
      <c r="G721" s="133">
        <f>OffensePrj!H720</f>
        <v>0</v>
      </c>
      <c r="H721" s="132">
        <f>OffensePrj!I720</f>
        <v>0</v>
      </c>
      <c r="I721" s="132">
        <f>OffensePrj!J720</f>
        <v>0</v>
      </c>
      <c r="J721" s="132">
        <f>OffensePrj!K720</f>
        <v>0</v>
      </c>
      <c r="K721" s="132">
        <f>OffensePrj!L720</f>
        <v>53.28007</v>
      </c>
      <c r="L721" s="132">
        <f>OffensePrj!M720</f>
        <v>566.3495</v>
      </c>
      <c r="M721" s="132">
        <f>OffensePrj!N720</f>
        <v>4.770489</v>
      </c>
      <c r="N721" s="132">
        <f>OffensePrj!O720</f>
        <v>0.512668</v>
      </c>
      <c r="O721" s="132">
        <f>OffensePrj!P720</f>
        <v>0</v>
      </c>
      <c r="P721" s="132">
        <f>OffensePrj!Q720</f>
        <v>0</v>
      </c>
      <c r="Q721" s="134">
        <f>IFERROR(ProjectionCalcs!D721*pointpasscomp+ProjectionCalcs!E721*pointpassyard+ProjectionCalcs!F721*pointpasstd+pointint*ProjectionCalcs!G721+ProjectionCalcs!H721*pointrushatt+pointrushyard*ProjectionCalcs!I721+pointrushtd*ProjectionCalcs!J721+ProjectionCalcs!K721*pointrec+pointrecyard*ProjectionCalcs!L721+ProjectionCalcs!M721*pointrectd+pointfumb*ProjectionCalcs!N721+(C721-D721)*pointpassinc+O721*pointret+P721*pointrushtd,0)</f>
        <v>0</v>
      </c>
      <c r="R721" s="113" t="str">
        <f t="shared" si="23"/>
        <v>#REF!</v>
      </c>
      <c r="S721" s="135" t="str">
        <f t="shared" si="24"/>
        <v>#REF!</v>
      </c>
      <c r="T721" s="113" t="str">
        <f t="array" ref="T721">ROUND(SUMPRODUCT((AE721&gt;=$AE$705:$AE$902)/COUNTIF($AE$705:$AE$902,$AE$705:$AE$902)),0)</f>
        <v>#DIV/0!</v>
      </c>
      <c r="U721" s="3" t="str">
        <f t="shared" si="25"/>
        <v>#REF!</v>
      </c>
      <c r="V721" s="3" t="str">
        <f t="array" ref="V721">IFERROR(INDEX(Overall!$C$3:$C$389,MATCH(ProjectionCalcs!B721,Overall!$D$3:$D$389,0)),"No")</f>
        <v>Yes</v>
      </c>
      <c r="W721" s="93">
        <f t="shared" si="26"/>
        <v>0</v>
      </c>
      <c r="X721" s="136"/>
      <c r="Y721" s="3" t="str">
        <f t="shared" si="27"/>
        <v/>
      </c>
      <c r="Z721" s="3" t="str">
        <f t="shared" si="6"/>
        <v>#DIV/0!</v>
      </c>
      <c r="AA721" s="96">
        <f t="shared" si="7"/>
        <v>0</v>
      </c>
      <c r="AB721" s="3" t="str">
        <f>IF(OR((AA721-$AD$2)&lt;0,(AA721-$AD$4)&lt;0),0,(AA721-$AD$2)*(AA721-$AD$4)*'Draft Array'!$K$101*'Draft Array'!$M$113*pcwr)</f>
        <v>#REF!</v>
      </c>
      <c r="AC721" s="3" t="str">
        <f t="shared" si="8"/>
        <v>#REF!</v>
      </c>
      <c r="AD721" s="135">
        <f t="shared" si="9"/>
        <v>0</v>
      </c>
      <c r="AE721" s="3" t="str">
        <f t="shared" si="28"/>
        <v>#DIV/0!</v>
      </c>
      <c r="AF721" s="3"/>
      <c r="AG721" s="3"/>
      <c r="AH721" s="3"/>
      <c r="AI721" s="3"/>
      <c r="AJ721" s="3"/>
      <c r="AK721" s="3"/>
    </row>
    <row r="722" ht="15.75" customHeight="1">
      <c r="A722" s="156" t="str">
        <f>OffensePrj!C721</f>
        <v>te</v>
      </c>
      <c r="B722" s="131" t="str">
        <f>OffensePrj!R721</f>
        <v>Travis Kelce</v>
      </c>
      <c r="C722" s="132">
        <f>OffensePrj!D721</f>
        <v>0</v>
      </c>
      <c r="D722" s="132">
        <f>OffensePrj!E721</f>
        <v>0</v>
      </c>
      <c r="E722" s="132">
        <f>OffensePrj!F721</f>
        <v>0</v>
      </c>
      <c r="F722" s="132">
        <f>OffensePrj!G721</f>
        <v>0</v>
      </c>
      <c r="G722" s="133">
        <f>OffensePrj!H721</f>
        <v>0</v>
      </c>
      <c r="H722" s="132">
        <f>OffensePrj!I721</f>
        <v>0</v>
      </c>
      <c r="I722" s="132">
        <f>OffensePrj!J721</f>
        <v>0</v>
      </c>
      <c r="J722" s="132">
        <f>OffensePrj!K721</f>
        <v>0</v>
      </c>
      <c r="K722" s="132">
        <f>OffensePrj!L721</f>
        <v>96.35652</v>
      </c>
      <c r="L722" s="132">
        <f>OffensePrj!M721</f>
        <v>1195.434</v>
      </c>
      <c r="M722" s="132">
        <f>OffensePrj!N721</f>
        <v>8.209309</v>
      </c>
      <c r="N722" s="132">
        <f>OffensePrj!O721</f>
        <v>1.048733</v>
      </c>
      <c r="O722" s="132">
        <f>OffensePrj!P721</f>
        <v>0</v>
      </c>
      <c r="P722" s="132">
        <f>OffensePrj!Q721</f>
        <v>0</v>
      </c>
      <c r="Q722" s="134">
        <f>IFERROR(ProjectionCalcs!D722*pointpasscomp+ProjectionCalcs!E722*pointpassyard+ProjectionCalcs!F722*pointpasstd+pointint*ProjectionCalcs!G722+ProjectionCalcs!H722*pointrushatt+pointrushyard*ProjectionCalcs!I722+pointrushtd*ProjectionCalcs!J722+ProjectionCalcs!K722*pointrec+pointrecyard*ProjectionCalcs!L722+ProjectionCalcs!M722*pointrectd+pointfumb*ProjectionCalcs!N722+(C722-D722)*pointpassinc+O722*pointret+P722*pointrushtd,0)</f>
        <v>0</v>
      </c>
      <c r="R722" s="113" t="str">
        <f t="shared" si="23"/>
        <v>#REF!</v>
      </c>
      <c r="S722" s="135" t="str">
        <f t="shared" si="24"/>
        <v>#REF!</v>
      </c>
      <c r="T722" s="113" t="str">
        <f t="array" ref="T722">ROUND(SUMPRODUCT((AE722&gt;=$AE$705:$AE$902)/COUNTIF($AE$705:$AE$902,$AE$705:$AE$902)),0)</f>
        <v>#DIV/0!</v>
      </c>
      <c r="U722" s="3" t="str">
        <f t="shared" si="25"/>
        <v>#REF!</v>
      </c>
      <c r="V722" s="3" t="str">
        <f t="array" ref="V722">IFERROR(INDEX(Overall!$C$3:$C$389,MATCH(ProjectionCalcs!B722,Overall!$D$3:$D$389,0)),"No")</f>
        <v>Yes</v>
      </c>
      <c r="W722" s="93">
        <f t="shared" si="26"/>
        <v>0</v>
      </c>
      <c r="X722" s="136"/>
      <c r="Y722" s="3" t="str">
        <f t="shared" si="27"/>
        <v/>
      </c>
      <c r="Z722" s="3" t="str">
        <f t="shared" si="6"/>
        <v>#DIV/0!</v>
      </c>
      <c r="AA722" s="96">
        <f t="shared" si="7"/>
        <v>0</v>
      </c>
      <c r="AB722" s="3" t="str">
        <f>IF(OR((AA722-$AD$2)&lt;0,(AA722-$AD$4)&lt;0),0,(AA722-$AD$2)*(AA722-$AD$4)*'Draft Array'!$K$101*'Draft Array'!$M$113*pcwr)</f>
        <v>#REF!</v>
      </c>
      <c r="AC722" s="3" t="str">
        <f t="shared" si="8"/>
        <v>#REF!</v>
      </c>
      <c r="AD722" s="135">
        <f t="shared" si="9"/>
        <v>0</v>
      </c>
      <c r="AE722" s="3" t="str">
        <f t="shared" si="28"/>
        <v>#DIV/0!</v>
      </c>
      <c r="AF722" s="3"/>
      <c r="AG722" s="3"/>
      <c r="AH722" s="3"/>
      <c r="AI722" s="3"/>
      <c r="AJ722" s="3"/>
      <c r="AK722" s="3"/>
    </row>
    <row r="723" ht="15.75" customHeight="1">
      <c r="A723" s="156" t="str">
        <f>OffensePrj!C722</f>
        <v>te</v>
      </c>
      <c r="B723" s="131" t="str">
        <f>OffensePrj!R722</f>
        <v>Darren Fells</v>
      </c>
      <c r="C723" s="132">
        <f>OffensePrj!D722</f>
        <v>0</v>
      </c>
      <c r="D723" s="132">
        <f>OffensePrj!E722</f>
        <v>0</v>
      </c>
      <c r="E723" s="132">
        <f>OffensePrj!F722</f>
        <v>0</v>
      </c>
      <c r="F723" s="132">
        <f>OffensePrj!G722</f>
        <v>0</v>
      </c>
      <c r="G723" s="133">
        <f>OffensePrj!H722</f>
        <v>0</v>
      </c>
      <c r="H723" s="132">
        <f>OffensePrj!I722</f>
        <v>0</v>
      </c>
      <c r="I723" s="132">
        <f>OffensePrj!J722</f>
        <v>0</v>
      </c>
      <c r="J723" s="132">
        <f>OffensePrj!K722</f>
        <v>0</v>
      </c>
      <c r="K723" s="132">
        <f>OffensePrj!L722</f>
        <v>33.08055</v>
      </c>
      <c r="L723" s="132">
        <f>OffensePrj!M722</f>
        <v>332.0163</v>
      </c>
      <c r="M723" s="132">
        <f>OffensePrj!N722</f>
        <v>4.687252</v>
      </c>
      <c r="N723" s="132">
        <f>OffensePrj!O722</f>
        <v>0</v>
      </c>
      <c r="O723" s="132">
        <f>OffensePrj!P722</f>
        <v>0</v>
      </c>
      <c r="P723" s="132">
        <f>OffensePrj!Q722</f>
        <v>0</v>
      </c>
      <c r="Q723" s="134">
        <f>IFERROR(ProjectionCalcs!D723*pointpasscomp+ProjectionCalcs!E723*pointpassyard+ProjectionCalcs!F723*pointpasstd+pointint*ProjectionCalcs!G723+ProjectionCalcs!H723*pointrushatt+pointrushyard*ProjectionCalcs!I723+pointrushtd*ProjectionCalcs!J723+ProjectionCalcs!K723*pointrec+pointrecyard*ProjectionCalcs!L723+ProjectionCalcs!M723*pointrectd+pointfumb*ProjectionCalcs!N723+(C723-D723)*pointpassinc+O723*pointret+P723*pointrushtd,0)</f>
        <v>0</v>
      </c>
      <c r="R723" s="113" t="str">
        <f t="shared" si="23"/>
        <v>#REF!</v>
      </c>
      <c r="S723" s="135" t="str">
        <f t="shared" si="24"/>
        <v>#REF!</v>
      </c>
      <c r="T723" s="113" t="str">
        <f t="array" ref="T723">ROUND(SUMPRODUCT((AE723&gt;=$AE$705:$AE$902)/COUNTIF($AE$705:$AE$902,$AE$705:$AE$902)),0)</f>
        <v>#DIV/0!</v>
      </c>
      <c r="U723" s="3" t="str">
        <f t="shared" si="25"/>
        <v>#REF!</v>
      </c>
      <c r="V723" s="3" t="str">
        <f t="array" ref="V723">IFERROR(INDEX(Overall!$C$3:$C$389,MATCH(ProjectionCalcs!B723,Overall!$D$3:$D$389,0)),"No")</f>
        <v>Yes</v>
      </c>
      <c r="W723" s="93">
        <f t="shared" si="26"/>
        <v>0</v>
      </c>
      <c r="X723" s="136"/>
      <c r="Y723" s="3" t="str">
        <f t="shared" si="27"/>
        <v/>
      </c>
      <c r="Z723" s="3" t="str">
        <f t="shared" si="6"/>
        <v>#DIV/0!</v>
      </c>
      <c r="AA723" s="96">
        <f t="shared" si="7"/>
        <v>0</v>
      </c>
      <c r="AB723" s="3" t="str">
        <f>IF(OR((AA723-$AD$2)&lt;0,(AA723-$AD$4)&lt;0),0,(AA723-$AD$2)*(AA723-$AD$4)*'Draft Array'!$K$101*'Draft Array'!$M$113*pcwr)</f>
        <v>#REF!</v>
      </c>
      <c r="AC723" s="3" t="str">
        <f t="shared" si="8"/>
        <v>#REF!</v>
      </c>
      <c r="AD723" s="135">
        <f t="shared" si="9"/>
        <v>0</v>
      </c>
      <c r="AE723" s="3" t="str">
        <f t="shared" si="28"/>
        <v>#DIV/0!</v>
      </c>
      <c r="AF723" s="3"/>
      <c r="AG723" s="3"/>
      <c r="AH723" s="3"/>
      <c r="AI723" s="3"/>
      <c r="AJ723" s="3"/>
      <c r="AK723" s="3"/>
    </row>
    <row r="724" ht="15.75" customHeight="1">
      <c r="A724" s="156" t="str">
        <f>OffensePrj!C723</f>
        <v>te</v>
      </c>
      <c r="B724" s="131" t="str">
        <f>OffensePrj!R723</f>
        <v>Demetrius Harris</v>
      </c>
      <c r="C724" s="132">
        <f>OffensePrj!D723</f>
        <v>0</v>
      </c>
      <c r="D724" s="132">
        <f>OffensePrj!E723</f>
        <v>0</v>
      </c>
      <c r="E724" s="132">
        <f>OffensePrj!F723</f>
        <v>0</v>
      </c>
      <c r="F724" s="132">
        <f>OffensePrj!G723</f>
        <v>0</v>
      </c>
      <c r="G724" s="133">
        <f>OffensePrj!H723</f>
        <v>0</v>
      </c>
      <c r="H724" s="132">
        <f>OffensePrj!I723</f>
        <v>0</v>
      </c>
      <c r="I724" s="132">
        <f>OffensePrj!J723</f>
        <v>0</v>
      </c>
      <c r="J724" s="132">
        <f>OffensePrj!K723</f>
        <v>0</v>
      </c>
      <c r="K724" s="132">
        <f>OffensePrj!L723</f>
        <v>10.97496</v>
      </c>
      <c r="L724" s="132">
        <f>OffensePrj!M723</f>
        <v>108.9938</v>
      </c>
      <c r="M724" s="132">
        <f>OffensePrj!N723</f>
        <v>1.262233</v>
      </c>
      <c r="N724" s="132">
        <f>OffensePrj!O723</f>
        <v>0</v>
      </c>
      <c r="O724" s="132">
        <f>OffensePrj!P723</f>
        <v>0</v>
      </c>
      <c r="P724" s="132">
        <f>OffensePrj!Q723</f>
        <v>0</v>
      </c>
      <c r="Q724" s="134">
        <f>IFERROR(ProjectionCalcs!D724*pointpasscomp+ProjectionCalcs!E724*pointpassyard+ProjectionCalcs!F724*pointpasstd+pointint*ProjectionCalcs!G724+ProjectionCalcs!H724*pointrushatt+pointrushyard*ProjectionCalcs!I724+pointrushtd*ProjectionCalcs!J724+ProjectionCalcs!K724*pointrec+pointrecyard*ProjectionCalcs!L724+ProjectionCalcs!M724*pointrectd+pointfumb*ProjectionCalcs!N724+(C724-D724)*pointpassinc+O724*pointret+P724*pointrushtd,0)</f>
        <v>0</v>
      </c>
      <c r="R724" s="113" t="str">
        <f t="shared" si="23"/>
        <v>#REF!</v>
      </c>
      <c r="S724" s="135" t="str">
        <f t="shared" si="24"/>
        <v>#REF!</v>
      </c>
      <c r="T724" s="113" t="str">
        <f t="array" ref="T724">ROUND(SUMPRODUCT((AE724&gt;=$AE$705:$AE$902)/COUNTIF($AE$705:$AE$902,$AE$705:$AE$902)),0)</f>
        <v>#DIV/0!</v>
      </c>
      <c r="U724" s="3" t="str">
        <f t="shared" si="25"/>
        <v>#REF!</v>
      </c>
      <c r="V724" s="3" t="str">
        <f t="array" ref="V724">IFERROR(INDEX(Overall!$C$3:$C$389,MATCH(ProjectionCalcs!B724,Overall!$D$3:$D$389,0)),"No")</f>
        <v>No</v>
      </c>
      <c r="W724" s="93">
        <f t="shared" si="26"/>
        <v>1</v>
      </c>
      <c r="X724" s="136"/>
      <c r="Y724" s="3" t="str">
        <f t="shared" si="27"/>
        <v/>
      </c>
      <c r="Z724" s="3" t="str">
        <f t="shared" si="6"/>
        <v>#DIV/0!</v>
      </c>
      <c r="AA724" s="96">
        <f t="shared" si="7"/>
        <v>0</v>
      </c>
      <c r="AB724" s="3" t="str">
        <f>IF(OR((AA724-$AD$2)&lt;0,(AA724-$AD$4)&lt;0),0,(AA724-$AD$2)*(AA724-$AD$4)*'Draft Array'!$K$101*'Draft Array'!$M$113*pcwr)</f>
        <v>#REF!</v>
      </c>
      <c r="AC724" s="3" t="str">
        <f t="shared" si="8"/>
        <v>#REF!</v>
      </c>
      <c r="AD724" s="135">
        <f t="shared" si="9"/>
        <v>0</v>
      </c>
      <c r="AE724" s="3" t="str">
        <f t="shared" si="28"/>
        <v>#DIV/0!</v>
      </c>
      <c r="AF724" s="3"/>
      <c r="AG724" s="3"/>
      <c r="AH724" s="3"/>
      <c r="AI724" s="3"/>
      <c r="AJ724" s="3"/>
      <c r="AK724" s="3"/>
    </row>
    <row r="725" ht="15.75" customHeight="1">
      <c r="A725" s="156" t="str">
        <f>OffensePrj!C724</f>
        <v>te</v>
      </c>
      <c r="B725" s="131" t="str">
        <f>OffensePrj!R724</f>
        <v>Luke Willson</v>
      </c>
      <c r="C725" s="132">
        <f>OffensePrj!D724</f>
        <v>0</v>
      </c>
      <c r="D725" s="132">
        <f>OffensePrj!E724</f>
        <v>0</v>
      </c>
      <c r="E725" s="132">
        <f>OffensePrj!F724</f>
        <v>0</v>
      </c>
      <c r="F725" s="132">
        <f>OffensePrj!G724</f>
        <v>0</v>
      </c>
      <c r="G725" s="133">
        <f>OffensePrj!H724</f>
        <v>0</v>
      </c>
      <c r="H725" s="132">
        <f>OffensePrj!I724</f>
        <v>0</v>
      </c>
      <c r="I725" s="132">
        <f>OffensePrj!J724</f>
        <v>0</v>
      </c>
      <c r="J725" s="132">
        <f>OffensePrj!K724</f>
        <v>0</v>
      </c>
      <c r="K725" s="132">
        <f>OffensePrj!L724</f>
        <v>10.19604</v>
      </c>
      <c r="L725" s="132">
        <f>OffensePrj!M724</f>
        <v>103.5033</v>
      </c>
      <c r="M725" s="132">
        <f>OffensePrj!N724</f>
        <v>0.606954</v>
      </c>
      <c r="N725" s="132">
        <f>OffensePrj!O724</f>
        <v>0</v>
      </c>
      <c r="O725" s="132">
        <f>OffensePrj!P724</f>
        <v>0</v>
      </c>
      <c r="P725" s="132">
        <f>OffensePrj!Q724</f>
        <v>0</v>
      </c>
      <c r="Q725" s="134">
        <f>IFERROR(ProjectionCalcs!D725*pointpasscomp+ProjectionCalcs!E725*pointpassyard+ProjectionCalcs!F725*pointpasstd+pointint*ProjectionCalcs!G725+ProjectionCalcs!H725*pointrushatt+pointrushyard*ProjectionCalcs!I725+pointrushtd*ProjectionCalcs!J725+ProjectionCalcs!K725*pointrec+pointrecyard*ProjectionCalcs!L725+ProjectionCalcs!M725*pointrectd+pointfumb*ProjectionCalcs!N725+(C725-D725)*pointpassinc+O725*pointret+P725*pointrushtd,0)</f>
        <v>0</v>
      </c>
      <c r="R725" s="113" t="str">
        <f t="shared" si="23"/>
        <v>#REF!</v>
      </c>
      <c r="S725" s="135" t="str">
        <f t="shared" si="24"/>
        <v>#REF!</v>
      </c>
      <c r="T725" s="113" t="str">
        <f t="array" ref="T725">ROUND(SUMPRODUCT((AE725&gt;=$AE$705:$AE$902)/COUNTIF($AE$705:$AE$902,$AE$705:$AE$902)),0)</f>
        <v>#DIV/0!</v>
      </c>
      <c r="U725" s="3" t="str">
        <f t="shared" si="25"/>
        <v>#REF!</v>
      </c>
      <c r="V725" s="3" t="str">
        <f t="array" ref="V725">IFERROR(INDEX(Overall!$C$3:$C$389,MATCH(ProjectionCalcs!B725,Overall!$D$3:$D$389,0)),"No")</f>
        <v>No</v>
      </c>
      <c r="W725" s="93">
        <f t="shared" si="26"/>
        <v>1</v>
      </c>
      <c r="X725" s="136"/>
      <c r="Y725" s="3" t="str">
        <f t="shared" si="27"/>
        <v/>
      </c>
      <c r="Z725" s="3" t="str">
        <f t="shared" si="6"/>
        <v>#DIV/0!</v>
      </c>
      <c r="AA725" s="96">
        <f t="shared" si="7"/>
        <v>0</v>
      </c>
      <c r="AB725" s="3" t="str">
        <f>IF(OR((AA725-$AD$2)&lt;0,(AA725-$AD$4)&lt;0),0,(AA725-$AD$2)*(AA725-$AD$4)*'Draft Array'!$K$101*'Draft Array'!$M$113*pcwr)</f>
        <v>#REF!</v>
      </c>
      <c r="AC725" s="3" t="str">
        <f t="shared" si="8"/>
        <v>#REF!</v>
      </c>
      <c r="AD725" s="135">
        <f t="shared" si="9"/>
        <v>0</v>
      </c>
      <c r="AE725" s="3" t="str">
        <f t="shared" si="28"/>
        <v>#DIV/0!</v>
      </c>
      <c r="AF725" s="3"/>
      <c r="AG725" s="3"/>
      <c r="AH725" s="3"/>
      <c r="AI725" s="3"/>
      <c r="AJ725" s="3"/>
      <c r="AK725" s="3"/>
    </row>
    <row r="726" ht="15.75" customHeight="1">
      <c r="A726" s="156" t="str">
        <f>OffensePrj!C725</f>
        <v>te</v>
      </c>
      <c r="B726" s="131" t="str">
        <f>OffensePrj!R725</f>
        <v>Ryan Griffin</v>
      </c>
      <c r="C726" s="132">
        <f>OffensePrj!D725</f>
        <v>0</v>
      </c>
      <c r="D726" s="132">
        <f>OffensePrj!E725</f>
        <v>0</v>
      </c>
      <c r="E726" s="132">
        <f>OffensePrj!F725</f>
        <v>0</v>
      </c>
      <c r="F726" s="132">
        <f>OffensePrj!G725</f>
        <v>0</v>
      </c>
      <c r="G726" s="133">
        <f>OffensePrj!H725</f>
        <v>0</v>
      </c>
      <c r="H726" s="132">
        <f>OffensePrj!I725</f>
        <v>0</v>
      </c>
      <c r="I726" s="132">
        <f>OffensePrj!J725</f>
        <v>0</v>
      </c>
      <c r="J726" s="132">
        <f>OffensePrj!K725</f>
        <v>0</v>
      </c>
      <c r="K726" s="132">
        <f>OffensePrj!L725</f>
        <v>25.68048</v>
      </c>
      <c r="L726" s="132">
        <f>OffensePrj!M725</f>
        <v>294.2951</v>
      </c>
      <c r="M726" s="132">
        <f>OffensePrj!N725</f>
        <v>2.629017</v>
      </c>
      <c r="N726" s="132">
        <f>OffensePrj!O725</f>
        <v>0</v>
      </c>
      <c r="O726" s="132">
        <f>OffensePrj!P725</f>
        <v>0</v>
      </c>
      <c r="P726" s="132">
        <f>OffensePrj!Q725</f>
        <v>0</v>
      </c>
      <c r="Q726" s="134">
        <f>IFERROR(ProjectionCalcs!D726*pointpasscomp+ProjectionCalcs!E726*pointpassyard+ProjectionCalcs!F726*pointpasstd+pointint*ProjectionCalcs!G726+ProjectionCalcs!H726*pointrushatt+pointrushyard*ProjectionCalcs!I726+pointrushtd*ProjectionCalcs!J726+ProjectionCalcs!K726*pointrec+pointrecyard*ProjectionCalcs!L726+ProjectionCalcs!M726*pointrectd+pointfumb*ProjectionCalcs!N726+(C726-D726)*pointpassinc+O726*pointret+P726*pointrushtd,0)</f>
        <v>0</v>
      </c>
      <c r="R726" s="113" t="str">
        <f t="shared" si="23"/>
        <v>#REF!</v>
      </c>
      <c r="S726" s="135" t="str">
        <f t="shared" si="24"/>
        <v>#REF!</v>
      </c>
      <c r="T726" s="113" t="str">
        <f t="array" ref="T726">ROUND(SUMPRODUCT((AE726&gt;=$AE$705:$AE$902)/COUNTIF($AE$705:$AE$902,$AE$705:$AE$902)),0)</f>
        <v>#DIV/0!</v>
      </c>
      <c r="U726" s="3" t="str">
        <f t="shared" si="25"/>
        <v>#REF!</v>
      </c>
      <c r="V726" s="3" t="str">
        <f t="array" ref="V726">IFERROR(INDEX(Overall!$C$3:$C$389,MATCH(ProjectionCalcs!B726,Overall!$D$3:$D$389,0)),"No")</f>
        <v>No</v>
      </c>
      <c r="W726" s="93">
        <f t="shared" si="26"/>
        <v>1</v>
      </c>
      <c r="X726" s="136"/>
      <c r="Y726" s="3" t="str">
        <f t="shared" si="27"/>
        <v/>
      </c>
      <c r="Z726" s="3" t="str">
        <f t="shared" si="6"/>
        <v>#DIV/0!</v>
      </c>
      <c r="AA726" s="96">
        <f t="shared" si="7"/>
        <v>0</v>
      </c>
      <c r="AB726" s="3" t="str">
        <f>IF(OR((AA726-$AD$2)&lt;0,(AA726-$AD$4)&lt;0),0,(AA726-$AD$2)*(AA726-$AD$4)*'Draft Array'!$K$101*'Draft Array'!$M$113*pcwr)</f>
        <v>#REF!</v>
      </c>
      <c r="AC726" s="3" t="str">
        <f t="shared" si="8"/>
        <v>#REF!</v>
      </c>
      <c r="AD726" s="135">
        <f t="shared" si="9"/>
        <v>0</v>
      </c>
      <c r="AE726" s="3" t="str">
        <f t="shared" si="28"/>
        <v>#DIV/0!</v>
      </c>
      <c r="AF726" s="3"/>
      <c r="AG726" s="3"/>
      <c r="AH726" s="3"/>
      <c r="AI726" s="3"/>
      <c r="AJ726" s="3"/>
      <c r="AK726" s="3"/>
    </row>
    <row r="727" ht="15.75" customHeight="1">
      <c r="A727" s="156" t="str">
        <f>OffensePrj!C726</f>
        <v>te</v>
      </c>
      <c r="B727" s="131" t="str">
        <f>OffensePrj!R726</f>
        <v>Josh Hill</v>
      </c>
      <c r="C727" s="132">
        <f>OffensePrj!D726</f>
        <v>0</v>
      </c>
      <c r="D727" s="132">
        <f>OffensePrj!E726</f>
        <v>0</v>
      </c>
      <c r="E727" s="132">
        <f>OffensePrj!F726</f>
        <v>0</v>
      </c>
      <c r="F727" s="132">
        <f>OffensePrj!G726</f>
        <v>0</v>
      </c>
      <c r="G727" s="133">
        <f>OffensePrj!H726</f>
        <v>0</v>
      </c>
      <c r="H727" s="132">
        <f>OffensePrj!I726</f>
        <v>0</v>
      </c>
      <c r="I727" s="132">
        <f>OffensePrj!J726</f>
        <v>0</v>
      </c>
      <c r="J727" s="132">
        <f>OffensePrj!K726</f>
        <v>0</v>
      </c>
      <c r="K727" s="132">
        <f>OffensePrj!L726</f>
        <v>16.47199</v>
      </c>
      <c r="L727" s="132">
        <f>OffensePrj!M726</f>
        <v>156.8893</v>
      </c>
      <c r="M727" s="132">
        <f>OffensePrj!N726</f>
        <v>1.196016</v>
      </c>
      <c r="N727" s="132">
        <f>OffensePrj!O726</f>
        <v>0</v>
      </c>
      <c r="O727" s="132">
        <f>OffensePrj!P726</f>
        <v>0</v>
      </c>
      <c r="P727" s="132">
        <f>OffensePrj!Q726</f>
        <v>0</v>
      </c>
      <c r="Q727" s="134">
        <f>IFERROR(ProjectionCalcs!D727*pointpasscomp+ProjectionCalcs!E727*pointpassyard+ProjectionCalcs!F727*pointpasstd+pointint*ProjectionCalcs!G727+ProjectionCalcs!H727*pointrushatt+pointrushyard*ProjectionCalcs!I727+pointrushtd*ProjectionCalcs!J727+ProjectionCalcs!K727*pointrec+pointrecyard*ProjectionCalcs!L727+ProjectionCalcs!M727*pointrectd+pointfumb*ProjectionCalcs!N727+(C727-D727)*pointpassinc+O727*pointret+P727*pointrushtd,0)</f>
        <v>0</v>
      </c>
      <c r="R727" s="113" t="str">
        <f t="shared" si="23"/>
        <v>#REF!</v>
      </c>
      <c r="S727" s="135" t="str">
        <f t="shared" si="24"/>
        <v>#REF!</v>
      </c>
      <c r="T727" s="113" t="str">
        <f t="array" ref="T727">ROUND(SUMPRODUCT((AE727&gt;=$AE$705:$AE$902)/COUNTIF($AE$705:$AE$902,$AE$705:$AE$902)),0)</f>
        <v>#DIV/0!</v>
      </c>
      <c r="U727" s="3" t="str">
        <f t="shared" si="25"/>
        <v>#REF!</v>
      </c>
      <c r="V727" s="3" t="str">
        <f t="array" ref="V727">IFERROR(INDEX(Overall!$C$3:$C$389,MATCH(ProjectionCalcs!B727,Overall!$D$3:$D$389,0)),"No")</f>
        <v>No</v>
      </c>
      <c r="W727" s="93">
        <f t="shared" si="26"/>
        <v>1</v>
      </c>
      <c r="X727" s="136"/>
      <c r="Y727" s="3" t="str">
        <f t="shared" si="27"/>
        <v/>
      </c>
      <c r="Z727" s="3" t="str">
        <f t="shared" si="6"/>
        <v>#DIV/0!</v>
      </c>
      <c r="AA727" s="96">
        <f t="shared" si="7"/>
        <v>0</v>
      </c>
      <c r="AB727" s="3" t="str">
        <f>IF(OR((AA727-$AD$2)&lt;0,(AA727-$AD$4)&lt;0),0,(AA727-$AD$2)*(AA727-$AD$4)*'Draft Array'!$K$101*'Draft Array'!$M$113*pcwr)</f>
        <v>#REF!</v>
      </c>
      <c r="AC727" s="3" t="str">
        <f t="shared" si="8"/>
        <v>#REF!</v>
      </c>
      <c r="AD727" s="135">
        <f t="shared" si="9"/>
        <v>0</v>
      </c>
      <c r="AE727" s="3" t="str">
        <f t="shared" si="28"/>
        <v>#DIV/0!</v>
      </c>
      <c r="AF727" s="3"/>
      <c r="AG727" s="3"/>
      <c r="AH727" s="3"/>
      <c r="AI727" s="3"/>
      <c r="AJ727" s="3"/>
      <c r="AK727" s="3"/>
    </row>
    <row r="728" ht="15.75" customHeight="1">
      <c r="A728" s="156" t="str">
        <f>OffensePrj!C727</f>
        <v>te</v>
      </c>
      <c r="B728" s="131" t="str">
        <f>OffensePrj!R727</f>
        <v>Eric Ebron</v>
      </c>
      <c r="C728" s="132">
        <f>OffensePrj!D727</f>
        <v>0</v>
      </c>
      <c r="D728" s="132">
        <f>OffensePrj!E727</f>
        <v>0</v>
      </c>
      <c r="E728" s="132">
        <f>OffensePrj!F727</f>
        <v>0</v>
      </c>
      <c r="F728" s="132">
        <f>OffensePrj!G727</f>
        <v>0</v>
      </c>
      <c r="G728" s="133">
        <f>OffensePrj!H727</f>
        <v>0</v>
      </c>
      <c r="H728" s="132">
        <f>OffensePrj!I727</f>
        <v>0</v>
      </c>
      <c r="I728" s="132">
        <f>OffensePrj!J727</f>
        <v>0</v>
      </c>
      <c r="J728" s="132">
        <f>OffensePrj!K727</f>
        <v>0</v>
      </c>
      <c r="K728" s="132">
        <f>OffensePrj!L727</f>
        <v>48.53935</v>
      </c>
      <c r="L728" s="132">
        <f>OffensePrj!M727</f>
        <v>564.8302</v>
      </c>
      <c r="M728" s="132">
        <f>OffensePrj!N727</f>
        <v>5.02943</v>
      </c>
      <c r="N728" s="132">
        <f>OffensePrj!O727</f>
        <v>0</v>
      </c>
      <c r="O728" s="132">
        <f>OffensePrj!P727</f>
        <v>0</v>
      </c>
      <c r="P728" s="132">
        <f>OffensePrj!Q727</f>
        <v>0</v>
      </c>
      <c r="Q728" s="134">
        <f>IFERROR(ProjectionCalcs!D728*pointpasscomp+ProjectionCalcs!E728*pointpassyard+ProjectionCalcs!F728*pointpasstd+pointint*ProjectionCalcs!G728+ProjectionCalcs!H728*pointrushatt+pointrushyard*ProjectionCalcs!I728+pointrushtd*ProjectionCalcs!J728+ProjectionCalcs!K728*pointrec+pointrecyard*ProjectionCalcs!L728+ProjectionCalcs!M728*pointrectd+pointfumb*ProjectionCalcs!N728+(C728-D728)*pointpassinc+O728*pointret+P728*pointrushtd,0)</f>
        <v>0</v>
      </c>
      <c r="R728" s="113" t="str">
        <f t="shared" si="23"/>
        <v>#REF!</v>
      </c>
      <c r="S728" s="135" t="str">
        <f t="shared" si="24"/>
        <v>#REF!</v>
      </c>
      <c r="T728" s="113" t="str">
        <f t="array" ref="T728">ROUND(SUMPRODUCT((AE728&gt;=$AE$705:$AE$902)/COUNTIF($AE$705:$AE$902,$AE$705:$AE$902)),0)</f>
        <v>#DIV/0!</v>
      </c>
      <c r="U728" s="3" t="str">
        <f t="shared" si="25"/>
        <v>#REF!</v>
      </c>
      <c r="V728" s="3" t="str">
        <f t="array" ref="V728">IFERROR(INDEX(Overall!$C$3:$C$389,MATCH(ProjectionCalcs!B728,Overall!$D$3:$D$389,0)),"No")</f>
        <v>Yes</v>
      </c>
      <c r="W728" s="93">
        <f t="shared" si="26"/>
        <v>0</v>
      </c>
      <c r="X728" s="136"/>
      <c r="Y728" s="3" t="str">
        <f t="shared" si="27"/>
        <v/>
      </c>
      <c r="Z728" s="3" t="str">
        <f t="shared" si="6"/>
        <v>#DIV/0!</v>
      </c>
      <c r="AA728" s="96">
        <f t="shared" si="7"/>
        <v>0</v>
      </c>
      <c r="AB728" s="3" t="str">
        <f>IF(OR((AA728-$AD$2)&lt;0,(AA728-$AD$4)&lt;0),0,(AA728-$AD$2)*(AA728-$AD$4)*'Draft Array'!$K$101*'Draft Array'!$M$113*pcwr)</f>
        <v>#REF!</v>
      </c>
      <c r="AC728" s="3" t="str">
        <f t="shared" si="8"/>
        <v>#REF!</v>
      </c>
      <c r="AD728" s="135">
        <f t="shared" si="9"/>
        <v>0</v>
      </c>
      <c r="AE728" s="3" t="str">
        <f t="shared" si="28"/>
        <v>#DIV/0!</v>
      </c>
      <c r="AF728" s="3"/>
      <c r="AG728" s="3"/>
      <c r="AH728" s="3"/>
      <c r="AI728" s="3"/>
      <c r="AJ728" s="3"/>
      <c r="AK728" s="3"/>
    </row>
    <row r="729" ht="15.75" customHeight="1">
      <c r="A729" s="156" t="str">
        <f>OffensePrj!C728</f>
        <v>te</v>
      </c>
      <c r="B729" s="131" t="str">
        <f>OffensePrj!R728</f>
        <v>Logan Thomas</v>
      </c>
      <c r="C729" s="132">
        <f>OffensePrj!D728</f>
        <v>0</v>
      </c>
      <c r="D729" s="132">
        <f>OffensePrj!E728</f>
        <v>0</v>
      </c>
      <c r="E729" s="132">
        <f>OffensePrj!F728</f>
        <v>0</v>
      </c>
      <c r="F729" s="132">
        <f>OffensePrj!G728</f>
        <v>0</v>
      </c>
      <c r="G729" s="133">
        <f>OffensePrj!H728</f>
        <v>0</v>
      </c>
      <c r="H729" s="132">
        <f>OffensePrj!I728</f>
        <v>0</v>
      </c>
      <c r="I729" s="132">
        <f>OffensePrj!J728</f>
        <v>0</v>
      </c>
      <c r="J729" s="132">
        <f>OffensePrj!K728</f>
        <v>0</v>
      </c>
      <c r="K729" s="132">
        <f>OffensePrj!L728</f>
        <v>20.32298</v>
      </c>
      <c r="L729" s="132">
        <f>OffensePrj!M728</f>
        <v>208.2261</v>
      </c>
      <c r="M729" s="132">
        <f>OffensePrj!N728</f>
        <v>0.983255</v>
      </c>
      <c r="N729" s="132">
        <f>OffensePrj!O728</f>
        <v>0</v>
      </c>
      <c r="O729" s="132">
        <f>OffensePrj!P728</f>
        <v>0</v>
      </c>
      <c r="P729" s="132">
        <f>OffensePrj!Q728</f>
        <v>0</v>
      </c>
      <c r="Q729" s="134">
        <f>IFERROR(ProjectionCalcs!D729*pointpasscomp+ProjectionCalcs!E729*pointpassyard+ProjectionCalcs!F729*pointpasstd+pointint*ProjectionCalcs!G729+ProjectionCalcs!H729*pointrushatt+pointrushyard*ProjectionCalcs!I729+pointrushtd*ProjectionCalcs!J729+ProjectionCalcs!K729*pointrec+pointrecyard*ProjectionCalcs!L729+ProjectionCalcs!M729*pointrectd+pointfumb*ProjectionCalcs!N729+(C729-D729)*pointpassinc+O729*pointret+P729*pointrushtd,0)</f>
        <v>0</v>
      </c>
      <c r="R729" s="113" t="str">
        <f t="shared" si="23"/>
        <v>#REF!</v>
      </c>
      <c r="S729" s="135" t="str">
        <f t="shared" si="24"/>
        <v>#REF!</v>
      </c>
      <c r="T729" s="113" t="str">
        <f t="array" ref="T729">ROUND(SUMPRODUCT((AE729&gt;=$AE$705:$AE$902)/COUNTIF($AE$705:$AE$902,$AE$705:$AE$902)),0)</f>
        <v>#DIV/0!</v>
      </c>
      <c r="U729" s="3" t="str">
        <f t="shared" si="25"/>
        <v>#REF!</v>
      </c>
      <c r="V729" s="3" t="str">
        <f t="array" ref="V729">IFERROR(INDEX(Overall!$C$3:$C$389,MATCH(ProjectionCalcs!B729,Overall!$D$3:$D$389,0)),"No")</f>
        <v>Yes</v>
      </c>
      <c r="W729" s="93">
        <f t="shared" si="26"/>
        <v>0</v>
      </c>
      <c r="X729" s="136"/>
      <c r="Y729" s="3" t="str">
        <f t="shared" si="27"/>
        <v/>
      </c>
      <c r="Z729" s="3" t="str">
        <f t="shared" si="6"/>
        <v>#DIV/0!</v>
      </c>
      <c r="AA729" s="96">
        <f t="shared" si="7"/>
        <v>0</v>
      </c>
      <c r="AB729" s="3" t="str">
        <f>IF(OR((AA729-$AD$2)&lt;0,(AA729-$AD$4)&lt;0),0,(AA729-$AD$2)*(AA729-$AD$4)*'Draft Array'!$K$101*'Draft Array'!$M$113*pcwr)</f>
        <v>#REF!</v>
      </c>
      <c r="AC729" s="3" t="str">
        <f t="shared" si="8"/>
        <v>#REF!</v>
      </c>
      <c r="AD729" s="135">
        <f t="shared" si="9"/>
        <v>0</v>
      </c>
      <c r="AE729" s="3" t="str">
        <f t="shared" si="28"/>
        <v>#DIV/0!</v>
      </c>
      <c r="AF729" s="3"/>
      <c r="AG729" s="3"/>
      <c r="AH729" s="3"/>
      <c r="AI729" s="3"/>
      <c r="AJ729" s="3"/>
      <c r="AK729" s="3"/>
    </row>
    <row r="730" ht="15.75" customHeight="1">
      <c r="A730" s="156" t="str">
        <f>OffensePrj!C729</f>
        <v>te</v>
      </c>
      <c r="B730" s="131" t="str">
        <f>OffensePrj!R729</f>
        <v>Trey Burton</v>
      </c>
      <c r="C730" s="132">
        <f>OffensePrj!D729</f>
        <v>0</v>
      </c>
      <c r="D730" s="132">
        <f>OffensePrj!E729</f>
        <v>0</v>
      </c>
      <c r="E730" s="132">
        <f>OffensePrj!F729</f>
        <v>0</v>
      </c>
      <c r="F730" s="132">
        <f>OffensePrj!G729</f>
        <v>0</v>
      </c>
      <c r="G730" s="133">
        <f>OffensePrj!H729</f>
        <v>0</v>
      </c>
      <c r="H730" s="132">
        <f>OffensePrj!I729</f>
        <v>0</v>
      </c>
      <c r="I730" s="132">
        <f>OffensePrj!J729</f>
        <v>0</v>
      </c>
      <c r="J730" s="132">
        <f>OffensePrj!K729</f>
        <v>0</v>
      </c>
      <c r="K730" s="132">
        <f>OffensePrj!L729</f>
        <v>25.66616</v>
      </c>
      <c r="L730" s="132">
        <f>OffensePrj!M729</f>
        <v>279.5394</v>
      </c>
      <c r="M730" s="132">
        <f>OffensePrj!N729</f>
        <v>2.023666</v>
      </c>
      <c r="N730" s="132">
        <f>OffensePrj!O729</f>
        <v>0.536066</v>
      </c>
      <c r="O730" s="132">
        <f>OffensePrj!P729</f>
        <v>0</v>
      </c>
      <c r="P730" s="132">
        <f>OffensePrj!Q729</f>
        <v>0</v>
      </c>
      <c r="Q730" s="134">
        <f>IFERROR(ProjectionCalcs!D730*pointpasscomp+ProjectionCalcs!E730*pointpassyard+ProjectionCalcs!F730*pointpasstd+pointint*ProjectionCalcs!G730+ProjectionCalcs!H730*pointrushatt+pointrushyard*ProjectionCalcs!I730+pointrushtd*ProjectionCalcs!J730+ProjectionCalcs!K730*pointrec+pointrecyard*ProjectionCalcs!L730+ProjectionCalcs!M730*pointrectd+pointfumb*ProjectionCalcs!N730+(C730-D730)*pointpassinc+O730*pointret+P730*pointrushtd,0)</f>
        <v>0</v>
      </c>
      <c r="R730" s="113" t="str">
        <f t="shared" si="23"/>
        <v>#REF!</v>
      </c>
      <c r="S730" s="135" t="str">
        <f t="shared" si="24"/>
        <v>#REF!</v>
      </c>
      <c r="T730" s="113" t="str">
        <f t="array" ref="T730">ROUND(SUMPRODUCT((AE730&gt;=$AE$705:$AE$902)/COUNTIF($AE$705:$AE$902,$AE$705:$AE$902)),0)</f>
        <v>#DIV/0!</v>
      </c>
      <c r="U730" s="3" t="str">
        <f t="shared" si="25"/>
        <v>#REF!</v>
      </c>
      <c r="V730" s="3" t="str">
        <f t="array" ref="V730">IFERROR(INDEX(Overall!$C$3:$C$389,MATCH(ProjectionCalcs!B730,Overall!$D$3:$D$389,0)),"No")</f>
        <v>Yes</v>
      </c>
      <c r="W730" s="93">
        <f t="shared" si="26"/>
        <v>0</v>
      </c>
      <c r="X730" s="136"/>
      <c r="Y730" s="3" t="str">
        <f t="shared" si="27"/>
        <v/>
      </c>
      <c r="Z730" s="3" t="str">
        <f t="shared" si="6"/>
        <v>#DIV/0!</v>
      </c>
      <c r="AA730" s="96">
        <f t="shared" si="7"/>
        <v>0</v>
      </c>
      <c r="AB730" s="3" t="str">
        <f>IF(OR((AA730-$AD$2)&lt;0,(AA730-$AD$4)&lt;0),0,(AA730-$AD$2)*(AA730-$AD$4)*'Draft Array'!$K$101*'Draft Array'!$M$113*pcwr)</f>
        <v>#REF!</v>
      </c>
      <c r="AC730" s="3" t="str">
        <f t="shared" si="8"/>
        <v>#REF!</v>
      </c>
      <c r="AD730" s="135">
        <f t="shared" si="9"/>
        <v>0</v>
      </c>
      <c r="AE730" s="3" t="str">
        <f t="shared" si="28"/>
        <v>#DIV/0!</v>
      </c>
      <c r="AF730" s="3"/>
      <c r="AG730" s="3"/>
      <c r="AH730" s="3"/>
      <c r="AI730" s="3"/>
      <c r="AJ730" s="3"/>
      <c r="AK730" s="3"/>
    </row>
    <row r="731" ht="15.75" customHeight="1">
      <c r="A731" s="156" t="str">
        <f>OffensePrj!C730</f>
        <v>te</v>
      </c>
      <c r="B731" s="131" t="str">
        <f>OffensePrj!R730</f>
        <v>Richard Rodgers</v>
      </c>
      <c r="C731" s="132">
        <f>OffensePrj!D730</f>
        <v>0</v>
      </c>
      <c r="D731" s="132">
        <f>OffensePrj!E730</f>
        <v>0</v>
      </c>
      <c r="E731" s="132">
        <f>OffensePrj!F730</f>
        <v>0</v>
      </c>
      <c r="F731" s="132">
        <f>OffensePrj!G730</f>
        <v>0</v>
      </c>
      <c r="G731" s="133">
        <f>OffensePrj!H730</f>
        <v>0</v>
      </c>
      <c r="H731" s="132">
        <f>OffensePrj!I730</f>
        <v>0</v>
      </c>
      <c r="I731" s="132">
        <f>OffensePrj!J730</f>
        <v>0</v>
      </c>
      <c r="J731" s="132">
        <f>OffensePrj!K730</f>
        <v>0</v>
      </c>
      <c r="K731" s="132">
        <f>OffensePrj!L730</f>
        <v>10.13672</v>
      </c>
      <c r="L731" s="132">
        <f>OffensePrj!M730</f>
        <v>94.93467</v>
      </c>
      <c r="M731" s="132">
        <f>OffensePrj!N730</f>
        <v>0.368675</v>
      </c>
      <c r="N731" s="132">
        <f>OffensePrj!O730</f>
        <v>0</v>
      </c>
      <c r="O731" s="132">
        <f>OffensePrj!P730</f>
        <v>0</v>
      </c>
      <c r="P731" s="132">
        <f>OffensePrj!Q730</f>
        <v>0</v>
      </c>
      <c r="Q731" s="134">
        <f>IFERROR(ProjectionCalcs!D731*pointpasscomp+ProjectionCalcs!E731*pointpassyard+ProjectionCalcs!F731*pointpasstd+pointint*ProjectionCalcs!G731+ProjectionCalcs!H731*pointrushatt+pointrushyard*ProjectionCalcs!I731+pointrushtd*ProjectionCalcs!J731+ProjectionCalcs!K731*pointrec+pointrecyard*ProjectionCalcs!L731+ProjectionCalcs!M731*pointrectd+pointfumb*ProjectionCalcs!N731+(C731-D731)*pointpassinc+O731*pointret+P731*pointrushtd,0)</f>
        <v>0</v>
      </c>
      <c r="R731" s="113" t="str">
        <f t="shared" si="23"/>
        <v>#REF!</v>
      </c>
      <c r="S731" s="135" t="str">
        <f t="shared" si="24"/>
        <v>#REF!</v>
      </c>
      <c r="T731" s="113" t="str">
        <f t="array" ref="T731">ROUND(SUMPRODUCT((AE731&gt;=$AE$705:$AE$902)/COUNTIF($AE$705:$AE$902,$AE$705:$AE$902)),0)</f>
        <v>#DIV/0!</v>
      </c>
      <c r="U731" s="3" t="str">
        <f t="shared" si="25"/>
        <v>#REF!</v>
      </c>
      <c r="V731" s="3" t="str">
        <f t="array" ref="V731">IFERROR(INDEX(Overall!$C$3:$C$389,MATCH(ProjectionCalcs!B731,Overall!$D$3:$D$389,0)),"No")</f>
        <v>No</v>
      </c>
      <c r="W731" s="93">
        <f t="shared" si="26"/>
        <v>1</v>
      </c>
      <c r="X731" s="136"/>
      <c r="Y731" s="3" t="str">
        <f t="shared" si="27"/>
        <v/>
      </c>
      <c r="Z731" s="3" t="str">
        <f t="shared" si="6"/>
        <v>#DIV/0!</v>
      </c>
      <c r="AA731" s="96">
        <f t="shared" si="7"/>
        <v>0</v>
      </c>
      <c r="AB731" s="3" t="str">
        <f>IF(OR((AA731-$AD$2)&lt;0,(AA731-$AD$4)&lt;0),0,(AA731-$AD$2)*(AA731-$AD$4)*'Draft Array'!$K$101*'Draft Array'!$M$113*pcwr)</f>
        <v>#REF!</v>
      </c>
      <c r="AC731" s="3" t="str">
        <f t="shared" si="8"/>
        <v>#REF!</v>
      </c>
      <c r="AD731" s="135">
        <f t="shared" si="9"/>
        <v>0</v>
      </c>
      <c r="AE731" s="3" t="str">
        <f t="shared" si="28"/>
        <v>#DIV/0!</v>
      </c>
      <c r="AF731" s="3"/>
      <c r="AG731" s="3"/>
      <c r="AH731" s="3"/>
      <c r="AI731" s="3"/>
      <c r="AJ731" s="3"/>
      <c r="AK731" s="3"/>
    </row>
    <row r="732" ht="15.75" customHeight="1">
      <c r="A732" s="156" t="str">
        <f>OffensePrj!C731</f>
        <v>te</v>
      </c>
      <c r="B732" s="131" t="str">
        <f>OffensePrj!R731</f>
        <v>Xavier Grimble</v>
      </c>
      <c r="C732" s="132">
        <f>OffensePrj!D731</f>
        <v>0</v>
      </c>
      <c r="D732" s="132">
        <f>OffensePrj!E731</f>
        <v>0</v>
      </c>
      <c r="E732" s="132">
        <f>OffensePrj!F731</f>
        <v>0</v>
      </c>
      <c r="F732" s="132">
        <f>OffensePrj!G731</f>
        <v>0</v>
      </c>
      <c r="G732" s="133">
        <f>OffensePrj!H731</f>
        <v>0</v>
      </c>
      <c r="H732" s="132">
        <f>OffensePrj!I731</f>
        <v>0</v>
      </c>
      <c r="I732" s="132">
        <f>OffensePrj!J731</f>
        <v>0</v>
      </c>
      <c r="J732" s="132">
        <f>OffensePrj!K731</f>
        <v>0</v>
      </c>
      <c r="K732" s="132">
        <f>OffensePrj!L731</f>
        <v>2.238829</v>
      </c>
      <c r="L732" s="132">
        <f>OffensePrj!M731</f>
        <v>28.02884</v>
      </c>
      <c r="M732" s="132">
        <f>OffensePrj!N731</f>
        <v>0.158767</v>
      </c>
      <c r="N732" s="132">
        <f>OffensePrj!O731</f>
        <v>0.7</v>
      </c>
      <c r="O732" s="132">
        <f>OffensePrj!P731</f>
        <v>0</v>
      </c>
      <c r="P732" s="132">
        <f>OffensePrj!Q731</f>
        <v>0</v>
      </c>
      <c r="Q732" s="134">
        <f>IFERROR(ProjectionCalcs!D732*pointpasscomp+ProjectionCalcs!E732*pointpassyard+ProjectionCalcs!F732*pointpasstd+pointint*ProjectionCalcs!G732+ProjectionCalcs!H732*pointrushatt+pointrushyard*ProjectionCalcs!I732+pointrushtd*ProjectionCalcs!J732+ProjectionCalcs!K732*pointrec+pointrecyard*ProjectionCalcs!L732+ProjectionCalcs!M732*pointrectd+pointfumb*ProjectionCalcs!N732+(C732-D732)*pointpassinc+O732*pointret+P732*pointrushtd,0)</f>
        <v>0</v>
      </c>
      <c r="R732" s="113" t="str">
        <f t="shared" si="23"/>
        <v>#REF!</v>
      </c>
      <c r="S732" s="135" t="str">
        <f t="shared" si="24"/>
        <v>#REF!</v>
      </c>
      <c r="T732" s="113" t="str">
        <f t="array" ref="T732">ROUND(SUMPRODUCT((AE732&gt;=$AE$705:$AE$902)/COUNTIF($AE$705:$AE$902,$AE$705:$AE$902)),0)</f>
        <v>#DIV/0!</v>
      </c>
      <c r="U732" s="3" t="str">
        <f t="shared" si="25"/>
        <v>#REF!</v>
      </c>
      <c r="V732" s="3" t="str">
        <f t="array" ref="V732">IFERROR(INDEX(Overall!$C$3:$C$389,MATCH(ProjectionCalcs!B732,Overall!$D$3:$D$389,0)),"No")</f>
        <v>No</v>
      </c>
      <c r="W732" s="93">
        <f t="shared" si="26"/>
        <v>1</v>
      </c>
      <c r="X732" s="136"/>
      <c r="Y732" s="3" t="str">
        <f t="shared" si="27"/>
        <v/>
      </c>
      <c r="Z732" s="3" t="str">
        <f t="shared" si="6"/>
        <v>#DIV/0!</v>
      </c>
      <c r="AA732" s="96">
        <f t="shared" si="7"/>
        <v>0</v>
      </c>
      <c r="AB732" s="3" t="str">
        <f>IF(OR((AA732-$AD$2)&lt;0,(AA732-$AD$4)&lt;0),0,(AA732-$AD$2)*(AA732-$AD$4)*'Draft Array'!$K$101*'Draft Array'!$M$113*pcwr)</f>
        <v>#REF!</v>
      </c>
      <c r="AC732" s="3" t="str">
        <f t="shared" si="8"/>
        <v>#REF!</v>
      </c>
      <c r="AD732" s="135">
        <f t="shared" si="9"/>
        <v>0</v>
      </c>
      <c r="AE732" s="3" t="str">
        <f t="shared" si="28"/>
        <v>#DIV/0!</v>
      </c>
      <c r="AF732" s="3"/>
      <c r="AG732" s="3"/>
      <c r="AH732" s="3"/>
      <c r="AI732" s="3"/>
      <c r="AJ732" s="3"/>
      <c r="AK732" s="3"/>
    </row>
    <row r="733" ht="15.75" customHeight="1">
      <c r="A733" s="156" t="str">
        <f>OffensePrj!C732</f>
        <v>te</v>
      </c>
      <c r="B733" s="131" t="str">
        <f>OffensePrj!R732</f>
        <v>Cameron Brate</v>
      </c>
      <c r="C733" s="132">
        <f>OffensePrj!D732</f>
        <v>0</v>
      </c>
      <c r="D733" s="132">
        <f>OffensePrj!E732</f>
        <v>0</v>
      </c>
      <c r="E733" s="132">
        <f>OffensePrj!F732</f>
        <v>0</v>
      </c>
      <c r="F733" s="132">
        <f>OffensePrj!G732</f>
        <v>0</v>
      </c>
      <c r="G733" s="133">
        <f>OffensePrj!H732</f>
        <v>0</v>
      </c>
      <c r="H733" s="132">
        <f>OffensePrj!I732</f>
        <v>0</v>
      </c>
      <c r="I733" s="132">
        <f>OffensePrj!J732</f>
        <v>0</v>
      </c>
      <c r="J733" s="132">
        <f>OffensePrj!K732</f>
        <v>0</v>
      </c>
      <c r="K733" s="132">
        <f>OffensePrj!L732</f>
        <v>23.99524</v>
      </c>
      <c r="L733" s="132">
        <f>OffensePrj!M732</f>
        <v>226.8156</v>
      </c>
      <c r="M733" s="132">
        <f>OffensePrj!N732</f>
        <v>2.642945</v>
      </c>
      <c r="N733" s="132">
        <f>OffensePrj!O732</f>
        <v>0</v>
      </c>
      <c r="O733" s="132">
        <f>OffensePrj!P732</f>
        <v>0</v>
      </c>
      <c r="P733" s="132">
        <f>OffensePrj!Q732</f>
        <v>0</v>
      </c>
      <c r="Q733" s="134">
        <f>IFERROR(ProjectionCalcs!D733*pointpasscomp+ProjectionCalcs!E733*pointpassyard+ProjectionCalcs!F733*pointpasstd+pointint*ProjectionCalcs!G733+ProjectionCalcs!H733*pointrushatt+pointrushyard*ProjectionCalcs!I733+pointrushtd*ProjectionCalcs!J733+ProjectionCalcs!K733*pointrec+pointrecyard*ProjectionCalcs!L733+ProjectionCalcs!M733*pointrectd+pointfumb*ProjectionCalcs!N733+(C733-D733)*pointpassinc+O733*pointret+P733*pointrushtd,0)</f>
        <v>0</v>
      </c>
      <c r="R733" s="113" t="str">
        <f t="shared" si="23"/>
        <v>#REF!</v>
      </c>
      <c r="S733" s="135" t="str">
        <f t="shared" si="24"/>
        <v>#REF!</v>
      </c>
      <c r="T733" s="113" t="str">
        <f t="array" ref="T733">ROUND(SUMPRODUCT((AE733&gt;=$AE$705:$AE$902)/COUNTIF($AE$705:$AE$902,$AE$705:$AE$902)),0)</f>
        <v>#DIV/0!</v>
      </c>
      <c r="U733" s="3" t="str">
        <f t="shared" si="25"/>
        <v>#REF!</v>
      </c>
      <c r="V733" s="3" t="str">
        <f t="array" ref="V733">IFERROR(INDEX(Overall!$C$3:$C$389,MATCH(ProjectionCalcs!B733,Overall!$D$3:$D$389,0)),"No")</f>
        <v>Yes</v>
      </c>
      <c r="W733" s="93">
        <f t="shared" si="26"/>
        <v>0</v>
      </c>
      <c r="X733" s="136"/>
      <c r="Y733" s="3" t="str">
        <f t="shared" si="27"/>
        <v/>
      </c>
      <c r="Z733" s="3" t="str">
        <f t="shared" si="6"/>
        <v>#DIV/0!</v>
      </c>
      <c r="AA733" s="96">
        <f t="shared" si="7"/>
        <v>0</v>
      </c>
      <c r="AB733" s="3" t="str">
        <f>IF(OR((AA733-$AD$2)&lt;0,(AA733-$AD$4)&lt;0),0,(AA733-$AD$2)*(AA733-$AD$4)*'Draft Array'!$K$101*'Draft Array'!$M$113*pcwr)</f>
        <v>#REF!</v>
      </c>
      <c r="AC733" s="3" t="str">
        <f t="shared" si="8"/>
        <v>#REF!</v>
      </c>
      <c r="AD733" s="135">
        <f t="shared" si="9"/>
        <v>0</v>
      </c>
      <c r="AE733" s="3" t="str">
        <f t="shared" si="28"/>
        <v>#DIV/0!</v>
      </c>
      <c r="AF733" s="3"/>
      <c r="AG733" s="3"/>
      <c r="AH733" s="3"/>
      <c r="AI733" s="3"/>
      <c r="AJ733" s="3"/>
      <c r="AK733" s="3"/>
    </row>
    <row r="734" ht="15.75" customHeight="1">
      <c r="A734" s="156" t="str">
        <f>OffensePrj!C733</f>
        <v>te</v>
      </c>
      <c r="B734" s="131" t="str">
        <f>OffensePrj!R733</f>
        <v>Jeff Heuerman</v>
      </c>
      <c r="C734" s="132">
        <f>OffensePrj!D733</f>
        <v>0</v>
      </c>
      <c r="D734" s="132">
        <f>OffensePrj!E733</f>
        <v>0</v>
      </c>
      <c r="E734" s="132">
        <f>OffensePrj!F733</f>
        <v>0</v>
      </c>
      <c r="F734" s="132">
        <f>OffensePrj!G733</f>
        <v>0</v>
      </c>
      <c r="G734" s="133">
        <f>OffensePrj!H733</f>
        <v>0</v>
      </c>
      <c r="H734" s="132">
        <f>OffensePrj!I733</f>
        <v>0</v>
      </c>
      <c r="I734" s="132">
        <f>OffensePrj!J733</f>
        <v>0</v>
      </c>
      <c r="J734" s="132">
        <f>OffensePrj!K733</f>
        <v>0</v>
      </c>
      <c r="K734" s="132">
        <f>OffensePrj!L733</f>
        <v>18</v>
      </c>
      <c r="L734" s="132">
        <f>OffensePrj!M733</f>
        <v>162.5662</v>
      </c>
      <c r="M734" s="132">
        <f>OffensePrj!N733</f>
        <v>1.497717</v>
      </c>
      <c r="N734" s="132">
        <f>OffensePrj!O733</f>
        <v>0</v>
      </c>
      <c r="O734" s="132">
        <f>OffensePrj!P733</f>
        <v>0</v>
      </c>
      <c r="P734" s="132">
        <f>OffensePrj!Q733</f>
        <v>0</v>
      </c>
      <c r="Q734" s="134">
        <f>IFERROR(ProjectionCalcs!D734*pointpasscomp+ProjectionCalcs!E734*pointpassyard+ProjectionCalcs!F734*pointpasstd+pointint*ProjectionCalcs!G734+ProjectionCalcs!H734*pointrushatt+pointrushyard*ProjectionCalcs!I734+pointrushtd*ProjectionCalcs!J734+ProjectionCalcs!K734*pointrec+pointrecyard*ProjectionCalcs!L734+ProjectionCalcs!M734*pointrectd+pointfumb*ProjectionCalcs!N734+(C734-D734)*pointpassinc+O734*pointret+P734*pointrushtd,0)</f>
        <v>0</v>
      </c>
      <c r="R734" s="113" t="str">
        <f t="shared" si="23"/>
        <v>#REF!</v>
      </c>
      <c r="S734" s="135" t="str">
        <f t="shared" si="24"/>
        <v>#REF!</v>
      </c>
      <c r="T734" s="113" t="str">
        <f t="array" ref="T734">ROUND(SUMPRODUCT((AE734&gt;=$AE$705:$AE$902)/COUNTIF($AE$705:$AE$902,$AE$705:$AE$902)),0)</f>
        <v>#DIV/0!</v>
      </c>
      <c r="U734" s="3" t="str">
        <f t="shared" si="25"/>
        <v>#REF!</v>
      </c>
      <c r="V734" s="3" t="str">
        <f t="array" ref="V734">IFERROR(INDEX(Overall!$C$3:$C$389,MATCH(ProjectionCalcs!B734,Overall!$D$3:$D$389,0)),"No")</f>
        <v>No</v>
      </c>
      <c r="W734" s="93">
        <f t="shared" si="26"/>
        <v>1</v>
      </c>
      <c r="X734" s="136"/>
      <c r="Y734" s="3" t="str">
        <f t="shared" si="27"/>
        <v/>
      </c>
      <c r="Z734" s="3" t="str">
        <f t="shared" si="6"/>
        <v>#DIV/0!</v>
      </c>
      <c r="AA734" s="96">
        <f t="shared" si="7"/>
        <v>0</v>
      </c>
      <c r="AB734" s="3" t="str">
        <f>IF(OR((AA734-$AD$2)&lt;0,(AA734-$AD$4)&lt;0),0,(AA734-$AD$2)*(AA734-$AD$4)*'Draft Array'!$K$101*'Draft Array'!$M$113*pcwr)</f>
        <v>#REF!</v>
      </c>
      <c r="AC734" s="3" t="str">
        <f t="shared" si="8"/>
        <v>#REF!</v>
      </c>
      <c r="AD734" s="135">
        <f t="shared" si="9"/>
        <v>0</v>
      </c>
      <c r="AE734" s="3" t="str">
        <f t="shared" si="28"/>
        <v>#DIV/0!</v>
      </c>
      <c r="AF734" s="3"/>
      <c r="AG734" s="3"/>
      <c r="AH734" s="3"/>
      <c r="AI734" s="3"/>
      <c r="AJ734" s="3"/>
      <c r="AK734" s="3"/>
    </row>
    <row r="735" ht="15.75" customHeight="1">
      <c r="A735" s="156" t="str">
        <f>OffensePrj!C734</f>
        <v>te</v>
      </c>
      <c r="B735" s="131" t="str">
        <f>OffensePrj!R734</f>
        <v>MyCole Pruitt</v>
      </c>
      <c r="C735" s="132">
        <f>OffensePrj!D734</f>
        <v>0</v>
      </c>
      <c r="D735" s="132">
        <f>OffensePrj!E734</f>
        <v>0</v>
      </c>
      <c r="E735" s="132">
        <f>OffensePrj!F734</f>
        <v>0</v>
      </c>
      <c r="F735" s="132">
        <f>OffensePrj!G734</f>
        <v>0</v>
      </c>
      <c r="G735" s="133">
        <f>OffensePrj!H734</f>
        <v>0</v>
      </c>
      <c r="H735" s="132">
        <f>OffensePrj!I734</f>
        <v>0</v>
      </c>
      <c r="I735" s="132">
        <f>OffensePrj!J734</f>
        <v>0</v>
      </c>
      <c r="J735" s="132">
        <f>OffensePrj!K734</f>
        <v>0</v>
      </c>
      <c r="K735" s="132">
        <f>OffensePrj!L734</f>
        <v>11.84675</v>
      </c>
      <c r="L735" s="132">
        <f>OffensePrj!M734</f>
        <v>132.3365</v>
      </c>
      <c r="M735" s="132">
        <f>OffensePrj!N734</f>
        <v>1.090292</v>
      </c>
      <c r="N735" s="132">
        <f>OffensePrj!O734</f>
        <v>0</v>
      </c>
      <c r="O735" s="132">
        <f>OffensePrj!P734</f>
        <v>0</v>
      </c>
      <c r="P735" s="132">
        <f>OffensePrj!Q734</f>
        <v>0</v>
      </c>
      <c r="Q735" s="134">
        <f>IFERROR(ProjectionCalcs!D735*pointpasscomp+ProjectionCalcs!E735*pointpassyard+ProjectionCalcs!F735*pointpasstd+pointint*ProjectionCalcs!G735+ProjectionCalcs!H735*pointrushatt+pointrushyard*ProjectionCalcs!I735+pointrushtd*ProjectionCalcs!J735+ProjectionCalcs!K735*pointrec+pointrecyard*ProjectionCalcs!L735+ProjectionCalcs!M735*pointrectd+pointfumb*ProjectionCalcs!N735+(C735-D735)*pointpassinc+O735*pointret+P735*pointrushtd,0)</f>
        <v>0</v>
      </c>
      <c r="R735" s="113" t="str">
        <f t="shared" si="23"/>
        <v>#REF!</v>
      </c>
      <c r="S735" s="135" t="str">
        <f t="shared" si="24"/>
        <v>#REF!</v>
      </c>
      <c r="T735" s="113" t="str">
        <f t="array" ref="T735">ROUND(SUMPRODUCT((AE735&gt;=$AE$705:$AE$902)/COUNTIF($AE$705:$AE$902,$AE$705:$AE$902)),0)</f>
        <v>#DIV/0!</v>
      </c>
      <c r="U735" s="3" t="str">
        <f t="shared" si="25"/>
        <v>#REF!</v>
      </c>
      <c r="V735" s="3" t="str">
        <f t="array" ref="V735">IFERROR(INDEX(Overall!$C$3:$C$389,MATCH(ProjectionCalcs!B735,Overall!$D$3:$D$389,0)),"No")</f>
        <v>No</v>
      </c>
      <c r="W735" s="93">
        <f t="shared" si="26"/>
        <v>1</v>
      </c>
      <c r="X735" s="136"/>
      <c r="Y735" s="3" t="str">
        <f t="shared" si="27"/>
        <v/>
      </c>
      <c r="Z735" s="3" t="str">
        <f t="shared" si="6"/>
        <v>#DIV/0!</v>
      </c>
      <c r="AA735" s="96">
        <f t="shared" si="7"/>
        <v>0</v>
      </c>
      <c r="AB735" s="3" t="str">
        <f>IF(OR((AA735-$AD$2)&lt;0,(AA735-$AD$4)&lt;0),0,(AA735-$AD$2)*(AA735-$AD$4)*'Draft Array'!$K$101*'Draft Array'!$M$113*pcwr)</f>
        <v>#REF!</v>
      </c>
      <c r="AC735" s="3" t="str">
        <f t="shared" si="8"/>
        <v>#REF!</v>
      </c>
      <c r="AD735" s="135">
        <f t="shared" si="9"/>
        <v>0</v>
      </c>
      <c r="AE735" s="3" t="str">
        <f t="shared" si="28"/>
        <v>#DIV/0!</v>
      </c>
      <c r="AF735" s="3"/>
      <c r="AG735" s="3"/>
      <c r="AH735" s="3"/>
      <c r="AI735" s="3"/>
      <c r="AJ735" s="3"/>
      <c r="AK735" s="3"/>
    </row>
    <row r="736" ht="15.75" customHeight="1">
      <c r="A736" s="156" t="str">
        <f>OffensePrj!C735</f>
        <v>te</v>
      </c>
      <c r="B736" s="131" t="str">
        <f>OffensePrj!R735</f>
        <v>Nick Boyle</v>
      </c>
      <c r="C736" s="132">
        <f>OffensePrj!D735</f>
        <v>0</v>
      </c>
      <c r="D736" s="132">
        <f>OffensePrj!E735</f>
        <v>0</v>
      </c>
      <c r="E736" s="132">
        <f>OffensePrj!F735</f>
        <v>0</v>
      </c>
      <c r="F736" s="132">
        <f>OffensePrj!G735</f>
        <v>0</v>
      </c>
      <c r="G736" s="133">
        <f>OffensePrj!H735</f>
        <v>0</v>
      </c>
      <c r="H736" s="132">
        <f>OffensePrj!I735</f>
        <v>0</v>
      </c>
      <c r="I736" s="132">
        <f>OffensePrj!J735</f>
        <v>0</v>
      </c>
      <c r="J736" s="132">
        <f>OffensePrj!K735</f>
        <v>0</v>
      </c>
      <c r="K736" s="132">
        <f>OffensePrj!L735</f>
        <v>31.15678</v>
      </c>
      <c r="L736" s="132">
        <f>OffensePrj!M735</f>
        <v>322.9093</v>
      </c>
      <c r="M736" s="132">
        <f>OffensePrj!N735</f>
        <v>2.545582</v>
      </c>
      <c r="N736" s="132">
        <f>OffensePrj!O735</f>
        <v>0</v>
      </c>
      <c r="O736" s="132">
        <f>OffensePrj!P735</f>
        <v>0</v>
      </c>
      <c r="P736" s="132">
        <f>OffensePrj!Q735</f>
        <v>0</v>
      </c>
      <c r="Q736" s="134">
        <f>IFERROR(ProjectionCalcs!D736*pointpasscomp+ProjectionCalcs!E736*pointpassyard+ProjectionCalcs!F736*pointpasstd+pointint*ProjectionCalcs!G736+ProjectionCalcs!H736*pointrushatt+pointrushyard*ProjectionCalcs!I736+pointrushtd*ProjectionCalcs!J736+ProjectionCalcs!K736*pointrec+pointrecyard*ProjectionCalcs!L736+ProjectionCalcs!M736*pointrectd+pointfumb*ProjectionCalcs!N736+(C736-D736)*pointpassinc+O736*pointret+P736*pointrushtd,0)</f>
        <v>0</v>
      </c>
      <c r="R736" s="113" t="str">
        <f t="shared" si="23"/>
        <v>#REF!</v>
      </c>
      <c r="S736" s="135" t="str">
        <f t="shared" si="24"/>
        <v>#REF!</v>
      </c>
      <c r="T736" s="113" t="str">
        <f t="array" ref="T736">ROUND(SUMPRODUCT((AE736&gt;=$AE$705:$AE$902)/COUNTIF($AE$705:$AE$902,$AE$705:$AE$902)),0)</f>
        <v>#DIV/0!</v>
      </c>
      <c r="U736" s="3" t="str">
        <f t="shared" si="25"/>
        <v>#REF!</v>
      </c>
      <c r="V736" s="3" t="str">
        <f t="array" ref="V736">IFERROR(INDEX(Overall!$C$3:$C$389,MATCH(ProjectionCalcs!B736,Overall!$D$3:$D$389,0)),"No")</f>
        <v>Yes</v>
      </c>
      <c r="W736" s="93">
        <f t="shared" si="26"/>
        <v>0</v>
      </c>
      <c r="X736" s="136"/>
      <c r="Y736" s="3" t="str">
        <f t="shared" si="27"/>
        <v/>
      </c>
      <c r="Z736" s="3" t="str">
        <f t="shared" si="6"/>
        <v>#DIV/0!</v>
      </c>
      <c r="AA736" s="96">
        <f t="shared" si="7"/>
        <v>0</v>
      </c>
      <c r="AB736" s="3" t="str">
        <f>IF(OR((AA736-$AD$2)&lt;0,(AA736-$AD$4)&lt;0),0,(AA736-$AD$2)*(AA736-$AD$4)*'Draft Array'!$K$101*'Draft Array'!$M$113*pcwr)</f>
        <v>#REF!</v>
      </c>
      <c r="AC736" s="3" t="str">
        <f t="shared" si="8"/>
        <v>#REF!</v>
      </c>
      <c r="AD736" s="135">
        <f t="shared" si="9"/>
        <v>0</v>
      </c>
      <c r="AE736" s="3" t="str">
        <f t="shared" si="28"/>
        <v>#DIV/0!</v>
      </c>
      <c r="AF736" s="3"/>
      <c r="AG736" s="3"/>
      <c r="AH736" s="3"/>
      <c r="AI736" s="3"/>
      <c r="AJ736" s="3"/>
      <c r="AK736" s="3"/>
    </row>
    <row r="737" ht="15.75" customHeight="1">
      <c r="A737" s="156" t="str">
        <f>OffensePrj!C736</f>
        <v>te</v>
      </c>
      <c r="B737" s="131" t="str">
        <f>OffensePrj!R736</f>
        <v>Nick O'Leary</v>
      </c>
      <c r="C737" s="132">
        <f>OffensePrj!D736</f>
        <v>0</v>
      </c>
      <c r="D737" s="132">
        <f>OffensePrj!E736</f>
        <v>0</v>
      </c>
      <c r="E737" s="132">
        <f>OffensePrj!F736</f>
        <v>0</v>
      </c>
      <c r="F737" s="132">
        <f>OffensePrj!G736</f>
        <v>0</v>
      </c>
      <c r="G737" s="133">
        <f>OffensePrj!H736</f>
        <v>0</v>
      </c>
      <c r="H737" s="132">
        <f>OffensePrj!I736</f>
        <v>0</v>
      </c>
      <c r="I737" s="132">
        <f>OffensePrj!J736</f>
        <v>0</v>
      </c>
      <c r="J737" s="132">
        <f>OffensePrj!K736</f>
        <v>0</v>
      </c>
      <c r="K737" s="132">
        <f>OffensePrj!L736</f>
        <v>12.04064</v>
      </c>
      <c r="L737" s="132">
        <f>OffensePrj!M736</f>
        <v>111.9726</v>
      </c>
      <c r="M737" s="132">
        <f>OffensePrj!N736</f>
        <v>0.846119</v>
      </c>
      <c r="N737" s="132">
        <f>OffensePrj!O736</f>
        <v>0</v>
      </c>
      <c r="O737" s="132">
        <f>OffensePrj!P736</f>
        <v>0</v>
      </c>
      <c r="P737" s="132">
        <f>OffensePrj!Q736</f>
        <v>0</v>
      </c>
      <c r="Q737" s="134">
        <f>IFERROR(ProjectionCalcs!D737*pointpasscomp+ProjectionCalcs!E737*pointpassyard+ProjectionCalcs!F737*pointpasstd+pointint*ProjectionCalcs!G737+ProjectionCalcs!H737*pointrushatt+pointrushyard*ProjectionCalcs!I737+pointrushtd*ProjectionCalcs!J737+ProjectionCalcs!K737*pointrec+pointrecyard*ProjectionCalcs!L737+ProjectionCalcs!M737*pointrectd+pointfumb*ProjectionCalcs!N737+(C737-D737)*pointpassinc+O737*pointret+P737*pointrushtd,0)</f>
        <v>0</v>
      </c>
      <c r="R737" s="113" t="str">
        <f t="shared" si="23"/>
        <v>#REF!</v>
      </c>
      <c r="S737" s="135" t="str">
        <f t="shared" si="24"/>
        <v>#REF!</v>
      </c>
      <c r="T737" s="113" t="str">
        <f t="array" ref="T737">ROUND(SUMPRODUCT((AE737&gt;=$AE$705:$AE$902)/COUNTIF($AE$705:$AE$902,$AE$705:$AE$902)),0)</f>
        <v>#DIV/0!</v>
      </c>
      <c r="U737" s="3" t="str">
        <f t="shared" si="25"/>
        <v>#REF!</v>
      </c>
      <c r="V737" s="3" t="str">
        <f t="array" ref="V737">IFERROR(INDEX(Overall!$C$3:$C$389,MATCH(ProjectionCalcs!B737,Overall!$D$3:$D$389,0)),"No")</f>
        <v>No</v>
      </c>
      <c r="W737" s="93">
        <f t="shared" si="26"/>
        <v>1</v>
      </c>
      <c r="X737" s="136"/>
      <c r="Y737" s="3" t="str">
        <f t="shared" si="27"/>
        <v/>
      </c>
      <c r="Z737" s="3" t="str">
        <f t="shared" si="6"/>
        <v>#DIV/0!</v>
      </c>
      <c r="AA737" s="96">
        <f t="shared" si="7"/>
        <v>0</v>
      </c>
      <c r="AB737" s="3" t="str">
        <f>IF(OR((AA737-$AD$2)&lt;0,(AA737-$AD$4)&lt;0),0,(AA737-$AD$2)*(AA737-$AD$4)*'Draft Array'!$K$101*'Draft Array'!$M$113*pcwr)</f>
        <v>#REF!</v>
      </c>
      <c r="AC737" s="3" t="str">
        <f t="shared" si="8"/>
        <v>#REF!</v>
      </c>
      <c r="AD737" s="135">
        <f t="shared" si="9"/>
        <v>0</v>
      </c>
      <c r="AE737" s="3" t="str">
        <f t="shared" si="28"/>
        <v>#DIV/0!</v>
      </c>
      <c r="AF737" s="3"/>
      <c r="AG737" s="3"/>
      <c r="AH737" s="3"/>
      <c r="AI737" s="3"/>
      <c r="AJ737" s="3"/>
      <c r="AK737" s="3"/>
    </row>
    <row r="738" ht="15.75" customHeight="1">
      <c r="A738" s="156" t="str">
        <f>OffensePrj!C737</f>
        <v>te</v>
      </c>
      <c r="B738" s="131" t="str">
        <f>OffensePrj!R737</f>
        <v>Darren Waller</v>
      </c>
      <c r="C738" s="132">
        <f>OffensePrj!D737</f>
        <v>0</v>
      </c>
      <c r="D738" s="132">
        <f>OffensePrj!E737</f>
        <v>0</v>
      </c>
      <c r="E738" s="132">
        <f>OffensePrj!F737</f>
        <v>0</v>
      </c>
      <c r="F738" s="132">
        <f>OffensePrj!G737</f>
        <v>0</v>
      </c>
      <c r="G738" s="133">
        <f>OffensePrj!H737</f>
        <v>0</v>
      </c>
      <c r="H738" s="132">
        <f>OffensePrj!I737</f>
        <v>0.822209</v>
      </c>
      <c r="I738" s="132">
        <f>OffensePrj!J737</f>
        <v>4.288834</v>
      </c>
      <c r="J738" s="132">
        <f>OffensePrj!K737</f>
        <v>0.019341</v>
      </c>
      <c r="K738" s="132">
        <f>OffensePrj!L737</f>
        <v>74.13858</v>
      </c>
      <c r="L738" s="132">
        <f>OffensePrj!M737</f>
        <v>918.4459</v>
      </c>
      <c r="M738" s="132">
        <f>OffensePrj!N737</f>
        <v>4.241602</v>
      </c>
      <c r="N738" s="132">
        <f>OffensePrj!O737</f>
        <v>1.097466</v>
      </c>
      <c r="O738" s="132">
        <f>OffensePrj!P737</f>
        <v>0</v>
      </c>
      <c r="P738" s="132">
        <f>OffensePrj!Q737</f>
        <v>0</v>
      </c>
      <c r="Q738" s="134">
        <f>IFERROR(ProjectionCalcs!D738*pointpasscomp+ProjectionCalcs!E738*pointpassyard+ProjectionCalcs!F738*pointpasstd+pointint*ProjectionCalcs!G738+ProjectionCalcs!H738*pointrushatt+pointrushyard*ProjectionCalcs!I738+pointrushtd*ProjectionCalcs!J738+ProjectionCalcs!K738*pointrec+pointrecyard*ProjectionCalcs!L738+ProjectionCalcs!M738*pointrectd+pointfumb*ProjectionCalcs!N738+(C738-D738)*pointpassinc+O738*pointret+P738*pointrushtd,0)</f>
        <v>0</v>
      </c>
      <c r="R738" s="113" t="str">
        <f t="shared" si="23"/>
        <v>#REF!</v>
      </c>
      <c r="S738" s="135" t="str">
        <f t="shared" si="24"/>
        <v>#REF!</v>
      </c>
      <c r="T738" s="113" t="str">
        <f t="array" ref="T738">ROUND(SUMPRODUCT((AE738&gt;=$AE$705:$AE$902)/COUNTIF($AE$705:$AE$902,$AE$705:$AE$902)),0)</f>
        <v>#DIV/0!</v>
      </c>
      <c r="U738" s="3" t="str">
        <f t="shared" si="25"/>
        <v>#REF!</v>
      </c>
      <c r="V738" s="3" t="str">
        <f t="array" ref="V738">IFERROR(INDEX(Overall!$C$3:$C$389,MATCH(ProjectionCalcs!B738,Overall!$D$3:$D$389,0)),"No")</f>
        <v>Yes</v>
      </c>
      <c r="W738" s="93">
        <f t="shared" si="26"/>
        <v>0</v>
      </c>
      <c r="X738" s="136"/>
      <c r="Y738" s="3" t="str">
        <f t="shared" si="27"/>
        <v/>
      </c>
      <c r="Z738" s="3" t="str">
        <f t="shared" si="6"/>
        <v>#DIV/0!</v>
      </c>
      <c r="AA738" s="96">
        <f t="shared" si="7"/>
        <v>0</v>
      </c>
      <c r="AB738" s="3" t="str">
        <f>IF(OR((AA738-$AD$2)&lt;0,(AA738-$AD$4)&lt;0),0,(AA738-$AD$2)*(AA738-$AD$4)*'Draft Array'!$K$101*'Draft Array'!$M$113*pcwr)</f>
        <v>#REF!</v>
      </c>
      <c r="AC738" s="3" t="str">
        <f t="shared" si="8"/>
        <v>#REF!</v>
      </c>
      <c r="AD738" s="135">
        <f t="shared" si="9"/>
        <v>0</v>
      </c>
      <c r="AE738" s="3" t="str">
        <f t="shared" si="28"/>
        <v>#DIV/0!</v>
      </c>
      <c r="AF738" s="3"/>
      <c r="AG738" s="3"/>
      <c r="AH738" s="3"/>
      <c r="AI738" s="3"/>
      <c r="AJ738" s="3"/>
      <c r="AK738" s="3"/>
    </row>
    <row r="739" ht="15.75" customHeight="1">
      <c r="A739" s="156" t="str">
        <f>OffensePrj!C738</f>
        <v>te</v>
      </c>
      <c r="B739" s="131" t="str">
        <f>OffensePrj!R738</f>
        <v>Maxx Williams</v>
      </c>
      <c r="C739" s="132">
        <f>OffensePrj!D738</f>
        <v>0</v>
      </c>
      <c r="D739" s="132">
        <f>OffensePrj!E738</f>
        <v>0</v>
      </c>
      <c r="E739" s="132">
        <f>OffensePrj!F738</f>
        <v>0</v>
      </c>
      <c r="F739" s="132">
        <f>OffensePrj!G738</f>
        <v>0</v>
      </c>
      <c r="G739" s="133">
        <f>OffensePrj!H738</f>
        <v>0</v>
      </c>
      <c r="H739" s="132">
        <f>OffensePrj!I738</f>
        <v>0</v>
      </c>
      <c r="I739" s="132">
        <f>OffensePrj!J738</f>
        <v>0</v>
      </c>
      <c r="J739" s="132">
        <f>OffensePrj!K738</f>
        <v>0</v>
      </c>
      <c r="K739" s="132">
        <f>OffensePrj!L738</f>
        <v>22.43676</v>
      </c>
      <c r="L739" s="132">
        <f>OffensePrj!M738</f>
        <v>230.0456</v>
      </c>
      <c r="M739" s="132">
        <f>OffensePrj!N738</f>
        <v>1.588538</v>
      </c>
      <c r="N739" s="132">
        <f>OffensePrj!O738</f>
        <v>0</v>
      </c>
      <c r="O739" s="132">
        <f>OffensePrj!P738</f>
        <v>0</v>
      </c>
      <c r="P739" s="132">
        <f>OffensePrj!Q738</f>
        <v>0</v>
      </c>
      <c r="Q739" s="134">
        <f>IFERROR(ProjectionCalcs!D739*pointpasscomp+ProjectionCalcs!E739*pointpassyard+ProjectionCalcs!F739*pointpasstd+pointint*ProjectionCalcs!G739+ProjectionCalcs!H739*pointrushatt+pointrushyard*ProjectionCalcs!I739+pointrushtd*ProjectionCalcs!J739+ProjectionCalcs!K739*pointrec+pointrecyard*ProjectionCalcs!L739+ProjectionCalcs!M739*pointrectd+pointfumb*ProjectionCalcs!N739+(C739-D739)*pointpassinc+O739*pointret+P739*pointrushtd,0)</f>
        <v>0</v>
      </c>
      <c r="R739" s="113" t="str">
        <f t="shared" si="23"/>
        <v>#REF!</v>
      </c>
      <c r="S739" s="135" t="str">
        <f t="shared" si="24"/>
        <v>#REF!</v>
      </c>
      <c r="T739" s="113" t="str">
        <f t="array" ref="T739">ROUND(SUMPRODUCT((AE739&gt;=$AE$705:$AE$902)/COUNTIF($AE$705:$AE$902,$AE$705:$AE$902)),0)</f>
        <v>#DIV/0!</v>
      </c>
      <c r="U739" s="3" t="str">
        <f t="shared" si="25"/>
        <v>#REF!</v>
      </c>
      <c r="V739" s="3" t="str">
        <f t="array" ref="V739">IFERROR(INDEX(Overall!$C$3:$C$389,MATCH(ProjectionCalcs!B739,Overall!$D$3:$D$389,0)),"No")</f>
        <v>No</v>
      </c>
      <c r="W739" s="93">
        <f t="shared" si="26"/>
        <v>1</v>
      </c>
      <c r="X739" s="136"/>
      <c r="Y739" s="3" t="str">
        <f t="shared" si="27"/>
        <v/>
      </c>
      <c r="Z739" s="3" t="str">
        <f t="shared" si="6"/>
        <v>#DIV/0!</v>
      </c>
      <c r="AA739" s="96">
        <f t="shared" si="7"/>
        <v>0</v>
      </c>
      <c r="AB739" s="3" t="str">
        <f>IF(OR((AA739-$AD$2)&lt;0,(AA739-$AD$4)&lt;0),0,(AA739-$AD$2)*(AA739-$AD$4)*'Draft Array'!$K$101*'Draft Array'!$M$113*pcwr)</f>
        <v>#REF!</v>
      </c>
      <c r="AC739" s="3" t="str">
        <f t="shared" si="8"/>
        <v>#REF!</v>
      </c>
      <c r="AD739" s="135">
        <f t="shared" si="9"/>
        <v>0</v>
      </c>
      <c r="AE739" s="3" t="str">
        <f t="shared" si="28"/>
        <v>#DIV/0!</v>
      </c>
      <c r="AF739" s="3"/>
      <c r="AG739" s="3"/>
      <c r="AH739" s="3"/>
      <c r="AI739" s="3"/>
      <c r="AJ739" s="3"/>
      <c r="AK739" s="3"/>
    </row>
    <row r="740" ht="15.75" customHeight="1">
      <c r="A740" s="156" t="str">
        <f>OffensePrj!C739</f>
        <v>te</v>
      </c>
      <c r="B740" s="131" t="str">
        <f>OffensePrj!R739</f>
        <v>Blake Bell</v>
      </c>
      <c r="C740" s="132">
        <f>OffensePrj!D739</f>
        <v>0</v>
      </c>
      <c r="D740" s="132">
        <f>OffensePrj!E739</f>
        <v>0</v>
      </c>
      <c r="E740" s="132">
        <f>OffensePrj!F739</f>
        <v>0</v>
      </c>
      <c r="F740" s="132">
        <f>OffensePrj!G739</f>
        <v>0</v>
      </c>
      <c r="G740" s="133">
        <f>OffensePrj!H739</f>
        <v>0</v>
      </c>
      <c r="H740" s="132">
        <f>OffensePrj!I739</f>
        <v>0</v>
      </c>
      <c r="I740" s="132">
        <f>OffensePrj!J739</f>
        <v>0</v>
      </c>
      <c r="J740" s="132">
        <f>OffensePrj!K739</f>
        <v>0</v>
      </c>
      <c r="K740" s="132">
        <f>OffensePrj!L739</f>
        <v>7.805584</v>
      </c>
      <c r="L740" s="132">
        <f>OffensePrj!M739</f>
        <v>77.01113</v>
      </c>
      <c r="M740" s="132">
        <f>OffensePrj!N739</f>
        <v>0.475175</v>
      </c>
      <c r="N740" s="132">
        <f>OffensePrj!O739</f>
        <v>0</v>
      </c>
      <c r="O740" s="132">
        <f>OffensePrj!P739</f>
        <v>0</v>
      </c>
      <c r="P740" s="132">
        <f>OffensePrj!Q739</f>
        <v>0</v>
      </c>
      <c r="Q740" s="134">
        <f>IFERROR(ProjectionCalcs!D740*pointpasscomp+ProjectionCalcs!E740*pointpassyard+ProjectionCalcs!F740*pointpasstd+pointint*ProjectionCalcs!G740+ProjectionCalcs!H740*pointrushatt+pointrushyard*ProjectionCalcs!I740+pointrushtd*ProjectionCalcs!J740+ProjectionCalcs!K740*pointrec+pointrecyard*ProjectionCalcs!L740+ProjectionCalcs!M740*pointrectd+pointfumb*ProjectionCalcs!N740+(C740-D740)*pointpassinc+O740*pointret+P740*pointrushtd,0)</f>
        <v>0</v>
      </c>
      <c r="R740" s="113" t="str">
        <f t="shared" si="23"/>
        <v>#REF!</v>
      </c>
      <c r="S740" s="135" t="str">
        <f t="shared" si="24"/>
        <v>#REF!</v>
      </c>
      <c r="T740" s="113" t="str">
        <f t="array" ref="T740">ROUND(SUMPRODUCT((AE740&gt;=$AE$705:$AE$902)/COUNTIF($AE$705:$AE$902,$AE$705:$AE$902)),0)</f>
        <v>#DIV/0!</v>
      </c>
      <c r="U740" s="3" t="str">
        <f t="shared" si="25"/>
        <v>#REF!</v>
      </c>
      <c r="V740" s="3" t="str">
        <f t="array" ref="V740">IFERROR(INDEX(Overall!$C$3:$C$389,MATCH(ProjectionCalcs!B740,Overall!$D$3:$D$389,0)),"No")</f>
        <v>No</v>
      </c>
      <c r="W740" s="93">
        <f t="shared" si="26"/>
        <v>1</v>
      </c>
      <c r="X740" s="136"/>
      <c r="Y740" s="3" t="str">
        <f t="shared" si="27"/>
        <v/>
      </c>
      <c r="Z740" s="3" t="str">
        <f t="shared" si="6"/>
        <v>#DIV/0!</v>
      </c>
      <c r="AA740" s="96">
        <f t="shared" si="7"/>
        <v>0</v>
      </c>
      <c r="AB740" s="3" t="str">
        <f>IF(OR((AA740-$AD$2)&lt;0,(AA740-$AD$4)&lt;0),0,(AA740-$AD$2)*(AA740-$AD$4)*'Draft Array'!$K$101*'Draft Array'!$M$113*pcwr)</f>
        <v>#REF!</v>
      </c>
      <c r="AC740" s="3" t="str">
        <f t="shared" si="8"/>
        <v>#REF!</v>
      </c>
      <c r="AD740" s="135">
        <f t="shared" si="9"/>
        <v>0</v>
      </c>
      <c r="AE740" s="3" t="str">
        <f t="shared" si="28"/>
        <v>#DIV/0!</v>
      </c>
      <c r="AF740" s="3"/>
      <c r="AG740" s="3"/>
      <c r="AH740" s="3"/>
      <c r="AI740" s="3"/>
      <c r="AJ740" s="3"/>
      <c r="AK740" s="3"/>
    </row>
    <row r="741" ht="15.75" customHeight="1">
      <c r="A741" s="156" t="str">
        <f>OffensePrj!C740</f>
        <v>te</v>
      </c>
      <c r="B741" s="131" t="str">
        <f>OffensePrj!R740</f>
        <v>C.J. Uzomah</v>
      </c>
      <c r="C741" s="132">
        <f>OffensePrj!D740</f>
        <v>0</v>
      </c>
      <c r="D741" s="132">
        <f>OffensePrj!E740</f>
        <v>0</v>
      </c>
      <c r="E741" s="132">
        <f>OffensePrj!F740</f>
        <v>0</v>
      </c>
      <c r="F741" s="132">
        <f>OffensePrj!G740</f>
        <v>0</v>
      </c>
      <c r="G741" s="133">
        <f>OffensePrj!H740</f>
        <v>0</v>
      </c>
      <c r="H741" s="132">
        <f>OffensePrj!I740</f>
        <v>0</v>
      </c>
      <c r="I741" s="132">
        <f>OffensePrj!J740</f>
        <v>0</v>
      </c>
      <c r="J741" s="132">
        <f>OffensePrj!K740</f>
        <v>0</v>
      </c>
      <c r="K741" s="132">
        <f>OffensePrj!L740</f>
        <v>41.19188</v>
      </c>
      <c r="L741" s="132">
        <f>OffensePrj!M740</f>
        <v>396.2233</v>
      </c>
      <c r="M741" s="132">
        <f>OffensePrj!N740</f>
        <v>3.260987</v>
      </c>
      <c r="N741" s="132">
        <f>OffensePrj!O740</f>
        <v>0</v>
      </c>
      <c r="O741" s="132">
        <f>OffensePrj!P740</f>
        <v>0</v>
      </c>
      <c r="P741" s="132">
        <f>OffensePrj!Q740</f>
        <v>0</v>
      </c>
      <c r="Q741" s="134">
        <f>IFERROR(ProjectionCalcs!D741*pointpasscomp+ProjectionCalcs!E741*pointpassyard+ProjectionCalcs!F741*pointpasstd+pointint*ProjectionCalcs!G741+ProjectionCalcs!H741*pointrushatt+pointrushyard*ProjectionCalcs!I741+pointrushtd*ProjectionCalcs!J741+ProjectionCalcs!K741*pointrec+pointrecyard*ProjectionCalcs!L741+ProjectionCalcs!M741*pointrectd+pointfumb*ProjectionCalcs!N741+(C741-D741)*pointpassinc+O741*pointret+P741*pointrushtd,0)</f>
        <v>0</v>
      </c>
      <c r="R741" s="113" t="str">
        <f t="shared" si="23"/>
        <v>#REF!</v>
      </c>
      <c r="S741" s="135" t="str">
        <f t="shared" si="24"/>
        <v>#REF!</v>
      </c>
      <c r="T741" s="113" t="str">
        <f t="array" ref="T741">ROUND(SUMPRODUCT((AE741&gt;=$AE$705:$AE$902)/COUNTIF($AE$705:$AE$902,$AE$705:$AE$902)),0)</f>
        <v>#DIV/0!</v>
      </c>
      <c r="U741" s="3" t="str">
        <f t="shared" si="25"/>
        <v>#REF!</v>
      </c>
      <c r="V741" s="3" t="str">
        <f t="array" ref="V741">IFERROR(INDEX(Overall!$C$3:$C$389,MATCH(ProjectionCalcs!B741,Overall!$D$3:$D$389,0)),"No")</f>
        <v>Yes</v>
      </c>
      <c r="W741" s="93">
        <f t="shared" si="26"/>
        <v>0</v>
      </c>
      <c r="X741" s="136"/>
      <c r="Y741" s="3" t="str">
        <f t="shared" si="27"/>
        <v/>
      </c>
      <c r="Z741" s="3" t="str">
        <f t="shared" si="6"/>
        <v>#DIV/0!</v>
      </c>
      <c r="AA741" s="96">
        <f t="shared" si="7"/>
        <v>0</v>
      </c>
      <c r="AB741" s="3" t="str">
        <f>IF(OR((AA741-$AD$2)&lt;0,(AA741-$AD$4)&lt;0),0,(AA741-$AD$2)*(AA741-$AD$4)*'Draft Array'!$K$101*'Draft Array'!$M$113*pcwr)</f>
        <v>#REF!</v>
      </c>
      <c r="AC741" s="3" t="str">
        <f t="shared" si="8"/>
        <v>#REF!</v>
      </c>
      <c r="AD741" s="135">
        <f t="shared" si="9"/>
        <v>0</v>
      </c>
      <c r="AE741" s="3" t="str">
        <f t="shared" si="28"/>
        <v>#DIV/0!</v>
      </c>
      <c r="AF741" s="3"/>
      <c r="AG741" s="3"/>
      <c r="AH741" s="3"/>
      <c r="AI741" s="3"/>
      <c r="AJ741" s="3"/>
      <c r="AK741" s="3"/>
    </row>
    <row r="742" ht="15.75" customHeight="1">
      <c r="A742" s="156" t="str">
        <f>OffensePrj!C741</f>
        <v>te</v>
      </c>
      <c r="B742" s="131" t="str">
        <f>OffensePrj!R741</f>
        <v>Tyler Kroft</v>
      </c>
      <c r="C742" s="132">
        <f>OffensePrj!D741</f>
        <v>0</v>
      </c>
      <c r="D742" s="132">
        <f>OffensePrj!E741</f>
        <v>0</v>
      </c>
      <c r="E742" s="132">
        <f>OffensePrj!F741</f>
        <v>0</v>
      </c>
      <c r="F742" s="132">
        <f>OffensePrj!G741</f>
        <v>0</v>
      </c>
      <c r="G742" s="133">
        <f>OffensePrj!H741</f>
        <v>0</v>
      </c>
      <c r="H742" s="132">
        <f>OffensePrj!I741</f>
        <v>0</v>
      </c>
      <c r="I742" s="132">
        <f>OffensePrj!J741</f>
        <v>0</v>
      </c>
      <c r="J742" s="132">
        <f>OffensePrj!K741</f>
        <v>0</v>
      </c>
      <c r="K742" s="132">
        <f>OffensePrj!L741</f>
        <v>13.41653</v>
      </c>
      <c r="L742" s="132">
        <f>OffensePrj!M741</f>
        <v>131.8193</v>
      </c>
      <c r="M742" s="132">
        <f>OffensePrj!N741</f>
        <v>1.212926</v>
      </c>
      <c r="N742" s="132">
        <f>OffensePrj!O741</f>
        <v>0</v>
      </c>
      <c r="O742" s="132">
        <f>OffensePrj!P741</f>
        <v>0</v>
      </c>
      <c r="P742" s="132">
        <f>OffensePrj!Q741</f>
        <v>0</v>
      </c>
      <c r="Q742" s="134">
        <f>IFERROR(ProjectionCalcs!D742*pointpasscomp+ProjectionCalcs!E742*pointpassyard+ProjectionCalcs!F742*pointpasstd+pointint*ProjectionCalcs!G742+ProjectionCalcs!H742*pointrushatt+pointrushyard*ProjectionCalcs!I742+pointrushtd*ProjectionCalcs!J742+ProjectionCalcs!K742*pointrec+pointrecyard*ProjectionCalcs!L742+ProjectionCalcs!M742*pointrectd+pointfumb*ProjectionCalcs!N742+(C742-D742)*pointpassinc+O742*pointret+P742*pointrushtd,0)</f>
        <v>0</v>
      </c>
      <c r="R742" s="113" t="str">
        <f t="shared" si="23"/>
        <v>#REF!</v>
      </c>
      <c r="S742" s="135" t="str">
        <f t="shared" si="24"/>
        <v>#REF!</v>
      </c>
      <c r="T742" s="113" t="str">
        <f t="array" ref="T742">ROUND(SUMPRODUCT((AE742&gt;=$AE$705:$AE$902)/COUNTIF($AE$705:$AE$902,$AE$705:$AE$902)),0)</f>
        <v>#DIV/0!</v>
      </c>
      <c r="U742" s="3" t="str">
        <f t="shared" si="25"/>
        <v>#REF!</v>
      </c>
      <c r="V742" s="3" t="str">
        <f t="array" ref="V742">IFERROR(INDEX(Overall!$C$3:$C$389,MATCH(ProjectionCalcs!B742,Overall!$D$3:$D$389,0)),"No")</f>
        <v>No</v>
      </c>
      <c r="W742" s="93">
        <f t="shared" si="26"/>
        <v>1</v>
      </c>
      <c r="X742" s="136"/>
      <c r="Y742" s="3" t="str">
        <f t="shared" si="27"/>
        <v/>
      </c>
      <c r="Z742" s="3" t="str">
        <f t="shared" si="6"/>
        <v>#DIV/0!</v>
      </c>
      <c r="AA742" s="96">
        <f t="shared" si="7"/>
        <v>0</v>
      </c>
      <c r="AB742" s="3" t="str">
        <f>IF(OR((AA742-$AD$2)&lt;0,(AA742-$AD$4)&lt;0),0,(AA742-$AD$2)*(AA742-$AD$4)*'Draft Array'!$K$101*'Draft Array'!$M$113*pcwr)</f>
        <v>#REF!</v>
      </c>
      <c r="AC742" s="3" t="str">
        <f t="shared" si="8"/>
        <v>#REF!</v>
      </c>
      <c r="AD742" s="135">
        <f t="shared" si="9"/>
        <v>0</v>
      </c>
      <c r="AE742" s="3" t="str">
        <f t="shared" si="28"/>
        <v>#DIV/0!</v>
      </c>
      <c r="AF742" s="3"/>
      <c r="AG742" s="3"/>
      <c r="AH742" s="3"/>
      <c r="AI742" s="3"/>
      <c r="AJ742" s="3"/>
      <c r="AK742" s="3"/>
    </row>
    <row r="743" ht="15.75" customHeight="1">
      <c r="A743" s="156" t="str">
        <f>OffensePrj!C742</f>
        <v>te</v>
      </c>
      <c r="B743" s="131" t="str">
        <f>OffensePrj!R742</f>
        <v>Chris Manhertz</v>
      </c>
      <c r="C743" s="132">
        <f>OffensePrj!D742</f>
        <v>0</v>
      </c>
      <c r="D743" s="132">
        <f>OffensePrj!E742</f>
        <v>0</v>
      </c>
      <c r="E743" s="132">
        <f>OffensePrj!F742</f>
        <v>0</v>
      </c>
      <c r="F743" s="132">
        <f>OffensePrj!G742</f>
        <v>0</v>
      </c>
      <c r="G743" s="133">
        <f>OffensePrj!H742</f>
        <v>0</v>
      </c>
      <c r="H743" s="132">
        <f>OffensePrj!I742</f>
        <v>0</v>
      </c>
      <c r="I743" s="132">
        <f>OffensePrj!J742</f>
        <v>0</v>
      </c>
      <c r="J743" s="132">
        <f>OffensePrj!K742</f>
        <v>0</v>
      </c>
      <c r="K743" s="132">
        <f>OffensePrj!L742</f>
        <v>7.270598</v>
      </c>
      <c r="L743" s="132">
        <f>OffensePrj!M742</f>
        <v>90.92343</v>
      </c>
      <c r="M743" s="132">
        <f>OffensePrj!N742</f>
        <v>0.76656</v>
      </c>
      <c r="N743" s="132">
        <f>OffensePrj!O742</f>
        <v>0</v>
      </c>
      <c r="O743" s="132">
        <f>OffensePrj!P742</f>
        <v>0</v>
      </c>
      <c r="P743" s="132">
        <f>OffensePrj!Q742</f>
        <v>0</v>
      </c>
      <c r="Q743" s="134">
        <f>IFERROR(ProjectionCalcs!D743*pointpasscomp+ProjectionCalcs!E743*pointpassyard+ProjectionCalcs!F743*pointpasstd+pointint*ProjectionCalcs!G743+ProjectionCalcs!H743*pointrushatt+pointrushyard*ProjectionCalcs!I743+pointrushtd*ProjectionCalcs!J743+ProjectionCalcs!K743*pointrec+pointrecyard*ProjectionCalcs!L743+ProjectionCalcs!M743*pointrectd+pointfumb*ProjectionCalcs!N743+(C743-D743)*pointpassinc+O743*pointret+P743*pointrushtd,0)</f>
        <v>0</v>
      </c>
      <c r="R743" s="113" t="str">
        <f t="shared" si="23"/>
        <v>#REF!</v>
      </c>
      <c r="S743" s="135" t="str">
        <f t="shared" si="24"/>
        <v>#REF!</v>
      </c>
      <c r="T743" s="113" t="str">
        <f t="array" ref="T743">ROUND(SUMPRODUCT((AE743&gt;=$AE$705:$AE$902)/COUNTIF($AE$705:$AE$902,$AE$705:$AE$902)),0)</f>
        <v>#DIV/0!</v>
      </c>
      <c r="U743" s="3" t="str">
        <f t="shared" si="25"/>
        <v>#REF!</v>
      </c>
      <c r="V743" s="3" t="str">
        <f t="array" ref="V743">IFERROR(INDEX(Overall!$C$3:$C$389,MATCH(ProjectionCalcs!B743,Overall!$D$3:$D$389,0)),"No")</f>
        <v>No</v>
      </c>
      <c r="W743" s="93">
        <f t="shared" si="26"/>
        <v>1</v>
      </c>
      <c r="X743" s="136"/>
      <c r="Y743" s="3" t="str">
        <f t="shared" si="27"/>
        <v/>
      </c>
      <c r="Z743" s="3" t="str">
        <f t="shared" si="6"/>
        <v>#DIV/0!</v>
      </c>
      <c r="AA743" s="96">
        <f t="shared" si="7"/>
        <v>0</v>
      </c>
      <c r="AB743" s="3" t="str">
        <f>IF(OR((AA743-$AD$2)&lt;0,(AA743-$AD$4)&lt;0),0,(AA743-$AD$2)*(AA743-$AD$4)*'Draft Array'!$K$101*'Draft Array'!$M$113*pcwr)</f>
        <v>#REF!</v>
      </c>
      <c r="AC743" s="3" t="str">
        <f t="shared" si="8"/>
        <v>#REF!</v>
      </c>
      <c r="AD743" s="135">
        <f t="shared" si="9"/>
        <v>0</v>
      </c>
      <c r="AE743" s="3" t="str">
        <f t="shared" si="28"/>
        <v>#DIV/0!</v>
      </c>
      <c r="AF743" s="3"/>
      <c r="AG743" s="3"/>
      <c r="AH743" s="3"/>
      <c r="AI743" s="3"/>
      <c r="AJ743" s="3"/>
      <c r="AK743" s="3"/>
    </row>
    <row r="744" ht="15.75" customHeight="1">
      <c r="A744" s="156" t="str">
        <f>OffensePrj!C743</f>
        <v>te</v>
      </c>
      <c r="B744" s="131" t="str">
        <f>OffensePrj!R743</f>
        <v>Jesse James</v>
      </c>
      <c r="C744" s="132">
        <f>OffensePrj!D743</f>
        <v>0</v>
      </c>
      <c r="D744" s="132">
        <f>OffensePrj!E743</f>
        <v>0</v>
      </c>
      <c r="E744" s="132">
        <f>OffensePrj!F743</f>
        <v>0</v>
      </c>
      <c r="F744" s="132">
        <f>OffensePrj!G743</f>
        <v>0</v>
      </c>
      <c r="G744" s="133">
        <f>OffensePrj!H743</f>
        <v>0</v>
      </c>
      <c r="H744" s="132">
        <f>OffensePrj!I743</f>
        <v>0</v>
      </c>
      <c r="I744" s="132">
        <f>OffensePrj!J743</f>
        <v>0</v>
      </c>
      <c r="J744" s="132">
        <f>OffensePrj!K743</f>
        <v>0</v>
      </c>
      <c r="K744" s="132">
        <f>OffensePrj!L743</f>
        <v>20.08858</v>
      </c>
      <c r="L744" s="132">
        <f>OffensePrj!M743</f>
        <v>214.3436</v>
      </c>
      <c r="M744" s="132">
        <f>OffensePrj!N743</f>
        <v>1.051363</v>
      </c>
      <c r="N744" s="132">
        <f>OffensePrj!O743</f>
        <v>0</v>
      </c>
      <c r="O744" s="132">
        <f>OffensePrj!P743</f>
        <v>0</v>
      </c>
      <c r="P744" s="132">
        <f>OffensePrj!Q743</f>
        <v>0</v>
      </c>
      <c r="Q744" s="134">
        <f>IFERROR(ProjectionCalcs!D744*pointpasscomp+ProjectionCalcs!E744*pointpassyard+ProjectionCalcs!F744*pointpasstd+pointint*ProjectionCalcs!G744+ProjectionCalcs!H744*pointrushatt+pointrushyard*ProjectionCalcs!I744+pointrushtd*ProjectionCalcs!J744+ProjectionCalcs!K744*pointrec+pointrecyard*ProjectionCalcs!L744+ProjectionCalcs!M744*pointrectd+pointfumb*ProjectionCalcs!N744+(C744-D744)*pointpassinc+O744*pointret+P744*pointrushtd,0)</f>
        <v>0</v>
      </c>
      <c r="R744" s="113" t="str">
        <f t="shared" si="23"/>
        <v>#REF!</v>
      </c>
      <c r="S744" s="135" t="str">
        <f t="shared" si="24"/>
        <v>#REF!</v>
      </c>
      <c r="T744" s="113" t="str">
        <f t="array" ref="T744">ROUND(SUMPRODUCT((AE744&gt;=$AE$705:$AE$902)/COUNTIF($AE$705:$AE$902,$AE$705:$AE$902)),0)</f>
        <v>#DIV/0!</v>
      </c>
      <c r="U744" s="3" t="str">
        <f t="shared" si="25"/>
        <v>#REF!</v>
      </c>
      <c r="V744" s="3" t="str">
        <f t="array" ref="V744">IFERROR(INDEX(Overall!$C$3:$C$389,MATCH(ProjectionCalcs!B744,Overall!$D$3:$D$389,0)),"No")</f>
        <v>No</v>
      </c>
      <c r="W744" s="93">
        <f t="shared" si="26"/>
        <v>1</v>
      </c>
      <c r="X744" s="136"/>
      <c r="Y744" s="3" t="str">
        <f t="shared" si="27"/>
        <v/>
      </c>
      <c r="Z744" s="3" t="str">
        <f t="shared" si="6"/>
        <v>#DIV/0!</v>
      </c>
      <c r="AA744" s="96">
        <f t="shared" si="7"/>
        <v>0</v>
      </c>
      <c r="AB744" s="3" t="str">
        <f>IF(OR((AA744-$AD$2)&lt;0,(AA744-$AD$4)&lt;0),0,(AA744-$AD$2)*(AA744-$AD$4)*'Draft Array'!$K$101*'Draft Array'!$M$113*pcwr)</f>
        <v>#REF!</v>
      </c>
      <c r="AC744" s="3" t="str">
        <f t="shared" si="8"/>
        <v>#REF!</v>
      </c>
      <c r="AD744" s="135">
        <f t="shared" si="9"/>
        <v>0</v>
      </c>
      <c r="AE744" s="3" t="str">
        <f t="shared" si="28"/>
        <v>#DIV/0!</v>
      </c>
      <c r="AF744" s="3"/>
      <c r="AG744" s="3"/>
      <c r="AH744" s="3"/>
      <c r="AI744" s="3"/>
      <c r="AJ744" s="3"/>
      <c r="AK744" s="3"/>
    </row>
    <row r="745" ht="15.75" customHeight="1">
      <c r="A745" s="156" t="str">
        <f>OffensePrj!C744</f>
        <v>te</v>
      </c>
      <c r="B745" s="131" t="str">
        <f>OffensePrj!R744</f>
        <v>James OShaughnessy</v>
      </c>
      <c r="C745" s="132">
        <f>OffensePrj!D744</f>
        <v>0</v>
      </c>
      <c r="D745" s="132">
        <f>OffensePrj!E744</f>
        <v>0</v>
      </c>
      <c r="E745" s="132">
        <f>OffensePrj!F744</f>
        <v>0</v>
      </c>
      <c r="F745" s="132">
        <f>OffensePrj!G744</f>
        <v>0</v>
      </c>
      <c r="G745" s="133">
        <f>OffensePrj!H744</f>
        <v>0</v>
      </c>
      <c r="H745" s="132">
        <f>OffensePrj!I744</f>
        <v>0</v>
      </c>
      <c r="I745" s="132">
        <f>OffensePrj!J744</f>
        <v>0</v>
      </c>
      <c r="J745" s="132">
        <f>OffensePrj!K744</f>
        <v>0</v>
      </c>
      <c r="K745" s="132">
        <f>OffensePrj!L744</f>
        <v>22.31568</v>
      </c>
      <c r="L745" s="132">
        <f>OffensePrj!M744</f>
        <v>219.7273</v>
      </c>
      <c r="M745" s="132">
        <f>OffensePrj!N744</f>
        <v>1.302525</v>
      </c>
      <c r="N745" s="132">
        <f>OffensePrj!O744</f>
        <v>0</v>
      </c>
      <c r="O745" s="132">
        <f>OffensePrj!P744</f>
        <v>0</v>
      </c>
      <c r="P745" s="132">
        <f>OffensePrj!Q744</f>
        <v>0</v>
      </c>
      <c r="Q745" s="134">
        <f>IFERROR(ProjectionCalcs!D745*pointpasscomp+ProjectionCalcs!E745*pointpassyard+ProjectionCalcs!F745*pointpasstd+pointint*ProjectionCalcs!G745+ProjectionCalcs!H745*pointrushatt+pointrushyard*ProjectionCalcs!I745+pointrushtd*ProjectionCalcs!J745+ProjectionCalcs!K745*pointrec+pointrecyard*ProjectionCalcs!L745+ProjectionCalcs!M745*pointrectd+pointfumb*ProjectionCalcs!N745+(C745-D745)*pointpassinc+O745*pointret+P745*pointrushtd,0)</f>
        <v>0</v>
      </c>
      <c r="R745" s="113" t="str">
        <f t="shared" si="23"/>
        <v>#REF!</v>
      </c>
      <c r="S745" s="135" t="str">
        <f t="shared" si="24"/>
        <v>#REF!</v>
      </c>
      <c r="T745" s="113" t="str">
        <f t="array" ref="T745">ROUND(SUMPRODUCT((AE745&gt;=$AE$705:$AE$902)/COUNTIF($AE$705:$AE$902,$AE$705:$AE$902)),0)</f>
        <v>#DIV/0!</v>
      </c>
      <c r="U745" s="3" t="str">
        <f t="shared" si="25"/>
        <v>#REF!</v>
      </c>
      <c r="V745" s="3" t="str">
        <f t="array" ref="V745">IFERROR(INDEX(Overall!$C$3:$C$389,MATCH(ProjectionCalcs!B745,Overall!$D$3:$D$389,0)),"No")</f>
        <v>No</v>
      </c>
      <c r="W745" s="93">
        <f t="shared" si="26"/>
        <v>1</v>
      </c>
      <c r="X745" s="136"/>
      <c r="Y745" s="3" t="str">
        <f t="shared" si="27"/>
        <v/>
      </c>
      <c r="Z745" s="3" t="str">
        <f t="shared" si="6"/>
        <v>#DIV/0!</v>
      </c>
      <c r="AA745" s="96">
        <f t="shared" si="7"/>
        <v>0</v>
      </c>
      <c r="AB745" s="3" t="str">
        <f>IF(OR((AA745-$AD$2)&lt;0,(AA745-$AD$4)&lt;0),0,(AA745-$AD$2)*(AA745-$AD$4)*'Draft Array'!$K$101*'Draft Array'!$M$113*pcwr)</f>
        <v>#REF!</v>
      </c>
      <c r="AC745" s="3" t="str">
        <f t="shared" si="8"/>
        <v>#REF!</v>
      </c>
      <c r="AD745" s="135">
        <f t="shared" si="9"/>
        <v>0</v>
      </c>
      <c r="AE745" s="3" t="str">
        <f t="shared" si="28"/>
        <v>#DIV/0!</v>
      </c>
      <c r="AF745" s="3"/>
      <c r="AG745" s="3"/>
      <c r="AH745" s="3"/>
      <c r="AI745" s="3"/>
      <c r="AJ745" s="3"/>
      <c r="AK745" s="3"/>
    </row>
    <row r="746" ht="15.75" customHeight="1">
      <c r="A746" s="156" t="str">
        <f>OffensePrj!C745</f>
        <v>te</v>
      </c>
      <c r="B746" s="131" t="str">
        <f>OffensePrj!R745</f>
        <v>Khari Lee</v>
      </c>
      <c r="C746" s="132">
        <f>OffensePrj!D745</f>
        <v>0</v>
      </c>
      <c r="D746" s="132">
        <f>OffensePrj!E745</f>
        <v>0</v>
      </c>
      <c r="E746" s="132">
        <f>OffensePrj!F745</f>
        <v>0</v>
      </c>
      <c r="F746" s="132">
        <f>OffensePrj!G745</f>
        <v>0</v>
      </c>
      <c r="G746" s="133">
        <f>OffensePrj!H745</f>
        <v>0</v>
      </c>
      <c r="H746" s="132">
        <f>OffensePrj!I745</f>
        <v>0</v>
      </c>
      <c r="I746" s="132">
        <f>OffensePrj!J745</f>
        <v>0</v>
      </c>
      <c r="J746" s="132">
        <f>OffensePrj!K745</f>
        <v>0</v>
      </c>
      <c r="K746" s="132">
        <f>OffensePrj!L745</f>
        <v>7.733494</v>
      </c>
      <c r="L746" s="132">
        <f>OffensePrj!M745</f>
        <v>79.72924</v>
      </c>
      <c r="M746" s="132">
        <f>OffensePrj!N745</f>
        <v>0.453434</v>
      </c>
      <c r="N746" s="132">
        <f>OffensePrj!O745</f>
        <v>0</v>
      </c>
      <c r="O746" s="132">
        <f>OffensePrj!P745</f>
        <v>0</v>
      </c>
      <c r="P746" s="132">
        <f>OffensePrj!Q745</f>
        <v>0</v>
      </c>
      <c r="Q746" s="134">
        <f>IFERROR(ProjectionCalcs!D746*pointpasscomp+ProjectionCalcs!E746*pointpassyard+ProjectionCalcs!F746*pointpasstd+pointint*ProjectionCalcs!G746+ProjectionCalcs!H746*pointrushatt+pointrushyard*ProjectionCalcs!I746+pointrushtd*ProjectionCalcs!J746+ProjectionCalcs!K746*pointrec+pointrecyard*ProjectionCalcs!L746+ProjectionCalcs!M746*pointrectd+pointfumb*ProjectionCalcs!N746+(C746-D746)*pointpassinc+O746*pointret+P746*pointrushtd,0)</f>
        <v>0</v>
      </c>
      <c r="R746" s="113" t="str">
        <f t="shared" si="23"/>
        <v>#REF!</v>
      </c>
      <c r="S746" s="135" t="str">
        <f t="shared" si="24"/>
        <v>#REF!</v>
      </c>
      <c r="T746" s="113" t="str">
        <f t="array" ref="T746">ROUND(SUMPRODUCT((AE746&gt;=$AE$705:$AE$902)/COUNTIF($AE$705:$AE$902,$AE$705:$AE$902)),0)</f>
        <v>#DIV/0!</v>
      </c>
      <c r="U746" s="3" t="str">
        <f t="shared" si="25"/>
        <v>#REF!</v>
      </c>
      <c r="V746" s="3" t="str">
        <f t="array" ref="V746">IFERROR(INDEX(Overall!$C$3:$C$389,MATCH(ProjectionCalcs!B746,Overall!$D$3:$D$389,0)),"No")</f>
        <v>No</v>
      </c>
      <c r="W746" s="93">
        <f t="shared" si="26"/>
        <v>1</v>
      </c>
      <c r="X746" s="136"/>
      <c r="Y746" s="3" t="str">
        <f t="shared" si="27"/>
        <v/>
      </c>
      <c r="Z746" s="3" t="str">
        <f t="shared" si="6"/>
        <v>#DIV/0!</v>
      </c>
      <c r="AA746" s="96">
        <f t="shared" si="7"/>
        <v>0</v>
      </c>
      <c r="AB746" s="3" t="str">
        <f>IF(OR((AA746-$AD$2)&lt;0,(AA746-$AD$4)&lt;0),0,(AA746-$AD$2)*(AA746-$AD$4)*'Draft Array'!$K$101*'Draft Array'!$M$113*pcwr)</f>
        <v>#REF!</v>
      </c>
      <c r="AC746" s="3" t="str">
        <f t="shared" si="8"/>
        <v>#REF!</v>
      </c>
      <c r="AD746" s="135">
        <f t="shared" si="9"/>
        <v>0</v>
      </c>
      <c r="AE746" s="3" t="str">
        <f t="shared" si="28"/>
        <v>#DIV/0!</v>
      </c>
      <c r="AF746" s="3"/>
      <c r="AG746" s="3"/>
      <c r="AH746" s="3"/>
      <c r="AI746" s="3"/>
      <c r="AJ746" s="3"/>
      <c r="AK746" s="3"/>
    </row>
    <row r="747" ht="15.75" customHeight="1">
      <c r="A747" s="156" t="str">
        <f>OffensePrj!C746</f>
        <v>te</v>
      </c>
      <c r="B747" s="131" t="str">
        <f>OffensePrj!R746</f>
        <v>Matt Lengel</v>
      </c>
      <c r="C747" s="132">
        <f>OffensePrj!D746</f>
        <v>0</v>
      </c>
      <c r="D747" s="132">
        <f>OffensePrj!E746</f>
        <v>0</v>
      </c>
      <c r="E747" s="132">
        <f>OffensePrj!F746</f>
        <v>0</v>
      </c>
      <c r="F747" s="132">
        <f>OffensePrj!G746</f>
        <v>0</v>
      </c>
      <c r="G747" s="133">
        <f>OffensePrj!H746</f>
        <v>0</v>
      </c>
      <c r="H747" s="132">
        <f>OffensePrj!I746</f>
        <v>0</v>
      </c>
      <c r="I747" s="132">
        <f>OffensePrj!J746</f>
        <v>0</v>
      </c>
      <c r="J747" s="132">
        <f>OffensePrj!K746</f>
        <v>0</v>
      </c>
      <c r="K747" s="132">
        <f>OffensePrj!L746</f>
        <v>3.971433</v>
      </c>
      <c r="L747" s="132">
        <f>OffensePrj!M746</f>
        <v>46.30083</v>
      </c>
      <c r="M747" s="132">
        <f>OffensePrj!N746</f>
        <v>0.158844</v>
      </c>
      <c r="N747" s="132">
        <f>OffensePrj!O746</f>
        <v>0</v>
      </c>
      <c r="O747" s="132">
        <f>OffensePrj!P746</f>
        <v>0</v>
      </c>
      <c r="P747" s="132">
        <f>OffensePrj!Q746</f>
        <v>0</v>
      </c>
      <c r="Q747" s="134">
        <f>IFERROR(ProjectionCalcs!D747*pointpasscomp+ProjectionCalcs!E747*pointpassyard+ProjectionCalcs!F747*pointpasstd+pointint*ProjectionCalcs!G747+ProjectionCalcs!H747*pointrushatt+pointrushyard*ProjectionCalcs!I747+pointrushtd*ProjectionCalcs!J747+ProjectionCalcs!K747*pointrec+pointrecyard*ProjectionCalcs!L747+ProjectionCalcs!M747*pointrectd+pointfumb*ProjectionCalcs!N747+(C747-D747)*pointpassinc+O747*pointret+P747*pointrushtd,0)</f>
        <v>0</v>
      </c>
      <c r="R747" s="113" t="str">
        <f t="shared" si="23"/>
        <v>#REF!</v>
      </c>
      <c r="S747" s="135" t="str">
        <f t="shared" si="24"/>
        <v>#REF!</v>
      </c>
      <c r="T747" s="113" t="str">
        <f t="array" ref="T747">ROUND(SUMPRODUCT((AE747&gt;=$AE$705:$AE$902)/COUNTIF($AE$705:$AE$902,$AE$705:$AE$902)),0)</f>
        <v>#DIV/0!</v>
      </c>
      <c r="U747" s="3" t="str">
        <f t="shared" si="25"/>
        <v>#REF!</v>
      </c>
      <c r="V747" s="3" t="str">
        <f t="array" ref="V747">IFERROR(INDEX(Overall!$C$3:$C$389,MATCH(ProjectionCalcs!B747,Overall!$D$3:$D$389,0)),"No")</f>
        <v>No</v>
      </c>
      <c r="W747" s="93">
        <f t="shared" si="26"/>
        <v>1</v>
      </c>
      <c r="X747" s="136"/>
      <c r="Y747" s="3" t="str">
        <f t="shared" si="27"/>
        <v/>
      </c>
      <c r="Z747" s="3" t="str">
        <f t="shared" si="6"/>
        <v>#DIV/0!</v>
      </c>
      <c r="AA747" s="96">
        <f t="shared" si="7"/>
        <v>0</v>
      </c>
      <c r="AB747" s="3" t="str">
        <f>IF(OR((AA747-$AD$2)&lt;0,(AA747-$AD$4)&lt;0),0,(AA747-$AD$2)*(AA747-$AD$4)*'Draft Array'!$K$101*'Draft Array'!$M$113*pcwr)</f>
        <v>#REF!</v>
      </c>
      <c r="AC747" s="3" t="str">
        <f t="shared" si="8"/>
        <v>#REF!</v>
      </c>
      <c r="AD747" s="135">
        <f t="shared" si="9"/>
        <v>0</v>
      </c>
      <c r="AE747" s="3" t="str">
        <f t="shared" si="28"/>
        <v>#DIV/0!</v>
      </c>
      <c r="AF747" s="3"/>
      <c r="AG747" s="3"/>
      <c r="AH747" s="3"/>
      <c r="AI747" s="3"/>
      <c r="AJ747" s="3"/>
      <c r="AK747" s="3"/>
    </row>
    <row r="748" ht="15.75" customHeight="1">
      <c r="A748" s="156" t="str">
        <f>OffensePrj!C747</f>
        <v>te</v>
      </c>
      <c r="B748" s="131" t="str">
        <f>OffensePrj!R747</f>
        <v>Eric Tomlinson</v>
      </c>
      <c r="C748" s="132">
        <f>OffensePrj!D747</f>
        <v>0</v>
      </c>
      <c r="D748" s="132">
        <f>OffensePrj!E747</f>
        <v>0</v>
      </c>
      <c r="E748" s="132">
        <f>OffensePrj!F747</f>
        <v>0</v>
      </c>
      <c r="F748" s="132">
        <f>OffensePrj!G747</f>
        <v>0</v>
      </c>
      <c r="G748" s="133">
        <f>OffensePrj!H747</f>
        <v>0</v>
      </c>
      <c r="H748" s="132">
        <f>OffensePrj!I747</f>
        <v>0</v>
      </c>
      <c r="I748" s="132">
        <f>OffensePrj!J747</f>
        <v>0</v>
      </c>
      <c r="J748" s="132">
        <f>OffensePrj!K747</f>
        <v>0</v>
      </c>
      <c r="K748" s="132">
        <f>OffensePrj!L747</f>
        <v>7.518919</v>
      </c>
      <c r="L748" s="132">
        <f>OffensePrj!M747</f>
        <v>68.30769</v>
      </c>
      <c r="M748" s="132">
        <f>OffensePrj!N747</f>
        <v>0.671231</v>
      </c>
      <c r="N748" s="132">
        <f>OffensePrj!O747</f>
        <v>0</v>
      </c>
      <c r="O748" s="132">
        <f>OffensePrj!P747</f>
        <v>0</v>
      </c>
      <c r="P748" s="132">
        <f>OffensePrj!Q747</f>
        <v>0</v>
      </c>
      <c r="Q748" s="134">
        <f>IFERROR(ProjectionCalcs!D748*pointpasscomp+ProjectionCalcs!E748*pointpassyard+ProjectionCalcs!F748*pointpasstd+pointint*ProjectionCalcs!G748+ProjectionCalcs!H748*pointrushatt+pointrushyard*ProjectionCalcs!I748+pointrushtd*ProjectionCalcs!J748+ProjectionCalcs!K748*pointrec+pointrecyard*ProjectionCalcs!L748+ProjectionCalcs!M748*pointrectd+pointfumb*ProjectionCalcs!N748+(C748-D748)*pointpassinc+O748*pointret+P748*pointrushtd,0)</f>
        <v>0</v>
      </c>
      <c r="R748" s="113" t="str">
        <f t="shared" si="23"/>
        <v>#REF!</v>
      </c>
      <c r="S748" s="135" t="str">
        <f t="shared" si="24"/>
        <v>#REF!</v>
      </c>
      <c r="T748" s="113" t="str">
        <f t="array" ref="T748">ROUND(SUMPRODUCT((AE748&gt;=$AE$705:$AE$902)/COUNTIF($AE$705:$AE$902,$AE$705:$AE$902)),0)</f>
        <v>#DIV/0!</v>
      </c>
      <c r="U748" s="3" t="str">
        <f t="shared" si="25"/>
        <v>#REF!</v>
      </c>
      <c r="V748" s="3" t="str">
        <f t="array" ref="V748">IFERROR(INDEX(Overall!$C$3:$C$389,MATCH(ProjectionCalcs!B748,Overall!$D$3:$D$389,0)),"No")</f>
        <v>No</v>
      </c>
      <c r="W748" s="93">
        <f t="shared" si="26"/>
        <v>1</v>
      </c>
      <c r="X748" s="136"/>
      <c r="Y748" s="3" t="str">
        <f t="shared" si="27"/>
        <v/>
      </c>
      <c r="Z748" s="3" t="str">
        <f t="shared" si="6"/>
        <v>#DIV/0!</v>
      </c>
      <c r="AA748" s="96">
        <f t="shared" si="7"/>
        <v>0</v>
      </c>
      <c r="AB748" s="3" t="str">
        <f>IF(OR((AA748-$AD$2)&lt;0,(AA748-$AD$4)&lt;0),0,(AA748-$AD$2)*(AA748-$AD$4)*'Draft Array'!$K$101*'Draft Array'!$M$113*pcwr)</f>
        <v>#REF!</v>
      </c>
      <c r="AC748" s="3" t="str">
        <f t="shared" si="8"/>
        <v>#REF!</v>
      </c>
      <c r="AD748" s="135">
        <f t="shared" si="9"/>
        <v>0</v>
      </c>
      <c r="AE748" s="3" t="str">
        <f t="shared" si="28"/>
        <v>#DIV/0!</v>
      </c>
      <c r="AF748" s="3"/>
      <c r="AG748" s="3"/>
      <c r="AH748" s="3"/>
      <c r="AI748" s="3"/>
      <c r="AJ748" s="3"/>
      <c r="AK748" s="3"/>
    </row>
    <row r="749" ht="15.75" customHeight="1">
      <c r="A749" s="156" t="str">
        <f>OffensePrj!C748</f>
        <v>te</v>
      </c>
      <c r="B749" s="131" t="str">
        <f>OffensePrj!R748</f>
        <v>Ross Travis</v>
      </c>
      <c r="C749" s="132">
        <f>OffensePrj!D748</f>
        <v>0</v>
      </c>
      <c r="D749" s="132">
        <f>OffensePrj!E748</f>
        <v>0</v>
      </c>
      <c r="E749" s="132">
        <f>OffensePrj!F748</f>
        <v>0</v>
      </c>
      <c r="F749" s="132">
        <f>OffensePrj!G748</f>
        <v>0</v>
      </c>
      <c r="G749" s="133">
        <f>OffensePrj!H748</f>
        <v>0</v>
      </c>
      <c r="H749" s="132">
        <f>OffensePrj!I748</f>
        <v>0</v>
      </c>
      <c r="I749" s="132">
        <f>OffensePrj!J748</f>
        <v>0</v>
      </c>
      <c r="J749" s="132">
        <f>OffensePrj!K748</f>
        <v>0</v>
      </c>
      <c r="K749" s="132">
        <f>OffensePrj!L748</f>
        <v>3.524807</v>
      </c>
      <c r="L749" s="132">
        <f>OffensePrj!M748</f>
        <v>45.04727</v>
      </c>
      <c r="M749" s="132">
        <f>OffensePrj!N748</f>
        <v>0.158767</v>
      </c>
      <c r="N749" s="132">
        <f>OffensePrj!O748</f>
        <v>1.4</v>
      </c>
      <c r="O749" s="132">
        <f>OffensePrj!P748</f>
        <v>0</v>
      </c>
      <c r="P749" s="132">
        <f>OffensePrj!Q748</f>
        <v>0</v>
      </c>
      <c r="Q749" s="134">
        <f>IFERROR(ProjectionCalcs!D749*pointpasscomp+ProjectionCalcs!E749*pointpassyard+ProjectionCalcs!F749*pointpasstd+pointint*ProjectionCalcs!G749+ProjectionCalcs!H749*pointrushatt+pointrushyard*ProjectionCalcs!I749+pointrushtd*ProjectionCalcs!J749+ProjectionCalcs!K749*pointrec+pointrecyard*ProjectionCalcs!L749+ProjectionCalcs!M749*pointrectd+pointfumb*ProjectionCalcs!N749+(C749-D749)*pointpassinc+O749*pointret+P749*pointrushtd,0)</f>
        <v>0</v>
      </c>
      <c r="R749" s="113" t="str">
        <f t="shared" si="23"/>
        <v>#REF!</v>
      </c>
      <c r="S749" s="135" t="str">
        <f t="shared" si="24"/>
        <v>#REF!</v>
      </c>
      <c r="T749" s="113" t="str">
        <f t="array" ref="T749">ROUND(SUMPRODUCT((AE749&gt;=$AE$705:$AE$902)/COUNTIF($AE$705:$AE$902,$AE$705:$AE$902)),0)</f>
        <v>#DIV/0!</v>
      </c>
      <c r="U749" s="3" t="str">
        <f t="shared" si="25"/>
        <v>#REF!</v>
      </c>
      <c r="V749" s="3" t="str">
        <f t="array" ref="V749">IFERROR(INDEX(Overall!$C$3:$C$389,MATCH(ProjectionCalcs!B749,Overall!$D$3:$D$389,0)),"No")</f>
        <v>No</v>
      </c>
      <c r="W749" s="93">
        <f t="shared" si="26"/>
        <v>1</v>
      </c>
      <c r="X749" s="136"/>
      <c r="Y749" s="3" t="str">
        <f t="shared" si="27"/>
        <v/>
      </c>
      <c r="Z749" s="3" t="str">
        <f t="shared" si="6"/>
        <v>#DIV/0!</v>
      </c>
      <c r="AA749" s="96">
        <f t="shared" si="7"/>
        <v>0</v>
      </c>
      <c r="AB749" s="3" t="str">
        <f>IF(OR((AA749-$AD$2)&lt;0,(AA749-$AD$4)&lt;0),0,(AA749-$AD$2)*(AA749-$AD$4)*'Draft Array'!$K$101*'Draft Array'!$M$113*pcwr)</f>
        <v>#REF!</v>
      </c>
      <c r="AC749" s="3" t="str">
        <f t="shared" si="8"/>
        <v>#REF!</v>
      </c>
      <c r="AD749" s="135">
        <f t="shared" si="9"/>
        <v>0</v>
      </c>
      <c r="AE749" s="3" t="str">
        <f t="shared" si="28"/>
        <v>#DIV/0!</v>
      </c>
      <c r="AF749" s="3"/>
      <c r="AG749" s="3"/>
      <c r="AH749" s="3"/>
      <c r="AI749" s="3"/>
      <c r="AJ749" s="3"/>
      <c r="AK749" s="3"/>
    </row>
    <row r="750" ht="15.75" customHeight="1">
      <c r="A750" s="156" t="str">
        <f>OffensePrj!C749</f>
        <v>te</v>
      </c>
      <c r="B750" s="131" t="str">
        <f>OffensePrj!R749</f>
        <v>Nick Vannett</v>
      </c>
      <c r="C750" s="132">
        <f>OffensePrj!D749</f>
        <v>0</v>
      </c>
      <c r="D750" s="132">
        <f>OffensePrj!E749</f>
        <v>0</v>
      </c>
      <c r="E750" s="132">
        <f>OffensePrj!F749</f>
        <v>0</v>
      </c>
      <c r="F750" s="132">
        <f>OffensePrj!G749</f>
        <v>0</v>
      </c>
      <c r="G750" s="133">
        <f>OffensePrj!H749</f>
        <v>0</v>
      </c>
      <c r="H750" s="132">
        <f>OffensePrj!I749</f>
        <v>0</v>
      </c>
      <c r="I750" s="132">
        <f>OffensePrj!J749</f>
        <v>0</v>
      </c>
      <c r="J750" s="132">
        <f>OffensePrj!K749</f>
        <v>0</v>
      </c>
      <c r="K750" s="132">
        <f>OffensePrj!L749</f>
        <v>14.95058</v>
      </c>
      <c r="L750" s="132">
        <f>OffensePrj!M749</f>
        <v>143.0407</v>
      </c>
      <c r="M750" s="132">
        <f>OffensePrj!N749</f>
        <v>1.082092</v>
      </c>
      <c r="N750" s="132">
        <f>OffensePrj!O749</f>
        <v>0</v>
      </c>
      <c r="O750" s="132">
        <f>OffensePrj!P749</f>
        <v>0</v>
      </c>
      <c r="P750" s="132">
        <f>OffensePrj!Q749</f>
        <v>0</v>
      </c>
      <c r="Q750" s="134">
        <f>IFERROR(ProjectionCalcs!D750*pointpasscomp+ProjectionCalcs!E750*pointpassyard+ProjectionCalcs!F750*pointpasstd+pointint*ProjectionCalcs!G750+ProjectionCalcs!H750*pointrushatt+pointrushyard*ProjectionCalcs!I750+pointrushtd*ProjectionCalcs!J750+ProjectionCalcs!K750*pointrec+pointrecyard*ProjectionCalcs!L750+ProjectionCalcs!M750*pointrectd+pointfumb*ProjectionCalcs!N750+(C750-D750)*pointpassinc+O750*pointret+P750*pointrushtd,0)</f>
        <v>0</v>
      </c>
      <c r="R750" s="113" t="str">
        <f t="shared" si="23"/>
        <v>#REF!</v>
      </c>
      <c r="S750" s="135" t="str">
        <f t="shared" si="24"/>
        <v>#REF!</v>
      </c>
      <c r="T750" s="113" t="str">
        <f t="array" ref="T750">ROUND(SUMPRODUCT((AE750&gt;=$AE$705:$AE$902)/COUNTIF($AE$705:$AE$902,$AE$705:$AE$902)),0)</f>
        <v>#DIV/0!</v>
      </c>
      <c r="U750" s="3" t="str">
        <f t="shared" si="25"/>
        <v>#REF!</v>
      </c>
      <c r="V750" s="3" t="str">
        <f t="array" ref="V750">IFERROR(INDEX(Overall!$C$3:$C$389,MATCH(ProjectionCalcs!B750,Overall!$D$3:$D$389,0)),"No")</f>
        <v>No</v>
      </c>
      <c r="W750" s="93">
        <f t="shared" si="26"/>
        <v>1</v>
      </c>
      <c r="X750" s="136"/>
      <c r="Y750" s="3" t="str">
        <f t="shared" si="27"/>
        <v/>
      </c>
      <c r="Z750" s="3" t="str">
        <f t="shared" si="6"/>
        <v>#DIV/0!</v>
      </c>
      <c r="AA750" s="96">
        <f t="shared" si="7"/>
        <v>0</v>
      </c>
      <c r="AB750" s="3" t="str">
        <f>IF(OR((AA750-$AD$2)&lt;0,(AA750-$AD$4)&lt;0),0,(AA750-$AD$2)*(AA750-$AD$4)*'Draft Array'!$K$101*'Draft Array'!$M$113*pcwr)</f>
        <v>#REF!</v>
      </c>
      <c r="AC750" s="3" t="str">
        <f t="shared" si="8"/>
        <v>#REF!</v>
      </c>
      <c r="AD750" s="135">
        <f t="shared" si="9"/>
        <v>0</v>
      </c>
      <c r="AE750" s="3" t="str">
        <f t="shared" si="28"/>
        <v>#DIV/0!</v>
      </c>
      <c r="AF750" s="3"/>
      <c r="AG750" s="3"/>
      <c r="AH750" s="3"/>
      <c r="AI750" s="3"/>
      <c r="AJ750" s="3"/>
      <c r="AK750" s="3"/>
    </row>
    <row r="751" ht="15.75" customHeight="1">
      <c r="A751" s="156" t="str">
        <f>OffensePrj!C750</f>
        <v>te</v>
      </c>
      <c r="B751" s="131" t="str">
        <f>OffensePrj!R750</f>
        <v>Jerell Adams</v>
      </c>
      <c r="C751" s="132">
        <f>OffensePrj!D750</f>
        <v>0</v>
      </c>
      <c r="D751" s="132">
        <f>OffensePrj!E750</f>
        <v>0</v>
      </c>
      <c r="E751" s="132">
        <f>OffensePrj!F750</f>
        <v>0</v>
      </c>
      <c r="F751" s="132">
        <f>OffensePrj!G750</f>
        <v>0</v>
      </c>
      <c r="G751" s="133">
        <f>OffensePrj!H750</f>
        <v>0</v>
      </c>
      <c r="H751" s="132">
        <f>OffensePrj!I750</f>
        <v>0</v>
      </c>
      <c r="I751" s="132">
        <f>OffensePrj!J750</f>
        <v>0</v>
      </c>
      <c r="J751" s="132">
        <f>OffensePrj!K750</f>
        <v>0</v>
      </c>
      <c r="K751" s="132">
        <f>OffensePrj!L750</f>
        <v>9</v>
      </c>
      <c r="L751" s="132">
        <f>OffensePrj!M750</f>
        <v>99</v>
      </c>
      <c r="M751" s="132">
        <f>OffensePrj!N750</f>
        <v>1</v>
      </c>
      <c r="N751" s="132">
        <f>OffensePrj!O750</f>
        <v>0</v>
      </c>
      <c r="O751" s="132">
        <f>OffensePrj!P750</f>
        <v>0</v>
      </c>
      <c r="P751" s="132">
        <f>OffensePrj!Q750</f>
        <v>0</v>
      </c>
      <c r="Q751" s="134">
        <f>IFERROR(ProjectionCalcs!D751*pointpasscomp+ProjectionCalcs!E751*pointpassyard+ProjectionCalcs!F751*pointpasstd+pointint*ProjectionCalcs!G751+ProjectionCalcs!H751*pointrushatt+pointrushyard*ProjectionCalcs!I751+pointrushtd*ProjectionCalcs!J751+ProjectionCalcs!K751*pointrec+pointrecyard*ProjectionCalcs!L751+ProjectionCalcs!M751*pointrectd+pointfumb*ProjectionCalcs!N751+(C751-D751)*pointpassinc+O751*pointret+P751*pointrushtd,0)</f>
        <v>0</v>
      </c>
      <c r="R751" s="113" t="str">
        <f t="shared" si="23"/>
        <v>#REF!</v>
      </c>
      <c r="S751" s="135" t="str">
        <f t="shared" si="24"/>
        <v>#REF!</v>
      </c>
      <c r="T751" s="113" t="str">
        <f t="array" ref="T751">ROUND(SUMPRODUCT((AE751&gt;=$AE$705:$AE$902)/COUNTIF($AE$705:$AE$902,$AE$705:$AE$902)),0)</f>
        <v>#DIV/0!</v>
      </c>
      <c r="U751" s="3" t="str">
        <f t="shared" si="25"/>
        <v>#REF!</v>
      </c>
      <c r="V751" s="3" t="str">
        <f t="array" ref="V751">IFERROR(INDEX(Overall!$C$3:$C$389,MATCH(ProjectionCalcs!B751,Overall!$D$3:$D$389,0)),"No")</f>
        <v>No</v>
      </c>
      <c r="W751" s="93">
        <f t="shared" si="26"/>
        <v>1</v>
      </c>
      <c r="X751" s="136"/>
      <c r="Y751" s="3" t="str">
        <f t="shared" si="27"/>
        <v/>
      </c>
      <c r="Z751" s="3" t="str">
        <f t="shared" si="6"/>
        <v>#DIV/0!</v>
      </c>
      <c r="AA751" s="96">
        <f t="shared" si="7"/>
        <v>0</v>
      </c>
      <c r="AB751" s="3" t="str">
        <f>IF(OR((AA751-$AD$2)&lt;0,(AA751-$AD$4)&lt;0),0,(AA751-$AD$2)*(AA751-$AD$4)*'Draft Array'!$K$101*'Draft Array'!$M$113*pcwr)</f>
        <v>#REF!</v>
      </c>
      <c r="AC751" s="3" t="str">
        <f t="shared" si="8"/>
        <v>#REF!</v>
      </c>
      <c r="AD751" s="135">
        <f t="shared" si="9"/>
        <v>0</v>
      </c>
      <c r="AE751" s="3" t="str">
        <f t="shared" si="28"/>
        <v>#DIV/0!</v>
      </c>
      <c r="AF751" s="3"/>
      <c r="AG751" s="3"/>
      <c r="AH751" s="3"/>
      <c r="AI751" s="3"/>
      <c r="AJ751" s="3"/>
      <c r="AK751" s="3"/>
    </row>
    <row r="752" ht="15.75" customHeight="1">
      <c r="A752" s="156" t="str">
        <f>OffensePrj!C751</f>
        <v>te</v>
      </c>
      <c r="B752" s="131" t="str">
        <f>OffensePrj!R751</f>
        <v>Hunter Henry</v>
      </c>
      <c r="C752" s="132">
        <f>OffensePrj!D751</f>
        <v>0</v>
      </c>
      <c r="D752" s="132">
        <f>OffensePrj!E751</f>
        <v>0</v>
      </c>
      <c r="E752" s="132">
        <f>OffensePrj!F751</f>
        <v>0</v>
      </c>
      <c r="F752" s="132">
        <f>OffensePrj!G751</f>
        <v>0</v>
      </c>
      <c r="G752" s="133">
        <f>OffensePrj!H751</f>
        <v>0</v>
      </c>
      <c r="H752" s="132">
        <f>OffensePrj!I751</f>
        <v>0</v>
      </c>
      <c r="I752" s="132">
        <f>OffensePrj!J751</f>
        <v>0</v>
      </c>
      <c r="J752" s="132">
        <f>OffensePrj!K751</f>
        <v>0</v>
      </c>
      <c r="K752" s="132">
        <f>OffensePrj!L751</f>
        <v>62.1886</v>
      </c>
      <c r="L752" s="132">
        <f>OffensePrj!M751</f>
        <v>706.6884</v>
      </c>
      <c r="M752" s="132">
        <f>OffensePrj!N751</f>
        <v>5.420222</v>
      </c>
      <c r="N752" s="132">
        <f>OffensePrj!O751</f>
        <v>1.097466</v>
      </c>
      <c r="O752" s="132">
        <f>OffensePrj!P751</f>
        <v>0</v>
      </c>
      <c r="P752" s="132">
        <f>OffensePrj!Q751</f>
        <v>0</v>
      </c>
      <c r="Q752" s="134">
        <f>IFERROR(ProjectionCalcs!D752*pointpasscomp+ProjectionCalcs!E752*pointpassyard+ProjectionCalcs!F752*pointpasstd+pointint*ProjectionCalcs!G752+ProjectionCalcs!H752*pointrushatt+pointrushyard*ProjectionCalcs!I752+pointrushtd*ProjectionCalcs!J752+ProjectionCalcs!K752*pointrec+pointrecyard*ProjectionCalcs!L752+ProjectionCalcs!M752*pointrectd+pointfumb*ProjectionCalcs!N752+(C752-D752)*pointpassinc+O752*pointret+P752*pointrushtd,0)</f>
        <v>0</v>
      </c>
      <c r="R752" s="113" t="str">
        <f t="shared" si="23"/>
        <v>#REF!</v>
      </c>
      <c r="S752" s="135" t="str">
        <f t="shared" si="24"/>
        <v>#REF!</v>
      </c>
      <c r="T752" s="113" t="str">
        <f t="array" ref="T752">ROUND(SUMPRODUCT((AE752&gt;=$AE$705:$AE$902)/COUNTIF($AE$705:$AE$902,$AE$705:$AE$902)),0)</f>
        <v>#DIV/0!</v>
      </c>
      <c r="U752" s="3" t="str">
        <f t="shared" si="25"/>
        <v>#REF!</v>
      </c>
      <c r="V752" s="3" t="str">
        <f t="array" ref="V752">IFERROR(INDEX(Overall!$C$3:$C$389,MATCH(ProjectionCalcs!B752,Overall!$D$3:$D$389,0)),"No")</f>
        <v>Yes</v>
      </c>
      <c r="W752" s="93">
        <f t="shared" si="26"/>
        <v>0</v>
      </c>
      <c r="X752" s="136"/>
      <c r="Y752" s="3" t="str">
        <f t="shared" si="27"/>
        <v/>
      </c>
      <c r="Z752" s="3" t="str">
        <f t="shared" si="6"/>
        <v>#DIV/0!</v>
      </c>
      <c r="AA752" s="96">
        <f t="shared" si="7"/>
        <v>0</v>
      </c>
      <c r="AB752" s="3" t="str">
        <f>IF(OR((AA752-$AD$2)&lt;0,(AA752-$AD$4)&lt;0),0,(AA752-$AD$2)*(AA752-$AD$4)*'Draft Array'!$K$101*'Draft Array'!$M$113*pcwr)</f>
        <v>#REF!</v>
      </c>
      <c r="AC752" s="3" t="str">
        <f t="shared" si="8"/>
        <v>#REF!</v>
      </c>
      <c r="AD752" s="135">
        <f t="shared" si="9"/>
        <v>0</v>
      </c>
      <c r="AE752" s="3" t="str">
        <f t="shared" si="28"/>
        <v>#DIV/0!</v>
      </c>
      <c r="AF752" s="3"/>
      <c r="AG752" s="3"/>
      <c r="AH752" s="3"/>
      <c r="AI752" s="3"/>
      <c r="AJ752" s="3"/>
      <c r="AK752" s="3"/>
    </row>
    <row r="753" ht="15.75" customHeight="1">
      <c r="A753" s="156" t="str">
        <f>OffensePrj!C752</f>
        <v>te</v>
      </c>
      <c r="B753" s="131" t="str">
        <f>OffensePrj!R752</f>
        <v>Tyler Higbee</v>
      </c>
      <c r="C753" s="132">
        <f>OffensePrj!D752</f>
        <v>0</v>
      </c>
      <c r="D753" s="132">
        <f>OffensePrj!E752</f>
        <v>0</v>
      </c>
      <c r="E753" s="132">
        <f>OffensePrj!F752</f>
        <v>0</v>
      </c>
      <c r="F753" s="132">
        <f>OffensePrj!G752</f>
        <v>0</v>
      </c>
      <c r="G753" s="133">
        <f>OffensePrj!H752</f>
        <v>0</v>
      </c>
      <c r="H753" s="132">
        <f>OffensePrj!I752</f>
        <v>0</v>
      </c>
      <c r="I753" s="132">
        <f>OffensePrj!J752</f>
        <v>0</v>
      </c>
      <c r="J753" s="132">
        <f>OffensePrj!K752</f>
        <v>0</v>
      </c>
      <c r="K753" s="132">
        <f>OffensePrj!L752</f>
        <v>62.2947</v>
      </c>
      <c r="L753" s="132">
        <f>OffensePrj!M752</f>
        <v>729.1749</v>
      </c>
      <c r="M753" s="132">
        <f>OffensePrj!N752</f>
        <v>4.659213</v>
      </c>
      <c r="N753" s="132">
        <f>OffensePrj!O752</f>
        <v>0.512668</v>
      </c>
      <c r="O753" s="132">
        <f>OffensePrj!P752</f>
        <v>0</v>
      </c>
      <c r="P753" s="132">
        <f>OffensePrj!Q752</f>
        <v>0</v>
      </c>
      <c r="Q753" s="134">
        <f>IFERROR(ProjectionCalcs!D753*pointpasscomp+ProjectionCalcs!E753*pointpassyard+ProjectionCalcs!F753*pointpasstd+pointint*ProjectionCalcs!G753+ProjectionCalcs!H753*pointrushatt+pointrushyard*ProjectionCalcs!I753+pointrushtd*ProjectionCalcs!J753+ProjectionCalcs!K753*pointrec+pointrecyard*ProjectionCalcs!L753+ProjectionCalcs!M753*pointrectd+pointfumb*ProjectionCalcs!N753+(C753-D753)*pointpassinc+O753*pointret+P753*pointrushtd,0)</f>
        <v>0</v>
      </c>
      <c r="R753" s="113" t="str">
        <f t="shared" si="23"/>
        <v>#REF!</v>
      </c>
      <c r="S753" s="135" t="str">
        <f t="shared" si="24"/>
        <v>#REF!</v>
      </c>
      <c r="T753" s="113" t="str">
        <f t="array" ref="T753">ROUND(SUMPRODUCT((AE753&gt;=$AE$705:$AE$902)/COUNTIF($AE$705:$AE$902,$AE$705:$AE$902)),0)</f>
        <v>#DIV/0!</v>
      </c>
      <c r="U753" s="3" t="str">
        <f t="shared" si="25"/>
        <v>#REF!</v>
      </c>
      <c r="V753" s="3" t="str">
        <f t="array" ref="V753">IFERROR(INDEX(Overall!$C$3:$C$389,MATCH(ProjectionCalcs!B753,Overall!$D$3:$D$389,0)),"No")</f>
        <v>Yes</v>
      </c>
      <c r="W753" s="93">
        <f t="shared" si="26"/>
        <v>0</v>
      </c>
      <c r="X753" s="136"/>
      <c r="Y753" s="3" t="str">
        <f t="shared" si="27"/>
        <v/>
      </c>
      <c r="Z753" s="3" t="str">
        <f t="shared" si="6"/>
        <v>#DIV/0!</v>
      </c>
      <c r="AA753" s="96">
        <f t="shared" si="7"/>
        <v>0</v>
      </c>
      <c r="AB753" s="3" t="str">
        <f>IF(OR((AA753-$AD$2)&lt;0,(AA753-$AD$4)&lt;0),0,(AA753-$AD$2)*(AA753-$AD$4)*'Draft Array'!$K$101*'Draft Array'!$M$113*pcwr)</f>
        <v>#REF!</v>
      </c>
      <c r="AC753" s="3" t="str">
        <f t="shared" si="8"/>
        <v>#REF!</v>
      </c>
      <c r="AD753" s="135">
        <f t="shared" si="9"/>
        <v>0</v>
      </c>
      <c r="AE753" s="3" t="str">
        <f t="shared" si="28"/>
        <v>#DIV/0!</v>
      </c>
      <c r="AF753" s="3"/>
      <c r="AG753" s="3"/>
      <c r="AH753" s="3"/>
      <c r="AI753" s="3"/>
      <c r="AJ753" s="3"/>
      <c r="AK753" s="3"/>
    </row>
    <row r="754" ht="15.75" customHeight="1">
      <c r="A754" s="156" t="str">
        <f>OffensePrj!C753</f>
        <v>te</v>
      </c>
      <c r="B754" s="131" t="str">
        <f>OffensePrj!R753</f>
        <v>Austin Hooper</v>
      </c>
      <c r="C754" s="132">
        <f>OffensePrj!D753</f>
        <v>0</v>
      </c>
      <c r="D754" s="132">
        <f>OffensePrj!E753</f>
        <v>0</v>
      </c>
      <c r="E754" s="132">
        <f>OffensePrj!F753</f>
        <v>0</v>
      </c>
      <c r="F754" s="132">
        <f>OffensePrj!G753</f>
        <v>0</v>
      </c>
      <c r="G754" s="133">
        <f>OffensePrj!H753</f>
        <v>0</v>
      </c>
      <c r="H754" s="132">
        <f>OffensePrj!I753</f>
        <v>0</v>
      </c>
      <c r="I754" s="132">
        <f>OffensePrj!J753</f>
        <v>0</v>
      </c>
      <c r="J754" s="132">
        <f>OffensePrj!K753</f>
        <v>0</v>
      </c>
      <c r="K754" s="132">
        <f>OffensePrj!L753</f>
        <v>59.94289</v>
      </c>
      <c r="L754" s="132">
        <f>OffensePrj!M753</f>
        <v>655.9733</v>
      </c>
      <c r="M754" s="132">
        <f>OffensePrj!N753</f>
        <v>5.20706</v>
      </c>
      <c r="N754" s="132">
        <f>OffensePrj!O753</f>
        <v>0.805067</v>
      </c>
      <c r="O754" s="132">
        <f>OffensePrj!P753</f>
        <v>0</v>
      </c>
      <c r="P754" s="132">
        <f>OffensePrj!Q753</f>
        <v>0</v>
      </c>
      <c r="Q754" s="134">
        <f>IFERROR(ProjectionCalcs!D754*pointpasscomp+ProjectionCalcs!E754*pointpassyard+ProjectionCalcs!F754*pointpasstd+pointint*ProjectionCalcs!G754+ProjectionCalcs!H754*pointrushatt+pointrushyard*ProjectionCalcs!I754+pointrushtd*ProjectionCalcs!J754+ProjectionCalcs!K754*pointrec+pointrecyard*ProjectionCalcs!L754+ProjectionCalcs!M754*pointrectd+pointfumb*ProjectionCalcs!N754+(C754-D754)*pointpassinc+O754*pointret+P754*pointrushtd,0)</f>
        <v>0</v>
      </c>
      <c r="R754" s="113" t="str">
        <f t="shared" si="23"/>
        <v>#REF!</v>
      </c>
      <c r="S754" s="135" t="str">
        <f t="shared" si="24"/>
        <v>#REF!</v>
      </c>
      <c r="T754" s="113" t="str">
        <f t="array" ref="T754">ROUND(SUMPRODUCT((AE754&gt;=$AE$705:$AE$902)/COUNTIF($AE$705:$AE$902,$AE$705:$AE$902)),0)</f>
        <v>#DIV/0!</v>
      </c>
      <c r="U754" s="3" t="str">
        <f t="shared" si="25"/>
        <v>#REF!</v>
      </c>
      <c r="V754" s="3" t="str">
        <f t="array" ref="V754">IFERROR(INDEX(Overall!$C$3:$C$389,MATCH(ProjectionCalcs!B754,Overall!$D$3:$D$389,0)),"No")</f>
        <v>Yes</v>
      </c>
      <c r="W754" s="93">
        <f t="shared" si="26"/>
        <v>0</v>
      </c>
      <c r="X754" s="136"/>
      <c r="Y754" s="3" t="str">
        <f t="shared" si="27"/>
        <v/>
      </c>
      <c r="Z754" s="3" t="str">
        <f t="shared" si="6"/>
        <v>#DIV/0!</v>
      </c>
      <c r="AA754" s="96">
        <f t="shared" si="7"/>
        <v>0</v>
      </c>
      <c r="AB754" s="3" t="str">
        <f>IF(OR((AA754-$AD$2)&lt;0,(AA754-$AD$4)&lt;0),0,(AA754-$AD$2)*(AA754-$AD$4)*'Draft Array'!$K$101*'Draft Array'!$M$113*pcwr)</f>
        <v>#REF!</v>
      </c>
      <c r="AC754" s="3" t="str">
        <f t="shared" si="8"/>
        <v>#REF!</v>
      </c>
      <c r="AD754" s="135">
        <f t="shared" si="9"/>
        <v>0</v>
      </c>
      <c r="AE754" s="3" t="str">
        <f t="shared" si="28"/>
        <v>#DIV/0!</v>
      </c>
      <c r="AF754" s="3"/>
      <c r="AG754" s="3"/>
      <c r="AH754" s="3"/>
      <c r="AI754" s="3"/>
      <c r="AJ754" s="3"/>
      <c r="AK754" s="3"/>
    </row>
    <row r="755" ht="15.75" customHeight="1">
      <c r="A755" s="156" t="str">
        <f>OffensePrj!C754</f>
        <v>te</v>
      </c>
      <c r="B755" s="131" t="str">
        <f>OffensePrj!R754</f>
        <v>Seth DeValve</v>
      </c>
      <c r="C755" s="132">
        <f>OffensePrj!D754</f>
        <v>0</v>
      </c>
      <c r="D755" s="132">
        <f>OffensePrj!E754</f>
        <v>0</v>
      </c>
      <c r="E755" s="132">
        <f>OffensePrj!F754</f>
        <v>0</v>
      </c>
      <c r="F755" s="132">
        <f>OffensePrj!G754</f>
        <v>0</v>
      </c>
      <c r="G755" s="133">
        <f>OffensePrj!H754</f>
        <v>0</v>
      </c>
      <c r="H755" s="132">
        <f>OffensePrj!I754</f>
        <v>0</v>
      </c>
      <c r="I755" s="132">
        <f>OffensePrj!J754</f>
        <v>0</v>
      </c>
      <c r="J755" s="132">
        <f>OffensePrj!K754</f>
        <v>0</v>
      </c>
      <c r="K755" s="132">
        <f>OffensePrj!L754</f>
        <v>12.13151</v>
      </c>
      <c r="L755" s="132">
        <f>OffensePrj!M754</f>
        <v>135.8356</v>
      </c>
      <c r="M755" s="132">
        <f>OffensePrj!N754</f>
        <v>0.502283</v>
      </c>
      <c r="N755" s="132">
        <f>OffensePrj!O754</f>
        <v>0</v>
      </c>
      <c r="O755" s="132">
        <f>OffensePrj!P754</f>
        <v>0</v>
      </c>
      <c r="P755" s="132">
        <f>OffensePrj!Q754</f>
        <v>0</v>
      </c>
      <c r="Q755" s="134">
        <f>IFERROR(ProjectionCalcs!D755*pointpasscomp+ProjectionCalcs!E755*pointpassyard+ProjectionCalcs!F755*pointpasstd+pointint*ProjectionCalcs!G755+ProjectionCalcs!H755*pointrushatt+pointrushyard*ProjectionCalcs!I755+pointrushtd*ProjectionCalcs!J755+ProjectionCalcs!K755*pointrec+pointrecyard*ProjectionCalcs!L755+ProjectionCalcs!M755*pointrectd+pointfumb*ProjectionCalcs!N755+(C755-D755)*pointpassinc+O755*pointret+P755*pointrushtd,0)</f>
        <v>0</v>
      </c>
      <c r="R755" s="113" t="str">
        <f t="shared" si="23"/>
        <v>#REF!</v>
      </c>
      <c r="S755" s="135" t="str">
        <f t="shared" si="24"/>
        <v>#REF!</v>
      </c>
      <c r="T755" s="113" t="str">
        <f t="array" ref="T755">ROUND(SUMPRODUCT((AE755&gt;=$AE$705:$AE$902)/COUNTIF($AE$705:$AE$902,$AE$705:$AE$902)),0)</f>
        <v>#DIV/0!</v>
      </c>
      <c r="U755" s="3" t="str">
        <f t="shared" si="25"/>
        <v>#REF!</v>
      </c>
      <c r="V755" s="3" t="str">
        <f t="array" ref="V755">IFERROR(INDEX(Overall!$C$3:$C$389,MATCH(ProjectionCalcs!B755,Overall!$D$3:$D$389,0)),"No")</f>
        <v>No</v>
      </c>
      <c r="W755" s="93">
        <f t="shared" si="26"/>
        <v>1</v>
      </c>
      <c r="X755" s="136"/>
      <c r="Y755" s="3" t="str">
        <f t="shared" si="27"/>
        <v/>
      </c>
      <c r="Z755" s="3" t="str">
        <f t="shared" si="6"/>
        <v>#DIV/0!</v>
      </c>
      <c r="AA755" s="96">
        <f t="shared" si="7"/>
        <v>0</v>
      </c>
      <c r="AB755" s="3" t="str">
        <f>IF(OR((AA755-$AD$2)&lt;0,(AA755-$AD$4)&lt;0),0,(AA755-$AD$2)*(AA755-$AD$4)*'Draft Array'!$K$101*'Draft Array'!$M$113*pcwr)</f>
        <v>#REF!</v>
      </c>
      <c r="AC755" s="3" t="str">
        <f t="shared" si="8"/>
        <v>#REF!</v>
      </c>
      <c r="AD755" s="135">
        <f t="shared" si="9"/>
        <v>0</v>
      </c>
      <c r="AE755" s="3" t="str">
        <f t="shared" si="28"/>
        <v>#DIV/0!</v>
      </c>
      <c r="AF755" s="3"/>
      <c r="AG755" s="3"/>
      <c r="AH755" s="3"/>
      <c r="AI755" s="3"/>
      <c r="AJ755" s="3"/>
      <c r="AK755" s="3"/>
    </row>
    <row r="756" ht="15.75" customHeight="1">
      <c r="A756" s="156" t="str">
        <f>OffensePrj!C755</f>
        <v>te</v>
      </c>
      <c r="B756" s="131" t="str">
        <f>OffensePrj!R755</f>
        <v>Joshua Perkins</v>
      </c>
      <c r="C756" s="132">
        <f>OffensePrj!D755</f>
        <v>0</v>
      </c>
      <c r="D756" s="132">
        <f>OffensePrj!E755</f>
        <v>0</v>
      </c>
      <c r="E756" s="132">
        <f>OffensePrj!F755</f>
        <v>0</v>
      </c>
      <c r="F756" s="132">
        <f>OffensePrj!G755</f>
        <v>0</v>
      </c>
      <c r="G756" s="133">
        <f>OffensePrj!H755</f>
        <v>0</v>
      </c>
      <c r="H756" s="132">
        <f>OffensePrj!I755</f>
        <v>0</v>
      </c>
      <c r="I756" s="132">
        <f>OffensePrj!J755</f>
        <v>0</v>
      </c>
      <c r="J756" s="132">
        <f>OffensePrj!K755</f>
        <v>0</v>
      </c>
      <c r="K756" s="132">
        <f>OffensePrj!L755</f>
        <v>8.415787</v>
      </c>
      <c r="L756" s="132">
        <f>OffensePrj!M755</f>
        <v>87.51564</v>
      </c>
      <c r="M756" s="132">
        <f>OffensePrj!N755</f>
        <v>0.656064</v>
      </c>
      <c r="N756" s="132">
        <f>OffensePrj!O755</f>
        <v>0</v>
      </c>
      <c r="O756" s="132">
        <f>OffensePrj!P755</f>
        <v>0</v>
      </c>
      <c r="P756" s="132">
        <f>OffensePrj!Q755</f>
        <v>0</v>
      </c>
      <c r="Q756" s="134">
        <f>IFERROR(ProjectionCalcs!D756*pointpasscomp+ProjectionCalcs!E756*pointpassyard+ProjectionCalcs!F756*pointpasstd+pointint*ProjectionCalcs!G756+ProjectionCalcs!H756*pointrushatt+pointrushyard*ProjectionCalcs!I756+pointrushtd*ProjectionCalcs!J756+ProjectionCalcs!K756*pointrec+pointrecyard*ProjectionCalcs!L756+ProjectionCalcs!M756*pointrectd+pointfumb*ProjectionCalcs!N756+(C756-D756)*pointpassinc+O756*pointret+P756*pointrushtd,0)</f>
        <v>0</v>
      </c>
      <c r="R756" s="113" t="str">
        <f t="shared" si="23"/>
        <v>#REF!</v>
      </c>
      <c r="S756" s="135" t="str">
        <f t="shared" si="24"/>
        <v>#REF!</v>
      </c>
      <c r="T756" s="113" t="str">
        <f t="array" ref="T756">ROUND(SUMPRODUCT((AE756&gt;=$AE$705:$AE$902)/COUNTIF($AE$705:$AE$902,$AE$705:$AE$902)),0)</f>
        <v>#DIV/0!</v>
      </c>
      <c r="U756" s="3" t="str">
        <f t="shared" si="25"/>
        <v>#REF!</v>
      </c>
      <c r="V756" s="3" t="str">
        <f t="array" ref="V756">IFERROR(INDEX(Overall!$C$3:$C$389,MATCH(ProjectionCalcs!B756,Overall!$D$3:$D$389,0)),"No")</f>
        <v>No</v>
      </c>
      <c r="W756" s="93">
        <f t="shared" si="26"/>
        <v>1</v>
      </c>
      <c r="X756" s="136"/>
      <c r="Y756" s="3" t="str">
        <f t="shared" si="27"/>
        <v/>
      </c>
      <c r="Z756" s="3" t="str">
        <f t="shared" si="6"/>
        <v>#DIV/0!</v>
      </c>
      <c r="AA756" s="96">
        <f t="shared" si="7"/>
        <v>0</v>
      </c>
      <c r="AB756" s="3" t="str">
        <f>IF(OR((AA756-$AD$2)&lt;0,(AA756-$AD$4)&lt;0),0,(AA756-$AD$2)*(AA756-$AD$4)*'Draft Array'!$K$101*'Draft Array'!$M$113*pcwr)</f>
        <v>#REF!</v>
      </c>
      <c r="AC756" s="3" t="str">
        <f t="shared" si="8"/>
        <v>#REF!</v>
      </c>
      <c r="AD756" s="135">
        <f t="shared" si="9"/>
        <v>0</v>
      </c>
      <c r="AE756" s="3" t="str">
        <f t="shared" si="28"/>
        <v>#DIV/0!</v>
      </c>
      <c r="AF756" s="3"/>
      <c r="AG756" s="3"/>
      <c r="AH756" s="3"/>
      <c r="AI756" s="3"/>
      <c r="AJ756" s="3"/>
      <c r="AK756" s="3"/>
    </row>
    <row r="757" ht="15.75" customHeight="1">
      <c r="A757" s="156" t="str">
        <f>OffensePrj!C756</f>
        <v>te</v>
      </c>
      <c r="B757" s="131" t="str">
        <f>OffensePrj!R756</f>
        <v>Ben Braunecker</v>
      </c>
      <c r="C757" s="132">
        <f>OffensePrj!D756</f>
        <v>0</v>
      </c>
      <c r="D757" s="132">
        <f>OffensePrj!E756</f>
        <v>0</v>
      </c>
      <c r="E757" s="132">
        <f>OffensePrj!F756</f>
        <v>0</v>
      </c>
      <c r="F757" s="132">
        <f>OffensePrj!G756</f>
        <v>0</v>
      </c>
      <c r="G757" s="133">
        <f>OffensePrj!H756</f>
        <v>0</v>
      </c>
      <c r="H757" s="132">
        <f>OffensePrj!I756</f>
        <v>0</v>
      </c>
      <c r="I757" s="132">
        <f>OffensePrj!J756</f>
        <v>0</v>
      </c>
      <c r="J757" s="132">
        <f>OffensePrj!K756</f>
        <v>0</v>
      </c>
      <c r="K757" s="132">
        <f>OffensePrj!L756</f>
        <v>5.5</v>
      </c>
      <c r="L757" s="132">
        <f>OffensePrj!M756</f>
        <v>53</v>
      </c>
      <c r="M757" s="132">
        <f>OffensePrj!N756</f>
        <v>0.2</v>
      </c>
      <c r="N757" s="132">
        <f>OffensePrj!O756</f>
        <v>0</v>
      </c>
      <c r="O757" s="132">
        <f>OffensePrj!P756</f>
        <v>0</v>
      </c>
      <c r="P757" s="132">
        <f>OffensePrj!Q756</f>
        <v>0</v>
      </c>
      <c r="Q757" s="134">
        <f>IFERROR(ProjectionCalcs!D757*pointpasscomp+ProjectionCalcs!E757*pointpassyard+ProjectionCalcs!F757*pointpasstd+pointint*ProjectionCalcs!G757+ProjectionCalcs!H757*pointrushatt+pointrushyard*ProjectionCalcs!I757+pointrushtd*ProjectionCalcs!J757+ProjectionCalcs!K757*pointrec+pointrecyard*ProjectionCalcs!L757+ProjectionCalcs!M757*pointrectd+pointfumb*ProjectionCalcs!N757+(C757-D757)*pointpassinc+O757*pointret+P757*pointrushtd,0)</f>
        <v>0</v>
      </c>
      <c r="R757" s="113" t="str">
        <f t="shared" si="23"/>
        <v>#REF!</v>
      </c>
      <c r="S757" s="135" t="str">
        <f t="shared" si="24"/>
        <v>#REF!</v>
      </c>
      <c r="T757" s="113" t="str">
        <f t="array" ref="T757">ROUND(SUMPRODUCT((AE757&gt;=$AE$705:$AE$902)/COUNTIF($AE$705:$AE$902,$AE$705:$AE$902)),0)</f>
        <v>#DIV/0!</v>
      </c>
      <c r="U757" s="3" t="str">
        <f t="shared" si="25"/>
        <v>#REF!</v>
      </c>
      <c r="V757" s="3" t="str">
        <f t="array" ref="V757">IFERROR(INDEX(Overall!$C$3:$C$389,MATCH(ProjectionCalcs!B757,Overall!$D$3:$D$389,0)),"No")</f>
        <v>No</v>
      </c>
      <c r="W757" s="93">
        <f t="shared" si="26"/>
        <v>1</v>
      </c>
      <c r="X757" s="136"/>
      <c r="Y757" s="3" t="str">
        <f t="shared" si="27"/>
        <v/>
      </c>
      <c r="Z757" s="3" t="str">
        <f t="shared" si="6"/>
        <v>#DIV/0!</v>
      </c>
      <c r="AA757" s="96">
        <f t="shared" si="7"/>
        <v>0</v>
      </c>
      <c r="AB757" s="3" t="str">
        <f>IF(OR((AA757-$AD$2)&lt;0,(AA757-$AD$4)&lt;0),0,(AA757-$AD$2)*(AA757-$AD$4)*'Draft Array'!$K$101*'Draft Array'!$M$113*pcwr)</f>
        <v>#REF!</v>
      </c>
      <c r="AC757" s="3" t="str">
        <f t="shared" si="8"/>
        <v>#REF!</v>
      </c>
      <c r="AD757" s="135">
        <f t="shared" si="9"/>
        <v>0</v>
      </c>
      <c r="AE757" s="3" t="str">
        <f t="shared" si="28"/>
        <v>#DIV/0!</v>
      </c>
      <c r="AF757" s="3"/>
      <c r="AG757" s="3"/>
      <c r="AH757" s="3"/>
      <c r="AI757" s="3"/>
      <c r="AJ757" s="3"/>
      <c r="AK757" s="3"/>
    </row>
    <row r="758" ht="15.75" customHeight="1">
      <c r="A758" s="156" t="str">
        <f>OffensePrj!C757</f>
        <v>te</v>
      </c>
      <c r="B758" s="131" t="str">
        <f>OffensePrj!R757</f>
        <v>Garrett Griffin</v>
      </c>
      <c r="C758" s="132">
        <f>OffensePrj!D757</f>
        <v>0</v>
      </c>
      <c r="D758" s="132">
        <f>OffensePrj!E757</f>
        <v>0</v>
      </c>
      <c r="E758" s="132">
        <f>OffensePrj!F757</f>
        <v>0</v>
      </c>
      <c r="F758" s="132">
        <f>OffensePrj!G757</f>
        <v>0</v>
      </c>
      <c r="G758" s="133">
        <f>OffensePrj!H757</f>
        <v>0</v>
      </c>
      <c r="H758" s="132">
        <f>OffensePrj!I757</f>
        <v>0</v>
      </c>
      <c r="I758" s="132">
        <f>OffensePrj!J757</f>
        <v>0</v>
      </c>
      <c r="J758" s="132">
        <f>OffensePrj!K757</f>
        <v>0</v>
      </c>
      <c r="K758" s="132">
        <f>OffensePrj!L757</f>
        <v>12</v>
      </c>
      <c r="L758" s="132">
        <f>OffensePrj!M757</f>
        <v>111</v>
      </c>
      <c r="M758" s="132">
        <f>OffensePrj!N757</f>
        <v>2</v>
      </c>
      <c r="N758" s="132">
        <f>OffensePrj!O757</f>
        <v>0</v>
      </c>
      <c r="O758" s="132">
        <f>OffensePrj!P757</f>
        <v>0</v>
      </c>
      <c r="P758" s="132">
        <f>OffensePrj!Q757</f>
        <v>0</v>
      </c>
      <c r="Q758" s="134">
        <f>IFERROR(ProjectionCalcs!D758*pointpasscomp+ProjectionCalcs!E758*pointpassyard+ProjectionCalcs!F758*pointpasstd+pointint*ProjectionCalcs!G758+ProjectionCalcs!H758*pointrushatt+pointrushyard*ProjectionCalcs!I758+pointrushtd*ProjectionCalcs!J758+ProjectionCalcs!K758*pointrec+pointrecyard*ProjectionCalcs!L758+ProjectionCalcs!M758*pointrectd+pointfumb*ProjectionCalcs!N758+(C758-D758)*pointpassinc+O758*pointret+P758*pointrushtd,0)</f>
        <v>0</v>
      </c>
      <c r="R758" s="113" t="str">
        <f t="shared" si="23"/>
        <v>#REF!</v>
      </c>
      <c r="S758" s="135" t="str">
        <f t="shared" si="24"/>
        <v>#REF!</v>
      </c>
      <c r="T758" s="113" t="str">
        <f t="array" ref="T758">ROUND(SUMPRODUCT((AE758&gt;=$AE$705:$AE$902)/COUNTIF($AE$705:$AE$902,$AE$705:$AE$902)),0)</f>
        <v>#DIV/0!</v>
      </c>
      <c r="U758" s="3" t="str">
        <f t="shared" si="25"/>
        <v>#REF!</v>
      </c>
      <c r="V758" s="3" t="str">
        <f t="array" ref="V758">IFERROR(INDEX(Overall!$C$3:$C$389,MATCH(ProjectionCalcs!B758,Overall!$D$3:$D$389,0)),"No")</f>
        <v>No</v>
      </c>
      <c r="W758" s="93">
        <f t="shared" si="26"/>
        <v>1</v>
      </c>
      <c r="X758" s="136"/>
      <c r="Y758" s="3" t="str">
        <f t="shared" si="27"/>
        <v/>
      </c>
      <c r="Z758" s="3" t="str">
        <f t="shared" si="6"/>
        <v>#DIV/0!</v>
      </c>
      <c r="AA758" s="96">
        <f t="shared" si="7"/>
        <v>0</v>
      </c>
      <c r="AB758" s="3" t="str">
        <f>IF(OR((AA758-$AD$2)&lt;0,(AA758-$AD$4)&lt;0),0,(AA758-$AD$2)*(AA758-$AD$4)*'Draft Array'!$K$101*'Draft Array'!$M$113*pcwr)</f>
        <v>#REF!</v>
      </c>
      <c r="AC758" s="3" t="str">
        <f t="shared" si="8"/>
        <v>#REF!</v>
      </c>
      <c r="AD758" s="135">
        <f t="shared" si="9"/>
        <v>0</v>
      </c>
      <c r="AE758" s="3" t="str">
        <f t="shared" si="28"/>
        <v>#DIV/0!</v>
      </c>
      <c r="AF758" s="3"/>
      <c r="AG758" s="3"/>
      <c r="AH758" s="3"/>
      <c r="AI758" s="3"/>
      <c r="AJ758" s="3"/>
      <c r="AK758" s="3"/>
    </row>
    <row r="759" ht="15.75" customHeight="1">
      <c r="A759" s="156" t="str">
        <f>OffensePrj!C758</f>
        <v>te</v>
      </c>
      <c r="B759" s="131" t="str">
        <f>OffensePrj!R758</f>
        <v>O.J. Howard</v>
      </c>
      <c r="C759" s="132">
        <f>OffensePrj!D758</f>
        <v>0</v>
      </c>
      <c r="D759" s="132">
        <f>OffensePrj!E758</f>
        <v>0</v>
      </c>
      <c r="E759" s="132">
        <f>OffensePrj!F758</f>
        <v>0</v>
      </c>
      <c r="F759" s="132">
        <f>OffensePrj!G758</f>
        <v>0</v>
      </c>
      <c r="G759" s="133">
        <f>OffensePrj!H758</f>
        <v>0</v>
      </c>
      <c r="H759" s="132">
        <f>OffensePrj!I758</f>
        <v>0</v>
      </c>
      <c r="I759" s="132">
        <f>OffensePrj!J758</f>
        <v>0</v>
      </c>
      <c r="J759" s="132">
        <f>OffensePrj!K758</f>
        <v>0</v>
      </c>
      <c r="K759" s="132">
        <f>OffensePrj!L758</f>
        <v>34.68269</v>
      </c>
      <c r="L759" s="132">
        <f>OffensePrj!M758</f>
        <v>452.2881</v>
      </c>
      <c r="M759" s="132">
        <f>OffensePrj!N758</f>
        <v>2.826757</v>
      </c>
      <c r="N759" s="132">
        <f>OffensePrj!O758</f>
        <v>0.805067</v>
      </c>
      <c r="O759" s="132">
        <f>OffensePrj!P758</f>
        <v>0</v>
      </c>
      <c r="P759" s="132">
        <f>OffensePrj!Q758</f>
        <v>0</v>
      </c>
      <c r="Q759" s="134">
        <f>IFERROR(ProjectionCalcs!D759*pointpasscomp+ProjectionCalcs!E759*pointpassyard+ProjectionCalcs!F759*pointpasstd+pointint*ProjectionCalcs!G759+ProjectionCalcs!H759*pointrushatt+pointrushyard*ProjectionCalcs!I759+pointrushtd*ProjectionCalcs!J759+ProjectionCalcs!K759*pointrec+pointrecyard*ProjectionCalcs!L759+ProjectionCalcs!M759*pointrectd+pointfumb*ProjectionCalcs!N759+(C759-D759)*pointpassinc+O759*pointret+P759*pointrushtd,0)</f>
        <v>0</v>
      </c>
      <c r="R759" s="113" t="str">
        <f t="shared" si="23"/>
        <v>#REF!</v>
      </c>
      <c r="S759" s="135" t="str">
        <f t="shared" si="24"/>
        <v>#REF!</v>
      </c>
      <c r="T759" s="113" t="str">
        <f t="array" ref="T759">ROUND(SUMPRODUCT((AE759&gt;=$AE$705:$AE$902)/COUNTIF($AE$705:$AE$902,$AE$705:$AE$902)),0)</f>
        <v>#DIV/0!</v>
      </c>
      <c r="U759" s="3" t="str">
        <f t="shared" si="25"/>
        <v>#REF!</v>
      </c>
      <c r="V759" s="3" t="str">
        <f t="array" ref="V759">IFERROR(INDEX(Overall!$C$3:$C$389,MATCH(ProjectionCalcs!B759,Overall!$D$3:$D$389,0)),"No")</f>
        <v>Yes</v>
      </c>
      <c r="W759" s="93">
        <f t="shared" si="26"/>
        <v>0</v>
      </c>
      <c r="X759" s="136"/>
      <c r="Y759" s="3" t="str">
        <f t="shared" si="27"/>
        <v/>
      </c>
      <c r="Z759" s="3" t="str">
        <f t="shared" si="6"/>
        <v>#DIV/0!</v>
      </c>
      <c r="AA759" s="96">
        <f t="shared" si="7"/>
        <v>0</v>
      </c>
      <c r="AB759" s="3" t="str">
        <f>IF(OR((AA759-$AD$2)&lt;0,(AA759-$AD$4)&lt;0),0,(AA759-$AD$2)*(AA759-$AD$4)*'Draft Array'!$K$101*'Draft Array'!$M$113*pcwr)</f>
        <v>#REF!</v>
      </c>
      <c r="AC759" s="3" t="str">
        <f t="shared" si="8"/>
        <v>#REF!</v>
      </c>
      <c r="AD759" s="135">
        <f t="shared" si="9"/>
        <v>0</v>
      </c>
      <c r="AE759" s="3" t="str">
        <f t="shared" si="28"/>
        <v>#DIV/0!</v>
      </c>
      <c r="AF759" s="3"/>
      <c r="AG759" s="3"/>
      <c r="AH759" s="3"/>
      <c r="AI759" s="3"/>
      <c r="AJ759" s="3"/>
      <c r="AK759" s="3"/>
    </row>
    <row r="760" ht="15.75" customHeight="1">
      <c r="A760" s="156" t="str">
        <f>OffensePrj!C759</f>
        <v>te</v>
      </c>
      <c r="B760" s="131" t="str">
        <f>OffensePrj!R759</f>
        <v>Evan Engram</v>
      </c>
      <c r="C760" s="132">
        <f>OffensePrj!D759</f>
        <v>0</v>
      </c>
      <c r="D760" s="132">
        <f>OffensePrj!E759</f>
        <v>0</v>
      </c>
      <c r="E760" s="132">
        <f>OffensePrj!F759</f>
        <v>0</v>
      </c>
      <c r="F760" s="132">
        <f>OffensePrj!G759</f>
        <v>0</v>
      </c>
      <c r="G760" s="133">
        <f>OffensePrj!H759</f>
        <v>0</v>
      </c>
      <c r="H760" s="132">
        <f>OffensePrj!I759</f>
        <v>0.933405</v>
      </c>
      <c r="I760" s="132">
        <f>OffensePrj!J759</f>
        <v>5.496718</v>
      </c>
      <c r="J760" s="132">
        <f>OffensePrj!K759</f>
        <v>0</v>
      </c>
      <c r="K760" s="132">
        <f>OffensePrj!L759</f>
        <v>64.9773</v>
      </c>
      <c r="L760" s="132">
        <f>OffensePrj!M759</f>
        <v>746.5713</v>
      </c>
      <c r="M760" s="132">
        <f>OffensePrj!N759</f>
        <v>5.272607</v>
      </c>
      <c r="N760" s="132">
        <f>OffensePrj!O759</f>
        <v>0.512668</v>
      </c>
      <c r="O760" s="132">
        <f>OffensePrj!P759</f>
        <v>0</v>
      </c>
      <c r="P760" s="132">
        <f>OffensePrj!Q759</f>
        <v>0</v>
      </c>
      <c r="Q760" s="134">
        <f>IFERROR(ProjectionCalcs!D760*pointpasscomp+ProjectionCalcs!E760*pointpassyard+ProjectionCalcs!F760*pointpasstd+pointint*ProjectionCalcs!G760+ProjectionCalcs!H760*pointrushatt+pointrushyard*ProjectionCalcs!I760+pointrushtd*ProjectionCalcs!J760+ProjectionCalcs!K760*pointrec+pointrecyard*ProjectionCalcs!L760+ProjectionCalcs!M760*pointrectd+pointfumb*ProjectionCalcs!N760+(C760-D760)*pointpassinc+O760*pointret+P760*pointrushtd,0)</f>
        <v>0</v>
      </c>
      <c r="R760" s="113" t="str">
        <f t="shared" si="23"/>
        <v>#REF!</v>
      </c>
      <c r="S760" s="135" t="str">
        <f t="shared" si="24"/>
        <v>#REF!</v>
      </c>
      <c r="T760" s="113" t="str">
        <f t="array" ref="T760">ROUND(SUMPRODUCT((AE760&gt;=$AE$705:$AE$902)/COUNTIF($AE$705:$AE$902,$AE$705:$AE$902)),0)</f>
        <v>#DIV/0!</v>
      </c>
      <c r="U760" s="3" t="str">
        <f t="shared" si="25"/>
        <v>#REF!</v>
      </c>
      <c r="V760" s="3" t="str">
        <f t="array" ref="V760">IFERROR(INDEX(Overall!$C$3:$C$389,MATCH(ProjectionCalcs!B760,Overall!$D$3:$D$389,0)),"No")</f>
        <v>Yes</v>
      </c>
      <c r="W760" s="93">
        <f t="shared" si="26"/>
        <v>0</v>
      </c>
      <c r="X760" s="136"/>
      <c r="Y760" s="3" t="str">
        <f t="shared" si="27"/>
        <v/>
      </c>
      <c r="Z760" s="3" t="str">
        <f t="shared" si="6"/>
        <v>#DIV/0!</v>
      </c>
      <c r="AA760" s="96">
        <f t="shared" si="7"/>
        <v>0</v>
      </c>
      <c r="AB760" s="3" t="str">
        <f>IF(OR((AA760-$AD$2)&lt;0,(AA760-$AD$4)&lt;0),0,(AA760-$AD$2)*(AA760-$AD$4)*'Draft Array'!$K$101*'Draft Array'!$M$113*pcwr)</f>
        <v>#REF!</v>
      </c>
      <c r="AC760" s="3" t="str">
        <f t="shared" si="8"/>
        <v>#REF!</v>
      </c>
      <c r="AD760" s="135">
        <f t="shared" si="9"/>
        <v>0</v>
      </c>
      <c r="AE760" s="3" t="str">
        <f t="shared" si="28"/>
        <v>#DIV/0!</v>
      </c>
      <c r="AF760" s="3"/>
      <c r="AG760" s="3"/>
      <c r="AH760" s="3"/>
      <c r="AI760" s="3"/>
      <c r="AJ760" s="3"/>
      <c r="AK760" s="3"/>
    </row>
    <row r="761" ht="15.75" customHeight="1">
      <c r="A761" s="156" t="str">
        <f>OffensePrj!C760</f>
        <v>te</v>
      </c>
      <c r="B761" s="131" t="str">
        <f>OffensePrj!R760</f>
        <v>Jake Butt</v>
      </c>
      <c r="C761" s="132">
        <f>OffensePrj!D760</f>
        <v>0</v>
      </c>
      <c r="D761" s="132">
        <f>OffensePrj!E760</f>
        <v>0</v>
      </c>
      <c r="E761" s="132">
        <f>OffensePrj!F760</f>
        <v>0</v>
      </c>
      <c r="F761" s="132">
        <f>OffensePrj!G760</f>
        <v>0</v>
      </c>
      <c r="G761" s="133">
        <f>OffensePrj!H760</f>
        <v>0</v>
      </c>
      <c r="H761" s="132">
        <f>OffensePrj!I760</f>
        <v>0</v>
      </c>
      <c r="I761" s="132">
        <f>OffensePrj!J760</f>
        <v>0</v>
      </c>
      <c r="J761" s="132">
        <f>OffensePrj!K760</f>
        <v>0</v>
      </c>
      <c r="K761" s="132">
        <f>OffensePrj!L760</f>
        <v>9.598672</v>
      </c>
      <c r="L761" s="132">
        <f>OffensePrj!M760</f>
        <v>98.62856</v>
      </c>
      <c r="M761" s="132">
        <f>OffensePrj!N760</f>
        <v>0.626517</v>
      </c>
      <c r="N761" s="132">
        <f>OffensePrj!O760</f>
        <v>0</v>
      </c>
      <c r="O761" s="132">
        <f>OffensePrj!P760</f>
        <v>0</v>
      </c>
      <c r="P761" s="132">
        <f>OffensePrj!Q760</f>
        <v>0</v>
      </c>
      <c r="Q761" s="134">
        <f>IFERROR(ProjectionCalcs!D761*pointpasscomp+ProjectionCalcs!E761*pointpassyard+ProjectionCalcs!F761*pointpasstd+pointint*ProjectionCalcs!G761+ProjectionCalcs!H761*pointrushatt+pointrushyard*ProjectionCalcs!I761+pointrushtd*ProjectionCalcs!J761+ProjectionCalcs!K761*pointrec+pointrecyard*ProjectionCalcs!L761+ProjectionCalcs!M761*pointrectd+pointfumb*ProjectionCalcs!N761+(C761-D761)*pointpassinc+O761*pointret+P761*pointrushtd,0)</f>
        <v>0</v>
      </c>
      <c r="R761" s="113" t="str">
        <f t="shared" si="23"/>
        <v>#REF!</v>
      </c>
      <c r="S761" s="135" t="str">
        <f t="shared" si="24"/>
        <v>#REF!</v>
      </c>
      <c r="T761" s="113" t="str">
        <f t="array" ref="T761">ROUND(SUMPRODUCT((AE761&gt;=$AE$705:$AE$902)/COUNTIF($AE$705:$AE$902,$AE$705:$AE$902)),0)</f>
        <v>#DIV/0!</v>
      </c>
      <c r="U761" s="3" t="str">
        <f t="shared" si="25"/>
        <v>#REF!</v>
      </c>
      <c r="V761" s="3" t="str">
        <f t="array" ref="V761">IFERROR(INDEX(Overall!$C$3:$C$389,MATCH(ProjectionCalcs!B761,Overall!$D$3:$D$389,0)),"No")</f>
        <v>No</v>
      </c>
      <c r="W761" s="93">
        <f t="shared" si="26"/>
        <v>1</v>
      </c>
      <c r="X761" s="136"/>
      <c r="Y761" s="3" t="str">
        <f t="shared" si="27"/>
        <v/>
      </c>
      <c r="Z761" s="3" t="str">
        <f t="shared" si="6"/>
        <v>#DIV/0!</v>
      </c>
      <c r="AA761" s="96">
        <f t="shared" si="7"/>
        <v>0</v>
      </c>
      <c r="AB761" s="3" t="str">
        <f>IF(OR((AA761-$AD$2)&lt;0,(AA761-$AD$4)&lt;0),0,(AA761-$AD$2)*(AA761-$AD$4)*'Draft Array'!$K$101*'Draft Array'!$M$113*pcwr)</f>
        <v>#REF!</v>
      </c>
      <c r="AC761" s="3" t="str">
        <f t="shared" si="8"/>
        <v>#REF!</v>
      </c>
      <c r="AD761" s="135">
        <f t="shared" si="9"/>
        <v>0</v>
      </c>
      <c r="AE761" s="3" t="str">
        <f t="shared" si="28"/>
        <v>#DIV/0!</v>
      </c>
      <c r="AF761" s="3"/>
      <c r="AG761" s="3"/>
      <c r="AH761" s="3"/>
      <c r="AI761" s="3"/>
      <c r="AJ761" s="3"/>
      <c r="AK761" s="3"/>
    </row>
    <row r="762" ht="15.75" customHeight="1">
      <c r="A762" s="156" t="str">
        <f>OffensePrj!C761</f>
        <v>te</v>
      </c>
      <c r="B762" s="131" t="str">
        <f>OffensePrj!R761</f>
        <v>Jeremy Sprinkle</v>
      </c>
      <c r="C762" s="132">
        <f>OffensePrj!D761</f>
        <v>0</v>
      </c>
      <c r="D762" s="132">
        <f>OffensePrj!E761</f>
        <v>0</v>
      </c>
      <c r="E762" s="132">
        <f>OffensePrj!F761</f>
        <v>0</v>
      </c>
      <c r="F762" s="132">
        <f>OffensePrj!G761</f>
        <v>0</v>
      </c>
      <c r="G762" s="133">
        <f>OffensePrj!H761</f>
        <v>0</v>
      </c>
      <c r="H762" s="132">
        <f>OffensePrj!I761</f>
        <v>0</v>
      </c>
      <c r="I762" s="132">
        <f>OffensePrj!J761</f>
        <v>0</v>
      </c>
      <c r="J762" s="132">
        <f>OffensePrj!K761</f>
        <v>0</v>
      </c>
      <c r="K762" s="132">
        <f>OffensePrj!L761</f>
        <v>24.00134</v>
      </c>
      <c r="L762" s="132">
        <f>OffensePrj!M761</f>
        <v>227.4072</v>
      </c>
      <c r="M762" s="132">
        <f>OffensePrj!N761</f>
        <v>1.42745</v>
      </c>
      <c r="N762" s="132">
        <f>OffensePrj!O761</f>
        <v>0</v>
      </c>
      <c r="O762" s="132">
        <f>OffensePrj!P761</f>
        <v>0</v>
      </c>
      <c r="P762" s="132">
        <f>OffensePrj!Q761</f>
        <v>0</v>
      </c>
      <c r="Q762" s="134">
        <f>IFERROR(ProjectionCalcs!D762*pointpasscomp+ProjectionCalcs!E762*pointpassyard+ProjectionCalcs!F762*pointpasstd+pointint*ProjectionCalcs!G762+ProjectionCalcs!H762*pointrushatt+pointrushyard*ProjectionCalcs!I762+pointrushtd*ProjectionCalcs!J762+ProjectionCalcs!K762*pointrec+pointrecyard*ProjectionCalcs!L762+ProjectionCalcs!M762*pointrectd+pointfumb*ProjectionCalcs!N762+(C762-D762)*pointpassinc+O762*pointret+P762*pointrushtd,0)</f>
        <v>0</v>
      </c>
      <c r="R762" s="113" t="str">
        <f t="shared" si="23"/>
        <v>#REF!</v>
      </c>
      <c r="S762" s="135" t="str">
        <f t="shared" si="24"/>
        <v>#REF!</v>
      </c>
      <c r="T762" s="113" t="str">
        <f t="array" ref="T762">ROUND(SUMPRODUCT((AE762&gt;=$AE$705:$AE$902)/COUNTIF($AE$705:$AE$902,$AE$705:$AE$902)),0)</f>
        <v>#DIV/0!</v>
      </c>
      <c r="U762" s="3" t="str">
        <f t="shared" si="25"/>
        <v>#REF!</v>
      </c>
      <c r="V762" s="3" t="str">
        <f t="array" ref="V762">IFERROR(INDEX(Overall!$C$3:$C$389,MATCH(ProjectionCalcs!B762,Overall!$D$3:$D$389,0)),"No")</f>
        <v>Yes</v>
      </c>
      <c r="W762" s="93">
        <f t="shared" si="26"/>
        <v>0</v>
      </c>
      <c r="X762" s="136"/>
      <c r="Y762" s="3" t="str">
        <f t="shared" si="27"/>
        <v/>
      </c>
      <c r="Z762" s="3" t="str">
        <f t="shared" si="6"/>
        <v>#DIV/0!</v>
      </c>
      <c r="AA762" s="96">
        <f t="shared" si="7"/>
        <v>0</v>
      </c>
      <c r="AB762" s="3" t="str">
        <f>IF(OR((AA762-$AD$2)&lt;0,(AA762-$AD$4)&lt;0),0,(AA762-$AD$2)*(AA762-$AD$4)*'Draft Array'!$K$101*'Draft Array'!$M$113*pcwr)</f>
        <v>#REF!</v>
      </c>
      <c r="AC762" s="3" t="str">
        <f t="shared" si="8"/>
        <v>#REF!</v>
      </c>
      <c r="AD762" s="135">
        <f t="shared" si="9"/>
        <v>0</v>
      </c>
      <c r="AE762" s="3" t="str">
        <f t="shared" si="28"/>
        <v>#DIV/0!</v>
      </c>
      <c r="AF762" s="3"/>
      <c r="AG762" s="3"/>
      <c r="AH762" s="3"/>
      <c r="AI762" s="3"/>
      <c r="AJ762" s="3"/>
      <c r="AK762" s="3"/>
    </row>
    <row r="763" ht="15.75" customHeight="1">
      <c r="A763" s="156" t="str">
        <f>OffensePrj!C762</f>
        <v>te</v>
      </c>
      <c r="B763" s="131" t="str">
        <f>OffensePrj!R762</f>
        <v>Gerald Everett</v>
      </c>
      <c r="C763" s="132">
        <f>OffensePrj!D762</f>
        <v>0</v>
      </c>
      <c r="D763" s="132">
        <f>OffensePrj!E762</f>
        <v>0</v>
      </c>
      <c r="E763" s="132">
        <f>OffensePrj!F762</f>
        <v>0</v>
      </c>
      <c r="F763" s="132">
        <f>OffensePrj!G762</f>
        <v>0</v>
      </c>
      <c r="G763" s="133">
        <f>OffensePrj!H762</f>
        <v>0</v>
      </c>
      <c r="H763" s="132">
        <f>OffensePrj!I762</f>
        <v>0</v>
      </c>
      <c r="I763" s="132">
        <f>OffensePrj!J762</f>
        <v>0</v>
      </c>
      <c r="J763" s="132">
        <f>OffensePrj!K762</f>
        <v>0</v>
      </c>
      <c r="K763" s="132">
        <f>OffensePrj!L762</f>
        <v>37.55619</v>
      </c>
      <c r="L763" s="132">
        <f>OffensePrj!M762</f>
        <v>408.0408</v>
      </c>
      <c r="M763" s="132">
        <f>OffensePrj!N762</f>
        <v>2.7318</v>
      </c>
      <c r="N763" s="132">
        <f>OffensePrj!O762</f>
        <v>0</v>
      </c>
      <c r="O763" s="132">
        <f>OffensePrj!P762</f>
        <v>0</v>
      </c>
      <c r="P763" s="132">
        <f>OffensePrj!Q762</f>
        <v>0</v>
      </c>
      <c r="Q763" s="134">
        <f>IFERROR(ProjectionCalcs!D763*pointpasscomp+ProjectionCalcs!E763*pointpassyard+ProjectionCalcs!F763*pointpasstd+pointint*ProjectionCalcs!G763+ProjectionCalcs!H763*pointrushatt+pointrushyard*ProjectionCalcs!I763+pointrushtd*ProjectionCalcs!J763+ProjectionCalcs!K763*pointrec+pointrecyard*ProjectionCalcs!L763+ProjectionCalcs!M763*pointrectd+pointfumb*ProjectionCalcs!N763+(C763-D763)*pointpassinc+O763*pointret+P763*pointrushtd,0)</f>
        <v>0</v>
      </c>
      <c r="R763" s="113" t="str">
        <f t="shared" si="23"/>
        <v>#REF!</v>
      </c>
      <c r="S763" s="135" t="str">
        <f t="shared" si="24"/>
        <v>#REF!</v>
      </c>
      <c r="T763" s="113" t="str">
        <f t="array" ref="T763">ROUND(SUMPRODUCT((AE763&gt;=$AE$705:$AE$902)/COUNTIF($AE$705:$AE$902,$AE$705:$AE$902)),0)</f>
        <v>#DIV/0!</v>
      </c>
      <c r="U763" s="3" t="str">
        <f t="shared" si="25"/>
        <v>#REF!</v>
      </c>
      <c r="V763" s="3" t="str">
        <f t="array" ref="V763">IFERROR(INDEX(Overall!$C$3:$C$389,MATCH(ProjectionCalcs!B763,Overall!$D$3:$D$389,0)),"No")</f>
        <v>Yes</v>
      </c>
      <c r="W763" s="93">
        <f t="shared" si="26"/>
        <v>0</v>
      </c>
      <c r="X763" s="136"/>
      <c r="Y763" s="3" t="str">
        <f t="shared" si="27"/>
        <v/>
      </c>
      <c r="Z763" s="3" t="str">
        <f t="shared" si="6"/>
        <v>#DIV/0!</v>
      </c>
      <c r="AA763" s="96">
        <f t="shared" si="7"/>
        <v>0</v>
      </c>
      <c r="AB763" s="3" t="str">
        <f>IF(OR((AA763-$AD$2)&lt;0,(AA763-$AD$4)&lt;0),0,(AA763-$AD$2)*(AA763-$AD$4)*'Draft Array'!$K$101*'Draft Array'!$M$113*pcwr)</f>
        <v>#REF!</v>
      </c>
      <c r="AC763" s="3" t="str">
        <f t="shared" si="8"/>
        <v>#REF!</v>
      </c>
      <c r="AD763" s="135">
        <f t="shared" si="9"/>
        <v>0</v>
      </c>
      <c r="AE763" s="3" t="str">
        <f t="shared" si="28"/>
        <v>#DIV/0!</v>
      </c>
      <c r="AF763" s="3"/>
      <c r="AG763" s="3"/>
      <c r="AH763" s="3"/>
      <c r="AI763" s="3"/>
      <c r="AJ763" s="3"/>
      <c r="AK763" s="3"/>
    </row>
    <row r="764" ht="15.75" customHeight="1">
      <c r="A764" s="156" t="str">
        <f>OffensePrj!C763</f>
        <v>te</v>
      </c>
      <c r="B764" s="131" t="str">
        <f>OffensePrj!R763</f>
        <v>David Njoku</v>
      </c>
      <c r="C764" s="132">
        <f>OffensePrj!D763</f>
        <v>0</v>
      </c>
      <c r="D764" s="132">
        <f>OffensePrj!E763</f>
        <v>0</v>
      </c>
      <c r="E764" s="132">
        <f>OffensePrj!F763</f>
        <v>0</v>
      </c>
      <c r="F764" s="132">
        <f>OffensePrj!G763</f>
        <v>0</v>
      </c>
      <c r="G764" s="133">
        <f>OffensePrj!H763</f>
        <v>0</v>
      </c>
      <c r="H764" s="132">
        <f>OffensePrj!I763</f>
        <v>0</v>
      </c>
      <c r="I764" s="132">
        <f>OffensePrj!J763</f>
        <v>0</v>
      </c>
      <c r="J764" s="132">
        <f>OffensePrj!K763</f>
        <v>0</v>
      </c>
      <c r="K764" s="132">
        <f>OffensePrj!L763</f>
        <v>32.4877</v>
      </c>
      <c r="L764" s="132">
        <f>OffensePrj!M763</f>
        <v>362.6811</v>
      </c>
      <c r="M764" s="132">
        <f>OffensePrj!N763</f>
        <v>2.89406</v>
      </c>
      <c r="N764" s="132">
        <f>OffensePrj!O763</f>
        <v>0.512668</v>
      </c>
      <c r="O764" s="132">
        <f>OffensePrj!P763</f>
        <v>0</v>
      </c>
      <c r="P764" s="132">
        <f>OffensePrj!Q763</f>
        <v>0</v>
      </c>
      <c r="Q764" s="134">
        <f>IFERROR(ProjectionCalcs!D764*pointpasscomp+ProjectionCalcs!E764*pointpassyard+ProjectionCalcs!F764*pointpasstd+pointint*ProjectionCalcs!G764+ProjectionCalcs!H764*pointrushatt+pointrushyard*ProjectionCalcs!I764+pointrushtd*ProjectionCalcs!J764+ProjectionCalcs!K764*pointrec+pointrecyard*ProjectionCalcs!L764+ProjectionCalcs!M764*pointrectd+pointfumb*ProjectionCalcs!N764+(C764-D764)*pointpassinc+O764*pointret+P764*pointrushtd,0)</f>
        <v>0</v>
      </c>
      <c r="R764" s="113" t="str">
        <f t="shared" si="23"/>
        <v>#REF!</v>
      </c>
      <c r="S764" s="135" t="str">
        <f t="shared" si="24"/>
        <v>#REF!</v>
      </c>
      <c r="T764" s="113" t="str">
        <f t="array" ref="T764">ROUND(SUMPRODUCT((AE764&gt;=$AE$705:$AE$902)/COUNTIF($AE$705:$AE$902,$AE$705:$AE$902)),0)</f>
        <v>#DIV/0!</v>
      </c>
      <c r="U764" s="3" t="str">
        <f t="shared" si="25"/>
        <v>#REF!</v>
      </c>
      <c r="V764" s="3" t="str">
        <f t="array" ref="V764">IFERROR(INDEX(Overall!$C$3:$C$389,MATCH(ProjectionCalcs!B764,Overall!$D$3:$D$389,0)),"No")</f>
        <v>Yes</v>
      </c>
      <c r="W764" s="93">
        <f t="shared" si="26"/>
        <v>0</v>
      </c>
      <c r="X764" s="136"/>
      <c r="Y764" s="3" t="str">
        <f t="shared" si="27"/>
        <v/>
      </c>
      <c r="Z764" s="3" t="str">
        <f t="shared" si="6"/>
        <v>#DIV/0!</v>
      </c>
      <c r="AA764" s="96">
        <f t="shared" si="7"/>
        <v>0</v>
      </c>
      <c r="AB764" s="3" t="str">
        <f>IF(OR((AA764-$AD$2)&lt;0,(AA764-$AD$4)&lt;0),0,(AA764-$AD$2)*(AA764-$AD$4)*'Draft Array'!$K$101*'Draft Array'!$M$113*pcwr)</f>
        <v>#REF!</v>
      </c>
      <c r="AC764" s="3" t="str">
        <f t="shared" si="8"/>
        <v>#REF!</v>
      </c>
      <c r="AD764" s="135">
        <f t="shared" si="9"/>
        <v>0</v>
      </c>
      <c r="AE764" s="3" t="str">
        <f t="shared" si="28"/>
        <v>#DIV/0!</v>
      </c>
      <c r="AF764" s="3"/>
      <c r="AG764" s="3"/>
      <c r="AH764" s="3"/>
      <c r="AI764" s="3"/>
      <c r="AJ764" s="3"/>
      <c r="AK764" s="3"/>
    </row>
    <row r="765" ht="15.75" customHeight="1">
      <c r="A765" s="156" t="str">
        <f>OffensePrj!C764</f>
        <v>te</v>
      </c>
      <c r="B765" s="131" t="str">
        <f>OffensePrj!R764</f>
        <v>Michael Roberts</v>
      </c>
      <c r="C765" s="132">
        <f>OffensePrj!D764</f>
        <v>0</v>
      </c>
      <c r="D765" s="132">
        <f>OffensePrj!E764</f>
        <v>0</v>
      </c>
      <c r="E765" s="132">
        <f>OffensePrj!F764</f>
        <v>0</v>
      </c>
      <c r="F765" s="132">
        <f>OffensePrj!G764</f>
        <v>0</v>
      </c>
      <c r="G765" s="133">
        <f>OffensePrj!H764</f>
        <v>0</v>
      </c>
      <c r="H765" s="132">
        <f>OffensePrj!I764</f>
        <v>0</v>
      </c>
      <c r="I765" s="132">
        <f>OffensePrj!J764</f>
        <v>0</v>
      </c>
      <c r="J765" s="132">
        <f>OffensePrj!K764</f>
        <v>0</v>
      </c>
      <c r="K765" s="132">
        <f>OffensePrj!L764</f>
        <v>5.902336</v>
      </c>
      <c r="L765" s="132">
        <f>OffensePrj!M764</f>
        <v>68.61589</v>
      </c>
      <c r="M765" s="132">
        <f>OffensePrj!N764</f>
        <v>0.443706</v>
      </c>
      <c r="N765" s="132">
        <f>OffensePrj!O764</f>
        <v>0</v>
      </c>
      <c r="O765" s="132">
        <f>OffensePrj!P764</f>
        <v>0</v>
      </c>
      <c r="P765" s="132">
        <f>OffensePrj!Q764</f>
        <v>0</v>
      </c>
      <c r="Q765" s="134">
        <f>IFERROR(ProjectionCalcs!D765*pointpasscomp+ProjectionCalcs!E765*pointpassyard+ProjectionCalcs!F765*pointpasstd+pointint*ProjectionCalcs!G765+ProjectionCalcs!H765*pointrushatt+pointrushyard*ProjectionCalcs!I765+pointrushtd*ProjectionCalcs!J765+ProjectionCalcs!K765*pointrec+pointrecyard*ProjectionCalcs!L765+ProjectionCalcs!M765*pointrectd+pointfumb*ProjectionCalcs!N765+(C765-D765)*pointpassinc+O765*pointret+P765*pointrushtd,0)</f>
        <v>0</v>
      </c>
      <c r="R765" s="113" t="str">
        <f t="shared" si="23"/>
        <v>#REF!</v>
      </c>
      <c r="S765" s="135" t="str">
        <f t="shared" si="24"/>
        <v>#REF!</v>
      </c>
      <c r="T765" s="113" t="str">
        <f t="array" ref="T765">ROUND(SUMPRODUCT((AE765&gt;=$AE$705:$AE$902)/COUNTIF($AE$705:$AE$902,$AE$705:$AE$902)),0)</f>
        <v>#DIV/0!</v>
      </c>
      <c r="U765" s="3" t="str">
        <f t="shared" si="25"/>
        <v>#REF!</v>
      </c>
      <c r="V765" s="3" t="str">
        <f t="array" ref="V765">IFERROR(INDEX(Overall!$C$3:$C$389,MATCH(ProjectionCalcs!B765,Overall!$D$3:$D$389,0)),"No")</f>
        <v>No</v>
      </c>
      <c r="W765" s="93">
        <f t="shared" si="26"/>
        <v>1</v>
      </c>
      <c r="X765" s="136"/>
      <c r="Y765" s="3" t="str">
        <f t="shared" si="27"/>
        <v/>
      </c>
      <c r="Z765" s="3" t="str">
        <f t="shared" si="6"/>
        <v>#DIV/0!</v>
      </c>
      <c r="AA765" s="96">
        <f t="shared" si="7"/>
        <v>0</v>
      </c>
      <c r="AB765" s="3" t="str">
        <f>IF(OR((AA765-$AD$2)&lt;0,(AA765-$AD$4)&lt;0),0,(AA765-$AD$2)*(AA765-$AD$4)*'Draft Array'!$K$101*'Draft Array'!$M$113*pcwr)</f>
        <v>#REF!</v>
      </c>
      <c r="AC765" s="3" t="str">
        <f t="shared" si="8"/>
        <v>#REF!</v>
      </c>
      <c r="AD765" s="135">
        <f t="shared" si="9"/>
        <v>0</v>
      </c>
      <c r="AE765" s="3" t="str">
        <f t="shared" si="28"/>
        <v>#DIV/0!</v>
      </c>
      <c r="AF765" s="3"/>
      <c r="AG765" s="3"/>
      <c r="AH765" s="3"/>
      <c r="AI765" s="3"/>
      <c r="AJ765" s="3"/>
      <c r="AK765" s="3"/>
    </row>
    <row r="766" ht="15.75" customHeight="1">
      <c r="A766" s="156" t="str">
        <f>OffensePrj!C765</f>
        <v>te</v>
      </c>
      <c r="B766" s="131" t="str">
        <f>OffensePrj!R765</f>
        <v>Adam Shaheen</v>
      </c>
      <c r="C766" s="132">
        <f>OffensePrj!D765</f>
        <v>0</v>
      </c>
      <c r="D766" s="132">
        <f>OffensePrj!E765</f>
        <v>0</v>
      </c>
      <c r="E766" s="132">
        <f>OffensePrj!F765</f>
        <v>0</v>
      </c>
      <c r="F766" s="132">
        <f>OffensePrj!G765</f>
        <v>0</v>
      </c>
      <c r="G766" s="133">
        <f>OffensePrj!H765</f>
        <v>0</v>
      </c>
      <c r="H766" s="132">
        <f>OffensePrj!I765</f>
        <v>0</v>
      </c>
      <c r="I766" s="132">
        <f>OffensePrj!J765</f>
        <v>0</v>
      </c>
      <c r="J766" s="132">
        <f>OffensePrj!K765</f>
        <v>0</v>
      </c>
      <c r="K766" s="132">
        <f>OffensePrj!L765</f>
        <v>13.23036</v>
      </c>
      <c r="L766" s="132">
        <f>OffensePrj!M765</f>
        <v>123.5023</v>
      </c>
      <c r="M766" s="132">
        <f>OffensePrj!N765</f>
        <v>0.821829</v>
      </c>
      <c r="N766" s="132">
        <f>OffensePrj!O765</f>
        <v>0.512668</v>
      </c>
      <c r="O766" s="132">
        <f>OffensePrj!P765</f>
        <v>0</v>
      </c>
      <c r="P766" s="132">
        <f>OffensePrj!Q765</f>
        <v>0</v>
      </c>
      <c r="Q766" s="134">
        <f>IFERROR(ProjectionCalcs!D766*pointpasscomp+ProjectionCalcs!E766*pointpassyard+ProjectionCalcs!F766*pointpasstd+pointint*ProjectionCalcs!G766+ProjectionCalcs!H766*pointrushatt+pointrushyard*ProjectionCalcs!I766+pointrushtd*ProjectionCalcs!J766+ProjectionCalcs!K766*pointrec+pointrecyard*ProjectionCalcs!L766+ProjectionCalcs!M766*pointrectd+pointfumb*ProjectionCalcs!N766+(C766-D766)*pointpassinc+O766*pointret+P766*pointrushtd,0)</f>
        <v>0</v>
      </c>
      <c r="R766" s="113" t="str">
        <f t="shared" si="23"/>
        <v>#REF!</v>
      </c>
      <c r="S766" s="135" t="str">
        <f t="shared" si="24"/>
        <v>#REF!</v>
      </c>
      <c r="T766" s="113" t="str">
        <f t="array" ref="T766">ROUND(SUMPRODUCT((AE766&gt;=$AE$705:$AE$902)/COUNTIF($AE$705:$AE$902,$AE$705:$AE$902)),0)</f>
        <v>#DIV/0!</v>
      </c>
      <c r="U766" s="3" t="str">
        <f t="shared" si="25"/>
        <v>#REF!</v>
      </c>
      <c r="V766" s="3" t="str">
        <f t="array" ref="V766">IFERROR(INDEX(Overall!$C$3:$C$389,MATCH(ProjectionCalcs!B766,Overall!$D$3:$D$389,0)),"No")</f>
        <v>No</v>
      </c>
      <c r="W766" s="93">
        <f t="shared" si="26"/>
        <v>1</v>
      </c>
      <c r="X766" s="136"/>
      <c r="Y766" s="3" t="str">
        <f t="shared" si="27"/>
        <v/>
      </c>
      <c r="Z766" s="3" t="str">
        <f t="shared" si="6"/>
        <v>#DIV/0!</v>
      </c>
      <c r="AA766" s="96">
        <f t="shared" si="7"/>
        <v>0</v>
      </c>
      <c r="AB766" s="3" t="str">
        <f>IF(OR((AA766-$AD$2)&lt;0,(AA766-$AD$4)&lt;0),0,(AA766-$AD$2)*(AA766-$AD$4)*'Draft Array'!$K$101*'Draft Array'!$M$113*pcwr)</f>
        <v>#REF!</v>
      </c>
      <c r="AC766" s="3" t="str">
        <f t="shared" si="8"/>
        <v>#REF!</v>
      </c>
      <c r="AD766" s="135">
        <f t="shared" si="9"/>
        <v>0</v>
      </c>
      <c r="AE766" s="3" t="str">
        <f t="shared" si="28"/>
        <v>#DIV/0!</v>
      </c>
      <c r="AF766" s="3"/>
      <c r="AG766" s="3"/>
      <c r="AH766" s="3"/>
      <c r="AI766" s="3"/>
      <c r="AJ766" s="3"/>
      <c r="AK766" s="3"/>
    </row>
    <row r="767" ht="15.75" customHeight="1">
      <c r="A767" s="156" t="str">
        <f>OffensePrj!C766</f>
        <v>te</v>
      </c>
      <c r="B767" s="131" t="str">
        <f>OffensePrj!R766</f>
        <v>Jonnu Smith</v>
      </c>
      <c r="C767" s="132">
        <f>OffensePrj!D766</f>
        <v>0</v>
      </c>
      <c r="D767" s="132">
        <f>OffensePrj!E766</f>
        <v>0</v>
      </c>
      <c r="E767" s="132">
        <f>OffensePrj!F766</f>
        <v>0</v>
      </c>
      <c r="F767" s="132">
        <f>OffensePrj!G766</f>
        <v>0</v>
      </c>
      <c r="G767" s="133">
        <f>OffensePrj!H766</f>
        <v>0</v>
      </c>
      <c r="H767" s="132">
        <f>OffensePrj!I766</f>
        <v>1.456748</v>
      </c>
      <c r="I767" s="132">
        <f>OffensePrj!J766</f>
        <v>13.56239</v>
      </c>
      <c r="J767" s="132">
        <f>OffensePrj!K766</f>
        <v>0</v>
      </c>
      <c r="K767" s="132">
        <f>OffensePrj!L766</f>
        <v>46.6969</v>
      </c>
      <c r="L767" s="132">
        <f>OffensePrj!M766</f>
        <v>591.6717</v>
      </c>
      <c r="M767" s="132">
        <f>OffensePrj!N766</f>
        <v>4.647363</v>
      </c>
      <c r="N767" s="132">
        <f>OffensePrj!O766</f>
        <v>0.512668</v>
      </c>
      <c r="O767" s="132">
        <f>OffensePrj!P766</f>
        <v>0</v>
      </c>
      <c r="P767" s="132">
        <f>OffensePrj!Q766</f>
        <v>0</v>
      </c>
      <c r="Q767" s="134">
        <f>IFERROR(ProjectionCalcs!D767*pointpasscomp+ProjectionCalcs!E767*pointpassyard+ProjectionCalcs!F767*pointpasstd+pointint*ProjectionCalcs!G767+ProjectionCalcs!H767*pointrushatt+pointrushyard*ProjectionCalcs!I767+pointrushtd*ProjectionCalcs!J767+ProjectionCalcs!K767*pointrec+pointrecyard*ProjectionCalcs!L767+ProjectionCalcs!M767*pointrectd+pointfumb*ProjectionCalcs!N767+(C767-D767)*pointpassinc+O767*pointret+P767*pointrushtd,0)</f>
        <v>0</v>
      </c>
      <c r="R767" s="113" t="str">
        <f t="shared" si="23"/>
        <v>#REF!</v>
      </c>
      <c r="S767" s="135" t="str">
        <f t="shared" si="24"/>
        <v>#REF!</v>
      </c>
      <c r="T767" s="113" t="str">
        <f t="array" ref="T767">ROUND(SUMPRODUCT((AE767&gt;=$AE$705:$AE$902)/COUNTIF($AE$705:$AE$902,$AE$705:$AE$902)),0)</f>
        <v>#DIV/0!</v>
      </c>
      <c r="U767" s="3" t="str">
        <f t="shared" si="25"/>
        <v>#REF!</v>
      </c>
      <c r="V767" s="3" t="str">
        <f t="array" ref="V767">IFERROR(INDEX(Overall!$C$3:$C$389,MATCH(ProjectionCalcs!B767,Overall!$D$3:$D$389,0)),"No")</f>
        <v>Yes</v>
      </c>
      <c r="W767" s="93">
        <f t="shared" si="26"/>
        <v>0</v>
      </c>
      <c r="X767" s="136"/>
      <c r="Y767" s="3" t="str">
        <f t="shared" si="27"/>
        <v/>
      </c>
      <c r="Z767" s="3" t="str">
        <f t="shared" si="6"/>
        <v>#DIV/0!</v>
      </c>
      <c r="AA767" s="96">
        <f t="shared" si="7"/>
        <v>0</v>
      </c>
      <c r="AB767" s="3" t="str">
        <f>IF(OR((AA767-$AD$2)&lt;0,(AA767-$AD$4)&lt;0),0,(AA767-$AD$2)*(AA767-$AD$4)*'Draft Array'!$K$101*'Draft Array'!$M$113*pcwr)</f>
        <v>#REF!</v>
      </c>
      <c r="AC767" s="3" t="str">
        <f t="shared" si="8"/>
        <v>#REF!</v>
      </c>
      <c r="AD767" s="135">
        <f t="shared" si="9"/>
        <v>0</v>
      </c>
      <c r="AE767" s="3" t="str">
        <f t="shared" si="28"/>
        <v>#DIV/0!</v>
      </c>
      <c r="AF767" s="3"/>
      <c r="AG767" s="3"/>
      <c r="AH767" s="3"/>
      <c r="AI767" s="3"/>
      <c r="AJ767" s="3"/>
      <c r="AK767" s="3"/>
    </row>
    <row r="768" ht="15.75" customHeight="1">
      <c r="A768" s="156" t="str">
        <f>OffensePrj!C767</f>
        <v>te</v>
      </c>
      <c r="B768" s="131" t="str">
        <f>OffensePrj!R767</f>
        <v>George Kittle</v>
      </c>
      <c r="C768" s="132">
        <f>OffensePrj!D767</f>
        <v>0</v>
      </c>
      <c r="D768" s="132">
        <f>OffensePrj!E767</f>
        <v>0</v>
      </c>
      <c r="E768" s="132">
        <f>OffensePrj!F767</f>
        <v>0</v>
      </c>
      <c r="F768" s="132">
        <f>OffensePrj!G767</f>
        <v>0</v>
      </c>
      <c r="G768" s="133">
        <f>OffensePrj!H767</f>
        <v>0</v>
      </c>
      <c r="H768" s="132">
        <f>OffensePrj!I767</f>
        <v>0.479049</v>
      </c>
      <c r="I768" s="132">
        <f>OffensePrj!J767</f>
        <v>2.775521</v>
      </c>
      <c r="J768" s="132">
        <f>OffensePrj!K767</f>
        <v>0.050942</v>
      </c>
      <c r="K768" s="132">
        <f>OffensePrj!L767</f>
        <v>89.19341</v>
      </c>
      <c r="L768" s="132">
        <f>OffensePrj!M767</f>
        <v>1157.502</v>
      </c>
      <c r="M768" s="132">
        <f>OffensePrj!N767</f>
        <v>6.716219</v>
      </c>
      <c r="N768" s="132">
        <f>OffensePrj!O767</f>
        <v>0.512668</v>
      </c>
      <c r="O768" s="132">
        <f>OffensePrj!P767</f>
        <v>0</v>
      </c>
      <c r="P768" s="132">
        <f>OffensePrj!Q767</f>
        <v>0</v>
      </c>
      <c r="Q768" s="134">
        <f>IFERROR(ProjectionCalcs!D768*pointpasscomp+ProjectionCalcs!E768*pointpassyard+ProjectionCalcs!F768*pointpasstd+pointint*ProjectionCalcs!G768+ProjectionCalcs!H768*pointrushatt+pointrushyard*ProjectionCalcs!I768+pointrushtd*ProjectionCalcs!J768+ProjectionCalcs!K768*pointrec+pointrecyard*ProjectionCalcs!L768+ProjectionCalcs!M768*pointrectd+pointfumb*ProjectionCalcs!N768+(C768-D768)*pointpassinc+O768*pointret+P768*pointrushtd,0)</f>
        <v>0</v>
      </c>
      <c r="R768" s="113" t="str">
        <f t="shared" si="23"/>
        <v>#REF!</v>
      </c>
      <c r="S768" s="135" t="str">
        <f t="shared" si="24"/>
        <v>#REF!</v>
      </c>
      <c r="T768" s="113" t="str">
        <f t="array" ref="T768">ROUND(SUMPRODUCT((AE768&gt;=$AE$705:$AE$902)/COUNTIF($AE$705:$AE$902,$AE$705:$AE$902)),0)</f>
        <v>#DIV/0!</v>
      </c>
      <c r="U768" s="3" t="str">
        <f t="shared" si="25"/>
        <v>#REF!</v>
      </c>
      <c r="V768" s="3" t="str">
        <f t="array" ref="V768">IFERROR(INDEX(Overall!$C$3:$C$389,MATCH(ProjectionCalcs!B768,Overall!$D$3:$D$389,0)),"No")</f>
        <v>Yes</v>
      </c>
      <c r="W768" s="93">
        <f t="shared" si="26"/>
        <v>0</v>
      </c>
      <c r="X768" s="136"/>
      <c r="Y768" s="3" t="str">
        <f t="shared" si="27"/>
        <v/>
      </c>
      <c r="Z768" s="3" t="str">
        <f t="shared" si="6"/>
        <v>#DIV/0!</v>
      </c>
      <c r="AA768" s="96">
        <f t="shared" si="7"/>
        <v>0</v>
      </c>
      <c r="AB768" s="3" t="str">
        <f>IF(OR((AA768-$AD$2)&lt;0,(AA768-$AD$4)&lt;0),0,(AA768-$AD$2)*(AA768-$AD$4)*'Draft Array'!$K$101*'Draft Array'!$M$113*pcwr)</f>
        <v>#REF!</v>
      </c>
      <c r="AC768" s="3" t="str">
        <f t="shared" si="8"/>
        <v>#REF!</v>
      </c>
      <c r="AD768" s="135">
        <f t="shared" si="9"/>
        <v>0</v>
      </c>
      <c r="AE768" s="3" t="str">
        <f t="shared" si="28"/>
        <v>#DIV/0!</v>
      </c>
      <c r="AF768" s="3"/>
      <c r="AG768" s="3"/>
      <c r="AH768" s="3"/>
      <c r="AI768" s="3"/>
      <c r="AJ768" s="3"/>
      <c r="AK768" s="3"/>
    </row>
    <row r="769" ht="15.75" customHeight="1">
      <c r="A769" s="156" t="str">
        <f>OffensePrj!C768</f>
        <v>te</v>
      </c>
      <c r="B769" s="131" t="str">
        <f>OffensePrj!R768</f>
        <v>Mo Alie-Cox</v>
      </c>
      <c r="C769" s="132">
        <f>OffensePrj!D768</f>
        <v>0</v>
      </c>
      <c r="D769" s="132">
        <f>OffensePrj!E768</f>
        <v>0</v>
      </c>
      <c r="E769" s="132">
        <f>OffensePrj!F768</f>
        <v>0</v>
      </c>
      <c r="F769" s="132">
        <f>OffensePrj!G768</f>
        <v>0</v>
      </c>
      <c r="G769" s="133">
        <f>OffensePrj!H768</f>
        <v>0</v>
      </c>
      <c r="H769" s="132">
        <f>OffensePrj!I768</f>
        <v>0</v>
      </c>
      <c r="I769" s="132">
        <f>OffensePrj!J768</f>
        <v>0</v>
      </c>
      <c r="J769" s="132">
        <f>OffensePrj!K768</f>
        <v>0</v>
      </c>
      <c r="K769" s="132">
        <f>OffensePrj!L768</f>
        <v>12.16093</v>
      </c>
      <c r="L769" s="132">
        <f>OffensePrj!M768</f>
        <v>162.8638</v>
      </c>
      <c r="M769" s="132">
        <f>OffensePrj!N768</f>
        <v>0.935041</v>
      </c>
      <c r="N769" s="132">
        <f>OffensePrj!O768</f>
        <v>0</v>
      </c>
      <c r="O769" s="132">
        <f>OffensePrj!P768</f>
        <v>0</v>
      </c>
      <c r="P769" s="132">
        <f>OffensePrj!Q768</f>
        <v>0</v>
      </c>
      <c r="Q769" s="134">
        <f>IFERROR(ProjectionCalcs!D769*pointpasscomp+ProjectionCalcs!E769*pointpassyard+ProjectionCalcs!F769*pointpasstd+pointint*ProjectionCalcs!G769+ProjectionCalcs!H769*pointrushatt+pointrushyard*ProjectionCalcs!I769+pointrushtd*ProjectionCalcs!J769+ProjectionCalcs!K769*pointrec+pointrecyard*ProjectionCalcs!L769+ProjectionCalcs!M769*pointrectd+pointfumb*ProjectionCalcs!N769+(C769-D769)*pointpassinc+O769*pointret+P769*pointrushtd,0)</f>
        <v>0</v>
      </c>
      <c r="R769" s="113" t="str">
        <f t="shared" si="23"/>
        <v>#REF!</v>
      </c>
      <c r="S769" s="135" t="str">
        <f t="shared" si="24"/>
        <v>#REF!</v>
      </c>
      <c r="T769" s="113" t="str">
        <f t="array" ref="T769">ROUND(SUMPRODUCT((AE769&gt;=$AE$705:$AE$902)/COUNTIF($AE$705:$AE$902,$AE$705:$AE$902)),0)</f>
        <v>#DIV/0!</v>
      </c>
      <c r="U769" s="3" t="str">
        <f t="shared" si="25"/>
        <v>#REF!</v>
      </c>
      <c r="V769" s="3" t="str">
        <f t="array" ref="V769">IFERROR(INDEX(Overall!$C$3:$C$389,MATCH(ProjectionCalcs!B769,Overall!$D$3:$D$389,0)),"No")</f>
        <v>No</v>
      </c>
      <c r="W769" s="93">
        <f t="shared" si="26"/>
        <v>1</v>
      </c>
      <c r="X769" s="136"/>
      <c r="Y769" s="3" t="str">
        <f t="shared" si="27"/>
        <v/>
      </c>
      <c r="Z769" s="3" t="str">
        <f t="shared" si="6"/>
        <v>#DIV/0!</v>
      </c>
      <c r="AA769" s="96">
        <f t="shared" si="7"/>
        <v>0</v>
      </c>
      <c r="AB769" s="3" t="str">
        <f>IF(OR((AA769-$AD$2)&lt;0,(AA769-$AD$4)&lt;0),0,(AA769-$AD$2)*(AA769-$AD$4)*'Draft Array'!$K$101*'Draft Array'!$M$113*pcwr)</f>
        <v>#REF!</v>
      </c>
      <c r="AC769" s="3" t="str">
        <f t="shared" si="8"/>
        <v>#REF!</v>
      </c>
      <c r="AD769" s="135">
        <f t="shared" si="9"/>
        <v>0</v>
      </c>
      <c r="AE769" s="3" t="str">
        <f t="shared" si="28"/>
        <v>#DIV/0!</v>
      </c>
      <c r="AF769" s="3"/>
      <c r="AG769" s="3"/>
      <c r="AH769" s="3"/>
      <c r="AI769" s="3"/>
      <c r="AJ769" s="3"/>
      <c r="AK769" s="3"/>
    </row>
    <row r="770" ht="15.75" customHeight="1">
      <c r="A770" s="156" t="str">
        <f>OffensePrj!C769</f>
        <v>te</v>
      </c>
      <c r="B770" s="131" t="str">
        <f>OffensePrj!R769</f>
        <v>Johnny Mundt</v>
      </c>
      <c r="C770" s="132">
        <f>OffensePrj!D769</f>
        <v>0</v>
      </c>
      <c r="D770" s="132">
        <f>OffensePrj!E769</f>
        <v>0</v>
      </c>
      <c r="E770" s="132">
        <f>OffensePrj!F769</f>
        <v>0</v>
      </c>
      <c r="F770" s="132">
        <f>OffensePrj!G769</f>
        <v>0</v>
      </c>
      <c r="G770" s="133">
        <f>OffensePrj!H769</f>
        <v>0</v>
      </c>
      <c r="H770" s="132">
        <f>OffensePrj!I769</f>
        <v>0</v>
      </c>
      <c r="I770" s="132">
        <f>OffensePrj!J769</f>
        <v>0</v>
      </c>
      <c r="J770" s="132">
        <f>OffensePrj!K769</f>
        <v>0</v>
      </c>
      <c r="K770" s="132">
        <f>OffensePrj!L769</f>
        <v>3.082712</v>
      </c>
      <c r="L770" s="132">
        <f>OffensePrj!M769</f>
        <v>30.65294</v>
      </c>
      <c r="M770" s="132">
        <f>OffensePrj!N769</f>
        <v>0.198459</v>
      </c>
      <c r="N770" s="132">
        <f>OffensePrj!O769</f>
        <v>0</v>
      </c>
      <c r="O770" s="132">
        <f>OffensePrj!P769</f>
        <v>0</v>
      </c>
      <c r="P770" s="132">
        <f>OffensePrj!Q769</f>
        <v>0</v>
      </c>
      <c r="Q770" s="134">
        <f>IFERROR(ProjectionCalcs!D770*pointpasscomp+ProjectionCalcs!E770*pointpassyard+ProjectionCalcs!F770*pointpasstd+pointint*ProjectionCalcs!G770+ProjectionCalcs!H770*pointrushatt+pointrushyard*ProjectionCalcs!I770+pointrushtd*ProjectionCalcs!J770+ProjectionCalcs!K770*pointrec+pointrecyard*ProjectionCalcs!L770+ProjectionCalcs!M770*pointrectd+pointfumb*ProjectionCalcs!N770+(C770-D770)*pointpassinc+O770*pointret+P770*pointrushtd,0)</f>
        <v>0</v>
      </c>
      <c r="R770" s="113" t="str">
        <f t="shared" si="23"/>
        <v>#REF!</v>
      </c>
      <c r="S770" s="135" t="str">
        <f t="shared" si="24"/>
        <v>#REF!</v>
      </c>
      <c r="T770" s="113" t="str">
        <f t="array" ref="T770">ROUND(SUMPRODUCT((AE770&gt;=$AE$705:$AE$902)/COUNTIF($AE$705:$AE$902,$AE$705:$AE$902)),0)</f>
        <v>#DIV/0!</v>
      </c>
      <c r="U770" s="3" t="str">
        <f t="shared" si="25"/>
        <v>#REF!</v>
      </c>
      <c r="V770" s="3" t="str">
        <f t="array" ref="V770">IFERROR(INDEX(Overall!$C$3:$C$389,MATCH(ProjectionCalcs!B770,Overall!$D$3:$D$389,0)),"No")</f>
        <v>No</v>
      </c>
      <c r="W770" s="93">
        <f t="shared" si="26"/>
        <v>1</v>
      </c>
      <c r="X770" s="136"/>
      <c r="Y770" s="3" t="str">
        <f t="shared" si="27"/>
        <v/>
      </c>
      <c r="Z770" s="3" t="str">
        <f t="shared" si="6"/>
        <v>#DIV/0!</v>
      </c>
      <c r="AA770" s="96">
        <f t="shared" si="7"/>
        <v>0</v>
      </c>
      <c r="AB770" s="3" t="str">
        <f>IF(OR((AA770-$AD$2)&lt;0,(AA770-$AD$4)&lt;0),0,(AA770-$AD$2)*(AA770-$AD$4)*'Draft Array'!$K$101*'Draft Array'!$M$113*pcwr)</f>
        <v>#REF!</v>
      </c>
      <c r="AC770" s="3" t="str">
        <f t="shared" si="8"/>
        <v>#REF!</v>
      </c>
      <c r="AD770" s="135">
        <f t="shared" si="9"/>
        <v>0</v>
      </c>
      <c r="AE770" s="3" t="str">
        <f t="shared" si="28"/>
        <v>#DIV/0!</v>
      </c>
      <c r="AF770" s="3"/>
      <c r="AG770" s="3"/>
      <c r="AH770" s="3"/>
      <c r="AI770" s="3"/>
      <c r="AJ770" s="3"/>
      <c r="AK770" s="3"/>
    </row>
    <row r="771" ht="15.75" customHeight="1">
      <c r="A771" s="156" t="str">
        <f>OffensePrj!C770</f>
        <v>te</v>
      </c>
      <c r="B771" s="131" t="str">
        <f>OffensePrj!R770</f>
        <v>Darrell Daniels</v>
      </c>
      <c r="C771" s="132">
        <f>OffensePrj!D770</f>
        <v>0</v>
      </c>
      <c r="D771" s="132">
        <f>OffensePrj!E770</f>
        <v>0</v>
      </c>
      <c r="E771" s="132">
        <f>OffensePrj!F770</f>
        <v>0</v>
      </c>
      <c r="F771" s="132">
        <f>OffensePrj!G770</f>
        <v>0</v>
      </c>
      <c r="G771" s="133">
        <f>OffensePrj!H770</f>
        <v>0</v>
      </c>
      <c r="H771" s="132">
        <f>OffensePrj!I770</f>
        <v>0</v>
      </c>
      <c r="I771" s="132">
        <f>OffensePrj!J770</f>
        <v>0</v>
      </c>
      <c r="J771" s="132">
        <f>OffensePrj!K770</f>
        <v>0</v>
      </c>
      <c r="K771" s="132">
        <f>OffensePrj!L770</f>
        <v>5.198398</v>
      </c>
      <c r="L771" s="132">
        <f>OffensePrj!M770</f>
        <v>53.52752</v>
      </c>
      <c r="M771" s="132">
        <f>OffensePrj!N770</f>
        <v>0</v>
      </c>
      <c r="N771" s="132">
        <f>OffensePrj!O770</f>
        <v>0</v>
      </c>
      <c r="O771" s="132">
        <f>OffensePrj!P770</f>
        <v>0</v>
      </c>
      <c r="P771" s="132">
        <f>OffensePrj!Q770</f>
        <v>0</v>
      </c>
      <c r="Q771" s="134">
        <f>IFERROR(ProjectionCalcs!D771*pointpasscomp+ProjectionCalcs!E771*pointpassyard+ProjectionCalcs!F771*pointpasstd+pointint*ProjectionCalcs!G771+ProjectionCalcs!H771*pointrushatt+pointrushyard*ProjectionCalcs!I771+pointrushtd*ProjectionCalcs!J771+ProjectionCalcs!K771*pointrec+pointrecyard*ProjectionCalcs!L771+ProjectionCalcs!M771*pointrectd+pointfumb*ProjectionCalcs!N771+(C771-D771)*pointpassinc+O771*pointret+P771*pointrushtd,0)</f>
        <v>0</v>
      </c>
      <c r="R771" s="113" t="str">
        <f t="shared" si="23"/>
        <v>#REF!</v>
      </c>
      <c r="S771" s="135" t="str">
        <f t="shared" si="24"/>
        <v>#REF!</v>
      </c>
      <c r="T771" s="113" t="str">
        <f t="array" ref="T771">ROUND(SUMPRODUCT((AE771&gt;=$AE$705:$AE$902)/COUNTIF($AE$705:$AE$902,$AE$705:$AE$902)),0)</f>
        <v>#DIV/0!</v>
      </c>
      <c r="U771" s="3" t="str">
        <f t="shared" si="25"/>
        <v>#REF!</v>
      </c>
      <c r="V771" s="3" t="str">
        <f t="array" ref="V771">IFERROR(INDEX(Overall!$C$3:$C$389,MATCH(ProjectionCalcs!B771,Overall!$D$3:$D$389,0)),"No")</f>
        <v>No</v>
      </c>
      <c r="W771" s="93">
        <f t="shared" si="26"/>
        <v>1</v>
      </c>
      <c r="X771" s="136"/>
      <c r="Y771" s="3" t="str">
        <f t="shared" si="27"/>
        <v/>
      </c>
      <c r="Z771" s="3" t="str">
        <f t="shared" si="6"/>
        <v>#DIV/0!</v>
      </c>
      <c r="AA771" s="96">
        <f t="shared" si="7"/>
        <v>0</v>
      </c>
      <c r="AB771" s="3" t="str">
        <f>IF(OR((AA771-$AD$2)&lt;0,(AA771-$AD$4)&lt;0),0,(AA771-$AD$2)*(AA771-$AD$4)*'Draft Array'!$K$101*'Draft Array'!$M$113*pcwr)</f>
        <v>#REF!</v>
      </c>
      <c r="AC771" s="3" t="str">
        <f t="shared" si="8"/>
        <v>#REF!</v>
      </c>
      <c r="AD771" s="135">
        <f t="shared" si="9"/>
        <v>0</v>
      </c>
      <c r="AE771" s="3" t="str">
        <f t="shared" si="28"/>
        <v>#DIV/0!</v>
      </c>
      <c r="AF771" s="3"/>
      <c r="AG771" s="3"/>
      <c r="AH771" s="3"/>
      <c r="AI771" s="3"/>
      <c r="AJ771" s="3"/>
      <c r="AK771" s="3"/>
    </row>
    <row r="772" ht="15.75" customHeight="1">
      <c r="A772" s="156" t="str">
        <f>OffensePrj!C771</f>
        <v>te</v>
      </c>
      <c r="B772" s="131" t="str">
        <f>OffensePrj!R771</f>
        <v>Cethan Carter</v>
      </c>
      <c r="C772" s="132">
        <f>OffensePrj!D771</f>
        <v>0</v>
      </c>
      <c r="D772" s="132">
        <f>OffensePrj!E771</f>
        <v>0</v>
      </c>
      <c r="E772" s="132">
        <f>OffensePrj!F771</f>
        <v>0</v>
      </c>
      <c r="F772" s="132">
        <f>OffensePrj!G771</f>
        <v>0</v>
      </c>
      <c r="G772" s="133">
        <f>OffensePrj!H771</f>
        <v>0</v>
      </c>
      <c r="H772" s="132">
        <f>OffensePrj!I771</f>
        <v>0</v>
      </c>
      <c r="I772" s="132">
        <f>OffensePrj!J771</f>
        <v>0</v>
      </c>
      <c r="J772" s="132">
        <f>OffensePrj!K771</f>
        <v>0</v>
      </c>
      <c r="K772" s="132">
        <f>OffensePrj!L771</f>
        <v>1.626256</v>
      </c>
      <c r="L772" s="132">
        <f>OffensePrj!M771</f>
        <v>15.23501</v>
      </c>
      <c r="M772" s="132">
        <f>OffensePrj!N771</f>
        <v>0.129769</v>
      </c>
      <c r="N772" s="132">
        <f>OffensePrj!O771</f>
        <v>0</v>
      </c>
      <c r="O772" s="132">
        <f>OffensePrj!P771</f>
        <v>0</v>
      </c>
      <c r="P772" s="132">
        <f>OffensePrj!Q771</f>
        <v>0</v>
      </c>
      <c r="Q772" s="134">
        <f>IFERROR(ProjectionCalcs!D772*pointpasscomp+ProjectionCalcs!E772*pointpassyard+ProjectionCalcs!F772*pointpasstd+pointint*ProjectionCalcs!G772+ProjectionCalcs!H772*pointrushatt+pointrushyard*ProjectionCalcs!I772+pointrushtd*ProjectionCalcs!J772+ProjectionCalcs!K772*pointrec+pointrecyard*ProjectionCalcs!L772+ProjectionCalcs!M772*pointrectd+pointfumb*ProjectionCalcs!N772+(C772-D772)*pointpassinc+O772*pointret+P772*pointrushtd,0)</f>
        <v>0</v>
      </c>
      <c r="R772" s="113" t="str">
        <f t="shared" si="23"/>
        <v>#REF!</v>
      </c>
      <c r="S772" s="135" t="str">
        <f t="shared" si="24"/>
        <v>#REF!</v>
      </c>
      <c r="T772" s="113" t="str">
        <f t="array" ref="T772">ROUND(SUMPRODUCT((AE772&gt;=$AE$705:$AE$902)/COUNTIF($AE$705:$AE$902,$AE$705:$AE$902)),0)</f>
        <v>#DIV/0!</v>
      </c>
      <c r="U772" s="3" t="str">
        <f t="shared" si="25"/>
        <v>#REF!</v>
      </c>
      <c r="V772" s="3" t="str">
        <f t="array" ref="V772">IFERROR(INDEX(Overall!$C$3:$C$389,MATCH(ProjectionCalcs!B772,Overall!$D$3:$D$389,0)),"No")</f>
        <v>No</v>
      </c>
      <c r="W772" s="93">
        <f t="shared" si="26"/>
        <v>1</v>
      </c>
      <c r="X772" s="136"/>
      <c r="Y772" s="3" t="str">
        <f t="shared" si="27"/>
        <v/>
      </c>
      <c r="Z772" s="3" t="str">
        <f t="shared" si="6"/>
        <v>#DIV/0!</v>
      </c>
      <c r="AA772" s="96">
        <f t="shared" si="7"/>
        <v>0</v>
      </c>
      <c r="AB772" s="3" t="str">
        <f>IF(OR((AA772-$AD$2)&lt;0,(AA772-$AD$4)&lt;0),0,(AA772-$AD$2)*(AA772-$AD$4)*'Draft Array'!$K$101*'Draft Array'!$M$113*pcwr)</f>
        <v>#REF!</v>
      </c>
      <c r="AC772" s="3" t="str">
        <f t="shared" si="8"/>
        <v>#REF!</v>
      </c>
      <c r="AD772" s="135">
        <f t="shared" si="9"/>
        <v>0</v>
      </c>
      <c r="AE772" s="3" t="str">
        <f t="shared" si="28"/>
        <v>#DIV/0!</v>
      </c>
      <c r="AF772" s="3"/>
      <c r="AG772" s="3"/>
      <c r="AH772" s="3"/>
      <c r="AI772" s="3"/>
      <c r="AJ772" s="3"/>
      <c r="AK772" s="3"/>
    </row>
    <row r="773" ht="15.75" customHeight="1">
      <c r="A773" s="156" t="str">
        <f>OffensePrj!C772</f>
        <v>te</v>
      </c>
      <c r="B773" s="131" t="str">
        <f>OffensePrj!R772</f>
        <v>Anthony Firkser</v>
      </c>
      <c r="C773" s="132">
        <f>OffensePrj!D772</f>
        <v>0</v>
      </c>
      <c r="D773" s="132">
        <f>OffensePrj!E772</f>
        <v>0</v>
      </c>
      <c r="E773" s="132">
        <f>OffensePrj!F772</f>
        <v>0</v>
      </c>
      <c r="F773" s="132">
        <f>OffensePrj!G772</f>
        <v>0</v>
      </c>
      <c r="G773" s="133">
        <f>OffensePrj!H772</f>
        <v>0</v>
      </c>
      <c r="H773" s="132">
        <f>OffensePrj!I772</f>
        <v>0</v>
      </c>
      <c r="I773" s="132">
        <f>OffensePrj!J772</f>
        <v>0</v>
      </c>
      <c r="J773" s="132">
        <f>OffensePrj!K772</f>
        <v>0</v>
      </c>
      <c r="K773" s="132">
        <f>OffensePrj!L772</f>
        <v>21.32769</v>
      </c>
      <c r="L773" s="132">
        <f>OffensePrj!M772</f>
        <v>260.1239</v>
      </c>
      <c r="M773" s="132">
        <f>OffensePrj!N772</f>
        <v>1.955558</v>
      </c>
      <c r="N773" s="132">
        <f>OffensePrj!O772</f>
        <v>0</v>
      </c>
      <c r="O773" s="132">
        <f>OffensePrj!P772</f>
        <v>0</v>
      </c>
      <c r="P773" s="132">
        <f>OffensePrj!Q772</f>
        <v>0</v>
      </c>
      <c r="Q773" s="134">
        <f>IFERROR(ProjectionCalcs!D773*pointpasscomp+ProjectionCalcs!E773*pointpassyard+ProjectionCalcs!F773*pointpasstd+pointint*ProjectionCalcs!G773+ProjectionCalcs!H773*pointrushatt+pointrushyard*ProjectionCalcs!I773+pointrushtd*ProjectionCalcs!J773+ProjectionCalcs!K773*pointrec+pointrecyard*ProjectionCalcs!L773+ProjectionCalcs!M773*pointrectd+pointfumb*ProjectionCalcs!N773+(C773-D773)*pointpassinc+O773*pointret+P773*pointrushtd,0)</f>
        <v>0</v>
      </c>
      <c r="R773" s="113" t="str">
        <f t="shared" si="23"/>
        <v>#REF!</v>
      </c>
      <c r="S773" s="135" t="str">
        <f t="shared" si="24"/>
        <v>#REF!</v>
      </c>
      <c r="T773" s="113" t="str">
        <f t="array" ref="T773">ROUND(SUMPRODUCT((AE773&gt;=$AE$705:$AE$902)/COUNTIF($AE$705:$AE$902,$AE$705:$AE$902)),0)</f>
        <v>#DIV/0!</v>
      </c>
      <c r="U773" s="3" t="str">
        <f t="shared" si="25"/>
        <v>#REF!</v>
      </c>
      <c r="V773" s="3" t="str">
        <f t="array" ref="V773">IFERROR(INDEX(Overall!$C$3:$C$389,MATCH(ProjectionCalcs!B773,Overall!$D$3:$D$389,0)),"No")</f>
        <v>Yes</v>
      </c>
      <c r="W773" s="93">
        <f t="shared" si="26"/>
        <v>0</v>
      </c>
      <c r="X773" s="136"/>
      <c r="Y773" s="3" t="str">
        <f t="shared" si="27"/>
        <v/>
      </c>
      <c r="Z773" s="3" t="str">
        <f t="shared" si="6"/>
        <v>#DIV/0!</v>
      </c>
      <c r="AA773" s="96">
        <f t="shared" si="7"/>
        <v>0</v>
      </c>
      <c r="AB773" s="3" t="str">
        <f>IF(OR((AA773-$AD$2)&lt;0,(AA773-$AD$4)&lt;0),0,(AA773-$AD$2)*(AA773-$AD$4)*'Draft Array'!$K$101*'Draft Array'!$M$113*pcwr)</f>
        <v>#REF!</v>
      </c>
      <c r="AC773" s="3" t="str">
        <f t="shared" si="8"/>
        <v>#REF!</v>
      </c>
      <c r="AD773" s="135">
        <f t="shared" si="9"/>
        <v>0</v>
      </c>
      <c r="AE773" s="3" t="str">
        <f t="shared" si="28"/>
        <v>#DIV/0!</v>
      </c>
      <c r="AF773" s="3"/>
      <c r="AG773" s="3"/>
      <c r="AH773" s="3"/>
      <c r="AI773" s="3"/>
      <c r="AJ773" s="3"/>
      <c r="AK773" s="3"/>
    </row>
    <row r="774" ht="15.75" customHeight="1">
      <c r="A774" s="156" t="str">
        <f>OffensePrj!C773</f>
        <v>te</v>
      </c>
      <c r="B774" s="131" t="str">
        <f>OffensePrj!R773</f>
        <v>Taysom Hill</v>
      </c>
      <c r="C774" s="132">
        <f>OffensePrj!D773</f>
        <v>0</v>
      </c>
      <c r="D774" s="132">
        <f>OffensePrj!E773</f>
        <v>0</v>
      </c>
      <c r="E774" s="132">
        <f>OffensePrj!F773</f>
        <v>0</v>
      </c>
      <c r="F774" s="132">
        <f>OffensePrj!G773</f>
        <v>0</v>
      </c>
      <c r="G774" s="133">
        <f>OffensePrj!H773</f>
        <v>0</v>
      </c>
      <c r="H774" s="132">
        <f>OffensePrj!I773</f>
        <v>25.22</v>
      </c>
      <c r="I774" s="132">
        <f>OffensePrj!J773</f>
        <v>141.78</v>
      </c>
      <c r="J774" s="132">
        <f>OffensePrj!K773</f>
        <v>0.89</v>
      </c>
      <c r="K774" s="132">
        <f>OffensePrj!L773</f>
        <v>21.02</v>
      </c>
      <c r="L774" s="132">
        <f>OffensePrj!M773</f>
        <v>216.8</v>
      </c>
      <c r="M774" s="132">
        <f>OffensePrj!N773</f>
        <v>2.09</v>
      </c>
      <c r="N774" s="132">
        <f>OffensePrj!O773</f>
        <v>0</v>
      </c>
      <c r="O774" s="132">
        <f>OffensePrj!P773</f>
        <v>0</v>
      </c>
      <c r="P774" s="132">
        <f>OffensePrj!Q773</f>
        <v>0</v>
      </c>
      <c r="Q774" s="134">
        <f>IFERROR(ProjectionCalcs!D774*pointpasscomp+ProjectionCalcs!E774*pointpassyard+ProjectionCalcs!F774*pointpasstd+pointint*ProjectionCalcs!G774+ProjectionCalcs!H774*pointrushatt+pointrushyard*ProjectionCalcs!I774+pointrushtd*ProjectionCalcs!J774+ProjectionCalcs!K774*pointrec+pointrecyard*ProjectionCalcs!L774+ProjectionCalcs!M774*pointrectd+pointfumb*ProjectionCalcs!N774+(C774-D774)*pointpassinc+O774*pointret+P774*pointrushtd,0)</f>
        <v>0</v>
      </c>
      <c r="R774" s="113" t="str">
        <f t="shared" si="23"/>
        <v>#REF!</v>
      </c>
      <c r="S774" s="135" t="str">
        <f t="shared" si="24"/>
        <v>#REF!</v>
      </c>
      <c r="T774" s="113" t="str">
        <f t="array" ref="T774">ROUND(SUMPRODUCT((AE774&gt;=$AE$705:$AE$902)/COUNTIF($AE$705:$AE$902,$AE$705:$AE$902)),0)</f>
        <v>#DIV/0!</v>
      </c>
      <c r="U774" s="3" t="str">
        <f t="shared" si="25"/>
        <v>#REF!</v>
      </c>
      <c r="V774" s="3" t="str">
        <f t="array" ref="V774">IFERROR(INDEX(Overall!$C$3:$C$389,MATCH(ProjectionCalcs!B774,Overall!$D$3:$D$389,0)),"No")</f>
        <v>Yes</v>
      </c>
      <c r="W774" s="93">
        <f t="shared" si="26"/>
        <v>0</v>
      </c>
      <c r="X774" s="136"/>
      <c r="Y774" s="3" t="str">
        <f t="shared" si="27"/>
        <v/>
      </c>
      <c r="Z774" s="3" t="str">
        <f t="shared" si="6"/>
        <v>#DIV/0!</v>
      </c>
      <c r="AA774" s="96">
        <f t="shared" si="7"/>
        <v>0</v>
      </c>
      <c r="AB774" s="3" t="str">
        <f>IF(OR((AA774-$AD$2)&lt;0,(AA774-$AD$4)&lt;0),0,(AA774-$AD$2)*(AA774-$AD$4)*'Draft Array'!$K$101*'Draft Array'!$M$113*pcwr)</f>
        <v>#REF!</v>
      </c>
      <c r="AC774" s="3" t="str">
        <f t="shared" si="8"/>
        <v>#REF!</v>
      </c>
      <c r="AD774" s="135">
        <f t="shared" si="9"/>
        <v>0</v>
      </c>
      <c r="AE774" s="3" t="str">
        <f t="shared" si="28"/>
        <v>#DIV/0!</v>
      </c>
      <c r="AF774" s="3"/>
      <c r="AG774" s="3"/>
      <c r="AH774" s="3"/>
      <c r="AI774" s="3"/>
      <c r="AJ774" s="3"/>
      <c r="AK774" s="3"/>
    </row>
    <row r="775" ht="15.75" customHeight="1">
      <c r="A775" s="156" t="str">
        <f>OffensePrj!C774</f>
        <v>te</v>
      </c>
      <c r="B775" s="131" t="str">
        <f>OffensePrj!R774</f>
        <v>Jacob Hollister</v>
      </c>
      <c r="C775" s="132">
        <f>OffensePrj!D774</f>
        <v>0</v>
      </c>
      <c r="D775" s="132">
        <f>OffensePrj!E774</f>
        <v>0</v>
      </c>
      <c r="E775" s="132">
        <f>OffensePrj!F774</f>
        <v>0</v>
      </c>
      <c r="F775" s="132">
        <f>OffensePrj!G774</f>
        <v>0</v>
      </c>
      <c r="G775" s="133">
        <f>OffensePrj!H774</f>
        <v>0</v>
      </c>
      <c r="H775" s="132">
        <f>OffensePrj!I774</f>
        <v>0</v>
      </c>
      <c r="I775" s="132">
        <f>OffensePrj!J774</f>
        <v>0</v>
      </c>
      <c r="J775" s="132">
        <f>OffensePrj!K774</f>
        <v>0</v>
      </c>
      <c r="K775" s="132">
        <f>OffensePrj!L774</f>
        <v>20.66582</v>
      </c>
      <c r="L775" s="132">
        <f>OffensePrj!M774</f>
        <v>200.2472</v>
      </c>
      <c r="M775" s="132">
        <f>OffensePrj!N774</f>
        <v>1.759491</v>
      </c>
      <c r="N775" s="132">
        <f>OffensePrj!O774</f>
        <v>0</v>
      </c>
      <c r="O775" s="132">
        <f>OffensePrj!P774</f>
        <v>0</v>
      </c>
      <c r="P775" s="132">
        <f>OffensePrj!Q774</f>
        <v>0</v>
      </c>
      <c r="Q775" s="134">
        <f>IFERROR(ProjectionCalcs!D775*pointpasscomp+ProjectionCalcs!E775*pointpassyard+ProjectionCalcs!F775*pointpasstd+pointint*ProjectionCalcs!G775+ProjectionCalcs!H775*pointrushatt+pointrushyard*ProjectionCalcs!I775+pointrushtd*ProjectionCalcs!J775+ProjectionCalcs!K775*pointrec+pointrecyard*ProjectionCalcs!L775+ProjectionCalcs!M775*pointrectd+pointfumb*ProjectionCalcs!N775+(C775-D775)*pointpassinc+O775*pointret+P775*pointrushtd,0)</f>
        <v>0</v>
      </c>
      <c r="R775" s="113" t="str">
        <f t="shared" si="23"/>
        <v>#REF!</v>
      </c>
      <c r="S775" s="135" t="str">
        <f t="shared" si="24"/>
        <v>#REF!</v>
      </c>
      <c r="T775" s="113" t="str">
        <f t="array" ref="T775">ROUND(SUMPRODUCT((AE775&gt;=$AE$705:$AE$902)/COUNTIF($AE$705:$AE$902,$AE$705:$AE$902)),0)</f>
        <v>#DIV/0!</v>
      </c>
      <c r="U775" s="3" t="str">
        <f t="shared" si="25"/>
        <v>#REF!</v>
      </c>
      <c r="V775" s="3" t="str">
        <f t="array" ref="V775">IFERROR(INDEX(Overall!$C$3:$C$389,MATCH(ProjectionCalcs!B775,Overall!$D$3:$D$389,0)),"No")</f>
        <v>No</v>
      </c>
      <c r="W775" s="93">
        <f t="shared" si="26"/>
        <v>1</v>
      </c>
      <c r="X775" s="136"/>
      <c r="Y775" s="3" t="str">
        <f t="shared" si="27"/>
        <v/>
      </c>
      <c r="Z775" s="3" t="str">
        <f t="shared" si="6"/>
        <v>#DIV/0!</v>
      </c>
      <c r="AA775" s="96">
        <f t="shared" si="7"/>
        <v>0</v>
      </c>
      <c r="AB775" s="3" t="str">
        <f>IF(OR((AA775-$AD$2)&lt;0,(AA775-$AD$4)&lt;0),0,(AA775-$AD$2)*(AA775-$AD$4)*'Draft Array'!$K$101*'Draft Array'!$M$113*pcwr)</f>
        <v>#REF!</v>
      </c>
      <c r="AC775" s="3" t="str">
        <f t="shared" si="8"/>
        <v>#REF!</v>
      </c>
      <c r="AD775" s="135">
        <f t="shared" si="9"/>
        <v>0</v>
      </c>
      <c r="AE775" s="3" t="str">
        <f t="shared" si="28"/>
        <v>#DIV/0!</v>
      </c>
      <c r="AF775" s="3"/>
      <c r="AG775" s="3"/>
      <c r="AH775" s="3"/>
      <c r="AI775" s="3"/>
      <c r="AJ775" s="3"/>
      <c r="AK775" s="3"/>
    </row>
    <row r="776" ht="15.75" customHeight="1">
      <c r="A776" s="156" t="str">
        <f>OffensePrj!C775</f>
        <v>te</v>
      </c>
      <c r="B776" s="131" t="str">
        <f>OffensePrj!R775</f>
        <v>Pharaoh Brown</v>
      </c>
      <c r="C776" s="132">
        <f>OffensePrj!D775</f>
        <v>0</v>
      </c>
      <c r="D776" s="132">
        <f>OffensePrj!E775</f>
        <v>0</v>
      </c>
      <c r="E776" s="132">
        <f>OffensePrj!F775</f>
        <v>0</v>
      </c>
      <c r="F776" s="132">
        <f>OffensePrj!G775</f>
        <v>0</v>
      </c>
      <c r="G776" s="133">
        <f>OffensePrj!H775</f>
        <v>0</v>
      </c>
      <c r="H776" s="132">
        <f>OffensePrj!I775</f>
        <v>0</v>
      </c>
      <c r="I776" s="132">
        <f>OffensePrj!J775</f>
        <v>0</v>
      </c>
      <c r="J776" s="132">
        <f>OffensePrj!K775</f>
        <v>0</v>
      </c>
      <c r="K776" s="132">
        <f>OffensePrj!L775</f>
        <v>6.637407</v>
      </c>
      <c r="L776" s="132">
        <f>OffensePrj!M775</f>
        <v>75.52608</v>
      </c>
      <c r="M776" s="132">
        <f>OffensePrj!N775</f>
        <v>0.522414</v>
      </c>
      <c r="N776" s="132">
        <f>OffensePrj!O775</f>
        <v>0</v>
      </c>
      <c r="O776" s="132">
        <f>OffensePrj!P775</f>
        <v>0</v>
      </c>
      <c r="P776" s="132">
        <f>OffensePrj!Q775</f>
        <v>0</v>
      </c>
      <c r="Q776" s="134">
        <f>IFERROR(ProjectionCalcs!D776*pointpasscomp+ProjectionCalcs!E776*pointpassyard+ProjectionCalcs!F776*pointpasstd+pointint*ProjectionCalcs!G776+ProjectionCalcs!H776*pointrushatt+pointrushyard*ProjectionCalcs!I776+pointrushtd*ProjectionCalcs!J776+ProjectionCalcs!K776*pointrec+pointrecyard*ProjectionCalcs!L776+ProjectionCalcs!M776*pointrectd+pointfumb*ProjectionCalcs!N776+(C776-D776)*pointpassinc+O776*pointret+P776*pointrushtd,0)</f>
        <v>0</v>
      </c>
      <c r="R776" s="113" t="str">
        <f t="shared" si="23"/>
        <v>#REF!</v>
      </c>
      <c r="S776" s="135" t="str">
        <f t="shared" si="24"/>
        <v>#REF!</v>
      </c>
      <c r="T776" s="113" t="str">
        <f t="array" ref="T776">ROUND(SUMPRODUCT((AE776&gt;=$AE$705:$AE$902)/COUNTIF($AE$705:$AE$902,$AE$705:$AE$902)),0)</f>
        <v>#DIV/0!</v>
      </c>
      <c r="U776" s="3" t="str">
        <f t="shared" si="25"/>
        <v>#REF!</v>
      </c>
      <c r="V776" s="3" t="str">
        <f t="array" ref="V776">IFERROR(INDEX(Overall!$C$3:$C$389,MATCH(ProjectionCalcs!B776,Overall!$D$3:$D$389,0)),"No")</f>
        <v>No</v>
      </c>
      <c r="W776" s="93">
        <f t="shared" si="26"/>
        <v>1</v>
      </c>
      <c r="X776" s="136"/>
      <c r="Y776" s="3" t="str">
        <f t="shared" si="27"/>
        <v/>
      </c>
      <c r="Z776" s="3" t="str">
        <f t="shared" si="6"/>
        <v>#DIV/0!</v>
      </c>
      <c r="AA776" s="96">
        <f t="shared" si="7"/>
        <v>0</v>
      </c>
      <c r="AB776" s="3" t="str">
        <f>IF(OR((AA776-$AD$2)&lt;0,(AA776-$AD$4)&lt;0),0,(AA776-$AD$2)*(AA776-$AD$4)*'Draft Array'!$K$101*'Draft Array'!$M$113*pcwr)</f>
        <v>#REF!</v>
      </c>
      <c r="AC776" s="3" t="str">
        <f t="shared" si="8"/>
        <v>#REF!</v>
      </c>
      <c r="AD776" s="135">
        <f t="shared" si="9"/>
        <v>0</v>
      </c>
      <c r="AE776" s="3" t="str">
        <f t="shared" si="28"/>
        <v>#DIV/0!</v>
      </c>
      <c r="AF776" s="3"/>
      <c r="AG776" s="3"/>
      <c r="AH776" s="3"/>
      <c r="AI776" s="3"/>
      <c r="AJ776" s="3"/>
      <c r="AK776" s="3"/>
    </row>
    <row r="777" ht="15.75" customHeight="1">
      <c r="A777" s="156" t="str">
        <f>OffensePrj!C776</f>
        <v>te</v>
      </c>
      <c r="B777" s="131" t="str">
        <f>OffensePrj!R776</f>
        <v>Antony Auclair</v>
      </c>
      <c r="C777" s="132">
        <f>OffensePrj!D776</f>
        <v>0</v>
      </c>
      <c r="D777" s="132">
        <f>OffensePrj!E776</f>
        <v>0</v>
      </c>
      <c r="E777" s="132">
        <f>OffensePrj!F776</f>
        <v>0</v>
      </c>
      <c r="F777" s="132">
        <f>OffensePrj!G776</f>
        <v>0</v>
      </c>
      <c r="G777" s="133">
        <f>OffensePrj!H776</f>
        <v>0</v>
      </c>
      <c r="H777" s="132">
        <f>OffensePrj!I776</f>
        <v>0</v>
      </c>
      <c r="I777" s="132">
        <f>OffensePrj!J776</f>
        <v>0</v>
      </c>
      <c r="J777" s="132">
        <f>OffensePrj!K776</f>
        <v>0</v>
      </c>
      <c r="K777" s="132">
        <f>OffensePrj!L776</f>
        <v>4.132497</v>
      </c>
      <c r="L777" s="132">
        <f>OffensePrj!M776</f>
        <v>42.33974</v>
      </c>
      <c r="M777" s="132">
        <f>OffensePrj!N776</f>
        <v>0.398308</v>
      </c>
      <c r="N777" s="132">
        <f>OffensePrj!O776</f>
        <v>0</v>
      </c>
      <c r="O777" s="132">
        <f>OffensePrj!P776</f>
        <v>0</v>
      </c>
      <c r="P777" s="132">
        <f>OffensePrj!Q776</f>
        <v>0</v>
      </c>
      <c r="Q777" s="134">
        <f>IFERROR(ProjectionCalcs!D777*pointpasscomp+ProjectionCalcs!E777*pointpassyard+ProjectionCalcs!F777*pointpasstd+pointint*ProjectionCalcs!G777+ProjectionCalcs!H777*pointrushatt+pointrushyard*ProjectionCalcs!I777+pointrushtd*ProjectionCalcs!J777+ProjectionCalcs!K777*pointrec+pointrecyard*ProjectionCalcs!L777+ProjectionCalcs!M777*pointrectd+pointfumb*ProjectionCalcs!N777+(C777-D777)*pointpassinc+O777*pointret+P777*pointrushtd,0)</f>
        <v>0</v>
      </c>
      <c r="R777" s="113" t="str">
        <f t="shared" si="23"/>
        <v>#REF!</v>
      </c>
      <c r="S777" s="135" t="str">
        <f t="shared" si="24"/>
        <v>#REF!</v>
      </c>
      <c r="T777" s="113" t="str">
        <f t="array" ref="T777">ROUND(SUMPRODUCT((AE777&gt;=$AE$705:$AE$902)/COUNTIF($AE$705:$AE$902,$AE$705:$AE$902)),0)</f>
        <v>#DIV/0!</v>
      </c>
      <c r="U777" s="3" t="str">
        <f t="shared" si="25"/>
        <v>#REF!</v>
      </c>
      <c r="V777" s="3" t="str">
        <f t="array" ref="V777">IFERROR(INDEX(Overall!$C$3:$C$389,MATCH(ProjectionCalcs!B777,Overall!$D$3:$D$389,0)),"No")</f>
        <v>No</v>
      </c>
      <c r="W777" s="93">
        <f t="shared" si="26"/>
        <v>1</v>
      </c>
      <c r="X777" s="136"/>
      <c r="Y777" s="3" t="str">
        <f t="shared" si="27"/>
        <v/>
      </c>
      <c r="Z777" s="3" t="str">
        <f t="shared" si="6"/>
        <v>#DIV/0!</v>
      </c>
      <c r="AA777" s="96">
        <f t="shared" si="7"/>
        <v>0</v>
      </c>
      <c r="AB777" s="3" t="str">
        <f>IF(OR((AA777-$AD$2)&lt;0,(AA777-$AD$4)&lt;0),0,(AA777-$AD$2)*(AA777-$AD$4)*'Draft Array'!$K$101*'Draft Array'!$M$113*pcwr)</f>
        <v>#REF!</v>
      </c>
      <c r="AC777" s="3" t="str">
        <f t="shared" si="8"/>
        <v>#REF!</v>
      </c>
      <c r="AD777" s="135">
        <f t="shared" si="9"/>
        <v>0</v>
      </c>
      <c r="AE777" s="3" t="str">
        <f t="shared" si="28"/>
        <v>#DIV/0!</v>
      </c>
      <c r="AF777" s="3"/>
      <c r="AG777" s="3"/>
      <c r="AH777" s="3"/>
      <c r="AI777" s="3"/>
      <c r="AJ777" s="3"/>
      <c r="AK777" s="3"/>
    </row>
    <row r="778" ht="15.75" customHeight="1">
      <c r="A778" s="156" t="str">
        <f>OffensePrj!C777</f>
        <v>te</v>
      </c>
      <c r="B778" s="131" t="str">
        <f>OffensePrj!R777</f>
        <v>Jason Croom</v>
      </c>
      <c r="C778" s="132">
        <f>OffensePrj!D777</f>
        <v>0</v>
      </c>
      <c r="D778" s="132">
        <f>OffensePrj!E777</f>
        <v>0</v>
      </c>
      <c r="E778" s="132">
        <f>OffensePrj!F777</f>
        <v>0</v>
      </c>
      <c r="F778" s="132">
        <f>OffensePrj!G777</f>
        <v>0</v>
      </c>
      <c r="G778" s="133">
        <f>OffensePrj!H777</f>
        <v>0</v>
      </c>
      <c r="H778" s="132">
        <f>OffensePrj!I777</f>
        <v>0</v>
      </c>
      <c r="I778" s="132">
        <f>OffensePrj!J777</f>
        <v>0</v>
      </c>
      <c r="J778" s="132">
        <f>OffensePrj!K777</f>
        <v>0</v>
      </c>
      <c r="K778" s="132">
        <f>OffensePrj!L777</f>
        <v>13.92646</v>
      </c>
      <c r="L778" s="132">
        <f>OffensePrj!M777</f>
        <v>164.8573</v>
      </c>
      <c r="M778" s="132">
        <f>OffensePrj!N777</f>
        <v>0.726782</v>
      </c>
      <c r="N778" s="132">
        <f>OffensePrj!O777</f>
        <v>2.1</v>
      </c>
      <c r="O778" s="132">
        <f>OffensePrj!P777</f>
        <v>0</v>
      </c>
      <c r="P778" s="132">
        <f>OffensePrj!Q777</f>
        <v>0</v>
      </c>
      <c r="Q778" s="134">
        <f>IFERROR(ProjectionCalcs!D778*pointpasscomp+ProjectionCalcs!E778*pointpassyard+ProjectionCalcs!F778*pointpasstd+pointint*ProjectionCalcs!G778+ProjectionCalcs!H778*pointrushatt+pointrushyard*ProjectionCalcs!I778+pointrushtd*ProjectionCalcs!J778+ProjectionCalcs!K778*pointrec+pointrecyard*ProjectionCalcs!L778+ProjectionCalcs!M778*pointrectd+pointfumb*ProjectionCalcs!N778+(C778-D778)*pointpassinc+O778*pointret+P778*pointrushtd,0)</f>
        <v>0</v>
      </c>
      <c r="R778" s="113" t="str">
        <f t="shared" si="23"/>
        <v>#REF!</v>
      </c>
      <c r="S778" s="135" t="str">
        <f t="shared" si="24"/>
        <v>#REF!</v>
      </c>
      <c r="T778" s="113" t="str">
        <f t="array" ref="T778">ROUND(SUMPRODUCT((AE778&gt;=$AE$705:$AE$902)/COUNTIF($AE$705:$AE$902,$AE$705:$AE$902)),0)</f>
        <v>#DIV/0!</v>
      </c>
      <c r="U778" s="3" t="str">
        <f t="shared" si="25"/>
        <v>#REF!</v>
      </c>
      <c r="V778" s="3" t="str">
        <f t="array" ref="V778">IFERROR(INDEX(Overall!$C$3:$C$389,MATCH(ProjectionCalcs!B778,Overall!$D$3:$D$389,0)),"No")</f>
        <v>No</v>
      </c>
      <c r="W778" s="93">
        <f t="shared" si="26"/>
        <v>1</v>
      </c>
      <c r="X778" s="136"/>
      <c r="Y778" s="3" t="str">
        <f t="shared" si="27"/>
        <v/>
      </c>
      <c r="Z778" s="3" t="str">
        <f t="shared" si="6"/>
        <v>#DIV/0!</v>
      </c>
      <c r="AA778" s="96">
        <f t="shared" si="7"/>
        <v>0</v>
      </c>
      <c r="AB778" s="3" t="str">
        <f>IF(OR((AA778-$AD$2)&lt;0,(AA778-$AD$4)&lt;0),0,(AA778-$AD$2)*(AA778-$AD$4)*'Draft Array'!$K$101*'Draft Array'!$M$113*pcwr)</f>
        <v>#REF!</v>
      </c>
      <c r="AC778" s="3" t="str">
        <f t="shared" si="8"/>
        <v>#REF!</v>
      </c>
      <c r="AD778" s="135">
        <f t="shared" si="9"/>
        <v>0</v>
      </c>
      <c r="AE778" s="3" t="str">
        <f t="shared" si="28"/>
        <v>#DIV/0!</v>
      </c>
      <c r="AF778" s="3"/>
      <c r="AG778" s="3"/>
      <c r="AH778" s="3"/>
      <c r="AI778" s="3"/>
      <c r="AJ778" s="3"/>
      <c r="AK778" s="3"/>
    </row>
    <row r="779" ht="15.75" customHeight="1">
      <c r="A779" s="156" t="str">
        <f>OffensePrj!C778</f>
        <v>te</v>
      </c>
      <c r="B779" s="131" t="str">
        <f>OffensePrj!R778</f>
        <v>Blake Jarwin</v>
      </c>
      <c r="C779" s="132">
        <f>OffensePrj!D778</f>
        <v>0</v>
      </c>
      <c r="D779" s="132">
        <f>OffensePrj!E778</f>
        <v>0</v>
      </c>
      <c r="E779" s="132">
        <f>OffensePrj!F778</f>
        <v>0</v>
      </c>
      <c r="F779" s="132">
        <f>OffensePrj!G778</f>
        <v>0</v>
      </c>
      <c r="G779" s="133">
        <f>OffensePrj!H778</f>
        <v>0</v>
      </c>
      <c r="H779" s="132">
        <f>OffensePrj!I778</f>
        <v>0</v>
      </c>
      <c r="I779" s="132">
        <f>OffensePrj!J778</f>
        <v>0</v>
      </c>
      <c r="J779" s="132">
        <f>OffensePrj!K778</f>
        <v>0</v>
      </c>
      <c r="K779" s="132">
        <f>OffensePrj!L778</f>
        <v>50.3685</v>
      </c>
      <c r="L779" s="132">
        <f>OffensePrj!M778</f>
        <v>583.1384</v>
      </c>
      <c r="M779" s="132">
        <f>OffensePrj!N778</f>
        <v>5.031286</v>
      </c>
      <c r="N779" s="132">
        <f>OffensePrj!O778</f>
        <v>0</v>
      </c>
      <c r="O779" s="132">
        <f>OffensePrj!P778</f>
        <v>0</v>
      </c>
      <c r="P779" s="132">
        <f>OffensePrj!Q778</f>
        <v>0</v>
      </c>
      <c r="Q779" s="134">
        <f>IFERROR(ProjectionCalcs!D779*pointpasscomp+ProjectionCalcs!E779*pointpassyard+ProjectionCalcs!F779*pointpasstd+pointint*ProjectionCalcs!G779+ProjectionCalcs!H779*pointrushatt+pointrushyard*ProjectionCalcs!I779+pointrushtd*ProjectionCalcs!J779+ProjectionCalcs!K779*pointrec+pointrecyard*ProjectionCalcs!L779+ProjectionCalcs!M779*pointrectd+pointfumb*ProjectionCalcs!N779+(C779-D779)*pointpassinc+O779*pointret+P779*pointrushtd,0)</f>
        <v>0</v>
      </c>
      <c r="R779" s="113" t="str">
        <f t="shared" si="23"/>
        <v>#REF!</v>
      </c>
      <c r="S779" s="135" t="str">
        <f t="shared" si="24"/>
        <v>#REF!</v>
      </c>
      <c r="T779" s="113" t="str">
        <f t="array" ref="T779">ROUND(SUMPRODUCT((AE779&gt;=$AE$705:$AE$902)/COUNTIF($AE$705:$AE$902,$AE$705:$AE$902)),0)</f>
        <v>#DIV/0!</v>
      </c>
      <c r="U779" s="3" t="str">
        <f t="shared" si="25"/>
        <v>#REF!</v>
      </c>
      <c r="V779" s="3" t="str">
        <f t="array" ref="V779">IFERROR(INDEX(Overall!$C$3:$C$389,MATCH(ProjectionCalcs!B779,Overall!$D$3:$D$389,0)),"No")</f>
        <v>Yes</v>
      </c>
      <c r="W779" s="93">
        <f t="shared" si="26"/>
        <v>0</v>
      </c>
      <c r="X779" s="136"/>
      <c r="Y779" s="3" t="str">
        <f t="shared" si="27"/>
        <v/>
      </c>
      <c r="Z779" s="3" t="str">
        <f t="shared" si="6"/>
        <v>#DIV/0!</v>
      </c>
      <c r="AA779" s="96">
        <f t="shared" si="7"/>
        <v>0</v>
      </c>
      <c r="AB779" s="3" t="str">
        <f>IF(OR((AA779-$AD$2)&lt;0,(AA779-$AD$4)&lt;0),0,(AA779-$AD$2)*(AA779-$AD$4)*'Draft Array'!$K$101*'Draft Array'!$M$113*pcwr)</f>
        <v>#REF!</v>
      </c>
      <c r="AC779" s="3" t="str">
        <f t="shared" si="8"/>
        <v>#REF!</v>
      </c>
      <c r="AD779" s="135">
        <f t="shared" si="9"/>
        <v>0</v>
      </c>
      <c r="AE779" s="3" t="str">
        <f t="shared" si="28"/>
        <v>#DIV/0!</v>
      </c>
      <c r="AF779" s="3"/>
      <c r="AG779" s="3"/>
      <c r="AH779" s="3"/>
      <c r="AI779" s="3"/>
      <c r="AJ779" s="3"/>
      <c r="AK779" s="3"/>
    </row>
    <row r="780" ht="15.75" customHeight="1">
      <c r="A780" s="156" t="str">
        <f>OffensePrj!C779</f>
        <v>te</v>
      </c>
      <c r="B780" s="131" t="str">
        <f>OffensePrj!R779</f>
        <v>Ricky Seals-Jones</v>
      </c>
      <c r="C780" s="132">
        <f>OffensePrj!D779</f>
        <v>0</v>
      </c>
      <c r="D780" s="132">
        <f>OffensePrj!E779</f>
        <v>0</v>
      </c>
      <c r="E780" s="132">
        <f>OffensePrj!F779</f>
        <v>0</v>
      </c>
      <c r="F780" s="132">
        <f>OffensePrj!G779</f>
        <v>0</v>
      </c>
      <c r="G780" s="133">
        <f>OffensePrj!H779</f>
        <v>0</v>
      </c>
      <c r="H780" s="132">
        <f>OffensePrj!I779</f>
        <v>0</v>
      </c>
      <c r="I780" s="132">
        <f>OffensePrj!J779</f>
        <v>0</v>
      </c>
      <c r="J780" s="132">
        <f>OffensePrj!K779</f>
        <v>0</v>
      </c>
      <c r="K780" s="132">
        <f>OffensePrj!L779</f>
        <v>11.23032</v>
      </c>
      <c r="L780" s="132">
        <f>OffensePrj!M779</f>
        <v>141.5417</v>
      </c>
      <c r="M780" s="132">
        <f>OffensePrj!N779</f>
        <v>1.486686</v>
      </c>
      <c r="N780" s="132">
        <f>OffensePrj!O779</f>
        <v>0.438599</v>
      </c>
      <c r="O780" s="132">
        <f>OffensePrj!P779</f>
        <v>0</v>
      </c>
      <c r="P780" s="132">
        <f>OffensePrj!Q779</f>
        <v>0</v>
      </c>
      <c r="Q780" s="134">
        <f>IFERROR(ProjectionCalcs!D780*pointpasscomp+ProjectionCalcs!E780*pointpassyard+ProjectionCalcs!F780*pointpasstd+pointint*ProjectionCalcs!G780+ProjectionCalcs!H780*pointrushatt+pointrushyard*ProjectionCalcs!I780+pointrushtd*ProjectionCalcs!J780+ProjectionCalcs!K780*pointrec+pointrecyard*ProjectionCalcs!L780+ProjectionCalcs!M780*pointrectd+pointfumb*ProjectionCalcs!N780+(C780-D780)*pointpassinc+O780*pointret+P780*pointrushtd,0)</f>
        <v>0</v>
      </c>
      <c r="R780" s="113" t="str">
        <f t="shared" si="23"/>
        <v>#REF!</v>
      </c>
      <c r="S780" s="135" t="str">
        <f t="shared" si="24"/>
        <v>#REF!</v>
      </c>
      <c r="T780" s="113" t="str">
        <f t="array" ref="T780">ROUND(SUMPRODUCT((AE780&gt;=$AE$705:$AE$902)/COUNTIF($AE$705:$AE$902,$AE$705:$AE$902)),0)</f>
        <v>#DIV/0!</v>
      </c>
      <c r="U780" s="3" t="str">
        <f t="shared" si="25"/>
        <v>#REF!</v>
      </c>
      <c r="V780" s="3" t="str">
        <f t="array" ref="V780">IFERROR(INDEX(Overall!$C$3:$C$389,MATCH(ProjectionCalcs!B780,Overall!$D$3:$D$389,0)),"No")</f>
        <v>No</v>
      </c>
      <c r="W780" s="93">
        <f t="shared" si="26"/>
        <v>1</v>
      </c>
      <c r="X780" s="136"/>
      <c r="Y780" s="3" t="str">
        <f t="shared" si="27"/>
        <v/>
      </c>
      <c r="Z780" s="3" t="str">
        <f t="shared" si="6"/>
        <v>#DIV/0!</v>
      </c>
      <c r="AA780" s="96">
        <f t="shared" si="7"/>
        <v>0</v>
      </c>
      <c r="AB780" s="3" t="str">
        <f>IF(OR((AA780-$AD$2)&lt;0,(AA780-$AD$4)&lt;0),0,(AA780-$AD$2)*(AA780-$AD$4)*'Draft Array'!$K$101*'Draft Array'!$M$113*pcwr)</f>
        <v>#REF!</v>
      </c>
      <c r="AC780" s="3" t="str">
        <f t="shared" si="8"/>
        <v>#REF!</v>
      </c>
      <c r="AD780" s="135">
        <f t="shared" si="9"/>
        <v>0</v>
      </c>
      <c r="AE780" s="3" t="str">
        <f t="shared" si="28"/>
        <v>#DIV/0!</v>
      </c>
      <c r="AF780" s="3"/>
      <c r="AG780" s="3"/>
      <c r="AH780" s="3"/>
      <c r="AI780" s="3"/>
      <c r="AJ780" s="3"/>
      <c r="AK780" s="3"/>
    </row>
    <row r="781" ht="15.75" customHeight="1">
      <c r="A781" s="156" t="str">
        <f>OffensePrj!C780</f>
        <v>te</v>
      </c>
      <c r="B781" s="131" t="str">
        <f>OffensePrj!R780</f>
        <v>Robert Tonyan</v>
      </c>
      <c r="C781" s="132">
        <f>OffensePrj!D780</f>
        <v>0</v>
      </c>
      <c r="D781" s="132">
        <f>OffensePrj!E780</f>
        <v>0</v>
      </c>
      <c r="E781" s="132">
        <f>OffensePrj!F780</f>
        <v>0</v>
      </c>
      <c r="F781" s="132">
        <f>OffensePrj!G780</f>
        <v>0</v>
      </c>
      <c r="G781" s="133">
        <f>OffensePrj!H780</f>
        <v>0</v>
      </c>
      <c r="H781" s="132">
        <f>OffensePrj!I780</f>
        <v>0</v>
      </c>
      <c r="I781" s="132">
        <f>OffensePrj!J780</f>
        <v>0</v>
      </c>
      <c r="J781" s="132">
        <f>OffensePrj!K780</f>
        <v>0</v>
      </c>
      <c r="K781" s="132">
        <f>OffensePrj!L780</f>
        <v>6.643735</v>
      </c>
      <c r="L781" s="132">
        <f>OffensePrj!M780</f>
        <v>64.18171</v>
      </c>
      <c r="M781" s="132">
        <f>OffensePrj!N780</f>
        <v>0.195661</v>
      </c>
      <c r="N781" s="132">
        <f>OffensePrj!O780</f>
        <v>0</v>
      </c>
      <c r="O781" s="132">
        <f>OffensePrj!P780</f>
        <v>0</v>
      </c>
      <c r="P781" s="132">
        <f>OffensePrj!Q780</f>
        <v>0</v>
      </c>
      <c r="Q781" s="134">
        <f>IFERROR(ProjectionCalcs!D781*pointpasscomp+ProjectionCalcs!E781*pointpassyard+ProjectionCalcs!F781*pointpasstd+pointint*ProjectionCalcs!G781+ProjectionCalcs!H781*pointrushatt+pointrushyard*ProjectionCalcs!I781+pointrushtd*ProjectionCalcs!J781+ProjectionCalcs!K781*pointrec+pointrecyard*ProjectionCalcs!L781+ProjectionCalcs!M781*pointrectd+pointfumb*ProjectionCalcs!N781+(C781-D781)*pointpassinc+O781*pointret+P781*pointrushtd,0)</f>
        <v>0</v>
      </c>
      <c r="R781" s="113" t="str">
        <f t="shared" si="23"/>
        <v>#REF!</v>
      </c>
      <c r="S781" s="135" t="str">
        <f t="shared" si="24"/>
        <v>#REF!</v>
      </c>
      <c r="T781" s="113" t="str">
        <f t="array" ref="T781">ROUND(SUMPRODUCT((AE781&gt;=$AE$705:$AE$902)/COUNTIF($AE$705:$AE$902,$AE$705:$AE$902)),0)</f>
        <v>#DIV/0!</v>
      </c>
      <c r="U781" s="3" t="str">
        <f t="shared" si="25"/>
        <v>#REF!</v>
      </c>
      <c r="V781" s="3" t="str">
        <f t="array" ref="V781">IFERROR(INDEX(Overall!$C$3:$C$389,MATCH(ProjectionCalcs!B781,Overall!$D$3:$D$389,0)),"No")</f>
        <v>No</v>
      </c>
      <c r="W781" s="93">
        <f t="shared" si="26"/>
        <v>1</v>
      </c>
      <c r="X781" s="136"/>
      <c r="Y781" s="3" t="str">
        <f t="shared" si="27"/>
        <v/>
      </c>
      <c r="Z781" s="3" t="str">
        <f t="shared" si="6"/>
        <v>#DIV/0!</v>
      </c>
      <c r="AA781" s="96">
        <f t="shared" si="7"/>
        <v>0</v>
      </c>
      <c r="AB781" s="3" t="str">
        <f>IF(OR((AA781-$AD$2)&lt;0,(AA781-$AD$4)&lt;0),0,(AA781-$AD$2)*(AA781-$AD$4)*'Draft Array'!$K$101*'Draft Array'!$M$113*pcwr)</f>
        <v>#REF!</v>
      </c>
      <c r="AC781" s="3" t="str">
        <f t="shared" si="8"/>
        <v>#REF!</v>
      </c>
      <c r="AD781" s="135">
        <f t="shared" si="9"/>
        <v>0</v>
      </c>
      <c r="AE781" s="3" t="str">
        <f t="shared" si="28"/>
        <v>#DIV/0!</v>
      </c>
      <c r="AF781" s="3"/>
      <c r="AG781" s="3"/>
      <c r="AH781" s="3"/>
      <c r="AI781" s="3"/>
      <c r="AJ781" s="3"/>
      <c r="AK781" s="3"/>
    </row>
    <row r="782" ht="15.75" customHeight="1">
      <c r="A782" s="156" t="str">
        <f>OffensePrj!C781</f>
        <v>te</v>
      </c>
      <c r="B782" s="131" t="str">
        <f>OffensePrj!R781</f>
        <v>Dan Arnold</v>
      </c>
      <c r="C782" s="132">
        <f>OffensePrj!D781</f>
        <v>0</v>
      </c>
      <c r="D782" s="132">
        <f>OffensePrj!E781</f>
        <v>0</v>
      </c>
      <c r="E782" s="132">
        <f>OffensePrj!F781</f>
        <v>0</v>
      </c>
      <c r="F782" s="132">
        <f>OffensePrj!G781</f>
        <v>0</v>
      </c>
      <c r="G782" s="133">
        <f>OffensePrj!H781</f>
        <v>0</v>
      </c>
      <c r="H782" s="132">
        <f>OffensePrj!I781</f>
        <v>0</v>
      </c>
      <c r="I782" s="132">
        <f>OffensePrj!J781</f>
        <v>0</v>
      </c>
      <c r="J782" s="132">
        <f>OffensePrj!K781</f>
        <v>0</v>
      </c>
      <c r="K782" s="132">
        <f>OffensePrj!L781</f>
        <v>16.03381</v>
      </c>
      <c r="L782" s="132">
        <f>OffensePrj!M781</f>
        <v>192.0784</v>
      </c>
      <c r="M782" s="132">
        <f>OffensePrj!N781</f>
        <v>1.506616</v>
      </c>
      <c r="N782" s="132">
        <f>OffensePrj!O781</f>
        <v>0</v>
      </c>
      <c r="O782" s="132">
        <f>OffensePrj!P781</f>
        <v>0</v>
      </c>
      <c r="P782" s="132">
        <f>OffensePrj!Q781</f>
        <v>0</v>
      </c>
      <c r="Q782" s="134">
        <f>IFERROR(ProjectionCalcs!D782*pointpasscomp+ProjectionCalcs!E782*pointpassyard+ProjectionCalcs!F782*pointpasstd+pointint*ProjectionCalcs!G782+ProjectionCalcs!H782*pointrushatt+pointrushyard*ProjectionCalcs!I782+pointrushtd*ProjectionCalcs!J782+ProjectionCalcs!K782*pointrec+pointrecyard*ProjectionCalcs!L782+ProjectionCalcs!M782*pointrectd+pointfumb*ProjectionCalcs!N782+(C782-D782)*pointpassinc+O782*pointret+P782*pointrushtd,0)</f>
        <v>0</v>
      </c>
      <c r="R782" s="113" t="str">
        <f t="shared" si="23"/>
        <v>#REF!</v>
      </c>
      <c r="S782" s="135" t="str">
        <f t="shared" si="24"/>
        <v>#REF!</v>
      </c>
      <c r="T782" s="113" t="str">
        <f t="array" ref="T782">ROUND(SUMPRODUCT((AE782&gt;=$AE$705:$AE$902)/COUNTIF($AE$705:$AE$902,$AE$705:$AE$902)),0)</f>
        <v>#DIV/0!</v>
      </c>
      <c r="U782" s="3" t="str">
        <f t="shared" si="25"/>
        <v>#REF!</v>
      </c>
      <c r="V782" s="3" t="str">
        <f t="array" ref="V782">IFERROR(INDEX(Overall!$C$3:$C$389,MATCH(ProjectionCalcs!B782,Overall!$D$3:$D$389,0)),"No")</f>
        <v>Yes</v>
      </c>
      <c r="W782" s="93">
        <f t="shared" si="26"/>
        <v>0</v>
      </c>
      <c r="X782" s="136"/>
      <c r="Y782" s="3" t="str">
        <f t="shared" si="27"/>
        <v/>
      </c>
      <c r="Z782" s="3" t="str">
        <f t="shared" si="6"/>
        <v>#DIV/0!</v>
      </c>
      <c r="AA782" s="96">
        <f t="shared" si="7"/>
        <v>0</v>
      </c>
      <c r="AB782" s="3" t="str">
        <f>IF(OR((AA782-$AD$2)&lt;0,(AA782-$AD$4)&lt;0),0,(AA782-$AD$2)*(AA782-$AD$4)*'Draft Array'!$K$101*'Draft Array'!$M$113*pcwr)</f>
        <v>#REF!</v>
      </c>
      <c r="AC782" s="3" t="str">
        <f t="shared" si="8"/>
        <v>#REF!</v>
      </c>
      <c r="AD782" s="135">
        <f t="shared" si="9"/>
        <v>0</v>
      </c>
      <c r="AE782" s="3" t="str">
        <f t="shared" si="28"/>
        <v>#DIV/0!</v>
      </c>
      <c r="AF782" s="3"/>
      <c r="AG782" s="3"/>
      <c r="AH782" s="3"/>
      <c r="AI782" s="3"/>
      <c r="AJ782" s="3"/>
      <c r="AK782" s="3"/>
    </row>
    <row r="783" ht="15.75" customHeight="1">
      <c r="A783" s="156" t="str">
        <f>OffensePrj!C782</f>
        <v>te</v>
      </c>
      <c r="B783" s="131" t="str">
        <f>OffensePrj!R782</f>
        <v>Troy Fumagalli</v>
      </c>
      <c r="C783" s="132">
        <f>OffensePrj!D782</f>
        <v>0</v>
      </c>
      <c r="D783" s="132">
        <f>OffensePrj!E782</f>
        <v>0</v>
      </c>
      <c r="E783" s="132">
        <f>OffensePrj!F782</f>
        <v>0</v>
      </c>
      <c r="F783" s="132">
        <f>OffensePrj!G782</f>
        <v>0</v>
      </c>
      <c r="G783" s="133">
        <f>OffensePrj!H782</f>
        <v>0</v>
      </c>
      <c r="H783" s="132">
        <f>OffensePrj!I782</f>
        <v>0</v>
      </c>
      <c r="I783" s="132">
        <f>OffensePrj!J782</f>
        <v>0</v>
      </c>
      <c r="J783" s="132">
        <f>OffensePrj!K782</f>
        <v>0</v>
      </c>
      <c r="K783" s="132">
        <f>OffensePrj!L782</f>
        <v>9.108676</v>
      </c>
      <c r="L783" s="132">
        <f>OffensePrj!M782</f>
        <v>78.09132</v>
      </c>
      <c r="M783" s="132">
        <f>OffensePrj!N782</f>
        <v>0.447945</v>
      </c>
      <c r="N783" s="132">
        <f>OffensePrj!O782</f>
        <v>0</v>
      </c>
      <c r="O783" s="132">
        <f>OffensePrj!P782</f>
        <v>0</v>
      </c>
      <c r="P783" s="132">
        <f>OffensePrj!Q782</f>
        <v>0</v>
      </c>
      <c r="Q783" s="134">
        <f>IFERROR(ProjectionCalcs!D783*pointpasscomp+ProjectionCalcs!E783*pointpassyard+ProjectionCalcs!F783*pointpasstd+pointint*ProjectionCalcs!G783+ProjectionCalcs!H783*pointrushatt+pointrushyard*ProjectionCalcs!I783+pointrushtd*ProjectionCalcs!J783+ProjectionCalcs!K783*pointrec+pointrecyard*ProjectionCalcs!L783+ProjectionCalcs!M783*pointrectd+pointfumb*ProjectionCalcs!N783+(C783-D783)*pointpassinc+O783*pointret+P783*pointrushtd,0)</f>
        <v>0</v>
      </c>
      <c r="R783" s="113" t="str">
        <f t="shared" si="23"/>
        <v>#REF!</v>
      </c>
      <c r="S783" s="135" t="str">
        <f t="shared" si="24"/>
        <v>#REF!</v>
      </c>
      <c r="T783" s="113" t="str">
        <f t="array" ref="T783">ROUND(SUMPRODUCT((AE783&gt;=$AE$705:$AE$902)/COUNTIF($AE$705:$AE$902,$AE$705:$AE$902)),0)</f>
        <v>#DIV/0!</v>
      </c>
      <c r="U783" s="3" t="str">
        <f t="shared" si="25"/>
        <v>#REF!</v>
      </c>
      <c r="V783" s="3" t="str">
        <f t="array" ref="V783">IFERROR(INDEX(Overall!$C$3:$C$389,MATCH(ProjectionCalcs!B783,Overall!$D$3:$D$389,0)),"No")</f>
        <v>No</v>
      </c>
      <c r="W783" s="93">
        <f t="shared" si="26"/>
        <v>1</v>
      </c>
      <c r="X783" s="136"/>
      <c r="Y783" s="3" t="str">
        <f t="shared" si="27"/>
        <v/>
      </c>
      <c r="Z783" s="3" t="str">
        <f t="shared" si="6"/>
        <v>#DIV/0!</v>
      </c>
      <c r="AA783" s="96">
        <f t="shared" si="7"/>
        <v>0</v>
      </c>
      <c r="AB783" s="3" t="str">
        <f>IF(OR((AA783-$AD$2)&lt;0,(AA783-$AD$4)&lt;0),0,(AA783-$AD$2)*(AA783-$AD$4)*'Draft Array'!$K$101*'Draft Array'!$M$113*pcwr)</f>
        <v>#REF!</v>
      </c>
      <c r="AC783" s="3" t="str">
        <f t="shared" si="8"/>
        <v>#REF!</v>
      </c>
      <c r="AD783" s="135">
        <f t="shared" si="9"/>
        <v>0</v>
      </c>
      <c r="AE783" s="3" t="str">
        <f t="shared" si="28"/>
        <v>#DIV/0!</v>
      </c>
    </row>
    <row r="784" ht="15.75" customHeight="1">
      <c r="A784" s="156" t="str">
        <f>OffensePrj!C783</f>
        <v>te</v>
      </c>
      <c r="B784" s="131" t="str">
        <f>OffensePrj!R783</f>
        <v>Chris Herndon</v>
      </c>
      <c r="C784" s="132">
        <f>OffensePrj!D783</f>
        <v>0</v>
      </c>
      <c r="D784" s="132">
        <f>OffensePrj!E783</f>
        <v>0</v>
      </c>
      <c r="E784" s="132">
        <f>OffensePrj!F783</f>
        <v>0</v>
      </c>
      <c r="F784" s="132">
        <f>OffensePrj!G783</f>
        <v>0</v>
      </c>
      <c r="G784" s="133">
        <f>OffensePrj!H783</f>
        <v>0</v>
      </c>
      <c r="H784" s="132">
        <f>OffensePrj!I783</f>
        <v>0</v>
      </c>
      <c r="I784" s="132">
        <f>OffensePrj!J783</f>
        <v>0</v>
      </c>
      <c r="J784" s="132">
        <f>OffensePrj!K783</f>
        <v>0</v>
      </c>
      <c r="K784" s="132">
        <f>OffensePrj!L783</f>
        <v>46.61482</v>
      </c>
      <c r="L784" s="132">
        <f>OffensePrj!M783</f>
        <v>547.7546</v>
      </c>
      <c r="M784" s="132">
        <f>OffensePrj!N783</f>
        <v>4.320756</v>
      </c>
      <c r="N784" s="132">
        <f>OffensePrj!O783</f>
        <v>0</v>
      </c>
      <c r="O784" s="132">
        <f>OffensePrj!P783</f>
        <v>0</v>
      </c>
      <c r="P784" s="132">
        <f>OffensePrj!Q783</f>
        <v>0</v>
      </c>
      <c r="Q784" s="134">
        <f>IFERROR(ProjectionCalcs!D784*pointpasscomp+ProjectionCalcs!E784*pointpassyard+ProjectionCalcs!F784*pointpasstd+pointint*ProjectionCalcs!G784+ProjectionCalcs!H784*pointrushatt+pointrushyard*ProjectionCalcs!I784+pointrushtd*ProjectionCalcs!J784+ProjectionCalcs!K784*pointrec+pointrecyard*ProjectionCalcs!L784+ProjectionCalcs!M784*pointrectd+pointfumb*ProjectionCalcs!N784+(C784-D784)*pointpassinc+O784*pointret+P784*pointrushtd,0)</f>
        <v>0</v>
      </c>
      <c r="R784" s="113" t="str">
        <f t="shared" si="23"/>
        <v>#REF!</v>
      </c>
      <c r="S784" s="135" t="str">
        <f t="shared" si="24"/>
        <v>#REF!</v>
      </c>
      <c r="T784" s="113" t="str">
        <f t="array" ref="T784">ROUND(SUMPRODUCT((AE784&gt;=$AE$705:$AE$902)/COUNTIF($AE$705:$AE$902,$AE$705:$AE$902)),0)</f>
        <v>#DIV/0!</v>
      </c>
      <c r="U784" s="3" t="str">
        <f t="shared" si="25"/>
        <v>#REF!</v>
      </c>
      <c r="V784" s="3" t="str">
        <f t="array" ref="V784">IFERROR(INDEX(Overall!$C$3:$C$389,MATCH(ProjectionCalcs!B784,Overall!$D$3:$D$389,0)),"No")</f>
        <v>Yes</v>
      </c>
      <c r="W784" s="93">
        <f t="shared" si="26"/>
        <v>0</v>
      </c>
      <c r="X784" s="136"/>
      <c r="Y784" s="3" t="str">
        <f t="shared" si="27"/>
        <v/>
      </c>
      <c r="Z784" s="3" t="str">
        <f t="shared" si="6"/>
        <v>#DIV/0!</v>
      </c>
      <c r="AA784" s="96">
        <f t="shared" si="7"/>
        <v>0</v>
      </c>
      <c r="AB784" s="3" t="str">
        <f>IF(OR((AA784-$AD$2)&lt;0,(AA784-$AD$4)&lt;0),0,(AA784-$AD$2)*(AA784-$AD$4)*'Draft Array'!$K$101*'Draft Array'!$M$113*pcwr)</f>
        <v>#REF!</v>
      </c>
      <c r="AC784" s="3" t="str">
        <f t="shared" si="8"/>
        <v>#REF!</v>
      </c>
      <c r="AD784" s="135">
        <f t="shared" si="9"/>
        <v>0</v>
      </c>
      <c r="AE784" s="3" t="str">
        <f t="shared" si="28"/>
        <v>#DIV/0!</v>
      </c>
    </row>
    <row r="785" ht="15.75" customHeight="1">
      <c r="A785" s="156" t="str">
        <f>OffensePrj!C784</f>
        <v>te</v>
      </c>
      <c r="B785" s="131" t="str">
        <f>OffensePrj!R784</f>
        <v>Hayden Hurst</v>
      </c>
      <c r="C785" s="132">
        <f>OffensePrj!D784</f>
        <v>0</v>
      </c>
      <c r="D785" s="132">
        <f>OffensePrj!E784</f>
        <v>0</v>
      </c>
      <c r="E785" s="132">
        <f>OffensePrj!F784</f>
        <v>0</v>
      </c>
      <c r="F785" s="132">
        <f>OffensePrj!G784</f>
        <v>0</v>
      </c>
      <c r="G785" s="133">
        <f>OffensePrj!H784</f>
        <v>0</v>
      </c>
      <c r="H785" s="132">
        <f>OffensePrj!I784</f>
        <v>0</v>
      </c>
      <c r="I785" s="132">
        <f>OffensePrj!J784</f>
        <v>0</v>
      </c>
      <c r="J785" s="132">
        <f>OffensePrj!K784</f>
        <v>0</v>
      </c>
      <c r="K785" s="132">
        <f>OffensePrj!L784</f>
        <v>60.00702</v>
      </c>
      <c r="L785" s="132">
        <f>OffensePrj!M784</f>
        <v>686.9772</v>
      </c>
      <c r="M785" s="132">
        <f>OffensePrj!N784</f>
        <v>4.934049</v>
      </c>
      <c r="N785" s="132">
        <f>OffensePrj!O784</f>
        <v>0.512668</v>
      </c>
      <c r="O785" s="132">
        <f>OffensePrj!P784</f>
        <v>0</v>
      </c>
      <c r="P785" s="132">
        <f>OffensePrj!Q784</f>
        <v>0</v>
      </c>
      <c r="Q785" s="134">
        <f>IFERROR(ProjectionCalcs!D785*pointpasscomp+ProjectionCalcs!E785*pointpassyard+ProjectionCalcs!F785*pointpasstd+pointint*ProjectionCalcs!G785+ProjectionCalcs!H785*pointrushatt+pointrushyard*ProjectionCalcs!I785+pointrushtd*ProjectionCalcs!J785+ProjectionCalcs!K785*pointrec+pointrecyard*ProjectionCalcs!L785+ProjectionCalcs!M785*pointrectd+pointfumb*ProjectionCalcs!N785+(C785-D785)*pointpassinc+O785*pointret+P785*pointrushtd,0)</f>
        <v>0</v>
      </c>
      <c r="R785" s="113" t="str">
        <f t="shared" si="23"/>
        <v>#REF!</v>
      </c>
      <c r="S785" s="135" t="str">
        <f t="shared" si="24"/>
        <v>#REF!</v>
      </c>
      <c r="T785" s="113" t="str">
        <f t="array" ref="T785">ROUND(SUMPRODUCT((AE785&gt;=$AE$705:$AE$902)/COUNTIF($AE$705:$AE$902,$AE$705:$AE$902)),0)</f>
        <v>#DIV/0!</v>
      </c>
      <c r="U785" s="3" t="str">
        <f t="shared" si="25"/>
        <v>#REF!</v>
      </c>
      <c r="V785" s="3" t="str">
        <f t="array" ref="V785">IFERROR(INDEX(Overall!$C$3:$C$389,MATCH(ProjectionCalcs!B785,Overall!$D$3:$D$389,0)),"No")</f>
        <v>Yes</v>
      </c>
      <c r="W785" s="93">
        <f t="shared" si="26"/>
        <v>0</v>
      </c>
      <c r="X785" s="136"/>
      <c r="Y785" s="3" t="str">
        <f t="shared" si="27"/>
        <v/>
      </c>
      <c r="Z785" s="3" t="str">
        <f t="shared" si="6"/>
        <v>#DIV/0!</v>
      </c>
      <c r="AA785" s="96">
        <f t="shared" si="7"/>
        <v>0</v>
      </c>
      <c r="AB785" s="3" t="str">
        <f>IF(OR((AA785-$AD$2)&lt;0,(AA785-$AD$4)&lt;0),0,(AA785-$AD$2)*(AA785-$AD$4)*'Draft Array'!$K$101*'Draft Array'!$M$113*pcwr)</f>
        <v>#REF!</v>
      </c>
      <c r="AC785" s="3" t="str">
        <f t="shared" si="8"/>
        <v>#REF!</v>
      </c>
      <c r="AD785" s="135">
        <f t="shared" si="9"/>
        <v>0</v>
      </c>
      <c r="AE785" s="3" t="str">
        <f t="shared" si="28"/>
        <v>#DIV/0!</v>
      </c>
    </row>
    <row r="786" ht="15.75" customHeight="1">
      <c r="A786" s="156" t="str">
        <f>OffensePrj!C785</f>
        <v>te</v>
      </c>
      <c r="B786" s="131" t="str">
        <f>OffensePrj!R785</f>
        <v>Ryan Izzo</v>
      </c>
      <c r="C786" s="132">
        <f>OffensePrj!D785</f>
        <v>0</v>
      </c>
      <c r="D786" s="132">
        <f>OffensePrj!E785</f>
        <v>0</v>
      </c>
      <c r="E786" s="132">
        <f>OffensePrj!F785</f>
        <v>0</v>
      </c>
      <c r="F786" s="132">
        <f>OffensePrj!G785</f>
        <v>0</v>
      </c>
      <c r="G786" s="133">
        <f>OffensePrj!H785</f>
        <v>0</v>
      </c>
      <c r="H786" s="132">
        <f>OffensePrj!I785</f>
        <v>0</v>
      </c>
      <c r="I786" s="132">
        <f>OffensePrj!J785</f>
        <v>0</v>
      </c>
      <c r="J786" s="132">
        <f>OffensePrj!K785</f>
        <v>0</v>
      </c>
      <c r="K786" s="132">
        <f>OffensePrj!L785</f>
        <v>5.83234</v>
      </c>
      <c r="L786" s="132">
        <f>OffensePrj!M785</f>
        <v>87.45007</v>
      </c>
      <c r="M786" s="132">
        <f>OffensePrj!N785</f>
        <v>0.707601</v>
      </c>
      <c r="N786" s="132">
        <f>OffensePrj!O785</f>
        <v>0</v>
      </c>
      <c r="O786" s="132">
        <f>OffensePrj!P785</f>
        <v>0</v>
      </c>
      <c r="P786" s="132">
        <f>OffensePrj!Q785</f>
        <v>0</v>
      </c>
      <c r="Q786" s="134">
        <f>IFERROR(ProjectionCalcs!D786*pointpasscomp+ProjectionCalcs!E786*pointpassyard+ProjectionCalcs!F786*pointpasstd+pointint*ProjectionCalcs!G786+ProjectionCalcs!H786*pointrushatt+pointrushyard*ProjectionCalcs!I786+pointrushtd*ProjectionCalcs!J786+ProjectionCalcs!K786*pointrec+pointrecyard*ProjectionCalcs!L786+ProjectionCalcs!M786*pointrectd+pointfumb*ProjectionCalcs!N786+(C786-D786)*pointpassinc+O786*pointret+P786*pointrushtd,0)</f>
        <v>0</v>
      </c>
      <c r="R786" s="113" t="str">
        <f t="shared" si="23"/>
        <v>#REF!</v>
      </c>
      <c r="S786" s="135" t="str">
        <f t="shared" si="24"/>
        <v>#REF!</v>
      </c>
      <c r="T786" s="113" t="str">
        <f t="array" ref="T786">ROUND(SUMPRODUCT((AE786&gt;=$AE$705:$AE$902)/COUNTIF($AE$705:$AE$902,$AE$705:$AE$902)),0)</f>
        <v>#DIV/0!</v>
      </c>
      <c r="U786" s="3" t="str">
        <f t="shared" si="25"/>
        <v>#REF!</v>
      </c>
      <c r="V786" s="3" t="str">
        <f t="array" ref="V786">IFERROR(INDEX(Overall!$C$3:$C$389,MATCH(ProjectionCalcs!B786,Overall!$D$3:$D$389,0)),"No")</f>
        <v>No</v>
      </c>
      <c r="W786" s="93">
        <f t="shared" si="26"/>
        <v>1</v>
      </c>
      <c r="X786" s="136"/>
      <c r="Y786" s="3" t="str">
        <f t="shared" si="27"/>
        <v/>
      </c>
      <c r="Z786" s="3" t="str">
        <f t="shared" si="6"/>
        <v>#DIV/0!</v>
      </c>
      <c r="AA786" s="96">
        <f t="shared" si="7"/>
        <v>0</v>
      </c>
      <c r="AB786" s="3" t="str">
        <f>IF(OR((AA786-$AD$2)&lt;0,(AA786-$AD$4)&lt;0),0,(AA786-$AD$2)*(AA786-$AD$4)*'Draft Array'!$K$101*'Draft Array'!$M$113*pcwr)</f>
        <v>#REF!</v>
      </c>
      <c r="AC786" s="3" t="str">
        <f t="shared" si="8"/>
        <v>#REF!</v>
      </c>
      <c r="AD786" s="135">
        <f t="shared" si="9"/>
        <v>0</v>
      </c>
      <c r="AE786" s="3" t="str">
        <f t="shared" si="28"/>
        <v>#DIV/0!</v>
      </c>
    </row>
    <row r="787" ht="15.75" customHeight="1">
      <c r="A787" s="156" t="str">
        <f>OffensePrj!C786</f>
        <v>te</v>
      </c>
      <c r="B787" s="131" t="str">
        <f>OffensePrj!R786</f>
        <v>Dalton Schultz</v>
      </c>
      <c r="C787" s="132">
        <f>OffensePrj!D786</f>
        <v>0</v>
      </c>
      <c r="D787" s="132">
        <f>OffensePrj!E786</f>
        <v>0</v>
      </c>
      <c r="E787" s="132">
        <f>OffensePrj!F786</f>
        <v>0</v>
      </c>
      <c r="F787" s="132">
        <f>OffensePrj!G786</f>
        <v>0</v>
      </c>
      <c r="G787" s="133">
        <f>OffensePrj!H786</f>
        <v>0</v>
      </c>
      <c r="H787" s="132">
        <f>OffensePrj!I786</f>
        <v>0</v>
      </c>
      <c r="I787" s="132">
        <f>OffensePrj!J786</f>
        <v>0</v>
      </c>
      <c r="J787" s="132">
        <f>OffensePrj!K786</f>
        <v>0</v>
      </c>
      <c r="K787" s="132">
        <f>OffensePrj!L786</f>
        <v>15.01808</v>
      </c>
      <c r="L787" s="132">
        <f>OffensePrj!M786</f>
        <v>158.4942</v>
      </c>
      <c r="M787" s="132">
        <f>OffensePrj!N786</f>
        <v>0.713878</v>
      </c>
      <c r="N787" s="132">
        <f>OffensePrj!O786</f>
        <v>0.1462</v>
      </c>
      <c r="O787" s="132">
        <f>OffensePrj!P786</f>
        <v>0</v>
      </c>
      <c r="P787" s="132">
        <f>OffensePrj!Q786</f>
        <v>0</v>
      </c>
      <c r="Q787" s="134">
        <f>IFERROR(ProjectionCalcs!D787*pointpasscomp+ProjectionCalcs!E787*pointpassyard+ProjectionCalcs!F787*pointpasstd+pointint*ProjectionCalcs!G787+ProjectionCalcs!H787*pointrushatt+pointrushyard*ProjectionCalcs!I787+pointrushtd*ProjectionCalcs!J787+ProjectionCalcs!K787*pointrec+pointrecyard*ProjectionCalcs!L787+ProjectionCalcs!M787*pointrectd+pointfumb*ProjectionCalcs!N787+(C787-D787)*pointpassinc+O787*pointret+P787*pointrushtd,0)</f>
        <v>0</v>
      </c>
      <c r="R787" s="113" t="str">
        <f t="shared" si="23"/>
        <v>#REF!</v>
      </c>
      <c r="S787" s="135" t="str">
        <f t="shared" si="24"/>
        <v>#REF!</v>
      </c>
      <c r="T787" s="113" t="str">
        <f t="array" ref="T787">ROUND(SUMPRODUCT((AE787&gt;=$AE$705:$AE$902)/COUNTIF($AE$705:$AE$902,$AE$705:$AE$902)),0)</f>
        <v>#DIV/0!</v>
      </c>
      <c r="U787" s="3" t="str">
        <f t="shared" si="25"/>
        <v>#REF!</v>
      </c>
      <c r="V787" s="3" t="str">
        <f t="array" ref="V787">IFERROR(INDEX(Overall!$C$3:$C$389,MATCH(ProjectionCalcs!B787,Overall!$D$3:$D$389,0)),"No")</f>
        <v>No</v>
      </c>
      <c r="W787" s="93">
        <f t="shared" si="26"/>
        <v>1</v>
      </c>
      <c r="X787" s="136"/>
      <c r="Y787" s="3" t="str">
        <f t="shared" si="27"/>
        <v/>
      </c>
      <c r="Z787" s="3" t="str">
        <f t="shared" si="6"/>
        <v>#DIV/0!</v>
      </c>
      <c r="AA787" s="96">
        <f t="shared" si="7"/>
        <v>0</v>
      </c>
      <c r="AB787" s="3" t="str">
        <f>IF(OR((AA787-$AD$2)&lt;0,(AA787-$AD$4)&lt;0),0,(AA787-$AD$2)*(AA787-$AD$4)*'Draft Array'!$K$101*'Draft Array'!$M$113*pcwr)</f>
        <v>#REF!</v>
      </c>
      <c r="AC787" s="3" t="str">
        <f t="shared" si="8"/>
        <v>#REF!</v>
      </c>
      <c r="AD787" s="135">
        <f t="shared" si="9"/>
        <v>0</v>
      </c>
      <c r="AE787" s="3" t="str">
        <f t="shared" si="28"/>
        <v>#DIV/0!</v>
      </c>
    </row>
    <row r="788" ht="15.75" customHeight="1">
      <c r="A788" s="156" t="str">
        <f>OffensePrj!C787</f>
        <v>te</v>
      </c>
      <c r="B788" s="131" t="str">
        <f>OffensePrj!R787</f>
        <v>Durham Smythe</v>
      </c>
      <c r="C788" s="132">
        <f>OffensePrj!D787</f>
        <v>0</v>
      </c>
      <c r="D788" s="132">
        <f>OffensePrj!E787</f>
        <v>0</v>
      </c>
      <c r="E788" s="132">
        <f>OffensePrj!F787</f>
        <v>0</v>
      </c>
      <c r="F788" s="132">
        <f>OffensePrj!G787</f>
        <v>0</v>
      </c>
      <c r="G788" s="133">
        <f>OffensePrj!H787</f>
        <v>0</v>
      </c>
      <c r="H788" s="132">
        <f>OffensePrj!I787</f>
        <v>0</v>
      </c>
      <c r="I788" s="132">
        <f>OffensePrj!J787</f>
        <v>0</v>
      </c>
      <c r="J788" s="132">
        <f>OffensePrj!K787</f>
        <v>0</v>
      </c>
      <c r="K788" s="132">
        <f>OffensePrj!L787</f>
        <v>9.674816</v>
      </c>
      <c r="L788" s="132">
        <f>OffensePrj!M787</f>
        <v>88.64351</v>
      </c>
      <c r="M788" s="132">
        <f>OffensePrj!N787</f>
        <v>0.279087</v>
      </c>
      <c r="N788" s="132">
        <f>OffensePrj!O787</f>
        <v>0</v>
      </c>
      <c r="O788" s="132">
        <f>OffensePrj!P787</f>
        <v>0</v>
      </c>
      <c r="P788" s="132">
        <f>OffensePrj!Q787</f>
        <v>0</v>
      </c>
      <c r="Q788" s="134">
        <f>IFERROR(ProjectionCalcs!D788*pointpasscomp+ProjectionCalcs!E788*pointpassyard+ProjectionCalcs!F788*pointpasstd+pointint*ProjectionCalcs!G788+ProjectionCalcs!H788*pointrushatt+pointrushyard*ProjectionCalcs!I788+pointrushtd*ProjectionCalcs!J788+ProjectionCalcs!K788*pointrec+pointrecyard*ProjectionCalcs!L788+ProjectionCalcs!M788*pointrectd+pointfumb*ProjectionCalcs!N788+(C788-D788)*pointpassinc+O788*pointret+P788*pointrushtd,0)</f>
        <v>0</v>
      </c>
      <c r="R788" s="113" t="str">
        <f t="shared" si="23"/>
        <v>#REF!</v>
      </c>
      <c r="S788" s="135" t="str">
        <f t="shared" si="24"/>
        <v>#REF!</v>
      </c>
      <c r="T788" s="113" t="str">
        <f t="array" ref="T788">ROUND(SUMPRODUCT((AE788&gt;=$AE$705:$AE$902)/COUNTIF($AE$705:$AE$902,$AE$705:$AE$902)),0)</f>
        <v>#DIV/0!</v>
      </c>
      <c r="U788" s="3" t="str">
        <f t="shared" si="25"/>
        <v>#REF!</v>
      </c>
      <c r="V788" s="3" t="str">
        <f t="array" ref="V788">IFERROR(INDEX(Overall!$C$3:$C$389,MATCH(ProjectionCalcs!B788,Overall!$D$3:$D$389,0)),"No")</f>
        <v>No</v>
      </c>
      <c r="W788" s="93">
        <f t="shared" si="26"/>
        <v>1</v>
      </c>
      <c r="X788" s="136"/>
      <c r="Y788" s="3" t="str">
        <f t="shared" si="27"/>
        <v/>
      </c>
      <c r="Z788" s="3" t="str">
        <f t="shared" si="6"/>
        <v>#DIV/0!</v>
      </c>
      <c r="AA788" s="96">
        <f t="shared" si="7"/>
        <v>0</v>
      </c>
      <c r="AB788" s="3" t="str">
        <f>IF(OR((AA788-$AD$2)&lt;0,(AA788-$AD$4)&lt;0),0,(AA788-$AD$2)*(AA788-$AD$4)*'Draft Array'!$K$101*'Draft Array'!$M$113*pcwr)</f>
        <v>#REF!</v>
      </c>
      <c r="AC788" s="3" t="str">
        <f t="shared" si="8"/>
        <v>#REF!</v>
      </c>
      <c r="AD788" s="135">
        <f t="shared" si="9"/>
        <v>0</v>
      </c>
      <c r="AE788" s="3" t="str">
        <f t="shared" si="28"/>
        <v>#DIV/0!</v>
      </c>
    </row>
    <row r="789" ht="15.75" customHeight="1">
      <c r="A789" s="156" t="str">
        <f>OffensePrj!C788</f>
        <v>te</v>
      </c>
      <c r="B789" s="131" t="str">
        <f>OffensePrj!R788</f>
        <v>Ian Thomas</v>
      </c>
      <c r="C789" s="132">
        <f>OffensePrj!D788</f>
        <v>0</v>
      </c>
      <c r="D789" s="132">
        <f>OffensePrj!E788</f>
        <v>0</v>
      </c>
      <c r="E789" s="132">
        <f>OffensePrj!F788</f>
        <v>0</v>
      </c>
      <c r="F789" s="132">
        <f>OffensePrj!G788</f>
        <v>0</v>
      </c>
      <c r="G789" s="133">
        <f>OffensePrj!H788</f>
        <v>0</v>
      </c>
      <c r="H789" s="132">
        <f>OffensePrj!I788</f>
        <v>0</v>
      </c>
      <c r="I789" s="132">
        <f>OffensePrj!J788</f>
        <v>0</v>
      </c>
      <c r="J789" s="132">
        <f>OffensePrj!K788</f>
        <v>0</v>
      </c>
      <c r="K789" s="132">
        <f>OffensePrj!L788</f>
        <v>54.99505</v>
      </c>
      <c r="L789" s="132">
        <f>OffensePrj!M788</f>
        <v>566.7566</v>
      </c>
      <c r="M789" s="132">
        <f>OffensePrj!N788</f>
        <v>4.291921</v>
      </c>
      <c r="N789" s="132">
        <f>OffensePrj!O788</f>
        <v>0.512668</v>
      </c>
      <c r="O789" s="132">
        <f>OffensePrj!P788</f>
        <v>0</v>
      </c>
      <c r="P789" s="132">
        <f>OffensePrj!Q788</f>
        <v>0</v>
      </c>
      <c r="Q789" s="134">
        <f>IFERROR(ProjectionCalcs!D789*pointpasscomp+ProjectionCalcs!E789*pointpassyard+ProjectionCalcs!F789*pointpasstd+pointint*ProjectionCalcs!G789+ProjectionCalcs!H789*pointrushatt+pointrushyard*ProjectionCalcs!I789+pointrushtd*ProjectionCalcs!J789+ProjectionCalcs!K789*pointrec+pointrecyard*ProjectionCalcs!L789+ProjectionCalcs!M789*pointrectd+pointfumb*ProjectionCalcs!N789+(C789-D789)*pointpassinc+O789*pointret+P789*pointrushtd,0)</f>
        <v>0</v>
      </c>
      <c r="R789" s="113" t="str">
        <f t="shared" si="23"/>
        <v>#REF!</v>
      </c>
      <c r="S789" s="135" t="str">
        <f t="shared" si="24"/>
        <v>#REF!</v>
      </c>
      <c r="T789" s="113" t="str">
        <f t="array" ref="T789">ROUND(SUMPRODUCT((AE789&gt;=$AE$705:$AE$902)/COUNTIF($AE$705:$AE$902,$AE$705:$AE$902)),0)</f>
        <v>#DIV/0!</v>
      </c>
      <c r="U789" s="3" t="str">
        <f t="shared" si="25"/>
        <v>#REF!</v>
      </c>
      <c r="V789" s="3" t="str">
        <f t="array" ref="V789">IFERROR(INDEX(Overall!$C$3:$C$389,MATCH(ProjectionCalcs!B789,Overall!$D$3:$D$389,0)),"No")</f>
        <v>Yes</v>
      </c>
      <c r="W789" s="93">
        <f t="shared" si="26"/>
        <v>0</v>
      </c>
      <c r="X789" s="136"/>
      <c r="Y789" s="3" t="str">
        <f t="shared" si="27"/>
        <v/>
      </c>
      <c r="Z789" s="3" t="str">
        <f t="shared" si="6"/>
        <v>#DIV/0!</v>
      </c>
      <c r="AA789" s="96">
        <f t="shared" si="7"/>
        <v>0</v>
      </c>
      <c r="AB789" s="3" t="str">
        <f>IF(OR((AA789-$AD$2)&lt;0,(AA789-$AD$4)&lt;0),0,(AA789-$AD$2)*(AA789-$AD$4)*'Draft Array'!$K$101*'Draft Array'!$M$113*pcwr)</f>
        <v>#REF!</v>
      </c>
      <c r="AC789" s="3" t="str">
        <f t="shared" si="8"/>
        <v>#REF!</v>
      </c>
      <c r="AD789" s="135">
        <f t="shared" si="9"/>
        <v>0</v>
      </c>
      <c r="AE789" s="3" t="str">
        <f t="shared" si="28"/>
        <v>#DIV/0!</v>
      </c>
    </row>
    <row r="790" ht="15.75" customHeight="1">
      <c r="A790" s="156" t="str">
        <f>OffensePrj!C789</f>
        <v>te</v>
      </c>
      <c r="B790" s="131" t="str">
        <f>OffensePrj!R789</f>
        <v>Jordan Thomas</v>
      </c>
      <c r="C790" s="132">
        <f>OffensePrj!D789</f>
        <v>0</v>
      </c>
      <c r="D790" s="132">
        <f>OffensePrj!E789</f>
        <v>0</v>
      </c>
      <c r="E790" s="132">
        <f>OffensePrj!F789</f>
        <v>0</v>
      </c>
      <c r="F790" s="132">
        <f>OffensePrj!G789</f>
        <v>0</v>
      </c>
      <c r="G790" s="133">
        <f>OffensePrj!H789</f>
        <v>0</v>
      </c>
      <c r="H790" s="132">
        <f>OffensePrj!I789</f>
        <v>0</v>
      </c>
      <c r="I790" s="132">
        <f>OffensePrj!J789</f>
        <v>0</v>
      </c>
      <c r="J790" s="132">
        <f>OffensePrj!K789</f>
        <v>0</v>
      </c>
      <c r="K790" s="132">
        <f>OffensePrj!L789</f>
        <v>13.84358</v>
      </c>
      <c r="L790" s="132">
        <f>OffensePrj!M789</f>
        <v>139.0869</v>
      </c>
      <c r="M790" s="132">
        <f>OffensePrj!N789</f>
        <v>1.369584</v>
      </c>
      <c r="N790" s="132">
        <f>OffensePrj!O789</f>
        <v>0</v>
      </c>
      <c r="O790" s="132">
        <f>OffensePrj!P789</f>
        <v>0</v>
      </c>
      <c r="P790" s="132">
        <f>OffensePrj!Q789</f>
        <v>0</v>
      </c>
      <c r="Q790" s="134">
        <f>IFERROR(ProjectionCalcs!D790*pointpasscomp+ProjectionCalcs!E790*pointpassyard+ProjectionCalcs!F790*pointpasstd+pointint*ProjectionCalcs!G790+ProjectionCalcs!H790*pointrushatt+pointrushyard*ProjectionCalcs!I790+pointrushtd*ProjectionCalcs!J790+ProjectionCalcs!K790*pointrec+pointrecyard*ProjectionCalcs!L790+ProjectionCalcs!M790*pointrectd+pointfumb*ProjectionCalcs!N790+(C790-D790)*pointpassinc+O790*pointret+P790*pointrushtd,0)</f>
        <v>0</v>
      </c>
      <c r="R790" s="113" t="str">
        <f t="shared" si="23"/>
        <v>#REF!</v>
      </c>
      <c r="S790" s="135" t="str">
        <f t="shared" si="24"/>
        <v>#REF!</v>
      </c>
      <c r="T790" s="113" t="str">
        <f t="array" ref="T790">ROUND(SUMPRODUCT((AE790&gt;=$AE$705:$AE$902)/COUNTIF($AE$705:$AE$902,$AE$705:$AE$902)),0)</f>
        <v>#DIV/0!</v>
      </c>
      <c r="U790" s="3" t="str">
        <f t="shared" si="25"/>
        <v>#REF!</v>
      </c>
      <c r="V790" s="3" t="str">
        <f t="array" ref="V790">IFERROR(INDEX(Overall!$C$3:$C$389,MATCH(ProjectionCalcs!B790,Overall!$D$3:$D$389,0)),"No")</f>
        <v>No</v>
      </c>
      <c r="W790" s="93">
        <f t="shared" si="26"/>
        <v>1</v>
      </c>
      <c r="X790" s="136"/>
      <c r="Y790" s="3" t="str">
        <f t="shared" si="27"/>
        <v/>
      </c>
      <c r="Z790" s="3" t="str">
        <f t="shared" si="6"/>
        <v>#DIV/0!</v>
      </c>
      <c r="AA790" s="96">
        <f t="shared" si="7"/>
        <v>0</v>
      </c>
      <c r="AB790" s="3" t="str">
        <f>IF(OR((AA790-$AD$2)&lt;0,(AA790-$AD$4)&lt;0),0,(AA790-$AD$2)*(AA790-$AD$4)*'Draft Array'!$K$101*'Draft Array'!$M$113*pcwr)</f>
        <v>#REF!</v>
      </c>
      <c r="AC790" s="3" t="str">
        <f t="shared" si="8"/>
        <v>#REF!</v>
      </c>
      <c r="AD790" s="135">
        <f t="shared" si="9"/>
        <v>0</v>
      </c>
      <c r="AE790" s="3" t="str">
        <f t="shared" si="28"/>
        <v>#DIV/0!</v>
      </c>
    </row>
    <row r="791" ht="15.75" customHeight="1">
      <c r="A791" s="156" t="str">
        <f>OffensePrj!C790</f>
        <v>te</v>
      </c>
      <c r="B791" s="131" t="str">
        <f>OffensePrj!R790</f>
        <v>Jordan Akins</v>
      </c>
      <c r="C791" s="132">
        <f>OffensePrj!D790</f>
        <v>0</v>
      </c>
      <c r="D791" s="132">
        <f>OffensePrj!E790</f>
        <v>0</v>
      </c>
      <c r="E791" s="132">
        <f>OffensePrj!F790</f>
        <v>0</v>
      </c>
      <c r="F791" s="132">
        <f>OffensePrj!G790</f>
        <v>0</v>
      </c>
      <c r="G791" s="133">
        <f>OffensePrj!H790</f>
        <v>0</v>
      </c>
      <c r="H791" s="132">
        <f>OffensePrj!I790</f>
        <v>0</v>
      </c>
      <c r="I791" s="132">
        <f>OffensePrj!J790</f>
        <v>0</v>
      </c>
      <c r="J791" s="132">
        <f>OffensePrj!K790</f>
        <v>0</v>
      </c>
      <c r="K791" s="132">
        <f>OffensePrj!L790</f>
        <v>29.29991</v>
      </c>
      <c r="L791" s="132">
        <f>OffensePrj!M790</f>
        <v>322.5538</v>
      </c>
      <c r="M791" s="132">
        <f>OffensePrj!N790</f>
        <v>1.472291</v>
      </c>
      <c r="N791" s="132">
        <f>OffensePrj!O790</f>
        <v>0</v>
      </c>
      <c r="O791" s="132">
        <f>OffensePrj!P790</f>
        <v>0</v>
      </c>
      <c r="P791" s="132">
        <f>OffensePrj!Q790</f>
        <v>0</v>
      </c>
      <c r="Q791" s="134">
        <f>IFERROR(ProjectionCalcs!D791*pointpasscomp+ProjectionCalcs!E791*pointpassyard+ProjectionCalcs!F791*pointpasstd+pointint*ProjectionCalcs!G791+ProjectionCalcs!H791*pointrushatt+pointrushyard*ProjectionCalcs!I791+pointrushtd*ProjectionCalcs!J791+ProjectionCalcs!K791*pointrec+pointrecyard*ProjectionCalcs!L791+ProjectionCalcs!M791*pointrectd+pointfumb*ProjectionCalcs!N791+(C791-D791)*pointpassinc+O791*pointret+P791*pointrushtd,0)</f>
        <v>0</v>
      </c>
      <c r="R791" s="113" t="str">
        <f t="shared" si="23"/>
        <v>#REF!</v>
      </c>
      <c r="S791" s="135" t="str">
        <f t="shared" si="24"/>
        <v>#REF!</v>
      </c>
      <c r="T791" s="113" t="str">
        <f t="array" ref="T791">ROUND(SUMPRODUCT((AE791&gt;=$AE$705:$AE$902)/COUNTIF($AE$705:$AE$902,$AE$705:$AE$902)),0)</f>
        <v>#DIV/0!</v>
      </c>
      <c r="U791" s="3" t="str">
        <f t="shared" si="25"/>
        <v>#REF!</v>
      </c>
      <c r="V791" s="3" t="str">
        <f t="array" ref="V791">IFERROR(INDEX(Overall!$C$3:$C$389,MATCH(ProjectionCalcs!B791,Overall!$D$3:$D$389,0)),"No")</f>
        <v>Yes</v>
      </c>
      <c r="W791" s="93">
        <f t="shared" si="26"/>
        <v>0</v>
      </c>
      <c r="X791" s="136"/>
      <c r="Y791" s="3" t="str">
        <f t="shared" si="27"/>
        <v/>
      </c>
      <c r="Z791" s="3" t="str">
        <f t="shared" si="6"/>
        <v>#DIV/0!</v>
      </c>
      <c r="AA791" s="96">
        <f t="shared" si="7"/>
        <v>0</v>
      </c>
      <c r="AB791" s="3" t="str">
        <f>IF(OR((AA791-$AD$2)&lt;0,(AA791-$AD$4)&lt;0),0,(AA791-$AD$2)*(AA791-$AD$4)*'Draft Array'!$K$101*'Draft Array'!$M$113*pcwr)</f>
        <v>#REF!</v>
      </c>
      <c r="AC791" s="3" t="str">
        <f t="shared" si="8"/>
        <v>#REF!</v>
      </c>
      <c r="AD791" s="135">
        <f t="shared" si="9"/>
        <v>0</v>
      </c>
      <c r="AE791" s="3" t="str">
        <f t="shared" si="28"/>
        <v>#DIV/0!</v>
      </c>
    </row>
    <row r="792" ht="15.75" customHeight="1">
      <c r="A792" s="156" t="str">
        <f>OffensePrj!C791</f>
        <v>te</v>
      </c>
      <c r="B792" s="131" t="str">
        <f>OffensePrj!R791</f>
        <v>Mark Andrews</v>
      </c>
      <c r="C792" s="132">
        <f>OffensePrj!D791</f>
        <v>0</v>
      </c>
      <c r="D792" s="132">
        <f>OffensePrj!E791</f>
        <v>0</v>
      </c>
      <c r="E792" s="132">
        <f>OffensePrj!F791</f>
        <v>0</v>
      </c>
      <c r="F792" s="132">
        <f>OffensePrj!G791</f>
        <v>0</v>
      </c>
      <c r="G792" s="133">
        <f>OffensePrj!H791</f>
        <v>0</v>
      </c>
      <c r="H792" s="132">
        <f>OffensePrj!I791</f>
        <v>0</v>
      </c>
      <c r="I792" s="132">
        <f>OffensePrj!J791</f>
        <v>0</v>
      </c>
      <c r="J792" s="132">
        <f>OffensePrj!K791</f>
        <v>0</v>
      </c>
      <c r="K792" s="132">
        <f>OffensePrj!L791</f>
        <v>63.24043</v>
      </c>
      <c r="L792" s="132">
        <f>OffensePrj!M791</f>
        <v>847.9496</v>
      </c>
      <c r="M792" s="132">
        <f>OffensePrj!N791</f>
        <v>7.893848</v>
      </c>
      <c r="N792" s="132">
        <f>OffensePrj!O791</f>
        <v>0.756334</v>
      </c>
      <c r="O792" s="132">
        <f>OffensePrj!P791</f>
        <v>0</v>
      </c>
      <c r="P792" s="132">
        <f>OffensePrj!Q791</f>
        <v>0</v>
      </c>
      <c r="Q792" s="134">
        <f>IFERROR(ProjectionCalcs!D792*pointpasscomp+ProjectionCalcs!E792*pointpassyard+ProjectionCalcs!F792*pointpasstd+pointint*ProjectionCalcs!G792+ProjectionCalcs!H792*pointrushatt+pointrushyard*ProjectionCalcs!I792+pointrushtd*ProjectionCalcs!J792+ProjectionCalcs!K792*pointrec+pointrecyard*ProjectionCalcs!L792+ProjectionCalcs!M792*pointrectd+pointfumb*ProjectionCalcs!N792+(C792-D792)*pointpassinc+O792*pointret+P792*pointrushtd,0)</f>
        <v>0</v>
      </c>
      <c r="R792" s="113" t="str">
        <f t="shared" si="23"/>
        <v>#REF!</v>
      </c>
      <c r="S792" s="135" t="str">
        <f t="shared" si="24"/>
        <v>#REF!</v>
      </c>
      <c r="T792" s="113" t="str">
        <f t="array" ref="T792">ROUND(SUMPRODUCT((AE792&gt;=$AE$705:$AE$902)/COUNTIF($AE$705:$AE$902,$AE$705:$AE$902)),0)</f>
        <v>#DIV/0!</v>
      </c>
      <c r="U792" s="3" t="str">
        <f t="shared" si="25"/>
        <v>#REF!</v>
      </c>
      <c r="V792" s="3" t="str">
        <f t="array" ref="V792">IFERROR(INDEX(Overall!$C$3:$C$389,MATCH(ProjectionCalcs!B792,Overall!$D$3:$D$389,0)),"No")</f>
        <v>Yes</v>
      </c>
      <c r="W792" s="93">
        <f t="shared" si="26"/>
        <v>0</v>
      </c>
      <c r="X792" s="136"/>
      <c r="Y792" s="3" t="str">
        <f t="shared" si="27"/>
        <v/>
      </c>
      <c r="Z792" s="3" t="str">
        <f t="shared" si="6"/>
        <v>#DIV/0!</v>
      </c>
      <c r="AA792" s="96">
        <f t="shared" si="7"/>
        <v>0</v>
      </c>
      <c r="AB792" s="3" t="str">
        <f>IF(OR((AA792-$AD$2)&lt;0,(AA792-$AD$4)&lt;0),0,(AA792-$AD$2)*(AA792-$AD$4)*'Draft Array'!$K$101*'Draft Array'!$M$113*pcwr)</f>
        <v>#REF!</v>
      </c>
      <c r="AC792" s="3" t="str">
        <f t="shared" si="8"/>
        <v>#REF!</v>
      </c>
      <c r="AD792" s="135">
        <f t="shared" si="9"/>
        <v>0</v>
      </c>
      <c r="AE792" s="3" t="str">
        <f t="shared" si="28"/>
        <v>#DIV/0!</v>
      </c>
    </row>
    <row r="793" ht="15.75" customHeight="1">
      <c r="A793" s="156" t="str">
        <f>OffensePrj!C792</f>
        <v>te</v>
      </c>
      <c r="B793" s="131" t="str">
        <f>OffensePrj!R792</f>
        <v>Mike Gesicki</v>
      </c>
      <c r="C793" s="132">
        <f>OffensePrj!D792</f>
        <v>0</v>
      </c>
      <c r="D793" s="132">
        <f>OffensePrj!E792</f>
        <v>0</v>
      </c>
      <c r="E793" s="132">
        <f>OffensePrj!F792</f>
        <v>0</v>
      </c>
      <c r="F793" s="132">
        <f>OffensePrj!G792</f>
        <v>0</v>
      </c>
      <c r="G793" s="133">
        <f>OffensePrj!H792</f>
        <v>0</v>
      </c>
      <c r="H793" s="132">
        <f>OffensePrj!I792</f>
        <v>0</v>
      </c>
      <c r="I793" s="132">
        <f>OffensePrj!J792</f>
        <v>0</v>
      </c>
      <c r="J793" s="132">
        <f>OffensePrj!K792</f>
        <v>0</v>
      </c>
      <c r="K793" s="132">
        <f>OffensePrj!L792</f>
        <v>58.7402</v>
      </c>
      <c r="L793" s="132">
        <f>OffensePrj!M792</f>
        <v>656.5462</v>
      </c>
      <c r="M793" s="132">
        <f>OffensePrj!N792</f>
        <v>4.736904</v>
      </c>
      <c r="N793" s="132">
        <f>OffensePrj!O792</f>
        <v>1.317735</v>
      </c>
      <c r="O793" s="132">
        <f>OffensePrj!P792</f>
        <v>0</v>
      </c>
      <c r="P793" s="132">
        <f>OffensePrj!Q792</f>
        <v>0</v>
      </c>
      <c r="Q793" s="134">
        <f>IFERROR(ProjectionCalcs!D793*pointpasscomp+ProjectionCalcs!E793*pointpassyard+ProjectionCalcs!F793*pointpasstd+pointint*ProjectionCalcs!G793+ProjectionCalcs!H793*pointrushatt+pointrushyard*ProjectionCalcs!I793+pointrushtd*ProjectionCalcs!J793+ProjectionCalcs!K793*pointrec+pointrecyard*ProjectionCalcs!L793+ProjectionCalcs!M793*pointrectd+pointfumb*ProjectionCalcs!N793+(C793-D793)*pointpassinc+O793*pointret+P793*pointrushtd,0)</f>
        <v>0</v>
      </c>
      <c r="R793" s="113" t="str">
        <f t="shared" si="23"/>
        <v>#REF!</v>
      </c>
      <c r="S793" s="135" t="str">
        <f t="shared" si="24"/>
        <v>#REF!</v>
      </c>
      <c r="T793" s="113" t="str">
        <f t="array" ref="T793">ROUND(SUMPRODUCT((AE793&gt;=$AE$705:$AE$902)/COUNTIF($AE$705:$AE$902,$AE$705:$AE$902)),0)</f>
        <v>#DIV/0!</v>
      </c>
      <c r="U793" s="3" t="str">
        <f t="shared" si="25"/>
        <v>#REF!</v>
      </c>
      <c r="V793" s="3" t="str">
        <f t="array" ref="V793">IFERROR(INDEX(Overall!$C$3:$C$389,MATCH(ProjectionCalcs!B793,Overall!$D$3:$D$389,0)),"No")</f>
        <v>Yes</v>
      </c>
      <c r="W793" s="93">
        <f t="shared" si="26"/>
        <v>0</v>
      </c>
      <c r="X793" s="136"/>
      <c r="Y793" s="3" t="str">
        <f t="shared" si="27"/>
        <v/>
      </c>
      <c r="Z793" s="3" t="str">
        <f t="shared" si="6"/>
        <v>#DIV/0!</v>
      </c>
      <c r="AA793" s="96">
        <f t="shared" si="7"/>
        <v>0</v>
      </c>
      <c r="AB793" s="3" t="str">
        <f>IF(OR((AA793-$AD$2)&lt;0,(AA793-$AD$4)&lt;0),0,(AA793-$AD$2)*(AA793-$AD$4)*'Draft Array'!$K$101*'Draft Array'!$M$113*pcwr)</f>
        <v>#REF!</v>
      </c>
      <c r="AC793" s="3" t="str">
        <f t="shared" si="8"/>
        <v>#REF!</v>
      </c>
      <c r="AD793" s="135">
        <f t="shared" si="9"/>
        <v>0</v>
      </c>
      <c r="AE793" s="3" t="str">
        <f t="shared" si="28"/>
        <v>#DIV/0!</v>
      </c>
    </row>
    <row r="794" ht="15.75" customHeight="1">
      <c r="A794" s="156" t="str">
        <f>OffensePrj!C793</f>
        <v>te</v>
      </c>
      <c r="B794" s="131" t="str">
        <f>OffensePrj!R793</f>
        <v>Dallas Goedert</v>
      </c>
      <c r="C794" s="132">
        <f>OffensePrj!D793</f>
        <v>0</v>
      </c>
      <c r="D794" s="132">
        <f>OffensePrj!E793</f>
        <v>0</v>
      </c>
      <c r="E794" s="132">
        <f>OffensePrj!F793</f>
        <v>0</v>
      </c>
      <c r="F794" s="132">
        <f>OffensePrj!G793</f>
        <v>0</v>
      </c>
      <c r="G794" s="133">
        <f>OffensePrj!H793</f>
        <v>0</v>
      </c>
      <c r="H794" s="132">
        <f>OffensePrj!I793</f>
        <v>0</v>
      </c>
      <c r="I794" s="132">
        <f>OffensePrj!J793</f>
        <v>0</v>
      </c>
      <c r="J794" s="132">
        <f>OffensePrj!K793</f>
        <v>0</v>
      </c>
      <c r="K794" s="132">
        <f>OffensePrj!L793</f>
        <v>56.2878</v>
      </c>
      <c r="L794" s="132">
        <f>OffensePrj!M793</f>
        <v>596.2538</v>
      </c>
      <c r="M794" s="132">
        <f>OffensePrj!N793</f>
        <v>5.028048</v>
      </c>
      <c r="N794" s="132">
        <f>OffensePrj!O793</f>
        <v>1.097466</v>
      </c>
      <c r="O794" s="132">
        <f>OffensePrj!P793</f>
        <v>0</v>
      </c>
      <c r="P794" s="132">
        <f>OffensePrj!Q793</f>
        <v>0</v>
      </c>
      <c r="Q794" s="134">
        <f>IFERROR(ProjectionCalcs!D794*pointpasscomp+ProjectionCalcs!E794*pointpassyard+ProjectionCalcs!F794*pointpasstd+pointint*ProjectionCalcs!G794+ProjectionCalcs!H794*pointrushatt+pointrushyard*ProjectionCalcs!I794+pointrushtd*ProjectionCalcs!J794+ProjectionCalcs!K794*pointrec+pointrecyard*ProjectionCalcs!L794+ProjectionCalcs!M794*pointrectd+pointfumb*ProjectionCalcs!N794+(C794-D794)*pointpassinc+O794*pointret+P794*pointrushtd,0)</f>
        <v>0</v>
      </c>
      <c r="R794" s="113" t="str">
        <f t="shared" si="23"/>
        <v>#REF!</v>
      </c>
      <c r="S794" s="135" t="str">
        <f t="shared" si="24"/>
        <v>#REF!</v>
      </c>
      <c r="T794" s="113" t="str">
        <f t="array" ref="T794">ROUND(SUMPRODUCT((AE794&gt;=$AE$705:$AE$902)/COUNTIF($AE$705:$AE$902,$AE$705:$AE$902)),0)</f>
        <v>#DIV/0!</v>
      </c>
      <c r="U794" s="3" t="str">
        <f t="shared" si="25"/>
        <v>#REF!</v>
      </c>
      <c r="V794" s="3" t="str">
        <f t="array" ref="V794">IFERROR(INDEX(Overall!$C$3:$C$389,MATCH(ProjectionCalcs!B794,Overall!$D$3:$D$389,0)),"No")</f>
        <v>Yes</v>
      </c>
      <c r="W794" s="93">
        <f t="shared" si="26"/>
        <v>0</v>
      </c>
      <c r="X794" s="136"/>
      <c r="Y794" s="3" t="str">
        <f t="shared" si="27"/>
        <v/>
      </c>
      <c r="Z794" s="3" t="str">
        <f t="shared" si="6"/>
        <v>#DIV/0!</v>
      </c>
      <c r="AA794" s="96">
        <f t="shared" si="7"/>
        <v>0</v>
      </c>
      <c r="AB794" s="3" t="str">
        <f>IF(OR((AA794-$AD$2)&lt;0,(AA794-$AD$4)&lt;0),0,(AA794-$AD$2)*(AA794-$AD$4)*'Draft Array'!$K$101*'Draft Array'!$M$113*pcwr)</f>
        <v>#REF!</v>
      </c>
      <c r="AC794" s="3" t="str">
        <f t="shared" si="8"/>
        <v>#REF!</v>
      </c>
      <c r="AD794" s="135">
        <f t="shared" si="9"/>
        <v>0</v>
      </c>
      <c r="AE794" s="3" t="str">
        <f t="shared" si="28"/>
        <v>#DIV/0!</v>
      </c>
    </row>
    <row r="795" ht="15.75" customHeight="1">
      <c r="A795" s="156" t="str">
        <f>OffensePrj!C794</f>
        <v>te</v>
      </c>
      <c r="B795" s="131" t="str">
        <f>OffensePrj!R794</f>
        <v>Tyler Conklin</v>
      </c>
      <c r="C795" s="132">
        <f>OffensePrj!D794</f>
        <v>0</v>
      </c>
      <c r="D795" s="132">
        <f>OffensePrj!E794</f>
        <v>0</v>
      </c>
      <c r="E795" s="132">
        <f>OffensePrj!F794</f>
        <v>0</v>
      </c>
      <c r="F795" s="132">
        <f>OffensePrj!G794</f>
        <v>0</v>
      </c>
      <c r="G795" s="133">
        <f>OffensePrj!H794</f>
        <v>0</v>
      </c>
      <c r="H795" s="132">
        <f>OffensePrj!I794</f>
        <v>0</v>
      </c>
      <c r="I795" s="132">
        <f>OffensePrj!J794</f>
        <v>0</v>
      </c>
      <c r="J795" s="132">
        <f>OffensePrj!K794</f>
        <v>0</v>
      </c>
      <c r="K795" s="132">
        <f>OffensePrj!L794</f>
        <v>6.719305</v>
      </c>
      <c r="L795" s="132">
        <f>OffensePrj!M794</f>
        <v>64.37326</v>
      </c>
      <c r="M795" s="132">
        <f>OffensePrj!N794</f>
        <v>0.111828</v>
      </c>
      <c r="N795" s="132">
        <f>OffensePrj!O794</f>
        <v>0</v>
      </c>
      <c r="O795" s="132">
        <f>OffensePrj!P794</f>
        <v>0</v>
      </c>
      <c r="P795" s="132">
        <f>OffensePrj!Q794</f>
        <v>0</v>
      </c>
      <c r="Q795" s="134">
        <f>IFERROR(ProjectionCalcs!D795*pointpasscomp+ProjectionCalcs!E795*pointpassyard+ProjectionCalcs!F795*pointpasstd+pointint*ProjectionCalcs!G795+ProjectionCalcs!H795*pointrushatt+pointrushyard*ProjectionCalcs!I795+pointrushtd*ProjectionCalcs!J795+ProjectionCalcs!K795*pointrec+pointrecyard*ProjectionCalcs!L795+ProjectionCalcs!M795*pointrectd+pointfumb*ProjectionCalcs!N795+(C795-D795)*pointpassinc+O795*pointret+P795*pointrushtd,0)</f>
        <v>0</v>
      </c>
      <c r="R795" s="113" t="str">
        <f t="shared" si="23"/>
        <v>#REF!</v>
      </c>
      <c r="S795" s="135" t="str">
        <f t="shared" si="24"/>
        <v>#REF!</v>
      </c>
      <c r="T795" s="113" t="str">
        <f t="array" ref="T795">ROUND(SUMPRODUCT((AE795&gt;=$AE$705:$AE$902)/COUNTIF($AE$705:$AE$902,$AE$705:$AE$902)),0)</f>
        <v>#DIV/0!</v>
      </c>
      <c r="U795" s="3" t="str">
        <f t="shared" si="25"/>
        <v>#REF!</v>
      </c>
      <c r="V795" s="3" t="str">
        <f t="array" ref="V795">IFERROR(INDEX(Overall!$C$3:$C$389,MATCH(ProjectionCalcs!B795,Overall!$D$3:$D$389,0)),"No")</f>
        <v>No</v>
      </c>
      <c r="W795" s="93">
        <f t="shared" si="26"/>
        <v>1</v>
      </c>
      <c r="X795" s="136"/>
      <c r="Y795" s="3" t="str">
        <f t="shared" si="27"/>
        <v/>
      </c>
      <c r="Z795" s="3" t="str">
        <f t="shared" si="6"/>
        <v>#DIV/0!</v>
      </c>
      <c r="AA795" s="96">
        <f t="shared" si="7"/>
        <v>0</v>
      </c>
      <c r="AB795" s="3" t="str">
        <f>IF(OR((AA795-$AD$2)&lt;0,(AA795-$AD$4)&lt;0),0,(AA795-$AD$2)*(AA795-$AD$4)*'Draft Array'!$K$101*'Draft Array'!$M$113*pcwr)</f>
        <v>#REF!</v>
      </c>
      <c r="AC795" s="3" t="str">
        <f t="shared" si="8"/>
        <v>#REF!</v>
      </c>
      <c r="AD795" s="135">
        <f t="shared" si="9"/>
        <v>0</v>
      </c>
      <c r="AE795" s="3" t="str">
        <f t="shared" si="28"/>
        <v>#DIV/0!</v>
      </c>
    </row>
    <row r="796" ht="15.75" customHeight="1">
      <c r="A796" s="156" t="str">
        <f>OffensePrj!C795</f>
        <v>te</v>
      </c>
      <c r="B796" s="131" t="str">
        <f>OffensePrj!R795</f>
        <v>Will Dissly</v>
      </c>
      <c r="C796" s="132">
        <f>OffensePrj!D795</f>
        <v>0</v>
      </c>
      <c r="D796" s="132">
        <f>OffensePrj!E795</f>
        <v>0</v>
      </c>
      <c r="E796" s="132">
        <f>OffensePrj!F795</f>
        <v>0</v>
      </c>
      <c r="F796" s="132">
        <f>OffensePrj!G795</f>
        <v>0</v>
      </c>
      <c r="G796" s="133">
        <f>OffensePrj!H795</f>
        <v>0</v>
      </c>
      <c r="H796" s="132">
        <f>OffensePrj!I795</f>
        <v>0.506135</v>
      </c>
      <c r="I796" s="132">
        <f>OffensePrj!J795</f>
        <v>3.03681</v>
      </c>
      <c r="J796" s="132">
        <f>OffensePrj!K795</f>
        <v>0</v>
      </c>
      <c r="K796" s="132">
        <f>OffensePrj!L795</f>
        <v>30.76249</v>
      </c>
      <c r="L796" s="132">
        <f>OffensePrj!M795</f>
        <v>369.9887</v>
      </c>
      <c r="M796" s="132">
        <f>OffensePrj!N795</f>
        <v>3.173928</v>
      </c>
      <c r="N796" s="132">
        <f>OffensePrj!O795</f>
        <v>0</v>
      </c>
      <c r="O796" s="132">
        <f>OffensePrj!P795</f>
        <v>0</v>
      </c>
      <c r="P796" s="132">
        <f>OffensePrj!Q795</f>
        <v>0</v>
      </c>
      <c r="Q796" s="134">
        <f>IFERROR(ProjectionCalcs!D796*pointpasscomp+ProjectionCalcs!E796*pointpassyard+ProjectionCalcs!F796*pointpasstd+pointint*ProjectionCalcs!G796+ProjectionCalcs!H796*pointrushatt+pointrushyard*ProjectionCalcs!I796+pointrushtd*ProjectionCalcs!J796+ProjectionCalcs!K796*pointrec+pointrecyard*ProjectionCalcs!L796+ProjectionCalcs!M796*pointrectd+pointfumb*ProjectionCalcs!N796+(C796-D796)*pointpassinc+O796*pointret+P796*pointrushtd,0)</f>
        <v>0</v>
      </c>
      <c r="R796" s="113" t="str">
        <f t="shared" si="23"/>
        <v>#REF!</v>
      </c>
      <c r="S796" s="135" t="str">
        <f t="shared" si="24"/>
        <v>#REF!</v>
      </c>
      <c r="T796" s="113" t="str">
        <f t="array" ref="T796">ROUND(SUMPRODUCT((AE796&gt;=$AE$705:$AE$902)/COUNTIF($AE$705:$AE$902,$AE$705:$AE$902)),0)</f>
        <v>#DIV/0!</v>
      </c>
      <c r="U796" s="3" t="str">
        <f t="shared" si="25"/>
        <v>#REF!</v>
      </c>
      <c r="V796" s="3" t="str">
        <f t="array" ref="V796">IFERROR(INDEX(Overall!$C$3:$C$389,MATCH(ProjectionCalcs!B796,Overall!$D$3:$D$389,0)),"No")</f>
        <v>Yes</v>
      </c>
      <c r="W796" s="93">
        <f t="shared" si="26"/>
        <v>0</v>
      </c>
      <c r="X796" s="136"/>
      <c r="Y796" s="3" t="str">
        <f t="shared" si="27"/>
        <v/>
      </c>
      <c r="Z796" s="3" t="str">
        <f t="shared" si="6"/>
        <v>#DIV/0!</v>
      </c>
      <c r="AA796" s="96">
        <f t="shared" si="7"/>
        <v>0</v>
      </c>
      <c r="AB796" s="3" t="str">
        <f>IF(OR((AA796-$AD$2)&lt;0,(AA796-$AD$4)&lt;0),0,(AA796-$AD$2)*(AA796-$AD$4)*'Draft Array'!$K$101*'Draft Array'!$M$113*pcwr)</f>
        <v>#REF!</v>
      </c>
      <c r="AC796" s="3" t="str">
        <f t="shared" si="8"/>
        <v>#REF!</v>
      </c>
      <c r="AD796" s="135">
        <f t="shared" si="9"/>
        <v>0</v>
      </c>
      <c r="AE796" s="3" t="str">
        <f t="shared" si="28"/>
        <v>#DIV/0!</v>
      </c>
    </row>
    <row r="797" ht="15.75" customHeight="1">
      <c r="A797" s="156" t="str">
        <f>OffensePrj!C796</f>
        <v>te</v>
      </c>
      <c r="B797" s="131" t="str">
        <f>OffensePrj!R796</f>
        <v>Ross Dwelley</v>
      </c>
      <c r="C797" s="132">
        <f>OffensePrj!D796</f>
        <v>0</v>
      </c>
      <c r="D797" s="132">
        <f>OffensePrj!E796</f>
        <v>0</v>
      </c>
      <c r="E797" s="132">
        <f>OffensePrj!F796</f>
        <v>0</v>
      </c>
      <c r="F797" s="132">
        <f>OffensePrj!G796</f>
        <v>0</v>
      </c>
      <c r="G797" s="133">
        <f>OffensePrj!H796</f>
        <v>0</v>
      </c>
      <c r="H797" s="132">
        <f>OffensePrj!I796</f>
        <v>0</v>
      </c>
      <c r="I797" s="132">
        <f>OffensePrj!J796</f>
        <v>0</v>
      </c>
      <c r="J797" s="132">
        <f>OffensePrj!K796</f>
        <v>0</v>
      </c>
      <c r="K797" s="132">
        <f>OffensePrj!L796</f>
        <v>6.787797</v>
      </c>
      <c r="L797" s="132">
        <f>OffensePrj!M796</f>
        <v>65.58471</v>
      </c>
      <c r="M797" s="132">
        <f>OffensePrj!N796</f>
        <v>0.280924</v>
      </c>
      <c r="N797" s="132">
        <f>OffensePrj!O796</f>
        <v>0</v>
      </c>
      <c r="O797" s="132">
        <f>OffensePrj!P796</f>
        <v>0</v>
      </c>
      <c r="P797" s="132">
        <f>OffensePrj!Q796</f>
        <v>0</v>
      </c>
      <c r="Q797" s="134">
        <f>IFERROR(ProjectionCalcs!D797*pointpasscomp+ProjectionCalcs!E797*pointpassyard+ProjectionCalcs!F797*pointpasstd+pointint*ProjectionCalcs!G797+ProjectionCalcs!H797*pointrushatt+pointrushyard*ProjectionCalcs!I797+pointrushtd*ProjectionCalcs!J797+ProjectionCalcs!K797*pointrec+pointrecyard*ProjectionCalcs!L797+ProjectionCalcs!M797*pointrectd+pointfumb*ProjectionCalcs!N797+(C797-D797)*pointpassinc+O797*pointret+P797*pointrushtd,0)</f>
        <v>0</v>
      </c>
      <c r="R797" s="113" t="str">
        <f t="shared" si="23"/>
        <v>#REF!</v>
      </c>
      <c r="S797" s="135" t="str">
        <f t="shared" si="24"/>
        <v>#REF!</v>
      </c>
      <c r="T797" s="113" t="str">
        <f t="array" ref="T797">ROUND(SUMPRODUCT((AE797&gt;=$AE$705:$AE$902)/COUNTIF($AE$705:$AE$902,$AE$705:$AE$902)),0)</f>
        <v>#DIV/0!</v>
      </c>
      <c r="U797" s="3" t="str">
        <f t="shared" si="25"/>
        <v>#REF!</v>
      </c>
      <c r="V797" s="3" t="str">
        <f t="array" ref="V797">IFERROR(INDEX(Overall!$C$3:$C$389,MATCH(ProjectionCalcs!B797,Overall!$D$3:$D$389,0)),"No")</f>
        <v>No</v>
      </c>
      <c r="W797" s="93">
        <f t="shared" si="26"/>
        <v>1</v>
      </c>
      <c r="X797" s="136"/>
      <c r="Y797" s="3" t="str">
        <f t="shared" si="27"/>
        <v/>
      </c>
      <c r="Z797" s="3" t="str">
        <f t="shared" si="6"/>
        <v>#DIV/0!</v>
      </c>
      <c r="AA797" s="96">
        <f t="shared" si="7"/>
        <v>0</v>
      </c>
      <c r="AB797" s="3" t="str">
        <f>IF(OR((AA797-$AD$2)&lt;0,(AA797-$AD$4)&lt;0),0,(AA797-$AD$2)*(AA797-$AD$4)*'Draft Array'!$K$101*'Draft Array'!$M$113*pcwr)</f>
        <v>#REF!</v>
      </c>
      <c r="AC797" s="3" t="str">
        <f t="shared" si="8"/>
        <v>#REF!</v>
      </c>
      <c r="AD797" s="135">
        <f t="shared" si="9"/>
        <v>0</v>
      </c>
      <c r="AE797" s="3" t="str">
        <f t="shared" si="28"/>
        <v>#DIV/0!</v>
      </c>
    </row>
    <row r="798" ht="15.75" customHeight="1">
      <c r="A798" s="156" t="str">
        <f>OffensePrj!C797</f>
        <v>te</v>
      </c>
      <c r="B798" s="131" t="str">
        <f>OffensePrj!R797</f>
        <v>Deon Yelder</v>
      </c>
      <c r="C798" s="132">
        <f>OffensePrj!D797</f>
        <v>0</v>
      </c>
      <c r="D798" s="132">
        <f>OffensePrj!E797</f>
        <v>0</v>
      </c>
      <c r="E798" s="132">
        <f>OffensePrj!F797</f>
        <v>0</v>
      </c>
      <c r="F798" s="132">
        <f>OffensePrj!G797</f>
        <v>0</v>
      </c>
      <c r="G798" s="133">
        <f>OffensePrj!H797</f>
        <v>0</v>
      </c>
      <c r="H798" s="132">
        <f>OffensePrj!I797</f>
        <v>0</v>
      </c>
      <c r="I798" s="132">
        <f>OffensePrj!J797</f>
        <v>0</v>
      </c>
      <c r="J798" s="132">
        <f>OffensePrj!K797</f>
        <v>0</v>
      </c>
      <c r="K798" s="132">
        <f>OffensePrj!L797</f>
        <v>6.3</v>
      </c>
      <c r="L798" s="132">
        <f>OffensePrj!M797</f>
        <v>77</v>
      </c>
      <c r="M798" s="132">
        <f>OffensePrj!N797</f>
        <v>0.2</v>
      </c>
      <c r="N798" s="132">
        <f>OffensePrj!O797</f>
        <v>0</v>
      </c>
      <c r="O798" s="132">
        <f>OffensePrj!P797</f>
        <v>0</v>
      </c>
      <c r="P798" s="132">
        <f>OffensePrj!Q797</f>
        <v>0</v>
      </c>
      <c r="Q798" s="134">
        <f>IFERROR(ProjectionCalcs!D798*pointpasscomp+ProjectionCalcs!E798*pointpassyard+ProjectionCalcs!F798*pointpasstd+pointint*ProjectionCalcs!G798+ProjectionCalcs!H798*pointrushatt+pointrushyard*ProjectionCalcs!I798+pointrushtd*ProjectionCalcs!J798+ProjectionCalcs!K798*pointrec+pointrecyard*ProjectionCalcs!L798+ProjectionCalcs!M798*pointrectd+pointfumb*ProjectionCalcs!N798+(C798-D798)*pointpassinc+O798*pointret+P798*pointrushtd,0)</f>
        <v>0</v>
      </c>
      <c r="R798" s="113" t="str">
        <f t="shared" si="23"/>
        <v>#REF!</v>
      </c>
      <c r="S798" s="135" t="str">
        <f t="shared" si="24"/>
        <v>#REF!</v>
      </c>
      <c r="T798" s="113" t="str">
        <f t="array" ref="T798">ROUND(SUMPRODUCT((AE798&gt;=$AE$705:$AE$902)/COUNTIF($AE$705:$AE$902,$AE$705:$AE$902)),0)</f>
        <v>#DIV/0!</v>
      </c>
      <c r="U798" s="3" t="str">
        <f t="shared" si="25"/>
        <v>#REF!</v>
      </c>
      <c r="V798" s="3" t="str">
        <f t="array" ref="V798">IFERROR(INDEX(Overall!$C$3:$C$389,MATCH(ProjectionCalcs!B798,Overall!$D$3:$D$389,0)),"No")</f>
        <v>No</v>
      </c>
      <c r="W798" s="93">
        <f t="shared" si="26"/>
        <v>1</v>
      </c>
      <c r="X798" s="136"/>
      <c r="Y798" s="3" t="str">
        <f t="shared" si="27"/>
        <v/>
      </c>
      <c r="Z798" s="3" t="str">
        <f t="shared" si="6"/>
        <v>#DIV/0!</v>
      </c>
      <c r="AA798" s="96">
        <f t="shared" si="7"/>
        <v>0</v>
      </c>
      <c r="AB798" s="3" t="str">
        <f>IF(OR((AA798-$AD$2)&lt;0,(AA798-$AD$4)&lt;0),0,(AA798-$AD$2)*(AA798-$AD$4)*'Draft Array'!$K$101*'Draft Array'!$M$113*pcwr)</f>
        <v>#REF!</v>
      </c>
      <c r="AC798" s="3" t="str">
        <f t="shared" si="8"/>
        <v>#REF!</v>
      </c>
      <c r="AD798" s="135">
        <f t="shared" si="9"/>
        <v>0</v>
      </c>
      <c r="AE798" s="3" t="str">
        <f t="shared" si="28"/>
        <v>#DIV/0!</v>
      </c>
    </row>
    <row r="799" ht="15.75" customHeight="1">
      <c r="A799" s="156" t="str">
        <f>OffensePrj!C798</f>
        <v>te</v>
      </c>
      <c r="B799" s="131" t="str">
        <f>OffensePrj!R798</f>
        <v>Foster Moreau</v>
      </c>
      <c r="C799" s="132">
        <f>OffensePrj!D798</f>
        <v>0</v>
      </c>
      <c r="D799" s="132">
        <f>OffensePrj!E798</f>
        <v>0</v>
      </c>
      <c r="E799" s="132">
        <f>OffensePrj!F798</f>
        <v>0</v>
      </c>
      <c r="F799" s="132">
        <f>OffensePrj!G798</f>
        <v>0</v>
      </c>
      <c r="G799" s="133">
        <f>OffensePrj!H798</f>
        <v>0</v>
      </c>
      <c r="H799" s="132">
        <f>OffensePrj!I798</f>
        <v>0</v>
      </c>
      <c r="I799" s="132">
        <f>OffensePrj!J798</f>
        <v>0</v>
      </c>
      <c r="J799" s="132">
        <f>OffensePrj!K798</f>
        <v>0</v>
      </c>
      <c r="K799" s="132">
        <f>OffensePrj!L798</f>
        <v>14.25819</v>
      </c>
      <c r="L799" s="132">
        <f>OffensePrj!M798</f>
        <v>134.2638</v>
      </c>
      <c r="M799" s="132">
        <f>OffensePrj!N798</f>
        <v>2.082464</v>
      </c>
      <c r="N799" s="132">
        <f>OffensePrj!O798</f>
        <v>0</v>
      </c>
      <c r="O799" s="132">
        <f>OffensePrj!P798</f>
        <v>0</v>
      </c>
      <c r="P799" s="132">
        <f>OffensePrj!Q798</f>
        <v>0</v>
      </c>
      <c r="Q799" s="134">
        <f>IFERROR(ProjectionCalcs!D799*pointpasscomp+ProjectionCalcs!E799*pointpassyard+ProjectionCalcs!F799*pointpasstd+pointint*ProjectionCalcs!G799+ProjectionCalcs!H799*pointrushatt+pointrushyard*ProjectionCalcs!I799+pointrushtd*ProjectionCalcs!J799+ProjectionCalcs!K799*pointrec+pointrecyard*ProjectionCalcs!L799+ProjectionCalcs!M799*pointrectd+pointfumb*ProjectionCalcs!N799+(C799-D799)*pointpassinc+O799*pointret+P799*pointrushtd,0)</f>
        <v>0</v>
      </c>
      <c r="R799" s="113" t="str">
        <f t="shared" si="23"/>
        <v>#REF!</v>
      </c>
      <c r="S799" s="135" t="str">
        <f t="shared" si="24"/>
        <v>#REF!</v>
      </c>
      <c r="T799" s="113" t="str">
        <f t="array" ref="T799">ROUND(SUMPRODUCT((AE799&gt;=$AE$705:$AE$902)/COUNTIF($AE$705:$AE$902,$AE$705:$AE$902)),0)</f>
        <v>#DIV/0!</v>
      </c>
      <c r="U799" s="3" t="str">
        <f t="shared" si="25"/>
        <v>#REF!</v>
      </c>
      <c r="V799" s="3" t="str">
        <f t="array" ref="V799">IFERROR(INDEX(Overall!$C$3:$C$389,MATCH(ProjectionCalcs!B799,Overall!$D$3:$D$389,0)),"No")</f>
        <v>No</v>
      </c>
      <c r="W799" s="93">
        <f t="shared" si="26"/>
        <v>1</v>
      </c>
      <c r="X799" s="136"/>
      <c r="Y799" s="3" t="str">
        <f t="shared" si="27"/>
        <v/>
      </c>
      <c r="Z799" s="3" t="str">
        <f t="shared" si="6"/>
        <v>#DIV/0!</v>
      </c>
      <c r="AA799" s="96">
        <f t="shared" si="7"/>
        <v>0</v>
      </c>
      <c r="AB799" s="3" t="str">
        <f>IF(OR((AA799-$AD$2)&lt;0,(AA799-$AD$4)&lt;0),0,(AA799-$AD$2)*(AA799-$AD$4)*'Draft Array'!$K$101*'Draft Array'!$M$113*pcwr)</f>
        <v>#REF!</v>
      </c>
      <c r="AC799" s="3" t="str">
        <f t="shared" si="8"/>
        <v>#REF!</v>
      </c>
      <c r="AD799" s="135">
        <f t="shared" si="9"/>
        <v>0</v>
      </c>
      <c r="AE799" s="3" t="str">
        <f t="shared" si="28"/>
        <v>#DIV/0!</v>
      </c>
    </row>
    <row r="800" ht="15.75" customHeight="1">
      <c r="A800" s="156" t="str">
        <f>OffensePrj!C799</f>
        <v>te</v>
      </c>
      <c r="B800" s="131" t="str">
        <f>OffensePrj!R799</f>
        <v>T.J. Hockenson</v>
      </c>
      <c r="C800" s="132">
        <f>OffensePrj!D799</f>
        <v>0</v>
      </c>
      <c r="D800" s="132">
        <f>OffensePrj!E799</f>
        <v>0</v>
      </c>
      <c r="E800" s="132">
        <f>OffensePrj!F799</f>
        <v>0</v>
      </c>
      <c r="F800" s="132">
        <f>OffensePrj!G799</f>
        <v>0</v>
      </c>
      <c r="G800" s="133">
        <f>OffensePrj!H799</f>
        <v>0</v>
      </c>
      <c r="H800" s="132">
        <f>OffensePrj!I799</f>
        <v>0</v>
      </c>
      <c r="I800" s="132">
        <f>OffensePrj!J799</f>
        <v>0</v>
      </c>
      <c r="J800" s="132">
        <f>OffensePrj!K799</f>
        <v>0</v>
      </c>
      <c r="K800" s="132">
        <f>OffensePrj!L799</f>
        <v>55.4957</v>
      </c>
      <c r="L800" s="132">
        <f>OffensePrj!M799</f>
        <v>636.9538</v>
      </c>
      <c r="M800" s="132">
        <f>OffensePrj!N799</f>
        <v>4.142138</v>
      </c>
      <c r="N800" s="132">
        <f>OffensePrj!O799</f>
        <v>0.512668</v>
      </c>
      <c r="O800" s="132">
        <f>OffensePrj!P799</f>
        <v>0</v>
      </c>
      <c r="P800" s="132">
        <f>OffensePrj!Q799</f>
        <v>0</v>
      </c>
      <c r="Q800" s="134">
        <f>IFERROR(ProjectionCalcs!D800*pointpasscomp+ProjectionCalcs!E800*pointpassyard+ProjectionCalcs!F800*pointpasstd+pointint*ProjectionCalcs!G800+ProjectionCalcs!H800*pointrushatt+pointrushyard*ProjectionCalcs!I800+pointrushtd*ProjectionCalcs!J800+ProjectionCalcs!K800*pointrec+pointrecyard*ProjectionCalcs!L800+ProjectionCalcs!M800*pointrectd+pointfumb*ProjectionCalcs!N800+(C800-D800)*pointpassinc+O800*pointret+P800*pointrushtd,0)</f>
        <v>0</v>
      </c>
      <c r="R800" s="113" t="str">
        <f t="shared" si="23"/>
        <v>#REF!</v>
      </c>
      <c r="S800" s="135" t="str">
        <f t="shared" si="24"/>
        <v>#REF!</v>
      </c>
      <c r="T800" s="113" t="str">
        <f t="array" ref="T800">ROUND(SUMPRODUCT((AE800&gt;=$AE$705:$AE$902)/COUNTIF($AE$705:$AE$902,$AE$705:$AE$902)),0)</f>
        <v>#DIV/0!</v>
      </c>
      <c r="U800" s="3" t="str">
        <f t="shared" si="25"/>
        <v>#REF!</v>
      </c>
      <c r="V800" s="3" t="str">
        <f t="array" ref="V800">IFERROR(INDEX(Overall!$C$3:$C$389,MATCH(ProjectionCalcs!B800,Overall!$D$3:$D$389,0)),"No")</f>
        <v>Yes</v>
      </c>
      <c r="W800" s="93">
        <f t="shared" si="26"/>
        <v>0</v>
      </c>
      <c r="X800" s="136"/>
      <c r="Y800" s="3" t="str">
        <f t="shared" si="27"/>
        <v/>
      </c>
      <c r="Z800" s="3" t="str">
        <f t="shared" si="6"/>
        <v>#DIV/0!</v>
      </c>
      <c r="AA800" s="96">
        <f t="shared" si="7"/>
        <v>0</v>
      </c>
      <c r="AB800" s="3" t="str">
        <f>IF(OR((AA800-$AD$2)&lt;0,(AA800-$AD$4)&lt;0),0,(AA800-$AD$2)*(AA800-$AD$4)*'Draft Array'!$K$101*'Draft Array'!$M$113*pcwr)</f>
        <v>#REF!</v>
      </c>
      <c r="AC800" s="3" t="str">
        <f t="shared" si="8"/>
        <v>#REF!</v>
      </c>
      <c r="AD800" s="135">
        <f t="shared" si="9"/>
        <v>0</v>
      </c>
      <c r="AE800" s="3" t="str">
        <f t="shared" si="28"/>
        <v>#DIV/0!</v>
      </c>
    </row>
    <row r="801" ht="15.75" customHeight="1">
      <c r="A801" s="156" t="str">
        <f>OffensePrj!C800</f>
        <v>te</v>
      </c>
      <c r="B801" s="131" t="str">
        <f>OffensePrj!R800</f>
        <v>Noah Fant</v>
      </c>
      <c r="C801" s="132">
        <f>OffensePrj!D800</f>
        <v>0</v>
      </c>
      <c r="D801" s="132">
        <f>OffensePrj!E800</f>
        <v>0</v>
      </c>
      <c r="E801" s="132">
        <f>OffensePrj!F800</f>
        <v>0</v>
      </c>
      <c r="F801" s="132">
        <f>OffensePrj!G800</f>
        <v>0</v>
      </c>
      <c r="G801" s="133">
        <f>OffensePrj!H800</f>
        <v>0</v>
      </c>
      <c r="H801" s="132">
        <f>OffensePrj!I800</f>
        <v>0.659233</v>
      </c>
      <c r="I801" s="132">
        <f>OffensePrj!J800</f>
        <v>3.236902</v>
      </c>
      <c r="J801" s="132">
        <f>OffensePrj!K800</f>
        <v>0.010476</v>
      </c>
      <c r="K801" s="132">
        <f>OffensePrj!L800</f>
        <v>53.44486</v>
      </c>
      <c r="L801" s="132">
        <f>OffensePrj!M800</f>
        <v>705.9313</v>
      </c>
      <c r="M801" s="132">
        <f>OffensePrj!N800</f>
        <v>4.591953</v>
      </c>
      <c r="N801" s="132">
        <f>OffensePrj!O800</f>
        <v>0.805067</v>
      </c>
      <c r="O801" s="132">
        <f>OffensePrj!P800</f>
        <v>0</v>
      </c>
      <c r="P801" s="132">
        <f>OffensePrj!Q800</f>
        <v>0</v>
      </c>
      <c r="Q801" s="134">
        <f>IFERROR(ProjectionCalcs!D801*pointpasscomp+ProjectionCalcs!E801*pointpassyard+ProjectionCalcs!F801*pointpasstd+pointint*ProjectionCalcs!G801+ProjectionCalcs!H801*pointrushatt+pointrushyard*ProjectionCalcs!I801+pointrushtd*ProjectionCalcs!J801+ProjectionCalcs!K801*pointrec+pointrecyard*ProjectionCalcs!L801+ProjectionCalcs!M801*pointrectd+pointfumb*ProjectionCalcs!N801+(C801-D801)*pointpassinc+O801*pointret+P801*pointrushtd,0)</f>
        <v>0</v>
      </c>
      <c r="R801" s="113" t="str">
        <f t="shared" si="23"/>
        <v>#REF!</v>
      </c>
      <c r="S801" s="135" t="str">
        <f t="shared" si="24"/>
        <v>#REF!</v>
      </c>
      <c r="T801" s="113" t="str">
        <f t="array" ref="T801">ROUND(SUMPRODUCT((AE801&gt;=$AE$705:$AE$902)/COUNTIF($AE$705:$AE$902,$AE$705:$AE$902)),0)</f>
        <v>#DIV/0!</v>
      </c>
      <c r="U801" s="3" t="str">
        <f t="shared" si="25"/>
        <v>#REF!</v>
      </c>
      <c r="V801" s="3" t="str">
        <f t="array" ref="V801">IFERROR(INDEX(Overall!$C$3:$C$389,MATCH(ProjectionCalcs!B801,Overall!$D$3:$D$389,0)),"No")</f>
        <v>Yes</v>
      </c>
      <c r="W801" s="93">
        <f t="shared" si="26"/>
        <v>0</v>
      </c>
      <c r="X801" s="136"/>
      <c r="Y801" s="3" t="str">
        <f t="shared" si="27"/>
        <v/>
      </c>
      <c r="Z801" s="3" t="str">
        <f t="shared" si="6"/>
        <v>#DIV/0!</v>
      </c>
      <c r="AA801" s="96">
        <f t="shared" si="7"/>
        <v>0</v>
      </c>
      <c r="AB801" s="3" t="str">
        <f>IF(OR((AA801-$AD$2)&lt;0,(AA801-$AD$4)&lt;0),0,(AA801-$AD$2)*(AA801-$AD$4)*'Draft Array'!$K$101*'Draft Array'!$M$113*pcwr)</f>
        <v>#REF!</v>
      </c>
      <c r="AC801" s="3" t="str">
        <f t="shared" si="8"/>
        <v>#REF!</v>
      </c>
      <c r="AD801" s="135">
        <f t="shared" si="9"/>
        <v>0</v>
      </c>
      <c r="AE801" s="3" t="str">
        <f t="shared" si="28"/>
        <v>#DIV/0!</v>
      </c>
    </row>
    <row r="802" ht="15.75" customHeight="1">
      <c r="A802" s="156" t="str">
        <f>OffensePrj!C801</f>
        <v>te</v>
      </c>
      <c r="B802" s="131" t="str">
        <f>OffensePrj!R801</f>
        <v>Andrew Beck</v>
      </c>
      <c r="C802" s="132">
        <f>OffensePrj!D801</f>
        <v>0</v>
      </c>
      <c r="D802" s="132">
        <f>OffensePrj!E801</f>
        <v>0</v>
      </c>
      <c r="E802" s="132">
        <f>OffensePrj!F801</f>
        <v>0</v>
      </c>
      <c r="F802" s="132">
        <f>OffensePrj!G801</f>
        <v>0</v>
      </c>
      <c r="G802" s="133">
        <f>OffensePrj!H801</f>
        <v>0</v>
      </c>
      <c r="H802" s="132">
        <f>OffensePrj!I801</f>
        <v>0</v>
      </c>
      <c r="I802" s="132">
        <f>OffensePrj!J801</f>
        <v>0</v>
      </c>
      <c r="J802" s="132">
        <f>OffensePrj!K801</f>
        <v>0</v>
      </c>
      <c r="K802" s="132">
        <f>OffensePrj!L801</f>
        <v>17</v>
      </c>
      <c r="L802" s="132">
        <f>OffensePrj!M801</f>
        <v>178</v>
      </c>
      <c r="M802" s="132">
        <f>OffensePrj!N801</f>
        <v>2</v>
      </c>
      <c r="N802" s="132">
        <f>OffensePrj!O801</f>
        <v>0</v>
      </c>
      <c r="O802" s="132">
        <f>OffensePrj!P801</f>
        <v>0</v>
      </c>
      <c r="P802" s="132">
        <f>OffensePrj!Q801</f>
        <v>0</v>
      </c>
      <c r="Q802" s="134">
        <f>IFERROR(ProjectionCalcs!D802*pointpasscomp+ProjectionCalcs!E802*pointpassyard+ProjectionCalcs!F802*pointpasstd+pointint*ProjectionCalcs!G802+ProjectionCalcs!H802*pointrushatt+pointrushyard*ProjectionCalcs!I802+pointrushtd*ProjectionCalcs!J802+ProjectionCalcs!K802*pointrec+pointrecyard*ProjectionCalcs!L802+ProjectionCalcs!M802*pointrectd+pointfumb*ProjectionCalcs!N802+(C802-D802)*pointpassinc+O802*pointret+P802*pointrushtd,0)</f>
        <v>0</v>
      </c>
      <c r="R802" s="113" t="str">
        <f t="shared" si="23"/>
        <v>#REF!</v>
      </c>
      <c r="S802" s="135" t="str">
        <f t="shared" si="24"/>
        <v>#REF!</v>
      </c>
      <c r="T802" s="113" t="str">
        <f t="array" ref="T802">ROUND(SUMPRODUCT((AE802&gt;=$AE$705:$AE$902)/COUNTIF($AE$705:$AE$902,$AE$705:$AE$902)),0)</f>
        <v>#DIV/0!</v>
      </c>
      <c r="U802" s="3" t="str">
        <f t="shared" si="25"/>
        <v>#REF!</v>
      </c>
      <c r="V802" s="3" t="str">
        <f t="array" ref="V802">IFERROR(INDEX(Overall!$C$3:$C$389,MATCH(ProjectionCalcs!B802,Overall!$D$3:$D$389,0)),"No")</f>
        <v>No</v>
      </c>
      <c r="W802" s="93">
        <f t="shared" si="26"/>
        <v>1</v>
      </c>
      <c r="X802" s="136"/>
      <c r="Y802" s="3" t="str">
        <f t="shared" si="27"/>
        <v/>
      </c>
      <c r="Z802" s="3" t="str">
        <f t="shared" si="6"/>
        <v>#DIV/0!</v>
      </c>
      <c r="AA802" s="96">
        <f t="shared" si="7"/>
        <v>0</v>
      </c>
      <c r="AB802" s="3" t="str">
        <f>IF(OR((AA802-$AD$2)&lt;0,(AA802-$AD$4)&lt;0),0,(AA802-$AD$2)*(AA802-$AD$4)*'Draft Array'!$K$101*'Draft Array'!$M$113*pcwr)</f>
        <v>#REF!</v>
      </c>
      <c r="AC802" s="3" t="str">
        <f t="shared" si="8"/>
        <v>#REF!</v>
      </c>
      <c r="AD802" s="135">
        <f t="shared" si="9"/>
        <v>0</v>
      </c>
      <c r="AE802" s="3" t="str">
        <f t="shared" si="28"/>
        <v>#DIV/0!</v>
      </c>
    </row>
    <row r="803" ht="15.75" customHeight="1">
      <c r="A803" s="156" t="str">
        <f>OffensePrj!C802</f>
        <v>te</v>
      </c>
      <c r="B803" s="131" t="str">
        <f>OffensePrj!R802</f>
        <v>Zach Gentry</v>
      </c>
      <c r="C803" s="132">
        <f>OffensePrj!D802</f>
        <v>0</v>
      </c>
      <c r="D803" s="132">
        <f>OffensePrj!E802</f>
        <v>0</v>
      </c>
      <c r="E803" s="132">
        <f>OffensePrj!F802</f>
        <v>0</v>
      </c>
      <c r="F803" s="132">
        <f>OffensePrj!G802</f>
        <v>0</v>
      </c>
      <c r="G803" s="133">
        <f>OffensePrj!H802</f>
        <v>0</v>
      </c>
      <c r="H803" s="132">
        <f>OffensePrj!I802</f>
        <v>0</v>
      </c>
      <c r="I803" s="132">
        <f>OffensePrj!J802</f>
        <v>0</v>
      </c>
      <c r="J803" s="132">
        <f>OffensePrj!K802</f>
        <v>0</v>
      </c>
      <c r="K803" s="132">
        <f>OffensePrj!L802</f>
        <v>4.316895</v>
      </c>
      <c r="L803" s="132">
        <f>OffensePrj!M802</f>
        <v>39.15525</v>
      </c>
      <c r="M803" s="132">
        <f>OffensePrj!N802</f>
        <v>0.502283</v>
      </c>
      <c r="N803" s="132">
        <f>OffensePrj!O802</f>
        <v>0.02</v>
      </c>
      <c r="O803" s="132">
        <f>OffensePrj!P802</f>
        <v>0</v>
      </c>
      <c r="P803" s="132">
        <f>OffensePrj!Q802</f>
        <v>0</v>
      </c>
      <c r="Q803" s="134">
        <f>IFERROR(ProjectionCalcs!D803*pointpasscomp+ProjectionCalcs!E803*pointpassyard+ProjectionCalcs!F803*pointpasstd+pointint*ProjectionCalcs!G803+ProjectionCalcs!H803*pointrushatt+pointrushyard*ProjectionCalcs!I803+pointrushtd*ProjectionCalcs!J803+ProjectionCalcs!K803*pointrec+pointrecyard*ProjectionCalcs!L803+ProjectionCalcs!M803*pointrectd+pointfumb*ProjectionCalcs!N803+(C803-D803)*pointpassinc+O803*pointret+P803*pointrushtd,0)</f>
        <v>0</v>
      </c>
      <c r="R803" s="113" t="str">
        <f t="shared" si="23"/>
        <v>#REF!</v>
      </c>
      <c r="S803" s="135" t="str">
        <f t="shared" si="24"/>
        <v>#REF!</v>
      </c>
      <c r="T803" s="113" t="str">
        <f t="array" ref="T803">ROUND(SUMPRODUCT((AE803&gt;=$AE$705:$AE$902)/COUNTIF($AE$705:$AE$902,$AE$705:$AE$902)),0)</f>
        <v>#DIV/0!</v>
      </c>
      <c r="U803" s="3" t="str">
        <f t="shared" si="25"/>
        <v>#REF!</v>
      </c>
      <c r="V803" s="3" t="str">
        <f t="array" ref="V803">IFERROR(INDEX(Overall!$C$3:$C$389,MATCH(ProjectionCalcs!B803,Overall!$D$3:$D$389,0)),"No")</f>
        <v>No</v>
      </c>
      <c r="W803" s="93">
        <f t="shared" si="26"/>
        <v>1</v>
      </c>
      <c r="X803" s="136"/>
      <c r="Y803" s="3" t="str">
        <f t="shared" si="27"/>
        <v/>
      </c>
      <c r="Z803" s="3" t="str">
        <f t="shared" si="6"/>
        <v>#DIV/0!</v>
      </c>
      <c r="AA803" s="96">
        <f t="shared" si="7"/>
        <v>0</v>
      </c>
      <c r="AB803" s="3" t="str">
        <f>IF(OR((AA803-$AD$2)&lt;0,(AA803-$AD$4)&lt;0),0,(AA803-$AD$2)*(AA803-$AD$4)*'Draft Array'!$K$101*'Draft Array'!$M$113*pcwr)</f>
        <v>#REF!</v>
      </c>
      <c r="AC803" s="3" t="str">
        <f t="shared" si="8"/>
        <v>#REF!</v>
      </c>
      <c r="AD803" s="135">
        <f t="shared" si="9"/>
        <v>0</v>
      </c>
      <c r="AE803" s="3" t="str">
        <f t="shared" si="28"/>
        <v>#DIV/0!</v>
      </c>
    </row>
    <row r="804" ht="15.75" customHeight="1">
      <c r="A804" s="156" t="str">
        <f>OffensePrj!C803</f>
        <v>te</v>
      </c>
      <c r="B804" s="131" t="str">
        <f>OffensePrj!R803</f>
        <v>Dawson Knox</v>
      </c>
      <c r="C804" s="132">
        <f>OffensePrj!D803</f>
        <v>0</v>
      </c>
      <c r="D804" s="132">
        <f>OffensePrj!E803</f>
        <v>0</v>
      </c>
      <c r="E804" s="132">
        <f>OffensePrj!F803</f>
        <v>0</v>
      </c>
      <c r="F804" s="132">
        <f>OffensePrj!G803</f>
        <v>0</v>
      </c>
      <c r="G804" s="133">
        <f>OffensePrj!H803</f>
        <v>0</v>
      </c>
      <c r="H804" s="132">
        <f>OffensePrj!I803</f>
        <v>0</v>
      </c>
      <c r="I804" s="132">
        <f>OffensePrj!J803</f>
        <v>0</v>
      </c>
      <c r="J804" s="132">
        <f>OffensePrj!K803</f>
        <v>0</v>
      </c>
      <c r="K804" s="132">
        <f>OffensePrj!L803</f>
        <v>36.72486</v>
      </c>
      <c r="L804" s="132">
        <f>OffensePrj!M803</f>
        <v>503.5087</v>
      </c>
      <c r="M804" s="132">
        <f>OffensePrj!N803</f>
        <v>3.627393</v>
      </c>
      <c r="N804" s="132">
        <f>OffensePrj!O803</f>
        <v>0.097466</v>
      </c>
      <c r="O804" s="132">
        <f>OffensePrj!P803</f>
        <v>0</v>
      </c>
      <c r="P804" s="132">
        <f>OffensePrj!Q803</f>
        <v>0</v>
      </c>
      <c r="Q804" s="134">
        <f>IFERROR(ProjectionCalcs!D804*pointpasscomp+ProjectionCalcs!E804*pointpassyard+ProjectionCalcs!F804*pointpasstd+pointint*ProjectionCalcs!G804+ProjectionCalcs!H804*pointrushatt+pointrushyard*ProjectionCalcs!I804+pointrushtd*ProjectionCalcs!J804+ProjectionCalcs!K804*pointrec+pointrecyard*ProjectionCalcs!L804+ProjectionCalcs!M804*pointrectd+pointfumb*ProjectionCalcs!N804+(C804-D804)*pointpassinc+O804*pointret+P804*pointrushtd,0)</f>
        <v>0</v>
      </c>
      <c r="R804" s="113" t="str">
        <f t="shared" si="23"/>
        <v>#REF!</v>
      </c>
      <c r="S804" s="135" t="str">
        <f t="shared" si="24"/>
        <v>#REF!</v>
      </c>
      <c r="T804" s="113" t="str">
        <f t="array" ref="T804">ROUND(SUMPRODUCT((AE804&gt;=$AE$705:$AE$902)/COUNTIF($AE$705:$AE$902,$AE$705:$AE$902)),0)</f>
        <v>#DIV/0!</v>
      </c>
      <c r="U804" s="3" t="str">
        <f t="shared" si="25"/>
        <v>#REF!</v>
      </c>
      <c r="V804" s="3" t="str">
        <f t="array" ref="V804">IFERROR(INDEX(Overall!$C$3:$C$389,MATCH(ProjectionCalcs!B804,Overall!$D$3:$D$389,0)),"No")</f>
        <v>Yes</v>
      </c>
      <c r="W804" s="93">
        <f t="shared" si="26"/>
        <v>0</v>
      </c>
      <c r="X804" s="136"/>
      <c r="Y804" s="3" t="str">
        <f t="shared" si="27"/>
        <v/>
      </c>
      <c r="Z804" s="3" t="str">
        <f t="shared" si="6"/>
        <v>#DIV/0!</v>
      </c>
      <c r="AA804" s="96">
        <f t="shared" si="7"/>
        <v>0</v>
      </c>
      <c r="AB804" s="3" t="str">
        <f>IF(OR((AA804-$AD$2)&lt;0,(AA804-$AD$4)&lt;0),0,(AA804-$AD$2)*(AA804-$AD$4)*'Draft Array'!$K$101*'Draft Array'!$M$113*pcwr)</f>
        <v>#REF!</v>
      </c>
      <c r="AC804" s="3" t="str">
        <f t="shared" si="8"/>
        <v>#REF!</v>
      </c>
      <c r="AD804" s="135">
        <f t="shared" si="9"/>
        <v>0</v>
      </c>
      <c r="AE804" s="3" t="str">
        <f t="shared" si="28"/>
        <v>#DIV/0!</v>
      </c>
    </row>
    <row r="805" ht="15.75" customHeight="1">
      <c r="A805" s="156" t="str">
        <f>OffensePrj!C804</f>
        <v>te</v>
      </c>
      <c r="B805" s="131" t="str">
        <f>OffensePrj!R804</f>
        <v>Isaac 1000uta</v>
      </c>
      <c r="C805" s="132">
        <f>OffensePrj!D804</f>
        <v>0</v>
      </c>
      <c r="D805" s="132">
        <f>OffensePrj!E804</f>
        <v>0</v>
      </c>
      <c r="E805" s="132">
        <f>OffensePrj!F804</f>
        <v>0</v>
      </c>
      <c r="F805" s="132">
        <f>OffensePrj!G804</f>
        <v>0</v>
      </c>
      <c r="G805" s="133">
        <f>OffensePrj!H804</f>
        <v>0</v>
      </c>
      <c r="H805" s="132">
        <f>OffensePrj!I804</f>
        <v>0</v>
      </c>
      <c r="I805" s="132">
        <f>OffensePrj!J804</f>
        <v>0</v>
      </c>
      <c r="J805" s="132">
        <f>OffensePrj!K804</f>
        <v>0</v>
      </c>
      <c r="K805" s="132">
        <f>OffensePrj!L804</f>
        <v>3.3</v>
      </c>
      <c r="L805" s="132">
        <f>OffensePrj!M804</f>
        <v>18</v>
      </c>
      <c r="M805" s="132">
        <f>OffensePrj!N804</f>
        <v>0</v>
      </c>
      <c r="N805" s="132">
        <f>OffensePrj!O804</f>
        <v>0</v>
      </c>
      <c r="O805" s="132">
        <f>OffensePrj!P804</f>
        <v>0</v>
      </c>
      <c r="P805" s="132">
        <f>OffensePrj!Q804</f>
        <v>0</v>
      </c>
      <c r="Q805" s="134">
        <f>IFERROR(ProjectionCalcs!D805*pointpasscomp+ProjectionCalcs!E805*pointpassyard+ProjectionCalcs!F805*pointpasstd+pointint*ProjectionCalcs!G805+ProjectionCalcs!H805*pointrushatt+pointrushyard*ProjectionCalcs!I805+pointrushtd*ProjectionCalcs!J805+ProjectionCalcs!K805*pointrec+pointrecyard*ProjectionCalcs!L805+ProjectionCalcs!M805*pointrectd+pointfumb*ProjectionCalcs!N805+(C805-D805)*pointpassinc+O805*pointret+P805*pointrushtd,0)</f>
        <v>0</v>
      </c>
      <c r="R805" s="113" t="str">
        <f t="shared" si="23"/>
        <v>#REF!</v>
      </c>
      <c r="S805" s="135" t="str">
        <f t="shared" si="24"/>
        <v>#REF!</v>
      </c>
      <c r="T805" s="113" t="str">
        <f t="array" ref="T805">ROUND(SUMPRODUCT((AE805&gt;=$AE$705:$AE$902)/COUNTIF($AE$705:$AE$902,$AE$705:$AE$902)),0)</f>
        <v>#DIV/0!</v>
      </c>
      <c r="U805" s="3" t="str">
        <f t="shared" si="25"/>
        <v>#REF!</v>
      </c>
      <c r="V805" s="3" t="str">
        <f t="array" ref="V805">IFERROR(INDEX(Overall!$C$3:$C$389,MATCH(ProjectionCalcs!B805,Overall!$D$3:$D$389,0)),"No")</f>
        <v>No</v>
      </c>
      <c r="W805" s="93">
        <f t="shared" si="26"/>
        <v>1</v>
      </c>
      <c r="X805" s="136"/>
      <c r="Y805" s="3" t="str">
        <f t="shared" si="27"/>
        <v/>
      </c>
      <c r="Z805" s="3" t="str">
        <f t="shared" si="6"/>
        <v>#DIV/0!</v>
      </c>
      <c r="AA805" s="96">
        <f t="shared" si="7"/>
        <v>0</v>
      </c>
      <c r="AB805" s="3" t="str">
        <f>IF(OR((AA805-$AD$2)&lt;0,(AA805-$AD$4)&lt;0),0,(AA805-$AD$2)*(AA805-$AD$4)*'Draft Array'!$K$101*'Draft Array'!$M$113*pcwr)</f>
        <v>#REF!</v>
      </c>
      <c r="AC805" s="3" t="str">
        <f t="shared" si="8"/>
        <v>#REF!</v>
      </c>
      <c r="AD805" s="135">
        <f t="shared" si="9"/>
        <v>0</v>
      </c>
      <c r="AE805" s="3" t="str">
        <f t="shared" si="28"/>
        <v>#DIV/0!</v>
      </c>
    </row>
    <row r="806" ht="15.75" customHeight="1">
      <c r="A806" s="156" t="str">
        <f>OffensePrj!C805</f>
        <v>te</v>
      </c>
      <c r="B806" s="131" t="str">
        <f>OffensePrj!R805</f>
        <v>Josh Oliver</v>
      </c>
      <c r="C806" s="132">
        <f>OffensePrj!D805</f>
        <v>0</v>
      </c>
      <c r="D806" s="132">
        <f>OffensePrj!E805</f>
        <v>0</v>
      </c>
      <c r="E806" s="132">
        <f>OffensePrj!F805</f>
        <v>0</v>
      </c>
      <c r="F806" s="132">
        <f>OffensePrj!G805</f>
        <v>0</v>
      </c>
      <c r="G806" s="133">
        <f>OffensePrj!H805</f>
        <v>0</v>
      </c>
      <c r="H806" s="132">
        <f>OffensePrj!I805</f>
        <v>0</v>
      </c>
      <c r="I806" s="132">
        <f>OffensePrj!J805</f>
        <v>0</v>
      </c>
      <c r="J806" s="132">
        <f>OffensePrj!K805</f>
        <v>0</v>
      </c>
      <c r="K806" s="132">
        <f>OffensePrj!L805</f>
        <v>20.2868</v>
      </c>
      <c r="L806" s="132">
        <f>OffensePrj!M805</f>
        <v>240.8861</v>
      </c>
      <c r="M806" s="132">
        <f>OffensePrj!N805</f>
        <v>1.952774</v>
      </c>
      <c r="N806" s="132">
        <f>OffensePrj!O805</f>
        <v>0</v>
      </c>
      <c r="O806" s="132">
        <f>OffensePrj!P805</f>
        <v>0</v>
      </c>
      <c r="P806" s="132">
        <f>OffensePrj!Q805</f>
        <v>0</v>
      </c>
      <c r="Q806" s="134">
        <f>IFERROR(ProjectionCalcs!D806*pointpasscomp+ProjectionCalcs!E806*pointpassyard+ProjectionCalcs!F806*pointpasstd+pointint*ProjectionCalcs!G806+ProjectionCalcs!H806*pointrushatt+pointrushyard*ProjectionCalcs!I806+pointrushtd*ProjectionCalcs!J806+ProjectionCalcs!K806*pointrec+pointrecyard*ProjectionCalcs!L806+ProjectionCalcs!M806*pointrectd+pointfumb*ProjectionCalcs!N806+(C806-D806)*pointpassinc+O806*pointret+P806*pointrushtd,0)</f>
        <v>0</v>
      </c>
      <c r="R806" s="113" t="str">
        <f t="shared" si="23"/>
        <v>#REF!</v>
      </c>
      <c r="S806" s="135" t="str">
        <f t="shared" si="24"/>
        <v>#REF!</v>
      </c>
      <c r="T806" s="113" t="str">
        <f t="array" ref="T806">ROUND(SUMPRODUCT((AE806&gt;=$AE$705:$AE$902)/COUNTIF($AE$705:$AE$902,$AE$705:$AE$902)),0)</f>
        <v>#DIV/0!</v>
      </c>
      <c r="U806" s="3" t="str">
        <f t="shared" si="25"/>
        <v>#REF!</v>
      </c>
      <c r="V806" s="3" t="str">
        <f t="array" ref="V806">IFERROR(INDEX(Overall!$C$3:$C$389,MATCH(ProjectionCalcs!B806,Overall!$D$3:$D$389,0)),"No")</f>
        <v>Yes</v>
      </c>
      <c r="W806" s="93">
        <f t="shared" si="26"/>
        <v>0</v>
      </c>
      <c r="X806" s="136"/>
      <c r="Y806" s="3" t="str">
        <f t="shared" si="27"/>
        <v/>
      </c>
      <c r="Z806" s="3" t="str">
        <f t="shared" si="6"/>
        <v>#DIV/0!</v>
      </c>
      <c r="AA806" s="96">
        <f t="shared" si="7"/>
        <v>0</v>
      </c>
      <c r="AB806" s="3" t="str">
        <f>IF(OR((AA806-$AD$2)&lt;0,(AA806-$AD$4)&lt;0),0,(AA806-$AD$2)*(AA806-$AD$4)*'Draft Array'!$K$101*'Draft Array'!$M$113*pcwr)</f>
        <v>#REF!</v>
      </c>
      <c r="AC806" s="3" t="str">
        <f t="shared" si="8"/>
        <v>#REF!</v>
      </c>
      <c r="AD806" s="135">
        <f t="shared" si="9"/>
        <v>0</v>
      </c>
      <c r="AE806" s="3" t="str">
        <f t="shared" si="28"/>
        <v>#DIV/0!</v>
      </c>
    </row>
    <row r="807" ht="15.75" customHeight="1">
      <c r="A807" s="156" t="str">
        <f>OffensePrj!C806</f>
        <v>te</v>
      </c>
      <c r="B807" s="131" t="str">
        <f>OffensePrj!R806</f>
        <v>Drew Sample</v>
      </c>
      <c r="C807" s="132">
        <f>OffensePrj!D806</f>
        <v>0</v>
      </c>
      <c r="D807" s="132">
        <f>OffensePrj!E806</f>
        <v>0</v>
      </c>
      <c r="E807" s="132">
        <f>OffensePrj!F806</f>
        <v>0</v>
      </c>
      <c r="F807" s="132">
        <f>OffensePrj!G806</f>
        <v>0</v>
      </c>
      <c r="G807" s="133">
        <f>OffensePrj!H806</f>
        <v>0</v>
      </c>
      <c r="H807" s="132">
        <f>OffensePrj!I806</f>
        <v>0</v>
      </c>
      <c r="I807" s="132">
        <f>OffensePrj!J806</f>
        <v>0</v>
      </c>
      <c r="J807" s="132">
        <f>OffensePrj!K806</f>
        <v>0</v>
      </c>
      <c r="K807" s="132">
        <f>OffensePrj!L806</f>
        <v>19.44536</v>
      </c>
      <c r="L807" s="132">
        <f>OffensePrj!M806</f>
        <v>181.9123</v>
      </c>
      <c r="M807" s="132">
        <f>OffensePrj!N806</f>
        <v>0.995768</v>
      </c>
      <c r="N807" s="132">
        <f>OffensePrj!O806</f>
        <v>0.512668</v>
      </c>
      <c r="O807" s="132">
        <f>OffensePrj!P806</f>
        <v>0</v>
      </c>
      <c r="P807" s="132">
        <f>OffensePrj!Q806</f>
        <v>0</v>
      </c>
      <c r="Q807" s="134">
        <f>IFERROR(ProjectionCalcs!D807*pointpasscomp+ProjectionCalcs!E807*pointpassyard+ProjectionCalcs!F807*pointpasstd+pointint*ProjectionCalcs!G807+ProjectionCalcs!H807*pointrushatt+pointrushyard*ProjectionCalcs!I807+pointrushtd*ProjectionCalcs!J807+ProjectionCalcs!K807*pointrec+pointrecyard*ProjectionCalcs!L807+ProjectionCalcs!M807*pointrectd+pointfumb*ProjectionCalcs!N807+(C807-D807)*pointpassinc+O807*pointret+P807*pointrushtd,0)</f>
        <v>0</v>
      </c>
      <c r="R807" s="113" t="str">
        <f t="shared" si="23"/>
        <v>#REF!</v>
      </c>
      <c r="S807" s="135" t="str">
        <f t="shared" si="24"/>
        <v>#REF!</v>
      </c>
      <c r="T807" s="113" t="str">
        <f t="array" ref="T807">ROUND(SUMPRODUCT((AE807&gt;=$AE$705:$AE$902)/COUNTIF($AE$705:$AE$902,$AE$705:$AE$902)),0)</f>
        <v>#DIV/0!</v>
      </c>
      <c r="U807" s="3" t="str">
        <f t="shared" si="25"/>
        <v>#REF!</v>
      </c>
      <c r="V807" s="3" t="str">
        <f t="array" ref="V807">IFERROR(INDEX(Overall!$C$3:$C$389,MATCH(ProjectionCalcs!B807,Overall!$D$3:$D$389,0)),"No")</f>
        <v>No</v>
      </c>
      <c r="W807" s="93">
        <f t="shared" si="26"/>
        <v>1</v>
      </c>
      <c r="X807" s="136"/>
      <c r="Y807" s="3" t="str">
        <f t="shared" si="27"/>
        <v/>
      </c>
      <c r="Z807" s="3" t="str">
        <f t="shared" si="6"/>
        <v>#DIV/0!</v>
      </c>
      <c r="AA807" s="96">
        <f t="shared" si="7"/>
        <v>0</v>
      </c>
      <c r="AB807" s="3" t="str">
        <f>IF(OR((AA807-$AD$2)&lt;0,(AA807-$AD$4)&lt;0),0,(AA807-$AD$2)*(AA807-$AD$4)*'Draft Array'!$K$101*'Draft Array'!$M$113*pcwr)</f>
        <v>#REF!</v>
      </c>
      <c r="AC807" s="3" t="str">
        <f t="shared" si="8"/>
        <v>#REF!</v>
      </c>
      <c r="AD807" s="135">
        <f t="shared" si="9"/>
        <v>0</v>
      </c>
      <c r="AE807" s="3" t="str">
        <f t="shared" si="28"/>
        <v>#DIV/0!</v>
      </c>
    </row>
    <row r="808" ht="15.75" customHeight="1">
      <c r="A808" s="156" t="str">
        <f>OffensePrj!C807</f>
        <v>te</v>
      </c>
      <c r="B808" s="131" t="str">
        <f>OffensePrj!R807</f>
        <v>Irv Smith Jr.</v>
      </c>
      <c r="C808" s="132">
        <f>OffensePrj!D807</f>
        <v>0</v>
      </c>
      <c r="D808" s="132">
        <f>OffensePrj!E807</f>
        <v>0</v>
      </c>
      <c r="E808" s="132">
        <f>OffensePrj!F807</f>
        <v>0</v>
      </c>
      <c r="F808" s="132">
        <f>OffensePrj!G807</f>
        <v>0</v>
      </c>
      <c r="G808" s="133">
        <f>OffensePrj!H807</f>
        <v>0</v>
      </c>
      <c r="H808" s="132">
        <f>OffensePrj!I807</f>
        <v>0</v>
      </c>
      <c r="I808" s="132">
        <f>OffensePrj!J807</f>
        <v>0</v>
      </c>
      <c r="J808" s="132">
        <f>OffensePrj!K807</f>
        <v>0</v>
      </c>
      <c r="K808" s="132">
        <f>OffensePrj!L807</f>
        <v>42.45665</v>
      </c>
      <c r="L808" s="132">
        <f>OffensePrj!M807</f>
        <v>441.9707</v>
      </c>
      <c r="M808" s="132">
        <f>OffensePrj!N807</f>
        <v>3.375633</v>
      </c>
      <c r="N808" s="132">
        <f>OffensePrj!O807</f>
        <v>0.512668</v>
      </c>
      <c r="O808" s="132">
        <f>OffensePrj!P807</f>
        <v>0</v>
      </c>
      <c r="P808" s="132">
        <f>OffensePrj!Q807</f>
        <v>0</v>
      </c>
      <c r="Q808" s="134">
        <f>IFERROR(ProjectionCalcs!D808*pointpasscomp+ProjectionCalcs!E808*pointpassyard+ProjectionCalcs!F808*pointpasstd+pointint*ProjectionCalcs!G808+ProjectionCalcs!H808*pointrushatt+pointrushyard*ProjectionCalcs!I808+pointrushtd*ProjectionCalcs!J808+ProjectionCalcs!K808*pointrec+pointrecyard*ProjectionCalcs!L808+ProjectionCalcs!M808*pointrectd+pointfumb*ProjectionCalcs!N808+(C808-D808)*pointpassinc+O808*pointret+P808*pointrushtd,0)</f>
        <v>0</v>
      </c>
      <c r="R808" s="113" t="str">
        <f t="shared" si="23"/>
        <v>#REF!</v>
      </c>
      <c r="S808" s="135" t="str">
        <f t="shared" si="24"/>
        <v>#REF!</v>
      </c>
      <c r="T808" s="113" t="str">
        <f t="array" ref="T808">ROUND(SUMPRODUCT((AE808&gt;=$AE$705:$AE$902)/COUNTIF($AE$705:$AE$902,$AE$705:$AE$902)),0)</f>
        <v>#DIV/0!</v>
      </c>
      <c r="U808" s="3" t="str">
        <f t="shared" si="25"/>
        <v>#REF!</v>
      </c>
      <c r="V808" s="3" t="str">
        <f t="array" ref="V808">IFERROR(INDEX(Overall!$C$3:$C$389,MATCH(ProjectionCalcs!B808,Overall!$D$3:$D$389,0)),"No")</f>
        <v>Yes</v>
      </c>
      <c r="W808" s="93">
        <f t="shared" si="26"/>
        <v>0</v>
      </c>
      <c r="X808" s="136"/>
      <c r="Y808" s="3" t="str">
        <f t="shared" si="27"/>
        <v/>
      </c>
      <c r="Z808" s="3" t="str">
        <f t="shared" si="6"/>
        <v>#DIV/0!</v>
      </c>
      <c r="AA808" s="96">
        <f t="shared" si="7"/>
        <v>0</v>
      </c>
      <c r="AB808" s="3" t="str">
        <f>IF(OR((AA808-$AD$2)&lt;0,(AA808-$AD$4)&lt;0),0,(AA808-$AD$2)*(AA808-$AD$4)*'Draft Array'!$K$101*'Draft Array'!$M$113*pcwr)</f>
        <v>#REF!</v>
      </c>
      <c r="AC808" s="3" t="str">
        <f t="shared" si="8"/>
        <v>#REF!</v>
      </c>
      <c r="AD808" s="135">
        <f t="shared" si="9"/>
        <v>0</v>
      </c>
      <c r="AE808" s="3" t="str">
        <f t="shared" si="28"/>
        <v>#DIV/0!</v>
      </c>
    </row>
    <row r="809" ht="15.75" customHeight="1">
      <c r="A809" s="156" t="str">
        <f>OffensePrj!C808</f>
        <v>te</v>
      </c>
      <c r="B809" s="131" t="str">
        <f>OffensePrj!R808</f>
        <v>Kaden Smith</v>
      </c>
      <c r="C809" s="132">
        <f>OffensePrj!D808</f>
        <v>0</v>
      </c>
      <c r="D809" s="132">
        <f>OffensePrj!E808</f>
        <v>0</v>
      </c>
      <c r="E809" s="132">
        <f>OffensePrj!F808</f>
        <v>0</v>
      </c>
      <c r="F809" s="132">
        <f>OffensePrj!G808</f>
        <v>0</v>
      </c>
      <c r="G809" s="133">
        <f>OffensePrj!H808</f>
        <v>0</v>
      </c>
      <c r="H809" s="132">
        <f>OffensePrj!I808</f>
        <v>0</v>
      </c>
      <c r="I809" s="132">
        <f>OffensePrj!J808</f>
        <v>0</v>
      </c>
      <c r="J809" s="132">
        <f>OffensePrj!K808</f>
        <v>0</v>
      </c>
      <c r="K809" s="132">
        <f>OffensePrj!L808</f>
        <v>18.16286</v>
      </c>
      <c r="L809" s="132">
        <f>OffensePrj!M808</f>
        <v>159.1276</v>
      </c>
      <c r="M809" s="132">
        <f>OffensePrj!N808</f>
        <v>0.825905</v>
      </c>
      <c r="N809" s="132">
        <f>OffensePrj!O808</f>
        <v>0</v>
      </c>
      <c r="O809" s="132">
        <f>OffensePrj!P808</f>
        <v>0</v>
      </c>
      <c r="P809" s="132">
        <f>OffensePrj!Q808</f>
        <v>0</v>
      </c>
      <c r="Q809" s="134">
        <f>IFERROR(ProjectionCalcs!D809*pointpasscomp+ProjectionCalcs!E809*pointpassyard+ProjectionCalcs!F809*pointpasstd+pointint*ProjectionCalcs!G809+ProjectionCalcs!H809*pointrushatt+pointrushyard*ProjectionCalcs!I809+pointrushtd*ProjectionCalcs!J809+ProjectionCalcs!K809*pointrec+pointrecyard*ProjectionCalcs!L809+ProjectionCalcs!M809*pointrectd+pointfumb*ProjectionCalcs!N809+(C809-D809)*pointpassinc+O809*pointret+P809*pointrushtd,0)</f>
        <v>0</v>
      </c>
      <c r="R809" s="113" t="str">
        <f t="shared" si="23"/>
        <v>#REF!</v>
      </c>
      <c r="S809" s="135" t="str">
        <f t="shared" si="24"/>
        <v>#REF!</v>
      </c>
      <c r="T809" s="113" t="str">
        <f t="array" ref="T809">ROUND(SUMPRODUCT((AE809&gt;=$AE$705:$AE$902)/COUNTIF($AE$705:$AE$902,$AE$705:$AE$902)),0)</f>
        <v>#DIV/0!</v>
      </c>
      <c r="U809" s="3" t="str">
        <f t="shared" si="25"/>
        <v>#REF!</v>
      </c>
      <c r="V809" s="3" t="str">
        <f t="array" ref="V809">IFERROR(INDEX(Overall!$C$3:$C$389,MATCH(ProjectionCalcs!B809,Overall!$D$3:$D$389,0)),"No")</f>
        <v>No</v>
      </c>
      <c r="W809" s="93">
        <f t="shared" si="26"/>
        <v>1</v>
      </c>
      <c r="X809" s="136"/>
      <c r="Y809" s="3" t="str">
        <f t="shared" si="27"/>
        <v/>
      </c>
      <c r="Z809" s="3" t="str">
        <f t="shared" si="6"/>
        <v>#DIV/0!</v>
      </c>
      <c r="AA809" s="96">
        <f t="shared" si="7"/>
        <v>0</v>
      </c>
      <c r="AB809" s="3" t="str">
        <f>IF(OR((AA809-$AD$2)&lt;0,(AA809-$AD$4)&lt;0),0,(AA809-$AD$2)*(AA809-$AD$4)*'Draft Array'!$K$101*'Draft Array'!$M$113*pcwr)</f>
        <v>#REF!</v>
      </c>
      <c r="AC809" s="3" t="str">
        <f t="shared" si="8"/>
        <v>#REF!</v>
      </c>
      <c r="AD809" s="135">
        <f t="shared" si="9"/>
        <v>0</v>
      </c>
      <c r="AE809" s="3" t="str">
        <f t="shared" si="28"/>
        <v>#DIV/0!</v>
      </c>
    </row>
    <row r="810" ht="15.75" customHeight="1">
      <c r="A810" s="156" t="str">
        <f>OffensePrj!C809</f>
        <v>te</v>
      </c>
      <c r="B810" s="131" t="str">
        <f>OffensePrj!R809</f>
        <v>Jace Sternberger</v>
      </c>
      <c r="C810" s="132">
        <f>OffensePrj!D809</f>
        <v>0</v>
      </c>
      <c r="D810" s="132">
        <f>OffensePrj!E809</f>
        <v>0</v>
      </c>
      <c r="E810" s="132">
        <f>OffensePrj!F809</f>
        <v>0</v>
      </c>
      <c r="F810" s="132">
        <f>OffensePrj!G809</f>
        <v>0</v>
      </c>
      <c r="G810" s="133">
        <f>OffensePrj!H809</f>
        <v>0</v>
      </c>
      <c r="H810" s="132">
        <f>OffensePrj!I809</f>
        <v>0</v>
      </c>
      <c r="I810" s="132">
        <f>OffensePrj!J809</f>
        <v>0</v>
      </c>
      <c r="J810" s="132">
        <f>OffensePrj!K809</f>
        <v>0</v>
      </c>
      <c r="K810" s="132">
        <f>OffensePrj!L809</f>
        <v>43.73319</v>
      </c>
      <c r="L810" s="132">
        <f>OffensePrj!M809</f>
        <v>471.1686</v>
      </c>
      <c r="M810" s="132">
        <f>OffensePrj!N809</f>
        <v>4.136845</v>
      </c>
      <c r="N810" s="132">
        <f>OffensePrj!O809</f>
        <v>0.512668</v>
      </c>
      <c r="O810" s="132">
        <f>OffensePrj!P809</f>
        <v>0</v>
      </c>
      <c r="P810" s="132">
        <f>OffensePrj!Q809</f>
        <v>0</v>
      </c>
      <c r="Q810" s="134">
        <f>IFERROR(ProjectionCalcs!D810*pointpasscomp+ProjectionCalcs!E810*pointpassyard+ProjectionCalcs!F810*pointpasstd+pointint*ProjectionCalcs!G810+ProjectionCalcs!H810*pointrushatt+pointrushyard*ProjectionCalcs!I810+pointrushtd*ProjectionCalcs!J810+ProjectionCalcs!K810*pointrec+pointrecyard*ProjectionCalcs!L810+ProjectionCalcs!M810*pointrectd+pointfumb*ProjectionCalcs!N810+(C810-D810)*pointpassinc+O810*pointret+P810*pointrushtd,0)</f>
        <v>0</v>
      </c>
      <c r="R810" s="113" t="str">
        <f t="shared" si="23"/>
        <v>#REF!</v>
      </c>
      <c r="S810" s="135" t="str">
        <f t="shared" si="24"/>
        <v>#REF!</v>
      </c>
      <c r="T810" s="113" t="str">
        <f t="array" ref="T810">ROUND(SUMPRODUCT((AE810&gt;=$AE$705:$AE$902)/COUNTIF($AE$705:$AE$902,$AE$705:$AE$902)),0)</f>
        <v>#DIV/0!</v>
      </c>
      <c r="U810" s="3" t="str">
        <f t="shared" si="25"/>
        <v>#REF!</v>
      </c>
      <c r="V810" s="3" t="str">
        <f t="array" ref="V810">IFERROR(INDEX(Overall!$C$3:$C$389,MATCH(ProjectionCalcs!B810,Overall!$D$3:$D$389,0)),"No")</f>
        <v>Yes</v>
      </c>
      <c r="W810" s="93">
        <f t="shared" si="26"/>
        <v>0</v>
      </c>
      <c r="X810" s="136"/>
      <c r="Y810" s="3" t="str">
        <f t="shared" si="27"/>
        <v/>
      </c>
      <c r="Z810" s="3" t="str">
        <f t="shared" si="6"/>
        <v>#DIV/0!</v>
      </c>
      <c r="AA810" s="96">
        <f t="shared" si="7"/>
        <v>0</v>
      </c>
      <c r="AB810" s="3" t="str">
        <f>IF(OR((AA810-$AD$2)&lt;0,(AA810-$AD$4)&lt;0),0,(AA810-$AD$2)*(AA810-$AD$4)*'Draft Array'!$K$101*'Draft Array'!$M$113*pcwr)</f>
        <v>#REF!</v>
      </c>
      <c r="AC810" s="3" t="str">
        <f t="shared" si="8"/>
        <v>#REF!</v>
      </c>
      <c r="AD810" s="135">
        <f t="shared" si="9"/>
        <v>0</v>
      </c>
      <c r="AE810" s="3" t="str">
        <f t="shared" si="28"/>
        <v>#DIV/0!</v>
      </c>
    </row>
    <row r="811" ht="15.75" customHeight="1">
      <c r="A811" s="156" t="str">
        <f>OffensePrj!C810</f>
        <v>te</v>
      </c>
      <c r="B811" s="131" t="str">
        <f>OffensePrj!R810</f>
        <v>Tommy Sweeney</v>
      </c>
      <c r="C811" s="132">
        <f>OffensePrj!D810</f>
        <v>0</v>
      </c>
      <c r="D811" s="132">
        <f>OffensePrj!E810</f>
        <v>0</v>
      </c>
      <c r="E811" s="132">
        <f>OffensePrj!F810</f>
        <v>0</v>
      </c>
      <c r="F811" s="132">
        <f>OffensePrj!G810</f>
        <v>0</v>
      </c>
      <c r="G811" s="133">
        <f>OffensePrj!H810</f>
        <v>0</v>
      </c>
      <c r="H811" s="132">
        <f>OffensePrj!I810</f>
        <v>0</v>
      </c>
      <c r="I811" s="132">
        <f>OffensePrj!J810</f>
        <v>0</v>
      </c>
      <c r="J811" s="132">
        <f>OffensePrj!K810</f>
        <v>0</v>
      </c>
      <c r="K811" s="132">
        <f>OffensePrj!L810</f>
        <v>10</v>
      </c>
      <c r="L811" s="132">
        <f>OffensePrj!M810</f>
        <v>127</v>
      </c>
      <c r="M811" s="132">
        <f>OffensePrj!N810</f>
        <v>1</v>
      </c>
      <c r="N811" s="132">
        <f>OffensePrj!O810</f>
        <v>0</v>
      </c>
      <c r="O811" s="132">
        <f>OffensePrj!P810</f>
        <v>0</v>
      </c>
      <c r="P811" s="132">
        <f>OffensePrj!Q810</f>
        <v>0</v>
      </c>
      <c r="Q811" s="134">
        <f>IFERROR(ProjectionCalcs!D811*pointpasscomp+ProjectionCalcs!E811*pointpassyard+ProjectionCalcs!F811*pointpasstd+pointint*ProjectionCalcs!G811+ProjectionCalcs!H811*pointrushatt+pointrushyard*ProjectionCalcs!I811+pointrushtd*ProjectionCalcs!J811+ProjectionCalcs!K811*pointrec+pointrecyard*ProjectionCalcs!L811+ProjectionCalcs!M811*pointrectd+pointfumb*ProjectionCalcs!N811+(C811-D811)*pointpassinc+O811*pointret+P811*pointrushtd,0)</f>
        <v>0</v>
      </c>
      <c r="R811" s="113" t="str">
        <f t="shared" si="23"/>
        <v>#REF!</v>
      </c>
      <c r="S811" s="135" t="str">
        <f t="shared" si="24"/>
        <v>#REF!</v>
      </c>
      <c r="T811" s="113" t="str">
        <f t="array" ref="T811">ROUND(SUMPRODUCT((AE811&gt;=$AE$705:$AE$902)/COUNTIF($AE$705:$AE$902,$AE$705:$AE$902)),0)</f>
        <v>#DIV/0!</v>
      </c>
      <c r="U811" s="3" t="str">
        <f t="shared" si="25"/>
        <v>#REF!</v>
      </c>
      <c r="V811" s="3" t="str">
        <f t="array" ref="V811">IFERROR(INDEX(Overall!$C$3:$C$389,MATCH(ProjectionCalcs!B811,Overall!$D$3:$D$389,0)),"No")</f>
        <v>No</v>
      </c>
      <c r="W811" s="93">
        <f t="shared" si="26"/>
        <v>1</v>
      </c>
      <c r="X811" s="136"/>
      <c r="Y811" s="3" t="str">
        <f t="shared" si="27"/>
        <v/>
      </c>
      <c r="Z811" s="3" t="str">
        <f t="shared" si="6"/>
        <v>#DIV/0!</v>
      </c>
      <c r="AA811" s="96">
        <f t="shared" si="7"/>
        <v>0</v>
      </c>
      <c r="AB811" s="3" t="str">
        <f>IF(OR((AA811-$AD$2)&lt;0,(AA811-$AD$4)&lt;0),0,(AA811-$AD$2)*(AA811-$AD$4)*'Draft Array'!$K$101*'Draft Array'!$M$113*pcwr)</f>
        <v>#REF!</v>
      </c>
      <c r="AC811" s="3" t="str">
        <f t="shared" si="8"/>
        <v>#REF!</v>
      </c>
      <c r="AD811" s="135">
        <f t="shared" si="9"/>
        <v>0</v>
      </c>
      <c r="AE811" s="3" t="str">
        <f t="shared" si="28"/>
        <v>#DIV/0!</v>
      </c>
    </row>
    <row r="812" ht="15.75" customHeight="1">
      <c r="A812" s="156" t="str">
        <f>OffensePrj!C811</f>
        <v>te</v>
      </c>
      <c r="B812" s="131" t="str">
        <f>OffensePrj!R811</f>
        <v>Kahale Warring</v>
      </c>
      <c r="C812" s="132">
        <f>OffensePrj!D811</f>
        <v>0</v>
      </c>
      <c r="D812" s="132">
        <f>OffensePrj!E811</f>
        <v>0</v>
      </c>
      <c r="E812" s="132">
        <f>OffensePrj!F811</f>
        <v>0</v>
      </c>
      <c r="F812" s="132">
        <f>OffensePrj!G811</f>
        <v>0</v>
      </c>
      <c r="G812" s="133">
        <f>OffensePrj!H811</f>
        <v>0</v>
      </c>
      <c r="H812" s="132">
        <f>OffensePrj!I811</f>
        <v>0</v>
      </c>
      <c r="I812" s="132">
        <f>OffensePrj!J811</f>
        <v>0</v>
      </c>
      <c r="J812" s="132">
        <f>OffensePrj!K811</f>
        <v>0</v>
      </c>
      <c r="K812" s="132">
        <f>OffensePrj!L811</f>
        <v>12.93769</v>
      </c>
      <c r="L812" s="132">
        <f>OffensePrj!M811</f>
        <v>156.0445</v>
      </c>
      <c r="M812" s="132">
        <f>OffensePrj!N811</f>
        <v>1</v>
      </c>
      <c r="N812" s="132">
        <f>OffensePrj!O811</f>
        <v>0</v>
      </c>
      <c r="O812" s="132">
        <f>OffensePrj!P811</f>
        <v>0</v>
      </c>
      <c r="P812" s="132">
        <f>OffensePrj!Q811</f>
        <v>0</v>
      </c>
      <c r="Q812" s="134">
        <f>IFERROR(ProjectionCalcs!D812*pointpasscomp+ProjectionCalcs!E812*pointpassyard+ProjectionCalcs!F812*pointpasstd+pointint*ProjectionCalcs!G812+ProjectionCalcs!H812*pointrushatt+pointrushyard*ProjectionCalcs!I812+pointrushtd*ProjectionCalcs!J812+ProjectionCalcs!K812*pointrec+pointrecyard*ProjectionCalcs!L812+ProjectionCalcs!M812*pointrectd+pointfumb*ProjectionCalcs!N812+(C812-D812)*pointpassinc+O812*pointret+P812*pointrushtd,0)</f>
        <v>0</v>
      </c>
      <c r="R812" s="113" t="str">
        <f t="shared" si="23"/>
        <v>#REF!</v>
      </c>
      <c r="S812" s="135" t="str">
        <f t="shared" si="24"/>
        <v>#REF!</v>
      </c>
      <c r="T812" s="113" t="str">
        <f t="array" ref="T812">ROUND(SUMPRODUCT((AE812&gt;=$AE$705:$AE$902)/COUNTIF($AE$705:$AE$902,$AE$705:$AE$902)),0)</f>
        <v>#DIV/0!</v>
      </c>
      <c r="U812" s="3" t="str">
        <f t="shared" si="25"/>
        <v>#REF!</v>
      </c>
      <c r="V812" s="3" t="str">
        <f t="array" ref="V812">IFERROR(INDEX(Overall!$C$3:$C$389,MATCH(ProjectionCalcs!B812,Overall!$D$3:$D$389,0)),"No")</f>
        <v>No</v>
      </c>
      <c r="W812" s="93">
        <f t="shared" si="26"/>
        <v>1</v>
      </c>
      <c r="X812" s="136"/>
      <c r="Y812" s="3" t="str">
        <f t="shared" si="27"/>
        <v/>
      </c>
      <c r="Z812" s="3" t="str">
        <f t="shared" si="6"/>
        <v>#DIV/0!</v>
      </c>
      <c r="AA812" s="96">
        <f t="shared" si="7"/>
        <v>0</v>
      </c>
      <c r="AB812" s="3" t="str">
        <f>IF(OR((AA812-$AD$2)&lt;0,(AA812-$AD$4)&lt;0),0,(AA812-$AD$2)*(AA812-$AD$4)*'Draft Array'!$K$101*'Draft Array'!$M$113*pcwr)</f>
        <v>#REF!</v>
      </c>
      <c r="AC812" s="3" t="str">
        <f t="shared" si="8"/>
        <v>#REF!</v>
      </c>
      <c r="AD812" s="135">
        <f t="shared" si="9"/>
        <v>0</v>
      </c>
      <c r="AE812" s="3" t="str">
        <f t="shared" si="28"/>
        <v>#DIV/0!</v>
      </c>
    </row>
    <row r="813" ht="15.75" customHeight="1">
      <c r="A813" s="156" t="str">
        <f>OffensePrj!C812</f>
        <v>te</v>
      </c>
      <c r="B813" s="131" t="str">
        <f>OffensePrj!R812</f>
        <v>Trevon Wesco</v>
      </c>
      <c r="C813" s="132">
        <f>OffensePrj!D812</f>
        <v>0</v>
      </c>
      <c r="D813" s="132">
        <f>OffensePrj!E812</f>
        <v>0</v>
      </c>
      <c r="E813" s="132">
        <f>OffensePrj!F812</f>
        <v>0</v>
      </c>
      <c r="F813" s="132">
        <f>OffensePrj!G812</f>
        <v>0</v>
      </c>
      <c r="G813" s="133">
        <f>OffensePrj!H812</f>
        <v>0</v>
      </c>
      <c r="H813" s="132">
        <f>OffensePrj!I812</f>
        <v>1</v>
      </c>
      <c r="I813" s="132">
        <f>OffensePrj!J812</f>
        <v>3</v>
      </c>
      <c r="J813" s="132">
        <f>OffensePrj!K812</f>
        <v>0</v>
      </c>
      <c r="K813" s="132">
        <f>OffensePrj!L812</f>
        <v>4.769406</v>
      </c>
      <c r="L813" s="132">
        <f>OffensePrj!M812</f>
        <v>57.22374</v>
      </c>
      <c r="M813" s="132">
        <f>OffensePrj!N812</f>
        <v>0.502283</v>
      </c>
      <c r="N813" s="132">
        <f>OffensePrj!O812</f>
        <v>0</v>
      </c>
      <c r="O813" s="132">
        <f>OffensePrj!P812</f>
        <v>0</v>
      </c>
      <c r="P813" s="132">
        <f>OffensePrj!Q812</f>
        <v>0</v>
      </c>
      <c r="Q813" s="134">
        <f>IFERROR(ProjectionCalcs!D813*pointpasscomp+ProjectionCalcs!E813*pointpassyard+ProjectionCalcs!F813*pointpasstd+pointint*ProjectionCalcs!G813+ProjectionCalcs!H813*pointrushatt+pointrushyard*ProjectionCalcs!I813+pointrushtd*ProjectionCalcs!J813+ProjectionCalcs!K813*pointrec+pointrecyard*ProjectionCalcs!L813+ProjectionCalcs!M813*pointrectd+pointfumb*ProjectionCalcs!N813+(C813-D813)*pointpassinc+O813*pointret+P813*pointrushtd,0)</f>
        <v>0</v>
      </c>
      <c r="R813" s="113" t="str">
        <f t="shared" si="23"/>
        <v>#REF!</v>
      </c>
      <c r="S813" s="135" t="str">
        <f t="shared" si="24"/>
        <v>#REF!</v>
      </c>
      <c r="T813" s="113" t="str">
        <f t="array" ref="T813">ROUND(SUMPRODUCT((AE813&gt;=$AE$705:$AE$902)/COUNTIF($AE$705:$AE$902,$AE$705:$AE$902)),0)</f>
        <v>#DIV/0!</v>
      </c>
      <c r="U813" s="3" t="str">
        <f t="shared" si="25"/>
        <v>#REF!</v>
      </c>
      <c r="V813" s="3" t="str">
        <f t="array" ref="V813">IFERROR(INDEX(Overall!$C$3:$C$389,MATCH(ProjectionCalcs!B813,Overall!$D$3:$D$389,0)),"No")</f>
        <v>No</v>
      </c>
      <c r="W813" s="93">
        <f t="shared" si="26"/>
        <v>1</v>
      </c>
      <c r="X813" s="136"/>
      <c r="Y813" s="3" t="str">
        <f t="shared" si="27"/>
        <v/>
      </c>
      <c r="Z813" s="3" t="str">
        <f t="shared" si="6"/>
        <v>#DIV/0!</v>
      </c>
      <c r="AA813" s="96">
        <f t="shared" si="7"/>
        <v>0</v>
      </c>
      <c r="AB813" s="3" t="str">
        <f>IF(OR((AA813-$AD$2)&lt;0,(AA813-$AD$4)&lt;0),0,(AA813-$AD$2)*(AA813-$AD$4)*'Draft Array'!$K$101*'Draft Array'!$M$113*pcwr)</f>
        <v>#REF!</v>
      </c>
      <c r="AC813" s="3" t="str">
        <f t="shared" si="8"/>
        <v>#REF!</v>
      </c>
      <c r="AD813" s="135">
        <f t="shared" si="9"/>
        <v>0</v>
      </c>
      <c r="AE813" s="3" t="str">
        <f t="shared" si="28"/>
        <v>#DIV/0!</v>
      </c>
    </row>
    <row r="814" ht="15.75" customHeight="1">
      <c r="A814" s="156" t="str">
        <f>OffensePrj!C813</f>
        <v>te</v>
      </c>
      <c r="B814" s="131" t="str">
        <f>OffensePrj!R813</f>
        <v>Cole Kmet</v>
      </c>
      <c r="C814" s="132" t="str">
        <f>OffensePrj!D813</f>
        <v/>
      </c>
      <c r="D814" s="132" t="str">
        <f>OffensePrj!E813</f>
        <v/>
      </c>
      <c r="E814" s="132" t="str">
        <f>OffensePrj!F813</f>
        <v/>
      </c>
      <c r="F814" s="132" t="str">
        <f>OffensePrj!G813</f>
        <v/>
      </c>
      <c r="G814" s="133" t="str">
        <f>OffensePrj!H813</f>
        <v/>
      </c>
      <c r="H814" s="132" t="str">
        <f>OffensePrj!I813</f>
        <v/>
      </c>
      <c r="I814" s="132" t="str">
        <f>OffensePrj!J813</f>
        <v/>
      </c>
      <c r="J814" s="132" t="str">
        <f>OffensePrj!K813</f>
        <v/>
      </c>
      <c r="K814" s="132">
        <f>OffensePrj!L813</f>
        <v>25.8</v>
      </c>
      <c r="L814" s="132">
        <f>OffensePrj!M813</f>
        <v>273.4</v>
      </c>
      <c r="M814" s="132">
        <f>OffensePrj!N813</f>
        <v>1.7</v>
      </c>
      <c r="N814" s="132">
        <f>OffensePrj!O813</f>
        <v>0.6</v>
      </c>
      <c r="O814" s="132" t="str">
        <f>OffensePrj!P813</f>
        <v/>
      </c>
      <c r="P814" s="132" t="str">
        <f>OffensePrj!Q813</f>
        <v/>
      </c>
      <c r="Q814" s="134">
        <f>IFERROR(ProjectionCalcs!D814*pointpasscomp+ProjectionCalcs!E814*pointpassyard+ProjectionCalcs!F814*pointpasstd+pointint*ProjectionCalcs!G814+ProjectionCalcs!H814*pointrushatt+pointrushyard*ProjectionCalcs!I814+pointrushtd*ProjectionCalcs!J814+ProjectionCalcs!K814*pointrec+pointrecyard*ProjectionCalcs!L814+ProjectionCalcs!M814*pointrectd+pointfumb*ProjectionCalcs!N814+(C814-D814)*pointpassinc+O814*pointret+P814*pointrushtd,0)</f>
        <v>0</v>
      </c>
      <c r="R814" s="113" t="str">
        <f t="shared" si="23"/>
        <v>#REF!</v>
      </c>
      <c r="S814" s="135" t="str">
        <f t="shared" si="24"/>
        <v>#REF!</v>
      </c>
      <c r="T814" s="113" t="str">
        <f t="array" ref="T814">ROUND(SUMPRODUCT((AE814&gt;=$AE$705:$AE$902)/COUNTIF($AE$705:$AE$902,$AE$705:$AE$902)),0)</f>
        <v>#DIV/0!</v>
      </c>
      <c r="U814" s="3" t="str">
        <f t="shared" si="25"/>
        <v>#REF!</v>
      </c>
      <c r="V814" s="3" t="str">
        <f t="array" ref="V814">IFERROR(INDEX(Overall!$C$3:$C$389,MATCH(ProjectionCalcs!B814,Overall!$D$3:$D$389,0)),"No")</f>
        <v>Yes</v>
      </c>
      <c r="W814" s="93">
        <f t="shared" si="26"/>
        <v>0</v>
      </c>
      <c r="X814" s="136"/>
      <c r="Y814" s="3" t="str">
        <f t="shared" si="27"/>
        <v/>
      </c>
      <c r="Z814" s="3" t="str">
        <f t="shared" si="6"/>
        <v>#DIV/0!</v>
      </c>
      <c r="AA814" s="96">
        <f t="shared" si="7"/>
        <v>0</v>
      </c>
      <c r="AB814" s="3" t="str">
        <f>IF(OR((AA814-$AD$2)&lt;0,(AA814-$AD$4)&lt;0),0,(AA814-$AD$2)*(AA814-$AD$4)*'Draft Array'!$K$101*'Draft Array'!$M$113*pcwr)</f>
        <v>#REF!</v>
      </c>
      <c r="AC814" s="3" t="str">
        <f t="shared" si="8"/>
        <v>#REF!</v>
      </c>
      <c r="AD814" s="135">
        <f t="shared" si="9"/>
        <v>0</v>
      </c>
      <c r="AE814" s="3" t="str">
        <f t="shared" si="28"/>
        <v>#DIV/0!</v>
      </c>
    </row>
    <row r="815" ht="15.75" customHeight="1">
      <c r="A815" s="156" t="str">
        <f>OffensePrj!C814</f>
        <v>te</v>
      </c>
      <c r="B815" s="131" t="str">
        <f>OffensePrj!R814</f>
        <v>Adam Trautman</v>
      </c>
      <c r="C815" s="132" t="str">
        <f>OffensePrj!D814</f>
        <v/>
      </c>
      <c r="D815" s="132" t="str">
        <f>OffensePrj!E814</f>
        <v/>
      </c>
      <c r="E815" s="132" t="str">
        <f>OffensePrj!F814</f>
        <v/>
      </c>
      <c r="F815" s="132" t="str">
        <f>OffensePrj!G814</f>
        <v/>
      </c>
      <c r="G815" s="133" t="str">
        <f>OffensePrj!H814</f>
        <v/>
      </c>
      <c r="H815" s="132" t="str">
        <f>OffensePrj!I814</f>
        <v/>
      </c>
      <c r="I815" s="132" t="str">
        <f>OffensePrj!J814</f>
        <v/>
      </c>
      <c r="J815" s="132" t="str">
        <f>OffensePrj!K814</f>
        <v/>
      </c>
      <c r="K815" s="132">
        <f>OffensePrj!L814</f>
        <v>10.4</v>
      </c>
      <c r="L815" s="132">
        <f>OffensePrj!M814</f>
        <v>104.5</v>
      </c>
      <c r="M815" s="132">
        <f>OffensePrj!N814</f>
        <v>0.9</v>
      </c>
      <c r="N815" s="132">
        <f>OffensePrj!O814</f>
        <v>0</v>
      </c>
      <c r="O815" s="132" t="str">
        <f>OffensePrj!P814</f>
        <v/>
      </c>
      <c r="P815" s="132" t="str">
        <f>OffensePrj!Q814</f>
        <v/>
      </c>
      <c r="Q815" s="134">
        <f>IFERROR(ProjectionCalcs!D815*pointpasscomp+ProjectionCalcs!E815*pointpassyard+ProjectionCalcs!F815*pointpasstd+pointint*ProjectionCalcs!G815+ProjectionCalcs!H815*pointrushatt+pointrushyard*ProjectionCalcs!I815+pointrushtd*ProjectionCalcs!J815+ProjectionCalcs!K815*pointrec+pointrecyard*ProjectionCalcs!L815+ProjectionCalcs!M815*pointrectd+pointfumb*ProjectionCalcs!N815+(C815-D815)*pointpassinc+O815*pointret+P815*pointrushtd,0)</f>
        <v>0</v>
      </c>
      <c r="R815" s="113" t="str">
        <f t="shared" si="23"/>
        <v>#REF!</v>
      </c>
      <c r="S815" s="135" t="str">
        <f t="shared" si="24"/>
        <v>#REF!</v>
      </c>
      <c r="T815" s="113" t="str">
        <f t="array" ref="T815">ROUND(SUMPRODUCT((AE815&gt;=$AE$705:$AE$902)/COUNTIF($AE$705:$AE$902,$AE$705:$AE$902)),0)</f>
        <v>#DIV/0!</v>
      </c>
      <c r="U815" s="3" t="str">
        <f t="shared" si="25"/>
        <v>#REF!</v>
      </c>
      <c r="V815" s="3" t="str">
        <f t="array" ref="V815">IFERROR(INDEX(Overall!$C$3:$C$389,MATCH(ProjectionCalcs!B815,Overall!$D$3:$D$389,0)),"No")</f>
        <v>Yes</v>
      </c>
      <c r="W815" s="93">
        <f t="shared" si="26"/>
        <v>0</v>
      </c>
      <c r="X815" s="136"/>
      <c r="Y815" s="3" t="str">
        <f t="shared" si="27"/>
        <v/>
      </c>
      <c r="Z815" s="3" t="str">
        <f t="shared" si="6"/>
        <v>#DIV/0!</v>
      </c>
      <c r="AA815" s="96">
        <f t="shared" si="7"/>
        <v>0</v>
      </c>
      <c r="AB815" s="3" t="str">
        <f>IF(OR((AA815-$AD$2)&lt;0,(AA815-$AD$4)&lt;0),0,(AA815-$AD$2)*(AA815-$AD$4)*'Draft Array'!$K$101*'Draft Array'!$M$113*pcwr)</f>
        <v>#REF!</v>
      </c>
      <c r="AC815" s="3" t="str">
        <f t="shared" si="8"/>
        <v>#REF!</v>
      </c>
      <c r="AD815" s="135">
        <f t="shared" si="9"/>
        <v>0</v>
      </c>
      <c r="AE815" s="3" t="str">
        <f t="shared" si="28"/>
        <v>#DIV/0!</v>
      </c>
    </row>
    <row r="816" ht="15.75" customHeight="1">
      <c r="A816" s="156" t="str">
        <f>OffensePrj!C815</f>
        <v>te</v>
      </c>
      <c r="B816" s="131" t="str">
        <f>OffensePrj!R815</f>
        <v>Devin Asiasi</v>
      </c>
      <c r="C816" s="132" t="str">
        <f>OffensePrj!D815</f>
        <v/>
      </c>
      <c r="D816" s="132" t="str">
        <f>OffensePrj!E815</f>
        <v/>
      </c>
      <c r="E816" s="132" t="str">
        <f>OffensePrj!F815</f>
        <v/>
      </c>
      <c r="F816" s="132" t="str">
        <f>OffensePrj!G815</f>
        <v/>
      </c>
      <c r="G816" s="133" t="str">
        <f>OffensePrj!H815</f>
        <v/>
      </c>
      <c r="H816" s="132" t="str">
        <f>OffensePrj!I815</f>
        <v/>
      </c>
      <c r="I816" s="132" t="str">
        <f>OffensePrj!J815</f>
        <v/>
      </c>
      <c r="J816" s="132" t="str">
        <f>OffensePrj!K815</f>
        <v/>
      </c>
      <c r="K816" s="132">
        <f>OffensePrj!L815</f>
        <v>18.2</v>
      </c>
      <c r="L816" s="132">
        <f>OffensePrj!M815</f>
        <v>196.4</v>
      </c>
      <c r="M816" s="132">
        <f>OffensePrj!N815</f>
        <v>1.4</v>
      </c>
      <c r="N816" s="132">
        <f>OffensePrj!O815</f>
        <v>0.6</v>
      </c>
      <c r="O816" s="132" t="str">
        <f>OffensePrj!P815</f>
        <v/>
      </c>
      <c r="P816" s="132" t="str">
        <f>OffensePrj!Q815</f>
        <v/>
      </c>
      <c r="Q816" s="134">
        <f>IFERROR(ProjectionCalcs!D816*pointpasscomp+ProjectionCalcs!E816*pointpassyard+ProjectionCalcs!F816*pointpasstd+pointint*ProjectionCalcs!G816+ProjectionCalcs!H816*pointrushatt+pointrushyard*ProjectionCalcs!I816+pointrushtd*ProjectionCalcs!J816+ProjectionCalcs!K816*pointrec+pointrecyard*ProjectionCalcs!L816+ProjectionCalcs!M816*pointrectd+pointfumb*ProjectionCalcs!N816+(C816-D816)*pointpassinc+O816*pointret+P816*pointrushtd,0)</f>
        <v>0</v>
      </c>
      <c r="R816" s="113" t="str">
        <f t="shared" si="23"/>
        <v>#REF!</v>
      </c>
      <c r="S816" s="135" t="str">
        <f t="shared" si="24"/>
        <v>#REF!</v>
      </c>
      <c r="T816" s="113" t="str">
        <f t="array" ref="T816">ROUND(SUMPRODUCT((AE816&gt;=$AE$705:$AE$902)/COUNTIF($AE$705:$AE$902,$AE$705:$AE$902)),0)</f>
        <v>#DIV/0!</v>
      </c>
      <c r="U816" s="3" t="str">
        <f t="shared" si="25"/>
        <v>#REF!</v>
      </c>
      <c r="V816" s="3" t="str">
        <f t="array" ref="V816">IFERROR(INDEX(Overall!$C$3:$C$389,MATCH(ProjectionCalcs!B816,Overall!$D$3:$D$389,0)),"No")</f>
        <v>Yes</v>
      </c>
      <c r="W816" s="93">
        <f t="shared" si="26"/>
        <v>0</v>
      </c>
      <c r="X816" s="136"/>
      <c r="Y816" s="3" t="str">
        <f t="shared" si="27"/>
        <v/>
      </c>
      <c r="Z816" s="3" t="str">
        <f t="shared" si="6"/>
        <v>#DIV/0!</v>
      </c>
      <c r="AA816" s="96">
        <f t="shared" si="7"/>
        <v>0</v>
      </c>
      <c r="AB816" s="3" t="str">
        <f>IF(OR((AA816-$AD$2)&lt;0,(AA816-$AD$4)&lt;0),0,(AA816-$AD$2)*(AA816-$AD$4)*'Draft Array'!$K$101*'Draft Array'!$M$113*pcwr)</f>
        <v>#REF!</v>
      </c>
      <c r="AC816" s="3" t="str">
        <f t="shared" si="8"/>
        <v>#REF!</v>
      </c>
      <c r="AD816" s="135">
        <f t="shared" si="9"/>
        <v>0</v>
      </c>
      <c r="AE816" s="3" t="str">
        <f t="shared" si="28"/>
        <v>#DIV/0!</v>
      </c>
    </row>
    <row r="817" ht="15.75" customHeight="1">
      <c r="A817" s="156" t="str">
        <f>OffensePrj!C816</f>
        <v>te</v>
      </c>
      <c r="B817" s="131" t="str">
        <f>OffensePrj!R816</f>
        <v>Thaddeus Moss</v>
      </c>
      <c r="C817" s="132" t="str">
        <f>OffensePrj!D816</f>
        <v/>
      </c>
      <c r="D817" s="132" t="str">
        <f>OffensePrj!E816</f>
        <v/>
      </c>
      <c r="E817" s="132" t="str">
        <f>OffensePrj!F816</f>
        <v/>
      </c>
      <c r="F817" s="132" t="str">
        <f>OffensePrj!G816</f>
        <v/>
      </c>
      <c r="G817" s="133" t="str">
        <f>OffensePrj!H816</f>
        <v/>
      </c>
      <c r="H817" s="132" t="str">
        <f>OffensePrj!I816</f>
        <v/>
      </c>
      <c r="I817" s="132" t="str">
        <f>OffensePrj!J816</f>
        <v/>
      </c>
      <c r="J817" s="132" t="str">
        <f>OffensePrj!K816</f>
        <v/>
      </c>
      <c r="K817" s="132">
        <f>OffensePrj!L816</f>
        <v>0</v>
      </c>
      <c r="L817" s="132">
        <f>OffensePrj!M816</f>
        <v>0</v>
      </c>
      <c r="M817" s="132">
        <f>OffensePrj!N816</f>
        <v>0</v>
      </c>
      <c r="N817" s="132">
        <f>OffensePrj!O816</f>
        <v>0</v>
      </c>
      <c r="O817" s="132" t="str">
        <f>OffensePrj!P816</f>
        <v/>
      </c>
      <c r="P817" s="132" t="str">
        <f>OffensePrj!Q816</f>
        <v/>
      </c>
      <c r="Q817" s="134">
        <f>IFERROR(ProjectionCalcs!D817*pointpasscomp+ProjectionCalcs!E817*pointpassyard+ProjectionCalcs!F817*pointpasstd+pointint*ProjectionCalcs!G817+ProjectionCalcs!H817*pointrushatt+pointrushyard*ProjectionCalcs!I817+pointrushtd*ProjectionCalcs!J817+ProjectionCalcs!K817*pointrec+pointrecyard*ProjectionCalcs!L817+ProjectionCalcs!M817*pointrectd+pointfumb*ProjectionCalcs!N817+(C817-D817)*pointpassinc+O817*pointret+P817*pointrushtd,0)</f>
        <v>0</v>
      </c>
      <c r="R817" s="113" t="str">
        <f t="shared" si="23"/>
        <v>#REF!</v>
      </c>
      <c r="S817" s="135" t="str">
        <f t="shared" si="24"/>
        <v>#REF!</v>
      </c>
      <c r="T817" s="113" t="str">
        <f t="array" ref="T817">ROUND(SUMPRODUCT((AE817&gt;=$AE$705:$AE$902)/COUNTIF($AE$705:$AE$902,$AE$705:$AE$902)),0)</f>
        <v>#DIV/0!</v>
      </c>
      <c r="U817" s="3" t="str">
        <f t="shared" si="25"/>
        <v>#REF!</v>
      </c>
      <c r="V817" s="3" t="str">
        <f t="array" ref="V817">IFERROR(INDEX(Overall!$C$3:$C$389,MATCH(ProjectionCalcs!B817,Overall!$D$3:$D$389,0)),"No")</f>
        <v>Yes</v>
      </c>
      <c r="W817" s="93">
        <f t="shared" si="26"/>
        <v>0</v>
      </c>
      <c r="X817" s="136"/>
      <c r="Y817" s="3" t="str">
        <f t="shared" si="27"/>
        <v/>
      </c>
      <c r="Z817" s="3" t="str">
        <f t="shared" si="6"/>
        <v>#DIV/0!</v>
      </c>
      <c r="AA817" s="96">
        <f t="shared" si="7"/>
        <v>0</v>
      </c>
      <c r="AB817" s="3" t="str">
        <f>IF(OR((AA817-$AD$2)&lt;0,(AA817-$AD$4)&lt;0),0,(AA817-$AD$2)*(AA817-$AD$4)*'Draft Array'!$K$101*'Draft Array'!$M$113*pcwr)</f>
        <v>#REF!</v>
      </c>
      <c r="AC817" s="3" t="str">
        <f t="shared" si="8"/>
        <v>#REF!</v>
      </c>
      <c r="AD817" s="135">
        <f t="shared" si="9"/>
        <v>0</v>
      </c>
      <c r="AE817" s="3" t="str">
        <f t="shared" si="28"/>
        <v>#DIV/0!</v>
      </c>
    </row>
    <row r="818" ht="15.75" customHeight="1">
      <c r="A818" s="156" t="str">
        <f>OffensePrj!C817</f>
        <v>te</v>
      </c>
      <c r="B818" s="131" t="str">
        <f>OffensePrj!R817</f>
        <v/>
      </c>
      <c r="C818" s="132" t="str">
        <f>OffensePrj!D817</f>
        <v>#N/A</v>
      </c>
      <c r="D818" s="132" t="str">
        <f>OffensePrj!E817</f>
        <v>#N/A</v>
      </c>
      <c r="E818" s="132" t="str">
        <f>OffensePrj!F817</f>
        <v>#N/A</v>
      </c>
      <c r="F818" s="132" t="str">
        <f>OffensePrj!G817</f>
        <v>#N/A</v>
      </c>
      <c r="G818" s="133" t="str">
        <f>OffensePrj!H817</f>
        <v>#N/A</v>
      </c>
      <c r="H818" s="132" t="str">
        <f>OffensePrj!I817</f>
        <v>#N/A</v>
      </c>
      <c r="I818" s="132" t="str">
        <f>OffensePrj!J817</f>
        <v>#N/A</v>
      </c>
      <c r="J818" s="132" t="str">
        <f>OffensePrj!K817</f>
        <v>#N/A</v>
      </c>
      <c r="K818" s="132" t="str">
        <f>OffensePrj!L817</f>
        <v>#N/A</v>
      </c>
      <c r="L818" s="132" t="str">
        <f>OffensePrj!M817</f>
        <v>#N/A</v>
      </c>
      <c r="M818" s="132" t="str">
        <f>OffensePrj!N817</f>
        <v>#N/A</v>
      </c>
      <c r="N818" s="132" t="str">
        <f>OffensePrj!O817</f>
        <v>#N/A</v>
      </c>
      <c r="O818" s="132" t="str">
        <f>OffensePrj!P817</f>
        <v>#N/A</v>
      </c>
      <c r="P818" s="132" t="str">
        <f>OffensePrj!Q817</f>
        <v>#N/A</v>
      </c>
      <c r="Q818" s="134">
        <f>IFERROR(ProjectionCalcs!D818*pointpasscomp+ProjectionCalcs!E818*pointpassyard+ProjectionCalcs!F818*pointpasstd+pointint*ProjectionCalcs!G818+ProjectionCalcs!H818*pointrushatt+pointrushyard*ProjectionCalcs!I818+pointrushtd*ProjectionCalcs!J818+ProjectionCalcs!K818*pointrec+pointrecyard*ProjectionCalcs!L818+ProjectionCalcs!M818*pointrectd+pointfumb*ProjectionCalcs!N818+(C818-D818)*pointpassinc+O818*pointret+P818*pointrushtd,0)</f>
        <v>0</v>
      </c>
      <c r="R818" s="113" t="str">
        <f t="shared" si="23"/>
        <v>#REF!</v>
      </c>
      <c r="S818" s="135" t="str">
        <f t="shared" si="24"/>
        <v>#REF!</v>
      </c>
      <c r="T818" s="113" t="str">
        <f t="array" ref="T818">ROUND(SUMPRODUCT((AE818&gt;=$AE$705:$AE$902)/COUNTIF($AE$705:$AE$902,$AE$705:$AE$902)),0)</f>
        <v>#DIV/0!</v>
      </c>
      <c r="U818" s="3" t="str">
        <f t="shared" si="25"/>
        <v>#REF!</v>
      </c>
      <c r="V818" s="3" t="str">
        <f t="array" ref="V818">IFERROR(INDEX(Overall!$C$3:$C$389,MATCH(ProjectionCalcs!B818,Overall!$D$3:$D$389,0)),"No")</f>
        <v>No</v>
      </c>
      <c r="W818" s="93">
        <f t="shared" si="26"/>
        <v>1</v>
      </c>
      <c r="X818" s="136"/>
      <c r="Y818" s="3" t="str">
        <f t="shared" si="27"/>
        <v/>
      </c>
      <c r="Z818" s="3" t="str">
        <f t="shared" si="6"/>
        <v>#DIV/0!</v>
      </c>
      <c r="AA818" s="96">
        <f t="shared" si="7"/>
        <v>0</v>
      </c>
      <c r="AB818" s="3" t="str">
        <f>IF(OR((AA818-$AD$2)&lt;0,(AA818-$AD$4)&lt;0),0,(AA818-$AD$2)*(AA818-$AD$4)*'Draft Array'!$K$101*'Draft Array'!$M$113*pcwr)</f>
        <v>#REF!</v>
      </c>
      <c r="AC818" s="3" t="str">
        <f t="shared" si="8"/>
        <v>#REF!</v>
      </c>
      <c r="AD818" s="135">
        <f t="shared" si="9"/>
        <v>0</v>
      </c>
      <c r="AE818" s="3" t="str">
        <f t="shared" si="28"/>
        <v>#DIV/0!</v>
      </c>
    </row>
    <row r="819" ht="15.75" customHeight="1">
      <c r="A819" s="156" t="str">
        <f>OffensePrj!C818</f>
        <v>te</v>
      </c>
      <c r="B819" s="131" t="str">
        <f>OffensePrj!R818</f>
        <v/>
      </c>
      <c r="C819" s="132" t="str">
        <f>OffensePrj!D818</f>
        <v>#N/A</v>
      </c>
      <c r="D819" s="132" t="str">
        <f>OffensePrj!E818</f>
        <v>#N/A</v>
      </c>
      <c r="E819" s="132" t="str">
        <f>OffensePrj!F818</f>
        <v>#N/A</v>
      </c>
      <c r="F819" s="132" t="str">
        <f>OffensePrj!G818</f>
        <v>#N/A</v>
      </c>
      <c r="G819" s="133" t="str">
        <f>OffensePrj!H818</f>
        <v>#N/A</v>
      </c>
      <c r="H819" s="132" t="str">
        <f>OffensePrj!I818</f>
        <v>#N/A</v>
      </c>
      <c r="I819" s="132" t="str">
        <f>OffensePrj!J818</f>
        <v>#N/A</v>
      </c>
      <c r="J819" s="132" t="str">
        <f>OffensePrj!K818</f>
        <v>#N/A</v>
      </c>
      <c r="K819" s="132" t="str">
        <f>OffensePrj!L818</f>
        <v>#N/A</v>
      </c>
      <c r="L819" s="132" t="str">
        <f>OffensePrj!M818</f>
        <v>#N/A</v>
      </c>
      <c r="M819" s="132" t="str">
        <f>OffensePrj!N818</f>
        <v>#N/A</v>
      </c>
      <c r="N819" s="132" t="str">
        <f>OffensePrj!O818</f>
        <v>#N/A</v>
      </c>
      <c r="O819" s="132" t="str">
        <f>OffensePrj!P818</f>
        <v>#N/A</v>
      </c>
      <c r="P819" s="132" t="str">
        <f>OffensePrj!Q818</f>
        <v>#N/A</v>
      </c>
      <c r="Q819" s="134">
        <f>IFERROR(ProjectionCalcs!D819*pointpasscomp+ProjectionCalcs!E819*pointpassyard+ProjectionCalcs!F819*pointpasstd+pointint*ProjectionCalcs!G819+ProjectionCalcs!H819*pointrushatt+pointrushyard*ProjectionCalcs!I819+pointrushtd*ProjectionCalcs!J819+ProjectionCalcs!K819*pointrec+pointrecyard*ProjectionCalcs!L819+ProjectionCalcs!M819*pointrectd+pointfumb*ProjectionCalcs!N819+(C819-D819)*pointpassinc+O819*pointret+P819*pointrushtd,0)</f>
        <v>0</v>
      </c>
      <c r="R819" s="113" t="str">
        <f t="shared" si="23"/>
        <v>#REF!</v>
      </c>
      <c r="S819" s="135" t="str">
        <f t="shared" si="24"/>
        <v>#REF!</v>
      </c>
      <c r="T819" s="113" t="str">
        <f t="array" ref="T819">ROUND(SUMPRODUCT((AE819&gt;=$AE$705:$AE$902)/COUNTIF($AE$705:$AE$902,$AE$705:$AE$902)),0)</f>
        <v>#DIV/0!</v>
      </c>
      <c r="U819" s="3" t="str">
        <f t="shared" si="25"/>
        <v>#REF!</v>
      </c>
      <c r="V819" s="3" t="str">
        <f t="array" ref="V819">IFERROR(INDEX(Overall!$C$3:$C$389,MATCH(ProjectionCalcs!B819,Overall!$D$3:$D$389,0)),"No")</f>
        <v>No</v>
      </c>
      <c r="W819" s="93">
        <f t="shared" si="26"/>
        <v>1</v>
      </c>
      <c r="X819" s="136"/>
      <c r="Y819" s="3" t="str">
        <f t="shared" si="27"/>
        <v/>
      </c>
      <c r="Z819" s="3" t="str">
        <f t="shared" si="6"/>
        <v>#DIV/0!</v>
      </c>
      <c r="AA819" s="96">
        <f t="shared" si="7"/>
        <v>0</v>
      </c>
      <c r="AB819" s="3" t="str">
        <f>IF(OR((AA819-$AD$2)&lt;0,(AA819-$AD$4)&lt;0),0,(AA819-$AD$2)*(AA819-$AD$4)*'Draft Array'!$K$101*'Draft Array'!$M$113*pcwr)</f>
        <v>#REF!</v>
      </c>
      <c r="AC819" s="3" t="str">
        <f t="shared" si="8"/>
        <v>#REF!</v>
      </c>
      <c r="AD819" s="135">
        <f t="shared" si="9"/>
        <v>0</v>
      </c>
      <c r="AE819" s="3" t="str">
        <f t="shared" si="28"/>
        <v>#DIV/0!</v>
      </c>
    </row>
    <row r="820" ht="15.75" customHeight="1">
      <c r="A820" s="156" t="str">
        <f>OffensePrj!C819</f>
        <v>te</v>
      </c>
      <c r="B820" s="131" t="str">
        <f>OffensePrj!R819</f>
        <v/>
      </c>
      <c r="C820" s="132" t="str">
        <f>OffensePrj!D819</f>
        <v>#N/A</v>
      </c>
      <c r="D820" s="132" t="str">
        <f>OffensePrj!E819</f>
        <v>#N/A</v>
      </c>
      <c r="E820" s="132" t="str">
        <f>OffensePrj!F819</f>
        <v>#N/A</v>
      </c>
      <c r="F820" s="132" t="str">
        <f>OffensePrj!G819</f>
        <v>#N/A</v>
      </c>
      <c r="G820" s="133" t="str">
        <f>OffensePrj!H819</f>
        <v>#N/A</v>
      </c>
      <c r="H820" s="132" t="str">
        <f>OffensePrj!I819</f>
        <v>#N/A</v>
      </c>
      <c r="I820" s="132" t="str">
        <f>OffensePrj!J819</f>
        <v>#N/A</v>
      </c>
      <c r="J820" s="132" t="str">
        <f>OffensePrj!K819</f>
        <v>#N/A</v>
      </c>
      <c r="K820" s="132" t="str">
        <f>OffensePrj!L819</f>
        <v>#N/A</v>
      </c>
      <c r="L820" s="132" t="str">
        <f>OffensePrj!M819</f>
        <v>#N/A</v>
      </c>
      <c r="M820" s="132" t="str">
        <f>OffensePrj!N819</f>
        <v>#N/A</v>
      </c>
      <c r="N820" s="132" t="str">
        <f>OffensePrj!O819</f>
        <v>#N/A</v>
      </c>
      <c r="O820" s="132" t="str">
        <f>OffensePrj!P819</f>
        <v>#N/A</v>
      </c>
      <c r="P820" s="132" t="str">
        <f>OffensePrj!Q819</f>
        <v>#N/A</v>
      </c>
      <c r="Q820" s="134">
        <f>IFERROR(ProjectionCalcs!D820*pointpasscomp+ProjectionCalcs!E820*pointpassyard+ProjectionCalcs!F820*pointpasstd+pointint*ProjectionCalcs!G820+ProjectionCalcs!H820*pointrushatt+pointrushyard*ProjectionCalcs!I820+pointrushtd*ProjectionCalcs!J820+ProjectionCalcs!K820*pointrec+pointrecyard*ProjectionCalcs!L820+ProjectionCalcs!M820*pointrectd+pointfumb*ProjectionCalcs!N820+(C820-D820)*pointpassinc+O820*pointret+P820*pointrushtd,0)</f>
        <v>0</v>
      </c>
      <c r="R820" s="113" t="str">
        <f t="shared" si="23"/>
        <v>#REF!</v>
      </c>
      <c r="S820" s="135" t="str">
        <f t="shared" si="24"/>
        <v>#REF!</v>
      </c>
      <c r="T820" s="113" t="str">
        <f t="array" ref="T820">ROUND(SUMPRODUCT((AE820&gt;=$AE$705:$AE$902)/COUNTIF($AE$705:$AE$902,$AE$705:$AE$902)),0)</f>
        <v>#DIV/0!</v>
      </c>
      <c r="U820" s="3" t="str">
        <f t="shared" si="25"/>
        <v>#REF!</v>
      </c>
      <c r="V820" s="3" t="str">
        <f t="array" ref="V820">IFERROR(INDEX(Overall!$C$3:$C$389,MATCH(ProjectionCalcs!B820,Overall!$D$3:$D$389,0)),"No")</f>
        <v>No</v>
      </c>
      <c r="W820" s="93">
        <f t="shared" si="26"/>
        <v>1</v>
      </c>
      <c r="X820" s="136"/>
      <c r="Y820" s="3" t="str">
        <f t="shared" si="27"/>
        <v/>
      </c>
      <c r="Z820" s="3" t="str">
        <f t="shared" si="6"/>
        <v>#DIV/0!</v>
      </c>
      <c r="AA820" s="96">
        <f t="shared" si="7"/>
        <v>0</v>
      </c>
      <c r="AB820" s="3" t="str">
        <f>IF(OR((AA820-$AD$2)&lt;0,(AA820-$AD$4)&lt;0),0,(AA820-$AD$2)*(AA820-$AD$4)*'Draft Array'!$K$101*'Draft Array'!$M$113*pcwr)</f>
        <v>#REF!</v>
      </c>
      <c r="AC820" s="3" t="str">
        <f t="shared" si="8"/>
        <v>#REF!</v>
      </c>
      <c r="AD820" s="135">
        <f t="shared" si="9"/>
        <v>0</v>
      </c>
      <c r="AE820" s="3" t="str">
        <f t="shared" si="28"/>
        <v>#DIV/0!</v>
      </c>
    </row>
    <row r="821" ht="15.75" customHeight="1">
      <c r="A821" s="156" t="str">
        <f>OffensePrj!C820</f>
        <v>te</v>
      </c>
      <c r="B821" s="131" t="str">
        <f>OffensePrj!R820</f>
        <v/>
      </c>
      <c r="C821" s="132" t="str">
        <f>OffensePrj!D820</f>
        <v>#N/A</v>
      </c>
      <c r="D821" s="132" t="str">
        <f>OffensePrj!E820</f>
        <v>#N/A</v>
      </c>
      <c r="E821" s="132" t="str">
        <f>OffensePrj!F820</f>
        <v>#N/A</v>
      </c>
      <c r="F821" s="132" t="str">
        <f>OffensePrj!G820</f>
        <v>#N/A</v>
      </c>
      <c r="G821" s="133" t="str">
        <f>OffensePrj!H820</f>
        <v>#N/A</v>
      </c>
      <c r="H821" s="132" t="str">
        <f>OffensePrj!I820</f>
        <v>#N/A</v>
      </c>
      <c r="I821" s="132" t="str">
        <f>OffensePrj!J820</f>
        <v>#N/A</v>
      </c>
      <c r="J821" s="132" t="str">
        <f>OffensePrj!K820</f>
        <v>#N/A</v>
      </c>
      <c r="K821" s="132" t="str">
        <f>OffensePrj!L820</f>
        <v>#N/A</v>
      </c>
      <c r="L821" s="132" t="str">
        <f>OffensePrj!M820</f>
        <v>#N/A</v>
      </c>
      <c r="M821" s="132" t="str">
        <f>OffensePrj!N820</f>
        <v>#N/A</v>
      </c>
      <c r="N821" s="132" t="str">
        <f>OffensePrj!O820</f>
        <v>#N/A</v>
      </c>
      <c r="O821" s="132" t="str">
        <f>OffensePrj!P820</f>
        <v>#N/A</v>
      </c>
      <c r="P821" s="132" t="str">
        <f>OffensePrj!Q820</f>
        <v>#N/A</v>
      </c>
      <c r="Q821" s="134">
        <f>IFERROR(ProjectionCalcs!D821*pointpasscomp+ProjectionCalcs!E821*pointpassyard+ProjectionCalcs!F821*pointpasstd+pointint*ProjectionCalcs!G821+ProjectionCalcs!H821*pointrushatt+pointrushyard*ProjectionCalcs!I821+pointrushtd*ProjectionCalcs!J821+ProjectionCalcs!K821*pointrec+pointrecyard*ProjectionCalcs!L821+ProjectionCalcs!M821*pointrectd+pointfumb*ProjectionCalcs!N821+(C821-D821)*pointpassinc+O821*pointret+P821*pointrushtd,0)</f>
        <v>0</v>
      </c>
      <c r="R821" s="113" t="str">
        <f t="shared" si="23"/>
        <v>#REF!</v>
      </c>
      <c r="S821" s="135" t="str">
        <f t="shared" si="24"/>
        <v>#REF!</v>
      </c>
      <c r="T821" s="113" t="str">
        <f t="array" ref="T821">ROUND(SUMPRODUCT((AE821&gt;=$AE$705:$AE$902)/COUNTIF($AE$705:$AE$902,$AE$705:$AE$902)),0)</f>
        <v>#DIV/0!</v>
      </c>
      <c r="U821" s="3" t="str">
        <f t="shared" si="25"/>
        <v>#REF!</v>
      </c>
      <c r="V821" s="3" t="str">
        <f t="array" ref="V821">IFERROR(INDEX(Overall!$C$3:$C$389,MATCH(ProjectionCalcs!B821,Overall!$D$3:$D$389,0)),"No")</f>
        <v>No</v>
      </c>
      <c r="W821" s="93">
        <f t="shared" si="26"/>
        <v>1</v>
      </c>
      <c r="X821" s="136"/>
      <c r="Y821" s="3" t="str">
        <f t="shared" si="27"/>
        <v/>
      </c>
      <c r="Z821" s="3" t="str">
        <f t="shared" si="6"/>
        <v>#DIV/0!</v>
      </c>
      <c r="AA821" s="96">
        <f t="shared" si="7"/>
        <v>0</v>
      </c>
      <c r="AB821" s="3" t="str">
        <f>IF(OR((AA821-$AD$2)&lt;0,(AA821-$AD$4)&lt;0),0,(AA821-$AD$2)*(AA821-$AD$4)*'Draft Array'!$K$101*'Draft Array'!$M$113*pcwr)</f>
        <v>#REF!</v>
      </c>
      <c r="AC821" s="3" t="str">
        <f t="shared" si="8"/>
        <v>#REF!</v>
      </c>
      <c r="AD821" s="135">
        <f t="shared" si="9"/>
        <v>0</v>
      </c>
      <c r="AE821" s="3" t="str">
        <f t="shared" si="28"/>
        <v>#DIV/0!</v>
      </c>
    </row>
    <row r="822" ht="15.75" customHeight="1">
      <c r="A822" s="156" t="str">
        <f>OffensePrj!C821</f>
        <v>te</v>
      </c>
      <c r="B822" s="131" t="str">
        <f>OffensePrj!R821</f>
        <v/>
      </c>
      <c r="C822" s="132" t="str">
        <f>OffensePrj!D821</f>
        <v>#N/A</v>
      </c>
      <c r="D822" s="132" t="str">
        <f>OffensePrj!E821</f>
        <v>#N/A</v>
      </c>
      <c r="E822" s="132" t="str">
        <f>OffensePrj!F821</f>
        <v>#N/A</v>
      </c>
      <c r="F822" s="132" t="str">
        <f>OffensePrj!G821</f>
        <v>#N/A</v>
      </c>
      <c r="G822" s="133" t="str">
        <f>OffensePrj!H821</f>
        <v>#N/A</v>
      </c>
      <c r="H822" s="132" t="str">
        <f>OffensePrj!I821</f>
        <v>#N/A</v>
      </c>
      <c r="I822" s="132" t="str">
        <f>OffensePrj!J821</f>
        <v>#N/A</v>
      </c>
      <c r="J822" s="132" t="str">
        <f>OffensePrj!K821</f>
        <v>#N/A</v>
      </c>
      <c r="K822" s="132" t="str">
        <f>OffensePrj!L821</f>
        <v>#N/A</v>
      </c>
      <c r="L822" s="132" t="str">
        <f>OffensePrj!M821</f>
        <v>#N/A</v>
      </c>
      <c r="M822" s="132" t="str">
        <f>OffensePrj!N821</f>
        <v>#N/A</v>
      </c>
      <c r="N822" s="132" t="str">
        <f>OffensePrj!O821</f>
        <v>#N/A</v>
      </c>
      <c r="O822" s="132" t="str">
        <f>OffensePrj!P821</f>
        <v>#N/A</v>
      </c>
      <c r="P822" s="132" t="str">
        <f>OffensePrj!Q821</f>
        <v>#N/A</v>
      </c>
      <c r="Q822" s="134">
        <f>IFERROR(ProjectionCalcs!D822*pointpasscomp+ProjectionCalcs!E822*pointpassyard+ProjectionCalcs!F822*pointpasstd+pointint*ProjectionCalcs!G822+ProjectionCalcs!H822*pointrushatt+pointrushyard*ProjectionCalcs!I822+pointrushtd*ProjectionCalcs!J822+ProjectionCalcs!K822*pointrec+pointrecyard*ProjectionCalcs!L822+ProjectionCalcs!M822*pointrectd+pointfumb*ProjectionCalcs!N822+(C822-D822)*pointpassinc+O822*pointret+P822*pointrushtd,0)</f>
        <v>0</v>
      </c>
      <c r="R822" s="113" t="str">
        <f t="shared" si="23"/>
        <v>#REF!</v>
      </c>
      <c r="S822" s="135" t="str">
        <f t="shared" si="24"/>
        <v>#REF!</v>
      </c>
      <c r="T822" s="113" t="str">
        <f t="array" ref="T822">ROUND(SUMPRODUCT((AE822&gt;=$AE$705:$AE$902)/COUNTIF($AE$705:$AE$902,$AE$705:$AE$902)),0)</f>
        <v>#DIV/0!</v>
      </c>
      <c r="U822" s="3" t="str">
        <f t="shared" si="25"/>
        <v>#REF!</v>
      </c>
      <c r="V822" s="3" t="str">
        <f t="array" ref="V822">IFERROR(INDEX(Overall!$C$3:$C$389,MATCH(ProjectionCalcs!B822,Overall!$D$3:$D$389,0)),"No")</f>
        <v>No</v>
      </c>
      <c r="W822" s="93">
        <f t="shared" si="26"/>
        <v>1</v>
      </c>
      <c r="X822" s="136"/>
      <c r="Y822" s="3" t="str">
        <f t="shared" si="27"/>
        <v/>
      </c>
      <c r="Z822" s="3" t="str">
        <f t="shared" si="6"/>
        <v>#DIV/0!</v>
      </c>
      <c r="AA822" s="96">
        <f t="shared" si="7"/>
        <v>0</v>
      </c>
      <c r="AB822" s="3" t="str">
        <f>IF(OR((AA822-$AD$2)&lt;0,(AA822-$AD$4)&lt;0),0,(AA822-$AD$2)*(AA822-$AD$4)*'Draft Array'!$K$101*'Draft Array'!$M$113*pcwr)</f>
        <v>#REF!</v>
      </c>
      <c r="AC822" s="3" t="str">
        <f t="shared" si="8"/>
        <v>#REF!</v>
      </c>
      <c r="AD822" s="135">
        <f t="shared" si="9"/>
        <v>0</v>
      </c>
      <c r="AE822" s="3" t="str">
        <f t="shared" si="28"/>
        <v>#DIV/0!</v>
      </c>
    </row>
    <row r="823" ht="15.75" customHeight="1">
      <c r="A823" s="156" t="str">
        <f>OffensePrj!C822</f>
        <v>te</v>
      </c>
      <c r="B823" s="131" t="str">
        <f>OffensePrj!R822</f>
        <v/>
      </c>
      <c r="C823" s="132" t="str">
        <f>OffensePrj!D822</f>
        <v>#N/A</v>
      </c>
      <c r="D823" s="132" t="str">
        <f>OffensePrj!E822</f>
        <v>#N/A</v>
      </c>
      <c r="E823" s="132" t="str">
        <f>OffensePrj!F822</f>
        <v>#N/A</v>
      </c>
      <c r="F823" s="132" t="str">
        <f>OffensePrj!G822</f>
        <v>#N/A</v>
      </c>
      <c r="G823" s="133" t="str">
        <f>OffensePrj!H822</f>
        <v>#N/A</v>
      </c>
      <c r="H823" s="132" t="str">
        <f>OffensePrj!I822</f>
        <v>#N/A</v>
      </c>
      <c r="I823" s="132" t="str">
        <f>OffensePrj!J822</f>
        <v>#N/A</v>
      </c>
      <c r="J823" s="132" t="str">
        <f>OffensePrj!K822</f>
        <v>#N/A</v>
      </c>
      <c r="K823" s="132" t="str">
        <f>OffensePrj!L822</f>
        <v>#N/A</v>
      </c>
      <c r="L823" s="132" t="str">
        <f>OffensePrj!M822</f>
        <v>#N/A</v>
      </c>
      <c r="M823" s="132" t="str">
        <f>OffensePrj!N822</f>
        <v>#N/A</v>
      </c>
      <c r="N823" s="132" t="str">
        <f>OffensePrj!O822</f>
        <v>#N/A</v>
      </c>
      <c r="O823" s="132" t="str">
        <f>OffensePrj!P822</f>
        <v>#N/A</v>
      </c>
      <c r="P823" s="132" t="str">
        <f>OffensePrj!Q822</f>
        <v>#N/A</v>
      </c>
      <c r="Q823" s="134">
        <f>IFERROR(ProjectionCalcs!D823*pointpasscomp+ProjectionCalcs!E823*pointpassyard+ProjectionCalcs!F823*pointpasstd+pointint*ProjectionCalcs!G823+ProjectionCalcs!H823*pointrushatt+pointrushyard*ProjectionCalcs!I823+pointrushtd*ProjectionCalcs!J823+ProjectionCalcs!K823*pointrec+pointrecyard*ProjectionCalcs!L823+ProjectionCalcs!M823*pointrectd+pointfumb*ProjectionCalcs!N823+(C823-D823)*pointpassinc+O823*pointret+P823*pointrushtd,0)</f>
        <v>0</v>
      </c>
      <c r="R823" s="113" t="str">
        <f t="shared" si="23"/>
        <v>#REF!</v>
      </c>
      <c r="S823" s="135" t="str">
        <f t="shared" si="24"/>
        <v>#REF!</v>
      </c>
      <c r="T823" s="113" t="str">
        <f t="array" ref="T823">ROUND(SUMPRODUCT((AE823&gt;=$AE$705:$AE$902)/COUNTIF($AE$705:$AE$902,$AE$705:$AE$902)),0)</f>
        <v>#DIV/0!</v>
      </c>
      <c r="U823" s="3" t="str">
        <f t="shared" si="25"/>
        <v>#REF!</v>
      </c>
      <c r="V823" s="3" t="str">
        <f t="array" ref="V823">IFERROR(INDEX(Overall!$C$3:$C$389,MATCH(ProjectionCalcs!B823,Overall!$D$3:$D$389,0)),"No")</f>
        <v>No</v>
      </c>
      <c r="W823" s="93">
        <f t="shared" si="26"/>
        <v>1</v>
      </c>
      <c r="X823" s="136"/>
      <c r="Y823" s="3" t="str">
        <f t="shared" si="27"/>
        <v/>
      </c>
      <c r="Z823" s="3" t="str">
        <f t="shared" si="6"/>
        <v>#DIV/0!</v>
      </c>
      <c r="AA823" s="96">
        <f t="shared" si="7"/>
        <v>0</v>
      </c>
      <c r="AB823" s="3" t="str">
        <f>IF(OR((AA823-$AD$2)&lt;0,(AA823-$AD$4)&lt;0),0,(AA823-$AD$2)*(AA823-$AD$4)*'Draft Array'!$K$101*'Draft Array'!$M$113*pcwr)</f>
        <v>#REF!</v>
      </c>
      <c r="AC823" s="3" t="str">
        <f t="shared" si="8"/>
        <v>#REF!</v>
      </c>
      <c r="AD823" s="135">
        <f t="shared" si="9"/>
        <v>0</v>
      </c>
      <c r="AE823" s="3" t="str">
        <f t="shared" si="28"/>
        <v>#DIV/0!</v>
      </c>
    </row>
    <row r="824" ht="15.75" customHeight="1">
      <c r="A824" s="156" t="str">
        <f>OffensePrj!C823</f>
        <v>te</v>
      </c>
      <c r="B824" s="131" t="str">
        <f>OffensePrj!R823</f>
        <v/>
      </c>
      <c r="C824" s="132" t="str">
        <f>OffensePrj!D823</f>
        <v>#N/A</v>
      </c>
      <c r="D824" s="132" t="str">
        <f>OffensePrj!E823</f>
        <v>#N/A</v>
      </c>
      <c r="E824" s="132" t="str">
        <f>OffensePrj!F823</f>
        <v>#N/A</v>
      </c>
      <c r="F824" s="132" t="str">
        <f>OffensePrj!G823</f>
        <v>#N/A</v>
      </c>
      <c r="G824" s="133" t="str">
        <f>OffensePrj!H823</f>
        <v>#N/A</v>
      </c>
      <c r="H824" s="132" t="str">
        <f>OffensePrj!I823</f>
        <v>#N/A</v>
      </c>
      <c r="I824" s="132" t="str">
        <f>OffensePrj!J823</f>
        <v>#N/A</v>
      </c>
      <c r="J824" s="132" t="str">
        <f>OffensePrj!K823</f>
        <v>#N/A</v>
      </c>
      <c r="K824" s="132" t="str">
        <f>OffensePrj!L823</f>
        <v>#N/A</v>
      </c>
      <c r="L824" s="132" t="str">
        <f>OffensePrj!M823</f>
        <v>#N/A</v>
      </c>
      <c r="M824" s="132" t="str">
        <f>OffensePrj!N823</f>
        <v>#N/A</v>
      </c>
      <c r="N824" s="132" t="str">
        <f>OffensePrj!O823</f>
        <v>#N/A</v>
      </c>
      <c r="O824" s="132" t="str">
        <f>OffensePrj!P823</f>
        <v>#N/A</v>
      </c>
      <c r="P824" s="132" t="str">
        <f>OffensePrj!Q823</f>
        <v>#N/A</v>
      </c>
      <c r="Q824" s="134">
        <f>IFERROR(ProjectionCalcs!D824*pointpasscomp+ProjectionCalcs!E824*pointpassyard+ProjectionCalcs!F824*pointpasstd+pointint*ProjectionCalcs!G824+ProjectionCalcs!H824*pointrushatt+pointrushyard*ProjectionCalcs!I824+pointrushtd*ProjectionCalcs!J824+ProjectionCalcs!K824*pointrec+pointrecyard*ProjectionCalcs!L824+ProjectionCalcs!M824*pointrectd+pointfumb*ProjectionCalcs!N824+(C824-D824)*pointpassinc+O824*pointret+P824*pointrushtd,0)</f>
        <v>0</v>
      </c>
      <c r="R824" s="113" t="str">
        <f t="shared" si="23"/>
        <v>#REF!</v>
      </c>
      <c r="S824" s="135" t="str">
        <f t="shared" si="24"/>
        <v>#REF!</v>
      </c>
      <c r="T824" s="113" t="str">
        <f t="array" ref="T824">ROUND(SUMPRODUCT((AE824&gt;=$AE$705:$AE$902)/COUNTIF($AE$705:$AE$902,$AE$705:$AE$902)),0)</f>
        <v>#DIV/0!</v>
      </c>
      <c r="U824" s="3" t="str">
        <f t="shared" si="25"/>
        <v>#REF!</v>
      </c>
      <c r="V824" s="3" t="str">
        <f t="array" ref="V824">IFERROR(INDEX(Overall!$C$3:$C$389,MATCH(ProjectionCalcs!B824,Overall!$D$3:$D$389,0)),"No")</f>
        <v>No</v>
      </c>
      <c r="W824" s="93">
        <f t="shared" si="26"/>
        <v>1</v>
      </c>
      <c r="X824" s="136"/>
      <c r="Y824" s="3" t="str">
        <f t="shared" si="27"/>
        <v/>
      </c>
      <c r="Z824" s="3" t="str">
        <f t="shared" si="6"/>
        <v>#DIV/0!</v>
      </c>
      <c r="AA824" s="96">
        <f t="shared" si="7"/>
        <v>0</v>
      </c>
      <c r="AB824" s="3" t="str">
        <f>IF(OR((AA824-$AD$2)&lt;0,(AA824-$AD$4)&lt;0),0,(AA824-$AD$2)*(AA824-$AD$4)*'Draft Array'!$K$101*'Draft Array'!$M$113*pcwr)</f>
        <v>#REF!</v>
      </c>
      <c r="AC824" s="3" t="str">
        <f t="shared" si="8"/>
        <v>#REF!</v>
      </c>
      <c r="AD824" s="135">
        <f t="shared" si="9"/>
        <v>0</v>
      </c>
      <c r="AE824" s="3" t="str">
        <f t="shared" si="28"/>
        <v>#DIV/0!</v>
      </c>
    </row>
    <row r="825" ht="15.75" customHeight="1">
      <c r="A825" s="156" t="str">
        <f>OffensePrj!C824</f>
        <v>te</v>
      </c>
      <c r="B825" s="131" t="str">
        <f>OffensePrj!R824</f>
        <v/>
      </c>
      <c r="C825" s="132" t="str">
        <f>OffensePrj!D824</f>
        <v>#N/A</v>
      </c>
      <c r="D825" s="132" t="str">
        <f>OffensePrj!E824</f>
        <v>#N/A</v>
      </c>
      <c r="E825" s="132" t="str">
        <f>OffensePrj!F824</f>
        <v>#N/A</v>
      </c>
      <c r="F825" s="132" t="str">
        <f>OffensePrj!G824</f>
        <v>#N/A</v>
      </c>
      <c r="G825" s="133" t="str">
        <f>OffensePrj!H824</f>
        <v>#N/A</v>
      </c>
      <c r="H825" s="132" t="str">
        <f>OffensePrj!I824</f>
        <v>#N/A</v>
      </c>
      <c r="I825" s="132" t="str">
        <f>OffensePrj!J824</f>
        <v>#N/A</v>
      </c>
      <c r="J825" s="132" t="str">
        <f>OffensePrj!K824</f>
        <v>#N/A</v>
      </c>
      <c r="K825" s="132" t="str">
        <f>OffensePrj!L824</f>
        <v>#N/A</v>
      </c>
      <c r="L825" s="132" t="str">
        <f>OffensePrj!M824</f>
        <v>#N/A</v>
      </c>
      <c r="M825" s="132" t="str">
        <f>OffensePrj!N824</f>
        <v>#N/A</v>
      </c>
      <c r="N825" s="132" t="str">
        <f>OffensePrj!O824</f>
        <v>#N/A</v>
      </c>
      <c r="O825" s="132" t="str">
        <f>OffensePrj!P824</f>
        <v>#N/A</v>
      </c>
      <c r="P825" s="132" t="str">
        <f>OffensePrj!Q824</f>
        <v>#N/A</v>
      </c>
      <c r="Q825" s="134">
        <f>IFERROR(ProjectionCalcs!D825*pointpasscomp+ProjectionCalcs!E825*pointpassyard+ProjectionCalcs!F825*pointpasstd+pointint*ProjectionCalcs!G825+ProjectionCalcs!H825*pointrushatt+pointrushyard*ProjectionCalcs!I825+pointrushtd*ProjectionCalcs!J825+ProjectionCalcs!K825*pointrec+pointrecyard*ProjectionCalcs!L825+ProjectionCalcs!M825*pointrectd+pointfumb*ProjectionCalcs!N825+(C825-D825)*pointpassinc+O825*pointret+P825*pointrushtd,0)</f>
        <v>0</v>
      </c>
      <c r="R825" s="113" t="str">
        <f t="shared" si="23"/>
        <v>#REF!</v>
      </c>
      <c r="S825" s="135" t="str">
        <f t="shared" si="24"/>
        <v>#REF!</v>
      </c>
      <c r="T825" s="113" t="str">
        <f t="array" ref="T825">ROUND(SUMPRODUCT((AE825&gt;=$AE$705:$AE$902)/COUNTIF($AE$705:$AE$902,$AE$705:$AE$902)),0)</f>
        <v>#DIV/0!</v>
      </c>
      <c r="U825" s="3" t="str">
        <f t="shared" si="25"/>
        <v>#REF!</v>
      </c>
      <c r="V825" s="3" t="str">
        <f t="array" ref="V825">IFERROR(INDEX(Overall!$C$3:$C$389,MATCH(ProjectionCalcs!B825,Overall!$D$3:$D$389,0)),"No")</f>
        <v>No</v>
      </c>
      <c r="W825" s="93">
        <f t="shared" si="26"/>
        <v>1</v>
      </c>
      <c r="X825" s="136"/>
      <c r="Y825" s="3" t="str">
        <f t="shared" si="27"/>
        <v/>
      </c>
      <c r="Z825" s="3" t="str">
        <f t="shared" si="6"/>
        <v>#DIV/0!</v>
      </c>
      <c r="AA825" s="96">
        <f t="shared" si="7"/>
        <v>0</v>
      </c>
      <c r="AB825" s="3" t="str">
        <f>IF(OR((AA825-$AD$2)&lt;0,(AA825-$AD$4)&lt;0),0,(AA825-$AD$2)*(AA825-$AD$4)*'Draft Array'!$K$101*'Draft Array'!$M$113*pcwr)</f>
        <v>#REF!</v>
      </c>
      <c r="AC825" s="3" t="str">
        <f t="shared" si="8"/>
        <v>#REF!</v>
      </c>
      <c r="AD825" s="135">
        <f t="shared" si="9"/>
        <v>0</v>
      </c>
      <c r="AE825" s="3" t="str">
        <f t="shared" si="28"/>
        <v>#DIV/0!</v>
      </c>
    </row>
    <row r="826" ht="15.75" customHeight="1">
      <c r="A826" s="156" t="str">
        <f>OffensePrj!C825</f>
        <v>te</v>
      </c>
      <c r="B826" s="131" t="str">
        <f>OffensePrj!R825</f>
        <v/>
      </c>
      <c r="C826" s="132" t="str">
        <f>OffensePrj!D825</f>
        <v>#N/A</v>
      </c>
      <c r="D826" s="132" t="str">
        <f>OffensePrj!E825</f>
        <v>#N/A</v>
      </c>
      <c r="E826" s="132" t="str">
        <f>OffensePrj!F825</f>
        <v>#N/A</v>
      </c>
      <c r="F826" s="132" t="str">
        <f>OffensePrj!G825</f>
        <v>#N/A</v>
      </c>
      <c r="G826" s="133" t="str">
        <f>OffensePrj!H825</f>
        <v>#N/A</v>
      </c>
      <c r="H826" s="132" t="str">
        <f>OffensePrj!I825</f>
        <v>#N/A</v>
      </c>
      <c r="I826" s="132" t="str">
        <f>OffensePrj!J825</f>
        <v>#N/A</v>
      </c>
      <c r="J826" s="132" t="str">
        <f>OffensePrj!K825</f>
        <v>#N/A</v>
      </c>
      <c r="K826" s="132" t="str">
        <f>OffensePrj!L825</f>
        <v>#N/A</v>
      </c>
      <c r="L826" s="132" t="str">
        <f>OffensePrj!M825</f>
        <v>#N/A</v>
      </c>
      <c r="M826" s="132" t="str">
        <f>OffensePrj!N825</f>
        <v>#N/A</v>
      </c>
      <c r="N826" s="132" t="str">
        <f>OffensePrj!O825</f>
        <v>#N/A</v>
      </c>
      <c r="O826" s="132" t="str">
        <f>OffensePrj!P825</f>
        <v>#N/A</v>
      </c>
      <c r="P826" s="132" t="str">
        <f>OffensePrj!Q825</f>
        <v>#N/A</v>
      </c>
      <c r="Q826" s="134">
        <f>IFERROR(ProjectionCalcs!D826*pointpasscomp+ProjectionCalcs!E826*pointpassyard+ProjectionCalcs!F826*pointpasstd+pointint*ProjectionCalcs!G826+ProjectionCalcs!H826*pointrushatt+pointrushyard*ProjectionCalcs!I826+pointrushtd*ProjectionCalcs!J826+ProjectionCalcs!K826*pointrec+pointrecyard*ProjectionCalcs!L826+ProjectionCalcs!M826*pointrectd+pointfumb*ProjectionCalcs!N826+(C826-D826)*pointpassinc+O826*pointret+P826*pointrushtd,0)</f>
        <v>0</v>
      </c>
      <c r="R826" s="113" t="str">
        <f t="shared" si="23"/>
        <v>#REF!</v>
      </c>
      <c r="S826" s="135" t="str">
        <f t="shared" si="24"/>
        <v>#REF!</v>
      </c>
      <c r="T826" s="113" t="str">
        <f t="array" ref="T826">ROUND(SUMPRODUCT((AE826&gt;=$AE$705:$AE$902)/COUNTIF($AE$705:$AE$902,$AE$705:$AE$902)),0)</f>
        <v>#DIV/0!</v>
      </c>
      <c r="U826" s="3" t="str">
        <f t="shared" si="25"/>
        <v>#REF!</v>
      </c>
      <c r="V826" s="3" t="str">
        <f t="array" ref="V826">IFERROR(INDEX(Overall!$C$3:$C$389,MATCH(ProjectionCalcs!B826,Overall!$D$3:$D$389,0)),"No")</f>
        <v>No</v>
      </c>
      <c r="W826" s="93">
        <f t="shared" si="26"/>
        <v>1</v>
      </c>
      <c r="X826" s="136"/>
      <c r="Y826" s="3" t="str">
        <f t="shared" si="27"/>
        <v/>
      </c>
      <c r="Z826" s="3" t="str">
        <f t="shared" si="6"/>
        <v>#DIV/0!</v>
      </c>
      <c r="AA826" s="96">
        <f t="shared" si="7"/>
        <v>0</v>
      </c>
      <c r="AB826" s="3" t="str">
        <f>IF(OR((AA826-$AD$2)&lt;0,(AA826-$AD$4)&lt;0),0,(AA826-$AD$2)*(AA826-$AD$4)*'Draft Array'!$K$101*'Draft Array'!$M$113*pcwr)</f>
        <v>#REF!</v>
      </c>
      <c r="AC826" s="3" t="str">
        <f t="shared" si="8"/>
        <v>#REF!</v>
      </c>
      <c r="AD826" s="135">
        <f t="shared" si="9"/>
        <v>0</v>
      </c>
      <c r="AE826" s="3" t="str">
        <f t="shared" si="28"/>
        <v>#DIV/0!</v>
      </c>
    </row>
    <row r="827" ht="15.75" customHeight="1">
      <c r="A827" s="156" t="str">
        <f>OffensePrj!C826</f>
        <v>te</v>
      </c>
      <c r="B827" s="131" t="str">
        <f>OffensePrj!R826</f>
        <v/>
      </c>
      <c r="C827" s="132" t="str">
        <f>OffensePrj!D826</f>
        <v>#N/A</v>
      </c>
      <c r="D827" s="132" t="str">
        <f>OffensePrj!E826</f>
        <v>#N/A</v>
      </c>
      <c r="E827" s="132" t="str">
        <f>OffensePrj!F826</f>
        <v>#N/A</v>
      </c>
      <c r="F827" s="132" t="str">
        <f>OffensePrj!G826</f>
        <v>#N/A</v>
      </c>
      <c r="G827" s="133" t="str">
        <f>OffensePrj!H826</f>
        <v>#N/A</v>
      </c>
      <c r="H827" s="132" t="str">
        <f>OffensePrj!I826</f>
        <v>#N/A</v>
      </c>
      <c r="I827" s="132" t="str">
        <f>OffensePrj!J826</f>
        <v>#N/A</v>
      </c>
      <c r="J827" s="132" t="str">
        <f>OffensePrj!K826</f>
        <v>#N/A</v>
      </c>
      <c r="K827" s="132" t="str">
        <f>OffensePrj!L826</f>
        <v>#N/A</v>
      </c>
      <c r="L827" s="132" t="str">
        <f>OffensePrj!M826</f>
        <v>#N/A</v>
      </c>
      <c r="M827" s="132" t="str">
        <f>OffensePrj!N826</f>
        <v>#N/A</v>
      </c>
      <c r="N827" s="132" t="str">
        <f>OffensePrj!O826</f>
        <v>#N/A</v>
      </c>
      <c r="O827" s="132" t="str">
        <f>OffensePrj!P826</f>
        <v>#N/A</v>
      </c>
      <c r="P827" s="132" t="str">
        <f>OffensePrj!Q826</f>
        <v>#N/A</v>
      </c>
      <c r="Q827" s="134">
        <f>IFERROR(ProjectionCalcs!D827*pointpasscomp+ProjectionCalcs!E827*pointpassyard+ProjectionCalcs!F827*pointpasstd+pointint*ProjectionCalcs!G827+ProjectionCalcs!H827*pointrushatt+pointrushyard*ProjectionCalcs!I827+pointrushtd*ProjectionCalcs!J827+ProjectionCalcs!K827*pointrec+pointrecyard*ProjectionCalcs!L827+ProjectionCalcs!M827*pointrectd+pointfumb*ProjectionCalcs!N827+(C827-D827)*pointpassinc+O827*pointret+P827*pointrushtd,0)</f>
        <v>0</v>
      </c>
      <c r="R827" s="113" t="str">
        <f t="shared" si="23"/>
        <v>#REF!</v>
      </c>
      <c r="S827" s="135" t="str">
        <f t="shared" si="24"/>
        <v>#REF!</v>
      </c>
      <c r="T827" s="113" t="str">
        <f t="array" ref="T827">ROUND(SUMPRODUCT((AE827&gt;=$AE$705:$AE$902)/COUNTIF($AE$705:$AE$902,$AE$705:$AE$902)),0)</f>
        <v>#DIV/0!</v>
      </c>
      <c r="U827" s="3" t="str">
        <f t="shared" si="25"/>
        <v>#REF!</v>
      </c>
      <c r="V827" s="3" t="str">
        <f t="array" ref="V827">IFERROR(INDEX(Overall!$C$3:$C$389,MATCH(ProjectionCalcs!B827,Overall!$D$3:$D$389,0)),"No")</f>
        <v>No</v>
      </c>
      <c r="W827" s="93">
        <f t="shared" si="26"/>
        <v>1</v>
      </c>
      <c r="X827" s="136"/>
      <c r="Y827" s="3" t="str">
        <f t="shared" si="27"/>
        <v/>
      </c>
      <c r="Z827" s="3" t="str">
        <f t="shared" si="6"/>
        <v>#DIV/0!</v>
      </c>
      <c r="AA827" s="96">
        <f t="shared" si="7"/>
        <v>0</v>
      </c>
      <c r="AB827" s="3" t="str">
        <f>IF(OR((AA827-$AD$2)&lt;0,(AA827-$AD$4)&lt;0),0,(AA827-$AD$2)*(AA827-$AD$4)*'Draft Array'!$K$101*'Draft Array'!$M$113*pcwr)</f>
        <v>#REF!</v>
      </c>
      <c r="AC827" s="3" t="str">
        <f t="shared" si="8"/>
        <v>#REF!</v>
      </c>
      <c r="AD827" s="135">
        <f t="shared" si="9"/>
        <v>0</v>
      </c>
      <c r="AE827" s="3" t="str">
        <f t="shared" si="28"/>
        <v>#DIV/0!</v>
      </c>
    </row>
    <row r="828" ht="15.75" customHeight="1">
      <c r="A828" s="156" t="str">
        <f>OffensePrj!C827</f>
        <v>te</v>
      </c>
      <c r="B828" s="131" t="str">
        <f>OffensePrj!R827</f>
        <v/>
      </c>
      <c r="C828" s="132" t="str">
        <f>OffensePrj!D827</f>
        <v>#N/A</v>
      </c>
      <c r="D828" s="132" t="str">
        <f>OffensePrj!E827</f>
        <v>#N/A</v>
      </c>
      <c r="E828" s="132" t="str">
        <f>OffensePrj!F827</f>
        <v>#N/A</v>
      </c>
      <c r="F828" s="132" t="str">
        <f>OffensePrj!G827</f>
        <v>#N/A</v>
      </c>
      <c r="G828" s="133" t="str">
        <f>OffensePrj!H827</f>
        <v>#N/A</v>
      </c>
      <c r="H828" s="132" t="str">
        <f>OffensePrj!I827</f>
        <v>#N/A</v>
      </c>
      <c r="I828" s="132" t="str">
        <f>OffensePrj!J827</f>
        <v>#N/A</v>
      </c>
      <c r="J828" s="132" t="str">
        <f>OffensePrj!K827</f>
        <v>#N/A</v>
      </c>
      <c r="K828" s="132" t="str">
        <f>OffensePrj!L827</f>
        <v>#N/A</v>
      </c>
      <c r="L828" s="132" t="str">
        <f>OffensePrj!M827</f>
        <v>#N/A</v>
      </c>
      <c r="M828" s="132" t="str">
        <f>OffensePrj!N827</f>
        <v>#N/A</v>
      </c>
      <c r="N828" s="132" t="str">
        <f>OffensePrj!O827</f>
        <v>#N/A</v>
      </c>
      <c r="O828" s="132" t="str">
        <f>OffensePrj!P827</f>
        <v>#N/A</v>
      </c>
      <c r="P828" s="132" t="str">
        <f>OffensePrj!Q827</f>
        <v>#N/A</v>
      </c>
      <c r="Q828" s="134">
        <f>IFERROR(ProjectionCalcs!D828*pointpasscomp+ProjectionCalcs!E828*pointpassyard+ProjectionCalcs!F828*pointpasstd+pointint*ProjectionCalcs!G828+ProjectionCalcs!H828*pointrushatt+pointrushyard*ProjectionCalcs!I828+pointrushtd*ProjectionCalcs!J828+ProjectionCalcs!K828*pointrec+pointrecyard*ProjectionCalcs!L828+ProjectionCalcs!M828*pointrectd+pointfumb*ProjectionCalcs!N828+(C828-D828)*pointpassinc+O828*pointret+P828*pointrushtd,0)</f>
        <v>0</v>
      </c>
      <c r="R828" s="113" t="str">
        <f t="shared" si="23"/>
        <v>#REF!</v>
      </c>
      <c r="S828" s="135" t="str">
        <f t="shared" si="24"/>
        <v>#REF!</v>
      </c>
      <c r="T828" s="113" t="str">
        <f t="array" ref="T828">ROUND(SUMPRODUCT((AE828&gt;=$AE$705:$AE$902)/COUNTIF($AE$705:$AE$902,$AE$705:$AE$902)),0)</f>
        <v>#DIV/0!</v>
      </c>
      <c r="U828" s="3" t="str">
        <f t="shared" si="25"/>
        <v>#REF!</v>
      </c>
      <c r="V828" s="3" t="str">
        <f t="array" ref="V828">IFERROR(INDEX(Overall!$C$3:$C$389,MATCH(ProjectionCalcs!B828,Overall!$D$3:$D$389,0)),"No")</f>
        <v>No</v>
      </c>
      <c r="W828" s="93">
        <f t="shared" si="26"/>
        <v>1</v>
      </c>
      <c r="X828" s="136"/>
      <c r="Y828" s="3" t="str">
        <f t="shared" si="27"/>
        <v/>
      </c>
      <c r="Z828" s="3" t="str">
        <f t="shared" si="6"/>
        <v>#DIV/0!</v>
      </c>
      <c r="AA828" s="96">
        <f t="shared" si="7"/>
        <v>0</v>
      </c>
      <c r="AB828" s="3" t="str">
        <f>IF(OR((AA828-$AD$2)&lt;0,(AA828-$AD$4)&lt;0),0,(AA828-$AD$2)*(AA828-$AD$4)*'Draft Array'!$K$101*'Draft Array'!$M$113*pcwr)</f>
        <v>#REF!</v>
      </c>
      <c r="AC828" s="3" t="str">
        <f t="shared" si="8"/>
        <v>#REF!</v>
      </c>
      <c r="AD828" s="135">
        <f t="shared" si="9"/>
        <v>0</v>
      </c>
      <c r="AE828" s="3" t="str">
        <f t="shared" si="28"/>
        <v>#DIV/0!</v>
      </c>
    </row>
    <row r="829" ht="15.75" customHeight="1">
      <c r="A829" s="156" t="str">
        <f>OffensePrj!C828</f>
        <v>te</v>
      </c>
      <c r="B829" s="131" t="str">
        <f>OffensePrj!R828</f>
        <v/>
      </c>
      <c r="C829" s="132" t="str">
        <f>OffensePrj!D828</f>
        <v>#N/A</v>
      </c>
      <c r="D829" s="132" t="str">
        <f>OffensePrj!E828</f>
        <v>#N/A</v>
      </c>
      <c r="E829" s="132" t="str">
        <f>OffensePrj!F828</f>
        <v>#N/A</v>
      </c>
      <c r="F829" s="132" t="str">
        <f>OffensePrj!G828</f>
        <v>#N/A</v>
      </c>
      <c r="G829" s="133" t="str">
        <f>OffensePrj!H828</f>
        <v>#N/A</v>
      </c>
      <c r="H829" s="132" t="str">
        <f>OffensePrj!I828</f>
        <v>#N/A</v>
      </c>
      <c r="I829" s="132" t="str">
        <f>OffensePrj!J828</f>
        <v>#N/A</v>
      </c>
      <c r="J829" s="132" t="str">
        <f>OffensePrj!K828</f>
        <v>#N/A</v>
      </c>
      <c r="K829" s="132" t="str">
        <f>OffensePrj!L828</f>
        <v>#N/A</v>
      </c>
      <c r="L829" s="132" t="str">
        <f>OffensePrj!M828</f>
        <v>#N/A</v>
      </c>
      <c r="M829" s="132" t="str">
        <f>OffensePrj!N828</f>
        <v>#N/A</v>
      </c>
      <c r="N829" s="132" t="str">
        <f>OffensePrj!O828</f>
        <v>#N/A</v>
      </c>
      <c r="O829" s="132" t="str">
        <f>OffensePrj!P828</f>
        <v>#N/A</v>
      </c>
      <c r="P829" s="132" t="str">
        <f>OffensePrj!Q828</f>
        <v>#N/A</v>
      </c>
      <c r="Q829" s="134">
        <f>IFERROR(ProjectionCalcs!D829*pointpasscomp+ProjectionCalcs!E829*pointpassyard+ProjectionCalcs!F829*pointpasstd+pointint*ProjectionCalcs!G829+ProjectionCalcs!H829*pointrushatt+pointrushyard*ProjectionCalcs!I829+pointrushtd*ProjectionCalcs!J829+ProjectionCalcs!K829*pointrec+pointrecyard*ProjectionCalcs!L829+ProjectionCalcs!M829*pointrectd+pointfumb*ProjectionCalcs!N829+(C829-D829)*pointpassinc+O829*pointret+P829*pointrushtd,0)</f>
        <v>0</v>
      </c>
      <c r="R829" s="113" t="str">
        <f t="shared" si="23"/>
        <v>#REF!</v>
      </c>
      <c r="S829" s="135" t="str">
        <f t="shared" si="24"/>
        <v>#REF!</v>
      </c>
      <c r="T829" s="113" t="str">
        <f t="array" ref="T829">ROUND(SUMPRODUCT((AE829&gt;=$AE$705:$AE$902)/COUNTIF($AE$705:$AE$902,$AE$705:$AE$902)),0)</f>
        <v>#DIV/0!</v>
      </c>
      <c r="U829" s="3" t="str">
        <f t="shared" si="25"/>
        <v>#REF!</v>
      </c>
      <c r="V829" s="3" t="str">
        <f t="array" ref="V829">IFERROR(INDEX(Overall!$C$3:$C$389,MATCH(ProjectionCalcs!B829,Overall!$D$3:$D$389,0)),"No")</f>
        <v>No</v>
      </c>
      <c r="W829" s="93">
        <f t="shared" si="26"/>
        <v>1</v>
      </c>
      <c r="X829" s="136"/>
      <c r="Y829" s="3" t="str">
        <f t="shared" si="27"/>
        <v/>
      </c>
      <c r="Z829" s="3" t="str">
        <f t="shared" si="6"/>
        <v>#DIV/0!</v>
      </c>
      <c r="AA829" s="96">
        <f t="shared" si="7"/>
        <v>0</v>
      </c>
      <c r="AB829" s="3" t="str">
        <f>IF(OR((AA829-$AD$2)&lt;0,(AA829-$AD$4)&lt;0),0,(AA829-$AD$2)*(AA829-$AD$4)*'Draft Array'!$K$101*'Draft Array'!$M$113*pcwr)</f>
        <v>#REF!</v>
      </c>
      <c r="AC829" s="3" t="str">
        <f t="shared" si="8"/>
        <v>#REF!</v>
      </c>
      <c r="AD829" s="135">
        <f t="shared" si="9"/>
        <v>0</v>
      </c>
      <c r="AE829" s="3" t="str">
        <f t="shared" si="28"/>
        <v>#DIV/0!</v>
      </c>
    </row>
    <row r="830" ht="15.75" customHeight="1">
      <c r="A830" s="156" t="str">
        <f>OffensePrj!C829</f>
        <v>te</v>
      </c>
      <c r="B830" s="131" t="str">
        <f>OffensePrj!R829</f>
        <v/>
      </c>
      <c r="C830" s="132" t="str">
        <f>OffensePrj!D829</f>
        <v>#N/A</v>
      </c>
      <c r="D830" s="132" t="str">
        <f>OffensePrj!E829</f>
        <v>#N/A</v>
      </c>
      <c r="E830" s="132" t="str">
        <f>OffensePrj!F829</f>
        <v>#N/A</v>
      </c>
      <c r="F830" s="132" t="str">
        <f>OffensePrj!G829</f>
        <v>#N/A</v>
      </c>
      <c r="G830" s="133" t="str">
        <f>OffensePrj!H829</f>
        <v>#N/A</v>
      </c>
      <c r="H830" s="132" t="str">
        <f>OffensePrj!I829</f>
        <v>#N/A</v>
      </c>
      <c r="I830" s="132" t="str">
        <f>OffensePrj!J829</f>
        <v>#N/A</v>
      </c>
      <c r="J830" s="132" t="str">
        <f>OffensePrj!K829</f>
        <v>#N/A</v>
      </c>
      <c r="K830" s="132" t="str">
        <f>OffensePrj!L829</f>
        <v>#N/A</v>
      </c>
      <c r="L830" s="132" t="str">
        <f>OffensePrj!M829</f>
        <v>#N/A</v>
      </c>
      <c r="M830" s="132" t="str">
        <f>OffensePrj!N829</f>
        <v>#N/A</v>
      </c>
      <c r="N830" s="132" t="str">
        <f>OffensePrj!O829</f>
        <v>#N/A</v>
      </c>
      <c r="O830" s="132" t="str">
        <f>OffensePrj!P829</f>
        <v>#N/A</v>
      </c>
      <c r="P830" s="132" t="str">
        <f>OffensePrj!Q829</f>
        <v>#N/A</v>
      </c>
      <c r="Q830" s="134">
        <f>IFERROR(ProjectionCalcs!D830*pointpasscomp+ProjectionCalcs!E830*pointpassyard+ProjectionCalcs!F830*pointpasstd+pointint*ProjectionCalcs!G830+ProjectionCalcs!H830*pointrushatt+pointrushyard*ProjectionCalcs!I830+pointrushtd*ProjectionCalcs!J830+ProjectionCalcs!K830*pointrec+pointrecyard*ProjectionCalcs!L830+ProjectionCalcs!M830*pointrectd+pointfumb*ProjectionCalcs!N830+(C830-D830)*pointpassinc+O830*pointret+P830*pointrushtd,0)</f>
        <v>0</v>
      </c>
      <c r="R830" s="113" t="str">
        <f t="shared" si="23"/>
        <v>#REF!</v>
      </c>
      <c r="S830" s="135" t="str">
        <f t="shared" si="24"/>
        <v>#REF!</v>
      </c>
      <c r="T830" s="113" t="str">
        <f t="array" ref="T830">ROUND(SUMPRODUCT((AE830&gt;=$AE$705:$AE$902)/COUNTIF($AE$705:$AE$902,$AE$705:$AE$902)),0)</f>
        <v>#DIV/0!</v>
      </c>
      <c r="U830" s="3" t="str">
        <f t="shared" si="25"/>
        <v>#REF!</v>
      </c>
      <c r="V830" s="3" t="str">
        <f t="array" ref="V830">IFERROR(INDEX(Overall!$C$3:$C$389,MATCH(ProjectionCalcs!B830,Overall!$D$3:$D$389,0)),"No")</f>
        <v>No</v>
      </c>
      <c r="W830" s="93">
        <f t="shared" si="26"/>
        <v>1</v>
      </c>
      <c r="X830" s="136"/>
      <c r="Y830" s="3" t="str">
        <f t="shared" si="27"/>
        <v/>
      </c>
      <c r="Z830" s="3" t="str">
        <f t="shared" si="6"/>
        <v>#DIV/0!</v>
      </c>
      <c r="AA830" s="96">
        <f t="shared" si="7"/>
        <v>0</v>
      </c>
      <c r="AB830" s="3" t="str">
        <f>IF(OR((AA830-$AD$2)&lt;0,(AA830-$AD$4)&lt;0),0,(AA830-$AD$2)*(AA830-$AD$4)*'Draft Array'!$K$101*'Draft Array'!$M$113*pcwr)</f>
        <v>#REF!</v>
      </c>
      <c r="AC830" s="3" t="str">
        <f t="shared" si="8"/>
        <v>#REF!</v>
      </c>
      <c r="AD830" s="135">
        <f t="shared" si="9"/>
        <v>0</v>
      </c>
      <c r="AE830" s="3" t="str">
        <f t="shared" si="28"/>
        <v>#DIV/0!</v>
      </c>
    </row>
    <row r="831" ht="15.75" customHeight="1">
      <c r="A831" s="156" t="str">
        <f>OffensePrj!C830</f>
        <v>te</v>
      </c>
      <c r="B831" s="131" t="str">
        <f>OffensePrj!R830</f>
        <v/>
      </c>
      <c r="C831" s="132" t="str">
        <f>OffensePrj!D830</f>
        <v>#N/A</v>
      </c>
      <c r="D831" s="132" t="str">
        <f>OffensePrj!E830</f>
        <v>#N/A</v>
      </c>
      <c r="E831" s="132" t="str">
        <f>OffensePrj!F830</f>
        <v>#N/A</v>
      </c>
      <c r="F831" s="132" t="str">
        <f>OffensePrj!G830</f>
        <v>#N/A</v>
      </c>
      <c r="G831" s="133" t="str">
        <f>OffensePrj!H830</f>
        <v>#N/A</v>
      </c>
      <c r="H831" s="132" t="str">
        <f>OffensePrj!I830</f>
        <v>#N/A</v>
      </c>
      <c r="I831" s="132" t="str">
        <f>OffensePrj!J830</f>
        <v>#N/A</v>
      </c>
      <c r="J831" s="132" t="str">
        <f>OffensePrj!K830</f>
        <v>#N/A</v>
      </c>
      <c r="K831" s="132" t="str">
        <f>OffensePrj!L830</f>
        <v>#N/A</v>
      </c>
      <c r="L831" s="132" t="str">
        <f>OffensePrj!M830</f>
        <v>#N/A</v>
      </c>
      <c r="M831" s="132" t="str">
        <f>OffensePrj!N830</f>
        <v>#N/A</v>
      </c>
      <c r="N831" s="132" t="str">
        <f>OffensePrj!O830</f>
        <v>#N/A</v>
      </c>
      <c r="O831" s="132" t="str">
        <f>OffensePrj!P830</f>
        <v>#N/A</v>
      </c>
      <c r="P831" s="132" t="str">
        <f>OffensePrj!Q830</f>
        <v>#N/A</v>
      </c>
      <c r="Q831" s="134">
        <f>IFERROR(ProjectionCalcs!D831*pointpasscomp+ProjectionCalcs!E831*pointpassyard+ProjectionCalcs!F831*pointpasstd+pointint*ProjectionCalcs!G831+ProjectionCalcs!H831*pointrushatt+pointrushyard*ProjectionCalcs!I831+pointrushtd*ProjectionCalcs!J831+ProjectionCalcs!K831*pointrec+pointrecyard*ProjectionCalcs!L831+ProjectionCalcs!M831*pointrectd+pointfumb*ProjectionCalcs!N831+(C831-D831)*pointpassinc+O831*pointret+P831*pointrushtd,0)</f>
        <v>0</v>
      </c>
      <c r="R831" s="113" t="str">
        <f t="shared" si="23"/>
        <v>#REF!</v>
      </c>
      <c r="S831" s="135" t="str">
        <f t="shared" si="24"/>
        <v>#REF!</v>
      </c>
      <c r="T831" s="113" t="str">
        <f t="array" ref="T831">ROUND(SUMPRODUCT((AE831&gt;=$AE$705:$AE$902)/COUNTIF($AE$705:$AE$902,$AE$705:$AE$902)),0)</f>
        <v>#DIV/0!</v>
      </c>
      <c r="U831" s="3" t="str">
        <f t="shared" si="25"/>
        <v>#REF!</v>
      </c>
      <c r="V831" s="3" t="str">
        <f t="array" ref="V831">IFERROR(INDEX(Overall!$C$3:$C$389,MATCH(ProjectionCalcs!B831,Overall!$D$3:$D$389,0)),"No")</f>
        <v>No</v>
      </c>
      <c r="W831" s="93">
        <f t="shared" si="26"/>
        <v>1</v>
      </c>
      <c r="X831" s="136"/>
      <c r="Y831" s="3" t="str">
        <f t="shared" si="27"/>
        <v/>
      </c>
      <c r="Z831" s="3" t="str">
        <f t="shared" si="6"/>
        <v>#DIV/0!</v>
      </c>
      <c r="AA831" s="96">
        <f t="shared" si="7"/>
        <v>0</v>
      </c>
      <c r="AB831" s="3" t="str">
        <f>IF(OR((AA831-$AD$2)&lt;0,(AA831-$AD$4)&lt;0),0,(AA831-$AD$2)*(AA831-$AD$4)*'Draft Array'!$K$101*'Draft Array'!$M$113*pcwr)</f>
        <v>#REF!</v>
      </c>
      <c r="AC831" s="3" t="str">
        <f t="shared" si="8"/>
        <v>#REF!</v>
      </c>
      <c r="AD831" s="135">
        <f t="shared" si="9"/>
        <v>0</v>
      </c>
      <c r="AE831" s="3" t="str">
        <f t="shared" si="28"/>
        <v>#DIV/0!</v>
      </c>
    </row>
    <row r="832" ht="15.75" customHeight="1">
      <c r="A832" s="156" t="str">
        <f>OffensePrj!C831</f>
        <v>te</v>
      </c>
      <c r="B832" s="131" t="str">
        <f>OffensePrj!R831</f>
        <v/>
      </c>
      <c r="C832" s="132" t="str">
        <f>OffensePrj!D831</f>
        <v>#N/A</v>
      </c>
      <c r="D832" s="132" t="str">
        <f>OffensePrj!E831</f>
        <v>#N/A</v>
      </c>
      <c r="E832" s="132" t="str">
        <f>OffensePrj!F831</f>
        <v>#N/A</v>
      </c>
      <c r="F832" s="132" t="str">
        <f>OffensePrj!G831</f>
        <v>#N/A</v>
      </c>
      <c r="G832" s="133" t="str">
        <f>OffensePrj!H831</f>
        <v>#N/A</v>
      </c>
      <c r="H832" s="132" t="str">
        <f>OffensePrj!I831</f>
        <v>#N/A</v>
      </c>
      <c r="I832" s="132" t="str">
        <f>OffensePrj!J831</f>
        <v>#N/A</v>
      </c>
      <c r="J832" s="132" t="str">
        <f>OffensePrj!K831</f>
        <v>#N/A</v>
      </c>
      <c r="K832" s="132" t="str">
        <f>OffensePrj!L831</f>
        <v>#N/A</v>
      </c>
      <c r="L832" s="132" t="str">
        <f>OffensePrj!M831</f>
        <v>#N/A</v>
      </c>
      <c r="M832" s="132" t="str">
        <f>OffensePrj!N831</f>
        <v>#N/A</v>
      </c>
      <c r="N832" s="132" t="str">
        <f>OffensePrj!O831</f>
        <v>#N/A</v>
      </c>
      <c r="O832" s="132" t="str">
        <f>OffensePrj!P831</f>
        <v>#N/A</v>
      </c>
      <c r="P832" s="132" t="str">
        <f>OffensePrj!Q831</f>
        <v>#N/A</v>
      </c>
      <c r="Q832" s="134">
        <f>IFERROR(ProjectionCalcs!D832*pointpasscomp+ProjectionCalcs!E832*pointpassyard+ProjectionCalcs!F832*pointpasstd+pointint*ProjectionCalcs!G832+ProjectionCalcs!H832*pointrushatt+pointrushyard*ProjectionCalcs!I832+pointrushtd*ProjectionCalcs!J832+ProjectionCalcs!K832*pointrec+pointrecyard*ProjectionCalcs!L832+ProjectionCalcs!M832*pointrectd+pointfumb*ProjectionCalcs!N832+(C832-D832)*pointpassinc+O832*pointret+P832*pointrushtd,0)</f>
        <v>0</v>
      </c>
      <c r="R832" s="113" t="str">
        <f t="shared" si="23"/>
        <v>#REF!</v>
      </c>
      <c r="S832" s="135" t="str">
        <f t="shared" si="24"/>
        <v>#REF!</v>
      </c>
      <c r="T832" s="113" t="str">
        <f t="array" ref="T832">ROUND(SUMPRODUCT((AE832&gt;=$AE$705:$AE$902)/COUNTIF($AE$705:$AE$902,$AE$705:$AE$902)),0)</f>
        <v>#DIV/0!</v>
      </c>
      <c r="U832" s="3" t="str">
        <f t="shared" si="25"/>
        <v>#REF!</v>
      </c>
      <c r="V832" s="3" t="str">
        <f t="array" ref="V832">IFERROR(INDEX(Overall!$C$3:$C$389,MATCH(ProjectionCalcs!B832,Overall!$D$3:$D$389,0)),"No")</f>
        <v>No</v>
      </c>
      <c r="W832" s="93">
        <f t="shared" si="26"/>
        <v>1</v>
      </c>
      <c r="X832" s="136"/>
      <c r="Y832" s="3" t="str">
        <f t="shared" si="27"/>
        <v/>
      </c>
      <c r="Z832" s="3" t="str">
        <f t="shared" si="6"/>
        <v>#DIV/0!</v>
      </c>
      <c r="AA832" s="96">
        <f t="shared" si="7"/>
        <v>0</v>
      </c>
      <c r="AB832" s="3" t="str">
        <f>IF(OR((AA832-$AD$2)&lt;0,(AA832-$AD$4)&lt;0),0,(AA832-$AD$2)*(AA832-$AD$4)*'Draft Array'!$K$101*'Draft Array'!$M$113*pcwr)</f>
        <v>#REF!</v>
      </c>
      <c r="AC832" s="3" t="str">
        <f t="shared" si="8"/>
        <v>#REF!</v>
      </c>
      <c r="AD832" s="135">
        <f t="shared" si="9"/>
        <v>0</v>
      </c>
      <c r="AE832" s="3" t="str">
        <f t="shared" si="28"/>
        <v>#DIV/0!</v>
      </c>
    </row>
    <row r="833" ht="15.75" customHeight="1">
      <c r="A833" s="156" t="str">
        <f>OffensePrj!C832</f>
        <v>te</v>
      </c>
      <c r="B833" s="131" t="str">
        <f>OffensePrj!R832</f>
        <v/>
      </c>
      <c r="C833" s="132" t="str">
        <f>OffensePrj!D832</f>
        <v>#N/A</v>
      </c>
      <c r="D833" s="132" t="str">
        <f>OffensePrj!E832</f>
        <v>#N/A</v>
      </c>
      <c r="E833" s="132" t="str">
        <f>OffensePrj!F832</f>
        <v>#N/A</v>
      </c>
      <c r="F833" s="132" t="str">
        <f>OffensePrj!G832</f>
        <v>#N/A</v>
      </c>
      <c r="G833" s="133" t="str">
        <f>OffensePrj!H832</f>
        <v>#N/A</v>
      </c>
      <c r="H833" s="132" t="str">
        <f>OffensePrj!I832</f>
        <v>#N/A</v>
      </c>
      <c r="I833" s="132" t="str">
        <f>OffensePrj!J832</f>
        <v>#N/A</v>
      </c>
      <c r="J833" s="132" t="str">
        <f>OffensePrj!K832</f>
        <v>#N/A</v>
      </c>
      <c r="K833" s="132" t="str">
        <f>OffensePrj!L832</f>
        <v>#N/A</v>
      </c>
      <c r="L833" s="132" t="str">
        <f>OffensePrj!M832</f>
        <v>#N/A</v>
      </c>
      <c r="M833" s="132" t="str">
        <f>OffensePrj!N832</f>
        <v>#N/A</v>
      </c>
      <c r="N833" s="132" t="str">
        <f>OffensePrj!O832</f>
        <v>#N/A</v>
      </c>
      <c r="O833" s="132" t="str">
        <f>OffensePrj!P832</f>
        <v>#N/A</v>
      </c>
      <c r="P833" s="132" t="str">
        <f>OffensePrj!Q832</f>
        <v>#N/A</v>
      </c>
      <c r="Q833" s="134">
        <f>IFERROR(ProjectionCalcs!D833*pointpasscomp+ProjectionCalcs!E833*pointpassyard+ProjectionCalcs!F833*pointpasstd+pointint*ProjectionCalcs!G833+ProjectionCalcs!H833*pointrushatt+pointrushyard*ProjectionCalcs!I833+pointrushtd*ProjectionCalcs!J833+ProjectionCalcs!K833*pointrec+pointrecyard*ProjectionCalcs!L833+ProjectionCalcs!M833*pointrectd+pointfumb*ProjectionCalcs!N833+(C833-D833)*pointpassinc+O833*pointret+P833*pointrushtd,0)</f>
        <v>0</v>
      </c>
      <c r="R833" s="113" t="str">
        <f t="shared" si="23"/>
        <v>#REF!</v>
      </c>
      <c r="S833" s="135" t="str">
        <f t="shared" si="24"/>
        <v>#REF!</v>
      </c>
      <c r="T833" s="113" t="str">
        <f t="array" ref="T833">ROUND(SUMPRODUCT((AE833&gt;=$AE$705:$AE$902)/COUNTIF($AE$705:$AE$902,$AE$705:$AE$902)),0)</f>
        <v>#DIV/0!</v>
      </c>
      <c r="U833" s="3" t="str">
        <f t="shared" si="25"/>
        <v>#REF!</v>
      </c>
      <c r="V833" s="3" t="str">
        <f t="array" ref="V833">IFERROR(INDEX(Overall!$C$3:$C$389,MATCH(ProjectionCalcs!B833,Overall!$D$3:$D$389,0)),"No")</f>
        <v>No</v>
      </c>
      <c r="W833" s="93">
        <f t="shared" si="26"/>
        <v>1</v>
      </c>
      <c r="X833" s="136"/>
      <c r="Y833" s="3" t="str">
        <f t="shared" si="27"/>
        <v/>
      </c>
      <c r="Z833" s="3" t="str">
        <f t="shared" si="6"/>
        <v>#DIV/0!</v>
      </c>
      <c r="AA833" s="96">
        <f t="shared" si="7"/>
        <v>0</v>
      </c>
      <c r="AB833" s="3" t="str">
        <f>IF(OR((AA833-$AD$2)&lt;0,(AA833-$AD$4)&lt;0),0,(AA833-$AD$2)*(AA833-$AD$4)*'Draft Array'!$K$101*'Draft Array'!$M$113*pcwr)</f>
        <v>#REF!</v>
      </c>
      <c r="AC833" s="3" t="str">
        <f t="shared" si="8"/>
        <v>#REF!</v>
      </c>
      <c r="AD833" s="135">
        <f t="shared" si="9"/>
        <v>0</v>
      </c>
      <c r="AE833" s="3" t="str">
        <f t="shared" si="28"/>
        <v>#DIV/0!</v>
      </c>
    </row>
    <row r="834" ht="15.75" customHeight="1">
      <c r="A834" s="156" t="str">
        <f>OffensePrj!C833</f>
        <v>te</v>
      </c>
      <c r="B834" s="131" t="str">
        <f>OffensePrj!R833</f>
        <v/>
      </c>
      <c r="C834" s="132" t="str">
        <f>OffensePrj!D833</f>
        <v>#N/A</v>
      </c>
      <c r="D834" s="132" t="str">
        <f>OffensePrj!E833</f>
        <v>#N/A</v>
      </c>
      <c r="E834" s="132" t="str">
        <f>OffensePrj!F833</f>
        <v>#N/A</v>
      </c>
      <c r="F834" s="132" t="str">
        <f>OffensePrj!G833</f>
        <v>#N/A</v>
      </c>
      <c r="G834" s="133" t="str">
        <f>OffensePrj!H833</f>
        <v>#N/A</v>
      </c>
      <c r="H834" s="132" t="str">
        <f>OffensePrj!I833</f>
        <v>#N/A</v>
      </c>
      <c r="I834" s="132" t="str">
        <f>OffensePrj!J833</f>
        <v>#N/A</v>
      </c>
      <c r="J834" s="132" t="str">
        <f>OffensePrj!K833</f>
        <v>#N/A</v>
      </c>
      <c r="K834" s="132" t="str">
        <f>OffensePrj!L833</f>
        <v>#N/A</v>
      </c>
      <c r="L834" s="132" t="str">
        <f>OffensePrj!M833</f>
        <v>#N/A</v>
      </c>
      <c r="M834" s="132" t="str">
        <f>OffensePrj!N833</f>
        <v>#N/A</v>
      </c>
      <c r="N834" s="132" t="str">
        <f>OffensePrj!O833</f>
        <v>#N/A</v>
      </c>
      <c r="O834" s="132" t="str">
        <f>OffensePrj!P833</f>
        <v>#N/A</v>
      </c>
      <c r="P834" s="132" t="str">
        <f>OffensePrj!Q833</f>
        <v>#N/A</v>
      </c>
      <c r="Q834" s="134">
        <f>IFERROR(ProjectionCalcs!D834*pointpasscomp+ProjectionCalcs!E834*pointpassyard+ProjectionCalcs!F834*pointpasstd+pointint*ProjectionCalcs!G834+ProjectionCalcs!H834*pointrushatt+pointrushyard*ProjectionCalcs!I834+pointrushtd*ProjectionCalcs!J834+ProjectionCalcs!K834*pointrec+pointrecyard*ProjectionCalcs!L834+ProjectionCalcs!M834*pointrectd+pointfumb*ProjectionCalcs!N834+(C834-D834)*pointpassinc+O834*pointret+P834*pointrushtd,0)</f>
        <v>0</v>
      </c>
      <c r="R834" s="113" t="str">
        <f t="shared" si="23"/>
        <v>#REF!</v>
      </c>
      <c r="S834" s="135" t="str">
        <f t="shared" si="24"/>
        <v>#REF!</v>
      </c>
      <c r="T834" s="113" t="str">
        <f t="array" ref="T834">ROUND(SUMPRODUCT((AE834&gt;=$AE$705:$AE$902)/COUNTIF($AE$705:$AE$902,$AE$705:$AE$902)),0)</f>
        <v>#DIV/0!</v>
      </c>
      <c r="U834" s="3" t="str">
        <f t="shared" si="25"/>
        <v>#REF!</v>
      </c>
      <c r="V834" s="3" t="str">
        <f t="array" ref="V834">IFERROR(INDEX(Overall!$C$3:$C$389,MATCH(ProjectionCalcs!B834,Overall!$D$3:$D$389,0)),"No")</f>
        <v>No</v>
      </c>
      <c r="W834" s="93">
        <f t="shared" si="26"/>
        <v>1</v>
      </c>
      <c r="X834" s="136"/>
      <c r="Y834" s="3" t="str">
        <f t="shared" si="27"/>
        <v/>
      </c>
      <c r="Z834" s="3" t="str">
        <f t="shared" si="6"/>
        <v>#DIV/0!</v>
      </c>
      <c r="AA834" s="96">
        <f t="shared" si="7"/>
        <v>0</v>
      </c>
      <c r="AB834" s="3" t="str">
        <f>IF(OR((AA834-$AD$2)&lt;0,(AA834-$AD$4)&lt;0),0,(AA834-$AD$2)*(AA834-$AD$4)*'Draft Array'!$K$101*'Draft Array'!$M$113*pcwr)</f>
        <v>#REF!</v>
      </c>
      <c r="AC834" s="3" t="str">
        <f t="shared" si="8"/>
        <v>#REF!</v>
      </c>
      <c r="AD834" s="135">
        <f t="shared" si="9"/>
        <v>0</v>
      </c>
      <c r="AE834" s="3" t="str">
        <f t="shared" si="28"/>
        <v>#DIV/0!</v>
      </c>
    </row>
    <row r="835" ht="15.75" customHeight="1">
      <c r="A835" s="156" t="str">
        <f>OffensePrj!C834</f>
        <v>te</v>
      </c>
      <c r="B835" s="131" t="str">
        <f>OffensePrj!R834</f>
        <v/>
      </c>
      <c r="C835" s="132" t="str">
        <f>OffensePrj!D834</f>
        <v>#N/A</v>
      </c>
      <c r="D835" s="132" t="str">
        <f>OffensePrj!E834</f>
        <v>#N/A</v>
      </c>
      <c r="E835" s="132" t="str">
        <f>OffensePrj!F834</f>
        <v>#N/A</v>
      </c>
      <c r="F835" s="132" t="str">
        <f>OffensePrj!G834</f>
        <v>#N/A</v>
      </c>
      <c r="G835" s="133" t="str">
        <f>OffensePrj!H834</f>
        <v>#N/A</v>
      </c>
      <c r="H835" s="132" t="str">
        <f>OffensePrj!I834</f>
        <v>#N/A</v>
      </c>
      <c r="I835" s="132" t="str">
        <f>OffensePrj!J834</f>
        <v>#N/A</v>
      </c>
      <c r="J835" s="132" t="str">
        <f>OffensePrj!K834</f>
        <v>#N/A</v>
      </c>
      <c r="K835" s="132" t="str">
        <f>OffensePrj!L834</f>
        <v>#N/A</v>
      </c>
      <c r="L835" s="132" t="str">
        <f>OffensePrj!M834</f>
        <v>#N/A</v>
      </c>
      <c r="M835" s="132" t="str">
        <f>OffensePrj!N834</f>
        <v>#N/A</v>
      </c>
      <c r="N835" s="132" t="str">
        <f>OffensePrj!O834</f>
        <v>#N/A</v>
      </c>
      <c r="O835" s="132" t="str">
        <f>OffensePrj!P834</f>
        <v>#N/A</v>
      </c>
      <c r="P835" s="132" t="str">
        <f>OffensePrj!Q834</f>
        <v>#N/A</v>
      </c>
      <c r="Q835" s="134">
        <f>IFERROR(ProjectionCalcs!D835*pointpasscomp+ProjectionCalcs!E835*pointpassyard+ProjectionCalcs!F835*pointpasstd+pointint*ProjectionCalcs!G835+ProjectionCalcs!H835*pointrushatt+pointrushyard*ProjectionCalcs!I835+pointrushtd*ProjectionCalcs!J835+ProjectionCalcs!K835*pointrec+pointrecyard*ProjectionCalcs!L835+ProjectionCalcs!M835*pointrectd+pointfumb*ProjectionCalcs!N835+(C835-D835)*pointpassinc+O835*pointret+P835*pointrushtd,0)</f>
        <v>0</v>
      </c>
      <c r="R835" s="113" t="str">
        <f t="shared" si="23"/>
        <v>#REF!</v>
      </c>
      <c r="S835" s="135" t="str">
        <f t="shared" si="24"/>
        <v>#REF!</v>
      </c>
      <c r="T835" s="113" t="str">
        <f t="array" ref="T835">ROUND(SUMPRODUCT((AE835&gt;=$AE$705:$AE$902)/COUNTIF($AE$705:$AE$902,$AE$705:$AE$902)),0)</f>
        <v>#DIV/0!</v>
      </c>
      <c r="U835" s="3" t="str">
        <f t="shared" si="25"/>
        <v>#REF!</v>
      </c>
      <c r="V835" s="3" t="str">
        <f t="array" ref="V835">IFERROR(INDEX(Overall!$C$3:$C$389,MATCH(ProjectionCalcs!B835,Overall!$D$3:$D$389,0)),"No")</f>
        <v>No</v>
      </c>
      <c r="W835" s="93">
        <f t="shared" si="26"/>
        <v>1</v>
      </c>
      <c r="X835" s="136"/>
      <c r="Y835" s="3" t="str">
        <f t="shared" si="27"/>
        <v/>
      </c>
      <c r="Z835" s="3" t="str">
        <f t="shared" si="6"/>
        <v>#DIV/0!</v>
      </c>
      <c r="AA835" s="96">
        <f t="shared" si="7"/>
        <v>0</v>
      </c>
      <c r="AB835" s="3" t="str">
        <f>IF(OR((AA835-$AD$2)&lt;0,(AA835-$AD$4)&lt;0),0,(AA835-$AD$2)*(AA835-$AD$4)*'Draft Array'!$K$101*'Draft Array'!$M$113*pcwr)</f>
        <v>#REF!</v>
      </c>
      <c r="AC835" s="3" t="str">
        <f t="shared" si="8"/>
        <v>#REF!</v>
      </c>
      <c r="AD835" s="135">
        <f t="shared" si="9"/>
        <v>0</v>
      </c>
      <c r="AE835" s="3" t="str">
        <f t="shared" si="28"/>
        <v>#DIV/0!</v>
      </c>
    </row>
    <row r="836" ht="15.75" customHeight="1">
      <c r="A836" s="156" t="str">
        <f>OffensePrj!C835</f>
        <v>te</v>
      </c>
      <c r="B836" s="131" t="str">
        <f>OffensePrj!R835</f>
        <v/>
      </c>
      <c r="C836" s="132" t="str">
        <f>OffensePrj!D835</f>
        <v>#N/A</v>
      </c>
      <c r="D836" s="132" t="str">
        <f>OffensePrj!E835</f>
        <v>#N/A</v>
      </c>
      <c r="E836" s="132" t="str">
        <f>OffensePrj!F835</f>
        <v>#N/A</v>
      </c>
      <c r="F836" s="132" t="str">
        <f>OffensePrj!G835</f>
        <v>#N/A</v>
      </c>
      <c r="G836" s="133" t="str">
        <f>OffensePrj!H835</f>
        <v>#N/A</v>
      </c>
      <c r="H836" s="132" t="str">
        <f>OffensePrj!I835</f>
        <v>#N/A</v>
      </c>
      <c r="I836" s="132" t="str">
        <f>OffensePrj!J835</f>
        <v>#N/A</v>
      </c>
      <c r="J836" s="132" t="str">
        <f>OffensePrj!K835</f>
        <v>#N/A</v>
      </c>
      <c r="K836" s="132" t="str">
        <f>OffensePrj!L835</f>
        <v>#N/A</v>
      </c>
      <c r="L836" s="132" t="str">
        <f>OffensePrj!M835</f>
        <v>#N/A</v>
      </c>
      <c r="M836" s="132" t="str">
        <f>OffensePrj!N835</f>
        <v>#N/A</v>
      </c>
      <c r="N836" s="132" t="str">
        <f>OffensePrj!O835</f>
        <v>#N/A</v>
      </c>
      <c r="O836" s="132" t="str">
        <f>OffensePrj!P835</f>
        <v>#N/A</v>
      </c>
      <c r="P836" s="132" t="str">
        <f>OffensePrj!Q835</f>
        <v>#N/A</v>
      </c>
      <c r="Q836" s="134">
        <f>IFERROR(ProjectionCalcs!D836*pointpasscomp+ProjectionCalcs!E836*pointpassyard+ProjectionCalcs!F836*pointpasstd+pointint*ProjectionCalcs!G836+ProjectionCalcs!H836*pointrushatt+pointrushyard*ProjectionCalcs!I836+pointrushtd*ProjectionCalcs!J836+ProjectionCalcs!K836*pointrec+pointrecyard*ProjectionCalcs!L836+ProjectionCalcs!M836*pointrectd+pointfumb*ProjectionCalcs!N836+(C836-D836)*pointpassinc+O836*pointret+P836*pointrushtd,0)</f>
        <v>0</v>
      </c>
      <c r="R836" s="113" t="str">
        <f t="shared" si="23"/>
        <v>#REF!</v>
      </c>
      <c r="S836" s="135" t="str">
        <f t="shared" si="24"/>
        <v>#REF!</v>
      </c>
      <c r="T836" s="113" t="str">
        <f t="array" ref="T836">ROUND(SUMPRODUCT((AE836&gt;=$AE$705:$AE$902)/COUNTIF($AE$705:$AE$902,$AE$705:$AE$902)),0)</f>
        <v>#DIV/0!</v>
      </c>
      <c r="U836" s="3" t="str">
        <f t="shared" si="25"/>
        <v>#REF!</v>
      </c>
      <c r="V836" s="3" t="str">
        <f t="array" ref="V836">IFERROR(INDEX(Overall!$C$3:$C$389,MATCH(ProjectionCalcs!B836,Overall!$D$3:$D$389,0)),"No")</f>
        <v>No</v>
      </c>
      <c r="W836" s="93">
        <f t="shared" si="26"/>
        <v>1</v>
      </c>
      <c r="X836" s="136"/>
      <c r="Y836" s="3" t="str">
        <f t="shared" si="27"/>
        <v/>
      </c>
      <c r="Z836" s="3" t="str">
        <f t="shared" si="6"/>
        <v>#DIV/0!</v>
      </c>
      <c r="AA836" s="96">
        <f t="shared" si="7"/>
        <v>0</v>
      </c>
      <c r="AB836" s="3" t="str">
        <f>IF(OR((AA836-$AD$2)&lt;0,(AA836-$AD$4)&lt;0),0,(AA836-$AD$2)*(AA836-$AD$4)*'Draft Array'!$K$101*'Draft Array'!$M$113*pcwr)</f>
        <v>#REF!</v>
      </c>
      <c r="AC836" s="3" t="str">
        <f t="shared" si="8"/>
        <v>#REF!</v>
      </c>
      <c r="AD836" s="135">
        <f t="shared" si="9"/>
        <v>0</v>
      </c>
      <c r="AE836" s="3" t="str">
        <f t="shared" si="28"/>
        <v>#DIV/0!</v>
      </c>
    </row>
    <row r="837" ht="15.75" customHeight="1">
      <c r="A837" s="156" t="str">
        <f>OffensePrj!C836</f>
        <v>te</v>
      </c>
      <c r="B837" s="131" t="str">
        <f>OffensePrj!R836</f>
        <v/>
      </c>
      <c r="C837" s="132" t="str">
        <f>OffensePrj!D836</f>
        <v>#N/A</v>
      </c>
      <c r="D837" s="132" t="str">
        <f>OffensePrj!E836</f>
        <v>#N/A</v>
      </c>
      <c r="E837" s="132" t="str">
        <f>OffensePrj!F836</f>
        <v>#N/A</v>
      </c>
      <c r="F837" s="132" t="str">
        <f>OffensePrj!G836</f>
        <v>#N/A</v>
      </c>
      <c r="G837" s="133" t="str">
        <f>OffensePrj!H836</f>
        <v>#N/A</v>
      </c>
      <c r="H837" s="132" t="str">
        <f>OffensePrj!I836</f>
        <v>#N/A</v>
      </c>
      <c r="I837" s="132" t="str">
        <f>OffensePrj!J836</f>
        <v>#N/A</v>
      </c>
      <c r="J837" s="132" t="str">
        <f>OffensePrj!K836</f>
        <v>#N/A</v>
      </c>
      <c r="K837" s="132" t="str">
        <f>OffensePrj!L836</f>
        <v>#N/A</v>
      </c>
      <c r="L837" s="132" t="str">
        <f>OffensePrj!M836</f>
        <v>#N/A</v>
      </c>
      <c r="M837" s="132" t="str">
        <f>OffensePrj!N836</f>
        <v>#N/A</v>
      </c>
      <c r="N837" s="132" t="str">
        <f>OffensePrj!O836</f>
        <v>#N/A</v>
      </c>
      <c r="O837" s="132" t="str">
        <f>OffensePrj!P836</f>
        <v>#N/A</v>
      </c>
      <c r="P837" s="132" t="str">
        <f>OffensePrj!Q836</f>
        <v>#N/A</v>
      </c>
      <c r="Q837" s="134">
        <f>IFERROR(ProjectionCalcs!D837*pointpasscomp+ProjectionCalcs!E837*pointpassyard+ProjectionCalcs!F837*pointpasstd+pointint*ProjectionCalcs!G837+ProjectionCalcs!H837*pointrushatt+pointrushyard*ProjectionCalcs!I837+pointrushtd*ProjectionCalcs!J837+ProjectionCalcs!K837*pointrec+pointrecyard*ProjectionCalcs!L837+ProjectionCalcs!M837*pointrectd+pointfumb*ProjectionCalcs!N837+(C837-D837)*pointpassinc+O837*pointret+P837*pointrushtd,0)</f>
        <v>0</v>
      </c>
      <c r="R837" s="113" t="str">
        <f t="shared" si="23"/>
        <v>#REF!</v>
      </c>
      <c r="S837" s="135" t="str">
        <f t="shared" si="24"/>
        <v>#REF!</v>
      </c>
      <c r="T837" s="113" t="str">
        <f t="array" ref="T837">ROUND(SUMPRODUCT((AE837&gt;=$AE$705:$AE$902)/COUNTIF($AE$705:$AE$902,$AE$705:$AE$902)),0)</f>
        <v>#DIV/0!</v>
      </c>
      <c r="U837" s="3" t="str">
        <f t="shared" si="25"/>
        <v>#REF!</v>
      </c>
      <c r="V837" s="3" t="str">
        <f t="array" ref="V837">IFERROR(INDEX(Overall!$C$3:$C$389,MATCH(ProjectionCalcs!B837,Overall!$D$3:$D$389,0)),"No")</f>
        <v>No</v>
      </c>
      <c r="W837" s="93">
        <f t="shared" si="26"/>
        <v>1</v>
      </c>
      <c r="X837" s="136"/>
      <c r="Y837" s="3" t="str">
        <f t="shared" si="27"/>
        <v/>
      </c>
      <c r="Z837" s="3" t="str">
        <f t="shared" si="6"/>
        <v>#DIV/0!</v>
      </c>
      <c r="AA837" s="96">
        <f t="shared" si="7"/>
        <v>0</v>
      </c>
      <c r="AB837" s="3" t="str">
        <f>IF(OR((AA837-$AD$2)&lt;0,(AA837-$AD$4)&lt;0),0,(AA837-$AD$2)*(AA837-$AD$4)*'Draft Array'!$K$101*'Draft Array'!$M$113*pcwr)</f>
        <v>#REF!</v>
      </c>
      <c r="AC837" s="3" t="str">
        <f t="shared" si="8"/>
        <v>#REF!</v>
      </c>
      <c r="AD837" s="135">
        <f t="shared" si="9"/>
        <v>0</v>
      </c>
      <c r="AE837" s="3" t="str">
        <f t="shared" si="28"/>
        <v>#DIV/0!</v>
      </c>
    </row>
    <row r="838" ht="15.75" customHeight="1">
      <c r="A838" s="156" t="str">
        <f>OffensePrj!C837</f>
        <v>te</v>
      </c>
      <c r="B838" s="131" t="str">
        <f>OffensePrj!R837</f>
        <v/>
      </c>
      <c r="C838" s="132" t="str">
        <f>OffensePrj!D837</f>
        <v>#N/A</v>
      </c>
      <c r="D838" s="132" t="str">
        <f>OffensePrj!E837</f>
        <v>#N/A</v>
      </c>
      <c r="E838" s="132" t="str">
        <f>OffensePrj!F837</f>
        <v>#N/A</v>
      </c>
      <c r="F838" s="132" t="str">
        <f>OffensePrj!G837</f>
        <v>#N/A</v>
      </c>
      <c r="G838" s="133" t="str">
        <f>OffensePrj!H837</f>
        <v>#N/A</v>
      </c>
      <c r="H838" s="132" t="str">
        <f>OffensePrj!I837</f>
        <v>#N/A</v>
      </c>
      <c r="I838" s="132" t="str">
        <f>OffensePrj!J837</f>
        <v>#N/A</v>
      </c>
      <c r="J838" s="132" t="str">
        <f>OffensePrj!K837</f>
        <v>#N/A</v>
      </c>
      <c r="K838" s="132" t="str">
        <f>OffensePrj!L837</f>
        <v>#N/A</v>
      </c>
      <c r="L838" s="132" t="str">
        <f>OffensePrj!M837</f>
        <v>#N/A</v>
      </c>
      <c r="M838" s="132" t="str">
        <f>OffensePrj!N837</f>
        <v>#N/A</v>
      </c>
      <c r="N838" s="132" t="str">
        <f>OffensePrj!O837</f>
        <v>#N/A</v>
      </c>
      <c r="O838" s="132" t="str">
        <f>OffensePrj!P837</f>
        <v>#N/A</v>
      </c>
      <c r="P838" s="132" t="str">
        <f>OffensePrj!Q837</f>
        <v>#N/A</v>
      </c>
      <c r="Q838" s="134">
        <f>IFERROR(ProjectionCalcs!D838*pointpasscomp+ProjectionCalcs!E838*pointpassyard+ProjectionCalcs!F838*pointpasstd+pointint*ProjectionCalcs!G838+ProjectionCalcs!H838*pointrushatt+pointrushyard*ProjectionCalcs!I838+pointrushtd*ProjectionCalcs!J838+ProjectionCalcs!K838*pointrec+pointrecyard*ProjectionCalcs!L838+ProjectionCalcs!M838*pointrectd+pointfumb*ProjectionCalcs!N838+(C838-D838)*pointpassinc+O838*pointret+P838*pointrushtd,0)</f>
        <v>0</v>
      </c>
      <c r="R838" s="113" t="str">
        <f t="shared" si="23"/>
        <v>#REF!</v>
      </c>
      <c r="S838" s="135" t="str">
        <f t="shared" si="24"/>
        <v>#REF!</v>
      </c>
      <c r="T838" s="113" t="str">
        <f t="array" ref="T838">ROUND(SUMPRODUCT((AE838&gt;=$AE$705:$AE$902)/COUNTIF($AE$705:$AE$902,$AE$705:$AE$902)),0)</f>
        <v>#DIV/0!</v>
      </c>
      <c r="U838" s="3" t="str">
        <f t="shared" si="25"/>
        <v>#REF!</v>
      </c>
      <c r="V838" s="3" t="str">
        <f t="array" ref="V838">IFERROR(INDEX(Overall!$C$3:$C$389,MATCH(ProjectionCalcs!B838,Overall!$D$3:$D$389,0)),"No")</f>
        <v>No</v>
      </c>
      <c r="W838" s="93">
        <f t="shared" si="26"/>
        <v>1</v>
      </c>
      <c r="X838" s="136"/>
      <c r="Y838" s="3" t="str">
        <f t="shared" si="27"/>
        <v/>
      </c>
      <c r="Z838" s="3" t="str">
        <f t="shared" si="6"/>
        <v>#DIV/0!</v>
      </c>
      <c r="AA838" s="96">
        <f t="shared" si="7"/>
        <v>0</v>
      </c>
      <c r="AB838" s="3" t="str">
        <f>IF(OR((AA838-$AD$2)&lt;0,(AA838-$AD$4)&lt;0),0,(AA838-$AD$2)*(AA838-$AD$4)*'Draft Array'!$K$101*'Draft Array'!$M$113*pcwr)</f>
        <v>#REF!</v>
      </c>
      <c r="AC838" s="3" t="str">
        <f t="shared" si="8"/>
        <v>#REF!</v>
      </c>
      <c r="AD838" s="135">
        <f t="shared" si="9"/>
        <v>0</v>
      </c>
      <c r="AE838" s="3" t="str">
        <f t="shared" si="28"/>
        <v>#DIV/0!</v>
      </c>
    </row>
    <row r="839" ht="15.75" customHeight="1">
      <c r="A839" s="156" t="str">
        <f>OffensePrj!C838</f>
        <v>te</v>
      </c>
      <c r="B839" s="131" t="str">
        <f>OffensePrj!R838</f>
        <v/>
      </c>
      <c r="C839" s="132" t="str">
        <f>OffensePrj!D838</f>
        <v>#N/A</v>
      </c>
      <c r="D839" s="132" t="str">
        <f>OffensePrj!E838</f>
        <v>#N/A</v>
      </c>
      <c r="E839" s="132" t="str">
        <f>OffensePrj!F838</f>
        <v>#N/A</v>
      </c>
      <c r="F839" s="132" t="str">
        <f>OffensePrj!G838</f>
        <v>#N/A</v>
      </c>
      <c r="G839" s="133" t="str">
        <f>OffensePrj!H838</f>
        <v>#N/A</v>
      </c>
      <c r="H839" s="132" t="str">
        <f>OffensePrj!I838</f>
        <v>#N/A</v>
      </c>
      <c r="I839" s="132" t="str">
        <f>OffensePrj!J838</f>
        <v>#N/A</v>
      </c>
      <c r="J839" s="132" t="str">
        <f>OffensePrj!K838</f>
        <v>#N/A</v>
      </c>
      <c r="K839" s="132" t="str">
        <f>OffensePrj!L838</f>
        <v>#N/A</v>
      </c>
      <c r="L839" s="132" t="str">
        <f>OffensePrj!M838</f>
        <v>#N/A</v>
      </c>
      <c r="M839" s="132" t="str">
        <f>OffensePrj!N838</f>
        <v>#N/A</v>
      </c>
      <c r="N839" s="132" t="str">
        <f>OffensePrj!O838</f>
        <v>#N/A</v>
      </c>
      <c r="O839" s="132" t="str">
        <f>OffensePrj!P838</f>
        <v>#N/A</v>
      </c>
      <c r="P839" s="132" t="str">
        <f>OffensePrj!Q838</f>
        <v>#N/A</v>
      </c>
      <c r="Q839" s="134">
        <f>IFERROR(ProjectionCalcs!D839*pointpasscomp+ProjectionCalcs!E839*pointpassyard+ProjectionCalcs!F839*pointpasstd+pointint*ProjectionCalcs!G839+ProjectionCalcs!H839*pointrushatt+pointrushyard*ProjectionCalcs!I839+pointrushtd*ProjectionCalcs!J839+ProjectionCalcs!K839*pointrec+pointrecyard*ProjectionCalcs!L839+ProjectionCalcs!M839*pointrectd+pointfumb*ProjectionCalcs!N839+(C839-D839)*pointpassinc+O839*pointret+P839*pointrushtd,0)</f>
        <v>0</v>
      </c>
      <c r="R839" s="113" t="str">
        <f t="shared" si="23"/>
        <v>#REF!</v>
      </c>
      <c r="S839" s="135" t="str">
        <f t="shared" si="24"/>
        <v>#REF!</v>
      </c>
      <c r="T839" s="113" t="str">
        <f t="array" ref="T839">ROUND(SUMPRODUCT((AE839&gt;=$AE$705:$AE$902)/COUNTIF($AE$705:$AE$902,$AE$705:$AE$902)),0)</f>
        <v>#DIV/0!</v>
      </c>
      <c r="U839" s="3" t="str">
        <f t="shared" si="25"/>
        <v>#REF!</v>
      </c>
      <c r="V839" s="3" t="str">
        <f t="array" ref="V839">IFERROR(INDEX(Overall!$C$3:$C$389,MATCH(ProjectionCalcs!B839,Overall!$D$3:$D$389,0)),"No")</f>
        <v>No</v>
      </c>
      <c r="W839" s="93">
        <f t="shared" si="26"/>
        <v>1</v>
      </c>
      <c r="X839" s="136"/>
      <c r="Y839" s="3" t="str">
        <f t="shared" si="27"/>
        <v/>
      </c>
      <c r="Z839" s="3" t="str">
        <f t="shared" si="6"/>
        <v>#DIV/0!</v>
      </c>
      <c r="AA839" s="96">
        <f t="shared" si="7"/>
        <v>0</v>
      </c>
      <c r="AB839" s="3" t="str">
        <f>IF(OR((AA839-$AD$2)&lt;0,(AA839-$AD$4)&lt;0),0,(AA839-$AD$2)*(AA839-$AD$4)*'Draft Array'!$K$101*'Draft Array'!$M$113*pcwr)</f>
        <v>#REF!</v>
      </c>
      <c r="AC839" s="3" t="str">
        <f t="shared" si="8"/>
        <v>#REF!</v>
      </c>
      <c r="AD839" s="135">
        <f t="shared" si="9"/>
        <v>0</v>
      </c>
      <c r="AE839" s="3" t="str">
        <f t="shared" si="28"/>
        <v>#DIV/0!</v>
      </c>
    </row>
    <row r="840" ht="15.75" customHeight="1">
      <c r="A840" s="156" t="str">
        <f>OffensePrj!C839</f>
        <v>te</v>
      </c>
      <c r="B840" s="131" t="str">
        <f>OffensePrj!R839</f>
        <v/>
      </c>
      <c r="C840" s="132" t="str">
        <f>OffensePrj!D839</f>
        <v>#N/A</v>
      </c>
      <c r="D840" s="132" t="str">
        <f>OffensePrj!E839</f>
        <v>#N/A</v>
      </c>
      <c r="E840" s="132" t="str">
        <f>OffensePrj!F839</f>
        <v>#N/A</v>
      </c>
      <c r="F840" s="132" t="str">
        <f>OffensePrj!G839</f>
        <v>#N/A</v>
      </c>
      <c r="G840" s="133" t="str">
        <f>OffensePrj!H839</f>
        <v>#N/A</v>
      </c>
      <c r="H840" s="132" t="str">
        <f>OffensePrj!I839</f>
        <v>#N/A</v>
      </c>
      <c r="I840" s="132" t="str">
        <f>OffensePrj!J839</f>
        <v>#N/A</v>
      </c>
      <c r="J840" s="132" t="str">
        <f>OffensePrj!K839</f>
        <v>#N/A</v>
      </c>
      <c r="K840" s="132" t="str">
        <f>OffensePrj!L839</f>
        <v>#N/A</v>
      </c>
      <c r="L840" s="132" t="str">
        <f>OffensePrj!M839</f>
        <v>#N/A</v>
      </c>
      <c r="M840" s="132" t="str">
        <f>OffensePrj!N839</f>
        <v>#N/A</v>
      </c>
      <c r="N840" s="132" t="str">
        <f>OffensePrj!O839</f>
        <v>#N/A</v>
      </c>
      <c r="O840" s="132" t="str">
        <f>OffensePrj!P839</f>
        <v>#N/A</v>
      </c>
      <c r="P840" s="132" t="str">
        <f>OffensePrj!Q839</f>
        <v>#N/A</v>
      </c>
      <c r="Q840" s="134">
        <f>IFERROR(ProjectionCalcs!D840*pointpasscomp+ProjectionCalcs!E840*pointpassyard+ProjectionCalcs!F840*pointpasstd+pointint*ProjectionCalcs!G840+ProjectionCalcs!H840*pointrushatt+pointrushyard*ProjectionCalcs!I840+pointrushtd*ProjectionCalcs!J840+ProjectionCalcs!K840*pointrec+pointrecyard*ProjectionCalcs!L840+ProjectionCalcs!M840*pointrectd+pointfumb*ProjectionCalcs!N840+(C840-D840)*pointpassinc+O840*pointret+P840*pointrushtd,0)</f>
        <v>0</v>
      </c>
      <c r="R840" s="113" t="str">
        <f t="shared" si="23"/>
        <v>#REF!</v>
      </c>
      <c r="S840" s="135" t="str">
        <f t="shared" si="24"/>
        <v>#REF!</v>
      </c>
      <c r="T840" s="113" t="str">
        <f t="array" ref="T840">ROUND(SUMPRODUCT((AE840&gt;=$AE$705:$AE$902)/COUNTIF($AE$705:$AE$902,$AE$705:$AE$902)),0)</f>
        <v>#DIV/0!</v>
      </c>
      <c r="U840" s="3" t="str">
        <f t="shared" si="25"/>
        <v>#REF!</v>
      </c>
      <c r="V840" s="3" t="str">
        <f t="array" ref="V840">IFERROR(INDEX(Overall!$C$3:$C$389,MATCH(ProjectionCalcs!B840,Overall!$D$3:$D$389,0)),"No")</f>
        <v>No</v>
      </c>
      <c r="W840" s="93">
        <f t="shared" si="26"/>
        <v>1</v>
      </c>
      <c r="X840" s="136"/>
      <c r="Y840" s="3" t="str">
        <f t="shared" si="27"/>
        <v/>
      </c>
      <c r="Z840" s="3" t="str">
        <f t="shared" si="6"/>
        <v>#DIV/0!</v>
      </c>
      <c r="AA840" s="96">
        <f t="shared" si="7"/>
        <v>0</v>
      </c>
      <c r="AB840" s="3" t="str">
        <f>IF(OR((AA840-$AD$2)&lt;0,(AA840-$AD$4)&lt;0),0,(AA840-$AD$2)*(AA840-$AD$4)*'Draft Array'!$K$101*'Draft Array'!$M$113*pcwr)</f>
        <v>#REF!</v>
      </c>
      <c r="AC840" s="3" t="str">
        <f t="shared" si="8"/>
        <v>#REF!</v>
      </c>
      <c r="AD840" s="135">
        <f t="shared" si="9"/>
        <v>0</v>
      </c>
      <c r="AE840" s="3" t="str">
        <f t="shared" si="28"/>
        <v>#DIV/0!</v>
      </c>
    </row>
    <row r="841" ht="15.75" customHeight="1">
      <c r="A841" s="156" t="str">
        <f>OffensePrj!C840</f>
        <v>te</v>
      </c>
      <c r="B841" s="131" t="str">
        <f>OffensePrj!R840</f>
        <v/>
      </c>
      <c r="C841" s="132" t="str">
        <f>OffensePrj!D840</f>
        <v>#N/A</v>
      </c>
      <c r="D841" s="132" t="str">
        <f>OffensePrj!E840</f>
        <v>#N/A</v>
      </c>
      <c r="E841" s="132" t="str">
        <f>OffensePrj!F840</f>
        <v>#N/A</v>
      </c>
      <c r="F841" s="132" t="str">
        <f>OffensePrj!G840</f>
        <v>#N/A</v>
      </c>
      <c r="G841" s="133" t="str">
        <f>OffensePrj!H840</f>
        <v>#N/A</v>
      </c>
      <c r="H841" s="132" t="str">
        <f>OffensePrj!I840</f>
        <v>#N/A</v>
      </c>
      <c r="I841" s="132" t="str">
        <f>OffensePrj!J840</f>
        <v>#N/A</v>
      </c>
      <c r="J841" s="132" t="str">
        <f>OffensePrj!K840</f>
        <v>#N/A</v>
      </c>
      <c r="K841" s="132" t="str">
        <f>OffensePrj!L840</f>
        <v>#N/A</v>
      </c>
      <c r="L841" s="132" t="str">
        <f>OffensePrj!M840</f>
        <v>#N/A</v>
      </c>
      <c r="M841" s="132" t="str">
        <f>OffensePrj!N840</f>
        <v>#N/A</v>
      </c>
      <c r="N841" s="132" t="str">
        <f>OffensePrj!O840</f>
        <v>#N/A</v>
      </c>
      <c r="O841" s="132" t="str">
        <f>OffensePrj!P840</f>
        <v>#N/A</v>
      </c>
      <c r="P841" s="132" t="str">
        <f>OffensePrj!Q840</f>
        <v>#N/A</v>
      </c>
      <c r="Q841" s="134">
        <f>IFERROR(ProjectionCalcs!D841*pointpasscomp+ProjectionCalcs!E841*pointpassyard+ProjectionCalcs!F841*pointpasstd+pointint*ProjectionCalcs!G841+ProjectionCalcs!H841*pointrushatt+pointrushyard*ProjectionCalcs!I841+pointrushtd*ProjectionCalcs!J841+ProjectionCalcs!K841*pointrec+pointrecyard*ProjectionCalcs!L841+ProjectionCalcs!M841*pointrectd+pointfumb*ProjectionCalcs!N841+(C841-D841)*pointpassinc+O841*pointret+P841*pointrushtd,0)</f>
        <v>0</v>
      </c>
      <c r="R841" s="113" t="str">
        <f t="shared" si="23"/>
        <v>#REF!</v>
      </c>
      <c r="S841" s="135" t="str">
        <f t="shared" si="24"/>
        <v>#REF!</v>
      </c>
      <c r="T841" s="113" t="str">
        <f t="array" ref="T841">ROUND(SUMPRODUCT((AE841&gt;=$AE$705:$AE$902)/COUNTIF($AE$705:$AE$902,$AE$705:$AE$902)),0)</f>
        <v>#DIV/0!</v>
      </c>
      <c r="U841" s="3" t="str">
        <f t="shared" si="25"/>
        <v>#REF!</v>
      </c>
      <c r="V841" s="3" t="str">
        <f t="array" ref="V841">IFERROR(INDEX(Overall!$C$3:$C$389,MATCH(ProjectionCalcs!B841,Overall!$D$3:$D$389,0)),"No")</f>
        <v>No</v>
      </c>
      <c r="W841" s="93">
        <f t="shared" si="26"/>
        <v>1</v>
      </c>
      <c r="X841" s="136"/>
      <c r="Y841" s="3" t="str">
        <f t="shared" si="27"/>
        <v/>
      </c>
      <c r="Z841" s="3" t="str">
        <f t="shared" si="6"/>
        <v>#DIV/0!</v>
      </c>
      <c r="AA841" s="96">
        <f t="shared" si="7"/>
        <v>0</v>
      </c>
      <c r="AB841" s="3" t="str">
        <f>IF(OR((AA841-$AD$2)&lt;0,(AA841-$AD$4)&lt;0),0,(AA841-$AD$2)*(AA841-$AD$4)*'Draft Array'!$K$101*'Draft Array'!$M$113*pcwr)</f>
        <v>#REF!</v>
      </c>
      <c r="AC841" s="3" t="str">
        <f t="shared" si="8"/>
        <v>#REF!</v>
      </c>
      <c r="AD841" s="135">
        <f t="shared" si="9"/>
        <v>0</v>
      </c>
      <c r="AE841" s="3" t="str">
        <f t="shared" si="28"/>
        <v>#DIV/0!</v>
      </c>
    </row>
    <row r="842" ht="15.75" customHeight="1">
      <c r="A842" s="156" t="str">
        <f>OffensePrj!C841</f>
        <v>te</v>
      </c>
      <c r="B842" s="131" t="str">
        <f>OffensePrj!R841</f>
        <v/>
      </c>
      <c r="C842" s="132" t="str">
        <f>OffensePrj!D841</f>
        <v>#N/A</v>
      </c>
      <c r="D842" s="132" t="str">
        <f>OffensePrj!E841</f>
        <v>#N/A</v>
      </c>
      <c r="E842" s="132" t="str">
        <f>OffensePrj!F841</f>
        <v>#N/A</v>
      </c>
      <c r="F842" s="132" t="str">
        <f>OffensePrj!G841</f>
        <v>#N/A</v>
      </c>
      <c r="G842" s="133" t="str">
        <f>OffensePrj!H841</f>
        <v>#N/A</v>
      </c>
      <c r="H842" s="132" t="str">
        <f>OffensePrj!I841</f>
        <v>#N/A</v>
      </c>
      <c r="I842" s="132" t="str">
        <f>OffensePrj!J841</f>
        <v>#N/A</v>
      </c>
      <c r="J842" s="132" t="str">
        <f>OffensePrj!K841</f>
        <v>#N/A</v>
      </c>
      <c r="K842" s="132" t="str">
        <f>OffensePrj!L841</f>
        <v>#N/A</v>
      </c>
      <c r="L842" s="132" t="str">
        <f>OffensePrj!M841</f>
        <v>#N/A</v>
      </c>
      <c r="M842" s="132" t="str">
        <f>OffensePrj!N841</f>
        <v>#N/A</v>
      </c>
      <c r="N842" s="132" t="str">
        <f>OffensePrj!O841</f>
        <v>#N/A</v>
      </c>
      <c r="O842" s="132" t="str">
        <f>OffensePrj!P841</f>
        <v>#N/A</v>
      </c>
      <c r="P842" s="132" t="str">
        <f>OffensePrj!Q841</f>
        <v>#N/A</v>
      </c>
      <c r="Q842" s="134">
        <f>IFERROR(ProjectionCalcs!D842*pointpasscomp+ProjectionCalcs!E842*pointpassyard+ProjectionCalcs!F842*pointpasstd+pointint*ProjectionCalcs!G842+ProjectionCalcs!H842*pointrushatt+pointrushyard*ProjectionCalcs!I842+pointrushtd*ProjectionCalcs!J842+ProjectionCalcs!K842*pointrec+pointrecyard*ProjectionCalcs!L842+ProjectionCalcs!M842*pointrectd+pointfumb*ProjectionCalcs!N842+(C842-D842)*pointpassinc+O842*pointret+P842*pointrushtd,0)</f>
        <v>0</v>
      </c>
      <c r="R842" s="113" t="str">
        <f t="shared" si="23"/>
        <v>#REF!</v>
      </c>
      <c r="S842" s="135" t="str">
        <f t="shared" si="24"/>
        <v>#REF!</v>
      </c>
      <c r="T842" s="113" t="str">
        <f t="array" ref="T842">ROUND(SUMPRODUCT((AE842&gt;=$AE$705:$AE$902)/COUNTIF($AE$705:$AE$902,$AE$705:$AE$902)),0)</f>
        <v>#DIV/0!</v>
      </c>
      <c r="U842" s="3" t="str">
        <f t="shared" si="25"/>
        <v>#REF!</v>
      </c>
      <c r="V842" s="3" t="str">
        <f t="array" ref="V842">IFERROR(INDEX(Overall!$C$3:$C$389,MATCH(ProjectionCalcs!B842,Overall!$D$3:$D$389,0)),"No")</f>
        <v>No</v>
      </c>
      <c r="W842" s="93">
        <f t="shared" si="26"/>
        <v>1</v>
      </c>
      <c r="X842" s="136"/>
      <c r="Y842" s="3" t="str">
        <f t="shared" si="27"/>
        <v/>
      </c>
      <c r="Z842" s="3" t="str">
        <f t="shared" si="6"/>
        <v>#DIV/0!</v>
      </c>
      <c r="AA842" s="96">
        <f t="shared" si="7"/>
        <v>0</v>
      </c>
      <c r="AB842" s="3" t="str">
        <f>IF(OR((AA842-$AD$2)&lt;0,(AA842-$AD$4)&lt;0),0,(AA842-$AD$2)*(AA842-$AD$4)*'Draft Array'!$K$101*'Draft Array'!$M$113*pcwr)</f>
        <v>#REF!</v>
      </c>
      <c r="AC842" s="3" t="str">
        <f t="shared" si="8"/>
        <v>#REF!</v>
      </c>
      <c r="AD842" s="135">
        <f t="shared" si="9"/>
        <v>0</v>
      </c>
      <c r="AE842" s="3" t="str">
        <f t="shared" si="28"/>
        <v>#DIV/0!</v>
      </c>
    </row>
    <row r="843" ht="15.75" customHeight="1">
      <c r="A843" s="156" t="str">
        <f>OffensePrj!C842</f>
        <v>te</v>
      </c>
      <c r="B843" s="131" t="str">
        <f>OffensePrj!R842</f>
        <v/>
      </c>
      <c r="C843" s="132" t="str">
        <f>OffensePrj!D842</f>
        <v>#N/A</v>
      </c>
      <c r="D843" s="132" t="str">
        <f>OffensePrj!E842</f>
        <v>#N/A</v>
      </c>
      <c r="E843" s="132" t="str">
        <f>OffensePrj!F842</f>
        <v>#N/A</v>
      </c>
      <c r="F843" s="132" t="str">
        <f>OffensePrj!G842</f>
        <v>#N/A</v>
      </c>
      <c r="G843" s="133" t="str">
        <f>OffensePrj!H842</f>
        <v>#N/A</v>
      </c>
      <c r="H843" s="132" t="str">
        <f>OffensePrj!I842</f>
        <v>#N/A</v>
      </c>
      <c r="I843" s="132" t="str">
        <f>OffensePrj!J842</f>
        <v>#N/A</v>
      </c>
      <c r="J843" s="132" t="str">
        <f>OffensePrj!K842</f>
        <v>#N/A</v>
      </c>
      <c r="K843" s="132" t="str">
        <f>OffensePrj!L842</f>
        <v>#N/A</v>
      </c>
      <c r="L843" s="132" t="str">
        <f>OffensePrj!M842</f>
        <v>#N/A</v>
      </c>
      <c r="M843" s="132" t="str">
        <f>OffensePrj!N842</f>
        <v>#N/A</v>
      </c>
      <c r="N843" s="132" t="str">
        <f>OffensePrj!O842</f>
        <v>#N/A</v>
      </c>
      <c r="O843" s="132" t="str">
        <f>OffensePrj!P842</f>
        <v>#N/A</v>
      </c>
      <c r="P843" s="132" t="str">
        <f>OffensePrj!Q842</f>
        <v>#N/A</v>
      </c>
      <c r="Q843" s="134">
        <f>IFERROR(ProjectionCalcs!D843*pointpasscomp+ProjectionCalcs!E843*pointpassyard+ProjectionCalcs!F843*pointpasstd+pointint*ProjectionCalcs!G843+ProjectionCalcs!H843*pointrushatt+pointrushyard*ProjectionCalcs!I843+pointrushtd*ProjectionCalcs!J843+ProjectionCalcs!K843*pointrec+pointrecyard*ProjectionCalcs!L843+ProjectionCalcs!M843*pointrectd+pointfumb*ProjectionCalcs!N843+(C843-D843)*pointpassinc+O843*pointret+P843*pointrushtd,0)</f>
        <v>0</v>
      </c>
      <c r="R843" s="113" t="str">
        <f t="shared" si="23"/>
        <v>#REF!</v>
      </c>
      <c r="S843" s="135" t="str">
        <f t="shared" si="24"/>
        <v>#REF!</v>
      </c>
      <c r="T843" s="113" t="str">
        <f t="array" ref="T843">ROUND(SUMPRODUCT((AE843&gt;=$AE$705:$AE$902)/COUNTIF($AE$705:$AE$902,$AE$705:$AE$902)),0)</f>
        <v>#DIV/0!</v>
      </c>
      <c r="U843" s="3" t="str">
        <f t="shared" si="25"/>
        <v>#REF!</v>
      </c>
      <c r="V843" s="3" t="str">
        <f t="array" ref="V843">IFERROR(INDEX(Overall!$C$3:$C$389,MATCH(ProjectionCalcs!B843,Overall!$D$3:$D$389,0)),"No")</f>
        <v>No</v>
      </c>
      <c r="W843" s="93">
        <f t="shared" si="26"/>
        <v>1</v>
      </c>
      <c r="X843" s="136"/>
      <c r="Y843" s="3" t="str">
        <f t="shared" si="27"/>
        <v/>
      </c>
      <c r="Z843" s="3" t="str">
        <f t="shared" si="6"/>
        <v>#DIV/0!</v>
      </c>
      <c r="AA843" s="96">
        <f t="shared" si="7"/>
        <v>0</v>
      </c>
      <c r="AB843" s="3" t="str">
        <f>IF(OR((AA843-$AD$2)&lt;0,(AA843-$AD$4)&lt;0),0,(AA843-$AD$2)*(AA843-$AD$4)*'Draft Array'!$K$101*'Draft Array'!$M$113*pcwr)</f>
        <v>#REF!</v>
      </c>
      <c r="AC843" s="3" t="str">
        <f t="shared" si="8"/>
        <v>#REF!</v>
      </c>
      <c r="AD843" s="135">
        <f t="shared" si="9"/>
        <v>0</v>
      </c>
      <c r="AE843" s="3" t="str">
        <f t="shared" si="28"/>
        <v>#DIV/0!</v>
      </c>
    </row>
    <row r="844" ht="15.75" customHeight="1">
      <c r="A844" s="156" t="str">
        <f>OffensePrj!C843</f>
        <v>te</v>
      </c>
      <c r="B844" s="131" t="str">
        <f>OffensePrj!R843</f>
        <v/>
      </c>
      <c r="C844" s="132" t="str">
        <f>OffensePrj!D843</f>
        <v>#N/A</v>
      </c>
      <c r="D844" s="132" t="str">
        <f>OffensePrj!E843</f>
        <v>#N/A</v>
      </c>
      <c r="E844" s="132" t="str">
        <f>OffensePrj!F843</f>
        <v>#N/A</v>
      </c>
      <c r="F844" s="132" t="str">
        <f>OffensePrj!G843</f>
        <v>#N/A</v>
      </c>
      <c r="G844" s="133" t="str">
        <f>OffensePrj!H843</f>
        <v>#N/A</v>
      </c>
      <c r="H844" s="132" t="str">
        <f>OffensePrj!I843</f>
        <v>#N/A</v>
      </c>
      <c r="I844" s="132" t="str">
        <f>OffensePrj!J843</f>
        <v>#N/A</v>
      </c>
      <c r="J844" s="132" t="str">
        <f>OffensePrj!K843</f>
        <v>#N/A</v>
      </c>
      <c r="K844" s="132" t="str">
        <f>OffensePrj!L843</f>
        <v>#N/A</v>
      </c>
      <c r="L844" s="132" t="str">
        <f>OffensePrj!M843</f>
        <v>#N/A</v>
      </c>
      <c r="M844" s="132" t="str">
        <f>OffensePrj!N843</f>
        <v>#N/A</v>
      </c>
      <c r="N844" s="132" t="str">
        <f>OffensePrj!O843</f>
        <v>#N/A</v>
      </c>
      <c r="O844" s="132" t="str">
        <f>OffensePrj!P843</f>
        <v>#N/A</v>
      </c>
      <c r="P844" s="132" t="str">
        <f>OffensePrj!Q843</f>
        <v>#N/A</v>
      </c>
      <c r="Q844" s="134">
        <f>IFERROR(ProjectionCalcs!D844*pointpasscomp+ProjectionCalcs!E844*pointpassyard+ProjectionCalcs!F844*pointpasstd+pointint*ProjectionCalcs!G844+ProjectionCalcs!H844*pointrushatt+pointrushyard*ProjectionCalcs!I844+pointrushtd*ProjectionCalcs!J844+ProjectionCalcs!K844*pointrec+pointrecyard*ProjectionCalcs!L844+ProjectionCalcs!M844*pointrectd+pointfumb*ProjectionCalcs!N844+(C844-D844)*pointpassinc+O844*pointret+P844*pointrushtd,0)</f>
        <v>0</v>
      </c>
      <c r="R844" s="113" t="str">
        <f t="shared" si="23"/>
        <v>#REF!</v>
      </c>
      <c r="S844" s="135" t="str">
        <f t="shared" si="24"/>
        <v>#REF!</v>
      </c>
      <c r="T844" s="113" t="str">
        <f t="array" ref="T844">ROUND(SUMPRODUCT((AE844&gt;=$AE$705:$AE$902)/COUNTIF($AE$705:$AE$902,$AE$705:$AE$902)),0)</f>
        <v>#DIV/0!</v>
      </c>
      <c r="U844" s="3" t="str">
        <f t="shared" si="25"/>
        <v>#REF!</v>
      </c>
      <c r="V844" s="3" t="str">
        <f t="array" ref="V844">IFERROR(INDEX(Overall!$C$3:$C$389,MATCH(ProjectionCalcs!B844,Overall!$D$3:$D$389,0)),"No")</f>
        <v>No</v>
      </c>
      <c r="W844" s="93">
        <f t="shared" si="26"/>
        <v>1</v>
      </c>
      <c r="X844" s="136"/>
      <c r="Y844" s="3" t="str">
        <f t="shared" si="27"/>
        <v/>
      </c>
      <c r="Z844" s="3" t="str">
        <f t="shared" si="6"/>
        <v>#DIV/0!</v>
      </c>
      <c r="AA844" s="96">
        <f t="shared" si="7"/>
        <v>0</v>
      </c>
      <c r="AB844" s="3" t="str">
        <f>IF(OR((AA844-$AD$2)&lt;0,(AA844-$AD$4)&lt;0),0,(AA844-$AD$2)*(AA844-$AD$4)*'Draft Array'!$K$101*'Draft Array'!$M$113*pcwr)</f>
        <v>#REF!</v>
      </c>
      <c r="AC844" s="3" t="str">
        <f t="shared" si="8"/>
        <v>#REF!</v>
      </c>
      <c r="AD844" s="135">
        <f t="shared" si="9"/>
        <v>0</v>
      </c>
      <c r="AE844" s="3" t="str">
        <f t="shared" si="28"/>
        <v>#DIV/0!</v>
      </c>
    </row>
    <row r="845" ht="15.75" customHeight="1">
      <c r="A845" s="156" t="str">
        <f>OffensePrj!C844</f>
        <v>te</v>
      </c>
      <c r="B845" s="131" t="str">
        <f>OffensePrj!R844</f>
        <v/>
      </c>
      <c r="C845" s="132" t="str">
        <f>OffensePrj!D844</f>
        <v>#N/A</v>
      </c>
      <c r="D845" s="132" t="str">
        <f>OffensePrj!E844</f>
        <v>#N/A</v>
      </c>
      <c r="E845" s="132" t="str">
        <f>OffensePrj!F844</f>
        <v>#N/A</v>
      </c>
      <c r="F845" s="132" t="str">
        <f>OffensePrj!G844</f>
        <v>#N/A</v>
      </c>
      <c r="G845" s="133" t="str">
        <f>OffensePrj!H844</f>
        <v>#N/A</v>
      </c>
      <c r="H845" s="132" t="str">
        <f>OffensePrj!I844</f>
        <v>#N/A</v>
      </c>
      <c r="I845" s="132" t="str">
        <f>OffensePrj!J844</f>
        <v>#N/A</v>
      </c>
      <c r="J845" s="132" t="str">
        <f>OffensePrj!K844</f>
        <v>#N/A</v>
      </c>
      <c r="K845" s="132" t="str">
        <f>OffensePrj!L844</f>
        <v>#N/A</v>
      </c>
      <c r="L845" s="132" t="str">
        <f>OffensePrj!M844</f>
        <v>#N/A</v>
      </c>
      <c r="M845" s="132" t="str">
        <f>OffensePrj!N844</f>
        <v>#N/A</v>
      </c>
      <c r="N845" s="132" t="str">
        <f>OffensePrj!O844</f>
        <v>#N/A</v>
      </c>
      <c r="O845" s="132" t="str">
        <f>OffensePrj!P844</f>
        <v>#N/A</v>
      </c>
      <c r="P845" s="132" t="str">
        <f>OffensePrj!Q844</f>
        <v>#N/A</v>
      </c>
      <c r="Q845" s="134">
        <f>IFERROR(ProjectionCalcs!D845*pointpasscomp+ProjectionCalcs!E845*pointpassyard+ProjectionCalcs!F845*pointpasstd+pointint*ProjectionCalcs!G845+ProjectionCalcs!H845*pointrushatt+pointrushyard*ProjectionCalcs!I845+pointrushtd*ProjectionCalcs!J845+ProjectionCalcs!K845*pointrec+pointrecyard*ProjectionCalcs!L845+ProjectionCalcs!M845*pointrectd+pointfumb*ProjectionCalcs!N845+(C845-D845)*pointpassinc+O845*pointret+P845*pointrushtd,0)</f>
        <v>0</v>
      </c>
      <c r="R845" s="113" t="str">
        <f t="shared" si="23"/>
        <v>#REF!</v>
      </c>
      <c r="S845" s="135" t="str">
        <f t="shared" si="24"/>
        <v>#REF!</v>
      </c>
      <c r="T845" s="113" t="str">
        <f t="array" ref="T845">ROUND(SUMPRODUCT((AE845&gt;=$AE$705:$AE$902)/COUNTIF($AE$705:$AE$902,$AE$705:$AE$902)),0)</f>
        <v>#DIV/0!</v>
      </c>
      <c r="U845" s="3" t="str">
        <f t="shared" si="25"/>
        <v>#REF!</v>
      </c>
      <c r="V845" s="3" t="str">
        <f t="array" ref="V845">IFERROR(INDEX(Overall!$C$3:$C$389,MATCH(ProjectionCalcs!B845,Overall!$D$3:$D$389,0)),"No")</f>
        <v>No</v>
      </c>
      <c r="W845" s="93">
        <f t="shared" si="26"/>
        <v>1</v>
      </c>
      <c r="X845" s="136"/>
      <c r="Y845" s="3" t="str">
        <f t="shared" si="27"/>
        <v/>
      </c>
      <c r="Z845" s="3" t="str">
        <f t="shared" si="6"/>
        <v>#DIV/0!</v>
      </c>
      <c r="AA845" s="96">
        <f t="shared" si="7"/>
        <v>0</v>
      </c>
      <c r="AB845" s="3" t="str">
        <f>IF(OR((AA845-$AD$2)&lt;0,(AA845-$AD$4)&lt;0),0,(AA845-$AD$2)*(AA845-$AD$4)*'Draft Array'!$K$101*'Draft Array'!$M$113*pcwr)</f>
        <v>#REF!</v>
      </c>
      <c r="AC845" s="3" t="str">
        <f t="shared" si="8"/>
        <v>#REF!</v>
      </c>
      <c r="AD845" s="135">
        <f t="shared" si="9"/>
        <v>0</v>
      </c>
      <c r="AE845" s="3" t="str">
        <f t="shared" si="28"/>
        <v>#DIV/0!</v>
      </c>
    </row>
    <row r="846" ht="15.75" customHeight="1">
      <c r="A846" s="156" t="str">
        <f>OffensePrj!C845</f>
        <v>te</v>
      </c>
      <c r="B846" s="131" t="str">
        <f>OffensePrj!R845</f>
        <v/>
      </c>
      <c r="C846" s="132" t="str">
        <f>OffensePrj!D845</f>
        <v>#N/A</v>
      </c>
      <c r="D846" s="132" t="str">
        <f>OffensePrj!E845</f>
        <v>#N/A</v>
      </c>
      <c r="E846" s="132" t="str">
        <f>OffensePrj!F845</f>
        <v>#N/A</v>
      </c>
      <c r="F846" s="132" t="str">
        <f>OffensePrj!G845</f>
        <v>#N/A</v>
      </c>
      <c r="G846" s="133" t="str">
        <f>OffensePrj!H845</f>
        <v>#N/A</v>
      </c>
      <c r="H846" s="132" t="str">
        <f>OffensePrj!I845</f>
        <v>#N/A</v>
      </c>
      <c r="I846" s="132" t="str">
        <f>OffensePrj!J845</f>
        <v>#N/A</v>
      </c>
      <c r="J846" s="132" t="str">
        <f>OffensePrj!K845</f>
        <v>#N/A</v>
      </c>
      <c r="K846" s="132" t="str">
        <f>OffensePrj!L845</f>
        <v>#N/A</v>
      </c>
      <c r="L846" s="132" t="str">
        <f>OffensePrj!M845</f>
        <v>#N/A</v>
      </c>
      <c r="M846" s="132" t="str">
        <f>OffensePrj!N845</f>
        <v>#N/A</v>
      </c>
      <c r="N846" s="132" t="str">
        <f>OffensePrj!O845</f>
        <v>#N/A</v>
      </c>
      <c r="O846" s="132" t="str">
        <f>OffensePrj!P845</f>
        <v>#N/A</v>
      </c>
      <c r="P846" s="132" t="str">
        <f>OffensePrj!Q845</f>
        <v>#N/A</v>
      </c>
      <c r="Q846" s="134">
        <f>IFERROR(ProjectionCalcs!D846*pointpasscomp+ProjectionCalcs!E846*pointpassyard+ProjectionCalcs!F846*pointpasstd+pointint*ProjectionCalcs!G846+ProjectionCalcs!H846*pointrushatt+pointrushyard*ProjectionCalcs!I846+pointrushtd*ProjectionCalcs!J846+ProjectionCalcs!K846*pointrec+pointrecyard*ProjectionCalcs!L846+ProjectionCalcs!M846*pointrectd+pointfumb*ProjectionCalcs!N846+(C846-D846)*pointpassinc+O846*pointret+P846*pointrushtd,0)</f>
        <v>0</v>
      </c>
      <c r="R846" s="113" t="str">
        <f t="shared" si="23"/>
        <v>#REF!</v>
      </c>
      <c r="S846" s="135" t="str">
        <f t="shared" si="24"/>
        <v>#REF!</v>
      </c>
      <c r="T846" s="113" t="str">
        <f t="array" ref="T846">ROUND(SUMPRODUCT((AE846&gt;=$AE$705:$AE$902)/COUNTIF($AE$705:$AE$902,$AE$705:$AE$902)),0)</f>
        <v>#DIV/0!</v>
      </c>
      <c r="U846" s="3" t="str">
        <f t="shared" si="25"/>
        <v>#REF!</v>
      </c>
      <c r="V846" s="3" t="str">
        <f t="array" ref="V846">IFERROR(INDEX(Overall!$C$3:$C$389,MATCH(ProjectionCalcs!B846,Overall!$D$3:$D$389,0)),"No")</f>
        <v>No</v>
      </c>
      <c r="W846" s="93">
        <f t="shared" si="26"/>
        <v>1</v>
      </c>
      <c r="X846" s="136"/>
      <c r="Y846" s="3" t="str">
        <f t="shared" si="27"/>
        <v/>
      </c>
      <c r="Z846" s="3" t="str">
        <f t="shared" si="6"/>
        <v>#DIV/0!</v>
      </c>
      <c r="AA846" s="96">
        <f t="shared" si="7"/>
        <v>0</v>
      </c>
      <c r="AB846" s="3" t="str">
        <f>IF(OR((AA846-$AD$2)&lt;0,(AA846-$AD$4)&lt;0),0,(AA846-$AD$2)*(AA846-$AD$4)*'Draft Array'!$K$101*'Draft Array'!$M$113*pcwr)</f>
        <v>#REF!</v>
      </c>
      <c r="AC846" s="3" t="str">
        <f t="shared" si="8"/>
        <v>#REF!</v>
      </c>
      <c r="AD846" s="135">
        <f t="shared" si="9"/>
        <v>0</v>
      </c>
      <c r="AE846" s="3" t="str">
        <f t="shared" si="28"/>
        <v>#DIV/0!</v>
      </c>
    </row>
    <row r="847" ht="15.75" customHeight="1">
      <c r="A847" s="156" t="str">
        <f>OffensePrj!C846</f>
        <v>te</v>
      </c>
      <c r="B847" s="131" t="str">
        <f>OffensePrj!R846</f>
        <v/>
      </c>
      <c r="C847" s="132" t="str">
        <f>OffensePrj!D846</f>
        <v>#N/A</v>
      </c>
      <c r="D847" s="132" t="str">
        <f>OffensePrj!E846</f>
        <v>#N/A</v>
      </c>
      <c r="E847" s="132" t="str">
        <f>OffensePrj!F846</f>
        <v>#N/A</v>
      </c>
      <c r="F847" s="132" t="str">
        <f>OffensePrj!G846</f>
        <v>#N/A</v>
      </c>
      <c r="G847" s="133" t="str">
        <f>OffensePrj!H846</f>
        <v>#N/A</v>
      </c>
      <c r="H847" s="132" t="str">
        <f>OffensePrj!I846</f>
        <v>#N/A</v>
      </c>
      <c r="I847" s="132" t="str">
        <f>OffensePrj!J846</f>
        <v>#N/A</v>
      </c>
      <c r="J847" s="132" t="str">
        <f>OffensePrj!K846</f>
        <v>#N/A</v>
      </c>
      <c r="K847" s="132" t="str">
        <f>OffensePrj!L846</f>
        <v>#N/A</v>
      </c>
      <c r="L847" s="132" t="str">
        <f>OffensePrj!M846</f>
        <v>#N/A</v>
      </c>
      <c r="M847" s="132" t="str">
        <f>OffensePrj!N846</f>
        <v>#N/A</v>
      </c>
      <c r="N847" s="132" t="str">
        <f>OffensePrj!O846</f>
        <v>#N/A</v>
      </c>
      <c r="O847" s="132" t="str">
        <f>OffensePrj!P846</f>
        <v>#N/A</v>
      </c>
      <c r="P847" s="132" t="str">
        <f>OffensePrj!Q846</f>
        <v>#N/A</v>
      </c>
      <c r="Q847" s="134">
        <f>IFERROR(ProjectionCalcs!D847*pointpasscomp+ProjectionCalcs!E847*pointpassyard+ProjectionCalcs!F847*pointpasstd+pointint*ProjectionCalcs!G847+ProjectionCalcs!H847*pointrushatt+pointrushyard*ProjectionCalcs!I847+pointrushtd*ProjectionCalcs!J847+ProjectionCalcs!K847*pointrec+pointrecyard*ProjectionCalcs!L847+ProjectionCalcs!M847*pointrectd+pointfumb*ProjectionCalcs!N847+(C847-D847)*pointpassinc+O847*pointret+P847*pointrushtd,0)</f>
        <v>0</v>
      </c>
      <c r="R847" s="113" t="str">
        <f t="shared" si="23"/>
        <v>#REF!</v>
      </c>
      <c r="S847" s="135" t="str">
        <f t="shared" si="24"/>
        <v>#REF!</v>
      </c>
      <c r="T847" s="113" t="str">
        <f t="array" ref="T847">ROUND(SUMPRODUCT((AE847&gt;=$AE$705:$AE$902)/COUNTIF($AE$705:$AE$902,$AE$705:$AE$902)),0)</f>
        <v>#DIV/0!</v>
      </c>
      <c r="U847" s="3" t="str">
        <f t="shared" si="25"/>
        <v>#REF!</v>
      </c>
      <c r="V847" s="3" t="str">
        <f t="array" ref="V847">IFERROR(INDEX(Overall!$C$3:$C$389,MATCH(ProjectionCalcs!B847,Overall!$D$3:$D$389,0)),"No")</f>
        <v>No</v>
      </c>
      <c r="W847" s="93">
        <f t="shared" si="26"/>
        <v>1</v>
      </c>
      <c r="X847" s="136"/>
      <c r="Y847" s="3" t="str">
        <f t="shared" si="27"/>
        <v/>
      </c>
      <c r="Z847" s="3" t="str">
        <f t="shared" si="6"/>
        <v>#DIV/0!</v>
      </c>
      <c r="AA847" s="96">
        <f t="shared" si="7"/>
        <v>0</v>
      </c>
      <c r="AB847" s="3" t="str">
        <f>IF(OR((AA847-$AD$2)&lt;0,(AA847-$AD$4)&lt;0),0,(AA847-$AD$2)*(AA847-$AD$4)*'Draft Array'!$K$101*'Draft Array'!$M$113*pcwr)</f>
        <v>#REF!</v>
      </c>
      <c r="AC847" s="3" t="str">
        <f t="shared" si="8"/>
        <v>#REF!</v>
      </c>
      <c r="AD847" s="135">
        <f t="shared" si="9"/>
        <v>0</v>
      </c>
      <c r="AE847" s="3" t="str">
        <f t="shared" si="28"/>
        <v>#DIV/0!</v>
      </c>
    </row>
    <row r="848" ht="15.75" customHeight="1">
      <c r="A848" s="156" t="str">
        <f>OffensePrj!C847</f>
        <v>te</v>
      </c>
      <c r="B848" s="131" t="str">
        <f>OffensePrj!R847</f>
        <v/>
      </c>
      <c r="C848" s="132" t="str">
        <f>OffensePrj!D847</f>
        <v>#N/A</v>
      </c>
      <c r="D848" s="132" t="str">
        <f>OffensePrj!E847</f>
        <v>#N/A</v>
      </c>
      <c r="E848" s="132" t="str">
        <f>OffensePrj!F847</f>
        <v>#N/A</v>
      </c>
      <c r="F848" s="132" t="str">
        <f>OffensePrj!G847</f>
        <v>#N/A</v>
      </c>
      <c r="G848" s="133" t="str">
        <f>OffensePrj!H847</f>
        <v>#N/A</v>
      </c>
      <c r="H848" s="132" t="str">
        <f>OffensePrj!I847</f>
        <v>#N/A</v>
      </c>
      <c r="I848" s="132" t="str">
        <f>OffensePrj!J847</f>
        <v>#N/A</v>
      </c>
      <c r="J848" s="132" t="str">
        <f>OffensePrj!K847</f>
        <v>#N/A</v>
      </c>
      <c r="K848" s="132" t="str">
        <f>OffensePrj!L847</f>
        <v>#N/A</v>
      </c>
      <c r="L848" s="132" t="str">
        <f>OffensePrj!M847</f>
        <v>#N/A</v>
      </c>
      <c r="M848" s="132" t="str">
        <f>OffensePrj!N847</f>
        <v>#N/A</v>
      </c>
      <c r="N848" s="132" t="str">
        <f>OffensePrj!O847</f>
        <v>#N/A</v>
      </c>
      <c r="O848" s="132" t="str">
        <f>OffensePrj!P847</f>
        <v>#N/A</v>
      </c>
      <c r="P848" s="132" t="str">
        <f>OffensePrj!Q847</f>
        <v>#N/A</v>
      </c>
      <c r="Q848" s="134">
        <f>IFERROR(ProjectionCalcs!D848*pointpasscomp+ProjectionCalcs!E848*pointpassyard+ProjectionCalcs!F848*pointpasstd+pointint*ProjectionCalcs!G848+ProjectionCalcs!H848*pointrushatt+pointrushyard*ProjectionCalcs!I848+pointrushtd*ProjectionCalcs!J848+ProjectionCalcs!K848*pointrec+pointrecyard*ProjectionCalcs!L848+ProjectionCalcs!M848*pointrectd+pointfumb*ProjectionCalcs!N848+(C848-D848)*pointpassinc+O848*pointret+P848*pointrushtd,0)</f>
        <v>0</v>
      </c>
      <c r="R848" s="113" t="str">
        <f t="shared" si="23"/>
        <v>#REF!</v>
      </c>
      <c r="S848" s="135" t="str">
        <f t="shared" si="24"/>
        <v>#REF!</v>
      </c>
      <c r="T848" s="113" t="str">
        <f t="array" ref="T848">ROUND(SUMPRODUCT((AE848&gt;=$AE$705:$AE$902)/COUNTIF($AE$705:$AE$902,$AE$705:$AE$902)),0)</f>
        <v>#DIV/0!</v>
      </c>
      <c r="U848" s="3" t="str">
        <f t="shared" si="25"/>
        <v>#REF!</v>
      </c>
      <c r="V848" s="3" t="str">
        <f t="array" ref="V848">IFERROR(INDEX(Overall!$C$3:$C$389,MATCH(ProjectionCalcs!B848,Overall!$D$3:$D$389,0)),"No")</f>
        <v>No</v>
      </c>
      <c r="W848" s="93">
        <f t="shared" si="26"/>
        <v>1</v>
      </c>
      <c r="X848" s="136"/>
      <c r="Y848" s="3" t="str">
        <f t="shared" si="27"/>
        <v/>
      </c>
      <c r="Z848" s="3" t="str">
        <f t="shared" si="6"/>
        <v>#DIV/0!</v>
      </c>
      <c r="AA848" s="96">
        <f t="shared" si="7"/>
        <v>0</v>
      </c>
      <c r="AB848" s="3" t="str">
        <f>IF(OR((AA848-$AD$2)&lt;0,(AA848-$AD$4)&lt;0),0,(AA848-$AD$2)*(AA848-$AD$4)*'Draft Array'!$K$101*'Draft Array'!$M$113*pcwr)</f>
        <v>#REF!</v>
      </c>
      <c r="AC848" s="3" t="str">
        <f t="shared" si="8"/>
        <v>#REF!</v>
      </c>
      <c r="AD848" s="135">
        <f t="shared" si="9"/>
        <v>0</v>
      </c>
      <c r="AE848" s="3" t="str">
        <f t="shared" si="28"/>
        <v>#DIV/0!</v>
      </c>
    </row>
    <row r="849" ht="15.75" customHeight="1">
      <c r="A849" s="156" t="str">
        <f>OffensePrj!C848</f>
        <v>te</v>
      </c>
      <c r="B849" s="131" t="str">
        <f>OffensePrj!R848</f>
        <v/>
      </c>
      <c r="C849" s="132" t="str">
        <f>OffensePrj!D848</f>
        <v>#N/A</v>
      </c>
      <c r="D849" s="132" t="str">
        <f>OffensePrj!E848</f>
        <v>#N/A</v>
      </c>
      <c r="E849" s="132" t="str">
        <f>OffensePrj!F848</f>
        <v>#N/A</v>
      </c>
      <c r="F849" s="132" t="str">
        <f>OffensePrj!G848</f>
        <v>#N/A</v>
      </c>
      <c r="G849" s="133" t="str">
        <f>OffensePrj!H848</f>
        <v>#N/A</v>
      </c>
      <c r="H849" s="132" t="str">
        <f>OffensePrj!I848</f>
        <v>#N/A</v>
      </c>
      <c r="I849" s="132" t="str">
        <f>OffensePrj!J848</f>
        <v>#N/A</v>
      </c>
      <c r="J849" s="132" t="str">
        <f>OffensePrj!K848</f>
        <v>#N/A</v>
      </c>
      <c r="K849" s="132" t="str">
        <f>OffensePrj!L848</f>
        <v>#N/A</v>
      </c>
      <c r="L849" s="132" t="str">
        <f>OffensePrj!M848</f>
        <v>#N/A</v>
      </c>
      <c r="M849" s="132" t="str">
        <f>OffensePrj!N848</f>
        <v>#N/A</v>
      </c>
      <c r="N849" s="132" t="str">
        <f>OffensePrj!O848</f>
        <v>#N/A</v>
      </c>
      <c r="O849" s="132" t="str">
        <f>OffensePrj!P848</f>
        <v>#N/A</v>
      </c>
      <c r="P849" s="132" t="str">
        <f>OffensePrj!Q848</f>
        <v>#N/A</v>
      </c>
      <c r="Q849" s="134">
        <f>IFERROR(ProjectionCalcs!D849*pointpasscomp+ProjectionCalcs!E849*pointpassyard+ProjectionCalcs!F849*pointpasstd+pointint*ProjectionCalcs!G849+ProjectionCalcs!H849*pointrushatt+pointrushyard*ProjectionCalcs!I849+pointrushtd*ProjectionCalcs!J849+ProjectionCalcs!K849*pointrec+pointrecyard*ProjectionCalcs!L849+ProjectionCalcs!M849*pointrectd+pointfumb*ProjectionCalcs!N849+(C849-D849)*pointpassinc+O849*pointret+P849*pointrushtd,0)</f>
        <v>0</v>
      </c>
      <c r="R849" s="113" t="str">
        <f t="shared" si="23"/>
        <v>#REF!</v>
      </c>
      <c r="S849" s="135" t="str">
        <f t="shared" si="24"/>
        <v>#REF!</v>
      </c>
      <c r="T849" s="113" t="str">
        <f t="array" ref="T849">ROUND(SUMPRODUCT((AE849&gt;=$AE$705:$AE$902)/COUNTIF($AE$705:$AE$902,$AE$705:$AE$902)),0)</f>
        <v>#DIV/0!</v>
      </c>
      <c r="U849" s="3" t="str">
        <f t="shared" si="25"/>
        <v>#REF!</v>
      </c>
      <c r="V849" s="3" t="str">
        <f t="array" ref="V849">IFERROR(INDEX(Overall!$C$3:$C$389,MATCH(ProjectionCalcs!B849,Overall!$D$3:$D$389,0)),"No")</f>
        <v>No</v>
      </c>
      <c r="W849" s="93">
        <f t="shared" si="26"/>
        <v>1</v>
      </c>
      <c r="X849" s="136"/>
      <c r="Y849" s="3" t="str">
        <f t="shared" si="27"/>
        <v/>
      </c>
      <c r="Z849" s="3" t="str">
        <f t="shared" si="6"/>
        <v>#DIV/0!</v>
      </c>
      <c r="AA849" s="96">
        <f t="shared" si="7"/>
        <v>0</v>
      </c>
      <c r="AB849" s="3" t="str">
        <f>IF(OR((AA849-$AD$2)&lt;0,(AA849-$AD$4)&lt;0),0,(AA849-$AD$2)*(AA849-$AD$4)*'Draft Array'!$K$101*'Draft Array'!$M$113*pcwr)</f>
        <v>#REF!</v>
      </c>
      <c r="AC849" s="3" t="str">
        <f t="shared" si="8"/>
        <v>#REF!</v>
      </c>
      <c r="AD849" s="135">
        <f t="shared" si="9"/>
        <v>0</v>
      </c>
      <c r="AE849" s="3" t="str">
        <f t="shared" si="28"/>
        <v>#DIV/0!</v>
      </c>
    </row>
    <row r="850" ht="15.75" customHeight="1">
      <c r="A850" s="156" t="str">
        <f>OffensePrj!C849</f>
        <v>te</v>
      </c>
      <c r="B850" s="131" t="str">
        <f>OffensePrj!R849</f>
        <v/>
      </c>
      <c r="C850" s="132" t="str">
        <f>OffensePrj!D849</f>
        <v>#N/A</v>
      </c>
      <c r="D850" s="132" t="str">
        <f>OffensePrj!E849</f>
        <v>#N/A</v>
      </c>
      <c r="E850" s="132" t="str">
        <f>OffensePrj!F849</f>
        <v>#N/A</v>
      </c>
      <c r="F850" s="132" t="str">
        <f>OffensePrj!G849</f>
        <v>#N/A</v>
      </c>
      <c r="G850" s="133" t="str">
        <f>OffensePrj!H849</f>
        <v>#N/A</v>
      </c>
      <c r="H850" s="132" t="str">
        <f>OffensePrj!I849</f>
        <v>#N/A</v>
      </c>
      <c r="I850" s="132" t="str">
        <f>OffensePrj!J849</f>
        <v>#N/A</v>
      </c>
      <c r="J850" s="132" t="str">
        <f>OffensePrj!K849</f>
        <v>#N/A</v>
      </c>
      <c r="K850" s="132" t="str">
        <f>OffensePrj!L849</f>
        <v>#N/A</v>
      </c>
      <c r="L850" s="132" t="str">
        <f>OffensePrj!M849</f>
        <v>#N/A</v>
      </c>
      <c r="M850" s="132" t="str">
        <f>OffensePrj!N849</f>
        <v>#N/A</v>
      </c>
      <c r="N850" s="132" t="str">
        <f>OffensePrj!O849</f>
        <v>#N/A</v>
      </c>
      <c r="O850" s="132" t="str">
        <f>OffensePrj!P849</f>
        <v>#N/A</v>
      </c>
      <c r="P850" s="132" t="str">
        <f>OffensePrj!Q849</f>
        <v>#N/A</v>
      </c>
      <c r="Q850" s="134">
        <f>IFERROR(ProjectionCalcs!D850*pointpasscomp+ProjectionCalcs!E850*pointpassyard+ProjectionCalcs!F850*pointpasstd+pointint*ProjectionCalcs!G850+ProjectionCalcs!H850*pointrushatt+pointrushyard*ProjectionCalcs!I850+pointrushtd*ProjectionCalcs!J850+ProjectionCalcs!K850*pointrec+pointrecyard*ProjectionCalcs!L850+ProjectionCalcs!M850*pointrectd+pointfumb*ProjectionCalcs!N850+(C850-D850)*pointpassinc+O850*pointret+P850*pointrushtd,0)</f>
        <v>0</v>
      </c>
      <c r="R850" s="113" t="str">
        <f t="shared" si="23"/>
        <v>#REF!</v>
      </c>
      <c r="S850" s="135" t="str">
        <f t="shared" si="24"/>
        <v>#REF!</v>
      </c>
      <c r="T850" s="113" t="str">
        <f t="array" ref="T850">ROUND(SUMPRODUCT((AE850&gt;=$AE$705:$AE$902)/COUNTIF($AE$705:$AE$902,$AE$705:$AE$902)),0)</f>
        <v>#DIV/0!</v>
      </c>
      <c r="U850" s="3" t="str">
        <f t="shared" si="25"/>
        <v>#REF!</v>
      </c>
      <c r="V850" s="3" t="str">
        <f t="array" ref="V850">IFERROR(INDEX(Overall!$C$3:$C$389,MATCH(ProjectionCalcs!B850,Overall!$D$3:$D$389,0)),"No")</f>
        <v>No</v>
      </c>
      <c r="W850" s="93">
        <f t="shared" si="26"/>
        <v>1</v>
      </c>
      <c r="X850" s="136"/>
      <c r="Y850" s="3" t="str">
        <f t="shared" si="27"/>
        <v/>
      </c>
      <c r="Z850" s="3" t="str">
        <f t="shared" si="6"/>
        <v>#DIV/0!</v>
      </c>
      <c r="AA850" s="96">
        <f t="shared" si="7"/>
        <v>0</v>
      </c>
      <c r="AB850" s="3" t="str">
        <f>IF(OR((AA850-$AD$2)&lt;0,(AA850-$AD$4)&lt;0),0,(AA850-$AD$2)*(AA850-$AD$4)*'Draft Array'!$K$101*'Draft Array'!$M$113*pcwr)</f>
        <v>#REF!</v>
      </c>
      <c r="AC850" s="3" t="str">
        <f t="shared" si="8"/>
        <v>#REF!</v>
      </c>
      <c r="AD850" s="135">
        <f t="shared" si="9"/>
        <v>0</v>
      </c>
      <c r="AE850" s="3" t="str">
        <f t="shared" si="28"/>
        <v>#DIV/0!</v>
      </c>
    </row>
    <row r="851" ht="15.75" customHeight="1">
      <c r="A851" s="156" t="str">
        <f>OffensePrj!C850</f>
        <v>te</v>
      </c>
      <c r="B851" s="131" t="str">
        <f>OffensePrj!R850</f>
        <v/>
      </c>
      <c r="C851" s="132" t="str">
        <f>OffensePrj!D850</f>
        <v>#N/A</v>
      </c>
      <c r="D851" s="132" t="str">
        <f>OffensePrj!E850</f>
        <v>#N/A</v>
      </c>
      <c r="E851" s="132" t="str">
        <f>OffensePrj!F850</f>
        <v>#N/A</v>
      </c>
      <c r="F851" s="132" t="str">
        <f>OffensePrj!G850</f>
        <v>#N/A</v>
      </c>
      <c r="G851" s="133" t="str">
        <f>OffensePrj!H850</f>
        <v>#N/A</v>
      </c>
      <c r="H851" s="132" t="str">
        <f>OffensePrj!I850</f>
        <v>#N/A</v>
      </c>
      <c r="I851" s="132" t="str">
        <f>OffensePrj!J850</f>
        <v>#N/A</v>
      </c>
      <c r="J851" s="132" t="str">
        <f>OffensePrj!K850</f>
        <v>#N/A</v>
      </c>
      <c r="K851" s="132" t="str">
        <f>OffensePrj!L850</f>
        <v>#N/A</v>
      </c>
      <c r="L851" s="132" t="str">
        <f>OffensePrj!M850</f>
        <v>#N/A</v>
      </c>
      <c r="M851" s="132" t="str">
        <f>OffensePrj!N850</f>
        <v>#N/A</v>
      </c>
      <c r="N851" s="132" t="str">
        <f>OffensePrj!O850</f>
        <v>#N/A</v>
      </c>
      <c r="O851" s="132" t="str">
        <f>OffensePrj!P850</f>
        <v>#N/A</v>
      </c>
      <c r="P851" s="132" t="str">
        <f>OffensePrj!Q850</f>
        <v>#N/A</v>
      </c>
      <c r="Q851" s="134">
        <f>IFERROR(ProjectionCalcs!D851*pointpasscomp+ProjectionCalcs!E851*pointpassyard+ProjectionCalcs!F851*pointpasstd+pointint*ProjectionCalcs!G851+ProjectionCalcs!H851*pointrushatt+pointrushyard*ProjectionCalcs!I851+pointrushtd*ProjectionCalcs!J851+ProjectionCalcs!K851*pointrec+pointrecyard*ProjectionCalcs!L851+ProjectionCalcs!M851*pointrectd+pointfumb*ProjectionCalcs!N851+(C851-D851)*pointpassinc+O851*pointret+P851*pointrushtd,0)</f>
        <v>0</v>
      </c>
      <c r="R851" s="113" t="str">
        <f t="shared" si="23"/>
        <v>#REF!</v>
      </c>
      <c r="S851" s="135" t="str">
        <f t="shared" si="24"/>
        <v>#REF!</v>
      </c>
      <c r="T851" s="113" t="str">
        <f t="array" ref="T851">ROUND(SUMPRODUCT((AE851&gt;=$AE$705:$AE$902)/COUNTIF($AE$705:$AE$902,$AE$705:$AE$902)),0)</f>
        <v>#DIV/0!</v>
      </c>
      <c r="U851" s="3" t="str">
        <f t="shared" si="25"/>
        <v>#REF!</v>
      </c>
      <c r="V851" s="3" t="str">
        <f t="array" ref="V851">IFERROR(INDEX(Overall!$C$3:$C$389,MATCH(ProjectionCalcs!B851,Overall!$D$3:$D$389,0)),"No")</f>
        <v>No</v>
      </c>
      <c r="W851" s="93">
        <f t="shared" si="26"/>
        <v>1</v>
      </c>
      <c r="X851" s="136"/>
      <c r="Y851" s="3" t="str">
        <f t="shared" si="27"/>
        <v/>
      </c>
      <c r="Z851" s="3" t="str">
        <f t="shared" si="6"/>
        <v>#DIV/0!</v>
      </c>
      <c r="AA851" s="96">
        <f t="shared" si="7"/>
        <v>0</v>
      </c>
      <c r="AB851" s="3" t="str">
        <f>IF(OR((AA851-$AD$2)&lt;0,(AA851-$AD$4)&lt;0),0,(AA851-$AD$2)*(AA851-$AD$4)*'Draft Array'!$K$101*'Draft Array'!$M$113*pcwr)</f>
        <v>#REF!</v>
      </c>
      <c r="AC851" s="3" t="str">
        <f t="shared" si="8"/>
        <v>#REF!</v>
      </c>
      <c r="AD851" s="135">
        <f t="shared" si="9"/>
        <v>0</v>
      </c>
      <c r="AE851" s="3" t="str">
        <f t="shared" si="28"/>
        <v>#DIV/0!</v>
      </c>
    </row>
    <row r="852" ht="15.75" customHeight="1">
      <c r="A852" s="156" t="str">
        <f>OffensePrj!C851</f>
        <v>te</v>
      </c>
      <c r="B852" s="131" t="str">
        <f>OffensePrj!R851</f>
        <v/>
      </c>
      <c r="C852" s="132" t="str">
        <f>OffensePrj!D851</f>
        <v>#N/A</v>
      </c>
      <c r="D852" s="132" t="str">
        <f>OffensePrj!E851</f>
        <v>#N/A</v>
      </c>
      <c r="E852" s="132" t="str">
        <f>OffensePrj!F851</f>
        <v>#N/A</v>
      </c>
      <c r="F852" s="132" t="str">
        <f>OffensePrj!G851</f>
        <v>#N/A</v>
      </c>
      <c r="G852" s="133" t="str">
        <f>OffensePrj!H851</f>
        <v>#N/A</v>
      </c>
      <c r="H852" s="132" t="str">
        <f>OffensePrj!I851</f>
        <v>#N/A</v>
      </c>
      <c r="I852" s="132" t="str">
        <f>OffensePrj!J851</f>
        <v>#N/A</v>
      </c>
      <c r="J852" s="132" t="str">
        <f>OffensePrj!K851</f>
        <v>#N/A</v>
      </c>
      <c r="K852" s="132" t="str">
        <f>OffensePrj!L851</f>
        <v>#N/A</v>
      </c>
      <c r="L852" s="132" t="str">
        <f>OffensePrj!M851</f>
        <v>#N/A</v>
      </c>
      <c r="M852" s="132" t="str">
        <f>OffensePrj!N851</f>
        <v>#N/A</v>
      </c>
      <c r="N852" s="132" t="str">
        <f>OffensePrj!O851</f>
        <v>#N/A</v>
      </c>
      <c r="O852" s="132" t="str">
        <f>OffensePrj!P851</f>
        <v>#N/A</v>
      </c>
      <c r="P852" s="132" t="str">
        <f>OffensePrj!Q851</f>
        <v>#N/A</v>
      </c>
      <c r="Q852" s="134">
        <f>IFERROR(ProjectionCalcs!D852*pointpasscomp+ProjectionCalcs!E852*pointpassyard+ProjectionCalcs!F852*pointpasstd+pointint*ProjectionCalcs!G852+ProjectionCalcs!H852*pointrushatt+pointrushyard*ProjectionCalcs!I852+pointrushtd*ProjectionCalcs!J852+ProjectionCalcs!K852*pointrec+pointrecyard*ProjectionCalcs!L852+ProjectionCalcs!M852*pointrectd+pointfumb*ProjectionCalcs!N852+(C852-D852)*pointpassinc+O852*pointret+P852*pointrushtd,0)</f>
        <v>0</v>
      </c>
      <c r="R852" s="113" t="str">
        <f t="shared" si="23"/>
        <v>#REF!</v>
      </c>
      <c r="S852" s="135" t="str">
        <f t="shared" si="24"/>
        <v>#REF!</v>
      </c>
      <c r="T852" s="113" t="str">
        <f t="array" ref="T852">ROUND(SUMPRODUCT((AE852&gt;=$AE$705:$AE$902)/COUNTIF($AE$705:$AE$902,$AE$705:$AE$902)),0)</f>
        <v>#DIV/0!</v>
      </c>
      <c r="U852" s="3" t="str">
        <f t="shared" si="25"/>
        <v>#REF!</v>
      </c>
      <c r="V852" s="3" t="str">
        <f t="array" ref="V852">IFERROR(INDEX(Overall!$C$3:$C$389,MATCH(ProjectionCalcs!B852,Overall!$D$3:$D$389,0)),"No")</f>
        <v>No</v>
      </c>
      <c r="W852" s="93">
        <f t="shared" si="26"/>
        <v>1</v>
      </c>
      <c r="X852" s="136"/>
      <c r="Y852" s="3" t="str">
        <f t="shared" si="27"/>
        <v/>
      </c>
      <c r="Z852" s="3" t="str">
        <f t="shared" si="6"/>
        <v>#DIV/0!</v>
      </c>
      <c r="AA852" s="96">
        <f t="shared" si="7"/>
        <v>0</v>
      </c>
      <c r="AB852" s="3" t="str">
        <f>IF(OR((AA852-$AD$2)&lt;0,(AA852-$AD$4)&lt;0),0,(AA852-$AD$2)*(AA852-$AD$4)*'Draft Array'!$K$101*'Draft Array'!$M$113*pcwr)</f>
        <v>#REF!</v>
      </c>
      <c r="AC852" s="3" t="str">
        <f t="shared" si="8"/>
        <v>#REF!</v>
      </c>
      <c r="AD852" s="135">
        <f t="shared" si="9"/>
        <v>0</v>
      </c>
      <c r="AE852" s="3" t="str">
        <f t="shared" si="28"/>
        <v>#DIV/0!</v>
      </c>
    </row>
    <row r="853" ht="15.75" customHeight="1">
      <c r="A853" s="156" t="str">
        <f>OffensePrj!C852</f>
        <v>te</v>
      </c>
      <c r="B853" s="131" t="str">
        <f>OffensePrj!R852</f>
        <v/>
      </c>
      <c r="C853" s="132" t="str">
        <f>OffensePrj!D852</f>
        <v>#N/A</v>
      </c>
      <c r="D853" s="132" t="str">
        <f>OffensePrj!E852</f>
        <v>#N/A</v>
      </c>
      <c r="E853" s="132" t="str">
        <f>OffensePrj!F852</f>
        <v>#N/A</v>
      </c>
      <c r="F853" s="132" t="str">
        <f>OffensePrj!G852</f>
        <v>#N/A</v>
      </c>
      <c r="G853" s="133" t="str">
        <f>OffensePrj!H852</f>
        <v>#N/A</v>
      </c>
      <c r="H853" s="132" t="str">
        <f>OffensePrj!I852</f>
        <v>#N/A</v>
      </c>
      <c r="I853" s="132" t="str">
        <f>OffensePrj!J852</f>
        <v>#N/A</v>
      </c>
      <c r="J853" s="132" t="str">
        <f>OffensePrj!K852</f>
        <v>#N/A</v>
      </c>
      <c r="K853" s="132" t="str">
        <f>OffensePrj!L852</f>
        <v>#N/A</v>
      </c>
      <c r="L853" s="132" t="str">
        <f>OffensePrj!M852</f>
        <v>#N/A</v>
      </c>
      <c r="M853" s="132" t="str">
        <f>OffensePrj!N852</f>
        <v>#N/A</v>
      </c>
      <c r="N853" s="132" t="str">
        <f>OffensePrj!O852</f>
        <v>#N/A</v>
      </c>
      <c r="O853" s="132" t="str">
        <f>OffensePrj!P852</f>
        <v>#N/A</v>
      </c>
      <c r="P853" s="132" t="str">
        <f>OffensePrj!Q852</f>
        <v>#N/A</v>
      </c>
      <c r="Q853" s="134">
        <f>IFERROR(ProjectionCalcs!D853*pointpasscomp+ProjectionCalcs!E853*pointpassyard+ProjectionCalcs!F853*pointpasstd+pointint*ProjectionCalcs!G853+ProjectionCalcs!H853*pointrushatt+pointrushyard*ProjectionCalcs!I853+pointrushtd*ProjectionCalcs!J853+ProjectionCalcs!K853*pointrec+pointrecyard*ProjectionCalcs!L853+ProjectionCalcs!M853*pointrectd+pointfumb*ProjectionCalcs!N853+(C853-D853)*pointpassinc+O853*pointret+P853*pointrushtd,0)</f>
        <v>0</v>
      </c>
      <c r="R853" s="113" t="str">
        <f t="shared" si="23"/>
        <v>#REF!</v>
      </c>
      <c r="S853" s="135" t="str">
        <f t="shared" si="24"/>
        <v>#REF!</v>
      </c>
      <c r="T853" s="113" t="str">
        <f t="array" ref="T853">ROUND(SUMPRODUCT((AE853&gt;=$AE$705:$AE$902)/COUNTIF($AE$705:$AE$902,$AE$705:$AE$902)),0)</f>
        <v>#DIV/0!</v>
      </c>
      <c r="U853" s="3" t="str">
        <f t="shared" si="25"/>
        <v>#REF!</v>
      </c>
      <c r="V853" s="3" t="str">
        <f t="array" ref="V853">IFERROR(INDEX(Overall!$C$3:$C$389,MATCH(ProjectionCalcs!B853,Overall!$D$3:$D$389,0)),"No")</f>
        <v>No</v>
      </c>
      <c r="W853" s="93">
        <f t="shared" si="26"/>
        <v>1</v>
      </c>
      <c r="X853" s="136"/>
      <c r="Y853" s="3" t="str">
        <f t="shared" si="27"/>
        <v/>
      </c>
      <c r="Z853" s="3" t="str">
        <f t="shared" si="6"/>
        <v>#DIV/0!</v>
      </c>
      <c r="AA853" s="96">
        <f t="shared" si="7"/>
        <v>0</v>
      </c>
      <c r="AB853" s="3" t="str">
        <f>IF(OR((AA853-$AD$2)&lt;0,(AA853-$AD$4)&lt;0),0,(AA853-$AD$2)*(AA853-$AD$4)*'Draft Array'!$K$101*'Draft Array'!$M$113*pcwr)</f>
        <v>#REF!</v>
      </c>
      <c r="AC853" s="3" t="str">
        <f t="shared" si="8"/>
        <v>#REF!</v>
      </c>
      <c r="AD853" s="135">
        <f t="shared" si="9"/>
        <v>0</v>
      </c>
      <c r="AE853" s="3" t="str">
        <f t="shared" si="28"/>
        <v>#DIV/0!</v>
      </c>
    </row>
    <row r="854" ht="15.75" customHeight="1">
      <c r="A854" s="156" t="str">
        <f>OffensePrj!C853</f>
        <v>te</v>
      </c>
      <c r="B854" s="131" t="str">
        <f>OffensePrj!R853</f>
        <v/>
      </c>
      <c r="C854" s="132" t="str">
        <f>OffensePrj!D853</f>
        <v>#N/A</v>
      </c>
      <c r="D854" s="132" t="str">
        <f>OffensePrj!E853</f>
        <v>#N/A</v>
      </c>
      <c r="E854" s="132" t="str">
        <f>OffensePrj!F853</f>
        <v>#N/A</v>
      </c>
      <c r="F854" s="132" t="str">
        <f>OffensePrj!G853</f>
        <v>#N/A</v>
      </c>
      <c r="G854" s="133" t="str">
        <f>OffensePrj!H853</f>
        <v>#N/A</v>
      </c>
      <c r="H854" s="132" t="str">
        <f>OffensePrj!I853</f>
        <v>#N/A</v>
      </c>
      <c r="I854" s="132" t="str">
        <f>OffensePrj!J853</f>
        <v>#N/A</v>
      </c>
      <c r="J854" s="132" t="str">
        <f>OffensePrj!K853</f>
        <v>#N/A</v>
      </c>
      <c r="K854" s="132" t="str">
        <f>OffensePrj!L853</f>
        <v>#N/A</v>
      </c>
      <c r="L854" s="132" t="str">
        <f>OffensePrj!M853</f>
        <v>#N/A</v>
      </c>
      <c r="M854" s="132" t="str">
        <f>OffensePrj!N853</f>
        <v>#N/A</v>
      </c>
      <c r="N854" s="132" t="str">
        <f>OffensePrj!O853</f>
        <v>#N/A</v>
      </c>
      <c r="O854" s="132" t="str">
        <f>OffensePrj!P853</f>
        <v>#N/A</v>
      </c>
      <c r="P854" s="132" t="str">
        <f>OffensePrj!Q853</f>
        <v>#N/A</v>
      </c>
      <c r="Q854" s="134">
        <f>IFERROR(ProjectionCalcs!D854*pointpasscomp+ProjectionCalcs!E854*pointpassyard+ProjectionCalcs!F854*pointpasstd+pointint*ProjectionCalcs!G854+ProjectionCalcs!H854*pointrushatt+pointrushyard*ProjectionCalcs!I854+pointrushtd*ProjectionCalcs!J854+ProjectionCalcs!K854*pointrec+pointrecyard*ProjectionCalcs!L854+ProjectionCalcs!M854*pointrectd+pointfumb*ProjectionCalcs!N854+(C854-D854)*pointpassinc+O854*pointret+P854*pointrushtd,0)</f>
        <v>0</v>
      </c>
      <c r="R854" s="113" t="str">
        <f t="shared" si="23"/>
        <v>#REF!</v>
      </c>
      <c r="S854" s="135" t="str">
        <f t="shared" si="24"/>
        <v>#REF!</v>
      </c>
      <c r="T854" s="113" t="str">
        <f t="array" ref="T854">ROUND(SUMPRODUCT((AE854&gt;=$AE$705:$AE$902)/COUNTIF($AE$705:$AE$902,$AE$705:$AE$902)),0)</f>
        <v>#DIV/0!</v>
      </c>
      <c r="U854" s="3" t="str">
        <f t="shared" si="25"/>
        <v>#REF!</v>
      </c>
      <c r="V854" s="3" t="str">
        <f t="array" ref="V854">IFERROR(INDEX(Overall!$C$3:$C$389,MATCH(ProjectionCalcs!B854,Overall!$D$3:$D$389,0)),"No")</f>
        <v>No</v>
      </c>
      <c r="W854" s="93">
        <f t="shared" si="26"/>
        <v>1</v>
      </c>
      <c r="X854" s="136"/>
      <c r="Y854" s="3" t="str">
        <f t="shared" si="27"/>
        <v/>
      </c>
      <c r="Z854" s="3" t="str">
        <f t="shared" si="6"/>
        <v>#DIV/0!</v>
      </c>
      <c r="AA854" s="96">
        <f t="shared" si="7"/>
        <v>0</v>
      </c>
      <c r="AB854" s="3" t="str">
        <f>IF(OR((AA854-$AD$2)&lt;0,(AA854-$AD$4)&lt;0),0,(AA854-$AD$2)*(AA854-$AD$4)*'Draft Array'!$K$101*'Draft Array'!$M$113*pcwr)</f>
        <v>#REF!</v>
      </c>
      <c r="AC854" s="3" t="str">
        <f t="shared" si="8"/>
        <v>#REF!</v>
      </c>
      <c r="AD854" s="135">
        <f t="shared" si="9"/>
        <v>0</v>
      </c>
      <c r="AE854" s="3" t="str">
        <f t="shared" si="28"/>
        <v>#DIV/0!</v>
      </c>
    </row>
    <row r="855" ht="15.75" customHeight="1">
      <c r="A855" s="156" t="str">
        <f>OffensePrj!C854</f>
        <v>te</v>
      </c>
      <c r="B855" s="131" t="str">
        <f>OffensePrj!R854</f>
        <v/>
      </c>
      <c r="C855" s="132" t="str">
        <f>OffensePrj!D854</f>
        <v>#N/A</v>
      </c>
      <c r="D855" s="132" t="str">
        <f>OffensePrj!E854</f>
        <v>#N/A</v>
      </c>
      <c r="E855" s="132" t="str">
        <f>OffensePrj!F854</f>
        <v>#N/A</v>
      </c>
      <c r="F855" s="132" t="str">
        <f>OffensePrj!G854</f>
        <v>#N/A</v>
      </c>
      <c r="G855" s="133" t="str">
        <f>OffensePrj!H854</f>
        <v>#N/A</v>
      </c>
      <c r="H855" s="132" t="str">
        <f>OffensePrj!I854</f>
        <v>#N/A</v>
      </c>
      <c r="I855" s="132" t="str">
        <f>OffensePrj!J854</f>
        <v>#N/A</v>
      </c>
      <c r="J855" s="132" t="str">
        <f>OffensePrj!K854</f>
        <v>#N/A</v>
      </c>
      <c r="K855" s="132" t="str">
        <f>OffensePrj!L854</f>
        <v>#N/A</v>
      </c>
      <c r="L855" s="132" t="str">
        <f>OffensePrj!M854</f>
        <v>#N/A</v>
      </c>
      <c r="M855" s="132" t="str">
        <f>OffensePrj!N854</f>
        <v>#N/A</v>
      </c>
      <c r="N855" s="132" t="str">
        <f>OffensePrj!O854</f>
        <v>#N/A</v>
      </c>
      <c r="O855" s="132" t="str">
        <f>OffensePrj!P854</f>
        <v>#N/A</v>
      </c>
      <c r="P855" s="132" t="str">
        <f>OffensePrj!Q854</f>
        <v>#N/A</v>
      </c>
      <c r="Q855" s="134">
        <f>IFERROR(ProjectionCalcs!D855*pointpasscomp+ProjectionCalcs!E855*pointpassyard+ProjectionCalcs!F855*pointpasstd+pointint*ProjectionCalcs!G855+ProjectionCalcs!H855*pointrushatt+pointrushyard*ProjectionCalcs!I855+pointrushtd*ProjectionCalcs!J855+ProjectionCalcs!K855*pointrec+pointrecyard*ProjectionCalcs!L855+ProjectionCalcs!M855*pointrectd+pointfumb*ProjectionCalcs!N855+(C855-D855)*pointpassinc+O855*pointret+P855*pointrushtd,0)</f>
        <v>0</v>
      </c>
      <c r="R855" s="113" t="str">
        <f t="shared" si="23"/>
        <v>#REF!</v>
      </c>
      <c r="S855" s="135" t="str">
        <f t="shared" si="24"/>
        <v>#REF!</v>
      </c>
      <c r="T855" s="113" t="str">
        <f t="array" ref="T855">ROUND(SUMPRODUCT((AE855&gt;=$AE$705:$AE$902)/COUNTIF($AE$705:$AE$902,$AE$705:$AE$902)),0)</f>
        <v>#DIV/0!</v>
      </c>
      <c r="U855" s="3" t="str">
        <f t="shared" si="25"/>
        <v>#REF!</v>
      </c>
      <c r="V855" s="3" t="str">
        <f t="array" ref="V855">IFERROR(INDEX(Overall!$C$3:$C$389,MATCH(ProjectionCalcs!B855,Overall!$D$3:$D$389,0)),"No")</f>
        <v>No</v>
      </c>
      <c r="W855" s="93">
        <f t="shared" si="26"/>
        <v>1</v>
      </c>
      <c r="X855" s="136"/>
      <c r="Y855" s="3" t="str">
        <f t="shared" si="27"/>
        <v/>
      </c>
      <c r="Z855" s="3" t="str">
        <f t="shared" si="6"/>
        <v>#DIV/0!</v>
      </c>
      <c r="AA855" s="96">
        <f t="shared" si="7"/>
        <v>0</v>
      </c>
      <c r="AB855" s="3" t="str">
        <f>IF(OR((AA855-$AD$2)&lt;0,(AA855-$AD$4)&lt;0),0,(AA855-$AD$2)*(AA855-$AD$4)*'Draft Array'!$K$101*'Draft Array'!$M$113*pcwr)</f>
        <v>#REF!</v>
      </c>
      <c r="AC855" s="3" t="str">
        <f t="shared" si="8"/>
        <v>#REF!</v>
      </c>
      <c r="AD855" s="135">
        <f t="shared" si="9"/>
        <v>0</v>
      </c>
      <c r="AE855" s="3" t="str">
        <f t="shared" si="28"/>
        <v>#DIV/0!</v>
      </c>
    </row>
    <row r="856" ht="15.75" customHeight="1">
      <c r="A856" s="156" t="str">
        <f>OffensePrj!C855</f>
        <v>te</v>
      </c>
      <c r="B856" s="131" t="str">
        <f>OffensePrj!R855</f>
        <v/>
      </c>
      <c r="C856" s="132" t="str">
        <f>OffensePrj!D855</f>
        <v>#N/A</v>
      </c>
      <c r="D856" s="132" t="str">
        <f>OffensePrj!E855</f>
        <v>#N/A</v>
      </c>
      <c r="E856" s="132" t="str">
        <f>OffensePrj!F855</f>
        <v>#N/A</v>
      </c>
      <c r="F856" s="132" t="str">
        <f>OffensePrj!G855</f>
        <v>#N/A</v>
      </c>
      <c r="G856" s="133" t="str">
        <f>OffensePrj!H855</f>
        <v>#N/A</v>
      </c>
      <c r="H856" s="132" t="str">
        <f>OffensePrj!I855</f>
        <v>#N/A</v>
      </c>
      <c r="I856" s="132" t="str">
        <f>OffensePrj!J855</f>
        <v>#N/A</v>
      </c>
      <c r="J856" s="132" t="str">
        <f>OffensePrj!K855</f>
        <v>#N/A</v>
      </c>
      <c r="K856" s="132" t="str">
        <f>OffensePrj!L855</f>
        <v>#N/A</v>
      </c>
      <c r="L856" s="132" t="str">
        <f>OffensePrj!M855</f>
        <v>#N/A</v>
      </c>
      <c r="M856" s="132" t="str">
        <f>OffensePrj!N855</f>
        <v>#N/A</v>
      </c>
      <c r="N856" s="132" t="str">
        <f>OffensePrj!O855</f>
        <v>#N/A</v>
      </c>
      <c r="O856" s="132" t="str">
        <f>OffensePrj!P855</f>
        <v>#N/A</v>
      </c>
      <c r="P856" s="132" t="str">
        <f>OffensePrj!Q855</f>
        <v>#N/A</v>
      </c>
      <c r="Q856" s="134">
        <f>IFERROR(ProjectionCalcs!D856*pointpasscomp+ProjectionCalcs!E856*pointpassyard+ProjectionCalcs!F856*pointpasstd+pointint*ProjectionCalcs!G856+ProjectionCalcs!H856*pointrushatt+pointrushyard*ProjectionCalcs!I856+pointrushtd*ProjectionCalcs!J856+ProjectionCalcs!K856*pointrec+pointrecyard*ProjectionCalcs!L856+ProjectionCalcs!M856*pointrectd+pointfumb*ProjectionCalcs!N856+(C856-D856)*pointpassinc+O856*pointret+P856*pointrushtd,0)</f>
        <v>0</v>
      </c>
      <c r="R856" s="113" t="str">
        <f t="shared" si="23"/>
        <v>#REF!</v>
      </c>
      <c r="S856" s="135" t="str">
        <f t="shared" si="24"/>
        <v>#REF!</v>
      </c>
      <c r="T856" s="113" t="str">
        <f t="array" ref="T856">ROUND(SUMPRODUCT((AE856&gt;=$AE$705:$AE$902)/COUNTIF($AE$705:$AE$902,$AE$705:$AE$902)),0)</f>
        <v>#DIV/0!</v>
      </c>
      <c r="U856" s="3" t="str">
        <f t="shared" si="25"/>
        <v>#REF!</v>
      </c>
      <c r="V856" s="3" t="str">
        <f t="array" ref="V856">IFERROR(INDEX(Overall!$C$3:$C$389,MATCH(ProjectionCalcs!B856,Overall!$D$3:$D$389,0)),"No")</f>
        <v>No</v>
      </c>
      <c r="W856" s="93">
        <f t="shared" si="26"/>
        <v>1</v>
      </c>
      <c r="X856" s="136"/>
      <c r="Y856" s="3" t="str">
        <f t="shared" si="27"/>
        <v/>
      </c>
      <c r="Z856" s="3" t="str">
        <f t="shared" si="6"/>
        <v>#DIV/0!</v>
      </c>
      <c r="AA856" s="96">
        <f t="shared" si="7"/>
        <v>0</v>
      </c>
      <c r="AB856" s="3" t="str">
        <f>IF(OR((AA856-$AD$2)&lt;0,(AA856-$AD$4)&lt;0),0,(AA856-$AD$2)*(AA856-$AD$4)*'Draft Array'!$K$101*'Draft Array'!$M$113*pcwr)</f>
        <v>#REF!</v>
      </c>
      <c r="AC856" s="3" t="str">
        <f t="shared" si="8"/>
        <v>#REF!</v>
      </c>
      <c r="AD856" s="135">
        <f t="shared" si="9"/>
        <v>0</v>
      </c>
      <c r="AE856" s="3" t="str">
        <f t="shared" si="28"/>
        <v>#DIV/0!</v>
      </c>
    </row>
    <row r="857" ht="15.75" customHeight="1">
      <c r="A857" s="156" t="str">
        <f>OffensePrj!C856</f>
        <v>te</v>
      </c>
      <c r="B857" s="131" t="str">
        <f>OffensePrj!R856</f>
        <v/>
      </c>
      <c r="C857" s="132" t="str">
        <f>OffensePrj!D856</f>
        <v>#N/A</v>
      </c>
      <c r="D857" s="132" t="str">
        <f>OffensePrj!E856</f>
        <v>#N/A</v>
      </c>
      <c r="E857" s="132" t="str">
        <f>OffensePrj!F856</f>
        <v>#N/A</v>
      </c>
      <c r="F857" s="132" t="str">
        <f>OffensePrj!G856</f>
        <v>#N/A</v>
      </c>
      <c r="G857" s="133" t="str">
        <f>OffensePrj!H856</f>
        <v>#N/A</v>
      </c>
      <c r="H857" s="132" t="str">
        <f>OffensePrj!I856</f>
        <v>#N/A</v>
      </c>
      <c r="I857" s="132" t="str">
        <f>OffensePrj!J856</f>
        <v>#N/A</v>
      </c>
      <c r="J857" s="132" t="str">
        <f>OffensePrj!K856</f>
        <v>#N/A</v>
      </c>
      <c r="K857" s="132" t="str">
        <f>OffensePrj!L856</f>
        <v>#N/A</v>
      </c>
      <c r="L857" s="132" t="str">
        <f>OffensePrj!M856</f>
        <v>#N/A</v>
      </c>
      <c r="M857" s="132" t="str">
        <f>OffensePrj!N856</f>
        <v>#N/A</v>
      </c>
      <c r="N857" s="132" t="str">
        <f>OffensePrj!O856</f>
        <v>#N/A</v>
      </c>
      <c r="O857" s="132" t="str">
        <f>OffensePrj!P856</f>
        <v>#N/A</v>
      </c>
      <c r="P857" s="132" t="str">
        <f>OffensePrj!Q856</f>
        <v>#N/A</v>
      </c>
      <c r="Q857" s="134">
        <f>IFERROR(ProjectionCalcs!D857*pointpasscomp+ProjectionCalcs!E857*pointpassyard+ProjectionCalcs!F857*pointpasstd+pointint*ProjectionCalcs!G857+ProjectionCalcs!H857*pointrushatt+pointrushyard*ProjectionCalcs!I857+pointrushtd*ProjectionCalcs!J857+ProjectionCalcs!K857*pointrec+pointrecyard*ProjectionCalcs!L857+ProjectionCalcs!M857*pointrectd+pointfumb*ProjectionCalcs!N857+(C857-D857)*pointpassinc+O857*pointret+P857*pointrushtd,0)</f>
        <v>0</v>
      </c>
      <c r="R857" s="113" t="str">
        <f t="shared" si="23"/>
        <v>#REF!</v>
      </c>
      <c r="S857" s="135" t="str">
        <f t="shared" si="24"/>
        <v>#REF!</v>
      </c>
      <c r="T857" s="113" t="str">
        <f t="array" ref="T857">ROUND(SUMPRODUCT((AE857&gt;=$AE$705:$AE$902)/COUNTIF($AE$705:$AE$902,$AE$705:$AE$902)),0)</f>
        <v>#DIV/0!</v>
      </c>
      <c r="U857" s="3" t="str">
        <f t="shared" si="25"/>
        <v>#REF!</v>
      </c>
      <c r="V857" s="3" t="str">
        <f t="array" ref="V857">IFERROR(INDEX(Overall!$C$3:$C$389,MATCH(ProjectionCalcs!B857,Overall!$D$3:$D$389,0)),"No")</f>
        <v>No</v>
      </c>
      <c r="W857" s="93">
        <f t="shared" si="26"/>
        <v>1</v>
      </c>
      <c r="X857" s="136"/>
      <c r="Y857" s="3" t="str">
        <f t="shared" si="27"/>
        <v/>
      </c>
      <c r="Z857" s="3" t="str">
        <f t="shared" si="6"/>
        <v>#DIV/0!</v>
      </c>
      <c r="AA857" s="96">
        <f t="shared" si="7"/>
        <v>0</v>
      </c>
      <c r="AB857" s="3" t="str">
        <f>IF(OR((AA857-$AD$2)&lt;0,(AA857-$AD$4)&lt;0),0,(AA857-$AD$2)*(AA857-$AD$4)*'Draft Array'!$K$101*'Draft Array'!$M$113*pcwr)</f>
        <v>#REF!</v>
      </c>
      <c r="AC857" s="3" t="str">
        <f t="shared" si="8"/>
        <v>#REF!</v>
      </c>
      <c r="AD857" s="135">
        <f t="shared" si="9"/>
        <v>0</v>
      </c>
      <c r="AE857" s="3" t="str">
        <f t="shared" si="28"/>
        <v>#DIV/0!</v>
      </c>
    </row>
    <row r="858" ht="15.75" customHeight="1">
      <c r="A858" s="156" t="str">
        <f>OffensePrj!C857</f>
        <v>te</v>
      </c>
      <c r="B858" s="131" t="str">
        <f>OffensePrj!R857</f>
        <v/>
      </c>
      <c r="C858" s="132" t="str">
        <f>OffensePrj!D857</f>
        <v>#N/A</v>
      </c>
      <c r="D858" s="132" t="str">
        <f>OffensePrj!E857</f>
        <v>#N/A</v>
      </c>
      <c r="E858" s="132" t="str">
        <f>OffensePrj!F857</f>
        <v>#N/A</v>
      </c>
      <c r="F858" s="132" t="str">
        <f>OffensePrj!G857</f>
        <v>#N/A</v>
      </c>
      <c r="G858" s="133" t="str">
        <f>OffensePrj!H857</f>
        <v>#N/A</v>
      </c>
      <c r="H858" s="132" t="str">
        <f>OffensePrj!I857</f>
        <v>#N/A</v>
      </c>
      <c r="I858" s="132" t="str">
        <f>OffensePrj!J857</f>
        <v>#N/A</v>
      </c>
      <c r="J858" s="132" t="str">
        <f>OffensePrj!K857</f>
        <v>#N/A</v>
      </c>
      <c r="K858" s="132" t="str">
        <f>OffensePrj!L857</f>
        <v>#N/A</v>
      </c>
      <c r="L858" s="132" t="str">
        <f>OffensePrj!M857</f>
        <v>#N/A</v>
      </c>
      <c r="M858" s="132" t="str">
        <f>OffensePrj!N857</f>
        <v>#N/A</v>
      </c>
      <c r="N858" s="132" t="str">
        <f>OffensePrj!O857</f>
        <v>#N/A</v>
      </c>
      <c r="O858" s="132" t="str">
        <f>OffensePrj!P857</f>
        <v>#N/A</v>
      </c>
      <c r="P858" s="132" t="str">
        <f>OffensePrj!Q857</f>
        <v>#N/A</v>
      </c>
      <c r="Q858" s="134">
        <f>IFERROR(ProjectionCalcs!D858*pointpasscomp+ProjectionCalcs!E858*pointpassyard+ProjectionCalcs!F858*pointpasstd+pointint*ProjectionCalcs!G858+ProjectionCalcs!H858*pointrushatt+pointrushyard*ProjectionCalcs!I858+pointrushtd*ProjectionCalcs!J858+ProjectionCalcs!K858*pointrec+pointrecyard*ProjectionCalcs!L858+ProjectionCalcs!M858*pointrectd+pointfumb*ProjectionCalcs!N858+(C858-D858)*pointpassinc+O858*pointret+P858*pointrushtd,0)</f>
        <v>0</v>
      </c>
      <c r="R858" s="113" t="str">
        <f t="shared" si="23"/>
        <v>#REF!</v>
      </c>
      <c r="S858" s="135" t="str">
        <f t="shared" si="24"/>
        <v>#REF!</v>
      </c>
      <c r="T858" s="113" t="str">
        <f t="array" ref="T858">ROUND(SUMPRODUCT((AE858&gt;=$AE$705:$AE$902)/COUNTIF($AE$705:$AE$902,$AE$705:$AE$902)),0)</f>
        <v>#DIV/0!</v>
      </c>
      <c r="U858" s="3" t="str">
        <f t="shared" si="25"/>
        <v>#REF!</v>
      </c>
      <c r="V858" s="3" t="str">
        <f t="array" ref="V858">IFERROR(INDEX(Overall!$C$3:$C$389,MATCH(ProjectionCalcs!B858,Overall!$D$3:$D$389,0)),"No")</f>
        <v>No</v>
      </c>
      <c r="W858" s="93">
        <f t="shared" si="26"/>
        <v>1</v>
      </c>
      <c r="X858" s="136"/>
      <c r="Y858" s="3" t="str">
        <f t="shared" si="27"/>
        <v/>
      </c>
      <c r="Z858" s="3" t="str">
        <f t="shared" si="6"/>
        <v>#DIV/0!</v>
      </c>
      <c r="AA858" s="96">
        <f t="shared" si="7"/>
        <v>0</v>
      </c>
      <c r="AB858" s="3" t="str">
        <f>IF(OR((AA858-$AD$2)&lt;0,(AA858-$AD$4)&lt;0),0,(AA858-$AD$2)*(AA858-$AD$4)*'Draft Array'!$K$101*'Draft Array'!$M$113*pcwr)</f>
        <v>#REF!</v>
      </c>
      <c r="AC858" s="3" t="str">
        <f t="shared" si="8"/>
        <v>#REF!</v>
      </c>
      <c r="AD858" s="135">
        <f t="shared" si="9"/>
        <v>0</v>
      </c>
      <c r="AE858" s="3" t="str">
        <f t="shared" si="28"/>
        <v>#DIV/0!</v>
      </c>
    </row>
    <row r="859" ht="15.75" customHeight="1">
      <c r="A859" s="156" t="str">
        <f>OffensePrj!C858</f>
        <v>te</v>
      </c>
      <c r="B859" s="131" t="str">
        <f>OffensePrj!R858</f>
        <v/>
      </c>
      <c r="C859" s="132" t="str">
        <f>OffensePrj!D858</f>
        <v>#N/A</v>
      </c>
      <c r="D859" s="132" t="str">
        <f>OffensePrj!E858</f>
        <v>#N/A</v>
      </c>
      <c r="E859" s="132" t="str">
        <f>OffensePrj!F858</f>
        <v>#N/A</v>
      </c>
      <c r="F859" s="132" t="str">
        <f>OffensePrj!G858</f>
        <v>#N/A</v>
      </c>
      <c r="G859" s="133" t="str">
        <f>OffensePrj!H858</f>
        <v>#N/A</v>
      </c>
      <c r="H859" s="132" t="str">
        <f>OffensePrj!I858</f>
        <v>#N/A</v>
      </c>
      <c r="I859" s="132" t="str">
        <f>OffensePrj!J858</f>
        <v>#N/A</v>
      </c>
      <c r="J859" s="132" t="str">
        <f>OffensePrj!K858</f>
        <v>#N/A</v>
      </c>
      <c r="K859" s="132" t="str">
        <f>OffensePrj!L858</f>
        <v>#N/A</v>
      </c>
      <c r="L859" s="132" t="str">
        <f>OffensePrj!M858</f>
        <v>#N/A</v>
      </c>
      <c r="M859" s="132" t="str">
        <f>OffensePrj!N858</f>
        <v>#N/A</v>
      </c>
      <c r="N859" s="132" t="str">
        <f>OffensePrj!O858</f>
        <v>#N/A</v>
      </c>
      <c r="O859" s="132" t="str">
        <f>OffensePrj!P858</f>
        <v>#N/A</v>
      </c>
      <c r="P859" s="132" t="str">
        <f>OffensePrj!Q858</f>
        <v>#N/A</v>
      </c>
      <c r="Q859" s="134">
        <f>IFERROR(ProjectionCalcs!D859*pointpasscomp+ProjectionCalcs!E859*pointpassyard+ProjectionCalcs!F859*pointpasstd+pointint*ProjectionCalcs!G859+ProjectionCalcs!H859*pointrushatt+pointrushyard*ProjectionCalcs!I859+pointrushtd*ProjectionCalcs!J859+ProjectionCalcs!K859*pointrec+pointrecyard*ProjectionCalcs!L859+ProjectionCalcs!M859*pointrectd+pointfumb*ProjectionCalcs!N859+(C859-D859)*pointpassinc+O859*pointret+P859*pointrushtd,0)</f>
        <v>0</v>
      </c>
      <c r="R859" s="113" t="str">
        <f t="shared" si="23"/>
        <v>#REF!</v>
      </c>
      <c r="S859" s="135" t="str">
        <f t="shared" si="24"/>
        <v>#REF!</v>
      </c>
      <c r="T859" s="113" t="str">
        <f t="array" ref="T859">ROUND(SUMPRODUCT((AE859&gt;=$AE$705:$AE$902)/COUNTIF($AE$705:$AE$902,$AE$705:$AE$902)),0)</f>
        <v>#DIV/0!</v>
      </c>
      <c r="U859" s="3" t="str">
        <f t="shared" si="25"/>
        <v>#REF!</v>
      </c>
      <c r="V859" s="3" t="str">
        <f t="array" ref="V859">IFERROR(INDEX(Overall!$C$3:$C$389,MATCH(ProjectionCalcs!B859,Overall!$D$3:$D$389,0)),"No")</f>
        <v>No</v>
      </c>
      <c r="W859" s="93">
        <f t="shared" si="26"/>
        <v>1</v>
      </c>
      <c r="X859" s="136"/>
      <c r="Y859" s="3" t="str">
        <f t="shared" si="27"/>
        <v/>
      </c>
      <c r="Z859" s="3" t="str">
        <f t="shared" si="6"/>
        <v>#DIV/0!</v>
      </c>
      <c r="AA859" s="96">
        <f t="shared" si="7"/>
        <v>0</v>
      </c>
      <c r="AB859" s="3" t="str">
        <f>IF(OR((AA859-$AD$2)&lt;0,(AA859-$AD$4)&lt;0),0,(AA859-$AD$2)*(AA859-$AD$4)*'Draft Array'!$K$101*'Draft Array'!$M$113*pcwr)</f>
        <v>#REF!</v>
      </c>
      <c r="AC859" s="3" t="str">
        <f t="shared" si="8"/>
        <v>#REF!</v>
      </c>
      <c r="AD859" s="135">
        <f t="shared" si="9"/>
        <v>0</v>
      </c>
      <c r="AE859" s="3" t="str">
        <f t="shared" si="28"/>
        <v>#DIV/0!</v>
      </c>
    </row>
    <row r="860" ht="15.75" customHeight="1">
      <c r="A860" s="156" t="str">
        <f>OffensePrj!C859</f>
        <v>te</v>
      </c>
      <c r="B860" s="131" t="str">
        <f>OffensePrj!R859</f>
        <v/>
      </c>
      <c r="C860" s="132" t="str">
        <f>OffensePrj!D859</f>
        <v>#N/A</v>
      </c>
      <c r="D860" s="132" t="str">
        <f>OffensePrj!E859</f>
        <v>#N/A</v>
      </c>
      <c r="E860" s="132" t="str">
        <f>OffensePrj!F859</f>
        <v>#N/A</v>
      </c>
      <c r="F860" s="132" t="str">
        <f>OffensePrj!G859</f>
        <v>#N/A</v>
      </c>
      <c r="G860" s="133" t="str">
        <f>OffensePrj!H859</f>
        <v>#N/A</v>
      </c>
      <c r="H860" s="132" t="str">
        <f>OffensePrj!I859</f>
        <v>#N/A</v>
      </c>
      <c r="I860" s="132" t="str">
        <f>OffensePrj!J859</f>
        <v>#N/A</v>
      </c>
      <c r="J860" s="132" t="str">
        <f>OffensePrj!K859</f>
        <v>#N/A</v>
      </c>
      <c r="K860" s="132" t="str">
        <f>OffensePrj!L859</f>
        <v>#N/A</v>
      </c>
      <c r="L860" s="132" t="str">
        <f>OffensePrj!M859</f>
        <v>#N/A</v>
      </c>
      <c r="M860" s="132" t="str">
        <f>OffensePrj!N859</f>
        <v>#N/A</v>
      </c>
      <c r="N860" s="132" t="str">
        <f>OffensePrj!O859</f>
        <v>#N/A</v>
      </c>
      <c r="O860" s="132" t="str">
        <f>OffensePrj!P859</f>
        <v>#N/A</v>
      </c>
      <c r="P860" s="132" t="str">
        <f>OffensePrj!Q859</f>
        <v>#N/A</v>
      </c>
      <c r="Q860" s="134">
        <f>IFERROR(ProjectionCalcs!D860*pointpasscomp+ProjectionCalcs!E860*pointpassyard+ProjectionCalcs!F860*pointpasstd+pointint*ProjectionCalcs!G860+ProjectionCalcs!H860*pointrushatt+pointrushyard*ProjectionCalcs!I860+pointrushtd*ProjectionCalcs!J860+ProjectionCalcs!K860*pointrec+pointrecyard*ProjectionCalcs!L860+ProjectionCalcs!M860*pointrectd+pointfumb*ProjectionCalcs!N860+(C860-D860)*pointpassinc+O860*pointret+P860*pointrushtd,0)</f>
        <v>0</v>
      </c>
      <c r="R860" s="113" t="str">
        <f t="shared" si="23"/>
        <v>#REF!</v>
      </c>
      <c r="S860" s="135" t="str">
        <f t="shared" si="24"/>
        <v>#REF!</v>
      </c>
      <c r="T860" s="113" t="str">
        <f t="array" ref="T860">ROUND(SUMPRODUCT((AE860&gt;=$AE$705:$AE$902)/COUNTIF($AE$705:$AE$902,$AE$705:$AE$902)),0)</f>
        <v>#DIV/0!</v>
      </c>
      <c r="U860" s="3" t="str">
        <f t="shared" si="25"/>
        <v>#REF!</v>
      </c>
      <c r="V860" s="3" t="str">
        <f t="array" ref="V860">IFERROR(INDEX(Overall!$C$3:$C$389,MATCH(ProjectionCalcs!B860,Overall!$D$3:$D$389,0)),"No")</f>
        <v>No</v>
      </c>
      <c r="W860" s="93">
        <f t="shared" si="26"/>
        <v>1</v>
      </c>
      <c r="X860" s="136"/>
      <c r="Y860" s="3" t="str">
        <f t="shared" si="27"/>
        <v/>
      </c>
      <c r="Z860" s="3" t="str">
        <f t="shared" si="6"/>
        <v>#DIV/0!</v>
      </c>
      <c r="AA860" s="96">
        <f t="shared" si="7"/>
        <v>0</v>
      </c>
      <c r="AB860" s="3" t="str">
        <f>IF(OR((AA860-$AD$2)&lt;0,(AA860-$AD$4)&lt;0),0,(AA860-$AD$2)*(AA860-$AD$4)*'Draft Array'!$K$101*'Draft Array'!$M$113*pcwr)</f>
        <v>#REF!</v>
      </c>
      <c r="AC860" s="3" t="str">
        <f t="shared" si="8"/>
        <v>#REF!</v>
      </c>
      <c r="AD860" s="135">
        <f t="shared" si="9"/>
        <v>0</v>
      </c>
      <c r="AE860" s="3" t="str">
        <f t="shared" si="28"/>
        <v>#DIV/0!</v>
      </c>
    </row>
    <row r="861" ht="15.75" customHeight="1">
      <c r="A861" s="156" t="str">
        <f>OffensePrj!C860</f>
        <v>te</v>
      </c>
      <c r="B861" s="131" t="str">
        <f>OffensePrj!R860</f>
        <v/>
      </c>
      <c r="C861" s="132" t="str">
        <f>OffensePrj!D860</f>
        <v>#N/A</v>
      </c>
      <c r="D861" s="132" t="str">
        <f>OffensePrj!E860</f>
        <v>#N/A</v>
      </c>
      <c r="E861" s="132" t="str">
        <f>OffensePrj!F860</f>
        <v>#N/A</v>
      </c>
      <c r="F861" s="132" t="str">
        <f>OffensePrj!G860</f>
        <v>#N/A</v>
      </c>
      <c r="G861" s="133" t="str">
        <f>OffensePrj!H860</f>
        <v>#N/A</v>
      </c>
      <c r="H861" s="132" t="str">
        <f>OffensePrj!I860</f>
        <v>#N/A</v>
      </c>
      <c r="I861" s="132" t="str">
        <f>OffensePrj!J860</f>
        <v>#N/A</v>
      </c>
      <c r="J861" s="132" t="str">
        <f>OffensePrj!K860</f>
        <v>#N/A</v>
      </c>
      <c r="K861" s="132" t="str">
        <f>OffensePrj!L860</f>
        <v>#N/A</v>
      </c>
      <c r="L861" s="132" t="str">
        <f>OffensePrj!M860</f>
        <v>#N/A</v>
      </c>
      <c r="M861" s="132" t="str">
        <f>OffensePrj!N860</f>
        <v>#N/A</v>
      </c>
      <c r="N861" s="132" t="str">
        <f>OffensePrj!O860</f>
        <v>#N/A</v>
      </c>
      <c r="O861" s="132" t="str">
        <f>OffensePrj!P860</f>
        <v>#N/A</v>
      </c>
      <c r="P861" s="132" t="str">
        <f>OffensePrj!Q860</f>
        <v>#N/A</v>
      </c>
      <c r="Q861" s="134">
        <f>IFERROR(ProjectionCalcs!D861*pointpasscomp+ProjectionCalcs!E861*pointpassyard+ProjectionCalcs!F861*pointpasstd+pointint*ProjectionCalcs!G861+ProjectionCalcs!H861*pointrushatt+pointrushyard*ProjectionCalcs!I861+pointrushtd*ProjectionCalcs!J861+ProjectionCalcs!K861*pointrec+pointrecyard*ProjectionCalcs!L861+ProjectionCalcs!M861*pointrectd+pointfumb*ProjectionCalcs!N861+(C861-D861)*pointpassinc+O861*pointret+P861*pointrushtd,0)</f>
        <v>0</v>
      </c>
      <c r="R861" s="113" t="str">
        <f t="shared" si="23"/>
        <v>#REF!</v>
      </c>
      <c r="S861" s="135" t="str">
        <f t="shared" si="24"/>
        <v>#REF!</v>
      </c>
      <c r="T861" s="113" t="str">
        <f t="array" ref="T861">ROUND(SUMPRODUCT((AE861&gt;=$AE$705:$AE$902)/COUNTIF($AE$705:$AE$902,$AE$705:$AE$902)),0)</f>
        <v>#DIV/0!</v>
      </c>
      <c r="U861" s="3" t="str">
        <f t="shared" si="25"/>
        <v>#REF!</v>
      </c>
      <c r="V861" s="3" t="str">
        <f t="array" ref="V861">IFERROR(INDEX(Overall!$C$3:$C$389,MATCH(ProjectionCalcs!B861,Overall!$D$3:$D$389,0)),"No")</f>
        <v>No</v>
      </c>
      <c r="W861" s="93">
        <f t="shared" si="26"/>
        <v>1</v>
      </c>
      <c r="X861" s="136"/>
      <c r="Y861" s="3" t="str">
        <f t="shared" si="27"/>
        <v/>
      </c>
      <c r="Z861" s="3" t="str">
        <f t="shared" si="6"/>
        <v>#DIV/0!</v>
      </c>
      <c r="AA861" s="96">
        <f t="shared" si="7"/>
        <v>0</v>
      </c>
      <c r="AB861" s="3" t="str">
        <f>IF(OR((AA861-$AD$2)&lt;0,(AA861-$AD$4)&lt;0),0,(AA861-$AD$2)*(AA861-$AD$4)*'Draft Array'!$K$101*'Draft Array'!$M$113*pcwr)</f>
        <v>#REF!</v>
      </c>
      <c r="AC861" s="3" t="str">
        <f t="shared" si="8"/>
        <v>#REF!</v>
      </c>
      <c r="AD861" s="135">
        <f t="shared" si="9"/>
        <v>0</v>
      </c>
      <c r="AE861" s="3" t="str">
        <f t="shared" si="28"/>
        <v>#DIV/0!</v>
      </c>
    </row>
    <row r="862" ht="15.75" customHeight="1">
      <c r="A862" s="156" t="str">
        <f>OffensePrj!C861</f>
        <v>te</v>
      </c>
      <c r="B862" s="131" t="str">
        <f>OffensePrj!R861</f>
        <v/>
      </c>
      <c r="C862" s="132" t="str">
        <f>OffensePrj!D861</f>
        <v>#N/A</v>
      </c>
      <c r="D862" s="132" t="str">
        <f>OffensePrj!E861</f>
        <v>#N/A</v>
      </c>
      <c r="E862" s="132" t="str">
        <f>OffensePrj!F861</f>
        <v>#N/A</v>
      </c>
      <c r="F862" s="132" t="str">
        <f>OffensePrj!G861</f>
        <v>#N/A</v>
      </c>
      <c r="G862" s="133" t="str">
        <f>OffensePrj!H861</f>
        <v>#N/A</v>
      </c>
      <c r="H862" s="132" t="str">
        <f>OffensePrj!I861</f>
        <v>#N/A</v>
      </c>
      <c r="I862" s="132" t="str">
        <f>OffensePrj!J861</f>
        <v>#N/A</v>
      </c>
      <c r="J862" s="132" t="str">
        <f>OffensePrj!K861</f>
        <v>#N/A</v>
      </c>
      <c r="K862" s="132" t="str">
        <f>OffensePrj!L861</f>
        <v>#N/A</v>
      </c>
      <c r="L862" s="132" t="str">
        <f>OffensePrj!M861</f>
        <v>#N/A</v>
      </c>
      <c r="M862" s="132" t="str">
        <f>OffensePrj!N861</f>
        <v>#N/A</v>
      </c>
      <c r="N862" s="132" t="str">
        <f>OffensePrj!O861</f>
        <v>#N/A</v>
      </c>
      <c r="O862" s="132" t="str">
        <f>OffensePrj!P861</f>
        <v>#N/A</v>
      </c>
      <c r="P862" s="132" t="str">
        <f>OffensePrj!Q861</f>
        <v>#N/A</v>
      </c>
      <c r="Q862" s="134">
        <f>IFERROR(ProjectionCalcs!D862*pointpasscomp+ProjectionCalcs!E862*pointpassyard+ProjectionCalcs!F862*pointpasstd+pointint*ProjectionCalcs!G862+ProjectionCalcs!H862*pointrushatt+pointrushyard*ProjectionCalcs!I862+pointrushtd*ProjectionCalcs!J862+ProjectionCalcs!K862*pointrec+pointrecyard*ProjectionCalcs!L862+ProjectionCalcs!M862*pointrectd+pointfumb*ProjectionCalcs!N862+(C862-D862)*pointpassinc+O862*pointret+P862*pointrushtd,0)</f>
        <v>0</v>
      </c>
      <c r="R862" s="113" t="str">
        <f t="shared" si="23"/>
        <v>#REF!</v>
      </c>
      <c r="S862" s="135" t="str">
        <f t="shared" si="24"/>
        <v>#REF!</v>
      </c>
      <c r="T862" s="113" t="str">
        <f t="array" ref="T862">ROUND(SUMPRODUCT((AE862&gt;=$AE$705:$AE$902)/COUNTIF($AE$705:$AE$902,$AE$705:$AE$902)),0)</f>
        <v>#DIV/0!</v>
      </c>
      <c r="U862" s="3" t="str">
        <f t="shared" si="25"/>
        <v>#REF!</v>
      </c>
      <c r="V862" s="3" t="str">
        <f t="array" ref="V862">IFERROR(INDEX(Overall!$C$3:$C$389,MATCH(ProjectionCalcs!B862,Overall!$D$3:$D$389,0)),"No")</f>
        <v>No</v>
      </c>
      <c r="W862" s="93">
        <f t="shared" si="26"/>
        <v>1</v>
      </c>
      <c r="X862" s="136"/>
      <c r="Y862" s="3" t="str">
        <f t="shared" si="27"/>
        <v/>
      </c>
      <c r="Z862" s="3" t="str">
        <f t="shared" si="6"/>
        <v>#DIV/0!</v>
      </c>
      <c r="AA862" s="96">
        <f t="shared" si="7"/>
        <v>0</v>
      </c>
      <c r="AB862" s="3" t="str">
        <f>IF(OR((AA862-$AD$2)&lt;0,(AA862-$AD$4)&lt;0),0,(AA862-$AD$2)*(AA862-$AD$4)*'Draft Array'!$K$101*'Draft Array'!$M$113*pcwr)</f>
        <v>#REF!</v>
      </c>
      <c r="AC862" s="3" t="str">
        <f t="shared" si="8"/>
        <v>#REF!</v>
      </c>
      <c r="AD862" s="135">
        <f t="shared" si="9"/>
        <v>0</v>
      </c>
      <c r="AE862" s="3" t="str">
        <f t="shared" si="28"/>
        <v>#DIV/0!</v>
      </c>
    </row>
    <row r="863" ht="15.75" customHeight="1">
      <c r="A863" s="156" t="str">
        <f>OffensePrj!C862</f>
        <v>te</v>
      </c>
      <c r="B863" s="131" t="str">
        <f>OffensePrj!R862</f>
        <v/>
      </c>
      <c r="C863" s="132" t="str">
        <f>OffensePrj!D862</f>
        <v>#N/A</v>
      </c>
      <c r="D863" s="132" t="str">
        <f>OffensePrj!E862</f>
        <v>#N/A</v>
      </c>
      <c r="E863" s="132" t="str">
        <f>OffensePrj!F862</f>
        <v>#N/A</v>
      </c>
      <c r="F863" s="132" t="str">
        <f>OffensePrj!G862</f>
        <v>#N/A</v>
      </c>
      <c r="G863" s="133" t="str">
        <f>OffensePrj!H862</f>
        <v>#N/A</v>
      </c>
      <c r="H863" s="132" t="str">
        <f>OffensePrj!I862</f>
        <v>#N/A</v>
      </c>
      <c r="I863" s="132" t="str">
        <f>OffensePrj!J862</f>
        <v>#N/A</v>
      </c>
      <c r="J863" s="132" t="str">
        <f>OffensePrj!K862</f>
        <v>#N/A</v>
      </c>
      <c r="K863" s="132" t="str">
        <f>OffensePrj!L862</f>
        <v>#N/A</v>
      </c>
      <c r="L863" s="132" t="str">
        <f>OffensePrj!M862</f>
        <v>#N/A</v>
      </c>
      <c r="M863" s="132" t="str">
        <f>OffensePrj!N862</f>
        <v>#N/A</v>
      </c>
      <c r="N863" s="132" t="str">
        <f>OffensePrj!O862</f>
        <v>#N/A</v>
      </c>
      <c r="O863" s="132" t="str">
        <f>OffensePrj!P862</f>
        <v>#N/A</v>
      </c>
      <c r="P863" s="132" t="str">
        <f>OffensePrj!Q862</f>
        <v>#N/A</v>
      </c>
      <c r="Q863" s="134">
        <f>IFERROR(ProjectionCalcs!D863*pointpasscomp+ProjectionCalcs!E863*pointpassyard+ProjectionCalcs!F863*pointpasstd+pointint*ProjectionCalcs!G863+ProjectionCalcs!H863*pointrushatt+pointrushyard*ProjectionCalcs!I863+pointrushtd*ProjectionCalcs!J863+ProjectionCalcs!K863*pointrec+pointrecyard*ProjectionCalcs!L863+ProjectionCalcs!M863*pointrectd+pointfumb*ProjectionCalcs!N863+(C863-D863)*pointpassinc+O863*pointret+P863*pointrushtd,0)</f>
        <v>0</v>
      </c>
      <c r="R863" s="113" t="str">
        <f t="shared" si="23"/>
        <v>#REF!</v>
      </c>
      <c r="S863" s="135" t="str">
        <f t="shared" si="24"/>
        <v>#REF!</v>
      </c>
      <c r="T863" s="113" t="str">
        <f t="array" ref="T863">ROUND(SUMPRODUCT((AE863&gt;=$AE$705:$AE$902)/COUNTIF($AE$705:$AE$902,$AE$705:$AE$902)),0)</f>
        <v>#DIV/0!</v>
      </c>
      <c r="U863" s="3" t="str">
        <f t="shared" si="25"/>
        <v>#REF!</v>
      </c>
      <c r="V863" s="3" t="str">
        <f t="array" ref="V863">IFERROR(INDEX(Overall!$C$3:$C$389,MATCH(ProjectionCalcs!B863,Overall!$D$3:$D$389,0)),"No")</f>
        <v>No</v>
      </c>
      <c r="W863" s="93">
        <f t="shared" si="26"/>
        <v>1</v>
      </c>
      <c r="X863" s="136"/>
      <c r="Y863" s="3" t="str">
        <f t="shared" si="27"/>
        <v/>
      </c>
      <c r="Z863" s="3" t="str">
        <f t="shared" si="6"/>
        <v>#DIV/0!</v>
      </c>
      <c r="AA863" s="96">
        <f t="shared" si="7"/>
        <v>0</v>
      </c>
      <c r="AB863" s="3" t="str">
        <f>IF(OR((AA863-$AD$2)&lt;0,(AA863-$AD$4)&lt;0),0,(AA863-$AD$2)*(AA863-$AD$4)*'Draft Array'!$K$101*'Draft Array'!$M$113*pcwr)</f>
        <v>#REF!</v>
      </c>
      <c r="AC863" s="3" t="str">
        <f t="shared" si="8"/>
        <v>#REF!</v>
      </c>
      <c r="AD863" s="135">
        <f t="shared" si="9"/>
        <v>0</v>
      </c>
      <c r="AE863" s="3" t="str">
        <f t="shared" si="28"/>
        <v>#DIV/0!</v>
      </c>
    </row>
    <row r="864" ht="15.75" customHeight="1">
      <c r="A864" s="156" t="str">
        <f>OffensePrj!C863</f>
        <v>te</v>
      </c>
      <c r="B864" s="131" t="str">
        <f>OffensePrj!R863</f>
        <v/>
      </c>
      <c r="C864" s="132" t="str">
        <f>OffensePrj!D863</f>
        <v>#N/A</v>
      </c>
      <c r="D864" s="132" t="str">
        <f>OffensePrj!E863</f>
        <v>#N/A</v>
      </c>
      <c r="E864" s="132" t="str">
        <f>OffensePrj!F863</f>
        <v>#N/A</v>
      </c>
      <c r="F864" s="132" t="str">
        <f>OffensePrj!G863</f>
        <v>#N/A</v>
      </c>
      <c r="G864" s="133" t="str">
        <f>OffensePrj!H863</f>
        <v>#N/A</v>
      </c>
      <c r="H864" s="132" t="str">
        <f>OffensePrj!I863</f>
        <v>#N/A</v>
      </c>
      <c r="I864" s="132" t="str">
        <f>OffensePrj!J863</f>
        <v>#N/A</v>
      </c>
      <c r="J864" s="132" t="str">
        <f>OffensePrj!K863</f>
        <v>#N/A</v>
      </c>
      <c r="K864" s="132" t="str">
        <f>OffensePrj!L863</f>
        <v>#N/A</v>
      </c>
      <c r="L864" s="132" t="str">
        <f>OffensePrj!M863</f>
        <v>#N/A</v>
      </c>
      <c r="M864" s="132" t="str">
        <f>OffensePrj!N863</f>
        <v>#N/A</v>
      </c>
      <c r="N864" s="132" t="str">
        <f>OffensePrj!O863</f>
        <v>#N/A</v>
      </c>
      <c r="O864" s="132" t="str">
        <f>OffensePrj!P863</f>
        <v>#N/A</v>
      </c>
      <c r="P864" s="132" t="str">
        <f>OffensePrj!Q863</f>
        <v>#N/A</v>
      </c>
      <c r="Q864" s="134">
        <f>IFERROR(ProjectionCalcs!D864*pointpasscomp+ProjectionCalcs!E864*pointpassyard+ProjectionCalcs!F864*pointpasstd+pointint*ProjectionCalcs!G864+ProjectionCalcs!H864*pointrushatt+pointrushyard*ProjectionCalcs!I864+pointrushtd*ProjectionCalcs!J864+ProjectionCalcs!K864*pointrec+pointrecyard*ProjectionCalcs!L864+ProjectionCalcs!M864*pointrectd+pointfumb*ProjectionCalcs!N864+(C864-D864)*pointpassinc+O864*pointret+P864*pointrushtd,0)</f>
        <v>0</v>
      </c>
      <c r="R864" s="113" t="str">
        <f t="shared" si="23"/>
        <v>#REF!</v>
      </c>
      <c r="S864" s="135" t="str">
        <f t="shared" si="24"/>
        <v>#REF!</v>
      </c>
      <c r="T864" s="113" t="str">
        <f t="array" ref="T864">ROUND(SUMPRODUCT((AE864&gt;=$AE$705:$AE$902)/COUNTIF($AE$705:$AE$902,$AE$705:$AE$902)),0)</f>
        <v>#DIV/0!</v>
      </c>
      <c r="U864" s="3" t="str">
        <f t="shared" si="25"/>
        <v>#REF!</v>
      </c>
      <c r="V864" s="3" t="str">
        <f t="array" ref="V864">IFERROR(INDEX(Overall!$C$3:$C$389,MATCH(ProjectionCalcs!B864,Overall!$D$3:$D$389,0)),"No")</f>
        <v>No</v>
      </c>
      <c r="W864" s="93">
        <f t="shared" si="26"/>
        <v>1</v>
      </c>
      <c r="X864" s="136"/>
      <c r="Y864" s="3" t="str">
        <f t="shared" si="27"/>
        <v/>
      </c>
      <c r="Z864" s="3" t="str">
        <f t="shared" si="6"/>
        <v>#DIV/0!</v>
      </c>
      <c r="AA864" s="96">
        <f t="shared" si="7"/>
        <v>0</v>
      </c>
      <c r="AB864" s="3" t="str">
        <f>IF(OR((AA864-$AD$2)&lt;0,(AA864-$AD$4)&lt;0),0,(AA864-$AD$2)*(AA864-$AD$4)*'Draft Array'!$K$101*'Draft Array'!$M$113*pcwr)</f>
        <v>#REF!</v>
      </c>
      <c r="AC864" s="3" t="str">
        <f t="shared" si="8"/>
        <v>#REF!</v>
      </c>
      <c r="AD864" s="135">
        <f t="shared" si="9"/>
        <v>0</v>
      </c>
      <c r="AE864" s="3" t="str">
        <f t="shared" si="28"/>
        <v>#DIV/0!</v>
      </c>
    </row>
    <row r="865" ht="15.75" customHeight="1">
      <c r="A865" s="156" t="str">
        <f>OffensePrj!C864</f>
        <v>te</v>
      </c>
      <c r="B865" s="131" t="str">
        <f>OffensePrj!R864</f>
        <v/>
      </c>
      <c r="C865" s="132" t="str">
        <f>OffensePrj!D864</f>
        <v>#N/A</v>
      </c>
      <c r="D865" s="132" t="str">
        <f>OffensePrj!E864</f>
        <v>#N/A</v>
      </c>
      <c r="E865" s="132" t="str">
        <f>OffensePrj!F864</f>
        <v>#N/A</v>
      </c>
      <c r="F865" s="132" t="str">
        <f>OffensePrj!G864</f>
        <v>#N/A</v>
      </c>
      <c r="G865" s="133" t="str">
        <f>OffensePrj!H864</f>
        <v>#N/A</v>
      </c>
      <c r="H865" s="132" t="str">
        <f>OffensePrj!I864</f>
        <v>#N/A</v>
      </c>
      <c r="I865" s="132" t="str">
        <f>OffensePrj!J864</f>
        <v>#N/A</v>
      </c>
      <c r="J865" s="132" t="str">
        <f>OffensePrj!K864</f>
        <v>#N/A</v>
      </c>
      <c r="K865" s="132" t="str">
        <f>OffensePrj!L864</f>
        <v>#N/A</v>
      </c>
      <c r="L865" s="132" t="str">
        <f>OffensePrj!M864</f>
        <v>#N/A</v>
      </c>
      <c r="M865" s="132" t="str">
        <f>OffensePrj!N864</f>
        <v>#N/A</v>
      </c>
      <c r="N865" s="132" t="str">
        <f>OffensePrj!O864</f>
        <v>#N/A</v>
      </c>
      <c r="O865" s="132" t="str">
        <f>OffensePrj!P864</f>
        <v>#N/A</v>
      </c>
      <c r="P865" s="132" t="str">
        <f>OffensePrj!Q864</f>
        <v>#N/A</v>
      </c>
      <c r="Q865" s="134">
        <f>IFERROR(ProjectionCalcs!D865*pointpasscomp+ProjectionCalcs!E865*pointpassyard+ProjectionCalcs!F865*pointpasstd+pointint*ProjectionCalcs!G865+ProjectionCalcs!H865*pointrushatt+pointrushyard*ProjectionCalcs!I865+pointrushtd*ProjectionCalcs!J865+ProjectionCalcs!K865*pointrec+pointrecyard*ProjectionCalcs!L865+ProjectionCalcs!M865*pointrectd+pointfumb*ProjectionCalcs!N865+(C865-D865)*pointpassinc+O865*pointret+P865*pointrushtd,0)</f>
        <v>0</v>
      </c>
      <c r="R865" s="113" t="str">
        <f t="shared" si="23"/>
        <v>#REF!</v>
      </c>
      <c r="S865" s="135" t="str">
        <f t="shared" si="24"/>
        <v>#REF!</v>
      </c>
      <c r="T865" s="113" t="str">
        <f t="array" ref="T865">ROUND(SUMPRODUCT((AE865&gt;=$AE$705:$AE$902)/COUNTIF($AE$705:$AE$902,$AE$705:$AE$902)),0)</f>
        <v>#DIV/0!</v>
      </c>
      <c r="U865" s="3" t="str">
        <f t="shared" si="25"/>
        <v>#REF!</v>
      </c>
      <c r="V865" s="3" t="str">
        <f t="array" ref="V865">IFERROR(INDEX(Overall!$C$3:$C$389,MATCH(ProjectionCalcs!B865,Overall!$D$3:$D$389,0)),"No")</f>
        <v>No</v>
      </c>
      <c r="W865" s="93">
        <f t="shared" si="26"/>
        <v>1</v>
      </c>
      <c r="X865" s="136"/>
      <c r="Y865" s="3" t="str">
        <f t="shared" si="27"/>
        <v/>
      </c>
      <c r="Z865" s="3" t="str">
        <f t="shared" si="6"/>
        <v>#DIV/0!</v>
      </c>
      <c r="AA865" s="96">
        <f t="shared" si="7"/>
        <v>0</v>
      </c>
      <c r="AB865" s="3" t="str">
        <f>IF(OR((AA865-$AD$2)&lt;0,(AA865-$AD$4)&lt;0),0,(AA865-$AD$2)*(AA865-$AD$4)*'Draft Array'!$K$101*'Draft Array'!$M$113*pcwr)</f>
        <v>#REF!</v>
      </c>
      <c r="AC865" s="3" t="str">
        <f t="shared" si="8"/>
        <v>#REF!</v>
      </c>
      <c r="AD865" s="135">
        <f t="shared" si="9"/>
        <v>0</v>
      </c>
      <c r="AE865" s="3" t="str">
        <f t="shared" si="28"/>
        <v>#DIV/0!</v>
      </c>
    </row>
    <row r="866" ht="15.75" customHeight="1">
      <c r="A866" s="156" t="str">
        <f>OffensePrj!C865</f>
        <v>te</v>
      </c>
      <c r="B866" s="131" t="str">
        <f>OffensePrj!R865</f>
        <v/>
      </c>
      <c r="C866" s="132" t="str">
        <f>OffensePrj!D865</f>
        <v>#N/A</v>
      </c>
      <c r="D866" s="132" t="str">
        <f>OffensePrj!E865</f>
        <v>#N/A</v>
      </c>
      <c r="E866" s="132" t="str">
        <f>OffensePrj!F865</f>
        <v>#N/A</v>
      </c>
      <c r="F866" s="132" t="str">
        <f>OffensePrj!G865</f>
        <v>#N/A</v>
      </c>
      <c r="G866" s="133" t="str">
        <f>OffensePrj!H865</f>
        <v>#N/A</v>
      </c>
      <c r="H866" s="132" t="str">
        <f>OffensePrj!I865</f>
        <v>#N/A</v>
      </c>
      <c r="I866" s="132" t="str">
        <f>OffensePrj!J865</f>
        <v>#N/A</v>
      </c>
      <c r="J866" s="132" t="str">
        <f>OffensePrj!K865</f>
        <v>#N/A</v>
      </c>
      <c r="K866" s="132" t="str">
        <f>OffensePrj!L865</f>
        <v>#N/A</v>
      </c>
      <c r="L866" s="132" t="str">
        <f>OffensePrj!M865</f>
        <v>#N/A</v>
      </c>
      <c r="M866" s="132" t="str">
        <f>OffensePrj!N865</f>
        <v>#N/A</v>
      </c>
      <c r="N866" s="132" t="str">
        <f>OffensePrj!O865</f>
        <v>#N/A</v>
      </c>
      <c r="O866" s="132" t="str">
        <f>OffensePrj!P865</f>
        <v>#N/A</v>
      </c>
      <c r="P866" s="132" t="str">
        <f>OffensePrj!Q865</f>
        <v>#N/A</v>
      </c>
      <c r="Q866" s="134">
        <f>IFERROR(ProjectionCalcs!D866*pointpasscomp+ProjectionCalcs!E866*pointpassyard+ProjectionCalcs!F866*pointpasstd+pointint*ProjectionCalcs!G866+ProjectionCalcs!H866*pointrushatt+pointrushyard*ProjectionCalcs!I866+pointrushtd*ProjectionCalcs!J866+ProjectionCalcs!K866*pointrec+pointrecyard*ProjectionCalcs!L866+ProjectionCalcs!M866*pointrectd+pointfumb*ProjectionCalcs!N866+(C866-D866)*pointpassinc+O866*pointret+P866*pointrushtd,0)</f>
        <v>0</v>
      </c>
      <c r="R866" s="113" t="str">
        <f t="shared" si="23"/>
        <v>#REF!</v>
      </c>
      <c r="S866" s="135" t="str">
        <f t="shared" si="24"/>
        <v>#REF!</v>
      </c>
      <c r="T866" s="113" t="str">
        <f t="array" ref="T866">ROUND(SUMPRODUCT((AE866&gt;=$AE$705:$AE$902)/COUNTIF($AE$705:$AE$902,$AE$705:$AE$902)),0)</f>
        <v>#DIV/0!</v>
      </c>
      <c r="U866" s="3" t="str">
        <f t="shared" si="25"/>
        <v>#REF!</v>
      </c>
      <c r="V866" s="3" t="str">
        <f t="array" ref="V866">IFERROR(INDEX(Overall!$C$3:$C$389,MATCH(ProjectionCalcs!B866,Overall!$D$3:$D$389,0)),"No")</f>
        <v>No</v>
      </c>
      <c r="W866" s="93">
        <f t="shared" si="26"/>
        <v>1</v>
      </c>
      <c r="X866" s="136"/>
      <c r="Y866" s="3" t="str">
        <f t="shared" si="27"/>
        <v/>
      </c>
      <c r="Z866" s="3" t="str">
        <f t="shared" si="6"/>
        <v>#DIV/0!</v>
      </c>
      <c r="AA866" s="96">
        <f t="shared" si="7"/>
        <v>0</v>
      </c>
      <c r="AB866" s="3" t="str">
        <f>IF(OR((AA866-$AD$2)&lt;0,(AA866-$AD$4)&lt;0),0,(AA866-$AD$2)*(AA866-$AD$4)*'Draft Array'!$K$101*'Draft Array'!$M$113*pcwr)</f>
        <v>#REF!</v>
      </c>
      <c r="AC866" s="3" t="str">
        <f t="shared" si="8"/>
        <v>#REF!</v>
      </c>
      <c r="AD866" s="135">
        <f t="shared" si="9"/>
        <v>0</v>
      </c>
      <c r="AE866" s="3" t="str">
        <f t="shared" si="28"/>
        <v>#DIV/0!</v>
      </c>
    </row>
    <row r="867" ht="15.75" customHeight="1">
      <c r="A867" s="156" t="str">
        <f>OffensePrj!C866</f>
        <v>te</v>
      </c>
      <c r="B867" s="131" t="str">
        <f>OffensePrj!R866</f>
        <v/>
      </c>
      <c r="C867" s="132" t="str">
        <f>OffensePrj!D866</f>
        <v>#N/A</v>
      </c>
      <c r="D867" s="132" t="str">
        <f>OffensePrj!E866</f>
        <v>#N/A</v>
      </c>
      <c r="E867" s="132" t="str">
        <f>OffensePrj!F866</f>
        <v>#N/A</v>
      </c>
      <c r="F867" s="132" t="str">
        <f>OffensePrj!G866</f>
        <v>#N/A</v>
      </c>
      <c r="G867" s="133" t="str">
        <f>OffensePrj!H866</f>
        <v>#N/A</v>
      </c>
      <c r="H867" s="132" t="str">
        <f>OffensePrj!I866</f>
        <v>#N/A</v>
      </c>
      <c r="I867" s="132" t="str">
        <f>OffensePrj!J866</f>
        <v>#N/A</v>
      </c>
      <c r="J867" s="132" t="str">
        <f>OffensePrj!K866</f>
        <v>#N/A</v>
      </c>
      <c r="K867" s="132" t="str">
        <f>OffensePrj!L866</f>
        <v>#N/A</v>
      </c>
      <c r="L867" s="132" t="str">
        <f>OffensePrj!M866</f>
        <v>#N/A</v>
      </c>
      <c r="M867" s="132" t="str">
        <f>OffensePrj!N866</f>
        <v>#N/A</v>
      </c>
      <c r="N867" s="132" t="str">
        <f>OffensePrj!O866</f>
        <v>#N/A</v>
      </c>
      <c r="O867" s="132" t="str">
        <f>OffensePrj!P866</f>
        <v>#N/A</v>
      </c>
      <c r="P867" s="132" t="str">
        <f>OffensePrj!Q866</f>
        <v>#N/A</v>
      </c>
      <c r="Q867" s="134">
        <f>IFERROR(ProjectionCalcs!D867*pointpasscomp+ProjectionCalcs!E867*pointpassyard+ProjectionCalcs!F867*pointpasstd+pointint*ProjectionCalcs!G867+ProjectionCalcs!H867*pointrushatt+pointrushyard*ProjectionCalcs!I867+pointrushtd*ProjectionCalcs!J867+ProjectionCalcs!K867*pointrec+pointrecyard*ProjectionCalcs!L867+ProjectionCalcs!M867*pointrectd+pointfumb*ProjectionCalcs!N867+(C867-D867)*pointpassinc+O867*pointret+P867*pointrushtd,0)</f>
        <v>0</v>
      </c>
      <c r="R867" s="113" t="str">
        <f t="shared" si="23"/>
        <v>#REF!</v>
      </c>
      <c r="S867" s="135" t="str">
        <f t="shared" si="24"/>
        <v>#REF!</v>
      </c>
      <c r="T867" s="113" t="str">
        <f t="array" ref="T867">ROUND(SUMPRODUCT((AE867&gt;=$AE$705:$AE$902)/COUNTIF($AE$705:$AE$902,$AE$705:$AE$902)),0)</f>
        <v>#DIV/0!</v>
      </c>
      <c r="U867" s="3" t="str">
        <f t="shared" si="25"/>
        <v>#REF!</v>
      </c>
      <c r="V867" s="3" t="str">
        <f t="array" ref="V867">IFERROR(INDEX(Overall!$C$3:$C$389,MATCH(ProjectionCalcs!B867,Overall!$D$3:$D$389,0)),"No")</f>
        <v>No</v>
      </c>
      <c r="W867" s="93">
        <f t="shared" si="26"/>
        <v>1</v>
      </c>
      <c r="X867" s="136"/>
      <c r="Y867" s="3" t="str">
        <f t="shared" si="27"/>
        <v/>
      </c>
      <c r="Z867" s="3" t="str">
        <f t="shared" si="6"/>
        <v>#DIV/0!</v>
      </c>
      <c r="AA867" s="96">
        <f t="shared" si="7"/>
        <v>0</v>
      </c>
      <c r="AB867" s="3" t="str">
        <f>IF(OR((AA867-$AD$2)&lt;0,(AA867-$AD$4)&lt;0),0,(AA867-$AD$2)*(AA867-$AD$4)*'Draft Array'!$K$101*'Draft Array'!$M$113*pcwr)</f>
        <v>#REF!</v>
      </c>
      <c r="AC867" s="3" t="str">
        <f t="shared" si="8"/>
        <v>#REF!</v>
      </c>
      <c r="AD867" s="135">
        <f t="shared" si="9"/>
        <v>0</v>
      </c>
      <c r="AE867" s="3" t="str">
        <f t="shared" si="28"/>
        <v>#DIV/0!</v>
      </c>
    </row>
    <row r="868" ht="15.75" customHeight="1">
      <c r="A868" s="156" t="str">
        <f>OffensePrj!C867</f>
        <v>te</v>
      </c>
      <c r="B868" s="131" t="str">
        <f>OffensePrj!R867</f>
        <v/>
      </c>
      <c r="C868" s="132" t="str">
        <f>OffensePrj!D867</f>
        <v>#N/A</v>
      </c>
      <c r="D868" s="132" t="str">
        <f>OffensePrj!E867</f>
        <v>#N/A</v>
      </c>
      <c r="E868" s="132" t="str">
        <f>OffensePrj!F867</f>
        <v>#N/A</v>
      </c>
      <c r="F868" s="132" t="str">
        <f>OffensePrj!G867</f>
        <v>#N/A</v>
      </c>
      <c r="G868" s="133" t="str">
        <f>OffensePrj!H867</f>
        <v>#N/A</v>
      </c>
      <c r="H868" s="132" t="str">
        <f>OffensePrj!I867</f>
        <v>#N/A</v>
      </c>
      <c r="I868" s="132" t="str">
        <f>OffensePrj!J867</f>
        <v>#N/A</v>
      </c>
      <c r="J868" s="132" t="str">
        <f>OffensePrj!K867</f>
        <v>#N/A</v>
      </c>
      <c r="K868" s="132" t="str">
        <f>OffensePrj!L867</f>
        <v>#N/A</v>
      </c>
      <c r="L868" s="132" t="str">
        <f>OffensePrj!M867</f>
        <v>#N/A</v>
      </c>
      <c r="M868" s="132" t="str">
        <f>OffensePrj!N867</f>
        <v>#N/A</v>
      </c>
      <c r="N868" s="132" t="str">
        <f>OffensePrj!O867</f>
        <v>#N/A</v>
      </c>
      <c r="O868" s="132" t="str">
        <f>OffensePrj!P867</f>
        <v>#N/A</v>
      </c>
      <c r="P868" s="132" t="str">
        <f>OffensePrj!Q867</f>
        <v>#N/A</v>
      </c>
      <c r="Q868" s="134">
        <f>IFERROR(ProjectionCalcs!D868*pointpasscomp+ProjectionCalcs!E868*pointpassyard+ProjectionCalcs!F868*pointpasstd+pointint*ProjectionCalcs!G868+ProjectionCalcs!H868*pointrushatt+pointrushyard*ProjectionCalcs!I868+pointrushtd*ProjectionCalcs!J868+ProjectionCalcs!K868*pointrec+pointrecyard*ProjectionCalcs!L868+ProjectionCalcs!M868*pointrectd+pointfumb*ProjectionCalcs!N868+(C868-D868)*pointpassinc+O868*pointret+P868*pointrushtd,0)</f>
        <v>0</v>
      </c>
      <c r="R868" s="113" t="str">
        <f t="shared" si="23"/>
        <v>#REF!</v>
      </c>
      <c r="S868" s="135" t="str">
        <f t="shared" si="24"/>
        <v>#REF!</v>
      </c>
      <c r="T868" s="113" t="str">
        <f t="array" ref="T868">ROUND(SUMPRODUCT((AE868&gt;=$AE$705:$AE$902)/COUNTIF($AE$705:$AE$902,$AE$705:$AE$902)),0)</f>
        <v>#DIV/0!</v>
      </c>
      <c r="U868" s="3" t="str">
        <f t="shared" si="25"/>
        <v>#REF!</v>
      </c>
      <c r="V868" s="3" t="str">
        <f t="array" ref="V868">IFERROR(INDEX(Overall!$C$3:$C$389,MATCH(ProjectionCalcs!B868,Overall!$D$3:$D$389,0)),"No")</f>
        <v>No</v>
      </c>
      <c r="W868" s="93">
        <f t="shared" si="26"/>
        <v>1</v>
      </c>
      <c r="X868" s="136"/>
      <c r="Y868" s="3" t="str">
        <f t="shared" si="27"/>
        <v/>
      </c>
      <c r="Z868" s="3" t="str">
        <f t="shared" si="6"/>
        <v>#DIV/0!</v>
      </c>
      <c r="AA868" s="96">
        <f t="shared" si="7"/>
        <v>0</v>
      </c>
      <c r="AB868" s="3" t="str">
        <f>IF(OR((AA868-$AD$2)&lt;0,(AA868-$AD$4)&lt;0),0,(AA868-$AD$2)*(AA868-$AD$4)*'Draft Array'!$K$101*'Draft Array'!$M$113*pcwr)</f>
        <v>#REF!</v>
      </c>
      <c r="AC868" s="3" t="str">
        <f t="shared" si="8"/>
        <v>#REF!</v>
      </c>
      <c r="AD868" s="135">
        <f t="shared" si="9"/>
        <v>0</v>
      </c>
      <c r="AE868" s="3" t="str">
        <f t="shared" si="28"/>
        <v>#DIV/0!</v>
      </c>
    </row>
    <row r="869" ht="15.75" customHeight="1">
      <c r="A869" s="156" t="str">
        <f>OffensePrj!C868</f>
        <v>te</v>
      </c>
      <c r="B869" s="131" t="str">
        <f>OffensePrj!R868</f>
        <v/>
      </c>
      <c r="C869" s="132" t="str">
        <f>OffensePrj!D868</f>
        <v>#N/A</v>
      </c>
      <c r="D869" s="132" t="str">
        <f>OffensePrj!E868</f>
        <v>#N/A</v>
      </c>
      <c r="E869" s="132" t="str">
        <f>OffensePrj!F868</f>
        <v>#N/A</v>
      </c>
      <c r="F869" s="132" t="str">
        <f>OffensePrj!G868</f>
        <v>#N/A</v>
      </c>
      <c r="G869" s="133" t="str">
        <f>OffensePrj!H868</f>
        <v>#N/A</v>
      </c>
      <c r="H869" s="132" t="str">
        <f>OffensePrj!I868</f>
        <v>#N/A</v>
      </c>
      <c r="I869" s="132" t="str">
        <f>OffensePrj!J868</f>
        <v>#N/A</v>
      </c>
      <c r="J869" s="132" t="str">
        <f>OffensePrj!K868</f>
        <v>#N/A</v>
      </c>
      <c r="K869" s="132" t="str">
        <f>OffensePrj!L868</f>
        <v>#N/A</v>
      </c>
      <c r="L869" s="132" t="str">
        <f>OffensePrj!M868</f>
        <v>#N/A</v>
      </c>
      <c r="M869" s="132" t="str">
        <f>OffensePrj!N868</f>
        <v>#N/A</v>
      </c>
      <c r="N869" s="132" t="str">
        <f>OffensePrj!O868</f>
        <v>#N/A</v>
      </c>
      <c r="O869" s="132" t="str">
        <f>OffensePrj!P868</f>
        <v>#N/A</v>
      </c>
      <c r="P869" s="132" t="str">
        <f>OffensePrj!Q868</f>
        <v>#N/A</v>
      </c>
      <c r="Q869" s="134">
        <f>IFERROR(ProjectionCalcs!D869*pointpasscomp+ProjectionCalcs!E869*pointpassyard+ProjectionCalcs!F869*pointpasstd+pointint*ProjectionCalcs!G869+ProjectionCalcs!H869*pointrushatt+pointrushyard*ProjectionCalcs!I869+pointrushtd*ProjectionCalcs!J869+ProjectionCalcs!K869*pointrec+pointrecyard*ProjectionCalcs!L869+ProjectionCalcs!M869*pointrectd+pointfumb*ProjectionCalcs!N869+(C869-D869)*pointpassinc+O869*pointret+P869*pointrushtd,0)</f>
        <v>0</v>
      </c>
      <c r="R869" s="113" t="str">
        <f t="shared" si="23"/>
        <v>#REF!</v>
      </c>
      <c r="S869" s="135" t="str">
        <f t="shared" si="24"/>
        <v>#REF!</v>
      </c>
      <c r="T869" s="113" t="str">
        <f t="array" ref="T869">ROUND(SUMPRODUCT((AE869&gt;=$AE$705:$AE$902)/COUNTIF($AE$705:$AE$902,$AE$705:$AE$902)),0)</f>
        <v>#DIV/0!</v>
      </c>
      <c r="U869" s="3" t="str">
        <f t="shared" si="25"/>
        <v>#REF!</v>
      </c>
      <c r="V869" s="3" t="str">
        <f t="array" ref="V869">IFERROR(INDEX(Overall!$C$3:$C$389,MATCH(ProjectionCalcs!B869,Overall!$D$3:$D$389,0)),"No")</f>
        <v>No</v>
      </c>
      <c r="W869" s="93">
        <f t="shared" si="26"/>
        <v>1</v>
      </c>
      <c r="X869" s="136"/>
      <c r="Y869" s="3" t="str">
        <f t="shared" si="27"/>
        <v/>
      </c>
      <c r="Z869" s="3" t="str">
        <f t="shared" si="6"/>
        <v>#DIV/0!</v>
      </c>
      <c r="AA869" s="96">
        <f t="shared" si="7"/>
        <v>0</v>
      </c>
      <c r="AB869" s="3" t="str">
        <f>IF(OR((AA869-$AD$2)&lt;0,(AA869-$AD$4)&lt;0),0,(AA869-$AD$2)*(AA869-$AD$4)*'Draft Array'!$K$101*'Draft Array'!$M$113*pcwr)</f>
        <v>#REF!</v>
      </c>
      <c r="AC869" s="3" t="str">
        <f t="shared" si="8"/>
        <v>#REF!</v>
      </c>
      <c r="AD869" s="135">
        <f t="shared" si="9"/>
        <v>0</v>
      </c>
      <c r="AE869" s="3" t="str">
        <f t="shared" si="28"/>
        <v>#DIV/0!</v>
      </c>
    </row>
    <row r="870" ht="15.75" customHeight="1">
      <c r="A870" s="156" t="str">
        <f>OffensePrj!C869</f>
        <v>te</v>
      </c>
      <c r="B870" s="131" t="str">
        <f>OffensePrj!R869</f>
        <v/>
      </c>
      <c r="C870" s="132" t="str">
        <f>OffensePrj!D869</f>
        <v>#N/A</v>
      </c>
      <c r="D870" s="132" t="str">
        <f>OffensePrj!E869</f>
        <v>#N/A</v>
      </c>
      <c r="E870" s="132" t="str">
        <f>OffensePrj!F869</f>
        <v>#N/A</v>
      </c>
      <c r="F870" s="132" t="str">
        <f>OffensePrj!G869</f>
        <v>#N/A</v>
      </c>
      <c r="G870" s="133" t="str">
        <f>OffensePrj!H869</f>
        <v>#N/A</v>
      </c>
      <c r="H870" s="132" t="str">
        <f>OffensePrj!I869</f>
        <v>#N/A</v>
      </c>
      <c r="I870" s="132" t="str">
        <f>OffensePrj!J869</f>
        <v>#N/A</v>
      </c>
      <c r="J870" s="132" t="str">
        <f>OffensePrj!K869</f>
        <v>#N/A</v>
      </c>
      <c r="K870" s="132" t="str">
        <f>OffensePrj!L869</f>
        <v>#N/A</v>
      </c>
      <c r="L870" s="132" t="str">
        <f>OffensePrj!M869</f>
        <v>#N/A</v>
      </c>
      <c r="M870" s="132" t="str">
        <f>OffensePrj!N869</f>
        <v>#N/A</v>
      </c>
      <c r="N870" s="132" t="str">
        <f>OffensePrj!O869</f>
        <v>#N/A</v>
      </c>
      <c r="O870" s="132" t="str">
        <f>OffensePrj!P869</f>
        <v>#N/A</v>
      </c>
      <c r="P870" s="132" t="str">
        <f>OffensePrj!Q869</f>
        <v>#N/A</v>
      </c>
      <c r="Q870" s="134">
        <f>IFERROR(ProjectionCalcs!D870*pointpasscomp+ProjectionCalcs!E870*pointpassyard+ProjectionCalcs!F870*pointpasstd+pointint*ProjectionCalcs!G870+ProjectionCalcs!H870*pointrushatt+pointrushyard*ProjectionCalcs!I870+pointrushtd*ProjectionCalcs!J870+ProjectionCalcs!K870*pointrec+pointrecyard*ProjectionCalcs!L870+ProjectionCalcs!M870*pointrectd+pointfumb*ProjectionCalcs!N870+(C870-D870)*pointpassinc+O870*pointret+P870*pointrushtd,0)</f>
        <v>0</v>
      </c>
      <c r="R870" s="113" t="str">
        <f t="shared" si="23"/>
        <v>#REF!</v>
      </c>
      <c r="S870" s="135" t="str">
        <f t="shared" si="24"/>
        <v>#REF!</v>
      </c>
      <c r="T870" s="113" t="str">
        <f t="array" ref="T870">ROUND(SUMPRODUCT((AE870&gt;=$AE$705:$AE$902)/COUNTIF($AE$705:$AE$902,$AE$705:$AE$902)),0)</f>
        <v>#DIV/0!</v>
      </c>
      <c r="U870" s="3" t="str">
        <f t="shared" si="25"/>
        <v>#REF!</v>
      </c>
      <c r="V870" s="3" t="str">
        <f t="array" ref="V870">IFERROR(INDEX(Overall!$C$3:$C$389,MATCH(ProjectionCalcs!B870,Overall!$D$3:$D$389,0)),"No")</f>
        <v>No</v>
      </c>
      <c r="W870" s="93">
        <f t="shared" si="26"/>
        <v>1</v>
      </c>
      <c r="X870" s="136"/>
      <c r="Y870" s="3" t="str">
        <f t="shared" si="27"/>
        <v/>
      </c>
      <c r="Z870" s="3" t="str">
        <f t="shared" si="6"/>
        <v>#DIV/0!</v>
      </c>
      <c r="AA870" s="96">
        <f t="shared" si="7"/>
        <v>0</v>
      </c>
      <c r="AB870" s="3" t="str">
        <f>IF(OR((AA870-$AD$2)&lt;0,(AA870-$AD$4)&lt;0),0,(AA870-$AD$2)*(AA870-$AD$4)*'Draft Array'!$K$101*'Draft Array'!$M$113*pcwr)</f>
        <v>#REF!</v>
      </c>
      <c r="AC870" s="3" t="str">
        <f t="shared" si="8"/>
        <v>#REF!</v>
      </c>
      <c r="AD870" s="135">
        <f t="shared" si="9"/>
        <v>0</v>
      </c>
      <c r="AE870" s="3" t="str">
        <f t="shared" si="28"/>
        <v>#DIV/0!</v>
      </c>
    </row>
    <row r="871" ht="15.75" customHeight="1">
      <c r="A871" s="156" t="str">
        <f>OffensePrj!C870</f>
        <v>te</v>
      </c>
      <c r="B871" s="131" t="str">
        <f>OffensePrj!R870</f>
        <v/>
      </c>
      <c r="C871" s="132" t="str">
        <f>OffensePrj!D870</f>
        <v>#N/A</v>
      </c>
      <c r="D871" s="132" t="str">
        <f>OffensePrj!E870</f>
        <v>#N/A</v>
      </c>
      <c r="E871" s="132" t="str">
        <f>OffensePrj!F870</f>
        <v>#N/A</v>
      </c>
      <c r="F871" s="132" t="str">
        <f>OffensePrj!G870</f>
        <v>#N/A</v>
      </c>
      <c r="G871" s="133" t="str">
        <f>OffensePrj!H870</f>
        <v>#N/A</v>
      </c>
      <c r="H871" s="132" t="str">
        <f>OffensePrj!I870</f>
        <v>#N/A</v>
      </c>
      <c r="I871" s="132" t="str">
        <f>OffensePrj!J870</f>
        <v>#N/A</v>
      </c>
      <c r="J871" s="132" t="str">
        <f>OffensePrj!K870</f>
        <v>#N/A</v>
      </c>
      <c r="K871" s="132" t="str">
        <f>OffensePrj!L870</f>
        <v>#N/A</v>
      </c>
      <c r="L871" s="132" t="str">
        <f>OffensePrj!M870</f>
        <v>#N/A</v>
      </c>
      <c r="M871" s="132" t="str">
        <f>OffensePrj!N870</f>
        <v>#N/A</v>
      </c>
      <c r="N871" s="132" t="str">
        <f>OffensePrj!O870</f>
        <v>#N/A</v>
      </c>
      <c r="O871" s="132" t="str">
        <f>OffensePrj!P870</f>
        <v>#N/A</v>
      </c>
      <c r="P871" s="132" t="str">
        <f>OffensePrj!Q870</f>
        <v>#N/A</v>
      </c>
      <c r="Q871" s="134">
        <f>IFERROR(ProjectionCalcs!D871*pointpasscomp+ProjectionCalcs!E871*pointpassyard+ProjectionCalcs!F871*pointpasstd+pointint*ProjectionCalcs!G871+ProjectionCalcs!H871*pointrushatt+pointrushyard*ProjectionCalcs!I871+pointrushtd*ProjectionCalcs!J871+ProjectionCalcs!K871*pointrec+pointrecyard*ProjectionCalcs!L871+ProjectionCalcs!M871*pointrectd+pointfumb*ProjectionCalcs!N871+(C871-D871)*pointpassinc+O871*pointret+P871*pointrushtd,0)</f>
        <v>0</v>
      </c>
      <c r="R871" s="113" t="str">
        <f t="shared" si="23"/>
        <v>#REF!</v>
      </c>
      <c r="S871" s="135" t="str">
        <f t="shared" si="24"/>
        <v>#REF!</v>
      </c>
      <c r="T871" s="113" t="str">
        <f t="array" ref="T871">ROUND(SUMPRODUCT((AE871&gt;=$AE$705:$AE$902)/COUNTIF($AE$705:$AE$902,$AE$705:$AE$902)),0)</f>
        <v>#DIV/0!</v>
      </c>
      <c r="U871" s="3" t="str">
        <f t="shared" si="25"/>
        <v>#REF!</v>
      </c>
      <c r="V871" s="3" t="str">
        <f t="array" ref="V871">IFERROR(INDEX(Overall!$C$3:$C$389,MATCH(ProjectionCalcs!B871,Overall!$D$3:$D$389,0)),"No")</f>
        <v>No</v>
      </c>
      <c r="W871" s="93">
        <f t="shared" si="26"/>
        <v>1</v>
      </c>
      <c r="X871" s="136"/>
      <c r="Y871" s="3" t="str">
        <f t="shared" si="27"/>
        <v/>
      </c>
      <c r="Z871" s="3" t="str">
        <f t="shared" si="6"/>
        <v>#DIV/0!</v>
      </c>
      <c r="AA871" s="96">
        <f t="shared" si="7"/>
        <v>0</v>
      </c>
      <c r="AB871" s="3" t="str">
        <f>IF(OR((AA871-$AD$2)&lt;0,(AA871-$AD$4)&lt;0),0,(AA871-$AD$2)*(AA871-$AD$4)*'Draft Array'!$K$101*'Draft Array'!$M$113*pcwr)</f>
        <v>#REF!</v>
      </c>
      <c r="AC871" s="3" t="str">
        <f t="shared" si="8"/>
        <v>#REF!</v>
      </c>
      <c r="AD871" s="135">
        <f t="shared" si="9"/>
        <v>0</v>
      </c>
      <c r="AE871" s="3" t="str">
        <f t="shared" si="28"/>
        <v>#DIV/0!</v>
      </c>
    </row>
    <row r="872" ht="15.75" customHeight="1">
      <c r="A872" s="156" t="str">
        <f>OffensePrj!C871</f>
        <v>te</v>
      </c>
      <c r="B872" s="131" t="str">
        <f>OffensePrj!R871</f>
        <v/>
      </c>
      <c r="C872" s="132" t="str">
        <f>OffensePrj!D871</f>
        <v>#N/A</v>
      </c>
      <c r="D872" s="132" t="str">
        <f>OffensePrj!E871</f>
        <v>#N/A</v>
      </c>
      <c r="E872" s="132" t="str">
        <f>OffensePrj!F871</f>
        <v>#N/A</v>
      </c>
      <c r="F872" s="132" t="str">
        <f>OffensePrj!G871</f>
        <v>#N/A</v>
      </c>
      <c r="G872" s="133" t="str">
        <f>OffensePrj!H871</f>
        <v>#N/A</v>
      </c>
      <c r="H872" s="132" t="str">
        <f>OffensePrj!I871</f>
        <v>#N/A</v>
      </c>
      <c r="I872" s="132" t="str">
        <f>OffensePrj!J871</f>
        <v>#N/A</v>
      </c>
      <c r="J872" s="132" t="str">
        <f>OffensePrj!K871</f>
        <v>#N/A</v>
      </c>
      <c r="K872" s="132" t="str">
        <f>OffensePrj!L871</f>
        <v>#N/A</v>
      </c>
      <c r="L872" s="132" t="str">
        <f>OffensePrj!M871</f>
        <v>#N/A</v>
      </c>
      <c r="M872" s="132" t="str">
        <f>OffensePrj!N871</f>
        <v>#N/A</v>
      </c>
      <c r="N872" s="132" t="str">
        <f>OffensePrj!O871</f>
        <v>#N/A</v>
      </c>
      <c r="O872" s="132" t="str">
        <f>OffensePrj!P871</f>
        <v>#N/A</v>
      </c>
      <c r="P872" s="132" t="str">
        <f>OffensePrj!Q871</f>
        <v>#N/A</v>
      </c>
      <c r="Q872" s="134">
        <f>IFERROR(ProjectionCalcs!D872*pointpasscomp+ProjectionCalcs!E872*pointpassyard+ProjectionCalcs!F872*pointpasstd+pointint*ProjectionCalcs!G872+ProjectionCalcs!H872*pointrushatt+pointrushyard*ProjectionCalcs!I872+pointrushtd*ProjectionCalcs!J872+ProjectionCalcs!K872*pointrec+pointrecyard*ProjectionCalcs!L872+ProjectionCalcs!M872*pointrectd+pointfumb*ProjectionCalcs!N872+(C872-D872)*pointpassinc+O872*pointret+P872*pointrushtd,0)</f>
        <v>0</v>
      </c>
      <c r="R872" s="113" t="str">
        <f t="shared" si="23"/>
        <v>#REF!</v>
      </c>
      <c r="S872" s="135" t="str">
        <f t="shared" si="24"/>
        <v>#REF!</v>
      </c>
      <c r="T872" s="113" t="str">
        <f t="array" ref="T872">ROUND(SUMPRODUCT((AE872&gt;=$AE$705:$AE$902)/COUNTIF($AE$705:$AE$902,$AE$705:$AE$902)),0)</f>
        <v>#DIV/0!</v>
      </c>
      <c r="U872" s="3" t="str">
        <f t="shared" si="25"/>
        <v>#REF!</v>
      </c>
      <c r="V872" s="3" t="str">
        <f t="array" ref="V872">IFERROR(INDEX(Overall!$C$3:$C$389,MATCH(ProjectionCalcs!B872,Overall!$D$3:$D$389,0)),"No")</f>
        <v>No</v>
      </c>
      <c r="W872" s="93">
        <f t="shared" si="26"/>
        <v>1</v>
      </c>
      <c r="X872" s="136"/>
      <c r="Y872" s="3" t="str">
        <f t="shared" si="27"/>
        <v/>
      </c>
      <c r="Z872" s="3" t="str">
        <f t="shared" si="6"/>
        <v>#DIV/0!</v>
      </c>
      <c r="AA872" s="96">
        <f t="shared" si="7"/>
        <v>0</v>
      </c>
      <c r="AB872" s="3" t="str">
        <f>IF(OR((AA872-$AD$2)&lt;0,(AA872-$AD$4)&lt;0),0,(AA872-$AD$2)*(AA872-$AD$4)*'Draft Array'!$K$101*'Draft Array'!$M$113*pcwr)</f>
        <v>#REF!</v>
      </c>
      <c r="AC872" s="3" t="str">
        <f t="shared" si="8"/>
        <v>#REF!</v>
      </c>
      <c r="AD872" s="135">
        <f t="shared" si="9"/>
        <v>0</v>
      </c>
      <c r="AE872" s="3" t="str">
        <f t="shared" si="28"/>
        <v>#DIV/0!</v>
      </c>
    </row>
    <row r="873" ht="15.75" customHeight="1">
      <c r="A873" s="156" t="str">
        <f>OffensePrj!C872</f>
        <v>te</v>
      </c>
      <c r="B873" s="131" t="str">
        <f>OffensePrj!R872</f>
        <v/>
      </c>
      <c r="C873" s="132" t="str">
        <f>OffensePrj!D872</f>
        <v>#N/A</v>
      </c>
      <c r="D873" s="132" t="str">
        <f>OffensePrj!E872</f>
        <v>#N/A</v>
      </c>
      <c r="E873" s="132" t="str">
        <f>OffensePrj!F872</f>
        <v>#N/A</v>
      </c>
      <c r="F873" s="132" t="str">
        <f>OffensePrj!G872</f>
        <v>#N/A</v>
      </c>
      <c r="G873" s="133" t="str">
        <f>OffensePrj!H872</f>
        <v>#N/A</v>
      </c>
      <c r="H873" s="132" t="str">
        <f>OffensePrj!I872</f>
        <v>#N/A</v>
      </c>
      <c r="I873" s="132" t="str">
        <f>OffensePrj!J872</f>
        <v>#N/A</v>
      </c>
      <c r="J873" s="132" t="str">
        <f>OffensePrj!K872</f>
        <v>#N/A</v>
      </c>
      <c r="K873" s="132" t="str">
        <f>OffensePrj!L872</f>
        <v>#N/A</v>
      </c>
      <c r="L873" s="132" t="str">
        <f>OffensePrj!M872</f>
        <v>#N/A</v>
      </c>
      <c r="M873" s="132" t="str">
        <f>OffensePrj!N872</f>
        <v>#N/A</v>
      </c>
      <c r="N873" s="132" t="str">
        <f>OffensePrj!O872</f>
        <v>#N/A</v>
      </c>
      <c r="O873" s="132" t="str">
        <f>OffensePrj!P872</f>
        <v>#N/A</v>
      </c>
      <c r="P873" s="132" t="str">
        <f>OffensePrj!Q872</f>
        <v>#N/A</v>
      </c>
      <c r="Q873" s="134">
        <f>IFERROR(ProjectionCalcs!D873*pointpasscomp+ProjectionCalcs!E873*pointpassyard+ProjectionCalcs!F873*pointpasstd+pointint*ProjectionCalcs!G873+ProjectionCalcs!H873*pointrushatt+pointrushyard*ProjectionCalcs!I873+pointrushtd*ProjectionCalcs!J873+ProjectionCalcs!K873*pointrec+pointrecyard*ProjectionCalcs!L873+ProjectionCalcs!M873*pointrectd+pointfumb*ProjectionCalcs!N873+(C873-D873)*pointpassinc+O873*pointret+P873*pointrushtd,0)</f>
        <v>0</v>
      </c>
      <c r="R873" s="113" t="str">
        <f t="shared" si="23"/>
        <v>#REF!</v>
      </c>
      <c r="S873" s="135" t="str">
        <f t="shared" si="24"/>
        <v>#REF!</v>
      </c>
      <c r="T873" s="113" t="str">
        <f t="array" ref="T873">ROUND(SUMPRODUCT((AE873&gt;=$AE$705:$AE$902)/COUNTIF($AE$705:$AE$902,$AE$705:$AE$902)),0)</f>
        <v>#DIV/0!</v>
      </c>
      <c r="U873" s="3" t="str">
        <f t="shared" si="25"/>
        <v>#REF!</v>
      </c>
      <c r="V873" s="3" t="str">
        <f t="array" ref="V873">IFERROR(INDEX(Overall!$C$3:$C$389,MATCH(ProjectionCalcs!B873,Overall!$D$3:$D$389,0)),"No")</f>
        <v>No</v>
      </c>
      <c r="W873" s="93">
        <f t="shared" si="26"/>
        <v>1</v>
      </c>
      <c r="X873" s="136"/>
      <c r="Y873" s="3" t="str">
        <f t="shared" si="27"/>
        <v/>
      </c>
      <c r="Z873" s="3" t="str">
        <f t="shared" si="6"/>
        <v>#DIV/0!</v>
      </c>
      <c r="AA873" s="96">
        <f t="shared" si="7"/>
        <v>0</v>
      </c>
      <c r="AB873" s="3" t="str">
        <f>IF(OR((AA873-$AD$2)&lt;0,(AA873-$AD$4)&lt;0),0,(AA873-$AD$2)*(AA873-$AD$4)*'Draft Array'!$K$101*'Draft Array'!$M$113*pcwr)</f>
        <v>#REF!</v>
      </c>
      <c r="AC873" s="3" t="str">
        <f t="shared" si="8"/>
        <v>#REF!</v>
      </c>
      <c r="AD873" s="135">
        <f t="shared" si="9"/>
        <v>0</v>
      </c>
      <c r="AE873" s="3" t="str">
        <f t="shared" si="28"/>
        <v>#DIV/0!</v>
      </c>
    </row>
    <row r="874" ht="15.75" customHeight="1">
      <c r="A874" s="156" t="str">
        <f>OffensePrj!C873</f>
        <v>te</v>
      </c>
      <c r="B874" s="131" t="str">
        <f>OffensePrj!R873</f>
        <v/>
      </c>
      <c r="C874" s="132" t="str">
        <f>OffensePrj!D873</f>
        <v>#N/A</v>
      </c>
      <c r="D874" s="132" t="str">
        <f>OffensePrj!E873</f>
        <v>#N/A</v>
      </c>
      <c r="E874" s="132" t="str">
        <f>OffensePrj!F873</f>
        <v>#N/A</v>
      </c>
      <c r="F874" s="132" t="str">
        <f>OffensePrj!G873</f>
        <v>#N/A</v>
      </c>
      <c r="G874" s="133" t="str">
        <f>OffensePrj!H873</f>
        <v>#N/A</v>
      </c>
      <c r="H874" s="132" t="str">
        <f>OffensePrj!I873</f>
        <v>#N/A</v>
      </c>
      <c r="I874" s="132" t="str">
        <f>OffensePrj!J873</f>
        <v>#N/A</v>
      </c>
      <c r="J874" s="132" t="str">
        <f>OffensePrj!K873</f>
        <v>#N/A</v>
      </c>
      <c r="K874" s="132" t="str">
        <f>OffensePrj!L873</f>
        <v>#N/A</v>
      </c>
      <c r="L874" s="132" t="str">
        <f>OffensePrj!M873</f>
        <v>#N/A</v>
      </c>
      <c r="M874" s="132" t="str">
        <f>OffensePrj!N873</f>
        <v>#N/A</v>
      </c>
      <c r="N874" s="132" t="str">
        <f>OffensePrj!O873</f>
        <v>#N/A</v>
      </c>
      <c r="O874" s="132" t="str">
        <f>OffensePrj!P873</f>
        <v>#N/A</v>
      </c>
      <c r="P874" s="132" t="str">
        <f>OffensePrj!Q873</f>
        <v>#N/A</v>
      </c>
      <c r="Q874" s="134">
        <f>IFERROR(ProjectionCalcs!D874*pointpasscomp+ProjectionCalcs!E874*pointpassyard+ProjectionCalcs!F874*pointpasstd+pointint*ProjectionCalcs!G874+ProjectionCalcs!H874*pointrushatt+pointrushyard*ProjectionCalcs!I874+pointrushtd*ProjectionCalcs!J874+ProjectionCalcs!K874*pointrec+pointrecyard*ProjectionCalcs!L874+ProjectionCalcs!M874*pointrectd+pointfumb*ProjectionCalcs!N874+(C874-D874)*pointpassinc+O874*pointret+P874*pointrushtd,0)</f>
        <v>0</v>
      </c>
      <c r="R874" s="113" t="str">
        <f t="shared" si="23"/>
        <v>#REF!</v>
      </c>
      <c r="S874" s="135" t="str">
        <f t="shared" si="24"/>
        <v>#REF!</v>
      </c>
      <c r="T874" s="113" t="str">
        <f t="array" ref="T874">ROUND(SUMPRODUCT((AE874&gt;=$AE$705:$AE$902)/COUNTIF($AE$705:$AE$902,$AE$705:$AE$902)),0)</f>
        <v>#DIV/0!</v>
      </c>
      <c r="U874" s="3" t="str">
        <f t="shared" si="25"/>
        <v>#REF!</v>
      </c>
      <c r="V874" s="3" t="str">
        <f t="array" ref="V874">IFERROR(INDEX(Overall!$C$3:$C$389,MATCH(ProjectionCalcs!B874,Overall!$D$3:$D$389,0)),"No")</f>
        <v>No</v>
      </c>
      <c r="W874" s="93">
        <f t="shared" si="26"/>
        <v>1</v>
      </c>
      <c r="X874" s="136"/>
      <c r="Y874" s="3" t="str">
        <f t="shared" si="27"/>
        <v/>
      </c>
      <c r="Z874" s="3" t="str">
        <f t="shared" si="6"/>
        <v>#DIV/0!</v>
      </c>
      <c r="AA874" s="96">
        <f t="shared" si="7"/>
        <v>0</v>
      </c>
      <c r="AB874" s="3" t="str">
        <f>IF(OR((AA874-$AD$2)&lt;0,(AA874-$AD$4)&lt;0),0,(AA874-$AD$2)*(AA874-$AD$4)*'Draft Array'!$K$101*'Draft Array'!$M$113*pcwr)</f>
        <v>#REF!</v>
      </c>
      <c r="AC874" s="3" t="str">
        <f t="shared" si="8"/>
        <v>#REF!</v>
      </c>
      <c r="AD874" s="135">
        <f t="shared" si="9"/>
        <v>0</v>
      </c>
      <c r="AE874" s="3" t="str">
        <f t="shared" si="28"/>
        <v>#DIV/0!</v>
      </c>
    </row>
    <row r="875" ht="15.75" customHeight="1">
      <c r="A875" s="156" t="str">
        <f>OffensePrj!C874</f>
        <v>te</v>
      </c>
      <c r="B875" s="131" t="str">
        <f>OffensePrj!R874</f>
        <v/>
      </c>
      <c r="C875" s="132" t="str">
        <f>OffensePrj!D874</f>
        <v>#N/A</v>
      </c>
      <c r="D875" s="132" t="str">
        <f>OffensePrj!E874</f>
        <v>#N/A</v>
      </c>
      <c r="E875" s="132" t="str">
        <f>OffensePrj!F874</f>
        <v>#N/A</v>
      </c>
      <c r="F875" s="132" t="str">
        <f>OffensePrj!G874</f>
        <v>#N/A</v>
      </c>
      <c r="G875" s="133" t="str">
        <f>OffensePrj!H874</f>
        <v>#N/A</v>
      </c>
      <c r="H875" s="132" t="str">
        <f>OffensePrj!I874</f>
        <v>#N/A</v>
      </c>
      <c r="I875" s="132" t="str">
        <f>OffensePrj!J874</f>
        <v>#N/A</v>
      </c>
      <c r="J875" s="132" t="str">
        <f>OffensePrj!K874</f>
        <v>#N/A</v>
      </c>
      <c r="K875" s="132" t="str">
        <f>OffensePrj!L874</f>
        <v>#N/A</v>
      </c>
      <c r="L875" s="132" t="str">
        <f>OffensePrj!M874</f>
        <v>#N/A</v>
      </c>
      <c r="M875" s="132" t="str">
        <f>OffensePrj!N874</f>
        <v>#N/A</v>
      </c>
      <c r="N875" s="132" t="str">
        <f>OffensePrj!O874</f>
        <v>#N/A</v>
      </c>
      <c r="O875" s="132" t="str">
        <f>OffensePrj!P874</f>
        <v>#N/A</v>
      </c>
      <c r="P875" s="132" t="str">
        <f>OffensePrj!Q874</f>
        <v>#N/A</v>
      </c>
      <c r="Q875" s="134">
        <f>IFERROR(ProjectionCalcs!D875*pointpasscomp+ProjectionCalcs!E875*pointpassyard+ProjectionCalcs!F875*pointpasstd+pointint*ProjectionCalcs!G875+ProjectionCalcs!H875*pointrushatt+pointrushyard*ProjectionCalcs!I875+pointrushtd*ProjectionCalcs!J875+ProjectionCalcs!K875*pointrec+pointrecyard*ProjectionCalcs!L875+ProjectionCalcs!M875*pointrectd+pointfumb*ProjectionCalcs!N875+(C875-D875)*pointpassinc+O875*pointret+P875*pointrushtd,0)</f>
        <v>0</v>
      </c>
      <c r="R875" s="113" t="str">
        <f t="shared" si="23"/>
        <v>#REF!</v>
      </c>
      <c r="S875" s="135" t="str">
        <f t="shared" si="24"/>
        <v>#REF!</v>
      </c>
      <c r="T875" s="113" t="str">
        <f t="array" ref="T875">ROUND(SUMPRODUCT((AE875&gt;=$AE$705:$AE$902)/COUNTIF($AE$705:$AE$902,$AE$705:$AE$902)),0)</f>
        <v>#DIV/0!</v>
      </c>
      <c r="U875" s="3" t="str">
        <f t="shared" si="25"/>
        <v>#REF!</v>
      </c>
      <c r="V875" s="3" t="str">
        <f t="array" ref="V875">IFERROR(INDEX(Overall!$C$3:$C$389,MATCH(ProjectionCalcs!B875,Overall!$D$3:$D$389,0)),"No")</f>
        <v>No</v>
      </c>
      <c r="W875" s="93">
        <f t="shared" si="26"/>
        <v>1</v>
      </c>
      <c r="X875" s="136"/>
      <c r="Y875" s="3" t="str">
        <f t="shared" si="27"/>
        <v/>
      </c>
      <c r="Z875" s="3" t="str">
        <f t="shared" si="6"/>
        <v>#DIV/0!</v>
      </c>
      <c r="AA875" s="96">
        <f t="shared" si="7"/>
        <v>0</v>
      </c>
      <c r="AB875" s="3" t="str">
        <f>IF(OR((AA875-$AD$2)&lt;0,(AA875-$AD$4)&lt;0),0,(AA875-$AD$2)*(AA875-$AD$4)*'Draft Array'!$K$101*'Draft Array'!$M$113*pcwr)</f>
        <v>#REF!</v>
      </c>
      <c r="AC875" s="3" t="str">
        <f t="shared" si="8"/>
        <v>#REF!</v>
      </c>
      <c r="AD875" s="135">
        <f t="shared" si="9"/>
        <v>0</v>
      </c>
      <c r="AE875" s="3" t="str">
        <f t="shared" si="28"/>
        <v>#DIV/0!</v>
      </c>
    </row>
    <row r="876" ht="15.75" customHeight="1">
      <c r="A876" s="156" t="str">
        <f>OffensePrj!C875</f>
        <v>te</v>
      </c>
      <c r="B876" s="131" t="str">
        <f>OffensePrj!R875</f>
        <v/>
      </c>
      <c r="C876" s="132" t="str">
        <f>OffensePrj!D875</f>
        <v>#N/A</v>
      </c>
      <c r="D876" s="132" t="str">
        <f>OffensePrj!E875</f>
        <v>#N/A</v>
      </c>
      <c r="E876" s="132" t="str">
        <f>OffensePrj!F875</f>
        <v>#N/A</v>
      </c>
      <c r="F876" s="132" t="str">
        <f>OffensePrj!G875</f>
        <v>#N/A</v>
      </c>
      <c r="G876" s="133" t="str">
        <f>OffensePrj!H875</f>
        <v>#N/A</v>
      </c>
      <c r="H876" s="132" t="str">
        <f>OffensePrj!I875</f>
        <v>#N/A</v>
      </c>
      <c r="I876" s="132" t="str">
        <f>OffensePrj!J875</f>
        <v>#N/A</v>
      </c>
      <c r="J876" s="132" t="str">
        <f>OffensePrj!K875</f>
        <v>#N/A</v>
      </c>
      <c r="K876" s="132" t="str">
        <f>OffensePrj!L875</f>
        <v>#N/A</v>
      </c>
      <c r="L876" s="132" t="str">
        <f>OffensePrj!M875</f>
        <v>#N/A</v>
      </c>
      <c r="M876" s="132" t="str">
        <f>OffensePrj!N875</f>
        <v>#N/A</v>
      </c>
      <c r="N876" s="132" t="str">
        <f>OffensePrj!O875</f>
        <v>#N/A</v>
      </c>
      <c r="O876" s="132" t="str">
        <f>OffensePrj!P875</f>
        <v>#N/A</v>
      </c>
      <c r="P876" s="132" t="str">
        <f>OffensePrj!Q875</f>
        <v>#N/A</v>
      </c>
      <c r="Q876" s="134">
        <f>IFERROR(ProjectionCalcs!D876*pointpasscomp+ProjectionCalcs!E876*pointpassyard+ProjectionCalcs!F876*pointpasstd+pointint*ProjectionCalcs!G876+ProjectionCalcs!H876*pointrushatt+pointrushyard*ProjectionCalcs!I876+pointrushtd*ProjectionCalcs!J876+ProjectionCalcs!K876*pointrec+pointrecyard*ProjectionCalcs!L876+ProjectionCalcs!M876*pointrectd+pointfumb*ProjectionCalcs!N876+(C876-D876)*pointpassinc+O876*pointret+P876*pointrushtd,0)</f>
        <v>0</v>
      </c>
      <c r="R876" s="113" t="str">
        <f t="shared" si="23"/>
        <v>#REF!</v>
      </c>
      <c r="S876" s="135" t="str">
        <f t="shared" si="24"/>
        <v>#REF!</v>
      </c>
      <c r="T876" s="113" t="str">
        <f t="array" ref="T876">ROUND(SUMPRODUCT((AE876&gt;=$AE$705:$AE$902)/COUNTIF($AE$705:$AE$902,$AE$705:$AE$902)),0)</f>
        <v>#DIV/0!</v>
      </c>
      <c r="U876" s="3" t="str">
        <f t="shared" si="25"/>
        <v>#REF!</v>
      </c>
      <c r="V876" s="3" t="str">
        <f t="array" ref="V876">IFERROR(INDEX(Overall!$C$3:$C$389,MATCH(ProjectionCalcs!B876,Overall!$D$3:$D$389,0)),"No")</f>
        <v>No</v>
      </c>
      <c r="W876" s="93">
        <f t="shared" si="26"/>
        <v>1</v>
      </c>
      <c r="X876" s="136"/>
      <c r="Y876" s="3" t="str">
        <f t="shared" si="27"/>
        <v/>
      </c>
      <c r="Z876" s="3" t="str">
        <f t="shared" si="6"/>
        <v>#DIV/0!</v>
      </c>
      <c r="AA876" s="96">
        <f t="shared" si="7"/>
        <v>0</v>
      </c>
      <c r="AB876" s="3" t="str">
        <f>IF(OR((AA876-$AD$2)&lt;0,(AA876-$AD$4)&lt;0),0,(AA876-$AD$2)*(AA876-$AD$4)*'Draft Array'!$K$101*'Draft Array'!$M$113*pcwr)</f>
        <v>#REF!</v>
      </c>
      <c r="AC876" s="3" t="str">
        <f t="shared" si="8"/>
        <v>#REF!</v>
      </c>
      <c r="AD876" s="135">
        <f t="shared" si="9"/>
        <v>0</v>
      </c>
      <c r="AE876" s="3" t="str">
        <f t="shared" si="28"/>
        <v>#DIV/0!</v>
      </c>
    </row>
    <row r="877" ht="15.75" customHeight="1">
      <c r="A877" s="156" t="str">
        <f>OffensePrj!C876</f>
        <v>te</v>
      </c>
      <c r="B877" s="131" t="str">
        <f>OffensePrj!R876</f>
        <v/>
      </c>
      <c r="C877" s="132" t="str">
        <f>OffensePrj!D876</f>
        <v>#N/A</v>
      </c>
      <c r="D877" s="132" t="str">
        <f>OffensePrj!E876</f>
        <v>#N/A</v>
      </c>
      <c r="E877" s="132" t="str">
        <f>OffensePrj!F876</f>
        <v>#N/A</v>
      </c>
      <c r="F877" s="132" t="str">
        <f>OffensePrj!G876</f>
        <v>#N/A</v>
      </c>
      <c r="G877" s="133" t="str">
        <f>OffensePrj!H876</f>
        <v>#N/A</v>
      </c>
      <c r="H877" s="132" t="str">
        <f>OffensePrj!I876</f>
        <v>#N/A</v>
      </c>
      <c r="I877" s="132" t="str">
        <f>OffensePrj!J876</f>
        <v>#N/A</v>
      </c>
      <c r="J877" s="132" t="str">
        <f>OffensePrj!K876</f>
        <v>#N/A</v>
      </c>
      <c r="K877" s="132" t="str">
        <f>OffensePrj!L876</f>
        <v>#N/A</v>
      </c>
      <c r="L877" s="132" t="str">
        <f>OffensePrj!M876</f>
        <v>#N/A</v>
      </c>
      <c r="M877" s="132" t="str">
        <f>OffensePrj!N876</f>
        <v>#N/A</v>
      </c>
      <c r="N877" s="132" t="str">
        <f>OffensePrj!O876</f>
        <v>#N/A</v>
      </c>
      <c r="O877" s="132" t="str">
        <f>OffensePrj!P876</f>
        <v>#N/A</v>
      </c>
      <c r="P877" s="132" t="str">
        <f>OffensePrj!Q876</f>
        <v>#N/A</v>
      </c>
      <c r="Q877" s="134">
        <f>IFERROR(ProjectionCalcs!D877*pointpasscomp+ProjectionCalcs!E877*pointpassyard+ProjectionCalcs!F877*pointpasstd+pointint*ProjectionCalcs!G877+ProjectionCalcs!H877*pointrushatt+pointrushyard*ProjectionCalcs!I877+pointrushtd*ProjectionCalcs!J877+ProjectionCalcs!K877*pointrec+pointrecyard*ProjectionCalcs!L877+ProjectionCalcs!M877*pointrectd+pointfumb*ProjectionCalcs!N877+(C877-D877)*pointpassinc+O877*pointret+P877*pointrushtd,0)</f>
        <v>0</v>
      </c>
      <c r="R877" s="113" t="str">
        <f t="shared" si="23"/>
        <v>#REF!</v>
      </c>
      <c r="S877" s="135" t="str">
        <f t="shared" si="24"/>
        <v>#REF!</v>
      </c>
      <c r="T877" s="113" t="str">
        <f t="array" ref="T877">ROUND(SUMPRODUCT((AE877&gt;=$AE$705:$AE$902)/COUNTIF($AE$705:$AE$902,$AE$705:$AE$902)),0)</f>
        <v>#DIV/0!</v>
      </c>
      <c r="U877" s="3" t="str">
        <f t="shared" si="25"/>
        <v>#REF!</v>
      </c>
      <c r="V877" s="3" t="str">
        <f t="array" ref="V877">IFERROR(INDEX(Overall!$C$3:$C$389,MATCH(ProjectionCalcs!B877,Overall!$D$3:$D$389,0)),"No")</f>
        <v>No</v>
      </c>
      <c r="W877" s="93">
        <f t="shared" si="26"/>
        <v>1</v>
      </c>
      <c r="X877" s="136"/>
      <c r="Y877" s="3" t="str">
        <f t="shared" si="27"/>
        <v/>
      </c>
      <c r="Z877" s="3" t="str">
        <f t="shared" si="6"/>
        <v>#DIV/0!</v>
      </c>
      <c r="AA877" s="96">
        <f t="shared" si="7"/>
        <v>0</v>
      </c>
      <c r="AB877" s="3" t="str">
        <f>IF(OR((AA877-$AD$2)&lt;0,(AA877-$AD$4)&lt;0),0,(AA877-$AD$2)*(AA877-$AD$4)*'Draft Array'!$K$101*'Draft Array'!$M$113*pcwr)</f>
        <v>#REF!</v>
      </c>
      <c r="AC877" s="3" t="str">
        <f t="shared" si="8"/>
        <v>#REF!</v>
      </c>
      <c r="AD877" s="135">
        <f t="shared" si="9"/>
        <v>0</v>
      </c>
      <c r="AE877" s="3" t="str">
        <f t="shared" si="28"/>
        <v>#DIV/0!</v>
      </c>
    </row>
    <row r="878" ht="15.75" customHeight="1">
      <c r="A878" s="156" t="str">
        <f>OffensePrj!C877</f>
        <v>te</v>
      </c>
      <c r="B878" s="131" t="str">
        <f>OffensePrj!R877</f>
        <v/>
      </c>
      <c r="C878" s="132" t="str">
        <f>OffensePrj!D877</f>
        <v>#N/A</v>
      </c>
      <c r="D878" s="132" t="str">
        <f>OffensePrj!E877</f>
        <v>#N/A</v>
      </c>
      <c r="E878" s="132" t="str">
        <f>OffensePrj!F877</f>
        <v>#N/A</v>
      </c>
      <c r="F878" s="132" t="str">
        <f>OffensePrj!G877</f>
        <v>#N/A</v>
      </c>
      <c r="G878" s="133" t="str">
        <f>OffensePrj!H877</f>
        <v>#N/A</v>
      </c>
      <c r="H878" s="132" t="str">
        <f>OffensePrj!I877</f>
        <v>#N/A</v>
      </c>
      <c r="I878" s="132" t="str">
        <f>OffensePrj!J877</f>
        <v>#N/A</v>
      </c>
      <c r="J878" s="132" t="str">
        <f>OffensePrj!K877</f>
        <v>#N/A</v>
      </c>
      <c r="K878" s="132" t="str">
        <f>OffensePrj!L877</f>
        <v>#N/A</v>
      </c>
      <c r="L878" s="132" t="str">
        <f>OffensePrj!M877</f>
        <v>#N/A</v>
      </c>
      <c r="M878" s="132" t="str">
        <f>OffensePrj!N877</f>
        <v>#N/A</v>
      </c>
      <c r="N878" s="132" t="str">
        <f>OffensePrj!O877</f>
        <v>#N/A</v>
      </c>
      <c r="O878" s="132" t="str">
        <f>OffensePrj!P877</f>
        <v>#N/A</v>
      </c>
      <c r="P878" s="132" t="str">
        <f>OffensePrj!Q877</f>
        <v>#N/A</v>
      </c>
      <c r="Q878" s="134">
        <f>IFERROR(ProjectionCalcs!D878*pointpasscomp+ProjectionCalcs!E878*pointpassyard+ProjectionCalcs!F878*pointpasstd+pointint*ProjectionCalcs!G878+ProjectionCalcs!H878*pointrushatt+pointrushyard*ProjectionCalcs!I878+pointrushtd*ProjectionCalcs!J878+ProjectionCalcs!K878*pointrec+pointrecyard*ProjectionCalcs!L878+ProjectionCalcs!M878*pointrectd+pointfumb*ProjectionCalcs!N878+(C878-D878)*pointpassinc+O878*pointret+P878*pointrushtd,0)</f>
        <v>0</v>
      </c>
      <c r="R878" s="113" t="str">
        <f t="shared" si="23"/>
        <v>#REF!</v>
      </c>
      <c r="S878" s="135" t="str">
        <f t="shared" si="24"/>
        <v>#REF!</v>
      </c>
      <c r="T878" s="113" t="str">
        <f t="array" ref="T878">ROUND(SUMPRODUCT((AE878&gt;=$AE$705:$AE$902)/COUNTIF($AE$705:$AE$902,$AE$705:$AE$902)),0)</f>
        <v>#DIV/0!</v>
      </c>
      <c r="U878" s="3" t="str">
        <f t="shared" si="25"/>
        <v>#REF!</v>
      </c>
      <c r="V878" s="3" t="str">
        <f t="array" ref="V878">IFERROR(INDEX(Overall!$C$3:$C$389,MATCH(ProjectionCalcs!B878,Overall!$D$3:$D$389,0)),"No")</f>
        <v>No</v>
      </c>
      <c r="W878" s="93">
        <f t="shared" si="26"/>
        <v>1</v>
      </c>
      <c r="X878" s="136"/>
      <c r="Y878" s="3" t="str">
        <f t="shared" si="27"/>
        <v/>
      </c>
      <c r="Z878" s="3" t="str">
        <f t="shared" si="6"/>
        <v>#DIV/0!</v>
      </c>
      <c r="AA878" s="96">
        <f t="shared" si="7"/>
        <v>0</v>
      </c>
      <c r="AB878" s="3" t="str">
        <f>IF(OR((AA878-$AD$2)&lt;0,(AA878-$AD$4)&lt;0),0,(AA878-$AD$2)*(AA878-$AD$4)*'Draft Array'!$K$101*'Draft Array'!$M$113*pcwr)</f>
        <v>#REF!</v>
      </c>
      <c r="AC878" s="3" t="str">
        <f t="shared" si="8"/>
        <v>#REF!</v>
      </c>
      <c r="AD878" s="135">
        <f t="shared" si="9"/>
        <v>0</v>
      </c>
      <c r="AE878" s="3" t="str">
        <f t="shared" si="28"/>
        <v>#DIV/0!</v>
      </c>
    </row>
    <row r="879" ht="15.75" customHeight="1">
      <c r="A879" s="156" t="str">
        <f>OffensePrj!C878</f>
        <v>te</v>
      </c>
      <c r="B879" s="131" t="str">
        <f>OffensePrj!R878</f>
        <v/>
      </c>
      <c r="C879" s="132" t="str">
        <f>OffensePrj!D878</f>
        <v>#N/A</v>
      </c>
      <c r="D879" s="132" t="str">
        <f>OffensePrj!E878</f>
        <v>#N/A</v>
      </c>
      <c r="E879" s="132" t="str">
        <f>OffensePrj!F878</f>
        <v>#N/A</v>
      </c>
      <c r="F879" s="132" t="str">
        <f>OffensePrj!G878</f>
        <v>#N/A</v>
      </c>
      <c r="G879" s="133" t="str">
        <f>OffensePrj!H878</f>
        <v>#N/A</v>
      </c>
      <c r="H879" s="132" t="str">
        <f>OffensePrj!I878</f>
        <v>#N/A</v>
      </c>
      <c r="I879" s="132" t="str">
        <f>OffensePrj!J878</f>
        <v>#N/A</v>
      </c>
      <c r="J879" s="132" t="str">
        <f>OffensePrj!K878</f>
        <v>#N/A</v>
      </c>
      <c r="K879" s="132" t="str">
        <f>OffensePrj!L878</f>
        <v>#N/A</v>
      </c>
      <c r="L879" s="132" t="str">
        <f>OffensePrj!M878</f>
        <v>#N/A</v>
      </c>
      <c r="M879" s="132" t="str">
        <f>OffensePrj!N878</f>
        <v>#N/A</v>
      </c>
      <c r="N879" s="132" t="str">
        <f>OffensePrj!O878</f>
        <v>#N/A</v>
      </c>
      <c r="O879" s="132" t="str">
        <f>OffensePrj!P878</f>
        <v>#N/A</v>
      </c>
      <c r="P879" s="132" t="str">
        <f>OffensePrj!Q878</f>
        <v>#N/A</v>
      </c>
      <c r="Q879" s="134">
        <f>IFERROR(ProjectionCalcs!D879*pointpasscomp+ProjectionCalcs!E879*pointpassyard+ProjectionCalcs!F879*pointpasstd+pointint*ProjectionCalcs!G879+ProjectionCalcs!H879*pointrushatt+pointrushyard*ProjectionCalcs!I879+pointrushtd*ProjectionCalcs!J879+ProjectionCalcs!K879*pointrec+pointrecyard*ProjectionCalcs!L879+ProjectionCalcs!M879*pointrectd+pointfumb*ProjectionCalcs!N879+(C879-D879)*pointpassinc+O879*pointret+P879*pointrushtd,0)</f>
        <v>0</v>
      </c>
      <c r="R879" s="113" t="str">
        <f t="shared" si="23"/>
        <v>#REF!</v>
      </c>
      <c r="S879" s="135" t="str">
        <f t="shared" si="24"/>
        <v>#REF!</v>
      </c>
      <c r="T879" s="113" t="str">
        <f t="array" ref="T879">ROUND(SUMPRODUCT((AE879&gt;=$AE$705:$AE$902)/COUNTIF($AE$705:$AE$902,$AE$705:$AE$902)),0)</f>
        <v>#DIV/0!</v>
      </c>
      <c r="U879" s="3" t="str">
        <f t="shared" si="25"/>
        <v>#REF!</v>
      </c>
      <c r="V879" s="3" t="str">
        <f t="array" ref="V879">IFERROR(INDEX(Overall!$C$3:$C$389,MATCH(ProjectionCalcs!B879,Overall!$D$3:$D$389,0)),"No")</f>
        <v>No</v>
      </c>
      <c r="W879" s="93">
        <f t="shared" si="26"/>
        <v>1</v>
      </c>
      <c r="X879" s="136"/>
      <c r="Y879" s="3" t="str">
        <f t="shared" si="27"/>
        <v/>
      </c>
      <c r="Z879" s="3" t="str">
        <f t="shared" si="6"/>
        <v>#DIV/0!</v>
      </c>
      <c r="AA879" s="96">
        <f t="shared" si="7"/>
        <v>0</v>
      </c>
      <c r="AB879" s="3" t="str">
        <f>IF(OR((AA879-$AD$2)&lt;0,(AA879-$AD$4)&lt;0),0,(AA879-$AD$2)*(AA879-$AD$4)*'Draft Array'!$K$101*'Draft Array'!$M$113*pcwr)</f>
        <v>#REF!</v>
      </c>
      <c r="AC879" s="3" t="str">
        <f t="shared" si="8"/>
        <v>#REF!</v>
      </c>
      <c r="AD879" s="135">
        <f t="shared" si="9"/>
        <v>0</v>
      </c>
      <c r="AE879" s="3" t="str">
        <f t="shared" si="28"/>
        <v>#DIV/0!</v>
      </c>
    </row>
    <row r="880" ht="15.75" customHeight="1">
      <c r="A880" s="156" t="str">
        <f>OffensePrj!C879</f>
        <v>te</v>
      </c>
      <c r="B880" s="131" t="str">
        <f>OffensePrj!R879</f>
        <v/>
      </c>
      <c r="C880" s="132" t="str">
        <f>OffensePrj!D879</f>
        <v>#N/A</v>
      </c>
      <c r="D880" s="132" t="str">
        <f>OffensePrj!E879</f>
        <v>#N/A</v>
      </c>
      <c r="E880" s="132" t="str">
        <f>OffensePrj!F879</f>
        <v>#N/A</v>
      </c>
      <c r="F880" s="132" t="str">
        <f>OffensePrj!G879</f>
        <v>#N/A</v>
      </c>
      <c r="G880" s="133" t="str">
        <f>OffensePrj!H879</f>
        <v>#N/A</v>
      </c>
      <c r="H880" s="132" t="str">
        <f>OffensePrj!I879</f>
        <v>#N/A</v>
      </c>
      <c r="I880" s="132" t="str">
        <f>OffensePrj!J879</f>
        <v>#N/A</v>
      </c>
      <c r="J880" s="132" t="str">
        <f>OffensePrj!K879</f>
        <v>#N/A</v>
      </c>
      <c r="K880" s="132" t="str">
        <f>OffensePrj!L879</f>
        <v>#N/A</v>
      </c>
      <c r="L880" s="132" t="str">
        <f>OffensePrj!M879</f>
        <v>#N/A</v>
      </c>
      <c r="M880" s="132" t="str">
        <f>OffensePrj!N879</f>
        <v>#N/A</v>
      </c>
      <c r="N880" s="132" t="str">
        <f>OffensePrj!O879</f>
        <v>#N/A</v>
      </c>
      <c r="O880" s="132" t="str">
        <f>OffensePrj!P879</f>
        <v>#N/A</v>
      </c>
      <c r="P880" s="132" t="str">
        <f>OffensePrj!Q879</f>
        <v>#N/A</v>
      </c>
      <c r="Q880" s="134">
        <f>IFERROR(ProjectionCalcs!D880*pointpasscomp+ProjectionCalcs!E880*pointpassyard+ProjectionCalcs!F880*pointpasstd+pointint*ProjectionCalcs!G880+ProjectionCalcs!H880*pointrushatt+pointrushyard*ProjectionCalcs!I880+pointrushtd*ProjectionCalcs!J880+ProjectionCalcs!K880*pointrec+pointrecyard*ProjectionCalcs!L880+ProjectionCalcs!M880*pointrectd+pointfumb*ProjectionCalcs!N880+(C880-D880)*pointpassinc+O880*pointret+P880*pointrushtd,0)</f>
        <v>0</v>
      </c>
      <c r="R880" s="113" t="str">
        <f t="shared" si="23"/>
        <v>#REF!</v>
      </c>
      <c r="S880" s="135" t="str">
        <f t="shared" si="24"/>
        <v>#REF!</v>
      </c>
      <c r="T880" s="113" t="str">
        <f t="array" ref="T880">ROUND(SUMPRODUCT((AE880&gt;=$AE$705:$AE$902)/COUNTIF($AE$705:$AE$902,$AE$705:$AE$902)),0)</f>
        <v>#DIV/0!</v>
      </c>
      <c r="U880" s="3" t="str">
        <f t="shared" si="25"/>
        <v>#REF!</v>
      </c>
      <c r="V880" s="3" t="str">
        <f t="array" ref="V880">IFERROR(INDEX(Overall!$C$3:$C$389,MATCH(ProjectionCalcs!B880,Overall!$D$3:$D$389,0)),"No")</f>
        <v>No</v>
      </c>
      <c r="W880" s="93">
        <f t="shared" si="26"/>
        <v>1</v>
      </c>
      <c r="X880" s="136"/>
      <c r="Y880" s="3" t="str">
        <f t="shared" si="27"/>
        <v/>
      </c>
      <c r="Z880" s="3" t="str">
        <f t="shared" si="6"/>
        <v>#DIV/0!</v>
      </c>
      <c r="AA880" s="96">
        <f t="shared" si="7"/>
        <v>0</v>
      </c>
      <c r="AB880" s="3" t="str">
        <f>IF(OR((AA880-$AD$2)&lt;0,(AA880-$AD$4)&lt;0),0,(AA880-$AD$2)*(AA880-$AD$4)*'Draft Array'!$K$101*'Draft Array'!$M$113*pcwr)</f>
        <v>#REF!</v>
      </c>
      <c r="AC880" s="3" t="str">
        <f t="shared" si="8"/>
        <v>#REF!</v>
      </c>
      <c r="AD880" s="135">
        <f t="shared" si="9"/>
        <v>0</v>
      </c>
      <c r="AE880" s="3" t="str">
        <f t="shared" si="28"/>
        <v>#DIV/0!</v>
      </c>
    </row>
    <row r="881" ht="15.75" customHeight="1">
      <c r="A881" s="156" t="str">
        <f>OffensePrj!C880</f>
        <v>te</v>
      </c>
      <c r="B881" s="131" t="str">
        <f>OffensePrj!R880</f>
        <v/>
      </c>
      <c r="C881" s="132" t="str">
        <f>OffensePrj!D880</f>
        <v>#N/A</v>
      </c>
      <c r="D881" s="132" t="str">
        <f>OffensePrj!E880</f>
        <v>#N/A</v>
      </c>
      <c r="E881" s="132" t="str">
        <f>OffensePrj!F880</f>
        <v>#N/A</v>
      </c>
      <c r="F881" s="132" t="str">
        <f>OffensePrj!G880</f>
        <v>#N/A</v>
      </c>
      <c r="G881" s="133" t="str">
        <f>OffensePrj!H880</f>
        <v>#N/A</v>
      </c>
      <c r="H881" s="132" t="str">
        <f>OffensePrj!I880</f>
        <v>#N/A</v>
      </c>
      <c r="I881" s="132" t="str">
        <f>OffensePrj!J880</f>
        <v>#N/A</v>
      </c>
      <c r="J881" s="132" t="str">
        <f>OffensePrj!K880</f>
        <v>#N/A</v>
      </c>
      <c r="K881" s="132" t="str">
        <f>OffensePrj!L880</f>
        <v>#N/A</v>
      </c>
      <c r="L881" s="132" t="str">
        <f>OffensePrj!M880</f>
        <v>#N/A</v>
      </c>
      <c r="M881" s="132" t="str">
        <f>OffensePrj!N880</f>
        <v>#N/A</v>
      </c>
      <c r="N881" s="132" t="str">
        <f>OffensePrj!O880</f>
        <v>#N/A</v>
      </c>
      <c r="O881" s="132" t="str">
        <f>OffensePrj!P880</f>
        <v>#N/A</v>
      </c>
      <c r="P881" s="132" t="str">
        <f>OffensePrj!Q880</f>
        <v>#N/A</v>
      </c>
      <c r="Q881" s="134">
        <f>IFERROR(ProjectionCalcs!D881*pointpasscomp+ProjectionCalcs!E881*pointpassyard+ProjectionCalcs!F881*pointpasstd+pointint*ProjectionCalcs!G881+ProjectionCalcs!H881*pointrushatt+pointrushyard*ProjectionCalcs!I881+pointrushtd*ProjectionCalcs!J881+ProjectionCalcs!K881*pointrec+pointrecyard*ProjectionCalcs!L881+ProjectionCalcs!M881*pointrectd+pointfumb*ProjectionCalcs!N881+(C881-D881)*pointpassinc+O881*pointret+P881*pointrushtd,0)</f>
        <v>0</v>
      </c>
      <c r="R881" s="113" t="str">
        <f t="shared" si="23"/>
        <v>#REF!</v>
      </c>
      <c r="S881" s="135" t="str">
        <f t="shared" si="24"/>
        <v>#REF!</v>
      </c>
      <c r="T881" s="113" t="str">
        <f t="array" ref="T881">ROUND(SUMPRODUCT((AE881&gt;=$AE$705:$AE$902)/COUNTIF($AE$705:$AE$902,$AE$705:$AE$902)),0)</f>
        <v>#DIV/0!</v>
      </c>
      <c r="U881" s="3" t="str">
        <f t="shared" si="25"/>
        <v>#REF!</v>
      </c>
      <c r="V881" s="3" t="str">
        <f t="array" ref="V881">IFERROR(INDEX(Overall!$C$3:$C$389,MATCH(ProjectionCalcs!B881,Overall!$D$3:$D$389,0)),"No")</f>
        <v>No</v>
      </c>
      <c r="W881" s="93">
        <f t="shared" si="26"/>
        <v>1</v>
      </c>
      <c r="X881" s="136"/>
      <c r="Y881" s="3" t="str">
        <f t="shared" si="27"/>
        <v/>
      </c>
      <c r="Z881" s="3" t="str">
        <f t="shared" si="6"/>
        <v>#DIV/0!</v>
      </c>
      <c r="AA881" s="96">
        <f t="shared" si="7"/>
        <v>0</v>
      </c>
      <c r="AB881" s="3" t="str">
        <f>IF(OR((AA881-$AD$2)&lt;0,(AA881-$AD$4)&lt;0),0,(AA881-$AD$2)*(AA881-$AD$4)*'Draft Array'!$K$101*'Draft Array'!$M$113*pcwr)</f>
        <v>#REF!</v>
      </c>
      <c r="AC881" s="3" t="str">
        <f t="shared" si="8"/>
        <v>#REF!</v>
      </c>
      <c r="AD881" s="135">
        <f t="shared" si="9"/>
        <v>0</v>
      </c>
      <c r="AE881" s="3" t="str">
        <f t="shared" si="28"/>
        <v>#DIV/0!</v>
      </c>
    </row>
    <row r="882" ht="15.75" customHeight="1">
      <c r="A882" s="156" t="str">
        <f>OffensePrj!C881</f>
        <v>te</v>
      </c>
      <c r="B882" s="131" t="str">
        <f>OffensePrj!R881</f>
        <v/>
      </c>
      <c r="C882" s="132" t="str">
        <f>OffensePrj!D881</f>
        <v>#N/A</v>
      </c>
      <c r="D882" s="132" t="str">
        <f>OffensePrj!E881</f>
        <v>#N/A</v>
      </c>
      <c r="E882" s="132" t="str">
        <f>OffensePrj!F881</f>
        <v>#N/A</v>
      </c>
      <c r="F882" s="132" t="str">
        <f>OffensePrj!G881</f>
        <v>#N/A</v>
      </c>
      <c r="G882" s="133" t="str">
        <f>OffensePrj!H881</f>
        <v>#N/A</v>
      </c>
      <c r="H882" s="132" t="str">
        <f>OffensePrj!I881</f>
        <v>#N/A</v>
      </c>
      <c r="I882" s="132" t="str">
        <f>OffensePrj!J881</f>
        <v>#N/A</v>
      </c>
      <c r="J882" s="132" t="str">
        <f>OffensePrj!K881</f>
        <v>#N/A</v>
      </c>
      <c r="K882" s="132" t="str">
        <f>OffensePrj!L881</f>
        <v>#N/A</v>
      </c>
      <c r="L882" s="132" t="str">
        <f>OffensePrj!M881</f>
        <v>#N/A</v>
      </c>
      <c r="M882" s="132" t="str">
        <f>OffensePrj!N881</f>
        <v>#N/A</v>
      </c>
      <c r="N882" s="132" t="str">
        <f>OffensePrj!O881</f>
        <v>#N/A</v>
      </c>
      <c r="O882" s="132" t="str">
        <f>OffensePrj!P881</f>
        <v>#N/A</v>
      </c>
      <c r="P882" s="132" t="str">
        <f>OffensePrj!Q881</f>
        <v>#N/A</v>
      </c>
      <c r="Q882" s="134">
        <f>IFERROR(ProjectionCalcs!D882*pointpasscomp+ProjectionCalcs!E882*pointpassyard+ProjectionCalcs!F882*pointpasstd+pointint*ProjectionCalcs!G882+ProjectionCalcs!H882*pointrushatt+pointrushyard*ProjectionCalcs!I882+pointrushtd*ProjectionCalcs!J882+ProjectionCalcs!K882*pointrec+pointrecyard*ProjectionCalcs!L882+ProjectionCalcs!M882*pointrectd+pointfumb*ProjectionCalcs!N882+(C882-D882)*pointpassinc+O882*pointret+P882*pointrushtd,0)</f>
        <v>0</v>
      </c>
      <c r="R882" s="113" t="str">
        <f t="shared" si="23"/>
        <v>#REF!</v>
      </c>
      <c r="S882" s="135" t="str">
        <f t="shared" si="24"/>
        <v>#REF!</v>
      </c>
      <c r="T882" s="113" t="str">
        <f t="array" ref="T882">ROUND(SUMPRODUCT((AE882&gt;=$AE$705:$AE$902)/COUNTIF($AE$705:$AE$902,$AE$705:$AE$902)),0)</f>
        <v>#DIV/0!</v>
      </c>
      <c r="U882" s="3" t="str">
        <f t="shared" si="25"/>
        <v>#REF!</v>
      </c>
      <c r="V882" s="3" t="str">
        <f t="array" ref="V882">IFERROR(INDEX(Overall!$C$3:$C$389,MATCH(ProjectionCalcs!B882,Overall!$D$3:$D$389,0)),"No")</f>
        <v>No</v>
      </c>
      <c r="W882" s="93">
        <f t="shared" si="26"/>
        <v>1</v>
      </c>
      <c r="X882" s="136"/>
      <c r="Y882" s="3" t="str">
        <f t="shared" si="27"/>
        <v/>
      </c>
      <c r="Z882" s="3" t="str">
        <f t="shared" si="6"/>
        <v>#DIV/0!</v>
      </c>
      <c r="AA882" s="96">
        <f t="shared" si="7"/>
        <v>0</v>
      </c>
      <c r="AB882" s="3" t="str">
        <f>IF(OR((AA882-$AD$2)&lt;0,(AA882-$AD$4)&lt;0),0,(AA882-$AD$2)*(AA882-$AD$4)*'Draft Array'!$K$101*'Draft Array'!$M$113*pcwr)</f>
        <v>#REF!</v>
      </c>
      <c r="AC882" s="3" t="str">
        <f t="shared" si="8"/>
        <v>#REF!</v>
      </c>
      <c r="AD882" s="135">
        <f t="shared" si="9"/>
        <v>0</v>
      </c>
      <c r="AE882" s="3" t="str">
        <f t="shared" si="28"/>
        <v>#DIV/0!</v>
      </c>
    </row>
    <row r="883" ht="15.75" customHeight="1">
      <c r="A883" s="156" t="str">
        <f>OffensePrj!C882</f>
        <v>te</v>
      </c>
      <c r="B883" s="131" t="str">
        <f>OffensePrj!R882</f>
        <v/>
      </c>
      <c r="C883" s="132" t="str">
        <f>OffensePrj!D882</f>
        <v>#N/A</v>
      </c>
      <c r="D883" s="132" t="str">
        <f>OffensePrj!E882</f>
        <v>#N/A</v>
      </c>
      <c r="E883" s="132" t="str">
        <f>OffensePrj!F882</f>
        <v>#N/A</v>
      </c>
      <c r="F883" s="132" t="str">
        <f>OffensePrj!G882</f>
        <v>#N/A</v>
      </c>
      <c r="G883" s="133" t="str">
        <f>OffensePrj!H882</f>
        <v>#N/A</v>
      </c>
      <c r="H883" s="132" t="str">
        <f>OffensePrj!I882</f>
        <v>#N/A</v>
      </c>
      <c r="I883" s="132" t="str">
        <f>OffensePrj!J882</f>
        <v>#N/A</v>
      </c>
      <c r="J883" s="132" t="str">
        <f>OffensePrj!K882</f>
        <v>#N/A</v>
      </c>
      <c r="K883" s="132" t="str">
        <f>OffensePrj!L882</f>
        <v>#N/A</v>
      </c>
      <c r="L883" s="132" t="str">
        <f>OffensePrj!M882</f>
        <v>#N/A</v>
      </c>
      <c r="M883" s="132" t="str">
        <f>OffensePrj!N882</f>
        <v>#N/A</v>
      </c>
      <c r="N883" s="132" t="str">
        <f>OffensePrj!O882</f>
        <v>#N/A</v>
      </c>
      <c r="O883" s="132" t="str">
        <f>OffensePrj!P882</f>
        <v>#N/A</v>
      </c>
      <c r="P883" s="132" t="str">
        <f>OffensePrj!Q882</f>
        <v>#N/A</v>
      </c>
      <c r="Q883" s="134">
        <f>IFERROR(ProjectionCalcs!D883*pointpasscomp+ProjectionCalcs!E883*pointpassyard+ProjectionCalcs!F883*pointpasstd+pointint*ProjectionCalcs!G883+ProjectionCalcs!H883*pointrushatt+pointrushyard*ProjectionCalcs!I883+pointrushtd*ProjectionCalcs!J883+ProjectionCalcs!K883*pointrec+pointrecyard*ProjectionCalcs!L883+ProjectionCalcs!M883*pointrectd+pointfumb*ProjectionCalcs!N883+(C883-D883)*pointpassinc+O883*pointret+P883*pointrushtd,0)</f>
        <v>0</v>
      </c>
      <c r="R883" s="113" t="str">
        <f t="shared" si="23"/>
        <v>#REF!</v>
      </c>
      <c r="S883" s="135" t="str">
        <f t="shared" si="24"/>
        <v>#REF!</v>
      </c>
      <c r="T883" s="113" t="str">
        <f t="array" ref="T883">ROUND(SUMPRODUCT((AE883&gt;=$AE$705:$AE$902)/COUNTIF($AE$705:$AE$902,$AE$705:$AE$902)),0)</f>
        <v>#DIV/0!</v>
      </c>
      <c r="U883" s="3" t="str">
        <f t="shared" si="25"/>
        <v>#REF!</v>
      </c>
      <c r="V883" s="3" t="str">
        <f t="array" ref="V883">IFERROR(INDEX(Overall!$C$3:$C$389,MATCH(ProjectionCalcs!B883,Overall!$D$3:$D$389,0)),"No")</f>
        <v>No</v>
      </c>
      <c r="W883" s="93">
        <f t="shared" si="26"/>
        <v>1</v>
      </c>
      <c r="X883" s="136"/>
      <c r="Y883" s="3" t="str">
        <f t="shared" si="27"/>
        <v/>
      </c>
      <c r="Z883" s="3" t="str">
        <f t="shared" si="6"/>
        <v>#DIV/0!</v>
      </c>
      <c r="AA883" s="96">
        <f t="shared" si="7"/>
        <v>0</v>
      </c>
      <c r="AB883" s="3" t="str">
        <f>IF(OR((AA883-$AD$2)&lt;0,(AA883-$AD$4)&lt;0),0,(AA883-$AD$2)*(AA883-$AD$4)*'Draft Array'!$K$101*'Draft Array'!$M$113*pcwr)</f>
        <v>#REF!</v>
      </c>
      <c r="AC883" s="3" t="str">
        <f t="shared" si="8"/>
        <v>#REF!</v>
      </c>
      <c r="AD883" s="135">
        <f t="shared" si="9"/>
        <v>0</v>
      </c>
      <c r="AE883" s="3" t="str">
        <f t="shared" si="28"/>
        <v>#DIV/0!</v>
      </c>
    </row>
    <row r="884" ht="15.75" customHeight="1">
      <c r="A884" s="156" t="str">
        <f>OffensePrj!C883</f>
        <v>te</v>
      </c>
      <c r="B884" s="131" t="str">
        <f>OffensePrj!R883</f>
        <v/>
      </c>
      <c r="C884" s="132" t="str">
        <f>OffensePrj!D883</f>
        <v>#N/A</v>
      </c>
      <c r="D884" s="132" t="str">
        <f>OffensePrj!E883</f>
        <v>#N/A</v>
      </c>
      <c r="E884" s="132" t="str">
        <f>OffensePrj!F883</f>
        <v>#N/A</v>
      </c>
      <c r="F884" s="132" t="str">
        <f>OffensePrj!G883</f>
        <v>#N/A</v>
      </c>
      <c r="G884" s="133" t="str">
        <f>OffensePrj!H883</f>
        <v>#N/A</v>
      </c>
      <c r="H884" s="132" t="str">
        <f>OffensePrj!I883</f>
        <v>#N/A</v>
      </c>
      <c r="I884" s="132" t="str">
        <f>OffensePrj!J883</f>
        <v>#N/A</v>
      </c>
      <c r="J884" s="132" t="str">
        <f>OffensePrj!K883</f>
        <v>#N/A</v>
      </c>
      <c r="K884" s="132" t="str">
        <f>OffensePrj!L883</f>
        <v>#N/A</v>
      </c>
      <c r="L884" s="132" t="str">
        <f>OffensePrj!M883</f>
        <v>#N/A</v>
      </c>
      <c r="M884" s="132" t="str">
        <f>OffensePrj!N883</f>
        <v>#N/A</v>
      </c>
      <c r="N884" s="132" t="str">
        <f>OffensePrj!O883</f>
        <v>#N/A</v>
      </c>
      <c r="O884" s="132" t="str">
        <f>OffensePrj!P883</f>
        <v>#N/A</v>
      </c>
      <c r="P884" s="132" t="str">
        <f>OffensePrj!Q883</f>
        <v>#N/A</v>
      </c>
      <c r="Q884" s="134">
        <f>IFERROR(ProjectionCalcs!D884*pointpasscomp+ProjectionCalcs!E884*pointpassyard+ProjectionCalcs!F884*pointpasstd+pointint*ProjectionCalcs!G884+ProjectionCalcs!H884*pointrushatt+pointrushyard*ProjectionCalcs!I884+pointrushtd*ProjectionCalcs!J884+ProjectionCalcs!K884*pointrec+pointrecyard*ProjectionCalcs!L884+ProjectionCalcs!M884*pointrectd+pointfumb*ProjectionCalcs!N884+(C884-D884)*pointpassinc+O884*pointret+P884*pointrushtd,0)</f>
        <v>0</v>
      </c>
      <c r="R884" s="113" t="str">
        <f t="shared" si="23"/>
        <v>#REF!</v>
      </c>
      <c r="S884" s="135" t="str">
        <f t="shared" si="24"/>
        <v>#REF!</v>
      </c>
      <c r="T884" s="113" t="str">
        <f t="array" ref="T884">ROUND(SUMPRODUCT((AE884&gt;=$AE$705:$AE$902)/COUNTIF($AE$705:$AE$902,$AE$705:$AE$902)),0)</f>
        <v>#DIV/0!</v>
      </c>
      <c r="U884" s="3" t="str">
        <f t="shared" si="25"/>
        <v>#REF!</v>
      </c>
      <c r="V884" s="3" t="str">
        <f t="array" ref="V884">IFERROR(INDEX(Overall!$C$3:$C$389,MATCH(ProjectionCalcs!B884,Overall!$D$3:$D$389,0)),"No")</f>
        <v>No</v>
      </c>
      <c r="W884" s="93">
        <f t="shared" si="26"/>
        <v>1</v>
      </c>
      <c r="X884" s="136"/>
      <c r="Y884" s="3" t="str">
        <f t="shared" si="27"/>
        <v/>
      </c>
      <c r="Z884" s="3" t="str">
        <f t="shared" si="6"/>
        <v>#DIV/0!</v>
      </c>
      <c r="AA884" s="96">
        <f t="shared" si="7"/>
        <v>0</v>
      </c>
      <c r="AB884" s="3" t="str">
        <f>IF(OR((AA884-$AD$2)&lt;0,(AA884-$AD$4)&lt;0),0,(AA884-$AD$2)*(AA884-$AD$4)*'Draft Array'!$K$101*'Draft Array'!$M$113*pcwr)</f>
        <v>#REF!</v>
      </c>
      <c r="AC884" s="3" t="str">
        <f t="shared" si="8"/>
        <v>#REF!</v>
      </c>
      <c r="AD884" s="135">
        <f t="shared" si="9"/>
        <v>0</v>
      </c>
      <c r="AE884" s="3" t="str">
        <f t="shared" si="28"/>
        <v>#DIV/0!</v>
      </c>
    </row>
    <row r="885" ht="15.75" customHeight="1">
      <c r="A885" s="156" t="str">
        <f>OffensePrj!C884</f>
        <v>te</v>
      </c>
      <c r="B885" s="131" t="str">
        <f>OffensePrj!R884</f>
        <v/>
      </c>
      <c r="C885" s="132" t="str">
        <f>OffensePrj!D884</f>
        <v>#N/A</v>
      </c>
      <c r="D885" s="132" t="str">
        <f>OffensePrj!E884</f>
        <v>#N/A</v>
      </c>
      <c r="E885" s="132" t="str">
        <f>OffensePrj!F884</f>
        <v>#N/A</v>
      </c>
      <c r="F885" s="132" t="str">
        <f>OffensePrj!G884</f>
        <v>#N/A</v>
      </c>
      <c r="G885" s="133" t="str">
        <f>OffensePrj!H884</f>
        <v>#N/A</v>
      </c>
      <c r="H885" s="132" t="str">
        <f>OffensePrj!I884</f>
        <v>#N/A</v>
      </c>
      <c r="I885" s="132" t="str">
        <f>OffensePrj!J884</f>
        <v>#N/A</v>
      </c>
      <c r="J885" s="132" t="str">
        <f>OffensePrj!K884</f>
        <v>#N/A</v>
      </c>
      <c r="K885" s="132" t="str">
        <f>OffensePrj!L884</f>
        <v>#N/A</v>
      </c>
      <c r="L885" s="132" t="str">
        <f>OffensePrj!M884</f>
        <v>#N/A</v>
      </c>
      <c r="M885" s="132" t="str">
        <f>OffensePrj!N884</f>
        <v>#N/A</v>
      </c>
      <c r="N885" s="132" t="str">
        <f>OffensePrj!O884</f>
        <v>#N/A</v>
      </c>
      <c r="O885" s="132" t="str">
        <f>OffensePrj!P884</f>
        <v>#N/A</v>
      </c>
      <c r="P885" s="132" t="str">
        <f>OffensePrj!Q884</f>
        <v>#N/A</v>
      </c>
      <c r="Q885" s="134">
        <f>IFERROR(ProjectionCalcs!D885*pointpasscomp+ProjectionCalcs!E885*pointpassyard+ProjectionCalcs!F885*pointpasstd+pointint*ProjectionCalcs!G885+ProjectionCalcs!H885*pointrushatt+pointrushyard*ProjectionCalcs!I885+pointrushtd*ProjectionCalcs!J885+ProjectionCalcs!K885*pointrec+pointrecyard*ProjectionCalcs!L885+ProjectionCalcs!M885*pointrectd+pointfumb*ProjectionCalcs!N885+(C885-D885)*pointpassinc+O885*pointret+P885*pointrushtd,0)</f>
        <v>0</v>
      </c>
      <c r="R885" s="113" t="str">
        <f t="shared" si="23"/>
        <v>#REF!</v>
      </c>
      <c r="S885" s="135" t="str">
        <f t="shared" si="24"/>
        <v>#REF!</v>
      </c>
      <c r="T885" s="113" t="str">
        <f t="array" ref="T885">ROUND(SUMPRODUCT((AE885&gt;=$AE$705:$AE$902)/COUNTIF($AE$705:$AE$902,$AE$705:$AE$902)),0)</f>
        <v>#DIV/0!</v>
      </c>
      <c r="U885" s="3" t="str">
        <f t="shared" si="25"/>
        <v>#REF!</v>
      </c>
      <c r="V885" s="3" t="str">
        <f t="array" ref="V885">IFERROR(INDEX(Overall!$C$3:$C$389,MATCH(ProjectionCalcs!B885,Overall!$D$3:$D$389,0)),"No")</f>
        <v>No</v>
      </c>
      <c r="W885" s="93">
        <f t="shared" si="26"/>
        <v>1</v>
      </c>
      <c r="X885" s="136"/>
      <c r="Y885" s="3" t="str">
        <f t="shared" si="27"/>
        <v/>
      </c>
      <c r="Z885" s="3" t="str">
        <f t="shared" si="6"/>
        <v>#DIV/0!</v>
      </c>
      <c r="AA885" s="96">
        <f t="shared" si="7"/>
        <v>0</v>
      </c>
      <c r="AB885" s="3" t="str">
        <f>IF(OR((AA885-$AD$2)&lt;0,(AA885-$AD$4)&lt;0),0,(AA885-$AD$2)*(AA885-$AD$4)*'Draft Array'!$K$101*'Draft Array'!$M$113*pcwr)</f>
        <v>#REF!</v>
      </c>
      <c r="AC885" s="3" t="str">
        <f t="shared" si="8"/>
        <v>#REF!</v>
      </c>
      <c r="AD885" s="135">
        <f t="shared" si="9"/>
        <v>0</v>
      </c>
      <c r="AE885" s="3" t="str">
        <f t="shared" si="28"/>
        <v>#DIV/0!</v>
      </c>
    </row>
    <row r="886" ht="15.75" customHeight="1">
      <c r="A886" s="156" t="str">
        <f>OffensePrj!C885</f>
        <v>te</v>
      </c>
      <c r="B886" s="131" t="str">
        <f>OffensePrj!R885</f>
        <v/>
      </c>
      <c r="C886" s="132" t="str">
        <f>OffensePrj!D885</f>
        <v>#N/A</v>
      </c>
      <c r="D886" s="132" t="str">
        <f>OffensePrj!E885</f>
        <v>#N/A</v>
      </c>
      <c r="E886" s="132" t="str">
        <f>OffensePrj!F885</f>
        <v>#N/A</v>
      </c>
      <c r="F886" s="132" t="str">
        <f>OffensePrj!G885</f>
        <v>#N/A</v>
      </c>
      <c r="G886" s="133" t="str">
        <f>OffensePrj!H885</f>
        <v>#N/A</v>
      </c>
      <c r="H886" s="132" t="str">
        <f>OffensePrj!I885</f>
        <v>#N/A</v>
      </c>
      <c r="I886" s="132" t="str">
        <f>OffensePrj!J885</f>
        <v>#N/A</v>
      </c>
      <c r="J886" s="132" t="str">
        <f>OffensePrj!K885</f>
        <v>#N/A</v>
      </c>
      <c r="K886" s="132" t="str">
        <f>OffensePrj!L885</f>
        <v>#N/A</v>
      </c>
      <c r="L886" s="132" t="str">
        <f>OffensePrj!M885</f>
        <v>#N/A</v>
      </c>
      <c r="M886" s="132" t="str">
        <f>OffensePrj!N885</f>
        <v>#N/A</v>
      </c>
      <c r="N886" s="132" t="str">
        <f>OffensePrj!O885</f>
        <v>#N/A</v>
      </c>
      <c r="O886" s="132" t="str">
        <f>OffensePrj!P885</f>
        <v>#N/A</v>
      </c>
      <c r="P886" s="132" t="str">
        <f>OffensePrj!Q885</f>
        <v>#N/A</v>
      </c>
      <c r="Q886" s="134">
        <f>IFERROR(ProjectionCalcs!D886*pointpasscomp+ProjectionCalcs!E886*pointpassyard+ProjectionCalcs!F886*pointpasstd+pointint*ProjectionCalcs!G886+ProjectionCalcs!H886*pointrushatt+pointrushyard*ProjectionCalcs!I886+pointrushtd*ProjectionCalcs!J886+ProjectionCalcs!K886*pointrec+pointrecyard*ProjectionCalcs!L886+ProjectionCalcs!M886*pointrectd+pointfumb*ProjectionCalcs!N886+(C886-D886)*pointpassinc+O886*pointret+P886*pointrushtd,0)</f>
        <v>0</v>
      </c>
      <c r="R886" s="113" t="str">
        <f t="shared" si="23"/>
        <v>#REF!</v>
      </c>
      <c r="S886" s="135" t="str">
        <f t="shared" si="24"/>
        <v>#REF!</v>
      </c>
      <c r="T886" s="113" t="str">
        <f t="array" ref="T886">ROUND(SUMPRODUCT((AE886&gt;=$AE$705:$AE$902)/COUNTIF($AE$705:$AE$902,$AE$705:$AE$902)),0)</f>
        <v>#DIV/0!</v>
      </c>
      <c r="U886" s="3" t="str">
        <f t="shared" si="25"/>
        <v>#REF!</v>
      </c>
      <c r="V886" s="3" t="str">
        <f t="array" ref="V886">IFERROR(INDEX(Overall!$C$3:$C$389,MATCH(ProjectionCalcs!B886,Overall!$D$3:$D$389,0)),"No")</f>
        <v>No</v>
      </c>
      <c r="W886" s="93">
        <f t="shared" si="26"/>
        <v>1</v>
      </c>
      <c r="X886" s="136"/>
      <c r="Y886" s="3" t="str">
        <f t="shared" si="27"/>
        <v/>
      </c>
      <c r="Z886" s="3" t="str">
        <f t="shared" si="6"/>
        <v>#DIV/0!</v>
      </c>
      <c r="AA886" s="96">
        <f t="shared" si="7"/>
        <v>0</v>
      </c>
      <c r="AB886" s="3" t="str">
        <f>IF(OR((AA886-$AD$2)&lt;0,(AA886-$AD$4)&lt;0),0,(AA886-$AD$2)*(AA886-$AD$4)*'Draft Array'!$K$101*'Draft Array'!$M$113*pcwr)</f>
        <v>#REF!</v>
      </c>
      <c r="AC886" s="3" t="str">
        <f t="shared" si="8"/>
        <v>#REF!</v>
      </c>
      <c r="AD886" s="135">
        <f t="shared" si="9"/>
        <v>0</v>
      </c>
      <c r="AE886" s="3" t="str">
        <f t="shared" si="28"/>
        <v>#DIV/0!</v>
      </c>
    </row>
    <row r="887" ht="15.75" customHeight="1">
      <c r="A887" s="156" t="str">
        <f>OffensePrj!C886</f>
        <v>te</v>
      </c>
      <c r="B887" s="131" t="str">
        <f>OffensePrj!R886</f>
        <v/>
      </c>
      <c r="C887" s="132" t="str">
        <f>OffensePrj!D886</f>
        <v>#N/A</v>
      </c>
      <c r="D887" s="132" t="str">
        <f>OffensePrj!E886</f>
        <v>#N/A</v>
      </c>
      <c r="E887" s="132" t="str">
        <f>OffensePrj!F886</f>
        <v>#N/A</v>
      </c>
      <c r="F887" s="132" t="str">
        <f>OffensePrj!G886</f>
        <v>#N/A</v>
      </c>
      <c r="G887" s="133" t="str">
        <f>OffensePrj!H886</f>
        <v>#N/A</v>
      </c>
      <c r="H887" s="132" t="str">
        <f>OffensePrj!I886</f>
        <v>#N/A</v>
      </c>
      <c r="I887" s="132" t="str">
        <f>OffensePrj!J886</f>
        <v>#N/A</v>
      </c>
      <c r="J887" s="132" t="str">
        <f>OffensePrj!K886</f>
        <v>#N/A</v>
      </c>
      <c r="K887" s="132" t="str">
        <f>OffensePrj!L886</f>
        <v>#N/A</v>
      </c>
      <c r="L887" s="132" t="str">
        <f>OffensePrj!M886</f>
        <v>#N/A</v>
      </c>
      <c r="M887" s="132" t="str">
        <f>OffensePrj!N886</f>
        <v>#N/A</v>
      </c>
      <c r="N887" s="132" t="str">
        <f>OffensePrj!O886</f>
        <v>#N/A</v>
      </c>
      <c r="O887" s="132" t="str">
        <f>OffensePrj!P886</f>
        <v>#N/A</v>
      </c>
      <c r="P887" s="132" t="str">
        <f>OffensePrj!Q886</f>
        <v>#N/A</v>
      </c>
      <c r="Q887" s="134">
        <f>IFERROR(ProjectionCalcs!D887*pointpasscomp+ProjectionCalcs!E887*pointpassyard+ProjectionCalcs!F887*pointpasstd+pointint*ProjectionCalcs!G887+ProjectionCalcs!H887*pointrushatt+pointrushyard*ProjectionCalcs!I887+pointrushtd*ProjectionCalcs!J887+ProjectionCalcs!K887*pointrec+pointrecyard*ProjectionCalcs!L887+ProjectionCalcs!M887*pointrectd+pointfumb*ProjectionCalcs!N887+(C887-D887)*pointpassinc+O887*pointret+P887*pointrushtd,0)</f>
        <v>0</v>
      </c>
      <c r="R887" s="113" t="str">
        <f t="shared" si="23"/>
        <v>#REF!</v>
      </c>
      <c r="S887" s="135" t="str">
        <f t="shared" si="24"/>
        <v>#REF!</v>
      </c>
      <c r="T887" s="113" t="str">
        <f t="array" ref="T887">ROUND(SUMPRODUCT((AE887&gt;=$AE$705:$AE$902)/COUNTIF($AE$705:$AE$902,$AE$705:$AE$902)),0)</f>
        <v>#DIV/0!</v>
      </c>
      <c r="U887" s="3" t="str">
        <f t="shared" si="25"/>
        <v>#REF!</v>
      </c>
      <c r="V887" s="3" t="str">
        <f t="array" ref="V887">IFERROR(INDEX(Overall!$C$3:$C$389,MATCH(ProjectionCalcs!B887,Overall!$D$3:$D$389,0)),"No")</f>
        <v>No</v>
      </c>
      <c r="W887" s="93">
        <f t="shared" si="26"/>
        <v>1</v>
      </c>
      <c r="X887" s="136"/>
      <c r="Y887" s="3" t="str">
        <f t="shared" si="27"/>
        <v/>
      </c>
      <c r="Z887" s="3" t="str">
        <f t="shared" si="6"/>
        <v>#DIV/0!</v>
      </c>
      <c r="AA887" s="96">
        <f t="shared" si="7"/>
        <v>0</v>
      </c>
      <c r="AB887" s="3" t="str">
        <f>IF(OR((AA887-$AD$2)&lt;0,(AA887-$AD$4)&lt;0),0,(AA887-$AD$2)*(AA887-$AD$4)*'Draft Array'!$K$101*'Draft Array'!$M$113*pcwr)</f>
        <v>#REF!</v>
      </c>
      <c r="AC887" s="3" t="str">
        <f t="shared" si="8"/>
        <v>#REF!</v>
      </c>
      <c r="AD887" s="135">
        <f t="shared" si="9"/>
        <v>0</v>
      </c>
      <c r="AE887" s="3" t="str">
        <f t="shared" si="28"/>
        <v>#DIV/0!</v>
      </c>
    </row>
    <row r="888" ht="15.75" customHeight="1">
      <c r="A888" s="156" t="str">
        <f>OffensePrj!C887</f>
        <v>te</v>
      </c>
      <c r="B888" s="131" t="str">
        <f>OffensePrj!R887</f>
        <v/>
      </c>
      <c r="C888" s="132" t="str">
        <f>OffensePrj!D887</f>
        <v>#N/A</v>
      </c>
      <c r="D888" s="132" t="str">
        <f>OffensePrj!E887</f>
        <v>#N/A</v>
      </c>
      <c r="E888" s="132" t="str">
        <f>OffensePrj!F887</f>
        <v>#N/A</v>
      </c>
      <c r="F888" s="132" t="str">
        <f>OffensePrj!G887</f>
        <v>#N/A</v>
      </c>
      <c r="G888" s="133" t="str">
        <f>OffensePrj!H887</f>
        <v>#N/A</v>
      </c>
      <c r="H888" s="132" t="str">
        <f>OffensePrj!I887</f>
        <v>#N/A</v>
      </c>
      <c r="I888" s="132" t="str">
        <f>OffensePrj!J887</f>
        <v>#N/A</v>
      </c>
      <c r="J888" s="132" t="str">
        <f>OffensePrj!K887</f>
        <v>#N/A</v>
      </c>
      <c r="K888" s="132" t="str">
        <f>OffensePrj!L887</f>
        <v>#N/A</v>
      </c>
      <c r="L888" s="132" t="str">
        <f>OffensePrj!M887</f>
        <v>#N/A</v>
      </c>
      <c r="M888" s="132" t="str">
        <f>OffensePrj!N887</f>
        <v>#N/A</v>
      </c>
      <c r="N888" s="132" t="str">
        <f>OffensePrj!O887</f>
        <v>#N/A</v>
      </c>
      <c r="O888" s="132" t="str">
        <f>OffensePrj!P887</f>
        <v>#N/A</v>
      </c>
      <c r="P888" s="132" t="str">
        <f>OffensePrj!Q887</f>
        <v>#N/A</v>
      </c>
      <c r="Q888" s="134">
        <f>IFERROR(ProjectionCalcs!D888*pointpasscomp+ProjectionCalcs!E888*pointpassyard+ProjectionCalcs!F888*pointpasstd+pointint*ProjectionCalcs!G888+ProjectionCalcs!H888*pointrushatt+pointrushyard*ProjectionCalcs!I888+pointrushtd*ProjectionCalcs!J888+ProjectionCalcs!K888*pointrec+pointrecyard*ProjectionCalcs!L888+ProjectionCalcs!M888*pointrectd+pointfumb*ProjectionCalcs!N888+(C888-D888)*pointpassinc+O888*pointret+P888*pointrushtd,0)</f>
        <v>0</v>
      </c>
      <c r="R888" s="113" t="str">
        <f t="shared" si="23"/>
        <v>#REF!</v>
      </c>
      <c r="S888" s="135" t="str">
        <f t="shared" si="24"/>
        <v>#REF!</v>
      </c>
      <c r="T888" s="113" t="str">
        <f t="array" ref="T888">ROUND(SUMPRODUCT((AE888&gt;=$AE$705:$AE$902)/COUNTIF($AE$705:$AE$902,$AE$705:$AE$902)),0)</f>
        <v>#DIV/0!</v>
      </c>
      <c r="U888" s="3" t="str">
        <f t="shared" si="25"/>
        <v>#REF!</v>
      </c>
      <c r="V888" s="3" t="str">
        <f t="array" ref="V888">IFERROR(INDEX(Overall!$C$3:$C$389,MATCH(ProjectionCalcs!B888,Overall!$D$3:$D$389,0)),"No")</f>
        <v>No</v>
      </c>
      <c r="W888" s="93">
        <f t="shared" si="26"/>
        <v>1</v>
      </c>
      <c r="X888" s="136"/>
      <c r="Y888" s="3" t="str">
        <f t="shared" si="27"/>
        <v/>
      </c>
      <c r="Z888" s="3" t="str">
        <f t="shared" si="6"/>
        <v>#DIV/0!</v>
      </c>
      <c r="AA888" s="96">
        <f t="shared" si="7"/>
        <v>0</v>
      </c>
      <c r="AB888" s="3" t="str">
        <f>IF(OR((AA888-$AD$2)&lt;0,(AA888-$AD$4)&lt;0),0,(AA888-$AD$2)*(AA888-$AD$4)*'Draft Array'!$K$101*'Draft Array'!$M$113*pcwr)</f>
        <v>#REF!</v>
      </c>
      <c r="AC888" s="3" t="str">
        <f t="shared" si="8"/>
        <v>#REF!</v>
      </c>
      <c r="AD888" s="135">
        <f t="shared" si="9"/>
        <v>0</v>
      </c>
      <c r="AE888" s="3" t="str">
        <f t="shared" si="28"/>
        <v>#DIV/0!</v>
      </c>
    </row>
    <row r="889" ht="15.75" customHeight="1">
      <c r="A889" s="156" t="str">
        <f>OffensePrj!C888</f>
        <v>te</v>
      </c>
      <c r="B889" s="131" t="str">
        <f>OffensePrj!R888</f>
        <v/>
      </c>
      <c r="C889" s="132" t="str">
        <f>OffensePrj!D888</f>
        <v>#N/A</v>
      </c>
      <c r="D889" s="132" t="str">
        <f>OffensePrj!E888</f>
        <v>#N/A</v>
      </c>
      <c r="E889" s="132" t="str">
        <f>OffensePrj!F888</f>
        <v>#N/A</v>
      </c>
      <c r="F889" s="132" t="str">
        <f>OffensePrj!G888</f>
        <v>#N/A</v>
      </c>
      <c r="G889" s="133" t="str">
        <f>OffensePrj!H888</f>
        <v>#N/A</v>
      </c>
      <c r="H889" s="132" t="str">
        <f>OffensePrj!I888</f>
        <v>#N/A</v>
      </c>
      <c r="I889" s="132" t="str">
        <f>OffensePrj!J888</f>
        <v>#N/A</v>
      </c>
      <c r="J889" s="132" t="str">
        <f>OffensePrj!K888</f>
        <v>#N/A</v>
      </c>
      <c r="K889" s="132" t="str">
        <f>OffensePrj!L888</f>
        <v>#N/A</v>
      </c>
      <c r="L889" s="132" t="str">
        <f>OffensePrj!M888</f>
        <v>#N/A</v>
      </c>
      <c r="M889" s="132" t="str">
        <f>OffensePrj!N888</f>
        <v>#N/A</v>
      </c>
      <c r="N889" s="132" t="str">
        <f>OffensePrj!O888</f>
        <v>#N/A</v>
      </c>
      <c r="O889" s="132" t="str">
        <f>OffensePrj!P888</f>
        <v>#N/A</v>
      </c>
      <c r="P889" s="132" t="str">
        <f>OffensePrj!Q888</f>
        <v>#N/A</v>
      </c>
      <c r="Q889" s="134">
        <f>IFERROR(ProjectionCalcs!D889*pointpasscomp+ProjectionCalcs!E889*pointpassyard+ProjectionCalcs!F889*pointpasstd+pointint*ProjectionCalcs!G889+ProjectionCalcs!H889*pointrushatt+pointrushyard*ProjectionCalcs!I889+pointrushtd*ProjectionCalcs!J889+ProjectionCalcs!K889*pointrec+pointrecyard*ProjectionCalcs!L889+ProjectionCalcs!M889*pointrectd+pointfumb*ProjectionCalcs!N889+(C889-D889)*pointpassinc+O889*pointret+P889*pointrushtd,0)</f>
        <v>0</v>
      </c>
      <c r="R889" s="113" t="str">
        <f t="shared" si="23"/>
        <v>#REF!</v>
      </c>
      <c r="S889" s="135" t="str">
        <f t="shared" si="24"/>
        <v>#REF!</v>
      </c>
      <c r="T889" s="113" t="str">
        <f t="array" ref="T889">ROUND(SUMPRODUCT((AE889&gt;=$AE$705:$AE$902)/COUNTIF($AE$705:$AE$902,$AE$705:$AE$902)),0)</f>
        <v>#DIV/0!</v>
      </c>
      <c r="U889" s="3" t="str">
        <f t="shared" si="25"/>
        <v>#REF!</v>
      </c>
      <c r="V889" s="3" t="str">
        <f t="array" ref="V889">IFERROR(INDEX(Overall!$C$3:$C$389,MATCH(ProjectionCalcs!B889,Overall!$D$3:$D$389,0)),"No")</f>
        <v>No</v>
      </c>
      <c r="W889" s="93">
        <f t="shared" si="26"/>
        <v>1</v>
      </c>
      <c r="X889" s="136"/>
      <c r="Y889" s="3" t="str">
        <f t="shared" si="27"/>
        <v/>
      </c>
      <c r="Z889" s="3" t="str">
        <f t="shared" si="6"/>
        <v>#DIV/0!</v>
      </c>
      <c r="AA889" s="96">
        <f t="shared" si="7"/>
        <v>0</v>
      </c>
      <c r="AB889" s="3" t="str">
        <f>IF(OR((AA889-$AD$2)&lt;0,(AA889-$AD$4)&lt;0),0,(AA889-$AD$2)*(AA889-$AD$4)*'Draft Array'!$K$101*'Draft Array'!$M$113*pcwr)</f>
        <v>#REF!</v>
      </c>
      <c r="AC889" s="3" t="str">
        <f t="shared" si="8"/>
        <v>#REF!</v>
      </c>
      <c r="AD889" s="135">
        <f t="shared" si="9"/>
        <v>0</v>
      </c>
      <c r="AE889" s="3" t="str">
        <f t="shared" si="28"/>
        <v>#DIV/0!</v>
      </c>
    </row>
    <row r="890" ht="15.75" customHeight="1">
      <c r="A890" s="156" t="str">
        <f>OffensePrj!C889</f>
        <v>te</v>
      </c>
      <c r="B890" s="131" t="str">
        <f>OffensePrj!R889</f>
        <v/>
      </c>
      <c r="C890" s="132" t="str">
        <f>OffensePrj!D889</f>
        <v>#N/A</v>
      </c>
      <c r="D890" s="132" t="str">
        <f>OffensePrj!E889</f>
        <v>#N/A</v>
      </c>
      <c r="E890" s="132" t="str">
        <f>OffensePrj!F889</f>
        <v>#N/A</v>
      </c>
      <c r="F890" s="132" t="str">
        <f>OffensePrj!G889</f>
        <v>#N/A</v>
      </c>
      <c r="G890" s="133" t="str">
        <f>OffensePrj!H889</f>
        <v>#N/A</v>
      </c>
      <c r="H890" s="132" t="str">
        <f>OffensePrj!I889</f>
        <v>#N/A</v>
      </c>
      <c r="I890" s="132" t="str">
        <f>OffensePrj!J889</f>
        <v>#N/A</v>
      </c>
      <c r="J890" s="132" t="str">
        <f>OffensePrj!K889</f>
        <v>#N/A</v>
      </c>
      <c r="K890" s="132" t="str">
        <f>OffensePrj!L889</f>
        <v>#N/A</v>
      </c>
      <c r="L890" s="132" t="str">
        <f>OffensePrj!M889</f>
        <v>#N/A</v>
      </c>
      <c r="M890" s="132" t="str">
        <f>OffensePrj!N889</f>
        <v>#N/A</v>
      </c>
      <c r="N890" s="132" t="str">
        <f>OffensePrj!O889</f>
        <v>#N/A</v>
      </c>
      <c r="O890" s="132" t="str">
        <f>OffensePrj!P889</f>
        <v>#N/A</v>
      </c>
      <c r="P890" s="132" t="str">
        <f>OffensePrj!Q889</f>
        <v>#N/A</v>
      </c>
      <c r="Q890" s="134">
        <f>IFERROR(ProjectionCalcs!D890*pointpasscomp+ProjectionCalcs!E890*pointpassyard+ProjectionCalcs!F890*pointpasstd+pointint*ProjectionCalcs!G890+ProjectionCalcs!H890*pointrushatt+pointrushyard*ProjectionCalcs!I890+pointrushtd*ProjectionCalcs!J890+ProjectionCalcs!K890*pointrec+pointrecyard*ProjectionCalcs!L890+ProjectionCalcs!M890*pointrectd+pointfumb*ProjectionCalcs!N890+(C890-D890)*pointpassinc+O890*pointret+P890*pointrushtd,0)</f>
        <v>0</v>
      </c>
      <c r="R890" s="113" t="str">
        <f t="shared" si="23"/>
        <v>#REF!</v>
      </c>
      <c r="S890" s="135" t="str">
        <f t="shared" si="24"/>
        <v>#REF!</v>
      </c>
      <c r="T890" s="113" t="str">
        <f t="array" ref="T890">ROUND(SUMPRODUCT((AE890&gt;=$AE$705:$AE$902)/COUNTIF($AE$705:$AE$902,$AE$705:$AE$902)),0)</f>
        <v>#DIV/0!</v>
      </c>
      <c r="U890" s="3" t="str">
        <f t="shared" si="25"/>
        <v>#REF!</v>
      </c>
      <c r="V890" s="3" t="str">
        <f t="array" ref="V890">IFERROR(INDEX(Overall!$C$3:$C$389,MATCH(ProjectionCalcs!B890,Overall!$D$3:$D$389,0)),"No")</f>
        <v>No</v>
      </c>
      <c r="W890" s="93">
        <f t="shared" si="26"/>
        <v>1</v>
      </c>
      <c r="X890" s="136"/>
      <c r="Y890" s="3" t="str">
        <f t="shared" si="27"/>
        <v/>
      </c>
      <c r="Z890" s="3" t="str">
        <f t="shared" si="6"/>
        <v>#DIV/0!</v>
      </c>
      <c r="AA890" s="96">
        <f t="shared" si="7"/>
        <v>0</v>
      </c>
      <c r="AB890" s="3" t="str">
        <f>IF(OR((AA890-$AD$2)&lt;0,(AA890-$AD$4)&lt;0),0,(AA890-$AD$2)*(AA890-$AD$4)*'Draft Array'!$K$101*'Draft Array'!$M$113*pcwr)</f>
        <v>#REF!</v>
      </c>
      <c r="AC890" s="3" t="str">
        <f t="shared" si="8"/>
        <v>#REF!</v>
      </c>
      <c r="AD890" s="135">
        <f t="shared" si="9"/>
        <v>0</v>
      </c>
      <c r="AE890" s="3" t="str">
        <f t="shared" si="28"/>
        <v>#DIV/0!</v>
      </c>
    </row>
    <row r="891" ht="15.75" customHeight="1">
      <c r="A891" s="156" t="str">
        <f>OffensePrj!C890</f>
        <v>te</v>
      </c>
      <c r="B891" s="131" t="str">
        <f>OffensePrj!R890</f>
        <v/>
      </c>
      <c r="C891" s="132" t="str">
        <f>OffensePrj!D890</f>
        <v>#N/A</v>
      </c>
      <c r="D891" s="132" t="str">
        <f>OffensePrj!E890</f>
        <v>#N/A</v>
      </c>
      <c r="E891" s="132" t="str">
        <f>OffensePrj!F890</f>
        <v>#N/A</v>
      </c>
      <c r="F891" s="132" t="str">
        <f>OffensePrj!G890</f>
        <v>#N/A</v>
      </c>
      <c r="G891" s="133" t="str">
        <f>OffensePrj!H890</f>
        <v>#N/A</v>
      </c>
      <c r="H891" s="132" t="str">
        <f>OffensePrj!I890</f>
        <v>#N/A</v>
      </c>
      <c r="I891" s="132" t="str">
        <f>OffensePrj!J890</f>
        <v>#N/A</v>
      </c>
      <c r="J891" s="132" t="str">
        <f>OffensePrj!K890</f>
        <v>#N/A</v>
      </c>
      <c r="K891" s="132" t="str">
        <f>OffensePrj!L890</f>
        <v>#N/A</v>
      </c>
      <c r="L891" s="132" t="str">
        <f>OffensePrj!M890</f>
        <v>#N/A</v>
      </c>
      <c r="M891" s="132" t="str">
        <f>OffensePrj!N890</f>
        <v>#N/A</v>
      </c>
      <c r="N891" s="132" t="str">
        <f>OffensePrj!O890</f>
        <v>#N/A</v>
      </c>
      <c r="O891" s="132" t="str">
        <f>OffensePrj!P890</f>
        <v>#N/A</v>
      </c>
      <c r="P891" s="132" t="str">
        <f>OffensePrj!Q890</f>
        <v>#N/A</v>
      </c>
      <c r="Q891" s="134">
        <f>IFERROR(ProjectionCalcs!D891*pointpasscomp+ProjectionCalcs!E891*pointpassyard+ProjectionCalcs!F891*pointpasstd+pointint*ProjectionCalcs!G891+ProjectionCalcs!H891*pointrushatt+pointrushyard*ProjectionCalcs!I891+pointrushtd*ProjectionCalcs!J891+ProjectionCalcs!K891*pointrec+pointrecyard*ProjectionCalcs!L891+ProjectionCalcs!M891*pointrectd+pointfumb*ProjectionCalcs!N891+(C891-D891)*pointpassinc+O891*pointret+P891*pointrushtd,0)</f>
        <v>0</v>
      </c>
      <c r="R891" s="113" t="str">
        <f t="shared" si="23"/>
        <v>#REF!</v>
      </c>
      <c r="S891" s="135" t="str">
        <f t="shared" si="24"/>
        <v>#REF!</v>
      </c>
      <c r="T891" s="113" t="str">
        <f t="array" ref="T891">ROUND(SUMPRODUCT((AE891&gt;=$AE$705:$AE$902)/COUNTIF($AE$705:$AE$902,$AE$705:$AE$902)),0)</f>
        <v>#DIV/0!</v>
      </c>
      <c r="U891" s="3" t="str">
        <f t="shared" si="25"/>
        <v>#REF!</v>
      </c>
      <c r="V891" s="3" t="str">
        <f t="array" ref="V891">IFERROR(INDEX(Overall!$C$3:$C$389,MATCH(ProjectionCalcs!B891,Overall!$D$3:$D$389,0)),"No")</f>
        <v>No</v>
      </c>
      <c r="W891" s="93">
        <f t="shared" si="26"/>
        <v>1</v>
      </c>
      <c r="X891" s="136"/>
      <c r="Y891" s="3" t="str">
        <f t="shared" si="27"/>
        <v/>
      </c>
      <c r="Z891" s="3" t="str">
        <f t="shared" si="6"/>
        <v>#DIV/0!</v>
      </c>
      <c r="AA891" s="96">
        <f t="shared" si="7"/>
        <v>0</v>
      </c>
      <c r="AB891" s="3" t="str">
        <f>IF(OR((AA891-$AD$2)&lt;0,(AA891-$AD$4)&lt;0),0,(AA891-$AD$2)*(AA891-$AD$4)*'Draft Array'!$K$101*'Draft Array'!$M$113*pcwr)</f>
        <v>#REF!</v>
      </c>
      <c r="AC891" s="3" t="str">
        <f t="shared" si="8"/>
        <v>#REF!</v>
      </c>
      <c r="AD891" s="135">
        <f t="shared" si="9"/>
        <v>0</v>
      </c>
      <c r="AE891" s="3" t="str">
        <f t="shared" si="28"/>
        <v>#DIV/0!</v>
      </c>
    </row>
    <row r="892" ht="15.75" customHeight="1">
      <c r="A892" s="156" t="str">
        <f>OffensePrj!C891</f>
        <v>te</v>
      </c>
      <c r="B892" s="131" t="str">
        <f>OffensePrj!R891</f>
        <v/>
      </c>
      <c r="C892" s="132" t="str">
        <f>OffensePrj!D891</f>
        <v>#N/A</v>
      </c>
      <c r="D892" s="132" t="str">
        <f>OffensePrj!E891</f>
        <v>#N/A</v>
      </c>
      <c r="E892" s="132" t="str">
        <f>OffensePrj!F891</f>
        <v>#N/A</v>
      </c>
      <c r="F892" s="132" t="str">
        <f>OffensePrj!G891</f>
        <v>#N/A</v>
      </c>
      <c r="G892" s="133" t="str">
        <f>OffensePrj!H891</f>
        <v>#N/A</v>
      </c>
      <c r="H892" s="132" t="str">
        <f>OffensePrj!I891</f>
        <v>#N/A</v>
      </c>
      <c r="I892" s="132" t="str">
        <f>OffensePrj!J891</f>
        <v>#N/A</v>
      </c>
      <c r="J892" s="132" t="str">
        <f>OffensePrj!K891</f>
        <v>#N/A</v>
      </c>
      <c r="K892" s="132" t="str">
        <f>OffensePrj!L891</f>
        <v>#N/A</v>
      </c>
      <c r="L892" s="132" t="str">
        <f>OffensePrj!M891</f>
        <v>#N/A</v>
      </c>
      <c r="M892" s="132" t="str">
        <f>OffensePrj!N891</f>
        <v>#N/A</v>
      </c>
      <c r="N892" s="132" t="str">
        <f>OffensePrj!O891</f>
        <v>#N/A</v>
      </c>
      <c r="O892" s="132" t="str">
        <f>OffensePrj!P891</f>
        <v>#N/A</v>
      </c>
      <c r="P892" s="132" t="str">
        <f>OffensePrj!Q891</f>
        <v>#N/A</v>
      </c>
      <c r="Q892" s="134">
        <f>IFERROR(ProjectionCalcs!D892*pointpasscomp+ProjectionCalcs!E892*pointpassyard+ProjectionCalcs!F892*pointpasstd+pointint*ProjectionCalcs!G892+ProjectionCalcs!H892*pointrushatt+pointrushyard*ProjectionCalcs!I892+pointrushtd*ProjectionCalcs!J892+ProjectionCalcs!K892*pointrec+pointrecyard*ProjectionCalcs!L892+ProjectionCalcs!M892*pointrectd+pointfumb*ProjectionCalcs!N892+(C892-D892)*pointpassinc+O892*pointret+P892*pointrushtd,0)</f>
        <v>0</v>
      </c>
      <c r="R892" s="113" t="str">
        <f t="shared" si="23"/>
        <v>#REF!</v>
      </c>
      <c r="S892" s="135" t="str">
        <f t="shared" si="24"/>
        <v>#REF!</v>
      </c>
      <c r="T892" s="113" t="str">
        <f t="array" ref="T892">ROUND(SUMPRODUCT((AE892&gt;=$AE$705:$AE$902)/COUNTIF($AE$705:$AE$902,$AE$705:$AE$902)),0)</f>
        <v>#DIV/0!</v>
      </c>
      <c r="U892" s="3" t="str">
        <f t="shared" si="25"/>
        <v>#REF!</v>
      </c>
      <c r="V892" s="3" t="str">
        <f t="array" ref="V892">IFERROR(INDEX(Overall!$C$3:$C$389,MATCH(ProjectionCalcs!B892,Overall!$D$3:$D$389,0)),"No")</f>
        <v>No</v>
      </c>
      <c r="W892" s="93">
        <f t="shared" si="26"/>
        <v>1</v>
      </c>
      <c r="X892" s="136"/>
      <c r="Y892" s="3" t="str">
        <f t="shared" si="27"/>
        <v/>
      </c>
      <c r="Z892" s="3" t="str">
        <f t="shared" si="6"/>
        <v>#DIV/0!</v>
      </c>
      <c r="AA892" s="96">
        <f t="shared" si="7"/>
        <v>0</v>
      </c>
      <c r="AB892" s="3" t="str">
        <f>IF(OR((AA892-$AD$2)&lt;0,(AA892-$AD$4)&lt;0),0,(AA892-$AD$2)*(AA892-$AD$4)*'Draft Array'!$K$101*'Draft Array'!$M$113*pcwr)</f>
        <v>#REF!</v>
      </c>
      <c r="AC892" s="3" t="str">
        <f t="shared" si="8"/>
        <v>#REF!</v>
      </c>
      <c r="AD892" s="135">
        <f t="shared" si="9"/>
        <v>0</v>
      </c>
      <c r="AE892" s="3" t="str">
        <f t="shared" si="28"/>
        <v>#DIV/0!</v>
      </c>
    </row>
    <row r="893" ht="15.75" customHeight="1">
      <c r="A893" s="156" t="str">
        <f>OffensePrj!C892</f>
        <v>te</v>
      </c>
      <c r="B893" s="131" t="str">
        <f>OffensePrj!R892</f>
        <v/>
      </c>
      <c r="C893" s="132" t="str">
        <f>OffensePrj!D892</f>
        <v>#N/A</v>
      </c>
      <c r="D893" s="132" t="str">
        <f>OffensePrj!E892</f>
        <v>#N/A</v>
      </c>
      <c r="E893" s="132" t="str">
        <f>OffensePrj!F892</f>
        <v>#N/A</v>
      </c>
      <c r="F893" s="132" t="str">
        <f>OffensePrj!G892</f>
        <v>#N/A</v>
      </c>
      <c r="G893" s="133" t="str">
        <f>OffensePrj!H892</f>
        <v>#N/A</v>
      </c>
      <c r="H893" s="132" t="str">
        <f>OffensePrj!I892</f>
        <v>#N/A</v>
      </c>
      <c r="I893" s="132" t="str">
        <f>OffensePrj!J892</f>
        <v>#N/A</v>
      </c>
      <c r="J893" s="132" t="str">
        <f>OffensePrj!K892</f>
        <v>#N/A</v>
      </c>
      <c r="K893" s="132" t="str">
        <f>OffensePrj!L892</f>
        <v>#N/A</v>
      </c>
      <c r="L893" s="132" t="str">
        <f>OffensePrj!M892</f>
        <v>#N/A</v>
      </c>
      <c r="M893" s="132" t="str">
        <f>OffensePrj!N892</f>
        <v>#N/A</v>
      </c>
      <c r="N893" s="132" t="str">
        <f>OffensePrj!O892</f>
        <v>#N/A</v>
      </c>
      <c r="O893" s="132" t="str">
        <f>OffensePrj!P892</f>
        <v>#N/A</v>
      </c>
      <c r="P893" s="132" t="str">
        <f>OffensePrj!Q892</f>
        <v>#N/A</v>
      </c>
      <c r="Q893" s="134">
        <f>IFERROR(ProjectionCalcs!D893*pointpasscomp+ProjectionCalcs!E893*pointpassyard+ProjectionCalcs!F893*pointpasstd+pointint*ProjectionCalcs!G893+ProjectionCalcs!H893*pointrushatt+pointrushyard*ProjectionCalcs!I893+pointrushtd*ProjectionCalcs!J893+ProjectionCalcs!K893*pointrec+pointrecyard*ProjectionCalcs!L893+ProjectionCalcs!M893*pointrectd+pointfumb*ProjectionCalcs!N893+(C893-D893)*pointpassinc+O893*pointret+P893*pointrushtd,0)</f>
        <v>0</v>
      </c>
      <c r="R893" s="113" t="str">
        <f t="shared" si="23"/>
        <v>#REF!</v>
      </c>
      <c r="S893" s="135" t="str">
        <f t="shared" si="24"/>
        <v>#REF!</v>
      </c>
      <c r="T893" s="113" t="str">
        <f t="array" ref="T893">ROUND(SUMPRODUCT((AE893&gt;=$AE$705:$AE$902)/COUNTIF($AE$705:$AE$902,$AE$705:$AE$902)),0)</f>
        <v>#DIV/0!</v>
      </c>
      <c r="U893" s="3" t="str">
        <f t="shared" si="25"/>
        <v>#REF!</v>
      </c>
      <c r="V893" s="3" t="str">
        <f t="array" ref="V893">IFERROR(INDEX(Overall!$C$3:$C$389,MATCH(ProjectionCalcs!B893,Overall!$D$3:$D$389,0)),"No")</f>
        <v>No</v>
      </c>
      <c r="W893" s="93">
        <f t="shared" si="26"/>
        <v>1</v>
      </c>
      <c r="X893" s="136"/>
      <c r="Y893" s="3" t="str">
        <f t="shared" si="27"/>
        <v/>
      </c>
      <c r="Z893" s="3" t="str">
        <f t="shared" si="6"/>
        <v>#DIV/0!</v>
      </c>
      <c r="AA893" s="96">
        <f t="shared" si="7"/>
        <v>0</v>
      </c>
      <c r="AB893" s="3" t="str">
        <f>IF(OR((AA893-$AD$2)&lt;0,(AA893-$AD$4)&lt;0),0,(AA893-$AD$2)*(AA893-$AD$4)*'Draft Array'!$K$101*'Draft Array'!$M$113*pcwr)</f>
        <v>#REF!</v>
      </c>
      <c r="AC893" s="3" t="str">
        <f t="shared" si="8"/>
        <v>#REF!</v>
      </c>
      <c r="AD893" s="135">
        <f t="shared" si="9"/>
        <v>0</v>
      </c>
      <c r="AE893" s="3" t="str">
        <f t="shared" si="28"/>
        <v>#DIV/0!</v>
      </c>
    </row>
    <row r="894" ht="15.75" customHeight="1">
      <c r="A894" s="156" t="str">
        <f>OffensePrj!C893</f>
        <v>te</v>
      </c>
      <c r="B894" s="131" t="str">
        <f>OffensePrj!R893</f>
        <v/>
      </c>
      <c r="C894" s="132" t="str">
        <f>OffensePrj!D893</f>
        <v>#N/A</v>
      </c>
      <c r="D894" s="132" t="str">
        <f>OffensePrj!E893</f>
        <v>#N/A</v>
      </c>
      <c r="E894" s="132" t="str">
        <f>OffensePrj!F893</f>
        <v>#N/A</v>
      </c>
      <c r="F894" s="132" t="str">
        <f>OffensePrj!G893</f>
        <v>#N/A</v>
      </c>
      <c r="G894" s="133" t="str">
        <f>OffensePrj!H893</f>
        <v>#N/A</v>
      </c>
      <c r="H894" s="132" t="str">
        <f>OffensePrj!I893</f>
        <v>#N/A</v>
      </c>
      <c r="I894" s="132" t="str">
        <f>OffensePrj!J893</f>
        <v>#N/A</v>
      </c>
      <c r="J894" s="132" t="str">
        <f>OffensePrj!K893</f>
        <v>#N/A</v>
      </c>
      <c r="K894" s="132" t="str">
        <f>OffensePrj!L893</f>
        <v>#N/A</v>
      </c>
      <c r="L894" s="132" t="str">
        <f>OffensePrj!M893</f>
        <v>#N/A</v>
      </c>
      <c r="M894" s="132" t="str">
        <f>OffensePrj!N893</f>
        <v>#N/A</v>
      </c>
      <c r="N894" s="132" t="str">
        <f>OffensePrj!O893</f>
        <v>#N/A</v>
      </c>
      <c r="O894" s="132" t="str">
        <f>OffensePrj!P893</f>
        <v>#N/A</v>
      </c>
      <c r="P894" s="132" t="str">
        <f>OffensePrj!Q893</f>
        <v>#N/A</v>
      </c>
      <c r="Q894" s="134">
        <f>IFERROR(ProjectionCalcs!D894*pointpasscomp+ProjectionCalcs!E894*pointpassyard+ProjectionCalcs!F894*pointpasstd+pointint*ProjectionCalcs!G894+ProjectionCalcs!H894*pointrushatt+pointrushyard*ProjectionCalcs!I894+pointrushtd*ProjectionCalcs!J894+ProjectionCalcs!K894*pointrec+pointrecyard*ProjectionCalcs!L894+ProjectionCalcs!M894*pointrectd+pointfumb*ProjectionCalcs!N894+(C894-D894)*pointpassinc+O894*pointret+P894*pointrushtd,0)</f>
        <v>0</v>
      </c>
      <c r="R894" s="113" t="str">
        <f t="shared" si="23"/>
        <v>#REF!</v>
      </c>
      <c r="S894" s="135" t="str">
        <f t="shared" si="24"/>
        <v>#REF!</v>
      </c>
      <c r="T894" s="113" t="str">
        <f t="array" ref="T894">ROUND(SUMPRODUCT((AE894&gt;=$AE$705:$AE$902)/COUNTIF($AE$705:$AE$902,$AE$705:$AE$902)),0)</f>
        <v>#DIV/0!</v>
      </c>
      <c r="U894" s="3" t="str">
        <f t="shared" si="25"/>
        <v>#REF!</v>
      </c>
      <c r="V894" s="3" t="str">
        <f t="array" ref="V894">IFERROR(INDEX(Overall!$C$3:$C$389,MATCH(ProjectionCalcs!B894,Overall!$D$3:$D$389,0)),"No")</f>
        <v>No</v>
      </c>
      <c r="W894" s="93">
        <f t="shared" si="26"/>
        <v>1</v>
      </c>
      <c r="X894" s="136"/>
      <c r="Y894" s="3" t="str">
        <f t="shared" si="27"/>
        <v/>
      </c>
      <c r="Z894" s="3" t="str">
        <f t="shared" si="6"/>
        <v>#DIV/0!</v>
      </c>
      <c r="AA894" s="96">
        <f t="shared" si="7"/>
        <v>0</v>
      </c>
      <c r="AB894" s="3" t="str">
        <f>IF(OR((AA894-$AD$2)&lt;0,(AA894-$AD$4)&lt;0),0,(AA894-$AD$2)*(AA894-$AD$4)*'Draft Array'!$K$101*'Draft Array'!$M$113*pcwr)</f>
        <v>#REF!</v>
      </c>
      <c r="AC894" s="3" t="str">
        <f t="shared" si="8"/>
        <v>#REF!</v>
      </c>
      <c r="AD894" s="135">
        <f t="shared" si="9"/>
        <v>0</v>
      </c>
      <c r="AE894" s="3" t="str">
        <f t="shared" si="28"/>
        <v>#DIV/0!</v>
      </c>
    </row>
    <row r="895" ht="15.75" customHeight="1">
      <c r="A895" s="156" t="str">
        <f>OffensePrj!C894</f>
        <v>te</v>
      </c>
      <c r="B895" s="131" t="str">
        <f>OffensePrj!R894</f>
        <v/>
      </c>
      <c r="C895" s="132" t="str">
        <f>OffensePrj!D894</f>
        <v>#N/A</v>
      </c>
      <c r="D895" s="132" t="str">
        <f>OffensePrj!E894</f>
        <v>#N/A</v>
      </c>
      <c r="E895" s="132" t="str">
        <f>OffensePrj!F894</f>
        <v>#N/A</v>
      </c>
      <c r="F895" s="132" t="str">
        <f>OffensePrj!G894</f>
        <v>#N/A</v>
      </c>
      <c r="G895" s="133" t="str">
        <f>OffensePrj!H894</f>
        <v>#N/A</v>
      </c>
      <c r="H895" s="132" t="str">
        <f>OffensePrj!I894</f>
        <v>#N/A</v>
      </c>
      <c r="I895" s="132" t="str">
        <f>OffensePrj!J894</f>
        <v>#N/A</v>
      </c>
      <c r="J895" s="132" t="str">
        <f>OffensePrj!K894</f>
        <v>#N/A</v>
      </c>
      <c r="K895" s="132" t="str">
        <f>OffensePrj!L894</f>
        <v>#N/A</v>
      </c>
      <c r="L895" s="132" t="str">
        <f>OffensePrj!M894</f>
        <v>#N/A</v>
      </c>
      <c r="M895" s="132" t="str">
        <f>OffensePrj!N894</f>
        <v>#N/A</v>
      </c>
      <c r="N895" s="132" t="str">
        <f>OffensePrj!O894</f>
        <v>#N/A</v>
      </c>
      <c r="O895" s="132" t="str">
        <f>OffensePrj!P894</f>
        <v>#N/A</v>
      </c>
      <c r="P895" s="132" t="str">
        <f>OffensePrj!Q894</f>
        <v>#N/A</v>
      </c>
      <c r="Q895" s="134">
        <f>IFERROR(ProjectionCalcs!D895*pointpasscomp+ProjectionCalcs!E895*pointpassyard+ProjectionCalcs!F895*pointpasstd+pointint*ProjectionCalcs!G895+ProjectionCalcs!H895*pointrushatt+pointrushyard*ProjectionCalcs!I895+pointrushtd*ProjectionCalcs!J895+ProjectionCalcs!K895*pointrec+pointrecyard*ProjectionCalcs!L895+ProjectionCalcs!M895*pointrectd+pointfumb*ProjectionCalcs!N895+(C895-D895)*pointpassinc+O895*pointret+P895*pointrushtd,0)</f>
        <v>0</v>
      </c>
      <c r="R895" s="113" t="str">
        <f t="shared" si="23"/>
        <v>#REF!</v>
      </c>
      <c r="S895" s="135" t="str">
        <f t="shared" si="24"/>
        <v>#REF!</v>
      </c>
      <c r="T895" s="113" t="str">
        <f t="array" ref="T895">ROUND(SUMPRODUCT((AE895&gt;=$AE$705:$AE$902)/COUNTIF($AE$705:$AE$902,$AE$705:$AE$902)),0)</f>
        <v>#DIV/0!</v>
      </c>
      <c r="U895" s="3" t="str">
        <f t="shared" si="25"/>
        <v>#REF!</v>
      </c>
      <c r="V895" s="3" t="str">
        <f t="array" ref="V895">IFERROR(INDEX(Overall!$C$3:$C$389,MATCH(ProjectionCalcs!B895,Overall!$D$3:$D$389,0)),"No")</f>
        <v>No</v>
      </c>
      <c r="W895" s="93">
        <f t="shared" si="26"/>
        <v>1</v>
      </c>
      <c r="X895" s="136"/>
      <c r="Y895" s="3" t="str">
        <f t="shared" si="27"/>
        <v/>
      </c>
      <c r="Z895" s="3" t="str">
        <f t="shared" si="6"/>
        <v>#DIV/0!</v>
      </c>
      <c r="AA895" s="96">
        <f t="shared" si="7"/>
        <v>0</v>
      </c>
      <c r="AB895" s="3" t="str">
        <f>IF(OR((AA895-$AD$2)&lt;0,(AA895-$AD$4)&lt;0),0,(AA895-$AD$2)*(AA895-$AD$4)*'Draft Array'!$K$101*'Draft Array'!$M$113*pcwr)</f>
        <v>#REF!</v>
      </c>
      <c r="AC895" s="3" t="str">
        <f t="shared" si="8"/>
        <v>#REF!</v>
      </c>
      <c r="AD895" s="135">
        <f t="shared" si="9"/>
        <v>0</v>
      </c>
      <c r="AE895" s="3" t="str">
        <f t="shared" si="28"/>
        <v>#DIV/0!</v>
      </c>
    </row>
    <row r="896" ht="15.75" customHeight="1">
      <c r="A896" s="156" t="str">
        <f>OffensePrj!C895</f>
        <v>te</v>
      </c>
      <c r="B896" s="131" t="str">
        <f>OffensePrj!R895</f>
        <v/>
      </c>
      <c r="C896" s="132" t="str">
        <f>OffensePrj!D895</f>
        <v>#N/A</v>
      </c>
      <c r="D896" s="132" t="str">
        <f>OffensePrj!E895</f>
        <v>#N/A</v>
      </c>
      <c r="E896" s="132" t="str">
        <f>OffensePrj!F895</f>
        <v>#N/A</v>
      </c>
      <c r="F896" s="132" t="str">
        <f>OffensePrj!G895</f>
        <v>#N/A</v>
      </c>
      <c r="G896" s="133" t="str">
        <f>OffensePrj!H895</f>
        <v>#N/A</v>
      </c>
      <c r="H896" s="132" t="str">
        <f>OffensePrj!I895</f>
        <v>#N/A</v>
      </c>
      <c r="I896" s="132" t="str">
        <f>OffensePrj!J895</f>
        <v>#N/A</v>
      </c>
      <c r="J896" s="132" t="str">
        <f>OffensePrj!K895</f>
        <v>#N/A</v>
      </c>
      <c r="K896" s="132" t="str">
        <f>OffensePrj!L895</f>
        <v>#N/A</v>
      </c>
      <c r="L896" s="132" t="str">
        <f>OffensePrj!M895</f>
        <v>#N/A</v>
      </c>
      <c r="M896" s="132" t="str">
        <f>OffensePrj!N895</f>
        <v>#N/A</v>
      </c>
      <c r="N896" s="132" t="str">
        <f>OffensePrj!O895</f>
        <v>#N/A</v>
      </c>
      <c r="O896" s="132" t="str">
        <f>OffensePrj!P895</f>
        <v>#N/A</v>
      </c>
      <c r="P896" s="132" t="str">
        <f>OffensePrj!Q895</f>
        <v>#N/A</v>
      </c>
      <c r="Q896" s="134">
        <f>IFERROR(ProjectionCalcs!D896*pointpasscomp+ProjectionCalcs!E896*pointpassyard+ProjectionCalcs!F896*pointpasstd+pointint*ProjectionCalcs!G896+ProjectionCalcs!H896*pointrushatt+pointrushyard*ProjectionCalcs!I896+pointrushtd*ProjectionCalcs!J896+ProjectionCalcs!K896*pointrec+pointrecyard*ProjectionCalcs!L896+ProjectionCalcs!M896*pointrectd+pointfumb*ProjectionCalcs!N896+(C896-D896)*pointpassinc+O896*pointret+P896*pointrushtd,0)</f>
        <v>0</v>
      </c>
      <c r="R896" s="113" t="str">
        <f t="shared" si="23"/>
        <v>#REF!</v>
      </c>
      <c r="S896" s="135" t="str">
        <f t="shared" si="24"/>
        <v>#REF!</v>
      </c>
      <c r="T896" s="113" t="str">
        <f t="array" ref="T896">ROUND(SUMPRODUCT((AE896&gt;=$AE$705:$AE$902)/COUNTIF($AE$705:$AE$902,$AE$705:$AE$902)),0)</f>
        <v>#DIV/0!</v>
      </c>
      <c r="U896" s="3" t="str">
        <f t="shared" si="25"/>
        <v>#REF!</v>
      </c>
      <c r="V896" s="3" t="str">
        <f t="array" ref="V896">IFERROR(INDEX(Overall!$C$3:$C$389,MATCH(ProjectionCalcs!B896,Overall!$D$3:$D$389,0)),"No")</f>
        <v>No</v>
      </c>
      <c r="W896" s="93">
        <f t="shared" si="26"/>
        <v>1</v>
      </c>
      <c r="X896" s="136"/>
      <c r="Y896" s="3" t="str">
        <f t="shared" si="27"/>
        <v/>
      </c>
      <c r="Z896" s="3" t="str">
        <f t="shared" si="6"/>
        <v>#DIV/0!</v>
      </c>
      <c r="AA896" s="96">
        <f t="shared" si="7"/>
        <v>0</v>
      </c>
      <c r="AB896" s="3" t="str">
        <f>IF(OR((AA896-$AD$2)&lt;0,(AA896-$AD$4)&lt;0),0,(AA896-$AD$2)*(AA896-$AD$4)*'Draft Array'!$K$101*'Draft Array'!$M$113*pcwr)</f>
        <v>#REF!</v>
      </c>
      <c r="AC896" s="3" t="str">
        <f t="shared" si="8"/>
        <v>#REF!</v>
      </c>
      <c r="AD896" s="135">
        <f t="shared" si="9"/>
        <v>0</v>
      </c>
      <c r="AE896" s="3" t="str">
        <f t="shared" si="28"/>
        <v>#DIV/0!</v>
      </c>
    </row>
    <row r="897" ht="15.75" customHeight="1">
      <c r="A897" s="156" t="str">
        <f>OffensePrj!C896</f>
        <v>te</v>
      </c>
      <c r="B897" s="131" t="str">
        <f>OffensePrj!R896</f>
        <v/>
      </c>
      <c r="C897" s="132" t="str">
        <f>OffensePrj!D896</f>
        <v>#N/A</v>
      </c>
      <c r="D897" s="132" t="str">
        <f>OffensePrj!E896</f>
        <v>#N/A</v>
      </c>
      <c r="E897" s="132" t="str">
        <f>OffensePrj!F896</f>
        <v>#N/A</v>
      </c>
      <c r="F897" s="132" t="str">
        <f>OffensePrj!G896</f>
        <v>#N/A</v>
      </c>
      <c r="G897" s="133" t="str">
        <f>OffensePrj!H896</f>
        <v>#N/A</v>
      </c>
      <c r="H897" s="132" t="str">
        <f>OffensePrj!I896</f>
        <v>#N/A</v>
      </c>
      <c r="I897" s="132" t="str">
        <f>OffensePrj!J896</f>
        <v>#N/A</v>
      </c>
      <c r="J897" s="133" t="str">
        <f>OffensePrj!K896</f>
        <v>#N/A</v>
      </c>
      <c r="K897" s="132" t="str">
        <f>OffensePrj!L896</f>
        <v>#N/A</v>
      </c>
      <c r="L897" s="132" t="str">
        <f>OffensePrj!M896</f>
        <v>#N/A</v>
      </c>
      <c r="M897" s="133" t="str">
        <f>OffensePrj!N896</f>
        <v>#N/A</v>
      </c>
      <c r="N897" s="132" t="str">
        <f>OffensePrj!O896</f>
        <v>#N/A</v>
      </c>
      <c r="O897" s="132" t="str">
        <f>OffensePrj!P896</f>
        <v>#N/A</v>
      </c>
      <c r="P897" s="132" t="str">
        <f>OffensePrj!Q896</f>
        <v>#N/A</v>
      </c>
      <c r="Q897" s="134">
        <f>IFERROR(ProjectionCalcs!D897*pointpasscomp+ProjectionCalcs!E897*pointpassyard+ProjectionCalcs!F897*pointpasstd+pointint*ProjectionCalcs!G897+ProjectionCalcs!H897*pointrushatt+pointrushyard*ProjectionCalcs!I897+pointrushtd*ProjectionCalcs!J897+ProjectionCalcs!K897*pointrec+pointrecyard*ProjectionCalcs!L897+ProjectionCalcs!M897*pointrectd+pointfumb*ProjectionCalcs!N897+(C897-D897)*pointpassinc+O897*pointret+P897*pointrushtd,0)</f>
        <v>0</v>
      </c>
      <c r="R897" s="113" t="str">
        <f t="shared" si="23"/>
        <v>#REF!</v>
      </c>
      <c r="S897" s="135" t="str">
        <f t="shared" si="24"/>
        <v>#REF!</v>
      </c>
      <c r="T897" s="113" t="str">
        <f t="array" ref="T897">ROUND(SUMPRODUCT((AE897&gt;=$AE$705:$AE$902)/COUNTIF($AE$705:$AE$902,$AE$705:$AE$902)),0)</f>
        <v>#DIV/0!</v>
      </c>
      <c r="U897" s="3" t="str">
        <f t="shared" si="25"/>
        <v>#REF!</v>
      </c>
      <c r="V897" s="3" t="str">
        <f t="array" ref="V897">IFERROR(INDEX(Overall!$C$3:$C$389,MATCH(ProjectionCalcs!B897,Overall!$D$3:$D$389,0)),"No")</f>
        <v>No</v>
      </c>
      <c r="W897" s="93">
        <f t="shared" si="26"/>
        <v>1</v>
      </c>
      <c r="X897" s="136"/>
      <c r="Y897" s="3" t="str">
        <f t="shared" si="27"/>
        <v/>
      </c>
      <c r="Z897" s="3" t="str">
        <f t="shared" si="6"/>
        <v>#DIV/0!</v>
      </c>
      <c r="AA897" s="96">
        <f t="shared" si="7"/>
        <v>0</v>
      </c>
      <c r="AB897" s="3">
        <f>IFERROR(IF(OR((AA897-$AE$2)&lt;0,(AA897-$AE$4)&lt;0),0,(AA897-$AE$2)*(AA897-$AE$4)*'Draft Array'!$K$102*'Draft Array'!$M$114*pcte),0)</f>
        <v>0</v>
      </c>
      <c r="AC897" s="3" t="str">
        <f t="shared" ref="AC897:AC903" si="29">IF(AB897=0,"-",RANK(AB897,$AB$8:$AB$973))</f>
        <v>-</v>
      </c>
      <c r="AD897" s="135">
        <f t="shared" si="9"/>
        <v>0</v>
      </c>
      <c r="AE897" s="3" t="str">
        <f t="shared" si="28"/>
        <v>#DIV/0!</v>
      </c>
    </row>
    <row r="898" ht="15.75" customHeight="1">
      <c r="A898" s="156" t="str">
        <f>OffensePrj!C897</f>
        <v>te</v>
      </c>
      <c r="B898" s="131" t="str">
        <f>OffensePrj!R897</f>
        <v/>
      </c>
      <c r="C898" s="132" t="str">
        <f>OffensePrj!D897</f>
        <v>#N/A</v>
      </c>
      <c r="D898" s="132" t="str">
        <f>OffensePrj!E897</f>
        <v>#N/A</v>
      </c>
      <c r="E898" s="132" t="str">
        <f>OffensePrj!F897</f>
        <v>#N/A</v>
      </c>
      <c r="F898" s="132" t="str">
        <f>OffensePrj!G897</f>
        <v>#N/A</v>
      </c>
      <c r="G898" s="133" t="str">
        <f>OffensePrj!H897</f>
        <v>#N/A</v>
      </c>
      <c r="H898" s="132" t="str">
        <f>OffensePrj!I897</f>
        <v>#N/A</v>
      </c>
      <c r="I898" s="132" t="str">
        <f>OffensePrj!J897</f>
        <v>#N/A</v>
      </c>
      <c r="J898" s="133" t="str">
        <f>OffensePrj!K897</f>
        <v>#N/A</v>
      </c>
      <c r="K898" s="132" t="str">
        <f>OffensePrj!L897</f>
        <v>#N/A</v>
      </c>
      <c r="L898" s="132" t="str">
        <f>OffensePrj!M897</f>
        <v>#N/A</v>
      </c>
      <c r="M898" s="133" t="str">
        <f>OffensePrj!N897</f>
        <v>#N/A</v>
      </c>
      <c r="N898" s="132" t="str">
        <f>OffensePrj!O897</f>
        <v>#N/A</v>
      </c>
      <c r="O898" s="132" t="str">
        <f>OffensePrj!P897</f>
        <v>#N/A</v>
      </c>
      <c r="P898" s="132" t="str">
        <f>OffensePrj!Q897</f>
        <v>#N/A</v>
      </c>
      <c r="Q898" s="134">
        <f>IFERROR(ProjectionCalcs!D898*pointpasscomp+ProjectionCalcs!E898*pointpassyard+ProjectionCalcs!F898*pointpasstd+pointint*ProjectionCalcs!G898+ProjectionCalcs!H898*pointrushatt+pointrushyard*ProjectionCalcs!I898+pointrushtd*ProjectionCalcs!J898+ProjectionCalcs!K898*pointrec+pointrecyard*ProjectionCalcs!L898+ProjectionCalcs!M898*pointrectd+pointfumb*ProjectionCalcs!N898+(C898-D898)*pointpassinc+O898*pointret+P898*pointrushtd,0)</f>
        <v>0</v>
      </c>
      <c r="R898" s="113" t="str">
        <f t="shared" si="23"/>
        <v>#REF!</v>
      </c>
      <c r="S898" s="135" t="str">
        <f t="shared" si="24"/>
        <v>#REF!</v>
      </c>
      <c r="T898" s="113" t="str">
        <f t="array" ref="T898">ROUND(SUMPRODUCT((AE898&gt;=$AE$705:$AE$902)/COUNTIF($AE$705:$AE$902,$AE$705:$AE$902)),0)</f>
        <v>#DIV/0!</v>
      </c>
      <c r="U898" s="3" t="str">
        <f t="shared" si="25"/>
        <v>#REF!</v>
      </c>
      <c r="V898" s="3" t="str">
        <f t="array" ref="V898">IFERROR(INDEX(Overall!$C$3:$C$389,MATCH(ProjectionCalcs!B898,Overall!$D$3:$D$389,0)),"No")</f>
        <v>No</v>
      </c>
      <c r="W898" s="93">
        <f t="shared" si="26"/>
        <v>1</v>
      </c>
      <c r="X898" s="136"/>
      <c r="Y898" s="3" t="str">
        <f t="shared" si="27"/>
        <v/>
      </c>
      <c r="Z898" s="3" t="str">
        <f t="shared" si="6"/>
        <v>#DIV/0!</v>
      </c>
      <c r="AA898" s="96">
        <f t="shared" si="7"/>
        <v>0</v>
      </c>
      <c r="AB898" s="3">
        <f>IFERROR(IF(OR((AA898-$AE$2)&lt;0,(AA898-$AE$4)&lt;0),0,(AA898-$AE$2)*(AA898-$AE$4)*'Draft Array'!$K$102*'Draft Array'!$M$114*pcte),0)</f>
        <v>0</v>
      </c>
      <c r="AC898" s="3" t="str">
        <f t="shared" si="29"/>
        <v>-</v>
      </c>
      <c r="AD898" s="135">
        <f t="shared" si="9"/>
        <v>0</v>
      </c>
      <c r="AE898" s="3" t="str">
        <f t="shared" si="28"/>
        <v>#DIV/0!</v>
      </c>
    </row>
    <row r="899" ht="15.75" customHeight="1">
      <c r="A899" s="156" t="str">
        <f>OffensePrj!C898</f>
        <v>te</v>
      </c>
      <c r="B899" s="131" t="str">
        <f>OffensePrj!R898</f>
        <v/>
      </c>
      <c r="C899" s="132" t="str">
        <f>OffensePrj!D898</f>
        <v>#N/A</v>
      </c>
      <c r="D899" s="132" t="str">
        <f>OffensePrj!E898</f>
        <v>#N/A</v>
      </c>
      <c r="E899" s="132" t="str">
        <f>OffensePrj!F898</f>
        <v>#N/A</v>
      </c>
      <c r="F899" s="132" t="str">
        <f>OffensePrj!G898</f>
        <v>#N/A</v>
      </c>
      <c r="G899" s="133" t="str">
        <f>OffensePrj!H898</f>
        <v>#N/A</v>
      </c>
      <c r="H899" s="132" t="str">
        <f>OffensePrj!I898</f>
        <v>#N/A</v>
      </c>
      <c r="I899" s="132" t="str">
        <f>OffensePrj!J898</f>
        <v>#N/A</v>
      </c>
      <c r="J899" s="133" t="str">
        <f>OffensePrj!K898</f>
        <v>#N/A</v>
      </c>
      <c r="K899" s="132" t="str">
        <f>OffensePrj!L898</f>
        <v>#N/A</v>
      </c>
      <c r="L899" s="132" t="str">
        <f>OffensePrj!M898</f>
        <v>#N/A</v>
      </c>
      <c r="M899" s="133" t="str">
        <f>OffensePrj!N898</f>
        <v>#N/A</v>
      </c>
      <c r="N899" s="132" t="str">
        <f>OffensePrj!O898</f>
        <v>#N/A</v>
      </c>
      <c r="O899" s="132" t="str">
        <f>OffensePrj!P898</f>
        <v>#N/A</v>
      </c>
      <c r="P899" s="132" t="str">
        <f>OffensePrj!Q898</f>
        <v>#N/A</v>
      </c>
      <c r="Q899" s="134">
        <f>IFERROR(ProjectionCalcs!D899*pointpasscomp+ProjectionCalcs!E899*pointpassyard+ProjectionCalcs!F899*pointpasstd+pointint*ProjectionCalcs!G899+ProjectionCalcs!H899*pointrushatt+pointrushyard*ProjectionCalcs!I899+pointrushtd*ProjectionCalcs!J899+ProjectionCalcs!K899*pointrec+pointrecyard*ProjectionCalcs!L899+ProjectionCalcs!M899*pointrectd+pointfumb*ProjectionCalcs!N899+(C899-D899)*pointpassinc+O899*pointret+P899*pointrushtd,0)</f>
        <v>0</v>
      </c>
      <c r="R899" s="113" t="str">
        <f t="shared" si="23"/>
        <v>#REF!</v>
      </c>
      <c r="S899" s="135" t="str">
        <f t="shared" si="24"/>
        <v>#REF!</v>
      </c>
      <c r="T899" s="113" t="str">
        <f t="array" ref="T899">ROUND(SUMPRODUCT((AE899&gt;=$AE$705:$AE$902)/COUNTIF($AE$705:$AE$902,$AE$705:$AE$902)),0)</f>
        <v>#DIV/0!</v>
      </c>
      <c r="U899" s="3" t="str">
        <f t="shared" si="25"/>
        <v>#REF!</v>
      </c>
      <c r="V899" s="3" t="str">
        <f t="array" ref="V899">IFERROR(INDEX(Overall!$C$3:$C$389,MATCH(ProjectionCalcs!B899,Overall!$D$3:$D$389,0)),"No")</f>
        <v>No</v>
      </c>
      <c r="W899" s="93">
        <f t="shared" si="26"/>
        <v>1</v>
      </c>
      <c r="X899" s="136"/>
      <c r="Y899" s="3" t="str">
        <f t="shared" si="27"/>
        <v/>
      </c>
      <c r="Z899" s="3" t="str">
        <f t="shared" si="6"/>
        <v>#DIV/0!</v>
      </c>
      <c r="AA899" s="96">
        <f t="shared" si="7"/>
        <v>0</v>
      </c>
      <c r="AB899" s="3">
        <f>IFERROR(IF(OR((AA899-$AE$2)&lt;0,(AA899-$AE$4)&lt;0),0,(AA899-$AE$2)*(AA899-$AE$4)*'Draft Array'!$K$102*'Draft Array'!$M$114*pcte),0)</f>
        <v>0</v>
      </c>
      <c r="AC899" s="3" t="str">
        <f t="shared" si="29"/>
        <v>-</v>
      </c>
      <c r="AD899" s="135">
        <f t="shared" si="9"/>
        <v>0</v>
      </c>
      <c r="AE899" s="3" t="str">
        <f t="shared" si="28"/>
        <v>#DIV/0!</v>
      </c>
    </row>
    <row r="900" ht="15.75" customHeight="1">
      <c r="A900" s="156" t="str">
        <f>OffensePrj!C899</f>
        <v>te</v>
      </c>
      <c r="B900" s="131" t="str">
        <f>OffensePrj!R899</f>
        <v/>
      </c>
      <c r="C900" s="132" t="str">
        <f>OffensePrj!D899</f>
        <v>#N/A</v>
      </c>
      <c r="D900" s="132" t="str">
        <f>OffensePrj!E899</f>
        <v>#N/A</v>
      </c>
      <c r="E900" s="132" t="str">
        <f>OffensePrj!F899</f>
        <v>#N/A</v>
      </c>
      <c r="F900" s="132" t="str">
        <f>OffensePrj!G899</f>
        <v>#N/A</v>
      </c>
      <c r="G900" s="133" t="str">
        <f>OffensePrj!H899</f>
        <v>#N/A</v>
      </c>
      <c r="H900" s="132" t="str">
        <f>OffensePrj!I899</f>
        <v>#N/A</v>
      </c>
      <c r="I900" s="132" t="str">
        <f>OffensePrj!J899</f>
        <v>#N/A</v>
      </c>
      <c r="J900" s="133" t="str">
        <f>OffensePrj!K899</f>
        <v>#N/A</v>
      </c>
      <c r="K900" s="132" t="str">
        <f>OffensePrj!L899</f>
        <v>#N/A</v>
      </c>
      <c r="L900" s="132" t="str">
        <f>OffensePrj!M899</f>
        <v>#N/A</v>
      </c>
      <c r="M900" s="133" t="str">
        <f>OffensePrj!N899</f>
        <v>#N/A</v>
      </c>
      <c r="N900" s="132" t="str">
        <f>OffensePrj!O899</f>
        <v>#N/A</v>
      </c>
      <c r="O900" s="132" t="str">
        <f>OffensePrj!P899</f>
        <v>#N/A</v>
      </c>
      <c r="P900" s="132" t="str">
        <f>OffensePrj!Q899</f>
        <v>#N/A</v>
      </c>
      <c r="Q900" s="134">
        <f>IFERROR(ProjectionCalcs!D900*pointpasscomp+ProjectionCalcs!E900*pointpassyard+ProjectionCalcs!F900*pointpasstd+pointint*ProjectionCalcs!G900+ProjectionCalcs!H900*pointrushatt+pointrushyard*ProjectionCalcs!I900+pointrushtd*ProjectionCalcs!J900+ProjectionCalcs!K900*pointrec+pointrecyard*ProjectionCalcs!L900+ProjectionCalcs!M900*pointrectd+pointfumb*ProjectionCalcs!N900+(C900-D900)*pointpassinc+O900*pointret+P900*pointrushtd,0)</f>
        <v>0</v>
      </c>
      <c r="R900" s="113" t="str">
        <f t="shared" si="23"/>
        <v>#REF!</v>
      </c>
      <c r="S900" s="135" t="str">
        <f t="shared" si="24"/>
        <v>#REF!</v>
      </c>
      <c r="T900" s="113" t="str">
        <f t="array" ref="T900">ROUND(SUMPRODUCT((AE900&gt;=$AE$705:$AE$902)/COUNTIF($AE$705:$AE$902,$AE$705:$AE$902)),0)</f>
        <v>#DIV/0!</v>
      </c>
      <c r="U900" s="3" t="str">
        <f t="shared" si="25"/>
        <v>#REF!</v>
      </c>
      <c r="V900" s="3" t="str">
        <f t="array" ref="V900">IFERROR(INDEX(Overall!$C$3:$C$389,MATCH(ProjectionCalcs!B900,Overall!$D$3:$D$389,0)),"No")</f>
        <v>No</v>
      </c>
      <c r="W900" s="93">
        <f t="shared" si="26"/>
        <v>1</v>
      </c>
      <c r="X900" s="136"/>
      <c r="Y900" s="3" t="str">
        <f t="shared" si="27"/>
        <v/>
      </c>
      <c r="Z900" s="3" t="str">
        <f t="shared" si="6"/>
        <v>#DIV/0!</v>
      </c>
      <c r="AA900" s="96">
        <f t="shared" si="7"/>
        <v>0</v>
      </c>
      <c r="AB900" s="3">
        <f>IFERROR(IF(OR((AA900-$AE$2)&lt;0,(AA900-$AE$4)&lt;0),0,(AA900-$AE$2)*(AA900-$AE$4)*'Draft Array'!$K$102*'Draft Array'!$M$114*pcte),0)</f>
        <v>0</v>
      </c>
      <c r="AC900" s="3" t="str">
        <f t="shared" si="29"/>
        <v>-</v>
      </c>
      <c r="AD900" s="135">
        <f t="shared" si="9"/>
        <v>0</v>
      </c>
      <c r="AE900" s="3" t="str">
        <f t="shared" si="28"/>
        <v>#DIV/0!</v>
      </c>
    </row>
    <row r="901" ht="15.75" customHeight="1">
      <c r="A901" s="156" t="str">
        <f>OffensePrj!C900</f>
        <v>te</v>
      </c>
      <c r="B901" s="131" t="str">
        <f>OffensePrj!R900</f>
        <v/>
      </c>
      <c r="C901" s="132" t="str">
        <f>OffensePrj!D900</f>
        <v>#N/A</v>
      </c>
      <c r="D901" s="132" t="str">
        <f>OffensePrj!E900</f>
        <v>#N/A</v>
      </c>
      <c r="E901" s="132" t="str">
        <f>OffensePrj!F900</f>
        <v>#N/A</v>
      </c>
      <c r="F901" s="132" t="str">
        <f>OffensePrj!G900</f>
        <v>#N/A</v>
      </c>
      <c r="G901" s="133" t="str">
        <f>OffensePrj!H900</f>
        <v>#N/A</v>
      </c>
      <c r="H901" s="132" t="str">
        <f>OffensePrj!I900</f>
        <v>#N/A</v>
      </c>
      <c r="I901" s="132" t="str">
        <f>OffensePrj!J900</f>
        <v>#N/A</v>
      </c>
      <c r="J901" s="133" t="str">
        <f>OffensePrj!K900</f>
        <v>#N/A</v>
      </c>
      <c r="K901" s="132" t="str">
        <f>OffensePrj!L900</f>
        <v>#N/A</v>
      </c>
      <c r="L901" s="132" t="str">
        <f>OffensePrj!M900</f>
        <v>#N/A</v>
      </c>
      <c r="M901" s="133" t="str">
        <f>OffensePrj!N900</f>
        <v>#N/A</v>
      </c>
      <c r="N901" s="132" t="str">
        <f>OffensePrj!O900</f>
        <v>#N/A</v>
      </c>
      <c r="O901" s="132" t="str">
        <f>OffensePrj!P900</f>
        <v>#N/A</v>
      </c>
      <c r="P901" s="132" t="str">
        <f>OffensePrj!Q900</f>
        <v>#N/A</v>
      </c>
      <c r="Q901" s="134">
        <f>IFERROR(ProjectionCalcs!D901*pointpasscomp+ProjectionCalcs!E901*pointpassyard+ProjectionCalcs!F901*pointpasstd+pointint*ProjectionCalcs!G901+ProjectionCalcs!H901*pointrushatt+pointrushyard*ProjectionCalcs!I901+pointrushtd*ProjectionCalcs!J901+ProjectionCalcs!K901*pointrec+pointrecyard*ProjectionCalcs!L901+ProjectionCalcs!M901*pointrectd+pointfumb*ProjectionCalcs!N901+(C901-D901)*pointpassinc+O901*pointret+P901*pointrushtd,0)</f>
        <v>0</v>
      </c>
      <c r="R901" s="113" t="str">
        <f t="shared" si="23"/>
        <v>#REF!</v>
      </c>
      <c r="S901" s="135" t="str">
        <f t="shared" si="24"/>
        <v>#REF!</v>
      </c>
      <c r="T901" s="113" t="str">
        <f t="array" ref="T901">ROUND(SUMPRODUCT((AE901&gt;=$AE$705:$AE$902)/COUNTIF($AE$705:$AE$902,$AE$705:$AE$902)),0)</f>
        <v>#DIV/0!</v>
      </c>
      <c r="U901" s="3" t="str">
        <f t="shared" si="25"/>
        <v>#REF!</v>
      </c>
      <c r="V901" s="3" t="str">
        <f t="array" ref="V901">IFERROR(INDEX(Overall!$C$3:$C$389,MATCH(ProjectionCalcs!B901,Overall!$D$3:$D$389,0)),"No")</f>
        <v>No</v>
      </c>
      <c r="W901" s="93">
        <f t="shared" si="26"/>
        <v>1</v>
      </c>
      <c r="X901" s="136"/>
      <c r="Y901" s="3" t="str">
        <f t="shared" si="27"/>
        <v/>
      </c>
      <c r="Z901" s="3" t="str">
        <f t="shared" si="6"/>
        <v>#DIV/0!</v>
      </c>
      <c r="AA901" s="96">
        <f t="shared" si="7"/>
        <v>0</v>
      </c>
      <c r="AB901" s="3">
        <f>IFERROR(IF(OR((AA901-$AE$2)&lt;0,(AA901-$AE$4)&lt;0),0,(AA901-$AE$2)*(AA901-$AE$4)*'Draft Array'!$K$102*'Draft Array'!$M$114*pcte),0)</f>
        <v>0</v>
      </c>
      <c r="AC901" s="3" t="str">
        <f t="shared" si="29"/>
        <v>-</v>
      </c>
      <c r="AD901" s="135">
        <f t="shared" si="9"/>
        <v>0</v>
      </c>
      <c r="AE901" s="3" t="str">
        <f t="shared" si="28"/>
        <v>#DIV/0!</v>
      </c>
    </row>
    <row r="902" ht="15.75" customHeight="1">
      <c r="A902" s="157" t="str">
        <f>OffensePrj!C901</f>
        <v>te</v>
      </c>
      <c r="B902" s="139" t="str">
        <f>OffensePrj!R901</f>
        <v/>
      </c>
      <c r="C902" s="140" t="str">
        <f>OffensePrj!D901</f>
        <v>#N/A</v>
      </c>
      <c r="D902" s="140" t="str">
        <f>OffensePrj!E901</f>
        <v>#N/A</v>
      </c>
      <c r="E902" s="140" t="str">
        <f>OffensePrj!F901</f>
        <v>#N/A</v>
      </c>
      <c r="F902" s="140" t="str">
        <f>OffensePrj!G901</f>
        <v>#N/A</v>
      </c>
      <c r="G902" s="141" t="str">
        <f>OffensePrj!H901</f>
        <v>#N/A</v>
      </c>
      <c r="H902" s="140" t="str">
        <f>OffensePrj!I901</f>
        <v>#N/A</v>
      </c>
      <c r="I902" s="140" t="str">
        <f>OffensePrj!J901</f>
        <v>#N/A</v>
      </c>
      <c r="J902" s="141" t="str">
        <f>OffensePrj!K901</f>
        <v>#N/A</v>
      </c>
      <c r="K902" s="140" t="str">
        <f>OffensePrj!L901</f>
        <v>#N/A</v>
      </c>
      <c r="L902" s="140" t="str">
        <f>OffensePrj!M901</f>
        <v>#N/A</v>
      </c>
      <c r="M902" s="141" t="str">
        <f>OffensePrj!N901</f>
        <v>#N/A</v>
      </c>
      <c r="N902" s="140" t="str">
        <f>OffensePrj!O901</f>
        <v>#N/A</v>
      </c>
      <c r="O902" s="140" t="str">
        <f>OffensePrj!P901</f>
        <v>#N/A</v>
      </c>
      <c r="P902" s="132" t="str">
        <f>OffensePrj!Q901</f>
        <v>#N/A</v>
      </c>
      <c r="Q902" s="134">
        <f>IFERROR(ProjectionCalcs!D902*pointpasscomp+ProjectionCalcs!E902*pointpassyard+ProjectionCalcs!F902*pointpasstd+pointint*ProjectionCalcs!G902+ProjectionCalcs!H902*pointrushatt+pointrushyard*ProjectionCalcs!I902+pointrushtd*ProjectionCalcs!J902+ProjectionCalcs!K902*pointrec+pointrecyard*ProjectionCalcs!L902+ProjectionCalcs!M902*pointrectd+pointfumb*ProjectionCalcs!N902+(C902-D902)*pointpassinc+O902*pointret+P902*pointrushtd,0)</f>
        <v>0</v>
      </c>
      <c r="R902" s="144" t="str">
        <f t="shared" si="23"/>
        <v>#REF!</v>
      </c>
      <c r="S902" s="145" t="str">
        <f t="shared" si="24"/>
        <v>#REF!</v>
      </c>
      <c r="T902" s="144" t="str">
        <f t="array" ref="T902">ROUND(SUMPRODUCT((AE902&gt;=$AE$705:$AE$902)/COUNTIF($AE$705:$AE$902,$AE$705:$AE$902)),0)</f>
        <v>#DIV/0!</v>
      </c>
      <c r="U902" s="142" t="str">
        <f t="shared" si="25"/>
        <v>#REF!</v>
      </c>
      <c r="V902" s="142" t="str">
        <f t="array" ref="V902">IFERROR(INDEX(Overall!$C$3:$C$389,MATCH(ProjectionCalcs!B902,Overall!$D$3:$D$389,0)),"No")</f>
        <v>No</v>
      </c>
      <c r="W902" s="146">
        <f t="shared" si="26"/>
        <v>1</v>
      </c>
      <c r="X902" s="147"/>
      <c r="Y902" s="3" t="str">
        <f t="shared" si="27"/>
        <v/>
      </c>
      <c r="Z902" s="3" t="str">
        <f t="shared" si="6"/>
        <v>#DIV/0!</v>
      </c>
      <c r="AA902" s="148">
        <f t="shared" si="7"/>
        <v>0</v>
      </c>
      <c r="AB902" s="142">
        <f>IFERROR(IF(OR((AA902-$AE$2)&lt;0,(AA902-$AE$4)&lt;0),0,(AA902-$AE$2)*(AA902-$AE$4)*'Draft Array'!$K$102*'Draft Array'!$M$114*pcte),0)</f>
        <v>0</v>
      </c>
      <c r="AC902" s="142" t="str">
        <f t="shared" si="29"/>
        <v>-</v>
      </c>
      <c r="AD902" s="145">
        <f t="shared" si="9"/>
        <v>0</v>
      </c>
      <c r="AE902" s="3" t="str">
        <f t="shared" si="28"/>
        <v>#DIV/0!</v>
      </c>
    </row>
    <row r="903" ht="15.75" customHeight="1">
      <c r="A903" s="158" t="str">
        <f>OffensePrj!C902</f>
        <v>te</v>
      </c>
      <c r="B903" s="131" t="str">
        <f>OffensePrj!R902</f>
        <v/>
      </c>
      <c r="C903" s="132" t="str">
        <f>OffensePrj!D902</f>
        <v>#N/A</v>
      </c>
      <c r="D903" s="132" t="str">
        <f>OffensePrj!E902</f>
        <v>#N/A</v>
      </c>
      <c r="E903" s="132" t="str">
        <f>OffensePrj!F902</f>
        <v>#N/A</v>
      </c>
      <c r="F903" s="132" t="str">
        <f>OffensePrj!G902</f>
        <v>#N/A</v>
      </c>
      <c r="G903" s="133" t="str">
        <f>OffensePrj!H902</f>
        <v>#N/A</v>
      </c>
      <c r="H903" s="132" t="str">
        <f>OffensePrj!I902</f>
        <v>#N/A</v>
      </c>
      <c r="I903" s="132" t="str">
        <f>OffensePrj!J902</f>
        <v>#N/A</v>
      </c>
      <c r="J903" s="133" t="str">
        <f>OffensePrj!K902</f>
        <v>#N/A</v>
      </c>
      <c r="K903" s="132" t="str">
        <f>OffensePrj!L902</f>
        <v>#N/A</v>
      </c>
      <c r="L903" s="132" t="str">
        <f>OffensePrj!M902</f>
        <v>#N/A</v>
      </c>
      <c r="M903" s="133" t="str">
        <f>OffensePrj!N902</f>
        <v>#N/A</v>
      </c>
      <c r="N903" s="132" t="str">
        <f>OffensePrj!O902</f>
        <v>#N/A</v>
      </c>
      <c r="O903" s="132" t="str">
        <f>OffensePrj!P902</f>
        <v>#N/A</v>
      </c>
      <c r="P903" s="132" t="str">
        <f>OffensePrj!Q902</f>
        <v>#N/A</v>
      </c>
      <c r="Q903" s="134">
        <f>IFERROR(ProjectionCalcs!D903*pointpasscomp+ProjectionCalcs!E903*pointpassyard+ProjectionCalcs!F903*pointpasstd+pointint*ProjectionCalcs!G903+ProjectionCalcs!H903*pointrushatt+pointrushyard*ProjectionCalcs!I903+pointrushtd*ProjectionCalcs!J903+ProjectionCalcs!K903*pointrec+pointrecyard*ProjectionCalcs!L903+ProjectionCalcs!M903*pointrectd+pointfumb*ProjectionCalcs!N903+(C903-D903)*pointpassinc+O903*pointret+P903*pointrushtd,0)</f>
        <v>0</v>
      </c>
      <c r="R903" s="113" t="str">
        <f t="shared" si="23"/>
        <v>#REF!</v>
      </c>
      <c r="S903" s="135" t="str">
        <f t="shared" si="24"/>
        <v>#REF!</v>
      </c>
      <c r="T903" s="113" t="str">
        <f t="array" ref="T903">ROUND(SUMPRODUCT((AE903&gt;=$AE$705:$AE$902)/COUNTIF($AE$705:$AE$902,$AE$705:$AE$902)),0)</f>
        <v>#DIV/0!</v>
      </c>
      <c r="U903" s="3" t="str">
        <f t="shared" si="25"/>
        <v>#REF!</v>
      </c>
      <c r="V903" s="3" t="str">
        <f t="array" ref="V903">IFERROR(INDEX(Overall!$C$3:$C$389,MATCH(ProjectionCalcs!B903,Overall!$D$3:$D$389,0)),"No")</f>
        <v>No</v>
      </c>
      <c r="W903" s="93">
        <f t="shared" si="26"/>
        <v>1</v>
      </c>
      <c r="X903" s="136"/>
      <c r="Y903" s="3" t="str">
        <f t="shared" si="27"/>
        <v/>
      </c>
      <c r="Z903" s="3" t="str">
        <f t="shared" si="6"/>
        <v>#DIV/0!</v>
      </c>
      <c r="AA903" s="96">
        <f t="shared" si="7"/>
        <v>0</v>
      </c>
      <c r="AB903" s="3">
        <f>IFERROR(IF(OR((AA903-$AE$2)&lt;0,(AA903-$AE$4)&lt;0),0,(AA903-$AE$2)*(AA903-$AE$4)*'Draft Array'!$K$102*'Draft Array'!$M$114*pcte),0)</f>
        <v>0</v>
      </c>
      <c r="AC903" s="3" t="str">
        <f t="shared" si="29"/>
        <v>-</v>
      </c>
      <c r="AD903" s="135">
        <f t="shared" si="9"/>
        <v>0</v>
      </c>
      <c r="AE903" s="3" t="str">
        <f t="shared" si="28"/>
        <v>#DIV/0!</v>
      </c>
    </row>
    <row r="904" ht="15.75" customHeight="1">
      <c r="A904" s="113"/>
      <c r="B904" s="134"/>
      <c r="C904" s="3"/>
      <c r="D904" s="3"/>
      <c r="E904" s="3"/>
      <c r="F904" s="3"/>
      <c r="G904" s="88"/>
      <c r="H904" s="3"/>
      <c r="I904" s="3"/>
      <c r="J904" s="88"/>
      <c r="K904" s="3"/>
      <c r="L904" s="3"/>
      <c r="M904" s="88"/>
      <c r="N904" s="132"/>
      <c r="O904" s="132"/>
      <c r="P904" s="132"/>
      <c r="Q904" s="134"/>
      <c r="R904" s="113"/>
      <c r="S904" s="135"/>
      <c r="T904" s="113"/>
      <c r="U904" s="3"/>
      <c r="V904" s="3"/>
      <c r="W904" s="93"/>
      <c r="X904" s="136"/>
      <c r="Y904" s="3"/>
      <c r="Z904" s="3"/>
      <c r="AA904" s="96"/>
      <c r="AB904" s="3"/>
      <c r="AC904" s="3"/>
      <c r="AD904" s="135"/>
    </row>
    <row r="905" ht="15.75" customHeight="1">
      <c r="A905" s="113"/>
      <c r="B905" s="134"/>
      <c r="C905" s="3"/>
      <c r="D905" s="3"/>
      <c r="E905" s="3"/>
      <c r="F905" s="3"/>
      <c r="G905" s="88"/>
      <c r="H905" s="3"/>
      <c r="I905" s="3"/>
      <c r="J905" s="88"/>
      <c r="K905" s="3"/>
      <c r="L905" s="3"/>
      <c r="M905" s="88"/>
      <c r="N905" s="132"/>
      <c r="O905" s="132"/>
      <c r="P905" s="132"/>
      <c r="Q905" s="134"/>
      <c r="R905" s="113"/>
      <c r="S905" s="135"/>
      <c r="T905" s="113"/>
      <c r="U905" s="3"/>
      <c r="V905" s="3"/>
      <c r="W905" s="93"/>
      <c r="X905" s="136"/>
      <c r="Y905" s="3"/>
      <c r="Z905" s="3"/>
      <c r="AA905" s="96"/>
      <c r="AB905" s="3"/>
      <c r="AC905" s="3"/>
      <c r="AD905" s="135"/>
    </row>
    <row r="906" ht="15.75" customHeight="1">
      <c r="A906" s="113"/>
      <c r="B906" s="134"/>
      <c r="C906" s="3"/>
      <c r="D906" s="3"/>
      <c r="E906" s="3"/>
      <c r="F906" s="3"/>
      <c r="G906" s="88"/>
      <c r="H906" s="3"/>
      <c r="I906" s="3"/>
      <c r="J906" s="88"/>
      <c r="K906" s="3"/>
      <c r="L906" s="3"/>
      <c r="M906" s="88"/>
      <c r="N906" s="132"/>
      <c r="O906" s="132"/>
      <c r="P906" s="132"/>
      <c r="Q906" s="134"/>
      <c r="R906" s="113"/>
      <c r="S906" s="135"/>
      <c r="T906" s="113"/>
      <c r="U906" s="3"/>
      <c r="V906" s="3"/>
      <c r="W906" s="93"/>
      <c r="X906" s="136"/>
      <c r="Y906" s="3"/>
      <c r="Z906" s="3"/>
      <c r="AA906" s="96"/>
      <c r="AB906" s="3"/>
      <c r="AC906" s="3"/>
      <c r="AD906" s="135"/>
    </row>
    <row r="907" ht="15.75" customHeight="1">
      <c r="A907" s="113"/>
      <c r="B907" s="134"/>
      <c r="C907" s="3"/>
      <c r="D907" s="3"/>
      <c r="E907" s="3"/>
      <c r="F907" s="3"/>
      <c r="G907" s="88"/>
      <c r="H907" s="3"/>
      <c r="I907" s="3"/>
      <c r="J907" s="88"/>
      <c r="K907" s="3"/>
      <c r="L907" s="3"/>
      <c r="M907" s="88"/>
      <c r="N907" s="132"/>
      <c r="O907" s="132"/>
      <c r="P907" s="132"/>
      <c r="Q907" s="134"/>
      <c r="R907" s="113"/>
      <c r="S907" s="135"/>
      <c r="T907" s="113"/>
      <c r="U907" s="3"/>
      <c r="V907" s="3"/>
      <c r="W907" s="93"/>
      <c r="X907" s="136"/>
      <c r="Y907" s="3"/>
      <c r="Z907" s="3"/>
      <c r="AA907" s="96"/>
      <c r="AB907" s="3"/>
      <c r="AC907" s="3"/>
      <c r="AD907" s="135"/>
    </row>
    <row r="908" ht="15.75" customHeight="1">
      <c r="A908" s="113"/>
      <c r="B908" s="134"/>
      <c r="C908" s="3"/>
      <c r="D908" s="3"/>
      <c r="E908" s="3"/>
      <c r="F908" s="3"/>
      <c r="G908" s="88"/>
      <c r="H908" s="3"/>
      <c r="I908" s="3"/>
      <c r="J908" s="88"/>
      <c r="K908" s="3"/>
      <c r="L908" s="3"/>
      <c r="M908" s="88"/>
      <c r="N908" s="132"/>
      <c r="O908" s="132"/>
      <c r="P908" s="132"/>
      <c r="Q908" s="134"/>
      <c r="R908" s="113"/>
      <c r="S908" s="135"/>
      <c r="T908" s="113"/>
      <c r="U908" s="3"/>
      <c r="V908" s="3"/>
      <c r="W908" s="93"/>
      <c r="X908" s="136"/>
      <c r="Y908" s="3"/>
      <c r="Z908" s="3"/>
      <c r="AA908" s="96"/>
      <c r="AB908" s="3"/>
      <c r="AC908" s="3"/>
      <c r="AD908" s="135"/>
    </row>
    <row r="909" ht="15.75" customHeight="1">
      <c r="A909" s="113"/>
      <c r="B909" s="134"/>
      <c r="C909" s="3"/>
      <c r="D909" s="3"/>
      <c r="E909" s="3"/>
      <c r="F909" s="3"/>
      <c r="G909" s="88"/>
      <c r="H909" s="3"/>
      <c r="I909" s="3"/>
      <c r="J909" s="88"/>
      <c r="K909" s="3"/>
      <c r="L909" s="3"/>
      <c r="M909" s="88"/>
      <c r="N909" s="132"/>
      <c r="O909" s="132"/>
      <c r="P909" s="132"/>
      <c r="Q909" s="134"/>
      <c r="R909" s="113"/>
      <c r="S909" s="135"/>
      <c r="T909" s="113"/>
      <c r="U909" s="3"/>
      <c r="V909" s="3"/>
      <c r="W909" s="93"/>
      <c r="X909" s="136"/>
      <c r="Y909" s="3"/>
      <c r="Z909" s="3"/>
      <c r="AA909" s="96"/>
      <c r="AB909" s="3"/>
      <c r="AC909" s="3"/>
      <c r="AD909" s="135"/>
    </row>
    <row r="910" ht="15.75" customHeight="1">
      <c r="A910" s="113"/>
      <c r="B910" s="134"/>
      <c r="C910" s="3"/>
      <c r="D910" s="3"/>
      <c r="E910" s="3"/>
      <c r="F910" s="3"/>
      <c r="G910" s="88"/>
      <c r="H910" s="3"/>
      <c r="I910" s="3"/>
      <c r="J910" s="88"/>
      <c r="K910" s="3"/>
      <c r="L910" s="3"/>
      <c r="M910" s="88"/>
      <c r="N910" s="132"/>
      <c r="O910" s="132"/>
      <c r="P910" s="132"/>
      <c r="Q910" s="134"/>
      <c r="R910" s="113"/>
      <c r="S910" s="135"/>
      <c r="T910" s="113"/>
      <c r="U910" s="3"/>
      <c r="V910" s="3"/>
      <c r="W910" s="93"/>
      <c r="X910" s="136"/>
      <c r="Y910" s="3"/>
      <c r="Z910" s="3"/>
      <c r="AA910" s="96"/>
      <c r="AB910" s="3"/>
      <c r="AC910" s="3"/>
      <c r="AD910" s="135"/>
    </row>
    <row r="911" ht="15.75" customHeight="1">
      <c r="A911" s="113"/>
      <c r="B911" s="134"/>
      <c r="C911" s="3"/>
      <c r="D911" s="3"/>
      <c r="E911" s="3"/>
      <c r="F911" s="3"/>
      <c r="G911" s="88"/>
      <c r="H911" s="3"/>
      <c r="I911" s="3"/>
      <c r="J911" s="88"/>
      <c r="K911" s="3"/>
      <c r="L911" s="3"/>
      <c r="M911" s="88"/>
      <c r="N911" s="132"/>
      <c r="O911" s="132"/>
      <c r="P911" s="132"/>
      <c r="Q911" s="134"/>
      <c r="R911" s="113"/>
      <c r="S911" s="135"/>
      <c r="T911" s="113"/>
      <c r="U911" s="3"/>
      <c r="V911" s="3"/>
      <c r="W911" s="93"/>
      <c r="X911" s="136"/>
      <c r="Y911" s="3"/>
      <c r="Z911" s="3"/>
      <c r="AA911" s="96"/>
      <c r="AB911" s="3"/>
      <c r="AC911" s="3"/>
      <c r="AD911" s="135"/>
    </row>
    <row r="912" ht="15.75" customHeight="1">
      <c r="A912" s="113"/>
      <c r="B912" s="134"/>
      <c r="C912" s="3"/>
      <c r="D912" s="3"/>
      <c r="E912" s="3"/>
      <c r="F912" s="3"/>
      <c r="G912" s="88"/>
      <c r="H912" s="3"/>
      <c r="I912" s="3"/>
      <c r="J912" s="88"/>
      <c r="K912" s="3"/>
      <c r="L912" s="3"/>
      <c r="M912" s="88"/>
      <c r="N912" s="132"/>
      <c r="O912" s="132"/>
      <c r="P912" s="132"/>
      <c r="Q912" s="134"/>
      <c r="R912" s="113"/>
      <c r="S912" s="135"/>
      <c r="T912" s="113"/>
      <c r="U912" s="3"/>
      <c r="V912" s="3"/>
      <c r="W912" s="93"/>
      <c r="X912" s="136"/>
      <c r="Y912" s="3"/>
      <c r="Z912" s="3"/>
      <c r="AA912" s="96"/>
      <c r="AB912" s="3"/>
      <c r="AC912" s="3"/>
      <c r="AD912" s="135"/>
    </row>
    <row r="913" ht="15.75" customHeight="1">
      <c r="A913" s="113"/>
      <c r="B913" s="134"/>
      <c r="C913" s="3"/>
      <c r="D913" s="3"/>
      <c r="E913" s="3"/>
      <c r="F913" s="3"/>
      <c r="G913" s="88"/>
      <c r="H913" s="3"/>
      <c r="I913" s="3"/>
      <c r="J913" s="88"/>
      <c r="K913" s="3"/>
      <c r="L913" s="3"/>
      <c r="M913" s="88"/>
      <c r="N913" s="132"/>
      <c r="O913" s="132"/>
      <c r="P913" s="132"/>
      <c r="Q913" s="134"/>
      <c r="R913" s="113"/>
      <c r="S913" s="135"/>
      <c r="T913" s="113"/>
      <c r="U913" s="3"/>
      <c r="V913" s="3"/>
      <c r="W913" s="93"/>
      <c r="X913" s="136"/>
      <c r="Y913" s="3"/>
      <c r="Z913" s="3"/>
      <c r="AA913" s="96"/>
      <c r="AB913" s="3"/>
      <c r="AC913" s="3"/>
      <c r="AD913" s="135"/>
    </row>
    <row r="914" ht="15.75" customHeight="1">
      <c r="A914" s="113"/>
      <c r="B914" s="134"/>
      <c r="C914" s="3"/>
      <c r="D914" s="3"/>
      <c r="E914" s="3"/>
      <c r="F914" s="3"/>
      <c r="G914" s="88"/>
      <c r="H914" s="3"/>
      <c r="I914" s="3"/>
      <c r="J914" s="88"/>
      <c r="K914" s="3"/>
      <c r="L914" s="3"/>
      <c r="M914" s="88"/>
      <c r="N914" s="132"/>
      <c r="O914" s="132"/>
      <c r="P914" s="132"/>
      <c r="Q914" s="134"/>
      <c r="R914" s="113"/>
      <c r="S914" s="135"/>
      <c r="T914" s="113"/>
      <c r="U914" s="3"/>
      <c r="V914" s="3"/>
      <c r="W914" s="93"/>
      <c r="X914" s="136"/>
      <c r="Y914" s="3"/>
      <c r="Z914" s="3"/>
      <c r="AA914" s="96"/>
      <c r="AB914" s="3"/>
      <c r="AC914" s="3"/>
      <c r="AD914" s="135"/>
    </row>
    <row r="915" ht="15.75" customHeight="1">
      <c r="A915" s="113"/>
      <c r="B915" s="134"/>
      <c r="C915" s="3"/>
      <c r="D915" s="3"/>
      <c r="E915" s="3"/>
      <c r="F915" s="3"/>
      <c r="G915" s="88"/>
      <c r="H915" s="3"/>
      <c r="I915" s="3"/>
      <c r="J915" s="88"/>
      <c r="K915" s="3"/>
      <c r="L915" s="3"/>
      <c r="M915" s="88"/>
      <c r="N915" s="132"/>
      <c r="O915" s="132"/>
      <c r="P915" s="132"/>
      <c r="Q915" s="134"/>
      <c r="R915" s="113"/>
      <c r="S915" s="135"/>
      <c r="T915" s="113"/>
      <c r="U915" s="3"/>
      <c r="V915" s="3"/>
      <c r="W915" s="93"/>
      <c r="X915" s="136"/>
      <c r="Y915" s="3"/>
      <c r="Z915" s="3"/>
      <c r="AA915" s="96"/>
      <c r="AB915" s="3"/>
      <c r="AC915" s="3"/>
      <c r="AD915" s="135"/>
    </row>
    <row r="916" ht="15.75" customHeight="1">
      <c r="A916" s="113"/>
      <c r="B916" s="134"/>
      <c r="C916" s="3"/>
      <c r="D916" s="3"/>
      <c r="E916" s="3"/>
      <c r="F916" s="3"/>
      <c r="G916" s="88"/>
      <c r="H916" s="3"/>
      <c r="I916" s="3"/>
      <c r="J916" s="88"/>
      <c r="K916" s="3"/>
      <c r="L916" s="3"/>
      <c r="M916" s="88"/>
      <c r="N916" s="132"/>
      <c r="O916" s="132"/>
      <c r="P916" s="132"/>
      <c r="Q916" s="134"/>
      <c r="R916" s="113"/>
      <c r="S916" s="135"/>
      <c r="T916" s="113"/>
      <c r="U916" s="3"/>
      <c r="V916" s="3"/>
      <c r="W916" s="93"/>
      <c r="X916" s="136"/>
      <c r="Y916" s="3"/>
      <c r="Z916" s="3"/>
      <c r="AA916" s="96"/>
      <c r="AB916" s="3"/>
      <c r="AC916" s="3"/>
      <c r="AD916" s="135"/>
    </row>
    <row r="917" ht="15.75" customHeight="1">
      <c r="A917" s="113"/>
      <c r="B917" s="134"/>
      <c r="C917" s="3"/>
      <c r="D917" s="3"/>
      <c r="E917" s="3"/>
      <c r="F917" s="3"/>
      <c r="G917" s="88"/>
      <c r="H917" s="3"/>
      <c r="I917" s="3"/>
      <c r="J917" s="88"/>
      <c r="K917" s="3"/>
      <c r="L917" s="3"/>
      <c r="M917" s="88"/>
      <c r="N917" s="132"/>
      <c r="O917" s="132"/>
      <c r="P917" s="132"/>
      <c r="Q917" s="134"/>
      <c r="R917" s="113"/>
      <c r="S917" s="135"/>
      <c r="T917" s="113"/>
      <c r="U917" s="3"/>
      <c r="V917" s="3"/>
      <c r="W917" s="93"/>
      <c r="X917" s="136"/>
      <c r="Y917" s="3"/>
      <c r="Z917" s="3"/>
      <c r="AA917" s="96"/>
      <c r="AB917" s="3"/>
      <c r="AC917" s="3"/>
      <c r="AD917" s="135"/>
    </row>
    <row r="918" ht="15.75" customHeight="1">
      <c r="A918" s="113"/>
      <c r="B918" s="134"/>
      <c r="C918" s="3"/>
      <c r="D918" s="3"/>
      <c r="E918" s="3"/>
      <c r="F918" s="3"/>
      <c r="G918" s="88"/>
      <c r="H918" s="3"/>
      <c r="I918" s="3"/>
      <c r="J918" s="88"/>
      <c r="K918" s="3"/>
      <c r="L918" s="3"/>
      <c r="M918" s="88"/>
      <c r="N918" s="132"/>
      <c r="O918" s="132"/>
      <c r="P918" s="132"/>
      <c r="Q918" s="134"/>
      <c r="R918" s="113"/>
      <c r="S918" s="135"/>
      <c r="T918" s="113"/>
      <c r="U918" s="3"/>
      <c r="V918" s="3"/>
      <c r="W918" s="93"/>
      <c r="X918" s="136"/>
      <c r="Y918" s="3"/>
      <c r="Z918" s="3"/>
      <c r="AA918" s="96"/>
      <c r="AB918" s="3"/>
      <c r="AC918" s="3"/>
      <c r="AD918" s="135"/>
    </row>
    <row r="919" ht="15.75" customHeight="1">
      <c r="A919" s="113"/>
      <c r="B919" s="134"/>
      <c r="C919" s="3"/>
      <c r="D919" s="3"/>
      <c r="E919" s="3"/>
      <c r="F919" s="3"/>
      <c r="G919" s="88"/>
      <c r="H919" s="3"/>
      <c r="I919" s="3"/>
      <c r="J919" s="88"/>
      <c r="K919" s="3"/>
      <c r="L919" s="3"/>
      <c r="M919" s="88"/>
      <c r="N919" s="132"/>
      <c r="O919" s="132"/>
      <c r="P919" s="132"/>
      <c r="Q919" s="134"/>
      <c r="R919" s="113"/>
      <c r="S919" s="135"/>
      <c r="T919" s="113"/>
      <c r="U919" s="3"/>
      <c r="V919" s="3"/>
      <c r="W919" s="93"/>
      <c r="X919" s="136"/>
      <c r="Y919" s="3"/>
      <c r="Z919" s="3"/>
      <c r="AA919" s="96"/>
      <c r="AB919" s="3"/>
      <c r="AC919" s="3"/>
      <c r="AD919" s="135"/>
    </row>
    <row r="920" ht="15.75" customHeight="1">
      <c r="A920" s="113"/>
      <c r="B920" s="134"/>
      <c r="C920" s="3"/>
      <c r="D920" s="3"/>
      <c r="E920" s="3"/>
      <c r="F920" s="3"/>
      <c r="G920" s="88"/>
      <c r="H920" s="3"/>
      <c r="I920" s="3"/>
      <c r="J920" s="88"/>
      <c r="K920" s="3"/>
      <c r="L920" s="3"/>
      <c r="M920" s="88"/>
      <c r="N920" s="132"/>
      <c r="O920" s="132"/>
      <c r="P920" s="132"/>
      <c r="Q920" s="134"/>
      <c r="R920" s="113"/>
      <c r="S920" s="135"/>
      <c r="T920" s="113"/>
      <c r="U920" s="3"/>
      <c r="V920" s="3"/>
      <c r="W920" s="93"/>
      <c r="X920" s="136"/>
      <c r="Y920" s="3"/>
      <c r="Z920" s="3"/>
      <c r="AA920" s="96"/>
      <c r="AB920" s="3"/>
      <c r="AC920" s="3"/>
      <c r="AD920" s="135"/>
    </row>
    <row r="921" ht="15.75" customHeight="1">
      <c r="A921" s="113"/>
      <c r="B921" s="134"/>
      <c r="C921" s="3"/>
      <c r="D921" s="3"/>
      <c r="E921" s="3"/>
      <c r="F921" s="3"/>
      <c r="G921" s="88"/>
      <c r="H921" s="3"/>
      <c r="I921" s="3"/>
      <c r="J921" s="88"/>
      <c r="K921" s="3"/>
      <c r="L921" s="3"/>
      <c r="M921" s="88"/>
      <c r="N921" s="132"/>
      <c r="O921" s="132"/>
      <c r="P921" s="132"/>
      <c r="Q921" s="134"/>
      <c r="R921" s="113"/>
      <c r="S921" s="135"/>
      <c r="T921" s="113"/>
      <c r="U921" s="3"/>
      <c r="V921" s="3"/>
      <c r="W921" s="93"/>
      <c r="X921" s="136"/>
      <c r="Y921" s="3"/>
      <c r="Z921" s="3"/>
      <c r="AA921" s="96"/>
      <c r="AB921" s="3"/>
      <c r="AC921" s="3"/>
      <c r="AD921" s="135"/>
    </row>
    <row r="922" ht="15.75" customHeight="1">
      <c r="A922" s="113"/>
      <c r="B922" s="134"/>
      <c r="C922" s="3"/>
      <c r="D922" s="3"/>
      <c r="E922" s="3"/>
      <c r="F922" s="3"/>
      <c r="G922" s="88"/>
      <c r="H922" s="3"/>
      <c r="I922" s="3"/>
      <c r="J922" s="88"/>
      <c r="K922" s="3"/>
      <c r="L922" s="3"/>
      <c r="M922" s="88"/>
      <c r="N922" s="132"/>
      <c r="O922" s="132"/>
      <c r="P922" s="132"/>
      <c r="Q922" s="134"/>
      <c r="R922" s="113"/>
      <c r="S922" s="135"/>
      <c r="T922" s="113"/>
      <c r="U922" s="3"/>
      <c r="V922" s="3"/>
      <c r="W922" s="93"/>
      <c r="X922" s="136"/>
      <c r="Y922" s="3"/>
      <c r="Z922" s="3"/>
      <c r="AA922" s="96"/>
      <c r="AB922" s="3"/>
      <c r="AC922" s="3"/>
      <c r="AD922" s="135"/>
    </row>
    <row r="923" ht="15.75" customHeight="1">
      <c r="A923" s="113"/>
      <c r="B923" s="134"/>
      <c r="C923" s="3"/>
      <c r="D923" s="3"/>
      <c r="E923" s="3"/>
      <c r="F923" s="3"/>
      <c r="G923" s="88"/>
      <c r="H923" s="3"/>
      <c r="I923" s="3"/>
      <c r="J923" s="88"/>
      <c r="K923" s="3"/>
      <c r="L923" s="3"/>
      <c r="M923" s="88"/>
      <c r="N923" s="132"/>
      <c r="O923" s="132"/>
      <c r="P923" s="132"/>
      <c r="Q923" s="134"/>
      <c r="R923" s="113"/>
      <c r="S923" s="135"/>
      <c r="T923" s="113"/>
      <c r="U923" s="3"/>
      <c r="V923" s="3"/>
      <c r="W923" s="93"/>
      <c r="X923" s="136"/>
      <c r="Y923" s="3"/>
      <c r="Z923" s="3"/>
      <c r="AA923" s="96"/>
      <c r="AB923" s="3"/>
      <c r="AC923" s="3"/>
      <c r="AD923" s="135"/>
    </row>
    <row r="924" ht="15.75" customHeight="1">
      <c r="A924" s="113"/>
      <c r="B924" s="134"/>
      <c r="C924" s="3"/>
      <c r="D924" s="3"/>
      <c r="E924" s="3"/>
      <c r="F924" s="3"/>
      <c r="G924" s="88"/>
      <c r="H924" s="3"/>
      <c r="I924" s="3"/>
      <c r="J924" s="88"/>
      <c r="K924" s="3"/>
      <c r="L924" s="3"/>
      <c r="M924" s="88"/>
      <c r="N924" s="132"/>
      <c r="O924" s="132"/>
      <c r="P924" s="132"/>
      <c r="Q924" s="134"/>
      <c r="R924" s="113"/>
      <c r="S924" s="135"/>
      <c r="T924" s="113"/>
      <c r="U924" s="3"/>
      <c r="V924" s="3"/>
      <c r="W924" s="93"/>
      <c r="X924" s="136"/>
      <c r="Y924" s="3"/>
      <c r="Z924" s="3"/>
      <c r="AA924" s="96"/>
      <c r="AB924" s="3"/>
      <c r="AC924" s="3"/>
      <c r="AD924" s="135"/>
    </row>
    <row r="925" ht="15.75" customHeight="1">
      <c r="A925" s="113"/>
      <c r="B925" s="134"/>
      <c r="C925" s="3"/>
      <c r="D925" s="3"/>
      <c r="E925" s="3"/>
      <c r="F925" s="3"/>
      <c r="G925" s="88"/>
      <c r="H925" s="3"/>
      <c r="I925" s="3"/>
      <c r="J925" s="88"/>
      <c r="K925" s="3"/>
      <c r="L925" s="3"/>
      <c r="M925" s="88"/>
      <c r="N925" s="132"/>
      <c r="O925" s="132"/>
      <c r="P925" s="132"/>
      <c r="Q925" s="134"/>
      <c r="R925" s="113"/>
      <c r="S925" s="135"/>
      <c r="T925" s="113"/>
      <c r="U925" s="3"/>
      <c r="V925" s="3"/>
      <c r="W925" s="93"/>
      <c r="X925" s="136"/>
      <c r="Y925" s="3"/>
      <c r="Z925" s="3"/>
      <c r="AA925" s="96"/>
      <c r="AB925" s="3"/>
      <c r="AC925" s="3"/>
      <c r="AD925" s="135"/>
    </row>
    <row r="926" ht="15.75" customHeight="1">
      <c r="A926" s="113"/>
      <c r="B926" s="134"/>
      <c r="C926" s="3"/>
      <c r="D926" s="3"/>
      <c r="E926" s="3"/>
      <c r="F926" s="3"/>
      <c r="G926" s="88"/>
      <c r="H926" s="3"/>
      <c r="I926" s="3"/>
      <c r="J926" s="88"/>
      <c r="K926" s="3"/>
      <c r="L926" s="3"/>
      <c r="M926" s="88"/>
      <c r="N926" s="132"/>
      <c r="O926" s="132"/>
      <c r="P926" s="132"/>
      <c r="Q926" s="134"/>
      <c r="R926" s="113"/>
      <c r="S926" s="135"/>
      <c r="T926" s="113"/>
      <c r="U926" s="3"/>
      <c r="V926" s="3"/>
      <c r="W926" s="93"/>
      <c r="X926" s="136"/>
      <c r="Y926" s="3"/>
      <c r="Z926" s="3"/>
      <c r="AA926" s="96"/>
      <c r="AB926" s="3"/>
      <c r="AC926" s="3"/>
      <c r="AD926" s="135"/>
    </row>
    <row r="927" ht="15.75" customHeight="1">
      <c r="A927" s="113"/>
      <c r="B927" s="134"/>
      <c r="C927" s="3"/>
      <c r="D927" s="3"/>
      <c r="E927" s="3"/>
      <c r="F927" s="3"/>
      <c r="G927" s="88"/>
      <c r="H927" s="3"/>
      <c r="I927" s="3"/>
      <c r="J927" s="88"/>
      <c r="K927" s="3"/>
      <c r="L927" s="3"/>
      <c r="M927" s="88"/>
      <c r="N927" s="132"/>
      <c r="O927" s="132"/>
      <c r="P927" s="132"/>
      <c r="Q927" s="134"/>
      <c r="R927" s="113"/>
      <c r="S927" s="135"/>
      <c r="T927" s="113"/>
      <c r="U927" s="3"/>
      <c r="V927" s="3"/>
      <c r="W927" s="93"/>
      <c r="X927" s="136"/>
      <c r="Y927" s="3"/>
      <c r="Z927" s="3"/>
      <c r="AA927" s="96"/>
      <c r="AB927" s="3"/>
      <c r="AC927" s="3"/>
      <c r="AD927" s="135"/>
    </row>
    <row r="928" ht="15.75" customHeight="1">
      <c r="A928" s="113"/>
      <c r="B928" s="134"/>
      <c r="C928" s="3"/>
      <c r="D928" s="3"/>
      <c r="E928" s="3"/>
      <c r="F928" s="3"/>
      <c r="G928" s="88"/>
      <c r="H928" s="3"/>
      <c r="I928" s="3"/>
      <c r="J928" s="88"/>
      <c r="K928" s="3"/>
      <c r="L928" s="3"/>
      <c r="M928" s="88"/>
      <c r="N928" s="132"/>
      <c r="O928" s="132"/>
      <c r="P928" s="132"/>
      <c r="Q928" s="134"/>
      <c r="R928" s="113"/>
      <c r="S928" s="135"/>
      <c r="T928" s="113"/>
      <c r="U928" s="3"/>
      <c r="V928" s="3"/>
      <c r="W928" s="93"/>
      <c r="X928" s="136"/>
      <c r="Y928" s="3"/>
      <c r="Z928" s="3"/>
      <c r="AA928" s="96"/>
      <c r="AB928" s="3"/>
      <c r="AC928" s="3"/>
      <c r="AD928" s="135"/>
    </row>
    <row r="929" ht="15.75" customHeight="1">
      <c r="A929" s="113"/>
      <c r="B929" s="134"/>
      <c r="C929" s="3"/>
      <c r="D929" s="3"/>
      <c r="E929" s="3"/>
      <c r="F929" s="3"/>
      <c r="G929" s="88"/>
      <c r="H929" s="3"/>
      <c r="I929" s="3"/>
      <c r="J929" s="88"/>
      <c r="K929" s="3"/>
      <c r="L929" s="3"/>
      <c r="M929" s="88"/>
      <c r="N929" s="132"/>
      <c r="O929" s="132"/>
      <c r="P929" s="132"/>
      <c r="Q929" s="134"/>
      <c r="R929" s="113"/>
      <c r="S929" s="135"/>
      <c r="T929" s="113"/>
      <c r="U929" s="3"/>
      <c r="V929" s="3"/>
      <c r="W929" s="93"/>
      <c r="X929" s="136"/>
      <c r="Y929" s="3"/>
      <c r="Z929" s="3"/>
      <c r="AA929" s="96"/>
      <c r="AB929" s="3"/>
      <c r="AC929" s="3"/>
      <c r="AD929" s="135"/>
    </row>
    <row r="930" ht="15.75" customHeight="1">
      <c r="A930" s="113"/>
      <c r="B930" s="134"/>
      <c r="C930" s="3"/>
      <c r="D930" s="3"/>
      <c r="E930" s="3"/>
      <c r="F930" s="3"/>
      <c r="G930" s="88"/>
      <c r="H930" s="3"/>
      <c r="I930" s="3"/>
      <c r="J930" s="88"/>
      <c r="K930" s="3"/>
      <c r="L930" s="3"/>
      <c r="M930" s="88"/>
      <c r="N930" s="132"/>
      <c r="O930" s="132"/>
      <c r="P930" s="132"/>
      <c r="Q930" s="134"/>
      <c r="R930" s="113"/>
      <c r="S930" s="135"/>
      <c r="T930" s="113"/>
      <c r="U930" s="3"/>
      <c r="V930" s="3"/>
      <c r="W930" s="93"/>
      <c r="X930" s="136"/>
      <c r="Y930" s="3"/>
      <c r="Z930" s="3"/>
      <c r="AA930" s="96"/>
      <c r="AB930" s="3"/>
      <c r="AC930" s="3"/>
      <c r="AD930" s="135"/>
    </row>
    <row r="931" ht="15.75" customHeight="1">
      <c r="A931" s="113"/>
      <c r="B931" s="134"/>
      <c r="C931" s="3"/>
      <c r="D931" s="3"/>
      <c r="E931" s="3"/>
      <c r="F931" s="3"/>
      <c r="G931" s="88"/>
      <c r="H931" s="3"/>
      <c r="I931" s="3"/>
      <c r="J931" s="88"/>
      <c r="K931" s="3"/>
      <c r="L931" s="3"/>
      <c r="M931" s="88"/>
      <c r="N931" s="132"/>
      <c r="O931" s="132"/>
      <c r="P931" s="132"/>
      <c r="Q931" s="134"/>
      <c r="R931" s="113"/>
      <c r="S931" s="135"/>
      <c r="T931" s="113"/>
      <c r="U931" s="3"/>
      <c r="V931" s="3"/>
      <c r="W931" s="93"/>
      <c r="X931" s="136"/>
      <c r="Y931" s="3"/>
      <c r="Z931" s="3"/>
      <c r="AA931" s="96"/>
      <c r="AB931" s="3"/>
      <c r="AC931" s="3"/>
      <c r="AD931" s="135"/>
    </row>
    <row r="932" ht="15.75" customHeight="1">
      <c r="A932" s="113"/>
      <c r="B932" s="134"/>
      <c r="C932" s="3"/>
      <c r="D932" s="3"/>
      <c r="E932" s="3"/>
      <c r="F932" s="3"/>
      <c r="G932" s="88"/>
      <c r="H932" s="3"/>
      <c r="I932" s="3"/>
      <c r="J932" s="88"/>
      <c r="K932" s="3"/>
      <c r="L932" s="3"/>
      <c r="M932" s="88"/>
      <c r="N932" s="132"/>
      <c r="O932" s="132"/>
      <c r="P932" s="132"/>
      <c r="Q932" s="134"/>
      <c r="R932" s="113"/>
      <c r="S932" s="135"/>
      <c r="T932" s="113"/>
      <c r="U932" s="3"/>
      <c r="V932" s="3"/>
      <c r="W932" s="93"/>
      <c r="X932" s="136"/>
      <c r="Y932" s="3"/>
      <c r="Z932" s="3"/>
      <c r="AA932" s="96"/>
      <c r="AB932" s="3"/>
      <c r="AC932" s="3"/>
      <c r="AD932" s="135"/>
    </row>
    <row r="933" ht="15.75" customHeight="1">
      <c r="A933" s="113"/>
      <c r="B933" s="134"/>
      <c r="C933" s="3"/>
      <c r="D933" s="3"/>
      <c r="E933" s="3"/>
      <c r="F933" s="3"/>
      <c r="G933" s="88"/>
      <c r="H933" s="3"/>
      <c r="I933" s="3"/>
      <c r="J933" s="88"/>
      <c r="K933" s="3"/>
      <c r="L933" s="3"/>
      <c r="M933" s="88"/>
      <c r="N933" s="132"/>
      <c r="O933" s="132"/>
      <c r="P933" s="132"/>
      <c r="Q933" s="134"/>
      <c r="R933" s="113"/>
      <c r="S933" s="135"/>
      <c r="T933" s="113"/>
      <c r="U933" s="3"/>
      <c r="V933" s="3"/>
      <c r="W933" s="93"/>
      <c r="X933" s="136"/>
      <c r="Y933" s="3"/>
      <c r="Z933" s="3"/>
      <c r="AA933" s="96"/>
      <c r="AB933" s="3"/>
      <c r="AC933" s="3"/>
      <c r="AD933" s="135"/>
    </row>
    <row r="934" ht="15.75" customHeight="1">
      <c r="A934" s="113"/>
      <c r="B934" s="134"/>
      <c r="C934" s="3"/>
      <c r="D934" s="3"/>
      <c r="E934" s="3"/>
      <c r="F934" s="3"/>
      <c r="G934" s="88"/>
      <c r="H934" s="3"/>
      <c r="I934" s="3"/>
      <c r="J934" s="88"/>
      <c r="K934" s="3"/>
      <c r="L934" s="3"/>
      <c r="M934" s="88"/>
      <c r="N934" s="132"/>
      <c r="O934" s="132"/>
      <c r="P934" s="132"/>
      <c r="Q934" s="134"/>
      <c r="R934" s="113"/>
      <c r="S934" s="135"/>
      <c r="T934" s="113"/>
      <c r="U934" s="3"/>
      <c r="V934" s="3"/>
      <c r="W934" s="93"/>
      <c r="X934" s="136"/>
      <c r="Y934" s="3"/>
      <c r="Z934" s="3"/>
      <c r="AA934" s="96"/>
      <c r="AB934" s="3"/>
      <c r="AC934" s="3"/>
      <c r="AD934" s="135"/>
    </row>
    <row r="935" ht="15.75" customHeight="1">
      <c r="A935" s="113"/>
      <c r="B935" s="134"/>
      <c r="C935" s="3"/>
      <c r="D935" s="3"/>
      <c r="E935" s="3"/>
      <c r="F935" s="3"/>
      <c r="G935" s="88"/>
      <c r="H935" s="3"/>
      <c r="I935" s="3"/>
      <c r="J935" s="88"/>
      <c r="K935" s="3"/>
      <c r="L935" s="3"/>
      <c r="M935" s="88"/>
      <c r="N935" s="132"/>
      <c r="O935" s="132"/>
      <c r="P935" s="132"/>
      <c r="Q935" s="134"/>
      <c r="R935" s="113"/>
      <c r="S935" s="135"/>
      <c r="T935" s="113"/>
      <c r="U935" s="3"/>
      <c r="V935" s="3"/>
      <c r="W935" s="93"/>
      <c r="X935" s="136"/>
      <c r="Y935" s="3"/>
      <c r="Z935" s="3"/>
      <c r="AA935" s="96"/>
      <c r="AB935" s="3"/>
      <c r="AC935" s="3"/>
      <c r="AD935" s="135"/>
    </row>
    <row r="936" ht="15.75" customHeight="1">
      <c r="A936" s="113"/>
      <c r="B936" s="134"/>
      <c r="C936" s="3"/>
      <c r="D936" s="3"/>
      <c r="E936" s="3"/>
      <c r="F936" s="3"/>
      <c r="G936" s="88"/>
      <c r="H936" s="3"/>
      <c r="I936" s="3"/>
      <c r="J936" s="88"/>
      <c r="K936" s="3"/>
      <c r="L936" s="3"/>
      <c r="M936" s="88"/>
      <c r="N936" s="132"/>
      <c r="O936" s="132"/>
      <c r="P936" s="132"/>
      <c r="Q936" s="134"/>
      <c r="R936" s="113"/>
      <c r="S936" s="135"/>
      <c r="T936" s="113"/>
      <c r="U936" s="3"/>
      <c r="V936" s="3"/>
      <c r="W936" s="93"/>
      <c r="X936" s="136"/>
      <c r="Y936" s="3"/>
      <c r="Z936" s="3"/>
      <c r="AA936" s="96"/>
      <c r="AB936" s="3"/>
      <c r="AC936" s="3"/>
      <c r="AD936" s="135"/>
    </row>
    <row r="937" ht="15.75" customHeight="1">
      <c r="A937" s="113"/>
      <c r="B937" s="134"/>
      <c r="C937" s="3"/>
      <c r="D937" s="3"/>
      <c r="E937" s="3"/>
      <c r="F937" s="3"/>
      <c r="G937" s="88"/>
      <c r="H937" s="3"/>
      <c r="I937" s="3"/>
      <c r="J937" s="88"/>
      <c r="K937" s="3"/>
      <c r="L937" s="3"/>
      <c r="M937" s="88"/>
      <c r="N937" s="132"/>
      <c r="O937" s="132"/>
      <c r="P937" s="132"/>
      <c r="Q937" s="134"/>
      <c r="R937" s="113"/>
      <c r="S937" s="135"/>
      <c r="T937" s="113"/>
      <c r="U937" s="3"/>
      <c r="V937" s="3"/>
      <c r="W937" s="93"/>
      <c r="X937" s="136"/>
      <c r="Y937" s="3"/>
      <c r="Z937" s="3"/>
      <c r="AA937" s="96"/>
      <c r="AB937" s="3"/>
      <c r="AC937" s="3"/>
      <c r="AD937" s="135"/>
    </row>
    <row r="938" ht="15.75" customHeight="1">
      <c r="A938" s="113"/>
      <c r="B938" s="134"/>
      <c r="C938" s="3"/>
      <c r="D938" s="3"/>
      <c r="E938" s="3"/>
      <c r="F938" s="3"/>
      <c r="G938" s="88"/>
      <c r="H938" s="3"/>
      <c r="I938" s="3"/>
      <c r="J938" s="88"/>
      <c r="K938" s="3"/>
      <c r="L938" s="3"/>
      <c r="M938" s="88"/>
      <c r="N938" s="132"/>
      <c r="O938" s="132"/>
      <c r="P938" s="132"/>
      <c r="Q938" s="134"/>
      <c r="R938" s="113"/>
      <c r="S938" s="135"/>
      <c r="T938" s="113"/>
      <c r="U938" s="3"/>
      <c r="V938" s="3"/>
      <c r="W938" s="93"/>
      <c r="X938" s="136"/>
      <c r="Y938" s="3"/>
      <c r="Z938" s="3"/>
      <c r="AA938" s="96"/>
      <c r="AB938" s="3"/>
      <c r="AC938" s="3"/>
      <c r="AD938" s="135"/>
    </row>
    <row r="939" ht="15.75" customHeight="1">
      <c r="A939" s="113"/>
      <c r="B939" s="134"/>
      <c r="C939" s="3"/>
      <c r="D939" s="3"/>
      <c r="E939" s="3"/>
      <c r="F939" s="3"/>
      <c r="G939" s="88"/>
      <c r="H939" s="3"/>
      <c r="I939" s="3"/>
      <c r="J939" s="88"/>
      <c r="K939" s="3"/>
      <c r="L939" s="3"/>
      <c r="M939" s="88"/>
      <c r="N939" s="132"/>
      <c r="O939" s="132"/>
      <c r="P939" s="132"/>
      <c r="Q939" s="134"/>
      <c r="R939" s="113"/>
      <c r="S939" s="135"/>
      <c r="T939" s="113"/>
      <c r="U939" s="3"/>
      <c r="V939" s="3"/>
      <c r="W939" s="93"/>
      <c r="X939" s="136"/>
      <c r="Y939" s="3"/>
      <c r="Z939" s="3"/>
      <c r="AA939" s="96"/>
      <c r="AB939" s="3"/>
      <c r="AC939" s="3"/>
      <c r="AD939" s="135"/>
    </row>
    <row r="940" ht="15.75" customHeight="1">
      <c r="A940" s="113"/>
      <c r="B940" s="134"/>
      <c r="C940" s="3"/>
      <c r="D940" s="3"/>
      <c r="E940" s="3"/>
      <c r="F940" s="3"/>
      <c r="G940" s="88"/>
      <c r="H940" s="3"/>
      <c r="I940" s="3"/>
      <c r="J940" s="88"/>
      <c r="K940" s="3"/>
      <c r="L940" s="3"/>
      <c r="M940" s="88"/>
      <c r="N940" s="132"/>
      <c r="O940" s="132"/>
      <c r="P940" s="132"/>
      <c r="Q940" s="134"/>
      <c r="R940" s="113"/>
      <c r="S940" s="135"/>
      <c r="T940" s="113"/>
      <c r="U940" s="3"/>
      <c r="V940" s="3"/>
      <c r="W940" s="93"/>
      <c r="X940" s="136"/>
      <c r="Y940" s="3"/>
      <c r="Z940" s="3"/>
      <c r="AA940" s="96"/>
      <c r="AB940" s="3"/>
      <c r="AC940" s="3"/>
      <c r="AD940" s="135"/>
    </row>
    <row r="941" ht="15.75" customHeight="1">
      <c r="A941" s="113"/>
      <c r="B941" s="134"/>
      <c r="C941" s="3"/>
      <c r="D941" s="3"/>
      <c r="E941" s="3"/>
      <c r="F941" s="3"/>
      <c r="G941" s="88"/>
      <c r="H941" s="3"/>
      <c r="I941" s="3"/>
      <c r="J941" s="88"/>
      <c r="K941" s="3"/>
      <c r="L941" s="3"/>
      <c r="M941" s="88"/>
      <c r="N941" s="132"/>
      <c r="O941" s="132"/>
      <c r="P941" s="132"/>
      <c r="Q941" s="134"/>
      <c r="R941" s="113"/>
      <c r="S941" s="135"/>
      <c r="T941" s="113"/>
      <c r="U941" s="3"/>
      <c r="V941" s="3"/>
      <c r="W941" s="93"/>
      <c r="X941" s="136"/>
      <c r="Y941" s="3"/>
      <c r="Z941" s="3"/>
      <c r="AA941" s="96"/>
      <c r="AB941" s="3"/>
      <c r="AC941" s="3"/>
      <c r="AD941" s="135"/>
    </row>
    <row r="942" ht="15.75" customHeight="1">
      <c r="A942" s="113"/>
      <c r="B942" s="134"/>
      <c r="C942" s="3"/>
      <c r="D942" s="3"/>
      <c r="E942" s="3"/>
      <c r="F942" s="3"/>
      <c r="G942" s="88"/>
      <c r="H942" s="3"/>
      <c r="I942" s="3"/>
      <c r="J942" s="88"/>
      <c r="K942" s="3"/>
      <c r="L942" s="3"/>
      <c r="M942" s="88"/>
      <c r="N942" s="132"/>
      <c r="O942" s="132"/>
      <c r="P942" s="132"/>
      <c r="Q942" s="134"/>
      <c r="R942" s="113"/>
      <c r="S942" s="135"/>
      <c r="T942" s="113"/>
      <c r="U942" s="3"/>
      <c r="V942" s="3"/>
      <c r="W942" s="93"/>
      <c r="X942" s="136"/>
      <c r="Y942" s="3"/>
      <c r="Z942" s="3"/>
      <c r="AA942" s="96"/>
      <c r="AB942" s="3"/>
      <c r="AC942" s="3"/>
      <c r="AD942" s="135"/>
    </row>
    <row r="943" ht="15.75" customHeight="1">
      <c r="A943" s="113"/>
      <c r="B943" s="134"/>
      <c r="C943" s="3"/>
      <c r="D943" s="3"/>
      <c r="E943" s="3"/>
      <c r="F943" s="3"/>
      <c r="G943" s="88"/>
      <c r="H943" s="3"/>
      <c r="I943" s="3"/>
      <c r="J943" s="88"/>
      <c r="K943" s="3"/>
      <c r="L943" s="3"/>
      <c r="M943" s="88"/>
      <c r="N943" s="132"/>
      <c r="O943" s="132"/>
      <c r="P943" s="132"/>
      <c r="Q943" s="134"/>
      <c r="R943" s="113"/>
      <c r="S943" s="135"/>
      <c r="T943" s="113"/>
      <c r="U943" s="3"/>
      <c r="V943" s="3"/>
      <c r="W943" s="93"/>
      <c r="X943" s="136"/>
      <c r="Y943" s="3"/>
      <c r="Z943" s="3"/>
      <c r="AA943" s="96"/>
      <c r="AB943" s="3"/>
      <c r="AC943" s="3"/>
      <c r="AD943" s="135"/>
    </row>
    <row r="944" ht="15.75" customHeight="1">
      <c r="A944" s="113"/>
      <c r="B944" s="134"/>
      <c r="C944" s="3"/>
      <c r="D944" s="3"/>
      <c r="E944" s="3"/>
      <c r="F944" s="3"/>
      <c r="G944" s="88"/>
      <c r="H944" s="3"/>
      <c r="I944" s="3"/>
      <c r="J944" s="88"/>
      <c r="K944" s="3"/>
      <c r="L944" s="3"/>
      <c r="M944" s="88"/>
      <c r="N944" s="132"/>
      <c r="O944" s="132"/>
      <c r="P944" s="132"/>
      <c r="Q944" s="134"/>
      <c r="R944" s="113"/>
      <c r="S944" s="135"/>
      <c r="T944" s="113"/>
      <c r="U944" s="3"/>
      <c r="V944" s="3"/>
      <c r="W944" s="93"/>
      <c r="X944" s="136"/>
      <c r="Y944" s="3"/>
      <c r="Z944" s="3"/>
      <c r="AA944" s="96"/>
      <c r="AB944" s="3"/>
      <c r="AC944" s="3"/>
      <c r="AD944" s="135"/>
    </row>
    <row r="945" ht="15.75" customHeight="1">
      <c r="A945" s="113"/>
      <c r="B945" s="134"/>
      <c r="C945" s="3"/>
      <c r="D945" s="3"/>
      <c r="E945" s="3"/>
      <c r="F945" s="3"/>
      <c r="G945" s="88"/>
      <c r="H945" s="3"/>
      <c r="I945" s="3"/>
      <c r="J945" s="88"/>
      <c r="K945" s="3"/>
      <c r="L945" s="3"/>
      <c r="M945" s="88"/>
      <c r="N945" s="132"/>
      <c r="O945" s="132"/>
      <c r="P945" s="132"/>
      <c r="Q945" s="134"/>
      <c r="R945" s="113"/>
      <c r="S945" s="135"/>
      <c r="T945" s="113"/>
      <c r="U945" s="3"/>
      <c r="V945" s="3"/>
      <c r="W945" s="93"/>
      <c r="X945" s="136"/>
      <c r="Y945" s="3"/>
      <c r="Z945" s="3"/>
      <c r="AA945" s="96"/>
      <c r="AB945" s="3"/>
      <c r="AC945" s="3"/>
      <c r="AD945" s="135"/>
    </row>
    <row r="946" ht="15.75" customHeight="1">
      <c r="A946" s="113"/>
      <c r="B946" s="134"/>
      <c r="C946" s="3"/>
      <c r="D946" s="3"/>
      <c r="E946" s="3"/>
      <c r="F946" s="3"/>
      <c r="G946" s="88"/>
      <c r="H946" s="3"/>
      <c r="I946" s="3"/>
      <c r="J946" s="88"/>
      <c r="K946" s="3"/>
      <c r="L946" s="3"/>
      <c r="M946" s="88"/>
      <c r="N946" s="132"/>
      <c r="O946" s="132"/>
      <c r="P946" s="132"/>
      <c r="Q946" s="134"/>
      <c r="R946" s="113"/>
      <c r="S946" s="135"/>
      <c r="T946" s="113"/>
      <c r="U946" s="3"/>
      <c r="V946" s="3"/>
      <c r="W946" s="93"/>
      <c r="X946" s="136"/>
      <c r="Y946" s="3"/>
      <c r="Z946" s="3"/>
      <c r="AA946" s="96"/>
      <c r="AB946" s="3"/>
      <c r="AC946" s="3"/>
      <c r="AD946" s="135"/>
    </row>
    <row r="947" ht="15.75" customHeight="1">
      <c r="A947" s="113"/>
      <c r="B947" s="134"/>
      <c r="C947" s="3"/>
      <c r="D947" s="3"/>
      <c r="E947" s="3"/>
      <c r="F947" s="3"/>
      <c r="G947" s="88"/>
      <c r="H947" s="3"/>
      <c r="I947" s="3"/>
      <c r="J947" s="88"/>
      <c r="K947" s="3"/>
      <c r="L947" s="3"/>
      <c r="M947" s="88"/>
      <c r="N947" s="132"/>
      <c r="O947" s="132"/>
      <c r="P947" s="132"/>
      <c r="Q947" s="134"/>
      <c r="R947" s="113"/>
      <c r="S947" s="135"/>
      <c r="T947" s="113"/>
      <c r="U947" s="3"/>
      <c r="V947" s="3"/>
      <c r="W947" s="93"/>
      <c r="X947" s="136"/>
      <c r="Y947" s="3"/>
      <c r="Z947" s="3"/>
      <c r="AA947" s="96"/>
      <c r="AB947" s="3"/>
      <c r="AC947" s="3"/>
      <c r="AD947" s="135"/>
    </row>
    <row r="948" ht="15.75" customHeight="1">
      <c r="A948" s="113"/>
      <c r="B948" s="134"/>
      <c r="C948" s="3"/>
      <c r="D948" s="3"/>
      <c r="E948" s="3"/>
      <c r="F948" s="3"/>
      <c r="G948" s="88"/>
      <c r="H948" s="3"/>
      <c r="I948" s="3"/>
      <c r="J948" s="88"/>
      <c r="K948" s="3"/>
      <c r="L948" s="3"/>
      <c r="M948" s="88"/>
      <c r="N948" s="132"/>
      <c r="O948" s="132"/>
      <c r="P948" s="132"/>
      <c r="Q948" s="134"/>
      <c r="R948" s="113"/>
      <c r="S948" s="135"/>
      <c r="T948" s="113"/>
      <c r="U948" s="3"/>
      <c r="V948" s="3"/>
      <c r="W948" s="93"/>
      <c r="X948" s="136"/>
      <c r="Y948" s="3"/>
      <c r="Z948" s="3"/>
      <c r="AA948" s="96"/>
      <c r="AB948" s="3"/>
      <c r="AC948" s="3"/>
      <c r="AD948" s="135"/>
    </row>
    <row r="949" ht="15.75" customHeight="1">
      <c r="A949" s="113"/>
      <c r="B949" s="134"/>
      <c r="C949" s="3"/>
      <c r="D949" s="3"/>
      <c r="E949" s="3"/>
      <c r="F949" s="3"/>
      <c r="G949" s="88"/>
      <c r="H949" s="3"/>
      <c r="I949" s="3"/>
      <c r="J949" s="88"/>
      <c r="K949" s="3"/>
      <c r="L949" s="3"/>
      <c r="M949" s="88"/>
      <c r="N949" s="132"/>
      <c r="O949" s="132"/>
      <c r="P949" s="132"/>
      <c r="Q949" s="134"/>
      <c r="R949" s="113"/>
      <c r="S949" s="135"/>
      <c r="T949" s="113"/>
      <c r="U949" s="3"/>
      <c r="V949" s="3"/>
      <c r="W949" s="93"/>
      <c r="X949" s="136"/>
      <c r="Y949" s="3"/>
      <c r="Z949" s="3"/>
      <c r="AA949" s="96"/>
      <c r="AB949" s="3"/>
      <c r="AC949" s="3"/>
      <c r="AD949" s="135"/>
    </row>
    <row r="950" ht="15.75" customHeight="1">
      <c r="A950" s="113"/>
      <c r="B950" s="134"/>
      <c r="C950" s="3"/>
      <c r="D950" s="3"/>
      <c r="E950" s="3"/>
      <c r="F950" s="3"/>
      <c r="G950" s="88"/>
      <c r="H950" s="3"/>
      <c r="I950" s="3"/>
      <c r="J950" s="88"/>
      <c r="K950" s="3"/>
      <c r="L950" s="3"/>
      <c r="M950" s="88"/>
      <c r="N950" s="132"/>
      <c r="O950" s="132"/>
      <c r="P950" s="132"/>
      <c r="Q950" s="134"/>
      <c r="R950" s="113"/>
      <c r="S950" s="135"/>
      <c r="T950" s="113"/>
      <c r="U950" s="3"/>
      <c r="V950" s="3"/>
      <c r="W950" s="93"/>
      <c r="X950" s="136"/>
      <c r="Y950" s="3"/>
      <c r="Z950" s="3"/>
      <c r="AA950" s="96"/>
      <c r="AB950" s="3"/>
      <c r="AC950" s="3"/>
      <c r="AD950" s="135"/>
    </row>
    <row r="951" ht="15.75" customHeight="1">
      <c r="A951" s="113"/>
      <c r="B951" s="134"/>
      <c r="C951" s="3"/>
      <c r="D951" s="3"/>
      <c r="E951" s="3"/>
      <c r="F951" s="3"/>
      <c r="G951" s="88"/>
      <c r="H951" s="3"/>
      <c r="I951" s="3"/>
      <c r="J951" s="88"/>
      <c r="K951" s="3"/>
      <c r="L951" s="3"/>
      <c r="M951" s="88"/>
      <c r="N951" s="132"/>
      <c r="O951" s="132"/>
      <c r="P951" s="132"/>
      <c r="Q951" s="134"/>
      <c r="R951" s="113"/>
      <c r="S951" s="135"/>
      <c r="T951" s="113"/>
      <c r="U951" s="3"/>
      <c r="V951" s="3"/>
      <c r="W951" s="93"/>
      <c r="X951" s="136"/>
      <c r="Y951" s="3"/>
      <c r="Z951" s="3"/>
      <c r="AA951" s="96"/>
      <c r="AB951" s="3"/>
      <c r="AC951" s="3"/>
      <c r="AD951" s="135"/>
    </row>
    <row r="952" ht="15.75" customHeight="1">
      <c r="A952" s="113"/>
      <c r="B952" s="134"/>
      <c r="C952" s="3"/>
      <c r="D952" s="3"/>
      <c r="E952" s="3"/>
      <c r="F952" s="3"/>
      <c r="G952" s="88"/>
      <c r="H952" s="3"/>
      <c r="I952" s="3"/>
      <c r="J952" s="88"/>
      <c r="K952" s="3"/>
      <c r="L952" s="3"/>
      <c r="M952" s="88"/>
      <c r="N952" s="132"/>
      <c r="O952" s="132"/>
      <c r="P952" s="132"/>
      <c r="Q952" s="134"/>
      <c r="R952" s="113"/>
      <c r="S952" s="135"/>
      <c r="T952" s="113"/>
      <c r="U952" s="3"/>
      <c r="V952" s="3"/>
      <c r="W952" s="93"/>
      <c r="X952" s="136"/>
      <c r="Y952" s="3"/>
      <c r="Z952" s="3"/>
      <c r="AA952" s="96"/>
      <c r="AB952" s="3"/>
      <c r="AC952" s="3"/>
      <c r="AD952" s="135"/>
    </row>
    <row r="953" ht="15.75" customHeight="1">
      <c r="A953" s="113"/>
      <c r="B953" s="134"/>
      <c r="C953" s="3"/>
      <c r="D953" s="3"/>
      <c r="E953" s="3"/>
      <c r="F953" s="3"/>
      <c r="G953" s="88"/>
      <c r="H953" s="3"/>
      <c r="I953" s="3"/>
      <c r="J953" s="88"/>
      <c r="K953" s="3"/>
      <c r="L953" s="3"/>
      <c r="M953" s="88"/>
      <c r="N953" s="132"/>
      <c r="O953" s="132"/>
      <c r="P953" s="132"/>
      <c r="Q953" s="134"/>
      <c r="R953" s="113"/>
      <c r="S953" s="135"/>
      <c r="T953" s="113"/>
      <c r="U953" s="3"/>
      <c r="V953" s="3"/>
      <c r="W953" s="93"/>
      <c r="X953" s="136"/>
      <c r="Y953" s="3"/>
      <c r="Z953" s="3"/>
      <c r="AA953" s="96"/>
      <c r="AB953" s="3"/>
      <c r="AC953" s="3"/>
      <c r="AD953" s="135"/>
    </row>
    <row r="954" ht="15.75" customHeight="1">
      <c r="A954" s="113"/>
      <c r="B954" s="134"/>
      <c r="C954" s="3"/>
      <c r="D954" s="3"/>
      <c r="E954" s="3"/>
      <c r="F954" s="3"/>
      <c r="G954" s="88"/>
      <c r="H954" s="3"/>
      <c r="I954" s="3"/>
      <c r="J954" s="88"/>
      <c r="K954" s="3"/>
      <c r="L954" s="3"/>
      <c r="M954" s="88"/>
      <c r="N954" s="132"/>
      <c r="O954" s="132"/>
      <c r="P954" s="132"/>
      <c r="Q954" s="134"/>
      <c r="R954" s="113"/>
      <c r="S954" s="135"/>
      <c r="T954" s="113"/>
      <c r="U954" s="3"/>
      <c r="V954" s="3"/>
      <c r="W954" s="93"/>
      <c r="X954" s="136"/>
      <c r="Y954" s="3"/>
      <c r="Z954" s="3"/>
      <c r="AA954" s="96"/>
      <c r="AB954" s="3"/>
      <c r="AC954" s="3"/>
      <c r="AD954" s="135"/>
    </row>
    <row r="955" ht="15.75" customHeight="1">
      <c r="A955" s="113"/>
      <c r="B955" s="134"/>
      <c r="C955" s="3"/>
      <c r="D955" s="3"/>
      <c r="E955" s="3"/>
      <c r="F955" s="3"/>
      <c r="G955" s="88"/>
      <c r="H955" s="3"/>
      <c r="I955" s="3"/>
      <c r="J955" s="88"/>
      <c r="K955" s="3"/>
      <c r="L955" s="3"/>
      <c r="M955" s="88"/>
      <c r="N955" s="132"/>
      <c r="O955" s="132"/>
      <c r="P955" s="132"/>
      <c r="Q955" s="134"/>
      <c r="R955" s="113"/>
      <c r="S955" s="135"/>
      <c r="T955" s="113"/>
      <c r="U955" s="3"/>
      <c r="V955" s="3"/>
      <c r="W955" s="93"/>
      <c r="X955" s="136"/>
      <c r="Y955" s="3"/>
      <c r="Z955" s="3"/>
      <c r="AA955" s="96"/>
      <c r="AB955" s="3"/>
      <c r="AC955" s="3"/>
      <c r="AD955" s="135"/>
    </row>
    <row r="956" ht="15.75" customHeight="1">
      <c r="A956" s="113"/>
      <c r="B956" s="134"/>
      <c r="C956" s="3"/>
      <c r="D956" s="3"/>
      <c r="E956" s="3"/>
      <c r="F956" s="3"/>
      <c r="G956" s="88"/>
      <c r="H956" s="3"/>
      <c r="I956" s="3"/>
      <c r="J956" s="88"/>
      <c r="K956" s="3"/>
      <c r="L956" s="3"/>
      <c r="M956" s="88"/>
      <c r="N956" s="132"/>
      <c r="O956" s="132"/>
      <c r="P956" s="132"/>
      <c r="Q956" s="134"/>
      <c r="R956" s="113"/>
      <c r="S956" s="135"/>
      <c r="T956" s="113"/>
      <c r="U956" s="3"/>
      <c r="V956" s="3"/>
      <c r="W956" s="93"/>
      <c r="X956" s="136"/>
      <c r="Y956" s="3"/>
      <c r="Z956" s="3"/>
      <c r="AA956" s="96"/>
      <c r="AB956" s="3"/>
      <c r="AC956" s="3"/>
      <c r="AD956" s="135"/>
    </row>
    <row r="957" ht="15.75" customHeight="1">
      <c r="A957" s="113"/>
      <c r="B957" s="134"/>
      <c r="C957" s="3"/>
      <c r="D957" s="3"/>
      <c r="E957" s="3"/>
      <c r="F957" s="3"/>
      <c r="G957" s="88"/>
      <c r="H957" s="3"/>
      <c r="I957" s="3"/>
      <c r="J957" s="88"/>
      <c r="K957" s="3"/>
      <c r="L957" s="3"/>
      <c r="M957" s="88"/>
      <c r="N957" s="132"/>
      <c r="O957" s="132"/>
      <c r="P957" s="132"/>
      <c r="Q957" s="134"/>
      <c r="R957" s="113"/>
      <c r="S957" s="135"/>
      <c r="T957" s="113"/>
      <c r="U957" s="3"/>
      <c r="V957" s="3"/>
      <c r="W957" s="93"/>
      <c r="X957" s="136"/>
      <c r="Y957" s="3"/>
      <c r="Z957" s="3"/>
      <c r="AA957" s="96"/>
      <c r="AB957" s="3"/>
      <c r="AC957" s="3"/>
      <c r="AD957" s="135"/>
    </row>
    <row r="958" ht="15.75" customHeight="1">
      <c r="A958" s="113"/>
      <c r="B958" s="134"/>
      <c r="C958" s="3"/>
      <c r="D958" s="3"/>
      <c r="E958" s="3"/>
      <c r="F958" s="3"/>
      <c r="G958" s="88"/>
      <c r="H958" s="3"/>
      <c r="I958" s="3"/>
      <c r="J958" s="88"/>
      <c r="K958" s="3"/>
      <c r="L958" s="3"/>
      <c r="M958" s="88"/>
      <c r="N958" s="132"/>
      <c r="O958" s="132"/>
      <c r="P958" s="132"/>
      <c r="Q958" s="134"/>
      <c r="R958" s="113"/>
      <c r="S958" s="135"/>
      <c r="T958" s="113"/>
      <c r="U958" s="3"/>
      <c r="V958" s="3"/>
      <c r="W958" s="93"/>
      <c r="X958" s="136"/>
      <c r="Y958" s="3"/>
      <c r="Z958" s="3"/>
      <c r="AA958" s="96"/>
      <c r="AB958" s="3"/>
      <c r="AC958" s="3"/>
      <c r="AD958" s="135"/>
    </row>
    <row r="959" ht="15.75" customHeight="1">
      <c r="A959" s="113"/>
      <c r="B959" s="134"/>
      <c r="C959" s="3"/>
      <c r="D959" s="3"/>
      <c r="E959" s="3"/>
      <c r="F959" s="3"/>
      <c r="G959" s="88"/>
      <c r="H959" s="3"/>
      <c r="I959" s="3"/>
      <c r="J959" s="88"/>
      <c r="K959" s="3"/>
      <c r="L959" s="3"/>
      <c r="M959" s="88"/>
      <c r="N959" s="132"/>
      <c r="O959" s="132"/>
      <c r="P959" s="132"/>
      <c r="Q959" s="134"/>
      <c r="R959" s="113"/>
      <c r="S959" s="135"/>
      <c r="T959" s="113"/>
      <c r="U959" s="3"/>
      <c r="V959" s="3"/>
      <c r="W959" s="93"/>
      <c r="X959" s="136"/>
      <c r="Y959" s="3"/>
      <c r="Z959" s="3"/>
      <c r="AA959" s="96"/>
      <c r="AB959" s="3"/>
      <c r="AC959" s="3"/>
      <c r="AD959" s="135"/>
    </row>
    <row r="960" ht="15.75" customHeight="1">
      <c r="A960" s="113"/>
      <c r="B960" s="134"/>
      <c r="C960" s="3"/>
      <c r="D960" s="3"/>
      <c r="E960" s="3"/>
      <c r="F960" s="3"/>
      <c r="G960" s="88"/>
      <c r="H960" s="3"/>
      <c r="I960" s="3"/>
      <c r="J960" s="88"/>
      <c r="K960" s="3"/>
      <c r="L960" s="3"/>
      <c r="M960" s="88"/>
      <c r="N960" s="132"/>
      <c r="O960" s="132"/>
      <c r="P960" s="132"/>
      <c r="Q960" s="134"/>
      <c r="R960" s="113"/>
      <c r="S960" s="135"/>
      <c r="T960" s="113"/>
      <c r="U960" s="3"/>
      <c r="V960" s="3"/>
      <c r="W960" s="93"/>
      <c r="X960" s="136"/>
      <c r="Y960" s="3"/>
      <c r="Z960" s="3"/>
      <c r="AA960" s="96"/>
      <c r="AB960" s="3"/>
      <c r="AC960" s="3"/>
      <c r="AD960" s="135"/>
    </row>
    <row r="961" ht="15.75" customHeight="1">
      <c r="A961" s="113"/>
      <c r="B961" s="134"/>
      <c r="C961" s="3"/>
      <c r="D961" s="3"/>
      <c r="E961" s="3"/>
      <c r="F961" s="3"/>
      <c r="G961" s="88"/>
      <c r="H961" s="3"/>
      <c r="I961" s="3"/>
      <c r="J961" s="88"/>
      <c r="K961" s="3"/>
      <c r="L961" s="3"/>
      <c r="M961" s="88"/>
      <c r="N961" s="132"/>
      <c r="O961" s="132"/>
      <c r="P961" s="132"/>
      <c r="Q961" s="134"/>
      <c r="R961" s="113"/>
      <c r="S961" s="135"/>
      <c r="T961" s="113"/>
      <c r="U961" s="3"/>
      <c r="V961" s="3"/>
      <c r="W961" s="93"/>
      <c r="X961" s="136"/>
      <c r="Y961" s="3"/>
      <c r="Z961" s="3"/>
      <c r="AA961" s="96"/>
      <c r="AB961" s="3"/>
      <c r="AC961" s="3"/>
      <c r="AD961" s="135"/>
    </row>
    <row r="962" ht="15.75" customHeight="1">
      <c r="A962" s="113"/>
      <c r="B962" s="134"/>
      <c r="C962" s="3"/>
      <c r="D962" s="3"/>
      <c r="E962" s="3"/>
      <c r="F962" s="3"/>
      <c r="G962" s="88"/>
      <c r="H962" s="3"/>
      <c r="I962" s="3"/>
      <c r="J962" s="88"/>
      <c r="K962" s="3"/>
      <c r="L962" s="3"/>
      <c r="M962" s="88"/>
      <c r="N962" s="132"/>
      <c r="O962" s="132"/>
      <c r="P962" s="132"/>
      <c r="Q962" s="134"/>
      <c r="R962" s="113"/>
      <c r="S962" s="135"/>
      <c r="T962" s="113"/>
      <c r="U962" s="3"/>
      <c r="V962" s="3"/>
      <c r="W962" s="93"/>
      <c r="X962" s="136"/>
      <c r="Y962" s="3"/>
      <c r="Z962" s="3"/>
      <c r="AA962" s="96"/>
      <c r="AB962" s="3"/>
      <c r="AC962" s="3"/>
      <c r="AD962" s="135"/>
    </row>
    <row r="963" ht="15.75" customHeight="1">
      <c r="A963" s="113"/>
      <c r="B963" s="134"/>
      <c r="C963" s="3"/>
      <c r="D963" s="3"/>
      <c r="E963" s="3"/>
      <c r="F963" s="3"/>
      <c r="G963" s="88"/>
      <c r="H963" s="3"/>
      <c r="I963" s="3"/>
      <c r="J963" s="88"/>
      <c r="K963" s="3"/>
      <c r="L963" s="3"/>
      <c r="M963" s="88"/>
      <c r="N963" s="132"/>
      <c r="O963" s="132"/>
      <c r="P963" s="132"/>
      <c r="Q963" s="134"/>
      <c r="R963" s="113"/>
      <c r="S963" s="135"/>
      <c r="T963" s="113"/>
      <c r="U963" s="3"/>
      <c r="V963" s="3"/>
      <c r="W963" s="93"/>
      <c r="X963" s="136"/>
      <c r="Y963" s="3"/>
      <c r="Z963" s="3"/>
      <c r="AA963" s="96"/>
      <c r="AB963" s="3"/>
      <c r="AC963" s="3"/>
      <c r="AD963" s="135"/>
    </row>
    <row r="964" ht="15.75" customHeight="1">
      <c r="A964" s="113"/>
      <c r="B964" s="134"/>
      <c r="C964" s="3"/>
      <c r="D964" s="3"/>
      <c r="E964" s="3"/>
      <c r="F964" s="3"/>
      <c r="G964" s="88"/>
      <c r="H964" s="3"/>
      <c r="I964" s="3"/>
      <c r="J964" s="88"/>
      <c r="K964" s="3"/>
      <c r="L964" s="3"/>
      <c r="M964" s="88"/>
      <c r="N964" s="132"/>
      <c r="O964" s="132"/>
      <c r="P964" s="132"/>
      <c r="Q964" s="134"/>
      <c r="R964" s="113"/>
      <c r="S964" s="135"/>
      <c r="T964" s="113"/>
      <c r="U964" s="3"/>
      <c r="V964" s="3"/>
      <c r="W964" s="93"/>
      <c r="X964" s="136"/>
      <c r="Y964" s="3"/>
      <c r="Z964" s="3"/>
      <c r="AA964" s="96"/>
      <c r="AB964" s="3"/>
      <c r="AC964" s="3"/>
      <c r="AD964" s="135"/>
    </row>
    <row r="965" ht="15.75" customHeight="1">
      <c r="A965" s="113"/>
      <c r="B965" s="134"/>
      <c r="C965" s="3"/>
      <c r="D965" s="3"/>
      <c r="E965" s="3"/>
      <c r="F965" s="3"/>
      <c r="G965" s="88"/>
      <c r="H965" s="3"/>
      <c r="I965" s="3"/>
      <c r="J965" s="88"/>
      <c r="K965" s="3"/>
      <c r="L965" s="3"/>
      <c r="M965" s="88"/>
      <c r="N965" s="132"/>
      <c r="O965" s="132"/>
      <c r="P965" s="132"/>
      <c r="Q965" s="134"/>
      <c r="R965" s="113"/>
      <c r="S965" s="135"/>
      <c r="T965" s="113"/>
      <c r="U965" s="3"/>
      <c r="V965" s="3"/>
      <c r="W965" s="93"/>
      <c r="X965" s="136"/>
      <c r="Y965" s="3"/>
      <c r="Z965" s="3"/>
      <c r="AA965" s="96"/>
      <c r="AB965" s="3"/>
      <c r="AC965" s="3"/>
      <c r="AD965" s="135"/>
    </row>
    <row r="966" ht="15.75" customHeight="1">
      <c r="A966" s="113"/>
      <c r="B966" s="134"/>
      <c r="C966" s="3"/>
      <c r="D966" s="3"/>
      <c r="E966" s="3"/>
      <c r="F966" s="3"/>
      <c r="G966" s="88"/>
      <c r="H966" s="3"/>
      <c r="I966" s="3"/>
      <c r="J966" s="88"/>
      <c r="K966" s="3"/>
      <c r="L966" s="3"/>
      <c r="M966" s="88"/>
      <c r="N966" s="132"/>
      <c r="O966" s="132"/>
      <c r="P966" s="132"/>
      <c r="Q966" s="134"/>
      <c r="R966" s="113"/>
      <c r="S966" s="135"/>
      <c r="T966" s="113"/>
      <c r="U966" s="3"/>
      <c r="V966" s="3"/>
      <c r="W966" s="93"/>
      <c r="X966" s="136"/>
      <c r="Y966" s="3"/>
      <c r="Z966" s="3"/>
      <c r="AA966" s="96"/>
      <c r="AB966" s="3"/>
      <c r="AC966" s="3"/>
      <c r="AD966" s="135"/>
    </row>
    <row r="967" ht="15.75" customHeight="1">
      <c r="A967" s="113"/>
      <c r="B967" s="134"/>
      <c r="C967" s="3"/>
      <c r="D967" s="3"/>
      <c r="E967" s="3"/>
      <c r="F967" s="3"/>
      <c r="G967" s="88"/>
      <c r="H967" s="3"/>
      <c r="I967" s="3"/>
      <c r="J967" s="88"/>
      <c r="K967" s="3"/>
      <c r="L967" s="3"/>
      <c r="M967" s="88"/>
      <c r="N967" s="132"/>
      <c r="O967" s="132"/>
      <c r="P967" s="132"/>
      <c r="Q967" s="134"/>
      <c r="R967" s="113"/>
      <c r="S967" s="135"/>
      <c r="T967" s="113"/>
      <c r="U967" s="3"/>
      <c r="V967" s="3"/>
      <c r="W967" s="93"/>
      <c r="X967" s="136"/>
      <c r="Y967" s="3"/>
      <c r="Z967" s="3"/>
      <c r="AA967" s="96"/>
      <c r="AB967" s="3"/>
      <c r="AC967" s="3"/>
      <c r="AD967" s="135"/>
    </row>
    <row r="968" ht="15.75" customHeight="1">
      <c r="A968" s="113"/>
      <c r="B968" s="134"/>
      <c r="C968" s="3"/>
      <c r="D968" s="3"/>
      <c r="E968" s="3"/>
      <c r="F968" s="3"/>
      <c r="G968" s="88"/>
      <c r="H968" s="3"/>
      <c r="I968" s="3"/>
      <c r="J968" s="88"/>
      <c r="K968" s="3"/>
      <c r="L968" s="3"/>
      <c r="M968" s="88"/>
      <c r="N968" s="132"/>
      <c r="O968" s="132"/>
      <c r="P968" s="132"/>
      <c r="Q968" s="134"/>
      <c r="R968" s="113"/>
      <c r="S968" s="135"/>
      <c r="T968" s="113"/>
      <c r="U968" s="3"/>
      <c r="V968" s="3"/>
      <c r="W968" s="93"/>
      <c r="X968" s="136"/>
      <c r="Y968" s="3"/>
      <c r="Z968" s="3"/>
      <c r="AA968" s="96"/>
      <c r="AB968" s="3"/>
      <c r="AC968" s="3"/>
      <c r="AD968" s="135"/>
    </row>
    <row r="969" ht="15.75" customHeight="1">
      <c r="A969" s="113"/>
      <c r="B969" s="134"/>
      <c r="C969" s="3"/>
      <c r="D969" s="3"/>
      <c r="E969" s="3"/>
      <c r="F969" s="3"/>
      <c r="G969" s="88"/>
      <c r="H969" s="3"/>
      <c r="I969" s="3"/>
      <c r="J969" s="88"/>
      <c r="K969" s="3"/>
      <c r="L969" s="3"/>
      <c r="M969" s="88"/>
      <c r="N969" s="132"/>
      <c r="O969" s="132"/>
      <c r="P969" s="132"/>
      <c r="Q969" s="134"/>
      <c r="R969" s="113"/>
      <c r="S969" s="135"/>
      <c r="T969" s="113"/>
      <c r="U969" s="3"/>
      <c r="V969" s="3"/>
      <c r="W969" s="93"/>
      <c r="X969" s="136"/>
      <c r="Y969" s="3"/>
      <c r="Z969" s="3"/>
      <c r="AA969" s="96"/>
      <c r="AB969" s="3"/>
      <c r="AC969" s="3"/>
      <c r="AD969" s="135"/>
    </row>
    <row r="970" ht="15.75" customHeight="1">
      <c r="A970" s="113"/>
      <c r="B970" s="134"/>
      <c r="C970" s="3"/>
      <c r="D970" s="3"/>
      <c r="E970" s="3"/>
      <c r="F970" s="3"/>
      <c r="G970" s="88"/>
      <c r="H970" s="3"/>
      <c r="I970" s="3"/>
      <c r="J970" s="88"/>
      <c r="K970" s="3"/>
      <c r="L970" s="3"/>
      <c r="M970" s="88"/>
      <c r="N970" s="132"/>
      <c r="O970" s="132"/>
      <c r="P970" s="132"/>
      <c r="Q970" s="134"/>
      <c r="R970" s="113"/>
      <c r="S970" s="135"/>
      <c r="T970" s="113"/>
      <c r="U970" s="3"/>
      <c r="V970" s="3"/>
      <c r="W970" s="93"/>
      <c r="X970" s="136"/>
      <c r="Y970" s="3"/>
      <c r="Z970" s="3"/>
      <c r="AA970" s="96"/>
      <c r="AB970" s="3"/>
      <c r="AC970" s="3"/>
      <c r="AD970" s="135"/>
    </row>
    <row r="971" ht="15.75" customHeight="1">
      <c r="A971" s="113"/>
      <c r="B971" s="134"/>
      <c r="C971" s="3"/>
      <c r="D971" s="3"/>
      <c r="E971" s="3"/>
      <c r="F971" s="3"/>
      <c r="G971" s="88"/>
      <c r="H971" s="3"/>
      <c r="I971" s="3"/>
      <c r="J971" s="88"/>
      <c r="K971" s="3"/>
      <c r="L971" s="3"/>
      <c r="M971" s="88"/>
      <c r="N971" s="132"/>
      <c r="O971" s="132"/>
      <c r="P971" s="132"/>
      <c r="Q971" s="134"/>
      <c r="R971" s="113"/>
      <c r="S971" s="135"/>
      <c r="T971" s="113"/>
      <c r="U971" s="3"/>
      <c r="V971" s="3"/>
      <c r="W971" s="93"/>
      <c r="X971" s="136"/>
      <c r="Y971" s="3"/>
      <c r="Z971" s="3"/>
      <c r="AA971" s="96"/>
      <c r="AB971" s="3"/>
      <c r="AC971" s="3"/>
      <c r="AD971" s="135"/>
    </row>
    <row r="972" ht="15.75" customHeight="1">
      <c r="A972" s="113"/>
      <c r="B972" s="134"/>
      <c r="C972" s="3"/>
      <c r="D972" s="3"/>
      <c r="E972" s="3"/>
      <c r="F972" s="3"/>
      <c r="G972" s="88"/>
      <c r="H972" s="3"/>
      <c r="I972" s="3"/>
      <c r="J972" s="88"/>
      <c r="K972" s="3"/>
      <c r="L972" s="3"/>
      <c r="M972" s="88"/>
      <c r="N972" s="132"/>
      <c r="O972" s="132"/>
      <c r="P972" s="132"/>
      <c r="Q972" s="134"/>
      <c r="R972" s="113"/>
      <c r="S972" s="135"/>
      <c r="T972" s="113"/>
      <c r="U972" s="3"/>
      <c r="V972" s="3"/>
      <c r="W972" s="93"/>
      <c r="X972" s="136"/>
      <c r="Y972" s="3"/>
      <c r="Z972" s="3"/>
      <c r="AA972" s="96"/>
      <c r="AB972" s="3"/>
      <c r="AC972" s="3"/>
      <c r="AD972" s="135"/>
    </row>
    <row r="973" ht="15.75" customHeight="1">
      <c r="A973" s="144"/>
      <c r="B973" s="143"/>
      <c r="C973" s="142"/>
      <c r="D973" s="142"/>
      <c r="E973" s="142"/>
      <c r="F973" s="142"/>
      <c r="G973" s="159"/>
      <c r="H973" s="142"/>
      <c r="I973" s="142"/>
      <c r="J973" s="159"/>
      <c r="K973" s="142"/>
      <c r="L973" s="142"/>
      <c r="M973" s="159"/>
      <c r="N973" s="140"/>
      <c r="O973" s="140"/>
      <c r="P973" s="140"/>
      <c r="Q973" s="143"/>
      <c r="R973" s="144"/>
      <c r="S973" s="145"/>
      <c r="T973" s="144"/>
      <c r="U973" s="142"/>
      <c r="V973" s="142"/>
      <c r="W973" s="146"/>
      <c r="X973" s="147"/>
      <c r="Y973" s="142"/>
      <c r="Z973" s="142"/>
      <c r="AA973" s="148"/>
      <c r="AB973" s="142"/>
      <c r="AC973" s="142"/>
      <c r="AD973" s="145"/>
    </row>
    <row r="974" ht="15.75" customHeight="1">
      <c r="A974" s="3"/>
      <c r="B974" s="134"/>
      <c r="C974" s="3"/>
      <c r="G974" s="88"/>
      <c r="J974" s="88"/>
      <c r="K974" s="3"/>
      <c r="L974" s="3"/>
      <c r="M974" s="88"/>
      <c r="N974" s="132"/>
      <c r="O974" s="132"/>
      <c r="P974" s="132"/>
      <c r="Q974" s="134"/>
      <c r="U974" s="3"/>
      <c r="V974" s="3"/>
      <c r="W974" s="93"/>
    </row>
    <row r="975" ht="15.75" customHeight="1">
      <c r="A975" s="3"/>
      <c r="B975" s="134"/>
      <c r="C975" s="3"/>
      <c r="G975" s="88"/>
      <c r="J975" s="88"/>
      <c r="K975" s="3"/>
      <c r="L975" s="3"/>
      <c r="M975" s="88"/>
      <c r="N975" s="132"/>
      <c r="O975" s="132"/>
      <c r="P975" s="132"/>
      <c r="Q975" s="134"/>
      <c r="U975" s="3"/>
      <c r="V975" s="3"/>
      <c r="W975" s="93"/>
    </row>
    <row r="976" ht="15.75" customHeight="1">
      <c r="A976" s="3"/>
      <c r="B976" s="134"/>
      <c r="C976" s="3"/>
      <c r="G976" s="88"/>
      <c r="J976" s="88"/>
      <c r="K976" s="3"/>
      <c r="L976" s="3"/>
      <c r="M976" s="88"/>
      <c r="N976" s="132"/>
      <c r="O976" s="132"/>
      <c r="P976" s="132"/>
      <c r="Q976" s="134"/>
      <c r="U976" s="3"/>
      <c r="V976" s="3"/>
      <c r="W976" s="93"/>
    </row>
    <row r="977" ht="15.75" customHeight="1">
      <c r="A977" s="3"/>
      <c r="B977" s="134"/>
      <c r="C977" s="3"/>
      <c r="G977" s="88"/>
      <c r="J977" s="88"/>
      <c r="K977" s="3"/>
      <c r="L977" s="3"/>
      <c r="M977" s="88"/>
      <c r="N977" s="132"/>
      <c r="O977" s="132"/>
      <c r="P977" s="132"/>
      <c r="Q977" s="134"/>
      <c r="U977" s="3"/>
      <c r="V977" s="3"/>
      <c r="W977" s="93"/>
    </row>
    <row r="978" ht="15.75" customHeight="1">
      <c r="A978" s="3"/>
      <c r="B978" s="134"/>
      <c r="C978" s="3"/>
      <c r="G978" s="88"/>
      <c r="J978" s="88"/>
      <c r="K978" s="3"/>
      <c r="L978" s="3"/>
      <c r="M978" s="88"/>
      <c r="N978" s="132"/>
      <c r="O978" s="132"/>
      <c r="P978" s="132"/>
      <c r="Q978" s="134"/>
      <c r="U978" s="3"/>
      <c r="V978" s="3"/>
      <c r="W978" s="93"/>
    </row>
    <row r="979" ht="15.75" customHeight="1">
      <c r="A979" s="3"/>
      <c r="B979" s="134"/>
      <c r="C979" s="3"/>
      <c r="G979" s="88"/>
      <c r="J979" s="88"/>
      <c r="K979" s="3"/>
      <c r="L979" s="3"/>
      <c r="M979" s="88"/>
      <c r="N979" s="132"/>
      <c r="O979" s="132"/>
      <c r="P979" s="132"/>
      <c r="Q979" s="134"/>
      <c r="U979" s="3"/>
      <c r="V979" s="3"/>
      <c r="W979" s="93"/>
    </row>
    <row r="980" ht="15.75" customHeight="1">
      <c r="A980" s="3"/>
      <c r="B980" s="134"/>
      <c r="C980" s="3"/>
      <c r="G980" s="88"/>
      <c r="J980" s="88"/>
      <c r="K980" s="3"/>
      <c r="L980" s="3"/>
      <c r="M980" s="88"/>
      <c r="N980" s="132"/>
      <c r="O980" s="132"/>
      <c r="P980" s="132"/>
      <c r="Q980" s="134"/>
      <c r="U980" s="3"/>
      <c r="V980" s="3"/>
      <c r="W980" s="93"/>
    </row>
    <row r="981" ht="15.75" customHeight="1">
      <c r="A981" s="3"/>
      <c r="B981" s="134"/>
      <c r="C981" s="3"/>
      <c r="G981" s="88"/>
      <c r="J981" s="88"/>
      <c r="K981" s="3"/>
      <c r="L981" s="3"/>
      <c r="M981" s="88"/>
      <c r="N981" s="132"/>
      <c r="O981" s="132"/>
      <c r="P981" s="132"/>
      <c r="Q981" s="134"/>
      <c r="U981" s="3"/>
      <c r="V981" s="3"/>
      <c r="W981" s="93"/>
    </row>
    <row r="982" ht="15.75" customHeight="1">
      <c r="A982" s="3"/>
      <c r="B982" s="134"/>
      <c r="C982" s="3"/>
      <c r="G982" s="88"/>
      <c r="J982" s="88"/>
      <c r="K982" s="3"/>
      <c r="L982" s="3"/>
      <c r="M982" s="88"/>
      <c r="N982" s="132"/>
      <c r="O982" s="132"/>
      <c r="P982" s="132"/>
      <c r="Q982" s="134"/>
      <c r="U982" s="3"/>
      <c r="V982" s="3"/>
      <c r="W982" s="93"/>
    </row>
    <row r="983" ht="15.75" customHeight="1">
      <c r="A983" s="3"/>
      <c r="B983" s="134"/>
      <c r="C983" s="3"/>
      <c r="G983" s="88"/>
      <c r="J983" s="88"/>
      <c r="K983" s="3"/>
      <c r="L983" s="3"/>
      <c r="M983" s="88"/>
      <c r="N983" s="132"/>
      <c r="O983" s="132"/>
      <c r="P983" s="132"/>
      <c r="Q983" s="134"/>
      <c r="U983" s="3"/>
      <c r="V983" s="3"/>
      <c r="W983" s="93"/>
    </row>
    <row r="984" ht="15.75" customHeight="1">
      <c r="A984" s="3"/>
      <c r="B984" s="134"/>
      <c r="C984" s="3"/>
      <c r="G984" s="88"/>
      <c r="J984" s="88"/>
      <c r="K984" s="3"/>
      <c r="L984" s="3"/>
      <c r="M984" s="88"/>
      <c r="N984" s="132"/>
      <c r="O984" s="132"/>
      <c r="P984" s="132"/>
      <c r="Q984" s="134"/>
      <c r="U984" s="3"/>
      <c r="V984" s="3"/>
      <c r="W984" s="93"/>
    </row>
    <row r="985" ht="15.75" customHeight="1">
      <c r="A985" s="3"/>
      <c r="B985" s="134"/>
      <c r="C985" s="3"/>
      <c r="G985" s="88"/>
      <c r="J985" s="88"/>
      <c r="K985" s="3"/>
      <c r="L985" s="3"/>
      <c r="M985" s="88"/>
      <c r="N985" s="132"/>
      <c r="O985" s="132"/>
      <c r="P985" s="132"/>
      <c r="Q985" s="134"/>
      <c r="U985" s="3"/>
      <c r="V985" s="3"/>
      <c r="W985" s="93"/>
    </row>
    <row r="986" ht="15.75" customHeight="1">
      <c r="A986" s="3"/>
      <c r="B986" s="134"/>
      <c r="C986" s="3"/>
      <c r="G986" s="88"/>
      <c r="J986" s="88"/>
      <c r="K986" s="3"/>
      <c r="L986" s="3"/>
      <c r="M986" s="88"/>
      <c r="N986" s="132"/>
      <c r="O986" s="132"/>
      <c r="P986" s="132"/>
      <c r="Q986" s="134"/>
      <c r="U986" s="3"/>
      <c r="V986" s="3"/>
      <c r="W986" s="93"/>
    </row>
    <row r="987" ht="15.75" customHeight="1">
      <c r="A987" s="3"/>
      <c r="B987" s="134"/>
      <c r="C987" s="3"/>
      <c r="G987" s="88"/>
      <c r="J987" s="88"/>
      <c r="K987" s="3"/>
      <c r="L987" s="3"/>
      <c r="M987" s="88"/>
      <c r="N987" s="132"/>
      <c r="O987" s="132"/>
      <c r="P987" s="132"/>
      <c r="Q987" s="134"/>
      <c r="U987" s="3"/>
      <c r="V987" s="3"/>
      <c r="W987" s="93"/>
    </row>
    <row r="988" ht="15.75" customHeight="1">
      <c r="A988" s="3"/>
      <c r="B988" s="134"/>
      <c r="C988" s="3"/>
      <c r="G988" s="88"/>
      <c r="J988" s="88"/>
      <c r="K988" s="3"/>
      <c r="L988" s="3"/>
      <c r="M988" s="88"/>
      <c r="N988" s="132"/>
      <c r="O988" s="132"/>
      <c r="P988" s="132"/>
      <c r="Q988" s="134"/>
      <c r="U988" s="3"/>
      <c r="V988" s="3"/>
      <c r="W988" s="93"/>
    </row>
    <row r="989" ht="15.75" customHeight="1">
      <c r="A989" s="3"/>
      <c r="B989" s="134"/>
      <c r="C989" s="3"/>
      <c r="G989" s="88"/>
      <c r="J989" s="88"/>
      <c r="K989" s="3"/>
      <c r="L989" s="3"/>
      <c r="M989" s="88"/>
      <c r="N989" s="132"/>
      <c r="O989" s="132"/>
      <c r="P989" s="132"/>
      <c r="Q989" s="134"/>
      <c r="U989" s="3"/>
      <c r="V989" s="3"/>
      <c r="W989" s="93"/>
    </row>
    <row r="990" ht="15.75" customHeight="1">
      <c r="A990" s="3"/>
      <c r="B990" s="134"/>
      <c r="C990" s="3"/>
      <c r="G990" s="88"/>
      <c r="J990" s="88"/>
      <c r="K990" s="3"/>
      <c r="L990" s="3"/>
      <c r="M990" s="88"/>
      <c r="N990" s="132"/>
      <c r="O990" s="132"/>
      <c r="P990" s="132"/>
      <c r="Q990" s="134"/>
      <c r="U990" s="3"/>
      <c r="V990" s="3"/>
      <c r="W990" s="93"/>
    </row>
    <row r="991" ht="15.75" customHeight="1">
      <c r="A991" s="3"/>
      <c r="B991" s="134"/>
      <c r="C991" s="3"/>
      <c r="G991" s="88"/>
      <c r="J991" s="88"/>
      <c r="K991" s="3"/>
      <c r="L991" s="3"/>
      <c r="M991" s="88"/>
      <c r="N991" s="132"/>
      <c r="O991" s="132"/>
      <c r="P991" s="132"/>
      <c r="Q991" s="134"/>
      <c r="U991" s="3"/>
      <c r="V991" s="3"/>
      <c r="W991" s="93"/>
    </row>
    <row r="992" ht="15.75" customHeight="1">
      <c r="A992" s="3"/>
      <c r="B992" s="134"/>
      <c r="C992" s="3"/>
      <c r="G992" s="88"/>
      <c r="J992" s="88"/>
      <c r="K992" s="3"/>
      <c r="L992" s="3"/>
      <c r="M992" s="88"/>
      <c r="N992" s="132"/>
      <c r="O992" s="132"/>
      <c r="P992" s="132"/>
      <c r="Q992" s="134"/>
      <c r="U992" s="3"/>
      <c r="V992" s="3"/>
      <c r="W992" s="93"/>
    </row>
    <row r="993" ht="15.75" customHeight="1">
      <c r="A993" s="3"/>
      <c r="B993" s="134"/>
      <c r="C993" s="3"/>
      <c r="G993" s="88"/>
      <c r="J993" s="88"/>
      <c r="K993" s="3"/>
      <c r="L993" s="3"/>
      <c r="M993" s="88"/>
      <c r="N993" s="132"/>
      <c r="O993" s="132"/>
      <c r="P993" s="132"/>
      <c r="Q993" s="134"/>
      <c r="U993" s="3"/>
      <c r="V993" s="3"/>
      <c r="W993" s="93"/>
    </row>
    <row r="994" ht="15.75" customHeight="1">
      <c r="A994" s="3"/>
      <c r="B994" s="134"/>
      <c r="C994" s="3"/>
      <c r="G994" s="88"/>
      <c r="J994" s="88"/>
      <c r="K994" s="3"/>
      <c r="L994" s="3"/>
      <c r="M994" s="88"/>
      <c r="N994" s="132"/>
      <c r="O994" s="132"/>
      <c r="P994" s="132"/>
      <c r="Q994" s="134"/>
      <c r="U994" s="3"/>
      <c r="V994" s="3"/>
      <c r="W994" s="93"/>
    </row>
    <row r="995" ht="15.75" customHeight="1">
      <c r="A995" s="3"/>
      <c r="B995" s="134"/>
      <c r="C995" s="3"/>
      <c r="G995" s="88"/>
      <c r="J995" s="88"/>
      <c r="K995" s="3"/>
      <c r="L995" s="3"/>
      <c r="M995" s="88"/>
      <c r="N995" s="132"/>
      <c r="O995" s="132"/>
      <c r="P995" s="132"/>
      <c r="Q995" s="134"/>
      <c r="U995" s="3"/>
      <c r="V995" s="3"/>
      <c r="W995" s="93"/>
    </row>
    <row r="996" ht="15.75" customHeight="1">
      <c r="A996" s="3"/>
      <c r="B996" s="134"/>
      <c r="C996" s="3"/>
      <c r="G996" s="88"/>
      <c r="J996" s="88"/>
      <c r="K996" s="3"/>
      <c r="L996" s="3"/>
      <c r="M996" s="88"/>
      <c r="N996" s="132"/>
      <c r="O996" s="132"/>
      <c r="P996" s="132"/>
      <c r="Q996" s="134"/>
      <c r="U996" s="3"/>
      <c r="V996" s="3"/>
      <c r="W996" s="93"/>
    </row>
    <row r="997" ht="15.75" customHeight="1">
      <c r="A997" s="3"/>
      <c r="B997" s="134"/>
      <c r="C997" s="3"/>
      <c r="G997" s="88"/>
      <c r="J997" s="88"/>
      <c r="K997" s="3"/>
      <c r="L997" s="3"/>
      <c r="M997" s="88"/>
      <c r="N997" s="132"/>
      <c r="O997" s="132"/>
      <c r="P997" s="132"/>
      <c r="Q997" s="134"/>
      <c r="U997" s="3"/>
      <c r="V997" s="3"/>
      <c r="W997" s="93"/>
    </row>
    <row r="998" ht="15.75" customHeight="1">
      <c r="A998" s="3"/>
      <c r="B998" s="134"/>
      <c r="C998" s="3"/>
      <c r="G998" s="88"/>
      <c r="J998" s="88"/>
      <c r="K998" s="3"/>
      <c r="L998" s="3"/>
      <c r="M998" s="88"/>
      <c r="N998" s="132"/>
      <c r="O998" s="132"/>
      <c r="P998" s="132"/>
      <c r="Q998" s="134"/>
      <c r="U998" s="3"/>
      <c r="V998" s="3"/>
      <c r="W998" s="93"/>
    </row>
    <row r="999" ht="15.75" customHeight="1">
      <c r="A999" s="3"/>
      <c r="B999" s="134"/>
      <c r="C999" s="3"/>
      <c r="G999" s="88"/>
      <c r="J999" s="88"/>
      <c r="K999" s="3"/>
      <c r="L999" s="3"/>
      <c r="M999" s="88"/>
      <c r="N999" s="132"/>
      <c r="O999" s="132"/>
      <c r="P999" s="132"/>
      <c r="Q999" s="134"/>
      <c r="U999" s="3"/>
      <c r="V999" s="3"/>
      <c r="W999" s="93"/>
    </row>
    <row r="1000" ht="15.75" customHeight="1">
      <c r="A1000" s="3"/>
      <c r="B1000" s="134"/>
      <c r="C1000" s="3"/>
      <c r="G1000" s="88"/>
      <c r="J1000" s="88"/>
      <c r="K1000" s="3"/>
      <c r="L1000" s="3"/>
      <c r="M1000" s="88"/>
      <c r="N1000" s="132"/>
      <c r="O1000" s="132"/>
      <c r="P1000" s="132"/>
      <c r="Q1000" s="134"/>
      <c r="U1000" s="3"/>
      <c r="V1000" s="3"/>
      <c r="W1000" s="93"/>
    </row>
    <row r="1001" ht="15.75" customHeight="1">
      <c r="A1001" s="3"/>
      <c r="B1001" s="134"/>
      <c r="C1001" s="3"/>
      <c r="G1001" s="88"/>
      <c r="J1001" s="88"/>
      <c r="K1001" s="3"/>
      <c r="L1001" s="3"/>
      <c r="M1001" s="88"/>
      <c r="N1001" s="132"/>
      <c r="O1001" s="132"/>
      <c r="P1001" s="132"/>
      <c r="Q1001" s="134"/>
      <c r="U1001" s="3"/>
      <c r="V1001" s="3"/>
      <c r="W1001" s="93"/>
    </row>
    <row r="1002" ht="15.75" customHeight="1">
      <c r="A1002" s="3"/>
      <c r="B1002" s="134"/>
      <c r="C1002" s="3"/>
      <c r="G1002" s="88"/>
      <c r="J1002" s="88"/>
      <c r="K1002" s="3"/>
      <c r="L1002" s="3"/>
      <c r="M1002" s="88"/>
      <c r="N1002" s="132"/>
      <c r="O1002" s="132"/>
      <c r="P1002" s="132"/>
      <c r="Q1002" s="134"/>
      <c r="U1002" s="3"/>
      <c r="V1002" s="3"/>
      <c r="W1002" s="93"/>
    </row>
    <row r="1003" ht="15.75" customHeight="1">
      <c r="A1003" s="3"/>
      <c r="B1003" s="134"/>
      <c r="C1003" s="3"/>
      <c r="G1003" s="88"/>
      <c r="J1003" s="88"/>
      <c r="K1003" s="3"/>
      <c r="L1003" s="3"/>
      <c r="M1003" s="88"/>
      <c r="N1003" s="132"/>
      <c r="O1003" s="132"/>
      <c r="P1003" s="132"/>
      <c r="Q1003" s="134"/>
      <c r="U1003" s="3"/>
      <c r="V1003" s="3"/>
      <c r="W1003" s="93"/>
    </row>
    <row r="1004" ht="15.75" customHeight="1">
      <c r="A1004" s="3"/>
      <c r="B1004" s="134"/>
      <c r="C1004" s="3"/>
      <c r="G1004" s="88"/>
      <c r="J1004" s="88"/>
      <c r="K1004" s="3"/>
      <c r="L1004" s="3"/>
      <c r="M1004" s="88"/>
      <c r="N1004" s="132"/>
      <c r="O1004" s="132"/>
      <c r="P1004" s="132"/>
      <c r="Q1004" s="134"/>
      <c r="U1004" s="3"/>
      <c r="V1004" s="3"/>
      <c r="W1004" s="93"/>
    </row>
    <row r="1005" ht="15.75" customHeight="1">
      <c r="A1005" s="3"/>
      <c r="B1005" s="134"/>
      <c r="C1005" s="3"/>
      <c r="G1005" s="88"/>
      <c r="J1005" s="88"/>
      <c r="K1005" s="3"/>
      <c r="L1005" s="3"/>
      <c r="M1005" s="88"/>
      <c r="N1005" s="132"/>
      <c r="O1005" s="132"/>
      <c r="P1005" s="132"/>
      <c r="Q1005" s="134"/>
      <c r="U1005" s="3"/>
      <c r="V1005" s="3"/>
      <c r="W1005" s="93"/>
    </row>
    <row r="1006" ht="15.75" customHeight="1">
      <c r="A1006" s="3"/>
      <c r="B1006" s="134"/>
      <c r="C1006" s="3"/>
      <c r="G1006" s="88"/>
      <c r="J1006" s="88"/>
      <c r="K1006" s="3"/>
      <c r="L1006" s="3"/>
      <c r="M1006" s="88"/>
      <c r="N1006" s="132"/>
      <c r="O1006" s="132"/>
      <c r="P1006" s="132"/>
      <c r="Q1006" s="134"/>
      <c r="U1006" s="3"/>
      <c r="V1006" s="3"/>
      <c r="W1006" s="93"/>
    </row>
    <row r="1007" ht="15.75" customHeight="1">
      <c r="A1007" s="3"/>
      <c r="B1007" s="134"/>
      <c r="C1007" s="3"/>
      <c r="G1007" s="88"/>
      <c r="J1007" s="88"/>
      <c r="K1007" s="3"/>
      <c r="L1007" s="3"/>
      <c r="M1007" s="88"/>
      <c r="O1007" s="3"/>
      <c r="P1007" s="3"/>
      <c r="Q1007" s="134"/>
      <c r="U1007" s="3"/>
      <c r="V1007" s="3"/>
      <c r="W1007" s="93"/>
    </row>
    <row r="1008" ht="15.75" customHeight="1">
      <c r="A1008" s="3"/>
      <c r="B1008" s="134"/>
      <c r="C1008" s="3"/>
      <c r="G1008" s="88"/>
      <c r="J1008" s="88"/>
      <c r="K1008" s="3"/>
      <c r="L1008" s="3"/>
      <c r="M1008" s="88"/>
      <c r="O1008" s="3"/>
      <c r="P1008" s="3"/>
      <c r="Q1008" s="134"/>
      <c r="U1008" s="3"/>
      <c r="V1008" s="3"/>
      <c r="W1008" s="93"/>
    </row>
    <row r="1009" ht="15.75" customHeight="1">
      <c r="A1009" s="3"/>
      <c r="B1009" s="134"/>
      <c r="C1009" s="3"/>
      <c r="G1009" s="88"/>
      <c r="J1009" s="88"/>
      <c r="K1009" s="3"/>
      <c r="L1009" s="3"/>
      <c r="M1009" s="88"/>
      <c r="O1009" s="3"/>
      <c r="P1009" s="3"/>
      <c r="Q1009" s="134"/>
      <c r="U1009" s="3"/>
      <c r="V1009" s="3"/>
      <c r="W1009" s="93"/>
    </row>
    <row r="1010" ht="15.75" customHeight="1">
      <c r="A1010" s="3"/>
      <c r="B1010" s="134"/>
      <c r="C1010" s="3"/>
      <c r="G1010" s="88"/>
      <c r="J1010" s="88"/>
      <c r="K1010" s="3"/>
      <c r="L1010" s="3"/>
      <c r="M1010" s="88"/>
      <c r="O1010" s="3"/>
      <c r="P1010" s="3"/>
      <c r="Q1010" s="134"/>
      <c r="U1010" s="3"/>
      <c r="V1010" s="3"/>
      <c r="W1010" s="93"/>
    </row>
    <row r="1011" ht="15.75" customHeight="1">
      <c r="A1011" s="3"/>
      <c r="B1011" s="134"/>
      <c r="C1011" s="3"/>
      <c r="G1011" s="88"/>
      <c r="J1011" s="88"/>
      <c r="K1011" s="3"/>
      <c r="L1011" s="3"/>
      <c r="M1011" s="88"/>
      <c r="O1011" s="3"/>
      <c r="P1011" s="3"/>
      <c r="Q1011" s="134"/>
      <c r="U1011" s="3"/>
      <c r="V1011" s="3"/>
      <c r="W1011" s="93"/>
    </row>
    <row r="1012" ht="15.75" customHeight="1">
      <c r="A1012" s="3"/>
      <c r="B1012" s="134"/>
      <c r="C1012" s="3"/>
      <c r="G1012" s="88"/>
      <c r="J1012" s="88"/>
      <c r="K1012" s="3"/>
      <c r="L1012" s="3"/>
      <c r="M1012" s="88"/>
      <c r="O1012" s="3"/>
      <c r="P1012" s="3"/>
      <c r="Q1012" s="134"/>
      <c r="U1012" s="3"/>
      <c r="V1012" s="3"/>
      <c r="W1012" s="93"/>
    </row>
    <row r="1013" ht="15.75" customHeight="1">
      <c r="A1013" s="3"/>
      <c r="B1013" s="134"/>
      <c r="C1013" s="3"/>
      <c r="G1013" s="88"/>
      <c r="J1013" s="88"/>
      <c r="K1013" s="3"/>
      <c r="L1013" s="3"/>
      <c r="M1013" s="88"/>
      <c r="O1013" s="3"/>
      <c r="P1013" s="3"/>
      <c r="Q1013" s="134"/>
      <c r="U1013" s="3"/>
      <c r="V1013" s="3"/>
      <c r="W1013" s="93"/>
    </row>
    <row r="1014" ht="15.75" customHeight="1">
      <c r="A1014" s="3"/>
      <c r="B1014" s="134"/>
      <c r="C1014" s="3"/>
      <c r="G1014" s="88"/>
      <c r="J1014" s="88"/>
      <c r="K1014" s="3"/>
      <c r="L1014" s="3"/>
      <c r="M1014" s="88"/>
      <c r="O1014" s="3"/>
      <c r="P1014" s="3"/>
      <c r="Q1014" s="134"/>
      <c r="U1014" s="3"/>
      <c r="V1014" s="3"/>
      <c r="W1014" s="93"/>
    </row>
    <row r="1015" ht="15.75" customHeight="1">
      <c r="A1015" s="3"/>
      <c r="B1015" s="134"/>
      <c r="C1015" s="3"/>
      <c r="G1015" s="88"/>
      <c r="J1015" s="88"/>
      <c r="K1015" s="3"/>
      <c r="L1015" s="3"/>
      <c r="M1015" s="88"/>
      <c r="O1015" s="3"/>
      <c r="P1015" s="3"/>
      <c r="Q1015" s="134"/>
      <c r="U1015" s="3"/>
      <c r="V1015" s="3"/>
      <c r="W1015" s="93"/>
    </row>
    <row r="1016" ht="15.75" customHeight="1">
      <c r="A1016" s="3"/>
      <c r="B1016" s="134"/>
      <c r="C1016" s="3"/>
      <c r="G1016" s="88"/>
      <c r="J1016" s="88"/>
      <c r="K1016" s="3"/>
      <c r="L1016" s="3"/>
      <c r="M1016" s="88"/>
      <c r="O1016" s="3"/>
      <c r="P1016" s="3"/>
      <c r="Q1016" s="134"/>
      <c r="U1016" s="3"/>
      <c r="V1016" s="3"/>
      <c r="W1016" s="93"/>
    </row>
    <row r="1017" ht="15.75" customHeight="1">
      <c r="A1017" s="3"/>
      <c r="B1017" s="134"/>
      <c r="C1017" s="3"/>
      <c r="G1017" s="88"/>
      <c r="J1017" s="88"/>
      <c r="K1017" s="3"/>
      <c r="L1017" s="3"/>
      <c r="M1017" s="88"/>
      <c r="O1017" s="3"/>
      <c r="P1017" s="3"/>
      <c r="Q1017" s="134"/>
      <c r="U1017" s="3"/>
      <c r="V1017" s="3"/>
      <c r="W1017" s="93"/>
    </row>
    <row r="1018" ht="15.75" customHeight="1">
      <c r="A1018" s="3"/>
      <c r="B1018" s="134"/>
      <c r="C1018" s="3"/>
      <c r="G1018" s="88"/>
      <c r="J1018" s="88"/>
      <c r="K1018" s="3"/>
      <c r="L1018" s="3"/>
      <c r="M1018" s="88"/>
      <c r="O1018" s="3"/>
      <c r="P1018" s="3"/>
      <c r="Q1018" s="134"/>
      <c r="U1018" s="3"/>
      <c r="V1018" s="3"/>
      <c r="W1018" s="93"/>
    </row>
    <row r="1019" ht="15.75" customHeight="1">
      <c r="A1019" s="3"/>
      <c r="B1019" s="134"/>
      <c r="C1019" s="3"/>
      <c r="G1019" s="88"/>
      <c r="J1019" s="88"/>
      <c r="K1019" s="3"/>
      <c r="L1019" s="3"/>
      <c r="M1019" s="88"/>
      <c r="O1019" s="3"/>
      <c r="P1019" s="3"/>
      <c r="Q1019" s="134"/>
      <c r="U1019" s="3"/>
      <c r="V1019" s="3"/>
      <c r="W1019" s="93"/>
    </row>
    <row r="1020" ht="15.75" customHeight="1">
      <c r="A1020" s="3"/>
      <c r="B1020" s="134"/>
      <c r="C1020" s="3"/>
      <c r="G1020" s="88"/>
      <c r="J1020" s="88"/>
      <c r="K1020" s="3"/>
      <c r="L1020" s="3"/>
      <c r="M1020" s="88"/>
      <c r="O1020" s="3"/>
      <c r="P1020" s="3"/>
      <c r="Q1020" s="134"/>
      <c r="U1020" s="3"/>
      <c r="V1020" s="3"/>
      <c r="W1020" s="93"/>
    </row>
    <row r="1021" ht="15.75" customHeight="1">
      <c r="A1021" s="3"/>
      <c r="B1021" s="134"/>
      <c r="C1021" s="3"/>
      <c r="G1021" s="88"/>
      <c r="J1021" s="88"/>
      <c r="K1021" s="3"/>
      <c r="L1021" s="3"/>
      <c r="M1021" s="88"/>
      <c r="O1021" s="3"/>
      <c r="P1021" s="3"/>
      <c r="Q1021" s="134"/>
      <c r="U1021" s="3"/>
      <c r="V1021" s="3"/>
      <c r="W1021" s="93"/>
    </row>
    <row r="1022" ht="15.75" customHeight="1">
      <c r="A1022" s="3"/>
      <c r="B1022" s="134"/>
      <c r="C1022" s="3"/>
      <c r="G1022" s="88"/>
      <c r="J1022" s="88"/>
      <c r="K1022" s="3"/>
      <c r="L1022" s="3"/>
      <c r="M1022" s="88"/>
      <c r="O1022" s="3"/>
      <c r="P1022" s="3"/>
      <c r="Q1022" s="134"/>
      <c r="U1022" s="3"/>
      <c r="V1022" s="3"/>
      <c r="W1022" s="93"/>
    </row>
    <row r="1023" ht="15.75" customHeight="1">
      <c r="A1023" s="3"/>
      <c r="B1023" s="134"/>
      <c r="C1023" s="3"/>
      <c r="G1023" s="88"/>
      <c r="J1023" s="88"/>
      <c r="K1023" s="3"/>
      <c r="L1023" s="3"/>
      <c r="M1023" s="88"/>
      <c r="O1023" s="3"/>
      <c r="P1023" s="3"/>
      <c r="Q1023" s="134"/>
      <c r="U1023" s="3"/>
      <c r="V1023" s="3"/>
      <c r="W1023" s="93"/>
    </row>
    <row r="1024" ht="15.75" customHeight="1">
      <c r="A1024" s="3"/>
      <c r="B1024" s="134"/>
      <c r="C1024" s="3"/>
      <c r="G1024" s="88"/>
      <c r="J1024" s="88"/>
      <c r="K1024" s="3"/>
      <c r="L1024" s="3"/>
      <c r="M1024" s="88"/>
      <c r="O1024" s="3"/>
      <c r="P1024" s="3"/>
      <c r="Q1024" s="134"/>
      <c r="U1024" s="3"/>
      <c r="V1024" s="3"/>
      <c r="W1024" s="93"/>
    </row>
    <row r="1025" ht="15.75" customHeight="1">
      <c r="A1025" s="3"/>
      <c r="B1025" s="134"/>
      <c r="C1025" s="3"/>
      <c r="G1025" s="88"/>
      <c r="J1025" s="88"/>
      <c r="K1025" s="3"/>
      <c r="L1025" s="3"/>
      <c r="M1025" s="88"/>
      <c r="O1025" s="3"/>
      <c r="P1025" s="3"/>
      <c r="Q1025" s="134"/>
      <c r="U1025" s="3"/>
      <c r="V1025" s="3"/>
      <c r="W1025" s="93"/>
    </row>
    <row r="1026" ht="15.75" customHeight="1">
      <c r="A1026" s="3"/>
      <c r="B1026" s="134"/>
      <c r="C1026" s="3"/>
      <c r="G1026" s="88"/>
      <c r="J1026" s="88"/>
      <c r="K1026" s="3"/>
      <c r="L1026" s="3"/>
      <c r="M1026" s="88"/>
      <c r="O1026" s="3"/>
      <c r="P1026" s="3"/>
      <c r="Q1026" s="134"/>
      <c r="U1026" s="3"/>
      <c r="V1026" s="3"/>
      <c r="W1026" s="93"/>
    </row>
    <row r="1027" ht="15.75" customHeight="1">
      <c r="A1027" s="3"/>
      <c r="B1027" s="134"/>
      <c r="C1027" s="3"/>
      <c r="G1027" s="88"/>
      <c r="J1027" s="88"/>
      <c r="K1027" s="3"/>
      <c r="L1027" s="3"/>
      <c r="M1027" s="88"/>
      <c r="O1027" s="3"/>
      <c r="P1027" s="3"/>
      <c r="Q1027" s="134"/>
      <c r="U1027" s="3"/>
      <c r="V1027" s="3"/>
      <c r="W1027" s="93"/>
    </row>
    <row r="1028" ht="15.75" customHeight="1">
      <c r="A1028" s="3"/>
      <c r="B1028" s="134"/>
      <c r="C1028" s="3"/>
      <c r="G1028" s="88"/>
      <c r="J1028" s="88"/>
      <c r="K1028" s="3"/>
      <c r="L1028" s="3"/>
      <c r="M1028" s="88"/>
      <c r="O1028" s="3"/>
      <c r="P1028" s="3"/>
      <c r="Q1028" s="134"/>
      <c r="U1028" s="3"/>
      <c r="V1028" s="3"/>
      <c r="W1028" s="93"/>
    </row>
    <row r="1029" ht="15.75" customHeight="1">
      <c r="A1029" s="3"/>
      <c r="B1029" s="134"/>
      <c r="C1029" s="3"/>
      <c r="G1029" s="88"/>
      <c r="J1029" s="88"/>
      <c r="K1029" s="3"/>
      <c r="L1029" s="3"/>
      <c r="M1029" s="88"/>
      <c r="O1029" s="3"/>
      <c r="P1029" s="3"/>
      <c r="Q1029" s="134"/>
      <c r="U1029" s="3"/>
      <c r="V1029" s="3"/>
      <c r="W1029" s="93"/>
    </row>
    <row r="1030" ht="15.75" customHeight="1">
      <c r="A1030" s="3"/>
      <c r="B1030" s="134"/>
      <c r="C1030" s="3"/>
      <c r="G1030" s="88"/>
      <c r="J1030" s="88"/>
      <c r="K1030" s="3"/>
      <c r="L1030" s="3"/>
      <c r="M1030" s="88"/>
      <c r="O1030" s="3"/>
      <c r="P1030" s="3"/>
      <c r="Q1030" s="134"/>
      <c r="U1030" s="3"/>
      <c r="V1030" s="3"/>
      <c r="W1030" s="93"/>
    </row>
    <row r="1031" ht="15.75" customHeight="1">
      <c r="A1031" s="3"/>
      <c r="B1031" s="134"/>
      <c r="C1031" s="3"/>
      <c r="G1031" s="88"/>
      <c r="J1031" s="88"/>
      <c r="K1031" s="3"/>
      <c r="L1031" s="3"/>
      <c r="M1031" s="88"/>
      <c r="O1031" s="3"/>
      <c r="P1031" s="3"/>
      <c r="Q1031" s="134"/>
      <c r="U1031" s="3"/>
      <c r="V1031" s="3"/>
      <c r="W1031" s="93"/>
    </row>
    <row r="1032" ht="15.75" customHeight="1">
      <c r="A1032" s="3"/>
      <c r="B1032" s="134"/>
      <c r="C1032" s="3"/>
      <c r="G1032" s="88"/>
      <c r="J1032" s="88"/>
      <c r="K1032" s="3"/>
      <c r="L1032" s="3"/>
      <c r="M1032" s="88"/>
      <c r="O1032" s="3"/>
      <c r="P1032" s="3"/>
      <c r="Q1032" s="134"/>
      <c r="U1032" s="3"/>
      <c r="V1032" s="3"/>
      <c r="W1032" s="93"/>
    </row>
    <row r="1033" ht="15.75" customHeight="1">
      <c r="A1033" s="3"/>
      <c r="B1033" s="134"/>
      <c r="C1033" s="3"/>
      <c r="G1033" s="88"/>
      <c r="J1033" s="88"/>
      <c r="K1033" s="3"/>
      <c r="L1033" s="3"/>
      <c r="M1033" s="88"/>
      <c r="O1033" s="3"/>
      <c r="P1033" s="3"/>
      <c r="Q1033" s="134"/>
      <c r="U1033" s="3"/>
      <c r="V1033" s="3"/>
      <c r="W1033" s="93"/>
    </row>
    <row r="1034" ht="15.75" customHeight="1">
      <c r="A1034" s="3"/>
      <c r="B1034" s="134"/>
      <c r="C1034" s="3"/>
      <c r="G1034" s="88"/>
      <c r="J1034" s="88"/>
      <c r="K1034" s="3"/>
      <c r="L1034" s="3"/>
      <c r="M1034" s="88"/>
      <c r="O1034" s="3"/>
      <c r="P1034" s="3"/>
      <c r="Q1034" s="134"/>
      <c r="U1034" s="3"/>
      <c r="V1034" s="3"/>
      <c r="W1034" s="93"/>
    </row>
  </sheetData>
  <mergeCells count="11">
    <mergeCell ref="Q6:Q7"/>
    <mergeCell ref="R6:S6"/>
    <mergeCell ref="T6:X6"/>
    <mergeCell ref="Y6:Y7"/>
    <mergeCell ref="E1:G1"/>
    <mergeCell ref="D3:G3"/>
    <mergeCell ref="H3:J3"/>
    <mergeCell ref="K3:M3"/>
    <mergeCell ref="C6:G6"/>
    <mergeCell ref="H6:J6"/>
    <mergeCell ref="K6:M6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0.0" topLeftCell="B11" activePane="bottomRight" state="frozen"/>
      <selection activeCell="B1" sqref="B1" pane="topRight"/>
      <selection activeCell="A11" sqref="A11" pane="bottomLeft"/>
      <selection activeCell="B11" sqref="B11" pane="bottomRight"/>
    </sheetView>
  </sheetViews>
  <sheetFormatPr customHeight="1" defaultColWidth="12.63" defaultRowHeight="15.0"/>
  <cols>
    <col customWidth="1" min="1" max="18" width="7.63"/>
    <col customWidth="1" min="19" max="19" width="10.0"/>
    <col customWidth="1" min="20" max="26" width="7.63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89" t="s">
        <v>4588</v>
      </c>
      <c r="M1" s="89" t="s">
        <v>4589</v>
      </c>
      <c r="N1" s="90" t="s">
        <v>4590</v>
      </c>
      <c r="O1" s="91" t="s">
        <v>4591</v>
      </c>
      <c r="P1" s="90" t="s">
        <v>4592</v>
      </c>
      <c r="Q1" s="92" t="s">
        <v>4593</v>
      </c>
      <c r="R1" s="92" t="s">
        <v>4594</v>
      </c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95" t="s">
        <v>4630</v>
      </c>
      <c r="M2" s="95" t="str">
        <f>VBDgames!AB10</f>
        <v>#REF!</v>
      </c>
      <c r="N2" s="88" t="str">
        <f>LARGE($M$679:$M$973,M2)</f>
        <v>#REF!</v>
      </c>
      <c r="O2" s="3" t="str">
        <f t="shared" ref="O2:O4" si="1">M2</f>
        <v>#REF!</v>
      </c>
      <c r="P2" s="88" t="str">
        <f>LARGE($M$679:$M$973,O2)</f>
        <v>#REF!</v>
      </c>
      <c r="Q2" s="88">
        <f>LARGE($W$679:$W$973,1)</f>
        <v>0</v>
      </c>
      <c r="R2" s="3" t="str">
        <f t="array" ref="R2">(STDEVP(IF($W$679:$W$973&lt;&gt;0,$W$679:$W$973))/2)</f>
        <v>#DIV/0!</v>
      </c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95" t="s">
        <v>4631</v>
      </c>
      <c r="M3" s="95" t="str">
        <f>VBDgames!AB11</f>
        <v>#REF!</v>
      </c>
      <c r="N3" s="88" t="str">
        <f>LARGE($M$334:$M$677,M3)</f>
        <v>#REF!</v>
      </c>
      <c r="O3" s="3" t="str">
        <f t="shared" si="1"/>
        <v>#REF!</v>
      </c>
      <c r="P3" s="88" t="str">
        <f>LARGE($M$334:$M$677,O3)</f>
        <v>#REF!</v>
      </c>
      <c r="Q3" s="88">
        <f>LARGE($W$334:$W$677,1)</f>
        <v>0</v>
      </c>
      <c r="R3" s="3" t="str">
        <f t="array" ref="R3">(STDEVP(IF($W$334:$W$677&lt;&gt;0,$W$334:$W$677))/2)</f>
        <v>#DIV/0!</v>
      </c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95" t="s">
        <v>4632</v>
      </c>
      <c r="M4" s="95" t="str">
        <f>VBDgames!AB12</f>
        <v>#REF!</v>
      </c>
      <c r="N4" s="88" t="str">
        <f>LARGE($M$11:$M$332,M4)</f>
        <v>#REF!</v>
      </c>
      <c r="O4" s="3" t="str">
        <f t="shared" si="1"/>
        <v>#REF!</v>
      </c>
      <c r="P4" s="88" t="str">
        <f>LARGE($M$11:$M$332,O4)</f>
        <v>#REF!</v>
      </c>
      <c r="Q4" s="88">
        <f>LARGE($W$11:$W$332,1)</f>
        <v>0</v>
      </c>
      <c r="R4" s="3" t="str">
        <f t="array" ref="R4">(STDEVP(IF($W$11:$W$332&lt;&gt;0,$W$11:$W$332))/2)</f>
        <v>#DIV/0!</v>
      </c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98"/>
      <c r="M5" s="98"/>
      <c r="N5" s="99"/>
      <c r="O5" s="100"/>
      <c r="P5" s="99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8">
      <c r="D8" s="24" t="str">
        <f>idptcka</f>
        <v>#REF!</v>
      </c>
      <c r="E8" s="24" t="str">
        <f>idpff</f>
        <v>#REF!</v>
      </c>
      <c r="F8" s="24" t="str">
        <f>idpfumr</f>
        <v>#REF!</v>
      </c>
      <c r="G8" s="24" t="str">
        <f>idpint</f>
        <v>#REF!</v>
      </c>
      <c r="H8" s="24" t="str">
        <f>idppd</f>
        <v>#REF!</v>
      </c>
      <c r="I8" s="24" t="str">
        <f>idpsck</f>
        <v>#REF!</v>
      </c>
      <c r="J8" s="24" t="str">
        <f>idptck</f>
        <v>#REF!</v>
      </c>
      <c r="K8" s="24" t="str">
        <f>idptfl</f>
        <v>#REF!</v>
      </c>
      <c r="L8" s="24" t="str">
        <f>idptd</f>
        <v>#REF!</v>
      </c>
      <c r="M8" s="112" t="s">
        <v>4607</v>
      </c>
      <c r="N8" s="109" t="s">
        <v>4608</v>
      </c>
      <c r="O8" s="111"/>
      <c r="P8" s="109" t="s">
        <v>4609</v>
      </c>
      <c r="Q8" s="110"/>
      <c r="R8" s="110"/>
      <c r="S8" s="110"/>
      <c r="T8" s="111"/>
      <c r="U8" s="112" t="s">
        <v>0</v>
      </c>
      <c r="V8" s="3"/>
    </row>
    <row r="9">
      <c r="M9" s="160"/>
      <c r="N9" s="161" t="s">
        <v>4619</v>
      </c>
      <c r="O9" s="162" t="s">
        <v>4620</v>
      </c>
      <c r="P9" s="163" t="s">
        <v>4633</v>
      </c>
      <c r="Q9" s="164" t="s">
        <v>7</v>
      </c>
      <c r="R9" s="164" t="s">
        <v>2</v>
      </c>
      <c r="S9" s="165" t="s">
        <v>4622</v>
      </c>
      <c r="T9" s="162" t="s">
        <v>4623</v>
      </c>
      <c r="U9" s="160"/>
      <c r="V9" s="166" t="s">
        <v>4624</v>
      </c>
      <c r="W9" s="24" t="s">
        <v>4634</v>
      </c>
    </row>
    <row r="10">
      <c r="B10" s="167" t="str">
        <f>'idp Prjimp'!B5</f>
        <v>player</v>
      </c>
      <c r="C10" s="167" t="str">
        <f>'idp Prjimp'!C5</f>
        <v>position</v>
      </c>
      <c r="D10" s="167" t="str">
        <f>'idp Prjimp'!D5</f>
        <v>AssistT</v>
      </c>
      <c r="E10" s="167" t="str">
        <f>'idp Prjimp'!E5</f>
        <v>Fumble</v>
      </c>
      <c r="F10" s="167" t="str">
        <f>'idp Prjimp'!F5</f>
        <v>FumbRec</v>
      </c>
      <c r="G10" s="167" t="str">
        <f>'idp Prjimp'!G5</f>
        <v>INT</v>
      </c>
      <c r="H10" s="167" t="str">
        <f>'idp Prjimp'!H5</f>
        <v>PassDef</v>
      </c>
      <c r="I10" s="167" t="str">
        <f>'idp Prjimp'!I5</f>
        <v>Sack</v>
      </c>
      <c r="J10" s="167" t="str">
        <f>'idp Prjimp'!J5</f>
        <v>Tackle</v>
      </c>
      <c r="K10" s="167" t="str">
        <f>'idp Prjimp'!K5</f>
        <v>Tackleforloss</v>
      </c>
      <c r="L10" s="167" t="str">
        <f>'idp Prjimp'!L5</f>
        <v>TD</v>
      </c>
      <c r="M10" s="167"/>
      <c r="N10" s="3">
        <f t="shared" ref="N10:N333" si="2">IFERROR(MAX(M10-$N$4,0),0)</f>
        <v>0</v>
      </c>
      <c r="O10" s="3">
        <f t="shared" ref="O10:O333" si="3">IFERROR(MAX(M10-$P$4,0),0)</f>
        <v>0</v>
      </c>
      <c r="P10" s="167"/>
      <c r="Q10" s="167"/>
      <c r="R10" s="167"/>
      <c r="S10" s="167"/>
      <c r="T10" s="167"/>
      <c r="U10" s="167"/>
      <c r="V10" s="167"/>
      <c r="W10" s="167"/>
    </row>
    <row r="11">
      <c r="B11" s="3" t="str">
        <f>'idp Prjimp'!N6</f>
        <v>Calais Campbell</v>
      </c>
      <c r="C11" s="3" t="str">
        <f>'idp Prjimp'!C6</f>
        <v>dl</v>
      </c>
      <c r="D11" s="3">
        <f>'idp Prjimp'!D6</f>
        <v>21.13059</v>
      </c>
      <c r="E11" s="3">
        <f>'idp Prjimp'!E6</f>
        <v>1.092635</v>
      </c>
      <c r="F11" s="3">
        <f>'idp Prjimp'!F6</f>
        <v>1.195175</v>
      </c>
      <c r="G11" s="3">
        <f>'idp Prjimp'!G6</f>
        <v>0.025058</v>
      </c>
      <c r="H11" s="3">
        <f>'idp Prjimp'!H6</f>
        <v>1.538307</v>
      </c>
      <c r="I11" s="3">
        <f>'idp Prjimp'!I6</f>
        <v>7.722062</v>
      </c>
      <c r="J11" s="3">
        <f>'idp Prjimp'!J6</f>
        <v>45.57212</v>
      </c>
      <c r="K11" s="3">
        <f>'idp Prjimp'!K6</f>
        <v>0</v>
      </c>
      <c r="L11" s="3">
        <f>'idp Prjimp'!L6</f>
        <v>0</v>
      </c>
      <c r="M11" s="24">
        <f t="shared" ref="M11:M973" si="4">IFERROR(D11*$D$8+E11*$E$8+F11*$F$8+G11*$G$8+H11*$H$8+I11*$I$8+J11*$J$8+K11*$K$8+L11*$L$8,0)</f>
        <v>0</v>
      </c>
      <c r="N11" s="24">
        <f t="shared" si="2"/>
        <v>0</v>
      </c>
      <c r="O11" s="24">
        <f t="shared" si="3"/>
        <v>0</v>
      </c>
      <c r="P11" s="113"/>
      <c r="Q11" s="3" t="str">
        <f t="shared" ref="Q11:Q333" si="5">IF(U11&lt;=$M$4,"Starter",IF(U11&gt;$O$4,"Undrafted","Bench"))</f>
        <v>#REF!</v>
      </c>
      <c r="R11" s="3" t="str">
        <f t="array" ref="R11">IFERROR(INDEX(Overall!$C$3:$C$389,MATCH(B11,Overall!$D$3:$D$389,0)),"No")</f>
        <v>No</v>
      </c>
      <c r="S11" s="93">
        <f t="shared" ref="S11:S333" si="6">IF(R11="No",1*IFERROR(W11/(SUMIFS($W$11:$W$332,$R$11:$R$332,"No",$W$11:$W$332,"&gt;0")),1),0)</f>
        <v>1</v>
      </c>
      <c r="T11" s="136"/>
      <c r="U11" s="24" t="str">
        <f t="shared" ref="U11:U333" si="7">IFERROR(IF(N11&lt;=0,"",RANK(N11,$N$11:$N$332)),"")</f>
        <v/>
      </c>
      <c r="W11" s="24">
        <f t="shared" ref="W11:W973" si="8">IFERROR(IF(AVERAGE(N11:O11)&lt;0,0,AVERAGE(N11:O11)),0)</f>
        <v>0</v>
      </c>
    </row>
    <row r="12">
      <c r="B12" s="3" t="str">
        <f>'idp Prjimp'!N7</f>
        <v>Tyson Alualu</v>
      </c>
      <c r="C12" s="3" t="str">
        <f>'idp Prjimp'!C7</f>
        <v>dl</v>
      </c>
      <c r="D12" s="3">
        <f>'idp Prjimp'!D7</f>
        <v>13.77904</v>
      </c>
      <c r="E12" s="3">
        <f>'idp Prjimp'!E7</f>
        <v>0.629462</v>
      </c>
      <c r="F12" s="3">
        <f>'idp Prjimp'!F7</f>
        <v>0</v>
      </c>
      <c r="G12" s="3">
        <f>'idp Prjimp'!G7</f>
        <v>0</v>
      </c>
      <c r="H12" s="3">
        <f>'idp Prjimp'!H7</f>
        <v>0.463173</v>
      </c>
      <c r="I12" s="3">
        <f>'idp Prjimp'!I7</f>
        <v>1.712606</v>
      </c>
      <c r="J12" s="3">
        <f>'idp Prjimp'!J7</f>
        <v>20.45255</v>
      </c>
      <c r="K12" s="3">
        <f>'idp Prjimp'!K7</f>
        <v>0</v>
      </c>
      <c r="L12" s="3">
        <f>'idp Prjimp'!L7</f>
        <v>0</v>
      </c>
      <c r="M12" s="3">
        <f t="shared" si="4"/>
        <v>0</v>
      </c>
      <c r="N12" s="3">
        <f t="shared" si="2"/>
        <v>0</v>
      </c>
      <c r="O12" s="3">
        <f t="shared" si="3"/>
        <v>0</v>
      </c>
      <c r="Q12" s="3" t="str">
        <f t="shared" si="5"/>
        <v>#REF!</v>
      </c>
      <c r="R12" s="3" t="str">
        <f t="array" ref="R12">IFERROR(INDEX(Overall!$C$3:$C$389,MATCH(B12,Overall!$D$3:$D$389,0)),"No")</f>
        <v>No</v>
      </c>
      <c r="S12" s="93">
        <f t="shared" si="6"/>
        <v>1</v>
      </c>
      <c r="T12" s="136"/>
      <c r="U12" s="3" t="str">
        <f t="shared" si="7"/>
        <v/>
      </c>
      <c r="W12" s="3">
        <f t="shared" si="8"/>
        <v>0</v>
      </c>
    </row>
    <row r="13">
      <c r="B13" s="3" t="str">
        <f>'idp Prjimp'!N8</f>
        <v>Geno Atkins</v>
      </c>
      <c r="C13" s="3" t="str">
        <f>'idp Prjimp'!C8</f>
        <v>dl</v>
      </c>
      <c r="D13" s="3">
        <f>'idp Prjimp'!D8</f>
        <v>21.02328</v>
      </c>
      <c r="E13" s="3">
        <f>'idp Prjimp'!E8</f>
        <v>0.629462</v>
      </c>
      <c r="F13" s="3">
        <f>'idp Prjimp'!F8</f>
        <v>0</v>
      </c>
      <c r="G13" s="3">
        <f>'idp Prjimp'!G8</f>
        <v>0</v>
      </c>
      <c r="H13" s="3">
        <f>'idp Prjimp'!H8</f>
        <v>0</v>
      </c>
      <c r="I13" s="3">
        <f>'idp Prjimp'!I8</f>
        <v>6.283097</v>
      </c>
      <c r="J13" s="3">
        <f>'idp Prjimp'!J8</f>
        <v>20.64844</v>
      </c>
      <c r="K13" s="3">
        <f>'idp Prjimp'!K8</f>
        <v>0</v>
      </c>
      <c r="L13" s="3">
        <f>'idp Prjimp'!L8</f>
        <v>0</v>
      </c>
      <c r="M13" s="3">
        <f t="shared" si="4"/>
        <v>0</v>
      </c>
      <c r="N13" s="3">
        <f t="shared" si="2"/>
        <v>0</v>
      </c>
      <c r="O13" s="3">
        <f t="shared" si="3"/>
        <v>0</v>
      </c>
      <c r="Q13" s="3" t="str">
        <f t="shared" si="5"/>
        <v>#REF!</v>
      </c>
      <c r="R13" s="3" t="str">
        <f t="array" ref="R13">IFERROR(INDEX(Overall!$C$3:$C$389,MATCH(B13,Overall!$D$3:$D$389,0)),"No")</f>
        <v>No</v>
      </c>
      <c r="S13" s="93">
        <f t="shared" si="6"/>
        <v>1</v>
      </c>
      <c r="T13" s="136"/>
      <c r="U13" s="3" t="str">
        <f t="shared" si="7"/>
        <v/>
      </c>
      <c r="W13" s="3">
        <f t="shared" si="8"/>
        <v>0</v>
      </c>
    </row>
    <row r="14">
      <c r="B14" s="3" t="str">
        <f>'idp Prjimp'!N9</f>
        <v>Carlos Dunlap</v>
      </c>
      <c r="C14" s="3" t="str">
        <f>'idp Prjimp'!C9</f>
        <v>dl</v>
      </c>
      <c r="D14" s="3">
        <f>'idp Prjimp'!D9</f>
        <v>21.93697</v>
      </c>
      <c r="E14" s="3">
        <f>'idp Prjimp'!E9</f>
        <v>2.324221</v>
      </c>
      <c r="F14" s="3">
        <f>'idp Prjimp'!F9</f>
        <v>0.900233</v>
      </c>
      <c r="G14" s="3">
        <f>'idp Prjimp'!G9</f>
        <v>0.031323</v>
      </c>
      <c r="H14" s="3">
        <f>'idp Prjimp'!H9</f>
        <v>6.894747</v>
      </c>
      <c r="I14" s="3">
        <f>'idp Prjimp'!I9</f>
        <v>8.452315</v>
      </c>
      <c r="J14" s="3">
        <f>'idp Prjimp'!J9</f>
        <v>47.1427</v>
      </c>
      <c r="K14" s="3">
        <f>'idp Prjimp'!K9</f>
        <v>0</v>
      </c>
      <c r="L14" s="3">
        <f>'idp Prjimp'!L9</f>
        <v>0</v>
      </c>
      <c r="M14" s="3">
        <f t="shared" si="4"/>
        <v>0</v>
      </c>
      <c r="N14" s="3">
        <f t="shared" si="2"/>
        <v>0</v>
      </c>
      <c r="O14" s="3">
        <f t="shared" si="3"/>
        <v>0</v>
      </c>
      <c r="Q14" s="3" t="str">
        <f t="shared" si="5"/>
        <v>#REF!</v>
      </c>
      <c r="R14" s="3" t="str">
        <f t="array" ref="R14">IFERROR(INDEX(Overall!$C$3:$C$389,MATCH(B14,Overall!$D$3:$D$389,0)),"No")</f>
        <v>No</v>
      </c>
      <c r="S14" s="93">
        <f t="shared" si="6"/>
        <v>1</v>
      </c>
      <c r="T14" s="136"/>
      <c r="U14" s="3" t="str">
        <f t="shared" si="7"/>
        <v/>
      </c>
      <c r="W14" s="3">
        <f t="shared" si="8"/>
        <v>0</v>
      </c>
    </row>
    <row r="15">
      <c r="B15" s="3" t="str">
        <f>'idp Prjimp'!N10</f>
        <v>Brandon Graham</v>
      </c>
      <c r="C15" s="3" t="str">
        <f>'idp Prjimp'!C10</f>
        <v>dl</v>
      </c>
      <c r="D15" s="3">
        <f>'idp Prjimp'!D10</f>
        <v>11.39788</v>
      </c>
      <c r="E15" s="3">
        <f>'idp Prjimp'!E10</f>
        <v>1.861048</v>
      </c>
      <c r="F15" s="3">
        <f>'idp Prjimp'!F10</f>
        <v>1.277904</v>
      </c>
      <c r="G15" s="3">
        <f>'idp Prjimp'!G10</f>
        <v>0</v>
      </c>
      <c r="H15" s="3">
        <f>'idp Prjimp'!H10</f>
        <v>0.814731</v>
      </c>
      <c r="I15" s="3">
        <f>'idp Prjimp'!I10</f>
        <v>7.5</v>
      </c>
      <c r="J15" s="3">
        <f>'idp Prjimp'!J10</f>
        <v>32.09263</v>
      </c>
      <c r="K15" s="3">
        <f>'idp Prjimp'!K10</f>
        <v>0</v>
      </c>
      <c r="L15" s="3">
        <f>'idp Prjimp'!L10</f>
        <v>0</v>
      </c>
      <c r="M15" s="3">
        <f t="shared" si="4"/>
        <v>0</v>
      </c>
      <c r="N15" s="3">
        <f t="shared" si="2"/>
        <v>0</v>
      </c>
      <c r="O15" s="3">
        <f t="shared" si="3"/>
        <v>0</v>
      </c>
      <c r="Q15" s="3" t="str">
        <f t="shared" si="5"/>
        <v>#REF!</v>
      </c>
      <c r="R15" s="3" t="str">
        <f t="array" ref="R15">IFERROR(INDEX(Overall!$C$3:$C$389,MATCH(B15,Overall!$D$3:$D$389,0)),"No")</f>
        <v>No</v>
      </c>
      <c r="S15" s="93">
        <f t="shared" si="6"/>
        <v>1</v>
      </c>
      <c r="T15" s="136"/>
      <c r="U15" s="3" t="str">
        <f t="shared" si="7"/>
        <v/>
      </c>
      <c r="W15" s="3">
        <f t="shared" si="8"/>
        <v>0</v>
      </c>
    </row>
    <row r="16">
      <c r="B16" s="3" t="str">
        <f>'idp Prjimp'!N11</f>
        <v>Everson Griffen</v>
      </c>
      <c r="C16" s="3" t="str">
        <f>'idp Prjimp'!C11</f>
        <v>dl</v>
      </c>
      <c r="D16" s="3">
        <f>'idp Prjimp'!D11</f>
        <v>13.80637</v>
      </c>
      <c r="E16" s="3">
        <f>'idp Prjimp'!E11</f>
        <v>0.536827</v>
      </c>
      <c r="F16" s="3">
        <f>'idp Prjimp'!F11</f>
        <v>0.536827</v>
      </c>
      <c r="G16" s="3">
        <f>'idp Prjimp'!G11</f>
        <v>0.277904</v>
      </c>
      <c r="H16" s="3">
        <f>'idp Prjimp'!H11</f>
        <v>2.50949</v>
      </c>
      <c r="I16" s="3">
        <f>'idp Prjimp'!I11</f>
        <v>8.175779</v>
      </c>
      <c r="J16" s="3">
        <f>'idp Prjimp'!J11</f>
        <v>25.71374</v>
      </c>
      <c r="K16" s="3">
        <f>'idp Prjimp'!K11</f>
        <v>0</v>
      </c>
      <c r="L16" s="3">
        <f>'idp Prjimp'!L11</f>
        <v>0</v>
      </c>
      <c r="M16" s="3">
        <f t="shared" si="4"/>
        <v>0</v>
      </c>
      <c r="N16" s="3">
        <f t="shared" si="2"/>
        <v>0</v>
      </c>
      <c r="O16" s="3">
        <f t="shared" si="3"/>
        <v>0</v>
      </c>
      <c r="Q16" s="3" t="str">
        <f t="shared" si="5"/>
        <v>#REF!</v>
      </c>
      <c r="R16" s="3" t="str">
        <f t="array" ref="R16">IFERROR(INDEX(Overall!$C$3:$C$389,MATCH(B16,Overall!$D$3:$D$389,0)),"No")</f>
        <v>No</v>
      </c>
      <c r="S16" s="93">
        <f t="shared" si="6"/>
        <v>1</v>
      </c>
      <c r="T16" s="136"/>
      <c r="U16" s="3" t="str">
        <f t="shared" si="7"/>
        <v/>
      </c>
      <c r="W16" s="3">
        <f t="shared" si="8"/>
        <v>0</v>
      </c>
    </row>
    <row r="17">
      <c r="B17" s="3" t="str">
        <f>'idp Prjimp'!N12</f>
        <v>Jerry Hughes</v>
      </c>
      <c r="C17" s="3" t="str">
        <f>'idp Prjimp'!C12</f>
        <v>dl</v>
      </c>
      <c r="D17" s="3">
        <f>'idp Prjimp'!D12</f>
        <v>10.47153</v>
      </c>
      <c r="E17" s="3">
        <f>'idp Prjimp'!E12</f>
        <v>1.444193</v>
      </c>
      <c r="F17" s="3">
        <f>'idp Prjimp'!F12</f>
        <v>0.629462</v>
      </c>
      <c r="G17" s="3">
        <f>'idp Prjimp'!G12</f>
        <v>0.092635</v>
      </c>
      <c r="H17" s="3">
        <f>'idp Prjimp'!H12</f>
        <v>2.092635</v>
      </c>
      <c r="I17" s="3">
        <f>'idp Prjimp'!I12</f>
        <v>5.453683</v>
      </c>
      <c r="J17" s="3">
        <f>'idp Prjimp'!J12</f>
        <v>20.21261</v>
      </c>
      <c r="K17" s="3">
        <f>'idp Prjimp'!K12</f>
        <v>0</v>
      </c>
      <c r="L17" s="3">
        <f>'idp Prjimp'!L12</f>
        <v>0</v>
      </c>
      <c r="M17" s="3">
        <f t="shared" si="4"/>
        <v>0</v>
      </c>
      <c r="N17" s="3">
        <f t="shared" si="2"/>
        <v>0</v>
      </c>
      <c r="O17" s="3">
        <f t="shared" si="3"/>
        <v>0</v>
      </c>
      <c r="Q17" s="3" t="str">
        <f t="shared" si="5"/>
        <v>#REF!</v>
      </c>
      <c r="R17" s="3" t="str">
        <f t="array" ref="R17">IFERROR(INDEX(Overall!$C$3:$C$389,MATCH(B17,Overall!$D$3:$D$389,0)),"No")</f>
        <v>No</v>
      </c>
      <c r="S17" s="93">
        <f t="shared" si="6"/>
        <v>1</v>
      </c>
      <c r="T17" s="136"/>
      <c r="U17" s="3" t="str">
        <f t="shared" si="7"/>
        <v/>
      </c>
      <c r="W17" s="3">
        <f t="shared" si="8"/>
        <v>0</v>
      </c>
    </row>
    <row r="18">
      <c r="B18" s="3" t="str">
        <f>'idp Prjimp'!N13</f>
        <v>Linval Joseph</v>
      </c>
      <c r="C18" s="3" t="str">
        <f>'idp Prjimp'!C13</f>
        <v>dl</v>
      </c>
      <c r="D18" s="3">
        <f>'idp Prjimp'!D13</f>
        <v>21.29462</v>
      </c>
      <c r="E18" s="3">
        <f>'idp Prjimp'!E13</f>
        <v>0.953683</v>
      </c>
      <c r="F18" s="3">
        <f>'idp Prjimp'!F13</f>
        <v>0.138952</v>
      </c>
      <c r="G18" s="3">
        <f>'idp Prjimp'!G13</f>
        <v>0</v>
      </c>
      <c r="H18" s="3">
        <f>'idp Prjimp'!H13</f>
        <v>0.138952</v>
      </c>
      <c r="I18" s="3">
        <f>'idp Prjimp'!I13</f>
        <v>2.083144</v>
      </c>
      <c r="J18" s="3">
        <f>'idp Prjimp'!J13</f>
        <v>27.38725</v>
      </c>
      <c r="K18" s="3">
        <f>'idp Prjimp'!K13</f>
        <v>0</v>
      </c>
      <c r="L18" s="3">
        <f>'idp Prjimp'!L13</f>
        <v>0</v>
      </c>
      <c r="M18" s="3">
        <f t="shared" si="4"/>
        <v>0</v>
      </c>
      <c r="N18" s="3">
        <f t="shared" si="2"/>
        <v>0</v>
      </c>
      <c r="O18" s="3">
        <f t="shared" si="3"/>
        <v>0</v>
      </c>
      <c r="Q18" s="3" t="str">
        <f t="shared" si="5"/>
        <v>#REF!</v>
      </c>
      <c r="R18" s="3" t="str">
        <f t="array" ref="R18">IFERROR(INDEX(Overall!$C$3:$C$389,MATCH(B18,Overall!$D$3:$D$389,0)),"No")</f>
        <v>No</v>
      </c>
      <c r="S18" s="93">
        <f t="shared" si="6"/>
        <v>1</v>
      </c>
      <c r="T18" s="136"/>
      <c r="U18" s="3" t="str">
        <f t="shared" si="7"/>
        <v/>
      </c>
      <c r="W18" s="3">
        <f t="shared" si="8"/>
        <v>0</v>
      </c>
    </row>
    <row r="19">
      <c r="B19" s="3" t="str">
        <f>'idp Prjimp'!N14</f>
        <v>Gerald McCoy</v>
      </c>
      <c r="C19" s="3" t="str">
        <f>'idp Prjimp'!C14</f>
        <v>dl</v>
      </c>
      <c r="D19" s="3">
        <f>'idp Prjimp'!D14</f>
        <v>14.40014</v>
      </c>
      <c r="E19" s="3">
        <f>'idp Prjimp'!E14</f>
        <v>0.536827</v>
      </c>
      <c r="F19" s="3">
        <f>'idp Prjimp'!F14</f>
        <v>0</v>
      </c>
      <c r="G19" s="3">
        <f>'idp Prjimp'!G14</f>
        <v>0</v>
      </c>
      <c r="H19" s="3">
        <f>'idp Prjimp'!H14</f>
        <v>2.185269</v>
      </c>
      <c r="I19" s="3">
        <f>'idp Prjimp'!I14</f>
        <v>5.632625</v>
      </c>
      <c r="J19" s="3">
        <f>'idp Prjimp'!J14</f>
        <v>23.85472</v>
      </c>
      <c r="K19" s="3">
        <f>'idp Prjimp'!K14</f>
        <v>0</v>
      </c>
      <c r="L19" s="3">
        <f>'idp Prjimp'!L14</f>
        <v>0</v>
      </c>
      <c r="M19" s="3">
        <f t="shared" si="4"/>
        <v>0</v>
      </c>
      <c r="N19" s="3">
        <f t="shared" si="2"/>
        <v>0</v>
      </c>
      <c r="O19" s="3">
        <f t="shared" si="3"/>
        <v>0</v>
      </c>
      <c r="Q19" s="3" t="str">
        <f t="shared" si="5"/>
        <v>#REF!</v>
      </c>
      <c r="R19" s="3" t="str">
        <f t="array" ref="R19">IFERROR(INDEX(Overall!$C$3:$C$389,MATCH(B19,Overall!$D$3:$D$389,0)),"No")</f>
        <v>No</v>
      </c>
      <c r="S19" s="93">
        <f t="shared" si="6"/>
        <v>1</v>
      </c>
      <c r="T19" s="136"/>
      <c r="U19" s="3" t="str">
        <f t="shared" si="7"/>
        <v/>
      </c>
      <c r="W19" s="3">
        <f t="shared" si="8"/>
        <v>0</v>
      </c>
    </row>
    <row r="20">
      <c r="B20" s="3" t="str">
        <f>'idp Prjimp'!N15</f>
        <v>Corey Peters</v>
      </c>
      <c r="C20" s="3" t="str">
        <f>'idp Prjimp'!C15</f>
        <v>dl</v>
      </c>
      <c r="D20" s="3">
        <f>'idp Prjimp'!D15</f>
        <v>19.40012</v>
      </c>
      <c r="E20" s="3">
        <f>'idp Prjimp'!E15</f>
        <v>0</v>
      </c>
      <c r="F20" s="3">
        <f>'idp Prjimp'!F15</f>
        <v>0</v>
      </c>
      <c r="G20" s="3">
        <f>'idp Prjimp'!G15</f>
        <v>0</v>
      </c>
      <c r="H20" s="3">
        <f>'idp Prjimp'!H15</f>
        <v>0</v>
      </c>
      <c r="I20" s="3">
        <f>'idp Prjimp'!I15</f>
        <v>2.274353</v>
      </c>
      <c r="J20" s="3">
        <f>'idp Prjimp'!J15</f>
        <v>21.74876</v>
      </c>
      <c r="K20" s="3">
        <f>'idp Prjimp'!K15</f>
        <v>0</v>
      </c>
      <c r="L20" s="3">
        <f>'idp Prjimp'!L15</f>
        <v>0</v>
      </c>
      <c r="M20" s="3">
        <f t="shared" si="4"/>
        <v>0</v>
      </c>
      <c r="N20" s="3">
        <f t="shared" si="2"/>
        <v>0</v>
      </c>
      <c r="O20" s="3">
        <f t="shared" si="3"/>
        <v>0</v>
      </c>
      <c r="Q20" s="3" t="str">
        <f t="shared" si="5"/>
        <v>#REF!</v>
      </c>
      <c r="R20" s="3" t="str">
        <f t="array" ref="R20">IFERROR(INDEX(Overall!$C$3:$C$389,MATCH(B20,Overall!$D$3:$D$389,0)),"No")</f>
        <v>No</v>
      </c>
      <c r="S20" s="93">
        <f t="shared" si="6"/>
        <v>1</v>
      </c>
      <c r="T20" s="136"/>
      <c r="U20" s="3" t="str">
        <f t="shared" si="7"/>
        <v/>
      </c>
      <c r="W20" s="3">
        <f t="shared" si="8"/>
        <v>0</v>
      </c>
    </row>
    <row r="21" ht="15.75" customHeight="1">
      <c r="B21" s="3" t="str">
        <f>'idp Prjimp'!N16</f>
        <v>Jason Pierre-Paul</v>
      </c>
      <c r="C21" s="3" t="str">
        <f>'idp Prjimp'!C16</f>
        <v>dl</v>
      </c>
      <c r="D21" s="3">
        <f>'idp Prjimp'!D16</f>
        <v>9.943059</v>
      </c>
      <c r="E21" s="3">
        <f>'idp Prjimp'!E16</f>
        <v>1.768414</v>
      </c>
      <c r="F21" s="3">
        <f>'idp Prjimp'!F16</f>
        <v>0.768414</v>
      </c>
      <c r="G21" s="3">
        <f>'idp Prjimp'!G16</f>
        <v>0</v>
      </c>
      <c r="H21" s="3">
        <f>'idp Prjimp'!H16</f>
        <v>1.814731</v>
      </c>
      <c r="I21" s="3">
        <f>'idp Prjimp'!I16</f>
        <v>10.32422</v>
      </c>
      <c r="J21" s="3">
        <f>'idp Prjimp'!J16</f>
        <v>38.35992</v>
      </c>
      <c r="K21" s="3">
        <f>'idp Prjimp'!K16</f>
        <v>0</v>
      </c>
      <c r="L21" s="3">
        <f>'idp Prjimp'!L16</f>
        <v>0</v>
      </c>
      <c r="M21" s="3">
        <f t="shared" si="4"/>
        <v>0</v>
      </c>
      <c r="N21" s="3">
        <f t="shared" si="2"/>
        <v>0</v>
      </c>
      <c r="O21" s="3">
        <f t="shared" si="3"/>
        <v>0</v>
      </c>
      <c r="Q21" s="3" t="str">
        <f t="shared" si="5"/>
        <v>#REF!</v>
      </c>
      <c r="R21" s="3" t="str">
        <f t="array" ref="R21">IFERROR(INDEX(Overall!$C$3:$C$389,MATCH(B21,Overall!$D$3:$D$389,0)),"No")</f>
        <v>No</v>
      </c>
      <c r="S21" s="93">
        <f t="shared" si="6"/>
        <v>1</v>
      </c>
      <c r="T21" s="136"/>
      <c r="U21" s="3" t="str">
        <f t="shared" si="7"/>
        <v/>
      </c>
      <c r="W21" s="3">
        <f t="shared" si="8"/>
        <v>0</v>
      </c>
    </row>
    <row r="22" ht="15.75" customHeight="1">
      <c r="B22" s="3" t="str">
        <f>'idp Prjimp'!N17</f>
        <v>Ndamukong Suh</v>
      </c>
      <c r="C22" s="3" t="str">
        <f>'idp Prjimp'!C17</f>
        <v>dl</v>
      </c>
      <c r="D22" s="3">
        <f>'idp Prjimp'!D17</f>
        <v>17.88839</v>
      </c>
      <c r="E22" s="3">
        <f>'idp Prjimp'!E17</f>
        <v>0.722096</v>
      </c>
      <c r="F22" s="3">
        <f>'idp Prjimp'!F17</f>
        <v>1.258924</v>
      </c>
      <c r="G22" s="3">
        <f>'idp Prjimp'!G17</f>
        <v>0</v>
      </c>
      <c r="H22" s="3">
        <f>'idp Prjimp'!H17</f>
        <v>4.092635</v>
      </c>
      <c r="I22" s="3">
        <f>'idp Prjimp'!I17</f>
        <v>4.036827</v>
      </c>
      <c r="J22" s="3">
        <f>'idp Prjimp'!J17</f>
        <v>31.14731</v>
      </c>
      <c r="K22" s="3">
        <f>'idp Prjimp'!K17</f>
        <v>0</v>
      </c>
      <c r="L22" s="3">
        <f>'idp Prjimp'!L17</f>
        <v>0</v>
      </c>
      <c r="M22" s="3">
        <f t="shared" si="4"/>
        <v>0</v>
      </c>
      <c r="N22" s="3">
        <f t="shared" si="2"/>
        <v>0</v>
      </c>
      <c r="O22" s="3">
        <f t="shared" si="3"/>
        <v>0</v>
      </c>
      <c r="Q22" s="3" t="str">
        <f t="shared" si="5"/>
        <v>#REF!</v>
      </c>
      <c r="R22" s="3" t="str">
        <f t="array" ref="R22">IFERROR(INDEX(Overall!$C$3:$C$389,MATCH(B22,Overall!$D$3:$D$389,0)),"No")</f>
        <v>No</v>
      </c>
      <c r="S22" s="93">
        <f t="shared" si="6"/>
        <v>1</v>
      </c>
      <c r="T22" s="136"/>
      <c r="U22" s="3" t="str">
        <f t="shared" si="7"/>
        <v/>
      </c>
      <c r="W22" s="3">
        <f t="shared" si="8"/>
        <v>0</v>
      </c>
    </row>
    <row r="23" ht="15.75" customHeight="1">
      <c r="B23" s="3" t="str">
        <f>'idp Prjimp'!N18</f>
        <v>Allen Bailey</v>
      </c>
      <c r="C23" s="3" t="str">
        <f>'idp Prjimp'!C18</f>
        <v>dl</v>
      </c>
      <c r="D23" s="3">
        <f>'idp Prjimp'!D18</f>
        <v>18.05467</v>
      </c>
      <c r="E23" s="3">
        <f>'idp Prjimp'!E18</f>
        <v>0.370538</v>
      </c>
      <c r="F23" s="3">
        <f>'idp Prjimp'!F18</f>
        <v>0.185269</v>
      </c>
      <c r="G23" s="3">
        <f>'idp Prjimp'!G18</f>
        <v>0</v>
      </c>
      <c r="H23" s="3">
        <f>'idp Prjimp'!H18</f>
        <v>0</v>
      </c>
      <c r="I23" s="3">
        <f>'idp Prjimp'!I18</f>
        <v>1.805241</v>
      </c>
      <c r="J23" s="3">
        <f>'idp Prjimp'!J18</f>
        <v>23.05241</v>
      </c>
      <c r="K23" s="3">
        <f>'idp Prjimp'!K18</f>
        <v>0</v>
      </c>
      <c r="L23" s="3">
        <f>'idp Prjimp'!L18</f>
        <v>0</v>
      </c>
      <c r="M23" s="3">
        <f t="shared" si="4"/>
        <v>0</v>
      </c>
      <c r="N23" s="3">
        <f t="shared" si="2"/>
        <v>0</v>
      </c>
      <c r="O23" s="3">
        <f t="shared" si="3"/>
        <v>0</v>
      </c>
      <c r="Q23" s="3" t="str">
        <f t="shared" si="5"/>
        <v>#REF!</v>
      </c>
      <c r="R23" s="3" t="str">
        <f t="array" ref="R23">IFERROR(INDEX(Overall!$C$3:$C$389,MATCH(B23,Overall!$D$3:$D$389,0)),"No")</f>
        <v>No</v>
      </c>
      <c r="S23" s="93">
        <f t="shared" si="6"/>
        <v>1</v>
      </c>
      <c r="T23" s="136"/>
      <c r="U23" s="3" t="str">
        <f t="shared" si="7"/>
        <v/>
      </c>
      <c r="W23" s="3">
        <f t="shared" si="8"/>
        <v>0</v>
      </c>
    </row>
    <row r="24" ht="15.75" customHeight="1">
      <c r="B24" s="3" t="str">
        <f>'idp Prjimp'!N19</f>
        <v>Adrian Clayborn</v>
      </c>
      <c r="C24" s="3" t="str">
        <f>'idp Prjimp'!C19</f>
        <v>dl</v>
      </c>
      <c r="D24" s="3">
        <f>'idp Prjimp'!D19</f>
        <v>5.533333</v>
      </c>
      <c r="E24" s="3">
        <f>'idp Prjimp'!E19</f>
        <v>0.966667</v>
      </c>
      <c r="F24" s="3">
        <f>'idp Prjimp'!F19</f>
        <v>0</v>
      </c>
      <c r="G24" s="3">
        <f>'idp Prjimp'!G19</f>
        <v>0</v>
      </c>
      <c r="H24" s="3">
        <f>'idp Prjimp'!H19</f>
        <v>0.333333</v>
      </c>
      <c r="I24" s="3">
        <f>'idp Prjimp'!I19</f>
        <v>0.966667</v>
      </c>
      <c r="J24" s="3">
        <f>'idp Prjimp'!J19</f>
        <v>9.433333</v>
      </c>
      <c r="K24" s="3">
        <f>'idp Prjimp'!K19</f>
        <v>0</v>
      </c>
      <c r="L24" s="3">
        <f>'idp Prjimp'!L19</f>
        <v>0</v>
      </c>
      <c r="M24" s="3">
        <f t="shared" si="4"/>
        <v>0</v>
      </c>
      <c r="N24" s="3">
        <f t="shared" si="2"/>
        <v>0</v>
      </c>
      <c r="O24" s="3">
        <f t="shared" si="3"/>
        <v>0</v>
      </c>
      <c r="Q24" s="3" t="str">
        <f t="shared" si="5"/>
        <v>#REF!</v>
      </c>
      <c r="R24" s="3" t="str">
        <f t="array" ref="R24">IFERROR(INDEX(Overall!$C$3:$C$389,MATCH(B24,Overall!$D$3:$D$389,0)),"No")</f>
        <v>No</v>
      </c>
      <c r="S24" s="93">
        <f t="shared" si="6"/>
        <v>1</v>
      </c>
      <c r="T24" s="136"/>
      <c r="U24" s="3" t="str">
        <f t="shared" si="7"/>
        <v/>
      </c>
      <c r="W24" s="3">
        <f t="shared" si="8"/>
        <v>0</v>
      </c>
    </row>
    <row r="25" ht="15.75" customHeight="1">
      <c r="B25" s="3" t="str">
        <f>'idp Prjimp'!N20</f>
        <v>Cameron Jordan</v>
      </c>
      <c r="C25" s="3" t="str">
        <f>'idp Prjimp'!C20</f>
        <v>dl</v>
      </c>
      <c r="D25" s="3">
        <f>'idp Prjimp'!D20</f>
        <v>11.94306</v>
      </c>
      <c r="E25" s="3">
        <f>'idp Prjimp'!E20</f>
        <v>1.212606</v>
      </c>
      <c r="F25" s="3">
        <f>'idp Prjimp'!F20</f>
        <v>0.789864</v>
      </c>
      <c r="G25" s="3">
        <f>'idp Prjimp'!G20</f>
        <v>0.487704</v>
      </c>
      <c r="H25" s="3">
        <f>'idp Prjimp'!H20</f>
        <v>3.983132</v>
      </c>
      <c r="I25" s="3">
        <f>'idp Prjimp'!I20</f>
        <v>14.14897</v>
      </c>
      <c r="J25" s="3">
        <f>'idp Prjimp'!J20</f>
        <v>41.87346</v>
      </c>
      <c r="K25" s="3">
        <f>'idp Prjimp'!K20</f>
        <v>0</v>
      </c>
      <c r="L25" s="3">
        <f>'idp Prjimp'!L20</f>
        <v>0</v>
      </c>
      <c r="M25" s="3">
        <f t="shared" si="4"/>
        <v>0</v>
      </c>
      <c r="N25" s="3">
        <f t="shared" si="2"/>
        <v>0</v>
      </c>
      <c r="O25" s="3">
        <f t="shared" si="3"/>
        <v>0</v>
      </c>
      <c r="Q25" s="3" t="str">
        <f t="shared" si="5"/>
        <v>#REF!</v>
      </c>
      <c r="R25" s="3" t="str">
        <f t="array" ref="R25">IFERROR(INDEX(Overall!$C$3:$C$389,MATCH(B25,Overall!$D$3:$D$389,0)),"No")</f>
        <v>No</v>
      </c>
      <c r="S25" s="93">
        <f t="shared" si="6"/>
        <v>1</v>
      </c>
      <c r="T25" s="136"/>
      <c r="U25" s="3" t="str">
        <f t="shared" si="7"/>
        <v/>
      </c>
      <c r="W25" s="3">
        <f t="shared" si="8"/>
        <v>0</v>
      </c>
    </row>
    <row r="26" ht="15.75" customHeight="1">
      <c r="B26" s="3" t="str">
        <f>'idp Prjimp'!N21</f>
        <v>Ryan Kerrigan</v>
      </c>
      <c r="C26" s="3" t="str">
        <f>'idp Prjimp'!C21</f>
        <v>dl</v>
      </c>
      <c r="D26" s="3">
        <f>'idp Prjimp'!D21</f>
        <v>15.16856</v>
      </c>
      <c r="E26" s="3">
        <f>'idp Prjimp'!E21</f>
        <v>1.610482</v>
      </c>
      <c r="F26" s="3">
        <f>'idp Prjimp'!F21</f>
        <v>0.536827</v>
      </c>
      <c r="G26" s="3">
        <f>'idp Prjimp'!G21</f>
        <v>0</v>
      </c>
      <c r="H26" s="3">
        <f>'idp Prjimp'!H21</f>
        <v>2.092635</v>
      </c>
      <c r="I26" s="3">
        <f>'idp Prjimp'!I21</f>
        <v>6.915722</v>
      </c>
      <c r="J26" s="3">
        <f>'idp Prjimp'!J21</f>
        <v>33.70538</v>
      </c>
      <c r="K26" s="3">
        <f>'idp Prjimp'!K21</f>
        <v>0</v>
      </c>
      <c r="L26" s="3">
        <f>'idp Prjimp'!L21</f>
        <v>0</v>
      </c>
      <c r="M26" s="3">
        <f t="shared" si="4"/>
        <v>0</v>
      </c>
      <c r="N26" s="3">
        <f t="shared" si="2"/>
        <v>0</v>
      </c>
      <c r="O26" s="3">
        <f t="shared" si="3"/>
        <v>0</v>
      </c>
      <c r="Q26" s="3" t="str">
        <f t="shared" si="5"/>
        <v>#REF!</v>
      </c>
      <c r="R26" s="3" t="str">
        <f t="array" ref="R26">IFERROR(INDEX(Overall!$C$3:$C$389,MATCH(B26,Overall!$D$3:$D$389,0)),"No")</f>
        <v>No</v>
      </c>
      <c r="S26" s="93">
        <f t="shared" si="6"/>
        <v>1</v>
      </c>
      <c r="T26" s="136"/>
      <c r="U26" s="3" t="str">
        <f t="shared" si="7"/>
        <v/>
      </c>
      <c r="W26" s="3">
        <f t="shared" si="8"/>
        <v>0</v>
      </c>
    </row>
    <row r="27" ht="15.75" customHeight="1">
      <c r="B27" s="3" t="str">
        <f>'idp Prjimp'!N22</f>
        <v>Jurrell Casey</v>
      </c>
      <c r="C27" s="3" t="str">
        <f>'idp Prjimp'!C22</f>
        <v>dl</v>
      </c>
      <c r="D27" s="3">
        <f>'idp Prjimp'!D22</f>
        <v>20.62946</v>
      </c>
      <c r="E27" s="3">
        <f>'idp Prjimp'!E22</f>
        <v>1.536827</v>
      </c>
      <c r="F27" s="3">
        <f>'idp Prjimp'!F22</f>
        <v>1</v>
      </c>
      <c r="G27" s="3">
        <f>'idp Prjimp'!G22</f>
        <v>0</v>
      </c>
      <c r="H27" s="3">
        <f>'idp Prjimp'!H22</f>
        <v>1.814731</v>
      </c>
      <c r="I27" s="3">
        <f>'idp Prjimp'!I22</f>
        <v>9.04745</v>
      </c>
      <c r="J27" s="3">
        <f>'idp Prjimp'!J22</f>
        <v>36.16629</v>
      </c>
      <c r="K27" s="3">
        <f>'idp Prjimp'!K22</f>
        <v>0</v>
      </c>
      <c r="L27" s="3">
        <f>'idp Prjimp'!L22</f>
        <v>0</v>
      </c>
      <c r="M27" s="3">
        <f t="shared" si="4"/>
        <v>0</v>
      </c>
      <c r="N27" s="3">
        <f t="shared" si="2"/>
        <v>0</v>
      </c>
      <c r="O27" s="3">
        <f t="shared" si="3"/>
        <v>0</v>
      </c>
      <c r="Q27" s="3" t="str">
        <f t="shared" si="5"/>
        <v>#REF!</v>
      </c>
      <c r="R27" s="3" t="str">
        <f t="array" ref="R27">IFERROR(INDEX(Overall!$C$3:$C$389,MATCH(B27,Overall!$D$3:$D$389,0)),"No")</f>
        <v>No</v>
      </c>
      <c r="S27" s="93">
        <f t="shared" si="6"/>
        <v>1</v>
      </c>
      <c r="T27" s="136"/>
      <c r="U27" s="3" t="str">
        <f t="shared" si="7"/>
        <v/>
      </c>
      <c r="W27" s="3">
        <f t="shared" si="8"/>
        <v>0</v>
      </c>
    </row>
    <row r="28" ht="15.75" customHeight="1">
      <c r="B28" s="3" t="str">
        <f>'idp Prjimp'!N23</f>
        <v>Lawrence Guy</v>
      </c>
      <c r="C28" s="3" t="str">
        <f>'idp Prjimp'!C23</f>
        <v>dl</v>
      </c>
      <c r="D28" s="3">
        <f>'idp Prjimp'!D23</f>
        <v>17</v>
      </c>
      <c r="E28" s="3">
        <f>'idp Prjimp'!E23</f>
        <v>0.2</v>
      </c>
      <c r="F28" s="3">
        <f>'idp Prjimp'!F23</f>
        <v>0.2</v>
      </c>
      <c r="G28" s="3">
        <f>'idp Prjimp'!G23</f>
        <v>1</v>
      </c>
      <c r="H28" s="3">
        <f>'idp Prjimp'!H23</f>
        <v>1</v>
      </c>
      <c r="I28" s="3">
        <f>'idp Prjimp'!I23</f>
        <v>3</v>
      </c>
      <c r="J28" s="3">
        <f>'idp Prjimp'!J23</f>
        <v>32.2</v>
      </c>
      <c r="K28" s="3">
        <f>'idp Prjimp'!K23</f>
        <v>0</v>
      </c>
      <c r="L28" s="3">
        <f>'idp Prjimp'!L23</f>
        <v>0</v>
      </c>
      <c r="M28" s="3">
        <f t="shared" si="4"/>
        <v>0</v>
      </c>
      <c r="N28" s="3">
        <f t="shared" si="2"/>
        <v>0</v>
      </c>
      <c r="O28" s="3">
        <f t="shared" si="3"/>
        <v>0</v>
      </c>
      <c r="Q28" s="3" t="str">
        <f t="shared" si="5"/>
        <v>#REF!</v>
      </c>
      <c r="R28" s="3" t="str">
        <f t="array" ref="R28">IFERROR(INDEX(Overall!$C$3:$C$389,MATCH(B28,Overall!$D$3:$D$389,0)),"No")</f>
        <v>No</v>
      </c>
      <c r="S28" s="93">
        <f t="shared" si="6"/>
        <v>1</v>
      </c>
      <c r="T28" s="136"/>
      <c r="U28" s="3" t="str">
        <f t="shared" si="7"/>
        <v/>
      </c>
      <c r="W28" s="3">
        <f t="shared" si="8"/>
        <v>0</v>
      </c>
    </row>
    <row r="29" ht="15.75" customHeight="1">
      <c r="B29" s="3" t="str">
        <f>'idp Prjimp'!N24</f>
        <v>Robert Quinn</v>
      </c>
      <c r="C29" s="3" t="str">
        <f>'idp Prjimp'!C24</f>
        <v>dl</v>
      </c>
      <c r="D29" s="3">
        <f>'idp Prjimp'!D24</f>
        <v>0</v>
      </c>
      <c r="E29" s="3">
        <f>'idp Prjimp'!E24</f>
        <v>0</v>
      </c>
      <c r="F29" s="3">
        <f>'idp Prjimp'!F24</f>
        <v>0.22</v>
      </c>
      <c r="G29" s="3">
        <f>'idp Prjimp'!G24</f>
        <v>0.28</v>
      </c>
      <c r="H29" s="3">
        <f>'idp Prjimp'!H24</f>
        <v>1.76</v>
      </c>
      <c r="I29" s="3">
        <f>'idp Prjimp'!I24</f>
        <v>11.64</v>
      </c>
      <c r="J29" s="3">
        <f>'idp Prjimp'!J24</f>
        <v>45.82</v>
      </c>
      <c r="K29" s="3">
        <f>'idp Prjimp'!K24</f>
        <v>0</v>
      </c>
      <c r="L29" s="3">
        <f>'idp Prjimp'!L24</f>
        <v>0</v>
      </c>
      <c r="M29" s="3">
        <f t="shared" si="4"/>
        <v>0</v>
      </c>
      <c r="N29" s="3">
        <f t="shared" si="2"/>
        <v>0</v>
      </c>
      <c r="O29" s="3">
        <f t="shared" si="3"/>
        <v>0</v>
      </c>
      <c r="Q29" s="3" t="str">
        <f t="shared" si="5"/>
        <v>#REF!</v>
      </c>
      <c r="R29" s="3" t="str">
        <f t="array" ref="R29">IFERROR(INDEX(Overall!$C$3:$C$389,MATCH(B29,Overall!$D$3:$D$389,0)),"No")</f>
        <v>No</v>
      </c>
      <c r="S29" s="93">
        <f t="shared" si="6"/>
        <v>1</v>
      </c>
      <c r="T29" s="136"/>
      <c r="U29" s="3" t="str">
        <f t="shared" si="7"/>
        <v/>
      </c>
      <c r="W29" s="3">
        <f t="shared" si="8"/>
        <v>0</v>
      </c>
    </row>
    <row r="30" ht="15.75" customHeight="1">
      <c r="B30" s="3" t="str">
        <f>'idp Prjimp'!N25</f>
        <v>J.J. Watt</v>
      </c>
      <c r="C30" s="3" t="str">
        <f>'idp Prjimp'!C25</f>
        <v>dl</v>
      </c>
      <c r="D30" s="3">
        <f>'idp Prjimp'!D25</f>
        <v>16.22323</v>
      </c>
      <c r="E30" s="3">
        <f>'idp Prjimp'!E25</f>
        <v>2.675779</v>
      </c>
      <c r="F30" s="3">
        <f>'idp Prjimp'!F25</f>
        <v>1.722096</v>
      </c>
      <c r="G30" s="3">
        <f>'idp Prjimp'!G25</f>
        <v>0.536827</v>
      </c>
      <c r="H30" s="3">
        <f>'idp Prjimp'!H25</f>
        <v>5.768414</v>
      </c>
      <c r="I30" s="3">
        <f>'idp Prjimp'!I25</f>
        <v>10.73994</v>
      </c>
      <c r="J30" s="3">
        <f>'idp Prjimp'!J25</f>
        <v>37.82309</v>
      </c>
      <c r="K30" s="3">
        <f>'idp Prjimp'!K25</f>
        <v>0</v>
      </c>
      <c r="L30" s="3">
        <f>'idp Prjimp'!L25</f>
        <v>0</v>
      </c>
      <c r="M30" s="3">
        <f t="shared" si="4"/>
        <v>0</v>
      </c>
      <c r="N30" s="3">
        <f t="shared" si="2"/>
        <v>0</v>
      </c>
      <c r="O30" s="3">
        <f t="shared" si="3"/>
        <v>0</v>
      </c>
      <c r="Q30" s="3" t="str">
        <f t="shared" si="5"/>
        <v>#REF!</v>
      </c>
      <c r="R30" s="3" t="str">
        <f t="array" ref="R30">IFERROR(INDEX(Overall!$C$3:$C$389,MATCH(B30,Overall!$D$3:$D$389,0)),"No")</f>
        <v>No</v>
      </c>
      <c r="S30" s="93">
        <f t="shared" si="6"/>
        <v>1</v>
      </c>
      <c r="T30" s="136"/>
      <c r="U30" s="3" t="str">
        <f t="shared" si="7"/>
        <v/>
      </c>
      <c r="W30" s="3">
        <f t="shared" si="8"/>
        <v>0</v>
      </c>
    </row>
    <row r="31" ht="15.75" customHeight="1">
      <c r="B31" s="3" t="str">
        <f>'idp Prjimp'!N26</f>
        <v>Justin Houston</v>
      </c>
      <c r="C31" s="3" t="str">
        <f>'idp Prjimp'!C26</f>
        <v>dl</v>
      </c>
      <c r="D31" s="3">
        <f>'idp Prjimp'!D26</f>
        <v>10.0238</v>
      </c>
      <c r="E31" s="3">
        <f>'idp Prjimp'!E26</f>
        <v>1.996459</v>
      </c>
      <c r="F31" s="3">
        <f>'idp Prjimp'!F26</f>
        <v>1.459632</v>
      </c>
      <c r="G31" s="3">
        <f>'idp Prjimp'!G26</f>
        <v>0</v>
      </c>
      <c r="H31" s="3">
        <f>'idp Prjimp'!H26</f>
        <v>0.675779</v>
      </c>
      <c r="I31" s="3">
        <f>'idp Prjimp'!I26</f>
        <v>10.54873</v>
      </c>
      <c r="J31" s="3">
        <f>'idp Prjimp'!J26</f>
        <v>29.90382</v>
      </c>
      <c r="K31" s="3">
        <f>'idp Prjimp'!K26</f>
        <v>0</v>
      </c>
      <c r="L31" s="3">
        <f>'idp Prjimp'!L26</f>
        <v>0</v>
      </c>
      <c r="M31" s="3">
        <f t="shared" si="4"/>
        <v>0</v>
      </c>
      <c r="N31" s="3">
        <f t="shared" si="2"/>
        <v>0</v>
      </c>
      <c r="O31" s="3">
        <f t="shared" si="3"/>
        <v>0</v>
      </c>
      <c r="Q31" s="3" t="str">
        <f t="shared" si="5"/>
        <v>#REF!</v>
      </c>
      <c r="R31" s="3" t="str">
        <f t="array" ref="R31">IFERROR(INDEX(Overall!$C$3:$C$389,MATCH(B31,Overall!$D$3:$D$389,0)),"No")</f>
        <v>No</v>
      </c>
      <c r="S31" s="93">
        <f t="shared" si="6"/>
        <v>1</v>
      </c>
      <c r="T31" s="136"/>
      <c r="U31" s="3" t="str">
        <f t="shared" si="7"/>
        <v/>
      </c>
      <c r="W31" s="3">
        <f t="shared" si="8"/>
        <v>0</v>
      </c>
    </row>
    <row r="32" ht="15.75" customHeight="1">
      <c r="B32" s="3" t="str">
        <f>'idp Prjimp'!N27</f>
        <v>Steve McLendon</v>
      </c>
      <c r="C32" s="3" t="str">
        <f>'idp Prjimp'!C27</f>
        <v>dl</v>
      </c>
      <c r="D32" s="3">
        <f>'idp Prjimp'!D27</f>
        <v>16.01898</v>
      </c>
      <c r="E32" s="3">
        <f>'idp Prjimp'!E27</f>
        <v>0.536827</v>
      </c>
      <c r="F32" s="3">
        <f>'idp Prjimp'!F27</f>
        <v>0</v>
      </c>
      <c r="G32" s="3">
        <f>'idp Prjimp'!G27</f>
        <v>0</v>
      </c>
      <c r="H32" s="3">
        <f>'idp Prjimp'!H27</f>
        <v>0.675779</v>
      </c>
      <c r="I32" s="3">
        <f>'idp Prjimp'!I27</f>
        <v>1.268414</v>
      </c>
      <c r="J32" s="3">
        <f>'idp Prjimp'!J27</f>
        <v>24.43357</v>
      </c>
      <c r="K32" s="3">
        <f>'idp Prjimp'!K27</f>
        <v>0</v>
      </c>
      <c r="L32" s="3">
        <f>'idp Prjimp'!L27</f>
        <v>0</v>
      </c>
      <c r="M32" s="3">
        <f t="shared" si="4"/>
        <v>0</v>
      </c>
      <c r="N32" s="3">
        <f t="shared" si="2"/>
        <v>0</v>
      </c>
      <c r="O32" s="3">
        <f t="shared" si="3"/>
        <v>0</v>
      </c>
      <c r="Q32" s="3" t="str">
        <f t="shared" si="5"/>
        <v>#REF!</v>
      </c>
      <c r="R32" s="3" t="str">
        <f t="array" ref="R32">IFERROR(INDEX(Overall!$C$3:$C$389,MATCH(B32,Overall!$D$3:$D$389,0)),"No")</f>
        <v>No</v>
      </c>
      <c r="S32" s="93">
        <f t="shared" si="6"/>
        <v>1</v>
      </c>
      <c r="T32" s="136"/>
      <c r="U32" s="3" t="str">
        <f t="shared" si="7"/>
        <v/>
      </c>
      <c r="W32" s="3">
        <f t="shared" si="8"/>
        <v>0</v>
      </c>
    </row>
    <row r="33" ht="15.75" customHeight="1">
      <c r="B33" s="3" t="str">
        <f>'idp Prjimp'!N28</f>
        <v>Cameron Heyward</v>
      </c>
      <c r="C33" s="3" t="str">
        <f>'idp Prjimp'!C28</f>
        <v>dl</v>
      </c>
      <c r="D33" s="3">
        <f>'idp Prjimp'!D28</f>
        <v>27.73272</v>
      </c>
      <c r="E33" s="3">
        <f>'idp Prjimp'!E28</f>
        <v>0.814731</v>
      </c>
      <c r="F33" s="3">
        <f>'idp Prjimp'!F28</f>
        <v>0.84144</v>
      </c>
      <c r="G33" s="3">
        <f>'idp Prjimp'!G28</f>
        <v>0.112763</v>
      </c>
      <c r="H33" s="3">
        <f>'idp Prjimp'!H28</f>
        <v>4.185564</v>
      </c>
      <c r="I33" s="3">
        <f>'idp Prjimp'!I28</f>
        <v>9.425272</v>
      </c>
      <c r="J33" s="3">
        <f>'idp Prjimp'!J28</f>
        <v>50.81113</v>
      </c>
      <c r="K33" s="3">
        <f>'idp Prjimp'!K28</f>
        <v>0</v>
      </c>
      <c r="L33" s="3">
        <f>'idp Prjimp'!L28</f>
        <v>0</v>
      </c>
      <c r="M33" s="3">
        <f t="shared" si="4"/>
        <v>0</v>
      </c>
      <c r="N33" s="3">
        <f t="shared" si="2"/>
        <v>0</v>
      </c>
      <c r="O33" s="3">
        <f t="shared" si="3"/>
        <v>0</v>
      </c>
      <c r="Q33" s="3" t="str">
        <f t="shared" si="5"/>
        <v>#REF!</v>
      </c>
      <c r="R33" s="3" t="str">
        <f t="array" ref="R33">IFERROR(INDEX(Overall!$C$3:$C$389,MATCH(B33,Overall!$D$3:$D$389,0)),"No")</f>
        <v>No</v>
      </c>
      <c r="S33" s="93">
        <f t="shared" si="6"/>
        <v>1</v>
      </c>
      <c r="T33" s="136"/>
      <c r="U33" s="3" t="str">
        <f t="shared" si="7"/>
        <v/>
      </c>
      <c r="W33" s="3">
        <f t="shared" si="8"/>
        <v>0</v>
      </c>
    </row>
    <row r="34" ht="15.75" customHeight="1">
      <c r="B34" s="3" t="str">
        <f>'idp Prjimp'!N29</f>
        <v>Mario Addison</v>
      </c>
      <c r="C34" s="3" t="str">
        <f>'idp Prjimp'!C29</f>
        <v>dl</v>
      </c>
      <c r="D34" s="3">
        <f>'idp Prjimp'!D29</f>
        <v>14.7221</v>
      </c>
      <c r="E34" s="3">
        <f>'idp Prjimp'!E29</f>
        <v>1.629462</v>
      </c>
      <c r="F34" s="3">
        <f>'idp Prjimp'!F29</f>
        <v>0.536827</v>
      </c>
      <c r="G34" s="3">
        <f>'idp Prjimp'!G29</f>
        <v>0</v>
      </c>
      <c r="H34" s="3">
        <f>'idp Prjimp'!H29</f>
        <v>1.092635</v>
      </c>
      <c r="I34" s="3">
        <f>'idp Prjimp'!I29</f>
        <v>11.14844</v>
      </c>
      <c r="J34" s="3">
        <f>'idp Prjimp'!J29</f>
        <v>25.52847</v>
      </c>
      <c r="K34" s="3">
        <f>'idp Prjimp'!K29</f>
        <v>0</v>
      </c>
      <c r="L34" s="3">
        <f>'idp Prjimp'!L29</f>
        <v>0</v>
      </c>
      <c r="M34" s="3">
        <f t="shared" si="4"/>
        <v>0</v>
      </c>
      <c r="N34" s="3">
        <f t="shared" si="2"/>
        <v>0</v>
      </c>
      <c r="O34" s="3">
        <f t="shared" si="3"/>
        <v>0</v>
      </c>
      <c r="Q34" s="3" t="str">
        <f t="shared" si="5"/>
        <v>#REF!</v>
      </c>
      <c r="R34" s="3" t="str">
        <f t="array" ref="R34">IFERROR(INDEX(Overall!$C$3:$C$389,MATCH(B34,Overall!$D$3:$D$389,0)),"No")</f>
        <v>No</v>
      </c>
      <c r="S34" s="93">
        <f t="shared" si="6"/>
        <v>1</v>
      </c>
      <c r="T34" s="136"/>
      <c r="U34" s="3" t="str">
        <f t="shared" si="7"/>
        <v/>
      </c>
      <c r="W34" s="3">
        <f t="shared" si="8"/>
        <v>0</v>
      </c>
    </row>
    <row r="35" ht="15.75" customHeight="1">
      <c r="B35" s="3" t="str">
        <f>'idp Prjimp'!N30</f>
        <v>Tyrone Crawford</v>
      </c>
      <c r="C35" s="3" t="str">
        <f>'idp Prjimp'!C30</f>
        <v>dl</v>
      </c>
      <c r="D35" s="3">
        <f>'idp Prjimp'!D30</f>
        <v>14.2</v>
      </c>
      <c r="E35" s="3">
        <f>'idp Prjimp'!E30</f>
        <v>1</v>
      </c>
      <c r="F35" s="3">
        <f>'idp Prjimp'!F30</f>
        <v>0.4</v>
      </c>
      <c r="G35" s="3">
        <f>'idp Prjimp'!G30</f>
        <v>0</v>
      </c>
      <c r="H35" s="3">
        <f>'idp Prjimp'!H30</f>
        <v>3.4</v>
      </c>
      <c r="I35" s="3">
        <f>'idp Prjimp'!I30</f>
        <v>7</v>
      </c>
      <c r="J35" s="3">
        <f>'idp Prjimp'!J30</f>
        <v>28.6</v>
      </c>
      <c r="K35" s="3">
        <f>'idp Prjimp'!K30</f>
        <v>0</v>
      </c>
      <c r="L35" s="3">
        <f>'idp Prjimp'!L30</f>
        <v>0</v>
      </c>
      <c r="M35" s="3">
        <f t="shared" si="4"/>
        <v>0</v>
      </c>
      <c r="N35" s="3">
        <f t="shared" si="2"/>
        <v>0</v>
      </c>
      <c r="O35" s="3">
        <f t="shared" si="3"/>
        <v>0</v>
      </c>
      <c r="Q35" s="3" t="str">
        <f t="shared" si="5"/>
        <v>#REF!</v>
      </c>
      <c r="R35" s="3" t="str">
        <f t="array" ref="R35">IFERROR(INDEX(Overall!$C$3:$C$389,MATCH(B35,Overall!$D$3:$D$389,0)),"No")</f>
        <v>No</v>
      </c>
      <c r="S35" s="93">
        <f t="shared" si="6"/>
        <v>1</v>
      </c>
      <c r="T35" s="136"/>
      <c r="U35" s="3" t="str">
        <f t="shared" si="7"/>
        <v/>
      </c>
      <c r="W35" s="3">
        <f t="shared" si="8"/>
        <v>0</v>
      </c>
    </row>
    <row r="36" ht="15.75" customHeight="1">
      <c r="B36" s="3" t="str">
        <f>'idp Prjimp'!N31</f>
        <v>Mike Daniels</v>
      </c>
      <c r="C36" s="3" t="str">
        <f>'idp Prjimp'!C31</f>
        <v>dl</v>
      </c>
      <c r="D36" s="3">
        <f>'idp Prjimp'!D31</f>
        <v>6.9</v>
      </c>
      <c r="E36" s="3">
        <f>'idp Prjimp'!E31</f>
        <v>0</v>
      </c>
      <c r="F36" s="3">
        <f>'idp Prjimp'!F31</f>
        <v>0</v>
      </c>
      <c r="G36" s="3">
        <f>'idp Prjimp'!G31</f>
        <v>0</v>
      </c>
      <c r="H36" s="3">
        <f>'idp Prjimp'!H31</f>
        <v>0</v>
      </c>
      <c r="I36" s="3">
        <f>'idp Prjimp'!I31</f>
        <v>0.5</v>
      </c>
      <c r="J36" s="3">
        <f>'idp Prjimp'!J31</f>
        <v>6.8</v>
      </c>
      <c r="K36" s="3">
        <f>'idp Prjimp'!K31</f>
        <v>0</v>
      </c>
      <c r="L36" s="3">
        <f>'idp Prjimp'!L31</f>
        <v>0</v>
      </c>
      <c r="M36" s="3">
        <f t="shared" si="4"/>
        <v>0</v>
      </c>
      <c r="N36" s="3">
        <f t="shared" si="2"/>
        <v>0</v>
      </c>
      <c r="O36" s="3">
        <f t="shared" si="3"/>
        <v>0</v>
      </c>
      <c r="Q36" s="3" t="str">
        <f t="shared" si="5"/>
        <v>#REF!</v>
      </c>
      <c r="R36" s="3" t="str">
        <f t="array" ref="R36">IFERROR(INDEX(Overall!$C$3:$C$389,MATCH(B36,Overall!$D$3:$D$389,0)),"No")</f>
        <v>No</v>
      </c>
      <c r="S36" s="93">
        <f t="shared" si="6"/>
        <v>1</v>
      </c>
      <c r="T36" s="136"/>
      <c r="U36" s="3" t="str">
        <f t="shared" si="7"/>
        <v/>
      </c>
      <c r="W36" s="3">
        <f t="shared" si="8"/>
        <v>0</v>
      </c>
    </row>
    <row r="37" ht="15.75" customHeight="1">
      <c r="B37" s="3" t="str">
        <f>'idp Prjimp'!N32</f>
        <v>Melvin Ingram III</v>
      </c>
      <c r="C37" s="3" t="str">
        <f>'idp Prjimp'!C32</f>
        <v>dl</v>
      </c>
      <c r="D37" s="3">
        <f>'idp Prjimp'!D32</f>
        <v>13.44419</v>
      </c>
      <c r="E37" s="3">
        <f>'idp Prjimp'!E32</f>
        <v>1.336119</v>
      </c>
      <c r="F37" s="3">
        <f>'idp Prjimp'!F32</f>
        <v>0.799292</v>
      </c>
      <c r="G37" s="3">
        <f>'idp Prjimp'!G32</f>
        <v>1.092635</v>
      </c>
      <c r="H37" s="3">
        <f>'idp Prjimp'!H32</f>
        <v>4.694759</v>
      </c>
      <c r="I37" s="3">
        <f>'idp Prjimp'!I32</f>
        <v>8.656799</v>
      </c>
      <c r="J37" s="3">
        <f>'idp Prjimp'!J32</f>
        <v>39.96204</v>
      </c>
      <c r="K37" s="3">
        <f>'idp Prjimp'!K32</f>
        <v>0</v>
      </c>
      <c r="L37" s="3">
        <f>'idp Prjimp'!L32</f>
        <v>0</v>
      </c>
      <c r="M37" s="3">
        <f t="shared" si="4"/>
        <v>0</v>
      </c>
      <c r="N37" s="3">
        <f t="shared" si="2"/>
        <v>0</v>
      </c>
      <c r="O37" s="3">
        <f t="shared" si="3"/>
        <v>0</v>
      </c>
      <c r="Q37" s="3" t="str">
        <f t="shared" si="5"/>
        <v>#REF!</v>
      </c>
      <c r="R37" s="3" t="str">
        <f t="array" ref="R37">IFERROR(INDEX(Overall!$C$3:$C$389,MATCH(B37,Overall!$D$3:$D$389,0)),"No")</f>
        <v>No</v>
      </c>
      <c r="S37" s="93">
        <f t="shared" si="6"/>
        <v>1</v>
      </c>
      <c r="T37" s="136"/>
      <c r="U37" s="3" t="str">
        <f t="shared" si="7"/>
        <v/>
      </c>
      <c r="W37" s="3">
        <f t="shared" si="8"/>
        <v>0</v>
      </c>
    </row>
    <row r="38" ht="15.75" customHeight="1">
      <c r="B38" s="3" t="str">
        <f>'idp Prjimp'!N33</f>
        <v>Bruce Irvin</v>
      </c>
      <c r="C38" s="3" t="str">
        <f>'idp Prjimp'!C33</f>
        <v>dl</v>
      </c>
      <c r="D38" s="3">
        <f>'idp Prjimp'!D33</f>
        <v>17.38952</v>
      </c>
      <c r="E38" s="3">
        <f>'idp Prjimp'!E33</f>
        <v>1.787394</v>
      </c>
      <c r="F38" s="3">
        <f>'idp Prjimp'!F33</f>
        <v>1.138952</v>
      </c>
      <c r="G38" s="3">
        <f>'idp Prjimp'!G33</f>
        <v>0.185269</v>
      </c>
      <c r="H38" s="3">
        <f>'idp Prjimp'!H33</f>
        <v>1.138952</v>
      </c>
      <c r="I38" s="3">
        <f>'idp Prjimp'!I33</f>
        <v>6.749433</v>
      </c>
      <c r="J38" s="3">
        <f>'idp Prjimp'!J33</f>
        <v>23.9347</v>
      </c>
      <c r="K38" s="3">
        <f>'idp Prjimp'!K33</f>
        <v>0</v>
      </c>
      <c r="L38" s="3">
        <f>'idp Prjimp'!L33</f>
        <v>0</v>
      </c>
      <c r="M38" s="3">
        <f t="shared" si="4"/>
        <v>0</v>
      </c>
      <c r="N38" s="3">
        <f t="shared" si="2"/>
        <v>0</v>
      </c>
      <c r="O38" s="3">
        <f t="shared" si="3"/>
        <v>0</v>
      </c>
      <c r="Q38" s="3" t="str">
        <f t="shared" si="5"/>
        <v>#REF!</v>
      </c>
      <c r="R38" s="3" t="str">
        <f t="array" ref="R38">IFERROR(INDEX(Overall!$C$3:$C$389,MATCH(B38,Overall!$D$3:$D$389,0)),"No")</f>
        <v>No</v>
      </c>
      <c r="S38" s="93">
        <f t="shared" si="6"/>
        <v>1</v>
      </c>
      <c r="T38" s="136"/>
      <c r="U38" s="3" t="str">
        <f t="shared" si="7"/>
        <v/>
      </c>
      <c r="W38" s="3">
        <f t="shared" si="8"/>
        <v>0</v>
      </c>
    </row>
    <row r="39" ht="15.75" customHeight="1">
      <c r="B39" s="3" t="str">
        <f>'idp Prjimp'!N34</f>
        <v>Malik Jackson</v>
      </c>
      <c r="C39" s="3" t="str">
        <f>'idp Prjimp'!C34</f>
        <v>dl</v>
      </c>
      <c r="D39" s="3">
        <f>'idp Prjimp'!D34</f>
        <v>1.8</v>
      </c>
      <c r="E39" s="3">
        <f>'idp Prjimp'!E34</f>
        <v>0</v>
      </c>
      <c r="F39" s="3">
        <f>'idp Prjimp'!F34</f>
        <v>0</v>
      </c>
      <c r="G39" s="3">
        <f>'idp Prjimp'!G34</f>
        <v>0</v>
      </c>
      <c r="H39" s="3">
        <f>'idp Prjimp'!H34</f>
        <v>0</v>
      </c>
      <c r="I39" s="3">
        <f>'idp Prjimp'!I34</f>
        <v>1.7</v>
      </c>
      <c r="J39" s="3">
        <f>'idp Prjimp'!J34</f>
        <v>6</v>
      </c>
      <c r="K39" s="3">
        <f>'idp Prjimp'!K34</f>
        <v>0</v>
      </c>
      <c r="L39" s="3">
        <f>'idp Prjimp'!L34</f>
        <v>0</v>
      </c>
      <c r="M39" s="3">
        <f t="shared" si="4"/>
        <v>0</v>
      </c>
      <c r="N39" s="3">
        <f t="shared" si="2"/>
        <v>0</v>
      </c>
      <c r="O39" s="3">
        <f t="shared" si="3"/>
        <v>0</v>
      </c>
      <c r="Q39" s="3" t="str">
        <f t="shared" si="5"/>
        <v>#REF!</v>
      </c>
      <c r="R39" s="3" t="str">
        <f t="array" ref="R39">IFERROR(INDEX(Overall!$C$3:$C$389,MATCH(B39,Overall!$D$3:$D$389,0)),"No")</f>
        <v>No</v>
      </c>
      <c r="S39" s="93">
        <f t="shared" si="6"/>
        <v>1</v>
      </c>
      <c r="T39" s="136"/>
      <c r="U39" s="3" t="str">
        <f t="shared" si="7"/>
        <v/>
      </c>
      <c r="W39" s="3">
        <f t="shared" si="8"/>
        <v>0</v>
      </c>
    </row>
    <row r="40" ht="15.75" customHeight="1">
      <c r="B40" s="3" t="str">
        <f>'idp Prjimp'!N35</f>
        <v>Jack Crawford</v>
      </c>
      <c r="C40" s="3" t="str">
        <f>'idp Prjimp'!C35</f>
        <v>dl</v>
      </c>
      <c r="D40" s="3">
        <f>'idp Prjimp'!D35</f>
        <v>14.4</v>
      </c>
      <c r="E40" s="3">
        <f>'idp Prjimp'!E35</f>
        <v>0</v>
      </c>
      <c r="F40" s="3">
        <f>'idp Prjimp'!F35</f>
        <v>0</v>
      </c>
      <c r="G40" s="3">
        <f>'idp Prjimp'!G35</f>
        <v>0</v>
      </c>
      <c r="H40" s="3">
        <f>'idp Prjimp'!H35</f>
        <v>1.2</v>
      </c>
      <c r="I40" s="3">
        <f>'idp Prjimp'!I35</f>
        <v>0.7</v>
      </c>
      <c r="J40" s="3">
        <f>'idp Prjimp'!J35</f>
        <v>8.4</v>
      </c>
      <c r="K40" s="3">
        <f>'idp Prjimp'!K35</f>
        <v>0</v>
      </c>
      <c r="L40" s="3">
        <f>'idp Prjimp'!L35</f>
        <v>0</v>
      </c>
      <c r="M40" s="3">
        <f t="shared" si="4"/>
        <v>0</v>
      </c>
      <c r="N40" s="3">
        <f t="shared" si="2"/>
        <v>0</v>
      </c>
      <c r="O40" s="3">
        <f t="shared" si="3"/>
        <v>0</v>
      </c>
      <c r="Q40" s="3" t="str">
        <f t="shared" si="5"/>
        <v>#REF!</v>
      </c>
      <c r="R40" s="3" t="str">
        <f t="array" ref="R40">IFERROR(INDEX(Overall!$C$3:$C$389,MATCH(B40,Overall!$D$3:$D$389,0)),"No")</f>
        <v>No</v>
      </c>
      <c r="S40" s="93">
        <f t="shared" si="6"/>
        <v>1</v>
      </c>
      <c r="T40" s="136"/>
      <c r="U40" s="3" t="str">
        <f t="shared" si="7"/>
        <v/>
      </c>
      <c r="W40" s="3">
        <f t="shared" si="8"/>
        <v>0</v>
      </c>
    </row>
    <row r="41" ht="15.75" customHeight="1">
      <c r="B41" s="3" t="str">
        <f>'idp Prjimp'!N36</f>
        <v>Derek Wolfe</v>
      </c>
      <c r="C41" s="3" t="str">
        <f>'idp Prjimp'!C36</f>
        <v>dl</v>
      </c>
      <c r="D41" s="3">
        <f>'idp Prjimp'!D36</f>
        <v>14.80637</v>
      </c>
      <c r="E41" s="3">
        <f>'idp Prjimp'!E36</f>
        <v>0.768414</v>
      </c>
      <c r="F41" s="3">
        <f>'idp Prjimp'!F36</f>
        <v>0.768414</v>
      </c>
      <c r="G41" s="3">
        <f>'idp Prjimp'!G36</f>
        <v>0</v>
      </c>
      <c r="H41" s="3">
        <f>'idp Prjimp'!H36</f>
        <v>1.768414</v>
      </c>
      <c r="I41" s="3">
        <f>'idp Prjimp'!I36</f>
        <v>4.342068</v>
      </c>
      <c r="J41" s="3">
        <f>'idp Prjimp'!J36</f>
        <v>21.14731</v>
      </c>
      <c r="K41" s="3">
        <f>'idp Prjimp'!K36</f>
        <v>0</v>
      </c>
      <c r="L41" s="3">
        <f>'idp Prjimp'!L36</f>
        <v>0</v>
      </c>
      <c r="M41" s="3">
        <f t="shared" si="4"/>
        <v>0</v>
      </c>
      <c r="N41" s="3">
        <f t="shared" si="2"/>
        <v>0</v>
      </c>
      <c r="O41" s="3">
        <f t="shared" si="3"/>
        <v>0</v>
      </c>
      <c r="Q41" s="3" t="str">
        <f t="shared" si="5"/>
        <v>#REF!</v>
      </c>
      <c r="R41" s="3" t="str">
        <f t="array" ref="R41">IFERROR(INDEX(Overall!$C$3:$C$389,MATCH(B41,Overall!$D$3:$D$389,0)),"No")</f>
        <v>No</v>
      </c>
      <c r="S41" s="93">
        <f t="shared" si="6"/>
        <v>1</v>
      </c>
      <c r="T41" s="136"/>
      <c r="U41" s="3" t="str">
        <f t="shared" si="7"/>
        <v/>
      </c>
      <c r="W41" s="3">
        <f t="shared" si="8"/>
        <v>0</v>
      </c>
    </row>
    <row r="42" ht="15.75" customHeight="1">
      <c r="B42" s="3" t="str">
        <f>'idp Prjimp'!N37</f>
        <v>Michael Brockers</v>
      </c>
      <c r="C42" s="3" t="str">
        <f>'idp Prjimp'!C37</f>
        <v>dl</v>
      </c>
      <c r="D42" s="3">
        <f>'idp Prjimp'!D37</f>
        <v>19.74108</v>
      </c>
      <c r="E42" s="3">
        <f>'idp Prjimp'!E37</f>
        <v>0</v>
      </c>
      <c r="F42" s="3">
        <f>'idp Prjimp'!F37</f>
        <v>0</v>
      </c>
      <c r="G42" s="3">
        <f>'idp Prjimp'!G37</f>
        <v>0</v>
      </c>
      <c r="H42" s="3">
        <f>'idp Prjimp'!H37</f>
        <v>1.49051</v>
      </c>
      <c r="I42" s="3">
        <f>'idp Prjimp'!I37</f>
        <v>2.758924</v>
      </c>
      <c r="J42" s="3">
        <f>'idp Prjimp'!J37</f>
        <v>34.05694</v>
      </c>
      <c r="K42" s="3">
        <f>'idp Prjimp'!K37</f>
        <v>0</v>
      </c>
      <c r="L42" s="3">
        <f>'idp Prjimp'!L37</f>
        <v>0</v>
      </c>
      <c r="M42" s="3">
        <f t="shared" si="4"/>
        <v>0</v>
      </c>
      <c r="N42" s="3">
        <f t="shared" si="2"/>
        <v>0</v>
      </c>
      <c r="O42" s="3">
        <f t="shared" si="3"/>
        <v>0</v>
      </c>
      <c r="Q42" s="3" t="str">
        <f t="shared" si="5"/>
        <v>#REF!</v>
      </c>
      <c r="R42" s="3" t="str">
        <f t="array" ref="R42">IFERROR(INDEX(Overall!$C$3:$C$389,MATCH(B42,Overall!$D$3:$D$389,0)),"No")</f>
        <v>No</v>
      </c>
      <c r="S42" s="93">
        <f t="shared" si="6"/>
        <v>1</v>
      </c>
      <c r="T42" s="136"/>
      <c r="U42" s="3" t="str">
        <f t="shared" si="7"/>
        <v/>
      </c>
      <c r="W42" s="3">
        <f t="shared" si="8"/>
        <v>0</v>
      </c>
    </row>
    <row r="43" ht="15.75" customHeight="1">
      <c r="B43" s="3" t="str">
        <f>'idp Prjimp'!N38</f>
        <v>Fletcher Cox</v>
      </c>
      <c r="C43" s="3" t="str">
        <f>'idp Prjimp'!C38</f>
        <v>dl</v>
      </c>
      <c r="D43" s="3">
        <f>'idp Prjimp'!D38</f>
        <v>17.23994</v>
      </c>
      <c r="E43" s="3">
        <f>'idp Prjimp'!E38</f>
        <v>2.50949</v>
      </c>
      <c r="F43" s="3">
        <f>'idp Prjimp'!F38</f>
        <v>1.49051</v>
      </c>
      <c r="G43" s="3">
        <f>'idp Prjimp'!G38</f>
        <v>0</v>
      </c>
      <c r="H43" s="3">
        <f>'idp Prjimp'!H38</f>
        <v>2.212606</v>
      </c>
      <c r="I43" s="3">
        <f>'idp Prjimp'!I38</f>
        <v>5.036827</v>
      </c>
      <c r="J43" s="3">
        <f>'idp Prjimp'!J38</f>
        <v>30.40623</v>
      </c>
      <c r="K43" s="3">
        <f>'idp Prjimp'!K38</f>
        <v>0</v>
      </c>
      <c r="L43" s="3">
        <f>'idp Prjimp'!L38</f>
        <v>0</v>
      </c>
      <c r="M43" s="3">
        <f t="shared" si="4"/>
        <v>0</v>
      </c>
      <c r="N43" s="3">
        <f t="shared" si="2"/>
        <v>0</v>
      </c>
      <c r="O43" s="3">
        <f t="shared" si="3"/>
        <v>0</v>
      </c>
      <c r="Q43" s="3" t="str">
        <f t="shared" si="5"/>
        <v>#REF!</v>
      </c>
      <c r="R43" s="3" t="str">
        <f t="array" ref="R43">IFERROR(INDEX(Overall!$C$3:$C$389,MATCH(B43,Overall!$D$3:$D$389,0)),"No")</f>
        <v>No</v>
      </c>
      <c r="S43" s="93">
        <f t="shared" si="6"/>
        <v>1</v>
      </c>
      <c r="T43" s="136"/>
      <c r="U43" s="3" t="str">
        <f t="shared" si="7"/>
        <v/>
      </c>
      <c r="W43" s="3">
        <f t="shared" si="8"/>
        <v>0</v>
      </c>
    </row>
    <row r="44" ht="15.75" customHeight="1">
      <c r="B44" s="3" t="str">
        <f>'idp Prjimp'!N39</f>
        <v>Akiem Hicks</v>
      </c>
      <c r="C44" s="3" t="str">
        <f>'idp Prjimp'!C39</f>
        <v>dl</v>
      </c>
      <c r="D44" s="3">
        <f>'idp Prjimp'!D39</f>
        <v>13.23994</v>
      </c>
      <c r="E44" s="3">
        <f>'idp Prjimp'!E39</f>
        <v>1.49051</v>
      </c>
      <c r="F44" s="3">
        <f>'idp Prjimp'!F39</f>
        <v>0.768414</v>
      </c>
      <c r="G44" s="3">
        <f>'idp Prjimp'!G39</f>
        <v>0</v>
      </c>
      <c r="H44" s="3">
        <f>'idp Prjimp'!H39</f>
        <v>2.092635</v>
      </c>
      <c r="I44" s="3">
        <f>'idp Prjimp'!I39</f>
        <v>6.156799</v>
      </c>
      <c r="J44" s="3">
        <f>'idp Prjimp'!J39</f>
        <v>30.60212</v>
      </c>
      <c r="K44" s="3">
        <f>'idp Prjimp'!K39</f>
        <v>0</v>
      </c>
      <c r="L44" s="3">
        <f>'idp Prjimp'!L39</f>
        <v>0</v>
      </c>
      <c r="M44" s="3">
        <f t="shared" si="4"/>
        <v>0</v>
      </c>
      <c r="N44" s="3">
        <f t="shared" si="2"/>
        <v>0</v>
      </c>
      <c r="O44" s="3">
        <f t="shared" si="3"/>
        <v>0</v>
      </c>
      <c r="Q44" s="3" t="str">
        <f t="shared" si="5"/>
        <v>#REF!</v>
      </c>
      <c r="R44" s="3" t="str">
        <f t="array" ref="R44">IFERROR(INDEX(Overall!$C$3:$C$389,MATCH(B44,Overall!$D$3:$D$389,0)),"No")</f>
        <v>No</v>
      </c>
      <c r="S44" s="93">
        <f t="shared" si="6"/>
        <v>1</v>
      </c>
      <c r="T44" s="136"/>
      <c r="U44" s="3" t="str">
        <f t="shared" si="7"/>
        <v/>
      </c>
      <c r="W44" s="3">
        <f t="shared" si="8"/>
        <v>0</v>
      </c>
    </row>
    <row r="45" ht="15.75" customHeight="1">
      <c r="B45" s="3" t="str">
        <f>'idp Prjimp'!N40</f>
        <v>Dontari Poe</v>
      </c>
      <c r="C45" s="3" t="str">
        <f>'idp Prjimp'!C40</f>
        <v>dl</v>
      </c>
      <c r="D45" s="3">
        <f>'idp Prjimp'!D40</f>
        <v>5.5</v>
      </c>
      <c r="E45" s="3">
        <f>'idp Prjimp'!E40</f>
        <v>0</v>
      </c>
      <c r="F45" s="3">
        <f>'idp Prjimp'!F40</f>
        <v>0</v>
      </c>
      <c r="G45" s="3">
        <f>'idp Prjimp'!G40</f>
        <v>0</v>
      </c>
      <c r="H45" s="3">
        <f>'idp Prjimp'!H40</f>
        <v>0</v>
      </c>
      <c r="I45" s="3">
        <f>'idp Prjimp'!I40</f>
        <v>1.7</v>
      </c>
      <c r="J45" s="3">
        <f>'idp Prjimp'!J40</f>
        <v>12.3</v>
      </c>
      <c r="K45" s="3">
        <f>'idp Prjimp'!K40</f>
        <v>0</v>
      </c>
      <c r="L45" s="3">
        <f>'idp Prjimp'!L40</f>
        <v>0</v>
      </c>
      <c r="M45" s="3">
        <f t="shared" si="4"/>
        <v>0</v>
      </c>
      <c r="N45" s="3">
        <f t="shared" si="2"/>
        <v>0</v>
      </c>
      <c r="O45" s="3">
        <f t="shared" si="3"/>
        <v>0</v>
      </c>
      <c r="Q45" s="3" t="str">
        <f t="shared" si="5"/>
        <v>#REF!</v>
      </c>
      <c r="R45" s="3" t="str">
        <f t="array" ref="R45">IFERROR(INDEX(Overall!$C$3:$C$389,MATCH(B45,Overall!$D$3:$D$389,0)),"No")</f>
        <v>No</v>
      </c>
      <c r="S45" s="93">
        <f t="shared" si="6"/>
        <v>1</v>
      </c>
      <c r="T45" s="136"/>
      <c r="U45" s="3" t="str">
        <f t="shared" si="7"/>
        <v/>
      </c>
      <c r="W45" s="3">
        <f t="shared" si="8"/>
        <v>0</v>
      </c>
    </row>
    <row r="46" ht="15.75" customHeight="1">
      <c r="B46" s="3" t="str">
        <f>'idp Prjimp'!N41</f>
        <v>Olivier Vernon</v>
      </c>
      <c r="C46" s="3" t="str">
        <f>'idp Prjimp'!C41</f>
        <v>dl</v>
      </c>
      <c r="D46" s="3">
        <f>'idp Prjimp'!D41</f>
        <v>9.621105</v>
      </c>
      <c r="E46" s="3">
        <f>'idp Prjimp'!E41</f>
        <v>0.416856</v>
      </c>
      <c r="F46" s="3">
        <f>'idp Prjimp'!F41</f>
        <v>0.536827</v>
      </c>
      <c r="G46" s="3">
        <f>'idp Prjimp'!G41</f>
        <v>0</v>
      </c>
      <c r="H46" s="3">
        <f>'idp Prjimp'!H41</f>
        <v>0.536827</v>
      </c>
      <c r="I46" s="3">
        <f>'idp Prjimp'!I41</f>
        <v>6.750567</v>
      </c>
      <c r="J46" s="3">
        <f>'idp Prjimp'!J41</f>
        <v>26.99391</v>
      </c>
      <c r="K46" s="3">
        <f>'idp Prjimp'!K41</f>
        <v>0</v>
      </c>
      <c r="L46" s="3">
        <f>'idp Prjimp'!L41</f>
        <v>0</v>
      </c>
      <c r="M46" s="3">
        <f t="shared" si="4"/>
        <v>0</v>
      </c>
      <c r="N46" s="3">
        <f t="shared" si="2"/>
        <v>0</v>
      </c>
      <c r="O46" s="3">
        <f t="shared" si="3"/>
        <v>0</v>
      </c>
      <c r="Q46" s="3" t="str">
        <f t="shared" si="5"/>
        <v>#REF!</v>
      </c>
      <c r="R46" s="3" t="str">
        <f t="array" ref="R46">IFERROR(INDEX(Overall!$C$3:$C$389,MATCH(B46,Overall!$D$3:$D$389,0)),"No")</f>
        <v>No</v>
      </c>
      <c r="S46" s="93">
        <f t="shared" si="6"/>
        <v>1</v>
      </c>
      <c r="T46" s="136"/>
      <c r="U46" s="3" t="str">
        <f t="shared" si="7"/>
        <v/>
      </c>
      <c r="W46" s="3">
        <f t="shared" si="8"/>
        <v>0</v>
      </c>
    </row>
    <row r="47" ht="15.75" customHeight="1">
      <c r="B47" s="3" t="str">
        <f>'idp Prjimp'!N42</f>
        <v>Chandler Jones</v>
      </c>
      <c r="C47" s="3" t="str">
        <f>'idp Prjimp'!C42</f>
        <v>dl</v>
      </c>
      <c r="D47" s="3">
        <f>'idp Prjimp'!D42</f>
        <v>0</v>
      </c>
      <c r="E47" s="3">
        <f>'idp Prjimp'!E42</f>
        <v>0</v>
      </c>
      <c r="F47" s="3">
        <f>'idp Prjimp'!F42</f>
        <v>0.9</v>
      </c>
      <c r="G47" s="3">
        <f>'idp Prjimp'!G42</f>
        <v>0.06</v>
      </c>
      <c r="H47" s="3">
        <f>'idp Prjimp'!H42</f>
        <v>3.2</v>
      </c>
      <c r="I47" s="3">
        <f>'idp Prjimp'!I42</f>
        <v>16.38</v>
      </c>
      <c r="J47" s="3">
        <f>'idp Prjimp'!J42</f>
        <v>51.44</v>
      </c>
      <c r="K47" s="3">
        <f>'idp Prjimp'!K42</f>
        <v>0</v>
      </c>
      <c r="L47" s="3">
        <f>'idp Prjimp'!L42</f>
        <v>0</v>
      </c>
      <c r="M47" s="3">
        <f t="shared" si="4"/>
        <v>0</v>
      </c>
      <c r="N47" s="3">
        <f t="shared" si="2"/>
        <v>0</v>
      </c>
      <c r="O47" s="3">
        <f t="shared" si="3"/>
        <v>0</v>
      </c>
      <c r="Q47" s="3" t="str">
        <f t="shared" si="5"/>
        <v>#REF!</v>
      </c>
      <c r="R47" s="3" t="str">
        <f t="array" ref="R47">IFERROR(INDEX(Overall!$C$3:$C$389,MATCH(B47,Overall!$D$3:$D$389,0)),"No")</f>
        <v>No</v>
      </c>
      <c r="S47" s="93">
        <f t="shared" si="6"/>
        <v>1</v>
      </c>
      <c r="T47" s="136"/>
      <c r="U47" s="3" t="str">
        <f t="shared" si="7"/>
        <v/>
      </c>
      <c r="W47" s="3">
        <f t="shared" si="8"/>
        <v>0</v>
      </c>
    </row>
    <row r="48" ht="15.75" customHeight="1">
      <c r="B48" s="3" t="str">
        <f>'idp Prjimp'!N43</f>
        <v>Abry Jones</v>
      </c>
      <c r="C48" s="3" t="str">
        <f>'idp Prjimp'!C43</f>
        <v>dl</v>
      </c>
      <c r="D48" s="3">
        <f>'idp Prjimp'!D43</f>
        <v>13.84433</v>
      </c>
      <c r="E48" s="3">
        <f>'idp Prjimp'!E43</f>
        <v>0.536827</v>
      </c>
      <c r="F48" s="3">
        <f>'idp Prjimp'!F43</f>
        <v>0.536827</v>
      </c>
      <c r="G48" s="3">
        <f>'idp Prjimp'!G43</f>
        <v>0</v>
      </c>
      <c r="H48" s="3">
        <f>'idp Prjimp'!H43</f>
        <v>1.212606</v>
      </c>
      <c r="I48" s="3">
        <f>'idp Prjimp'!I43</f>
        <v>2.546317</v>
      </c>
      <c r="J48" s="3">
        <f>'idp Prjimp'!J43</f>
        <v>22.35382</v>
      </c>
      <c r="K48" s="3">
        <f>'idp Prjimp'!K43</f>
        <v>0</v>
      </c>
      <c r="L48" s="3">
        <f>'idp Prjimp'!L43</f>
        <v>0</v>
      </c>
      <c r="M48" s="3">
        <f t="shared" si="4"/>
        <v>0</v>
      </c>
      <c r="N48" s="3">
        <f t="shared" si="2"/>
        <v>0</v>
      </c>
      <c r="O48" s="3">
        <f t="shared" si="3"/>
        <v>0</v>
      </c>
      <c r="Q48" s="3" t="str">
        <f t="shared" si="5"/>
        <v>#REF!</v>
      </c>
      <c r="R48" s="3" t="str">
        <f t="array" ref="R48">IFERROR(INDEX(Overall!$C$3:$C$389,MATCH(B48,Overall!$D$3:$D$389,0)),"No")</f>
        <v>No</v>
      </c>
      <c r="S48" s="93">
        <f t="shared" si="6"/>
        <v>1</v>
      </c>
      <c r="T48" s="136"/>
      <c r="U48" s="3" t="str">
        <f t="shared" si="7"/>
        <v/>
      </c>
      <c r="W48" s="3">
        <f t="shared" si="8"/>
        <v>0</v>
      </c>
    </row>
    <row r="49" ht="15.75" customHeight="1">
      <c r="B49" s="3" t="str">
        <f>'idp Prjimp'!N44</f>
        <v>John Jenkins</v>
      </c>
      <c r="C49" s="3" t="str">
        <f>'idp Prjimp'!C44</f>
        <v>dl</v>
      </c>
      <c r="D49" s="3">
        <f>'idp Prjimp'!D44</f>
        <v>11.4</v>
      </c>
      <c r="E49" s="3">
        <f>'idp Prjimp'!E44</f>
        <v>0</v>
      </c>
      <c r="F49" s="3">
        <f>'idp Prjimp'!F44</f>
        <v>0</v>
      </c>
      <c r="G49" s="3">
        <f>'idp Prjimp'!G44</f>
        <v>0</v>
      </c>
      <c r="H49" s="3">
        <f>'idp Prjimp'!H44</f>
        <v>2.2</v>
      </c>
      <c r="I49" s="3">
        <f>'idp Prjimp'!I44</f>
        <v>0.7</v>
      </c>
      <c r="J49" s="3">
        <f>'idp Prjimp'!J44</f>
        <v>14.1</v>
      </c>
      <c r="K49" s="3">
        <f>'idp Prjimp'!K44</f>
        <v>0</v>
      </c>
      <c r="L49" s="3">
        <f>'idp Prjimp'!L44</f>
        <v>0</v>
      </c>
      <c r="M49" s="3">
        <f t="shared" si="4"/>
        <v>0</v>
      </c>
      <c r="N49" s="3">
        <f t="shared" si="2"/>
        <v>0</v>
      </c>
      <c r="O49" s="3">
        <f t="shared" si="3"/>
        <v>0</v>
      </c>
      <c r="Q49" s="3" t="str">
        <f t="shared" si="5"/>
        <v>#REF!</v>
      </c>
      <c r="R49" s="3" t="str">
        <f t="array" ref="R49">IFERROR(INDEX(Overall!$C$3:$C$389,MATCH(B49,Overall!$D$3:$D$389,0)),"No")</f>
        <v>No</v>
      </c>
      <c r="S49" s="93">
        <f t="shared" si="6"/>
        <v>1</v>
      </c>
      <c r="T49" s="136"/>
      <c r="U49" s="3" t="str">
        <f t="shared" si="7"/>
        <v/>
      </c>
      <c r="W49" s="3">
        <f t="shared" si="8"/>
        <v>0</v>
      </c>
    </row>
    <row r="50" ht="15.75" customHeight="1">
      <c r="B50" s="3" t="str">
        <f>'idp Prjimp'!N45</f>
        <v>John Simon</v>
      </c>
      <c r="C50" s="3" t="str">
        <f>'idp Prjimp'!C45</f>
        <v>dl</v>
      </c>
      <c r="D50" s="3">
        <f>'idp Prjimp'!D45</f>
        <v>20.8</v>
      </c>
      <c r="E50" s="3">
        <f>'idp Prjimp'!E45</f>
        <v>1</v>
      </c>
      <c r="F50" s="3">
        <f>'idp Prjimp'!F45</f>
        <v>0.5</v>
      </c>
      <c r="G50" s="3">
        <f>'idp Prjimp'!G45</f>
        <v>0.8</v>
      </c>
      <c r="H50" s="3">
        <f>'idp Prjimp'!H45</f>
        <v>2.8</v>
      </c>
      <c r="I50" s="3">
        <f>'idp Prjimp'!I45</f>
        <v>6.4</v>
      </c>
      <c r="J50" s="3">
        <f>'idp Prjimp'!J45</f>
        <v>35.8</v>
      </c>
      <c r="K50" s="3">
        <f>'idp Prjimp'!K45</f>
        <v>0</v>
      </c>
      <c r="L50" s="3">
        <f>'idp Prjimp'!L45</f>
        <v>0</v>
      </c>
      <c r="M50" s="3">
        <f t="shared" si="4"/>
        <v>0</v>
      </c>
      <c r="N50" s="3">
        <f t="shared" si="2"/>
        <v>0</v>
      </c>
      <c r="O50" s="3">
        <f t="shared" si="3"/>
        <v>0</v>
      </c>
      <c r="Q50" s="3" t="str">
        <f t="shared" si="5"/>
        <v>#REF!</v>
      </c>
      <c r="R50" s="3" t="str">
        <f t="array" ref="R50">IFERROR(INDEX(Overall!$C$3:$C$389,MATCH(B50,Overall!$D$3:$D$389,0)),"No")</f>
        <v>No</v>
      </c>
      <c r="S50" s="93">
        <f t="shared" si="6"/>
        <v>1</v>
      </c>
      <c r="T50" s="136"/>
      <c r="U50" s="3" t="str">
        <f t="shared" si="7"/>
        <v/>
      </c>
      <c r="W50" s="3">
        <f t="shared" si="8"/>
        <v>0</v>
      </c>
    </row>
    <row r="51" ht="15.75" customHeight="1">
      <c r="B51" s="3" t="str">
        <f>'idp Prjimp'!N46</f>
        <v>Kawann Short</v>
      </c>
      <c r="C51" s="3" t="str">
        <f>'idp Prjimp'!C46</f>
        <v>dl</v>
      </c>
      <c r="D51" s="3">
        <f>'idp Prjimp'!D46</f>
        <v>14.64844</v>
      </c>
      <c r="E51" s="3">
        <f>'idp Prjimp'!E46</f>
        <v>0.953683</v>
      </c>
      <c r="F51" s="3">
        <f>'idp Prjimp'!F46</f>
        <v>0.536827</v>
      </c>
      <c r="G51" s="3">
        <f>'idp Prjimp'!G46</f>
        <v>0</v>
      </c>
      <c r="H51" s="3">
        <f>'idp Prjimp'!H46</f>
        <v>2.046317</v>
      </c>
      <c r="I51" s="3">
        <f>'idp Prjimp'!I46</f>
        <v>4.916856</v>
      </c>
      <c r="J51" s="3">
        <f>'idp Prjimp'!J46</f>
        <v>23.53683</v>
      </c>
      <c r="K51" s="3">
        <f>'idp Prjimp'!K46</f>
        <v>0</v>
      </c>
      <c r="L51" s="3">
        <f>'idp Prjimp'!L46</f>
        <v>0</v>
      </c>
      <c r="M51" s="3">
        <f t="shared" si="4"/>
        <v>0</v>
      </c>
      <c r="N51" s="3">
        <f t="shared" si="2"/>
        <v>0</v>
      </c>
      <c r="O51" s="3">
        <f t="shared" si="3"/>
        <v>0</v>
      </c>
      <c r="Q51" s="3" t="str">
        <f t="shared" si="5"/>
        <v>#REF!</v>
      </c>
      <c r="R51" s="3" t="str">
        <f t="array" ref="R51">IFERROR(INDEX(Overall!$C$3:$C$389,MATCH(B51,Overall!$D$3:$D$389,0)),"No")</f>
        <v>No</v>
      </c>
      <c r="S51" s="93">
        <f t="shared" si="6"/>
        <v>1</v>
      </c>
      <c r="T51" s="136"/>
      <c r="U51" s="3" t="str">
        <f t="shared" si="7"/>
        <v/>
      </c>
      <c r="W51" s="3">
        <f t="shared" si="8"/>
        <v>0</v>
      </c>
    </row>
    <row r="52" ht="15.75" customHeight="1">
      <c r="B52" s="3" t="str">
        <f>'idp Prjimp'!N47</f>
        <v>Margus Hunt</v>
      </c>
      <c r="C52" s="3" t="str">
        <f>'idp Prjimp'!C47</f>
        <v>dl</v>
      </c>
      <c r="D52" s="3">
        <f>'idp Prjimp'!D47</f>
        <v>3.4</v>
      </c>
      <c r="E52" s="3">
        <f>'idp Prjimp'!E47</f>
        <v>0</v>
      </c>
      <c r="F52" s="3">
        <f>'idp Prjimp'!F47</f>
        <v>0</v>
      </c>
      <c r="G52" s="3">
        <f>'idp Prjimp'!G47</f>
        <v>0</v>
      </c>
      <c r="H52" s="3">
        <f>'idp Prjimp'!H47</f>
        <v>0</v>
      </c>
      <c r="I52" s="3">
        <f>'idp Prjimp'!I47</f>
        <v>0</v>
      </c>
      <c r="J52" s="3">
        <f>'idp Prjimp'!J47</f>
        <v>10.2</v>
      </c>
      <c r="K52" s="3">
        <f>'idp Prjimp'!K47</f>
        <v>0</v>
      </c>
      <c r="L52" s="3">
        <f>'idp Prjimp'!L47</f>
        <v>0</v>
      </c>
      <c r="M52" s="3">
        <f t="shared" si="4"/>
        <v>0</v>
      </c>
      <c r="N52" s="3">
        <f t="shared" si="2"/>
        <v>0</v>
      </c>
      <c r="O52" s="3">
        <f t="shared" si="3"/>
        <v>0</v>
      </c>
      <c r="Q52" s="3" t="str">
        <f t="shared" si="5"/>
        <v>#REF!</v>
      </c>
      <c r="R52" s="3" t="str">
        <f t="array" ref="R52">IFERROR(INDEX(Overall!$C$3:$C$389,MATCH(B52,Overall!$D$3:$D$389,0)),"No")</f>
        <v>No</v>
      </c>
      <c r="S52" s="93">
        <f t="shared" si="6"/>
        <v>1</v>
      </c>
      <c r="T52" s="136"/>
      <c r="U52" s="3" t="str">
        <f t="shared" si="7"/>
        <v/>
      </c>
      <c r="W52" s="3">
        <f t="shared" si="8"/>
        <v>0</v>
      </c>
    </row>
    <row r="53" ht="15.75" customHeight="1">
      <c r="B53" s="3" t="str">
        <f>'idp Prjimp'!N48</f>
        <v>Alex Okafor</v>
      </c>
      <c r="C53" s="3" t="str">
        <f>'idp Prjimp'!C48</f>
        <v>dl</v>
      </c>
      <c r="D53" s="3">
        <f>'idp Prjimp'!D48</f>
        <v>11.8</v>
      </c>
      <c r="E53" s="3">
        <f>'idp Prjimp'!E48</f>
        <v>0.4</v>
      </c>
      <c r="F53" s="3">
        <f>'idp Prjimp'!F48</f>
        <v>0.4</v>
      </c>
      <c r="G53" s="3">
        <f>'idp Prjimp'!G48</f>
        <v>0.4</v>
      </c>
      <c r="H53" s="3">
        <f>'idp Prjimp'!H48</f>
        <v>1.3</v>
      </c>
      <c r="I53" s="3">
        <f>'idp Prjimp'!I48</f>
        <v>5</v>
      </c>
      <c r="J53" s="3">
        <f>'idp Prjimp'!J48</f>
        <v>18.5</v>
      </c>
      <c r="K53" s="3">
        <f>'idp Prjimp'!K48</f>
        <v>0</v>
      </c>
      <c r="L53" s="3">
        <f>'idp Prjimp'!L48</f>
        <v>0</v>
      </c>
      <c r="M53" s="3">
        <f t="shared" si="4"/>
        <v>0</v>
      </c>
      <c r="N53" s="3">
        <f t="shared" si="2"/>
        <v>0</v>
      </c>
      <c r="O53" s="3">
        <f t="shared" si="3"/>
        <v>0</v>
      </c>
      <c r="Q53" s="3" t="str">
        <f t="shared" si="5"/>
        <v>#REF!</v>
      </c>
      <c r="R53" s="3" t="str">
        <f t="array" ref="R53">IFERROR(INDEX(Overall!$C$3:$C$389,MATCH(B53,Overall!$D$3:$D$389,0)),"No")</f>
        <v>No</v>
      </c>
      <c r="S53" s="93">
        <f t="shared" si="6"/>
        <v>1</v>
      </c>
      <c r="T53" s="136"/>
      <c r="U53" s="3" t="str">
        <f t="shared" si="7"/>
        <v/>
      </c>
      <c r="W53" s="3">
        <f t="shared" si="8"/>
        <v>0</v>
      </c>
    </row>
    <row r="54" ht="15.75" customHeight="1">
      <c r="B54" s="3" t="str">
        <f>'idp Prjimp'!N49</f>
        <v>Damontre Moore</v>
      </c>
      <c r="C54" s="3" t="str">
        <f>'idp Prjimp'!C49</f>
        <v>dl</v>
      </c>
      <c r="D54" s="3">
        <f>'idp Prjimp'!D49</f>
        <v>0.9</v>
      </c>
      <c r="E54" s="3">
        <f>'idp Prjimp'!E49</f>
        <v>0.3</v>
      </c>
      <c r="F54" s="3">
        <f>'idp Prjimp'!F49</f>
        <v>0</v>
      </c>
      <c r="G54" s="3">
        <f>'idp Prjimp'!G49</f>
        <v>0</v>
      </c>
      <c r="H54" s="3">
        <f>'idp Prjimp'!H49</f>
        <v>0</v>
      </c>
      <c r="I54" s="3">
        <f>'idp Prjimp'!I49</f>
        <v>0</v>
      </c>
      <c r="J54" s="3">
        <f>'idp Prjimp'!J49</f>
        <v>0.6</v>
      </c>
      <c r="K54" s="3">
        <f>'idp Prjimp'!K49</f>
        <v>0</v>
      </c>
      <c r="L54" s="3">
        <f>'idp Prjimp'!L49</f>
        <v>0</v>
      </c>
      <c r="M54" s="3">
        <f t="shared" si="4"/>
        <v>0</v>
      </c>
      <c r="N54" s="3">
        <f t="shared" si="2"/>
        <v>0</v>
      </c>
      <c r="O54" s="3">
        <f t="shared" si="3"/>
        <v>0</v>
      </c>
      <c r="Q54" s="3" t="str">
        <f t="shared" si="5"/>
        <v>#REF!</v>
      </c>
      <c r="R54" s="3" t="str">
        <f t="array" ref="R54">IFERROR(INDEX(Overall!$C$3:$C$389,MATCH(B54,Overall!$D$3:$D$389,0)),"No")</f>
        <v>No</v>
      </c>
      <c r="S54" s="93">
        <f t="shared" si="6"/>
        <v>1</v>
      </c>
      <c r="T54" s="136"/>
      <c r="U54" s="3" t="str">
        <f t="shared" si="7"/>
        <v/>
      </c>
      <c r="W54" s="3">
        <f t="shared" si="8"/>
        <v>0</v>
      </c>
    </row>
    <row r="55" ht="15.75" customHeight="1">
      <c r="B55" s="3" t="str">
        <f>'idp Prjimp'!N50</f>
        <v>Sheldon Richardson</v>
      </c>
      <c r="C55" s="3" t="str">
        <f>'idp Prjimp'!C50</f>
        <v>dl</v>
      </c>
      <c r="D55" s="3">
        <f>'idp Prjimp'!D50</f>
        <v>18.9347</v>
      </c>
      <c r="E55" s="3">
        <f>'idp Prjimp'!E50</f>
        <v>2</v>
      </c>
      <c r="F55" s="3">
        <f>'idp Prjimp'!F50</f>
        <v>0.536827</v>
      </c>
      <c r="G55" s="3">
        <f>'idp Prjimp'!G50</f>
        <v>0</v>
      </c>
      <c r="H55" s="3">
        <f>'idp Prjimp'!H50</f>
        <v>3.370538</v>
      </c>
      <c r="I55" s="3">
        <f>'idp Prjimp'!I50</f>
        <v>3.314731</v>
      </c>
      <c r="J55" s="3">
        <f>'idp Prjimp'!J50</f>
        <v>33.16856</v>
      </c>
      <c r="K55" s="3">
        <f>'idp Prjimp'!K50</f>
        <v>0</v>
      </c>
      <c r="L55" s="3">
        <f>'idp Prjimp'!L50</f>
        <v>0</v>
      </c>
      <c r="M55" s="3">
        <f t="shared" si="4"/>
        <v>0</v>
      </c>
      <c r="N55" s="3">
        <f t="shared" si="2"/>
        <v>0</v>
      </c>
      <c r="O55" s="3">
        <f t="shared" si="3"/>
        <v>0</v>
      </c>
      <c r="Q55" s="3" t="str">
        <f t="shared" si="5"/>
        <v>#REF!</v>
      </c>
      <c r="R55" s="3" t="str">
        <f t="array" ref="R55">IFERROR(INDEX(Overall!$C$3:$C$389,MATCH(B55,Overall!$D$3:$D$389,0)),"No")</f>
        <v>No</v>
      </c>
      <c r="S55" s="93">
        <f t="shared" si="6"/>
        <v>1</v>
      </c>
      <c r="T55" s="136"/>
      <c r="U55" s="3" t="str">
        <f t="shared" si="7"/>
        <v/>
      </c>
      <c r="W55" s="3">
        <f t="shared" si="8"/>
        <v>0</v>
      </c>
    </row>
    <row r="56" ht="15.75" customHeight="1">
      <c r="B56" s="3" t="str">
        <f>'idp Prjimp'!N51</f>
        <v>Joh1000than Hankins</v>
      </c>
      <c r="C56" s="3" t="str">
        <f>'idp Prjimp'!C51</f>
        <v>dl</v>
      </c>
      <c r="D56" s="3">
        <f>'idp Prjimp'!D51</f>
        <v>21.4</v>
      </c>
      <c r="E56" s="3">
        <f>'idp Prjimp'!E51</f>
        <v>0</v>
      </c>
      <c r="F56" s="3">
        <f>'idp Prjimp'!F51</f>
        <v>0</v>
      </c>
      <c r="G56" s="3">
        <f>'idp Prjimp'!G51</f>
        <v>0</v>
      </c>
      <c r="H56" s="3">
        <f>'idp Prjimp'!H51</f>
        <v>1.1</v>
      </c>
      <c r="I56" s="3">
        <f>'idp Prjimp'!I51</f>
        <v>0.8</v>
      </c>
      <c r="J56" s="3">
        <f>'idp Prjimp'!J51</f>
        <v>27.6</v>
      </c>
      <c r="K56" s="3">
        <f>'idp Prjimp'!K51</f>
        <v>0</v>
      </c>
      <c r="L56" s="3">
        <f>'idp Prjimp'!L51</f>
        <v>0</v>
      </c>
      <c r="M56" s="3">
        <f t="shared" si="4"/>
        <v>0</v>
      </c>
      <c r="N56" s="3">
        <f t="shared" si="2"/>
        <v>0</v>
      </c>
      <c r="O56" s="3">
        <f t="shared" si="3"/>
        <v>0</v>
      </c>
      <c r="Q56" s="3" t="str">
        <f t="shared" si="5"/>
        <v>#REF!</v>
      </c>
      <c r="R56" s="3" t="str">
        <f t="array" ref="R56">IFERROR(INDEX(Overall!$C$3:$C$389,MATCH(B56,Overall!$D$3:$D$389,0)),"No")</f>
        <v>No</v>
      </c>
      <c r="S56" s="93">
        <f t="shared" si="6"/>
        <v>1</v>
      </c>
      <c r="T56" s="136"/>
      <c r="U56" s="3" t="str">
        <f t="shared" si="7"/>
        <v/>
      </c>
      <c r="W56" s="3">
        <f t="shared" si="8"/>
        <v>0</v>
      </c>
    </row>
    <row r="57" ht="15.75" customHeight="1">
      <c r="B57" s="3" t="str">
        <f>'idp Prjimp'!N52</f>
        <v>William Gholston</v>
      </c>
      <c r="C57" s="3" t="str">
        <f>'idp Prjimp'!C52</f>
        <v>dl</v>
      </c>
      <c r="D57" s="3">
        <f>'idp Prjimp'!D52</f>
        <v>9.157932</v>
      </c>
      <c r="E57" s="3">
        <f>'idp Prjimp'!E52</f>
        <v>1.046317</v>
      </c>
      <c r="F57" s="3">
        <f>'idp Prjimp'!F52</f>
        <v>0</v>
      </c>
      <c r="G57" s="3">
        <f>'idp Prjimp'!G52</f>
        <v>0</v>
      </c>
      <c r="H57" s="3">
        <f>'idp Prjimp'!H52</f>
        <v>1</v>
      </c>
      <c r="I57" s="3">
        <f>'idp Prjimp'!I52</f>
        <v>3.48102</v>
      </c>
      <c r="J57" s="3">
        <f>'idp Prjimp'!J52</f>
        <v>24.35382</v>
      </c>
      <c r="K57" s="3">
        <f>'idp Prjimp'!K52</f>
        <v>0</v>
      </c>
      <c r="L57" s="3">
        <f>'idp Prjimp'!L52</f>
        <v>0</v>
      </c>
      <c r="M57" s="3">
        <f t="shared" si="4"/>
        <v>0</v>
      </c>
      <c r="N57" s="3">
        <f t="shared" si="2"/>
        <v>0</v>
      </c>
      <c r="O57" s="3">
        <f t="shared" si="3"/>
        <v>0</v>
      </c>
      <c r="Q57" s="3" t="str">
        <f t="shared" si="5"/>
        <v>#REF!</v>
      </c>
      <c r="R57" s="3" t="str">
        <f t="array" ref="R57">IFERROR(INDEX(Overall!$C$3:$C$389,MATCH(B57,Overall!$D$3:$D$389,0)),"No")</f>
        <v>No</v>
      </c>
      <c r="S57" s="93">
        <f t="shared" si="6"/>
        <v>1</v>
      </c>
      <c r="T57" s="136"/>
      <c r="U57" s="3" t="str">
        <f t="shared" si="7"/>
        <v/>
      </c>
      <c r="W57" s="3">
        <f t="shared" si="8"/>
        <v>0</v>
      </c>
    </row>
    <row r="58" ht="15.75" customHeight="1">
      <c r="B58" s="3" t="str">
        <f>'idp Prjimp'!N53</f>
        <v>Brandon Williams</v>
      </c>
      <c r="C58" s="3" t="str">
        <f>'idp Prjimp'!C53</f>
        <v>dl</v>
      </c>
      <c r="D58" s="3">
        <f>'idp Prjimp'!D53</f>
        <v>21.55175</v>
      </c>
      <c r="E58" s="3">
        <f>'idp Prjimp'!E53</f>
        <v>0</v>
      </c>
      <c r="F58" s="3">
        <f>'idp Prjimp'!F53</f>
        <v>0.536827</v>
      </c>
      <c r="G58" s="3">
        <f>'idp Prjimp'!G53</f>
        <v>0</v>
      </c>
      <c r="H58" s="3">
        <f>'idp Prjimp'!H53</f>
        <v>0.894712</v>
      </c>
      <c r="I58" s="3">
        <f>'idp Prjimp'!I53</f>
        <v>1.26525</v>
      </c>
      <c r="J58" s="3">
        <f>'idp Prjimp'!J53</f>
        <v>20.89674</v>
      </c>
      <c r="K58" s="3">
        <f>'idp Prjimp'!K53</f>
        <v>0</v>
      </c>
      <c r="L58" s="3">
        <f>'idp Prjimp'!L53</f>
        <v>0</v>
      </c>
      <c r="M58" s="3">
        <f t="shared" si="4"/>
        <v>0</v>
      </c>
      <c r="N58" s="3">
        <f t="shared" si="2"/>
        <v>0</v>
      </c>
      <c r="O58" s="3">
        <f t="shared" si="3"/>
        <v>0</v>
      </c>
      <c r="Q58" s="3" t="str">
        <f t="shared" si="5"/>
        <v>#REF!</v>
      </c>
      <c r="R58" s="3" t="str">
        <f t="array" ref="R58">IFERROR(INDEX(Overall!$C$3:$C$389,MATCH(B58,Overall!$D$3:$D$389,0)),"No")</f>
        <v>No</v>
      </c>
      <c r="S58" s="93">
        <f t="shared" si="6"/>
        <v>1</v>
      </c>
      <c r="T58" s="136"/>
      <c r="U58" s="3" t="str">
        <f t="shared" si="7"/>
        <v/>
      </c>
      <c r="W58" s="3">
        <f t="shared" si="8"/>
        <v>0</v>
      </c>
    </row>
    <row r="59" ht="15.75" customHeight="1">
      <c r="B59" s="3" t="str">
        <f>'idp Prjimp'!N54</f>
        <v>Steven Means</v>
      </c>
      <c r="C59" s="3" t="str">
        <f>'idp Prjimp'!C54</f>
        <v>dl</v>
      </c>
      <c r="D59" s="3">
        <f>'idp Prjimp'!D54</f>
        <v>4.5</v>
      </c>
      <c r="E59" s="3">
        <f>'idp Prjimp'!E54</f>
        <v>0</v>
      </c>
      <c r="F59" s="3">
        <f>'idp Prjimp'!F54</f>
        <v>0</v>
      </c>
      <c r="G59" s="3">
        <f>'idp Prjimp'!G54</f>
        <v>0</v>
      </c>
      <c r="H59" s="3">
        <f>'idp Prjimp'!H54</f>
        <v>0</v>
      </c>
      <c r="I59" s="3">
        <f>'idp Prjimp'!I54</f>
        <v>0.4</v>
      </c>
      <c r="J59" s="3">
        <f>'idp Prjimp'!J54</f>
        <v>11</v>
      </c>
      <c r="K59" s="3">
        <f>'idp Prjimp'!K54</f>
        <v>0</v>
      </c>
      <c r="L59" s="3">
        <f>'idp Prjimp'!L54</f>
        <v>0</v>
      </c>
      <c r="M59" s="3">
        <f t="shared" si="4"/>
        <v>0</v>
      </c>
      <c r="N59" s="3">
        <f t="shared" si="2"/>
        <v>0</v>
      </c>
      <c r="O59" s="3">
        <f t="shared" si="3"/>
        <v>0</v>
      </c>
      <c r="Q59" s="3" t="str">
        <f t="shared" si="5"/>
        <v>#REF!</v>
      </c>
      <c r="R59" s="3" t="str">
        <f t="array" ref="R59">IFERROR(INDEX(Overall!$C$3:$C$389,MATCH(B59,Overall!$D$3:$D$389,0)),"No")</f>
        <v>No</v>
      </c>
      <c r="S59" s="93">
        <f t="shared" si="6"/>
        <v>1</v>
      </c>
      <c r="T59" s="136"/>
      <c r="U59" s="3" t="str">
        <f t="shared" si="7"/>
        <v/>
      </c>
      <c r="W59" s="3">
        <f t="shared" si="8"/>
        <v>0</v>
      </c>
    </row>
    <row r="60" ht="15.75" customHeight="1">
      <c r="B60" s="3" t="str">
        <f>'idp Prjimp'!N55</f>
        <v>Nick Williams</v>
      </c>
      <c r="C60" s="3" t="str">
        <f>'idp Prjimp'!C55</f>
        <v>dl</v>
      </c>
      <c r="D60" s="3">
        <f>'idp Prjimp'!D55</f>
        <v>5.2</v>
      </c>
      <c r="E60" s="3">
        <f>'idp Prjimp'!E55</f>
        <v>0</v>
      </c>
      <c r="F60" s="3">
        <f>'idp Prjimp'!F55</f>
        <v>0</v>
      </c>
      <c r="G60" s="3">
        <f>'idp Prjimp'!G55</f>
        <v>0</v>
      </c>
      <c r="H60" s="3">
        <f>'idp Prjimp'!H55</f>
        <v>0.6</v>
      </c>
      <c r="I60" s="3">
        <f>'idp Prjimp'!I55</f>
        <v>0.9</v>
      </c>
      <c r="J60" s="3">
        <f>'idp Prjimp'!J55</f>
        <v>6.6</v>
      </c>
      <c r="K60" s="3">
        <f>'idp Prjimp'!K55</f>
        <v>0</v>
      </c>
      <c r="L60" s="3">
        <f>'idp Prjimp'!L55</f>
        <v>0</v>
      </c>
      <c r="M60" s="3">
        <f t="shared" si="4"/>
        <v>0</v>
      </c>
      <c r="N60" s="3">
        <f t="shared" si="2"/>
        <v>0</v>
      </c>
      <c r="O60" s="3">
        <f t="shared" si="3"/>
        <v>0</v>
      </c>
      <c r="Q60" s="3" t="str">
        <f t="shared" si="5"/>
        <v>#REF!</v>
      </c>
      <c r="R60" s="3" t="str">
        <f t="array" ref="R60">IFERROR(INDEX(Overall!$C$3:$C$389,MATCH(B60,Overall!$D$3:$D$389,0)),"No")</f>
        <v>No</v>
      </c>
      <c r="S60" s="93">
        <f t="shared" si="6"/>
        <v>1</v>
      </c>
      <c r="T60" s="136"/>
      <c r="U60" s="3" t="str">
        <f t="shared" si="7"/>
        <v/>
      </c>
      <c r="W60" s="3">
        <f t="shared" si="8"/>
        <v>0</v>
      </c>
    </row>
    <row r="61" ht="15.75" customHeight="1">
      <c r="B61" s="3" t="str">
        <f>'idp Prjimp'!N56</f>
        <v>Mike Purcell</v>
      </c>
      <c r="C61" s="3" t="str">
        <f>'idp Prjimp'!C56</f>
        <v>dl</v>
      </c>
      <c r="D61" s="3">
        <f>'idp Prjimp'!D56</f>
        <v>22.3</v>
      </c>
      <c r="E61" s="3">
        <f>'idp Prjimp'!E56</f>
        <v>0</v>
      </c>
      <c r="F61" s="3">
        <f>'idp Prjimp'!F56</f>
        <v>0</v>
      </c>
      <c r="G61" s="3">
        <f>'idp Prjimp'!G56</f>
        <v>0</v>
      </c>
      <c r="H61" s="3">
        <f>'idp Prjimp'!H56</f>
        <v>3.4</v>
      </c>
      <c r="I61" s="3">
        <f>'idp Prjimp'!I56</f>
        <v>0.8</v>
      </c>
      <c r="J61" s="3">
        <f>'idp Prjimp'!J56</f>
        <v>27.5</v>
      </c>
      <c r="K61" s="3">
        <f>'idp Prjimp'!K56</f>
        <v>0</v>
      </c>
      <c r="L61" s="3">
        <f>'idp Prjimp'!L56</f>
        <v>0</v>
      </c>
      <c r="M61" s="3">
        <f t="shared" si="4"/>
        <v>0</v>
      </c>
      <c r="N61" s="3">
        <f t="shared" si="2"/>
        <v>0</v>
      </c>
      <c r="O61" s="3">
        <f t="shared" si="3"/>
        <v>0</v>
      </c>
      <c r="Q61" s="3" t="str">
        <f t="shared" si="5"/>
        <v>#REF!</v>
      </c>
      <c r="R61" s="3" t="str">
        <f t="array" ref="R61">IFERROR(INDEX(Overall!$C$3:$C$389,MATCH(B61,Overall!$D$3:$D$389,0)),"No")</f>
        <v>No</v>
      </c>
      <c r="S61" s="93">
        <f t="shared" si="6"/>
        <v>1</v>
      </c>
      <c r="T61" s="136"/>
      <c r="U61" s="3" t="str">
        <f t="shared" si="7"/>
        <v/>
      </c>
      <c r="W61" s="3">
        <f t="shared" si="8"/>
        <v>0</v>
      </c>
    </row>
    <row r="62" ht="15.75" customHeight="1">
      <c r="B62" s="3" t="str">
        <f>'idp Prjimp'!N57</f>
        <v>Benson Mayowa</v>
      </c>
      <c r="C62" s="3" t="str">
        <f>'idp Prjimp'!C57</f>
        <v>dl</v>
      </c>
      <c r="D62" s="3">
        <f>'idp Prjimp'!D57</f>
        <v>4.896742</v>
      </c>
      <c r="E62" s="3">
        <f>'idp Prjimp'!E57</f>
        <v>1.397875</v>
      </c>
      <c r="F62" s="3">
        <f>'idp Prjimp'!F57</f>
        <v>0.536827</v>
      </c>
      <c r="G62" s="3">
        <f>'idp Prjimp'!G57</f>
        <v>0</v>
      </c>
      <c r="H62" s="3">
        <f>'idp Prjimp'!H57</f>
        <v>1.073654</v>
      </c>
      <c r="I62" s="3">
        <f>'idp Prjimp'!I57</f>
        <v>3.96204</v>
      </c>
      <c r="J62" s="3">
        <f>'idp Prjimp'!J57</f>
        <v>11.35765</v>
      </c>
      <c r="K62" s="3">
        <f>'idp Prjimp'!K57</f>
        <v>0</v>
      </c>
      <c r="L62" s="3">
        <f>'idp Prjimp'!L57</f>
        <v>0</v>
      </c>
      <c r="M62" s="3">
        <f t="shared" si="4"/>
        <v>0</v>
      </c>
      <c r="N62" s="3">
        <f t="shared" si="2"/>
        <v>0</v>
      </c>
      <c r="O62" s="3">
        <f t="shared" si="3"/>
        <v>0</v>
      </c>
      <c r="Q62" s="3" t="str">
        <f t="shared" si="5"/>
        <v>#REF!</v>
      </c>
      <c r="R62" s="3" t="str">
        <f t="array" ref="R62">IFERROR(INDEX(Overall!$C$3:$C$389,MATCH(B62,Overall!$D$3:$D$389,0)),"No")</f>
        <v>No</v>
      </c>
      <c r="S62" s="93">
        <f t="shared" si="6"/>
        <v>1</v>
      </c>
      <c r="T62" s="136"/>
      <c r="U62" s="3" t="str">
        <f t="shared" si="7"/>
        <v/>
      </c>
      <c r="W62" s="3">
        <f t="shared" si="8"/>
        <v>0</v>
      </c>
    </row>
    <row r="63" ht="15.75" customHeight="1">
      <c r="B63" s="3" t="str">
        <f>'idp Prjimp'!N58</f>
        <v>Timmy Jernigan</v>
      </c>
      <c r="C63" s="3" t="str">
        <f>'idp Prjimp'!C58</f>
        <v>dl</v>
      </c>
      <c r="D63" s="3">
        <f>'idp Prjimp'!D58</f>
        <v>0.2</v>
      </c>
      <c r="E63" s="3">
        <f>'idp Prjimp'!E58</f>
        <v>0</v>
      </c>
      <c r="F63" s="3">
        <f>'idp Prjimp'!F58</f>
        <v>0</v>
      </c>
      <c r="G63" s="3">
        <f>'idp Prjimp'!G58</f>
        <v>0</v>
      </c>
      <c r="H63" s="3">
        <f>'idp Prjimp'!H58</f>
        <v>0</v>
      </c>
      <c r="I63" s="3">
        <f>'idp Prjimp'!I58</f>
        <v>0.1</v>
      </c>
      <c r="J63" s="3">
        <f>'idp Prjimp'!J58</f>
        <v>0.6</v>
      </c>
      <c r="K63" s="3">
        <f>'idp Prjimp'!K58</f>
        <v>0</v>
      </c>
      <c r="L63" s="3">
        <f>'idp Prjimp'!L58</f>
        <v>0</v>
      </c>
      <c r="M63" s="3">
        <f t="shared" si="4"/>
        <v>0</v>
      </c>
      <c r="N63" s="3">
        <f t="shared" si="2"/>
        <v>0</v>
      </c>
      <c r="O63" s="3">
        <f t="shared" si="3"/>
        <v>0</v>
      </c>
      <c r="Q63" s="3" t="str">
        <f t="shared" si="5"/>
        <v>#REF!</v>
      </c>
      <c r="R63" s="3" t="str">
        <f t="array" ref="R63">IFERROR(INDEX(Overall!$C$3:$C$389,MATCH(B63,Overall!$D$3:$D$389,0)),"No")</f>
        <v>No</v>
      </c>
      <c r="S63" s="93">
        <f t="shared" si="6"/>
        <v>1</v>
      </c>
      <c r="T63" s="136"/>
      <c r="U63" s="3" t="str">
        <f t="shared" si="7"/>
        <v/>
      </c>
      <c r="W63" s="3">
        <f t="shared" si="8"/>
        <v>0</v>
      </c>
    </row>
    <row r="64" ht="15.75" customHeight="1">
      <c r="B64" s="3" t="str">
        <f>'idp Prjimp'!N59</f>
        <v>Stephon Tuitt</v>
      </c>
      <c r="C64" s="3" t="str">
        <f>'idp Prjimp'!C59</f>
        <v>dl</v>
      </c>
      <c r="D64" s="3">
        <f>'idp Prjimp'!D59</f>
        <v>19.6</v>
      </c>
      <c r="E64" s="3">
        <f>'idp Prjimp'!E59</f>
        <v>0.5</v>
      </c>
      <c r="F64" s="3">
        <f>'idp Prjimp'!F59</f>
        <v>0.2</v>
      </c>
      <c r="G64" s="3">
        <f>'idp Prjimp'!G59</f>
        <v>0</v>
      </c>
      <c r="H64" s="3">
        <f>'idp Prjimp'!H59</f>
        <v>3</v>
      </c>
      <c r="I64" s="3">
        <f>'idp Prjimp'!I59</f>
        <v>4.8</v>
      </c>
      <c r="J64" s="3">
        <f>'idp Prjimp'!J59</f>
        <v>29.4</v>
      </c>
      <c r="K64" s="3">
        <f>'idp Prjimp'!K59</f>
        <v>0</v>
      </c>
      <c r="L64" s="3">
        <f>'idp Prjimp'!L59</f>
        <v>0</v>
      </c>
      <c r="M64" s="3">
        <f t="shared" si="4"/>
        <v>0</v>
      </c>
      <c r="N64" s="3">
        <f t="shared" si="2"/>
        <v>0</v>
      </c>
      <c r="O64" s="3">
        <f t="shared" si="3"/>
        <v>0</v>
      </c>
      <c r="Q64" s="3" t="str">
        <f t="shared" si="5"/>
        <v>#REF!</v>
      </c>
      <c r="R64" s="3" t="str">
        <f t="array" ref="R64">IFERROR(INDEX(Overall!$C$3:$C$389,MATCH(B64,Overall!$D$3:$D$389,0)),"No")</f>
        <v>No</v>
      </c>
      <c r="S64" s="93">
        <f t="shared" si="6"/>
        <v>1</v>
      </c>
      <c r="T64" s="136"/>
      <c r="U64" s="3" t="str">
        <f t="shared" si="7"/>
        <v/>
      </c>
      <c r="W64" s="3">
        <f t="shared" si="8"/>
        <v>0</v>
      </c>
    </row>
    <row r="65" ht="15.75" customHeight="1">
      <c r="B65" s="3" t="str">
        <f>'idp Prjimp'!N60</f>
        <v>Aaron Do1000ld</v>
      </c>
      <c r="C65" s="3" t="str">
        <f>'idp Prjimp'!C60</f>
        <v>dl</v>
      </c>
      <c r="D65" s="3">
        <f>'idp Prjimp'!D60</f>
        <v>17.20425</v>
      </c>
      <c r="E65" s="3">
        <f>'idp Prjimp'!E60</f>
        <v>2.768414</v>
      </c>
      <c r="F65" s="3">
        <f>'idp Prjimp'!F60</f>
        <v>0.919047</v>
      </c>
      <c r="G65" s="3">
        <f>'idp Prjimp'!G60</f>
        <v>0.144086</v>
      </c>
      <c r="H65" s="3">
        <f>'idp Prjimp'!H60</f>
        <v>2.174436</v>
      </c>
      <c r="I65" s="3">
        <f>'idp Prjimp'!I60</f>
        <v>15.83874</v>
      </c>
      <c r="J65" s="3">
        <f>'idp Prjimp'!J60</f>
        <v>40.69691</v>
      </c>
      <c r="K65" s="3">
        <f>'idp Prjimp'!K60</f>
        <v>0</v>
      </c>
      <c r="L65" s="3">
        <f>'idp Prjimp'!L60</f>
        <v>0</v>
      </c>
      <c r="M65" s="3">
        <f t="shared" si="4"/>
        <v>0</v>
      </c>
      <c r="N65" s="3">
        <f t="shared" si="2"/>
        <v>0</v>
      </c>
      <c r="O65" s="3">
        <f t="shared" si="3"/>
        <v>0</v>
      </c>
      <c r="Q65" s="3" t="str">
        <f t="shared" si="5"/>
        <v>#REF!</v>
      </c>
      <c r="R65" s="3" t="str">
        <f t="array" ref="R65">IFERROR(INDEX(Overall!$C$3:$C$389,MATCH(B65,Overall!$D$3:$D$389,0)),"No")</f>
        <v>No</v>
      </c>
      <c r="S65" s="93">
        <f t="shared" si="6"/>
        <v>1</v>
      </c>
      <c r="T65" s="136"/>
      <c r="U65" s="3" t="str">
        <f t="shared" si="7"/>
        <v/>
      </c>
      <c r="W65" s="3">
        <f t="shared" si="8"/>
        <v>0</v>
      </c>
    </row>
    <row r="66" ht="15.75" customHeight="1">
      <c r="B66" s="3" t="str">
        <f>'idp Prjimp'!N61</f>
        <v>Demarcus Lawrence</v>
      </c>
      <c r="C66" s="3" t="str">
        <f>'idp Prjimp'!C61</f>
        <v>dl</v>
      </c>
      <c r="D66" s="3">
        <f>'idp Prjimp'!D61</f>
        <v>17.54518</v>
      </c>
      <c r="E66" s="3">
        <f>'idp Prjimp'!E61</f>
        <v>1.768414</v>
      </c>
      <c r="F66" s="3">
        <f>'idp Prjimp'!F61</f>
        <v>1.304572</v>
      </c>
      <c r="G66" s="3">
        <f>'idp Prjimp'!G61</f>
        <v>0.227471</v>
      </c>
      <c r="H66" s="3">
        <f>'idp Prjimp'!H61</f>
        <v>1.448191</v>
      </c>
      <c r="I66" s="3">
        <f>'idp Prjimp'!I61</f>
        <v>8.277769</v>
      </c>
      <c r="J66" s="3">
        <f>'idp Prjimp'!J61</f>
        <v>38.19456</v>
      </c>
      <c r="K66" s="3">
        <f>'idp Prjimp'!K61</f>
        <v>0</v>
      </c>
      <c r="L66" s="3">
        <f>'idp Prjimp'!L61</f>
        <v>0</v>
      </c>
      <c r="M66" s="3">
        <f t="shared" si="4"/>
        <v>0</v>
      </c>
      <c r="N66" s="3">
        <f t="shared" si="2"/>
        <v>0</v>
      </c>
      <c r="O66" s="3">
        <f t="shared" si="3"/>
        <v>0</v>
      </c>
      <c r="Q66" s="3" t="str">
        <f t="shared" si="5"/>
        <v>#REF!</v>
      </c>
      <c r="R66" s="3" t="str">
        <f t="array" ref="R66">IFERROR(INDEX(Overall!$C$3:$C$389,MATCH(B66,Overall!$D$3:$D$389,0)),"No")</f>
        <v>No</v>
      </c>
      <c r="S66" s="93">
        <f t="shared" si="6"/>
        <v>1</v>
      </c>
      <c r="T66" s="136"/>
      <c r="U66" s="3" t="str">
        <f t="shared" si="7"/>
        <v/>
      </c>
      <c r="W66" s="3">
        <f t="shared" si="8"/>
        <v>0</v>
      </c>
    </row>
    <row r="67" ht="15.75" customHeight="1">
      <c r="B67" s="3" t="str">
        <f>'idp Prjimp'!N62</f>
        <v>Dee Ford</v>
      </c>
      <c r="C67" s="3" t="str">
        <f>'idp Prjimp'!C62</f>
        <v>dl</v>
      </c>
      <c r="D67" s="3">
        <f>'idp Prjimp'!D62</f>
        <v>9.214873</v>
      </c>
      <c r="E67" s="3">
        <f>'idp Prjimp'!E62</f>
        <v>2.015439</v>
      </c>
      <c r="F67" s="3">
        <f>'idp Prjimp'!F62</f>
        <v>0.845609</v>
      </c>
      <c r="G67" s="3">
        <f>'idp Prjimp'!G62</f>
        <v>0</v>
      </c>
      <c r="H67" s="3">
        <f>'idp Prjimp'!H62</f>
        <v>0.938244</v>
      </c>
      <c r="I67" s="3">
        <f>'idp Prjimp'!I62</f>
        <v>8.654391</v>
      </c>
      <c r="J67" s="3">
        <f>'idp Prjimp'!J62</f>
        <v>21.35028</v>
      </c>
      <c r="K67" s="3">
        <f>'idp Prjimp'!K62</f>
        <v>0</v>
      </c>
      <c r="L67" s="3">
        <f>'idp Prjimp'!L62</f>
        <v>0</v>
      </c>
      <c r="M67" s="3">
        <f t="shared" si="4"/>
        <v>0</v>
      </c>
      <c r="N67" s="3">
        <f t="shared" si="2"/>
        <v>0</v>
      </c>
      <c r="O67" s="3">
        <f t="shared" si="3"/>
        <v>0</v>
      </c>
      <c r="Q67" s="3" t="str">
        <f t="shared" si="5"/>
        <v>#REF!</v>
      </c>
      <c r="R67" s="3" t="str">
        <f t="array" ref="R67">IFERROR(INDEX(Overall!$C$3:$C$389,MATCH(B67,Overall!$D$3:$D$389,0)),"No")</f>
        <v>No</v>
      </c>
      <c r="S67" s="93">
        <f t="shared" si="6"/>
        <v>1</v>
      </c>
      <c r="T67" s="136"/>
      <c r="U67" s="3" t="str">
        <f t="shared" si="7"/>
        <v/>
      </c>
      <c r="W67" s="3">
        <f t="shared" si="8"/>
        <v>0</v>
      </c>
    </row>
    <row r="68" ht="15.75" customHeight="1">
      <c r="B68" s="3" t="str">
        <f>'idp Prjimp'!N63</f>
        <v>Trent Murphy</v>
      </c>
      <c r="C68" s="3" t="str">
        <f>'idp Prjimp'!C63</f>
        <v>dl</v>
      </c>
      <c r="D68" s="3">
        <f>'idp Prjimp'!D63</f>
        <v>14.3</v>
      </c>
      <c r="E68" s="3">
        <f>'idp Prjimp'!E63</f>
        <v>2.3</v>
      </c>
      <c r="F68" s="3">
        <f>'idp Prjimp'!F63</f>
        <v>1.1</v>
      </c>
      <c r="G68" s="3">
        <f>'idp Prjimp'!G63</f>
        <v>1.1</v>
      </c>
      <c r="H68" s="3">
        <f>'idp Prjimp'!H63</f>
        <v>2.3</v>
      </c>
      <c r="I68" s="3">
        <f>'idp Prjimp'!I63</f>
        <v>6.2</v>
      </c>
      <c r="J68" s="3">
        <f>'idp Prjimp'!J63</f>
        <v>24.8</v>
      </c>
      <c r="K68" s="3">
        <f>'idp Prjimp'!K63</f>
        <v>0</v>
      </c>
      <c r="L68" s="3">
        <f>'idp Prjimp'!L63</f>
        <v>0</v>
      </c>
      <c r="M68" s="3">
        <f t="shared" si="4"/>
        <v>0</v>
      </c>
      <c r="N68" s="3">
        <f t="shared" si="2"/>
        <v>0</v>
      </c>
      <c r="O68" s="3">
        <f t="shared" si="3"/>
        <v>0</v>
      </c>
      <c r="Q68" s="3" t="str">
        <f t="shared" si="5"/>
        <v>#REF!</v>
      </c>
      <c r="R68" s="3" t="str">
        <f t="array" ref="R68">IFERROR(INDEX(Overall!$C$3:$C$389,MATCH(B68,Overall!$D$3:$D$389,0)),"No")</f>
        <v>No</v>
      </c>
      <c r="S68" s="93">
        <f t="shared" si="6"/>
        <v>1</v>
      </c>
      <c r="T68" s="136"/>
      <c r="U68" s="3" t="str">
        <f t="shared" si="7"/>
        <v/>
      </c>
      <c r="W68" s="3">
        <f t="shared" si="8"/>
        <v>0</v>
      </c>
    </row>
    <row r="69" ht="15.75" customHeight="1">
      <c r="B69" s="3" t="str">
        <f>'idp Prjimp'!N64</f>
        <v>DaQuan Jones</v>
      </c>
      <c r="C69" s="3" t="str">
        <f>'idp Prjimp'!C64</f>
        <v>dl</v>
      </c>
      <c r="D69" s="3">
        <f>'idp Prjimp'!D64</f>
        <v>17.76006</v>
      </c>
      <c r="E69" s="3">
        <f>'idp Prjimp'!E64</f>
        <v>0</v>
      </c>
      <c r="F69" s="3">
        <f>'idp Prjimp'!F64</f>
        <v>0.536827</v>
      </c>
      <c r="G69" s="3">
        <f>'idp Prjimp'!G64</f>
        <v>0</v>
      </c>
      <c r="H69" s="3">
        <f>'idp Prjimp'!H64</f>
        <v>2.046317</v>
      </c>
      <c r="I69" s="3">
        <f>'idp Prjimp'!I64</f>
        <v>1.222096</v>
      </c>
      <c r="J69" s="3">
        <f>'idp Prjimp'!J64</f>
        <v>21.70312</v>
      </c>
      <c r="K69" s="3">
        <f>'idp Prjimp'!K64</f>
        <v>0</v>
      </c>
      <c r="L69" s="3">
        <f>'idp Prjimp'!L64</f>
        <v>0</v>
      </c>
      <c r="M69" s="3">
        <f t="shared" si="4"/>
        <v>0</v>
      </c>
      <c r="N69" s="3">
        <f t="shared" si="2"/>
        <v>0</v>
      </c>
      <c r="O69" s="3">
        <f t="shared" si="3"/>
        <v>0</v>
      </c>
      <c r="Q69" s="3" t="str">
        <f t="shared" si="5"/>
        <v>#REF!</v>
      </c>
      <c r="R69" s="3" t="str">
        <f t="array" ref="R69">IFERROR(INDEX(Overall!$C$3:$C$389,MATCH(B69,Overall!$D$3:$D$389,0)),"No")</f>
        <v>No</v>
      </c>
      <c r="S69" s="93">
        <f t="shared" si="6"/>
        <v>1</v>
      </c>
      <c r="T69" s="136"/>
      <c r="U69" s="3" t="str">
        <f t="shared" si="7"/>
        <v/>
      </c>
      <c r="W69" s="3">
        <f t="shared" si="8"/>
        <v>0</v>
      </c>
    </row>
    <row r="70" ht="15.75" customHeight="1">
      <c r="B70" s="3" t="str">
        <f>'idp Prjimp'!N65</f>
        <v>Chris Smith</v>
      </c>
      <c r="C70" s="3" t="str">
        <f>'idp Prjimp'!C65</f>
        <v>dl</v>
      </c>
      <c r="D70" s="3">
        <f>'idp Prjimp'!D65</f>
        <v>0.05</v>
      </c>
      <c r="E70" s="3">
        <f>'idp Prjimp'!E65</f>
        <v>0</v>
      </c>
      <c r="F70" s="3">
        <f>'idp Prjimp'!F65</f>
        <v>0</v>
      </c>
      <c r="G70" s="3">
        <f>'idp Prjimp'!G65</f>
        <v>0</v>
      </c>
      <c r="H70" s="3">
        <f>'idp Prjimp'!H65</f>
        <v>0</v>
      </c>
      <c r="I70" s="3">
        <f>'idp Prjimp'!I65</f>
        <v>0</v>
      </c>
      <c r="J70" s="3">
        <f>'idp Prjimp'!J65</f>
        <v>0</v>
      </c>
      <c r="K70" s="3">
        <f>'idp Prjimp'!K65</f>
        <v>0</v>
      </c>
      <c r="L70" s="3">
        <f>'idp Prjimp'!L65</f>
        <v>0</v>
      </c>
      <c r="M70" s="3">
        <f t="shared" si="4"/>
        <v>0</v>
      </c>
      <c r="N70" s="3">
        <f t="shared" si="2"/>
        <v>0</v>
      </c>
      <c r="O70" s="3">
        <f t="shared" si="3"/>
        <v>0</v>
      </c>
      <c r="Q70" s="3" t="str">
        <f t="shared" si="5"/>
        <v>#REF!</v>
      </c>
      <c r="R70" s="3" t="str">
        <f t="array" ref="R70">IFERROR(INDEX(Overall!$C$3:$C$389,MATCH(B70,Overall!$D$3:$D$389,0)),"No")</f>
        <v>No</v>
      </c>
      <c r="S70" s="93">
        <f t="shared" si="6"/>
        <v>1</v>
      </c>
      <c r="T70" s="136"/>
      <c r="U70" s="3" t="str">
        <f t="shared" si="7"/>
        <v/>
      </c>
      <c r="W70" s="3">
        <f t="shared" si="8"/>
        <v>0</v>
      </c>
    </row>
    <row r="71" ht="15.75" customHeight="1">
      <c r="B71" s="3" t="str">
        <f>'idp Prjimp'!N66</f>
        <v>Shamar Stephen</v>
      </c>
      <c r="C71" s="3" t="str">
        <f>'idp Prjimp'!C66</f>
        <v>dl</v>
      </c>
      <c r="D71" s="3">
        <f>'idp Prjimp'!D66</f>
        <v>12.94509</v>
      </c>
      <c r="E71" s="3">
        <f>'idp Prjimp'!E66</f>
        <v>1.682106</v>
      </c>
      <c r="F71" s="3">
        <f>'idp Prjimp'!F66</f>
        <v>1.046317</v>
      </c>
      <c r="G71" s="3">
        <f>'idp Prjimp'!G66</f>
        <v>0</v>
      </c>
      <c r="H71" s="3">
        <f>'idp Prjimp'!H66</f>
        <v>1.482153</v>
      </c>
      <c r="I71" s="3">
        <f>'idp Prjimp'!I66</f>
        <v>2.241076</v>
      </c>
      <c r="J71" s="3">
        <f>'idp Prjimp'!J66</f>
        <v>20.61478</v>
      </c>
      <c r="K71" s="3">
        <f>'idp Prjimp'!K66</f>
        <v>0</v>
      </c>
      <c r="L71" s="3">
        <f>'idp Prjimp'!L66</f>
        <v>0</v>
      </c>
      <c r="M71" s="3">
        <f t="shared" si="4"/>
        <v>0</v>
      </c>
      <c r="N71" s="3">
        <f t="shared" si="2"/>
        <v>0</v>
      </c>
      <c r="O71" s="3">
        <f t="shared" si="3"/>
        <v>0</v>
      </c>
      <c r="Q71" s="3" t="str">
        <f t="shared" si="5"/>
        <v>#REF!</v>
      </c>
      <c r="R71" s="3" t="str">
        <f t="array" ref="R71">IFERROR(INDEX(Overall!$C$3:$C$389,MATCH(B71,Overall!$D$3:$D$389,0)),"No")</f>
        <v>No</v>
      </c>
      <c r="S71" s="93">
        <f t="shared" si="6"/>
        <v>1</v>
      </c>
      <c r="T71" s="136"/>
      <c r="U71" s="3" t="str">
        <f t="shared" si="7"/>
        <v/>
      </c>
      <c r="W71" s="3">
        <f t="shared" si="8"/>
        <v>0</v>
      </c>
    </row>
    <row r="72" ht="15.75" customHeight="1">
      <c r="B72" s="3" t="str">
        <f>'idp Prjimp'!N67</f>
        <v>Jeremiah Attaochu</v>
      </c>
      <c r="C72" s="3" t="str">
        <f>'idp Prjimp'!C67</f>
        <v>dl</v>
      </c>
      <c r="D72" s="3">
        <f>'idp Prjimp'!D67</f>
        <v>0.4</v>
      </c>
      <c r="E72" s="3">
        <f>'idp Prjimp'!E67</f>
        <v>0</v>
      </c>
      <c r="F72" s="3">
        <f>'idp Prjimp'!F67</f>
        <v>0</v>
      </c>
      <c r="G72" s="3">
        <f>'idp Prjimp'!G67</f>
        <v>0</v>
      </c>
      <c r="H72" s="3">
        <f>'idp Prjimp'!H67</f>
        <v>0</v>
      </c>
      <c r="I72" s="3">
        <f>'idp Prjimp'!I67</f>
        <v>0.6</v>
      </c>
      <c r="J72" s="3">
        <f>'idp Prjimp'!J67</f>
        <v>2.1</v>
      </c>
      <c r="K72" s="3">
        <f>'idp Prjimp'!K67</f>
        <v>0</v>
      </c>
      <c r="L72" s="3">
        <f>'idp Prjimp'!L67</f>
        <v>0</v>
      </c>
      <c r="M72" s="3">
        <f t="shared" si="4"/>
        <v>0</v>
      </c>
      <c r="N72" s="3">
        <f t="shared" si="2"/>
        <v>0</v>
      </c>
      <c r="O72" s="3">
        <f t="shared" si="3"/>
        <v>0</v>
      </c>
      <c r="Q72" s="3" t="str">
        <f t="shared" si="5"/>
        <v>#REF!</v>
      </c>
      <c r="R72" s="3" t="str">
        <f t="array" ref="R72">IFERROR(INDEX(Overall!$C$3:$C$389,MATCH(B72,Overall!$D$3:$D$389,0)),"No")</f>
        <v>No</v>
      </c>
      <c r="S72" s="93">
        <f t="shared" si="6"/>
        <v>1</v>
      </c>
      <c r="T72" s="136"/>
      <c r="U72" s="3" t="str">
        <f t="shared" si="7"/>
        <v/>
      </c>
      <c r="W72" s="3">
        <f t="shared" si="8"/>
        <v>0</v>
      </c>
    </row>
    <row r="73" ht="15.75" customHeight="1">
      <c r="B73" s="3" t="str">
        <f>'idp Prjimp'!N68</f>
        <v>Caraun Reid</v>
      </c>
      <c r="C73" s="3" t="str">
        <f>'idp Prjimp'!C68</f>
        <v>dl</v>
      </c>
      <c r="D73" s="3">
        <f>'idp Prjimp'!D68</f>
        <v>0.7</v>
      </c>
      <c r="E73" s="3">
        <f>'idp Prjimp'!E68</f>
        <v>0.2</v>
      </c>
      <c r="F73" s="3">
        <f>'idp Prjimp'!F68</f>
        <v>0</v>
      </c>
      <c r="G73" s="3">
        <f>'idp Prjimp'!G68</f>
        <v>0</v>
      </c>
      <c r="H73" s="3">
        <f>'idp Prjimp'!H68</f>
        <v>0</v>
      </c>
      <c r="I73" s="3">
        <f>'idp Prjimp'!I68</f>
        <v>0</v>
      </c>
      <c r="J73" s="3">
        <f>'idp Prjimp'!J68</f>
        <v>0.7</v>
      </c>
      <c r="K73" s="3">
        <f>'idp Prjimp'!K68</f>
        <v>0</v>
      </c>
      <c r="L73" s="3">
        <f>'idp Prjimp'!L68</f>
        <v>0</v>
      </c>
      <c r="M73" s="3">
        <f t="shared" si="4"/>
        <v>0</v>
      </c>
      <c r="N73" s="3">
        <f t="shared" si="2"/>
        <v>0</v>
      </c>
      <c r="O73" s="3">
        <f t="shared" si="3"/>
        <v>0</v>
      </c>
      <c r="Q73" s="3" t="str">
        <f t="shared" si="5"/>
        <v>#REF!</v>
      </c>
      <c r="R73" s="3" t="str">
        <f t="array" ref="R73">IFERROR(INDEX(Overall!$C$3:$C$389,MATCH(B73,Overall!$D$3:$D$389,0)),"No")</f>
        <v>No</v>
      </c>
      <c r="S73" s="93">
        <f t="shared" si="6"/>
        <v>1</v>
      </c>
      <c r="T73" s="136"/>
      <c r="U73" s="3" t="str">
        <f t="shared" si="7"/>
        <v/>
      </c>
      <c r="W73" s="3">
        <f t="shared" si="8"/>
        <v>0</v>
      </c>
    </row>
    <row r="74" ht="15.75" customHeight="1">
      <c r="B74" s="3" t="str">
        <f>'idp Prjimp'!N69</f>
        <v>Brent Urban</v>
      </c>
      <c r="C74" s="3" t="str">
        <f>'idp Prjimp'!C69</f>
        <v>dl</v>
      </c>
      <c r="D74" s="3">
        <f>'idp Prjimp'!D69</f>
        <v>1.1</v>
      </c>
      <c r="E74" s="3">
        <f>'idp Prjimp'!E69</f>
        <v>0</v>
      </c>
      <c r="F74" s="3">
        <f>'idp Prjimp'!F69</f>
        <v>0</v>
      </c>
      <c r="G74" s="3">
        <f>'idp Prjimp'!G69</f>
        <v>0</v>
      </c>
      <c r="H74" s="3">
        <f>'idp Prjimp'!H69</f>
        <v>0.5</v>
      </c>
      <c r="I74" s="3">
        <f>'idp Prjimp'!I69</f>
        <v>0</v>
      </c>
      <c r="J74" s="3">
        <f>'idp Prjimp'!J69</f>
        <v>1.3</v>
      </c>
      <c r="K74" s="3">
        <f>'idp Prjimp'!K69</f>
        <v>0</v>
      </c>
      <c r="L74" s="3">
        <f>'idp Prjimp'!L69</f>
        <v>0</v>
      </c>
      <c r="M74" s="3">
        <f t="shared" si="4"/>
        <v>0</v>
      </c>
      <c r="N74" s="3">
        <f t="shared" si="2"/>
        <v>0</v>
      </c>
      <c r="O74" s="3">
        <f t="shared" si="3"/>
        <v>0</v>
      </c>
      <c r="Q74" s="3" t="str">
        <f t="shared" si="5"/>
        <v>#REF!</v>
      </c>
      <c r="R74" s="3" t="str">
        <f t="array" ref="R74">IFERROR(INDEX(Overall!$C$3:$C$389,MATCH(B74,Overall!$D$3:$D$389,0)),"No")</f>
        <v>No</v>
      </c>
      <c r="S74" s="93">
        <f t="shared" si="6"/>
        <v>1</v>
      </c>
      <c r="T74" s="136"/>
      <c r="U74" s="3" t="str">
        <f t="shared" si="7"/>
        <v/>
      </c>
      <c r="W74" s="3">
        <f t="shared" si="8"/>
        <v>0</v>
      </c>
    </row>
    <row r="75" ht="15.75" customHeight="1">
      <c r="B75" s="3" t="str">
        <f>'idp Prjimp'!N70</f>
        <v>Justin Ellis</v>
      </c>
      <c r="C75" s="3" t="str">
        <f>'idp Prjimp'!C70</f>
        <v>dl</v>
      </c>
      <c r="D75" s="3">
        <f>'idp Prjimp'!D70</f>
        <v>10.1</v>
      </c>
      <c r="E75" s="3">
        <f>'idp Prjimp'!E70</f>
        <v>0</v>
      </c>
      <c r="F75" s="3">
        <f>'idp Prjimp'!F70</f>
        <v>0</v>
      </c>
      <c r="G75" s="3">
        <f>'idp Prjimp'!G70</f>
        <v>0</v>
      </c>
      <c r="H75" s="3">
        <f>'idp Prjimp'!H70</f>
        <v>0</v>
      </c>
      <c r="I75" s="3">
        <f>'idp Prjimp'!I70</f>
        <v>0</v>
      </c>
      <c r="J75" s="3">
        <f>'idp Prjimp'!J70</f>
        <v>5.3</v>
      </c>
      <c r="K75" s="3">
        <f>'idp Prjimp'!K70</f>
        <v>0</v>
      </c>
      <c r="L75" s="3">
        <f>'idp Prjimp'!L70</f>
        <v>0</v>
      </c>
      <c r="M75" s="3">
        <f t="shared" si="4"/>
        <v>0</v>
      </c>
      <c r="N75" s="3">
        <f t="shared" si="2"/>
        <v>0</v>
      </c>
      <c r="O75" s="3">
        <f t="shared" si="3"/>
        <v>0</v>
      </c>
      <c r="Q75" s="3" t="str">
        <f t="shared" si="5"/>
        <v>#REF!</v>
      </c>
      <c r="R75" s="3" t="str">
        <f t="array" ref="R75">IFERROR(INDEX(Overall!$C$3:$C$389,MATCH(B75,Overall!$D$3:$D$389,0)),"No")</f>
        <v>No</v>
      </c>
      <c r="S75" s="93">
        <f t="shared" si="6"/>
        <v>1</v>
      </c>
      <c r="T75" s="136"/>
      <c r="U75" s="3" t="str">
        <f t="shared" si="7"/>
        <v/>
      </c>
      <c r="W75" s="3">
        <f t="shared" si="8"/>
        <v>0</v>
      </c>
    </row>
    <row r="76" ht="15.75" customHeight="1">
      <c r="B76" s="3" t="str">
        <f>'idp Prjimp'!N71</f>
        <v>Beau Allen</v>
      </c>
      <c r="C76" s="3" t="str">
        <f>'idp Prjimp'!C71</f>
        <v>dl</v>
      </c>
      <c r="D76" s="3">
        <f>'idp Prjimp'!D71</f>
        <v>0.6</v>
      </c>
      <c r="E76" s="3">
        <f>'idp Prjimp'!E71</f>
        <v>0</v>
      </c>
      <c r="F76" s="3">
        <f>'idp Prjimp'!F71</f>
        <v>0</v>
      </c>
      <c r="G76" s="3">
        <f>'idp Prjimp'!G71</f>
        <v>0</v>
      </c>
      <c r="H76" s="3">
        <f>'idp Prjimp'!H71</f>
        <v>0</v>
      </c>
      <c r="I76" s="3">
        <f>'idp Prjimp'!I71</f>
        <v>0.08</v>
      </c>
      <c r="J76" s="3">
        <f>'idp Prjimp'!J71</f>
        <v>0.5</v>
      </c>
      <c r="K76" s="3">
        <f>'idp Prjimp'!K71</f>
        <v>0</v>
      </c>
      <c r="L76" s="3">
        <f>'idp Prjimp'!L71</f>
        <v>0</v>
      </c>
      <c r="M76" s="3">
        <f t="shared" si="4"/>
        <v>0</v>
      </c>
      <c r="N76" s="3">
        <f t="shared" si="2"/>
        <v>0</v>
      </c>
      <c r="O76" s="3">
        <f t="shared" si="3"/>
        <v>0</v>
      </c>
      <c r="Q76" s="3" t="str">
        <f t="shared" si="5"/>
        <v>#REF!</v>
      </c>
      <c r="R76" s="3" t="str">
        <f t="array" ref="R76">IFERROR(INDEX(Overall!$C$3:$C$389,MATCH(B76,Overall!$D$3:$D$389,0)),"No")</f>
        <v>No</v>
      </c>
      <c r="S76" s="93">
        <f t="shared" si="6"/>
        <v>1</v>
      </c>
      <c r="T76" s="136"/>
      <c r="U76" s="3" t="str">
        <f t="shared" si="7"/>
        <v/>
      </c>
      <c r="W76" s="3">
        <f t="shared" si="8"/>
        <v>0</v>
      </c>
    </row>
    <row r="77" ht="15.75" customHeight="1">
      <c r="B77" s="3" t="str">
        <f>'idp Prjimp'!N72</f>
        <v>Shelby Harris</v>
      </c>
      <c r="C77" s="3" t="str">
        <f>'idp Prjimp'!C72</f>
        <v>dl</v>
      </c>
      <c r="D77" s="3">
        <f>'idp Prjimp'!D72</f>
        <v>21.9</v>
      </c>
      <c r="E77" s="3">
        <f>'idp Prjimp'!E72</f>
        <v>0.1</v>
      </c>
      <c r="F77" s="3">
        <f>'idp Prjimp'!F72</f>
        <v>0</v>
      </c>
      <c r="G77" s="3">
        <f>'idp Prjimp'!G72</f>
        <v>0</v>
      </c>
      <c r="H77" s="3">
        <f>'idp Prjimp'!H72</f>
        <v>7.9</v>
      </c>
      <c r="I77" s="3">
        <f>'idp Prjimp'!I72</f>
        <v>3.3</v>
      </c>
      <c r="J77" s="3">
        <f>'idp Prjimp'!J72</f>
        <v>23.2</v>
      </c>
      <c r="K77" s="3">
        <f>'idp Prjimp'!K72</f>
        <v>0</v>
      </c>
      <c r="L77" s="3">
        <f>'idp Prjimp'!L72</f>
        <v>0</v>
      </c>
      <c r="M77" s="3">
        <f t="shared" si="4"/>
        <v>0</v>
      </c>
      <c r="N77" s="3">
        <f t="shared" si="2"/>
        <v>0</v>
      </c>
      <c r="O77" s="3">
        <f t="shared" si="3"/>
        <v>0</v>
      </c>
      <c r="Q77" s="3" t="str">
        <f t="shared" si="5"/>
        <v>#REF!</v>
      </c>
      <c r="R77" s="3" t="str">
        <f t="array" ref="R77">IFERROR(INDEX(Overall!$C$3:$C$389,MATCH(B77,Overall!$D$3:$D$389,0)),"No")</f>
        <v>No</v>
      </c>
      <c r="S77" s="93">
        <f t="shared" si="6"/>
        <v>1</v>
      </c>
      <c r="T77" s="136"/>
      <c r="U77" s="3" t="str">
        <f t="shared" si="7"/>
        <v/>
      </c>
      <c r="W77" s="3">
        <f t="shared" si="8"/>
        <v>0</v>
      </c>
    </row>
    <row r="78" ht="15.75" customHeight="1">
      <c r="B78" s="3" t="str">
        <f>'idp Prjimp'!N73</f>
        <v>Dan McCullers-Sanders</v>
      </c>
      <c r="C78" s="3" t="str">
        <f>'idp Prjimp'!C73</f>
        <v>dl</v>
      </c>
      <c r="D78" s="3">
        <f>'idp Prjimp'!D73</f>
        <v>2.2</v>
      </c>
      <c r="E78" s="3">
        <f>'idp Prjimp'!E73</f>
        <v>0</v>
      </c>
      <c r="F78" s="3">
        <f>'idp Prjimp'!F73</f>
        <v>0</v>
      </c>
      <c r="G78" s="3">
        <f>'idp Prjimp'!G73</f>
        <v>0</v>
      </c>
      <c r="H78" s="3">
        <f>'idp Prjimp'!H73</f>
        <v>1.1</v>
      </c>
      <c r="I78" s="3">
        <f>'idp Prjimp'!I73</f>
        <v>0</v>
      </c>
      <c r="J78" s="3">
        <f>'idp Prjimp'!J73</f>
        <v>2.4</v>
      </c>
      <c r="K78" s="3">
        <f>'idp Prjimp'!K73</f>
        <v>0</v>
      </c>
      <c r="L78" s="3">
        <f>'idp Prjimp'!L73</f>
        <v>0</v>
      </c>
      <c r="M78" s="3">
        <f t="shared" si="4"/>
        <v>0</v>
      </c>
      <c r="N78" s="3">
        <f t="shared" si="2"/>
        <v>0</v>
      </c>
      <c r="O78" s="3">
        <f t="shared" si="3"/>
        <v>0</v>
      </c>
      <c r="Q78" s="3" t="str">
        <f t="shared" si="5"/>
        <v>#REF!</v>
      </c>
      <c r="R78" s="3" t="str">
        <f t="array" ref="R78">IFERROR(INDEX(Overall!$C$3:$C$389,MATCH(B78,Overall!$D$3:$D$389,0)),"No")</f>
        <v>No</v>
      </c>
      <c r="S78" s="93">
        <f t="shared" si="6"/>
        <v>1</v>
      </c>
      <c r="T78" s="136"/>
      <c r="U78" s="3" t="str">
        <f t="shared" si="7"/>
        <v/>
      </c>
      <c r="W78" s="3">
        <f t="shared" si="8"/>
        <v>0</v>
      </c>
    </row>
    <row r="79" ht="15.75" customHeight="1">
      <c r="B79" s="3" t="str">
        <f>'idp Prjimp'!N74</f>
        <v>Mike Pennel</v>
      </c>
      <c r="C79" s="3" t="str">
        <f>'idp Prjimp'!C74</f>
        <v>dl</v>
      </c>
      <c r="D79" s="3">
        <f>'idp Prjimp'!D74</f>
        <v>18.8</v>
      </c>
      <c r="E79" s="3">
        <f>'idp Prjimp'!E74</f>
        <v>0</v>
      </c>
      <c r="F79" s="3">
        <f>'idp Prjimp'!F74</f>
        <v>0</v>
      </c>
      <c r="G79" s="3">
        <f>'idp Prjimp'!G74</f>
        <v>0</v>
      </c>
      <c r="H79" s="3">
        <f>'idp Prjimp'!H74</f>
        <v>1.3</v>
      </c>
      <c r="I79" s="3">
        <f>'idp Prjimp'!I74</f>
        <v>1.3</v>
      </c>
      <c r="J79" s="3">
        <f>'idp Prjimp'!J74</f>
        <v>16.2</v>
      </c>
      <c r="K79" s="3">
        <f>'idp Prjimp'!K74</f>
        <v>0</v>
      </c>
      <c r="L79" s="3">
        <f>'idp Prjimp'!L74</f>
        <v>0</v>
      </c>
      <c r="M79" s="3">
        <f t="shared" si="4"/>
        <v>0</v>
      </c>
      <c r="N79" s="3">
        <f t="shared" si="2"/>
        <v>0</v>
      </c>
      <c r="O79" s="3">
        <f t="shared" si="3"/>
        <v>0</v>
      </c>
      <c r="Q79" s="3" t="str">
        <f t="shared" si="5"/>
        <v>#REF!</v>
      </c>
      <c r="R79" s="3" t="str">
        <f t="array" ref="R79">IFERROR(INDEX(Overall!$C$3:$C$389,MATCH(B79,Overall!$D$3:$D$389,0)),"No")</f>
        <v>No</v>
      </c>
      <c r="S79" s="93">
        <f t="shared" si="6"/>
        <v>1</v>
      </c>
      <c r="T79" s="136"/>
      <c r="U79" s="3" t="str">
        <f t="shared" si="7"/>
        <v/>
      </c>
      <c r="W79" s="3">
        <f t="shared" si="8"/>
        <v>0</v>
      </c>
    </row>
    <row r="80" ht="15.75" customHeight="1">
      <c r="B80" s="3" t="str">
        <f>'idp Prjimp'!N75</f>
        <v>Kerry Hyder</v>
      </c>
      <c r="C80" s="3" t="str">
        <f>'idp Prjimp'!C75</f>
        <v>dl</v>
      </c>
      <c r="D80" s="3">
        <f>'idp Prjimp'!D75</f>
        <v>5.8</v>
      </c>
      <c r="E80" s="3">
        <f>'idp Prjimp'!E75</f>
        <v>0</v>
      </c>
      <c r="F80" s="3">
        <f>'idp Prjimp'!F75</f>
        <v>0</v>
      </c>
      <c r="G80" s="3">
        <f>'idp Prjimp'!G75</f>
        <v>0</v>
      </c>
      <c r="H80" s="3">
        <f>'idp Prjimp'!H75</f>
        <v>0</v>
      </c>
      <c r="I80" s="3">
        <f>'idp Prjimp'!I75</f>
        <v>0.8</v>
      </c>
      <c r="J80" s="3">
        <f>'idp Prjimp'!J75</f>
        <v>6.7</v>
      </c>
      <c r="K80" s="3">
        <f>'idp Prjimp'!K75</f>
        <v>0</v>
      </c>
      <c r="L80" s="3">
        <f>'idp Prjimp'!L75</f>
        <v>0</v>
      </c>
      <c r="M80" s="3">
        <f t="shared" si="4"/>
        <v>0</v>
      </c>
      <c r="N80" s="3">
        <f t="shared" si="2"/>
        <v>0</v>
      </c>
      <c r="O80" s="3">
        <f t="shared" si="3"/>
        <v>0</v>
      </c>
      <c r="Q80" s="3" t="str">
        <f t="shared" si="5"/>
        <v>#REF!</v>
      </c>
      <c r="R80" s="3" t="str">
        <f t="array" ref="R80">IFERROR(INDEX(Overall!$C$3:$C$389,MATCH(B80,Overall!$D$3:$D$389,0)),"No")</f>
        <v>No</v>
      </c>
      <c r="S80" s="93">
        <f t="shared" si="6"/>
        <v>1</v>
      </c>
      <c r="T80" s="136"/>
      <c r="U80" s="3" t="str">
        <f t="shared" si="7"/>
        <v/>
      </c>
      <c r="W80" s="3">
        <f t="shared" si="8"/>
        <v>0</v>
      </c>
    </row>
    <row r="81" ht="15.75" customHeight="1">
      <c r="B81" s="3" t="str">
        <f>'idp Prjimp'!N76</f>
        <v>Brandon Dunn</v>
      </c>
      <c r="C81" s="3" t="str">
        <f>'idp Prjimp'!C76</f>
        <v>dl</v>
      </c>
      <c r="D81" s="3">
        <f>'idp Prjimp'!D76</f>
        <v>12.2</v>
      </c>
      <c r="E81" s="3">
        <f>'idp Prjimp'!E76</f>
        <v>0</v>
      </c>
      <c r="F81" s="3">
        <f>'idp Prjimp'!F76</f>
        <v>0</v>
      </c>
      <c r="G81" s="3">
        <f>'idp Prjimp'!G76</f>
        <v>0</v>
      </c>
      <c r="H81" s="3">
        <f>'idp Prjimp'!H76</f>
        <v>0</v>
      </c>
      <c r="I81" s="3">
        <f>'idp Prjimp'!I76</f>
        <v>0.2</v>
      </c>
      <c r="J81" s="3">
        <f>'idp Prjimp'!J76</f>
        <v>12.2</v>
      </c>
      <c r="K81" s="3">
        <f>'idp Prjimp'!K76</f>
        <v>0</v>
      </c>
      <c r="L81" s="3">
        <f>'idp Prjimp'!L76</f>
        <v>0</v>
      </c>
      <c r="M81" s="3">
        <f t="shared" si="4"/>
        <v>0</v>
      </c>
      <c r="N81" s="3">
        <f t="shared" si="2"/>
        <v>0</v>
      </c>
      <c r="O81" s="3">
        <f t="shared" si="3"/>
        <v>0</v>
      </c>
      <c r="Q81" s="3" t="str">
        <f t="shared" si="5"/>
        <v>#REF!</v>
      </c>
      <c r="R81" s="3" t="str">
        <f t="array" ref="R81">IFERROR(INDEX(Overall!$C$3:$C$389,MATCH(B81,Overall!$D$3:$D$389,0)),"No")</f>
        <v>No</v>
      </c>
      <c r="S81" s="93">
        <f t="shared" si="6"/>
        <v>1</v>
      </c>
      <c r="T81" s="136"/>
      <c r="U81" s="3" t="str">
        <f t="shared" si="7"/>
        <v/>
      </c>
      <c r="W81" s="3">
        <f t="shared" si="8"/>
        <v>0</v>
      </c>
    </row>
    <row r="82" ht="15.75" customHeight="1">
      <c r="B82" s="3" t="str">
        <f>'idp Prjimp'!N77</f>
        <v>Zach Kerr</v>
      </c>
      <c r="C82" s="3" t="str">
        <f>'idp Prjimp'!C77</f>
        <v>dl</v>
      </c>
      <c r="D82" s="3">
        <f>'idp Prjimp'!D77</f>
        <v>7.4</v>
      </c>
      <c r="E82" s="3">
        <f>'idp Prjimp'!E77</f>
        <v>0</v>
      </c>
      <c r="F82" s="3">
        <f>'idp Prjimp'!F77</f>
        <v>0</v>
      </c>
      <c r="G82" s="3">
        <f>'idp Prjimp'!G77</f>
        <v>0</v>
      </c>
      <c r="H82" s="3">
        <f>'idp Prjimp'!H77</f>
        <v>1.5</v>
      </c>
      <c r="I82" s="3">
        <f>'idp Prjimp'!I77</f>
        <v>0</v>
      </c>
      <c r="J82" s="3">
        <f>'idp Prjimp'!J77</f>
        <v>11.1</v>
      </c>
      <c r="K82" s="3">
        <f>'idp Prjimp'!K77</f>
        <v>0</v>
      </c>
      <c r="L82" s="3">
        <f>'idp Prjimp'!L77</f>
        <v>0</v>
      </c>
      <c r="M82" s="3">
        <f t="shared" si="4"/>
        <v>0</v>
      </c>
      <c r="N82" s="3">
        <f t="shared" si="2"/>
        <v>0</v>
      </c>
      <c r="O82" s="3">
        <f t="shared" si="3"/>
        <v>0</v>
      </c>
      <c r="Q82" s="3" t="str">
        <f t="shared" si="5"/>
        <v>#REF!</v>
      </c>
      <c r="R82" s="3" t="str">
        <f t="array" ref="R82">IFERROR(INDEX(Overall!$C$3:$C$389,MATCH(B82,Overall!$D$3:$D$389,0)),"No")</f>
        <v>No</v>
      </c>
      <c r="S82" s="93">
        <f t="shared" si="6"/>
        <v>1</v>
      </c>
      <c r="T82" s="136"/>
      <c r="U82" s="3" t="str">
        <f t="shared" si="7"/>
        <v/>
      </c>
      <c r="W82" s="3">
        <f t="shared" si="8"/>
        <v>0</v>
      </c>
    </row>
    <row r="83" ht="15.75" customHeight="1">
      <c r="B83" s="3" t="str">
        <f>'idp Prjimp'!N78</f>
        <v>Denico Autry</v>
      </c>
      <c r="C83" s="3" t="str">
        <f>'idp Prjimp'!C78</f>
        <v>dl</v>
      </c>
      <c r="D83" s="3">
        <f>'idp Prjimp'!D78</f>
        <v>12.53333</v>
      </c>
      <c r="E83" s="3">
        <f>'idp Prjimp'!E78</f>
        <v>0.133333</v>
      </c>
      <c r="F83" s="3">
        <f>'idp Prjimp'!F78</f>
        <v>0</v>
      </c>
      <c r="G83" s="3">
        <f>'idp Prjimp'!G78</f>
        <v>0</v>
      </c>
      <c r="H83" s="3">
        <f>'idp Prjimp'!H78</f>
        <v>5.166667</v>
      </c>
      <c r="I83" s="3">
        <f>'idp Prjimp'!I78</f>
        <v>2.266667</v>
      </c>
      <c r="J83" s="3">
        <f>'idp Prjimp'!J78</f>
        <v>17.06667</v>
      </c>
      <c r="K83" s="3">
        <f>'idp Prjimp'!K78</f>
        <v>0</v>
      </c>
      <c r="L83" s="3">
        <f>'idp Prjimp'!L78</f>
        <v>0</v>
      </c>
      <c r="M83" s="3">
        <f t="shared" si="4"/>
        <v>0</v>
      </c>
      <c r="N83" s="3">
        <f t="shared" si="2"/>
        <v>0</v>
      </c>
      <c r="O83" s="3">
        <f t="shared" si="3"/>
        <v>0</v>
      </c>
      <c r="Q83" s="3" t="str">
        <f t="shared" si="5"/>
        <v>#REF!</v>
      </c>
      <c r="R83" s="3" t="str">
        <f t="array" ref="R83">IFERROR(INDEX(Overall!$C$3:$C$389,MATCH(B83,Overall!$D$3:$D$389,0)),"No")</f>
        <v>No</v>
      </c>
      <c r="S83" s="93">
        <f t="shared" si="6"/>
        <v>1</v>
      </c>
      <c r="T83" s="136"/>
      <c r="U83" s="3" t="str">
        <f t="shared" si="7"/>
        <v/>
      </c>
      <c r="W83" s="3">
        <f t="shared" si="8"/>
        <v>0</v>
      </c>
    </row>
    <row r="84" ht="15.75" customHeight="1">
      <c r="B84" s="3" t="str">
        <f>'idp Prjimp'!N79</f>
        <v>Henry Anderson</v>
      </c>
      <c r="C84" s="3" t="str">
        <f>'idp Prjimp'!C79</f>
        <v>dl</v>
      </c>
      <c r="D84" s="3">
        <f>'idp Prjimp'!D79</f>
        <v>15.64844</v>
      </c>
      <c r="E84" s="3">
        <f>'idp Prjimp'!E79</f>
        <v>0</v>
      </c>
      <c r="F84" s="3">
        <f>'idp Prjimp'!F79</f>
        <v>0.536827</v>
      </c>
      <c r="G84" s="3">
        <f>'idp Prjimp'!G79</f>
        <v>0</v>
      </c>
      <c r="H84" s="3">
        <f>'idp Prjimp'!H79</f>
        <v>1.722096</v>
      </c>
      <c r="I84" s="3">
        <f>'idp Prjimp'!I79</f>
        <v>4.249433</v>
      </c>
      <c r="J84" s="3">
        <f>'idp Prjimp'!J79</f>
        <v>22.64008</v>
      </c>
      <c r="K84" s="3">
        <f>'idp Prjimp'!K79</f>
        <v>0</v>
      </c>
      <c r="L84" s="3">
        <f>'idp Prjimp'!L79</f>
        <v>0</v>
      </c>
      <c r="M84" s="3">
        <f t="shared" si="4"/>
        <v>0</v>
      </c>
      <c r="N84" s="3">
        <f t="shared" si="2"/>
        <v>0</v>
      </c>
      <c r="O84" s="3">
        <f t="shared" si="3"/>
        <v>0</v>
      </c>
      <c r="Q84" s="3" t="str">
        <f t="shared" si="5"/>
        <v>#REF!</v>
      </c>
      <c r="R84" s="3" t="str">
        <f t="array" ref="R84">IFERROR(INDEX(Overall!$C$3:$C$389,MATCH(B84,Overall!$D$3:$D$389,0)),"No")</f>
        <v>No</v>
      </c>
      <c r="S84" s="93">
        <f t="shared" si="6"/>
        <v>1</v>
      </c>
      <c r="T84" s="136"/>
      <c r="U84" s="3" t="str">
        <f t="shared" si="7"/>
        <v/>
      </c>
      <c r="W84" s="3">
        <f t="shared" si="8"/>
        <v>0</v>
      </c>
    </row>
    <row r="85" ht="15.75" customHeight="1">
      <c r="B85" s="3" t="str">
        <f>'idp Prjimp'!N80</f>
        <v>Markus Golden</v>
      </c>
      <c r="C85" s="3" t="str">
        <f>'idp Prjimp'!C80</f>
        <v>dl</v>
      </c>
      <c r="D85" s="3">
        <f>'idp Prjimp'!D80</f>
        <v>0</v>
      </c>
      <c r="E85" s="3">
        <f>'idp Prjimp'!E80</f>
        <v>0</v>
      </c>
      <c r="F85" s="3">
        <f>'idp Prjimp'!F80</f>
        <v>0.64</v>
      </c>
      <c r="G85" s="3">
        <f>'idp Prjimp'!G80</f>
        <v>0</v>
      </c>
      <c r="H85" s="3">
        <f>'idp Prjimp'!H80</f>
        <v>0.56</v>
      </c>
      <c r="I85" s="3">
        <f>'idp Prjimp'!I80</f>
        <v>9.38</v>
      </c>
      <c r="J85" s="3">
        <f>'idp Prjimp'!J80</f>
        <v>61.59</v>
      </c>
      <c r="K85" s="3">
        <f>'idp Prjimp'!K80</f>
        <v>0</v>
      </c>
      <c r="L85" s="3">
        <f>'idp Prjimp'!L80</f>
        <v>0</v>
      </c>
      <c r="M85" s="3">
        <f t="shared" si="4"/>
        <v>0</v>
      </c>
      <c r="N85" s="3">
        <f t="shared" si="2"/>
        <v>0</v>
      </c>
      <c r="O85" s="3">
        <f t="shared" si="3"/>
        <v>0</v>
      </c>
      <c r="Q85" s="3" t="str">
        <f t="shared" si="5"/>
        <v>#REF!</v>
      </c>
      <c r="R85" s="3" t="str">
        <f t="array" ref="R85">IFERROR(INDEX(Overall!$C$3:$C$389,MATCH(B85,Overall!$D$3:$D$389,0)),"No")</f>
        <v>No</v>
      </c>
      <c r="S85" s="93">
        <f t="shared" si="6"/>
        <v>1</v>
      </c>
      <c r="T85" s="136"/>
      <c r="U85" s="3" t="str">
        <f t="shared" si="7"/>
        <v/>
      </c>
      <c r="W85" s="3">
        <f t="shared" si="8"/>
        <v>0</v>
      </c>
    </row>
    <row r="86" ht="15.75" customHeight="1">
      <c r="B86" s="3" t="str">
        <f>'idp Prjimp'!N81</f>
        <v>Trey Flowers</v>
      </c>
      <c r="C86" s="3" t="str">
        <f>'idp Prjimp'!C81</f>
        <v>dl</v>
      </c>
      <c r="D86" s="3">
        <f>'idp Prjimp'!D81</f>
        <v>19.88003</v>
      </c>
      <c r="E86" s="3">
        <f>'idp Prjimp'!E81</f>
        <v>2.138952</v>
      </c>
      <c r="F86" s="3">
        <f>'idp Prjimp'!F81</f>
        <v>0.092635</v>
      </c>
      <c r="G86" s="3">
        <f>'idp Prjimp'!G81</f>
        <v>0</v>
      </c>
      <c r="H86" s="3">
        <f>'idp Prjimp'!H81</f>
        <v>0.324221</v>
      </c>
      <c r="I86" s="3">
        <f>'idp Prjimp'!I81</f>
        <v>8.685269</v>
      </c>
      <c r="J86" s="3">
        <f>'idp Prjimp'!J81</f>
        <v>37.31586</v>
      </c>
      <c r="K86" s="3">
        <f>'idp Prjimp'!K81</f>
        <v>0</v>
      </c>
      <c r="L86" s="3">
        <f>'idp Prjimp'!L81</f>
        <v>0</v>
      </c>
      <c r="M86" s="3">
        <f t="shared" si="4"/>
        <v>0</v>
      </c>
      <c r="N86" s="3">
        <f t="shared" si="2"/>
        <v>0</v>
      </c>
      <c r="O86" s="3">
        <f t="shared" si="3"/>
        <v>0</v>
      </c>
      <c r="Q86" s="3" t="str">
        <f t="shared" si="5"/>
        <v>#REF!</v>
      </c>
      <c r="R86" s="3" t="str">
        <f t="array" ref="R86">IFERROR(INDEX(Overall!$C$3:$C$389,MATCH(B86,Overall!$D$3:$D$389,0)),"No")</f>
        <v>No</v>
      </c>
      <c r="S86" s="93">
        <f t="shared" si="6"/>
        <v>1</v>
      </c>
      <c r="T86" s="136"/>
      <c r="U86" s="3" t="str">
        <f t="shared" si="7"/>
        <v/>
      </c>
      <c r="W86" s="3">
        <f t="shared" si="8"/>
        <v>0</v>
      </c>
    </row>
    <row r="87" ht="15.75" customHeight="1">
      <c r="B87" s="3" t="str">
        <f>'idp Prjimp'!N82</f>
        <v>Za'Darius Smith</v>
      </c>
      <c r="C87" s="3" t="str">
        <f>'idp Prjimp'!C82</f>
        <v>dl</v>
      </c>
      <c r="D87" s="3">
        <f>'idp Prjimp'!D82</f>
        <v>0</v>
      </c>
      <c r="E87" s="3">
        <f>'idp Prjimp'!E82</f>
        <v>0</v>
      </c>
      <c r="F87" s="3">
        <f>'idp Prjimp'!F82</f>
        <v>0.6</v>
      </c>
      <c r="G87" s="3">
        <f>'idp Prjimp'!G82</f>
        <v>0.12</v>
      </c>
      <c r="H87" s="3">
        <f>'idp Prjimp'!H82</f>
        <v>0.96</v>
      </c>
      <c r="I87" s="3">
        <f>'idp Prjimp'!I82</f>
        <v>13.53</v>
      </c>
      <c r="J87" s="3">
        <f>'idp Prjimp'!J82</f>
        <v>59.82</v>
      </c>
      <c r="K87" s="3">
        <f>'idp Prjimp'!K82</f>
        <v>0</v>
      </c>
      <c r="L87" s="3">
        <f>'idp Prjimp'!L82</f>
        <v>0</v>
      </c>
      <c r="M87" s="3">
        <f t="shared" si="4"/>
        <v>0</v>
      </c>
      <c r="N87" s="3">
        <f t="shared" si="2"/>
        <v>0</v>
      </c>
      <c r="O87" s="3">
        <f t="shared" si="3"/>
        <v>0</v>
      </c>
      <c r="Q87" s="3" t="str">
        <f t="shared" si="5"/>
        <v>#REF!</v>
      </c>
      <c r="R87" s="3" t="str">
        <f t="array" ref="R87">IFERROR(INDEX(Overall!$C$3:$C$389,MATCH(B87,Overall!$D$3:$D$389,0)),"No")</f>
        <v>No</v>
      </c>
      <c r="S87" s="93">
        <f t="shared" si="6"/>
        <v>1</v>
      </c>
      <c r="T87" s="136"/>
      <c r="U87" s="3" t="str">
        <f t="shared" si="7"/>
        <v/>
      </c>
      <c r="W87" s="3">
        <f t="shared" si="8"/>
        <v>0</v>
      </c>
    </row>
    <row r="88" ht="15.75" customHeight="1">
      <c r="B88" s="3" t="str">
        <f>'idp Prjimp'!N83</f>
        <v>Carl Davis</v>
      </c>
      <c r="C88" s="3" t="str">
        <f>'idp Prjimp'!C83</f>
        <v>dl</v>
      </c>
      <c r="D88" s="3">
        <f>'idp Prjimp'!D83</f>
        <v>9.6</v>
      </c>
      <c r="E88" s="3">
        <f>'idp Prjimp'!E83</f>
        <v>0</v>
      </c>
      <c r="F88" s="3">
        <f>'idp Prjimp'!F83</f>
        <v>0</v>
      </c>
      <c r="G88" s="3">
        <f>'idp Prjimp'!G83</f>
        <v>0</v>
      </c>
      <c r="H88" s="3">
        <f>'idp Prjimp'!H83</f>
        <v>0.3</v>
      </c>
      <c r="I88" s="3">
        <f>'idp Prjimp'!I83</f>
        <v>0.5</v>
      </c>
      <c r="J88" s="3">
        <f>'idp Prjimp'!J83</f>
        <v>13.8</v>
      </c>
      <c r="K88" s="3">
        <f>'idp Prjimp'!K83</f>
        <v>0</v>
      </c>
      <c r="L88" s="3">
        <f>'idp Prjimp'!L83</f>
        <v>0</v>
      </c>
      <c r="M88" s="3">
        <f t="shared" si="4"/>
        <v>0</v>
      </c>
      <c r="N88" s="3">
        <f t="shared" si="2"/>
        <v>0</v>
      </c>
      <c r="O88" s="3">
        <f t="shared" si="3"/>
        <v>0</v>
      </c>
      <c r="Q88" s="3" t="str">
        <f t="shared" si="5"/>
        <v>#REF!</v>
      </c>
      <c r="R88" s="3" t="str">
        <f t="array" ref="R88">IFERROR(INDEX(Overall!$C$3:$C$389,MATCH(B88,Overall!$D$3:$D$389,0)),"No")</f>
        <v>No</v>
      </c>
      <c r="S88" s="93">
        <f t="shared" si="6"/>
        <v>1</v>
      </c>
      <c r="T88" s="136"/>
      <c r="U88" s="3" t="str">
        <f t="shared" si="7"/>
        <v/>
      </c>
      <c r="W88" s="3">
        <f t="shared" si="8"/>
        <v>0</v>
      </c>
    </row>
    <row r="89" ht="15.75" customHeight="1">
      <c r="B89" s="3" t="str">
        <f>'idp Prjimp'!N84</f>
        <v>1000te Orchard</v>
      </c>
      <c r="C89" s="3" t="str">
        <f>'idp Prjimp'!C84</f>
        <v>dl</v>
      </c>
      <c r="D89" s="3">
        <f>'idp Prjimp'!D84</f>
        <v>1.4</v>
      </c>
      <c r="E89" s="3">
        <f>'idp Prjimp'!E84</f>
        <v>0</v>
      </c>
      <c r="F89" s="3">
        <f>'idp Prjimp'!F84</f>
        <v>0</v>
      </c>
      <c r="G89" s="3">
        <f>'idp Prjimp'!G84</f>
        <v>0</v>
      </c>
      <c r="H89" s="3">
        <f>'idp Prjimp'!H84</f>
        <v>0.3</v>
      </c>
      <c r="I89" s="3">
        <f>'idp Prjimp'!I84</f>
        <v>0.07</v>
      </c>
      <c r="J89" s="3">
        <f>'idp Prjimp'!J84</f>
        <v>1.9</v>
      </c>
      <c r="K89" s="3">
        <f>'idp Prjimp'!K84</f>
        <v>0</v>
      </c>
      <c r="L89" s="3">
        <f>'idp Prjimp'!L84</f>
        <v>0</v>
      </c>
      <c r="M89" s="3">
        <f t="shared" si="4"/>
        <v>0</v>
      </c>
      <c r="N89" s="3">
        <f t="shared" si="2"/>
        <v>0</v>
      </c>
      <c r="O89" s="3">
        <f t="shared" si="3"/>
        <v>0</v>
      </c>
      <c r="Q89" s="3" t="str">
        <f t="shared" si="5"/>
        <v>#REF!</v>
      </c>
      <c r="R89" s="3" t="str">
        <f t="array" ref="R89">IFERROR(INDEX(Overall!$C$3:$C$389,MATCH(B89,Overall!$D$3:$D$389,0)),"No")</f>
        <v>No</v>
      </c>
      <c r="S89" s="93">
        <f t="shared" si="6"/>
        <v>1</v>
      </c>
      <c r="T89" s="136"/>
      <c r="U89" s="3" t="str">
        <f t="shared" si="7"/>
        <v/>
      </c>
      <c r="W89" s="3">
        <f t="shared" si="8"/>
        <v>0</v>
      </c>
    </row>
    <row r="90" ht="15.75" customHeight="1">
      <c r="B90" s="3" t="str">
        <f>'idp Prjimp'!N85</f>
        <v>Danny Shelton</v>
      </c>
      <c r="C90" s="3" t="str">
        <f>'idp Prjimp'!C85</f>
        <v>dl</v>
      </c>
      <c r="D90" s="3">
        <f>'idp Prjimp'!D85</f>
        <v>25.50949</v>
      </c>
      <c r="E90" s="3">
        <f>'idp Prjimp'!E85</f>
        <v>0.722096</v>
      </c>
      <c r="F90" s="3">
        <f>'idp Prjimp'!F85</f>
        <v>0</v>
      </c>
      <c r="G90" s="3">
        <f>'idp Prjimp'!G85</f>
        <v>0</v>
      </c>
      <c r="H90" s="3">
        <f>'idp Prjimp'!H85</f>
        <v>0</v>
      </c>
      <c r="I90" s="3">
        <f>'idp Prjimp'!I85</f>
        <v>2.314731</v>
      </c>
      <c r="J90" s="3">
        <f>'idp Prjimp'!J85</f>
        <v>29.47153</v>
      </c>
      <c r="K90" s="3">
        <f>'idp Prjimp'!K85</f>
        <v>0</v>
      </c>
      <c r="L90" s="3">
        <f>'idp Prjimp'!L85</f>
        <v>0</v>
      </c>
      <c r="M90" s="3">
        <f t="shared" si="4"/>
        <v>0</v>
      </c>
      <c r="N90" s="3">
        <f t="shared" si="2"/>
        <v>0</v>
      </c>
      <c r="O90" s="3">
        <f t="shared" si="3"/>
        <v>0</v>
      </c>
      <c r="Q90" s="3" t="str">
        <f t="shared" si="5"/>
        <v>#REF!</v>
      </c>
      <c r="R90" s="3" t="str">
        <f t="array" ref="R90">IFERROR(INDEX(Overall!$C$3:$C$389,MATCH(B90,Overall!$D$3:$D$389,0)),"No")</f>
        <v>No</v>
      </c>
      <c r="S90" s="93">
        <f t="shared" si="6"/>
        <v>1</v>
      </c>
      <c r="T90" s="136"/>
      <c r="U90" s="3" t="str">
        <f t="shared" si="7"/>
        <v/>
      </c>
      <c r="W90" s="3">
        <f t="shared" si="8"/>
        <v>0</v>
      </c>
    </row>
    <row r="91" ht="15.75" customHeight="1">
      <c r="B91" s="3" t="str">
        <f>'idp Prjimp'!N86</f>
        <v>Darius Kilgo</v>
      </c>
      <c r="C91" s="3" t="str">
        <f>'idp Prjimp'!C86</f>
        <v>dl</v>
      </c>
      <c r="D91" s="3">
        <f>'idp Prjimp'!D86</f>
        <v>0.01</v>
      </c>
      <c r="E91" s="3">
        <f>'idp Prjimp'!E86</f>
        <v>0</v>
      </c>
      <c r="F91" s="3">
        <f>'idp Prjimp'!F86</f>
        <v>0</v>
      </c>
      <c r="G91" s="3">
        <f>'idp Prjimp'!G86</f>
        <v>0</v>
      </c>
      <c r="H91" s="3">
        <f>'idp Prjimp'!H86</f>
        <v>0</v>
      </c>
      <c r="I91" s="3">
        <f>'idp Prjimp'!I86</f>
        <v>0</v>
      </c>
      <c r="J91" s="3">
        <f>'idp Prjimp'!J86</f>
        <v>0.01</v>
      </c>
      <c r="K91" s="3">
        <f>'idp Prjimp'!K86</f>
        <v>0</v>
      </c>
      <c r="L91" s="3">
        <f>'idp Prjimp'!L86</f>
        <v>0</v>
      </c>
      <c r="M91" s="3">
        <f t="shared" si="4"/>
        <v>0</v>
      </c>
      <c r="N91" s="3">
        <f t="shared" si="2"/>
        <v>0</v>
      </c>
      <c r="O91" s="3">
        <f t="shared" si="3"/>
        <v>0</v>
      </c>
      <c r="Q91" s="3" t="str">
        <f t="shared" si="5"/>
        <v>#REF!</v>
      </c>
      <c r="R91" s="3" t="str">
        <f t="array" ref="R91">IFERROR(INDEX(Overall!$C$3:$C$389,MATCH(B91,Overall!$D$3:$D$389,0)),"No")</f>
        <v>No</v>
      </c>
      <c r="S91" s="93">
        <f t="shared" si="6"/>
        <v>1</v>
      </c>
      <c r="T91" s="136"/>
      <c r="U91" s="3" t="str">
        <f t="shared" si="7"/>
        <v/>
      </c>
      <c r="W91" s="3">
        <f t="shared" si="8"/>
        <v>0</v>
      </c>
    </row>
    <row r="92" ht="15.75" customHeight="1">
      <c r="B92" s="3" t="str">
        <f>'idp Prjimp'!N87</f>
        <v>Grady Jarrett</v>
      </c>
      <c r="C92" s="3" t="str">
        <f>'idp Prjimp'!C87</f>
        <v>dl</v>
      </c>
      <c r="D92" s="3">
        <f>'idp Prjimp'!D87</f>
        <v>24.6</v>
      </c>
      <c r="E92" s="3">
        <f>'idp Prjimp'!E87</f>
        <v>2</v>
      </c>
      <c r="F92" s="3">
        <f>'idp Prjimp'!F87</f>
        <v>0.43661</v>
      </c>
      <c r="G92" s="3">
        <f>'idp Prjimp'!G87</f>
        <v>0.178613</v>
      </c>
      <c r="H92" s="3">
        <f>'idp Prjimp'!H87</f>
        <v>0.764068</v>
      </c>
      <c r="I92" s="3">
        <f>'idp Prjimp'!I87</f>
        <v>7.616764</v>
      </c>
      <c r="J92" s="3">
        <f>'idp Prjimp'!J87</f>
        <v>47.5155</v>
      </c>
      <c r="K92" s="3">
        <f>'idp Prjimp'!K87</f>
        <v>0</v>
      </c>
      <c r="L92" s="3">
        <f>'idp Prjimp'!L87</f>
        <v>0</v>
      </c>
      <c r="M92" s="3">
        <f t="shared" si="4"/>
        <v>0</v>
      </c>
      <c r="N92" s="3">
        <f t="shared" si="2"/>
        <v>0</v>
      </c>
      <c r="O92" s="3">
        <f t="shared" si="3"/>
        <v>0</v>
      </c>
      <c r="Q92" s="3" t="str">
        <f t="shared" si="5"/>
        <v>#REF!</v>
      </c>
      <c r="R92" s="3" t="str">
        <f t="array" ref="R92">IFERROR(INDEX(Overall!$C$3:$C$389,MATCH(B92,Overall!$D$3:$D$389,0)),"No")</f>
        <v>No</v>
      </c>
      <c r="S92" s="93">
        <f t="shared" si="6"/>
        <v>1</v>
      </c>
      <c r="T92" s="136"/>
      <c r="U92" s="3" t="str">
        <f t="shared" si="7"/>
        <v/>
      </c>
      <c r="W92" s="3">
        <f t="shared" si="8"/>
        <v>0</v>
      </c>
    </row>
    <row r="93" ht="15.75" customHeight="1">
      <c r="B93" s="3" t="str">
        <f>'idp Prjimp'!N88</f>
        <v>Tyeler Davison</v>
      </c>
      <c r="C93" s="3" t="str">
        <f>'idp Prjimp'!C88</f>
        <v>dl</v>
      </c>
      <c r="D93" s="3">
        <f>'idp Prjimp'!D88</f>
        <v>21</v>
      </c>
      <c r="E93" s="3">
        <f>'idp Prjimp'!E88</f>
        <v>0.5</v>
      </c>
      <c r="F93" s="3">
        <f>'idp Prjimp'!F88</f>
        <v>0.5</v>
      </c>
      <c r="G93" s="3">
        <f>'idp Prjimp'!G88</f>
        <v>0</v>
      </c>
      <c r="H93" s="3">
        <f>'idp Prjimp'!H88</f>
        <v>0.1</v>
      </c>
      <c r="I93" s="3">
        <f>'idp Prjimp'!I88</f>
        <v>1.1</v>
      </c>
      <c r="J93" s="3">
        <f>'idp Prjimp'!J88</f>
        <v>21.1</v>
      </c>
      <c r="K93" s="3">
        <f>'idp Prjimp'!K88</f>
        <v>0</v>
      </c>
      <c r="L93" s="3">
        <f>'idp Prjimp'!L88</f>
        <v>0</v>
      </c>
      <c r="M93" s="3">
        <f t="shared" si="4"/>
        <v>0</v>
      </c>
      <c r="N93" s="3">
        <f t="shared" si="2"/>
        <v>0</v>
      </c>
      <c r="O93" s="3">
        <f t="shared" si="3"/>
        <v>0</v>
      </c>
      <c r="Q93" s="3" t="str">
        <f t="shared" si="5"/>
        <v>#REF!</v>
      </c>
      <c r="R93" s="3" t="str">
        <f t="array" ref="R93">IFERROR(INDEX(Overall!$C$3:$C$389,MATCH(B93,Overall!$D$3:$D$389,0)),"No")</f>
        <v>No</v>
      </c>
      <c r="S93" s="93">
        <f t="shared" si="6"/>
        <v>1</v>
      </c>
      <c r="T93" s="136"/>
      <c r="U93" s="3" t="str">
        <f t="shared" si="7"/>
        <v/>
      </c>
      <c r="W93" s="3">
        <f t="shared" si="8"/>
        <v>0</v>
      </c>
    </row>
    <row r="94" ht="15.75" customHeight="1">
      <c r="B94" s="3" t="str">
        <f>'idp Prjimp'!N89</f>
        <v>Leterrius Walton</v>
      </c>
      <c r="C94" s="3" t="str">
        <f>'idp Prjimp'!C89</f>
        <v>dl</v>
      </c>
      <c r="D94" s="3">
        <f>'idp Prjimp'!D89</f>
        <v>0</v>
      </c>
      <c r="E94" s="3">
        <f>'idp Prjimp'!E89</f>
        <v>0</v>
      </c>
      <c r="F94" s="3">
        <f>'idp Prjimp'!F89</f>
        <v>0</v>
      </c>
      <c r="G94" s="3">
        <f>'idp Prjimp'!G89</f>
        <v>0</v>
      </c>
      <c r="H94" s="3">
        <f>'idp Prjimp'!H89</f>
        <v>0.01</v>
      </c>
      <c r="I94" s="3">
        <f>'idp Prjimp'!I89</f>
        <v>0</v>
      </c>
      <c r="J94" s="3">
        <f>'idp Prjimp'!J89</f>
        <v>0</v>
      </c>
      <c r="K94" s="3">
        <f>'idp Prjimp'!K89</f>
        <v>0</v>
      </c>
      <c r="L94" s="3">
        <f>'idp Prjimp'!L89</f>
        <v>0</v>
      </c>
      <c r="M94" s="3">
        <f t="shared" si="4"/>
        <v>0</v>
      </c>
      <c r="N94" s="3">
        <f t="shared" si="2"/>
        <v>0</v>
      </c>
      <c r="O94" s="3">
        <f t="shared" si="3"/>
        <v>0</v>
      </c>
      <c r="Q94" s="3" t="str">
        <f t="shared" si="5"/>
        <v>#REF!</v>
      </c>
      <c r="R94" s="3" t="str">
        <f t="array" ref="R94">IFERROR(INDEX(Overall!$C$3:$C$389,MATCH(B94,Overall!$D$3:$D$389,0)),"No")</f>
        <v>No</v>
      </c>
      <c r="S94" s="93">
        <f t="shared" si="6"/>
        <v>1</v>
      </c>
      <c r="T94" s="136"/>
      <c r="U94" s="3" t="str">
        <f t="shared" si="7"/>
        <v/>
      </c>
      <c r="W94" s="3">
        <f t="shared" si="8"/>
        <v>0</v>
      </c>
    </row>
    <row r="95" ht="15.75" customHeight="1">
      <c r="B95" s="3" t="str">
        <f>'idp Prjimp'!N90</f>
        <v>Randy Gregory</v>
      </c>
      <c r="C95" s="3" t="str">
        <f>'idp Prjimp'!C90</f>
        <v>dl</v>
      </c>
      <c r="D95" s="3">
        <f>'idp Prjimp'!D90</f>
        <v>8.2</v>
      </c>
      <c r="E95" s="3">
        <f>'idp Prjimp'!E90</f>
        <v>1.4</v>
      </c>
      <c r="F95" s="3">
        <f>'idp Prjimp'!F90</f>
        <v>0.6</v>
      </c>
      <c r="G95" s="3">
        <f>'idp Prjimp'!G90</f>
        <v>0</v>
      </c>
      <c r="H95" s="3">
        <f>'idp Prjimp'!H90</f>
        <v>0.4</v>
      </c>
      <c r="I95" s="3">
        <f>'idp Prjimp'!I90</f>
        <v>3.7</v>
      </c>
      <c r="J95" s="3">
        <f>'idp Prjimp'!J90</f>
        <v>18.1</v>
      </c>
      <c r="K95" s="3">
        <f>'idp Prjimp'!K90</f>
        <v>0</v>
      </c>
      <c r="L95" s="3">
        <f>'idp Prjimp'!L90</f>
        <v>0</v>
      </c>
      <c r="M95" s="3">
        <f t="shared" si="4"/>
        <v>0</v>
      </c>
      <c r="N95" s="3">
        <f t="shared" si="2"/>
        <v>0</v>
      </c>
      <c r="O95" s="3">
        <f t="shared" si="3"/>
        <v>0</v>
      </c>
      <c r="Q95" s="3" t="str">
        <f t="shared" si="5"/>
        <v>#REF!</v>
      </c>
      <c r="R95" s="3" t="str">
        <f t="array" ref="R95">IFERROR(INDEX(Overall!$C$3:$C$389,MATCH(B95,Overall!$D$3:$D$389,0)),"No")</f>
        <v>No</v>
      </c>
      <c r="S95" s="93">
        <f t="shared" si="6"/>
        <v>1</v>
      </c>
      <c r="T95" s="136"/>
      <c r="U95" s="3" t="str">
        <f t="shared" si="7"/>
        <v/>
      </c>
      <c r="W95" s="3">
        <f t="shared" si="8"/>
        <v>0</v>
      </c>
    </row>
    <row r="96" ht="15.75" customHeight="1">
      <c r="B96" s="3" t="str">
        <f>'idp Prjimp'!N91</f>
        <v>Malcom Brown</v>
      </c>
      <c r="C96" s="3" t="str">
        <f>'idp Prjimp'!C91</f>
        <v>dl</v>
      </c>
      <c r="D96" s="3">
        <f>'idp Prjimp'!D91</f>
        <v>17.00836</v>
      </c>
      <c r="E96" s="3">
        <f>'idp Prjimp'!E91</f>
        <v>0</v>
      </c>
      <c r="F96" s="3">
        <f>'idp Prjimp'!F91</f>
        <v>0.536827</v>
      </c>
      <c r="G96" s="3">
        <f>'idp Prjimp'!G91</f>
        <v>0</v>
      </c>
      <c r="H96" s="3">
        <f>'idp Prjimp'!H91</f>
        <v>0.50949</v>
      </c>
      <c r="I96" s="3">
        <f>'idp Prjimp'!I91</f>
        <v>1.444193</v>
      </c>
      <c r="J96" s="3">
        <f>'idp Prjimp'!J91</f>
        <v>19.73045</v>
      </c>
      <c r="K96" s="3">
        <f>'idp Prjimp'!K91</f>
        <v>0</v>
      </c>
      <c r="L96" s="3">
        <f>'idp Prjimp'!L91</f>
        <v>0</v>
      </c>
      <c r="M96" s="3">
        <f t="shared" si="4"/>
        <v>0</v>
      </c>
      <c r="N96" s="3">
        <f t="shared" si="2"/>
        <v>0</v>
      </c>
      <c r="O96" s="3">
        <f t="shared" si="3"/>
        <v>0</v>
      </c>
      <c r="Q96" s="3" t="str">
        <f t="shared" si="5"/>
        <v>#REF!</v>
      </c>
      <c r="R96" s="3" t="str">
        <f t="array" ref="R96">IFERROR(INDEX(Overall!$C$3:$C$389,MATCH(B96,Overall!$D$3:$D$389,0)),"No")</f>
        <v>No</v>
      </c>
      <c r="S96" s="93">
        <f t="shared" si="6"/>
        <v>1</v>
      </c>
      <c r="T96" s="136"/>
      <c r="U96" s="3" t="str">
        <f t="shared" si="7"/>
        <v/>
      </c>
      <c r="W96" s="3">
        <f t="shared" si="8"/>
        <v>0</v>
      </c>
    </row>
    <row r="97" ht="15.75" customHeight="1">
      <c r="B97" s="3" t="str">
        <f>'idp Prjimp'!N92</f>
        <v>Leo1000rd Williams</v>
      </c>
      <c r="C97" s="3" t="str">
        <f>'idp Prjimp'!C92</f>
        <v>dl</v>
      </c>
      <c r="D97" s="3">
        <f>'idp Prjimp'!D92</f>
        <v>25</v>
      </c>
      <c r="E97" s="3">
        <f>'idp Prjimp'!E92</f>
        <v>1</v>
      </c>
      <c r="F97" s="3">
        <f>'idp Prjimp'!F92</f>
        <v>1</v>
      </c>
      <c r="G97" s="3">
        <f>'idp Prjimp'!G92</f>
        <v>0</v>
      </c>
      <c r="H97" s="3">
        <f>'idp Prjimp'!H92</f>
        <v>3</v>
      </c>
      <c r="I97" s="3">
        <f>'idp Prjimp'!I92</f>
        <v>2.5</v>
      </c>
      <c r="J97" s="3">
        <f>'idp Prjimp'!J92</f>
        <v>24</v>
      </c>
      <c r="K97" s="3">
        <f>'idp Prjimp'!K92</f>
        <v>0</v>
      </c>
      <c r="L97" s="3">
        <f>'idp Prjimp'!L92</f>
        <v>0</v>
      </c>
      <c r="M97" s="3">
        <f t="shared" si="4"/>
        <v>0</v>
      </c>
      <c r="N97" s="3">
        <f t="shared" si="2"/>
        <v>0</v>
      </c>
      <c r="O97" s="3">
        <f t="shared" si="3"/>
        <v>0</v>
      </c>
      <c r="Q97" s="3" t="str">
        <f t="shared" si="5"/>
        <v>#REF!</v>
      </c>
      <c r="R97" s="3" t="str">
        <f t="array" ref="R97">IFERROR(INDEX(Overall!$C$3:$C$389,MATCH(B97,Overall!$D$3:$D$389,0)),"No")</f>
        <v>No</v>
      </c>
      <c r="S97" s="93">
        <f t="shared" si="6"/>
        <v>1</v>
      </c>
      <c r="T97" s="136"/>
      <c r="U97" s="3" t="str">
        <f t="shared" si="7"/>
        <v/>
      </c>
      <c r="W97" s="3">
        <f t="shared" si="8"/>
        <v>0</v>
      </c>
    </row>
    <row r="98" ht="15.75" customHeight="1">
      <c r="B98" s="3" t="str">
        <f>'idp Prjimp'!N93</f>
        <v>Jordan Phillips</v>
      </c>
      <c r="C98" s="3" t="str">
        <f>'idp Prjimp'!C93</f>
        <v>dl</v>
      </c>
      <c r="D98" s="3">
        <f>'idp Prjimp'!D93</f>
        <v>8.720066</v>
      </c>
      <c r="E98" s="3">
        <f>'idp Prjimp'!E93</f>
        <v>0.861048</v>
      </c>
      <c r="F98" s="3">
        <f>'idp Prjimp'!F93</f>
        <v>0</v>
      </c>
      <c r="G98" s="3">
        <f>'idp Prjimp'!G93</f>
        <v>0</v>
      </c>
      <c r="H98" s="3">
        <f>'idp Prjimp'!H93</f>
        <v>0.71577</v>
      </c>
      <c r="I98" s="3">
        <f>'idp Prjimp'!I93</f>
        <v>6.450519</v>
      </c>
      <c r="J98" s="3">
        <f>'idp Prjimp'!J93</f>
        <v>22.85066</v>
      </c>
      <c r="K98" s="3">
        <f>'idp Prjimp'!K93</f>
        <v>0</v>
      </c>
      <c r="L98" s="3">
        <f>'idp Prjimp'!L93</f>
        <v>0</v>
      </c>
      <c r="M98" s="3">
        <f t="shared" si="4"/>
        <v>0</v>
      </c>
      <c r="N98" s="3">
        <f t="shared" si="2"/>
        <v>0</v>
      </c>
      <c r="O98" s="3">
        <f t="shared" si="3"/>
        <v>0</v>
      </c>
      <c r="Q98" s="3" t="str">
        <f t="shared" si="5"/>
        <v>#REF!</v>
      </c>
      <c r="R98" s="3" t="str">
        <f t="array" ref="R98">IFERROR(INDEX(Overall!$C$3:$C$389,MATCH(B98,Overall!$D$3:$D$389,0)),"No")</f>
        <v>No</v>
      </c>
      <c r="S98" s="93">
        <f t="shared" si="6"/>
        <v>1</v>
      </c>
      <c r="T98" s="136"/>
      <c r="U98" s="3" t="str">
        <f t="shared" si="7"/>
        <v/>
      </c>
      <c r="W98" s="3">
        <f t="shared" si="8"/>
        <v>0</v>
      </c>
    </row>
    <row r="99" ht="15.75" customHeight="1">
      <c r="B99" s="3" t="str">
        <f>'idp Prjimp'!N94</f>
        <v>Arik Armstead</v>
      </c>
      <c r="C99" s="3" t="str">
        <f>'idp Prjimp'!C94</f>
        <v>dl</v>
      </c>
      <c r="D99" s="3">
        <f>'idp Prjimp'!D94</f>
        <v>14.86459</v>
      </c>
      <c r="E99" s="3">
        <f>'idp Prjimp'!E94</f>
        <v>1.432295</v>
      </c>
      <c r="F99" s="3">
        <f>'idp Prjimp'!F94</f>
        <v>1.069864</v>
      </c>
      <c r="G99" s="3">
        <f>'idp Prjimp'!G94</f>
        <v>0.106498</v>
      </c>
      <c r="H99" s="3">
        <f>'idp Prjimp'!H94</f>
        <v>1.507471</v>
      </c>
      <c r="I99" s="3">
        <f>'idp Prjimp'!I94</f>
        <v>8.853521</v>
      </c>
      <c r="J99" s="3">
        <f>'idp Prjimp'!J94</f>
        <v>39.52671</v>
      </c>
      <c r="K99" s="3">
        <f>'idp Prjimp'!K94</f>
        <v>0</v>
      </c>
      <c r="L99" s="3">
        <f>'idp Prjimp'!L94</f>
        <v>0</v>
      </c>
      <c r="M99" s="3">
        <f t="shared" si="4"/>
        <v>0</v>
      </c>
      <c r="N99" s="3">
        <f t="shared" si="2"/>
        <v>0</v>
      </c>
      <c r="O99" s="3">
        <f t="shared" si="3"/>
        <v>0</v>
      </c>
      <c r="Q99" s="3" t="str">
        <f t="shared" si="5"/>
        <v>#REF!</v>
      </c>
      <c r="R99" s="3" t="str">
        <f t="array" ref="R99">IFERROR(INDEX(Overall!$C$3:$C$389,MATCH(B99,Overall!$D$3:$D$389,0)),"No")</f>
        <v>No</v>
      </c>
      <c r="S99" s="93">
        <f t="shared" si="6"/>
        <v>1</v>
      </c>
      <c r="T99" s="136"/>
      <c r="U99" s="3" t="str">
        <f t="shared" si="7"/>
        <v/>
      </c>
      <c r="W99" s="3">
        <f t="shared" si="8"/>
        <v>0</v>
      </c>
    </row>
    <row r="100" ht="15.75" customHeight="1">
      <c r="B100" s="3" t="str">
        <f>'idp Prjimp'!N95</f>
        <v>Christian Covington</v>
      </c>
      <c r="C100" s="3" t="str">
        <f>'idp Prjimp'!C95</f>
        <v>dl</v>
      </c>
      <c r="D100" s="3">
        <f>'idp Prjimp'!D95</f>
        <v>5</v>
      </c>
      <c r="E100" s="3">
        <f>'idp Prjimp'!E95</f>
        <v>0</v>
      </c>
      <c r="F100" s="3">
        <f>'idp Prjimp'!F95</f>
        <v>0</v>
      </c>
      <c r="G100" s="3">
        <f>'idp Prjimp'!G95</f>
        <v>0</v>
      </c>
      <c r="H100" s="3">
        <f>'idp Prjimp'!H95</f>
        <v>0.7</v>
      </c>
      <c r="I100" s="3">
        <f>'idp Prjimp'!I95</f>
        <v>0.3</v>
      </c>
      <c r="J100" s="3">
        <f>'idp Prjimp'!J95</f>
        <v>18.5</v>
      </c>
      <c r="K100" s="3">
        <f>'idp Prjimp'!K95</f>
        <v>0</v>
      </c>
      <c r="L100" s="3">
        <f>'idp Prjimp'!L95</f>
        <v>0</v>
      </c>
      <c r="M100" s="3">
        <f t="shared" si="4"/>
        <v>0</v>
      </c>
      <c r="N100" s="3">
        <f t="shared" si="2"/>
        <v>0</v>
      </c>
      <c r="O100" s="3">
        <f t="shared" si="3"/>
        <v>0</v>
      </c>
      <c r="Q100" s="3" t="str">
        <f t="shared" si="5"/>
        <v>#REF!</v>
      </c>
      <c r="R100" s="3" t="str">
        <f t="array" ref="R100">IFERROR(INDEX(Overall!$C$3:$C$389,MATCH(B100,Overall!$D$3:$D$389,0)),"No")</f>
        <v>No</v>
      </c>
      <c r="S100" s="93">
        <f t="shared" si="6"/>
        <v>1</v>
      </c>
      <c r="T100" s="136"/>
      <c r="U100" s="3" t="str">
        <f t="shared" si="7"/>
        <v/>
      </c>
      <c r="W100" s="3">
        <f t="shared" si="8"/>
        <v>0</v>
      </c>
    </row>
    <row r="101" ht="15.75" customHeight="1">
      <c r="B101" s="3" t="str">
        <f>'idp Prjimp'!N96</f>
        <v>Danielle Hunter</v>
      </c>
      <c r="C101" s="3" t="str">
        <f>'idp Prjimp'!C96</f>
        <v>dl</v>
      </c>
      <c r="D101" s="3">
        <f>'idp Prjimp'!D96</f>
        <v>18.69476</v>
      </c>
      <c r="E101" s="3">
        <f>'idp Prjimp'!E96</f>
        <v>2.01898</v>
      </c>
      <c r="F101" s="3">
        <f>'idp Prjimp'!F96</f>
        <v>0.943619</v>
      </c>
      <c r="G101" s="3">
        <f>'idp Prjimp'!G96</f>
        <v>0.068911</v>
      </c>
      <c r="H101" s="3">
        <f>'idp Prjimp'!H96</f>
        <v>1.031323</v>
      </c>
      <c r="I101" s="3">
        <f>'idp Prjimp'!I96</f>
        <v>14.67516</v>
      </c>
      <c r="J101" s="3">
        <f>'idp Prjimp'!J96</f>
        <v>52.72265</v>
      </c>
      <c r="K101" s="3">
        <f>'idp Prjimp'!K96</f>
        <v>0</v>
      </c>
      <c r="L101" s="3">
        <f>'idp Prjimp'!L96</f>
        <v>0</v>
      </c>
      <c r="M101" s="3">
        <f t="shared" si="4"/>
        <v>0</v>
      </c>
      <c r="N101" s="3">
        <f t="shared" si="2"/>
        <v>0</v>
      </c>
      <c r="O101" s="3">
        <f t="shared" si="3"/>
        <v>0</v>
      </c>
      <c r="Q101" s="3" t="str">
        <f t="shared" si="5"/>
        <v>#REF!</v>
      </c>
      <c r="R101" s="3" t="str">
        <f t="array" ref="R101">IFERROR(INDEX(Overall!$C$3:$C$389,MATCH(B101,Overall!$D$3:$D$389,0)),"No")</f>
        <v>No</v>
      </c>
      <c r="S101" s="93">
        <f t="shared" si="6"/>
        <v>1</v>
      </c>
      <c r="T101" s="136"/>
      <c r="U101" s="3" t="str">
        <f t="shared" si="7"/>
        <v/>
      </c>
      <c r="W101" s="3">
        <f t="shared" si="8"/>
        <v>0</v>
      </c>
    </row>
    <row r="102" ht="15.75" customHeight="1">
      <c r="B102" s="3" t="str">
        <f>'idp Prjimp'!N97</f>
        <v>Frank Clark</v>
      </c>
      <c r="C102" s="3" t="str">
        <f>'idp Prjimp'!C97</f>
        <v>dl</v>
      </c>
      <c r="D102" s="3">
        <f>'idp Prjimp'!D97</f>
        <v>13.67578</v>
      </c>
      <c r="E102" s="3">
        <f>'idp Prjimp'!E97</f>
        <v>2.814731</v>
      </c>
      <c r="F102" s="3">
        <f>'idp Prjimp'!F97</f>
        <v>0.962899</v>
      </c>
      <c r="G102" s="3">
        <f>'idp Prjimp'!G97</f>
        <v>0.527724</v>
      </c>
      <c r="H102" s="3">
        <f>'idp Prjimp'!H97</f>
        <v>3.308911</v>
      </c>
      <c r="I102" s="3">
        <f>'idp Prjimp'!I97</f>
        <v>12.47716</v>
      </c>
      <c r="J102" s="3">
        <f>'idp Prjimp'!J97</f>
        <v>37.08881</v>
      </c>
      <c r="K102" s="3">
        <f>'idp Prjimp'!K97</f>
        <v>0</v>
      </c>
      <c r="L102" s="3">
        <f>'idp Prjimp'!L97</f>
        <v>0</v>
      </c>
      <c r="M102" s="3">
        <f t="shared" si="4"/>
        <v>0</v>
      </c>
      <c r="N102" s="3">
        <f t="shared" si="2"/>
        <v>0</v>
      </c>
      <c r="O102" s="3">
        <f t="shared" si="3"/>
        <v>0</v>
      </c>
      <c r="Q102" s="3" t="str">
        <f t="shared" si="5"/>
        <v>#REF!</v>
      </c>
      <c r="R102" s="3" t="str">
        <f t="array" ref="R102">IFERROR(INDEX(Overall!$C$3:$C$389,MATCH(B102,Overall!$D$3:$D$389,0)),"No")</f>
        <v>No</v>
      </c>
      <c r="S102" s="93">
        <f t="shared" si="6"/>
        <v>1</v>
      </c>
      <c r="T102" s="136"/>
      <c r="U102" s="3" t="str">
        <f t="shared" si="7"/>
        <v/>
      </c>
      <c r="W102" s="3">
        <f t="shared" si="8"/>
        <v>0</v>
      </c>
    </row>
    <row r="103" ht="15.75" customHeight="1">
      <c r="B103" s="3" t="str">
        <f>'idp Prjimp'!N98</f>
        <v>Angelo Blackson</v>
      </c>
      <c r="C103" s="3" t="str">
        <f>'idp Prjimp'!C98</f>
        <v>dl</v>
      </c>
      <c r="D103" s="3">
        <f>'idp Prjimp'!D98</f>
        <v>10.3</v>
      </c>
      <c r="E103" s="3">
        <f>'idp Prjimp'!E98</f>
        <v>0</v>
      </c>
      <c r="F103" s="3">
        <f>'idp Prjimp'!F98</f>
        <v>0</v>
      </c>
      <c r="G103" s="3">
        <f>'idp Prjimp'!G98</f>
        <v>0</v>
      </c>
      <c r="H103" s="3">
        <f>'idp Prjimp'!H98</f>
        <v>1</v>
      </c>
      <c r="I103" s="3">
        <f>'idp Prjimp'!I98</f>
        <v>0.6</v>
      </c>
      <c r="J103" s="3">
        <f>'idp Prjimp'!J98</f>
        <v>15.6</v>
      </c>
      <c r="K103" s="3">
        <f>'idp Prjimp'!K98</f>
        <v>0</v>
      </c>
      <c r="L103" s="3">
        <f>'idp Prjimp'!L98</f>
        <v>0</v>
      </c>
      <c r="M103" s="3">
        <f t="shared" si="4"/>
        <v>0</v>
      </c>
      <c r="N103" s="3">
        <f t="shared" si="2"/>
        <v>0</v>
      </c>
      <c r="O103" s="3">
        <f t="shared" si="3"/>
        <v>0</v>
      </c>
      <c r="Q103" s="3" t="str">
        <f t="shared" si="5"/>
        <v>#REF!</v>
      </c>
      <c r="R103" s="3" t="str">
        <f t="array" ref="R103">IFERROR(INDEX(Overall!$C$3:$C$389,MATCH(B103,Overall!$D$3:$D$389,0)),"No")</f>
        <v>No</v>
      </c>
      <c r="S103" s="93">
        <f t="shared" si="6"/>
        <v>1</v>
      </c>
      <c r="T103" s="136"/>
      <c r="U103" s="3" t="str">
        <f t="shared" si="7"/>
        <v/>
      </c>
      <c r="W103" s="3">
        <f t="shared" si="8"/>
        <v>0</v>
      </c>
    </row>
    <row r="104" ht="15.75" customHeight="1">
      <c r="B104" s="3" t="str">
        <f>'idp Prjimp'!N99</f>
        <v>Rakeem Nunez-Roches</v>
      </c>
      <c r="C104" s="3" t="str">
        <f>'idp Prjimp'!C99</f>
        <v>dl</v>
      </c>
      <c r="D104" s="3">
        <f>'idp Prjimp'!D99</f>
        <v>3.4</v>
      </c>
      <c r="E104" s="3">
        <f>'idp Prjimp'!E99</f>
        <v>0</v>
      </c>
      <c r="F104" s="3">
        <f>'idp Prjimp'!F99</f>
        <v>0</v>
      </c>
      <c r="G104" s="3">
        <f>'idp Prjimp'!G99</f>
        <v>0</v>
      </c>
      <c r="H104" s="3">
        <f>'idp Prjimp'!H99</f>
        <v>0</v>
      </c>
      <c r="I104" s="3">
        <f>'idp Prjimp'!I99</f>
        <v>0</v>
      </c>
      <c r="J104" s="3">
        <f>'idp Prjimp'!J99</f>
        <v>4.7</v>
      </c>
      <c r="K104" s="3">
        <f>'idp Prjimp'!K99</f>
        <v>0</v>
      </c>
      <c r="L104" s="3">
        <f>'idp Prjimp'!L99</f>
        <v>0</v>
      </c>
      <c r="M104" s="3">
        <f t="shared" si="4"/>
        <v>0</v>
      </c>
      <c r="N104" s="3">
        <f t="shared" si="2"/>
        <v>0</v>
      </c>
      <c r="O104" s="3">
        <f t="shared" si="3"/>
        <v>0</v>
      </c>
      <c r="Q104" s="3" t="str">
        <f t="shared" si="5"/>
        <v>#REF!</v>
      </c>
      <c r="R104" s="3" t="str">
        <f t="array" ref="R104">IFERROR(INDEX(Overall!$C$3:$C$389,MATCH(B104,Overall!$D$3:$D$389,0)),"No")</f>
        <v>No</v>
      </c>
      <c r="S104" s="93">
        <f t="shared" si="6"/>
        <v>1</v>
      </c>
      <c r="T104" s="136"/>
      <c r="U104" s="3" t="str">
        <f t="shared" si="7"/>
        <v/>
      </c>
      <c r="W104" s="3">
        <f t="shared" si="8"/>
        <v>0</v>
      </c>
    </row>
    <row r="105" ht="15.75" customHeight="1">
      <c r="B105" s="3" t="str">
        <f>'idp Prjimp'!N100</f>
        <v>Michael Bennett</v>
      </c>
      <c r="C105" s="3" t="str">
        <f>'idp Prjimp'!C100</f>
        <v>dl</v>
      </c>
      <c r="D105" s="3">
        <f>'idp Prjimp'!D100</f>
        <v>0.1</v>
      </c>
      <c r="E105" s="3">
        <f>'idp Prjimp'!E100</f>
        <v>0</v>
      </c>
      <c r="F105" s="3">
        <f>'idp Prjimp'!F100</f>
        <v>0</v>
      </c>
      <c r="G105" s="3">
        <f>'idp Prjimp'!G100</f>
        <v>0</v>
      </c>
      <c r="H105" s="3">
        <f>'idp Prjimp'!H100</f>
        <v>0</v>
      </c>
      <c r="I105" s="3">
        <f>'idp Prjimp'!I100</f>
        <v>0</v>
      </c>
      <c r="J105" s="3">
        <f>'idp Prjimp'!J100</f>
        <v>0.4</v>
      </c>
      <c r="K105" s="3">
        <f>'idp Prjimp'!K100</f>
        <v>0</v>
      </c>
      <c r="L105" s="3">
        <f>'idp Prjimp'!L100</f>
        <v>0</v>
      </c>
      <c r="M105" s="3">
        <f t="shared" si="4"/>
        <v>0</v>
      </c>
      <c r="N105" s="3">
        <f t="shared" si="2"/>
        <v>0</v>
      </c>
      <c r="O105" s="3">
        <f t="shared" si="3"/>
        <v>0</v>
      </c>
      <c r="Q105" s="3" t="str">
        <f t="shared" si="5"/>
        <v>#REF!</v>
      </c>
      <c r="R105" s="3" t="str">
        <f t="array" ref="R105">IFERROR(INDEX(Overall!$C$3:$C$389,MATCH(B105,Overall!$D$3:$D$389,0)),"No")</f>
        <v>No</v>
      </c>
      <c r="S105" s="93">
        <f t="shared" si="6"/>
        <v>1</v>
      </c>
      <c r="T105" s="136"/>
      <c r="U105" s="3" t="str">
        <f t="shared" si="7"/>
        <v/>
      </c>
      <c r="W105" s="3">
        <f t="shared" si="8"/>
        <v>0</v>
      </c>
    </row>
    <row r="106" ht="15.75" customHeight="1">
      <c r="B106" s="3" t="str">
        <f>'idp Prjimp'!N101</f>
        <v>Efe Obada</v>
      </c>
      <c r="C106" s="3" t="str">
        <f>'idp Prjimp'!C101</f>
        <v>dl</v>
      </c>
      <c r="D106" s="3">
        <f>'idp Prjimp'!D101</f>
        <v>6.5</v>
      </c>
      <c r="E106" s="3">
        <f>'idp Prjimp'!E101</f>
        <v>0</v>
      </c>
      <c r="F106" s="3">
        <f>'idp Prjimp'!F101</f>
        <v>0</v>
      </c>
      <c r="G106" s="3">
        <f>'idp Prjimp'!G101</f>
        <v>0</v>
      </c>
      <c r="H106" s="3">
        <f>'idp Prjimp'!H101</f>
        <v>1</v>
      </c>
      <c r="I106" s="3">
        <f>'idp Prjimp'!I101</f>
        <v>0</v>
      </c>
      <c r="J106" s="3">
        <f>'idp Prjimp'!J101</f>
        <v>12.3</v>
      </c>
      <c r="K106" s="3">
        <f>'idp Prjimp'!K101</f>
        <v>0</v>
      </c>
      <c r="L106" s="3">
        <f>'idp Prjimp'!L101</f>
        <v>0</v>
      </c>
      <c r="M106" s="3">
        <f t="shared" si="4"/>
        <v>0</v>
      </c>
      <c r="N106" s="3">
        <f t="shared" si="2"/>
        <v>0</v>
      </c>
      <c r="O106" s="3">
        <f t="shared" si="3"/>
        <v>0</v>
      </c>
      <c r="Q106" s="3" t="str">
        <f t="shared" si="5"/>
        <v>#REF!</v>
      </c>
      <c r="R106" s="3" t="str">
        <f t="array" ref="R106">IFERROR(INDEX(Overall!$C$3:$C$389,MATCH(B106,Overall!$D$3:$D$389,0)),"No")</f>
        <v>No</v>
      </c>
      <c r="S106" s="93">
        <f t="shared" si="6"/>
        <v>1</v>
      </c>
      <c r="T106" s="136"/>
      <c r="U106" s="3" t="str">
        <f t="shared" si="7"/>
        <v/>
      </c>
      <c r="W106" s="3">
        <f t="shared" si="8"/>
        <v>0</v>
      </c>
    </row>
    <row r="107" ht="15.75" customHeight="1">
      <c r="B107" s="3" t="str">
        <f>'idp Prjimp'!N102</f>
        <v>Dante Fowler Jr.</v>
      </c>
      <c r="C107" s="3" t="str">
        <f>'idp Prjimp'!C102</f>
        <v>dl</v>
      </c>
      <c r="D107" s="3">
        <f>'idp Prjimp'!D102</f>
        <v>18.08428</v>
      </c>
      <c r="E107" s="3">
        <f>'idp Prjimp'!E102</f>
        <v>2.296884</v>
      </c>
      <c r="F107" s="3">
        <f>'idp Prjimp'!F102</f>
        <v>0.703132</v>
      </c>
      <c r="G107" s="3">
        <f>'idp Prjimp'!G102</f>
        <v>0.043852</v>
      </c>
      <c r="H107" s="3">
        <f>'idp Prjimp'!H102</f>
        <v>3.012996</v>
      </c>
      <c r="I107" s="3">
        <f>'idp Prjimp'!I102</f>
        <v>10.34556</v>
      </c>
      <c r="J107" s="3">
        <f>'idp Prjimp'!J102</f>
        <v>41.68743</v>
      </c>
      <c r="K107" s="3">
        <f>'idp Prjimp'!K102</f>
        <v>0</v>
      </c>
      <c r="L107" s="3">
        <f>'idp Prjimp'!L102</f>
        <v>0</v>
      </c>
      <c r="M107" s="3">
        <f t="shared" si="4"/>
        <v>0</v>
      </c>
      <c r="N107" s="3">
        <f t="shared" si="2"/>
        <v>0</v>
      </c>
      <c r="O107" s="3">
        <f t="shared" si="3"/>
        <v>0</v>
      </c>
      <c r="Q107" s="3" t="str">
        <f t="shared" si="5"/>
        <v>#REF!</v>
      </c>
      <c r="R107" s="3" t="str">
        <f t="array" ref="R107">IFERROR(INDEX(Overall!$C$3:$C$389,MATCH(B107,Overall!$D$3:$D$389,0)),"No")</f>
        <v>No</v>
      </c>
      <c r="S107" s="93">
        <f t="shared" si="6"/>
        <v>1</v>
      </c>
      <c r="T107" s="136"/>
      <c r="U107" s="3" t="str">
        <f t="shared" si="7"/>
        <v/>
      </c>
      <c r="W107" s="3">
        <f t="shared" si="8"/>
        <v>0</v>
      </c>
    </row>
    <row r="108" ht="15.75" customHeight="1">
      <c r="B108" s="3" t="str">
        <f>'idp Prjimp'!N103</f>
        <v>Mario Edwards</v>
      </c>
      <c r="C108" s="3" t="str">
        <f>'idp Prjimp'!C103</f>
        <v>dl</v>
      </c>
      <c r="D108" s="3">
        <f>'idp Prjimp'!D103</f>
        <v>2.6</v>
      </c>
      <c r="E108" s="3">
        <f>'idp Prjimp'!E103</f>
        <v>1.2</v>
      </c>
      <c r="F108" s="3">
        <f>'idp Prjimp'!F103</f>
        <v>0</v>
      </c>
      <c r="G108" s="3">
        <f>'idp Prjimp'!G103</f>
        <v>0</v>
      </c>
      <c r="H108" s="3">
        <f>'idp Prjimp'!H103</f>
        <v>0</v>
      </c>
      <c r="I108" s="3">
        <f>'idp Prjimp'!I103</f>
        <v>2.7</v>
      </c>
      <c r="J108" s="3">
        <f>'idp Prjimp'!J103</f>
        <v>5.1</v>
      </c>
      <c r="K108" s="3">
        <f>'idp Prjimp'!K103</f>
        <v>0</v>
      </c>
      <c r="L108" s="3">
        <f>'idp Prjimp'!L103</f>
        <v>0</v>
      </c>
      <c r="M108" s="3">
        <f t="shared" si="4"/>
        <v>0</v>
      </c>
      <c r="N108" s="3">
        <f t="shared" si="2"/>
        <v>0</v>
      </c>
      <c r="O108" s="3">
        <f t="shared" si="3"/>
        <v>0</v>
      </c>
      <c r="Q108" s="3" t="str">
        <f t="shared" si="5"/>
        <v>#REF!</v>
      </c>
      <c r="R108" s="3" t="str">
        <f t="array" ref="R108">IFERROR(INDEX(Overall!$C$3:$C$389,MATCH(B108,Overall!$D$3:$D$389,0)),"No")</f>
        <v>No</v>
      </c>
      <c r="S108" s="93">
        <f t="shared" si="6"/>
        <v>1</v>
      </c>
      <c r="T108" s="136"/>
      <c r="U108" s="3" t="str">
        <f t="shared" si="7"/>
        <v/>
      </c>
      <c r="W108" s="3">
        <f t="shared" si="8"/>
        <v>0</v>
      </c>
    </row>
    <row r="109" ht="15.75" customHeight="1">
      <c r="B109" s="3" t="str">
        <f>'idp Prjimp'!N104</f>
        <v>Rodney Gunter</v>
      </c>
      <c r="C109" s="3" t="str">
        <f>'idp Prjimp'!C104</f>
        <v>dl</v>
      </c>
      <c r="D109" s="3">
        <f>'idp Prjimp'!D104</f>
        <v>1.3</v>
      </c>
      <c r="E109" s="3">
        <f>'idp Prjimp'!E104</f>
        <v>0</v>
      </c>
      <c r="F109" s="3">
        <f>'idp Prjimp'!F104</f>
        <v>0</v>
      </c>
      <c r="G109" s="3">
        <f>'idp Prjimp'!G104</f>
        <v>0</v>
      </c>
      <c r="H109" s="3">
        <f>'idp Prjimp'!H104</f>
        <v>0</v>
      </c>
      <c r="I109" s="3">
        <f>'idp Prjimp'!I104</f>
        <v>0.35</v>
      </c>
      <c r="J109" s="3">
        <f>'idp Prjimp'!J104</f>
        <v>2.9</v>
      </c>
      <c r="K109" s="3">
        <f>'idp Prjimp'!K104</f>
        <v>0</v>
      </c>
      <c r="L109" s="3">
        <f>'idp Prjimp'!L104</f>
        <v>0</v>
      </c>
      <c r="M109" s="3">
        <f t="shared" si="4"/>
        <v>0</v>
      </c>
      <c r="N109" s="3">
        <f t="shared" si="2"/>
        <v>0</v>
      </c>
      <c r="O109" s="3">
        <f t="shared" si="3"/>
        <v>0</v>
      </c>
      <c r="Q109" s="3" t="str">
        <f t="shared" si="5"/>
        <v>#REF!</v>
      </c>
      <c r="R109" s="3" t="str">
        <f t="array" ref="R109">IFERROR(INDEX(Overall!$C$3:$C$389,MATCH(B109,Overall!$D$3:$D$389,0)),"No")</f>
        <v>No</v>
      </c>
      <c r="S109" s="93">
        <f t="shared" si="6"/>
        <v>1</v>
      </c>
      <c r="T109" s="136"/>
      <c r="U109" s="3" t="str">
        <f t="shared" si="7"/>
        <v/>
      </c>
      <c r="W109" s="3">
        <f t="shared" si="8"/>
        <v>0</v>
      </c>
    </row>
    <row r="110" ht="15.75" customHeight="1">
      <c r="B110" s="3" t="str">
        <f>'idp Prjimp'!N105</f>
        <v>Jarran Reed</v>
      </c>
      <c r="C110" s="3" t="str">
        <f>'idp Prjimp'!C105</f>
        <v>dl</v>
      </c>
      <c r="D110" s="3">
        <f>'idp Prjimp'!D105</f>
        <v>21.93333</v>
      </c>
      <c r="E110" s="3">
        <f>'idp Prjimp'!E105</f>
        <v>3.266667</v>
      </c>
      <c r="F110" s="3">
        <f>'idp Prjimp'!F105</f>
        <v>0.566667</v>
      </c>
      <c r="G110" s="3">
        <f>'idp Prjimp'!G105</f>
        <v>0</v>
      </c>
      <c r="H110" s="3">
        <f>'idp Prjimp'!H105</f>
        <v>1.4</v>
      </c>
      <c r="I110" s="3">
        <f>'idp Prjimp'!I105</f>
        <v>8.766667</v>
      </c>
      <c r="J110" s="3">
        <f>'idp Prjimp'!J105</f>
        <v>37.53333</v>
      </c>
      <c r="K110" s="3">
        <f>'idp Prjimp'!K105</f>
        <v>0</v>
      </c>
      <c r="L110" s="3">
        <f>'idp Prjimp'!L105</f>
        <v>0</v>
      </c>
      <c r="M110" s="3">
        <f t="shared" si="4"/>
        <v>0</v>
      </c>
      <c r="N110" s="3">
        <f t="shared" si="2"/>
        <v>0</v>
      </c>
      <c r="O110" s="3">
        <f t="shared" si="3"/>
        <v>0</v>
      </c>
      <c r="Q110" s="3" t="str">
        <f t="shared" si="5"/>
        <v>#REF!</v>
      </c>
      <c r="R110" s="3" t="str">
        <f t="array" ref="R110">IFERROR(INDEX(Overall!$C$3:$C$389,MATCH(B110,Overall!$D$3:$D$389,0)),"No")</f>
        <v>No</v>
      </c>
      <c r="S110" s="93">
        <f t="shared" si="6"/>
        <v>1</v>
      </c>
      <c r="T110" s="136"/>
      <c r="U110" s="3" t="str">
        <f t="shared" si="7"/>
        <v/>
      </c>
      <c r="W110" s="3">
        <f t="shared" si="8"/>
        <v>0</v>
      </c>
    </row>
    <row r="111" ht="15.75" customHeight="1">
      <c r="B111" s="3" t="str">
        <f>'idp Prjimp'!N106</f>
        <v>Javon Hargrave</v>
      </c>
      <c r="C111" s="3" t="str">
        <f>'idp Prjimp'!C106</f>
        <v>dl</v>
      </c>
      <c r="D111" s="3">
        <f>'idp Prjimp'!D106</f>
        <v>17.43711</v>
      </c>
      <c r="E111" s="3">
        <f>'idp Prjimp'!E106</f>
        <v>0.706657</v>
      </c>
      <c r="F111" s="3">
        <f>'idp Prjimp'!F106</f>
        <v>0</v>
      </c>
      <c r="G111" s="3">
        <f>'idp Prjimp'!G106</f>
        <v>0</v>
      </c>
      <c r="H111" s="3">
        <f>'idp Prjimp'!H106</f>
        <v>0.876487</v>
      </c>
      <c r="I111" s="3">
        <f>'idp Prjimp'!I106</f>
        <v>4.249433</v>
      </c>
      <c r="J111" s="3">
        <f>'idp Prjimp'!J106</f>
        <v>28.69249</v>
      </c>
      <c r="K111" s="3">
        <f>'idp Prjimp'!K106</f>
        <v>0</v>
      </c>
      <c r="L111" s="3">
        <f>'idp Prjimp'!L106</f>
        <v>0</v>
      </c>
      <c r="M111" s="3">
        <f t="shared" si="4"/>
        <v>0</v>
      </c>
      <c r="N111" s="3">
        <f t="shared" si="2"/>
        <v>0</v>
      </c>
      <c r="O111" s="3">
        <f t="shared" si="3"/>
        <v>0</v>
      </c>
      <c r="Q111" s="3" t="str">
        <f t="shared" si="5"/>
        <v>#REF!</v>
      </c>
      <c r="R111" s="3" t="str">
        <f t="array" ref="R111">IFERROR(INDEX(Overall!$C$3:$C$389,MATCH(B111,Overall!$D$3:$D$389,0)),"No")</f>
        <v>No</v>
      </c>
      <c r="S111" s="93">
        <f t="shared" si="6"/>
        <v>1</v>
      </c>
      <c r="T111" s="136"/>
      <c r="U111" s="3" t="str">
        <f t="shared" si="7"/>
        <v/>
      </c>
      <c r="W111" s="3">
        <f t="shared" si="8"/>
        <v>0</v>
      </c>
    </row>
    <row r="112" ht="15.75" customHeight="1">
      <c r="B112" s="3" t="str">
        <f>'idp Prjimp'!N107</f>
        <v>Matt Ioannidis</v>
      </c>
      <c r="C112" s="3" t="str">
        <f>'idp Prjimp'!C107</f>
        <v>dl</v>
      </c>
      <c r="D112" s="3">
        <f>'idp Prjimp'!D107</f>
        <v>17.76006</v>
      </c>
      <c r="E112" s="3">
        <f>'idp Prjimp'!E107</f>
        <v>0.675779</v>
      </c>
      <c r="F112" s="3">
        <f>'idp Prjimp'!F107</f>
        <v>0.536827</v>
      </c>
      <c r="G112" s="3">
        <f>'idp Prjimp'!G107</f>
        <v>0</v>
      </c>
      <c r="H112" s="3">
        <f>'idp Prjimp'!H107</f>
        <v>0.555807</v>
      </c>
      <c r="I112" s="3">
        <f>'idp Prjimp'!I107</f>
        <v>7.629462</v>
      </c>
      <c r="J112" s="3">
        <f>'idp Prjimp'!J107</f>
        <v>35.88003</v>
      </c>
      <c r="K112" s="3">
        <f>'idp Prjimp'!K107</f>
        <v>0</v>
      </c>
      <c r="L112" s="3">
        <f>'idp Prjimp'!L107</f>
        <v>0</v>
      </c>
      <c r="M112" s="3">
        <f t="shared" si="4"/>
        <v>0</v>
      </c>
      <c r="N112" s="3">
        <f t="shared" si="2"/>
        <v>0</v>
      </c>
      <c r="O112" s="3">
        <f t="shared" si="3"/>
        <v>0</v>
      </c>
      <c r="Q112" s="3" t="str">
        <f t="shared" si="5"/>
        <v>#REF!</v>
      </c>
      <c r="R112" s="3" t="str">
        <f t="array" ref="R112">IFERROR(INDEX(Overall!$C$3:$C$389,MATCH(B112,Overall!$D$3:$D$389,0)),"No")</f>
        <v>No</v>
      </c>
      <c r="S112" s="93">
        <f t="shared" si="6"/>
        <v>1</v>
      </c>
      <c r="T112" s="136"/>
      <c r="U112" s="3" t="str">
        <f t="shared" si="7"/>
        <v/>
      </c>
      <c r="W112" s="3">
        <f t="shared" si="8"/>
        <v>0</v>
      </c>
    </row>
    <row r="113" ht="15.75" customHeight="1">
      <c r="B113" s="3" t="str">
        <f>'idp Prjimp'!N108</f>
        <v>Sheldon Day</v>
      </c>
      <c r="C113" s="3" t="str">
        <f>'idp Prjimp'!C108</f>
        <v>dl</v>
      </c>
      <c r="D113" s="3">
        <f>'idp Prjimp'!D108</f>
        <v>5.1</v>
      </c>
      <c r="E113" s="3">
        <f>'idp Prjimp'!E108</f>
        <v>0</v>
      </c>
      <c r="F113" s="3">
        <f>'idp Prjimp'!F108</f>
        <v>0</v>
      </c>
      <c r="G113" s="3">
        <f>'idp Prjimp'!G108</f>
        <v>0</v>
      </c>
      <c r="H113" s="3">
        <f>'idp Prjimp'!H108</f>
        <v>0</v>
      </c>
      <c r="I113" s="3">
        <f>'idp Prjimp'!I108</f>
        <v>0.4</v>
      </c>
      <c r="J113" s="3">
        <f>'idp Prjimp'!J108</f>
        <v>7.9</v>
      </c>
      <c r="K113" s="3">
        <f>'idp Prjimp'!K108</f>
        <v>0</v>
      </c>
      <c r="L113" s="3">
        <f>'idp Prjimp'!L108</f>
        <v>0</v>
      </c>
      <c r="M113" s="3">
        <f t="shared" si="4"/>
        <v>0</v>
      </c>
      <c r="N113" s="3">
        <f t="shared" si="2"/>
        <v>0</v>
      </c>
      <c r="O113" s="3">
        <f t="shared" si="3"/>
        <v>0</v>
      </c>
      <c r="Q113" s="3" t="str">
        <f t="shared" si="5"/>
        <v>#REF!</v>
      </c>
      <c r="R113" s="3" t="str">
        <f t="array" ref="R113">IFERROR(INDEX(Overall!$C$3:$C$389,MATCH(B113,Overall!$D$3:$D$389,0)),"No")</f>
        <v>No</v>
      </c>
      <c r="S113" s="93">
        <f t="shared" si="6"/>
        <v>1</v>
      </c>
      <c r="T113" s="136"/>
      <c r="U113" s="3" t="str">
        <f t="shared" si="7"/>
        <v/>
      </c>
      <c r="W113" s="3">
        <f t="shared" si="8"/>
        <v>0</v>
      </c>
    </row>
    <row r="114" ht="15.75" customHeight="1">
      <c r="B114" s="3" t="str">
        <f>'idp Prjimp'!N109</f>
        <v>Sheldon Rankins</v>
      </c>
      <c r="C114" s="3" t="str">
        <f>'idp Prjimp'!C109</f>
        <v>dl</v>
      </c>
      <c r="D114" s="3">
        <f>'idp Prjimp'!D109</f>
        <v>8.842068</v>
      </c>
      <c r="E114" s="3">
        <f>'idp Prjimp'!E109</f>
        <v>0.722096</v>
      </c>
      <c r="F114" s="3">
        <f>'idp Prjimp'!F109</f>
        <v>0</v>
      </c>
      <c r="G114" s="3">
        <f>'idp Prjimp'!G109</f>
        <v>0</v>
      </c>
      <c r="H114" s="3">
        <f>'idp Prjimp'!H109</f>
        <v>1.694759</v>
      </c>
      <c r="I114" s="3">
        <f>'idp Prjimp'!I109</f>
        <v>4.203116</v>
      </c>
      <c r="J114" s="3">
        <f>'idp Prjimp'!J109</f>
        <v>17.35992</v>
      </c>
      <c r="K114" s="3">
        <f>'idp Prjimp'!K109</f>
        <v>0</v>
      </c>
      <c r="L114" s="3">
        <f>'idp Prjimp'!L109</f>
        <v>0</v>
      </c>
      <c r="M114" s="3">
        <f t="shared" si="4"/>
        <v>0</v>
      </c>
      <c r="N114" s="3">
        <f t="shared" si="2"/>
        <v>0</v>
      </c>
      <c r="O114" s="3">
        <f t="shared" si="3"/>
        <v>0</v>
      </c>
      <c r="Q114" s="3" t="str">
        <f t="shared" si="5"/>
        <v>#REF!</v>
      </c>
      <c r="R114" s="3" t="str">
        <f t="array" ref="R114">IFERROR(INDEX(Overall!$C$3:$C$389,MATCH(B114,Overall!$D$3:$D$389,0)),"No")</f>
        <v>No</v>
      </c>
      <c r="S114" s="93">
        <f t="shared" si="6"/>
        <v>1</v>
      </c>
      <c r="T114" s="136"/>
      <c r="U114" s="3" t="str">
        <f t="shared" si="7"/>
        <v/>
      </c>
      <c r="W114" s="3">
        <f t="shared" si="8"/>
        <v>0</v>
      </c>
    </row>
    <row r="115" ht="15.75" customHeight="1">
      <c r="B115" s="3" t="str">
        <f>'idp Prjimp'!N110</f>
        <v>Vernon Butler</v>
      </c>
      <c r="C115" s="3" t="str">
        <f>'idp Prjimp'!C110</f>
        <v>dl</v>
      </c>
      <c r="D115" s="3">
        <f>'idp Prjimp'!D110</f>
        <v>2.7</v>
      </c>
      <c r="E115" s="3">
        <f>'idp Prjimp'!E110</f>
        <v>0.2</v>
      </c>
      <c r="F115" s="3">
        <f>'idp Prjimp'!F110</f>
        <v>0</v>
      </c>
      <c r="G115" s="3">
        <f>'idp Prjimp'!G110</f>
        <v>0</v>
      </c>
      <c r="H115" s="3">
        <f>'idp Prjimp'!H110</f>
        <v>0</v>
      </c>
      <c r="I115" s="3">
        <f>'idp Prjimp'!I110</f>
        <v>1.1</v>
      </c>
      <c r="J115" s="3">
        <f>'idp Prjimp'!J110</f>
        <v>5.1</v>
      </c>
      <c r="K115" s="3">
        <f>'idp Prjimp'!K110</f>
        <v>0</v>
      </c>
      <c r="L115" s="3">
        <f>'idp Prjimp'!L110</f>
        <v>0</v>
      </c>
      <c r="M115" s="3">
        <f t="shared" si="4"/>
        <v>0</v>
      </c>
      <c r="N115" s="3">
        <f t="shared" si="2"/>
        <v>0</v>
      </c>
      <c r="O115" s="3">
        <f t="shared" si="3"/>
        <v>0</v>
      </c>
      <c r="Q115" s="3" t="str">
        <f t="shared" si="5"/>
        <v>#REF!</v>
      </c>
      <c r="R115" s="3" t="str">
        <f t="array" ref="R115">IFERROR(INDEX(Overall!$C$3:$C$389,MATCH(B115,Overall!$D$3:$D$389,0)),"No")</f>
        <v>No</v>
      </c>
      <c r="S115" s="93">
        <f t="shared" si="6"/>
        <v>1</v>
      </c>
      <c r="T115" s="136"/>
      <c r="U115" s="3" t="str">
        <f t="shared" si="7"/>
        <v/>
      </c>
      <c r="W115" s="3">
        <f t="shared" si="8"/>
        <v>0</v>
      </c>
    </row>
    <row r="116" ht="15.75" customHeight="1">
      <c r="B116" s="3" t="str">
        <f>'idp Prjimp'!N111</f>
        <v>Jihad Ward</v>
      </c>
      <c r="C116" s="3" t="str">
        <f>'idp Prjimp'!C111</f>
        <v>dl</v>
      </c>
      <c r="D116" s="3">
        <f>'idp Prjimp'!D111</f>
        <v>3.6</v>
      </c>
      <c r="E116" s="3">
        <f>'idp Prjimp'!E111</f>
        <v>0</v>
      </c>
      <c r="F116" s="3">
        <f>'idp Prjimp'!F111</f>
        <v>0</v>
      </c>
      <c r="G116" s="3">
        <f>'idp Prjimp'!G111</f>
        <v>0</v>
      </c>
      <c r="H116" s="3">
        <f>'idp Prjimp'!H111</f>
        <v>0.6</v>
      </c>
      <c r="I116" s="3">
        <f>'idp Prjimp'!I111</f>
        <v>0.2</v>
      </c>
      <c r="J116" s="3">
        <f>'idp Prjimp'!J111</f>
        <v>4</v>
      </c>
      <c r="K116" s="3">
        <f>'idp Prjimp'!K111</f>
        <v>0</v>
      </c>
      <c r="L116" s="3">
        <f>'idp Prjimp'!L111</f>
        <v>0</v>
      </c>
      <c r="M116" s="3">
        <f t="shared" si="4"/>
        <v>0</v>
      </c>
      <c r="N116" s="3">
        <f t="shared" si="2"/>
        <v>0</v>
      </c>
      <c r="O116" s="3">
        <f t="shared" si="3"/>
        <v>0</v>
      </c>
      <c r="Q116" s="3" t="str">
        <f t="shared" si="5"/>
        <v>#REF!</v>
      </c>
      <c r="R116" s="3" t="str">
        <f t="array" ref="R116">IFERROR(INDEX(Overall!$C$3:$C$389,MATCH(B116,Overall!$D$3:$D$389,0)),"No")</f>
        <v>No</v>
      </c>
      <c r="S116" s="93">
        <f t="shared" si="6"/>
        <v>1</v>
      </c>
      <c r="T116" s="136"/>
      <c r="U116" s="3" t="str">
        <f t="shared" si="7"/>
        <v/>
      </c>
      <c r="W116" s="3">
        <f t="shared" si="8"/>
        <v>0</v>
      </c>
    </row>
    <row r="117" ht="15.75" customHeight="1">
      <c r="B117" s="3" t="str">
        <f>'idp Prjimp'!N112</f>
        <v>Joey Bosa</v>
      </c>
      <c r="C117" s="3" t="str">
        <f>'idp Prjimp'!C112</f>
        <v>dl</v>
      </c>
      <c r="D117" s="3">
        <f>'idp Prjimp'!D112</f>
        <v>16.79575</v>
      </c>
      <c r="E117" s="3">
        <f>'idp Prjimp'!E112</f>
        <v>1</v>
      </c>
      <c r="F117" s="3">
        <f>'idp Prjimp'!F112</f>
        <v>0.665545</v>
      </c>
      <c r="G117" s="3">
        <f>'idp Prjimp'!G112</f>
        <v>0.063619</v>
      </c>
      <c r="H117" s="3">
        <f>'idp Prjimp'!H112</f>
        <v>0.56144</v>
      </c>
      <c r="I117" s="3">
        <f>'idp Prjimp'!I112</f>
        <v>12.08335</v>
      </c>
      <c r="J117" s="3">
        <f>'idp Prjimp'!J112</f>
        <v>50.72276</v>
      </c>
      <c r="K117" s="3">
        <f>'idp Prjimp'!K112</f>
        <v>0</v>
      </c>
      <c r="L117" s="3">
        <f>'idp Prjimp'!L112</f>
        <v>0</v>
      </c>
      <c r="M117" s="3">
        <f t="shared" si="4"/>
        <v>0</v>
      </c>
      <c r="N117" s="3">
        <f t="shared" si="2"/>
        <v>0</v>
      </c>
      <c r="O117" s="3">
        <f t="shared" si="3"/>
        <v>0</v>
      </c>
      <c r="Q117" s="3" t="str">
        <f t="shared" si="5"/>
        <v>#REF!</v>
      </c>
      <c r="R117" s="3" t="str">
        <f t="array" ref="R117">IFERROR(INDEX(Overall!$C$3:$C$389,MATCH(B117,Overall!$D$3:$D$389,0)),"No")</f>
        <v>No</v>
      </c>
      <c r="S117" s="93">
        <f t="shared" si="6"/>
        <v>1</v>
      </c>
      <c r="T117" s="136"/>
      <c r="U117" s="3" t="str">
        <f t="shared" si="7"/>
        <v/>
      </c>
      <c r="W117" s="3">
        <f t="shared" si="8"/>
        <v>0</v>
      </c>
    </row>
    <row r="118" ht="15.75" customHeight="1">
      <c r="B118" s="3" t="str">
        <f>'idp Prjimp'!N113</f>
        <v>Ro1000ld Blair</v>
      </c>
      <c r="C118" s="3" t="str">
        <f>'idp Prjimp'!C113</f>
        <v>dl</v>
      </c>
      <c r="D118" s="3">
        <f>'idp Prjimp'!D113</f>
        <v>13.5</v>
      </c>
      <c r="E118" s="3">
        <f>'idp Prjimp'!E113</f>
        <v>1.2</v>
      </c>
      <c r="F118" s="3">
        <f>'idp Prjimp'!F113</f>
        <v>1</v>
      </c>
      <c r="G118" s="3">
        <f>'idp Prjimp'!G113</f>
        <v>0</v>
      </c>
      <c r="H118" s="3">
        <f>'idp Prjimp'!H113</f>
        <v>0</v>
      </c>
      <c r="I118" s="3">
        <f>'idp Prjimp'!I113</f>
        <v>4</v>
      </c>
      <c r="J118" s="3">
        <f>'idp Prjimp'!J113</f>
        <v>25.7</v>
      </c>
      <c r="K118" s="3">
        <f>'idp Prjimp'!K113</f>
        <v>0</v>
      </c>
      <c r="L118" s="3">
        <f>'idp Prjimp'!L113</f>
        <v>0</v>
      </c>
      <c r="M118" s="3">
        <f t="shared" si="4"/>
        <v>0</v>
      </c>
      <c r="N118" s="3">
        <f t="shared" si="2"/>
        <v>0</v>
      </c>
      <c r="O118" s="3">
        <f t="shared" si="3"/>
        <v>0</v>
      </c>
      <c r="Q118" s="3" t="str">
        <f t="shared" si="5"/>
        <v>#REF!</v>
      </c>
      <c r="R118" s="3" t="str">
        <f t="array" ref="R118">IFERROR(INDEX(Overall!$C$3:$C$389,MATCH(B118,Overall!$D$3:$D$389,0)),"No")</f>
        <v>No</v>
      </c>
      <c r="S118" s="93">
        <f t="shared" si="6"/>
        <v>1</v>
      </c>
      <c r="T118" s="136"/>
      <c r="U118" s="3" t="str">
        <f t="shared" si="7"/>
        <v/>
      </c>
      <c r="W118" s="3">
        <f t="shared" si="8"/>
        <v>0</v>
      </c>
    </row>
    <row r="119" ht="15.75" customHeight="1">
      <c r="B119" s="3" t="str">
        <f>'idp Prjimp'!N114</f>
        <v>Shaq Lawson</v>
      </c>
      <c r="C119" s="3" t="str">
        <f>'idp Prjimp'!C114</f>
        <v>dl</v>
      </c>
      <c r="D119" s="3">
        <f>'idp Prjimp'!D114</f>
        <v>14.67805</v>
      </c>
      <c r="E119" s="3">
        <f>'idp Prjimp'!E114</f>
        <v>1.231586</v>
      </c>
      <c r="F119" s="3">
        <f>'idp Prjimp'!F114</f>
        <v>0</v>
      </c>
      <c r="G119" s="3">
        <f>'idp Prjimp'!G114</f>
        <v>0</v>
      </c>
      <c r="H119" s="3">
        <f>'idp Prjimp'!H114</f>
        <v>2.351558</v>
      </c>
      <c r="I119" s="3">
        <f>'idp Prjimp'!I114</f>
        <v>6.287394</v>
      </c>
      <c r="J119" s="3">
        <f>'idp Prjimp'!J114</f>
        <v>26.17918</v>
      </c>
      <c r="K119" s="3">
        <f>'idp Prjimp'!K114</f>
        <v>0</v>
      </c>
      <c r="L119" s="3">
        <f>'idp Prjimp'!L114</f>
        <v>0</v>
      </c>
      <c r="M119" s="3">
        <f t="shared" si="4"/>
        <v>0</v>
      </c>
      <c r="N119" s="3">
        <f t="shared" si="2"/>
        <v>0</v>
      </c>
      <c r="O119" s="3">
        <f t="shared" si="3"/>
        <v>0</v>
      </c>
      <c r="Q119" s="3" t="str">
        <f t="shared" si="5"/>
        <v>#REF!</v>
      </c>
      <c r="R119" s="3" t="str">
        <f t="array" ref="R119">IFERROR(INDEX(Overall!$C$3:$C$389,MATCH(B119,Overall!$D$3:$D$389,0)),"No")</f>
        <v>No</v>
      </c>
      <c r="S119" s="93">
        <f t="shared" si="6"/>
        <v>1</v>
      </c>
      <c r="T119" s="136"/>
      <c r="U119" s="3" t="str">
        <f t="shared" si="7"/>
        <v/>
      </c>
      <c r="W119" s="3">
        <f t="shared" si="8"/>
        <v>0</v>
      </c>
    </row>
    <row r="120" ht="15.75" customHeight="1">
      <c r="B120" s="3" t="str">
        <f>'idp Prjimp'!N115</f>
        <v>AShawn Robinson</v>
      </c>
      <c r="C120" s="3" t="str">
        <f>'idp Prjimp'!C115</f>
        <v>dl</v>
      </c>
      <c r="D120" s="3">
        <f>'idp Prjimp'!D115</f>
        <v>13.73197</v>
      </c>
      <c r="E120" s="3">
        <f>'idp Prjimp'!E115</f>
        <v>0.88832</v>
      </c>
      <c r="F120" s="3">
        <f>'idp Prjimp'!F115</f>
        <v>0.88832</v>
      </c>
      <c r="G120" s="3">
        <f>'idp Prjimp'!G115</f>
        <v>0</v>
      </c>
      <c r="H120" s="3">
        <f>'idp Prjimp'!H115</f>
        <v>2.731967</v>
      </c>
      <c r="I120" s="3">
        <f>'idp Prjimp'!I115</f>
        <v>1.455328</v>
      </c>
      <c r="J120" s="3">
        <f>'idp Prjimp'!J115</f>
        <v>31.86086</v>
      </c>
      <c r="K120" s="3">
        <f>'idp Prjimp'!K115</f>
        <v>0</v>
      </c>
      <c r="L120" s="3">
        <f>'idp Prjimp'!L115</f>
        <v>0</v>
      </c>
      <c r="M120" s="3">
        <f t="shared" si="4"/>
        <v>0</v>
      </c>
      <c r="N120" s="3">
        <f t="shared" si="2"/>
        <v>0</v>
      </c>
      <c r="O120" s="3">
        <f t="shared" si="3"/>
        <v>0</v>
      </c>
      <c r="Q120" s="3" t="str">
        <f t="shared" si="5"/>
        <v>#REF!</v>
      </c>
      <c r="R120" s="3" t="str">
        <f t="array" ref="R120">IFERROR(INDEX(Overall!$C$3:$C$389,MATCH(B120,Overall!$D$3:$D$389,0)),"No")</f>
        <v>No</v>
      </c>
      <c r="S120" s="93">
        <f t="shared" si="6"/>
        <v>1</v>
      </c>
      <c r="T120" s="136"/>
      <c r="U120" s="3" t="str">
        <f t="shared" si="7"/>
        <v/>
      </c>
      <c r="W120" s="3">
        <f t="shared" si="8"/>
        <v>0</v>
      </c>
    </row>
    <row r="121" ht="15.75" customHeight="1">
      <c r="B121" s="3" t="str">
        <f>'idp Prjimp'!N116</f>
        <v>Anthony Zettel</v>
      </c>
      <c r="C121" s="3" t="str">
        <f>'idp Prjimp'!C116</f>
        <v>dl</v>
      </c>
      <c r="D121" s="3">
        <f>'idp Prjimp'!D116</f>
        <v>9.2</v>
      </c>
      <c r="E121" s="3">
        <f>'idp Prjimp'!E116</f>
        <v>0</v>
      </c>
      <c r="F121" s="3">
        <f>'idp Prjimp'!F116</f>
        <v>0</v>
      </c>
      <c r="G121" s="3">
        <f>'idp Prjimp'!G116</f>
        <v>0</v>
      </c>
      <c r="H121" s="3">
        <f>'idp Prjimp'!H116</f>
        <v>0.3</v>
      </c>
      <c r="I121" s="3">
        <f>'idp Prjimp'!I116</f>
        <v>1.1</v>
      </c>
      <c r="J121" s="3">
        <f>'idp Prjimp'!J116</f>
        <v>13.6</v>
      </c>
      <c r="K121" s="3">
        <f>'idp Prjimp'!K116</f>
        <v>0</v>
      </c>
      <c r="L121" s="3">
        <f>'idp Prjimp'!L116</f>
        <v>0</v>
      </c>
      <c r="M121" s="3">
        <f t="shared" si="4"/>
        <v>0</v>
      </c>
      <c r="N121" s="3">
        <f t="shared" si="2"/>
        <v>0</v>
      </c>
      <c r="O121" s="3">
        <f t="shared" si="3"/>
        <v>0</v>
      </c>
      <c r="Q121" s="3" t="str">
        <f t="shared" si="5"/>
        <v>#REF!</v>
      </c>
      <c r="R121" s="3" t="str">
        <f t="array" ref="R121">IFERROR(INDEX(Overall!$C$3:$C$389,MATCH(B121,Overall!$D$3:$D$389,0)),"No")</f>
        <v>No</v>
      </c>
      <c r="S121" s="93">
        <f t="shared" si="6"/>
        <v>1</v>
      </c>
      <c r="T121" s="136"/>
      <c r="U121" s="3" t="str">
        <f t="shared" si="7"/>
        <v/>
      </c>
      <c r="W121" s="3">
        <f t="shared" si="8"/>
        <v>0</v>
      </c>
    </row>
    <row r="122" ht="15.75" customHeight="1">
      <c r="B122" s="3" t="str">
        <f>'idp Prjimp'!N117</f>
        <v>Carl 1000ssib</v>
      </c>
      <c r="C122" s="3" t="str">
        <f>'idp Prjimp'!C117</f>
        <v>dl</v>
      </c>
      <c r="D122" s="3">
        <f>'idp Prjimp'!D117</f>
        <v>12.5</v>
      </c>
      <c r="E122" s="3">
        <f>'idp Prjimp'!E117</f>
        <v>0.6</v>
      </c>
      <c r="F122" s="3">
        <f>'idp Prjimp'!F117</f>
        <v>0.5</v>
      </c>
      <c r="G122" s="3">
        <f>'idp Prjimp'!G117</f>
        <v>0.6</v>
      </c>
      <c r="H122" s="3">
        <f>'idp Prjimp'!H117</f>
        <v>1.7</v>
      </c>
      <c r="I122" s="3">
        <f>'idp Prjimp'!I117</f>
        <v>4.9</v>
      </c>
      <c r="J122" s="3">
        <f>'idp Prjimp'!J117</f>
        <v>20.7</v>
      </c>
      <c r="K122" s="3">
        <f>'idp Prjimp'!K117</f>
        <v>0</v>
      </c>
      <c r="L122" s="3">
        <f>'idp Prjimp'!L117</f>
        <v>0</v>
      </c>
      <c r="M122" s="3">
        <f t="shared" si="4"/>
        <v>0</v>
      </c>
      <c r="N122" s="3">
        <f t="shared" si="2"/>
        <v>0</v>
      </c>
      <c r="O122" s="3">
        <f t="shared" si="3"/>
        <v>0</v>
      </c>
      <c r="Q122" s="3" t="str">
        <f t="shared" si="5"/>
        <v>#REF!</v>
      </c>
      <c r="R122" s="3" t="str">
        <f t="array" ref="R122">IFERROR(INDEX(Overall!$C$3:$C$389,MATCH(B122,Overall!$D$3:$D$389,0)),"No")</f>
        <v>No</v>
      </c>
      <c r="S122" s="93">
        <f t="shared" si="6"/>
        <v>1</v>
      </c>
      <c r="T122" s="136"/>
      <c r="U122" s="3" t="str">
        <f t="shared" si="7"/>
        <v/>
      </c>
      <c r="W122" s="3">
        <f t="shared" si="8"/>
        <v>0</v>
      </c>
    </row>
    <row r="123" ht="15.75" customHeight="1">
      <c r="B123" s="3" t="str">
        <f>'idp Prjimp'!N118</f>
        <v>Dean Lowry</v>
      </c>
      <c r="C123" s="3" t="str">
        <f>'idp Prjimp'!C118</f>
        <v>dl</v>
      </c>
      <c r="D123" s="3">
        <f>'idp Prjimp'!D118</f>
        <v>17.92635</v>
      </c>
      <c r="E123" s="3">
        <f>'idp Prjimp'!E118</f>
        <v>0</v>
      </c>
      <c r="F123" s="3">
        <f>'idp Prjimp'!F118</f>
        <v>0.536827</v>
      </c>
      <c r="G123" s="3">
        <f>'idp Prjimp'!G118</f>
        <v>0.370538</v>
      </c>
      <c r="H123" s="3">
        <f>'idp Prjimp'!H118</f>
        <v>3.277904</v>
      </c>
      <c r="I123" s="3">
        <f>'idp Prjimp'!I118</f>
        <v>1.583144</v>
      </c>
      <c r="J123" s="3">
        <f>'idp Prjimp'!J118</f>
        <v>27.67578</v>
      </c>
      <c r="K123" s="3">
        <f>'idp Prjimp'!K118</f>
        <v>0</v>
      </c>
      <c r="L123" s="3">
        <f>'idp Prjimp'!L118</f>
        <v>0</v>
      </c>
      <c r="M123" s="3">
        <f t="shared" si="4"/>
        <v>0</v>
      </c>
      <c r="N123" s="3">
        <f t="shared" si="2"/>
        <v>0</v>
      </c>
      <c r="O123" s="3">
        <f t="shared" si="3"/>
        <v>0</v>
      </c>
      <c r="Q123" s="3" t="str">
        <f t="shared" si="5"/>
        <v>#REF!</v>
      </c>
      <c r="R123" s="3" t="str">
        <f t="array" ref="R123">IFERROR(INDEX(Overall!$C$3:$C$389,MATCH(B123,Overall!$D$3:$D$389,0)),"No")</f>
        <v>No</v>
      </c>
      <c r="S123" s="93">
        <f t="shared" si="6"/>
        <v>1</v>
      </c>
      <c r="T123" s="136"/>
      <c r="U123" s="3" t="str">
        <f t="shared" si="7"/>
        <v/>
      </c>
      <c r="W123" s="3">
        <f t="shared" si="8"/>
        <v>0</v>
      </c>
    </row>
    <row r="124" ht="15.75" customHeight="1">
      <c r="B124" s="3" t="str">
        <f>'idp Prjimp'!N119</f>
        <v>DeForest Buckner</v>
      </c>
      <c r="C124" s="3" t="str">
        <f>'idp Prjimp'!C119</f>
        <v>dl</v>
      </c>
      <c r="D124" s="3">
        <f>'idp Prjimp'!D119</f>
        <v>21.21261</v>
      </c>
      <c r="E124" s="3">
        <f>'idp Prjimp'!E119</f>
        <v>2.046317</v>
      </c>
      <c r="F124" s="3">
        <f>'idp Prjimp'!F119</f>
        <v>1.78749</v>
      </c>
      <c r="G124" s="3">
        <f>'idp Prjimp'!G119</f>
        <v>0</v>
      </c>
      <c r="H124" s="3">
        <f>'idp Prjimp'!H119</f>
        <v>2.658288</v>
      </c>
      <c r="I124" s="3">
        <f>'idp Prjimp'!I119</f>
        <v>9.666984</v>
      </c>
      <c r="J124" s="3">
        <f>'idp Prjimp'!J119</f>
        <v>41.77695</v>
      </c>
      <c r="K124" s="3">
        <f>'idp Prjimp'!K119</f>
        <v>0</v>
      </c>
      <c r="L124" s="3">
        <f>'idp Prjimp'!L119</f>
        <v>0</v>
      </c>
      <c r="M124" s="3">
        <f t="shared" si="4"/>
        <v>0</v>
      </c>
      <c r="N124" s="3">
        <f t="shared" si="2"/>
        <v>0</v>
      </c>
      <c r="O124" s="3">
        <f t="shared" si="3"/>
        <v>0</v>
      </c>
      <c r="Q124" s="3" t="str">
        <f t="shared" si="5"/>
        <v>#REF!</v>
      </c>
      <c r="R124" s="3" t="str">
        <f t="array" ref="R124">IFERROR(INDEX(Overall!$C$3:$C$389,MATCH(B124,Overall!$D$3:$D$389,0)),"No")</f>
        <v>No</v>
      </c>
      <c r="S124" s="93">
        <f t="shared" si="6"/>
        <v>1</v>
      </c>
      <c r="T124" s="136"/>
      <c r="U124" s="3" t="str">
        <f t="shared" si="7"/>
        <v/>
      </c>
      <c r="W124" s="3">
        <f t="shared" si="8"/>
        <v>0</v>
      </c>
    </row>
    <row r="125" ht="15.75" customHeight="1">
      <c r="B125" s="3" t="str">
        <f>'idp Prjimp'!N120</f>
        <v>Emmanuel Ogbah</v>
      </c>
      <c r="C125" s="3" t="str">
        <f>'idp Prjimp'!C120</f>
        <v>dl</v>
      </c>
      <c r="D125" s="3">
        <f>'idp Prjimp'!D120</f>
        <v>19.54745</v>
      </c>
      <c r="E125" s="3">
        <f>'idp Prjimp'!E120</f>
        <v>1.092635</v>
      </c>
      <c r="F125" s="3">
        <f>'idp Prjimp'!F120</f>
        <v>0.536827</v>
      </c>
      <c r="G125" s="3">
        <f>'idp Prjimp'!G120</f>
        <v>0</v>
      </c>
      <c r="H125" s="3">
        <f>'idp Prjimp'!H120</f>
        <v>3.564164</v>
      </c>
      <c r="I125" s="3">
        <f>'idp Prjimp'!I120</f>
        <v>5.231586</v>
      </c>
      <c r="J125" s="3">
        <f>'idp Prjimp'!J120</f>
        <v>30.41912</v>
      </c>
      <c r="K125" s="3">
        <f>'idp Prjimp'!K120</f>
        <v>0</v>
      </c>
      <c r="L125" s="3">
        <f>'idp Prjimp'!L120</f>
        <v>0</v>
      </c>
      <c r="M125" s="3">
        <f t="shared" si="4"/>
        <v>0</v>
      </c>
      <c r="N125" s="3">
        <f t="shared" si="2"/>
        <v>0</v>
      </c>
      <c r="O125" s="3">
        <f t="shared" si="3"/>
        <v>0</v>
      </c>
      <c r="Q125" s="3" t="str">
        <f t="shared" si="5"/>
        <v>#REF!</v>
      </c>
      <c r="R125" s="3" t="str">
        <f t="array" ref="R125">IFERROR(INDEX(Overall!$C$3:$C$389,MATCH(B125,Overall!$D$3:$D$389,0)),"No")</f>
        <v>No</v>
      </c>
      <c r="S125" s="93">
        <f t="shared" si="6"/>
        <v>1</v>
      </c>
      <c r="T125" s="136"/>
      <c r="U125" s="3" t="str">
        <f t="shared" si="7"/>
        <v/>
      </c>
      <c r="W125" s="3">
        <f t="shared" si="8"/>
        <v>0</v>
      </c>
    </row>
    <row r="126" ht="15.75" customHeight="1">
      <c r="B126" s="3" t="str">
        <f>'idp Prjimp'!N121</f>
        <v>Kenny Clark</v>
      </c>
      <c r="C126" s="3" t="str">
        <f>'idp Prjimp'!C121</f>
        <v>dl</v>
      </c>
      <c r="D126" s="3">
        <f>'idp Prjimp'!D121</f>
        <v>27.81473</v>
      </c>
      <c r="E126" s="3">
        <f>'idp Prjimp'!E121</f>
        <v>0.814731</v>
      </c>
      <c r="F126" s="3">
        <f>'idp Prjimp'!F121</f>
        <v>0.536827</v>
      </c>
      <c r="G126" s="3">
        <f>'idp Prjimp'!G121</f>
        <v>0</v>
      </c>
      <c r="H126" s="3">
        <f>'idp Prjimp'!H121</f>
        <v>1.416856</v>
      </c>
      <c r="I126" s="3">
        <f>'idp Prjimp'!I121</f>
        <v>6.777904</v>
      </c>
      <c r="J126" s="3">
        <f>'idp Prjimp'!J121</f>
        <v>34.4085</v>
      </c>
      <c r="K126" s="3">
        <f>'idp Prjimp'!K121</f>
        <v>0</v>
      </c>
      <c r="L126" s="3">
        <f>'idp Prjimp'!L121</f>
        <v>0</v>
      </c>
      <c r="M126" s="3">
        <f t="shared" si="4"/>
        <v>0</v>
      </c>
      <c r="N126" s="3">
        <f t="shared" si="2"/>
        <v>0</v>
      </c>
      <c r="O126" s="3">
        <f t="shared" si="3"/>
        <v>0</v>
      </c>
      <c r="Q126" s="3" t="str">
        <f t="shared" si="5"/>
        <v>#REF!</v>
      </c>
      <c r="R126" s="3" t="str">
        <f t="array" ref="R126">IFERROR(INDEX(Overall!$C$3:$C$389,MATCH(B126,Overall!$D$3:$D$389,0)),"No")</f>
        <v>No</v>
      </c>
      <c r="S126" s="93">
        <f t="shared" si="6"/>
        <v>1</v>
      </c>
      <c r="T126" s="136"/>
      <c r="U126" s="3" t="str">
        <f t="shared" si="7"/>
        <v/>
      </c>
      <c r="W126" s="3">
        <f t="shared" si="8"/>
        <v>0</v>
      </c>
    </row>
    <row r="127" ht="15.75" customHeight="1">
      <c r="B127" s="3" t="str">
        <f>'idp Prjimp'!N122</f>
        <v>Shilique Calhoun</v>
      </c>
      <c r="C127" s="3" t="str">
        <f>'idp Prjimp'!C122</f>
        <v>dl</v>
      </c>
      <c r="D127" s="3">
        <f>'idp Prjimp'!D122</f>
        <v>8.7</v>
      </c>
      <c r="E127" s="3">
        <f>'idp Prjimp'!E122</f>
        <v>1.3</v>
      </c>
      <c r="F127" s="3">
        <f>'idp Prjimp'!F122</f>
        <v>0.3</v>
      </c>
      <c r="G127" s="3">
        <f>'idp Prjimp'!G122</f>
        <v>0</v>
      </c>
      <c r="H127" s="3">
        <f>'idp Prjimp'!H122</f>
        <v>0</v>
      </c>
      <c r="I127" s="3">
        <f>'idp Prjimp'!I122</f>
        <v>1</v>
      </c>
      <c r="J127" s="3">
        <f>'idp Prjimp'!J122</f>
        <v>12</v>
      </c>
      <c r="K127" s="3">
        <f>'idp Prjimp'!K122</f>
        <v>0</v>
      </c>
      <c r="L127" s="3">
        <f>'idp Prjimp'!L122</f>
        <v>0</v>
      </c>
      <c r="M127" s="3">
        <f t="shared" si="4"/>
        <v>0</v>
      </c>
      <c r="N127" s="3">
        <f t="shared" si="2"/>
        <v>0</v>
      </c>
      <c r="O127" s="3">
        <f t="shared" si="3"/>
        <v>0</v>
      </c>
      <c r="Q127" s="3" t="str">
        <f t="shared" si="5"/>
        <v>#REF!</v>
      </c>
      <c r="R127" s="3" t="str">
        <f t="array" ref="R127">IFERROR(INDEX(Overall!$C$3:$C$389,MATCH(B127,Overall!$D$3:$D$389,0)),"No")</f>
        <v>No</v>
      </c>
      <c r="S127" s="93">
        <f t="shared" si="6"/>
        <v>1</v>
      </c>
      <c r="T127" s="136"/>
      <c r="U127" s="3" t="str">
        <f t="shared" si="7"/>
        <v/>
      </c>
      <c r="W127" s="3">
        <f t="shared" si="8"/>
        <v>0</v>
      </c>
    </row>
    <row r="128" ht="15.75" customHeight="1">
      <c r="B128" s="3" t="str">
        <f>'idp Prjimp'!N123</f>
        <v>Noah Spence</v>
      </c>
      <c r="C128" s="3" t="str">
        <f>'idp Prjimp'!C123</f>
        <v>dl</v>
      </c>
      <c r="D128" s="3">
        <f>'idp Prjimp'!D123</f>
        <v>5.6</v>
      </c>
      <c r="E128" s="3">
        <f>'idp Prjimp'!E123</f>
        <v>0</v>
      </c>
      <c r="F128" s="3">
        <f>'idp Prjimp'!F123</f>
        <v>0</v>
      </c>
      <c r="G128" s="3">
        <f>'idp Prjimp'!G123</f>
        <v>0.03</v>
      </c>
      <c r="H128" s="3">
        <f>'idp Prjimp'!H123</f>
        <v>0.6</v>
      </c>
      <c r="I128" s="3">
        <f>'idp Prjimp'!I123</f>
        <v>0.6</v>
      </c>
      <c r="J128" s="3">
        <f>'idp Prjimp'!J123</f>
        <v>5</v>
      </c>
      <c r="K128" s="3">
        <f>'idp Prjimp'!K123</f>
        <v>0</v>
      </c>
      <c r="L128" s="3">
        <f>'idp Prjimp'!L123</f>
        <v>0</v>
      </c>
      <c r="M128" s="3">
        <f t="shared" si="4"/>
        <v>0</v>
      </c>
      <c r="N128" s="3">
        <f t="shared" si="2"/>
        <v>0</v>
      </c>
      <c r="O128" s="3">
        <f t="shared" si="3"/>
        <v>0</v>
      </c>
      <c r="Q128" s="3" t="str">
        <f t="shared" si="5"/>
        <v>#REF!</v>
      </c>
      <c r="R128" s="3" t="str">
        <f t="array" ref="R128">IFERROR(INDEX(Overall!$C$3:$C$389,MATCH(B128,Overall!$D$3:$D$389,0)),"No")</f>
        <v>No</v>
      </c>
      <c r="S128" s="93">
        <f t="shared" si="6"/>
        <v>1</v>
      </c>
      <c r="T128" s="136"/>
      <c r="U128" s="3" t="str">
        <f t="shared" si="7"/>
        <v/>
      </c>
      <c r="W128" s="3">
        <f t="shared" si="8"/>
        <v>0</v>
      </c>
    </row>
    <row r="129" ht="15.75" customHeight="1">
      <c r="B129" s="3" t="str">
        <f>'idp Prjimp'!N124</f>
        <v>Jo1000than Bullard</v>
      </c>
      <c r="C129" s="3" t="str">
        <f>'idp Prjimp'!C124</f>
        <v>dl</v>
      </c>
      <c r="D129" s="3">
        <f>'idp Prjimp'!D124</f>
        <v>5.5</v>
      </c>
      <c r="E129" s="3">
        <f>'idp Prjimp'!E124</f>
        <v>0</v>
      </c>
      <c r="F129" s="3">
        <f>'idp Prjimp'!F124</f>
        <v>0</v>
      </c>
      <c r="G129" s="3">
        <f>'idp Prjimp'!G124</f>
        <v>0</v>
      </c>
      <c r="H129" s="3">
        <f>'idp Prjimp'!H124</f>
        <v>0</v>
      </c>
      <c r="I129" s="3">
        <f>'idp Prjimp'!I124</f>
        <v>1.9</v>
      </c>
      <c r="J129" s="3">
        <f>'idp Prjimp'!J124</f>
        <v>14</v>
      </c>
      <c r="K129" s="3">
        <f>'idp Prjimp'!K124</f>
        <v>0</v>
      </c>
      <c r="L129" s="3">
        <f>'idp Prjimp'!L124</f>
        <v>0</v>
      </c>
      <c r="M129" s="3">
        <f t="shared" si="4"/>
        <v>0</v>
      </c>
      <c r="N129" s="3">
        <f t="shared" si="2"/>
        <v>0</v>
      </c>
      <c r="O129" s="3">
        <f t="shared" si="3"/>
        <v>0</v>
      </c>
      <c r="Q129" s="3" t="str">
        <f t="shared" si="5"/>
        <v>#REF!</v>
      </c>
      <c r="R129" s="3" t="str">
        <f t="array" ref="R129">IFERROR(INDEX(Overall!$C$3:$C$389,MATCH(B129,Overall!$D$3:$D$389,0)),"No")</f>
        <v>No</v>
      </c>
      <c r="S129" s="93">
        <f t="shared" si="6"/>
        <v>1</v>
      </c>
      <c r="T129" s="136"/>
      <c r="U129" s="3" t="str">
        <f t="shared" si="7"/>
        <v/>
      </c>
      <c r="W129" s="3">
        <f t="shared" si="8"/>
        <v>0</v>
      </c>
    </row>
    <row r="130" ht="15.75" customHeight="1">
      <c r="B130" s="3" t="str">
        <f>'idp Prjimp'!N125</f>
        <v>Quinton Jefferson</v>
      </c>
      <c r="C130" s="3" t="str">
        <f>'idp Prjimp'!C125</f>
        <v>dl</v>
      </c>
      <c r="D130" s="3">
        <f>'idp Prjimp'!D125</f>
        <v>6.9</v>
      </c>
      <c r="E130" s="3">
        <f>'idp Prjimp'!E125</f>
        <v>0</v>
      </c>
      <c r="F130" s="3">
        <f>'idp Prjimp'!F125</f>
        <v>0</v>
      </c>
      <c r="G130" s="3">
        <f>'idp Prjimp'!G125</f>
        <v>0</v>
      </c>
      <c r="H130" s="3">
        <f>'idp Prjimp'!H125</f>
        <v>1.1</v>
      </c>
      <c r="I130" s="3">
        <f>'idp Prjimp'!I125</f>
        <v>1.3</v>
      </c>
      <c r="J130" s="3">
        <f>'idp Prjimp'!J125</f>
        <v>10.4</v>
      </c>
      <c r="K130" s="3">
        <f>'idp Prjimp'!K125</f>
        <v>0</v>
      </c>
      <c r="L130" s="3">
        <f>'idp Prjimp'!L125</f>
        <v>0</v>
      </c>
      <c r="M130" s="3">
        <f t="shared" si="4"/>
        <v>0</v>
      </c>
      <c r="N130" s="3">
        <f t="shared" si="2"/>
        <v>0</v>
      </c>
      <c r="O130" s="3">
        <f t="shared" si="3"/>
        <v>0</v>
      </c>
      <c r="Q130" s="3" t="str">
        <f t="shared" si="5"/>
        <v>#REF!</v>
      </c>
      <c r="R130" s="3" t="str">
        <f t="array" ref="R130">IFERROR(INDEX(Overall!$C$3:$C$389,MATCH(B130,Overall!$D$3:$D$389,0)),"No")</f>
        <v>No</v>
      </c>
      <c r="S130" s="93">
        <f t="shared" si="6"/>
        <v>1</v>
      </c>
      <c r="T130" s="136"/>
      <c r="U130" s="3" t="str">
        <f t="shared" si="7"/>
        <v/>
      </c>
      <c r="W130" s="3">
        <f t="shared" si="8"/>
        <v>0</v>
      </c>
    </row>
    <row r="131" ht="15.75" customHeight="1">
      <c r="B131" s="3" t="str">
        <f>'idp Prjimp'!N126</f>
        <v>D.J. Reader</v>
      </c>
      <c r="C131" s="3" t="str">
        <f>'idp Prjimp'!C126</f>
        <v>dl</v>
      </c>
      <c r="D131" s="3">
        <f>'idp Prjimp'!D126</f>
        <v>23.62949</v>
      </c>
      <c r="E131" s="3">
        <f>'idp Prjimp'!E126</f>
        <v>0.278676</v>
      </c>
      <c r="F131" s="3">
        <f>'idp Prjimp'!F126</f>
        <v>0</v>
      </c>
      <c r="G131" s="3">
        <f>'idp Prjimp'!G126</f>
        <v>0</v>
      </c>
      <c r="H131" s="3">
        <f>'idp Prjimp'!H126</f>
        <v>0</v>
      </c>
      <c r="I131" s="3">
        <f>'idp Prjimp'!I126</f>
        <v>1.629485</v>
      </c>
      <c r="J131" s="3">
        <f>'idp Prjimp'!J126</f>
        <v>26.80647</v>
      </c>
      <c r="K131" s="3">
        <f>'idp Prjimp'!K126</f>
        <v>0</v>
      </c>
      <c r="L131" s="3">
        <f>'idp Prjimp'!L126</f>
        <v>0</v>
      </c>
      <c r="M131" s="3">
        <f t="shared" si="4"/>
        <v>0</v>
      </c>
      <c r="N131" s="3">
        <f t="shared" si="2"/>
        <v>0</v>
      </c>
      <c r="O131" s="3">
        <f t="shared" si="3"/>
        <v>0</v>
      </c>
      <c r="Q131" s="3" t="str">
        <f t="shared" si="5"/>
        <v>#REF!</v>
      </c>
      <c r="R131" s="3" t="str">
        <f t="array" ref="R131">IFERROR(INDEX(Overall!$C$3:$C$389,MATCH(B131,Overall!$D$3:$D$389,0)),"No")</f>
        <v>No</v>
      </c>
      <c r="S131" s="93">
        <f t="shared" si="6"/>
        <v>1</v>
      </c>
      <c r="T131" s="136"/>
      <c r="U131" s="3" t="str">
        <f t="shared" si="7"/>
        <v/>
      </c>
      <c r="W131" s="3">
        <f t="shared" si="8"/>
        <v>0</v>
      </c>
    </row>
    <row r="132" ht="15.75" customHeight="1">
      <c r="B132" s="3" t="str">
        <f>'idp Prjimp'!N127</f>
        <v>Maliek Collins</v>
      </c>
      <c r="C132" s="3" t="str">
        <f>'idp Prjimp'!C127</f>
        <v>dl</v>
      </c>
      <c r="D132" s="3">
        <f>'idp Prjimp'!D127</f>
        <v>7.7</v>
      </c>
      <c r="E132" s="3">
        <f>'idp Prjimp'!E127</f>
        <v>0</v>
      </c>
      <c r="F132" s="3">
        <f>'idp Prjimp'!F127</f>
        <v>0</v>
      </c>
      <c r="G132" s="3">
        <f>'idp Prjimp'!G127</f>
        <v>0</v>
      </c>
      <c r="H132" s="3">
        <f>'idp Prjimp'!H127</f>
        <v>1.1</v>
      </c>
      <c r="I132" s="3">
        <f>'idp Prjimp'!I127</f>
        <v>1.9</v>
      </c>
      <c r="J132" s="3">
        <f>'idp Prjimp'!J127</f>
        <v>10.5</v>
      </c>
      <c r="K132" s="3">
        <f>'idp Prjimp'!K127</f>
        <v>0</v>
      </c>
      <c r="L132" s="3">
        <f>'idp Prjimp'!L127</f>
        <v>0</v>
      </c>
      <c r="M132" s="3">
        <f t="shared" si="4"/>
        <v>0</v>
      </c>
      <c r="N132" s="3">
        <f t="shared" si="2"/>
        <v>0</v>
      </c>
      <c r="O132" s="3">
        <f t="shared" si="3"/>
        <v>0</v>
      </c>
      <c r="Q132" s="3" t="str">
        <f t="shared" si="5"/>
        <v>#REF!</v>
      </c>
      <c r="R132" s="3" t="str">
        <f t="array" ref="R132">IFERROR(INDEX(Overall!$C$3:$C$389,MATCH(B132,Overall!$D$3:$D$389,0)),"No")</f>
        <v>No</v>
      </c>
      <c r="S132" s="93">
        <f t="shared" si="6"/>
        <v>1</v>
      </c>
      <c r="T132" s="136"/>
      <c r="U132" s="3" t="str">
        <f t="shared" si="7"/>
        <v/>
      </c>
      <c r="W132" s="3">
        <f t="shared" si="8"/>
        <v>0</v>
      </c>
    </row>
    <row r="133" ht="15.75" customHeight="1">
      <c r="B133" s="3" t="str">
        <f>'idp Prjimp'!N128</f>
        <v>Yannick Ngakoue</v>
      </c>
      <c r="C133" s="3" t="str">
        <f>'idp Prjimp'!C128</f>
        <v>dl</v>
      </c>
      <c r="D133" s="3">
        <f>'idp Prjimp'!D128</f>
        <v>5.899008</v>
      </c>
      <c r="E133" s="3">
        <f>'idp Prjimp'!E128</f>
        <v>3.435836</v>
      </c>
      <c r="F133" s="3">
        <f>'idp Prjimp'!F128</f>
        <v>1.052062</v>
      </c>
      <c r="G133" s="3">
        <f>'idp Prjimp'!G128</f>
        <v>0.856401</v>
      </c>
      <c r="H133" s="3">
        <f>'idp Prjimp'!H128</f>
        <v>4.251148</v>
      </c>
      <c r="I133" s="3">
        <f>'idp Prjimp'!I128</f>
        <v>11.36325</v>
      </c>
      <c r="J133" s="3">
        <f>'idp Prjimp'!J128</f>
        <v>40.47556</v>
      </c>
      <c r="K133" s="3">
        <f>'idp Prjimp'!K128</f>
        <v>0</v>
      </c>
      <c r="L133" s="3">
        <f>'idp Prjimp'!L128</f>
        <v>0</v>
      </c>
      <c r="M133" s="3">
        <f t="shared" si="4"/>
        <v>0</v>
      </c>
      <c r="N133" s="3">
        <f t="shared" si="2"/>
        <v>0</v>
      </c>
      <c r="O133" s="3">
        <f t="shared" si="3"/>
        <v>0</v>
      </c>
      <c r="Q133" s="3" t="str">
        <f t="shared" si="5"/>
        <v>#REF!</v>
      </c>
      <c r="R133" s="3" t="str">
        <f t="array" ref="R133">IFERROR(INDEX(Overall!$C$3:$C$389,MATCH(B133,Overall!$D$3:$D$389,0)),"No")</f>
        <v>No</v>
      </c>
      <c r="S133" s="93">
        <f t="shared" si="6"/>
        <v>1</v>
      </c>
      <c r="T133" s="136"/>
      <c r="U133" s="3" t="str">
        <f t="shared" si="7"/>
        <v/>
      </c>
      <c r="W133" s="3">
        <f t="shared" si="8"/>
        <v>0</v>
      </c>
    </row>
    <row r="134" ht="15.75" customHeight="1">
      <c r="B134" s="3" t="str">
        <f>'idp Prjimp'!N129</f>
        <v>Hassan Ridgeway</v>
      </c>
      <c r="C134" s="3" t="str">
        <f>'idp Prjimp'!C129</f>
        <v>dl</v>
      </c>
      <c r="D134" s="3">
        <f>'idp Prjimp'!D129</f>
        <v>0.3</v>
      </c>
      <c r="E134" s="3">
        <f>'idp Prjimp'!E129</f>
        <v>0</v>
      </c>
      <c r="F134" s="3">
        <f>'idp Prjimp'!F129</f>
        <v>0</v>
      </c>
      <c r="G134" s="3">
        <f>'idp Prjimp'!G129</f>
        <v>0</v>
      </c>
      <c r="H134" s="3">
        <f>'idp Prjimp'!H129</f>
        <v>0</v>
      </c>
      <c r="I134" s="3">
        <f>'idp Prjimp'!I129</f>
        <v>0.3</v>
      </c>
      <c r="J134" s="3">
        <f>'idp Prjimp'!J129</f>
        <v>1.4</v>
      </c>
      <c r="K134" s="3">
        <f>'idp Prjimp'!K129</f>
        <v>0</v>
      </c>
      <c r="L134" s="3">
        <f>'idp Prjimp'!L129</f>
        <v>0</v>
      </c>
      <c r="M134" s="3">
        <f t="shared" si="4"/>
        <v>0</v>
      </c>
      <c r="N134" s="3">
        <f t="shared" si="2"/>
        <v>0</v>
      </c>
      <c r="O134" s="3">
        <f t="shared" si="3"/>
        <v>0</v>
      </c>
      <c r="Q134" s="3" t="str">
        <f t="shared" si="5"/>
        <v>#REF!</v>
      </c>
      <c r="R134" s="3" t="str">
        <f t="array" ref="R134">IFERROR(INDEX(Overall!$C$3:$C$389,MATCH(B134,Overall!$D$3:$D$389,0)),"No")</f>
        <v>No</v>
      </c>
      <c r="S134" s="93">
        <f t="shared" si="6"/>
        <v>1</v>
      </c>
      <c r="T134" s="136"/>
      <c r="U134" s="3" t="str">
        <f t="shared" si="7"/>
        <v/>
      </c>
      <c r="W134" s="3">
        <f t="shared" si="8"/>
        <v>0</v>
      </c>
    </row>
    <row r="135" ht="15.75" customHeight="1">
      <c r="B135" s="3" t="str">
        <f>'idp Prjimp'!N130</f>
        <v>Stephen Weatherly</v>
      </c>
      <c r="C135" s="3" t="str">
        <f>'idp Prjimp'!C130</f>
        <v>dl</v>
      </c>
      <c r="D135" s="3">
        <f>'idp Prjimp'!D130</f>
        <v>11.95368</v>
      </c>
      <c r="E135" s="3">
        <f>'idp Prjimp'!E130</f>
        <v>0.231586</v>
      </c>
      <c r="F135" s="3">
        <f>'idp Prjimp'!F130</f>
        <v>0</v>
      </c>
      <c r="G135" s="3">
        <f>'idp Prjimp'!G130</f>
        <v>0</v>
      </c>
      <c r="H135" s="3">
        <f>'idp Prjimp'!H130</f>
        <v>0</v>
      </c>
      <c r="I135" s="3">
        <f>'idp Prjimp'!I130</f>
        <v>3.036827</v>
      </c>
      <c r="J135" s="3">
        <f>'idp Prjimp'!J130</f>
        <v>17.54518</v>
      </c>
      <c r="K135" s="3">
        <f>'idp Prjimp'!K130</f>
        <v>0</v>
      </c>
      <c r="L135" s="3">
        <f>'idp Prjimp'!L130</f>
        <v>0</v>
      </c>
      <c r="M135" s="3">
        <f t="shared" si="4"/>
        <v>0</v>
      </c>
      <c r="N135" s="3">
        <f t="shared" si="2"/>
        <v>0</v>
      </c>
      <c r="O135" s="3">
        <f t="shared" si="3"/>
        <v>0</v>
      </c>
      <c r="Q135" s="3" t="str">
        <f t="shared" si="5"/>
        <v>#REF!</v>
      </c>
      <c r="R135" s="3" t="str">
        <f t="array" ref="R135">IFERROR(INDEX(Overall!$C$3:$C$389,MATCH(B135,Overall!$D$3:$D$389,0)),"No")</f>
        <v>No</v>
      </c>
      <c r="S135" s="93">
        <f t="shared" si="6"/>
        <v>1</v>
      </c>
      <c r="T135" s="136"/>
      <c r="U135" s="3" t="str">
        <f t="shared" si="7"/>
        <v/>
      </c>
      <c r="W135" s="3">
        <f t="shared" si="8"/>
        <v>0</v>
      </c>
    </row>
    <row r="136" ht="15.75" customHeight="1">
      <c r="B136" s="3" t="str">
        <f>'idp Prjimp'!N131</f>
        <v>David Onyemata</v>
      </c>
      <c r="C136" s="3" t="str">
        <f>'idp Prjimp'!C131</f>
        <v>dl</v>
      </c>
      <c r="D136" s="3">
        <f>'idp Prjimp'!D131</f>
        <v>17.3</v>
      </c>
      <c r="E136" s="3">
        <f>'idp Prjimp'!E131</f>
        <v>0</v>
      </c>
      <c r="F136" s="3">
        <f>'idp Prjimp'!F131</f>
        <v>0</v>
      </c>
      <c r="G136" s="3">
        <f>'idp Prjimp'!G131</f>
        <v>0</v>
      </c>
      <c r="H136" s="3">
        <f>'idp Prjimp'!H131</f>
        <v>0.3</v>
      </c>
      <c r="I136" s="3">
        <f>'idp Prjimp'!I131</f>
        <v>2.7</v>
      </c>
      <c r="J136" s="3">
        <f>'idp Prjimp'!J131</f>
        <v>25.7</v>
      </c>
      <c r="K136" s="3">
        <f>'idp Prjimp'!K131</f>
        <v>0</v>
      </c>
      <c r="L136" s="3">
        <f>'idp Prjimp'!L131</f>
        <v>0</v>
      </c>
      <c r="M136" s="3">
        <f t="shared" si="4"/>
        <v>0</v>
      </c>
      <c r="N136" s="3">
        <f t="shared" si="2"/>
        <v>0</v>
      </c>
      <c r="O136" s="3">
        <f t="shared" si="3"/>
        <v>0</v>
      </c>
      <c r="Q136" s="3" t="str">
        <f t="shared" si="5"/>
        <v>#REF!</v>
      </c>
      <c r="R136" s="3" t="str">
        <f t="array" ref="R136">IFERROR(INDEX(Overall!$C$3:$C$389,MATCH(B136,Overall!$D$3:$D$389,0)),"No")</f>
        <v>No</v>
      </c>
      <c r="S136" s="93">
        <f t="shared" si="6"/>
        <v>1</v>
      </c>
      <c r="T136" s="136"/>
      <c r="U136" s="3" t="str">
        <f t="shared" si="7"/>
        <v/>
      </c>
      <c r="W136" s="3">
        <f t="shared" si="8"/>
        <v>0</v>
      </c>
    </row>
    <row r="137" ht="15.75" customHeight="1">
      <c r="B137" s="3" t="str">
        <f>'idp Prjimp'!N132</f>
        <v>Austin Johnson</v>
      </c>
      <c r="C137" s="3" t="str">
        <f>'idp Prjimp'!C132</f>
        <v>dl</v>
      </c>
      <c r="D137" s="3">
        <f>'idp Prjimp'!D132</f>
        <v>10.5</v>
      </c>
      <c r="E137" s="3">
        <f>'idp Prjimp'!E132</f>
        <v>0</v>
      </c>
      <c r="F137" s="3">
        <f>'idp Prjimp'!F132</f>
        <v>0</v>
      </c>
      <c r="G137" s="3">
        <f>'idp Prjimp'!G132</f>
        <v>0</v>
      </c>
      <c r="H137" s="3">
        <f>'idp Prjimp'!H132</f>
        <v>0.9</v>
      </c>
      <c r="I137" s="3">
        <f>'idp Prjimp'!I132</f>
        <v>0</v>
      </c>
      <c r="J137" s="3">
        <f>'idp Prjimp'!J132</f>
        <v>8.5</v>
      </c>
      <c r="K137" s="3">
        <f>'idp Prjimp'!K132</f>
        <v>0</v>
      </c>
      <c r="L137" s="3">
        <f>'idp Prjimp'!L132</f>
        <v>0</v>
      </c>
      <c r="M137" s="3">
        <f t="shared" si="4"/>
        <v>0</v>
      </c>
      <c r="N137" s="3">
        <f t="shared" si="2"/>
        <v>0</v>
      </c>
      <c r="O137" s="3">
        <f t="shared" si="3"/>
        <v>0</v>
      </c>
      <c r="Q137" s="3" t="str">
        <f t="shared" si="5"/>
        <v>#REF!</v>
      </c>
      <c r="R137" s="3" t="str">
        <f t="array" ref="R137">IFERROR(INDEX(Overall!$C$3:$C$389,MATCH(B137,Overall!$D$3:$D$389,0)),"No")</f>
        <v>No</v>
      </c>
      <c r="S137" s="93">
        <f t="shared" si="6"/>
        <v>1</v>
      </c>
      <c r="T137" s="136"/>
      <c r="U137" s="3" t="str">
        <f t="shared" si="7"/>
        <v/>
      </c>
      <c r="W137" s="3">
        <f t="shared" si="8"/>
        <v>0</v>
      </c>
    </row>
    <row r="138" ht="15.75" customHeight="1">
      <c r="B138" s="3" t="str">
        <f>'idp Prjimp'!N133</f>
        <v>Trevon Coley</v>
      </c>
      <c r="C138" s="3" t="str">
        <f>'idp Prjimp'!C133</f>
        <v>dl</v>
      </c>
      <c r="D138" s="3">
        <f>'idp Prjimp'!D133</f>
        <v>0.2</v>
      </c>
      <c r="E138" s="3">
        <f>'idp Prjimp'!E133</f>
        <v>0</v>
      </c>
      <c r="F138" s="3">
        <f>'idp Prjimp'!F133</f>
        <v>0</v>
      </c>
      <c r="G138" s="3">
        <f>'idp Prjimp'!G133</f>
        <v>0</v>
      </c>
      <c r="H138" s="3">
        <f>'idp Prjimp'!H133</f>
        <v>0</v>
      </c>
      <c r="I138" s="3">
        <f>'idp Prjimp'!I133</f>
        <v>0</v>
      </c>
      <c r="J138" s="3">
        <f>'idp Prjimp'!J133</f>
        <v>0.5</v>
      </c>
      <c r="K138" s="3">
        <f>'idp Prjimp'!K133</f>
        <v>0</v>
      </c>
      <c r="L138" s="3">
        <f>'idp Prjimp'!L133</f>
        <v>0</v>
      </c>
      <c r="M138" s="3">
        <f t="shared" si="4"/>
        <v>0</v>
      </c>
      <c r="N138" s="3">
        <f t="shared" si="2"/>
        <v>0</v>
      </c>
      <c r="O138" s="3">
        <f t="shared" si="3"/>
        <v>0</v>
      </c>
      <c r="Q138" s="3" t="str">
        <f t="shared" si="5"/>
        <v>#REF!</v>
      </c>
      <c r="R138" s="3" t="str">
        <f t="array" ref="R138">IFERROR(INDEX(Overall!$C$3:$C$389,MATCH(B138,Overall!$D$3:$D$389,0)),"No")</f>
        <v>No</v>
      </c>
      <c r="S138" s="93">
        <f t="shared" si="6"/>
        <v>1</v>
      </c>
      <c r="T138" s="136"/>
      <c r="U138" s="3" t="str">
        <f t="shared" si="7"/>
        <v/>
      </c>
      <c r="W138" s="3">
        <f t="shared" si="8"/>
        <v>0</v>
      </c>
    </row>
    <row r="139" ht="15.75" customHeight="1">
      <c r="B139" s="3" t="str">
        <f>'idp Prjimp'!N134</f>
        <v>Morgan Fox</v>
      </c>
      <c r="C139" s="3" t="str">
        <f>'idp Prjimp'!C134</f>
        <v>dl</v>
      </c>
      <c r="D139" s="3">
        <f>'idp Prjimp'!D134</f>
        <v>10.5</v>
      </c>
      <c r="E139" s="3">
        <f>'idp Prjimp'!E134</f>
        <v>0</v>
      </c>
      <c r="F139" s="3">
        <f>'idp Prjimp'!F134</f>
        <v>0</v>
      </c>
      <c r="G139" s="3">
        <f>'idp Prjimp'!G134</f>
        <v>0</v>
      </c>
      <c r="H139" s="3">
        <f>'idp Prjimp'!H134</f>
        <v>0</v>
      </c>
      <c r="I139" s="3">
        <f>'idp Prjimp'!I134</f>
        <v>1.4</v>
      </c>
      <c r="J139" s="3">
        <f>'idp Prjimp'!J134</f>
        <v>13</v>
      </c>
      <c r="K139" s="3">
        <f>'idp Prjimp'!K134</f>
        <v>0</v>
      </c>
      <c r="L139" s="3">
        <f>'idp Prjimp'!L134</f>
        <v>0</v>
      </c>
      <c r="M139" s="3">
        <f t="shared" si="4"/>
        <v>0</v>
      </c>
      <c r="N139" s="3">
        <f t="shared" si="2"/>
        <v>0</v>
      </c>
      <c r="O139" s="3">
        <f t="shared" si="3"/>
        <v>0</v>
      </c>
      <c r="Q139" s="3" t="str">
        <f t="shared" si="5"/>
        <v>#REF!</v>
      </c>
      <c r="R139" s="3" t="str">
        <f t="array" ref="R139">IFERROR(INDEX(Overall!$C$3:$C$389,MATCH(B139,Overall!$D$3:$D$389,0)),"No")</f>
        <v>No</v>
      </c>
      <c r="S139" s="93">
        <f t="shared" si="6"/>
        <v>1</v>
      </c>
      <c r="T139" s="136"/>
      <c r="U139" s="3" t="str">
        <f t="shared" si="7"/>
        <v/>
      </c>
      <c r="W139" s="3">
        <f t="shared" si="8"/>
        <v>0</v>
      </c>
    </row>
    <row r="140" ht="15.75" customHeight="1">
      <c r="B140" s="3" t="str">
        <f>'idp Prjimp'!N135</f>
        <v>Romeo Okwara</v>
      </c>
      <c r="C140" s="3" t="str">
        <f>'idp Prjimp'!C135</f>
        <v>dl</v>
      </c>
      <c r="D140" s="3">
        <f>'idp Prjimp'!D135</f>
        <v>10</v>
      </c>
      <c r="E140" s="3">
        <f>'idp Prjimp'!E135</f>
        <v>0</v>
      </c>
      <c r="F140" s="3">
        <f>'idp Prjimp'!F135</f>
        <v>1</v>
      </c>
      <c r="G140" s="3">
        <f>'idp Prjimp'!G135</f>
        <v>0</v>
      </c>
      <c r="H140" s="3">
        <f>'idp Prjimp'!H135</f>
        <v>0</v>
      </c>
      <c r="I140" s="3">
        <f>'idp Prjimp'!I135</f>
        <v>4.5</v>
      </c>
      <c r="J140" s="3">
        <f>'idp Prjimp'!J135</f>
        <v>20</v>
      </c>
      <c r="K140" s="3">
        <f>'idp Prjimp'!K135</f>
        <v>0</v>
      </c>
      <c r="L140" s="3">
        <f>'idp Prjimp'!L135</f>
        <v>0</v>
      </c>
      <c r="M140" s="3">
        <f t="shared" si="4"/>
        <v>0</v>
      </c>
      <c r="N140" s="3">
        <f t="shared" si="2"/>
        <v>0</v>
      </c>
      <c r="O140" s="3">
        <f t="shared" si="3"/>
        <v>0</v>
      </c>
      <c r="Q140" s="3" t="str">
        <f t="shared" si="5"/>
        <v>#REF!</v>
      </c>
      <c r="R140" s="3" t="str">
        <f t="array" ref="R140">IFERROR(INDEX(Overall!$C$3:$C$389,MATCH(B140,Overall!$D$3:$D$389,0)),"No")</f>
        <v>No</v>
      </c>
      <c r="S140" s="93">
        <f t="shared" si="6"/>
        <v>1</v>
      </c>
      <c r="T140" s="136"/>
      <c r="U140" s="3" t="str">
        <f t="shared" si="7"/>
        <v/>
      </c>
      <c r="W140" s="3">
        <f t="shared" si="8"/>
        <v>0</v>
      </c>
    </row>
    <row r="141" ht="15.75" customHeight="1">
      <c r="B141" s="3" t="str">
        <f>'idp Prjimp'!N136</f>
        <v>Roy Robertson-Harris</v>
      </c>
      <c r="C141" s="3" t="str">
        <f>'idp Prjimp'!C136</f>
        <v>dl</v>
      </c>
      <c r="D141" s="3">
        <f>'idp Prjimp'!D136</f>
        <v>10.6</v>
      </c>
      <c r="E141" s="3">
        <f>'idp Prjimp'!E136</f>
        <v>0</v>
      </c>
      <c r="F141" s="3">
        <f>'idp Prjimp'!F136</f>
        <v>0</v>
      </c>
      <c r="G141" s="3">
        <f>'idp Prjimp'!G136</f>
        <v>0</v>
      </c>
      <c r="H141" s="3">
        <f>'idp Prjimp'!H136</f>
        <v>2.2</v>
      </c>
      <c r="I141" s="3">
        <f>'idp Prjimp'!I136</f>
        <v>2.8</v>
      </c>
      <c r="J141" s="3">
        <f>'idp Prjimp'!J136</f>
        <v>18.3</v>
      </c>
      <c r="K141" s="3">
        <f>'idp Prjimp'!K136</f>
        <v>0</v>
      </c>
      <c r="L141" s="3">
        <f>'idp Prjimp'!L136</f>
        <v>0</v>
      </c>
      <c r="M141" s="3">
        <f t="shared" si="4"/>
        <v>0</v>
      </c>
      <c r="N141" s="3">
        <f t="shared" si="2"/>
        <v>0</v>
      </c>
      <c r="O141" s="3">
        <f t="shared" si="3"/>
        <v>0</v>
      </c>
      <c r="Q141" s="3" t="str">
        <f t="shared" si="5"/>
        <v>#REF!</v>
      </c>
      <c r="R141" s="3" t="str">
        <f t="array" ref="R141">IFERROR(INDEX(Overall!$C$3:$C$389,MATCH(B141,Overall!$D$3:$D$389,0)),"No")</f>
        <v>No</v>
      </c>
      <c r="S141" s="93">
        <f t="shared" si="6"/>
        <v>1</v>
      </c>
      <c r="T141" s="136"/>
      <c r="U141" s="3" t="str">
        <f t="shared" si="7"/>
        <v/>
      </c>
      <c r="W141" s="3">
        <f t="shared" si="8"/>
        <v>0</v>
      </c>
    </row>
    <row r="142" ht="15.75" customHeight="1">
      <c r="B142" s="3" t="str">
        <f>'idp Prjimp'!N137</f>
        <v>Eddie Yarbrough</v>
      </c>
      <c r="C142" s="3" t="str">
        <f>'idp Prjimp'!C137</f>
        <v>dl</v>
      </c>
      <c r="D142" s="3">
        <f>'idp Prjimp'!D137</f>
        <v>0.3</v>
      </c>
      <c r="E142" s="3">
        <f>'idp Prjimp'!E137</f>
        <v>0</v>
      </c>
      <c r="F142" s="3">
        <f>'idp Prjimp'!F137</f>
        <v>0</v>
      </c>
      <c r="G142" s="3">
        <f>'idp Prjimp'!G137</f>
        <v>0</v>
      </c>
      <c r="H142" s="3">
        <f>'idp Prjimp'!H137</f>
        <v>0</v>
      </c>
      <c r="I142" s="3">
        <f>'idp Prjimp'!I137</f>
        <v>0</v>
      </c>
      <c r="J142" s="3">
        <f>'idp Prjimp'!J137</f>
        <v>0.6</v>
      </c>
      <c r="K142" s="3">
        <f>'idp Prjimp'!K137</f>
        <v>0</v>
      </c>
      <c r="L142" s="3">
        <f>'idp Prjimp'!L137</f>
        <v>0</v>
      </c>
      <c r="M142" s="3">
        <f t="shared" si="4"/>
        <v>0</v>
      </c>
      <c r="N142" s="3">
        <f t="shared" si="2"/>
        <v>0</v>
      </c>
      <c r="O142" s="3">
        <f t="shared" si="3"/>
        <v>0</v>
      </c>
      <c r="Q142" s="3" t="str">
        <f t="shared" si="5"/>
        <v>#REF!</v>
      </c>
      <c r="R142" s="3" t="str">
        <f t="array" ref="R142">IFERROR(INDEX(Overall!$C$3:$C$389,MATCH(B142,Overall!$D$3:$D$389,0)),"No")</f>
        <v>No</v>
      </c>
      <c r="S142" s="93">
        <f t="shared" si="6"/>
        <v>1</v>
      </c>
      <c r="T142" s="136"/>
      <c r="U142" s="3" t="str">
        <f t="shared" si="7"/>
        <v/>
      </c>
      <c r="W142" s="3">
        <f t="shared" si="8"/>
        <v>0</v>
      </c>
    </row>
    <row r="143" ht="15.75" customHeight="1">
      <c r="B143" s="3" t="str">
        <f>'idp Prjimp'!N138</f>
        <v>Antwaun Woods</v>
      </c>
      <c r="C143" s="3" t="str">
        <f>'idp Prjimp'!C138</f>
        <v>dl</v>
      </c>
      <c r="D143" s="3">
        <f>'idp Prjimp'!D138</f>
        <v>12.7</v>
      </c>
      <c r="E143" s="3">
        <f>'idp Prjimp'!E138</f>
        <v>0</v>
      </c>
      <c r="F143" s="3">
        <f>'idp Prjimp'!F138</f>
        <v>0</v>
      </c>
      <c r="G143" s="3">
        <f>'idp Prjimp'!G138</f>
        <v>0</v>
      </c>
      <c r="H143" s="3">
        <f>'idp Prjimp'!H138</f>
        <v>0.5</v>
      </c>
      <c r="I143" s="3">
        <f>'idp Prjimp'!I138</f>
        <v>0.5</v>
      </c>
      <c r="J143" s="3">
        <f>'idp Prjimp'!J138</f>
        <v>16.3</v>
      </c>
      <c r="K143" s="3">
        <f>'idp Prjimp'!K138</f>
        <v>0</v>
      </c>
      <c r="L143" s="3">
        <f>'idp Prjimp'!L138</f>
        <v>0</v>
      </c>
      <c r="M143" s="3">
        <f t="shared" si="4"/>
        <v>0</v>
      </c>
      <c r="N143" s="3">
        <f t="shared" si="2"/>
        <v>0</v>
      </c>
      <c r="O143" s="3">
        <f t="shared" si="3"/>
        <v>0</v>
      </c>
      <c r="Q143" s="3" t="str">
        <f t="shared" si="5"/>
        <v>#REF!</v>
      </c>
      <c r="R143" s="3" t="str">
        <f t="array" ref="R143">IFERROR(INDEX(Overall!$C$3:$C$389,MATCH(B143,Overall!$D$3:$D$389,0)),"No")</f>
        <v>No</v>
      </c>
      <c r="S143" s="93">
        <f t="shared" si="6"/>
        <v>1</v>
      </c>
      <c r="T143" s="136"/>
      <c r="U143" s="3" t="str">
        <f t="shared" si="7"/>
        <v/>
      </c>
      <c r="W143" s="3">
        <f t="shared" si="8"/>
        <v>0</v>
      </c>
    </row>
    <row r="144" ht="15.75" customHeight="1">
      <c r="B144" s="3" t="str">
        <f>'idp Prjimp'!N139</f>
        <v>Branden Jackson</v>
      </c>
      <c r="C144" s="3" t="str">
        <f>'idp Prjimp'!C139</f>
        <v>dl</v>
      </c>
      <c r="D144" s="3">
        <f>'idp Prjimp'!D139</f>
        <v>6.4</v>
      </c>
      <c r="E144" s="3">
        <f>'idp Prjimp'!E139</f>
        <v>0</v>
      </c>
      <c r="F144" s="3">
        <f>'idp Prjimp'!F139</f>
        <v>0</v>
      </c>
      <c r="G144" s="3">
        <f>'idp Prjimp'!G139</f>
        <v>0</v>
      </c>
      <c r="H144" s="3">
        <f>'idp Prjimp'!H139</f>
        <v>1.9</v>
      </c>
      <c r="I144" s="3">
        <f>'idp Prjimp'!I139</f>
        <v>1.3</v>
      </c>
      <c r="J144" s="3">
        <f>'idp Prjimp'!J139</f>
        <v>10.3</v>
      </c>
      <c r="K144" s="3">
        <f>'idp Prjimp'!K139</f>
        <v>0</v>
      </c>
      <c r="L144" s="3">
        <f>'idp Prjimp'!L139</f>
        <v>0</v>
      </c>
      <c r="M144" s="3">
        <f t="shared" si="4"/>
        <v>0</v>
      </c>
      <c r="N144" s="3">
        <f t="shared" si="2"/>
        <v>0</v>
      </c>
      <c r="O144" s="3">
        <f t="shared" si="3"/>
        <v>0</v>
      </c>
      <c r="Q144" s="3" t="str">
        <f t="shared" si="5"/>
        <v>#REF!</v>
      </c>
      <c r="R144" s="3" t="str">
        <f t="array" ref="R144">IFERROR(INDEX(Overall!$C$3:$C$389,MATCH(B144,Overall!$D$3:$D$389,0)),"No")</f>
        <v>No</v>
      </c>
      <c r="S144" s="93">
        <f t="shared" si="6"/>
        <v>1</v>
      </c>
      <c r="T144" s="136"/>
      <c r="U144" s="3" t="str">
        <f t="shared" si="7"/>
        <v/>
      </c>
      <c r="W144" s="3">
        <f t="shared" si="8"/>
        <v>0</v>
      </c>
    </row>
    <row r="145" ht="15.75" customHeight="1">
      <c r="B145" s="3" t="str">
        <f>'idp Prjimp'!N140</f>
        <v>Larry Ogunjobi</v>
      </c>
      <c r="C145" s="3" t="str">
        <f>'idp Prjimp'!C140</f>
        <v>dl</v>
      </c>
      <c r="D145" s="3">
        <f>'idp Prjimp'!D140</f>
        <v>17.39788</v>
      </c>
      <c r="E145" s="3">
        <f>'idp Prjimp'!E140</f>
        <v>0.953683</v>
      </c>
      <c r="F145" s="3">
        <f>'idp Prjimp'!F140</f>
        <v>0</v>
      </c>
      <c r="G145" s="3">
        <f>'idp Prjimp'!G140</f>
        <v>0</v>
      </c>
      <c r="H145" s="3">
        <f>'idp Prjimp'!H140</f>
        <v>1</v>
      </c>
      <c r="I145" s="3">
        <f>'idp Prjimp'!I140</f>
        <v>4.666289</v>
      </c>
      <c r="J145" s="3">
        <f>'idp Prjimp'!J140</f>
        <v>36.36218</v>
      </c>
      <c r="K145" s="3">
        <f>'idp Prjimp'!K140</f>
        <v>0</v>
      </c>
      <c r="L145" s="3">
        <f>'idp Prjimp'!L140</f>
        <v>0</v>
      </c>
      <c r="M145" s="3">
        <f t="shared" si="4"/>
        <v>0</v>
      </c>
      <c r="N145" s="3">
        <f t="shared" si="2"/>
        <v>0</v>
      </c>
      <c r="O145" s="3">
        <f t="shared" si="3"/>
        <v>0</v>
      </c>
      <c r="Q145" s="3" t="str">
        <f t="shared" si="5"/>
        <v>#REF!</v>
      </c>
      <c r="R145" s="3" t="str">
        <f t="array" ref="R145">IFERROR(INDEX(Overall!$C$3:$C$389,MATCH(B145,Overall!$D$3:$D$389,0)),"No")</f>
        <v>No</v>
      </c>
      <c r="S145" s="93">
        <f t="shared" si="6"/>
        <v>1</v>
      </c>
      <c r="T145" s="136"/>
      <c r="U145" s="3" t="str">
        <f t="shared" si="7"/>
        <v/>
      </c>
      <c r="W145" s="3">
        <f t="shared" si="8"/>
        <v>0</v>
      </c>
    </row>
    <row r="146" ht="15.75" customHeight="1">
      <c r="B146" s="3" t="str">
        <f>'idp Prjimp'!N141</f>
        <v>Dawuane Smoot</v>
      </c>
      <c r="C146" s="3" t="str">
        <f>'idp Prjimp'!C141</f>
        <v>dl</v>
      </c>
      <c r="D146" s="3">
        <f>'idp Prjimp'!D141</f>
        <v>3.5</v>
      </c>
      <c r="E146" s="3">
        <f>'idp Prjimp'!E141</f>
        <v>0</v>
      </c>
      <c r="F146" s="3">
        <f>'idp Prjimp'!F141</f>
        <v>0</v>
      </c>
      <c r="G146" s="3">
        <f>'idp Prjimp'!G141</f>
        <v>0</v>
      </c>
      <c r="H146" s="3">
        <f>'idp Prjimp'!H141</f>
        <v>0</v>
      </c>
      <c r="I146" s="3">
        <f>'idp Prjimp'!I141</f>
        <v>4.9</v>
      </c>
      <c r="J146" s="3">
        <f>'idp Prjimp'!J141</f>
        <v>11.3</v>
      </c>
      <c r="K146" s="3">
        <f>'idp Prjimp'!K141</f>
        <v>0</v>
      </c>
      <c r="L146" s="3">
        <f>'idp Prjimp'!L141</f>
        <v>0</v>
      </c>
      <c r="M146" s="3">
        <f t="shared" si="4"/>
        <v>0</v>
      </c>
      <c r="N146" s="3">
        <f t="shared" si="2"/>
        <v>0</v>
      </c>
      <c r="O146" s="3">
        <f t="shared" si="3"/>
        <v>0</v>
      </c>
      <c r="Q146" s="3" t="str">
        <f t="shared" si="5"/>
        <v>#REF!</v>
      </c>
      <c r="R146" s="3" t="str">
        <f t="array" ref="R146">IFERROR(INDEX(Overall!$C$3:$C$389,MATCH(B146,Overall!$D$3:$D$389,0)),"No")</f>
        <v>No</v>
      </c>
      <c r="S146" s="93">
        <f t="shared" si="6"/>
        <v>1</v>
      </c>
      <c r="T146" s="136"/>
      <c r="U146" s="3" t="str">
        <f t="shared" si="7"/>
        <v/>
      </c>
      <c r="W146" s="3">
        <f t="shared" si="8"/>
        <v>0</v>
      </c>
    </row>
    <row r="147" ht="15.75" customHeight="1">
      <c r="B147" s="3" t="str">
        <f>'idp Prjimp'!N142</f>
        <v>Daeshon Hall</v>
      </c>
      <c r="C147" s="3" t="str">
        <f>'idp Prjimp'!C142</f>
        <v>dl</v>
      </c>
      <c r="D147" s="3">
        <f>'idp Prjimp'!D142</f>
        <v>1.3</v>
      </c>
      <c r="E147" s="3">
        <f>'idp Prjimp'!E142</f>
        <v>0</v>
      </c>
      <c r="F147" s="3">
        <f>'idp Prjimp'!F142</f>
        <v>0</v>
      </c>
      <c r="G147" s="3">
        <f>'idp Prjimp'!G142</f>
        <v>0</v>
      </c>
      <c r="H147" s="3">
        <f>'idp Prjimp'!H142</f>
        <v>0</v>
      </c>
      <c r="I147" s="3">
        <f>'idp Prjimp'!I142</f>
        <v>0.2</v>
      </c>
      <c r="J147" s="3">
        <f>'idp Prjimp'!J142</f>
        <v>1.6</v>
      </c>
      <c r="K147" s="3">
        <f>'idp Prjimp'!K142</f>
        <v>0</v>
      </c>
      <c r="L147" s="3">
        <f>'idp Prjimp'!L142</f>
        <v>0</v>
      </c>
      <c r="M147" s="3">
        <f t="shared" si="4"/>
        <v>0</v>
      </c>
      <c r="N147" s="3">
        <f t="shared" si="2"/>
        <v>0</v>
      </c>
      <c r="O147" s="3">
        <f t="shared" si="3"/>
        <v>0</v>
      </c>
      <c r="Q147" s="3" t="str">
        <f t="shared" si="5"/>
        <v>#REF!</v>
      </c>
      <c r="R147" s="3" t="str">
        <f t="array" ref="R147">IFERROR(INDEX(Overall!$C$3:$C$389,MATCH(B147,Overall!$D$3:$D$389,0)),"No")</f>
        <v>No</v>
      </c>
      <c r="S147" s="93">
        <f t="shared" si="6"/>
        <v>1</v>
      </c>
      <c r="T147" s="136"/>
      <c r="U147" s="3" t="str">
        <f t="shared" si="7"/>
        <v/>
      </c>
      <c r="W147" s="3">
        <f t="shared" si="8"/>
        <v>0</v>
      </c>
    </row>
    <row r="148" ht="15.75" customHeight="1">
      <c r="B148" s="3" t="str">
        <f>'idp Prjimp'!N143</f>
        <v>Jo1000than Allen</v>
      </c>
      <c r="C148" s="3" t="str">
        <f>'idp Prjimp'!C143</f>
        <v>dl</v>
      </c>
      <c r="D148" s="3">
        <f>'idp Prjimp'!D143</f>
        <v>24.62946</v>
      </c>
      <c r="E148" s="3">
        <f>'idp Prjimp'!E143</f>
        <v>0.324221</v>
      </c>
      <c r="F148" s="3">
        <f>'idp Prjimp'!F143</f>
        <v>0.973482</v>
      </c>
      <c r="G148" s="3">
        <f>'idp Prjimp'!G143</f>
        <v>0</v>
      </c>
      <c r="H148" s="3">
        <f>'idp Prjimp'!H143</f>
        <v>0.949883</v>
      </c>
      <c r="I148" s="3">
        <f>'idp Prjimp'!I143</f>
        <v>7.149163</v>
      </c>
      <c r="J148" s="3">
        <f>'idp Prjimp'!J143</f>
        <v>51.31163</v>
      </c>
      <c r="K148" s="3">
        <f>'idp Prjimp'!K143</f>
        <v>0</v>
      </c>
      <c r="L148" s="3">
        <f>'idp Prjimp'!L143</f>
        <v>0</v>
      </c>
      <c r="M148" s="3">
        <f t="shared" si="4"/>
        <v>0</v>
      </c>
      <c r="N148" s="3">
        <f t="shared" si="2"/>
        <v>0</v>
      </c>
      <c r="O148" s="3">
        <f t="shared" si="3"/>
        <v>0</v>
      </c>
      <c r="Q148" s="3" t="str">
        <f t="shared" si="5"/>
        <v>#REF!</v>
      </c>
      <c r="R148" s="3" t="str">
        <f t="array" ref="R148">IFERROR(INDEX(Overall!$C$3:$C$389,MATCH(B148,Overall!$D$3:$D$389,0)),"No")</f>
        <v>No</v>
      </c>
      <c r="S148" s="93">
        <f t="shared" si="6"/>
        <v>1</v>
      </c>
      <c r="T148" s="136"/>
      <c r="U148" s="3" t="str">
        <f t="shared" si="7"/>
        <v/>
      </c>
      <c r="W148" s="3">
        <f t="shared" si="8"/>
        <v>0</v>
      </c>
    </row>
    <row r="149" ht="15.75" customHeight="1">
      <c r="B149" s="3" t="str">
        <f>'idp Prjimp'!N144</f>
        <v>Jaleel Johnson</v>
      </c>
      <c r="C149" s="3" t="str">
        <f>'idp Prjimp'!C144</f>
        <v>dl</v>
      </c>
      <c r="D149" s="3">
        <f>'idp Prjimp'!D144</f>
        <v>12.5</v>
      </c>
      <c r="E149" s="3">
        <f>'idp Prjimp'!E144</f>
        <v>0</v>
      </c>
      <c r="F149" s="3">
        <f>'idp Prjimp'!F144</f>
        <v>0</v>
      </c>
      <c r="G149" s="3">
        <f>'idp Prjimp'!G144</f>
        <v>0</v>
      </c>
      <c r="H149" s="3">
        <f>'idp Prjimp'!H144</f>
        <v>0</v>
      </c>
      <c r="I149" s="3">
        <f>'idp Prjimp'!I144</f>
        <v>2.9</v>
      </c>
      <c r="J149" s="3">
        <f>'idp Prjimp'!J144</f>
        <v>11.6</v>
      </c>
      <c r="K149" s="3">
        <f>'idp Prjimp'!K144</f>
        <v>0</v>
      </c>
      <c r="L149" s="3">
        <f>'idp Prjimp'!L144</f>
        <v>0</v>
      </c>
      <c r="M149" s="3">
        <f t="shared" si="4"/>
        <v>0</v>
      </c>
      <c r="N149" s="3">
        <f t="shared" si="2"/>
        <v>0</v>
      </c>
      <c r="O149" s="3">
        <f t="shared" si="3"/>
        <v>0</v>
      </c>
      <c r="Q149" s="3" t="str">
        <f t="shared" si="5"/>
        <v>#REF!</v>
      </c>
      <c r="R149" s="3" t="str">
        <f t="array" ref="R149">IFERROR(INDEX(Overall!$C$3:$C$389,MATCH(B149,Overall!$D$3:$D$389,0)),"No")</f>
        <v>No</v>
      </c>
      <c r="S149" s="93">
        <f t="shared" si="6"/>
        <v>1</v>
      </c>
      <c r="T149" s="136"/>
      <c r="U149" s="3" t="str">
        <f t="shared" si="7"/>
        <v/>
      </c>
      <c r="W149" s="3">
        <f t="shared" si="8"/>
        <v>0</v>
      </c>
    </row>
    <row r="150" ht="15.75" customHeight="1">
      <c r="B150" s="3" t="str">
        <f>'idp Prjimp'!N145</f>
        <v>Dalvin Tomlinson</v>
      </c>
      <c r="C150" s="3" t="str">
        <f>'idp Prjimp'!C145</f>
        <v>dl</v>
      </c>
      <c r="D150" s="3">
        <f>'idp Prjimp'!D145</f>
        <v>26.0653</v>
      </c>
      <c r="E150" s="3">
        <f>'idp Prjimp'!E145</f>
        <v>1.370538</v>
      </c>
      <c r="F150" s="3">
        <f>'idp Prjimp'!F145</f>
        <v>0</v>
      </c>
      <c r="G150" s="3">
        <f>'idp Prjimp'!G145</f>
        <v>0</v>
      </c>
      <c r="H150" s="3">
        <f>'idp Prjimp'!H145</f>
        <v>0</v>
      </c>
      <c r="I150" s="3">
        <f>'idp Prjimp'!I145</f>
        <v>3.314731</v>
      </c>
      <c r="J150" s="3">
        <f>'idp Prjimp'!J145</f>
        <v>26.22096</v>
      </c>
      <c r="K150" s="3">
        <f>'idp Prjimp'!K145</f>
        <v>0</v>
      </c>
      <c r="L150" s="3">
        <f>'idp Prjimp'!L145</f>
        <v>0</v>
      </c>
      <c r="M150" s="3">
        <f t="shared" si="4"/>
        <v>0</v>
      </c>
      <c r="N150" s="3">
        <f t="shared" si="2"/>
        <v>0</v>
      </c>
      <c r="O150" s="3">
        <f t="shared" si="3"/>
        <v>0</v>
      </c>
      <c r="Q150" s="3" t="str">
        <f t="shared" si="5"/>
        <v>#REF!</v>
      </c>
      <c r="R150" s="3" t="str">
        <f t="array" ref="R150">IFERROR(INDEX(Overall!$C$3:$C$389,MATCH(B150,Overall!$D$3:$D$389,0)),"No")</f>
        <v>No</v>
      </c>
      <c r="S150" s="93">
        <f t="shared" si="6"/>
        <v>1</v>
      </c>
      <c r="T150" s="136"/>
      <c r="U150" s="3" t="str">
        <f t="shared" si="7"/>
        <v/>
      </c>
      <c r="W150" s="3">
        <f t="shared" si="8"/>
        <v>0</v>
      </c>
    </row>
    <row r="151" ht="15.75" customHeight="1">
      <c r="B151" s="3" t="str">
        <f>'idp Prjimp'!N146</f>
        <v>Ryan Glasgow</v>
      </c>
      <c r="C151" s="3" t="str">
        <f>'idp Prjimp'!C146</f>
        <v>dl</v>
      </c>
      <c r="D151" s="3">
        <f>'idp Prjimp'!D146</f>
        <v>7.8</v>
      </c>
      <c r="E151" s="3">
        <f>'idp Prjimp'!E146</f>
        <v>0</v>
      </c>
      <c r="F151" s="3">
        <f>'idp Prjimp'!F146</f>
        <v>0</v>
      </c>
      <c r="G151" s="3">
        <f>'idp Prjimp'!G146</f>
        <v>0</v>
      </c>
      <c r="H151" s="3">
        <f>'idp Prjimp'!H146</f>
        <v>0</v>
      </c>
      <c r="I151" s="3">
        <f>'idp Prjimp'!I146</f>
        <v>0</v>
      </c>
      <c r="J151" s="3">
        <f>'idp Prjimp'!J146</f>
        <v>0.3</v>
      </c>
      <c r="K151" s="3">
        <f>'idp Prjimp'!K146</f>
        <v>0</v>
      </c>
      <c r="L151" s="3">
        <f>'idp Prjimp'!L146</f>
        <v>0</v>
      </c>
      <c r="M151" s="3">
        <f t="shared" si="4"/>
        <v>0</v>
      </c>
      <c r="N151" s="3">
        <f t="shared" si="2"/>
        <v>0</v>
      </c>
      <c r="O151" s="3">
        <f t="shared" si="3"/>
        <v>0</v>
      </c>
      <c r="Q151" s="3" t="str">
        <f t="shared" si="5"/>
        <v>#REF!</v>
      </c>
      <c r="R151" s="3" t="str">
        <f t="array" ref="R151">IFERROR(INDEX(Overall!$C$3:$C$389,MATCH(B151,Overall!$D$3:$D$389,0)),"No")</f>
        <v>No</v>
      </c>
      <c r="S151" s="93">
        <f t="shared" si="6"/>
        <v>1</v>
      </c>
      <c r="T151" s="136"/>
      <c r="U151" s="3" t="str">
        <f t="shared" si="7"/>
        <v/>
      </c>
      <c r="W151" s="3">
        <f t="shared" si="8"/>
        <v>0</v>
      </c>
    </row>
    <row r="152" ht="15.75" customHeight="1">
      <c r="B152" s="3" t="str">
        <f>'idp Prjimp'!N147</f>
        <v>Isaac Rochell</v>
      </c>
      <c r="C152" s="3" t="str">
        <f>'idp Prjimp'!C147</f>
        <v>dl</v>
      </c>
      <c r="D152" s="3">
        <f>'idp Prjimp'!D147</f>
        <v>5.3</v>
      </c>
      <c r="E152" s="3">
        <f>'idp Prjimp'!E147</f>
        <v>0</v>
      </c>
      <c r="F152" s="3">
        <f>'idp Prjimp'!F147</f>
        <v>0</v>
      </c>
      <c r="G152" s="3">
        <f>'idp Prjimp'!G147</f>
        <v>0</v>
      </c>
      <c r="H152" s="3">
        <f>'idp Prjimp'!H147</f>
        <v>1.1</v>
      </c>
      <c r="I152" s="3">
        <f>'idp Prjimp'!I147</f>
        <v>0.2</v>
      </c>
      <c r="J152" s="3">
        <f>'idp Prjimp'!J147</f>
        <v>3.2</v>
      </c>
      <c r="K152" s="3">
        <f>'idp Prjimp'!K147</f>
        <v>0</v>
      </c>
      <c r="L152" s="3">
        <f>'idp Prjimp'!L147</f>
        <v>0</v>
      </c>
      <c r="M152" s="3">
        <f t="shared" si="4"/>
        <v>0</v>
      </c>
      <c r="N152" s="3">
        <f t="shared" si="2"/>
        <v>0</v>
      </c>
      <c r="O152" s="3">
        <f t="shared" si="3"/>
        <v>0</v>
      </c>
      <c r="Q152" s="3" t="str">
        <f t="shared" si="5"/>
        <v>#REF!</v>
      </c>
      <c r="R152" s="3" t="str">
        <f t="array" ref="R152">IFERROR(INDEX(Overall!$C$3:$C$389,MATCH(B152,Overall!$D$3:$D$389,0)),"No")</f>
        <v>No</v>
      </c>
      <c r="S152" s="93">
        <f t="shared" si="6"/>
        <v>1</v>
      </c>
      <c r="T152" s="136"/>
      <c r="U152" s="3" t="str">
        <f t="shared" si="7"/>
        <v/>
      </c>
      <c r="W152" s="3">
        <f t="shared" si="8"/>
        <v>0</v>
      </c>
    </row>
    <row r="153" ht="15.75" customHeight="1">
      <c r="B153" s="3" t="str">
        <f>'idp Prjimp'!N148</f>
        <v>Chris Wormley</v>
      </c>
      <c r="C153" s="3" t="str">
        <f>'idp Prjimp'!C148</f>
        <v>dl</v>
      </c>
      <c r="D153" s="3">
        <f>'idp Prjimp'!D148</f>
        <v>17.7</v>
      </c>
      <c r="E153" s="3">
        <f>'idp Prjimp'!E148</f>
        <v>0</v>
      </c>
      <c r="F153" s="3">
        <f>'idp Prjimp'!F148</f>
        <v>0</v>
      </c>
      <c r="G153" s="3">
        <f>'idp Prjimp'!G148</f>
        <v>0</v>
      </c>
      <c r="H153" s="3">
        <f>'idp Prjimp'!H148</f>
        <v>1.2</v>
      </c>
      <c r="I153" s="3">
        <f>'idp Prjimp'!I148</f>
        <v>1.1</v>
      </c>
      <c r="J153" s="3">
        <f>'idp Prjimp'!J148</f>
        <v>22</v>
      </c>
      <c r="K153" s="3">
        <f>'idp Prjimp'!K148</f>
        <v>0</v>
      </c>
      <c r="L153" s="3">
        <f>'idp Prjimp'!L148</f>
        <v>0</v>
      </c>
      <c r="M153" s="3">
        <f t="shared" si="4"/>
        <v>0</v>
      </c>
      <c r="N153" s="3">
        <f t="shared" si="2"/>
        <v>0</v>
      </c>
      <c r="O153" s="3">
        <f t="shared" si="3"/>
        <v>0</v>
      </c>
      <c r="Q153" s="3" t="str">
        <f t="shared" si="5"/>
        <v>#REF!</v>
      </c>
      <c r="R153" s="3" t="str">
        <f t="array" ref="R153">IFERROR(INDEX(Overall!$C$3:$C$389,MATCH(B153,Overall!$D$3:$D$389,0)),"No")</f>
        <v>No</v>
      </c>
      <c r="S153" s="93">
        <f t="shared" si="6"/>
        <v>1</v>
      </c>
      <c r="T153" s="136"/>
      <c r="U153" s="3" t="str">
        <f t="shared" si="7"/>
        <v/>
      </c>
      <c r="W153" s="3">
        <f t="shared" si="8"/>
        <v>0</v>
      </c>
    </row>
    <row r="154" ht="15.75" customHeight="1">
      <c r="B154" s="3" t="str">
        <f>'idp Prjimp'!N149</f>
        <v>Takkarist McKinley</v>
      </c>
      <c r="C154" s="3" t="str">
        <f>'idp Prjimp'!C149</f>
        <v>dl</v>
      </c>
      <c r="D154" s="3">
        <f>'idp Prjimp'!D149</f>
        <v>12.11997</v>
      </c>
      <c r="E154" s="3">
        <f>'idp Prjimp'!E149</f>
        <v>0.675779</v>
      </c>
      <c r="F154" s="3">
        <f>'idp Prjimp'!F149</f>
        <v>0</v>
      </c>
      <c r="G154" s="3">
        <f>'idp Prjimp'!G149</f>
        <v>0</v>
      </c>
      <c r="H154" s="3">
        <f>'idp Prjimp'!H149</f>
        <v>0.463173</v>
      </c>
      <c r="I154" s="3">
        <f>'idp Prjimp'!I149</f>
        <v>5.573654</v>
      </c>
      <c r="J154" s="3">
        <f>'idp Prjimp'!J149</f>
        <v>18.6568</v>
      </c>
      <c r="K154" s="3">
        <f>'idp Prjimp'!K149</f>
        <v>0</v>
      </c>
      <c r="L154" s="3">
        <f>'idp Prjimp'!L149</f>
        <v>0</v>
      </c>
      <c r="M154" s="3">
        <f t="shared" si="4"/>
        <v>0</v>
      </c>
      <c r="N154" s="3">
        <f t="shared" si="2"/>
        <v>0</v>
      </c>
      <c r="O154" s="3">
        <f t="shared" si="3"/>
        <v>0</v>
      </c>
      <c r="Q154" s="3" t="str">
        <f t="shared" si="5"/>
        <v>#REF!</v>
      </c>
      <c r="R154" s="3" t="str">
        <f t="array" ref="R154">IFERROR(INDEX(Overall!$C$3:$C$389,MATCH(B154,Overall!$D$3:$D$389,0)),"No")</f>
        <v>No</v>
      </c>
      <c r="S154" s="93">
        <f t="shared" si="6"/>
        <v>1</v>
      </c>
      <c r="T154" s="136"/>
      <c r="U154" s="3" t="str">
        <f t="shared" si="7"/>
        <v/>
      </c>
      <c r="W154" s="3">
        <f t="shared" si="8"/>
        <v>0</v>
      </c>
    </row>
    <row r="155" ht="15.75" customHeight="1">
      <c r="B155" s="3" t="str">
        <f>'idp Prjimp'!N150</f>
        <v>Montravius Adams</v>
      </c>
      <c r="C155" s="3" t="str">
        <f>'idp Prjimp'!C150</f>
        <v>dl</v>
      </c>
      <c r="D155" s="3">
        <f>'idp Prjimp'!D150</f>
        <v>6.9</v>
      </c>
      <c r="E155" s="3">
        <f>'idp Prjimp'!E150</f>
        <v>0.3</v>
      </c>
      <c r="F155" s="3">
        <f>'idp Prjimp'!F150</f>
        <v>0.3</v>
      </c>
      <c r="G155" s="3">
        <f>'idp Prjimp'!G150</f>
        <v>0</v>
      </c>
      <c r="H155" s="3">
        <f>'idp Prjimp'!H150</f>
        <v>2.2</v>
      </c>
      <c r="I155" s="3">
        <f>'idp Prjimp'!I150</f>
        <v>0.5</v>
      </c>
      <c r="J155" s="3">
        <f>'idp Prjimp'!J150</f>
        <v>5.2</v>
      </c>
      <c r="K155" s="3">
        <f>'idp Prjimp'!K150</f>
        <v>0</v>
      </c>
      <c r="L155" s="3">
        <f>'idp Prjimp'!L150</f>
        <v>0</v>
      </c>
      <c r="M155" s="3">
        <f t="shared" si="4"/>
        <v>0</v>
      </c>
      <c r="N155" s="3">
        <f t="shared" si="2"/>
        <v>0</v>
      </c>
      <c r="O155" s="3">
        <f t="shared" si="3"/>
        <v>0</v>
      </c>
      <c r="Q155" s="3" t="str">
        <f t="shared" si="5"/>
        <v>#REF!</v>
      </c>
      <c r="R155" s="3" t="str">
        <f t="array" ref="R155">IFERROR(INDEX(Overall!$C$3:$C$389,MATCH(B155,Overall!$D$3:$D$389,0)),"No")</f>
        <v>No</v>
      </c>
      <c r="S155" s="93">
        <f t="shared" si="6"/>
        <v>1</v>
      </c>
      <c r="T155" s="136"/>
      <c r="U155" s="3" t="str">
        <f t="shared" si="7"/>
        <v/>
      </c>
      <c r="W155" s="3">
        <f t="shared" si="8"/>
        <v>0</v>
      </c>
    </row>
    <row r="156" ht="15.75" customHeight="1">
      <c r="B156" s="3" t="str">
        <f>'idp Prjimp'!N151</f>
        <v>Carlos Watkins</v>
      </c>
      <c r="C156" s="3" t="str">
        <f>'idp Prjimp'!C151</f>
        <v>dl</v>
      </c>
      <c r="D156" s="3">
        <f>'idp Prjimp'!D151</f>
        <v>15.6</v>
      </c>
      <c r="E156" s="3">
        <f>'idp Prjimp'!E151</f>
        <v>0</v>
      </c>
      <c r="F156" s="3">
        <f>'idp Prjimp'!F151</f>
        <v>0</v>
      </c>
      <c r="G156" s="3">
        <f>'idp Prjimp'!G151</f>
        <v>0</v>
      </c>
      <c r="H156" s="3">
        <f>'idp Prjimp'!H151</f>
        <v>1.3</v>
      </c>
      <c r="I156" s="3">
        <f>'idp Prjimp'!I151</f>
        <v>2.7</v>
      </c>
      <c r="J156" s="3">
        <f>'idp Prjimp'!J151</f>
        <v>13</v>
      </c>
      <c r="K156" s="3">
        <f>'idp Prjimp'!K151</f>
        <v>0</v>
      </c>
      <c r="L156" s="3">
        <f>'idp Prjimp'!L151</f>
        <v>0</v>
      </c>
      <c r="M156" s="3">
        <f t="shared" si="4"/>
        <v>0</v>
      </c>
      <c r="N156" s="3">
        <f t="shared" si="2"/>
        <v>0</v>
      </c>
      <c r="O156" s="3">
        <f t="shared" si="3"/>
        <v>0</v>
      </c>
      <c r="Q156" s="3" t="str">
        <f t="shared" si="5"/>
        <v>#REF!</v>
      </c>
      <c r="R156" s="3" t="str">
        <f t="array" ref="R156">IFERROR(INDEX(Overall!$C$3:$C$389,MATCH(B156,Overall!$D$3:$D$389,0)),"No")</f>
        <v>No</v>
      </c>
      <c r="S156" s="93">
        <f t="shared" si="6"/>
        <v>1</v>
      </c>
      <c r="T156" s="136"/>
      <c r="U156" s="3" t="str">
        <f t="shared" si="7"/>
        <v/>
      </c>
      <c r="W156" s="3">
        <f t="shared" si="8"/>
        <v>0</v>
      </c>
    </row>
    <row r="157" ht="15.75" customHeight="1">
      <c r="B157" s="3" t="str">
        <f>'idp Prjimp'!N152</f>
        <v>Taco Charlton</v>
      </c>
      <c r="C157" s="3" t="str">
        <f>'idp Prjimp'!C152</f>
        <v>dl</v>
      </c>
      <c r="D157" s="3">
        <f>'idp Prjimp'!D152</f>
        <v>0.566667</v>
      </c>
      <c r="E157" s="3">
        <f>'idp Prjimp'!E152</f>
        <v>0.2</v>
      </c>
      <c r="F157" s="3">
        <f>'idp Prjimp'!F152</f>
        <v>0</v>
      </c>
      <c r="G157" s="3">
        <f>'idp Prjimp'!G152</f>
        <v>0</v>
      </c>
      <c r="H157" s="3">
        <f>'idp Prjimp'!H152</f>
        <v>0</v>
      </c>
      <c r="I157" s="3">
        <f>'idp Prjimp'!I152</f>
        <v>0.3</v>
      </c>
      <c r="J157" s="3">
        <f>'idp Prjimp'!J152</f>
        <v>0.766667</v>
      </c>
      <c r="K157" s="3">
        <f>'idp Prjimp'!K152</f>
        <v>0</v>
      </c>
      <c r="L157" s="3">
        <f>'idp Prjimp'!L152</f>
        <v>0</v>
      </c>
      <c r="M157" s="3">
        <f t="shared" si="4"/>
        <v>0</v>
      </c>
      <c r="N157" s="3">
        <f t="shared" si="2"/>
        <v>0</v>
      </c>
      <c r="O157" s="3">
        <f t="shared" si="3"/>
        <v>0</v>
      </c>
      <c r="Q157" s="3" t="str">
        <f t="shared" si="5"/>
        <v>#REF!</v>
      </c>
      <c r="R157" s="3" t="str">
        <f t="array" ref="R157">IFERROR(INDEX(Overall!$C$3:$C$389,MATCH(B157,Overall!$D$3:$D$389,0)),"No")</f>
        <v>No</v>
      </c>
      <c r="S157" s="93">
        <f t="shared" si="6"/>
        <v>1</v>
      </c>
      <c r="T157" s="136"/>
      <c r="U157" s="3" t="str">
        <f t="shared" si="7"/>
        <v/>
      </c>
      <c r="W157" s="3">
        <f t="shared" si="8"/>
        <v>0</v>
      </c>
    </row>
    <row r="158" ht="15.75" customHeight="1">
      <c r="B158" s="3" t="str">
        <f>'idp Prjimp'!N153</f>
        <v>Jordan Willis</v>
      </c>
      <c r="C158" s="3" t="str">
        <f>'idp Prjimp'!C153</f>
        <v>dl</v>
      </c>
      <c r="D158" s="3">
        <f>'idp Prjimp'!D153</f>
        <v>0.5</v>
      </c>
      <c r="E158" s="3">
        <f>'idp Prjimp'!E153</f>
        <v>0.06</v>
      </c>
      <c r="F158" s="3">
        <f>'idp Prjimp'!F153</f>
        <v>0</v>
      </c>
      <c r="G158" s="3">
        <f>'idp Prjimp'!G153</f>
        <v>0</v>
      </c>
      <c r="H158" s="3">
        <f>'idp Prjimp'!H153</f>
        <v>0</v>
      </c>
      <c r="I158" s="3">
        <f>'idp Prjimp'!I153</f>
        <v>0.06</v>
      </c>
      <c r="J158" s="3">
        <f>'idp Prjimp'!J153</f>
        <v>1.2</v>
      </c>
      <c r="K158" s="3">
        <f>'idp Prjimp'!K153</f>
        <v>0</v>
      </c>
      <c r="L158" s="3">
        <f>'idp Prjimp'!L153</f>
        <v>0</v>
      </c>
      <c r="M158" s="3">
        <f t="shared" si="4"/>
        <v>0</v>
      </c>
      <c r="N158" s="3">
        <f t="shared" si="2"/>
        <v>0</v>
      </c>
      <c r="O158" s="3">
        <f t="shared" si="3"/>
        <v>0</v>
      </c>
      <c r="Q158" s="3" t="str">
        <f t="shared" si="5"/>
        <v>#REF!</v>
      </c>
      <c r="R158" s="3" t="str">
        <f t="array" ref="R158">IFERROR(INDEX(Overall!$C$3:$C$389,MATCH(B158,Overall!$D$3:$D$389,0)),"No")</f>
        <v>No</v>
      </c>
      <c r="S158" s="93">
        <f t="shared" si="6"/>
        <v>1</v>
      </c>
      <c r="T158" s="136"/>
      <c r="U158" s="3" t="str">
        <f t="shared" si="7"/>
        <v/>
      </c>
      <c r="W158" s="3">
        <f t="shared" si="8"/>
        <v>0</v>
      </c>
    </row>
    <row r="159" ht="15.75" customHeight="1">
      <c r="B159" s="3" t="str">
        <f>'idp Prjimp'!N154</f>
        <v>DeMarcus Walker</v>
      </c>
      <c r="C159" s="3" t="str">
        <f>'idp Prjimp'!C154</f>
        <v>dl</v>
      </c>
      <c r="D159" s="3">
        <f>'idp Prjimp'!D154</f>
        <v>9.861048</v>
      </c>
      <c r="E159" s="3">
        <f>'idp Prjimp'!E154</f>
        <v>0.536827</v>
      </c>
      <c r="F159" s="3">
        <f>'idp Prjimp'!F154</f>
        <v>0</v>
      </c>
      <c r="G159" s="3">
        <f>'idp Prjimp'!G154</f>
        <v>0</v>
      </c>
      <c r="H159" s="3">
        <f>'idp Prjimp'!H154</f>
        <v>1.953683</v>
      </c>
      <c r="I159" s="3">
        <f>'idp Prjimp'!I154</f>
        <v>3.832578</v>
      </c>
      <c r="J159" s="3">
        <f>'idp Prjimp'!J154</f>
        <v>13.79575</v>
      </c>
      <c r="K159" s="3">
        <f>'idp Prjimp'!K154</f>
        <v>0</v>
      </c>
      <c r="L159" s="3">
        <f>'idp Prjimp'!L154</f>
        <v>0</v>
      </c>
      <c r="M159" s="3">
        <f t="shared" si="4"/>
        <v>0</v>
      </c>
      <c r="N159" s="3">
        <f t="shared" si="2"/>
        <v>0</v>
      </c>
      <c r="O159" s="3">
        <f t="shared" si="3"/>
        <v>0</v>
      </c>
      <c r="Q159" s="3" t="str">
        <f t="shared" si="5"/>
        <v>#REF!</v>
      </c>
      <c r="R159" s="3" t="str">
        <f t="array" ref="R159">IFERROR(INDEX(Overall!$C$3:$C$389,MATCH(B159,Overall!$D$3:$D$389,0)),"No")</f>
        <v>No</v>
      </c>
      <c r="S159" s="93">
        <f t="shared" si="6"/>
        <v>1</v>
      </c>
      <c r="T159" s="136"/>
      <c r="U159" s="3" t="str">
        <f t="shared" si="7"/>
        <v/>
      </c>
      <c r="W159" s="3">
        <f t="shared" si="8"/>
        <v>0</v>
      </c>
    </row>
    <row r="160" ht="15.75" customHeight="1">
      <c r="B160" s="3" t="str">
        <f>'idp Prjimp'!N155</f>
        <v>Carl Lawson</v>
      </c>
      <c r="C160" s="3" t="str">
        <f>'idp Prjimp'!C155</f>
        <v>dl</v>
      </c>
      <c r="D160" s="3">
        <f>'idp Prjimp'!D155</f>
        <v>10.4</v>
      </c>
      <c r="E160" s="3">
        <f>'idp Prjimp'!E155</f>
        <v>0</v>
      </c>
      <c r="F160" s="3">
        <f>'idp Prjimp'!F155</f>
        <v>0</v>
      </c>
      <c r="G160" s="3">
        <f>'idp Prjimp'!G155</f>
        <v>0</v>
      </c>
      <c r="H160" s="3">
        <f>'idp Prjimp'!H155</f>
        <v>0</v>
      </c>
      <c r="I160" s="3">
        <f>'idp Prjimp'!I155</f>
        <v>5.2</v>
      </c>
      <c r="J160" s="3">
        <f>'idp Prjimp'!J155</f>
        <v>21.4</v>
      </c>
      <c r="K160" s="3">
        <f>'idp Prjimp'!K155</f>
        <v>0</v>
      </c>
      <c r="L160" s="3">
        <f>'idp Prjimp'!L155</f>
        <v>0</v>
      </c>
      <c r="M160" s="3">
        <f t="shared" si="4"/>
        <v>0</v>
      </c>
      <c r="N160" s="3">
        <f t="shared" si="2"/>
        <v>0</v>
      </c>
      <c r="O160" s="3">
        <f t="shared" si="3"/>
        <v>0</v>
      </c>
      <c r="Q160" s="3" t="str">
        <f t="shared" si="5"/>
        <v>#REF!</v>
      </c>
      <c r="R160" s="3" t="str">
        <f t="array" ref="R160">IFERROR(INDEX(Overall!$C$3:$C$389,MATCH(B160,Overall!$D$3:$D$389,0)),"No")</f>
        <v>No</v>
      </c>
      <c r="S160" s="93">
        <f t="shared" si="6"/>
        <v>1</v>
      </c>
      <c r="T160" s="136"/>
      <c r="U160" s="3" t="str">
        <f t="shared" si="7"/>
        <v/>
      </c>
      <c r="W160" s="3">
        <f t="shared" si="8"/>
        <v>0</v>
      </c>
    </row>
    <row r="161" ht="15.75" customHeight="1">
      <c r="B161" s="3" t="str">
        <f>'idp Prjimp'!N156</f>
        <v>Keionta Davis</v>
      </c>
      <c r="C161" s="3" t="str">
        <f>'idp Prjimp'!C156</f>
        <v>dl</v>
      </c>
      <c r="D161" s="3">
        <f>'idp Prjimp'!D156</f>
        <v>0</v>
      </c>
      <c r="E161" s="3">
        <f>'idp Prjimp'!E156</f>
        <v>0</v>
      </c>
      <c r="F161" s="3">
        <f>'idp Prjimp'!F156</f>
        <v>0</v>
      </c>
      <c r="G161" s="3">
        <f>'idp Prjimp'!G156</f>
        <v>0</v>
      </c>
      <c r="H161" s="3">
        <f>'idp Prjimp'!H156</f>
        <v>0</v>
      </c>
      <c r="I161" s="3">
        <f>'idp Prjimp'!I156</f>
        <v>0</v>
      </c>
      <c r="J161" s="3">
        <f>'idp Prjimp'!J156</f>
        <v>1.2</v>
      </c>
      <c r="K161" s="3">
        <f>'idp Prjimp'!K156</f>
        <v>0</v>
      </c>
      <c r="L161" s="3">
        <f>'idp Prjimp'!L156</f>
        <v>0</v>
      </c>
      <c r="M161" s="3">
        <f t="shared" si="4"/>
        <v>0</v>
      </c>
      <c r="N161" s="3">
        <f t="shared" si="2"/>
        <v>0</v>
      </c>
      <c r="O161" s="3">
        <f t="shared" si="3"/>
        <v>0</v>
      </c>
      <c r="Q161" s="3" t="str">
        <f t="shared" si="5"/>
        <v>#REF!</v>
      </c>
      <c r="R161" s="3" t="str">
        <f t="array" ref="R161">IFERROR(INDEX(Overall!$C$3:$C$389,MATCH(B161,Overall!$D$3:$D$389,0)),"No")</f>
        <v>No</v>
      </c>
      <c r="S161" s="93">
        <f t="shared" si="6"/>
        <v>1</v>
      </c>
      <c r="T161" s="136"/>
      <c r="U161" s="3" t="str">
        <f t="shared" si="7"/>
        <v/>
      </c>
      <c r="W161" s="3">
        <f t="shared" si="8"/>
        <v>0</v>
      </c>
    </row>
    <row r="162" ht="15.75" customHeight="1">
      <c r="B162" s="3" t="str">
        <f>'idp Prjimp'!N157</f>
        <v>Trey Hendrickson</v>
      </c>
      <c r="C162" s="3" t="str">
        <f>'idp Prjimp'!C157</f>
        <v>dl</v>
      </c>
      <c r="D162" s="3">
        <f>'idp Prjimp'!D157</f>
        <v>12.43584</v>
      </c>
      <c r="E162" s="3">
        <f>'idp Prjimp'!E157</f>
        <v>0.953683</v>
      </c>
      <c r="F162" s="3">
        <f>'idp Prjimp'!F157</f>
        <v>0</v>
      </c>
      <c r="G162" s="3">
        <f>'idp Prjimp'!G157</f>
        <v>0</v>
      </c>
      <c r="H162" s="3">
        <f>'idp Prjimp'!H157</f>
        <v>1</v>
      </c>
      <c r="I162" s="3">
        <f>'idp Prjimp'!I157</f>
        <v>5.573654</v>
      </c>
      <c r="J162" s="3">
        <f>'idp Prjimp'!J157</f>
        <v>18.97266</v>
      </c>
      <c r="K162" s="3">
        <f>'idp Prjimp'!K157</f>
        <v>0</v>
      </c>
      <c r="L162" s="3">
        <f>'idp Prjimp'!L157</f>
        <v>0</v>
      </c>
      <c r="M162" s="3">
        <f t="shared" si="4"/>
        <v>0</v>
      </c>
      <c r="N162" s="3">
        <f t="shared" si="2"/>
        <v>0</v>
      </c>
      <c r="O162" s="3">
        <f t="shared" si="3"/>
        <v>0</v>
      </c>
      <c r="Q162" s="3" t="str">
        <f t="shared" si="5"/>
        <v>#REF!</v>
      </c>
      <c r="R162" s="3" t="str">
        <f t="array" ref="R162">IFERROR(INDEX(Overall!$C$3:$C$389,MATCH(B162,Overall!$D$3:$D$389,0)),"No")</f>
        <v>No</v>
      </c>
      <c r="S162" s="93">
        <f t="shared" si="6"/>
        <v>1</v>
      </c>
      <c r="T162" s="136"/>
      <c r="U162" s="3" t="str">
        <f t="shared" si="7"/>
        <v/>
      </c>
      <c r="W162" s="3">
        <f t="shared" si="8"/>
        <v>0</v>
      </c>
    </row>
    <row r="163" ht="15.75" customHeight="1">
      <c r="B163" s="3" t="str">
        <f>'idp Prjimp'!N158</f>
        <v>Myles Garrett</v>
      </c>
      <c r="C163" s="3" t="str">
        <f>'idp Prjimp'!C158</f>
        <v>dl</v>
      </c>
      <c r="D163" s="3">
        <f>'idp Prjimp'!D158</f>
        <v>13.69122</v>
      </c>
      <c r="E163" s="3">
        <f>'idp Prjimp'!E158</f>
        <v>2.644901</v>
      </c>
      <c r="F163" s="3">
        <f>'idp Prjimp'!F158</f>
        <v>0.536827</v>
      </c>
      <c r="G163" s="3">
        <f>'idp Prjimp'!G158</f>
        <v>0</v>
      </c>
      <c r="H163" s="3">
        <f>'idp Prjimp'!H158</f>
        <v>3.274363</v>
      </c>
      <c r="I163" s="3">
        <f>'idp Prjimp'!I158</f>
        <v>13.71261</v>
      </c>
      <c r="J163" s="3">
        <f>'idp Prjimp'!J158</f>
        <v>35</v>
      </c>
      <c r="K163" s="3">
        <f>'idp Prjimp'!K158</f>
        <v>0</v>
      </c>
      <c r="L163" s="3">
        <f>'idp Prjimp'!L158</f>
        <v>0</v>
      </c>
      <c r="M163" s="3">
        <f t="shared" si="4"/>
        <v>0</v>
      </c>
      <c r="N163" s="3">
        <f t="shared" si="2"/>
        <v>0</v>
      </c>
      <c r="O163" s="3">
        <f t="shared" si="3"/>
        <v>0</v>
      </c>
      <c r="Q163" s="3" t="str">
        <f t="shared" si="5"/>
        <v>#REF!</v>
      </c>
      <c r="R163" s="3" t="str">
        <f t="array" ref="R163">IFERROR(INDEX(Overall!$C$3:$C$389,MATCH(B163,Overall!$D$3:$D$389,0)),"No")</f>
        <v>No</v>
      </c>
      <c r="S163" s="93">
        <f t="shared" si="6"/>
        <v>1</v>
      </c>
      <c r="T163" s="136"/>
      <c r="U163" s="3" t="str">
        <f t="shared" si="7"/>
        <v/>
      </c>
      <c r="W163" s="3">
        <f t="shared" si="8"/>
        <v>0</v>
      </c>
    </row>
    <row r="164" ht="15.75" customHeight="1">
      <c r="B164" s="3" t="str">
        <f>'idp Prjimp'!N159</f>
        <v>Derek Barnett</v>
      </c>
      <c r="C164" s="3" t="str">
        <f>'idp Prjimp'!C159</f>
        <v>dl</v>
      </c>
      <c r="D164" s="3">
        <f>'idp Prjimp'!D159</f>
        <v>6.312323</v>
      </c>
      <c r="E164" s="3">
        <f>'idp Prjimp'!E159</f>
        <v>1.571246</v>
      </c>
      <c r="F164" s="3">
        <f>'idp Prjimp'!F159</f>
        <v>0.536827</v>
      </c>
      <c r="G164" s="3">
        <f>'idp Prjimp'!G159</f>
        <v>0</v>
      </c>
      <c r="H164" s="3">
        <f>'idp Prjimp'!H159</f>
        <v>0.092635</v>
      </c>
      <c r="I164" s="3">
        <f>'idp Prjimp'!I159</f>
        <v>7.404958</v>
      </c>
      <c r="J164" s="3">
        <f>'idp Prjimp'!J159</f>
        <v>27.57479</v>
      </c>
      <c r="K164" s="3">
        <f>'idp Prjimp'!K159</f>
        <v>0</v>
      </c>
      <c r="L164" s="3">
        <f>'idp Prjimp'!L159</f>
        <v>0</v>
      </c>
      <c r="M164" s="3">
        <f t="shared" si="4"/>
        <v>0</v>
      </c>
      <c r="N164" s="3">
        <f t="shared" si="2"/>
        <v>0</v>
      </c>
      <c r="O164" s="3">
        <f t="shared" si="3"/>
        <v>0</v>
      </c>
      <c r="Q164" s="3" t="str">
        <f t="shared" si="5"/>
        <v>#REF!</v>
      </c>
      <c r="R164" s="3" t="str">
        <f t="array" ref="R164">IFERROR(INDEX(Overall!$C$3:$C$389,MATCH(B164,Overall!$D$3:$D$389,0)),"No")</f>
        <v>No</v>
      </c>
      <c r="S164" s="93">
        <f t="shared" si="6"/>
        <v>1</v>
      </c>
      <c r="T164" s="136"/>
      <c r="U164" s="3" t="str">
        <f t="shared" si="7"/>
        <v/>
      </c>
      <c r="W164" s="3">
        <f t="shared" si="8"/>
        <v>0</v>
      </c>
    </row>
    <row r="165" ht="15.75" customHeight="1">
      <c r="B165" s="3" t="str">
        <f>'idp Prjimp'!N160</f>
        <v>Deatrich Wise</v>
      </c>
      <c r="C165" s="3" t="str">
        <f>'idp Prjimp'!C160</f>
        <v>dl</v>
      </c>
      <c r="D165" s="3">
        <f>'idp Prjimp'!D160</f>
        <v>7.715014</v>
      </c>
      <c r="E165" s="3">
        <f>'idp Prjimp'!E160</f>
        <v>1.046317</v>
      </c>
      <c r="F165" s="3">
        <f>'idp Prjimp'!F160</f>
        <v>0</v>
      </c>
      <c r="G165" s="3">
        <f>'idp Prjimp'!G160</f>
        <v>0</v>
      </c>
      <c r="H165" s="3">
        <f>'idp Prjimp'!H160</f>
        <v>0</v>
      </c>
      <c r="I165" s="3">
        <f>'idp Prjimp'!I160</f>
        <v>3.672238</v>
      </c>
      <c r="J165" s="3">
        <f>'idp Prjimp'!J160</f>
        <v>22.27436</v>
      </c>
      <c r="K165" s="3">
        <f>'idp Prjimp'!K160</f>
        <v>0</v>
      </c>
      <c r="L165" s="3">
        <f>'idp Prjimp'!L160</f>
        <v>0</v>
      </c>
      <c r="M165" s="3">
        <f t="shared" si="4"/>
        <v>0</v>
      </c>
      <c r="N165" s="3">
        <f t="shared" si="2"/>
        <v>0</v>
      </c>
      <c r="O165" s="3">
        <f t="shared" si="3"/>
        <v>0</v>
      </c>
      <c r="Q165" s="3" t="str">
        <f t="shared" si="5"/>
        <v>#REF!</v>
      </c>
      <c r="R165" s="3" t="str">
        <f t="array" ref="R165">IFERROR(INDEX(Overall!$C$3:$C$389,MATCH(B165,Overall!$D$3:$D$389,0)),"No")</f>
        <v>No</v>
      </c>
      <c r="S165" s="93">
        <f t="shared" si="6"/>
        <v>1</v>
      </c>
      <c r="T165" s="136"/>
      <c r="U165" s="3" t="str">
        <f t="shared" si="7"/>
        <v/>
      </c>
      <c r="W165" s="3">
        <f t="shared" si="8"/>
        <v>0</v>
      </c>
    </row>
    <row r="166" ht="15.75" customHeight="1">
      <c r="B166" s="3" t="str">
        <f>'idp Prjimp'!N161</f>
        <v>Charles Harris</v>
      </c>
      <c r="C166" s="3" t="str">
        <f>'idp Prjimp'!C161</f>
        <v>dl</v>
      </c>
      <c r="D166" s="3">
        <f>'idp Prjimp'!D161</f>
        <v>11.1</v>
      </c>
      <c r="E166" s="3">
        <f>'idp Prjimp'!E161</f>
        <v>0</v>
      </c>
      <c r="F166" s="3">
        <f>'idp Prjimp'!F161</f>
        <v>0</v>
      </c>
      <c r="G166" s="3">
        <f>'idp Prjimp'!G161</f>
        <v>0</v>
      </c>
      <c r="H166" s="3">
        <f>'idp Prjimp'!H161</f>
        <v>0.7</v>
      </c>
      <c r="I166" s="3">
        <f>'idp Prjimp'!I161</f>
        <v>0.7</v>
      </c>
      <c r="J166" s="3">
        <f>'idp Prjimp'!J161</f>
        <v>9.6</v>
      </c>
      <c r="K166" s="3">
        <f>'idp Prjimp'!K161</f>
        <v>0</v>
      </c>
      <c r="L166" s="3">
        <f>'idp Prjimp'!L161</f>
        <v>0</v>
      </c>
      <c r="M166" s="3">
        <f t="shared" si="4"/>
        <v>0</v>
      </c>
      <c r="N166" s="3">
        <f t="shared" si="2"/>
        <v>0</v>
      </c>
      <c r="O166" s="3">
        <f t="shared" si="3"/>
        <v>0</v>
      </c>
      <c r="Q166" s="3" t="str">
        <f t="shared" si="5"/>
        <v>#REF!</v>
      </c>
      <c r="R166" s="3" t="str">
        <f t="array" ref="R166">IFERROR(INDEX(Overall!$C$3:$C$389,MATCH(B166,Overall!$D$3:$D$389,0)),"No")</f>
        <v>No</v>
      </c>
      <c r="S166" s="93">
        <f t="shared" si="6"/>
        <v>1</v>
      </c>
      <c r="T166" s="136"/>
      <c r="U166" s="3" t="str">
        <f t="shared" si="7"/>
        <v/>
      </c>
      <c r="W166" s="3">
        <f t="shared" si="8"/>
        <v>0</v>
      </c>
    </row>
    <row r="167" ht="15.75" customHeight="1">
      <c r="B167" s="3" t="str">
        <f>'idp Prjimp'!N162</f>
        <v>Davon Godchaux</v>
      </c>
      <c r="C167" s="3" t="str">
        <f>'idp Prjimp'!C162</f>
        <v>dl</v>
      </c>
      <c r="D167" s="3">
        <f>'idp Prjimp'!D162</f>
        <v>28.21058</v>
      </c>
      <c r="E167" s="3">
        <f>'idp Prjimp'!E162</f>
        <v>0.154391</v>
      </c>
      <c r="F167" s="3">
        <f>'idp Prjimp'!F162</f>
        <v>0</v>
      </c>
      <c r="G167" s="3">
        <f>'idp Prjimp'!G162</f>
        <v>0</v>
      </c>
      <c r="H167" s="3">
        <f>'idp Prjimp'!H162</f>
        <v>1.117186</v>
      </c>
      <c r="I167" s="3">
        <f>'idp Prjimp'!I162</f>
        <v>2.018602</v>
      </c>
      <c r="J167" s="3">
        <f>'idp Prjimp'!J162</f>
        <v>32.29688</v>
      </c>
      <c r="K167" s="3">
        <f>'idp Prjimp'!K162</f>
        <v>0</v>
      </c>
      <c r="L167" s="3">
        <f>'idp Prjimp'!L162</f>
        <v>0</v>
      </c>
      <c r="M167" s="3">
        <f t="shared" si="4"/>
        <v>0</v>
      </c>
      <c r="N167" s="3">
        <f t="shared" si="2"/>
        <v>0</v>
      </c>
      <c r="O167" s="3">
        <f t="shared" si="3"/>
        <v>0</v>
      </c>
      <c r="Q167" s="3" t="str">
        <f t="shared" si="5"/>
        <v>#REF!</v>
      </c>
      <c r="R167" s="3" t="str">
        <f t="array" ref="R167">IFERROR(INDEX(Overall!$C$3:$C$389,MATCH(B167,Overall!$D$3:$D$389,0)),"No")</f>
        <v>No</v>
      </c>
      <c r="S167" s="93">
        <f t="shared" si="6"/>
        <v>1</v>
      </c>
      <c r="T167" s="136"/>
      <c r="U167" s="3" t="str">
        <f t="shared" si="7"/>
        <v/>
      </c>
      <c r="W167" s="3">
        <f t="shared" si="8"/>
        <v>0</v>
      </c>
    </row>
    <row r="168" ht="15.75" customHeight="1">
      <c r="B168" s="3" t="str">
        <f>'idp Prjimp'!N163</f>
        <v>Vincent Taylor</v>
      </c>
      <c r="C168" s="3" t="str">
        <f>'idp Prjimp'!C163</f>
        <v>dl</v>
      </c>
      <c r="D168" s="3">
        <f>'idp Prjimp'!D163</f>
        <v>5.7</v>
      </c>
      <c r="E168" s="3">
        <f>'idp Prjimp'!E163</f>
        <v>0</v>
      </c>
      <c r="F168" s="3">
        <f>'idp Prjimp'!F163</f>
        <v>0</v>
      </c>
      <c r="G168" s="3">
        <f>'idp Prjimp'!G163</f>
        <v>0.6</v>
      </c>
      <c r="H168" s="3">
        <f>'idp Prjimp'!H163</f>
        <v>2.6</v>
      </c>
      <c r="I168" s="3">
        <f>'idp Prjimp'!I163</f>
        <v>0.03</v>
      </c>
      <c r="J168" s="3">
        <f>'idp Prjimp'!J163</f>
        <v>16.9</v>
      </c>
      <c r="K168" s="3">
        <f>'idp Prjimp'!K163</f>
        <v>0</v>
      </c>
      <c r="L168" s="3">
        <f>'idp Prjimp'!L163</f>
        <v>0</v>
      </c>
      <c r="M168" s="3">
        <f t="shared" si="4"/>
        <v>0</v>
      </c>
      <c r="N168" s="3">
        <f t="shared" si="2"/>
        <v>0</v>
      </c>
      <c r="O168" s="3">
        <f t="shared" si="3"/>
        <v>0</v>
      </c>
      <c r="Q168" s="3" t="str">
        <f t="shared" si="5"/>
        <v>#REF!</v>
      </c>
      <c r="R168" s="3" t="str">
        <f t="array" ref="R168">IFERROR(INDEX(Overall!$C$3:$C$389,MATCH(B168,Overall!$D$3:$D$389,0)),"No")</f>
        <v>No</v>
      </c>
      <c r="S168" s="93">
        <f t="shared" si="6"/>
        <v>1</v>
      </c>
      <c r="T168" s="136"/>
      <c r="U168" s="3" t="str">
        <f t="shared" si="7"/>
        <v/>
      </c>
      <c r="W168" s="3">
        <f t="shared" si="8"/>
        <v>0</v>
      </c>
    </row>
    <row r="169" ht="15.75" customHeight="1">
      <c r="B169" s="3" t="str">
        <f>'idp Prjimp'!N164</f>
        <v>Solomon Thomas</v>
      </c>
      <c r="C169" s="3" t="str">
        <f>'idp Prjimp'!C164</f>
        <v>dl</v>
      </c>
      <c r="D169" s="3">
        <f>'idp Prjimp'!D164</f>
        <v>6.7</v>
      </c>
      <c r="E169" s="3">
        <f>'idp Prjimp'!E164</f>
        <v>0</v>
      </c>
      <c r="F169" s="3">
        <f>'idp Prjimp'!F164</f>
        <v>0</v>
      </c>
      <c r="G169" s="3">
        <f>'idp Prjimp'!G164</f>
        <v>0</v>
      </c>
      <c r="H169" s="3">
        <f>'idp Prjimp'!H164</f>
        <v>0</v>
      </c>
      <c r="I169" s="3">
        <f>'idp Prjimp'!I164</f>
        <v>2</v>
      </c>
      <c r="J169" s="3">
        <f>'idp Prjimp'!J164</f>
        <v>17.2</v>
      </c>
      <c r="K169" s="3">
        <f>'idp Prjimp'!K164</f>
        <v>0</v>
      </c>
      <c r="L169" s="3">
        <f>'idp Prjimp'!L164</f>
        <v>0</v>
      </c>
      <c r="M169" s="3">
        <f t="shared" si="4"/>
        <v>0</v>
      </c>
      <c r="N169" s="3">
        <f t="shared" si="2"/>
        <v>0</v>
      </c>
      <c r="O169" s="3">
        <f t="shared" si="3"/>
        <v>0</v>
      </c>
      <c r="Q169" s="3" t="str">
        <f t="shared" si="5"/>
        <v>#REF!</v>
      </c>
      <c r="R169" s="3" t="str">
        <f t="array" ref="R169">IFERROR(INDEX(Overall!$C$3:$C$389,MATCH(B169,Overall!$D$3:$D$389,0)),"No")</f>
        <v>No</v>
      </c>
      <c r="S169" s="93">
        <f t="shared" si="6"/>
        <v>1</v>
      </c>
      <c r="T169" s="136"/>
      <c r="U169" s="3" t="str">
        <f t="shared" si="7"/>
        <v/>
      </c>
      <c r="W169" s="3">
        <f t="shared" si="8"/>
        <v>0</v>
      </c>
    </row>
    <row r="170" ht="15.75" customHeight="1">
      <c r="B170" s="3" t="str">
        <f>'idp Prjimp'!N165</f>
        <v>Derek Rivers</v>
      </c>
      <c r="C170" s="3" t="str">
        <f>'idp Prjimp'!C165</f>
        <v>dl</v>
      </c>
      <c r="D170" s="3">
        <f>'idp Prjimp'!D165</f>
        <v>11.8</v>
      </c>
      <c r="E170" s="3">
        <f>'idp Prjimp'!E165</f>
        <v>0</v>
      </c>
      <c r="F170" s="3">
        <f>'idp Prjimp'!F165</f>
        <v>0</v>
      </c>
      <c r="G170" s="3">
        <f>'idp Prjimp'!G165</f>
        <v>0</v>
      </c>
      <c r="H170" s="3">
        <f>'idp Prjimp'!H165</f>
        <v>0</v>
      </c>
      <c r="I170" s="3">
        <f>'idp Prjimp'!I165</f>
        <v>1.4</v>
      </c>
      <c r="J170" s="3">
        <f>'idp Prjimp'!J165</f>
        <v>15.6</v>
      </c>
      <c r="K170" s="3">
        <f>'idp Prjimp'!K165</f>
        <v>0</v>
      </c>
      <c r="L170" s="3">
        <f>'idp Prjimp'!L165</f>
        <v>0</v>
      </c>
      <c r="M170" s="3">
        <f t="shared" si="4"/>
        <v>0</v>
      </c>
      <c r="N170" s="3">
        <f t="shared" si="2"/>
        <v>0</v>
      </c>
      <c r="O170" s="3">
        <f t="shared" si="3"/>
        <v>0</v>
      </c>
      <c r="Q170" s="3" t="str">
        <f t="shared" si="5"/>
        <v>#REF!</v>
      </c>
      <c r="R170" s="3" t="str">
        <f t="array" ref="R170">IFERROR(INDEX(Overall!$C$3:$C$389,MATCH(B170,Overall!$D$3:$D$389,0)),"No")</f>
        <v>No</v>
      </c>
      <c r="S170" s="93">
        <f t="shared" si="6"/>
        <v>1</v>
      </c>
      <c r="T170" s="136"/>
      <c r="U170" s="3" t="str">
        <f t="shared" si="7"/>
        <v/>
      </c>
      <c r="W170" s="3">
        <f t="shared" si="8"/>
        <v>0</v>
      </c>
    </row>
    <row r="171" ht="15.75" customHeight="1">
      <c r="B171" s="3" t="str">
        <f>'idp Prjimp'!N166</f>
        <v>Joey Ivie</v>
      </c>
      <c r="C171" s="3" t="str">
        <f>'idp Prjimp'!C166</f>
        <v>dl</v>
      </c>
      <c r="D171" s="3">
        <f>'idp Prjimp'!D166</f>
        <v>5.2</v>
      </c>
      <c r="E171" s="3">
        <f>'idp Prjimp'!E166</f>
        <v>0</v>
      </c>
      <c r="F171" s="3">
        <f>'idp Prjimp'!F166</f>
        <v>0</v>
      </c>
      <c r="G171" s="3">
        <f>'idp Prjimp'!G166</f>
        <v>0</v>
      </c>
      <c r="H171" s="3">
        <f>'idp Prjimp'!H166</f>
        <v>0</v>
      </c>
      <c r="I171" s="3">
        <f>'idp Prjimp'!I166</f>
        <v>0</v>
      </c>
      <c r="J171" s="3">
        <f>'idp Prjimp'!J166</f>
        <v>2.4</v>
      </c>
      <c r="K171" s="3">
        <f>'idp Prjimp'!K166</f>
        <v>0</v>
      </c>
      <c r="L171" s="3">
        <f>'idp Prjimp'!L166</f>
        <v>0</v>
      </c>
      <c r="M171" s="3">
        <f t="shared" si="4"/>
        <v>0</v>
      </c>
      <c r="N171" s="3">
        <f t="shared" si="2"/>
        <v>0</v>
      </c>
      <c r="O171" s="3">
        <f t="shared" si="3"/>
        <v>0</v>
      </c>
      <c r="Q171" s="3" t="str">
        <f t="shared" si="5"/>
        <v>#REF!</v>
      </c>
      <c r="R171" s="3" t="str">
        <f t="array" ref="R171">IFERROR(INDEX(Overall!$C$3:$C$389,MATCH(B171,Overall!$D$3:$D$389,0)),"No")</f>
        <v>No</v>
      </c>
      <c r="S171" s="93">
        <f t="shared" si="6"/>
        <v>1</v>
      </c>
      <c r="T171" s="136"/>
      <c r="U171" s="3" t="str">
        <f t="shared" si="7"/>
        <v/>
      </c>
      <c r="W171" s="3">
        <f t="shared" si="8"/>
        <v>0</v>
      </c>
    </row>
    <row r="172" ht="15.75" customHeight="1">
      <c r="B172" s="3" t="str">
        <f>'idp Prjimp'!N167</f>
        <v>Treyvon Hester</v>
      </c>
      <c r="C172" s="3" t="str">
        <f>'idp Prjimp'!C167</f>
        <v>dl</v>
      </c>
      <c r="D172" s="3">
        <f>'idp Prjimp'!D167</f>
        <v>9.1</v>
      </c>
      <c r="E172" s="3">
        <f>'idp Prjimp'!E167</f>
        <v>0</v>
      </c>
      <c r="F172" s="3">
        <f>'idp Prjimp'!F167</f>
        <v>0</v>
      </c>
      <c r="G172" s="3">
        <f>'idp Prjimp'!G167</f>
        <v>0.04</v>
      </c>
      <c r="H172" s="3">
        <f>'idp Prjimp'!H167</f>
        <v>0.4</v>
      </c>
      <c r="I172" s="3">
        <f>'idp Prjimp'!I167</f>
        <v>0.7</v>
      </c>
      <c r="J172" s="3">
        <f>'idp Prjimp'!J167</f>
        <v>6.5</v>
      </c>
      <c r="K172" s="3">
        <f>'idp Prjimp'!K167</f>
        <v>0</v>
      </c>
      <c r="L172" s="3">
        <f>'idp Prjimp'!L167</f>
        <v>0</v>
      </c>
      <c r="M172" s="3">
        <f t="shared" si="4"/>
        <v>0</v>
      </c>
      <c r="N172" s="3">
        <f t="shared" si="2"/>
        <v>0</v>
      </c>
      <c r="O172" s="3">
        <f t="shared" si="3"/>
        <v>0</v>
      </c>
      <c r="Q172" s="3" t="str">
        <f t="shared" si="5"/>
        <v>#REF!</v>
      </c>
      <c r="R172" s="3" t="str">
        <f t="array" ref="R172">IFERROR(INDEX(Overall!$C$3:$C$389,MATCH(B172,Overall!$D$3:$D$389,0)),"No")</f>
        <v>No</v>
      </c>
      <c r="S172" s="93">
        <f t="shared" si="6"/>
        <v>1</v>
      </c>
      <c r="T172" s="136"/>
      <c r="U172" s="3" t="str">
        <f t="shared" si="7"/>
        <v/>
      </c>
      <c r="W172" s="3">
        <f t="shared" si="8"/>
        <v>0</v>
      </c>
    </row>
    <row r="173" ht="15.75" customHeight="1">
      <c r="B173" s="3" t="str">
        <f>'idp Prjimp'!N168</f>
        <v>Jeremiah Ledbetter</v>
      </c>
      <c r="C173" s="3" t="str">
        <f>'idp Prjimp'!C168</f>
        <v>dl</v>
      </c>
      <c r="D173" s="3">
        <f>'idp Prjimp'!D168</f>
        <v>0</v>
      </c>
      <c r="E173" s="3">
        <f>'idp Prjimp'!E168</f>
        <v>0</v>
      </c>
      <c r="F173" s="3">
        <f>'idp Prjimp'!F168</f>
        <v>0</v>
      </c>
      <c r="G173" s="3">
        <f>'idp Prjimp'!G168</f>
        <v>0</v>
      </c>
      <c r="H173" s="3">
        <f>'idp Prjimp'!H168</f>
        <v>0</v>
      </c>
      <c r="I173" s="3">
        <f>'idp Prjimp'!I168</f>
        <v>0</v>
      </c>
      <c r="J173" s="3">
        <f>'idp Prjimp'!J168</f>
        <v>0.1</v>
      </c>
      <c r="K173" s="3">
        <f>'idp Prjimp'!K168</f>
        <v>0</v>
      </c>
      <c r="L173" s="3">
        <f>'idp Prjimp'!L168</f>
        <v>0</v>
      </c>
      <c r="M173" s="3">
        <f t="shared" si="4"/>
        <v>0</v>
      </c>
      <c r="N173" s="3">
        <f t="shared" si="2"/>
        <v>0</v>
      </c>
      <c r="O173" s="3">
        <f t="shared" si="3"/>
        <v>0</v>
      </c>
      <c r="Q173" s="3" t="str">
        <f t="shared" si="5"/>
        <v>#REF!</v>
      </c>
      <c r="R173" s="3" t="str">
        <f t="array" ref="R173">IFERROR(INDEX(Overall!$C$3:$C$389,MATCH(B173,Overall!$D$3:$D$389,0)),"No")</f>
        <v>No</v>
      </c>
      <c r="S173" s="93">
        <f t="shared" si="6"/>
        <v>1</v>
      </c>
      <c r="T173" s="136"/>
      <c r="U173" s="3" t="str">
        <f t="shared" si="7"/>
        <v/>
      </c>
      <c r="W173" s="3">
        <f t="shared" si="8"/>
        <v>0</v>
      </c>
    </row>
    <row r="174" ht="15.75" customHeight="1">
      <c r="B174" s="3" t="str">
        <f>'idp Prjimp'!N169</f>
        <v>Al-Quadin Muhammad</v>
      </c>
      <c r="C174" s="3" t="str">
        <f>'idp Prjimp'!C169</f>
        <v>dl</v>
      </c>
      <c r="D174" s="3">
        <f>'idp Prjimp'!D169</f>
        <v>7.4</v>
      </c>
      <c r="E174" s="3">
        <f>'idp Prjimp'!E169</f>
        <v>1.2</v>
      </c>
      <c r="F174" s="3">
        <f>'idp Prjimp'!F169</f>
        <v>0</v>
      </c>
      <c r="G174" s="3">
        <f>'idp Prjimp'!G169</f>
        <v>0</v>
      </c>
      <c r="H174" s="3">
        <f>'idp Prjimp'!H169</f>
        <v>0</v>
      </c>
      <c r="I174" s="3">
        <f>'idp Prjimp'!I169</f>
        <v>1.7</v>
      </c>
      <c r="J174" s="3">
        <f>'idp Prjimp'!J169</f>
        <v>21.3</v>
      </c>
      <c r="K174" s="3">
        <f>'idp Prjimp'!K169</f>
        <v>0</v>
      </c>
      <c r="L174" s="3">
        <f>'idp Prjimp'!L169</f>
        <v>0</v>
      </c>
      <c r="M174" s="3">
        <f t="shared" si="4"/>
        <v>0</v>
      </c>
      <c r="N174" s="3">
        <f t="shared" si="2"/>
        <v>0</v>
      </c>
      <c r="O174" s="3">
        <f t="shared" si="3"/>
        <v>0</v>
      </c>
      <c r="Q174" s="3" t="str">
        <f t="shared" si="5"/>
        <v>#REF!</v>
      </c>
      <c r="R174" s="3" t="str">
        <f t="array" ref="R174">IFERROR(INDEX(Overall!$C$3:$C$389,MATCH(B174,Overall!$D$3:$D$389,0)),"No")</f>
        <v>No</v>
      </c>
      <c r="S174" s="93">
        <f t="shared" si="6"/>
        <v>1</v>
      </c>
      <c r="T174" s="136"/>
      <c r="U174" s="3" t="str">
        <f t="shared" si="7"/>
        <v/>
      </c>
      <c r="W174" s="3">
        <f t="shared" si="8"/>
        <v>0</v>
      </c>
    </row>
    <row r="175" ht="15.75" customHeight="1">
      <c r="B175" s="3" t="str">
        <f>'idp Prjimp'!N170</f>
        <v>Tanoh Kpassagnon</v>
      </c>
      <c r="C175" s="3" t="str">
        <f>'idp Prjimp'!C170</f>
        <v>dl</v>
      </c>
      <c r="D175" s="3">
        <f>'idp Prjimp'!D170</f>
        <v>14.06667</v>
      </c>
      <c r="E175" s="3">
        <f>'idp Prjimp'!E170</f>
        <v>0</v>
      </c>
      <c r="F175" s="3">
        <f>'idp Prjimp'!F170</f>
        <v>0</v>
      </c>
      <c r="G175" s="3">
        <f>'idp Prjimp'!G170</f>
        <v>0.3</v>
      </c>
      <c r="H175" s="3">
        <f>'idp Prjimp'!H170</f>
        <v>2.733333</v>
      </c>
      <c r="I175" s="3">
        <f>'idp Prjimp'!I170</f>
        <v>3.633333</v>
      </c>
      <c r="J175" s="3">
        <f>'idp Prjimp'!J170</f>
        <v>20.26667</v>
      </c>
      <c r="K175" s="3">
        <f>'idp Prjimp'!K170</f>
        <v>0</v>
      </c>
      <c r="L175" s="3">
        <f>'idp Prjimp'!L170</f>
        <v>0</v>
      </c>
      <c r="M175" s="3">
        <f t="shared" si="4"/>
        <v>0</v>
      </c>
      <c r="N175" s="3">
        <f t="shared" si="2"/>
        <v>0</v>
      </c>
      <c r="O175" s="3">
        <f t="shared" si="3"/>
        <v>0</v>
      </c>
      <c r="Q175" s="3" t="str">
        <f t="shared" si="5"/>
        <v>#REF!</v>
      </c>
      <c r="R175" s="3" t="str">
        <f t="array" ref="R175">IFERROR(INDEX(Overall!$C$3:$C$389,MATCH(B175,Overall!$D$3:$D$389,0)),"No")</f>
        <v>No</v>
      </c>
      <c r="S175" s="93">
        <f t="shared" si="6"/>
        <v>1</v>
      </c>
      <c r="T175" s="136"/>
      <c r="U175" s="3" t="str">
        <f t="shared" si="7"/>
        <v/>
      </c>
      <c r="W175" s="3">
        <f t="shared" si="8"/>
        <v>0</v>
      </c>
    </row>
    <row r="176" ht="15.75" customHeight="1">
      <c r="B176" s="3" t="str">
        <f>'idp Prjimp'!N171</f>
        <v>Tanzel Smart</v>
      </c>
      <c r="C176" s="3" t="str">
        <f>'idp Prjimp'!C171</f>
        <v>dl</v>
      </c>
      <c r="D176" s="3">
        <f>'idp Prjimp'!D171</f>
        <v>11.4</v>
      </c>
      <c r="E176" s="3">
        <f>'idp Prjimp'!E171</f>
        <v>0</v>
      </c>
      <c r="F176" s="3">
        <f>'idp Prjimp'!F171</f>
        <v>0</v>
      </c>
      <c r="G176" s="3">
        <f>'idp Prjimp'!G171</f>
        <v>0</v>
      </c>
      <c r="H176" s="3">
        <f>'idp Prjimp'!H171</f>
        <v>0</v>
      </c>
      <c r="I176" s="3">
        <f>'idp Prjimp'!I171</f>
        <v>0</v>
      </c>
      <c r="J176" s="3">
        <f>'idp Prjimp'!J171</f>
        <v>11.9</v>
      </c>
      <c r="K176" s="3">
        <f>'idp Prjimp'!K171</f>
        <v>0</v>
      </c>
      <c r="L176" s="3">
        <f>'idp Prjimp'!L171</f>
        <v>0</v>
      </c>
      <c r="M176" s="3">
        <f t="shared" si="4"/>
        <v>0</v>
      </c>
      <c r="N176" s="3">
        <f t="shared" si="2"/>
        <v>0</v>
      </c>
      <c r="O176" s="3">
        <f t="shared" si="3"/>
        <v>0</v>
      </c>
      <c r="Q176" s="3" t="str">
        <f t="shared" si="5"/>
        <v>#REF!</v>
      </c>
      <c r="R176" s="3" t="str">
        <f t="array" ref="R176">IFERROR(INDEX(Overall!$C$3:$C$389,MATCH(B176,Overall!$D$3:$D$389,0)),"No")</f>
        <v>No</v>
      </c>
      <c r="S176" s="93">
        <f t="shared" si="6"/>
        <v>1</v>
      </c>
      <c r="T176" s="136"/>
      <c r="U176" s="3" t="str">
        <f t="shared" si="7"/>
        <v/>
      </c>
      <c r="W176" s="3">
        <f t="shared" si="8"/>
        <v>0</v>
      </c>
    </row>
    <row r="177" ht="15.75" customHeight="1">
      <c r="B177" s="3" t="str">
        <f>'idp Prjimp'!N172</f>
        <v>D.J. Jones</v>
      </c>
      <c r="C177" s="3" t="str">
        <f>'idp Prjimp'!C172</f>
        <v>dl</v>
      </c>
      <c r="D177" s="3">
        <f>'idp Prjimp'!D172</f>
        <v>4.239943</v>
      </c>
      <c r="E177" s="3">
        <f>'idp Prjimp'!E172</f>
        <v>1</v>
      </c>
      <c r="F177" s="3">
        <f>'idp Prjimp'!F172</f>
        <v>0</v>
      </c>
      <c r="G177" s="3">
        <f>'idp Prjimp'!G172</f>
        <v>0</v>
      </c>
      <c r="H177" s="3">
        <f>'idp Prjimp'!H172</f>
        <v>0</v>
      </c>
      <c r="I177" s="3">
        <f>'idp Prjimp'!I172</f>
        <v>2.166289</v>
      </c>
      <c r="J177" s="3">
        <f>'idp Prjimp'!J172</f>
        <v>21.98938</v>
      </c>
      <c r="K177" s="3">
        <f>'idp Prjimp'!K172</f>
        <v>0</v>
      </c>
      <c r="L177" s="3">
        <f>'idp Prjimp'!L172</f>
        <v>0</v>
      </c>
      <c r="M177" s="3">
        <f t="shared" si="4"/>
        <v>0</v>
      </c>
      <c r="N177" s="3">
        <f t="shared" si="2"/>
        <v>0</v>
      </c>
      <c r="O177" s="3">
        <f t="shared" si="3"/>
        <v>0</v>
      </c>
      <c r="Q177" s="3" t="str">
        <f t="shared" si="5"/>
        <v>#REF!</v>
      </c>
      <c r="R177" s="3" t="str">
        <f t="array" ref="R177">IFERROR(INDEX(Overall!$C$3:$C$389,MATCH(B177,Overall!$D$3:$D$389,0)),"No")</f>
        <v>No</v>
      </c>
      <c r="S177" s="93">
        <f t="shared" si="6"/>
        <v>1</v>
      </c>
      <c r="T177" s="136"/>
      <c r="U177" s="3" t="str">
        <f t="shared" si="7"/>
        <v/>
      </c>
      <c r="W177" s="3">
        <f t="shared" si="8"/>
        <v>0</v>
      </c>
    </row>
    <row r="178" ht="15.75" customHeight="1">
      <c r="B178" s="3" t="str">
        <f>'idp Prjimp'!N173</f>
        <v>Ifeadi Odenigbo</v>
      </c>
      <c r="C178" s="3" t="str">
        <f>'idp Prjimp'!C173</f>
        <v>dl</v>
      </c>
      <c r="D178" s="3">
        <f>'idp Prjimp'!D173</f>
        <v>9.945326</v>
      </c>
      <c r="E178" s="3">
        <f>'idp Prjimp'!E173</f>
        <v>1.397875</v>
      </c>
      <c r="F178" s="3">
        <f>'idp Prjimp'!F173</f>
        <v>0.861048</v>
      </c>
      <c r="G178" s="3">
        <f>'idp Prjimp'!G173</f>
        <v>0.138952</v>
      </c>
      <c r="H178" s="3">
        <f>'idp Prjimp'!H173</f>
        <v>2.425212</v>
      </c>
      <c r="I178" s="3">
        <f>'idp Prjimp'!I173</f>
        <v>8.927479</v>
      </c>
      <c r="J178" s="3">
        <f>'idp Prjimp'!J173</f>
        <v>26.72436</v>
      </c>
      <c r="K178" s="3">
        <f>'idp Prjimp'!K173</f>
        <v>0</v>
      </c>
      <c r="L178" s="3">
        <f>'idp Prjimp'!L173</f>
        <v>0</v>
      </c>
      <c r="M178" s="3">
        <f t="shared" si="4"/>
        <v>0</v>
      </c>
      <c r="N178" s="3">
        <f t="shared" si="2"/>
        <v>0</v>
      </c>
      <c r="O178" s="3">
        <f t="shared" si="3"/>
        <v>0</v>
      </c>
      <c r="Q178" s="3" t="str">
        <f t="shared" si="5"/>
        <v>#REF!</v>
      </c>
      <c r="R178" s="3" t="str">
        <f t="array" ref="R178">IFERROR(INDEX(Overall!$C$3:$C$389,MATCH(B178,Overall!$D$3:$D$389,0)),"No")</f>
        <v>No</v>
      </c>
      <c r="S178" s="93">
        <f t="shared" si="6"/>
        <v>1</v>
      </c>
      <c r="T178" s="136"/>
      <c r="U178" s="3" t="str">
        <f t="shared" si="7"/>
        <v/>
      </c>
      <c r="W178" s="3">
        <f t="shared" si="8"/>
        <v>0</v>
      </c>
    </row>
    <row r="179" ht="15.75" customHeight="1">
      <c r="B179" s="3" t="str">
        <f>'idp Prjimp'!N174</f>
        <v>Grover Stewart</v>
      </c>
      <c r="C179" s="3" t="str">
        <f>'idp Prjimp'!C174</f>
        <v>dl</v>
      </c>
      <c r="D179" s="3">
        <f>'idp Prjimp'!D174</f>
        <v>15.3</v>
      </c>
      <c r="E179" s="3">
        <f>'idp Prjimp'!E174</f>
        <v>0</v>
      </c>
      <c r="F179" s="3">
        <f>'idp Prjimp'!F174</f>
        <v>0</v>
      </c>
      <c r="G179" s="3">
        <f>'idp Prjimp'!G174</f>
        <v>0</v>
      </c>
      <c r="H179" s="3">
        <f>'idp Prjimp'!H174</f>
        <v>1.2</v>
      </c>
      <c r="I179" s="3">
        <f>'idp Prjimp'!I174</f>
        <v>2.7</v>
      </c>
      <c r="J179" s="3">
        <f>'idp Prjimp'!J174</f>
        <v>15.9</v>
      </c>
      <c r="K179" s="3">
        <f>'idp Prjimp'!K174</f>
        <v>0</v>
      </c>
      <c r="L179" s="3">
        <f>'idp Prjimp'!L174</f>
        <v>0</v>
      </c>
      <c r="M179" s="3">
        <f t="shared" si="4"/>
        <v>0</v>
      </c>
      <c r="N179" s="3">
        <f t="shared" si="2"/>
        <v>0</v>
      </c>
      <c r="O179" s="3">
        <f t="shared" si="3"/>
        <v>0</v>
      </c>
      <c r="Q179" s="3" t="str">
        <f t="shared" si="5"/>
        <v>#REF!</v>
      </c>
      <c r="R179" s="3" t="str">
        <f t="array" ref="R179">IFERROR(INDEX(Overall!$C$3:$C$389,MATCH(B179,Overall!$D$3:$D$389,0)),"No")</f>
        <v>No</v>
      </c>
      <c r="S179" s="93">
        <f t="shared" si="6"/>
        <v>1</v>
      </c>
      <c r="T179" s="136"/>
      <c r="U179" s="3" t="str">
        <f t="shared" si="7"/>
        <v/>
      </c>
      <c r="W179" s="3">
        <f t="shared" si="8"/>
        <v>0</v>
      </c>
    </row>
    <row r="180" ht="15.75" customHeight="1">
      <c r="B180" s="3" t="str">
        <f>'idp Prjimp'!N175</f>
        <v>Adam Butler</v>
      </c>
      <c r="C180" s="3" t="str">
        <f>'idp Prjimp'!C175</f>
        <v>dl</v>
      </c>
      <c r="D180" s="3">
        <f>'idp Prjimp'!D175</f>
        <v>9.7</v>
      </c>
      <c r="E180" s="3">
        <f>'idp Prjimp'!E175</f>
        <v>0</v>
      </c>
      <c r="F180" s="3">
        <f>'idp Prjimp'!F175</f>
        <v>0</v>
      </c>
      <c r="G180" s="3">
        <f>'idp Prjimp'!G175</f>
        <v>0</v>
      </c>
      <c r="H180" s="3">
        <f>'idp Prjimp'!H175</f>
        <v>4.3</v>
      </c>
      <c r="I180" s="3">
        <f>'idp Prjimp'!I175</f>
        <v>4.8</v>
      </c>
      <c r="J180" s="3">
        <f>'idp Prjimp'!J175</f>
        <v>16.9</v>
      </c>
      <c r="K180" s="3">
        <f>'idp Prjimp'!K175</f>
        <v>0</v>
      </c>
      <c r="L180" s="3">
        <f>'idp Prjimp'!L175</f>
        <v>0</v>
      </c>
      <c r="M180" s="3">
        <f t="shared" si="4"/>
        <v>0</v>
      </c>
      <c r="N180" s="3">
        <f t="shared" si="2"/>
        <v>0</v>
      </c>
      <c r="O180" s="3">
        <f t="shared" si="3"/>
        <v>0</v>
      </c>
      <c r="Q180" s="3" t="str">
        <f t="shared" si="5"/>
        <v>#REF!</v>
      </c>
      <c r="R180" s="3" t="str">
        <f t="array" ref="R180">IFERROR(INDEX(Overall!$C$3:$C$389,MATCH(B180,Overall!$D$3:$D$389,0)),"No")</f>
        <v>No</v>
      </c>
      <c r="S180" s="93">
        <f t="shared" si="6"/>
        <v>1</v>
      </c>
      <c r="T180" s="136"/>
      <c r="U180" s="3" t="str">
        <f t="shared" si="7"/>
        <v/>
      </c>
      <c r="W180" s="3">
        <f t="shared" si="8"/>
        <v>0</v>
      </c>
    </row>
    <row r="181" ht="15.75" customHeight="1">
      <c r="B181" s="3" t="str">
        <f>'idp Prjimp'!N176</f>
        <v>Bryan Cox</v>
      </c>
      <c r="C181" s="3" t="str">
        <f>'idp Prjimp'!C176</f>
        <v>dl</v>
      </c>
      <c r="D181" s="3">
        <f>'idp Prjimp'!D176</f>
        <v>0.6</v>
      </c>
      <c r="E181" s="3">
        <f>'idp Prjimp'!E176</f>
        <v>0</v>
      </c>
      <c r="F181" s="3">
        <f>'idp Prjimp'!F176</f>
        <v>0</v>
      </c>
      <c r="G181" s="3">
        <f>'idp Prjimp'!G176</f>
        <v>0</v>
      </c>
      <c r="H181" s="3">
        <f>'idp Prjimp'!H176</f>
        <v>0</v>
      </c>
      <c r="I181" s="3">
        <f>'idp Prjimp'!I176</f>
        <v>0.09</v>
      </c>
      <c r="J181" s="3">
        <f>'idp Prjimp'!J176</f>
        <v>0.9</v>
      </c>
      <c r="K181" s="3">
        <f>'idp Prjimp'!K176</f>
        <v>0</v>
      </c>
      <c r="L181" s="3">
        <f>'idp Prjimp'!L176</f>
        <v>0</v>
      </c>
      <c r="M181" s="3">
        <f t="shared" si="4"/>
        <v>0</v>
      </c>
      <c r="N181" s="3">
        <f t="shared" si="2"/>
        <v>0</v>
      </c>
      <c r="O181" s="3">
        <f t="shared" si="3"/>
        <v>0</v>
      </c>
      <c r="Q181" s="3" t="str">
        <f t="shared" si="5"/>
        <v>#REF!</v>
      </c>
      <c r="R181" s="3" t="str">
        <f t="array" ref="R181">IFERROR(INDEX(Overall!$C$3:$C$389,MATCH(B181,Overall!$D$3:$D$389,0)),"No")</f>
        <v>No</v>
      </c>
      <c r="S181" s="93">
        <f t="shared" si="6"/>
        <v>1</v>
      </c>
      <c r="T181" s="136"/>
      <c r="U181" s="3" t="str">
        <f t="shared" si="7"/>
        <v/>
      </c>
      <c r="W181" s="3">
        <f t="shared" si="8"/>
        <v>0</v>
      </c>
    </row>
    <row r="182" ht="15.75" customHeight="1">
      <c r="B182" s="3" t="str">
        <f>'idp Prjimp'!N177</f>
        <v>Devaroe Lawrence</v>
      </c>
      <c r="C182" s="3" t="str">
        <f>'idp Prjimp'!C177</f>
        <v>dl</v>
      </c>
      <c r="D182" s="3">
        <f>'idp Prjimp'!D177</f>
        <v>1.1</v>
      </c>
      <c r="E182" s="3">
        <f>'idp Prjimp'!E177</f>
        <v>0</v>
      </c>
      <c r="F182" s="3">
        <f>'idp Prjimp'!F177</f>
        <v>0</v>
      </c>
      <c r="G182" s="3">
        <f>'idp Prjimp'!G177</f>
        <v>0</v>
      </c>
      <c r="H182" s="3">
        <f>'idp Prjimp'!H177</f>
        <v>0</v>
      </c>
      <c r="I182" s="3">
        <f>'idp Prjimp'!I177</f>
        <v>0</v>
      </c>
      <c r="J182" s="3">
        <f>'idp Prjimp'!J177</f>
        <v>0.4</v>
      </c>
      <c r="K182" s="3">
        <f>'idp Prjimp'!K177</f>
        <v>0</v>
      </c>
      <c r="L182" s="3">
        <f>'idp Prjimp'!L177</f>
        <v>0</v>
      </c>
      <c r="M182" s="3">
        <f t="shared" si="4"/>
        <v>0</v>
      </c>
      <c r="N182" s="3">
        <f t="shared" si="2"/>
        <v>0</v>
      </c>
      <c r="O182" s="3">
        <f t="shared" si="3"/>
        <v>0</v>
      </c>
      <c r="Q182" s="3" t="str">
        <f t="shared" si="5"/>
        <v>#REF!</v>
      </c>
      <c r="R182" s="3" t="str">
        <f t="array" ref="R182">IFERROR(INDEX(Overall!$C$3:$C$389,MATCH(B182,Overall!$D$3:$D$389,0)),"No")</f>
        <v>No</v>
      </c>
      <c r="S182" s="93">
        <f t="shared" si="6"/>
        <v>1</v>
      </c>
      <c r="T182" s="136"/>
      <c r="U182" s="3" t="str">
        <f t="shared" si="7"/>
        <v/>
      </c>
      <c r="W182" s="3">
        <f t="shared" si="8"/>
        <v>0</v>
      </c>
    </row>
    <row r="183" ht="15.75" customHeight="1">
      <c r="B183" s="3" t="str">
        <f>'idp Prjimp'!N178</f>
        <v>Eli Ankou</v>
      </c>
      <c r="C183" s="3" t="str">
        <f>'idp Prjimp'!C178</f>
        <v>dl</v>
      </c>
      <c r="D183" s="3">
        <f>'idp Prjimp'!D178</f>
        <v>0.3</v>
      </c>
      <c r="E183" s="3">
        <f>'idp Prjimp'!E178</f>
        <v>0</v>
      </c>
      <c r="F183" s="3">
        <f>'idp Prjimp'!F178</f>
        <v>0</v>
      </c>
      <c r="G183" s="3">
        <f>'idp Prjimp'!G178</f>
        <v>0</v>
      </c>
      <c r="H183" s="3">
        <f>'idp Prjimp'!H178</f>
        <v>0</v>
      </c>
      <c r="I183" s="3">
        <f>'idp Prjimp'!I178</f>
        <v>0</v>
      </c>
      <c r="J183" s="3">
        <f>'idp Prjimp'!J178</f>
        <v>0.7</v>
      </c>
      <c r="K183" s="3">
        <f>'idp Prjimp'!K178</f>
        <v>0</v>
      </c>
      <c r="L183" s="3">
        <f>'idp Prjimp'!L178</f>
        <v>0</v>
      </c>
      <c r="M183" s="3">
        <f t="shared" si="4"/>
        <v>0</v>
      </c>
      <c r="N183" s="3">
        <f t="shared" si="2"/>
        <v>0</v>
      </c>
      <c r="O183" s="3">
        <f t="shared" si="3"/>
        <v>0</v>
      </c>
      <c r="Q183" s="3" t="str">
        <f t="shared" si="5"/>
        <v>#REF!</v>
      </c>
      <c r="R183" s="3" t="str">
        <f t="array" ref="R183">IFERROR(INDEX(Overall!$C$3:$C$389,MATCH(B183,Overall!$D$3:$D$389,0)),"No")</f>
        <v>No</v>
      </c>
      <c r="S183" s="93">
        <f t="shared" si="6"/>
        <v>1</v>
      </c>
      <c r="T183" s="136"/>
      <c r="U183" s="3" t="str">
        <f t="shared" si="7"/>
        <v/>
      </c>
      <c r="W183" s="3">
        <f t="shared" si="8"/>
        <v>0</v>
      </c>
    </row>
    <row r="184" ht="15.75" customHeight="1">
      <c r="B184" s="3" t="str">
        <f>'idp Prjimp'!N179</f>
        <v>P.J. Hall</v>
      </c>
      <c r="C184" s="3" t="str">
        <f>'idp Prjimp'!C179</f>
        <v>dl</v>
      </c>
      <c r="D184" s="3">
        <f>'idp Prjimp'!D179</f>
        <v>5.533333</v>
      </c>
      <c r="E184" s="3">
        <f>'idp Prjimp'!E179</f>
        <v>0</v>
      </c>
      <c r="F184" s="3">
        <f>'idp Prjimp'!F179</f>
        <v>0</v>
      </c>
      <c r="G184" s="3">
        <f>'idp Prjimp'!G179</f>
        <v>0</v>
      </c>
      <c r="H184" s="3">
        <f>'idp Prjimp'!H179</f>
        <v>0.2</v>
      </c>
      <c r="I184" s="3">
        <f>'idp Prjimp'!I179</f>
        <v>0.3</v>
      </c>
      <c r="J184" s="3">
        <f>'idp Prjimp'!J179</f>
        <v>9.1</v>
      </c>
      <c r="K184" s="3">
        <f>'idp Prjimp'!K179</f>
        <v>0</v>
      </c>
      <c r="L184" s="3">
        <f>'idp Prjimp'!L179</f>
        <v>0</v>
      </c>
      <c r="M184" s="3">
        <f t="shared" si="4"/>
        <v>0</v>
      </c>
      <c r="N184" s="3">
        <f t="shared" si="2"/>
        <v>0</v>
      </c>
      <c r="O184" s="3">
        <f t="shared" si="3"/>
        <v>0</v>
      </c>
      <c r="Q184" s="3" t="str">
        <f t="shared" si="5"/>
        <v>#REF!</v>
      </c>
      <c r="R184" s="3" t="str">
        <f t="array" ref="R184">IFERROR(INDEX(Overall!$C$3:$C$389,MATCH(B184,Overall!$D$3:$D$389,0)),"No")</f>
        <v>No</v>
      </c>
      <c r="S184" s="93">
        <f t="shared" si="6"/>
        <v>1</v>
      </c>
      <c r="T184" s="136"/>
      <c r="U184" s="3" t="str">
        <f t="shared" si="7"/>
        <v/>
      </c>
      <c r="W184" s="3">
        <f t="shared" si="8"/>
        <v>0</v>
      </c>
    </row>
    <row r="185" ht="15.75" customHeight="1">
      <c r="B185" s="3" t="str">
        <f>'idp Prjimp'!N180</f>
        <v>Foley Fatukasi</v>
      </c>
      <c r="C185" s="3" t="str">
        <f>'idp Prjimp'!C180</f>
        <v>dl</v>
      </c>
      <c r="D185" s="3">
        <f>'idp Prjimp'!D180</f>
        <v>11.7</v>
      </c>
      <c r="E185" s="3">
        <f>'idp Prjimp'!E180</f>
        <v>0</v>
      </c>
      <c r="F185" s="3">
        <f>'idp Prjimp'!F180</f>
        <v>0</v>
      </c>
      <c r="G185" s="3">
        <f>'idp Prjimp'!G180</f>
        <v>0</v>
      </c>
      <c r="H185" s="3">
        <f>'idp Prjimp'!H180</f>
        <v>1.2</v>
      </c>
      <c r="I185" s="3">
        <f>'idp Prjimp'!I180</f>
        <v>0.2</v>
      </c>
      <c r="J185" s="3">
        <f>'idp Prjimp'!J180</f>
        <v>14.3</v>
      </c>
      <c r="K185" s="3">
        <f>'idp Prjimp'!K180</f>
        <v>0</v>
      </c>
      <c r="L185" s="3">
        <f>'idp Prjimp'!L180</f>
        <v>0</v>
      </c>
      <c r="M185" s="3">
        <f t="shared" si="4"/>
        <v>0</v>
      </c>
      <c r="N185" s="3">
        <f t="shared" si="2"/>
        <v>0</v>
      </c>
      <c r="O185" s="3">
        <f t="shared" si="3"/>
        <v>0</v>
      </c>
      <c r="Q185" s="3" t="str">
        <f t="shared" si="5"/>
        <v>#REF!</v>
      </c>
      <c r="R185" s="3" t="str">
        <f t="array" ref="R185">IFERROR(INDEX(Overall!$C$3:$C$389,MATCH(B185,Overall!$D$3:$D$389,0)),"No")</f>
        <v>No</v>
      </c>
      <c r="S185" s="93">
        <f t="shared" si="6"/>
        <v>1</v>
      </c>
      <c r="T185" s="136"/>
      <c r="U185" s="3" t="str">
        <f t="shared" si="7"/>
        <v/>
      </c>
      <c r="W185" s="3">
        <f t="shared" si="8"/>
        <v>0</v>
      </c>
    </row>
    <row r="186" ht="15.75" customHeight="1">
      <c r="B186" s="3" t="str">
        <f>'idp Prjimp'!N181</f>
        <v>John Franklin-Myers</v>
      </c>
      <c r="C186" s="3" t="str">
        <f>'idp Prjimp'!C181</f>
        <v>dl</v>
      </c>
      <c r="D186" s="3">
        <f>'idp Prjimp'!D181</f>
        <v>0.3</v>
      </c>
      <c r="E186" s="3">
        <f>'idp Prjimp'!E181</f>
        <v>0</v>
      </c>
      <c r="F186" s="3">
        <f>'idp Prjimp'!F181</f>
        <v>0</v>
      </c>
      <c r="G186" s="3">
        <f>'idp Prjimp'!G181</f>
        <v>0</v>
      </c>
      <c r="H186" s="3">
        <f>'idp Prjimp'!H181</f>
        <v>0</v>
      </c>
      <c r="I186" s="3">
        <f>'idp Prjimp'!I181</f>
        <v>0</v>
      </c>
      <c r="J186" s="3">
        <f>'idp Prjimp'!J181</f>
        <v>0</v>
      </c>
      <c r="K186" s="3">
        <f>'idp Prjimp'!K181</f>
        <v>0</v>
      </c>
      <c r="L186" s="3">
        <f>'idp Prjimp'!L181</f>
        <v>0</v>
      </c>
      <c r="M186" s="3">
        <f t="shared" si="4"/>
        <v>0</v>
      </c>
      <c r="N186" s="3">
        <f t="shared" si="2"/>
        <v>0</v>
      </c>
      <c r="O186" s="3">
        <f t="shared" si="3"/>
        <v>0</v>
      </c>
      <c r="Q186" s="3" t="str">
        <f t="shared" si="5"/>
        <v>#REF!</v>
      </c>
      <c r="R186" s="3" t="str">
        <f t="array" ref="R186">IFERROR(INDEX(Overall!$C$3:$C$389,MATCH(B186,Overall!$D$3:$D$389,0)),"No")</f>
        <v>No</v>
      </c>
      <c r="S186" s="93">
        <f t="shared" si="6"/>
        <v>1</v>
      </c>
      <c r="T186" s="136"/>
      <c r="U186" s="3" t="str">
        <f t="shared" si="7"/>
        <v/>
      </c>
      <c r="W186" s="3">
        <f t="shared" si="8"/>
        <v>0</v>
      </c>
    </row>
    <row r="187" ht="15.75" customHeight="1">
      <c r="B187" s="3" t="str">
        <f>'idp Prjimp'!N182</f>
        <v>B.J. Hill</v>
      </c>
      <c r="C187" s="3" t="str">
        <f>'idp Prjimp'!C182</f>
        <v>dl</v>
      </c>
      <c r="D187" s="3">
        <f>'idp Prjimp'!D182</f>
        <v>17.11997</v>
      </c>
      <c r="E187" s="3">
        <f>'idp Prjimp'!E182</f>
        <v>0</v>
      </c>
      <c r="F187" s="3">
        <f>'idp Prjimp'!F182</f>
        <v>0</v>
      </c>
      <c r="G187" s="3">
        <f>'idp Prjimp'!G182</f>
        <v>0</v>
      </c>
      <c r="H187" s="3">
        <f>'idp Prjimp'!H182</f>
        <v>0</v>
      </c>
      <c r="I187" s="3">
        <f>'idp Prjimp'!I182</f>
        <v>2.610482</v>
      </c>
      <c r="J187" s="3">
        <f>'idp Prjimp'!J182</f>
        <v>20.45028</v>
      </c>
      <c r="K187" s="3">
        <f>'idp Prjimp'!K182</f>
        <v>0</v>
      </c>
      <c r="L187" s="3">
        <f>'idp Prjimp'!L182</f>
        <v>0</v>
      </c>
      <c r="M187" s="3">
        <f t="shared" si="4"/>
        <v>0</v>
      </c>
      <c r="N187" s="3">
        <f t="shared" si="2"/>
        <v>0</v>
      </c>
      <c r="O187" s="3">
        <f t="shared" si="3"/>
        <v>0</v>
      </c>
      <c r="Q187" s="3" t="str">
        <f t="shared" si="5"/>
        <v>#REF!</v>
      </c>
      <c r="R187" s="3" t="str">
        <f t="array" ref="R187">IFERROR(INDEX(Overall!$C$3:$C$389,MATCH(B187,Overall!$D$3:$D$389,0)),"No")</f>
        <v>No</v>
      </c>
      <c r="S187" s="93">
        <f t="shared" si="6"/>
        <v>1</v>
      </c>
      <c r="T187" s="136"/>
      <c r="U187" s="3" t="str">
        <f t="shared" si="7"/>
        <v/>
      </c>
      <c r="W187" s="3">
        <f t="shared" si="8"/>
        <v>0</v>
      </c>
    </row>
    <row r="188" ht="15.75" customHeight="1">
      <c r="B188" s="3" t="str">
        <f>'idp Prjimp'!N183</f>
        <v>Jalyn Holmes</v>
      </c>
      <c r="C188" s="3" t="str">
        <f>'idp Prjimp'!C183</f>
        <v>dl</v>
      </c>
      <c r="D188" s="3">
        <f>'idp Prjimp'!D183</f>
        <v>1.6</v>
      </c>
      <c r="E188" s="3">
        <f>'idp Prjimp'!E183</f>
        <v>0</v>
      </c>
      <c r="F188" s="3">
        <f>'idp Prjimp'!F183</f>
        <v>0</v>
      </c>
      <c r="G188" s="3">
        <f>'idp Prjimp'!G183</f>
        <v>0</v>
      </c>
      <c r="H188" s="3">
        <f>'idp Prjimp'!H183</f>
        <v>0</v>
      </c>
      <c r="I188" s="3">
        <f>'idp Prjimp'!I183</f>
        <v>0</v>
      </c>
      <c r="J188" s="3">
        <f>'idp Prjimp'!J183</f>
        <v>0.7</v>
      </c>
      <c r="K188" s="3">
        <f>'idp Prjimp'!K183</f>
        <v>0</v>
      </c>
      <c r="L188" s="3">
        <f>'idp Prjimp'!L183</f>
        <v>0</v>
      </c>
      <c r="M188" s="3">
        <f t="shared" si="4"/>
        <v>0</v>
      </c>
      <c r="N188" s="3">
        <f t="shared" si="2"/>
        <v>0</v>
      </c>
      <c r="O188" s="3">
        <f t="shared" si="3"/>
        <v>0</v>
      </c>
      <c r="Q188" s="3" t="str">
        <f t="shared" si="5"/>
        <v>#REF!</v>
      </c>
      <c r="R188" s="3" t="str">
        <f t="array" ref="R188">IFERROR(INDEX(Overall!$C$3:$C$389,MATCH(B188,Overall!$D$3:$D$389,0)),"No")</f>
        <v>No</v>
      </c>
      <c r="S188" s="93">
        <f t="shared" si="6"/>
        <v>1</v>
      </c>
      <c r="T188" s="136"/>
      <c r="U188" s="3" t="str">
        <f t="shared" si="7"/>
        <v/>
      </c>
      <c r="W188" s="3">
        <f t="shared" si="8"/>
        <v>0</v>
      </c>
    </row>
    <row r="189" ht="15.75" customHeight="1">
      <c r="B189" s="3" t="str">
        <f>'idp Prjimp'!N184</f>
        <v>Sam Hubbard</v>
      </c>
      <c r="C189" s="3" t="str">
        <f>'idp Prjimp'!C184</f>
        <v>dl</v>
      </c>
      <c r="D189" s="3">
        <f>'idp Prjimp'!D184</f>
        <v>23.97266</v>
      </c>
      <c r="E189" s="3">
        <f>'idp Prjimp'!E184</f>
        <v>0.768414</v>
      </c>
      <c r="F189" s="3">
        <f>'idp Prjimp'!F184</f>
        <v>0.852023</v>
      </c>
      <c r="G189" s="3">
        <f>'idp Prjimp'!G184</f>
        <v>0.050117</v>
      </c>
      <c r="H189" s="3">
        <f>'idp Prjimp'!H184</f>
        <v>3.789436</v>
      </c>
      <c r="I189" s="3">
        <f>'idp Prjimp'!I184</f>
        <v>7.883872</v>
      </c>
      <c r="J189" s="3">
        <f>'idp Prjimp'!J184</f>
        <v>47.6034</v>
      </c>
      <c r="K189" s="3">
        <f>'idp Prjimp'!K184</f>
        <v>0</v>
      </c>
      <c r="L189" s="3">
        <f>'idp Prjimp'!L184</f>
        <v>0</v>
      </c>
      <c r="M189" s="3">
        <f t="shared" si="4"/>
        <v>0</v>
      </c>
      <c r="N189" s="3">
        <f t="shared" si="2"/>
        <v>0</v>
      </c>
      <c r="O189" s="3">
        <f t="shared" si="3"/>
        <v>0</v>
      </c>
      <c r="Q189" s="3" t="str">
        <f t="shared" si="5"/>
        <v>#REF!</v>
      </c>
      <c r="R189" s="3" t="str">
        <f t="array" ref="R189">IFERROR(INDEX(Overall!$C$3:$C$389,MATCH(B189,Overall!$D$3:$D$389,0)),"No")</f>
        <v>No</v>
      </c>
      <c r="S189" s="93">
        <f t="shared" si="6"/>
        <v>1</v>
      </c>
      <c r="T189" s="136"/>
      <c r="U189" s="3" t="str">
        <f t="shared" si="7"/>
        <v/>
      </c>
      <c r="W189" s="3">
        <f t="shared" si="8"/>
        <v>0</v>
      </c>
    </row>
    <row r="190" ht="15.75" customHeight="1">
      <c r="B190" s="3" t="str">
        <f>'idp Prjimp'!N185</f>
        <v>Maurice Hurst</v>
      </c>
      <c r="C190" s="3" t="str">
        <f>'idp Prjimp'!C185</f>
        <v>dl</v>
      </c>
      <c r="D190" s="3">
        <f>'idp Prjimp'!D185</f>
        <v>9.9</v>
      </c>
      <c r="E190" s="3">
        <f>'idp Prjimp'!E185</f>
        <v>0</v>
      </c>
      <c r="F190" s="3">
        <f>'idp Prjimp'!F185</f>
        <v>0</v>
      </c>
      <c r="G190" s="3">
        <f>'idp Prjimp'!G185</f>
        <v>1.1</v>
      </c>
      <c r="H190" s="3">
        <f>'idp Prjimp'!H185</f>
        <v>3.1</v>
      </c>
      <c r="I190" s="3">
        <f>'idp Prjimp'!I185</f>
        <v>3.3</v>
      </c>
      <c r="J190" s="3">
        <f>'idp Prjimp'!J185</f>
        <v>20.6</v>
      </c>
      <c r="K190" s="3">
        <f>'idp Prjimp'!K185</f>
        <v>0</v>
      </c>
      <c r="L190" s="3">
        <f>'idp Prjimp'!L185</f>
        <v>0</v>
      </c>
      <c r="M190" s="3">
        <f t="shared" si="4"/>
        <v>0</v>
      </c>
      <c r="N190" s="3">
        <f t="shared" si="2"/>
        <v>0</v>
      </c>
      <c r="O190" s="3">
        <f t="shared" si="3"/>
        <v>0</v>
      </c>
      <c r="Q190" s="3" t="str">
        <f t="shared" si="5"/>
        <v>#REF!</v>
      </c>
      <c r="R190" s="3" t="str">
        <f t="array" ref="R190">IFERROR(INDEX(Overall!$C$3:$C$389,MATCH(B190,Overall!$D$3:$D$389,0)),"No")</f>
        <v>No</v>
      </c>
      <c r="S190" s="93">
        <f t="shared" si="6"/>
        <v>1</v>
      </c>
      <c r="T190" s="136"/>
      <c r="U190" s="3" t="str">
        <f t="shared" si="7"/>
        <v/>
      </c>
      <c r="W190" s="3">
        <f t="shared" si="8"/>
        <v>0</v>
      </c>
    </row>
    <row r="191" ht="15.75" customHeight="1">
      <c r="B191" s="3" t="str">
        <f>'idp Prjimp'!N186</f>
        <v>Chris Jones</v>
      </c>
      <c r="C191" s="3" t="str">
        <f>'idp Prjimp'!C186</f>
        <v>dl</v>
      </c>
      <c r="D191" s="3">
        <f>'idp Prjimp'!D186</f>
        <v>11.09972</v>
      </c>
      <c r="E191" s="3">
        <f>'idp Prjimp'!E186</f>
        <v>1.289802</v>
      </c>
      <c r="F191" s="3">
        <f>'idp Prjimp'!F186</f>
        <v>0.286265</v>
      </c>
      <c r="G191" s="3">
        <f>'idp Prjimp'!G186</f>
        <v>0.531556</v>
      </c>
      <c r="H191" s="3">
        <f>'idp Prjimp'!H186</f>
        <v>5.131654</v>
      </c>
      <c r="I191" s="3">
        <f>'idp Prjimp'!I186</f>
        <v>11.24835</v>
      </c>
      <c r="J191" s="3">
        <f>'idp Prjimp'!J186</f>
        <v>33.56551</v>
      </c>
      <c r="K191" s="3">
        <f>'idp Prjimp'!K186</f>
        <v>0</v>
      </c>
      <c r="L191" s="3">
        <f>'idp Prjimp'!L186</f>
        <v>0</v>
      </c>
      <c r="M191" s="3">
        <f t="shared" si="4"/>
        <v>0</v>
      </c>
      <c r="N191" s="3">
        <f t="shared" si="2"/>
        <v>0</v>
      </c>
      <c r="O191" s="3">
        <f t="shared" si="3"/>
        <v>0</v>
      </c>
      <c r="Q191" s="3" t="str">
        <f t="shared" si="5"/>
        <v>#REF!</v>
      </c>
      <c r="R191" s="3" t="str">
        <f t="array" ref="R191">IFERROR(INDEX(Overall!$C$3:$C$389,MATCH(B191,Overall!$D$3:$D$389,0)),"No")</f>
        <v>No</v>
      </c>
      <c r="S191" s="93">
        <f t="shared" si="6"/>
        <v>1</v>
      </c>
      <c r="T191" s="136"/>
      <c r="U191" s="3" t="str">
        <f t="shared" si="7"/>
        <v/>
      </c>
      <c r="W191" s="3">
        <f t="shared" si="8"/>
        <v>0</v>
      </c>
    </row>
    <row r="192" ht="15.75" customHeight="1">
      <c r="B192" s="3" t="str">
        <f>'idp Prjimp'!N187</f>
        <v>Justin Jones</v>
      </c>
      <c r="C192" s="3" t="str">
        <f>'idp Prjimp'!C187</f>
        <v>dl</v>
      </c>
      <c r="D192" s="3">
        <f>'idp Prjimp'!D187</f>
        <v>10.5</v>
      </c>
      <c r="E192" s="3">
        <f>'idp Prjimp'!E187</f>
        <v>1.1</v>
      </c>
      <c r="F192" s="3">
        <f>'idp Prjimp'!F187</f>
        <v>0</v>
      </c>
      <c r="G192" s="3">
        <f>'idp Prjimp'!G187</f>
        <v>0</v>
      </c>
      <c r="H192" s="3">
        <f>'idp Prjimp'!H187</f>
        <v>1.2</v>
      </c>
      <c r="I192" s="3">
        <f>'idp Prjimp'!I187</f>
        <v>1.1</v>
      </c>
      <c r="J192" s="3">
        <f>'idp Prjimp'!J187</f>
        <v>20.9</v>
      </c>
      <c r="K192" s="3">
        <f>'idp Prjimp'!K187</f>
        <v>0</v>
      </c>
      <c r="L192" s="3">
        <f>'idp Prjimp'!L187</f>
        <v>0</v>
      </c>
      <c r="M192" s="3">
        <f t="shared" si="4"/>
        <v>0</v>
      </c>
      <c r="N192" s="3">
        <f t="shared" si="2"/>
        <v>0</v>
      </c>
      <c r="O192" s="3">
        <f t="shared" si="3"/>
        <v>0</v>
      </c>
      <c r="Q192" s="3" t="str">
        <f t="shared" si="5"/>
        <v>#REF!</v>
      </c>
      <c r="R192" s="3" t="str">
        <f t="array" ref="R192">IFERROR(INDEX(Overall!$C$3:$C$389,MATCH(B192,Overall!$D$3:$D$389,0)),"No")</f>
        <v>No</v>
      </c>
      <c r="S192" s="93">
        <f t="shared" si="6"/>
        <v>1</v>
      </c>
      <c r="T192" s="136"/>
      <c r="U192" s="3" t="str">
        <f t="shared" si="7"/>
        <v/>
      </c>
      <c r="W192" s="3">
        <f t="shared" si="8"/>
        <v>0</v>
      </c>
    </row>
    <row r="193" ht="15.75" customHeight="1">
      <c r="B193" s="3" t="str">
        <f>'idp Prjimp'!N188</f>
        <v>Arden Key</v>
      </c>
      <c r="C193" s="3" t="str">
        <f>'idp Prjimp'!C188</f>
        <v>dl</v>
      </c>
      <c r="D193" s="3">
        <f>'idp Prjimp'!D188</f>
        <v>2.1</v>
      </c>
      <c r="E193" s="3">
        <f>'idp Prjimp'!E188</f>
        <v>0</v>
      </c>
      <c r="F193" s="3">
        <f>'idp Prjimp'!F188</f>
        <v>0</v>
      </c>
      <c r="G193" s="3">
        <f>'idp Prjimp'!G188</f>
        <v>0</v>
      </c>
      <c r="H193" s="3">
        <f>'idp Prjimp'!H188</f>
        <v>0</v>
      </c>
      <c r="I193" s="3">
        <f>'idp Prjimp'!I188</f>
        <v>1.2</v>
      </c>
      <c r="J193" s="3">
        <f>'idp Prjimp'!J188</f>
        <v>7.6</v>
      </c>
      <c r="K193" s="3">
        <f>'idp Prjimp'!K188</f>
        <v>0</v>
      </c>
      <c r="L193" s="3">
        <f>'idp Prjimp'!L188</f>
        <v>0</v>
      </c>
      <c r="M193" s="3">
        <f t="shared" si="4"/>
        <v>0</v>
      </c>
      <c r="N193" s="3">
        <f t="shared" si="2"/>
        <v>0</v>
      </c>
      <c r="O193" s="3">
        <f t="shared" si="3"/>
        <v>0</v>
      </c>
      <c r="Q193" s="3" t="str">
        <f t="shared" si="5"/>
        <v>#REF!</v>
      </c>
      <c r="R193" s="3" t="str">
        <f t="array" ref="R193">IFERROR(INDEX(Overall!$C$3:$C$389,MATCH(B193,Overall!$D$3:$D$389,0)),"No")</f>
        <v>No</v>
      </c>
      <c r="S193" s="93">
        <f t="shared" si="6"/>
        <v>1</v>
      </c>
      <c r="T193" s="136"/>
      <c r="U193" s="3" t="str">
        <f t="shared" si="7"/>
        <v/>
      </c>
      <c r="W193" s="3">
        <f t="shared" si="8"/>
        <v>0</v>
      </c>
    </row>
    <row r="194" ht="15.75" customHeight="1">
      <c r="B194" s="3" t="str">
        <f>'idp Prjimp'!N189</f>
        <v>Tyquan Lewis</v>
      </c>
      <c r="C194" s="3" t="str">
        <f>'idp Prjimp'!C189</f>
        <v>dl</v>
      </c>
      <c r="D194" s="3">
        <f>'idp Prjimp'!D189</f>
        <v>3.1</v>
      </c>
      <c r="E194" s="3">
        <f>'idp Prjimp'!E189</f>
        <v>0</v>
      </c>
      <c r="F194" s="3">
        <f>'idp Prjimp'!F189</f>
        <v>0</v>
      </c>
      <c r="G194" s="3">
        <f>'idp Prjimp'!G189</f>
        <v>0</v>
      </c>
      <c r="H194" s="3">
        <f>'idp Prjimp'!H189</f>
        <v>0</v>
      </c>
      <c r="I194" s="3">
        <f>'idp Prjimp'!I189</f>
        <v>0.5</v>
      </c>
      <c r="J194" s="3">
        <f>'idp Prjimp'!J189</f>
        <v>6</v>
      </c>
      <c r="K194" s="3">
        <f>'idp Prjimp'!K189</f>
        <v>0</v>
      </c>
      <c r="L194" s="3">
        <f>'idp Prjimp'!L189</f>
        <v>0</v>
      </c>
      <c r="M194" s="3">
        <f t="shared" si="4"/>
        <v>0</v>
      </c>
      <c r="N194" s="3">
        <f t="shared" si="2"/>
        <v>0</v>
      </c>
      <c r="O194" s="3">
        <f t="shared" si="3"/>
        <v>0</v>
      </c>
      <c r="Q194" s="3" t="str">
        <f t="shared" si="5"/>
        <v>#REF!</v>
      </c>
      <c r="R194" s="3" t="str">
        <f t="array" ref="R194">IFERROR(INDEX(Overall!$C$3:$C$389,MATCH(B194,Overall!$D$3:$D$389,0)),"No")</f>
        <v>No</v>
      </c>
      <c r="S194" s="93">
        <f t="shared" si="6"/>
        <v>1</v>
      </c>
      <c r="T194" s="136"/>
      <c r="U194" s="3" t="str">
        <f t="shared" si="7"/>
        <v/>
      </c>
      <c r="W194" s="3">
        <f t="shared" si="8"/>
        <v>0</v>
      </c>
    </row>
    <row r="195" ht="15.75" customHeight="1">
      <c r="B195" s="3" t="str">
        <f>'idp Prjimp'!N190</f>
        <v>Hercules Mata'afa</v>
      </c>
      <c r="C195" s="3" t="str">
        <f>'idp Prjimp'!C190</f>
        <v>dl</v>
      </c>
      <c r="D195" s="3">
        <f>'idp Prjimp'!D190</f>
        <v>0</v>
      </c>
      <c r="E195" s="3">
        <f>'idp Prjimp'!E190</f>
        <v>0</v>
      </c>
      <c r="F195" s="3">
        <f>'idp Prjimp'!F190</f>
        <v>0</v>
      </c>
      <c r="G195" s="3">
        <f>'idp Prjimp'!G190</f>
        <v>0</v>
      </c>
      <c r="H195" s="3">
        <f>'idp Prjimp'!H190</f>
        <v>0.07</v>
      </c>
      <c r="I195" s="3">
        <f>'idp Prjimp'!I190</f>
        <v>0</v>
      </c>
      <c r="J195" s="3">
        <f>'idp Prjimp'!J190</f>
        <v>0.4</v>
      </c>
      <c r="K195" s="3">
        <f>'idp Prjimp'!K190</f>
        <v>0</v>
      </c>
      <c r="L195" s="3">
        <f>'idp Prjimp'!L190</f>
        <v>0</v>
      </c>
      <c r="M195" s="3">
        <f t="shared" si="4"/>
        <v>0</v>
      </c>
      <c r="N195" s="3">
        <f t="shared" si="2"/>
        <v>0</v>
      </c>
      <c r="O195" s="3">
        <f t="shared" si="3"/>
        <v>0</v>
      </c>
      <c r="Q195" s="3" t="str">
        <f t="shared" si="5"/>
        <v>#REF!</v>
      </c>
      <c r="R195" s="3" t="str">
        <f t="array" ref="R195">IFERROR(INDEX(Overall!$C$3:$C$389,MATCH(B195,Overall!$D$3:$D$389,0)),"No")</f>
        <v>No</v>
      </c>
      <c r="S195" s="93">
        <f t="shared" si="6"/>
        <v>1</v>
      </c>
      <c r="T195" s="136"/>
      <c r="U195" s="3" t="str">
        <f t="shared" si="7"/>
        <v/>
      </c>
      <c r="W195" s="3">
        <f t="shared" si="8"/>
        <v>0</v>
      </c>
    </row>
    <row r="196" ht="15.75" customHeight="1">
      <c r="B196" s="3" t="str">
        <f>'idp Prjimp'!N191</f>
        <v>RJ McIntosh</v>
      </c>
      <c r="C196" s="3" t="str">
        <f>'idp Prjimp'!C191</f>
        <v>dl</v>
      </c>
      <c r="D196" s="3">
        <f>'idp Prjimp'!D191</f>
        <v>6.8</v>
      </c>
      <c r="E196" s="3">
        <f>'idp Prjimp'!E191</f>
        <v>0</v>
      </c>
      <c r="F196" s="3">
        <f>'idp Prjimp'!F191</f>
        <v>0</v>
      </c>
      <c r="G196" s="3">
        <f>'idp Prjimp'!G191</f>
        <v>0</v>
      </c>
      <c r="H196" s="3">
        <f>'idp Prjimp'!H191</f>
        <v>0</v>
      </c>
      <c r="I196" s="3">
        <f>'idp Prjimp'!I191</f>
        <v>1.4</v>
      </c>
      <c r="J196" s="3">
        <f>'idp Prjimp'!J191</f>
        <v>4</v>
      </c>
      <c r="K196" s="3">
        <f>'idp Prjimp'!K191</f>
        <v>0</v>
      </c>
      <c r="L196" s="3">
        <f>'idp Prjimp'!L191</f>
        <v>0</v>
      </c>
      <c r="M196" s="3">
        <f t="shared" si="4"/>
        <v>0</v>
      </c>
      <c r="N196" s="3">
        <f t="shared" si="2"/>
        <v>0</v>
      </c>
      <c r="O196" s="3">
        <f t="shared" si="3"/>
        <v>0</v>
      </c>
      <c r="Q196" s="3" t="str">
        <f t="shared" si="5"/>
        <v>#REF!</v>
      </c>
      <c r="R196" s="3" t="str">
        <f t="array" ref="R196">IFERROR(INDEX(Overall!$C$3:$C$389,MATCH(B196,Overall!$D$3:$D$389,0)),"No")</f>
        <v>No</v>
      </c>
      <c r="S196" s="93">
        <f t="shared" si="6"/>
        <v>1</v>
      </c>
      <c r="T196" s="136"/>
      <c r="U196" s="3" t="str">
        <f t="shared" si="7"/>
        <v/>
      </c>
      <c r="W196" s="3">
        <f t="shared" si="8"/>
        <v>0</v>
      </c>
    </row>
    <row r="197" ht="15.75" customHeight="1">
      <c r="B197" s="3" t="str">
        <f>'idp Prjimp'!N192</f>
        <v>Bilal Nichols</v>
      </c>
      <c r="C197" s="3" t="str">
        <f>'idp Prjimp'!C192</f>
        <v>dl</v>
      </c>
      <c r="D197" s="3">
        <f>'idp Prjimp'!D192</f>
        <v>11.05641</v>
      </c>
      <c r="E197" s="3">
        <f>'idp Prjimp'!E192</f>
        <v>0.435883</v>
      </c>
      <c r="F197" s="3">
        <f>'idp Prjimp'!F192</f>
        <v>0.435883</v>
      </c>
      <c r="G197" s="3">
        <f>'idp Prjimp'!G192</f>
        <v>0</v>
      </c>
      <c r="H197" s="3">
        <f>'idp Prjimp'!H192</f>
        <v>1</v>
      </c>
      <c r="I197" s="3">
        <f>'idp Prjimp'!I192</f>
        <v>1.5</v>
      </c>
      <c r="J197" s="3">
        <f>'idp Prjimp'!J192</f>
        <v>20.39488</v>
      </c>
      <c r="K197" s="3">
        <f>'idp Prjimp'!K192</f>
        <v>0</v>
      </c>
      <c r="L197" s="3">
        <f>'idp Prjimp'!L192</f>
        <v>0</v>
      </c>
      <c r="M197" s="3">
        <f t="shared" si="4"/>
        <v>0</v>
      </c>
      <c r="N197" s="3">
        <f t="shared" si="2"/>
        <v>0</v>
      </c>
      <c r="O197" s="3">
        <f t="shared" si="3"/>
        <v>0</v>
      </c>
      <c r="Q197" s="3" t="str">
        <f t="shared" si="5"/>
        <v>#REF!</v>
      </c>
      <c r="R197" s="3" t="str">
        <f t="array" ref="R197">IFERROR(INDEX(Overall!$C$3:$C$389,MATCH(B197,Overall!$D$3:$D$389,0)),"No")</f>
        <v>No</v>
      </c>
      <c r="S197" s="93">
        <f t="shared" si="6"/>
        <v>1</v>
      </c>
      <c r="T197" s="136"/>
      <c r="U197" s="3" t="str">
        <f t="shared" si="7"/>
        <v/>
      </c>
      <c r="W197" s="3">
        <f t="shared" si="8"/>
        <v>0</v>
      </c>
    </row>
    <row r="198" ht="15.75" customHeight="1">
      <c r="B198" s="3" t="str">
        <f>'idp Prjimp'!N193</f>
        <v>Derrick N1000di</v>
      </c>
      <c r="C198" s="3" t="str">
        <f>'idp Prjimp'!C193</f>
        <v>dl</v>
      </c>
      <c r="D198" s="3">
        <f>'idp Prjimp'!D193</f>
        <v>24.20779</v>
      </c>
      <c r="E198" s="3">
        <f>'idp Prjimp'!E193</f>
        <v>0.722096</v>
      </c>
      <c r="F198" s="3">
        <f>'idp Prjimp'!F193</f>
        <v>0.536827</v>
      </c>
      <c r="G198" s="3">
        <f>'idp Prjimp'!G193</f>
        <v>0.324221</v>
      </c>
      <c r="H198" s="3">
        <f>'idp Prjimp'!H193</f>
        <v>1.586686</v>
      </c>
      <c r="I198" s="3">
        <f>'idp Prjimp'!I193</f>
        <v>1.16983</v>
      </c>
      <c r="J198" s="3">
        <f>'idp Prjimp'!J193</f>
        <v>19.98456</v>
      </c>
      <c r="K198" s="3">
        <f>'idp Prjimp'!K193</f>
        <v>0</v>
      </c>
      <c r="L198" s="3">
        <f>'idp Prjimp'!L193</f>
        <v>0</v>
      </c>
      <c r="M198" s="3">
        <f t="shared" si="4"/>
        <v>0</v>
      </c>
      <c r="N198" s="3">
        <f t="shared" si="2"/>
        <v>0</v>
      </c>
      <c r="O198" s="3">
        <f t="shared" si="3"/>
        <v>0</v>
      </c>
      <c r="Q198" s="3" t="str">
        <f t="shared" si="5"/>
        <v>#REF!</v>
      </c>
      <c r="R198" s="3" t="str">
        <f t="array" ref="R198">IFERROR(INDEX(Overall!$C$3:$C$389,MATCH(B198,Overall!$D$3:$D$389,0)),"No")</f>
        <v>No</v>
      </c>
      <c r="S198" s="93">
        <f t="shared" si="6"/>
        <v>1</v>
      </c>
      <c r="T198" s="136"/>
      <c r="U198" s="3" t="str">
        <f t="shared" si="7"/>
        <v/>
      </c>
      <c r="W198" s="3">
        <f t="shared" si="8"/>
        <v>0</v>
      </c>
    </row>
    <row r="199" ht="15.75" customHeight="1">
      <c r="B199" s="3" t="str">
        <f>'idp Prjimp'!N194</f>
        <v>Da'Ron Payne</v>
      </c>
      <c r="C199" s="3" t="str">
        <f>'idp Prjimp'!C194</f>
        <v>dl</v>
      </c>
      <c r="D199" s="3">
        <f>'idp Prjimp'!D194</f>
        <v>22.02734</v>
      </c>
      <c r="E199" s="3">
        <f>'idp Prjimp'!E194</f>
        <v>0.536827</v>
      </c>
      <c r="F199" s="3">
        <f>'idp Prjimp'!F194</f>
        <v>0</v>
      </c>
      <c r="G199" s="3">
        <f>'idp Prjimp'!G194</f>
        <v>0</v>
      </c>
      <c r="H199" s="3">
        <f>'idp Prjimp'!H194</f>
        <v>2.046317</v>
      </c>
      <c r="I199" s="3">
        <f>'idp Prjimp'!I194</f>
        <v>2.805241</v>
      </c>
      <c r="J199" s="3">
        <f>'idp Prjimp'!J194</f>
        <v>32.16629</v>
      </c>
      <c r="K199" s="3">
        <f>'idp Prjimp'!K194</f>
        <v>0</v>
      </c>
      <c r="L199" s="3">
        <f>'idp Prjimp'!L194</f>
        <v>0</v>
      </c>
      <c r="M199" s="3">
        <f t="shared" si="4"/>
        <v>0</v>
      </c>
      <c r="N199" s="3">
        <f t="shared" si="2"/>
        <v>0</v>
      </c>
      <c r="O199" s="3">
        <f t="shared" si="3"/>
        <v>0</v>
      </c>
      <c r="Q199" s="3" t="str">
        <f t="shared" si="5"/>
        <v>#REF!</v>
      </c>
      <c r="R199" s="3" t="str">
        <f t="array" ref="R199">IFERROR(INDEX(Overall!$C$3:$C$389,MATCH(B199,Overall!$D$3:$D$389,0)),"No")</f>
        <v>No</v>
      </c>
      <c r="S199" s="93">
        <f t="shared" si="6"/>
        <v>1</v>
      </c>
      <c r="T199" s="136"/>
      <c r="U199" s="3" t="str">
        <f t="shared" si="7"/>
        <v/>
      </c>
      <c r="W199" s="3">
        <f t="shared" si="8"/>
        <v>0</v>
      </c>
    </row>
    <row r="200" ht="15.75" customHeight="1">
      <c r="B200" s="3" t="str">
        <f>'idp Prjimp'!N195</f>
        <v>Harrison Phillips</v>
      </c>
      <c r="C200" s="3" t="str">
        <f>'idp Prjimp'!C195</f>
        <v>dl</v>
      </c>
      <c r="D200" s="3">
        <f>'idp Prjimp'!D195</f>
        <v>8.866667</v>
      </c>
      <c r="E200" s="3">
        <f>'idp Prjimp'!E195</f>
        <v>0</v>
      </c>
      <c r="F200" s="3">
        <f>'idp Prjimp'!F195</f>
        <v>0</v>
      </c>
      <c r="G200" s="3">
        <f>'idp Prjimp'!G195</f>
        <v>0</v>
      </c>
      <c r="H200" s="3">
        <f>'idp Prjimp'!H195</f>
        <v>0.5</v>
      </c>
      <c r="I200" s="3">
        <f>'idp Prjimp'!I195</f>
        <v>0.1</v>
      </c>
      <c r="J200" s="3">
        <f>'idp Prjimp'!J195</f>
        <v>7.666667</v>
      </c>
      <c r="K200" s="3">
        <f>'idp Prjimp'!K195</f>
        <v>0</v>
      </c>
      <c r="L200" s="3">
        <f>'idp Prjimp'!L195</f>
        <v>0</v>
      </c>
      <c r="M200" s="3">
        <f t="shared" si="4"/>
        <v>0</v>
      </c>
      <c r="N200" s="3">
        <f t="shared" si="2"/>
        <v>0</v>
      </c>
      <c r="O200" s="3">
        <f t="shared" si="3"/>
        <v>0</v>
      </c>
      <c r="Q200" s="3" t="str">
        <f t="shared" si="5"/>
        <v>#REF!</v>
      </c>
      <c r="R200" s="3" t="str">
        <f t="array" ref="R200">IFERROR(INDEX(Overall!$C$3:$C$389,MATCH(B200,Overall!$D$3:$D$389,0)),"No")</f>
        <v>No</v>
      </c>
      <c r="S200" s="93">
        <f t="shared" si="6"/>
        <v>1</v>
      </c>
      <c r="T200" s="136"/>
      <c r="U200" s="3" t="str">
        <f t="shared" si="7"/>
        <v/>
      </c>
      <c r="W200" s="3">
        <f t="shared" si="8"/>
        <v>0</v>
      </c>
    </row>
    <row r="201" ht="15.75" customHeight="1">
      <c r="B201" s="3" t="str">
        <f>'idp Prjimp'!N196</f>
        <v>Deadrin Se1000t</v>
      </c>
      <c r="C201" s="3" t="str">
        <f>'idp Prjimp'!C196</f>
        <v>dl</v>
      </c>
      <c r="D201" s="3">
        <f>'idp Prjimp'!D196</f>
        <v>6.1</v>
      </c>
      <c r="E201" s="3">
        <f>'idp Prjimp'!E196</f>
        <v>0</v>
      </c>
      <c r="F201" s="3">
        <f>'idp Prjimp'!F196</f>
        <v>0</v>
      </c>
      <c r="G201" s="3">
        <f>'idp Prjimp'!G196</f>
        <v>0</v>
      </c>
      <c r="H201" s="3">
        <f>'idp Prjimp'!H196</f>
        <v>0</v>
      </c>
      <c r="I201" s="3">
        <f>'idp Prjimp'!I196</f>
        <v>0</v>
      </c>
      <c r="J201" s="3">
        <f>'idp Prjimp'!J196</f>
        <v>3.7</v>
      </c>
      <c r="K201" s="3">
        <f>'idp Prjimp'!K196</f>
        <v>0</v>
      </c>
      <c r="L201" s="3">
        <f>'idp Prjimp'!L196</f>
        <v>0</v>
      </c>
      <c r="M201" s="3">
        <f t="shared" si="4"/>
        <v>0</v>
      </c>
      <c r="N201" s="3">
        <f t="shared" si="2"/>
        <v>0</v>
      </c>
      <c r="O201" s="3">
        <f t="shared" si="3"/>
        <v>0</v>
      </c>
      <c r="Q201" s="3" t="str">
        <f t="shared" si="5"/>
        <v>#REF!</v>
      </c>
      <c r="R201" s="3" t="str">
        <f t="array" ref="R201">IFERROR(INDEX(Overall!$C$3:$C$389,MATCH(B201,Overall!$D$3:$D$389,0)),"No")</f>
        <v>No</v>
      </c>
      <c r="S201" s="93">
        <f t="shared" si="6"/>
        <v>1</v>
      </c>
      <c r="T201" s="136"/>
      <c r="U201" s="3" t="str">
        <f t="shared" si="7"/>
        <v/>
      </c>
      <c r="W201" s="3">
        <f t="shared" si="8"/>
        <v>0</v>
      </c>
    </row>
    <row r="202" ht="15.75" customHeight="1">
      <c r="B202" s="3" t="str">
        <f>'idp Prjimp'!N197</f>
        <v>Tim Settle</v>
      </c>
      <c r="C202" s="3" t="str">
        <f>'idp Prjimp'!C197</f>
        <v>dl</v>
      </c>
      <c r="D202" s="3">
        <f>'idp Prjimp'!D197</f>
        <v>3.2</v>
      </c>
      <c r="E202" s="3">
        <f>'idp Prjimp'!E197</f>
        <v>1.1</v>
      </c>
      <c r="F202" s="3">
        <f>'idp Prjimp'!F197</f>
        <v>0</v>
      </c>
      <c r="G202" s="3">
        <f>'idp Prjimp'!G197</f>
        <v>0</v>
      </c>
      <c r="H202" s="3">
        <f>'idp Prjimp'!H197</f>
        <v>0</v>
      </c>
      <c r="I202" s="3">
        <f>'idp Prjimp'!I197</f>
        <v>1.3</v>
      </c>
      <c r="J202" s="3">
        <f>'idp Prjimp'!J197</f>
        <v>8.7</v>
      </c>
      <c r="K202" s="3">
        <f>'idp Prjimp'!K197</f>
        <v>0</v>
      </c>
      <c r="L202" s="3">
        <f>'idp Prjimp'!L197</f>
        <v>0</v>
      </c>
      <c r="M202" s="3">
        <f t="shared" si="4"/>
        <v>0</v>
      </c>
      <c r="N202" s="3">
        <f t="shared" si="2"/>
        <v>0</v>
      </c>
      <c r="O202" s="3">
        <f t="shared" si="3"/>
        <v>0</v>
      </c>
      <c r="Q202" s="3" t="str">
        <f t="shared" si="5"/>
        <v>#REF!</v>
      </c>
      <c r="R202" s="3" t="str">
        <f t="array" ref="R202">IFERROR(INDEX(Overall!$C$3:$C$389,MATCH(B202,Overall!$D$3:$D$389,0)),"No")</f>
        <v>No</v>
      </c>
      <c r="S202" s="93">
        <f t="shared" si="6"/>
        <v>1</v>
      </c>
      <c r="T202" s="136"/>
      <c r="U202" s="3" t="str">
        <f t="shared" si="7"/>
        <v/>
      </c>
      <c r="W202" s="3">
        <f t="shared" si="8"/>
        <v>0</v>
      </c>
    </row>
    <row r="203" ht="15.75" customHeight="1">
      <c r="B203" s="3" t="str">
        <f>'idp Prjimp'!N198</f>
        <v>1000than Shepherd</v>
      </c>
      <c r="C203" s="3" t="str">
        <f>'idp Prjimp'!C198</f>
        <v>dl</v>
      </c>
      <c r="D203" s="3">
        <f>'idp Prjimp'!D198</f>
        <v>3.5</v>
      </c>
      <c r="E203" s="3">
        <f>'idp Prjimp'!E198</f>
        <v>0</v>
      </c>
      <c r="F203" s="3">
        <f>'idp Prjimp'!F198</f>
        <v>0</v>
      </c>
      <c r="G203" s="3">
        <f>'idp Prjimp'!G198</f>
        <v>0</v>
      </c>
      <c r="H203" s="3">
        <f>'idp Prjimp'!H198</f>
        <v>0</v>
      </c>
      <c r="I203" s="3">
        <f>'idp Prjimp'!I198</f>
        <v>1.4</v>
      </c>
      <c r="J203" s="3">
        <f>'idp Prjimp'!J198</f>
        <v>7.5</v>
      </c>
      <c r="K203" s="3">
        <f>'idp Prjimp'!K198</f>
        <v>0</v>
      </c>
      <c r="L203" s="3">
        <f>'idp Prjimp'!L198</f>
        <v>0</v>
      </c>
      <c r="M203" s="3">
        <f t="shared" si="4"/>
        <v>0</v>
      </c>
      <c r="N203" s="3">
        <f t="shared" si="2"/>
        <v>0</v>
      </c>
      <c r="O203" s="3">
        <f t="shared" si="3"/>
        <v>0</v>
      </c>
      <c r="Q203" s="3" t="str">
        <f t="shared" si="5"/>
        <v>#REF!</v>
      </c>
      <c r="R203" s="3" t="str">
        <f t="array" ref="R203">IFERROR(INDEX(Overall!$C$3:$C$389,MATCH(B203,Overall!$D$3:$D$389,0)),"No")</f>
        <v>No</v>
      </c>
      <c r="S203" s="93">
        <f t="shared" si="6"/>
        <v>1</v>
      </c>
      <c r="T203" s="136"/>
      <c r="U203" s="3" t="str">
        <f t="shared" si="7"/>
        <v/>
      </c>
      <c r="W203" s="3">
        <f t="shared" si="8"/>
        <v>0</v>
      </c>
    </row>
    <row r="204" ht="15.75" customHeight="1">
      <c r="B204" s="3" t="str">
        <f>'idp Prjimp'!N199</f>
        <v>Breeland Speaks</v>
      </c>
      <c r="C204" s="3" t="str">
        <f>'idp Prjimp'!C199</f>
        <v>dl</v>
      </c>
      <c r="D204" s="3">
        <f>'idp Prjimp'!D199</f>
        <v>11.3</v>
      </c>
      <c r="E204" s="3">
        <f>'idp Prjimp'!E199</f>
        <v>0</v>
      </c>
      <c r="F204" s="3">
        <f>'idp Prjimp'!F199</f>
        <v>0</v>
      </c>
      <c r="G204" s="3">
        <f>'idp Prjimp'!G199</f>
        <v>0</v>
      </c>
      <c r="H204" s="3">
        <f>'idp Prjimp'!H199</f>
        <v>0.8</v>
      </c>
      <c r="I204" s="3">
        <f>'idp Prjimp'!I199</f>
        <v>0</v>
      </c>
      <c r="J204" s="3">
        <f>'idp Prjimp'!J199</f>
        <v>9.2</v>
      </c>
      <c r="K204" s="3">
        <f>'idp Prjimp'!K199</f>
        <v>0</v>
      </c>
      <c r="L204" s="3">
        <f>'idp Prjimp'!L199</f>
        <v>0</v>
      </c>
      <c r="M204" s="3">
        <f t="shared" si="4"/>
        <v>0</v>
      </c>
      <c r="N204" s="3">
        <f t="shared" si="2"/>
        <v>0</v>
      </c>
      <c r="O204" s="3">
        <f t="shared" si="3"/>
        <v>0</v>
      </c>
      <c r="Q204" s="3" t="str">
        <f t="shared" si="5"/>
        <v>#REF!</v>
      </c>
      <c r="R204" s="3" t="str">
        <f t="array" ref="R204">IFERROR(INDEX(Overall!$C$3:$C$389,MATCH(B204,Overall!$D$3:$D$389,0)),"No")</f>
        <v>No</v>
      </c>
      <c r="S204" s="93">
        <f t="shared" si="6"/>
        <v>1</v>
      </c>
      <c r="T204" s="136"/>
      <c r="U204" s="3" t="str">
        <f t="shared" si="7"/>
        <v/>
      </c>
      <c r="W204" s="3">
        <f t="shared" si="8"/>
        <v>0</v>
      </c>
    </row>
    <row r="205" ht="15.75" customHeight="1">
      <c r="B205" s="3" t="str">
        <f>'idp Prjimp'!N200</f>
        <v>Taylor Stallworth</v>
      </c>
      <c r="C205" s="3" t="str">
        <f>'idp Prjimp'!C200</f>
        <v>dl</v>
      </c>
      <c r="D205" s="3">
        <f>'idp Prjimp'!D200</f>
        <v>7.9</v>
      </c>
      <c r="E205" s="3">
        <f>'idp Prjimp'!E200</f>
        <v>0</v>
      </c>
      <c r="F205" s="3">
        <f>'idp Prjimp'!F200</f>
        <v>0</v>
      </c>
      <c r="G205" s="3">
        <f>'idp Prjimp'!G200</f>
        <v>0</v>
      </c>
      <c r="H205" s="3">
        <f>'idp Prjimp'!H200</f>
        <v>1.1</v>
      </c>
      <c r="I205" s="3">
        <f>'idp Prjimp'!I200</f>
        <v>0</v>
      </c>
      <c r="J205" s="3">
        <f>'idp Prjimp'!J200</f>
        <v>13.3</v>
      </c>
      <c r="K205" s="3">
        <f>'idp Prjimp'!K200</f>
        <v>0</v>
      </c>
      <c r="L205" s="3">
        <f>'idp Prjimp'!L200</f>
        <v>0</v>
      </c>
      <c r="M205" s="3">
        <f t="shared" si="4"/>
        <v>0</v>
      </c>
      <c r="N205" s="3">
        <f t="shared" si="2"/>
        <v>0</v>
      </c>
      <c r="O205" s="3">
        <f t="shared" si="3"/>
        <v>0</v>
      </c>
      <c r="Q205" s="3" t="str">
        <f t="shared" si="5"/>
        <v>#REF!</v>
      </c>
      <c r="R205" s="3" t="str">
        <f t="array" ref="R205">IFERROR(INDEX(Overall!$C$3:$C$389,MATCH(B205,Overall!$D$3:$D$389,0)),"No")</f>
        <v>No</v>
      </c>
      <c r="S205" s="93">
        <f t="shared" si="6"/>
        <v>1</v>
      </c>
      <c r="T205" s="136"/>
      <c r="U205" s="3" t="str">
        <f t="shared" si="7"/>
        <v/>
      </c>
      <c r="W205" s="3">
        <f t="shared" si="8"/>
        <v>0</v>
      </c>
    </row>
    <row r="206" ht="15.75" customHeight="1">
      <c r="B206" s="3" t="str">
        <f>'idp Prjimp'!N201</f>
        <v>Kentavius Street</v>
      </c>
      <c r="C206" s="100" t="str">
        <f>'idp Prjimp'!C201</f>
        <v>dl</v>
      </c>
      <c r="D206" s="100">
        <f>'idp Prjimp'!D201</f>
        <v>0</v>
      </c>
      <c r="E206" s="100">
        <f>'idp Prjimp'!E201</f>
        <v>0</v>
      </c>
      <c r="F206" s="100">
        <f>'idp Prjimp'!F201</f>
        <v>0</v>
      </c>
      <c r="G206" s="100">
        <f>'idp Prjimp'!G201</f>
        <v>0</v>
      </c>
      <c r="H206" s="100">
        <f>'idp Prjimp'!H201</f>
        <v>0</v>
      </c>
      <c r="I206" s="100">
        <f>'idp Prjimp'!I201</f>
        <v>0</v>
      </c>
      <c r="J206" s="100">
        <f>'idp Prjimp'!J201</f>
        <v>1.6</v>
      </c>
      <c r="K206" s="100">
        <f>'idp Prjimp'!K201</f>
        <v>0</v>
      </c>
      <c r="L206" s="100">
        <f>'idp Prjimp'!L201</f>
        <v>0</v>
      </c>
      <c r="M206" s="100">
        <f t="shared" si="4"/>
        <v>0</v>
      </c>
      <c r="N206" s="3">
        <f t="shared" si="2"/>
        <v>0</v>
      </c>
      <c r="O206" s="3">
        <f t="shared" si="3"/>
        <v>0</v>
      </c>
      <c r="P206" s="100"/>
      <c r="Q206" s="3" t="str">
        <f t="shared" si="5"/>
        <v>#REF!</v>
      </c>
      <c r="R206" s="3" t="str">
        <f t="array" ref="R206">IFERROR(INDEX(Overall!$C$3:$C$389,MATCH(B206,Overall!$D$3:$D$389,0)),"No")</f>
        <v>No</v>
      </c>
      <c r="S206" s="93">
        <f t="shared" si="6"/>
        <v>1</v>
      </c>
      <c r="T206" s="136"/>
      <c r="U206" s="3" t="str">
        <f t="shared" si="7"/>
        <v/>
      </c>
      <c r="W206" s="3">
        <f t="shared" si="8"/>
        <v>0</v>
      </c>
    </row>
    <row r="207" ht="15.75" customHeight="1">
      <c r="B207" s="3" t="str">
        <f>'idp Prjimp'!N202</f>
        <v>Josh Sweat</v>
      </c>
      <c r="C207" s="3" t="str">
        <f>'idp Prjimp'!C202</f>
        <v>dl</v>
      </c>
      <c r="D207" s="3">
        <f>'idp Prjimp'!D202</f>
        <v>6.333333</v>
      </c>
      <c r="E207" s="3">
        <f>'idp Prjimp'!E202</f>
        <v>0</v>
      </c>
      <c r="F207" s="3">
        <f>'idp Prjimp'!F202</f>
        <v>0</v>
      </c>
      <c r="G207" s="3">
        <f>'idp Prjimp'!G202</f>
        <v>0</v>
      </c>
      <c r="H207" s="3">
        <f>'idp Prjimp'!H202</f>
        <v>0.9</v>
      </c>
      <c r="I207" s="3">
        <f>'idp Prjimp'!I202</f>
        <v>4.066667</v>
      </c>
      <c r="J207" s="3">
        <f>'idp Prjimp'!J202</f>
        <v>13.3</v>
      </c>
      <c r="K207" s="3">
        <f>'idp Prjimp'!K202</f>
        <v>0</v>
      </c>
      <c r="L207" s="3">
        <f>'idp Prjimp'!L202</f>
        <v>0</v>
      </c>
      <c r="M207" s="3">
        <f t="shared" si="4"/>
        <v>0</v>
      </c>
      <c r="N207" s="3">
        <f t="shared" si="2"/>
        <v>0</v>
      </c>
      <c r="O207" s="3">
        <f t="shared" si="3"/>
        <v>0</v>
      </c>
      <c r="P207" s="100"/>
      <c r="Q207" s="3" t="str">
        <f t="shared" si="5"/>
        <v>#REF!</v>
      </c>
      <c r="R207" s="3" t="str">
        <f t="array" ref="R207">IFERROR(INDEX(Overall!$C$3:$C$389,MATCH(B207,Overall!$D$3:$D$389,0)),"No")</f>
        <v>No</v>
      </c>
      <c r="S207" s="93">
        <f t="shared" si="6"/>
        <v>1</v>
      </c>
      <c r="T207" s="136"/>
      <c r="U207" s="3" t="str">
        <f t="shared" si="7"/>
        <v/>
      </c>
      <c r="V207" s="3"/>
      <c r="W207" s="3">
        <f t="shared" si="8"/>
        <v>0</v>
      </c>
    </row>
    <row r="208" ht="15.75" customHeight="1">
      <c r="B208" s="3" t="str">
        <f>'idp Prjimp'!N203</f>
        <v>Chad Thomas</v>
      </c>
      <c r="C208" s="3" t="str">
        <f>'idp Prjimp'!C203</f>
        <v>dl</v>
      </c>
      <c r="D208" s="3">
        <f>'idp Prjimp'!D203</f>
        <v>7.966667</v>
      </c>
      <c r="E208" s="3">
        <f>'idp Prjimp'!E203</f>
        <v>0</v>
      </c>
      <c r="F208" s="3">
        <f>'idp Prjimp'!F203</f>
        <v>0</v>
      </c>
      <c r="G208" s="3">
        <f>'idp Prjimp'!G203</f>
        <v>0</v>
      </c>
      <c r="H208" s="3">
        <f>'idp Prjimp'!H203</f>
        <v>0.3</v>
      </c>
      <c r="I208" s="3">
        <f>'idp Prjimp'!I203</f>
        <v>3.733333</v>
      </c>
      <c r="J208" s="3">
        <f>'idp Prjimp'!J203</f>
        <v>16.73333</v>
      </c>
      <c r="K208" s="3">
        <f>'idp Prjimp'!K203</f>
        <v>0</v>
      </c>
      <c r="L208" s="3">
        <f>'idp Prjimp'!L203</f>
        <v>0</v>
      </c>
      <c r="M208" s="3">
        <f t="shared" si="4"/>
        <v>0</v>
      </c>
      <c r="N208" s="3">
        <f t="shared" si="2"/>
        <v>0</v>
      </c>
      <c r="O208" s="3">
        <f t="shared" si="3"/>
        <v>0</v>
      </c>
      <c r="P208" s="100"/>
      <c r="Q208" s="3" t="str">
        <f t="shared" si="5"/>
        <v>#REF!</v>
      </c>
      <c r="R208" s="3" t="str">
        <f t="array" ref="R208">IFERROR(INDEX(Overall!$C$3:$C$389,MATCH(B208,Overall!$D$3:$D$389,0)),"No")</f>
        <v>No</v>
      </c>
      <c r="S208" s="93">
        <f t="shared" si="6"/>
        <v>1</v>
      </c>
      <c r="T208" s="136"/>
      <c r="U208" s="3" t="str">
        <f t="shared" si="7"/>
        <v/>
      </c>
      <c r="W208" s="3">
        <f t="shared" si="8"/>
        <v>0</v>
      </c>
    </row>
    <row r="209" ht="15.75" customHeight="1">
      <c r="B209" s="3" t="str">
        <f>'idp Prjimp'!N204</f>
        <v>Kemoko Turay</v>
      </c>
      <c r="C209" s="3" t="str">
        <f>'idp Prjimp'!C204</f>
        <v>dl</v>
      </c>
      <c r="D209" s="3">
        <f>'idp Prjimp'!D204</f>
        <v>9</v>
      </c>
      <c r="E209" s="3">
        <f>'idp Prjimp'!E204</f>
        <v>0.5</v>
      </c>
      <c r="F209" s="3">
        <f>'idp Prjimp'!F204</f>
        <v>0.3</v>
      </c>
      <c r="G209" s="3">
        <f>'idp Prjimp'!G204</f>
        <v>0</v>
      </c>
      <c r="H209" s="3">
        <f>'idp Prjimp'!H204</f>
        <v>1.5</v>
      </c>
      <c r="I209" s="3">
        <f>'idp Prjimp'!I204</f>
        <v>4.6</v>
      </c>
      <c r="J209" s="3">
        <f>'idp Prjimp'!J204</f>
        <v>22.5</v>
      </c>
      <c r="K209" s="3">
        <f>'idp Prjimp'!K204</f>
        <v>0</v>
      </c>
      <c r="L209" s="3">
        <f>'idp Prjimp'!L204</f>
        <v>0</v>
      </c>
      <c r="M209" s="3">
        <f t="shared" si="4"/>
        <v>0</v>
      </c>
      <c r="N209" s="3">
        <f t="shared" si="2"/>
        <v>0</v>
      </c>
      <c r="O209" s="3">
        <f t="shared" si="3"/>
        <v>0</v>
      </c>
      <c r="P209" s="100"/>
      <c r="Q209" s="3" t="str">
        <f t="shared" si="5"/>
        <v>#REF!</v>
      </c>
      <c r="R209" s="3" t="str">
        <f t="array" ref="R209">IFERROR(INDEX(Overall!$C$3:$C$389,MATCH(B209,Overall!$D$3:$D$389,0)),"No")</f>
        <v>No</v>
      </c>
      <c r="S209" s="93">
        <f t="shared" si="6"/>
        <v>1</v>
      </c>
      <c r="T209" s="136"/>
      <c r="U209" s="3" t="str">
        <f t="shared" si="7"/>
        <v/>
      </c>
      <c r="W209" s="3">
        <f t="shared" si="8"/>
        <v>0</v>
      </c>
    </row>
    <row r="210" ht="15.75" customHeight="1">
      <c r="B210" s="3" t="str">
        <f>'idp Prjimp'!N205</f>
        <v>Vita Vea</v>
      </c>
      <c r="C210" s="3" t="str">
        <f>'idp Prjimp'!C205</f>
        <v>dl</v>
      </c>
      <c r="D210" s="3">
        <f>'idp Prjimp'!D205</f>
        <v>14.6568</v>
      </c>
      <c r="E210" s="3">
        <f>'idp Prjimp'!E205</f>
        <v>0</v>
      </c>
      <c r="F210" s="3">
        <f>'idp Prjimp'!F205</f>
        <v>0</v>
      </c>
      <c r="G210" s="3">
        <f>'idp Prjimp'!G205</f>
        <v>0</v>
      </c>
      <c r="H210" s="3">
        <f>'idp Prjimp'!H205</f>
        <v>1.907365</v>
      </c>
      <c r="I210" s="3">
        <f>'idp Prjimp'!I205</f>
        <v>2.758924</v>
      </c>
      <c r="J210" s="3">
        <f>'idp Prjimp'!J205</f>
        <v>21.79575</v>
      </c>
      <c r="K210" s="3">
        <f>'idp Prjimp'!K205</f>
        <v>0</v>
      </c>
      <c r="L210" s="3">
        <f>'idp Prjimp'!L205</f>
        <v>0</v>
      </c>
      <c r="M210" s="3">
        <f t="shared" si="4"/>
        <v>0</v>
      </c>
      <c r="N210" s="3">
        <f t="shared" si="2"/>
        <v>0</v>
      </c>
      <c r="O210" s="3">
        <f t="shared" si="3"/>
        <v>0</v>
      </c>
      <c r="P210" s="100"/>
      <c r="Q210" s="3" t="str">
        <f t="shared" si="5"/>
        <v>#REF!</v>
      </c>
      <c r="R210" s="3" t="str">
        <f t="array" ref="R210">IFERROR(INDEX(Overall!$C$3:$C$389,MATCH(B210,Overall!$D$3:$D$389,0)),"No")</f>
        <v>No</v>
      </c>
      <c r="S210" s="93">
        <f t="shared" si="6"/>
        <v>1</v>
      </c>
      <c r="T210" s="136"/>
      <c r="U210" s="3" t="str">
        <f t="shared" si="7"/>
        <v/>
      </c>
      <c r="W210" s="3">
        <f t="shared" si="8"/>
        <v>0</v>
      </c>
    </row>
    <row r="211" ht="15.75" customHeight="1">
      <c r="B211" s="3" t="str">
        <f>'idp Prjimp'!N206</f>
        <v>Dorance Armstrong</v>
      </c>
      <c r="C211" s="3" t="str">
        <f>'idp Prjimp'!C206</f>
        <v>dl</v>
      </c>
      <c r="D211" s="3">
        <f>'idp Prjimp'!D206</f>
        <v>9.8</v>
      </c>
      <c r="E211" s="3">
        <f>'idp Prjimp'!E206</f>
        <v>2.066667</v>
      </c>
      <c r="F211" s="3">
        <f>'idp Prjimp'!F206</f>
        <v>0.4</v>
      </c>
      <c r="G211" s="3">
        <f>'idp Prjimp'!G206</f>
        <v>0</v>
      </c>
      <c r="H211" s="3">
        <f>'idp Prjimp'!H206</f>
        <v>0.2</v>
      </c>
      <c r="I211" s="3">
        <f>'idp Prjimp'!I206</f>
        <v>4.333333</v>
      </c>
      <c r="J211" s="3">
        <f>'idp Prjimp'!J206</f>
        <v>22.33333</v>
      </c>
      <c r="K211" s="3">
        <f>'idp Prjimp'!K206</f>
        <v>0</v>
      </c>
      <c r="L211" s="3">
        <f>'idp Prjimp'!L206</f>
        <v>0</v>
      </c>
      <c r="M211" s="3">
        <f t="shared" si="4"/>
        <v>0</v>
      </c>
      <c r="N211" s="3">
        <f t="shared" si="2"/>
        <v>0</v>
      </c>
      <c r="O211" s="3">
        <f t="shared" si="3"/>
        <v>0</v>
      </c>
      <c r="P211" s="100"/>
      <c r="Q211" s="3" t="str">
        <f t="shared" si="5"/>
        <v>#REF!</v>
      </c>
      <c r="R211" s="3" t="str">
        <f t="array" ref="R211">IFERROR(INDEX(Overall!$C$3:$C$389,MATCH(B211,Overall!$D$3:$D$389,0)),"No")</f>
        <v>No</v>
      </c>
      <c r="S211" s="93">
        <f t="shared" si="6"/>
        <v>1</v>
      </c>
      <c r="T211" s="136"/>
      <c r="U211" s="3" t="str">
        <f t="shared" si="7"/>
        <v/>
      </c>
      <c r="W211" s="3">
        <f t="shared" si="8"/>
        <v>0</v>
      </c>
    </row>
    <row r="212" ht="15.75" customHeight="1">
      <c r="B212" s="3" t="str">
        <f>'idp Prjimp'!N207</f>
        <v>Andrew Brown</v>
      </c>
      <c r="C212" s="3" t="str">
        <f>'idp Prjimp'!C207</f>
        <v>dl</v>
      </c>
      <c r="D212" s="3">
        <f>'idp Prjimp'!D207</f>
        <v>1.7</v>
      </c>
      <c r="E212" s="3">
        <f>'idp Prjimp'!E207</f>
        <v>0</v>
      </c>
      <c r="F212" s="3">
        <f>'idp Prjimp'!F207</f>
        <v>0</v>
      </c>
      <c r="G212" s="3">
        <f>'idp Prjimp'!G207</f>
        <v>0</v>
      </c>
      <c r="H212" s="3">
        <f>'idp Prjimp'!H207</f>
        <v>0</v>
      </c>
      <c r="I212" s="3">
        <f>'idp Prjimp'!I207</f>
        <v>0</v>
      </c>
      <c r="J212" s="3">
        <f>'idp Prjimp'!J207</f>
        <v>8.5</v>
      </c>
      <c r="K212" s="3">
        <f>'idp Prjimp'!K207</f>
        <v>0</v>
      </c>
      <c r="L212" s="3">
        <f>'idp Prjimp'!L207</f>
        <v>0</v>
      </c>
      <c r="M212" s="3">
        <f t="shared" si="4"/>
        <v>0</v>
      </c>
      <c r="N212" s="3">
        <f t="shared" si="2"/>
        <v>0</v>
      </c>
      <c r="O212" s="3">
        <f t="shared" si="3"/>
        <v>0</v>
      </c>
      <c r="P212" s="100"/>
      <c r="Q212" s="3" t="str">
        <f t="shared" si="5"/>
        <v>#REF!</v>
      </c>
      <c r="R212" s="3" t="str">
        <f t="array" ref="R212">IFERROR(INDEX(Overall!$C$3:$C$389,MATCH(B212,Overall!$D$3:$D$389,0)),"No")</f>
        <v>No</v>
      </c>
      <c r="S212" s="93">
        <f t="shared" si="6"/>
        <v>1</v>
      </c>
      <c r="T212" s="136"/>
      <c r="U212" s="3" t="str">
        <f t="shared" si="7"/>
        <v/>
      </c>
      <c r="W212" s="3">
        <f t="shared" si="8"/>
        <v>0</v>
      </c>
    </row>
    <row r="213" ht="15.75" customHeight="1">
      <c r="B213" s="3" t="str">
        <f>'idp Prjimp'!N208</f>
        <v>Taven Bryan</v>
      </c>
      <c r="C213" s="3" t="str">
        <f>'idp Prjimp'!C208</f>
        <v>dl</v>
      </c>
      <c r="D213" s="3">
        <f>'idp Prjimp'!D208</f>
        <v>15.6</v>
      </c>
      <c r="E213" s="3">
        <f>'idp Prjimp'!E208</f>
        <v>1.1</v>
      </c>
      <c r="F213" s="3">
        <f>'idp Prjimp'!F208</f>
        <v>0</v>
      </c>
      <c r="G213" s="3">
        <f>'idp Prjimp'!G208</f>
        <v>0</v>
      </c>
      <c r="H213" s="3">
        <f>'idp Prjimp'!H208</f>
        <v>1.1</v>
      </c>
      <c r="I213" s="3">
        <f>'idp Prjimp'!I208</f>
        <v>2.7</v>
      </c>
      <c r="J213" s="3">
        <f>'idp Prjimp'!J208</f>
        <v>22.6</v>
      </c>
      <c r="K213" s="3">
        <f>'idp Prjimp'!K208</f>
        <v>0</v>
      </c>
      <c r="L213" s="3">
        <f>'idp Prjimp'!L208</f>
        <v>0</v>
      </c>
      <c r="M213" s="3">
        <f t="shared" si="4"/>
        <v>0</v>
      </c>
      <c r="N213" s="3">
        <f t="shared" si="2"/>
        <v>0</v>
      </c>
      <c r="O213" s="3">
        <f t="shared" si="3"/>
        <v>0</v>
      </c>
      <c r="P213" s="100"/>
      <c r="Q213" s="3" t="str">
        <f t="shared" si="5"/>
        <v>#REF!</v>
      </c>
      <c r="R213" s="3" t="str">
        <f t="array" ref="R213">IFERROR(INDEX(Overall!$C$3:$C$389,MATCH(B213,Overall!$D$3:$D$389,0)),"No")</f>
        <v>No</v>
      </c>
      <c r="S213" s="93">
        <f t="shared" si="6"/>
        <v>1</v>
      </c>
      <c r="T213" s="136"/>
      <c r="U213" s="3" t="str">
        <f t="shared" si="7"/>
        <v/>
      </c>
      <c r="W213" s="3">
        <f t="shared" si="8"/>
        <v>0</v>
      </c>
    </row>
    <row r="214" ht="15.75" customHeight="1">
      <c r="B214" s="3" t="str">
        <f>'idp Prjimp'!N209</f>
        <v>Rasheem Green</v>
      </c>
      <c r="C214" s="3" t="str">
        <f>'idp Prjimp'!C209</f>
        <v>dl</v>
      </c>
      <c r="D214" s="3">
        <f>'idp Prjimp'!D209</f>
        <v>10.98938</v>
      </c>
      <c r="E214" s="3">
        <f>'idp Prjimp'!E209</f>
        <v>2.092635</v>
      </c>
      <c r="F214" s="3">
        <f>'idp Prjimp'!F209</f>
        <v>1.046317</v>
      </c>
      <c r="G214" s="3">
        <f>'idp Prjimp'!G209</f>
        <v>0</v>
      </c>
      <c r="H214" s="3">
        <f>'idp Prjimp'!H209</f>
        <v>1.138952</v>
      </c>
      <c r="I214" s="3">
        <f>'idp Prjimp'!I209</f>
        <v>4.407365</v>
      </c>
      <c r="J214" s="3">
        <f>'idp Prjimp'!J209</f>
        <v>15.82309</v>
      </c>
      <c r="K214" s="3">
        <f>'idp Prjimp'!K209</f>
        <v>0</v>
      </c>
      <c r="L214" s="3">
        <f>'idp Prjimp'!L209</f>
        <v>0</v>
      </c>
      <c r="M214" s="3">
        <f t="shared" si="4"/>
        <v>0</v>
      </c>
      <c r="N214" s="3">
        <f t="shared" si="2"/>
        <v>0</v>
      </c>
      <c r="O214" s="3">
        <f t="shared" si="3"/>
        <v>0</v>
      </c>
      <c r="P214" s="100"/>
      <c r="Q214" s="3" t="str">
        <f t="shared" si="5"/>
        <v>#REF!</v>
      </c>
      <c r="R214" s="3" t="str">
        <f t="array" ref="R214">IFERROR(INDEX(Overall!$C$3:$C$389,MATCH(B214,Overall!$D$3:$D$389,0)),"No")</f>
        <v>No</v>
      </c>
      <c r="S214" s="93">
        <f t="shared" si="6"/>
        <v>1</v>
      </c>
      <c r="T214" s="136"/>
      <c r="U214" s="3" t="str">
        <f t="shared" si="7"/>
        <v/>
      </c>
      <c r="W214" s="3">
        <f t="shared" si="8"/>
        <v>0</v>
      </c>
    </row>
    <row r="215" ht="15.75" customHeight="1">
      <c r="B215" s="3" t="str">
        <f>'idp Prjimp'!N210</f>
        <v>Da'Shawn Hand</v>
      </c>
      <c r="C215" s="3" t="str">
        <f>'idp Prjimp'!C210</f>
        <v>dl</v>
      </c>
      <c r="D215" s="3">
        <f>'idp Prjimp'!D210</f>
        <v>1.3</v>
      </c>
      <c r="E215" s="3">
        <f>'idp Prjimp'!E210</f>
        <v>0</v>
      </c>
      <c r="F215" s="3">
        <f>'idp Prjimp'!F210</f>
        <v>0</v>
      </c>
      <c r="G215" s="3">
        <f>'idp Prjimp'!G210</f>
        <v>0</v>
      </c>
      <c r="H215" s="3">
        <f>'idp Prjimp'!H210</f>
        <v>0.3</v>
      </c>
      <c r="I215" s="3">
        <f>'idp Prjimp'!I210</f>
        <v>1.6</v>
      </c>
      <c r="J215" s="3">
        <f>'idp Prjimp'!J210</f>
        <v>7.5</v>
      </c>
      <c r="K215" s="3">
        <f>'idp Prjimp'!K210</f>
        <v>0</v>
      </c>
      <c r="L215" s="3">
        <f>'idp Prjimp'!L210</f>
        <v>0</v>
      </c>
      <c r="M215" s="3">
        <f t="shared" si="4"/>
        <v>0</v>
      </c>
      <c r="N215" s="3">
        <f t="shared" si="2"/>
        <v>0</v>
      </c>
      <c r="O215" s="3">
        <f t="shared" si="3"/>
        <v>0</v>
      </c>
      <c r="P215" s="100"/>
      <c r="Q215" s="3" t="str">
        <f t="shared" si="5"/>
        <v>#REF!</v>
      </c>
      <c r="R215" s="3" t="str">
        <f t="array" ref="R215">IFERROR(INDEX(Overall!$C$3:$C$389,MATCH(B215,Overall!$D$3:$D$389,0)),"No")</f>
        <v>No</v>
      </c>
      <c r="S215" s="93">
        <f t="shared" si="6"/>
        <v>1</v>
      </c>
      <c r="T215" s="136"/>
      <c r="U215" s="3" t="str">
        <f t="shared" si="7"/>
        <v/>
      </c>
      <c r="W215" s="3">
        <f t="shared" si="8"/>
        <v>0</v>
      </c>
    </row>
    <row r="216" ht="15.75" customHeight="1">
      <c r="B216" s="3" t="str">
        <f>'idp Prjimp'!N211</f>
        <v>Marquis Haynes</v>
      </c>
      <c r="C216" s="3" t="str">
        <f>'idp Prjimp'!C211</f>
        <v>dl</v>
      </c>
      <c r="D216" s="3">
        <f>'idp Prjimp'!D211</f>
        <v>5.7</v>
      </c>
      <c r="E216" s="3">
        <f>'idp Prjimp'!E211</f>
        <v>0</v>
      </c>
      <c r="F216" s="3">
        <f>'idp Prjimp'!F211</f>
        <v>0</v>
      </c>
      <c r="G216" s="3">
        <f>'idp Prjimp'!G211</f>
        <v>0</v>
      </c>
      <c r="H216" s="3">
        <f>'idp Prjimp'!H211</f>
        <v>0</v>
      </c>
      <c r="I216" s="3">
        <f>'idp Prjimp'!I211</f>
        <v>0.2</v>
      </c>
      <c r="J216" s="3">
        <f>'idp Prjimp'!J211</f>
        <v>3.1</v>
      </c>
      <c r="K216" s="3">
        <f>'idp Prjimp'!K211</f>
        <v>0</v>
      </c>
      <c r="L216" s="3">
        <f>'idp Prjimp'!L211</f>
        <v>0</v>
      </c>
      <c r="M216" s="3">
        <f t="shared" si="4"/>
        <v>0</v>
      </c>
      <c r="N216" s="3">
        <f t="shared" si="2"/>
        <v>0</v>
      </c>
      <c r="O216" s="3">
        <f t="shared" si="3"/>
        <v>0</v>
      </c>
      <c r="P216" s="100"/>
      <c r="Q216" s="3" t="str">
        <f t="shared" si="5"/>
        <v>#REF!</v>
      </c>
      <c r="R216" s="3" t="str">
        <f t="array" ref="R216">IFERROR(INDEX(Overall!$C$3:$C$389,MATCH(B216,Overall!$D$3:$D$389,0)),"No")</f>
        <v>No</v>
      </c>
      <c r="S216" s="93">
        <f t="shared" si="6"/>
        <v>1</v>
      </c>
      <c r="T216" s="136"/>
      <c r="U216" s="3" t="str">
        <f t="shared" si="7"/>
        <v/>
      </c>
      <c r="W216" s="3">
        <f t="shared" si="8"/>
        <v>0</v>
      </c>
    </row>
    <row r="217" ht="15.75" customHeight="1">
      <c r="B217" s="3" t="str">
        <f>'idp Prjimp'!N212</f>
        <v>Marcus Davenport</v>
      </c>
      <c r="C217" s="3" t="str">
        <f>'idp Prjimp'!C212</f>
        <v>dl</v>
      </c>
      <c r="D217" s="3">
        <f>'idp Prjimp'!D212</f>
        <v>15.45255</v>
      </c>
      <c r="E217" s="3">
        <f>'idp Prjimp'!E212</f>
        <v>2.583144</v>
      </c>
      <c r="F217" s="3">
        <f>'idp Prjimp'!F212</f>
        <v>0.536827</v>
      </c>
      <c r="G217" s="3">
        <f>'idp Prjimp'!G212</f>
        <v>0</v>
      </c>
      <c r="H217" s="3">
        <f>'idp Prjimp'!H212</f>
        <v>0.277904</v>
      </c>
      <c r="I217" s="3">
        <f>'idp Prjimp'!I212</f>
        <v>7.314731</v>
      </c>
      <c r="J217" s="3">
        <f>'idp Prjimp'!J212</f>
        <v>17.46317</v>
      </c>
      <c r="K217" s="3">
        <f>'idp Prjimp'!K212</f>
        <v>0</v>
      </c>
      <c r="L217" s="3">
        <f>'idp Prjimp'!L212</f>
        <v>0</v>
      </c>
      <c r="M217" s="3">
        <f t="shared" si="4"/>
        <v>0</v>
      </c>
      <c r="N217" s="3">
        <f t="shared" si="2"/>
        <v>0</v>
      </c>
      <c r="O217" s="3">
        <f t="shared" si="3"/>
        <v>0</v>
      </c>
      <c r="P217" s="100"/>
      <c r="Q217" s="3" t="str">
        <f t="shared" si="5"/>
        <v>#REF!</v>
      </c>
      <c r="R217" s="3" t="str">
        <f t="array" ref="R217">IFERROR(INDEX(Overall!$C$3:$C$389,MATCH(B217,Overall!$D$3:$D$389,0)),"No")</f>
        <v>No</v>
      </c>
      <c r="S217" s="93">
        <f t="shared" si="6"/>
        <v>1</v>
      </c>
      <c r="T217" s="136"/>
      <c r="U217" s="3" t="str">
        <f t="shared" si="7"/>
        <v/>
      </c>
      <c r="W217" s="3">
        <f t="shared" si="8"/>
        <v>0</v>
      </c>
    </row>
    <row r="218" ht="15.75" customHeight="1">
      <c r="B218" s="3" t="str">
        <f>'idp Prjimp'!N213</f>
        <v>Matt Dickerson</v>
      </c>
      <c r="C218" s="3" t="str">
        <f>'idp Prjimp'!C213</f>
        <v>dl</v>
      </c>
      <c r="D218" s="3">
        <f>'idp Prjimp'!D213</f>
        <v>2.866667</v>
      </c>
      <c r="E218" s="3">
        <f>'idp Prjimp'!E213</f>
        <v>0</v>
      </c>
      <c r="F218" s="3">
        <f>'idp Prjimp'!F213</f>
        <v>0</v>
      </c>
      <c r="G218" s="3">
        <f>'idp Prjimp'!G213</f>
        <v>0</v>
      </c>
      <c r="H218" s="3">
        <f>'idp Prjimp'!H213</f>
        <v>0</v>
      </c>
      <c r="I218" s="3">
        <f>'idp Prjimp'!I213</f>
        <v>0</v>
      </c>
      <c r="J218" s="3">
        <f>'idp Prjimp'!J213</f>
        <v>1</v>
      </c>
      <c r="K218" s="3">
        <f>'idp Prjimp'!K213</f>
        <v>0</v>
      </c>
      <c r="L218" s="3">
        <f>'idp Prjimp'!L213</f>
        <v>0</v>
      </c>
      <c r="M218" s="3">
        <f t="shared" si="4"/>
        <v>0</v>
      </c>
      <c r="N218" s="3">
        <f t="shared" si="2"/>
        <v>0</v>
      </c>
      <c r="O218" s="3">
        <f t="shared" si="3"/>
        <v>0</v>
      </c>
      <c r="P218" s="100"/>
      <c r="Q218" s="3" t="str">
        <f t="shared" si="5"/>
        <v>#REF!</v>
      </c>
      <c r="R218" s="3" t="str">
        <f t="array" ref="R218">IFERROR(INDEX(Overall!$C$3:$C$389,MATCH(B218,Overall!$D$3:$D$389,0)),"No")</f>
        <v>No</v>
      </c>
      <c r="S218" s="93">
        <f t="shared" si="6"/>
        <v>1</v>
      </c>
      <c r="T218" s="136"/>
      <c r="U218" s="3" t="str">
        <f t="shared" si="7"/>
        <v/>
      </c>
      <c r="W218" s="3">
        <f t="shared" si="8"/>
        <v>0</v>
      </c>
    </row>
    <row r="219" ht="15.75" customHeight="1">
      <c r="B219" s="3" t="str">
        <f>'idp Prjimp'!N214</f>
        <v>Jullian Taylor</v>
      </c>
      <c r="C219" s="3" t="str">
        <f>'idp Prjimp'!C214</f>
        <v>dl</v>
      </c>
      <c r="D219" s="3">
        <f>'idp Prjimp'!D214</f>
        <v>8.5</v>
      </c>
      <c r="E219" s="3">
        <f>'idp Prjimp'!E214</f>
        <v>0.9</v>
      </c>
      <c r="F219" s="3">
        <f>'idp Prjimp'!F214</f>
        <v>0.8</v>
      </c>
      <c r="G219" s="3">
        <f>'idp Prjimp'!G214</f>
        <v>0</v>
      </c>
      <c r="H219" s="3">
        <f>'idp Prjimp'!H214</f>
        <v>0</v>
      </c>
      <c r="I219" s="3">
        <f>'idp Prjimp'!I214</f>
        <v>2.8</v>
      </c>
      <c r="J219" s="3">
        <f>'idp Prjimp'!J214</f>
        <v>21.5</v>
      </c>
      <c r="K219" s="3">
        <f>'idp Prjimp'!K214</f>
        <v>0</v>
      </c>
      <c r="L219" s="3">
        <f>'idp Prjimp'!L214</f>
        <v>0</v>
      </c>
      <c r="M219" s="3">
        <f t="shared" si="4"/>
        <v>0</v>
      </c>
      <c r="N219" s="3">
        <f t="shared" si="2"/>
        <v>0</v>
      </c>
      <c r="O219" s="3">
        <f t="shared" si="3"/>
        <v>0</v>
      </c>
      <c r="P219" s="100"/>
      <c r="Q219" s="3" t="str">
        <f t="shared" si="5"/>
        <v>#REF!</v>
      </c>
      <c r="R219" s="3" t="str">
        <f t="array" ref="R219">IFERROR(INDEX(Overall!$C$3:$C$389,MATCH(B219,Overall!$D$3:$D$389,0)),"No")</f>
        <v>No</v>
      </c>
      <c r="S219" s="93">
        <f t="shared" si="6"/>
        <v>1</v>
      </c>
      <c r="T219" s="136"/>
      <c r="U219" s="3" t="str">
        <f t="shared" si="7"/>
        <v/>
      </c>
      <c r="W219" s="3">
        <f t="shared" si="8"/>
        <v>0</v>
      </c>
    </row>
    <row r="220" ht="15.75" customHeight="1">
      <c r="B220" s="3" t="str">
        <f>'idp Prjimp'!N215</f>
        <v>Sebastian Joseph</v>
      </c>
      <c r="C220" s="3" t="str">
        <f>'idp Prjimp'!C215</f>
        <v>dl</v>
      </c>
      <c r="D220" s="3">
        <f>'idp Prjimp'!D215</f>
        <v>17.7</v>
      </c>
      <c r="E220" s="3">
        <f>'idp Prjimp'!E215</f>
        <v>0</v>
      </c>
      <c r="F220" s="3">
        <f>'idp Prjimp'!F215</f>
        <v>0</v>
      </c>
      <c r="G220" s="3">
        <f>'idp Prjimp'!G215</f>
        <v>0</v>
      </c>
      <c r="H220" s="3">
        <f>'idp Prjimp'!H215</f>
        <v>0</v>
      </c>
      <c r="I220" s="3">
        <f>'idp Prjimp'!I215</f>
        <v>1.3</v>
      </c>
      <c r="J220" s="3">
        <f>'idp Prjimp'!J215</f>
        <v>26.1</v>
      </c>
      <c r="K220" s="3">
        <f>'idp Prjimp'!K215</f>
        <v>0</v>
      </c>
      <c r="L220" s="3">
        <f>'idp Prjimp'!L215</f>
        <v>0</v>
      </c>
      <c r="M220" s="3">
        <f t="shared" si="4"/>
        <v>0</v>
      </c>
      <c r="N220" s="3">
        <f t="shared" si="2"/>
        <v>0</v>
      </c>
      <c r="O220" s="3">
        <f t="shared" si="3"/>
        <v>0</v>
      </c>
      <c r="P220" s="100"/>
      <c r="Q220" s="3" t="str">
        <f t="shared" si="5"/>
        <v>#REF!</v>
      </c>
      <c r="R220" s="3" t="str">
        <f t="array" ref="R220">IFERROR(INDEX(Overall!$C$3:$C$389,MATCH(B220,Overall!$D$3:$D$389,0)),"No")</f>
        <v>No</v>
      </c>
      <c r="S220" s="93">
        <f t="shared" si="6"/>
        <v>1</v>
      </c>
      <c r="T220" s="136"/>
      <c r="U220" s="3" t="str">
        <f t="shared" si="7"/>
        <v/>
      </c>
      <c r="W220" s="3">
        <f t="shared" si="8"/>
        <v>0</v>
      </c>
    </row>
    <row r="221" ht="15.75" customHeight="1">
      <c r="B221" s="3" t="str">
        <f>'idp Prjimp'!N216</f>
        <v>Zach Sieler</v>
      </c>
      <c r="C221" s="3" t="str">
        <f>'idp Prjimp'!C216</f>
        <v>dl</v>
      </c>
      <c r="D221" s="3">
        <f>'idp Prjimp'!D216</f>
        <v>3.253333</v>
      </c>
      <c r="E221" s="3">
        <f>'idp Prjimp'!E216</f>
        <v>0</v>
      </c>
      <c r="F221" s="3">
        <f>'idp Prjimp'!F216</f>
        <v>0</v>
      </c>
      <c r="G221" s="3">
        <f>'idp Prjimp'!G216</f>
        <v>0</v>
      </c>
      <c r="H221" s="3">
        <f>'idp Prjimp'!H216</f>
        <v>0.26</v>
      </c>
      <c r="I221" s="3">
        <f>'idp Prjimp'!I216</f>
        <v>0.313333</v>
      </c>
      <c r="J221" s="3">
        <f>'idp Prjimp'!J216</f>
        <v>3.733333</v>
      </c>
      <c r="K221" s="3">
        <f>'idp Prjimp'!K216</f>
        <v>0</v>
      </c>
      <c r="L221" s="3">
        <f>'idp Prjimp'!L216</f>
        <v>0</v>
      </c>
      <c r="M221" s="3">
        <f t="shared" si="4"/>
        <v>0</v>
      </c>
      <c r="N221" s="3">
        <f t="shared" si="2"/>
        <v>0</v>
      </c>
      <c r="O221" s="3">
        <f t="shared" si="3"/>
        <v>0</v>
      </c>
      <c r="P221" s="100"/>
      <c r="Q221" s="3" t="str">
        <f t="shared" si="5"/>
        <v>#REF!</v>
      </c>
      <c r="R221" s="3" t="str">
        <f t="array" ref="R221">IFERROR(INDEX(Overall!$C$3:$C$389,MATCH(B221,Overall!$D$3:$D$389,0)),"No")</f>
        <v>No</v>
      </c>
      <c r="S221" s="93">
        <f t="shared" si="6"/>
        <v>1</v>
      </c>
      <c r="T221" s="136"/>
      <c r="U221" s="3" t="str">
        <f t="shared" si="7"/>
        <v/>
      </c>
      <c r="W221" s="3">
        <f t="shared" si="8"/>
        <v>0</v>
      </c>
    </row>
    <row r="222" ht="15.75" customHeight="1">
      <c r="B222" s="3" t="str">
        <f>'idp Prjimp'!N217</f>
        <v>Poo1000 Ford</v>
      </c>
      <c r="C222" s="3" t="str">
        <f>'idp Prjimp'!C217</f>
        <v>dl</v>
      </c>
      <c r="D222" s="3">
        <f>'idp Prjimp'!D217</f>
        <v>9.4</v>
      </c>
      <c r="E222" s="3">
        <f>'idp Prjimp'!E217</f>
        <v>0</v>
      </c>
      <c r="F222" s="3">
        <f>'idp Prjimp'!F217</f>
        <v>0</v>
      </c>
      <c r="G222" s="3">
        <f>'idp Prjimp'!G217</f>
        <v>0</v>
      </c>
      <c r="H222" s="3">
        <f>'idp Prjimp'!H217</f>
        <v>0.8</v>
      </c>
      <c r="I222" s="3">
        <f>'idp Prjimp'!I217</f>
        <v>0.4</v>
      </c>
      <c r="J222" s="3">
        <f>'idp Prjimp'!J217</f>
        <v>18.4</v>
      </c>
      <c r="K222" s="3">
        <f>'idp Prjimp'!K217</f>
        <v>0</v>
      </c>
      <c r="L222" s="3">
        <f>'idp Prjimp'!L217</f>
        <v>0</v>
      </c>
      <c r="M222" s="3">
        <f t="shared" si="4"/>
        <v>0</v>
      </c>
      <c r="N222" s="3">
        <f t="shared" si="2"/>
        <v>0</v>
      </c>
      <c r="O222" s="3">
        <f t="shared" si="3"/>
        <v>0</v>
      </c>
      <c r="P222" s="100"/>
      <c r="Q222" s="3" t="str">
        <f t="shared" si="5"/>
        <v>#REF!</v>
      </c>
      <c r="R222" s="3" t="str">
        <f t="array" ref="R222">IFERROR(INDEX(Overall!$C$3:$C$389,MATCH(B222,Overall!$D$3:$D$389,0)),"No")</f>
        <v>No</v>
      </c>
      <c r="S222" s="93">
        <f t="shared" si="6"/>
        <v>1</v>
      </c>
      <c r="T222" s="136"/>
      <c r="U222" s="3" t="str">
        <f t="shared" si="7"/>
        <v/>
      </c>
      <c r="W222" s="3">
        <f t="shared" si="8"/>
        <v>0</v>
      </c>
    </row>
    <row r="223" ht="15.75" customHeight="1">
      <c r="B223" s="3" t="str">
        <f>'idp Prjimp'!N218</f>
        <v>Tyler Lancaster</v>
      </c>
      <c r="C223" s="3" t="str">
        <f>'idp Prjimp'!C218</f>
        <v>dl</v>
      </c>
      <c r="D223" s="3">
        <f>'idp Prjimp'!D218</f>
        <v>11.5</v>
      </c>
      <c r="E223" s="3">
        <f>'idp Prjimp'!E218</f>
        <v>0.6</v>
      </c>
      <c r="F223" s="3">
        <f>'idp Prjimp'!F218</f>
        <v>0.6</v>
      </c>
      <c r="G223" s="3">
        <f>'idp Prjimp'!G218</f>
        <v>0</v>
      </c>
      <c r="H223" s="3">
        <f>'idp Prjimp'!H218</f>
        <v>0.8</v>
      </c>
      <c r="I223" s="3">
        <f>'idp Prjimp'!I218</f>
        <v>1.2</v>
      </c>
      <c r="J223" s="3">
        <f>'idp Prjimp'!J218</f>
        <v>21.4</v>
      </c>
      <c r="K223" s="3">
        <f>'idp Prjimp'!K218</f>
        <v>0</v>
      </c>
      <c r="L223" s="3">
        <f>'idp Prjimp'!L218</f>
        <v>0</v>
      </c>
      <c r="M223" s="3">
        <f t="shared" si="4"/>
        <v>0</v>
      </c>
      <c r="N223" s="3">
        <f t="shared" si="2"/>
        <v>0</v>
      </c>
      <c r="O223" s="3">
        <f t="shared" si="3"/>
        <v>0</v>
      </c>
      <c r="P223" s="100"/>
      <c r="Q223" s="3" t="str">
        <f t="shared" si="5"/>
        <v>#REF!</v>
      </c>
      <c r="R223" s="3" t="str">
        <f t="array" ref="R223">IFERROR(INDEX(Overall!$C$3:$C$389,MATCH(B223,Overall!$D$3:$D$389,0)),"No")</f>
        <v>No</v>
      </c>
      <c r="S223" s="93">
        <f t="shared" si="6"/>
        <v>1</v>
      </c>
      <c r="T223" s="136"/>
      <c r="U223" s="3" t="str">
        <f t="shared" si="7"/>
        <v/>
      </c>
      <c r="W223" s="3">
        <f t="shared" si="8"/>
        <v>0</v>
      </c>
    </row>
    <row r="224" ht="15.75" customHeight="1">
      <c r="B224" s="3" t="str">
        <f>'idp Prjimp'!N219</f>
        <v>Bruce Hector</v>
      </c>
      <c r="C224" s="3" t="str">
        <f>'idp Prjimp'!C219</f>
        <v>dl</v>
      </c>
      <c r="D224" s="3">
        <f>'idp Prjimp'!D219</f>
        <v>0.01</v>
      </c>
      <c r="E224" s="3">
        <f>'idp Prjimp'!E219</f>
        <v>0</v>
      </c>
      <c r="F224" s="3">
        <f>'idp Prjimp'!F219</f>
        <v>0</v>
      </c>
      <c r="G224" s="3">
        <f>'idp Prjimp'!G219</f>
        <v>0</v>
      </c>
      <c r="H224" s="3">
        <f>'idp Prjimp'!H219</f>
        <v>0</v>
      </c>
      <c r="I224" s="3">
        <f>'idp Prjimp'!I219</f>
        <v>0</v>
      </c>
      <c r="J224" s="3">
        <f>'idp Prjimp'!J219</f>
        <v>0</v>
      </c>
      <c r="K224" s="3">
        <f>'idp Prjimp'!K219</f>
        <v>0</v>
      </c>
      <c r="L224" s="3">
        <f>'idp Prjimp'!L219</f>
        <v>0</v>
      </c>
      <c r="M224" s="3">
        <f t="shared" si="4"/>
        <v>0</v>
      </c>
      <c r="N224" s="3">
        <f t="shared" si="2"/>
        <v>0</v>
      </c>
      <c r="O224" s="3">
        <f t="shared" si="3"/>
        <v>0</v>
      </c>
      <c r="P224" s="100"/>
      <c r="Q224" s="3" t="str">
        <f t="shared" si="5"/>
        <v>#REF!</v>
      </c>
      <c r="R224" s="3" t="str">
        <f t="array" ref="R224">IFERROR(INDEX(Overall!$C$3:$C$389,MATCH(B224,Overall!$D$3:$D$389,0)),"No")</f>
        <v>No</v>
      </c>
      <c r="S224" s="93">
        <f t="shared" si="6"/>
        <v>1</v>
      </c>
      <c r="T224" s="136"/>
      <c r="U224" s="3" t="str">
        <f t="shared" si="7"/>
        <v/>
      </c>
      <c r="W224" s="3">
        <f t="shared" si="8"/>
        <v>0</v>
      </c>
    </row>
    <row r="225" ht="15.75" customHeight="1">
      <c r="B225" s="3" t="str">
        <f>'idp Prjimp'!N220</f>
        <v>Zach Allen</v>
      </c>
      <c r="C225" s="3" t="str">
        <f>'idp Prjimp'!C220</f>
        <v>dl</v>
      </c>
      <c r="D225" s="3">
        <f>'idp Prjimp'!D220</f>
        <v>7.351558</v>
      </c>
      <c r="E225" s="3">
        <f>'idp Prjimp'!E220</f>
        <v>0</v>
      </c>
      <c r="F225" s="3">
        <f>'idp Prjimp'!F220</f>
        <v>0</v>
      </c>
      <c r="G225" s="3">
        <f>'idp Prjimp'!G220</f>
        <v>0</v>
      </c>
      <c r="H225" s="3">
        <f>'idp Prjimp'!H220</f>
        <v>1.212606</v>
      </c>
      <c r="I225" s="3">
        <f>'idp Prjimp'!I220</f>
        <v>1.49051</v>
      </c>
      <c r="J225" s="3">
        <f>'idp Prjimp'!J220</f>
        <v>21.73045</v>
      </c>
      <c r="K225" s="3">
        <f>'idp Prjimp'!K220</f>
        <v>0</v>
      </c>
      <c r="L225" s="3">
        <f>'idp Prjimp'!L220</f>
        <v>0</v>
      </c>
      <c r="M225" s="3">
        <f t="shared" si="4"/>
        <v>0</v>
      </c>
      <c r="N225" s="3">
        <f t="shared" si="2"/>
        <v>0</v>
      </c>
      <c r="O225" s="3">
        <f t="shared" si="3"/>
        <v>0</v>
      </c>
      <c r="P225" s="100"/>
      <c r="Q225" s="3" t="str">
        <f t="shared" si="5"/>
        <v>#REF!</v>
      </c>
      <c r="R225" s="3" t="str">
        <f t="array" ref="R225">IFERROR(INDEX(Overall!$C$3:$C$389,MATCH(B225,Overall!$D$3:$D$389,0)),"No")</f>
        <v>No</v>
      </c>
      <c r="S225" s="93">
        <f t="shared" si="6"/>
        <v>1</v>
      </c>
      <c r="T225" s="136"/>
      <c r="U225" s="3" t="str">
        <f t="shared" si="7"/>
        <v/>
      </c>
      <c r="W225" s="3">
        <f t="shared" si="8"/>
        <v>0</v>
      </c>
    </row>
    <row r="226" ht="15.75" customHeight="1">
      <c r="B226" s="3" t="str">
        <f>'idp Prjimp'!N221</f>
        <v>Ben Banogu</v>
      </c>
      <c r="C226" s="3" t="str">
        <f>'idp Prjimp'!C221</f>
        <v>dl</v>
      </c>
      <c r="D226" s="3">
        <f>'idp Prjimp'!D221</f>
        <v>13.6</v>
      </c>
      <c r="E226" s="3">
        <f>'idp Prjimp'!E221</f>
        <v>0.6</v>
      </c>
      <c r="F226" s="3">
        <f>'idp Prjimp'!F221</f>
        <v>0</v>
      </c>
      <c r="G226" s="3">
        <f>'idp Prjimp'!G221</f>
        <v>0</v>
      </c>
      <c r="H226" s="3">
        <f>'idp Prjimp'!H221</f>
        <v>0.2</v>
      </c>
      <c r="I226" s="3">
        <f>'idp Prjimp'!I221</f>
        <v>1.7</v>
      </c>
      <c r="J226" s="3">
        <f>'idp Prjimp'!J221</f>
        <v>14</v>
      </c>
      <c r="K226" s="3">
        <f>'idp Prjimp'!K221</f>
        <v>0</v>
      </c>
      <c r="L226" s="3">
        <f>'idp Prjimp'!L221</f>
        <v>0</v>
      </c>
      <c r="M226" s="3">
        <f t="shared" si="4"/>
        <v>0</v>
      </c>
      <c r="N226" s="3">
        <f t="shared" si="2"/>
        <v>0</v>
      </c>
      <c r="O226" s="3">
        <f t="shared" si="3"/>
        <v>0</v>
      </c>
      <c r="P226" s="100"/>
      <c r="Q226" s="3" t="str">
        <f t="shared" si="5"/>
        <v>#REF!</v>
      </c>
      <c r="R226" s="3" t="str">
        <f t="array" ref="R226">IFERROR(INDEX(Overall!$C$3:$C$389,MATCH(B226,Overall!$D$3:$D$389,0)),"No")</f>
        <v>No</v>
      </c>
      <c r="S226" s="93">
        <f t="shared" si="6"/>
        <v>1</v>
      </c>
      <c r="T226" s="136"/>
      <c r="U226" s="3" t="str">
        <f t="shared" si="7"/>
        <v/>
      </c>
      <c r="W226" s="3">
        <f t="shared" si="8"/>
        <v>0</v>
      </c>
    </row>
    <row r="227" ht="15.75" customHeight="1">
      <c r="B227" s="3" t="str">
        <f>'idp Prjimp'!N222</f>
        <v>Isaiah Buggs</v>
      </c>
      <c r="C227" s="3" t="str">
        <f>'idp Prjimp'!C222</f>
        <v>dl</v>
      </c>
      <c r="D227" s="3">
        <f>'idp Prjimp'!D222</f>
        <v>2</v>
      </c>
      <c r="E227" s="3">
        <f>'idp Prjimp'!E222</f>
        <v>0</v>
      </c>
      <c r="F227" s="3">
        <f>'idp Prjimp'!F222</f>
        <v>0</v>
      </c>
      <c r="G227" s="3">
        <f>'idp Prjimp'!G222</f>
        <v>0</v>
      </c>
      <c r="H227" s="3">
        <f>'idp Prjimp'!H222</f>
        <v>0</v>
      </c>
      <c r="I227" s="3">
        <f>'idp Prjimp'!I222</f>
        <v>0</v>
      </c>
      <c r="J227" s="3">
        <f>'idp Prjimp'!J222</f>
        <v>1.7</v>
      </c>
      <c r="K227" s="3">
        <f>'idp Prjimp'!K222</f>
        <v>0</v>
      </c>
      <c r="L227" s="3">
        <f>'idp Prjimp'!L222</f>
        <v>0</v>
      </c>
      <c r="M227" s="3">
        <f t="shared" si="4"/>
        <v>0</v>
      </c>
      <c r="N227" s="3">
        <f t="shared" si="2"/>
        <v>0</v>
      </c>
      <c r="O227" s="3">
        <f t="shared" si="3"/>
        <v>0</v>
      </c>
      <c r="P227" s="100"/>
      <c r="Q227" s="3" t="str">
        <f t="shared" si="5"/>
        <v>#REF!</v>
      </c>
      <c r="R227" s="3" t="str">
        <f t="array" ref="R227">IFERROR(INDEX(Overall!$C$3:$C$389,MATCH(B227,Overall!$D$3:$D$389,0)),"No")</f>
        <v>No</v>
      </c>
      <c r="S227" s="93">
        <f t="shared" si="6"/>
        <v>1</v>
      </c>
      <c r="T227" s="136"/>
      <c r="U227" s="3" t="str">
        <f t="shared" si="7"/>
        <v/>
      </c>
      <c r="W227" s="3">
        <f t="shared" si="8"/>
        <v>0</v>
      </c>
    </row>
    <row r="228" ht="15.75" customHeight="1">
      <c r="B228" s="3" t="str">
        <f>'idp Prjimp'!N223</f>
        <v>Brian Burns</v>
      </c>
      <c r="C228" s="3" t="str">
        <f>'idp Prjimp'!C223</f>
        <v>dl</v>
      </c>
      <c r="D228" s="3">
        <f>'idp Prjimp'!D223</f>
        <v>14.2</v>
      </c>
      <c r="E228" s="3">
        <f>'idp Prjimp'!E223</f>
        <v>2</v>
      </c>
      <c r="F228" s="3">
        <f>'idp Prjimp'!F223</f>
        <v>1.2</v>
      </c>
      <c r="G228" s="3">
        <f>'idp Prjimp'!G223</f>
        <v>0</v>
      </c>
      <c r="H228" s="3">
        <f>'idp Prjimp'!H223</f>
        <v>1.3</v>
      </c>
      <c r="I228" s="3">
        <f>'idp Prjimp'!I223</f>
        <v>16.1</v>
      </c>
      <c r="J228" s="3">
        <f>'idp Prjimp'!J223</f>
        <v>33.4</v>
      </c>
      <c r="K228" s="3">
        <f>'idp Prjimp'!K223</f>
        <v>0</v>
      </c>
      <c r="L228" s="3">
        <f>'idp Prjimp'!L223</f>
        <v>0</v>
      </c>
      <c r="M228" s="3">
        <f t="shared" si="4"/>
        <v>0</v>
      </c>
      <c r="N228" s="3">
        <f t="shared" si="2"/>
        <v>0</v>
      </c>
      <c r="O228" s="3">
        <f t="shared" si="3"/>
        <v>0</v>
      </c>
      <c r="P228" s="100"/>
      <c r="Q228" s="3" t="str">
        <f t="shared" si="5"/>
        <v>#REF!</v>
      </c>
      <c r="R228" s="3" t="str">
        <f t="array" ref="R228">IFERROR(INDEX(Overall!$C$3:$C$389,MATCH(B228,Overall!$D$3:$D$389,0)),"No")</f>
        <v>No</v>
      </c>
      <c r="S228" s="93">
        <f t="shared" si="6"/>
        <v>1</v>
      </c>
      <c r="T228" s="136"/>
      <c r="U228" s="3" t="str">
        <f t="shared" si="7"/>
        <v/>
      </c>
      <c r="W228" s="3">
        <f t="shared" si="8"/>
        <v>0</v>
      </c>
    </row>
    <row r="229" ht="15.75" customHeight="1">
      <c r="B229" s="3" t="str">
        <f>'idp Prjimp'!N224</f>
        <v>L.J. Collier</v>
      </c>
      <c r="C229" s="3" t="str">
        <f>'idp Prjimp'!C224</f>
        <v>dl</v>
      </c>
      <c r="D229" s="3">
        <f>'idp Prjimp'!D224</f>
        <v>14.8</v>
      </c>
      <c r="E229" s="3">
        <f>'idp Prjimp'!E224</f>
        <v>0</v>
      </c>
      <c r="F229" s="3">
        <f>'idp Prjimp'!F224</f>
        <v>0</v>
      </c>
      <c r="G229" s="3">
        <f>'idp Prjimp'!G224</f>
        <v>0</v>
      </c>
      <c r="H229" s="3">
        <f>'idp Prjimp'!H224</f>
        <v>3.8</v>
      </c>
      <c r="I229" s="3">
        <f>'idp Prjimp'!I224</f>
        <v>2.7</v>
      </c>
      <c r="J229" s="3">
        <f>'idp Prjimp'!J224</f>
        <v>23.2</v>
      </c>
      <c r="K229" s="3">
        <f>'idp Prjimp'!K224</f>
        <v>0</v>
      </c>
      <c r="L229" s="3">
        <f>'idp Prjimp'!L224</f>
        <v>0</v>
      </c>
      <c r="M229" s="3">
        <f t="shared" si="4"/>
        <v>0</v>
      </c>
      <c r="N229" s="3">
        <f t="shared" si="2"/>
        <v>0</v>
      </c>
      <c r="O229" s="3">
        <f t="shared" si="3"/>
        <v>0</v>
      </c>
      <c r="P229" s="100"/>
      <c r="Q229" s="3" t="str">
        <f t="shared" si="5"/>
        <v>#REF!</v>
      </c>
      <c r="R229" s="3" t="str">
        <f t="array" ref="R229">IFERROR(INDEX(Overall!$C$3:$C$389,MATCH(B229,Overall!$D$3:$D$389,0)),"No")</f>
        <v>No</v>
      </c>
      <c r="S229" s="93">
        <f t="shared" si="6"/>
        <v>1</v>
      </c>
      <c r="T229" s="136"/>
      <c r="U229" s="3" t="str">
        <f t="shared" si="7"/>
        <v/>
      </c>
      <c r="W229" s="3">
        <f t="shared" si="8"/>
        <v>0</v>
      </c>
    </row>
    <row r="230" ht="15.75" customHeight="1">
      <c r="B230" s="3" t="str">
        <f>'idp Prjimp'!N225</f>
        <v>John Cominsky</v>
      </c>
      <c r="C230" s="3" t="str">
        <f>'idp Prjimp'!C225</f>
        <v>dl</v>
      </c>
      <c r="D230" s="3">
        <f>'idp Prjimp'!D225</f>
        <v>7.7</v>
      </c>
      <c r="E230" s="3">
        <f>'idp Prjimp'!E225</f>
        <v>0</v>
      </c>
      <c r="F230" s="3">
        <f>'idp Prjimp'!F225</f>
        <v>0</v>
      </c>
      <c r="G230" s="3">
        <f>'idp Prjimp'!G225</f>
        <v>0</v>
      </c>
      <c r="H230" s="3">
        <f>'idp Prjimp'!H225</f>
        <v>1.7</v>
      </c>
      <c r="I230" s="3">
        <f>'idp Prjimp'!I225</f>
        <v>0.7</v>
      </c>
      <c r="J230" s="3">
        <f>'idp Prjimp'!J225</f>
        <v>1.5</v>
      </c>
      <c r="K230" s="3">
        <f>'idp Prjimp'!K225</f>
        <v>0</v>
      </c>
      <c r="L230" s="3">
        <f>'idp Prjimp'!L225</f>
        <v>0</v>
      </c>
      <c r="M230" s="3">
        <f t="shared" si="4"/>
        <v>0</v>
      </c>
      <c r="N230" s="3">
        <f t="shared" si="2"/>
        <v>0</v>
      </c>
      <c r="O230" s="3">
        <f t="shared" si="3"/>
        <v>0</v>
      </c>
      <c r="P230" s="100"/>
      <c r="Q230" s="3" t="str">
        <f t="shared" si="5"/>
        <v>#REF!</v>
      </c>
      <c r="R230" s="3" t="str">
        <f t="array" ref="R230">IFERROR(INDEX(Overall!$C$3:$C$389,MATCH(B230,Overall!$D$3:$D$389,0)),"No")</f>
        <v>No</v>
      </c>
      <c r="S230" s="93">
        <f t="shared" si="6"/>
        <v>1</v>
      </c>
      <c r="T230" s="136"/>
      <c r="U230" s="3" t="str">
        <f t="shared" si="7"/>
        <v/>
      </c>
      <c r="W230" s="3">
        <f t="shared" si="8"/>
        <v>0</v>
      </c>
    </row>
    <row r="231" ht="15.75" customHeight="1">
      <c r="B231" s="3" t="str">
        <f>'idp Prjimp'!N226</f>
        <v>Clelin Ferrell</v>
      </c>
      <c r="C231" s="3" t="str">
        <f>'idp Prjimp'!C226</f>
        <v>dl</v>
      </c>
      <c r="D231" s="3">
        <f>'idp Prjimp'!D226</f>
        <v>12.79575</v>
      </c>
      <c r="E231" s="3">
        <f>'idp Prjimp'!E226</f>
        <v>0.536827</v>
      </c>
      <c r="F231" s="3">
        <f>'idp Prjimp'!F226</f>
        <v>0.536827</v>
      </c>
      <c r="G231" s="3">
        <f>'idp Prjimp'!G226</f>
        <v>0.536827</v>
      </c>
      <c r="H231" s="3">
        <f>'idp Prjimp'!H226</f>
        <v>3.814731</v>
      </c>
      <c r="I231" s="3">
        <f>'idp Prjimp'!I226</f>
        <v>5.415722</v>
      </c>
      <c r="J231" s="3">
        <f>'idp Prjimp'!J226</f>
        <v>28.91799</v>
      </c>
      <c r="K231" s="3">
        <f>'idp Prjimp'!K226</f>
        <v>0</v>
      </c>
      <c r="L231" s="3">
        <f>'idp Prjimp'!L226</f>
        <v>0</v>
      </c>
      <c r="M231" s="3">
        <f t="shared" si="4"/>
        <v>0</v>
      </c>
      <c r="N231" s="3">
        <f t="shared" si="2"/>
        <v>0</v>
      </c>
      <c r="O231" s="3">
        <f t="shared" si="3"/>
        <v>0</v>
      </c>
      <c r="P231" s="100"/>
      <c r="Q231" s="3" t="str">
        <f t="shared" si="5"/>
        <v>#REF!</v>
      </c>
      <c r="R231" s="3" t="str">
        <f t="array" ref="R231">IFERROR(INDEX(Overall!$C$3:$C$389,MATCH(B231,Overall!$D$3:$D$389,0)),"No")</f>
        <v>No</v>
      </c>
      <c r="S231" s="93">
        <f t="shared" si="6"/>
        <v>1</v>
      </c>
      <c r="T231" s="136"/>
      <c r="U231" s="3" t="str">
        <f t="shared" si="7"/>
        <v/>
      </c>
      <c r="W231" s="3">
        <f t="shared" si="8"/>
        <v>0</v>
      </c>
    </row>
    <row r="232" ht="15.75" customHeight="1">
      <c r="B232" s="3" t="str">
        <f>'idp Prjimp'!N227</f>
        <v>Kingsley Keke</v>
      </c>
      <c r="C232" s="3" t="str">
        <f>'idp Prjimp'!C227</f>
        <v>dl</v>
      </c>
      <c r="D232" s="3">
        <f>'idp Prjimp'!D227</f>
        <v>7.8</v>
      </c>
      <c r="E232" s="3">
        <f>'idp Prjimp'!E227</f>
        <v>0</v>
      </c>
      <c r="F232" s="3">
        <f>'idp Prjimp'!F227</f>
        <v>0</v>
      </c>
      <c r="G232" s="3">
        <f>'idp Prjimp'!G227</f>
        <v>0</v>
      </c>
      <c r="H232" s="3">
        <f>'idp Prjimp'!H227</f>
        <v>0</v>
      </c>
      <c r="I232" s="3">
        <f>'idp Prjimp'!I227</f>
        <v>0</v>
      </c>
      <c r="J232" s="3">
        <f>'idp Prjimp'!J227</f>
        <v>6.6</v>
      </c>
      <c r="K232" s="3">
        <f>'idp Prjimp'!K227</f>
        <v>0</v>
      </c>
      <c r="L232" s="3">
        <f>'idp Prjimp'!L227</f>
        <v>0</v>
      </c>
      <c r="M232" s="3">
        <f t="shared" si="4"/>
        <v>0</v>
      </c>
      <c r="N232" s="3">
        <f t="shared" si="2"/>
        <v>0</v>
      </c>
      <c r="O232" s="3">
        <f t="shared" si="3"/>
        <v>0</v>
      </c>
      <c r="P232" s="100"/>
      <c r="Q232" s="3" t="str">
        <f t="shared" si="5"/>
        <v>#REF!</v>
      </c>
      <c r="R232" s="3" t="str">
        <f t="array" ref="R232">IFERROR(INDEX(Overall!$C$3:$C$389,MATCH(B232,Overall!$D$3:$D$389,0)),"No")</f>
        <v>No</v>
      </c>
      <c r="S232" s="93">
        <f t="shared" si="6"/>
        <v>1</v>
      </c>
      <c r="T232" s="136"/>
      <c r="U232" s="3" t="str">
        <f t="shared" si="7"/>
        <v/>
      </c>
      <c r="W232" s="3">
        <f t="shared" si="8"/>
        <v>0</v>
      </c>
    </row>
    <row r="233" ht="15.75" customHeight="1">
      <c r="B233" s="3" t="str">
        <f>'idp Prjimp'!N228</f>
        <v>Dexter Lawrence</v>
      </c>
      <c r="C233" s="3" t="str">
        <f>'idp Prjimp'!C228</f>
        <v>dl</v>
      </c>
      <c r="D233" s="3">
        <f>'idp Prjimp'!D228</f>
        <v>13.98102</v>
      </c>
      <c r="E233" s="3">
        <f>'idp Prjimp'!E228</f>
        <v>0.722096</v>
      </c>
      <c r="F233" s="3">
        <f>'idp Prjimp'!F228</f>
        <v>0</v>
      </c>
      <c r="G233" s="3">
        <f>'idp Prjimp'!G228</f>
        <v>0</v>
      </c>
      <c r="H233" s="3">
        <f>'idp Prjimp'!H228</f>
        <v>1.768414</v>
      </c>
      <c r="I233" s="3">
        <f>'idp Prjimp'!I228</f>
        <v>2.832578</v>
      </c>
      <c r="J233" s="3">
        <f>'idp Prjimp'!J228</f>
        <v>26.29688</v>
      </c>
      <c r="K233" s="3">
        <f>'idp Prjimp'!K228</f>
        <v>0</v>
      </c>
      <c r="L233" s="3">
        <f>'idp Prjimp'!L228</f>
        <v>0</v>
      </c>
      <c r="M233" s="3">
        <f t="shared" si="4"/>
        <v>0</v>
      </c>
      <c r="N233" s="3">
        <f t="shared" si="2"/>
        <v>0</v>
      </c>
      <c r="O233" s="3">
        <f t="shared" si="3"/>
        <v>0</v>
      </c>
      <c r="P233" s="100"/>
      <c r="Q233" s="3" t="str">
        <f t="shared" si="5"/>
        <v>#REF!</v>
      </c>
      <c r="R233" s="3" t="str">
        <f t="array" ref="R233">IFERROR(INDEX(Overall!$C$3:$C$389,MATCH(B233,Overall!$D$3:$D$389,0)),"No")</f>
        <v>No</v>
      </c>
      <c r="S233" s="93">
        <f t="shared" si="6"/>
        <v>1</v>
      </c>
      <c r="T233" s="136"/>
      <c r="U233" s="3" t="str">
        <f t="shared" si="7"/>
        <v/>
      </c>
      <c r="W233" s="3">
        <f t="shared" si="8"/>
        <v>0</v>
      </c>
    </row>
    <row r="234" ht="15.75" customHeight="1">
      <c r="B234" s="3" t="str">
        <f>'idp Prjimp'!N229</f>
        <v>Ed Oliver</v>
      </c>
      <c r="C234" s="3" t="str">
        <f>'idp Prjimp'!C229</f>
        <v>dl</v>
      </c>
      <c r="D234" s="3">
        <f>'idp Prjimp'!D229</f>
        <v>15.99164</v>
      </c>
      <c r="E234" s="3">
        <f>'idp Prjimp'!E229</f>
        <v>0.722096</v>
      </c>
      <c r="F234" s="3">
        <f>'idp Prjimp'!F229</f>
        <v>0.092635</v>
      </c>
      <c r="G234" s="3">
        <f>'idp Prjimp'!G229</f>
        <v>0</v>
      </c>
      <c r="H234" s="3">
        <f>'idp Prjimp'!H229</f>
        <v>1.768414</v>
      </c>
      <c r="I234" s="3">
        <f>'idp Prjimp'!I229</f>
        <v>3.361048</v>
      </c>
      <c r="J234" s="3">
        <f>'idp Prjimp'!J229</f>
        <v>19.7221</v>
      </c>
      <c r="K234" s="3">
        <f>'idp Prjimp'!K229</f>
        <v>0</v>
      </c>
      <c r="L234" s="3">
        <f>'idp Prjimp'!L229</f>
        <v>0</v>
      </c>
      <c r="M234" s="3">
        <f t="shared" si="4"/>
        <v>0</v>
      </c>
      <c r="N234" s="3">
        <f t="shared" si="2"/>
        <v>0</v>
      </c>
      <c r="O234" s="3">
        <f t="shared" si="3"/>
        <v>0</v>
      </c>
      <c r="P234" s="100"/>
      <c r="Q234" s="3" t="str">
        <f t="shared" si="5"/>
        <v>#REF!</v>
      </c>
      <c r="R234" s="3" t="str">
        <f t="array" ref="R234">IFERROR(INDEX(Overall!$C$3:$C$389,MATCH(B234,Overall!$D$3:$D$389,0)),"No")</f>
        <v>No</v>
      </c>
      <c r="S234" s="93">
        <f t="shared" si="6"/>
        <v>1</v>
      </c>
      <c r="T234" s="136"/>
      <c r="U234" s="3" t="str">
        <f t="shared" si="7"/>
        <v/>
      </c>
      <c r="W234" s="3">
        <f t="shared" si="8"/>
        <v>0</v>
      </c>
    </row>
    <row r="235" ht="15.75" customHeight="1">
      <c r="B235" s="3" t="str">
        <f>'idp Prjimp'!N230</f>
        <v>Charles Omenihu</v>
      </c>
      <c r="C235" s="3" t="str">
        <f>'idp Prjimp'!C230</f>
        <v>dl</v>
      </c>
      <c r="D235" s="3">
        <f>'idp Prjimp'!D230</f>
        <v>6.397875</v>
      </c>
      <c r="E235" s="3">
        <f>'idp Prjimp'!E230</f>
        <v>1.046317</v>
      </c>
      <c r="F235" s="3">
        <f>'idp Prjimp'!F230</f>
        <v>0.536827</v>
      </c>
      <c r="G235" s="3">
        <f>'idp Prjimp'!G230</f>
        <v>0</v>
      </c>
      <c r="H235" s="3">
        <f>'idp Prjimp'!H230</f>
        <v>2.416856</v>
      </c>
      <c r="I235" s="3">
        <f>'idp Prjimp'!I230</f>
        <v>3.878895</v>
      </c>
      <c r="J235" s="3">
        <f>'idp Prjimp'!J230</f>
        <v>11.06303</v>
      </c>
      <c r="K235" s="3">
        <f>'idp Prjimp'!K230</f>
        <v>0</v>
      </c>
      <c r="L235" s="3">
        <f>'idp Prjimp'!L230</f>
        <v>0</v>
      </c>
      <c r="M235" s="3">
        <f t="shared" si="4"/>
        <v>0</v>
      </c>
      <c r="N235" s="3">
        <f t="shared" si="2"/>
        <v>0</v>
      </c>
      <c r="O235" s="3">
        <f t="shared" si="3"/>
        <v>0</v>
      </c>
      <c r="P235" s="100"/>
      <c r="Q235" s="3" t="str">
        <f t="shared" si="5"/>
        <v>#REF!</v>
      </c>
      <c r="R235" s="3" t="str">
        <f t="array" ref="R235">IFERROR(INDEX(Overall!$C$3:$C$389,MATCH(B235,Overall!$D$3:$D$389,0)),"No")</f>
        <v>No</v>
      </c>
      <c r="S235" s="93">
        <f t="shared" si="6"/>
        <v>1</v>
      </c>
      <c r="T235" s="136"/>
      <c r="U235" s="3" t="str">
        <f t="shared" si="7"/>
        <v/>
      </c>
      <c r="W235" s="3">
        <f t="shared" si="8"/>
        <v>0</v>
      </c>
    </row>
    <row r="236" ht="15.75" customHeight="1">
      <c r="B236" s="3" t="str">
        <f>'idp Prjimp'!N231</f>
        <v>Greg Gaines</v>
      </c>
      <c r="C236" s="3" t="str">
        <f>'idp Prjimp'!C231</f>
        <v>dl</v>
      </c>
      <c r="D236" s="3">
        <f>'idp Prjimp'!D231</f>
        <v>7.466667</v>
      </c>
      <c r="E236" s="3">
        <f>'idp Prjimp'!E231</f>
        <v>0</v>
      </c>
      <c r="F236" s="3">
        <f>'idp Prjimp'!F231</f>
        <v>0</v>
      </c>
      <c r="G236" s="3">
        <f>'idp Prjimp'!G231</f>
        <v>0</v>
      </c>
      <c r="H236" s="3">
        <f>'idp Prjimp'!H231</f>
        <v>0</v>
      </c>
      <c r="I236" s="3">
        <f>'idp Prjimp'!I231</f>
        <v>0.1</v>
      </c>
      <c r="J236" s="3">
        <f>'idp Prjimp'!J231</f>
        <v>5.6</v>
      </c>
      <c r="K236" s="3">
        <f>'idp Prjimp'!K231</f>
        <v>0</v>
      </c>
      <c r="L236" s="3">
        <f>'idp Prjimp'!L231</f>
        <v>0</v>
      </c>
      <c r="M236" s="3">
        <f t="shared" si="4"/>
        <v>0</v>
      </c>
      <c r="N236" s="3">
        <f t="shared" si="2"/>
        <v>0</v>
      </c>
      <c r="O236" s="3">
        <f t="shared" si="3"/>
        <v>0</v>
      </c>
      <c r="P236" s="100"/>
      <c r="Q236" s="3" t="str">
        <f t="shared" si="5"/>
        <v>#REF!</v>
      </c>
      <c r="R236" s="3" t="str">
        <f t="array" ref="R236">IFERROR(INDEX(Overall!$C$3:$C$389,MATCH(B236,Overall!$D$3:$D$389,0)),"No")</f>
        <v>No</v>
      </c>
      <c r="S236" s="93">
        <f t="shared" si="6"/>
        <v>1</v>
      </c>
      <c r="T236" s="136"/>
      <c r="U236" s="3" t="str">
        <f t="shared" si="7"/>
        <v/>
      </c>
      <c r="W236" s="3">
        <f t="shared" si="8"/>
        <v>0</v>
      </c>
    </row>
    <row r="237" ht="15.75" customHeight="1">
      <c r="B237" s="3" t="str">
        <f>'idp Prjimp'!N232</f>
        <v>Byron Cowart</v>
      </c>
      <c r="C237" s="3" t="str">
        <f>'idp Prjimp'!C232</f>
        <v>dl</v>
      </c>
      <c r="D237" s="3">
        <f>'idp Prjimp'!D232</f>
        <v>0.08</v>
      </c>
      <c r="E237" s="3">
        <f>'idp Prjimp'!E232</f>
        <v>0</v>
      </c>
      <c r="F237" s="3">
        <f>'idp Prjimp'!F232</f>
        <v>0</v>
      </c>
      <c r="G237" s="3">
        <f>'idp Prjimp'!G232</f>
        <v>0</v>
      </c>
      <c r="H237" s="3">
        <f>'idp Prjimp'!H232</f>
        <v>0</v>
      </c>
      <c r="I237" s="3">
        <f>'idp Prjimp'!I232</f>
        <v>0</v>
      </c>
      <c r="J237" s="3">
        <f>'idp Prjimp'!J232</f>
        <v>0.04</v>
      </c>
      <c r="K237" s="3">
        <f>'idp Prjimp'!K232</f>
        <v>0</v>
      </c>
      <c r="L237" s="3">
        <f>'idp Prjimp'!L232</f>
        <v>0</v>
      </c>
      <c r="M237" s="3">
        <f t="shared" si="4"/>
        <v>0</v>
      </c>
      <c r="N237" s="3">
        <f t="shared" si="2"/>
        <v>0</v>
      </c>
      <c r="O237" s="3">
        <f t="shared" si="3"/>
        <v>0</v>
      </c>
      <c r="P237" s="100"/>
      <c r="Q237" s="3" t="str">
        <f t="shared" si="5"/>
        <v>#REF!</v>
      </c>
      <c r="R237" s="3" t="str">
        <f t="array" ref="R237">IFERROR(INDEX(Overall!$C$3:$C$389,MATCH(B237,Overall!$D$3:$D$389,0)),"No")</f>
        <v>No</v>
      </c>
      <c r="S237" s="93">
        <f t="shared" si="6"/>
        <v>1</v>
      </c>
      <c r="T237" s="136"/>
      <c r="U237" s="3" t="str">
        <f t="shared" si="7"/>
        <v/>
      </c>
      <c r="W237" s="3">
        <f t="shared" si="8"/>
        <v>0</v>
      </c>
    </row>
    <row r="238" ht="15.75" customHeight="1">
      <c r="B238" s="3" t="str">
        <f>'idp Prjimp'!N233</f>
        <v>Dre'Mont Jones</v>
      </c>
      <c r="C238" s="3" t="str">
        <f>'idp Prjimp'!C233</f>
        <v>dl</v>
      </c>
      <c r="D238" s="3">
        <f>'idp Prjimp'!D233</f>
        <v>11.63934</v>
      </c>
      <c r="E238" s="3">
        <f>'idp Prjimp'!E233</f>
        <v>0.278676</v>
      </c>
      <c r="F238" s="3">
        <f>'idp Prjimp'!F233</f>
        <v>0</v>
      </c>
      <c r="G238" s="3">
        <f>'idp Prjimp'!G233</f>
        <v>0.577059</v>
      </c>
      <c r="H238" s="3">
        <f>'idp Prjimp'!H233</f>
        <v>1.072132</v>
      </c>
      <c r="I238" s="3">
        <f>'idp Prjimp'!I233</f>
        <v>2.326176</v>
      </c>
      <c r="J238" s="3">
        <f>'idp Prjimp'!J233</f>
        <v>18.10169</v>
      </c>
      <c r="K238" s="3">
        <f>'idp Prjimp'!K233</f>
        <v>0</v>
      </c>
      <c r="L238" s="3">
        <f>'idp Prjimp'!L233</f>
        <v>0</v>
      </c>
      <c r="M238" s="3">
        <f t="shared" si="4"/>
        <v>0</v>
      </c>
      <c r="N238" s="3">
        <f t="shared" si="2"/>
        <v>0</v>
      </c>
      <c r="O238" s="3">
        <f t="shared" si="3"/>
        <v>0</v>
      </c>
      <c r="P238" s="100"/>
      <c r="Q238" s="3" t="str">
        <f t="shared" si="5"/>
        <v>#REF!</v>
      </c>
      <c r="R238" s="3" t="str">
        <f t="array" ref="R238">IFERROR(INDEX(Overall!$C$3:$C$389,MATCH(B238,Overall!$D$3:$D$389,0)),"No")</f>
        <v>No</v>
      </c>
      <c r="S238" s="93">
        <f t="shared" si="6"/>
        <v>1</v>
      </c>
      <c r="T238" s="136"/>
      <c r="U238" s="3" t="str">
        <f t="shared" si="7"/>
        <v/>
      </c>
      <c r="W238" s="3">
        <f t="shared" si="8"/>
        <v>0</v>
      </c>
    </row>
    <row r="239" ht="15.75" customHeight="1">
      <c r="B239" s="3" t="str">
        <f>'idp Prjimp'!N234</f>
        <v>Michael Dogbe</v>
      </c>
      <c r="C239" s="3" t="str">
        <f>'idp Prjimp'!C234</f>
        <v>dl</v>
      </c>
      <c r="D239" s="3">
        <f>'idp Prjimp'!D234</f>
        <v>8.3</v>
      </c>
      <c r="E239" s="3">
        <f>'idp Prjimp'!E234</f>
        <v>0</v>
      </c>
      <c r="F239" s="3">
        <f>'idp Prjimp'!F234</f>
        <v>0</v>
      </c>
      <c r="G239" s="3">
        <f>'idp Prjimp'!G234</f>
        <v>0</v>
      </c>
      <c r="H239" s="3">
        <f>'idp Prjimp'!H234</f>
        <v>0.3</v>
      </c>
      <c r="I239" s="3">
        <f>'idp Prjimp'!I234</f>
        <v>0.4</v>
      </c>
      <c r="J239" s="3">
        <f>'idp Prjimp'!J234</f>
        <v>11.7</v>
      </c>
      <c r="K239" s="3">
        <f>'idp Prjimp'!K234</f>
        <v>0</v>
      </c>
      <c r="L239" s="3">
        <f>'idp Prjimp'!L234</f>
        <v>0</v>
      </c>
      <c r="M239" s="3">
        <f t="shared" si="4"/>
        <v>0</v>
      </c>
      <c r="N239" s="3">
        <f t="shared" si="2"/>
        <v>0</v>
      </c>
      <c r="O239" s="3">
        <f t="shared" si="3"/>
        <v>0</v>
      </c>
      <c r="P239" s="100"/>
      <c r="Q239" s="3" t="str">
        <f t="shared" si="5"/>
        <v>#REF!</v>
      </c>
      <c r="R239" s="3" t="str">
        <f t="array" ref="R239">IFERROR(INDEX(Overall!$C$3:$C$389,MATCH(B239,Overall!$D$3:$D$389,0)),"No")</f>
        <v>No</v>
      </c>
      <c r="S239" s="93">
        <f t="shared" si="6"/>
        <v>1</v>
      </c>
      <c r="T239" s="136"/>
      <c r="U239" s="3" t="str">
        <f t="shared" si="7"/>
        <v/>
      </c>
      <c r="W239" s="3">
        <f t="shared" si="8"/>
        <v>0</v>
      </c>
    </row>
    <row r="240" ht="15.75" customHeight="1">
      <c r="B240" s="3" t="str">
        <f>'idp Prjimp'!N235</f>
        <v>Joe Jackson</v>
      </c>
      <c r="C240" s="3" t="str">
        <f>'idp Prjimp'!C235</f>
        <v>dl</v>
      </c>
      <c r="D240" s="3">
        <f>'idp Prjimp'!D235</f>
        <v>3.7</v>
      </c>
      <c r="E240" s="3">
        <f>'idp Prjimp'!E235</f>
        <v>0</v>
      </c>
      <c r="F240" s="3">
        <f>'idp Prjimp'!F235</f>
        <v>0</v>
      </c>
      <c r="G240" s="3">
        <f>'idp Prjimp'!G235</f>
        <v>0</v>
      </c>
      <c r="H240" s="3">
        <f>'idp Prjimp'!H235</f>
        <v>0.4</v>
      </c>
      <c r="I240" s="3">
        <f>'idp Prjimp'!I235</f>
        <v>0</v>
      </c>
      <c r="J240" s="3">
        <f>'idp Prjimp'!J235</f>
        <v>0.5</v>
      </c>
      <c r="K240" s="3">
        <f>'idp Prjimp'!K235</f>
        <v>0</v>
      </c>
      <c r="L240" s="3">
        <f>'idp Prjimp'!L235</f>
        <v>0</v>
      </c>
      <c r="M240" s="3">
        <f t="shared" si="4"/>
        <v>0</v>
      </c>
      <c r="N240" s="3">
        <f t="shared" si="2"/>
        <v>0</v>
      </c>
      <c r="O240" s="3">
        <f t="shared" si="3"/>
        <v>0</v>
      </c>
      <c r="P240" s="100"/>
      <c r="Q240" s="3" t="str">
        <f t="shared" si="5"/>
        <v>#REF!</v>
      </c>
      <c r="R240" s="3" t="str">
        <f t="array" ref="R240">IFERROR(INDEX(Overall!$C$3:$C$389,MATCH(B240,Overall!$D$3:$D$389,0)),"No")</f>
        <v>No</v>
      </c>
      <c r="S240" s="93">
        <f t="shared" si="6"/>
        <v>1</v>
      </c>
      <c r="T240" s="136"/>
      <c r="U240" s="3" t="str">
        <f t="shared" si="7"/>
        <v/>
      </c>
      <c r="W240" s="3">
        <f t="shared" si="8"/>
        <v>0</v>
      </c>
    </row>
    <row r="241" ht="15.75" customHeight="1">
      <c r="B241" s="3" t="str">
        <f>'idp Prjimp'!N236</f>
        <v>Maxx Crosby</v>
      </c>
      <c r="C241" s="3" t="str">
        <f>'idp Prjimp'!C236</f>
        <v>dl</v>
      </c>
      <c r="D241" s="3">
        <f>'idp Prjimp'!D236</f>
        <v>13.86105</v>
      </c>
      <c r="E241" s="3">
        <f>'idp Prjimp'!E236</f>
        <v>3.231586</v>
      </c>
      <c r="F241" s="3">
        <f>'idp Prjimp'!F236</f>
        <v>0</v>
      </c>
      <c r="G241" s="3">
        <f>'idp Prjimp'!G236</f>
        <v>0</v>
      </c>
      <c r="H241" s="3">
        <f>'idp Prjimp'!H236</f>
        <v>3.814731</v>
      </c>
      <c r="I241" s="3">
        <f>'idp Prjimp'!I236</f>
        <v>9.777904</v>
      </c>
      <c r="J241" s="3">
        <f>'idp Prjimp'!J236</f>
        <v>37.35382</v>
      </c>
      <c r="K241" s="3">
        <f>'idp Prjimp'!K236</f>
        <v>0</v>
      </c>
      <c r="L241" s="3">
        <f>'idp Prjimp'!L236</f>
        <v>0</v>
      </c>
      <c r="M241" s="3">
        <f t="shared" si="4"/>
        <v>0</v>
      </c>
      <c r="N241" s="3">
        <f t="shared" si="2"/>
        <v>0</v>
      </c>
      <c r="O241" s="3">
        <f t="shared" si="3"/>
        <v>0</v>
      </c>
      <c r="P241" s="100"/>
      <c r="Q241" s="3" t="str">
        <f t="shared" si="5"/>
        <v>#REF!</v>
      </c>
      <c r="R241" s="3" t="str">
        <f t="array" ref="R241">IFERROR(INDEX(Overall!$C$3:$C$389,MATCH(B241,Overall!$D$3:$D$389,0)),"No")</f>
        <v>No</v>
      </c>
      <c r="S241" s="93">
        <f t="shared" si="6"/>
        <v>1</v>
      </c>
      <c r="T241" s="136"/>
      <c r="U241" s="3" t="str">
        <f t="shared" si="7"/>
        <v/>
      </c>
      <c r="W241" s="3">
        <f t="shared" si="8"/>
        <v>0</v>
      </c>
    </row>
    <row r="242" ht="15.75" customHeight="1">
      <c r="B242" s="3" t="str">
        <f>'idp Prjimp'!N237</f>
        <v>Quinnen Williams</v>
      </c>
      <c r="C242" s="3" t="str">
        <f>'idp Prjimp'!C237</f>
        <v>dl</v>
      </c>
      <c r="D242" s="3">
        <f>'idp Prjimp'!D237</f>
        <v>18.32422</v>
      </c>
      <c r="E242" s="3">
        <f>'idp Prjimp'!E237</f>
        <v>0.536827</v>
      </c>
      <c r="F242" s="3">
        <f>'idp Prjimp'!F237</f>
        <v>1.073654</v>
      </c>
      <c r="G242" s="3">
        <f>'idp Prjimp'!G237</f>
        <v>0</v>
      </c>
      <c r="H242" s="3">
        <f>'idp Prjimp'!H237</f>
        <v>1.370538</v>
      </c>
      <c r="I242" s="3">
        <f>'idp Prjimp'!I237</f>
        <v>4.5</v>
      </c>
      <c r="J242" s="3">
        <f>'idp Prjimp'!J237</f>
        <v>23.09263</v>
      </c>
      <c r="K242" s="3">
        <f>'idp Prjimp'!K237</f>
        <v>0</v>
      </c>
      <c r="L242" s="3">
        <f>'idp Prjimp'!L237</f>
        <v>0</v>
      </c>
      <c r="M242" s="3">
        <f t="shared" si="4"/>
        <v>0</v>
      </c>
      <c r="N242" s="3">
        <f t="shared" si="2"/>
        <v>0</v>
      </c>
      <c r="O242" s="3">
        <f t="shared" si="3"/>
        <v>0</v>
      </c>
      <c r="P242" s="100"/>
      <c r="Q242" s="3" t="str">
        <f t="shared" si="5"/>
        <v>#REF!</v>
      </c>
      <c r="R242" s="3" t="str">
        <f t="array" ref="R242">IFERROR(INDEX(Overall!$C$3:$C$389,MATCH(B242,Overall!$D$3:$D$389,0)),"No")</f>
        <v>No</v>
      </c>
      <c r="S242" s="93">
        <f t="shared" si="6"/>
        <v>1</v>
      </c>
      <c r="T242" s="136"/>
      <c r="U242" s="3" t="str">
        <f t="shared" si="7"/>
        <v/>
      </c>
      <c r="W242" s="3">
        <f t="shared" si="8"/>
        <v>0</v>
      </c>
    </row>
    <row r="243" ht="15.75" customHeight="1">
      <c r="B243" s="3" t="str">
        <f>'idp Prjimp'!N238</f>
        <v>Chase Winovich</v>
      </c>
      <c r="C243" s="3" t="str">
        <f>'idp Prjimp'!C238</f>
        <v>dl</v>
      </c>
      <c r="D243" s="3">
        <f>'idp Prjimp'!D238</f>
        <v>9.583144</v>
      </c>
      <c r="E243" s="3">
        <f>'idp Prjimp'!E238</f>
        <v>0.231586</v>
      </c>
      <c r="F243" s="3">
        <f>'idp Prjimp'!F238</f>
        <v>0.138952</v>
      </c>
      <c r="G243" s="3">
        <f>'idp Prjimp'!G238</f>
        <v>0</v>
      </c>
      <c r="H243" s="3">
        <f>'idp Prjimp'!H238</f>
        <v>2.119972</v>
      </c>
      <c r="I243" s="3">
        <f>'idp Prjimp'!I238</f>
        <v>5.388385</v>
      </c>
      <c r="J243" s="3">
        <f>'idp Prjimp'!J238</f>
        <v>18.70312</v>
      </c>
      <c r="K243" s="3">
        <f>'idp Prjimp'!K238</f>
        <v>0</v>
      </c>
      <c r="L243" s="3">
        <f>'idp Prjimp'!L238</f>
        <v>0</v>
      </c>
      <c r="M243" s="3">
        <f t="shared" si="4"/>
        <v>0</v>
      </c>
      <c r="N243" s="3">
        <f t="shared" si="2"/>
        <v>0</v>
      </c>
      <c r="O243" s="3">
        <f t="shared" si="3"/>
        <v>0</v>
      </c>
      <c r="P243" s="100"/>
      <c r="Q243" s="3" t="str">
        <f t="shared" si="5"/>
        <v>#REF!</v>
      </c>
      <c r="R243" s="3" t="str">
        <f t="array" ref="R243">IFERROR(INDEX(Overall!$C$3:$C$389,MATCH(B243,Overall!$D$3:$D$389,0)),"No")</f>
        <v>No</v>
      </c>
      <c r="S243" s="93">
        <f t="shared" si="6"/>
        <v>1</v>
      </c>
      <c r="T243" s="136"/>
      <c r="U243" s="3" t="str">
        <f t="shared" si="7"/>
        <v/>
      </c>
      <c r="W243" s="3">
        <f t="shared" si="8"/>
        <v>0</v>
      </c>
    </row>
    <row r="244" ht="15.75" customHeight="1">
      <c r="B244" s="3" t="str">
        <f>'idp Prjimp'!N239</f>
        <v>Oshane Ximines</v>
      </c>
      <c r="C244" s="3" t="str">
        <f>'idp Prjimp'!C239</f>
        <v>dl</v>
      </c>
      <c r="D244" s="3">
        <f>'idp Prjimp'!D239</f>
        <v>13.1</v>
      </c>
      <c r="E244" s="3">
        <f>'idp Prjimp'!E239</f>
        <v>0</v>
      </c>
      <c r="F244" s="3">
        <f>'idp Prjimp'!F239</f>
        <v>0</v>
      </c>
      <c r="G244" s="3">
        <f>'idp Prjimp'!G239</f>
        <v>0</v>
      </c>
      <c r="H244" s="3">
        <f>'idp Prjimp'!H239</f>
        <v>0.6</v>
      </c>
      <c r="I244" s="3">
        <f>'idp Prjimp'!I239</f>
        <v>3.4</v>
      </c>
      <c r="J244" s="3">
        <f>'idp Prjimp'!J239</f>
        <v>11.5</v>
      </c>
      <c r="K244" s="3">
        <f>'idp Prjimp'!K239</f>
        <v>0</v>
      </c>
      <c r="L244" s="3">
        <f>'idp Prjimp'!L239</f>
        <v>0</v>
      </c>
      <c r="M244" s="3">
        <f t="shared" si="4"/>
        <v>0</v>
      </c>
      <c r="N244" s="3">
        <f t="shared" si="2"/>
        <v>0</v>
      </c>
      <c r="O244" s="3">
        <f t="shared" si="3"/>
        <v>0</v>
      </c>
      <c r="P244" s="100"/>
      <c r="Q244" s="3" t="str">
        <f t="shared" si="5"/>
        <v>#REF!</v>
      </c>
      <c r="R244" s="3" t="str">
        <f t="array" ref="R244">IFERROR(INDEX(Overall!$C$3:$C$389,MATCH(B244,Overall!$D$3:$D$389,0)),"No")</f>
        <v>No</v>
      </c>
      <c r="S244" s="93">
        <f t="shared" si="6"/>
        <v>1</v>
      </c>
      <c r="T244" s="136"/>
      <c r="U244" s="3" t="str">
        <f t="shared" si="7"/>
        <v/>
      </c>
      <c r="W244" s="3">
        <f t="shared" si="8"/>
        <v>0</v>
      </c>
    </row>
    <row r="245" ht="15.75" customHeight="1">
      <c r="B245" s="3" t="str">
        <f>'idp Prjimp'!N240</f>
        <v>Josh Allen</v>
      </c>
      <c r="C245" s="3" t="str">
        <f>'idp Prjimp'!C240</f>
        <v>dl</v>
      </c>
      <c r="D245" s="3">
        <f>'idp Prjimp'!D240</f>
        <v>14.58314</v>
      </c>
      <c r="E245" s="3">
        <f>'idp Prjimp'!E240</f>
        <v>2.046317</v>
      </c>
      <c r="F245" s="3">
        <f>'idp Prjimp'!F240</f>
        <v>0.324221</v>
      </c>
      <c r="G245" s="3">
        <f>'idp Prjimp'!G240</f>
        <v>0.231586</v>
      </c>
      <c r="H245" s="3">
        <f>'idp Prjimp'!H240</f>
        <v>0.694759</v>
      </c>
      <c r="I245" s="3">
        <f>'idp Prjimp'!I240</f>
        <v>11.48102</v>
      </c>
      <c r="J245" s="3">
        <f>'idp Prjimp'!J240</f>
        <v>33.01062</v>
      </c>
      <c r="K245" s="3">
        <f>'idp Prjimp'!K240</f>
        <v>0</v>
      </c>
      <c r="L245" s="3">
        <f>'idp Prjimp'!L240</f>
        <v>0</v>
      </c>
      <c r="M245" s="3">
        <f t="shared" si="4"/>
        <v>0</v>
      </c>
      <c r="N245" s="3">
        <f t="shared" si="2"/>
        <v>0</v>
      </c>
      <c r="O245" s="3">
        <f t="shared" si="3"/>
        <v>0</v>
      </c>
      <c r="P245" s="100"/>
      <c r="Q245" s="3" t="str">
        <f t="shared" si="5"/>
        <v>#REF!</v>
      </c>
      <c r="R245" s="3" t="str">
        <f t="array" ref="R245">IFERROR(INDEX(Overall!$C$3:$C$389,MATCH(B245,Overall!$D$3:$D$389,0)),"No")</f>
        <v>Yes</v>
      </c>
      <c r="S245" s="93">
        <f t="shared" si="6"/>
        <v>0</v>
      </c>
      <c r="T245" s="136"/>
      <c r="U245" s="3" t="str">
        <f t="shared" si="7"/>
        <v/>
      </c>
      <c r="W245" s="3">
        <f t="shared" si="8"/>
        <v>0</v>
      </c>
    </row>
    <row r="246" ht="15.75" customHeight="1">
      <c r="B246" s="3" t="str">
        <f>'idp Prjimp'!N241</f>
        <v>Nick Bosa</v>
      </c>
      <c r="C246" s="3" t="str">
        <f>'idp Prjimp'!C241</f>
        <v>dl</v>
      </c>
      <c r="D246" s="3">
        <f>'idp Prjimp'!D241</f>
        <v>19.11161</v>
      </c>
      <c r="E246" s="3">
        <f>'idp Prjimp'!E241</f>
        <v>2.463173</v>
      </c>
      <c r="F246" s="3">
        <f>'idp Prjimp'!F241</f>
        <v>1.761946</v>
      </c>
      <c r="G246" s="3">
        <f>'idp Prjimp'!G241</f>
        <v>0.53928</v>
      </c>
      <c r="H246" s="3">
        <f>'idp Prjimp'!H241</f>
        <v>4.275759</v>
      </c>
      <c r="I246" s="3">
        <f>'idp Prjimp'!I241</f>
        <v>11.61508</v>
      </c>
      <c r="J246" s="3">
        <f>'idp Prjimp'!J241</f>
        <v>45.4501</v>
      </c>
      <c r="K246" s="3">
        <f>'idp Prjimp'!K241</f>
        <v>0</v>
      </c>
      <c r="L246" s="3">
        <f>'idp Prjimp'!L241</f>
        <v>0</v>
      </c>
      <c r="M246" s="3">
        <f t="shared" si="4"/>
        <v>0</v>
      </c>
      <c r="N246" s="3">
        <f t="shared" si="2"/>
        <v>0</v>
      </c>
      <c r="O246" s="3">
        <f t="shared" si="3"/>
        <v>0</v>
      </c>
      <c r="P246" s="100"/>
      <c r="Q246" s="3" t="str">
        <f t="shared" si="5"/>
        <v>#REF!</v>
      </c>
      <c r="R246" s="3" t="str">
        <f t="array" ref="R246">IFERROR(INDEX(Overall!$C$3:$C$389,MATCH(B246,Overall!$D$3:$D$389,0)),"No")</f>
        <v>No</v>
      </c>
      <c r="S246" s="93">
        <f t="shared" si="6"/>
        <v>1</v>
      </c>
      <c r="T246" s="136"/>
      <c r="U246" s="3" t="str">
        <f t="shared" si="7"/>
        <v/>
      </c>
      <c r="W246" s="3">
        <f t="shared" si="8"/>
        <v>0</v>
      </c>
    </row>
    <row r="247" ht="15.75" customHeight="1">
      <c r="B247" s="3" t="str">
        <f>'idp Prjimp'!N242</f>
        <v>Trysten Hill</v>
      </c>
      <c r="C247" s="3" t="str">
        <f>'idp Prjimp'!C242</f>
        <v>dl</v>
      </c>
      <c r="D247" s="3">
        <f>'idp Prjimp'!D242</f>
        <v>0.4</v>
      </c>
      <c r="E247" s="3">
        <f>'idp Prjimp'!E242</f>
        <v>0</v>
      </c>
      <c r="F247" s="3">
        <f>'idp Prjimp'!F242</f>
        <v>0</v>
      </c>
      <c r="G247" s="3">
        <f>'idp Prjimp'!G242</f>
        <v>0</v>
      </c>
      <c r="H247" s="3">
        <f>'idp Prjimp'!H242</f>
        <v>0</v>
      </c>
      <c r="I247" s="3">
        <f>'idp Prjimp'!I242</f>
        <v>0</v>
      </c>
      <c r="J247" s="3">
        <f>'idp Prjimp'!J242</f>
        <v>4</v>
      </c>
      <c r="K247" s="3">
        <f>'idp Prjimp'!K242</f>
        <v>0</v>
      </c>
      <c r="L247" s="3">
        <f>'idp Prjimp'!L242</f>
        <v>0</v>
      </c>
      <c r="M247" s="3">
        <f t="shared" si="4"/>
        <v>0</v>
      </c>
      <c r="N247" s="3">
        <f t="shared" si="2"/>
        <v>0</v>
      </c>
      <c r="O247" s="3">
        <f t="shared" si="3"/>
        <v>0</v>
      </c>
      <c r="P247" s="100"/>
      <c r="Q247" s="3" t="str">
        <f t="shared" si="5"/>
        <v>#REF!</v>
      </c>
      <c r="R247" s="3" t="str">
        <f t="array" ref="R247">IFERROR(INDEX(Overall!$C$3:$C$389,MATCH(B247,Overall!$D$3:$D$389,0)),"No")</f>
        <v>No</v>
      </c>
      <c r="S247" s="93">
        <f t="shared" si="6"/>
        <v>1</v>
      </c>
      <c r="T247" s="136"/>
      <c r="U247" s="3" t="str">
        <f t="shared" si="7"/>
        <v/>
      </c>
      <c r="W247" s="3">
        <f t="shared" si="8"/>
        <v>0</v>
      </c>
    </row>
    <row r="248" ht="15.75" customHeight="1">
      <c r="B248" s="3" t="str">
        <f>'idp Prjimp'!N243</f>
        <v>Darryl Johnson</v>
      </c>
      <c r="C248" s="3" t="str">
        <f>'idp Prjimp'!C243</f>
        <v>dl</v>
      </c>
      <c r="D248" s="3">
        <f>'idp Prjimp'!D243</f>
        <v>2.6</v>
      </c>
      <c r="E248" s="3">
        <f>'idp Prjimp'!E243</f>
        <v>0</v>
      </c>
      <c r="F248" s="3">
        <f>'idp Prjimp'!F243</f>
        <v>0</v>
      </c>
      <c r="G248" s="3">
        <f>'idp Prjimp'!G243</f>
        <v>0</v>
      </c>
      <c r="H248" s="3">
        <f>'idp Prjimp'!H243</f>
        <v>0</v>
      </c>
      <c r="I248" s="3">
        <f>'idp Prjimp'!I243</f>
        <v>0.2</v>
      </c>
      <c r="J248" s="3">
        <f>'idp Prjimp'!J243</f>
        <v>5</v>
      </c>
      <c r="K248" s="3">
        <f>'idp Prjimp'!K243</f>
        <v>0</v>
      </c>
      <c r="L248" s="3">
        <f>'idp Prjimp'!L243</f>
        <v>0</v>
      </c>
      <c r="M248" s="3">
        <f t="shared" si="4"/>
        <v>0</v>
      </c>
      <c r="N248" s="3">
        <f t="shared" si="2"/>
        <v>0</v>
      </c>
      <c r="O248" s="3">
        <f t="shared" si="3"/>
        <v>0</v>
      </c>
      <c r="P248" s="100"/>
      <c r="Q248" s="3" t="str">
        <f t="shared" si="5"/>
        <v>#REF!</v>
      </c>
      <c r="R248" s="3" t="str">
        <f t="array" ref="R248">IFERROR(INDEX(Overall!$C$3:$C$389,MATCH(B248,Overall!$D$3:$D$389,0)),"No")</f>
        <v>No</v>
      </c>
      <c r="S248" s="93">
        <f t="shared" si="6"/>
        <v>1</v>
      </c>
      <c r="T248" s="136"/>
      <c r="U248" s="3" t="str">
        <f t="shared" si="7"/>
        <v/>
      </c>
      <c r="W248" s="3">
        <f t="shared" si="8"/>
        <v>0</v>
      </c>
    </row>
    <row r="249" ht="15.75" customHeight="1">
      <c r="B249" s="3" t="str">
        <f>'idp Prjimp'!N244</f>
        <v>Khalen Saunders</v>
      </c>
      <c r="C249" s="3" t="str">
        <f>'idp Prjimp'!C244</f>
        <v>dl</v>
      </c>
      <c r="D249" s="3">
        <f>'idp Prjimp'!D244</f>
        <v>10.7</v>
      </c>
      <c r="E249" s="3">
        <f>'idp Prjimp'!E244</f>
        <v>0</v>
      </c>
      <c r="F249" s="3">
        <f>'idp Prjimp'!F244</f>
        <v>0</v>
      </c>
      <c r="G249" s="3">
        <f>'idp Prjimp'!G244</f>
        <v>0</v>
      </c>
      <c r="H249" s="3">
        <f>'idp Prjimp'!H244</f>
        <v>1.2</v>
      </c>
      <c r="I249" s="3">
        <f>'idp Prjimp'!I244</f>
        <v>0.2</v>
      </c>
      <c r="J249" s="3">
        <f>'idp Prjimp'!J244</f>
        <v>14.7</v>
      </c>
      <c r="K249" s="3">
        <f>'idp Prjimp'!K244</f>
        <v>0</v>
      </c>
      <c r="L249" s="3">
        <f>'idp Prjimp'!L244</f>
        <v>0</v>
      </c>
      <c r="M249" s="3">
        <f t="shared" si="4"/>
        <v>0</v>
      </c>
      <c r="N249" s="3">
        <f t="shared" si="2"/>
        <v>0</v>
      </c>
      <c r="O249" s="3">
        <f t="shared" si="3"/>
        <v>0</v>
      </c>
      <c r="P249" s="100"/>
      <c r="Q249" s="3" t="str">
        <f t="shared" si="5"/>
        <v>#REF!</v>
      </c>
      <c r="R249" s="3" t="str">
        <f t="array" ref="R249">IFERROR(INDEX(Overall!$C$3:$C$389,MATCH(B249,Overall!$D$3:$D$389,0)),"No")</f>
        <v>No</v>
      </c>
      <c r="S249" s="93">
        <f t="shared" si="6"/>
        <v>1</v>
      </c>
      <c r="T249" s="136"/>
      <c r="U249" s="3" t="str">
        <f t="shared" si="7"/>
        <v/>
      </c>
      <c r="W249" s="3">
        <f t="shared" si="8"/>
        <v>0</v>
      </c>
    </row>
    <row r="250" ht="15.75" customHeight="1">
      <c r="B250" s="3" t="str">
        <f>'idp Prjimp'!N245</f>
        <v>Jeffery Simmons</v>
      </c>
      <c r="C250" s="3" t="str">
        <f>'idp Prjimp'!C245</f>
        <v>dl</v>
      </c>
      <c r="D250" s="3">
        <f>'idp Prjimp'!D245</f>
        <v>18.41912</v>
      </c>
      <c r="E250" s="3">
        <f>'idp Prjimp'!E245</f>
        <v>0.768414</v>
      </c>
      <c r="F250" s="3">
        <f>'idp Prjimp'!F245</f>
        <v>0.231586</v>
      </c>
      <c r="G250" s="3">
        <f>'idp Prjimp'!G245</f>
        <v>0</v>
      </c>
      <c r="H250" s="3">
        <f>'idp Prjimp'!H245</f>
        <v>0.926346</v>
      </c>
      <c r="I250" s="3">
        <f>'idp Prjimp'!I245</f>
        <v>5.750567</v>
      </c>
      <c r="J250" s="3">
        <f>'idp Prjimp'!J245</f>
        <v>30.61501</v>
      </c>
      <c r="K250" s="3">
        <f>'idp Prjimp'!K245</f>
        <v>0</v>
      </c>
      <c r="L250" s="3">
        <f>'idp Prjimp'!L245</f>
        <v>0</v>
      </c>
      <c r="M250" s="3">
        <f t="shared" si="4"/>
        <v>0</v>
      </c>
      <c r="N250" s="3">
        <f t="shared" si="2"/>
        <v>0</v>
      </c>
      <c r="O250" s="3">
        <f t="shared" si="3"/>
        <v>0</v>
      </c>
      <c r="P250" s="100"/>
      <c r="Q250" s="3" t="str">
        <f t="shared" si="5"/>
        <v>#REF!</v>
      </c>
      <c r="R250" s="3" t="str">
        <f t="array" ref="R250">IFERROR(INDEX(Overall!$C$3:$C$389,MATCH(B250,Overall!$D$3:$D$389,0)),"No")</f>
        <v>No</v>
      </c>
      <c r="S250" s="93">
        <f t="shared" si="6"/>
        <v>1</v>
      </c>
      <c r="T250" s="136"/>
      <c r="U250" s="3" t="str">
        <f t="shared" si="7"/>
        <v/>
      </c>
      <c r="W250" s="3">
        <f t="shared" si="8"/>
        <v>0</v>
      </c>
    </row>
    <row r="251" ht="15.75" customHeight="1">
      <c r="B251" s="3" t="str">
        <f>'idp Prjimp'!N246</f>
        <v>Montez Sweat</v>
      </c>
      <c r="C251" s="3" t="str">
        <f>'idp Prjimp'!C246</f>
        <v>dl</v>
      </c>
      <c r="D251" s="3">
        <f>'idp Prjimp'!D246</f>
        <v>4.2</v>
      </c>
      <c r="E251" s="3">
        <f>'idp Prjimp'!E246</f>
        <v>0</v>
      </c>
      <c r="F251" s="3">
        <f>'idp Prjimp'!F246</f>
        <v>0</v>
      </c>
      <c r="G251" s="3">
        <f>'idp Prjimp'!G246</f>
        <v>0</v>
      </c>
      <c r="H251" s="3">
        <f>'idp Prjimp'!H246</f>
        <v>0</v>
      </c>
      <c r="I251" s="3">
        <f>'idp Prjimp'!I246</f>
        <v>0</v>
      </c>
      <c r="J251" s="3">
        <f>'idp Prjimp'!J246</f>
        <v>2.2</v>
      </c>
      <c r="K251" s="3">
        <f>'idp Prjimp'!K246</f>
        <v>0</v>
      </c>
      <c r="L251" s="3">
        <f>'idp Prjimp'!L246</f>
        <v>0</v>
      </c>
      <c r="M251" s="3">
        <f t="shared" si="4"/>
        <v>0</v>
      </c>
      <c r="N251" s="3">
        <f t="shared" si="2"/>
        <v>0</v>
      </c>
      <c r="O251" s="3">
        <f t="shared" si="3"/>
        <v>0</v>
      </c>
      <c r="P251" s="100"/>
      <c r="Q251" s="3" t="str">
        <f t="shared" si="5"/>
        <v>#REF!</v>
      </c>
      <c r="R251" s="3" t="str">
        <f t="array" ref="R251">IFERROR(INDEX(Overall!$C$3:$C$389,MATCH(B251,Overall!$D$3:$D$389,0)),"No")</f>
        <v>No</v>
      </c>
      <c r="S251" s="93">
        <f t="shared" si="6"/>
        <v>1</v>
      </c>
      <c r="T251" s="136"/>
      <c r="U251" s="3" t="str">
        <f t="shared" si="7"/>
        <v/>
      </c>
      <c r="W251" s="3">
        <f t="shared" si="8"/>
        <v>0</v>
      </c>
    </row>
    <row r="252" ht="15.75" customHeight="1">
      <c r="B252" s="3" t="str">
        <f>'idp Prjimp'!N247</f>
        <v>Jerry Tillery</v>
      </c>
      <c r="C252" s="3" t="str">
        <f>'idp Prjimp'!C247</f>
        <v>dl</v>
      </c>
      <c r="D252" s="3">
        <f>'idp Prjimp'!D247</f>
        <v>12.3</v>
      </c>
      <c r="E252" s="3">
        <f>'idp Prjimp'!E247</f>
        <v>0</v>
      </c>
      <c r="F252" s="3">
        <f>'idp Prjimp'!F247</f>
        <v>0</v>
      </c>
      <c r="G252" s="3">
        <f>'idp Prjimp'!G247</f>
        <v>0</v>
      </c>
      <c r="H252" s="3">
        <f>'idp Prjimp'!H247</f>
        <v>0.7</v>
      </c>
      <c r="I252" s="3">
        <f>'idp Prjimp'!I247</f>
        <v>2.5</v>
      </c>
      <c r="J252" s="3">
        <f>'idp Prjimp'!J247</f>
        <v>13.2</v>
      </c>
      <c r="K252" s="3">
        <f>'idp Prjimp'!K247</f>
        <v>0</v>
      </c>
      <c r="L252" s="3">
        <f>'idp Prjimp'!L247</f>
        <v>0</v>
      </c>
      <c r="M252" s="3">
        <f t="shared" si="4"/>
        <v>0</v>
      </c>
      <c r="N252" s="3">
        <f t="shared" si="2"/>
        <v>0</v>
      </c>
      <c r="O252" s="3">
        <f t="shared" si="3"/>
        <v>0</v>
      </c>
      <c r="P252" s="100"/>
      <c r="Q252" s="3" t="str">
        <f t="shared" si="5"/>
        <v>#REF!</v>
      </c>
      <c r="R252" s="3" t="str">
        <f t="array" ref="R252">IFERROR(INDEX(Overall!$C$3:$C$389,MATCH(B252,Overall!$D$3:$D$389,0)),"No")</f>
        <v>No</v>
      </c>
      <c r="S252" s="93">
        <f t="shared" si="6"/>
        <v>1</v>
      </c>
      <c r="T252" s="136"/>
      <c r="U252" s="3" t="str">
        <f t="shared" si="7"/>
        <v/>
      </c>
      <c r="W252" s="3">
        <f t="shared" si="8"/>
        <v>0</v>
      </c>
    </row>
    <row r="253" ht="15.75" customHeight="1">
      <c r="B253" s="3" t="str">
        <f>'idp Prjimp'!N248</f>
        <v>Armon Watts</v>
      </c>
      <c r="C253" s="3" t="str">
        <f>'idp Prjimp'!C248</f>
        <v>dl</v>
      </c>
      <c r="D253" s="3">
        <f>'idp Prjimp'!D248</f>
        <v>3.5</v>
      </c>
      <c r="E253" s="3">
        <f>'idp Prjimp'!E248</f>
        <v>0.4</v>
      </c>
      <c r="F253" s="3">
        <f>'idp Prjimp'!F248</f>
        <v>0</v>
      </c>
      <c r="G253" s="3">
        <f>'idp Prjimp'!G248</f>
        <v>0</v>
      </c>
      <c r="H253" s="3">
        <f>'idp Prjimp'!H248</f>
        <v>1.5</v>
      </c>
      <c r="I253" s="3">
        <f>'idp Prjimp'!I248</f>
        <v>1.1</v>
      </c>
      <c r="J253" s="3">
        <f>'idp Prjimp'!J248</f>
        <v>9.6</v>
      </c>
      <c r="K253" s="3">
        <f>'idp Prjimp'!K248</f>
        <v>0</v>
      </c>
      <c r="L253" s="3">
        <f>'idp Prjimp'!L248</f>
        <v>0</v>
      </c>
      <c r="M253" s="3">
        <f t="shared" si="4"/>
        <v>0</v>
      </c>
      <c r="N253" s="3">
        <f t="shared" si="2"/>
        <v>0</v>
      </c>
      <c r="O253" s="3">
        <f t="shared" si="3"/>
        <v>0</v>
      </c>
      <c r="P253" s="100"/>
      <c r="Q253" s="3" t="str">
        <f t="shared" si="5"/>
        <v>#REF!</v>
      </c>
      <c r="R253" s="3" t="str">
        <f t="array" ref="R253">IFERROR(INDEX(Overall!$C$3:$C$389,MATCH(B253,Overall!$D$3:$D$389,0)),"No")</f>
        <v>No</v>
      </c>
      <c r="S253" s="93">
        <f t="shared" si="6"/>
        <v>1</v>
      </c>
      <c r="T253" s="136"/>
      <c r="U253" s="3" t="str">
        <f t="shared" si="7"/>
        <v/>
      </c>
      <c r="W253" s="3">
        <f t="shared" si="8"/>
        <v>0</v>
      </c>
    </row>
    <row r="254" ht="15.75" customHeight="1">
      <c r="B254" s="3" t="str">
        <f>'idp Prjimp'!N249</f>
        <v>Christian Wilkins</v>
      </c>
      <c r="C254" s="3" t="str">
        <f>'idp Prjimp'!C249</f>
        <v>dl</v>
      </c>
      <c r="D254" s="3">
        <f>'idp Prjimp'!D249</f>
        <v>25.91572</v>
      </c>
      <c r="E254" s="3">
        <f>'idp Prjimp'!E249</f>
        <v>0.231586</v>
      </c>
      <c r="F254" s="3">
        <f>'idp Prjimp'!F249</f>
        <v>0</v>
      </c>
      <c r="G254" s="3">
        <f>'idp Prjimp'!G249</f>
        <v>0</v>
      </c>
      <c r="H254" s="3">
        <f>'idp Prjimp'!H249</f>
        <v>2.416856</v>
      </c>
      <c r="I254" s="3">
        <f>'idp Prjimp'!I249</f>
        <v>2.027337</v>
      </c>
      <c r="J254" s="3">
        <f>'idp Prjimp'!J249</f>
        <v>30.38725</v>
      </c>
      <c r="K254" s="3">
        <f>'idp Prjimp'!K249</f>
        <v>0</v>
      </c>
      <c r="L254" s="3">
        <f>'idp Prjimp'!L249</f>
        <v>0</v>
      </c>
      <c r="M254" s="3">
        <f t="shared" si="4"/>
        <v>0</v>
      </c>
      <c r="N254" s="3">
        <f t="shared" si="2"/>
        <v>0</v>
      </c>
      <c r="O254" s="3">
        <f t="shared" si="3"/>
        <v>0</v>
      </c>
      <c r="P254" s="100"/>
      <c r="Q254" s="3" t="str">
        <f t="shared" si="5"/>
        <v>#REF!</v>
      </c>
      <c r="R254" s="3" t="str">
        <f t="array" ref="R254">IFERROR(INDEX(Overall!$C$3:$C$389,MATCH(B254,Overall!$D$3:$D$389,0)),"No")</f>
        <v>No</v>
      </c>
      <c r="S254" s="93">
        <f t="shared" si="6"/>
        <v>1</v>
      </c>
      <c r="T254" s="136"/>
      <c r="U254" s="3" t="str">
        <f t="shared" si="7"/>
        <v/>
      </c>
      <c r="W254" s="3">
        <f t="shared" si="8"/>
        <v>0</v>
      </c>
    </row>
    <row r="255" ht="15.75" customHeight="1">
      <c r="B255" s="3" t="str">
        <f>'idp Prjimp'!N250</f>
        <v>Cortez Broughton</v>
      </c>
      <c r="C255" s="3" t="str">
        <f>'idp Prjimp'!C250</f>
        <v>dl</v>
      </c>
      <c r="D255" s="3">
        <f>'idp Prjimp'!D250</f>
        <v>0.4</v>
      </c>
      <c r="E255" s="3">
        <f>'idp Prjimp'!E250</f>
        <v>0</v>
      </c>
      <c r="F255" s="3">
        <f>'idp Prjimp'!F250</f>
        <v>0</v>
      </c>
      <c r="G255" s="3">
        <f>'idp Prjimp'!G250</f>
        <v>0</v>
      </c>
      <c r="H255" s="3">
        <f>'idp Prjimp'!H250</f>
        <v>0</v>
      </c>
      <c r="I255" s="3">
        <f>'idp Prjimp'!I250</f>
        <v>0</v>
      </c>
      <c r="J255" s="3">
        <f>'idp Prjimp'!J250</f>
        <v>1.3</v>
      </c>
      <c r="K255" s="3">
        <f>'idp Prjimp'!K250</f>
        <v>0</v>
      </c>
      <c r="L255" s="3">
        <f>'idp Prjimp'!L250</f>
        <v>0</v>
      </c>
      <c r="M255" s="3">
        <f t="shared" si="4"/>
        <v>0</v>
      </c>
      <c r="N255" s="3">
        <f t="shared" si="2"/>
        <v>0</v>
      </c>
      <c r="O255" s="3">
        <f t="shared" si="3"/>
        <v>0</v>
      </c>
      <c r="P255" s="100"/>
      <c r="Q255" s="3" t="str">
        <f t="shared" si="5"/>
        <v>#REF!</v>
      </c>
      <c r="R255" s="3" t="str">
        <f t="array" ref="R255">IFERROR(INDEX(Overall!$C$3:$C$389,MATCH(B255,Overall!$D$3:$D$389,0)),"No")</f>
        <v>No</v>
      </c>
      <c r="S255" s="93">
        <f t="shared" si="6"/>
        <v>1</v>
      </c>
      <c r="T255" s="136"/>
      <c r="U255" s="3" t="str">
        <f t="shared" si="7"/>
        <v/>
      </c>
      <c r="W255" s="3">
        <f t="shared" si="8"/>
        <v>0</v>
      </c>
    </row>
    <row r="256" ht="15.75" customHeight="1">
      <c r="B256" s="3" t="str">
        <f>'idp Prjimp'!N251</f>
        <v/>
      </c>
      <c r="C256" s="3" t="str">
        <f>'idp Prjimp'!C251</f>
        <v>dl</v>
      </c>
      <c r="D256" s="3" t="str">
        <f>'idp Prjimp'!D251</f>
        <v>#N/A</v>
      </c>
      <c r="E256" s="3" t="str">
        <f>'idp Prjimp'!E251</f>
        <v>#N/A</v>
      </c>
      <c r="F256" s="3" t="str">
        <f>'idp Prjimp'!F251</f>
        <v>#N/A</v>
      </c>
      <c r="G256" s="3" t="str">
        <f>'idp Prjimp'!G251</f>
        <v>#N/A</v>
      </c>
      <c r="H256" s="3" t="str">
        <f>'idp Prjimp'!H251</f>
        <v>#N/A</v>
      </c>
      <c r="I256" s="3" t="str">
        <f>'idp Prjimp'!I251</f>
        <v>#N/A</v>
      </c>
      <c r="J256" s="3" t="str">
        <f>'idp Prjimp'!J251</f>
        <v>#N/A</v>
      </c>
      <c r="K256" s="3" t="str">
        <f>'idp Prjimp'!K251</f>
        <v>#N/A</v>
      </c>
      <c r="L256" s="3" t="str">
        <f>'idp Prjimp'!L251</f>
        <v>#N/A</v>
      </c>
      <c r="M256" s="3">
        <f t="shared" si="4"/>
        <v>0</v>
      </c>
      <c r="N256" s="3">
        <f t="shared" si="2"/>
        <v>0</v>
      </c>
      <c r="O256" s="3">
        <f t="shared" si="3"/>
        <v>0</v>
      </c>
      <c r="P256" s="100"/>
      <c r="Q256" s="3" t="str">
        <f t="shared" si="5"/>
        <v>#REF!</v>
      </c>
      <c r="R256" s="3" t="str">
        <f t="array" ref="R256">IFERROR(INDEX(Overall!$C$3:$C$389,MATCH(B256,Overall!$D$3:$D$389,0)),"No")</f>
        <v>No</v>
      </c>
      <c r="S256" s="93">
        <f t="shared" si="6"/>
        <v>1</v>
      </c>
      <c r="T256" s="136"/>
      <c r="U256" s="3" t="str">
        <f t="shared" si="7"/>
        <v/>
      </c>
      <c r="W256" s="3">
        <f t="shared" si="8"/>
        <v>0</v>
      </c>
    </row>
    <row r="257" ht="15.75" customHeight="1">
      <c r="B257" s="3" t="str">
        <f>'idp Prjimp'!N252</f>
        <v/>
      </c>
      <c r="C257" s="3" t="str">
        <f>'idp Prjimp'!C252</f>
        <v>dl</v>
      </c>
      <c r="D257" s="3" t="str">
        <f>'idp Prjimp'!D252</f>
        <v>#N/A</v>
      </c>
      <c r="E257" s="3" t="str">
        <f>'idp Prjimp'!E252</f>
        <v>#N/A</v>
      </c>
      <c r="F257" s="3" t="str">
        <f>'idp Prjimp'!F252</f>
        <v>#N/A</v>
      </c>
      <c r="G257" s="3" t="str">
        <f>'idp Prjimp'!G252</f>
        <v>#N/A</v>
      </c>
      <c r="H257" s="3" t="str">
        <f>'idp Prjimp'!H252</f>
        <v>#N/A</v>
      </c>
      <c r="I257" s="3" t="str">
        <f>'idp Prjimp'!I252</f>
        <v>#N/A</v>
      </c>
      <c r="J257" s="3" t="str">
        <f>'idp Prjimp'!J252</f>
        <v>#N/A</v>
      </c>
      <c r="K257" s="3" t="str">
        <f>'idp Prjimp'!K252</f>
        <v>#N/A</v>
      </c>
      <c r="L257" s="3" t="str">
        <f>'idp Prjimp'!L252</f>
        <v>#N/A</v>
      </c>
      <c r="M257" s="3">
        <f t="shared" si="4"/>
        <v>0</v>
      </c>
      <c r="N257" s="3">
        <f t="shared" si="2"/>
        <v>0</v>
      </c>
      <c r="O257" s="3">
        <f t="shared" si="3"/>
        <v>0</v>
      </c>
      <c r="P257" s="100"/>
      <c r="Q257" s="3" t="str">
        <f t="shared" si="5"/>
        <v>#REF!</v>
      </c>
      <c r="R257" s="3" t="str">
        <f t="array" ref="R257">IFERROR(INDEX(Overall!$C$3:$C$389,MATCH(B257,Overall!$D$3:$D$389,0)),"No")</f>
        <v>No</v>
      </c>
      <c r="S257" s="93">
        <f t="shared" si="6"/>
        <v>1</v>
      </c>
      <c r="T257" s="136"/>
      <c r="U257" s="3" t="str">
        <f t="shared" si="7"/>
        <v/>
      </c>
      <c r="W257" s="3">
        <f t="shared" si="8"/>
        <v>0</v>
      </c>
    </row>
    <row r="258" ht="15.75" customHeight="1">
      <c r="B258" s="3" t="str">
        <f>'idp Prjimp'!N253</f>
        <v/>
      </c>
      <c r="C258" s="3" t="str">
        <f>'idp Prjimp'!C253</f>
        <v>dl</v>
      </c>
      <c r="D258" s="3" t="str">
        <f>'idp Prjimp'!D253</f>
        <v>#N/A</v>
      </c>
      <c r="E258" s="3" t="str">
        <f>'idp Prjimp'!E253</f>
        <v>#N/A</v>
      </c>
      <c r="F258" s="3" t="str">
        <f>'idp Prjimp'!F253</f>
        <v>#N/A</v>
      </c>
      <c r="G258" s="3" t="str">
        <f>'idp Prjimp'!G253</f>
        <v>#N/A</v>
      </c>
      <c r="H258" s="3" t="str">
        <f>'idp Prjimp'!H253</f>
        <v>#N/A</v>
      </c>
      <c r="I258" s="3" t="str">
        <f>'idp Prjimp'!I253</f>
        <v>#N/A</v>
      </c>
      <c r="J258" s="3" t="str">
        <f>'idp Prjimp'!J253</f>
        <v>#N/A</v>
      </c>
      <c r="K258" s="3" t="str">
        <f>'idp Prjimp'!K253</f>
        <v>#N/A</v>
      </c>
      <c r="L258" s="3" t="str">
        <f>'idp Prjimp'!L253</f>
        <v>#N/A</v>
      </c>
      <c r="M258" s="3">
        <f t="shared" si="4"/>
        <v>0</v>
      </c>
      <c r="N258" s="3">
        <f t="shared" si="2"/>
        <v>0</v>
      </c>
      <c r="O258" s="3">
        <f t="shared" si="3"/>
        <v>0</v>
      </c>
      <c r="P258" s="100"/>
      <c r="Q258" s="3" t="str">
        <f t="shared" si="5"/>
        <v>#REF!</v>
      </c>
      <c r="R258" s="3" t="str">
        <f t="array" ref="R258">IFERROR(INDEX(Overall!$C$3:$C$389,MATCH(B258,Overall!$D$3:$D$389,0)),"No")</f>
        <v>No</v>
      </c>
      <c r="S258" s="93">
        <f t="shared" si="6"/>
        <v>1</v>
      </c>
      <c r="T258" s="136"/>
      <c r="U258" s="3" t="str">
        <f t="shared" si="7"/>
        <v/>
      </c>
      <c r="W258" s="3">
        <f t="shared" si="8"/>
        <v>0</v>
      </c>
    </row>
    <row r="259" ht="15.75" customHeight="1">
      <c r="B259" s="3" t="str">
        <f>'idp Prjimp'!N254</f>
        <v/>
      </c>
      <c r="C259" s="3" t="str">
        <f>'idp Prjimp'!C254</f>
        <v>dl</v>
      </c>
      <c r="D259" s="3" t="str">
        <f>'idp Prjimp'!D254</f>
        <v>#N/A</v>
      </c>
      <c r="E259" s="3" t="str">
        <f>'idp Prjimp'!E254</f>
        <v>#N/A</v>
      </c>
      <c r="F259" s="3" t="str">
        <f>'idp Prjimp'!F254</f>
        <v>#N/A</v>
      </c>
      <c r="G259" s="3" t="str">
        <f>'idp Prjimp'!G254</f>
        <v>#N/A</v>
      </c>
      <c r="H259" s="3" t="str">
        <f>'idp Prjimp'!H254</f>
        <v>#N/A</v>
      </c>
      <c r="I259" s="3" t="str">
        <f>'idp Prjimp'!I254</f>
        <v>#N/A</v>
      </c>
      <c r="J259" s="3" t="str">
        <f>'idp Prjimp'!J254</f>
        <v>#N/A</v>
      </c>
      <c r="K259" s="3" t="str">
        <f>'idp Prjimp'!K254</f>
        <v>#N/A</v>
      </c>
      <c r="L259" s="3" t="str">
        <f>'idp Prjimp'!L254</f>
        <v>#N/A</v>
      </c>
      <c r="M259" s="3">
        <f t="shared" si="4"/>
        <v>0</v>
      </c>
      <c r="N259" s="3">
        <f t="shared" si="2"/>
        <v>0</v>
      </c>
      <c r="O259" s="3">
        <f t="shared" si="3"/>
        <v>0</v>
      </c>
      <c r="P259" s="100"/>
      <c r="Q259" s="3" t="str">
        <f t="shared" si="5"/>
        <v>#REF!</v>
      </c>
      <c r="R259" s="3" t="str">
        <f t="array" ref="R259">IFERROR(INDEX(Overall!$C$3:$C$389,MATCH(B259,Overall!$D$3:$D$389,0)),"No")</f>
        <v>No</v>
      </c>
      <c r="S259" s="93">
        <f t="shared" si="6"/>
        <v>1</v>
      </c>
      <c r="T259" s="136"/>
      <c r="U259" s="3" t="str">
        <f t="shared" si="7"/>
        <v/>
      </c>
      <c r="W259" s="3">
        <f t="shared" si="8"/>
        <v>0</v>
      </c>
    </row>
    <row r="260" ht="15.75" customHeight="1">
      <c r="B260" s="3" t="str">
        <f>'idp Prjimp'!N255</f>
        <v/>
      </c>
      <c r="C260" s="3" t="str">
        <f>'idp Prjimp'!C255</f>
        <v>dl</v>
      </c>
      <c r="D260" s="3" t="str">
        <f>'idp Prjimp'!D255</f>
        <v>#N/A</v>
      </c>
      <c r="E260" s="3" t="str">
        <f>'idp Prjimp'!E255</f>
        <v>#N/A</v>
      </c>
      <c r="F260" s="3" t="str">
        <f>'idp Prjimp'!F255</f>
        <v>#N/A</v>
      </c>
      <c r="G260" s="3" t="str">
        <f>'idp Prjimp'!G255</f>
        <v>#N/A</v>
      </c>
      <c r="H260" s="3" t="str">
        <f>'idp Prjimp'!H255</f>
        <v>#N/A</v>
      </c>
      <c r="I260" s="3" t="str">
        <f>'idp Prjimp'!I255</f>
        <v>#N/A</v>
      </c>
      <c r="J260" s="3" t="str">
        <f>'idp Prjimp'!J255</f>
        <v>#N/A</v>
      </c>
      <c r="K260" s="3" t="str">
        <f>'idp Prjimp'!K255</f>
        <v>#N/A</v>
      </c>
      <c r="L260" s="3" t="str">
        <f>'idp Prjimp'!L255</f>
        <v>#N/A</v>
      </c>
      <c r="M260" s="3">
        <f t="shared" si="4"/>
        <v>0</v>
      </c>
      <c r="N260" s="3">
        <f t="shared" si="2"/>
        <v>0</v>
      </c>
      <c r="O260" s="3">
        <f t="shared" si="3"/>
        <v>0</v>
      </c>
      <c r="P260" s="100"/>
      <c r="Q260" s="3" t="str">
        <f t="shared" si="5"/>
        <v>#REF!</v>
      </c>
      <c r="R260" s="3" t="str">
        <f t="array" ref="R260">IFERROR(INDEX(Overall!$C$3:$C$389,MATCH(B260,Overall!$D$3:$D$389,0)),"No")</f>
        <v>No</v>
      </c>
      <c r="S260" s="93">
        <f t="shared" si="6"/>
        <v>1</v>
      </c>
      <c r="T260" s="136"/>
      <c r="U260" s="3" t="str">
        <f t="shared" si="7"/>
        <v/>
      </c>
      <c r="W260" s="3">
        <f t="shared" si="8"/>
        <v>0</v>
      </c>
    </row>
    <row r="261" ht="15.75" customHeight="1">
      <c r="B261" s="3" t="str">
        <f>'idp Prjimp'!N256</f>
        <v/>
      </c>
      <c r="C261" s="3" t="str">
        <f>'idp Prjimp'!C256</f>
        <v>dl</v>
      </c>
      <c r="D261" s="3" t="str">
        <f>'idp Prjimp'!D256</f>
        <v>#N/A</v>
      </c>
      <c r="E261" s="3" t="str">
        <f>'idp Prjimp'!E256</f>
        <v>#N/A</v>
      </c>
      <c r="F261" s="3" t="str">
        <f>'idp Prjimp'!F256</f>
        <v>#N/A</v>
      </c>
      <c r="G261" s="3" t="str">
        <f>'idp Prjimp'!G256</f>
        <v>#N/A</v>
      </c>
      <c r="H261" s="3" t="str">
        <f>'idp Prjimp'!H256</f>
        <v>#N/A</v>
      </c>
      <c r="I261" s="3" t="str">
        <f>'idp Prjimp'!I256</f>
        <v>#N/A</v>
      </c>
      <c r="J261" s="3" t="str">
        <f>'idp Prjimp'!J256</f>
        <v>#N/A</v>
      </c>
      <c r="K261" s="3" t="str">
        <f>'idp Prjimp'!K256</f>
        <v>#N/A</v>
      </c>
      <c r="L261" s="3" t="str">
        <f>'idp Prjimp'!L256</f>
        <v>#N/A</v>
      </c>
      <c r="M261" s="3">
        <f t="shared" si="4"/>
        <v>0</v>
      </c>
      <c r="N261" s="3">
        <f t="shared" si="2"/>
        <v>0</v>
      </c>
      <c r="O261" s="3">
        <f t="shared" si="3"/>
        <v>0</v>
      </c>
      <c r="P261" s="100"/>
      <c r="Q261" s="3" t="str">
        <f t="shared" si="5"/>
        <v>#REF!</v>
      </c>
      <c r="R261" s="3" t="str">
        <f t="array" ref="R261">IFERROR(INDEX(Overall!$C$3:$C$389,MATCH(B261,Overall!$D$3:$D$389,0)),"No")</f>
        <v>No</v>
      </c>
      <c r="S261" s="93">
        <f t="shared" si="6"/>
        <v>1</v>
      </c>
      <c r="T261" s="136"/>
      <c r="U261" s="3" t="str">
        <f t="shared" si="7"/>
        <v/>
      </c>
      <c r="W261" s="3">
        <f t="shared" si="8"/>
        <v>0</v>
      </c>
    </row>
    <row r="262" ht="15.75" customHeight="1">
      <c r="B262" s="3" t="str">
        <f>'idp Prjimp'!N257</f>
        <v/>
      </c>
      <c r="C262" s="3" t="str">
        <f>'idp Prjimp'!C257</f>
        <v>dl</v>
      </c>
      <c r="D262" s="3" t="str">
        <f>'idp Prjimp'!D257</f>
        <v>#N/A</v>
      </c>
      <c r="E262" s="3" t="str">
        <f>'idp Prjimp'!E257</f>
        <v>#N/A</v>
      </c>
      <c r="F262" s="3" t="str">
        <f>'idp Prjimp'!F257</f>
        <v>#N/A</v>
      </c>
      <c r="G262" s="3" t="str">
        <f>'idp Prjimp'!G257</f>
        <v>#N/A</v>
      </c>
      <c r="H262" s="3" t="str">
        <f>'idp Prjimp'!H257</f>
        <v>#N/A</v>
      </c>
      <c r="I262" s="3" t="str">
        <f>'idp Prjimp'!I257</f>
        <v>#N/A</v>
      </c>
      <c r="J262" s="3" t="str">
        <f>'idp Prjimp'!J257</f>
        <v>#N/A</v>
      </c>
      <c r="K262" s="3" t="str">
        <f>'idp Prjimp'!K257</f>
        <v>#N/A</v>
      </c>
      <c r="L262" s="3" t="str">
        <f>'idp Prjimp'!L257</f>
        <v>#N/A</v>
      </c>
      <c r="M262" s="3">
        <f t="shared" si="4"/>
        <v>0</v>
      </c>
      <c r="N262" s="3">
        <f t="shared" si="2"/>
        <v>0</v>
      </c>
      <c r="O262" s="3">
        <f t="shared" si="3"/>
        <v>0</v>
      </c>
      <c r="P262" s="100"/>
      <c r="Q262" s="3" t="str">
        <f t="shared" si="5"/>
        <v>#REF!</v>
      </c>
      <c r="R262" s="3" t="str">
        <f t="array" ref="R262">IFERROR(INDEX(Overall!$C$3:$C$389,MATCH(B262,Overall!$D$3:$D$389,0)),"No")</f>
        <v>No</v>
      </c>
      <c r="S262" s="93">
        <f t="shared" si="6"/>
        <v>1</v>
      </c>
      <c r="T262" s="136"/>
      <c r="U262" s="3" t="str">
        <f t="shared" si="7"/>
        <v/>
      </c>
      <c r="W262" s="3">
        <f t="shared" si="8"/>
        <v>0</v>
      </c>
    </row>
    <row r="263" ht="15.75" customHeight="1">
      <c r="B263" s="3" t="str">
        <f>'idp Prjimp'!N258</f>
        <v/>
      </c>
      <c r="C263" s="3" t="str">
        <f>'idp Prjimp'!C258</f>
        <v>dl</v>
      </c>
      <c r="D263" s="3" t="str">
        <f>'idp Prjimp'!D258</f>
        <v>#N/A</v>
      </c>
      <c r="E263" s="3" t="str">
        <f>'idp Prjimp'!E258</f>
        <v>#N/A</v>
      </c>
      <c r="F263" s="3" t="str">
        <f>'idp Prjimp'!F258</f>
        <v>#N/A</v>
      </c>
      <c r="G263" s="3" t="str">
        <f>'idp Prjimp'!G258</f>
        <v>#N/A</v>
      </c>
      <c r="H263" s="3" t="str">
        <f>'idp Prjimp'!H258</f>
        <v>#N/A</v>
      </c>
      <c r="I263" s="3" t="str">
        <f>'idp Prjimp'!I258</f>
        <v>#N/A</v>
      </c>
      <c r="J263" s="3" t="str">
        <f>'idp Prjimp'!J258</f>
        <v>#N/A</v>
      </c>
      <c r="K263" s="3" t="str">
        <f>'idp Prjimp'!K258</f>
        <v>#N/A</v>
      </c>
      <c r="L263" s="3" t="str">
        <f>'idp Prjimp'!L258</f>
        <v>#N/A</v>
      </c>
      <c r="M263" s="3">
        <f t="shared" si="4"/>
        <v>0</v>
      </c>
      <c r="N263" s="3">
        <f t="shared" si="2"/>
        <v>0</v>
      </c>
      <c r="O263" s="3">
        <f t="shared" si="3"/>
        <v>0</v>
      </c>
      <c r="P263" s="100"/>
      <c r="Q263" s="3" t="str">
        <f t="shared" si="5"/>
        <v>#REF!</v>
      </c>
      <c r="R263" s="3" t="str">
        <f t="array" ref="R263">IFERROR(INDEX(Overall!$C$3:$C$389,MATCH(B263,Overall!$D$3:$D$389,0)),"No")</f>
        <v>No</v>
      </c>
      <c r="S263" s="93">
        <f t="shared" si="6"/>
        <v>1</v>
      </c>
      <c r="T263" s="136"/>
      <c r="U263" s="3" t="str">
        <f t="shared" si="7"/>
        <v/>
      </c>
      <c r="W263" s="3">
        <f t="shared" si="8"/>
        <v>0</v>
      </c>
    </row>
    <row r="264" ht="15.75" customHeight="1">
      <c r="B264" s="3" t="str">
        <f>'idp Prjimp'!N259</f>
        <v/>
      </c>
      <c r="C264" s="3" t="str">
        <f>'idp Prjimp'!C259</f>
        <v>dl</v>
      </c>
      <c r="D264" s="3" t="str">
        <f>'idp Prjimp'!D259</f>
        <v>#N/A</v>
      </c>
      <c r="E264" s="3" t="str">
        <f>'idp Prjimp'!E259</f>
        <v>#N/A</v>
      </c>
      <c r="F264" s="3" t="str">
        <f>'idp Prjimp'!F259</f>
        <v>#N/A</v>
      </c>
      <c r="G264" s="3" t="str">
        <f>'idp Prjimp'!G259</f>
        <v>#N/A</v>
      </c>
      <c r="H264" s="3" t="str">
        <f>'idp Prjimp'!H259</f>
        <v>#N/A</v>
      </c>
      <c r="I264" s="3" t="str">
        <f>'idp Prjimp'!I259</f>
        <v>#N/A</v>
      </c>
      <c r="J264" s="3" t="str">
        <f>'idp Prjimp'!J259</f>
        <v>#N/A</v>
      </c>
      <c r="K264" s="3" t="str">
        <f>'idp Prjimp'!K259</f>
        <v>#N/A</v>
      </c>
      <c r="L264" s="3" t="str">
        <f>'idp Prjimp'!L259</f>
        <v>#N/A</v>
      </c>
      <c r="M264" s="3">
        <f t="shared" si="4"/>
        <v>0</v>
      </c>
      <c r="N264" s="3">
        <f t="shared" si="2"/>
        <v>0</v>
      </c>
      <c r="O264" s="3">
        <f t="shared" si="3"/>
        <v>0</v>
      </c>
      <c r="P264" s="100"/>
      <c r="Q264" s="3" t="str">
        <f t="shared" si="5"/>
        <v>#REF!</v>
      </c>
      <c r="R264" s="3" t="str">
        <f t="array" ref="R264">IFERROR(INDEX(Overall!$C$3:$C$389,MATCH(B264,Overall!$D$3:$D$389,0)),"No")</f>
        <v>No</v>
      </c>
      <c r="S264" s="93">
        <f t="shared" si="6"/>
        <v>1</v>
      </c>
      <c r="T264" s="136"/>
      <c r="U264" s="3" t="str">
        <f t="shared" si="7"/>
        <v/>
      </c>
      <c r="W264" s="3">
        <f t="shared" si="8"/>
        <v>0</v>
      </c>
    </row>
    <row r="265" ht="15.75" customHeight="1">
      <c r="B265" s="3" t="str">
        <f>'idp Prjimp'!N260</f>
        <v/>
      </c>
      <c r="C265" s="3" t="str">
        <f>'idp Prjimp'!C260</f>
        <v>dl</v>
      </c>
      <c r="D265" s="3" t="str">
        <f>'idp Prjimp'!D260</f>
        <v>#N/A</v>
      </c>
      <c r="E265" s="3" t="str">
        <f>'idp Prjimp'!E260</f>
        <v>#N/A</v>
      </c>
      <c r="F265" s="3" t="str">
        <f>'idp Prjimp'!F260</f>
        <v>#N/A</v>
      </c>
      <c r="G265" s="3" t="str">
        <f>'idp Prjimp'!G260</f>
        <v>#N/A</v>
      </c>
      <c r="H265" s="3" t="str">
        <f>'idp Prjimp'!H260</f>
        <v>#N/A</v>
      </c>
      <c r="I265" s="3" t="str">
        <f>'idp Prjimp'!I260</f>
        <v>#N/A</v>
      </c>
      <c r="J265" s="3" t="str">
        <f>'idp Prjimp'!J260</f>
        <v>#N/A</v>
      </c>
      <c r="K265" s="3" t="str">
        <f>'idp Prjimp'!K260</f>
        <v>#N/A</v>
      </c>
      <c r="L265" s="3" t="str">
        <f>'idp Prjimp'!L260</f>
        <v>#N/A</v>
      </c>
      <c r="M265" s="3">
        <f t="shared" si="4"/>
        <v>0</v>
      </c>
      <c r="N265" s="3">
        <f t="shared" si="2"/>
        <v>0</v>
      </c>
      <c r="O265" s="3">
        <f t="shared" si="3"/>
        <v>0</v>
      </c>
      <c r="P265" s="100"/>
      <c r="Q265" s="3" t="str">
        <f t="shared" si="5"/>
        <v>#REF!</v>
      </c>
      <c r="R265" s="3" t="str">
        <f t="array" ref="R265">IFERROR(INDEX(Overall!$C$3:$C$389,MATCH(B265,Overall!$D$3:$D$389,0)),"No")</f>
        <v>No</v>
      </c>
      <c r="S265" s="93">
        <f t="shared" si="6"/>
        <v>1</v>
      </c>
      <c r="T265" s="136"/>
      <c r="U265" s="3" t="str">
        <f t="shared" si="7"/>
        <v/>
      </c>
      <c r="W265" s="3">
        <f t="shared" si="8"/>
        <v>0</v>
      </c>
    </row>
    <row r="266" ht="15.75" customHeight="1">
      <c r="B266" s="3" t="str">
        <f>'idp Prjimp'!N261</f>
        <v/>
      </c>
      <c r="C266" s="3" t="str">
        <f>'idp Prjimp'!C261</f>
        <v>dl</v>
      </c>
      <c r="D266" s="3" t="str">
        <f>'idp Prjimp'!D261</f>
        <v>#N/A</v>
      </c>
      <c r="E266" s="3" t="str">
        <f>'idp Prjimp'!E261</f>
        <v>#N/A</v>
      </c>
      <c r="F266" s="3" t="str">
        <f>'idp Prjimp'!F261</f>
        <v>#N/A</v>
      </c>
      <c r="G266" s="3" t="str">
        <f>'idp Prjimp'!G261</f>
        <v>#N/A</v>
      </c>
      <c r="H266" s="3" t="str">
        <f>'idp Prjimp'!H261</f>
        <v>#N/A</v>
      </c>
      <c r="I266" s="3" t="str">
        <f>'idp Prjimp'!I261</f>
        <v>#N/A</v>
      </c>
      <c r="J266" s="3" t="str">
        <f>'idp Prjimp'!J261</f>
        <v>#N/A</v>
      </c>
      <c r="K266" s="3" t="str">
        <f>'idp Prjimp'!K261</f>
        <v>#N/A</v>
      </c>
      <c r="L266" s="3" t="str">
        <f>'idp Prjimp'!L261</f>
        <v>#N/A</v>
      </c>
      <c r="M266" s="3">
        <f t="shared" si="4"/>
        <v>0</v>
      </c>
      <c r="N266" s="3">
        <f t="shared" si="2"/>
        <v>0</v>
      </c>
      <c r="O266" s="3">
        <f t="shared" si="3"/>
        <v>0</v>
      </c>
      <c r="P266" s="100"/>
      <c r="Q266" s="3" t="str">
        <f t="shared" si="5"/>
        <v>#REF!</v>
      </c>
      <c r="R266" s="3" t="str">
        <f t="array" ref="R266">IFERROR(INDEX(Overall!$C$3:$C$389,MATCH(B266,Overall!$D$3:$D$389,0)),"No")</f>
        <v>No</v>
      </c>
      <c r="S266" s="93">
        <f t="shared" si="6"/>
        <v>1</v>
      </c>
      <c r="T266" s="136"/>
      <c r="U266" s="3" t="str">
        <f t="shared" si="7"/>
        <v/>
      </c>
      <c r="W266" s="3">
        <f t="shared" si="8"/>
        <v>0</v>
      </c>
    </row>
    <row r="267" ht="15.75" customHeight="1">
      <c r="B267" s="3" t="str">
        <f>'idp Prjimp'!N262</f>
        <v/>
      </c>
      <c r="C267" s="3" t="str">
        <f>'idp Prjimp'!C262</f>
        <v>dl</v>
      </c>
      <c r="D267" s="3" t="str">
        <f>'idp Prjimp'!D262</f>
        <v>#N/A</v>
      </c>
      <c r="E267" s="3" t="str">
        <f>'idp Prjimp'!E262</f>
        <v>#N/A</v>
      </c>
      <c r="F267" s="3" t="str">
        <f>'idp Prjimp'!F262</f>
        <v>#N/A</v>
      </c>
      <c r="G267" s="3" t="str">
        <f>'idp Prjimp'!G262</f>
        <v>#N/A</v>
      </c>
      <c r="H267" s="3" t="str">
        <f>'idp Prjimp'!H262</f>
        <v>#N/A</v>
      </c>
      <c r="I267" s="3" t="str">
        <f>'idp Prjimp'!I262</f>
        <v>#N/A</v>
      </c>
      <c r="J267" s="3" t="str">
        <f>'idp Prjimp'!J262</f>
        <v>#N/A</v>
      </c>
      <c r="K267" s="3" t="str">
        <f>'idp Prjimp'!K262</f>
        <v>#N/A</v>
      </c>
      <c r="L267" s="3" t="str">
        <f>'idp Prjimp'!L262</f>
        <v>#N/A</v>
      </c>
      <c r="M267" s="3">
        <f t="shared" si="4"/>
        <v>0</v>
      </c>
      <c r="N267" s="3">
        <f t="shared" si="2"/>
        <v>0</v>
      </c>
      <c r="O267" s="3">
        <f t="shared" si="3"/>
        <v>0</v>
      </c>
      <c r="P267" s="100"/>
      <c r="Q267" s="3" t="str">
        <f t="shared" si="5"/>
        <v>#REF!</v>
      </c>
      <c r="R267" s="3" t="str">
        <f t="array" ref="R267">IFERROR(INDEX(Overall!$C$3:$C$389,MATCH(B267,Overall!$D$3:$D$389,0)),"No")</f>
        <v>No</v>
      </c>
      <c r="S267" s="93">
        <f t="shared" si="6"/>
        <v>1</v>
      </c>
      <c r="T267" s="136"/>
      <c r="U267" s="3" t="str">
        <f t="shared" si="7"/>
        <v/>
      </c>
      <c r="W267" s="3">
        <f t="shared" si="8"/>
        <v>0</v>
      </c>
    </row>
    <row r="268" ht="15.75" customHeight="1">
      <c r="B268" s="3" t="str">
        <f>'idp Prjimp'!N263</f>
        <v/>
      </c>
      <c r="C268" s="3" t="str">
        <f>'idp Prjimp'!C263</f>
        <v>dl</v>
      </c>
      <c r="D268" s="3" t="str">
        <f>'idp Prjimp'!D263</f>
        <v>#N/A</v>
      </c>
      <c r="E268" s="3" t="str">
        <f>'idp Prjimp'!E263</f>
        <v>#N/A</v>
      </c>
      <c r="F268" s="3" t="str">
        <f>'idp Prjimp'!F263</f>
        <v>#N/A</v>
      </c>
      <c r="G268" s="3" t="str">
        <f>'idp Prjimp'!G263</f>
        <v>#N/A</v>
      </c>
      <c r="H268" s="3" t="str">
        <f>'idp Prjimp'!H263</f>
        <v>#N/A</v>
      </c>
      <c r="I268" s="3" t="str">
        <f>'idp Prjimp'!I263</f>
        <v>#N/A</v>
      </c>
      <c r="J268" s="3" t="str">
        <f>'idp Prjimp'!J263</f>
        <v>#N/A</v>
      </c>
      <c r="K268" s="3" t="str">
        <f>'idp Prjimp'!K263</f>
        <v>#N/A</v>
      </c>
      <c r="L268" s="3" t="str">
        <f>'idp Prjimp'!L263</f>
        <v>#N/A</v>
      </c>
      <c r="M268" s="3">
        <f t="shared" si="4"/>
        <v>0</v>
      </c>
      <c r="N268" s="3">
        <f t="shared" si="2"/>
        <v>0</v>
      </c>
      <c r="O268" s="3">
        <f t="shared" si="3"/>
        <v>0</v>
      </c>
      <c r="P268" s="100"/>
      <c r="Q268" s="3" t="str">
        <f t="shared" si="5"/>
        <v>#REF!</v>
      </c>
      <c r="R268" s="3" t="str">
        <f t="array" ref="R268">IFERROR(INDEX(Overall!$C$3:$C$389,MATCH(B268,Overall!$D$3:$D$389,0)),"No")</f>
        <v>No</v>
      </c>
      <c r="S268" s="93">
        <f t="shared" si="6"/>
        <v>1</v>
      </c>
      <c r="T268" s="136"/>
      <c r="U268" s="3" t="str">
        <f t="shared" si="7"/>
        <v/>
      </c>
      <c r="W268" s="3">
        <f t="shared" si="8"/>
        <v>0</v>
      </c>
    </row>
    <row r="269" ht="15.75" customHeight="1">
      <c r="B269" s="3" t="str">
        <f>'idp Prjimp'!N264</f>
        <v/>
      </c>
      <c r="C269" s="3" t="str">
        <f>'idp Prjimp'!C264</f>
        <v>dl</v>
      </c>
      <c r="D269" s="3" t="str">
        <f>'idp Prjimp'!D264</f>
        <v>#N/A</v>
      </c>
      <c r="E269" s="3" t="str">
        <f>'idp Prjimp'!E264</f>
        <v>#N/A</v>
      </c>
      <c r="F269" s="3" t="str">
        <f>'idp Prjimp'!F264</f>
        <v>#N/A</v>
      </c>
      <c r="G269" s="3" t="str">
        <f>'idp Prjimp'!G264</f>
        <v>#N/A</v>
      </c>
      <c r="H269" s="3" t="str">
        <f>'idp Prjimp'!H264</f>
        <v>#N/A</v>
      </c>
      <c r="I269" s="3" t="str">
        <f>'idp Prjimp'!I264</f>
        <v>#N/A</v>
      </c>
      <c r="J269" s="3" t="str">
        <f>'idp Prjimp'!J264</f>
        <v>#N/A</v>
      </c>
      <c r="K269" s="3" t="str">
        <f>'idp Prjimp'!K264</f>
        <v>#N/A</v>
      </c>
      <c r="L269" s="3" t="str">
        <f>'idp Prjimp'!L264</f>
        <v>#N/A</v>
      </c>
      <c r="M269" s="3">
        <f t="shared" si="4"/>
        <v>0</v>
      </c>
      <c r="N269" s="3">
        <f t="shared" si="2"/>
        <v>0</v>
      </c>
      <c r="O269" s="3">
        <f t="shared" si="3"/>
        <v>0</v>
      </c>
      <c r="P269" s="100"/>
      <c r="Q269" s="3" t="str">
        <f t="shared" si="5"/>
        <v>#REF!</v>
      </c>
      <c r="R269" s="3" t="str">
        <f t="array" ref="R269">IFERROR(INDEX(Overall!$C$3:$C$389,MATCH(B269,Overall!$D$3:$D$389,0)),"No")</f>
        <v>No</v>
      </c>
      <c r="S269" s="93">
        <f t="shared" si="6"/>
        <v>1</v>
      </c>
      <c r="T269" s="136"/>
      <c r="U269" s="3" t="str">
        <f t="shared" si="7"/>
        <v/>
      </c>
      <c r="W269" s="3">
        <f t="shared" si="8"/>
        <v>0</v>
      </c>
    </row>
    <row r="270" ht="15.75" customHeight="1">
      <c r="B270" s="3" t="str">
        <f>'idp Prjimp'!N265</f>
        <v/>
      </c>
      <c r="C270" s="3" t="str">
        <f>'idp Prjimp'!C265</f>
        <v>dl</v>
      </c>
      <c r="D270" s="3" t="str">
        <f>'idp Prjimp'!D265</f>
        <v>#N/A</v>
      </c>
      <c r="E270" s="3" t="str">
        <f>'idp Prjimp'!E265</f>
        <v>#N/A</v>
      </c>
      <c r="F270" s="3" t="str">
        <f>'idp Prjimp'!F265</f>
        <v>#N/A</v>
      </c>
      <c r="G270" s="3" t="str">
        <f>'idp Prjimp'!G265</f>
        <v>#N/A</v>
      </c>
      <c r="H270" s="3" t="str">
        <f>'idp Prjimp'!H265</f>
        <v>#N/A</v>
      </c>
      <c r="I270" s="3" t="str">
        <f>'idp Prjimp'!I265</f>
        <v>#N/A</v>
      </c>
      <c r="J270" s="3" t="str">
        <f>'idp Prjimp'!J265</f>
        <v>#N/A</v>
      </c>
      <c r="K270" s="3" t="str">
        <f>'idp Prjimp'!K265</f>
        <v>#N/A</v>
      </c>
      <c r="L270" s="3" t="str">
        <f>'idp Prjimp'!L265</f>
        <v>#N/A</v>
      </c>
      <c r="M270" s="3">
        <f t="shared" si="4"/>
        <v>0</v>
      </c>
      <c r="N270" s="3">
        <f t="shared" si="2"/>
        <v>0</v>
      </c>
      <c r="O270" s="3">
        <f t="shared" si="3"/>
        <v>0</v>
      </c>
      <c r="P270" s="100"/>
      <c r="Q270" s="3" t="str">
        <f t="shared" si="5"/>
        <v>#REF!</v>
      </c>
      <c r="R270" s="3" t="str">
        <f t="array" ref="R270">IFERROR(INDEX(Overall!$C$3:$C$389,MATCH(B270,Overall!$D$3:$D$389,0)),"No")</f>
        <v>No</v>
      </c>
      <c r="S270" s="93">
        <f t="shared" si="6"/>
        <v>1</v>
      </c>
      <c r="T270" s="136"/>
      <c r="U270" s="3" t="str">
        <f t="shared" si="7"/>
        <v/>
      </c>
      <c r="W270" s="3">
        <f t="shared" si="8"/>
        <v>0</v>
      </c>
    </row>
    <row r="271" ht="15.75" customHeight="1">
      <c r="B271" s="3" t="str">
        <f>'idp Prjimp'!N266</f>
        <v/>
      </c>
      <c r="C271" s="3" t="str">
        <f>'idp Prjimp'!C266</f>
        <v>dl</v>
      </c>
      <c r="D271" s="3" t="str">
        <f>'idp Prjimp'!D266</f>
        <v>#N/A</v>
      </c>
      <c r="E271" s="3" t="str">
        <f>'idp Prjimp'!E266</f>
        <v>#N/A</v>
      </c>
      <c r="F271" s="3" t="str">
        <f>'idp Prjimp'!F266</f>
        <v>#N/A</v>
      </c>
      <c r="G271" s="3" t="str">
        <f>'idp Prjimp'!G266</f>
        <v>#N/A</v>
      </c>
      <c r="H271" s="3" t="str">
        <f>'idp Prjimp'!H266</f>
        <v>#N/A</v>
      </c>
      <c r="I271" s="3" t="str">
        <f>'idp Prjimp'!I266</f>
        <v>#N/A</v>
      </c>
      <c r="J271" s="3" t="str">
        <f>'idp Prjimp'!J266</f>
        <v>#N/A</v>
      </c>
      <c r="K271" s="3" t="str">
        <f>'idp Prjimp'!K266</f>
        <v>#N/A</v>
      </c>
      <c r="L271" s="3" t="str">
        <f>'idp Prjimp'!L266</f>
        <v>#N/A</v>
      </c>
      <c r="M271" s="3">
        <f t="shared" si="4"/>
        <v>0</v>
      </c>
      <c r="N271" s="3">
        <f t="shared" si="2"/>
        <v>0</v>
      </c>
      <c r="O271" s="3">
        <f t="shared" si="3"/>
        <v>0</v>
      </c>
      <c r="P271" s="100"/>
      <c r="Q271" s="3" t="str">
        <f t="shared" si="5"/>
        <v>#REF!</v>
      </c>
      <c r="R271" s="3" t="str">
        <f t="array" ref="R271">IFERROR(INDEX(Overall!$C$3:$C$389,MATCH(B271,Overall!$D$3:$D$389,0)),"No")</f>
        <v>No</v>
      </c>
      <c r="S271" s="93">
        <f t="shared" si="6"/>
        <v>1</v>
      </c>
      <c r="T271" s="136"/>
      <c r="U271" s="3" t="str">
        <f t="shared" si="7"/>
        <v/>
      </c>
      <c r="W271" s="3">
        <f t="shared" si="8"/>
        <v>0</v>
      </c>
    </row>
    <row r="272" ht="15.75" customHeight="1">
      <c r="B272" s="3" t="str">
        <f>'idp Prjimp'!N267</f>
        <v/>
      </c>
      <c r="C272" s="3" t="str">
        <f>'idp Prjimp'!C267</f>
        <v>dl</v>
      </c>
      <c r="D272" s="3" t="str">
        <f>'idp Prjimp'!D267</f>
        <v>#N/A</v>
      </c>
      <c r="E272" s="3" t="str">
        <f>'idp Prjimp'!E267</f>
        <v>#N/A</v>
      </c>
      <c r="F272" s="3" t="str">
        <f>'idp Prjimp'!F267</f>
        <v>#N/A</v>
      </c>
      <c r="G272" s="3" t="str">
        <f>'idp Prjimp'!G267</f>
        <v>#N/A</v>
      </c>
      <c r="H272" s="3" t="str">
        <f>'idp Prjimp'!H267</f>
        <v>#N/A</v>
      </c>
      <c r="I272" s="3" t="str">
        <f>'idp Prjimp'!I267</f>
        <v>#N/A</v>
      </c>
      <c r="J272" s="3" t="str">
        <f>'idp Prjimp'!J267</f>
        <v>#N/A</v>
      </c>
      <c r="K272" s="3" t="str">
        <f>'idp Prjimp'!K267</f>
        <v>#N/A</v>
      </c>
      <c r="L272" s="3" t="str">
        <f>'idp Prjimp'!L267</f>
        <v>#N/A</v>
      </c>
      <c r="M272" s="3">
        <f t="shared" si="4"/>
        <v>0</v>
      </c>
      <c r="N272" s="3">
        <f t="shared" si="2"/>
        <v>0</v>
      </c>
      <c r="O272" s="3">
        <f t="shared" si="3"/>
        <v>0</v>
      </c>
      <c r="P272" s="100"/>
      <c r="Q272" s="3" t="str">
        <f t="shared" si="5"/>
        <v>#REF!</v>
      </c>
      <c r="R272" s="3" t="str">
        <f t="array" ref="R272">IFERROR(INDEX(Overall!$C$3:$C$389,MATCH(B272,Overall!$D$3:$D$389,0)),"No")</f>
        <v>No</v>
      </c>
      <c r="S272" s="93">
        <f t="shared" si="6"/>
        <v>1</v>
      </c>
      <c r="T272" s="136"/>
      <c r="U272" s="3" t="str">
        <f t="shared" si="7"/>
        <v/>
      </c>
      <c r="W272" s="3">
        <f t="shared" si="8"/>
        <v>0</v>
      </c>
    </row>
    <row r="273" ht="15.75" customHeight="1">
      <c r="B273" s="3" t="str">
        <f>'idp Prjimp'!N268</f>
        <v/>
      </c>
      <c r="C273" s="3" t="str">
        <f>'idp Prjimp'!C268</f>
        <v>dl</v>
      </c>
      <c r="D273" s="3" t="str">
        <f>'idp Prjimp'!D268</f>
        <v>#N/A</v>
      </c>
      <c r="E273" s="3" t="str">
        <f>'idp Prjimp'!E268</f>
        <v>#N/A</v>
      </c>
      <c r="F273" s="3" t="str">
        <f>'idp Prjimp'!F268</f>
        <v>#N/A</v>
      </c>
      <c r="G273" s="3" t="str">
        <f>'idp Prjimp'!G268</f>
        <v>#N/A</v>
      </c>
      <c r="H273" s="3" t="str">
        <f>'idp Prjimp'!H268</f>
        <v>#N/A</v>
      </c>
      <c r="I273" s="3" t="str">
        <f>'idp Prjimp'!I268</f>
        <v>#N/A</v>
      </c>
      <c r="J273" s="3" t="str">
        <f>'idp Prjimp'!J268</f>
        <v>#N/A</v>
      </c>
      <c r="K273" s="3" t="str">
        <f>'idp Prjimp'!K268</f>
        <v>#N/A</v>
      </c>
      <c r="L273" s="3" t="str">
        <f>'idp Prjimp'!L268</f>
        <v>#N/A</v>
      </c>
      <c r="M273" s="3">
        <f t="shared" si="4"/>
        <v>0</v>
      </c>
      <c r="N273" s="3">
        <f t="shared" si="2"/>
        <v>0</v>
      </c>
      <c r="O273" s="3">
        <f t="shared" si="3"/>
        <v>0</v>
      </c>
      <c r="P273" s="100"/>
      <c r="Q273" s="3" t="str">
        <f t="shared" si="5"/>
        <v>#REF!</v>
      </c>
      <c r="R273" s="3" t="str">
        <f t="array" ref="R273">IFERROR(INDEX(Overall!$C$3:$C$389,MATCH(B273,Overall!$D$3:$D$389,0)),"No")</f>
        <v>No</v>
      </c>
      <c r="S273" s="93">
        <f t="shared" si="6"/>
        <v>1</v>
      </c>
      <c r="T273" s="136"/>
      <c r="U273" s="3" t="str">
        <f t="shared" si="7"/>
        <v/>
      </c>
      <c r="W273" s="3">
        <f t="shared" si="8"/>
        <v>0</v>
      </c>
    </row>
    <row r="274" ht="15.75" customHeight="1">
      <c r="B274" s="3" t="str">
        <f>'idp Prjimp'!N269</f>
        <v/>
      </c>
      <c r="C274" s="3" t="str">
        <f>'idp Prjimp'!C269</f>
        <v>dl</v>
      </c>
      <c r="D274" s="3" t="str">
        <f>'idp Prjimp'!D269</f>
        <v>#N/A</v>
      </c>
      <c r="E274" s="3" t="str">
        <f>'idp Prjimp'!E269</f>
        <v>#N/A</v>
      </c>
      <c r="F274" s="3" t="str">
        <f>'idp Prjimp'!F269</f>
        <v>#N/A</v>
      </c>
      <c r="G274" s="3" t="str">
        <f>'idp Prjimp'!G269</f>
        <v>#N/A</v>
      </c>
      <c r="H274" s="3" t="str">
        <f>'idp Prjimp'!H269</f>
        <v>#N/A</v>
      </c>
      <c r="I274" s="3" t="str">
        <f>'idp Prjimp'!I269</f>
        <v>#N/A</v>
      </c>
      <c r="J274" s="3" t="str">
        <f>'idp Prjimp'!J269</f>
        <v>#N/A</v>
      </c>
      <c r="K274" s="3" t="str">
        <f>'idp Prjimp'!K269</f>
        <v>#N/A</v>
      </c>
      <c r="L274" s="3" t="str">
        <f>'idp Prjimp'!L269</f>
        <v>#N/A</v>
      </c>
      <c r="M274" s="3">
        <f t="shared" si="4"/>
        <v>0</v>
      </c>
      <c r="N274" s="3">
        <f t="shared" si="2"/>
        <v>0</v>
      </c>
      <c r="O274" s="3">
        <f t="shared" si="3"/>
        <v>0</v>
      </c>
      <c r="P274" s="100"/>
      <c r="Q274" s="3" t="str">
        <f t="shared" si="5"/>
        <v>#REF!</v>
      </c>
      <c r="R274" s="3" t="str">
        <f t="array" ref="R274">IFERROR(INDEX(Overall!$C$3:$C$389,MATCH(B274,Overall!$D$3:$D$389,0)),"No")</f>
        <v>No</v>
      </c>
      <c r="S274" s="93">
        <f t="shared" si="6"/>
        <v>1</v>
      </c>
      <c r="T274" s="136"/>
      <c r="U274" s="3" t="str">
        <f t="shared" si="7"/>
        <v/>
      </c>
      <c r="W274" s="3">
        <f t="shared" si="8"/>
        <v>0</v>
      </c>
    </row>
    <row r="275" ht="15.75" customHeight="1">
      <c r="B275" s="3" t="str">
        <f>'idp Prjimp'!N270</f>
        <v/>
      </c>
      <c r="C275" s="3" t="str">
        <f>'idp Prjimp'!C270</f>
        <v>dl</v>
      </c>
      <c r="D275" s="3" t="str">
        <f>'idp Prjimp'!D270</f>
        <v>#N/A</v>
      </c>
      <c r="E275" s="3" t="str">
        <f>'idp Prjimp'!E270</f>
        <v>#N/A</v>
      </c>
      <c r="F275" s="3" t="str">
        <f>'idp Prjimp'!F270</f>
        <v>#N/A</v>
      </c>
      <c r="G275" s="3" t="str">
        <f>'idp Prjimp'!G270</f>
        <v>#N/A</v>
      </c>
      <c r="H275" s="3" t="str">
        <f>'idp Prjimp'!H270</f>
        <v>#N/A</v>
      </c>
      <c r="I275" s="3" t="str">
        <f>'idp Prjimp'!I270</f>
        <v>#N/A</v>
      </c>
      <c r="J275" s="3" t="str">
        <f>'idp Prjimp'!J270</f>
        <v>#N/A</v>
      </c>
      <c r="K275" s="3" t="str">
        <f>'idp Prjimp'!K270</f>
        <v>#N/A</v>
      </c>
      <c r="L275" s="3" t="str">
        <f>'idp Prjimp'!L270</f>
        <v>#N/A</v>
      </c>
      <c r="M275" s="3">
        <f t="shared" si="4"/>
        <v>0</v>
      </c>
      <c r="N275" s="3">
        <f t="shared" si="2"/>
        <v>0</v>
      </c>
      <c r="O275" s="3">
        <f t="shared" si="3"/>
        <v>0</v>
      </c>
      <c r="P275" s="100"/>
      <c r="Q275" s="3" t="str">
        <f t="shared" si="5"/>
        <v>#REF!</v>
      </c>
      <c r="R275" s="3" t="str">
        <f t="array" ref="R275">IFERROR(INDEX(Overall!$C$3:$C$389,MATCH(B275,Overall!$D$3:$D$389,0)),"No")</f>
        <v>No</v>
      </c>
      <c r="S275" s="93">
        <f t="shared" si="6"/>
        <v>1</v>
      </c>
      <c r="T275" s="136"/>
      <c r="U275" s="3" t="str">
        <f t="shared" si="7"/>
        <v/>
      </c>
      <c r="W275" s="3">
        <f t="shared" si="8"/>
        <v>0</v>
      </c>
    </row>
    <row r="276" ht="15.75" customHeight="1">
      <c r="B276" s="3" t="str">
        <f>'idp Prjimp'!N271</f>
        <v/>
      </c>
      <c r="C276" s="3" t="str">
        <f>'idp Prjimp'!C271</f>
        <v>dl</v>
      </c>
      <c r="D276" s="3" t="str">
        <f>'idp Prjimp'!D271</f>
        <v>#N/A</v>
      </c>
      <c r="E276" s="3" t="str">
        <f>'idp Prjimp'!E271</f>
        <v>#N/A</v>
      </c>
      <c r="F276" s="3" t="str">
        <f>'idp Prjimp'!F271</f>
        <v>#N/A</v>
      </c>
      <c r="G276" s="3" t="str">
        <f>'idp Prjimp'!G271</f>
        <v>#N/A</v>
      </c>
      <c r="H276" s="3" t="str">
        <f>'idp Prjimp'!H271</f>
        <v>#N/A</v>
      </c>
      <c r="I276" s="3" t="str">
        <f>'idp Prjimp'!I271</f>
        <v>#N/A</v>
      </c>
      <c r="J276" s="3" t="str">
        <f>'idp Prjimp'!J271</f>
        <v>#N/A</v>
      </c>
      <c r="K276" s="3" t="str">
        <f>'idp Prjimp'!K271</f>
        <v>#N/A</v>
      </c>
      <c r="L276" s="3" t="str">
        <f>'idp Prjimp'!L271</f>
        <v>#N/A</v>
      </c>
      <c r="M276" s="3">
        <f t="shared" si="4"/>
        <v>0</v>
      </c>
      <c r="N276" s="3">
        <f t="shared" si="2"/>
        <v>0</v>
      </c>
      <c r="O276" s="3">
        <f t="shared" si="3"/>
        <v>0</v>
      </c>
      <c r="P276" s="100"/>
      <c r="Q276" s="3" t="str">
        <f t="shared" si="5"/>
        <v>#REF!</v>
      </c>
      <c r="R276" s="3" t="str">
        <f t="array" ref="R276">IFERROR(INDEX(Overall!$C$3:$C$389,MATCH(B276,Overall!$D$3:$D$389,0)),"No")</f>
        <v>No</v>
      </c>
      <c r="S276" s="93">
        <f t="shared" si="6"/>
        <v>1</v>
      </c>
      <c r="T276" s="136"/>
      <c r="U276" s="3" t="str">
        <f t="shared" si="7"/>
        <v/>
      </c>
      <c r="W276" s="3">
        <f t="shared" si="8"/>
        <v>0</v>
      </c>
    </row>
    <row r="277" ht="15.75" customHeight="1">
      <c r="B277" s="3" t="str">
        <f>'idp Prjimp'!N272</f>
        <v/>
      </c>
      <c r="C277" s="3" t="str">
        <f>'idp Prjimp'!C272</f>
        <v>dl</v>
      </c>
      <c r="D277" s="3" t="str">
        <f>'idp Prjimp'!D272</f>
        <v>#N/A</v>
      </c>
      <c r="E277" s="3" t="str">
        <f>'idp Prjimp'!E272</f>
        <v>#N/A</v>
      </c>
      <c r="F277" s="3" t="str">
        <f>'idp Prjimp'!F272</f>
        <v>#N/A</v>
      </c>
      <c r="G277" s="3" t="str">
        <f>'idp Prjimp'!G272</f>
        <v>#N/A</v>
      </c>
      <c r="H277" s="3" t="str">
        <f>'idp Prjimp'!H272</f>
        <v>#N/A</v>
      </c>
      <c r="I277" s="3" t="str">
        <f>'idp Prjimp'!I272</f>
        <v>#N/A</v>
      </c>
      <c r="J277" s="3" t="str">
        <f>'idp Prjimp'!J272</f>
        <v>#N/A</v>
      </c>
      <c r="K277" s="3" t="str">
        <f>'idp Prjimp'!K272</f>
        <v>#N/A</v>
      </c>
      <c r="L277" s="3" t="str">
        <f>'idp Prjimp'!L272</f>
        <v>#N/A</v>
      </c>
      <c r="M277" s="3">
        <f t="shared" si="4"/>
        <v>0</v>
      </c>
      <c r="N277" s="3">
        <f t="shared" si="2"/>
        <v>0</v>
      </c>
      <c r="O277" s="3">
        <f t="shared" si="3"/>
        <v>0</v>
      </c>
      <c r="P277" s="100"/>
      <c r="Q277" s="3" t="str">
        <f t="shared" si="5"/>
        <v>#REF!</v>
      </c>
      <c r="R277" s="3" t="str">
        <f t="array" ref="R277">IFERROR(INDEX(Overall!$C$3:$C$389,MATCH(B277,Overall!$D$3:$D$389,0)),"No")</f>
        <v>No</v>
      </c>
      <c r="S277" s="93">
        <f t="shared" si="6"/>
        <v>1</v>
      </c>
      <c r="T277" s="136"/>
      <c r="U277" s="3" t="str">
        <f t="shared" si="7"/>
        <v/>
      </c>
      <c r="W277" s="3">
        <f t="shared" si="8"/>
        <v>0</v>
      </c>
    </row>
    <row r="278" ht="15.75" customHeight="1">
      <c r="B278" s="3" t="str">
        <f>'idp Prjimp'!N273</f>
        <v/>
      </c>
      <c r="C278" s="3" t="str">
        <f>'idp Prjimp'!C273</f>
        <v>dl</v>
      </c>
      <c r="D278" s="3" t="str">
        <f>'idp Prjimp'!D273</f>
        <v>#N/A</v>
      </c>
      <c r="E278" s="3" t="str">
        <f>'idp Prjimp'!E273</f>
        <v>#N/A</v>
      </c>
      <c r="F278" s="3" t="str">
        <f>'idp Prjimp'!F273</f>
        <v>#N/A</v>
      </c>
      <c r="G278" s="3" t="str">
        <f>'idp Prjimp'!G273</f>
        <v>#N/A</v>
      </c>
      <c r="H278" s="3" t="str">
        <f>'idp Prjimp'!H273</f>
        <v>#N/A</v>
      </c>
      <c r="I278" s="3" t="str">
        <f>'idp Prjimp'!I273</f>
        <v>#N/A</v>
      </c>
      <c r="J278" s="3" t="str">
        <f>'idp Prjimp'!J273</f>
        <v>#N/A</v>
      </c>
      <c r="K278" s="3" t="str">
        <f>'idp Prjimp'!K273</f>
        <v>#N/A</v>
      </c>
      <c r="L278" s="3" t="str">
        <f>'idp Prjimp'!L273</f>
        <v>#N/A</v>
      </c>
      <c r="M278" s="3">
        <f t="shared" si="4"/>
        <v>0</v>
      </c>
      <c r="N278" s="3">
        <f t="shared" si="2"/>
        <v>0</v>
      </c>
      <c r="O278" s="3">
        <f t="shared" si="3"/>
        <v>0</v>
      </c>
      <c r="P278" s="100"/>
      <c r="Q278" s="3" t="str">
        <f t="shared" si="5"/>
        <v>#REF!</v>
      </c>
      <c r="R278" s="3" t="str">
        <f t="array" ref="R278">IFERROR(INDEX(Overall!$C$3:$C$389,MATCH(B278,Overall!$D$3:$D$389,0)),"No")</f>
        <v>No</v>
      </c>
      <c r="S278" s="93">
        <f t="shared" si="6"/>
        <v>1</v>
      </c>
      <c r="T278" s="136"/>
      <c r="U278" s="3" t="str">
        <f t="shared" si="7"/>
        <v/>
      </c>
      <c r="W278" s="3">
        <f t="shared" si="8"/>
        <v>0</v>
      </c>
    </row>
    <row r="279" ht="15.75" customHeight="1">
      <c r="B279" s="3" t="str">
        <f>'idp Prjimp'!N274</f>
        <v/>
      </c>
      <c r="C279" s="3" t="str">
        <f>'idp Prjimp'!C274</f>
        <v>dl</v>
      </c>
      <c r="D279" s="3" t="str">
        <f>'idp Prjimp'!D274</f>
        <v>#N/A</v>
      </c>
      <c r="E279" s="3" t="str">
        <f>'idp Prjimp'!E274</f>
        <v>#N/A</v>
      </c>
      <c r="F279" s="3" t="str">
        <f>'idp Prjimp'!F274</f>
        <v>#N/A</v>
      </c>
      <c r="G279" s="3" t="str">
        <f>'idp Prjimp'!G274</f>
        <v>#N/A</v>
      </c>
      <c r="H279" s="3" t="str">
        <f>'idp Prjimp'!H274</f>
        <v>#N/A</v>
      </c>
      <c r="I279" s="3" t="str">
        <f>'idp Prjimp'!I274</f>
        <v>#N/A</v>
      </c>
      <c r="J279" s="3" t="str">
        <f>'idp Prjimp'!J274</f>
        <v>#N/A</v>
      </c>
      <c r="K279" s="3" t="str">
        <f>'idp Prjimp'!K274</f>
        <v>#N/A</v>
      </c>
      <c r="L279" s="3" t="str">
        <f>'idp Prjimp'!L274</f>
        <v>#N/A</v>
      </c>
      <c r="M279" s="3">
        <f t="shared" si="4"/>
        <v>0</v>
      </c>
      <c r="N279" s="3">
        <f t="shared" si="2"/>
        <v>0</v>
      </c>
      <c r="O279" s="3">
        <f t="shared" si="3"/>
        <v>0</v>
      </c>
      <c r="P279" s="100"/>
      <c r="Q279" s="3" t="str">
        <f t="shared" si="5"/>
        <v>#REF!</v>
      </c>
      <c r="R279" s="3" t="str">
        <f t="array" ref="R279">IFERROR(INDEX(Overall!$C$3:$C$389,MATCH(B279,Overall!$D$3:$D$389,0)),"No")</f>
        <v>No</v>
      </c>
      <c r="S279" s="93">
        <f t="shared" si="6"/>
        <v>1</v>
      </c>
      <c r="T279" s="136"/>
      <c r="U279" s="3" t="str">
        <f t="shared" si="7"/>
        <v/>
      </c>
      <c r="W279" s="3">
        <f t="shared" si="8"/>
        <v>0</v>
      </c>
    </row>
    <row r="280" ht="15.75" customHeight="1">
      <c r="B280" s="3" t="str">
        <f>'idp Prjimp'!N275</f>
        <v/>
      </c>
      <c r="C280" s="3" t="str">
        <f>'idp Prjimp'!C275</f>
        <v>dl</v>
      </c>
      <c r="D280" s="3" t="str">
        <f>'idp Prjimp'!D275</f>
        <v>#N/A</v>
      </c>
      <c r="E280" s="3" t="str">
        <f>'idp Prjimp'!E275</f>
        <v>#N/A</v>
      </c>
      <c r="F280" s="3" t="str">
        <f>'idp Prjimp'!F275</f>
        <v>#N/A</v>
      </c>
      <c r="G280" s="3" t="str">
        <f>'idp Prjimp'!G275</f>
        <v>#N/A</v>
      </c>
      <c r="H280" s="3" t="str">
        <f>'idp Prjimp'!H275</f>
        <v>#N/A</v>
      </c>
      <c r="I280" s="3" t="str">
        <f>'idp Prjimp'!I275</f>
        <v>#N/A</v>
      </c>
      <c r="J280" s="3" t="str">
        <f>'idp Prjimp'!J275</f>
        <v>#N/A</v>
      </c>
      <c r="K280" s="3" t="str">
        <f>'idp Prjimp'!K275</f>
        <v>#N/A</v>
      </c>
      <c r="L280" s="3" t="str">
        <f>'idp Prjimp'!L275</f>
        <v>#N/A</v>
      </c>
      <c r="M280" s="3">
        <f t="shared" si="4"/>
        <v>0</v>
      </c>
      <c r="N280" s="3">
        <f t="shared" si="2"/>
        <v>0</v>
      </c>
      <c r="O280" s="3">
        <f t="shared" si="3"/>
        <v>0</v>
      </c>
      <c r="P280" s="100"/>
      <c r="Q280" s="3" t="str">
        <f t="shared" si="5"/>
        <v>#REF!</v>
      </c>
      <c r="R280" s="3" t="str">
        <f t="array" ref="R280">IFERROR(INDEX(Overall!$C$3:$C$389,MATCH(B280,Overall!$D$3:$D$389,0)),"No")</f>
        <v>No</v>
      </c>
      <c r="S280" s="93">
        <f t="shared" si="6"/>
        <v>1</v>
      </c>
      <c r="T280" s="136"/>
      <c r="U280" s="3" t="str">
        <f t="shared" si="7"/>
        <v/>
      </c>
      <c r="W280" s="3">
        <f t="shared" si="8"/>
        <v>0</v>
      </c>
    </row>
    <row r="281" ht="15.75" customHeight="1">
      <c r="B281" s="3" t="str">
        <f>'idp Prjimp'!N276</f>
        <v/>
      </c>
      <c r="C281" s="3" t="str">
        <f>'idp Prjimp'!C276</f>
        <v>dl</v>
      </c>
      <c r="D281" s="3" t="str">
        <f>'idp Prjimp'!D276</f>
        <v>#N/A</v>
      </c>
      <c r="E281" s="3" t="str">
        <f>'idp Prjimp'!E276</f>
        <v>#N/A</v>
      </c>
      <c r="F281" s="3" t="str">
        <f>'idp Prjimp'!F276</f>
        <v>#N/A</v>
      </c>
      <c r="G281" s="3" t="str">
        <f>'idp Prjimp'!G276</f>
        <v>#N/A</v>
      </c>
      <c r="H281" s="3" t="str">
        <f>'idp Prjimp'!H276</f>
        <v>#N/A</v>
      </c>
      <c r="I281" s="3" t="str">
        <f>'idp Prjimp'!I276</f>
        <v>#N/A</v>
      </c>
      <c r="J281" s="3" t="str">
        <f>'idp Prjimp'!J276</f>
        <v>#N/A</v>
      </c>
      <c r="K281" s="3" t="str">
        <f>'idp Prjimp'!K276</f>
        <v>#N/A</v>
      </c>
      <c r="L281" s="3" t="str">
        <f>'idp Prjimp'!L276</f>
        <v>#N/A</v>
      </c>
      <c r="M281" s="3">
        <f t="shared" si="4"/>
        <v>0</v>
      </c>
      <c r="N281" s="3">
        <f t="shared" si="2"/>
        <v>0</v>
      </c>
      <c r="O281" s="3">
        <f t="shared" si="3"/>
        <v>0</v>
      </c>
      <c r="P281" s="100"/>
      <c r="Q281" s="3" t="str">
        <f t="shared" si="5"/>
        <v>#REF!</v>
      </c>
      <c r="R281" s="3" t="str">
        <f t="array" ref="R281">IFERROR(INDEX(Overall!$C$3:$C$389,MATCH(B281,Overall!$D$3:$D$389,0)),"No")</f>
        <v>No</v>
      </c>
      <c r="S281" s="93">
        <f t="shared" si="6"/>
        <v>1</v>
      </c>
      <c r="T281" s="136"/>
      <c r="U281" s="3" t="str">
        <f t="shared" si="7"/>
        <v/>
      </c>
      <c r="W281" s="3">
        <f t="shared" si="8"/>
        <v>0</v>
      </c>
    </row>
    <row r="282" ht="15.75" customHeight="1">
      <c r="B282" s="3" t="str">
        <f>'idp Prjimp'!N277</f>
        <v/>
      </c>
      <c r="C282" s="3" t="str">
        <f>'idp Prjimp'!C277</f>
        <v>dl</v>
      </c>
      <c r="D282" s="3" t="str">
        <f>'idp Prjimp'!D277</f>
        <v>#N/A</v>
      </c>
      <c r="E282" s="3" t="str">
        <f>'idp Prjimp'!E277</f>
        <v>#N/A</v>
      </c>
      <c r="F282" s="3" t="str">
        <f>'idp Prjimp'!F277</f>
        <v>#N/A</v>
      </c>
      <c r="G282" s="3" t="str">
        <f>'idp Prjimp'!G277</f>
        <v>#N/A</v>
      </c>
      <c r="H282" s="3" t="str">
        <f>'idp Prjimp'!H277</f>
        <v>#N/A</v>
      </c>
      <c r="I282" s="3" t="str">
        <f>'idp Prjimp'!I277</f>
        <v>#N/A</v>
      </c>
      <c r="J282" s="3" t="str">
        <f>'idp Prjimp'!J277</f>
        <v>#N/A</v>
      </c>
      <c r="K282" s="3" t="str">
        <f>'idp Prjimp'!K277</f>
        <v>#N/A</v>
      </c>
      <c r="L282" s="3" t="str">
        <f>'idp Prjimp'!L277</f>
        <v>#N/A</v>
      </c>
      <c r="M282" s="3">
        <f t="shared" si="4"/>
        <v>0</v>
      </c>
      <c r="N282" s="3">
        <f t="shared" si="2"/>
        <v>0</v>
      </c>
      <c r="O282" s="3">
        <f t="shared" si="3"/>
        <v>0</v>
      </c>
      <c r="P282" s="100"/>
      <c r="Q282" s="3" t="str">
        <f t="shared" si="5"/>
        <v>#REF!</v>
      </c>
      <c r="R282" s="3" t="str">
        <f t="array" ref="R282">IFERROR(INDEX(Overall!$C$3:$C$389,MATCH(B282,Overall!$D$3:$D$389,0)),"No")</f>
        <v>No</v>
      </c>
      <c r="S282" s="93">
        <f t="shared" si="6"/>
        <v>1</v>
      </c>
      <c r="T282" s="136"/>
      <c r="U282" s="3" t="str">
        <f t="shared" si="7"/>
        <v/>
      </c>
      <c r="W282" s="3">
        <f t="shared" si="8"/>
        <v>0</v>
      </c>
    </row>
    <row r="283" ht="15.75" customHeight="1">
      <c r="B283" s="3" t="str">
        <f>'idp Prjimp'!N278</f>
        <v/>
      </c>
      <c r="C283" s="3" t="str">
        <f>'idp Prjimp'!C278</f>
        <v>dl</v>
      </c>
      <c r="D283" s="3" t="str">
        <f>'idp Prjimp'!D278</f>
        <v>#N/A</v>
      </c>
      <c r="E283" s="3" t="str">
        <f>'idp Prjimp'!E278</f>
        <v>#N/A</v>
      </c>
      <c r="F283" s="3" t="str">
        <f>'idp Prjimp'!F278</f>
        <v>#N/A</v>
      </c>
      <c r="G283" s="3" t="str">
        <f>'idp Prjimp'!G278</f>
        <v>#N/A</v>
      </c>
      <c r="H283" s="3" t="str">
        <f>'idp Prjimp'!H278</f>
        <v>#N/A</v>
      </c>
      <c r="I283" s="3" t="str">
        <f>'idp Prjimp'!I278</f>
        <v>#N/A</v>
      </c>
      <c r="J283" s="3" t="str">
        <f>'idp Prjimp'!J278</f>
        <v>#N/A</v>
      </c>
      <c r="K283" s="3" t="str">
        <f>'idp Prjimp'!K278</f>
        <v>#N/A</v>
      </c>
      <c r="L283" s="3" t="str">
        <f>'idp Prjimp'!L278</f>
        <v>#N/A</v>
      </c>
      <c r="M283" s="3">
        <f t="shared" si="4"/>
        <v>0</v>
      </c>
      <c r="N283" s="3">
        <f t="shared" si="2"/>
        <v>0</v>
      </c>
      <c r="O283" s="3">
        <f t="shared" si="3"/>
        <v>0</v>
      </c>
      <c r="P283" s="100"/>
      <c r="Q283" s="3" t="str">
        <f t="shared" si="5"/>
        <v>#REF!</v>
      </c>
      <c r="R283" s="3" t="str">
        <f t="array" ref="R283">IFERROR(INDEX(Overall!$C$3:$C$389,MATCH(B283,Overall!$D$3:$D$389,0)),"No")</f>
        <v>No</v>
      </c>
      <c r="S283" s="93">
        <f t="shared" si="6"/>
        <v>1</v>
      </c>
      <c r="T283" s="136"/>
      <c r="U283" s="3" t="str">
        <f t="shared" si="7"/>
        <v/>
      </c>
      <c r="W283" s="3">
        <f t="shared" si="8"/>
        <v>0</v>
      </c>
    </row>
    <row r="284" ht="15.75" customHeight="1">
      <c r="B284" s="3" t="str">
        <f>'idp Prjimp'!N279</f>
        <v/>
      </c>
      <c r="C284" s="3" t="str">
        <f>'idp Prjimp'!C279</f>
        <v>dl</v>
      </c>
      <c r="D284" s="3" t="str">
        <f>'idp Prjimp'!D279</f>
        <v>#N/A</v>
      </c>
      <c r="E284" s="3" t="str">
        <f>'idp Prjimp'!E279</f>
        <v>#N/A</v>
      </c>
      <c r="F284" s="3" t="str">
        <f>'idp Prjimp'!F279</f>
        <v>#N/A</v>
      </c>
      <c r="G284" s="3" t="str">
        <f>'idp Prjimp'!G279</f>
        <v>#N/A</v>
      </c>
      <c r="H284" s="3" t="str">
        <f>'idp Prjimp'!H279</f>
        <v>#N/A</v>
      </c>
      <c r="I284" s="3" t="str">
        <f>'idp Prjimp'!I279</f>
        <v>#N/A</v>
      </c>
      <c r="J284" s="3" t="str">
        <f>'idp Prjimp'!J279</f>
        <v>#N/A</v>
      </c>
      <c r="K284" s="3" t="str">
        <f>'idp Prjimp'!K279</f>
        <v>#N/A</v>
      </c>
      <c r="L284" s="3" t="str">
        <f>'idp Prjimp'!L279</f>
        <v>#N/A</v>
      </c>
      <c r="M284" s="3">
        <f t="shared" si="4"/>
        <v>0</v>
      </c>
      <c r="N284" s="3">
        <f t="shared" si="2"/>
        <v>0</v>
      </c>
      <c r="O284" s="3">
        <f t="shared" si="3"/>
        <v>0</v>
      </c>
      <c r="P284" s="100"/>
      <c r="Q284" s="3" t="str">
        <f t="shared" si="5"/>
        <v>#REF!</v>
      </c>
      <c r="R284" s="3" t="str">
        <f t="array" ref="R284">IFERROR(INDEX(Overall!$C$3:$C$389,MATCH(B284,Overall!$D$3:$D$389,0)),"No")</f>
        <v>No</v>
      </c>
      <c r="S284" s="93">
        <f t="shared" si="6"/>
        <v>1</v>
      </c>
      <c r="T284" s="136"/>
      <c r="U284" s="3" t="str">
        <f t="shared" si="7"/>
        <v/>
      </c>
      <c r="W284" s="3">
        <f t="shared" si="8"/>
        <v>0</v>
      </c>
    </row>
    <row r="285" ht="15.75" customHeight="1">
      <c r="B285" s="3" t="str">
        <f>'idp Prjimp'!N280</f>
        <v/>
      </c>
      <c r="C285" s="3" t="str">
        <f>'idp Prjimp'!C280</f>
        <v>dl</v>
      </c>
      <c r="D285" s="3" t="str">
        <f>'idp Prjimp'!D280</f>
        <v>#N/A</v>
      </c>
      <c r="E285" s="3" t="str">
        <f>'idp Prjimp'!E280</f>
        <v>#N/A</v>
      </c>
      <c r="F285" s="3" t="str">
        <f>'idp Prjimp'!F280</f>
        <v>#N/A</v>
      </c>
      <c r="G285" s="3" t="str">
        <f>'idp Prjimp'!G280</f>
        <v>#N/A</v>
      </c>
      <c r="H285" s="3" t="str">
        <f>'idp Prjimp'!H280</f>
        <v>#N/A</v>
      </c>
      <c r="I285" s="3" t="str">
        <f>'idp Prjimp'!I280</f>
        <v>#N/A</v>
      </c>
      <c r="J285" s="3" t="str">
        <f>'idp Prjimp'!J280</f>
        <v>#N/A</v>
      </c>
      <c r="K285" s="3" t="str">
        <f>'idp Prjimp'!K280</f>
        <v>#N/A</v>
      </c>
      <c r="L285" s="3" t="str">
        <f>'idp Prjimp'!L280</f>
        <v>#N/A</v>
      </c>
      <c r="M285" s="3">
        <f t="shared" si="4"/>
        <v>0</v>
      </c>
      <c r="N285" s="3">
        <f t="shared" si="2"/>
        <v>0</v>
      </c>
      <c r="O285" s="3">
        <f t="shared" si="3"/>
        <v>0</v>
      </c>
      <c r="P285" s="100"/>
      <c r="Q285" s="3" t="str">
        <f t="shared" si="5"/>
        <v>#REF!</v>
      </c>
      <c r="R285" s="3" t="str">
        <f t="array" ref="R285">IFERROR(INDEX(Overall!$C$3:$C$389,MATCH(B285,Overall!$D$3:$D$389,0)),"No")</f>
        <v>No</v>
      </c>
      <c r="S285" s="93">
        <f t="shared" si="6"/>
        <v>1</v>
      </c>
      <c r="T285" s="136"/>
      <c r="U285" s="3" t="str">
        <f t="shared" si="7"/>
        <v/>
      </c>
      <c r="W285" s="3">
        <f t="shared" si="8"/>
        <v>0</v>
      </c>
    </row>
    <row r="286" ht="15.75" customHeight="1">
      <c r="B286" s="3" t="str">
        <f>'idp Prjimp'!N281</f>
        <v/>
      </c>
      <c r="C286" s="3" t="str">
        <f>'idp Prjimp'!C281</f>
        <v>dl</v>
      </c>
      <c r="D286" s="3" t="str">
        <f>'idp Prjimp'!D281</f>
        <v>#N/A</v>
      </c>
      <c r="E286" s="3" t="str">
        <f>'idp Prjimp'!E281</f>
        <v>#N/A</v>
      </c>
      <c r="F286" s="3" t="str">
        <f>'idp Prjimp'!F281</f>
        <v>#N/A</v>
      </c>
      <c r="G286" s="3" t="str">
        <f>'idp Prjimp'!G281</f>
        <v>#N/A</v>
      </c>
      <c r="H286" s="3" t="str">
        <f>'idp Prjimp'!H281</f>
        <v>#N/A</v>
      </c>
      <c r="I286" s="3" t="str">
        <f>'idp Prjimp'!I281</f>
        <v>#N/A</v>
      </c>
      <c r="J286" s="3" t="str">
        <f>'idp Prjimp'!J281</f>
        <v>#N/A</v>
      </c>
      <c r="K286" s="3" t="str">
        <f>'idp Prjimp'!K281</f>
        <v>#N/A</v>
      </c>
      <c r="L286" s="3" t="str">
        <f>'idp Prjimp'!L281</f>
        <v>#N/A</v>
      </c>
      <c r="M286" s="3">
        <f t="shared" si="4"/>
        <v>0</v>
      </c>
      <c r="N286" s="3">
        <f t="shared" si="2"/>
        <v>0</v>
      </c>
      <c r="O286" s="3">
        <f t="shared" si="3"/>
        <v>0</v>
      </c>
      <c r="P286" s="100"/>
      <c r="Q286" s="3" t="str">
        <f t="shared" si="5"/>
        <v>#REF!</v>
      </c>
      <c r="R286" s="3" t="str">
        <f t="array" ref="R286">IFERROR(INDEX(Overall!$C$3:$C$389,MATCH(B286,Overall!$D$3:$D$389,0)),"No")</f>
        <v>No</v>
      </c>
      <c r="S286" s="93">
        <f t="shared" si="6"/>
        <v>1</v>
      </c>
      <c r="T286" s="136"/>
      <c r="U286" s="3" t="str">
        <f t="shared" si="7"/>
        <v/>
      </c>
      <c r="W286" s="3">
        <f t="shared" si="8"/>
        <v>0</v>
      </c>
    </row>
    <row r="287" ht="15.75" customHeight="1">
      <c r="B287" s="3" t="str">
        <f>'idp Prjimp'!N282</f>
        <v/>
      </c>
      <c r="C287" s="3" t="str">
        <f>'idp Prjimp'!C282</f>
        <v>dl</v>
      </c>
      <c r="D287" s="3" t="str">
        <f>'idp Prjimp'!D282</f>
        <v>#N/A</v>
      </c>
      <c r="E287" s="3" t="str">
        <f>'idp Prjimp'!E282</f>
        <v>#N/A</v>
      </c>
      <c r="F287" s="3" t="str">
        <f>'idp Prjimp'!F282</f>
        <v>#N/A</v>
      </c>
      <c r="G287" s="3" t="str">
        <f>'idp Prjimp'!G282</f>
        <v>#N/A</v>
      </c>
      <c r="H287" s="3" t="str">
        <f>'idp Prjimp'!H282</f>
        <v>#N/A</v>
      </c>
      <c r="I287" s="3" t="str">
        <f>'idp Prjimp'!I282</f>
        <v>#N/A</v>
      </c>
      <c r="J287" s="3" t="str">
        <f>'idp Prjimp'!J282</f>
        <v>#N/A</v>
      </c>
      <c r="K287" s="3" t="str">
        <f>'idp Prjimp'!K282</f>
        <v>#N/A</v>
      </c>
      <c r="L287" s="3" t="str">
        <f>'idp Prjimp'!L282</f>
        <v>#N/A</v>
      </c>
      <c r="M287" s="3">
        <f t="shared" si="4"/>
        <v>0</v>
      </c>
      <c r="N287" s="3">
        <f t="shared" si="2"/>
        <v>0</v>
      </c>
      <c r="O287" s="3">
        <f t="shared" si="3"/>
        <v>0</v>
      </c>
      <c r="P287" s="100"/>
      <c r="Q287" s="3" t="str">
        <f t="shared" si="5"/>
        <v>#REF!</v>
      </c>
      <c r="R287" s="3" t="str">
        <f t="array" ref="R287">IFERROR(INDEX(Overall!$C$3:$C$389,MATCH(B287,Overall!$D$3:$D$389,0)),"No")</f>
        <v>No</v>
      </c>
      <c r="S287" s="93">
        <f t="shared" si="6"/>
        <v>1</v>
      </c>
      <c r="T287" s="136"/>
      <c r="U287" s="3" t="str">
        <f t="shared" si="7"/>
        <v/>
      </c>
      <c r="W287" s="3">
        <f t="shared" si="8"/>
        <v>0</v>
      </c>
    </row>
    <row r="288" ht="15.75" customHeight="1">
      <c r="B288" s="3" t="str">
        <f>'idp Prjimp'!N283</f>
        <v/>
      </c>
      <c r="C288" s="3" t="str">
        <f>'idp Prjimp'!C283</f>
        <v>dl</v>
      </c>
      <c r="D288" s="3" t="str">
        <f>'idp Prjimp'!D283</f>
        <v>#N/A</v>
      </c>
      <c r="E288" s="3" t="str">
        <f>'idp Prjimp'!E283</f>
        <v>#N/A</v>
      </c>
      <c r="F288" s="3" t="str">
        <f>'idp Prjimp'!F283</f>
        <v>#N/A</v>
      </c>
      <c r="G288" s="3" t="str">
        <f>'idp Prjimp'!G283</f>
        <v>#N/A</v>
      </c>
      <c r="H288" s="3" t="str">
        <f>'idp Prjimp'!H283</f>
        <v>#N/A</v>
      </c>
      <c r="I288" s="3" t="str">
        <f>'idp Prjimp'!I283</f>
        <v>#N/A</v>
      </c>
      <c r="J288" s="3" t="str">
        <f>'idp Prjimp'!J283</f>
        <v>#N/A</v>
      </c>
      <c r="K288" s="3" t="str">
        <f>'idp Prjimp'!K283</f>
        <v>#N/A</v>
      </c>
      <c r="L288" s="3" t="str">
        <f>'idp Prjimp'!L283</f>
        <v>#N/A</v>
      </c>
      <c r="M288" s="3">
        <f t="shared" si="4"/>
        <v>0</v>
      </c>
      <c r="N288" s="3">
        <f t="shared" si="2"/>
        <v>0</v>
      </c>
      <c r="O288" s="3">
        <f t="shared" si="3"/>
        <v>0</v>
      </c>
      <c r="P288" s="100"/>
      <c r="Q288" s="3" t="str">
        <f t="shared" si="5"/>
        <v>#REF!</v>
      </c>
      <c r="R288" s="3" t="str">
        <f t="array" ref="R288">IFERROR(INDEX(Overall!$C$3:$C$389,MATCH(B288,Overall!$D$3:$D$389,0)),"No")</f>
        <v>No</v>
      </c>
      <c r="S288" s="93">
        <f t="shared" si="6"/>
        <v>1</v>
      </c>
      <c r="T288" s="136"/>
      <c r="U288" s="3" t="str">
        <f t="shared" si="7"/>
        <v/>
      </c>
      <c r="W288" s="3">
        <f t="shared" si="8"/>
        <v>0</v>
      </c>
    </row>
    <row r="289" ht="15.75" customHeight="1">
      <c r="B289" s="3" t="str">
        <f>'idp Prjimp'!N284</f>
        <v/>
      </c>
      <c r="C289" s="3" t="str">
        <f>'idp Prjimp'!C284</f>
        <v>dl</v>
      </c>
      <c r="D289" s="3" t="str">
        <f>'idp Prjimp'!D284</f>
        <v>#N/A</v>
      </c>
      <c r="E289" s="3" t="str">
        <f>'idp Prjimp'!E284</f>
        <v>#N/A</v>
      </c>
      <c r="F289" s="3" t="str">
        <f>'idp Prjimp'!F284</f>
        <v>#N/A</v>
      </c>
      <c r="G289" s="3" t="str">
        <f>'idp Prjimp'!G284</f>
        <v>#N/A</v>
      </c>
      <c r="H289" s="3" t="str">
        <f>'idp Prjimp'!H284</f>
        <v>#N/A</v>
      </c>
      <c r="I289" s="3" t="str">
        <f>'idp Prjimp'!I284</f>
        <v>#N/A</v>
      </c>
      <c r="J289" s="3" t="str">
        <f>'idp Prjimp'!J284</f>
        <v>#N/A</v>
      </c>
      <c r="K289" s="3" t="str">
        <f>'idp Prjimp'!K284</f>
        <v>#N/A</v>
      </c>
      <c r="L289" s="3" t="str">
        <f>'idp Prjimp'!L284</f>
        <v>#N/A</v>
      </c>
      <c r="M289" s="3">
        <f t="shared" si="4"/>
        <v>0</v>
      </c>
      <c r="N289" s="3">
        <f t="shared" si="2"/>
        <v>0</v>
      </c>
      <c r="O289" s="3">
        <f t="shared" si="3"/>
        <v>0</v>
      </c>
      <c r="P289" s="100"/>
      <c r="Q289" s="3" t="str">
        <f t="shared" si="5"/>
        <v>#REF!</v>
      </c>
      <c r="R289" s="3" t="str">
        <f t="array" ref="R289">IFERROR(INDEX(Overall!$C$3:$C$389,MATCH(B289,Overall!$D$3:$D$389,0)),"No")</f>
        <v>No</v>
      </c>
      <c r="S289" s="93">
        <f t="shared" si="6"/>
        <v>1</v>
      </c>
      <c r="T289" s="136"/>
      <c r="U289" s="3" t="str">
        <f t="shared" si="7"/>
        <v/>
      </c>
      <c r="W289" s="3">
        <f t="shared" si="8"/>
        <v>0</v>
      </c>
    </row>
    <row r="290" ht="15.75" customHeight="1">
      <c r="B290" s="3" t="str">
        <f>'idp Prjimp'!N285</f>
        <v/>
      </c>
      <c r="C290" s="3" t="str">
        <f>'idp Prjimp'!C285</f>
        <v>dl</v>
      </c>
      <c r="D290" s="3" t="str">
        <f>'idp Prjimp'!D285</f>
        <v>#N/A</v>
      </c>
      <c r="E290" s="3" t="str">
        <f>'idp Prjimp'!E285</f>
        <v>#N/A</v>
      </c>
      <c r="F290" s="3" t="str">
        <f>'idp Prjimp'!F285</f>
        <v>#N/A</v>
      </c>
      <c r="G290" s="3" t="str">
        <f>'idp Prjimp'!G285</f>
        <v>#N/A</v>
      </c>
      <c r="H290" s="3" t="str">
        <f>'idp Prjimp'!H285</f>
        <v>#N/A</v>
      </c>
      <c r="I290" s="3" t="str">
        <f>'idp Prjimp'!I285</f>
        <v>#N/A</v>
      </c>
      <c r="J290" s="3" t="str">
        <f>'idp Prjimp'!J285</f>
        <v>#N/A</v>
      </c>
      <c r="K290" s="3" t="str">
        <f>'idp Prjimp'!K285</f>
        <v>#N/A</v>
      </c>
      <c r="L290" s="3" t="str">
        <f>'idp Prjimp'!L285</f>
        <v>#N/A</v>
      </c>
      <c r="M290" s="3">
        <f t="shared" si="4"/>
        <v>0</v>
      </c>
      <c r="N290" s="3">
        <f t="shared" si="2"/>
        <v>0</v>
      </c>
      <c r="O290" s="3">
        <f t="shared" si="3"/>
        <v>0</v>
      </c>
      <c r="P290" s="100"/>
      <c r="Q290" s="3" t="str">
        <f t="shared" si="5"/>
        <v>#REF!</v>
      </c>
      <c r="R290" s="3" t="str">
        <f t="array" ref="R290">IFERROR(INDEX(Overall!$C$3:$C$389,MATCH(B290,Overall!$D$3:$D$389,0)),"No")</f>
        <v>No</v>
      </c>
      <c r="S290" s="93">
        <f t="shared" si="6"/>
        <v>1</v>
      </c>
      <c r="T290" s="136"/>
      <c r="U290" s="3" t="str">
        <f t="shared" si="7"/>
        <v/>
      </c>
      <c r="W290" s="3">
        <f t="shared" si="8"/>
        <v>0</v>
      </c>
    </row>
    <row r="291" ht="15.75" customHeight="1">
      <c r="B291" s="3" t="str">
        <f>'idp Prjimp'!N286</f>
        <v/>
      </c>
      <c r="C291" s="3" t="str">
        <f>'idp Prjimp'!C286</f>
        <v>dl</v>
      </c>
      <c r="D291" s="3" t="str">
        <f>'idp Prjimp'!D286</f>
        <v>#N/A</v>
      </c>
      <c r="E291" s="3" t="str">
        <f>'idp Prjimp'!E286</f>
        <v>#N/A</v>
      </c>
      <c r="F291" s="3" t="str">
        <f>'idp Prjimp'!F286</f>
        <v>#N/A</v>
      </c>
      <c r="G291" s="3" t="str">
        <f>'idp Prjimp'!G286</f>
        <v>#N/A</v>
      </c>
      <c r="H291" s="3" t="str">
        <f>'idp Prjimp'!H286</f>
        <v>#N/A</v>
      </c>
      <c r="I291" s="3" t="str">
        <f>'idp Prjimp'!I286</f>
        <v>#N/A</v>
      </c>
      <c r="J291" s="3" t="str">
        <f>'idp Prjimp'!J286</f>
        <v>#N/A</v>
      </c>
      <c r="K291" s="3" t="str">
        <f>'idp Prjimp'!K286</f>
        <v>#N/A</v>
      </c>
      <c r="L291" s="3" t="str">
        <f>'idp Prjimp'!L286</f>
        <v>#N/A</v>
      </c>
      <c r="M291" s="3">
        <f t="shared" si="4"/>
        <v>0</v>
      </c>
      <c r="N291" s="3">
        <f t="shared" si="2"/>
        <v>0</v>
      </c>
      <c r="O291" s="3">
        <f t="shared" si="3"/>
        <v>0</v>
      </c>
      <c r="P291" s="100"/>
      <c r="Q291" s="3" t="str">
        <f t="shared" si="5"/>
        <v>#REF!</v>
      </c>
      <c r="R291" s="3" t="str">
        <f t="array" ref="R291">IFERROR(INDEX(Overall!$C$3:$C$389,MATCH(B291,Overall!$D$3:$D$389,0)),"No")</f>
        <v>No</v>
      </c>
      <c r="S291" s="93">
        <f t="shared" si="6"/>
        <v>1</v>
      </c>
      <c r="T291" s="136"/>
      <c r="U291" s="3" t="str">
        <f t="shared" si="7"/>
        <v/>
      </c>
      <c r="W291" s="3">
        <f t="shared" si="8"/>
        <v>0</v>
      </c>
    </row>
    <row r="292" ht="15.75" customHeight="1">
      <c r="B292" s="3" t="str">
        <f>'idp Prjimp'!N287</f>
        <v/>
      </c>
      <c r="C292" s="3" t="str">
        <f>'idp Prjimp'!C287</f>
        <v>dl</v>
      </c>
      <c r="D292" s="3" t="str">
        <f>'idp Prjimp'!D287</f>
        <v>#N/A</v>
      </c>
      <c r="E292" s="3" t="str">
        <f>'idp Prjimp'!E287</f>
        <v>#N/A</v>
      </c>
      <c r="F292" s="3" t="str">
        <f>'idp Prjimp'!F287</f>
        <v>#N/A</v>
      </c>
      <c r="G292" s="3" t="str">
        <f>'idp Prjimp'!G287</f>
        <v>#N/A</v>
      </c>
      <c r="H292" s="3" t="str">
        <f>'idp Prjimp'!H287</f>
        <v>#N/A</v>
      </c>
      <c r="I292" s="3" t="str">
        <f>'idp Prjimp'!I287</f>
        <v>#N/A</v>
      </c>
      <c r="J292" s="3" t="str">
        <f>'idp Prjimp'!J287</f>
        <v>#N/A</v>
      </c>
      <c r="K292" s="3" t="str">
        <f>'idp Prjimp'!K287</f>
        <v>#N/A</v>
      </c>
      <c r="L292" s="3" t="str">
        <f>'idp Prjimp'!L287</f>
        <v>#N/A</v>
      </c>
      <c r="M292" s="3">
        <f t="shared" si="4"/>
        <v>0</v>
      </c>
      <c r="N292" s="3">
        <f t="shared" si="2"/>
        <v>0</v>
      </c>
      <c r="O292" s="3">
        <f t="shared" si="3"/>
        <v>0</v>
      </c>
      <c r="P292" s="100"/>
      <c r="Q292" s="3" t="str">
        <f t="shared" si="5"/>
        <v>#REF!</v>
      </c>
      <c r="R292" s="3" t="str">
        <f t="array" ref="R292">IFERROR(INDEX(Overall!$C$3:$C$389,MATCH(B292,Overall!$D$3:$D$389,0)),"No")</f>
        <v>No</v>
      </c>
      <c r="S292" s="93">
        <f t="shared" si="6"/>
        <v>1</v>
      </c>
      <c r="T292" s="136"/>
      <c r="U292" s="3" t="str">
        <f t="shared" si="7"/>
        <v/>
      </c>
      <c r="W292" s="3">
        <f t="shared" si="8"/>
        <v>0</v>
      </c>
    </row>
    <row r="293" ht="15.75" customHeight="1">
      <c r="B293" s="3" t="str">
        <f>'idp Prjimp'!N288</f>
        <v/>
      </c>
      <c r="C293" s="3" t="str">
        <f>'idp Prjimp'!C288</f>
        <v>dl</v>
      </c>
      <c r="D293" s="3" t="str">
        <f>'idp Prjimp'!D288</f>
        <v>#N/A</v>
      </c>
      <c r="E293" s="3" t="str">
        <f>'idp Prjimp'!E288</f>
        <v>#N/A</v>
      </c>
      <c r="F293" s="3" t="str">
        <f>'idp Prjimp'!F288</f>
        <v>#N/A</v>
      </c>
      <c r="G293" s="3" t="str">
        <f>'idp Prjimp'!G288</f>
        <v>#N/A</v>
      </c>
      <c r="H293" s="3" t="str">
        <f>'idp Prjimp'!H288</f>
        <v>#N/A</v>
      </c>
      <c r="I293" s="3" t="str">
        <f>'idp Prjimp'!I288</f>
        <v>#N/A</v>
      </c>
      <c r="J293" s="3" t="str">
        <f>'idp Prjimp'!J288</f>
        <v>#N/A</v>
      </c>
      <c r="K293" s="3" t="str">
        <f>'idp Prjimp'!K288</f>
        <v>#N/A</v>
      </c>
      <c r="L293" s="3" t="str">
        <f>'idp Prjimp'!L288</f>
        <v>#N/A</v>
      </c>
      <c r="M293" s="3">
        <f t="shared" si="4"/>
        <v>0</v>
      </c>
      <c r="N293" s="3">
        <f t="shared" si="2"/>
        <v>0</v>
      </c>
      <c r="O293" s="3">
        <f t="shared" si="3"/>
        <v>0</v>
      </c>
      <c r="P293" s="100"/>
      <c r="Q293" s="3" t="str">
        <f t="shared" si="5"/>
        <v>#REF!</v>
      </c>
      <c r="R293" s="3" t="str">
        <f t="array" ref="R293">IFERROR(INDEX(Overall!$C$3:$C$389,MATCH(B293,Overall!$D$3:$D$389,0)),"No")</f>
        <v>No</v>
      </c>
      <c r="S293" s="93">
        <f t="shared" si="6"/>
        <v>1</v>
      </c>
      <c r="T293" s="136"/>
      <c r="U293" s="3" t="str">
        <f t="shared" si="7"/>
        <v/>
      </c>
      <c r="W293" s="3">
        <f t="shared" si="8"/>
        <v>0</v>
      </c>
    </row>
    <row r="294" ht="15.75" customHeight="1">
      <c r="B294" s="3" t="str">
        <f>'idp Prjimp'!N289</f>
        <v/>
      </c>
      <c r="C294" s="3" t="str">
        <f>'idp Prjimp'!C289</f>
        <v>dl</v>
      </c>
      <c r="D294" s="3" t="str">
        <f>'idp Prjimp'!D289</f>
        <v>#N/A</v>
      </c>
      <c r="E294" s="3" t="str">
        <f>'idp Prjimp'!E289</f>
        <v>#N/A</v>
      </c>
      <c r="F294" s="3" t="str">
        <f>'idp Prjimp'!F289</f>
        <v>#N/A</v>
      </c>
      <c r="G294" s="3" t="str">
        <f>'idp Prjimp'!G289</f>
        <v>#N/A</v>
      </c>
      <c r="H294" s="3" t="str">
        <f>'idp Prjimp'!H289</f>
        <v>#N/A</v>
      </c>
      <c r="I294" s="3" t="str">
        <f>'idp Prjimp'!I289</f>
        <v>#N/A</v>
      </c>
      <c r="J294" s="3" t="str">
        <f>'idp Prjimp'!J289</f>
        <v>#N/A</v>
      </c>
      <c r="K294" s="3" t="str">
        <f>'idp Prjimp'!K289</f>
        <v>#N/A</v>
      </c>
      <c r="L294" s="3" t="str">
        <f>'idp Prjimp'!L289</f>
        <v>#N/A</v>
      </c>
      <c r="M294" s="3">
        <f t="shared" si="4"/>
        <v>0</v>
      </c>
      <c r="N294" s="3">
        <f t="shared" si="2"/>
        <v>0</v>
      </c>
      <c r="O294" s="3">
        <f t="shared" si="3"/>
        <v>0</v>
      </c>
      <c r="P294" s="100"/>
      <c r="Q294" s="3" t="str">
        <f t="shared" si="5"/>
        <v>#REF!</v>
      </c>
      <c r="R294" s="3" t="str">
        <f t="array" ref="R294">IFERROR(INDEX(Overall!$C$3:$C$389,MATCH(B294,Overall!$D$3:$D$389,0)),"No")</f>
        <v>No</v>
      </c>
      <c r="S294" s="93">
        <f t="shared" si="6"/>
        <v>1</v>
      </c>
      <c r="T294" s="136"/>
      <c r="U294" s="3" t="str">
        <f t="shared" si="7"/>
        <v/>
      </c>
      <c r="W294" s="3">
        <f t="shared" si="8"/>
        <v>0</v>
      </c>
    </row>
    <row r="295" ht="15.75" customHeight="1">
      <c r="B295" s="3" t="str">
        <f>'idp Prjimp'!N290</f>
        <v/>
      </c>
      <c r="C295" s="3" t="str">
        <f>'idp Prjimp'!C290</f>
        <v>dl</v>
      </c>
      <c r="D295" s="3" t="str">
        <f>'idp Prjimp'!D290</f>
        <v>#N/A</v>
      </c>
      <c r="E295" s="3" t="str">
        <f>'idp Prjimp'!E290</f>
        <v>#N/A</v>
      </c>
      <c r="F295" s="3" t="str">
        <f>'idp Prjimp'!F290</f>
        <v>#N/A</v>
      </c>
      <c r="G295" s="3" t="str">
        <f>'idp Prjimp'!G290</f>
        <v>#N/A</v>
      </c>
      <c r="H295" s="3" t="str">
        <f>'idp Prjimp'!H290</f>
        <v>#N/A</v>
      </c>
      <c r="I295" s="3" t="str">
        <f>'idp Prjimp'!I290</f>
        <v>#N/A</v>
      </c>
      <c r="J295" s="3" t="str">
        <f>'idp Prjimp'!J290</f>
        <v>#N/A</v>
      </c>
      <c r="K295" s="3" t="str">
        <f>'idp Prjimp'!K290</f>
        <v>#N/A</v>
      </c>
      <c r="L295" s="3" t="str">
        <f>'idp Prjimp'!L290</f>
        <v>#N/A</v>
      </c>
      <c r="M295" s="3">
        <f t="shared" si="4"/>
        <v>0</v>
      </c>
      <c r="N295" s="3">
        <f t="shared" si="2"/>
        <v>0</v>
      </c>
      <c r="O295" s="3">
        <f t="shared" si="3"/>
        <v>0</v>
      </c>
      <c r="P295" s="100"/>
      <c r="Q295" s="3" t="str">
        <f t="shared" si="5"/>
        <v>#REF!</v>
      </c>
      <c r="R295" s="3" t="str">
        <f t="array" ref="R295">IFERROR(INDEX(Overall!$C$3:$C$389,MATCH(B295,Overall!$D$3:$D$389,0)),"No")</f>
        <v>No</v>
      </c>
      <c r="S295" s="93">
        <f t="shared" si="6"/>
        <v>1</v>
      </c>
      <c r="T295" s="136"/>
      <c r="U295" s="3" t="str">
        <f t="shared" si="7"/>
        <v/>
      </c>
      <c r="W295" s="3">
        <f t="shared" si="8"/>
        <v>0</v>
      </c>
    </row>
    <row r="296" ht="15.75" customHeight="1">
      <c r="B296" s="3" t="str">
        <f>'idp Prjimp'!N291</f>
        <v/>
      </c>
      <c r="C296" s="3" t="str">
        <f>'idp Prjimp'!C291</f>
        <v>dl</v>
      </c>
      <c r="D296" s="3" t="str">
        <f>'idp Prjimp'!D291</f>
        <v>#N/A</v>
      </c>
      <c r="E296" s="3" t="str">
        <f>'idp Prjimp'!E291</f>
        <v>#N/A</v>
      </c>
      <c r="F296" s="3" t="str">
        <f>'idp Prjimp'!F291</f>
        <v>#N/A</v>
      </c>
      <c r="G296" s="3" t="str">
        <f>'idp Prjimp'!G291</f>
        <v>#N/A</v>
      </c>
      <c r="H296" s="3" t="str">
        <f>'idp Prjimp'!H291</f>
        <v>#N/A</v>
      </c>
      <c r="I296" s="3" t="str">
        <f>'idp Prjimp'!I291</f>
        <v>#N/A</v>
      </c>
      <c r="J296" s="3" t="str">
        <f>'idp Prjimp'!J291</f>
        <v>#N/A</v>
      </c>
      <c r="K296" s="3" t="str">
        <f>'idp Prjimp'!K291</f>
        <v>#N/A</v>
      </c>
      <c r="L296" s="3" t="str">
        <f>'idp Prjimp'!L291</f>
        <v>#N/A</v>
      </c>
      <c r="M296" s="3">
        <f t="shared" si="4"/>
        <v>0</v>
      </c>
      <c r="N296" s="3">
        <f t="shared" si="2"/>
        <v>0</v>
      </c>
      <c r="O296" s="3">
        <f t="shared" si="3"/>
        <v>0</v>
      </c>
      <c r="P296" s="100"/>
      <c r="Q296" s="3" t="str">
        <f t="shared" si="5"/>
        <v>#REF!</v>
      </c>
      <c r="R296" s="3" t="str">
        <f t="array" ref="R296">IFERROR(INDEX(Overall!$C$3:$C$389,MATCH(B296,Overall!$D$3:$D$389,0)),"No")</f>
        <v>No</v>
      </c>
      <c r="S296" s="93">
        <f t="shared" si="6"/>
        <v>1</v>
      </c>
      <c r="T296" s="136"/>
      <c r="U296" s="3" t="str">
        <f t="shared" si="7"/>
        <v/>
      </c>
      <c r="W296" s="3">
        <f t="shared" si="8"/>
        <v>0</v>
      </c>
    </row>
    <row r="297" ht="15.75" customHeight="1">
      <c r="B297" s="3" t="str">
        <f>'idp Prjimp'!N292</f>
        <v/>
      </c>
      <c r="C297" s="3" t="str">
        <f>'idp Prjimp'!C292</f>
        <v>dl</v>
      </c>
      <c r="D297" s="3" t="str">
        <f>'idp Prjimp'!D292</f>
        <v>#N/A</v>
      </c>
      <c r="E297" s="3" t="str">
        <f>'idp Prjimp'!E292</f>
        <v>#N/A</v>
      </c>
      <c r="F297" s="3" t="str">
        <f>'idp Prjimp'!F292</f>
        <v>#N/A</v>
      </c>
      <c r="G297" s="3" t="str">
        <f>'idp Prjimp'!G292</f>
        <v>#N/A</v>
      </c>
      <c r="H297" s="3" t="str">
        <f>'idp Prjimp'!H292</f>
        <v>#N/A</v>
      </c>
      <c r="I297" s="3" t="str">
        <f>'idp Prjimp'!I292</f>
        <v>#N/A</v>
      </c>
      <c r="J297" s="3" t="str">
        <f>'idp Prjimp'!J292</f>
        <v>#N/A</v>
      </c>
      <c r="K297" s="3" t="str">
        <f>'idp Prjimp'!K292</f>
        <v>#N/A</v>
      </c>
      <c r="L297" s="3" t="str">
        <f>'idp Prjimp'!L292</f>
        <v>#N/A</v>
      </c>
      <c r="M297" s="3">
        <f t="shared" si="4"/>
        <v>0</v>
      </c>
      <c r="N297" s="3">
        <f t="shared" si="2"/>
        <v>0</v>
      </c>
      <c r="O297" s="3">
        <f t="shared" si="3"/>
        <v>0</v>
      </c>
      <c r="P297" s="100"/>
      <c r="Q297" s="3" t="str">
        <f t="shared" si="5"/>
        <v>#REF!</v>
      </c>
      <c r="R297" s="3" t="str">
        <f t="array" ref="R297">IFERROR(INDEX(Overall!$C$3:$C$389,MATCH(B297,Overall!$D$3:$D$389,0)),"No")</f>
        <v>No</v>
      </c>
      <c r="S297" s="93">
        <f t="shared" si="6"/>
        <v>1</v>
      </c>
      <c r="T297" s="136"/>
      <c r="U297" s="3" t="str">
        <f t="shared" si="7"/>
        <v/>
      </c>
      <c r="W297" s="3">
        <f t="shared" si="8"/>
        <v>0</v>
      </c>
    </row>
    <row r="298" ht="15.75" customHeight="1">
      <c r="B298" s="3" t="str">
        <f>'idp Prjimp'!N293</f>
        <v/>
      </c>
      <c r="C298" s="3" t="str">
        <f>'idp Prjimp'!C293</f>
        <v>dl</v>
      </c>
      <c r="D298" s="3" t="str">
        <f>'idp Prjimp'!D293</f>
        <v>#N/A</v>
      </c>
      <c r="E298" s="3" t="str">
        <f>'idp Prjimp'!E293</f>
        <v>#N/A</v>
      </c>
      <c r="F298" s="3" t="str">
        <f>'idp Prjimp'!F293</f>
        <v>#N/A</v>
      </c>
      <c r="G298" s="3" t="str">
        <f>'idp Prjimp'!G293</f>
        <v>#N/A</v>
      </c>
      <c r="H298" s="3" t="str">
        <f>'idp Prjimp'!H293</f>
        <v>#N/A</v>
      </c>
      <c r="I298" s="3" t="str">
        <f>'idp Prjimp'!I293</f>
        <v>#N/A</v>
      </c>
      <c r="J298" s="3" t="str">
        <f>'idp Prjimp'!J293</f>
        <v>#N/A</v>
      </c>
      <c r="K298" s="3" t="str">
        <f>'idp Prjimp'!K293</f>
        <v>#N/A</v>
      </c>
      <c r="L298" s="3" t="str">
        <f>'idp Prjimp'!L293</f>
        <v>#N/A</v>
      </c>
      <c r="M298" s="3">
        <f t="shared" si="4"/>
        <v>0</v>
      </c>
      <c r="N298" s="3">
        <f t="shared" si="2"/>
        <v>0</v>
      </c>
      <c r="O298" s="3">
        <f t="shared" si="3"/>
        <v>0</v>
      </c>
      <c r="P298" s="100"/>
      <c r="Q298" s="3" t="str">
        <f t="shared" si="5"/>
        <v>#REF!</v>
      </c>
      <c r="R298" s="3" t="str">
        <f t="array" ref="R298">IFERROR(INDEX(Overall!$C$3:$C$389,MATCH(B298,Overall!$D$3:$D$389,0)),"No")</f>
        <v>No</v>
      </c>
      <c r="S298" s="93">
        <f t="shared" si="6"/>
        <v>1</v>
      </c>
      <c r="T298" s="136"/>
      <c r="U298" s="3" t="str">
        <f t="shared" si="7"/>
        <v/>
      </c>
      <c r="W298" s="3">
        <f t="shared" si="8"/>
        <v>0</v>
      </c>
    </row>
    <row r="299" ht="15.75" customHeight="1">
      <c r="B299" s="3" t="str">
        <f>'idp Prjimp'!N294</f>
        <v/>
      </c>
      <c r="C299" s="3" t="str">
        <f>'idp Prjimp'!C294</f>
        <v>dl</v>
      </c>
      <c r="D299" s="3" t="str">
        <f>'idp Prjimp'!D294</f>
        <v>#N/A</v>
      </c>
      <c r="E299" s="3" t="str">
        <f>'idp Prjimp'!E294</f>
        <v>#N/A</v>
      </c>
      <c r="F299" s="3" t="str">
        <f>'idp Prjimp'!F294</f>
        <v>#N/A</v>
      </c>
      <c r="G299" s="3" t="str">
        <f>'idp Prjimp'!G294</f>
        <v>#N/A</v>
      </c>
      <c r="H299" s="3" t="str">
        <f>'idp Prjimp'!H294</f>
        <v>#N/A</v>
      </c>
      <c r="I299" s="3" t="str">
        <f>'idp Prjimp'!I294</f>
        <v>#N/A</v>
      </c>
      <c r="J299" s="3" t="str">
        <f>'idp Prjimp'!J294</f>
        <v>#N/A</v>
      </c>
      <c r="K299" s="3" t="str">
        <f>'idp Prjimp'!K294</f>
        <v>#N/A</v>
      </c>
      <c r="L299" s="3" t="str">
        <f>'idp Prjimp'!L294</f>
        <v>#N/A</v>
      </c>
      <c r="M299" s="3">
        <f t="shared" si="4"/>
        <v>0</v>
      </c>
      <c r="N299" s="3">
        <f t="shared" si="2"/>
        <v>0</v>
      </c>
      <c r="O299" s="3">
        <f t="shared" si="3"/>
        <v>0</v>
      </c>
      <c r="P299" s="100"/>
      <c r="Q299" s="3" t="str">
        <f t="shared" si="5"/>
        <v>#REF!</v>
      </c>
      <c r="R299" s="3" t="str">
        <f t="array" ref="R299">IFERROR(INDEX(Overall!$C$3:$C$389,MATCH(B299,Overall!$D$3:$D$389,0)),"No")</f>
        <v>No</v>
      </c>
      <c r="S299" s="93">
        <f t="shared" si="6"/>
        <v>1</v>
      </c>
      <c r="T299" s="136"/>
      <c r="U299" s="3" t="str">
        <f t="shared" si="7"/>
        <v/>
      </c>
      <c r="W299" s="3">
        <f t="shared" si="8"/>
        <v>0</v>
      </c>
    </row>
    <row r="300" ht="15.75" customHeight="1">
      <c r="B300" s="3" t="str">
        <f>'idp Prjimp'!N295</f>
        <v/>
      </c>
      <c r="C300" s="3" t="str">
        <f>'idp Prjimp'!C295</f>
        <v>dl</v>
      </c>
      <c r="D300" s="3" t="str">
        <f>'idp Prjimp'!D295</f>
        <v>#N/A</v>
      </c>
      <c r="E300" s="3" t="str">
        <f>'idp Prjimp'!E295</f>
        <v>#N/A</v>
      </c>
      <c r="F300" s="3" t="str">
        <f>'idp Prjimp'!F295</f>
        <v>#N/A</v>
      </c>
      <c r="G300" s="3" t="str">
        <f>'idp Prjimp'!G295</f>
        <v>#N/A</v>
      </c>
      <c r="H300" s="3" t="str">
        <f>'idp Prjimp'!H295</f>
        <v>#N/A</v>
      </c>
      <c r="I300" s="3" t="str">
        <f>'idp Prjimp'!I295</f>
        <v>#N/A</v>
      </c>
      <c r="J300" s="3" t="str">
        <f>'idp Prjimp'!J295</f>
        <v>#N/A</v>
      </c>
      <c r="K300" s="3" t="str">
        <f>'idp Prjimp'!K295</f>
        <v>#N/A</v>
      </c>
      <c r="L300" s="3" t="str">
        <f>'idp Prjimp'!L295</f>
        <v>#N/A</v>
      </c>
      <c r="M300" s="3">
        <f t="shared" si="4"/>
        <v>0</v>
      </c>
      <c r="N300" s="3">
        <f t="shared" si="2"/>
        <v>0</v>
      </c>
      <c r="O300" s="3">
        <f t="shared" si="3"/>
        <v>0</v>
      </c>
      <c r="P300" s="100"/>
      <c r="Q300" s="3" t="str">
        <f t="shared" si="5"/>
        <v>#REF!</v>
      </c>
      <c r="R300" s="3" t="str">
        <f t="array" ref="R300">IFERROR(INDEX(Overall!$C$3:$C$389,MATCH(B300,Overall!$D$3:$D$389,0)),"No")</f>
        <v>No</v>
      </c>
      <c r="S300" s="93">
        <f t="shared" si="6"/>
        <v>1</v>
      </c>
      <c r="T300" s="136"/>
      <c r="U300" s="3" t="str">
        <f t="shared" si="7"/>
        <v/>
      </c>
      <c r="W300" s="3">
        <f t="shared" si="8"/>
        <v>0</v>
      </c>
    </row>
    <row r="301" ht="15.75" customHeight="1">
      <c r="B301" s="3" t="str">
        <f>'idp Prjimp'!N296</f>
        <v/>
      </c>
      <c r="C301" s="3" t="str">
        <f>'idp Prjimp'!C296</f>
        <v>dl</v>
      </c>
      <c r="D301" s="3" t="str">
        <f>'idp Prjimp'!D296</f>
        <v>#N/A</v>
      </c>
      <c r="E301" s="3" t="str">
        <f>'idp Prjimp'!E296</f>
        <v>#N/A</v>
      </c>
      <c r="F301" s="3" t="str">
        <f>'idp Prjimp'!F296</f>
        <v>#N/A</v>
      </c>
      <c r="G301" s="3" t="str">
        <f>'idp Prjimp'!G296</f>
        <v>#N/A</v>
      </c>
      <c r="H301" s="3" t="str">
        <f>'idp Prjimp'!H296</f>
        <v>#N/A</v>
      </c>
      <c r="I301" s="3" t="str">
        <f>'idp Prjimp'!I296</f>
        <v>#N/A</v>
      </c>
      <c r="J301" s="3" t="str">
        <f>'idp Prjimp'!J296</f>
        <v>#N/A</v>
      </c>
      <c r="K301" s="3" t="str">
        <f>'idp Prjimp'!K296</f>
        <v>#N/A</v>
      </c>
      <c r="L301" s="3" t="str">
        <f>'idp Prjimp'!L296</f>
        <v>#N/A</v>
      </c>
      <c r="M301" s="3">
        <f t="shared" si="4"/>
        <v>0</v>
      </c>
      <c r="N301" s="3">
        <f t="shared" si="2"/>
        <v>0</v>
      </c>
      <c r="O301" s="3">
        <f t="shared" si="3"/>
        <v>0</v>
      </c>
      <c r="P301" s="100"/>
      <c r="Q301" s="3" t="str">
        <f t="shared" si="5"/>
        <v>#REF!</v>
      </c>
      <c r="R301" s="3" t="str">
        <f t="array" ref="R301">IFERROR(INDEX(Overall!$C$3:$C$389,MATCH(B301,Overall!$D$3:$D$389,0)),"No")</f>
        <v>No</v>
      </c>
      <c r="S301" s="93">
        <f t="shared" si="6"/>
        <v>1</v>
      </c>
      <c r="T301" s="136"/>
      <c r="U301" s="3" t="str">
        <f t="shared" si="7"/>
        <v/>
      </c>
      <c r="W301" s="3">
        <f t="shared" si="8"/>
        <v>0</v>
      </c>
    </row>
    <row r="302" ht="15.75" customHeight="1">
      <c r="B302" s="3" t="str">
        <f>'idp Prjimp'!N297</f>
        <v/>
      </c>
      <c r="C302" s="3" t="str">
        <f>'idp Prjimp'!C297</f>
        <v>dl</v>
      </c>
      <c r="D302" s="3" t="str">
        <f>'idp Prjimp'!D297</f>
        <v>#N/A</v>
      </c>
      <c r="E302" s="3" t="str">
        <f>'idp Prjimp'!E297</f>
        <v>#N/A</v>
      </c>
      <c r="F302" s="3" t="str">
        <f>'idp Prjimp'!F297</f>
        <v>#N/A</v>
      </c>
      <c r="G302" s="3" t="str">
        <f>'idp Prjimp'!G297</f>
        <v>#N/A</v>
      </c>
      <c r="H302" s="3" t="str">
        <f>'idp Prjimp'!H297</f>
        <v>#N/A</v>
      </c>
      <c r="I302" s="3" t="str">
        <f>'idp Prjimp'!I297</f>
        <v>#N/A</v>
      </c>
      <c r="J302" s="3" t="str">
        <f>'idp Prjimp'!J297</f>
        <v>#N/A</v>
      </c>
      <c r="K302" s="3" t="str">
        <f>'idp Prjimp'!K297</f>
        <v>#N/A</v>
      </c>
      <c r="L302" s="3" t="str">
        <f>'idp Prjimp'!L297</f>
        <v>#N/A</v>
      </c>
      <c r="M302" s="3">
        <f t="shared" si="4"/>
        <v>0</v>
      </c>
      <c r="N302" s="3">
        <f t="shared" si="2"/>
        <v>0</v>
      </c>
      <c r="O302" s="3">
        <f t="shared" si="3"/>
        <v>0</v>
      </c>
      <c r="P302" s="100"/>
      <c r="Q302" s="3" t="str">
        <f t="shared" si="5"/>
        <v>#REF!</v>
      </c>
      <c r="R302" s="3" t="str">
        <f t="array" ref="R302">IFERROR(INDEX(Overall!$C$3:$C$389,MATCH(B302,Overall!$D$3:$D$389,0)),"No")</f>
        <v>No</v>
      </c>
      <c r="S302" s="93">
        <f t="shared" si="6"/>
        <v>1</v>
      </c>
      <c r="T302" s="136"/>
      <c r="U302" s="3" t="str">
        <f t="shared" si="7"/>
        <v/>
      </c>
      <c r="W302" s="3">
        <f t="shared" si="8"/>
        <v>0</v>
      </c>
    </row>
    <row r="303" ht="15.75" customHeight="1">
      <c r="B303" s="3" t="str">
        <f>'idp Prjimp'!N298</f>
        <v/>
      </c>
      <c r="C303" s="3" t="str">
        <f>'idp Prjimp'!C298</f>
        <v>dl</v>
      </c>
      <c r="D303" s="3" t="str">
        <f>'idp Prjimp'!D298</f>
        <v>#N/A</v>
      </c>
      <c r="E303" s="3" t="str">
        <f>'idp Prjimp'!E298</f>
        <v>#N/A</v>
      </c>
      <c r="F303" s="3" t="str">
        <f>'idp Prjimp'!F298</f>
        <v>#N/A</v>
      </c>
      <c r="G303" s="3" t="str">
        <f>'idp Prjimp'!G298</f>
        <v>#N/A</v>
      </c>
      <c r="H303" s="3" t="str">
        <f>'idp Prjimp'!H298</f>
        <v>#N/A</v>
      </c>
      <c r="I303" s="3" t="str">
        <f>'idp Prjimp'!I298</f>
        <v>#N/A</v>
      </c>
      <c r="J303" s="3" t="str">
        <f>'idp Prjimp'!J298</f>
        <v>#N/A</v>
      </c>
      <c r="K303" s="3" t="str">
        <f>'idp Prjimp'!K298</f>
        <v>#N/A</v>
      </c>
      <c r="L303" s="3" t="str">
        <f>'idp Prjimp'!L298</f>
        <v>#N/A</v>
      </c>
      <c r="M303" s="3">
        <f t="shared" si="4"/>
        <v>0</v>
      </c>
      <c r="N303" s="3">
        <f t="shared" si="2"/>
        <v>0</v>
      </c>
      <c r="O303" s="3">
        <f t="shared" si="3"/>
        <v>0</v>
      </c>
      <c r="P303" s="100"/>
      <c r="Q303" s="3" t="str">
        <f t="shared" si="5"/>
        <v>#REF!</v>
      </c>
      <c r="R303" s="3" t="str">
        <f t="array" ref="R303">IFERROR(INDEX(Overall!$C$3:$C$389,MATCH(B303,Overall!$D$3:$D$389,0)),"No")</f>
        <v>No</v>
      </c>
      <c r="S303" s="93">
        <f t="shared" si="6"/>
        <v>1</v>
      </c>
      <c r="T303" s="136"/>
      <c r="U303" s="3" t="str">
        <f t="shared" si="7"/>
        <v/>
      </c>
      <c r="W303" s="3">
        <f t="shared" si="8"/>
        <v>0</v>
      </c>
    </row>
    <row r="304" ht="15.75" customHeight="1">
      <c r="B304" s="3" t="str">
        <f>'idp Prjimp'!N299</f>
        <v/>
      </c>
      <c r="C304" s="3" t="str">
        <f>'idp Prjimp'!C299</f>
        <v>dl</v>
      </c>
      <c r="D304" s="3" t="str">
        <f>'idp Prjimp'!D299</f>
        <v>#N/A</v>
      </c>
      <c r="E304" s="3" t="str">
        <f>'idp Prjimp'!E299</f>
        <v>#N/A</v>
      </c>
      <c r="F304" s="3" t="str">
        <f>'idp Prjimp'!F299</f>
        <v>#N/A</v>
      </c>
      <c r="G304" s="3" t="str">
        <f>'idp Prjimp'!G299</f>
        <v>#N/A</v>
      </c>
      <c r="H304" s="3" t="str">
        <f>'idp Prjimp'!H299</f>
        <v>#N/A</v>
      </c>
      <c r="I304" s="3" t="str">
        <f>'idp Prjimp'!I299</f>
        <v>#N/A</v>
      </c>
      <c r="J304" s="3" t="str">
        <f>'idp Prjimp'!J299</f>
        <v>#N/A</v>
      </c>
      <c r="K304" s="3" t="str">
        <f>'idp Prjimp'!K299</f>
        <v>#N/A</v>
      </c>
      <c r="L304" s="3" t="str">
        <f>'idp Prjimp'!L299</f>
        <v>#N/A</v>
      </c>
      <c r="M304" s="3">
        <f t="shared" si="4"/>
        <v>0</v>
      </c>
      <c r="N304" s="3">
        <f t="shared" si="2"/>
        <v>0</v>
      </c>
      <c r="O304" s="3">
        <f t="shared" si="3"/>
        <v>0</v>
      </c>
      <c r="P304" s="100"/>
      <c r="Q304" s="3" t="str">
        <f t="shared" si="5"/>
        <v>#REF!</v>
      </c>
      <c r="R304" s="3" t="str">
        <f t="array" ref="R304">IFERROR(INDEX(Overall!$C$3:$C$389,MATCH(B304,Overall!$D$3:$D$389,0)),"No")</f>
        <v>No</v>
      </c>
      <c r="S304" s="93">
        <f t="shared" si="6"/>
        <v>1</v>
      </c>
      <c r="T304" s="136"/>
      <c r="U304" s="3" t="str">
        <f t="shared" si="7"/>
        <v/>
      </c>
      <c r="W304" s="3">
        <f t="shared" si="8"/>
        <v>0</v>
      </c>
    </row>
    <row r="305" ht="15.75" customHeight="1">
      <c r="B305" s="3" t="str">
        <f>'idp Prjimp'!N300</f>
        <v/>
      </c>
      <c r="C305" s="3" t="str">
        <f>'idp Prjimp'!C300</f>
        <v>dl</v>
      </c>
      <c r="D305" s="3" t="str">
        <f>'idp Prjimp'!D300</f>
        <v>#N/A</v>
      </c>
      <c r="E305" s="3" t="str">
        <f>'idp Prjimp'!E300</f>
        <v>#N/A</v>
      </c>
      <c r="F305" s="3" t="str">
        <f>'idp Prjimp'!F300</f>
        <v>#N/A</v>
      </c>
      <c r="G305" s="3" t="str">
        <f>'idp Prjimp'!G300</f>
        <v>#N/A</v>
      </c>
      <c r="H305" s="3" t="str">
        <f>'idp Prjimp'!H300</f>
        <v>#N/A</v>
      </c>
      <c r="I305" s="3" t="str">
        <f>'idp Prjimp'!I300</f>
        <v>#N/A</v>
      </c>
      <c r="J305" s="3" t="str">
        <f>'idp Prjimp'!J300</f>
        <v>#N/A</v>
      </c>
      <c r="K305" s="3" t="str">
        <f>'idp Prjimp'!K300</f>
        <v>#N/A</v>
      </c>
      <c r="L305" s="3" t="str">
        <f>'idp Prjimp'!L300</f>
        <v>#N/A</v>
      </c>
      <c r="M305" s="3">
        <f t="shared" si="4"/>
        <v>0</v>
      </c>
      <c r="N305" s="3">
        <f t="shared" si="2"/>
        <v>0</v>
      </c>
      <c r="O305" s="3">
        <f t="shared" si="3"/>
        <v>0</v>
      </c>
      <c r="P305" s="100"/>
      <c r="Q305" s="3" t="str">
        <f t="shared" si="5"/>
        <v>#REF!</v>
      </c>
      <c r="R305" s="3" t="str">
        <f t="array" ref="R305">IFERROR(INDEX(Overall!$C$3:$C$389,MATCH(B305,Overall!$D$3:$D$389,0)),"No")</f>
        <v>No</v>
      </c>
      <c r="S305" s="93">
        <f t="shared" si="6"/>
        <v>1</v>
      </c>
      <c r="T305" s="136"/>
      <c r="U305" s="3" t="str">
        <f t="shared" si="7"/>
        <v/>
      </c>
      <c r="W305" s="3">
        <f t="shared" si="8"/>
        <v>0</v>
      </c>
    </row>
    <row r="306" ht="15.75" customHeight="1">
      <c r="B306" s="3" t="str">
        <f>'idp Prjimp'!N301</f>
        <v/>
      </c>
      <c r="C306" s="3" t="str">
        <f>'idp Prjimp'!C301</f>
        <v>dl</v>
      </c>
      <c r="D306" s="3" t="str">
        <f>'idp Prjimp'!D301</f>
        <v>#N/A</v>
      </c>
      <c r="E306" s="3" t="str">
        <f>'idp Prjimp'!E301</f>
        <v>#N/A</v>
      </c>
      <c r="F306" s="3" t="str">
        <f>'idp Prjimp'!F301</f>
        <v>#N/A</v>
      </c>
      <c r="G306" s="3" t="str">
        <f>'idp Prjimp'!G301</f>
        <v>#N/A</v>
      </c>
      <c r="H306" s="3" t="str">
        <f>'idp Prjimp'!H301</f>
        <v>#N/A</v>
      </c>
      <c r="I306" s="3" t="str">
        <f>'idp Prjimp'!I301</f>
        <v>#N/A</v>
      </c>
      <c r="J306" s="3" t="str">
        <f>'idp Prjimp'!J301</f>
        <v>#N/A</v>
      </c>
      <c r="K306" s="3" t="str">
        <f>'idp Prjimp'!K301</f>
        <v>#N/A</v>
      </c>
      <c r="L306" s="3" t="str">
        <f>'idp Prjimp'!L301</f>
        <v>#N/A</v>
      </c>
      <c r="M306" s="3">
        <f t="shared" si="4"/>
        <v>0</v>
      </c>
      <c r="N306" s="3">
        <f t="shared" si="2"/>
        <v>0</v>
      </c>
      <c r="O306" s="3">
        <f t="shared" si="3"/>
        <v>0</v>
      </c>
      <c r="P306" s="100"/>
      <c r="Q306" s="3" t="str">
        <f t="shared" si="5"/>
        <v>#REF!</v>
      </c>
      <c r="R306" s="3" t="str">
        <f t="array" ref="R306">IFERROR(INDEX(Overall!$C$3:$C$389,MATCH(B306,Overall!$D$3:$D$389,0)),"No")</f>
        <v>No</v>
      </c>
      <c r="S306" s="93">
        <f t="shared" si="6"/>
        <v>1</v>
      </c>
      <c r="T306" s="136"/>
      <c r="U306" s="3" t="str">
        <f t="shared" si="7"/>
        <v/>
      </c>
      <c r="W306" s="3">
        <f t="shared" si="8"/>
        <v>0</v>
      </c>
    </row>
    <row r="307" ht="15.75" customHeight="1">
      <c r="B307" s="3" t="str">
        <f>'idp Prjimp'!N302</f>
        <v/>
      </c>
      <c r="C307" s="3" t="str">
        <f>'idp Prjimp'!C302</f>
        <v>dl</v>
      </c>
      <c r="D307" s="3" t="str">
        <f>'idp Prjimp'!D302</f>
        <v>#N/A</v>
      </c>
      <c r="E307" s="3" t="str">
        <f>'idp Prjimp'!E302</f>
        <v>#N/A</v>
      </c>
      <c r="F307" s="3" t="str">
        <f>'idp Prjimp'!F302</f>
        <v>#N/A</v>
      </c>
      <c r="G307" s="3" t="str">
        <f>'idp Prjimp'!G302</f>
        <v>#N/A</v>
      </c>
      <c r="H307" s="3" t="str">
        <f>'idp Prjimp'!H302</f>
        <v>#N/A</v>
      </c>
      <c r="I307" s="3" t="str">
        <f>'idp Prjimp'!I302</f>
        <v>#N/A</v>
      </c>
      <c r="J307" s="3" t="str">
        <f>'idp Prjimp'!J302</f>
        <v>#N/A</v>
      </c>
      <c r="K307" s="3" t="str">
        <f>'idp Prjimp'!K302</f>
        <v>#N/A</v>
      </c>
      <c r="L307" s="3" t="str">
        <f>'idp Prjimp'!L302</f>
        <v>#N/A</v>
      </c>
      <c r="M307" s="3">
        <f t="shared" si="4"/>
        <v>0</v>
      </c>
      <c r="N307" s="3">
        <f t="shared" si="2"/>
        <v>0</v>
      </c>
      <c r="O307" s="3">
        <f t="shared" si="3"/>
        <v>0</v>
      </c>
      <c r="P307" s="100"/>
      <c r="Q307" s="3" t="str">
        <f t="shared" si="5"/>
        <v>#REF!</v>
      </c>
      <c r="R307" s="3" t="str">
        <f t="array" ref="R307">IFERROR(INDEX(Overall!$C$3:$C$389,MATCH(B307,Overall!$D$3:$D$389,0)),"No")</f>
        <v>No</v>
      </c>
      <c r="S307" s="93">
        <f t="shared" si="6"/>
        <v>1</v>
      </c>
      <c r="T307" s="136"/>
      <c r="U307" s="3" t="str">
        <f t="shared" si="7"/>
        <v/>
      </c>
      <c r="W307" s="3">
        <f t="shared" si="8"/>
        <v>0</v>
      </c>
    </row>
    <row r="308" ht="15.75" customHeight="1">
      <c r="B308" s="3" t="str">
        <f>'idp Prjimp'!N303</f>
        <v/>
      </c>
      <c r="C308" s="3" t="str">
        <f>'idp Prjimp'!C303</f>
        <v>dl</v>
      </c>
      <c r="D308" s="3" t="str">
        <f>'idp Prjimp'!D303</f>
        <v>#N/A</v>
      </c>
      <c r="E308" s="3" t="str">
        <f>'idp Prjimp'!E303</f>
        <v>#N/A</v>
      </c>
      <c r="F308" s="3" t="str">
        <f>'idp Prjimp'!F303</f>
        <v>#N/A</v>
      </c>
      <c r="G308" s="3" t="str">
        <f>'idp Prjimp'!G303</f>
        <v>#N/A</v>
      </c>
      <c r="H308" s="3" t="str">
        <f>'idp Prjimp'!H303</f>
        <v>#N/A</v>
      </c>
      <c r="I308" s="3" t="str">
        <f>'idp Prjimp'!I303</f>
        <v>#N/A</v>
      </c>
      <c r="J308" s="3" t="str">
        <f>'idp Prjimp'!J303</f>
        <v>#N/A</v>
      </c>
      <c r="K308" s="3" t="str">
        <f>'idp Prjimp'!K303</f>
        <v>#N/A</v>
      </c>
      <c r="L308" s="3" t="str">
        <f>'idp Prjimp'!L303</f>
        <v>#N/A</v>
      </c>
      <c r="M308" s="3">
        <f t="shared" si="4"/>
        <v>0</v>
      </c>
      <c r="N308" s="3">
        <f t="shared" si="2"/>
        <v>0</v>
      </c>
      <c r="O308" s="3">
        <f t="shared" si="3"/>
        <v>0</v>
      </c>
      <c r="P308" s="100"/>
      <c r="Q308" s="3" t="str">
        <f t="shared" si="5"/>
        <v>#REF!</v>
      </c>
      <c r="R308" s="3" t="str">
        <f t="array" ref="R308">IFERROR(INDEX(Overall!$C$3:$C$389,MATCH(B308,Overall!$D$3:$D$389,0)),"No")</f>
        <v>No</v>
      </c>
      <c r="S308" s="93">
        <f t="shared" si="6"/>
        <v>1</v>
      </c>
      <c r="T308" s="136"/>
      <c r="U308" s="3" t="str">
        <f t="shared" si="7"/>
        <v/>
      </c>
      <c r="W308" s="3">
        <f t="shared" si="8"/>
        <v>0</v>
      </c>
    </row>
    <row r="309" ht="15.75" customHeight="1">
      <c r="B309" s="3" t="str">
        <f>'idp Prjimp'!N304</f>
        <v/>
      </c>
      <c r="C309" s="3" t="str">
        <f>'idp Prjimp'!C304</f>
        <v>dl</v>
      </c>
      <c r="D309" s="3" t="str">
        <f>'idp Prjimp'!D304</f>
        <v>#N/A</v>
      </c>
      <c r="E309" s="3" t="str">
        <f>'idp Prjimp'!E304</f>
        <v>#N/A</v>
      </c>
      <c r="F309" s="3" t="str">
        <f>'idp Prjimp'!F304</f>
        <v>#N/A</v>
      </c>
      <c r="G309" s="3" t="str">
        <f>'idp Prjimp'!G304</f>
        <v>#N/A</v>
      </c>
      <c r="H309" s="3" t="str">
        <f>'idp Prjimp'!H304</f>
        <v>#N/A</v>
      </c>
      <c r="I309" s="3" t="str">
        <f>'idp Prjimp'!I304</f>
        <v>#N/A</v>
      </c>
      <c r="J309" s="3" t="str">
        <f>'idp Prjimp'!J304</f>
        <v>#N/A</v>
      </c>
      <c r="K309" s="3" t="str">
        <f>'idp Prjimp'!K304</f>
        <v>#N/A</v>
      </c>
      <c r="L309" s="3" t="str">
        <f>'idp Prjimp'!L304</f>
        <v>#N/A</v>
      </c>
      <c r="M309" s="3">
        <f t="shared" si="4"/>
        <v>0</v>
      </c>
      <c r="N309" s="3">
        <f t="shared" si="2"/>
        <v>0</v>
      </c>
      <c r="O309" s="3">
        <f t="shared" si="3"/>
        <v>0</v>
      </c>
      <c r="P309" s="100"/>
      <c r="Q309" s="3" t="str">
        <f t="shared" si="5"/>
        <v>#REF!</v>
      </c>
      <c r="R309" s="3" t="str">
        <f t="array" ref="R309">IFERROR(INDEX(Overall!$C$3:$C$389,MATCH(B309,Overall!$D$3:$D$389,0)),"No")</f>
        <v>No</v>
      </c>
      <c r="S309" s="93">
        <f t="shared" si="6"/>
        <v>1</v>
      </c>
      <c r="T309" s="136"/>
      <c r="U309" s="3" t="str">
        <f t="shared" si="7"/>
        <v/>
      </c>
      <c r="W309" s="3">
        <f t="shared" si="8"/>
        <v>0</v>
      </c>
    </row>
    <row r="310" ht="15.75" customHeight="1">
      <c r="B310" s="3" t="str">
        <f>'idp Prjimp'!N305</f>
        <v/>
      </c>
      <c r="C310" s="3" t="str">
        <f>'idp Prjimp'!C305</f>
        <v>dl</v>
      </c>
      <c r="D310" s="3" t="str">
        <f>'idp Prjimp'!D305</f>
        <v>#N/A</v>
      </c>
      <c r="E310" s="3" t="str">
        <f>'idp Prjimp'!E305</f>
        <v>#N/A</v>
      </c>
      <c r="F310" s="3" t="str">
        <f>'idp Prjimp'!F305</f>
        <v>#N/A</v>
      </c>
      <c r="G310" s="3" t="str">
        <f>'idp Prjimp'!G305</f>
        <v>#N/A</v>
      </c>
      <c r="H310" s="3" t="str">
        <f>'idp Prjimp'!H305</f>
        <v>#N/A</v>
      </c>
      <c r="I310" s="3" t="str">
        <f>'idp Prjimp'!I305</f>
        <v>#N/A</v>
      </c>
      <c r="J310" s="3" t="str">
        <f>'idp Prjimp'!J305</f>
        <v>#N/A</v>
      </c>
      <c r="K310" s="3" t="str">
        <f>'idp Prjimp'!K305</f>
        <v>#N/A</v>
      </c>
      <c r="L310" s="3" t="str">
        <f>'idp Prjimp'!L305</f>
        <v>#N/A</v>
      </c>
      <c r="M310" s="3">
        <f t="shared" si="4"/>
        <v>0</v>
      </c>
      <c r="N310" s="3">
        <f t="shared" si="2"/>
        <v>0</v>
      </c>
      <c r="O310" s="3">
        <f t="shared" si="3"/>
        <v>0</v>
      </c>
      <c r="P310" s="100"/>
      <c r="Q310" s="3" t="str">
        <f t="shared" si="5"/>
        <v>#REF!</v>
      </c>
      <c r="R310" s="3" t="str">
        <f t="array" ref="R310">IFERROR(INDEX(Overall!$C$3:$C$389,MATCH(B310,Overall!$D$3:$D$389,0)),"No")</f>
        <v>No</v>
      </c>
      <c r="S310" s="93">
        <f t="shared" si="6"/>
        <v>1</v>
      </c>
      <c r="T310" s="136"/>
      <c r="U310" s="3" t="str">
        <f t="shared" si="7"/>
        <v/>
      </c>
      <c r="W310" s="3">
        <f t="shared" si="8"/>
        <v>0</v>
      </c>
    </row>
    <row r="311" ht="15.75" customHeight="1">
      <c r="B311" s="3" t="str">
        <f>'idp Prjimp'!N306</f>
        <v/>
      </c>
      <c r="C311" s="3" t="str">
        <f>'idp Prjimp'!C306</f>
        <v>dl</v>
      </c>
      <c r="D311" s="3" t="str">
        <f>'idp Prjimp'!D306</f>
        <v>#N/A</v>
      </c>
      <c r="E311" s="3" t="str">
        <f>'idp Prjimp'!E306</f>
        <v>#N/A</v>
      </c>
      <c r="F311" s="3" t="str">
        <f>'idp Prjimp'!F306</f>
        <v>#N/A</v>
      </c>
      <c r="G311" s="3" t="str">
        <f>'idp Prjimp'!G306</f>
        <v>#N/A</v>
      </c>
      <c r="H311" s="3" t="str">
        <f>'idp Prjimp'!H306</f>
        <v>#N/A</v>
      </c>
      <c r="I311" s="3" t="str">
        <f>'idp Prjimp'!I306</f>
        <v>#N/A</v>
      </c>
      <c r="J311" s="3" t="str">
        <f>'idp Prjimp'!J306</f>
        <v>#N/A</v>
      </c>
      <c r="K311" s="3" t="str">
        <f>'idp Prjimp'!K306</f>
        <v>#N/A</v>
      </c>
      <c r="L311" s="3" t="str">
        <f>'idp Prjimp'!L306</f>
        <v>#N/A</v>
      </c>
      <c r="M311" s="3">
        <f t="shared" si="4"/>
        <v>0</v>
      </c>
      <c r="N311" s="3">
        <f t="shared" si="2"/>
        <v>0</v>
      </c>
      <c r="O311" s="3">
        <f t="shared" si="3"/>
        <v>0</v>
      </c>
      <c r="P311" s="100"/>
      <c r="Q311" s="3" t="str">
        <f t="shared" si="5"/>
        <v>#REF!</v>
      </c>
      <c r="R311" s="3" t="str">
        <f t="array" ref="R311">IFERROR(INDEX(Overall!$C$3:$C$389,MATCH(B311,Overall!$D$3:$D$389,0)),"No")</f>
        <v>No</v>
      </c>
      <c r="S311" s="93">
        <f t="shared" si="6"/>
        <v>1</v>
      </c>
      <c r="T311" s="136"/>
      <c r="U311" s="3" t="str">
        <f t="shared" si="7"/>
        <v/>
      </c>
      <c r="W311" s="3">
        <f t="shared" si="8"/>
        <v>0</v>
      </c>
    </row>
    <row r="312" ht="15.75" customHeight="1">
      <c r="B312" s="3" t="str">
        <f>'idp Prjimp'!N307</f>
        <v/>
      </c>
      <c r="C312" s="3" t="str">
        <f>'idp Prjimp'!C307</f>
        <v>dl</v>
      </c>
      <c r="D312" s="3" t="str">
        <f>'idp Prjimp'!D307</f>
        <v>#N/A</v>
      </c>
      <c r="E312" s="3" t="str">
        <f>'idp Prjimp'!E307</f>
        <v>#N/A</v>
      </c>
      <c r="F312" s="3" t="str">
        <f>'idp Prjimp'!F307</f>
        <v>#N/A</v>
      </c>
      <c r="G312" s="3" t="str">
        <f>'idp Prjimp'!G307</f>
        <v>#N/A</v>
      </c>
      <c r="H312" s="3" t="str">
        <f>'idp Prjimp'!H307</f>
        <v>#N/A</v>
      </c>
      <c r="I312" s="3" t="str">
        <f>'idp Prjimp'!I307</f>
        <v>#N/A</v>
      </c>
      <c r="J312" s="3" t="str">
        <f>'idp Prjimp'!J307</f>
        <v>#N/A</v>
      </c>
      <c r="K312" s="3" t="str">
        <f>'idp Prjimp'!K307</f>
        <v>#N/A</v>
      </c>
      <c r="L312" s="3" t="str">
        <f>'idp Prjimp'!L307</f>
        <v>#N/A</v>
      </c>
      <c r="M312" s="3">
        <f t="shared" si="4"/>
        <v>0</v>
      </c>
      <c r="N312" s="3">
        <f t="shared" si="2"/>
        <v>0</v>
      </c>
      <c r="O312" s="3">
        <f t="shared" si="3"/>
        <v>0</v>
      </c>
      <c r="P312" s="100"/>
      <c r="Q312" s="3" t="str">
        <f t="shared" si="5"/>
        <v>#REF!</v>
      </c>
      <c r="R312" s="3" t="str">
        <f t="array" ref="R312">IFERROR(INDEX(Overall!$C$3:$C$389,MATCH(B312,Overall!$D$3:$D$389,0)),"No")</f>
        <v>No</v>
      </c>
      <c r="S312" s="93">
        <f t="shared" si="6"/>
        <v>1</v>
      </c>
      <c r="T312" s="136"/>
      <c r="U312" s="3" t="str">
        <f t="shared" si="7"/>
        <v/>
      </c>
      <c r="W312" s="3">
        <f t="shared" si="8"/>
        <v>0</v>
      </c>
    </row>
    <row r="313" ht="15.75" customHeight="1">
      <c r="B313" s="3" t="str">
        <f>'idp Prjimp'!N308</f>
        <v/>
      </c>
      <c r="C313" s="3" t="str">
        <f>'idp Prjimp'!C308</f>
        <v>dl</v>
      </c>
      <c r="D313" s="3" t="str">
        <f>'idp Prjimp'!D308</f>
        <v>#N/A</v>
      </c>
      <c r="E313" s="3" t="str">
        <f>'idp Prjimp'!E308</f>
        <v>#N/A</v>
      </c>
      <c r="F313" s="3" t="str">
        <f>'idp Prjimp'!F308</f>
        <v>#N/A</v>
      </c>
      <c r="G313" s="3" t="str">
        <f>'idp Prjimp'!G308</f>
        <v>#N/A</v>
      </c>
      <c r="H313" s="3" t="str">
        <f>'idp Prjimp'!H308</f>
        <v>#N/A</v>
      </c>
      <c r="I313" s="3" t="str">
        <f>'idp Prjimp'!I308</f>
        <v>#N/A</v>
      </c>
      <c r="J313" s="3" t="str">
        <f>'idp Prjimp'!J308</f>
        <v>#N/A</v>
      </c>
      <c r="K313" s="3" t="str">
        <f>'idp Prjimp'!K308</f>
        <v>#N/A</v>
      </c>
      <c r="L313" s="3" t="str">
        <f>'idp Prjimp'!L308</f>
        <v>#N/A</v>
      </c>
      <c r="M313" s="3">
        <f t="shared" si="4"/>
        <v>0</v>
      </c>
      <c r="N313" s="3">
        <f t="shared" si="2"/>
        <v>0</v>
      </c>
      <c r="O313" s="3">
        <f t="shared" si="3"/>
        <v>0</v>
      </c>
      <c r="P313" s="100"/>
      <c r="Q313" s="3" t="str">
        <f t="shared" si="5"/>
        <v>#REF!</v>
      </c>
      <c r="R313" s="3" t="str">
        <f t="array" ref="R313">IFERROR(INDEX(Overall!$C$3:$C$389,MATCH(B313,Overall!$D$3:$D$389,0)),"No")</f>
        <v>No</v>
      </c>
      <c r="S313" s="93">
        <f t="shared" si="6"/>
        <v>1</v>
      </c>
      <c r="T313" s="136"/>
      <c r="U313" s="3" t="str">
        <f t="shared" si="7"/>
        <v/>
      </c>
      <c r="W313" s="3">
        <f t="shared" si="8"/>
        <v>0</v>
      </c>
    </row>
    <row r="314" ht="15.75" customHeight="1">
      <c r="B314" s="3" t="str">
        <f>'idp Prjimp'!N309</f>
        <v/>
      </c>
      <c r="C314" s="3" t="str">
        <f>'idp Prjimp'!C309</f>
        <v>dl</v>
      </c>
      <c r="D314" s="3" t="str">
        <f>'idp Prjimp'!D309</f>
        <v>#N/A</v>
      </c>
      <c r="E314" s="3" t="str">
        <f>'idp Prjimp'!E309</f>
        <v>#N/A</v>
      </c>
      <c r="F314" s="3" t="str">
        <f>'idp Prjimp'!F309</f>
        <v>#N/A</v>
      </c>
      <c r="G314" s="3" t="str">
        <f>'idp Prjimp'!G309</f>
        <v>#N/A</v>
      </c>
      <c r="H314" s="3" t="str">
        <f>'idp Prjimp'!H309</f>
        <v>#N/A</v>
      </c>
      <c r="I314" s="3" t="str">
        <f>'idp Prjimp'!I309</f>
        <v>#N/A</v>
      </c>
      <c r="J314" s="3" t="str">
        <f>'idp Prjimp'!J309</f>
        <v>#N/A</v>
      </c>
      <c r="K314" s="3" t="str">
        <f>'idp Prjimp'!K309</f>
        <v>#N/A</v>
      </c>
      <c r="L314" s="3" t="str">
        <f>'idp Prjimp'!L309</f>
        <v>#N/A</v>
      </c>
      <c r="M314" s="3">
        <f t="shared" si="4"/>
        <v>0</v>
      </c>
      <c r="N314" s="3">
        <f t="shared" si="2"/>
        <v>0</v>
      </c>
      <c r="O314" s="3">
        <f t="shared" si="3"/>
        <v>0</v>
      </c>
      <c r="P314" s="100"/>
      <c r="Q314" s="3" t="str">
        <f t="shared" si="5"/>
        <v>#REF!</v>
      </c>
      <c r="R314" s="3" t="str">
        <f t="array" ref="R314">IFERROR(INDEX(Overall!$C$3:$C$389,MATCH(B314,Overall!$D$3:$D$389,0)),"No")</f>
        <v>No</v>
      </c>
      <c r="S314" s="93">
        <f t="shared" si="6"/>
        <v>1</v>
      </c>
      <c r="T314" s="136"/>
      <c r="U314" s="3" t="str">
        <f t="shared" si="7"/>
        <v/>
      </c>
      <c r="W314" s="3">
        <f t="shared" si="8"/>
        <v>0</v>
      </c>
    </row>
    <row r="315" ht="15.75" customHeight="1">
      <c r="B315" s="3" t="str">
        <f>'idp Prjimp'!N310</f>
        <v/>
      </c>
      <c r="C315" s="3" t="str">
        <f>'idp Prjimp'!C310</f>
        <v>dl</v>
      </c>
      <c r="D315" s="3" t="str">
        <f>'idp Prjimp'!D310</f>
        <v>#N/A</v>
      </c>
      <c r="E315" s="3" t="str">
        <f>'idp Prjimp'!E310</f>
        <v>#N/A</v>
      </c>
      <c r="F315" s="3" t="str">
        <f>'idp Prjimp'!F310</f>
        <v>#N/A</v>
      </c>
      <c r="G315" s="3" t="str">
        <f>'idp Prjimp'!G310</f>
        <v>#N/A</v>
      </c>
      <c r="H315" s="3" t="str">
        <f>'idp Prjimp'!H310</f>
        <v>#N/A</v>
      </c>
      <c r="I315" s="3" t="str">
        <f>'idp Prjimp'!I310</f>
        <v>#N/A</v>
      </c>
      <c r="J315" s="3" t="str">
        <f>'idp Prjimp'!J310</f>
        <v>#N/A</v>
      </c>
      <c r="K315" s="3" t="str">
        <f>'idp Prjimp'!K310</f>
        <v>#N/A</v>
      </c>
      <c r="L315" s="3" t="str">
        <f>'idp Prjimp'!L310</f>
        <v>#N/A</v>
      </c>
      <c r="M315" s="3">
        <f t="shared" si="4"/>
        <v>0</v>
      </c>
      <c r="N315" s="3">
        <f t="shared" si="2"/>
        <v>0</v>
      </c>
      <c r="O315" s="3">
        <f t="shared" si="3"/>
        <v>0</v>
      </c>
      <c r="P315" s="100"/>
      <c r="Q315" s="3" t="str">
        <f t="shared" si="5"/>
        <v>#REF!</v>
      </c>
      <c r="R315" s="3" t="str">
        <f t="array" ref="R315">IFERROR(INDEX(Overall!$C$3:$C$389,MATCH(B315,Overall!$D$3:$D$389,0)),"No")</f>
        <v>No</v>
      </c>
      <c r="S315" s="93">
        <f t="shared" si="6"/>
        <v>1</v>
      </c>
      <c r="T315" s="136"/>
      <c r="U315" s="3" t="str">
        <f t="shared" si="7"/>
        <v/>
      </c>
      <c r="W315" s="3">
        <f t="shared" si="8"/>
        <v>0</v>
      </c>
    </row>
    <row r="316" ht="15.75" customHeight="1">
      <c r="B316" s="3" t="str">
        <f>'idp Prjimp'!N311</f>
        <v/>
      </c>
      <c r="C316" s="3" t="str">
        <f>'idp Prjimp'!C311</f>
        <v>dl</v>
      </c>
      <c r="D316" s="3" t="str">
        <f>'idp Prjimp'!D311</f>
        <v>#N/A</v>
      </c>
      <c r="E316" s="3" t="str">
        <f>'idp Prjimp'!E311</f>
        <v>#N/A</v>
      </c>
      <c r="F316" s="3" t="str">
        <f>'idp Prjimp'!F311</f>
        <v>#N/A</v>
      </c>
      <c r="G316" s="3" t="str">
        <f>'idp Prjimp'!G311</f>
        <v>#N/A</v>
      </c>
      <c r="H316" s="3" t="str">
        <f>'idp Prjimp'!H311</f>
        <v>#N/A</v>
      </c>
      <c r="I316" s="3" t="str">
        <f>'idp Prjimp'!I311</f>
        <v>#N/A</v>
      </c>
      <c r="J316" s="3" t="str">
        <f>'idp Prjimp'!J311</f>
        <v>#N/A</v>
      </c>
      <c r="K316" s="3" t="str">
        <f>'idp Prjimp'!K311</f>
        <v>#N/A</v>
      </c>
      <c r="L316" s="3" t="str">
        <f>'idp Prjimp'!L311</f>
        <v>#N/A</v>
      </c>
      <c r="M316" s="3">
        <f t="shared" si="4"/>
        <v>0</v>
      </c>
      <c r="N316" s="3">
        <f t="shared" si="2"/>
        <v>0</v>
      </c>
      <c r="O316" s="3">
        <f t="shared" si="3"/>
        <v>0</v>
      </c>
      <c r="P316" s="100"/>
      <c r="Q316" s="3" t="str">
        <f t="shared" si="5"/>
        <v>#REF!</v>
      </c>
      <c r="R316" s="3" t="str">
        <f t="array" ref="R316">IFERROR(INDEX(Overall!$C$3:$C$389,MATCH(B316,Overall!$D$3:$D$389,0)),"No")</f>
        <v>No</v>
      </c>
      <c r="S316" s="93">
        <f t="shared" si="6"/>
        <v>1</v>
      </c>
      <c r="T316" s="136"/>
      <c r="U316" s="3" t="str">
        <f t="shared" si="7"/>
        <v/>
      </c>
      <c r="W316" s="3">
        <f t="shared" si="8"/>
        <v>0</v>
      </c>
    </row>
    <row r="317" ht="15.75" customHeight="1">
      <c r="B317" s="3" t="str">
        <f>'idp Prjimp'!N312</f>
        <v/>
      </c>
      <c r="C317" s="3" t="str">
        <f>'idp Prjimp'!C312</f>
        <v>dl</v>
      </c>
      <c r="D317" s="3" t="str">
        <f>'idp Prjimp'!D312</f>
        <v>#N/A</v>
      </c>
      <c r="E317" s="3" t="str">
        <f>'idp Prjimp'!E312</f>
        <v>#N/A</v>
      </c>
      <c r="F317" s="3" t="str">
        <f>'idp Prjimp'!F312</f>
        <v>#N/A</v>
      </c>
      <c r="G317" s="3" t="str">
        <f>'idp Prjimp'!G312</f>
        <v>#N/A</v>
      </c>
      <c r="H317" s="3" t="str">
        <f>'idp Prjimp'!H312</f>
        <v>#N/A</v>
      </c>
      <c r="I317" s="3" t="str">
        <f>'idp Prjimp'!I312</f>
        <v>#N/A</v>
      </c>
      <c r="J317" s="3" t="str">
        <f>'idp Prjimp'!J312</f>
        <v>#N/A</v>
      </c>
      <c r="K317" s="3" t="str">
        <f>'idp Prjimp'!K312</f>
        <v>#N/A</v>
      </c>
      <c r="L317" s="3" t="str">
        <f>'idp Prjimp'!L312</f>
        <v>#N/A</v>
      </c>
      <c r="M317" s="3">
        <f t="shared" si="4"/>
        <v>0</v>
      </c>
      <c r="N317" s="3">
        <f t="shared" si="2"/>
        <v>0</v>
      </c>
      <c r="O317" s="3">
        <f t="shared" si="3"/>
        <v>0</v>
      </c>
      <c r="P317" s="100"/>
      <c r="Q317" s="3" t="str">
        <f t="shared" si="5"/>
        <v>#REF!</v>
      </c>
      <c r="R317" s="3" t="str">
        <f t="array" ref="R317">IFERROR(INDEX(Overall!$C$3:$C$389,MATCH(B317,Overall!$D$3:$D$389,0)),"No")</f>
        <v>No</v>
      </c>
      <c r="S317" s="93">
        <f t="shared" si="6"/>
        <v>1</v>
      </c>
      <c r="T317" s="136"/>
      <c r="U317" s="3" t="str">
        <f t="shared" si="7"/>
        <v/>
      </c>
      <c r="W317" s="3">
        <f t="shared" si="8"/>
        <v>0</v>
      </c>
    </row>
    <row r="318" ht="15.75" customHeight="1">
      <c r="B318" s="3" t="str">
        <f>'idp Prjimp'!N313</f>
        <v/>
      </c>
      <c r="C318" s="3" t="str">
        <f>'idp Prjimp'!C313</f>
        <v>dl</v>
      </c>
      <c r="D318" s="3" t="str">
        <f>'idp Prjimp'!D313</f>
        <v>#N/A</v>
      </c>
      <c r="E318" s="3" t="str">
        <f>'idp Prjimp'!E313</f>
        <v>#N/A</v>
      </c>
      <c r="F318" s="3" t="str">
        <f>'idp Prjimp'!F313</f>
        <v>#N/A</v>
      </c>
      <c r="G318" s="3" t="str">
        <f>'idp Prjimp'!G313</f>
        <v>#N/A</v>
      </c>
      <c r="H318" s="3" t="str">
        <f>'idp Prjimp'!H313</f>
        <v>#N/A</v>
      </c>
      <c r="I318" s="3" t="str">
        <f>'idp Prjimp'!I313</f>
        <v>#N/A</v>
      </c>
      <c r="J318" s="3" t="str">
        <f>'idp Prjimp'!J313</f>
        <v>#N/A</v>
      </c>
      <c r="K318" s="3" t="str">
        <f>'idp Prjimp'!K313</f>
        <v>#N/A</v>
      </c>
      <c r="L318" s="3" t="str">
        <f>'idp Prjimp'!L313</f>
        <v>#N/A</v>
      </c>
      <c r="M318" s="3">
        <f t="shared" si="4"/>
        <v>0</v>
      </c>
      <c r="N318" s="3">
        <f t="shared" si="2"/>
        <v>0</v>
      </c>
      <c r="O318" s="3">
        <f t="shared" si="3"/>
        <v>0</v>
      </c>
      <c r="P318" s="100"/>
      <c r="Q318" s="3" t="str">
        <f t="shared" si="5"/>
        <v>#REF!</v>
      </c>
      <c r="R318" s="3" t="str">
        <f t="array" ref="R318">IFERROR(INDEX(Overall!$C$3:$C$389,MATCH(B318,Overall!$D$3:$D$389,0)),"No")</f>
        <v>No</v>
      </c>
      <c r="S318" s="93">
        <f t="shared" si="6"/>
        <v>1</v>
      </c>
      <c r="T318" s="136"/>
      <c r="U318" s="3" t="str">
        <f t="shared" si="7"/>
        <v/>
      </c>
      <c r="W318" s="3">
        <f t="shared" si="8"/>
        <v>0</v>
      </c>
    </row>
    <row r="319" ht="15.75" customHeight="1">
      <c r="B319" s="3" t="str">
        <f>'idp Prjimp'!N314</f>
        <v/>
      </c>
      <c r="C319" s="3" t="str">
        <f>'idp Prjimp'!C314</f>
        <v>dl</v>
      </c>
      <c r="D319" s="3" t="str">
        <f>'idp Prjimp'!D314</f>
        <v>#N/A</v>
      </c>
      <c r="E319" s="3" t="str">
        <f>'idp Prjimp'!E314</f>
        <v>#N/A</v>
      </c>
      <c r="F319" s="3" t="str">
        <f>'idp Prjimp'!F314</f>
        <v>#N/A</v>
      </c>
      <c r="G319" s="3" t="str">
        <f>'idp Prjimp'!G314</f>
        <v>#N/A</v>
      </c>
      <c r="H319" s="3" t="str">
        <f>'idp Prjimp'!H314</f>
        <v>#N/A</v>
      </c>
      <c r="I319" s="3" t="str">
        <f>'idp Prjimp'!I314</f>
        <v>#N/A</v>
      </c>
      <c r="J319" s="3" t="str">
        <f>'idp Prjimp'!J314</f>
        <v>#N/A</v>
      </c>
      <c r="K319" s="3" t="str">
        <f>'idp Prjimp'!K314</f>
        <v>#N/A</v>
      </c>
      <c r="L319" s="3" t="str">
        <f>'idp Prjimp'!L314</f>
        <v>#N/A</v>
      </c>
      <c r="M319" s="3">
        <f t="shared" si="4"/>
        <v>0</v>
      </c>
      <c r="N319" s="3">
        <f t="shared" si="2"/>
        <v>0</v>
      </c>
      <c r="O319" s="3">
        <f t="shared" si="3"/>
        <v>0</v>
      </c>
      <c r="P319" s="100"/>
      <c r="Q319" s="3" t="str">
        <f t="shared" si="5"/>
        <v>#REF!</v>
      </c>
      <c r="R319" s="3" t="str">
        <f t="array" ref="R319">IFERROR(INDEX(Overall!$C$3:$C$389,MATCH(B319,Overall!$D$3:$D$389,0)),"No")</f>
        <v>No</v>
      </c>
      <c r="S319" s="93">
        <f t="shared" si="6"/>
        <v>1</v>
      </c>
      <c r="T319" s="136"/>
      <c r="U319" s="3" t="str">
        <f t="shared" si="7"/>
        <v/>
      </c>
      <c r="W319" s="3">
        <f t="shared" si="8"/>
        <v>0</v>
      </c>
    </row>
    <row r="320" ht="15.75" customHeight="1">
      <c r="B320" s="3" t="str">
        <f>'idp Prjimp'!N315</f>
        <v/>
      </c>
      <c r="C320" s="3" t="str">
        <f>'idp Prjimp'!C315</f>
        <v>dl</v>
      </c>
      <c r="D320" s="3" t="str">
        <f>'idp Prjimp'!D315</f>
        <v>#N/A</v>
      </c>
      <c r="E320" s="3" t="str">
        <f>'idp Prjimp'!E315</f>
        <v>#N/A</v>
      </c>
      <c r="F320" s="3" t="str">
        <f>'idp Prjimp'!F315</f>
        <v>#N/A</v>
      </c>
      <c r="G320" s="3" t="str">
        <f>'idp Prjimp'!G315</f>
        <v>#N/A</v>
      </c>
      <c r="H320" s="3" t="str">
        <f>'idp Prjimp'!H315</f>
        <v>#N/A</v>
      </c>
      <c r="I320" s="3" t="str">
        <f>'idp Prjimp'!I315</f>
        <v>#N/A</v>
      </c>
      <c r="J320" s="3" t="str">
        <f>'idp Prjimp'!J315</f>
        <v>#N/A</v>
      </c>
      <c r="K320" s="3" t="str">
        <f>'idp Prjimp'!K315</f>
        <v>#N/A</v>
      </c>
      <c r="L320" s="3" t="str">
        <f>'idp Prjimp'!L315</f>
        <v>#N/A</v>
      </c>
      <c r="M320" s="3">
        <f t="shared" si="4"/>
        <v>0</v>
      </c>
      <c r="N320" s="3">
        <f t="shared" si="2"/>
        <v>0</v>
      </c>
      <c r="O320" s="3">
        <f t="shared" si="3"/>
        <v>0</v>
      </c>
      <c r="P320" s="100"/>
      <c r="Q320" s="3" t="str">
        <f t="shared" si="5"/>
        <v>#REF!</v>
      </c>
      <c r="R320" s="3" t="str">
        <f t="array" ref="R320">IFERROR(INDEX(Overall!$C$3:$C$389,MATCH(B320,Overall!$D$3:$D$389,0)),"No")</f>
        <v>No</v>
      </c>
      <c r="S320" s="93">
        <f t="shared" si="6"/>
        <v>1</v>
      </c>
      <c r="T320" s="136"/>
      <c r="U320" s="3" t="str">
        <f t="shared" si="7"/>
        <v/>
      </c>
      <c r="W320" s="3">
        <f t="shared" si="8"/>
        <v>0</v>
      </c>
    </row>
    <row r="321" ht="15.75" customHeight="1">
      <c r="B321" s="3" t="str">
        <f>'idp Prjimp'!N316</f>
        <v/>
      </c>
      <c r="C321" s="3" t="str">
        <f>'idp Prjimp'!C316</f>
        <v>dl</v>
      </c>
      <c r="D321" s="3" t="str">
        <f>'idp Prjimp'!D316</f>
        <v>#N/A</v>
      </c>
      <c r="E321" s="3" t="str">
        <f>'idp Prjimp'!E316</f>
        <v>#N/A</v>
      </c>
      <c r="F321" s="3" t="str">
        <f>'idp Prjimp'!F316</f>
        <v>#N/A</v>
      </c>
      <c r="G321" s="3" t="str">
        <f>'idp Prjimp'!G316</f>
        <v>#N/A</v>
      </c>
      <c r="H321" s="3" t="str">
        <f>'idp Prjimp'!H316</f>
        <v>#N/A</v>
      </c>
      <c r="I321" s="3" t="str">
        <f>'idp Prjimp'!I316</f>
        <v>#N/A</v>
      </c>
      <c r="J321" s="3" t="str">
        <f>'idp Prjimp'!J316</f>
        <v>#N/A</v>
      </c>
      <c r="K321" s="3" t="str">
        <f>'idp Prjimp'!K316</f>
        <v>#N/A</v>
      </c>
      <c r="L321" s="3" t="str">
        <f>'idp Prjimp'!L316</f>
        <v>#N/A</v>
      </c>
      <c r="M321" s="3">
        <f t="shared" si="4"/>
        <v>0</v>
      </c>
      <c r="N321" s="3">
        <f t="shared" si="2"/>
        <v>0</v>
      </c>
      <c r="O321" s="3">
        <f t="shared" si="3"/>
        <v>0</v>
      </c>
      <c r="P321" s="100"/>
      <c r="Q321" s="3" t="str">
        <f t="shared" si="5"/>
        <v>#REF!</v>
      </c>
      <c r="R321" s="3" t="str">
        <f t="array" ref="R321">IFERROR(INDEX(Overall!$C$3:$C$389,MATCH(B321,Overall!$D$3:$D$389,0)),"No")</f>
        <v>No</v>
      </c>
      <c r="S321" s="93">
        <f t="shared" si="6"/>
        <v>1</v>
      </c>
      <c r="T321" s="136"/>
      <c r="U321" s="3" t="str">
        <f t="shared" si="7"/>
        <v/>
      </c>
      <c r="W321" s="3">
        <f t="shared" si="8"/>
        <v>0</v>
      </c>
    </row>
    <row r="322" ht="15.75" customHeight="1">
      <c r="B322" s="3" t="str">
        <f>'idp Prjimp'!N317</f>
        <v/>
      </c>
      <c r="C322" s="3" t="str">
        <f>'idp Prjimp'!C317</f>
        <v>dl</v>
      </c>
      <c r="D322" s="3" t="str">
        <f>'idp Prjimp'!D317</f>
        <v>#N/A</v>
      </c>
      <c r="E322" s="3" t="str">
        <f>'idp Prjimp'!E317</f>
        <v>#N/A</v>
      </c>
      <c r="F322" s="3" t="str">
        <f>'idp Prjimp'!F317</f>
        <v>#N/A</v>
      </c>
      <c r="G322" s="3" t="str">
        <f>'idp Prjimp'!G317</f>
        <v>#N/A</v>
      </c>
      <c r="H322" s="3" t="str">
        <f>'idp Prjimp'!H317</f>
        <v>#N/A</v>
      </c>
      <c r="I322" s="3" t="str">
        <f>'idp Prjimp'!I317</f>
        <v>#N/A</v>
      </c>
      <c r="J322" s="3" t="str">
        <f>'idp Prjimp'!J317</f>
        <v>#N/A</v>
      </c>
      <c r="K322" s="3" t="str">
        <f>'idp Prjimp'!K317</f>
        <v>#N/A</v>
      </c>
      <c r="L322" s="3" t="str">
        <f>'idp Prjimp'!L317</f>
        <v>#N/A</v>
      </c>
      <c r="M322" s="3">
        <f t="shared" si="4"/>
        <v>0</v>
      </c>
      <c r="N322" s="3">
        <f t="shared" si="2"/>
        <v>0</v>
      </c>
      <c r="O322" s="3">
        <f t="shared" si="3"/>
        <v>0</v>
      </c>
      <c r="P322" s="100"/>
      <c r="Q322" s="3" t="str">
        <f t="shared" si="5"/>
        <v>#REF!</v>
      </c>
      <c r="R322" s="3" t="str">
        <f t="array" ref="R322">IFERROR(INDEX(Overall!$C$3:$C$389,MATCH(B322,Overall!$D$3:$D$389,0)),"No")</f>
        <v>No</v>
      </c>
      <c r="S322" s="93">
        <f t="shared" si="6"/>
        <v>1</v>
      </c>
      <c r="T322" s="136"/>
      <c r="U322" s="3" t="str">
        <f t="shared" si="7"/>
        <v/>
      </c>
      <c r="W322" s="3">
        <f t="shared" si="8"/>
        <v>0</v>
      </c>
    </row>
    <row r="323" ht="15.75" customHeight="1">
      <c r="B323" s="3" t="str">
        <f>'idp Prjimp'!N318</f>
        <v/>
      </c>
      <c r="C323" s="3" t="str">
        <f>'idp Prjimp'!C318</f>
        <v>dl</v>
      </c>
      <c r="D323" s="3" t="str">
        <f>'idp Prjimp'!D318</f>
        <v>#N/A</v>
      </c>
      <c r="E323" s="3" t="str">
        <f>'idp Prjimp'!E318</f>
        <v>#N/A</v>
      </c>
      <c r="F323" s="3" t="str">
        <f>'idp Prjimp'!F318</f>
        <v>#N/A</v>
      </c>
      <c r="G323" s="3" t="str">
        <f>'idp Prjimp'!G318</f>
        <v>#N/A</v>
      </c>
      <c r="H323" s="3" t="str">
        <f>'idp Prjimp'!H318</f>
        <v>#N/A</v>
      </c>
      <c r="I323" s="3" t="str">
        <f>'idp Prjimp'!I318</f>
        <v>#N/A</v>
      </c>
      <c r="J323" s="3" t="str">
        <f>'idp Prjimp'!J318</f>
        <v>#N/A</v>
      </c>
      <c r="K323" s="3" t="str">
        <f>'idp Prjimp'!K318</f>
        <v>#N/A</v>
      </c>
      <c r="L323" s="3" t="str">
        <f>'idp Prjimp'!L318</f>
        <v>#N/A</v>
      </c>
      <c r="M323" s="3">
        <f t="shared" si="4"/>
        <v>0</v>
      </c>
      <c r="N323" s="3">
        <f t="shared" si="2"/>
        <v>0</v>
      </c>
      <c r="O323" s="3">
        <f t="shared" si="3"/>
        <v>0</v>
      </c>
      <c r="P323" s="100"/>
      <c r="Q323" s="3" t="str">
        <f t="shared" si="5"/>
        <v>#REF!</v>
      </c>
      <c r="R323" s="3" t="str">
        <f t="array" ref="R323">IFERROR(INDEX(Overall!$C$3:$C$389,MATCH(B323,Overall!$D$3:$D$389,0)),"No")</f>
        <v>No</v>
      </c>
      <c r="S323" s="93">
        <f t="shared" si="6"/>
        <v>1</v>
      </c>
      <c r="T323" s="136"/>
      <c r="U323" s="3" t="str">
        <f t="shared" si="7"/>
        <v/>
      </c>
      <c r="W323" s="3">
        <f t="shared" si="8"/>
        <v>0</v>
      </c>
    </row>
    <row r="324" ht="15.75" customHeight="1">
      <c r="B324" s="3" t="str">
        <f>'idp Prjimp'!N319</f>
        <v/>
      </c>
      <c r="C324" s="3" t="str">
        <f>'idp Prjimp'!C319</f>
        <v>dl</v>
      </c>
      <c r="D324" s="3" t="str">
        <f>'idp Prjimp'!D319</f>
        <v>#N/A</v>
      </c>
      <c r="E324" s="3" t="str">
        <f>'idp Prjimp'!E319</f>
        <v>#N/A</v>
      </c>
      <c r="F324" s="3" t="str">
        <f>'idp Prjimp'!F319</f>
        <v>#N/A</v>
      </c>
      <c r="G324" s="3" t="str">
        <f>'idp Prjimp'!G319</f>
        <v>#N/A</v>
      </c>
      <c r="H324" s="3" t="str">
        <f>'idp Prjimp'!H319</f>
        <v>#N/A</v>
      </c>
      <c r="I324" s="3" t="str">
        <f>'idp Prjimp'!I319</f>
        <v>#N/A</v>
      </c>
      <c r="J324" s="3" t="str">
        <f>'idp Prjimp'!J319</f>
        <v>#N/A</v>
      </c>
      <c r="K324" s="3" t="str">
        <f>'idp Prjimp'!K319</f>
        <v>#N/A</v>
      </c>
      <c r="L324" s="3" t="str">
        <f>'idp Prjimp'!L319</f>
        <v>#N/A</v>
      </c>
      <c r="M324" s="3">
        <f t="shared" si="4"/>
        <v>0</v>
      </c>
      <c r="N324" s="3">
        <f t="shared" si="2"/>
        <v>0</v>
      </c>
      <c r="O324" s="3">
        <f t="shared" si="3"/>
        <v>0</v>
      </c>
      <c r="P324" s="100"/>
      <c r="Q324" s="3" t="str">
        <f t="shared" si="5"/>
        <v>#REF!</v>
      </c>
      <c r="R324" s="3" t="str">
        <f t="array" ref="R324">IFERROR(INDEX(Overall!$C$3:$C$389,MATCH(B324,Overall!$D$3:$D$389,0)),"No")</f>
        <v>No</v>
      </c>
      <c r="S324" s="93">
        <f t="shared" si="6"/>
        <v>1</v>
      </c>
      <c r="T324" s="136"/>
      <c r="U324" s="3" t="str">
        <f t="shared" si="7"/>
        <v/>
      </c>
      <c r="W324" s="3">
        <f t="shared" si="8"/>
        <v>0</v>
      </c>
    </row>
    <row r="325" ht="15.75" customHeight="1">
      <c r="B325" s="3" t="str">
        <f>'idp Prjimp'!N320</f>
        <v/>
      </c>
      <c r="C325" s="3" t="str">
        <f>'idp Prjimp'!C320</f>
        <v>dl</v>
      </c>
      <c r="D325" s="3" t="str">
        <f>'idp Prjimp'!D320</f>
        <v>#N/A</v>
      </c>
      <c r="E325" s="3" t="str">
        <f>'idp Prjimp'!E320</f>
        <v>#N/A</v>
      </c>
      <c r="F325" s="3" t="str">
        <f>'idp Prjimp'!F320</f>
        <v>#N/A</v>
      </c>
      <c r="G325" s="3" t="str">
        <f>'idp Prjimp'!G320</f>
        <v>#N/A</v>
      </c>
      <c r="H325" s="3" t="str">
        <f>'idp Prjimp'!H320</f>
        <v>#N/A</v>
      </c>
      <c r="I325" s="3" t="str">
        <f>'idp Prjimp'!I320</f>
        <v>#N/A</v>
      </c>
      <c r="J325" s="3" t="str">
        <f>'idp Prjimp'!J320</f>
        <v>#N/A</v>
      </c>
      <c r="K325" s="3" t="str">
        <f>'idp Prjimp'!K320</f>
        <v>#N/A</v>
      </c>
      <c r="L325" s="3" t="str">
        <f>'idp Prjimp'!L320</f>
        <v>#N/A</v>
      </c>
      <c r="M325" s="3">
        <f t="shared" si="4"/>
        <v>0</v>
      </c>
      <c r="N325" s="3">
        <f t="shared" si="2"/>
        <v>0</v>
      </c>
      <c r="O325" s="3">
        <f t="shared" si="3"/>
        <v>0</v>
      </c>
      <c r="P325" s="100"/>
      <c r="Q325" s="3" t="str">
        <f t="shared" si="5"/>
        <v>#REF!</v>
      </c>
      <c r="R325" s="3" t="str">
        <f t="array" ref="R325">IFERROR(INDEX(Overall!$C$3:$C$389,MATCH(B325,Overall!$D$3:$D$389,0)),"No")</f>
        <v>No</v>
      </c>
      <c r="S325" s="93">
        <f t="shared" si="6"/>
        <v>1</v>
      </c>
      <c r="T325" s="136"/>
      <c r="U325" s="3" t="str">
        <f t="shared" si="7"/>
        <v/>
      </c>
      <c r="W325" s="3">
        <f t="shared" si="8"/>
        <v>0</v>
      </c>
    </row>
    <row r="326" ht="15.75" customHeight="1">
      <c r="B326" s="3" t="str">
        <f>'idp Prjimp'!N321</f>
        <v/>
      </c>
      <c r="C326" s="3" t="str">
        <f>'idp Prjimp'!C321</f>
        <v>dl</v>
      </c>
      <c r="D326" s="3" t="str">
        <f>'idp Prjimp'!D321</f>
        <v>#N/A</v>
      </c>
      <c r="E326" s="3" t="str">
        <f>'idp Prjimp'!E321</f>
        <v>#N/A</v>
      </c>
      <c r="F326" s="3" t="str">
        <f>'idp Prjimp'!F321</f>
        <v>#N/A</v>
      </c>
      <c r="G326" s="3" t="str">
        <f>'idp Prjimp'!G321</f>
        <v>#N/A</v>
      </c>
      <c r="H326" s="3" t="str">
        <f>'idp Prjimp'!H321</f>
        <v>#N/A</v>
      </c>
      <c r="I326" s="3" t="str">
        <f>'idp Prjimp'!I321</f>
        <v>#N/A</v>
      </c>
      <c r="J326" s="3" t="str">
        <f>'idp Prjimp'!J321</f>
        <v>#N/A</v>
      </c>
      <c r="K326" s="3" t="str">
        <f>'idp Prjimp'!K321</f>
        <v>#N/A</v>
      </c>
      <c r="L326" s="3" t="str">
        <f>'idp Prjimp'!L321</f>
        <v>#N/A</v>
      </c>
      <c r="M326" s="3">
        <f t="shared" si="4"/>
        <v>0</v>
      </c>
      <c r="N326" s="3">
        <f t="shared" si="2"/>
        <v>0</v>
      </c>
      <c r="O326" s="3">
        <f t="shared" si="3"/>
        <v>0</v>
      </c>
      <c r="P326" s="100"/>
      <c r="Q326" s="3" t="str">
        <f t="shared" si="5"/>
        <v>#REF!</v>
      </c>
      <c r="R326" s="3" t="str">
        <f t="array" ref="R326">IFERROR(INDEX(Overall!$C$3:$C$389,MATCH(B326,Overall!$D$3:$D$389,0)),"No")</f>
        <v>No</v>
      </c>
      <c r="S326" s="93">
        <f t="shared" si="6"/>
        <v>1</v>
      </c>
      <c r="T326" s="136"/>
      <c r="U326" s="3" t="str">
        <f t="shared" si="7"/>
        <v/>
      </c>
      <c r="W326" s="3">
        <f t="shared" si="8"/>
        <v>0</v>
      </c>
    </row>
    <row r="327" ht="15.75" customHeight="1">
      <c r="B327" s="3" t="str">
        <f>'idp Prjimp'!N322</f>
        <v/>
      </c>
      <c r="C327" s="3" t="str">
        <f>'idp Prjimp'!C322</f>
        <v>dl</v>
      </c>
      <c r="D327" s="3" t="str">
        <f>'idp Prjimp'!D322</f>
        <v>#N/A</v>
      </c>
      <c r="E327" s="3" t="str">
        <f>'idp Prjimp'!E322</f>
        <v>#N/A</v>
      </c>
      <c r="F327" s="3" t="str">
        <f>'idp Prjimp'!F322</f>
        <v>#N/A</v>
      </c>
      <c r="G327" s="3" t="str">
        <f>'idp Prjimp'!G322</f>
        <v>#N/A</v>
      </c>
      <c r="H327" s="3" t="str">
        <f>'idp Prjimp'!H322</f>
        <v>#N/A</v>
      </c>
      <c r="I327" s="3" t="str">
        <f>'idp Prjimp'!I322</f>
        <v>#N/A</v>
      </c>
      <c r="J327" s="3" t="str">
        <f>'idp Prjimp'!J322</f>
        <v>#N/A</v>
      </c>
      <c r="K327" s="3" t="str">
        <f>'idp Prjimp'!K322</f>
        <v>#N/A</v>
      </c>
      <c r="L327" s="3" t="str">
        <f>'idp Prjimp'!L322</f>
        <v>#N/A</v>
      </c>
      <c r="M327" s="3">
        <f t="shared" si="4"/>
        <v>0</v>
      </c>
      <c r="N327" s="3">
        <f t="shared" si="2"/>
        <v>0</v>
      </c>
      <c r="O327" s="3">
        <f t="shared" si="3"/>
        <v>0</v>
      </c>
      <c r="P327" s="100"/>
      <c r="Q327" s="3" t="str">
        <f t="shared" si="5"/>
        <v>#REF!</v>
      </c>
      <c r="R327" s="3" t="str">
        <f t="array" ref="R327">IFERROR(INDEX(Overall!$C$3:$C$389,MATCH(B327,Overall!$D$3:$D$389,0)),"No")</f>
        <v>No</v>
      </c>
      <c r="S327" s="93">
        <f t="shared" si="6"/>
        <v>1</v>
      </c>
      <c r="T327" s="136"/>
      <c r="U327" s="3" t="str">
        <f t="shared" si="7"/>
        <v/>
      </c>
      <c r="W327" s="3">
        <f t="shared" si="8"/>
        <v>0</v>
      </c>
    </row>
    <row r="328" ht="15.75" customHeight="1">
      <c r="B328" s="3" t="str">
        <f>'idp Prjimp'!N323</f>
        <v/>
      </c>
      <c r="C328" s="3" t="str">
        <f>'idp Prjimp'!C323</f>
        <v>dl</v>
      </c>
      <c r="D328" s="3" t="str">
        <f>'idp Prjimp'!D323</f>
        <v>#N/A</v>
      </c>
      <c r="E328" s="3" t="str">
        <f>'idp Prjimp'!E323</f>
        <v>#N/A</v>
      </c>
      <c r="F328" s="3" t="str">
        <f>'idp Prjimp'!F323</f>
        <v>#N/A</v>
      </c>
      <c r="G328" s="3" t="str">
        <f>'idp Prjimp'!G323</f>
        <v>#N/A</v>
      </c>
      <c r="H328" s="3" t="str">
        <f>'idp Prjimp'!H323</f>
        <v>#N/A</v>
      </c>
      <c r="I328" s="3" t="str">
        <f>'idp Prjimp'!I323</f>
        <v>#N/A</v>
      </c>
      <c r="J328" s="3" t="str">
        <f>'idp Prjimp'!J323</f>
        <v>#N/A</v>
      </c>
      <c r="K328" s="3" t="str">
        <f>'idp Prjimp'!K323</f>
        <v>#N/A</v>
      </c>
      <c r="L328" s="3" t="str">
        <f>'idp Prjimp'!L323</f>
        <v>#N/A</v>
      </c>
      <c r="M328" s="3">
        <f t="shared" si="4"/>
        <v>0</v>
      </c>
      <c r="N328" s="3">
        <f t="shared" si="2"/>
        <v>0</v>
      </c>
      <c r="O328" s="3">
        <f t="shared" si="3"/>
        <v>0</v>
      </c>
      <c r="P328" s="100"/>
      <c r="Q328" s="3" t="str">
        <f t="shared" si="5"/>
        <v>#REF!</v>
      </c>
      <c r="R328" s="3" t="str">
        <f t="array" ref="R328">IFERROR(INDEX(Overall!$C$3:$C$389,MATCH(B328,Overall!$D$3:$D$389,0)),"No")</f>
        <v>No</v>
      </c>
      <c r="S328" s="93">
        <f t="shared" si="6"/>
        <v>1</v>
      </c>
      <c r="T328" s="136"/>
      <c r="U328" s="3" t="str">
        <f t="shared" si="7"/>
        <v/>
      </c>
      <c r="W328" s="3">
        <f t="shared" si="8"/>
        <v>0</v>
      </c>
    </row>
    <row r="329" ht="15.75" customHeight="1">
      <c r="B329" s="3" t="str">
        <f>'idp Prjimp'!N324</f>
        <v/>
      </c>
      <c r="C329" s="3" t="str">
        <f>'idp Prjimp'!C324</f>
        <v>dl</v>
      </c>
      <c r="D329" s="3" t="str">
        <f>'idp Prjimp'!D324</f>
        <v>#N/A</v>
      </c>
      <c r="E329" s="3" t="str">
        <f>'idp Prjimp'!E324</f>
        <v>#N/A</v>
      </c>
      <c r="F329" s="3" t="str">
        <f>'idp Prjimp'!F324</f>
        <v>#N/A</v>
      </c>
      <c r="G329" s="3" t="str">
        <f>'idp Prjimp'!G324</f>
        <v>#N/A</v>
      </c>
      <c r="H329" s="3" t="str">
        <f>'idp Prjimp'!H324</f>
        <v>#N/A</v>
      </c>
      <c r="I329" s="3" t="str">
        <f>'idp Prjimp'!I324</f>
        <v>#N/A</v>
      </c>
      <c r="J329" s="3" t="str">
        <f>'idp Prjimp'!J324</f>
        <v>#N/A</v>
      </c>
      <c r="K329" s="3" t="str">
        <f>'idp Prjimp'!K324</f>
        <v>#N/A</v>
      </c>
      <c r="L329" s="3" t="str">
        <f>'idp Prjimp'!L324</f>
        <v>#N/A</v>
      </c>
      <c r="M329" s="3">
        <f t="shared" si="4"/>
        <v>0</v>
      </c>
      <c r="N329" s="3">
        <f t="shared" si="2"/>
        <v>0</v>
      </c>
      <c r="O329" s="3">
        <f t="shared" si="3"/>
        <v>0</v>
      </c>
      <c r="P329" s="100"/>
      <c r="Q329" s="3" t="str">
        <f t="shared" si="5"/>
        <v>#REF!</v>
      </c>
      <c r="R329" s="3" t="str">
        <f t="array" ref="R329">IFERROR(INDEX(Overall!$C$3:$C$389,MATCH(B329,Overall!$D$3:$D$389,0)),"No")</f>
        <v>No</v>
      </c>
      <c r="S329" s="93">
        <f t="shared" si="6"/>
        <v>1</v>
      </c>
      <c r="T329" s="136"/>
      <c r="U329" s="3" t="str">
        <f t="shared" si="7"/>
        <v/>
      </c>
      <c r="W329" s="3">
        <f t="shared" si="8"/>
        <v>0</v>
      </c>
    </row>
    <row r="330" ht="15.75" customHeight="1">
      <c r="B330" s="3" t="str">
        <f>'idp Prjimp'!N325</f>
        <v/>
      </c>
      <c r="C330" s="3" t="str">
        <f>'idp Prjimp'!C325</f>
        <v>dl</v>
      </c>
      <c r="D330" s="3" t="str">
        <f>'idp Prjimp'!D325</f>
        <v>#N/A</v>
      </c>
      <c r="E330" s="3" t="str">
        <f>'idp Prjimp'!E325</f>
        <v>#N/A</v>
      </c>
      <c r="F330" s="3" t="str">
        <f>'idp Prjimp'!F325</f>
        <v>#N/A</v>
      </c>
      <c r="G330" s="3" t="str">
        <f>'idp Prjimp'!G325</f>
        <v>#N/A</v>
      </c>
      <c r="H330" s="3" t="str">
        <f>'idp Prjimp'!H325</f>
        <v>#N/A</v>
      </c>
      <c r="I330" s="3" t="str">
        <f>'idp Prjimp'!I325</f>
        <v>#N/A</v>
      </c>
      <c r="J330" s="3" t="str">
        <f>'idp Prjimp'!J325</f>
        <v>#N/A</v>
      </c>
      <c r="K330" s="3" t="str">
        <f>'idp Prjimp'!K325</f>
        <v>#N/A</v>
      </c>
      <c r="L330" s="3" t="str">
        <f>'idp Prjimp'!L325</f>
        <v>#N/A</v>
      </c>
      <c r="M330" s="3">
        <f t="shared" si="4"/>
        <v>0</v>
      </c>
      <c r="N330" s="3">
        <f t="shared" si="2"/>
        <v>0</v>
      </c>
      <c r="O330" s="3">
        <f t="shared" si="3"/>
        <v>0</v>
      </c>
      <c r="P330" s="100"/>
      <c r="Q330" s="3" t="str">
        <f t="shared" si="5"/>
        <v>#REF!</v>
      </c>
      <c r="R330" s="3" t="str">
        <f t="array" ref="R330">IFERROR(INDEX(Overall!$C$3:$C$389,MATCH(B330,Overall!$D$3:$D$389,0)),"No")</f>
        <v>No</v>
      </c>
      <c r="S330" s="93">
        <f t="shared" si="6"/>
        <v>1</v>
      </c>
      <c r="T330" s="136"/>
      <c r="U330" s="3" t="str">
        <f t="shared" si="7"/>
        <v/>
      </c>
      <c r="W330" s="3">
        <f t="shared" si="8"/>
        <v>0</v>
      </c>
    </row>
    <row r="331" ht="15.75" customHeight="1">
      <c r="B331" s="3" t="str">
        <f>'idp Prjimp'!N326</f>
        <v/>
      </c>
      <c r="C331" s="3" t="str">
        <f>'idp Prjimp'!C326</f>
        <v>dl</v>
      </c>
      <c r="D331" s="3" t="str">
        <f>'idp Prjimp'!D326</f>
        <v>#N/A</v>
      </c>
      <c r="E331" s="3" t="str">
        <f>'idp Prjimp'!E326</f>
        <v>#N/A</v>
      </c>
      <c r="F331" s="3" t="str">
        <f>'idp Prjimp'!F326</f>
        <v>#N/A</v>
      </c>
      <c r="G331" s="3" t="str">
        <f>'idp Prjimp'!G326</f>
        <v>#N/A</v>
      </c>
      <c r="H331" s="3" t="str">
        <f>'idp Prjimp'!H326</f>
        <v>#N/A</v>
      </c>
      <c r="I331" s="3" t="str">
        <f>'idp Prjimp'!I326</f>
        <v>#N/A</v>
      </c>
      <c r="J331" s="3" t="str">
        <f>'idp Prjimp'!J326</f>
        <v>#N/A</v>
      </c>
      <c r="K331" s="3" t="str">
        <f>'idp Prjimp'!K326</f>
        <v>#N/A</v>
      </c>
      <c r="L331" s="3" t="str">
        <f>'idp Prjimp'!L326</f>
        <v>#N/A</v>
      </c>
      <c r="M331" s="3">
        <f t="shared" si="4"/>
        <v>0</v>
      </c>
      <c r="N331" s="3">
        <f t="shared" si="2"/>
        <v>0</v>
      </c>
      <c r="O331" s="3">
        <f t="shared" si="3"/>
        <v>0</v>
      </c>
      <c r="P331" s="100"/>
      <c r="Q331" s="3" t="str">
        <f t="shared" si="5"/>
        <v>#REF!</v>
      </c>
      <c r="R331" s="3" t="str">
        <f t="array" ref="R331">IFERROR(INDEX(Overall!$C$3:$C$389,MATCH(B331,Overall!$D$3:$D$389,0)),"No")</f>
        <v>No</v>
      </c>
      <c r="S331" s="93">
        <f t="shared" si="6"/>
        <v>1</v>
      </c>
      <c r="T331" s="136"/>
      <c r="U331" s="3" t="str">
        <f t="shared" si="7"/>
        <v/>
      </c>
      <c r="W331" s="3">
        <f t="shared" si="8"/>
        <v>0</v>
      </c>
    </row>
    <row r="332" ht="15.75" customHeight="1">
      <c r="B332" s="3" t="str">
        <f>'idp Prjimp'!N327</f>
        <v/>
      </c>
      <c r="C332" s="3" t="str">
        <f>'idp Prjimp'!C327</f>
        <v/>
      </c>
      <c r="D332" s="3" t="str">
        <f>'idp Prjimp'!D327</f>
        <v/>
      </c>
      <c r="E332" s="3" t="str">
        <f>'idp Prjimp'!E327</f>
        <v/>
      </c>
      <c r="F332" s="3" t="str">
        <f>'idp Prjimp'!F327</f>
        <v/>
      </c>
      <c r="G332" s="3" t="str">
        <f>'idp Prjimp'!G327</f>
        <v/>
      </c>
      <c r="H332" s="3" t="str">
        <f>'idp Prjimp'!H327</f>
        <v/>
      </c>
      <c r="I332" s="3" t="str">
        <f>'idp Prjimp'!I327</f>
        <v/>
      </c>
      <c r="J332" s="3" t="str">
        <f>'idp Prjimp'!J327</f>
        <v/>
      </c>
      <c r="K332" s="3" t="str">
        <f>'idp Prjimp'!K327</f>
        <v/>
      </c>
      <c r="L332" s="3" t="str">
        <f>'idp Prjimp'!L327</f>
        <v/>
      </c>
      <c r="M332" s="3">
        <f t="shared" si="4"/>
        <v>0</v>
      </c>
      <c r="N332" s="3">
        <f t="shared" si="2"/>
        <v>0</v>
      </c>
      <c r="O332" s="3">
        <f t="shared" si="3"/>
        <v>0</v>
      </c>
      <c r="P332" s="100"/>
      <c r="Q332" s="3" t="str">
        <f t="shared" si="5"/>
        <v>#REF!</v>
      </c>
      <c r="R332" s="3" t="str">
        <f t="array" ref="R332">IFERROR(INDEX(Overall!$C$3:$C$389,MATCH(B332,Overall!$D$3:$D$389,0)),"No")</f>
        <v>No</v>
      </c>
      <c r="S332" s="93">
        <f t="shared" si="6"/>
        <v>1</v>
      </c>
      <c r="T332" s="136"/>
      <c r="U332" s="3" t="str">
        <f t="shared" si="7"/>
        <v/>
      </c>
      <c r="W332" s="3">
        <f t="shared" si="8"/>
        <v>0</v>
      </c>
    </row>
    <row r="333" ht="15.75" customHeight="1">
      <c r="A333" s="142"/>
      <c r="B333" s="3" t="str">
        <f>'idp Prjimp'!N328</f>
        <v>player</v>
      </c>
      <c r="C333" s="142" t="str">
        <f>'idp Prjimp'!C328</f>
        <v>position</v>
      </c>
      <c r="D333" s="142" t="str">
        <f>'idp Prjimp'!D328</f>
        <v>AssistT</v>
      </c>
      <c r="E333" s="142" t="str">
        <f>'idp Prjimp'!E328</f>
        <v>Fumble</v>
      </c>
      <c r="F333" s="142" t="str">
        <f>'idp Prjimp'!F328</f>
        <v>FumbRec</v>
      </c>
      <c r="G333" s="142" t="str">
        <f>'idp Prjimp'!G328</f>
        <v>INT</v>
      </c>
      <c r="H333" s="142" t="str">
        <f>'idp Prjimp'!H328</f>
        <v>PassDef</v>
      </c>
      <c r="I333" s="142" t="str">
        <f>'idp Prjimp'!I328</f>
        <v>Sack</v>
      </c>
      <c r="J333" s="142" t="str">
        <f>'idp Prjimp'!J328</f>
        <v>Tackle</v>
      </c>
      <c r="K333" s="142" t="str">
        <f>'idp Prjimp'!K328</f>
        <v>Tackleforloss</v>
      </c>
      <c r="L333" s="142" t="str">
        <f>'idp Prjimp'!L328</f>
        <v>TD</v>
      </c>
      <c r="M333" s="142">
        <f t="shared" si="4"/>
        <v>0</v>
      </c>
      <c r="N333" s="142">
        <f t="shared" si="2"/>
        <v>0</v>
      </c>
      <c r="O333" s="142">
        <f t="shared" si="3"/>
        <v>0</v>
      </c>
      <c r="P333" s="142"/>
      <c r="Q333" s="142" t="str">
        <f t="shared" si="5"/>
        <v>#REF!</v>
      </c>
      <c r="R333" s="142" t="str">
        <f t="array" ref="R333">IFERROR(INDEX(Overall!$C$3:$C$389,MATCH(B333,Overall!$D$3:$D$389,0)),"No")</f>
        <v>No</v>
      </c>
      <c r="S333" s="146">
        <f t="shared" si="6"/>
        <v>1</v>
      </c>
      <c r="T333" s="147"/>
      <c r="U333" s="142" t="str">
        <f t="shared" si="7"/>
        <v/>
      </c>
      <c r="V333" s="142"/>
      <c r="W333" s="142">
        <f t="shared" si="8"/>
        <v>0</v>
      </c>
      <c r="X333" s="142"/>
    </row>
    <row r="334" ht="15.75" customHeight="1">
      <c r="B334" s="3" t="str">
        <f>'idp Prjimp'!N329</f>
        <v>Malcolm Jenkins</v>
      </c>
      <c r="C334" s="3" t="str">
        <f>'idp Prjimp'!C329</f>
        <v>db</v>
      </c>
      <c r="D334" s="3">
        <f>'idp Prjimp'!D329</f>
        <v>18.2779</v>
      </c>
      <c r="E334" s="3">
        <f>'idp Prjimp'!E329</f>
        <v>2.741076</v>
      </c>
      <c r="F334" s="3">
        <f>'idp Prjimp'!F329</f>
        <v>1.14749</v>
      </c>
      <c r="G334" s="3">
        <f>'idp Prjimp'!G329</f>
        <v>1.772529</v>
      </c>
      <c r="H334" s="3">
        <f>'idp Prjimp'!H329</f>
        <v>9.003482</v>
      </c>
      <c r="I334" s="3">
        <f>'idp Prjimp'!I329</f>
        <v>1.744805</v>
      </c>
      <c r="J334" s="3">
        <f>'idp Prjimp'!J329</f>
        <v>76.10434</v>
      </c>
      <c r="K334" s="3">
        <f>'idp Prjimp'!K329</f>
        <v>0</v>
      </c>
      <c r="L334" s="3">
        <f>'idp Prjimp'!L329</f>
        <v>0</v>
      </c>
      <c r="M334" s="3">
        <f t="shared" si="4"/>
        <v>0</v>
      </c>
      <c r="N334" s="3">
        <f t="shared" ref="N334:N678" si="9">IFERROR(MAX(M334-$N$3,0),0)</f>
        <v>0</v>
      </c>
      <c r="O334" s="3">
        <f t="shared" ref="O334:O678" si="10">IFERROR(MAX(M334-$P$3,0),0)</f>
        <v>0</v>
      </c>
      <c r="P334" s="100"/>
      <c r="Q334" s="3" t="str">
        <f t="shared" ref="Q334:Q678" si="11">IF(U334&lt;=$M$3,"Starter",IF(U334&gt;$O$3,"Undrafted","Bench"))</f>
        <v>#REF!</v>
      </c>
      <c r="R334" s="3" t="str">
        <f t="array" ref="R334">IFERROR(INDEX(Overall!$C$3:$C$389,MATCH(B334,Overall!$D$3:$D$389,0)),"No")</f>
        <v>No</v>
      </c>
      <c r="S334" s="93">
        <f t="shared" ref="S334:S678" si="12">IF(R334="No",1*IFERROR(W334/(SUMIFS($W$334:$W$677,$R$334:$R$677,"No",$W$334:$W$677,"&gt;0")),1),0)</f>
        <v>1</v>
      </c>
      <c r="T334" s="136"/>
      <c r="U334" s="3" t="str">
        <f t="shared" ref="U334:U678" si="13">IFERROR(IF(N334&lt;=0,"",RANK(N334,$N$334:$N$677)),"")</f>
        <v/>
      </c>
      <c r="W334" s="3">
        <f t="shared" si="8"/>
        <v>0</v>
      </c>
    </row>
    <row r="335" ht="15.75" customHeight="1">
      <c r="B335" s="3" t="str">
        <f>'idp Prjimp'!N330</f>
        <v>Jason McCourty</v>
      </c>
      <c r="C335" s="3" t="str">
        <f>'idp Prjimp'!C330</f>
        <v>db</v>
      </c>
      <c r="D335" s="3">
        <f>'idp Prjimp'!D330</f>
        <v>9.9</v>
      </c>
      <c r="E335" s="3">
        <f>'idp Prjimp'!E330</f>
        <v>0.7</v>
      </c>
      <c r="F335" s="3">
        <f>'idp Prjimp'!F330</f>
        <v>0.228228</v>
      </c>
      <c r="G335" s="3">
        <f>'idp Prjimp'!G330</f>
        <v>1.188536</v>
      </c>
      <c r="H335" s="3">
        <f>'idp Prjimp'!H330</f>
        <v>5.871772</v>
      </c>
      <c r="I335" s="3">
        <f>'idp Prjimp'!I330</f>
        <v>0</v>
      </c>
      <c r="J335" s="3">
        <f>'idp Prjimp'!J330</f>
        <v>49.37769</v>
      </c>
      <c r="K335" s="3">
        <f>'idp Prjimp'!K330</f>
        <v>0</v>
      </c>
      <c r="L335" s="3">
        <f>'idp Prjimp'!L330</f>
        <v>0</v>
      </c>
      <c r="M335" s="3">
        <f t="shared" si="4"/>
        <v>0</v>
      </c>
      <c r="N335" s="3">
        <f t="shared" si="9"/>
        <v>0</v>
      </c>
      <c r="O335" s="3">
        <f t="shared" si="10"/>
        <v>0</v>
      </c>
      <c r="P335" s="100"/>
      <c r="Q335" s="3" t="str">
        <f t="shared" si="11"/>
        <v>#REF!</v>
      </c>
      <c r="R335" s="3" t="str">
        <f t="array" ref="R335">IFERROR(INDEX(Overall!$C$3:$C$389,MATCH(B335,Overall!$D$3:$D$389,0)),"No")</f>
        <v>No</v>
      </c>
      <c r="S335" s="93">
        <f t="shared" si="12"/>
        <v>1</v>
      </c>
      <c r="T335" s="136"/>
      <c r="U335" s="3" t="str">
        <f t="shared" si="13"/>
        <v/>
      </c>
      <c r="W335" s="3">
        <f t="shared" si="8"/>
        <v>0</v>
      </c>
    </row>
    <row r="336" ht="15.75" customHeight="1">
      <c r="B336" s="3" t="str">
        <f>'idp Prjimp'!N331</f>
        <v>Kurt Coleman</v>
      </c>
      <c r="C336" s="3" t="str">
        <f>'idp Prjimp'!C331</f>
        <v>db</v>
      </c>
      <c r="D336" s="3">
        <f>'idp Prjimp'!D331</f>
        <v>10</v>
      </c>
      <c r="E336" s="3">
        <f>'idp Prjimp'!E331</f>
        <v>0</v>
      </c>
      <c r="F336" s="3">
        <f>'idp Prjimp'!F331</f>
        <v>0</v>
      </c>
      <c r="G336" s="3">
        <f>'idp Prjimp'!G331</f>
        <v>0</v>
      </c>
      <c r="H336" s="3">
        <f>'idp Prjimp'!H331</f>
        <v>0.9</v>
      </c>
      <c r="I336" s="3">
        <f>'idp Prjimp'!I331</f>
        <v>0.5</v>
      </c>
      <c r="J336" s="3">
        <f>'idp Prjimp'!J331</f>
        <v>20</v>
      </c>
      <c r="K336" s="3">
        <f>'idp Prjimp'!K331</f>
        <v>0</v>
      </c>
      <c r="L336" s="3">
        <f>'idp Prjimp'!L331</f>
        <v>0</v>
      </c>
      <c r="M336" s="3">
        <f t="shared" si="4"/>
        <v>0</v>
      </c>
      <c r="N336" s="3">
        <f t="shared" si="9"/>
        <v>0</v>
      </c>
      <c r="O336" s="3">
        <f t="shared" si="10"/>
        <v>0</v>
      </c>
      <c r="P336" s="100"/>
      <c r="Q336" s="3" t="str">
        <f t="shared" si="11"/>
        <v>#REF!</v>
      </c>
      <c r="R336" s="3" t="str">
        <f t="array" ref="R336">IFERROR(INDEX(Overall!$C$3:$C$389,MATCH(B336,Overall!$D$3:$D$389,0)),"No")</f>
        <v>No</v>
      </c>
      <c r="S336" s="93">
        <f t="shared" si="12"/>
        <v>1</v>
      </c>
      <c r="T336" s="136"/>
      <c r="U336" s="3" t="str">
        <f t="shared" si="13"/>
        <v/>
      </c>
      <c r="W336" s="3">
        <f t="shared" si="8"/>
        <v>0</v>
      </c>
    </row>
    <row r="337" ht="15.75" customHeight="1">
      <c r="B337" s="3" t="str">
        <f>'idp Prjimp'!N332</f>
        <v>Devin McCourty</v>
      </c>
      <c r="C337" s="3" t="str">
        <f>'idp Prjimp'!C332</f>
        <v>db</v>
      </c>
      <c r="D337" s="3">
        <f>'idp Prjimp'!D332</f>
        <v>16.45255</v>
      </c>
      <c r="E337" s="3">
        <f>'idp Prjimp'!E332</f>
        <v>1.277904</v>
      </c>
      <c r="F337" s="3">
        <f>'idp Prjimp'!F332</f>
        <v>0.519027</v>
      </c>
      <c r="G337" s="3">
        <f>'idp Prjimp'!G332</f>
        <v>2.316148</v>
      </c>
      <c r="H337" s="3">
        <f>'idp Prjimp'!H332</f>
        <v>5.244358</v>
      </c>
      <c r="I337" s="3">
        <f>'idp Prjimp'!I332</f>
        <v>0.120486</v>
      </c>
      <c r="J337" s="3">
        <f>'idp Prjimp'!J332</f>
        <v>61.6157</v>
      </c>
      <c r="K337" s="3">
        <f>'idp Prjimp'!K332</f>
        <v>0</v>
      </c>
      <c r="L337" s="3">
        <f>'idp Prjimp'!L332</f>
        <v>0</v>
      </c>
      <c r="M337" s="3">
        <f t="shared" si="4"/>
        <v>0</v>
      </c>
      <c r="N337" s="3">
        <f t="shared" si="9"/>
        <v>0</v>
      </c>
      <c r="O337" s="3">
        <f t="shared" si="10"/>
        <v>0</v>
      </c>
      <c r="P337" s="100"/>
      <c r="Q337" s="3" t="str">
        <f t="shared" si="11"/>
        <v>#REF!</v>
      </c>
      <c r="R337" s="3" t="str">
        <f t="array" ref="R337">IFERROR(INDEX(Overall!$C$3:$C$389,MATCH(B337,Overall!$D$3:$D$389,0)),"No")</f>
        <v>No</v>
      </c>
      <c r="S337" s="93">
        <f t="shared" si="12"/>
        <v>1</v>
      </c>
      <c r="T337" s="136"/>
      <c r="U337" s="3" t="str">
        <f t="shared" si="13"/>
        <v/>
      </c>
      <c r="W337" s="3">
        <f t="shared" si="8"/>
        <v>0</v>
      </c>
    </row>
    <row r="338" ht="15.75" customHeight="1">
      <c r="B338" s="3" t="str">
        <f>'idp Prjimp'!N333</f>
        <v>Sherrick McManis</v>
      </c>
      <c r="C338" s="3" t="str">
        <f>'idp Prjimp'!C333</f>
        <v>db</v>
      </c>
      <c r="D338" s="3">
        <f>'idp Prjimp'!D333</f>
        <v>1.1</v>
      </c>
      <c r="E338" s="3">
        <f>'idp Prjimp'!E333</f>
        <v>0.9</v>
      </c>
      <c r="F338" s="3">
        <f>'idp Prjimp'!F333</f>
        <v>0</v>
      </c>
      <c r="G338" s="3">
        <f>'idp Prjimp'!G333</f>
        <v>0</v>
      </c>
      <c r="H338" s="3">
        <f>'idp Prjimp'!H333</f>
        <v>3.4</v>
      </c>
      <c r="I338" s="3">
        <f>'idp Prjimp'!I333</f>
        <v>0</v>
      </c>
      <c r="J338" s="3">
        <f>'idp Prjimp'!J333</f>
        <v>7.7</v>
      </c>
      <c r="K338" s="3">
        <f>'idp Prjimp'!K333</f>
        <v>0</v>
      </c>
      <c r="L338" s="3">
        <f>'idp Prjimp'!L333</f>
        <v>0</v>
      </c>
      <c r="M338" s="3">
        <f t="shared" si="4"/>
        <v>0</v>
      </c>
      <c r="N338" s="3">
        <f t="shared" si="9"/>
        <v>0</v>
      </c>
      <c r="O338" s="3">
        <f t="shared" si="10"/>
        <v>0</v>
      </c>
      <c r="P338" s="100"/>
      <c r="Q338" s="3" t="str">
        <f t="shared" si="11"/>
        <v>#REF!</v>
      </c>
      <c r="R338" s="3" t="str">
        <f t="array" ref="R338">IFERROR(INDEX(Overall!$C$3:$C$389,MATCH(B338,Overall!$D$3:$D$389,0)),"No")</f>
        <v>No</v>
      </c>
      <c r="S338" s="93">
        <f t="shared" si="12"/>
        <v>1</v>
      </c>
      <c r="T338" s="136"/>
      <c r="U338" s="3" t="str">
        <f t="shared" si="13"/>
        <v/>
      </c>
      <c r="W338" s="3">
        <f t="shared" si="8"/>
        <v>0</v>
      </c>
    </row>
    <row r="339" ht="15.75" customHeight="1">
      <c r="B339" s="3" t="str">
        <f>'idp Prjimp'!N334</f>
        <v>Joe Haden</v>
      </c>
      <c r="C339" s="3" t="str">
        <f>'idp Prjimp'!C334</f>
        <v>db</v>
      </c>
      <c r="D339" s="3">
        <f>'idp Prjimp'!D334</f>
        <v>6.768414</v>
      </c>
      <c r="E339" s="3">
        <f>'idp Prjimp'!E334</f>
        <v>0.907365</v>
      </c>
      <c r="F339" s="3">
        <f>'idp Prjimp'!F334</f>
        <v>0.886265</v>
      </c>
      <c r="G339" s="3">
        <f>'idp Prjimp'!G334</f>
        <v>3.276187</v>
      </c>
      <c r="H339" s="3">
        <f>'idp Prjimp'!H334</f>
        <v>13.55683</v>
      </c>
      <c r="I339" s="3">
        <f>'idp Prjimp'!I334</f>
        <v>0.021926</v>
      </c>
      <c r="J339" s="3">
        <f>'idp Prjimp'!J334</f>
        <v>56.99469</v>
      </c>
      <c r="K339" s="3">
        <f>'idp Prjimp'!K334</f>
        <v>0</v>
      </c>
      <c r="L339" s="3">
        <f>'idp Prjimp'!L334</f>
        <v>0</v>
      </c>
      <c r="M339" s="3">
        <f t="shared" si="4"/>
        <v>0</v>
      </c>
      <c r="N339" s="3">
        <f t="shared" si="9"/>
        <v>0</v>
      </c>
      <c r="O339" s="3">
        <f t="shared" si="10"/>
        <v>0</v>
      </c>
      <c r="P339" s="100"/>
      <c r="Q339" s="3" t="str">
        <f t="shared" si="11"/>
        <v>#REF!</v>
      </c>
      <c r="R339" s="3" t="str">
        <f t="array" ref="R339">IFERROR(INDEX(Overall!$C$3:$C$389,MATCH(B339,Overall!$D$3:$D$389,0)),"No")</f>
        <v>No</v>
      </c>
      <c r="S339" s="93">
        <f t="shared" si="12"/>
        <v>1</v>
      </c>
      <c r="T339" s="136"/>
      <c r="U339" s="3" t="str">
        <f t="shared" si="13"/>
        <v/>
      </c>
      <c r="W339" s="3">
        <f t="shared" si="8"/>
        <v>0</v>
      </c>
    </row>
    <row r="340" ht="15.75" customHeight="1">
      <c r="B340" s="3" t="str">
        <f>'idp Prjimp'!N335</f>
        <v>Kareem Jackson</v>
      </c>
      <c r="C340" s="3" t="str">
        <f>'idp Prjimp'!C335</f>
        <v>db</v>
      </c>
      <c r="D340" s="3">
        <f>'idp Prjimp'!D335</f>
        <v>15.7221</v>
      </c>
      <c r="E340" s="3">
        <f>'idp Prjimp'!E335</f>
        <v>0.768414</v>
      </c>
      <c r="F340" s="3">
        <f>'idp Prjimp'!F335</f>
        <v>0.531556</v>
      </c>
      <c r="G340" s="3">
        <f>'idp Prjimp'!G335</f>
        <v>2.237568</v>
      </c>
      <c r="H340" s="3">
        <f>'idp Prjimp'!H335</f>
        <v>10.58218</v>
      </c>
      <c r="I340" s="3">
        <f>'idp Prjimp'!I335</f>
        <v>0.437588</v>
      </c>
      <c r="J340" s="3">
        <f>'idp Prjimp'!J335</f>
        <v>55.24809</v>
      </c>
      <c r="K340" s="3">
        <f>'idp Prjimp'!K335</f>
        <v>0</v>
      </c>
      <c r="L340" s="3">
        <f>'idp Prjimp'!L335</f>
        <v>0</v>
      </c>
      <c r="M340" s="3">
        <f t="shared" si="4"/>
        <v>0</v>
      </c>
      <c r="N340" s="3">
        <f t="shared" si="9"/>
        <v>0</v>
      </c>
      <c r="O340" s="3">
        <f t="shared" si="10"/>
        <v>0</v>
      </c>
      <c r="P340" s="100"/>
      <c r="Q340" s="3" t="str">
        <f t="shared" si="11"/>
        <v>#REF!</v>
      </c>
      <c r="R340" s="3" t="str">
        <f t="array" ref="R340">IFERROR(INDEX(Overall!$C$3:$C$389,MATCH(B340,Overall!$D$3:$D$389,0)),"No")</f>
        <v>No</v>
      </c>
      <c r="S340" s="93">
        <f t="shared" si="12"/>
        <v>1</v>
      </c>
      <c r="T340" s="136"/>
      <c r="U340" s="3" t="str">
        <f t="shared" si="13"/>
        <v/>
      </c>
      <c r="W340" s="3">
        <f t="shared" si="8"/>
        <v>0</v>
      </c>
    </row>
    <row r="341" ht="15.75" customHeight="1">
      <c r="B341" s="3" t="str">
        <f>'idp Prjimp'!N336</f>
        <v>Reshad Jones</v>
      </c>
      <c r="C341" s="3" t="str">
        <f>'idp Prjimp'!C336</f>
        <v>db</v>
      </c>
      <c r="D341" s="3">
        <f>'idp Prjimp'!D336</f>
        <v>9.7</v>
      </c>
      <c r="E341" s="3">
        <f>'idp Prjimp'!E336</f>
        <v>0</v>
      </c>
      <c r="F341" s="3">
        <f>'idp Prjimp'!F336</f>
        <v>0</v>
      </c>
      <c r="G341" s="3">
        <f>'idp Prjimp'!G336</f>
        <v>1</v>
      </c>
      <c r="H341" s="3">
        <f>'idp Prjimp'!H336</f>
        <v>3.4</v>
      </c>
      <c r="I341" s="3">
        <f>'idp Prjimp'!I336</f>
        <v>0</v>
      </c>
      <c r="J341" s="3">
        <f>'idp Prjimp'!J336</f>
        <v>43</v>
      </c>
      <c r="K341" s="3">
        <f>'idp Prjimp'!K336</f>
        <v>0</v>
      </c>
      <c r="L341" s="3">
        <f>'idp Prjimp'!L336</f>
        <v>0</v>
      </c>
      <c r="M341" s="3">
        <f t="shared" si="4"/>
        <v>0</v>
      </c>
      <c r="N341" s="3">
        <f t="shared" si="9"/>
        <v>0</v>
      </c>
      <c r="O341" s="3">
        <f t="shared" si="10"/>
        <v>0</v>
      </c>
      <c r="P341" s="100"/>
      <c r="Q341" s="3" t="str">
        <f t="shared" si="11"/>
        <v>#REF!</v>
      </c>
      <c r="R341" s="3" t="str">
        <f t="array" ref="R341">IFERROR(INDEX(Overall!$C$3:$C$389,MATCH(B341,Overall!$D$3:$D$389,0)),"No")</f>
        <v>No</v>
      </c>
      <c r="S341" s="93">
        <f t="shared" si="12"/>
        <v>1</v>
      </c>
      <c r="T341" s="136"/>
      <c r="U341" s="3" t="str">
        <f t="shared" si="13"/>
        <v/>
      </c>
      <c r="W341" s="3">
        <f t="shared" si="8"/>
        <v>0</v>
      </c>
    </row>
    <row r="342" ht="15.75" customHeight="1">
      <c r="B342" s="3" t="str">
        <f>'idp Prjimp'!N337</f>
        <v>Prince Amukamara</v>
      </c>
      <c r="C342" s="3" t="str">
        <f>'idp Prjimp'!C337</f>
        <v>db</v>
      </c>
      <c r="D342" s="3">
        <f>'idp Prjimp'!D337</f>
        <v>6.7</v>
      </c>
      <c r="E342" s="3">
        <f>'idp Prjimp'!E337</f>
        <v>0.5</v>
      </c>
      <c r="F342" s="3">
        <f>'idp Prjimp'!F337</f>
        <v>0.410693</v>
      </c>
      <c r="G342" s="3">
        <f>'idp Prjimp'!G337</f>
        <v>1.44114</v>
      </c>
      <c r="H342" s="3">
        <f>'idp Prjimp'!H337</f>
        <v>8.133436</v>
      </c>
      <c r="I342" s="3">
        <f>'idp Prjimp'!I337</f>
        <v>0</v>
      </c>
      <c r="J342" s="3">
        <f>'idp Prjimp'!J337</f>
        <v>54.20909</v>
      </c>
      <c r="K342" s="3">
        <f>'idp Prjimp'!K337</f>
        <v>0</v>
      </c>
      <c r="L342" s="3">
        <f>'idp Prjimp'!L337</f>
        <v>0</v>
      </c>
      <c r="M342" s="3">
        <f t="shared" si="4"/>
        <v>0</v>
      </c>
      <c r="N342" s="3">
        <f t="shared" si="9"/>
        <v>0</v>
      </c>
      <c r="O342" s="3">
        <f t="shared" si="10"/>
        <v>0</v>
      </c>
      <c r="P342" s="100"/>
      <c r="Q342" s="3" t="str">
        <f t="shared" si="11"/>
        <v>#REF!</v>
      </c>
      <c r="R342" s="3" t="str">
        <f t="array" ref="R342">IFERROR(INDEX(Overall!$C$3:$C$389,MATCH(B342,Overall!$D$3:$D$389,0)),"No")</f>
        <v>No</v>
      </c>
      <c r="S342" s="93">
        <f t="shared" si="12"/>
        <v>1</v>
      </c>
      <c r="T342" s="136"/>
      <c r="U342" s="3" t="str">
        <f t="shared" si="13"/>
        <v/>
      </c>
      <c r="W342" s="3">
        <f t="shared" si="8"/>
        <v>0</v>
      </c>
    </row>
    <row r="343" ht="15.75" customHeight="1">
      <c r="B343" s="3" t="str">
        <f>'idp Prjimp'!N338</f>
        <v>Buster Skrine</v>
      </c>
      <c r="C343" s="3" t="str">
        <f>'idp Prjimp'!C338</f>
        <v>db</v>
      </c>
      <c r="D343" s="3">
        <f>'idp Prjimp'!D338</f>
        <v>7.1</v>
      </c>
      <c r="E343" s="3">
        <f>'idp Prjimp'!E338</f>
        <v>2.8</v>
      </c>
      <c r="F343" s="3">
        <f>'idp Prjimp'!F338</f>
        <v>0</v>
      </c>
      <c r="G343" s="3">
        <f>'idp Prjimp'!G338</f>
        <v>0</v>
      </c>
      <c r="H343" s="3">
        <f>'idp Prjimp'!H338</f>
        <v>3.6</v>
      </c>
      <c r="I343" s="3">
        <f>'idp Prjimp'!I338</f>
        <v>0</v>
      </c>
      <c r="J343" s="3">
        <f>'idp Prjimp'!J338</f>
        <v>37.3</v>
      </c>
      <c r="K343" s="3">
        <f>'idp Prjimp'!K338</f>
        <v>0</v>
      </c>
      <c r="L343" s="3">
        <f>'idp Prjimp'!L338</f>
        <v>0</v>
      </c>
      <c r="M343" s="3">
        <f t="shared" si="4"/>
        <v>0</v>
      </c>
      <c r="N343" s="3">
        <f t="shared" si="9"/>
        <v>0</v>
      </c>
      <c r="O343" s="3">
        <f t="shared" si="10"/>
        <v>0</v>
      </c>
      <c r="P343" s="100"/>
      <c r="Q343" s="3" t="str">
        <f t="shared" si="11"/>
        <v>#REF!</v>
      </c>
      <c r="R343" s="3" t="str">
        <f t="array" ref="R343">IFERROR(INDEX(Overall!$C$3:$C$389,MATCH(B343,Overall!$D$3:$D$389,0)),"No")</f>
        <v>No</v>
      </c>
      <c r="S343" s="93">
        <f t="shared" si="12"/>
        <v>1</v>
      </c>
      <c r="T343" s="136"/>
      <c r="U343" s="3" t="str">
        <f t="shared" si="13"/>
        <v/>
      </c>
      <c r="W343" s="3">
        <f t="shared" si="8"/>
        <v>0</v>
      </c>
    </row>
    <row r="344" ht="15.75" customHeight="1">
      <c r="B344" s="3" t="str">
        <f>'idp Prjimp'!N339</f>
        <v>Patrick Peterson</v>
      </c>
      <c r="C344" s="3" t="str">
        <f>'idp Prjimp'!C339</f>
        <v>db</v>
      </c>
      <c r="D344" s="3">
        <f>'idp Prjimp'!D339</f>
        <v>7.768414</v>
      </c>
      <c r="E344" s="3">
        <f>'idp Prjimp'!E339</f>
        <v>0.324221</v>
      </c>
      <c r="F344" s="3">
        <f>'idp Prjimp'!F339</f>
        <v>0.564339</v>
      </c>
      <c r="G344" s="3">
        <f>'idp Prjimp'!G339</f>
        <v>1.48965</v>
      </c>
      <c r="H344" s="3">
        <f>'idp Prjimp'!H339</f>
        <v>5.252023</v>
      </c>
      <c r="I344" s="3">
        <f>'idp Prjimp'!I339</f>
        <v>0.960953</v>
      </c>
      <c r="J344" s="3">
        <f>'idp Prjimp'!J339</f>
        <v>52.96663</v>
      </c>
      <c r="K344" s="3">
        <f>'idp Prjimp'!K339</f>
        <v>0</v>
      </c>
      <c r="L344" s="3">
        <f>'idp Prjimp'!L339</f>
        <v>0</v>
      </c>
      <c r="M344" s="3">
        <f t="shared" si="4"/>
        <v>0</v>
      </c>
      <c r="N344" s="3">
        <f t="shared" si="9"/>
        <v>0</v>
      </c>
      <c r="O344" s="3">
        <f t="shared" si="10"/>
        <v>0</v>
      </c>
      <c r="P344" s="100"/>
      <c r="Q344" s="3" t="str">
        <f t="shared" si="11"/>
        <v>#REF!</v>
      </c>
      <c r="R344" s="3" t="str">
        <f t="array" ref="R344">IFERROR(INDEX(Overall!$C$3:$C$389,MATCH(B344,Overall!$D$3:$D$389,0)),"No")</f>
        <v>No</v>
      </c>
      <c r="S344" s="93">
        <f t="shared" si="12"/>
        <v>1</v>
      </c>
      <c r="T344" s="136"/>
      <c r="U344" s="3" t="str">
        <f t="shared" si="13"/>
        <v/>
      </c>
      <c r="W344" s="3">
        <f t="shared" si="8"/>
        <v>0</v>
      </c>
    </row>
    <row r="345" ht="15.75" customHeight="1">
      <c r="B345" s="3" t="str">
        <f>'idp Prjimp'!N340</f>
        <v>Richard Sherman</v>
      </c>
      <c r="C345" s="3" t="str">
        <f>'idp Prjimp'!C340</f>
        <v>db</v>
      </c>
      <c r="D345" s="3">
        <f>'idp Prjimp'!D340</f>
        <v>10.76841</v>
      </c>
      <c r="E345" s="3">
        <f>'idp Prjimp'!E340</f>
        <v>0</v>
      </c>
      <c r="F345" s="3">
        <f>'idp Prjimp'!F340</f>
        <v>0.531556</v>
      </c>
      <c r="G345" s="3">
        <f>'idp Prjimp'!G340</f>
        <v>2.835195</v>
      </c>
      <c r="H345" s="3">
        <f>'idp Prjimp'!H340</f>
        <v>9.106051</v>
      </c>
      <c r="I345" s="3">
        <f>'idp Prjimp'!I340</f>
        <v>0.368677</v>
      </c>
      <c r="J345" s="3">
        <f>'idp Prjimp'!J340</f>
        <v>47.87879</v>
      </c>
      <c r="K345" s="3">
        <f>'idp Prjimp'!K340</f>
        <v>0</v>
      </c>
      <c r="L345" s="3">
        <f>'idp Prjimp'!L340</f>
        <v>0</v>
      </c>
      <c r="M345" s="3">
        <f t="shared" si="4"/>
        <v>0</v>
      </c>
      <c r="N345" s="3">
        <f t="shared" si="9"/>
        <v>0</v>
      </c>
      <c r="O345" s="3">
        <f t="shared" si="10"/>
        <v>0</v>
      </c>
      <c r="P345" s="100"/>
      <c r="Q345" s="3" t="str">
        <f t="shared" si="11"/>
        <v>#REF!</v>
      </c>
      <c r="R345" s="3" t="str">
        <f t="array" ref="R345">IFERROR(INDEX(Overall!$C$3:$C$389,MATCH(B345,Overall!$D$3:$D$389,0)),"No")</f>
        <v>No</v>
      </c>
      <c r="S345" s="93">
        <f t="shared" si="12"/>
        <v>1</v>
      </c>
      <c r="T345" s="136"/>
      <c r="U345" s="3" t="str">
        <f t="shared" si="13"/>
        <v/>
      </c>
      <c r="W345" s="3">
        <f t="shared" si="8"/>
        <v>0</v>
      </c>
    </row>
    <row r="346" ht="15.75" customHeight="1">
      <c r="B346" s="3" t="str">
        <f>'idp Prjimp'!N341</f>
        <v>Joh1000than Joseph</v>
      </c>
      <c r="C346" s="3" t="str">
        <f>'idp Prjimp'!C341</f>
        <v>db</v>
      </c>
      <c r="D346" s="3">
        <f>'idp Prjimp'!D341</f>
        <v>5.1</v>
      </c>
      <c r="E346" s="3">
        <f>'idp Prjimp'!E341</f>
        <v>0</v>
      </c>
      <c r="F346" s="3">
        <f>'idp Prjimp'!F341</f>
        <v>0.109153</v>
      </c>
      <c r="G346" s="3">
        <f>'idp Prjimp'!G341</f>
        <v>1.997627</v>
      </c>
      <c r="H346" s="3">
        <f>'idp Prjimp'!H341</f>
        <v>9.483821</v>
      </c>
      <c r="I346" s="3">
        <f>'idp Prjimp'!I341</f>
        <v>0</v>
      </c>
      <c r="J346" s="3">
        <f>'idp Prjimp'!J341</f>
        <v>41.91402</v>
      </c>
      <c r="K346" s="3">
        <f>'idp Prjimp'!K341</f>
        <v>0</v>
      </c>
      <c r="L346" s="3">
        <f>'idp Prjimp'!L341</f>
        <v>0</v>
      </c>
      <c r="M346" s="3">
        <f t="shared" si="4"/>
        <v>0</v>
      </c>
      <c r="N346" s="3">
        <f t="shared" si="9"/>
        <v>0</v>
      </c>
      <c r="O346" s="3">
        <f t="shared" si="10"/>
        <v>0</v>
      </c>
      <c r="P346" s="100"/>
      <c r="Q346" s="3" t="str">
        <f t="shared" si="11"/>
        <v>#REF!</v>
      </c>
      <c r="R346" s="3" t="str">
        <f t="array" ref="R346">IFERROR(INDEX(Overall!$C$3:$C$389,MATCH(B346,Overall!$D$3:$D$389,0)),"No")</f>
        <v>No</v>
      </c>
      <c r="S346" s="93">
        <f t="shared" si="12"/>
        <v>1</v>
      </c>
      <c r="T346" s="136"/>
      <c r="U346" s="3" t="str">
        <f t="shared" si="13"/>
        <v/>
      </c>
      <c r="W346" s="3">
        <f t="shared" si="8"/>
        <v>0</v>
      </c>
    </row>
    <row r="347" ht="15.75" customHeight="1">
      <c r="B347" s="3" t="str">
        <f>'idp Prjimp'!N342</f>
        <v>Anthony Levine</v>
      </c>
      <c r="C347" s="3" t="str">
        <f>'idp Prjimp'!C342</f>
        <v>db</v>
      </c>
      <c r="D347" s="3">
        <f>'idp Prjimp'!D342</f>
        <v>1.1</v>
      </c>
      <c r="E347" s="3">
        <f>'idp Prjimp'!E342</f>
        <v>0</v>
      </c>
      <c r="F347" s="3">
        <f>'idp Prjimp'!F342</f>
        <v>0</v>
      </c>
      <c r="G347" s="3">
        <f>'idp Prjimp'!G342</f>
        <v>0</v>
      </c>
      <c r="H347" s="3">
        <f>'idp Prjimp'!H342</f>
        <v>0</v>
      </c>
      <c r="I347" s="3">
        <f>'idp Prjimp'!I342</f>
        <v>0</v>
      </c>
      <c r="J347" s="3">
        <f>'idp Prjimp'!J342</f>
        <v>5.5</v>
      </c>
      <c r="K347" s="3">
        <f>'idp Prjimp'!K342</f>
        <v>0</v>
      </c>
      <c r="L347" s="3">
        <f>'idp Prjimp'!L342</f>
        <v>0</v>
      </c>
      <c r="M347" s="3">
        <f t="shared" si="4"/>
        <v>0</v>
      </c>
      <c r="N347" s="3">
        <f t="shared" si="9"/>
        <v>0</v>
      </c>
      <c r="O347" s="3">
        <f t="shared" si="10"/>
        <v>0</v>
      </c>
      <c r="P347" s="100"/>
      <c r="Q347" s="3" t="str">
        <f t="shared" si="11"/>
        <v>#REF!</v>
      </c>
      <c r="R347" s="3" t="str">
        <f t="array" ref="R347">IFERROR(INDEX(Overall!$C$3:$C$389,MATCH(B347,Overall!$D$3:$D$389,0)),"No")</f>
        <v>No</v>
      </c>
      <c r="S347" s="93">
        <f t="shared" si="12"/>
        <v>1</v>
      </c>
      <c r="T347" s="136"/>
      <c r="U347" s="3" t="str">
        <f t="shared" si="13"/>
        <v/>
      </c>
      <c r="W347" s="3">
        <f t="shared" si="8"/>
        <v>0</v>
      </c>
    </row>
    <row r="348" ht="15.75" customHeight="1">
      <c r="B348" s="3" t="str">
        <f>'idp Prjimp'!N343</f>
        <v>Earl Thomas III</v>
      </c>
      <c r="C348" s="3" t="str">
        <f>'idp Prjimp'!C343</f>
        <v>db</v>
      </c>
      <c r="D348" s="3">
        <f>'idp Prjimp'!D343</f>
        <v>21.53683</v>
      </c>
      <c r="E348" s="3">
        <f>'idp Prjimp'!E343</f>
        <v>0.953683</v>
      </c>
      <c r="F348" s="3">
        <f>'idp Prjimp'!F343</f>
        <v>0.587938</v>
      </c>
      <c r="G348" s="3">
        <f>'idp Prjimp'!G343</f>
        <v>1.916615</v>
      </c>
      <c r="H348" s="3">
        <f>'idp Prjimp'!H343</f>
        <v>6.195681</v>
      </c>
      <c r="I348" s="3">
        <f>'idp Prjimp'!I343</f>
        <v>1.264377</v>
      </c>
      <c r="J348" s="3">
        <f>'idp Prjimp'!J343</f>
        <v>45.56741</v>
      </c>
      <c r="K348" s="3">
        <f>'idp Prjimp'!K343</f>
        <v>0</v>
      </c>
      <c r="L348" s="3">
        <f>'idp Prjimp'!L343</f>
        <v>0</v>
      </c>
      <c r="M348" s="3">
        <f t="shared" si="4"/>
        <v>0</v>
      </c>
      <c r="N348" s="3">
        <f t="shared" si="9"/>
        <v>0</v>
      </c>
      <c r="O348" s="3">
        <f t="shared" si="10"/>
        <v>0</v>
      </c>
      <c r="P348" s="100"/>
      <c r="Q348" s="3" t="str">
        <f t="shared" si="11"/>
        <v>#REF!</v>
      </c>
      <c r="R348" s="3" t="str">
        <f t="array" ref="R348">IFERROR(INDEX(Overall!$C$3:$C$389,MATCH(B348,Overall!$D$3:$D$389,0)),"No")</f>
        <v>No</v>
      </c>
      <c r="S348" s="93">
        <f t="shared" si="12"/>
        <v>1</v>
      </c>
      <c r="T348" s="136"/>
      <c r="U348" s="3" t="str">
        <f t="shared" si="13"/>
        <v/>
      </c>
      <c r="W348" s="3">
        <f t="shared" si="8"/>
        <v>0</v>
      </c>
    </row>
    <row r="349" ht="15.75" customHeight="1">
      <c r="B349" s="3" t="str">
        <f>'idp Prjimp'!N344</f>
        <v>Patrick Robinson</v>
      </c>
      <c r="C349" s="3" t="str">
        <f>'idp Prjimp'!C344</f>
        <v>db</v>
      </c>
      <c r="D349" s="3">
        <f>'idp Prjimp'!D344</f>
        <v>2.4</v>
      </c>
      <c r="E349" s="3">
        <f>'idp Prjimp'!E344</f>
        <v>0</v>
      </c>
      <c r="F349" s="3">
        <f>'idp Prjimp'!F344</f>
        <v>0</v>
      </c>
      <c r="G349" s="3">
        <f>'idp Prjimp'!G344</f>
        <v>0</v>
      </c>
      <c r="H349" s="3">
        <f>'idp Prjimp'!H344</f>
        <v>1.5</v>
      </c>
      <c r="I349" s="3">
        <f>'idp Prjimp'!I344</f>
        <v>0</v>
      </c>
      <c r="J349" s="3">
        <f>'idp Prjimp'!J344</f>
        <v>10</v>
      </c>
      <c r="K349" s="3">
        <f>'idp Prjimp'!K344</f>
        <v>0</v>
      </c>
      <c r="L349" s="3">
        <f>'idp Prjimp'!L344</f>
        <v>0</v>
      </c>
      <c r="M349" s="3">
        <f t="shared" si="4"/>
        <v>0</v>
      </c>
      <c r="N349" s="3">
        <f t="shared" si="9"/>
        <v>0</v>
      </c>
      <c r="O349" s="3">
        <f t="shared" si="10"/>
        <v>0</v>
      </c>
      <c r="P349" s="100"/>
      <c r="Q349" s="3" t="str">
        <f t="shared" si="11"/>
        <v>#REF!</v>
      </c>
      <c r="R349" s="3" t="str">
        <f t="array" ref="R349">IFERROR(INDEX(Overall!$C$3:$C$389,MATCH(B349,Overall!$D$3:$D$389,0)),"No")</f>
        <v>No</v>
      </c>
      <c r="S349" s="93">
        <f t="shared" si="12"/>
        <v>1</v>
      </c>
      <c r="T349" s="136"/>
      <c r="U349" s="3" t="str">
        <f t="shared" si="13"/>
        <v/>
      </c>
      <c r="W349" s="3">
        <f t="shared" si="8"/>
        <v>0</v>
      </c>
    </row>
    <row r="350" ht="15.75" customHeight="1">
      <c r="B350" s="3" t="str">
        <f>'idp Prjimp'!N345</f>
        <v>Jimmy Smith</v>
      </c>
      <c r="C350" s="3" t="str">
        <f>'idp Prjimp'!C345</f>
        <v>db</v>
      </c>
      <c r="D350" s="3">
        <f>'idp Prjimp'!D345</f>
        <v>2.3</v>
      </c>
      <c r="E350" s="3">
        <f>'idp Prjimp'!E345</f>
        <v>0</v>
      </c>
      <c r="F350" s="3">
        <f>'idp Prjimp'!F345</f>
        <v>0.277843</v>
      </c>
      <c r="G350" s="3">
        <f>'idp Prjimp'!G345</f>
        <v>2.934391</v>
      </c>
      <c r="H350" s="3">
        <f>'idp Prjimp'!H345</f>
        <v>7.892573</v>
      </c>
      <c r="I350" s="3">
        <f>'idp Prjimp'!I345</f>
        <v>0.846965</v>
      </c>
      <c r="J350" s="3">
        <f>'idp Prjimp'!J345</f>
        <v>45.72552</v>
      </c>
      <c r="K350" s="3">
        <f>'idp Prjimp'!K345</f>
        <v>0</v>
      </c>
      <c r="L350" s="3">
        <f>'idp Prjimp'!L345</f>
        <v>0</v>
      </c>
      <c r="M350" s="3">
        <f t="shared" si="4"/>
        <v>0</v>
      </c>
      <c r="N350" s="3">
        <f t="shared" si="9"/>
        <v>0</v>
      </c>
      <c r="O350" s="3">
        <f t="shared" si="10"/>
        <v>0</v>
      </c>
      <c r="P350" s="100"/>
      <c r="Q350" s="3" t="str">
        <f t="shared" si="11"/>
        <v>#REF!</v>
      </c>
      <c r="R350" s="3" t="str">
        <f t="array" ref="R350">IFERROR(INDEX(Overall!$C$3:$C$389,MATCH(B350,Overall!$D$3:$D$389,0)),"No")</f>
        <v>No</v>
      </c>
      <c r="S350" s="93">
        <f t="shared" si="12"/>
        <v>1</v>
      </c>
      <c r="T350" s="136"/>
      <c r="U350" s="3" t="str">
        <f t="shared" si="13"/>
        <v/>
      </c>
      <c r="W350" s="3">
        <f t="shared" si="8"/>
        <v>0</v>
      </c>
    </row>
    <row r="351" ht="15.75" customHeight="1">
      <c r="B351" s="3" t="str">
        <f>'idp Prjimp'!N346</f>
        <v>Andrew Sendejo</v>
      </c>
      <c r="C351" s="3" t="str">
        <f>'idp Prjimp'!C346</f>
        <v>db</v>
      </c>
      <c r="D351" s="3">
        <f>'idp Prjimp'!D346</f>
        <v>14.82082</v>
      </c>
      <c r="E351" s="3">
        <f>'idp Prjimp'!E346</f>
        <v>0</v>
      </c>
      <c r="F351" s="3">
        <f>'idp Prjimp'!F346</f>
        <v>0</v>
      </c>
      <c r="G351" s="3">
        <f>'idp Prjimp'!G346</f>
        <v>1.583144</v>
      </c>
      <c r="H351" s="3">
        <f>'idp Prjimp'!H346</f>
        <v>3.166289</v>
      </c>
      <c r="I351" s="3">
        <f>'idp Prjimp'!I346</f>
        <v>0.768414</v>
      </c>
      <c r="J351" s="3">
        <f>'idp Prjimp'!J346</f>
        <v>30.36601</v>
      </c>
      <c r="K351" s="3">
        <f>'idp Prjimp'!K346</f>
        <v>0</v>
      </c>
      <c r="L351" s="3">
        <f>'idp Prjimp'!L346</f>
        <v>0</v>
      </c>
      <c r="M351" s="3">
        <f t="shared" si="4"/>
        <v>0</v>
      </c>
      <c r="N351" s="3">
        <f t="shared" si="9"/>
        <v>0</v>
      </c>
      <c r="O351" s="3">
        <f t="shared" si="10"/>
        <v>0</v>
      </c>
      <c r="P351" s="100"/>
      <c r="Q351" s="3" t="str">
        <f t="shared" si="11"/>
        <v>#REF!</v>
      </c>
      <c r="R351" s="3" t="str">
        <f t="array" ref="R351">IFERROR(INDEX(Overall!$C$3:$C$389,MATCH(B351,Overall!$D$3:$D$389,0)),"No")</f>
        <v>No</v>
      </c>
      <c r="S351" s="93">
        <f t="shared" si="12"/>
        <v>1</v>
      </c>
      <c r="T351" s="136"/>
      <c r="U351" s="3" t="str">
        <f t="shared" si="13"/>
        <v/>
      </c>
      <c r="W351" s="3">
        <f t="shared" si="8"/>
        <v>0</v>
      </c>
    </row>
    <row r="352" ht="15.75" customHeight="1">
      <c r="B352" s="3" t="str">
        <f>'idp Prjimp'!N347</f>
        <v>Chris Harris</v>
      </c>
      <c r="C352" s="3" t="str">
        <f>'idp Prjimp'!C347</f>
        <v>db</v>
      </c>
      <c r="D352" s="3">
        <f>'idp Prjimp'!D347</f>
        <v>10.66742</v>
      </c>
      <c r="E352" s="3">
        <f>'idp Prjimp'!E347</f>
        <v>0.536827</v>
      </c>
      <c r="F352" s="3">
        <f>'idp Prjimp'!F347</f>
        <v>0.431323</v>
      </c>
      <c r="G352" s="3">
        <f>'idp Prjimp'!G347</f>
        <v>1.340214</v>
      </c>
      <c r="H352" s="3">
        <f>'idp Prjimp'!H347</f>
        <v>7.52572</v>
      </c>
      <c r="I352" s="3">
        <f>'idp Prjimp'!I347</f>
        <v>0</v>
      </c>
      <c r="J352" s="3">
        <f>'idp Prjimp'!J347</f>
        <v>53.56735</v>
      </c>
      <c r="K352" s="3">
        <f>'idp Prjimp'!K347</f>
        <v>0</v>
      </c>
      <c r="L352" s="3">
        <f>'idp Prjimp'!L347</f>
        <v>0</v>
      </c>
      <c r="M352" s="3">
        <f t="shared" si="4"/>
        <v>0</v>
      </c>
      <c r="N352" s="3">
        <f t="shared" si="9"/>
        <v>0</v>
      </c>
      <c r="O352" s="3">
        <f t="shared" si="10"/>
        <v>0</v>
      </c>
      <c r="P352" s="100"/>
      <c r="Q352" s="3" t="str">
        <f t="shared" si="11"/>
        <v>#REF!</v>
      </c>
      <c r="R352" s="3" t="str">
        <f t="array" ref="R352">IFERROR(INDEX(Overall!$C$3:$C$389,MATCH(B352,Overall!$D$3:$D$389,0)),"No")</f>
        <v>No</v>
      </c>
      <c r="S352" s="93">
        <f t="shared" si="12"/>
        <v>1</v>
      </c>
      <c r="T352" s="136"/>
      <c r="U352" s="3" t="str">
        <f t="shared" si="13"/>
        <v/>
      </c>
      <c r="W352" s="3">
        <f t="shared" si="8"/>
        <v>0</v>
      </c>
    </row>
    <row r="353" ht="15.75" customHeight="1">
      <c r="B353" s="3" t="str">
        <f>'idp Prjimp'!N348</f>
        <v>Justin Bethel</v>
      </c>
      <c r="C353" s="3" t="str">
        <f>'idp Prjimp'!C348</f>
        <v>db</v>
      </c>
      <c r="D353" s="3">
        <f>'idp Prjimp'!D348</f>
        <v>0</v>
      </c>
      <c r="E353" s="3">
        <f>'idp Prjimp'!E348</f>
        <v>0</v>
      </c>
      <c r="F353" s="3">
        <f>'idp Prjimp'!F348</f>
        <v>0</v>
      </c>
      <c r="G353" s="3">
        <f>'idp Prjimp'!G348</f>
        <v>0</v>
      </c>
      <c r="H353" s="3">
        <f>'idp Prjimp'!H348</f>
        <v>0</v>
      </c>
      <c r="I353" s="3">
        <f>'idp Prjimp'!I348</f>
        <v>0</v>
      </c>
      <c r="J353" s="3">
        <f>'idp Prjimp'!J348</f>
        <v>0.7</v>
      </c>
      <c r="K353" s="3">
        <f>'idp Prjimp'!K348</f>
        <v>0</v>
      </c>
      <c r="L353" s="3">
        <f>'idp Prjimp'!L348</f>
        <v>0</v>
      </c>
      <c r="M353" s="3">
        <f t="shared" si="4"/>
        <v>0</v>
      </c>
      <c r="N353" s="3">
        <f t="shared" si="9"/>
        <v>0</v>
      </c>
      <c r="O353" s="3">
        <f t="shared" si="10"/>
        <v>0</v>
      </c>
      <c r="P353" s="100"/>
      <c r="Q353" s="3" t="str">
        <f t="shared" si="11"/>
        <v>#REF!</v>
      </c>
      <c r="R353" s="3" t="str">
        <f t="array" ref="R353">IFERROR(INDEX(Overall!$C$3:$C$389,MATCH(B353,Overall!$D$3:$D$389,0)),"No")</f>
        <v>No</v>
      </c>
      <c r="S353" s="93">
        <f t="shared" si="12"/>
        <v>1</v>
      </c>
      <c r="T353" s="136"/>
      <c r="U353" s="3" t="str">
        <f t="shared" si="13"/>
        <v/>
      </c>
      <c r="W353" s="3">
        <f t="shared" si="8"/>
        <v>0</v>
      </c>
    </row>
    <row r="354" ht="15.75" customHeight="1">
      <c r="B354" s="3" t="str">
        <f>'idp Prjimp'!N349</f>
        <v>Tashaun Gipson</v>
      </c>
      <c r="C354" s="3" t="str">
        <f>'idp Prjimp'!C349</f>
        <v>db</v>
      </c>
      <c r="D354" s="3">
        <f>'idp Prjimp'!D349</f>
        <v>7.2483</v>
      </c>
      <c r="E354" s="3">
        <f>'idp Prjimp'!E349</f>
        <v>0</v>
      </c>
      <c r="F354" s="3">
        <f>'idp Prjimp'!F349</f>
        <v>0.100233</v>
      </c>
      <c r="G354" s="3">
        <f>'idp Prjimp'!G349</f>
        <v>1.970058</v>
      </c>
      <c r="H354" s="3">
        <f>'idp Prjimp'!H349</f>
        <v>4.761848</v>
      </c>
      <c r="I354" s="3">
        <f>'idp Prjimp'!I349</f>
        <v>0</v>
      </c>
      <c r="J354" s="3">
        <f>'idp Prjimp'!J349</f>
        <v>38.57407</v>
      </c>
      <c r="K354" s="3">
        <f>'idp Prjimp'!K349</f>
        <v>0</v>
      </c>
      <c r="L354" s="3">
        <f>'idp Prjimp'!L349</f>
        <v>0</v>
      </c>
      <c r="M354" s="3">
        <f t="shared" si="4"/>
        <v>0</v>
      </c>
      <c r="N354" s="3">
        <f t="shared" si="9"/>
        <v>0</v>
      </c>
      <c r="O354" s="3">
        <f t="shared" si="10"/>
        <v>0</v>
      </c>
      <c r="P354" s="100"/>
      <c r="Q354" s="3" t="str">
        <f t="shared" si="11"/>
        <v>#REF!</v>
      </c>
      <c r="R354" s="3" t="str">
        <f t="array" ref="R354">IFERROR(INDEX(Overall!$C$3:$C$389,MATCH(B354,Overall!$D$3:$D$389,0)),"No")</f>
        <v>No</v>
      </c>
      <c r="S354" s="93">
        <f t="shared" si="12"/>
        <v>1</v>
      </c>
      <c r="T354" s="136"/>
      <c r="U354" s="3" t="str">
        <f t="shared" si="13"/>
        <v/>
      </c>
      <c r="W354" s="3">
        <f t="shared" si="8"/>
        <v>0</v>
      </c>
    </row>
    <row r="355" ht="15.75" customHeight="1">
      <c r="B355" s="3" t="str">
        <f>'idp Prjimp'!N350</f>
        <v>Casey Hayward</v>
      </c>
      <c r="C355" s="3" t="str">
        <f>'idp Prjimp'!C350</f>
        <v>db</v>
      </c>
      <c r="D355" s="3">
        <f>'idp Prjimp'!D350</f>
        <v>9.250567</v>
      </c>
      <c r="E355" s="3">
        <f>'idp Prjimp'!E350</f>
        <v>0.536827</v>
      </c>
      <c r="F355" s="3">
        <f>'idp Prjimp'!F350</f>
        <v>0.338288</v>
      </c>
      <c r="G355" s="3">
        <f>'idp Prjimp'!G350</f>
        <v>1.60144</v>
      </c>
      <c r="H355" s="3">
        <f>'idp Prjimp'!H350</f>
        <v>8.571031</v>
      </c>
      <c r="I355" s="3">
        <f>'idp Prjimp'!I350</f>
        <v>0.063619</v>
      </c>
      <c r="J355" s="3">
        <f>'idp Prjimp'!J350</f>
        <v>45.09278</v>
      </c>
      <c r="K355" s="3">
        <f>'idp Prjimp'!K350</f>
        <v>0</v>
      </c>
      <c r="L355" s="3">
        <f>'idp Prjimp'!L350</f>
        <v>0</v>
      </c>
      <c r="M355" s="3">
        <f t="shared" si="4"/>
        <v>0</v>
      </c>
      <c r="N355" s="3">
        <f t="shared" si="9"/>
        <v>0</v>
      </c>
      <c r="O355" s="3">
        <f t="shared" si="10"/>
        <v>0</v>
      </c>
      <c r="P355" s="100"/>
      <c r="Q355" s="3" t="str">
        <f t="shared" si="11"/>
        <v>#REF!</v>
      </c>
      <c r="R355" s="3" t="str">
        <f t="array" ref="R355">IFERROR(INDEX(Overall!$C$3:$C$389,MATCH(B355,Overall!$D$3:$D$389,0)),"No")</f>
        <v>No</v>
      </c>
      <c r="S355" s="93">
        <f t="shared" si="12"/>
        <v>1</v>
      </c>
      <c r="T355" s="136"/>
      <c r="U355" s="3" t="str">
        <f t="shared" si="13"/>
        <v/>
      </c>
      <c r="W355" s="3">
        <f t="shared" si="8"/>
        <v>0</v>
      </c>
    </row>
    <row r="356" ht="15.75" customHeight="1">
      <c r="B356" s="3" t="str">
        <f>'idp Prjimp'!N351</f>
        <v>Janoris Jenkins</v>
      </c>
      <c r="C356" s="3" t="str">
        <f>'idp Prjimp'!C351</f>
        <v>db</v>
      </c>
      <c r="D356" s="3">
        <f>'idp Prjimp'!D351</f>
        <v>10</v>
      </c>
      <c r="E356" s="3">
        <f>'idp Prjimp'!E351</f>
        <v>1.4</v>
      </c>
      <c r="F356" s="3">
        <f>'idp Prjimp'!F351</f>
        <v>0.689307</v>
      </c>
      <c r="G356" s="3">
        <f>'idp Prjimp'!G351</f>
        <v>2.361849</v>
      </c>
      <c r="H356" s="3">
        <f>'idp Prjimp'!H351</f>
        <v>10.84259</v>
      </c>
      <c r="I356" s="3">
        <f>'idp Prjimp'!I351</f>
        <v>0.351926</v>
      </c>
      <c r="J356" s="3">
        <f>'idp Prjimp'!J351</f>
        <v>57.10841</v>
      </c>
      <c r="K356" s="3">
        <f>'idp Prjimp'!K351</f>
        <v>0</v>
      </c>
      <c r="L356" s="3">
        <f>'idp Prjimp'!L351</f>
        <v>0</v>
      </c>
      <c r="M356" s="3">
        <f t="shared" si="4"/>
        <v>0</v>
      </c>
      <c r="N356" s="3">
        <f t="shared" si="9"/>
        <v>0</v>
      </c>
      <c r="O356" s="3">
        <f t="shared" si="10"/>
        <v>0</v>
      </c>
      <c r="P356" s="100"/>
      <c r="Q356" s="3" t="str">
        <f t="shared" si="11"/>
        <v>#REF!</v>
      </c>
      <c r="R356" s="3" t="str">
        <f t="array" ref="R356">IFERROR(INDEX(Overall!$C$3:$C$389,MATCH(B356,Overall!$D$3:$D$389,0)),"No")</f>
        <v>No</v>
      </c>
      <c r="S356" s="93">
        <f t="shared" si="12"/>
        <v>1</v>
      </c>
      <c r="T356" s="136"/>
      <c r="U356" s="3" t="str">
        <f t="shared" si="13"/>
        <v/>
      </c>
      <c r="W356" s="3">
        <f t="shared" si="8"/>
        <v>0</v>
      </c>
    </row>
    <row r="357" ht="15.75" customHeight="1">
      <c r="B357" s="3" t="str">
        <f>'idp Prjimp'!N352</f>
        <v>Josh Norman</v>
      </c>
      <c r="C357" s="3" t="str">
        <f>'idp Prjimp'!C352</f>
        <v>db</v>
      </c>
      <c r="D357" s="3">
        <f>'idp Prjimp'!D352</f>
        <v>8.823088</v>
      </c>
      <c r="E357" s="3">
        <f>'idp Prjimp'!E352</f>
        <v>1.073654</v>
      </c>
      <c r="F357" s="3">
        <f>'idp Prjimp'!F352</f>
        <v>0.63179</v>
      </c>
      <c r="G357" s="3">
        <f>'idp Prjimp'!G352</f>
        <v>1.44142</v>
      </c>
      <c r="H357" s="3">
        <f>'idp Prjimp'!H352</f>
        <v>6.3007</v>
      </c>
      <c r="I357" s="3">
        <f>'idp Prjimp'!I352</f>
        <v>0.668677</v>
      </c>
      <c r="J357" s="3">
        <f>'idp Prjimp'!J352</f>
        <v>45.64163</v>
      </c>
      <c r="K357" s="3">
        <f>'idp Prjimp'!K352</f>
        <v>0</v>
      </c>
      <c r="L357" s="3">
        <f>'idp Prjimp'!L352</f>
        <v>0</v>
      </c>
      <c r="M357" s="3">
        <f t="shared" si="4"/>
        <v>0</v>
      </c>
      <c r="N357" s="3">
        <f t="shared" si="9"/>
        <v>0</v>
      </c>
      <c r="O357" s="3">
        <f t="shared" si="10"/>
        <v>0</v>
      </c>
      <c r="P357" s="100"/>
      <c r="Q357" s="3" t="str">
        <f t="shared" si="11"/>
        <v>#REF!</v>
      </c>
      <c r="R357" s="3" t="str">
        <f t="array" ref="R357">IFERROR(INDEX(Overall!$C$3:$C$389,MATCH(B357,Overall!$D$3:$D$389,0)),"No")</f>
        <v>No</v>
      </c>
      <c r="S357" s="93">
        <f t="shared" si="12"/>
        <v>1</v>
      </c>
      <c r="T357" s="136"/>
      <c r="U357" s="3" t="str">
        <f t="shared" si="13"/>
        <v/>
      </c>
      <c r="W357" s="3">
        <f t="shared" si="8"/>
        <v>0</v>
      </c>
    </row>
    <row r="358" ht="15.75" customHeight="1">
      <c r="B358" s="3" t="str">
        <f>'idp Prjimp'!N353</f>
        <v>Harrison Smith</v>
      </c>
      <c r="C358" s="3" t="str">
        <f>'idp Prjimp'!C353</f>
        <v>db</v>
      </c>
      <c r="D358" s="3">
        <f>'idp Prjimp'!D353</f>
        <v>20.50949</v>
      </c>
      <c r="E358" s="3">
        <f>'idp Prjimp'!E353</f>
        <v>2.046317</v>
      </c>
      <c r="F358" s="3">
        <f>'idp Prjimp'!F353</f>
        <v>1.021712</v>
      </c>
      <c r="G358" s="3">
        <f>'idp Prjimp'!G353</f>
        <v>3.035642</v>
      </c>
      <c r="H358" s="3">
        <f>'idp Prjimp'!H353</f>
        <v>7.607257</v>
      </c>
      <c r="I358" s="3">
        <f>'idp Prjimp'!I353</f>
        <v>1.68965</v>
      </c>
      <c r="J358" s="3">
        <f>'idp Prjimp'!J353</f>
        <v>74.03564</v>
      </c>
      <c r="K358" s="3">
        <f>'idp Prjimp'!K353</f>
        <v>0</v>
      </c>
      <c r="L358" s="3">
        <f>'idp Prjimp'!L353</f>
        <v>0</v>
      </c>
      <c r="M358" s="3">
        <f t="shared" si="4"/>
        <v>0</v>
      </c>
      <c r="N358" s="3">
        <f t="shared" si="9"/>
        <v>0</v>
      </c>
      <c r="O358" s="3">
        <f t="shared" si="10"/>
        <v>0</v>
      </c>
      <c r="P358" s="100"/>
      <c r="Q358" s="3" t="str">
        <f t="shared" si="11"/>
        <v>#REF!</v>
      </c>
      <c r="R358" s="3" t="str">
        <f t="array" ref="R358">IFERROR(INDEX(Overall!$C$3:$C$389,MATCH(B358,Overall!$D$3:$D$389,0)),"No")</f>
        <v>No</v>
      </c>
      <c r="S358" s="93">
        <f t="shared" si="12"/>
        <v>1</v>
      </c>
      <c r="T358" s="136"/>
      <c r="U358" s="3" t="str">
        <f t="shared" si="13"/>
        <v/>
      </c>
      <c r="W358" s="3">
        <f t="shared" si="8"/>
        <v>0</v>
      </c>
    </row>
    <row r="359" ht="15.75" customHeight="1">
      <c r="B359" s="3" t="str">
        <f>'idp Prjimp'!N354</f>
        <v>Stephon Gilmore</v>
      </c>
      <c r="C359" s="3" t="str">
        <f>'idp Prjimp'!C354</f>
        <v>db</v>
      </c>
      <c r="D359" s="3">
        <f>'idp Prjimp'!D354</f>
        <v>8.046317</v>
      </c>
      <c r="E359" s="3">
        <f>'idp Prjimp'!E354</f>
        <v>0.768414</v>
      </c>
      <c r="F359" s="3">
        <f>'idp Prjimp'!F354</f>
        <v>0.472276</v>
      </c>
      <c r="G359" s="3">
        <f>'idp Prjimp'!G354</f>
        <v>3.66356</v>
      </c>
      <c r="H359" s="3">
        <f>'idp Prjimp'!H354</f>
        <v>15.2342</v>
      </c>
      <c r="I359" s="3">
        <f>'idp Prjimp'!I354</f>
        <v>0.062646</v>
      </c>
      <c r="J359" s="3">
        <f>'idp Prjimp'!J354</f>
        <v>46.95051</v>
      </c>
      <c r="K359" s="3">
        <f>'idp Prjimp'!K354</f>
        <v>0</v>
      </c>
      <c r="L359" s="3">
        <f>'idp Prjimp'!L354</f>
        <v>0</v>
      </c>
      <c r="M359" s="3">
        <f t="shared" si="4"/>
        <v>0</v>
      </c>
      <c r="N359" s="3">
        <f t="shared" si="9"/>
        <v>0</v>
      </c>
      <c r="O359" s="3">
        <f t="shared" si="10"/>
        <v>0</v>
      </c>
      <c r="P359" s="100"/>
      <c r="Q359" s="3" t="str">
        <f t="shared" si="11"/>
        <v>#REF!</v>
      </c>
      <c r="R359" s="3" t="str">
        <f t="array" ref="R359">IFERROR(INDEX(Overall!$C$3:$C$389,MATCH(B359,Overall!$D$3:$D$389,0)),"No")</f>
        <v>No</v>
      </c>
      <c r="S359" s="93">
        <f t="shared" si="12"/>
        <v>1</v>
      </c>
      <c r="T359" s="136"/>
      <c r="U359" s="3" t="str">
        <f t="shared" si="13"/>
        <v/>
      </c>
      <c r="W359" s="3">
        <f t="shared" si="8"/>
        <v>0</v>
      </c>
    </row>
    <row r="360" ht="15.75" customHeight="1">
      <c r="B360" s="3" t="str">
        <f>'idp Prjimp'!N355</f>
        <v>Tavon Wilson</v>
      </c>
      <c r="C360" s="3" t="str">
        <f>'idp Prjimp'!C355</f>
        <v>db</v>
      </c>
      <c r="D360" s="3">
        <f>'idp Prjimp'!D355</f>
        <v>19.5</v>
      </c>
      <c r="E360" s="3">
        <f>'idp Prjimp'!E355</f>
        <v>0</v>
      </c>
      <c r="F360" s="3">
        <f>'idp Prjimp'!F355</f>
        <v>0</v>
      </c>
      <c r="G360" s="3">
        <f>'idp Prjimp'!G355</f>
        <v>0</v>
      </c>
      <c r="H360" s="3">
        <f>'idp Prjimp'!H355</f>
        <v>2.9</v>
      </c>
      <c r="I360" s="3">
        <f>'idp Prjimp'!I355</f>
        <v>0.6</v>
      </c>
      <c r="J360" s="3">
        <f>'idp Prjimp'!J355</f>
        <v>43.9</v>
      </c>
      <c r="K360" s="3">
        <f>'idp Prjimp'!K355</f>
        <v>0</v>
      </c>
      <c r="L360" s="3">
        <f>'idp Prjimp'!L355</f>
        <v>0</v>
      </c>
      <c r="M360" s="3">
        <f t="shared" si="4"/>
        <v>0</v>
      </c>
      <c r="N360" s="3">
        <f t="shared" si="9"/>
        <v>0</v>
      </c>
      <c r="O360" s="3">
        <f t="shared" si="10"/>
        <v>0</v>
      </c>
      <c r="P360" s="100"/>
      <c r="Q360" s="3" t="str">
        <f t="shared" si="11"/>
        <v>#REF!</v>
      </c>
      <c r="R360" s="3" t="str">
        <f t="array" ref="R360">IFERROR(INDEX(Overall!$C$3:$C$389,MATCH(B360,Overall!$D$3:$D$389,0)),"No")</f>
        <v>No</v>
      </c>
      <c r="S360" s="93">
        <f t="shared" si="12"/>
        <v>1</v>
      </c>
      <c r="T360" s="136"/>
      <c r="U360" s="3" t="str">
        <f t="shared" si="13"/>
        <v/>
      </c>
      <c r="W360" s="3">
        <f t="shared" si="8"/>
        <v>0</v>
      </c>
    </row>
    <row r="361" ht="15.75" customHeight="1">
      <c r="B361" s="3" t="str">
        <f>'idp Prjimp'!N356</f>
        <v>Rodney McLeod</v>
      </c>
      <c r="C361" s="3" t="str">
        <f>'idp Prjimp'!C356</f>
        <v>db</v>
      </c>
      <c r="D361" s="3">
        <f>'idp Prjimp'!D356</f>
        <v>25.0653</v>
      </c>
      <c r="E361" s="3">
        <f>'idp Prjimp'!E356</f>
        <v>1.370538</v>
      </c>
      <c r="F361" s="3">
        <f>'idp Prjimp'!F356</f>
        <v>0.956615</v>
      </c>
      <c r="G361" s="3">
        <f>'idp Prjimp'!G356</f>
        <v>1.439008</v>
      </c>
      <c r="H361" s="3">
        <f>'idp Prjimp'!H356</f>
        <v>7.670389</v>
      </c>
      <c r="I361" s="3">
        <f>'idp Prjimp'!I356</f>
        <v>0.554455</v>
      </c>
      <c r="J361" s="3">
        <f>'idp Prjimp'!J356</f>
        <v>56.46644</v>
      </c>
      <c r="K361" s="3">
        <f>'idp Prjimp'!K356</f>
        <v>0</v>
      </c>
      <c r="L361" s="3">
        <f>'idp Prjimp'!L356</f>
        <v>0</v>
      </c>
      <c r="M361" s="3">
        <f t="shared" si="4"/>
        <v>0</v>
      </c>
      <c r="N361" s="3">
        <f t="shared" si="9"/>
        <v>0</v>
      </c>
      <c r="O361" s="3">
        <f t="shared" si="10"/>
        <v>0</v>
      </c>
      <c r="P361" s="100"/>
      <c r="Q361" s="3" t="str">
        <f t="shared" si="11"/>
        <v>#REF!</v>
      </c>
      <c r="R361" s="3" t="str">
        <f t="array" ref="R361">IFERROR(INDEX(Overall!$C$3:$C$389,MATCH(B361,Overall!$D$3:$D$389,0)),"No")</f>
        <v>No</v>
      </c>
      <c r="S361" s="93">
        <f t="shared" si="12"/>
        <v>1</v>
      </c>
      <c r="T361" s="136"/>
      <c r="U361" s="3" t="str">
        <f t="shared" si="13"/>
        <v/>
      </c>
      <c r="W361" s="3">
        <f t="shared" si="8"/>
        <v>0</v>
      </c>
    </row>
    <row r="362" ht="15.75" customHeight="1">
      <c r="B362" s="3" t="str">
        <f>'idp Prjimp'!N357</f>
        <v>Neiko Thorpe</v>
      </c>
      <c r="C362" s="3" t="str">
        <f>'idp Prjimp'!C357</f>
        <v>db</v>
      </c>
      <c r="D362" s="3">
        <f>'idp Prjimp'!D357</f>
        <v>0</v>
      </c>
      <c r="E362" s="3">
        <f>'idp Prjimp'!E357</f>
        <v>0</v>
      </c>
      <c r="F362" s="3">
        <f>'idp Prjimp'!F357</f>
        <v>0</v>
      </c>
      <c r="G362" s="3">
        <f>'idp Prjimp'!G357</f>
        <v>0</v>
      </c>
      <c r="H362" s="3">
        <f>'idp Prjimp'!H357</f>
        <v>0</v>
      </c>
      <c r="I362" s="3">
        <f>'idp Prjimp'!I357</f>
        <v>0</v>
      </c>
      <c r="J362" s="3">
        <f>'idp Prjimp'!J357</f>
        <v>2.7</v>
      </c>
      <c r="K362" s="3">
        <f>'idp Prjimp'!K357</f>
        <v>0</v>
      </c>
      <c r="L362" s="3">
        <f>'idp Prjimp'!L357</f>
        <v>0</v>
      </c>
      <c r="M362" s="3">
        <f t="shared" si="4"/>
        <v>0</v>
      </c>
      <c r="N362" s="3">
        <f t="shared" si="9"/>
        <v>0</v>
      </c>
      <c r="O362" s="3">
        <f t="shared" si="10"/>
        <v>0</v>
      </c>
      <c r="P362" s="100"/>
      <c r="Q362" s="3" t="str">
        <f t="shared" si="11"/>
        <v>#REF!</v>
      </c>
      <c r="R362" s="3" t="str">
        <f t="array" ref="R362">IFERROR(INDEX(Overall!$C$3:$C$389,MATCH(B362,Overall!$D$3:$D$389,0)),"No")</f>
        <v>No</v>
      </c>
      <c r="S362" s="93">
        <f t="shared" si="12"/>
        <v>1</v>
      </c>
      <c r="T362" s="136"/>
      <c r="U362" s="3" t="str">
        <f t="shared" si="13"/>
        <v/>
      </c>
      <c r="W362" s="3">
        <f t="shared" si="8"/>
        <v>0</v>
      </c>
    </row>
    <row r="363" ht="15.75" customHeight="1">
      <c r="B363" s="3" t="str">
        <f>'idp Prjimp'!N358</f>
        <v>Michael Thomas</v>
      </c>
      <c r="C363" s="3" t="str">
        <f>'idp Prjimp'!C358</f>
        <v>db</v>
      </c>
      <c r="D363" s="3">
        <f>'idp Prjimp'!D358</f>
        <v>8.1</v>
      </c>
      <c r="E363" s="3">
        <f>'idp Prjimp'!E358</f>
        <v>0</v>
      </c>
      <c r="F363" s="3">
        <f>'idp Prjimp'!F358</f>
        <v>0</v>
      </c>
      <c r="G363" s="3">
        <f>'idp Prjimp'!G358</f>
        <v>0</v>
      </c>
      <c r="H363" s="3">
        <f>'idp Prjimp'!H358</f>
        <v>2.5</v>
      </c>
      <c r="I363" s="3">
        <f>'idp Prjimp'!I358</f>
        <v>0</v>
      </c>
      <c r="J363" s="3">
        <f>'idp Prjimp'!J358</f>
        <v>17.1</v>
      </c>
      <c r="K363" s="3">
        <f>'idp Prjimp'!K358</f>
        <v>0</v>
      </c>
      <c r="L363" s="3">
        <f>'idp Prjimp'!L358</f>
        <v>0</v>
      </c>
      <c r="M363" s="3">
        <f t="shared" si="4"/>
        <v>0</v>
      </c>
      <c r="N363" s="3">
        <f t="shared" si="9"/>
        <v>0</v>
      </c>
      <c r="O363" s="3">
        <f t="shared" si="10"/>
        <v>0</v>
      </c>
      <c r="P363" s="100"/>
      <c r="Q363" s="3" t="str">
        <f t="shared" si="11"/>
        <v>#REF!</v>
      </c>
      <c r="R363" s="3" t="str">
        <f t="array" ref="R363">IFERROR(INDEX(Overall!$C$3:$C$389,MATCH(B363,Overall!$D$3:$D$389,0)),"No")</f>
        <v>Yes</v>
      </c>
      <c r="S363" s="93">
        <f t="shared" si="12"/>
        <v>0</v>
      </c>
      <c r="T363" s="136"/>
      <c r="U363" s="3" t="str">
        <f t="shared" si="13"/>
        <v/>
      </c>
      <c r="W363" s="3">
        <f t="shared" si="8"/>
        <v>0</v>
      </c>
    </row>
    <row r="364" ht="15.75" customHeight="1">
      <c r="B364" s="3" t="str">
        <f>'idp Prjimp'!N359</f>
        <v>Blidi Wreh-Wilson</v>
      </c>
      <c r="C364" s="3" t="str">
        <f>'idp Prjimp'!C359</f>
        <v>db</v>
      </c>
      <c r="D364" s="3">
        <f>'idp Prjimp'!D359</f>
        <v>4.3</v>
      </c>
      <c r="E364" s="3">
        <f>'idp Prjimp'!E359</f>
        <v>0</v>
      </c>
      <c r="F364" s="3">
        <f>'idp Prjimp'!F359</f>
        <v>0</v>
      </c>
      <c r="G364" s="3">
        <f>'idp Prjimp'!G359</f>
        <v>0</v>
      </c>
      <c r="H364" s="3">
        <f>'idp Prjimp'!H359</f>
        <v>5.3</v>
      </c>
      <c r="I364" s="3">
        <f>'idp Prjimp'!I359</f>
        <v>0</v>
      </c>
      <c r="J364" s="3">
        <f>'idp Prjimp'!J359</f>
        <v>13.6</v>
      </c>
      <c r="K364" s="3">
        <f>'idp Prjimp'!K359</f>
        <v>0</v>
      </c>
      <c r="L364" s="3">
        <f>'idp Prjimp'!L359</f>
        <v>0</v>
      </c>
      <c r="M364" s="3">
        <f t="shared" si="4"/>
        <v>0</v>
      </c>
      <c r="N364" s="3">
        <f t="shared" si="9"/>
        <v>0</v>
      </c>
      <c r="O364" s="3">
        <f t="shared" si="10"/>
        <v>0</v>
      </c>
      <c r="P364" s="100"/>
      <c r="Q364" s="3" t="str">
        <f t="shared" si="11"/>
        <v>#REF!</v>
      </c>
      <c r="R364" s="3" t="str">
        <f t="array" ref="R364">IFERROR(INDEX(Overall!$C$3:$C$389,MATCH(B364,Overall!$D$3:$D$389,0)),"No")</f>
        <v>No</v>
      </c>
      <c r="S364" s="93">
        <f t="shared" si="12"/>
        <v>1</v>
      </c>
      <c r="T364" s="136"/>
      <c r="U364" s="3" t="str">
        <f t="shared" si="13"/>
        <v/>
      </c>
      <c r="W364" s="3">
        <f t="shared" si="8"/>
        <v>0</v>
      </c>
    </row>
    <row r="365" ht="15.75" customHeight="1">
      <c r="B365" s="3" t="str">
        <f>'idp Prjimp'!N360</f>
        <v>Shawn Williams</v>
      </c>
      <c r="C365" s="3" t="str">
        <f>'idp Prjimp'!C360</f>
        <v>db</v>
      </c>
      <c r="D365" s="3">
        <f>'idp Prjimp'!D360</f>
        <v>30.90737</v>
      </c>
      <c r="E365" s="3">
        <f>'idp Prjimp'!E360</f>
        <v>0.629462</v>
      </c>
      <c r="F365" s="3">
        <f>'idp Prjimp'!F360</f>
        <v>0.532529</v>
      </c>
      <c r="G365" s="3">
        <f>'idp Prjimp'!G360</f>
        <v>2.210195</v>
      </c>
      <c r="H365" s="3">
        <f>'idp Prjimp'!H360</f>
        <v>5.922023</v>
      </c>
      <c r="I365" s="3">
        <f>'idp Prjimp'!I360</f>
        <v>0.95928</v>
      </c>
      <c r="J365" s="3">
        <f>'idp Prjimp'!J360</f>
        <v>91.87444</v>
      </c>
      <c r="K365" s="3">
        <f>'idp Prjimp'!K360</f>
        <v>0</v>
      </c>
      <c r="L365" s="3">
        <f>'idp Prjimp'!L360</f>
        <v>0</v>
      </c>
      <c r="M365" s="3">
        <f t="shared" si="4"/>
        <v>0</v>
      </c>
      <c r="N365" s="3">
        <f t="shared" si="9"/>
        <v>0</v>
      </c>
      <c r="O365" s="3">
        <f t="shared" si="10"/>
        <v>0</v>
      </c>
      <c r="P365" s="100"/>
      <c r="Q365" s="3" t="str">
        <f t="shared" si="11"/>
        <v>#REF!</v>
      </c>
      <c r="R365" s="3" t="str">
        <f t="array" ref="R365">IFERROR(INDEX(Overall!$C$3:$C$389,MATCH(B365,Overall!$D$3:$D$389,0)),"No")</f>
        <v>No</v>
      </c>
      <c r="S365" s="93">
        <f t="shared" si="12"/>
        <v>1</v>
      </c>
      <c r="T365" s="136"/>
      <c r="U365" s="3" t="str">
        <f t="shared" si="13"/>
        <v/>
      </c>
      <c r="W365" s="3">
        <f t="shared" si="8"/>
        <v>0</v>
      </c>
    </row>
    <row r="366" ht="15.75" customHeight="1">
      <c r="B366" s="3" t="str">
        <f>'idp Prjimp'!N361</f>
        <v>D.J. Hayden</v>
      </c>
      <c r="C366" s="3" t="str">
        <f>'idp Prjimp'!C361</f>
        <v>db</v>
      </c>
      <c r="D366" s="3">
        <f>'idp Prjimp'!D361</f>
        <v>7.707873</v>
      </c>
      <c r="E366" s="3">
        <f>'idp Prjimp'!E361</f>
        <v>0.963484</v>
      </c>
      <c r="F366" s="3">
        <f>'idp Prjimp'!F361</f>
        <v>1.004309</v>
      </c>
      <c r="G366" s="3">
        <f>'idp Prjimp'!G361</f>
        <v>0.818847</v>
      </c>
      <c r="H366" s="3">
        <f>'idp Prjimp'!H361</f>
        <v>6.438259</v>
      </c>
      <c r="I366" s="3">
        <f>'idp Prjimp'!I361</f>
        <v>1.530729</v>
      </c>
      <c r="J366" s="3">
        <f>'idp Prjimp'!J361</f>
        <v>42.69802</v>
      </c>
      <c r="K366" s="3">
        <f>'idp Prjimp'!K361</f>
        <v>0</v>
      </c>
      <c r="L366" s="3">
        <f>'idp Prjimp'!L361</f>
        <v>0</v>
      </c>
      <c r="M366" s="3">
        <f t="shared" si="4"/>
        <v>0</v>
      </c>
      <c r="N366" s="3">
        <f t="shared" si="9"/>
        <v>0</v>
      </c>
      <c r="O366" s="3">
        <f t="shared" si="10"/>
        <v>0</v>
      </c>
      <c r="P366" s="100"/>
      <c r="Q366" s="3" t="str">
        <f t="shared" si="11"/>
        <v>#REF!</v>
      </c>
      <c r="R366" s="3" t="str">
        <f t="array" ref="R366">IFERROR(INDEX(Overall!$C$3:$C$389,MATCH(B366,Overall!$D$3:$D$389,0)),"No")</f>
        <v>No</v>
      </c>
      <c r="S366" s="93">
        <f t="shared" si="12"/>
        <v>1</v>
      </c>
      <c r="T366" s="136"/>
      <c r="U366" s="3" t="str">
        <f t="shared" si="13"/>
        <v/>
      </c>
      <c r="W366" s="3">
        <f t="shared" si="8"/>
        <v>0</v>
      </c>
    </row>
    <row r="367" ht="15.75" customHeight="1">
      <c r="B367" s="3" t="str">
        <f>'idp Prjimp'!N362</f>
        <v>Micah Hyde</v>
      </c>
      <c r="C367" s="3" t="str">
        <f>'idp Prjimp'!C362</f>
        <v>db</v>
      </c>
      <c r="D367" s="3">
        <f>'idp Prjimp'!D362</f>
        <v>20.09263</v>
      </c>
      <c r="E367" s="3">
        <f>'idp Prjimp'!E362</f>
        <v>0.953683</v>
      </c>
      <c r="F367" s="3">
        <f>'idp Prjimp'!F362</f>
        <v>0.486751</v>
      </c>
      <c r="G367" s="3">
        <f>'idp Prjimp'!G362</f>
        <v>1.584591</v>
      </c>
      <c r="H367" s="3">
        <f>'idp Prjimp'!H362</f>
        <v>4.545564</v>
      </c>
      <c r="I367" s="3">
        <f>'idp Prjimp'!I362</f>
        <v>0.368677</v>
      </c>
      <c r="J367" s="3">
        <f>'idp Prjimp'!J362</f>
        <v>60.67986</v>
      </c>
      <c r="K367" s="3">
        <f>'idp Prjimp'!K362</f>
        <v>0</v>
      </c>
      <c r="L367" s="3">
        <f>'idp Prjimp'!L362</f>
        <v>0</v>
      </c>
      <c r="M367" s="3">
        <f t="shared" si="4"/>
        <v>0</v>
      </c>
      <c r="N367" s="3">
        <f t="shared" si="9"/>
        <v>0</v>
      </c>
      <c r="O367" s="3">
        <f t="shared" si="10"/>
        <v>0</v>
      </c>
      <c r="P367" s="100"/>
      <c r="Q367" s="3" t="str">
        <f t="shared" si="11"/>
        <v>#REF!</v>
      </c>
      <c r="R367" s="3" t="str">
        <f t="array" ref="R367">IFERROR(INDEX(Overall!$C$3:$C$389,MATCH(B367,Overall!$D$3:$D$389,0)),"No")</f>
        <v>No</v>
      </c>
      <c r="S367" s="93">
        <f t="shared" si="12"/>
        <v>1</v>
      </c>
      <c r="T367" s="136"/>
      <c r="U367" s="3" t="str">
        <f t="shared" si="13"/>
        <v/>
      </c>
      <c r="W367" s="3">
        <f t="shared" si="8"/>
        <v>0</v>
      </c>
    </row>
    <row r="368" ht="15.75" customHeight="1">
      <c r="B368" s="3" t="str">
        <f>'idp Prjimp'!N363</f>
        <v>Bradley McDougald</v>
      </c>
      <c r="C368" s="3" t="str">
        <f>'idp Prjimp'!C363</f>
        <v>db</v>
      </c>
      <c r="D368" s="3">
        <f>'idp Prjimp'!D363</f>
        <v>18.3789</v>
      </c>
      <c r="E368" s="3">
        <f>'idp Prjimp'!E363</f>
        <v>0.953683</v>
      </c>
      <c r="F368" s="3">
        <f>'idp Prjimp'!F363</f>
        <v>0.853969</v>
      </c>
      <c r="G368" s="3">
        <f>'idp Prjimp'!G363</f>
        <v>2.342179</v>
      </c>
      <c r="H368" s="3">
        <f>'idp Prjimp'!H363</f>
        <v>7.954319</v>
      </c>
      <c r="I368" s="3">
        <f>'idp Prjimp'!I363</f>
        <v>0.640019</v>
      </c>
      <c r="J368" s="3">
        <f>'idp Prjimp'!J363</f>
        <v>73.99142</v>
      </c>
      <c r="K368" s="3">
        <f>'idp Prjimp'!K363</f>
        <v>0</v>
      </c>
      <c r="L368" s="3">
        <f>'idp Prjimp'!L363</f>
        <v>0</v>
      </c>
      <c r="M368" s="3">
        <f t="shared" si="4"/>
        <v>0</v>
      </c>
      <c r="N368" s="3">
        <f t="shared" si="9"/>
        <v>0</v>
      </c>
      <c r="O368" s="3">
        <f t="shared" si="10"/>
        <v>0</v>
      </c>
      <c r="P368" s="100"/>
      <c r="Q368" s="3" t="str">
        <f t="shared" si="11"/>
        <v>#REF!</v>
      </c>
      <c r="R368" s="3" t="str">
        <f t="array" ref="R368">IFERROR(INDEX(Overall!$C$3:$C$389,MATCH(B368,Overall!$D$3:$D$389,0)),"No")</f>
        <v>No</v>
      </c>
      <c r="S368" s="93">
        <f t="shared" si="12"/>
        <v>1</v>
      </c>
      <c r="T368" s="136"/>
      <c r="U368" s="3" t="str">
        <f t="shared" si="13"/>
        <v/>
      </c>
      <c r="W368" s="3">
        <f t="shared" si="8"/>
        <v>0</v>
      </c>
    </row>
    <row r="369" ht="15.75" customHeight="1">
      <c r="B369" s="3" t="str">
        <f>'idp Prjimp'!N364</f>
        <v>Jordan Poyer</v>
      </c>
      <c r="C369" s="3" t="str">
        <f>'idp Prjimp'!C364</f>
        <v>db</v>
      </c>
      <c r="D369" s="3">
        <f>'idp Prjimp'!D364</f>
        <v>33.2779</v>
      </c>
      <c r="E369" s="3">
        <f>'idp Prjimp'!E364</f>
        <v>2.046317</v>
      </c>
      <c r="F369" s="3">
        <f>'idp Prjimp'!F364</f>
        <v>1.799533</v>
      </c>
      <c r="G369" s="3">
        <f>'idp Prjimp'!G364</f>
        <v>2.585078</v>
      </c>
      <c r="H369" s="3">
        <f>'idp Prjimp'!H364</f>
        <v>4.676206</v>
      </c>
      <c r="I369" s="3">
        <f>'idp Prjimp'!I364</f>
        <v>1.649397</v>
      </c>
      <c r="J369" s="3">
        <f>'idp Prjimp'!J364</f>
        <v>75.96447</v>
      </c>
      <c r="K369" s="3">
        <f>'idp Prjimp'!K364</f>
        <v>0</v>
      </c>
      <c r="L369" s="3">
        <f>'idp Prjimp'!L364</f>
        <v>0</v>
      </c>
      <c r="M369" s="3">
        <f t="shared" si="4"/>
        <v>0</v>
      </c>
      <c r="N369" s="3">
        <f t="shared" si="9"/>
        <v>0</v>
      </c>
      <c r="O369" s="3">
        <f t="shared" si="10"/>
        <v>0</v>
      </c>
      <c r="P369" s="100"/>
      <c r="Q369" s="3" t="str">
        <f t="shared" si="11"/>
        <v>#REF!</v>
      </c>
      <c r="R369" s="3" t="str">
        <f t="array" ref="R369">IFERROR(INDEX(Overall!$C$3:$C$389,MATCH(B369,Overall!$D$3:$D$389,0)),"No")</f>
        <v>No</v>
      </c>
      <c r="S369" s="93">
        <f t="shared" si="12"/>
        <v>1</v>
      </c>
      <c r="T369" s="136"/>
      <c r="U369" s="3" t="str">
        <f t="shared" si="13"/>
        <v/>
      </c>
      <c r="W369" s="3">
        <f t="shared" si="8"/>
        <v>0</v>
      </c>
    </row>
    <row r="370" ht="15.75" customHeight="1">
      <c r="B370" s="3" t="str">
        <f>'idp Prjimp'!N365</f>
        <v>Kenny Vaccaro</v>
      </c>
      <c r="C370" s="3" t="str">
        <f>'idp Prjimp'!C365</f>
        <v>db</v>
      </c>
      <c r="D370" s="3">
        <f>'idp Prjimp'!D365</f>
        <v>26.78031</v>
      </c>
      <c r="E370" s="3">
        <f>'idp Prjimp'!E365</f>
        <v>0.536827</v>
      </c>
      <c r="F370" s="3">
        <f>'idp Prjimp'!F365</f>
        <v>0.788405</v>
      </c>
      <c r="G370" s="3">
        <f>'idp Prjimp'!G365</f>
        <v>1.353249</v>
      </c>
      <c r="H370" s="3">
        <f>'idp Prjimp'!H365</f>
        <v>4.821732</v>
      </c>
      <c r="I370" s="3">
        <f>'idp Prjimp'!I365</f>
        <v>1.62</v>
      </c>
      <c r="J370" s="3">
        <f>'idp Prjimp'!J365</f>
        <v>58.89981</v>
      </c>
      <c r="K370" s="3">
        <f>'idp Prjimp'!K365</f>
        <v>0</v>
      </c>
      <c r="L370" s="3">
        <f>'idp Prjimp'!L365</f>
        <v>0</v>
      </c>
      <c r="M370" s="3">
        <f t="shared" si="4"/>
        <v>0</v>
      </c>
      <c r="N370" s="3">
        <f t="shared" si="9"/>
        <v>0</v>
      </c>
      <c r="O370" s="3">
        <f t="shared" si="10"/>
        <v>0</v>
      </c>
      <c r="P370" s="100"/>
      <c r="Q370" s="3" t="str">
        <f t="shared" si="11"/>
        <v>#REF!</v>
      </c>
      <c r="R370" s="3" t="str">
        <f t="array" ref="R370">IFERROR(INDEX(Overall!$C$3:$C$389,MATCH(B370,Overall!$D$3:$D$389,0)),"No")</f>
        <v>No</v>
      </c>
      <c r="S370" s="93">
        <f t="shared" si="12"/>
        <v>1</v>
      </c>
      <c r="T370" s="136"/>
      <c r="U370" s="3" t="str">
        <f t="shared" si="13"/>
        <v/>
      </c>
      <c r="W370" s="3">
        <f t="shared" si="8"/>
        <v>0</v>
      </c>
    </row>
    <row r="371" ht="15.75" customHeight="1">
      <c r="B371" s="3" t="str">
        <f>'idp Prjimp'!N366</f>
        <v>Desmond Trufant</v>
      </c>
      <c r="C371" s="3" t="str">
        <f>'idp Prjimp'!C366</f>
        <v>db</v>
      </c>
      <c r="D371" s="3">
        <f>'idp Prjimp'!D366</f>
        <v>7.52847</v>
      </c>
      <c r="E371" s="3">
        <f>'idp Prjimp'!E366</f>
        <v>0.536827</v>
      </c>
      <c r="F371" s="3">
        <f>'idp Prjimp'!F366</f>
        <v>0.400934</v>
      </c>
      <c r="G371" s="3">
        <f>'idp Prjimp'!G366</f>
        <v>1.732082</v>
      </c>
      <c r="H371" s="3">
        <f>'idp Prjimp'!H366</f>
        <v>7.649611</v>
      </c>
      <c r="I371" s="3">
        <f>'idp Prjimp'!I366</f>
        <v>0.368677</v>
      </c>
      <c r="J371" s="3">
        <f>'idp Prjimp'!J366</f>
        <v>41.08451</v>
      </c>
      <c r="K371" s="3">
        <f>'idp Prjimp'!K366</f>
        <v>0</v>
      </c>
      <c r="L371" s="3">
        <f>'idp Prjimp'!L366</f>
        <v>0</v>
      </c>
      <c r="M371" s="3">
        <f t="shared" si="4"/>
        <v>0</v>
      </c>
      <c r="N371" s="3">
        <f t="shared" si="9"/>
        <v>0</v>
      </c>
      <c r="O371" s="3">
        <f t="shared" si="10"/>
        <v>0</v>
      </c>
      <c r="P371" s="100"/>
      <c r="Q371" s="3" t="str">
        <f t="shared" si="11"/>
        <v>#REF!</v>
      </c>
      <c r="R371" s="3" t="str">
        <f t="array" ref="R371">IFERROR(INDEX(Overall!$C$3:$C$389,MATCH(B371,Overall!$D$3:$D$389,0)),"No")</f>
        <v>No</v>
      </c>
      <c r="S371" s="93">
        <f t="shared" si="12"/>
        <v>1</v>
      </c>
      <c r="T371" s="136"/>
      <c r="U371" s="3" t="str">
        <f t="shared" si="13"/>
        <v/>
      </c>
      <c r="W371" s="3">
        <f t="shared" si="8"/>
        <v>0</v>
      </c>
    </row>
    <row r="372" ht="15.75" customHeight="1">
      <c r="B372" s="3" t="str">
        <f>'idp Prjimp'!N367</f>
        <v>Robert Alford</v>
      </c>
      <c r="C372" s="3" t="str">
        <f>'idp Prjimp'!C367</f>
        <v>db</v>
      </c>
      <c r="D372" s="3">
        <f>'idp Prjimp'!D367</f>
        <v>8.4</v>
      </c>
      <c r="E372" s="3">
        <f>'idp Prjimp'!E367</f>
        <v>0</v>
      </c>
      <c r="F372" s="3">
        <f>'idp Prjimp'!F367</f>
        <v>0</v>
      </c>
      <c r="G372" s="3">
        <f>'idp Prjimp'!G367</f>
        <v>0</v>
      </c>
      <c r="H372" s="3">
        <f>'idp Prjimp'!H367</f>
        <v>4.5</v>
      </c>
      <c r="I372" s="3">
        <f>'idp Prjimp'!I367</f>
        <v>0</v>
      </c>
      <c r="J372" s="3">
        <f>'idp Prjimp'!J367</f>
        <v>39</v>
      </c>
      <c r="K372" s="3">
        <f>'idp Prjimp'!K367</f>
        <v>0</v>
      </c>
      <c r="L372" s="3">
        <f>'idp Prjimp'!L367</f>
        <v>0</v>
      </c>
      <c r="M372" s="3">
        <f t="shared" si="4"/>
        <v>0</v>
      </c>
      <c r="N372" s="3">
        <f t="shared" si="9"/>
        <v>0</v>
      </c>
      <c r="O372" s="3">
        <f t="shared" si="10"/>
        <v>0</v>
      </c>
      <c r="P372" s="100"/>
      <c r="Q372" s="3" t="str">
        <f t="shared" si="11"/>
        <v>#REF!</v>
      </c>
      <c r="R372" s="3" t="str">
        <f t="array" ref="R372">IFERROR(INDEX(Overall!$C$3:$C$389,MATCH(B372,Overall!$D$3:$D$389,0)),"No")</f>
        <v>No</v>
      </c>
      <c r="S372" s="93">
        <f t="shared" si="12"/>
        <v>1</v>
      </c>
      <c r="T372" s="136"/>
      <c r="U372" s="3" t="str">
        <f t="shared" si="13"/>
        <v/>
      </c>
      <c r="W372" s="3">
        <f t="shared" si="8"/>
        <v>0</v>
      </c>
    </row>
    <row r="373" ht="15.75" customHeight="1">
      <c r="B373" s="3" t="str">
        <f>'idp Prjimp'!N368</f>
        <v>D.J. Swearinger</v>
      </c>
      <c r="C373" s="3" t="str">
        <f>'idp Prjimp'!C368</f>
        <v>db</v>
      </c>
      <c r="D373" s="3">
        <f>'idp Prjimp'!D368</f>
        <v>1.9</v>
      </c>
      <c r="E373" s="3">
        <f>'idp Prjimp'!E368</f>
        <v>0</v>
      </c>
      <c r="F373" s="3">
        <f>'idp Prjimp'!F368</f>
        <v>0</v>
      </c>
      <c r="G373" s="3">
        <f>'idp Prjimp'!G368</f>
        <v>0</v>
      </c>
      <c r="H373" s="3">
        <f>'idp Prjimp'!H368</f>
        <v>0.4</v>
      </c>
      <c r="I373" s="3">
        <f>'idp Prjimp'!I368</f>
        <v>0</v>
      </c>
      <c r="J373" s="3">
        <f>'idp Prjimp'!J368</f>
        <v>5</v>
      </c>
      <c r="K373" s="3">
        <f>'idp Prjimp'!K368</f>
        <v>0</v>
      </c>
      <c r="L373" s="3">
        <f>'idp Prjimp'!L368</f>
        <v>0</v>
      </c>
      <c r="M373" s="3">
        <f t="shared" si="4"/>
        <v>0</v>
      </c>
      <c r="N373" s="3">
        <f t="shared" si="9"/>
        <v>0</v>
      </c>
      <c r="O373" s="3">
        <f t="shared" si="10"/>
        <v>0</v>
      </c>
      <c r="P373" s="100"/>
      <c r="Q373" s="3" t="str">
        <f t="shared" si="11"/>
        <v>#REF!</v>
      </c>
      <c r="R373" s="3" t="str">
        <f t="array" ref="R373">IFERROR(INDEX(Overall!$C$3:$C$389,MATCH(B373,Overall!$D$3:$D$389,0)),"No")</f>
        <v>No</v>
      </c>
      <c r="S373" s="93">
        <f t="shared" si="12"/>
        <v>1</v>
      </c>
      <c r="T373" s="136"/>
      <c r="U373" s="3" t="str">
        <f t="shared" si="13"/>
        <v/>
      </c>
      <c r="W373" s="3">
        <f t="shared" si="8"/>
        <v>0</v>
      </c>
    </row>
    <row r="374" ht="15.75" customHeight="1">
      <c r="B374" s="3" t="str">
        <f>'idp Prjimp'!N369</f>
        <v>Xavier Rhodes</v>
      </c>
      <c r="C374" s="3" t="str">
        <f>'idp Prjimp'!C369</f>
        <v>db</v>
      </c>
      <c r="D374" s="3">
        <f>'idp Prjimp'!D369</f>
        <v>9.7</v>
      </c>
      <c r="E374" s="3">
        <f>'idp Prjimp'!E369</f>
        <v>0</v>
      </c>
      <c r="F374" s="3">
        <f>'idp Prjimp'!F369</f>
        <v>0.496148</v>
      </c>
      <c r="G374" s="3">
        <f>'idp Prjimp'!G369</f>
        <v>0.525917</v>
      </c>
      <c r="H374" s="3">
        <f>'idp Prjimp'!H369</f>
        <v>3.908382</v>
      </c>
      <c r="I374" s="3">
        <f>'idp Prjimp'!I369</f>
        <v>0.151156</v>
      </c>
      <c r="J374" s="3">
        <f>'idp Prjimp'!J369</f>
        <v>60.18579</v>
      </c>
      <c r="K374" s="3">
        <f>'idp Prjimp'!K369</f>
        <v>0</v>
      </c>
      <c r="L374" s="3">
        <f>'idp Prjimp'!L369</f>
        <v>0</v>
      </c>
      <c r="M374" s="3">
        <f t="shared" si="4"/>
        <v>0</v>
      </c>
      <c r="N374" s="3">
        <f t="shared" si="9"/>
        <v>0</v>
      </c>
      <c r="O374" s="3">
        <f t="shared" si="10"/>
        <v>0</v>
      </c>
      <c r="P374" s="100"/>
      <c r="Q374" s="3" t="str">
        <f t="shared" si="11"/>
        <v>#REF!</v>
      </c>
      <c r="R374" s="3" t="str">
        <f t="array" ref="R374">IFERROR(INDEX(Overall!$C$3:$C$389,MATCH(B374,Overall!$D$3:$D$389,0)),"No")</f>
        <v>No</v>
      </c>
      <c r="S374" s="93">
        <f t="shared" si="12"/>
        <v>1</v>
      </c>
      <c r="T374" s="136"/>
      <c r="U374" s="3" t="str">
        <f t="shared" si="13"/>
        <v/>
      </c>
      <c r="W374" s="3">
        <f t="shared" si="8"/>
        <v>0</v>
      </c>
    </row>
    <row r="375" ht="15.75" customHeight="1">
      <c r="B375" s="3" t="str">
        <f>'idp Prjimp'!N370</f>
        <v>Tyrann Mathieu</v>
      </c>
      <c r="C375" s="3" t="str">
        <f>'idp Prjimp'!C370</f>
        <v>db</v>
      </c>
      <c r="D375" s="3">
        <f>'idp Prjimp'!D370</f>
        <v>15.18527</v>
      </c>
      <c r="E375" s="3">
        <f>'idp Prjimp'!E370</f>
        <v>0.536827</v>
      </c>
      <c r="F375" s="3">
        <f>'idp Prjimp'!F370</f>
        <v>0.556615</v>
      </c>
      <c r="G375" s="3">
        <f>'idp Prjimp'!G370</f>
        <v>3.137335</v>
      </c>
      <c r="H375" s="3">
        <f>'idp Prjimp'!H370</f>
        <v>11.07315</v>
      </c>
      <c r="I375" s="3">
        <f>'idp Prjimp'!I370</f>
        <v>1.825798</v>
      </c>
      <c r="J375" s="3">
        <f>'idp Prjimp'!J370</f>
        <v>72.71158</v>
      </c>
      <c r="K375" s="3">
        <f>'idp Prjimp'!K370</f>
        <v>0</v>
      </c>
      <c r="L375" s="3">
        <f>'idp Prjimp'!L370</f>
        <v>0</v>
      </c>
      <c r="M375" s="3">
        <f t="shared" si="4"/>
        <v>0</v>
      </c>
      <c r="N375" s="3">
        <f t="shared" si="9"/>
        <v>0</v>
      </c>
      <c r="O375" s="3">
        <f t="shared" si="10"/>
        <v>0</v>
      </c>
      <c r="P375" s="100"/>
      <c r="Q375" s="3" t="str">
        <f t="shared" si="11"/>
        <v>#REF!</v>
      </c>
      <c r="R375" s="3" t="str">
        <f t="array" ref="R375">IFERROR(INDEX(Overall!$C$3:$C$389,MATCH(B375,Overall!$D$3:$D$389,0)),"No")</f>
        <v>No</v>
      </c>
      <c r="S375" s="93">
        <f t="shared" si="12"/>
        <v>1</v>
      </c>
      <c r="T375" s="136"/>
      <c r="U375" s="3" t="str">
        <f t="shared" si="13"/>
        <v/>
      </c>
      <c r="W375" s="3">
        <f t="shared" si="8"/>
        <v>0</v>
      </c>
    </row>
    <row r="376" ht="15.75" customHeight="1">
      <c r="B376" s="3" t="str">
        <f>'idp Prjimp'!N371</f>
        <v>Nickell Robey</v>
      </c>
      <c r="C376" s="3" t="str">
        <f>'idp Prjimp'!C371</f>
        <v>db</v>
      </c>
      <c r="D376" s="3">
        <f>'idp Prjimp'!D371</f>
        <v>6.4</v>
      </c>
      <c r="E376" s="3">
        <f>'idp Prjimp'!E371</f>
        <v>1.1</v>
      </c>
      <c r="F376" s="3">
        <f>'idp Prjimp'!F371</f>
        <v>0</v>
      </c>
      <c r="G376" s="3">
        <f>'idp Prjimp'!G371</f>
        <v>0</v>
      </c>
      <c r="H376" s="3">
        <f>'idp Prjimp'!H371</f>
        <v>6.2</v>
      </c>
      <c r="I376" s="3">
        <f>'idp Prjimp'!I371</f>
        <v>0.3</v>
      </c>
      <c r="J376" s="3">
        <f>'idp Prjimp'!J371</f>
        <v>30</v>
      </c>
      <c r="K376" s="3">
        <f>'idp Prjimp'!K371</f>
        <v>0</v>
      </c>
      <c r="L376" s="3">
        <f>'idp Prjimp'!L371</f>
        <v>0</v>
      </c>
      <c r="M376" s="3">
        <f t="shared" si="4"/>
        <v>0</v>
      </c>
      <c r="N376" s="3">
        <f t="shared" si="9"/>
        <v>0</v>
      </c>
      <c r="O376" s="3">
        <f t="shared" si="10"/>
        <v>0</v>
      </c>
      <c r="P376" s="100"/>
      <c r="Q376" s="3" t="str">
        <f t="shared" si="11"/>
        <v>#REF!</v>
      </c>
      <c r="R376" s="3" t="str">
        <f t="array" ref="R376">IFERROR(INDEX(Overall!$C$3:$C$389,MATCH(B376,Overall!$D$3:$D$389,0)),"No")</f>
        <v>No</v>
      </c>
      <c r="S376" s="93">
        <f t="shared" si="12"/>
        <v>1</v>
      </c>
      <c r="T376" s="136"/>
      <c r="U376" s="3" t="str">
        <f t="shared" si="13"/>
        <v/>
      </c>
      <c r="W376" s="3">
        <f t="shared" si="8"/>
        <v>0</v>
      </c>
    </row>
    <row r="377" ht="15.75" customHeight="1">
      <c r="B377" s="3" t="str">
        <f>'idp Prjimp'!N372</f>
        <v>Darius Slay</v>
      </c>
      <c r="C377" s="3" t="str">
        <f>'idp Prjimp'!C372</f>
        <v>db</v>
      </c>
      <c r="D377" s="3">
        <f>'idp Prjimp'!D372</f>
        <v>10.64008</v>
      </c>
      <c r="E377" s="3">
        <f>'idp Prjimp'!E372</f>
        <v>0.953683</v>
      </c>
      <c r="F377" s="3">
        <f>'idp Prjimp'!F372</f>
        <v>0.284339</v>
      </c>
      <c r="G377" s="3">
        <f>'idp Prjimp'!G372</f>
        <v>1.617315</v>
      </c>
      <c r="H377" s="3">
        <f>'idp Prjimp'!H372</f>
        <v>11.92449</v>
      </c>
      <c r="I377" s="3">
        <f>'idp Prjimp'!I372</f>
        <v>0.069883</v>
      </c>
      <c r="J377" s="3">
        <f>'idp Prjimp'!J372</f>
        <v>45.1728</v>
      </c>
      <c r="K377" s="3">
        <f>'idp Prjimp'!K372</f>
        <v>0</v>
      </c>
      <c r="L377" s="3">
        <f>'idp Prjimp'!L372</f>
        <v>0</v>
      </c>
      <c r="M377" s="3">
        <f t="shared" si="4"/>
        <v>0</v>
      </c>
      <c r="N377" s="3">
        <f t="shared" si="9"/>
        <v>0</v>
      </c>
      <c r="O377" s="3">
        <f t="shared" si="10"/>
        <v>0</v>
      </c>
      <c r="P377" s="100"/>
      <c r="Q377" s="3" t="str">
        <f t="shared" si="11"/>
        <v>#REF!</v>
      </c>
      <c r="R377" s="3" t="str">
        <f t="array" ref="R377">IFERROR(INDEX(Overall!$C$3:$C$389,MATCH(B377,Overall!$D$3:$D$389,0)),"No")</f>
        <v>No</v>
      </c>
      <c r="S377" s="93">
        <f t="shared" si="12"/>
        <v>1</v>
      </c>
      <c r="T377" s="136"/>
      <c r="U377" s="3" t="str">
        <f t="shared" si="13"/>
        <v/>
      </c>
      <c r="W377" s="3">
        <f t="shared" si="8"/>
        <v>0</v>
      </c>
    </row>
    <row r="378" ht="15.75" customHeight="1">
      <c r="B378" s="3" t="str">
        <f>'idp Prjimp'!N373</f>
        <v>Cody Davis</v>
      </c>
      <c r="C378" s="3" t="str">
        <f>'idp Prjimp'!C373</f>
        <v>db</v>
      </c>
      <c r="D378" s="3">
        <f>'idp Prjimp'!D373</f>
        <v>2</v>
      </c>
      <c r="E378" s="3">
        <f>'idp Prjimp'!E373</f>
        <v>0</v>
      </c>
      <c r="F378" s="3">
        <f>'idp Prjimp'!F373</f>
        <v>0</v>
      </c>
      <c r="G378" s="3">
        <f>'idp Prjimp'!G373</f>
        <v>0</v>
      </c>
      <c r="H378" s="3">
        <f>'idp Prjimp'!H373</f>
        <v>0</v>
      </c>
      <c r="I378" s="3">
        <f>'idp Prjimp'!I373</f>
        <v>0</v>
      </c>
      <c r="J378" s="3">
        <f>'idp Prjimp'!J373</f>
        <v>1</v>
      </c>
      <c r="K378" s="3">
        <f>'idp Prjimp'!K373</f>
        <v>0</v>
      </c>
      <c r="L378" s="3">
        <f>'idp Prjimp'!L373</f>
        <v>0</v>
      </c>
      <c r="M378" s="3">
        <f t="shared" si="4"/>
        <v>0</v>
      </c>
      <c r="N378" s="3">
        <f t="shared" si="9"/>
        <v>0</v>
      </c>
      <c r="O378" s="3">
        <f t="shared" si="10"/>
        <v>0</v>
      </c>
      <c r="P378" s="100"/>
      <c r="Q378" s="3" t="str">
        <f t="shared" si="11"/>
        <v>#REF!</v>
      </c>
      <c r="R378" s="3" t="str">
        <f t="array" ref="R378">IFERROR(INDEX(Overall!$C$3:$C$389,MATCH(B378,Overall!$D$3:$D$389,0)),"No")</f>
        <v>No</v>
      </c>
      <c r="S378" s="93">
        <f t="shared" si="12"/>
        <v>1</v>
      </c>
      <c r="T378" s="136"/>
      <c r="U378" s="3" t="str">
        <f t="shared" si="13"/>
        <v/>
      </c>
      <c r="W378" s="3">
        <f t="shared" si="8"/>
        <v>0</v>
      </c>
    </row>
    <row r="379" ht="15.75" customHeight="1">
      <c r="B379" s="3" t="str">
        <f>'idp Prjimp'!N374</f>
        <v>A.J. Bouye</v>
      </c>
      <c r="C379" s="3" t="str">
        <f>'idp Prjimp'!C374</f>
        <v>db</v>
      </c>
      <c r="D379" s="3">
        <f>'idp Prjimp'!D374</f>
        <v>11.66742</v>
      </c>
      <c r="E379" s="3">
        <f>'idp Prjimp'!E374</f>
        <v>0</v>
      </c>
      <c r="F379" s="3">
        <f>'idp Prjimp'!F374</f>
        <v>0.169144</v>
      </c>
      <c r="G379" s="3">
        <f>'idp Prjimp'!G374</f>
        <v>2.208658</v>
      </c>
      <c r="H379" s="3">
        <f>'idp Prjimp'!H374</f>
        <v>9.530681</v>
      </c>
      <c r="I379" s="3">
        <f>'idp Prjimp'!I374</f>
        <v>0.228444</v>
      </c>
      <c r="J379" s="3">
        <f>'idp Prjimp'!J374</f>
        <v>54.03768</v>
      </c>
      <c r="K379" s="3">
        <f>'idp Prjimp'!K374</f>
        <v>0</v>
      </c>
      <c r="L379" s="3">
        <f>'idp Prjimp'!L374</f>
        <v>0</v>
      </c>
      <c r="M379" s="3">
        <f t="shared" si="4"/>
        <v>0</v>
      </c>
      <c r="N379" s="3">
        <f t="shared" si="9"/>
        <v>0</v>
      </c>
      <c r="O379" s="3">
        <f t="shared" si="10"/>
        <v>0</v>
      </c>
      <c r="P379" s="100"/>
      <c r="Q379" s="3" t="str">
        <f t="shared" si="11"/>
        <v>#REF!</v>
      </c>
      <c r="R379" s="3" t="str">
        <f t="array" ref="R379">IFERROR(INDEX(Overall!$C$3:$C$389,MATCH(B379,Overall!$D$3:$D$389,0)),"No")</f>
        <v>No</v>
      </c>
      <c r="S379" s="93">
        <f t="shared" si="12"/>
        <v>1</v>
      </c>
      <c r="T379" s="136"/>
      <c r="U379" s="3" t="str">
        <f t="shared" si="13"/>
        <v/>
      </c>
      <c r="W379" s="3">
        <f t="shared" si="8"/>
        <v>0</v>
      </c>
    </row>
    <row r="380" ht="15.75" customHeight="1">
      <c r="B380" s="3" t="str">
        <f>'idp Prjimp'!N375</f>
        <v>Chris Banjo</v>
      </c>
      <c r="C380" s="3" t="str">
        <f>'idp Prjimp'!C375</f>
        <v>db</v>
      </c>
      <c r="D380" s="3">
        <f>'idp Prjimp'!D375</f>
        <v>1.1</v>
      </c>
      <c r="E380" s="3">
        <f>'idp Prjimp'!E375</f>
        <v>0</v>
      </c>
      <c r="F380" s="3">
        <f>'idp Prjimp'!F375</f>
        <v>0</v>
      </c>
      <c r="G380" s="3">
        <f>'idp Prjimp'!G375</f>
        <v>0</v>
      </c>
      <c r="H380" s="3">
        <f>'idp Prjimp'!H375</f>
        <v>0</v>
      </c>
      <c r="I380" s="3">
        <f>'idp Prjimp'!I375</f>
        <v>0</v>
      </c>
      <c r="J380" s="3">
        <f>'idp Prjimp'!J375</f>
        <v>1.1</v>
      </c>
      <c r="K380" s="3">
        <f>'idp Prjimp'!K375</f>
        <v>0</v>
      </c>
      <c r="L380" s="3">
        <f>'idp Prjimp'!L375</f>
        <v>0</v>
      </c>
      <c r="M380" s="3">
        <f t="shared" si="4"/>
        <v>0</v>
      </c>
      <c r="N380" s="3">
        <f t="shared" si="9"/>
        <v>0</v>
      </c>
      <c r="O380" s="3">
        <f t="shared" si="10"/>
        <v>0</v>
      </c>
      <c r="P380" s="100"/>
      <c r="Q380" s="3" t="str">
        <f t="shared" si="11"/>
        <v>#REF!</v>
      </c>
      <c r="R380" s="3" t="str">
        <f t="array" ref="R380">IFERROR(INDEX(Overall!$C$3:$C$389,MATCH(B380,Overall!$D$3:$D$389,0)),"No")</f>
        <v>No</v>
      </c>
      <c r="S380" s="93">
        <f t="shared" si="12"/>
        <v>1</v>
      </c>
      <c r="T380" s="136"/>
      <c r="U380" s="3" t="str">
        <f t="shared" si="13"/>
        <v/>
      </c>
      <c r="W380" s="3">
        <f t="shared" si="8"/>
        <v>0</v>
      </c>
    </row>
    <row r="381" ht="15.75" customHeight="1">
      <c r="B381" s="3" t="str">
        <f>'idp Prjimp'!N376</f>
        <v>Duron Harmon</v>
      </c>
      <c r="C381" s="3" t="str">
        <f>'idp Prjimp'!C376</f>
        <v>db</v>
      </c>
      <c r="D381" s="3">
        <f>'idp Prjimp'!D376</f>
        <v>14.6864</v>
      </c>
      <c r="E381" s="3">
        <f>'idp Prjimp'!E376</f>
        <v>0.536827</v>
      </c>
      <c r="F381" s="3">
        <f>'idp Prjimp'!F376</f>
        <v>0.095016</v>
      </c>
      <c r="G381" s="3">
        <f>'idp Prjimp'!G376</f>
        <v>2.32223</v>
      </c>
      <c r="H381" s="3">
        <f>'idp Prjimp'!H376</f>
        <v>6.851172</v>
      </c>
      <c r="I381" s="3">
        <f>'idp Prjimp'!I376</f>
        <v>0</v>
      </c>
      <c r="J381" s="3">
        <f>'idp Prjimp'!J376</f>
        <v>46.71313</v>
      </c>
      <c r="K381" s="3">
        <f>'idp Prjimp'!K376</f>
        <v>0</v>
      </c>
      <c r="L381" s="3">
        <f>'idp Prjimp'!L376</f>
        <v>0</v>
      </c>
      <c r="M381" s="3">
        <f t="shared" si="4"/>
        <v>0</v>
      </c>
      <c r="N381" s="3">
        <f t="shared" si="9"/>
        <v>0</v>
      </c>
      <c r="O381" s="3">
        <f t="shared" si="10"/>
        <v>0</v>
      </c>
      <c r="P381" s="100"/>
      <c r="Q381" s="3" t="str">
        <f t="shared" si="11"/>
        <v>#REF!</v>
      </c>
      <c r="R381" s="3" t="str">
        <f t="array" ref="R381">IFERROR(INDEX(Overall!$C$3:$C$389,MATCH(B381,Overall!$D$3:$D$389,0)),"No")</f>
        <v>No</v>
      </c>
      <c r="S381" s="93">
        <f t="shared" si="12"/>
        <v>1</v>
      </c>
      <c r="T381" s="136"/>
      <c r="U381" s="3" t="str">
        <f t="shared" si="13"/>
        <v/>
      </c>
      <c r="W381" s="3">
        <f t="shared" si="8"/>
        <v>0</v>
      </c>
    </row>
    <row r="382" ht="15.75" customHeight="1">
      <c r="B382" s="3" t="str">
        <f>'idp Prjimp'!N377</f>
        <v>Jordan Dangerfield</v>
      </c>
      <c r="C382" s="3" t="str">
        <f>'idp Prjimp'!C377</f>
        <v>db</v>
      </c>
      <c r="D382" s="3">
        <f>'idp Prjimp'!D377</f>
        <v>0</v>
      </c>
      <c r="E382" s="3">
        <f>'idp Prjimp'!E377</f>
        <v>0.02</v>
      </c>
      <c r="F382" s="3">
        <f>'idp Prjimp'!F377</f>
        <v>0</v>
      </c>
      <c r="G382" s="3">
        <f>'idp Prjimp'!G377</f>
        <v>0</v>
      </c>
      <c r="H382" s="3">
        <f>'idp Prjimp'!H377</f>
        <v>0</v>
      </c>
      <c r="I382" s="3">
        <f>'idp Prjimp'!I377</f>
        <v>0</v>
      </c>
      <c r="J382" s="3">
        <f>'idp Prjimp'!J377</f>
        <v>0</v>
      </c>
      <c r="K382" s="3">
        <f>'idp Prjimp'!K377</f>
        <v>0</v>
      </c>
      <c r="L382" s="3">
        <f>'idp Prjimp'!L377</f>
        <v>0</v>
      </c>
      <c r="M382" s="3">
        <f t="shared" si="4"/>
        <v>0</v>
      </c>
      <c r="N382" s="3">
        <f t="shared" si="9"/>
        <v>0</v>
      </c>
      <c r="O382" s="3">
        <f t="shared" si="10"/>
        <v>0</v>
      </c>
      <c r="P382" s="100"/>
      <c r="Q382" s="3" t="str">
        <f t="shared" si="11"/>
        <v>#REF!</v>
      </c>
      <c r="R382" s="3" t="str">
        <f t="array" ref="R382">IFERROR(INDEX(Overall!$C$3:$C$389,MATCH(B382,Overall!$D$3:$D$389,0)),"No")</f>
        <v>No</v>
      </c>
      <c r="S382" s="93">
        <f t="shared" si="12"/>
        <v>1</v>
      </c>
      <c r="T382" s="136"/>
      <c r="U382" s="3" t="str">
        <f t="shared" si="13"/>
        <v/>
      </c>
      <c r="W382" s="3">
        <f t="shared" si="8"/>
        <v>0</v>
      </c>
    </row>
    <row r="383" ht="15.75" customHeight="1">
      <c r="B383" s="3" t="str">
        <f>'idp Prjimp'!N378</f>
        <v>Jeff Heath</v>
      </c>
      <c r="C383" s="3" t="str">
        <f>'idp Prjimp'!C378</f>
        <v>db</v>
      </c>
      <c r="D383" s="3">
        <f>'idp Prjimp'!D378</f>
        <v>10.81473</v>
      </c>
      <c r="E383" s="3">
        <f>'idp Prjimp'!E378</f>
        <v>0.536827</v>
      </c>
      <c r="F383" s="3">
        <f>'idp Prjimp'!F378</f>
        <v>0.536827</v>
      </c>
      <c r="G383" s="3">
        <f>'idp Prjimp'!G378</f>
        <v>0.536827</v>
      </c>
      <c r="H383" s="3">
        <f>'idp Prjimp'!H378</f>
        <v>4.258924</v>
      </c>
      <c r="I383" s="3">
        <f>'idp Prjimp'!I378</f>
        <v>0</v>
      </c>
      <c r="J383" s="3">
        <f>'idp Prjimp'!J378</f>
        <v>37.14051</v>
      </c>
      <c r="K383" s="3">
        <f>'idp Prjimp'!K378</f>
        <v>0</v>
      </c>
      <c r="L383" s="3">
        <f>'idp Prjimp'!L378</f>
        <v>0</v>
      </c>
      <c r="M383" s="3">
        <f t="shared" si="4"/>
        <v>0</v>
      </c>
      <c r="N383" s="3">
        <f t="shared" si="9"/>
        <v>0</v>
      </c>
      <c r="O383" s="3">
        <f t="shared" si="10"/>
        <v>0</v>
      </c>
      <c r="P383" s="100"/>
      <c r="Q383" s="3" t="str">
        <f t="shared" si="11"/>
        <v>#REF!</v>
      </c>
      <c r="R383" s="3" t="str">
        <f t="array" ref="R383">IFERROR(INDEX(Overall!$C$3:$C$389,MATCH(B383,Overall!$D$3:$D$389,0)),"No")</f>
        <v>No</v>
      </c>
      <c r="S383" s="93">
        <f t="shared" si="12"/>
        <v>1</v>
      </c>
      <c r="T383" s="136"/>
      <c r="U383" s="3" t="str">
        <f t="shared" si="13"/>
        <v/>
      </c>
      <c r="W383" s="3">
        <f t="shared" si="8"/>
        <v>0</v>
      </c>
    </row>
    <row r="384" ht="15.75" customHeight="1">
      <c r="B384" s="3" t="str">
        <f>'idp Prjimp'!N379</f>
        <v>Ha Ha Clinton-Dix</v>
      </c>
      <c r="C384" s="3" t="str">
        <f>'idp Prjimp'!C379</f>
        <v>db</v>
      </c>
      <c r="D384" s="3">
        <f>'idp Prjimp'!D379</f>
        <v>16.76006</v>
      </c>
      <c r="E384" s="3">
        <f>'idp Prjimp'!E379</f>
        <v>0.814731</v>
      </c>
      <c r="F384" s="3">
        <f>'idp Prjimp'!F379</f>
        <v>0.766265</v>
      </c>
      <c r="G384" s="3">
        <f>'idp Prjimp'!G379</f>
        <v>1.485759</v>
      </c>
      <c r="H384" s="3">
        <f>'idp Prjimp'!H379</f>
        <v>5.34321</v>
      </c>
      <c r="I384" s="3">
        <f>'idp Prjimp'!I379</f>
        <v>0.661245</v>
      </c>
      <c r="J384" s="3">
        <f>'idp Prjimp'!J379</f>
        <v>73.92261</v>
      </c>
      <c r="K384" s="3">
        <f>'idp Prjimp'!K379</f>
        <v>0</v>
      </c>
      <c r="L384" s="3">
        <f>'idp Prjimp'!L379</f>
        <v>0</v>
      </c>
      <c r="M384" s="3">
        <f t="shared" si="4"/>
        <v>0</v>
      </c>
      <c r="N384" s="3">
        <f t="shared" si="9"/>
        <v>0</v>
      </c>
      <c r="O384" s="3">
        <f t="shared" si="10"/>
        <v>0</v>
      </c>
      <c r="P384" s="100"/>
      <c r="Q384" s="3" t="str">
        <f t="shared" si="11"/>
        <v>#REF!</v>
      </c>
      <c r="R384" s="3" t="str">
        <f t="array" ref="R384">IFERROR(INDEX(Overall!$C$3:$C$389,MATCH(B384,Overall!$D$3:$D$389,0)),"No")</f>
        <v>No</v>
      </c>
      <c r="S384" s="93">
        <f t="shared" si="12"/>
        <v>1</v>
      </c>
      <c r="T384" s="136"/>
      <c r="U384" s="3" t="str">
        <f t="shared" si="13"/>
        <v/>
      </c>
      <c r="W384" s="3">
        <f t="shared" si="8"/>
        <v>0</v>
      </c>
    </row>
    <row r="385" ht="15.75" customHeight="1">
      <c r="B385" s="3" t="str">
        <f>'idp Prjimp'!N380</f>
        <v>Darqueze Den1000rd</v>
      </c>
      <c r="C385" s="3" t="str">
        <f>'idp Prjimp'!C380</f>
        <v>db</v>
      </c>
      <c r="D385" s="3">
        <f>'idp Prjimp'!D380</f>
        <v>11.4</v>
      </c>
      <c r="E385" s="3">
        <f>'idp Prjimp'!E380</f>
        <v>0</v>
      </c>
      <c r="F385" s="3">
        <f>'idp Prjimp'!F380</f>
        <v>0</v>
      </c>
      <c r="G385" s="3">
        <f>'idp Prjimp'!G380</f>
        <v>0</v>
      </c>
      <c r="H385" s="3">
        <f>'idp Prjimp'!H380</f>
        <v>2.7</v>
      </c>
      <c r="I385" s="3">
        <f>'idp Prjimp'!I380</f>
        <v>0</v>
      </c>
      <c r="J385" s="3">
        <f>'idp Prjimp'!J380</f>
        <v>17.5</v>
      </c>
      <c r="K385" s="3">
        <f>'idp Prjimp'!K380</f>
        <v>0</v>
      </c>
      <c r="L385" s="3">
        <f>'idp Prjimp'!L380</f>
        <v>0</v>
      </c>
      <c r="M385" s="3">
        <f t="shared" si="4"/>
        <v>0</v>
      </c>
      <c r="N385" s="3">
        <f t="shared" si="9"/>
        <v>0</v>
      </c>
      <c r="O385" s="3">
        <f t="shared" si="10"/>
        <v>0</v>
      </c>
      <c r="P385" s="100"/>
      <c r="Q385" s="3" t="str">
        <f t="shared" si="11"/>
        <v>#REF!</v>
      </c>
      <c r="R385" s="3" t="str">
        <f t="array" ref="R385">IFERROR(INDEX(Overall!$C$3:$C$389,MATCH(B385,Overall!$D$3:$D$389,0)),"No")</f>
        <v>No</v>
      </c>
      <c r="S385" s="93">
        <f t="shared" si="12"/>
        <v>1</v>
      </c>
      <c r="T385" s="136"/>
      <c r="U385" s="3" t="str">
        <f t="shared" si="13"/>
        <v/>
      </c>
      <c r="W385" s="3">
        <f t="shared" si="8"/>
        <v>0</v>
      </c>
    </row>
    <row r="386" ht="15.75" customHeight="1">
      <c r="B386" s="3" t="str">
        <f>'idp Prjimp'!N381</f>
        <v>Lamarcus Joyner</v>
      </c>
      <c r="C386" s="3" t="str">
        <f>'idp Prjimp'!C381</f>
        <v>db</v>
      </c>
      <c r="D386" s="3">
        <f>'idp Prjimp'!D381</f>
        <v>12.08201</v>
      </c>
      <c r="E386" s="3">
        <f>'idp Prjimp'!E381</f>
        <v>0.536827</v>
      </c>
      <c r="F386" s="3">
        <f>'idp Prjimp'!F381</f>
        <v>0</v>
      </c>
      <c r="G386" s="3">
        <f>'idp Prjimp'!G381</f>
        <v>0.550722</v>
      </c>
      <c r="H386" s="3">
        <f>'idp Prjimp'!H381</f>
        <v>4.795751</v>
      </c>
      <c r="I386" s="3">
        <f>'idp Prjimp'!I381</f>
        <v>0.536827</v>
      </c>
      <c r="J386" s="3">
        <f>'idp Prjimp'!J381</f>
        <v>45.183</v>
      </c>
      <c r="K386" s="3">
        <f>'idp Prjimp'!K381</f>
        <v>0</v>
      </c>
      <c r="L386" s="3">
        <f>'idp Prjimp'!L381</f>
        <v>0</v>
      </c>
      <c r="M386" s="3">
        <f t="shared" si="4"/>
        <v>0</v>
      </c>
      <c r="N386" s="3">
        <f t="shared" si="9"/>
        <v>0</v>
      </c>
      <c r="O386" s="3">
        <f t="shared" si="10"/>
        <v>0</v>
      </c>
      <c r="P386" s="100"/>
      <c r="Q386" s="3" t="str">
        <f t="shared" si="11"/>
        <v>#REF!</v>
      </c>
      <c r="R386" s="3" t="str">
        <f t="array" ref="R386">IFERROR(INDEX(Overall!$C$3:$C$389,MATCH(B386,Overall!$D$3:$D$389,0)),"No")</f>
        <v>No</v>
      </c>
      <c r="S386" s="93">
        <f t="shared" si="12"/>
        <v>1</v>
      </c>
      <c r="T386" s="136"/>
      <c r="U386" s="3" t="str">
        <f t="shared" si="13"/>
        <v/>
      </c>
      <c r="W386" s="3">
        <f t="shared" si="8"/>
        <v>0</v>
      </c>
    </row>
    <row r="387" ht="15.75" customHeight="1">
      <c r="B387" s="3" t="str">
        <f>'idp Prjimp'!N382</f>
        <v>Bradley Roby</v>
      </c>
      <c r="C387" s="3" t="str">
        <f>'idp Prjimp'!C382</f>
        <v>db</v>
      </c>
      <c r="D387" s="3">
        <f>'idp Prjimp'!D382</f>
        <v>5.741076</v>
      </c>
      <c r="E387" s="3">
        <f>'idp Prjimp'!E382</f>
        <v>0.953683</v>
      </c>
      <c r="F387" s="3">
        <f>'idp Prjimp'!F382</f>
        <v>0.238054</v>
      </c>
      <c r="G387" s="3">
        <f>'idp Prjimp'!G382</f>
        <v>2.166245</v>
      </c>
      <c r="H387" s="3">
        <f>'idp Prjimp'!H382</f>
        <v>9.615</v>
      </c>
      <c r="I387" s="3">
        <f>'idp Prjimp'!I382</f>
        <v>0.810117</v>
      </c>
      <c r="J387" s="3">
        <f>'idp Prjimp'!J382</f>
        <v>45.36304</v>
      </c>
      <c r="K387" s="3">
        <f>'idp Prjimp'!K382</f>
        <v>0</v>
      </c>
      <c r="L387" s="3">
        <f>'idp Prjimp'!L382</f>
        <v>0</v>
      </c>
      <c r="M387" s="3">
        <f t="shared" si="4"/>
        <v>0</v>
      </c>
      <c r="N387" s="3">
        <f t="shared" si="9"/>
        <v>0</v>
      </c>
      <c r="O387" s="3">
        <f t="shared" si="10"/>
        <v>0</v>
      </c>
      <c r="P387" s="100"/>
      <c r="Q387" s="3" t="str">
        <f t="shared" si="11"/>
        <v>#REF!</v>
      </c>
      <c r="R387" s="3" t="str">
        <f t="array" ref="R387">IFERROR(INDEX(Overall!$C$3:$C$389,MATCH(B387,Overall!$D$3:$D$389,0)),"No")</f>
        <v>No</v>
      </c>
      <c r="S387" s="93">
        <f t="shared" si="12"/>
        <v>1</v>
      </c>
      <c r="T387" s="136"/>
      <c r="U387" s="3" t="str">
        <f t="shared" si="13"/>
        <v/>
      </c>
      <c r="W387" s="3">
        <f t="shared" si="8"/>
        <v>0</v>
      </c>
    </row>
    <row r="388" ht="15.75" customHeight="1">
      <c r="B388" s="3" t="str">
        <f>'idp Prjimp'!N383</f>
        <v>Bashaud Breeland</v>
      </c>
      <c r="C388" s="3" t="str">
        <f>'idp Prjimp'!C383</f>
        <v>db</v>
      </c>
      <c r="D388" s="3">
        <f>'idp Prjimp'!D383</f>
        <v>12.50949</v>
      </c>
      <c r="E388" s="3">
        <f>'idp Prjimp'!E383</f>
        <v>0.536827</v>
      </c>
      <c r="F388" s="3">
        <f>'idp Prjimp'!F383</f>
        <v>0.619261</v>
      </c>
      <c r="G388" s="3">
        <f>'idp Prjimp'!G383</f>
        <v>1.794183</v>
      </c>
      <c r="H388" s="3">
        <f>'idp Prjimp'!H383</f>
        <v>9.187004</v>
      </c>
      <c r="I388" s="3">
        <f>'idp Prjimp'!I383</f>
        <v>0</v>
      </c>
      <c r="J388" s="3">
        <f>'idp Prjimp'!J383</f>
        <v>47.22475</v>
      </c>
      <c r="K388" s="3">
        <f>'idp Prjimp'!K383</f>
        <v>0</v>
      </c>
      <c r="L388" s="3">
        <f>'idp Prjimp'!L383</f>
        <v>0</v>
      </c>
      <c r="M388" s="3">
        <f t="shared" si="4"/>
        <v>0</v>
      </c>
      <c r="N388" s="3">
        <f t="shared" si="9"/>
        <v>0</v>
      </c>
      <c r="O388" s="3">
        <f t="shared" si="10"/>
        <v>0</v>
      </c>
      <c r="P388" s="100"/>
      <c r="Q388" s="3" t="str">
        <f t="shared" si="11"/>
        <v>#REF!</v>
      </c>
      <c r="R388" s="3" t="str">
        <f t="array" ref="R388">IFERROR(INDEX(Overall!$C$3:$C$389,MATCH(B388,Overall!$D$3:$D$389,0)),"No")</f>
        <v>No</v>
      </c>
      <c r="S388" s="93">
        <f t="shared" si="12"/>
        <v>1</v>
      </c>
      <c r="T388" s="136"/>
      <c r="U388" s="3" t="str">
        <f t="shared" si="13"/>
        <v/>
      </c>
      <c r="W388" s="3">
        <f t="shared" si="8"/>
        <v>0</v>
      </c>
    </row>
    <row r="389" ht="15.75" customHeight="1">
      <c r="B389" s="3" t="str">
        <f>'idp Prjimp'!N384</f>
        <v>Keith Reaser</v>
      </c>
      <c r="C389" s="3" t="str">
        <f>'idp Prjimp'!C384</f>
        <v>db</v>
      </c>
      <c r="D389" s="3">
        <f>'idp Prjimp'!D384</f>
        <v>4.9</v>
      </c>
      <c r="E389" s="3">
        <f>'idp Prjimp'!E384</f>
        <v>0</v>
      </c>
      <c r="F389" s="3">
        <f>'idp Prjimp'!F384</f>
        <v>0</v>
      </c>
      <c r="G389" s="3">
        <f>'idp Prjimp'!G384</f>
        <v>0</v>
      </c>
      <c r="H389" s="3">
        <f>'idp Prjimp'!H384</f>
        <v>0.9</v>
      </c>
      <c r="I389" s="3">
        <f>'idp Prjimp'!I384</f>
        <v>1.3</v>
      </c>
      <c r="J389" s="3">
        <f>'idp Prjimp'!J384</f>
        <v>17.4</v>
      </c>
      <c r="K389" s="3">
        <f>'idp Prjimp'!K384</f>
        <v>0</v>
      </c>
      <c r="L389" s="3">
        <f>'idp Prjimp'!L384</f>
        <v>0</v>
      </c>
      <c r="M389" s="3">
        <f t="shared" si="4"/>
        <v>0</v>
      </c>
      <c r="N389" s="3">
        <f t="shared" si="9"/>
        <v>0</v>
      </c>
      <c r="O389" s="3">
        <f t="shared" si="10"/>
        <v>0</v>
      </c>
      <c r="P389" s="100"/>
      <c r="Q389" s="3" t="str">
        <f t="shared" si="11"/>
        <v>#REF!</v>
      </c>
      <c r="R389" s="3" t="str">
        <f t="array" ref="R389">IFERROR(INDEX(Overall!$C$3:$C$389,MATCH(B389,Overall!$D$3:$D$389,0)),"No")</f>
        <v>No</v>
      </c>
      <c r="S389" s="93">
        <f t="shared" si="12"/>
        <v>1</v>
      </c>
      <c r="T389" s="136"/>
      <c r="U389" s="3" t="str">
        <f t="shared" si="13"/>
        <v/>
      </c>
      <c r="W389" s="3">
        <f t="shared" si="8"/>
        <v>0</v>
      </c>
    </row>
    <row r="390" ht="15.75" customHeight="1">
      <c r="B390" s="3" t="str">
        <f>'idp Prjimp'!N385</f>
        <v>Terrance Mitchell</v>
      </c>
      <c r="C390" s="3" t="str">
        <f>'idp Prjimp'!C385</f>
        <v>db</v>
      </c>
      <c r="D390" s="3">
        <f>'idp Prjimp'!D385</f>
        <v>3.2</v>
      </c>
      <c r="E390" s="3">
        <f>'idp Prjimp'!E385</f>
        <v>0</v>
      </c>
      <c r="F390" s="3">
        <f>'idp Prjimp'!F385</f>
        <v>0</v>
      </c>
      <c r="G390" s="3">
        <f>'idp Prjimp'!G385</f>
        <v>1</v>
      </c>
      <c r="H390" s="3">
        <f>'idp Prjimp'!H385</f>
        <v>3</v>
      </c>
      <c r="I390" s="3">
        <f>'idp Prjimp'!I385</f>
        <v>0</v>
      </c>
      <c r="J390" s="3">
        <f>'idp Prjimp'!J385</f>
        <v>16</v>
      </c>
      <c r="K390" s="3">
        <f>'idp Prjimp'!K385</f>
        <v>0</v>
      </c>
      <c r="L390" s="3">
        <f>'idp Prjimp'!L385</f>
        <v>0</v>
      </c>
      <c r="M390" s="3">
        <f t="shared" si="4"/>
        <v>0</v>
      </c>
      <c r="N390" s="3">
        <f t="shared" si="9"/>
        <v>0</v>
      </c>
      <c r="O390" s="3">
        <f t="shared" si="10"/>
        <v>0</v>
      </c>
      <c r="P390" s="100"/>
      <c r="Q390" s="3" t="str">
        <f t="shared" si="11"/>
        <v>#REF!</v>
      </c>
      <c r="R390" s="3" t="str">
        <f t="array" ref="R390">IFERROR(INDEX(Overall!$C$3:$C$389,MATCH(B390,Overall!$D$3:$D$389,0)),"No")</f>
        <v>No</v>
      </c>
      <c r="S390" s="93">
        <f t="shared" si="12"/>
        <v>1</v>
      </c>
      <c r="T390" s="136"/>
      <c r="U390" s="3" t="str">
        <f t="shared" si="13"/>
        <v/>
      </c>
      <c r="W390" s="3">
        <f t="shared" si="8"/>
        <v>0</v>
      </c>
    </row>
    <row r="391" ht="15.75" customHeight="1">
      <c r="B391" s="3" t="str">
        <f>'idp Prjimp'!N386</f>
        <v>Kyle Fuller</v>
      </c>
      <c r="C391" s="3" t="str">
        <f>'idp Prjimp'!C386</f>
        <v>db</v>
      </c>
      <c r="D391" s="3">
        <f>'idp Prjimp'!D386</f>
        <v>9.833711</v>
      </c>
      <c r="E391" s="3">
        <f>'idp Prjimp'!E386</f>
        <v>0</v>
      </c>
      <c r="F391" s="3">
        <f>'idp Prjimp'!F386</f>
        <v>0.200467</v>
      </c>
      <c r="G391" s="3">
        <f>'idp Prjimp'!G386</f>
        <v>3.446284</v>
      </c>
      <c r="H391" s="3">
        <f>'idp Prjimp'!H386</f>
        <v>13.14175</v>
      </c>
      <c r="I391" s="3">
        <f>'idp Prjimp'!I386</f>
        <v>0.031323</v>
      </c>
      <c r="J391" s="3">
        <f>'idp Prjimp'!J386</f>
        <v>67.97543</v>
      </c>
      <c r="K391" s="3">
        <f>'idp Prjimp'!K386</f>
        <v>0</v>
      </c>
      <c r="L391" s="3">
        <f>'idp Prjimp'!L386</f>
        <v>0</v>
      </c>
      <c r="M391" s="3">
        <f t="shared" si="4"/>
        <v>0</v>
      </c>
      <c r="N391" s="3">
        <f t="shared" si="9"/>
        <v>0</v>
      </c>
      <c r="O391" s="3">
        <f t="shared" si="10"/>
        <v>0</v>
      </c>
      <c r="P391" s="100"/>
      <c r="Q391" s="3" t="str">
        <f t="shared" si="11"/>
        <v>#REF!</v>
      </c>
      <c r="R391" s="3" t="str">
        <f t="array" ref="R391">IFERROR(INDEX(Overall!$C$3:$C$389,MATCH(B391,Overall!$D$3:$D$389,0)),"No")</f>
        <v>No</v>
      </c>
      <c r="S391" s="93">
        <f t="shared" si="12"/>
        <v>1</v>
      </c>
      <c r="T391" s="136"/>
      <c r="U391" s="3" t="str">
        <f t="shared" si="13"/>
        <v/>
      </c>
      <c r="W391" s="3">
        <f t="shared" si="8"/>
        <v>0</v>
      </c>
    </row>
    <row r="392" ht="15.75" customHeight="1">
      <c r="B392" s="3" t="str">
        <f>'idp Prjimp'!N387</f>
        <v>Jaylen Watkins</v>
      </c>
      <c r="C392" s="3" t="str">
        <f>'idp Prjimp'!C387</f>
        <v>db</v>
      </c>
      <c r="D392" s="3">
        <f>'idp Prjimp'!D387</f>
        <v>1</v>
      </c>
      <c r="E392" s="3">
        <f>'idp Prjimp'!E387</f>
        <v>0</v>
      </c>
      <c r="F392" s="3">
        <f>'idp Prjimp'!F387</f>
        <v>0</v>
      </c>
      <c r="G392" s="3">
        <f>'idp Prjimp'!G387</f>
        <v>0</v>
      </c>
      <c r="H392" s="3">
        <f>'idp Prjimp'!H387</f>
        <v>0</v>
      </c>
      <c r="I392" s="3">
        <f>'idp Prjimp'!I387</f>
        <v>0</v>
      </c>
      <c r="J392" s="3">
        <f>'idp Prjimp'!J387</f>
        <v>3.2</v>
      </c>
      <c r="K392" s="3">
        <f>'idp Prjimp'!K387</f>
        <v>0</v>
      </c>
      <c r="L392" s="3">
        <f>'idp Prjimp'!L387</f>
        <v>0</v>
      </c>
      <c r="M392" s="3">
        <f t="shared" si="4"/>
        <v>0</v>
      </c>
      <c r="N392" s="3">
        <f t="shared" si="9"/>
        <v>0</v>
      </c>
      <c r="O392" s="3">
        <f t="shared" si="10"/>
        <v>0</v>
      </c>
      <c r="P392" s="100"/>
      <c r="Q392" s="3" t="str">
        <f t="shared" si="11"/>
        <v>#REF!</v>
      </c>
      <c r="R392" s="3" t="str">
        <f t="array" ref="R392">IFERROR(INDEX(Overall!$C$3:$C$389,MATCH(B392,Overall!$D$3:$D$389,0)),"No")</f>
        <v>No</v>
      </c>
      <c r="S392" s="93">
        <f t="shared" si="12"/>
        <v>1</v>
      </c>
      <c r="T392" s="136"/>
      <c r="U392" s="3" t="str">
        <f t="shared" si="13"/>
        <v/>
      </c>
      <c r="W392" s="3">
        <f t="shared" si="8"/>
        <v>0</v>
      </c>
    </row>
    <row r="393" ht="15.75" customHeight="1">
      <c r="B393" s="3" t="str">
        <f>'idp Prjimp'!N388</f>
        <v>Terrence Brooks</v>
      </c>
      <c r="C393" s="3" t="str">
        <f>'idp Prjimp'!C388</f>
        <v>db</v>
      </c>
      <c r="D393" s="3">
        <f>'idp Prjimp'!D388</f>
        <v>7.3</v>
      </c>
      <c r="E393" s="3">
        <f>'idp Prjimp'!E388</f>
        <v>0</v>
      </c>
      <c r="F393" s="3">
        <f>'idp Prjimp'!F388</f>
        <v>0</v>
      </c>
      <c r="G393" s="3">
        <f>'idp Prjimp'!G388</f>
        <v>1.1</v>
      </c>
      <c r="H393" s="3">
        <f>'idp Prjimp'!H388</f>
        <v>1.5</v>
      </c>
      <c r="I393" s="3">
        <f>'idp Prjimp'!I388</f>
        <v>0</v>
      </c>
      <c r="J393" s="3">
        <f>'idp Prjimp'!J388</f>
        <v>9.1</v>
      </c>
      <c r="K393" s="3">
        <f>'idp Prjimp'!K388</f>
        <v>0</v>
      </c>
      <c r="L393" s="3">
        <f>'idp Prjimp'!L388</f>
        <v>0</v>
      </c>
      <c r="M393" s="3">
        <f t="shared" si="4"/>
        <v>0</v>
      </c>
      <c r="N393" s="3">
        <f t="shared" si="9"/>
        <v>0</v>
      </c>
      <c r="O393" s="3">
        <f t="shared" si="10"/>
        <v>0</v>
      </c>
      <c r="P393" s="100"/>
      <c r="Q393" s="3" t="str">
        <f t="shared" si="11"/>
        <v>#REF!</v>
      </c>
      <c r="R393" s="3" t="str">
        <f t="array" ref="R393">IFERROR(INDEX(Overall!$C$3:$C$389,MATCH(B393,Overall!$D$3:$D$389,0)),"No")</f>
        <v>No</v>
      </c>
      <c r="S393" s="93">
        <f t="shared" si="12"/>
        <v>1</v>
      </c>
      <c r="T393" s="136"/>
      <c r="U393" s="3" t="str">
        <f t="shared" si="13"/>
        <v/>
      </c>
      <c r="W393" s="3">
        <f t="shared" si="8"/>
        <v>0</v>
      </c>
    </row>
    <row r="394" ht="15.75" customHeight="1">
      <c r="B394" s="3" t="str">
        <f>'idp Prjimp'!N389</f>
        <v>Jimmie Ward</v>
      </c>
      <c r="C394" s="3" t="str">
        <f>'idp Prjimp'!C389</f>
        <v>db</v>
      </c>
      <c r="D394" s="3">
        <f>'idp Prjimp'!D389</f>
        <v>19</v>
      </c>
      <c r="E394" s="3">
        <f>'idp Prjimp'!E389</f>
        <v>0.8</v>
      </c>
      <c r="F394" s="3">
        <f>'idp Prjimp'!F389</f>
        <v>0.714453</v>
      </c>
      <c r="G394" s="3">
        <f>'idp Prjimp'!G389</f>
        <v>1.081602</v>
      </c>
      <c r="H394" s="3">
        <f>'idp Prjimp'!H389</f>
        <v>7.735347</v>
      </c>
      <c r="I394" s="3">
        <f>'idp Prjimp'!I389</f>
        <v>0.675963</v>
      </c>
      <c r="J394" s="3">
        <f>'idp Prjimp'!J389</f>
        <v>62.48931</v>
      </c>
      <c r="K394" s="3">
        <f>'idp Prjimp'!K389</f>
        <v>0</v>
      </c>
      <c r="L394" s="3">
        <f>'idp Prjimp'!L389</f>
        <v>0</v>
      </c>
      <c r="M394" s="3">
        <f t="shared" si="4"/>
        <v>0</v>
      </c>
      <c r="N394" s="3">
        <f t="shared" si="9"/>
        <v>0</v>
      </c>
      <c r="O394" s="3">
        <f t="shared" si="10"/>
        <v>0</v>
      </c>
      <c r="P394" s="100"/>
      <c r="Q394" s="3" t="str">
        <f t="shared" si="11"/>
        <v>#REF!</v>
      </c>
      <c r="R394" s="3" t="str">
        <f t="array" ref="R394">IFERROR(INDEX(Overall!$C$3:$C$389,MATCH(B394,Overall!$D$3:$D$389,0)),"No")</f>
        <v>No</v>
      </c>
      <c r="S394" s="93">
        <f t="shared" si="12"/>
        <v>1</v>
      </c>
      <c r="T394" s="136"/>
      <c r="U394" s="3" t="str">
        <f t="shared" si="13"/>
        <v/>
      </c>
      <c r="W394" s="3">
        <f t="shared" si="8"/>
        <v>0</v>
      </c>
    </row>
    <row r="395" ht="15.75" customHeight="1">
      <c r="B395" s="3" t="str">
        <f>'idp Prjimp'!N390</f>
        <v>Pierre Desir</v>
      </c>
      <c r="C395" s="3" t="str">
        <f>'idp Prjimp'!C390</f>
        <v>db</v>
      </c>
      <c r="D395" s="3">
        <f>'idp Prjimp'!D390</f>
        <v>14.46667</v>
      </c>
      <c r="E395" s="3">
        <f>'idp Prjimp'!E390</f>
        <v>0</v>
      </c>
      <c r="F395" s="3">
        <f>'idp Prjimp'!F390</f>
        <v>0.208382</v>
      </c>
      <c r="G395" s="3">
        <f>'idp Prjimp'!G390</f>
        <v>1.955686</v>
      </c>
      <c r="H395" s="3">
        <f>'idp Prjimp'!H390</f>
        <v>7.954946</v>
      </c>
      <c r="I395" s="3">
        <f>'idp Prjimp'!I390</f>
        <v>0.264129</v>
      </c>
      <c r="J395" s="3">
        <f>'idp Prjimp'!J390</f>
        <v>50.83112</v>
      </c>
      <c r="K395" s="3">
        <f>'idp Prjimp'!K390</f>
        <v>0</v>
      </c>
      <c r="L395" s="3">
        <f>'idp Prjimp'!L390</f>
        <v>0</v>
      </c>
      <c r="M395" s="3">
        <f t="shared" si="4"/>
        <v>0</v>
      </c>
      <c r="N395" s="3">
        <f t="shared" si="9"/>
        <v>0</v>
      </c>
      <c r="O395" s="3">
        <f t="shared" si="10"/>
        <v>0</v>
      </c>
      <c r="P395" s="100"/>
      <c r="Q395" s="3" t="str">
        <f t="shared" si="11"/>
        <v>#REF!</v>
      </c>
      <c r="R395" s="3" t="str">
        <f t="array" ref="R395">IFERROR(INDEX(Overall!$C$3:$C$389,MATCH(B395,Overall!$D$3:$D$389,0)),"No")</f>
        <v>No</v>
      </c>
      <c r="S395" s="93">
        <f t="shared" si="12"/>
        <v>1</v>
      </c>
      <c r="T395" s="136"/>
      <c r="U395" s="3" t="str">
        <f t="shared" si="13"/>
        <v/>
      </c>
      <c r="W395" s="3">
        <f t="shared" si="8"/>
        <v>0</v>
      </c>
    </row>
    <row r="396" ht="15.75" customHeight="1">
      <c r="B396" s="3" t="str">
        <f>'idp Prjimp'!N391</f>
        <v>Tre Boston</v>
      </c>
      <c r="C396" s="3" t="str">
        <f>'idp Prjimp'!C391</f>
        <v>db</v>
      </c>
      <c r="D396" s="3">
        <f>'idp Prjimp'!D391</f>
        <v>16.3432</v>
      </c>
      <c r="E396" s="3">
        <f>'idp Prjimp'!E391</f>
        <v>0.536827</v>
      </c>
      <c r="F396" s="3">
        <f>'idp Prjimp'!F391</f>
        <v>0.187938</v>
      </c>
      <c r="G396" s="3">
        <f>'idp Prjimp'!G391</f>
        <v>3.362918</v>
      </c>
      <c r="H396" s="3">
        <f>'idp Prjimp'!H391</f>
        <v>10.28058</v>
      </c>
      <c r="I396" s="3">
        <f>'idp Prjimp'!I391</f>
        <v>0.095428</v>
      </c>
      <c r="J396" s="3">
        <f>'idp Prjimp'!J391</f>
        <v>61.83327</v>
      </c>
      <c r="K396" s="3">
        <f>'idp Prjimp'!K391</f>
        <v>0</v>
      </c>
      <c r="L396" s="3">
        <f>'idp Prjimp'!L391</f>
        <v>0</v>
      </c>
      <c r="M396" s="3">
        <f t="shared" si="4"/>
        <v>0</v>
      </c>
      <c r="N396" s="3">
        <f t="shared" si="9"/>
        <v>0</v>
      </c>
      <c r="O396" s="3">
        <f t="shared" si="10"/>
        <v>0</v>
      </c>
      <c r="P396" s="100"/>
      <c r="Q396" s="3" t="str">
        <f t="shared" si="11"/>
        <v>#REF!</v>
      </c>
      <c r="R396" s="3" t="str">
        <f t="array" ref="R396">IFERROR(INDEX(Overall!$C$3:$C$389,MATCH(B396,Overall!$D$3:$D$389,0)),"No")</f>
        <v>No</v>
      </c>
      <c r="S396" s="93">
        <f t="shared" si="12"/>
        <v>1</v>
      </c>
      <c r="T396" s="136"/>
      <c r="U396" s="3" t="str">
        <f t="shared" si="13"/>
        <v/>
      </c>
      <c r="W396" s="3">
        <f t="shared" si="8"/>
        <v>0</v>
      </c>
    </row>
    <row r="397" ht="15.75" customHeight="1">
      <c r="B397" s="3" t="str">
        <f>'idp Prjimp'!N392</f>
        <v>Ricardo Allen</v>
      </c>
      <c r="C397" s="3" t="str">
        <f>'idp Prjimp'!C392</f>
        <v>db</v>
      </c>
      <c r="D397" s="3">
        <f>'idp Prjimp'!D392</f>
        <v>18.54745</v>
      </c>
      <c r="E397" s="3">
        <f>'idp Prjimp'!E392</f>
        <v>0</v>
      </c>
      <c r="F397" s="3">
        <f>'idp Prjimp'!F392</f>
        <v>0.169144</v>
      </c>
      <c r="G397" s="3">
        <f>'idp Prjimp'!G392</f>
        <v>1.555175</v>
      </c>
      <c r="H397" s="3">
        <f>'idp Prjimp'!H392</f>
        <v>8.22216</v>
      </c>
      <c r="I397" s="3">
        <f>'idp Prjimp'!I392</f>
        <v>0</v>
      </c>
      <c r="J397" s="3">
        <f>'idp Prjimp'!J392</f>
        <v>55.34895</v>
      </c>
      <c r="K397" s="3">
        <f>'idp Prjimp'!K392</f>
        <v>0</v>
      </c>
      <c r="L397" s="3">
        <f>'idp Prjimp'!L392</f>
        <v>0</v>
      </c>
      <c r="M397" s="3">
        <f t="shared" si="4"/>
        <v>0</v>
      </c>
      <c r="N397" s="3">
        <f t="shared" si="9"/>
        <v>0</v>
      </c>
      <c r="O397" s="3">
        <f t="shared" si="10"/>
        <v>0</v>
      </c>
      <c r="P397" s="100"/>
      <c r="Q397" s="3" t="str">
        <f t="shared" si="11"/>
        <v>#REF!</v>
      </c>
      <c r="R397" s="3" t="str">
        <f t="array" ref="R397">IFERROR(INDEX(Overall!$C$3:$C$389,MATCH(B397,Overall!$D$3:$D$389,0)),"No")</f>
        <v>No</v>
      </c>
      <c r="S397" s="93">
        <f t="shared" si="12"/>
        <v>1</v>
      </c>
      <c r="T397" s="136"/>
      <c r="U397" s="3" t="str">
        <f t="shared" si="13"/>
        <v/>
      </c>
      <c r="W397" s="3">
        <f t="shared" si="8"/>
        <v>0</v>
      </c>
    </row>
    <row r="398" ht="15.75" customHeight="1">
      <c r="B398" s="3" t="str">
        <f>'idp Prjimp'!N393</f>
        <v>Phillip Gaines</v>
      </c>
      <c r="C398" s="3" t="str">
        <f>'idp Prjimp'!C393</f>
        <v>db</v>
      </c>
      <c r="D398" s="3">
        <f>'idp Prjimp'!D393</f>
        <v>0.03</v>
      </c>
      <c r="E398" s="3">
        <f>'idp Prjimp'!E393</f>
        <v>0</v>
      </c>
      <c r="F398" s="3">
        <f>'idp Prjimp'!F393</f>
        <v>0</v>
      </c>
      <c r="G398" s="3">
        <f>'idp Prjimp'!G393</f>
        <v>0</v>
      </c>
      <c r="H398" s="3">
        <f>'idp Prjimp'!H393</f>
        <v>0.2</v>
      </c>
      <c r="I398" s="3">
        <f>'idp Prjimp'!I393</f>
        <v>0</v>
      </c>
      <c r="J398" s="3">
        <f>'idp Prjimp'!J393</f>
        <v>0.6</v>
      </c>
      <c r="K398" s="3">
        <f>'idp Prjimp'!K393</f>
        <v>0</v>
      </c>
      <c r="L398" s="3">
        <f>'idp Prjimp'!L393</f>
        <v>0</v>
      </c>
      <c r="M398" s="3">
        <f t="shared" si="4"/>
        <v>0</v>
      </c>
      <c r="N398" s="3">
        <f t="shared" si="9"/>
        <v>0</v>
      </c>
      <c r="O398" s="3">
        <f t="shared" si="10"/>
        <v>0</v>
      </c>
      <c r="P398" s="100"/>
      <c r="Q398" s="3" t="str">
        <f t="shared" si="11"/>
        <v>#REF!</v>
      </c>
      <c r="R398" s="3" t="str">
        <f t="array" ref="R398">IFERROR(INDEX(Overall!$C$3:$C$389,MATCH(B398,Overall!$D$3:$D$389,0)),"No")</f>
        <v>No</v>
      </c>
      <c r="S398" s="93">
        <f t="shared" si="12"/>
        <v>1</v>
      </c>
      <c r="T398" s="136"/>
      <c r="U398" s="3" t="str">
        <f t="shared" si="13"/>
        <v/>
      </c>
      <c r="W398" s="3">
        <f t="shared" si="8"/>
        <v>0</v>
      </c>
    </row>
    <row r="399" ht="15.75" customHeight="1">
      <c r="B399" s="3" t="str">
        <f>'idp Prjimp'!N394</f>
        <v>Nevin Lawson</v>
      </c>
      <c r="C399" s="3" t="str">
        <f>'idp Prjimp'!C394</f>
        <v>db</v>
      </c>
      <c r="D399" s="3">
        <f>'idp Prjimp'!D394</f>
        <v>11.7</v>
      </c>
      <c r="E399" s="3">
        <f>'idp Prjimp'!E394</f>
        <v>0</v>
      </c>
      <c r="F399" s="3">
        <f>'idp Prjimp'!F394</f>
        <v>0.26792</v>
      </c>
      <c r="G399" s="3">
        <f>'idp Prjimp'!G394</f>
        <v>1.07168</v>
      </c>
      <c r="H399" s="3">
        <f>'idp Prjimp'!H394</f>
        <v>3.189307</v>
      </c>
      <c r="I399" s="3">
        <f>'idp Prjimp'!I394</f>
        <v>0.251926</v>
      </c>
      <c r="J399" s="3">
        <f>'idp Prjimp'!J394</f>
        <v>52.27639</v>
      </c>
      <c r="K399" s="3">
        <f>'idp Prjimp'!K394</f>
        <v>0</v>
      </c>
      <c r="L399" s="3">
        <f>'idp Prjimp'!L394</f>
        <v>0</v>
      </c>
      <c r="M399" s="3">
        <f t="shared" si="4"/>
        <v>0</v>
      </c>
      <c r="N399" s="3">
        <f t="shared" si="9"/>
        <v>0</v>
      </c>
      <c r="O399" s="3">
        <f t="shared" si="10"/>
        <v>0</v>
      </c>
      <c r="P399" s="100"/>
      <c r="Q399" s="3" t="str">
        <f t="shared" si="11"/>
        <v>#REF!</v>
      </c>
      <c r="R399" s="3" t="str">
        <f t="array" ref="R399">IFERROR(INDEX(Overall!$C$3:$C$389,MATCH(B399,Overall!$D$3:$D$389,0)),"No")</f>
        <v>No</v>
      </c>
      <c r="S399" s="93">
        <f t="shared" si="12"/>
        <v>1</v>
      </c>
      <c r="T399" s="136"/>
      <c r="U399" s="3" t="str">
        <f t="shared" si="13"/>
        <v/>
      </c>
      <c r="W399" s="3">
        <f t="shared" si="8"/>
        <v>0</v>
      </c>
    </row>
    <row r="400" ht="15.75" customHeight="1">
      <c r="B400" s="3" t="str">
        <f>'idp Prjimp'!N395</f>
        <v>T.J. Carrie</v>
      </c>
      <c r="C400" s="3" t="str">
        <f>'idp Prjimp'!C395</f>
        <v>db</v>
      </c>
      <c r="D400" s="3">
        <f>'idp Prjimp'!D395</f>
        <v>11.1</v>
      </c>
      <c r="E400" s="3">
        <f>'idp Prjimp'!E395</f>
        <v>1.1</v>
      </c>
      <c r="F400" s="3">
        <f>'idp Prjimp'!F395</f>
        <v>0.541233</v>
      </c>
      <c r="G400" s="3">
        <f>'idp Prjimp'!G395</f>
        <v>0.307612</v>
      </c>
      <c r="H400" s="3">
        <f>'idp Prjimp'!H395</f>
        <v>3.211371</v>
      </c>
      <c r="I400" s="3">
        <f>'idp Prjimp'!I395</f>
        <v>1.114114</v>
      </c>
      <c r="J400" s="3">
        <f>'idp Prjimp'!J395</f>
        <v>47.37304</v>
      </c>
      <c r="K400" s="3">
        <f>'idp Prjimp'!K395</f>
        <v>0</v>
      </c>
      <c r="L400" s="3">
        <f>'idp Prjimp'!L395</f>
        <v>0</v>
      </c>
      <c r="M400" s="3">
        <f t="shared" si="4"/>
        <v>0</v>
      </c>
      <c r="N400" s="3">
        <f t="shared" si="9"/>
        <v>0</v>
      </c>
      <c r="O400" s="3">
        <f t="shared" si="10"/>
        <v>0</v>
      </c>
      <c r="P400" s="100"/>
      <c r="Q400" s="3" t="str">
        <f t="shared" si="11"/>
        <v>#REF!</v>
      </c>
      <c r="R400" s="3" t="str">
        <f t="array" ref="R400">IFERROR(INDEX(Overall!$C$3:$C$389,MATCH(B400,Overall!$D$3:$D$389,0)),"No")</f>
        <v>No</v>
      </c>
      <c r="S400" s="93">
        <f t="shared" si="12"/>
        <v>1</v>
      </c>
      <c r="T400" s="136"/>
      <c r="U400" s="3" t="str">
        <f t="shared" si="13"/>
        <v/>
      </c>
      <c r="W400" s="3">
        <f t="shared" si="8"/>
        <v>0</v>
      </c>
    </row>
    <row r="401" ht="15.75" customHeight="1">
      <c r="B401" s="3" t="str">
        <f>'idp Prjimp'!N396</f>
        <v>Daniel Sorensen</v>
      </c>
      <c r="C401" s="3" t="str">
        <f>'idp Prjimp'!C396</f>
        <v>db</v>
      </c>
      <c r="D401" s="3">
        <f>'idp Prjimp'!D396</f>
        <v>20.2</v>
      </c>
      <c r="E401" s="3">
        <f>'idp Prjimp'!E396</f>
        <v>0.9</v>
      </c>
      <c r="F401" s="3">
        <f>'idp Prjimp'!F396</f>
        <v>0</v>
      </c>
      <c r="G401" s="3">
        <f>'idp Prjimp'!G396</f>
        <v>2.4</v>
      </c>
      <c r="H401" s="3">
        <f>'idp Prjimp'!H396</f>
        <v>7.4</v>
      </c>
      <c r="I401" s="3">
        <f>'idp Prjimp'!I396</f>
        <v>0.4</v>
      </c>
      <c r="J401" s="3">
        <f>'idp Prjimp'!J396</f>
        <v>54.6</v>
      </c>
      <c r="K401" s="3">
        <f>'idp Prjimp'!K396</f>
        <v>0</v>
      </c>
      <c r="L401" s="3">
        <f>'idp Prjimp'!L396</f>
        <v>0</v>
      </c>
      <c r="M401" s="3">
        <f t="shared" si="4"/>
        <v>0</v>
      </c>
      <c r="N401" s="3">
        <f t="shared" si="9"/>
        <v>0</v>
      </c>
      <c r="O401" s="3">
        <f t="shared" si="10"/>
        <v>0</v>
      </c>
      <c r="P401" s="100"/>
      <c r="Q401" s="3" t="str">
        <f t="shared" si="11"/>
        <v>#REF!</v>
      </c>
      <c r="R401" s="3" t="str">
        <f t="array" ref="R401">IFERROR(INDEX(Overall!$C$3:$C$389,MATCH(B401,Overall!$D$3:$D$389,0)),"No")</f>
        <v>No</v>
      </c>
      <c r="S401" s="93">
        <f t="shared" si="12"/>
        <v>1</v>
      </c>
      <c r="T401" s="136"/>
      <c r="U401" s="3" t="str">
        <f t="shared" si="13"/>
        <v/>
      </c>
      <c r="W401" s="3">
        <f t="shared" si="8"/>
        <v>0</v>
      </c>
    </row>
    <row r="402" ht="15.75" customHeight="1">
      <c r="B402" s="3" t="str">
        <f>'idp Prjimp'!N397</f>
        <v>Kenny Ladler</v>
      </c>
      <c r="C402" s="3" t="str">
        <f>'idp Prjimp'!C397</f>
        <v>db</v>
      </c>
      <c r="D402" s="3">
        <f>'idp Prjimp'!D397</f>
        <v>0</v>
      </c>
      <c r="E402" s="3">
        <f>'idp Prjimp'!E397</f>
        <v>0</v>
      </c>
      <c r="F402" s="3">
        <f>'idp Prjimp'!F397</f>
        <v>0</v>
      </c>
      <c r="G402" s="3">
        <f>'idp Prjimp'!G397</f>
        <v>0</v>
      </c>
      <c r="H402" s="3">
        <f>'idp Prjimp'!H397</f>
        <v>0</v>
      </c>
      <c r="I402" s="3">
        <f>'idp Prjimp'!I397</f>
        <v>0</v>
      </c>
      <c r="J402" s="3">
        <f>'idp Prjimp'!J397</f>
        <v>2</v>
      </c>
      <c r="K402" s="3">
        <f>'idp Prjimp'!K397</f>
        <v>0</v>
      </c>
      <c r="L402" s="3">
        <f>'idp Prjimp'!L397</f>
        <v>0</v>
      </c>
      <c r="M402" s="3">
        <f t="shared" si="4"/>
        <v>0</v>
      </c>
      <c r="N402" s="3">
        <f t="shared" si="9"/>
        <v>0</v>
      </c>
      <c r="O402" s="3">
        <f t="shared" si="10"/>
        <v>0</v>
      </c>
      <c r="P402" s="100"/>
      <c r="Q402" s="3" t="str">
        <f t="shared" si="11"/>
        <v>#REF!</v>
      </c>
      <c r="R402" s="3" t="str">
        <f t="array" ref="R402">IFERROR(INDEX(Overall!$C$3:$C$389,MATCH(B402,Overall!$D$3:$D$389,0)),"No")</f>
        <v>No</v>
      </c>
      <c r="S402" s="93">
        <f t="shared" si="12"/>
        <v>1</v>
      </c>
      <c r="T402" s="136"/>
      <c r="U402" s="3" t="str">
        <f t="shared" si="13"/>
        <v/>
      </c>
      <c r="W402" s="3">
        <f t="shared" si="8"/>
        <v>0</v>
      </c>
    </row>
    <row r="403" ht="15.75" customHeight="1">
      <c r="B403" s="3" t="str">
        <f>'idp Prjimp'!N398</f>
        <v>Malcolm Butler</v>
      </c>
      <c r="C403" s="3" t="str">
        <f>'idp Prjimp'!C398</f>
        <v>db</v>
      </c>
      <c r="D403" s="3">
        <f>'idp Prjimp'!D398</f>
        <v>10.2</v>
      </c>
      <c r="E403" s="3">
        <f>'idp Prjimp'!E398</f>
        <v>0</v>
      </c>
      <c r="F403" s="3">
        <f>'idp Prjimp'!F398</f>
        <v>0.277843</v>
      </c>
      <c r="G403" s="3">
        <f>'idp Prjimp'!G398</f>
        <v>2.50453</v>
      </c>
      <c r="H403" s="3">
        <f>'idp Prjimp'!H398</f>
        <v>9.102311</v>
      </c>
      <c r="I403" s="3">
        <f>'idp Prjimp'!I398</f>
        <v>0.251156</v>
      </c>
      <c r="J403" s="3">
        <f>'idp Prjimp'!J398</f>
        <v>45.44271</v>
      </c>
      <c r="K403" s="3">
        <f>'idp Prjimp'!K398</f>
        <v>0</v>
      </c>
      <c r="L403" s="3">
        <f>'idp Prjimp'!L398</f>
        <v>0</v>
      </c>
      <c r="M403" s="3">
        <f t="shared" si="4"/>
        <v>0</v>
      </c>
      <c r="N403" s="3">
        <f t="shared" si="9"/>
        <v>0</v>
      </c>
      <c r="O403" s="3">
        <f t="shared" si="10"/>
        <v>0</v>
      </c>
      <c r="P403" s="100"/>
      <c r="Q403" s="3" t="str">
        <f t="shared" si="11"/>
        <v>#REF!</v>
      </c>
      <c r="R403" s="3" t="str">
        <f t="array" ref="R403">IFERROR(INDEX(Overall!$C$3:$C$389,MATCH(B403,Overall!$D$3:$D$389,0)),"No")</f>
        <v>No</v>
      </c>
      <c r="S403" s="93">
        <f t="shared" si="12"/>
        <v>1</v>
      </c>
      <c r="T403" s="136"/>
      <c r="U403" s="3" t="str">
        <f t="shared" si="13"/>
        <v/>
      </c>
      <c r="W403" s="3">
        <f t="shared" si="8"/>
        <v>0</v>
      </c>
    </row>
    <row r="404" ht="15.75" customHeight="1">
      <c r="B404" s="3" t="str">
        <f>'idp Prjimp'!N399</f>
        <v>KWaun Williams</v>
      </c>
      <c r="C404" s="3" t="str">
        <f>'idp Prjimp'!C399</f>
        <v>db</v>
      </c>
      <c r="D404" s="3">
        <f>'idp Prjimp'!D399</f>
        <v>10.26667</v>
      </c>
      <c r="E404" s="3">
        <f>'idp Prjimp'!E399</f>
        <v>3.433333</v>
      </c>
      <c r="F404" s="3">
        <f>'idp Prjimp'!F399</f>
        <v>0</v>
      </c>
      <c r="G404" s="3">
        <f>'idp Prjimp'!G399</f>
        <v>1.933333</v>
      </c>
      <c r="H404" s="3">
        <f>'idp Prjimp'!H399</f>
        <v>1.933333</v>
      </c>
      <c r="I404" s="3">
        <f>'idp Prjimp'!I399</f>
        <v>1.566667</v>
      </c>
      <c r="J404" s="3">
        <f>'idp Prjimp'!J399</f>
        <v>38.56667</v>
      </c>
      <c r="K404" s="3">
        <f>'idp Prjimp'!K399</f>
        <v>0</v>
      </c>
      <c r="L404" s="3">
        <f>'idp Prjimp'!L399</f>
        <v>0</v>
      </c>
      <c r="M404" s="3">
        <f t="shared" si="4"/>
        <v>0</v>
      </c>
      <c r="N404" s="3">
        <f t="shared" si="9"/>
        <v>0</v>
      </c>
      <c r="O404" s="3">
        <f t="shared" si="10"/>
        <v>0</v>
      </c>
      <c r="P404" s="100"/>
      <c r="Q404" s="3" t="str">
        <f t="shared" si="11"/>
        <v>#REF!</v>
      </c>
      <c r="R404" s="3" t="str">
        <f t="array" ref="R404">IFERROR(INDEX(Overall!$C$3:$C$389,MATCH(B404,Overall!$D$3:$D$389,0)),"No")</f>
        <v>No</v>
      </c>
      <c r="S404" s="93">
        <f t="shared" si="12"/>
        <v>1</v>
      </c>
      <c r="T404" s="136"/>
      <c r="U404" s="3" t="str">
        <f t="shared" si="13"/>
        <v/>
      </c>
      <c r="W404" s="3">
        <f t="shared" si="8"/>
        <v>0</v>
      </c>
    </row>
    <row r="405" ht="15.75" customHeight="1">
      <c r="B405" s="3" t="str">
        <f>'idp Prjimp'!N400</f>
        <v>C.J. Goodwin</v>
      </c>
      <c r="C405" s="3" t="str">
        <f>'idp Prjimp'!C400</f>
        <v>db</v>
      </c>
      <c r="D405" s="3">
        <f>'idp Prjimp'!D400</f>
        <v>0</v>
      </c>
      <c r="E405" s="3">
        <f>'idp Prjimp'!E400</f>
        <v>0</v>
      </c>
      <c r="F405" s="3">
        <f>'idp Prjimp'!F400</f>
        <v>0</v>
      </c>
      <c r="G405" s="3">
        <f>'idp Prjimp'!G400</f>
        <v>0</v>
      </c>
      <c r="H405" s="3">
        <f>'idp Prjimp'!H400</f>
        <v>0</v>
      </c>
      <c r="I405" s="3">
        <f>'idp Prjimp'!I400</f>
        <v>0</v>
      </c>
      <c r="J405" s="3">
        <f>'idp Prjimp'!J400</f>
        <v>0.02</v>
      </c>
      <c r="K405" s="3">
        <f>'idp Prjimp'!K400</f>
        <v>0</v>
      </c>
      <c r="L405" s="3">
        <f>'idp Prjimp'!L400</f>
        <v>0</v>
      </c>
      <c r="M405" s="3">
        <f t="shared" si="4"/>
        <v>0</v>
      </c>
      <c r="N405" s="3">
        <f t="shared" si="9"/>
        <v>0</v>
      </c>
      <c r="O405" s="3">
        <f t="shared" si="10"/>
        <v>0</v>
      </c>
      <c r="P405" s="100"/>
      <c r="Q405" s="3" t="str">
        <f t="shared" si="11"/>
        <v>#REF!</v>
      </c>
      <c r="R405" s="3" t="str">
        <f t="array" ref="R405">IFERROR(INDEX(Overall!$C$3:$C$389,MATCH(B405,Overall!$D$3:$D$389,0)),"No")</f>
        <v>No</v>
      </c>
      <c r="S405" s="93">
        <f t="shared" si="12"/>
        <v>1</v>
      </c>
      <c r="T405" s="136"/>
      <c r="U405" s="3" t="str">
        <f t="shared" si="13"/>
        <v/>
      </c>
      <c r="W405" s="3">
        <f t="shared" si="8"/>
        <v>0</v>
      </c>
    </row>
    <row r="406" ht="15.75" customHeight="1">
      <c r="B406" s="3" t="str">
        <f>'idp Prjimp'!N401</f>
        <v>Adrian Phillips</v>
      </c>
      <c r="C406" s="3" t="str">
        <f>'idp Prjimp'!C401</f>
        <v>db</v>
      </c>
      <c r="D406" s="3">
        <f>'idp Prjimp'!D401</f>
        <v>20.4</v>
      </c>
      <c r="E406" s="3">
        <f>'idp Prjimp'!E401</f>
        <v>1.2</v>
      </c>
      <c r="F406" s="3">
        <f>'idp Prjimp'!F401</f>
        <v>0</v>
      </c>
      <c r="G406" s="3">
        <f>'idp Prjimp'!G401</f>
        <v>3.4</v>
      </c>
      <c r="H406" s="3">
        <f>'idp Prjimp'!H401</f>
        <v>12.7</v>
      </c>
      <c r="I406" s="3">
        <f>'idp Prjimp'!I401</f>
        <v>0</v>
      </c>
      <c r="J406" s="3">
        <f>'idp Prjimp'!J401</f>
        <v>61.9</v>
      </c>
      <c r="K406" s="3">
        <f>'idp Prjimp'!K401</f>
        <v>0</v>
      </c>
      <c r="L406" s="3">
        <f>'idp Prjimp'!L401</f>
        <v>0</v>
      </c>
      <c r="M406" s="3">
        <f t="shared" si="4"/>
        <v>0</v>
      </c>
      <c r="N406" s="3">
        <f t="shared" si="9"/>
        <v>0</v>
      </c>
      <c r="O406" s="3">
        <f t="shared" si="10"/>
        <v>0</v>
      </c>
      <c r="P406" s="100"/>
      <c r="Q406" s="3" t="str">
        <f t="shared" si="11"/>
        <v>#REF!</v>
      </c>
      <c r="R406" s="3" t="str">
        <f t="array" ref="R406">IFERROR(INDEX(Overall!$C$3:$C$389,MATCH(B406,Overall!$D$3:$D$389,0)),"No")</f>
        <v>No</v>
      </c>
      <c r="S406" s="93">
        <f t="shared" si="12"/>
        <v>1</v>
      </c>
      <c r="T406" s="136"/>
      <c r="U406" s="3" t="str">
        <f t="shared" si="13"/>
        <v/>
      </c>
      <c r="W406" s="3">
        <f t="shared" si="8"/>
        <v>0</v>
      </c>
    </row>
    <row r="407" ht="15.75" customHeight="1">
      <c r="B407" s="3" t="str">
        <f>'idp Prjimp'!N402</f>
        <v>Eric Rowe</v>
      </c>
      <c r="C407" s="100" t="str">
        <f>'idp Prjimp'!C402</f>
        <v>db</v>
      </c>
      <c r="D407" s="100">
        <f>'idp Prjimp'!D402</f>
        <v>28.9</v>
      </c>
      <c r="E407" s="100">
        <f>'idp Prjimp'!E402</f>
        <v>2.4</v>
      </c>
      <c r="F407" s="100">
        <f>'idp Prjimp'!F402</f>
        <v>0.188536</v>
      </c>
      <c r="G407" s="100">
        <f>'idp Prjimp'!G402</f>
        <v>2.316857</v>
      </c>
      <c r="H407" s="100">
        <f>'idp Prjimp'!H402</f>
        <v>9.793005</v>
      </c>
      <c r="I407" s="100">
        <f>'idp Prjimp'!I402</f>
        <v>0</v>
      </c>
      <c r="J407" s="100">
        <f>'idp Prjimp'!J402</f>
        <v>69.86182</v>
      </c>
      <c r="K407" s="100">
        <f>'idp Prjimp'!K402</f>
        <v>0</v>
      </c>
      <c r="L407" s="100">
        <f>'idp Prjimp'!L402</f>
        <v>0</v>
      </c>
      <c r="M407" s="100">
        <f t="shared" si="4"/>
        <v>0</v>
      </c>
      <c r="N407" s="3">
        <f t="shared" si="9"/>
        <v>0</v>
      </c>
      <c r="O407" s="3">
        <f t="shared" si="10"/>
        <v>0</v>
      </c>
      <c r="P407" s="100"/>
      <c r="Q407" s="3" t="str">
        <f t="shared" si="11"/>
        <v>#REF!</v>
      </c>
      <c r="R407" s="3" t="str">
        <f t="array" ref="R407">IFERROR(INDEX(Overall!$C$3:$C$389,MATCH(B407,Overall!$D$3:$D$389,0)),"No")</f>
        <v>No</v>
      </c>
      <c r="S407" s="93">
        <f t="shared" si="12"/>
        <v>1</v>
      </c>
      <c r="T407" s="136"/>
      <c r="U407" s="3" t="str">
        <f t="shared" si="13"/>
        <v/>
      </c>
      <c r="W407" s="3">
        <f t="shared" si="8"/>
        <v>0</v>
      </c>
    </row>
    <row r="408" ht="15.75" customHeight="1">
      <c r="B408" s="3" t="str">
        <f>'idp Prjimp'!N403</f>
        <v>Kevin Johnson</v>
      </c>
      <c r="C408" s="3" t="str">
        <f>'idp Prjimp'!C403</f>
        <v>db</v>
      </c>
      <c r="D408" s="3">
        <f>'idp Prjimp'!D403</f>
        <v>10</v>
      </c>
      <c r="E408" s="3">
        <f>'idp Prjimp'!E403</f>
        <v>0</v>
      </c>
      <c r="F408" s="3">
        <f>'idp Prjimp'!F403</f>
        <v>0</v>
      </c>
      <c r="G408" s="3">
        <f>'idp Prjimp'!G403</f>
        <v>0</v>
      </c>
      <c r="H408" s="3">
        <f>'idp Prjimp'!H403</f>
        <v>3.8</v>
      </c>
      <c r="I408" s="3">
        <f>'idp Prjimp'!I403</f>
        <v>0.5</v>
      </c>
      <c r="J408" s="3">
        <f>'idp Prjimp'!J403</f>
        <v>22.7</v>
      </c>
      <c r="K408" s="3">
        <f>'idp Prjimp'!K403</f>
        <v>0</v>
      </c>
      <c r="L408" s="3">
        <f>'idp Prjimp'!L403</f>
        <v>0</v>
      </c>
      <c r="M408" s="3">
        <f t="shared" si="4"/>
        <v>0</v>
      </c>
      <c r="N408" s="3">
        <f t="shared" si="9"/>
        <v>0</v>
      </c>
      <c r="O408" s="3">
        <f t="shared" si="10"/>
        <v>0</v>
      </c>
      <c r="P408" s="100"/>
      <c r="Q408" s="3" t="str">
        <f t="shared" si="11"/>
        <v>#REF!</v>
      </c>
      <c r="R408" s="3" t="str">
        <f t="array" ref="R408">IFERROR(INDEX(Overall!$C$3:$C$389,MATCH(B408,Overall!$D$3:$D$389,0)),"No")</f>
        <v>No</v>
      </c>
      <c r="S408" s="93">
        <f t="shared" si="12"/>
        <v>1</v>
      </c>
      <c r="T408" s="136"/>
      <c r="U408" s="3" t="str">
        <f t="shared" si="13"/>
        <v/>
      </c>
      <c r="V408" s="3"/>
      <c r="W408" s="3">
        <f t="shared" si="8"/>
        <v>0</v>
      </c>
      <c r="X408" s="3"/>
    </row>
    <row r="409" ht="15.75" customHeight="1">
      <c r="B409" s="3" t="str">
        <f>'idp Prjimp'!N404</f>
        <v>Quandre Diggs</v>
      </c>
      <c r="C409" s="3" t="str">
        <f>'idp Prjimp'!C404</f>
        <v>db</v>
      </c>
      <c r="D409" s="3">
        <f>'idp Prjimp'!D404</f>
        <v>13.36218</v>
      </c>
      <c r="E409" s="3">
        <f>'idp Prjimp'!E404</f>
        <v>0.138952</v>
      </c>
      <c r="F409" s="3">
        <f>'idp Prjimp'!F404</f>
        <v>0.018794</v>
      </c>
      <c r="G409" s="3">
        <f>'idp Prjimp'!G404</f>
        <v>2.388969</v>
      </c>
      <c r="H409" s="3">
        <f>'idp Prjimp'!H404</f>
        <v>5.041479</v>
      </c>
      <c r="I409" s="3">
        <f>'idp Prjimp'!I404</f>
        <v>0</v>
      </c>
      <c r="J409" s="3">
        <f>'idp Prjimp'!J404</f>
        <v>52.06389</v>
      </c>
      <c r="K409" s="3">
        <f>'idp Prjimp'!K404</f>
        <v>0</v>
      </c>
      <c r="L409" s="3">
        <f>'idp Prjimp'!L404</f>
        <v>0</v>
      </c>
      <c r="M409" s="3">
        <f t="shared" si="4"/>
        <v>0</v>
      </c>
      <c r="N409" s="3">
        <f t="shared" si="9"/>
        <v>0</v>
      </c>
      <c r="O409" s="3">
        <f t="shared" si="10"/>
        <v>0</v>
      </c>
      <c r="P409" s="100"/>
      <c r="Q409" s="3" t="str">
        <f t="shared" si="11"/>
        <v>#REF!</v>
      </c>
      <c r="R409" s="3" t="str">
        <f t="array" ref="R409">IFERROR(INDEX(Overall!$C$3:$C$389,MATCH(B409,Overall!$D$3:$D$389,0)),"No")</f>
        <v>No</v>
      </c>
      <c r="S409" s="93">
        <f t="shared" si="12"/>
        <v>1</v>
      </c>
      <c r="T409" s="136"/>
      <c r="U409" s="3" t="str">
        <f t="shared" si="13"/>
        <v/>
      </c>
      <c r="V409" s="3"/>
      <c r="W409" s="3">
        <f t="shared" si="8"/>
        <v>0</v>
      </c>
      <c r="X409" s="3"/>
    </row>
    <row r="410" ht="15.75" customHeight="1">
      <c r="B410" s="3" t="str">
        <f>'idp Prjimp'!N405</f>
        <v>Steven Nelson</v>
      </c>
      <c r="C410" s="3" t="str">
        <f>'idp Prjimp'!C405</f>
        <v>db</v>
      </c>
      <c r="D410" s="3">
        <f>'idp Prjimp'!D405</f>
        <v>9.787394</v>
      </c>
      <c r="E410" s="3">
        <f>'idp Prjimp'!E405</f>
        <v>0.092635</v>
      </c>
      <c r="F410" s="3">
        <f>'idp Prjimp'!F405</f>
        <v>0.75179</v>
      </c>
      <c r="G410" s="3">
        <f>'idp Prjimp'!G405</f>
        <v>1.779728</v>
      </c>
      <c r="H410" s="3">
        <f>'idp Prjimp'!H405</f>
        <v>8.013035</v>
      </c>
      <c r="I410" s="3">
        <f>'idp Prjimp'!I405</f>
        <v>0.031323</v>
      </c>
      <c r="J410" s="3">
        <f>'idp Prjimp'!J405</f>
        <v>59.53459</v>
      </c>
      <c r="K410" s="3">
        <f>'idp Prjimp'!K405</f>
        <v>0</v>
      </c>
      <c r="L410" s="3">
        <f>'idp Prjimp'!L405</f>
        <v>0</v>
      </c>
      <c r="M410" s="3">
        <f t="shared" si="4"/>
        <v>0</v>
      </c>
      <c r="N410" s="3">
        <f t="shared" si="9"/>
        <v>0</v>
      </c>
      <c r="O410" s="3">
        <f t="shared" si="10"/>
        <v>0</v>
      </c>
      <c r="P410" s="100"/>
      <c r="Q410" s="3" t="str">
        <f t="shared" si="11"/>
        <v>#REF!</v>
      </c>
      <c r="R410" s="3" t="str">
        <f t="array" ref="R410">IFERROR(INDEX(Overall!$C$3:$C$389,MATCH(B410,Overall!$D$3:$D$389,0)),"No")</f>
        <v>No</v>
      </c>
      <c r="S410" s="93">
        <f t="shared" si="12"/>
        <v>1</v>
      </c>
      <c r="T410" s="136"/>
      <c r="U410" s="3" t="str">
        <f t="shared" si="13"/>
        <v/>
      </c>
      <c r="W410" s="3">
        <f t="shared" si="8"/>
        <v>0</v>
      </c>
    </row>
    <row r="411" ht="15.75" customHeight="1">
      <c r="B411" s="3" t="str">
        <f>'idp Prjimp'!N406</f>
        <v>Adrian Amos</v>
      </c>
      <c r="C411" s="3" t="str">
        <f>'idp Prjimp'!C406</f>
        <v>db</v>
      </c>
      <c r="D411" s="3">
        <f>'idp Prjimp'!D406</f>
        <v>14.44419</v>
      </c>
      <c r="E411" s="3">
        <f>'idp Prjimp'!E406</f>
        <v>0.583144</v>
      </c>
      <c r="F411" s="3">
        <f>'idp Prjimp'!F406</f>
        <v>0.563366</v>
      </c>
      <c r="G411" s="3">
        <f>'idp Prjimp'!G406</f>
        <v>1.763346</v>
      </c>
      <c r="H411" s="3">
        <f>'idp Prjimp'!H406</f>
        <v>7.037121</v>
      </c>
      <c r="I411" s="3">
        <f>'idp Prjimp'!I406</f>
        <v>0.918307</v>
      </c>
      <c r="J411" s="3">
        <f>'idp Prjimp'!J406</f>
        <v>64.0678</v>
      </c>
      <c r="K411" s="3">
        <f>'idp Prjimp'!K406</f>
        <v>0</v>
      </c>
      <c r="L411" s="3">
        <f>'idp Prjimp'!L406</f>
        <v>0</v>
      </c>
      <c r="M411" s="3">
        <f t="shared" si="4"/>
        <v>0</v>
      </c>
      <c r="N411" s="3">
        <f t="shared" si="9"/>
        <v>0</v>
      </c>
      <c r="O411" s="3">
        <f t="shared" si="10"/>
        <v>0</v>
      </c>
      <c r="P411" s="100"/>
      <c r="Q411" s="3" t="str">
        <f t="shared" si="11"/>
        <v>#REF!</v>
      </c>
      <c r="R411" s="3" t="str">
        <f t="array" ref="R411">IFERROR(INDEX(Overall!$C$3:$C$389,MATCH(B411,Overall!$D$3:$D$389,0)),"No")</f>
        <v>No</v>
      </c>
      <c r="S411" s="93">
        <f t="shared" si="12"/>
        <v>1</v>
      </c>
      <c r="T411" s="136"/>
      <c r="U411" s="3" t="str">
        <f t="shared" si="13"/>
        <v/>
      </c>
      <c r="W411" s="3">
        <f t="shared" si="8"/>
        <v>0</v>
      </c>
    </row>
    <row r="412" ht="15.75" customHeight="1">
      <c r="B412" s="3" t="str">
        <f>'idp Prjimp'!N407</f>
        <v>Damarious Randall</v>
      </c>
      <c r="C412" s="3" t="str">
        <f>'idp Prjimp'!C407</f>
        <v>db</v>
      </c>
      <c r="D412" s="3">
        <f>'idp Prjimp'!D407</f>
        <v>20.4</v>
      </c>
      <c r="E412" s="3">
        <f>'idp Prjimp'!E407</f>
        <v>0</v>
      </c>
      <c r="F412" s="3">
        <f>'idp Prjimp'!F407</f>
        <v>0.664838</v>
      </c>
      <c r="G412" s="3">
        <f>'idp Prjimp'!G407</f>
        <v>1.576302</v>
      </c>
      <c r="H412" s="3">
        <f>'idp Prjimp'!H407</f>
        <v>7.55963</v>
      </c>
      <c r="I412" s="3">
        <f>'idp Prjimp'!I407</f>
        <v>1.806502</v>
      </c>
      <c r="J412" s="3">
        <f>'idp Prjimp'!J407</f>
        <v>69.8176</v>
      </c>
      <c r="K412" s="3">
        <f>'idp Prjimp'!K407</f>
        <v>0</v>
      </c>
      <c r="L412" s="3">
        <f>'idp Prjimp'!L407</f>
        <v>0</v>
      </c>
      <c r="M412" s="3">
        <f t="shared" si="4"/>
        <v>0</v>
      </c>
      <c r="N412" s="3">
        <f t="shared" si="9"/>
        <v>0</v>
      </c>
      <c r="O412" s="3">
        <f t="shared" si="10"/>
        <v>0</v>
      </c>
      <c r="P412" s="100"/>
      <c r="Q412" s="3" t="str">
        <f t="shared" si="11"/>
        <v>#REF!</v>
      </c>
      <c r="R412" s="3" t="str">
        <f t="array" ref="R412">IFERROR(INDEX(Overall!$C$3:$C$389,MATCH(B412,Overall!$D$3:$D$389,0)),"No")</f>
        <v>No</v>
      </c>
      <c r="S412" s="93">
        <f t="shared" si="12"/>
        <v>1</v>
      </c>
      <c r="T412" s="136"/>
      <c r="U412" s="3" t="str">
        <f t="shared" si="13"/>
        <v/>
      </c>
      <c r="W412" s="3">
        <f t="shared" si="8"/>
        <v>0</v>
      </c>
    </row>
    <row r="413" ht="15.75" customHeight="1">
      <c r="B413" s="3" t="str">
        <f>'idp Prjimp'!N408</f>
        <v>Jaquiski Tartt</v>
      </c>
      <c r="C413" s="3" t="str">
        <f>'idp Prjimp'!C408</f>
        <v>db</v>
      </c>
      <c r="D413" s="3">
        <f>'idp Prjimp'!D408</f>
        <v>17.9</v>
      </c>
      <c r="E413" s="3">
        <f>'idp Prjimp'!E408</f>
        <v>0.8</v>
      </c>
      <c r="F413" s="3">
        <f>'idp Prjimp'!F408</f>
        <v>0.8</v>
      </c>
      <c r="G413" s="3">
        <f>'idp Prjimp'!G408</f>
        <v>0.7</v>
      </c>
      <c r="H413" s="3">
        <f>'idp Prjimp'!H408</f>
        <v>4.5</v>
      </c>
      <c r="I413" s="3">
        <f>'idp Prjimp'!I408</f>
        <v>1.4</v>
      </c>
      <c r="J413" s="3">
        <f>'idp Prjimp'!J408</f>
        <v>58.7</v>
      </c>
      <c r="K413" s="3">
        <f>'idp Prjimp'!K408</f>
        <v>0</v>
      </c>
      <c r="L413" s="3">
        <f>'idp Prjimp'!L408</f>
        <v>0</v>
      </c>
      <c r="M413" s="3">
        <f t="shared" si="4"/>
        <v>0</v>
      </c>
      <c r="N413" s="3">
        <f t="shared" si="9"/>
        <v>0</v>
      </c>
      <c r="O413" s="3">
        <f t="shared" si="10"/>
        <v>0</v>
      </c>
      <c r="P413" s="100"/>
      <c r="Q413" s="3" t="str">
        <f t="shared" si="11"/>
        <v>#REF!</v>
      </c>
      <c r="R413" s="3" t="str">
        <f t="array" ref="R413">IFERROR(INDEX(Overall!$C$3:$C$389,MATCH(B413,Overall!$D$3:$D$389,0)),"No")</f>
        <v>No</v>
      </c>
      <c r="S413" s="93">
        <f t="shared" si="12"/>
        <v>1</v>
      </c>
      <c r="T413" s="136"/>
      <c r="U413" s="3" t="str">
        <f t="shared" si="13"/>
        <v/>
      </c>
      <c r="W413" s="3">
        <f t="shared" si="8"/>
        <v>0</v>
      </c>
    </row>
    <row r="414" ht="15.75" customHeight="1">
      <c r="B414" s="3" t="str">
        <f>'idp Prjimp'!N409</f>
        <v>Bobby McCain</v>
      </c>
      <c r="C414" s="3" t="str">
        <f>'idp Prjimp'!C409</f>
        <v>db</v>
      </c>
      <c r="D414" s="3">
        <f>'idp Prjimp'!D409</f>
        <v>10.76667</v>
      </c>
      <c r="E414" s="3">
        <f>'idp Prjimp'!E409</f>
        <v>0</v>
      </c>
      <c r="F414" s="3">
        <f>'idp Prjimp'!F409</f>
        <v>0</v>
      </c>
      <c r="G414" s="3">
        <f>'idp Prjimp'!G409</f>
        <v>1.4</v>
      </c>
      <c r="H414" s="3">
        <f>'idp Prjimp'!H409</f>
        <v>3.666667</v>
      </c>
      <c r="I414" s="3">
        <f>'idp Prjimp'!I409</f>
        <v>1.266667</v>
      </c>
      <c r="J414" s="3">
        <f>'idp Prjimp'!J409</f>
        <v>39.2</v>
      </c>
      <c r="K414" s="3">
        <f>'idp Prjimp'!K409</f>
        <v>0</v>
      </c>
      <c r="L414" s="3">
        <f>'idp Prjimp'!L409</f>
        <v>0</v>
      </c>
      <c r="M414" s="3">
        <f t="shared" si="4"/>
        <v>0</v>
      </c>
      <c r="N414" s="3">
        <f t="shared" si="9"/>
        <v>0</v>
      </c>
      <c r="O414" s="3">
        <f t="shared" si="10"/>
        <v>0</v>
      </c>
      <c r="P414" s="100"/>
      <c r="Q414" s="3" t="str">
        <f t="shared" si="11"/>
        <v>#REF!</v>
      </c>
      <c r="R414" s="3" t="str">
        <f t="array" ref="R414">IFERROR(INDEX(Overall!$C$3:$C$389,MATCH(B414,Overall!$D$3:$D$389,0)),"No")</f>
        <v>No</v>
      </c>
      <c r="S414" s="93">
        <f t="shared" si="12"/>
        <v>1</v>
      </c>
      <c r="T414" s="136"/>
      <c r="U414" s="3" t="str">
        <f t="shared" si="13"/>
        <v/>
      </c>
      <c r="W414" s="3">
        <f t="shared" si="8"/>
        <v>0</v>
      </c>
    </row>
    <row r="415" ht="15.75" customHeight="1">
      <c r="B415" s="3" t="str">
        <f>'idp Prjimp'!N410</f>
        <v>Trae Waynes</v>
      </c>
      <c r="C415" s="3" t="str">
        <f>'idp Prjimp'!C410</f>
        <v>db</v>
      </c>
      <c r="D415" s="3">
        <f>'idp Prjimp'!D410</f>
        <v>6.43249</v>
      </c>
      <c r="E415" s="3">
        <f>'idp Prjimp'!E410</f>
        <v>1.488902</v>
      </c>
      <c r="F415" s="3">
        <f>'idp Prjimp'!F410</f>
        <v>0.833178</v>
      </c>
      <c r="G415" s="3">
        <f>'idp Prjimp'!G410</f>
        <v>1.019932</v>
      </c>
      <c r="H415" s="3">
        <f>'idp Prjimp'!H410</f>
        <v>7.483396</v>
      </c>
      <c r="I415" s="3">
        <f>'idp Prjimp'!I410</f>
        <v>0</v>
      </c>
      <c r="J415" s="3">
        <f>'idp Prjimp'!J410</f>
        <v>53.36808</v>
      </c>
      <c r="K415" s="3">
        <f>'idp Prjimp'!K410</f>
        <v>0</v>
      </c>
      <c r="L415" s="3">
        <f>'idp Prjimp'!L410</f>
        <v>0</v>
      </c>
      <c r="M415" s="3">
        <f t="shared" si="4"/>
        <v>0</v>
      </c>
      <c r="N415" s="3">
        <f t="shared" si="9"/>
        <v>0</v>
      </c>
      <c r="O415" s="3">
        <f t="shared" si="10"/>
        <v>0</v>
      </c>
      <c r="P415" s="100"/>
      <c r="Q415" s="3" t="str">
        <f t="shared" si="11"/>
        <v>#REF!</v>
      </c>
      <c r="R415" s="3" t="str">
        <f t="array" ref="R415">IFERROR(INDEX(Overall!$C$3:$C$389,MATCH(B415,Overall!$D$3:$D$389,0)),"No")</f>
        <v>No</v>
      </c>
      <c r="S415" s="93">
        <f t="shared" si="12"/>
        <v>1</v>
      </c>
      <c r="T415" s="136"/>
      <c r="U415" s="3" t="str">
        <f t="shared" si="13"/>
        <v/>
      </c>
      <c r="W415" s="3">
        <f t="shared" si="8"/>
        <v>0</v>
      </c>
    </row>
    <row r="416" ht="15.75" customHeight="1">
      <c r="B416" s="3" t="str">
        <f>'idp Prjimp'!N411</f>
        <v>Tye Smith</v>
      </c>
      <c r="C416" s="3" t="str">
        <f>'idp Prjimp'!C411</f>
        <v>db</v>
      </c>
      <c r="D416" s="3">
        <f>'idp Prjimp'!D411</f>
        <v>6.1</v>
      </c>
      <c r="E416" s="3">
        <f>'idp Prjimp'!E411</f>
        <v>1.6</v>
      </c>
      <c r="F416" s="3">
        <f>'idp Prjimp'!F411</f>
        <v>0</v>
      </c>
      <c r="G416" s="3">
        <f>'idp Prjimp'!G411</f>
        <v>0</v>
      </c>
      <c r="H416" s="3">
        <f>'idp Prjimp'!H411</f>
        <v>0</v>
      </c>
      <c r="I416" s="3">
        <f>'idp Prjimp'!I411</f>
        <v>0</v>
      </c>
      <c r="J416" s="3">
        <f>'idp Prjimp'!J411</f>
        <v>15.8</v>
      </c>
      <c r="K416" s="3">
        <f>'idp Prjimp'!K411</f>
        <v>0</v>
      </c>
      <c r="L416" s="3">
        <f>'idp Prjimp'!L411</f>
        <v>0</v>
      </c>
      <c r="M416" s="3">
        <f t="shared" si="4"/>
        <v>0</v>
      </c>
      <c r="N416" s="3">
        <f t="shared" si="9"/>
        <v>0</v>
      </c>
      <c r="O416" s="3">
        <f t="shared" si="10"/>
        <v>0</v>
      </c>
      <c r="P416" s="100"/>
      <c r="Q416" s="3" t="str">
        <f t="shared" si="11"/>
        <v>#REF!</v>
      </c>
      <c r="R416" s="3" t="str">
        <f t="array" ref="R416">IFERROR(INDEX(Overall!$C$3:$C$389,MATCH(B416,Overall!$D$3:$D$389,0)),"No")</f>
        <v>No</v>
      </c>
      <c r="S416" s="93">
        <f t="shared" si="12"/>
        <v>1</v>
      </c>
      <c r="T416" s="136"/>
      <c r="U416" s="3" t="str">
        <f t="shared" si="13"/>
        <v/>
      </c>
      <c r="W416" s="3">
        <f t="shared" si="8"/>
        <v>0</v>
      </c>
    </row>
    <row r="417" ht="15.75" customHeight="1">
      <c r="B417" s="3" t="str">
        <f>'idp Prjimp'!N412</f>
        <v>Landon Collins</v>
      </c>
      <c r="C417" s="3" t="str">
        <f>'idp Prjimp'!C412</f>
        <v>db</v>
      </c>
      <c r="D417" s="3">
        <f>'idp Prjimp'!D412</f>
        <v>27.49051</v>
      </c>
      <c r="E417" s="3">
        <f>'idp Prjimp'!E412</f>
        <v>1.814731</v>
      </c>
      <c r="F417" s="3">
        <f>'idp Prjimp'!F412</f>
        <v>0.60144</v>
      </c>
      <c r="G417" s="3">
        <f>'idp Prjimp'!G412</f>
        <v>0.988911</v>
      </c>
      <c r="H417" s="3">
        <f>'idp Prjimp'!H412</f>
        <v>4.643385</v>
      </c>
      <c r="I417" s="3">
        <f>'idp Prjimp'!I412</f>
        <v>0.695409</v>
      </c>
      <c r="J417" s="3">
        <f>'idp Prjimp'!J412</f>
        <v>89.97558</v>
      </c>
      <c r="K417" s="3">
        <f>'idp Prjimp'!K412</f>
        <v>0</v>
      </c>
      <c r="L417" s="3">
        <f>'idp Prjimp'!L412</f>
        <v>0</v>
      </c>
      <c r="M417" s="3">
        <f t="shared" si="4"/>
        <v>0</v>
      </c>
      <c r="N417" s="3">
        <f t="shared" si="9"/>
        <v>0</v>
      </c>
      <c r="O417" s="3">
        <f t="shared" si="10"/>
        <v>0</v>
      </c>
      <c r="P417" s="100"/>
      <c r="Q417" s="3" t="str">
        <f t="shared" si="11"/>
        <v>#REF!</v>
      </c>
      <c r="R417" s="3" t="str">
        <f t="array" ref="R417">IFERROR(INDEX(Overall!$C$3:$C$389,MATCH(B417,Overall!$D$3:$D$389,0)),"No")</f>
        <v>No</v>
      </c>
      <c r="S417" s="93">
        <f t="shared" si="12"/>
        <v>1</v>
      </c>
      <c r="T417" s="136"/>
      <c r="U417" s="3" t="str">
        <f t="shared" si="13"/>
        <v/>
      </c>
      <c r="W417" s="3">
        <f t="shared" si="8"/>
        <v>0</v>
      </c>
    </row>
    <row r="418" ht="15.75" customHeight="1">
      <c r="B418" s="3" t="str">
        <f>'idp Prjimp'!N413</f>
        <v>P.J. Williams</v>
      </c>
      <c r="C418" s="3" t="str">
        <f>'idp Prjimp'!C413</f>
        <v>db</v>
      </c>
      <c r="D418" s="3">
        <f>'idp Prjimp'!D413</f>
        <v>7.5</v>
      </c>
      <c r="E418" s="3">
        <f>'idp Prjimp'!E413</f>
        <v>0</v>
      </c>
      <c r="F418" s="3">
        <f>'idp Prjimp'!F413</f>
        <v>0</v>
      </c>
      <c r="G418" s="3">
        <f>'idp Prjimp'!G413</f>
        <v>1.1</v>
      </c>
      <c r="H418" s="3">
        <f>'idp Prjimp'!H413</f>
        <v>3.4</v>
      </c>
      <c r="I418" s="3">
        <f>'idp Prjimp'!I413</f>
        <v>1</v>
      </c>
      <c r="J418" s="3">
        <f>'idp Prjimp'!J413</f>
        <v>32.5</v>
      </c>
      <c r="K418" s="3">
        <f>'idp Prjimp'!K413</f>
        <v>0</v>
      </c>
      <c r="L418" s="3">
        <f>'idp Prjimp'!L413</f>
        <v>0</v>
      </c>
      <c r="M418" s="3">
        <f t="shared" si="4"/>
        <v>0</v>
      </c>
      <c r="N418" s="3">
        <f t="shared" si="9"/>
        <v>0</v>
      </c>
      <c r="O418" s="3">
        <f t="shared" si="10"/>
        <v>0</v>
      </c>
      <c r="P418" s="100"/>
      <c r="Q418" s="3" t="str">
        <f t="shared" si="11"/>
        <v>#REF!</v>
      </c>
      <c r="R418" s="3" t="str">
        <f t="array" ref="R418">IFERROR(INDEX(Overall!$C$3:$C$389,MATCH(B418,Overall!$D$3:$D$389,0)),"No")</f>
        <v>No</v>
      </c>
      <c r="S418" s="93">
        <f t="shared" si="12"/>
        <v>1</v>
      </c>
      <c r="T418" s="136"/>
      <c r="U418" s="3" t="str">
        <f t="shared" si="13"/>
        <v/>
      </c>
      <c r="W418" s="3">
        <f t="shared" si="8"/>
        <v>0</v>
      </c>
    </row>
    <row r="419" ht="15.75" customHeight="1">
      <c r="B419" s="3" t="str">
        <f>'idp Prjimp'!N414</f>
        <v>Marcus Peters</v>
      </c>
      <c r="C419" s="3" t="str">
        <f>'idp Prjimp'!C414</f>
        <v>db</v>
      </c>
      <c r="D419" s="3">
        <f>'idp Prjimp'!D414</f>
        <v>9.741076</v>
      </c>
      <c r="E419" s="3">
        <f>'idp Prjimp'!E414</f>
        <v>0.629462</v>
      </c>
      <c r="F419" s="3">
        <f>'idp Prjimp'!F414</f>
        <v>0.595175</v>
      </c>
      <c r="G419" s="3">
        <f>'idp Prjimp'!G414</f>
        <v>3.310817</v>
      </c>
      <c r="H419" s="3">
        <f>'idp Prjimp'!H414</f>
        <v>10.87185</v>
      </c>
      <c r="I419" s="3">
        <f>'idp Prjimp'!I414</f>
        <v>0</v>
      </c>
      <c r="J419" s="3">
        <f>'idp Prjimp'!J414</f>
        <v>44.02718</v>
      </c>
      <c r="K419" s="3">
        <f>'idp Prjimp'!K414</f>
        <v>0</v>
      </c>
      <c r="L419" s="3">
        <f>'idp Prjimp'!L414</f>
        <v>0</v>
      </c>
      <c r="M419" s="3">
        <f t="shared" si="4"/>
        <v>0</v>
      </c>
      <c r="N419" s="3">
        <f t="shared" si="9"/>
        <v>0</v>
      </c>
      <c r="O419" s="3">
        <f t="shared" si="10"/>
        <v>0</v>
      </c>
      <c r="P419" s="100"/>
      <c r="Q419" s="3" t="str">
        <f t="shared" si="11"/>
        <v>#REF!</v>
      </c>
      <c r="R419" s="3" t="str">
        <f t="array" ref="R419">IFERROR(INDEX(Overall!$C$3:$C$389,MATCH(B419,Overall!$D$3:$D$389,0)),"No")</f>
        <v>No</v>
      </c>
      <c r="S419" s="93">
        <f t="shared" si="12"/>
        <v>1</v>
      </c>
      <c r="T419" s="136"/>
      <c r="U419" s="3" t="str">
        <f t="shared" si="13"/>
        <v/>
      </c>
      <c r="W419" s="3">
        <f t="shared" si="8"/>
        <v>0</v>
      </c>
    </row>
    <row r="420" ht="15.75" customHeight="1">
      <c r="B420" s="3" t="str">
        <f>'idp Prjimp'!N415</f>
        <v>Byron Jones</v>
      </c>
      <c r="C420" s="3" t="str">
        <f>'idp Prjimp'!C415</f>
        <v>db</v>
      </c>
      <c r="D420" s="3">
        <f>'idp Prjimp'!D415</f>
        <v>13.28626</v>
      </c>
      <c r="E420" s="3">
        <f>'idp Prjimp'!E415</f>
        <v>0.536827</v>
      </c>
      <c r="F420" s="3">
        <f>'idp Prjimp'!F415</f>
        <v>0.256848</v>
      </c>
      <c r="G420" s="3">
        <f>'idp Prjimp'!G415</f>
        <v>0.796128</v>
      </c>
      <c r="H420" s="3">
        <f>'idp Prjimp'!H415</f>
        <v>7.08428</v>
      </c>
      <c r="I420" s="3">
        <f>'idp Prjimp'!I415</f>
        <v>0</v>
      </c>
      <c r="J420" s="3">
        <f>'idp Prjimp'!J415</f>
        <v>48.33325</v>
      </c>
      <c r="K420" s="3">
        <f>'idp Prjimp'!K415</f>
        <v>0</v>
      </c>
      <c r="L420" s="3">
        <f>'idp Prjimp'!L415</f>
        <v>0</v>
      </c>
      <c r="M420" s="3">
        <f t="shared" si="4"/>
        <v>0</v>
      </c>
      <c r="N420" s="3">
        <f t="shared" si="9"/>
        <v>0</v>
      </c>
      <c r="O420" s="3">
        <f t="shared" si="10"/>
        <v>0</v>
      </c>
      <c r="P420" s="100"/>
      <c r="Q420" s="3" t="str">
        <f t="shared" si="11"/>
        <v>#REF!</v>
      </c>
      <c r="R420" s="3" t="str">
        <f t="array" ref="R420">IFERROR(INDEX(Overall!$C$3:$C$389,MATCH(B420,Overall!$D$3:$D$389,0)),"No")</f>
        <v>No</v>
      </c>
      <c r="S420" s="93">
        <f t="shared" si="12"/>
        <v>1</v>
      </c>
      <c r="T420" s="136"/>
      <c r="U420" s="3" t="str">
        <f t="shared" si="13"/>
        <v/>
      </c>
      <c r="W420" s="3">
        <f t="shared" si="8"/>
        <v>0</v>
      </c>
    </row>
    <row r="421" ht="15.75" customHeight="1">
      <c r="B421" s="3" t="str">
        <f>'idp Prjimp'!N416</f>
        <v>Ibraheim Campbell</v>
      </c>
      <c r="C421" s="3" t="str">
        <f>'idp Prjimp'!C416</f>
        <v>db</v>
      </c>
      <c r="D421" s="3">
        <f>'idp Prjimp'!D416</f>
        <v>0.2</v>
      </c>
      <c r="E421" s="3">
        <f>'idp Prjimp'!E416</f>
        <v>0.01</v>
      </c>
      <c r="F421" s="3">
        <f>'idp Prjimp'!F416</f>
        <v>0</v>
      </c>
      <c r="G421" s="3">
        <f>'idp Prjimp'!G416</f>
        <v>0</v>
      </c>
      <c r="H421" s="3">
        <f>'idp Prjimp'!H416</f>
        <v>0</v>
      </c>
      <c r="I421" s="3">
        <f>'idp Prjimp'!I416</f>
        <v>0</v>
      </c>
      <c r="J421" s="3">
        <f>'idp Prjimp'!J416</f>
        <v>0.4</v>
      </c>
      <c r="K421" s="3">
        <f>'idp Prjimp'!K416</f>
        <v>0</v>
      </c>
      <c r="L421" s="3">
        <f>'idp Prjimp'!L416</f>
        <v>0</v>
      </c>
      <c r="M421" s="3">
        <f t="shared" si="4"/>
        <v>0</v>
      </c>
      <c r="N421" s="3">
        <f t="shared" si="9"/>
        <v>0</v>
      </c>
      <c r="O421" s="3">
        <f t="shared" si="10"/>
        <v>0</v>
      </c>
      <c r="P421" s="100"/>
      <c r="Q421" s="3" t="str">
        <f t="shared" si="11"/>
        <v>#REF!</v>
      </c>
      <c r="R421" s="3" t="str">
        <f t="array" ref="R421">IFERROR(INDEX(Overall!$C$3:$C$389,MATCH(B421,Overall!$D$3:$D$389,0)),"No")</f>
        <v>No</v>
      </c>
      <c r="S421" s="93">
        <f t="shared" si="12"/>
        <v>1</v>
      </c>
      <c r="T421" s="136"/>
      <c r="U421" s="3" t="str">
        <f t="shared" si="13"/>
        <v/>
      </c>
      <c r="W421" s="3">
        <f t="shared" si="8"/>
        <v>0</v>
      </c>
    </row>
    <row r="422" ht="15.75" customHeight="1">
      <c r="B422" s="3" t="str">
        <f>'idp Prjimp'!N417</f>
        <v>Ro1000ld Darby</v>
      </c>
      <c r="C422" s="3" t="str">
        <f>'idp Prjimp'!C417</f>
        <v>db</v>
      </c>
      <c r="D422" s="3">
        <f>'idp Prjimp'!D417</f>
        <v>0.3</v>
      </c>
      <c r="E422" s="3">
        <f>'idp Prjimp'!E417</f>
        <v>0</v>
      </c>
      <c r="F422" s="3">
        <f>'idp Prjimp'!F417</f>
        <v>0</v>
      </c>
      <c r="G422" s="3">
        <f>'idp Prjimp'!G417</f>
        <v>0.1</v>
      </c>
      <c r="H422" s="3">
        <f>'idp Prjimp'!H417</f>
        <v>0.8</v>
      </c>
      <c r="I422" s="3">
        <f>'idp Prjimp'!I417</f>
        <v>0</v>
      </c>
      <c r="J422" s="3">
        <f>'idp Prjimp'!J417</f>
        <v>3.2</v>
      </c>
      <c r="K422" s="3">
        <f>'idp Prjimp'!K417</f>
        <v>0</v>
      </c>
      <c r="L422" s="3">
        <f>'idp Prjimp'!L417</f>
        <v>0</v>
      </c>
      <c r="M422" s="3">
        <f t="shared" si="4"/>
        <v>0</v>
      </c>
      <c r="N422" s="3">
        <f t="shared" si="9"/>
        <v>0</v>
      </c>
      <c r="O422" s="3">
        <f t="shared" si="10"/>
        <v>0</v>
      </c>
      <c r="P422" s="100"/>
      <c r="Q422" s="3" t="str">
        <f t="shared" si="11"/>
        <v>#REF!</v>
      </c>
      <c r="R422" s="3" t="str">
        <f t="array" ref="R422">IFERROR(INDEX(Overall!$C$3:$C$389,MATCH(B422,Overall!$D$3:$D$389,0)),"No")</f>
        <v>No</v>
      </c>
      <c r="S422" s="93">
        <f t="shared" si="12"/>
        <v>1</v>
      </c>
      <c r="T422" s="136"/>
      <c r="U422" s="3" t="str">
        <f t="shared" si="13"/>
        <v/>
      </c>
      <c r="W422" s="3">
        <f t="shared" si="8"/>
        <v>0</v>
      </c>
    </row>
    <row r="423" ht="15.75" customHeight="1">
      <c r="B423" s="3" t="str">
        <f>'idp Prjimp'!N418</f>
        <v>Darryl Roberts</v>
      </c>
      <c r="C423" s="3" t="str">
        <f>'idp Prjimp'!C418</f>
        <v>db</v>
      </c>
      <c r="D423" s="3">
        <f>'idp Prjimp'!D418</f>
        <v>0.7</v>
      </c>
      <c r="E423" s="3">
        <f>'idp Prjimp'!E418</f>
        <v>0</v>
      </c>
      <c r="F423" s="3">
        <f>'idp Prjimp'!F418</f>
        <v>0</v>
      </c>
      <c r="G423" s="3">
        <f>'idp Prjimp'!G418</f>
        <v>0.1</v>
      </c>
      <c r="H423" s="3">
        <f>'idp Prjimp'!H418</f>
        <v>1</v>
      </c>
      <c r="I423" s="3">
        <f>'idp Prjimp'!I418</f>
        <v>0</v>
      </c>
      <c r="J423" s="3">
        <f>'idp Prjimp'!J418</f>
        <v>7.8</v>
      </c>
      <c r="K423" s="3">
        <f>'idp Prjimp'!K418</f>
        <v>0</v>
      </c>
      <c r="L423" s="3">
        <f>'idp Prjimp'!L418</f>
        <v>0</v>
      </c>
      <c r="M423" s="3">
        <f t="shared" si="4"/>
        <v>0</v>
      </c>
      <c r="N423" s="3">
        <f t="shared" si="9"/>
        <v>0</v>
      </c>
      <c r="O423" s="3">
        <f t="shared" si="10"/>
        <v>0</v>
      </c>
      <c r="P423" s="100"/>
      <c r="Q423" s="3" t="str">
        <f t="shared" si="11"/>
        <v>#REF!</v>
      </c>
      <c r="R423" s="3" t="str">
        <f t="array" ref="R423">IFERROR(INDEX(Overall!$C$3:$C$389,MATCH(B423,Overall!$D$3:$D$389,0)),"No")</f>
        <v>No</v>
      </c>
      <c r="S423" s="93">
        <f t="shared" si="12"/>
        <v>1</v>
      </c>
      <c r="T423" s="136"/>
      <c r="U423" s="3" t="str">
        <f t="shared" si="13"/>
        <v/>
      </c>
      <c r="W423" s="3">
        <f t="shared" si="8"/>
        <v>0</v>
      </c>
    </row>
    <row r="424" ht="15.75" customHeight="1">
      <c r="B424" s="3" t="str">
        <f>'idp Prjimp'!N419</f>
        <v>Bryce Callahan</v>
      </c>
      <c r="C424" s="3" t="str">
        <f>'idp Prjimp'!C419</f>
        <v>db</v>
      </c>
      <c r="D424" s="3">
        <f>'idp Prjimp'!D419</f>
        <v>21.3</v>
      </c>
      <c r="E424" s="3">
        <f>'idp Prjimp'!E419</f>
        <v>0.3</v>
      </c>
      <c r="F424" s="3">
        <f>'idp Prjimp'!F419</f>
        <v>0.277843</v>
      </c>
      <c r="G424" s="3">
        <f>'idp Prjimp'!G419</f>
        <v>0.647304</v>
      </c>
      <c r="H424" s="3">
        <f>'idp Prjimp'!H419</f>
        <v>3.120709</v>
      </c>
      <c r="I424" s="3">
        <f>'idp Prjimp'!I419</f>
        <v>0.228228</v>
      </c>
      <c r="J424" s="3">
        <f>'idp Prjimp'!J419</f>
        <v>59.02903</v>
      </c>
      <c r="K424" s="3">
        <f>'idp Prjimp'!K419</f>
        <v>0</v>
      </c>
      <c r="L424" s="3">
        <f>'idp Prjimp'!L419</f>
        <v>0</v>
      </c>
      <c r="M424" s="3">
        <f t="shared" si="4"/>
        <v>0</v>
      </c>
      <c r="N424" s="3">
        <f t="shared" si="9"/>
        <v>0</v>
      </c>
      <c r="O424" s="3">
        <f t="shared" si="10"/>
        <v>0</v>
      </c>
      <c r="P424" s="100"/>
      <c r="Q424" s="3" t="str">
        <f t="shared" si="11"/>
        <v>#REF!</v>
      </c>
      <c r="R424" s="3" t="str">
        <f t="array" ref="R424">IFERROR(INDEX(Overall!$C$3:$C$389,MATCH(B424,Overall!$D$3:$D$389,0)),"No")</f>
        <v>No</v>
      </c>
      <c r="S424" s="93">
        <f t="shared" si="12"/>
        <v>1</v>
      </c>
      <c r="T424" s="136"/>
      <c r="U424" s="3" t="str">
        <f t="shared" si="13"/>
        <v/>
      </c>
      <c r="W424" s="3">
        <f t="shared" si="8"/>
        <v>0</v>
      </c>
    </row>
    <row r="425" ht="15.75" customHeight="1">
      <c r="B425" s="3" t="str">
        <f>'idp Prjimp'!N420</f>
        <v>Troy Hill</v>
      </c>
      <c r="C425" s="3" t="str">
        <f>'idp Prjimp'!C420</f>
        <v>db</v>
      </c>
      <c r="D425" s="3">
        <f>'idp Prjimp'!D420</f>
        <v>8.266667</v>
      </c>
      <c r="E425" s="3">
        <f>'idp Prjimp'!E420</f>
        <v>0.2</v>
      </c>
      <c r="F425" s="3">
        <f>'idp Prjimp'!F420</f>
        <v>0.180154</v>
      </c>
      <c r="G425" s="3">
        <f>'idp Prjimp'!G420</f>
        <v>1.216795</v>
      </c>
      <c r="H425" s="3">
        <f>'idp Prjimp'!H420</f>
        <v>6.482435</v>
      </c>
      <c r="I425" s="3">
        <f>'idp Prjimp'!I420</f>
        <v>0.328228</v>
      </c>
      <c r="J425" s="3">
        <f>'idp Prjimp'!J420</f>
        <v>46.05439</v>
      </c>
      <c r="K425" s="3">
        <f>'idp Prjimp'!K420</f>
        <v>0</v>
      </c>
      <c r="L425" s="3">
        <f>'idp Prjimp'!L420</f>
        <v>0</v>
      </c>
      <c r="M425" s="3">
        <f t="shared" si="4"/>
        <v>0</v>
      </c>
      <c r="N425" s="3">
        <f t="shared" si="9"/>
        <v>0</v>
      </c>
      <c r="O425" s="3">
        <f t="shared" si="10"/>
        <v>0</v>
      </c>
      <c r="P425" s="100"/>
      <c r="Q425" s="3" t="str">
        <f t="shared" si="11"/>
        <v>#REF!</v>
      </c>
      <c r="R425" s="3" t="str">
        <f t="array" ref="R425">IFERROR(INDEX(Overall!$C$3:$C$389,MATCH(B425,Overall!$D$3:$D$389,0)),"No")</f>
        <v>No</v>
      </c>
      <c r="S425" s="93">
        <f t="shared" si="12"/>
        <v>1</v>
      </c>
      <c r="T425" s="136"/>
      <c r="U425" s="3" t="str">
        <f t="shared" si="13"/>
        <v/>
      </c>
      <c r="W425" s="3">
        <f t="shared" si="8"/>
        <v>0</v>
      </c>
    </row>
    <row r="426" ht="15.75" customHeight="1">
      <c r="B426" s="3" t="str">
        <f>'idp Prjimp'!N421</f>
        <v>Justin Coleman</v>
      </c>
      <c r="C426" s="3" t="str">
        <f>'idp Prjimp'!C421</f>
        <v>db</v>
      </c>
      <c r="D426" s="3">
        <f>'idp Prjimp'!D421</f>
        <v>4.9</v>
      </c>
      <c r="E426" s="3">
        <f>'idp Prjimp'!E421</f>
        <v>3.5</v>
      </c>
      <c r="F426" s="3">
        <f>'idp Prjimp'!F421</f>
        <v>0.590847</v>
      </c>
      <c r="G426" s="3">
        <f>'idp Prjimp'!G421</f>
        <v>1.312912</v>
      </c>
      <c r="H426" s="3">
        <f>'idp Prjimp'!H421</f>
        <v>10.09624</v>
      </c>
      <c r="I426" s="3">
        <f>'idp Prjimp'!I421</f>
        <v>0</v>
      </c>
      <c r="J426" s="3">
        <f>'idp Prjimp'!J421</f>
        <v>52.76773</v>
      </c>
      <c r="K426" s="3">
        <f>'idp Prjimp'!K421</f>
        <v>0</v>
      </c>
      <c r="L426" s="3">
        <f>'idp Prjimp'!L421</f>
        <v>0</v>
      </c>
      <c r="M426" s="3">
        <f t="shared" si="4"/>
        <v>0</v>
      </c>
      <c r="N426" s="3">
        <f t="shared" si="9"/>
        <v>0</v>
      </c>
      <c r="O426" s="3">
        <f t="shared" si="10"/>
        <v>0</v>
      </c>
      <c r="P426" s="100"/>
      <c r="Q426" s="3" t="str">
        <f t="shared" si="11"/>
        <v>#REF!</v>
      </c>
      <c r="R426" s="3" t="str">
        <f t="array" ref="R426">IFERROR(INDEX(Overall!$C$3:$C$389,MATCH(B426,Overall!$D$3:$D$389,0)),"No")</f>
        <v>No</v>
      </c>
      <c r="S426" s="93">
        <f t="shared" si="12"/>
        <v>1</v>
      </c>
      <c r="T426" s="136"/>
      <c r="U426" s="3" t="str">
        <f t="shared" si="13"/>
        <v/>
      </c>
      <c r="W426" s="3">
        <f t="shared" si="8"/>
        <v>0</v>
      </c>
    </row>
    <row r="427" ht="15.75" customHeight="1">
      <c r="B427" s="3" t="str">
        <f>'idp Prjimp'!N422</f>
        <v>Anthony Harris</v>
      </c>
      <c r="C427" s="3" t="str">
        <f>'idp Prjimp'!C422</f>
        <v>db</v>
      </c>
      <c r="D427" s="3">
        <f>'idp Prjimp'!D422</f>
        <v>24.54745</v>
      </c>
      <c r="E427" s="3">
        <f>'idp Prjimp'!E422</f>
        <v>0</v>
      </c>
      <c r="F427" s="3">
        <f>'idp Prjimp'!F422</f>
        <v>0.125292</v>
      </c>
      <c r="G427" s="3">
        <f>'idp Prjimp'!G422</f>
        <v>3.82323</v>
      </c>
      <c r="H427" s="3">
        <f>'idp Prjimp'!H422</f>
        <v>10.70323</v>
      </c>
      <c r="I427" s="3">
        <f>'idp Prjimp'!I422</f>
        <v>0.08144</v>
      </c>
      <c r="J427" s="3">
        <f>'idp Prjimp'!J422</f>
        <v>45.4786</v>
      </c>
      <c r="K427" s="3">
        <f>'idp Prjimp'!K422</f>
        <v>0</v>
      </c>
      <c r="L427" s="3">
        <f>'idp Prjimp'!L422</f>
        <v>0</v>
      </c>
      <c r="M427" s="3">
        <f t="shared" si="4"/>
        <v>0</v>
      </c>
      <c r="N427" s="3">
        <f t="shared" si="9"/>
        <v>0</v>
      </c>
      <c r="O427" s="3">
        <f t="shared" si="10"/>
        <v>0</v>
      </c>
      <c r="P427" s="100"/>
      <c r="Q427" s="3" t="str">
        <f t="shared" si="11"/>
        <v>#REF!</v>
      </c>
      <c r="R427" s="3" t="str">
        <f t="array" ref="R427">IFERROR(INDEX(Overall!$C$3:$C$389,MATCH(B427,Overall!$D$3:$D$389,0)),"No")</f>
        <v>No</v>
      </c>
      <c r="S427" s="93">
        <f t="shared" si="12"/>
        <v>1</v>
      </c>
      <c r="T427" s="136"/>
      <c r="U427" s="3" t="str">
        <f t="shared" si="13"/>
        <v/>
      </c>
      <c r="W427" s="3">
        <f t="shared" si="8"/>
        <v>0</v>
      </c>
    </row>
    <row r="428" ht="15.75" customHeight="1">
      <c r="B428" s="3" t="str">
        <f>'idp Prjimp'!N423</f>
        <v>Deshazor Everett</v>
      </c>
      <c r="C428" s="3" t="str">
        <f>'idp Prjimp'!C423</f>
        <v>db</v>
      </c>
      <c r="D428" s="3">
        <f>'idp Prjimp'!D423</f>
        <v>4</v>
      </c>
      <c r="E428" s="3">
        <f>'idp Prjimp'!E423</f>
        <v>0</v>
      </c>
      <c r="F428" s="3">
        <f>'idp Prjimp'!F423</f>
        <v>0</v>
      </c>
      <c r="G428" s="3">
        <f>'idp Prjimp'!G423</f>
        <v>0.3</v>
      </c>
      <c r="H428" s="3">
        <f>'idp Prjimp'!H423</f>
        <v>0.3</v>
      </c>
      <c r="I428" s="3">
        <f>'idp Prjimp'!I423</f>
        <v>0</v>
      </c>
      <c r="J428" s="3">
        <f>'idp Prjimp'!J423</f>
        <v>7.6</v>
      </c>
      <c r="K428" s="3">
        <f>'idp Prjimp'!K423</f>
        <v>0</v>
      </c>
      <c r="L428" s="3">
        <f>'idp Prjimp'!L423</f>
        <v>0</v>
      </c>
      <c r="M428" s="3">
        <f t="shared" si="4"/>
        <v>0</v>
      </c>
      <c r="N428" s="3">
        <f t="shared" si="9"/>
        <v>0</v>
      </c>
      <c r="O428" s="3">
        <f t="shared" si="10"/>
        <v>0</v>
      </c>
      <c r="P428" s="100"/>
      <c r="Q428" s="3" t="str">
        <f t="shared" si="11"/>
        <v>#REF!</v>
      </c>
      <c r="R428" s="3" t="str">
        <f t="array" ref="R428">IFERROR(INDEX(Overall!$C$3:$C$389,MATCH(B428,Overall!$D$3:$D$389,0)),"No")</f>
        <v>No</v>
      </c>
      <c r="S428" s="93">
        <f t="shared" si="12"/>
        <v>1</v>
      </c>
      <c r="T428" s="136"/>
      <c r="U428" s="3" t="str">
        <f t="shared" si="13"/>
        <v/>
      </c>
      <c r="W428" s="3">
        <f t="shared" si="8"/>
        <v>0</v>
      </c>
    </row>
    <row r="429" ht="15.75" customHeight="1">
      <c r="B429" s="3" t="str">
        <f>'idp Prjimp'!N424</f>
        <v>DeVante Bausby</v>
      </c>
      <c r="C429" s="3" t="str">
        <f>'idp Prjimp'!C424</f>
        <v>db</v>
      </c>
      <c r="D429" s="3">
        <f>'idp Prjimp'!D424</f>
        <v>1.2</v>
      </c>
      <c r="E429" s="3">
        <f>'idp Prjimp'!E424</f>
        <v>0</v>
      </c>
      <c r="F429" s="3">
        <f>'idp Prjimp'!F424</f>
        <v>0</v>
      </c>
      <c r="G429" s="3">
        <f>'idp Prjimp'!G424</f>
        <v>0</v>
      </c>
      <c r="H429" s="3">
        <f>'idp Prjimp'!H424</f>
        <v>1.2</v>
      </c>
      <c r="I429" s="3">
        <f>'idp Prjimp'!I424</f>
        <v>0</v>
      </c>
      <c r="J429" s="3">
        <f>'idp Prjimp'!J424</f>
        <v>4.7</v>
      </c>
      <c r="K429" s="3">
        <f>'idp Prjimp'!K424</f>
        <v>0</v>
      </c>
      <c r="L429" s="3">
        <f>'idp Prjimp'!L424</f>
        <v>0</v>
      </c>
      <c r="M429" s="3">
        <f t="shared" si="4"/>
        <v>0</v>
      </c>
      <c r="N429" s="3">
        <f t="shared" si="9"/>
        <v>0</v>
      </c>
      <c r="O429" s="3">
        <f t="shared" si="10"/>
        <v>0</v>
      </c>
      <c r="P429" s="100"/>
      <c r="Q429" s="3" t="str">
        <f t="shared" si="11"/>
        <v>#REF!</v>
      </c>
      <c r="R429" s="3" t="str">
        <f t="array" ref="R429">IFERROR(INDEX(Overall!$C$3:$C$389,MATCH(B429,Overall!$D$3:$D$389,0)),"No")</f>
        <v>No</v>
      </c>
      <c r="S429" s="93">
        <f t="shared" si="12"/>
        <v>1</v>
      </c>
      <c r="T429" s="136"/>
      <c r="U429" s="3" t="str">
        <f t="shared" si="13"/>
        <v/>
      </c>
      <c r="W429" s="3">
        <f t="shared" si="8"/>
        <v>0</v>
      </c>
    </row>
    <row r="430" ht="15.75" customHeight="1">
      <c r="B430" s="3" t="str">
        <f>'idp Prjimp'!N425</f>
        <v>Quinton Dunbar</v>
      </c>
      <c r="C430" s="3" t="str">
        <f>'idp Prjimp'!C425</f>
        <v>db</v>
      </c>
      <c r="D430" s="3">
        <f>'idp Prjimp'!D425</f>
        <v>5.7</v>
      </c>
      <c r="E430" s="3">
        <f>'idp Prjimp'!E425</f>
        <v>0.8</v>
      </c>
      <c r="F430" s="3">
        <f>'idp Prjimp'!F425</f>
        <v>0</v>
      </c>
      <c r="G430" s="3">
        <f>'idp Prjimp'!G425</f>
        <v>1.6</v>
      </c>
      <c r="H430" s="3">
        <f>'idp Prjimp'!H425</f>
        <v>4.5</v>
      </c>
      <c r="I430" s="3">
        <f>'idp Prjimp'!I425</f>
        <v>0</v>
      </c>
      <c r="J430" s="3">
        <f>'idp Prjimp'!J425</f>
        <v>20</v>
      </c>
      <c r="K430" s="3">
        <f>'idp Prjimp'!K425</f>
        <v>0</v>
      </c>
      <c r="L430" s="3">
        <f>'idp Prjimp'!L425</f>
        <v>0</v>
      </c>
      <c r="M430" s="3">
        <f t="shared" si="4"/>
        <v>0</v>
      </c>
      <c r="N430" s="3">
        <f t="shared" si="9"/>
        <v>0</v>
      </c>
      <c r="O430" s="3">
        <f t="shared" si="10"/>
        <v>0</v>
      </c>
      <c r="P430" s="100"/>
      <c r="Q430" s="3" t="str">
        <f t="shared" si="11"/>
        <v>#REF!</v>
      </c>
      <c r="R430" s="3" t="str">
        <f t="array" ref="R430">IFERROR(INDEX(Overall!$C$3:$C$389,MATCH(B430,Overall!$D$3:$D$389,0)),"No")</f>
        <v>No</v>
      </c>
      <c r="S430" s="93">
        <f t="shared" si="12"/>
        <v>1</v>
      </c>
      <c r="T430" s="136"/>
      <c r="U430" s="3" t="str">
        <f t="shared" si="13"/>
        <v/>
      </c>
      <c r="W430" s="3">
        <f t="shared" si="8"/>
        <v>0</v>
      </c>
    </row>
    <row r="431" ht="15.75" customHeight="1">
      <c r="B431" s="3" t="str">
        <f>'idp Prjimp'!N426</f>
        <v>Darian Thompson</v>
      </c>
      <c r="C431" s="3" t="str">
        <f>'idp Prjimp'!C426</f>
        <v>db</v>
      </c>
      <c r="D431" s="3">
        <f>'idp Prjimp'!D426</f>
        <v>11.7</v>
      </c>
      <c r="E431" s="3">
        <f>'idp Prjimp'!E426</f>
        <v>0</v>
      </c>
      <c r="F431" s="3">
        <f>'idp Prjimp'!F426</f>
        <v>0</v>
      </c>
      <c r="G431" s="3">
        <f>'idp Prjimp'!G426</f>
        <v>0</v>
      </c>
      <c r="H431" s="3">
        <f>'idp Prjimp'!H426</f>
        <v>3.4</v>
      </c>
      <c r="I431" s="3">
        <f>'idp Prjimp'!I426</f>
        <v>0.8</v>
      </c>
      <c r="J431" s="3">
        <f>'idp Prjimp'!J426</f>
        <v>18.4</v>
      </c>
      <c r="K431" s="3">
        <f>'idp Prjimp'!K426</f>
        <v>0</v>
      </c>
      <c r="L431" s="3">
        <f>'idp Prjimp'!L426</f>
        <v>0</v>
      </c>
      <c r="M431" s="3">
        <f t="shared" si="4"/>
        <v>0</v>
      </c>
      <c r="N431" s="3">
        <f t="shared" si="9"/>
        <v>0</v>
      </c>
      <c r="O431" s="3">
        <f t="shared" si="10"/>
        <v>0</v>
      </c>
      <c r="P431" s="100"/>
      <c r="Q431" s="3" t="str">
        <f t="shared" si="11"/>
        <v>#REF!</v>
      </c>
      <c r="R431" s="3" t="str">
        <f t="array" ref="R431">IFERROR(INDEX(Overall!$C$3:$C$389,MATCH(B431,Overall!$D$3:$D$389,0)),"No")</f>
        <v>No</v>
      </c>
      <c r="S431" s="93">
        <f t="shared" si="12"/>
        <v>1</v>
      </c>
      <c r="T431" s="136"/>
      <c r="U431" s="3" t="str">
        <f t="shared" si="13"/>
        <v/>
      </c>
      <c r="W431" s="3">
        <f t="shared" si="8"/>
        <v>0</v>
      </c>
    </row>
    <row r="432" ht="15.75" customHeight="1">
      <c r="B432" s="3" t="str">
        <f>'idp Prjimp'!N427</f>
        <v>Deon Bush</v>
      </c>
      <c r="C432" s="3" t="str">
        <f>'idp Prjimp'!C427</f>
        <v>db</v>
      </c>
      <c r="D432" s="3">
        <f>'idp Prjimp'!D427</f>
        <v>11.02734</v>
      </c>
      <c r="E432" s="3">
        <f>'idp Prjimp'!E427</f>
        <v>0.463173</v>
      </c>
      <c r="F432" s="3">
        <f>'idp Prjimp'!F427</f>
        <v>1</v>
      </c>
      <c r="G432" s="3">
        <f>'idp Prjimp'!G427</f>
        <v>0.722096</v>
      </c>
      <c r="H432" s="3">
        <f>'idp Prjimp'!H427</f>
        <v>6.157932</v>
      </c>
      <c r="I432" s="3">
        <f>'idp Prjimp'!I427</f>
        <v>0.550722</v>
      </c>
      <c r="J432" s="3">
        <f>'idp Prjimp'!J427</f>
        <v>48.80028</v>
      </c>
      <c r="K432" s="3">
        <f>'idp Prjimp'!K427</f>
        <v>0</v>
      </c>
      <c r="L432" s="3">
        <f>'idp Prjimp'!L427</f>
        <v>0</v>
      </c>
      <c r="M432" s="3">
        <f t="shared" si="4"/>
        <v>0</v>
      </c>
      <c r="N432" s="3">
        <f t="shared" si="9"/>
        <v>0</v>
      </c>
      <c r="O432" s="3">
        <f t="shared" si="10"/>
        <v>0</v>
      </c>
      <c r="P432" s="100"/>
      <c r="Q432" s="3" t="str">
        <f t="shared" si="11"/>
        <v>#REF!</v>
      </c>
      <c r="R432" s="3" t="str">
        <f t="array" ref="R432">IFERROR(INDEX(Overall!$C$3:$C$389,MATCH(B432,Overall!$D$3:$D$389,0)),"No")</f>
        <v>No</v>
      </c>
      <c r="S432" s="93">
        <f t="shared" si="12"/>
        <v>1</v>
      </c>
      <c r="T432" s="136"/>
      <c r="U432" s="3" t="str">
        <f t="shared" si="13"/>
        <v/>
      </c>
      <c r="W432" s="3">
        <f t="shared" si="8"/>
        <v>0</v>
      </c>
    </row>
    <row r="433" ht="15.75" customHeight="1">
      <c r="B433" s="3" t="str">
        <f>'idp Prjimp'!N428</f>
        <v>Kevin Byard</v>
      </c>
      <c r="C433" s="3" t="str">
        <f>'idp Prjimp'!C428</f>
        <v>db</v>
      </c>
      <c r="D433" s="3">
        <f>'idp Prjimp'!D428</f>
        <v>25.2779</v>
      </c>
      <c r="E433" s="3">
        <f>'idp Prjimp'!E428</f>
        <v>0</v>
      </c>
      <c r="F433" s="3">
        <f>'idp Prjimp'!F428</f>
        <v>0.468911</v>
      </c>
      <c r="G433" s="3">
        <f>'idp Prjimp'!G428</f>
        <v>4.380292</v>
      </c>
      <c r="H433" s="3">
        <f>'idp Prjimp'!H428</f>
        <v>8.265117</v>
      </c>
      <c r="I433" s="3">
        <f>'idp Prjimp'!I428</f>
        <v>0.780253</v>
      </c>
      <c r="J433" s="3">
        <f>'idp Prjimp'!J428</f>
        <v>67.47023</v>
      </c>
      <c r="K433" s="3">
        <f>'idp Prjimp'!K428</f>
        <v>0</v>
      </c>
      <c r="L433" s="3">
        <f>'idp Prjimp'!L428</f>
        <v>0</v>
      </c>
      <c r="M433" s="3">
        <f t="shared" si="4"/>
        <v>0</v>
      </c>
      <c r="N433" s="3">
        <f t="shared" si="9"/>
        <v>0</v>
      </c>
      <c r="O433" s="3">
        <f t="shared" si="10"/>
        <v>0</v>
      </c>
      <c r="P433" s="100"/>
      <c r="Q433" s="3" t="str">
        <f t="shared" si="11"/>
        <v>#REF!</v>
      </c>
      <c r="R433" s="3" t="str">
        <f t="array" ref="R433">IFERROR(INDEX(Overall!$C$3:$C$389,MATCH(B433,Overall!$D$3:$D$389,0)),"No")</f>
        <v>No</v>
      </c>
      <c r="S433" s="93">
        <f t="shared" si="12"/>
        <v>1</v>
      </c>
      <c r="T433" s="136"/>
      <c r="U433" s="3" t="str">
        <f t="shared" si="13"/>
        <v/>
      </c>
      <c r="W433" s="3">
        <f t="shared" si="8"/>
        <v>0</v>
      </c>
    </row>
    <row r="434" ht="15.75" customHeight="1">
      <c r="B434" s="3" t="str">
        <f>'idp Prjimp'!N429</f>
        <v>Eric Murray</v>
      </c>
      <c r="C434" s="3" t="str">
        <f>'idp Prjimp'!C429</f>
        <v>db</v>
      </c>
      <c r="D434" s="3">
        <f>'idp Prjimp'!D429</f>
        <v>11.6</v>
      </c>
      <c r="E434" s="3">
        <f>'idp Prjimp'!E429</f>
        <v>0</v>
      </c>
      <c r="F434" s="3">
        <f>'idp Prjimp'!F429</f>
        <v>0</v>
      </c>
      <c r="G434" s="3">
        <f>'idp Prjimp'!G429</f>
        <v>1.3</v>
      </c>
      <c r="H434" s="3">
        <f>'idp Prjimp'!H429</f>
        <v>5.7</v>
      </c>
      <c r="I434" s="3">
        <f>'idp Prjimp'!I429</f>
        <v>0.5</v>
      </c>
      <c r="J434" s="3">
        <f>'idp Prjimp'!J429</f>
        <v>37.2</v>
      </c>
      <c r="K434" s="3">
        <f>'idp Prjimp'!K429</f>
        <v>0</v>
      </c>
      <c r="L434" s="3">
        <f>'idp Prjimp'!L429</f>
        <v>0</v>
      </c>
      <c r="M434" s="3">
        <f t="shared" si="4"/>
        <v>0</v>
      </c>
      <c r="N434" s="3">
        <f t="shared" si="9"/>
        <v>0</v>
      </c>
      <c r="O434" s="3">
        <f t="shared" si="10"/>
        <v>0</v>
      </c>
      <c r="P434" s="100"/>
      <c r="Q434" s="3" t="str">
        <f t="shared" si="11"/>
        <v>#REF!</v>
      </c>
      <c r="R434" s="3" t="str">
        <f t="array" ref="R434">IFERROR(INDEX(Overall!$C$3:$C$389,MATCH(B434,Overall!$D$3:$D$389,0)),"No")</f>
        <v>No</v>
      </c>
      <c r="S434" s="93">
        <f t="shared" si="12"/>
        <v>1</v>
      </c>
      <c r="T434" s="136"/>
      <c r="U434" s="3" t="str">
        <f t="shared" si="13"/>
        <v/>
      </c>
      <c r="W434" s="3">
        <f t="shared" si="8"/>
        <v>0</v>
      </c>
    </row>
    <row r="435" ht="15.75" customHeight="1">
      <c r="B435" s="3" t="str">
        <f>'idp Prjimp'!N430</f>
        <v>James Bradberry</v>
      </c>
      <c r="C435" s="3" t="str">
        <f>'idp Prjimp'!C430</f>
        <v>db</v>
      </c>
      <c r="D435" s="3">
        <f>'idp Prjimp'!D430</f>
        <v>16.15793</v>
      </c>
      <c r="E435" s="3">
        <f>'idp Prjimp'!E430</f>
        <v>0.536827</v>
      </c>
      <c r="F435" s="3">
        <f>'idp Prjimp'!F430</f>
        <v>0.212996</v>
      </c>
      <c r="G435" s="3">
        <f>'idp Prjimp'!G430</f>
        <v>1.649611</v>
      </c>
      <c r="H435" s="3">
        <f>'idp Prjimp'!H430</f>
        <v>11.15232</v>
      </c>
      <c r="I435" s="3">
        <f>'idp Prjimp'!I430</f>
        <v>0.665545</v>
      </c>
      <c r="J435" s="3">
        <f>'idp Prjimp'!J430</f>
        <v>57.57268</v>
      </c>
      <c r="K435" s="3">
        <f>'idp Prjimp'!K430</f>
        <v>0</v>
      </c>
      <c r="L435" s="3">
        <f>'idp Prjimp'!L430</f>
        <v>0</v>
      </c>
      <c r="M435" s="3">
        <f t="shared" si="4"/>
        <v>0</v>
      </c>
      <c r="N435" s="3">
        <f t="shared" si="9"/>
        <v>0</v>
      </c>
      <c r="O435" s="3">
        <f t="shared" si="10"/>
        <v>0</v>
      </c>
      <c r="P435" s="100"/>
      <c r="Q435" s="3" t="str">
        <f t="shared" si="11"/>
        <v>#REF!</v>
      </c>
      <c r="R435" s="3" t="str">
        <f t="array" ref="R435">IFERROR(INDEX(Overall!$C$3:$C$389,MATCH(B435,Overall!$D$3:$D$389,0)),"No")</f>
        <v>No</v>
      </c>
      <c r="S435" s="93">
        <f t="shared" si="12"/>
        <v>1</v>
      </c>
      <c r="T435" s="136"/>
      <c r="U435" s="3" t="str">
        <f t="shared" si="13"/>
        <v/>
      </c>
      <c r="W435" s="3">
        <f t="shared" si="8"/>
        <v>0</v>
      </c>
    </row>
    <row r="436" ht="15.75" customHeight="1">
      <c r="B436" s="3" t="str">
        <f>'idp Prjimp'!N431</f>
        <v>Mackensie Alexander</v>
      </c>
      <c r="C436" s="3" t="str">
        <f>'idp Prjimp'!C431</f>
        <v>db</v>
      </c>
      <c r="D436" s="3">
        <f>'idp Prjimp'!D431</f>
        <v>6</v>
      </c>
      <c r="E436" s="3">
        <f>'idp Prjimp'!E431</f>
        <v>0</v>
      </c>
      <c r="F436" s="3">
        <f>'idp Prjimp'!F431</f>
        <v>0.416764</v>
      </c>
      <c r="G436" s="3">
        <f>'idp Prjimp'!G431</f>
        <v>1.03131</v>
      </c>
      <c r="H436" s="3">
        <f>'idp Prjimp'!H431</f>
        <v>5.66869</v>
      </c>
      <c r="I436" s="3">
        <f>'idp Prjimp'!I431</f>
        <v>0.572111</v>
      </c>
      <c r="J436" s="3">
        <f>'idp Prjimp'!J431</f>
        <v>42.27846</v>
      </c>
      <c r="K436" s="3">
        <f>'idp Prjimp'!K431</f>
        <v>0</v>
      </c>
      <c r="L436" s="3">
        <f>'idp Prjimp'!L431</f>
        <v>0</v>
      </c>
      <c r="M436" s="3">
        <f t="shared" si="4"/>
        <v>0</v>
      </c>
      <c r="N436" s="3">
        <f t="shared" si="9"/>
        <v>0</v>
      </c>
      <c r="O436" s="3">
        <f t="shared" si="10"/>
        <v>0</v>
      </c>
      <c r="P436" s="100"/>
      <c r="Q436" s="3" t="str">
        <f t="shared" si="11"/>
        <v>#REF!</v>
      </c>
      <c r="R436" s="3" t="str">
        <f t="array" ref="R436">IFERROR(INDEX(Overall!$C$3:$C$389,MATCH(B436,Overall!$D$3:$D$389,0)),"No")</f>
        <v>No</v>
      </c>
      <c r="S436" s="93">
        <f t="shared" si="12"/>
        <v>1</v>
      </c>
      <c r="T436" s="136"/>
      <c r="U436" s="3" t="str">
        <f t="shared" si="13"/>
        <v/>
      </c>
      <c r="W436" s="3">
        <f t="shared" si="8"/>
        <v>0</v>
      </c>
    </row>
    <row r="437" ht="15.75" customHeight="1">
      <c r="B437" s="3" t="str">
        <f>'idp Prjimp'!N432</f>
        <v>Eli Apple</v>
      </c>
      <c r="C437" s="3" t="str">
        <f>'idp Prjimp'!C432</f>
        <v>db</v>
      </c>
      <c r="D437" s="3">
        <f>'idp Prjimp'!D432</f>
        <v>8.6</v>
      </c>
      <c r="E437" s="3">
        <f>'idp Prjimp'!E432</f>
        <v>0.5</v>
      </c>
      <c r="F437" s="3">
        <f>'idp Prjimp'!F432</f>
        <v>0.319846</v>
      </c>
      <c r="G437" s="3">
        <f>'idp Prjimp'!G432</f>
        <v>1.282373</v>
      </c>
      <c r="H437" s="3">
        <f>'idp Prjimp'!H432</f>
        <v>6.06339</v>
      </c>
      <c r="I437" s="3">
        <f>'idp Prjimp'!I432</f>
        <v>0.10077</v>
      </c>
      <c r="J437" s="3">
        <f>'idp Prjimp'!J432</f>
        <v>58.89008</v>
      </c>
      <c r="K437" s="3">
        <f>'idp Prjimp'!K432</f>
        <v>0</v>
      </c>
      <c r="L437" s="3">
        <f>'idp Prjimp'!L432</f>
        <v>0</v>
      </c>
      <c r="M437" s="3">
        <f t="shared" si="4"/>
        <v>0</v>
      </c>
      <c r="N437" s="3">
        <f t="shared" si="9"/>
        <v>0</v>
      </c>
      <c r="O437" s="3">
        <f t="shared" si="10"/>
        <v>0</v>
      </c>
      <c r="P437" s="100"/>
      <c r="Q437" s="3" t="str">
        <f t="shared" si="11"/>
        <v>#REF!</v>
      </c>
      <c r="R437" s="3" t="str">
        <f t="array" ref="R437">IFERROR(INDEX(Overall!$C$3:$C$389,MATCH(B437,Overall!$D$3:$D$389,0)),"No")</f>
        <v>No</v>
      </c>
      <c r="S437" s="93">
        <f t="shared" si="12"/>
        <v>1</v>
      </c>
      <c r="T437" s="136"/>
      <c r="U437" s="3" t="str">
        <f t="shared" si="13"/>
        <v/>
      </c>
      <c r="W437" s="3">
        <f t="shared" si="8"/>
        <v>0</v>
      </c>
    </row>
    <row r="438" ht="15.75" customHeight="1">
      <c r="B438" s="3" t="str">
        <f>'idp Prjimp'!N433</f>
        <v>Jalen Ramsey</v>
      </c>
      <c r="C438" s="3" t="str">
        <f>'idp Prjimp'!C433</f>
        <v>db</v>
      </c>
      <c r="D438" s="3">
        <f>'idp Prjimp'!D433</f>
        <v>8.231586</v>
      </c>
      <c r="E438" s="3">
        <f>'idp Prjimp'!E433</f>
        <v>1.324221</v>
      </c>
      <c r="F438" s="3">
        <f>'idp Prjimp'!F433</f>
        <v>0.332023</v>
      </c>
      <c r="G438" s="3">
        <f>'idp Prjimp'!G433</f>
        <v>2.192743</v>
      </c>
      <c r="H438" s="3">
        <f>'idp Prjimp'!H433</f>
        <v>7.27856</v>
      </c>
      <c r="I438" s="3">
        <f>'idp Prjimp'!I433</f>
        <v>0.003181</v>
      </c>
      <c r="J438" s="3">
        <f>'idp Prjimp'!J433</f>
        <v>55.61776</v>
      </c>
      <c r="K438" s="3">
        <f>'idp Prjimp'!K433</f>
        <v>0</v>
      </c>
      <c r="L438" s="3">
        <f>'idp Prjimp'!L433</f>
        <v>0</v>
      </c>
      <c r="M438" s="3">
        <f t="shared" si="4"/>
        <v>0</v>
      </c>
      <c r="N438" s="3">
        <f t="shared" si="9"/>
        <v>0</v>
      </c>
      <c r="O438" s="3">
        <f t="shared" si="10"/>
        <v>0</v>
      </c>
      <c r="P438" s="100"/>
      <c r="Q438" s="3" t="str">
        <f t="shared" si="11"/>
        <v>#REF!</v>
      </c>
      <c r="R438" s="3" t="str">
        <f t="array" ref="R438">IFERROR(INDEX(Overall!$C$3:$C$389,MATCH(B438,Overall!$D$3:$D$389,0)),"No")</f>
        <v>No</v>
      </c>
      <c r="S438" s="93">
        <f t="shared" si="12"/>
        <v>1</v>
      </c>
      <c r="T438" s="136"/>
      <c r="U438" s="3" t="str">
        <f t="shared" si="13"/>
        <v/>
      </c>
      <c r="W438" s="3">
        <f t="shared" si="8"/>
        <v>0</v>
      </c>
    </row>
    <row r="439" ht="15.75" customHeight="1">
      <c r="B439" s="3" t="str">
        <f>'idp Prjimp'!N434</f>
        <v>Vernon Hargreaves</v>
      </c>
      <c r="C439" s="3" t="str">
        <f>'idp Prjimp'!C434</f>
        <v>db</v>
      </c>
      <c r="D439" s="3">
        <f>'idp Prjimp'!D434</f>
        <v>5.7</v>
      </c>
      <c r="E439" s="3">
        <f>'idp Prjimp'!E434</f>
        <v>0.3</v>
      </c>
      <c r="F439" s="3">
        <f>'idp Prjimp'!F434</f>
        <v>0.3</v>
      </c>
      <c r="G439" s="3">
        <f>'idp Prjimp'!G434</f>
        <v>0</v>
      </c>
      <c r="H439" s="3">
        <f>'idp Prjimp'!H434</f>
        <v>5.7</v>
      </c>
      <c r="I439" s="3">
        <f>'idp Prjimp'!I434</f>
        <v>0.6</v>
      </c>
      <c r="J439" s="3">
        <f>'idp Prjimp'!J434</f>
        <v>39.2</v>
      </c>
      <c r="K439" s="3">
        <f>'idp Prjimp'!K434</f>
        <v>0</v>
      </c>
      <c r="L439" s="3">
        <f>'idp Prjimp'!L434</f>
        <v>0</v>
      </c>
      <c r="M439" s="3">
        <f t="shared" si="4"/>
        <v>0</v>
      </c>
      <c r="N439" s="3">
        <f t="shared" si="9"/>
        <v>0</v>
      </c>
      <c r="O439" s="3">
        <f t="shared" si="10"/>
        <v>0</v>
      </c>
      <c r="P439" s="100"/>
      <c r="Q439" s="3" t="str">
        <f t="shared" si="11"/>
        <v>#REF!</v>
      </c>
      <c r="R439" s="3" t="str">
        <f t="array" ref="R439">IFERROR(INDEX(Overall!$C$3:$C$389,MATCH(B439,Overall!$D$3:$D$389,0)),"No")</f>
        <v>No</v>
      </c>
      <c r="S439" s="93">
        <f t="shared" si="12"/>
        <v>1</v>
      </c>
      <c r="T439" s="136"/>
      <c r="U439" s="3" t="str">
        <f t="shared" si="13"/>
        <v/>
      </c>
      <c r="W439" s="3">
        <f t="shared" si="8"/>
        <v>0</v>
      </c>
    </row>
    <row r="440" ht="15.75" customHeight="1">
      <c r="B440" s="3" t="str">
        <f>'idp Prjimp'!N435</f>
        <v>Juston Burris</v>
      </c>
      <c r="C440" s="3" t="str">
        <f>'idp Prjimp'!C435</f>
        <v>db</v>
      </c>
      <c r="D440" s="3">
        <f>'idp Prjimp'!D435</f>
        <v>2.5</v>
      </c>
      <c r="E440" s="3">
        <f>'idp Prjimp'!E435</f>
        <v>0.05</v>
      </c>
      <c r="F440" s="3">
        <f>'idp Prjimp'!F435</f>
        <v>0</v>
      </c>
      <c r="G440" s="3">
        <f>'idp Prjimp'!G435</f>
        <v>0.3</v>
      </c>
      <c r="H440" s="3">
        <f>'idp Prjimp'!H435</f>
        <v>2.8</v>
      </c>
      <c r="I440" s="3">
        <f>'idp Prjimp'!I435</f>
        <v>0.05</v>
      </c>
      <c r="J440" s="3">
        <f>'idp Prjimp'!J435</f>
        <v>7.9</v>
      </c>
      <c r="K440" s="3">
        <f>'idp Prjimp'!K435</f>
        <v>0</v>
      </c>
      <c r="L440" s="3">
        <f>'idp Prjimp'!L435</f>
        <v>0</v>
      </c>
      <c r="M440" s="3">
        <f t="shared" si="4"/>
        <v>0</v>
      </c>
      <c r="N440" s="3">
        <f t="shared" si="9"/>
        <v>0</v>
      </c>
      <c r="O440" s="3">
        <f t="shared" si="10"/>
        <v>0</v>
      </c>
      <c r="P440" s="100"/>
      <c r="Q440" s="3" t="str">
        <f t="shared" si="11"/>
        <v>#REF!</v>
      </c>
      <c r="R440" s="3" t="str">
        <f t="array" ref="R440">IFERROR(INDEX(Overall!$C$3:$C$389,MATCH(B440,Overall!$D$3:$D$389,0)),"No")</f>
        <v>No</v>
      </c>
      <c r="S440" s="93">
        <f t="shared" si="12"/>
        <v>1</v>
      </c>
      <c r="T440" s="136"/>
      <c r="U440" s="3" t="str">
        <f t="shared" si="13"/>
        <v/>
      </c>
      <c r="W440" s="3">
        <f t="shared" si="8"/>
        <v>0</v>
      </c>
    </row>
    <row r="441" ht="15.75" customHeight="1">
      <c r="B441" s="3" t="str">
        <f>'idp Prjimp'!N436</f>
        <v>Miles Killebrew</v>
      </c>
      <c r="C441" s="3" t="str">
        <f>'idp Prjimp'!C436</f>
        <v>db</v>
      </c>
      <c r="D441" s="3">
        <f>'idp Prjimp'!D436</f>
        <v>0</v>
      </c>
      <c r="E441" s="3">
        <f>'idp Prjimp'!E436</f>
        <v>0</v>
      </c>
      <c r="F441" s="3">
        <f>'idp Prjimp'!F436</f>
        <v>0</v>
      </c>
      <c r="G441" s="3">
        <f>'idp Prjimp'!G436</f>
        <v>0</v>
      </c>
      <c r="H441" s="3">
        <f>'idp Prjimp'!H436</f>
        <v>0</v>
      </c>
      <c r="I441" s="3">
        <f>'idp Prjimp'!I436</f>
        <v>0</v>
      </c>
      <c r="J441" s="3">
        <f>'idp Prjimp'!J436</f>
        <v>0.8</v>
      </c>
      <c r="K441" s="3">
        <f>'idp Prjimp'!K436</f>
        <v>0</v>
      </c>
      <c r="L441" s="3">
        <f>'idp Prjimp'!L436</f>
        <v>0</v>
      </c>
      <c r="M441" s="3">
        <f t="shared" si="4"/>
        <v>0</v>
      </c>
      <c r="N441" s="3">
        <f t="shared" si="9"/>
        <v>0</v>
      </c>
      <c r="O441" s="3">
        <f t="shared" si="10"/>
        <v>0</v>
      </c>
      <c r="P441" s="100"/>
      <c r="Q441" s="3" t="str">
        <f t="shared" si="11"/>
        <v>#REF!</v>
      </c>
      <c r="R441" s="3" t="str">
        <f t="array" ref="R441">IFERROR(INDEX(Overall!$C$3:$C$389,MATCH(B441,Overall!$D$3:$D$389,0)),"No")</f>
        <v>No</v>
      </c>
      <c r="S441" s="93">
        <f t="shared" si="12"/>
        <v>1</v>
      </c>
      <c r="T441" s="136"/>
      <c r="U441" s="3" t="str">
        <f t="shared" si="13"/>
        <v/>
      </c>
      <c r="W441" s="3">
        <f t="shared" si="8"/>
        <v>0</v>
      </c>
    </row>
    <row r="442" ht="15.75" customHeight="1">
      <c r="B442" s="3" t="str">
        <f>'idp Prjimp'!N437</f>
        <v>Karl Joseph</v>
      </c>
      <c r="C442" s="3" t="str">
        <f>'idp Prjimp'!C437</f>
        <v>db</v>
      </c>
      <c r="D442" s="3">
        <f>'idp Prjimp'!D437</f>
        <v>18.81619</v>
      </c>
      <c r="E442" s="3">
        <f>'idp Prjimp'!E437</f>
        <v>0.134016</v>
      </c>
      <c r="F442" s="3">
        <f>'idp Prjimp'!F437</f>
        <v>0.667901</v>
      </c>
      <c r="G442" s="3">
        <f>'idp Prjimp'!G437</f>
        <v>1.207975</v>
      </c>
      <c r="H442" s="3">
        <f>'idp Prjimp'!H437</f>
        <v>4.562148</v>
      </c>
      <c r="I442" s="3">
        <f>'idp Prjimp'!I437</f>
        <v>0.383481</v>
      </c>
      <c r="J442" s="3">
        <f>'idp Prjimp'!J437</f>
        <v>60.81958</v>
      </c>
      <c r="K442" s="3">
        <f>'idp Prjimp'!K437</f>
        <v>0</v>
      </c>
      <c r="L442" s="3">
        <f>'idp Prjimp'!L437</f>
        <v>0</v>
      </c>
      <c r="M442" s="3">
        <f t="shared" si="4"/>
        <v>0</v>
      </c>
      <c r="N442" s="3">
        <f t="shared" si="9"/>
        <v>0</v>
      </c>
      <c r="O442" s="3">
        <f t="shared" si="10"/>
        <v>0</v>
      </c>
      <c r="P442" s="100"/>
      <c r="Q442" s="3" t="str">
        <f t="shared" si="11"/>
        <v>#REF!</v>
      </c>
      <c r="R442" s="3" t="str">
        <f t="array" ref="R442">IFERROR(INDEX(Overall!$C$3:$C$389,MATCH(B442,Overall!$D$3:$D$389,0)),"No")</f>
        <v>No</v>
      </c>
      <c r="S442" s="93">
        <f t="shared" si="12"/>
        <v>1</v>
      </c>
      <c r="T442" s="136"/>
      <c r="U442" s="3" t="str">
        <f t="shared" si="13"/>
        <v/>
      </c>
      <c r="W442" s="3">
        <f t="shared" si="8"/>
        <v>0</v>
      </c>
    </row>
    <row r="443" ht="15.75" customHeight="1">
      <c r="B443" s="3" t="str">
        <f>'idp Prjimp'!N438</f>
        <v>Artie Burns</v>
      </c>
      <c r="C443" s="3" t="str">
        <f>'idp Prjimp'!C438</f>
        <v>db</v>
      </c>
      <c r="D443" s="3">
        <f>'idp Prjimp'!D438</f>
        <v>0</v>
      </c>
      <c r="E443" s="3">
        <f>'idp Prjimp'!E438</f>
        <v>0</v>
      </c>
      <c r="F443" s="3">
        <f>'idp Prjimp'!F438</f>
        <v>0.82</v>
      </c>
      <c r="G443" s="3">
        <f>'idp Prjimp'!G438</f>
        <v>3.62</v>
      </c>
      <c r="H443" s="3">
        <f>'idp Prjimp'!H438</f>
        <v>12.94</v>
      </c>
      <c r="I443" s="3">
        <f>'idp Prjimp'!I438</f>
        <v>0</v>
      </c>
      <c r="J443" s="3">
        <f>'idp Prjimp'!J438</f>
        <v>55.14</v>
      </c>
      <c r="K443" s="3">
        <f>'idp Prjimp'!K438</f>
        <v>0</v>
      </c>
      <c r="L443" s="3">
        <f>'idp Prjimp'!L438</f>
        <v>0</v>
      </c>
      <c r="M443" s="3">
        <f t="shared" si="4"/>
        <v>0</v>
      </c>
      <c r="N443" s="3">
        <f t="shared" si="9"/>
        <v>0</v>
      </c>
      <c r="O443" s="3">
        <f t="shared" si="10"/>
        <v>0</v>
      </c>
      <c r="P443" s="100"/>
      <c r="Q443" s="3" t="str">
        <f t="shared" si="11"/>
        <v>#REF!</v>
      </c>
      <c r="R443" s="3" t="str">
        <f t="array" ref="R443">IFERROR(INDEX(Overall!$C$3:$C$389,MATCH(B443,Overall!$D$3:$D$389,0)),"No")</f>
        <v>No</v>
      </c>
      <c r="S443" s="93">
        <f t="shared" si="12"/>
        <v>1</v>
      </c>
      <c r="T443" s="136"/>
      <c r="U443" s="3" t="str">
        <f t="shared" si="13"/>
        <v/>
      </c>
      <c r="W443" s="3">
        <f t="shared" si="8"/>
        <v>0</v>
      </c>
    </row>
    <row r="444" ht="15.75" customHeight="1">
      <c r="B444" s="3" t="str">
        <f>'idp Prjimp'!N439</f>
        <v>Kendall Fuller</v>
      </c>
      <c r="C444" s="3" t="str">
        <f>'idp Prjimp'!C439</f>
        <v>db</v>
      </c>
      <c r="D444" s="3">
        <f>'idp Prjimp'!D439</f>
        <v>14.14731</v>
      </c>
      <c r="E444" s="3">
        <f>'idp Prjimp'!E439</f>
        <v>0</v>
      </c>
      <c r="F444" s="3">
        <f>'idp Prjimp'!F439</f>
        <v>0.043852</v>
      </c>
      <c r="G444" s="3">
        <f>'idp Prjimp'!G439</f>
        <v>1.544086</v>
      </c>
      <c r="H444" s="3">
        <f>'idp Prjimp'!H439</f>
        <v>5.638074</v>
      </c>
      <c r="I444" s="3">
        <f>'idp Prjimp'!I439</f>
        <v>0.6007</v>
      </c>
      <c r="J444" s="3">
        <f>'idp Prjimp'!J439</f>
        <v>51.62498</v>
      </c>
      <c r="K444" s="3">
        <f>'idp Prjimp'!K439</f>
        <v>0</v>
      </c>
      <c r="L444" s="3">
        <f>'idp Prjimp'!L439</f>
        <v>0</v>
      </c>
      <c r="M444" s="3">
        <f t="shared" si="4"/>
        <v>0</v>
      </c>
      <c r="N444" s="3">
        <f t="shared" si="9"/>
        <v>0</v>
      </c>
      <c r="O444" s="3">
        <f t="shared" si="10"/>
        <v>0</v>
      </c>
      <c r="P444" s="100"/>
      <c r="Q444" s="3" t="str">
        <f t="shared" si="11"/>
        <v>#REF!</v>
      </c>
      <c r="R444" s="3" t="str">
        <f t="array" ref="R444">IFERROR(INDEX(Overall!$C$3:$C$389,MATCH(B444,Overall!$D$3:$D$389,0)),"No")</f>
        <v>No</v>
      </c>
      <c r="S444" s="93">
        <f t="shared" si="12"/>
        <v>1</v>
      </c>
      <c r="T444" s="136"/>
      <c r="U444" s="3" t="str">
        <f t="shared" si="13"/>
        <v/>
      </c>
      <c r="W444" s="3">
        <f t="shared" si="8"/>
        <v>0</v>
      </c>
    </row>
    <row r="445" ht="15.75" customHeight="1">
      <c r="B445" s="3" t="str">
        <f>'idp Prjimp'!N440</f>
        <v>Clayton Fejedelem</v>
      </c>
      <c r="C445" s="3" t="str">
        <f>'idp Prjimp'!C440</f>
        <v>db</v>
      </c>
      <c r="D445" s="3">
        <f>'idp Prjimp'!D440</f>
        <v>0.4</v>
      </c>
      <c r="E445" s="3">
        <f>'idp Prjimp'!E440</f>
        <v>0</v>
      </c>
      <c r="F445" s="3">
        <f>'idp Prjimp'!F440</f>
        <v>0</v>
      </c>
      <c r="G445" s="3">
        <f>'idp Prjimp'!G440</f>
        <v>0</v>
      </c>
      <c r="H445" s="3">
        <f>'idp Prjimp'!H440</f>
        <v>0</v>
      </c>
      <c r="I445" s="3">
        <f>'idp Prjimp'!I440</f>
        <v>0</v>
      </c>
      <c r="J445" s="3">
        <f>'idp Prjimp'!J440</f>
        <v>8.1</v>
      </c>
      <c r="K445" s="3">
        <f>'idp Prjimp'!K440</f>
        <v>0</v>
      </c>
      <c r="L445" s="3">
        <f>'idp Prjimp'!L440</f>
        <v>0</v>
      </c>
      <c r="M445" s="3">
        <f t="shared" si="4"/>
        <v>0</v>
      </c>
      <c r="N445" s="3">
        <f t="shared" si="9"/>
        <v>0</v>
      </c>
      <c r="O445" s="3">
        <f t="shared" si="10"/>
        <v>0</v>
      </c>
      <c r="P445" s="100"/>
      <c r="Q445" s="3" t="str">
        <f t="shared" si="11"/>
        <v>#REF!</v>
      </c>
      <c r="R445" s="3" t="str">
        <f t="array" ref="R445">IFERROR(INDEX(Overall!$C$3:$C$389,MATCH(B445,Overall!$D$3:$D$389,0)),"No")</f>
        <v>No</v>
      </c>
      <c r="S445" s="93">
        <f t="shared" si="12"/>
        <v>1</v>
      </c>
      <c r="T445" s="136"/>
      <c r="U445" s="3" t="str">
        <f t="shared" si="13"/>
        <v/>
      </c>
      <c r="W445" s="3">
        <f t="shared" si="8"/>
        <v>0</v>
      </c>
    </row>
    <row r="446" ht="15.75" customHeight="1">
      <c r="B446" s="3" t="str">
        <f>'idp Prjimp'!N441</f>
        <v>Tavon Young</v>
      </c>
      <c r="C446" s="3" t="str">
        <f>'idp Prjimp'!C441</f>
        <v>db</v>
      </c>
      <c r="D446" s="3">
        <f>'idp Prjimp'!D441</f>
        <v>6.3</v>
      </c>
      <c r="E446" s="3">
        <f>'idp Prjimp'!E441</f>
        <v>0</v>
      </c>
      <c r="F446" s="3">
        <f>'idp Prjimp'!F441</f>
        <v>0</v>
      </c>
      <c r="G446" s="3">
        <f>'idp Prjimp'!G441</f>
        <v>0.2</v>
      </c>
      <c r="H446" s="3">
        <f>'idp Prjimp'!H441</f>
        <v>4.8</v>
      </c>
      <c r="I446" s="3">
        <f>'idp Prjimp'!I441</f>
        <v>0</v>
      </c>
      <c r="J446" s="3">
        <f>'idp Prjimp'!J441</f>
        <v>21.2</v>
      </c>
      <c r="K446" s="3">
        <f>'idp Prjimp'!K441</f>
        <v>0</v>
      </c>
      <c r="L446" s="3">
        <f>'idp Prjimp'!L441</f>
        <v>0</v>
      </c>
      <c r="M446" s="3">
        <f t="shared" si="4"/>
        <v>0</v>
      </c>
      <c r="N446" s="3">
        <f t="shared" si="9"/>
        <v>0</v>
      </c>
      <c r="O446" s="3">
        <f t="shared" si="10"/>
        <v>0</v>
      </c>
      <c r="P446" s="100"/>
      <c r="Q446" s="3" t="str">
        <f t="shared" si="11"/>
        <v>#REF!</v>
      </c>
      <c r="R446" s="3" t="str">
        <f t="array" ref="R446">IFERROR(INDEX(Overall!$C$3:$C$389,MATCH(B446,Overall!$D$3:$D$389,0)),"No")</f>
        <v>No</v>
      </c>
      <c r="S446" s="93">
        <f t="shared" si="12"/>
        <v>1</v>
      </c>
      <c r="T446" s="136"/>
      <c r="U446" s="3" t="str">
        <f t="shared" si="13"/>
        <v/>
      </c>
      <c r="W446" s="3">
        <f t="shared" si="8"/>
        <v>0</v>
      </c>
    </row>
    <row r="447" ht="15.75" customHeight="1">
      <c r="B447" s="3" t="str">
        <f>'idp Prjimp'!N442</f>
        <v>Jalen Mills</v>
      </c>
      <c r="C447" s="3" t="str">
        <f>'idp Prjimp'!C442</f>
        <v>db</v>
      </c>
      <c r="D447" s="3">
        <f>'idp Prjimp'!D442</f>
        <v>22.3</v>
      </c>
      <c r="E447" s="3">
        <f>'idp Prjimp'!E442</f>
        <v>1.2</v>
      </c>
      <c r="F447" s="3">
        <f>'idp Prjimp'!F442</f>
        <v>0.349615</v>
      </c>
      <c r="G447" s="3">
        <f>'idp Prjimp'!G442</f>
        <v>2.737381</v>
      </c>
      <c r="H447" s="3">
        <f>'idp Prjimp'!H442</f>
        <v>11.21165</v>
      </c>
      <c r="I447" s="3">
        <f>'idp Prjimp'!I442</f>
        <v>0.745085</v>
      </c>
      <c r="J447" s="3">
        <f>'idp Prjimp'!J442</f>
        <v>63.94478</v>
      </c>
      <c r="K447" s="3">
        <f>'idp Prjimp'!K442</f>
        <v>0</v>
      </c>
      <c r="L447" s="3">
        <f>'idp Prjimp'!L442</f>
        <v>0</v>
      </c>
      <c r="M447" s="3">
        <f t="shared" si="4"/>
        <v>0</v>
      </c>
      <c r="N447" s="3">
        <f t="shared" si="9"/>
        <v>0</v>
      </c>
      <c r="O447" s="3">
        <f t="shared" si="10"/>
        <v>0</v>
      </c>
      <c r="P447" s="100"/>
      <c r="Q447" s="3" t="str">
        <f t="shared" si="11"/>
        <v>#REF!</v>
      </c>
      <c r="R447" s="3" t="str">
        <f t="array" ref="R447">IFERROR(INDEX(Overall!$C$3:$C$389,MATCH(B447,Overall!$D$3:$D$389,0)),"No")</f>
        <v>No</v>
      </c>
      <c r="S447" s="93">
        <f t="shared" si="12"/>
        <v>1</v>
      </c>
      <c r="T447" s="136"/>
      <c r="U447" s="3" t="str">
        <f t="shared" si="13"/>
        <v/>
      </c>
      <c r="W447" s="3">
        <f t="shared" si="8"/>
        <v>0</v>
      </c>
    </row>
    <row r="448" ht="15.75" customHeight="1">
      <c r="B448" s="3" t="str">
        <f>'idp Prjimp'!N443</f>
        <v>Sean Davis</v>
      </c>
      <c r="C448" s="3" t="str">
        <f>'idp Prjimp'!C443</f>
        <v>db</v>
      </c>
      <c r="D448" s="3">
        <f>'idp Prjimp'!D443</f>
        <v>14.25666</v>
      </c>
      <c r="E448" s="3">
        <f>'idp Prjimp'!E443</f>
        <v>0.536827</v>
      </c>
      <c r="F448" s="3">
        <f>'idp Prjimp'!F443</f>
        <v>0</v>
      </c>
      <c r="G448" s="3">
        <f>'idp Prjimp'!G443</f>
        <v>1.212606</v>
      </c>
      <c r="H448" s="3">
        <f>'idp Prjimp'!H443</f>
        <v>5.193626</v>
      </c>
      <c r="I448" s="3">
        <f>'idp Prjimp'!I443</f>
        <v>0.536827</v>
      </c>
      <c r="J448" s="3">
        <f>'idp Prjimp'!J443</f>
        <v>49.0228</v>
      </c>
      <c r="K448" s="3">
        <f>'idp Prjimp'!K443</f>
        <v>0</v>
      </c>
      <c r="L448" s="3">
        <f>'idp Prjimp'!L443</f>
        <v>0</v>
      </c>
      <c r="M448" s="3">
        <f t="shared" si="4"/>
        <v>0</v>
      </c>
      <c r="N448" s="3">
        <f t="shared" si="9"/>
        <v>0</v>
      </c>
      <c r="O448" s="3">
        <f t="shared" si="10"/>
        <v>0</v>
      </c>
      <c r="P448" s="100"/>
      <c r="Q448" s="3" t="str">
        <f t="shared" si="11"/>
        <v>#REF!</v>
      </c>
      <c r="R448" s="3" t="str">
        <f t="array" ref="R448">IFERROR(INDEX(Overall!$C$3:$C$389,MATCH(B448,Overall!$D$3:$D$389,0)),"No")</f>
        <v>No</v>
      </c>
      <c r="S448" s="93">
        <f t="shared" si="12"/>
        <v>1</v>
      </c>
      <c r="T448" s="136"/>
      <c r="U448" s="3" t="str">
        <f t="shared" si="13"/>
        <v/>
      </c>
      <c r="W448" s="3">
        <f t="shared" si="8"/>
        <v>0</v>
      </c>
    </row>
    <row r="449" ht="15.75" customHeight="1">
      <c r="B449" s="3" t="str">
        <f>'idp Prjimp'!N444</f>
        <v>Daryl Worley</v>
      </c>
      <c r="C449" s="3" t="str">
        <f>'idp Prjimp'!C444</f>
        <v>db</v>
      </c>
      <c r="D449" s="3">
        <f>'idp Prjimp'!D444</f>
        <v>1.7</v>
      </c>
      <c r="E449" s="3">
        <f>'idp Prjimp'!E444</f>
        <v>0</v>
      </c>
      <c r="F449" s="3">
        <f>'idp Prjimp'!F444</f>
        <v>0.357227</v>
      </c>
      <c r="G449" s="3">
        <f>'idp Prjimp'!G444</f>
        <v>1.213683</v>
      </c>
      <c r="H449" s="3">
        <f>'idp Prjimp'!H444</f>
        <v>4.98228</v>
      </c>
      <c r="I449" s="3">
        <f>'idp Prjimp'!I444</f>
        <v>0</v>
      </c>
      <c r="J449" s="3">
        <f>'idp Prjimp'!J444</f>
        <v>42.92108</v>
      </c>
      <c r="K449" s="3">
        <f>'idp Prjimp'!K444</f>
        <v>0</v>
      </c>
      <c r="L449" s="3">
        <f>'idp Prjimp'!L444</f>
        <v>0</v>
      </c>
      <c r="M449" s="3">
        <f t="shared" si="4"/>
        <v>0</v>
      </c>
      <c r="N449" s="3">
        <f t="shared" si="9"/>
        <v>0</v>
      </c>
      <c r="O449" s="3">
        <f t="shared" si="10"/>
        <v>0</v>
      </c>
      <c r="P449" s="100"/>
      <c r="Q449" s="3" t="str">
        <f t="shared" si="11"/>
        <v>#REF!</v>
      </c>
      <c r="R449" s="3" t="str">
        <f t="array" ref="R449">IFERROR(INDEX(Overall!$C$3:$C$389,MATCH(B449,Overall!$D$3:$D$389,0)),"No")</f>
        <v>No</v>
      </c>
      <c r="S449" s="93">
        <f t="shared" si="12"/>
        <v>1</v>
      </c>
      <c r="T449" s="136"/>
      <c r="U449" s="3" t="str">
        <f t="shared" si="13"/>
        <v/>
      </c>
      <c r="W449" s="3">
        <f t="shared" si="8"/>
        <v>0</v>
      </c>
    </row>
    <row r="450" ht="15.75" customHeight="1">
      <c r="B450" s="3" t="str">
        <f>'idp Prjimp'!N445</f>
        <v>Vonn Bell</v>
      </c>
      <c r="C450" s="3" t="str">
        <f>'idp Prjimp'!C445</f>
        <v>db</v>
      </c>
      <c r="D450" s="3">
        <f>'idp Prjimp'!D445</f>
        <v>24.9</v>
      </c>
      <c r="E450" s="3">
        <f>'idp Prjimp'!E445</f>
        <v>0.9</v>
      </c>
      <c r="F450" s="3">
        <f>'idp Prjimp'!F445</f>
        <v>0.9</v>
      </c>
      <c r="G450" s="3">
        <f>'idp Prjimp'!G445</f>
        <v>1.5</v>
      </c>
      <c r="H450" s="3">
        <f>'idp Prjimp'!H445</f>
        <v>6.5</v>
      </c>
      <c r="I450" s="3">
        <f>'idp Prjimp'!I445</f>
        <v>1.1</v>
      </c>
      <c r="J450" s="3">
        <f>'idp Prjimp'!J445</f>
        <v>67.4</v>
      </c>
      <c r="K450" s="3">
        <f>'idp Prjimp'!K445</f>
        <v>0</v>
      </c>
      <c r="L450" s="3">
        <f>'idp Prjimp'!L445</f>
        <v>0</v>
      </c>
      <c r="M450" s="3">
        <f t="shared" si="4"/>
        <v>0</v>
      </c>
      <c r="N450" s="3">
        <f t="shared" si="9"/>
        <v>0</v>
      </c>
      <c r="O450" s="3">
        <f t="shared" si="10"/>
        <v>0</v>
      </c>
      <c r="P450" s="100"/>
      <c r="Q450" s="3" t="str">
        <f t="shared" si="11"/>
        <v>#REF!</v>
      </c>
      <c r="R450" s="3" t="str">
        <f t="array" ref="R450">IFERROR(INDEX(Overall!$C$3:$C$389,MATCH(B450,Overall!$D$3:$D$389,0)),"No")</f>
        <v>No</v>
      </c>
      <c r="S450" s="93">
        <f t="shared" si="12"/>
        <v>1</v>
      </c>
      <c r="T450" s="136"/>
      <c r="U450" s="3" t="str">
        <f t="shared" si="13"/>
        <v/>
      </c>
      <c r="W450" s="3">
        <f t="shared" si="8"/>
        <v>0</v>
      </c>
    </row>
    <row r="451" ht="15.75" customHeight="1">
      <c r="B451" s="3" t="str">
        <f>'idp Prjimp'!N446</f>
        <v>Anthony Brown</v>
      </c>
      <c r="C451" s="3" t="str">
        <f>'idp Prjimp'!C446</f>
        <v>db</v>
      </c>
      <c r="D451" s="3">
        <f>'idp Prjimp'!D446</f>
        <v>12.6</v>
      </c>
      <c r="E451" s="3">
        <f>'idp Prjimp'!E446</f>
        <v>0</v>
      </c>
      <c r="F451" s="3">
        <f>'idp Prjimp'!F446</f>
        <v>0.377072</v>
      </c>
      <c r="G451" s="3">
        <f>'idp Prjimp'!G446</f>
        <v>1.224376</v>
      </c>
      <c r="H451" s="3">
        <f>'idp Prjimp'!H446</f>
        <v>6.396918</v>
      </c>
      <c r="I451" s="3">
        <f>'idp Prjimp'!I446</f>
        <v>0.991618</v>
      </c>
      <c r="J451" s="3">
        <f>'idp Prjimp'!J446</f>
        <v>45.43513</v>
      </c>
      <c r="K451" s="3">
        <f>'idp Prjimp'!K446</f>
        <v>0</v>
      </c>
      <c r="L451" s="3">
        <f>'idp Prjimp'!L446</f>
        <v>0</v>
      </c>
      <c r="M451" s="3">
        <f t="shared" si="4"/>
        <v>0</v>
      </c>
      <c r="N451" s="3">
        <f t="shared" si="9"/>
        <v>0</v>
      </c>
      <c r="O451" s="3">
        <f t="shared" si="10"/>
        <v>0</v>
      </c>
      <c r="P451" s="100"/>
      <c r="Q451" s="3" t="str">
        <f t="shared" si="11"/>
        <v>#REF!</v>
      </c>
      <c r="R451" s="3" t="str">
        <f t="array" ref="R451">IFERROR(INDEX(Overall!$C$3:$C$389,MATCH(B451,Overall!$D$3:$D$389,0)),"No")</f>
        <v>No</v>
      </c>
      <c r="S451" s="93">
        <f t="shared" si="12"/>
        <v>1</v>
      </c>
      <c r="T451" s="136"/>
      <c r="U451" s="3" t="str">
        <f t="shared" si="13"/>
        <v/>
      </c>
      <c r="W451" s="3">
        <f t="shared" si="8"/>
        <v>0</v>
      </c>
    </row>
    <row r="452" ht="15.75" customHeight="1">
      <c r="B452" s="3" t="str">
        <f>'idp Prjimp'!N447</f>
        <v>Xavien Howard</v>
      </c>
      <c r="C452" s="3" t="str">
        <f>'idp Prjimp'!C447</f>
        <v>db</v>
      </c>
      <c r="D452" s="3">
        <f>'idp Prjimp'!D447</f>
        <v>16.16653</v>
      </c>
      <c r="E452" s="3">
        <f>'idp Prjimp'!E447</f>
        <v>0.536827</v>
      </c>
      <c r="F452" s="3">
        <f>'idp Prjimp'!F447</f>
        <v>0.075175</v>
      </c>
      <c r="G452" s="3">
        <f>'idp Prjimp'!G447</f>
        <v>3.162464</v>
      </c>
      <c r="H452" s="3">
        <f>'idp Prjimp'!H447</f>
        <v>9.189527</v>
      </c>
      <c r="I452" s="3">
        <f>'idp Prjimp'!I447</f>
        <v>0.254475</v>
      </c>
      <c r="J452" s="3">
        <f>'idp Prjimp'!J447</f>
        <v>51.44971</v>
      </c>
      <c r="K452" s="3">
        <f>'idp Prjimp'!K447</f>
        <v>0</v>
      </c>
      <c r="L452" s="3">
        <f>'idp Prjimp'!L447</f>
        <v>0</v>
      </c>
      <c r="M452" s="3">
        <f t="shared" si="4"/>
        <v>0</v>
      </c>
      <c r="N452" s="3">
        <f t="shared" si="9"/>
        <v>0</v>
      </c>
      <c r="O452" s="3">
        <f t="shared" si="10"/>
        <v>0</v>
      </c>
      <c r="P452" s="100"/>
      <c r="Q452" s="3" t="str">
        <f t="shared" si="11"/>
        <v>#REF!</v>
      </c>
      <c r="R452" s="3" t="str">
        <f t="array" ref="R452">IFERROR(INDEX(Overall!$C$3:$C$389,MATCH(B452,Overall!$D$3:$D$389,0)),"No")</f>
        <v>No</v>
      </c>
      <c r="S452" s="93">
        <f t="shared" si="12"/>
        <v>1</v>
      </c>
      <c r="T452" s="136"/>
      <c r="U452" s="3" t="str">
        <f t="shared" si="13"/>
        <v/>
      </c>
      <c r="W452" s="3">
        <f t="shared" si="8"/>
        <v>0</v>
      </c>
    </row>
    <row r="453" ht="15.75" customHeight="1">
      <c r="B453" s="3" t="str">
        <f>'idp Prjimp'!N448</f>
        <v>Derrick Kindred</v>
      </c>
      <c r="C453" s="3" t="str">
        <f>'idp Prjimp'!C448</f>
        <v>db</v>
      </c>
      <c r="D453" s="3">
        <f>'idp Prjimp'!D448</f>
        <v>0.8</v>
      </c>
      <c r="E453" s="3">
        <f>'idp Prjimp'!E448</f>
        <v>0</v>
      </c>
      <c r="F453" s="3">
        <f>'idp Prjimp'!F448</f>
        <v>0</v>
      </c>
      <c r="G453" s="3">
        <f>'idp Prjimp'!G448</f>
        <v>0</v>
      </c>
      <c r="H453" s="3">
        <f>'idp Prjimp'!H448</f>
        <v>0</v>
      </c>
      <c r="I453" s="3">
        <f>'idp Prjimp'!I448</f>
        <v>0</v>
      </c>
      <c r="J453" s="3">
        <f>'idp Prjimp'!J448</f>
        <v>3.9</v>
      </c>
      <c r="K453" s="3">
        <f>'idp Prjimp'!K448</f>
        <v>0</v>
      </c>
      <c r="L453" s="3">
        <f>'idp Prjimp'!L448</f>
        <v>0</v>
      </c>
      <c r="M453" s="3">
        <f t="shared" si="4"/>
        <v>0</v>
      </c>
      <c r="N453" s="3">
        <f t="shared" si="9"/>
        <v>0</v>
      </c>
      <c r="O453" s="3">
        <f t="shared" si="10"/>
        <v>0</v>
      </c>
      <c r="P453" s="100"/>
      <c r="Q453" s="3" t="str">
        <f t="shared" si="11"/>
        <v>#REF!</v>
      </c>
      <c r="R453" s="3" t="str">
        <f t="array" ref="R453">IFERROR(INDEX(Overall!$C$3:$C$389,MATCH(B453,Overall!$D$3:$D$389,0)),"No")</f>
        <v>No</v>
      </c>
      <c r="S453" s="93">
        <f t="shared" si="12"/>
        <v>1</v>
      </c>
      <c r="T453" s="136"/>
      <c r="U453" s="3" t="str">
        <f t="shared" si="13"/>
        <v/>
      </c>
      <c r="W453" s="3">
        <f t="shared" si="8"/>
        <v>0</v>
      </c>
    </row>
    <row r="454" ht="15.75" customHeight="1">
      <c r="B454" s="3" t="str">
        <f>'idp Prjimp'!N449</f>
        <v>Keanu Neal</v>
      </c>
      <c r="C454" s="3" t="str">
        <f>'idp Prjimp'!C449</f>
        <v>db</v>
      </c>
      <c r="D454" s="3">
        <f>'idp Prjimp'!D449</f>
        <v>25.26501</v>
      </c>
      <c r="E454" s="3">
        <f>'idp Prjimp'!E449</f>
        <v>0.370538</v>
      </c>
      <c r="F454" s="3">
        <f>'idp Prjimp'!F449</f>
        <v>0.164339</v>
      </c>
      <c r="G454" s="3">
        <f>'idp Prjimp'!G449</f>
        <v>2.576907</v>
      </c>
      <c r="H454" s="3">
        <f>'idp Prjimp'!H449</f>
        <v>8.084844</v>
      </c>
      <c r="I454" s="3">
        <f>'idp Prjimp'!I449</f>
        <v>0.095428</v>
      </c>
      <c r="J454" s="3">
        <f>'idp Prjimp'!J449</f>
        <v>60.76582</v>
      </c>
      <c r="K454" s="3">
        <f>'idp Prjimp'!K449</f>
        <v>0</v>
      </c>
      <c r="L454" s="3">
        <f>'idp Prjimp'!L449</f>
        <v>0</v>
      </c>
      <c r="M454" s="3">
        <f t="shared" si="4"/>
        <v>0</v>
      </c>
      <c r="N454" s="3">
        <f t="shared" si="9"/>
        <v>0</v>
      </c>
      <c r="O454" s="3">
        <f t="shared" si="10"/>
        <v>0</v>
      </c>
      <c r="P454" s="100"/>
      <c r="Q454" s="3" t="str">
        <f t="shared" si="11"/>
        <v>#REF!</v>
      </c>
      <c r="R454" s="3" t="str">
        <f t="array" ref="R454">IFERROR(INDEX(Overall!$C$3:$C$389,MATCH(B454,Overall!$D$3:$D$389,0)),"No")</f>
        <v>No</v>
      </c>
      <c r="S454" s="93">
        <f t="shared" si="12"/>
        <v>1</v>
      </c>
      <c r="T454" s="136"/>
      <c r="U454" s="3" t="str">
        <f t="shared" si="13"/>
        <v/>
      </c>
      <c r="W454" s="3">
        <f t="shared" si="8"/>
        <v>0</v>
      </c>
    </row>
    <row r="455" ht="15.75" customHeight="1">
      <c r="B455" s="3" t="str">
        <f>'idp Prjimp'!N450</f>
        <v>Will Redmond</v>
      </c>
      <c r="C455" s="3" t="str">
        <f>'idp Prjimp'!C450</f>
        <v>db</v>
      </c>
      <c r="D455" s="3">
        <f>'idp Prjimp'!D450</f>
        <v>9.1</v>
      </c>
      <c r="E455" s="3">
        <f>'idp Prjimp'!E450</f>
        <v>0.3</v>
      </c>
      <c r="F455" s="3">
        <f>'idp Prjimp'!F450</f>
        <v>0.3</v>
      </c>
      <c r="G455" s="3">
        <f>'idp Prjimp'!G450</f>
        <v>0.5</v>
      </c>
      <c r="H455" s="3">
        <f>'idp Prjimp'!H450</f>
        <v>6.7</v>
      </c>
      <c r="I455" s="3">
        <f>'idp Prjimp'!I450</f>
        <v>0.3</v>
      </c>
      <c r="J455" s="3">
        <f>'idp Prjimp'!J450</f>
        <v>26.6</v>
      </c>
      <c r="K455" s="3">
        <f>'idp Prjimp'!K450</f>
        <v>0</v>
      </c>
      <c r="L455" s="3">
        <f>'idp Prjimp'!L450</f>
        <v>0</v>
      </c>
      <c r="M455" s="3">
        <f t="shared" si="4"/>
        <v>0</v>
      </c>
      <c r="N455" s="3">
        <f t="shared" si="9"/>
        <v>0</v>
      </c>
      <c r="O455" s="3">
        <f t="shared" si="10"/>
        <v>0</v>
      </c>
      <c r="P455" s="100"/>
      <c r="Q455" s="3" t="str">
        <f t="shared" si="11"/>
        <v>#REF!</v>
      </c>
      <c r="R455" s="3" t="str">
        <f t="array" ref="R455">IFERROR(INDEX(Overall!$C$3:$C$389,MATCH(B455,Overall!$D$3:$D$389,0)),"No")</f>
        <v>No</v>
      </c>
      <c r="S455" s="93">
        <f t="shared" si="12"/>
        <v>1</v>
      </c>
      <c r="T455" s="136"/>
      <c r="U455" s="3" t="str">
        <f t="shared" si="13"/>
        <v/>
      </c>
      <c r="W455" s="3">
        <f t="shared" si="8"/>
        <v>0</v>
      </c>
    </row>
    <row r="456" ht="15.75" customHeight="1">
      <c r="B456" s="3" t="str">
        <f>'idp Prjimp'!N451</f>
        <v>Justin Simmons</v>
      </c>
      <c r="C456" s="3" t="str">
        <f>'idp Prjimp'!C451</f>
        <v>db</v>
      </c>
      <c r="D456" s="3">
        <f>'idp Prjimp'!D451</f>
        <v>26.21261</v>
      </c>
      <c r="E456" s="3">
        <f>'idp Prjimp'!E451</f>
        <v>0.555807</v>
      </c>
      <c r="F456" s="3">
        <f>'idp Prjimp'!F451</f>
        <v>0.474222</v>
      </c>
      <c r="G456" s="3">
        <f>'idp Prjimp'!G451</f>
        <v>3.180759</v>
      </c>
      <c r="H456" s="3">
        <f>'idp Prjimp'!H451</f>
        <v>11.97506</v>
      </c>
      <c r="I456" s="3">
        <f>'idp Prjimp'!I451</f>
        <v>0.006265</v>
      </c>
      <c r="J456" s="3">
        <f>'idp Prjimp'!J451</f>
        <v>77.59767</v>
      </c>
      <c r="K456" s="3">
        <f>'idp Prjimp'!K451</f>
        <v>0</v>
      </c>
      <c r="L456" s="3">
        <f>'idp Prjimp'!L451</f>
        <v>0</v>
      </c>
      <c r="M456" s="3">
        <f t="shared" si="4"/>
        <v>0</v>
      </c>
      <c r="N456" s="3">
        <f t="shared" si="9"/>
        <v>0</v>
      </c>
      <c r="O456" s="3">
        <f t="shared" si="10"/>
        <v>0</v>
      </c>
      <c r="P456" s="100"/>
      <c r="Q456" s="3" t="str">
        <f t="shared" si="11"/>
        <v>#REF!</v>
      </c>
      <c r="R456" s="3" t="str">
        <f t="array" ref="R456">IFERROR(INDEX(Overall!$C$3:$C$389,MATCH(B456,Overall!$D$3:$D$389,0)),"No")</f>
        <v>No</v>
      </c>
      <c r="S456" s="93">
        <f t="shared" si="12"/>
        <v>1</v>
      </c>
      <c r="T456" s="136"/>
      <c r="U456" s="3" t="str">
        <f t="shared" si="13"/>
        <v/>
      </c>
      <c r="W456" s="3">
        <f t="shared" si="8"/>
        <v>0</v>
      </c>
    </row>
    <row r="457" ht="15.75" customHeight="1">
      <c r="B457" s="3" t="str">
        <f>'idp Prjimp'!N452</f>
        <v>LeShaun Sims</v>
      </c>
      <c r="C457" s="3" t="str">
        <f>'idp Prjimp'!C452</f>
        <v>db</v>
      </c>
      <c r="D457" s="3">
        <f>'idp Prjimp'!D452</f>
        <v>1.3</v>
      </c>
      <c r="E457" s="3">
        <f>'idp Prjimp'!E452</f>
        <v>0</v>
      </c>
      <c r="F457" s="3">
        <f>'idp Prjimp'!F452</f>
        <v>0</v>
      </c>
      <c r="G457" s="3">
        <f>'idp Prjimp'!G452</f>
        <v>0</v>
      </c>
      <c r="H457" s="3">
        <f>'idp Prjimp'!H452</f>
        <v>0.6</v>
      </c>
      <c r="I457" s="3">
        <f>'idp Prjimp'!I452</f>
        <v>0</v>
      </c>
      <c r="J457" s="3">
        <f>'idp Prjimp'!J452</f>
        <v>3.6</v>
      </c>
      <c r="K457" s="3">
        <f>'idp Prjimp'!K452</f>
        <v>0</v>
      </c>
      <c r="L457" s="3">
        <f>'idp Prjimp'!L452</f>
        <v>0</v>
      </c>
      <c r="M457" s="3">
        <f t="shared" si="4"/>
        <v>0</v>
      </c>
      <c r="N457" s="3">
        <f t="shared" si="9"/>
        <v>0</v>
      </c>
      <c r="O457" s="3">
        <f t="shared" si="10"/>
        <v>0</v>
      </c>
      <c r="P457" s="100"/>
      <c r="Q457" s="3" t="str">
        <f t="shared" si="11"/>
        <v>#REF!</v>
      </c>
      <c r="R457" s="3" t="str">
        <f t="array" ref="R457">IFERROR(INDEX(Overall!$C$3:$C$389,MATCH(B457,Overall!$D$3:$D$389,0)),"No")</f>
        <v>No</v>
      </c>
      <c r="S457" s="93">
        <f t="shared" si="12"/>
        <v>1</v>
      </c>
      <c r="T457" s="136"/>
      <c r="U457" s="3" t="str">
        <f t="shared" si="13"/>
        <v/>
      </c>
      <c r="W457" s="3">
        <f t="shared" si="8"/>
        <v>0</v>
      </c>
    </row>
    <row r="458" ht="15.75" customHeight="1">
      <c r="B458" s="3" t="str">
        <f>'idp Prjimp'!N453</f>
        <v>Ryan Smith</v>
      </c>
      <c r="C458" s="3" t="str">
        <f>'idp Prjimp'!C453</f>
        <v>db</v>
      </c>
      <c r="D458" s="3">
        <f>'idp Prjimp'!D453</f>
        <v>1.5</v>
      </c>
      <c r="E458" s="3">
        <f>'idp Prjimp'!E453</f>
        <v>1</v>
      </c>
      <c r="F458" s="3">
        <f>'idp Prjimp'!F453</f>
        <v>0</v>
      </c>
      <c r="G458" s="3">
        <f>'idp Prjimp'!G453</f>
        <v>0</v>
      </c>
      <c r="H458" s="3">
        <f>'idp Prjimp'!H453</f>
        <v>0.2</v>
      </c>
      <c r="I458" s="3">
        <f>'idp Prjimp'!I453</f>
        <v>0</v>
      </c>
      <c r="J458" s="3">
        <f>'idp Prjimp'!J453</f>
        <v>4.1</v>
      </c>
      <c r="K458" s="3">
        <f>'idp Prjimp'!K453</f>
        <v>0</v>
      </c>
      <c r="L458" s="3">
        <f>'idp Prjimp'!L453</f>
        <v>0</v>
      </c>
      <c r="M458" s="3">
        <f t="shared" si="4"/>
        <v>0</v>
      </c>
      <c r="N458" s="3">
        <f t="shared" si="9"/>
        <v>0</v>
      </c>
      <c r="O458" s="3">
        <f t="shared" si="10"/>
        <v>0</v>
      </c>
      <c r="P458" s="100"/>
      <c r="Q458" s="3" t="str">
        <f t="shared" si="11"/>
        <v>#REF!</v>
      </c>
      <c r="R458" s="3" t="str">
        <f t="array" ref="R458">IFERROR(INDEX(Overall!$C$3:$C$389,MATCH(B458,Overall!$D$3:$D$389,0)),"No")</f>
        <v>No</v>
      </c>
      <c r="S458" s="93">
        <f t="shared" si="12"/>
        <v>1</v>
      </c>
      <c r="T458" s="136"/>
      <c r="U458" s="3" t="str">
        <f t="shared" si="13"/>
        <v/>
      </c>
      <c r="W458" s="3">
        <f t="shared" si="8"/>
        <v>0</v>
      </c>
    </row>
    <row r="459" ht="15.75" customHeight="1">
      <c r="B459" s="3" t="str">
        <f>'idp Prjimp'!N454</f>
        <v>Erik Harris</v>
      </c>
      <c r="C459" s="3" t="str">
        <f>'idp Prjimp'!C454</f>
        <v>db</v>
      </c>
      <c r="D459" s="3">
        <f>'idp Prjimp'!D454</f>
        <v>5.6</v>
      </c>
      <c r="E459" s="3">
        <f>'idp Prjimp'!E454</f>
        <v>0</v>
      </c>
      <c r="F459" s="3">
        <f>'idp Prjimp'!F454</f>
        <v>0</v>
      </c>
      <c r="G459" s="3">
        <f>'idp Prjimp'!G454</f>
        <v>3.3</v>
      </c>
      <c r="H459" s="3">
        <f>'idp Prjimp'!H454</f>
        <v>8.9</v>
      </c>
      <c r="I459" s="3">
        <f>'idp Prjimp'!I454</f>
        <v>0</v>
      </c>
      <c r="J459" s="3">
        <f>'idp Prjimp'!J454</f>
        <v>54.7</v>
      </c>
      <c r="K459" s="3">
        <f>'idp Prjimp'!K454</f>
        <v>0</v>
      </c>
      <c r="L459" s="3">
        <f>'idp Prjimp'!L454</f>
        <v>0</v>
      </c>
      <c r="M459" s="3">
        <f t="shared" si="4"/>
        <v>0</v>
      </c>
      <c r="N459" s="3">
        <f t="shared" si="9"/>
        <v>0</v>
      </c>
      <c r="O459" s="3">
        <f t="shared" si="10"/>
        <v>0</v>
      </c>
      <c r="P459" s="100"/>
      <c r="Q459" s="3" t="str">
        <f t="shared" si="11"/>
        <v>#REF!</v>
      </c>
      <c r="R459" s="3" t="str">
        <f t="array" ref="R459">IFERROR(INDEX(Overall!$C$3:$C$389,MATCH(B459,Overall!$D$3:$D$389,0)),"No")</f>
        <v>No</v>
      </c>
      <c r="S459" s="93">
        <f t="shared" si="12"/>
        <v>1</v>
      </c>
      <c r="T459" s="136"/>
      <c r="U459" s="3" t="str">
        <f t="shared" si="13"/>
        <v/>
      </c>
      <c r="W459" s="3">
        <f t="shared" si="8"/>
        <v>0</v>
      </c>
    </row>
    <row r="460" ht="15.75" customHeight="1">
      <c r="B460" s="3" t="str">
        <f>'idp Prjimp'!N455</f>
        <v>Marqui Christian</v>
      </c>
      <c r="C460" s="3" t="str">
        <f>'idp Prjimp'!C455</f>
        <v>db</v>
      </c>
      <c r="D460" s="3">
        <f>'idp Prjimp'!D455</f>
        <v>5.7</v>
      </c>
      <c r="E460" s="3">
        <f>'idp Prjimp'!E455</f>
        <v>0</v>
      </c>
      <c r="F460" s="3">
        <f>'idp Prjimp'!F455</f>
        <v>0</v>
      </c>
      <c r="G460" s="3">
        <f>'idp Prjimp'!G455</f>
        <v>0</v>
      </c>
      <c r="H460" s="3">
        <f>'idp Prjimp'!H455</f>
        <v>1.9</v>
      </c>
      <c r="I460" s="3">
        <f>'idp Prjimp'!I455</f>
        <v>0</v>
      </c>
      <c r="J460" s="3">
        <f>'idp Prjimp'!J455</f>
        <v>25</v>
      </c>
      <c r="K460" s="3">
        <f>'idp Prjimp'!K455</f>
        <v>0</v>
      </c>
      <c r="L460" s="3">
        <f>'idp Prjimp'!L455</f>
        <v>0</v>
      </c>
      <c r="M460" s="3">
        <f t="shared" si="4"/>
        <v>0</v>
      </c>
      <c r="N460" s="3">
        <f t="shared" si="9"/>
        <v>0</v>
      </c>
      <c r="O460" s="3">
        <f t="shared" si="10"/>
        <v>0</v>
      </c>
      <c r="P460" s="100"/>
      <c r="Q460" s="3" t="str">
        <f t="shared" si="11"/>
        <v>#REF!</v>
      </c>
      <c r="R460" s="3" t="str">
        <f t="array" ref="R460">IFERROR(INDEX(Overall!$C$3:$C$389,MATCH(B460,Overall!$D$3:$D$389,0)),"No")</f>
        <v>No</v>
      </c>
      <c r="S460" s="93">
        <f t="shared" si="12"/>
        <v>1</v>
      </c>
      <c r="T460" s="136"/>
      <c r="U460" s="3" t="str">
        <f t="shared" si="13"/>
        <v/>
      </c>
      <c r="W460" s="3">
        <f t="shared" si="8"/>
        <v>0</v>
      </c>
    </row>
    <row r="461" ht="15.75" customHeight="1">
      <c r="B461" s="3" t="str">
        <f>'idp Prjimp'!N456</f>
        <v>Will Parks</v>
      </c>
      <c r="C461" s="3" t="str">
        <f>'idp Prjimp'!C456</f>
        <v>db</v>
      </c>
      <c r="D461" s="3">
        <f>'idp Prjimp'!D456</f>
        <v>1</v>
      </c>
      <c r="E461" s="3">
        <f>'idp Prjimp'!E456</f>
        <v>0</v>
      </c>
      <c r="F461" s="3">
        <f>'idp Prjimp'!F456</f>
        <v>0</v>
      </c>
      <c r="G461" s="3">
        <f>'idp Prjimp'!G456</f>
        <v>0.06</v>
      </c>
      <c r="H461" s="3">
        <f>'idp Prjimp'!H456</f>
        <v>0.2</v>
      </c>
      <c r="I461" s="3">
        <f>'idp Prjimp'!I456</f>
        <v>0.3</v>
      </c>
      <c r="J461" s="3">
        <f>'idp Prjimp'!J456</f>
        <v>5.1</v>
      </c>
      <c r="K461" s="3">
        <f>'idp Prjimp'!K456</f>
        <v>0</v>
      </c>
      <c r="L461" s="3">
        <f>'idp Prjimp'!L456</f>
        <v>0</v>
      </c>
      <c r="M461" s="3">
        <f t="shared" si="4"/>
        <v>0</v>
      </c>
      <c r="N461" s="3">
        <f t="shared" si="9"/>
        <v>0</v>
      </c>
      <c r="O461" s="3">
        <f t="shared" si="10"/>
        <v>0</v>
      </c>
      <c r="P461" s="100"/>
      <c r="Q461" s="3" t="str">
        <f t="shared" si="11"/>
        <v>#REF!</v>
      </c>
      <c r="R461" s="3" t="str">
        <f t="array" ref="R461">IFERROR(INDEX(Overall!$C$3:$C$389,MATCH(B461,Overall!$D$3:$D$389,0)),"No")</f>
        <v>No</v>
      </c>
      <c r="S461" s="93">
        <f t="shared" si="12"/>
        <v>1</v>
      </c>
      <c r="T461" s="136"/>
      <c r="U461" s="3" t="str">
        <f t="shared" si="13"/>
        <v/>
      </c>
      <c r="W461" s="3">
        <f t="shared" si="8"/>
        <v>0</v>
      </c>
    </row>
    <row r="462" ht="15.75" customHeight="1">
      <c r="B462" s="3" t="str">
        <f>'idp Prjimp'!N457</f>
        <v>William Jackson</v>
      </c>
      <c r="C462" s="3" t="str">
        <f>'idp Prjimp'!C457</f>
        <v>db</v>
      </c>
      <c r="D462" s="3">
        <f>'idp Prjimp'!D457</f>
        <v>9.2</v>
      </c>
      <c r="E462" s="3">
        <f>'idp Prjimp'!E457</f>
        <v>0</v>
      </c>
      <c r="F462" s="3">
        <f>'idp Prjimp'!F457</f>
        <v>0.337381</v>
      </c>
      <c r="G462" s="3">
        <f>'idp Prjimp'!G457</f>
        <v>1.005331</v>
      </c>
      <c r="H462" s="3">
        <f>'idp Prjimp'!H457</f>
        <v>3.630447</v>
      </c>
      <c r="I462" s="3">
        <f>'idp Prjimp'!I457</f>
        <v>0.029769</v>
      </c>
      <c r="J462" s="3">
        <f>'idp Prjimp'!J457</f>
        <v>41.9645</v>
      </c>
      <c r="K462" s="3">
        <f>'idp Prjimp'!K457</f>
        <v>0</v>
      </c>
      <c r="L462" s="3">
        <f>'idp Prjimp'!L457</f>
        <v>0</v>
      </c>
      <c r="M462" s="3">
        <f t="shared" si="4"/>
        <v>0</v>
      </c>
      <c r="N462" s="3">
        <f t="shared" si="9"/>
        <v>0</v>
      </c>
      <c r="O462" s="3">
        <f t="shared" si="10"/>
        <v>0</v>
      </c>
      <c r="P462" s="100"/>
      <c r="Q462" s="3" t="str">
        <f t="shared" si="11"/>
        <v>#REF!</v>
      </c>
      <c r="R462" s="3" t="str">
        <f t="array" ref="R462">IFERROR(INDEX(Overall!$C$3:$C$389,MATCH(B462,Overall!$D$3:$D$389,0)),"No")</f>
        <v>No</v>
      </c>
      <c r="S462" s="93">
        <f t="shared" si="12"/>
        <v>1</v>
      </c>
      <c r="T462" s="136"/>
      <c r="U462" s="3" t="str">
        <f t="shared" si="13"/>
        <v/>
      </c>
      <c r="W462" s="3">
        <f t="shared" si="8"/>
        <v>0</v>
      </c>
    </row>
    <row r="463" ht="15.75" customHeight="1">
      <c r="B463" s="3" t="str">
        <f>'idp Prjimp'!N458</f>
        <v>Brandon Williams</v>
      </c>
      <c r="C463" s="3" t="str">
        <f>'idp Prjimp'!C458</f>
        <v>db</v>
      </c>
      <c r="D463" s="3">
        <f>'idp Prjimp'!D458</f>
        <v>0</v>
      </c>
      <c r="E463" s="3">
        <f>'idp Prjimp'!E458</f>
        <v>0</v>
      </c>
      <c r="F463" s="3">
        <f>'idp Prjimp'!F458</f>
        <v>0</v>
      </c>
      <c r="G463" s="3">
        <f>'idp Prjimp'!G458</f>
        <v>0</v>
      </c>
      <c r="H463" s="3">
        <f>'idp Prjimp'!H458</f>
        <v>0.7</v>
      </c>
      <c r="I463" s="3">
        <f>'idp Prjimp'!I458</f>
        <v>0</v>
      </c>
      <c r="J463" s="3">
        <f>'idp Prjimp'!J458</f>
        <v>1.2</v>
      </c>
      <c r="K463" s="3">
        <f>'idp Prjimp'!K458</f>
        <v>0</v>
      </c>
      <c r="L463" s="3">
        <f>'idp Prjimp'!L458</f>
        <v>0</v>
      </c>
      <c r="M463" s="3">
        <f t="shared" si="4"/>
        <v>0</v>
      </c>
      <c r="N463" s="3">
        <f t="shared" si="9"/>
        <v>0</v>
      </c>
      <c r="O463" s="3">
        <f t="shared" si="10"/>
        <v>0</v>
      </c>
      <c r="P463" s="100"/>
      <c r="Q463" s="3" t="str">
        <f t="shared" si="11"/>
        <v>#REF!</v>
      </c>
      <c r="R463" s="3" t="str">
        <f t="array" ref="R463">IFERROR(INDEX(Overall!$C$3:$C$389,MATCH(B463,Overall!$D$3:$D$389,0)),"No")</f>
        <v>No</v>
      </c>
      <c r="S463" s="93">
        <f t="shared" si="12"/>
        <v>1</v>
      </c>
      <c r="T463" s="136"/>
      <c r="U463" s="3" t="str">
        <f t="shared" si="13"/>
        <v/>
      </c>
      <c r="W463" s="3">
        <f t="shared" si="8"/>
        <v>0</v>
      </c>
    </row>
    <row r="464" ht="15.75" customHeight="1">
      <c r="B464" s="3" t="str">
        <f>'idp Prjimp'!N459</f>
        <v>Sharrod Neasman</v>
      </c>
      <c r="C464" s="3" t="str">
        <f>'idp Prjimp'!C459</f>
        <v>db</v>
      </c>
      <c r="D464" s="3">
        <f>'idp Prjimp'!D459</f>
        <v>0</v>
      </c>
      <c r="E464" s="3">
        <f>'idp Prjimp'!E459</f>
        <v>0</v>
      </c>
      <c r="F464" s="3">
        <f>'idp Prjimp'!F459</f>
        <v>0</v>
      </c>
      <c r="G464" s="3">
        <f>'idp Prjimp'!G459</f>
        <v>0</v>
      </c>
      <c r="H464" s="3">
        <f>'idp Prjimp'!H459</f>
        <v>0.2</v>
      </c>
      <c r="I464" s="3">
        <f>'idp Prjimp'!I459</f>
        <v>0</v>
      </c>
      <c r="J464" s="3">
        <f>'idp Prjimp'!J459</f>
        <v>0.5</v>
      </c>
      <c r="K464" s="3">
        <f>'idp Prjimp'!K459</f>
        <v>0</v>
      </c>
      <c r="L464" s="3">
        <f>'idp Prjimp'!L459</f>
        <v>0</v>
      </c>
      <c r="M464" s="3">
        <f t="shared" si="4"/>
        <v>0</v>
      </c>
      <c r="N464" s="3">
        <f t="shared" si="9"/>
        <v>0</v>
      </c>
      <c r="O464" s="3">
        <f t="shared" si="10"/>
        <v>0</v>
      </c>
      <c r="P464" s="100"/>
      <c r="Q464" s="3" t="str">
        <f t="shared" si="11"/>
        <v>#REF!</v>
      </c>
      <c r="R464" s="3" t="str">
        <f t="array" ref="R464">IFERROR(INDEX(Overall!$C$3:$C$389,MATCH(B464,Overall!$D$3:$D$389,0)),"No")</f>
        <v>No</v>
      </c>
      <c r="S464" s="93">
        <f t="shared" si="12"/>
        <v>1</v>
      </c>
      <c r="T464" s="136"/>
      <c r="U464" s="3" t="str">
        <f t="shared" si="13"/>
        <v/>
      </c>
      <c r="W464" s="3">
        <f t="shared" si="8"/>
        <v>0</v>
      </c>
    </row>
    <row r="465" ht="15.75" customHeight="1">
      <c r="B465" s="3" t="str">
        <f>'idp Prjimp'!N460</f>
        <v>Brian Poole</v>
      </c>
      <c r="C465" s="3" t="str">
        <f>'idp Prjimp'!C460</f>
        <v>db</v>
      </c>
      <c r="D465" s="3">
        <f>'idp Prjimp'!D460</f>
        <v>12.84207</v>
      </c>
      <c r="E465" s="3">
        <f>'idp Prjimp'!E460</f>
        <v>0.876487</v>
      </c>
      <c r="F465" s="3">
        <f>'idp Prjimp'!F460</f>
        <v>0.752975</v>
      </c>
      <c r="G465" s="3">
        <f>'idp Prjimp'!G460</f>
        <v>1.953683</v>
      </c>
      <c r="H465" s="3">
        <f>'idp Prjimp'!H460</f>
        <v>5.138952</v>
      </c>
      <c r="I465" s="3">
        <f>'idp Prjimp'!I460</f>
        <v>0.536827</v>
      </c>
      <c r="J465" s="3">
        <f>'idp Prjimp'!J460</f>
        <v>49.80411</v>
      </c>
      <c r="K465" s="3">
        <f>'idp Prjimp'!K460</f>
        <v>0</v>
      </c>
      <c r="L465" s="3">
        <f>'idp Prjimp'!L460</f>
        <v>0</v>
      </c>
      <c r="M465" s="3">
        <f t="shared" si="4"/>
        <v>0</v>
      </c>
      <c r="N465" s="3">
        <f t="shared" si="9"/>
        <v>0</v>
      </c>
      <c r="O465" s="3">
        <f t="shared" si="10"/>
        <v>0</v>
      </c>
      <c r="P465" s="100"/>
      <c r="Q465" s="3" t="str">
        <f t="shared" si="11"/>
        <v>#REF!</v>
      </c>
      <c r="R465" s="3" t="str">
        <f t="array" ref="R465">IFERROR(INDEX(Overall!$C$3:$C$389,MATCH(B465,Overall!$D$3:$D$389,0)),"No")</f>
        <v>No</v>
      </c>
      <c r="S465" s="93">
        <f t="shared" si="12"/>
        <v>1</v>
      </c>
      <c r="T465" s="136"/>
      <c r="U465" s="3" t="str">
        <f t="shared" si="13"/>
        <v/>
      </c>
      <c r="W465" s="3">
        <f t="shared" si="8"/>
        <v>0</v>
      </c>
    </row>
    <row r="466" ht="15.75" customHeight="1">
      <c r="B466" s="3" t="str">
        <f>'idp Prjimp'!N461</f>
        <v>Andrew Adams</v>
      </c>
      <c r="C466" s="3" t="str">
        <f>'idp Prjimp'!C461</f>
        <v>db</v>
      </c>
      <c r="D466" s="3">
        <f>'idp Prjimp'!D461</f>
        <v>2.1</v>
      </c>
      <c r="E466" s="3">
        <f>'idp Prjimp'!E461</f>
        <v>0.5</v>
      </c>
      <c r="F466" s="3">
        <f>'idp Prjimp'!F461</f>
        <v>0</v>
      </c>
      <c r="G466" s="3">
        <f>'idp Prjimp'!G461</f>
        <v>0.6</v>
      </c>
      <c r="H466" s="3">
        <f>'idp Prjimp'!H461</f>
        <v>1.7</v>
      </c>
      <c r="I466" s="3">
        <f>'idp Prjimp'!I461</f>
        <v>0</v>
      </c>
      <c r="J466" s="3">
        <f>'idp Prjimp'!J461</f>
        <v>19.3</v>
      </c>
      <c r="K466" s="3">
        <f>'idp Prjimp'!K461</f>
        <v>0</v>
      </c>
      <c r="L466" s="3">
        <f>'idp Prjimp'!L461</f>
        <v>0</v>
      </c>
      <c r="M466" s="3">
        <f t="shared" si="4"/>
        <v>0</v>
      </c>
      <c r="N466" s="3">
        <f t="shared" si="9"/>
        <v>0</v>
      </c>
      <c r="O466" s="3">
        <f t="shared" si="10"/>
        <v>0</v>
      </c>
      <c r="P466" s="100"/>
      <c r="Q466" s="3" t="str">
        <f t="shared" si="11"/>
        <v>#REF!</v>
      </c>
      <c r="R466" s="3" t="str">
        <f t="array" ref="R466">IFERROR(INDEX(Overall!$C$3:$C$389,MATCH(B466,Overall!$D$3:$D$389,0)),"No")</f>
        <v>No</v>
      </c>
      <c r="S466" s="93">
        <f t="shared" si="12"/>
        <v>1</v>
      </c>
      <c r="T466" s="136"/>
      <c r="U466" s="3" t="str">
        <f t="shared" si="13"/>
        <v/>
      </c>
      <c r="W466" s="3">
        <f t="shared" si="8"/>
        <v>0</v>
      </c>
    </row>
    <row r="467" ht="15.75" customHeight="1">
      <c r="B467" s="3" t="str">
        <f>'idp Prjimp'!N462</f>
        <v>Kentrell Brice</v>
      </c>
      <c r="C467" s="3" t="str">
        <f>'idp Prjimp'!C462</f>
        <v>db</v>
      </c>
      <c r="D467" s="3">
        <f>'idp Prjimp'!D462</f>
        <v>0.3</v>
      </c>
      <c r="E467" s="3">
        <f>'idp Prjimp'!E462</f>
        <v>0</v>
      </c>
      <c r="F467" s="3">
        <f>'idp Prjimp'!F462</f>
        <v>0</v>
      </c>
      <c r="G467" s="3">
        <f>'idp Prjimp'!G462</f>
        <v>0</v>
      </c>
      <c r="H467" s="3">
        <f>'idp Prjimp'!H462</f>
        <v>0</v>
      </c>
      <c r="I467" s="3">
        <f>'idp Prjimp'!I462</f>
        <v>0</v>
      </c>
      <c r="J467" s="3">
        <f>'idp Prjimp'!J462</f>
        <v>1.6</v>
      </c>
      <c r="K467" s="3">
        <f>'idp Prjimp'!K462</f>
        <v>0</v>
      </c>
      <c r="L467" s="3">
        <f>'idp Prjimp'!L462</f>
        <v>0</v>
      </c>
      <c r="M467" s="3">
        <f t="shared" si="4"/>
        <v>0</v>
      </c>
      <c r="N467" s="3">
        <f t="shared" si="9"/>
        <v>0</v>
      </c>
      <c r="O467" s="3">
        <f t="shared" si="10"/>
        <v>0</v>
      </c>
      <c r="P467" s="100"/>
      <c r="Q467" s="3" t="str">
        <f t="shared" si="11"/>
        <v>#REF!</v>
      </c>
      <c r="R467" s="3" t="str">
        <f t="array" ref="R467">IFERROR(INDEX(Overall!$C$3:$C$389,MATCH(B467,Overall!$D$3:$D$389,0)),"No")</f>
        <v>No</v>
      </c>
      <c r="S467" s="93">
        <f t="shared" si="12"/>
        <v>1</v>
      </c>
      <c r="T467" s="136"/>
      <c r="U467" s="3" t="str">
        <f t="shared" si="13"/>
        <v/>
      </c>
      <c r="W467" s="3">
        <f t="shared" si="8"/>
        <v>0</v>
      </c>
    </row>
    <row r="468" ht="15.75" customHeight="1">
      <c r="B468" s="3" t="str">
        <f>'idp Prjimp'!N463</f>
        <v>Donte Deayon</v>
      </c>
      <c r="C468" s="3" t="str">
        <f>'idp Prjimp'!C463</f>
        <v>db</v>
      </c>
      <c r="D468" s="3">
        <f>'idp Prjimp'!D463</f>
        <v>0</v>
      </c>
      <c r="E468" s="3">
        <f>'idp Prjimp'!E463</f>
        <v>0</v>
      </c>
      <c r="F468" s="3">
        <f>'idp Prjimp'!F463</f>
        <v>0</v>
      </c>
      <c r="G468" s="3">
        <f>'idp Prjimp'!G463</f>
        <v>0</v>
      </c>
      <c r="H468" s="3">
        <f>'idp Prjimp'!H463</f>
        <v>0</v>
      </c>
      <c r="I468" s="3">
        <f>'idp Prjimp'!I463</f>
        <v>0</v>
      </c>
      <c r="J468" s="3">
        <f>'idp Prjimp'!J463</f>
        <v>0.01</v>
      </c>
      <c r="K468" s="3">
        <f>'idp Prjimp'!K463</f>
        <v>0</v>
      </c>
      <c r="L468" s="3">
        <f>'idp Prjimp'!L463</f>
        <v>0</v>
      </c>
      <c r="M468" s="3">
        <f t="shared" si="4"/>
        <v>0</v>
      </c>
      <c r="N468" s="3">
        <f t="shared" si="9"/>
        <v>0</v>
      </c>
      <c r="O468" s="3">
        <f t="shared" si="10"/>
        <v>0</v>
      </c>
      <c r="P468" s="100"/>
      <c r="Q468" s="3" t="str">
        <f t="shared" si="11"/>
        <v>#REF!</v>
      </c>
      <c r="R468" s="3" t="str">
        <f t="array" ref="R468">IFERROR(INDEX(Overall!$C$3:$C$389,MATCH(B468,Overall!$D$3:$D$389,0)),"No")</f>
        <v>No</v>
      </c>
      <c r="S468" s="93">
        <f t="shared" si="12"/>
        <v>1</v>
      </c>
      <c r="T468" s="136"/>
      <c r="U468" s="3" t="str">
        <f t="shared" si="13"/>
        <v/>
      </c>
      <c r="W468" s="3">
        <f t="shared" si="8"/>
        <v>0</v>
      </c>
    </row>
    <row r="469" ht="15.75" customHeight="1">
      <c r="B469" s="3" t="str">
        <f>'idp Prjimp'!N464</f>
        <v>Mike Hilton</v>
      </c>
      <c r="C469" s="3" t="str">
        <f>'idp Prjimp'!C464</f>
        <v>db</v>
      </c>
      <c r="D469" s="3">
        <f>'idp Prjimp'!D464</f>
        <v>12.8</v>
      </c>
      <c r="E469" s="3">
        <f>'idp Prjimp'!E464</f>
        <v>0.6</v>
      </c>
      <c r="F469" s="3">
        <f>'idp Prjimp'!F464</f>
        <v>0.6</v>
      </c>
      <c r="G469" s="3">
        <f>'idp Prjimp'!G464</f>
        <v>0.7</v>
      </c>
      <c r="H469" s="3">
        <f>'idp Prjimp'!H464</f>
        <v>10.6</v>
      </c>
      <c r="I469" s="3">
        <f>'idp Prjimp'!I464</f>
        <v>1.3</v>
      </c>
      <c r="J469" s="3">
        <f>'idp Prjimp'!J464</f>
        <v>49.9</v>
      </c>
      <c r="K469" s="3">
        <f>'idp Prjimp'!K464</f>
        <v>0</v>
      </c>
      <c r="L469" s="3">
        <f>'idp Prjimp'!L464</f>
        <v>0</v>
      </c>
      <c r="M469" s="3">
        <f t="shared" si="4"/>
        <v>0</v>
      </c>
      <c r="N469" s="3">
        <f t="shared" si="9"/>
        <v>0</v>
      </c>
      <c r="O469" s="3">
        <f t="shared" si="10"/>
        <v>0</v>
      </c>
      <c r="P469" s="100"/>
      <c r="Q469" s="3" t="str">
        <f t="shared" si="11"/>
        <v>#REF!</v>
      </c>
      <c r="R469" s="3" t="str">
        <f t="array" ref="R469">IFERROR(INDEX(Overall!$C$3:$C$389,MATCH(B469,Overall!$D$3:$D$389,0)),"No")</f>
        <v>No</v>
      </c>
      <c r="S469" s="93">
        <f t="shared" si="12"/>
        <v>1</v>
      </c>
      <c r="T469" s="136"/>
      <c r="U469" s="3" t="str">
        <f t="shared" si="13"/>
        <v/>
      </c>
      <c r="W469" s="3">
        <f t="shared" si="8"/>
        <v>0</v>
      </c>
    </row>
    <row r="470" ht="15.75" customHeight="1">
      <c r="B470" s="3" t="str">
        <f>'idp Prjimp'!N465</f>
        <v>Jo1000than Jones</v>
      </c>
      <c r="C470" s="3" t="str">
        <f>'idp Prjimp'!C465</f>
        <v>db</v>
      </c>
      <c r="D470" s="3">
        <f>'idp Prjimp'!D465</f>
        <v>13.2</v>
      </c>
      <c r="E470" s="3">
        <f>'idp Prjimp'!E465</f>
        <v>1.3</v>
      </c>
      <c r="F470" s="3">
        <f>'idp Prjimp'!F465</f>
        <v>0.3</v>
      </c>
      <c r="G470" s="3">
        <f>'idp Prjimp'!G465</f>
        <v>1.1</v>
      </c>
      <c r="H470" s="3">
        <f>'idp Prjimp'!H465</f>
        <v>9.4</v>
      </c>
      <c r="I470" s="3">
        <f>'idp Prjimp'!I465</f>
        <v>0.7</v>
      </c>
      <c r="J470" s="3">
        <f>'idp Prjimp'!J465</f>
        <v>43.4</v>
      </c>
      <c r="K470" s="3">
        <f>'idp Prjimp'!K465</f>
        <v>0</v>
      </c>
      <c r="L470" s="3">
        <f>'idp Prjimp'!L465</f>
        <v>0</v>
      </c>
      <c r="M470" s="3">
        <f t="shared" si="4"/>
        <v>0</v>
      </c>
      <c r="N470" s="3">
        <f t="shared" si="9"/>
        <v>0</v>
      </c>
      <c r="O470" s="3">
        <f t="shared" si="10"/>
        <v>0</v>
      </c>
      <c r="P470" s="100"/>
      <c r="Q470" s="3" t="str">
        <f t="shared" si="11"/>
        <v>#REF!</v>
      </c>
      <c r="R470" s="3" t="str">
        <f t="array" ref="R470">IFERROR(INDEX(Overall!$C$3:$C$389,MATCH(B470,Overall!$D$3:$D$389,0)),"No")</f>
        <v>No</v>
      </c>
      <c r="S470" s="93">
        <f t="shared" si="12"/>
        <v>1</v>
      </c>
      <c r="T470" s="136"/>
      <c r="U470" s="3" t="str">
        <f t="shared" si="13"/>
        <v/>
      </c>
      <c r="W470" s="3">
        <f t="shared" si="8"/>
        <v>0</v>
      </c>
    </row>
    <row r="471" ht="15.75" customHeight="1">
      <c r="B471" s="3" t="str">
        <f>'idp Prjimp'!N466</f>
        <v>Crevon LeBlanc</v>
      </c>
      <c r="C471" s="3" t="str">
        <f>'idp Prjimp'!C466</f>
        <v>db</v>
      </c>
      <c r="D471" s="3">
        <f>'idp Prjimp'!D466</f>
        <v>5.7</v>
      </c>
      <c r="E471" s="3">
        <f>'idp Prjimp'!E466</f>
        <v>0</v>
      </c>
      <c r="F471" s="3">
        <f>'idp Prjimp'!F466</f>
        <v>0</v>
      </c>
      <c r="G471" s="3">
        <f>'idp Prjimp'!G466</f>
        <v>1.4</v>
      </c>
      <c r="H471" s="3">
        <f>'idp Prjimp'!H466</f>
        <v>8.8</v>
      </c>
      <c r="I471" s="3">
        <f>'idp Prjimp'!I466</f>
        <v>0</v>
      </c>
      <c r="J471" s="3">
        <f>'idp Prjimp'!J466</f>
        <v>25.3</v>
      </c>
      <c r="K471" s="3">
        <f>'idp Prjimp'!K466</f>
        <v>0</v>
      </c>
      <c r="L471" s="3">
        <f>'idp Prjimp'!L466</f>
        <v>0</v>
      </c>
      <c r="M471" s="3">
        <f t="shared" si="4"/>
        <v>0</v>
      </c>
      <c r="N471" s="3">
        <f t="shared" si="9"/>
        <v>0</v>
      </c>
      <c r="O471" s="3">
        <f t="shared" si="10"/>
        <v>0</v>
      </c>
      <c r="P471" s="100"/>
      <c r="Q471" s="3" t="str">
        <f t="shared" si="11"/>
        <v>#REF!</v>
      </c>
      <c r="R471" s="3" t="str">
        <f t="array" ref="R471">IFERROR(INDEX(Overall!$C$3:$C$389,MATCH(B471,Overall!$D$3:$D$389,0)),"No")</f>
        <v>No</v>
      </c>
      <c r="S471" s="93">
        <f t="shared" si="12"/>
        <v>1</v>
      </c>
      <c r="T471" s="136"/>
      <c r="U471" s="3" t="str">
        <f t="shared" si="13"/>
        <v/>
      </c>
      <c r="W471" s="3">
        <f t="shared" si="8"/>
        <v>0</v>
      </c>
    </row>
    <row r="472" ht="15.75" customHeight="1">
      <c r="B472" s="3" t="str">
        <f>'idp Prjimp'!N467</f>
        <v>Jarrod Wilson</v>
      </c>
      <c r="C472" s="3" t="str">
        <f>'idp Prjimp'!C467</f>
        <v>db</v>
      </c>
      <c r="D472" s="3">
        <f>'idp Prjimp'!D467</f>
        <v>19.59377</v>
      </c>
      <c r="E472" s="3">
        <f>'idp Prjimp'!E467</f>
        <v>0.463173</v>
      </c>
      <c r="F472" s="3">
        <f>'idp Prjimp'!F467</f>
        <v>0.213969</v>
      </c>
      <c r="G472" s="3">
        <f>'idp Prjimp'!G467</f>
        <v>1.431342</v>
      </c>
      <c r="H472" s="3">
        <f>'idp Prjimp'!H467</f>
        <v>3.68393</v>
      </c>
      <c r="I472" s="3">
        <f>'idp Prjimp'!I467</f>
        <v>0.127237</v>
      </c>
      <c r="J472" s="3">
        <f>'idp Prjimp'!J467</f>
        <v>58.77669</v>
      </c>
      <c r="K472" s="3">
        <f>'idp Prjimp'!K467</f>
        <v>0</v>
      </c>
      <c r="L472" s="3">
        <f>'idp Prjimp'!L467</f>
        <v>0</v>
      </c>
      <c r="M472" s="3">
        <f t="shared" si="4"/>
        <v>0</v>
      </c>
      <c r="N472" s="3">
        <f t="shared" si="9"/>
        <v>0</v>
      </c>
      <c r="O472" s="3">
        <f t="shared" si="10"/>
        <v>0</v>
      </c>
      <c r="P472" s="100"/>
      <c r="Q472" s="3" t="str">
        <f t="shared" si="11"/>
        <v>#REF!</v>
      </c>
      <c r="R472" s="3" t="str">
        <f t="array" ref="R472">IFERROR(INDEX(Overall!$C$3:$C$389,MATCH(B472,Overall!$D$3:$D$389,0)),"No")</f>
        <v>No</v>
      </c>
      <c r="S472" s="93">
        <f t="shared" si="12"/>
        <v>1</v>
      </c>
      <c r="T472" s="136"/>
      <c r="U472" s="3" t="str">
        <f t="shared" si="13"/>
        <v/>
      </c>
      <c r="W472" s="3">
        <f t="shared" si="8"/>
        <v>0</v>
      </c>
    </row>
    <row r="473" ht="15.75" customHeight="1">
      <c r="B473" s="3" t="str">
        <f>'idp Prjimp'!N468</f>
        <v>Ken Crawley</v>
      </c>
      <c r="C473" s="3" t="str">
        <f>'idp Prjimp'!C468</f>
        <v>db</v>
      </c>
      <c r="D473" s="3">
        <f>'idp Prjimp'!D468</f>
        <v>0</v>
      </c>
      <c r="E473" s="3">
        <f>'idp Prjimp'!E468</f>
        <v>0</v>
      </c>
      <c r="F473" s="3">
        <f>'idp Prjimp'!F468</f>
        <v>0</v>
      </c>
      <c r="G473" s="3">
        <f>'idp Prjimp'!G468</f>
        <v>0</v>
      </c>
      <c r="H473" s="3">
        <f>'idp Prjimp'!H468</f>
        <v>0</v>
      </c>
      <c r="I473" s="3">
        <f>'idp Prjimp'!I468</f>
        <v>0</v>
      </c>
      <c r="J473" s="3">
        <f>'idp Prjimp'!J468</f>
        <v>0.09</v>
      </c>
      <c r="K473" s="3">
        <f>'idp Prjimp'!K468</f>
        <v>0</v>
      </c>
      <c r="L473" s="3">
        <f>'idp Prjimp'!L468</f>
        <v>0</v>
      </c>
      <c r="M473" s="3">
        <f t="shared" si="4"/>
        <v>0</v>
      </c>
      <c r="N473" s="3">
        <f t="shared" si="9"/>
        <v>0</v>
      </c>
      <c r="O473" s="3">
        <f t="shared" si="10"/>
        <v>0</v>
      </c>
      <c r="P473" s="100"/>
      <c r="Q473" s="3" t="str">
        <f t="shared" si="11"/>
        <v>#REF!</v>
      </c>
      <c r="R473" s="3" t="str">
        <f t="array" ref="R473">IFERROR(INDEX(Overall!$C$3:$C$389,MATCH(B473,Overall!$D$3:$D$389,0)),"No")</f>
        <v>No</v>
      </c>
      <c r="S473" s="93">
        <f t="shared" si="12"/>
        <v>1</v>
      </c>
      <c r="T473" s="136"/>
      <c r="U473" s="3" t="str">
        <f t="shared" si="13"/>
        <v/>
      </c>
      <c r="W473" s="3">
        <f t="shared" si="8"/>
        <v>0</v>
      </c>
    </row>
    <row r="474" ht="15.75" customHeight="1">
      <c r="B474" s="3" t="str">
        <f>'idp Prjimp'!N469</f>
        <v>Antonio Hamilton</v>
      </c>
      <c r="C474" s="3" t="str">
        <f>'idp Prjimp'!C469</f>
        <v>db</v>
      </c>
      <c r="D474" s="3">
        <f>'idp Prjimp'!D469</f>
        <v>1.966667</v>
      </c>
      <c r="E474" s="3">
        <f>'idp Prjimp'!E469</f>
        <v>0</v>
      </c>
      <c r="F474" s="3">
        <f>'idp Prjimp'!F469</f>
        <v>0</v>
      </c>
      <c r="G474" s="3">
        <f>'idp Prjimp'!G469</f>
        <v>0</v>
      </c>
      <c r="H474" s="3">
        <f>'idp Prjimp'!H469</f>
        <v>1.6</v>
      </c>
      <c r="I474" s="3">
        <f>'idp Prjimp'!I469</f>
        <v>0</v>
      </c>
      <c r="J474" s="3">
        <f>'idp Prjimp'!J469</f>
        <v>3.633333</v>
      </c>
      <c r="K474" s="3">
        <f>'idp Prjimp'!K469</f>
        <v>0</v>
      </c>
      <c r="L474" s="3">
        <f>'idp Prjimp'!L469</f>
        <v>0</v>
      </c>
      <c r="M474" s="3">
        <f t="shared" si="4"/>
        <v>0</v>
      </c>
      <c r="N474" s="3">
        <f t="shared" si="9"/>
        <v>0</v>
      </c>
      <c r="O474" s="3">
        <f t="shared" si="10"/>
        <v>0</v>
      </c>
      <c r="P474" s="100"/>
      <c r="Q474" s="3" t="str">
        <f t="shared" si="11"/>
        <v>#REF!</v>
      </c>
      <c r="R474" s="3" t="str">
        <f t="array" ref="R474">IFERROR(INDEX(Overall!$C$3:$C$389,MATCH(B474,Overall!$D$3:$D$389,0)),"No")</f>
        <v>No</v>
      </c>
      <c r="S474" s="93">
        <f t="shared" si="12"/>
        <v>1</v>
      </c>
      <c r="T474" s="136"/>
      <c r="U474" s="3" t="str">
        <f t="shared" si="13"/>
        <v/>
      </c>
      <c r="W474" s="3">
        <f t="shared" si="8"/>
        <v>0</v>
      </c>
    </row>
    <row r="475" ht="15.75" customHeight="1">
      <c r="B475" s="3" t="str">
        <f>'idp Prjimp'!N470</f>
        <v>Tony McRae</v>
      </c>
      <c r="C475" s="3" t="str">
        <f>'idp Prjimp'!C470</f>
        <v>db</v>
      </c>
      <c r="D475" s="3">
        <f>'idp Prjimp'!D470</f>
        <v>0.7</v>
      </c>
      <c r="E475" s="3">
        <f>'idp Prjimp'!E470</f>
        <v>0</v>
      </c>
      <c r="F475" s="3">
        <f>'idp Prjimp'!F470</f>
        <v>0</v>
      </c>
      <c r="G475" s="3">
        <f>'idp Prjimp'!G470</f>
        <v>0</v>
      </c>
      <c r="H475" s="3">
        <f>'idp Prjimp'!H470</f>
        <v>0</v>
      </c>
      <c r="I475" s="3">
        <f>'idp Prjimp'!I470</f>
        <v>0</v>
      </c>
      <c r="J475" s="3">
        <f>'idp Prjimp'!J470</f>
        <v>4.8</v>
      </c>
      <c r="K475" s="3">
        <f>'idp Prjimp'!K470</f>
        <v>0</v>
      </c>
      <c r="L475" s="3">
        <f>'idp Prjimp'!L470</f>
        <v>0</v>
      </c>
      <c r="M475" s="3">
        <f t="shared" si="4"/>
        <v>0</v>
      </c>
      <c r="N475" s="3">
        <f t="shared" si="9"/>
        <v>0</v>
      </c>
      <c r="O475" s="3">
        <f t="shared" si="10"/>
        <v>0</v>
      </c>
      <c r="P475" s="100"/>
      <c r="Q475" s="3" t="str">
        <f t="shared" si="11"/>
        <v>#REF!</v>
      </c>
      <c r="R475" s="3" t="str">
        <f t="array" ref="R475">IFERROR(INDEX(Overall!$C$3:$C$389,MATCH(B475,Overall!$D$3:$D$389,0)),"No")</f>
        <v>No</v>
      </c>
      <c r="S475" s="93">
        <f t="shared" si="12"/>
        <v>1</v>
      </c>
      <c r="T475" s="136"/>
      <c r="U475" s="3" t="str">
        <f t="shared" si="13"/>
        <v/>
      </c>
      <c r="W475" s="3">
        <f t="shared" si="8"/>
        <v>0</v>
      </c>
    </row>
    <row r="476" ht="15.75" customHeight="1">
      <c r="B476" s="3" t="str">
        <f>'idp Prjimp'!N471</f>
        <v>Chidobe Awuzie</v>
      </c>
      <c r="C476" s="3" t="str">
        <f>'idp Prjimp'!C471</f>
        <v>db</v>
      </c>
      <c r="D476" s="3">
        <f>'idp Prjimp'!D471</f>
        <v>25.60439</v>
      </c>
      <c r="E476" s="3">
        <f>'idp Prjimp'!E471</f>
        <v>0.536827</v>
      </c>
      <c r="F476" s="3">
        <f>'idp Prjimp'!F471</f>
        <v>0.093969</v>
      </c>
      <c r="G476" s="3">
        <f>'idp Prjimp'!G471</f>
        <v>1.503541</v>
      </c>
      <c r="H476" s="3">
        <f>'idp Prjimp'!H471</f>
        <v>11.31179</v>
      </c>
      <c r="I476" s="3">
        <f>'idp Prjimp'!I471</f>
        <v>0</v>
      </c>
      <c r="J476" s="3">
        <f>'idp Prjimp'!J471</f>
        <v>57.00936</v>
      </c>
      <c r="K476" s="3">
        <f>'idp Prjimp'!K471</f>
        <v>0</v>
      </c>
      <c r="L476" s="3">
        <f>'idp Prjimp'!L471</f>
        <v>0</v>
      </c>
      <c r="M476" s="3">
        <f t="shared" si="4"/>
        <v>0</v>
      </c>
      <c r="N476" s="3">
        <f t="shared" si="9"/>
        <v>0</v>
      </c>
      <c r="O476" s="3">
        <f t="shared" si="10"/>
        <v>0</v>
      </c>
      <c r="P476" s="100"/>
      <c r="Q476" s="3" t="str">
        <f t="shared" si="11"/>
        <v>#REF!</v>
      </c>
      <c r="R476" s="3" t="str">
        <f t="array" ref="R476">IFERROR(INDEX(Overall!$C$3:$C$389,MATCH(B476,Overall!$D$3:$D$389,0)),"No")</f>
        <v>No</v>
      </c>
      <c r="S476" s="93">
        <f t="shared" si="12"/>
        <v>1</v>
      </c>
      <c r="T476" s="136"/>
      <c r="U476" s="3" t="str">
        <f t="shared" si="13"/>
        <v/>
      </c>
      <c r="W476" s="3">
        <f t="shared" si="8"/>
        <v>0</v>
      </c>
    </row>
    <row r="477" ht="15.75" customHeight="1">
      <c r="B477" s="3" t="str">
        <f>'idp Prjimp'!N472</f>
        <v>Tre'Davious White</v>
      </c>
      <c r="C477" s="3" t="str">
        <f>'idp Prjimp'!C472</f>
        <v>db</v>
      </c>
      <c r="D477" s="3">
        <f>'idp Prjimp'!D472</f>
        <v>10.57682</v>
      </c>
      <c r="E477" s="3">
        <f>'idp Prjimp'!E472</f>
        <v>1.138952</v>
      </c>
      <c r="F477" s="3">
        <f>'idp Prjimp'!F472</f>
        <v>0.256848</v>
      </c>
      <c r="G477" s="3">
        <f>'idp Prjimp'!G472</f>
        <v>4.233249</v>
      </c>
      <c r="H477" s="3">
        <f>'idp Prjimp'!H472</f>
        <v>12.29886</v>
      </c>
      <c r="I477" s="3">
        <f>'idp Prjimp'!I472</f>
        <v>0.662412</v>
      </c>
      <c r="J477" s="3">
        <f>'idp Prjimp'!J472</f>
        <v>51.6066</v>
      </c>
      <c r="K477" s="3">
        <f>'idp Prjimp'!K472</f>
        <v>0</v>
      </c>
      <c r="L477" s="3">
        <f>'idp Prjimp'!L472</f>
        <v>0</v>
      </c>
      <c r="M477" s="3">
        <f t="shared" si="4"/>
        <v>0</v>
      </c>
      <c r="N477" s="3">
        <f t="shared" si="9"/>
        <v>0</v>
      </c>
      <c r="O477" s="3">
        <f t="shared" si="10"/>
        <v>0</v>
      </c>
      <c r="P477" s="100"/>
      <c r="Q477" s="3" t="str">
        <f t="shared" si="11"/>
        <v>#REF!</v>
      </c>
      <c r="R477" s="3" t="str">
        <f t="array" ref="R477">IFERROR(INDEX(Overall!$C$3:$C$389,MATCH(B477,Overall!$D$3:$D$389,0)),"No")</f>
        <v>No</v>
      </c>
      <c r="S477" s="93">
        <f t="shared" si="12"/>
        <v>1</v>
      </c>
      <c r="T477" s="136"/>
      <c r="U477" s="3" t="str">
        <f t="shared" si="13"/>
        <v/>
      </c>
      <c r="W477" s="3">
        <f t="shared" si="8"/>
        <v>0</v>
      </c>
    </row>
    <row r="478" ht="15.75" customHeight="1">
      <c r="B478" s="3" t="str">
        <f>'idp Prjimp'!N473</f>
        <v>Jourdan Lewis</v>
      </c>
      <c r="C478" s="3" t="str">
        <f>'idp Prjimp'!C473</f>
        <v>db</v>
      </c>
      <c r="D478" s="3">
        <f>'idp Prjimp'!D473</f>
        <v>11.7</v>
      </c>
      <c r="E478" s="3">
        <f>'idp Prjimp'!E473</f>
        <v>0</v>
      </c>
      <c r="F478" s="3">
        <f>'idp Prjimp'!F473</f>
        <v>0.555686</v>
      </c>
      <c r="G478" s="3">
        <f>'idp Prjimp'!G473</f>
        <v>1.33131</v>
      </c>
      <c r="H478" s="3">
        <f>'idp Prjimp'!H473</f>
        <v>6.068012</v>
      </c>
      <c r="I478" s="3">
        <f>'idp Prjimp'!I473</f>
        <v>3.125146</v>
      </c>
      <c r="J478" s="3">
        <f>'idp Prjimp'!J473</f>
        <v>50.4396</v>
      </c>
      <c r="K478" s="3">
        <f>'idp Prjimp'!K473</f>
        <v>0</v>
      </c>
      <c r="L478" s="3">
        <f>'idp Prjimp'!L473</f>
        <v>0</v>
      </c>
      <c r="M478" s="3">
        <f t="shared" si="4"/>
        <v>0</v>
      </c>
      <c r="N478" s="3">
        <f t="shared" si="9"/>
        <v>0</v>
      </c>
      <c r="O478" s="3">
        <f t="shared" si="10"/>
        <v>0</v>
      </c>
      <c r="P478" s="100"/>
      <c r="Q478" s="3" t="str">
        <f t="shared" si="11"/>
        <v>#REF!</v>
      </c>
      <c r="R478" s="3" t="str">
        <f t="array" ref="R478">IFERROR(INDEX(Overall!$C$3:$C$389,MATCH(B478,Overall!$D$3:$D$389,0)),"No")</f>
        <v>No</v>
      </c>
      <c r="S478" s="93">
        <f t="shared" si="12"/>
        <v>1</v>
      </c>
      <c r="T478" s="136"/>
      <c r="U478" s="3" t="str">
        <f t="shared" si="13"/>
        <v/>
      </c>
      <c r="W478" s="3">
        <f t="shared" si="8"/>
        <v>0</v>
      </c>
    </row>
    <row r="479" ht="15.75" customHeight="1">
      <c r="B479" s="3" t="str">
        <f>'idp Prjimp'!N474</f>
        <v>Desmond King</v>
      </c>
      <c r="C479" s="3" t="str">
        <f>'idp Prjimp'!C474</f>
        <v>db</v>
      </c>
      <c r="D479" s="3">
        <f>'idp Prjimp'!D474</f>
        <v>10.5</v>
      </c>
      <c r="E479" s="3">
        <f>'idp Prjimp'!E474</f>
        <v>0.6</v>
      </c>
      <c r="F479" s="3">
        <f>'idp Prjimp'!F474</f>
        <v>0.6</v>
      </c>
      <c r="G479" s="3">
        <f>'idp Prjimp'!G474</f>
        <v>0</v>
      </c>
      <c r="H479" s="3">
        <f>'idp Prjimp'!H474</f>
        <v>1.6</v>
      </c>
      <c r="I479" s="3">
        <f>'idp Prjimp'!I474</f>
        <v>1.5</v>
      </c>
      <c r="J479" s="3">
        <f>'idp Prjimp'!J474</f>
        <v>29.9</v>
      </c>
      <c r="K479" s="3">
        <f>'idp Prjimp'!K474</f>
        <v>0</v>
      </c>
      <c r="L479" s="3">
        <f>'idp Prjimp'!L474</f>
        <v>0</v>
      </c>
      <c r="M479" s="3">
        <f t="shared" si="4"/>
        <v>0</v>
      </c>
      <c r="N479" s="3">
        <f t="shared" si="9"/>
        <v>0</v>
      </c>
      <c r="O479" s="3">
        <f t="shared" si="10"/>
        <v>0</v>
      </c>
      <c r="P479" s="100"/>
      <c r="Q479" s="3" t="str">
        <f t="shared" si="11"/>
        <v>#REF!</v>
      </c>
      <c r="R479" s="3" t="str">
        <f t="array" ref="R479">IFERROR(INDEX(Overall!$C$3:$C$389,MATCH(B479,Overall!$D$3:$D$389,0)),"No")</f>
        <v>No</v>
      </c>
      <c r="S479" s="93">
        <f t="shared" si="12"/>
        <v>1</v>
      </c>
      <c r="T479" s="136"/>
      <c r="U479" s="3" t="str">
        <f t="shared" si="13"/>
        <v/>
      </c>
      <c r="W479" s="3">
        <f t="shared" si="8"/>
        <v>0</v>
      </c>
    </row>
    <row r="480" ht="15.75" customHeight="1">
      <c r="B480" s="3" t="str">
        <f>'idp Prjimp'!N475</f>
        <v>Cordrea Tankersley</v>
      </c>
      <c r="C480" s="3" t="str">
        <f>'idp Prjimp'!C475</f>
        <v>db</v>
      </c>
      <c r="D480" s="3">
        <f>'idp Prjimp'!D475</f>
        <v>7.5</v>
      </c>
      <c r="E480" s="3">
        <f>'idp Prjimp'!E475</f>
        <v>0</v>
      </c>
      <c r="F480" s="3">
        <f>'idp Prjimp'!F475</f>
        <v>0</v>
      </c>
      <c r="G480" s="3">
        <f>'idp Prjimp'!G475</f>
        <v>0</v>
      </c>
      <c r="H480" s="3">
        <f>'idp Prjimp'!H475</f>
        <v>1.7</v>
      </c>
      <c r="I480" s="3">
        <f>'idp Prjimp'!I475</f>
        <v>0</v>
      </c>
      <c r="J480" s="3">
        <f>'idp Prjimp'!J475</f>
        <v>16.1</v>
      </c>
      <c r="K480" s="3">
        <f>'idp Prjimp'!K475</f>
        <v>0</v>
      </c>
      <c r="L480" s="3">
        <f>'idp Prjimp'!L475</f>
        <v>0</v>
      </c>
      <c r="M480" s="3">
        <f t="shared" si="4"/>
        <v>0</v>
      </c>
      <c r="N480" s="3">
        <f t="shared" si="9"/>
        <v>0</v>
      </c>
      <c r="O480" s="3">
        <f t="shared" si="10"/>
        <v>0</v>
      </c>
      <c r="P480" s="100"/>
      <c r="Q480" s="3" t="str">
        <f t="shared" si="11"/>
        <v>#REF!</v>
      </c>
      <c r="R480" s="3" t="str">
        <f t="array" ref="R480">IFERROR(INDEX(Overall!$C$3:$C$389,MATCH(B480,Overall!$D$3:$D$389,0)),"No")</f>
        <v>No</v>
      </c>
      <c r="S480" s="93">
        <f t="shared" si="12"/>
        <v>1</v>
      </c>
      <c r="T480" s="136"/>
      <c r="U480" s="3" t="str">
        <f t="shared" si="13"/>
        <v/>
      </c>
      <c r="W480" s="3">
        <f t="shared" si="8"/>
        <v>0</v>
      </c>
    </row>
    <row r="481" ht="15.75" customHeight="1">
      <c r="B481" s="3" t="str">
        <f>'idp Prjimp'!N476</f>
        <v>Justin Evans</v>
      </c>
      <c r="C481" s="3" t="str">
        <f>'idp Prjimp'!C476</f>
        <v>db</v>
      </c>
      <c r="D481" s="3">
        <f>'idp Prjimp'!D476</f>
        <v>16</v>
      </c>
      <c r="E481" s="3">
        <f>'idp Prjimp'!E476</f>
        <v>0.9</v>
      </c>
      <c r="F481" s="3">
        <f>'idp Prjimp'!F476</f>
        <v>0.519076</v>
      </c>
      <c r="G481" s="3">
        <f>'idp Prjimp'!G476</f>
        <v>2.770231</v>
      </c>
      <c r="H481" s="3">
        <f>'idp Prjimp'!H476</f>
        <v>13.96391</v>
      </c>
      <c r="I481" s="3">
        <f>'idp Prjimp'!I476</f>
        <v>0.755778</v>
      </c>
      <c r="J481" s="3">
        <f>'idp Prjimp'!J476</f>
        <v>63.83162</v>
      </c>
      <c r="K481" s="3">
        <f>'idp Prjimp'!K476</f>
        <v>0</v>
      </c>
      <c r="L481" s="3">
        <f>'idp Prjimp'!L476</f>
        <v>0</v>
      </c>
      <c r="M481" s="3">
        <f t="shared" si="4"/>
        <v>0</v>
      </c>
      <c r="N481" s="3">
        <f t="shared" si="9"/>
        <v>0</v>
      </c>
      <c r="O481" s="3">
        <f t="shared" si="10"/>
        <v>0</v>
      </c>
      <c r="P481" s="100"/>
      <c r="Q481" s="3" t="str">
        <f t="shared" si="11"/>
        <v>#REF!</v>
      </c>
      <c r="R481" s="3" t="str">
        <f t="array" ref="R481">IFERROR(INDEX(Overall!$C$3:$C$389,MATCH(B481,Overall!$D$3:$D$389,0)),"No")</f>
        <v>No</v>
      </c>
      <c r="S481" s="93">
        <f t="shared" si="12"/>
        <v>1</v>
      </c>
      <c r="T481" s="136"/>
      <c r="U481" s="3" t="str">
        <f t="shared" si="13"/>
        <v/>
      </c>
      <c r="W481" s="3">
        <f t="shared" si="8"/>
        <v>0</v>
      </c>
    </row>
    <row r="482" ht="15.75" customHeight="1">
      <c r="B482" s="3" t="str">
        <f>'idp Prjimp'!N477</f>
        <v>Sidney Jones</v>
      </c>
      <c r="C482" s="3" t="str">
        <f>'idp Prjimp'!C477</f>
        <v>db</v>
      </c>
      <c r="D482" s="3">
        <f>'idp Prjimp'!D477</f>
        <v>3.4</v>
      </c>
      <c r="E482" s="3">
        <f>'idp Prjimp'!E477</f>
        <v>0</v>
      </c>
      <c r="F482" s="3">
        <f>'idp Prjimp'!F477</f>
        <v>0</v>
      </c>
      <c r="G482" s="3">
        <f>'idp Prjimp'!G477</f>
        <v>1.4</v>
      </c>
      <c r="H482" s="3">
        <f>'idp Prjimp'!H477</f>
        <v>6.3</v>
      </c>
      <c r="I482" s="3">
        <f>'idp Prjimp'!I477</f>
        <v>0</v>
      </c>
      <c r="J482" s="3">
        <f>'idp Prjimp'!J477</f>
        <v>16.6</v>
      </c>
      <c r="K482" s="3">
        <f>'idp Prjimp'!K477</f>
        <v>0</v>
      </c>
      <c r="L482" s="3">
        <f>'idp Prjimp'!L477</f>
        <v>0</v>
      </c>
      <c r="M482" s="3">
        <f t="shared" si="4"/>
        <v>0</v>
      </c>
      <c r="N482" s="3">
        <f t="shared" si="9"/>
        <v>0</v>
      </c>
      <c r="O482" s="3">
        <f t="shared" si="10"/>
        <v>0</v>
      </c>
      <c r="P482" s="100"/>
      <c r="Q482" s="3" t="str">
        <f t="shared" si="11"/>
        <v>#REF!</v>
      </c>
      <c r="R482" s="3" t="str">
        <f t="array" ref="R482">IFERROR(INDEX(Overall!$C$3:$C$389,MATCH(B482,Overall!$D$3:$D$389,0)),"No")</f>
        <v>No</v>
      </c>
      <c r="S482" s="93">
        <f t="shared" si="12"/>
        <v>1</v>
      </c>
      <c r="T482" s="136"/>
      <c r="U482" s="3" t="str">
        <f t="shared" si="13"/>
        <v/>
      </c>
      <c r="W482" s="3">
        <f t="shared" si="8"/>
        <v>0</v>
      </c>
    </row>
    <row r="483" ht="15.75" customHeight="1">
      <c r="B483" s="3" t="str">
        <f>'idp Prjimp'!N478</f>
        <v>Quincy Wilson</v>
      </c>
      <c r="C483" s="3" t="str">
        <f>'idp Prjimp'!C478</f>
        <v>db</v>
      </c>
      <c r="D483" s="3">
        <f>'idp Prjimp'!D478</f>
        <v>0.09</v>
      </c>
      <c r="E483" s="3">
        <f>'idp Prjimp'!E478</f>
        <v>0</v>
      </c>
      <c r="F483" s="3">
        <f>'idp Prjimp'!F478</f>
        <v>0</v>
      </c>
      <c r="G483" s="3">
        <f>'idp Prjimp'!G478</f>
        <v>0</v>
      </c>
      <c r="H483" s="3">
        <f>'idp Prjimp'!H478</f>
        <v>0</v>
      </c>
      <c r="I483" s="3">
        <f>'idp Prjimp'!I478</f>
        <v>0</v>
      </c>
      <c r="J483" s="3">
        <f>'idp Prjimp'!J478</f>
        <v>0.3</v>
      </c>
      <c r="K483" s="3">
        <f>'idp Prjimp'!K478</f>
        <v>0</v>
      </c>
      <c r="L483" s="3">
        <f>'idp Prjimp'!L478</f>
        <v>0</v>
      </c>
      <c r="M483" s="3">
        <f t="shared" si="4"/>
        <v>0</v>
      </c>
      <c r="N483" s="3">
        <f t="shared" si="9"/>
        <v>0</v>
      </c>
      <c r="O483" s="3">
        <f t="shared" si="10"/>
        <v>0</v>
      </c>
      <c r="P483" s="100"/>
      <c r="Q483" s="3" t="str">
        <f t="shared" si="11"/>
        <v>#REF!</v>
      </c>
      <c r="R483" s="3" t="str">
        <f t="array" ref="R483">IFERROR(INDEX(Overall!$C$3:$C$389,MATCH(B483,Overall!$D$3:$D$389,0)),"No")</f>
        <v>No</v>
      </c>
      <c r="S483" s="93">
        <f t="shared" si="12"/>
        <v>1</v>
      </c>
      <c r="T483" s="136"/>
      <c r="U483" s="3" t="str">
        <f t="shared" si="13"/>
        <v/>
      </c>
      <c r="W483" s="3">
        <f t="shared" si="8"/>
        <v>0</v>
      </c>
    </row>
    <row r="484" ht="15.75" customHeight="1">
      <c r="B484" s="3" t="str">
        <f>'idp Prjimp'!N479</f>
        <v>Jamal Adams</v>
      </c>
      <c r="C484" s="3" t="str">
        <f>'idp Prjimp'!C479</f>
        <v>db</v>
      </c>
      <c r="D484" s="3">
        <f>'idp Prjimp'!D479</f>
        <v>25.36827</v>
      </c>
      <c r="E484" s="3">
        <f>'idp Prjimp'!E479</f>
        <v>1.49051</v>
      </c>
      <c r="F484" s="3">
        <f>'idp Prjimp'!F479</f>
        <v>1.229883</v>
      </c>
      <c r="G484" s="3">
        <f>'idp Prjimp'!G479</f>
        <v>2.56677</v>
      </c>
      <c r="H484" s="3">
        <f>'idp Prjimp'!H479</f>
        <v>9.256187</v>
      </c>
      <c r="I484" s="3">
        <f>'idp Prjimp'!I479</f>
        <v>4.466732</v>
      </c>
      <c r="J484" s="3">
        <f>'idp Prjimp'!J479</f>
        <v>78.47329</v>
      </c>
      <c r="K484" s="3">
        <f>'idp Prjimp'!K479</f>
        <v>0</v>
      </c>
      <c r="L484" s="3">
        <f>'idp Prjimp'!L479</f>
        <v>0</v>
      </c>
      <c r="M484" s="3">
        <f t="shared" si="4"/>
        <v>0</v>
      </c>
      <c r="N484" s="3">
        <f t="shared" si="9"/>
        <v>0</v>
      </c>
      <c r="O484" s="3">
        <f t="shared" si="10"/>
        <v>0</v>
      </c>
      <c r="P484" s="100"/>
      <c r="Q484" s="3" t="str">
        <f t="shared" si="11"/>
        <v>#REF!</v>
      </c>
      <c r="R484" s="3" t="str">
        <f t="array" ref="R484">IFERROR(INDEX(Overall!$C$3:$C$389,MATCH(B484,Overall!$D$3:$D$389,0)),"No")</f>
        <v>No</v>
      </c>
      <c r="S484" s="93">
        <f t="shared" si="12"/>
        <v>1</v>
      </c>
      <c r="T484" s="136"/>
      <c r="U484" s="3" t="str">
        <f t="shared" si="13"/>
        <v/>
      </c>
      <c r="W484" s="3">
        <f t="shared" si="8"/>
        <v>0</v>
      </c>
    </row>
    <row r="485" ht="15.75" customHeight="1">
      <c r="B485" s="3" t="str">
        <f>'idp Prjimp'!N480</f>
        <v>Jabrill Peppers</v>
      </c>
      <c r="C485" s="3" t="str">
        <f>'idp Prjimp'!C480</f>
        <v>db</v>
      </c>
      <c r="D485" s="3">
        <f>'idp Prjimp'!D480</f>
        <v>26.26728</v>
      </c>
      <c r="E485" s="3">
        <f>'idp Prjimp'!E480</f>
        <v>2.138952</v>
      </c>
      <c r="F485" s="3">
        <f>'idp Prjimp'!F480</f>
        <v>0.664572</v>
      </c>
      <c r="G485" s="3">
        <f>'idp Prjimp'!G480</f>
        <v>1.509864</v>
      </c>
      <c r="H485" s="3">
        <f>'idp Prjimp'!H480</f>
        <v>4.960973</v>
      </c>
      <c r="I485" s="3">
        <f>'idp Prjimp'!I480</f>
        <v>0.559533</v>
      </c>
      <c r="J485" s="3">
        <f>'idp Prjimp'!J480</f>
        <v>68.65167</v>
      </c>
      <c r="K485" s="3">
        <f>'idp Prjimp'!K480</f>
        <v>0</v>
      </c>
      <c r="L485" s="3">
        <f>'idp Prjimp'!L480</f>
        <v>0</v>
      </c>
      <c r="M485" s="3">
        <f t="shared" si="4"/>
        <v>0</v>
      </c>
      <c r="N485" s="3">
        <f t="shared" si="9"/>
        <v>0</v>
      </c>
      <c r="O485" s="3">
        <f t="shared" si="10"/>
        <v>0</v>
      </c>
      <c r="P485" s="100"/>
      <c r="Q485" s="3" t="str">
        <f t="shared" si="11"/>
        <v>#REF!</v>
      </c>
      <c r="R485" s="3" t="str">
        <f t="array" ref="R485">IFERROR(INDEX(Overall!$C$3:$C$389,MATCH(B485,Overall!$D$3:$D$389,0)),"No")</f>
        <v>No</v>
      </c>
      <c r="S485" s="93">
        <f t="shared" si="12"/>
        <v>1</v>
      </c>
      <c r="T485" s="136"/>
      <c r="U485" s="3" t="str">
        <f t="shared" si="13"/>
        <v/>
      </c>
      <c r="W485" s="3">
        <f t="shared" si="8"/>
        <v>0</v>
      </c>
    </row>
    <row r="486" ht="15.75" customHeight="1">
      <c r="B486" s="3" t="str">
        <f>'idp Prjimp'!N481</f>
        <v>Marcus Maye</v>
      </c>
      <c r="C486" s="3" t="str">
        <f>'idp Prjimp'!C481</f>
        <v>db</v>
      </c>
      <c r="D486" s="3">
        <f>'idp Prjimp'!D481</f>
        <v>14.02734</v>
      </c>
      <c r="E486" s="3">
        <f>'idp Prjimp'!E481</f>
        <v>0.092635</v>
      </c>
      <c r="F486" s="3">
        <f>'idp Prjimp'!F481</f>
        <v>0.325759</v>
      </c>
      <c r="G486" s="3">
        <f>'idp Prjimp'!G481</f>
        <v>1.346012</v>
      </c>
      <c r="H486" s="3">
        <f>'idp Prjimp'!H481</f>
        <v>5.641498</v>
      </c>
      <c r="I486" s="3">
        <f>'idp Prjimp'!I481</f>
        <v>0.292763</v>
      </c>
      <c r="J486" s="3">
        <f>'idp Prjimp'!J481</f>
        <v>61.93416</v>
      </c>
      <c r="K486" s="3">
        <f>'idp Prjimp'!K481</f>
        <v>0</v>
      </c>
      <c r="L486" s="3">
        <f>'idp Prjimp'!L481</f>
        <v>0</v>
      </c>
      <c r="M486" s="3">
        <f t="shared" si="4"/>
        <v>0</v>
      </c>
      <c r="N486" s="3">
        <f t="shared" si="9"/>
        <v>0</v>
      </c>
      <c r="O486" s="3">
        <f t="shared" si="10"/>
        <v>0</v>
      </c>
      <c r="P486" s="100"/>
      <c r="Q486" s="3" t="str">
        <f t="shared" si="11"/>
        <v>#REF!</v>
      </c>
      <c r="R486" s="3" t="str">
        <f t="array" ref="R486">IFERROR(INDEX(Overall!$C$3:$C$389,MATCH(B486,Overall!$D$3:$D$389,0)),"No")</f>
        <v>No</v>
      </c>
      <c r="S486" s="93">
        <f t="shared" si="12"/>
        <v>1</v>
      </c>
      <c r="T486" s="136"/>
      <c r="U486" s="3" t="str">
        <f t="shared" si="13"/>
        <v/>
      </c>
      <c r="W486" s="3">
        <f t="shared" si="8"/>
        <v>0</v>
      </c>
    </row>
    <row r="487" ht="15.75" customHeight="1">
      <c r="B487" s="3" t="str">
        <f>'idp Prjimp'!N482</f>
        <v>Kevin King</v>
      </c>
      <c r="C487" s="3" t="str">
        <f>'idp Prjimp'!C482</f>
        <v>db</v>
      </c>
      <c r="D487" s="3">
        <f>'idp Prjimp'!D482</f>
        <v>10.51785</v>
      </c>
      <c r="E487" s="3">
        <f>'idp Prjimp'!E482</f>
        <v>0.861048</v>
      </c>
      <c r="F487" s="3">
        <f>'idp Prjimp'!F482</f>
        <v>0.372043</v>
      </c>
      <c r="G487" s="3">
        <f>'idp Prjimp'!G482</f>
        <v>3.792782</v>
      </c>
      <c r="H487" s="3">
        <f>'idp Prjimp'!H482</f>
        <v>13.18848</v>
      </c>
      <c r="I487" s="3">
        <f>'idp Prjimp'!I482</f>
        <v>0.784572</v>
      </c>
      <c r="J487" s="3">
        <f>'idp Prjimp'!J482</f>
        <v>57.23928</v>
      </c>
      <c r="K487" s="3">
        <f>'idp Prjimp'!K482</f>
        <v>0</v>
      </c>
      <c r="L487" s="3">
        <f>'idp Prjimp'!L482</f>
        <v>0</v>
      </c>
      <c r="M487" s="3">
        <f t="shared" si="4"/>
        <v>0</v>
      </c>
      <c r="N487" s="3">
        <f t="shared" si="9"/>
        <v>0</v>
      </c>
      <c r="O487" s="3">
        <f t="shared" si="10"/>
        <v>0</v>
      </c>
      <c r="P487" s="100"/>
      <c r="Q487" s="3" t="str">
        <f t="shared" si="11"/>
        <v>#REF!</v>
      </c>
      <c r="R487" s="3" t="str">
        <f t="array" ref="R487">IFERROR(INDEX(Overall!$C$3:$C$389,MATCH(B487,Overall!$D$3:$D$389,0)),"No")</f>
        <v>No</v>
      </c>
      <c r="S487" s="93">
        <f t="shared" si="12"/>
        <v>1</v>
      </c>
      <c r="T487" s="136"/>
      <c r="U487" s="3" t="str">
        <f t="shared" si="13"/>
        <v/>
      </c>
      <c r="W487" s="3">
        <f t="shared" si="8"/>
        <v>0</v>
      </c>
    </row>
    <row r="488" ht="15.75" customHeight="1">
      <c r="B488" s="3" t="str">
        <f>'idp Prjimp'!N483</f>
        <v>Budda Baker</v>
      </c>
      <c r="C488" s="3" t="str">
        <f>'idp Prjimp'!C483</f>
        <v>db</v>
      </c>
      <c r="D488" s="3">
        <f>'idp Prjimp'!D483</f>
        <v>37.96204</v>
      </c>
      <c r="E488" s="3">
        <f>'idp Prjimp'!E483</f>
        <v>1.49051</v>
      </c>
      <c r="F488" s="3">
        <f>'idp Prjimp'!F483</f>
        <v>1.024572</v>
      </c>
      <c r="G488" s="3">
        <f>'idp Prjimp'!G483</f>
        <v>0.579475</v>
      </c>
      <c r="H488" s="3">
        <f>'idp Prjimp'!H483</f>
        <v>4.893716</v>
      </c>
      <c r="I488" s="3">
        <f>'idp Prjimp'!I483</f>
        <v>0.860253</v>
      </c>
      <c r="J488" s="3">
        <f>'idp Prjimp'!J483</f>
        <v>110.9125</v>
      </c>
      <c r="K488" s="3">
        <f>'idp Prjimp'!K483</f>
        <v>0</v>
      </c>
      <c r="L488" s="3">
        <f>'idp Prjimp'!L483</f>
        <v>0</v>
      </c>
      <c r="M488" s="3">
        <f t="shared" si="4"/>
        <v>0</v>
      </c>
      <c r="N488" s="3">
        <f t="shared" si="9"/>
        <v>0</v>
      </c>
      <c r="O488" s="3">
        <f t="shared" si="10"/>
        <v>0</v>
      </c>
      <c r="P488" s="100"/>
      <c r="Q488" s="3" t="str">
        <f t="shared" si="11"/>
        <v>#REF!</v>
      </c>
      <c r="R488" s="3" t="str">
        <f t="array" ref="R488">IFERROR(INDEX(Overall!$C$3:$C$389,MATCH(B488,Overall!$D$3:$D$389,0)),"No")</f>
        <v>No</v>
      </c>
      <c r="S488" s="93">
        <f t="shared" si="12"/>
        <v>1</v>
      </c>
      <c r="T488" s="136"/>
      <c r="U488" s="3" t="str">
        <f t="shared" si="13"/>
        <v/>
      </c>
      <c r="W488" s="3">
        <f t="shared" si="8"/>
        <v>0</v>
      </c>
    </row>
    <row r="489" ht="15.75" customHeight="1">
      <c r="B489" s="3" t="str">
        <f>'idp Prjimp'!N484</f>
        <v>Malik Hooker</v>
      </c>
      <c r="C489" s="3" t="str">
        <f>'idp Prjimp'!C484</f>
        <v>db</v>
      </c>
      <c r="D489" s="3">
        <f>'idp Prjimp'!D484</f>
        <v>21.2</v>
      </c>
      <c r="E489" s="3">
        <f>'idp Prjimp'!E484</f>
        <v>0</v>
      </c>
      <c r="F489" s="3">
        <f>'idp Prjimp'!F484</f>
        <v>0</v>
      </c>
      <c r="G489" s="3">
        <f>'idp Prjimp'!G484</f>
        <v>1.8</v>
      </c>
      <c r="H489" s="3">
        <f>'idp Prjimp'!H484</f>
        <v>4.1</v>
      </c>
      <c r="I489" s="3">
        <f>'idp Prjimp'!I484</f>
        <v>0</v>
      </c>
      <c r="J489" s="3">
        <f>'idp Prjimp'!J484</f>
        <v>34.7</v>
      </c>
      <c r="K489" s="3">
        <f>'idp Prjimp'!K484</f>
        <v>0</v>
      </c>
      <c r="L489" s="3">
        <f>'idp Prjimp'!L484</f>
        <v>0</v>
      </c>
      <c r="M489" s="3">
        <f t="shared" si="4"/>
        <v>0</v>
      </c>
      <c r="N489" s="3">
        <f t="shared" si="9"/>
        <v>0</v>
      </c>
      <c r="O489" s="3">
        <f t="shared" si="10"/>
        <v>0</v>
      </c>
      <c r="P489" s="100"/>
      <c r="Q489" s="3" t="str">
        <f t="shared" si="11"/>
        <v>#REF!</v>
      </c>
      <c r="R489" s="3" t="str">
        <f t="array" ref="R489">IFERROR(INDEX(Overall!$C$3:$C$389,MATCH(B489,Overall!$D$3:$D$389,0)),"No")</f>
        <v>No</v>
      </c>
      <c r="S489" s="93">
        <f t="shared" si="12"/>
        <v>1</v>
      </c>
      <c r="T489" s="136"/>
      <c r="U489" s="3" t="str">
        <f t="shared" si="13"/>
        <v/>
      </c>
      <c r="W489" s="3">
        <f t="shared" si="8"/>
        <v>0</v>
      </c>
    </row>
    <row r="490" ht="15.75" customHeight="1">
      <c r="B490" s="3" t="str">
        <f>'idp Prjimp'!N485</f>
        <v>Marshon Lattimore</v>
      </c>
      <c r="C490" s="3" t="str">
        <f>'idp Prjimp'!C485</f>
        <v>db</v>
      </c>
      <c r="D490" s="3">
        <f>'idp Prjimp'!D485</f>
        <v>10.97266</v>
      </c>
      <c r="E490" s="3">
        <f>'idp Prjimp'!E485</f>
        <v>1.166289</v>
      </c>
      <c r="F490" s="3">
        <f>'idp Prjimp'!F485</f>
        <v>0.769611</v>
      </c>
      <c r="G490" s="3">
        <f>'idp Prjimp'!G485</f>
        <v>2.526751</v>
      </c>
      <c r="H490" s="3">
        <f>'idp Prjimp'!H485</f>
        <v>12.63089</v>
      </c>
      <c r="I490" s="3">
        <f>'idp Prjimp'!I485</f>
        <v>0</v>
      </c>
      <c r="J490" s="3">
        <f>'idp Prjimp'!J485</f>
        <v>51.60767</v>
      </c>
      <c r="K490" s="3">
        <f>'idp Prjimp'!K485</f>
        <v>0</v>
      </c>
      <c r="L490" s="3">
        <f>'idp Prjimp'!L485</f>
        <v>0</v>
      </c>
      <c r="M490" s="3">
        <f t="shared" si="4"/>
        <v>0</v>
      </c>
      <c r="N490" s="3">
        <f t="shared" si="9"/>
        <v>0</v>
      </c>
      <c r="O490" s="3">
        <f t="shared" si="10"/>
        <v>0</v>
      </c>
      <c r="P490" s="100"/>
      <c r="Q490" s="3" t="str">
        <f t="shared" si="11"/>
        <v>#REF!</v>
      </c>
      <c r="R490" s="3" t="str">
        <f t="array" ref="R490">IFERROR(INDEX(Overall!$C$3:$C$389,MATCH(B490,Overall!$D$3:$D$389,0)),"No")</f>
        <v>No</v>
      </c>
      <c r="S490" s="93">
        <f t="shared" si="12"/>
        <v>1</v>
      </c>
      <c r="T490" s="136"/>
      <c r="U490" s="3" t="str">
        <f t="shared" si="13"/>
        <v/>
      </c>
      <c r="W490" s="3">
        <f t="shared" si="8"/>
        <v>0</v>
      </c>
    </row>
    <row r="491" ht="15.75" customHeight="1">
      <c r="B491" s="3" t="str">
        <f>'idp Prjimp'!N486</f>
        <v>Gareon Conley</v>
      </c>
      <c r="C491" s="3" t="str">
        <f>'idp Prjimp'!C486</f>
        <v>db</v>
      </c>
      <c r="D491" s="3">
        <f>'idp Prjimp'!D486</f>
        <v>12.55735</v>
      </c>
      <c r="E491" s="3">
        <f>'idp Prjimp'!E486</f>
        <v>0</v>
      </c>
      <c r="F491" s="3">
        <f>'idp Prjimp'!F486</f>
        <v>0</v>
      </c>
      <c r="G491" s="3">
        <f>'idp Prjimp'!G486</f>
        <v>1.504926</v>
      </c>
      <c r="H491" s="3">
        <f>'idp Prjimp'!H486</f>
        <v>13.36066</v>
      </c>
      <c r="I491" s="3">
        <f>'idp Prjimp'!I486</f>
        <v>0.504926</v>
      </c>
      <c r="J491" s="3">
        <f>'idp Prjimp'!J486</f>
        <v>40.905</v>
      </c>
      <c r="K491" s="3">
        <f>'idp Prjimp'!K486</f>
        <v>0</v>
      </c>
      <c r="L491" s="3">
        <f>'idp Prjimp'!L486</f>
        <v>0</v>
      </c>
      <c r="M491" s="3">
        <f t="shared" si="4"/>
        <v>0</v>
      </c>
      <c r="N491" s="3">
        <f t="shared" si="9"/>
        <v>0</v>
      </c>
      <c r="O491" s="3">
        <f t="shared" si="10"/>
        <v>0</v>
      </c>
      <c r="P491" s="100"/>
      <c r="Q491" s="3" t="str">
        <f t="shared" si="11"/>
        <v>#REF!</v>
      </c>
      <c r="R491" s="3" t="str">
        <f t="array" ref="R491">IFERROR(INDEX(Overall!$C$3:$C$389,MATCH(B491,Overall!$D$3:$D$389,0)),"No")</f>
        <v>No</v>
      </c>
      <c r="S491" s="93">
        <f t="shared" si="12"/>
        <v>1</v>
      </c>
      <c r="T491" s="136"/>
      <c r="U491" s="3" t="str">
        <f t="shared" si="13"/>
        <v/>
      </c>
      <c r="W491" s="3">
        <f t="shared" si="8"/>
        <v>0</v>
      </c>
    </row>
    <row r="492" ht="15.75" customHeight="1">
      <c r="B492" s="3" t="str">
        <f>'idp Prjimp'!N487</f>
        <v>Adoree Jackson</v>
      </c>
      <c r="C492" s="3" t="str">
        <f>'idp Prjimp'!C487</f>
        <v>db</v>
      </c>
      <c r="D492" s="3">
        <f>'idp Prjimp'!D487</f>
        <v>11.86331</v>
      </c>
      <c r="E492" s="3">
        <f>'idp Prjimp'!E487</f>
        <v>0.536827</v>
      </c>
      <c r="F492" s="3">
        <f>'idp Prjimp'!F487</f>
        <v>0.78214</v>
      </c>
      <c r="G492" s="3">
        <f>'idp Prjimp'!G487</f>
        <v>2.068852</v>
      </c>
      <c r="H492" s="3">
        <f>'idp Prjimp'!H487</f>
        <v>12.12986</v>
      </c>
      <c r="I492" s="3">
        <f>'idp Prjimp'!I487</f>
        <v>0</v>
      </c>
      <c r="J492" s="3">
        <f>'idp Prjimp'!J487</f>
        <v>61.66784</v>
      </c>
      <c r="K492" s="3">
        <f>'idp Prjimp'!K487</f>
        <v>0</v>
      </c>
      <c r="L492" s="3">
        <f>'idp Prjimp'!L487</f>
        <v>0</v>
      </c>
      <c r="M492" s="3">
        <f t="shared" si="4"/>
        <v>0</v>
      </c>
      <c r="N492" s="3">
        <f t="shared" si="9"/>
        <v>0</v>
      </c>
      <c r="O492" s="3">
        <f t="shared" si="10"/>
        <v>0</v>
      </c>
      <c r="P492" s="100"/>
      <c r="Q492" s="3" t="str">
        <f t="shared" si="11"/>
        <v>#REF!</v>
      </c>
      <c r="R492" s="3" t="str">
        <f t="array" ref="R492">IFERROR(INDEX(Overall!$C$3:$C$389,MATCH(B492,Overall!$D$3:$D$389,0)),"No")</f>
        <v>No</v>
      </c>
      <c r="S492" s="93">
        <f t="shared" si="12"/>
        <v>1</v>
      </c>
      <c r="T492" s="136"/>
      <c r="U492" s="3" t="str">
        <f t="shared" si="13"/>
        <v/>
      </c>
      <c r="W492" s="3">
        <f t="shared" si="8"/>
        <v>0</v>
      </c>
    </row>
    <row r="493" ht="15.75" customHeight="1">
      <c r="B493" s="3" t="str">
        <f>'idp Prjimp'!N488</f>
        <v>Marlon Humphrey</v>
      </c>
      <c r="C493" s="3" t="str">
        <f>'idp Prjimp'!C488</f>
        <v>db</v>
      </c>
      <c r="D493" s="3">
        <f>'idp Prjimp'!D488</f>
        <v>10.3789</v>
      </c>
      <c r="E493" s="3">
        <f>'idp Prjimp'!E488</f>
        <v>0.463173</v>
      </c>
      <c r="F493" s="3">
        <f>'idp Prjimp'!F488</f>
        <v>0.880973</v>
      </c>
      <c r="G493" s="3">
        <f>'idp Prjimp'!G488</f>
        <v>2.943093</v>
      </c>
      <c r="H493" s="3">
        <f>'idp Prjimp'!H488</f>
        <v>12.03422</v>
      </c>
      <c r="I493" s="3">
        <f>'idp Prjimp'!I488</f>
        <v>0.006265</v>
      </c>
      <c r="J493" s="3">
        <f>'idp Prjimp'!J488</f>
        <v>50.28362</v>
      </c>
      <c r="K493" s="3">
        <f>'idp Prjimp'!K488</f>
        <v>0</v>
      </c>
      <c r="L493" s="3">
        <f>'idp Prjimp'!L488</f>
        <v>0</v>
      </c>
      <c r="M493" s="3">
        <f t="shared" si="4"/>
        <v>0</v>
      </c>
      <c r="N493" s="3">
        <f t="shared" si="9"/>
        <v>0</v>
      </c>
      <c r="O493" s="3">
        <f t="shared" si="10"/>
        <v>0</v>
      </c>
      <c r="P493" s="100"/>
      <c r="Q493" s="3" t="str">
        <f t="shared" si="11"/>
        <v>#REF!</v>
      </c>
      <c r="R493" s="3" t="str">
        <f t="array" ref="R493">IFERROR(INDEX(Overall!$C$3:$C$389,MATCH(B493,Overall!$D$3:$D$389,0)),"No")</f>
        <v>No</v>
      </c>
      <c r="S493" s="93">
        <f t="shared" si="12"/>
        <v>1</v>
      </c>
      <c r="T493" s="136"/>
      <c r="U493" s="3" t="str">
        <f t="shared" si="13"/>
        <v/>
      </c>
      <c r="W493" s="3">
        <f t="shared" si="8"/>
        <v>0</v>
      </c>
    </row>
    <row r="494" ht="15.75" customHeight="1">
      <c r="B494" s="3" t="str">
        <f>'idp Prjimp'!N489</f>
        <v>Delano Hill</v>
      </c>
      <c r="C494" s="3" t="str">
        <f>'idp Prjimp'!C489</f>
        <v>db</v>
      </c>
      <c r="D494" s="3">
        <f>'idp Prjimp'!D489</f>
        <v>9.9</v>
      </c>
      <c r="E494" s="3">
        <f>'idp Prjimp'!E489</f>
        <v>0</v>
      </c>
      <c r="F494" s="3">
        <f>'idp Prjimp'!F489</f>
        <v>0</v>
      </c>
      <c r="G494" s="3">
        <f>'idp Prjimp'!G489</f>
        <v>0</v>
      </c>
      <c r="H494" s="3">
        <f>'idp Prjimp'!H489</f>
        <v>0</v>
      </c>
      <c r="I494" s="3">
        <f>'idp Prjimp'!I489</f>
        <v>0</v>
      </c>
      <c r="J494" s="3">
        <f>'idp Prjimp'!J489</f>
        <v>11.2</v>
      </c>
      <c r="K494" s="3">
        <f>'idp Prjimp'!K489</f>
        <v>0</v>
      </c>
      <c r="L494" s="3">
        <f>'idp Prjimp'!L489</f>
        <v>0</v>
      </c>
      <c r="M494" s="3">
        <f t="shared" si="4"/>
        <v>0</v>
      </c>
      <c r="N494" s="3">
        <f t="shared" si="9"/>
        <v>0</v>
      </c>
      <c r="O494" s="3">
        <f t="shared" si="10"/>
        <v>0</v>
      </c>
      <c r="P494" s="100"/>
      <c r="Q494" s="3" t="str">
        <f t="shared" si="11"/>
        <v>#REF!</v>
      </c>
      <c r="R494" s="3" t="str">
        <f t="array" ref="R494">IFERROR(INDEX(Overall!$C$3:$C$389,MATCH(B494,Overall!$D$3:$D$389,0)),"No")</f>
        <v>No</v>
      </c>
      <c r="S494" s="93">
        <f t="shared" si="12"/>
        <v>1</v>
      </c>
      <c r="T494" s="136"/>
      <c r="U494" s="3" t="str">
        <f t="shared" si="13"/>
        <v/>
      </c>
      <c r="W494" s="3">
        <f t="shared" si="8"/>
        <v>0</v>
      </c>
    </row>
    <row r="495" ht="15.75" customHeight="1">
      <c r="B495" s="3" t="str">
        <f>'idp Prjimp'!N490</f>
        <v>1000te Hairston</v>
      </c>
      <c r="C495" s="3" t="str">
        <f>'idp Prjimp'!C490</f>
        <v>db</v>
      </c>
      <c r="D495" s="3">
        <f>'idp Prjimp'!D490</f>
        <v>3.6</v>
      </c>
      <c r="E495" s="3">
        <f>'idp Prjimp'!E490</f>
        <v>0</v>
      </c>
      <c r="F495" s="3">
        <f>'idp Prjimp'!F490</f>
        <v>0</v>
      </c>
      <c r="G495" s="3">
        <f>'idp Prjimp'!G490</f>
        <v>1.2</v>
      </c>
      <c r="H495" s="3">
        <f>'idp Prjimp'!H490</f>
        <v>3.7</v>
      </c>
      <c r="I495" s="3">
        <f>'idp Prjimp'!I490</f>
        <v>0</v>
      </c>
      <c r="J495" s="3">
        <f>'idp Prjimp'!J490</f>
        <v>16.3</v>
      </c>
      <c r="K495" s="3">
        <f>'idp Prjimp'!K490</f>
        <v>0</v>
      </c>
      <c r="L495" s="3">
        <f>'idp Prjimp'!L490</f>
        <v>0</v>
      </c>
      <c r="M495" s="3">
        <f t="shared" si="4"/>
        <v>0</v>
      </c>
      <c r="N495" s="3">
        <f t="shared" si="9"/>
        <v>0</v>
      </c>
      <c r="O495" s="3">
        <f t="shared" si="10"/>
        <v>0</v>
      </c>
      <c r="P495" s="100"/>
      <c r="Q495" s="3" t="str">
        <f t="shared" si="11"/>
        <v>#REF!</v>
      </c>
      <c r="R495" s="3" t="str">
        <f t="array" ref="R495">IFERROR(INDEX(Overall!$C$3:$C$389,MATCH(B495,Overall!$D$3:$D$389,0)),"No")</f>
        <v>No</v>
      </c>
      <c r="S495" s="93">
        <f t="shared" si="12"/>
        <v>1</v>
      </c>
      <c r="T495" s="136"/>
      <c r="U495" s="3" t="str">
        <f t="shared" si="13"/>
        <v/>
      </c>
      <c r="W495" s="3">
        <f t="shared" si="8"/>
        <v>0</v>
      </c>
    </row>
    <row r="496" ht="15.75" customHeight="1">
      <c r="B496" s="3" t="str">
        <f>'idp Prjimp'!N491</f>
        <v>Josh Jones</v>
      </c>
      <c r="C496" s="3" t="str">
        <f>'idp Prjimp'!C491</f>
        <v>db</v>
      </c>
      <c r="D496" s="3">
        <f>'idp Prjimp'!D491</f>
        <v>0.9</v>
      </c>
      <c r="E496" s="3">
        <f>'idp Prjimp'!E491</f>
        <v>0</v>
      </c>
      <c r="F496" s="3">
        <f>'idp Prjimp'!F491</f>
        <v>0</v>
      </c>
      <c r="G496" s="3">
        <f>'idp Prjimp'!G491</f>
        <v>0</v>
      </c>
      <c r="H496" s="3">
        <f>'idp Prjimp'!H491</f>
        <v>0.3</v>
      </c>
      <c r="I496" s="3">
        <f>'idp Prjimp'!I491</f>
        <v>0.3</v>
      </c>
      <c r="J496" s="3">
        <f>'idp Prjimp'!J491</f>
        <v>4.7</v>
      </c>
      <c r="K496" s="3">
        <f>'idp Prjimp'!K491</f>
        <v>0</v>
      </c>
      <c r="L496" s="3">
        <f>'idp Prjimp'!L491</f>
        <v>0</v>
      </c>
      <c r="M496" s="3">
        <f t="shared" si="4"/>
        <v>0</v>
      </c>
      <c r="N496" s="3">
        <f t="shared" si="9"/>
        <v>0</v>
      </c>
      <c r="O496" s="3">
        <f t="shared" si="10"/>
        <v>0</v>
      </c>
      <c r="P496" s="100"/>
      <c r="Q496" s="3" t="str">
        <f t="shared" si="11"/>
        <v>#REF!</v>
      </c>
      <c r="R496" s="3" t="str">
        <f t="array" ref="R496">IFERROR(INDEX(Overall!$C$3:$C$389,MATCH(B496,Overall!$D$3:$D$389,0)),"No")</f>
        <v>No</v>
      </c>
      <c r="S496" s="93">
        <f t="shared" si="12"/>
        <v>1</v>
      </c>
      <c r="T496" s="136"/>
      <c r="U496" s="3" t="str">
        <f t="shared" si="13"/>
        <v/>
      </c>
      <c r="W496" s="3">
        <f t="shared" si="8"/>
        <v>0</v>
      </c>
    </row>
    <row r="497" ht="15.75" customHeight="1">
      <c r="B497" s="3" t="str">
        <f>'idp Prjimp'!N492</f>
        <v>Fabian Moreau</v>
      </c>
      <c r="C497" s="3" t="str">
        <f>'idp Prjimp'!C492</f>
        <v>db</v>
      </c>
      <c r="D497" s="3">
        <f>'idp Prjimp'!D492</f>
        <v>12.4</v>
      </c>
      <c r="E497" s="3">
        <f>'idp Prjimp'!E492</f>
        <v>0</v>
      </c>
      <c r="F497" s="3">
        <f>'idp Prjimp'!F492</f>
        <v>0.277843</v>
      </c>
      <c r="G497" s="3">
        <f>'idp Prjimp'!G492</f>
        <v>1.380924</v>
      </c>
      <c r="H497" s="3">
        <f>'idp Prjimp'!H492</f>
        <v>4.913005</v>
      </c>
      <c r="I497" s="3">
        <f>'idp Prjimp'!I492</f>
        <v>0</v>
      </c>
      <c r="J497" s="3">
        <f>'idp Prjimp'!J492</f>
        <v>45.21248</v>
      </c>
      <c r="K497" s="3">
        <f>'idp Prjimp'!K492</f>
        <v>0</v>
      </c>
      <c r="L497" s="3">
        <f>'idp Prjimp'!L492</f>
        <v>0</v>
      </c>
      <c r="M497" s="3">
        <f t="shared" si="4"/>
        <v>0</v>
      </c>
      <c r="N497" s="3">
        <f t="shared" si="9"/>
        <v>0</v>
      </c>
      <c r="O497" s="3">
        <f t="shared" si="10"/>
        <v>0</v>
      </c>
      <c r="P497" s="100"/>
      <c r="Q497" s="3" t="str">
        <f t="shared" si="11"/>
        <v>#REF!</v>
      </c>
      <c r="R497" s="3" t="str">
        <f t="array" ref="R497">IFERROR(INDEX(Overall!$C$3:$C$389,MATCH(B497,Overall!$D$3:$D$389,0)),"No")</f>
        <v>No</v>
      </c>
      <c r="S497" s="93">
        <f t="shared" si="12"/>
        <v>1</v>
      </c>
      <c r="T497" s="136"/>
      <c r="U497" s="3" t="str">
        <f t="shared" si="13"/>
        <v/>
      </c>
      <c r="W497" s="3">
        <f t="shared" si="8"/>
        <v>0</v>
      </c>
    </row>
    <row r="498" ht="15.75" customHeight="1">
      <c r="B498" s="3" t="str">
        <f>'idp Prjimp'!N493</f>
        <v>Ahkello Witherspoon</v>
      </c>
      <c r="C498" s="3" t="str">
        <f>'idp Prjimp'!C493</f>
        <v>db</v>
      </c>
      <c r="D498" s="3">
        <f>'idp Prjimp'!D493</f>
        <v>14.2</v>
      </c>
      <c r="E498" s="3">
        <f>'idp Prjimp'!E493</f>
        <v>0</v>
      </c>
      <c r="F498" s="3">
        <f>'idp Prjimp'!F493</f>
        <v>0.138921</v>
      </c>
      <c r="G498" s="3">
        <f>'idp Prjimp'!G493</f>
        <v>2.080062</v>
      </c>
      <c r="H498" s="3">
        <f>'idp Prjimp'!H493</f>
        <v>7.296333</v>
      </c>
      <c r="I498" s="3">
        <f>'idp Prjimp'!I493</f>
        <v>0.151156</v>
      </c>
      <c r="J498" s="3">
        <f>'idp Prjimp'!J493</f>
        <v>54.75353</v>
      </c>
      <c r="K498" s="3">
        <f>'idp Prjimp'!K493</f>
        <v>0</v>
      </c>
      <c r="L498" s="3">
        <f>'idp Prjimp'!L493</f>
        <v>0</v>
      </c>
      <c r="M498" s="3">
        <f t="shared" si="4"/>
        <v>0</v>
      </c>
      <c r="N498" s="3">
        <f t="shared" si="9"/>
        <v>0</v>
      </c>
      <c r="O498" s="3">
        <f t="shared" si="10"/>
        <v>0</v>
      </c>
      <c r="P498" s="100"/>
      <c r="Q498" s="3" t="str">
        <f t="shared" si="11"/>
        <v>#REF!</v>
      </c>
      <c r="R498" s="3" t="str">
        <f t="array" ref="R498">IFERROR(INDEX(Overall!$C$3:$C$389,MATCH(B498,Overall!$D$3:$D$389,0)),"No")</f>
        <v>No</v>
      </c>
      <c r="S498" s="93">
        <f t="shared" si="12"/>
        <v>1</v>
      </c>
      <c r="T498" s="136"/>
      <c r="U498" s="3" t="str">
        <f t="shared" si="13"/>
        <v/>
      </c>
      <c r="W498" s="3">
        <f t="shared" si="8"/>
        <v>0</v>
      </c>
    </row>
    <row r="499" ht="15.75" customHeight="1">
      <c r="B499" s="3" t="str">
        <f>'idp Prjimp'!N494</f>
        <v>Xavier Woods</v>
      </c>
      <c r="C499" s="3" t="str">
        <f>'idp Prjimp'!C494</f>
        <v>db</v>
      </c>
      <c r="D499" s="3">
        <f>'idp Prjimp'!D494</f>
        <v>22.04632</v>
      </c>
      <c r="E499" s="3">
        <f>'idp Prjimp'!E494</f>
        <v>1.675779</v>
      </c>
      <c r="F499" s="3">
        <f>'idp Prjimp'!F494</f>
        <v>0.815895</v>
      </c>
      <c r="G499" s="3">
        <f>'idp Prjimp'!G494</f>
        <v>1.222665</v>
      </c>
      <c r="H499" s="3">
        <f>'idp Prjimp'!H494</f>
        <v>6.54465</v>
      </c>
      <c r="I499" s="3">
        <f>'idp Prjimp'!I494</f>
        <v>0</v>
      </c>
      <c r="J499" s="3">
        <f>'idp Prjimp'!J494</f>
        <v>58.14512</v>
      </c>
      <c r="K499" s="3">
        <f>'idp Prjimp'!K494</f>
        <v>0</v>
      </c>
      <c r="L499" s="3">
        <f>'idp Prjimp'!L494</f>
        <v>0</v>
      </c>
      <c r="M499" s="3">
        <f t="shared" si="4"/>
        <v>0</v>
      </c>
      <c r="N499" s="3">
        <f t="shared" si="9"/>
        <v>0</v>
      </c>
      <c r="O499" s="3">
        <f t="shared" si="10"/>
        <v>0</v>
      </c>
      <c r="P499" s="100"/>
      <c r="Q499" s="3" t="str">
        <f t="shared" si="11"/>
        <v>#REF!</v>
      </c>
      <c r="R499" s="3" t="str">
        <f t="array" ref="R499">IFERROR(INDEX(Overall!$C$3:$C$389,MATCH(B499,Overall!$D$3:$D$389,0)),"No")</f>
        <v>No</v>
      </c>
      <c r="S499" s="93">
        <f t="shared" si="12"/>
        <v>1</v>
      </c>
      <c r="T499" s="136"/>
      <c r="U499" s="3" t="str">
        <f t="shared" si="13"/>
        <v/>
      </c>
      <c r="W499" s="3">
        <f t="shared" si="8"/>
        <v>0</v>
      </c>
    </row>
    <row r="500" ht="15.75" customHeight="1">
      <c r="B500" s="3" t="str">
        <f>'idp Prjimp'!N495</f>
        <v>Rasul Douglas</v>
      </c>
      <c r="C500" s="3" t="str">
        <f>'idp Prjimp'!C495</f>
        <v>db</v>
      </c>
      <c r="D500" s="3">
        <f>'idp Prjimp'!D495</f>
        <v>11.7</v>
      </c>
      <c r="E500" s="3">
        <f>'idp Prjimp'!E495</f>
        <v>0</v>
      </c>
      <c r="F500" s="3">
        <f>'idp Prjimp'!F495</f>
        <v>0</v>
      </c>
      <c r="G500" s="3">
        <f>'idp Prjimp'!G495</f>
        <v>0.8</v>
      </c>
      <c r="H500" s="3">
        <f>'idp Prjimp'!H495</f>
        <v>10</v>
      </c>
      <c r="I500" s="3">
        <f>'idp Prjimp'!I495</f>
        <v>0</v>
      </c>
      <c r="J500" s="3">
        <f>'idp Prjimp'!J495</f>
        <v>27.5</v>
      </c>
      <c r="K500" s="3">
        <f>'idp Prjimp'!K495</f>
        <v>0</v>
      </c>
      <c r="L500" s="3">
        <f>'idp Prjimp'!L495</f>
        <v>0</v>
      </c>
      <c r="M500" s="3">
        <f t="shared" si="4"/>
        <v>0</v>
      </c>
      <c r="N500" s="3">
        <f t="shared" si="9"/>
        <v>0</v>
      </c>
      <c r="O500" s="3">
        <f t="shared" si="10"/>
        <v>0</v>
      </c>
      <c r="P500" s="100"/>
      <c r="Q500" s="3" t="str">
        <f t="shared" si="11"/>
        <v>#REF!</v>
      </c>
      <c r="R500" s="3" t="str">
        <f t="array" ref="R500">IFERROR(INDEX(Overall!$C$3:$C$389,MATCH(B500,Overall!$D$3:$D$389,0)),"No")</f>
        <v>No</v>
      </c>
      <c r="S500" s="93">
        <f t="shared" si="12"/>
        <v>1</v>
      </c>
      <c r="T500" s="136"/>
      <c r="U500" s="3" t="str">
        <f t="shared" si="13"/>
        <v/>
      </c>
      <c r="W500" s="3">
        <f t="shared" si="8"/>
        <v>0</v>
      </c>
    </row>
    <row r="501" ht="15.75" customHeight="1">
      <c r="B501" s="3" t="str">
        <f>'idp Prjimp'!N496</f>
        <v>Corn Elder</v>
      </c>
      <c r="C501" s="3" t="str">
        <f>'idp Prjimp'!C496</f>
        <v>db</v>
      </c>
      <c r="D501" s="3">
        <f>'idp Prjimp'!D496</f>
        <v>7.7</v>
      </c>
      <c r="E501" s="3">
        <f>'idp Prjimp'!E496</f>
        <v>0</v>
      </c>
      <c r="F501" s="3">
        <f>'idp Prjimp'!F496</f>
        <v>0</v>
      </c>
      <c r="G501" s="3">
        <f>'idp Prjimp'!G496</f>
        <v>0</v>
      </c>
      <c r="H501" s="3">
        <f>'idp Prjimp'!H496</f>
        <v>2.9</v>
      </c>
      <c r="I501" s="3">
        <f>'idp Prjimp'!I496</f>
        <v>0.3</v>
      </c>
      <c r="J501" s="3">
        <f>'idp Prjimp'!J496</f>
        <v>17.9</v>
      </c>
      <c r="K501" s="3">
        <f>'idp Prjimp'!K496</f>
        <v>0</v>
      </c>
      <c r="L501" s="3">
        <f>'idp Prjimp'!L496</f>
        <v>0</v>
      </c>
      <c r="M501" s="3">
        <f t="shared" si="4"/>
        <v>0</v>
      </c>
      <c r="N501" s="3">
        <f t="shared" si="9"/>
        <v>0</v>
      </c>
      <c r="O501" s="3">
        <f t="shared" si="10"/>
        <v>0</v>
      </c>
      <c r="P501" s="100"/>
      <c r="Q501" s="3" t="str">
        <f t="shared" si="11"/>
        <v>#REF!</v>
      </c>
      <c r="R501" s="3" t="str">
        <f t="array" ref="R501">IFERROR(INDEX(Overall!$C$3:$C$389,MATCH(B501,Overall!$D$3:$D$389,0)),"No")</f>
        <v>No</v>
      </c>
      <c r="S501" s="93">
        <f t="shared" si="12"/>
        <v>1</v>
      </c>
      <c r="T501" s="136"/>
      <c r="U501" s="3" t="str">
        <f t="shared" si="13"/>
        <v/>
      </c>
      <c r="W501" s="3">
        <f t="shared" si="8"/>
        <v>0</v>
      </c>
    </row>
    <row r="502" ht="15.75" customHeight="1">
      <c r="B502" s="3" t="str">
        <f>'idp Prjimp'!N497</f>
        <v>Eddie Jackson</v>
      </c>
      <c r="C502" s="3" t="str">
        <f>'idp Prjimp'!C497</f>
        <v>db</v>
      </c>
      <c r="D502" s="3">
        <f>'idp Prjimp'!D497</f>
        <v>12.73045</v>
      </c>
      <c r="E502" s="3">
        <f>'idp Prjimp'!E497</f>
        <v>1</v>
      </c>
      <c r="F502" s="3">
        <f>'idp Prjimp'!F497</f>
        <v>1.075642</v>
      </c>
      <c r="G502" s="3">
        <f>'idp Prjimp'!G497</f>
        <v>3.172121</v>
      </c>
      <c r="H502" s="3">
        <f>'idp Prjimp'!H497</f>
        <v>9.445</v>
      </c>
      <c r="I502" s="3">
        <f>'idp Prjimp'!I497</f>
        <v>0.650584</v>
      </c>
      <c r="J502" s="3">
        <f>'idp Prjimp'!J497</f>
        <v>63.53996</v>
      </c>
      <c r="K502" s="3">
        <f>'idp Prjimp'!K497</f>
        <v>0</v>
      </c>
      <c r="L502" s="3">
        <f>'idp Prjimp'!L497</f>
        <v>0</v>
      </c>
      <c r="M502" s="3">
        <f t="shared" si="4"/>
        <v>0</v>
      </c>
      <c r="N502" s="3">
        <f t="shared" si="9"/>
        <v>0</v>
      </c>
      <c r="O502" s="3">
        <f t="shared" si="10"/>
        <v>0</v>
      </c>
      <c r="P502" s="100"/>
      <c r="Q502" s="3" t="str">
        <f t="shared" si="11"/>
        <v>#REF!</v>
      </c>
      <c r="R502" s="3" t="str">
        <f t="array" ref="R502">IFERROR(INDEX(Overall!$C$3:$C$389,MATCH(B502,Overall!$D$3:$D$389,0)),"No")</f>
        <v>No</v>
      </c>
      <c r="S502" s="93">
        <f t="shared" si="12"/>
        <v>1</v>
      </c>
      <c r="T502" s="136"/>
      <c r="U502" s="3" t="str">
        <f t="shared" si="13"/>
        <v/>
      </c>
      <c r="W502" s="3">
        <f t="shared" si="8"/>
        <v>0</v>
      </c>
    </row>
    <row r="503" ht="15.75" customHeight="1">
      <c r="B503" s="3" t="str">
        <f>'idp Prjimp'!N498</f>
        <v>Rayshawn Jenkins</v>
      </c>
      <c r="C503" s="3" t="str">
        <f>'idp Prjimp'!C498</f>
        <v>db</v>
      </c>
      <c r="D503" s="3">
        <f>'idp Prjimp'!D498</f>
        <v>20.5</v>
      </c>
      <c r="E503" s="3">
        <f>'idp Prjimp'!E498</f>
        <v>0.3</v>
      </c>
      <c r="F503" s="3">
        <f>'idp Prjimp'!F498</f>
        <v>0.2</v>
      </c>
      <c r="G503" s="3">
        <f>'idp Prjimp'!G498</f>
        <v>3.4</v>
      </c>
      <c r="H503" s="3">
        <f>'idp Prjimp'!H498</f>
        <v>6.9</v>
      </c>
      <c r="I503" s="3">
        <f>'idp Prjimp'!I498</f>
        <v>0.8</v>
      </c>
      <c r="J503" s="3">
        <f>'idp Prjimp'!J498</f>
        <v>46.9</v>
      </c>
      <c r="K503" s="3">
        <f>'idp Prjimp'!K498</f>
        <v>0</v>
      </c>
      <c r="L503" s="3">
        <f>'idp Prjimp'!L498</f>
        <v>0</v>
      </c>
      <c r="M503" s="3">
        <f t="shared" si="4"/>
        <v>0</v>
      </c>
      <c r="N503" s="3">
        <f t="shared" si="9"/>
        <v>0</v>
      </c>
      <c r="O503" s="3">
        <f t="shared" si="10"/>
        <v>0</v>
      </c>
      <c r="P503" s="100"/>
      <c r="Q503" s="3" t="str">
        <f t="shared" si="11"/>
        <v>#REF!</v>
      </c>
      <c r="R503" s="3" t="str">
        <f t="array" ref="R503">IFERROR(INDEX(Overall!$C$3:$C$389,MATCH(B503,Overall!$D$3:$D$389,0)),"No")</f>
        <v>No</v>
      </c>
      <c r="S503" s="93">
        <f t="shared" si="12"/>
        <v>1</v>
      </c>
      <c r="T503" s="136"/>
      <c r="U503" s="3" t="str">
        <f t="shared" si="13"/>
        <v/>
      </c>
      <c r="W503" s="3">
        <f t="shared" si="8"/>
        <v>0</v>
      </c>
    </row>
    <row r="504" ht="15.75" customHeight="1">
      <c r="B504" s="3" t="str">
        <f>'idp Prjimp'!N499</f>
        <v>John Johnson III</v>
      </c>
      <c r="C504" s="3" t="str">
        <f>'idp Prjimp'!C499</f>
        <v>db</v>
      </c>
      <c r="D504" s="3">
        <f>'idp Prjimp'!D499</f>
        <v>31.1</v>
      </c>
      <c r="E504" s="3">
        <f>'idp Prjimp'!E499</f>
        <v>0</v>
      </c>
      <c r="F504" s="3">
        <f>'idp Prjimp'!F499</f>
        <v>0.128998</v>
      </c>
      <c r="G504" s="3">
        <f>'idp Prjimp'!G499</f>
        <v>3.067242</v>
      </c>
      <c r="H504" s="3">
        <f>'idp Prjimp'!H499</f>
        <v>6.400863</v>
      </c>
      <c r="I504" s="3">
        <f>'idp Prjimp'!I499</f>
        <v>0.151156</v>
      </c>
      <c r="J504" s="3">
        <f>'idp Prjimp'!J499</f>
        <v>62.68663</v>
      </c>
      <c r="K504" s="3">
        <f>'idp Prjimp'!K499</f>
        <v>0</v>
      </c>
      <c r="L504" s="3">
        <f>'idp Prjimp'!L499</f>
        <v>0</v>
      </c>
      <c r="M504" s="3">
        <f t="shared" si="4"/>
        <v>0</v>
      </c>
      <c r="N504" s="3">
        <f t="shared" si="9"/>
        <v>0</v>
      </c>
      <c r="O504" s="3">
        <f t="shared" si="10"/>
        <v>0</v>
      </c>
      <c r="P504" s="100"/>
      <c r="Q504" s="3" t="str">
        <f t="shared" si="11"/>
        <v>#REF!</v>
      </c>
      <c r="R504" s="3" t="str">
        <f t="array" ref="R504">IFERROR(INDEX(Overall!$C$3:$C$389,MATCH(B504,Overall!$D$3:$D$389,0)),"No")</f>
        <v>No</v>
      </c>
      <c r="S504" s="93">
        <f t="shared" si="12"/>
        <v>1</v>
      </c>
      <c r="T504" s="136"/>
      <c r="U504" s="3" t="str">
        <f t="shared" si="13"/>
        <v/>
      </c>
      <c r="W504" s="3">
        <f t="shared" si="8"/>
        <v>0</v>
      </c>
    </row>
    <row r="505" ht="15.75" customHeight="1">
      <c r="B505" s="3" t="str">
        <f>'idp Prjimp'!N500</f>
        <v>Damontae Kazee</v>
      </c>
      <c r="C505" s="3" t="str">
        <f>'idp Prjimp'!C500</f>
        <v>db</v>
      </c>
      <c r="D505" s="3">
        <f>'idp Prjimp'!D500</f>
        <v>26.1</v>
      </c>
      <c r="E505" s="3">
        <f>'idp Prjimp'!E500</f>
        <v>0.2</v>
      </c>
      <c r="F505" s="3">
        <f>'idp Prjimp'!F500</f>
        <v>0.317535</v>
      </c>
      <c r="G505" s="3">
        <f>'idp Prjimp'!G500</f>
        <v>1.569461</v>
      </c>
      <c r="H505" s="3">
        <f>'idp Prjimp'!H500</f>
        <v>2.956456</v>
      </c>
      <c r="I505" s="3">
        <f>'idp Prjimp'!I500</f>
        <v>0</v>
      </c>
      <c r="J505" s="3">
        <f>'idp Prjimp'!J500</f>
        <v>57.63199</v>
      </c>
      <c r="K505" s="3">
        <f>'idp Prjimp'!K500</f>
        <v>0</v>
      </c>
      <c r="L505" s="3">
        <f>'idp Prjimp'!L500</f>
        <v>0</v>
      </c>
      <c r="M505" s="3">
        <f t="shared" si="4"/>
        <v>0</v>
      </c>
      <c r="N505" s="3">
        <f t="shared" si="9"/>
        <v>0</v>
      </c>
      <c r="O505" s="3">
        <f t="shared" si="10"/>
        <v>0</v>
      </c>
      <c r="P505" s="100"/>
      <c r="Q505" s="3" t="str">
        <f t="shared" si="11"/>
        <v>#REF!</v>
      </c>
      <c r="R505" s="3" t="str">
        <f t="array" ref="R505">IFERROR(INDEX(Overall!$C$3:$C$389,MATCH(B505,Overall!$D$3:$D$389,0)),"No")</f>
        <v>No</v>
      </c>
      <c r="S505" s="93">
        <f t="shared" si="12"/>
        <v>1</v>
      </c>
      <c r="T505" s="136"/>
      <c r="U505" s="3" t="str">
        <f t="shared" si="13"/>
        <v/>
      </c>
      <c r="W505" s="3">
        <f t="shared" si="8"/>
        <v>0</v>
      </c>
    </row>
    <row r="506" ht="15.75" customHeight="1">
      <c r="B506" s="3" t="str">
        <f>'idp Prjimp'!N501</f>
        <v>Chuck Clark</v>
      </c>
      <c r="C506" s="3" t="str">
        <f>'idp Prjimp'!C501</f>
        <v>db</v>
      </c>
      <c r="D506" s="3">
        <f>'idp Prjimp'!D501</f>
        <v>23.83371</v>
      </c>
      <c r="E506" s="3">
        <f>'idp Prjimp'!E501</f>
        <v>2.231586</v>
      </c>
      <c r="F506" s="3">
        <f>'idp Prjimp'!F501</f>
        <v>0.270837</v>
      </c>
      <c r="G506" s="3">
        <f>'idp Prjimp'!G501</f>
        <v>1.679553</v>
      </c>
      <c r="H506" s="3">
        <f>'idp Prjimp'!H501</f>
        <v>8.321128</v>
      </c>
      <c r="I506" s="3">
        <f>'idp Prjimp'!I501</f>
        <v>1.415467</v>
      </c>
      <c r="J506" s="3">
        <f>'idp Prjimp'!J501</f>
        <v>52.70469</v>
      </c>
      <c r="K506" s="3">
        <f>'idp Prjimp'!K501</f>
        <v>0</v>
      </c>
      <c r="L506" s="3">
        <f>'idp Prjimp'!L501</f>
        <v>0</v>
      </c>
      <c r="M506" s="3">
        <f t="shared" si="4"/>
        <v>0</v>
      </c>
      <c r="N506" s="3">
        <f t="shared" si="9"/>
        <v>0</v>
      </c>
      <c r="O506" s="3">
        <f t="shared" si="10"/>
        <v>0</v>
      </c>
      <c r="P506" s="100"/>
      <c r="Q506" s="3" t="str">
        <f t="shared" si="11"/>
        <v>#REF!</v>
      </c>
      <c r="R506" s="3" t="str">
        <f t="array" ref="R506">IFERROR(INDEX(Overall!$C$3:$C$389,MATCH(B506,Overall!$D$3:$D$389,0)),"No")</f>
        <v>No</v>
      </c>
      <c r="S506" s="93">
        <f t="shared" si="12"/>
        <v>1</v>
      </c>
      <c r="T506" s="136"/>
      <c r="U506" s="3" t="str">
        <f t="shared" si="13"/>
        <v/>
      </c>
      <c r="W506" s="3">
        <f t="shared" si="8"/>
        <v>0</v>
      </c>
    </row>
    <row r="507" ht="15.75" customHeight="1">
      <c r="B507" s="3" t="str">
        <f>'idp Prjimp'!N502</f>
        <v>Shaq Griffin</v>
      </c>
      <c r="C507" s="3" t="str">
        <f>'idp Prjimp'!C502</f>
        <v>db</v>
      </c>
      <c r="D507" s="3">
        <f>'idp Prjimp'!D502</f>
        <v>22.18527</v>
      </c>
      <c r="E507" s="3">
        <f>'idp Prjimp'!E502</f>
        <v>0.277904</v>
      </c>
      <c r="F507" s="3">
        <f>'idp Prjimp'!F502</f>
        <v>0.131556</v>
      </c>
      <c r="G507" s="3">
        <f>'idp Prjimp'!G502</f>
        <v>2.179708</v>
      </c>
      <c r="H507" s="3">
        <f>'idp Prjimp'!H502</f>
        <v>10.95128</v>
      </c>
      <c r="I507" s="3">
        <f>'idp Prjimp'!I502</f>
        <v>0.527724</v>
      </c>
      <c r="J507" s="3">
        <f>'idp Prjimp'!J502</f>
        <v>52.5185</v>
      </c>
      <c r="K507" s="3">
        <f>'idp Prjimp'!K502</f>
        <v>0</v>
      </c>
      <c r="L507" s="3">
        <f>'idp Prjimp'!L502</f>
        <v>0</v>
      </c>
      <c r="M507" s="3">
        <f t="shared" si="4"/>
        <v>0</v>
      </c>
      <c r="N507" s="3">
        <f t="shared" si="9"/>
        <v>0</v>
      </c>
      <c r="O507" s="3">
        <f t="shared" si="10"/>
        <v>0</v>
      </c>
      <c r="P507" s="100"/>
      <c r="Q507" s="3" t="str">
        <f t="shared" si="11"/>
        <v>#REF!</v>
      </c>
      <c r="R507" s="3" t="str">
        <f t="array" ref="R507">IFERROR(INDEX(Overall!$C$3:$C$389,MATCH(B507,Overall!$D$3:$D$389,0)),"No")</f>
        <v>No</v>
      </c>
      <c r="S507" s="93">
        <f t="shared" si="12"/>
        <v>1</v>
      </c>
      <c r="T507" s="136"/>
      <c r="U507" s="3" t="str">
        <f t="shared" si="13"/>
        <v/>
      </c>
      <c r="W507" s="3">
        <f t="shared" si="8"/>
        <v>0</v>
      </c>
    </row>
    <row r="508" ht="15.75" customHeight="1">
      <c r="B508" s="3" t="str">
        <f>'idp Prjimp'!N503</f>
        <v>Brandon Wilson</v>
      </c>
      <c r="C508" s="3" t="str">
        <f>'idp Prjimp'!C503</f>
        <v>db</v>
      </c>
      <c r="D508" s="3">
        <f>'idp Prjimp'!D503</f>
        <v>6</v>
      </c>
      <c r="E508" s="3">
        <f>'idp Prjimp'!E503</f>
        <v>1.2</v>
      </c>
      <c r="F508" s="3">
        <f>'idp Prjimp'!F503</f>
        <v>0</v>
      </c>
      <c r="G508" s="3">
        <f>'idp Prjimp'!G503</f>
        <v>0</v>
      </c>
      <c r="H508" s="3">
        <f>'idp Prjimp'!H503</f>
        <v>1</v>
      </c>
      <c r="I508" s="3">
        <f>'idp Prjimp'!I503</f>
        <v>0</v>
      </c>
      <c r="J508" s="3">
        <f>'idp Prjimp'!J503</f>
        <v>7.5</v>
      </c>
      <c r="K508" s="3">
        <f>'idp Prjimp'!K503</f>
        <v>0</v>
      </c>
      <c r="L508" s="3">
        <f>'idp Prjimp'!L503</f>
        <v>0</v>
      </c>
      <c r="M508" s="3">
        <f t="shared" si="4"/>
        <v>0</v>
      </c>
      <c r="N508" s="3">
        <f t="shared" si="9"/>
        <v>0</v>
      </c>
      <c r="O508" s="3">
        <f t="shared" si="10"/>
        <v>0</v>
      </c>
      <c r="P508" s="100"/>
      <c r="Q508" s="3" t="str">
        <f t="shared" si="11"/>
        <v>#REF!</v>
      </c>
      <c r="R508" s="3" t="str">
        <f t="array" ref="R508">IFERROR(INDEX(Overall!$C$3:$C$389,MATCH(B508,Overall!$D$3:$D$389,0)),"No")</f>
        <v>No</v>
      </c>
      <c r="S508" s="93">
        <f t="shared" si="12"/>
        <v>1</v>
      </c>
      <c r="T508" s="136"/>
      <c r="U508" s="3" t="str">
        <f t="shared" si="13"/>
        <v/>
      </c>
      <c r="W508" s="3">
        <f t="shared" si="8"/>
        <v>0</v>
      </c>
    </row>
    <row r="509" ht="15.75" customHeight="1">
      <c r="B509" s="3" t="str">
        <f>'idp Prjimp'!N504</f>
        <v>Marcus Williams</v>
      </c>
      <c r="C509" s="3" t="str">
        <f>'idp Prjimp'!C504</f>
        <v>db</v>
      </c>
      <c r="D509" s="3">
        <f>'idp Prjimp'!D504</f>
        <v>13.59377</v>
      </c>
      <c r="E509" s="3">
        <f>'idp Prjimp'!E504</f>
        <v>0.416856</v>
      </c>
      <c r="F509" s="3">
        <f>'idp Prjimp'!F504</f>
        <v>0.106498</v>
      </c>
      <c r="G509" s="3">
        <f>'idp Prjimp'!G504</f>
        <v>3.724786</v>
      </c>
      <c r="H509" s="3">
        <f>'idp Prjimp'!H504</f>
        <v>9.878074</v>
      </c>
      <c r="I509" s="3">
        <f>'idp Prjimp'!I504</f>
        <v>0.037588</v>
      </c>
      <c r="J509" s="3">
        <f>'idp Prjimp'!J504</f>
        <v>46.36986</v>
      </c>
      <c r="K509" s="3">
        <f>'idp Prjimp'!K504</f>
        <v>0</v>
      </c>
      <c r="L509" s="3">
        <f>'idp Prjimp'!L504</f>
        <v>0</v>
      </c>
      <c r="M509" s="3">
        <f t="shared" si="4"/>
        <v>0</v>
      </c>
      <c r="N509" s="3">
        <f t="shared" si="9"/>
        <v>0</v>
      </c>
      <c r="O509" s="3">
        <f t="shared" si="10"/>
        <v>0</v>
      </c>
      <c r="P509" s="100"/>
      <c r="Q509" s="3" t="str">
        <f t="shared" si="11"/>
        <v>#REF!</v>
      </c>
      <c r="R509" s="3" t="str">
        <f t="array" ref="R509">IFERROR(INDEX(Overall!$C$3:$C$389,MATCH(B509,Overall!$D$3:$D$389,0)),"No")</f>
        <v>No</v>
      </c>
      <c r="S509" s="93">
        <f t="shared" si="12"/>
        <v>1</v>
      </c>
      <c r="T509" s="136"/>
      <c r="U509" s="3" t="str">
        <f t="shared" si="13"/>
        <v/>
      </c>
      <c r="W509" s="3">
        <f t="shared" si="8"/>
        <v>0</v>
      </c>
    </row>
    <row r="510" ht="15.75" customHeight="1">
      <c r="B510" s="3" t="str">
        <f>'idp Prjimp'!N505</f>
        <v>Cameron Sutton</v>
      </c>
      <c r="C510" s="3" t="str">
        <f>'idp Prjimp'!C505</f>
        <v>db</v>
      </c>
      <c r="D510" s="3">
        <f>'idp Prjimp'!D505</f>
        <v>3.1</v>
      </c>
      <c r="E510" s="3">
        <f>'idp Prjimp'!E505</f>
        <v>0</v>
      </c>
      <c r="F510" s="3">
        <f>'idp Prjimp'!F505</f>
        <v>0</v>
      </c>
      <c r="G510" s="3">
        <f>'idp Prjimp'!G505</f>
        <v>0.2</v>
      </c>
      <c r="H510" s="3">
        <f>'idp Prjimp'!H505</f>
        <v>2.7</v>
      </c>
      <c r="I510" s="3">
        <f>'idp Prjimp'!I505</f>
        <v>1</v>
      </c>
      <c r="J510" s="3">
        <f>'idp Prjimp'!J505</f>
        <v>11.2</v>
      </c>
      <c r="K510" s="3">
        <f>'idp Prjimp'!K505</f>
        <v>0</v>
      </c>
      <c r="L510" s="3">
        <f>'idp Prjimp'!L505</f>
        <v>0</v>
      </c>
      <c r="M510" s="3">
        <f t="shared" si="4"/>
        <v>0</v>
      </c>
      <c r="N510" s="3">
        <f t="shared" si="9"/>
        <v>0</v>
      </c>
      <c r="O510" s="3">
        <f t="shared" si="10"/>
        <v>0</v>
      </c>
      <c r="P510" s="100"/>
      <c r="Q510" s="3" t="str">
        <f t="shared" si="11"/>
        <v>#REF!</v>
      </c>
      <c r="R510" s="3" t="str">
        <f t="array" ref="R510">IFERROR(INDEX(Overall!$C$3:$C$389,MATCH(B510,Overall!$D$3:$D$389,0)),"No")</f>
        <v>No</v>
      </c>
      <c r="S510" s="93">
        <f t="shared" si="12"/>
        <v>1</v>
      </c>
      <c r="T510" s="136"/>
      <c r="U510" s="3" t="str">
        <f t="shared" si="13"/>
        <v/>
      </c>
      <c r="W510" s="3">
        <f t="shared" si="8"/>
        <v>0</v>
      </c>
    </row>
    <row r="511" ht="15.75" customHeight="1">
      <c r="B511" s="3" t="str">
        <f>'idp Prjimp'!N506</f>
        <v>Adrian Colbert</v>
      </c>
      <c r="C511" s="3" t="str">
        <f>'idp Prjimp'!C506</f>
        <v>db</v>
      </c>
      <c r="D511" s="3">
        <f>'idp Prjimp'!D506</f>
        <v>19.9</v>
      </c>
      <c r="E511" s="3">
        <f>'idp Prjimp'!E506</f>
        <v>0</v>
      </c>
      <c r="F511" s="3">
        <f>'idp Prjimp'!F506</f>
        <v>0.301194</v>
      </c>
      <c r="G511" s="3">
        <f>'idp Prjimp'!G506</f>
        <v>0.874375</v>
      </c>
      <c r="H511" s="3">
        <f>'idp Prjimp'!H506</f>
        <v>4.506843</v>
      </c>
      <c r="I511" s="3">
        <f>'idp Prjimp'!I506</f>
        <v>0.482954</v>
      </c>
      <c r="J511" s="3">
        <f>'idp Prjimp'!J506</f>
        <v>55.50986</v>
      </c>
      <c r="K511" s="3">
        <f>'idp Prjimp'!K506</f>
        <v>0</v>
      </c>
      <c r="L511" s="3">
        <f>'idp Prjimp'!L506</f>
        <v>0</v>
      </c>
      <c r="M511" s="3">
        <f t="shared" si="4"/>
        <v>0</v>
      </c>
      <c r="N511" s="3">
        <f t="shared" si="9"/>
        <v>0</v>
      </c>
      <c r="O511" s="3">
        <f t="shared" si="10"/>
        <v>0</v>
      </c>
      <c r="P511" s="100"/>
      <c r="Q511" s="3" t="str">
        <f t="shared" si="11"/>
        <v>#REF!</v>
      </c>
      <c r="R511" s="3" t="str">
        <f t="array" ref="R511">IFERROR(INDEX(Overall!$C$3:$C$389,MATCH(B511,Overall!$D$3:$D$389,0)),"No")</f>
        <v>No</v>
      </c>
      <c r="S511" s="93">
        <f t="shared" si="12"/>
        <v>1</v>
      </c>
      <c r="T511" s="136"/>
      <c r="U511" s="3" t="str">
        <f t="shared" si="13"/>
        <v/>
      </c>
      <c r="W511" s="3">
        <f t="shared" si="8"/>
        <v>0</v>
      </c>
    </row>
    <row r="512" ht="15.75" customHeight="1">
      <c r="B512" s="3" t="str">
        <f>'idp Prjimp'!N507</f>
        <v>Cole Luke</v>
      </c>
      <c r="C512" s="3" t="str">
        <f>'idp Prjimp'!C507</f>
        <v>db</v>
      </c>
      <c r="D512" s="3">
        <f>'idp Prjimp'!D507</f>
        <v>0</v>
      </c>
      <c r="E512" s="3">
        <f>'idp Prjimp'!E507</f>
        <v>0</v>
      </c>
      <c r="F512" s="3">
        <f>'idp Prjimp'!F507</f>
        <v>0</v>
      </c>
      <c r="G512" s="3">
        <f>'idp Prjimp'!G507</f>
        <v>0</v>
      </c>
      <c r="H512" s="3">
        <f>'idp Prjimp'!H507</f>
        <v>0</v>
      </c>
      <c r="I512" s="3">
        <f>'idp Prjimp'!I507</f>
        <v>0</v>
      </c>
      <c r="J512" s="3">
        <f>'idp Prjimp'!J507</f>
        <v>0.06</v>
      </c>
      <c r="K512" s="3">
        <f>'idp Prjimp'!K507</f>
        <v>0</v>
      </c>
      <c r="L512" s="3">
        <f>'idp Prjimp'!L507</f>
        <v>0</v>
      </c>
      <c r="M512" s="3">
        <f t="shared" si="4"/>
        <v>0</v>
      </c>
      <c r="N512" s="3">
        <f t="shared" si="9"/>
        <v>0</v>
      </c>
      <c r="O512" s="3">
        <f t="shared" si="10"/>
        <v>0</v>
      </c>
      <c r="P512" s="100"/>
      <c r="Q512" s="3" t="str">
        <f t="shared" si="11"/>
        <v>#REF!</v>
      </c>
      <c r="R512" s="3" t="str">
        <f t="array" ref="R512">IFERROR(INDEX(Overall!$C$3:$C$389,MATCH(B512,Overall!$D$3:$D$389,0)),"No")</f>
        <v>No</v>
      </c>
      <c r="S512" s="93">
        <f t="shared" si="12"/>
        <v>1</v>
      </c>
      <c r="T512" s="136"/>
      <c r="U512" s="3" t="str">
        <f t="shared" si="13"/>
        <v/>
      </c>
      <c r="W512" s="3">
        <f t="shared" si="8"/>
        <v>0</v>
      </c>
    </row>
    <row r="513" ht="15.75" customHeight="1">
      <c r="B513" s="3" t="str">
        <f>'idp Prjimp'!N508</f>
        <v>Greg Mabin</v>
      </c>
      <c r="C513" s="3" t="str">
        <f>'idp Prjimp'!C508</f>
        <v>db</v>
      </c>
      <c r="D513" s="3">
        <f>'idp Prjimp'!D508</f>
        <v>0</v>
      </c>
      <c r="E513" s="3">
        <f>'idp Prjimp'!E508</f>
        <v>0</v>
      </c>
      <c r="F513" s="3">
        <f>'idp Prjimp'!F508</f>
        <v>0</v>
      </c>
      <c r="G513" s="3">
        <f>'idp Prjimp'!G508</f>
        <v>0</v>
      </c>
      <c r="H513" s="3">
        <f>'idp Prjimp'!H508</f>
        <v>0.03</v>
      </c>
      <c r="I513" s="3">
        <f>'idp Prjimp'!I508</f>
        <v>0</v>
      </c>
      <c r="J513" s="3">
        <f>'idp Prjimp'!J508</f>
        <v>0.8</v>
      </c>
      <c r="K513" s="3">
        <f>'idp Prjimp'!K508</f>
        <v>0</v>
      </c>
      <c r="L513" s="3">
        <f>'idp Prjimp'!L508</f>
        <v>0</v>
      </c>
      <c r="M513" s="3">
        <f t="shared" si="4"/>
        <v>0</v>
      </c>
      <c r="N513" s="3">
        <f t="shared" si="9"/>
        <v>0</v>
      </c>
      <c r="O513" s="3">
        <f t="shared" si="10"/>
        <v>0</v>
      </c>
      <c r="P513" s="100"/>
      <c r="Q513" s="3" t="str">
        <f t="shared" si="11"/>
        <v>#REF!</v>
      </c>
      <c r="R513" s="3" t="str">
        <f t="array" ref="R513">IFERROR(INDEX(Overall!$C$3:$C$389,MATCH(B513,Overall!$D$3:$D$389,0)),"No")</f>
        <v>No</v>
      </c>
      <c r="S513" s="93">
        <f t="shared" si="12"/>
        <v>1</v>
      </c>
      <c r="T513" s="136"/>
      <c r="U513" s="3" t="str">
        <f t="shared" si="13"/>
        <v/>
      </c>
      <c r="W513" s="3">
        <f t="shared" si="8"/>
        <v>0</v>
      </c>
    </row>
    <row r="514" ht="15.75" customHeight="1">
      <c r="B514" s="3" t="str">
        <f>'idp Prjimp'!N509</f>
        <v>Kenny Moore</v>
      </c>
      <c r="C514" s="3" t="str">
        <f>'idp Prjimp'!C509</f>
        <v>db</v>
      </c>
      <c r="D514" s="3">
        <f>'idp Prjimp'!D509</f>
        <v>11.32422</v>
      </c>
      <c r="E514" s="3">
        <f>'idp Prjimp'!E509</f>
        <v>0.536827</v>
      </c>
      <c r="F514" s="3">
        <f>'idp Prjimp'!F509</f>
        <v>0</v>
      </c>
      <c r="G514" s="3">
        <f>'idp Prjimp'!G509</f>
        <v>2.814731</v>
      </c>
      <c r="H514" s="3">
        <f>'idp Prjimp'!H509</f>
        <v>8.359915</v>
      </c>
      <c r="I514" s="3">
        <f>'idp Prjimp'!I509</f>
        <v>2.5</v>
      </c>
      <c r="J514" s="3">
        <f>'idp Prjimp'!J509</f>
        <v>51.72819</v>
      </c>
      <c r="K514" s="3">
        <f>'idp Prjimp'!K509</f>
        <v>0</v>
      </c>
      <c r="L514" s="3">
        <f>'idp Prjimp'!L509</f>
        <v>0</v>
      </c>
      <c r="M514" s="3">
        <f t="shared" si="4"/>
        <v>0</v>
      </c>
      <c r="N514" s="3">
        <f t="shared" si="9"/>
        <v>0</v>
      </c>
      <c r="O514" s="3">
        <f t="shared" si="10"/>
        <v>0</v>
      </c>
      <c r="P514" s="100"/>
      <c r="Q514" s="3" t="str">
        <f t="shared" si="11"/>
        <v>#REF!</v>
      </c>
      <c r="R514" s="3" t="str">
        <f t="array" ref="R514">IFERROR(INDEX(Overall!$C$3:$C$389,MATCH(B514,Overall!$D$3:$D$389,0)),"No")</f>
        <v>No</v>
      </c>
      <c r="S514" s="93">
        <f t="shared" si="12"/>
        <v>1</v>
      </c>
      <c r="T514" s="136"/>
      <c r="U514" s="3" t="str">
        <f t="shared" si="13"/>
        <v/>
      </c>
      <c r="W514" s="3">
        <f t="shared" si="8"/>
        <v>0</v>
      </c>
    </row>
    <row r="515" ht="15.75" customHeight="1">
      <c r="B515" s="3" t="str">
        <f>'idp Prjimp'!N510</f>
        <v>Breon Borders</v>
      </c>
      <c r="C515" s="3" t="str">
        <f>'idp Prjimp'!C510</f>
        <v>db</v>
      </c>
      <c r="D515" s="3">
        <f>'idp Prjimp'!D510</f>
        <v>0</v>
      </c>
      <c r="E515" s="3">
        <f>'idp Prjimp'!E510</f>
        <v>0</v>
      </c>
      <c r="F515" s="3">
        <f>'idp Prjimp'!F510</f>
        <v>0</v>
      </c>
      <c r="G515" s="3">
        <f>'idp Prjimp'!G510</f>
        <v>0</v>
      </c>
      <c r="H515" s="3">
        <f>'idp Prjimp'!H510</f>
        <v>0</v>
      </c>
      <c r="I515" s="3">
        <f>'idp Prjimp'!I510</f>
        <v>0</v>
      </c>
      <c r="J515" s="3">
        <f>'idp Prjimp'!J510</f>
        <v>0.3</v>
      </c>
      <c r="K515" s="3">
        <f>'idp Prjimp'!K510</f>
        <v>0</v>
      </c>
      <c r="L515" s="3">
        <f>'idp Prjimp'!L510</f>
        <v>0</v>
      </c>
      <c r="M515" s="3">
        <f t="shared" si="4"/>
        <v>0</v>
      </c>
      <c r="N515" s="3">
        <f t="shared" si="9"/>
        <v>0</v>
      </c>
      <c r="O515" s="3">
        <f t="shared" si="10"/>
        <v>0</v>
      </c>
      <c r="P515" s="100"/>
      <c r="Q515" s="3" t="str">
        <f t="shared" si="11"/>
        <v>#REF!</v>
      </c>
      <c r="R515" s="3" t="str">
        <f t="array" ref="R515">IFERROR(INDEX(Overall!$C$3:$C$389,MATCH(B515,Overall!$D$3:$D$389,0)),"No")</f>
        <v>No</v>
      </c>
      <c r="S515" s="93">
        <f t="shared" si="12"/>
        <v>1</v>
      </c>
      <c r="T515" s="136"/>
      <c r="U515" s="3" t="str">
        <f t="shared" si="13"/>
        <v/>
      </c>
      <c r="W515" s="3">
        <f t="shared" si="8"/>
        <v>0</v>
      </c>
    </row>
    <row r="516" ht="15.75" customHeight="1">
      <c r="B516" s="3" t="str">
        <f>'idp Prjimp'!N511</f>
        <v>Torry McTyer</v>
      </c>
      <c r="C516" s="3" t="str">
        <f>'idp Prjimp'!C511</f>
        <v>db</v>
      </c>
      <c r="D516" s="3">
        <f>'idp Prjimp'!D511</f>
        <v>0.3</v>
      </c>
      <c r="E516" s="3">
        <f>'idp Prjimp'!E511</f>
        <v>0</v>
      </c>
      <c r="F516" s="3">
        <f>'idp Prjimp'!F511</f>
        <v>0</v>
      </c>
      <c r="G516" s="3">
        <f>'idp Prjimp'!G511</f>
        <v>0</v>
      </c>
      <c r="H516" s="3">
        <f>'idp Prjimp'!H511</f>
        <v>0.3</v>
      </c>
      <c r="I516" s="3">
        <f>'idp Prjimp'!I511</f>
        <v>0</v>
      </c>
      <c r="J516" s="3">
        <f>'idp Prjimp'!J511</f>
        <v>3</v>
      </c>
      <c r="K516" s="3">
        <f>'idp Prjimp'!K511</f>
        <v>0</v>
      </c>
      <c r="L516" s="3">
        <f>'idp Prjimp'!L511</f>
        <v>0</v>
      </c>
      <c r="M516" s="3">
        <f t="shared" si="4"/>
        <v>0</v>
      </c>
      <c r="N516" s="3">
        <f t="shared" si="9"/>
        <v>0</v>
      </c>
      <c r="O516" s="3">
        <f t="shared" si="10"/>
        <v>0</v>
      </c>
      <c r="P516" s="100"/>
      <c r="Q516" s="3" t="str">
        <f t="shared" si="11"/>
        <v>#REF!</v>
      </c>
      <c r="R516" s="3" t="str">
        <f t="array" ref="R516">IFERROR(INDEX(Overall!$C$3:$C$389,MATCH(B516,Overall!$D$3:$D$389,0)),"No")</f>
        <v>No</v>
      </c>
      <c r="S516" s="93">
        <f t="shared" si="12"/>
        <v>1</v>
      </c>
      <c r="T516" s="136"/>
      <c r="U516" s="3" t="str">
        <f t="shared" si="13"/>
        <v/>
      </c>
      <c r="W516" s="3">
        <f t="shared" si="8"/>
        <v>0</v>
      </c>
    </row>
    <row r="517" ht="15.75" customHeight="1">
      <c r="B517" s="3" t="str">
        <f>'idp Prjimp'!N512</f>
        <v>Maurice Smith</v>
      </c>
      <c r="C517" s="3" t="str">
        <f>'idp Prjimp'!C512</f>
        <v>db</v>
      </c>
      <c r="D517" s="3">
        <f>'idp Prjimp'!D512</f>
        <v>0</v>
      </c>
      <c r="E517" s="3">
        <f>'idp Prjimp'!E512</f>
        <v>0</v>
      </c>
      <c r="F517" s="3">
        <f>'idp Prjimp'!F512</f>
        <v>0</v>
      </c>
      <c r="G517" s="3">
        <f>'idp Prjimp'!G512</f>
        <v>0</v>
      </c>
      <c r="H517" s="3">
        <f>'idp Prjimp'!H512</f>
        <v>0</v>
      </c>
      <c r="I517" s="3">
        <f>'idp Prjimp'!I512</f>
        <v>0</v>
      </c>
      <c r="J517" s="3">
        <f>'idp Prjimp'!J512</f>
        <v>0.05</v>
      </c>
      <c r="K517" s="3">
        <f>'idp Prjimp'!K512</f>
        <v>0</v>
      </c>
      <c r="L517" s="3">
        <f>'idp Prjimp'!L512</f>
        <v>0</v>
      </c>
      <c r="M517" s="3">
        <f t="shared" si="4"/>
        <v>0</v>
      </c>
      <c r="N517" s="3">
        <f t="shared" si="9"/>
        <v>0</v>
      </c>
      <c r="O517" s="3">
        <f t="shared" si="10"/>
        <v>0</v>
      </c>
      <c r="P517" s="100"/>
      <c r="Q517" s="3" t="str">
        <f t="shared" si="11"/>
        <v>#REF!</v>
      </c>
      <c r="R517" s="3" t="str">
        <f t="array" ref="R517">IFERROR(INDEX(Overall!$C$3:$C$389,MATCH(B517,Overall!$D$3:$D$389,0)),"No")</f>
        <v>No</v>
      </c>
      <c r="S517" s="93">
        <f t="shared" si="12"/>
        <v>1</v>
      </c>
      <c r="T517" s="136"/>
      <c r="U517" s="3" t="str">
        <f t="shared" si="13"/>
        <v/>
      </c>
      <c r="W517" s="3">
        <f t="shared" si="8"/>
        <v>0</v>
      </c>
    </row>
    <row r="518" ht="15.75" customHeight="1">
      <c r="B518" s="3" t="str">
        <f>'idp Prjimp'!N513</f>
        <v>Art Maulet</v>
      </c>
      <c r="C518" s="3" t="str">
        <f>'idp Prjimp'!C513</f>
        <v>db</v>
      </c>
      <c r="D518" s="3">
        <f>'idp Prjimp'!D513</f>
        <v>12.5</v>
      </c>
      <c r="E518" s="3">
        <f>'idp Prjimp'!E513</f>
        <v>0</v>
      </c>
      <c r="F518" s="3">
        <f>'idp Prjimp'!F513</f>
        <v>0.466379</v>
      </c>
      <c r="G518" s="3">
        <f>'idp Prjimp'!G513</f>
        <v>0.319076</v>
      </c>
      <c r="H518" s="3">
        <f>'idp Prjimp'!H513</f>
        <v>2.674083</v>
      </c>
      <c r="I518" s="3">
        <f>'idp Prjimp'!I513</f>
        <v>0</v>
      </c>
      <c r="J518" s="3">
        <f>'idp Prjimp'!J513</f>
        <v>54.46998</v>
      </c>
      <c r="K518" s="3">
        <f>'idp Prjimp'!K513</f>
        <v>0</v>
      </c>
      <c r="L518" s="3">
        <f>'idp Prjimp'!L513</f>
        <v>0</v>
      </c>
      <c r="M518" s="3">
        <f t="shared" si="4"/>
        <v>0</v>
      </c>
      <c r="N518" s="3">
        <f t="shared" si="9"/>
        <v>0</v>
      </c>
      <c r="O518" s="3">
        <f t="shared" si="10"/>
        <v>0</v>
      </c>
      <c r="P518" s="100"/>
      <c r="Q518" s="3" t="str">
        <f t="shared" si="11"/>
        <v>#REF!</v>
      </c>
      <c r="R518" s="3" t="str">
        <f t="array" ref="R518">IFERROR(INDEX(Overall!$C$3:$C$389,MATCH(B518,Overall!$D$3:$D$389,0)),"No")</f>
        <v>No</v>
      </c>
      <c r="S518" s="93">
        <f t="shared" si="12"/>
        <v>1</v>
      </c>
      <c r="T518" s="136"/>
      <c r="U518" s="3" t="str">
        <f t="shared" si="13"/>
        <v/>
      </c>
      <c r="W518" s="3">
        <f t="shared" si="8"/>
        <v>0</v>
      </c>
    </row>
    <row r="519" ht="15.75" customHeight="1">
      <c r="B519" s="3" t="str">
        <f>'idp Prjimp'!N514</f>
        <v>Michael Davis</v>
      </c>
      <c r="C519" s="3" t="str">
        <f>'idp Prjimp'!C514</f>
        <v>db</v>
      </c>
      <c r="D519" s="3">
        <f>'idp Prjimp'!D514</f>
        <v>10.3</v>
      </c>
      <c r="E519" s="3">
        <f>'idp Prjimp'!E514</f>
        <v>0</v>
      </c>
      <c r="F519" s="3">
        <f>'idp Prjimp'!F514</f>
        <v>0</v>
      </c>
      <c r="G519" s="3">
        <f>'idp Prjimp'!G514</f>
        <v>2.5</v>
      </c>
      <c r="H519" s="3">
        <f>'idp Prjimp'!H514</f>
        <v>11.2</v>
      </c>
      <c r="I519" s="3">
        <f>'idp Prjimp'!I514</f>
        <v>0</v>
      </c>
      <c r="J519" s="3">
        <f>'idp Prjimp'!J514</f>
        <v>38.5</v>
      </c>
      <c r="K519" s="3">
        <f>'idp Prjimp'!K514</f>
        <v>0</v>
      </c>
      <c r="L519" s="3">
        <f>'idp Prjimp'!L514</f>
        <v>0</v>
      </c>
      <c r="M519" s="3">
        <f t="shared" si="4"/>
        <v>0</v>
      </c>
      <c r="N519" s="3">
        <f t="shared" si="9"/>
        <v>0</v>
      </c>
      <c r="O519" s="3">
        <f t="shared" si="10"/>
        <v>0</v>
      </c>
      <c r="P519" s="100"/>
      <c r="Q519" s="3" t="str">
        <f t="shared" si="11"/>
        <v>#REF!</v>
      </c>
      <c r="R519" s="3" t="str">
        <f t="array" ref="R519">IFERROR(INDEX(Overall!$C$3:$C$389,MATCH(B519,Overall!$D$3:$D$389,0)),"No")</f>
        <v>No</v>
      </c>
      <c r="S519" s="93">
        <f t="shared" si="12"/>
        <v>1</v>
      </c>
      <c r="T519" s="136"/>
      <c r="U519" s="3" t="str">
        <f t="shared" si="13"/>
        <v/>
      </c>
      <c r="W519" s="3">
        <f t="shared" si="8"/>
        <v>0</v>
      </c>
    </row>
    <row r="520" ht="15.75" customHeight="1">
      <c r="B520" s="3" t="str">
        <f>'idp Prjimp'!N515</f>
        <v>Justin Hardee</v>
      </c>
      <c r="C520" s="3" t="str">
        <f>'idp Prjimp'!C515</f>
        <v>db</v>
      </c>
      <c r="D520" s="3">
        <f>'idp Prjimp'!D515</f>
        <v>0</v>
      </c>
      <c r="E520" s="3">
        <f>'idp Prjimp'!E515</f>
        <v>0</v>
      </c>
      <c r="F520" s="3">
        <f>'idp Prjimp'!F515</f>
        <v>0</v>
      </c>
      <c r="G520" s="3">
        <f>'idp Prjimp'!G515</f>
        <v>0</v>
      </c>
      <c r="H520" s="3">
        <f>'idp Prjimp'!H515</f>
        <v>0</v>
      </c>
      <c r="I520" s="3">
        <f>'idp Prjimp'!I515</f>
        <v>0</v>
      </c>
      <c r="J520" s="3">
        <f>'idp Prjimp'!J515</f>
        <v>0.2</v>
      </c>
      <c r="K520" s="3">
        <f>'idp Prjimp'!K515</f>
        <v>0</v>
      </c>
      <c r="L520" s="3">
        <f>'idp Prjimp'!L515</f>
        <v>0</v>
      </c>
      <c r="M520" s="3">
        <f t="shared" si="4"/>
        <v>0</v>
      </c>
      <c r="N520" s="3">
        <f t="shared" si="9"/>
        <v>0</v>
      </c>
      <c r="O520" s="3">
        <f t="shared" si="10"/>
        <v>0</v>
      </c>
      <c r="P520" s="100"/>
      <c r="Q520" s="3" t="str">
        <f t="shared" si="11"/>
        <v>#REF!</v>
      </c>
      <c r="R520" s="3" t="str">
        <f t="array" ref="R520">IFERROR(INDEX(Overall!$C$3:$C$389,MATCH(B520,Overall!$D$3:$D$389,0)),"No")</f>
        <v>No</v>
      </c>
      <c r="S520" s="93">
        <f t="shared" si="12"/>
        <v>1</v>
      </c>
      <c r="T520" s="136"/>
      <c r="U520" s="3" t="str">
        <f t="shared" si="13"/>
        <v/>
      </c>
      <c r="W520" s="3">
        <f t="shared" si="8"/>
        <v>0</v>
      </c>
    </row>
    <row r="521" ht="15.75" customHeight="1">
      <c r="B521" s="3" t="str">
        <f>'idp Prjimp'!N516</f>
        <v>Ryan Lewis</v>
      </c>
      <c r="C521" s="3" t="str">
        <f>'idp Prjimp'!C516</f>
        <v>db</v>
      </c>
      <c r="D521" s="3">
        <f>'idp Prjimp'!D516</f>
        <v>0.7</v>
      </c>
      <c r="E521" s="3">
        <f>'idp Prjimp'!E516</f>
        <v>0</v>
      </c>
      <c r="F521" s="3">
        <f>'idp Prjimp'!F516</f>
        <v>0</v>
      </c>
      <c r="G521" s="3">
        <f>'idp Prjimp'!G516</f>
        <v>0.03</v>
      </c>
      <c r="H521" s="3">
        <f>'idp Prjimp'!H516</f>
        <v>0.4</v>
      </c>
      <c r="I521" s="3">
        <f>'idp Prjimp'!I516</f>
        <v>0</v>
      </c>
      <c r="J521" s="3">
        <f>'idp Prjimp'!J516</f>
        <v>2.9</v>
      </c>
      <c r="K521" s="3">
        <f>'idp Prjimp'!K516</f>
        <v>0</v>
      </c>
      <c r="L521" s="3">
        <f>'idp Prjimp'!L516</f>
        <v>0</v>
      </c>
      <c r="M521" s="3">
        <f t="shared" si="4"/>
        <v>0</v>
      </c>
      <c r="N521" s="3">
        <f t="shared" si="9"/>
        <v>0</v>
      </c>
      <c r="O521" s="3">
        <f t="shared" si="10"/>
        <v>0</v>
      </c>
      <c r="P521" s="100"/>
      <c r="Q521" s="3" t="str">
        <f t="shared" si="11"/>
        <v>#REF!</v>
      </c>
      <c r="R521" s="3" t="str">
        <f t="array" ref="R521">IFERROR(INDEX(Overall!$C$3:$C$389,MATCH(B521,Overall!$D$3:$D$389,0)),"No")</f>
        <v>No</v>
      </c>
      <c r="S521" s="93">
        <f t="shared" si="12"/>
        <v>1</v>
      </c>
      <c r="T521" s="136"/>
      <c r="U521" s="3" t="str">
        <f t="shared" si="13"/>
        <v/>
      </c>
      <c r="W521" s="3">
        <f t="shared" si="8"/>
        <v>0</v>
      </c>
    </row>
    <row r="522" ht="15.75" customHeight="1">
      <c r="B522" s="3" t="str">
        <f>'idp Prjimp'!N517</f>
        <v>Dee Virgin</v>
      </c>
      <c r="C522" s="3" t="str">
        <f>'idp Prjimp'!C517</f>
        <v>db</v>
      </c>
      <c r="D522" s="3">
        <f>'idp Prjimp'!D517</f>
        <v>0</v>
      </c>
      <c r="E522" s="3">
        <f>'idp Prjimp'!E517</f>
        <v>0.04</v>
      </c>
      <c r="F522" s="3">
        <f>'idp Prjimp'!F517</f>
        <v>0</v>
      </c>
      <c r="G522" s="3">
        <f>'idp Prjimp'!G517</f>
        <v>0</v>
      </c>
      <c r="H522" s="3">
        <f>'idp Prjimp'!H517</f>
        <v>0</v>
      </c>
      <c r="I522" s="3">
        <f>'idp Prjimp'!I517</f>
        <v>0</v>
      </c>
      <c r="J522" s="3">
        <f>'idp Prjimp'!J517</f>
        <v>0</v>
      </c>
      <c r="K522" s="3">
        <f>'idp Prjimp'!K517</f>
        <v>0</v>
      </c>
      <c r="L522" s="3">
        <f>'idp Prjimp'!L517</f>
        <v>0</v>
      </c>
      <c r="M522" s="3">
        <f t="shared" si="4"/>
        <v>0</v>
      </c>
      <c r="N522" s="3">
        <f t="shared" si="9"/>
        <v>0</v>
      </c>
      <c r="O522" s="3">
        <f t="shared" si="10"/>
        <v>0</v>
      </c>
      <c r="P522" s="100"/>
      <c r="Q522" s="3" t="str">
        <f t="shared" si="11"/>
        <v>#REF!</v>
      </c>
      <c r="R522" s="3" t="str">
        <f t="array" ref="R522">IFERROR(INDEX(Overall!$C$3:$C$389,MATCH(B522,Overall!$D$3:$D$389,0)),"No")</f>
        <v>No</v>
      </c>
      <c r="S522" s="93">
        <f t="shared" si="12"/>
        <v>1</v>
      </c>
      <c r="T522" s="136"/>
      <c r="U522" s="3" t="str">
        <f t="shared" si="13"/>
        <v/>
      </c>
      <c r="W522" s="3">
        <f t="shared" si="8"/>
        <v>0</v>
      </c>
    </row>
    <row r="523" ht="15.75" customHeight="1">
      <c r="B523" s="3" t="str">
        <f>'idp Prjimp'!N518</f>
        <v>Jamal Carter</v>
      </c>
      <c r="C523" s="3" t="str">
        <f>'idp Prjimp'!C518</f>
        <v>db</v>
      </c>
      <c r="D523" s="3">
        <f>'idp Prjimp'!D518</f>
        <v>0.7</v>
      </c>
      <c r="E523" s="3">
        <f>'idp Prjimp'!E518</f>
        <v>0</v>
      </c>
      <c r="F523" s="3">
        <f>'idp Prjimp'!F518</f>
        <v>0</v>
      </c>
      <c r="G523" s="3">
        <f>'idp Prjimp'!G518</f>
        <v>0</v>
      </c>
      <c r="H523" s="3">
        <f>'idp Prjimp'!H518</f>
        <v>0.04</v>
      </c>
      <c r="I523" s="3">
        <f>'idp Prjimp'!I518</f>
        <v>0</v>
      </c>
      <c r="J523" s="3">
        <f>'idp Prjimp'!J518</f>
        <v>0.5</v>
      </c>
      <c r="K523" s="3">
        <f>'idp Prjimp'!K518</f>
        <v>0</v>
      </c>
      <c r="L523" s="3">
        <f>'idp Prjimp'!L518</f>
        <v>0</v>
      </c>
      <c r="M523" s="3">
        <f t="shared" si="4"/>
        <v>0</v>
      </c>
      <c r="N523" s="3">
        <f t="shared" si="9"/>
        <v>0</v>
      </c>
      <c r="O523" s="3">
        <f t="shared" si="10"/>
        <v>0</v>
      </c>
      <c r="P523" s="100"/>
      <c r="Q523" s="3" t="str">
        <f t="shared" si="11"/>
        <v>#REF!</v>
      </c>
      <c r="R523" s="3" t="str">
        <f t="array" ref="R523">IFERROR(INDEX(Overall!$C$3:$C$389,MATCH(B523,Overall!$D$3:$D$389,0)),"No")</f>
        <v>No</v>
      </c>
      <c r="S523" s="93">
        <f t="shared" si="12"/>
        <v>1</v>
      </c>
      <c r="T523" s="136"/>
      <c r="U523" s="3" t="str">
        <f t="shared" si="13"/>
        <v/>
      </c>
      <c r="W523" s="3">
        <f t="shared" si="8"/>
        <v>0</v>
      </c>
    </row>
    <row r="524" ht="15.75" customHeight="1">
      <c r="B524" s="3" t="str">
        <f>'idp Prjimp'!N519</f>
        <v>Terrell Edmunds</v>
      </c>
      <c r="C524" s="3" t="str">
        <f>'idp Prjimp'!C519</f>
        <v>db</v>
      </c>
      <c r="D524" s="3">
        <f>'idp Prjimp'!D519</f>
        <v>30.64844</v>
      </c>
      <c r="E524" s="3">
        <f>'idp Prjimp'!E519</f>
        <v>0</v>
      </c>
      <c r="F524" s="3">
        <f>'idp Prjimp'!F519</f>
        <v>0.600467</v>
      </c>
      <c r="G524" s="3">
        <f>'idp Prjimp'!G519</f>
        <v>1.132043</v>
      </c>
      <c r="H524" s="3">
        <f>'idp Prjimp'!H519</f>
        <v>3.865117</v>
      </c>
      <c r="I524" s="3">
        <f>'idp Prjimp'!I519</f>
        <v>0.140953</v>
      </c>
      <c r="J524" s="3">
        <f>'idp Prjimp'!J519</f>
        <v>72.07352</v>
      </c>
      <c r="K524" s="3">
        <f>'idp Prjimp'!K519</f>
        <v>0</v>
      </c>
      <c r="L524" s="3">
        <f>'idp Prjimp'!L519</f>
        <v>0</v>
      </c>
      <c r="M524" s="3">
        <f t="shared" si="4"/>
        <v>0</v>
      </c>
      <c r="N524" s="3">
        <f t="shared" si="9"/>
        <v>0</v>
      </c>
      <c r="O524" s="3">
        <f t="shared" si="10"/>
        <v>0</v>
      </c>
      <c r="P524" s="100"/>
      <c r="Q524" s="3" t="str">
        <f t="shared" si="11"/>
        <v>#REF!</v>
      </c>
      <c r="R524" s="3" t="str">
        <f t="array" ref="R524">IFERROR(INDEX(Overall!$C$3:$C$389,MATCH(B524,Overall!$D$3:$D$389,0)),"No")</f>
        <v>No</v>
      </c>
      <c r="S524" s="93">
        <f t="shared" si="12"/>
        <v>1</v>
      </c>
      <c r="T524" s="136"/>
      <c r="U524" s="3" t="str">
        <f t="shared" si="13"/>
        <v/>
      </c>
      <c r="W524" s="3">
        <f t="shared" si="8"/>
        <v>0</v>
      </c>
    </row>
    <row r="525" ht="15.75" customHeight="1">
      <c r="B525" s="3" t="str">
        <f>'idp Prjimp'!N520</f>
        <v>DeShon Elliott</v>
      </c>
      <c r="C525" s="3" t="str">
        <f>'idp Prjimp'!C520</f>
        <v>db</v>
      </c>
      <c r="D525" s="3">
        <f>'idp Prjimp'!D520</f>
        <v>0</v>
      </c>
      <c r="E525" s="3">
        <f>'idp Prjimp'!E520</f>
        <v>0</v>
      </c>
      <c r="F525" s="3">
        <f>'idp Prjimp'!F520</f>
        <v>0</v>
      </c>
      <c r="G525" s="3">
        <f>'idp Prjimp'!G520</f>
        <v>0</v>
      </c>
      <c r="H525" s="3">
        <f>'idp Prjimp'!H520</f>
        <v>0.06</v>
      </c>
      <c r="I525" s="3">
        <f>'idp Prjimp'!I520</f>
        <v>0</v>
      </c>
      <c r="J525" s="3">
        <f>'idp Prjimp'!J520</f>
        <v>0.2</v>
      </c>
      <c r="K525" s="3">
        <f>'idp Prjimp'!K520</f>
        <v>0</v>
      </c>
      <c r="L525" s="3">
        <f>'idp Prjimp'!L520</f>
        <v>0</v>
      </c>
      <c r="M525" s="3">
        <f t="shared" si="4"/>
        <v>0</v>
      </c>
      <c r="N525" s="3">
        <f t="shared" si="9"/>
        <v>0</v>
      </c>
      <c r="O525" s="3">
        <f t="shared" si="10"/>
        <v>0</v>
      </c>
      <c r="P525" s="100"/>
      <c r="Q525" s="3" t="str">
        <f t="shared" si="11"/>
        <v>#REF!</v>
      </c>
      <c r="R525" s="3" t="str">
        <f t="array" ref="R525">IFERROR(INDEX(Overall!$C$3:$C$389,MATCH(B525,Overall!$D$3:$D$389,0)),"No")</f>
        <v>No</v>
      </c>
      <c r="S525" s="93">
        <f t="shared" si="12"/>
        <v>1</v>
      </c>
      <c r="T525" s="136"/>
      <c r="U525" s="3" t="str">
        <f t="shared" si="13"/>
        <v/>
      </c>
      <c r="W525" s="3">
        <f t="shared" si="8"/>
        <v>0</v>
      </c>
    </row>
    <row r="526" ht="15.75" customHeight="1">
      <c r="B526" s="3" t="str">
        <f>'idp Prjimp'!N521</f>
        <v>Brandon Facyson</v>
      </c>
      <c r="C526" s="3" t="str">
        <f>'idp Prjimp'!C521</f>
        <v>db</v>
      </c>
      <c r="D526" s="3">
        <f>'idp Prjimp'!D521</f>
        <v>9.3</v>
      </c>
      <c r="E526" s="3">
        <f>'idp Prjimp'!E521</f>
        <v>0</v>
      </c>
      <c r="F526" s="3">
        <f>'idp Prjimp'!F521</f>
        <v>0</v>
      </c>
      <c r="G526" s="3">
        <f>'idp Prjimp'!G521</f>
        <v>0</v>
      </c>
      <c r="H526" s="3">
        <f>'idp Prjimp'!H521</f>
        <v>1.1</v>
      </c>
      <c r="I526" s="3">
        <f>'idp Prjimp'!I521</f>
        <v>0</v>
      </c>
      <c r="J526" s="3">
        <f>'idp Prjimp'!J521</f>
        <v>20.3</v>
      </c>
      <c r="K526" s="3">
        <f>'idp Prjimp'!K521</f>
        <v>0</v>
      </c>
      <c r="L526" s="3">
        <f>'idp Prjimp'!L521</f>
        <v>0</v>
      </c>
      <c r="M526" s="3">
        <f t="shared" si="4"/>
        <v>0</v>
      </c>
      <c r="N526" s="3">
        <f t="shared" si="9"/>
        <v>0</v>
      </c>
      <c r="O526" s="3">
        <f t="shared" si="10"/>
        <v>0</v>
      </c>
      <c r="P526" s="100"/>
      <c r="Q526" s="3" t="str">
        <f t="shared" si="11"/>
        <v>#REF!</v>
      </c>
      <c r="R526" s="3" t="str">
        <f t="array" ref="R526">IFERROR(INDEX(Overall!$C$3:$C$389,MATCH(B526,Overall!$D$3:$D$389,0)),"No")</f>
        <v>No</v>
      </c>
      <c r="S526" s="93">
        <f t="shared" si="12"/>
        <v>1</v>
      </c>
      <c r="T526" s="136"/>
      <c r="U526" s="3" t="str">
        <f t="shared" si="13"/>
        <v/>
      </c>
      <c r="W526" s="3">
        <f t="shared" si="8"/>
        <v>0</v>
      </c>
    </row>
    <row r="527" ht="15.75" customHeight="1">
      <c r="B527" s="3" t="str">
        <f>'idp Prjimp'!N522</f>
        <v>Minkah Fitzpatrick</v>
      </c>
      <c r="C527" s="3" t="str">
        <f>'idp Prjimp'!C522</f>
        <v>db</v>
      </c>
      <c r="D527" s="3">
        <f>'idp Prjimp'!D522</f>
        <v>24.8</v>
      </c>
      <c r="E527" s="3">
        <f>'idp Prjimp'!E522</f>
        <v>0.9</v>
      </c>
      <c r="F527" s="3">
        <f>'idp Prjimp'!F522</f>
        <v>0.790847</v>
      </c>
      <c r="G527" s="3">
        <f>'idp Prjimp'!G522</f>
        <v>4.091618</v>
      </c>
      <c r="H527" s="3">
        <f>'idp Prjimp'!H522</f>
        <v>8.656641</v>
      </c>
      <c r="I527" s="3">
        <f>'idp Prjimp'!I522</f>
        <v>0.10077</v>
      </c>
      <c r="J527" s="3">
        <f>'idp Prjimp'!J522</f>
        <v>62.71975</v>
      </c>
      <c r="K527" s="3">
        <f>'idp Prjimp'!K522</f>
        <v>0</v>
      </c>
      <c r="L527" s="3">
        <f>'idp Prjimp'!L522</f>
        <v>0</v>
      </c>
      <c r="M527" s="3">
        <f t="shared" si="4"/>
        <v>0</v>
      </c>
      <c r="N527" s="3">
        <f t="shared" si="9"/>
        <v>0</v>
      </c>
      <c r="O527" s="3">
        <f t="shared" si="10"/>
        <v>0</v>
      </c>
      <c r="P527" s="100"/>
      <c r="Q527" s="3" t="str">
        <f t="shared" si="11"/>
        <v>#REF!</v>
      </c>
      <c r="R527" s="3" t="str">
        <f t="array" ref="R527">IFERROR(INDEX(Overall!$C$3:$C$389,MATCH(B527,Overall!$D$3:$D$389,0)),"No")</f>
        <v>No</v>
      </c>
      <c r="S527" s="93">
        <f t="shared" si="12"/>
        <v>1</v>
      </c>
      <c r="T527" s="136"/>
      <c r="U527" s="3" t="str">
        <f t="shared" si="13"/>
        <v/>
      </c>
      <c r="W527" s="3">
        <f t="shared" si="8"/>
        <v>0</v>
      </c>
    </row>
    <row r="528" ht="15.75" customHeight="1">
      <c r="B528" s="3" t="str">
        <f>'idp Prjimp'!N523</f>
        <v>Tre Flowers</v>
      </c>
      <c r="C528" s="3" t="str">
        <f>'idp Prjimp'!C523</f>
        <v>db</v>
      </c>
      <c r="D528" s="3">
        <f>'idp Prjimp'!D523</f>
        <v>16.99164</v>
      </c>
      <c r="E528" s="3">
        <f>'idp Prjimp'!E523</f>
        <v>1.49051</v>
      </c>
      <c r="F528" s="3">
        <f>'idp Prjimp'!F523</f>
        <v>0.437588</v>
      </c>
      <c r="G528" s="3">
        <f>'idp Prjimp'!G523</f>
        <v>1.915642</v>
      </c>
      <c r="H528" s="3">
        <f>'idp Prjimp'!H523</f>
        <v>6.143152</v>
      </c>
      <c r="I528" s="3">
        <f>'idp Prjimp'!I523</f>
        <v>1.358541</v>
      </c>
      <c r="J528" s="3">
        <f>'idp Prjimp'!J523</f>
        <v>67.01946</v>
      </c>
      <c r="K528" s="3">
        <f>'idp Prjimp'!K523</f>
        <v>0</v>
      </c>
      <c r="L528" s="3">
        <f>'idp Prjimp'!L523</f>
        <v>0</v>
      </c>
      <c r="M528" s="3">
        <f t="shared" si="4"/>
        <v>0</v>
      </c>
      <c r="N528" s="3">
        <f t="shared" si="9"/>
        <v>0</v>
      </c>
      <c r="O528" s="3">
        <f t="shared" si="10"/>
        <v>0</v>
      </c>
      <c r="P528" s="100"/>
      <c r="Q528" s="3" t="str">
        <f t="shared" si="11"/>
        <v>#REF!</v>
      </c>
      <c r="R528" s="3" t="str">
        <f t="array" ref="R528">IFERROR(INDEX(Overall!$C$3:$C$389,MATCH(B528,Overall!$D$3:$D$389,0)),"No")</f>
        <v>No</v>
      </c>
      <c r="S528" s="93">
        <f t="shared" si="12"/>
        <v>1</v>
      </c>
      <c r="T528" s="136"/>
      <c r="U528" s="3" t="str">
        <f t="shared" si="13"/>
        <v/>
      </c>
      <c r="W528" s="3">
        <f t="shared" si="8"/>
        <v>0</v>
      </c>
    </row>
    <row r="529" ht="15.75" customHeight="1">
      <c r="B529" s="3" t="str">
        <f>'idp Prjimp'!N524</f>
        <v>Holton Hill</v>
      </c>
      <c r="C529" s="3" t="str">
        <f>'idp Prjimp'!C524</f>
        <v>db</v>
      </c>
      <c r="D529" s="3">
        <f>'idp Prjimp'!D524</f>
        <v>1.5</v>
      </c>
      <c r="E529" s="3">
        <f>'idp Prjimp'!E524</f>
        <v>0</v>
      </c>
      <c r="F529" s="3">
        <f>'idp Prjimp'!F524</f>
        <v>0</v>
      </c>
      <c r="G529" s="3">
        <f>'idp Prjimp'!G524</f>
        <v>0</v>
      </c>
      <c r="H529" s="3">
        <f>'idp Prjimp'!H524</f>
        <v>0.02</v>
      </c>
      <c r="I529" s="3">
        <f>'idp Prjimp'!I524</f>
        <v>0</v>
      </c>
      <c r="J529" s="3">
        <f>'idp Prjimp'!J524</f>
        <v>18.1</v>
      </c>
      <c r="K529" s="3">
        <f>'idp Prjimp'!K524</f>
        <v>0</v>
      </c>
      <c r="L529" s="3">
        <f>'idp Prjimp'!L524</f>
        <v>0</v>
      </c>
      <c r="M529" s="3">
        <f t="shared" si="4"/>
        <v>0</v>
      </c>
      <c r="N529" s="3">
        <f t="shared" si="9"/>
        <v>0</v>
      </c>
      <c r="O529" s="3">
        <f t="shared" si="10"/>
        <v>0</v>
      </c>
      <c r="P529" s="100"/>
      <c r="Q529" s="3" t="str">
        <f t="shared" si="11"/>
        <v>#REF!</v>
      </c>
      <c r="R529" s="3" t="str">
        <f t="array" ref="R529">IFERROR(INDEX(Overall!$C$3:$C$389,MATCH(B529,Overall!$D$3:$D$389,0)),"No")</f>
        <v>No</v>
      </c>
      <c r="S529" s="93">
        <f t="shared" si="12"/>
        <v>1</v>
      </c>
      <c r="T529" s="136"/>
      <c r="U529" s="3" t="str">
        <f t="shared" si="13"/>
        <v/>
      </c>
      <c r="W529" s="3">
        <f t="shared" si="8"/>
        <v>0</v>
      </c>
    </row>
    <row r="530" ht="15.75" customHeight="1">
      <c r="B530" s="3" t="str">
        <f>'idp Prjimp'!N525</f>
        <v>Donte Jackson</v>
      </c>
      <c r="C530" s="3" t="str">
        <f>'idp Prjimp'!C525</f>
        <v>db</v>
      </c>
      <c r="D530" s="3">
        <f>'idp Prjimp'!D525</f>
        <v>11.20425</v>
      </c>
      <c r="E530" s="3">
        <f>'idp Prjimp'!E525</f>
        <v>0.536827</v>
      </c>
      <c r="F530" s="3">
        <f>'idp Prjimp'!F525</f>
        <v>0.344553</v>
      </c>
      <c r="G530" s="3">
        <f>'idp Prjimp'!G525</f>
        <v>2.655914</v>
      </c>
      <c r="H530" s="3">
        <f>'idp Prjimp'!H525</f>
        <v>8.130623</v>
      </c>
      <c r="I530" s="3">
        <f>'idp Prjimp'!I525</f>
        <v>0</v>
      </c>
      <c r="J530" s="3">
        <f>'idp Prjimp'!J525</f>
        <v>50.44551</v>
      </c>
      <c r="K530" s="3">
        <f>'idp Prjimp'!K525</f>
        <v>0</v>
      </c>
      <c r="L530" s="3">
        <f>'idp Prjimp'!L525</f>
        <v>0</v>
      </c>
      <c r="M530" s="3">
        <f t="shared" si="4"/>
        <v>0</v>
      </c>
      <c r="N530" s="3">
        <f t="shared" si="9"/>
        <v>0</v>
      </c>
      <c r="O530" s="3">
        <f t="shared" si="10"/>
        <v>0</v>
      </c>
      <c r="P530" s="100"/>
      <c r="Q530" s="3" t="str">
        <f t="shared" si="11"/>
        <v>#REF!</v>
      </c>
      <c r="R530" s="3" t="str">
        <f t="array" ref="R530">IFERROR(INDEX(Overall!$C$3:$C$389,MATCH(B530,Overall!$D$3:$D$389,0)),"No")</f>
        <v>No</v>
      </c>
      <c r="S530" s="93">
        <f t="shared" si="12"/>
        <v>1</v>
      </c>
      <c r="T530" s="136"/>
      <c r="U530" s="3" t="str">
        <f t="shared" si="13"/>
        <v/>
      </c>
      <c r="W530" s="3">
        <f t="shared" si="8"/>
        <v>0</v>
      </c>
    </row>
    <row r="531" ht="15.75" customHeight="1">
      <c r="B531" s="3" t="str">
        <f>'idp Prjimp'!N526</f>
        <v>J.C. Jackson</v>
      </c>
      <c r="C531" s="3" t="str">
        <f>'idp Prjimp'!C526</f>
        <v>db</v>
      </c>
      <c r="D531" s="3">
        <f>'idp Prjimp'!D526</f>
        <v>6.7</v>
      </c>
      <c r="E531" s="3">
        <f>'idp Prjimp'!E526</f>
        <v>0</v>
      </c>
      <c r="F531" s="3">
        <f>'idp Prjimp'!F526</f>
        <v>0</v>
      </c>
      <c r="G531" s="3">
        <f>'idp Prjimp'!G526</f>
        <v>3.8</v>
      </c>
      <c r="H531" s="3">
        <f>'idp Prjimp'!H526</f>
        <v>9.6</v>
      </c>
      <c r="I531" s="3">
        <f>'idp Prjimp'!I526</f>
        <v>0</v>
      </c>
      <c r="J531" s="3">
        <f>'idp Prjimp'!J526</f>
        <v>29.5</v>
      </c>
      <c r="K531" s="3">
        <f>'idp Prjimp'!K526</f>
        <v>0</v>
      </c>
      <c r="L531" s="3">
        <f>'idp Prjimp'!L526</f>
        <v>0</v>
      </c>
      <c r="M531" s="3">
        <f t="shared" si="4"/>
        <v>0</v>
      </c>
      <c r="N531" s="3">
        <f t="shared" si="9"/>
        <v>0</v>
      </c>
      <c r="O531" s="3">
        <f t="shared" si="10"/>
        <v>0</v>
      </c>
      <c r="P531" s="100"/>
      <c r="Q531" s="3" t="str">
        <f t="shared" si="11"/>
        <v>#REF!</v>
      </c>
      <c r="R531" s="3" t="str">
        <f t="array" ref="R531">IFERROR(INDEX(Overall!$C$3:$C$389,MATCH(B531,Overall!$D$3:$D$389,0)),"No")</f>
        <v>No</v>
      </c>
      <c r="S531" s="93">
        <f t="shared" si="12"/>
        <v>1</v>
      </c>
      <c r="T531" s="136"/>
      <c r="U531" s="3" t="str">
        <f t="shared" si="13"/>
        <v/>
      </c>
      <c r="W531" s="3">
        <f t="shared" si="8"/>
        <v>0</v>
      </c>
    </row>
    <row r="532" ht="15.75" customHeight="1">
      <c r="B532" s="3" t="str">
        <f>'idp Prjimp'!N527</f>
        <v>Josh Jackson</v>
      </c>
      <c r="C532" s="3" t="str">
        <f>'idp Prjimp'!C527</f>
        <v>db</v>
      </c>
      <c r="D532" s="3">
        <f>'idp Prjimp'!D527</f>
        <v>4.4</v>
      </c>
      <c r="E532" s="3">
        <f>'idp Prjimp'!E527</f>
        <v>0</v>
      </c>
      <c r="F532" s="3">
        <f>'idp Prjimp'!F527</f>
        <v>0</v>
      </c>
      <c r="G532" s="3">
        <f>'idp Prjimp'!G527</f>
        <v>0.3</v>
      </c>
      <c r="H532" s="3">
        <f>'idp Prjimp'!H527</f>
        <v>5.7</v>
      </c>
      <c r="I532" s="3">
        <f>'idp Prjimp'!I527</f>
        <v>0</v>
      </c>
      <c r="J532" s="3">
        <f>'idp Prjimp'!J527</f>
        <v>24.7</v>
      </c>
      <c r="K532" s="3">
        <f>'idp Prjimp'!K527</f>
        <v>0</v>
      </c>
      <c r="L532" s="3">
        <f>'idp Prjimp'!L527</f>
        <v>0</v>
      </c>
      <c r="M532" s="3">
        <f t="shared" si="4"/>
        <v>0</v>
      </c>
      <c r="N532" s="3">
        <f t="shared" si="9"/>
        <v>0</v>
      </c>
      <c r="O532" s="3">
        <f t="shared" si="10"/>
        <v>0</v>
      </c>
      <c r="P532" s="100"/>
      <c r="Q532" s="3" t="str">
        <f t="shared" si="11"/>
        <v>#REF!</v>
      </c>
      <c r="R532" s="3" t="str">
        <f t="array" ref="R532">IFERROR(INDEX(Overall!$C$3:$C$389,MATCH(B532,Overall!$D$3:$D$389,0)),"No")</f>
        <v>No</v>
      </c>
      <c r="S532" s="93">
        <f t="shared" si="12"/>
        <v>1</v>
      </c>
      <c r="T532" s="136"/>
      <c r="U532" s="3" t="str">
        <f t="shared" si="13"/>
        <v/>
      </c>
      <c r="W532" s="3">
        <f t="shared" si="8"/>
        <v>0</v>
      </c>
    </row>
    <row r="533" ht="15.75" customHeight="1">
      <c r="B533" s="3" t="str">
        <f>'idp Prjimp'!N528</f>
        <v>Derwin James</v>
      </c>
      <c r="C533" s="3" t="str">
        <f>'idp Prjimp'!C528</f>
        <v>db</v>
      </c>
      <c r="D533" s="3">
        <f>'idp Prjimp'!D528</f>
        <v>31.70538</v>
      </c>
      <c r="E533" s="3">
        <f>'idp Prjimp'!E528</f>
        <v>0.092635</v>
      </c>
      <c r="F533" s="3">
        <f>'idp Prjimp'!F528</f>
        <v>0.100233</v>
      </c>
      <c r="G533" s="3">
        <f>'idp Prjimp'!G528</f>
        <v>1.954241</v>
      </c>
      <c r="H533" s="3">
        <f>'idp Prjimp'!H528</f>
        <v>7.822257</v>
      </c>
      <c r="I533" s="3">
        <f>'idp Prjimp'!I528</f>
        <v>1.647704</v>
      </c>
      <c r="J533" s="3">
        <f>'idp Prjimp'!J528</f>
        <v>74.00823</v>
      </c>
      <c r="K533" s="3">
        <f>'idp Prjimp'!K528</f>
        <v>0</v>
      </c>
      <c r="L533" s="3">
        <f>'idp Prjimp'!L528</f>
        <v>0</v>
      </c>
      <c r="M533" s="3">
        <f t="shared" si="4"/>
        <v>0</v>
      </c>
      <c r="N533" s="3">
        <f t="shared" si="9"/>
        <v>0</v>
      </c>
      <c r="O533" s="3">
        <f t="shared" si="10"/>
        <v>0</v>
      </c>
      <c r="P533" s="100"/>
      <c r="Q533" s="3" t="str">
        <f t="shared" si="11"/>
        <v>#REF!</v>
      </c>
      <c r="R533" s="3" t="str">
        <f t="array" ref="R533">IFERROR(INDEX(Overall!$C$3:$C$389,MATCH(B533,Overall!$D$3:$D$389,0)),"No")</f>
        <v>No</v>
      </c>
      <c r="S533" s="93">
        <f t="shared" si="12"/>
        <v>1</v>
      </c>
      <c r="T533" s="136"/>
      <c r="U533" s="3" t="str">
        <f t="shared" si="13"/>
        <v/>
      </c>
      <c r="W533" s="3">
        <f t="shared" si="8"/>
        <v>0</v>
      </c>
    </row>
    <row r="534" ht="15.75" customHeight="1">
      <c r="B534" s="3" t="str">
        <f>'idp Prjimp'!N529</f>
        <v>Danny Johnson</v>
      </c>
      <c r="C534" s="3" t="str">
        <f>'idp Prjimp'!C529</f>
        <v>db</v>
      </c>
      <c r="D534" s="3">
        <f>'idp Prjimp'!D529</f>
        <v>1.5</v>
      </c>
      <c r="E534" s="3">
        <f>'idp Prjimp'!E529</f>
        <v>0</v>
      </c>
      <c r="F534" s="3">
        <f>'idp Prjimp'!F529</f>
        <v>0</v>
      </c>
      <c r="G534" s="3">
        <f>'idp Prjimp'!G529</f>
        <v>0</v>
      </c>
      <c r="H534" s="3">
        <f>'idp Prjimp'!H529</f>
        <v>1.8</v>
      </c>
      <c r="I534" s="3">
        <f>'idp Prjimp'!I529</f>
        <v>0</v>
      </c>
      <c r="J534" s="3">
        <f>'idp Prjimp'!J529</f>
        <v>8.9</v>
      </c>
      <c r="K534" s="3">
        <f>'idp Prjimp'!K529</f>
        <v>0</v>
      </c>
      <c r="L534" s="3">
        <f>'idp Prjimp'!L529</f>
        <v>0</v>
      </c>
      <c r="M534" s="3">
        <f t="shared" si="4"/>
        <v>0</v>
      </c>
      <c r="N534" s="3">
        <f t="shared" si="9"/>
        <v>0</v>
      </c>
      <c r="O534" s="3">
        <f t="shared" si="10"/>
        <v>0</v>
      </c>
      <c r="P534" s="100"/>
      <c r="Q534" s="3" t="str">
        <f t="shared" si="11"/>
        <v>#REF!</v>
      </c>
      <c r="R534" s="3" t="str">
        <f t="array" ref="R534">IFERROR(INDEX(Overall!$C$3:$C$389,MATCH(B534,Overall!$D$3:$D$389,0)),"No")</f>
        <v>No</v>
      </c>
      <c r="S534" s="93">
        <f t="shared" si="12"/>
        <v>1</v>
      </c>
      <c r="T534" s="136"/>
      <c r="U534" s="3" t="str">
        <f t="shared" si="13"/>
        <v/>
      </c>
      <c r="W534" s="3">
        <f t="shared" si="8"/>
        <v>0</v>
      </c>
    </row>
    <row r="535" ht="15.75" customHeight="1">
      <c r="B535" s="3" t="str">
        <f>'idp Prjimp'!N530</f>
        <v>Taron Johnson</v>
      </c>
      <c r="C535" s="3" t="str">
        <f>'idp Prjimp'!C530</f>
        <v>db</v>
      </c>
      <c r="D535" s="3">
        <f>'idp Prjimp'!D530</f>
        <v>9.4</v>
      </c>
      <c r="E535" s="3">
        <f>'idp Prjimp'!E530</f>
        <v>1</v>
      </c>
      <c r="F535" s="3">
        <f>'idp Prjimp'!F530</f>
        <v>0</v>
      </c>
      <c r="G535" s="3">
        <f>'idp Prjimp'!G530</f>
        <v>0</v>
      </c>
      <c r="H535" s="3">
        <f>'idp Prjimp'!H530</f>
        <v>4.2</v>
      </c>
      <c r="I535" s="3">
        <f>'idp Prjimp'!I530</f>
        <v>1</v>
      </c>
      <c r="J535" s="3">
        <f>'idp Prjimp'!J530</f>
        <v>34.3</v>
      </c>
      <c r="K535" s="3">
        <f>'idp Prjimp'!K530</f>
        <v>0</v>
      </c>
      <c r="L535" s="3">
        <f>'idp Prjimp'!L530</f>
        <v>0</v>
      </c>
      <c r="M535" s="3">
        <f t="shared" si="4"/>
        <v>0</v>
      </c>
      <c r="N535" s="3">
        <f t="shared" si="9"/>
        <v>0</v>
      </c>
      <c r="O535" s="3">
        <f t="shared" si="10"/>
        <v>0</v>
      </c>
      <c r="P535" s="100"/>
      <c r="Q535" s="3" t="str">
        <f t="shared" si="11"/>
        <v>#REF!</v>
      </c>
      <c r="R535" s="3" t="str">
        <f t="array" ref="R535">IFERROR(INDEX(Overall!$C$3:$C$389,MATCH(B535,Overall!$D$3:$D$389,0)),"No")</f>
        <v>No</v>
      </c>
      <c r="S535" s="93">
        <f t="shared" si="12"/>
        <v>1</v>
      </c>
      <c r="T535" s="136"/>
      <c r="U535" s="3" t="str">
        <f t="shared" si="13"/>
        <v/>
      </c>
      <c r="W535" s="3">
        <f t="shared" si="8"/>
        <v>0</v>
      </c>
    </row>
    <row r="536" ht="15.75" customHeight="1">
      <c r="B536" s="3" t="str">
        <f>'idp Prjimp'!N531</f>
        <v>Avonte Maddox</v>
      </c>
      <c r="C536" s="3" t="str">
        <f>'idp Prjimp'!C531</f>
        <v>db</v>
      </c>
      <c r="D536" s="3">
        <f>'idp Prjimp'!D531</f>
        <v>11</v>
      </c>
      <c r="E536" s="3">
        <f>'idp Prjimp'!E531</f>
        <v>0</v>
      </c>
      <c r="F536" s="3">
        <f>'idp Prjimp'!F531</f>
        <v>0.208382</v>
      </c>
      <c r="G536" s="3">
        <f>'idp Prjimp'!G531</f>
        <v>0.873991</v>
      </c>
      <c r="H536" s="3">
        <f>'idp Prjimp'!H531</f>
        <v>9.671186</v>
      </c>
      <c r="I536" s="3">
        <f>'idp Prjimp'!I531</f>
        <v>0.520955</v>
      </c>
      <c r="J536" s="3">
        <f>'idp Prjimp'!J531</f>
        <v>56.85926</v>
      </c>
      <c r="K536" s="3">
        <f>'idp Prjimp'!K531</f>
        <v>0</v>
      </c>
      <c r="L536" s="3">
        <f>'idp Prjimp'!L531</f>
        <v>0</v>
      </c>
      <c r="M536" s="3">
        <f t="shared" si="4"/>
        <v>0</v>
      </c>
      <c r="N536" s="3">
        <f t="shared" si="9"/>
        <v>0</v>
      </c>
      <c r="O536" s="3">
        <f t="shared" si="10"/>
        <v>0</v>
      </c>
      <c r="P536" s="100"/>
      <c r="Q536" s="3" t="str">
        <f t="shared" si="11"/>
        <v>#REF!</v>
      </c>
      <c r="R536" s="3" t="str">
        <f t="array" ref="R536">IFERROR(INDEX(Overall!$C$3:$C$389,MATCH(B536,Overall!$D$3:$D$389,0)),"No")</f>
        <v>No</v>
      </c>
      <c r="S536" s="93">
        <f t="shared" si="12"/>
        <v>1</v>
      </c>
      <c r="T536" s="136"/>
      <c r="U536" s="3" t="str">
        <f t="shared" si="13"/>
        <v/>
      </c>
      <c r="W536" s="3">
        <f t="shared" si="8"/>
        <v>0</v>
      </c>
    </row>
    <row r="537" ht="15.75" customHeight="1">
      <c r="B537" s="3" t="str">
        <f>'idp Prjimp'!N532</f>
        <v>Siran Neal</v>
      </c>
      <c r="C537" s="3" t="str">
        <f>'idp Prjimp'!C532</f>
        <v>db</v>
      </c>
      <c r="D537" s="3">
        <f>'idp Prjimp'!D532</f>
        <v>7.8</v>
      </c>
      <c r="E537" s="3">
        <f>'idp Prjimp'!E532</f>
        <v>0</v>
      </c>
      <c r="F537" s="3">
        <f>'idp Prjimp'!F532</f>
        <v>0</v>
      </c>
      <c r="G537" s="3">
        <f>'idp Prjimp'!G532</f>
        <v>0</v>
      </c>
      <c r="H537" s="3">
        <f>'idp Prjimp'!H532</f>
        <v>1.1</v>
      </c>
      <c r="I537" s="3">
        <f>'idp Prjimp'!I532</f>
        <v>1.1</v>
      </c>
      <c r="J537" s="3">
        <f>'idp Prjimp'!J532</f>
        <v>19.3</v>
      </c>
      <c r="K537" s="3">
        <f>'idp Prjimp'!K532</f>
        <v>0</v>
      </c>
      <c r="L537" s="3">
        <f>'idp Prjimp'!L532</f>
        <v>0</v>
      </c>
      <c r="M537" s="3">
        <f t="shared" si="4"/>
        <v>0</v>
      </c>
      <c r="N537" s="3">
        <f t="shared" si="9"/>
        <v>0</v>
      </c>
      <c r="O537" s="3">
        <f t="shared" si="10"/>
        <v>0</v>
      </c>
      <c r="P537" s="100"/>
      <c r="Q537" s="3" t="str">
        <f t="shared" si="11"/>
        <v>#REF!</v>
      </c>
      <c r="R537" s="3" t="str">
        <f t="array" ref="R537">IFERROR(INDEX(Overall!$C$3:$C$389,MATCH(B537,Overall!$D$3:$D$389,0)),"No")</f>
        <v>No</v>
      </c>
      <c r="S537" s="93">
        <f t="shared" si="12"/>
        <v>1</v>
      </c>
      <c r="T537" s="136"/>
      <c r="U537" s="3" t="str">
        <f t="shared" si="13"/>
        <v/>
      </c>
      <c r="W537" s="3">
        <f t="shared" si="8"/>
        <v>0</v>
      </c>
    </row>
    <row r="538" ht="15.75" customHeight="1">
      <c r="B538" s="3" t="str">
        <f>'idp Prjimp'!N533</f>
        <v>Nick Nelson</v>
      </c>
      <c r="C538" s="3" t="str">
        <f>'idp Prjimp'!C533</f>
        <v>db</v>
      </c>
      <c r="D538" s="3">
        <f>'idp Prjimp'!D533</f>
        <v>6.6</v>
      </c>
      <c r="E538" s="3">
        <f>'idp Prjimp'!E533</f>
        <v>0</v>
      </c>
      <c r="F538" s="3">
        <f>'idp Prjimp'!F533</f>
        <v>0</v>
      </c>
      <c r="G538" s="3">
        <f>'idp Prjimp'!G533</f>
        <v>0</v>
      </c>
      <c r="H538" s="3">
        <f>'idp Prjimp'!H533</f>
        <v>1.9</v>
      </c>
      <c r="I538" s="3">
        <f>'idp Prjimp'!I533</f>
        <v>0</v>
      </c>
      <c r="J538" s="3">
        <f>'idp Prjimp'!J533</f>
        <v>9.9</v>
      </c>
      <c r="K538" s="3">
        <f>'idp Prjimp'!K533</f>
        <v>0</v>
      </c>
      <c r="L538" s="3">
        <f>'idp Prjimp'!L533</f>
        <v>0</v>
      </c>
      <c r="M538" s="3">
        <f t="shared" si="4"/>
        <v>0</v>
      </c>
      <c r="N538" s="3">
        <f t="shared" si="9"/>
        <v>0</v>
      </c>
      <c r="O538" s="3">
        <f t="shared" si="10"/>
        <v>0</v>
      </c>
      <c r="P538" s="100"/>
      <c r="Q538" s="3" t="str">
        <f t="shared" si="11"/>
        <v>#REF!</v>
      </c>
      <c r="R538" s="3" t="str">
        <f t="array" ref="R538">IFERROR(INDEX(Overall!$C$3:$C$389,MATCH(B538,Overall!$D$3:$D$389,0)),"No")</f>
        <v>No</v>
      </c>
      <c r="S538" s="93">
        <f t="shared" si="12"/>
        <v>1</v>
      </c>
      <c r="T538" s="136"/>
      <c r="U538" s="3" t="str">
        <f t="shared" si="13"/>
        <v/>
      </c>
      <c r="W538" s="3">
        <f t="shared" si="8"/>
        <v>0</v>
      </c>
    </row>
    <row r="539" ht="15.75" customHeight="1">
      <c r="B539" s="3" t="str">
        <f>'idp Prjimp'!N534</f>
        <v>Parry Nickerson</v>
      </c>
      <c r="C539" s="3" t="str">
        <f>'idp Prjimp'!C534</f>
        <v>db</v>
      </c>
      <c r="D539" s="3">
        <f>'idp Prjimp'!D534</f>
        <v>1.4</v>
      </c>
      <c r="E539" s="3">
        <f>'idp Prjimp'!E534</f>
        <v>0.3</v>
      </c>
      <c r="F539" s="3">
        <f>'idp Prjimp'!F534</f>
        <v>0</v>
      </c>
      <c r="G539" s="3">
        <f>'idp Prjimp'!G534</f>
        <v>0</v>
      </c>
      <c r="H539" s="3">
        <f>'idp Prjimp'!H534</f>
        <v>0</v>
      </c>
      <c r="I539" s="3">
        <f>'idp Prjimp'!I534</f>
        <v>0</v>
      </c>
      <c r="J539" s="3">
        <f>'idp Prjimp'!J534</f>
        <v>3</v>
      </c>
      <c r="K539" s="3">
        <f>'idp Prjimp'!K534</f>
        <v>0</v>
      </c>
      <c r="L539" s="3">
        <f>'idp Prjimp'!L534</f>
        <v>0</v>
      </c>
      <c r="M539" s="3">
        <f t="shared" si="4"/>
        <v>0</v>
      </c>
      <c r="N539" s="3">
        <f t="shared" si="9"/>
        <v>0</v>
      </c>
      <c r="O539" s="3">
        <f t="shared" si="10"/>
        <v>0</v>
      </c>
      <c r="P539" s="100"/>
      <c r="Q539" s="3" t="str">
        <f t="shared" si="11"/>
        <v>#REF!</v>
      </c>
      <c r="R539" s="3" t="str">
        <f t="array" ref="R539">IFERROR(INDEX(Overall!$C$3:$C$389,MATCH(B539,Overall!$D$3:$D$389,0)),"No")</f>
        <v>No</v>
      </c>
      <c r="S539" s="93">
        <f t="shared" si="12"/>
        <v>1</v>
      </c>
      <c r="T539" s="136"/>
      <c r="U539" s="3" t="str">
        <f t="shared" si="13"/>
        <v/>
      </c>
      <c r="W539" s="3">
        <f t="shared" si="8"/>
        <v>0</v>
      </c>
    </row>
    <row r="540" ht="15.75" customHeight="1">
      <c r="B540" s="3" t="str">
        <f>'idp Prjimp'!N535</f>
        <v>Isaiah Oliver</v>
      </c>
      <c r="C540" s="3" t="str">
        <f>'idp Prjimp'!C535</f>
        <v>db</v>
      </c>
      <c r="D540" s="3">
        <f>'idp Prjimp'!D535</f>
        <v>12.88839</v>
      </c>
      <c r="E540" s="3">
        <f>'idp Prjimp'!E535</f>
        <v>0.768414</v>
      </c>
      <c r="F540" s="3">
        <f>'idp Prjimp'!F535</f>
        <v>0.213969</v>
      </c>
      <c r="G540" s="3">
        <f>'idp Prjimp'!G535</f>
        <v>0.957568</v>
      </c>
      <c r="H540" s="3">
        <f>'idp Prjimp'!H535</f>
        <v>9.395486</v>
      </c>
      <c r="I540" s="3">
        <f>'idp Prjimp'!I535</f>
        <v>0</v>
      </c>
      <c r="J540" s="3">
        <f>'idp Prjimp'!J535</f>
        <v>52.10969</v>
      </c>
      <c r="K540" s="3">
        <f>'idp Prjimp'!K535</f>
        <v>0</v>
      </c>
      <c r="L540" s="3">
        <f>'idp Prjimp'!L535</f>
        <v>0</v>
      </c>
      <c r="M540" s="3">
        <f t="shared" si="4"/>
        <v>0</v>
      </c>
      <c r="N540" s="3">
        <f t="shared" si="9"/>
        <v>0</v>
      </c>
      <c r="O540" s="3">
        <f t="shared" si="10"/>
        <v>0</v>
      </c>
      <c r="P540" s="100"/>
      <c r="Q540" s="3" t="str">
        <f t="shared" si="11"/>
        <v>#REF!</v>
      </c>
      <c r="R540" s="3" t="str">
        <f t="array" ref="R540">IFERROR(INDEX(Overall!$C$3:$C$389,MATCH(B540,Overall!$D$3:$D$389,0)),"No")</f>
        <v>No</v>
      </c>
      <c r="S540" s="93">
        <f t="shared" si="12"/>
        <v>1</v>
      </c>
      <c r="T540" s="136"/>
      <c r="U540" s="3" t="str">
        <f t="shared" si="13"/>
        <v/>
      </c>
      <c r="W540" s="3">
        <f t="shared" si="8"/>
        <v>0</v>
      </c>
    </row>
    <row r="541" ht="15.75" customHeight="1">
      <c r="B541" s="3" t="str">
        <f>'idp Prjimp'!N536</f>
        <v>Darius Phillips</v>
      </c>
      <c r="C541" s="3" t="str">
        <f>'idp Prjimp'!C536</f>
        <v>db</v>
      </c>
      <c r="D541" s="3">
        <f>'idp Prjimp'!D536</f>
        <v>1.4</v>
      </c>
      <c r="E541" s="3">
        <f>'idp Prjimp'!E536</f>
        <v>0</v>
      </c>
      <c r="F541" s="3">
        <f>'idp Prjimp'!F536</f>
        <v>0</v>
      </c>
      <c r="G541" s="3">
        <f>'idp Prjimp'!G536</f>
        <v>3.3</v>
      </c>
      <c r="H541" s="3">
        <f>'idp Prjimp'!H536</f>
        <v>7.7</v>
      </c>
      <c r="I541" s="3">
        <f>'idp Prjimp'!I536</f>
        <v>0</v>
      </c>
      <c r="J541" s="3">
        <f>'idp Prjimp'!J536</f>
        <v>10.9</v>
      </c>
      <c r="K541" s="3">
        <f>'idp Prjimp'!K536</f>
        <v>0</v>
      </c>
      <c r="L541" s="3">
        <f>'idp Prjimp'!L536</f>
        <v>0</v>
      </c>
      <c r="M541" s="3">
        <f t="shared" si="4"/>
        <v>0</v>
      </c>
      <c r="N541" s="3">
        <f t="shared" si="9"/>
        <v>0</v>
      </c>
      <c r="O541" s="3">
        <f t="shared" si="10"/>
        <v>0</v>
      </c>
      <c r="P541" s="100"/>
      <c r="Q541" s="3" t="str">
        <f t="shared" si="11"/>
        <v>#REF!</v>
      </c>
      <c r="R541" s="3" t="str">
        <f t="array" ref="R541">IFERROR(INDEX(Overall!$C$3:$C$389,MATCH(B541,Overall!$D$3:$D$389,0)),"No")</f>
        <v>No</v>
      </c>
      <c r="S541" s="93">
        <f t="shared" si="12"/>
        <v>1</v>
      </c>
      <c r="T541" s="136"/>
      <c r="U541" s="3" t="str">
        <f t="shared" si="13"/>
        <v/>
      </c>
      <c r="W541" s="3">
        <f t="shared" si="8"/>
        <v>0</v>
      </c>
    </row>
    <row r="542" ht="15.75" customHeight="1">
      <c r="B542" s="3" t="str">
        <f>'idp Prjimp'!N537</f>
        <v>D.J. Reed</v>
      </c>
      <c r="C542" s="3" t="str">
        <f>'idp Prjimp'!C537</f>
        <v>db</v>
      </c>
      <c r="D542" s="3">
        <f>'idp Prjimp'!D537</f>
        <v>5.533333</v>
      </c>
      <c r="E542" s="3">
        <f>'idp Prjimp'!E537</f>
        <v>0.4</v>
      </c>
      <c r="F542" s="3">
        <f>'idp Prjimp'!F537</f>
        <v>0.4</v>
      </c>
      <c r="G542" s="3">
        <f>'idp Prjimp'!G537</f>
        <v>0</v>
      </c>
      <c r="H542" s="3">
        <f>'idp Prjimp'!H537</f>
        <v>0.933333</v>
      </c>
      <c r="I542" s="3">
        <f>'idp Prjimp'!I537</f>
        <v>0</v>
      </c>
      <c r="J542" s="3">
        <f>'idp Prjimp'!J537</f>
        <v>12.93333</v>
      </c>
      <c r="K542" s="3">
        <f>'idp Prjimp'!K537</f>
        <v>0</v>
      </c>
      <c r="L542" s="3">
        <f>'idp Prjimp'!L537</f>
        <v>0</v>
      </c>
      <c r="M542" s="3">
        <f t="shared" si="4"/>
        <v>0</v>
      </c>
      <c r="N542" s="3">
        <f t="shared" si="9"/>
        <v>0</v>
      </c>
      <c r="O542" s="3">
        <f t="shared" si="10"/>
        <v>0</v>
      </c>
      <c r="P542" s="100"/>
      <c r="Q542" s="3" t="str">
        <f t="shared" si="11"/>
        <v>#REF!</v>
      </c>
      <c r="R542" s="3" t="str">
        <f t="array" ref="R542">IFERROR(INDEX(Overall!$C$3:$C$389,MATCH(B542,Overall!$D$3:$D$389,0)),"No")</f>
        <v>No</v>
      </c>
      <c r="S542" s="93">
        <f t="shared" si="12"/>
        <v>1</v>
      </c>
      <c r="T542" s="136"/>
      <c r="U542" s="3" t="str">
        <f t="shared" si="13"/>
        <v/>
      </c>
      <c r="W542" s="3">
        <f t="shared" si="8"/>
        <v>0</v>
      </c>
    </row>
    <row r="543" ht="15.75" customHeight="1">
      <c r="B543" s="3" t="str">
        <f>'idp Prjimp'!N538</f>
        <v>Justin Reid</v>
      </c>
      <c r="C543" s="3" t="str">
        <f>'idp Prjimp'!C538</f>
        <v>db</v>
      </c>
      <c r="D543" s="3">
        <f>'idp Prjimp'!D538</f>
        <v>17.74943</v>
      </c>
      <c r="E543" s="3">
        <f>'idp Prjimp'!E538</f>
        <v>0.722096</v>
      </c>
      <c r="F543" s="3">
        <f>'idp Prjimp'!F538</f>
        <v>0.646265</v>
      </c>
      <c r="G543" s="3">
        <f>'idp Prjimp'!G538</f>
        <v>2.173988</v>
      </c>
      <c r="H543" s="3">
        <f>'idp Prjimp'!H538</f>
        <v>6.959086</v>
      </c>
      <c r="I543" s="3">
        <f>'idp Prjimp'!I538</f>
        <v>0.063619</v>
      </c>
      <c r="J543" s="3">
        <f>'idp Prjimp'!J538</f>
        <v>65.90239</v>
      </c>
      <c r="K543" s="3">
        <f>'idp Prjimp'!K538</f>
        <v>0</v>
      </c>
      <c r="L543" s="3">
        <f>'idp Prjimp'!L538</f>
        <v>0</v>
      </c>
      <c r="M543" s="3">
        <f t="shared" si="4"/>
        <v>0</v>
      </c>
      <c r="N543" s="3">
        <f t="shared" si="9"/>
        <v>0</v>
      </c>
      <c r="O543" s="3">
        <f t="shared" si="10"/>
        <v>0</v>
      </c>
      <c r="P543" s="100"/>
      <c r="Q543" s="3" t="str">
        <f t="shared" si="11"/>
        <v>#REF!</v>
      </c>
      <c r="R543" s="3" t="str">
        <f t="array" ref="R543">IFERROR(INDEX(Overall!$C$3:$C$389,MATCH(B543,Overall!$D$3:$D$389,0)),"No")</f>
        <v>No</v>
      </c>
      <c r="S543" s="93">
        <f t="shared" si="12"/>
        <v>1</v>
      </c>
      <c r="T543" s="136"/>
      <c r="U543" s="3" t="str">
        <f t="shared" si="13"/>
        <v/>
      </c>
      <c r="W543" s="3">
        <f t="shared" si="8"/>
        <v>0</v>
      </c>
    </row>
    <row r="544" ht="15.75" customHeight="1">
      <c r="B544" s="3" t="str">
        <f>'idp Prjimp'!N539</f>
        <v>M.J. Stewart</v>
      </c>
      <c r="C544" s="3" t="str">
        <f>'idp Prjimp'!C539</f>
        <v>db</v>
      </c>
      <c r="D544" s="3">
        <f>'idp Prjimp'!D539</f>
        <v>12.7</v>
      </c>
      <c r="E544" s="3">
        <f>'idp Prjimp'!E539</f>
        <v>0.03</v>
      </c>
      <c r="F544" s="3">
        <f>'idp Prjimp'!F539</f>
        <v>0</v>
      </c>
      <c r="G544" s="3">
        <f>'idp Prjimp'!G539</f>
        <v>0</v>
      </c>
      <c r="H544" s="3">
        <f>'idp Prjimp'!H539</f>
        <v>2.9</v>
      </c>
      <c r="I544" s="3">
        <f>'idp Prjimp'!I539</f>
        <v>0</v>
      </c>
      <c r="J544" s="3">
        <f>'idp Prjimp'!J539</f>
        <v>41.7</v>
      </c>
      <c r="K544" s="3">
        <f>'idp Prjimp'!K539</f>
        <v>0</v>
      </c>
      <c r="L544" s="3">
        <f>'idp Prjimp'!L539</f>
        <v>0</v>
      </c>
      <c r="M544" s="3">
        <f t="shared" si="4"/>
        <v>0</v>
      </c>
      <c r="N544" s="3">
        <f t="shared" si="9"/>
        <v>0</v>
      </c>
      <c r="O544" s="3">
        <f t="shared" si="10"/>
        <v>0</v>
      </c>
      <c r="P544" s="100"/>
      <c r="Q544" s="3" t="str">
        <f t="shared" si="11"/>
        <v>#REF!</v>
      </c>
      <c r="R544" s="3" t="str">
        <f t="array" ref="R544">IFERROR(INDEX(Overall!$C$3:$C$389,MATCH(B544,Overall!$D$3:$D$389,0)),"No")</f>
        <v>No</v>
      </c>
      <c r="S544" s="93">
        <f t="shared" si="12"/>
        <v>1</v>
      </c>
      <c r="T544" s="136"/>
      <c r="U544" s="3" t="str">
        <f t="shared" si="13"/>
        <v/>
      </c>
      <c r="W544" s="3">
        <f t="shared" si="8"/>
        <v>0</v>
      </c>
    </row>
    <row r="545" ht="15.75" customHeight="1">
      <c r="B545" s="3" t="str">
        <f>'idp Prjimp'!N540</f>
        <v>Greg Stroman</v>
      </c>
      <c r="C545" s="3" t="str">
        <f>'idp Prjimp'!C540</f>
        <v>db</v>
      </c>
      <c r="D545" s="3">
        <f>'idp Prjimp'!D540</f>
        <v>2.9</v>
      </c>
      <c r="E545" s="3">
        <f>'idp Prjimp'!E540</f>
        <v>0.3</v>
      </c>
      <c r="F545" s="3">
        <f>'idp Prjimp'!F540</f>
        <v>0</v>
      </c>
      <c r="G545" s="3">
        <f>'idp Prjimp'!G540</f>
        <v>0.3</v>
      </c>
      <c r="H545" s="3">
        <f>'idp Prjimp'!H540</f>
        <v>1.7</v>
      </c>
      <c r="I545" s="3">
        <f>'idp Prjimp'!I540</f>
        <v>0</v>
      </c>
      <c r="J545" s="3">
        <f>'idp Prjimp'!J540</f>
        <v>24.5</v>
      </c>
      <c r="K545" s="3">
        <f>'idp Prjimp'!K540</f>
        <v>0</v>
      </c>
      <c r="L545" s="3">
        <f>'idp Prjimp'!L540</f>
        <v>0</v>
      </c>
      <c r="M545" s="3">
        <f t="shared" si="4"/>
        <v>0</v>
      </c>
      <c r="N545" s="3">
        <f t="shared" si="9"/>
        <v>0</v>
      </c>
      <c r="O545" s="3">
        <f t="shared" si="10"/>
        <v>0</v>
      </c>
      <c r="P545" s="100"/>
      <c r="Q545" s="3" t="str">
        <f t="shared" si="11"/>
        <v>#REF!</v>
      </c>
      <c r="R545" s="3" t="str">
        <f t="array" ref="R545">IFERROR(INDEX(Overall!$C$3:$C$389,MATCH(B545,Overall!$D$3:$D$389,0)),"No")</f>
        <v>No</v>
      </c>
      <c r="S545" s="93">
        <f t="shared" si="12"/>
        <v>1</v>
      </c>
      <c r="T545" s="136"/>
      <c r="U545" s="3" t="str">
        <f t="shared" si="13"/>
        <v/>
      </c>
      <c r="W545" s="3">
        <f t="shared" si="8"/>
        <v>0</v>
      </c>
    </row>
    <row r="546" ht="15.75" customHeight="1">
      <c r="B546" s="3" t="str">
        <f>'idp Prjimp'!N541</f>
        <v>Chandon Sullivan</v>
      </c>
      <c r="C546" s="3" t="str">
        <f>'idp Prjimp'!C541</f>
        <v>db</v>
      </c>
      <c r="D546" s="3">
        <f>'idp Prjimp'!D541</f>
        <v>1.3</v>
      </c>
      <c r="E546" s="3">
        <f>'idp Prjimp'!E541</f>
        <v>0.3</v>
      </c>
      <c r="F546" s="3">
        <f>'idp Prjimp'!F541</f>
        <v>0</v>
      </c>
      <c r="G546" s="3">
        <f>'idp Prjimp'!G541</f>
        <v>1</v>
      </c>
      <c r="H546" s="3">
        <f>'idp Prjimp'!H541</f>
        <v>5.3</v>
      </c>
      <c r="I546" s="3">
        <f>'idp Prjimp'!I541</f>
        <v>0</v>
      </c>
      <c r="J546" s="3">
        <f>'idp Prjimp'!J541</f>
        <v>23.4</v>
      </c>
      <c r="K546" s="3">
        <f>'idp Prjimp'!K541</f>
        <v>0</v>
      </c>
      <c r="L546" s="3">
        <f>'idp Prjimp'!L541</f>
        <v>0</v>
      </c>
      <c r="M546" s="3">
        <f t="shared" si="4"/>
        <v>0</v>
      </c>
      <c r="N546" s="3">
        <f t="shared" si="9"/>
        <v>0</v>
      </c>
      <c r="O546" s="3">
        <f t="shared" si="10"/>
        <v>0</v>
      </c>
      <c r="P546" s="100"/>
      <c r="Q546" s="3" t="str">
        <f t="shared" si="11"/>
        <v>#REF!</v>
      </c>
      <c r="R546" s="3" t="str">
        <f t="array" ref="R546">IFERROR(INDEX(Overall!$C$3:$C$389,MATCH(B546,Overall!$D$3:$D$389,0)),"No")</f>
        <v>No</v>
      </c>
      <c r="S546" s="93">
        <f t="shared" si="12"/>
        <v>1</v>
      </c>
      <c r="T546" s="136"/>
      <c r="U546" s="3" t="str">
        <f t="shared" si="13"/>
        <v/>
      </c>
      <c r="W546" s="3">
        <f t="shared" si="8"/>
        <v>0</v>
      </c>
    </row>
    <row r="547" ht="15.75" customHeight="1">
      <c r="B547" s="3" t="str">
        <f>'idp Prjimp'!N542</f>
        <v>Kevin Toliver</v>
      </c>
      <c r="C547" s="3" t="str">
        <f>'idp Prjimp'!C542</f>
        <v>db</v>
      </c>
      <c r="D547" s="3">
        <f>'idp Prjimp'!D542</f>
        <v>3.7</v>
      </c>
      <c r="E547" s="3">
        <f>'idp Prjimp'!E542</f>
        <v>0</v>
      </c>
      <c r="F547" s="3">
        <f>'idp Prjimp'!F542</f>
        <v>0</v>
      </c>
      <c r="G547" s="3">
        <f>'idp Prjimp'!G542</f>
        <v>0</v>
      </c>
      <c r="H547" s="3">
        <f>'idp Prjimp'!H542</f>
        <v>4.2</v>
      </c>
      <c r="I547" s="3">
        <f>'idp Prjimp'!I542</f>
        <v>0</v>
      </c>
      <c r="J547" s="3">
        <f>'idp Prjimp'!J542</f>
        <v>30.8</v>
      </c>
      <c r="K547" s="3">
        <f>'idp Prjimp'!K542</f>
        <v>0</v>
      </c>
      <c r="L547" s="3">
        <f>'idp Prjimp'!L542</f>
        <v>0</v>
      </c>
      <c r="M547" s="3">
        <f t="shared" si="4"/>
        <v>0</v>
      </c>
      <c r="N547" s="3">
        <f t="shared" si="9"/>
        <v>0</v>
      </c>
      <c r="O547" s="3">
        <f t="shared" si="10"/>
        <v>0</v>
      </c>
      <c r="P547" s="100"/>
      <c r="Q547" s="3" t="str">
        <f t="shared" si="11"/>
        <v>#REF!</v>
      </c>
      <c r="R547" s="3" t="str">
        <f t="array" ref="R547">IFERROR(INDEX(Overall!$C$3:$C$389,MATCH(B547,Overall!$D$3:$D$389,0)),"No")</f>
        <v>No</v>
      </c>
      <c r="S547" s="93">
        <f t="shared" si="12"/>
        <v>1</v>
      </c>
      <c r="T547" s="136"/>
      <c r="U547" s="3" t="str">
        <f t="shared" si="13"/>
        <v/>
      </c>
      <c r="W547" s="3">
        <f t="shared" si="8"/>
        <v>0</v>
      </c>
    </row>
    <row r="548" ht="15.75" customHeight="1">
      <c r="B548" s="3" t="str">
        <f>'idp Prjimp'!N543</f>
        <v>Tracy Walker</v>
      </c>
      <c r="C548" s="3" t="str">
        <f>'idp Prjimp'!C543</f>
        <v>db</v>
      </c>
      <c r="D548" s="3">
        <f>'idp Prjimp'!D543</f>
        <v>25.83144</v>
      </c>
      <c r="E548" s="3">
        <f>'idp Prjimp'!E543</f>
        <v>0.907365</v>
      </c>
      <c r="F548" s="3">
        <f>'idp Prjimp'!F543</f>
        <v>0.200467</v>
      </c>
      <c r="G548" s="3">
        <f>'idp Prjimp'!G543</f>
        <v>2.152296</v>
      </c>
      <c r="H548" s="3">
        <f>'idp Prjimp'!H543</f>
        <v>8.547626</v>
      </c>
      <c r="I548" s="3">
        <f>'idp Prjimp'!I543</f>
        <v>0.260739</v>
      </c>
      <c r="J548" s="3">
        <f>'idp Prjimp'!J543</f>
        <v>83.18529</v>
      </c>
      <c r="K548" s="3">
        <f>'idp Prjimp'!K543</f>
        <v>0</v>
      </c>
      <c r="L548" s="3">
        <f>'idp Prjimp'!L543</f>
        <v>0</v>
      </c>
      <c r="M548" s="3">
        <f t="shared" si="4"/>
        <v>0</v>
      </c>
      <c r="N548" s="3">
        <f t="shared" si="9"/>
        <v>0</v>
      </c>
      <c r="O548" s="3">
        <f t="shared" si="10"/>
        <v>0</v>
      </c>
      <c r="P548" s="100"/>
      <c r="Q548" s="3" t="str">
        <f t="shared" si="11"/>
        <v>#REF!</v>
      </c>
      <c r="R548" s="3" t="str">
        <f t="array" ref="R548">IFERROR(INDEX(Overall!$C$3:$C$389,MATCH(B548,Overall!$D$3:$D$389,0)),"No")</f>
        <v>No</v>
      </c>
      <c r="S548" s="93">
        <f t="shared" si="12"/>
        <v>1</v>
      </c>
      <c r="T548" s="136"/>
      <c r="U548" s="3" t="str">
        <f t="shared" si="13"/>
        <v/>
      </c>
      <c r="W548" s="3">
        <f t="shared" si="8"/>
        <v>0</v>
      </c>
    </row>
    <row r="549" ht="15.75" customHeight="1">
      <c r="B549" s="3" t="str">
        <f>'idp Prjimp'!N544</f>
        <v>Levi Wallace</v>
      </c>
      <c r="C549" s="3" t="str">
        <f>'idp Prjimp'!C544</f>
        <v>db</v>
      </c>
      <c r="D549" s="3">
        <f>'idp Prjimp'!D544</f>
        <v>11.3</v>
      </c>
      <c r="E549" s="3">
        <f>'idp Prjimp'!E544</f>
        <v>0.2</v>
      </c>
      <c r="F549" s="3">
        <f>'idp Prjimp'!F544</f>
        <v>0.178613</v>
      </c>
      <c r="G549" s="3">
        <f>'idp Prjimp'!G544</f>
        <v>1.851063</v>
      </c>
      <c r="H549" s="3">
        <f>'idp Prjimp'!H544</f>
        <v>5.327458</v>
      </c>
      <c r="I549" s="3">
        <f>'idp Prjimp'!I544</f>
        <v>0.10077</v>
      </c>
      <c r="J549" s="3">
        <f>'idp Prjimp'!J544</f>
        <v>65.62983</v>
      </c>
      <c r="K549" s="3">
        <f>'idp Prjimp'!K544</f>
        <v>0</v>
      </c>
      <c r="L549" s="3">
        <f>'idp Prjimp'!L544</f>
        <v>0</v>
      </c>
      <c r="M549" s="3">
        <f t="shared" si="4"/>
        <v>0</v>
      </c>
      <c r="N549" s="3">
        <f t="shared" si="9"/>
        <v>0</v>
      </c>
      <c r="O549" s="3">
        <f t="shared" si="10"/>
        <v>0</v>
      </c>
      <c r="P549" s="100"/>
      <c r="Q549" s="3" t="str">
        <f t="shared" si="11"/>
        <v>#REF!</v>
      </c>
      <c r="R549" s="3" t="str">
        <f t="array" ref="R549">IFERROR(INDEX(Overall!$C$3:$C$389,MATCH(B549,Overall!$D$3:$D$389,0)),"No")</f>
        <v>No</v>
      </c>
      <c r="S549" s="93">
        <f t="shared" si="12"/>
        <v>1</v>
      </c>
      <c r="T549" s="136"/>
      <c r="U549" s="3" t="str">
        <f t="shared" si="13"/>
        <v/>
      </c>
      <c r="W549" s="3">
        <f t="shared" si="8"/>
        <v>0</v>
      </c>
    </row>
    <row r="550" ht="15.75" customHeight="1">
      <c r="B550" s="3" t="str">
        <f>'idp Prjimp'!N545</f>
        <v>Denzel Ward</v>
      </c>
      <c r="C550" s="3" t="str">
        <f>'idp Prjimp'!C545</f>
        <v>db</v>
      </c>
      <c r="D550" s="3">
        <f>'idp Prjimp'!D545</f>
        <v>14.71983</v>
      </c>
      <c r="E550" s="3">
        <f>'idp Prjimp'!E545</f>
        <v>0.536827</v>
      </c>
      <c r="F550" s="3">
        <f>'idp Prjimp'!F545</f>
        <v>0.493969</v>
      </c>
      <c r="G550" s="3">
        <f>'idp Prjimp'!G545</f>
        <v>3.032763</v>
      </c>
      <c r="H550" s="3">
        <f>'idp Prjimp'!H545</f>
        <v>12.60677</v>
      </c>
      <c r="I550" s="3">
        <f>'idp Prjimp'!I545</f>
        <v>0</v>
      </c>
      <c r="J550" s="3">
        <f>'idp Prjimp'!J545</f>
        <v>52.52947</v>
      </c>
      <c r="K550" s="3">
        <f>'idp Prjimp'!K545</f>
        <v>0</v>
      </c>
      <c r="L550" s="3">
        <f>'idp Prjimp'!L545</f>
        <v>0</v>
      </c>
      <c r="M550" s="3">
        <f t="shared" si="4"/>
        <v>0</v>
      </c>
      <c r="N550" s="3">
        <f t="shared" si="9"/>
        <v>0</v>
      </c>
      <c r="O550" s="3">
        <f t="shared" si="10"/>
        <v>0</v>
      </c>
      <c r="P550" s="100"/>
      <c r="Q550" s="3" t="str">
        <f t="shared" si="11"/>
        <v>#REF!</v>
      </c>
      <c r="R550" s="3" t="str">
        <f t="array" ref="R550">IFERROR(INDEX(Overall!$C$3:$C$389,MATCH(B550,Overall!$D$3:$D$389,0)),"No")</f>
        <v>No</v>
      </c>
      <c r="S550" s="93">
        <f t="shared" si="12"/>
        <v>1</v>
      </c>
      <c r="T550" s="136"/>
      <c r="U550" s="3" t="str">
        <f t="shared" si="13"/>
        <v/>
      </c>
      <c r="W550" s="3">
        <f t="shared" si="8"/>
        <v>0</v>
      </c>
    </row>
    <row r="551" ht="15.75" customHeight="1">
      <c r="B551" s="3" t="str">
        <f>'idp Prjimp'!N546</f>
        <v>Armani Watts</v>
      </c>
      <c r="C551" s="3" t="str">
        <f>'idp Prjimp'!C546</f>
        <v>db</v>
      </c>
      <c r="D551" s="3">
        <f>'idp Prjimp'!D546</f>
        <v>1.8</v>
      </c>
      <c r="E551" s="3">
        <f>'idp Prjimp'!E546</f>
        <v>0</v>
      </c>
      <c r="F551" s="3">
        <f>'idp Prjimp'!F546</f>
        <v>0</v>
      </c>
      <c r="G551" s="3">
        <f>'idp Prjimp'!G546</f>
        <v>0</v>
      </c>
      <c r="H551" s="3">
        <f>'idp Prjimp'!H546</f>
        <v>0</v>
      </c>
      <c r="I551" s="3">
        <f>'idp Prjimp'!I546</f>
        <v>1.1</v>
      </c>
      <c r="J551" s="3">
        <f>'idp Prjimp'!J546</f>
        <v>1.9</v>
      </c>
      <c r="K551" s="3">
        <f>'idp Prjimp'!K546</f>
        <v>0</v>
      </c>
      <c r="L551" s="3">
        <f>'idp Prjimp'!L546</f>
        <v>0</v>
      </c>
      <c r="M551" s="3">
        <f t="shared" si="4"/>
        <v>0</v>
      </c>
      <c r="N551" s="3">
        <f t="shared" si="9"/>
        <v>0</v>
      </c>
      <c r="O551" s="3">
        <f t="shared" si="10"/>
        <v>0</v>
      </c>
      <c r="P551" s="100"/>
      <c r="Q551" s="3" t="str">
        <f t="shared" si="11"/>
        <v>#REF!</v>
      </c>
      <c r="R551" s="3" t="str">
        <f t="array" ref="R551">IFERROR(INDEX(Overall!$C$3:$C$389,MATCH(B551,Overall!$D$3:$D$389,0)),"No")</f>
        <v>No</v>
      </c>
      <c r="S551" s="93">
        <f t="shared" si="12"/>
        <v>1</v>
      </c>
      <c r="T551" s="136"/>
      <c r="U551" s="3" t="str">
        <f t="shared" si="13"/>
        <v/>
      </c>
      <c r="W551" s="3">
        <f t="shared" si="8"/>
        <v>0</v>
      </c>
    </row>
    <row r="552" ht="15.75" customHeight="1">
      <c r="B552" s="3" t="str">
        <f>'idp Prjimp'!N547</f>
        <v>Jordan Whitehead</v>
      </c>
      <c r="C552" s="3" t="str">
        <f>'idp Prjimp'!C547</f>
        <v>db</v>
      </c>
      <c r="D552" s="3">
        <f>'idp Prjimp'!D547</f>
        <v>17.32776</v>
      </c>
      <c r="E552" s="3">
        <f>'idp Prjimp'!E547</f>
        <v>0.536827</v>
      </c>
      <c r="F552" s="3">
        <f>'idp Prjimp'!F547</f>
        <v>0</v>
      </c>
      <c r="G552" s="3">
        <f>'idp Prjimp'!G547</f>
        <v>0.845609</v>
      </c>
      <c r="H552" s="3">
        <f>'idp Prjimp'!H547</f>
        <v>6.771955</v>
      </c>
      <c r="I552" s="3">
        <f>'idp Prjimp'!I547</f>
        <v>0.092635</v>
      </c>
      <c r="J552" s="3">
        <f>'idp Prjimp'!J547</f>
        <v>50.09037</v>
      </c>
      <c r="K552" s="3">
        <f>'idp Prjimp'!K547</f>
        <v>0</v>
      </c>
      <c r="L552" s="3">
        <f>'idp Prjimp'!L547</f>
        <v>0</v>
      </c>
      <c r="M552" s="3">
        <f t="shared" si="4"/>
        <v>0</v>
      </c>
      <c r="N552" s="3">
        <f t="shared" si="9"/>
        <v>0</v>
      </c>
      <c r="O552" s="3">
        <f t="shared" si="10"/>
        <v>0</v>
      </c>
      <c r="P552" s="100"/>
      <c r="Q552" s="3" t="str">
        <f t="shared" si="11"/>
        <v>#REF!</v>
      </c>
      <c r="R552" s="3" t="str">
        <f t="array" ref="R552">IFERROR(INDEX(Overall!$C$3:$C$389,MATCH(B552,Overall!$D$3:$D$389,0)),"No")</f>
        <v>No</v>
      </c>
      <c r="S552" s="93">
        <f t="shared" si="12"/>
        <v>1</v>
      </c>
      <c r="T552" s="136"/>
      <c r="U552" s="3" t="str">
        <f t="shared" si="13"/>
        <v/>
      </c>
      <c r="W552" s="3">
        <f t="shared" si="8"/>
        <v>0</v>
      </c>
    </row>
    <row r="553" ht="15.75" customHeight="1">
      <c r="B553" s="3" t="str">
        <f>'idp Prjimp'!N548</f>
        <v>Isaac Yiadom</v>
      </c>
      <c r="C553" s="3" t="str">
        <f>'idp Prjimp'!C548</f>
        <v>db</v>
      </c>
      <c r="D553" s="3">
        <f>'idp Prjimp'!D548</f>
        <v>11.2</v>
      </c>
      <c r="E553" s="3">
        <f>'idp Prjimp'!E548</f>
        <v>0</v>
      </c>
      <c r="F553" s="3">
        <f>'idp Prjimp'!F548</f>
        <v>0</v>
      </c>
      <c r="G553" s="3">
        <f>'idp Prjimp'!G548</f>
        <v>0.7</v>
      </c>
      <c r="H553" s="3">
        <f>'idp Prjimp'!H548</f>
        <v>7</v>
      </c>
      <c r="I553" s="3">
        <f>'idp Prjimp'!I548</f>
        <v>0</v>
      </c>
      <c r="J553" s="3">
        <f>'idp Prjimp'!J548</f>
        <v>36.3</v>
      </c>
      <c r="K553" s="3">
        <f>'idp Prjimp'!K548</f>
        <v>0</v>
      </c>
      <c r="L553" s="3">
        <f>'idp Prjimp'!L548</f>
        <v>0</v>
      </c>
      <c r="M553" s="3">
        <f t="shared" si="4"/>
        <v>0</v>
      </c>
      <c r="N553" s="3">
        <f t="shared" si="9"/>
        <v>0</v>
      </c>
      <c r="O553" s="3">
        <f t="shared" si="10"/>
        <v>0</v>
      </c>
      <c r="P553" s="100"/>
      <c r="Q553" s="3" t="str">
        <f t="shared" si="11"/>
        <v>#REF!</v>
      </c>
      <c r="R553" s="3" t="str">
        <f t="array" ref="R553">IFERROR(INDEX(Overall!$C$3:$C$389,MATCH(B553,Overall!$D$3:$D$389,0)),"No")</f>
        <v>No</v>
      </c>
      <c r="S553" s="93">
        <f t="shared" si="12"/>
        <v>1</v>
      </c>
      <c r="T553" s="136"/>
      <c r="U553" s="3" t="str">
        <f t="shared" si="13"/>
        <v/>
      </c>
      <c r="W553" s="3">
        <f t="shared" si="8"/>
        <v>0</v>
      </c>
    </row>
    <row r="554" ht="15.75" customHeight="1">
      <c r="B554" s="3" t="str">
        <f>'idp Prjimp'!N549</f>
        <v>Jaire Alexander</v>
      </c>
      <c r="C554" s="3" t="str">
        <f>'idp Prjimp'!C549</f>
        <v>db</v>
      </c>
      <c r="D554" s="3">
        <f>'idp Prjimp'!D549</f>
        <v>5.9</v>
      </c>
      <c r="E554" s="3">
        <f>'idp Prjimp'!E549</f>
        <v>0.4</v>
      </c>
      <c r="F554" s="3">
        <f>'idp Prjimp'!F549</f>
        <v>0.638151</v>
      </c>
      <c r="G554" s="3">
        <f>'idp Prjimp'!G549</f>
        <v>1.40453</v>
      </c>
      <c r="H554" s="3">
        <f>'idp Prjimp'!H549</f>
        <v>11.86518</v>
      </c>
      <c r="I554" s="3">
        <f>'idp Prjimp'!I549</f>
        <v>0.10077</v>
      </c>
      <c r="J554" s="3">
        <f>'idp Prjimp'!J549</f>
        <v>57.92971</v>
      </c>
      <c r="K554" s="3">
        <f>'idp Prjimp'!K549</f>
        <v>0</v>
      </c>
      <c r="L554" s="3">
        <f>'idp Prjimp'!L549</f>
        <v>0</v>
      </c>
      <c r="M554" s="3">
        <f t="shared" si="4"/>
        <v>0</v>
      </c>
      <c r="N554" s="3">
        <f t="shared" si="9"/>
        <v>0</v>
      </c>
      <c r="O554" s="3">
        <f t="shared" si="10"/>
        <v>0</v>
      </c>
      <c r="P554" s="100"/>
      <c r="Q554" s="3" t="str">
        <f t="shared" si="11"/>
        <v>#REF!</v>
      </c>
      <c r="R554" s="3" t="str">
        <f t="array" ref="R554">IFERROR(INDEX(Overall!$C$3:$C$389,MATCH(B554,Overall!$D$3:$D$389,0)),"No")</f>
        <v>No</v>
      </c>
      <c r="S554" s="93">
        <f t="shared" si="12"/>
        <v>1</v>
      </c>
      <c r="T554" s="136"/>
      <c r="U554" s="3" t="str">
        <f t="shared" si="13"/>
        <v/>
      </c>
      <c r="W554" s="3">
        <f t="shared" si="8"/>
        <v>0</v>
      </c>
    </row>
    <row r="555" ht="15.75" customHeight="1">
      <c r="B555" s="3" t="str">
        <f>'idp Prjimp'!N550</f>
        <v>Marcus Allen</v>
      </c>
      <c r="C555" s="3" t="str">
        <f>'idp Prjimp'!C550</f>
        <v>db</v>
      </c>
      <c r="D555" s="3">
        <f>'idp Prjimp'!D550</f>
        <v>0</v>
      </c>
      <c r="E555" s="3">
        <f>'idp Prjimp'!E550</f>
        <v>0</v>
      </c>
      <c r="F555" s="3">
        <f>'idp Prjimp'!F550</f>
        <v>0</v>
      </c>
      <c r="G555" s="3">
        <f>'idp Prjimp'!G550</f>
        <v>0</v>
      </c>
      <c r="H555" s="3">
        <f>'idp Prjimp'!H550</f>
        <v>0</v>
      </c>
      <c r="I555" s="3">
        <f>'idp Prjimp'!I550</f>
        <v>0</v>
      </c>
      <c r="J555" s="3">
        <f>'idp Prjimp'!J550</f>
        <v>0.08</v>
      </c>
      <c r="K555" s="3">
        <f>'idp Prjimp'!K550</f>
        <v>0</v>
      </c>
      <c r="L555" s="3">
        <f>'idp Prjimp'!L550</f>
        <v>0</v>
      </c>
      <c r="M555" s="3">
        <f t="shared" si="4"/>
        <v>0</v>
      </c>
      <c r="N555" s="3">
        <f t="shared" si="9"/>
        <v>0</v>
      </c>
      <c r="O555" s="3">
        <f t="shared" si="10"/>
        <v>0</v>
      </c>
      <c r="P555" s="100"/>
      <c r="Q555" s="3" t="str">
        <f t="shared" si="11"/>
        <v>#REF!</v>
      </c>
      <c r="R555" s="3" t="str">
        <f t="array" ref="R555">IFERROR(INDEX(Overall!$C$3:$C$389,MATCH(B555,Overall!$D$3:$D$389,0)),"No")</f>
        <v>No</v>
      </c>
      <c r="S555" s="93">
        <f t="shared" si="12"/>
        <v>1</v>
      </c>
      <c r="T555" s="136"/>
      <c r="U555" s="3" t="str">
        <f t="shared" si="13"/>
        <v/>
      </c>
      <c r="W555" s="3">
        <f t="shared" si="8"/>
        <v>0</v>
      </c>
    </row>
    <row r="556" ht="15.75" customHeight="1">
      <c r="B556" s="3" t="str">
        <f>'idp Prjimp'!N551</f>
        <v>Troy Apke</v>
      </c>
      <c r="C556" s="3" t="str">
        <f>'idp Prjimp'!C551</f>
        <v>db</v>
      </c>
      <c r="D556" s="3">
        <f>'idp Prjimp'!D551</f>
        <v>1.1</v>
      </c>
      <c r="E556" s="3">
        <f>'idp Prjimp'!E551</f>
        <v>0</v>
      </c>
      <c r="F556" s="3">
        <f>'idp Prjimp'!F551</f>
        <v>0</v>
      </c>
      <c r="G556" s="3">
        <f>'idp Prjimp'!G551</f>
        <v>0.2</v>
      </c>
      <c r="H556" s="3">
        <f>'idp Prjimp'!H551</f>
        <v>0.2</v>
      </c>
      <c r="I556" s="3">
        <f>'idp Prjimp'!I551</f>
        <v>0</v>
      </c>
      <c r="J556" s="3">
        <f>'idp Prjimp'!J551</f>
        <v>8.3</v>
      </c>
      <c r="K556" s="3">
        <f>'idp Prjimp'!K551</f>
        <v>0</v>
      </c>
      <c r="L556" s="3">
        <f>'idp Prjimp'!L551</f>
        <v>0</v>
      </c>
      <c r="M556" s="3">
        <f t="shared" si="4"/>
        <v>0</v>
      </c>
      <c r="N556" s="3">
        <f t="shared" si="9"/>
        <v>0</v>
      </c>
      <c r="O556" s="3">
        <f t="shared" si="10"/>
        <v>0</v>
      </c>
      <c r="P556" s="100"/>
      <c r="Q556" s="3" t="str">
        <f t="shared" si="11"/>
        <v>#REF!</v>
      </c>
      <c r="R556" s="3" t="str">
        <f t="array" ref="R556">IFERROR(INDEX(Overall!$C$3:$C$389,MATCH(B556,Overall!$D$3:$D$389,0)),"No")</f>
        <v>No</v>
      </c>
      <c r="S556" s="93">
        <f t="shared" si="12"/>
        <v>1</v>
      </c>
      <c r="T556" s="136"/>
      <c r="U556" s="3" t="str">
        <f t="shared" si="13"/>
        <v/>
      </c>
      <c r="W556" s="3">
        <f t="shared" si="8"/>
        <v>0</v>
      </c>
    </row>
    <row r="557" ht="15.75" customHeight="1">
      <c r="B557" s="3" t="str">
        <f>'idp Prjimp'!N552</f>
        <v>Anthony Averett</v>
      </c>
      <c r="C557" s="3" t="str">
        <f>'idp Prjimp'!C552</f>
        <v>db</v>
      </c>
      <c r="D557" s="3">
        <f>'idp Prjimp'!D552</f>
        <v>1.3</v>
      </c>
      <c r="E557" s="3">
        <f>'idp Prjimp'!E552</f>
        <v>0</v>
      </c>
      <c r="F557" s="3">
        <f>'idp Prjimp'!F552</f>
        <v>0</v>
      </c>
      <c r="G557" s="3">
        <f>'idp Prjimp'!G552</f>
        <v>0</v>
      </c>
      <c r="H557" s="3">
        <f>'idp Prjimp'!H552</f>
        <v>0.2</v>
      </c>
      <c r="I557" s="3">
        <f>'idp Prjimp'!I552</f>
        <v>0</v>
      </c>
      <c r="J557" s="3">
        <f>'idp Prjimp'!J552</f>
        <v>10.8</v>
      </c>
      <c r="K557" s="3">
        <f>'idp Prjimp'!K552</f>
        <v>0</v>
      </c>
      <c r="L557" s="3">
        <f>'idp Prjimp'!L552</f>
        <v>0</v>
      </c>
      <c r="M557" s="3">
        <f t="shared" si="4"/>
        <v>0</v>
      </c>
      <c r="N557" s="3">
        <f t="shared" si="9"/>
        <v>0</v>
      </c>
      <c r="O557" s="3">
        <f t="shared" si="10"/>
        <v>0</v>
      </c>
      <c r="P557" s="100"/>
      <c r="Q557" s="3" t="str">
        <f t="shared" si="11"/>
        <v>#REF!</v>
      </c>
      <c r="R557" s="3" t="str">
        <f t="array" ref="R557">IFERROR(INDEX(Overall!$C$3:$C$389,MATCH(B557,Overall!$D$3:$D$389,0)),"No")</f>
        <v>No</v>
      </c>
      <c r="S557" s="93">
        <f t="shared" si="12"/>
        <v>1</v>
      </c>
      <c r="T557" s="136"/>
      <c r="U557" s="3" t="str">
        <f t="shared" si="13"/>
        <v/>
      </c>
      <c r="W557" s="3">
        <f t="shared" si="8"/>
        <v>0</v>
      </c>
    </row>
    <row r="558" ht="15.75" customHeight="1">
      <c r="B558" s="3" t="str">
        <f>'idp Prjimp'!N553</f>
        <v>Jessie Bates III</v>
      </c>
      <c r="C558" s="3" t="str">
        <f>'idp Prjimp'!C553</f>
        <v>db</v>
      </c>
      <c r="D558" s="3">
        <f>'idp Prjimp'!D553</f>
        <v>30.46091</v>
      </c>
      <c r="E558" s="3">
        <f>'idp Prjimp'!E553</f>
        <v>0</v>
      </c>
      <c r="F558" s="3">
        <f>'idp Prjimp'!F553</f>
        <v>0.688171</v>
      </c>
      <c r="G558" s="3">
        <f>'idp Prjimp'!G553</f>
        <v>2.173502</v>
      </c>
      <c r="H558" s="3">
        <f>'idp Prjimp'!H553</f>
        <v>7.563911</v>
      </c>
      <c r="I558" s="3">
        <f>'idp Prjimp'!I553</f>
        <v>0.095428</v>
      </c>
      <c r="J558" s="3">
        <f>'idp Prjimp'!J553</f>
        <v>80.8628</v>
      </c>
      <c r="K558" s="3">
        <f>'idp Prjimp'!K553</f>
        <v>0</v>
      </c>
      <c r="L558" s="3">
        <f>'idp Prjimp'!L553</f>
        <v>0</v>
      </c>
      <c r="M558" s="3">
        <f t="shared" si="4"/>
        <v>0</v>
      </c>
      <c r="N558" s="3">
        <f t="shared" si="9"/>
        <v>0</v>
      </c>
      <c r="O558" s="3">
        <f t="shared" si="10"/>
        <v>0</v>
      </c>
      <c r="P558" s="100"/>
      <c r="Q558" s="3" t="str">
        <f t="shared" si="11"/>
        <v>#REF!</v>
      </c>
      <c r="R558" s="3" t="str">
        <f t="array" ref="R558">IFERROR(INDEX(Overall!$C$3:$C$389,MATCH(B558,Overall!$D$3:$D$389,0)),"No")</f>
        <v>No</v>
      </c>
      <c r="S558" s="93">
        <f t="shared" si="12"/>
        <v>1</v>
      </c>
      <c r="T558" s="136"/>
      <c r="U558" s="3" t="str">
        <f t="shared" si="13"/>
        <v/>
      </c>
      <c r="W558" s="3">
        <f t="shared" si="8"/>
        <v>0</v>
      </c>
    </row>
    <row r="559" ht="15.75" customHeight="1">
      <c r="B559" s="3" t="str">
        <f>'idp Prjimp'!N554</f>
        <v>Tony Brown</v>
      </c>
      <c r="C559" s="3" t="str">
        <f>'idp Prjimp'!C554</f>
        <v>db</v>
      </c>
      <c r="D559" s="3">
        <f>'idp Prjimp'!D554</f>
        <v>0.03</v>
      </c>
      <c r="E559" s="3">
        <f>'idp Prjimp'!E554</f>
        <v>0</v>
      </c>
      <c r="F559" s="3">
        <f>'idp Prjimp'!F554</f>
        <v>0</v>
      </c>
      <c r="G559" s="3">
        <f>'idp Prjimp'!G554</f>
        <v>0</v>
      </c>
      <c r="H559" s="3">
        <f>'idp Prjimp'!H554</f>
        <v>0</v>
      </c>
      <c r="I559" s="3">
        <f>'idp Prjimp'!I554</f>
        <v>0</v>
      </c>
      <c r="J559" s="3">
        <f>'idp Prjimp'!J554</f>
        <v>0.1</v>
      </c>
      <c r="K559" s="3">
        <f>'idp Prjimp'!K554</f>
        <v>0</v>
      </c>
      <c r="L559" s="3">
        <f>'idp Prjimp'!L554</f>
        <v>0</v>
      </c>
      <c r="M559" s="3">
        <f t="shared" si="4"/>
        <v>0</v>
      </c>
      <c r="N559" s="3">
        <f t="shared" si="9"/>
        <v>0</v>
      </c>
      <c r="O559" s="3">
        <f t="shared" si="10"/>
        <v>0</v>
      </c>
      <c r="P559" s="100"/>
      <c r="Q559" s="3" t="str">
        <f t="shared" si="11"/>
        <v>#REF!</v>
      </c>
      <c r="R559" s="3" t="str">
        <f t="array" ref="R559">IFERROR(INDEX(Overall!$C$3:$C$389,MATCH(B559,Overall!$D$3:$D$389,0)),"No")</f>
        <v>No</v>
      </c>
      <c r="S559" s="93">
        <f t="shared" si="12"/>
        <v>1</v>
      </c>
      <c r="T559" s="136"/>
      <c r="U559" s="3" t="str">
        <f t="shared" si="13"/>
        <v/>
      </c>
      <c r="W559" s="3">
        <f t="shared" si="8"/>
        <v>0</v>
      </c>
    </row>
    <row r="560" ht="15.75" customHeight="1">
      <c r="B560" s="3" t="str">
        <f>'idp Prjimp'!N555</f>
        <v>Grant Haley</v>
      </c>
      <c r="C560" s="3" t="str">
        <f>'idp Prjimp'!C555</f>
        <v>db</v>
      </c>
      <c r="D560" s="3">
        <f>'idp Prjimp'!D555</f>
        <v>12.7</v>
      </c>
      <c r="E560" s="3">
        <f>'idp Prjimp'!E555</f>
        <v>0</v>
      </c>
      <c r="F560" s="3">
        <f>'idp Prjimp'!F555</f>
        <v>0</v>
      </c>
      <c r="G560" s="3">
        <f>'idp Prjimp'!G555</f>
        <v>0.7</v>
      </c>
      <c r="H560" s="3">
        <f>'idp Prjimp'!H555</f>
        <v>2.3</v>
      </c>
      <c r="I560" s="3">
        <f>'idp Prjimp'!I555</f>
        <v>0.1</v>
      </c>
      <c r="J560" s="3">
        <f>'idp Prjimp'!J555</f>
        <v>45.3</v>
      </c>
      <c r="K560" s="3">
        <f>'idp Prjimp'!K555</f>
        <v>0</v>
      </c>
      <c r="L560" s="3">
        <f>'idp Prjimp'!L555</f>
        <v>0</v>
      </c>
      <c r="M560" s="3">
        <f t="shared" si="4"/>
        <v>0</v>
      </c>
      <c r="N560" s="3">
        <f t="shared" si="9"/>
        <v>0</v>
      </c>
      <c r="O560" s="3">
        <f t="shared" si="10"/>
        <v>0</v>
      </c>
      <c r="P560" s="100"/>
      <c r="Q560" s="3" t="str">
        <f t="shared" si="11"/>
        <v>#REF!</v>
      </c>
      <c r="R560" s="3" t="str">
        <f t="array" ref="R560">IFERROR(INDEX(Overall!$C$3:$C$389,MATCH(B560,Overall!$D$3:$D$389,0)),"No")</f>
        <v>No</v>
      </c>
      <c r="S560" s="93">
        <f t="shared" si="12"/>
        <v>1</v>
      </c>
      <c r="T560" s="136"/>
      <c r="U560" s="3" t="str">
        <f t="shared" si="13"/>
        <v/>
      </c>
      <c r="W560" s="3">
        <f t="shared" si="8"/>
        <v>0</v>
      </c>
    </row>
    <row r="561" ht="15.75" customHeight="1">
      <c r="B561" s="3" t="str">
        <f>'idp Prjimp'!N556</f>
        <v>Davontae Harris</v>
      </c>
      <c r="C561" s="3" t="str">
        <f>'idp Prjimp'!C556</f>
        <v>db</v>
      </c>
      <c r="D561" s="3">
        <f>'idp Prjimp'!D556</f>
        <v>4.3</v>
      </c>
      <c r="E561" s="3">
        <f>'idp Prjimp'!E556</f>
        <v>0</v>
      </c>
      <c r="F561" s="3">
        <f>'idp Prjimp'!F556</f>
        <v>0</v>
      </c>
      <c r="G561" s="3">
        <f>'idp Prjimp'!G556</f>
        <v>0</v>
      </c>
      <c r="H561" s="3">
        <f>'idp Prjimp'!H556</f>
        <v>2.2</v>
      </c>
      <c r="I561" s="3">
        <f>'idp Prjimp'!I556</f>
        <v>0</v>
      </c>
      <c r="J561" s="3">
        <f>'idp Prjimp'!J556</f>
        <v>19.2</v>
      </c>
      <c r="K561" s="3">
        <f>'idp Prjimp'!K556</f>
        <v>0</v>
      </c>
      <c r="L561" s="3">
        <f>'idp Prjimp'!L556</f>
        <v>0</v>
      </c>
      <c r="M561" s="3">
        <f t="shared" si="4"/>
        <v>0</v>
      </c>
      <c r="N561" s="3">
        <f t="shared" si="9"/>
        <v>0</v>
      </c>
      <c r="O561" s="3">
        <f t="shared" si="10"/>
        <v>0</v>
      </c>
      <c r="P561" s="100"/>
      <c r="Q561" s="3" t="str">
        <f t="shared" si="11"/>
        <v>#REF!</v>
      </c>
      <c r="R561" s="3" t="str">
        <f t="array" ref="R561">IFERROR(INDEX(Overall!$C$3:$C$389,MATCH(B561,Overall!$D$3:$D$389,0)),"No")</f>
        <v>No</v>
      </c>
      <c r="S561" s="93">
        <f t="shared" si="12"/>
        <v>1</v>
      </c>
      <c r="T561" s="136"/>
      <c r="U561" s="3" t="str">
        <f t="shared" si="13"/>
        <v/>
      </c>
      <c r="W561" s="3">
        <f t="shared" si="8"/>
        <v>0</v>
      </c>
    </row>
    <row r="562" ht="15.75" customHeight="1">
      <c r="B562" s="3" t="str">
        <f>'idp Prjimp'!N557</f>
        <v>Marcell Harris</v>
      </c>
      <c r="C562" s="3" t="str">
        <f>'idp Prjimp'!C557</f>
        <v>db</v>
      </c>
      <c r="D562" s="3">
        <f>'idp Prjimp'!D557</f>
        <v>14.2</v>
      </c>
      <c r="E562" s="3">
        <f>'idp Prjimp'!E557</f>
        <v>2.1</v>
      </c>
      <c r="F562" s="3">
        <f>'idp Prjimp'!F557</f>
        <v>1</v>
      </c>
      <c r="G562" s="3">
        <f>'idp Prjimp'!G557</f>
        <v>0</v>
      </c>
      <c r="H562" s="3">
        <f>'idp Prjimp'!H557</f>
        <v>4.4</v>
      </c>
      <c r="I562" s="3">
        <f>'idp Prjimp'!I557</f>
        <v>0</v>
      </c>
      <c r="J562" s="3">
        <f>'idp Prjimp'!J557</f>
        <v>13.9</v>
      </c>
      <c r="K562" s="3">
        <f>'idp Prjimp'!K557</f>
        <v>0</v>
      </c>
      <c r="L562" s="3">
        <f>'idp Prjimp'!L557</f>
        <v>0</v>
      </c>
      <c r="M562" s="3">
        <f t="shared" si="4"/>
        <v>0</v>
      </c>
      <c r="N562" s="3">
        <f t="shared" si="9"/>
        <v>0</v>
      </c>
      <c r="O562" s="3">
        <f t="shared" si="10"/>
        <v>0</v>
      </c>
      <c r="P562" s="100"/>
      <c r="Q562" s="3" t="str">
        <f t="shared" si="11"/>
        <v>#REF!</v>
      </c>
      <c r="R562" s="3" t="str">
        <f t="array" ref="R562">IFERROR(INDEX(Overall!$C$3:$C$389,MATCH(B562,Overall!$D$3:$D$389,0)),"No")</f>
        <v>No</v>
      </c>
      <c r="S562" s="93">
        <f t="shared" si="12"/>
        <v>1</v>
      </c>
      <c r="T562" s="136"/>
      <c r="U562" s="3" t="str">
        <f t="shared" si="13"/>
        <v/>
      </c>
      <c r="W562" s="3">
        <f t="shared" si="8"/>
        <v>0</v>
      </c>
    </row>
    <row r="563" ht="15.75" customHeight="1">
      <c r="B563" s="3" t="str">
        <f>'idp Prjimp'!N558</f>
        <v>Ronnie Harrison</v>
      </c>
      <c r="C563" s="3" t="str">
        <f>'idp Prjimp'!C558</f>
        <v>db</v>
      </c>
      <c r="D563" s="3">
        <f>'idp Prjimp'!D558</f>
        <v>27.30524</v>
      </c>
      <c r="E563" s="3">
        <f>'idp Prjimp'!E558</f>
        <v>0.861048</v>
      </c>
      <c r="F563" s="3">
        <f>'idp Prjimp'!F558</f>
        <v>0.766751</v>
      </c>
      <c r="G563" s="3">
        <f>'idp Prjimp'!G558</f>
        <v>2.147004</v>
      </c>
      <c r="H563" s="3">
        <f>'idp Prjimp'!H558</f>
        <v>9.630019</v>
      </c>
      <c r="I563" s="3">
        <f>'idp Prjimp'!I558</f>
        <v>1.906518</v>
      </c>
      <c r="J563" s="3">
        <f>'idp Prjimp'!J558</f>
        <v>55.40564</v>
      </c>
      <c r="K563" s="3">
        <f>'idp Prjimp'!K558</f>
        <v>0</v>
      </c>
      <c r="L563" s="3">
        <f>'idp Prjimp'!L558</f>
        <v>0</v>
      </c>
      <c r="M563" s="3">
        <f t="shared" si="4"/>
        <v>0</v>
      </c>
      <c r="N563" s="3">
        <f t="shared" si="9"/>
        <v>0</v>
      </c>
      <c r="O563" s="3">
        <f t="shared" si="10"/>
        <v>0</v>
      </c>
      <c r="P563" s="100"/>
      <c r="Q563" s="3" t="str">
        <f t="shared" si="11"/>
        <v>#REF!</v>
      </c>
      <c r="R563" s="3" t="str">
        <f t="array" ref="R563">IFERROR(INDEX(Overall!$C$3:$C$389,MATCH(B563,Overall!$D$3:$D$389,0)),"No")</f>
        <v>No</v>
      </c>
      <c r="S563" s="93">
        <f t="shared" si="12"/>
        <v>1</v>
      </c>
      <c r="T563" s="136"/>
      <c r="U563" s="3" t="str">
        <f t="shared" si="13"/>
        <v/>
      </c>
      <c r="W563" s="3">
        <f t="shared" si="8"/>
        <v>0</v>
      </c>
    </row>
    <row r="564" ht="15.75" customHeight="1">
      <c r="B564" s="3" t="str">
        <f>'idp Prjimp'!N559</f>
        <v>Sean Chandler</v>
      </c>
      <c r="C564" s="3" t="str">
        <f>'idp Prjimp'!C559</f>
        <v>db</v>
      </c>
      <c r="D564" s="3">
        <f>'idp Prjimp'!D559</f>
        <v>3.1</v>
      </c>
      <c r="E564" s="3">
        <f>'idp Prjimp'!E559</f>
        <v>0</v>
      </c>
      <c r="F564" s="3">
        <f>'idp Prjimp'!F559</f>
        <v>0</v>
      </c>
      <c r="G564" s="3">
        <f>'idp Prjimp'!G559</f>
        <v>0</v>
      </c>
      <c r="H564" s="3">
        <f>'idp Prjimp'!H559</f>
        <v>1</v>
      </c>
      <c r="I564" s="3">
        <f>'idp Prjimp'!I559</f>
        <v>0</v>
      </c>
      <c r="J564" s="3">
        <f>'idp Prjimp'!J559</f>
        <v>4</v>
      </c>
      <c r="K564" s="3">
        <f>'idp Prjimp'!K559</f>
        <v>0</v>
      </c>
      <c r="L564" s="3">
        <f>'idp Prjimp'!L559</f>
        <v>0</v>
      </c>
      <c r="M564" s="3">
        <f t="shared" si="4"/>
        <v>0</v>
      </c>
      <c r="N564" s="3">
        <f t="shared" si="9"/>
        <v>0</v>
      </c>
      <c r="O564" s="3">
        <f t="shared" si="10"/>
        <v>0</v>
      </c>
      <c r="P564" s="100"/>
      <c r="Q564" s="3" t="str">
        <f t="shared" si="11"/>
        <v>#REF!</v>
      </c>
      <c r="R564" s="3" t="str">
        <f t="array" ref="R564">IFERROR(INDEX(Overall!$C$3:$C$389,MATCH(B564,Overall!$D$3:$D$389,0)),"No")</f>
        <v>No</v>
      </c>
      <c r="S564" s="93">
        <f t="shared" si="12"/>
        <v>1</v>
      </c>
      <c r="T564" s="136"/>
      <c r="U564" s="3" t="str">
        <f t="shared" si="13"/>
        <v/>
      </c>
      <c r="W564" s="3">
        <f t="shared" si="8"/>
        <v>0</v>
      </c>
    </row>
    <row r="565" ht="15.75" customHeight="1">
      <c r="B565" s="3" t="str">
        <f>'idp Prjimp'!N560</f>
        <v>Dane Cruikshank</v>
      </c>
      <c r="C565" s="3" t="str">
        <f>'idp Prjimp'!C560</f>
        <v>db</v>
      </c>
      <c r="D565" s="3">
        <f>'idp Prjimp'!D560</f>
        <v>0</v>
      </c>
      <c r="E565" s="3">
        <f>'idp Prjimp'!E560</f>
        <v>0</v>
      </c>
      <c r="F565" s="3">
        <f>'idp Prjimp'!F560</f>
        <v>0</v>
      </c>
      <c r="G565" s="3">
        <f>'idp Prjimp'!G560</f>
        <v>0</v>
      </c>
      <c r="H565" s="3">
        <f>'idp Prjimp'!H560</f>
        <v>0.02</v>
      </c>
      <c r="I565" s="3">
        <f>'idp Prjimp'!I560</f>
        <v>0</v>
      </c>
      <c r="J565" s="3">
        <f>'idp Prjimp'!J560</f>
        <v>0</v>
      </c>
      <c r="K565" s="3">
        <f>'idp Prjimp'!K560</f>
        <v>0</v>
      </c>
      <c r="L565" s="3">
        <f>'idp Prjimp'!L560</f>
        <v>0</v>
      </c>
      <c r="M565" s="3">
        <f t="shared" si="4"/>
        <v>0</v>
      </c>
      <c r="N565" s="3">
        <f t="shared" si="9"/>
        <v>0</v>
      </c>
      <c r="O565" s="3">
        <f t="shared" si="10"/>
        <v>0</v>
      </c>
      <c r="P565" s="100"/>
      <c r="Q565" s="3" t="str">
        <f t="shared" si="11"/>
        <v>#REF!</v>
      </c>
      <c r="R565" s="3" t="str">
        <f t="array" ref="R565">IFERROR(INDEX(Overall!$C$3:$C$389,MATCH(B565,Overall!$D$3:$D$389,0)),"No")</f>
        <v>No</v>
      </c>
      <c r="S565" s="93">
        <f t="shared" si="12"/>
        <v>1</v>
      </c>
      <c r="T565" s="136"/>
      <c r="U565" s="3" t="str">
        <f t="shared" si="13"/>
        <v/>
      </c>
      <c r="W565" s="3">
        <f t="shared" si="8"/>
        <v>0</v>
      </c>
    </row>
    <row r="566" ht="15.75" customHeight="1">
      <c r="B566" s="3" t="str">
        <f>'idp Prjimp'!N561</f>
        <v>Carlton Davis</v>
      </c>
      <c r="C566" s="3" t="str">
        <f>'idp Prjimp'!C561</f>
        <v>db</v>
      </c>
      <c r="D566" s="3">
        <f>'idp Prjimp'!D561</f>
        <v>5.741076</v>
      </c>
      <c r="E566" s="3">
        <f>'idp Prjimp'!E561</f>
        <v>1.602125</v>
      </c>
      <c r="F566" s="3">
        <f>'idp Prjimp'!F561</f>
        <v>0.886751</v>
      </c>
      <c r="G566" s="3">
        <f>'idp Prjimp'!G561</f>
        <v>1.577782</v>
      </c>
      <c r="H566" s="3">
        <f>'idp Prjimp'!H561</f>
        <v>13.71669</v>
      </c>
      <c r="I566" s="3">
        <f>'idp Prjimp'!I561</f>
        <v>0.021926</v>
      </c>
      <c r="J566" s="3">
        <f>'idp Prjimp'!J561</f>
        <v>54.15177</v>
      </c>
      <c r="K566" s="3">
        <f>'idp Prjimp'!K561</f>
        <v>0</v>
      </c>
      <c r="L566" s="3">
        <f>'idp Prjimp'!L561</f>
        <v>0</v>
      </c>
      <c r="M566" s="3">
        <f t="shared" si="4"/>
        <v>0</v>
      </c>
      <c r="N566" s="3">
        <f t="shared" si="9"/>
        <v>0</v>
      </c>
      <c r="O566" s="3">
        <f t="shared" si="10"/>
        <v>0</v>
      </c>
      <c r="P566" s="100"/>
      <c r="Q566" s="3" t="str">
        <f t="shared" si="11"/>
        <v>#REF!</v>
      </c>
      <c r="R566" s="3" t="str">
        <f t="array" ref="R566">IFERROR(INDEX(Overall!$C$3:$C$389,MATCH(B566,Overall!$D$3:$D$389,0)),"No")</f>
        <v>No</v>
      </c>
      <c r="S566" s="93">
        <f t="shared" si="12"/>
        <v>1</v>
      </c>
      <c r="T566" s="136"/>
      <c r="U566" s="3" t="str">
        <f t="shared" si="13"/>
        <v/>
      </c>
      <c r="W566" s="3">
        <f t="shared" si="8"/>
        <v>0</v>
      </c>
    </row>
    <row r="567" ht="15.75" customHeight="1">
      <c r="B567" s="3" t="str">
        <f>'idp Prjimp'!N562</f>
        <v>Duke Dawson</v>
      </c>
      <c r="C567" s="3" t="str">
        <f>'idp Prjimp'!C562</f>
        <v>db</v>
      </c>
      <c r="D567" s="3">
        <f>'idp Prjimp'!D562</f>
        <v>1.5</v>
      </c>
      <c r="E567" s="3">
        <f>'idp Prjimp'!E562</f>
        <v>0</v>
      </c>
      <c r="F567" s="3">
        <f>'idp Prjimp'!F562</f>
        <v>0</v>
      </c>
      <c r="G567" s="3">
        <f>'idp Prjimp'!G562</f>
        <v>0</v>
      </c>
      <c r="H567" s="3">
        <f>'idp Prjimp'!H562</f>
        <v>0.5</v>
      </c>
      <c r="I567" s="3">
        <f>'idp Prjimp'!I562</f>
        <v>0</v>
      </c>
      <c r="J567" s="3">
        <f>'idp Prjimp'!J562</f>
        <v>5.3</v>
      </c>
      <c r="K567" s="3">
        <f>'idp Prjimp'!K562</f>
        <v>0</v>
      </c>
      <c r="L567" s="3">
        <f>'idp Prjimp'!L562</f>
        <v>0</v>
      </c>
      <c r="M567" s="3">
        <f t="shared" si="4"/>
        <v>0</v>
      </c>
      <c r="N567" s="3">
        <f t="shared" si="9"/>
        <v>0</v>
      </c>
      <c r="O567" s="3">
        <f t="shared" si="10"/>
        <v>0</v>
      </c>
      <c r="P567" s="100"/>
      <c r="Q567" s="3" t="str">
        <f t="shared" si="11"/>
        <v>#REF!</v>
      </c>
      <c r="R567" s="3" t="str">
        <f t="array" ref="R567">IFERROR(INDEX(Overall!$C$3:$C$389,MATCH(B567,Overall!$D$3:$D$389,0)),"No")</f>
        <v>No</v>
      </c>
      <c r="S567" s="93">
        <f t="shared" si="12"/>
        <v>1</v>
      </c>
      <c r="T567" s="136"/>
      <c r="U567" s="3" t="str">
        <f t="shared" si="13"/>
        <v/>
      </c>
      <c r="W567" s="3">
        <f t="shared" si="8"/>
        <v>0</v>
      </c>
    </row>
    <row r="568" ht="15.75" customHeight="1">
      <c r="B568" s="3" t="str">
        <f>'idp Prjimp'!N563</f>
        <v>Tarvarius Moore</v>
      </c>
      <c r="C568" s="3" t="str">
        <f>'idp Prjimp'!C563</f>
        <v>db</v>
      </c>
      <c r="D568" s="3">
        <f>'idp Prjimp'!D563</f>
        <v>0</v>
      </c>
      <c r="E568" s="3">
        <f>'idp Prjimp'!E563</f>
        <v>0</v>
      </c>
      <c r="F568" s="3">
        <f>'idp Prjimp'!F563</f>
        <v>0</v>
      </c>
      <c r="G568" s="3">
        <f>'idp Prjimp'!G563</f>
        <v>0.2</v>
      </c>
      <c r="H568" s="3">
        <f>'idp Prjimp'!H563</f>
        <v>1.3</v>
      </c>
      <c r="I568" s="3">
        <f>'idp Prjimp'!I563</f>
        <v>0</v>
      </c>
      <c r="J568" s="3">
        <f>'idp Prjimp'!J563</f>
        <v>0.02</v>
      </c>
      <c r="K568" s="3">
        <f>'idp Prjimp'!K563</f>
        <v>0</v>
      </c>
      <c r="L568" s="3">
        <f>'idp Prjimp'!L563</f>
        <v>0</v>
      </c>
      <c r="M568" s="3">
        <f t="shared" si="4"/>
        <v>0</v>
      </c>
      <c r="N568" s="3">
        <f t="shared" si="9"/>
        <v>0</v>
      </c>
      <c r="O568" s="3">
        <f t="shared" si="10"/>
        <v>0</v>
      </c>
      <c r="P568" s="100"/>
      <c r="Q568" s="3" t="str">
        <f t="shared" si="11"/>
        <v>#REF!</v>
      </c>
      <c r="R568" s="3" t="str">
        <f t="array" ref="R568">IFERROR(INDEX(Overall!$C$3:$C$389,MATCH(B568,Overall!$D$3:$D$389,0)),"No")</f>
        <v>No</v>
      </c>
      <c r="S568" s="93">
        <f t="shared" si="12"/>
        <v>1</v>
      </c>
      <c r="T568" s="136"/>
      <c r="U568" s="3" t="str">
        <f t="shared" si="13"/>
        <v/>
      </c>
      <c r="W568" s="3">
        <f t="shared" si="8"/>
        <v>0</v>
      </c>
    </row>
    <row r="569" ht="15.75" customHeight="1">
      <c r="B569" s="3" t="str">
        <f>'idp Prjimp'!N564</f>
        <v>George Odum</v>
      </c>
      <c r="C569" s="3" t="str">
        <f>'idp Prjimp'!C564</f>
        <v>db</v>
      </c>
      <c r="D569" s="3">
        <f>'idp Prjimp'!D564</f>
        <v>6.4</v>
      </c>
      <c r="E569" s="3">
        <f>'idp Prjimp'!E564</f>
        <v>1.3</v>
      </c>
      <c r="F569" s="3">
        <f>'idp Prjimp'!F564</f>
        <v>1.1</v>
      </c>
      <c r="G569" s="3">
        <f>'idp Prjimp'!G564</f>
        <v>0</v>
      </c>
      <c r="H569" s="3">
        <f>'idp Prjimp'!H564</f>
        <v>0</v>
      </c>
      <c r="I569" s="3">
        <f>'idp Prjimp'!I564</f>
        <v>0.5</v>
      </c>
      <c r="J569" s="3">
        <f>'idp Prjimp'!J564</f>
        <v>21.5</v>
      </c>
      <c r="K569" s="3">
        <f>'idp Prjimp'!K564</f>
        <v>0</v>
      </c>
      <c r="L569" s="3">
        <f>'idp Prjimp'!L564</f>
        <v>0</v>
      </c>
      <c r="M569" s="3">
        <f t="shared" si="4"/>
        <v>0</v>
      </c>
      <c r="N569" s="3">
        <f t="shared" si="9"/>
        <v>0</v>
      </c>
      <c r="O569" s="3">
        <f t="shared" si="10"/>
        <v>0</v>
      </c>
      <c r="P569" s="100"/>
      <c r="Q569" s="3" t="str">
        <f t="shared" si="11"/>
        <v>#REF!</v>
      </c>
      <c r="R569" s="3" t="str">
        <f t="array" ref="R569">IFERROR(INDEX(Overall!$C$3:$C$389,MATCH(B569,Overall!$D$3:$D$389,0)),"No")</f>
        <v>No</v>
      </c>
      <c r="S569" s="93">
        <f t="shared" si="12"/>
        <v>1</v>
      </c>
      <c r="T569" s="136"/>
      <c r="U569" s="3" t="str">
        <f t="shared" si="13"/>
        <v/>
      </c>
      <c r="W569" s="3">
        <f t="shared" si="8"/>
        <v>0</v>
      </c>
    </row>
    <row r="570" ht="15.75" customHeight="1">
      <c r="B570" s="3" t="str">
        <f>'idp Prjimp'!N565</f>
        <v>Simeon Thomas</v>
      </c>
      <c r="C570" s="3" t="str">
        <f>'idp Prjimp'!C565</f>
        <v>db</v>
      </c>
      <c r="D570" s="3">
        <f>'idp Prjimp'!D565</f>
        <v>0.4</v>
      </c>
      <c r="E570" s="3">
        <f>'idp Prjimp'!E565</f>
        <v>0</v>
      </c>
      <c r="F570" s="3">
        <f>'idp Prjimp'!F565</f>
        <v>0</v>
      </c>
      <c r="G570" s="3">
        <f>'idp Prjimp'!G565</f>
        <v>0</v>
      </c>
      <c r="H570" s="3">
        <f>'idp Prjimp'!H565</f>
        <v>0</v>
      </c>
      <c r="I570" s="3">
        <f>'idp Prjimp'!I565</f>
        <v>0</v>
      </c>
      <c r="J570" s="3">
        <f>'idp Prjimp'!J565</f>
        <v>0.06</v>
      </c>
      <c r="K570" s="3">
        <f>'idp Prjimp'!K565</f>
        <v>0</v>
      </c>
      <c r="L570" s="3">
        <f>'idp Prjimp'!L565</f>
        <v>0</v>
      </c>
      <c r="M570" s="3">
        <f t="shared" si="4"/>
        <v>0</v>
      </c>
      <c r="N570" s="3">
        <f t="shared" si="9"/>
        <v>0</v>
      </c>
      <c r="O570" s="3">
        <f t="shared" si="10"/>
        <v>0</v>
      </c>
      <c r="P570" s="100"/>
      <c r="Q570" s="3" t="str">
        <f t="shared" si="11"/>
        <v>#REF!</v>
      </c>
      <c r="R570" s="3" t="str">
        <f t="array" ref="R570">IFERROR(INDEX(Overall!$C$3:$C$389,MATCH(B570,Overall!$D$3:$D$389,0)),"No")</f>
        <v>No</v>
      </c>
      <c r="S570" s="93">
        <f t="shared" si="12"/>
        <v>1</v>
      </c>
      <c r="T570" s="136"/>
      <c r="U570" s="3" t="str">
        <f t="shared" si="13"/>
        <v/>
      </c>
      <c r="W570" s="3">
        <f t="shared" si="8"/>
        <v>0</v>
      </c>
    </row>
    <row r="571" ht="15.75" customHeight="1">
      <c r="B571" s="3" t="str">
        <f>'idp Prjimp'!N566</f>
        <v>Cornell Armstrong</v>
      </c>
      <c r="C571" s="3" t="str">
        <f>'idp Prjimp'!C566</f>
        <v>db</v>
      </c>
      <c r="D571" s="3">
        <f>'idp Prjimp'!D566</f>
        <v>0.01</v>
      </c>
      <c r="E571" s="3">
        <f>'idp Prjimp'!E566</f>
        <v>0</v>
      </c>
      <c r="F571" s="3">
        <f>'idp Prjimp'!F566</f>
        <v>0</v>
      </c>
      <c r="G571" s="3">
        <f>'idp Prjimp'!G566</f>
        <v>0</v>
      </c>
      <c r="H571" s="3">
        <f>'idp Prjimp'!H566</f>
        <v>0</v>
      </c>
      <c r="I571" s="3">
        <f>'idp Prjimp'!I566</f>
        <v>0</v>
      </c>
      <c r="J571" s="3">
        <f>'idp Prjimp'!J566</f>
        <v>2</v>
      </c>
      <c r="K571" s="3">
        <f>'idp Prjimp'!K566</f>
        <v>0</v>
      </c>
      <c r="L571" s="3">
        <f>'idp Prjimp'!L566</f>
        <v>0</v>
      </c>
      <c r="M571" s="3">
        <f t="shared" si="4"/>
        <v>0</v>
      </c>
      <c r="N571" s="3">
        <f t="shared" si="9"/>
        <v>0</v>
      </c>
      <c r="O571" s="3">
        <f t="shared" si="10"/>
        <v>0</v>
      </c>
      <c r="P571" s="100"/>
      <c r="Q571" s="3" t="str">
        <f t="shared" si="11"/>
        <v>#REF!</v>
      </c>
      <c r="R571" s="3" t="str">
        <f t="array" ref="R571">IFERROR(INDEX(Overall!$C$3:$C$389,MATCH(B571,Overall!$D$3:$D$389,0)),"No")</f>
        <v>No</v>
      </c>
      <c r="S571" s="93">
        <f t="shared" si="12"/>
        <v>1</v>
      </c>
      <c r="T571" s="136"/>
      <c r="U571" s="3" t="str">
        <f t="shared" si="13"/>
        <v/>
      </c>
      <c r="W571" s="3">
        <f t="shared" si="8"/>
        <v>0</v>
      </c>
    </row>
    <row r="572" ht="15.75" customHeight="1">
      <c r="B572" s="3" t="str">
        <f>'idp Prjimp'!N567</f>
        <v>Keion Crossen</v>
      </c>
      <c r="C572" s="3" t="str">
        <f>'idp Prjimp'!C567</f>
        <v>db</v>
      </c>
      <c r="D572" s="3">
        <f>'idp Prjimp'!D567</f>
        <v>1</v>
      </c>
      <c r="E572" s="3">
        <f>'idp Prjimp'!E567</f>
        <v>0</v>
      </c>
      <c r="F572" s="3">
        <f>'idp Prjimp'!F567</f>
        <v>0</v>
      </c>
      <c r="G572" s="3">
        <f>'idp Prjimp'!G567</f>
        <v>0</v>
      </c>
      <c r="H572" s="3">
        <f>'idp Prjimp'!H567</f>
        <v>0.2</v>
      </c>
      <c r="I572" s="3">
        <f>'idp Prjimp'!I567</f>
        <v>0</v>
      </c>
      <c r="J572" s="3">
        <f>'idp Prjimp'!J567</f>
        <v>3.6</v>
      </c>
      <c r="K572" s="3">
        <f>'idp Prjimp'!K567</f>
        <v>0</v>
      </c>
      <c r="L572" s="3">
        <f>'idp Prjimp'!L567</f>
        <v>0</v>
      </c>
      <c r="M572" s="3">
        <f t="shared" si="4"/>
        <v>0</v>
      </c>
      <c r="N572" s="3">
        <f t="shared" si="9"/>
        <v>0</v>
      </c>
      <c r="O572" s="3">
        <f t="shared" si="10"/>
        <v>0</v>
      </c>
      <c r="P572" s="100"/>
      <c r="Q572" s="3" t="str">
        <f t="shared" si="11"/>
        <v>#REF!</v>
      </c>
      <c r="R572" s="3" t="str">
        <f t="array" ref="R572">IFERROR(INDEX(Overall!$C$3:$C$389,MATCH(B572,Overall!$D$3:$D$389,0)),"No")</f>
        <v>No</v>
      </c>
      <c r="S572" s="93">
        <f t="shared" si="12"/>
        <v>1</v>
      </c>
      <c r="T572" s="136"/>
      <c r="U572" s="3" t="str">
        <f t="shared" si="13"/>
        <v/>
      </c>
      <c r="W572" s="3">
        <f t="shared" si="8"/>
        <v>0</v>
      </c>
    </row>
    <row r="573" ht="15.75" customHeight="1">
      <c r="B573" s="3" t="str">
        <f>'idp Prjimp'!N568</f>
        <v>J.T. Gray</v>
      </c>
      <c r="C573" s="3" t="str">
        <f>'idp Prjimp'!C568</f>
        <v>db</v>
      </c>
      <c r="D573" s="3">
        <f>'idp Prjimp'!D568</f>
        <v>0</v>
      </c>
      <c r="E573" s="3">
        <f>'idp Prjimp'!E568</f>
        <v>0</v>
      </c>
      <c r="F573" s="3">
        <f>'idp Prjimp'!F568</f>
        <v>0</v>
      </c>
      <c r="G573" s="3">
        <f>'idp Prjimp'!G568</f>
        <v>0</v>
      </c>
      <c r="H573" s="3">
        <f>'idp Prjimp'!H568</f>
        <v>0</v>
      </c>
      <c r="I573" s="3">
        <f>'idp Prjimp'!I568</f>
        <v>0</v>
      </c>
      <c r="J573" s="3">
        <f>'idp Prjimp'!J568</f>
        <v>0.04</v>
      </c>
      <c r="K573" s="3">
        <f>'idp Prjimp'!K568</f>
        <v>0</v>
      </c>
      <c r="L573" s="3">
        <f>'idp Prjimp'!L568</f>
        <v>0</v>
      </c>
      <c r="M573" s="3">
        <f t="shared" si="4"/>
        <v>0</v>
      </c>
      <c r="N573" s="3">
        <f t="shared" si="9"/>
        <v>0</v>
      </c>
      <c r="O573" s="3">
        <f t="shared" si="10"/>
        <v>0</v>
      </c>
      <c r="P573" s="100"/>
      <c r="Q573" s="3" t="str">
        <f t="shared" si="11"/>
        <v>#REF!</v>
      </c>
      <c r="R573" s="3" t="str">
        <f t="array" ref="R573">IFERROR(INDEX(Overall!$C$3:$C$389,MATCH(B573,Overall!$D$3:$D$389,0)),"No")</f>
        <v>No</v>
      </c>
      <c r="S573" s="93">
        <f t="shared" si="12"/>
        <v>1</v>
      </c>
      <c r="T573" s="136"/>
      <c r="U573" s="3" t="str">
        <f t="shared" si="13"/>
        <v/>
      </c>
      <c r="W573" s="3">
        <f t="shared" si="8"/>
        <v>0</v>
      </c>
    </row>
    <row r="574" ht="15.75" customHeight="1">
      <c r="B574" s="3" t="str">
        <f>'idp Prjimp'!N569</f>
        <v>Raven Greene</v>
      </c>
      <c r="C574" s="3" t="str">
        <f>'idp Prjimp'!C569</f>
        <v>db</v>
      </c>
      <c r="D574" s="3">
        <f>'idp Prjimp'!D569</f>
        <v>2.1</v>
      </c>
      <c r="E574" s="3">
        <f>'idp Prjimp'!E569</f>
        <v>0</v>
      </c>
      <c r="F574" s="3">
        <f>'idp Prjimp'!F569</f>
        <v>0</v>
      </c>
      <c r="G574" s="3">
        <f>'idp Prjimp'!G569</f>
        <v>0</v>
      </c>
      <c r="H574" s="3">
        <f>'idp Prjimp'!H569</f>
        <v>2.5</v>
      </c>
      <c r="I574" s="3">
        <f>'idp Prjimp'!I569</f>
        <v>2</v>
      </c>
      <c r="J574" s="3">
        <f>'idp Prjimp'!J569</f>
        <v>4.6</v>
      </c>
      <c r="K574" s="3">
        <f>'idp Prjimp'!K569</f>
        <v>0</v>
      </c>
      <c r="L574" s="3">
        <f>'idp Prjimp'!L569</f>
        <v>0</v>
      </c>
      <c r="M574" s="3">
        <f t="shared" si="4"/>
        <v>0</v>
      </c>
      <c r="N574" s="3">
        <f t="shared" si="9"/>
        <v>0</v>
      </c>
      <c r="O574" s="3">
        <f t="shared" si="10"/>
        <v>0</v>
      </c>
      <c r="P574" s="100"/>
      <c r="Q574" s="3" t="str">
        <f t="shared" si="11"/>
        <v>#REF!</v>
      </c>
      <c r="R574" s="3" t="str">
        <f t="array" ref="R574">IFERROR(INDEX(Overall!$C$3:$C$389,MATCH(B574,Overall!$D$3:$D$389,0)),"No")</f>
        <v>No</v>
      </c>
      <c r="S574" s="93">
        <f t="shared" si="12"/>
        <v>1</v>
      </c>
      <c r="T574" s="136"/>
      <c r="U574" s="3" t="str">
        <f t="shared" si="13"/>
        <v/>
      </c>
      <c r="W574" s="3">
        <f t="shared" si="8"/>
        <v>0</v>
      </c>
    </row>
    <row r="575" ht="15.75" customHeight="1">
      <c r="B575" s="3" t="str">
        <f>'idp Prjimp'!N570</f>
        <v>Tre Herndon</v>
      </c>
      <c r="C575" s="3" t="str">
        <f>'idp Prjimp'!C570</f>
        <v>db</v>
      </c>
      <c r="D575" s="3">
        <f>'idp Prjimp'!D570</f>
        <v>11.6</v>
      </c>
      <c r="E575" s="3">
        <f>'idp Prjimp'!E570</f>
        <v>0.3</v>
      </c>
      <c r="F575" s="3">
        <f>'idp Prjimp'!F570</f>
        <v>0.2</v>
      </c>
      <c r="G575" s="3">
        <f>'idp Prjimp'!G570</f>
        <v>0.9</v>
      </c>
      <c r="H575" s="3">
        <f>'idp Prjimp'!H570</f>
        <v>8.8</v>
      </c>
      <c r="I575" s="3">
        <f>'idp Prjimp'!I570</f>
        <v>0.5</v>
      </c>
      <c r="J575" s="3">
        <f>'idp Prjimp'!J570</f>
        <v>39.3</v>
      </c>
      <c r="K575" s="3">
        <f>'idp Prjimp'!K570</f>
        <v>0</v>
      </c>
      <c r="L575" s="3">
        <f>'idp Prjimp'!L570</f>
        <v>0</v>
      </c>
      <c r="M575" s="3">
        <f t="shared" si="4"/>
        <v>0</v>
      </c>
      <c r="N575" s="3">
        <f t="shared" si="9"/>
        <v>0</v>
      </c>
      <c r="O575" s="3">
        <f t="shared" si="10"/>
        <v>0</v>
      </c>
      <c r="P575" s="100"/>
      <c r="Q575" s="3" t="str">
        <f t="shared" si="11"/>
        <v>#REF!</v>
      </c>
      <c r="R575" s="3" t="str">
        <f t="array" ref="R575">IFERROR(INDEX(Overall!$C$3:$C$389,MATCH(B575,Overall!$D$3:$D$389,0)),"No")</f>
        <v>No</v>
      </c>
      <c r="S575" s="93">
        <f t="shared" si="12"/>
        <v>1</v>
      </c>
      <c r="T575" s="136"/>
      <c r="U575" s="3" t="str">
        <f t="shared" si="13"/>
        <v/>
      </c>
      <c r="W575" s="3">
        <f t="shared" si="8"/>
        <v>0</v>
      </c>
    </row>
    <row r="576" ht="15.75" customHeight="1">
      <c r="B576" s="3" t="str">
        <f>'idp Prjimp'!N571</f>
        <v>Mike Hughes</v>
      </c>
      <c r="C576" s="3" t="str">
        <f>'idp Prjimp'!C571</f>
        <v>db</v>
      </c>
      <c r="D576" s="3">
        <f>'idp Prjimp'!D571</f>
        <v>10</v>
      </c>
      <c r="E576" s="3">
        <f>'idp Prjimp'!E571</f>
        <v>2.3</v>
      </c>
      <c r="F576" s="3">
        <f>'idp Prjimp'!F571</f>
        <v>0.269461</v>
      </c>
      <c r="G576" s="3">
        <f>'idp Prjimp'!G571</f>
        <v>2.180062</v>
      </c>
      <c r="H576" s="3">
        <f>'idp Prjimp'!H571</f>
        <v>7.2</v>
      </c>
      <c r="I576" s="3">
        <f>'idp Prjimp'!I571</f>
        <v>0</v>
      </c>
      <c r="J576" s="3">
        <f>'idp Prjimp'!J571</f>
        <v>56.48857</v>
      </c>
      <c r="K576" s="3">
        <f>'idp Prjimp'!K571</f>
        <v>0</v>
      </c>
      <c r="L576" s="3">
        <f>'idp Prjimp'!L571</f>
        <v>0</v>
      </c>
      <c r="M576" s="3">
        <f t="shared" si="4"/>
        <v>0</v>
      </c>
      <c r="N576" s="3">
        <f t="shared" si="9"/>
        <v>0</v>
      </c>
      <c r="O576" s="3">
        <f t="shared" si="10"/>
        <v>0</v>
      </c>
      <c r="P576" s="100"/>
      <c r="Q576" s="3" t="str">
        <f t="shared" si="11"/>
        <v>#REF!</v>
      </c>
      <c r="R576" s="3" t="str">
        <f t="array" ref="R576">IFERROR(INDEX(Overall!$C$3:$C$389,MATCH(B576,Overall!$D$3:$D$389,0)),"No")</f>
        <v>No</v>
      </c>
      <c r="S576" s="93">
        <f t="shared" si="12"/>
        <v>1</v>
      </c>
      <c r="T576" s="136"/>
      <c r="U576" s="3" t="str">
        <f t="shared" si="13"/>
        <v/>
      </c>
      <c r="W576" s="3">
        <f t="shared" si="8"/>
        <v>0</v>
      </c>
    </row>
    <row r="577" ht="15.75" customHeight="1">
      <c r="B577" s="3" t="str">
        <f>'idp Prjimp'!N572</f>
        <v>Charvarius Ward</v>
      </c>
      <c r="C577" s="3" t="str">
        <f>'idp Prjimp'!C572</f>
        <v>db</v>
      </c>
      <c r="D577" s="3">
        <f>'idp Prjimp'!D572</f>
        <v>15.66742</v>
      </c>
      <c r="E577" s="3">
        <f>'idp Prjimp'!E572</f>
        <v>0.861048</v>
      </c>
      <c r="F577" s="3">
        <f>'idp Prjimp'!F572</f>
        <v>0.151323</v>
      </c>
      <c r="G577" s="3">
        <f>'idp Prjimp'!G572</f>
        <v>1.148891</v>
      </c>
      <c r="H577" s="3">
        <f>'idp Prjimp'!H572</f>
        <v>9.080603</v>
      </c>
      <c r="I577" s="3">
        <f>'idp Prjimp'!I572</f>
        <v>0.006265</v>
      </c>
      <c r="J577" s="3">
        <f>'idp Prjimp'!J572</f>
        <v>57.40679</v>
      </c>
      <c r="K577" s="3">
        <f>'idp Prjimp'!K572</f>
        <v>0</v>
      </c>
      <c r="L577" s="3">
        <f>'idp Prjimp'!L572</f>
        <v>0</v>
      </c>
      <c r="M577" s="3">
        <f t="shared" si="4"/>
        <v>0</v>
      </c>
      <c r="N577" s="3">
        <f t="shared" si="9"/>
        <v>0</v>
      </c>
      <c r="O577" s="3">
        <f t="shared" si="10"/>
        <v>0</v>
      </c>
      <c r="P577" s="100"/>
      <c r="Q577" s="3" t="str">
        <f t="shared" si="11"/>
        <v>#REF!</v>
      </c>
      <c r="R577" s="3" t="str">
        <f t="array" ref="R577">IFERROR(INDEX(Overall!$C$3:$C$389,MATCH(B577,Overall!$D$3:$D$389,0)),"No")</f>
        <v>No</v>
      </c>
      <c r="S577" s="93">
        <f t="shared" si="12"/>
        <v>1</v>
      </c>
      <c r="T577" s="136"/>
      <c r="U577" s="3" t="str">
        <f t="shared" si="13"/>
        <v/>
      </c>
      <c r="W577" s="3">
        <f t="shared" si="8"/>
        <v>0</v>
      </c>
    </row>
    <row r="578" ht="15.75" customHeight="1">
      <c r="B578" s="3" t="str">
        <f>'idp Prjimp'!N573</f>
        <v>Mike Ford</v>
      </c>
      <c r="C578" s="3" t="str">
        <f>'idp Prjimp'!C573</f>
        <v>db</v>
      </c>
      <c r="D578" s="3">
        <f>'idp Prjimp'!D573</f>
        <v>1.1</v>
      </c>
      <c r="E578" s="3">
        <f>'idp Prjimp'!E573</f>
        <v>0</v>
      </c>
      <c r="F578" s="3">
        <f>'idp Prjimp'!F573</f>
        <v>0</v>
      </c>
      <c r="G578" s="3">
        <f>'idp Prjimp'!G573</f>
        <v>0</v>
      </c>
      <c r="H578" s="3">
        <f>'idp Prjimp'!H573</f>
        <v>2.2</v>
      </c>
      <c r="I578" s="3">
        <f>'idp Prjimp'!I573</f>
        <v>0</v>
      </c>
      <c r="J578" s="3">
        <f>'idp Prjimp'!J573</f>
        <v>8.8</v>
      </c>
      <c r="K578" s="3">
        <f>'idp Prjimp'!K573</f>
        <v>0</v>
      </c>
      <c r="L578" s="3">
        <f>'idp Prjimp'!L573</f>
        <v>0</v>
      </c>
      <c r="M578" s="3">
        <f t="shared" si="4"/>
        <v>0</v>
      </c>
      <c r="N578" s="3">
        <f t="shared" si="9"/>
        <v>0</v>
      </c>
      <c r="O578" s="3">
        <f t="shared" si="10"/>
        <v>0</v>
      </c>
      <c r="P578" s="100"/>
      <c r="Q578" s="3" t="str">
        <f t="shared" si="11"/>
        <v>#REF!</v>
      </c>
      <c r="R578" s="3" t="str">
        <f t="array" ref="R578">IFERROR(INDEX(Overall!$C$3:$C$389,MATCH(B578,Overall!$D$3:$D$389,0)),"No")</f>
        <v>No</v>
      </c>
      <c r="S578" s="93">
        <f t="shared" si="12"/>
        <v>1</v>
      </c>
      <c r="T578" s="136"/>
      <c r="U578" s="3" t="str">
        <f t="shared" si="13"/>
        <v/>
      </c>
      <c r="W578" s="3">
        <f t="shared" si="8"/>
        <v>0</v>
      </c>
    </row>
    <row r="579" ht="15.75" customHeight="1">
      <c r="B579" s="3" t="str">
        <f>'idp Prjimp'!N574</f>
        <v>A.J. Moore</v>
      </c>
      <c r="C579" s="3" t="str">
        <f>'idp Prjimp'!C574</f>
        <v>db</v>
      </c>
      <c r="D579" s="3">
        <f>'idp Prjimp'!D574</f>
        <v>0</v>
      </c>
      <c r="E579" s="3">
        <f>'idp Prjimp'!E574</f>
        <v>0</v>
      </c>
      <c r="F579" s="3">
        <f>'idp Prjimp'!F574</f>
        <v>0</v>
      </c>
      <c r="G579" s="3">
        <f>'idp Prjimp'!G574</f>
        <v>0</v>
      </c>
      <c r="H579" s="3">
        <f>'idp Prjimp'!H574</f>
        <v>0</v>
      </c>
      <c r="I579" s="3">
        <f>'idp Prjimp'!I574</f>
        <v>0</v>
      </c>
      <c r="J579" s="3">
        <f>'idp Prjimp'!J574</f>
        <v>0.06</v>
      </c>
      <c r="K579" s="3">
        <f>'idp Prjimp'!K574</f>
        <v>0</v>
      </c>
      <c r="L579" s="3">
        <f>'idp Prjimp'!L574</f>
        <v>0</v>
      </c>
      <c r="M579" s="3">
        <f t="shared" si="4"/>
        <v>0</v>
      </c>
      <c r="N579" s="3">
        <f t="shared" si="9"/>
        <v>0</v>
      </c>
      <c r="O579" s="3">
        <f t="shared" si="10"/>
        <v>0</v>
      </c>
      <c r="P579" s="100"/>
      <c r="Q579" s="3" t="str">
        <f t="shared" si="11"/>
        <v>#REF!</v>
      </c>
      <c r="R579" s="3" t="str">
        <f t="array" ref="R579">IFERROR(INDEX(Overall!$C$3:$C$389,MATCH(B579,Overall!$D$3:$D$389,0)),"No")</f>
        <v>No</v>
      </c>
      <c r="S579" s="93">
        <f t="shared" si="12"/>
        <v>1</v>
      </c>
      <c r="T579" s="136"/>
      <c r="U579" s="3" t="str">
        <f t="shared" si="13"/>
        <v/>
      </c>
      <c r="W579" s="3">
        <f t="shared" si="8"/>
        <v>0</v>
      </c>
    </row>
    <row r="580" ht="15.75" customHeight="1">
      <c r="B580" s="3" t="str">
        <f>'idp Prjimp'!N575</f>
        <v>Corey Ballentine</v>
      </c>
      <c r="C580" s="3" t="str">
        <f>'idp Prjimp'!C575</f>
        <v>db</v>
      </c>
      <c r="D580" s="3">
        <f>'idp Prjimp'!D575</f>
        <v>4.9</v>
      </c>
      <c r="E580" s="3">
        <f>'idp Prjimp'!E575</f>
        <v>0</v>
      </c>
      <c r="F580" s="3">
        <f>'idp Prjimp'!F575</f>
        <v>0</v>
      </c>
      <c r="G580" s="3">
        <f>'idp Prjimp'!G575</f>
        <v>0</v>
      </c>
      <c r="H580" s="3">
        <f>'idp Prjimp'!H575</f>
        <v>2.3</v>
      </c>
      <c r="I580" s="3">
        <f>'idp Prjimp'!I575</f>
        <v>0</v>
      </c>
      <c r="J580" s="3">
        <f>'idp Prjimp'!J575</f>
        <v>13.1</v>
      </c>
      <c r="K580" s="3">
        <f>'idp Prjimp'!K575</f>
        <v>0</v>
      </c>
      <c r="L580" s="3">
        <f>'idp Prjimp'!L575</f>
        <v>0</v>
      </c>
      <c r="M580" s="3">
        <f t="shared" si="4"/>
        <v>0</v>
      </c>
      <c r="N580" s="3">
        <f t="shared" si="9"/>
        <v>0</v>
      </c>
      <c r="O580" s="3">
        <f t="shared" si="10"/>
        <v>0</v>
      </c>
      <c r="P580" s="100"/>
      <c r="Q580" s="3" t="str">
        <f t="shared" si="11"/>
        <v>#REF!</v>
      </c>
      <c r="R580" s="3" t="str">
        <f t="array" ref="R580">IFERROR(INDEX(Overall!$C$3:$C$389,MATCH(B580,Overall!$D$3:$D$389,0)),"No")</f>
        <v>No</v>
      </c>
      <c r="S580" s="93">
        <f t="shared" si="12"/>
        <v>1</v>
      </c>
      <c r="T580" s="136"/>
      <c r="U580" s="3" t="str">
        <f t="shared" si="13"/>
        <v/>
      </c>
      <c r="W580" s="3">
        <f t="shared" si="8"/>
        <v>0</v>
      </c>
    </row>
    <row r="581" ht="15.75" customHeight="1">
      <c r="B581" s="3" t="str">
        <f>'idp Prjimp'!N576</f>
        <v>Marquise Blair</v>
      </c>
      <c r="C581" s="3" t="str">
        <f>'idp Prjimp'!C576</f>
        <v>db</v>
      </c>
      <c r="D581" s="3">
        <f>'idp Prjimp'!D576</f>
        <v>7.603399</v>
      </c>
      <c r="E581" s="3">
        <f>'idp Prjimp'!E576</f>
        <v>1.015439</v>
      </c>
      <c r="F581" s="3">
        <f>'idp Prjimp'!F576</f>
        <v>0</v>
      </c>
      <c r="G581" s="3">
        <f>'idp Prjimp'!G576</f>
        <v>0.536827</v>
      </c>
      <c r="H581" s="3">
        <f>'idp Prjimp'!H576</f>
        <v>4.680595</v>
      </c>
      <c r="I581" s="3">
        <f>'idp Prjimp'!I576</f>
        <v>0.536827</v>
      </c>
      <c r="J581" s="3">
        <f>'idp Prjimp'!J576</f>
        <v>24.55255</v>
      </c>
      <c r="K581" s="3">
        <f>'idp Prjimp'!K576</f>
        <v>0</v>
      </c>
      <c r="L581" s="3">
        <f>'idp Prjimp'!L576</f>
        <v>0</v>
      </c>
      <c r="M581" s="3">
        <f t="shared" si="4"/>
        <v>0</v>
      </c>
      <c r="N581" s="3">
        <f t="shared" si="9"/>
        <v>0</v>
      </c>
      <c r="O581" s="3">
        <f t="shared" si="10"/>
        <v>0</v>
      </c>
      <c r="P581" s="100"/>
      <c r="Q581" s="3" t="str">
        <f t="shared" si="11"/>
        <v>#REF!</v>
      </c>
      <c r="R581" s="3" t="str">
        <f t="array" ref="R581">IFERROR(INDEX(Overall!$C$3:$C$389,MATCH(B581,Overall!$D$3:$D$389,0)),"No")</f>
        <v>No</v>
      </c>
      <c r="S581" s="93">
        <f t="shared" si="12"/>
        <v>1</v>
      </c>
      <c r="T581" s="136"/>
      <c r="U581" s="3" t="str">
        <f t="shared" si="13"/>
        <v/>
      </c>
      <c r="W581" s="3">
        <f t="shared" si="8"/>
        <v>0</v>
      </c>
    </row>
    <row r="582" ht="15.75" customHeight="1">
      <c r="B582" s="3" t="str">
        <f>'idp Prjimp'!N577</f>
        <v>Mike Edwards</v>
      </c>
      <c r="C582" s="3" t="str">
        <f>'idp Prjimp'!C577</f>
        <v>db</v>
      </c>
      <c r="D582" s="3">
        <f>'idp Prjimp'!D577</f>
        <v>9.6</v>
      </c>
      <c r="E582" s="3">
        <f>'idp Prjimp'!E577</f>
        <v>0</v>
      </c>
      <c r="F582" s="3">
        <f>'idp Prjimp'!F577</f>
        <v>0</v>
      </c>
      <c r="G582" s="3">
        <f>'idp Prjimp'!G577</f>
        <v>0</v>
      </c>
      <c r="H582" s="3">
        <f>'idp Prjimp'!H577</f>
        <v>5.2</v>
      </c>
      <c r="I582" s="3">
        <f>'idp Prjimp'!I577</f>
        <v>0.2</v>
      </c>
      <c r="J582" s="3">
        <f>'idp Prjimp'!J577</f>
        <v>31.2</v>
      </c>
      <c r="K582" s="3">
        <f>'idp Prjimp'!K577</f>
        <v>0</v>
      </c>
      <c r="L582" s="3">
        <f>'idp Prjimp'!L577</f>
        <v>0</v>
      </c>
      <c r="M582" s="3">
        <f t="shared" si="4"/>
        <v>0</v>
      </c>
      <c r="N582" s="3">
        <f t="shared" si="9"/>
        <v>0</v>
      </c>
      <c r="O582" s="3">
        <f t="shared" si="10"/>
        <v>0</v>
      </c>
      <c r="P582" s="100"/>
      <c r="Q582" s="3" t="str">
        <f t="shared" si="11"/>
        <v>#REF!</v>
      </c>
      <c r="R582" s="3" t="str">
        <f t="array" ref="R582">IFERROR(INDEX(Overall!$C$3:$C$389,MATCH(B582,Overall!$D$3:$D$389,0)),"No")</f>
        <v>No</v>
      </c>
      <c r="S582" s="93">
        <f t="shared" si="12"/>
        <v>1</v>
      </c>
      <c r="T582" s="136"/>
      <c r="U582" s="3" t="str">
        <f t="shared" si="13"/>
        <v/>
      </c>
      <c r="W582" s="3">
        <f t="shared" si="8"/>
        <v>0</v>
      </c>
    </row>
    <row r="583" ht="15.75" customHeight="1">
      <c r="B583" s="3" t="str">
        <f>'idp Prjimp'!N578</f>
        <v>Lonnie Johnson</v>
      </c>
      <c r="C583" s="3" t="str">
        <f>'idp Prjimp'!C578</f>
        <v>db</v>
      </c>
      <c r="D583" s="3">
        <f>'idp Prjimp'!D578</f>
        <v>5.7</v>
      </c>
      <c r="E583" s="3">
        <f>'idp Prjimp'!E578</f>
        <v>0</v>
      </c>
      <c r="F583" s="3">
        <f>'idp Prjimp'!F578</f>
        <v>0</v>
      </c>
      <c r="G583" s="3">
        <f>'idp Prjimp'!G578</f>
        <v>0</v>
      </c>
      <c r="H583" s="3">
        <f>'idp Prjimp'!H578</f>
        <v>3.833333</v>
      </c>
      <c r="I583" s="3">
        <f>'idp Prjimp'!I578</f>
        <v>0</v>
      </c>
      <c r="J583" s="3">
        <f>'idp Prjimp'!J578</f>
        <v>27.16667</v>
      </c>
      <c r="K583" s="3">
        <f>'idp Prjimp'!K578</f>
        <v>0</v>
      </c>
      <c r="L583" s="3">
        <f>'idp Prjimp'!L578</f>
        <v>0</v>
      </c>
      <c r="M583" s="3">
        <f t="shared" si="4"/>
        <v>0</v>
      </c>
      <c r="N583" s="3">
        <f t="shared" si="9"/>
        <v>0</v>
      </c>
      <c r="O583" s="3">
        <f t="shared" si="10"/>
        <v>0</v>
      </c>
      <c r="P583" s="100"/>
      <c r="Q583" s="3" t="str">
        <f t="shared" si="11"/>
        <v>#REF!</v>
      </c>
      <c r="R583" s="3" t="str">
        <f t="array" ref="R583">IFERROR(INDEX(Overall!$C$3:$C$389,MATCH(B583,Overall!$D$3:$D$389,0)),"No")</f>
        <v>No</v>
      </c>
      <c r="S583" s="93">
        <f t="shared" si="12"/>
        <v>1</v>
      </c>
      <c r="T583" s="136"/>
      <c r="U583" s="3" t="str">
        <f t="shared" si="13"/>
        <v/>
      </c>
      <c r="W583" s="3">
        <f t="shared" si="8"/>
        <v>0</v>
      </c>
    </row>
    <row r="584" ht="15.75" customHeight="1">
      <c r="B584" s="3" t="str">
        <f>'idp Prjimp'!N579</f>
        <v>Byron Murphy</v>
      </c>
      <c r="C584" s="3" t="str">
        <f>'idp Prjimp'!C579</f>
        <v>db</v>
      </c>
      <c r="D584" s="3">
        <f>'idp Prjimp'!D579</f>
        <v>13.33258</v>
      </c>
      <c r="E584" s="3">
        <f>'idp Prjimp'!E579</f>
        <v>0.185269</v>
      </c>
      <c r="F584" s="3">
        <f>'idp Prjimp'!F579</f>
        <v>0</v>
      </c>
      <c r="G584" s="3">
        <f>'idp Prjimp'!G579</f>
        <v>1.629462</v>
      </c>
      <c r="H584" s="3">
        <f>'idp Prjimp'!H579</f>
        <v>10.25892</v>
      </c>
      <c r="I584" s="3">
        <f>'idp Prjimp'!I579</f>
        <v>0.231586</v>
      </c>
      <c r="J584" s="3">
        <f>'idp Prjimp'!J579</f>
        <v>61.74943</v>
      </c>
      <c r="K584" s="3">
        <f>'idp Prjimp'!K579</f>
        <v>0</v>
      </c>
      <c r="L584" s="3">
        <f>'idp Prjimp'!L579</f>
        <v>0</v>
      </c>
      <c r="M584" s="3">
        <f t="shared" si="4"/>
        <v>0</v>
      </c>
      <c r="N584" s="3">
        <f t="shared" si="9"/>
        <v>0</v>
      </c>
      <c r="O584" s="3">
        <f t="shared" si="10"/>
        <v>0</v>
      </c>
      <c r="P584" s="100"/>
      <c r="Q584" s="3" t="str">
        <f t="shared" si="11"/>
        <v>#REF!</v>
      </c>
      <c r="R584" s="3" t="str">
        <f t="array" ref="R584">IFERROR(INDEX(Overall!$C$3:$C$389,MATCH(B584,Overall!$D$3:$D$389,0)),"No")</f>
        <v>No</v>
      </c>
      <c r="S584" s="93">
        <f t="shared" si="12"/>
        <v>1</v>
      </c>
      <c r="T584" s="136"/>
      <c r="U584" s="3" t="str">
        <f t="shared" si="13"/>
        <v/>
      </c>
      <c r="W584" s="3">
        <f t="shared" si="8"/>
        <v>0</v>
      </c>
    </row>
    <row r="585" ht="15.75" customHeight="1">
      <c r="B585" s="3" t="str">
        <f>'idp Prjimp'!N580</f>
        <v>Trayvon Mullen</v>
      </c>
      <c r="C585" s="3" t="str">
        <f>'idp Prjimp'!C580</f>
        <v>db</v>
      </c>
      <c r="D585" s="3">
        <f>'idp Prjimp'!D580</f>
        <v>9.564164</v>
      </c>
      <c r="E585" s="3">
        <f>'idp Prjimp'!E580</f>
        <v>0</v>
      </c>
      <c r="F585" s="3">
        <f>'idp Prjimp'!F580</f>
        <v>0</v>
      </c>
      <c r="G585" s="3">
        <f>'idp Prjimp'!G580</f>
        <v>1.583144</v>
      </c>
      <c r="H585" s="3">
        <f>'idp Prjimp'!H580</f>
        <v>11.3136</v>
      </c>
      <c r="I585" s="3">
        <f>'idp Prjimp'!I580</f>
        <v>0</v>
      </c>
      <c r="J585" s="3">
        <f>'idp Prjimp'!J580</f>
        <v>42.25666</v>
      </c>
      <c r="K585" s="3">
        <f>'idp Prjimp'!K580</f>
        <v>0</v>
      </c>
      <c r="L585" s="3">
        <f>'idp Prjimp'!L580</f>
        <v>0</v>
      </c>
      <c r="M585" s="3">
        <f t="shared" si="4"/>
        <v>0</v>
      </c>
      <c r="N585" s="3">
        <f t="shared" si="9"/>
        <v>0</v>
      </c>
      <c r="O585" s="3">
        <f t="shared" si="10"/>
        <v>0</v>
      </c>
      <c r="P585" s="100"/>
      <c r="Q585" s="3" t="str">
        <f t="shared" si="11"/>
        <v>#REF!</v>
      </c>
      <c r="R585" s="3" t="str">
        <f t="array" ref="R585">IFERROR(INDEX(Overall!$C$3:$C$389,MATCH(B585,Overall!$D$3:$D$389,0)),"No")</f>
        <v>No</v>
      </c>
      <c r="S585" s="93">
        <f t="shared" si="12"/>
        <v>1</v>
      </c>
      <c r="T585" s="136"/>
      <c r="U585" s="3" t="str">
        <f t="shared" si="13"/>
        <v/>
      </c>
      <c r="W585" s="3">
        <f t="shared" si="8"/>
        <v>0</v>
      </c>
    </row>
    <row r="586" ht="15.75" customHeight="1">
      <c r="B586" s="3" t="str">
        <f>'idp Prjimp'!N581</f>
        <v>Amani Oruwariye</v>
      </c>
      <c r="C586" s="3" t="str">
        <f>'idp Prjimp'!C581</f>
        <v>db</v>
      </c>
      <c r="D586" s="3">
        <f>'idp Prjimp'!D581</f>
        <v>1.333333</v>
      </c>
      <c r="E586" s="3">
        <f>'idp Prjimp'!E581</f>
        <v>0</v>
      </c>
      <c r="F586" s="3">
        <f>'idp Prjimp'!F581</f>
        <v>0</v>
      </c>
      <c r="G586" s="3">
        <f>'idp Prjimp'!G581</f>
        <v>1.633333</v>
      </c>
      <c r="H586" s="3">
        <f>'idp Prjimp'!H581</f>
        <v>1.866667</v>
      </c>
      <c r="I586" s="3">
        <f>'idp Prjimp'!I581</f>
        <v>0</v>
      </c>
      <c r="J586" s="3">
        <f>'idp Prjimp'!J581</f>
        <v>16.06667</v>
      </c>
      <c r="K586" s="3">
        <f>'idp Prjimp'!K581</f>
        <v>0</v>
      </c>
      <c r="L586" s="3">
        <f>'idp Prjimp'!L581</f>
        <v>0</v>
      </c>
      <c r="M586" s="3">
        <f t="shared" si="4"/>
        <v>0</v>
      </c>
      <c r="N586" s="3">
        <f t="shared" si="9"/>
        <v>0</v>
      </c>
      <c r="O586" s="3">
        <f t="shared" si="10"/>
        <v>0</v>
      </c>
      <c r="P586" s="100"/>
      <c r="Q586" s="3" t="str">
        <f t="shared" si="11"/>
        <v>#REF!</v>
      </c>
      <c r="R586" s="3" t="str">
        <f t="array" ref="R586">IFERROR(INDEX(Overall!$C$3:$C$389,MATCH(B586,Overall!$D$3:$D$389,0)),"No")</f>
        <v>No</v>
      </c>
      <c r="S586" s="93">
        <f t="shared" si="12"/>
        <v>1</v>
      </c>
      <c r="T586" s="136"/>
      <c r="U586" s="3" t="str">
        <f t="shared" si="13"/>
        <v/>
      </c>
      <c r="W586" s="3">
        <f t="shared" si="8"/>
        <v>0</v>
      </c>
    </row>
    <row r="587" ht="15.75" customHeight="1">
      <c r="B587" s="3" t="str">
        <f>'idp Prjimp'!N582</f>
        <v>Will Harris</v>
      </c>
      <c r="C587" s="3" t="str">
        <f>'idp Prjimp'!C582</f>
        <v>db</v>
      </c>
      <c r="D587" s="3">
        <f>'idp Prjimp'!D582</f>
        <v>10.1</v>
      </c>
      <c r="E587" s="3">
        <f>'idp Prjimp'!E582</f>
        <v>0</v>
      </c>
      <c r="F587" s="3">
        <f>'idp Prjimp'!F582</f>
        <v>0</v>
      </c>
      <c r="G587" s="3">
        <f>'idp Prjimp'!G582</f>
        <v>0</v>
      </c>
      <c r="H587" s="3">
        <f>'idp Prjimp'!H582</f>
        <v>2.5</v>
      </c>
      <c r="I587" s="3">
        <f>'idp Prjimp'!I582</f>
        <v>0.3</v>
      </c>
      <c r="J587" s="3">
        <f>'idp Prjimp'!J582</f>
        <v>25.6</v>
      </c>
      <c r="K587" s="3">
        <f>'idp Prjimp'!K582</f>
        <v>0</v>
      </c>
      <c r="L587" s="3">
        <f>'idp Prjimp'!L582</f>
        <v>0</v>
      </c>
      <c r="M587" s="3">
        <f t="shared" si="4"/>
        <v>0</v>
      </c>
      <c r="N587" s="3">
        <f t="shared" si="9"/>
        <v>0</v>
      </c>
      <c r="O587" s="3">
        <f t="shared" si="10"/>
        <v>0</v>
      </c>
      <c r="P587" s="100"/>
      <c r="Q587" s="3" t="str">
        <f t="shared" si="11"/>
        <v>#REF!</v>
      </c>
      <c r="R587" s="3" t="str">
        <f t="array" ref="R587">IFERROR(INDEX(Overall!$C$3:$C$389,MATCH(B587,Overall!$D$3:$D$389,0)),"No")</f>
        <v>No</v>
      </c>
      <c r="S587" s="93">
        <f t="shared" si="12"/>
        <v>1</v>
      </c>
      <c r="T587" s="136"/>
      <c r="U587" s="3" t="str">
        <f t="shared" si="13"/>
        <v/>
      </c>
      <c r="W587" s="3">
        <f t="shared" si="8"/>
        <v>0</v>
      </c>
    </row>
    <row r="588" ht="15.75" customHeight="1">
      <c r="B588" s="3" t="str">
        <f>'idp Prjimp'!N583</f>
        <v>Julian Love</v>
      </c>
      <c r="C588" s="3" t="str">
        <f>'idp Prjimp'!C583</f>
        <v>db</v>
      </c>
      <c r="D588" s="3">
        <f>'idp Prjimp'!D583</f>
        <v>6.4</v>
      </c>
      <c r="E588" s="3">
        <f>'idp Prjimp'!E583</f>
        <v>1</v>
      </c>
      <c r="F588" s="3">
        <f>'idp Prjimp'!F583</f>
        <v>0</v>
      </c>
      <c r="G588" s="3">
        <f>'idp Prjimp'!G583</f>
        <v>0.02</v>
      </c>
      <c r="H588" s="3">
        <f>'idp Prjimp'!H583</f>
        <v>1.3</v>
      </c>
      <c r="I588" s="3">
        <f>'idp Prjimp'!I583</f>
        <v>0</v>
      </c>
      <c r="J588" s="3">
        <f>'idp Prjimp'!J583</f>
        <v>21.5</v>
      </c>
      <c r="K588" s="3">
        <f>'idp Prjimp'!K583</f>
        <v>0</v>
      </c>
      <c r="L588" s="3">
        <f>'idp Prjimp'!L583</f>
        <v>0</v>
      </c>
      <c r="M588" s="3">
        <f t="shared" si="4"/>
        <v>0</v>
      </c>
      <c r="N588" s="3">
        <f t="shared" si="9"/>
        <v>0</v>
      </c>
      <c r="O588" s="3">
        <f t="shared" si="10"/>
        <v>0</v>
      </c>
      <c r="P588" s="100"/>
      <c r="Q588" s="3" t="str">
        <f t="shared" si="11"/>
        <v>#REF!</v>
      </c>
      <c r="R588" s="3" t="str">
        <f t="array" ref="R588">IFERROR(INDEX(Overall!$C$3:$C$389,MATCH(B588,Overall!$D$3:$D$389,0)),"No")</f>
        <v>No</v>
      </c>
      <c r="S588" s="93">
        <f t="shared" si="12"/>
        <v>1</v>
      </c>
      <c r="T588" s="136"/>
      <c r="U588" s="3" t="str">
        <f t="shared" si="13"/>
        <v/>
      </c>
      <c r="W588" s="3">
        <f t="shared" si="8"/>
        <v>0</v>
      </c>
    </row>
    <row r="589" ht="15.75" customHeight="1">
      <c r="B589" s="3" t="str">
        <f>'idp Prjimp'!N584</f>
        <v>Ugo Amadi</v>
      </c>
      <c r="C589" s="3" t="str">
        <f>'idp Prjimp'!C584</f>
        <v>db</v>
      </c>
      <c r="D589" s="3">
        <f>'idp Prjimp'!D584</f>
        <v>2.3</v>
      </c>
      <c r="E589" s="3">
        <f>'idp Prjimp'!E584</f>
        <v>0</v>
      </c>
      <c r="F589" s="3">
        <f>'idp Prjimp'!F584</f>
        <v>0</v>
      </c>
      <c r="G589" s="3">
        <f>'idp Prjimp'!G584</f>
        <v>0</v>
      </c>
      <c r="H589" s="3">
        <f>'idp Prjimp'!H584</f>
        <v>0</v>
      </c>
      <c r="I589" s="3">
        <f>'idp Prjimp'!I584</f>
        <v>0</v>
      </c>
      <c r="J589" s="3">
        <f>'idp Prjimp'!J584</f>
        <v>2.5</v>
      </c>
      <c r="K589" s="3">
        <f>'idp Prjimp'!K584</f>
        <v>0</v>
      </c>
      <c r="L589" s="3">
        <f>'idp Prjimp'!L584</f>
        <v>0</v>
      </c>
      <c r="M589" s="3">
        <f t="shared" si="4"/>
        <v>0</v>
      </c>
      <c r="N589" s="3">
        <f t="shared" si="9"/>
        <v>0</v>
      </c>
      <c r="O589" s="3">
        <f t="shared" si="10"/>
        <v>0</v>
      </c>
      <c r="P589" s="100"/>
      <c r="Q589" s="3" t="str">
        <f t="shared" si="11"/>
        <v>#REF!</v>
      </c>
      <c r="R589" s="3" t="str">
        <f t="array" ref="R589">IFERROR(INDEX(Overall!$C$3:$C$389,MATCH(B589,Overall!$D$3:$D$389,0)),"No")</f>
        <v>No</v>
      </c>
      <c r="S589" s="93">
        <f t="shared" si="12"/>
        <v>1</v>
      </c>
      <c r="T589" s="136"/>
      <c r="U589" s="3" t="str">
        <f t="shared" si="13"/>
        <v/>
      </c>
      <c r="W589" s="3">
        <f t="shared" si="8"/>
        <v>0</v>
      </c>
    </row>
    <row r="590" ht="15.75" customHeight="1">
      <c r="B590" s="3" t="str">
        <f>'idp Prjimp'!N585</f>
        <v>Blessuan Austin</v>
      </c>
      <c r="C590" s="3" t="str">
        <f>'idp Prjimp'!C585</f>
        <v>db</v>
      </c>
      <c r="D590" s="3">
        <f>'idp Prjimp'!D585</f>
        <v>10.7</v>
      </c>
      <c r="E590" s="3">
        <f>'idp Prjimp'!E585</f>
        <v>0.4</v>
      </c>
      <c r="F590" s="3">
        <f>'idp Prjimp'!F585</f>
        <v>0</v>
      </c>
      <c r="G590" s="3">
        <f>'idp Prjimp'!G585</f>
        <v>0</v>
      </c>
      <c r="H590" s="3">
        <f>'idp Prjimp'!H585</f>
        <v>4.3</v>
      </c>
      <c r="I590" s="3">
        <f>'idp Prjimp'!I585</f>
        <v>0</v>
      </c>
      <c r="J590" s="3">
        <f>'idp Prjimp'!J585</f>
        <v>26</v>
      </c>
      <c r="K590" s="3">
        <f>'idp Prjimp'!K585</f>
        <v>0</v>
      </c>
      <c r="L590" s="3">
        <f>'idp Prjimp'!L585</f>
        <v>0</v>
      </c>
      <c r="M590" s="3">
        <f t="shared" si="4"/>
        <v>0</v>
      </c>
      <c r="N590" s="3">
        <f t="shared" si="9"/>
        <v>0</v>
      </c>
      <c r="O590" s="3">
        <f t="shared" si="10"/>
        <v>0</v>
      </c>
      <c r="P590" s="100"/>
      <c r="Q590" s="3" t="str">
        <f t="shared" si="11"/>
        <v>#REF!</v>
      </c>
      <c r="R590" s="3" t="str">
        <f t="array" ref="R590">IFERROR(INDEX(Overall!$C$3:$C$389,MATCH(B590,Overall!$D$3:$D$389,0)),"No")</f>
        <v>No</v>
      </c>
      <c r="S590" s="93">
        <f t="shared" si="12"/>
        <v>1</v>
      </c>
      <c r="T590" s="136"/>
      <c r="U590" s="3" t="str">
        <f t="shared" si="13"/>
        <v/>
      </c>
      <c r="W590" s="3">
        <f t="shared" si="8"/>
        <v>0</v>
      </c>
    </row>
    <row r="591" ht="15.75" customHeight="1">
      <c r="B591" s="3" t="str">
        <f>'idp Prjimp'!N586</f>
        <v>Justin Layne</v>
      </c>
      <c r="C591" s="3" t="str">
        <f>'idp Prjimp'!C586</f>
        <v>db</v>
      </c>
      <c r="D591" s="3">
        <f>'idp Prjimp'!D586</f>
        <v>3</v>
      </c>
      <c r="E591" s="3">
        <f>'idp Prjimp'!E586</f>
        <v>0.4</v>
      </c>
      <c r="F591" s="3">
        <f>'idp Prjimp'!F586</f>
        <v>0</v>
      </c>
      <c r="G591" s="3">
        <f>'idp Prjimp'!G586</f>
        <v>0.2</v>
      </c>
      <c r="H591" s="3">
        <f>'idp Prjimp'!H586</f>
        <v>0.9</v>
      </c>
      <c r="I591" s="3">
        <f>'idp Prjimp'!I586</f>
        <v>0</v>
      </c>
      <c r="J591" s="3">
        <f>'idp Prjimp'!J586</f>
        <v>4.6</v>
      </c>
      <c r="K591" s="3">
        <f>'idp Prjimp'!K586</f>
        <v>0</v>
      </c>
      <c r="L591" s="3">
        <f>'idp Prjimp'!L586</f>
        <v>0</v>
      </c>
      <c r="M591" s="3">
        <f t="shared" si="4"/>
        <v>0</v>
      </c>
      <c r="N591" s="3">
        <f t="shared" si="9"/>
        <v>0</v>
      </c>
      <c r="O591" s="3">
        <f t="shared" si="10"/>
        <v>0</v>
      </c>
      <c r="P591" s="100"/>
      <c r="Q591" s="3" t="str">
        <f t="shared" si="11"/>
        <v>#REF!</v>
      </c>
      <c r="R591" s="3" t="str">
        <f t="array" ref="R591">IFERROR(INDEX(Overall!$C$3:$C$389,MATCH(B591,Overall!$D$3:$D$389,0)),"No")</f>
        <v>No</v>
      </c>
      <c r="S591" s="93">
        <f t="shared" si="12"/>
        <v>1</v>
      </c>
      <c r="T591" s="136"/>
      <c r="U591" s="3" t="str">
        <f t="shared" si="13"/>
        <v/>
      </c>
      <c r="W591" s="3">
        <f t="shared" si="8"/>
        <v>0</v>
      </c>
    </row>
    <row r="592" ht="15.75" customHeight="1">
      <c r="B592" s="3" t="str">
        <f>'idp Prjimp'!N587</f>
        <v>Jordan Miller</v>
      </c>
      <c r="C592" s="3" t="str">
        <f>'idp Prjimp'!C587</f>
        <v>db</v>
      </c>
      <c r="D592" s="3">
        <f>'idp Prjimp'!D587</f>
        <v>0.3</v>
      </c>
      <c r="E592" s="3">
        <f>'idp Prjimp'!E587</f>
        <v>0</v>
      </c>
      <c r="F592" s="3">
        <f>'idp Prjimp'!F587</f>
        <v>0</v>
      </c>
      <c r="G592" s="3">
        <f>'idp Prjimp'!G587</f>
        <v>0</v>
      </c>
      <c r="H592" s="3">
        <f>'idp Prjimp'!H587</f>
        <v>0</v>
      </c>
      <c r="I592" s="3">
        <f>'idp Prjimp'!I587</f>
        <v>0</v>
      </c>
      <c r="J592" s="3">
        <f>'idp Prjimp'!J587</f>
        <v>1.4</v>
      </c>
      <c r="K592" s="3">
        <f>'idp Prjimp'!K587</f>
        <v>0</v>
      </c>
      <c r="L592" s="3">
        <f>'idp Prjimp'!L587</f>
        <v>0</v>
      </c>
      <c r="M592" s="3">
        <f t="shared" si="4"/>
        <v>0</v>
      </c>
      <c r="N592" s="3">
        <f t="shared" si="9"/>
        <v>0</v>
      </c>
      <c r="O592" s="3">
        <f t="shared" si="10"/>
        <v>0</v>
      </c>
      <c r="P592" s="100"/>
      <c r="Q592" s="3" t="str">
        <f t="shared" si="11"/>
        <v>#REF!</v>
      </c>
      <c r="R592" s="3" t="str">
        <f t="array" ref="R592">IFERROR(INDEX(Overall!$C$3:$C$389,MATCH(B592,Overall!$D$3:$D$389,0)),"No")</f>
        <v>No</v>
      </c>
      <c r="S592" s="93">
        <f t="shared" si="12"/>
        <v>1</v>
      </c>
      <c r="T592" s="136"/>
      <c r="U592" s="3" t="str">
        <f t="shared" si="13"/>
        <v/>
      </c>
      <c r="W592" s="3">
        <f t="shared" si="8"/>
        <v>0</v>
      </c>
    </row>
    <row r="593" ht="15.75" customHeight="1">
      <c r="B593" s="3" t="str">
        <f>'idp Prjimp'!N588</f>
        <v>Andrew Wingard</v>
      </c>
      <c r="C593" s="3" t="str">
        <f>'idp Prjimp'!C588</f>
        <v>db</v>
      </c>
      <c r="D593" s="3">
        <f>'idp Prjimp'!D588</f>
        <v>4.4</v>
      </c>
      <c r="E593" s="3">
        <f>'idp Prjimp'!E588</f>
        <v>0.2</v>
      </c>
      <c r="F593" s="3">
        <f>'idp Prjimp'!F588</f>
        <v>0</v>
      </c>
      <c r="G593" s="3">
        <f>'idp Prjimp'!G588</f>
        <v>0</v>
      </c>
      <c r="H593" s="3">
        <f>'idp Prjimp'!H588</f>
        <v>0</v>
      </c>
      <c r="I593" s="3">
        <f>'idp Prjimp'!I588</f>
        <v>0.2</v>
      </c>
      <c r="J593" s="3">
        <f>'idp Prjimp'!J588</f>
        <v>9.4</v>
      </c>
      <c r="K593" s="3">
        <f>'idp Prjimp'!K588</f>
        <v>0</v>
      </c>
      <c r="L593" s="3">
        <f>'idp Prjimp'!L588</f>
        <v>0</v>
      </c>
      <c r="M593" s="3">
        <f t="shared" si="4"/>
        <v>0</v>
      </c>
      <c r="N593" s="3">
        <f t="shared" si="9"/>
        <v>0</v>
      </c>
      <c r="O593" s="3">
        <f t="shared" si="10"/>
        <v>0</v>
      </c>
      <c r="P593" s="100"/>
      <c r="Q593" s="3" t="str">
        <f t="shared" si="11"/>
        <v>#REF!</v>
      </c>
      <c r="R593" s="3" t="str">
        <f t="array" ref="R593">IFERROR(INDEX(Overall!$C$3:$C$389,MATCH(B593,Overall!$D$3:$D$389,0)),"No")</f>
        <v>No</v>
      </c>
      <c r="S593" s="93">
        <f t="shared" si="12"/>
        <v>1</v>
      </c>
      <c r="T593" s="136"/>
      <c r="U593" s="3" t="str">
        <f t="shared" si="13"/>
        <v/>
      </c>
      <c r="W593" s="3">
        <f t="shared" si="8"/>
        <v>0</v>
      </c>
    </row>
    <row r="594" ht="15.75" customHeight="1">
      <c r="B594" s="3" t="str">
        <f>'idp Prjimp'!N589</f>
        <v>Jamel Dean</v>
      </c>
      <c r="C594" s="3" t="str">
        <f>'idp Prjimp'!C589</f>
        <v>db</v>
      </c>
      <c r="D594" s="3">
        <f>'idp Prjimp'!D589</f>
        <v>2.6</v>
      </c>
      <c r="E594" s="3">
        <f>'idp Prjimp'!E589</f>
        <v>0</v>
      </c>
      <c r="F594" s="3">
        <f>'idp Prjimp'!F589</f>
        <v>0</v>
      </c>
      <c r="G594" s="3">
        <f>'idp Prjimp'!G589</f>
        <v>2.5</v>
      </c>
      <c r="H594" s="3">
        <f>'idp Prjimp'!H589</f>
        <v>17.3</v>
      </c>
      <c r="I594" s="3">
        <f>'idp Prjimp'!I589</f>
        <v>0</v>
      </c>
      <c r="J594" s="3">
        <f>'idp Prjimp'!J589</f>
        <v>15.1</v>
      </c>
      <c r="K594" s="3">
        <f>'idp Prjimp'!K589</f>
        <v>0</v>
      </c>
      <c r="L594" s="3">
        <f>'idp Prjimp'!L589</f>
        <v>0</v>
      </c>
      <c r="M594" s="3">
        <f t="shared" si="4"/>
        <v>0</v>
      </c>
      <c r="N594" s="3">
        <f t="shared" si="9"/>
        <v>0</v>
      </c>
      <c r="O594" s="3">
        <f t="shared" si="10"/>
        <v>0</v>
      </c>
      <c r="P594" s="100"/>
      <c r="Q594" s="3" t="str">
        <f t="shared" si="11"/>
        <v>#REF!</v>
      </c>
      <c r="R594" s="3" t="str">
        <f t="array" ref="R594">IFERROR(INDEX(Overall!$C$3:$C$389,MATCH(B594,Overall!$D$3:$D$389,0)),"No")</f>
        <v>No</v>
      </c>
      <c r="S594" s="93">
        <f t="shared" si="12"/>
        <v>1</v>
      </c>
      <c r="T594" s="136"/>
      <c r="U594" s="3" t="str">
        <f t="shared" si="13"/>
        <v/>
      </c>
      <c r="W594" s="3">
        <f t="shared" si="8"/>
        <v>0</v>
      </c>
    </row>
    <row r="595" ht="15.75" customHeight="1">
      <c r="B595" s="3" t="str">
        <f>'idp Prjimp'!N590</f>
        <v>Chauncey Gardner-Johnson</v>
      </c>
      <c r="C595" s="3" t="str">
        <f>'idp Prjimp'!C590</f>
        <v>db</v>
      </c>
      <c r="D595" s="3">
        <f>'idp Prjimp'!D590</f>
        <v>14.17691</v>
      </c>
      <c r="E595" s="3">
        <f>'idp Prjimp'!E590</f>
        <v>0.722096</v>
      </c>
      <c r="F595" s="3">
        <f>'idp Prjimp'!F590</f>
        <v>0.185269</v>
      </c>
      <c r="G595" s="3">
        <f>'idp Prjimp'!G590</f>
        <v>1.046317</v>
      </c>
      <c r="H595" s="3">
        <f>'idp Prjimp'!H590</f>
        <v>8.73272</v>
      </c>
      <c r="I595" s="3">
        <f>'idp Prjimp'!I590</f>
        <v>0.675779</v>
      </c>
      <c r="J595" s="3">
        <f>'idp Prjimp'!J590</f>
        <v>46.85496</v>
      </c>
      <c r="K595" s="3">
        <f>'idp Prjimp'!K590</f>
        <v>0</v>
      </c>
      <c r="L595" s="3">
        <f>'idp Prjimp'!L590</f>
        <v>0</v>
      </c>
      <c r="M595" s="3">
        <f t="shared" si="4"/>
        <v>0</v>
      </c>
      <c r="N595" s="3">
        <f t="shared" si="9"/>
        <v>0</v>
      </c>
      <c r="O595" s="3">
        <f t="shared" si="10"/>
        <v>0</v>
      </c>
      <c r="P595" s="100"/>
      <c r="Q595" s="3" t="str">
        <f t="shared" si="11"/>
        <v>#REF!</v>
      </c>
      <c r="R595" s="3" t="str">
        <f t="array" ref="R595">IFERROR(INDEX(Overall!$C$3:$C$389,MATCH(B595,Overall!$D$3:$D$389,0)),"No")</f>
        <v>No</v>
      </c>
      <c r="S595" s="93">
        <f t="shared" si="12"/>
        <v>1</v>
      </c>
      <c r="T595" s="136"/>
      <c r="U595" s="3" t="str">
        <f t="shared" si="13"/>
        <v/>
      </c>
      <c r="W595" s="3">
        <f t="shared" si="8"/>
        <v>0</v>
      </c>
    </row>
    <row r="596" ht="15.75" customHeight="1">
      <c r="B596" s="3" t="str">
        <f>'idp Prjimp'!N591</f>
        <v>Khari Willis</v>
      </c>
      <c r="C596" s="3" t="str">
        <f>'idp Prjimp'!C591</f>
        <v>db</v>
      </c>
      <c r="D596" s="3">
        <f>'idp Prjimp'!D591</f>
        <v>17.5</v>
      </c>
      <c r="E596" s="3">
        <f>'idp Prjimp'!E591</f>
        <v>1.2</v>
      </c>
      <c r="F596" s="3">
        <f>'idp Prjimp'!F591</f>
        <v>0</v>
      </c>
      <c r="G596" s="3">
        <f>'idp Prjimp'!G591</f>
        <v>2.3</v>
      </c>
      <c r="H596" s="3">
        <f>'idp Prjimp'!H591</f>
        <v>6.4</v>
      </c>
      <c r="I596" s="3">
        <f>'idp Prjimp'!I591</f>
        <v>0.5</v>
      </c>
      <c r="J596" s="3">
        <f>'idp Prjimp'!J591</f>
        <v>71.7</v>
      </c>
      <c r="K596" s="3">
        <f>'idp Prjimp'!K591</f>
        <v>0</v>
      </c>
      <c r="L596" s="3">
        <f>'idp Prjimp'!L591</f>
        <v>0</v>
      </c>
      <c r="M596" s="3">
        <f t="shared" si="4"/>
        <v>0</v>
      </c>
      <c r="N596" s="3">
        <f t="shared" si="9"/>
        <v>0</v>
      </c>
      <c r="O596" s="3">
        <f t="shared" si="10"/>
        <v>0</v>
      </c>
      <c r="P596" s="100"/>
      <c r="Q596" s="3" t="str">
        <f t="shared" si="11"/>
        <v>#REF!</v>
      </c>
      <c r="R596" s="3" t="str">
        <f t="array" ref="R596">IFERROR(INDEX(Overall!$C$3:$C$389,MATCH(B596,Overall!$D$3:$D$389,0)),"No")</f>
        <v>No</v>
      </c>
      <c r="S596" s="93">
        <f t="shared" si="12"/>
        <v>1</v>
      </c>
      <c r="T596" s="136"/>
      <c r="U596" s="3" t="str">
        <f t="shared" si="13"/>
        <v/>
      </c>
      <c r="W596" s="3">
        <f t="shared" si="8"/>
        <v>0</v>
      </c>
    </row>
    <row r="597" ht="15.75" customHeight="1">
      <c r="B597" s="3" t="str">
        <f>'idp Prjimp'!N592</f>
        <v>Rock Ya-Sin</v>
      </c>
      <c r="C597" s="3" t="str">
        <f>'idp Prjimp'!C592</f>
        <v>db</v>
      </c>
      <c r="D597" s="3">
        <f>'idp Prjimp'!D592</f>
        <v>9.536827</v>
      </c>
      <c r="E597" s="3">
        <f>'idp Prjimp'!E592</f>
        <v>0</v>
      </c>
      <c r="F597" s="3">
        <f>'idp Prjimp'!F592</f>
        <v>0</v>
      </c>
      <c r="G597" s="3">
        <f>'idp Prjimp'!G592</f>
        <v>1.046317</v>
      </c>
      <c r="H597" s="3">
        <f>'idp Prjimp'!H592</f>
        <v>6.046317</v>
      </c>
      <c r="I597" s="3">
        <f>'idp Prjimp'!I592</f>
        <v>0</v>
      </c>
      <c r="J597" s="3">
        <f>'idp Prjimp'!J592</f>
        <v>48.44646</v>
      </c>
      <c r="K597" s="3">
        <f>'idp Prjimp'!K592</f>
        <v>0</v>
      </c>
      <c r="L597" s="3">
        <f>'idp Prjimp'!L592</f>
        <v>0</v>
      </c>
      <c r="M597" s="3">
        <f t="shared" si="4"/>
        <v>0</v>
      </c>
      <c r="N597" s="3">
        <f t="shared" si="9"/>
        <v>0</v>
      </c>
      <c r="O597" s="3">
        <f t="shared" si="10"/>
        <v>0</v>
      </c>
      <c r="P597" s="100"/>
      <c r="Q597" s="3" t="str">
        <f t="shared" si="11"/>
        <v>#REF!</v>
      </c>
      <c r="R597" s="3" t="str">
        <f t="array" ref="R597">IFERROR(INDEX(Overall!$C$3:$C$389,MATCH(B597,Overall!$D$3:$D$389,0)),"No")</f>
        <v>No</v>
      </c>
      <c r="S597" s="93">
        <f t="shared" si="12"/>
        <v>1</v>
      </c>
      <c r="T597" s="136"/>
      <c r="U597" s="3" t="str">
        <f t="shared" si="13"/>
        <v/>
      </c>
      <c r="W597" s="3">
        <f t="shared" si="8"/>
        <v>0</v>
      </c>
    </row>
    <row r="598" ht="15.75" customHeight="1">
      <c r="B598" s="3" t="str">
        <f>'idp Prjimp'!N593</f>
        <v>Joh1000than Abram</v>
      </c>
      <c r="C598" s="3" t="str">
        <f>'idp Prjimp'!C593</f>
        <v>db</v>
      </c>
      <c r="D598" s="3">
        <f>'idp Prjimp'!D593</f>
        <v>12.2</v>
      </c>
      <c r="E598" s="3">
        <f>'idp Prjimp'!E593</f>
        <v>0.7</v>
      </c>
      <c r="F598" s="3">
        <f>'idp Prjimp'!F593</f>
        <v>0.3</v>
      </c>
      <c r="G598" s="3">
        <f>'idp Prjimp'!G593</f>
        <v>2.9</v>
      </c>
      <c r="H598" s="3">
        <f>'idp Prjimp'!H593</f>
        <v>14.7</v>
      </c>
      <c r="I598" s="3">
        <f>'idp Prjimp'!I593</f>
        <v>0.3</v>
      </c>
      <c r="J598" s="3">
        <f>'idp Prjimp'!J593</f>
        <v>61.2</v>
      </c>
      <c r="K598" s="3">
        <f>'idp Prjimp'!K593</f>
        <v>0</v>
      </c>
      <c r="L598" s="3">
        <f>'idp Prjimp'!L593</f>
        <v>0</v>
      </c>
      <c r="M598" s="3">
        <f t="shared" si="4"/>
        <v>0</v>
      </c>
      <c r="N598" s="3">
        <f t="shared" si="9"/>
        <v>0</v>
      </c>
      <c r="O598" s="3">
        <f t="shared" si="10"/>
        <v>0</v>
      </c>
      <c r="P598" s="100"/>
      <c r="Q598" s="3" t="str">
        <f t="shared" si="11"/>
        <v>#REF!</v>
      </c>
      <c r="R598" s="3" t="str">
        <f t="array" ref="R598">IFERROR(INDEX(Overall!$C$3:$C$389,MATCH(B598,Overall!$D$3:$D$389,0)),"No")</f>
        <v>No</v>
      </c>
      <c r="S598" s="93">
        <f t="shared" si="12"/>
        <v>1</v>
      </c>
      <c r="T598" s="136"/>
      <c r="U598" s="3" t="str">
        <f t="shared" si="13"/>
        <v/>
      </c>
      <c r="W598" s="3">
        <f t="shared" si="8"/>
        <v>0</v>
      </c>
    </row>
    <row r="599" ht="15.75" customHeight="1">
      <c r="B599" s="3" t="str">
        <f>'idp Prjimp'!N594</f>
        <v>Kris Boyd</v>
      </c>
      <c r="C599" s="3" t="str">
        <f>'idp Prjimp'!C594</f>
        <v>db</v>
      </c>
      <c r="D599" s="3">
        <f>'idp Prjimp'!D594</f>
        <v>1</v>
      </c>
      <c r="E599" s="3">
        <f>'idp Prjimp'!E594</f>
        <v>0</v>
      </c>
      <c r="F599" s="3">
        <f>'idp Prjimp'!F594</f>
        <v>0</v>
      </c>
      <c r="G599" s="3">
        <f>'idp Prjimp'!G594</f>
        <v>0</v>
      </c>
      <c r="H599" s="3">
        <f>'idp Prjimp'!H594</f>
        <v>0</v>
      </c>
      <c r="I599" s="3">
        <f>'idp Prjimp'!I594</f>
        <v>0</v>
      </c>
      <c r="J599" s="3">
        <f>'idp Prjimp'!J594</f>
        <v>3</v>
      </c>
      <c r="K599" s="3">
        <f>'idp Prjimp'!K594</f>
        <v>0</v>
      </c>
      <c r="L599" s="3">
        <f>'idp Prjimp'!L594</f>
        <v>0</v>
      </c>
      <c r="M599" s="3">
        <f t="shared" si="4"/>
        <v>0</v>
      </c>
      <c r="N599" s="3">
        <f t="shared" si="9"/>
        <v>0</v>
      </c>
      <c r="O599" s="3">
        <f t="shared" si="10"/>
        <v>0</v>
      </c>
      <c r="P599" s="100"/>
      <c r="Q599" s="3" t="str">
        <f t="shared" si="11"/>
        <v>#REF!</v>
      </c>
      <c r="R599" s="3" t="str">
        <f t="array" ref="R599">IFERROR(INDEX(Overall!$C$3:$C$389,MATCH(B599,Overall!$D$3:$D$389,0)),"No")</f>
        <v>No</v>
      </c>
      <c r="S599" s="93">
        <f t="shared" si="12"/>
        <v>1</v>
      </c>
      <c r="T599" s="136"/>
      <c r="U599" s="3" t="str">
        <f t="shared" si="13"/>
        <v/>
      </c>
      <c r="W599" s="3">
        <f t="shared" si="8"/>
        <v>0</v>
      </c>
    </row>
    <row r="600" ht="15.75" customHeight="1">
      <c r="B600" s="3" t="str">
        <f>'idp Prjimp'!N595</f>
        <v>Sean Bunting</v>
      </c>
      <c r="C600" s="3" t="str">
        <f>'idp Prjimp'!C595</f>
        <v>db</v>
      </c>
      <c r="D600" s="3">
        <f>'idp Prjimp'!D595</f>
        <v>9.3</v>
      </c>
      <c r="E600" s="3">
        <f>'idp Prjimp'!E595</f>
        <v>0.9</v>
      </c>
      <c r="F600" s="3">
        <f>'idp Prjimp'!F595</f>
        <v>0.5</v>
      </c>
      <c r="G600" s="3">
        <f>'idp Prjimp'!G595</f>
        <v>1.4</v>
      </c>
      <c r="H600" s="3">
        <f>'idp Prjimp'!H595</f>
        <v>5.2</v>
      </c>
      <c r="I600" s="3">
        <f>'idp Prjimp'!I595</f>
        <v>0.6</v>
      </c>
      <c r="J600" s="3">
        <f>'idp Prjimp'!J595</f>
        <v>34.3</v>
      </c>
      <c r="K600" s="3">
        <f>'idp Prjimp'!K595</f>
        <v>0</v>
      </c>
      <c r="L600" s="3">
        <f>'idp Prjimp'!L595</f>
        <v>0</v>
      </c>
      <c r="M600" s="3">
        <f t="shared" si="4"/>
        <v>0</v>
      </c>
      <c r="N600" s="3">
        <f t="shared" si="9"/>
        <v>0</v>
      </c>
      <c r="O600" s="3">
        <f t="shared" si="10"/>
        <v>0</v>
      </c>
      <c r="P600" s="100"/>
      <c r="Q600" s="3" t="str">
        <f t="shared" si="11"/>
        <v>#REF!</v>
      </c>
      <c r="R600" s="3" t="str">
        <f t="array" ref="R600">IFERROR(INDEX(Overall!$C$3:$C$389,MATCH(B600,Overall!$D$3:$D$389,0)),"No")</f>
        <v>No</v>
      </c>
      <c r="S600" s="93">
        <f t="shared" si="12"/>
        <v>1</v>
      </c>
      <c r="T600" s="136"/>
      <c r="U600" s="3" t="str">
        <f t="shared" si="13"/>
        <v/>
      </c>
      <c r="V600" s="3"/>
      <c r="W600" s="3">
        <f t="shared" si="8"/>
        <v>0</v>
      </c>
    </row>
    <row r="601" ht="15.75" customHeight="1">
      <c r="B601" s="3" t="str">
        <f>'idp Prjimp'!N596</f>
        <v>Rashad Fenton</v>
      </c>
      <c r="C601" s="3" t="str">
        <f>'idp Prjimp'!C596</f>
        <v>db</v>
      </c>
      <c r="D601" s="3">
        <f>'idp Prjimp'!D596</f>
        <v>4.4</v>
      </c>
      <c r="E601" s="3">
        <f>'idp Prjimp'!E596</f>
        <v>1.2</v>
      </c>
      <c r="F601" s="3">
        <f>'idp Prjimp'!F596</f>
        <v>0</v>
      </c>
      <c r="G601" s="3">
        <f>'idp Prjimp'!G596</f>
        <v>1.2</v>
      </c>
      <c r="H601" s="3">
        <f>'idp Prjimp'!H596</f>
        <v>3.8</v>
      </c>
      <c r="I601" s="3">
        <f>'idp Prjimp'!I596</f>
        <v>0.3</v>
      </c>
      <c r="J601" s="3">
        <f>'idp Prjimp'!J596</f>
        <v>11.9</v>
      </c>
      <c r="K601" s="3">
        <f>'idp Prjimp'!K596</f>
        <v>0</v>
      </c>
      <c r="L601" s="3">
        <f>'idp Prjimp'!L596</f>
        <v>0</v>
      </c>
      <c r="M601" s="3">
        <f t="shared" si="4"/>
        <v>0</v>
      </c>
      <c r="N601" s="3">
        <f t="shared" si="9"/>
        <v>0</v>
      </c>
      <c r="O601" s="3">
        <f t="shared" si="10"/>
        <v>0</v>
      </c>
      <c r="P601" s="100"/>
      <c r="Q601" s="3" t="str">
        <f t="shared" si="11"/>
        <v>#REF!</v>
      </c>
      <c r="R601" s="3" t="str">
        <f t="array" ref="R601">IFERROR(INDEX(Overall!$C$3:$C$389,MATCH(B601,Overall!$D$3:$D$389,0)),"No")</f>
        <v>No</v>
      </c>
      <c r="S601" s="93">
        <f t="shared" si="12"/>
        <v>1</v>
      </c>
      <c r="T601" s="136"/>
      <c r="U601" s="3" t="str">
        <f t="shared" si="13"/>
        <v/>
      </c>
      <c r="V601" s="3"/>
      <c r="W601" s="3">
        <f t="shared" si="8"/>
        <v>0</v>
      </c>
    </row>
    <row r="602" ht="15.75" customHeight="1">
      <c r="B602" s="3" t="str">
        <f>'idp Prjimp'!N597</f>
        <v>Amani Hooker</v>
      </c>
      <c r="C602" s="3" t="str">
        <f>'idp Prjimp'!C597</f>
        <v>db</v>
      </c>
      <c r="D602" s="3">
        <f>'idp Prjimp'!D597</f>
        <v>3.4</v>
      </c>
      <c r="E602" s="3">
        <f>'idp Prjimp'!E597</f>
        <v>0</v>
      </c>
      <c r="F602" s="3">
        <f>'idp Prjimp'!F597</f>
        <v>0</v>
      </c>
      <c r="G602" s="3">
        <f>'idp Prjimp'!G597</f>
        <v>0</v>
      </c>
      <c r="H602" s="3">
        <f>'idp Prjimp'!H597</f>
        <v>0</v>
      </c>
      <c r="I602" s="3">
        <f>'idp Prjimp'!I597</f>
        <v>0</v>
      </c>
      <c r="J602" s="3">
        <f>'idp Prjimp'!J597</f>
        <v>7.9</v>
      </c>
      <c r="K602" s="3">
        <f>'idp Prjimp'!K597</f>
        <v>0</v>
      </c>
      <c r="L602" s="3">
        <f>'idp Prjimp'!L597</f>
        <v>0</v>
      </c>
      <c r="M602" s="3">
        <f t="shared" si="4"/>
        <v>0</v>
      </c>
      <c r="N602" s="3">
        <f t="shared" si="9"/>
        <v>0</v>
      </c>
      <c r="O602" s="3">
        <f t="shared" si="10"/>
        <v>0</v>
      </c>
      <c r="P602" s="100"/>
      <c r="Q602" s="3" t="str">
        <f t="shared" si="11"/>
        <v>#REF!</v>
      </c>
      <c r="R602" s="3" t="str">
        <f t="array" ref="R602">IFERROR(INDEX(Overall!$C$3:$C$389,MATCH(B602,Overall!$D$3:$D$389,0)),"No")</f>
        <v>No</v>
      </c>
      <c r="S602" s="93">
        <f t="shared" si="12"/>
        <v>1</v>
      </c>
      <c r="T602" s="136"/>
      <c r="U602" s="3" t="str">
        <f t="shared" si="13"/>
        <v/>
      </c>
      <c r="V602" s="3"/>
      <c r="W602" s="3">
        <f t="shared" si="8"/>
        <v>0</v>
      </c>
    </row>
    <row r="603" ht="15.75" customHeight="1">
      <c r="B603" s="3" t="str">
        <f>'idp Prjimp'!N598</f>
        <v>Jaquan Johnson</v>
      </c>
      <c r="C603" s="3" t="str">
        <f>'idp Prjimp'!C598</f>
        <v>db</v>
      </c>
      <c r="D603" s="3">
        <f>'idp Prjimp'!D598</f>
        <v>0</v>
      </c>
      <c r="E603" s="3">
        <f>'idp Prjimp'!E598</f>
        <v>0</v>
      </c>
      <c r="F603" s="3">
        <f>'idp Prjimp'!F598</f>
        <v>0</v>
      </c>
      <c r="G603" s="3">
        <f>'idp Prjimp'!G598</f>
        <v>0</v>
      </c>
      <c r="H603" s="3">
        <f>'idp Prjimp'!H598</f>
        <v>0</v>
      </c>
      <c r="I603" s="3">
        <f>'idp Prjimp'!I598</f>
        <v>0</v>
      </c>
      <c r="J603" s="3">
        <f>'idp Prjimp'!J598</f>
        <v>0.1</v>
      </c>
      <c r="K603" s="3">
        <f>'idp Prjimp'!K598</f>
        <v>0</v>
      </c>
      <c r="L603" s="3">
        <f>'idp Prjimp'!L598</f>
        <v>0</v>
      </c>
      <c r="M603" s="3">
        <f t="shared" si="4"/>
        <v>0</v>
      </c>
      <c r="N603" s="3">
        <f t="shared" si="9"/>
        <v>0</v>
      </c>
      <c r="O603" s="3">
        <f t="shared" si="10"/>
        <v>0</v>
      </c>
      <c r="P603" s="100"/>
      <c r="Q603" s="3" t="str">
        <f t="shared" si="11"/>
        <v>#REF!</v>
      </c>
      <c r="R603" s="3" t="str">
        <f t="array" ref="R603">IFERROR(INDEX(Overall!$C$3:$C$389,MATCH(B603,Overall!$D$3:$D$389,0)),"No")</f>
        <v>No</v>
      </c>
      <c r="S603" s="93">
        <f t="shared" si="12"/>
        <v>1</v>
      </c>
      <c r="T603" s="136"/>
      <c r="U603" s="3" t="str">
        <f t="shared" si="13"/>
        <v/>
      </c>
      <c r="V603" s="3"/>
      <c r="W603" s="3">
        <f t="shared" si="8"/>
        <v>0</v>
      </c>
    </row>
    <row r="604" ht="15.75" customHeight="1">
      <c r="B604" s="3" t="str">
        <f>'idp Prjimp'!N599</f>
        <v>Taylor Rapp</v>
      </c>
      <c r="C604" s="3" t="str">
        <f>'idp Prjimp'!C599</f>
        <v>db</v>
      </c>
      <c r="D604" s="3">
        <f>'idp Prjimp'!D599</f>
        <v>32.90737</v>
      </c>
      <c r="E604" s="3">
        <f>'idp Prjimp'!E599</f>
        <v>0.536827</v>
      </c>
      <c r="F604" s="3">
        <f>'idp Prjimp'!F599</f>
        <v>0.536827</v>
      </c>
      <c r="G604" s="3">
        <f>'idp Prjimp'!G599</f>
        <v>1.629462</v>
      </c>
      <c r="H604" s="3">
        <f>'idp Prjimp'!H599</f>
        <v>7.444193</v>
      </c>
      <c r="I604" s="3">
        <f>'idp Prjimp'!I599</f>
        <v>0</v>
      </c>
      <c r="J604" s="3">
        <f>'idp Prjimp'!J599</f>
        <v>61.34093</v>
      </c>
      <c r="K604" s="3">
        <f>'idp Prjimp'!K599</f>
        <v>0</v>
      </c>
      <c r="L604" s="3">
        <f>'idp Prjimp'!L599</f>
        <v>0</v>
      </c>
      <c r="M604" s="3">
        <f t="shared" si="4"/>
        <v>0</v>
      </c>
      <c r="N604" s="3">
        <f t="shared" si="9"/>
        <v>0</v>
      </c>
      <c r="O604" s="3">
        <f t="shared" si="10"/>
        <v>0</v>
      </c>
      <c r="P604" s="100"/>
      <c r="Q604" s="3" t="str">
        <f t="shared" si="11"/>
        <v>#REF!</v>
      </c>
      <c r="R604" s="3" t="str">
        <f t="array" ref="R604">IFERROR(INDEX(Overall!$C$3:$C$389,MATCH(B604,Overall!$D$3:$D$389,0)),"No")</f>
        <v>No</v>
      </c>
      <c r="S604" s="93">
        <f t="shared" si="12"/>
        <v>1</v>
      </c>
      <c r="T604" s="136"/>
      <c r="U604" s="3" t="str">
        <f t="shared" si="13"/>
        <v/>
      </c>
      <c r="V604" s="3"/>
      <c r="W604" s="3">
        <f t="shared" si="8"/>
        <v>0</v>
      </c>
    </row>
    <row r="605" ht="15.75" customHeight="1">
      <c r="B605" s="3" t="str">
        <f>'idp Prjimp'!N600</f>
        <v>Sheldrick Redwine</v>
      </c>
      <c r="C605" s="3" t="str">
        <f>'idp Prjimp'!C600</f>
        <v>db</v>
      </c>
      <c r="D605" s="3">
        <f>'idp Prjimp'!D600</f>
        <v>11.3</v>
      </c>
      <c r="E605" s="3">
        <f>'idp Prjimp'!E600</f>
        <v>0</v>
      </c>
      <c r="F605" s="3">
        <f>'idp Prjimp'!F600</f>
        <v>0</v>
      </c>
      <c r="G605" s="3">
        <f>'idp Prjimp'!G600</f>
        <v>0</v>
      </c>
      <c r="H605" s="3">
        <f>'idp Prjimp'!H600</f>
        <v>1.5</v>
      </c>
      <c r="I605" s="3">
        <f>'idp Prjimp'!I600</f>
        <v>0</v>
      </c>
      <c r="J605" s="3">
        <f>'idp Prjimp'!J600</f>
        <v>20.8</v>
      </c>
      <c r="K605" s="3">
        <f>'idp Prjimp'!K600</f>
        <v>0</v>
      </c>
      <c r="L605" s="3">
        <f>'idp Prjimp'!L600</f>
        <v>0</v>
      </c>
      <c r="M605" s="3">
        <f t="shared" si="4"/>
        <v>0</v>
      </c>
      <c r="N605" s="3">
        <f t="shared" si="9"/>
        <v>0</v>
      </c>
      <c r="O605" s="3">
        <f t="shared" si="10"/>
        <v>0</v>
      </c>
      <c r="P605" s="100"/>
      <c r="Q605" s="3" t="str">
        <f t="shared" si="11"/>
        <v>#REF!</v>
      </c>
      <c r="R605" s="3" t="str">
        <f t="array" ref="R605">IFERROR(INDEX(Overall!$C$3:$C$389,MATCH(B605,Overall!$D$3:$D$389,0)),"No")</f>
        <v>No</v>
      </c>
      <c r="S605" s="93">
        <f t="shared" si="12"/>
        <v>1</v>
      </c>
      <c r="T605" s="136"/>
      <c r="U605" s="3" t="str">
        <f t="shared" si="13"/>
        <v/>
      </c>
      <c r="V605" s="3"/>
      <c r="W605" s="3">
        <f t="shared" si="8"/>
        <v>0</v>
      </c>
    </row>
    <row r="606" ht="15.75" customHeight="1">
      <c r="B606" s="3" t="str">
        <f>'idp Prjimp'!N601</f>
        <v>Darnell Savage</v>
      </c>
      <c r="C606" s="3" t="str">
        <f>'idp Prjimp'!C601</f>
        <v>db</v>
      </c>
      <c r="D606" s="3">
        <f>'idp Prjimp'!D601</f>
        <v>16.98102</v>
      </c>
      <c r="E606" s="3">
        <f>'idp Prjimp'!E601</f>
        <v>1.861048</v>
      </c>
      <c r="F606" s="3">
        <f>'idp Prjimp'!F601</f>
        <v>0</v>
      </c>
      <c r="G606" s="3">
        <f>'idp Prjimp'!G601</f>
        <v>1.092635</v>
      </c>
      <c r="H606" s="3">
        <f>'idp Prjimp'!H601</f>
        <v>6.100992</v>
      </c>
      <c r="I606" s="3">
        <f>'idp Prjimp'!I601</f>
        <v>0.092635</v>
      </c>
      <c r="J606" s="3">
        <f>'idp Prjimp'!J601</f>
        <v>50.82535</v>
      </c>
      <c r="K606" s="3">
        <f>'idp Prjimp'!K601</f>
        <v>0</v>
      </c>
      <c r="L606" s="3">
        <f>'idp Prjimp'!L601</f>
        <v>0</v>
      </c>
      <c r="M606" s="3">
        <f t="shared" si="4"/>
        <v>0</v>
      </c>
      <c r="N606" s="3">
        <f t="shared" si="9"/>
        <v>0</v>
      </c>
      <c r="O606" s="3">
        <f t="shared" si="10"/>
        <v>0</v>
      </c>
      <c r="P606" s="100"/>
      <c r="Q606" s="3" t="str">
        <f t="shared" si="11"/>
        <v>#REF!</v>
      </c>
      <c r="R606" s="3" t="str">
        <f t="array" ref="R606">IFERROR(INDEX(Overall!$C$3:$C$389,MATCH(B606,Overall!$D$3:$D$389,0)),"No")</f>
        <v>No</v>
      </c>
      <c r="S606" s="93">
        <f t="shared" si="12"/>
        <v>1</v>
      </c>
      <c r="T606" s="136"/>
      <c r="U606" s="3" t="str">
        <f t="shared" si="13"/>
        <v/>
      </c>
      <c r="V606" s="3"/>
      <c r="W606" s="3">
        <f t="shared" si="8"/>
        <v>0</v>
      </c>
    </row>
    <row r="607" ht="15.75" customHeight="1">
      <c r="B607" s="3" t="str">
        <f>'idp Prjimp'!N602</f>
        <v>Kendall Sheffield</v>
      </c>
      <c r="C607" s="3" t="str">
        <f>'idp Prjimp'!C602</f>
        <v>db</v>
      </c>
      <c r="D607" s="3">
        <f>'idp Prjimp'!D602</f>
        <v>10.8</v>
      </c>
      <c r="E607" s="3">
        <f>'idp Prjimp'!E602</f>
        <v>0.8</v>
      </c>
      <c r="F607" s="3">
        <f>'idp Prjimp'!F602</f>
        <v>0.347304</v>
      </c>
      <c r="G607" s="3">
        <f>'idp Prjimp'!G602</f>
        <v>0.912912</v>
      </c>
      <c r="H607" s="3">
        <f>'idp Prjimp'!H602</f>
        <v>2.524376</v>
      </c>
      <c r="I607" s="3">
        <f>'idp Prjimp'!I602</f>
        <v>0</v>
      </c>
      <c r="J607" s="3">
        <f>'idp Prjimp'!J602</f>
        <v>44.35787</v>
      </c>
      <c r="K607" s="3">
        <f>'idp Prjimp'!K602</f>
        <v>0</v>
      </c>
      <c r="L607" s="3">
        <f>'idp Prjimp'!L602</f>
        <v>0</v>
      </c>
      <c r="M607" s="3">
        <f t="shared" si="4"/>
        <v>0</v>
      </c>
      <c r="N607" s="3">
        <f t="shared" si="9"/>
        <v>0</v>
      </c>
      <c r="O607" s="3">
        <f t="shared" si="10"/>
        <v>0</v>
      </c>
      <c r="P607" s="100"/>
      <c r="Q607" s="3" t="str">
        <f t="shared" si="11"/>
        <v>#REF!</v>
      </c>
      <c r="R607" s="3" t="str">
        <f t="array" ref="R607">IFERROR(INDEX(Overall!$C$3:$C$389,MATCH(B607,Overall!$D$3:$D$389,0)),"No")</f>
        <v>No</v>
      </c>
      <c r="S607" s="93">
        <f t="shared" si="12"/>
        <v>1</v>
      </c>
      <c r="T607" s="136"/>
      <c r="U607" s="3" t="str">
        <f t="shared" si="13"/>
        <v/>
      </c>
      <c r="V607" s="3"/>
      <c r="W607" s="3">
        <f t="shared" si="8"/>
        <v>0</v>
      </c>
    </row>
    <row r="608" ht="15.75" customHeight="1">
      <c r="B608" s="3" t="str">
        <f>'idp Prjimp'!N603</f>
        <v>Deionte Thompson</v>
      </c>
      <c r="C608" s="3" t="str">
        <f>'idp Prjimp'!C603</f>
        <v>db</v>
      </c>
      <c r="D608" s="3">
        <f>'idp Prjimp'!D603</f>
        <v>5.1</v>
      </c>
      <c r="E608" s="3">
        <f>'idp Prjimp'!E603</f>
        <v>0</v>
      </c>
      <c r="F608" s="3">
        <f>'idp Prjimp'!F603</f>
        <v>0</v>
      </c>
      <c r="G608" s="3">
        <f>'idp Prjimp'!G603</f>
        <v>0</v>
      </c>
      <c r="H608" s="3">
        <f>'idp Prjimp'!H603</f>
        <v>1.1</v>
      </c>
      <c r="I608" s="3">
        <f>'idp Prjimp'!I603</f>
        <v>0</v>
      </c>
      <c r="J608" s="3">
        <f>'idp Prjimp'!J603</f>
        <v>16.9</v>
      </c>
      <c r="K608" s="3">
        <f>'idp Prjimp'!K603</f>
        <v>0</v>
      </c>
      <c r="L608" s="3">
        <f>'idp Prjimp'!L603</f>
        <v>0</v>
      </c>
      <c r="M608" s="3">
        <f t="shared" si="4"/>
        <v>0</v>
      </c>
      <c r="N608" s="3">
        <f t="shared" si="9"/>
        <v>0</v>
      </c>
      <c r="O608" s="3">
        <f t="shared" si="10"/>
        <v>0</v>
      </c>
      <c r="P608" s="100"/>
      <c r="Q608" s="3" t="str">
        <f t="shared" si="11"/>
        <v>#REF!</v>
      </c>
      <c r="R608" s="3" t="str">
        <f t="array" ref="R608">IFERROR(INDEX(Overall!$C$3:$C$389,MATCH(B608,Overall!$D$3:$D$389,0)),"No")</f>
        <v>No</v>
      </c>
      <c r="S608" s="93">
        <f t="shared" si="12"/>
        <v>1</v>
      </c>
      <c r="T608" s="136"/>
      <c r="U608" s="3" t="str">
        <f t="shared" si="13"/>
        <v/>
      </c>
      <c r="V608" s="3"/>
      <c r="W608" s="3">
        <f t="shared" si="8"/>
        <v>0</v>
      </c>
    </row>
    <row r="609" ht="15.75" customHeight="1">
      <c r="B609" s="3" t="str">
        <f>'idp Prjimp'!N604</f>
        <v>Juan Thornhill</v>
      </c>
      <c r="C609" s="3" t="str">
        <f>'idp Prjimp'!C604</f>
        <v>db</v>
      </c>
      <c r="D609" s="3">
        <f>'idp Prjimp'!D604</f>
        <v>18.74108</v>
      </c>
      <c r="E609" s="3">
        <f>'idp Prjimp'!E604</f>
        <v>0.416856</v>
      </c>
      <c r="F609" s="3">
        <f>'idp Prjimp'!F604</f>
        <v>0</v>
      </c>
      <c r="G609" s="3">
        <f>'idp Prjimp'!G604</f>
        <v>2.833711</v>
      </c>
      <c r="H609" s="3">
        <f>'idp Prjimp'!H604</f>
        <v>6.833711</v>
      </c>
      <c r="I609" s="3">
        <f>'idp Prjimp'!I604</f>
        <v>0</v>
      </c>
      <c r="J609" s="3">
        <f>'idp Prjimp'!J604</f>
        <v>44.67805</v>
      </c>
      <c r="K609" s="3">
        <f>'idp Prjimp'!K604</f>
        <v>0</v>
      </c>
      <c r="L609" s="3">
        <f>'idp Prjimp'!L604</f>
        <v>0</v>
      </c>
      <c r="M609" s="3">
        <f t="shared" si="4"/>
        <v>0</v>
      </c>
      <c r="N609" s="3">
        <f t="shared" si="9"/>
        <v>0</v>
      </c>
      <c r="O609" s="3">
        <f t="shared" si="10"/>
        <v>0</v>
      </c>
      <c r="P609" s="100"/>
      <c r="Q609" s="3" t="str">
        <f t="shared" si="11"/>
        <v>#REF!</v>
      </c>
      <c r="R609" s="3" t="str">
        <f t="array" ref="R609">IFERROR(INDEX(Overall!$C$3:$C$389,MATCH(B609,Overall!$D$3:$D$389,0)),"No")</f>
        <v>No</v>
      </c>
      <c r="S609" s="93">
        <f t="shared" si="12"/>
        <v>1</v>
      </c>
      <c r="T609" s="136"/>
      <c r="U609" s="3" t="str">
        <f t="shared" si="13"/>
        <v/>
      </c>
      <c r="V609" s="3"/>
      <c r="W609" s="3">
        <f t="shared" si="8"/>
        <v>0</v>
      </c>
    </row>
    <row r="610" ht="15.75" customHeight="1">
      <c r="B610" s="3" t="str">
        <f>'idp Prjimp'!N605</f>
        <v>Ken Webster</v>
      </c>
      <c r="C610" s="3" t="str">
        <f>'idp Prjimp'!C605</f>
        <v>db</v>
      </c>
      <c r="D610" s="3">
        <f>'idp Prjimp'!D605</f>
        <v>0.9</v>
      </c>
      <c r="E610" s="3">
        <f>'idp Prjimp'!E605</f>
        <v>0</v>
      </c>
      <c r="F610" s="3">
        <f>'idp Prjimp'!F605</f>
        <v>0</v>
      </c>
      <c r="G610" s="3">
        <f>'idp Prjimp'!G605</f>
        <v>0</v>
      </c>
      <c r="H610" s="3">
        <f>'idp Prjimp'!H605</f>
        <v>0.5</v>
      </c>
      <c r="I610" s="3">
        <f>'idp Prjimp'!I605</f>
        <v>0</v>
      </c>
      <c r="J610" s="3">
        <f>'idp Prjimp'!J605</f>
        <v>4.7</v>
      </c>
      <c r="K610" s="3">
        <f>'idp Prjimp'!K605</f>
        <v>0</v>
      </c>
      <c r="L610" s="3">
        <f>'idp Prjimp'!L605</f>
        <v>0</v>
      </c>
      <c r="M610" s="3">
        <f t="shared" si="4"/>
        <v>0</v>
      </c>
      <c r="N610" s="3">
        <f t="shared" si="9"/>
        <v>0</v>
      </c>
      <c r="O610" s="3">
        <f t="shared" si="10"/>
        <v>0</v>
      </c>
      <c r="P610" s="100"/>
      <c r="Q610" s="3" t="str">
        <f t="shared" si="11"/>
        <v>#REF!</v>
      </c>
      <c r="R610" s="3" t="str">
        <f t="array" ref="R610">IFERROR(INDEX(Overall!$C$3:$C$389,MATCH(B610,Overall!$D$3:$D$389,0)),"No")</f>
        <v>No</v>
      </c>
      <c r="S610" s="93">
        <f t="shared" si="12"/>
        <v>1</v>
      </c>
      <c r="T610" s="136"/>
      <c r="U610" s="3" t="str">
        <f t="shared" si="13"/>
        <v/>
      </c>
      <c r="V610" s="3"/>
      <c r="W610" s="3">
        <f t="shared" si="8"/>
        <v>0</v>
      </c>
    </row>
    <row r="611" ht="15.75" customHeight="1">
      <c r="B611" s="3" t="str">
        <f>'idp Prjimp'!N606</f>
        <v>Greedy Williams</v>
      </c>
      <c r="C611" s="3" t="str">
        <f>'idp Prjimp'!C606</f>
        <v>db</v>
      </c>
      <c r="D611" s="3">
        <f>'idp Prjimp'!D606</f>
        <v>12.2779</v>
      </c>
      <c r="E611" s="3">
        <f>'idp Prjimp'!E606</f>
        <v>0</v>
      </c>
      <c r="F611" s="3">
        <f>'idp Prjimp'!F606</f>
        <v>0</v>
      </c>
      <c r="G611" s="3">
        <f>'idp Prjimp'!G606</f>
        <v>1.073654</v>
      </c>
      <c r="H611" s="3">
        <f>'idp Prjimp'!H606</f>
        <v>5.869405</v>
      </c>
      <c r="I611" s="3">
        <f>'idp Prjimp'!I606</f>
        <v>0.416856</v>
      </c>
      <c r="J611" s="3">
        <f>'idp Prjimp'!J606</f>
        <v>43.33258</v>
      </c>
      <c r="K611" s="3">
        <f>'idp Prjimp'!K606</f>
        <v>0</v>
      </c>
      <c r="L611" s="3">
        <f>'idp Prjimp'!L606</f>
        <v>0</v>
      </c>
      <c r="M611" s="3">
        <f t="shared" si="4"/>
        <v>0</v>
      </c>
      <c r="N611" s="3">
        <f t="shared" si="9"/>
        <v>0</v>
      </c>
      <c r="O611" s="3">
        <f t="shared" si="10"/>
        <v>0</v>
      </c>
      <c r="P611" s="100"/>
      <c r="Q611" s="3" t="str">
        <f t="shared" si="11"/>
        <v>#REF!</v>
      </c>
      <c r="R611" s="3" t="str">
        <f t="array" ref="R611">IFERROR(INDEX(Overall!$C$3:$C$389,MATCH(B611,Overall!$D$3:$D$389,0)),"No")</f>
        <v>No</v>
      </c>
      <c r="S611" s="93">
        <f t="shared" si="12"/>
        <v>1</v>
      </c>
      <c r="T611" s="136"/>
      <c r="U611" s="3" t="str">
        <f t="shared" si="13"/>
        <v/>
      </c>
      <c r="V611" s="3"/>
      <c r="W611" s="3">
        <f t="shared" si="8"/>
        <v>0</v>
      </c>
    </row>
    <row r="612" ht="15.75" customHeight="1">
      <c r="B612" s="3" t="str">
        <f>'idp Prjimp'!N607</f>
        <v>Joejuan Williams</v>
      </c>
      <c r="C612" s="3" t="str">
        <f>'idp Prjimp'!C607</f>
        <v>db</v>
      </c>
      <c r="D612" s="3">
        <f>'idp Prjimp'!D607</f>
        <v>0.3</v>
      </c>
      <c r="E612" s="3">
        <f>'idp Prjimp'!E607</f>
        <v>0</v>
      </c>
      <c r="F612" s="3">
        <f>'idp Prjimp'!F607</f>
        <v>0</v>
      </c>
      <c r="G612" s="3">
        <f>'idp Prjimp'!G607</f>
        <v>0</v>
      </c>
      <c r="H612" s="3">
        <f>'idp Prjimp'!H607</f>
        <v>1.5</v>
      </c>
      <c r="I612" s="3">
        <f>'idp Prjimp'!I607</f>
        <v>0</v>
      </c>
      <c r="J612" s="3">
        <f>'idp Prjimp'!J607</f>
        <v>1.9</v>
      </c>
      <c r="K612" s="3">
        <f>'idp Prjimp'!K607</f>
        <v>0</v>
      </c>
      <c r="L612" s="3">
        <f>'idp Prjimp'!L607</f>
        <v>0</v>
      </c>
      <c r="M612" s="3">
        <f t="shared" si="4"/>
        <v>0</v>
      </c>
      <c r="N612" s="3">
        <f t="shared" si="9"/>
        <v>0</v>
      </c>
      <c r="O612" s="3">
        <f t="shared" si="10"/>
        <v>0</v>
      </c>
      <c r="P612" s="100"/>
      <c r="Q612" s="3" t="str">
        <f t="shared" si="11"/>
        <v>#REF!</v>
      </c>
      <c r="R612" s="3" t="str">
        <f t="array" ref="R612">IFERROR(INDEX(Overall!$C$3:$C$389,MATCH(B612,Overall!$D$3:$D$389,0)),"No")</f>
        <v>No</v>
      </c>
      <c r="S612" s="93">
        <f t="shared" si="12"/>
        <v>1</v>
      </c>
      <c r="T612" s="136"/>
      <c r="U612" s="3" t="str">
        <f t="shared" si="13"/>
        <v/>
      </c>
      <c r="V612" s="3"/>
      <c r="W612" s="3">
        <f t="shared" si="8"/>
        <v>0</v>
      </c>
    </row>
    <row r="613" ht="15.75" customHeight="1">
      <c r="B613" s="3" t="str">
        <f>'idp Prjimp'!N608</f>
        <v>David Long</v>
      </c>
      <c r="C613" s="3" t="str">
        <f>'idp Prjimp'!C608</f>
        <v>db</v>
      </c>
      <c r="D613" s="3">
        <f>'idp Prjimp'!D608</f>
        <v>11.96667</v>
      </c>
      <c r="E613" s="3">
        <f>'idp Prjimp'!E608</f>
        <v>0.4</v>
      </c>
      <c r="F613" s="3">
        <f>'idp Prjimp'!F608</f>
        <v>0</v>
      </c>
      <c r="G613" s="3">
        <f>'idp Prjimp'!G608</f>
        <v>0</v>
      </c>
      <c r="H613" s="3">
        <f>'idp Prjimp'!H608</f>
        <v>6.5</v>
      </c>
      <c r="I613" s="3">
        <f>'idp Prjimp'!I608</f>
        <v>0</v>
      </c>
      <c r="J613" s="3">
        <f>'idp Prjimp'!J608</f>
        <v>29.86667</v>
      </c>
      <c r="K613" s="3">
        <f>'idp Prjimp'!K608</f>
        <v>0</v>
      </c>
      <c r="L613" s="3">
        <f>'idp Prjimp'!L608</f>
        <v>0</v>
      </c>
      <c r="M613" s="3">
        <f t="shared" si="4"/>
        <v>0</v>
      </c>
      <c r="N613" s="3">
        <f t="shared" si="9"/>
        <v>0</v>
      </c>
      <c r="O613" s="3">
        <f t="shared" si="10"/>
        <v>0</v>
      </c>
      <c r="P613" s="100"/>
      <c r="Q613" s="3" t="str">
        <f t="shared" si="11"/>
        <v>#REF!</v>
      </c>
      <c r="R613" s="3" t="str">
        <f t="array" ref="R613">IFERROR(INDEX(Overall!$C$3:$C$389,MATCH(B613,Overall!$D$3:$D$389,0)),"No")</f>
        <v>No</v>
      </c>
      <c r="S613" s="93">
        <f t="shared" si="12"/>
        <v>1</v>
      </c>
      <c r="T613" s="136"/>
      <c r="U613" s="3" t="str">
        <f t="shared" si="13"/>
        <v/>
      </c>
      <c r="V613" s="3"/>
      <c r="W613" s="3">
        <f t="shared" si="8"/>
        <v>0</v>
      </c>
    </row>
    <row r="614" ht="15.75" customHeight="1">
      <c r="B614" s="3" t="str">
        <f>'idp Prjimp'!N609</f>
        <v>Jimmy Moreland</v>
      </c>
      <c r="C614" s="3" t="str">
        <f>'idp Prjimp'!C609</f>
        <v>db</v>
      </c>
      <c r="D614" s="3">
        <f>'idp Prjimp'!D609</f>
        <v>11.9</v>
      </c>
      <c r="E614" s="3">
        <f>'idp Prjimp'!E609</f>
        <v>0</v>
      </c>
      <c r="F614" s="3">
        <f>'idp Prjimp'!F609</f>
        <v>0</v>
      </c>
      <c r="G614" s="3">
        <f>'idp Prjimp'!G609</f>
        <v>0</v>
      </c>
      <c r="H614" s="3">
        <f>'idp Prjimp'!H609</f>
        <v>3.3</v>
      </c>
      <c r="I614" s="3">
        <f>'idp Prjimp'!I609</f>
        <v>0</v>
      </c>
      <c r="J614" s="3">
        <f>'idp Prjimp'!J609</f>
        <v>33.6</v>
      </c>
      <c r="K614" s="3">
        <f>'idp Prjimp'!K609</f>
        <v>0</v>
      </c>
      <c r="L614" s="3">
        <f>'idp Prjimp'!L609</f>
        <v>0</v>
      </c>
      <c r="M614" s="3">
        <f t="shared" si="4"/>
        <v>0</v>
      </c>
      <c r="N614" s="3">
        <f t="shared" si="9"/>
        <v>0</v>
      </c>
      <c r="O614" s="3">
        <f t="shared" si="10"/>
        <v>0</v>
      </c>
      <c r="P614" s="100"/>
      <c r="Q614" s="3" t="str">
        <f t="shared" si="11"/>
        <v>#REF!</v>
      </c>
      <c r="R614" s="3" t="str">
        <f t="array" ref="R614">IFERROR(INDEX(Overall!$C$3:$C$389,MATCH(B614,Overall!$D$3:$D$389,0)),"No")</f>
        <v>No</v>
      </c>
      <c r="S614" s="93">
        <f t="shared" si="12"/>
        <v>1</v>
      </c>
      <c r="T614" s="136"/>
      <c r="U614" s="3" t="str">
        <f t="shared" si="13"/>
        <v/>
      </c>
      <c r="V614" s="3"/>
      <c r="W614" s="3">
        <f t="shared" si="8"/>
        <v>0</v>
      </c>
    </row>
    <row r="615" ht="15.75" customHeight="1">
      <c r="B615" s="3" t="str">
        <f>'idp Prjimp'!N610</f>
        <v>Nick Scott</v>
      </c>
      <c r="C615" s="3" t="str">
        <f>'idp Prjimp'!C610</f>
        <v>db</v>
      </c>
      <c r="D615" s="3">
        <f>'idp Prjimp'!D610</f>
        <v>0.04</v>
      </c>
      <c r="E615" s="3">
        <f>'idp Prjimp'!E610</f>
        <v>0</v>
      </c>
      <c r="F615" s="3">
        <f>'idp Prjimp'!F610</f>
        <v>0</v>
      </c>
      <c r="G615" s="3">
        <f>'idp Prjimp'!G610</f>
        <v>0</v>
      </c>
      <c r="H615" s="3">
        <f>'idp Prjimp'!H610</f>
        <v>0</v>
      </c>
      <c r="I615" s="3">
        <f>'idp Prjimp'!I610</f>
        <v>0</v>
      </c>
      <c r="J615" s="3">
        <f>'idp Prjimp'!J610</f>
        <v>0.04</v>
      </c>
      <c r="K615" s="3">
        <f>'idp Prjimp'!K610</f>
        <v>0</v>
      </c>
      <c r="L615" s="3">
        <f>'idp Prjimp'!L610</f>
        <v>0</v>
      </c>
      <c r="M615" s="3">
        <f t="shared" si="4"/>
        <v>0</v>
      </c>
      <c r="N615" s="3">
        <f t="shared" si="9"/>
        <v>0</v>
      </c>
      <c r="O615" s="3">
        <f t="shared" si="10"/>
        <v>0</v>
      </c>
      <c r="P615" s="100"/>
      <c r="Q615" s="3" t="str">
        <f t="shared" si="11"/>
        <v>#REF!</v>
      </c>
      <c r="R615" s="3" t="str">
        <f t="array" ref="R615">IFERROR(INDEX(Overall!$C$3:$C$389,MATCH(B615,Overall!$D$3:$D$389,0)),"No")</f>
        <v>No</v>
      </c>
      <c r="S615" s="93">
        <f t="shared" si="12"/>
        <v>1</v>
      </c>
      <c r="T615" s="136"/>
      <c r="U615" s="3" t="str">
        <f t="shared" si="13"/>
        <v/>
      </c>
      <c r="V615" s="3"/>
      <c r="W615" s="3">
        <f t="shared" si="8"/>
        <v>0</v>
      </c>
    </row>
    <row r="616" ht="15.75" customHeight="1">
      <c r="B616" s="3" t="str">
        <f>'idp Prjimp'!N611</f>
        <v>Marcus Epps</v>
      </c>
      <c r="C616" s="3" t="str">
        <f>'idp Prjimp'!C611</f>
        <v>db</v>
      </c>
      <c r="D616" s="3">
        <f>'idp Prjimp'!D611</f>
        <v>0.4</v>
      </c>
      <c r="E616" s="3">
        <f>'idp Prjimp'!E611</f>
        <v>0</v>
      </c>
      <c r="F616" s="3">
        <f>'idp Prjimp'!F611</f>
        <v>0</v>
      </c>
      <c r="G616" s="3">
        <f>'idp Prjimp'!G611</f>
        <v>0</v>
      </c>
      <c r="H616" s="3">
        <f>'idp Prjimp'!H611</f>
        <v>0</v>
      </c>
      <c r="I616" s="3">
        <f>'idp Prjimp'!I611</f>
        <v>0</v>
      </c>
      <c r="J616" s="3">
        <f>'idp Prjimp'!J611</f>
        <v>0.9</v>
      </c>
      <c r="K616" s="3">
        <f>'idp Prjimp'!K611</f>
        <v>0</v>
      </c>
      <c r="L616" s="3">
        <f>'idp Prjimp'!L611</f>
        <v>0</v>
      </c>
      <c r="M616" s="3">
        <f t="shared" si="4"/>
        <v>0</v>
      </c>
      <c r="N616" s="3">
        <f t="shared" si="9"/>
        <v>0</v>
      </c>
      <c r="O616" s="3">
        <f t="shared" si="10"/>
        <v>0</v>
      </c>
      <c r="P616" s="100"/>
      <c r="Q616" s="3" t="str">
        <f t="shared" si="11"/>
        <v>#REF!</v>
      </c>
      <c r="R616" s="3" t="str">
        <f t="array" ref="R616">IFERROR(INDEX(Overall!$C$3:$C$389,MATCH(B616,Overall!$D$3:$D$389,0)),"No")</f>
        <v>No</v>
      </c>
      <c r="S616" s="93">
        <f t="shared" si="12"/>
        <v>1</v>
      </c>
      <c r="T616" s="136"/>
      <c r="U616" s="3" t="str">
        <f t="shared" si="13"/>
        <v/>
      </c>
      <c r="V616" s="3"/>
      <c r="W616" s="3">
        <f t="shared" si="8"/>
        <v>0</v>
      </c>
    </row>
    <row r="617" ht="15.75" customHeight="1">
      <c r="B617" s="3" t="str">
        <f>'idp Prjimp'!N612</f>
        <v/>
      </c>
      <c r="C617" s="3" t="str">
        <f>'idp Prjimp'!C612</f>
        <v>db</v>
      </c>
      <c r="D617" s="3" t="str">
        <f>'idp Prjimp'!D612</f>
        <v>#N/A</v>
      </c>
      <c r="E617" s="3" t="str">
        <f>'idp Prjimp'!E612</f>
        <v>#N/A</v>
      </c>
      <c r="F617" s="3" t="str">
        <f>'idp Prjimp'!F612</f>
        <v>#N/A</v>
      </c>
      <c r="G617" s="3" t="str">
        <f>'idp Prjimp'!G612</f>
        <v>#N/A</v>
      </c>
      <c r="H617" s="3" t="str">
        <f>'idp Prjimp'!H612</f>
        <v>#N/A</v>
      </c>
      <c r="I617" s="3" t="str">
        <f>'idp Prjimp'!I612</f>
        <v>#N/A</v>
      </c>
      <c r="J617" s="3" t="str">
        <f>'idp Prjimp'!J612</f>
        <v>#N/A</v>
      </c>
      <c r="K617" s="3" t="str">
        <f>'idp Prjimp'!K612</f>
        <v>#N/A</v>
      </c>
      <c r="L617" s="3" t="str">
        <f>'idp Prjimp'!L612</f>
        <v>#N/A</v>
      </c>
      <c r="M617" s="3">
        <f t="shared" si="4"/>
        <v>0</v>
      </c>
      <c r="N617" s="3">
        <f t="shared" si="9"/>
        <v>0</v>
      </c>
      <c r="O617" s="3">
        <f t="shared" si="10"/>
        <v>0</v>
      </c>
      <c r="P617" s="100"/>
      <c r="Q617" s="3" t="str">
        <f t="shared" si="11"/>
        <v>#REF!</v>
      </c>
      <c r="R617" s="3" t="str">
        <f t="array" ref="R617">IFERROR(INDEX(Overall!$C$3:$C$389,MATCH(B617,Overall!$D$3:$D$389,0)),"No")</f>
        <v>No</v>
      </c>
      <c r="S617" s="93">
        <f t="shared" si="12"/>
        <v>1</v>
      </c>
      <c r="T617" s="136"/>
      <c r="U617" s="3" t="str">
        <f t="shared" si="13"/>
        <v/>
      </c>
      <c r="V617" s="3"/>
      <c r="W617" s="3">
        <f t="shared" si="8"/>
        <v>0</v>
      </c>
    </row>
    <row r="618" ht="15.75" customHeight="1">
      <c r="B618" s="3" t="str">
        <f>'idp Prjimp'!N613</f>
        <v/>
      </c>
      <c r="C618" s="3" t="str">
        <f>'idp Prjimp'!C613</f>
        <v>db</v>
      </c>
      <c r="D618" s="3" t="str">
        <f>'idp Prjimp'!D613</f>
        <v>#N/A</v>
      </c>
      <c r="E618" s="3" t="str">
        <f>'idp Prjimp'!E613</f>
        <v>#N/A</v>
      </c>
      <c r="F618" s="3" t="str">
        <f>'idp Prjimp'!F613</f>
        <v>#N/A</v>
      </c>
      <c r="G618" s="3" t="str">
        <f>'idp Prjimp'!G613</f>
        <v>#N/A</v>
      </c>
      <c r="H618" s="3" t="str">
        <f>'idp Prjimp'!H613</f>
        <v>#N/A</v>
      </c>
      <c r="I618" s="3" t="str">
        <f>'idp Prjimp'!I613</f>
        <v>#N/A</v>
      </c>
      <c r="J618" s="3" t="str">
        <f>'idp Prjimp'!J613</f>
        <v>#N/A</v>
      </c>
      <c r="K618" s="3" t="str">
        <f>'idp Prjimp'!K613</f>
        <v>#N/A</v>
      </c>
      <c r="L618" s="3" t="str">
        <f>'idp Prjimp'!L613</f>
        <v>#N/A</v>
      </c>
      <c r="M618" s="3">
        <f t="shared" si="4"/>
        <v>0</v>
      </c>
      <c r="N618" s="3">
        <f t="shared" si="9"/>
        <v>0</v>
      </c>
      <c r="O618" s="3">
        <f t="shared" si="10"/>
        <v>0</v>
      </c>
      <c r="P618" s="100"/>
      <c r="Q618" s="3" t="str">
        <f t="shared" si="11"/>
        <v>#REF!</v>
      </c>
      <c r="R618" s="3" t="str">
        <f t="array" ref="R618">IFERROR(INDEX(Overall!$C$3:$C$389,MATCH(B618,Overall!$D$3:$D$389,0)),"No")</f>
        <v>No</v>
      </c>
      <c r="S618" s="93">
        <f t="shared" si="12"/>
        <v>1</v>
      </c>
      <c r="T618" s="136"/>
      <c r="U618" s="3" t="str">
        <f t="shared" si="13"/>
        <v/>
      </c>
      <c r="V618" s="3"/>
      <c r="W618" s="3">
        <f t="shared" si="8"/>
        <v>0</v>
      </c>
    </row>
    <row r="619" ht="15.75" customHeight="1">
      <c r="B619" s="3" t="str">
        <f>'idp Prjimp'!N614</f>
        <v/>
      </c>
      <c r="C619" s="3" t="str">
        <f>'idp Prjimp'!C614</f>
        <v>db</v>
      </c>
      <c r="D619" s="3" t="str">
        <f>'idp Prjimp'!D614</f>
        <v>#N/A</v>
      </c>
      <c r="E619" s="3" t="str">
        <f>'idp Prjimp'!E614</f>
        <v>#N/A</v>
      </c>
      <c r="F619" s="3" t="str">
        <f>'idp Prjimp'!F614</f>
        <v>#N/A</v>
      </c>
      <c r="G619" s="3" t="str">
        <f>'idp Prjimp'!G614</f>
        <v>#N/A</v>
      </c>
      <c r="H619" s="3" t="str">
        <f>'idp Prjimp'!H614</f>
        <v>#N/A</v>
      </c>
      <c r="I619" s="3" t="str">
        <f>'idp Prjimp'!I614</f>
        <v>#N/A</v>
      </c>
      <c r="J619" s="3" t="str">
        <f>'idp Prjimp'!J614</f>
        <v>#N/A</v>
      </c>
      <c r="K619" s="3" t="str">
        <f>'idp Prjimp'!K614</f>
        <v>#N/A</v>
      </c>
      <c r="L619" s="3" t="str">
        <f>'idp Prjimp'!L614</f>
        <v>#N/A</v>
      </c>
      <c r="M619" s="3">
        <f t="shared" si="4"/>
        <v>0</v>
      </c>
      <c r="N619" s="3">
        <f t="shared" si="9"/>
        <v>0</v>
      </c>
      <c r="O619" s="3">
        <f t="shared" si="10"/>
        <v>0</v>
      </c>
      <c r="P619" s="100"/>
      <c r="Q619" s="3" t="str">
        <f t="shared" si="11"/>
        <v>#REF!</v>
      </c>
      <c r="R619" s="3" t="str">
        <f t="array" ref="R619">IFERROR(INDEX(Overall!$C$3:$C$389,MATCH(B619,Overall!$D$3:$D$389,0)),"No")</f>
        <v>No</v>
      </c>
      <c r="S619" s="93">
        <f t="shared" si="12"/>
        <v>1</v>
      </c>
      <c r="T619" s="136"/>
      <c r="U619" s="3" t="str">
        <f t="shared" si="13"/>
        <v/>
      </c>
      <c r="V619" s="3"/>
      <c r="W619" s="3">
        <f t="shared" si="8"/>
        <v>0</v>
      </c>
    </row>
    <row r="620" ht="15.75" customHeight="1">
      <c r="B620" s="3" t="str">
        <f>'idp Prjimp'!N615</f>
        <v/>
      </c>
      <c r="C620" s="3" t="str">
        <f>'idp Prjimp'!C615</f>
        <v>db</v>
      </c>
      <c r="D620" s="3" t="str">
        <f>'idp Prjimp'!D615</f>
        <v>#N/A</v>
      </c>
      <c r="E620" s="3" t="str">
        <f>'idp Prjimp'!E615</f>
        <v>#N/A</v>
      </c>
      <c r="F620" s="3" t="str">
        <f>'idp Prjimp'!F615</f>
        <v>#N/A</v>
      </c>
      <c r="G620" s="3" t="str">
        <f>'idp Prjimp'!G615</f>
        <v>#N/A</v>
      </c>
      <c r="H620" s="3" t="str">
        <f>'idp Prjimp'!H615</f>
        <v>#N/A</v>
      </c>
      <c r="I620" s="3" t="str">
        <f>'idp Prjimp'!I615</f>
        <v>#N/A</v>
      </c>
      <c r="J620" s="3" t="str">
        <f>'idp Prjimp'!J615</f>
        <v>#N/A</v>
      </c>
      <c r="K620" s="3" t="str">
        <f>'idp Prjimp'!K615</f>
        <v>#N/A</v>
      </c>
      <c r="L620" s="3" t="str">
        <f>'idp Prjimp'!L615</f>
        <v>#N/A</v>
      </c>
      <c r="M620" s="3">
        <f t="shared" si="4"/>
        <v>0</v>
      </c>
      <c r="N620" s="3">
        <f t="shared" si="9"/>
        <v>0</v>
      </c>
      <c r="O620" s="3">
        <f t="shared" si="10"/>
        <v>0</v>
      </c>
      <c r="P620" s="100"/>
      <c r="Q620" s="3" t="str">
        <f t="shared" si="11"/>
        <v>#REF!</v>
      </c>
      <c r="R620" s="3" t="str">
        <f t="array" ref="R620">IFERROR(INDEX(Overall!$C$3:$C$389,MATCH(B620,Overall!$D$3:$D$389,0)),"No")</f>
        <v>No</v>
      </c>
      <c r="S620" s="93">
        <f t="shared" si="12"/>
        <v>1</v>
      </c>
      <c r="T620" s="136"/>
      <c r="U620" s="3" t="str">
        <f t="shared" si="13"/>
        <v/>
      </c>
      <c r="V620" s="3"/>
      <c r="W620" s="3">
        <f t="shared" si="8"/>
        <v>0</v>
      </c>
    </row>
    <row r="621" ht="15.75" customHeight="1">
      <c r="B621" s="3" t="str">
        <f>'idp Prjimp'!N616</f>
        <v/>
      </c>
      <c r="C621" s="3" t="str">
        <f>'idp Prjimp'!C616</f>
        <v>db</v>
      </c>
      <c r="D621" s="3" t="str">
        <f>'idp Prjimp'!D616</f>
        <v>#N/A</v>
      </c>
      <c r="E621" s="3" t="str">
        <f>'idp Prjimp'!E616</f>
        <v>#N/A</v>
      </c>
      <c r="F621" s="3" t="str">
        <f>'idp Prjimp'!F616</f>
        <v>#N/A</v>
      </c>
      <c r="G621" s="3" t="str">
        <f>'idp Prjimp'!G616</f>
        <v>#N/A</v>
      </c>
      <c r="H621" s="3" t="str">
        <f>'idp Prjimp'!H616</f>
        <v>#N/A</v>
      </c>
      <c r="I621" s="3" t="str">
        <f>'idp Prjimp'!I616</f>
        <v>#N/A</v>
      </c>
      <c r="J621" s="3" t="str">
        <f>'idp Prjimp'!J616</f>
        <v>#N/A</v>
      </c>
      <c r="K621" s="3" t="str">
        <f>'idp Prjimp'!K616</f>
        <v>#N/A</v>
      </c>
      <c r="L621" s="3" t="str">
        <f>'idp Prjimp'!L616</f>
        <v>#N/A</v>
      </c>
      <c r="M621" s="3">
        <f t="shared" si="4"/>
        <v>0</v>
      </c>
      <c r="N621" s="3">
        <f t="shared" si="9"/>
        <v>0</v>
      </c>
      <c r="O621" s="3">
        <f t="shared" si="10"/>
        <v>0</v>
      </c>
      <c r="P621" s="100"/>
      <c r="Q621" s="3" t="str">
        <f t="shared" si="11"/>
        <v>#REF!</v>
      </c>
      <c r="R621" s="3" t="str">
        <f t="array" ref="R621">IFERROR(INDEX(Overall!$C$3:$C$389,MATCH(B621,Overall!$D$3:$D$389,0)),"No")</f>
        <v>No</v>
      </c>
      <c r="S621" s="93">
        <f t="shared" si="12"/>
        <v>1</v>
      </c>
      <c r="T621" s="136"/>
      <c r="U621" s="3" t="str">
        <f t="shared" si="13"/>
        <v/>
      </c>
      <c r="V621" s="3"/>
      <c r="W621" s="3">
        <f t="shared" si="8"/>
        <v>0</v>
      </c>
    </row>
    <row r="622" ht="15.75" customHeight="1">
      <c r="B622" s="3" t="str">
        <f>'idp Prjimp'!N617</f>
        <v/>
      </c>
      <c r="C622" s="3" t="str">
        <f>'idp Prjimp'!C617</f>
        <v>db</v>
      </c>
      <c r="D622" s="3" t="str">
        <f>'idp Prjimp'!D617</f>
        <v>#N/A</v>
      </c>
      <c r="E622" s="3" t="str">
        <f>'idp Prjimp'!E617</f>
        <v>#N/A</v>
      </c>
      <c r="F622" s="3" t="str">
        <f>'idp Prjimp'!F617</f>
        <v>#N/A</v>
      </c>
      <c r="G622" s="3" t="str">
        <f>'idp Prjimp'!G617</f>
        <v>#N/A</v>
      </c>
      <c r="H622" s="3" t="str">
        <f>'idp Prjimp'!H617</f>
        <v>#N/A</v>
      </c>
      <c r="I622" s="3" t="str">
        <f>'idp Prjimp'!I617</f>
        <v>#N/A</v>
      </c>
      <c r="J622" s="3" t="str">
        <f>'idp Prjimp'!J617</f>
        <v>#N/A</v>
      </c>
      <c r="K622" s="3" t="str">
        <f>'idp Prjimp'!K617</f>
        <v>#N/A</v>
      </c>
      <c r="L622" s="3" t="str">
        <f>'idp Prjimp'!L617</f>
        <v>#N/A</v>
      </c>
      <c r="M622" s="3">
        <f t="shared" si="4"/>
        <v>0</v>
      </c>
      <c r="N622" s="3">
        <f t="shared" si="9"/>
        <v>0</v>
      </c>
      <c r="O622" s="3">
        <f t="shared" si="10"/>
        <v>0</v>
      </c>
      <c r="P622" s="100"/>
      <c r="Q622" s="3" t="str">
        <f t="shared" si="11"/>
        <v>#REF!</v>
      </c>
      <c r="R622" s="3" t="str">
        <f t="array" ref="R622">IFERROR(INDEX(Overall!$C$3:$C$389,MATCH(B622,Overall!$D$3:$D$389,0)),"No")</f>
        <v>No</v>
      </c>
      <c r="S622" s="93">
        <f t="shared" si="12"/>
        <v>1</v>
      </c>
      <c r="T622" s="136"/>
      <c r="U622" s="3" t="str">
        <f t="shared" si="13"/>
        <v/>
      </c>
      <c r="V622" s="3"/>
      <c r="W622" s="3">
        <f t="shared" si="8"/>
        <v>0</v>
      </c>
    </row>
    <row r="623" ht="15.75" customHeight="1">
      <c r="B623" s="3" t="str">
        <f>'idp Prjimp'!N618</f>
        <v/>
      </c>
      <c r="C623" s="3" t="str">
        <f>'idp Prjimp'!C618</f>
        <v>db</v>
      </c>
      <c r="D623" s="3" t="str">
        <f>'idp Prjimp'!D618</f>
        <v>#N/A</v>
      </c>
      <c r="E623" s="3" t="str">
        <f>'idp Prjimp'!E618</f>
        <v>#N/A</v>
      </c>
      <c r="F623" s="3" t="str">
        <f>'idp Prjimp'!F618</f>
        <v>#N/A</v>
      </c>
      <c r="G623" s="3" t="str">
        <f>'idp Prjimp'!G618</f>
        <v>#N/A</v>
      </c>
      <c r="H623" s="3" t="str">
        <f>'idp Prjimp'!H618</f>
        <v>#N/A</v>
      </c>
      <c r="I623" s="3" t="str">
        <f>'idp Prjimp'!I618</f>
        <v>#N/A</v>
      </c>
      <c r="J623" s="3" t="str">
        <f>'idp Prjimp'!J618</f>
        <v>#N/A</v>
      </c>
      <c r="K623" s="3" t="str">
        <f>'idp Prjimp'!K618</f>
        <v>#N/A</v>
      </c>
      <c r="L623" s="3" t="str">
        <f>'idp Prjimp'!L618</f>
        <v>#N/A</v>
      </c>
      <c r="M623" s="3">
        <f t="shared" si="4"/>
        <v>0</v>
      </c>
      <c r="N623" s="3">
        <f t="shared" si="9"/>
        <v>0</v>
      </c>
      <c r="O623" s="3">
        <f t="shared" si="10"/>
        <v>0</v>
      </c>
      <c r="P623" s="100"/>
      <c r="Q623" s="3" t="str">
        <f t="shared" si="11"/>
        <v>#REF!</v>
      </c>
      <c r="R623" s="3" t="str">
        <f t="array" ref="R623">IFERROR(INDEX(Overall!$C$3:$C$389,MATCH(B623,Overall!$D$3:$D$389,0)),"No")</f>
        <v>No</v>
      </c>
      <c r="S623" s="93">
        <f t="shared" si="12"/>
        <v>1</v>
      </c>
      <c r="T623" s="136"/>
      <c r="U623" s="3" t="str">
        <f t="shared" si="13"/>
        <v/>
      </c>
      <c r="V623" s="3"/>
      <c r="W623" s="3">
        <f t="shared" si="8"/>
        <v>0</v>
      </c>
    </row>
    <row r="624" ht="15.75" customHeight="1">
      <c r="B624" s="3" t="str">
        <f>'idp Prjimp'!N619</f>
        <v/>
      </c>
      <c r="C624" s="3" t="str">
        <f>'idp Prjimp'!C619</f>
        <v>db</v>
      </c>
      <c r="D624" s="3" t="str">
        <f>'idp Prjimp'!D619</f>
        <v>#N/A</v>
      </c>
      <c r="E624" s="3" t="str">
        <f>'idp Prjimp'!E619</f>
        <v>#N/A</v>
      </c>
      <c r="F624" s="3" t="str">
        <f>'idp Prjimp'!F619</f>
        <v>#N/A</v>
      </c>
      <c r="G624" s="3" t="str">
        <f>'idp Prjimp'!G619</f>
        <v>#N/A</v>
      </c>
      <c r="H624" s="3" t="str">
        <f>'idp Prjimp'!H619</f>
        <v>#N/A</v>
      </c>
      <c r="I624" s="3" t="str">
        <f>'idp Prjimp'!I619</f>
        <v>#N/A</v>
      </c>
      <c r="J624" s="3" t="str">
        <f>'idp Prjimp'!J619</f>
        <v>#N/A</v>
      </c>
      <c r="K624" s="3" t="str">
        <f>'idp Prjimp'!K619</f>
        <v>#N/A</v>
      </c>
      <c r="L624" s="3" t="str">
        <f>'idp Prjimp'!L619</f>
        <v>#N/A</v>
      </c>
      <c r="M624" s="3">
        <f t="shared" si="4"/>
        <v>0</v>
      </c>
      <c r="N624" s="3">
        <f t="shared" si="9"/>
        <v>0</v>
      </c>
      <c r="O624" s="3">
        <f t="shared" si="10"/>
        <v>0</v>
      </c>
      <c r="P624" s="100"/>
      <c r="Q624" s="3" t="str">
        <f t="shared" si="11"/>
        <v>#REF!</v>
      </c>
      <c r="R624" s="3" t="str">
        <f t="array" ref="R624">IFERROR(INDEX(Overall!$C$3:$C$389,MATCH(B624,Overall!$D$3:$D$389,0)),"No")</f>
        <v>No</v>
      </c>
      <c r="S624" s="93">
        <f t="shared" si="12"/>
        <v>1</v>
      </c>
      <c r="T624" s="136"/>
      <c r="U624" s="3" t="str">
        <f t="shared" si="13"/>
        <v/>
      </c>
      <c r="V624" s="3"/>
      <c r="W624" s="3">
        <f t="shared" si="8"/>
        <v>0</v>
      </c>
    </row>
    <row r="625" ht="15.75" customHeight="1">
      <c r="B625" s="3" t="str">
        <f>'idp Prjimp'!N620</f>
        <v/>
      </c>
      <c r="C625" s="3" t="str">
        <f>'idp Prjimp'!C620</f>
        <v>db</v>
      </c>
      <c r="D625" s="3" t="str">
        <f>'idp Prjimp'!D620</f>
        <v>#N/A</v>
      </c>
      <c r="E625" s="3" t="str">
        <f>'idp Prjimp'!E620</f>
        <v>#N/A</v>
      </c>
      <c r="F625" s="3" t="str">
        <f>'idp Prjimp'!F620</f>
        <v>#N/A</v>
      </c>
      <c r="G625" s="3" t="str">
        <f>'idp Prjimp'!G620</f>
        <v>#N/A</v>
      </c>
      <c r="H625" s="3" t="str">
        <f>'idp Prjimp'!H620</f>
        <v>#N/A</v>
      </c>
      <c r="I625" s="3" t="str">
        <f>'idp Prjimp'!I620</f>
        <v>#N/A</v>
      </c>
      <c r="J625" s="3" t="str">
        <f>'idp Prjimp'!J620</f>
        <v>#N/A</v>
      </c>
      <c r="K625" s="3" t="str">
        <f>'idp Prjimp'!K620</f>
        <v>#N/A</v>
      </c>
      <c r="L625" s="3" t="str">
        <f>'idp Prjimp'!L620</f>
        <v>#N/A</v>
      </c>
      <c r="M625" s="3">
        <f t="shared" si="4"/>
        <v>0</v>
      </c>
      <c r="N625" s="3">
        <f t="shared" si="9"/>
        <v>0</v>
      </c>
      <c r="O625" s="3">
        <f t="shared" si="10"/>
        <v>0</v>
      </c>
      <c r="P625" s="100"/>
      <c r="Q625" s="3" t="str">
        <f t="shared" si="11"/>
        <v>#REF!</v>
      </c>
      <c r="R625" s="3" t="str">
        <f t="array" ref="R625">IFERROR(INDEX(Overall!$C$3:$C$389,MATCH(B625,Overall!$D$3:$D$389,0)),"No")</f>
        <v>No</v>
      </c>
      <c r="S625" s="93">
        <f t="shared" si="12"/>
        <v>1</v>
      </c>
      <c r="T625" s="136"/>
      <c r="U625" s="3" t="str">
        <f t="shared" si="13"/>
        <v/>
      </c>
      <c r="V625" s="3"/>
      <c r="W625" s="3">
        <f t="shared" si="8"/>
        <v>0</v>
      </c>
    </row>
    <row r="626" ht="15.75" customHeight="1">
      <c r="B626" s="3" t="str">
        <f>'idp Prjimp'!N621</f>
        <v/>
      </c>
      <c r="C626" s="3" t="str">
        <f>'idp Prjimp'!C621</f>
        <v>db</v>
      </c>
      <c r="D626" s="3" t="str">
        <f>'idp Prjimp'!D621</f>
        <v>#N/A</v>
      </c>
      <c r="E626" s="3" t="str">
        <f>'idp Prjimp'!E621</f>
        <v>#N/A</v>
      </c>
      <c r="F626" s="3" t="str">
        <f>'idp Prjimp'!F621</f>
        <v>#N/A</v>
      </c>
      <c r="G626" s="3" t="str">
        <f>'idp Prjimp'!G621</f>
        <v>#N/A</v>
      </c>
      <c r="H626" s="3" t="str">
        <f>'idp Prjimp'!H621</f>
        <v>#N/A</v>
      </c>
      <c r="I626" s="3" t="str">
        <f>'idp Prjimp'!I621</f>
        <v>#N/A</v>
      </c>
      <c r="J626" s="3" t="str">
        <f>'idp Prjimp'!J621</f>
        <v>#N/A</v>
      </c>
      <c r="K626" s="3" t="str">
        <f>'idp Prjimp'!K621</f>
        <v>#N/A</v>
      </c>
      <c r="L626" s="3" t="str">
        <f>'idp Prjimp'!L621</f>
        <v>#N/A</v>
      </c>
      <c r="M626" s="3">
        <f t="shared" si="4"/>
        <v>0</v>
      </c>
      <c r="N626" s="3">
        <f t="shared" si="9"/>
        <v>0</v>
      </c>
      <c r="O626" s="3">
        <f t="shared" si="10"/>
        <v>0</v>
      </c>
      <c r="P626" s="100"/>
      <c r="Q626" s="3" t="str">
        <f t="shared" si="11"/>
        <v>#REF!</v>
      </c>
      <c r="R626" s="3" t="str">
        <f t="array" ref="R626">IFERROR(INDEX(Overall!$C$3:$C$389,MATCH(B626,Overall!$D$3:$D$389,0)),"No")</f>
        <v>No</v>
      </c>
      <c r="S626" s="93">
        <f t="shared" si="12"/>
        <v>1</v>
      </c>
      <c r="T626" s="136"/>
      <c r="U626" s="3" t="str">
        <f t="shared" si="13"/>
        <v/>
      </c>
      <c r="V626" s="3"/>
      <c r="W626" s="3">
        <f t="shared" si="8"/>
        <v>0</v>
      </c>
    </row>
    <row r="627" ht="15.75" customHeight="1">
      <c r="B627" s="3" t="str">
        <f>'idp Prjimp'!N622</f>
        <v/>
      </c>
      <c r="C627" s="3" t="str">
        <f>'idp Prjimp'!C622</f>
        <v>db</v>
      </c>
      <c r="D627" s="3" t="str">
        <f>'idp Prjimp'!D622</f>
        <v>#N/A</v>
      </c>
      <c r="E627" s="3" t="str">
        <f>'idp Prjimp'!E622</f>
        <v>#N/A</v>
      </c>
      <c r="F627" s="3" t="str">
        <f>'idp Prjimp'!F622</f>
        <v>#N/A</v>
      </c>
      <c r="G627" s="3" t="str">
        <f>'idp Prjimp'!G622</f>
        <v>#N/A</v>
      </c>
      <c r="H627" s="3" t="str">
        <f>'idp Prjimp'!H622</f>
        <v>#N/A</v>
      </c>
      <c r="I627" s="3" t="str">
        <f>'idp Prjimp'!I622</f>
        <v>#N/A</v>
      </c>
      <c r="J627" s="3" t="str">
        <f>'idp Prjimp'!J622</f>
        <v>#N/A</v>
      </c>
      <c r="K627" s="3" t="str">
        <f>'idp Prjimp'!K622</f>
        <v>#N/A</v>
      </c>
      <c r="L627" s="3" t="str">
        <f>'idp Prjimp'!L622</f>
        <v>#N/A</v>
      </c>
      <c r="M627" s="3">
        <f t="shared" si="4"/>
        <v>0</v>
      </c>
      <c r="N627" s="3">
        <f t="shared" si="9"/>
        <v>0</v>
      </c>
      <c r="O627" s="3">
        <f t="shared" si="10"/>
        <v>0</v>
      </c>
      <c r="P627" s="100"/>
      <c r="Q627" s="3" t="str">
        <f t="shared" si="11"/>
        <v>#REF!</v>
      </c>
      <c r="R627" s="3" t="str">
        <f t="array" ref="R627">IFERROR(INDEX(Overall!$C$3:$C$389,MATCH(B627,Overall!$D$3:$D$389,0)),"No")</f>
        <v>No</v>
      </c>
      <c r="S627" s="93">
        <f t="shared" si="12"/>
        <v>1</v>
      </c>
      <c r="T627" s="136"/>
      <c r="U627" s="3" t="str">
        <f t="shared" si="13"/>
        <v/>
      </c>
      <c r="V627" s="3"/>
      <c r="W627" s="3">
        <f t="shared" si="8"/>
        <v>0</v>
      </c>
    </row>
    <row r="628" ht="15.75" customHeight="1">
      <c r="B628" s="3" t="str">
        <f>'idp Prjimp'!N623</f>
        <v/>
      </c>
      <c r="C628" s="3" t="str">
        <f>'idp Prjimp'!C623</f>
        <v>db</v>
      </c>
      <c r="D628" s="3" t="str">
        <f>'idp Prjimp'!D623</f>
        <v>#N/A</v>
      </c>
      <c r="E628" s="3" t="str">
        <f>'idp Prjimp'!E623</f>
        <v>#N/A</v>
      </c>
      <c r="F628" s="3" t="str">
        <f>'idp Prjimp'!F623</f>
        <v>#N/A</v>
      </c>
      <c r="G628" s="3" t="str">
        <f>'idp Prjimp'!G623</f>
        <v>#N/A</v>
      </c>
      <c r="H628" s="3" t="str">
        <f>'idp Prjimp'!H623</f>
        <v>#N/A</v>
      </c>
      <c r="I628" s="3" t="str">
        <f>'idp Prjimp'!I623</f>
        <v>#N/A</v>
      </c>
      <c r="J628" s="3" t="str">
        <f>'idp Prjimp'!J623</f>
        <v>#N/A</v>
      </c>
      <c r="K628" s="3" t="str">
        <f>'idp Prjimp'!K623</f>
        <v>#N/A</v>
      </c>
      <c r="L628" s="3" t="str">
        <f>'idp Prjimp'!L623</f>
        <v>#N/A</v>
      </c>
      <c r="M628" s="3">
        <f t="shared" si="4"/>
        <v>0</v>
      </c>
      <c r="N628" s="3">
        <f t="shared" si="9"/>
        <v>0</v>
      </c>
      <c r="O628" s="3">
        <f t="shared" si="10"/>
        <v>0</v>
      </c>
      <c r="P628" s="100"/>
      <c r="Q628" s="3" t="str">
        <f t="shared" si="11"/>
        <v>#REF!</v>
      </c>
      <c r="R628" s="3" t="str">
        <f t="array" ref="R628">IFERROR(INDEX(Overall!$C$3:$C$389,MATCH(B628,Overall!$D$3:$D$389,0)),"No")</f>
        <v>No</v>
      </c>
      <c r="S628" s="93">
        <f t="shared" si="12"/>
        <v>1</v>
      </c>
      <c r="T628" s="136"/>
      <c r="U628" s="3" t="str">
        <f t="shared" si="13"/>
        <v/>
      </c>
      <c r="V628" s="3"/>
      <c r="W628" s="3">
        <f t="shared" si="8"/>
        <v>0</v>
      </c>
    </row>
    <row r="629" ht="15.75" customHeight="1">
      <c r="B629" s="3" t="str">
        <f>'idp Prjimp'!N624</f>
        <v/>
      </c>
      <c r="C629" s="3" t="str">
        <f>'idp Prjimp'!C624</f>
        <v>db</v>
      </c>
      <c r="D629" s="3" t="str">
        <f>'idp Prjimp'!D624</f>
        <v>#N/A</v>
      </c>
      <c r="E629" s="3" t="str">
        <f>'idp Prjimp'!E624</f>
        <v>#N/A</v>
      </c>
      <c r="F629" s="3" t="str">
        <f>'idp Prjimp'!F624</f>
        <v>#N/A</v>
      </c>
      <c r="G629" s="3" t="str">
        <f>'idp Prjimp'!G624</f>
        <v>#N/A</v>
      </c>
      <c r="H629" s="3" t="str">
        <f>'idp Prjimp'!H624</f>
        <v>#N/A</v>
      </c>
      <c r="I629" s="3" t="str">
        <f>'idp Prjimp'!I624</f>
        <v>#N/A</v>
      </c>
      <c r="J629" s="3" t="str">
        <f>'idp Prjimp'!J624</f>
        <v>#N/A</v>
      </c>
      <c r="K629" s="3" t="str">
        <f>'idp Prjimp'!K624</f>
        <v>#N/A</v>
      </c>
      <c r="L629" s="3" t="str">
        <f>'idp Prjimp'!L624</f>
        <v>#N/A</v>
      </c>
      <c r="M629" s="3">
        <f t="shared" si="4"/>
        <v>0</v>
      </c>
      <c r="N629" s="3">
        <f t="shared" si="9"/>
        <v>0</v>
      </c>
      <c r="O629" s="3">
        <f t="shared" si="10"/>
        <v>0</v>
      </c>
      <c r="P629" s="100"/>
      <c r="Q629" s="3" t="str">
        <f t="shared" si="11"/>
        <v>#REF!</v>
      </c>
      <c r="R629" s="3" t="str">
        <f t="array" ref="R629">IFERROR(INDEX(Overall!$C$3:$C$389,MATCH(B629,Overall!$D$3:$D$389,0)),"No")</f>
        <v>No</v>
      </c>
      <c r="S629" s="93">
        <f t="shared" si="12"/>
        <v>1</v>
      </c>
      <c r="T629" s="136"/>
      <c r="U629" s="3" t="str">
        <f t="shared" si="13"/>
        <v/>
      </c>
      <c r="V629" s="3"/>
      <c r="W629" s="3">
        <f t="shared" si="8"/>
        <v>0</v>
      </c>
    </row>
    <row r="630" ht="15.75" customHeight="1">
      <c r="B630" s="3" t="str">
        <f>'idp Prjimp'!N625</f>
        <v/>
      </c>
      <c r="C630" s="3" t="str">
        <f>'idp Prjimp'!C625</f>
        <v>db</v>
      </c>
      <c r="D630" s="3" t="str">
        <f>'idp Prjimp'!D625</f>
        <v>#N/A</v>
      </c>
      <c r="E630" s="3" t="str">
        <f>'idp Prjimp'!E625</f>
        <v>#N/A</v>
      </c>
      <c r="F630" s="3" t="str">
        <f>'idp Prjimp'!F625</f>
        <v>#N/A</v>
      </c>
      <c r="G630" s="3" t="str">
        <f>'idp Prjimp'!G625</f>
        <v>#N/A</v>
      </c>
      <c r="H630" s="3" t="str">
        <f>'idp Prjimp'!H625</f>
        <v>#N/A</v>
      </c>
      <c r="I630" s="3" t="str">
        <f>'idp Prjimp'!I625</f>
        <v>#N/A</v>
      </c>
      <c r="J630" s="3" t="str">
        <f>'idp Prjimp'!J625</f>
        <v>#N/A</v>
      </c>
      <c r="K630" s="3" t="str">
        <f>'idp Prjimp'!K625</f>
        <v>#N/A</v>
      </c>
      <c r="L630" s="3" t="str">
        <f>'idp Prjimp'!L625</f>
        <v>#N/A</v>
      </c>
      <c r="M630" s="3">
        <f t="shared" si="4"/>
        <v>0</v>
      </c>
      <c r="N630" s="3">
        <f t="shared" si="9"/>
        <v>0</v>
      </c>
      <c r="O630" s="3">
        <f t="shared" si="10"/>
        <v>0</v>
      </c>
      <c r="P630" s="100"/>
      <c r="Q630" s="3" t="str">
        <f t="shared" si="11"/>
        <v>#REF!</v>
      </c>
      <c r="R630" s="3" t="str">
        <f t="array" ref="R630">IFERROR(INDEX(Overall!$C$3:$C$389,MATCH(B630,Overall!$D$3:$D$389,0)),"No")</f>
        <v>No</v>
      </c>
      <c r="S630" s="93">
        <f t="shared" si="12"/>
        <v>1</v>
      </c>
      <c r="T630" s="136"/>
      <c r="U630" s="3" t="str">
        <f t="shared" si="13"/>
        <v/>
      </c>
      <c r="V630" s="3"/>
      <c r="W630" s="3">
        <f t="shared" si="8"/>
        <v>0</v>
      </c>
    </row>
    <row r="631" ht="15.75" customHeight="1">
      <c r="B631" s="3" t="str">
        <f>'idp Prjimp'!N626</f>
        <v/>
      </c>
      <c r="C631" s="3" t="str">
        <f>'idp Prjimp'!C626</f>
        <v>db</v>
      </c>
      <c r="D631" s="3" t="str">
        <f>'idp Prjimp'!D626</f>
        <v>#N/A</v>
      </c>
      <c r="E631" s="3" t="str">
        <f>'idp Prjimp'!E626</f>
        <v>#N/A</v>
      </c>
      <c r="F631" s="3" t="str">
        <f>'idp Prjimp'!F626</f>
        <v>#N/A</v>
      </c>
      <c r="G631" s="3" t="str">
        <f>'idp Prjimp'!G626</f>
        <v>#N/A</v>
      </c>
      <c r="H631" s="3" t="str">
        <f>'idp Prjimp'!H626</f>
        <v>#N/A</v>
      </c>
      <c r="I631" s="3" t="str">
        <f>'idp Prjimp'!I626</f>
        <v>#N/A</v>
      </c>
      <c r="J631" s="3" t="str">
        <f>'idp Prjimp'!J626</f>
        <v>#N/A</v>
      </c>
      <c r="K631" s="3" t="str">
        <f>'idp Prjimp'!K626</f>
        <v>#N/A</v>
      </c>
      <c r="L631" s="3" t="str">
        <f>'idp Prjimp'!L626</f>
        <v>#N/A</v>
      </c>
      <c r="M631" s="3">
        <f t="shared" si="4"/>
        <v>0</v>
      </c>
      <c r="N631" s="3">
        <f t="shared" si="9"/>
        <v>0</v>
      </c>
      <c r="O631" s="3">
        <f t="shared" si="10"/>
        <v>0</v>
      </c>
      <c r="P631" s="100"/>
      <c r="Q631" s="3" t="str">
        <f t="shared" si="11"/>
        <v>#REF!</v>
      </c>
      <c r="R631" s="3" t="str">
        <f t="array" ref="R631">IFERROR(INDEX(Overall!$C$3:$C$389,MATCH(B631,Overall!$D$3:$D$389,0)),"No")</f>
        <v>No</v>
      </c>
      <c r="S631" s="93">
        <f t="shared" si="12"/>
        <v>1</v>
      </c>
      <c r="T631" s="136"/>
      <c r="U631" s="3" t="str">
        <f t="shared" si="13"/>
        <v/>
      </c>
      <c r="V631" s="3"/>
      <c r="W631" s="3">
        <f t="shared" si="8"/>
        <v>0</v>
      </c>
    </row>
    <row r="632" ht="15.75" customHeight="1">
      <c r="B632" s="3" t="str">
        <f>'idp Prjimp'!N627</f>
        <v/>
      </c>
      <c r="C632" s="3" t="str">
        <f>'idp Prjimp'!C627</f>
        <v>db</v>
      </c>
      <c r="D632" s="3" t="str">
        <f>'idp Prjimp'!D627</f>
        <v>#N/A</v>
      </c>
      <c r="E632" s="3" t="str">
        <f>'idp Prjimp'!E627</f>
        <v>#N/A</v>
      </c>
      <c r="F632" s="3" t="str">
        <f>'idp Prjimp'!F627</f>
        <v>#N/A</v>
      </c>
      <c r="G632" s="3" t="str">
        <f>'idp Prjimp'!G627</f>
        <v>#N/A</v>
      </c>
      <c r="H632" s="3" t="str">
        <f>'idp Prjimp'!H627</f>
        <v>#N/A</v>
      </c>
      <c r="I632" s="3" t="str">
        <f>'idp Prjimp'!I627</f>
        <v>#N/A</v>
      </c>
      <c r="J632" s="3" t="str">
        <f>'idp Prjimp'!J627</f>
        <v>#N/A</v>
      </c>
      <c r="K632" s="3" t="str">
        <f>'idp Prjimp'!K627</f>
        <v>#N/A</v>
      </c>
      <c r="L632" s="3" t="str">
        <f>'idp Prjimp'!L627</f>
        <v>#N/A</v>
      </c>
      <c r="M632" s="3">
        <f t="shared" si="4"/>
        <v>0</v>
      </c>
      <c r="N632" s="3">
        <f t="shared" si="9"/>
        <v>0</v>
      </c>
      <c r="O632" s="3">
        <f t="shared" si="10"/>
        <v>0</v>
      </c>
      <c r="P632" s="100"/>
      <c r="Q632" s="3" t="str">
        <f t="shared" si="11"/>
        <v>#REF!</v>
      </c>
      <c r="R632" s="3" t="str">
        <f t="array" ref="R632">IFERROR(INDEX(Overall!$C$3:$C$389,MATCH(B632,Overall!$D$3:$D$389,0)),"No")</f>
        <v>No</v>
      </c>
      <c r="S632" s="93">
        <f t="shared" si="12"/>
        <v>1</v>
      </c>
      <c r="T632" s="136"/>
      <c r="U632" s="3" t="str">
        <f t="shared" si="13"/>
        <v/>
      </c>
      <c r="V632" s="3"/>
      <c r="W632" s="3">
        <f t="shared" si="8"/>
        <v>0</v>
      </c>
    </row>
    <row r="633" ht="15.75" customHeight="1">
      <c r="B633" s="3" t="str">
        <f>'idp Prjimp'!N628</f>
        <v/>
      </c>
      <c r="C633" s="3" t="str">
        <f>'idp Prjimp'!C628</f>
        <v>db</v>
      </c>
      <c r="D633" s="3" t="str">
        <f>'idp Prjimp'!D628</f>
        <v>#N/A</v>
      </c>
      <c r="E633" s="3" t="str">
        <f>'idp Prjimp'!E628</f>
        <v>#N/A</v>
      </c>
      <c r="F633" s="3" t="str">
        <f>'idp Prjimp'!F628</f>
        <v>#N/A</v>
      </c>
      <c r="G633" s="3" t="str">
        <f>'idp Prjimp'!G628</f>
        <v>#N/A</v>
      </c>
      <c r="H633" s="3" t="str">
        <f>'idp Prjimp'!H628</f>
        <v>#N/A</v>
      </c>
      <c r="I633" s="3" t="str">
        <f>'idp Prjimp'!I628</f>
        <v>#N/A</v>
      </c>
      <c r="J633" s="3" t="str">
        <f>'idp Prjimp'!J628</f>
        <v>#N/A</v>
      </c>
      <c r="K633" s="3" t="str">
        <f>'idp Prjimp'!K628</f>
        <v>#N/A</v>
      </c>
      <c r="L633" s="3" t="str">
        <f>'idp Prjimp'!L628</f>
        <v>#N/A</v>
      </c>
      <c r="M633" s="3">
        <f t="shared" si="4"/>
        <v>0</v>
      </c>
      <c r="N633" s="3">
        <f t="shared" si="9"/>
        <v>0</v>
      </c>
      <c r="O633" s="3">
        <f t="shared" si="10"/>
        <v>0</v>
      </c>
      <c r="P633" s="100"/>
      <c r="Q633" s="3" t="str">
        <f t="shared" si="11"/>
        <v>#REF!</v>
      </c>
      <c r="R633" s="3" t="str">
        <f t="array" ref="R633">IFERROR(INDEX(Overall!$C$3:$C$389,MATCH(B633,Overall!$D$3:$D$389,0)),"No")</f>
        <v>No</v>
      </c>
      <c r="S633" s="93">
        <f t="shared" si="12"/>
        <v>1</v>
      </c>
      <c r="T633" s="136"/>
      <c r="U633" s="3" t="str">
        <f t="shared" si="13"/>
        <v/>
      </c>
      <c r="V633" s="3"/>
      <c r="W633" s="3">
        <f t="shared" si="8"/>
        <v>0</v>
      </c>
    </row>
    <row r="634" ht="15.75" customHeight="1">
      <c r="B634" s="3" t="str">
        <f>'idp Prjimp'!N629</f>
        <v/>
      </c>
      <c r="C634" s="3" t="str">
        <f>'idp Prjimp'!C629</f>
        <v>db</v>
      </c>
      <c r="D634" s="3" t="str">
        <f>'idp Prjimp'!D629</f>
        <v>#N/A</v>
      </c>
      <c r="E634" s="3" t="str">
        <f>'idp Prjimp'!E629</f>
        <v>#N/A</v>
      </c>
      <c r="F634" s="3" t="str">
        <f>'idp Prjimp'!F629</f>
        <v>#N/A</v>
      </c>
      <c r="G634" s="3" t="str">
        <f>'idp Prjimp'!G629</f>
        <v>#N/A</v>
      </c>
      <c r="H634" s="3" t="str">
        <f>'idp Prjimp'!H629</f>
        <v>#N/A</v>
      </c>
      <c r="I634" s="3" t="str">
        <f>'idp Prjimp'!I629</f>
        <v>#N/A</v>
      </c>
      <c r="J634" s="3" t="str">
        <f>'idp Prjimp'!J629</f>
        <v>#N/A</v>
      </c>
      <c r="K634" s="3" t="str">
        <f>'idp Prjimp'!K629</f>
        <v>#N/A</v>
      </c>
      <c r="L634" s="3" t="str">
        <f>'idp Prjimp'!L629</f>
        <v>#N/A</v>
      </c>
      <c r="M634" s="3">
        <f t="shared" si="4"/>
        <v>0</v>
      </c>
      <c r="N634" s="3">
        <f t="shared" si="9"/>
        <v>0</v>
      </c>
      <c r="O634" s="3">
        <f t="shared" si="10"/>
        <v>0</v>
      </c>
      <c r="P634" s="100"/>
      <c r="Q634" s="3" t="str">
        <f t="shared" si="11"/>
        <v>#REF!</v>
      </c>
      <c r="R634" s="3" t="str">
        <f t="array" ref="R634">IFERROR(INDEX(Overall!$C$3:$C$389,MATCH(B634,Overall!$D$3:$D$389,0)),"No")</f>
        <v>No</v>
      </c>
      <c r="S634" s="93">
        <f t="shared" si="12"/>
        <v>1</v>
      </c>
      <c r="T634" s="136"/>
      <c r="U634" s="3" t="str">
        <f t="shared" si="13"/>
        <v/>
      </c>
      <c r="V634" s="3"/>
      <c r="W634" s="3">
        <f t="shared" si="8"/>
        <v>0</v>
      </c>
    </row>
    <row r="635" ht="15.75" customHeight="1">
      <c r="B635" s="3" t="str">
        <f>'idp Prjimp'!N630</f>
        <v/>
      </c>
      <c r="C635" s="3" t="str">
        <f>'idp Prjimp'!C630</f>
        <v>db</v>
      </c>
      <c r="D635" s="3" t="str">
        <f>'idp Prjimp'!D630</f>
        <v>#N/A</v>
      </c>
      <c r="E635" s="3" t="str">
        <f>'idp Prjimp'!E630</f>
        <v>#N/A</v>
      </c>
      <c r="F635" s="3" t="str">
        <f>'idp Prjimp'!F630</f>
        <v>#N/A</v>
      </c>
      <c r="G635" s="3" t="str">
        <f>'idp Prjimp'!G630</f>
        <v>#N/A</v>
      </c>
      <c r="H635" s="3" t="str">
        <f>'idp Prjimp'!H630</f>
        <v>#N/A</v>
      </c>
      <c r="I635" s="3" t="str">
        <f>'idp Prjimp'!I630</f>
        <v>#N/A</v>
      </c>
      <c r="J635" s="3" t="str">
        <f>'idp Prjimp'!J630</f>
        <v>#N/A</v>
      </c>
      <c r="K635" s="3" t="str">
        <f>'idp Prjimp'!K630</f>
        <v>#N/A</v>
      </c>
      <c r="L635" s="3" t="str">
        <f>'idp Prjimp'!L630</f>
        <v>#N/A</v>
      </c>
      <c r="M635" s="3">
        <f t="shared" si="4"/>
        <v>0</v>
      </c>
      <c r="N635" s="3">
        <f t="shared" si="9"/>
        <v>0</v>
      </c>
      <c r="O635" s="3">
        <f t="shared" si="10"/>
        <v>0</v>
      </c>
      <c r="P635" s="100"/>
      <c r="Q635" s="3" t="str">
        <f t="shared" si="11"/>
        <v>#REF!</v>
      </c>
      <c r="R635" s="3" t="str">
        <f t="array" ref="R635">IFERROR(INDEX(Overall!$C$3:$C$389,MATCH(B635,Overall!$D$3:$D$389,0)),"No")</f>
        <v>No</v>
      </c>
      <c r="S635" s="93">
        <f t="shared" si="12"/>
        <v>1</v>
      </c>
      <c r="T635" s="136"/>
      <c r="U635" s="3" t="str">
        <f t="shared" si="13"/>
        <v/>
      </c>
      <c r="V635" s="3"/>
      <c r="W635" s="3">
        <f t="shared" si="8"/>
        <v>0</v>
      </c>
    </row>
    <row r="636" ht="15.75" customHeight="1">
      <c r="B636" s="3" t="str">
        <f>'idp Prjimp'!N631</f>
        <v/>
      </c>
      <c r="C636" s="3" t="str">
        <f>'idp Prjimp'!C631</f>
        <v>db</v>
      </c>
      <c r="D636" s="3" t="str">
        <f>'idp Prjimp'!D631</f>
        <v>#N/A</v>
      </c>
      <c r="E636" s="3" t="str">
        <f>'idp Prjimp'!E631</f>
        <v>#N/A</v>
      </c>
      <c r="F636" s="3" t="str">
        <f>'idp Prjimp'!F631</f>
        <v>#N/A</v>
      </c>
      <c r="G636" s="3" t="str">
        <f>'idp Prjimp'!G631</f>
        <v>#N/A</v>
      </c>
      <c r="H636" s="3" t="str">
        <f>'idp Prjimp'!H631</f>
        <v>#N/A</v>
      </c>
      <c r="I636" s="3" t="str">
        <f>'idp Prjimp'!I631</f>
        <v>#N/A</v>
      </c>
      <c r="J636" s="3" t="str">
        <f>'idp Prjimp'!J631</f>
        <v>#N/A</v>
      </c>
      <c r="K636" s="3" t="str">
        <f>'idp Prjimp'!K631</f>
        <v>#N/A</v>
      </c>
      <c r="L636" s="3" t="str">
        <f>'idp Prjimp'!L631</f>
        <v>#N/A</v>
      </c>
      <c r="M636" s="3">
        <f t="shared" si="4"/>
        <v>0</v>
      </c>
      <c r="N636" s="3">
        <f t="shared" si="9"/>
        <v>0</v>
      </c>
      <c r="O636" s="3">
        <f t="shared" si="10"/>
        <v>0</v>
      </c>
      <c r="P636" s="100"/>
      <c r="Q636" s="3" t="str">
        <f t="shared" si="11"/>
        <v>#REF!</v>
      </c>
      <c r="R636" s="3" t="str">
        <f t="array" ref="R636">IFERROR(INDEX(Overall!$C$3:$C$389,MATCH(B636,Overall!$D$3:$D$389,0)),"No")</f>
        <v>No</v>
      </c>
      <c r="S636" s="93">
        <f t="shared" si="12"/>
        <v>1</v>
      </c>
      <c r="T636" s="136"/>
      <c r="U636" s="3" t="str">
        <f t="shared" si="13"/>
        <v/>
      </c>
      <c r="V636" s="3"/>
      <c r="W636" s="3">
        <f t="shared" si="8"/>
        <v>0</v>
      </c>
    </row>
    <row r="637" ht="15.75" customHeight="1">
      <c r="B637" s="3" t="str">
        <f>'idp Prjimp'!N632</f>
        <v/>
      </c>
      <c r="C637" s="3" t="str">
        <f>'idp Prjimp'!C632</f>
        <v>db</v>
      </c>
      <c r="D637" s="3" t="str">
        <f>'idp Prjimp'!D632</f>
        <v>#N/A</v>
      </c>
      <c r="E637" s="3" t="str">
        <f>'idp Prjimp'!E632</f>
        <v>#N/A</v>
      </c>
      <c r="F637" s="3" t="str">
        <f>'idp Prjimp'!F632</f>
        <v>#N/A</v>
      </c>
      <c r="G637" s="3" t="str">
        <f>'idp Prjimp'!G632</f>
        <v>#N/A</v>
      </c>
      <c r="H637" s="3" t="str">
        <f>'idp Prjimp'!H632</f>
        <v>#N/A</v>
      </c>
      <c r="I637" s="3" t="str">
        <f>'idp Prjimp'!I632</f>
        <v>#N/A</v>
      </c>
      <c r="J637" s="3" t="str">
        <f>'idp Prjimp'!J632</f>
        <v>#N/A</v>
      </c>
      <c r="K637" s="3" t="str">
        <f>'idp Prjimp'!K632</f>
        <v>#N/A</v>
      </c>
      <c r="L637" s="3" t="str">
        <f>'idp Prjimp'!L632</f>
        <v>#N/A</v>
      </c>
      <c r="M637" s="3">
        <f t="shared" si="4"/>
        <v>0</v>
      </c>
      <c r="N637" s="3">
        <f t="shared" si="9"/>
        <v>0</v>
      </c>
      <c r="O637" s="3">
        <f t="shared" si="10"/>
        <v>0</v>
      </c>
      <c r="P637" s="100"/>
      <c r="Q637" s="3" t="str">
        <f t="shared" si="11"/>
        <v>#REF!</v>
      </c>
      <c r="R637" s="3" t="str">
        <f t="array" ref="R637">IFERROR(INDEX(Overall!$C$3:$C$389,MATCH(B637,Overall!$D$3:$D$389,0)),"No")</f>
        <v>No</v>
      </c>
      <c r="S637" s="93">
        <f t="shared" si="12"/>
        <v>1</v>
      </c>
      <c r="T637" s="136"/>
      <c r="U637" s="3" t="str">
        <f t="shared" si="13"/>
        <v/>
      </c>
      <c r="V637" s="3"/>
      <c r="W637" s="3">
        <f t="shared" si="8"/>
        <v>0</v>
      </c>
    </row>
    <row r="638" ht="15.75" customHeight="1">
      <c r="B638" s="3" t="str">
        <f>'idp Prjimp'!N633</f>
        <v/>
      </c>
      <c r="C638" s="3" t="str">
        <f>'idp Prjimp'!C633</f>
        <v>db</v>
      </c>
      <c r="D638" s="3" t="str">
        <f>'idp Prjimp'!D633</f>
        <v>#N/A</v>
      </c>
      <c r="E638" s="3" t="str">
        <f>'idp Prjimp'!E633</f>
        <v>#N/A</v>
      </c>
      <c r="F638" s="3" t="str">
        <f>'idp Prjimp'!F633</f>
        <v>#N/A</v>
      </c>
      <c r="G638" s="3" t="str">
        <f>'idp Prjimp'!G633</f>
        <v>#N/A</v>
      </c>
      <c r="H638" s="3" t="str">
        <f>'idp Prjimp'!H633</f>
        <v>#N/A</v>
      </c>
      <c r="I638" s="3" t="str">
        <f>'idp Prjimp'!I633</f>
        <v>#N/A</v>
      </c>
      <c r="J638" s="3" t="str">
        <f>'idp Prjimp'!J633</f>
        <v>#N/A</v>
      </c>
      <c r="K638" s="3" t="str">
        <f>'idp Prjimp'!K633</f>
        <v>#N/A</v>
      </c>
      <c r="L638" s="3" t="str">
        <f>'idp Prjimp'!L633</f>
        <v>#N/A</v>
      </c>
      <c r="M638" s="3">
        <f t="shared" si="4"/>
        <v>0</v>
      </c>
      <c r="N638" s="3">
        <f t="shared" si="9"/>
        <v>0</v>
      </c>
      <c r="O638" s="3">
        <f t="shared" si="10"/>
        <v>0</v>
      </c>
      <c r="P638" s="100"/>
      <c r="Q638" s="3" t="str">
        <f t="shared" si="11"/>
        <v>#REF!</v>
      </c>
      <c r="R638" s="3" t="str">
        <f t="array" ref="R638">IFERROR(INDEX(Overall!$C$3:$C$389,MATCH(B638,Overall!$D$3:$D$389,0)),"No")</f>
        <v>No</v>
      </c>
      <c r="S638" s="93">
        <f t="shared" si="12"/>
        <v>1</v>
      </c>
      <c r="T638" s="136"/>
      <c r="U638" s="3" t="str">
        <f t="shared" si="13"/>
        <v/>
      </c>
      <c r="V638" s="3"/>
      <c r="W638" s="3">
        <f t="shared" si="8"/>
        <v>0</v>
      </c>
    </row>
    <row r="639" ht="15.75" customHeight="1">
      <c r="B639" s="3" t="str">
        <f>'idp Prjimp'!N634</f>
        <v/>
      </c>
      <c r="C639" s="3" t="str">
        <f>'idp Prjimp'!C634</f>
        <v>db</v>
      </c>
      <c r="D639" s="3" t="str">
        <f>'idp Prjimp'!D634</f>
        <v>#N/A</v>
      </c>
      <c r="E639" s="3" t="str">
        <f>'idp Prjimp'!E634</f>
        <v>#N/A</v>
      </c>
      <c r="F639" s="3" t="str">
        <f>'idp Prjimp'!F634</f>
        <v>#N/A</v>
      </c>
      <c r="G639" s="3" t="str">
        <f>'idp Prjimp'!G634</f>
        <v>#N/A</v>
      </c>
      <c r="H639" s="3" t="str">
        <f>'idp Prjimp'!H634</f>
        <v>#N/A</v>
      </c>
      <c r="I639" s="3" t="str">
        <f>'idp Prjimp'!I634</f>
        <v>#N/A</v>
      </c>
      <c r="J639" s="3" t="str">
        <f>'idp Prjimp'!J634</f>
        <v>#N/A</v>
      </c>
      <c r="K639" s="3" t="str">
        <f>'idp Prjimp'!K634</f>
        <v>#N/A</v>
      </c>
      <c r="L639" s="3" t="str">
        <f>'idp Prjimp'!L634</f>
        <v>#N/A</v>
      </c>
      <c r="M639" s="3">
        <f t="shared" si="4"/>
        <v>0</v>
      </c>
      <c r="N639" s="3">
        <f t="shared" si="9"/>
        <v>0</v>
      </c>
      <c r="O639" s="3">
        <f t="shared" si="10"/>
        <v>0</v>
      </c>
      <c r="P639" s="100"/>
      <c r="Q639" s="3" t="str">
        <f t="shared" si="11"/>
        <v>#REF!</v>
      </c>
      <c r="R639" s="3" t="str">
        <f t="array" ref="R639">IFERROR(INDEX(Overall!$C$3:$C$389,MATCH(B639,Overall!$D$3:$D$389,0)),"No")</f>
        <v>No</v>
      </c>
      <c r="S639" s="93">
        <f t="shared" si="12"/>
        <v>1</v>
      </c>
      <c r="T639" s="136"/>
      <c r="U639" s="3" t="str">
        <f t="shared" si="13"/>
        <v/>
      </c>
      <c r="V639" s="3"/>
      <c r="W639" s="3">
        <f t="shared" si="8"/>
        <v>0</v>
      </c>
    </row>
    <row r="640" ht="15.75" customHeight="1">
      <c r="B640" s="3" t="str">
        <f>'idp Prjimp'!N635</f>
        <v/>
      </c>
      <c r="C640" s="3" t="str">
        <f>'idp Prjimp'!C635</f>
        <v>db</v>
      </c>
      <c r="D640" s="3" t="str">
        <f>'idp Prjimp'!D635</f>
        <v>#N/A</v>
      </c>
      <c r="E640" s="3" t="str">
        <f>'idp Prjimp'!E635</f>
        <v>#N/A</v>
      </c>
      <c r="F640" s="3" t="str">
        <f>'idp Prjimp'!F635</f>
        <v>#N/A</v>
      </c>
      <c r="G640" s="3" t="str">
        <f>'idp Prjimp'!G635</f>
        <v>#N/A</v>
      </c>
      <c r="H640" s="3" t="str">
        <f>'idp Prjimp'!H635</f>
        <v>#N/A</v>
      </c>
      <c r="I640" s="3" t="str">
        <f>'idp Prjimp'!I635</f>
        <v>#N/A</v>
      </c>
      <c r="J640" s="3" t="str">
        <f>'idp Prjimp'!J635</f>
        <v>#N/A</v>
      </c>
      <c r="K640" s="3" t="str">
        <f>'idp Prjimp'!K635</f>
        <v>#N/A</v>
      </c>
      <c r="L640" s="3" t="str">
        <f>'idp Prjimp'!L635</f>
        <v>#N/A</v>
      </c>
      <c r="M640" s="3">
        <f t="shared" si="4"/>
        <v>0</v>
      </c>
      <c r="N640" s="3">
        <f t="shared" si="9"/>
        <v>0</v>
      </c>
      <c r="O640" s="3">
        <f t="shared" si="10"/>
        <v>0</v>
      </c>
      <c r="P640" s="100"/>
      <c r="Q640" s="3" t="str">
        <f t="shared" si="11"/>
        <v>#REF!</v>
      </c>
      <c r="R640" s="3" t="str">
        <f t="array" ref="R640">IFERROR(INDEX(Overall!$C$3:$C$389,MATCH(B640,Overall!$D$3:$D$389,0)),"No")</f>
        <v>No</v>
      </c>
      <c r="S640" s="93">
        <f t="shared" si="12"/>
        <v>1</v>
      </c>
      <c r="T640" s="136"/>
      <c r="U640" s="3" t="str">
        <f t="shared" si="13"/>
        <v/>
      </c>
      <c r="V640" s="3"/>
      <c r="W640" s="3">
        <f t="shared" si="8"/>
        <v>0</v>
      </c>
    </row>
    <row r="641" ht="15.75" customHeight="1">
      <c r="B641" s="3" t="str">
        <f>'idp Prjimp'!N636</f>
        <v/>
      </c>
      <c r="C641" s="3" t="str">
        <f>'idp Prjimp'!C636</f>
        <v>db</v>
      </c>
      <c r="D641" s="3" t="str">
        <f>'idp Prjimp'!D636</f>
        <v>#N/A</v>
      </c>
      <c r="E641" s="3" t="str">
        <f>'idp Prjimp'!E636</f>
        <v>#N/A</v>
      </c>
      <c r="F641" s="3" t="str">
        <f>'idp Prjimp'!F636</f>
        <v>#N/A</v>
      </c>
      <c r="G641" s="3" t="str">
        <f>'idp Prjimp'!G636</f>
        <v>#N/A</v>
      </c>
      <c r="H641" s="3" t="str">
        <f>'idp Prjimp'!H636</f>
        <v>#N/A</v>
      </c>
      <c r="I641" s="3" t="str">
        <f>'idp Prjimp'!I636</f>
        <v>#N/A</v>
      </c>
      <c r="J641" s="3" t="str">
        <f>'idp Prjimp'!J636</f>
        <v>#N/A</v>
      </c>
      <c r="K641" s="3" t="str">
        <f>'idp Prjimp'!K636</f>
        <v>#N/A</v>
      </c>
      <c r="L641" s="3" t="str">
        <f>'idp Prjimp'!L636</f>
        <v>#N/A</v>
      </c>
      <c r="M641" s="3">
        <f t="shared" si="4"/>
        <v>0</v>
      </c>
      <c r="N641" s="3">
        <f t="shared" si="9"/>
        <v>0</v>
      </c>
      <c r="O641" s="3">
        <f t="shared" si="10"/>
        <v>0</v>
      </c>
      <c r="P641" s="100"/>
      <c r="Q641" s="3" t="str">
        <f t="shared" si="11"/>
        <v>#REF!</v>
      </c>
      <c r="R641" s="3" t="str">
        <f t="array" ref="R641">IFERROR(INDEX(Overall!$C$3:$C$389,MATCH(B641,Overall!$D$3:$D$389,0)),"No")</f>
        <v>No</v>
      </c>
      <c r="S641" s="93">
        <f t="shared" si="12"/>
        <v>1</v>
      </c>
      <c r="T641" s="136"/>
      <c r="U641" s="3" t="str">
        <f t="shared" si="13"/>
        <v/>
      </c>
      <c r="V641" s="3"/>
      <c r="W641" s="3">
        <f t="shared" si="8"/>
        <v>0</v>
      </c>
    </row>
    <row r="642" ht="15.75" customHeight="1">
      <c r="B642" s="3" t="str">
        <f>'idp Prjimp'!N637</f>
        <v/>
      </c>
      <c r="C642" s="3" t="str">
        <f>'idp Prjimp'!C637</f>
        <v>db</v>
      </c>
      <c r="D642" s="3" t="str">
        <f>'idp Prjimp'!D637</f>
        <v>#N/A</v>
      </c>
      <c r="E642" s="3" t="str">
        <f>'idp Prjimp'!E637</f>
        <v>#N/A</v>
      </c>
      <c r="F642" s="3" t="str">
        <f>'idp Prjimp'!F637</f>
        <v>#N/A</v>
      </c>
      <c r="G642" s="3" t="str">
        <f>'idp Prjimp'!G637</f>
        <v>#N/A</v>
      </c>
      <c r="H642" s="3" t="str">
        <f>'idp Prjimp'!H637</f>
        <v>#N/A</v>
      </c>
      <c r="I642" s="3" t="str">
        <f>'idp Prjimp'!I637</f>
        <v>#N/A</v>
      </c>
      <c r="J642" s="3" t="str">
        <f>'idp Prjimp'!J637</f>
        <v>#N/A</v>
      </c>
      <c r="K642" s="3" t="str">
        <f>'idp Prjimp'!K637</f>
        <v>#N/A</v>
      </c>
      <c r="L642" s="3" t="str">
        <f>'idp Prjimp'!L637</f>
        <v>#N/A</v>
      </c>
      <c r="M642" s="3">
        <f t="shared" si="4"/>
        <v>0</v>
      </c>
      <c r="N642" s="3">
        <f t="shared" si="9"/>
        <v>0</v>
      </c>
      <c r="O642" s="3">
        <f t="shared" si="10"/>
        <v>0</v>
      </c>
      <c r="P642" s="100"/>
      <c r="Q642" s="3" t="str">
        <f t="shared" si="11"/>
        <v>#REF!</v>
      </c>
      <c r="R642" s="3" t="str">
        <f t="array" ref="R642">IFERROR(INDEX(Overall!$C$3:$C$389,MATCH(B642,Overall!$D$3:$D$389,0)),"No")</f>
        <v>No</v>
      </c>
      <c r="S642" s="93">
        <f t="shared" si="12"/>
        <v>1</v>
      </c>
      <c r="T642" s="136"/>
      <c r="U642" s="3" t="str">
        <f t="shared" si="13"/>
        <v/>
      </c>
      <c r="V642" s="3"/>
      <c r="W642" s="3">
        <f t="shared" si="8"/>
        <v>0</v>
      </c>
    </row>
    <row r="643" ht="15.75" customHeight="1">
      <c r="B643" s="3" t="str">
        <f>'idp Prjimp'!N638</f>
        <v/>
      </c>
      <c r="C643" s="3" t="str">
        <f>'idp Prjimp'!C638</f>
        <v>db</v>
      </c>
      <c r="D643" s="3" t="str">
        <f>'idp Prjimp'!D638</f>
        <v>#N/A</v>
      </c>
      <c r="E643" s="3" t="str">
        <f>'idp Prjimp'!E638</f>
        <v>#N/A</v>
      </c>
      <c r="F643" s="3" t="str">
        <f>'idp Prjimp'!F638</f>
        <v>#N/A</v>
      </c>
      <c r="G643" s="3" t="str">
        <f>'idp Prjimp'!G638</f>
        <v>#N/A</v>
      </c>
      <c r="H643" s="3" t="str">
        <f>'idp Prjimp'!H638</f>
        <v>#N/A</v>
      </c>
      <c r="I643" s="3" t="str">
        <f>'idp Prjimp'!I638</f>
        <v>#N/A</v>
      </c>
      <c r="J643" s="3" t="str">
        <f>'idp Prjimp'!J638</f>
        <v>#N/A</v>
      </c>
      <c r="K643" s="3" t="str">
        <f>'idp Prjimp'!K638</f>
        <v>#N/A</v>
      </c>
      <c r="L643" s="3" t="str">
        <f>'idp Prjimp'!L638</f>
        <v>#N/A</v>
      </c>
      <c r="M643" s="3">
        <f t="shared" si="4"/>
        <v>0</v>
      </c>
      <c r="N643" s="3">
        <f t="shared" si="9"/>
        <v>0</v>
      </c>
      <c r="O643" s="3">
        <f t="shared" si="10"/>
        <v>0</v>
      </c>
      <c r="P643" s="100"/>
      <c r="Q643" s="3" t="str">
        <f t="shared" si="11"/>
        <v>#REF!</v>
      </c>
      <c r="R643" s="3" t="str">
        <f t="array" ref="R643">IFERROR(INDEX(Overall!$C$3:$C$389,MATCH(B643,Overall!$D$3:$D$389,0)),"No")</f>
        <v>No</v>
      </c>
      <c r="S643" s="93">
        <f t="shared" si="12"/>
        <v>1</v>
      </c>
      <c r="T643" s="136"/>
      <c r="U643" s="3" t="str">
        <f t="shared" si="13"/>
        <v/>
      </c>
      <c r="V643" s="3"/>
      <c r="W643" s="3">
        <f t="shared" si="8"/>
        <v>0</v>
      </c>
    </row>
    <row r="644" ht="15.75" customHeight="1">
      <c r="B644" s="3" t="str">
        <f>'idp Prjimp'!N639</f>
        <v/>
      </c>
      <c r="C644" s="3" t="str">
        <f>'idp Prjimp'!C639</f>
        <v>db</v>
      </c>
      <c r="D644" s="3" t="str">
        <f>'idp Prjimp'!D639</f>
        <v>#N/A</v>
      </c>
      <c r="E644" s="3" t="str">
        <f>'idp Prjimp'!E639</f>
        <v>#N/A</v>
      </c>
      <c r="F644" s="3" t="str">
        <f>'idp Prjimp'!F639</f>
        <v>#N/A</v>
      </c>
      <c r="G644" s="3" t="str">
        <f>'idp Prjimp'!G639</f>
        <v>#N/A</v>
      </c>
      <c r="H644" s="3" t="str">
        <f>'idp Prjimp'!H639</f>
        <v>#N/A</v>
      </c>
      <c r="I644" s="3" t="str">
        <f>'idp Prjimp'!I639</f>
        <v>#N/A</v>
      </c>
      <c r="J644" s="3" t="str">
        <f>'idp Prjimp'!J639</f>
        <v>#N/A</v>
      </c>
      <c r="K644" s="3" t="str">
        <f>'idp Prjimp'!K639</f>
        <v>#N/A</v>
      </c>
      <c r="L644" s="3" t="str">
        <f>'idp Prjimp'!L639</f>
        <v>#N/A</v>
      </c>
      <c r="M644" s="3">
        <f t="shared" si="4"/>
        <v>0</v>
      </c>
      <c r="N644" s="3">
        <f t="shared" si="9"/>
        <v>0</v>
      </c>
      <c r="O644" s="3">
        <f t="shared" si="10"/>
        <v>0</v>
      </c>
      <c r="P644" s="100"/>
      <c r="Q644" s="3" t="str">
        <f t="shared" si="11"/>
        <v>#REF!</v>
      </c>
      <c r="R644" s="3" t="str">
        <f t="array" ref="R644">IFERROR(INDEX(Overall!$C$3:$C$389,MATCH(B644,Overall!$D$3:$D$389,0)),"No")</f>
        <v>No</v>
      </c>
      <c r="S644" s="93">
        <f t="shared" si="12"/>
        <v>1</v>
      </c>
      <c r="T644" s="136"/>
      <c r="U644" s="3" t="str">
        <f t="shared" si="13"/>
        <v/>
      </c>
      <c r="V644" s="3"/>
      <c r="W644" s="3">
        <f t="shared" si="8"/>
        <v>0</v>
      </c>
    </row>
    <row r="645" ht="15.75" customHeight="1">
      <c r="B645" s="3" t="str">
        <f>'idp Prjimp'!N640</f>
        <v/>
      </c>
      <c r="C645" s="3" t="str">
        <f>'idp Prjimp'!C640</f>
        <v>db</v>
      </c>
      <c r="D645" s="3" t="str">
        <f>'idp Prjimp'!D640</f>
        <v>#N/A</v>
      </c>
      <c r="E645" s="3" t="str">
        <f>'idp Prjimp'!E640</f>
        <v>#N/A</v>
      </c>
      <c r="F645" s="3" t="str">
        <f>'idp Prjimp'!F640</f>
        <v>#N/A</v>
      </c>
      <c r="G645" s="3" t="str">
        <f>'idp Prjimp'!G640</f>
        <v>#N/A</v>
      </c>
      <c r="H645" s="3" t="str">
        <f>'idp Prjimp'!H640</f>
        <v>#N/A</v>
      </c>
      <c r="I645" s="3" t="str">
        <f>'idp Prjimp'!I640</f>
        <v>#N/A</v>
      </c>
      <c r="J645" s="3" t="str">
        <f>'idp Prjimp'!J640</f>
        <v>#N/A</v>
      </c>
      <c r="K645" s="3" t="str">
        <f>'idp Prjimp'!K640</f>
        <v>#N/A</v>
      </c>
      <c r="L645" s="3" t="str">
        <f>'idp Prjimp'!L640</f>
        <v>#N/A</v>
      </c>
      <c r="M645" s="3">
        <f t="shared" si="4"/>
        <v>0</v>
      </c>
      <c r="N645" s="3">
        <f t="shared" si="9"/>
        <v>0</v>
      </c>
      <c r="O645" s="3">
        <f t="shared" si="10"/>
        <v>0</v>
      </c>
      <c r="P645" s="100"/>
      <c r="Q645" s="3" t="str">
        <f t="shared" si="11"/>
        <v>#REF!</v>
      </c>
      <c r="R645" s="3" t="str">
        <f t="array" ref="R645">IFERROR(INDEX(Overall!$C$3:$C$389,MATCH(B645,Overall!$D$3:$D$389,0)),"No")</f>
        <v>No</v>
      </c>
      <c r="S645" s="93">
        <f t="shared" si="12"/>
        <v>1</v>
      </c>
      <c r="T645" s="136"/>
      <c r="U645" s="3" t="str">
        <f t="shared" si="13"/>
        <v/>
      </c>
      <c r="V645" s="3"/>
      <c r="W645" s="3">
        <f t="shared" si="8"/>
        <v>0</v>
      </c>
    </row>
    <row r="646" ht="15.75" customHeight="1">
      <c r="B646" s="3" t="str">
        <f>'idp Prjimp'!N641</f>
        <v/>
      </c>
      <c r="C646" s="3" t="str">
        <f>'idp Prjimp'!C641</f>
        <v>db</v>
      </c>
      <c r="D646" s="3" t="str">
        <f>'idp Prjimp'!D641</f>
        <v>#N/A</v>
      </c>
      <c r="E646" s="3" t="str">
        <f>'idp Prjimp'!E641</f>
        <v>#N/A</v>
      </c>
      <c r="F646" s="3" t="str">
        <f>'idp Prjimp'!F641</f>
        <v>#N/A</v>
      </c>
      <c r="G646" s="3" t="str">
        <f>'idp Prjimp'!G641</f>
        <v>#N/A</v>
      </c>
      <c r="H646" s="3" t="str">
        <f>'idp Prjimp'!H641</f>
        <v>#N/A</v>
      </c>
      <c r="I646" s="3" t="str">
        <f>'idp Prjimp'!I641</f>
        <v>#N/A</v>
      </c>
      <c r="J646" s="3" t="str">
        <f>'idp Prjimp'!J641</f>
        <v>#N/A</v>
      </c>
      <c r="K646" s="3" t="str">
        <f>'idp Prjimp'!K641</f>
        <v>#N/A</v>
      </c>
      <c r="L646" s="3" t="str">
        <f>'idp Prjimp'!L641</f>
        <v>#N/A</v>
      </c>
      <c r="M646" s="3">
        <f t="shared" si="4"/>
        <v>0</v>
      </c>
      <c r="N646" s="3">
        <f t="shared" si="9"/>
        <v>0</v>
      </c>
      <c r="O646" s="3">
        <f t="shared" si="10"/>
        <v>0</v>
      </c>
      <c r="P646" s="100"/>
      <c r="Q646" s="3" t="str">
        <f t="shared" si="11"/>
        <v>#REF!</v>
      </c>
      <c r="R646" s="3" t="str">
        <f t="array" ref="R646">IFERROR(INDEX(Overall!$C$3:$C$389,MATCH(B646,Overall!$D$3:$D$389,0)),"No")</f>
        <v>No</v>
      </c>
      <c r="S646" s="93">
        <f t="shared" si="12"/>
        <v>1</v>
      </c>
      <c r="T646" s="136"/>
      <c r="U646" s="3" t="str">
        <f t="shared" si="13"/>
        <v/>
      </c>
      <c r="V646" s="3"/>
      <c r="W646" s="3">
        <f t="shared" si="8"/>
        <v>0</v>
      </c>
    </row>
    <row r="647" ht="15.75" customHeight="1">
      <c r="B647" s="3" t="str">
        <f>'idp Prjimp'!N642</f>
        <v/>
      </c>
      <c r="C647" s="3" t="str">
        <f>'idp Prjimp'!C642</f>
        <v>db</v>
      </c>
      <c r="D647" s="3" t="str">
        <f>'idp Prjimp'!D642</f>
        <v>#N/A</v>
      </c>
      <c r="E647" s="3" t="str">
        <f>'idp Prjimp'!E642</f>
        <v>#N/A</v>
      </c>
      <c r="F647" s="3" t="str">
        <f>'idp Prjimp'!F642</f>
        <v>#N/A</v>
      </c>
      <c r="G647" s="3" t="str">
        <f>'idp Prjimp'!G642</f>
        <v>#N/A</v>
      </c>
      <c r="H647" s="3" t="str">
        <f>'idp Prjimp'!H642</f>
        <v>#N/A</v>
      </c>
      <c r="I647" s="3" t="str">
        <f>'idp Prjimp'!I642</f>
        <v>#N/A</v>
      </c>
      <c r="J647" s="3" t="str">
        <f>'idp Prjimp'!J642</f>
        <v>#N/A</v>
      </c>
      <c r="K647" s="3" t="str">
        <f>'idp Prjimp'!K642</f>
        <v>#N/A</v>
      </c>
      <c r="L647" s="3" t="str">
        <f>'idp Prjimp'!L642</f>
        <v>#N/A</v>
      </c>
      <c r="M647" s="3">
        <f t="shared" si="4"/>
        <v>0</v>
      </c>
      <c r="N647" s="3">
        <f t="shared" si="9"/>
        <v>0</v>
      </c>
      <c r="O647" s="3">
        <f t="shared" si="10"/>
        <v>0</v>
      </c>
      <c r="P647" s="100"/>
      <c r="Q647" s="3" t="str">
        <f t="shared" si="11"/>
        <v>#REF!</v>
      </c>
      <c r="R647" s="3" t="str">
        <f t="array" ref="R647">IFERROR(INDEX(Overall!$C$3:$C$389,MATCH(B647,Overall!$D$3:$D$389,0)),"No")</f>
        <v>No</v>
      </c>
      <c r="S647" s="93">
        <f t="shared" si="12"/>
        <v>1</v>
      </c>
      <c r="T647" s="136"/>
      <c r="U647" s="3" t="str">
        <f t="shared" si="13"/>
        <v/>
      </c>
      <c r="V647" s="3"/>
      <c r="W647" s="3">
        <f t="shared" si="8"/>
        <v>0</v>
      </c>
    </row>
    <row r="648" ht="15.75" customHeight="1">
      <c r="B648" s="3" t="str">
        <f>'idp Prjimp'!N643</f>
        <v/>
      </c>
      <c r="C648" s="3" t="str">
        <f>'idp Prjimp'!C643</f>
        <v>db</v>
      </c>
      <c r="D648" s="3" t="str">
        <f>'idp Prjimp'!D643</f>
        <v>#N/A</v>
      </c>
      <c r="E648" s="3" t="str">
        <f>'idp Prjimp'!E643</f>
        <v>#N/A</v>
      </c>
      <c r="F648" s="3" t="str">
        <f>'idp Prjimp'!F643</f>
        <v>#N/A</v>
      </c>
      <c r="G648" s="3" t="str">
        <f>'idp Prjimp'!G643</f>
        <v>#N/A</v>
      </c>
      <c r="H648" s="3" t="str">
        <f>'idp Prjimp'!H643</f>
        <v>#N/A</v>
      </c>
      <c r="I648" s="3" t="str">
        <f>'idp Prjimp'!I643</f>
        <v>#N/A</v>
      </c>
      <c r="J648" s="3" t="str">
        <f>'idp Prjimp'!J643</f>
        <v>#N/A</v>
      </c>
      <c r="K648" s="3" t="str">
        <f>'idp Prjimp'!K643</f>
        <v>#N/A</v>
      </c>
      <c r="L648" s="3" t="str">
        <f>'idp Prjimp'!L643</f>
        <v>#N/A</v>
      </c>
      <c r="M648" s="3">
        <f t="shared" si="4"/>
        <v>0</v>
      </c>
      <c r="N648" s="3">
        <f t="shared" si="9"/>
        <v>0</v>
      </c>
      <c r="O648" s="3">
        <f t="shared" si="10"/>
        <v>0</v>
      </c>
      <c r="P648" s="100"/>
      <c r="Q648" s="3" t="str">
        <f t="shared" si="11"/>
        <v>#REF!</v>
      </c>
      <c r="R648" s="3" t="str">
        <f t="array" ref="R648">IFERROR(INDEX(Overall!$C$3:$C$389,MATCH(B648,Overall!$D$3:$D$389,0)),"No")</f>
        <v>No</v>
      </c>
      <c r="S648" s="93">
        <f t="shared" si="12"/>
        <v>1</v>
      </c>
      <c r="T648" s="136"/>
      <c r="U648" s="3" t="str">
        <f t="shared" si="13"/>
        <v/>
      </c>
      <c r="V648" s="3"/>
      <c r="W648" s="3">
        <f t="shared" si="8"/>
        <v>0</v>
      </c>
    </row>
    <row r="649" ht="15.75" customHeight="1">
      <c r="B649" s="3" t="str">
        <f>'idp Prjimp'!N644</f>
        <v/>
      </c>
      <c r="C649" s="3" t="str">
        <f>'idp Prjimp'!C644</f>
        <v/>
      </c>
      <c r="D649" s="3" t="str">
        <f>'idp Prjimp'!D644</f>
        <v/>
      </c>
      <c r="E649" s="3" t="str">
        <f>'idp Prjimp'!E644</f>
        <v/>
      </c>
      <c r="F649" s="3" t="str">
        <f>'idp Prjimp'!F644</f>
        <v/>
      </c>
      <c r="G649" s="3" t="str">
        <f>'idp Prjimp'!G644</f>
        <v/>
      </c>
      <c r="H649" s="3" t="str">
        <f>'idp Prjimp'!H644</f>
        <v/>
      </c>
      <c r="I649" s="3" t="str">
        <f>'idp Prjimp'!I644</f>
        <v/>
      </c>
      <c r="J649" s="3" t="str">
        <f>'idp Prjimp'!J644</f>
        <v/>
      </c>
      <c r="K649" s="3" t="str">
        <f>'idp Prjimp'!K644</f>
        <v/>
      </c>
      <c r="L649" s="3" t="str">
        <f>'idp Prjimp'!L644</f>
        <v/>
      </c>
      <c r="M649" s="3">
        <f t="shared" si="4"/>
        <v>0</v>
      </c>
      <c r="N649" s="3">
        <f t="shared" si="9"/>
        <v>0</v>
      </c>
      <c r="O649" s="3">
        <f t="shared" si="10"/>
        <v>0</v>
      </c>
      <c r="P649" s="100"/>
      <c r="Q649" s="3" t="str">
        <f t="shared" si="11"/>
        <v>#REF!</v>
      </c>
      <c r="R649" s="3" t="str">
        <f t="array" ref="R649">IFERROR(INDEX(Overall!$C$3:$C$389,MATCH(B649,Overall!$D$3:$D$389,0)),"No")</f>
        <v>No</v>
      </c>
      <c r="S649" s="93">
        <f t="shared" si="12"/>
        <v>1</v>
      </c>
      <c r="T649" s="136"/>
      <c r="U649" s="3" t="str">
        <f t="shared" si="13"/>
        <v/>
      </c>
      <c r="V649" s="3"/>
      <c r="W649" s="3">
        <f t="shared" si="8"/>
        <v>0</v>
      </c>
    </row>
    <row r="650" ht="15.75" customHeight="1">
      <c r="B650" s="3" t="str">
        <f>'idp Prjimp'!N645</f>
        <v/>
      </c>
      <c r="C650" s="3" t="str">
        <f>'idp Prjimp'!C645</f>
        <v/>
      </c>
      <c r="D650" s="3" t="str">
        <f>'idp Prjimp'!D645</f>
        <v/>
      </c>
      <c r="E650" s="3" t="str">
        <f>'idp Prjimp'!E645</f>
        <v/>
      </c>
      <c r="F650" s="3" t="str">
        <f>'idp Prjimp'!F645</f>
        <v/>
      </c>
      <c r="G650" s="3" t="str">
        <f>'idp Prjimp'!G645</f>
        <v/>
      </c>
      <c r="H650" s="3" t="str">
        <f>'idp Prjimp'!H645</f>
        <v/>
      </c>
      <c r="I650" s="3" t="str">
        <f>'idp Prjimp'!I645</f>
        <v/>
      </c>
      <c r="J650" s="3" t="str">
        <f>'idp Prjimp'!J645</f>
        <v/>
      </c>
      <c r="K650" s="3" t="str">
        <f>'idp Prjimp'!K645</f>
        <v/>
      </c>
      <c r="L650" s="3" t="str">
        <f>'idp Prjimp'!L645</f>
        <v/>
      </c>
      <c r="M650" s="3">
        <f t="shared" si="4"/>
        <v>0</v>
      </c>
      <c r="N650" s="3">
        <f t="shared" si="9"/>
        <v>0</v>
      </c>
      <c r="O650" s="3">
        <f t="shared" si="10"/>
        <v>0</v>
      </c>
      <c r="P650" s="100"/>
      <c r="Q650" s="3" t="str">
        <f t="shared" si="11"/>
        <v>#REF!</v>
      </c>
      <c r="R650" s="3" t="str">
        <f t="array" ref="R650">IFERROR(INDEX(Overall!$C$3:$C$389,MATCH(B650,Overall!$D$3:$D$389,0)),"No")</f>
        <v>No</v>
      </c>
      <c r="S650" s="93">
        <f t="shared" si="12"/>
        <v>1</v>
      </c>
      <c r="T650" s="136"/>
      <c r="U650" s="3" t="str">
        <f t="shared" si="13"/>
        <v/>
      </c>
      <c r="V650" s="3"/>
      <c r="W650" s="3">
        <f t="shared" si="8"/>
        <v>0</v>
      </c>
    </row>
    <row r="651" ht="15.75" customHeight="1">
      <c r="B651" s="3" t="str">
        <f>'idp Prjimp'!N646</f>
        <v/>
      </c>
      <c r="C651" s="3" t="str">
        <f>'idp Prjimp'!C646</f>
        <v/>
      </c>
      <c r="D651" s="3" t="str">
        <f>'idp Prjimp'!D646</f>
        <v/>
      </c>
      <c r="E651" s="3" t="str">
        <f>'idp Prjimp'!E646</f>
        <v/>
      </c>
      <c r="F651" s="3" t="str">
        <f>'idp Prjimp'!F646</f>
        <v/>
      </c>
      <c r="G651" s="3" t="str">
        <f>'idp Prjimp'!G646</f>
        <v/>
      </c>
      <c r="H651" s="3" t="str">
        <f>'idp Prjimp'!H646</f>
        <v/>
      </c>
      <c r="I651" s="3" t="str">
        <f>'idp Prjimp'!I646</f>
        <v/>
      </c>
      <c r="J651" s="3" t="str">
        <f>'idp Prjimp'!J646</f>
        <v/>
      </c>
      <c r="K651" s="3" t="str">
        <f>'idp Prjimp'!K646</f>
        <v/>
      </c>
      <c r="L651" s="3" t="str">
        <f>'idp Prjimp'!L646</f>
        <v/>
      </c>
      <c r="M651" s="3">
        <f t="shared" si="4"/>
        <v>0</v>
      </c>
      <c r="N651" s="3">
        <f t="shared" si="9"/>
        <v>0</v>
      </c>
      <c r="O651" s="3">
        <f t="shared" si="10"/>
        <v>0</v>
      </c>
      <c r="P651" s="100"/>
      <c r="Q651" s="3" t="str">
        <f t="shared" si="11"/>
        <v>#REF!</v>
      </c>
      <c r="R651" s="3" t="str">
        <f t="array" ref="R651">IFERROR(INDEX(Overall!$C$3:$C$389,MATCH(B651,Overall!$D$3:$D$389,0)),"No")</f>
        <v>No</v>
      </c>
      <c r="S651" s="93">
        <f t="shared" si="12"/>
        <v>1</v>
      </c>
      <c r="T651" s="136"/>
      <c r="U651" s="3" t="str">
        <f t="shared" si="13"/>
        <v/>
      </c>
      <c r="V651" s="3"/>
      <c r="W651" s="3">
        <f t="shared" si="8"/>
        <v>0</v>
      </c>
    </row>
    <row r="652" ht="15.75" customHeight="1">
      <c r="B652" s="3" t="str">
        <f>'idp Prjimp'!N647</f>
        <v/>
      </c>
      <c r="C652" s="3" t="str">
        <f>'idp Prjimp'!C647</f>
        <v/>
      </c>
      <c r="D652" s="3" t="str">
        <f>'idp Prjimp'!D647</f>
        <v/>
      </c>
      <c r="E652" s="3" t="str">
        <f>'idp Prjimp'!E647</f>
        <v/>
      </c>
      <c r="F652" s="3" t="str">
        <f>'idp Prjimp'!F647</f>
        <v/>
      </c>
      <c r="G652" s="3" t="str">
        <f>'idp Prjimp'!G647</f>
        <v/>
      </c>
      <c r="H652" s="3" t="str">
        <f>'idp Prjimp'!H647</f>
        <v/>
      </c>
      <c r="I652" s="3" t="str">
        <f>'idp Prjimp'!I647</f>
        <v/>
      </c>
      <c r="J652" s="3" t="str">
        <f>'idp Prjimp'!J647</f>
        <v/>
      </c>
      <c r="K652" s="3" t="str">
        <f>'idp Prjimp'!K647</f>
        <v/>
      </c>
      <c r="L652" s="3" t="str">
        <f>'idp Prjimp'!L647</f>
        <v/>
      </c>
      <c r="M652" s="3">
        <f t="shared" si="4"/>
        <v>0</v>
      </c>
      <c r="N652" s="3">
        <f t="shared" si="9"/>
        <v>0</v>
      </c>
      <c r="O652" s="3">
        <f t="shared" si="10"/>
        <v>0</v>
      </c>
      <c r="P652" s="100"/>
      <c r="Q652" s="3" t="str">
        <f t="shared" si="11"/>
        <v>#REF!</v>
      </c>
      <c r="R652" s="3" t="str">
        <f t="array" ref="R652">IFERROR(INDEX(Overall!$C$3:$C$389,MATCH(B652,Overall!$D$3:$D$389,0)),"No")</f>
        <v>No</v>
      </c>
      <c r="S652" s="93">
        <f t="shared" si="12"/>
        <v>1</v>
      </c>
      <c r="T652" s="136"/>
      <c r="U652" s="3" t="str">
        <f t="shared" si="13"/>
        <v/>
      </c>
      <c r="V652" s="3"/>
      <c r="W652" s="3">
        <f t="shared" si="8"/>
        <v>0</v>
      </c>
    </row>
    <row r="653" ht="15.75" customHeight="1">
      <c r="B653" s="3" t="str">
        <f>'idp Prjimp'!N648</f>
        <v/>
      </c>
      <c r="C653" s="3" t="str">
        <f>'idp Prjimp'!C648</f>
        <v/>
      </c>
      <c r="D653" s="3" t="str">
        <f>'idp Prjimp'!D648</f>
        <v/>
      </c>
      <c r="E653" s="3" t="str">
        <f>'idp Prjimp'!E648</f>
        <v/>
      </c>
      <c r="F653" s="3" t="str">
        <f>'idp Prjimp'!F648</f>
        <v/>
      </c>
      <c r="G653" s="3" t="str">
        <f>'idp Prjimp'!G648</f>
        <v/>
      </c>
      <c r="H653" s="3" t="str">
        <f>'idp Prjimp'!H648</f>
        <v/>
      </c>
      <c r="I653" s="3" t="str">
        <f>'idp Prjimp'!I648</f>
        <v/>
      </c>
      <c r="J653" s="3" t="str">
        <f>'idp Prjimp'!J648</f>
        <v/>
      </c>
      <c r="K653" s="3" t="str">
        <f>'idp Prjimp'!K648</f>
        <v/>
      </c>
      <c r="L653" s="3" t="str">
        <f>'idp Prjimp'!L648</f>
        <v/>
      </c>
      <c r="M653" s="3">
        <f t="shared" si="4"/>
        <v>0</v>
      </c>
      <c r="N653" s="3">
        <f t="shared" si="9"/>
        <v>0</v>
      </c>
      <c r="O653" s="3">
        <f t="shared" si="10"/>
        <v>0</v>
      </c>
      <c r="P653" s="100"/>
      <c r="Q653" s="3" t="str">
        <f t="shared" si="11"/>
        <v>#REF!</v>
      </c>
      <c r="R653" s="3" t="str">
        <f t="array" ref="R653">IFERROR(INDEX(Overall!$C$3:$C$389,MATCH(B653,Overall!$D$3:$D$389,0)),"No")</f>
        <v>No</v>
      </c>
      <c r="S653" s="93">
        <f t="shared" si="12"/>
        <v>1</v>
      </c>
      <c r="T653" s="136"/>
      <c r="U653" s="3" t="str">
        <f t="shared" si="13"/>
        <v/>
      </c>
      <c r="V653" s="3"/>
      <c r="W653" s="3">
        <f t="shared" si="8"/>
        <v>0</v>
      </c>
    </row>
    <row r="654" ht="15.75" customHeight="1">
      <c r="B654" s="3" t="str">
        <f>'idp Prjimp'!N649</f>
        <v/>
      </c>
      <c r="C654" s="3" t="str">
        <f>'idp Prjimp'!C649</f>
        <v/>
      </c>
      <c r="D654" s="3" t="str">
        <f>'idp Prjimp'!D649</f>
        <v/>
      </c>
      <c r="E654" s="3" t="str">
        <f>'idp Prjimp'!E649</f>
        <v/>
      </c>
      <c r="F654" s="3" t="str">
        <f>'idp Prjimp'!F649</f>
        <v/>
      </c>
      <c r="G654" s="3" t="str">
        <f>'idp Prjimp'!G649</f>
        <v/>
      </c>
      <c r="H654" s="3" t="str">
        <f>'idp Prjimp'!H649</f>
        <v/>
      </c>
      <c r="I654" s="3" t="str">
        <f>'idp Prjimp'!I649</f>
        <v/>
      </c>
      <c r="J654" s="3" t="str">
        <f>'idp Prjimp'!J649</f>
        <v/>
      </c>
      <c r="K654" s="3" t="str">
        <f>'idp Prjimp'!K649</f>
        <v/>
      </c>
      <c r="L654" s="3" t="str">
        <f>'idp Prjimp'!L649</f>
        <v/>
      </c>
      <c r="M654" s="3">
        <f t="shared" si="4"/>
        <v>0</v>
      </c>
      <c r="N654" s="3">
        <f t="shared" si="9"/>
        <v>0</v>
      </c>
      <c r="O654" s="3">
        <f t="shared" si="10"/>
        <v>0</v>
      </c>
      <c r="P654" s="100"/>
      <c r="Q654" s="3" t="str">
        <f t="shared" si="11"/>
        <v>#REF!</v>
      </c>
      <c r="R654" s="3" t="str">
        <f t="array" ref="R654">IFERROR(INDEX(Overall!$C$3:$C$389,MATCH(B654,Overall!$D$3:$D$389,0)),"No")</f>
        <v>No</v>
      </c>
      <c r="S654" s="93">
        <f t="shared" si="12"/>
        <v>1</v>
      </c>
      <c r="T654" s="136"/>
      <c r="U654" s="3" t="str">
        <f t="shared" si="13"/>
        <v/>
      </c>
      <c r="V654" s="3"/>
      <c r="W654" s="3">
        <f t="shared" si="8"/>
        <v>0</v>
      </c>
    </row>
    <row r="655" ht="15.75" customHeight="1">
      <c r="B655" s="3" t="str">
        <f>'idp Prjimp'!N650</f>
        <v/>
      </c>
      <c r="C655" s="3" t="str">
        <f>'idp Prjimp'!C650</f>
        <v/>
      </c>
      <c r="D655" s="3" t="str">
        <f>'idp Prjimp'!D650</f>
        <v/>
      </c>
      <c r="E655" s="3" t="str">
        <f>'idp Prjimp'!E650</f>
        <v/>
      </c>
      <c r="F655" s="3" t="str">
        <f>'idp Prjimp'!F650</f>
        <v/>
      </c>
      <c r="G655" s="3" t="str">
        <f>'idp Prjimp'!G650</f>
        <v/>
      </c>
      <c r="H655" s="3" t="str">
        <f>'idp Prjimp'!H650</f>
        <v/>
      </c>
      <c r="I655" s="3" t="str">
        <f>'idp Prjimp'!I650</f>
        <v/>
      </c>
      <c r="J655" s="3" t="str">
        <f>'idp Prjimp'!J650</f>
        <v/>
      </c>
      <c r="K655" s="3" t="str">
        <f>'idp Prjimp'!K650</f>
        <v/>
      </c>
      <c r="L655" s="3" t="str">
        <f>'idp Prjimp'!L650</f>
        <v/>
      </c>
      <c r="M655" s="3">
        <f t="shared" si="4"/>
        <v>0</v>
      </c>
      <c r="N655" s="3">
        <f t="shared" si="9"/>
        <v>0</v>
      </c>
      <c r="O655" s="3">
        <f t="shared" si="10"/>
        <v>0</v>
      </c>
      <c r="P655" s="100"/>
      <c r="Q655" s="3" t="str">
        <f t="shared" si="11"/>
        <v>#REF!</v>
      </c>
      <c r="R655" s="3" t="str">
        <f t="array" ref="R655">IFERROR(INDEX(Overall!$C$3:$C$389,MATCH(B655,Overall!$D$3:$D$389,0)),"No")</f>
        <v>No</v>
      </c>
      <c r="S655" s="93">
        <f t="shared" si="12"/>
        <v>1</v>
      </c>
      <c r="T655" s="136"/>
      <c r="U655" s="3" t="str">
        <f t="shared" si="13"/>
        <v/>
      </c>
      <c r="V655" s="3"/>
      <c r="W655" s="3">
        <f t="shared" si="8"/>
        <v>0</v>
      </c>
    </row>
    <row r="656" ht="15.75" customHeight="1">
      <c r="B656" s="3" t="str">
        <f>'idp Prjimp'!N651</f>
        <v/>
      </c>
      <c r="C656" s="3" t="str">
        <f>'idp Prjimp'!C651</f>
        <v/>
      </c>
      <c r="D656" s="3" t="str">
        <f>'idp Prjimp'!D651</f>
        <v/>
      </c>
      <c r="E656" s="3" t="str">
        <f>'idp Prjimp'!E651</f>
        <v/>
      </c>
      <c r="F656" s="3" t="str">
        <f>'idp Prjimp'!F651</f>
        <v/>
      </c>
      <c r="G656" s="3" t="str">
        <f>'idp Prjimp'!G651</f>
        <v/>
      </c>
      <c r="H656" s="3" t="str">
        <f>'idp Prjimp'!H651</f>
        <v/>
      </c>
      <c r="I656" s="3" t="str">
        <f>'idp Prjimp'!I651</f>
        <v/>
      </c>
      <c r="J656" s="3" t="str">
        <f>'idp Prjimp'!J651</f>
        <v/>
      </c>
      <c r="K656" s="3" t="str">
        <f>'idp Prjimp'!K651</f>
        <v/>
      </c>
      <c r="L656" s="3" t="str">
        <f>'idp Prjimp'!L651</f>
        <v/>
      </c>
      <c r="M656" s="3">
        <f t="shared" si="4"/>
        <v>0</v>
      </c>
      <c r="N656" s="3">
        <f t="shared" si="9"/>
        <v>0</v>
      </c>
      <c r="O656" s="3">
        <f t="shared" si="10"/>
        <v>0</v>
      </c>
      <c r="P656" s="100"/>
      <c r="Q656" s="3" t="str">
        <f t="shared" si="11"/>
        <v>#REF!</v>
      </c>
      <c r="R656" s="3" t="str">
        <f t="array" ref="R656">IFERROR(INDEX(Overall!$C$3:$C$389,MATCH(B656,Overall!$D$3:$D$389,0)),"No")</f>
        <v>No</v>
      </c>
      <c r="S656" s="93">
        <f t="shared" si="12"/>
        <v>1</v>
      </c>
      <c r="T656" s="136"/>
      <c r="U656" s="3" t="str">
        <f t="shared" si="13"/>
        <v/>
      </c>
      <c r="V656" s="3"/>
      <c r="W656" s="3">
        <f t="shared" si="8"/>
        <v>0</v>
      </c>
    </row>
    <row r="657" ht="15.75" customHeight="1">
      <c r="B657" s="3" t="str">
        <f>'idp Prjimp'!N652</f>
        <v/>
      </c>
      <c r="C657" s="3" t="str">
        <f>'idp Prjimp'!C652</f>
        <v/>
      </c>
      <c r="D657" s="3" t="str">
        <f>'idp Prjimp'!D652</f>
        <v/>
      </c>
      <c r="E657" s="3" t="str">
        <f>'idp Prjimp'!E652</f>
        <v/>
      </c>
      <c r="F657" s="3" t="str">
        <f>'idp Prjimp'!F652</f>
        <v/>
      </c>
      <c r="G657" s="3" t="str">
        <f>'idp Prjimp'!G652</f>
        <v/>
      </c>
      <c r="H657" s="3" t="str">
        <f>'idp Prjimp'!H652</f>
        <v/>
      </c>
      <c r="I657" s="3" t="str">
        <f>'idp Prjimp'!I652</f>
        <v/>
      </c>
      <c r="J657" s="3" t="str">
        <f>'idp Prjimp'!J652</f>
        <v/>
      </c>
      <c r="K657" s="3" t="str">
        <f>'idp Prjimp'!K652</f>
        <v/>
      </c>
      <c r="L657" s="3" t="str">
        <f>'idp Prjimp'!L652</f>
        <v/>
      </c>
      <c r="M657" s="3">
        <f t="shared" si="4"/>
        <v>0</v>
      </c>
      <c r="N657" s="3">
        <f t="shared" si="9"/>
        <v>0</v>
      </c>
      <c r="O657" s="3">
        <f t="shared" si="10"/>
        <v>0</v>
      </c>
      <c r="P657" s="100"/>
      <c r="Q657" s="3" t="str">
        <f t="shared" si="11"/>
        <v>#REF!</v>
      </c>
      <c r="R657" s="3" t="str">
        <f t="array" ref="R657">IFERROR(INDEX(Overall!$C$3:$C$389,MATCH(B657,Overall!$D$3:$D$389,0)),"No")</f>
        <v>No</v>
      </c>
      <c r="S657" s="93">
        <f t="shared" si="12"/>
        <v>1</v>
      </c>
      <c r="T657" s="136"/>
      <c r="U657" s="3" t="str">
        <f t="shared" si="13"/>
        <v/>
      </c>
      <c r="V657" s="3"/>
      <c r="W657" s="3">
        <f t="shared" si="8"/>
        <v>0</v>
      </c>
    </row>
    <row r="658" ht="15.75" customHeight="1">
      <c r="B658" s="3" t="str">
        <f>'idp Prjimp'!N653</f>
        <v/>
      </c>
      <c r="C658" s="3" t="str">
        <f>'idp Prjimp'!C653</f>
        <v/>
      </c>
      <c r="D658" s="3" t="str">
        <f>'idp Prjimp'!D653</f>
        <v/>
      </c>
      <c r="E658" s="3" t="str">
        <f>'idp Prjimp'!E653</f>
        <v/>
      </c>
      <c r="F658" s="3" t="str">
        <f>'idp Prjimp'!F653</f>
        <v/>
      </c>
      <c r="G658" s="3" t="str">
        <f>'idp Prjimp'!G653</f>
        <v/>
      </c>
      <c r="H658" s="3" t="str">
        <f>'idp Prjimp'!H653</f>
        <v/>
      </c>
      <c r="I658" s="3" t="str">
        <f>'idp Prjimp'!I653</f>
        <v/>
      </c>
      <c r="J658" s="3" t="str">
        <f>'idp Prjimp'!J653</f>
        <v/>
      </c>
      <c r="K658" s="3" t="str">
        <f>'idp Prjimp'!K653</f>
        <v/>
      </c>
      <c r="L658" s="3" t="str">
        <f>'idp Prjimp'!L653</f>
        <v/>
      </c>
      <c r="M658" s="3">
        <f t="shared" si="4"/>
        <v>0</v>
      </c>
      <c r="N658" s="3">
        <f t="shared" si="9"/>
        <v>0</v>
      </c>
      <c r="O658" s="3">
        <f t="shared" si="10"/>
        <v>0</v>
      </c>
      <c r="P658" s="100"/>
      <c r="Q658" s="3" t="str">
        <f t="shared" si="11"/>
        <v>#REF!</v>
      </c>
      <c r="R658" s="3" t="str">
        <f t="array" ref="R658">IFERROR(INDEX(Overall!$C$3:$C$389,MATCH(B658,Overall!$D$3:$D$389,0)),"No")</f>
        <v>No</v>
      </c>
      <c r="S658" s="93">
        <f t="shared" si="12"/>
        <v>1</v>
      </c>
      <c r="T658" s="136"/>
      <c r="U658" s="3" t="str">
        <f t="shared" si="13"/>
        <v/>
      </c>
      <c r="V658" s="3"/>
      <c r="W658" s="3">
        <f t="shared" si="8"/>
        <v>0</v>
      </c>
    </row>
    <row r="659" ht="15.75" customHeight="1">
      <c r="B659" s="3" t="str">
        <f>'idp Prjimp'!N654</f>
        <v/>
      </c>
      <c r="C659" s="3" t="str">
        <f>'idp Prjimp'!C654</f>
        <v/>
      </c>
      <c r="D659" s="3" t="str">
        <f>'idp Prjimp'!D654</f>
        <v/>
      </c>
      <c r="E659" s="3" t="str">
        <f>'idp Prjimp'!E654</f>
        <v/>
      </c>
      <c r="F659" s="3" t="str">
        <f>'idp Prjimp'!F654</f>
        <v/>
      </c>
      <c r="G659" s="3" t="str">
        <f>'idp Prjimp'!G654</f>
        <v/>
      </c>
      <c r="H659" s="3" t="str">
        <f>'idp Prjimp'!H654</f>
        <v/>
      </c>
      <c r="I659" s="3" t="str">
        <f>'idp Prjimp'!I654</f>
        <v/>
      </c>
      <c r="J659" s="3" t="str">
        <f>'idp Prjimp'!J654</f>
        <v/>
      </c>
      <c r="K659" s="3" t="str">
        <f>'idp Prjimp'!K654</f>
        <v/>
      </c>
      <c r="L659" s="3" t="str">
        <f>'idp Prjimp'!L654</f>
        <v/>
      </c>
      <c r="M659" s="3">
        <f t="shared" si="4"/>
        <v>0</v>
      </c>
      <c r="N659" s="3">
        <f t="shared" si="9"/>
        <v>0</v>
      </c>
      <c r="O659" s="3">
        <f t="shared" si="10"/>
        <v>0</v>
      </c>
      <c r="P659" s="100"/>
      <c r="Q659" s="3" t="str">
        <f t="shared" si="11"/>
        <v>#REF!</v>
      </c>
      <c r="R659" s="3" t="str">
        <f t="array" ref="R659">IFERROR(INDEX(Overall!$C$3:$C$389,MATCH(B659,Overall!$D$3:$D$389,0)),"No")</f>
        <v>No</v>
      </c>
      <c r="S659" s="93">
        <f t="shared" si="12"/>
        <v>1</v>
      </c>
      <c r="T659" s="136"/>
      <c r="U659" s="3" t="str">
        <f t="shared" si="13"/>
        <v/>
      </c>
      <c r="V659" s="3"/>
      <c r="W659" s="3">
        <f t="shared" si="8"/>
        <v>0</v>
      </c>
    </row>
    <row r="660" ht="15.75" customHeight="1">
      <c r="B660" s="3" t="str">
        <f>'idp Prjimp'!N655</f>
        <v/>
      </c>
      <c r="C660" s="3" t="str">
        <f>'idp Prjimp'!C655</f>
        <v/>
      </c>
      <c r="D660" s="3" t="str">
        <f>'idp Prjimp'!D655</f>
        <v/>
      </c>
      <c r="E660" s="3" t="str">
        <f>'idp Prjimp'!E655</f>
        <v/>
      </c>
      <c r="F660" s="3" t="str">
        <f>'idp Prjimp'!F655</f>
        <v/>
      </c>
      <c r="G660" s="3" t="str">
        <f>'idp Prjimp'!G655</f>
        <v/>
      </c>
      <c r="H660" s="3" t="str">
        <f>'idp Prjimp'!H655</f>
        <v/>
      </c>
      <c r="I660" s="3" t="str">
        <f>'idp Prjimp'!I655</f>
        <v/>
      </c>
      <c r="J660" s="3" t="str">
        <f>'idp Prjimp'!J655</f>
        <v/>
      </c>
      <c r="K660" s="3" t="str">
        <f>'idp Prjimp'!K655</f>
        <v/>
      </c>
      <c r="L660" s="3" t="str">
        <f>'idp Prjimp'!L655</f>
        <v/>
      </c>
      <c r="M660" s="3">
        <f t="shared" si="4"/>
        <v>0</v>
      </c>
      <c r="N660" s="3">
        <f t="shared" si="9"/>
        <v>0</v>
      </c>
      <c r="O660" s="3">
        <f t="shared" si="10"/>
        <v>0</v>
      </c>
      <c r="P660" s="100"/>
      <c r="Q660" s="3" t="str">
        <f t="shared" si="11"/>
        <v>#REF!</v>
      </c>
      <c r="R660" s="3" t="str">
        <f t="array" ref="R660">IFERROR(INDEX(Overall!$C$3:$C$389,MATCH(B660,Overall!$D$3:$D$389,0)),"No")</f>
        <v>No</v>
      </c>
      <c r="S660" s="93">
        <f t="shared" si="12"/>
        <v>1</v>
      </c>
      <c r="T660" s="136"/>
      <c r="U660" s="3" t="str">
        <f t="shared" si="13"/>
        <v/>
      </c>
      <c r="V660" s="3"/>
      <c r="W660" s="3">
        <f t="shared" si="8"/>
        <v>0</v>
      </c>
    </row>
    <row r="661" ht="15.75" customHeight="1">
      <c r="B661" s="3" t="str">
        <f>'idp Prjimp'!N656</f>
        <v/>
      </c>
      <c r="C661" s="3" t="str">
        <f>'idp Prjimp'!C656</f>
        <v/>
      </c>
      <c r="D661" s="3" t="str">
        <f>'idp Prjimp'!D656</f>
        <v/>
      </c>
      <c r="E661" s="3" t="str">
        <f>'idp Prjimp'!E656</f>
        <v/>
      </c>
      <c r="F661" s="3" t="str">
        <f>'idp Prjimp'!F656</f>
        <v/>
      </c>
      <c r="G661" s="3" t="str">
        <f>'idp Prjimp'!G656</f>
        <v/>
      </c>
      <c r="H661" s="3" t="str">
        <f>'idp Prjimp'!H656</f>
        <v/>
      </c>
      <c r="I661" s="3" t="str">
        <f>'idp Prjimp'!I656</f>
        <v/>
      </c>
      <c r="J661" s="3" t="str">
        <f>'idp Prjimp'!J656</f>
        <v/>
      </c>
      <c r="K661" s="3" t="str">
        <f>'idp Prjimp'!K656</f>
        <v/>
      </c>
      <c r="L661" s="3" t="str">
        <f>'idp Prjimp'!L656</f>
        <v/>
      </c>
      <c r="M661" s="3">
        <f t="shared" si="4"/>
        <v>0</v>
      </c>
      <c r="N661" s="3">
        <f t="shared" si="9"/>
        <v>0</v>
      </c>
      <c r="O661" s="3">
        <f t="shared" si="10"/>
        <v>0</v>
      </c>
      <c r="P661" s="100"/>
      <c r="Q661" s="3" t="str">
        <f t="shared" si="11"/>
        <v>#REF!</v>
      </c>
      <c r="R661" s="3" t="str">
        <f t="array" ref="R661">IFERROR(INDEX(Overall!$C$3:$C$389,MATCH(B661,Overall!$D$3:$D$389,0)),"No")</f>
        <v>No</v>
      </c>
      <c r="S661" s="93">
        <f t="shared" si="12"/>
        <v>1</v>
      </c>
      <c r="T661" s="136"/>
      <c r="U661" s="3" t="str">
        <f t="shared" si="13"/>
        <v/>
      </c>
      <c r="V661" s="3"/>
      <c r="W661" s="3">
        <f t="shared" si="8"/>
        <v>0</v>
      </c>
    </row>
    <row r="662" ht="15.75" customHeight="1">
      <c r="B662" s="3" t="str">
        <f>'idp Prjimp'!N657</f>
        <v/>
      </c>
      <c r="C662" s="3" t="str">
        <f>'idp Prjimp'!C657</f>
        <v/>
      </c>
      <c r="D662" s="3" t="str">
        <f>'idp Prjimp'!D657</f>
        <v/>
      </c>
      <c r="E662" s="3" t="str">
        <f>'idp Prjimp'!E657</f>
        <v/>
      </c>
      <c r="F662" s="3" t="str">
        <f>'idp Prjimp'!F657</f>
        <v/>
      </c>
      <c r="G662" s="3" t="str">
        <f>'idp Prjimp'!G657</f>
        <v/>
      </c>
      <c r="H662" s="3" t="str">
        <f>'idp Prjimp'!H657</f>
        <v/>
      </c>
      <c r="I662" s="3" t="str">
        <f>'idp Prjimp'!I657</f>
        <v/>
      </c>
      <c r="J662" s="3" t="str">
        <f>'idp Prjimp'!J657</f>
        <v/>
      </c>
      <c r="K662" s="3" t="str">
        <f>'idp Prjimp'!K657</f>
        <v/>
      </c>
      <c r="L662" s="3" t="str">
        <f>'idp Prjimp'!L657</f>
        <v/>
      </c>
      <c r="M662" s="3">
        <f t="shared" si="4"/>
        <v>0</v>
      </c>
      <c r="N662" s="3">
        <f t="shared" si="9"/>
        <v>0</v>
      </c>
      <c r="O662" s="3">
        <f t="shared" si="10"/>
        <v>0</v>
      </c>
      <c r="P662" s="100"/>
      <c r="Q662" s="3" t="str">
        <f t="shared" si="11"/>
        <v>#REF!</v>
      </c>
      <c r="R662" s="3" t="str">
        <f t="array" ref="R662">IFERROR(INDEX(Overall!$C$3:$C$389,MATCH(B662,Overall!$D$3:$D$389,0)),"No")</f>
        <v>No</v>
      </c>
      <c r="S662" s="93">
        <f t="shared" si="12"/>
        <v>1</v>
      </c>
      <c r="T662" s="136"/>
      <c r="U662" s="3" t="str">
        <f t="shared" si="13"/>
        <v/>
      </c>
      <c r="V662" s="3"/>
      <c r="W662" s="3">
        <f t="shared" si="8"/>
        <v>0</v>
      </c>
    </row>
    <row r="663" ht="15.75" customHeight="1">
      <c r="B663" s="3" t="str">
        <f>'idp Prjimp'!N658</f>
        <v/>
      </c>
      <c r="C663" s="3" t="str">
        <f>'idp Prjimp'!C658</f>
        <v/>
      </c>
      <c r="D663" s="3" t="str">
        <f>'idp Prjimp'!D658</f>
        <v/>
      </c>
      <c r="E663" s="3" t="str">
        <f>'idp Prjimp'!E658</f>
        <v/>
      </c>
      <c r="F663" s="3" t="str">
        <f>'idp Prjimp'!F658</f>
        <v/>
      </c>
      <c r="G663" s="3" t="str">
        <f>'idp Prjimp'!G658</f>
        <v/>
      </c>
      <c r="H663" s="3" t="str">
        <f>'idp Prjimp'!H658</f>
        <v/>
      </c>
      <c r="I663" s="3" t="str">
        <f>'idp Prjimp'!I658</f>
        <v/>
      </c>
      <c r="J663" s="3" t="str">
        <f>'idp Prjimp'!J658</f>
        <v/>
      </c>
      <c r="K663" s="3" t="str">
        <f>'idp Prjimp'!K658</f>
        <v/>
      </c>
      <c r="L663" s="3" t="str">
        <f>'idp Prjimp'!L658</f>
        <v/>
      </c>
      <c r="M663" s="3">
        <f t="shared" si="4"/>
        <v>0</v>
      </c>
      <c r="N663" s="3">
        <f t="shared" si="9"/>
        <v>0</v>
      </c>
      <c r="O663" s="3">
        <f t="shared" si="10"/>
        <v>0</v>
      </c>
      <c r="P663" s="100"/>
      <c r="Q663" s="3" t="str">
        <f t="shared" si="11"/>
        <v>#REF!</v>
      </c>
      <c r="R663" s="3" t="str">
        <f t="array" ref="R663">IFERROR(INDEX(Overall!$C$3:$C$389,MATCH(B663,Overall!$D$3:$D$389,0)),"No")</f>
        <v>No</v>
      </c>
      <c r="S663" s="93">
        <f t="shared" si="12"/>
        <v>1</v>
      </c>
      <c r="T663" s="136"/>
      <c r="U663" s="3" t="str">
        <f t="shared" si="13"/>
        <v/>
      </c>
      <c r="V663" s="3"/>
      <c r="W663" s="3">
        <f t="shared" si="8"/>
        <v>0</v>
      </c>
    </row>
    <row r="664" ht="15.75" customHeight="1">
      <c r="B664" s="3" t="str">
        <f>'idp Prjimp'!N659</f>
        <v/>
      </c>
      <c r="C664" s="3" t="str">
        <f>'idp Prjimp'!C659</f>
        <v/>
      </c>
      <c r="D664" s="3" t="str">
        <f>'idp Prjimp'!D659</f>
        <v/>
      </c>
      <c r="E664" s="3" t="str">
        <f>'idp Prjimp'!E659</f>
        <v/>
      </c>
      <c r="F664" s="3" t="str">
        <f>'idp Prjimp'!F659</f>
        <v/>
      </c>
      <c r="G664" s="3" t="str">
        <f>'idp Prjimp'!G659</f>
        <v/>
      </c>
      <c r="H664" s="3" t="str">
        <f>'idp Prjimp'!H659</f>
        <v/>
      </c>
      <c r="I664" s="3" t="str">
        <f>'idp Prjimp'!I659</f>
        <v/>
      </c>
      <c r="J664" s="3" t="str">
        <f>'idp Prjimp'!J659</f>
        <v/>
      </c>
      <c r="K664" s="3" t="str">
        <f>'idp Prjimp'!K659</f>
        <v/>
      </c>
      <c r="L664" s="3" t="str">
        <f>'idp Prjimp'!L659</f>
        <v/>
      </c>
      <c r="M664" s="3">
        <f t="shared" si="4"/>
        <v>0</v>
      </c>
      <c r="N664" s="3">
        <f t="shared" si="9"/>
        <v>0</v>
      </c>
      <c r="O664" s="3">
        <f t="shared" si="10"/>
        <v>0</v>
      </c>
      <c r="P664" s="100"/>
      <c r="Q664" s="3" t="str">
        <f t="shared" si="11"/>
        <v>#REF!</v>
      </c>
      <c r="R664" s="3" t="str">
        <f t="array" ref="R664">IFERROR(INDEX(Overall!$C$3:$C$389,MATCH(B664,Overall!$D$3:$D$389,0)),"No")</f>
        <v>No</v>
      </c>
      <c r="S664" s="93">
        <f t="shared" si="12"/>
        <v>1</v>
      </c>
      <c r="T664" s="136"/>
      <c r="U664" s="3" t="str">
        <f t="shared" si="13"/>
        <v/>
      </c>
      <c r="V664" s="3"/>
      <c r="W664" s="3">
        <f t="shared" si="8"/>
        <v>0</v>
      </c>
    </row>
    <row r="665" ht="15.75" customHeight="1">
      <c r="B665" s="3" t="str">
        <f>'idp Prjimp'!N660</f>
        <v/>
      </c>
      <c r="C665" s="3" t="str">
        <f>'idp Prjimp'!C660</f>
        <v/>
      </c>
      <c r="D665" s="3" t="str">
        <f>'idp Prjimp'!D660</f>
        <v/>
      </c>
      <c r="E665" s="3" t="str">
        <f>'idp Prjimp'!E660</f>
        <v/>
      </c>
      <c r="F665" s="3" t="str">
        <f>'idp Prjimp'!F660</f>
        <v/>
      </c>
      <c r="G665" s="3" t="str">
        <f>'idp Prjimp'!G660</f>
        <v/>
      </c>
      <c r="H665" s="3" t="str">
        <f>'idp Prjimp'!H660</f>
        <v/>
      </c>
      <c r="I665" s="3" t="str">
        <f>'idp Prjimp'!I660</f>
        <v/>
      </c>
      <c r="J665" s="3" t="str">
        <f>'idp Prjimp'!J660</f>
        <v/>
      </c>
      <c r="K665" s="3" t="str">
        <f>'idp Prjimp'!K660</f>
        <v/>
      </c>
      <c r="L665" s="3" t="str">
        <f>'idp Prjimp'!L660</f>
        <v/>
      </c>
      <c r="M665" s="3">
        <f t="shared" si="4"/>
        <v>0</v>
      </c>
      <c r="N665" s="3">
        <f t="shared" si="9"/>
        <v>0</v>
      </c>
      <c r="O665" s="3">
        <f t="shared" si="10"/>
        <v>0</v>
      </c>
      <c r="P665" s="100"/>
      <c r="Q665" s="3" t="str">
        <f t="shared" si="11"/>
        <v>#REF!</v>
      </c>
      <c r="R665" s="3" t="str">
        <f t="array" ref="R665">IFERROR(INDEX(Overall!$C$3:$C$389,MATCH(B665,Overall!$D$3:$D$389,0)),"No")</f>
        <v>No</v>
      </c>
      <c r="S665" s="93">
        <f t="shared" si="12"/>
        <v>1</v>
      </c>
      <c r="T665" s="136"/>
      <c r="U665" s="3" t="str">
        <f t="shared" si="13"/>
        <v/>
      </c>
      <c r="V665" s="3"/>
      <c r="W665" s="3">
        <f t="shared" si="8"/>
        <v>0</v>
      </c>
    </row>
    <row r="666" ht="15.75" customHeight="1">
      <c r="B666" s="3" t="str">
        <f>'idp Prjimp'!N661</f>
        <v/>
      </c>
      <c r="C666" s="3" t="str">
        <f>'idp Prjimp'!C661</f>
        <v/>
      </c>
      <c r="D666" s="3" t="str">
        <f>'idp Prjimp'!D661</f>
        <v/>
      </c>
      <c r="E666" s="3" t="str">
        <f>'idp Prjimp'!E661</f>
        <v/>
      </c>
      <c r="F666" s="3" t="str">
        <f>'idp Prjimp'!F661</f>
        <v/>
      </c>
      <c r="G666" s="3" t="str">
        <f>'idp Prjimp'!G661</f>
        <v/>
      </c>
      <c r="H666" s="3" t="str">
        <f>'idp Prjimp'!H661</f>
        <v/>
      </c>
      <c r="I666" s="3" t="str">
        <f>'idp Prjimp'!I661</f>
        <v/>
      </c>
      <c r="J666" s="3" t="str">
        <f>'idp Prjimp'!J661</f>
        <v/>
      </c>
      <c r="K666" s="3" t="str">
        <f>'idp Prjimp'!K661</f>
        <v/>
      </c>
      <c r="L666" s="3" t="str">
        <f>'idp Prjimp'!L661</f>
        <v/>
      </c>
      <c r="M666" s="3">
        <f t="shared" si="4"/>
        <v>0</v>
      </c>
      <c r="N666" s="3">
        <f t="shared" si="9"/>
        <v>0</v>
      </c>
      <c r="O666" s="3">
        <f t="shared" si="10"/>
        <v>0</v>
      </c>
      <c r="P666" s="100"/>
      <c r="Q666" s="3" t="str">
        <f t="shared" si="11"/>
        <v>#REF!</v>
      </c>
      <c r="R666" s="3" t="str">
        <f t="array" ref="R666">IFERROR(INDEX(Overall!$C$3:$C$389,MATCH(B666,Overall!$D$3:$D$389,0)),"No")</f>
        <v>No</v>
      </c>
      <c r="S666" s="93">
        <f t="shared" si="12"/>
        <v>1</v>
      </c>
      <c r="T666" s="136"/>
      <c r="U666" s="3" t="str">
        <f t="shared" si="13"/>
        <v/>
      </c>
      <c r="V666" s="3"/>
      <c r="W666" s="3">
        <f t="shared" si="8"/>
        <v>0</v>
      </c>
    </row>
    <row r="667" ht="15.75" customHeight="1">
      <c r="B667" s="3" t="str">
        <f>'idp Prjimp'!N662</f>
        <v/>
      </c>
      <c r="C667" s="3" t="str">
        <f>'idp Prjimp'!C662</f>
        <v/>
      </c>
      <c r="D667" s="3" t="str">
        <f>'idp Prjimp'!D662</f>
        <v/>
      </c>
      <c r="E667" s="3" t="str">
        <f>'idp Prjimp'!E662</f>
        <v/>
      </c>
      <c r="F667" s="3" t="str">
        <f>'idp Prjimp'!F662</f>
        <v/>
      </c>
      <c r="G667" s="3" t="str">
        <f>'idp Prjimp'!G662</f>
        <v/>
      </c>
      <c r="H667" s="3" t="str">
        <f>'idp Prjimp'!H662</f>
        <v/>
      </c>
      <c r="I667" s="3" t="str">
        <f>'idp Prjimp'!I662</f>
        <v/>
      </c>
      <c r="J667" s="3" t="str">
        <f>'idp Prjimp'!J662</f>
        <v/>
      </c>
      <c r="K667" s="3" t="str">
        <f>'idp Prjimp'!K662</f>
        <v/>
      </c>
      <c r="L667" s="3" t="str">
        <f>'idp Prjimp'!L662</f>
        <v/>
      </c>
      <c r="M667" s="3">
        <f t="shared" si="4"/>
        <v>0</v>
      </c>
      <c r="N667" s="3">
        <f t="shared" si="9"/>
        <v>0</v>
      </c>
      <c r="O667" s="3">
        <f t="shared" si="10"/>
        <v>0</v>
      </c>
      <c r="P667" s="100"/>
      <c r="Q667" s="3" t="str">
        <f t="shared" si="11"/>
        <v>#REF!</v>
      </c>
      <c r="R667" s="3" t="str">
        <f t="array" ref="R667">IFERROR(INDEX(Overall!$C$3:$C$389,MATCH(B667,Overall!$D$3:$D$389,0)),"No")</f>
        <v>No</v>
      </c>
      <c r="S667" s="93">
        <f t="shared" si="12"/>
        <v>1</v>
      </c>
      <c r="T667" s="136"/>
      <c r="U667" s="3" t="str">
        <f t="shared" si="13"/>
        <v/>
      </c>
      <c r="V667" s="3"/>
      <c r="W667" s="3">
        <f t="shared" si="8"/>
        <v>0</v>
      </c>
    </row>
    <row r="668" ht="15.75" customHeight="1">
      <c r="B668" s="3" t="str">
        <f>'idp Prjimp'!N663</f>
        <v/>
      </c>
      <c r="C668" s="3" t="str">
        <f>'idp Prjimp'!C663</f>
        <v/>
      </c>
      <c r="D668" s="3" t="str">
        <f>'idp Prjimp'!D663</f>
        <v/>
      </c>
      <c r="E668" s="3" t="str">
        <f>'idp Prjimp'!E663</f>
        <v/>
      </c>
      <c r="F668" s="3" t="str">
        <f>'idp Prjimp'!F663</f>
        <v/>
      </c>
      <c r="G668" s="3" t="str">
        <f>'idp Prjimp'!G663</f>
        <v/>
      </c>
      <c r="H668" s="3" t="str">
        <f>'idp Prjimp'!H663</f>
        <v/>
      </c>
      <c r="I668" s="3" t="str">
        <f>'idp Prjimp'!I663</f>
        <v/>
      </c>
      <c r="J668" s="3" t="str">
        <f>'idp Prjimp'!J663</f>
        <v/>
      </c>
      <c r="K668" s="3" t="str">
        <f>'idp Prjimp'!K663</f>
        <v/>
      </c>
      <c r="L668" s="3" t="str">
        <f>'idp Prjimp'!L663</f>
        <v/>
      </c>
      <c r="M668" s="3">
        <f t="shared" si="4"/>
        <v>0</v>
      </c>
      <c r="N668" s="3">
        <f t="shared" si="9"/>
        <v>0</v>
      </c>
      <c r="O668" s="3">
        <f t="shared" si="10"/>
        <v>0</v>
      </c>
      <c r="P668" s="100"/>
      <c r="Q668" s="3" t="str">
        <f t="shared" si="11"/>
        <v>#REF!</v>
      </c>
      <c r="R668" s="3" t="str">
        <f t="array" ref="R668">IFERROR(INDEX(Overall!$C$3:$C$389,MATCH(B668,Overall!$D$3:$D$389,0)),"No")</f>
        <v>No</v>
      </c>
      <c r="S668" s="93">
        <f t="shared" si="12"/>
        <v>1</v>
      </c>
      <c r="T668" s="136"/>
      <c r="U668" s="3" t="str">
        <f t="shared" si="13"/>
        <v/>
      </c>
      <c r="V668" s="3"/>
      <c r="W668" s="3">
        <f t="shared" si="8"/>
        <v>0</v>
      </c>
    </row>
    <row r="669" ht="15.75" customHeight="1">
      <c r="B669" s="3" t="str">
        <f>'idp Prjimp'!N664</f>
        <v/>
      </c>
      <c r="C669" s="3" t="str">
        <f>'idp Prjimp'!C664</f>
        <v/>
      </c>
      <c r="D669" s="3" t="str">
        <f>'idp Prjimp'!D664</f>
        <v/>
      </c>
      <c r="E669" s="3" t="str">
        <f>'idp Prjimp'!E664</f>
        <v/>
      </c>
      <c r="F669" s="3" t="str">
        <f>'idp Prjimp'!F664</f>
        <v/>
      </c>
      <c r="G669" s="3" t="str">
        <f>'idp Prjimp'!G664</f>
        <v/>
      </c>
      <c r="H669" s="3" t="str">
        <f>'idp Prjimp'!H664</f>
        <v/>
      </c>
      <c r="I669" s="3" t="str">
        <f>'idp Prjimp'!I664</f>
        <v/>
      </c>
      <c r="J669" s="3" t="str">
        <f>'idp Prjimp'!J664</f>
        <v/>
      </c>
      <c r="K669" s="3" t="str">
        <f>'idp Prjimp'!K664</f>
        <v/>
      </c>
      <c r="L669" s="3" t="str">
        <f>'idp Prjimp'!L664</f>
        <v/>
      </c>
      <c r="M669" s="3">
        <f t="shared" si="4"/>
        <v>0</v>
      </c>
      <c r="N669" s="3">
        <f t="shared" si="9"/>
        <v>0</v>
      </c>
      <c r="O669" s="3">
        <f t="shared" si="10"/>
        <v>0</v>
      </c>
      <c r="P669" s="100"/>
      <c r="Q669" s="3" t="str">
        <f t="shared" si="11"/>
        <v>#REF!</v>
      </c>
      <c r="R669" s="3" t="str">
        <f t="array" ref="R669">IFERROR(INDEX(Overall!$C$3:$C$389,MATCH(B669,Overall!$D$3:$D$389,0)),"No")</f>
        <v>No</v>
      </c>
      <c r="S669" s="93">
        <f t="shared" si="12"/>
        <v>1</v>
      </c>
      <c r="T669" s="136"/>
      <c r="U669" s="3" t="str">
        <f t="shared" si="13"/>
        <v/>
      </c>
      <c r="V669" s="3"/>
      <c r="W669" s="3">
        <f t="shared" si="8"/>
        <v>0</v>
      </c>
    </row>
    <row r="670" ht="15.75" customHeight="1">
      <c r="B670" s="3" t="str">
        <f>'idp Prjimp'!N665</f>
        <v/>
      </c>
      <c r="C670" s="3" t="str">
        <f>'idp Prjimp'!C665</f>
        <v/>
      </c>
      <c r="D670" s="3" t="str">
        <f>'idp Prjimp'!D665</f>
        <v/>
      </c>
      <c r="E670" s="3" t="str">
        <f>'idp Prjimp'!E665</f>
        <v/>
      </c>
      <c r="F670" s="3" t="str">
        <f>'idp Prjimp'!F665</f>
        <v/>
      </c>
      <c r="G670" s="3" t="str">
        <f>'idp Prjimp'!G665</f>
        <v/>
      </c>
      <c r="H670" s="3" t="str">
        <f>'idp Prjimp'!H665</f>
        <v/>
      </c>
      <c r="I670" s="3" t="str">
        <f>'idp Prjimp'!I665</f>
        <v/>
      </c>
      <c r="J670" s="3" t="str">
        <f>'idp Prjimp'!J665</f>
        <v/>
      </c>
      <c r="K670" s="3" t="str">
        <f>'idp Prjimp'!K665</f>
        <v/>
      </c>
      <c r="L670" s="3" t="str">
        <f>'idp Prjimp'!L665</f>
        <v/>
      </c>
      <c r="M670" s="3">
        <f t="shared" si="4"/>
        <v>0</v>
      </c>
      <c r="N670" s="3">
        <f t="shared" si="9"/>
        <v>0</v>
      </c>
      <c r="O670" s="3">
        <f t="shared" si="10"/>
        <v>0</v>
      </c>
      <c r="P670" s="100"/>
      <c r="Q670" s="3" t="str">
        <f t="shared" si="11"/>
        <v>#REF!</v>
      </c>
      <c r="R670" s="3" t="str">
        <f t="array" ref="R670">IFERROR(INDEX(Overall!$C$3:$C$389,MATCH(B670,Overall!$D$3:$D$389,0)),"No")</f>
        <v>No</v>
      </c>
      <c r="S670" s="93">
        <f t="shared" si="12"/>
        <v>1</v>
      </c>
      <c r="T670" s="136"/>
      <c r="U670" s="3" t="str">
        <f t="shared" si="13"/>
        <v/>
      </c>
      <c r="V670" s="3"/>
      <c r="W670" s="3">
        <f t="shared" si="8"/>
        <v>0</v>
      </c>
    </row>
    <row r="671" ht="15.75" customHeight="1">
      <c r="B671" s="3" t="str">
        <f>'idp Prjimp'!N666</f>
        <v/>
      </c>
      <c r="C671" s="3" t="str">
        <f>'idp Prjimp'!C666</f>
        <v/>
      </c>
      <c r="D671" s="3" t="str">
        <f>'idp Prjimp'!D666</f>
        <v/>
      </c>
      <c r="E671" s="3" t="str">
        <f>'idp Prjimp'!E666</f>
        <v/>
      </c>
      <c r="F671" s="3" t="str">
        <f>'idp Prjimp'!F666</f>
        <v/>
      </c>
      <c r="G671" s="3" t="str">
        <f>'idp Prjimp'!G666</f>
        <v/>
      </c>
      <c r="H671" s="3" t="str">
        <f>'idp Prjimp'!H666</f>
        <v/>
      </c>
      <c r="I671" s="3" t="str">
        <f>'idp Prjimp'!I666</f>
        <v/>
      </c>
      <c r="J671" s="3" t="str">
        <f>'idp Prjimp'!J666</f>
        <v/>
      </c>
      <c r="K671" s="3" t="str">
        <f>'idp Prjimp'!K666</f>
        <v/>
      </c>
      <c r="L671" s="3" t="str">
        <f>'idp Prjimp'!L666</f>
        <v/>
      </c>
      <c r="M671" s="3">
        <f t="shared" si="4"/>
        <v>0</v>
      </c>
      <c r="N671" s="3">
        <f t="shared" si="9"/>
        <v>0</v>
      </c>
      <c r="O671" s="3">
        <f t="shared" si="10"/>
        <v>0</v>
      </c>
      <c r="P671" s="100"/>
      <c r="Q671" s="3" t="str">
        <f t="shared" si="11"/>
        <v>#REF!</v>
      </c>
      <c r="R671" s="3" t="str">
        <f t="array" ref="R671">IFERROR(INDEX(Overall!$C$3:$C$389,MATCH(B671,Overall!$D$3:$D$389,0)),"No")</f>
        <v>No</v>
      </c>
      <c r="S671" s="93">
        <f t="shared" si="12"/>
        <v>1</v>
      </c>
      <c r="T671" s="136"/>
      <c r="U671" s="3" t="str">
        <f t="shared" si="13"/>
        <v/>
      </c>
      <c r="V671" s="3"/>
      <c r="W671" s="3">
        <f t="shared" si="8"/>
        <v>0</v>
      </c>
    </row>
    <row r="672" ht="15.75" customHeight="1">
      <c r="B672" s="3" t="str">
        <f>'idp Prjimp'!N667</f>
        <v/>
      </c>
      <c r="C672" s="3" t="str">
        <f>'idp Prjimp'!C667</f>
        <v/>
      </c>
      <c r="D672" s="3" t="str">
        <f>'idp Prjimp'!D667</f>
        <v/>
      </c>
      <c r="E672" s="3" t="str">
        <f>'idp Prjimp'!E667</f>
        <v/>
      </c>
      <c r="F672" s="3" t="str">
        <f>'idp Prjimp'!F667</f>
        <v/>
      </c>
      <c r="G672" s="3" t="str">
        <f>'idp Prjimp'!G667</f>
        <v/>
      </c>
      <c r="H672" s="3" t="str">
        <f>'idp Prjimp'!H667</f>
        <v/>
      </c>
      <c r="I672" s="3" t="str">
        <f>'idp Prjimp'!I667</f>
        <v/>
      </c>
      <c r="J672" s="3" t="str">
        <f>'idp Prjimp'!J667</f>
        <v/>
      </c>
      <c r="K672" s="3" t="str">
        <f>'idp Prjimp'!K667</f>
        <v/>
      </c>
      <c r="L672" s="3" t="str">
        <f>'idp Prjimp'!L667</f>
        <v/>
      </c>
      <c r="M672" s="3">
        <f t="shared" si="4"/>
        <v>0</v>
      </c>
      <c r="N672" s="3">
        <f t="shared" si="9"/>
        <v>0</v>
      </c>
      <c r="O672" s="3">
        <f t="shared" si="10"/>
        <v>0</v>
      </c>
      <c r="P672" s="100"/>
      <c r="Q672" s="3" t="str">
        <f t="shared" si="11"/>
        <v>#REF!</v>
      </c>
      <c r="R672" s="3" t="str">
        <f t="array" ref="R672">IFERROR(INDEX(Overall!$C$3:$C$389,MATCH(B672,Overall!$D$3:$D$389,0)),"No")</f>
        <v>No</v>
      </c>
      <c r="S672" s="93">
        <f t="shared" si="12"/>
        <v>1</v>
      </c>
      <c r="T672" s="136"/>
      <c r="U672" s="3" t="str">
        <f t="shared" si="13"/>
        <v/>
      </c>
      <c r="V672" s="3"/>
      <c r="W672" s="3">
        <f t="shared" si="8"/>
        <v>0</v>
      </c>
    </row>
    <row r="673" ht="15.75" customHeight="1">
      <c r="B673" s="3" t="str">
        <f>'idp Prjimp'!N668</f>
        <v/>
      </c>
      <c r="C673" s="3" t="str">
        <f>'idp Prjimp'!C668</f>
        <v/>
      </c>
      <c r="D673" s="3" t="str">
        <f>'idp Prjimp'!D668</f>
        <v/>
      </c>
      <c r="E673" s="3" t="str">
        <f>'idp Prjimp'!E668</f>
        <v/>
      </c>
      <c r="F673" s="3" t="str">
        <f>'idp Prjimp'!F668</f>
        <v/>
      </c>
      <c r="G673" s="3" t="str">
        <f>'idp Prjimp'!G668</f>
        <v/>
      </c>
      <c r="H673" s="3" t="str">
        <f>'idp Prjimp'!H668</f>
        <v/>
      </c>
      <c r="I673" s="3" t="str">
        <f>'idp Prjimp'!I668</f>
        <v/>
      </c>
      <c r="J673" s="3" t="str">
        <f>'idp Prjimp'!J668</f>
        <v/>
      </c>
      <c r="K673" s="3" t="str">
        <f>'idp Prjimp'!K668</f>
        <v/>
      </c>
      <c r="L673" s="3" t="str">
        <f>'idp Prjimp'!L668</f>
        <v/>
      </c>
      <c r="M673" s="3">
        <f t="shared" si="4"/>
        <v>0</v>
      </c>
      <c r="N673" s="3">
        <f t="shared" si="9"/>
        <v>0</v>
      </c>
      <c r="O673" s="3">
        <f t="shared" si="10"/>
        <v>0</v>
      </c>
      <c r="P673" s="100"/>
      <c r="Q673" s="3" t="str">
        <f t="shared" si="11"/>
        <v>#REF!</v>
      </c>
      <c r="R673" s="3" t="str">
        <f t="array" ref="R673">IFERROR(INDEX(Overall!$C$3:$C$389,MATCH(B673,Overall!$D$3:$D$389,0)),"No")</f>
        <v>No</v>
      </c>
      <c r="S673" s="93">
        <f t="shared" si="12"/>
        <v>1</v>
      </c>
      <c r="T673" s="136"/>
      <c r="U673" s="3" t="str">
        <f t="shared" si="13"/>
        <v/>
      </c>
      <c r="V673" s="3"/>
      <c r="W673" s="3">
        <f t="shared" si="8"/>
        <v>0</v>
      </c>
    </row>
    <row r="674" ht="15.75" customHeight="1">
      <c r="B674" s="3" t="str">
        <f>'idp Prjimp'!N669</f>
        <v/>
      </c>
      <c r="C674" s="3" t="str">
        <f>'idp Prjimp'!C669</f>
        <v/>
      </c>
      <c r="D674" s="3" t="str">
        <f>'idp Prjimp'!D669</f>
        <v/>
      </c>
      <c r="E674" s="3" t="str">
        <f>'idp Prjimp'!E669</f>
        <v/>
      </c>
      <c r="F674" s="3" t="str">
        <f>'idp Prjimp'!F669</f>
        <v/>
      </c>
      <c r="G674" s="3" t="str">
        <f>'idp Prjimp'!G669</f>
        <v/>
      </c>
      <c r="H674" s="3" t="str">
        <f>'idp Prjimp'!H669</f>
        <v/>
      </c>
      <c r="I674" s="3" t="str">
        <f>'idp Prjimp'!I669</f>
        <v/>
      </c>
      <c r="J674" s="3" t="str">
        <f>'idp Prjimp'!J669</f>
        <v/>
      </c>
      <c r="K674" s="3" t="str">
        <f>'idp Prjimp'!K669</f>
        <v/>
      </c>
      <c r="L674" s="3" t="str">
        <f>'idp Prjimp'!L669</f>
        <v/>
      </c>
      <c r="M674" s="3">
        <f t="shared" si="4"/>
        <v>0</v>
      </c>
      <c r="N674" s="3">
        <f t="shared" si="9"/>
        <v>0</v>
      </c>
      <c r="O674" s="3">
        <f t="shared" si="10"/>
        <v>0</v>
      </c>
      <c r="P674" s="100"/>
      <c r="Q674" s="3" t="str">
        <f t="shared" si="11"/>
        <v>#REF!</v>
      </c>
      <c r="R674" s="3" t="str">
        <f t="array" ref="R674">IFERROR(INDEX(Overall!$C$3:$C$389,MATCH(B674,Overall!$D$3:$D$389,0)),"No")</f>
        <v>No</v>
      </c>
      <c r="S674" s="93">
        <f t="shared" si="12"/>
        <v>1</v>
      </c>
      <c r="T674" s="136"/>
      <c r="U674" s="3" t="str">
        <f t="shared" si="13"/>
        <v/>
      </c>
      <c r="V674" s="3"/>
      <c r="W674" s="3">
        <f t="shared" si="8"/>
        <v>0</v>
      </c>
    </row>
    <row r="675" ht="15.75" customHeight="1">
      <c r="B675" s="3" t="str">
        <f>'idp Prjimp'!N670</f>
        <v/>
      </c>
      <c r="C675" s="3" t="str">
        <f>'idp Prjimp'!C670</f>
        <v/>
      </c>
      <c r="D675" s="3" t="str">
        <f>'idp Prjimp'!D670</f>
        <v/>
      </c>
      <c r="E675" s="3" t="str">
        <f>'idp Prjimp'!E670</f>
        <v/>
      </c>
      <c r="F675" s="3" t="str">
        <f>'idp Prjimp'!F670</f>
        <v/>
      </c>
      <c r="G675" s="3" t="str">
        <f>'idp Prjimp'!G670</f>
        <v/>
      </c>
      <c r="H675" s="3" t="str">
        <f>'idp Prjimp'!H670</f>
        <v/>
      </c>
      <c r="I675" s="3" t="str">
        <f>'idp Prjimp'!I670</f>
        <v/>
      </c>
      <c r="J675" s="3" t="str">
        <f>'idp Prjimp'!J670</f>
        <v/>
      </c>
      <c r="K675" s="3" t="str">
        <f>'idp Prjimp'!K670</f>
        <v/>
      </c>
      <c r="L675" s="3" t="str">
        <f>'idp Prjimp'!L670</f>
        <v/>
      </c>
      <c r="M675" s="3">
        <f t="shared" si="4"/>
        <v>0</v>
      </c>
      <c r="N675" s="3">
        <f t="shared" si="9"/>
        <v>0</v>
      </c>
      <c r="O675" s="3">
        <f t="shared" si="10"/>
        <v>0</v>
      </c>
      <c r="P675" s="100"/>
      <c r="Q675" s="3" t="str">
        <f t="shared" si="11"/>
        <v>#REF!</v>
      </c>
      <c r="R675" s="3" t="str">
        <f t="array" ref="R675">IFERROR(INDEX(Overall!$C$3:$C$389,MATCH(B675,Overall!$D$3:$D$389,0)),"No")</f>
        <v>No</v>
      </c>
      <c r="S675" s="93">
        <f t="shared" si="12"/>
        <v>1</v>
      </c>
      <c r="T675" s="136"/>
      <c r="U675" s="3" t="str">
        <f t="shared" si="13"/>
        <v/>
      </c>
      <c r="V675" s="3"/>
      <c r="W675" s="3">
        <f t="shared" si="8"/>
        <v>0</v>
      </c>
    </row>
    <row r="676" ht="15.75" customHeight="1">
      <c r="A676" s="3"/>
      <c r="B676" s="3" t="str">
        <f>'idp Prjimp'!N671</f>
        <v/>
      </c>
      <c r="C676" s="3" t="str">
        <f>'idp Prjimp'!C671</f>
        <v/>
      </c>
      <c r="D676" s="3" t="str">
        <f>'idp Prjimp'!D671</f>
        <v/>
      </c>
      <c r="E676" s="3" t="str">
        <f>'idp Prjimp'!E671</f>
        <v/>
      </c>
      <c r="F676" s="3" t="str">
        <f>'idp Prjimp'!F671</f>
        <v/>
      </c>
      <c r="G676" s="3" t="str">
        <f>'idp Prjimp'!G671</f>
        <v/>
      </c>
      <c r="H676" s="3" t="str">
        <f>'idp Prjimp'!H671</f>
        <v/>
      </c>
      <c r="I676" s="3" t="str">
        <f>'idp Prjimp'!I671</f>
        <v/>
      </c>
      <c r="J676" s="3" t="str">
        <f>'idp Prjimp'!J671</f>
        <v/>
      </c>
      <c r="K676" s="3" t="str">
        <f>'idp Prjimp'!K671</f>
        <v/>
      </c>
      <c r="L676" s="3" t="str">
        <f>'idp Prjimp'!L671</f>
        <v/>
      </c>
      <c r="M676" s="3">
        <f t="shared" si="4"/>
        <v>0</v>
      </c>
      <c r="N676" s="3">
        <f t="shared" si="9"/>
        <v>0</v>
      </c>
      <c r="O676" s="3">
        <f t="shared" si="10"/>
        <v>0</v>
      </c>
      <c r="P676" s="100"/>
      <c r="Q676" s="3" t="str">
        <f t="shared" si="11"/>
        <v>#REF!</v>
      </c>
      <c r="R676" s="3" t="str">
        <f t="array" ref="R676">IFERROR(INDEX(Overall!$C$3:$C$389,MATCH(B676,Overall!$D$3:$D$389,0)),"No")</f>
        <v>No</v>
      </c>
      <c r="S676" s="93">
        <f t="shared" si="12"/>
        <v>1</v>
      </c>
      <c r="T676" s="136"/>
      <c r="U676" s="3" t="str">
        <f t="shared" si="13"/>
        <v/>
      </c>
      <c r="V676" s="3"/>
      <c r="W676" s="3">
        <f t="shared" si="8"/>
        <v>0</v>
      </c>
    </row>
    <row r="677" ht="15.75" customHeight="1">
      <c r="A677" s="3"/>
      <c r="B677" s="3" t="str">
        <f>'idp Prjimp'!N672</f>
        <v/>
      </c>
      <c r="C677" s="3" t="str">
        <f>'idp Prjimp'!C672</f>
        <v/>
      </c>
      <c r="D677" s="3" t="str">
        <f>'idp Prjimp'!D672</f>
        <v/>
      </c>
      <c r="E677" s="3" t="str">
        <f>'idp Prjimp'!E672</f>
        <v/>
      </c>
      <c r="F677" s="3" t="str">
        <f>'idp Prjimp'!F672</f>
        <v/>
      </c>
      <c r="G677" s="3" t="str">
        <f>'idp Prjimp'!G672</f>
        <v/>
      </c>
      <c r="H677" s="3" t="str">
        <f>'idp Prjimp'!H672</f>
        <v/>
      </c>
      <c r="I677" s="3" t="str">
        <f>'idp Prjimp'!I672</f>
        <v/>
      </c>
      <c r="J677" s="3" t="str">
        <f>'idp Prjimp'!J672</f>
        <v/>
      </c>
      <c r="K677" s="3" t="str">
        <f>'idp Prjimp'!K672</f>
        <v/>
      </c>
      <c r="L677" s="3" t="str">
        <f>'idp Prjimp'!L672</f>
        <v/>
      </c>
      <c r="M677" s="3">
        <f t="shared" si="4"/>
        <v>0</v>
      </c>
      <c r="N677" s="3">
        <f t="shared" si="9"/>
        <v>0</v>
      </c>
      <c r="O677" s="3">
        <f t="shared" si="10"/>
        <v>0</v>
      </c>
      <c r="P677" s="100"/>
      <c r="Q677" s="3" t="str">
        <f t="shared" si="11"/>
        <v>#REF!</v>
      </c>
      <c r="R677" s="3" t="str">
        <f t="array" ref="R677">IFERROR(INDEX(Overall!$C$3:$C$389,MATCH(B677,Overall!$D$3:$D$389,0)),"No")</f>
        <v>No</v>
      </c>
      <c r="S677" s="93">
        <f t="shared" si="12"/>
        <v>1</v>
      </c>
      <c r="T677" s="136"/>
      <c r="U677" s="3" t="str">
        <f t="shared" si="13"/>
        <v/>
      </c>
      <c r="V677" s="3"/>
      <c r="W677" s="3">
        <f t="shared" si="8"/>
        <v>0</v>
      </c>
    </row>
    <row r="678" ht="15.75" customHeight="1">
      <c r="A678" s="142"/>
      <c r="B678" s="3" t="str">
        <f>'idp Prjimp'!N673</f>
        <v>player</v>
      </c>
      <c r="C678" s="142" t="str">
        <f>'idp Prjimp'!C673</f>
        <v>position</v>
      </c>
      <c r="D678" s="142" t="str">
        <f>'idp Prjimp'!D673</f>
        <v>AssistT</v>
      </c>
      <c r="E678" s="142" t="str">
        <f>'idp Prjimp'!E673</f>
        <v>Fumble</v>
      </c>
      <c r="F678" s="142" t="str">
        <f>'idp Prjimp'!F673</f>
        <v>FumbRec</v>
      </c>
      <c r="G678" s="142" t="str">
        <f>'idp Prjimp'!G673</f>
        <v>INT</v>
      </c>
      <c r="H678" s="142" t="str">
        <f>'idp Prjimp'!H673</f>
        <v>PassDef</v>
      </c>
      <c r="I678" s="142" t="str">
        <f>'idp Prjimp'!I673</f>
        <v>Sack</v>
      </c>
      <c r="J678" s="142" t="str">
        <f>'idp Prjimp'!J673</f>
        <v>Tackle</v>
      </c>
      <c r="K678" s="142" t="str">
        <f>'idp Prjimp'!K673</f>
        <v>Tackleforloss</v>
      </c>
      <c r="L678" s="142" t="str">
        <f>'idp Prjimp'!L673</f>
        <v>TD</v>
      </c>
      <c r="M678" s="142">
        <f t="shared" si="4"/>
        <v>0</v>
      </c>
      <c r="N678" s="142">
        <f t="shared" si="9"/>
        <v>0</v>
      </c>
      <c r="O678" s="142">
        <f t="shared" si="10"/>
        <v>0</v>
      </c>
      <c r="P678" s="142"/>
      <c r="Q678" s="142" t="str">
        <f t="shared" si="11"/>
        <v>#REF!</v>
      </c>
      <c r="R678" s="142" t="str">
        <f t="array" ref="R678">IFERROR(INDEX(Overall!$C$3:$C$389,MATCH(B678,Overall!$D$3:$D$389,0)),"No")</f>
        <v>No</v>
      </c>
      <c r="S678" s="146">
        <f t="shared" si="12"/>
        <v>1</v>
      </c>
      <c r="T678" s="147"/>
      <c r="U678" s="142" t="str">
        <f t="shared" si="13"/>
        <v/>
      </c>
      <c r="V678" s="142"/>
      <c r="W678" s="142">
        <f t="shared" si="8"/>
        <v>0</v>
      </c>
    </row>
    <row r="679" ht="15.75" customHeight="1">
      <c r="B679" s="3" t="str">
        <f>'idp Prjimp'!N674</f>
        <v>Brandon Graham</v>
      </c>
      <c r="C679" s="3" t="str">
        <f>'idp Prjimp'!C674</f>
        <v>lb</v>
      </c>
      <c r="D679" s="3">
        <f>'idp Prjimp'!D674</f>
        <v>0</v>
      </c>
      <c r="E679" s="3">
        <f>'idp Prjimp'!E674</f>
        <v>0</v>
      </c>
      <c r="F679" s="3">
        <f>'idp Prjimp'!F674</f>
        <v>0.9</v>
      </c>
      <c r="G679" s="3">
        <f>'idp Prjimp'!G674</f>
        <v>0.32</v>
      </c>
      <c r="H679" s="3">
        <f>'idp Prjimp'!H674</f>
        <v>1.82</v>
      </c>
      <c r="I679" s="3">
        <f>'idp Prjimp'!I674</f>
        <v>7.5</v>
      </c>
      <c r="J679" s="3">
        <f>'idp Prjimp'!J674</f>
        <v>69.62</v>
      </c>
      <c r="K679" s="3">
        <f>'idp Prjimp'!K674</f>
        <v>0</v>
      </c>
      <c r="L679" s="3" t="str">
        <f>'idp Prjimp'!L674</f>
        <v/>
      </c>
      <c r="M679" s="3">
        <f t="shared" si="4"/>
        <v>0</v>
      </c>
      <c r="N679" s="3">
        <f t="shared" ref="N679:N973" si="14">IFERROR(MAX(M679-$N$2,0),0)</f>
        <v>0</v>
      </c>
      <c r="O679" s="3">
        <f t="shared" ref="O679:O973" si="15">IFERROR(MAX(M679-$P$2,0),0)</f>
        <v>0</v>
      </c>
      <c r="P679" s="100"/>
      <c r="Q679" s="3" t="str">
        <f t="shared" ref="Q679:Q973" si="16">IF(U679&lt;=$M$2,"Starter",IF(U679&gt;$O$2,"Undrafted","Bench"))</f>
        <v>#REF!</v>
      </c>
      <c r="R679" s="3" t="str">
        <f t="array" ref="R679">IFERROR(INDEX(Overall!$C$3:$C$389,MATCH(B679,Overall!$D$3:$D$389,0)),"No")</f>
        <v>No</v>
      </c>
      <c r="S679" s="93">
        <f t="shared" ref="S679:S973" si="17">IF(R679="No",1*IFERROR(W679/(SUMIFS($W$679:$W$973,$R$679:$R$973,"No",$W$679:$W$973,"&gt;0")),1),0)</f>
        <v>1</v>
      </c>
      <c r="T679" s="136"/>
      <c r="U679" s="3" t="str">
        <f t="shared" ref="U679:U973" si="18">IFERROR(IF(N679&lt;=0,"",RANK(N679,$N$679:$N$973)),"")</f>
        <v/>
      </c>
      <c r="V679" s="3"/>
      <c r="W679" s="3">
        <f t="shared" si="8"/>
        <v>0</v>
      </c>
    </row>
    <row r="680" ht="15.75" customHeight="1">
      <c r="B680" s="3" t="str">
        <f>'idp Prjimp'!N675</f>
        <v>Jerry Hughes</v>
      </c>
      <c r="C680" s="3" t="str">
        <f>'idp Prjimp'!C675</f>
        <v>lb</v>
      </c>
      <c r="D680" s="3">
        <f>'idp Prjimp'!D675</f>
        <v>0</v>
      </c>
      <c r="E680" s="3">
        <f>'idp Prjimp'!E675</f>
        <v>0</v>
      </c>
      <c r="F680" s="3">
        <f>'idp Prjimp'!F675</f>
        <v>0.98</v>
      </c>
      <c r="G680" s="3">
        <f>'idp Prjimp'!G675</f>
        <v>0.32</v>
      </c>
      <c r="H680" s="3">
        <f>'idp Prjimp'!H675</f>
        <v>3.08</v>
      </c>
      <c r="I680" s="3">
        <f>'idp Prjimp'!I675</f>
        <v>6.99</v>
      </c>
      <c r="J680" s="3">
        <f>'idp Prjimp'!J675</f>
        <v>82.88</v>
      </c>
      <c r="K680" s="3">
        <f>'idp Prjimp'!K675</f>
        <v>0</v>
      </c>
      <c r="L680" s="3" t="str">
        <f>'idp Prjimp'!L675</f>
        <v/>
      </c>
      <c r="M680" s="3">
        <f t="shared" si="4"/>
        <v>0</v>
      </c>
      <c r="N680" s="3">
        <f t="shared" si="14"/>
        <v>0</v>
      </c>
      <c r="O680" s="3">
        <f t="shared" si="15"/>
        <v>0</v>
      </c>
      <c r="P680" s="100"/>
      <c r="Q680" s="3" t="str">
        <f t="shared" si="16"/>
        <v>#REF!</v>
      </c>
      <c r="R680" s="3" t="str">
        <f t="array" ref="R680">IFERROR(INDEX(Overall!$C$3:$C$389,MATCH(B680,Overall!$D$3:$D$389,0)),"No")</f>
        <v>No</v>
      </c>
      <c r="S680" s="93">
        <f t="shared" si="17"/>
        <v>1</v>
      </c>
      <c r="T680" s="136"/>
      <c r="U680" s="3" t="str">
        <f t="shared" si="18"/>
        <v/>
      </c>
      <c r="V680" s="3"/>
      <c r="W680" s="3">
        <f t="shared" si="8"/>
        <v>0</v>
      </c>
    </row>
    <row r="681" ht="15.75" customHeight="1">
      <c r="B681" s="3" t="str">
        <f>'idp Prjimp'!N676</f>
        <v>Sean Lee</v>
      </c>
      <c r="C681" s="3" t="str">
        <f>'idp Prjimp'!C676</f>
        <v>lb</v>
      </c>
      <c r="D681" s="3">
        <f>'idp Prjimp'!D676</f>
        <v>30.35156</v>
      </c>
      <c r="E681" s="3">
        <f>'idp Prjimp'!E676</f>
        <v>0</v>
      </c>
      <c r="F681" s="3">
        <f>'idp Prjimp'!F676</f>
        <v>0.612996</v>
      </c>
      <c r="G681" s="3">
        <f>'idp Prjimp'!G676</f>
        <v>1.113249</v>
      </c>
      <c r="H681" s="3">
        <f>'idp Prjimp'!H676</f>
        <v>2.772062</v>
      </c>
      <c r="I681" s="3">
        <f>'idp Prjimp'!I676</f>
        <v>1.10072</v>
      </c>
      <c r="J681" s="3">
        <f>'idp Prjimp'!J676</f>
        <v>69.30897</v>
      </c>
      <c r="K681" s="3">
        <f>'idp Prjimp'!K676</f>
        <v>0</v>
      </c>
      <c r="L681" s="3" t="str">
        <f>'idp Prjimp'!L676</f>
        <v/>
      </c>
      <c r="M681" s="3">
        <f t="shared" si="4"/>
        <v>0</v>
      </c>
      <c r="N681" s="3">
        <f t="shared" si="14"/>
        <v>0</v>
      </c>
      <c r="O681" s="3">
        <f t="shared" si="15"/>
        <v>0</v>
      </c>
      <c r="P681" s="100"/>
      <c r="Q681" s="3" t="str">
        <f t="shared" si="16"/>
        <v>#REF!</v>
      </c>
      <c r="R681" s="3" t="str">
        <f t="array" ref="R681">IFERROR(INDEX(Overall!$C$3:$C$389,MATCH(B681,Overall!$D$3:$D$389,0)),"No")</f>
        <v>No</v>
      </c>
      <c r="S681" s="93">
        <f t="shared" si="17"/>
        <v>1</v>
      </c>
      <c r="T681" s="136"/>
      <c r="U681" s="3" t="str">
        <f t="shared" si="18"/>
        <v/>
      </c>
      <c r="V681" s="3"/>
      <c r="W681" s="3">
        <f t="shared" si="8"/>
        <v>0</v>
      </c>
    </row>
    <row r="682" ht="15.75" customHeight="1">
      <c r="B682" s="3" t="str">
        <f>'idp Prjimp'!N677</f>
        <v>Ryan Kerrigan</v>
      </c>
      <c r="C682" s="3" t="str">
        <f>'idp Prjimp'!C677</f>
        <v>lb</v>
      </c>
      <c r="D682" s="3">
        <f>'idp Prjimp'!D677</f>
        <v>0</v>
      </c>
      <c r="E682" s="3">
        <f>'idp Prjimp'!E677</f>
        <v>0</v>
      </c>
      <c r="F682" s="3">
        <f>'idp Prjimp'!F677</f>
        <v>0.14</v>
      </c>
      <c r="G682" s="3">
        <f>'idp Prjimp'!G677</f>
        <v>0.14</v>
      </c>
      <c r="H682" s="3">
        <f>'idp Prjimp'!H677</f>
        <v>1.48</v>
      </c>
      <c r="I682" s="3">
        <f>'idp Prjimp'!I677</f>
        <v>7.98</v>
      </c>
      <c r="J682" s="3">
        <f>'idp Prjimp'!J677</f>
        <v>65.67</v>
      </c>
      <c r="K682" s="3">
        <f>'idp Prjimp'!K677</f>
        <v>0</v>
      </c>
      <c r="L682" s="3" t="str">
        <f>'idp Prjimp'!L677</f>
        <v/>
      </c>
      <c r="M682" s="3">
        <f t="shared" si="4"/>
        <v>0</v>
      </c>
      <c r="N682" s="3">
        <f t="shared" si="14"/>
        <v>0</v>
      </c>
      <c r="O682" s="3">
        <f t="shared" si="15"/>
        <v>0</v>
      </c>
      <c r="P682" s="100"/>
      <c r="Q682" s="3" t="str">
        <f t="shared" si="16"/>
        <v>#REF!</v>
      </c>
      <c r="R682" s="3" t="str">
        <f t="array" ref="R682">IFERROR(INDEX(Overall!$C$3:$C$389,MATCH(B682,Overall!$D$3:$D$389,0)),"No")</f>
        <v>No</v>
      </c>
      <c r="S682" s="93">
        <f t="shared" si="17"/>
        <v>1</v>
      </c>
      <c r="T682" s="136"/>
      <c r="U682" s="3" t="str">
        <f t="shared" si="18"/>
        <v/>
      </c>
      <c r="V682" s="3"/>
      <c r="W682" s="3">
        <f t="shared" si="8"/>
        <v>0</v>
      </c>
    </row>
    <row r="683" ht="15.75" customHeight="1">
      <c r="B683" s="3" t="str">
        <f>'idp Prjimp'!N678</f>
        <v>Von Miller</v>
      </c>
      <c r="C683" s="3" t="str">
        <f>'idp Prjimp'!C678</f>
        <v>lb</v>
      </c>
      <c r="D683" s="3">
        <f>'idp Prjimp'!D678</f>
        <v>14.91799</v>
      </c>
      <c r="E683" s="3">
        <f>'idp Prjimp'!E678</f>
        <v>1.749433</v>
      </c>
      <c r="F683" s="3">
        <f>'idp Prjimp'!F678</f>
        <v>1.196128</v>
      </c>
      <c r="G683" s="3">
        <f>'idp Prjimp'!G678</f>
        <v>0.156615</v>
      </c>
      <c r="H683" s="3">
        <f>'idp Prjimp'!H678</f>
        <v>3.015447</v>
      </c>
      <c r="I683" s="3">
        <f>'idp Prjimp'!I678</f>
        <v>11.7092</v>
      </c>
      <c r="J683" s="3">
        <f>'idp Prjimp'!J678</f>
        <v>53.30658</v>
      </c>
      <c r="K683" s="3">
        <f>'idp Prjimp'!K678</f>
        <v>0</v>
      </c>
      <c r="L683" s="3" t="str">
        <f>'idp Prjimp'!L678</f>
        <v/>
      </c>
      <c r="M683" s="3">
        <f t="shared" si="4"/>
        <v>0</v>
      </c>
      <c r="N683" s="3">
        <f t="shared" si="14"/>
        <v>0</v>
      </c>
      <c r="O683" s="3">
        <f t="shared" si="15"/>
        <v>0</v>
      </c>
      <c r="P683" s="100"/>
      <c r="Q683" s="3" t="str">
        <f t="shared" si="16"/>
        <v>#REF!</v>
      </c>
      <c r="R683" s="3" t="str">
        <f t="array" ref="R683">IFERROR(INDEX(Overall!$C$3:$C$389,MATCH(B683,Overall!$D$3:$D$389,0)),"No")</f>
        <v>No</v>
      </c>
      <c r="S683" s="93">
        <f t="shared" si="17"/>
        <v>1</v>
      </c>
      <c r="T683" s="136"/>
      <c r="U683" s="3" t="str">
        <f t="shared" si="18"/>
        <v/>
      </c>
      <c r="V683" s="3"/>
      <c r="W683" s="3">
        <f t="shared" si="8"/>
        <v>0</v>
      </c>
    </row>
    <row r="684" ht="15.75" customHeight="1">
      <c r="B684" s="3" t="str">
        <f>'idp Prjimp'!N679</f>
        <v>K.J. Wright</v>
      </c>
      <c r="C684" s="3" t="str">
        <f>'idp Prjimp'!C679</f>
        <v>lb</v>
      </c>
      <c r="D684" s="3">
        <f>'idp Prjimp'!D679</f>
        <v>47.55354</v>
      </c>
      <c r="E684" s="3">
        <f>'idp Prjimp'!E679</f>
        <v>0.583144</v>
      </c>
      <c r="F684" s="3">
        <f>'idp Prjimp'!F679</f>
        <v>0.15035</v>
      </c>
      <c r="G684" s="3">
        <f>'idp Prjimp'!G679</f>
        <v>2.152257</v>
      </c>
      <c r="H684" s="3">
        <f>'idp Prjimp'!H679</f>
        <v>7.154241</v>
      </c>
      <c r="I684" s="3">
        <f>'idp Prjimp'!I679</f>
        <v>0.65784</v>
      </c>
      <c r="J684" s="3">
        <f>'idp Prjimp'!J679</f>
        <v>79.13315</v>
      </c>
      <c r="K684" s="3">
        <f>'idp Prjimp'!K679</f>
        <v>0</v>
      </c>
      <c r="L684" s="3" t="str">
        <f>'idp Prjimp'!L679</f>
        <v/>
      </c>
      <c r="M684" s="3">
        <f t="shared" si="4"/>
        <v>0</v>
      </c>
      <c r="N684" s="3">
        <f t="shared" si="14"/>
        <v>0</v>
      </c>
      <c r="O684" s="3">
        <f t="shared" si="15"/>
        <v>0</v>
      </c>
      <c r="P684" s="100"/>
      <c r="Q684" s="3" t="str">
        <f t="shared" si="16"/>
        <v>#REF!</v>
      </c>
      <c r="R684" s="3" t="str">
        <f t="array" ref="R684">IFERROR(INDEX(Overall!$C$3:$C$389,MATCH(B684,Overall!$D$3:$D$389,0)),"No")</f>
        <v>No</v>
      </c>
      <c r="S684" s="93">
        <f t="shared" si="17"/>
        <v>1</v>
      </c>
      <c r="T684" s="136"/>
      <c r="U684" s="3" t="str">
        <f t="shared" si="18"/>
        <v/>
      </c>
      <c r="V684" s="3"/>
      <c r="W684" s="3">
        <f t="shared" si="8"/>
        <v>0</v>
      </c>
    </row>
    <row r="685" ht="15.75" customHeight="1">
      <c r="B685" s="3" t="str">
        <f>'idp Prjimp'!N680</f>
        <v>Robert Quinn</v>
      </c>
      <c r="C685" s="3" t="str">
        <f>'idp Prjimp'!C680</f>
        <v>lb</v>
      </c>
      <c r="D685" s="3">
        <f>'idp Prjimp'!D680</f>
        <v>10.54037</v>
      </c>
      <c r="E685" s="3">
        <f>'idp Prjimp'!E680</f>
        <v>1.397875</v>
      </c>
      <c r="F685" s="3">
        <f>'idp Prjimp'!F680</f>
        <v>0.536827</v>
      </c>
      <c r="G685" s="3">
        <f>'idp Prjimp'!G680</f>
        <v>0</v>
      </c>
      <c r="H685" s="3">
        <f>'idp Prjimp'!H680</f>
        <v>2.505949</v>
      </c>
      <c r="I685" s="3">
        <f>'idp Prjimp'!I680</f>
        <v>7.925212</v>
      </c>
      <c r="J685" s="3">
        <f>'idp Prjimp'!J680</f>
        <v>25.77195</v>
      </c>
      <c r="K685" s="3">
        <f>'idp Prjimp'!K680</f>
        <v>0</v>
      </c>
      <c r="L685" s="3" t="str">
        <f>'idp Prjimp'!L680</f>
        <v/>
      </c>
      <c r="M685" s="3">
        <f t="shared" si="4"/>
        <v>0</v>
      </c>
      <c r="N685" s="3">
        <f t="shared" si="14"/>
        <v>0</v>
      </c>
      <c r="O685" s="3">
        <f t="shared" si="15"/>
        <v>0</v>
      </c>
      <c r="P685" s="100"/>
      <c r="Q685" s="3" t="str">
        <f t="shared" si="16"/>
        <v>#REF!</v>
      </c>
      <c r="R685" s="3" t="str">
        <f t="array" ref="R685">IFERROR(INDEX(Overall!$C$3:$C$389,MATCH(B685,Overall!$D$3:$D$389,0)),"No")</f>
        <v>No</v>
      </c>
      <c r="S685" s="93">
        <f t="shared" si="17"/>
        <v>1</v>
      </c>
      <c r="T685" s="136"/>
      <c r="U685" s="3" t="str">
        <f t="shared" si="18"/>
        <v/>
      </c>
      <c r="V685" s="3"/>
      <c r="W685" s="3">
        <f t="shared" si="8"/>
        <v>0</v>
      </c>
    </row>
    <row r="686" ht="15.75" customHeight="1">
      <c r="B686" s="3" t="str">
        <f>'idp Prjimp'!N681</f>
        <v>Justin Houston</v>
      </c>
      <c r="C686" s="3" t="str">
        <f>'idp Prjimp'!C681</f>
        <v>lb</v>
      </c>
      <c r="D686" s="3">
        <f>'idp Prjimp'!D681</f>
        <v>0</v>
      </c>
      <c r="E686" s="3">
        <f>'idp Prjimp'!E681</f>
        <v>0</v>
      </c>
      <c r="F686" s="3">
        <f>'idp Prjimp'!F681</f>
        <v>1.32</v>
      </c>
      <c r="G686" s="3">
        <f>'idp Prjimp'!G681</f>
        <v>0.38</v>
      </c>
      <c r="H686" s="3">
        <f>'idp Prjimp'!H681</f>
        <v>2.16</v>
      </c>
      <c r="I686" s="3">
        <f>'idp Prjimp'!I681</f>
        <v>11.44</v>
      </c>
      <c r="J686" s="3">
        <f>'idp Prjimp'!J681</f>
        <v>72.78</v>
      </c>
      <c r="K686" s="3">
        <f>'idp Prjimp'!K681</f>
        <v>0</v>
      </c>
      <c r="L686" s="3" t="str">
        <f>'idp Prjimp'!L681</f>
        <v/>
      </c>
      <c r="M686" s="3">
        <f t="shared" si="4"/>
        <v>0</v>
      </c>
      <c r="N686" s="3">
        <f t="shared" si="14"/>
        <v>0</v>
      </c>
      <c r="O686" s="3">
        <f t="shared" si="15"/>
        <v>0</v>
      </c>
      <c r="P686" s="100"/>
      <c r="Q686" s="3" t="str">
        <f t="shared" si="16"/>
        <v>#REF!</v>
      </c>
      <c r="R686" s="3" t="str">
        <f t="array" ref="R686">IFERROR(INDEX(Overall!$C$3:$C$389,MATCH(B686,Overall!$D$3:$D$389,0)),"No")</f>
        <v>No</v>
      </c>
      <c r="S686" s="93">
        <f t="shared" si="17"/>
        <v>1</v>
      </c>
      <c r="T686" s="136"/>
      <c r="U686" s="3" t="str">
        <f t="shared" si="18"/>
        <v/>
      </c>
      <c r="V686" s="3"/>
      <c r="W686" s="3">
        <f t="shared" si="8"/>
        <v>0</v>
      </c>
    </row>
    <row r="687" ht="15.75" customHeight="1">
      <c r="B687" s="3" t="str">
        <f>'idp Prjimp'!N682</f>
        <v>Thomas Davis</v>
      </c>
      <c r="C687" s="3" t="str">
        <f>'idp Prjimp'!C682</f>
        <v>lb</v>
      </c>
      <c r="D687" s="3">
        <f>'idp Prjimp'!D682</f>
        <v>39.41686</v>
      </c>
      <c r="E687" s="3">
        <f>'idp Prjimp'!E682</f>
        <v>2.065297</v>
      </c>
      <c r="F687" s="3">
        <f>'idp Prjimp'!F682</f>
        <v>0.250584</v>
      </c>
      <c r="G687" s="3">
        <f>'idp Prjimp'!G682</f>
        <v>0.764805</v>
      </c>
      <c r="H687" s="3">
        <f>'idp Prjimp'!H682</f>
        <v>2.169611</v>
      </c>
      <c r="I687" s="3">
        <f>'idp Prjimp'!I682</f>
        <v>2.64393</v>
      </c>
      <c r="J687" s="3">
        <f>'idp Prjimp'!J682</f>
        <v>84.73642</v>
      </c>
      <c r="K687" s="3">
        <f>'idp Prjimp'!K682</f>
        <v>0</v>
      </c>
      <c r="L687" s="3" t="str">
        <f>'idp Prjimp'!L682</f>
        <v/>
      </c>
      <c r="M687" s="3">
        <f t="shared" si="4"/>
        <v>0</v>
      </c>
      <c r="N687" s="3">
        <f t="shared" si="14"/>
        <v>0</v>
      </c>
      <c r="O687" s="3">
        <f t="shared" si="15"/>
        <v>0</v>
      </c>
      <c r="P687" s="100"/>
      <c r="Q687" s="3" t="str">
        <f t="shared" si="16"/>
        <v>#REF!</v>
      </c>
      <c r="R687" s="3" t="str">
        <f t="array" ref="R687">IFERROR(INDEX(Overall!$C$3:$C$389,MATCH(B687,Overall!$D$3:$D$389,0)),"No")</f>
        <v>No</v>
      </c>
      <c r="S687" s="93">
        <f t="shared" si="17"/>
        <v>1</v>
      </c>
      <c r="T687" s="136"/>
      <c r="U687" s="3" t="str">
        <f t="shared" si="18"/>
        <v/>
      </c>
      <c r="V687" s="3"/>
      <c r="W687" s="3">
        <f t="shared" si="8"/>
        <v>0</v>
      </c>
    </row>
    <row r="688" ht="15.75" customHeight="1">
      <c r="B688" s="3" t="str">
        <f>'idp Prjimp'!N683</f>
        <v>Mario Addison</v>
      </c>
      <c r="C688" s="3" t="str">
        <f>'idp Prjimp'!C683</f>
        <v>lb</v>
      </c>
      <c r="D688" s="3">
        <f>'idp Prjimp'!D683</f>
        <v>0</v>
      </c>
      <c r="E688" s="3">
        <f>'idp Prjimp'!E683</f>
        <v>0</v>
      </c>
      <c r="F688" s="3">
        <f>'idp Prjimp'!F683</f>
        <v>0.92</v>
      </c>
      <c r="G688" s="3">
        <f>'idp Prjimp'!G683</f>
        <v>0.38</v>
      </c>
      <c r="H688" s="3">
        <f>'idp Prjimp'!H683</f>
        <v>1.94</v>
      </c>
      <c r="I688" s="3">
        <f>'idp Prjimp'!I683</f>
        <v>10.04</v>
      </c>
      <c r="J688" s="3">
        <f>'idp Prjimp'!J683</f>
        <v>74.5</v>
      </c>
      <c r="K688" s="3">
        <f>'idp Prjimp'!K683</f>
        <v>0</v>
      </c>
      <c r="L688" s="3" t="str">
        <f>'idp Prjimp'!L683</f>
        <v/>
      </c>
      <c r="M688" s="3">
        <f t="shared" si="4"/>
        <v>0</v>
      </c>
      <c r="N688" s="3">
        <f t="shared" si="14"/>
        <v>0</v>
      </c>
      <c r="O688" s="3">
        <f t="shared" si="15"/>
        <v>0</v>
      </c>
      <c r="P688" s="100"/>
      <c r="Q688" s="3" t="str">
        <f t="shared" si="16"/>
        <v>#REF!</v>
      </c>
      <c r="R688" s="3" t="str">
        <f t="array" ref="R688">IFERROR(INDEX(Overall!$C$3:$C$389,MATCH(B688,Overall!$D$3:$D$389,0)),"No")</f>
        <v>No</v>
      </c>
      <c r="S688" s="93">
        <f t="shared" si="17"/>
        <v>1</v>
      </c>
      <c r="T688" s="136"/>
      <c r="U688" s="3" t="str">
        <f t="shared" si="18"/>
        <v/>
      </c>
      <c r="V688" s="3"/>
      <c r="W688" s="3">
        <f t="shared" si="8"/>
        <v>0</v>
      </c>
    </row>
    <row r="689" ht="15.75" customHeight="1">
      <c r="B689" s="3" t="str">
        <f>'idp Prjimp'!N684</f>
        <v>Josh Bynes</v>
      </c>
      <c r="C689" s="3" t="str">
        <f>'idp Prjimp'!C684</f>
        <v>lb</v>
      </c>
      <c r="D689" s="3">
        <f>'idp Prjimp'!D684</f>
        <v>36.6</v>
      </c>
      <c r="E689" s="3">
        <f>'idp Prjimp'!E684</f>
        <v>0.4</v>
      </c>
      <c r="F689" s="3">
        <f>'idp Prjimp'!F684</f>
        <v>0.4</v>
      </c>
      <c r="G689" s="3">
        <f>'idp Prjimp'!G684</f>
        <v>1.3</v>
      </c>
      <c r="H689" s="3">
        <f>'idp Prjimp'!H684</f>
        <v>4</v>
      </c>
      <c r="I689" s="3">
        <f>'idp Prjimp'!I684</f>
        <v>1.2</v>
      </c>
      <c r="J689" s="3">
        <f>'idp Prjimp'!J684</f>
        <v>53.7</v>
      </c>
      <c r="K689" s="3">
        <f>'idp Prjimp'!K684</f>
        <v>0</v>
      </c>
      <c r="L689" s="3" t="str">
        <f>'idp Prjimp'!L684</f>
        <v/>
      </c>
      <c r="M689" s="3">
        <f t="shared" si="4"/>
        <v>0</v>
      </c>
      <c r="N689" s="3">
        <f t="shared" si="14"/>
        <v>0</v>
      </c>
      <c r="O689" s="3">
        <f t="shared" si="15"/>
        <v>0</v>
      </c>
      <c r="P689" s="100"/>
      <c r="Q689" s="3" t="str">
        <f t="shared" si="16"/>
        <v>#REF!</v>
      </c>
      <c r="R689" s="3" t="str">
        <f t="array" ref="R689">IFERROR(INDEX(Overall!$C$3:$C$389,MATCH(B689,Overall!$D$3:$D$389,0)),"No")</f>
        <v>No</v>
      </c>
      <c r="S689" s="93">
        <f t="shared" si="17"/>
        <v>1</v>
      </c>
      <c r="T689" s="136"/>
      <c r="U689" s="3" t="str">
        <f t="shared" si="18"/>
        <v/>
      </c>
      <c r="V689" s="3"/>
      <c r="W689" s="3">
        <f t="shared" si="8"/>
        <v>0</v>
      </c>
    </row>
    <row r="690" ht="15.75" customHeight="1">
      <c r="B690" s="3" t="str">
        <f>'idp Prjimp'!N685</f>
        <v>Craig Robertson</v>
      </c>
      <c r="C690" s="3" t="str">
        <f>'idp Prjimp'!C685</f>
        <v>lb</v>
      </c>
      <c r="D690" s="3">
        <f>'idp Prjimp'!D685</f>
        <v>9.347262</v>
      </c>
      <c r="E690" s="3">
        <f>'idp Prjimp'!E685</f>
        <v>0.536827</v>
      </c>
      <c r="F690" s="3">
        <f>'idp Prjimp'!F685</f>
        <v>0.536827</v>
      </c>
      <c r="G690" s="3">
        <f>'idp Prjimp'!G685</f>
        <v>0.629462</v>
      </c>
      <c r="H690" s="3">
        <f>'idp Prjimp'!H685</f>
        <v>1.524174</v>
      </c>
      <c r="I690" s="3">
        <f>'idp Prjimp'!I685</f>
        <v>1.536827</v>
      </c>
      <c r="J690" s="3">
        <f>'idp Prjimp'!J685</f>
        <v>24.23971</v>
      </c>
      <c r="K690" s="3">
        <f>'idp Prjimp'!K685</f>
        <v>0</v>
      </c>
      <c r="L690" s="3" t="str">
        <f>'idp Prjimp'!L685</f>
        <v/>
      </c>
      <c r="M690" s="3">
        <f t="shared" si="4"/>
        <v>0</v>
      </c>
      <c r="N690" s="3">
        <f t="shared" si="14"/>
        <v>0</v>
      </c>
      <c r="O690" s="3">
        <f t="shared" si="15"/>
        <v>0</v>
      </c>
      <c r="P690" s="100"/>
      <c r="Q690" s="3" t="str">
        <f t="shared" si="16"/>
        <v>#REF!</v>
      </c>
      <c r="R690" s="3" t="str">
        <f t="array" ref="R690">IFERROR(INDEX(Overall!$C$3:$C$389,MATCH(B690,Overall!$D$3:$D$389,0)),"No")</f>
        <v>No</v>
      </c>
      <c r="S690" s="93">
        <f t="shared" si="17"/>
        <v>1</v>
      </c>
      <c r="T690" s="136"/>
      <c r="U690" s="3" t="str">
        <f t="shared" si="18"/>
        <v/>
      </c>
      <c r="V690" s="3"/>
      <c r="W690" s="3">
        <f t="shared" si="8"/>
        <v>0</v>
      </c>
    </row>
    <row r="691" ht="15.75" customHeight="1">
      <c r="B691" s="3" t="str">
        <f>'idp Prjimp'!N686</f>
        <v>Nigel Bradham</v>
      </c>
      <c r="C691" s="3" t="str">
        <f>'idp Prjimp'!C686</f>
        <v>lb</v>
      </c>
      <c r="D691" s="3">
        <f>'idp Prjimp'!D686</f>
        <v>20</v>
      </c>
      <c r="E691" s="3">
        <f>'idp Prjimp'!E686</f>
        <v>1</v>
      </c>
      <c r="F691" s="3">
        <f>'idp Prjimp'!F686</f>
        <v>0</v>
      </c>
      <c r="G691" s="3">
        <f>'idp Prjimp'!G686</f>
        <v>0</v>
      </c>
      <c r="H691" s="3">
        <f>'idp Prjimp'!H686</f>
        <v>4</v>
      </c>
      <c r="I691" s="3">
        <f>'idp Prjimp'!I686</f>
        <v>1.5</v>
      </c>
      <c r="J691" s="3">
        <f>'idp Prjimp'!J686</f>
        <v>33</v>
      </c>
      <c r="K691" s="3">
        <f>'idp Prjimp'!K686</f>
        <v>0</v>
      </c>
      <c r="L691" s="3" t="str">
        <f>'idp Prjimp'!L686</f>
        <v/>
      </c>
      <c r="M691" s="3">
        <f t="shared" si="4"/>
        <v>0</v>
      </c>
      <c r="N691" s="3">
        <f t="shared" si="14"/>
        <v>0</v>
      </c>
      <c r="O691" s="3">
        <f t="shared" si="15"/>
        <v>0</v>
      </c>
      <c r="P691" s="100"/>
      <c r="Q691" s="3" t="str">
        <f t="shared" si="16"/>
        <v>#REF!</v>
      </c>
      <c r="R691" s="3" t="str">
        <f t="array" ref="R691">IFERROR(INDEX(Overall!$C$3:$C$389,MATCH(B691,Overall!$D$3:$D$389,0)),"No")</f>
        <v>No</v>
      </c>
      <c r="S691" s="93">
        <f t="shared" si="17"/>
        <v>1</v>
      </c>
      <c r="T691" s="136"/>
      <c r="U691" s="3" t="str">
        <f t="shared" si="18"/>
        <v/>
      </c>
      <c r="V691" s="3"/>
      <c r="W691" s="3">
        <f t="shared" si="8"/>
        <v>0</v>
      </c>
    </row>
    <row r="692" ht="15.75" customHeight="1">
      <c r="B692" s="3" t="str">
        <f>'idp Prjimp'!N687</f>
        <v>Lavonte David</v>
      </c>
      <c r="C692" s="3" t="str">
        <f>'idp Prjimp'!C687</f>
        <v>lb</v>
      </c>
      <c r="D692" s="3">
        <f>'idp Prjimp'!D687</f>
        <v>36.43357</v>
      </c>
      <c r="E692" s="3">
        <f>'idp Prjimp'!E687</f>
        <v>3</v>
      </c>
      <c r="F692" s="3">
        <f>'idp Prjimp'!F687</f>
        <v>1.393249</v>
      </c>
      <c r="G692" s="3">
        <f>'idp Prjimp'!G687</f>
        <v>0.897335</v>
      </c>
      <c r="H692" s="3">
        <f>'idp Prjimp'!H687</f>
        <v>5.156167</v>
      </c>
      <c r="I692" s="3">
        <f>'idp Prjimp'!I687</f>
        <v>2.177588</v>
      </c>
      <c r="J692" s="3">
        <f>'idp Prjimp'!J687</f>
        <v>103.531</v>
      </c>
      <c r="K692" s="3">
        <f>'idp Prjimp'!K687</f>
        <v>0</v>
      </c>
      <c r="L692" s="3" t="str">
        <f>'idp Prjimp'!L687</f>
        <v/>
      </c>
      <c r="M692" s="3">
        <f t="shared" si="4"/>
        <v>0</v>
      </c>
      <c r="N692" s="3">
        <f t="shared" si="14"/>
        <v>0</v>
      </c>
      <c r="O692" s="3">
        <f t="shared" si="15"/>
        <v>0</v>
      </c>
      <c r="P692" s="100"/>
      <c r="Q692" s="3" t="str">
        <f t="shared" si="16"/>
        <v>#REF!</v>
      </c>
      <c r="R692" s="3" t="str">
        <f t="array" ref="R692">IFERROR(INDEX(Overall!$C$3:$C$389,MATCH(B692,Overall!$D$3:$D$389,0)),"No")</f>
        <v>No</v>
      </c>
      <c r="S692" s="93">
        <f t="shared" si="17"/>
        <v>1</v>
      </c>
      <c r="T692" s="136"/>
      <c r="U692" s="3" t="str">
        <f t="shared" si="18"/>
        <v/>
      </c>
      <c r="V692" s="3"/>
      <c r="W692" s="3">
        <f t="shared" si="8"/>
        <v>0</v>
      </c>
    </row>
    <row r="693" ht="15.75" customHeight="1">
      <c r="B693" s="3" t="str">
        <f>'idp Prjimp'!N688</f>
        <v>Melvin Ingram III</v>
      </c>
      <c r="C693" s="3" t="str">
        <f>'idp Prjimp'!C688</f>
        <v>lb</v>
      </c>
      <c r="D693" s="3">
        <f>'idp Prjimp'!D688</f>
        <v>0</v>
      </c>
      <c r="E693" s="3">
        <f>'idp Prjimp'!E688</f>
        <v>0</v>
      </c>
      <c r="F693" s="3">
        <f>'idp Prjimp'!F688</f>
        <v>0.34</v>
      </c>
      <c r="G693" s="3">
        <f>'idp Prjimp'!G688</f>
        <v>0.38</v>
      </c>
      <c r="H693" s="3">
        <f>'idp Prjimp'!H688</f>
        <v>3.66</v>
      </c>
      <c r="I693" s="3">
        <f>'idp Prjimp'!I688</f>
        <v>6.92</v>
      </c>
      <c r="J693" s="3">
        <f>'idp Prjimp'!J688</f>
        <v>72.52</v>
      </c>
      <c r="K693" s="3">
        <f>'idp Prjimp'!K688</f>
        <v>0</v>
      </c>
      <c r="L693" s="3" t="str">
        <f>'idp Prjimp'!L688</f>
        <v/>
      </c>
      <c r="M693" s="3">
        <f t="shared" si="4"/>
        <v>0</v>
      </c>
      <c r="N693" s="3">
        <f t="shared" si="14"/>
        <v>0</v>
      </c>
      <c r="O693" s="3">
        <f t="shared" si="15"/>
        <v>0</v>
      </c>
      <c r="P693" s="100"/>
      <c r="Q693" s="3" t="str">
        <f t="shared" si="16"/>
        <v>#REF!</v>
      </c>
      <c r="R693" s="3" t="str">
        <f t="array" ref="R693">IFERROR(INDEX(Overall!$C$3:$C$389,MATCH(B693,Overall!$D$3:$D$389,0)),"No")</f>
        <v>No</v>
      </c>
      <c r="S693" s="93">
        <f t="shared" si="17"/>
        <v>1</v>
      </c>
      <c r="T693" s="136"/>
      <c r="U693" s="3" t="str">
        <f t="shared" si="18"/>
        <v/>
      </c>
      <c r="V693" s="3"/>
      <c r="W693" s="3">
        <f t="shared" si="8"/>
        <v>0</v>
      </c>
    </row>
    <row r="694" ht="15.75" customHeight="1">
      <c r="B694" s="3" t="str">
        <f>'idp Prjimp'!N689</f>
        <v>Danny Trevathan</v>
      </c>
      <c r="C694" s="3" t="str">
        <f>'idp Prjimp'!C689</f>
        <v>lb</v>
      </c>
      <c r="D694" s="3">
        <f>'idp Prjimp'!D689</f>
        <v>25.28272</v>
      </c>
      <c r="E694" s="3">
        <f>'idp Prjimp'!E689</f>
        <v>0.432295</v>
      </c>
      <c r="F694" s="3">
        <f>'idp Prjimp'!F689</f>
        <v>0.667471</v>
      </c>
      <c r="G694" s="3">
        <f>'idp Prjimp'!G689</f>
        <v>1.234708</v>
      </c>
      <c r="H694" s="3">
        <f>'idp Prjimp'!H689</f>
        <v>3.258852</v>
      </c>
      <c r="I694" s="3">
        <f>'idp Prjimp'!I689</f>
        <v>1.843405</v>
      </c>
      <c r="J694" s="3">
        <f>'idp Prjimp'!J689</f>
        <v>73.48101</v>
      </c>
      <c r="K694" s="3">
        <f>'idp Prjimp'!K689</f>
        <v>0</v>
      </c>
      <c r="L694" s="3" t="str">
        <f>'idp Prjimp'!L689</f>
        <v/>
      </c>
      <c r="M694" s="3">
        <f t="shared" si="4"/>
        <v>0</v>
      </c>
      <c r="N694" s="3">
        <f t="shared" si="14"/>
        <v>0</v>
      </c>
      <c r="O694" s="3">
        <f t="shared" si="15"/>
        <v>0</v>
      </c>
      <c r="P694" s="100"/>
      <c r="Q694" s="3" t="str">
        <f t="shared" si="16"/>
        <v>#REF!</v>
      </c>
      <c r="R694" s="3" t="str">
        <f t="array" ref="R694">IFERROR(INDEX(Overall!$C$3:$C$389,MATCH(B694,Overall!$D$3:$D$389,0)),"No")</f>
        <v>No</v>
      </c>
      <c r="S694" s="93">
        <f t="shared" si="17"/>
        <v>1</v>
      </c>
      <c r="T694" s="136"/>
      <c r="U694" s="3" t="str">
        <f t="shared" si="18"/>
        <v/>
      </c>
      <c r="V694" s="3"/>
      <c r="W694" s="3">
        <f t="shared" si="8"/>
        <v>0</v>
      </c>
    </row>
    <row r="695" ht="15.75" customHeight="1">
      <c r="B695" s="3" t="str">
        <f>'idp Prjimp'!N690</f>
        <v>Bobby Wagner</v>
      </c>
      <c r="C695" s="3" t="str">
        <f>'idp Prjimp'!C690</f>
        <v>lb</v>
      </c>
      <c r="D695" s="3">
        <f>'idp Prjimp'!D690</f>
        <v>61.50722</v>
      </c>
      <c r="E695" s="3">
        <f>'idp Prjimp'!E690</f>
        <v>0.953683</v>
      </c>
      <c r="F695" s="3">
        <f>'idp Prjimp'!F690</f>
        <v>1.023113</v>
      </c>
      <c r="G695" s="3">
        <f>'idp Prjimp'!G690</f>
        <v>1.367704</v>
      </c>
      <c r="H695" s="3">
        <f>'idp Prjimp'!H690</f>
        <v>6.613035</v>
      </c>
      <c r="I695" s="3">
        <f>'idp Prjimp'!I690</f>
        <v>2.820953</v>
      </c>
      <c r="J695" s="3">
        <f>'idp Prjimp'!J690</f>
        <v>100.4218</v>
      </c>
      <c r="K695" s="3">
        <f>'idp Prjimp'!K690</f>
        <v>0</v>
      </c>
      <c r="L695" s="3" t="str">
        <f>'idp Prjimp'!L690</f>
        <v/>
      </c>
      <c r="M695" s="3">
        <f t="shared" si="4"/>
        <v>0</v>
      </c>
      <c r="N695" s="3">
        <f t="shared" si="14"/>
        <v>0</v>
      </c>
      <c r="O695" s="3">
        <f t="shared" si="15"/>
        <v>0</v>
      </c>
      <c r="P695" s="100"/>
      <c r="Q695" s="3" t="str">
        <f t="shared" si="16"/>
        <v>#REF!</v>
      </c>
      <c r="R695" s="3" t="str">
        <f t="array" ref="R695">IFERROR(INDEX(Overall!$C$3:$C$389,MATCH(B695,Overall!$D$3:$D$389,0)),"No")</f>
        <v>No</v>
      </c>
      <c r="S695" s="93">
        <f t="shared" si="17"/>
        <v>1</v>
      </c>
      <c r="T695" s="136"/>
      <c r="U695" s="3" t="str">
        <f t="shared" si="18"/>
        <v/>
      </c>
      <c r="V695" s="3"/>
      <c r="W695" s="3">
        <f t="shared" si="8"/>
        <v>0</v>
      </c>
    </row>
    <row r="696" ht="15.75" customHeight="1">
      <c r="B696" s="3" t="str">
        <f>'idp Prjimp'!N691</f>
        <v>Kyle Wilber</v>
      </c>
      <c r="C696" s="3" t="str">
        <f>'idp Prjimp'!C691</f>
        <v>lb</v>
      </c>
      <c r="D696" s="3">
        <f>'idp Prjimp'!D691</f>
        <v>4.6</v>
      </c>
      <c r="E696" s="3">
        <f>'idp Prjimp'!E691</f>
        <v>0</v>
      </c>
      <c r="F696" s="3">
        <f>'idp Prjimp'!F691</f>
        <v>0</v>
      </c>
      <c r="G696" s="3">
        <f>'idp Prjimp'!G691</f>
        <v>0</v>
      </c>
      <c r="H696" s="3">
        <f>'idp Prjimp'!H691</f>
        <v>1.5</v>
      </c>
      <c r="I696" s="3">
        <f>'idp Prjimp'!I691</f>
        <v>0</v>
      </c>
      <c r="J696" s="3">
        <f>'idp Prjimp'!J691</f>
        <v>4.7</v>
      </c>
      <c r="K696" s="3">
        <f>'idp Prjimp'!K691</f>
        <v>0</v>
      </c>
      <c r="L696" s="3" t="str">
        <f>'idp Prjimp'!L691</f>
        <v/>
      </c>
      <c r="M696" s="3">
        <f t="shared" si="4"/>
        <v>0</v>
      </c>
      <c r="N696" s="3">
        <f t="shared" si="14"/>
        <v>0</v>
      </c>
      <c r="O696" s="3">
        <f t="shared" si="15"/>
        <v>0</v>
      </c>
      <c r="P696" s="100"/>
      <c r="Q696" s="3" t="str">
        <f t="shared" si="16"/>
        <v>#REF!</v>
      </c>
      <c r="R696" s="3" t="str">
        <f t="array" ref="R696">IFERROR(INDEX(Overall!$C$3:$C$389,MATCH(B696,Overall!$D$3:$D$389,0)),"No")</f>
        <v>No</v>
      </c>
      <c r="S696" s="93">
        <f t="shared" si="17"/>
        <v>1</v>
      </c>
      <c r="T696" s="136"/>
      <c r="U696" s="3" t="str">
        <f t="shared" si="18"/>
        <v/>
      </c>
      <c r="V696" s="3"/>
      <c r="W696" s="3">
        <f t="shared" si="8"/>
        <v>0</v>
      </c>
    </row>
    <row r="697" ht="15.75" customHeight="1">
      <c r="B697" s="3" t="str">
        <f>'idp Prjimp'!N692</f>
        <v>Tahir Whitehead</v>
      </c>
      <c r="C697" s="3" t="str">
        <f>'idp Prjimp'!C692</f>
        <v>lb</v>
      </c>
      <c r="D697" s="3">
        <f>'idp Prjimp'!D692</f>
        <v>33.09263</v>
      </c>
      <c r="E697" s="3">
        <f>'idp Prjimp'!E692</f>
        <v>0</v>
      </c>
      <c r="F697" s="3">
        <f>'idp Prjimp'!F692</f>
        <v>0.137821</v>
      </c>
      <c r="G697" s="3">
        <f>'idp Prjimp'!G692</f>
        <v>0.137821</v>
      </c>
      <c r="H697" s="3">
        <f>'idp Prjimp'!H692</f>
        <v>1.884339</v>
      </c>
      <c r="I697" s="3">
        <f>'idp Prjimp'!I692</f>
        <v>0.119027</v>
      </c>
      <c r="J697" s="3">
        <f>'idp Prjimp'!J692</f>
        <v>89.24576</v>
      </c>
      <c r="K697" s="3">
        <f>'idp Prjimp'!K692</f>
        <v>0</v>
      </c>
      <c r="L697" s="3" t="str">
        <f>'idp Prjimp'!L692</f>
        <v/>
      </c>
      <c r="M697" s="3">
        <f t="shared" si="4"/>
        <v>0</v>
      </c>
      <c r="N697" s="3">
        <f t="shared" si="14"/>
        <v>0</v>
      </c>
      <c r="O697" s="3">
        <f t="shared" si="15"/>
        <v>0</v>
      </c>
      <c r="P697" s="100"/>
      <c r="Q697" s="3" t="str">
        <f t="shared" si="16"/>
        <v>#REF!</v>
      </c>
      <c r="R697" s="3" t="str">
        <f t="array" ref="R697">IFERROR(INDEX(Overall!$C$3:$C$389,MATCH(B697,Overall!$D$3:$D$389,0)),"No")</f>
        <v>No</v>
      </c>
      <c r="S697" s="93">
        <f t="shared" si="17"/>
        <v>1</v>
      </c>
      <c r="T697" s="136"/>
      <c r="U697" s="3" t="str">
        <f t="shared" si="18"/>
        <v/>
      </c>
      <c r="V697" s="3"/>
      <c r="W697" s="3">
        <f t="shared" si="8"/>
        <v>0</v>
      </c>
    </row>
    <row r="698" ht="15.75" customHeight="1">
      <c r="B698" s="3" t="str">
        <f>'idp Prjimp'!N693</f>
        <v>Demario Davis</v>
      </c>
      <c r="C698" s="3" t="str">
        <f>'idp Prjimp'!C693</f>
        <v>lb</v>
      </c>
      <c r="D698" s="3">
        <f>'idp Prjimp'!D693</f>
        <v>32.03569</v>
      </c>
      <c r="E698" s="3">
        <f>'idp Prjimp'!E693</f>
        <v>0.722096</v>
      </c>
      <c r="F698" s="3">
        <f>'idp Prjimp'!F693</f>
        <v>0.997082</v>
      </c>
      <c r="G698" s="3">
        <f>'idp Prjimp'!G693</f>
        <v>0.786965</v>
      </c>
      <c r="H698" s="3">
        <f>'idp Prjimp'!H693</f>
        <v>9.369455</v>
      </c>
      <c r="I698" s="3">
        <f>'idp Prjimp'!I693</f>
        <v>4.482685</v>
      </c>
      <c r="J698" s="3">
        <f>'idp Prjimp'!J693</f>
        <v>96.80912</v>
      </c>
      <c r="K698" s="3">
        <f>'idp Prjimp'!K693</f>
        <v>0</v>
      </c>
      <c r="L698" s="3" t="str">
        <f>'idp Prjimp'!L693</f>
        <v/>
      </c>
      <c r="M698" s="3">
        <f t="shared" si="4"/>
        <v>0</v>
      </c>
      <c r="N698" s="3">
        <f t="shared" si="14"/>
        <v>0</v>
      </c>
      <c r="O698" s="3">
        <f t="shared" si="15"/>
        <v>0</v>
      </c>
      <c r="P698" s="100"/>
      <c r="Q698" s="3" t="str">
        <f t="shared" si="16"/>
        <v>#REF!</v>
      </c>
      <c r="R698" s="3" t="str">
        <f t="array" ref="R698">IFERROR(INDEX(Overall!$C$3:$C$389,MATCH(B698,Overall!$D$3:$D$389,0)),"No")</f>
        <v>No</v>
      </c>
      <c r="S698" s="93">
        <f t="shared" si="17"/>
        <v>1</v>
      </c>
      <c r="T698" s="136"/>
      <c r="U698" s="3" t="str">
        <f t="shared" si="18"/>
        <v/>
      </c>
      <c r="V698" s="3"/>
      <c r="W698" s="3">
        <f t="shared" si="8"/>
        <v>0</v>
      </c>
    </row>
    <row r="699" ht="15.75" customHeight="1">
      <c r="B699" s="3" t="str">
        <f>'idp Prjimp'!N694</f>
        <v>Whitney Mercilus</v>
      </c>
      <c r="C699" s="3" t="str">
        <f>'idp Prjimp'!C694</f>
        <v>lb</v>
      </c>
      <c r="D699" s="3">
        <f>'idp Prjimp'!D694</f>
        <v>15.02734</v>
      </c>
      <c r="E699" s="3">
        <f>'idp Prjimp'!E694</f>
        <v>2.463173</v>
      </c>
      <c r="F699" s="3">
        <f>'idp Prjimp'!F694</f>
        <v>1.109883</v>
      </c>
      <c r="G699" s="3">
        <f>'idp Prjimp'!G694</f>
        <v>0.825564</v>
      </c>
      <c r="H699" s="3">
        <f>'idp Prjimp'!H694</f>
        <v>1.990817</v>
      </c>
      <c r="I699" s="3">
        <f>'idp Prjimp'!I694</f>
        <v>6.141693</v>
      </c>
      <c r="J699" s="3">
        <f>'idp Prjimp'!J694</f>
        <v>44.85704</v>
      </c>
      <c r="K699" s="3">
        <f>'idp Prjimp'!K694</f>
        <v>0</v>
      </c>
      <c r="L699" s="3" t="str">
        <f>'idp Prjimp'!L694</f>
        <v/>
      </c>
      <c r="M699" s="3">
        <f t="shared" si="4"/>
        <v>0</v>
      </c>
      <c r="N699" s="3">
        <f t="shared" si="14"/>
        <v>0</v>
      </c>
      <c r="O699" s="3">
        <f t="shared" si="15"/>
        <v>0</v>
      </c>
      <c r="P699" s="100"/>
      <c r="Q699" s="3" t="str">
        <f t="shared" si="16"/>
        <v>#REF!</v>
      </c>
      <c r="R699" s="3" t="str">
        <f t="array" ref="R699">IFERROR(INDEX(Overall!$C$3:$C$389,MATCH(B699,Overall!$D$3:$D$389,0)),"No")</f>
        <v>No</v>
      </c>
      <c r="S699" s="93">
        <f t="shared" si="17"/>
        <v>1</v>
      </c>
      <c r="T699" s="136"/>
      <c r="U699" s="3" t="str">
        <f t="shared" si="18"/>
        <v/>
      </c>
      <c r="V699" s="3"/>
      <c r="W699" s="3">
        <f t="shared" si="8"/>
        <v>0</v>
      </c>
    </row>
    <row r="700" ht="15.75" customHeight="1">
      <c r="B700" s="3" t="str">
        <f>'idp Prjimp'!N695</f>
        <v>Chandler Jones</v>
      </c>
      <c r="C700" s="3" t="str">
        <f>'idp Prjimp'!C695</f>
        <v>lb</v>
      </c>
      <c r="D700" s="3">
        <f>'idp Prjimp'!D695</f>
        <v>14.70538</v>
      </c>
      <c r="E700" s="3">
        <f>'idp Prjimp'!E695</f>
        <v>7.03796</v>
      </c>
      <c r="F700" s="3">
        <f>'idp Prjimp'!F695</f>
        <v>2.50949</v>
      </c>
      <c r="G700" s="3">
        <f>'idp Prjimp'!G695</f>
        <v>0</v>
      </c>
      <c r="H700" s="3">
        <f>'idp Prjimp'!H695</f>
        <v>5.713739</v>
      </c>
      <c r="I700" s="3">
        <f>'idp Prjimp'!I695</f>
        <v>19.39065</v>
      </c>
      <c r="J700" s="3">
        <f>'idp Prjimp'!J695</f>
        <v>53.72663</v>
      </c>
      <c r="K700" s="3">
        <f>'idp Prjimp'!K695</f>
        <v>0</v>
      </c>
      <c r="L700" s="3" t="str">
        <f>'idp Prjimp'!L695</f>
        <v/>
      </c>
      <c r="M700" s="3">
        <f t="shared" si="4"/>
        <v>0</v>
      </c>
      <c r="N700" s="3">
        <f t="shared" si="14"/>
        <v>0</v>
      </c>
      <c r="O700" s="3">
        <f t="shared" si="15"/>
        <v>0</v>
      </c>
      <c r="P700" s="100"/>
      <c r="Q700" s="3" t="str">
        <f t="shared" si="16"/>
        <v>#REF!</v>
      </c>
      <c r="R700" s="3" t="str">
        <f t="array" ref="R700">IFERROR(INDEX(Overall!$C$3:$C$389,MATCH(B700,Overall!$D$3:$D$389,0)),"No")</f>
        <v>No</v>
      </c>
      <c r="S700" s="93">
        <f t="shared" si="17"/>
        <v>1</v>
      </c>
      <c r="T700" s="136"/>
      <c r="U700" s="3" t="str">
        <f t="shared" si="18"/>
        <v/>
      </c>
      <c r="V700" s="3"/>
      <c r="W700" s="3">
        <f t="shared" si="8"/>
        <v>0</v>
      </c>
    </row>
    <row r="701" ht="15.75" customHeight="1">
      <c r="B701" s="3" t="str">
        <f>'idp Prjimp'!N696</f>
        <v>Jamie Collins Sr.</v>
      </c>
      <c r="C701" s="3" t="str">
        <f>'idp Prjimp'!C696</f>
        <v>lb</v>
      </c>
      <c r="D701" s="3">
        <f>'idp Prjimp'!D696</f>
        <v>24.62946</v>
      </c>
      <c r="E701" s="3">
        <f>'idp Prjimp'!E696</f>
        <v>2.555807</v>
      </c>
      <c r="F701" s="3">
        <f>'idp Prjimp'!F696</f>
        <v>1.09786</v>
      </c>
      <c r="G701" s="3">
        <f>'idp Prjimp'!G696</f>
        <v>1.565798</v>
      </c>
      <c r="H701" s="3">
        <f>'idp Prjimp'!H696</f>
        <v>4.733482</v>
      </c>
      <c r="I701" s="3">
        <f>'idp Prjimp'!I696</f>
        <v>5.809883</v>
      </c>
      <c r="J701" s="3">
        <f>'idp Prjimp'!J696</f>
        <v>69.68677</v>
      </c>
      <c r="K701" s="3">
        <f>'idp Prjimp'!K696</f>
        <v>0</v>
      </c>
      <c r="L701" s="3" t="str">
        <f>'idp Prjimp'!L696</f>
        <v/>
      </c>
      <c r="M701" s="3">
        <f t="shared" si="4"/>
        <v>0</v>
      </c>
      <c r="N701" s="3">
        <f t="shared" si="14"/>
        <v>0</v>
      </c>
      <c r="O701" s="3">
        <f t="shared" si="15"/>
        <v>0</v>
      </c>
      <c r="P701" s="100"/>
      <c r="Q701" s="3" t="str">
        <f t="shared" si="16"/>
        <v>#REF!</v>
      </c>
      <c r="R701" s="3" t="str">
        <f t="array" ref="R701">IFERROR(INDEX(Overall!$C$3:$C$389,MATCH(B701,Overall!$D$3:$D$389,0)),"No")</f>
        <v>No</v>
      </c>
      <c r="S701" s="93">
        <f t="shared" si="17"/>
        <v>1</v>
      </c>
      <c r="T701" s="136"/>
      <c r="U701" s="3" t="str">
        <f t="shared" si="18"/>
        <v/>
      </c>
      <c r="V701" s="3"/>
      <c r="W701" s="3">
        <f t="shared" si="8"/>
        <v>0</v>
      </c>
    </row>
    <row r="702" ht="15.75" customHeight="1">
      <c r="B702" s="3" t="str">
        <f>'idp Prjimp'!N697</f>
        <v>Kiko Alonso</v>
      </c>
      <c r="C702" s="3" t="str">
        <f>'idp Prjimp'!C697</f>
        <v>lb</v>
      </c>
      <c r="D702" s="3">
        <f>'idp Prjimp'!D697</f>
        <v>22.93064</v>
      </c>
      <c r="E702" s="3">
        <f>'idp Prjimp'!E697</f>
        <v>0.675779</v>
      </c>
      <c r="F702" s="3">
        <f>'idp Prjimp'!F697</f>
        <v>0.421187</v>
      </c>
      <c r="G702" s="3">
        <f>'idp Prjimp'!G697</f>
        <v>1.356654</v>
      </c>
      <c r="H702" s="3">
        <f>'idp Prjimp'!H697</f>
        <v>4.73225</v>
      </c>
      <c r="I702" s="3">
        <f>'idp Prjimp'!I697</f>
        <v>0.743658</v>
      </c>
      <c r="J702" s="3">
        <f>'idp Prjimp'!J697</f>
        <v>70.85294</v>
      </c>
      <c r="K702" s="3">
        <f>'idp Prjimp'!K697</f>
        <v>0</v>
      </c>
      <c r="L702" s="3" t="str">
        <f>'idp Prjimp'!L697</f>
        <v/>
      </c>
      <c r="M702" s="3">
        <f t="shared" si="4"/>
        <v>0</v>
      </c>
      <c r="N702" s="3">
        <f t="shared" si="14"/>
        <v>0</v>
      </c>
      <c r="O702" s="3">
        <f t="shared" si="15"/>
        <v>0</v>
      </c>
      <c r="P702" s="100"/>
      <c r="Q702" s="3" t="str">
        <f t="shared" si="16"/>
        <v>#REF!</v>
      </c>
      <c r="R702" s="3" t="str">
        <f t="array" ref="R702">IFERROR(INDEX(Overall!$C$3:$C$389,MATCH(B702,Overall!$D$3:$D$389,0)),"No")</f>
        <v>No</v>
      </c>
      <c r="S702" s="93">
        <f t="shared" si="17"/>
        <v>1</v>
      </c>
      <c r="T702" s="136"/>
      <c r="U702" s="3" t="str">
        <f t="shared" si="18"/>
        <v/>
      </c>
      <c r="V702" s="3"/>
      <c r="W702" s="3">
        <f t="shared" si="8"/>
        <v>0</v>
      </c>
    </row>
    <row r="703" ht="15.75" customHeight="1">
      <c r="B703" s="3" t="str">
        <f>'idp Prjimp'!N698</f>
        <v>Jon Bostic</v>
      </c>
      <c r="C703" s="3" t="str">
        <f>'idp Prjimp'!C698</f>
        <v>lb</v>
      </c>
      <c r="D703" s="3">
        <f>'idp Prjimp'!D698</f>
        <v>41.80637</v>
      </c>
      <c r="E703" s="3">
        <f>'idp Prjimp'!E698</f>
        <v>0</v>
      </c>
      <c r="F703" s="3">
        <f>'idp Prjimp'!F698</f>
        <v>0</v>
      </c>
      <c r="G703" s="3">
        <f>'idp Prjimp'!G698</f>
        <v>0.092635</v>
      </c>
      <c r="H703" s="3">
        <f>'idp Prjimp'!H698</f>
        <v>2.536827</v>
      </c>
      <c r="I703" s="3">
        <f>'idp Prjimp'!I698</f>
        <v>1.583144</v>
      </c>
      <c r="J703" s="3">
        <f>'idp Prjimp'!J698</f>
        <v>53.49051</v>
      </c>
      <c r="K703" s="3">
        <f>'idp Prjimp'!K698</f>
        <v>0</v>
      </c>
      <c r="L703" s="3" t="str">
        <f>'idp Prjimp'!L698</f>
        <v/>
      </c>
      <c r="M703" s="3">
        <f t="shared" si="4"/>
        <v>0</v>
      </c>
      <c r="N703" s="3">
        <f t="shared" si="14"/>
        <v>0</v>
      </c>
      <c r="O703" s="3">
        <f t="shared" si="15"/>
        <v>0</v>
      </c>
      <c r="P703" s="100"/>
      <c r="Q703" s="3" t="str">
        <f t="shared" si="16"/>
        <v>#REF!</v>
      </c>
      <c r="R703" s="3" t="str">
        <f t="array" ref="R703">IFERROR(INDEX(Overall!$C$3:$C$389,MATCH(B703,Overall!$D$3:$D$389,0)),"No")</f>
        <v>No</v>
      </c>
      <c r="S703" s="93">
        <f t="shared" si="17"/>
        <v>1</v>
      </c>
      <c r="T703" s="136"/>
      <c r="U703" s="3" t="str">
        <f t="shared" si="18"/>
        <v/>
      </c>
      <c r="V703" s="3"/>
      <c r="W703" s="3">
        <f t="shared" si="8"/>
        <v>0</v>
      </c>
    </row>
    <row r="704" ht="15.75" customHeight="1">
      <c r="B704" s="3" t="str">
        <f>'idp Prjimp'!N699</f>
        <v>A.J. Klein</v>
      </c>
      <c r="C704" s="3" t="str">
        <f>'idp Prjimp'!C699</f>
        <v>lb</v>
      </c>
      <c r="D704" s="3">
        <f>'idp Prjimp'!D699</f>
        <v>23.33258</v>
      </c>
      <c r="E704" s="3">
        <f>'idp Prjimp'!E699</f>
        <v>0.953683</v>
      </c>
      <c r="F704" s="3">
        <f>'idp Prjimp'!F699</f>
        <v>0.815895</v>
      </c>
      <c r="G704" s="3">
        <f>'idp Prjimp'!G699</f>
        <v>0.727218</v>
      </c>
      <c r="H704" s="3">
        <f>'idp Prjimp'!H699</f>
        <v>2.513307</v>
      </c>
      <c r="I704" s="3">
        <f>'idp Prjimp'!I699</f>
        <v>2.575175</v>
      </c>
      <c r="J704" s="3">
        <f>'idp Prjimp'!J699</f>
        <v>53.38259</v>
      </c>
      <c r="K704" s="3">
        <f>'idp Prjimp'!K699</f>
        <v>0</v>
      </c>
      <c r="L704" s="3" t="str">
        <f>'idp Prjimp'!L699</f>
        <v/>
      </c>
      <c r="M704" s="3">
        <f t="shared" si="4"/>
        <v>0</v>
      </c>
      <c r="N704" s="3">
        <f t="shared" si="14"/>
        <v>0</v>
      </c>
      <c r="O704" s="3">
        <f t="shared" si="15"/>
        <v>0</v>
      </c>
      <c r="P704" s="100"/>
      <c r="Q704" s="3" t="str">
        <f t="shared" si="16"/>
        <v>#REF!</v>
      </c>
      <c r="R704" s="3" t="str">
        <f t="array" ref="R704">IFERROR(INDEX(Overall!$C$3:$C$389,MATCH(B704,Overall!$D$3:$D$389,0)),"No")</f>
        <v>No</v>
      </c>
      <c r="S704" s="93">
        <f t="shared" si="17"/>
        <v>1</v>
      </c>
      <c r="T704" s="136"/>
      <c r="U704" s="3" t="str">
        <f t="shared" si="18"/>
        <v/>
      </c>
      <c r="V704" s="3"/>
      <c r="W704" s="3">
        <f t="shared" si="8"/>
        <v>0</v>
      </c>
    </row>
    <row r="705" ht="15.75" customHeight="1">
      <c r="B705" s="3" t="str">
        <f>'idp Prjimp'!N700</f>
        <v>Vince Williams</v>
      </c>
      <c r="C705" s="3" t="str">
        <f>'idp Prjimp'!C700</f>
        <v>lb</v>
      </c>
      <c r="D705" s="3">
        <f>'idp Prjimp'!D700</f>
        <v>26.15793</v>
      </c>
      <c r="E705" s="3">
        <f>'idp Prjimp'!E700</f>
        <v>0.880028</v>
      </c>
      <c r="F705" s="3">
        <f>'idp Prjimp'!F700</f>
        <v>0.42216</v>
      </c>
      <c r="G705" s="3">
        <f>'idp Prjimp'!G700</f>
        <v>0.545058</v>
      </c>
      <c r="H705" s="3">
        <f>'idp Prjimp'!H700</f>
        <v>1.855914</v>
      </c>
      <c r="I705" s="3">
        <f>'idp Prjimp'!I700</f>
        <v>4.533794</v>
      </c>
      <c r="J705" s="3">
        <f>'idp Prjimp'!J700</f>
        <v>54.52916</v>
      </c>
      <c r="K705" s="3">
        <f>'idp Prjimp'!K700</f>
        <v>0</v>
      </c>
      <c r="L705" s="3" t="str">
        <f>'idp Prjimp'!L700</f>
        <v/>
      </c>
      <c r="M705" s="3">
        <f t="shared" si="4"/>
        <v>0</v>
      </c>
      <c r="N705" s="3">
        <f t="shared" si="14"/>
        <v>0</v>
      </c>
      <c r="O705" s="3">
        <f t="shared" si="15"/>
        <v>0</v>
      </c>
      <c r="P705" s="100"/>
      <c r="Q705" s="3" t="str">
        <f t="shared" si="16"/>
        <v>#REF!</v>
      </c>
      <c r="R705" s="3" t="str">
        <f t="array" ref="R705">IFERROR(INDEX(Overall!$C$3:$C$389,MATCH(B705,Overall!$D$3:$D$389,0)),"No")</f>
        <v>No</v>
      </c>
      <c r="S705" s="93">
        <f t="shared" si="17"/>
        <v>1</v>
      </c>
      <c r="T705" s="136"/>
      <c r="U705" s="3" t="str">
        <f t="shared" si="18"/>
        <v/>
      </c>
      <c r="V705" s="3"/>
      <c r="W705" s="3">
        <f t="shared" si="8"/>
        <v>0</v>
      </c>
    </row>
    <row r="706" ht="15.75" customHeight="1">
      <c r="B706" s="3" t="str">
        <f>'idp Prjimp'!N701</f>
        <v>Brandon Copeland</v>
      </c>
      <c r="C706" s="3" t="str">
        <f>'idp Prjimp'!C701</f>
        <v>lb</v>
      </c>
      <c r="D706" s="3">
        <f>'idp Prjimp'!D701</f>
        <v>15.2</v>
      </c>
      <c r="E706" s="3">
        <f>'idp Prjimp'!E701</f>
        <v>0.5</v>
      </c>
      <c r="F706" s="3">
        <f>'idp Prjimp'!F701</f>
        <v>0.297689</v>
      </c>
      <c r="G706" s="3">
        <f>'idp Prjimp'!G701</f>
        <v>0.198459</v>
      </c>
      <c r="H706" s="3">
        <f>'idp Prjimp'!H701</f>
        <v>1.905393</v>
      </c>
      <c r="I706" s="3">
        <f>'idp Prjimp'!I701</f>
        <v>1.934299</v>
      </c>
      <c r="J706" s="3">
        <f>'idp Prjimp'!J701</f>
        <v>53.2612</v>
      </c>
      <c r="K706" s="3">
        <f>'idp Prjimp'!K701</f>
        <v>0</v>
      </c>
      <c r="L706" s="3" t="str">
        <f>'idp Prjimp'!L701</f>
        <v/>
      </c>
      <c r="M706" s="3">
        <f t="shared" si="4"/>
        <v>0</v>
      </c>
      <c r="N706" s="3">
        <f t="shared" si="14"/>
        <v>0</v>
      </c>
      <c r="O706" s="3">
        <f t="shared" si="15"/>
        <v>0</v>
      </c>
      <c r="P706" s="100"/>
      <c r="Q706" s="3" t="str">
        <f t="shared" si="16"/>
        <v>#REF!</v>
      </c>
      <c r="R706" s="3" t="str">
        <f t="array" ref="R706">IFERROR(INDEX(Overall!$C$3:$C$389,MATCH(B706,Overall!$D$3:$D$389,0)),"No")</f>
        <v>No</v>
      </c>
      <c r="S706" s="93">
        <f t="shared" si="17"/>
        <v>1</v>
      </c>
      <c r="T706" s="136"/>
      <c r="U706" s="3" t="str">
        <f t="shared" si="18"/>
        <v/>
      </c>
      <c r="V706" s="3"/>
      <c r="W706" s="3">
        <f t="shared" si="8"/>
        <v>0</v>
      </c>
    </row>
    <row r="707" ht="15.75" customHeight="1">
      <c r="B707" s="3" t="str">
        <f>'idp Prjimp'!N702</f>
        <v>Anthony Barr</v>
      </c>
      <c r="C707" s="3" t="str">
        <f>'idp Prjimp'!C702</f>
        <v>lb</v>
      </c>
      <c r="D707" s="3">
        <f>'idp Prjimp'!D702</f>
        <v>32.72436</v>
      </c>
      <c r="E707" s="3">
        <f>'idp Prjimp'!E702</f>
        <v>1.138952</v>
      </c>
      <c r="F707" s="3">
        <f>'idp Prjimp'!F702</f>
        <v>0.785058</v>
      </c>
      <c r="G707" s="3">
        <f>'idp Prjimp'!G702</f>
        <v>0.62749</v>
      </c>
      <c r="H707" s="3">
        <f>'idp Prjimp'!H702</f>
        <v>4.926342</v>
      </c>
      <c r="I707" s="3">
        <f>'idp Prjimp'!I702</f>
        <v>2.16965</v>
      </c>
      <c r="J707" s="3">
        <f>'idp Prjimp'!J702</f>
        <v>73.87389</v>
      </c>
      <c r="K707" s="3">
        <f>'idp Prjimp'!K702</f>
        <v>0</v>
      </c>
      <c r="L707" s="3" t="str">
        <f>'idp Prjimp'!L702</f>
        <v/>
      </c>
      <c r="M707" s="3">
        <f t="shared" si="4"/>
        <v>0</v>
      </c>
      <c r="N707" s="3">
        <f t="shared" si="14"/>
        <v>0</v>
      </c>
      <c r="O707" s="3">
        <f t="shared" si="15"/>
        <v>0</v>
      </c>
      <c r="P707" s="100"/>
      <c r="Q707" s="3" t="str">
        <f t="shared" si="16"/>
        <v>#REF!</v>
      </c>
      <c r="R707" s="3" t="str">
        <f t="array" ref="R707">IFERROR(INDEX(Overall!$C$3:$C$389,MATCH(B707,Overall!$D$3:$D$389,0)),"No")</f>
        <v>No</v>
      </c>
      <c r="S707" s="93">
        <f t="shared" si="17"/>
        <v>1</v>
      </c>
      <c r="T707" s="136"/>
      <c r="U707" s="3" t="str">
        <f t="shared" si="18"/>
        <v/>
      </c>
      <c r="V707" s="3"/>
      <c r="W707" s="3">
        <f t="shared" si="8"/>
        <v>0</v>
      </c>
    </row>
    <row r="708" ht="15.75" customHeight="1">
      <c r="B708" s="3" t="str">
        <f>'idp Prjimp'!N703</f>
        <v>Khalil Mack</v>
      </c>
      <c r="C708" s="3" t="str">
        <f>'idp Prjimp'!C703</f>
        <v>lb</v>
      </c>
      <c r="D708" s="3">
        <f>'idp Prjimp'!D703</f>
        <v>13.44419</v>
      </c>
      <c r="E708" s="3">
        <f>'idp Prjimp'!E703</f>
        <v>4.675779</v>
      </c>
      <c r="F708" s="3">
        <f>'idp Prjimp'!F703</f>
        <v>1.48965</v>
      </c>
      <c r="G708" s="3">
        <f>'idp Prjimp'!G703</f>
        <v>0.696381</v>
      </c>
      <c r="H708" s="3">
        <f>'idp Prjimp'!H703</f>
        <v>3.942218</v>
      </c>
      <c r="I708" s="3">
        <f>'idp Prjimp'!I703</f>
        <v>11.84482</v>
      </c>
      <c r="J708" s="3">
        <f>'idp Prjimp'!J703</f>
        <v>58.36142</v>
      </c>
      <c r="K708" s="3">
        <f>'idp Prjimp'!K703</f>
        <v>0</v>
      </c>
      <c r="L708" s="3" t="str">
        <f>'idp Prjimp'!L703</f>
        <v/>
      </c>
      <c r="M708" s="3">
        <f t="shared" si="4"/>
        <v>0</v>
      </c>
      <c r="N708" s="3">
        <f t="shared" si="14"/>
        <v>0</v>
      </c>
      <c r="O708" s="3">
        <f t="shared" si="15"/>
        <v>0</v>
      </c>
      <c r="P708" s="100"/>
      <c r="Q708" s="3" t="str">
        <f t="shared" si="16"/>
        <v>#REF!</v>
      </c>
      <c r="R708" s="3" t="str">
        <f t="array" ref="R708">IFERROR(INDEX(Overall!$C$3:$C$389,MATCH(B708,Overall!$D$3:$D$389,0)),"No")</f>
        <v>No</v>
      </c>
      <c r="S708" s="93">
        <f t="shared" si="17"/>
        <v>1</v>
      </c>
      <c r="T708" s="136"/>
      <c r="U708" s="3" t="str">
        <f t="shared" si="18"/>
        <v/>
      </c>
      <c r="V708" s="3"/>
      <c r="W708" s="3">
        <f t="shared" si="8"/>
        <v>0</v>
      </c>
    </row>
    <row r="709" ht="15.75" customHeight="1">
      <c r="B709" s="3" t="str">
        <f>'idp Prjimp'!N704</f>
        <v>Anthony Hitchens</v>
      </c>
      <c r="C709" s="3" t="str">
        <f>'idp Prjimp'!C704</f>
        <v>lb</v>
      </c>
      <c r="D709" s="3">
        <f>'idp Prjimp'!D704</f>
        <v>43.4738</v>
      </c>
      <c r="E709" s="3">
        <f>'idp Prjimp'!E704</f>
        <v>0.953683</v>
      </c>
      <c r="F709" s="3">
        <f>'idp Prjimp'!F704</f>
        <v>0.068911</v>
      </c>
      <c r="G709" s="3">
        <f>'idp Prjimp'!G704</f>
        <v>0.187938</v>
      </c>
      <c r="H709" s="3">
        <f>'idp Prjimp'!H704</f>
        <v>1.160447</v>
      </c>
      <c r="I709" s="3">
        <f>'idp Prjimp'!I704</f>
        <v>1.587451</v>
      </c>
      <c r="J709" s="3">
        <f>'idp Prjimp'!J704</f>
        <v>74.75438</v>
      </c>
      <c r="K709" s="3">
        <f>'idp Prjimp'!K704</f>
        <v>0</v>
      </c>
      <c r="L709" s="3" t="str">
        <f>'idp Prjimp'!L704</f>
        <v/>
      </c>
      <c r="M709" s="3">
        <f t="shared" si="4"/>
        <v>0</v>
      </c>
      <c r="N709" s="3">
        <f t="shared" si="14"/>
        <v>0</v>
      </c>
      <c r="O709" s="3">
        <f t="shared" si="15"/>
        <v>0</v>
      </c>
      <c r="P709" s="100"/>
      <c r="Q709" s="3" t="str">
        <f t="shared" si="16"/>
        <v>#REF!</v>
      </c>
      <c r="R709" s="3" t="str">
        <f t="array" ref="R709">IFERROR(INDEX(Overall!$C$3:$C$389,MATCH(B709,Overall!$D$3:$D$389,0)),"No")</f>
        <v>No</v>
      </c>
      <c r="S709" s="93">
        <f t="shared" si="17"/>
        <v>1</v>
      </c>
      <c r="T709" s="136"/>
      <c r="U709" s="3" t="str">
        <f t="shared" si="18"/>
        <v/>
      </c>
      <c r="V709" s="3"/>
      <c r="W709" s="3">
        <f t="shared" si="8"/>
        <v>0</v>
      </c>
    </row>
    <row r="710" ht="15.75" customHeight="1">
      <c r="B710" s="3" t="str">
        <f>'idp Prjimp'!N705</f>
        <v>Avery Williamson</v>
      </c>
      <c r="C710" s="3" t="str">
        <f>'idp Prjimp'!C705</f>
        <v>lb</v>
      </c>
      <c r="D710" s="3">
        <f>'idp Prjimp'!D705</f>
        <v>32.40241</v>
      </c>
      <c r="E710" s="3">
        <f>'idp Prjimp'!E705</f>
        <v>1.200708</v>
      </c>
      <c r="F710" s="3">
        <f>'idp Prjimp'!F705</f>
        <v>0.277904</v>
      </c>
      <c r="G710" s="3">
        <f>'idp Prjimp'!G705</f>
        <v>1.077195</v>
      </c>
      <c r="H710" s="3">
        <f>'idp Prjimp'!H705</f>
        <v>4.096176</v>
      </c>
      <c r="I710" s="3">
        <f>'idp Prjimp'!I705</f>
        <v>2.277904</v>
      </c>
      <c r="J710" s="3">
        <f>'idp Prjimp'!J705</f>
        <v>54.78508</v>
      </c>
      <c r="K710" s="3">
        <f>'idp Prjimp'!K705</f>
        <v>0</v>
      </c>
      <c r="L710" s="3" t="str">
        <f>'idp Prjimp'!L705</f>
        <v/>
      </c>
      <c r="M710" s="3">
        <f t="shared" si="4"/>
        <v>0</v>
      </c>
      <c r="N710" s="3">
        <f t="shared" si="14"/>
        <v>0</v>
      </c>
      <c r="O710" s="3">
        <f t="shared" si="15"/>
        <v>0</v>
      </c>
      <c r="P710" s="100"/>
      <c r="Q710" s="3" t="str">
        <f t="shared" si="16"/>
        <v>#REF!</v>
      </c>
      <c r="R710" s="3" t="str">
        <f t="array" ref="R710">IFERROR(INDEX(Overall!$C$3:$C$389,MATCH(B710,Overall!$D$3:$D$389,0)),"No")</f>
        <v>No</v>
      </c>
      <c r="S710" s="93">
        <f t="shared" si="17"/>
        <v>1</v>
      </c>
      <c r="T710" s="136"/>
      <c r="U710" s="3" t="str">
        <f t="shared" si="18"/>
        <v/>
      </c>
      <c r="V710" s="3"/>
      <c r="W710" s="3">
        <f t="shared" si="8"/>
        <v>0</v>
      </c>
    </row>
    <row r="711" ht="15.75" customHeight="1">
      <c r="B711" s="3" t="str">
        <f>'idp Prjimp'!N706</f>
        <v>Kyle Van Noy</v>
      </c>
      <c r="C711" s="3" t="str">
        <f>'idp Prjimp'!C706</f>
        <v>lb</v>
      </c>
      <c r="D711" s="3">
        <f>'idp Prjimp'!D706</f>
        <v>22.82535</v>
      </c>
      <c r="E711" s="3">
        <f>'idp Prjimp'!E706</f>
        <v>1.351558</v>
      </c>
      <c r="F711" s="3">
        <f>'idp Prjimp'!F706</f>
        <v>0.959533</v>
      </c>
      <c r="G711" s="3">
        <f>'idp Prjimp'!G706</f>
        <v>0.804339</v>
      </c>
      <c r="H711" s="3">
        <f>'idp Prjimp'!H706</f>
        <v>2.926712</v>
      </c>
      <c r="I711" s="3">
        <f>'idp Prjimp'!I706</f>
        <v>4.912724</v>
      </c>
      <c r="J711" s="3">
        <f>'idp Prjimp'!J706</f>
        <v>55.67901</v>
      </c>
      <c r="K711" s="3">
        <f>'idp Prjimp'!K706</f>
        <v>0</v>
      </c>
      <c r="L711" s="3" t="str">
        <f>'idp Prjimp'!L706</f>
        <v/>
      </c>
      <c r="M711" s="3">
        <f t="shared" si="4"/>
        <v>0</v>
      </c>
      <c r="N711" s="3">
        <f t="shared" si="14"/>
        <v>0</v>
      </c>
      <c r="O711" s="3">
        <f t="shared" si="15"/>
        <v>0</v>
      </c>
      <c r="P711" s="100"/>
      <c r="Q711" s="3" t="str">
        <f t="shared" si="16"/>
        <v>#REF!</v>
      </c>
      <c r="R711" s="3" t="str">
        <f t="array" ref="R711">IFERROR(INDEX(Overall!$C$3:$C$389,MATCH(B711,Overall!$D$3:$D$389,0)),"No")</f>
        <v>No</v>
      </c>
      <c r="S711" s="93">
        <f t="shared" si="17"/>
        <v>1</v>
      </c>
      <c r="T711" s="136"/>
      <c r="U711" s="3" t="str">
        <f t="shared" si="18"/>
        <v/>
      </c>
      <c r="V711" s="3"/>
      <c r="W711" s="3">
        <f t="shared" si="8"/>
        <v>0</v>
      </c>
    </row>
    <row r="712" ht="15.75" customHeight="1">
      <c r="B712" s="3" t="str">
        <f>'idp Prjimp'!N707</f>
        <v>Christian Kirksey</v>
      </c>
      <c r="C712" s="3" t="str">
        <f>'idp Prjimp'!C707</f>
        <v>lb</v>
      </c>
      <c r="D712" s="3">
        <f>'idp Prjimp'!D707</f>
        <v>36.29235</v>
      </c>
      <c r="E712" s="3">
        <f>'idp Prjimp'!E707</f>
        <v>1.073654</v>
      </c>
      <c r="F712" s="3">
        <f>'idp Prjimp'!F707</f>
        <v>0.487704</v>
      </c>
      <c r="G712" s="3">
        <f>'idp Prjimp'!G707</f>
        <v>0.40677</v>
      </c>
      <c r="H712" s="3">
        <f>'idp Prjimp'!H707</f>
        <v>3.257802</v>
      </c>
      <c r="I712" s="3">
        <f>'idp Prjimp'!I707</f>
        <v>4.571537</v>
      </c>
      <c r="J712" s="3">
        <f>'idp Prjimp'!J707</f>
        <v>77.96379</v>
      </c>
      <c r="K712" s="3">
        <f>'idp Prjimp'!K707</f>
        <v>0</v>
      </c>
      <c r="L712" s="3" t="str">
        <f>'idp Prjimp'!L707</f>
        <v/>
      </c>
      <c r="M712" s="3">
        <f t="shared" si="4"/>
        <v>0</v>
      </c>
      <c r="N712" s="3">
        <f t="shared" si="14"/>
        <v>0</v>
      </c>
      <c r="O712" s="3">
        <f t="shared" si="15"/>
        <v>0</v>
      </c>
      <c r="P712" s="100"/>
      <c r="Q712" s="3" t="str">
        <f t="shared" si="16"/>
        <v>#REF!</v>
      </c>
      <c r="R712" s="3" t="str">
        <f t="array" ref="R712">IFERROR(INDEX(Overall!$C$3:$C$389,MATCH(B712,Overall!$D$3:$D$389,0)),"No")</f>
        <v>No</v>
      </c>
      <c r="S712" s="93">
        <f t="shared" si="17"/>
        <v>1</v>
      </c>
      <c r="T712" s="136"/>
      <c r="U712" s="3" t="str">
        <f t="shared" si="18"/>
        <v/>
      </c>
      <c r="V712" s="3"/>
      <c r="W712" s="3">
        <f t="shared" si="8"/>
        <v>0</v>
      </c>
    </row>
    <row r="713" ht="15.75" customHeight="1">
      <c r="B713" s="3" t="str">
        <f>'idp Prjimp'!N708</f>
        <v>Devon Ken1000rd</v>
      </c>
      <c r="C713" s="3" t="str">
        <f>'idp Prjimp'!C708</f>
        <v>lb</v>
      </c>
      <c r="D713" s="3">
        <f>'idp Prjimp'!D708</f>
        <v>11.5</v>
      </c>
      <c r="E713" s="3">
        <f>'idp Prjimp'!E708</f>
        <v>0.5</v>
      </c>
      <c r="F713" s="3">
        <f>'idp Prjimp'!F708</f>
        <v>0.837381</v>
      </c>
      <c r="G713" s="3">
        <f>'idp Prjimp'!G708</f>
        <v>0.128998</v>
      </c>
      <c r="H713" s="3">
        <f>'idp Prjimp'!H708</f>
        <v>1.031988</v>
      </c>
      <c r="I713" s="3">
        <f>'idp Prjimp'!I708</f>
        <v>5.14379</v>
      </c>
      <c r="J713" s="3">
        <f>'idp Prjimp'!J708</f>
        <v>47.78817</v>
      </c>
      <c r="K713" s="3">
        <f>'idp Prjimp'!K708</f>
        <v>0</v>
      </c>
      <c r="L713" s="3" t="str">
        <f>'idp Prjimp'!L708</f>
        <v/>
      </c>
      <c r="M713" s="3">
        <f t="shared" si="4"/>
        <v>0</v>
      </c>
      <c r="N713" s="3">
        <f t="shared" si="14"/>
        <v>0</v>
      </c>
      <c r="O713" s="3">
        <f t="shared" si="15"/>
        <v>0</v>
      </c>
      <c r="P713" s="100"/>
      <c r="Q713" s="3" t="str">
        <f t="shared" si="16"/>
        <v>#REF!</v>
      </c>
      <c r="R713" s="3" t="str">
        <f t="array" ref="R713">IFERROR(INDEX(Overall!$C$3:$C$389,MATCH(B713,Overall!$D$3:$D$389,0)),"No")</f>
        <v>No</v>
      </c>
      <c r="S713" s="93">
        <f t="shared" si="17"/>
        <v>1</v>
      </c>
      <c r="T713" s="136"/>
      <c r="U713" s="3" t="str">
        <f t="shared" si="18"/>
        <v/>
      </c>
      <c r="V713" s="3"/>
      <c r="W713" s="3">
        <f t="shared" si="8"/>
        <v>0</v>
      </c>
    </row>
    <row r="714" ht="15.75" customHeight="1">
      <c r="B714" s="3" t="str">
        <f>'idp Prjimp'!N709</f>
        <v>Joe Thomas</v>
      </c>
      <c r="C714" s="3" t="str">
        <f>'idp Prjimp'!C709</f>
        <v>lb</v>
      </c>
      <c r="D714" s="3">
        <f>'idp Prjimp'!D709</f>
        <v>6.5</v>
      </c>
      <c r="E714" s="3">
        <f>'idp Prjimp'!E709</f>
        <v>0.7</v>
      </c>
      <c r="F714" s="3">
        <f>'idp Prjimp'!F709</f>
        <v>0</v>
      </c>
      <c r="G714" s="3">
        <f>'idp Prjimp'!G709</f>
        <v>0</v>
      </c>
      <c r="H714" s="3">
        <f>'idp Prjimp'!H709</f>
        <v>0.7</v>
      </c>
      <c r="I714" s="3">
        <f>'idp Prjimp'!I709</f>
        <v>0</v>
      </c>
      <c r="J714" s="3">
        <f>'idp Prjimp'!J709</f>
        <v>11.1</v>
      </c>
      <c r="K714" s="3">
        <f>'idp Prjimp'!K709</f>
        <v>0</v>
      </c>
      <c r="L714" s="3" t="str">
        <f>'idp Prjimp'!L709</f>
        <v/>
      </c>
      <c r="M714" s="3">
        <f t="shared" si="4"/>
        <v>0</v>
      </c>
      <c r="N714" s="3">
        <f t="shared" si="14"/>
        <v>0</v>
      </c>
      <c r="O714" s="3">
        <f t="shared" si="15"/>
        <v>0</v>
      </c>
      <c r="P714" s="100"/>
      <c r="Q714" s="3" t="str">
        <f t="shared" si="16"/>
        <v>#REF!</v>
      </c>
      <c r="R714" s="3" t="str">
        <f t="array" ref="R714">IFERROR(INDEX(Overall!$C$3:$C$389,MATCH(B714,Overall!$D$3:$D$389,0)),"No")</f>
        <v>No</v>
      </c>
      <c r="S714" s="93">
        <f t="shared" si="17"/>
        <v>1</v>
      </c>
      <c r="T714" s="136"/>
      <c r="U714" s="3" t="str">
        <f t="shared" si="18"/>
        <v/>
      </c>
      <c r="V714" s="3"/>
      <c r="W714" s="3">
        <f t="shared" si="8"/>
        <v>0</v>
      </c>
    </row>
    <row r="715" ht="15.75" customHeight="1">
      <c r="B715" s="3" t="str">
        <f>'idp Prjimp'!N710</f>
        <v>Shaquil Barrett</v>
      </c>
      <c r="C715" s="3" t="str">
        <f>'idp Prjimp'!C710</f>
        <v>lb</v>
      </c>
      <c r="D715" s="3">
        <f>'idp Prjimp'!D710</f>
        <v>11.17691</v>
      </c>
      <c r="E715" s="3">
        <f>'idp Prjimp'!E710</f>
        <v>4.231586</v>
      </c>
      <c r="F715" s="3">
        <f>'idp Prjimp'!F710</f>
        <v>0.725759</v>
      </c>
      <c r="G715" s="3">
        <f>'idp Prjimp'!G710</f>
        <v>0.385545</v>
      </c>
      <c r="H715" s="3">
        <f>'idp Prjimp'!H710</f>
        <v>2.079981</v>
      </c>
      <c r="I715" s="3">
        <f>'idp Prjimp'!I710</f>
        <v>14.48319</v>
      </c>
      <c r="J715" s="3">
        <f>'idp Prjimp'!J710</f>
        <v>53.13191</v>
      </c>
      <c r="K715" s="3">
        <f>'idp Prjimp'!K710</f>
        <v>0</v>
      </c>
      <c r="L715" s="3" t="str">
        <f>'idp Prjimp'!L710</f>
        <v/>
      </c>
      <c r="M715" s="3">
        <f t="shared" si="4"/>
        <v>0</v>
      </c>
      <c r="N715" s="3">
        <f t="shared" si="14"/>
        <v>0</v>
      </c>
      <c r="O715" s="3">
        <f t="shared" si="15"/>
        <v>0</v>
      </c>
      <c r="P715" s="100"/>
      <c r="Q715" s="3" t="str">
        <f t="shared" si="16"/>
        <v>#REF!</v>
      </c>
      <c r="R715" s="3" t="str">
        <f t="array" ref="R715">IFERROR(INDEX(Overall!$C$3:$C$389,MATCH(B715,Overall!$D$3:$D$389,0)),"No")</f>
        <v>No</v>
      </c>
      <c r="S715" s="93">
        <f t="shared" si="17"/>
        <v>1</v>
      </c>
      <c r="T715" s="136"/>
      <c r="U715" s="3" t="str">
        <f t="shared" si="18"/>
        <v/>
      </c>
      <c r="V715" s="3"/>
      <c r="W715" s="3">
        <f t="shared" si="8"/>
        <v>0</v>
      </c>
    </row>
    <row r="716" ht="15.75" customHeight="1">
      <c r="B716" s="3" t="str">
        <f>'idp Prjimp'!N711</f>
        <v>Christian Jones</v>
      </c>
      <c r="C716" s="3" t="str">
        <f>'idp Prjimp'!C711</f>
        <v>lb</v>
      </c>
      <c r="D716" s="3">
        <f>'idp Prjimp'!D711</f>
        <v>19.75779</v>
      </c>
      <c r="E716" s="3">
        <f>'idp Prjimp'!E711</f>
        <v>0.536827</v>
      </c>
      <c r="F716" s="3">
        <f>'idp Prjimp'!F711</f>
        <v>0.294436</v>
      </c>
      <c r="G716" s="3">
        <f>'idp Prjimp'!G711</f>
        <v>0.162879</v>
      </c>
      <c r="H716" s="3">
        <f>'idp Prjimp'!H711</f>
        <v>3.926712</v>
      </c>
      <c r="I716" s="3">
        <f>'idp Prjimp'!I711</f>
        <v>1.970603</v>
      </c>
      <c r="J716" s="3">
        <f>'idp Prjimp'!J711</f>
        <v>51.86078</v>
      </c>
      <c r="K716" s="3">
        <f>'idp Prjimp'!K711</f>
        <v>0</v>
      </c>
      <c r="L716" s="3" t="str">
        <f>'idp Prjimp'!L711</f>
        <v/>
      </c>
      <c r="M716" s="3">
        <f t="shared" si="4"/>
        <v>0</v>
      </c>
      <c r="N716" s="3">
        <f t="shared" si="14"/>
        <v>0</v>
      </c>
      <c r="O716" s="3">
        <f t="shared" si="15"/>
        <v>0</v>
      </c>
      <c r="P716" s="100"/>
      <c r="Q716" s="3" t="str">
        <f t="shared" si="16"/>
        <v>#REF!</v>
      </c>
      <c r="R716" s="3" t="str">
        <f t="array" ref="R716">IFERROR(INDEX(Overall!$C$3:$C$389,MATCH(B716,Overall!$D$3:$D$389,0)),"No")</f>
        <v>No</v>
      </c>
      <c r="S716" s="93">
        <f t="shared" si="17"/>
        <v>1</v>
      </c>
      <c r="T716" s="136"/>
      <c r="U716" s="3" t="str">
        <f t="shared" si="18"/>
        <v/>
      </c>
      <c r="V716" s="3"/>
      <c r="W716" s="3">
        <f t="shared" si="8"/>
        <v>0</v>
      </c>
    </row>
    <row r="717" ht="15.75" customHeight="1">
      <c r="B717" s="3" t="str">
        <f>'idp Prjimp'!N712</f>
        <v>Todd Davis</v>
      </c>
      <c r="C717" s="3" t="str">
        <f>'idp Prjimp'!C712</f>
        <v>lb</v>
      </c>
      <c r="D717" s="3">
        <f>'idp Prjimp'!D712</f>
        <v>51.61275</v>
      </c>
      <c r="E717" s="3">
        <f>'idp Prjimp'!E712</f>
        <v>0</v>
      </c>
      <c r="F717" s="3">
        <f>'idp Prjimp'!F712</f>
        <v>0.669377</v>
      </c>
      <c r="G717" s="3">
        <f>'idp Prjimp'!G712</f>
        <v>0.156615</v>
      </c>
      <c r="H717" s="3">
        <f>'idp Prjimp'!H712</f>
        <v>2.481926</v>
      </c>
      <c r="I717" s="3">
        <f>'idp Prjimp'!I712</f>
        <v>0.325292</v>
      </c>
      <c r="J717" s="3">
        <f>'idp Prjimp'!J712</f>
        <v>103.0822</v>
      </c>
      <c r="K717" s="3">
        <f>'idp Prjimp'!K712</f>
        <v>0</v>
      </c>
      <c r="L717" s="3" t="str">
        <f>'idp Prjimp'!L712</f>
        <v/>
      </c>
      <c r="M717" s="3">
        <f t="shared" si="4"/>
        <v>0</v>
      </c>
      <c r="N717" s="3">
        <f t="shared" si="14"/>
        <v>0</v>
      </c>
      <c r="O717" s="3">
        <f t="shared" si="15"/>
        <v>0</v>
      </c>
      <c r="P717" s="100"/>
      <c r="Q717" s="3" t="str">
        <f t="shared" si="16"/>
        <v>#REF!</v>
      </c>
      <c r="R717" s="3" t="str">
        <f t="array" ref="R717">IFERROR(INDEX(Overall!$C$3:$C$389,MATCH(B717,Overall!$D$3:$D$389,0)),"No")</f>
        <v>No</v>
      </c>
      <c r="S717" s="93">
        <f t="shared" si="17"/>
        <v>1</v>
      </c>
      <c r="T717" s="136"/>
      <c r="U717" s="3" t="str">
        <f t="shared" si="18"/>
        <v/>
      </c>
      <c r="V717" s="3"/>
      <c r="W717" s="3">
        <f t="shared" si="8"/>
        <v>0</v>
      </c>
    </row>
    <row r="718" ht="15.75" customHeight="1">
      <c r="B718" s="3" t="str">
        <f>'idp Prjimp'!N713</f>
        <v>Preston Smith</v>
      </c>
      <c r="C718" s="3" t="str">
        <f>'idp Prjimp'!C713</f>
        <v>lb</v>
      </c>
      <c r="D718" s="3">
        <f>'idp Prjimp'!D713</f>
        <v>23.43584</v>
      </c>
      <c r="E718" s="3">
        <f>'idp Prjimp'!E713</f>
        <v>0.629462</v>
      </c>
      <c r="F718" s="3">
        <f>'idp Prjimp'!F713</f>
        <v>0.187938</v>
      </c>
      <c r="G718" s="3">
        <f>'idp Prjimp'!G713</f>
        <v>0.893988</v>
      </c>
      <c r="H718" s="3">
        <f>'idp Prjimp'!H713</f>
        <v>3.812062</v>
      </c>
      <c r="I718" s="3">
        <f>'idp Prjimp'!I713</f>
        <v>10.23574</v>
      </c>
      <c r="J718" s="3">
        <f>'idp Prjimp'!J713</f>
        <v>47.95683</v>
      </c>
      <c r="K718" s="3">
        <f>'idp Prjimp'!K713</f>
        <v>0</v>
      </c>
      <c r="L718" s="3" t="str">
        <f>'idp Prjimp'!L713</f>
        <v/>
      </c>
      <c r="M718" s="3">
        <f t="shared" si="4"/>
        <v>0</v>
      </c>
      <c r="N718" s="3">
        <f t="shared" si="14"/>
        <v>0</v>
      </c>
      <c r="O718" s="3">
        <f t="shared" si="15"/>
        <v>0</v>
      </c>
      <c r="P718" s="100"/>
      <c r="Q718" s="3" t="str">
        <f t="shared" si="16"/>
        <v>#REF!</v>
      </c>
      <c r="R718" s="3" t="str">
        <f t="array" ref="R718">IFERROR(INDEX(Overall!$C$3:$C$389,MATCH(B718,Overall!$D$3:$D$389,0)),"No")</f>
        <v>No</v>
      </c>
      <c r="S718" s="93">
        <f t="shared" si="17"/>
        <v>1</v>
      </c>
      <c r="T718" s="136"/>
      <c r="U718" s="3" t="str">
        <f t="shared" si="18"/>
        <v/>
      </c>
      <c r="V718" s="3"/>
      <c r="W718" s="3">
        <f t="shared" si="8"/>
        <v>0</v>
      </c>
    </row>
    <row r="719" ht="15.75" customHeight="1">
      <c r="B719" s="3" t="str">
        <f>'idp Prjimp'!N714</f>
        <v>Za'Darius Smith</v>
      </c>
      <c r="C719" s="3" t="str">
        <f>'idp Prjimp'!C714</f>
        <v>lb</v>
      </c>
      <c r="D719" s="3">
        <f>'idp Prjimp'!D714</f>
        <v>18.48215</v>
      </c>
      <c r="E719" s="3">
        <f>'idp Prjimp'!E714</f>
        <v>1.277904</v>
      </c>
      <c r="F719" s="3">
        <f>'idp Prjimp'!F714</f>
        <v>0</v>
      </c>
      <c r="G719" s="3">
        <f>'idp Prjimp'!G714</f>
        <v>0</v>
      </c>
      <c r="H719" s="3">
        <f>'idp Prjimp'!H714</f>
        <v>0.675779</v>
      </c>
      <c r="I719" s="3">
        <f>'idp Prjimp'!I714</f>
        <v>12.85269</v>
      </c>
      <c r="J719" s="3">
        <f>'idp Prjimp'!J714</f>
        <v>43.55807</v>
      </c>
      <c r="K719" s="3">
        <f>'idp Prjimp'!K714</f>
        <v>0</v>
      </c>
      <c r="L719" s="3" t="str">
        <f>'idp Prjimp'!L714</f>
        <v/>
      </c>
      <c r="M719" s="3">
        <f t="shared" si="4"/>
        <v>0</v>
      </c>
      <c r="N719" s="3">
        <f t="shared" si="14"/>
        <v>0</v>
      </c>
      <c r="O719" s="3">
        <f t="shared" si="15"/>
        <v>0</v>
      </c>
      <c r="P719" s="100"/>
      <c r="Q719" s="3" t="str">
        <f t="shared" si="16"/>
        <v>#REF!</v>
      </c>
      <c r="R719" s="3" t="str">
        <f t="array" ref="R719">IFERROR(INDEX(Overall!$C$3:$C$389,MATCH(B719,Overall!$D$3:$D$389,0)),"No")</f>
        <v>No</v>
      </c>
      <c r="S719" s="93">
        <f t="shared" si="17"/>
        <v>1</v>
      </c>
      <c r="T719" s="136"/>
      <c r="U719" s="3" t="str">
        <f t="shared" si="18"/>
        <v/>
      </c>
      <c r="V719" s="3"/>
      <c r="W719" s="3">
        <f t="shared" si="8"/>
        <v>0</v>
      </c>
    </row>
    <row r="720" ht="15.75" customHeight="1">
      <c r="B720" s="3" t="str">
        <f>'idp Prjimp'!N715</f>
        <v>Bud Dupree</v>
      </c>
      <c r="C720" s="3" t="str">
        <f>'idp Prjimp'!C715</f>
        <v>lb</v>
      </c>
      <c r="D720" s="3">
        <f>'idp Prjimp'!D715</f>
        <v>16.9</v>
      </c>
      <c r="E720" s="3">
        <f>'idp Prjimp'!E715</f>
        <v>2.6</v>
      </c>
      <c r="F720" s="3">
        <f>'idp Prjimp'!F715</f>
        <v>1.438921</v>
      </c>
      <c r="G720" s="3">
        <f>'idp Prjimp'!G715</f>
        <v>0.4</v>
      </c>
      <c r="H720" s="3">
        <f>'idp Prjimp'!H715</f>
        <v>2.10077</v>
      </c>
      <c r="I720" s="3">
        <f>'idp Prjimp'!I715</f>
        <v>10.35371</v>
      </c>
      <c r="J720" s="3">
        <f>'idp Prjimp'!J715</f>
        <v>56.1473</v>
      </c>
      <c r="K720" s="3">
        <f>'idp Prjimp'!K715</f>
        <v>0</v>
      </c>
      <c r="L720" s="3" t="str">
        <f>'idp Prjimp'!L715</f>
        <v/>
      </c>
      <c r="M720" s="3">
        <f t="shared" si="4"/>
        <v>0</v>
      </c>
      <c r="N720" s="3">
        <f t="shared" si="14"/>
        <v>0</v>
      </c>
      <c r="O720" s="3">
        <f t="shared" si="15"/>
        <v>0</v>
      </c>
      <c r="P720" s="100"/>
      <c r="Q720" s="3" t="str">
        <f t="shared" si="16"/>
        <v>#REF!</v>
      </c>
      <c r="R720" s="3" t="str">
        <f t="array" ref="R720">IFERROR(INDEX(Overall!$C$3:$C$389,MATCH(B720,Overall!$D$3:$D$389,0)),"No")</f>
        <v>No</v>
      </c>
      <c r="S720" s="93">
        <f t="shared" si="17"/>
        <v>1</v>
      </c>
      <c r="T720" s="136"/>
      <c r="U720" s="3" t="str">
        <f t="shared" si="18"/>
        <v/>
      </c>
      <c r="V720" s="3"/>
      <c r="W720" s="3">
        <f t="shared" si="8"/>
        <v>0</v>
      </c>
    </row>
    <row r="721" ht="15.75" customHeight="1">
      <c r="B721" s="3" t="str">
        <f>'idp Prjimp'!N716</f>
        <v>Vic Beasley</v>
      </c>
      <c r="C721" s="3" t="str">
        <f>'idp Prjimp'!C716</f>
        <v>lb</v>
      </c>
      <c r="D721" s="3">
        <f>'idp Prjimp'!D716</f>
        <v>4</v>
      </c>
      <c r="E721" s="3">
        <f>'idp Prjimp'!E716</f>
        <v>1</v>
      </c>
      <c r="F721" s="3">
        <f>'idp Prjimp'!F716</f>
        <v>0.963252</v>
      </c>
      <c r="G721" s="3">
        <f>'idp Prjimp'!G716</f>
        <v>0.14699</v>
      </c>
      <c r="H721" s="3">
        <f>'idp Prjimp'!H716</f>
        <v>1.981626</v>
      </c>
      <c r="I721" s="3">
        <f>'idp Prjimp'!I716</f>
        <v>6.134579</v>
      </c>
      <c r="J721" s="3">
        <f>'idp Prjimp'!J716</f>
        <v>42.89732</v>
      </c>
      <c r="K721" s="3">
        <f>'idp Prjimp'!K716</f>
        <v>0</v>
      </c>
      <c r="L721" s="3" t="str">
        <f>'idp Prjimp'!L716</f>
        <v/>
      </c>
      <c r="M721" s="3">
        <f t="shared" si="4"/>
        <v>0</v>
      </c>
      <c r="N721" s="3">
        <f t="shared" si="14"/>
        <v>0</v>
      </c>
      <c r="O721" s="3">
        <f t="shared" si="15"/>
        <v>0</v>
      </c>
      <c r="P721" s="100"/>
      <c r="Q721" s="3" t="str">
        <f t="shared" si="16"/>
        <v>#REF!</v>
      </c>
      <c r="R721" s="3" t="str">
        <f t="array" ref="R721">IFERROR(INDEX(Overall!$C$3:$C$389,MATCH(B721,Overall!$D$3:$D$389,0)),"No")</f>
        <v>No</v>
      </c>
      <c r="S721" s="93">
        <f t="shared" si="17"/>
        <v>1</v>
      </c>
      <c r="T721" s="136"/>
      <c r="U721" s="3" t="str">
        <f t="shared" si="18"/>
        <v/>
      </c>
      <c r="V721" s="3"/>
      <c r="W721" s="3">
        <f t="shared" si="8"/>
        <v>0</v>
      </c>
    </row>
    <row r="722" ht="15.75" customHeight="1">
      <c r="B722" s="3" t="str">
        <f>'idp Prjimp'!N717</f>
        <v>Denzel Perryman</v>
      </c>
      <c r="C722" s="3" t="str">
        <f>'idp Prjimp'!C717</f>
        <v>lb</v>
      </c>
      <c r="D722" s="3">
        <f>'idp Prjimp'!D717</f>
        <v>15.20198</v>
      </c>
      <c r="E722" s="3">
        <f>'idp Prjimp'!E717</f>
        <v>0.861048</v>
      </c>
      <c r="F722" s="3">
        <f>'idp Prjimp'!F717</f>
        <v>0</v>
      </c>
      <c r="G722" s="3">
        <f>'idp Prjimp'!G717</f>
        <v>1</v>
      </c>
      <c r="H722" s="3">
        <f>'idp Prjimp'!H717</f>
        <v>1.722096</v>
      </c>
      <c r="I722" s="3">
        <f>'idp Prjimp'!I717</f>
        <v>0</v>
      </c>
      <c r="J722" s="3">
        <f>'idp Prjimp'!J717</f>
        <v>47.73045</v>
      </c>
      <c r="K722" s="3">
        <f>'idp Prjimp'!K717</f>
        <v>0</v>
      </c>
      <c r="L722" s="3" t="str">
        <f>'idp Prjimp'!L717</f>
        <v/>
      </c>
      <c r="M722" s="3">
        <f t="shared" si="4"/>
        <v>0</v>
      </c>
      <c r="N722" s="3">
        <f t="shared" si="14"/>
        <v>0</v>
      </c>
      <c r="O722" s="3">
        <f t="shared" si="15"/>
        <v>0</v>
      </c>
      <c r="P722" s="100"/>
      <c r="Q722" s="3" t="str">
        <f t="shared" si="16"/>
        <v>#REF!</v>
      </c>
      <c r="R722" s="3" t="str">
        <f t="array" ref="R722">IFERROR(INDEX(Overall!$C$3:$C$389,MATCH(B722,Overall!$D$3:$D$389,0)),"No")</f>
        <v>No</v>
      </c>
      <c r="S722" s="93">
        <f t="shared" si="17"/>
        <v>1</v>
      </c>
      <c r="T722" s="136"/>
      <c r="U722" s="3" t="str">
        <f t="shared" si="18"/>
        <v/>
      </c>
      <c r="V722" s="3"/>
      <c r="W722" s="3">
        <f t="shared" si="8"/>
        <v>0</v>
      </c>
    </row>
    <row r="723" ht="15.75" customHeight="1">
      <c r="B723" s="3" t="str">
        <f>'idp Prjimp'!N718</f>
        <v>Eric Kendricks</v>
      </c>
      <c r="C723" s="3" t="str">
        <f>'idp Prjimp'!C718</f>
        <v>lb</v>
      </c>
      <c r="D723" s="3">
        <f>'idp Prjimp'!D718</f>
        <v>47.21058</v>
      </c>
      <c r="E723" s="3">
        <f>'idp Prjimp'!E718</f>
        <v>1.629462</v>
      </c>
      <c r="F723" s="3">
        <f>'idp Prjimp'!F718</f>
        <v>1.257821</v>
      </c>
      <c r="G723" s="3">
        <f>'idp Prjimp'!G718</f>
        <v>1.685759</v>
      </c>
      <c r="H723" s="3">
        <f>'idp Prjimp'!H718</f>
        <v>8.931109</v>
      </c>
      <c r="I723" s="3">
        <f>'idp Prjimp'!I718</f>
        <v>1.114708</v>
      </c>
      <c r="J723" s="3">
        <f>'idp Prjimp'!J718</f>
        <v>88.04689</v>
      </c>
      <c r="K723" s="3">
        <f>'idp Prjimp'!K718</f>
        <v>0</v>
      </c>
      <c r="L723" s="3" t="str">
        <f>'idp Prjimp'!L718</f>
        <v/>
      </c>
      <c r="M723" s="3">
        <f t="shared" si="4"/>
        <v>0</v>
      </c>
      <c r="N723" s="3">
        <f t="shared" si="14"/>
        <v>0</v>
      </c>
      <c r="O723" s="3">
        <f t="shared" si="15"/>
        <v>0</v>
      </c>
      <c r="P723" s="100"/>
      <c r="Q723" s="3" t="str">
        <f t="shared" si="16"/>
        <v>#REF!</v>
      </c>
      <c r="R723" s="3" t="str">
        <f t="array" ref="R723">IFERROR(INDEX(Overall!$C$3:$C$389,MATCH(B723,Overall!$D$3:$D$389,0)),"No")</f>
        <v>No</v>
      </c>
      <c r="S723" s="93">
        <f t="shared" si="17"/>
        <v>1</v>
      </c>
      <c r="T723" s="136"/>
      <c r="U723" s="3" t="str">
        <f t="shared" si="18"/>
        <v/>
      </c>
      <c r="V723" s="3"/>
      <c r="W723" s="3">
        <f t="shared" si="8"/>
        <v>0</v>
      </c>
    </row>
    <row r="724" ht="15.75" customHeight="1">
      <c r="B724" s="3" t="str">
        <f>'idp Prjimp'!N719</f>
        <v>Jake Ryan</v>
      </c>
      <c r="C724" s="3" t="str">
        <f>'idp Prjimp'!C719</f>
        <v>lb</v>
      </c>
      <c r="D724" s="3">
        <f>'idp Prjimp'!D719</f>
        <v>2.5</v>
      </c>
      <c r="E724" s="3">
        <f>'idp Prjimp'!E719</f>
        <v>0</v>
      </c>
      <c r="F724" s="3">
        <f>'idp Prjimp'!F719</f>
        <v>0</v>
      </c>
      <c r="G724" s="3">
        <f>'idp Prjimp'!G719</f>
        <v>0</v>
      </c>
      <c r="H724" s="3">
        <f>'idp Prjimp'!H719</f>
        <v>0</v>
      </c>
      <c r="I724" s="3">
        <f>'idp Prjimp'!I719</f>
        <v>1.1</v>
      </c>
      <c r="J724" s="3">
        <f>'idp Prjimp'!J719</f>
        <v>5.1</v>
      </c>
      <c r="K724" s="3">
        <f>'idp Prjimp'!K719</f>
        <v>0</v>
      </c>
      <c r="L724" s="3" t="str">
        <f>'idp Prjimp'!L719</f>
        <v/>
      </c>
      <c r="M724" s="3">
        <f t="shared" si="4"/>
        <v>0</v>
      </c>
      <c r="N724" s="3">
        <f t="shared" si="14"/>
        <v>0</v>
      </c>
      <c r="O724" s="3">
        <f t="shared" si="15"/>
        <v>0</v>
      </c>
      <c r="P724" s="100"/>
      <c r="Q724" s="3" t="str">
        <f t="shared" si="16"/>
        <v>#REF!</v>
      </c>
      <c r="R724" s="3" t="str">
        <f t="array" ref="R724">IFERROR(INDEX(Overall!$C$3:$C$389,MATCH(B724,Overall!$D$3:$D$389,0)),"No")</f>
        <v>No</v>
      </c>
      <c r="S724" s="93">
        <f t="shared" si="17"/>
        <v>1</v>
      </c>
      <c r="T724" s="136"/>
      <c r="U724" s="3" t="str">
        <f t="shared" si="18"/>
        <v/>
      </c>
      <c r="V724" s="3"/>
      <c r="W724" s="3">
        <f t="shared" si="8"/>
        <v>0</v>
      </c>
    </row>
    <row r="725" ht="15.75" customHeight="1">
      <c r="B725" s="3" t="str">
        <f>'idp Prjimp'!N720</f>
        <v>Jordan Hicks</v>
      </c>
      <c r="C725" s="3" t="str">
        <f>'idp Prjimp'!C720</f>
        <v>lb</v>
      </c>
      <c r="D725" s="3">
        <f>'idp Prjimp'!D720</f>
        <v>46.46317</v>
      </c>
      <c r="E725" s="3">
        <f>'idp Prjimp'!E720</f>
        <v>1.092635</v>
      </c>
      <c r="F725" s="3">
        <f>'idp Prjimp'!F720</f>
        <v>0.957121</v>
      </c>
      <c r="G725" s="3">
        <f>'idp Prjimp'!G720</f>
        <v>1.743638</v>
      </c>
      <c r="H725" s="3">
        <f>'idp Prjimp'!H720</f>
        <v>4.649669</v>
      </c>
      <c r="I725" s="3">
        <f>'idp Prjimp'!I720</f>
        <v>1.727704</v>
      </c>
      <c r="J725" s="3">
        <f>'idp Prjimp'!J720</f>
        <v>103.2613</v>
      </c>
      <c r="K725" s="3">
        <f>'idp Prjimp'!K720</f>
        <v>0</v>
      </c>
      <c r="L725" s="3" t="str">
        <f>'idp Prjimp'!L720</f>
        <v/>
      </c>
      <c r="M725" s="3">
        <f t="shared" si="4"/>
        <v>0</v>
      </c>
      <c r="N725" s="3">
        <f t="shared" si="14"/>
        <v>0</v>
      </c>
      <c r="O725" s="3">
        <f t="shared" si="15"/>
        <v>0</v>
      </c>
      <c r="P725" s="100"/>
      <c r="Q725" s="3" t="str">
        <f t="shared" si="16"/>
        <v>#REF!</v>
      </c>
      <c r="R725" s="3" t="str">
        <f t="array" ref="R725">IFERROR(INDEX(Overall!$C$3:$C$389,MATCH(B725,Overall!$D$3:$D$389,0)),"No")</f>
        <v>No</v>
      </c>
      <c r="S725" s="93">
        <f t="shared" si="17"/>
        <v>1</v>
      </c>
      <c r="T725" s="136"/>
      <c r="U725" s="3" t="str">
        <f t="shared" si="18"/>
        <v/>
      </c>
      <c r="V725" s="3"/>
      <c r="W725" s="3">
        <f t="shared" si="8"/>
        <v>0</v>
      </c>
    </row>
    <row r="726" ht="15.75" customHeight="1">
      <c r="B726" s="3" t="str">
        <f>'idp Prjimp'!N721</f>
        <v>Shaq Thompson</v>
      </c>
      <c r="C726" s="3" t="str">
        <f>'idp Prjimp'!C721</f>
        <v>lb</v>
      </c>
      <c r="D726" s="3">
        <f>'idp Prjimp'!D721</f>
        <v>36.85042</v>
      </c>
      <c r="E726" s="3">
        <f>'idp Prjimp'!E721</f>
        <v>0.768414</v>
      </c>
      <c r="F726" s="3">
        <f>'idp Prjimp'!F721</f>
        <v>0.332023</v>
      </c>
      <c r="G726" s="3">
        <f>'idp Prjimp'!G721</f>
        <v>0.582179</v>
      </c>
      <c r="H726" s="3">
        <f>'idp Prjimp'!H721</f>
        <v>3.721031</v>
      </c>
      <c r="I726" s="3">
        <f>'idp Prjimp'!I721</f>
        <v>3.227704</v>
      </c>
      <c r="J726" s="3">
        <f>'idp Prjimp'!J721</f>
        <v>94.37097</v>
      </c>
      <c r="K726" s="3">
        <f>'idp Prjimp'!K721</f>
        <v>0</v>
      </c>
      <c r="L726" s="3" t="str">
        <f>'idp Prjimp'!L721</f>
        <v/>
      </c>
      <c r="M726" s="3">
        <f t="shared" si="4"/>
        <v>0</v>
      </c>
      <c r="N726" s="3">
        <f t="shared" si="14"/>
        <v>0</v>
      </c>
      <c r="O726" s="3">
        <f t="shared" si="15"/>
        <v>0</v>
      </c>
      <c r="P726" s="100"/>
      <c r="Q726" s="3" t="str">
        <f t="shared" si="16"/>
        <v>#REF!</v>
      </c>
      <c r="R726" s="3" t="str">
        <f t="array" ref="R726">IFERROR(INDEX(Overall!$C$3:$C$389,MATCH(B726,Overall!$D$3:$D$389,0)),"No")</f>
        <v>No</v>
      </c>
      <c r="S726" s="93">
        <f t="shared" si="17"/>
        <v>1</v>
      </c>
      <c r="T726" s="136"/>
      <c r="U726" s="3" t="str">
        <f t="shared" si="18"/>
        <v/>
      </c>
      <c r="V726" s="3"/>
      <c r="W726" s="3">
        <f t="shared" si="8"/>
        <v>0</v>
      </c>
    </row>
    <row r="727" ht="15.75" customHeight="1">
      <c r="B727" s="3" t="str">
        <f>'idp Prjimp'!N722</f>
        <v>Be1000rdrick McKinney</v>
      </c>
      <c r="C727" s="3" t="str">
        <f>'idp Prjimp'!C722</f>
        <v>lb</v>
      </c>
      <c r="D727" s="3">
        <f>'idp Prjimp'!D722</f>
        <v>39.51785</v>
      </c>
      <c r="E727" s="3">
        <f>'idp Prjimp'!E722</f>
        <v>0.768414</v>
      </c>
      <c r="F727" s="3">
        <f>'idp Prjimp'!F722</f>
        <v>1.247218</v>
      </c>
      <c r="G727" s="3">
        <f>'idp Prjimp'!G722</f>
        <v>0.49107</v>
      </c>
      <c r="H727" s="3">
        <f>'idp Prjimp'!H722</f>
        <v>3.252529</v>
      </c>
      <c r="I727" s="3">
        <f>'idp Prjimp'!I722</f>
        <v>1.645798</v>
      </c>
      <c r="J727" s="3">
        <f>'idp Prjimp'!J722</f>
        <v>71.20554</v>
      </c>
      <c r="K727" s="3">
        <f>'idp Prjimp'!K722</f>
        <v>0</v>
      </c>
      <c r="L727" s="3" t="str">
        <f>'idp Prjimp'!L722</f>
        <v/>
      </c>
      <c r="M727" s="3">
        <f t="shared" si="4"/>
        <v>0</v>
      </c>
      <c r="N727" s="3">
        <f t="shared" si="14"/>
        <v>0</v>
      </c>
      <c r="O727" s="3">
        <f t="shared" si="15"/>
        <v>0</v>
      </c>
      <c r="P727" s="100"/>
      <c r="Q727" s="3" t="str">
        <f t="shared" si="16"/>
        <v>#REF!</v>
      </c>
      <c r="R727" s="3" t="str">
        <f t="array" ref="R727">IFERROR(INDEX(Overall!$C$3:$C$389,MATCH(B727,Overall!$D$3:$D$389,0)),"No")</f>
        <v>No</v>
      </c>
      <c r="S727" s="93">
        <f t="shared" si="17"/>
        <v>1</v>
      </c>
      <c r="T727" s="136"/>
      <c r="U727" s="3" t="str">
        <f t="shared" si="18"/>
        <v/>
      </c>
      <c r="V727" s="3"/>
      <c r="W727" s="3">
        <f t="shared" si="8"/>
        <v>0</v>
      </c>
    </row>
    <row r="728" ht="15.75" customHeight="1">
      <c r="B728" s="3" t="str">
        <f>'idp Prjimp'!N723</f>
        <v>Kwon Alexander</v>
      </c>
      <c r="C728" s="3" t="str">
        <f>'idp Prjimp'!C723</f>
        <v>lb</v>
      </c>
      <c r="D728" s="3">
        <f>'idp Prjimp'!D723</f>
        <v>22.6568</v>
      </c>
      <c r="E728" s="3">
        <f>'idp Prjimp'!E723</f>
        <v>1.768414</v>
      </c>
      <c r="F728" s="3">
        <f>'idp Prjimp'!F723</f>
        <v>0.638054</v>
      </c>
      <c r="G728" s="3">
        <f>'idp Prjimp'!G723</f>
        <v>0.831829</v>
      </c>
      <c r="H728" s="3">
        <f>'idp Prjimp'!H723</f>
        <v>5.039533</v>
      </c>
      <c r="I728" s="3">
        <f>'idp Prjimp'!I723</f>
        <v>1.09251</v>
      </c>
      <c r="J728" s="3">
        <f>'idp Prjimp'!J723</f>
        <v>59.32875</v>
      </c>
      <c r="K728" s="3">
        <f>'idp Prjimp'!K723</f>
        <v>0</v>
      </c>
      <c r="L728" s="3" t="str">
        <f>'idp Prjimp'!L723</f>
        <v/>
      </c>
      <c r="M728" s="3">
        <f t="shared" si="4"/>
        <v>0</v>
      </c>
      <c r="N728" s="3">
        <f t="shared" si="14"/>
        <v>0</v>
      </c>
      <c r="O728" s="3">
        <f t="shared" si="15"/>
        <v>0</v>
      </c>
      <c r="P728" s="100"/>
      <c r="Q728" s="3" t="str">
        <f t="shared" si="16"/>
        <v>#REF!</v>
      </c>
      <c r="R728" s="3" t="str">
        <f t="array" ref="R728">IFERROR(INDEX(Overall!$C$3:$C$389,MATCH(B728,Overall!$D$3:$D$389,0)),"No")</f>
        <v>No</v>
      </c>
      <c r="S728" s="93">
        <f t="shared" si="17"/>
        <v>1</v>
      </c>
      <c r="T728" s="136"/>
      <c r="U728" s="3" t="str">
        <f t="shared" si="18"/>
        <v/>
      </c>
      <c r="V728" s="3"/>
      <c r="W728" s="3">
        <f t="shared" si="8"/>
        <v>0</v>
      </c>
    </row>
    <row r="729" ht="15.75" customHeight="1">
      <c r="B729" s="3" t="str">
        <f>'idp Prjimp'!N724</f>
        <v>Damien Wilson</v>
      </c>
      <c r="C729" s="3" t="str">
        <f>'idp Prjimp'!C724</f>
        <v>lb</v>
      </c>
      <c r="D729" s="3">
        <f>'idp Prjimp'!D724</f>
        <v>24.07592</v>
      </c>
      <c r="E729" s="3">
        <f>'idp Prjimp'!E724</f>
        <v>0.536827</v>
      </c>
      <c r="F729" s="3">
        <f>'idp Prjimp'!F724</f>
        <v>0.294436</v>
      </c>
      <c r="G729" s="3">
        <f>'idp Prjimp'!G724</f>
        <v>0.106498</v>
      </c>
      <c r="H729" s="3">
        <f>'idp Prjimp'!H724</f>
        <v>0.794669</v>
      </c>
      <c r="I729" s="3">
        <f>'idp Prjimp'!I724</f>
        <v>1.333482</v>
      </c>
      <c r="J729" s="3">
        <f>'idp Prjimp'!J724</f>
        <v>58.80774</v>
      </c>
      <c r="K729" s="3">
        <f>'idp Prjimp'!K724</f>
        <v>0</v>
      </c>
      <c r="L729" s="3" t="str">
        <f>'idp Prjimp'!L724</f>
        <v/>
      </c>
      <c r="M729" s="3">
        <f t="shared" si="4"/>
        <v>0</v>
      </c>
      <c r="N729" s="3">
        <f t="shared" si="14"/>
        <v>0</v>
      </c>
      <c r="O729" s="3">
        <f t="shared" si="15"/>
        <v>0</v>
      </c>
      <c r="P729" s="100"/>
      <c r="Q729" s="3" t="str">
        <f t="shared" si="16"/>
        <v>#REF!</v>
      </c>
      <c r="R729" s="3" t="str">
        <f t="array" ref="R729">IFERROR(INDEX(Overall!$C$3:$C$389,MATCH(B729,Overall!$D$3:$D$389,0)),"No")</f>
        <v>No</v>
      </c>
      <c r="S729" s="93">
        <f t="shared" si="17"/>
        <v>1</v>
      </c>
      <c r="T729" s="136"/>
      <c r="U729" s="3" t="str">
        <f t="shared" si="18"/>
        <v/>
      </c>
      <c r="V729" s="3"/>
      <c r="W729" s="3">
        <f t="shared" si="8"/>
        <v>0</v>
      </c>
    </row>
    <row r="730" ht="15.75" customHeight="1">
      <c r="B730" s="3" t="str">
        <f>'idp Prjimp'!N725</f>
        <v>David Mayo</v>
      </c>
      <c r="C730" s="3" t="str">
        <f>'idp Prjimp'!C725</f>
        <v>lb</v>
      </c>
      <c r="D730" s="3">
        <f>'idp Prjimp'!D725</f>
        <v>29.40014</v>
      </c>
      <c r="E730" s="3">
        <f>'idp Prjimp'!E725</f>
        <v>0</v>
      </c>
      <c r="F730" s="3">
        <f>'idp Prjimp'!F725</f>
        <v>0.606732</v>
      </c>
      <c r="G730" s="3">
        <f>'idp Prjimp'!G725</f>
        <v>0.119027</v>
      </c>
      <c r="H730" s="3">
        <f>'idp Prjimp'!H725</f>
        <v>1.567218</v>
      </c>
      <c r="I730" s="3">
        <f>'idp Prjimp'!I725</f>
        <v>2.622471</v>
      </c>
      <c r="J730" s="3">
        <f>'idp Prjimp'!J725</f>
        <v>61.16586</v>
      </c>
      <c r="K730" s="3">
        <f>'idp Prjimp'!K725</f>
        <v>0</v>
      </c>
      <c r="L730" s="3" t="str">
        <f>'idp Prjimp'!L725</f>
        <v/>
      </c>
      <c r="M730" s="3">
        <f t="shared" si="4"/>
        <v>0</v>
      </c>
      <c r="N730" s="3">
        <f t="shared" si="14"/>
        <v>0</v>
      </c>
      <c r="O730" s="3">
        <f t="shared" si="15"/>
        <v>0</v>
      </c>
      <c r="P730" s="100"/>
      <c r="Q730" s="3" t="str">
        <f t="shared" si="16"/>
        <v>#REF!</v>
      </c>
      <c r="R730" s="3" t="str">
        <f t="array" ref="R730">IFERROR(INDEX(Overall!$C$3:$C$389,MATCH(B730,Overall!$D$3:$D$389,0)),"No")</f>
        <v>No</v>
      </c>
      <c r="S730" s="93">
        <f t="shared" si="17"/>
        <v>1</v>
      </c>
      <c r="T730" s="136"/>
      <c r="U730" s="3" t="str">
        <f t="shared" si="18"/>
        <v/>
      </c>
      <c r="V730" s="3"/>
      <c r="W730" s="3">
        <f t="shared" si="8"/>
        <v>0</v>
      </c>
    </row>
    <row r="731" ht="15.75" customHeight="1">
      <c r="B731" s="3" t="str">
        <f>'idp Prjimp'!N726</f>
        <v>Neville Hewitt</v>
      </c>
      <c r="C731" s="3" t="str">
        <f>'idp Prjimp'!C726</f>
        <v>lb</v>
      </c>
      <c r="D731" s="3">
        <f>'idp Prjimp'!D726</f>
        <v>32.70109</v>
      </c>
      <c r="E731" s="3">
        <f>'idp Prjimp'!E726</f>
        <v>0.357885</v>
      </c>
      <c r="F731" s="3">
        <f>'idp Prjimp'!F726</f>
        <v>0.357885</v>
      </c>
      <c r="G731" s="3">
        <f>'idp Prjimp'!G726</f>
        <v>1.324221</v>
      </c>
      <c r="H731" s="3">
        <f>'idp Prjimp'!H726</f>
        <v>5.364212</v>
      </c>
      <c r="I731" s="3">
        <f>'idp Prjimp'!I726</f>
        <v>3.142115</v>
      </c>
      <c r="J731" s="3">
        <f>'idp Prjimp'!J726</f>
        <v>49.76615</v>
      </c>
      <c r="K731" s="3">
        <f>'idp Prjimp'!K726</f>
        <v>0</v>
      </c>
      <c r="L731" s="3" t="str">
        <f>'idp Prjimp'!L726</f>
        <v/>
      </c>
      <c r="M731" s="3">
        <f t="shared" si="4"/>
        <v>0</v>
      </c>
      <c r="N731" s="3">
        <f t="shared" si="14"/>
        <v>0</v>
      </c>
      <c r="O731" s="3">
        <f t="shared" si="15"/>
        <v>0</v>
      </c>
      <c r="P731" s="100"/>
      <c r="Q731" s="3" t="str">
        <f t="shared" si="16"/>
        <v>#REF!</v>
      </c>
      <c r="R731" s="3" t="str">
        <f t="array" ref="R731">IFERROR(INDEX(Overall!$C$3:$C$389,MATCH(B731,Overall!$D$3:$D$389,0)),"No")</f>
        <v>No</v>
      </c>
      <c r="S731" s="93">
        <f t="shared" si="17"/>
        <v>1</v>
      </c>
      <c r="T731" s="136"/>
      <c r="U731" s="3" t="str">
        <f t="shared" si="18"/>
        <v/>
      </c>
      <c r="V731" s="3"/>
      <c r="W731" s="3">
        <f t="shared" si="8"/>
        <v>0</v>
      </c>
    </row>
    <row r="732" ht="15.75" customHeight="1">
      <c r="B732" s="3" t="str">
        <f>'idp Prjimp'!N727</f>
        <v>Brandon King</v>
      </c>
      <c r="C732" s="3" t="str">
        <f>'idp Prjimp'!C727</f>
        <v>lb</v>
      </c>
      <c r="D732" s="3">
        <f>'idp Prjimp'!D727</f>
        <v>4.9</v>
      </c>
      <c r="E732" s="3">
        <f>'idp Prjimp'!E727</f>
        <v>0</v>
      </c>
      <c r="F732" s="3">
        <f>'idp Prjimp'!F727</f>
        <v>0</v>
      </c>
      <c r="G732" s="3">
        <f>'idp Prjimp'!G727</f>
        <v>0</v>
      </c>
      <c r="H732" s="3">
        <f>'idp Prjimp'!H727</f>
        <v>1</v>
      </c>
      <c r="I732" s="3">
        <f>'idp Prjimp'!I727</f>
        <v>0.1</v>
      </c>
      <c r="J732" s="3">
        <f>'idp Prjimp'!J727</f>
        <v>6.5</v>
      </c>
      <c r="K732" s="3">
        <f>'idp Prjimp'!K727</f>
        <v>0</v>
      </c>
      <c r="L732" s="3" t="str">
        <f>'idp Prjimp'!L727</f>
        <v/>
      </c>
      <c r="M732" s="3">
        <f t="shared" si="4"/>
        <v>0</v>
      </c>
      <c r="N732" s="3">
        <f t="shared" si="14"/>
        <v>0</v>
      </c>
      <c r="O732" s="3">
        <f t="shared" si="15"/>
        <v>0</v>
      </c>
      <c r="P732" s="100"/>
      <c r="Q732" s="3" t="str">
        <f t="shared" si="16"/>
        <v>#REF!</v>
      </c>
      <c r="R732" s="3" t="str">
        <f t="array" ref="R732">IFERROR(INDEX(Overall!$C$3:$C$389,MATCH(B732,Overall!$D$3:$D$389,0)),"No")</f>
        <v>No</v>
      </c>
      <c r="S732" s="93">
        <f t="shared" si="17"/>
        <v>1</v>
      </c>
      <c r="T732" s="136"/>
      <c r="U732" s="3" t="str">
        <f t="shared" si="18"/>
        <v/>
      </c>
      <c r="V732" s="3"/>
      <c r="W732" s="3">
        <f t="shared" si="8"/>
        <v>0</v>
      </c>
    </row>
    <row r="733" ht="15.75" customHeight="1">
      <c r="B733" s="3" t="str">
        <f>'idp Prjimp'!N728</f>
        <v>Justin March-Lillard</v>
      </c>
      <c r="C733" s="3" t="str">
        <f>'idp Prjimp'!C728</f>
        <v>lb</v>
      </c>
      <c r="D733" s="3">
        <f>'idp Prjimp'!D728</f>
        <v>3</v>
      </c>
      <c r="E733" s="3">
        <f>'idp Prjimp'!E728</f>
        <v>0</v>
      </c>
      <c r="F733" s="3">
        <f>'idp Prjimp'!F728</f>
        <v>0</v>
      </c>
      <c r="G733" s="3">
        <f>'idp Prjimp'!G728</f>
        <v>0.2</v>
      </c>
      <c r="H733" s="3">
        <f>'idp Prjimp'!H728</f>
        <v>2.9</v>
      </c>
      <c r="I733" s="3">
        <f>'idp Prjimp'!I728</f>
        <v>0</v>
      </c>
      <c r="J733" s="3">
        <f>'idp Prjimp'!J728</f>
        <v>9.2</v>
      </c>
      <c r="K733" s="3">
        <f>'idp Prjimp'!K728</f>
        <v>0</v>
      </c>
      <c r="L733" s="3" t="str">
        <f>'idp Prjimp'!L728</f>
        <v/>
      </c>
      <c r="M733" s="3">
        <f t="shared" si="4"/>
        <v>0</v>
      </c>
      <c r="N733" s="3">
        <f t="shared" si="14"/>
        <v>0</v>
      </c>
      <c r="O733" s="3">
        <f t="shared" si="15"/>
        <v>0</v>
      </c>
      <c r="P733" s="100"/>
      <c r="Q733" s="3" t="str">
        <f t="shared" si="16"/>
        <v>#REF!</v>
      </c>
      <c r="R733" s="3" t="str">
        <f t="array" ref="R733">IFERROR(INDEX(Overall!$C$3:$C$389,MATCH(B733,Overall!$D$3:$D$389,0)),"No")</f>
        <v>No</v>
      </c>
      <c r="S733" s="93">
        <f t="shared" si="17"/>
        <v>1</v>
      </c>
      <c r="T733" s="136"/>
      <c r="U733" s="3" t="str">
        <f t="shared" si="18"/>
        <v/>
      </c>
      <c r="V733" s="3"/>
      <c r="W733" s="3">
        <f t="shared" si="8"/>
        <v>0</v>
      </c>
    </row>
    <row r="734" ht="15.75" customHeight="1">
      <c r="B734" s="3" t="str">
        <f>'idp Prjimp'!N729</f>
        <v>Blake Martinez</v>
      </c>
      <c r="C734" s="3" t="str">
        <f>'idp Prjimp'!C729</f>
        <v>lb</v>
      </c>
      <c r="D734" s="3">
        <f>'idp Prjimp'!D729</f>
        <v>51.11997</v>
      </c>
      <c r="E734" s="3">
        <f>'idp Prjimp'!E729</f>
        <v>0.536827</v>
      </c>
      <c r="F734" s="3">
        <f>'idp Prjimp'!F729</f>
        <v>0.212996</v>
      </c>
      <c r="G734" s="3">
        <f>'idp Prjimp'!G729</f>
        <v>1.072315</v>
      </c>
      <c r="H734" s="3">
        <f>'idp Prjimp'!H729</f>
        <v>3.110389</v>
      </c>
      <c r="I734" s="3">
        <f>'idp Prjimp'!I729</f>
        <v>3.474961</v>
      </c>
      <c r="J734" s="3">
        <f>'idp Prjimp'!J729</f>
        <v>110.8958</v>
      </c>
      <c r="K734" s="3">
        <f>'idp Prjimp'!K729</f>
        <v>0</v>
      </c>
      <c r="L734" s="3" t="str">
        <f>'idp Prjimp'!L729</f>
        <v/>
      </c>
      <c r="M734" s="3">
        <f t="shared" si="4"/>
        <v>0</v>
      </c>
      <c r="N734" s="3">
        <f t="shared" si="14"/>
        <v>0</v>
      </c>
      <c r="O734" s="3">
        <f t="shared" si="15"/>
        <v>0</v>
      </c>
      <c r="P734" s="100"/>
      <c r="Q734" s="3" t="str">
        <f t="shared" si="16"/>
        <v>#REF!</v>
      </c>
      <c r="R734" s="3" t="str">
        <f t="array" ref="R734">IFERROR(INDEX(Overall!$C$3:$C$389,MATCH(B734,Overall!$D$3:$D$389,0)),"No")</f>
        <v>No</v>
      </c>
      <c r="S734" s="93">
        <f t="shared" si="17"/>
        <v>1</v>
      </c>
      <c r="T734" s="136"/>
      <c r="U734" s="3" t="str">
        <f t="shared" si="18"/>
        <v/>
      </c>
      <c r="V734" s="3"/>
      <c r="W734" s="3">
        <f t="shared" si="8"/>
        <v>0</v>
      </c>
    </row>
    <row r="735" ht="15.75" customHeight="1">
      <c r="B735" s="3" t="str">
        <f>'idp Prjimp'!N730</f>
        <v>Deion Jones</v>
      </c>
      <c r="C735" s="3" t="str">
        <f>'idp Prjimp'!C730</f>
        <v>lb</v>
      </c>
      <c r="D735" s="3">
        <f>'idp Prjimp'!D730</f>
        <v>43.5915</v>
      </c>
      <c r="E735" s="3">
        <f>'idp Prjimp'!E730</f>
        <v>0.768414</v>
      </c>
      <c r="F735" s="3">
        <f>'idp Prjimp'!F730</f>
        <v>0.909864</v>
      </c>
      <c r="G735" s="3">
        <f>'idp Prjimp'!G730</f>
        <v>1.827977</v>
      </c>
      <c r="H735" s="3">
        <f>'idp Prjimp'!H730</f>
        <v>6.92821</v>
      </c>
      <c r="I735" s="3">
        <f>'idp Prjimp'!I730</f>
        <v>0.930837</v>
      </c>
      <c r="J735" s="3">
        <f>'idp Prjimp'!J730</f>
        <v>90.94375</v>
      </c>
      <c r="K735" s="3">
        <f>'idp Prjimp'!K730</f>
        <v>0</v>
      </c>
      <c r="L735" s="3" t="str">
        <f>'idp Prjimp'!L730</f>
        <v/>
      </c>
      <c r="M735" s="3">
        <f t="shared" si="4"/>
        <v>0</v>
      </c>
      <c r="N735" s="3">
        <f t="shared" si="14"/>
        <v>0</v>
      </c>
      <c r="O735" s="3">
        <f t="shared" si="15"/>
        <v>0</v>
      </c>
      <c r="P735" s="100"/>
      <c r="Q735" s="3" t="str">
        <f t="shared" si="16"/>
        <v>#REF!</v>
      </c>
      <c r="R735" s="3" t="str">
        <f t="array" ref="R735">IFERROR(INDEX(Overall!$C$3:$C$389,MATCH(B735,Overall!$D$3:$D$389,0)),"No")</f>
        <v>No</v>
      </c>
      <c r="S735" s="93">
        <f t="shared" si="17"/>
        <v>1</v>
      </c>
      <c r="T735" s="136"/>
      <c r="U735" s="3" t="str">
        <f t="shared" si="18"/>
        <v/>
      </c>
      <c r="V735" s="3"/>
      <c r="W735" s="3">
        <f t="shared" si="8"/>
        <v>0</v>
      </c>
    </row>
    <row r="736" ht="15.75" customHeight="1">
      <c r="B736" s="3" t="str">
        <f>'idp Prjimp'!N731</f>
        <v>Joe Schobert</v>
      </c>
      <c r="C736" s="3" t="str">
        <f>'idp Prjimp'!C731</f>
        <v>lb</v>
      </c>
      <c r="D736" s="3">
        <f>'idp Prjimp'!D731</f>
        <v>49.96204</v>
      </c>
      <c r="E736" s="3">
        <f>'idp Prjimp'!E731</f>
        <v>2.166289</v>
      </c>
      <c r="F736" s="3">
        <f>'idp Prjimp'!F731</f>
        <v>1.035642</v>
      </c>
      <c r="G736" s="3">
        <f>'idp Prjimp'!G731</f>
        <v>1.922393</v>
      </c>
      <c r="H736" s="3">
        <f>'idp Prjimp'!H731</f>
        <v>6.044319</v>
      </c>
      <c r="I736" s="3">
        <f>'idp Prjimp'!I731</f>
        <v>2.108424</v>
      </c>
      <c r="J736" s="3">
        <f>'idp Prjimp'!J731</f>
        <v>101.5955</v>
      </c>
      <c r="K736" s="3">
        <f>'idp Prjimp'!K731</f>
        <v>0</v>
      </c>
      <c r="L736" s="3" t="str">
        <f>'idp Prjimp'!L731</f>
        <v/>
      </c>
      <c r="M736" s="3">
        <f t="shared" si="4"/>
        <v>0</v>
      </c>
      <c r="N736" s="3">
        <f t="shared" si="14"/>
        <v>0</v>
      </c>
      <c r="O736" s="3">
        <f t="shared" si="15"/>
        <v>0</v>
      </c>
      <c r="P736" s="100"/>
      <c r="Q736" s="3" t="str">
        <f t="shared" si="16"/>
        <v>#REF!</v>
      </c>
      <c r="R736" s="3" t="str">
        <f t="array" ref="R736">IFERROR(INDEX(Overall!$C$3:$C$389,MATCH(B736,Overall!$D$3:$D$389,0)),"No")</f>
        <v>No</v>
      </c>
      <c r="S736" s="93">
        <f t="shared" si="17"/>
        <v>1</v>
      </c>
      <c r="T736" s="136"/>
      <c r="U736" s="3" t="str">
        <f t="shared" si="18"/>
        <v/>
      </c>
      <c r="V736" s="3"/>
      <c r="W736" s="3">
        <f t="shared" si="8"/>
        <v>0</v>
      </c>
    </row>
    <row r="737" ht="15.75" customHeight="1">
      <c r="B737" s="3" t="str">
        <f>'idp Prjimp'!N732</f>
        <v>Tyler Matakevich</v>
      </c>
      <c r="C737" s="3" t="str">
        <f>'idp Prjimp'!C732</f>
        <v>lb</v>
      </c>
      <c r="D737" s="3">
        <f>'idp Prjimp'!D732</f>
        <v>0.03</v>
      </c>
      <c r="E737" s="3">
        <f>'idp Prjimp'!E732</f>
        <v>0</v>
      </c>
      <c r="F737" s="3">
        <f>'idp Prjimp'!F732</f>
        <v>0</v>
      </c>
      <c r="G737" s="3">
        <f>'idp Prjimp'!G732</f>
        <v>0</v>
      </c>
      <c r="H737" s="3">
        <f>'idp Prjimp'!H732</f>
        <v>0</v>
      </c>
      <c r="I737" s="3">
        <f>'idp Prjimp'!I732</f>
        <v>0</v>
      </c>
      <c r="J737" s="3">
        <f>'idp Prjimp'!J732</f>
        <v>0</v>
      </c>
      <c r="K737" s="3">
        <f>'idp Prjimp'!K732</f>
        <v>0</v>
      </c>
      <c r="L737" s="3" t="str">
        <f>'idp Prjimp'!L732</f>
        <v/>
      </c>
      <c r="M737" s="3">
        <f t="shared" si="4"/>
        <v>0</v>
      </c>
      <c r="N737" s="3">
        <f t="shared" si="14"/>
        <v>0</v>
      </c>
      <c r="O737" s="3">
        <f t="shared" si="15"/>
        <v>0</v>
      </c>
      <c r="P737" s="100"/>
      <c r="Q737" s="3" t="str">
        <f t="shared" si="16"/>
        <v>#REF!</v>
      </c>
      <c r="R737" s="3" t="str">
        <f t="array" ref="R737">IFERROR(INDEX(Overall!$C$3:$C$389,MATCH(B737,Overall!$D$3:$D$389,0)),"No")</f>
        <v>No</v>
      </c>
      <c r="S737" s="93">
        <f t="shared" si="17"/>
        <v>1</v>
      </c>
      <c r="T737" s="136"/>
      <c r="U737" s="3" t="str">
        <f t="shared" si="18"/>
        <v/>
      </c>
      <c r="V737" s="3"/>
      <c r="W737" s="3">
        <f t="shared" si="8"/>
        <v>0</v>
      </c>
    </row>
    <row r="738" ht="15.75" customHeight="1">
      <c r="B738" s="3" t="str">
        <f>'idp Prjimp'!N733</f>
        <v>DeVondre Campbell</v>
      </c>
      <c r="C738" s="3" t="str">
        <f>'idp Prjimp'!C733</f>
        <v>lb</v>
      </c>
      <c r="D738" s="3">
        <f>'idp Prjimp'!D733</f>
        <v>32.45482</v>
      </c>
      <c r="E738" s="3">
        <f>'idp Prjimp'!E733</f>
        <v>2.119972</v>
      </c>
      <c r="F738" s="3">
        <f>'idp Prjimp'!F733</f>
        <v>1.394222</v>
      </c>
      <c r="G738" s="3">
        <f>'idp Prjimp'!G733</f>
        <v>0.862665</v>
      </c>
      <c r="H738" s="3">
        <f>'idp Prjimp'!H733</f>
        <v>3.719086</v>
      </c>
      <c r="I738" s="3">
        <f>'idp Prjimp'!I733</f>
        <v>1.913482</v>
      </c>
      <c r="J738" s="3">
        <f>'idp Prjimp'!J733</f>
        <v>82.13484</v>
      </c>
      <c r="K738" s="3">
        <f>'idp Prjimp'!K733</f>
        <v>0</v>
      </c>
      <c r="L738" s="3" t="str">
        <f>'idp Prjimp'!L733</f>
        <v/>
      </c>
      <c r="M738" s="3">
        <f t="shared" si="4"/>
        <v>0</v>
      </c>
      <c r="N738" s="3">
        <f t="shared" si="14"/>
        <v>0</v>
      </c>
      <c r="O738" s="3">
        <f t="shared" si="15"/>
        <v>0</v>
      </c>
      <c r="P738" s="100"/>
      <c r="Q738" s="3" t="str">
        <f t="shared" si="16"/>
        <v>#REF!</v>
      </c>
      <c r="R738" s="3" t="str">
        <f t="array" ref="R738">IFERROR(INDEX(Overall!$C$3:$C$389,MATCH(B738,Overall!$D$3:$D$389,0)),"No")</f>
        <v>No</v>
      </c>
      <c r="S738" s="93">
        <f t="shared" si="17"/>
        <v>1</v>
      </c>
      <c r="T738" s="136"/>
      <c r="U738" s="3" t="str">
        <f t="shared" si="18"/>
        <v/>
      </c>
      <c r="V738" s="3"/>
      <c r="W738" s="3">
        <f t="shared" si="8"/>
        <v>0</v>
      </c>
    </row>
    <row r="739" ht="15.75" customHeight="1">
      <c r="B739" s="3" t="str">
        <f>'idp Prjimp'!N734</f>
        <v>Jordan Jenkins</v>
      </c>
      <c r="C739" s="3" t="str">
        <f>'idp Prjimp'!C734</f>
        <v>lb</v>
      </c>
      <c r="D739" s="3">
        <f>'idp Prjimp'!D734</f>
        <v>14.05746</v>
      </c>
      <c r="E739" s="3">
        <f>'idp Prjimp'!E734</f>
        <v>1.845609</v>
      </c>
      <c r="F739" s="3">
        <f>'idp Prjimp'!F734</f>
        <v>0.67856</v>
      </c>
      <c r="G739" s="3">
        <f>'idp Prjimp'!G734</f>
        <v>0.062646</v>
      </c>
      <c r="H739" s="3">
        <f>'idp Prjimp'!H734</f>
        <v>2.920473</v>
      </c>
      <c r="I739" s="3">
        <f>'idp Prjimp'!I734</f>
        <v>7.232315</v>
      </c>
      <c r="J739" s="3">
        <f>'idp Prjimp'!J734</f>
        <v>41.92875</v>
      </c>
      <c r="K739" s="3">
        <f>'idp Prjimp'!K734</f>
        <v>0</v>
      </c>
      <c r="L739" s="3" t="str">
        <f>'idp Prjimp'!L734</f>
        <v/>
      </c>
      <c r="M739" s="3">
        <f t="shared" si="4"/>
        <v>0</v>
      </c>
      <c r="N739" s="3">
        <f t="shared" si="14"/>
        <v>0</v>
      </c>
      <c r="O739" s="3">
        <f t="shared" si="15"/>
        <v>0</v>
      </c>
      <c r="P739" s="100"/>
      <c r="Q739" s="3" t="str">
        <f t="shared" si="16"/>
        <v>#REF!</v>
      </c>
      <c r="R739" s="3" t="str">
        <f t="array" ref="R739">IFERROR(INDEX(Overall!$C$3:$C$389,MATCH(B739,Overall!$D$3:$D$389,0)),"No")</f>
        <v>No</v>
      </c>
      <c r="S739" s="93">
        <f t="shared" si="17"/>
        <v>1</v>
      </c>
      <c r="T739" s="136"/>
      <c r="U739" s="3" t="str">
        <f t="shared" si="18"/>
        <v/>
      </c>
      <c r="V739" s="3"/>
      <c r="W739" s="3">
        <f t="shared" si="8"/>
        <v>0</v>
      </c>
    </row>
    <row r="740" ht="15.75" customHeight="1">
      <c r="B740" s="3" t="str">
        <f>'idp Prjimp'!N735</f>
        <v>Leo1000rd Floyd</v>
      </c>
      <c r="C740" s="3" t="str">
        <f>'idp Prjimp'!C735</f>
        <v>lb</v>
      </c>
      <c r="D740" s="3">
        <f>'idp Prjimp'!D735</f>
        <v>15.59377</v>
      </c>
      <c r="E740" s="3">
        <f>'idp Prjimp'!E735</f>
        <v>0.602125</v>
      </c>
      <c r="F740" s="3">
        <f>'idp Prjimp'!F735</f>
        <v>0.440467</v>
      </c>
      <c r="G740" s="3">
        <f>'idp Prjimp'!G735</f>
        <v>0.187938</v>
      </c>
      <c r="H740" s="3">
        <f>'idp Prjimp'!H735</f>
        <v>2.014494</v>
      </c>
      <c r="I740" s="3">
        <f>'idp Prjimp'!I735</f>
        <v>2.801654</v>
      </c>
      <c r="J740" s="3">
        <f>'idp Prjimp'!J735</f>
        <v>48.35905</v>
      </c>
      <c r="K740" s="3">
        <f>'idp Prjimp'!K735</f>
        <v>0</v>
      </c>
      <c r="L740" s="3" t="str">
        <f>'idp Prjimp'!L735</f>
        <v/>
      </c>
      <c r="M740" s="3">
        <f t="shared" si="4"/>
        <v>0</v>
      </c>
      <c r="N740" s="3">
        <f t="shared" si="14"/>
        <v>0</v>
      </c>
      <c r="O740" s="3">
        <f t="shared" si="15"/>
        <v>0</v>
      </c>
      <c r="P740" s="100"/>
      <c r="Q740" s="3" t="str">
        <f t="shared" si="16"/>
        <v>#REF!</v>
      </c>
      <c r="R740" s="3" t="str">
        <f t="array" ref="R740">IFERROR(INDEX(Overall!$C$3:$C$389,MATCH(B740,Overall!$D$3:$D$389,0)),"No")</f>
        <v>No</v>
      </c>
      <c r="S740" s="93">
        <f t="shared" si="17"/>
        <v>1</v>
      </c>
      <c r="T740" s="136"/>
      <c r="U740" s="3" t="str">
        <f t="shared" si="18"/>
        <v/>
      </c>
      <c r="V740" s="3"/>
      <c r="W740" s="3">
        <f t="shared" si="8"/>
        <v>0</v>
      </c>
    </row>
    <row r="741" ht="15.75" customHeight="1">
      <c r="B741" s="3" t="str">
        <f>'idp Prjimp'!N736</f>
        <v>Nick Kwiatkoski</v>
      </c>
      <c r="C741" s="3" t="str">
        <f>'idp Prjimp'!C736</f>
        <v>lb</v>
      </c>
      <c r="D741" s="3">
        <f>'idp Prjimp'!D736</f>
        <v>22.92635</v>
      </c>
      <c r="E741" s="3">
        <f>'idp Prjimp'!E736</f>
        <v>0.768414</v>
      </c>
      <c r="F741" s="3">
        <f>'idp Prjimp'!F736</f>
        <v>0.238054</v>
      </c>
      <c r="G741" s="3">
        <f>'idp Prjimp'!G736</f>
        <v>0.663113</v>
      </c>
      <c r="H741" s="3">
        <f>'idp Prjimp'!H736</f>
        <v>3.446751</v>
      </c>
      <c r="I741" s="3">
        <f>'idp Prjimp'!I736</f>
        <v>2.280233</v>
      </c>
      <c r="J741" s="3">
        <f>'idp Prjimp'!J736</f>
        <v>60.97091</v>
      </c>
      <c r="K741" s="3">
        <f>'idp Prjimp'!K736</f>
        <v>0</v>
      </c>
      <c r="L741" s="3" t="str">
        <f>'idp Prjimp'!L736</f>
        <v/>
      </c>
      <c r="M741" s="3">
        <f t="shared" si="4"/>
        <v>0</v>
      </c>
      <c r="N741" s="3">
        <f t="shared" si="14"/>
        <v>0</v>
      </c>
      <c r="O741" s="3">
        <f t="shared" si="15"/>
        <v>0</v>
      </c>
      <c r="P741" s="100"/>
      <c r="Q741" s="3" t="str">
        <f t="shared" si="16"/>
        <v>#REF!</v>
      </c>
      <c r="R741" s="3" t="str">
        <f t="array" ref="R741">IFERROR(INDEX(Overall!$C$3:$C$389,MATCH(B741,Overall!$D$3:$D$389,0)),"No")</f>
        <v>No</v>
      </c>
      <c r="S741" s="93">
        <f t="shared" si="17"/>
        <v>1</v>
      </c>
      <c r="T741" s="136"/>
      <c r="U741" s="3" t="str">
        <f t="shared" si="18"/>
        <v/>
      </c>
      <c r="V741" s="3"/>
      <c r="W741" s="3">
        <f t="shared" si="8"/>
        <v>0</v>
      </c>
    </row>
    <row r="742" ht="15.75" customHeight="1">
      <c r="B742" s="3" t="str">
        <f>'idp Prjimp'!N737</f>
        <v>Jaylon Smith</v>
      </c>
      <c r="C742" s="3" t="str">
        <f>'idp Prjimp'!C737</f>
        <v>lb</v>
      </c>
      <c r="D742" s="3">
        <f>'idp Prjimp'!D737</f>
        <v>52.50113</v>
      </c>
      <c r="E742" s="3">
        <f>'idp Prjimp'!E737</f>
        <v>2.49051</v>
      </c>
      <c r="F742" s="3">
        <f>'idp Prjimp'!F737</f>
        <v>1.476148</v>
      </c>
      <c r="G742" s="3">
        <f>'idp Prjimp'!G737</f>
        <v>1.183619</v>
      </c>
      <c r="H742" s="3">
        <f>'idp Prjimp'!H737</f>
        <v>7.025195</v>
      </c>
      <c r="I742" s="3">
        <f>'idp Prjimp'!I737</f>
        <v>2.800467</v>
      </c>
      <c r="J742" s="3">
        <f>'idp Prjimp'!J737</f>
        <v>102.5829</v>
      </c>
      <c r="K742" s="3">
        <f>'idp Prjimp'!K737</f>
        <v>0</v>
      </c>
      <c r="L742" s="3" t="str">
        <f>'idp Prjimp'!L737</f>
        <v/>
      </c>
      <c r="M742" s="3">
        <f t="shared" si="4"/>
        <v>0</v>
      </c>
      <c r="N742" s="3">
        <f t="shared" si="14"/>
        <v>0</v>
      </c>
      <c r="O742" s="3">
        <f t="shared" si="15"/>
        <v>0</v>
      </c>
      <c r="P742" s="100"/>
      <c r="Q742" s="3" t="str">
        <f t="shared" si="16"/>
        <v>#REF!</v>
      </c>
      <c r="R742" s="3" t="str">
        <f t="array" ref="R742">IFERROR(INDEX(Overall!$C$3:$C$389,MATCH(B742,Overall!$D$3:$D$389,0)),"No")</f>
        <v>No</v>
      </c>
      <c r="S742" s="93">
        <f t="shared" si="17"/>
        <v>1</v>
      </c>
      <c r="T742" s="136"/>
      <c r="U742" s="3" t="str">
        <f t="shared" si="18"/>
        <v/>
      </c>
      <c r="V742" s="3"/>
      <c r="W742" s="3">
        <f t="shared" si="8"/>
        <v>0</v>
      </c>
    </row>
    <row r="743" ht="15.75" customHeight="1">
      <c r="B743" s="3" t="str">
        <f>'idp Prjimp'!N738</f>
        <v>Myles Jack</v>
      </c>
      <c r="C743" s="3" t="str">
        <f>'idp Prjimp'!C738</f>
        <v>lb</v>
      </c>
      <c r="D743" s="3">
        <f>'idp Prjimp'!D738</f>
        <v>28.84207</v>
      </c>
      <c r="E743" s="3">
        <f>'idp Prjimp'!E738</f>
        <v>0.536827</v>
      </c>
      <c r="F743" s="3">
        <f>'idp Prjimp'!F738</f>
        <v>0.493969</v>
      </c>
      <c r="G743" s="3">
        <f>'idp Prjimp'!G738</f>
        <v>0.684339</v>
      </c>
      <c r="H743" s="3">
        <f>'idp Prjimp'!H738</f>
        <v>2.524805</v>
      </c>
      <c r="I743" s="3">
        <f>'idp Prjimp'!I738</f>
        <v>1.520739</v>
      </c>
      <c r="J743" s="3">
        <f>'idp Prjimp'!J738</f>
        <v>71.64416</v>
      </c>
      <c r="K743" s="3">
        <f>'idp Prjimp'!K738</f>
        <v>0</v>
      </c>
      <c r="L743" s="3" t="str">
        <f>'idp Prjimp'!L738</f>
        <v/>
      </c>
      <c r="M743" s="3">
        <f t="shared" si="4"/>
        <v>0</v>
      </c>
      <c r="N743" s="3">
        <f t="shared" si="14"/>
        <v>0</v>
      </c>
      <c r="O743" s="3">
        <f t="shared" si="15"/>
        <v>0</v>
      </c>
      <c r="P743" s="100"/>
      <c r="Q743" s="3" t="str">
        <f t="shared" si="16"/>
        <v>#REF!</v>
      </c>
      <c r="R743" s="3" t="str">
        <f t="array" ref="R743">IFERROR(INDEX(Overall!$C$3:$C$389,MATCH(B743,Overall!$D$3:$D$389,0)),"No")</f>
        <v>No</v>
      </c>
      <c r="S743" s="93">
        <f t="shared" si="17"/>
        <v>1</v>
      </c>
      <c r="T743" s="136"/>
      <c r="U743" s="3" t="str">
        <f t="shared" si="18"/>
        <v/>
      </c>
      <c r="V743" s="3"/>
      <c r="W743" s="3">
        <f t="shared" si="8"/>
        <v>0</v>
      </c>
    </row>
    <row r="744" ht="15.75" customHeight="1">
      <c r="B744" s="3" t="str">
        <f>'idp Prjimp'!N739</f>
        <v>Kyler Fackrell</v>
      </c>
      <c r="C744" s="3" t="str">
        <f>'idp Prjimp'!C739</f>
        <v>lb</v>
      </c>
      <c r="D744" s="3">
        <f>'idp Prjimp'!D739</f>
        <v>15.46317</v>
      </c>
      <c r="E744" s="3">
        <f>'idp Prjimp'!E739</f>
        <v>0.185269</v>
      </c>
      <c r="F744" s="3">
        <f>'idp Prjimp'!F739</f>
        <v>0.281907</v>
      </c>
      <c r="G744" s="3">
        <f>'idp Prjimp'!G739</f>
        <v>0.303132</v>
      </c>
      <c r="H744" s="3">
        <f>'idp Prjimp'!H739</f>
        <v>1.497821</v>
      </c>
      <c r="I744" s="3">
        <f>'idp Prjimp'!I739</f>
        <v>3.013444</v>
      </c>
      <c r="J744" s="3">
        <f>'idp Prjimp'!J739</f>
        <v>40.16737</v>
      </c>
      <c r="K744" s="3">
        <f>'idp Prjimp'!K739</f>
        <v>0</v>
      </c>
      <c r="L744" s="3" t="str">
        <f>'idp Prjimp'!L739</f>
        <v/>
      </c>
      <c r="M744" s="3">
        <f t="shared" si="4"/>
        <v>0</v>
      </c>
      <c r="N744" s="3">
        <f t="shared" si="14"/>
        <v>0</v>
      </c>
      <c r="O744" s="3">
        <f t="shared" si="15"/>
        <v>0</v>
      </c>
      <c r="P744" s="100"/>
      <c r="Q744" s="3" t="str">
        <f t="shared" si="16"/>
        <v>#REF!</v>
      </c>
      <c r="R744" s="3" t="str">
        <f t="array" ref="R744">IFERROR(INDEX(Overall!$C$3:$C$389,MATCH(B744,Overall!$D$3:$D$389,0)),"No")</f>
        <v>No</v>
      </c>
      <c r="S744" s="93">
        <f t="shared" si="17"/>
        <v>1</v>
      </c>
      <c r="T744" s="136"/>
      <c r="U744" s="3" t="str">
        <f t="shared" si="18"/>
        <v/>
      </c>
      <c r="V744" s="3"/>
      <c r="W744" s="3">
        <f t="shared" si="8"/>
        <v>0</v>
      </c>
    </row>
    <row r="745" ht="15.75" customHeight="1">
      <c r="B745" s="3" t="str">
        <f>'idp Prjimp'!N740</f>
        <v>Matt Judon</v>
      </c>
      <c r="C745" s="3" t="str">
        <f>'idp Prjimp'!C740</f>
        <v>lb</v>
      </c>
      <c r="D745" s="3">
        <f>'idp Prjimp'!D740</f>
        <v>15.85269</v>
      </c>
      <c r="E745" s="3">
        <f>'idp Prjimp'!E740</f>
        <v>2.675779</v>
      </c>
      <c r="F745" s="3">
        <f>'idp Prjimp'!F740</f>
        <v>0.594202</v>
      </c>
      <c r="G745" s="3">
        <f>'idp Prjimp'!G740</f>
        <v>0.093969</v>
      </c>
      <c r="H745" s="3">
        <f>'idp Prjimp'!H740</f>
        <v>1.15321</v>
      </c>
      <c r="I745" s="3">
        <f>'idp Prjimp'!I740</f>
        <v>8.42284</v>
      </c>
      <c r="J745" s="3">
        <f>'idp Prjimp'!J740</f>
        <v>54.47866</v>
      </c>
      <c r="K745" s="3">
        <f>'idp Prjimp'!K740</f>
        <v>0</v>
      </c>
      <c r="L745" s="3" t="str">
        <f>'idp Prjimp'!L740</f>
        <v/>
      </c>
      <c r="M745" s="3">
        <f t="shared" si="4"/>
        <v>0</v>
      </c>
      <c r="N745" s="3">
        <f t="shared" si="14"/>
        <v>0</v>
      </c>
      <c r="O745" s="3">
        <f t="shared" si="15"/>
        <v>0</v>
      </c>
      <c r="P745" s="100"/>
      <c r="Q745" s="3" t="str">
        <f t="shared" si="16"/>
        <v>#REF!</v>
      </c>
      <c r="R745" s="3" t="str">
        <f t="array" ref="R745">IFERROR(INDEX(Overall!$C$3:$C$389,MATCH(B745,Overall!$D$3:$D$389,0)),"No")</f>
        <v>No</v>
      </c>
      <c r="S745" s="93">
        <f t="shared" si="17"/>
        <v>1</v>
      </c>
      <c r="T745" s="136"/>
      <c r="U745" s="3" t="str">
        <f t="shared" si="18"/>
        <v/>
      </c>
      <c r="V745" s="3"/>
      <c r="W745" s="3">
        <f t="shared" si="8"/>
        <v>0</v>
      </c>
    </row>
    <row r="746" ht="15.75" customHeight="1">
      <c r="B746" s="3" t="str">
        <f>'idp Prjimp'!N741</f>
        <v>B.J. Goodson</v>
      </c>
      <c r="C746" s="3" t="str">
        <f>'idp Prjimp'!C741</f>
        <v>lb</v>
      </c>
      <c r="D746" s="3">
        <f>'idp Prjimp'!D741</f>
        <v>8.8</v>
      </c>
      <c r="E746" s="3">
        <f>'idp Prjimp'!E741</f>
        <v>0</v>
      </c>
      <c r="F746" s="3">
        <f>'idp Prjimp'!F741</f>
        <v>0</v>
      </c>
      <c r="G746" s="3">
        <f>'idp Prjimp'!G741</f>
        <v>0</v>
      </c>
      <c r="H746" s="3">
        <f>'idp Prjimp'!H741</f>
        <v>0</v>
      </c>
      <c r="I746" s="3">
        <f>'idp Prjimp'!I741</f>
        <v>0</v>
      </c>
      <c r="J746" s="3">
        <f>'idp Prjimp'!J741</f>
        <v>14.1</v>
      </c>
      <c r="K746" s="3">
        <f>'idp Prjimp'!K741</f>
        <v>0</v>
      </c>
      <c r="L746" s="3" t="str">
        <f>'idp Prjimp'!L741</f>
        <v/>
      </c>
      <c r="M746" s="3">
        <f t="shared" si="4"/>
        <v>0</v>
      </c>
      <c r="N746" s="3">
        <f t="shared" si="14"/>
        <v>0</v>
      </c>
      <c r="O746" s="3">
        <f t="shared" si="15"/>
        <v>0</v>
      </c>
      <c r="P746" s="100"/>
      <c r="Q746" s="3" t="str">
        <f t="shared" si="16"/>
        <v>#REF!</v>
      </c>
      <c r="R746" s="3" t="str">
        <f t="array" ref="R746">IFERROR(INDEX(Overall!$C$3:$C$389,MATCH(B746,Overall!$D$3:$D$389,0)),"No")</f>
        <v>No</v>
      </c>
      <c r="S746" s="93">
        <f t="shared" si="17"/>
        <v>1</v>
      </c>
      <c r="T746" s="136"/>
      <c r="U746" s="3" t="str">
        <f t="shared" si="18"/>
        <v/>
      </c>
      <c r="V746" s="3"/>
      <c r="W746" s="3">
        <f t="shared" si="8"/>
        <v>0</v>
      </c>
    </row>
    <row r="747" ht="15.75" customHeight="1">
      <c r="B747" s="3" t="str">
        <f>'idp Prjimp'!N742</f>
        <v>Nick Vigil</v>
      </c>
      <c r="C747" s="3" t="str">
        <f>'idp Prjimp'!C742</f>
        <v>lb</v>
      </c>
      <c r="D747" s="3">
        <f>'idp Prjimp'!D742</f>
        <v>34.6</v>
      </c>
      <c r="E747" s="3">
        <f>'idp Prjimp'!E742</f>
        <v>0.9</v>
      </c>
      <c r="F747" s="3">
        <f>'idp Prjimp'!F742</f>
        <v>0.847304</v>
      </c>
      <c r="G747" s="3">
        <f>'idp Prjimp'!G742</f>
        <v>1.666379</v>
      </c>
      <c r="H747" s="3">
        <f>'idp Prjimp'!H742</f>
        <v>3.421387</v>
      </c>
      <c r="I747" s="3">
        <f>'idp Prjimp'!I742</f>
        <v>0.703421</v>
      </c>
      <c r="J747" s="3">
        <f>'idp Prjimp'!J742</f>
        <v>89.531</v>
      </c>
      <c r="K747" s="3">
        <f>'idp Prjimp'!K742</f>
        <v>0</v>
      </c>
      <c r="L747" s="3" t="str">
        <f>'idp Prjimp'!L742</f>
        <v/>
      </c>
      <c r="M747" s="3">
        <f t="shared" si="4"/>
        <v>0</v>
      </c>
      <c r="N747" s="3">
        <f t="shared" si="14"/>
        <v>0</v>
      </c>
      <c r="O747" s="3">
        <f t="shared" si="15"/>
        <v>0</v>
      </c>
      <c r="P747" s="100"/>
      <c r="Q747" s="3" t="str">
        <f t="shared" si="16"/>
        <v>#REF!</v>
      </c>
      <c r="R747" s="3" t="str">
        <f t="array" ref="R747">IFERROR(INDEX(Overall!$C$3:$C$389,MATCH(B747,Overall!$D$3:$D$389,0)),"No")</f>
        <v>No</v>
      </c>
      <c r="S747" s="93">
        <f t="shared" si="17"/>
        <v>1</v>
      </c>
      <c r="T747" s="136"/>
      <c r="U747" s="3" t="str">
        <f t="shared" si="18"/>
        <v/>
      </c>
      <c r="V747" s="3"/>
      <c r="W747" s="3">
        <f t="shared" si="8"/>
        <v>0</v>
      </c>
    </row>
    <row r="748" ht="15.75" customHeight="1">
      <c r="B748" s="3" t="str">
        <f>'idp Prjimp'!N743</f>
        <v>Elandon Roberts</v>
      </c>
      <c r="C748" s="3" t="str">
        <f>'idp Prjimp'!C743</f>
        <v>lb</v>
      </c>
      <c r="D748" s="3">
        <f>'idp Prjimp'!D743</f>
        <v>15</v>
      </c>
      <c r="E748" s="3">
        <f>'idp Prjimp'!E743</f>
        <v>0</v>
      </c>
      <c r="F748" s="3">
        <f>'idp Prjimp'!F743</f>
        <v>0.515994</v>
      </c>
      <c r="G748" s="3">
        <f>'idp Prjimp'!G743</f>
        <v>0.158767</v>
      </c>
      <c r="H748" s="3">
        <f>'idp Prjimp'!H743</f>
        <v>1.532758</v>
      </c>
      <c r="I748" s="3">
        <f>'idp Prjimp'!I743</f>
        <v>1.327889</v>
      </c>
      <c r="J748" s="3">
        <f>'idp Prjimp'!J743</f>
        <v>50.8502</v>
      </c>
      <c r="K748" s="3">
        <f>'idp Prjimp'!K743</f>
        <v>0</v>
      </c>
      <c r="L748" s="3" t="str">
        <f>'idp Prjimp'!L743</f>
        <v/>
      </c>
      <c r="M748" s="3">
        <f t="shared" si="4"/>
        <v>0</v>
      </c>
      <c r="N748" s="3">
        <f t="shared" si="14"/>
        <v>0</v>
      </c>
      <c r="O748" s="3">
        <f t="shared" si="15"/>
        <v>0</v>
      </c>
      <c r="P748" s="100"/>
      <c r="Q748" s="3" t="str">
        <f t="shared" si="16"/>
        <v>#REF!</v>
      </c>
      <c r="R748" s="3" t="str">
        <f t="array" ref="R748">IFERROR(INDEX(Overall!$C$3:$C$389,MATCH(B748,Overall!$D$3:$D$389,0)),"No")</f>
        <v>No</v>
      </c>
      <c r="S748" s="93">
        <f t="shared" si="17"/>
        <v>1</v>
      </c>
      <c r="T748" s="136"/>
      <c r="U748" s="3" t="str">
        <f t="shared" si="18"/>
        <v/>
      </c>
      <c r="V748" s="3"/>
      <c r="W748" s="3">
        <f t="shared" si="8"/>
        <v>0</v>
      </c>
    </row>
    <row r="749" ht="15.75" customHeight="1">
      <c r="B749" s="3" t="str">
        <f>'idp Prjimp'!N744</f>
        <v>Jatavis Brown</v>
      </c>
      <c r="C749" s="3" t="str">
        <f>'idp Prjimp'!C744</f>
        <v>lb</v>
      </c>
      <c r="D749" s="3">
        <f>'idp Prjimp'!D744</f>
        <v>19.67665</v>
      </c>
      <c r="E749" s="3">
        <f>'idp Prjimp'!E744</f>
        <v>0.435883</v>
      </c>
      <c r="F749" s="3">
        <f>'idp Prjimp'!F744</f>
        <v>0.435883</v>
      </c>
      <c r="G749" s="3">
        <f>'idp Prjimp'!G744</f>
        <v>0.225647</v>
      </c>
      <c r="H749" s="3">
        <f>'idp Prjimp'!H744</f>
        <v>1.225647</v>
      </c>
      <c r="I749" s="3">
        <f>'idp Prjimp'!I744</f>
        <v>0.441524</v>
      </c>
      <c r="J749" s="3">
        <f>'idp Prjimp'!J744</f>
        <v>32.96366</v>
      </c>
      <c r="K749" s="3">
        <f>'idp Prjimp'!K744</f>
        <v>0</v>
      </c>
      <c r="L749" s="3" t="str">
        <f>'idp Prjimp'!L744</f>
        <v/>
      </c>
      <c r="M749" s="3">
        <f t="shared" si="4"/>
        <v>0</v>
      </c>
      <c r="N749" s="3">
        <f t="shared" si="14"/>
        <v>0</v>
      </c>
      <c r="O749" s="3">
        <f t="shared" si="15"/>
        <v>0</v>
      </c>
      <c r="P749" s="100"/>
      <c r="Q749" s="3" t="str">
        <f t="shared" si="16"/>
        <v>#REF!</v>
      </c>
      <c r="R749" s="3" t="str">
        <f t="array" ref="R749">IFERROR(INDEX(Overall!$C$3:$C$389,MATCH(B749,Overall!$D$3:$D$389,0)),"No")</f>
        <v>No</v>
      </c>
      <c r="S749" s="93">
        <f t="shared" si="17"/>
        <v>1</v>
      </c>
      <c r="T749" s="136"/>
      <c r="U749" s="3" t="str">
        <f t="shared" si="18"/>
        <v/>
      </c>
      <c r="V749" s="3"/>
      <c r="W749" s="3">
        <f t="shared" si="8"/>
        <v>0</v>
      </c>
    </row>
    <row r="750" ht="15.75" customHeight="1">
      <c r="B750" s="3" t="str">
        <f>'idp Prjimp'!N745</f>
        <v>Joe Walker</v>
      </c>
      <c r="C750" s="3" t="str">
        <f>'idp Prjimp'!C745</f>
        <v>lb</v>
      </c>
      <c r="D750" s="3">
        <f>'idp Prjimp'!D745</f>
        <v>10.8</v>
      </c>
      <c r="E750" s="3">
        <f>'idp Prjimp'!E745</f>
        <v>0.8</v>
      </c>
      <c r="F750" s="3">
        <f>'idp Prjimp'!F745</f>
        <v>0</v>
      </c>
      <c r="G750" s="3">
        <f>'idp Prjimp'!G745</f>
        <v>0</v>
      </c>
      <c r="H750" s="3">
        <f>'idp Prjimp'!H745</f>
        <v>0</v>
      </c>
      <c r="I750" s="3">
        <f>'idp Prjimp'!I745</f>
        <v>0</v>
      </c>
      <c r="J750" s="3">
        <f>'idp Prjimp'!J745</f>
        <v>22.3</v>
      </c>
      <c r="K750" s="3">
        <f>'idp Prjimp'!K745</f>
        <v>0</v>
      </c>
      <c r="L750" s="3" t="str">
        <f>'idp Prjimp'!L745</f>
        <v/>
      </c>
      <c r="M750" s="3">
        <f t="shared" si="4"/>
        <v>0</v>
      </c>
      <c r="N750" s="3">
        <f t="shared" si="14"/>
        <v>0</v>
      </c>
      <c r="O750" s="3">
        <f t="shared" si="15"/>
        <v>0</v>
      </c>
      <c r="P750" s="100"/>
      <c r="Q750" s="3" t="str">
        <f t="shared" si="16"/>
        <v>#REF!</v>
      </c>
      <c r="R750" s="3" t="str">
        <f t="array" ref="R750">IFERROR(INDEX(Overall!$C$3:$C$389,MATCH(B750,Overall!$D$3:$D$389,0)),"No")</f>
        <v>No</v>
      </c>
      <c r="S750" s="93">
        <f t="shared" si="17"/>
        <v>1</v>
      </c>
      <c r="T750" s="136"/>
      <c r="U750" s="3" t="str">
        <f t="shared" si="18"/>
        <v/>
      </c>
      <c r="V750" s="3"/>
      <c r="W750" s="3">
        <f t="shared" si="8"/>
        <v>0</v>
      </c>
    </row>
    <row r="751" ht="15.75" customHeight="1">
      <c r="B751" s="3" t="str">
        <f>'idp Prjimp'!N746</f>
        <v>Kamu Grugier-Hill</v>
      </c>
      <c r="C751" s="3" t="str">
        <f>'idp Prjimp'!C746</f>
        <v>lb</v>
      </c>
      <c r="D751" s="3">
        <f>'idp Prjimp'!D746</f>
        <v>3.3</v>
      </c>
      <c r="E751" s="3">
        <f>'idp Prjimp'!E746</f>
        <v>0</v>
      </c>
      <c r="F751" s="3">
        <f>'idp Prjimp'!F746</f>
        <v>0</v>
      </c>
      <c r="G751" s="3">
        <f>'idp Prjimp'!G746</f>
        <v>0</v>
      </c>
      <c r="H751" s="3">
        <f>'idp Prjimp'!H746</f>
        <v>0</v>
      </c>
      <c r="I751" s="3">
        <f>'idp Prjimp'!I746</f>
        <v>0</v>
      </c>
      <c r="J751" s="3">
        <f>'idp Prjimp'!J746</f>
        <v>5.9</v>
      </c>
      <c r="K751" s="3">
        <f>'idp Prjimp'!K746</f>
        <v>0</v>
      </c>
      <c r="L751" s="3" t="str">
        <f>'idp Prjimp'!L746</f>
        <v/>
      </c>
      <c r="M751" s="3">
        <f t="shared" si="4"/>
        <v>0</v>
      </c>
      <c r="N751" s="3">
        <f t="shared" si="14"/>
        <v>0</v>
      </c>
      <c r="O751" s="3">
        <f t="shared" si="15"/>
        <v>0</v>
      </c>
      <c r="P751" s="100"/>
      <c r="Q751" s="3" t="str">
        <f t="shared" si="16"/>
        <v>#REF!</v>
      </c>
      <c r="R751" s="3" t="str">
        <f t="array" ref="R751">IFERROR(INDEX(Overall!$C$3:$C$389,MATCH(B751,Overall!$D$3:$D$389,0)),"No")</f>
        <v>No</v>
      </c>
      <c r="S751" s="93">
        <f t="shared" si="17"/>
        <v>1</v>
      </c>
      <c r="T751" s="136"/>
      <c r="U751" s="3" t="str">
        <f t="shared" si="18"/>
        <v/>
      </c>
      <c r="V751" s="3"/>
      <c r="W751" s="3">
        <f t="shared" si="8"/>
        <v>0</v>
      </c>
    </row>
    <row r="752" ht="15.75" customHeight="1">
      <c r="B752" s="3" t="str">
        <f>'idp Prjimp'!N747</f>
        <v>Cory Littleton</v>
      </c>
      <c r="C752" s="3" t="str">
        <f>'idp Prjimp'!C747</f>
        <v>lb</v>
      </c>
      <c r="D752" s="3">
        <f>'idp Prjimp'!D747</f>
        <v>42.64844</v>
      </c>
      <c r="E752" s="3">
        <f>'idp Prjimp'!E747</f>
        <v>1.351558</v>
      </c>
      <c r="F752" s="3">
        <f>'idp Prjimp'!F747</f>
        <v>0.91035</v>
      </c>
      <c r="G752" s="3">
        <f>'idp Prjimp'!G747</f>
        <v>1.606245</v>
      </c>
      <c r="H752" s="3">
        <f>'idp Prjimp'!H747</f>
        <v>7.625272</v>
      </c>
      <c r="I752" s="3">
        <f>'idp Prjimp'!I747</f>
        <v>3.285272</v>
      </c>
      <c r="J752" s="3">
        <f>'idp Prjimp'!J747</f>
        <v>97.91541</v>
      </c>
      <c r="K752" s="3">
        <f>'idp Prjimp'!K747</f>
        <v>0</v>
      </c>
      <c r="L752" s="3" t="str">
        <f>'idp Prjimp'!L747</f>
        <v/>
      </c>
      <c r="M752" s="3">
        <f t="shared" si="4"/>
        <v>0</v>
      </c>
      <c r="N752" s="3">
        <f t="shared" si="14"/>
        <v>0</v>
      </c>
      <c r="O752" s="3">
        <f t="shared" si="15"/>
        <v>0</v>
      </c>
      <c r="P752" s="100"/>
      <c r="Q752" s="3" t="str">
        <f t="shared" si="16"/>
        <v>#REF!</v>
      </c>
      <c r="R752" s="3" t="str">
        <f t="array" ref="R752">IFERROR(INDEX(Overall!$C$3:$C$389,MATCH(B752,Overall!$D$3:$D$389,0)),"No")</f>
        <v>No</v>
      </c>
      <c r="S752" s="93">
        <f t="shared" si="17"/>
        <v>1</v>
      </c>
      <c r="T752" s="136"/>
      <c r="U752" s="3" t="str">
        <f t="shared" si="18"/>
        <v/>
      </c>
      <c r="V752" s="3"/>
      <c r="W752" s="3">
        <f t="shared" si="8"/>
        <v>0</v>
      </c>
    </row>
    <row r="753" ht="15.75" customHeight="1">
      <c r="B753" s="3" t="str">
        <f>'idp Prjimp'!N748</f>
        <v>Steve Longa</v>
      </c>
      <c r="C753" s="3" t="str">
        <f>'idp Prjimp'!C748</f>
        <v>lb</v>
      </c>
      <c r="D753" s="3">
        <f>'idp Prjimp'!D748</f>
        <v>0</v>
      </c>
      <c r="E753" s="3">
        <f>'idp Prjimp'!E748</f>
        <v>0</v>
      </c>
      <c r="F753" s="3">
        <f>'idp Prjimp'!F748</f>
        <v>0.82</v>
      </c>
      <c r="G753" s="3">
        <f>'idp Prjimp'!G748</f>
        <v>0.3</v>
      </c>
      <c r="H753" s="3">
        <f>'idp Prjimp'!H748</f>
        <v>1.18</v>
      </c>
      <c r="I753" s="3">
        <f>'idp Prjimp'!I748</f>
        <v>0.43</v>
      </c>
      <c r="J753" s="3">
        <f>'idp Prjimp'!J748</f>
        <v>88.73</v>
      </c>
      <c r="K753" s="3">
        <f>'idp Prjimp'!K748</f>
        <v>0</v>
      </c>
      <c r="L753" s="3" t="str">
        <f>'idp Prjimp'!L748</f>
        <v/>
      </c>
      <c r="M753" s="3">
        <f t="shared" si="4"/>
        <v>0</v>
      </c>
      <c r="N753" s="3">
        <f t="shared" si="14"/>
        <v>0</v>
      </c>
      <c r="O753" s="3">
        <f t="shared" si="15"/>
        <v>0</v>
      </c>
      <c r="P753" s="100"/>
      <c r="Q753" s="3" t="str">
        <f t="shared" si="16"/>
        <v>#REF!</v>
      </c>
      <c r="R753" s="3" t="str">
        <f t="array" ref="R753">IFERROR(INDEX(Overall!$C$3:$C$389,MATCH(B753,Overall!$D$3:$D$389,0)),"No")</f>
        <v>No</v>
      </c>
      <c r="S753" s="93">
        <f t="shared" si="17"/>
        <v>1</v>
      </c>
      <c r="T753" s="136"/>
      <c r="U753" s="3" t="str">
        <f t="shared" si="18"/>
        <v/>
      </c>
      <c r="V753" s="3"/>
      <c r="W753" s="3">
        <f t="shared" si="8"/>
        <v>0</v>
      </c>
    </row>
    <row r="754" ht="15.75" customHeight="1">
      <c r="B754" s="3" t="str">
        <f>'idp Prjimp'!N749</f>
        <v>Patrick Onwuasor</v>
      </c>
      <c r="C754" s="3" t="str">
        <f>'idp Prjimp'!C749</f>
        <v>lb</v>
      </c>
      <c r="D754" s="3">
        <f>'idp Prjimp'!D749</f>
        <v>22.26667</v>
      </c>
      <c r="E754" s="3">
        <f>'idp Prjimp'!E749</f>
        <v>1</v>
      </c>
      <c r="F754" s="3">
        <f>'idp Prjimp'!F749</f>
        <v>0</v>
      </c>
      <c r="G754" s="3">
        <f>'idp Prjimp'!G749</f>
        <v>0.4</v>
      </c>
      <c r="H754" s="3">
        <f>'idp Prjimp'!H749</f>
        <v>3.5</v>
      </c>
      <c r="I754" s="3">
        <f>'idp Prjimp'!I749</f>
        <v>3.833333</v>
      </c>
      <c r="J754" s="3">
        <f>'idp Prjimp'!J749</f>
        <v>49.5</v>
      </c>
      <c r="K754" s="3">
        <f>'idp Prjimp'!K749</f>
        <v>0</v>
      </c>
      <c r="L754" s="3" t="str">
        <f>'idp Prjimp'!L749</f>
        <v/>
      </c>
      <c r="M754" s="3">
        <f t="shared" si="4"/>
        <v>0</v>
      </c>
      <c r="N754" s="3">
        <f t="shared" si="14"/>
        <v>0</v>
      </c>
      <c r="O754" s="3">
        <f t="shared" si="15"/>
        <v>0</v>
      </c>
      <c r="P754" s="100"/>
      <c r="Q754" s="3" t="str">
        <f t="shared" si="16"/>
        <v>#REF!</v>
      </c>
      <c r="R754" s="3" t="str">
        <f t="array" ref="R754">IFERROR(INDEX(Overall!$C$3:$C$389,MATCH(B754,Overall!$D$3:$D$389,0)),"No")</f>
        <v>No</v>
      </c>
      <c r="S754" s="93">
        <f t="shared" si="17"/>
        <v>1</v>
      </c>
      <c r="T754" s="136"/>
      <c r="U754" s="3" t="str">
        <f t="shared" si="18"/>
        <v/>
      </c>
      <c r="V754" s="3"/>
      <c r="W754" s="3">
        <f t="shared" si="8"/>
        <v>0</v>
      </c>
    </row>
    <row r="755" ht="15.75" customHeight="1">
      <c r="B755" s="3" t="str">
        <f>'idp Prjimp'!N750</f>
        <v>Bren1000n Scarlett</v>
      </c>
      <c r="C755" s="3" t="str">
        <f>'idp Prjimp'!C750</f>
        <v>lb</v>
      </c>
      <c r="D755" s="3">
        <f>'idp Prjimp'!D750</f>
        <v>17.9</v>
      </c>
      <c r="E755" s="3">
        <f>'idp Prjimp'!E750</f>
        <v>1.8</v>
      </c>
      <c r="F755" s="3">
        <f>'idp Prjimp'!F750</f>
        <v>0.238151</v>
      </c>
      <c r="G755" s="3">
        <f>'idp Prjimp'!G750</f>
        <v>0.519846</v>
      </c>
      <c r="H755" s="3">
        <f>'idp Prjimp'!H750</f>
        <v>2.361849</v>
      </c>
      <c r="I755" s="3">
        <f>'idp Prjimp'!I750</f>
        <v>3.026687</v>
      </c>
      <c r="J755" s="3">
        <f>'idp Prjimp'!J750</f>
        <v>56.85125</v>
      </c>
      <c r="K755" s="3">
        <f>'idp Prjimp'!K750</f>
        <v>0</v>
      </c>
      <c r="L755" s="3" t="str">
        <f>'idp Prjimp'!L750</f>
        <v/>
      </c>
      <c r="M755" s="3">
        <f t="shared" si="4"/>
        <v>0</v>
      </c>
      <c r="N755" s="3">
        <f t="shared" si="14"/>
        <v>0</v>
      </c>
      <c r="O755" s="3">
        <f t="shared" si="15"/>
        <v>0</v>
      </c>
      <c r="P755" s="100"/>
      <c r="Q755" s="3" t="str">
        <f t="shared" si="16"/>
        <v>#REF!</v>
      </c>
      <c r="R755" s="3" t="str">
        <f t="array" ref="R755">IFERROR(INDEX(Overall!$C$3:$C$389,MATCH(B755,Overall!$D$3:$D$389,0)),"No")</f>
        <v>No</v>
      </c>
      <c r="S755" s="93">
        <f t="shared" si="17"/>
        <v>1</v>
      </c>
      <c r="T755" s="136"/>
      <c r="U755" s="3" t="str">
        <f t="shared" si="18"/>
        <v/>
      </c>
      <c r="V755" s="3"/>
      <c r="W755" s="3">
        <f t="shared" si="8"/>
        <v>0</v>
      </c>
    </row>
    <row r="756" ht="15.75" customHeight="1">
      <c r="B756" s="3" t="str">
        <f>'idp Prjimp'!N751</f>
        <v>Reuben Foster</v>
      </c>
      <c r="C756" s="3" t="str">
        <f>'idp Prjimp'!C751</f>
        <v>lb</v>
      </c>
      <c r="D756" s="3">
        <f>'idp Prjimp'!D751</f>
        <v>36.6</v>
      </c>
      <c r="E756" s="3">
        <f>'idp Prjimp'!E751</f>
        <v>6.3</v>
      </c>
      <c r="F756" s="3">
        <f>'idp Prjimp'!F751</f>
        <v>0</v>
      </c>
      <c r="G756" s="3">
        <f>'idp Prjimp'!G751</f>
        <v>1.2</v>
      </c>
      <c r="H756" s="3">
        <f>'idp Prjimp'!H751</f>
        <v>2.1</v>
      </c>
      <c r="I756" s="3">
        <f>'idp Prjimp'!I751</f>
        <v>9.3</v>
      </c>
      <c r="J756" s="3">
        <f>'idp Prjimp'!J751</f>
        <v>80.3</v>
      </c>
      <c r="K756" s="3">
        <f>'idp Prjimp'!K751</f>
        <v>0</v>
      </c>
      <c r="L756" s="3" t="str">
        <f>'idp Prjimp'!L751</f>
        <v/>
      </c>
      <c r="M756" s="3">
        <f t="shared" si="4"/>
        <v>0</v>
      </c>
      <c r="N756" s="3">
        <f t="shared" si="14"/>
        <v>0</v>
      </c>
      <c r="O756" s="3">
        <f t="shared" si="15"/>
        <v>0</v>
      </c>
      <c r="P756" s="100"/>
      <c r="Q756" s="3" t="str">
        <f t="shared" si="16"/>
        <v>#REF!</v>
      </c>
      <c r="R756" s="3" t="str">
        <f t="array" ref="R756">IFERROR(INDEX(Overall!$C$3:$C$389,MATCH(B756,Overall!$D$3:$D$389,0)),"No")</f>
        <v>No</v>
      </c>
      <c r="S756" s="93">
        <f t="shared" si="17"/>
        <v>1</v>
      </c>
      <c r="T756" s="136"/>
      <c r="U756" s="3" t="str">
        <f t="shared" si="18"/>
        <v/>
      </c>
      <c r="V756" s="3"/>
      <c r="W756" s="3">
        <f t="shared" si="8"/>
        <v>0</v>
      </c>
    </row>
    <row r="757" ht="15.75" customHeight="1">
      <c r="B757" s="3" t="str">
        <f>'idp Prjimp'!N752</f>
        <v>Kendell Beckwith</v>
      </c>
      <c r="C757" s="3" t="str">
        <f>'idp Prjimp'!C752</f>
        <v>lb</v>
      </c>
      <c r="D757" s="3">
        <f>'idp Prjimp'!D752</f>
        <v>0.03</v>
      </c>
      <c r="E757" s="3">
        <f>'idp Prjimp'!E752</f>
        <v>0</v>
      </c>
      <c r="F757" s="3">
        <f>'idp Prjimp'!F752</f>
        <v>0</v>
      </c>
      <c r="G757" s="3">
        <f>'idp Prjimp'!G752</f>
        <v>0</v>
      </c>
      <c r="H757" s="3">
        <f>'idp Prjimp'!H752</f>
        <v>0</v>
      </c>
      <c r="I757" s="3">
        <f>'idp Prjimp'!I752</f>
        <v>0</v>
      </c>
      <c r="J757" s="3">
        <f>'idp Prjimp'!J752</f>
        <v>0.6</v>
      </c>
      <c r="K757" s="3">
        <f>'idp Prjimp'!K752</f>
        <v>0</v>
      </c>
      <c r="L757" s="3" t="str">
        <f>'idp Prjimp'!L752</f>
        <v/>
      </c>
      <c r="M757" s="3">
        <f t="shared" si="4"/>
        <v>0</v>
      </c>
      <c r="N757" s="3">
        <f t="shared" si="14"/>
        <v>0</v>
      </c>
      <c r="O757" s="3">
        <f t="shared" si="15"/>
        <v>0</v>
      </c>
      <c r="P757" s="100"/>
      <c r="Q757" s="3" t="str">
        <f t="shared" si="16"/>
        <v>#REF!</v>
      </c>
      <c r="R757" s="3" t="str">
        <f t="array" ref="R757">IFERROR(INDEX(Overall!$C$3:$C$389,MATCH(B757,Overall!$D$3:$D$389,0)),"No")</f>
        <v>No</v>
      </c>
      <c r="S757" s="93">
        <f t="shared" si="17"/>
        <v>1</v>
      </c>
      <c r="T757" s="136"/>
      <c r="U757" s="3" t="str">
        <f t="shared" si="18"/>
        <v/>
      </c>
      <c r="V757" s="3"/>
      <c r="W757" s="3">
        <f t="shared" si="8"/>
        <v>0</v>
      </c>
    </row>
    <row r="758" ht="15.75" customHeight="1">
      <c r="B758" s="3" t="str">
        <f>'idp Prjimp'!N753</f>
        <v>Ryan Anderson</v>
      </c>
      <c r="C758" s="3" t="str">
        <f>'idp Prjimp'!C753</f>
        <v>lb</v>
      </c>
      <c r="D758" s="3">
        <f>'idp Prjimp'!D753</f>
        <v>14.3</v>
      </c>
      <c r="E758" s="3">
        <f>'idp Prjimp'!E753</f>
        <v>3.8</v>
      </c>
      <c r="F758" s="3">
        <f>'idp Prjimp'!F753</f>
        <v>1.7</v>
      </c>
      <c r="G758" s="3">
        <f>'idp Prjimp'!G753</f>
        <v>0</v>
      </c>
      <c r="H758" s="3">
        <f>'idp Prjimp'!H753</f>
        <v>0.9</v>
      </c>
      <c r="I758" s="3">
        <f>'idp Prjimp'!I753</f>
        <v>4.1</v>
      </c>
      <c r="J758" s="3">
        <f>'idp Prjimp'!J753</f>
        <v>26</v>
      </c>
      <c r="K758" s="3">
        <f>'idp Prjimp'!K753</f>
        <v>0</v>
      </c>
      <c r="L758" s="3" t="str">
        <f>'idp Prjimp'!L753</f>
        <v/>
      </c>
      <c r="M758" s="3">
        <f t="shared" si="4"/>
        <v>0</v>
      </c>
      <c r="N758" s="3">
        <f t="shared" si="14"/>
        <v>0</v>
      </c>
      <c r="O758" s="3">
        <f t="shared" si="15"/>
        <v>0</v>
      </c>
      <c r="P758" s="100"/>
      <c r="Q758" s="3" t="str">
        <f t="shared" si="16"/>
        <v>#REF!</v>
      </c>
      <c r="R758" s="3" t="str">
        <f t="array" ref="R758">IFERROR(INDEX(Overall!$C$3:$C$389,MATCH(B758,Overall!$D$3:$D$389,0)),"No")</f>
        <v>No</v>
      </c>
      <c r="S758" s="93">
        <f t="shared" si="17"/>
        <v>1</v>
      </c>
      <c r="T758" s="136"/>
      <c r="U758" s="3" t="str">
        <f t="shared" si="18"/>
        <v/>
      </c>
      <c r="V758" s="3"/>
      <c r="W758" s="3">
        <f t="shared" si="8"/>
        <v>0</v>
      </c>
    </row>
    <row r="759" ht="15.75" customHeight="1">
      <c r="B759" s="3" t="str">
        <f>'idp Prjimp'!N754</f>
        <v>Jarrad Davis</v>
      </c>
      <c r="C759" s="3" t="str">
        <f>'idp Prjimp'!C754</f>
        <v>lb</v>
      </c>
      <c r="D759" s="3">
        <f>'idp Prjimp'!D754</f>
        <v>28.03569</v>
      </c>
      <c r="E759" s="3">
        <f>'idp Prjimp'!E754</f>
        <v>1.861048</v>
      </c>
      <c r="F759" s="3">
        <f>'idp Prjimp'!F754</f>
        <v>0.91856</v>
      </c>
      <c r="G759" s="3">
        <f>'idp Prjimp'!G754</f>
        <v>0.665545</v>
      </c>
      <c r="H759" s="3">
        <f>'idp Prjimp'!H754</f>
        <v>3.2193</v>
      </c>
      <c r="I759" s="3">
        <f>'idp Prjimp'!I754</f>
        <v>3.68749</v>
      </c>
      <c r="J759" s="3">
        <f>'idp Prjimp'!J754</f>
        <v>69.37228</v>
      </c>
      <c r="K759" s="3">
        <f>'idp Prjimp'!K754</f>
        <v>0</v>
      </c>
      <c r="L759" s="3" t="str">
        <f>'idp Prjimp'!L754</f>
        <v/>
      </c>
      <c r="M759" s="3">
        <f t="shared" si="4"/>
        <v>0</v>
      </c>
      <c r="N759" s="3">
        <f t="shared" si="14"/>
        <v>0</v>
      </c>
      <c r="O759" s="3">
        <f t="shared" si="15"/>
        <v>0</v>
      </c>
      <c r="P759" s="100"/>
      <c r="Q759" s="3" t="str">
        <f t="shared" si="16"/>
        <v>#REF!</v>
      </c>
      <c r="R759" s="3" t="str">
        <f t="array" ref="R759">IFERROR(INDEX(Overall!$C$3:$C$389,MATCH(B759,Overall!$D$3:$D$389,0)),"No")</f>
        <v>No</v>
      </c>
      <c r="S759" s="93">
        <f t="shared" si="17"/>
        <v>1</v>
      </c>
      <c r="T759" s="136"/>
      <c r="U759" s="3" t="str">
        <f t="shared" si="18"/>
        <v/>
      </c>
      <c r="V759" s="3"/>
      <c r="W759" s="3">
        <f t="shared" si="8"/>
        <v>0</v>
      </c>
    </row>
    <row r="760" ht="15.75" customHeight="1">
      <c r="B760" s="3" t="str">
        <f>'idp Prjimp'!N755</f>
        <v>Vince Biegel</v>
      </c>
      <c r="C760" s="3" t="str">
        <f>'idp Prjimp'!C755</f>
        <v>lb</v>
      </c>
      <c r="D760" s="3">
        <f>'idp Prjimp'!D755</f>
        <v>23.8</v>
      </c>
      <c r="E760" s="3">
        <f>'idp Prjimp'!E755</f>
        <v>0</v>
      </c>
      <c r="F760" s="3">
        <f>'idp Prjimp'!F755</f>
        <v>0.625146</v>
      </c>
      <c r="G760" s="3">
        <f>'idp Prjimp'!G755</f>
        <v>0.249615</v>
      </c>
      <c r="H760" s="3">
        <f>'idp Prjimp'!H755</f>
        <v>1.152604</v>
      </c>
      <c r="I760" s="3">
        <f>'idp Prjimp'!I755</f>
        <v>2.388536</v>
      </c>
      <c r="J760" s="3">
        <f>'idp Prjimp'!J755</f>
        <v>54.40616</v>
      </c>
      <c r="K760" s="3">
        <f>'idp Prjimp'!K755</f>
        <v>0</v>
      </c>
      <c r="L760" s="3" t="str">
        <f>'idp Prjimp'!L755</f>
        <v/>
      </c>
      <c r="M760" s="3">
        <f t="shared" si="4"/>
        <v>0</v>
      </c>
      <c r="N760" s="3">
        <f t="shared" si="14"/>
        <v>0</v>
      </c>
      <c r="O760" s="3">
        <f t="shared" si="15"/>
        <v>0</v>
      </c>
      <c r="P760" s="100"/>
      <c r="Q760" s="3" t="str">
        <f t="shared" si="16"/>
        <v>#REF!</v>
      </c>
      <c r="R760" s="3" t="str">
        <f t="array" ref="R760">IFERROR(INDEX(Overall!$C$3:$C$389,MATCH(B760,Overall!$D$3:$D$389,0)),"No")</f>
        <v>No</v>
      </c>
      <c r="S760" s="93">
        <f t="shared" si="17"/>
        <v>1</v>
      </c>
      <c r="T760" s="136"/>
      <c r="U760" s="3" t="str">
        <f t="shared" si="18"/>
        <v/>
      </c>
      <c r="V760" s="3"/>
      <c r="W760" s="3">
        <f t="shared" si="8"/>
        <v>0</v>
      </c>
    </row>
    <row r="761" ht="15.75" customHeight="1">
      <c r="B761" s="3" t="str">
        <f>'idp Prjimp'!N756</f>
        <v>Jalen Reeves-Maybin</v>
      </c>
      <c r="C761" s="3" t="str">
        <f>'idp Prjimp'!C756</f>
        <v>lb</v>
      </c>
      <c r="D761" s="3">
        <f>'idp Prjimp'!D756</f>
        <v>7.7</v>
      </c>
      <c r="E761" s="3">
        <f>'idp Prjimp'!E756</f>
        <v>0.8</v>
      </c>
      <c r="F761" s="3">
        <f>'idp Prjimp'!F756</f>
        <v>0.8</v>
      </c>
      <c r="G761" s="3">
        <f>'idp Prjimp'!G756</f>
        <v>0</v>
      </c>
      <c r="H761" s="3">
        <f>'idp Prjimp'!H756</f>
        <v>0</v>
      </c>
      <c r="I761" s="3">
        <f>'idp Prjimp'!I756</f>
        <v>0</v>
      </c>
      <c r="J761" s="3">
        <f>'idp Prjimp'!J756</f>
        <v>14</v>
      </c>
      <c r="K761" s="3">
        <f>'idp Prjimp'!K756</f>
        <v>0</v>
      </c>
      <c r="L761" s="3" t="str">
        <f>'idp Prjimp'!L756</f>
        <v/>
      </c>
      <c r="M761" s="3">
        <f t="shared" si="4"/>
        <v>0</v>
      </c>
      <c r="N761" s="3">
        <f t="shared" si="14"/>
        <v>0</v>
      </c>
      <c r="O761" s="3">
        <f t="shared" si="15"/>
        <v>0</v>
      </c>
      <c r="P761" s="100"/>
      <c r="Q761" s="3" t="str">
        <f t="shared" si="16"/>
        <v>#REF!</v>
      </c>
      <c r="R761" s="3" t="str">
        <f t="array" ref="R761">IFERROR(INDEX(Overall!$C$3:$C$389,MATCH(B761,Overall!$D$3:$D$389,0)),"No")</f>
        <v>No</v>
      </c>
      <c r="S761" s="93">
        <f t="shared" si="17"/>
        <v>1</v>
      </c>
      <c r="T761" s="136"/>
      <c r="U761" s="3" t="str">
        <f t="shared" si="18"/>
        <v/>
      </c>
      <c r="V761" s="3"/>
      <c r="W761" s="3">
        <f t="shared" si="8"/>
        <v>0</v>
      </c>
    </row>
    <row r="762" ht="15.75" customHeight="1">
      <c r="B762" s="3" t="str">
        <f>'idp Prjimp'!N757</f>
        <v>Duke Riley</v>
      </c>
      <c r="C762" s="3" t="str">
        <f>'idp Prjimp'!C757</f>
        <v>lb</v>
      </c>
      <c r="D762" s="3">
        <f>'idp Prjimp'!D757</f>
        <v>1.766667</v>
      </c>
      <c r="E762" s="3">
        <f>'idp Prjimp'!E757</f>
        <v>0</v>
      </c>
      <c r="F762" s="3">
        <f>'idp Prjimp'!F757</f>
        <v>0.287766</v>
      </c>
      <c r="G762" s="3">
        <f>'idp Prjimp'!G757</f>
        <v>0.128998</v>
      </c>
      <c r="H762" s="3">
        <f>'idp Prjimp'!H757</f>
        <v>1.160986</v>
      </c>
      <c r="I762" s="3">
        <f>'idp Prjimp'!I757</f>
        <v>0.09923</v>
      </c>
      <c r="J762" s="3">
        <f>'idp Prjimp'!J757</f>
        <v>40.72983</v>
      </c>
      <c r="K762" s="3">
        <f>'idp Prjimp'!K757</f>
        <v>0</v>
      </c>
      <c r="L762" s="3" t="str">
        <f>'idp Prjimp'!L757</f>
        <v/>
      </c>
      <c r="M762" s="3">
        <f t="shared" si="4"/>
        <v>0</v>
      </c>
      <c r="N762" s="3">
        <f t="shared" si="14"/>
        <v>0</v>
      </c>
      <c r="O762" s="3">
        <f t="shared" si="15"/>
        <v>0</v>
      </c>
      <c r="P762" s="100"/>
      <c r="Q762" s="3" t="str">
        <f t="shared" si="16"/>
        <v>#REF!</v>
      </c>
      <c r="R762" s="3" t="str">
        <f t="array" ref="R762">IFERROR(INDEX(Overall!$C$3:$C$389,MATCH(B762,Overall!$D$3:$D$389,0)),"No")</f>
        <v>No</v>
      </c>
      <c r="S762" s="93">
        <f t="shared" si="17"/>
        <v>1</v>
      </c>
      <c r="T762" s="136"/>
      <c r="U762" s="3" t="str">
        <f t="shared" si="18"/>
        <v/>
      </c>
      <c r="V762" s="3"/>
      <c r="W762" s="3">
        <f t="shared" si="8"/>
        <v>0</v>
      </c>
    </row>
    <row r="763" ht="15.75" customHeight="1">
      <c r="B763" s="3" t="str">
        <f>'idp Prjimp'!N758</f>
        <v>Matt Milano</v>
      </c>
      <c r="C763" s="3" t="str">
        <f>'idp Prjimp'!C758</f>
        <v>lb</v>
      </c>
      <c r="D763" s="3">
        <f>'idp Prjimp'!D758</f>
        <v>34.26119</v>
      </c>
      <c r="E763" s="3">
        <f>'idp Prjimp'!E758</f>
        <v>0.907365</v>
      </c>
      <c r="F763" s="3">
        <f>'idp Prjimp'!F758</f>
        <v>1.292529</v>
      </c>
      <c r="G763" s="3">
        <f>'idp Prjimp'!G758</f>
        <v>1.708911</v>
      </c>
      <c r="H763" s="3">
        <f>'idp Prjimp'!H758</f>
        <v>8.361984</v>
      </c>
      <c r="I763" s="3">
        <f>'idp Prjimp'!I758</f>
        <v>1.465058</v>
      </c>
      <c r="J763" s="3">
        <f>'idp Prjimp'!J758</f>
        <v>78.41617</v>
      </c>
      <c r="K763" s="3">
        <f>'idp Prjimp'!K758</f>
        <v>0</v>
      </c>
      <c r="L763" s="3" t="str">
        <f>'idp Prjimp'!L758</f>
        <v/>
      </c>
      <c r="M763" s="3">
        <f t="shared" si="4"/>
        <v>0</v>
      </c>
      <c r="N763" s="3">
        <f t="shared" si="14"/>
        <v>0</v>
      </c>
      <c r="O763" s="3">
        <f t="shared" si="15"/>
        <v>0</v>
      </c>
      <c r="P763" s="100"/>
      <c r="Q763" s="3" t="str">
        <f t="shared" si="16"/>
        <v>#REF!</v>
      </c>
      <c r="R763" s="3" t="str">
        <f t="array" ref="R763">IFERROR(INDEX(Overall!$C$3:$C$389,MATCH(B763,Overall!$D$3:$D$389,0)),"No")</f>
        <v>No</v>
      </c>
      <c r="S763" s="93">
        <f t="shared" si="17"/>
        <v>1</v>
      </c>
      <c r="T763" s="136"/>
      <c r="U763" s="3" t="str">
        <f t="shared" si="18"/>
        <v/>
      </c>
      <c r="V763" s="3"/>
      <c r="W763" s="3">
        <f t="shared" si="8"/>
        <v>0</v>
      </c>
    </row>
    <row r="764" ht="15.75" customHeight="1">
      <c r="B764" s="3" t="str">
        <f>'idp Prjimp'!N759</f>
        <v>Marquel Lee</v>
      </c>
      <c r="C764" s="3" t="str">
        <f>'idp Prjimp'!C759</f>
        <v>lb</v>
      </c>
      <c r="D764" s="3">
        <f>'idp Prjimp'!D759</f>
        <v>7</v>
      </c>
      <c r="E764" s="3">
        <f>'idp Prjimp'!E759</f>
        <v>0</v>
      </c>
      <c r="F764" s="3">
        <f>'idp Prjimp'!F759</f>
        <v>0</v>
      </c>
      <c r="G764" s="3">
        <f>'idp Prjimp'!G759</f>
        <v>0</v>
      </c>
      <c r="H764" s="3">
        <f>'idp Prjimp'!H759</f>
        <v>1.2</v>
      </c>
      <c r="I764" s="3">
        <f>'idp Prjimp'!I759</f>
        <v>0.3</v>
      </c>
      <c r="J764" s="3">
        <f>'idp Prjimp'!J759</f>
        <v>12.2</v>
      </c>
      <c r="K764" s="3">
        <f>'idp Prjimp'!K759</f>
        <v>0</v>
      </c>
      <c r="L764" s="3" t="str">
        <f>'idp Prjimp'!L759</f>
        <v/>
      </c>
      <c r="M764" s="3">
        <f t="shared" si="4"/>
        <v>0</v>
      </c>
      <c r="N764" s="3">
        <f t="shared" si="14"/>
        <v>0</v>
      </c>
      <c r="O764" s="3">
        <f t="shared" si="15"/>
        <v>0</v>
      </c>
      <c r="P764" s="100"/>
      <c r="Q764" s="3" t="str">
        <f t="shared" si="16"/>
        <v>#REF!</v>
      </c>
      <c r="R764" s="3" t="str">
        <f t="array" ref="R764">IFERROR(INDEX(Overall!$C$3:$C$389,MATCH(B764,Overall!$D$3:$D$389,0)),"No")</f>
        <v>No</v>
      </c>
      <c r="S764" s="93">
        <f t="shared" si="17"/>
        <v>1</v>
      </c>
      <c r="T764" s="136"/>
      <c r="U764" s="3" t="str">
        <f t="shared" si="18"/>
        <v/>
      </c>
      <c r="V764" s="3"/>
      <c r="W764" s="3">
        <f t="shared" si="8"/>
        <v>0</v>
      </c>
    </row>
    <row r="765" ht="15.75" customHeight="1">
      <c r="B765" s="3" t="str">
        <f>'idp Prjimp'!N760</f>
        <v>Jayon Brown</v>
      </c>
      <c r="C765" s="3" t="str">
        <f>'idp Prjimp'!C760</f>
        <v>lb</v>
      </c>
      <c r="D765" s="3">
        <f>'idp Prjimp'!D760</f>
        <v>34.55581</v>
      </c>
      <c r="E765" s="3">
        <f>'idp Prjimp'!E760</f>
        <v>0.768414</v>
      </c>
      <c r="F765" s="3">
        <f>'idp Prjimp'!F760</f>
        <v>0.678074</v>
      </c>
      <c r="G765" s="3">
        <f>'idp Prjimp'!G760</f>
        <v>1.087704</v>
      </c>
      <c r="H765" s="3">
        <f>'idp Prjimp'!H760</f>
        <v>6.92823</v>
      </c>
      <c r="I765" s="3">
        <f>'idp Prjimp'!I760</f>
        <v>1.752996</v>
      </c>
      <c r="J765" s="3">
        <f>'idp Prjimp'!J760</f>
        <v>81.23091</v>
      </c>
      <c r="K765" s="3">
        <f>'idp Prjimp'!K760</f>
        <v>0</v>
      </c>
      <c r="L765" s="3" t="str">
        <f>'idp Prjimp'!L760</f>
        <v/>
      </c>
      <c r="M765" s="3">
        <f t="shared" si="4"/>
        <v>0</v>
      </c>
      <c r="N765" s="3">
        <f t="shared" si="14"/>
        <v>0</v>
      </c>
      <c r="O765" s="3">
        <f t="shared" si="15"/>
        <v>0</v>
      </c>
      <c r="P765" s="100"/>
      <c r="Q765" s="3" t="str">
        <f t="shared" si="16"/>
        <v>#REF!</v>
      </c>
      <c r="R765" s="3" t="str">
        <f t="array" ref="R765">IFERROR(INDEX(Overall!$C$3:$C$389,MATCH(B765,Overall!$D$3:$D$389,0)),"No")</f>
        <v>No</v>
      </c>
      <c r="S765" s="93">
        <f t="shared" si="17"/>
        <v>1</v>
      </c>
      <c r="T765" s="136"/>
      <c r="U765" s="3" t="str">
        <f t="shared" si="18"/>
        <v/>
      </c>
      <c r="V765" s="3"/>
      <c r="W765" s="3">
        <f t="shared" si="8"/>
        <v>0</v>
      </c>
    </row>
    <row r="766" ht="15.75" customHeight="1">
      <c r="B766" s="3" t="str">
        <f>'idp Prjimp'!N761</f>
        <v>Ben Gedeon</v>
      </c>
      <c r="C766" s="3" t="str">
        <f>'idp Prjimp'!C761</f>
        <v>lb</v>
      </c>
      <c r="D766" s="3">
        <f>'idp Prjimp'!D761</f>
        <v>0</v>
      </c>
      <c r="E766" s="3">
        <f>'idp Prjimp'!E761</f>
        <v>0</v>
      </c>
      <c r="F766" s="3">
        <f>'idp Prjimp'!F761</f>
        <v>0.92</v>
      </c>
      <c r="G766" s="3">
        <f>'idp Prjimp'!G761</f>
        <v>0</v>
      </c>
      <c r="H766" s="3">
        <f>'idp Prjimp'!H761</f>
        <v>2.04</v>
      </c>
      <c r="I766" s="3">
        <f>'idp Prjimp'!I761</f>
        <v>0.14</v>
      </c>
      <c r="J766" s="3">
        <f>'idp Prjimp'!J761</f>
        <v>90.12</v>
      </c>
      <c r="K766" s="3">
        <f>'idp Prjimp'!K761</f>
        <v>0</v>
      </c>
      <c r="L766" s="3" t="str">
        <f>'idp Prjimp'!L761</f>
        <v/>
      </c>
      <c r="M766" s="3">
        <f t="shared" si="4"/>
        <v>0</v>
      </c>
      <c r="N766" s="3">
        <f t="shared" si="14"/>
        <v>0</v>
      </c>
      <c r="O766" s="3">
        <f t="shared" si="15"/>
        <v>0</v>
      </c>
      <c r="P766" s="100"/>
      <c r="Q766" s="3" t="str">
        <f t="shared" si="16"/>
        <v>#REF!</v>
      </c>
      <c r="R766" s="3" t="str">
        <f t="array" ref="R766">IFERROR(INDEX(Overall!$C$3:$C$389,MATCH(B766,Overall!$D$3:$D$389,0)),"No")</f>
        <v>No</v>
      </c>
      <c r="S766" s="93">
        <f t="shared" si="17"/>
        <v>1</v>
      </c>
      <c r="T766" s="136"/>
      <c r="U766" s="3" t="str">
        <f t="shared" si="18"/>
        <v/>
      </c>
      <c r="V766" s="3"/>
      <c r="W766" s="3">
        <f t="shared" si="8"/>
        <v>0</v>
      </c>
    </row>
    <row r="767" ht="15.75" customHeight="1">
      <c r="B767" s="3" t="str">
        <f>'idp Prjimp'!N762</f>
        <v>T.J. Watt</v>
      </c>
      <c r="C767" s="3" t="str">
        <f>'idp Prjimp'!C762</f>
        <v>lb</v>
      </c>
      <c r="D767" s="3">
        <f>'idp Prjimp'!D762</f>
        <v>24.18754</v>
      </c>
      <c r="E767" s="3">
        <f>'idp Prjimp'!E762</f>
        <v>7.084278</v>
      </c>
      <c r="F767" s="3">
        <f>'idp Prjimp'!F762</f>
        <v>2.162938</v>
      </c>
      <c r="G767" s="3">
        <f>'idp Prjimp'!G762</f>
        <v>1.345097</v>
      </c>
      <c r="H767" s="3">
        <f>'idp Prjimp'!H762</f>
        <v>5.904611</v>
      </c>
      <c r="I767" s="3">
        <f>'idp Prjimp'!I762</f>
        <v>13.62002</v>
      </c>
      <c r="J767" s="3">
        <f>'idp Prjimp'!J762</f>
        <v>54.96942</v>
      </c>
      <c r="K767" s="3">
        <f>'idp Prjimp'!K762</f>
        <v>0</v>
      </c>
      <c r="L767" s="3" t="str">
        <f>'idp Prjimp'!L762</f>
        <v/>
      </c>
      <c r="M767" s="3">
        <f t="shared" si="4"/>
        <v>0</v>
      </c>
      <c r="N767" s="3">
        <f t="shared" si="14"/>
        <v>0</v>
      </c>
      <c r="O767" s="3">
        <f t="shared" si="15"/>
        <v>0</v>
      </c>
      <c r="P767" s="100"/>
      <c r="Q767" s="3" t="str">
        <f t="shared" si="16"/>
        <v>#REF!</v>
      </c>
      <c r="R767" s="3" t="str">
        <f t="array" ref="R767">IFERROR(INDEX(Overall!$C$3:$C$389,MATCH(B767,Overall!$D$3:$D$389,0)),"No")</f>
        <v>No</v>
      </c>
      <c r="S767" s="93">
        <f t="shared" si="17"/>
        <v>1</v>
      </c>
      <c r="T767" s="136"/>
      <c r="U767" s="3" t="str">
        <f t="shared" si="18"/>
        <v/>
      </c>
      <c r="V767" s="3"/>
      <c r="W767" s="3">
        <f t="shared" si="8"/>
        <v>0</v>
      </c>
    </row>
    <row r="768" ht="15.75" customHeight="1">
      <c r="B768" s="3" t="str">
        <f>'idp Prjimp'!N763</f>
        <v>Raekwon McMillan</v>
      </c>
      <c r="C768" s="3" t="str">
        <f>'idp Prjimp'!C763</f>
        <v>lb</v>
      </c>
      <c r="D768" s="3">
        <f>'idp Prjimp'!D763</f>
        <v>35.39788</v>
      </c>
      <c r="E768" s="3">
        <f>'idp Prjimp'!E763</f>
        <v>0.768414</v>
      </c>
      <c r="F768" s="3">
        <f>'idp Prjimp'!F763</f>
        <v>0.559047</v>
      </c>
      <c r="G768" s="3">
        <f>'idp Prjimp'!G763</f>
        <v>0.025058</v>
      </c>
      <c r="H768" s="3">
        <f>'idp Prjimp'!H763</f>
        <v>1.095428</v>
      </c>
      <c r="I768" s="3">
        <f>'idp Prjimp'!I763</f>
        <v>0.031809</v>
      </c>
      <c r="J768" s="3">
        <f>'idp Prjimp'!J763</f>
        <v>64.24327</v>
      </c>
      <c r="K768" s="3">
        <f>'idp Prjimp'!K763</f>
        <v>0</v>
      </c>
      <c r="L768" s="3" t="str">
        <f>'idp Prjimp'!L763</f>
        <v/>
      </c>
      <c r="M768" s="3">
        <f t="shared" si="4"/>
        <v>0</v>
      </c>
      <c r="N768" s="3">
        <f t="shared" si="14"/>
        <v>0</v>
      </c>
      <c r="O768" s="3">
        <f t="shared" si="15"/>
        <v>0</v>
      </c>
      <c r="P768" s="100"/>
      <c r="Q768" s="3" t="str">
        <f t="shared" si="16"/>
        <v>#REF!</v>
      </c>
      <c r="R768" s="3" t="str">
        <f t="array" ref="R768">IFERROR(INDEX(Overall!$C$3:$C$389,MATCH(B768,Overall!$D$3:$D$389,0)),"No")</f>
        <v>No</v>
      </c>
      <c r="S768" s="93">
        <f t="shared" si="17"/>
        <v>1</v>
      </c>
      <c r="T768" s="136"/>
      <c r="U768" s="3" t="str">
        <f t="shared" si="18"/>
        <v/>
      </c>
      <c r="V768" s="3"/>
      <c r="W768" s="3">
        <f t="shared" si="8"/>
        <v>0</v>
      </c>
    </row>
    <row r="769" ht="15.75" customHeight="1">
      <c r="B769" s="3" t="str">
        <f>'idp Prjimp'!N764</f>
        <v>Zach Cunningham</v>
      </c>
      <c r="C769" s="3" t="str">
        <f>'idp Prjimp'!C764</f>
        <v>lb</v>
      </c>
      <c r="D769" s="3">
        <f>'idp Prjimp'!D764</f>
        <v>39.35156</v>
      </c>
      <c r="E769" s="3">
        <f>'idp Prjimp'!E764</f>
        <v>0.536827</v>
      </c>
      <c r="F769" s="3">
        <f>'idp Prjimp'!F764</f>
        <v>0.612996</v>
      </c>
      <c r="G769" s="3">
        <f>'idp Prjimp'!G764</f>
        <v>0.79856</v>
      </c>
      <c r="H769" s="3">
        <f>'idp Prjimp'!H764</f>
        <v>3.788482</v>
      </c>
      <c r="I769" s="3">
        <f>'idp Prjimp'!I764</f>
        <v>1.643113</v>
      </c>
      <c r="J769" s="3">
        <f>'idp Prjimp'!J764</f>
        <v>101.4971</v>
      </c>
      <c r="K769" s="3">
        <f>'idp Prjimp'!K764</f>
        <v>0</v>
      </c>
      <c r="L769" s="3" t="str">
        <f>'idp Prjimp'!L764</f>
        <v/>
      </c>
      <c r="M769" s="3">
        <f t="shared" si="4"/>
        <v>0</v>
      </c>
      <c r="N769" s="3">
        <f t="shared" si="14"/>
        <v>0</v>
      </c>
      <c r="O769" s="3">
        <f t="shared" si="15"/>
        <v>0</v>
      </c>
      <c r="P769" s="100"/>
      <c r="Q769" s="3" t="str">
        <f t="shared" si="16"/>
        <v>#REF!</v>
      </c>
      <c r="R769" s="3" t="str">
        <f t="array" ref="R769">IFERROR(INDEX(Overall!$C$3:$C$389,MATCH(B769,Overall!$D$3:$D$389,0)),"No")</f>
        <v>No</v>
      </c>
      <c r="S769" s="93">
        <f t="shared" si="17"/>
        <v>1</v>
      </c>
      <c r="T769" s="136"/>
      <c r="U769" s="3" t="str">
        <f t="shared" si="18"/>
        <v/>
      </c>
      <c r="V769" s="3"/>
      <c r="W769" s="3">
        <f t="shared" si="8"/>
        <v>0</v>
      </c>
    </row>
    <row r="770" ht="15.75" customHeight="1">
      <c r="B770" s="3" t="str">
        <f>'idp Prjimp'!N765</f>
        <v>Alex Anzalone</v>
      </c>
      <c r="C770" s="3" t="str">
        <f>'idp Prjimp'!C765</f>
        <v>lb</v>
      </c>
      <c r="D770" s="3">
        <f>'idp Prjimp'!D765</f>
        <v>7.7</v>
      </c>
      <c r="E770" s="3">
        <f>'idp Prjimp'!E765</f>
        <v>0</v>
      </c>
      <c r="F770" s="3">
        <f>'idp Prjimp'!F765</f>
        <v>0.476302</v>
      </c>
      <c r="G770" s="3">
        <f>'idp Prjimp'!G765</f>
        <v>0.009923</v>
      </c>
      <c r="H770" s="3">
        <f>'idp Prjimp'!H765</f>
        <v>1.379291</v>
      </c>
      <c r="I770" s="3">
        <f>'idp Prjimp'!I765</f>
        <v>1.058767</v>
      </c>
      <c r="J770" s="3">
        <f>'idp Prjimp'!J765</f>
        <v>52.11137</v>
      </c>
      <c r="K770" s="3">
        <f>'idp Prjimp'!K765</f>
        <v>0</v>
      </c>
      <c r="L770" s="3" t="str">
        <f>'idp Prjimp'!L765</f>
        <v/>
      </c>
      <c r="M770" s="3">
        <f t="shared" si="4"/>
        <v>0</v>
      </c>
      <c r="N770" s="3">
        <f t="shared" si="14"/>
        <v>0</v>
      </c>
      <c r="O770" s="3">
        <f t="shared" si="15"/>
        <v>0</v>
      </c>
      <c r="P770" s="100"/>
      <c r="Q770" s="3" t="str">
        <f t="shared" si="16"/>
        <v>#REF!</v>
      </c>
      <c r="R770" s="3" t="str">
        <f t="array" ref="R770">IFERROR(INDEX(Overall!$C$3:$C$389,MATCH(B770,Overall!$D$3:$D$389,0)),"No")</f>
        <v>No</v>
      </c>
      <c r="S770" s="93">
        <f t="shared" si="17"/>
        <v>1</v>
      </c>
      <c r="T770" s="136"/>
      <c r="U770" s="3" t="str">
        <f t="shared" si="18"/>
        <v/>
      </c>
      <c r="V770" s="3"/>
      <c r="W770" s="3">
        <f t="shared" si="8"/>
        <v>0</v>
      </c>
    </row>
    <row r="771" ht="15.75" customHeight="1">
      <c r="B771" s="3" t="str">
        <f>'idp Prjimp'!N766</f>
        <v>Tarell Basham</v>
      </c>
      <c r="C771" s="3" t="str">
        <f>'idp Prjimp'!C766</f>
        <v>lb</v>
      </c>
      <c r="D771" s="3">
        <f>'idp Prjimp'!D766</f>
        <v>13</v>
      </c>
      <c r="E771" s="3">
        <f>'idp Prjimp'!E766</f>
        <v>0</v>
      </c>
      <c r="F771" s="3">
        <f>'idp Prjimp'!F766</f>
        <v>0</v>
      </c>
      <c r="G771" s="3">
        <f>'idp Prjimp'!G766</f>
        <v>0.7</v>
      </c>
      <c r="H771" s="3">
        <f>'idp Prjimp'!H766</f>
        <v>5.6</v>
      </c>
      <c r="I771" s="3">
        <f>'idp Prjimp'!I766</f>
        <v>2</v>
      </c>
      <c r="J771" s="3">
        <f>'idp Prjimp'!J766</f>
        <v>19.1</v>
      </c>
      <c r="K771" s="3">
        <f>'idp Prjimp'!K766</f>
        <v>0</v>
      </c>
      <c r="L771" s="3" t="str">
        <f>'idp Prjimp'!L766</f>
        <v/>
      </c>
      <c r="M771" s="3">
        <f t="shared" si="4"/>
        <v>0</v>
      </c>
      <c r="N771" s="3">
        <f t="shared" si="14"/>
        <v>0</v>
      </c>
      <c r="O771" s="3">
        <f t="shared" si="15"/>
        <v>0</v>
      </c>
      <c r="P771" s="100"/>
      <c r="Q771" s="3" t="str">
        <f t="shared" si="16"/>
        <v>#REF!</v>
      </c>
      <c r="R771" s="3" t="str">
        <f t="array" ref="R771">IFERROR(INDEX(Overall!$C$3:$C$389,MATCH(B771,Overall!$D$3:$D$389,0)),"No")</f>
        <v>No</v>
      </c>
      <c r="S771" s="93">
        <f t="shared" si="17"/>
        <v>1</v>
      </c>
      <c r="T771" s="136"/>
      <c r="U771" s="3" t="str">
        <f t="shared" si="18"/>
        <v/>
      </c>
      <c r="V771" s="3"/>
      <c r="W771" s="3">
        <f t="shared" si="8"/>
        <v>0</v>
      </c>
    </row>
    <row r="772" ht="15.75" customHeight="1">
      <c r="B772" s="3" t="str">
        <f>'idp Prjimp'!N767</f>
        <v>1000te Gerry</v>
      </c>
      <c r="C772" s="3" t="str">
        <f>'idp Prjimp'!C767</f>
        <v>lb</v>
      </c>
      <c r="D772" s="3">
        <f>'idp Prjimp'!D767</f>
        <v>25.62946</v>
      </c>
      <c r="E772" s="3">
        <f>'idp Prjimp'!E767</f>
        <v>0</v>
      </c>
      <c r="F772" s="3">
        <f>'idp Prjimp'!F767</f>
        <v>0.55035</v>
      </c>
      <c r="G772" s="3">
        <f>'idp Prjimp'!G767</f>
        <v>0.850623</v>
      </c>
      <c r="H772" s="3">
        <f>'idp Prjimp'!H767</f>
        <v>5.00535</v>
      </c>
      <c r="I772" s="3">
        <f>'idp Prjimp'!I767</f>
        <v>2.318541</v>
      </c>
      <c r="J772" s="3">
        <f>'idp Prjimp'!J767</f>
        <v>67.12241</v>
      </c>
      <c r="K772" s="3">
        <f>'idp Prjimp'!K767</f>
        <v>0</v>
      </c>
      <c r="L772" s="3" t="str">
        <f>'idp Prjimp'!L767</f>
        <v/>
      </c>
      <c r="M772" s="3">
        <f t="shared" si="4"/>
        <v>0</v>
      </c>
      <c r="N772" s="3">
        <f t="shared" si="14"/>
        <v>0</v>
      </c>
      <c r="O772" s="3">
        <f t="shared" si="15"/>
        <v>0</v>
      </c>
      <c r="P772" s="100"/>
      <c r="Q772" s="3" t="str">
        <f t="shared" si="16"/>
        <v>#REF!</v>
      </c>
      <c r="R772" s="3" t="str">
        <f t="array" ref="R772">IFERROR(INDEX(Overall!$C$3:$C$389,MATCH(B772,Overall!$D$3:$D$389,0)),"No")</f>
        <v>No</v>
      </c>
      <c r="S772" s="93">
        <f t="shared" si="17"/>
        <v>1</v>
      </c>
      <c r="T772" s="136"/>
      <c r="U772" s="3" t="str">
        <f t="shared" si="18"/>
        <v/>
      </c>
      <c r="V772" s="3"/>
      <c r="W772" s="3">
        <f t="shared" si="8"/>
        <v>0</v>
      </c>
    </row>
    <row r="773" ht="15.75" customHeight="1">
      <c r="B773" s="3" t="str">
        <f>'idp Prjimp'!N768</f>
        <v>Tanner Vallejo</v>
      </c>
      <c r="C773" s="3" t="str">
        <f>'idp Prjimp'!C768</f>
        <v>lb</v>
      </c>
      <c r="D773" s="3">
        <f>'idp Prjimp'!D768</f>
        <v>4.2</v>
      </c>
      <c r="E773" s="3">
        <f>'idp Prjimp'!E768</f>
        <v>0.7</v>
      </c>
      <c r="F773" s="3">
        <f>'idp Prjimp'!F768</f>
        <v>0</v>
      </c>
      <c r="G773" s="3">
        <f>'idp Prjimp'!G768</f>
        <v>0</v>
      </c>
      <c r="H773" s="3">
        <f>'idp Prjimp'!H768</f>
        <v>0</v>
      </c>
      <c r="I773" s="3">
        <f>'idp Prjimp'!I768</f>
        <v>1</v>
      </c>
      <c r="J773" s="3">
        <f>'idp Prjimp'!J768</f>
        <v>11.6</v>
      </c>
      <c r="K773" s="3">
        <f>'idp Prjimp'!K768</f>
        <v>0</v>
      </c>
      <c r="L773" s="3" t="str">
        <f>'idp Prjimp'!L768</f>
        <v/>
      </c>
      <c r="M773" s="3">
        <f t="shared" si="4"/>
        <v>0</v>
      </c>
      <c r="N773" s="3">
        <f t="shared" si="14"/>
        <v>0</v>
      </c>
      <c r="O773" s="3">
        <f t="shared" si="15"/>
        <v>0</v>
      </c>
      <c r="P773" s="100"/>
      <c r="Q773" s="3" t="str">
        <f t="shared" si="16"/>
        <v>#REF!</v>
      </c>
      <c r="R773" s="3" t="str">
        <f t="array" ref="R773">IFERROR(INDEX(Overall!$C$3:$C$389,MATCH(B773,Overall!$D$3:$D$389,0)),"No")</f>
        <v>No</v>
      </c>
      <c r="S773" s="93">
        <f t="shared" si="17"/>
        <v>1</v>
      </c>
      <c r="T773" s="136"/>
      <c r="U773" s="3" t="str">
        <f t="shared" si="18"/>
        <v/>
      </c>
      <c r="V773" s="3"/>
      <c r="W773" s="3">
        <f t="shared" si="8"/>
        <v>0</v>
      </c>
    </row>
    <row r="774" ht="15.75" customHeight="1">
      <c r="B774" s="3" t="str">
        <f>'idp Prjimp'!N769</f>
        <v>Jordan Evans</v>
      </c>
      <c r="C774" s="3" t="str">
        <f>'idp Prjimp'!C769</f>
        <v>lb</v>
      </c>
      <c r="D774" s="3">
        <f>'idp Prjimp'!D769</f>
        <v>11.53683</v>
      </c>
      <c r="E774" s="3">
        <f>'idp Prjimp'!E769</f>
        <v>0</v>
      </c>
      <c r="F774" s="3">
        <f>'idp Prjimp'!F769</f>
        <v>0.23179</v>
      </c>
      <c r="G774" s="3">
        <f>'idp Prjimp'!G769</f>
        <v>0.031323</v>
      </c>
      <c r="H774" s="3">
        <f>'idp Prjimp'!H769</f>
        <v>1.334455</v>
      </c>
      <c r="I774" s="3">
        <f>'idp Prjimp'!I769</f>
        <v>0.728424</v>
      </c>
      <c r="J774" s="3">
        <f>'idp Prjimp'!J769</f>
        <v>47.95611</v>
      </c>
      <c r="K774" s="3">
        <f>'idp Prjimp'!K769</f>
        <v>0</v>
      </c>
      <c r="L774" s="3" t="str">
        <f>'idp Prjimp'!L769</f>
        <v/>
      </c>
      <c r="M774" s="3">
        <f t="shared" si="4"/>
        <v>0</v>
      </c>
      <c r="N774" s="3">
        <f t="shared" si="14"/>
        <v>0</v>
      </c>
      <c r="O774" s="3">
        <f t="shared" si="15"/>
        <v>0</v>
      </c>
      <c r="P774" s="100"/>
      <c r="Q774" s="3" t="str">
        <f t="shared" si="16"/>
        <v>#REF!</v>
      </c>
      <c r="R774" s="3" t="str">
        <f t="array" ref="R774">IFERROR(INDEX(Overall!$C$3:$C$389,MATCH(B774,Overall!$D$3:$D$389,0)),"No")</f>
        <v>No</v>
      </c>
      <c r="S774" s="93">
        <f t="shared" si="17"/>
        <v>1</v>
      </c>
      <c r="T774" s="136"/>
      <c r="U774" s="3" t="str">
        <f t="shared" si="18"/>
        <v/>
      </c>
      <c r="V774" s="3"/>
      <c r="W774" s="3">
        <f t="shared" si="8"/>
        <v>0</v>
      </c>
    </row>
    <row r="775" ht="15.75" customHeight="1">
      <c r="B775" s="3" t="str">
        <f>'idp Prjimp'!N770</f>
        <v>Samson Ebukam</v>
      </c>
      <c r="C775" s="3" t="str">
        <f>'idp Prjimp'!C770</f>
        <v>lb</v>
      </c>
      <c r="D775" s="3">
        <f>'idp Prjimp'!D770</f>
        <v>15.50949</v>
      </c>
      <c r="E775" s="3">
        <f>'idp Prjimp'!E770</f>
        <v>2.092635</v>
      </c>
      <c r="F775" s="3">
        <f>'idp Prjimp'!F770</f>
        <v>1.41784</v>
      </c>
      <c r="G775" s="3">
        <f>'idp Prjimp'!G770</f>
        <v>0.588424</v>
      </c>
      <c r="H775" s="3">
        <f>'idp Prjimp'!H770</f>
        <v>2.907471</v>
      </c>
      <c r="I775" s="3">
        <f>'idp Prjimp'!I770</f>
        <v>3.978074</v>
      </c>
      <c r="J775" s="3">
        <f>'idp Prjimp'!J770</f>
        <v>44.79753</v>
      </c>
      <c r="K775" s="3">
        <f>'idp Prjimp'!K770</f>
        <v>0</v>
      </c>
      <c r="L775" s="3" t="str">
        <f>'idp Prjimp'!L770</f>
        <v/>
      </c>
      <c r="M775" s="3">
        <f t="shared" si="4"/>
        <v>0</v>
      </c>
      <c r="N775" s="3">
        <f t="shared" si="14"/>
        <v>0</v>
      </c>
      <c r="O775" s="3">
        <f t="shared" si="15"/>
        <v>0</v>
      </c>
      <c r="P775" s="100"/>
      <c r="Q775" s="3" t="str">
        <f t="shared" si="16"/>
        <v>#REF!</v>
      </c>
      <c r="R775" s="3" t="str">
        <f t="array" ref="R775">IFERROR(INDEX(Overall!$C$3:$C$389,MATCH(B775,Overall!$D$3:$D$389,0)),"No")</f>
        <v>No</v>
      </c>
      <c r="S775" s="93">
        <f t="shared" si="17"/>
        <v>1</v>
      </c>
      <c r="T775" s="136"/>
      <c r="U775" s="3" t="str">
        <f t="shared" si="18"/>
        <v/>
      </c>
      <c r="V775" s="3"/>
      <c r="W775" s="3">
        <f t="shared" si="8"/>
        <v>0</v>
      </c>
    </row>
    <row r="776" ht="15.75" customHeight="1">
      <c r="B776" s="3" t="str">
        <f>'idp Prjimp'!N771</f>
        <v>Anthony Walker</v>
      </c>
      <c r="C776" s="3" t="str">
        <f>'idp Prjimp'!C771</f>
        <v>lb</v>
      </c>
      <c r="D776" s="3">
        <f>'idp Prjimp'!D771</f>
        <v>39.71374</v>
      </c>
      <c r="E776" s="3">
        <f>'idp Prjimp'!E771</f>
        <v>0.907365</v>
      </c>
      <c r="F776" s="3">
        <f>'idp Prjimp'!F771</f>
        <v>0.303132</v>
      </c>
      <c r="G776" s="3">
        <f>'idp Prjimp'!G771</f>
        <v>0.930603</v>
      </c>
      <c r="H776" s="3">
        <f>'idp Prjimp'!H771</f>
        <v>2.843872</v>
      </c>
      <c r="I776" s="3">
        <f>'idp Prjimp'!I771</f>
        <v>2.099261</v>
      </c>
      <c r="J776" s="3">
        <f>'idp Prjimp'!J771</f>
        <v>91.02605</v>
      </c>
      <c r="K776" s="3">
        <f>'idp Prjimp'!K771</f>
        <v>0</v>
      </c>
      <c r="L776" s="3" t="str">
        <f>'idp Prjimp'!L771</f>
        <v/>
      </c>
      <c r="M776" s="3">
        <f t="shared" si="4"/>
        <v>0</v>
      </c>
      <c r="N776" s="3">
        <f t="shared" si="14"/>
        <v>0</v>
      </c>
      <c r="O776" s="3">
        <f t="shared" si="15"/>
        <v>0</v>
      </c>
      <c r="P776" s="100"/>
      <c r="Q776" s="3" t="str">
        <f t="shared" si="16"/>
        <v>#REF!</v>
      </c>
      <c r="R776" s="3" t="str">
        <f t="array" ref="R776">IFERROR(INDEX(Overall!$C$3:$C$389,MATCH(B776,Overall!$D$3:$D$389,0)),"No")</f>
        <v>No</v>
      </c>
      <c r="S776" s="93">
        <f t="shared" si="17"/>
        <v>1</v>
      </c>
      <c r="T776" s="136"/>
      <c r="U776" s="3" t="str">
        <f t="shared" si="18"/>
        <v/>
      </c>
      <c r="V776" s="3"/>
      <c r="W776" s="3">
        <f t="shared" si="8"/>
        <v>0</v>
      </c>
    </row>
    <row r="777" ht="15.75" customHeight="1">
      <c r="B777" s="3" t="str">
        <f>'idp Prjimp'!N772</f>
        <v>Tashawn Bower</v>
      </c>
      <c r="C777" s="3" t="str">
        <f>'idp Prjimp'!C772</f>
        <v>lb</v>
      </c>
      <c r="D777" s="3">
        <f>'idp Prjimp'!D772</f>
        <v>1.9</v>
      </c>
      <c r="E777" s="3">
        <f>'idp Prjimp'!E772</f>
        <v>0</v>
      </c>
      <c r="F777" s="3">
        <f>'idp Prjimp'!F772</f>
        <v>0</v>
      </c>
      <c r="G777" s="3">
        <f>'idp Prjimp'!G772</f>
        <v>0</v>
      </c>
      <c r="H777" s="3">
        <f>'idp Prjimp'!H772</f>
        <v>0.6</v>
      </c>
      <c r="I777" s="3">
        <f>'idp Prjimp'!I772</f>
        <v>0</v>
      </c>
      <c r="J777" s="3">
        <f>'idp Prjimp'!J772</f>
        <v>2.6</v>
      </c>
      <c r="K777" s="3">
        <f>'idp Prjimp'!K772</f>
        <v>0</v>
      </c>
      <c r="L777" s="3" t="str">
        <f>'idp Prjimp'!L772</f>
        <v/>
      </c>
      <c r="M777" s="3">
        <f t="shared" si="4"/>
        <v>0</v>
      </c>
      <c r="N777" s="3">
        <f t="shared" si="14"/>
        <v>0</v>
      </c>
      <c r="O777" s="3">
        <f t="shared" si="15"/>
        <v>0</v>
      </c>
      <c r="P777" s="100"/>
      <c r="Q777" s="3" t="str">
        <f t="shared" si="16"/>
        <v>#REF!</v>
      </c>
      <c r="R777" s="3" t="str">
        <f t="array" ref="R777">IFERROR(INDEX(Overall!$C$3:$C$389,MATCH(B777,Overall!$D$3:$D$389,0)),"No")</f>
        <v>No</v>
      </c>
      <c r="S777" s="93">
        <f t="shared" si="17"/>
        <v>1</v>
      </c>
      <c r="T777" s="136"/>
      <c r="U777" s="3" t="str">
        <f t="shared" si="18"/>
        <v/>
      </c>
      <c r="V777" s="3"/>
      <c r="W777" s="3">
        <f t="shared" si="8"/>
        <v>0</v>
      </c>
    </row>
    <row r="778" ht="15.75" customHeight="1">
      <c r="B778" s="3" t="str">
        <f>'idp Prjimp'!N773</f>
        <v>Harvey Langi</v>
      </c>
      <c r="C778" s="3" t="str">
        <f>'idp Prjimp'!C773</f>
        <v>lb</v>
      </c>
      <c r="D778" s="3">
        <f>'idp Prjimp'!D773</f>
        <v>9.7</v>
      </c>
      <c r="E778" s="3">
        <f>'idp Prjimp'!E773</f>
        <v>0</v>
      </c>
      <c r="F778" s="3">
        <f>'idp Prjimp'!F773</f>
        <v>0.38163</v>
      </c>
      <c r="G778" s="3">
        <f>'idp Prjimp'!G773</f>
        <v>0.530296</v>
      </c>
      <c r="H778" s="3">
        <f>'idp Prjimp'!H773</f>
        <v>2.207407</v>
      </c>
      <c r="I778" s="3">
        <f>'idp Prjimp'!I773</f>
        <v>1.519333</v>
      </c>
      <c r="J778" s="3">
        <f>'idp Prjimp'!J773</f>
        <v>62.19256</v>
      </c>
      <c r="K778" s="3">
        <f>'idp Prjimp'!K773</f>
        <v>0</v>
      </c>
      <c r="L778" s="3" t="str">
        <f>'idp Prjimp'!L773</f>
        <v/>
      </c>
      <c r="M778" s="3">
        <f t="shared" si="4"/>
        <v>0</v>
      </c>
      <c r="N778" s="3">
        <f t="shared" si="14"/>
        <v>0</v>
      </c>
      <c r="O778" s="3">
        <f t="shared" si="15"/>
        <v>0</v>
      </c>
      <c r="P778" s="100"/>
      <c r="Q778" s="3" t="str">
        <f t="shared" si="16"/>
        <v>#REF!</v>
      </c>
      <c r="R778" s="3" t="str">
        <f t="array" ref="R778">IFERROR(INDEX(Overall!$C$3:$C$389,MATCH(B778,Overall!$D$3:$D$389,0)),"No")</f>
        <v>No</v>
      </c>
      <c r="S778" s="93">
        <f t="shared" si="17"/>
        <v>1</v>
      </c>
      <c r="T778" s="136"/>
      <c r="U778" s="3" t="str">
        <f t="shared" si="18"/>
        <v/>
      </c>
      <c r="V778" s="3"/>
      <c r="W778" s="3">
        <f t="shared" si="8"/>
        <v>0</v>
      </c>
    </row>
    <row r="779" ht="15.75" customHeight="1">
      <c r="B779" s="3" t="str">
        <f>'idp Prjimp'!N774</f>
        <v>Eric Wilson</v>
      </c>
      <c r="C779" s="3" t="str">
        <f>'idp Prjimp'!C774</f>
        <v>lb</v>
      </c>
      <c r="D779" s="3">
        <f>'idp Prjimp'!D774</f>
        <v>20.17691</v>
      </c>
      <c r="E779" s="3">
        <f>'idp Prjimp'!E774</f>
        <v>0</v>
      </c>
      <c r="F779" s="3">
        <f>'idp Prjimp'!F774</f>
        <v>0.536827</v>
      </c>
      <c r="G779" s="3">
        <f>'idp Prjimp'!G774</f>
        <v>0</v>
      </c>
      <c r="H779" s="3">
        <f>'idp Prjimp'!H774</f>
        <v>0.536827</v>
      </c>
      <c r="I779" s="3">
        <f>'idp Prjimp'!I774</f>
        <v>2.138952</v>
      </c>
      <c r="J779" s="3">
        <f>'idp Prjimp'!J774</f>
        <v>29.30751</v>
      </c>
      <c r="K779" s="3">
        <f>'idp Prjimp'!K774</f>
        <v>0</v>
      </c>
      <c r="L779" s="3" t="str">
        <f>'idp Prjimp'!L774</f>
        <v/>
      </c>
      <c r="M779" s="3">
        <f t="shared" si="4"/>
        <v>0</v>
      </c>
      <c r="N779" s="3">
        <f t="shared" si="14"/>
        <v>0</v>
      </c>
      <c r="O779" s="3">
        <f t="shared" si="15"/>
        <v>0</v>
      </c>
      <c r="P779" s="100"/>
      <c r="Q779" s="3" t="str">
        <f t="shared" si="16"/>
        <v>#REF!</v>
      </c>
      <c r="R779" s="3" t="str">
        <f t="array" ref="R779">IFERROR(INDEX(Overall!$C$3:$C$389,MATCH(B779,Overall!$D$3:$D$389,0)),"No")</f>
        <v>No</v>
      </c>
      <c r="S779" s="93">
        <f t="shared" si="17"/>
        <v>1</v>
      </c>
      <c r="T779" s="136"/>
      <c r="U779" s="3" t="str">
        <f t="shared" si="18"/>
        <v/>
      </c>
      <c r="V779" s="3"/>
      <c r="W779" s="3">
        <f t="shared" si="8"/>
        <v>0</v>
      </c>
    </row>
    <row r="780" ht="15.75" customHeight="1">
      <c r="B780" s="3" t="str">
        <f>'idp Prjimp'!N775</f>
        <v>Ahmad Thomas</v>
      </c>
      <c r="C780" s="3" t="str">
        <f>'idp Prjimp'!C775</f>
        <v>lb</v>
      </c>
      <c r="D780" s="3">
        <f>'idp Prjimp'!D775</f>
        <v>0.8</v>
      </c>
      <c r="E780" s="3">
        <f>'idp Prjimp'!E775</f>
        <v>0</v>
      </c>
      <c r="F780" s="3">
        <f>'idp Prjimp'!F775</f>
        <v>0</v>
      </c>
      <c r="G780" s="3">
        <f>'idp Prjimp'!G775</f>
        <v>0</v>
      </c>
      <c r="H780" s="3">
        <f>'idp Prjimp'!H775</f>
        <v>0</v>
      </c>
      <c r="I780" s="3">
        <f>'idp Prjimp'!I775</f>
        <v>0</v>
      </c>
      <c r="J780" s="3">
        <f>'idp Prjimp'!J775</f>
        <v>1.8</v>
      </c>
      <c r="K780" s="3">
        <f>'idp Prjimp'!K775</f>
        <v>0</v>
      </c>
      <c r="L780" s="3" t="str">
        <f>'idp Prjimp'!L775</f>
        <v/>
      </c>
      <c r="M780" s="3">
        <f t="shared" si="4"/>
        <v>0</v>
      </c>
      <c r="N780" s="3">
        <f t="shared" si="14"/>
        <v>0</v>
      </c>
      <c r="O780" s="3">
        <f t="shared" si="15"/>
        <v>0</v>
      </c>
      <c r="P780" s="100"/>
      <c r="Q780" s="3" t="str">
        <f t="shared" si="16"/>
        <v>#REF!</v>
      </c>
      <c r="R780" s="3" t="str">
        <f t="array" ref="R780">IFERROR(INDEX(Overall!$C$3:$C$389,MATCH(B780,Overall!$D$3:$D$389,0)),"No")</f>
        <v>No</v>
      </c>
      <c r="S780" s="93">
        <f t="shared" si="17"/>
        <v>1</v>
      </c>
      <c r="T780" s="136"/>
      <c r="U780" s="3" t="str">
        <f t="shared" si="18"/>
        <v/>
      </c>
      <c r="V780" s="3"/>
      <c r="W780" s="3">
        <f t="shared" si="8"/>
        <v>0</v>
      </c>
    </row>
    <row r="781" ht="15.75" customHeight="1">
      <c r="B781" s="3" t="str">
        <f>'idp Prjimp'!N776</f>
        <v>Nicholas Morrow</v>
      </c>
      <c r="C781" s="3" t="str">
        <f>'idp Prjimp'!C776</f>
        <v>lb</v>
      </c>
      <c r="D781" s="3">
        <f>'idp Prjimp'!D776</f>
        <v>16.11161</v>
      </c>
      <c r="E781" s="3">
        <f>'idp Prjimp'!E776</f>
        <v>0.277904</v>
      </c>
      <c r="F781" s="3">
        <f>'idp Prjimp'!F776</f>
        <v>0.71323</v>
      </c>
      <c r="G781" s="3">
        <f>'idp Prjimp'!G776</f>
        <v>0.687218</v>
      </c>
      <c r="H781" s="3">
        <f>'idp Prjimp'!H776</f>
        <v>3.137335</v>
      </c>
      <c r="I781" s="3">
        <f>'idp Prjimp'!I776</f>
        <v>0.368677</v>
      </c>
      <c r="J781" s="3">
        <f>'idp Prjimp'!J776</f>
        <v>59.17813</v>
      </c>
      <c r="K781" s="3">
        <f>'idp Prjimp'!K776</f>
        <v>0</v>
      </c>
      <c r="L781" s="3" t="str">
        <f>'idp Prjimp'!L776</f>
        <v/>
      </c>
      <c r="M781" s="3">
        <f t="shared" si="4"/>
        <v>0</v>
      </c>
      <c r="N781" s="3">
        <f t="shared" si="14"/>
        <v>0</v>
      </c>
      <c r="O781" s="3">
        <f t="shared" si="15"/>
        <v>0</v>
      </c>
      <c r="P781" s="100"/>
      <c r="Q781" s="3" t="str">
        <f t="shared" si="16"/>
        <v>#REF!</v>
      </c>
      <c r="R781" s="3" t="str">
        <f t="array" ref="R781">IFERROR(INDEX(Overall!$C$3:$C$389,MATCH(B781,Overall!$D$3:$D$389,0)),"No")</f>
        <v>No</v>
      </c>
      <c r="S781" s="93">
        <f t="shared" si="17"/>
        <v>1</v>
      </c>
      <c r="T781" s="136"/>
      <c r="U781" s="3" t="str">
        <f t="shared" si="18"/>
        <v/>
      </c>
      <c r="V781" s="3"/>
      <c r="W781" s="3">
        <f t="shared" si="8"/>
        <v>0</v>
      </c>
    </row>
    <row r="782" ht="15.75" customHeight="1">
      <c r="B782" s="3" t="str">
        <f>'idp Prjimp'!N777</f>
        <v>Dylan Cole</v>
      </c>
      <c r="C782" s="3" t="str">
        <f>'idp Prjimp'!C777</f>
        <v>lb</v>
      </c>
      <c r="D782" s="3">
        <f>'idp Prjimp'!D777</f>
        <v>10.56667</v>
      </c>
      <c r="E782" s="3">
        <f>'idp Prjimp'!E777</f>
        <v>0.733333</v>
      </c>
      <c r="F782" s="3">
        <f>'idp Prjimp'!F777</f>
        <v>0.666667</v>
      </c>
      <c r="G782" s="3">
        <f>'idp Prjimp'!G777</f>
        <v>0</v>
      </c>
      <c r="H782" s="3">
        <f>'idp Prjimp'!H777</f>
        <v>2.3</v>
      </c>
      <c r="I782" s="3">
        <f>'idp Prjimp'!I777</f>
        <v>2.43</v>
      </c>
      <c r="J782" s="3">
        <f>'idp Prjimp'!J777</f>
        <v>13.76667</v>
      </c>
      <c r="K782" s="3">
        <f>'idp Prjimp'!K777</f>
        <v>0</v>
      </c>
      <c r="L782" s="3" t="str">
        <f>'idp Prjimp'!L777</f>
        <v/>
      </c>
      <c r="M782" s="3">
        <f t="shared" si="4"/>
        <v>0</v>
      </c>
      <c r="N782" s="3">
        <f t="shared" si="14"/>
        <v>0</v>
      </c>
      <c r="O782" s="3">
        <f t="shared" si="15"/>
        <v>0</v>
      </c>
      <c r="P782" s="100"/>
      <c r="Q782" s="3" t="str">
        <f t="shared" si="16"/>
        <v>#REF!</v>
      </c>
      <c r="R782" s="3" t="str">
        <f t="array" ref="R782">IFERROR(INDEX(Overall!$C$3:$C$389,MATCH(B782,Overall!$D$3:$D$389,0)),"No")</f>
        <v>No</v>
      </c>
      <c r="S782" s="93">
        <f t="shared" si="17"/>
        <v>1</v>
      </c>
      <c r="T782" s="136"/>
      <c r="U782" s="3" t="str">
        <f t="shared" si="18"/>
        <v/>
      </c>
      <c r="V782" s="3"/>
      <c r="W782" s="3">
        <f t="shared" si="8"/>
        <v>0</v>
      </c>
    </row>
    <row r="783" ht="15.75" customHeight="1">
      <c r="B783" s="3" t="str">
        <f>'idp Prjimp'!N778</f>
        <v>Justin Lawler</v>
      </c>
      <c r="C783" s="3" t="str">
        <f>'idp Prjimp'!C778</f>
        <v>lb</v>
      </c>
      <c r="D783" s="3">
        <f>'idp Prjimp'!D778</f>
        <v>4.8</v>
      </c>
      <c r="E783" s="3">
        <f>'idp Prjimp'!E778</f>
        <v>0</v>
      </c>
      <c r="F783" s="3">
        <f>'idp Prjimp'!F778</f>
        <v>0</v>
      </c>
      <c r="G783" s="3">
        <f>'idp Prjimp'!G778</f>
        <v>0</v>
      </c>
      <c r="H783" s="3">
        <f>'idp Prjimp'!H778</f>
        <v>0.03</v>
      </c>
      <c r="I783" s="3">
        <f>'idp Prjimp'!I778</f>
        <v>0</v>
      </c>
      <c r="J783" s="3">
        <f>'idp Prjimp'!J778</f>
        <v>6.8</v>
      </c>
      <c r="K783" s="3">
        <f>'idp Prjimp'!K778</f>
        <v>0</v>
      </c>
      <c r="L783" s="3" t="str">
        <f>'idp Prjimp'!L778</f>
        <v/>
      </c>
      <c r="M783" s="3">
        <f t="shared" si="4"/>
        <v>0</v>
      </c>
      <c r="N783" s="3">
        <f t="shared" si="14"/>
        <v>0</v>
      </c>
      <c r="O783" s="3">
        <f t="shared" si="15"/>
        <v>0</v>
      </c>
      <c r="P783" s="100"/>
      <c r="Q783" s="3" t="str">
        <f t="shared" si="16"/>
        <v>#REF!</v>
      </c>
      <c r="R783" s="3" t="str">
        <f t="array" ref="R783">IFERROR(INDEX(Overall!$C$3:$C$389,MATCH(B783,Overall!$D$3:$D$389,0)),"No")</f>
        <v>No</v>
      </c>
      <c r="S783" s="93">
        <f t="shared" si="17"/>
        <v>1</v>
      </c>
      <c r="T783" s="136"/>
      <c r="U783" s="3" t="str">
        <f t="shared" si="18"/>
        <v/>
      </c>
      <c r="V783" s="3"/>
      <c r="W783" s="3">
        <f t="shared" si="8"/>
        <v>0</v>
      </c>
    </row>
    <row r="784" ht="15.75" customHeight="1">
      <c r="B784" s="3" t="str">
        <f>'idp Prjimp'!N779</f>
        <v>Tremaine Edmunds</v>
      </c>
      <c r="C784" s="3" t="str">
        <f>'idp Prjimp'!C779</f>
        <v>lb</v>
      </c>
      <c r="D784" s="3">
        <f>'idp Prjimp'!D779</f>
        <v>47.08428</v>
      </c>
      <c r="E784" s="3">
        <f>'idp Prjimp'!E779</f>
        <v>0.814731</v>
      </c>
      <c r="F784" s="3">
        <f>'idp Prjimp'!F779</f>
        <v>0.966732</v>
      </c>
      <c r="G784" s="3">
        <f>'idp Prjimp'!G779</f>
        <v>1.896848</v>
      </c>
      <c r="H784" s="3">
        <f>'idp Prjimp'!H779</f>
        <v>8.838599</v>
      </c>
      <c r="I784" s="3">
        <f>'idp Prjimp'!I779</f>
        <v>1.774961</v>
      </c>
      <c r="J784" s="3">
        <f>'idp Prjimp'!J779</f>
        <v>89.91901</v>
      </c>
      <c r="K784" s="3">
        <f>'idp Prjimp'!K779</f>
        <v>0</v>
      </c>
      <c r="L784" s="3" t="str">
        <f>'idp Prjimp'!L779</f>
        <v/>
      </c>
      <c r="M784" s="3">
        <f t="shared" si="4"/>
        <v>0</v>
      </c>
      <c r="N784" s="3">
        <f t="shared" si="14"/>
        <v>0</v>
      </c>
      <c r="O784" s="3">
        <f t="shared" si="15"/>
        <v>0</v>
      </c>
      <c r="P784" s="100"/>
      <c r="Q784" s="3" t="str">
        <f t="shared" si="16"/>
        <v>#REF!</v>
      </c>
      <c r="R784" s="3" t="str">
        <f t="array" ref="R784">IFERROR(INDEX(Overall!$C$3:$C$389,MATCH(B784,Overall!$D$3:$D$389,0)),"No")</f>
        <v>No</v>
      </c>
      <c r="S784" s="93">
        <f t="shared" si="17"/>
        <v>1</v>
      </c>
      <c r="T784" s="136"/>
      <c r="U784" s="3" t="str">
        <f t="shared" si="18"/>
        <v/>
      </c>
      <c r="V784" s="3"/>
      <c r="W784" s="3">
        <f t="shared" si="8"/>
        <v>0</v>
      </c>
    </row>
    <row r="785" ht="15.75" customHeight="1">
      <c r="B785" s="3" t="str">
        <f>'idp Prjimp'!N780</f>
        <v>Rashaan Evans</v>
      </c>
      <c r="C785" s="3" t="str">
        <f>'idp Prjimp'!C780</f>
        <v>lb</v>
      </c>
      <c r="D785" s="3">
        <f>'idp Prjimp'!D780</f>
        <v>36.10099</v>
      </c>
      <c r="E785" s="3">
        <f>'idp Prjimp'!E780</f>
        <v>0.629462</v>
      </c>
      <c r="F785" s="3">
        <f>'idp Prjimp'!F780</f>
        <v>0.613969</v>
      </c>
      <c r="G785" s="3">
        <f>'idp Prjimp'!G780</f>
        <v>0.125292</v>
      </c>
      <c r="H785" s="3">
        <f>'idp Prjimp'!H780</f>
        <v>1.764747</v>
      </c>
      <c r="I785" s="3">
        <f>'idp Prjimp'!I780</f>
        <v>3.264339</v>
      </c>
      <c r="J785" s="3">
        <f>'idp Prjimp'!J780</f>
        <v>79.44027</v>
      </c>
      <c r="K785" s="3">
        <f>'idp Prjimp'!K780</f>
        <v>0</v>
      </c>
      <c r="L785" s="3" t="str">
        <f>'idp Prjimp'!L780</f>
        <v/>
      </c>
      <c r="M785" s="3">
        <f t="shared" si="4"/>
        <v>0</v>
      </c>
      <c r="N785" s="3">
        <f t="shared" si="14"/>
        <v>0</v>
      </c>
      <c r="O785" s="3">
        <f t="shared" si="15"/>
        <v>0</v>
      </c>
      <c r="P785" s="100"/>
      <c r="Q785" s="3" t="str">
        <f t="shared" si="16"/>
        <v>#REF!</v>
      </c>
      <c r="R785" s="3" t="str">
        <f t="array" ref="R785">IFERROR(INDEX(Overall!$C$3:$C$389,MATCH(B785,Overall!$D$3:$D$389,0)),"No")</f>
        <v>No</v>
      </c>
      <c r="S785" s="93">
        <f t="shared" si="17"/>
        <v>1</v>
      </c>
      <c r="T785" s="136"/>
      <c r="U785" s="3" t="str">
        <f t="shared" si="18"/>
        <v/>
      </c>
      <c r="V785" s="3"/>
      <c r="W785" s="3">
        <f t="shared" si="8"/>
        <v>0</v>
      </c>
    </row>
    <row r="786" ht="15.75" customHeight="1">
      <c r="B786" s="3" t="str">
        <f>'idp Prjimp'!N781</f>
        <v>Leon Jacobs</v>
      </c>
      <c r="C786" s="3" t="str">
        <f>'idp Prjimp'!C781</f>
        <v>lb</v>
      </c>
      <c r="D786" s="3">
        <f>'idp Prjimp'!D781</f>
        <v>11</v>
      </c>
      <c r="E786" s="3">
        <f>'idp Prjimp'!E781</f>
        <v>0</v>
      </c>
      <c r="F786" s="3">
        <f>'idp Prjimp'!F781</f>
        <v>1</v>
      </c>
      <c r="G786" s="3">
        <f>'idp Prjimp'!G781</f>
        <v>0</v>
      </c>
      <c r="H786" s="3">
        <f>'idp Prjimp'!H781</f>
        <v>1</v>
      </c>
      <c r="I786" s="3">
        <f>'idp Prjimp'!I781</f>
        <v>2.5</v>
      </c>
      <c r="J786" s="3">
        <f>'idp Prjimp'!J781</f>
        <v>28</v>
      </c>
      <c r="K786" s="3">
        <f>'idp Prjimp'!K781</f>
        <v>0</v>
      </c>
      <c r="L786" s="3" t="str">
        <f>'idp Prjimp'!L781</f>
        <v/>
      </c>
      <c r="M786" s="3">
        <f t="shared" si="4"/>
        <v>0</v>
      </c>
      <c r="N786" s="3">
        <f t="shared" si="14"/>
        <v>0</v>
      </c>
      <c r="O786" s="3">
        <f t="shared" si="15"/>
        <v>0</v>
      </c>
      <c r="P786" s="100"/>
      <c r="Q786" s="3" t="str">
        <f t="shared" si="16"/>
        <v>#REF!</v>
      </c>
      <c r="R786" s="3" t="str">
        <f t="array" ref="R786">IFERROR(INDEX(Overall!$C$3:$C$389,MATCH(B786,Overall!$D$3:$D$389,0)),"No")</f>
        <v>No</v>
      </c>
      <c r="S786" s="93">
        <f t="shared" si="17"/>
        <v>1</v>
      </c>
      <c r="T786" s="136"/>
      <c r="U786" s="3" t="str">
        <f t="shared" si="18"/>
        <v/>
      </c>
      <c r="V786" s="3"/>
      <c r="W786" s="3">
        <f t="shared" si="8"/>
        <v>0</v>
      </c>
    </row>
    <row r="787" ht="15.75" customHeight="1">
      <c r="B787" s="3" t="str">
        <f>'idp Prjimp'!N782</f>
        <v>Josey Jewell</v>
      </c>
      <c r="C787" s="3" t="str">
        <f>'idp Prjimp'!C782</f>
        <v>lb</v>
      </c>
      <c r="D787" s="3">
        <f>'idp Prjimp'!D782</f>
        <v>14.7</v>
      </c>
      <c r="E787" s="3">
        <f>'idp Prjimp'!E782</f>
        <v>0</v>
      </c>
      <c r="F787" s="3">
        <f>'idp Prjimp'!F782</f>
        <v>0</v>
      </c>
      <c r="G787" s="3">
        <f>'idp Prjimp'!G782</f>
        <v>0</v>
      </c>
      <c r="H787" s="3">
        <f>'idp Prjimp'!H782</f>
        <v>1.2</v>
      </c>
      <c r="I787" s="3">
        <f>'idp Prjimp'!I782</f>
        <v>1.6</v>
      </c>
      <c r="J787" s="3">
        <f>'idp Prjimp'!J782</f>
        <v>25.4</v>
      </c>
      <c r="K787" s="3">
        <f>'idp Prjimp'!K782</f>
        <v>0</v>
      </c>
      <c r="L787" s="3" t="str">
        <f>'idp Prjimp'!L782</f>
        <v/>
      </c>
      <c r="M787" s="3">
        <f t="shared" si="4"/>
        <v>0</v>
      </c>
      <c r="N787" s="3">
        <f t="shared" si="14"/>
        <v>0</v>
      </c>
      <c r="O787" s="3">
        <f t="shared" si="15"/>
        <v>0</v>
      </c>
      <c r="P787" s="100"/>
      <c r="Q787" s="3" t="str">
        <f t="shared" si="16"/>
        <v>#REF!</v>
      </c>
      <c r="R787" s="3" t="str">
        <f t="array" ref="R787">IFERROR(INDEX(Overall!$C$3:$C$389,MATCH(B787,Overall!$D$3:$D$389,0)),"No")</f>
        <v>No</v>
      </c>
      <c r="S787" s="93">
        <f t="shared" si="17"/>
        <v>1</v>
      </c>
      <c r="T787" s="136"/>
      <c r="U787" s="3" t="str">
        <f t="shared" si="18"/>
        <v/>
      </c>
      <c r="V787" s="3"/>
      <c r="W787" s="3">
        <f t="shared" si="8"/>
        <v>0</v>
      </c>
    </row>
    <row r="788" ht="15.75" customHeight="1">
      <c r="B788" s="3" t="str">
        <f>'idp Prjimp'!N783</f>
        <v>Micah Kiser</v>
      </c>
      <c r="C788" s="3" t="str">
        <f>'idp Prjimp'!C783</f>
        <v>lb</v>
      </c>
      <c r="D788" s="3">
        <f>'idp Prjimp'!D783</f>
        <v>17.1534</v>
      </c>
      <c r="E788" s="3">
        <f>'idp Prjimp'!E783</f>
        <v>1.073654</v>
      </c>
      <c r="F788" s="3">
        <f>'idp Prjimp'!F783</f>
        <v>0.525292</v>
      </c>
      <c r="G788" s="3">
        <f>'idp Prjimp'!G783</f>
        <v>0.018794</v>
      </c>
      <c r="H788" s="3">
        <f>'idp Prjimp'!H783</f>
        <v>2.941187</v>
      </c>
      <c r="I788" s="3">
        <f>'idp Prjimp'!I783</f>
        <v>0.547218</v>
      </c>
      <c r="J788" s="3">
        <f>'idp Prjimp'!J783</f>
        <v>49.60284</v>
      </c>
      <c r="K788" s="3">
        <f>'idp Prjimp'!K783</f>
        <v>0</v>
      </c>
      <c r="L788" s="3" t="str">
        <f>'idp Prjimp'!L783</f>
        <v/>
      </c>
      <c r="M788" s="3">
        <f t="shared" si="4"/>
        <v>0</v>
      </c>
      <c r="N788" s="3">
        <f t="shared" si="14"/>
        <v>0</v>
      </c>
      <c r="O788" s="3">
        <f t="shared" si="15"/>
        <v>0</v>
      </c>
      <c r="P788" s="100"/>
      <c r="Q788" s="3" t="str">
        <f t="shared" si="16"/>
        <v>#REF!</v>
      </c>
      <c r="R788" s="3" t="str">
        <f t="array" ref="R788">IFERROR(INDEX(Overall!$C$3:$C$389,MATCH(B788,Overall!$D$3:$D$389,0)),"No")</f>
        <v>No</v>
      </c>
      <c r="S788" s="93">
        <f t="shared" si="17"/>
        <v>1</v>
      </c>
      <c r="T788" s="136"/>
      <c r="U788" s="3" t="str">
        <f t="shared" si="18"/>
        <v/>
      </c>
      <c r="V788" s="3"/>
      <c r="W788" s="3">
        <f t="shared" si="8"/>
        <v>0</v>
      </c>
    </row>
    <row r="789" ht="15.75" customHeight="1">
      <c r="B789" s="3" t="str">
        <f>'idp Prjimp'!N784</f>
        <v>Harold Landry III</v>
      </c>
      <c r="C789" s="3" t="str">
        <f>'idp Prjimp'!C784</f>
        <v>lb</v>
      </c>
      <c r="D789" s="3">
        <f>'idp Prjimp'!D784</f>
        <v>22.58314</v>
      </c>
      <c r="E789" s="3">
        <f>'idp Prjimp'!E784</f>
        <v>0.907365</v>
      </c>
      <c r="F789" s="3">
        <f>'idp Prjimp'!F784</f>
        <v>0.767237</v>
      </c>
      <c r="G789" s="3">
        <f>'idp Prjimp'!G784</f>
        <v>0.265545</v>
      </c>
      <c r="H789" s="3">
        <f>'idp Prjimp'!H784</f>
        <v>1.791323</v>
      </c>
      <c r="I789" s="3">
        <f>'idp Prjimp'!I784</f>
        <v>8.111576</v>
      </c>
      <c r="J789" s="3">
        <f>'idp Prjimp'!J784</f>
        <v>47.87232</v>
      </c>
      <c r="K789" s="3">
        <f>'idp Prjimp'!K784</f>
        <v>0</v>
      </c>
      <c r="L789" s="3" t="str">
        <f>'idp Prjimp'!L784</f>
        <v/>
      </c>
      <c r="M789" s="3">
        <f t="shared" si="4"/>
        <v>0</v>
      </c>
      <c r="N789" s="3">
        <f t="shared" si="14"/>
        <v>0</v>
      </c>
      <c r="O789" s="3">
        <f t="shared" si="15"/>
        <v>0</v>
      </c>
      <c r="P789" s="100"/>
      <c r="Q789" s="3" t="str">
        <f t="shared" si="16"/>
        <v>#REF!</v>
      </c>
      <c r="R789" s="3" t="str">
        <f t="array" ref="R789">IFERROR(INDEX(Overall!$C$3:$C$389,MATCH(B789,Overall!$D$3:$D$389,0)),"No")</f>
        <v>No</v>
      </c>
      <c r="S789" s="93">
        <f t="shared" si="17"/>
        <v>1</v>
      </c>
      <c r="T789" s="136"/>
      <c r="U789" s="3" t="str">
        <f t="shared" si="18"/>
        <v/>
      </c>
      <c r="V789" s="3"/>
      <c r="W789" s="3">
        <f t="shared" si="8"/>
        <v>0</v>
      </c>
    </row>
    <row r="790" ht="15.75" customHeight="1">
      <c r="B790" s="3" t="str">
        <f>'idp Prjimp'!N785</f>
        <v>Darius Leo1000rd</v>
      </c>
      <c r="C790" s="3" t="str">
        <f>'idp Prjimp'!C785</f>
        <v>lb</v>
      </c>
      <c r="D790" s="3">
        <f>'idp Prjimp'!D785</f>
        <v>57.59377</v>
      </c>
      <c r="E790" s="3">
        <f>'idp Prjimp'!E785</f>
        <v>2.953683</v>
      </c>
      <c r="F790" s="3">
        <f>'idp Prjimp'!F785</f>
        <v>1.280486</v>
      </c>
      <c r="G790" s="3">
        <f>'idp Prjimp'!G785</f>
        <v>3.394767</v>
      </c>
      <c r="H790" s="3">
        <f>'idp Prjimp'!H785</f>
        <v>6.991887</v>
      </c>
      <c r="I790" s="3">
        <f>'idp Prjimp'!I785</f>
        <v>5.94893</v>
      </c>
      <c r="J790" s="3">
        <f>'idp Prjimp'!J785</f>
        <v>107.2888</v>
      </c>
      <c r="K790" s="3">
        <f>'idp Prjimp'!K785</f>
        <v>0</v>
      </c>
      <c r="L790" s="3" t="str">
        <f>'idp Prjimp'!L785</f>
        <v/>
      </c>
      <c r="M790" s="3">
        <f t="shared" si="4"/>
        <v>0</v>
      </c>
      <c r="N790" s="3">
        <f t="shared" si="14"/>
        <v>0</v>
      </c>
      <c r="O790" s="3">
        <f t="shared" si="15"/>
        <v>0</v>
      </c>
      <c r="P790" s="100"/>
      <c r="Q790" s="3" t="str">
        <f t="shared" si="16"/>
        <v>#REF!</v>
      </c>
      <c r="R790" s="3" t="str">
        <f t="array" ref="R790">IFERROR(INDEX(Overall!$C$3:$C$389,MATCH(B790,Overall!$D$3:$D$389,0)),"No")</f>
        <v>No</v>
      </c>
      <c r="S790" s="93">
        <f t="shared" si="17"/>
        <v>1</v>
      </c>
      <c r="T790" s="136"/>
      <c r="U790" s="3" t="str">
        <f t="shared" si="18"/>
        <v/>
      </c>
      <c r="V790" s="3"/>
      <c r="W790" s="3">
        <f t="shared" si="8"/>
        <v>0</v>
      </c>
    </row>
    <row r="791" ht="15.75" customHeight="1">
      <c r="B791" s="3" t="str">
        <f>'idp Prjimp'!N786</f>
        <v>Uchen1000 Nwosu</v>
      </c>
      <c r="C791" s="3" t="str">
        <f>'idp Prjimp'!C786</f>
        <v>lb</v>
      </c>
      <c r="D791" s="3">
        <f>'idp Prjimp'!D786</f>
        <v>0</v>
      </c>
      <c r="E791" s="3">
        <f>'idp Prjimp'!E786</f>
        <v>0</v>
      </c>
      <c r="F791" s="3">
        <f>'idp Prjimp'!F786</f>
        <v>0.76</v>
      </c>
      <c r="G791" s="3">
        <f>'idp Prjimp'!G786</f>
        <v>0.34</v>
      </c>
      <c r="H791" s="3">
        <f>'idp Prjimp'!H786</f>
        <v>0.48</v>
      </c>
      <c r="I791" s="3">
        <f>'idp Prjimp'!I786</f>
        <v>2.86</v>
      </c>
      <c r="J791" s="3">
        <f>'idp Prjimp'!J786</f>
        <v>77.32</v>
      </c>
      <c r="K791" s="3">
        <f>'idp Prjimp'!K786</f>
        <v>0</v>
      </c>
      <c r="L791" s="3" t="str">
        <f>'idp Prjimp'!L786</f>
        <v/>
      </c>
      <c r="M791" s="3">
        <f t="shared" si="4"/>
        <v>0</v>
      </c>
      <c r="N791" s="3">
        <f t="shared" si="14"/>
        <v>0</v>
      </c>
      <c r="O791" s="3">
        <f t="shared" si="15"/>
        <v>0</v>
      </c>
      <c r="P791" s="100"/>
      <c r="Q791" s="3" t="str">
        <f t="shared" si="16"/>
        <v>#REF!</v>
      </c>
      <c r="R791" s="3" t="str">
        <f t="array" ref="R791">IFERROR(INDEX(Overall!$C$3:$C$389,MATCH(B791,Overall!$D$3:$D$389,0)),"No")</f>
        <v>No</v>
      </c>
      <c r="S791" s="93">
        <f t="shared" si="17"/>
        <v>1</v>
      </c>
      <c r="T791" s="136"/>
      <c r="U791" s="3" t="str">
        <f t="shared" si="18"/>
        <v/>
      </c>
      <c r="V791" s="3"/>
      <c r="W791" s="3">
        <f t="shared" si="8"/>
        <v>0</v>
      </c>
    </row>
    <row r="792" ht="15.75" customHeight="1">
      <c r="B792" s="3" t="str">
        <f>'idp Prjimp'!N787</f>
        <v>Dorian O'Daniel</v>
      </c>
      <c r="C792" s="3" t="str">
        <f>'idp Prjimp'!C787</f>
        <v>lb</v>
      </c>
      <c r="D792" s="3">
        <f>'idp Prjimp'!D787</f>
        <v>11.2</v>
      </c>
      <c r="E792" s="3">
        <f>'idp Prjimp'!E787</f>
        <v>0.04</v>
      </c>
      <c r="F792" s="3">
        <f>'idp Prjimp'!F787</f>
        <v>0.04</v>
      </c>
      <c r="G792" s="3">
        <f>'idp Prjimp'!G787</f>
        <v>0</v>
      </c>
      <c r="H792" s="3">
        <f>'idp Prjimp'!H787</f>
        <v>2.6</v>
      </c>
      <c r="I792" s="3">
        <f>'idp Prjimp'!I787</f>
        <v>1.6</v>
      </c>
      <c r="J792" s="3">
        <f>'idp Prjimp'!J787</f>
        <v>18.1</v>
      </c>
      <c r="K792" s="3">
        <f>'idp Prjimp'!K787</f>
        <v>0</v>
      </c>
      <c r="L792" s="3" t="str">
        <f>'idp Prjimp'!L787</f>
        <v/>
      </c>
      <c r="M792" s="3">
        <f t="shared" si="4"/>
        <v>0</v>
      </c>
      <c r="N792" s="3">
        <f t="shared" si="14"/>
        <v>0</v>
      </c>
      <c r="O792" s="3">
        <f t="shared" si="15"/>
        <v>0</v>
      </c>
      <c r="P792" s="100"/>
      <c r="Q792" s="3" t="str">
        <f t="shared" si="16"/>
        <v>#REF!</v>
      </c>
      <c r="R792" s="3" t="str">
        <f t="array" ref="R792">IFERROR(INDEX(Overall!$C$3:$C$389,MATCH(B792,Overall!$D$3:$D$389,0)),"No")</f>
        <v>No</v>
      </c>
      <c r="S792" s="93">
        <f t="shared" si="17"/>
        <v>1</v>
      </c>
      <c r="T792" s="136"/>
      <c r="U792" s="3" t="str">
        <f t="shared" si="18"/>
        <v/>
      </c>
      <c r="V792" s="3"/>
      <c r="W792" s="3">
        <f t="shared" si="8"/>
        <v>0</v>
      </c>
    </row>
    <row r="793" ht="15.75" customHeight="1">
      <c r="B793" s="3" t="str">
        <f>'idp Prjimp'!N788</f>
        <v>Andre Smith</v>
      </c>
      <c r="C793" s="3" t="str">
        <f>'idp Prjimp'!C788</f>
        <v>lb</v>
      </c>
      <c r="D793" s="3">
        <f>'idp Prjimp'!D788</f>
        <v>1</v>
      </c>
      <c r="E793" s="3">
        <f>'idp Prjimp'!E788</f>
        <v>0</v>
      </c>
      <c r="F793" s="3">
        <f>'idp Prjimp'!F788</f>
        <v>0</v>
      </c>
      <c r="G793" s="3">
        <f>'idp Prjimp'!G788</f>
        <v>0</v>
      </c>
      <c r="H793" s="3">
        <f>'idp Prjimp'!H788</f>
        <v>0</v>
      </c>
      <c r="I793" s="3">
        <f>'idp Prjimp'!I788</f>
        <v>0</v>
      </c>
      <c r="J793" s="3">
        <f>'idp Prjimp'!J788</f>
        <v>1</v>
      </c>
      <c r="K793" s="3">
        <f>'idp Prjimp'!K788</f>
        <v>0</v>
      </c>
      <c r="L793" s="3" t="str">
        <f>'idp Prjimp'!L788</f>
        <v/>
      </c>
      <c r="M793" s="3">
        <f t="shared" si="4"/>
        <v>0</v>
      </c>
      <c r="N793" s="3">
        <f t="shared" si="14"/>
        <v>0</v>
      </c>
      <c r="O793" s="3">
        <f t="shared" si="15"/>
        <v>0</v>
      </c>
      <c r="P793" s="100"/>
      <c r="Q793" s="3" t="str">
        <f t="shared" si="16"/>
        <v>#REF!</v>
      </c>
      <c r="R793" s="3" t="str">
        <f t="array" ref="R793">IFERROR(INDEX(Overall!$C$3:$C$389,MATCH(B793,Overall!$D$3:$D$389,0)),"No")</f>
        <v>No</v>
      </c>
      <c r="S793" s="93">
        <f t="shared" si="17"/>
        <v>1</v>
      </c>
      <c r="T793" s="136"/>
      <c r="U793" s="3" t="str">
        <f t="shared" si="18"/>
        <v/>
      </c>
      <c r="V793" s="3"/>
      <c r="W793" s="3">
        <f t="shared" si="8"/>
        <v>0</v>
      </c>
    </row>
    <row r="794" ht="15.75" customHeight="1">
      <c r="B794" s="3" t="str">
        <f>'idp Prjimp'!N789</f>
        <v>Roquan Smith</v>
      </c>
      <c r="C794" s="3" t="str">
        <f>'idp Prjimp'!C789</f>
        <v>lb</v>
      </c>
      <c r="D794" s="3">
        <f>'idp Prjimp'!D789</f>
        <v>33.5915</v>
      </c>
      <c r="E794" s="3">
        <f>'idp Prjimp'!E789</f>
        <v>0.768414</v>
      </c>
      <c r="F794" s="3">
        <f>'idp Prjimp'!F789</f>
        <v>0.20144</v>
      </c>
      <c r="G794" s="3">
        <f>'idp Prjimp'!G789</f>
        <v>1.230875</v>
      </c>
      <c r="H794" s="3">
        <f>'idp Prjimp'!H789</f>
        <v>4.082451</v>
      </c>
      <c r="I794" s="3">
        <f>'idp Prjimp'!I789</f>
        <v>3.242451</v>
      </c>
      <c r="J794" s="3">
        <f>'idp Prjimp'!J789</f>
        <v>86.01352</v>
      </c>
      <c r="K794" s="3">
        <f>'idp Prjimp'!K789</f>
        <v>0</v>
      </c>
      <c r="L794" s="3" t="str">
        <f>'idp Prjimp'!L789</f>
        <v/>
      </c>
      <c r="M794" s="3">
        <f t="shared" si="4"/>
        <v>0</v>
      </c>
      <c r="N794" s="3">
        <f t="shared" si="14"/>
        <v>0</v>
      </c>
      <c r="O794" s="3">
        <f t="shared" si="15"/>
        <v>0</v>
      </c>
      <c r="P794" s="100"/>
      <c r="Q794" s="3" t="str">
        <f t="shared" si="16"/>
        <v>#REF!</v>
      </c>
      <c r="R794" s="3" t="str">
        <f t="array" ref="R794">IFERROR(INDEX(Overall!$C$3:$C$389,MATCH(B794,Overall!$D$3:$D$389,0)),"No")</f>
        <v>No</v>
      </c>
      <c r="S794" s="93">
        <f t="shared" si="17"/>
        <v>1</v>
      </c>
      <c r="T794" s="136"/>
      <c r="U794" s="3" t="str">
        <f t="shared" si="18"/>
        <v/>
      </c>
      <c r="V794" s="3"/>
      <c r="W794" s="3">
        <f t="shared" si="8"/>
        <v>0</v>
      </c>
    </row>
    <row r="795" ht="15.75" customHeight="1">
      <c r="B795" s="3" t="str">
        <f>'idp Prjimp'!N790</f>
        <v>Leighton Vander Esch</v>
      </c>
      <c r="C795" s="3" t="str">
        <f>'idp Prjimp'!C790</f>
        <v>lb</v>
      </c>
      <c r="D795" s="3">
        <f>'idp Prjimp'!D790</f>
        <v>37.72436</v>
      </c>
      <c r="E795" s="3">
        <f>'idp Prjimp'!E790</f>
        <v>1.324221</v>
      </c>
      <c r="F795" s="3">
        <f>'idp Prjimp'!F790</f>
        <v>0.629462</v>
      </c>
      <c r="G795" s="3">
        <f>'idp Prjimp'!G790</f>
        <v>1.305241</v>
      </c>
      <c r="H795" s="3">
        <f>'idp Prjimp'!H790</f>
        <v>5.536827</v>
      </c>
      <c r="I795" s="3">
        <f>'idp Prjimp'!I790</f>
        <v>1.138952</v>
      </c>
      <c r="J795" s="3">
        <f>'idp Prjimp'!J790</f>
        <v>69.96813</v>
      </c>
      <c r="K795" s="3">
        <f>'idp Prjimp'!K790</f>
        <v>0</v>
      </c>
      <c r="L795" s="3" t="str">
        <f>'idp Prjimp'!L790</f>
        <v/>
      </c>
      <c r="M795" s="3">
        <f t="shared" si="4"/>
        <v>0</v>
      </c>
      <c r="N795" s="3">
        <f t="shared" si="14"/>
        <v>0</v>
      </c>
      <c r="O795" s="3">
        <f t="shared" si="15"/>
        <v>0</v>
      </c>
      <c r="P795" s="100"/>
      <c r="Q795" s="3" t="str">
        <f t="shared" si="16"/>
        <v>#REF!</v>
      </c>
      <c r="R795" s="3" t="str">
        <f t="array" ref="R795">IFERROR(INDEX(Overall!$C$3:$C$389,MATCH(B795,Overall!$D$3:$D$389,0)),"No")</f>
        <v>No</v>
      </c>
      <c r="S795" s="93">
        <f t="shared" si="17"/>
        <v>1</v>
      </c>
      <c r="T795" s="136"/>
      <c r="U795" s="3" t="str">
        <f t="shared" si="18"/>
        <v/>
      </c>
      <c r="V795" s="3"/>
      <c r="W795" s="3">
        <f t="shared" si="8"/>
        <v>0</v>
      </c>
    </row>
    <row r="796" ht="15.75" customHeight="1">
      <c r="B796" s="3" t="str">
        <f>'idp Prjimp'!N791</f>
        <v>Fred Warner</v>
      </c>
      <c r="C796" s="3" t="str">
        <f>'idp Prjimp'!C791</f>
        <v>lb</v>
      </c>
      <c r="D796" s="3">
        <f>'idp Prjimp'!D791</f>
        <v>33.83371</v>
      </c>
      <c r="E796" s="3">
        <f>'idp Prjimp'!E791</f>
        <v>2.185269</v>
      </c>
      <c r="F796" s="3">
        <f>'idp Prjimp'!F791</f>
        <v>0.575409</v>
      </c>
      <c r="G796" s="3">
        <f>'idp Prjimp'!G791</f>
        <v>1.392802</v>
      </c>
      <c r="H796" s="3">
        <f>'idp Prjimp'!H791</f>
        <v>8.067568</v>
      </c>
      <c r="I796" s="3">
        <f>'idp Prjimp'!I791</f>
        <v>2.156128</v>
      </c>
      <c r="J796" s="3">
        <f>'idp Prjimp'!J791</f>
        <v>104.0145</v>
      </c>
      <c r="K796" s="3">
        <f>'idp Prjimp'!K791</f>
        <v>0</v>
      </c>
      <c r="L796" s="3" t="str">
        <f>'idp Prjimp'!L791</f>
        <v/>
      </c>
      <c r="M796" s="3">
        <f t="shared" si="4"/>
        <v>0</v>
      </c>
      <c r="N796" s="3">
        <f t="shared" si="14"/>
        <v>0</v>
      </c>
      <c r="O796" s="3">
        <f t="shared" si="15"/>
        <v>0</v>
      </c>
      <c r="P796" s="100"/>
      <c r="Q796" s="3" t="str">
        <f t="shared" si="16"/>
        <v>#REF!</v>
      </c>
      <c r="R796" s="3" t="str">
        <f t="array" ref="R796">IFERROR(INDEX(Overall!$C$3:$C$389,MATCH(B796,Overall!$D$3:$D$389,0)),"No")</f>
        <v>No</v>
      </c>
      <c r="S796" s="93">
        <f t="shared" si="17"/>
        <v>1</v>
      </c>
      <c r="T796" s="136"/>
      <c r="U796" s="3" t="str">
        <f t="shared" si="18"/>
        <v/>
      </c>
      <c r="V796" s="3"/>
      <c r="W796" s="3">
        <f t="shared" si="8"/>
        <v>0</v>
      </c>
    </row>
    <row r="797" ht="15.75" customHeight="1">
      <c r="B797" s="3" t="str">
        <f>'idp Prjimp'!N792</f>
        <v>Kyzir White</v>
      </c>
      <c r="C797" s="3" t="str">
        <f>'idp Prjimp'!C792</f>
        <v>lb</v>
      </c>
      <c r="D797" s="3">
        <f>'idp Prjimp'!D792</f>
        <v>15.27868</v>
      </c>
      <c r="E797" s="3">
        <f>'idp Prjimp'!E792</f>
        <v>0</v>
      </c>
      <c r="F797" s="3">
        <f>'idp Prjimp'!F792</f>
        <v>0</v>
      </c>
      <c r="G797" s="3">
        <f>'idp Prjimp'!G792</f>
        <v>1</v>
      </c>
      <c r="H797" s="3">
        <f>'idp Prjimp'!H792</f>
        <v>2</v>
      </c>
      <c r="I797" s="3">
        <f>'idp Prjimp'!I792</f>
        <v>0</v>
      </c>
      <c r="J797" s="3">
        <f>'idp Prjimp'!J792</f>
        <v>21.3114</v>
      </c>
      <c r="K797" s="3">
        <f>'idp Prjimp'!K792</f>
        <v>0</v>
      </c>
      <c r="L797" s="3" t="str">
        <f>'idp Prjimp'!L792</f>
        <v/>
      </c>
      <c r="M797" s="3">
        <f t="shared" si="4"/>
        <v>0</v>
      </c>
      <c r="N797" s="3">
        <f t="shared" si="14"/>
        <v>0</v>
      </c>
      <c r="O797" s="3">
        <f t="shared" si="15"/>
        <v>0</v>
      </c>
      <c r="P797" s="100"/>
      <c r="Q797" s="3" t="str">
        <f t="shared" si="16"/>
        <v>#REF!</v>
      </c>
      <c r="R797" s="3" t="str">
        <f t="array" ref="R797">IFERROR(INDEX(Overall!$C$3:$C$389,MATCH(B797,Overall!$D$3:$D$389,0)),"No")</f>
        <v>No</v>
      </c>
      <c r="S797" s="93">
        <f t="shared" si="17"/>
        <v>1</v>
      </c>
      <c r="T797" s="136"/>
      <c r="U797" s="3" t="str">
        <f t="shared" si="18"/>
        <v/>
      </c>
      <c r="V797" s="3"/>
      <c r="W797" s="3">
        <f t="shared" si="8"/>
        <v>0</v>
      </c>
    </row>
    <row r="798" ht="15.75" customHeight="1">
      <c r="B798" s="3" t="str">
        <f>'idp Prjimp'!N793</f>
        <v>Kenny Young</v>
      </c>
      <c r="C798" s="3" t="str">
        <f>'idp Prjimp'!C793</f>
        <v>lb</v>
      </c>
      <c r="D798" s="3">
        <f>'idp Prjimp'!D793</f>
        <v>29.3</v>
      </c>
      <c r="E798" s="3">
        <f>'idp Prjimp'!E793</f>
        <v>3.4</v>
      </c>
      <c r="F798" s="3">
        <f>'idp Prjimp'!F793</f>
        <v>1.9</v>
      </c>
      <c r="G798" s="3">
        <f>'idp Prjimp'!G793</f>
        <v>0.8</v>
      </c>
      <c r="H798" s="3">
        <f>'idp Prjimp'!H793</f>
        <v>5</v>
      </c>
      <c r="I798" s="3">
        <f>'idp Prjimp'!I793</f>
        <v>6.7</v>
      </c>
      <c r="J798" s="3">
        <f>'idp Prjimp'!J793</f>
        <v>66.5</v>
      </c>
      <c r="K798" s="3">
        <f>'idp Prjimp'!K793</f>
        <v>0</v>
      </c>
      <c r="L798" s="3" t="str">
        <f>'idp Prjimp'!L793</f>
        <v/>
      </c>
      <c r="M798" s="3">
        <f t="shared" si="4"/>
        <v>0</v>
      </c>
      <c r="N798" s="3">
        <f t="shared" si="14"/>
        <v>0</v>
      </c>
      <c r="O798" s="3">
        <f t="shared" si="15"/>
        <v>0</v>
      </c>
      <c r="P798" s="100"/>
      <c r="Q798" s="3" t="str">
        <f t="shared" si="16"/>
        <v>#REF!</v>
      </c>
      <c r="R798" s="3" t="str">
        <f t="array" ref="R798">IFERROR(INDEX(Overall!$C$3:$C$389,MATCH(B798,Overall!$D$3:$D$389,0)),"No")</f>
        <v>No</v>
      </c>
      <c r="S798" s="93">
        <f t="shared" si="17"/>
        <v>1</v>
      </c>
      <c r="T798" s="136"/>
      <c r="U798" s="3" t="str">
        <f t="shared" si="18"/>
        <v/>
      </c>
      <c r="V798" s="3"/>
      <c r="W798" s="3">
        <f t="shared" si="8"/>
        <v>0</v>
      </c>
    </row>
    <row r="799" ht="15.75" customHeight="1">
      <c r="B799" s="3" t="str">
        <f>'idp Prjimp'!N794</f>
        <v>Ge1000rd Avery</v>
      </c>
      <c r="C799" s="3" t="str">
        <f>'idp Prjimp'!C794</f>
        <v>lb</v>
      </c>
      <c r="D799" s="3">
        <f>'idp Prjimp'!D794</f>
        <v>2</v>
      </c>
      <c r="E799" s="3">
        <f>'idp Prjimp'!E794</f>
        <v>0</v>
      </c>
      <c r="F799" s="3">
        <f>'idp Prjimp'!F794</f>
        <v>0</v>
      </c>
      <c r="G799" s="3">
        <f>'idp Prjimp'!G794</f>
        <v>0</v>
      </c>
      <c r="H799" s="3">
        <f>'idp Prjimp'!H794</f>
        <v>0.3</v>
      </c>
      <c r="I799" s="3">
        <f>'idp Prjimp'!I794</f>
        <v>0.6</v>
      </c>
      <c r="J799" s="3">
        <f>'idp Prjimp'!J794</f>
        <v>3.1</v>
      </c>
      <c r="K799" s="3">
        <f>'idp Prjimp'!K794</f>
        <v>0</v>
      </c>
      <c r="L799" s="3" t="str">
        <f>'idp Prjimp'!L794</f>
        <v/>
      </c>
      <c r="M799" s="3">
        <f t="shared" si="4"/>
        <v>0</v>
      </c>
      <c r="N799" s="3">
        <f t="shared" si="14"/>
        <v>0</v>
      </c>
      <c r="O799" s="3">
        <f t="shared" si="15"/>
        <v>0</v>
      </c>
      <c r="P799" s="100"/>
      <c r="Q799" s="3" t="str">
        <f t="shared" si="16"/>
        <v>#REF!</v>
      </c>
      <c r="R799" s="3" t="str">
        <f t="array" ref="R799">IFERROR(INDEX(Overall!$C$3:$C$389,MATCH(B799,Overall!$D$3:$D$389,0)),"No")</f>
        <v>No</v>
      </c>
      <c r="S799" s="93">
        <f t="shared" si="17"/>
        <v>1</v>
      </c>
      <c r="T799" s="136"/>
      <c r="U799" s="3" t="str">
        <f t="shared" si="18"/>
        <v/>
      </c>
      <c r="V799" s="3"/>
      <c r="W799" s="3">
        <f t="shared" si="8"/>
        <v>0</v>
      </c>
    </row>
    <row r="800" ht="15.75" customHeight="1">
      <c r="B800" s="3" t="str">
        <f>'idp Prjimp'!N795</f>
        <v>Jerome Baker</v>
      </c>
      <c r="C800" s="3" t="str">
        <f>'idp Prjimp'!C795</f>
        <v>lb</v>
      </c>
      <c r="D800" s="3">
        <f>'idp Prjimp'!D795</f>
        <v>47.90104</v>
      </c>
      <c r="E800" s="3">
        <f>'idp Prjimp'!E795</f>
        <v>2.138952</v>
      </c>
      <c r="F800" s="3">
        <f>'idp Prjimp'!F795</f>
        <v>0.629462</v>
      </c>
      <c r="G800" s="3">
        <f>'idp Prjimp'!G795</f>
        <v>1.185269</v>
      </c>
      <c r="H800" s="3">
        <f>'idp Prjimp'!H795</f>
        <v>4.376865</v>
      </c>
      <c r="I800" s="3">
        <f>'idp Prjimp'!I795</f>
        <v>2.401039</v>
      </c>
      <c r="J800" s="3">
        <f>'idp Prjimp'!J795</f>
        <v>80.17691</v>
      </c>
      <c r="K800" s="3">
        <f>'idp Prjimp'!K795</f>
        <v>0</v>
      </c>
      <c r="L800" s="3" t="str">
        <f>'idp Prjimp'!L795</f>
        <v/>
      </c>
      <c r="M800" s="3">
        <f t="shared" si="4"/>
        <v>0</v>
      </c>
      <c r="N800" s="3">
        <f t="shared" si="14"/>
        <v>0</v>
      </c>
      <c r="O800" s="3">
        <f t="shared" si="15"/>
        <v>0</v>
      </c>
      <c r="P800" s="100"/>
      <c r="Q800" s="3" t="str">
        <f t="shared" si="16"/>
        <v>#REF!</v>
      </c>
      <c r="R800" s="3" t="str">
        <f t="array" ref="R800">IFERROR(INDEX(Overall!$C$3:$C$389,MATCH(B800,Overall!$D$3:$D$389,0)),"No")</f>
        <v>No</v>
      </c>
      <c r="S800" s="93">
        <f t="shared" si="17"/>
        <v>1</v>
      </c>
      <c r="T800" s="136"/>
      <c r="U800" s="3" t="str">
        <f t="shared" si="18"/>
        <v/>
      </c>
      <c r="V800" s="3"/>
      <c r="W800" s="3">
        <f t="shared" si="8"/>
        <v>0</v>
      </c>
    </row>
    <row r="801" ht="15.75" customHeight="1">
      <c r="B801" s="3" t="str">
        <f>'idp Prjimp'!N796</f>
        <v>Oren Burks</v>
      </c>
      <c r="C801" s="3" t="str">
        <f>'idp Prjimp'!C796</f>
        <v>lb</v>
      </c>
      <c r="D801" s="3">
        <f>'idp Prjimp'!D796</f>
        <v>8.4</v>
      </c>
      <c r="E801" s="3">
        <f>'idp Prjimp'!E796</f>
        <v>0</v>
      </c>
      <c r="F801" s="3">
        <f>'idp Prjimp'!F796</f>
        <v>0</v>
      </c>
      <c r="G801" s="3">
        <f>'idp Prjimp'!G796</f>
        <v>0</v>
      </c>
      <c r="H801" s="3">
        <f>'idp Prjimp'!H796</f>
        <v>1</v>
      </c>
      <c r="I801" s="3">
        <f>'idp Prjimp'!I796</f>
        <v>0</v>
      </c>
      <c r="J801" s="3">
        <f>'idp Prjimp'!J796</f>
        <v>8.9</v>
      </c>
      <c r="K801" s="3">
        <f>'idp Prjimp'!K796</f>
        <v>0</v>
      </c>
      <c r="L801" s="3" t="str">
        <f>'idp Prjimp'!L796</f>
        <v/>
      </c>
      <c r="M801" s="3">
        <f t="shared" si="4"/>
        <v>0</v>
      </c>
      <c r="N801" s="3">
        <f t="shared" si="14"/>
        <v>0</v>
      </c>
      <c r="O801" s="3">
        <f t="shared" si="15"/>
        <v>0</v>
      </c>
      <c r="P801" s="100"/>
      <c r="Q801" s="3" t="str">
        <f t="shared" si="16"/>
        <v>#REF!</v>
      </c>
      <c r="R801" s="3" t="str">
        <f t="array" ref="R801">IFERROR(INDEX(Overall!$C$3:$C$389,MATCH(B801,Overall!$D$3:$D$389,0)),"No")</f>
        <v>No</v>
      </c>
      <c r="S801" s="93">
        <f t="shared" si="17"/>
        <v>1</v>
      </c>
      <c r="T801" s="136"/>
      <c r="U801" s="3" t="str">
        <f t="shared" si="18"/>
        <v/>
      </c>
      <c r="V801" s="3"/>
      <c r="W801" s="3">
        <f t="shared" si="8"/>
        <v>0</v>
      </c>
    </row>
    <row r="802" ht="15.75" customHeight="1">
      <c r="B802" s="3" t="str">
        <f>'idp Prjimp'!N797</f>
        <v>Shaquem Griffin</v>
      </c>
      <c r="C802" s="3" t="str">
        <f>'idp Prjimp'!C797</f>
        <v>lb</v>
      </c>
      <c r="D802" s="3">
        <f>'idp Prjimp'!D797</f>
        <v>31.2</v>
      </c>
      <c r="E802" s="3">
        <f>'idp Prjimp'!E797</f>
        <v>1</v>
      </c>
      <c r="F802" s="3">
        <f>'idp Prjimp'!F797</f>
        <v>0.8</v>
      </c>
      <c r="G802" s="3">
        <f>'idp Prjimp'!G797</f>
        <v>0</v>
      </c>
      <c r="H802" s="3">
        <f>'idp Prjimp'!H797</f>
        <v>1.3</v>
      </c>
      <c r="I802" s="3">
        <f>'idp Prjimp'!I797</f>
        <v>4.8</v>
      </c>
      <c r="J802" s="3">
        <f>'idp Prjimp'!J797</f>
        <v>27.7</v>
      </c>
      <c r="K802" s="3">
        <f>'idp Prjimp'!K797</f>
        <v>0</v>
      </c>
      <c r="L802" s="3" t="str">
        <f>'idp Prjimp'!L797</f>
        <v/>
      </c>
      <c r="M802" s="3">
        <f t="shared" si="4"/>
        <v>0</v>
      </c>
      <c r="N802" s="3">
        <f t="shared" si="14"/>
        <v>0</v>
      </c>
      <c r="O802" s="3">
        <f t="shared" si="15"/>
        <v>0</v>
      </c>
      <c r="P802" s="100"/>
      <c r="Q802" s="3" t="str">
        <f t="shared" si="16"/>
        <v>#REF!</v>
      </c>
      <c r="R802" s="3" t="str">
        <f t="array" ref="R802">IFERROR(INDEX(Overall!$C$3:$C$389,MATCH(B802,Overall!$D$3:$D$389,0)),"No")</f>
        <v>No</v>
      </c>
      <c r="S802" s="93">
        <f t="shared" si="17"/>
        <v>1</v>
      </c>
      <c r="T802" s="136"/>
      <c r="U802" s="3" t="str">
        <f t="shared" si="18"/>
        <v/>
      </c>
      <c r="V802" s="3"/>
      <c r="W802" s="3">
        <f t="shared" si="8"/>
        <v>0</v>
      </c>
    </row>
    <row r="803" ht="15.75" customHeight="1">
      <c r="B803" s="3" t="str">
        <f>'idp Prjimp'!N798</f>
        <v>Shaun Dion Hamilton</v>
      </c>
      <c r="C803" s="3" t="str">
        <f>'idp Prjimp'!C798</f>
        <v>lb</v>
      </c>
      <c r="D803" s="3">
        <f>'idp Prjimp'!D798</f>
        <v>16.41686</v>
      </c>
      <c r="E803" s="3">
        <f>'idp Prjimp'!E798</f>
        <v>1.888385</v>
      </c>
      <c r="F803" s="3">
        <f>'idp Prjimp'!F798</f>
        <v>0.814731</v>
      </c>
      <c r="G803" s="3">
        <f>'idp Prjimp'!G798</f>
        <v>0.814731</v>
      </c>
      <c r="H803" s="3">
        <f>'idp Prjimp'!H798</f>
        <v>2.317894</v>
      </c>
      <c r="I803" s="3">
        <f>'idp Prjimp'!I798</f>
        <v>2.937866</v>
      </c>
      <c r="J803" s="3">
        <f>'idp Prjimp'!J798</f>
        <v>39.18097</v>
      </c>
      <c r="K803" s="3">
        <f>'idp Prjimp'!K798</f>
        <v>0</v>
      </c>
      <c r="L803" s="3" t="str">
        <f>'idp Prjimp'!L798</f>
        <v/>
      </c>
      <c r="M803" s="3">
        <f t="shared" si="4"/>
        <v>0</v>
      </c>
      <c r="N803" s="3">
        <f t="shared" si="14"/>
        <v>0</v>
      </c>
      <c r="O803" s="3">
        <f t="shared" si="15"/>
        <v>0</v>
      </c>
      <c r="P803" s="100"/>
      <c r="Q803" s="3" t="str">
        <f t="shared" si="16"/>
        <v>#REF!</v>
      </c>
      <c r="R803" s="3" t="str">
        <f t="array" ref="R803">IFERROR(INDEX(Overall!$C$3:$C$389,MATCH(B803,Overall!$D$3:$D$389,0)),"No")</f>
        <v>No</v>
      </c>
      <c r="S803" s="93">
        <f t="shared" si="17"/>
        <v>1</v>
      </c>
      <c r="T803" s="136"/>
      <c r="U803" s="3" t="str">
        <f t="shared" si="18"/>
        <v/>
      </c>
      <c r="V803" s="3"/>
      <c r="W803" s="3">
        <f t="shared" si="8"/>
        <v>0</v>
      </c>
    </row>
    <row r="804" ht="15.75" customHeight="1">
      <c r="B804" s="3" t="str">
        <f>'idp Prjimp'!N799</f>
        <v>Lorenzo Carter</v>
      </c>
      <c r="C804" s="3" t="str">
        <f>'idp Prjimp'!C799</f>
        <v>lb</v>
      </c>
      <c r="D804" s="3">
        <f>'idp Prjimp'!D799</f>
        <v>16.59377</v>
      </c>
      <c r="E804" s="3">
        <f>'idp Prjimp'!E799</f>
        <v>0.324221</v>
      </c>
      <c r="F804" s="3">
        <f>'idp Prjimp'!F799</f>
        <v>0.169144</v>
      </c>
      <c r="G804" s="3">
        <f>'idp Prjimp'!G799</f>
        <v>0.194202</v>
      </c>
      <c r="H804" s="3">
        <f>'idp Prjimp'!H799</f>
        <v>4.16823</v>
      </c>
      <c r="I804" s="3">
        <f>'idp Prjimp'!I799</f>
        <v>4.812296</v>
      </c>
      <c r="J804" s="3">
        <f>'idp Prjimp'!J799</f>
        <v>43.44463</v>
      </c>
      <c r="K804" s="3">
        <f>'idp Prjimp'!K799</f>
        <v>0</v>
      </c>
      <c r="L804" s="3" t="str">
        <f>'idp Prjimp'!L799</f>
        <v/>
      </c>
      <c r="M804" s="3">
        <f t="shared" si="4"/>
        <v>0</v>
      </c>
      <c r="N804" s="3">
        <f t="shared" si="14"/>
        <v>0</v>
      </c>
      <c r="O804" s="3">
        <f t="shared" si="15"/>
        <v>0</v>
      </c>
      <c r="P804" s="100"/>
      <c r="Q804" s="3" t="str">
        <f t="shared" si="16"/>
        <v>#REF!</v>
      </c>
      <c r="R804" s="3" t="str">
        <f t="array" ref="R804">IFERROR(INDEX(Overall!$C$3:$C$389,MATCH(B804,Overall!$D$3:$D$389,0)),"No")</f>
        <v>No</v>
      </c>
      <c r="S804" s="93">
        <f t="shared" si="17"/>
        <v>1</v>
      </c>
      <c r="T804" s="136"/>
      <c r="U804" s="3" t="str">
        <f t="shared" si="18"/>
        <v/>
      </c>
      <c r="V804" s="3"/>
      <c r="W804" s="3">
        <f t="shared" si="8"/>
        <v>0</v>
      </c>
    </row>
    <row r="805" ht="15.75" customHeight="1">
      <c r="B805" s="3" t="str">
        <f>'idp Prjimp'!N800</f>
        <v>Bradley Chubb</v>
      </c>
      <c r="C805" s="3" t="str">
        <f>'idp Prjimp'!C800</f>
        <v>lb</v>
      </c>
      <c r="D805" s="3">
        <f>'idp Prjimp'!D800</f>
        <v>18.64844</v>
      </c>
      <c r="E805" s="3">
        <f>'idp Prjimp'!E800</f>
        <v>2.185269</v>
      </c>
      <c r="F805" s="3">
        <f>'idp Prjimp'!F800</f>
        <v>1.602125</v>
      </c>
      <c r="G805" s="3">
        <f>'idp Prjimp'!G800</f>
        <v>0</v>
      </c>
      <c r="H805" s="3">
        <f>'idp Prjimp'!H800</f>
        <v>2.351558</v>
      </c>
      <c r="I805" s="3">
        <f>'idp Prjimp'!I800</f>
        <v>10.96317</v>
      </c>
      <c r="J805" s="3">
        <f>'idp Prjimp'!J800</f>
        <v>47.77904</v>
      </c>
      <c r="K805" s="3">
        <f>'idp Prjimp'!K800</f>
        <v>0</v>
      </c>
      <c r="L805" s="3" t="str">
        <f>'idp Prjimp'!L800</f>
        <v/>
      </c>
      <c r="M805" s="3">
        <f t="shared" si="4"/>
        <v>0</v>
      </c>
      <c r="N805" s="3">
        <f t="shared" si="14"/>
        <v>0</v>
      </c>
      <c r="O805" s="3">
        <f t="shared" si="15"/>
        <v>0</v>
      </c>
      <c r="P805" s="100"/>
      <c r="Q805" s="3" t="str">
        <f t="shared" si="16"/>
        <v>#REF!</v>
      </c>
      <c r="R805" s="3" t="str">
        <f t="array" ref="R805">IFERROR(INDEX(Overall!$C$3:$C$389,MATCH(B805,Overall!$D$3:$D$389,0)),"No")</f>
        <v>No</v>
      </c>
      <c r="S805" s="93">
        <f t="shared" si="17"/>
        <v>1</v>
      </c>
      <c r="T805" s="136"/>
      <c r="U805" s="3" t="str">
        <f t="shared" si="18"/>
        <v/>
      </c>
      <c r="V805" s="3"/>
      <c r="W805" s="3">
        <f t="shared" si="8"/>
        <v>0</v>
      </c>
    </row>
    <row r="806" ht="15.75" customHeight="1">
      <c r="B806" s="3" t="str">
        <f>'idp Prjimp'!N801</f>
        <v>Jermaine Carter</v>
      </c>
      <c r="C806" s="3" t="str">
        <f>'idp Prjimp'!C801</f>
        <v>lb</v>
      </c>
      <c r="D806" s="3">
        <f>'idp Prjimp'!D801</f>
        <v>9.1</v>
      </c>
      <c r="E806" s="3">
        <f>'idp Prjimp'!E801</f>
        <v>0</v>
      </c>
      <c r="F806" s="3">
        <f>'idp Prjimp'!F801</f>
        <v>0</v>
      </c>
      <c r="G806" s="3">
        <f>'idp Prjimp'!G801</f>
        <v>0</v>
      </c>
      <c r="H806" s="3">
        <f>'idp Prjimp'!H801</f>
        <v>0</v>
      </c>
      <c r="I806" s="3">
        <f>'idp Prjimp'!I801</f>
        <v>1</v>
      </c>
      <c r="J806" s="3">
        <f>'idp Prjimp'!J801</f>
        <v>12.7</v>
      </c>
      <c r="K806" s="3">
        <f>'idp Prjimp'!K801</f>
        <v>0</v>
      </c>
      <c r="L806" s="3" t="str">
        <f>'idp Prjimp'!L801</f>
        <v/>
      </c>
      <c r="M806" s="3">
        <f t="shared" si="4"/>
        <v>0</v>
      </c>
      <c r="N806" s="3">
        <f t="shared" si="14"/>
        <v>0</v>
      </c>
      <c r="O806" s="3">
        <f t="shared" si="15"/>
        <v>0</v>
      </c>
      <c r="P806" s="100"/>
      <c r="Q806" s="3" t="str">
        <f t="shared" si="16"/>
        <v>#REF!</v>
      </c>
      <c r="R806" s="3" t="str">
        <f t="array" ref="R806">IFERROR(INDEX(Overall!$C$3:$C$389,MATCH(B806,Overall!$D$3:$D$389,0)),"No")</f>
        <v>No</v>
      </c>
      <c r="S806" s="93">
        <f t="shared" si="17"/>
        <v>1</v>
      </c>
      <c r="T806" s="136"/>
      <c r="U806" s="3" t="str">
        <f t="shared" si="18"/>
        <v/>
      </c>
      <c r="V806" s="3"/>
      <c r="W806" s="3">
        <f t="shared" si="8"/>
        <v>0</v>
      </c>
    </row>
    <row r="807" ht="15.75" customHeight="1">
      <c r="B807" s="3" t="str">
        <f>'idp Prjimp'!N802</f>
        <v>Foyesade Oluokun</v>
      </c>
      <c r="C807" s="3" t="str">
        <f>'idp Prjimp'!C802</f>
        <v>lb</v>
      </c>
      <c r="D807" s="3">
        <f>'idp Prjimp'!D802</f>
        <v>30.6864</v>
      </c>
      <c r="E807" s="3">
        <f>'idp Prjimp'!E802</f>
        <v>1.092635</v>
      </c>
      <c r="F807" s="3">
        <f>'idp Prjimp'!F802</f>
        <v>0</v>
      </c>
      <c r="G807" s="3">
        <f>'idp Prjimp'!G802</f>
        <v>0</v>
      </c>
      <c r="H807" s="3">
        <f>'idp Prjimp'!H802</f>
        <v>0.231586</v>
      </c>
      <c r="I807" s="3">
        <f>'idp Prjimp'!I802</f>
        <v>0.138952</v>
      </c>
      <c r="J807" s="3">
        <f>'idp Prjimp'!J802</f>
        <v>43.86105</v>
      </c>
      <c r="K807" s="3">
        <f>'idp Prjimp'!K802</f>
        <v>0</v>
      </c>
      <c r="L807" s="3" t="str">
        <f>'idp Prjimp'!L802</f>
        <v/>
      </c>
      <c r="M807" s="3">
        <f t="shared" si="4"/>
        <v>0</v>
      </c>
      <c r="N807" s="3">
        <f t="shared" si="14"/>
        <v>0</v>
      </c>
      <c r="O807" s="3">
        <f t="shared" si="15"/>
        <v>0</v>
      </c>
      <c r="P807" s="100"/>
      <c r="Q807" s="3" t="str">
        <f t="shared" si="16"/>
        <v>#REF!</v>
      </c>
      <c r="R807" s="3" t="str">
        <f t="array" ref="R807">IFERROR(INDEX(Overall!$C$3:$C$389,MATCH(B807,Overall!$D$3:$D$389,0)),"No")</f>
        <v>No</v>
      </c>
      <c r="S807" s="93">
        <f t="shared" si="17"/>
        <v>1</v>
      </c>
      <c r="T807" s="136"/>
      <c r="U807" s="3" t="str">
        <f t="shared" si="18"/>
        <v/>
      </c>
      <c r="V807" s="3"/>
      <c r="W807" s="3">
        <f t="shared" si="8"/>
        <v>0</v>
      </c>
    </row>
    <row r="808" ht="15.75" customHeight="1">
      <c r="B808" s="3" t="str">
        <f>'idp Prjimp'!N803</f>
        <v>Ja'Whaun Bentley</v>
      </c>
      <c r="C808" s="3" t="str">
        <f>'idp Prjimp'!C803</f>
        <v>lb</v>
      </c>
      <c r="D808" s="3">
        <f>'idp Prjimp'!D803</f>
        <v>28.73881</v>
      </c>
      <c r="E808" s="3">
        <f>'idp Prjimp'!E803</f>
        <v>0.861048</v>
      </c>
      <c r="F808" s="3">
        <f>'idp Prjimp'!F803</f>
        <v>0.435661</v>
      </c>
      <c r="G808" s="3">
        <f>'idp Prjimp'!G803</f>
        <v>0.616274</v>
      </c>
      <c r="H808" s="3">
        <f>'idp Prjimp'!H803</f>
        <v>2.097335</v>
      </c>
      <c r="I808" s="3">
        <f>'idp Prjimp'!I803</f>
        <v>1.328969</v>
      </c>
      <c r="J808" s="3">
        <f>'idp Prjimp'!J803</f>
        <v>64.4016</v>
      </c>
      <c r="K808" s="3">
        <f>'idp Prjimp'!K803</f>
        <v>0</v>
      </c>
      <c r="L808" s="3" t="str">
        <f>'idp Prjimp'!L803</f>
        <v/>
      </c>
      <c r="M808" s="3">
        <f t="shared" si="4"/>
        <v>0</v>
      </c>
      <c r="N808" s="3">
        <f t="shared" si="14"/>
        <v>0</v>
      </c>
      <c r="O808" s="3">
        <f t="shared" si="15"/>
        <v>0</v>
      </c>
      <c r="P808" s="100"/>
      <c r="Q808" s="3" t="str">
        <f t="shared" si="16"/>
        <v>#REF!</v>
      </c>
      <c r="R808" s="3" t="str">
        <f t="array" ref="R808">IFERROR(INDEX(Overall!$C$3:$C$389,MATCH(B808,Overall!$D$3:$D$389,0)),"No")</f>
        <v>No</v>
      </c>
      <c r="S808" s="93">
        <f t="shared" si="17"/>
        <v>1</v>
      </c>
      <c r="T808" s="136"/>
      <c r="U808" s="3" t="str">
        <f t="shared" si="18"/>
        <v/>
      </c>
      <c r="V808" s="3"/>
      <c r="W808" s="3">
        <f t="shared" si="8"/>
        <v>0</v>
      </c>
    </row>
    <row r="809" ht="15.75" customHeight="1">
      <c r="B809" s="3" t="str">
        <f>'idp Prjimp'!N804</f>
        <v>Zaire Franklin</v>
      </c>
      <c r="C809" s="3" t="str">
        <f>'idp Prjimp'!C804</f>
        <v>lb</v>
      </c>
      <c r="D809" s="3">
        <f>'idp Prjimp'!D804</f>
        <v>2.2</v>
      </c>
      <c r="E809" s="3">
        <f>'idp Prjimp'!E804</f>
        <v>0</v>
      </c>
      <c r="F809" s="3">
        <f>'idp Prjimp'!F804</f>
        <v>0</v>
      </c>
      <c r="G809" s="3">
        <f>'idp Prjimp'!G804</f>
        <v>0</v>
      </c>
      <c r="H809" s="3">
        <f>'idp Prjimp'!H804</f>
        <v>0</v>
      </c>
      <c r="I809" s="3">
        <f>'idp Prjimp'!I804</f>
        <v>0</v>
      </c>
      <c r="J809" s="3">
        <f>'idp Prjimp'!J804</f>
        <v>1.9</v>
      </c>
      <c r="K809" s="3">
        <f>'idp Prjimp'!K804</f>
        <v>0</v>
      </c>
      <c r="L809" s="3" t="str">
        <f>'idp Prjimp'!L804</f>
        <v/>
      </c>
      <c r="M809" s="3">
        <f t="shared" si="4"/>
        <v>0</v>
      </c>
      <c r="N809" s="3">
        <f t="shared" si="14"/>
        <v>0</v>
      </c>
      <c r="O809" s="3">
        <f t="shared" si="15"/>
        <v>0</v>
      </c>
      <c r="P809" s="100"/>
      <c r="Q809" s="3" t="str">
        <f t="shared" si="16"/>
        <v>#REF!</v>
      </c>
      <c r="R809" s="3" t="str">
        <f t="array" ref="R809">IFERROR(INDEX(Overall!$C$3:$C$389,MATCH(B809,Overall!$D$3:$D$389,0)),"No")</f>
        <v>No</v>
      </c>
      <c r="S809" s="93">
        <f t="shared" si="17"/>
        <v>1</v>
      </c>
      <c r="T809" s="136"/>
      <c r="U809" s="3" t="str">
        <f t="shared" si="18"/>
        <v/>
      </c>
      <c r="V809" s="3"/>
      <c r="W809" s="3">
        <f t="shared" si="8"/>
        <v>0</v>
      </c>
    </row>
    <row r="810" ht="15.75" customHeight="1">
      <c r="B810" s="3" t="str">
        <f>'idp Prjimp'!N805</f>
        <v>James Crawford</v>
      </c>
      <c r="C810" s="3" t="str">
        <f>'idp Prjimp'!C805</f>
        <v>lb</v>
      </c>
      <c r="D810" s="3">
        <f>'idp Prjimp'!D805</f>
        <v>0.5</v>
      </c>
      <c r="E810" s="3">
        <f>'idp Prjimp'!E805</f>
        <v>0</v>
      </c>
      <c r="F810" s="3">
        <f>'idp Prjimp'!F805</f>
        <v>0</v>
      </c>
      <c r="G810" s="3">
        <f>'idp Prjimp'!G805</f>
        <v>0</v>
      </c>
      <c r="H810" s="3">
        <f>'idp Prjimp'!H805</f>
        <v>0</v>
      </c>
      <c r="I810" s="3">
        <f>'idp Prjimp'!I805</f>
        <v>0</v>
      </c>
      <c r="J810" s="3">
        <f>'idp Prjimp'!J805</f>
        <v>0</v>
      </c>
      <c r="K810" s="3">
        <f>'idp Prjimp'!K805</f>
        <v>0</v>
      </c>
      <c r="L810" s="3" t="str">
        <f>'idp Prjimp'!L805</f>
        <v/>
      </c>
      <c r="M810" s="3">
        <f t="shared" si="4"/>
        <v>0</v>
      </c>
      <c r="N810" s="3">
        <f t="shared" si="14"/>
        <v>0</v>
      </c>
      <c r="O810" s="3">
        <f t="shared" si="15"/>
        <v>0</v>
      </c>
      <c r="P810" s="100"/>
      <c r="Q810" s="3" t="str">
        <f t="shared" si="16"/>
        <v>#REF!</v>
      </c>
      <c r="R810" s="3" t="str">
        <f t="array" ref="R810">IFERROR(INDEX(Overall!$C$3:$C$389,MATCH(B810,Overall!$D$3:$D$389,0)),"No")</f>
        <v>No</v>
      </c>
      <c r="S810" s="93">
        <f t="shared" si="17"/>
        <v>1</v>
      </c>
      <c r="T810" s="136"/>
      <c r="U810" s="3" t="str">
        <f t="shared" si="18"/>
        <v/>
      </c>
      <c r="V810" s="3"/>
      <c r="W810" s="3">
        <f t="shared" si="8"/>
        <v>0</v>
      </c>
    </row>
    <row r="811" ht="15.75" customHeight="1">
      <c r="B811" s="3" t="str">
        <f>'idp Prjimp'!N806</f>
        <v>Ben Niemann</v>
      </c>
      <c r="C811" s="3" t="str">
        <f>'idp Prjimp'!C806</f>
        <v>lb</v>
      </c>
      <c r="D811" s="3">
        <f>'idp Prjimp'!D806</f>
        <v>19.2</v>
      </c>
      <c r="E811" s="3">
        <f>'idp Prjimp'!E806</f>
        <v>0</v>
      </c>
      <c r="F811" s="3">
        <f>'idp Prjimp'!F806</f>
        <v>0</v>
      </c>
      <c r="G811" s="3">
        <f>'idp Prjimp'!G806</f>
        <v>0</v>
      </c>
      <c r="H811" s="3">
        <f>'idp Prjimp'!H806</f>
        <v>1</v>
      </c>
      <c r="I811" s="3">
        <f>'idp Prjimp'!I806</f>
        <v>0</v>
      </c>
      <c r="J811" s="3">
        <f>'idp Prjimp'!J806</f>
        <v>27.6</v>
      </c>
      <c r="K811" s="3">
        <f>'idp Prjimp'!K806</f>
        <v>0</v>
      </c>
      <c r="L811" s="3" t="str">
        <f>'idp Prjimp'!L806</f>
        <v/>
      </c>
      <c r="M811" s="3">
        <f t="shared" si="4"/>
        <v>0</v>
      </c>
      <c r="N811" s="3">
        <f t="shared" si="14"/>
        <v>0</v>
      </c>
      <c r="O811" s="3">
        <f t="shared" si="15"/>
        <v>0</v>
      </c>
      <c r="P811" s="100"/>
      <c r="Q811" s="3" t="str">
        <f t="shared" si="16"/>
        <v>#REF!</v>
      </c>
      <c r="R811" s="3" t="str">
        <f t="array" ref="R811">IFERROR(INDEX(Overall!$C$3:$C$389,MATCH(B811,Overall!$D$3:$D$389,0)),"No")</f>
        <v>No</v>
      </c>
      <c r="S811" s="93">
        <f t="shared" si="17"/>
        <v>1</v>
      </c>
      <c r="T811" s="136"/>
      <c r="U811" s="3" t="str">
        <f t="shared" si="18"/>
        <v/>
      </c>
      <c r="V811" s="3"/>
      <c r="W811" s="3">
        <f t="shared" si="8"/>
        <v>0</v>
      </c>
    </row>
    <row r="812" ht="15.75" customHeight="1">
      <c r="B812" s="3" t="str">
        <f>'idp Prjimp'!N807</f>
        <v>Alexander Johnson</v>
      </c>
      <c r="C812" s="3" t="str">
        <f>'idp Prjimp'!C807</f>
        <v>lb</v>
      </c>
      <c r="D812" s="3">
        <f>'idp Prjimp'!D807</f>
        <v>44.2</v>
      </c>
      <c r="E812" s="3">
        <f>'idp Prjimp'!E807</f>
        <v>2.8</v>
      </c>
      <c r="F812" s="3">
        <f>'idp Prjimp'!F807</f>
        <v>1.5</v>
      </c>
      <c r="G812" s="3">
        <f>'idp Prjimp'!G807</f>
        <v>0.6</v>
      </c>
      <c r="H812" s="3">
        <f>'idp Prjimp'!H807</f>
        <v>2.7</v>
      </c>
      <c r="I812" s="3">
        <f>'idp Prjimp'!I807</f>
        <v>2.6</v>
      </c>
      <c r="J812" s="3">
        <f>'idp Prjimp'!J807</f>
        <v>59.1</v>
      </c>
      <c r="K812" s="3">
        <f>'idp Prjimp'!K807</f>
        <v>0</v>
      </c>
      <c r="L812" s="3" t="str">
        <f>'idp Prjimp'!L807</f>
        <v/>
      </c>
      <c r="M812" s="3">
        <f t="shared" si="4"/>
        <v>0</v>
      </c>
      <c r="N812" s="3">
        <f t="shared" si="14"/>
        <v>0</v>
      </c>
      <c r="O812" s="3">
        <f t="shared" si="15"/>
        <v>0</v>
      </c>
      <c r="P812" s="100"/>
      <c r="Q812" s="3" t="str">
        <f t="shared" si="16"/>
        <v>#REF!</v>
      </c>
      <c r="R812" s="3" t="str">
        <f t="array" ref="R812">IFERROR(INDEX(Overall!$C$3:$C$389,MATCH(B812,Overall!$D$3:$D$389,0)),"No")</f>
        <v>No</v>
      </c>
      <c r="S812" s="93">
        <f t="shared" si="17"/>
        <v>1</v>
      </c>
      <c r="T812" s="136"/>
      <c r="U812" s="3" t="str">
        <f t="shared" si="18"/>
        <v/>
      </c>
      <c r="V812" s="3"/>
      <c r="W812" s="3">
        <f t="shared" si="8"/>
        <v>0</v>
      </c>
    </row>
    <row r="813" ht="15.75" customHeight="1">
      <c r="B813" s="3" t="str">
        <f>'idp Prjimp'!N808</f>
        <v>Sam Eguavoen</v>
      </c>
      <c r="C813" s="3" t="str">
        <f>'idp Prjimp'!C808</f>
        <v>lb</v>
      </c>
      <c r="D813" s="3">
        <f>'idp Prjimp'!D808</f>
        <v>18.2</v>
      </c>
      <c r="E813" s="3">
        <f>'idp Prjimp'!E808</f>
        <v>0</v>
      </c>
      <c r="F813" s="3">
        <f>'idp Prjimp'!F808</f>
        <v>0</v>
      </c>
      <c r="G813" s="3">
        <f>'idp Prjimp'!G808</f>
        <v>0</v>
      </c>
      <c r="H813" s="3">
        <f>'idp Prjimp'!H808</f>
        <v>0.9</v>
      </c>
      <c r="I813" s="3">
        <f>'idp Prjimp'!I808</f>
        <v>3.5</v>
      </c>
      <c r="J813" s="3">
        <f>'idp Prjimp'!J808</f>
        <v>17</v>
      </c>
      <c r="K813" s="3">
        <f>'idp Prjimp'!K808</f>
        <v>0</v>
      </c>
      <c r="L813" s="3" t="str">
        <f>'idp Prjimp'!L808</f>
        <v/>
      </c>
      <c r="M813" s="3">
        <f t="shared" si="4"/>
        <v>0</v>
      </c>
      <c r="N813" s="3">
        <f t="shared" si="14"/>
        <v>0</v>
      </c>
      <c r="O813" s="3">
        <f t="shared" si="15"/>
        <v>0</v>
      </c>
      <c r="P813" s="100"/>
      <c r="Q813" s="3" t="str">
        <f t="shared" si="16"/>
        <v>#REF!</v>
      </c>
      <c r="R813" s="3" t="str">
        <f t="array" ref="R813">IFERROR(INDEX(Overall!$C$3:$C$389,MATCH(B813,Overall!$D$3:$D$389,0)),"No")</f>
        <v>No</v>
      </c>
      <c r="S813" s="93">
        <f t="shared" si="17"/>
        <v>1</v>
      </c>
      <c r="T813" s="136"/>
      <c r="U813" s="3" t="str">
        <f t="shared" si="18"/>
        <v/>
      </c>
      <c r="V813" s="3"/>
      <c r="W813" s="3">
        <f t="shared" si="8"/>
        <v>0</v>
      </c>
    </row>
    <row r="814" ht="15.75" customHeight="1">
      <c r="B814" s="3" t="str">
        <f>'idp Prjimp'!N809</f>
        <v>Devin Bush</v>
      </c>
      <c r="C814" s="3" t="str">
        <f>'idp Prjimp'!C809</f>
        <v>lb</v>
      </c>
      <c r="D814" s="3">
        <f>'idp Prjimp'!D809</f>
        <v>37.33031</v>
      </c>
      <c r="E814" s="3">
        <f>'idp Prjimp'!E809</f>
        <v>1.416856</v>
      </c>
      <c r="F814" s="3">
        <f>'idp Prjimp'!F809</f>
        <v>0.79858</v>
      </c>
      <c r="G814" s="3">
        <f>'idp Prjimp'!G809</f>
        <v>1.876634</v>
      </c>
      <c r="H814" s="3">
        <f>'idp Prjimp'!H809</f>
        <v>3.895428</v>
      </c>
      <c r="I814" s="3">
        <f>'idp Prjimp'!I809</f>
        <v>2.369455</v>
      </c>
      <c r="J814" s="3">
        <f>'idp Prjimp'!J809</f>
        <v>82.51634</v>
      </c>
      <c r="K814" s="3">
        <f>'idp Prjimp'!K809</f>
        <v>0</v>
      </c>
      <c r="L814" s="3" t="str">
        <f>'idp Prjimp'!L809</f>
        <v/>
      </c>
      <c r="M814" s="3">
        <f t="shared" si="4"/>
        <v>0</v>
      </c>
      <c r="N814" s="3">
        <f t="shared" si="14"/>
        <v>0</v>
      </c>
      <c r="O814" s="3">
        <f t="shared" si="15"/>
        <v>0</v>
      </c>
      <c r="P814" s="100"/>
      <c r="Q814" s="3" t="str">
        <f t="shared" si="16"/>
        <v>#REF!</v>
      </c>
      <c r="R814" s="3" t="str">
        <f t="array" ref="R814">IFERROR(INDEX(Overall!$C$3:$C$389,MATCH(B814,Overall!$D$3:$D$389,0)),"No")</f>
        <v>No</v>
      </c>
      <c r="S814" s="93">
        <f t="shared" si="17"/>
        <v>1</v>
      </c>
      <c r="T814" s="136"/>
      <c r="U814" s="3" t="str">
        <f t="shared" si="18"/>
        <v/>
      </c>
      <c r="V814" s="3"/>
      <c r="W814" s="3">
        <f t="shared" si="8"/>
        <v>0</v>
      </c>
    </row>
    <row r="815" ht="15.75" customHeight="1">
      <c r="B815" s="3" t="str">
        <f>'idp Prjimp'!N810</f>
        <v>Bobby Okereke</v>
      </c>
      <c r="C815" s="3" t="str">
        <f>'idp Prjimp'!C810</f>
        <v>lb</v>
      </c>
      <c r="D815" s="3">
        <f>'idp Prjimp'!D810</f>
        <v>14.9</v>
      </c>
      <c r="E815" s="3">
        <f>'idp Prjimp'!E810</f>
        <v>2.4</v>
      </c>
      <c r="F815" s="3">
        <f>'idp Prjimp'!F810</f>
        <v>0.6</v>
      </c>
      <c r="G815" s="3">
        <f>'idp Prjimp'!G810</f>
        <v>0</v>
      </c>
      <c r="H815" s="3">
        <f>'idp Prjimp'!H810</f>
        <v>1.2</v>
      </c>
      <c r="I815" s="3">
        <f>'idp Prjimp'!I810</f>
        <v>1.3</v>
      </c>
      <c r="J815" s="3">
        <f>'idp Prjimp'!J810</f>
        <v>31.5</v>
      </c>
      <c r="K815" s="3">
        <f>'idp Prjimp'!K810</f>
        <v>0</v>
      </c>
      <c r="L815" s="3" t="str">
        <f>'idp Prjimp'!L810</f>
        <v/>
      </c>
      <c r="M815" s="3">
        <f t="shared" si="4"/>
        <v>0</v>
      </c>
      <c r="N815" s="3">
        <f t="shared" si="14"/>
        <v>0</v>
      </c>
      <c r="O815" s="3">
        <f t="shared" si="15"/>
        <v>0</v>
      </c>
      <c r="P815" s="100"/>
      <c r="Q815" s="3" t="str">
        <f t="shared" si="16"/>
        <v>#REF!</v>
      </c>
      <c r="R815" s="3" t="str">
        <f t="array" ref="R815">IFERROR(INDEX(Overall!$C$3:$C$389,MATCH(B815,Overall!$D$3:$D$389,0)),"No")</f>
        <v>No</v>
      </c>
      <c r="S815" s="93">
        <f t="shared" si="17"/>
        <v>1</v>
      </c>
      <c r="T815" s="136"/>
      <c r="U815" s="3" t="str">
        <f t="shared" si="18"/>
        <v/>
      </c>
      <c r="V815" s="3"/>
      <c r="W815" s="3">
        <f t="shared" si="8"/>
        <v>0</v>
      </c>
    </row>
    <row r="816" ht="15.75" customHeight="1">
      <c r="B816" s="3" t="str">
        <f>'idp Prjimp'!N811</f>
        <v>Dre Greenlaw</v>
      </c>
      <c r="C816" s="3" t="str">
        <f>'idp Prjimp'!C811</f>
        <v>lb</v>
      </c>
      <c r="D816" s="3">
        <f>'idp Prjimp'!D811</f>
        <v>23.76841</v>
      </c>
      <c r="E816" s="3">
        <f>'idp Prjimp'!E811</f>
        <v>0.694759</v>
      </c>
      <c r="F816" s="3">
        <f>'idp Prjimp'!F811</f>
        <v>0</v>
      </c>
      <c r="G816" s="3">
        <f>'idp Prjimp'!G811</f>
        <v>0.324221</v>
      </c>
      <c r="H816" s="3">
        <f>'idp Prjimp'!H811</f>
        <v>1.768414</v>
      </c>
      <c r="I816" s="3">
        <f>'idp Prjimp'!I811</f>
        <v>0.907365</v>
      </c>
      <c r="J816" s="3">
        <f>'idp Prjimp'!J811</f>
        <v>61.80637</v>
      </c>
      <c r="K816" s="3">
        <f>'idp Prjimp'!K811</f>
        <v>0</v>
      </c>
      <c r="L816" s="3" t="str">
        <f>'idp Prjimp'!L811</f>
        <v/>
      </c>
      <c r="M816" s="3">
        <f t="shared" si="4"/>
        <v>0</v>
      </c>
      <c r="N816" s="3">
        <f t="shared" si="14"/>
        <v>0</v>
      </c>
      <c r="O816" s="3">
        <f t="shared" si="15"/>
        <v>0</v>
      </c>
      <c r="P816" s="100"/>
      <c r="Q816" s="3" t="str">
        <f t="shared" si="16"/>
        <v>#REF!</v>
      </c>
      <c r="R816" s="3" t="str">
        <f t="array" ref="R816">IFERROR(INDEX(Overall!$C$3:$C$389,MATCH(B816,Overall!$D$3:$D$389,0)),"No")</f>
        <v>No</v>
      </c>
      <c r="S816" s="93">
        <f t="shared" si="17"/>
        <v>1</v>
      </c>
      <c r="T816" s="136"/>
      <c r="U816" s="3" t="str">
        <f t="shared" si="18"/>
        <v/>
      </c>
      <c r="V816" s="3"/>
      <c r="W816" s="3">
        <f t="shared" si="8"/>
        <v>0</v>
      </c>
    </row>
    <row r="817" ht="15.75" customHeight="1">
      <c r="B817" s="3" t="str">
        <f>'idp Prjimp'!N812</f>
        <v>Cody Barton</v>
      </c>
      <c r="C817" s="3" t="str">
        <f>'idp Prjimp'!C812</f>
        <v>lb</v>
      </c>
      <c r="D817" s="3">
        <f>'idp Prjimp'!D812</f>
        <v>15.3</v>
      </c>
      <c r="E817" s="3">
        <f>'idp Prjimp'!E812</f>
        <v>0.3</v>
      </c>
      <c r="F817" s="3">
        <f>'idp Prjimp'!F812</f>
        <v>0.3</v>
      </c>
      <c r="G817" s="3">
        <f>'idp Prjimp'!G812</f>
        <v>0</v>
      </c>
      <c r="H817" s="3">
        <f>'idp Prjimp'!H812</f>
        <v>1</v>
      </c>
      <c r="I817" s="3">
        <f>'idp Prjimp'!I812</f>
        <v>0.4</v>
      </c>
      <c r="J817" s="3">
        <f>'idp Prjimp'!J812</f>
        <v>5.5</v>
      </c>
      <c r="K817" s="3">
        <f>'idp Prjimp'!K812</f>
        <v>0</v>
      </c>
      <c r="L817" s="3" t="str">
        <f>'idp Prjimp'!L812</f>
        <v/>
      </c>
      <c r="M817" s="3">
        <f t="shared" si="4"/>
        <v>0</v>
      </c>
      <c r="N817" s="3">
        <f t="shared" si="14"/>
        <v>0</v>
      </c>
      <c r="O817" s="3">
        <f t="shared" si="15"/>
        <v>0</v>
      </c>
      <c r="P817" s="100"/>
      <c r="Q817" s="3" t="str">
        <f t="shared" si="16"/>
        <v>#REF!</v>
      </c>
      <c r="R817" s="3" t="str">
        <f t="array" ref="R817">IFERROR(INDEX(Overall!$C$3:$C$389,MATCH(B817,Overall!$D$3:$D$389,0)),"No")</f>
        <v>No</v>
      </c>
      <c r="S817" s="93">
        <f t="shared" si="17"/>
        <v>1</v>
      </c>
      <c r="T817" s="136"/>
      <c r="U817" s="3" t="str">
        <f t="shared" si="18"/>
        <v/>
      </c>
      <c r="V817" s="3"/>
      <c r="W817" s="3">
        <f t="shared" si="8"/>
        <v>0</v>
      </c>
    </row>
    <row r="818" ht="15.75" customHeight="1">
      <c r="B818" s="3" t="str">
        <f>'idp Prjimp'!N813</f>
        <v>Blake Cashman</v>
      </c>
      <c r="C818" s="3" t="str">
        <f>'idp Prjimp'!C813</f>
        <v>lb</v>
      </c>
      <c r="D818" s="3">
        <f>'idp Prjimp'!D813</f>
        <v>17.41813</v>
      </c>
      <c r="E818" s="3">
        <f>'idp Prjimp'!E813</f>
        <v>1.073654</v>
      </c>
      <c r="F818" s="3">
        <f>'idp Prjimp'!F813</f>
        <v>0.536827</v>
      </c>
      <c r="G818" s="3">
        <f>'idp Prjimp'!G813</f>
        <v>0</v>
      </c>
      <c r="H818" s="3">
        <f>'idp Prjimp'!H813</f>
        <v>2.079981</v>
      </c>
      <c r="I818" s="3">
        <f>'idp Prjimp'!I813</f>
        <v>1.314731</v>
      </c>
      <c r="J818" s="3">
        <f>'idp Prjimp'!J813</f>
        <v>36.97649</v>
      </c>
      <c r="K818" s="3">
        <f>'idp Prjimp'!K813</f>
        <v>0</v>
      </c>
      <c r="L818" s="3" t="str">
        <f>'idp Prjimp'!L813</f>
        <v/>
      </c>
      <c r="M818" s="3">
        <f t="shared" si="4"/>
        <v>0</v>
      </c>
      <c r="N818" s="3">
        <f t="shared" si="14"/>
        <v>0</v>
      </c>
      <c r="O818" s="3">
        <f t="shared" si="15"/>
        <v>0</v>
      </c>
      <c r="P818" s="100"/>
      <c r="Q818" s="3" t="str">
        <f t="shared" si="16"/>
        <v>#REF!</v>
      </c>
      <c r="R818" s="3" t="str">
        <f t="array" ref="R818">IFERROR(INDEX(Overall!$C$3:$C$389,MATCH(B818,Overall!$D$3:$D$389,0)),"No")</f>
        <v>No</v>
      </c>
      <c r="S818" s="93">
        <f t="shared" si="17"/>
        <v>1</v>
      </c>
      <c r="T818" s="136"/>
      <c r="U818" s="3" t="str">
        <f t="shared" si="18"/>
        <v/>
      </c>
      <c r="V818" s="3"/>
      <c r="W818" s="3">
        <f t="shared" si="8"/>
        <v>0</v>
      </c>
    </row>
    <row r="819" ht="15.75" customHeight="1">
      <c r="B819" s="3" t="str">
        <f>'idp Prjimp'!N814</f>
        <v>Anthony Nelson</v>
      </c>
      <c r="C819" s="3" t="str">
        <f>'idp Prjimp'!C814</f>
        <v>lb</v>
      </c>
      <c r="D819" s="3">
        <f>'idp Prjimp'!D814</f>
        <v>4.5</v>
      </c>
      <c r="E819" s="3">
        <f>'idp Prjimp'!E814</f>
        <v>1.2</v>
      </c>
      <c r="F819" s="3">
        <f>'idp Prjimp'!F814</f>
        <v>0</v>
      </c>
      <c r="G819" s="3">
        <f>'idp Prjimp'!G814</f>
        <v>0</v>
      </c>
      <c r="H819" s="3">
        <f>'idp Prjimp'!H814</f>
        <v>1.2</v>
      </c>
      <c r="I819" s="3">
        <f>'idp Prjimp'!I814</f>
        <v>0</v>
      </c>
      <c r="J819" s="3">
        <f>'idp Prjimp'!J814</f>
        <v>3.7</v>
      </c>
      <c r="K819" s="3">
        <f>'idp Prjimp'!K814</f>
        <v>0</v>
      </c>
      <c r="L819" s="3" t="str">
        <f>'idp Prjimp'!L814</f>
        <v/>
      </c>
      <c r="M819" s="3">
        <f t="shared" si="4"/>
        <v>0</v>
      </c>
      <c r="N819" s="3">
        <f t="shared" si="14"/>
        <v>0</v>
      </c>
      <c r="O819" s="3">
        <f t="shared" si="15"/>
        <v>0</v>
      </c>
      <c r="P819" s="100"/>
      <c r="Q819" s="3" t="str">
        <f t="shared" si="16"/>
        <v>#REF!</v>
      </c>
      <c r="R819" s="3" t="str">
        <f t="array" ref="R819">IFERROR(INDEX(Overall!$C$3:$C$389,MATCH(B819,Overall!$D$3:$D$389,0)),"No")</f>
        <v>No</v>
      </c>
      <c r="S819" s="93">
        <f t="shared" si="17"/>
        <v>1</v>
      </c>
      <c r="T819" s="136"/>
      <c r="U819" s="3" t="str">
        <f t="shared" si="18"/>
        <v/>
      </c>
      <c r="V819" s="3"/>
      <c r="W819" s="3">
        <f t="shared" si="8"/>
        <v>0</v>
      </c>
    </row>
    <row r="820" ht="15.75" customHeight="1">
      <c r="B820" s="3" t="str">
        <f>'idp Prjimp'!N815</f>
        <v>T.J. Edwards</v>
      </c>
      <c r="C820" s="3" t="str">
        <f>'idp Prjimp'!C815</f>
        <v>lb</v>
      </c>
      <c r="D820" s="3">
        <f>'idp Prjimp'!D815</f>
        <v>22.96667</v>
      </c>
      <c r="E820" s="3">
        <f>'idp Prjimp'!E815</f>
        <v>0</v>
      </c>
      <c r="F820" s="3">
        <f>'idp Prjimp'!F815</f>
        <v>0</v>
      </c>
      <c r="G820" s="3">
        <f>'idp Prjimp'!G815</f>
        <v>0.2</v>
      </c>
      <c r="H820" s="3">
        <f>'idp Prjimp'!H815</f>
        <v>1.533333</v>
      </c>
      <c r="I820" s="3">
        <f>'idp Prjimp'!I815</f>
        <v>0.266667</v>
      </c>
      <c r="J820" s="3">
        <f>'idp Prjimp'!J815</f>
        <v>33.43333</v>
      </c>
      <c r="K820" s="3">
        <f>'idp Prjimp'!K815</f>
        <v>0</v>
      </c>
      <c r="L820" s="3" t="str">
        <f>'idp Prjimp'!L815</f>
        <v/>
      </c>
      <c r="M820" s="3">
        <f t="shared" si="4"/>
        <v>0</v>
      </c>
      <c r="N820" s="3">
        <f t="shared" si="14"/>
        <v>0</v>
      </c>
      <c r="O820" s="3">
        <f t="shared" si="15"/>
        <v>0</v>
      </c>
      <c r="P820" s="100"/>
      <c r="Q820" s="3" t="str">
        <f t="shared" si="16"/>
        <v>#REF!</v>
      </c>
      <c r="R820" s="3" t="str">
        <f t="array" ref="R820">IFERROR(INDEX(Overall!$C$3:$C$389,MATCH(B820,Overall!$D$3:$D$389,0)),"No")</f>
        <v>No</v>
      </c>
      <c r="S820" s="93">
        <f t="shared" si="17"/>
        <v>1</v>
      </c>
      <c r="T820" s="136"/>
      <c r="U820" s="3" t="str">
        <f t="shared" si="18"/>
        <v/>
      </c>
      <c r="V820" s="3"/>
      <c r="W820" s="3">
        <f t="shared" si="8"/>
        <v>0</v>
      </c>
    </row>
    <row r="821" ht="15.75" customHeight="1">
      <c r="B821" s="3" t="str">
        <f>'idp Prjimp'!N816</f>
        <v>Mack Wilson</v>
      </c>
      <c r="C821" s="3" t="str">
        <f>'idp Prjimp'!C816</f>
        <v>lb</v>
      </c>
      <c r="D821" s="3">
        <f>'idp Prjimp'!D816</f>
        <v>31.12833</v>
      </c>
      <c r="E821" s="3">
        <f>'idp Prjimp'!E816</f>
        <v>1.416856</v>
      </c>
      <c r="F821" s="3">
        <f>'idp Prjimp'!F816</f>
        <v>0.138952</v>
      </c>
      <c r="G821" s="3">
        <f>'idp Prjimp'!G816</f>
        <v>2.343201</v>
      </c>
      <c r="H821" s="3">
        <f>'idp Prjimp'!H816</f>
        <v>8.03796</v>
      </c>
      <c r="I821" s="3">
        <f>'idp Prjimp'!I816</f>
        <v>2.324221</v>
      </c>
      <c r="J821" s="3">
        <f>'idp Prjimp'!J816</f>
        <v>73.70765</v>
      </c>
      <c r="K821" s="3">
        <f>'idp Prjimp'!K816</f>
        <v>0</v>
      </c>
      <c r="L821" s="3" t="str">
        <f>'idp Prjimp'!L816</f>
        <v/>
      </c>
      <c r="M821" s="3">
        <f t="shared" si="4"/>
        <v>0</v>
      </c>
      <c r="N821" s="3">
        <f t="shared" si="14"/>
        <v>0</v>
      </c>
      <c r="O821" s="3">
        <f t="shared" si="15"/>
        <v>0</v>
      </c>
      <c r="P821" s="100"/>
      <c r="Q821" s="3" t="str">
        <f t="shared" si="16"/>
        <v>#REF!</v>
      </c>
      <c r="R821" s="3" t="str">
        <f t="array" ref="R821">IFERROR(INDEX(Overall!$C$3:$C$389,MATCH(B821,Overall!$D$3:$D$389,0)),"No")</f>
        <v>No</v>
      </c>
      <c r="S821" s="93">
        <f t="shared" si="17"/>
        <v>1</v>
      </c>
      <c r="T821" s="136"/>
      <c r="U821" s="3" t="str">
        <f t="shared" si="18"/>
        <v/>
      </c>
      <c r="V821" s="3"/>
      <c r="W821" s="3">
        <f t="shared" si="8"/>
        <v>0</v>
      </c>
    </row>
    <row r="822" ht="15.75" customHeight="1">
      <c r="B822" s="3" t="str">
        <f>'idp Prjimp'!N817</f>
        <v>Josh Allen</v>
      </c>
      <c r="C822" s="3" t="str">
        <f>'idp Prjimp'!C817</f>
        <v>lb</v>
      </c>
      <c r="D822" s="3">
        <f>'idp Prjimp'!D817</f>
        <v>0</v>
      </c>
      <c r="E822" s="3">
        <f>'idp Prjimp'!E817</f>
        <v>0</v>
      </c>
      <c r="F822" s="3">
        <f>'idp Prjimp'!F817</f>
        <v>0.32</v>
      </c>
      <c r="G822" s="3">
        <f>'idp Prjimp'!G817</f>
        <v>0</v>
      </c>
      <c r="H822" s="3">
        <f>'idp Prjimp'!H817</f>
        <v>1.6</v>
      </c>
      <c r="I822" s="3">
        <f>'idp Prjimp'!I817</f>
        <v>9.03</v>
      </c>
      <c r="J822" s="3">
        <f>'idp Prjimp'!J817</f>
        <v>62.9</v>
      </c>
      <c r="K822" s="3">
        <f>'idp Prjimp'!K817</f>
        <v>0</v>
      </c>
      <c r="L822" s="3" t="str">
        <f>'idp Prjimp'!L817</f>
        <v/>
      </c>
      <c r="M822" s="3">
        <f t="shared" si="4"/>
        <v>0</v>
      </c>
      <c r="N822" s="3">
        <f t="shared" si="14"/>
        <v>0</v>
      </c>
      <c r="O822" s="3">
        <f t="shared" si="15"/>
        <v>0</v>
      </c>
      <c r="P822" s="100"/>
      <c r="Q822" s="3" t="str">
        <f t="shared" si="16"/>
        <v>#REF!</v>
      </c>
      <c r="R822" s="3" t="str">
        <f t="array" ref="R822">IFERROR(INDEX(Overall!$C$3:$C$389,MATCH(B822,Overall!$D$3:$D$389,0)),"No")</f>
        <v>Yes</v>
      </c>
      <c r="S822" s="93">
        <f t="shared" si="17"/>
        <v>0</v>
      </c>
      <c r="T822" s="136"/>
      <c r="U822" s="3" t="str">
        <f t="shared" si="18"/>
        <v/>
      </c>
      <c r="V822" s="3"/>
      <c r="W822" s="3">
        <f t="shared" si="8"/>
        <v>0</v>
      </c>
    </row>
    <row r="823" ht="15.75" customHeight="1">
      <c r="B823" s="3" t="str">
        <f>'idp Prjimp'!N818</f>
        <v>Ryan Connelly</v>
      </c>
      <c r="C823" s="3" t="str">
        <f>'idp Prjimp'!C818</f>
        <v>lb</v>
      </c>
      <c r="D823" s="3">
        <f>'idp Prjimp'!D818</f>
        <v>13.3</v>
      </c>
      <c r="E823" s="3">
        <f>'idp Prjimp'!E818</f>
        <v>0.6</v>
      </c>
      <c r="F823" s="3">
        <f>'idp Prjimp'!F818</f>
        <v>0.3</v>
      </c>
      <c r="G823" s="3">
        <f>'idp Prjimp'!G818</f>
        <v>1</v>
      </c>
      <c r="H823" s="3">
        <f>'idp Prjimp'!H818</f>
        <v>1.7</v>
      </c>
      <c r="I823" s="3">
        <f>'idp Prjimp'!I818</f>
        <v>0.2</v>
      </c>
      <c r="J823" s="3">
        <f>'idp Prjimp'!J818</f>
        <v>15.1</v>
      </c>
      <c r="K823" s="3">
        <f>'idp Prjimp'!K818</f>
        <v>0</v>
      </c>
      <c r="L823" s="3" t="str">
        <f>'idp Prjimp'!L818</f>
        <v/>
      </c>
      <c r="M823" s="3">
        <f t="shared" si="4"/>
        <v>0</v>
      </c>
      <c r="N823" s="3">
        <f t="shared" si="14"/>
        <v>0</v>
      </c>
      <c r="O823" s="3">
        <f t="shared" si="15"/>
        <v>0</v>
      </c>
      <c r="P823" s="100"/>
      <c r="Q823" s="3" t="str">
        <f t="shared" si="16"/>
        <v>#REF!</v>
      </c>
      <c r="R823" s="3" t="str">
        <f t="array" ref="R823">IFERROR(INDEX(Overall!$C$3:$C$389,MATCH(B823,Overall!$D$3:$D$389,0)),"No")</f>
        <v>No</v>
      </c>
      <c r="S823" s="93">
        <f t="shared" si="17"/>
        <v>1</v>
      </c>
      <c r="T823" s="136"/>
      <c r="U823" s="3" t="str">
        <f t="shared" si="18"/>
        <v/>
      </c>
      <c r="V823" s="3"/>
      <c r="W823" s="3">
        <f t="shared" si="8"/>
        <v>0</v>
      </c>
    </row>
    <row r="824" ht="15.75" customHeight="1">
      <c r="B824" s="3" t="str">
        <f>'idp Prjimp'!N819</f>
        <v>Jaylon Ferguson</v>
      </c>
      <c r="C824" s="3" t="str">
        <f>'idp Prjimp'!C819</f>
        <v>lb</v>
      </c>
      <c r="D824" s="3">
        <f>'idp Prjimp'!D819</f>
        <v>14.20425</v>
      </c>
      <c r="E824" s="3">
        <f>'idp Prjimp'!E819</f>
        <v>0.370538</v>
      </c>
      <c r="F824" s="3">
        <f>'idp Prjimp'!F819</f>
        <v>0.814731</v>
      </c>
      <c r="G824" s="3">
        <f>'idp Prjimp'!G819</f>
        <v>0</v>
      </c>
      <c r="H824" s="3">
        <f>'idp Prjimp'!H819</f>
        <v>0.953683</v>
      </c>
      <c r="I824" s="3">
        <f>'idp Prjimp'!I819</f>
        <v>3.666289</v>
      </c>
      <c r="J824" s="3">
        <f>'idp Prjimp'!J819</f>
        <v>23.76006</v>
      </c>
      <c r="K824" s="3">
        <f>'idp Prjimp'!K819</f>
        <v>0</v>
      </c>
      <c r="L824" s="3" t="str">
        <f>'idp Prjimp'!L819</f>
        <v/>
      </c>
      <c r="M824" s="3">
        <f t="shared" si="4"/>
        <v>0</v>
      </c>
      <c r="N824" s="3">
        <f t="shared" si="14"/>
        <v>0</v>
      </c>
      <c r="O824" s="3">
        <f t="shared" si="15"/>
        <v>0</v>
      </c>
      <c r="P824" s="100"/>
      <c r="Q824" s="3" t="str">
        <f t="shared" si="16"/>
        <v>#REF!</v>
      </c>
      <c r="R824" s="3" t="str">
        <f t="array" ref="R824">IFERROR(INDEX(Overall!$C$3:$C$389,MATCH(B824,Overall!$D$3:$D$389,0)),"No")</f>
        <v>No</v>
      </c>
      <c r="S824" s="93">
        <f t="shared" si="17"/>
        <v>1</v>
      </c>
      <c r="T824" s="136"/>
      <c r="U824" s="3" t="str">
        <f t="shared" si="18"/>
        <v/>
      </c>
      <c r="V824" s="3"/>
      <c r="W824" s="3">
        <f t="shared" si="8"/>
        <v>0</v>
      </c>
    </row>
    <row r="825" ht="15.75" customHeight="1">
      <c r="B825" s="3" t="str">
        <f>'idp Prjimp'!N820</f>
        <v>Germaine Pratt</v>
      </c>
      <c r="C825" s="3" t="str">
        <f>'idp Prjimp'!C820</f>
        <v>lb</v>
      </c>
      <c r="D825" s="3">
        <f>'idp Prjimp'!D820</f>
        <v>30.88003</v>
      </c>
      <c r="E825" s="3">
        <f>'idp Prjimp'!E820</f>
        <v>0.231586</v>
      </c>
      <c r="F825" s="3">
        <f>'idp Prjimp'!F820</f>
        <v>0</v>
      </c>
      <c r="G825" s="3">
        <f>'idp Prjimp'!G820</f>
        <v>0.138952</v>
      </c>
      <c r="H825" s="3">
        <f>'idp Prjimp'!H820</f>
        <v>0.602125</v>
      </c>
      <c r="I825" s="3">
        <f>'idp Prjimp'!I820</f>
        <v>0.268414</v>
      </c>
      <c r="J825" s="3">
        <f>'idp Prjimp'!J820</f>
        <v>50.92408</v>
      </c>
      <c r="K825" s="3">
        <f>'idp Prjimp'!K820</f>
        <v>0</v>
      </c>
      <c r="L825" s="3" t="str">
        <f>'idp Prjimp'!L820</f>
        <v/>
      </c>
      <c r="M825" s="3">
        <f t="shared" si="4"/>
        <v>0</v>
      </c>
      <c r="N825" s="3">
        <f t="shared" si="14"/>
        <v>0</v>
      </c>
      <c r="O825" s="3">
        <f t="shared" si="15"/>
        <v>0</v>
      </c>
      <c r="P825" s="100"/>
      <c r="Q825" s="3" t="str">
        <f t="shared" si="16"/>
        <v>#REF!</v>
      </c>
      <c r="R825" s="3" t="str">
        <f t="array" ref="R825">IFERROR(INDEX(Overall!$C$3:$C$389,MATCH(B825,Overall!$D$3:$D$389,0)),"No")</f>
        <v>No</v>
      </c>
      <c r="S825" s="93">
        <f t="shared" si="17"/>
        <v>1</v>
      </c>
      <c r="T825" s="136"/>
      <c r="U825" s="3" t="str">
        <f t="shared" si="18"/>
        <v/>
      </c>
      <c r="V825" s="3"/>
      <c r="W825" s="3">
        <f t="shared" si="8"/>
        <v>0</v>
      </c>
    </row>
    <row r="826" ht="15.75" customHeight="1">
      <c r="B826" s="3" t="str">
        <f>'idp Prjimp'!N821</f>
        <v>Cameron Smith</v>
      </c>
      <c r="C826" s="3" t="str">
        <f>'idp Prjimp'!C821</f>
        <v>lb</v>
      </c>
      <c r="D826" s="3">
        <f>'idp Prjimp'!D821</f>
        <v>16.2</v>
      </c>
      <c r="E826" s="3">
        <f>'idp Prjimp'!E821</f>
        <v>0</v>
      </c>
      <c r="F826" s="3">
        <f>'idp Prjimp'!F821</f>
        <v>0</v>
      </c>
      <c r="G826" s="3">
        <f>'idp Prjimp'!G821</f>
        <v>0</v>
      </c>
      <c r="H826" s="3">
        <f>'idp Prjimp'!H821</f>
        <v>0</v>
      </c>
      <c r="I826" s="3">
        <f>'idp Prjimp'!I821</f>
        <v>0</v>
      </c>
      <c r="J826" s="3">
        <f>'idp Prjimp'!J821</f>
        <v>16.5</v>
      </c>
      <c r="K826" s="3">
        <f>'idp Prjimp'!K821</f>
        <v>0</v>
      </c>
      <c r="L826" s="3" t="str">
        <f>'idp Prjimp'!L821</f>
        <v/>
      </c>
      <c r="M826" s="3">
        <f t="shared" si="4"/>
        <v>0</v>
      </c>
      <c r="N826" s="3">
        <f t="shared" si="14"/>
        <v>0</v>
      </c>
      <c r="O826" s="3">
        <f t="shared" si="15"/>
        <v>0</v>
      </c>
      <c r="P826" s="100"/>
      <c r="Q826" s="3" t="str">
        <f t="shared" si="16"/>
        <v>#REF!</v>
      </c>
      <c r="R826" s="3" t="str">
        <f t="array" ref="R826">IFERROR(INDEX(Overall!$C$3:$C$389,MATCH(B826,Overall!$D$3:$D$389,0)),"No")</f>
        <v>No</v>
      </c>
      <c r="S826" s="93">
        <f t="shared" si="17"/>
        <v>1</v>
      </c>
      <c r="T826" s="136"/>
      <c r="U826" s="3" t="str">
        <f t="shared" si="18"/>
        <v/>
      </c>
      <c r="V826" s="3"/>
      <c r="W826" s="3">
        <f t="shared" si="8"/>
        <v>0</v>
      </c>
    </row>
    <row r="827" ht="15.75" customHeight="1">
      <c r="B827" s="3" t="str">
        <f>'idp Prjimp'!N822</f>
        <v>Sione Takitaki</v>
      </c>
      <c r="C827" s="3" t="str">
        <f>'idp Prjimp'!C822</f>
        <v>lb</v>
      </c>
      <c r="D827" s="3">
        <f>'idp Prjimp'!D822</f>
        <v>25.5</v>
      </c>
      <c r="E827" s="3">
        <f>'idp Prjimp'!E822</f>
        <v>1.5</v>
      </c>
      <c r="F827" s="3">
        <f>'idp Prjimp'!F822</f>
        <v>0</v>
      </c>
      <c r="G827" s="3">
        <f>'idp Prjimp'!G822</f>
        <v>0.6</v>
      </c>
      <c r="H827" s="3">
        <f>'idp Prjimp'!H822</f>
        <v>5.8</v>
      </c>
      <c r="I827" s="3">
        <f>'idp Prjimp'!I822</f>
        <v>1</v>
      </c>
      <c r="J827" s="3">
        <f>'idp Prjimp'!J822</f>
        <v>53.6</v>
      </c>
      <c r="K827" s="3">
        <f>'idp Prjimp'!K822</f>
        <v>0</v>
      </c>
      <c r="L827" s="3" t="str">
        <f>'idp Prjimp'!L822</f>
        <v/>
      </c>
      <c r="M827" s="3">
        <f t="shared" si="4"/>
        <v>0</v>
      </c>
      <c r="N827" s="3">
        <f t="shared" si="14"/>
        <v>0</v>
      </c>
      <c r="O827" s="3">
        <f t="shared" si="15"/>
        <v>0</v>
      </c>
      <c r="P827" s="100"/>
      <c r="Q827" s="3" t="str">
        <f t="shared" si="16"/>
        <v>#REF!</v>
      </c>
      <c r="R827" s="3" t="str">
        <f t="array" ref="R827">IFERROR(INDEX(Overall!$C$3:$C$389,MATCH(B827,Overall!$D$3:$D$389,0)),"No")</f>
        <v>No</v>
      </c>
      <c r="S827" s="93">
        <f t="shared" si="17"/>
        <v>1</v>
      </c>
      <c r="T827" s="136"/>
      <c r="U827" s="3" t="str">
        <f t="shared" si="18"/>
        <v/>
      </c>
      <c r="V827" s="3"/>
      <c r="W827" s="3">
        <f t="shared" si="8"/>
        <v>0</v>
      </c>
    </row>
    <row r="828" ht="15.75" customHeight="1">
      <c r="B828" s="3" t="str">
        <f>'idp Prjimp'!N823</f>
        <v>Jahlani Tavai</v>
      </c>
      <c r="C828" s="3" t="str">
        <f>'idp Prjimp'!C823</f>
        <v>lb</v>
      </c>
      <c r="D828" s="3">
        <f>'idp Prjimp'!D823</f>
        <v>17.2</v>
      </c>
      <c r="E828" s="3">
        <f>'idp Prjimp'!E823</f>
        <v>0.5</v>
      </c>
      <c r="F828" s="3">
        <f>'idp Prjimp'!F823</f>
        <v>0</v>
      </c>
      <c r="G828" s="3">
        <f>'idp Prjimp'!G823</f>
        <v>1</v>
      </c>
      <c r="H828" s="3">
        <f>'idp Prjimp'!H823</f>
        <v>2.5</v>
      </c>
      <c r="I828" s="3">
        <f>'idp Prjimp'!I823</f>
        <v>1.6</v>
      </c>
      <c r="J828" s="3">
        <f>'idp Prjimp'!J823</f>
        <v>29.5</v>
      </c>
      <c r="K828" s="3">
        <f>'idp Prjimp'!K823</f>
        <v>0</v>
      </c>
      <c r="L828" s="3" t="str">
        <f>'idp Prjimp'!L823</f>
        <v/>
      </c>
      <c r="M828" s="3">
        <f t="shared" si="4"/>
        <v>0</v>
      </c>
      <c r="N828" s="3">
        <f t="shared" si="14"/>
        <v>0</v>
      </c>
      <c r="O828" s="3">
        <f t="shared" si="15"/>
        <v>0</v>
      </c>
      <c r="P828" s="100"/>
      <c r="Q828" s="3" t="str">
        <f t="shared" si="16"/>
        <v>#REF!</v>
      </c>
      <c r="R828" s="3" t="str">
        <f t="array" ref="R828">IFERROR(INDEX(Overall!$C$3:$C$389,MATCH(B828,Overall!$D$3:$D$389,0)),"No")</f>
        <v>No</v>
      </c>
      <c r="S828" s="93">
        <f t="shared" si="17"/>
        <v>1</v>
      </c>
      <c r="T828" s="136"/>
      <c r="U828" s="3" t="str">
        <f t="shared" si="18"/>
        <v/>
      </c>
      <c r="V828" s="3"/>
      <c r="W828" s="3">
        <f t="shared" si="8"/>
        <v>0</v>
      </c>
    </row>
    <row r="829" ht="15.75" customHeight="1">
      <c r="B829" s="3" t="str">
        <f>'idp Prjimp'!N824</f>
        <v>Drue Tranquill</v>
      </c>
      <c r="C829" s="3" t="str">
        <f>'idp Prjimp'!C824</f>
        <v>lb</v>
      </c>
      <c r="D829" s="3">
        <f>'idp Prjimp'!D824</f>
        <v>17.28196</v>
      </c>
      <c r="E829" s="3">
        <f>'idp Prjimp'!E824</f>
        <v>0.536827</v>
      </c>
      <c r="F829" s="3">
        <f>'idp Prjimp'!F824</f>
        <v>0</v>
      </c>
      <c r="G829" s="3">
        <f>'idp Prjimp'!G824</f>
        <v>0</v>
      </c>
      <c r="H829" s="3">
        <f>'idp Prjimp'!H824</f>
        <v>1.549481</v>
      </c>
      <c r="I829" s="3">
        <f>'idp Prjimp'!I824</f>
        <v>0.370538</v>
      </c>
      <c r="J829" s="3">
        <f>'idp Prjimp'!J824</f>
        <v>57.49051</v>
      </c>
      <c r="K829" s="3">
        <f>'idp Prjimp'!K824</f>
        <v>0</v>
      </c>
      <c r="L829" s="3" t="str">
        <f>'idp Prjimp'!L824</f>
        <v/>
      </c>
      <c r="M829" s="3">
        <f t="shared" si="4"/>
        <v>0</v>
      </c>
      <c r="N829" s="3">
        <f t="shared" si="14"/>
        <v>0</v>
      </c>
      <c r="O829" s="3">
        <f t="shared" si="15"/>
        <v>0</v>
      </c>
      <c r="P829" s="100"/>
      <c r="Q829" s="3" t="str">
        <f t="shared" si="16"/>
        <v>#REF!</v>
      </c>
      <c r="R829" s="3" t="str">
        <f t="array" ref="R829">IFERROR(INDEX(Overall!$C$3:$C$389,MATCH(B829,Overall!$D$3:$D$389,0)),"No")</f>
        <v>No</v>
      </c>
      <c r="S829" s="93">
        <f t="shared" si="17"/>
        <v>1</v>
      </c>
      <c r="T829" s="136"/>
      <c r="U829" s="3" t="str">
        <f t="shared" si="18"/>
        <v/>
      </c>
      <c r="V829" s="3"/>
      <c r="W829" s="3">
        <f t="shared" si="8"/>
        <v>0</v>
      </c>
    </row>
    <row r="830" ht="15.75" customHeight="1">
      <c r="B830" s="3" t="str">
        <f>'idp Prjimp'!N825</f>
        <v>Andrew Van Ginkel</v>
      </c>
      <c r="C830" s="3" t="str">
        <f>'idp Prjimp'!C825</f>
        <v>lb</v>
      </c>
      <c r="D830" s="3">
        <f>'idp Prjimp'!D825</f>
        <v>2.3</v>
      </c>
      <c r="E830" s="3">
        <f>'idp Prjimp'!E825</f>
        <v>0</v>
      </c>
      <c r="F830" s="3">
        <f>'idp Prjimp'!F825</f>
        <v>0</v>
      </c>
      <c r="G830" s="3">
        <f>'idp Prjimp'!G825</f>
        <v>0</v>
      </c>
      <c r="H830" s="3">
        <f>'idp Prjimp'!H825</f>
        <v>0</v>
      </c>
      <c r="I830" s="3">
        <f>'idp Prjimp'!I825</f>
        <v>1.5</v>
      </c>
      <c r="J830" s="3">
        <f>'idp Prjimp'!J825</f>
        <v>13.1</v>
      </c>
      <c r="K830" s="3">
        <f>'idp Prjimp'!K825</f>
        <v>0</v>
      </c>
      <c r="L830" s="3" t="str">
        <f>'idp Prjimp'!L825</f>
        <v/>
      </c>
      <c r="M830" s="3">
        <f t="shared" si="4"/>
        <v>0</v>
      </c>
      <c r="N830" s="3">
        <f t="shared" si="14"/>
        <v>0</v>
      </c>
      <c r="O830" s="3">
        <f t="shared" si="15"/>
        <v>0</v>
      </c>
      <c r="P830" s="100"/>
      <c r="Q830" s="3" t="str">
        <f t="shared" si="16"/>
        <v>#REF!</v>
      </c>
      <c r="R830" s="3" t="str">
        <f t="array" ref="R830">IFERROR(INDEX(Overall!$C$3:$C$389,MATCH(B830,Overall!$D$3:$D$389,0)),"No")</f>
        <v>No</v>
      </c>
      <c r="S830" s="93">
        <f t="shared" si="17"/>
        <v>1</v>
      </c>
      <c r="T830" s="136"/>
      <c r="U830" s="3" t="str">
        <f t="shared" si="18"/>
        <v/>
      </c>
      <c r="V830" s="3"/>
      <c r="W830" s="3">
        <f t="shared" si="8"/>
        <v>0</v>
      </c>
    </row>
    <row r="831" ht="15.75" customHeight="1">
      <c r="B831" s="3" t="str">
        <f>'idp Prjimp'!N826</f>
        <v>Devin White</v>
      </c>
      <c r="C831" s="3" t="str">
        <f>'idp Prjimp'!C826</f>
        <v>lb</v>
      </c>
      <c r="D831" s="3">
        <f>'idp Prjimp'!D826</f>
        <v>36.08201</v>
      </c>
      <c r="E831" s="3">
        <f>'idp Prjimp'!E826</f>
        <v>2.953683</v>
      </c>
      <c r="F831" s="3">
        <f>'idp Prjimp'!F826</f>
        <v>2.485817</v>
      </c>
      <c r="G831" s="3">
        <f>'idp Prjimp'!G826</f>
        <v>0.964844</v>
      </c>
      <c r="H831" s="3">
        <f>'idp Prjimp'!H826</f>
        <v>3.937879</v>
      </c>
      <c r="I831" s="3">
        <f>'idp Prjimp'!I826</f>
        <v>2.83784</v>
      </c>
      <c r="J831" s="3">
        <f>'idp Prjimp'!J826</f>
        <v>79.27284</v>
      </c>
      <c r="K831" s="3">
        <f>'idp Prjimp'!K826</f>
        <v>0</v>
      </c>
      <c r="L831" s="3" t="str">
        <f>'idp Prjimp'!L826</f>
        <v/>
      </c>
      <c r="M831" s="3">
        <f t="shared" si="4"/>
        <v>0</v>
      </c>
      <c r="N831" s="3">
        <f t="shared" si="14"/>
        <v>0</v>
      </c>
      <c r="O831" s="3">
        <f t="shared" si="15"/>
        <v>0</v>
      </c>
      <c r="P831" s="100"/>
      <c r="Q831" s="3" t="str">
        <f t="shared" si="16"/>
        <v>#REF!</v>
      </c>
      <c r="R831" s="3" t="str">
        <f t="array" ref="R831">IFERROR(INDEX(Overall!$C$3:$C$389,MATCH(B831,Overall!$D$3:$D$389,0)),"No")</f>
        <v>No</v>
      </c>
      <c r="S831" s="93">
        <f t="shared" si="17"/>
        <v>1</v>
      </c>
      <c r="T831" s="136"/>
      <c r="U831" s="3" t="str">
        <f t="shared" si="18"/>
        <v/>
      </c>
      <c r="V831" s="3"/>
      <c r="W831" s="3">
        <f t="shared" si="8"/>
        <v>0</v>
      </c>
    </row>
    <row r="832" ht="15.75" customHeight="1">
      <c r="B832" s="3" t="str">
        <f>'idp Prjimp'!N827</f>
        <v>Cole Holcomb</v>
      </c>
      <c r="C832" s="3" t="str">
        <f>'idp Prjimp'!C827</f>
        <v>lb</v>
      </c>
      <c r="D832" s="3">
        <f>'idp Prjimp'!D827</f>
        <v>26.75779</v>
      </c>
      <c r="E832" s="3">
        <f>'idp Prjimp'!E827</f>
        <v>1.814731</v>
      </c>
      <c r="F832" s="3">
        <f>'idp Prjimp'!F827</f>
        <v>0.629462</v>
      </c>
      <c r="G832" s="3">
        <f>'idp Prjimp'!G827</f>
        <v>0.138952</v>
      </c>
      <c r="H832" s="3">
        <f>'idp Prjimp'!H827</f>
        <v>1.416856</v>
      </c>
      <c r="I832" s="3">
        <f>'idp Prjimp'!I827</f>
        <v>0.675779</v>
      </c>
      <c r="J832" s="3">
        <f>'idp Prjimp'!J827</f>
        <v>63.22096</v>
      </c>
      <c r="K832" s="3">
        <f>'idp Prjimp'!K827</f>
        <v>0</v>
      </c>
      <c r="L832" s="3" t="str">
        <f>'idp Prjimp'!L827</f>
        <v/>
      </c>
      <c r="M832" s="3">
        <f t="shared" si="4"/>
        <v>0</v>
      </c>
      <c r="N832" s="3">
        <f t="shared" si="14"/>
        <v>0</v>
      </c>
      <c r="O832" s="3">
        <f t="shared" si="15"/>
        <v>0</v>
      </c>
      <c r="P832" s="100"/>
      <c r="Q832" s="3" t="str">
        <f t="shared" si="16"/>
        <v>#REF!</v>
      </c>
      <c r="R832" s="3" t="str">
        <f t="array" ref="R832">IFERROR(INDEX(Overall!$C$3:$C$389,MATCH(B832,Overall!$D$3:$D$389,0)),"No")</f>
        <v>No</v>
      </c>
      <c r="S832" s="93">
        <f t="shared" si="17"/>
        <v>1</v>
      </c>
      <c r="T832" s="136"/>
      <c r="U832" s="3" t="str">
        <f t="shared" si="18"/>
        <v/>
      </c>
      <c r="V832" s="3"/>
      <c r="W832" s="3">
        <f t="shared" si="8"/>
        <v>0</v>
      </c>
    </row>
    <row r="833" ht="15.75" customHeight="1">
      <c r="B833" s="3" t="str">
        <f>'idp Prjimp'!N828</f>
        <v>Quincy Williams</v>
      </c>
      <c r="C833" s="3" t="str">
        <f>'idp Prjimp'!C828</f>
        <v>lb</v>
      </c>
      <c r="D833" s="3">
        <f>'idp Prjimp'!D828</f>
        <v>11.9</v>
      </c>
      <c r="E833" s="3">
        <f>'idp Prjimp'!E828</f>
        <v>0</v>
      </c>
      <c r="F833" s="3">
        <f>'idp Prjimp'!F828</f>
        <v>0</v>
      </c>
      <c r="G833" s="3">
        <f>'idp Prjimp'!G828</f>
        <v>0</v>
      </c>
      <c r="H833" s="3">
        <f>'idp Prjimp'!H828</f>
        <v>0</v>
      </c>
      <c r="I833" s="3">
        <f>'idp Prjimp'!I828</f>
        <v>0</v>
      </c>
      <c r="J833" s="3">
        <f>'idp Prjimp'!J828</f>
        <v>19.33333</v>
      </c>
      <c r="K833" s="3">
        <f>'idp Prjimp'!K828</f>
        <v>0</v>
      </c>
      <c r="L833" s="3" t="str">
        <f>'idp Prjimp'!L828</f>
        <v/>
      </c>
      <c r="M833" s="3">
        <f t="shared" si="4"/>
        <v>0</v>
      </c>
      <c r="N833" s="3">
        <f t="shared" si="14"/>
        <v>0</v>
      </c>
      <c r="O833" s="3">
        <f t="shared" si="15"/>
        <v>0</v>
      </c>
      <c r="P833" s="100"/>
      <c r="Q833" s="3" t="str">
        <f t="shared" si="16"/>
        <v>#REF!</v>
      </c>
      <c r="R833" s="3" t="str">
        <f t="array" ref="R833">IFERROR(INDEX(Overall!$C$3:$C$389,MATCH(B833,Overall!$D$3:$D$389,0)),"No")</f>
        <v>No</v>
      </c>
      <c r="S833" s="93">
        <f t="shared" si="17"/>
        <v>1</v>
      </c>
      <c r="T833" s="136"/>
      <c r="U833" s="3" t="str">
        <f t="shared" si="18"/>
        <v/>
      </c>
      <c r="V833" s="3"/>
      <c r="W833" s="3">
        <f t="shared" si="8"/>
        <v>0</v>
      </c>
    </row>
    <row r="834" ht="15.75" customHeight="1">
      <c r="B834" s="3" t="str">
        <f>'idp Prjimp'!N829</f>
        <v>E.J. Speed</v>
      </c>
      <c r="C834" s="3" t="str">
        <f>'idp Prjimp'!C829</f>
        <v>lb</v>
      </c>
      <c r="D834" s="3">
        <f>'idp Prjimp'!D829</f>
        <v>2.5</v>
      </c>
      <c r="E834" s="3">
        <f>'idp Prjimp'!E829</f>
        <v>0</v>
      </c>
      <c r="F834" s="3">
        <f>'idp Prjimp'!F829</f>
        <v>0</v>
      </c>
      <c r="G834" s="3">
        <f>'idp Prjimp'!G829</f>
        <v>0</v>
      </c>
      <c r="H834" s="3">
        <f>'idp Prjimp'!H829</f>
        <v>0.04</v>
      </c>
      <c r="I834" s="3">
        <f>'idp Prjimp'!I829</f>
        <v>0</v>
      </c>
      <c r="J834" s="3">
        <f>'idp Prjimp'!J829</f>
        <v>3</v>
      </c>
      <c r="K834" s="3">
        <f>'idp Prjimp'!K829</f>
        <v>0</v>
      </c>
      <c r="L834" s="3" t="str">
        <f>'idp Prjimp'!L829</f>
        <v/>
      </c>
      <c r="M834" s="3">
        <f t="shared" si="4"/>
        <v>0</v>
      </c>
      <c r="N834" s="3">
        <f t="shared" si="14"/>
        <v>0</v>
      </c>
      <c r="O834" s="3">
        <f t="shared" si="15"/>
        <v>0</v>
      </c>
      <c r="P834" s="100"/>
      <c r="Q834" s="3" t="str">
        <f t="shared" si="16"/>
        <v>#REF!</v>
      </c>
      <c r="R834" s="3" t="str">
        <f t="array" ref="R834">IFERROR(INDEX(Overall!$C$3:$C$389,MATCH(B834,Overall!$D$3:$D$389,0)),"No")</f>
        <v>No</v>
      </c>
      <c r="S834" s="93">
        <f t="shared" si="17"/>
        <v>1</v>
      </c>
      <c r="T834" s="136"/>
      <c r="U834" s="3" t="str">
        <f t="shared" si="18"/>
        <v/>
      </c>
      <c r="V834" s="3"/>
      <c r="W834" s="3">
        <f t="shared" si="8"/>
        <v>0</v>
      </c>
    </row>
    <row r="835" ht="15.75" customHeight="1">
      <c r="B835" s="3" t="str">
        <f>'idp Prjimp'!N830</f>
        <v/>
      </c>
      <c r="C835" s="3" t="str">
        <f>'idp Prjimp'!C830</f>
        <v>lb</v>
      </c>
      <c r="D835" s="3" t="str">
        <f>'idp Prjimp'!D830</f>
        <v>#N/A</v>
      </c>
      <c r="E835" s="3" t="str">
        <f>'idp Prjimp'!E830</f>
        <v>#N/A</v>
      </c>
      <c r="F835" s="3" t="str">
        <f>'idp Prjimp'!F830</f>
        <v>#N/A</v>
      </c>
      <c r="G835" s="3" t="str">
        <f>'idp Prjimp'!G830</f>
        <v>#N/A</v>
      </c>
      <c r="H835" s="3" t="str">
        <f>'idp Prjimp'!H830</f>
        <v>#N/A</v>
      </c>
      <c r="I835" s="3" t="str">
        <f>'idp Prjimp'!I830</f>
        <v>#N/A</v>
      </c>
      <c r="J835" s="3" t="str">
        <f>'idp Prjimp'!J830</f>
        <v>#N/A</v>
      </c>
      <c r="K835" s="3" t="str">
        <f>'idp Prjimp'!K830</f>
        <v>#N/A</v>
      </c>
      <c r="L835" s="3" t="str">
        <f>'idp Prjimp'!L830</f>
        <v/>
      </c>
      <c r="M835" s="3">
        <f t="shared" si="4"/>
        <v>0</v>
      </c>
      <c r="N835" s="3">
        <f t="shared" si="14"/>
        <v>0</v>
      </c>
      <c r="O835" s="3">
        <f t="shared" si="15"/>
        <v>0</v>
      </c>
      <c r="P835" s="100"/>
      <c r="Q835" s="3" t="str">
        <f t="shared" si="16"/>
        <v>#REF!</v>
      </c>
      <c r="R835" s="3" t="str">
        <f t="array" ref="R835">IFERROR(INDEX(Overall!$C$3:$C$389,MATCH(B835,Overall!$D$3:$D$389,0)),"No")</f>
        <v>No</v>
      </c>
      <c r="S835" s="93">
        <f t="shared" si="17"/>
        <v>1</v>
      </c>
      <c r="T835" s="136"/>
      <c r="U835" s="3" t="str">
        <f t="shared" si="18"/>
        <v/>
      </c>
      <c r="V835" s="3"/>
      <c r="W835" s="3">
        <f t="shared" si="8"/>
        <v>0</v>
      </c>
    </row>
    <row r="836" ht="15.75" customHeight="1">
      <c r="B836" s="3" t="str">
        <f>'idp Prjimp'!N831</f>
        <v/>
      </c>
      <c r="C836" s="3" t="str">
        <f>'idp Prjimp'!C831</f>
        <v>lb</v>
      </c>
      <c r="D836" s="3" t="str">
        <f>'idp Prjimp'!D831</f>
        <v>#N/A</v>
      </c>
      <c r="E836" s="3" t="str">
        <f>'idp Prjimp'!E831</f>
        <v>#N/A</v>
      </c>
      <c r="F836" s="3" t="str">
        <f>'idp Prjimp'!F831</f>
        <v>#N/A</v>
      </c>
      <c r="G836" s="3" t="str">
        <f>'idp Prjimp'!G831</f>
        <v>#N/A</v>
      </c>
      <c r="H836" s="3" t="str">
        <f>'idp Prjimp'!H831</f>
        <v>#N/A</v>
      </c>
      <c r="I836" s="3" t="str">
        <f>'idp Prjimp'!I831</f>
        <v>#N/A</v>
      </c>
      <c r="J836" s="3" t="str">
        <f>'idp Prjimp'!J831</f>
        <v>#N/A</v>
      </c>
      <c r="K836" s="3" t="str">
        <f>'idp Prjimp'!K831</f>
        <v>#N/A</v>
      </c>
      <c r="L836" s="3" t="str">
        <f>'idp Prjimp'!L831</f>
        <v/>
      </c>
      <c r="M836" s="3">
        <f t="shared" si="4"/>
        <v>0</v>
      </c>
      <c r="N836" s="3">
        <f t="shared" si="14"/>
        <v>0</v>
      </c>
      <c r="O836" s="3">
        <f t="shared" si="15"/>
        <v>0</v>
      </c>
      <c r="P836" s="100"/>
      <c r="Q836" s="3" t="str">
        <f t="shared" si="16"/>
        <v>#REF!</v>
      </c>
      <c r="R836" s="3" t="str">
        <f t="array" ref="R836">IFERROR(INDEX(Overall!$C$3:$C$389,MATCH(B836,Overall!$D$3:$D$389,0)),"No")</f>
        <v>No</v>
      </c>
      <c r="S836" s="93">
        <f t="shared" si="17"/>
        <v>1</v>
      </c>
      <c r="T836" s="136"/>
      <c r="U836" s="3" t="str">
        <f t="shared" si="18"/>
        <v/>
      </c>
      <c r="V836" s="3"/>
      <c r="W836" s="3">
        <f t="shared" si="8"/>
        <v>0</v>
      </c>
    </row>
    <row r="837" ht="15.75" customHeight="1">
      <c r="B837" s="3" t="str">
        <f>'idp Prjimp'!N832</f>
        <v/>
      </c>
      <c r="C837" s="3" t="str">
        <f>'idp Prjimp'!C832</f>
        <v>lb</v>
      </c>
      <c r="D837" s="3" t="str">
        <f>'idp Prjimp'!D832</f>
        <v>#N/A</v>
      </c>
      <c r="E837" s="3" t="str">
        <f>'idp Prjimp'!E832</f>
        <v>#N/A</v>
      </c>
      <c r="F837" s="3" t="str">
        <f>'idp Prjimp'!F832</f>
        <v>#N/A</v>
      </c>
      <c r="G837" s="3" t="str">
        <f>'idp Prjimp'!G832</f>
        <v>#N/A</v>
      </c>
      <c r="H837" s="3" t="str">
        <f>'idp Prjimp'!H832</f>
        <v>#N/A</v>
      </c>
      <c r="I837" s="3" t="str">
        <f>'idp Prjimp'!I832</f>
        <v>#N/A</v>
      </c>
      <c r="J837" s="3" t="str">
        <f>'idp Prjimp'!J832</f>
        <v>#N/A</v>
      </c>
      <c r="K837" s="3" t="str">
        <f>'idp Prjimp'!K832</f>
        <v>#N/A</v>
      </c>
      <c r="L837" s="3" t="str">
        <f>'idp Prjimp'!L832</f>
        <v/>
      </c>
      <c r="M837" s="3">
        <f t="shared" si="4"/>
        <v>0</v>
      </c>
      <c r="N837" s="3">
        <f t="shared" si="14"/>
        <v>0</v>
      </c>
      <c r="O837" s="3">
        <f t="shared" si="15"/>
        <v>0</v>
      </c>
      <c r="P837" s="100"/>
      <c r="Q837" s="3" t="str">
        <f t="shared" si="16"/>
        <v>#REF!</v>
      </c>
      <c r="R837" s="3" t="str">
        <f t="array" ref="R837">IFERROR(INDEX(Overall!$C$3:$C$389,MATCH(B837,Overall!$D$3:$D$389,0)),"No")</f>
        <v>No</v>
      </c>
      <c r="S837" s="93">
        <f t="shared" si="17"/>
        <v>1</v>
      </c>
      <c r="T837" s="136"/>
      <c r="U837" s="3" t="str">
        <f t="shared" si="18"/>
        <v/>
      </c>
      <c r="V837" s="3"/>
      <c r="W837" s="3">
        <f t="shared" si="8"/>
        <v>0</v>
      </c>
    </row>
    <row r="838" ht="15.75" customHeight="1">
      <c r="B838" s="3" t="str">
        <f>'idp Prjimp'!N833</f>
        <v/>
      </c>
      <c r="C838" s="3" t="str">
        <f>'idp Prjimp'!C833</f>
        <v>lb</v>
      </c>
      <c r="D838" s="3" t="str">
        <f>'idp Prjimp'!D833</f>
        <v>#N/A</v>
      </c>
      <c r="E838" s="3" t="str">
        <f>'idp Prjimp'!E833</f>
        <v>#N/A</v>
      </c>
      <c r="F838" s="3" t="str">
        <f>'idp Prjimp'!F833</f>
        <v>#N/A</v>
      </c>
      <c r="G838" s="3" t="str">
        <f>'idp Prjimp'!G833</f>
        <v>#N/A</v>
      </c>
      <c r="H838" s="3" t="str">
        <f>'idp Prjimp'!H833</f>
        <v>#N/A</v>
      </c>
      <c r="I838" s="3" t="str">
        <f>'idp Prjimp'!I833</f>
        <v>#N/A</v>
      </c>
      <c r="J838" s="3" t="str">
        <f>'idp Prjimp'!J833</f>
        <v>#N/A</v>
      </c>
      <c r="K838" s="3" t="str">
        <f>'idp Prjimp'!K833</f>
        <v>#N/A</v>
      </c>
      <c r="L838" s="3" t="str">
        <f>'idp Prjimp'!L833</f>
        <v/>
      </c>
      <c r="M838" s="3">
        <f t="shared" si="4"/>
        <v>0</v>
      </c>
      <c r="N838" s="3">
        <f t="shared" si="14"/>
        <v>0</v>
      </c>
      <c r="O838" s="3">
        <f t="shared" si="15"/>
        <v>0</v>
      </c>
      <c r="P838" s="100"/>
      <c r="Q838" s="3" t="str">
        <f t="shared" si="16"/>
        <v>#REF!</v>
      </c>
      <c r="R838" s="3" t="str">
        <f t="array" ref="R838">IFERROR(INDEX(Overall!$C$3:$C$389,MATCH(B838,Overall!$D$3:$D$389,0)),"No")</f>
        <v>No</v>
      </c>
      <c r="S838" s="93">
        <f t="shared" si="17"/>
        <v>1</v>
      </c>
      <c r="T838" s="136"/>
      <c r="U838" s="3" t="str">
        <f t="shared" si="18"/>
        <v/>
      </c>
      <c r="V838" s="3"/>
      <c r="W838" s="3">
        <f t="shared" si="8"/>
        <v>0</v>
      </c>
    </row>
    <row r="839" ht="15.75" customHeight="1">
      <c r="B839" s="3" t="str">
        <f>'idp Prjimp'!N834</f>
        <v/>
      </c>
      <c r="C839" s="3" t="str">
        <f>'idp Prjimp'!C834</f>
        <v>lb</v>
      </c>
      <c r="D839" s="3" t="str">
        <f>'idp Prjimp'!D834</f>
        <v>#N/A</v>
      </c>
      <c r="E839" s="3" t="str">
        <f>'idp Prjimp'!E834</f>
        <v>#N/A</v>
      </c>
      <c r="F839" s="3" t="str">
        <f>'idp Prjimp'!F834</f>
        <v>#N/A</v>
      </c>
      <c r="G839" s="3" t="str">
        <f>'idp Prjimp'!G834</f>
        <v>#N/A</v>
      </c>
      <c r="H839" s="3" t="str">
        <f>'idp Prjimp'!H834</f>
        <v>#N/A</v>
      </c>
      <c r="I839" s="3" t="str">
        <f>'idp Prjimp'!I834</f>
        <v>#N/A</v>
      </c>
      <c r="J839" s="3" t="str">
        <f>'idp Prjimp'!J834</f>
        <v>#N/A</v>
      </c>
      <c r="K839" s="3" t="str">
        <f>'idp Prjimp'!K834</f>
        <v>#N/A</v>
      </c>
      <c r="L839" s="3" t="str">
        <f>'idp Prjimp'!L834</f>
        <v/>
      </c>
      <c r="M839" s="3">
        <f t="shared" si="4"/>
        <v>0</v>
      </c>
      <c r="N839" s="3">
        <f t="shared" si="14"/>
        <v>0</v>
      </c>
      <c r="O839" s="3">
        <f t="shared" si="15"/>
        <v>0</v>
      </c>
      <c r="P839" s="100"/>
      <c r="Q839" s="3" t="str">
        <f t="shared" si="16"/>
        <v>#REF!</v>
      </c>
      <c r="R839" s="3" t="str">
        <f t="array" ref="R839">IFERROR(INDEX(Overall!$C$3:$C$389,MATCH(B839,Overall!$D$3:$D$389,0)),"No")</f>
        <v>No</v>
      </c>
      <c r="S839" s="93">
        <f t="shared" si="17"/>
        <v>1</v>
      </c>
      <c r="T839" s="136"/>
      <c r="U839" s="3" t="str">
        <f t="shared" si="18"/>
        <v/>
      </c>
      <c r="V839" s="3"/>
      <c r="W839" s="3">
        <f t="shared" si="8"/>
        <v>0</v>
      </c>
    </row>
    <row r="840" ht="15.75" customHeight="1">
      <c r="B840" s="3" t="str">
        <f>'idp Prjimp'!N835</f>
        <v/>
      </c>
      <c r="C840" s="3" t="str">
        <f>'idp Prjimp'!C835</f>
        <v>lb</v>
      </c>
      <c r="D840" s="3" t="str">
        <f>'idp Prjimp'!D835</f>
        <v>#N/A</v>
      </c>
      <c r="E840" s="3" t="str">
        <f>'idp Prjimp'!E835</f>
        <v>#N/A</v>
      </c>
      <c r="F840" s="3" t="str">
        <f>'idp Prjimp'!F835</f>
        <v>#N/A</v>
      </c>
      <c r="G840" s="3" t="str">
        <f>'idp Prjimp'!G835</f>
        <v>#N/A</v>
      </c>
      <c r="H840" s="3" t="str">
        <f>'idp Prjimp'!H835</f>
        <v>#N/A</v>
      </c>
      <c r="I840" s="3" t="str">
        <f>'idp Prjimp'!I835</f>
        <v>#N/A</v>
      </c>
      <c r="J840" s="3" t="str">
        <f>'idp Prjimp'!J835</f>
        <v>#N/A</v>
      </c>
      <c r="K840" s="3" t="str">
        <f>'idp Prjimp'!K835</f>
        <v>#N/A</v>
      </c>
      <c r="L840" s="3" t="str">
        <f>'idp Prjimp'!L835</f>
        <v/>
      </c>
      <c r="M840" s="3">
        <f t="shared" si="4"/>
        <v>0</v>
      </c>
      <c r="N840" s="3">
        <f t="shared" si="14"/>
        <v>0</v>
      </c>
      <c r="O840" s="3">
        <f t="shared" si="15"/>
        <v>0</v>
      </c>
      <c r="P840" s="100"/>
      <c r="Q840" s="3" t="str">
        <f t="shared" si="16"/>
        <v>#REF!</v>
      </c>
      <c r="R840" s="3" t="str">
        <f t="array" ref="R840">IFERROR(INDEX(Overall!$C$3:$C$389,MATCH(B840,Overall!$D$3:$D$389,0)),"No")</f>
        <v>No</v>
      </c>
      <c r="S840" s="93">
        <f t="shared" si="17"/>
        <v>1</v>
      </c>
      <c r="T840" s="136"/>
      <c r="U840" s="3" t="str">
        <f t="shared" si="18"/>
        <v/>
      </c>
      <c r="V840" s="3"/>
      <c r="W840" s="3">
        <f t="shared" si="8"/>
        <v>0</v>
      </c>
    </row>
    <row r="841" ht="15.75" customHeight="1">
      <c r="B841" s="3" t="str">
        <f>'idp Prjimp'!N836</f>
        <v/>
      </c>
      <c r="C841" s="3" t="str">
        <f>'idp Prjimp'!C836</f>
        <v>lb</v>
      </c>
      <c r="D841" s="3" t="str">
        <f>'idp Prjimp'!D836</f>
        <v>#N/A</v>
      </c>
      <c r="E841" s="3" t="str">
        <f>'idp Prjimp'!E836</f>
        <v>#N/A</v>
      </c>
      <c r="F841" s="3" t="str">
        <f>'idp Prjimp'!F836</f>
        <v>#N/A</v>
      </c>
      <c r="G841" s="3" t="str">
        <f>'idp Prjimp'!G836</f>
        <v>#N/A</v>
      </c>
      <c r="H841" s="3" t="str">
        <f>'idp Prjimp'!H836</f>
        <v>#N/A</v>
      </c>
      <c r="I841" s="3" t="str">
        <f>'idp Prjimp'!I836</f>
        <v>#N/A</v>
      </c>
      <c r="J841" s="3" t="str">
        <f>'idp Prjimp'!J836</f>
        <v>#N/A</v>
      </c>
      <c r="K841" s="3" t="str">
        <f>'idp Prjimp'!K836</f>
        <v>#N/A</v>
      </c>
      <c r="L841" s="3" t="str">
        <f>'idp Prjimp'!L836</f>
        <v/>
      </c>
      <c r="M841" s="3">
        <f t="shared" si="4"/>
        <v>0</v>
      </c>
      <c r="N841" s="3">
        <f t="shared" si="14"/>
        <v>0</v>
      </c>
      <c r="O841" s="3">
        <f t="shared" si="15"/>
        <v>0</v>
      </c>
      <c r="P841" s="100"/>
      <c r="Q841" s="3" t="str">
        <f t="shared" si="16"/>
        <v>#REF!</v>
      </c>
      <c r="R841" s="3" t="str">
        <f t="array" ref="R841">IFERROR(INDEX(Overall!$C$3:$C$389,MATCH(B841,Overall!$D$3:$D$389,0)),"No")</f>
        <v>No</v>
      </c>
      <c r="S841" s="93">
        <f t="shared" si="17"/>
        <v>1</v>
      </c>
      <c r="T841" s="136"/>
      <c r="U841" s="3" t="str">
        <f t="shared" si="18"/>
        <v/>
      </c>
      <c r="V841" s="3"/>
      <c r="W841" s="3">
        <f t="shared" si="8"/>
        <v>0</v>
      </c>
    </row>
    <row r="842" ht="15.75" customHeight="1">
      <c r="B842" s="3" t="str">
        <f>'idp Prjimp'!N837</f>
        <v/>
      </c>
      <c r="C842" s="3" t="str">
        <f>'idp Prjimp'!C837</f>
        <v>lb</v>
      </c>
      <c r="D842" s="3" t="str">
        <f>'idp Prjimp'!D837</f>
        <v>#N/A</v>
      </c>
      <c r="E842" s="3" t="str">
        <f>'idp Prjimp'!E837</f>
        <v>#N/A</v>
      </c>
      <c r="F842" s="3" t="str">
        <f>'idp Prjimp'!F837</f>
        <v>#N/A</v>
      </c>
      <c r="G842" s="3" t="str">
        <f>'idp Prjimp'!G837</f>
        <v>#N/A</v>
      </c>
      <c r="H842" s="3" t="str">
        <f>'idp Prjimp'!H837</f>
        <v>#N/A</v>
      </c>
      <c r="I842" s="3" t="str">
        <f>'idp Prjimp'!I837</f>
        <v>#N/A</v>
      </c>
      <c r="J842" s="3" t="str">
        <f>'idp Prjimp'!J837</f>
        <v>#N/A</v>
      </c>
      <c r="K842" s="3" t="str">
        <f>'idp Prjimp'!K837</f>
        <v>#N/A</v>
      </c>
      <c r="L842" s="3" t="str">
        <f>'idp Prjimp'!L837</f>
        <v/>
      </c>
      <c r="M842" s="3">
        <f t="shared" si="4"/>
        <v>0</v>
      </c>
      <c r="N842" s="3">
        <f t="shared" si="14"/>
        <v>0</v>
      </c>
      <c r="O842" s="3">
        <f t="shared" si="15"/>
        <v>0</v>
      </c>
      <c r="P842" s="100"/>
      <c r="Q842" s="3" t="str">
        <f t="shared" si="16"/>
        <v>#REF!</v>
      </c>
      <c r="R842" s="3" t="str">
        <f t="array" ref="R842">IFERROR(INDEX(Overall!$C$3:$C$389,MATCH(B842,Overall!$D$3:$D$389,0)),"No")</f>
        <v>No</v>
      </c>
      <c r="S842" s="93">
        <f t="shared" si="17"/>
        <v>1</v>
      </c>
      <c r="T842" s="136"/>
      <c r="U842" s="3" t="str">
        <f t="shared" si="18"/>
        <v/>
      </c>
      <c r="V842" s="3"/>
      <c r="W842" s="3">
        <f t="shared" si="8"/>
        <v>0</v>
      </c>
    </row>
    <row r="843" ht="15.75" customHeight="1">
      <c r="B843" s="3" t="str">
        <f>'idp Prjimp'!N838</f>
        <v/>
      </c>
      <c r="C843" s="3" t="str">
        <f>'idp Prjimp'!C838</f>
        <v>lb</v>
      </c>
      <c r="D843" s="3" t="str">
        <f>'idp Prjimp'!D838</f>
        <v>#N/A</v>
      </c>
      <c r="E843" s="3" t="str">
        <f>'idp Prjimp'!E838</f>
        <v>#N/A</v>
      </c>
      <c r="F843" s="3" t="str">
        <f>'idp Prjimp'!F838</f>
        <v>#N/A</v>
      </c>
      <c r="G843" s="3" t="str">
        <f>'idp Prjimp'!G838</f>
        <v>#N/A</v>
      </c>
      <c r="H843" s="3" t="str">
        <f>'idp Prjimp'!H838</f>
        <v>#N/A</v>
      </c>
      <c r="I843" s="3" t="str">
        <f>'idp Prjimp'!I838</f>
        <v>#N/A</v>
      </c>
      <c r="J843" s="3" t="str">
        <f>'idp Prjimp'!J838</f>
        <v>#N/A</v>
      </c>
      <c r="K843" s="3" t="str">
        <f>'idp Prjimp'!K838</f>
        <v>#N/A</v>
      </c>
      <c r="L843" s="3" t="str">
        <f>'idp Prjimp'!L838</f>
        <v/>
      </c>
      <c r="M843" s="3">
        <f t="shared" si="4"/>
        <v>0</v>
      </c>
      <c r="N843" s="3">
        <f t="shared" si="14"/>
        <v>0</v>
      </c>
      <c r="O843" s="3">
        <f t="shared" si="15"/>
        <v>0</v>
      </c>
      <c r="P843" s="100"/>
      <c r="Q843" s="3" t="str">
        <f t="shared" si="16"/>
        <v>#REF!</v>
      </c>
      <c r="R843" s="3" t="str">
        <f t="array" ref="R843">IFERROR(INDEX(Overall!$C$3:$C$389,MATCH(B843,Overall!$D$3:$D$389,0)),"No")</f>
        <v>No</v>
      </c>
      <c r="S843" s="93">
        <f t="shared" si="17"/>
        <v>1</v>
      </c>
      <c r="T843" s="136"/>
      <c r="U843" s="3" t="str">
        <f t="shared" si="18"/>
        <v/>
      </c>
      <c r="V843" s="3"/>
      <c r="W843" s="3">
        <f t="shared" si="8"/>
        <v>0</v>
      </c>
    </row>
    <row r="844" ht="15.75" customHeight="1">
      <c r="B844" s="3" t="str">
        <f>'idp Prjimp'!N839</f>
        <v/>
      </c>
      <c r="C844" s="3" t="str">
        <f>'idp Prjimp'!C839</f>
        <v>lb</v>
      </c>
      <c r="D844" s="3" t="str">
        <f>'idp Prjimp'!D839</f>
        <v>#N/A</v>
      </c>
      <c r="E844" s="3" t="str">
        <f>'idp Prjimp'!E839</f>
        <v>#N/A</v>
      </c>
      <c r="F844" s="3" t="str">
        <f>'idp Prjimp'!F839</f>
        <v>#N/A</v>
      </c>
      <c r="G844" s="3" t="str">
        <f>'idp Prjimp'!G839</f>
        <v>#N/A</v>
      </c>
      <c r="H844" s="3" t="str">
        <f>'idp Prjimp'!H839</f>
        <v>#N/A</v>
      </c>
      <c r="I844" s="3" t="str">
        <f>'idp Prjimp'!I839</f>
        <v>#N/A</v>
      </c>
      <c r="J844" s="3" t="str">
        <f>'idp Prjimp'!J839</f>
        <v>#N/A</v>
      </c>
      <c r="K844" s="3" t="str">
        <f>'idp Prjimp'!K839</f>
        <v>#N/A</v>
      </c>
      <c r="L844" s="3" t="str">
        <f>'idp Prjimp'!L839</f>
        <v/>
      </c>
      <c r="M844" s="3">
        <f t="shared" si="4"/>
        <v>0</v>
      </c>
      <c r="N844" s="3">
        <f t="shared" si="14"/>
        <v>0</v>
      </c>
      <c r="O844" s="3">
        <f t="shared" si="15"/>
        <v>0</v>
      </c>
      <c r="P844" s="100"/>
      <c r="Q844" s="3" t="str">
        <f t="shared" si="16"/>
        <v>#REF!</v>
      </c>
      <c r="R844" s="3" t="str">
        <f t="array" ref="R844">IFERROR(INDEX(Overall!$C$3:$C$389,MATCH(B844,Overall!$D$3:$D$389,0)),"No")</f>
        <v>No</v>
      </c>
      <c r="S844" s="93">
        <f t="shared" si="17"/>
        <v>1</v>
      </c>
      <c r="T844" s="136"/>
      <c r="U844" s="3" t="str">
        <f t="shared" si="18"/>
        <v/>
      </c>
      <c r="V844" s="3"/>
      <c r="W844" s="3">
        <f t="shared" si="8"/>
        <v>0</v>
      </c>
    </row>
    <row r="845" ht="15.75" customHeight="1">
      <c r="B845" s="3" t="str">
        <f>'idp Prjimp'!N840</f>
        <v/>
      </c>
      <c r="C845" s="3" t="str">
        <f>'idp Prjimp'!C840</f>
        <v>lb</v>
      </c>
      <c r="D845" s="3" t="str">
        <f>'idp Prjimp'!D840</f>
        <v>#N/A</v>
      </c>
      <c r="E845" s="3" t="str">
        <f>'idp Prjimp'!E840</f>
        <v>#N/A</v>
      </c>
      <c r="F845" s="3" t="str">
        <f>'idp Prjimp'!F840</f>
        <v>#N/A</v>
      </c>
      <c r="G845" s="3" t="str">
        <f>'idp Prjimp'!G840</f>
        <v>#N/A</v>
      </c>
      <c r="H845" s="3" t="str">
        <f>'idp Prjimp'!H840</f>
        <v>#N/A</v>
      </c>
      <c r="I845" s="3" t="str">
        <f>'idp Prjimp'!I840</f>
        <v>#N/A</v>
      </c>
      <c r="J845" s="3" t="str">
        <f>'idp Prjimp'!J840</f>
        <v>#N/A</v>
      </c>
      <c r="K845" s="3" t="str">
        <f>'idp Prjimp'!K840</f>
        <v>#N/A</v>
      </c>
      <c r="L845" s="3" t="str">
        <f>'idp Prjimp'!L840</f>
        <v/>
      </c>
      <c r="M845" s="3">
        <f t="shared" si="4"/>
        <v>0</v>
      </c>
      <c r="N845" s="3">
        <f t="shared" si="14"/>
        <v>0</v>
      </c>
      <c r="O845" s="3">
        <f t="shared" si="15"/>
        <v>0</v>
      </c>
      <c r="P845" s="100"/>
      <c r="Q845" s="3" t="str">
        <f t="shared" si="16"/>
        <v>#REF!</v>
      </c>
      <c r="R845" s="3" t="str">
        <f t="array" ref="R845">IFERROR(INDEX(Overall!$C$3:$C$389,MATCH(B845,Overall!$D$3:$D$389,0)),"No")</f>
        <v>No</v>
      </c>
      <c r="S845" s="93">
        <f t="shared" si="17"/>
        <v>1</v>
      </c>
      <c r="T845" s="136"/>
      <c r="U845" s="3" t="str">
        <f t="shared" si="18"/>
        <v/>
      </c>
      <c r="V845" s="3"/>
      <c r="W845" s="3">
        <f t="shared" si="8"/>
        <v>0</v>
      </c>
    </row>
    <row r="846" ht="15.75" customHeight="1">
      <c r="B846" s="3" t="str">
        <f>'idp Prjimp'!N841</f>
        <v/>
      </c>
      <c r="C846" s="3" t="str">
        <f>'idp Prjimp'!C841</f>
        <v>lb</v>
      </c>
      <c r="D846" s="3" t="str">
        <f>'idp Prjimp'!D841</f>
        <v>#N/A</v>
      </c>
      <c r="E846" s="3" t="str">
        <f>'idp Prjimp'!E841</f>
        <v>#N/A</v>
      </c>
      <c r="F846" s="3" t="str">
        <f>'idp Prjimp'!F841</f>
        <v>#N/A</v>
      </c>
      <c r="G846" s="3" t="str">
        <f>'idp Prjimp'!G841</f>
        <v>#N/A</v>
      </c>
      <c r="H846" s="3" t="str">
        <f>'idp Prjimp'!H841</f>
        <v>#N/A</v>
      </c>
      <c r="I846" s="3" t="str">
        <f>'idp Prjimp'!I841</f>
        <v>#N/A</v>
      </c>
      <c r="J846" s="3" t="str">
        <f>'idp Prjimp'!J841</f>
        <v>#N/A</v>
      </c>
      <c r="K846" s="3" t="str">
        <f>'idp Prjimp'!K841</f>
        <v>#N/A</v>
      </c>
      <c r="L846" s="3" t="str">
        <f>'idp Prjimp'!L841</f>
        <v/>
      </c>
      <c r="M846" s="3">
        <f t="shared" si="4"/>
        <v>0</v>
      </c>
      <c r="N846" s="3">
        <f t="shared" si="14"/>
        <v>0</v>
      </c>
      <c r="O846" s="3">
        <f t="shared" si="15"/>
        <v>0</v>
      </c>
      <c r="P846" s="100"/>
      <c r="Q846" s="3" t="str">
        <f t="shared" si="16"/>
        <v>#REF!</v>
      </c>
      <c r="R846" s="3" t="str">
        <f t="array" ref="R846">IFERROR(INDEX(Overall!$C$3:$C$389,MATCH(B846,Overall!$D$3:$D$389,0)),"No")</f>
        <v>No</v>
      </c>
      <c r="S846" s="93">
        <f t="shared" si="17"/>
        <v>1</v>
      </c>
      <c r="T846" s="136"/>
      <c r="U846" s="3" t="str">
        <f t="shared" si="18"/>
        <v/>
      </c>
      <c r="V846" s="3"/>
      <c r="W846" s="3">
        <f t="shared" si="8"/>
        <v>0</v>
      </c>
    </row>
    <row r="847" ht="15.75" customHeight="1">
      <c r="B847" s="3" t="str">
        <f>'idp Prjimp'!N842</f>
        <v/>
      </c>
      <c r="C847" s="3" t="str">
        <f>'idp Prjimp'!C842</f>
        <v>lb</v>
      </c>
      <c r="D847" s="3" t="str">
        <f>'idp Prjimp'!D842</f>
        <v>#N/A</v>
      </c>
      <c r="E847" s="3" t="str">
        <f>'idp Prjimp'!E842</f>
        <v>#N/A</v>
      </c>
      <c r="F847" s="3" t="str">
        <f>'idp Prjimp'!F842</f>
        <v>#N/A</v>
      </c>
      <c r="G847" s="3" t="str">
        <f>'idp Prjimp'!G842</f>
        <v>#N/A</v>
      </c>
      <c r="H847" s="3" t="str">
        <f>'idp Prjimp'!H842</f>
        <v>#N/A</v>
      </c>
      <c r="I847" s="3" t="str">
        <f>'idp Prjimp'!I842</f>
        <v>#N/A</v>
      </c>
      <c r="J847" s="3" t="str">
        <f>'idp Prjimp'!J842</f>
        <v>#N/A</v>
      </c>
      <c r="K847" s="3" t="str">
        <f>'idp Prjimp'!K842</f>
        <v>#N/A</v>
      </c>
      <c r="L847" s="3" t="str">
        <f>'idp Prjimp'!L842</f>
        <v/>
      </c>
      <c r="M847" s="3">
        <f t="shared" si="4"/>
        <v>0</v>
      </c>
      <c r="N847" s="3">
        <f t="shared" si="14"/>
        <v>0</v>
      </c>
      <c r="O847" s="3">
        <f t="shared" si="15"/>
        <v>0</v>
      </c>
      <c r="P847" s="100"/>
      <c r="Q847" s="3" t="str">
        <f t="shared" si="16"/>
        <v>#REF!</v>
      </c>
      <c r="R847" s="3" t="str">
        <f t="array" ref="R847">IFERROR(INDEX(Overall!$C$3:$C$389,MATCH(B847,Overall!$D$3:$D$389,0)),"No")</f>
        <v>No</v>
      </c>
      <c r="S847" s="93">
        <f t="shared" si="17"/>
        <v>1</v>
      </c>
      <c r="T847" s="136"/>
      <c r="U847" s="3" t="str">
        <f t="shared" si="18"/>
        <v/>
      </c>
      <c r="V847" s="3"/>
      <c r="W847" s="3">
        <f t="shared" si="8"/>
        <v>0</v>
      </c>
    </row>
    <row r="848" ht="15.75" customHeight="1">
      <c r="B848" s="3" t="str">
        <f>'idp Prjimp'!N843</f>
        <v/>
      </c>
      <c r="C848" s="3" t="str">
        <f>'idp Prjimp'!C843</f>
        <v>lb</v>
      </c>
      <c r="D848" s="3" t="str">
        <f>'idp Prjimp'!D843</f>
        <v>#N/A</v>
      </c>
      <c r="E848" s="3" t="str">
        <f>'idp Prjimp'!E843</f>
        <v>#N/A</v>
      </c>
      <c r="F848" s="3" t="str">
        <f>'idp Prjimp'!F843</f>
        <v>#N/A</v>
      </c>
      <c r="G848" s="3" t="str">
        <f>'idp Prjimp'!G843</f>
        <v>#N/A</v>
      </c>
      <c r="H848" s="3" t="str">
        <f>'idp Prjimp'!H843</f>
        <v>#N/A</v>
      </c>
      <c r="I848" s="3" t="str">
        <f>'idp Prjimp'!I843</f>
        <v>#N/A</v>
      </c>
      <c r="J848" s="3" t="str">
        <f>'idp Prjimp'!J843</f>
        <v>#N/A</v>
      </c>
      <c r="K848" s="3" t="str">
        <f>'idp Prjimp'!K843</f>
        <v>#N/A</v>
      </c>
      <c r="L848" s="3" t="str">
        <f>'idp Prjimp'!L843</f>
        <v/>
      </c>
      <c r="M848" s="3">
        <f t="shared" si="4"/>
        <v>0</v>
      </c>
      <c r="N848" s="3">
        <f t="shared" si="14"/>
        <v>0</v>
      </c>
      <c r="O848" s="3">
        <f t="shared" si="15"/>
        <v>0</v>
      </c>
      <c r="P848" s="100"/>
      <c r="Q848" s="3" t="str">
        <f t="shared" si="16"/>
        <v>#REF!</v>
      </c>
      <c r="R848" s="3" t="str">
        <f t="array" ref="R848">IFERROR(INDEX(Overall!$C$3:$C$389,MATCH(B848,Overall!$D$3:$D$389,0)),"No")</f>
        <v>No</v>
      </c>
      <c r="S848" s="93">
        <f t="shared" si="17"/>
        <v>1</v>
      </c>
      <c r="T848" s="136"/>
      <c r="U848" s="3" t="str">
        <f t="shared" si="18"/>
        <v/>
      </c>
      <c r="V848" s="3"/>
      <c r="W848" s="3">
        <f t="shared" si="8"/>
        <v>0</v>
      </c>
    </row>
    <row r="849" ht="15.75" customHeight="1">
      <c r="B849" s="3" t="str">
        <f>'idp Prjimp'!N844</f>
        <v/>
      </c>
      <c r="C849" s="3" t="str">
        <f>'idp Prjimp'!C844</f>
        <v>lb</v>
      </c>
      <c r="D849" s="3" t="str">
        <f>'idp Prjimp'!D844</f>
        <v>#N/A</v>
      </c>
      <c r="E849" s="3" t="str">
        <f>'idp Prjimp'!E844</f>
        <v>#N/A</v>
      </c>
      <c r="F849" s="3" t="str">
        <f>'idp Prjimp'!F844</f>
        <v>#N/A</v>
      </c>
      <c r="G849" s="3" t="str">
        <f>'idp Prjimp'!G844</f>
        <v>#N/A</v>
      </c>
      <c r="H849" s="3" t="str">
        <f>'idp Prjimp'!H844</f>
        <v>#N/A</v>
      </c>
      <c r="I849" s="3" t="str">
        <f>'idp Prjimp'!I844</f>
        <v>#N/A</v>
      </c>
      <c r="J849" s="3" t="str">
        <f>'idp Prjimp'!J844</f>
        <v>#N/A</v>
      </c>
      <c r="K849" s="3" t="str">
        <f>'idp Prjimp'!K844</f>
        <v>#N/A</v>
      </c>
      <c r="L849" s="3" t="str">
        <f>'idp Prjimp'!L844</f>
        <v/>
      </c>
      <c r="M849" s="3">
        <f t="shared" si="4"/>
        <v>0</v>
      </c>
      <c r="N849" s="3">
        <f t="shared" si="14"/>
        <v>0</v>
      </c>
      <c r="O849" s="3">
        <f t="shared" si="15"/>
        <v>0</v>
      </c>
      <c r="P849" s="100"/>
      <c r="Q849" s="3" t="str">
        <f t="shared" si="16"/>
        <v>#REF!</v>
      </c>
      <c r="R849" s="3" t="str">
        <f t="array" ref="R849">IFERROR(INDEX(Overall!$C$3:$C$389,MATCH(B849,Overall!$D$3:$D$389,0)),"No")</f>
        <v>No</v>
      </c>
      <c r="S849" s="93">
        <f t="shared" si="17"/>
        <v>1</v>
      </c>
      <c r="T849" s="136"/>
      <c r="U849" s="3" t="str">
        <f t="shared" si="18"/>
        <v/>
      </c>
      <c r="V849" s="3"/>
      <c r="W849" s="3">
        <f t="shared" si="8"/>
        <v>0</v>
      </c>
    </row>
    <row r="850" ht="15.75" customHeight="1">
      <c r="B850" s="3" t="str">
        <f>'idp Prjimp'!N845</f>
        <v/>
      </c>
      <c r="C850" s="3" t="str">
        <f>'idp Prjimp'!C845</f>
        <v>lb</v>
      </c>
      <c r="D850" s="3" t="str">
        <f>'idp Prjimp'!D845</f>
        <v>#N/A</v>
      </c>
      <c r="E850" s="3" t="str">
        <f>'idp Prjimp'!E845</f>
        <v>#N/A</v>
      </c>
      <c r="F850" s="3" t="str">
        <f>'idp Prjimp'!F845</f>
        <v>#N/A</v>
      </c>
      <c r="G850" s="3" t="str">
        <f>'idp Prjimp'!G845</f>
        <v>#N/A</v>
      </c>
      <c r="H850" s="3" t="str">
        <f>'idp Prjimp'!H845</f>
        <v>#N/A</v>
      </c>
      <c r="I850" s="3" t="str">
        <f>'idp Prjimp'!I845</f>
        <v>#N/A</v>
      </c>
      <c r="J850" s="3" t="str">
        <f>'idp Prjimp'!J845</f>
        <v>#N/A</v>
      </c>
      <c r="K850" s="3" t="str">
        <f>'idp Prjimp'!K845</f>
        <v>#N/A</v>
      </c>
      <c r="L850" s="3" t="str">
        <f>'idp Prjimp'!L845</f>
        <v/>
      </c>
      <c r="M850" s="3">
        <f t="shared" si="4"/>
        <v>0</v>
      </c>
      <c r="N850" s="3">
        <f t="shared" si="14"/>
        <v>0</v>
      </c>
      <c r="O850" s="3">
        <f t="shared" si="15"/>
        <v>0</v>
      </c>
      <c r="P850" s="100"/>
      <c r="Q850" s="3" t="str">
        <f t="shared" si="16"/>
        <v>#REF!</v>
      </c>
      <c r="R850" s="3" t="str">
        <f t="array" ref="R850">IFERROR(INDEX(Overall!$C$3:$C$389,MATCH(B850,Overall!$D$3:$D$389,0)),"No")</f>
        <v>No</v>
      </c>
      <c r="S850" s="93">
        <f t="shared" si="17"/>
        <v>1</v>
      </c>
      <c r="T850" s="136"/>
      <c r="U850" s="3" t="str">
        <f t="shared" si="18"/>
        <v/>
      </c>
      <c r="V850" s="3"/>
      <c r="W850" s="3">
        <f t="shared" si="8"/>
        <v>0</v>
      </c>
    </row>
    <row r="851" ht="15.75" customHeight="1">
      <c r="B851" s="3" t="str">
        <f>'idp Prjimp'!N846</f>
        <v/>
      </c>
      <c r="C851" s="3" t="str">
        <f>'idp Prjimp'!C846</f>
        <v>lb</v>
      </c>
      <c r="D851" s="3" t="str">
        <f>'idp Prjimp'!D846</f>
        <v>#N/A</v>
      </c>
      <c r="E851" s="3" t="str">
        <f>'idp Prjimp'!E846</f>
        <v>#N/A</v>
      </c>
      <c r="F851" s="3" t="str">
        <f>'idp Prjimp'!F846</f>
        <v>#N/A</v>
      </c>
      <c r="G851" s="3" t="str">
        <f>'idp Prjimp'!G846</f>
        <v>#N/A</v>
      </c>
      <c r="H851" s="3" t="str">
        <f>'idp Prjimp'!H846</f>
        <v>#N/A</v>
      </c>
      <c r="I851" s="3" t="str">
        <f>'idp Prjimp'!I846</f>
        <v>#N/A</v>
      </c>
      <c r="J851" s="3" t="str">
        <f>'idp Prjimp'!J846</f>
        <v>#N/A</v>
      </c>
      <c r="K851" s="3" t="str">
        <f>'idp Prjimp'!K846</f>
        <v>#N/A</v>
      </c>
      <c r="L851" s="3" t="str">
        <f>'idp Prjimp'!L846</f>
        <v/>
      </c>
      <c r="M851" s="3">
        <f t="shared" si="4"/>
        <v>0</v>
      </c>
      <c r="N851" s="3">
        <f t="shared" si="14"/>
        <v>0</v>
      </c>
      <c r="O851" s="3">
        <f t="shared" si="15"/>
        <v>0</v>
      </c>
      <c r="P851" s="100"/>
      <c r="Q851" s="3" t="str">
        <f t="shared" si="16"/>
        <v>#REF!</v>
      </c>
      <c r="R851" s="3" t="str">
        <f t="array" ref="R851">IFERROR(INDEX(Overall!$C$3:$C$389,MATCH(B851,Overall!$D$3:$D$389,0)),"No")</f>
        <v>No</v>
      </c>
      <c r="S851" s="93">
        <f t="shared" si="17"/>
        <v>1</v>
      </c>
      <c r="T851" s="136"/>
      <c r="U851" s="3" t="str">
        <f t="shared" si="18"/>
        <v/>
      </c>
      <c r="V851" s="3"/>
      <c r="W851" s="3">
        <f t="shared" si="8"/>
        <v>0</v>
      </c>
    </row>
    <row r="852" ht="15.75" customHeight="1">
      <c r="B852" s="3" t="str">
        <f>'idp Prjimp'!N847</f>
        <v/>
      </c>
      <c r="C852" s="3" t="str">
        <f>'idp Prjimp'!C847</f>
        <v>lb</v>
      </c>
      <c r="D852" s="3" t="str">
        <f>'idp Prjimp'!D847</f>
        <v>#N/A</v>
      </c>
      <c r="E852" s="3" t="str">
        <f>'idp Prjimp'!E847</f>
        <v>#N/A</v>
      </c>
      <c r="F852" s="3" t="str">
        <f>'idp Prjimp'!F847</f>
        <v>#N/A</v>
      </c>
      <c r="G852" s="3" t="str">
        <f>'idp Prjimp'!G847</f>
        <v>#N/A</v>
      </c>
      <c r="H852" s="3" t="str">
        <f>'idp Prjimp'!H847</f>
        <v>#N/A</v>
      </c>
      <c r="I852" s="3" t="str">
        <f>'idp Prjimp'!I847</f>
        <v>#N/A</v>
      </c>
      <c r="J852" s="3" t="str">
        <f>'idp Prjimp'!J847</f>
        <v>#N/A</v>
      </c>
      <c r="K852" s="3" t="str">
        <f>'idp Prjimp'!K847</f>
        <v>#N/A</v>
      </c>
      <c r="L852" s="3" t="str">
        <f>'idp Prjimp'!L847</f>
        <v/>
      </c>
      <c r="M852" s="3">
        <f t="shared" si="4"/>
        <v>0</v>
      </c>
      <c r="N852" s="3">
        <f t="shared" si="14"/>
        <v>0</v>
      </c>
      <c r="O852" s="3">
        <f t="shared" si="15"/>
        <v>0</v>
      </c>
      <c r="P852" s="100"/>
      <c r="Q852" s="3" t="str">
        <f t="shared" si="16"/>
        <v>#REF!</v>
      </c>
      <c r="R852" s="3" t="str">
        <f t="array" ref="R852">IFERROR(INDEX(Overall!$C$3:$C$389,MATCH(B852,Overall!$D$3:$D$389,0)),"No")</f>
        <v>No</v>
      </c>
      <c r="S852" s="93">
        <f t="shared" si="17"/>
        <v>1</v>
      </c>
      <c r="T852" s="136"/>
      <c r="U852" s="3" t="str">
        <f t="shared" si="18"/>
        <v/>
      </c>
      <c r="V852" s="3"/>
      <c r="W852" s="3">
        <f t="shared" si="8"/>
        <v>0</v>
      </c>
    </row>
    <row r="853" ht="15.75" customHeight="1">
      <c r="B853" s="3" t="str">
        <f>'idp Prjimp'!N848</f>
        <v/>
      </c>
      <c r="C853" s="3" t="str">
        <f>'idp Prjimp'!C848</f>
        <v>lb</v>
      </c>
      <c r="D853" s="3" t="str">
        <f>'idp Prjimp'!D848</f>
        <v>#N/A</v>
      </c>
      <c r="E853" s="3" t="str">
        <f>'idp Prjimp'!E848</f>
        <v>#N/A</v>
      </c>
      <c r="F853" s="3" t="str">
        <f>'idp Prjimp'!F848</f>
        <v>#N/A</v>
      </c>
      <c r="G853" s="3" t="str">
        <f>'idp Prjimp'!G848</f>
        <v>#N/A</v>
      </c>
      <c r="H853" s="3" t="str">
        <f>'idp Prjimp'!H848</f>
        <v>#N/A</v>
      </c>
      <c r="I853" s="3" t="str">
        <f>'idp Prjimp'!I848</f>
        <v>#N/A</v>
      </c>
      <c r="J853" s="3" t="str">
        <f>'idp Prjimp'!J848</f>
        <v>#N/A</v>
      </c>
      <c r="K853" s="3" t="str">
        <f>'idp Prjimp'!K848</f>
        <v>#N/A</v>
      </c>
      <c r="L853" s="3" t="str">
        <f>'idp Prjimp'!L848</f>
        <v/>
      </c>
      <c r="M853" s="3">
        <f t="shared" si="4"/>
        <v>0</v>
      </c>
      <c r="N853" s="3">
        <f t="shared" si="14"/>
        <v>0</v>
      </c>
      <c r="O853" s="3">
        <f t="shared" si="15"/>
        <v>0</v>
      </c>
      <c r="P853" s="100"/>
      <c r="Q853" s="3" t="str">
        <f t="shared" si="16"/>
        <v>#REF!</v>
      </c>
      <c r="R853" s="3" t="str">
        <f t="array" ref="R853">IFERROR(INDEX(Overall!$C$3:$C$389,MATCH(B853,Overall!$D$3:$D$389,0)),"No")</f>
        <v>No</v>
      </c>
      <c r="S853" s="93">
        <f t="shared" si="17"/>
        <v>1</v>
      </c>
      <c r="T853" s="136"/>
      <c r="U853" s="3" t="str">
        <f t="shared" si="18"/>
        <v/>
      </c>
      <c r="V853" s="3"/>
      <c r="W853" s="3">
        <f t="shared" si="8"/>
        <v>0</v>
      </c>
    </row>
    <row r="854" ht="15.75" customHeight="1">
      <c r="B854" s="3" t="str">
        <f>'idp Prjimp'!N849</f>
        <v/>
      </c>
      <c r="C854" s="3" t="str">
        <f>'idp Prjimp'!C849</f>
        <v>lb</v>
      </c>
      <c r="D854" s="3" t="str">
        <f>'idp Prjimp'!D849</f>
        <v>#N/A</v>
      </c>
      <c r="E854" s="3" t="str">
        <f>'idp Prjimp'!E849</f>
        <v>#N/A</v>
      </c>
      <c r="F854" s="3" t="str">
        <f>'idp Prjimp'!F849</f>
        <v>#N/A</v>
      </c>
      <c r="G854" s="3" t="str">
        <f>'idp Prjimp'!G849</f>
        <v>#N/A</v>
      </c>
      <c r="H854" s="3" t="str">
        <f>'idp Prjimp'!H849</f>
        <v>#N/A</v>
      </c>
      <c r="I854" s="3" t="str">
        <f>'idp Prjimp'!I849</f>
        <v>#N/A</v>
      </c>
      <c r="J854" s="3" t="str">
        <f>'idp Prjimp'!J849</f>
        <v>#N/A</v>
      </c>
      <c r="K854" s="3" t="str">
        <f>'idp Prjimp'!K849</f>
        <v>#N/A</v>
      </c>
      <c r="L854" s="3" t="str">
        <f>'idp Prjimp'!L849</f>
        <v/>
      </c>
      <c r="M854" s="3">
        <f t="shared" si="4"/>
        <v>0</v>
      </c>
      <c r="N854" s="3">
        <f t="shared" si="14"/>
        <v>0</v>
      </c>
      <c r="O854" s="3">
        <f t="shared" si="15"/>
        <v>0</v>
      </c>
      <c r="P854" s="100"/>
      <c r="Q854" s="3" t="str">
        <f t="shared" si="16"/>
        <v>#REF!</v>
      </c>
      <c r="R854" s="3" t="str">
        <f t="array" ref="R854">IFERROR(INDEX(Overall!$C$3:$C$389,MATCH(B854,Overall!$D$3:$D$389,0)),"No")</f>
        <v>No</v>
      </c>
      <c r="S854" s="93">
        <f t="shared" si="17"/>
        <v>1</v>
      </c>
      <c r="T854" s="136"/>
      <c r="U854" s="3" t="str">
        <f t="shared" si="18"/>
        <v/>
      </c>
      <c r="V854" s="3"/>
      <c r="W854" s="3">
        <f t="shared" si="8"/>
        <v>0</v>
      </c>
    </row>
    <row r="855" ht="15.75" customHeight="1">
      <c r="B855" s="3" t="str">
        <f>'idp Prjimp'!N850</f>
        <v/>
      </c>
      <c r="C855" s="3" t="str">
        <f>'idp Prjimp'!C850</f>
        <v>lb</v>
      </c>
      <c r="D855" s="3" t="str">
        <f>'idp Prjimp'!D850</f>
        <v>#N/A</v>
      </c>
      <c r="E855" s="3" t="str">
        <f>'idp Prjimp'!E850</f>
        <v>#N/A</v>
      </c>
      <c r="F855" s="3" t="str">
        <f>'idp Prjimp'!F850</f>
        <v>#N/A</v>
      </c>
      <c r="G855" s="3" t="str">
        <f>'idp Prjimp'!G850</f>
        <v>#N/A</v>
      </c>
      <c r="H855" s="3" t="str">
        <f>'idp Prjimp'!H850</f>
        <v>#N/A</v>
      </c>
      <c r="I855" s="3" t="str">
        <f>'idp Prjimp'!I850</f>
        <v>#N/A</v>
      </c>
      <c r="J855" s="3" t="str">
        <f>'idp Prjimp'!J850</f>
        <v>#N/A</v>
      </c>
      <c r="K855" s="3" t="str">
        <f>'idp Prjimp'!K850</f>
        <v>#N/A</v>
      </c>
      <c r="L855" s="3" t="str">
        <f>'idp Prjimp'!L850</f>
        <v/>
      </c>
      <c r="M855" s="3">
        <f t="shared" si="4"/>
        <v>0</v>
      </c>
      <c r="N855" s="3">
        <f t="shared" si="14"/>
        <v>0</v>
      </c>
      <c r="O855" s="3">
        <f t="shared" si="15"/>
        <v>0</v>
      </c>
      <c r="P855" s="100"/>
      <c r="Q855" s="3" t="str">
        <f t="shared" si="16"/>
        <v>#REF!</v>
      </c>
      <c r="R855" s="3" t="str">
        <f t="array" ref="R855">IFERROR(INDEX(Overall!$C$3:$C$389,MATCH(B855,Overall!$D$3:$D$389,0)),"No")</f>
        <v>No</v>
      </c>
      <c r="S855" s="93">
        <f t="shared" si="17"/>
        <v>1</v>
      </c>
      <c r="T855" s="136"/>
      <c r="U855" s="3" t="str">
        <f t="shared" si="18"/>
        <v/>
      </c>
      <c r="V855" s="3"/>
      <c r="W855" s="3">
        <f t="shared" si="8"/>
        <v>0</v>
      </c>
    </row>
    <row r="856" ht="15.75" customHeight="1">
      <c r="B856" s="3" t="str">
        <f>'idp Prjimp'!N851</f>
        <v/>
      </c>
      <c r="C856" s="3" t="str">
        <f>'idp Prjimp'!C851</f>
        <v>lb</v>
      </c>
      <c r="D856" s="3" t="str">
        <f>'idp Prjimp'!D851</f>
        <v>#N/A</v>
      </c>
      <c r="E856" s="3" t="str">
        <f>'idp Prjimp'!E851</f>
        <v>#N/A</v>
      </c>
      <c r="F856" s="3" t="str">
        <f>'idp Prjimp'!F851</f>
        <v>#N/A</v>
      </c>
      <c r="G856" s="3" t="str">
        <f>'idp Prjimp'!G851</f>
        <v>#N/A</v>
      </c>
      <c r="H856" s="3" t="str">
        <f>'idp Prjimp'!H851</f>
        <v>#N/A</v>
      </c>
      <c r="I856" s="3" t="str">
        <f>'idp Prjimp'!I851</f>
        <v>#N/A</v>
      </c>
      <c r="J856" s="3" t="str">
        <f>'idp Prjimp'!J851</f>
        <v>#N/A</v>
      </c>
      <c r="K856" s="3" t="str">
        <f>'idp Prjimp'!K851</f>
        <v>#N/A</v>
      </c>
      <c r="L856" s="3" t="str">
        <f>'idp Prjimp'!L851</f>
        <v/>
      </c>
      <c r="M856" s="3">
        <f t="shared" si="4"/>
        <v>0</v>
      </c>
      <c r="N856" s="3">
        <f t="shared" si="14"/>
        <v>0</v>
      </c>
      <c r="O856" s="3">
        <f t="shared" si="15"/>
        <v>0</v>
      </c>
      <c r="P856" s="100"/>
      <c r="Q856" s="3" t="str">
        <f t="shared" si="16"/>
        <v>#REF!</v>
      </c>
      <c r="R856" s="3" t="str">
        <f t="array" ref="R856">IFERROR(INDEX(Overall!$C$3:$C$389,MATCH(B856,Overall!$D$3:$D$389,0)),"No")</f>
        <v>No</v>
      </c>
      <c r="S856" s="93">
        <f t="shared" si="17"/>
        <v>1</v>
      </c>
      <c r="T856" s="136"/>
      <c r="U856" s="3" t="str">
        <f t="shared" si="18"/>
        <v/>
      </c>
      <c r="V856" s="3"/>
      <c r="W856" s="3">
        <f t="shared" si="8"/>
        <v>0</v>
      </c>
    </row>
    <row r="857" ht="15.75" customHeight="1">
      <c r="B857" s="3" t="str">
        <f>'idp Prjimp'!N852</f>
        <v/>
      </c>
      <c r="C857" s="3" t="str">
        <f>'idp Prjimp'!C852</f>
        <v>lb</v>
      </c>
      <c r="D857" s="3" t="str">
        <f>'idp Prjimp'!D852</f>
        <v>#N/A</v>
      </c>
      <c r="E857" s="3" t="str">
        <f>'idp Prjimp'!E852</f>
        <v>#N/A</v>
      </c>
      <c r="F857" s="3" t="str">
        <f>'idp Prjimp'!F852</f>
        <v>#N/A</v>
      </c>
      <c r="G857" s="3" t="str">
        <f>'idp Prjimp'!G852</f>
        <v>#N/A</v>
      </c>
      <c r="H857" s="3" t="str">
        <f>'idp Prjimp'!H852</f>
        <v>#N/A</v>
      </c>
      <c r="I857" s="3" t="str">
        <f>'idp Prjimp'!I852</f>
        <v>#N/A</v>
      </c>
      <c r="J857" s="3" t="str">
        <f>'idp Prjimp'!J852</f>
        <v>#N/A</v>
      </c>
      <c r="K857" s="3" t="str">
        <f>'idp Prjimp'!K852</f>
        <v>#N/A</v>
      </c>
      <c r="L857" s="3" t="str">
        <f>'idp Prjimp'!L852</f>
        <v/>
      </c>
      <c r="M857" s="3">
        <f t="shared" si="4"/>
        <v>0</v>
      </c>
      <c r="N857" s="3">
        <f t="shared" si="14"/>
        <v>0</v>
      </c>
      <c r="O857" s="3">
        <f t="shared" si="15"/>
        <v>0</v>
      </c>
      <c r="P857" s="100"/>
      <c r="Q857" s="3" t="str">
        <f t="shared" si="16"/>
        <v>#REF!</v>
      </c>
      <c r="R857" s="3" t="str">
        <f t="array" ref="R857">IFERROR(INDEX(Overall!$C$3:$C$389,MATCH(B857,Overall!$D$3:$D$389,0)),"No")</f>
        <v>No</v>
      </c>
      <c r="S857" s="93">
        <f t="shared" si="17"/>
        <v>1</v>
      </c>
      <c r="T857" s="136"/>
      <c r="U857" s="3" t="str">
        <f t="shared" si="18"/>
        <v/>
      </c>
      <c r="V857" s="3"/>
      <c r="W857" s="3">
        <f t="shared" si="8"/>
        <v>0</v>
      </c>
    </row>
    <row r="858" ht="15.75" customHeight="1">
      <c r="B858" s="3" t="str">
        <f>'idp Prjimp'!N853</f>
        <v/>
      </c>
      <c r="C858" s="3" t="str">
        <f>'idp Prjimp'!C853</f>
        <v>lb</v>
      </c>
      <c r="D858" s="3" t="str">
        <f>'idp Prjimp'!D853</f>
        <v>#N/A</v>
      </c>
      <c r="E858" s="3" t="str">
        <f>'idp Prjimp'!E853</f>
        <v>#N/A</v>
      </c>
      <c r="F858" s="3" t="str">
        <f>'idp Prjimp'!F853</f>
        <v>#N/A</v>
      </c>
      <c r="G858" s="3" t="str">
        <f>'idp Prjimp'!G853</f>
        <v>#N/A</v>
      </c>
      <c r="H858" s="3" t="str">
        <f>'idp Prjimp'!H853</f>
        <v>#N/A</v>
      </c>
      <c r="I858" s="3" t="str">
        <f>'idp Prjimp'!I853</f>
        <v>#N/A</v>
      </c>
      <c r="J858" s="3" t="str">
        <f>'idp Prjimp'!J853</f>
        <v>#N/A</v>
      </c>
      <c r="K858" s="3" t="str">
        <f>'idp Prjimp'!K853</f>
        <v>#N/A</v>
      </c>
      <c r="L858" s="3" t="str">
        <f>'idp Prjimp'!L853</f>
        <v/>
      </c>
      <c r="M858" s="3">
        <f t="shared" si="4"/>
        <v>0</v>
      </c>
      <c r="N858" s="3">
        <f t="shared" si="14"/>
        <v>0</v>
      </c>
      <c r="O858" s="3">
        <f t="shared" si="15"/>
        <v>0</v>
      </c>
      <c r="P858" s="100"/>
      <c r="Q858" s="3" t="str">
        <f t="shared" si="16"/>
        <v>#REF!</v>
      </c>
      <c r="R858" s="3" t="str">
        <f t="array" ref="R858">IFERROR(INDEX(Overall!$C$3:$C$389,MATCH(B858,Overall!$D$3:$D$389,0)),"No")</f>
        <v>No</v>
      </c>
      <c r="S858" s="93">
        <f t="shared" si="17"/>
        <v>1</v>
      </c>
      <c r="T858" s="136"/>
      <c r="U858" s="3" t="str">
        <f t="shared" si="18"/>
        <v/>
      </c>
      <c r="V858" s="3"/>
      <c r="W858" s="3">
        <f t="shared" si="8"/>
        <v>0</v>
      </c>
    </row>
    <row r="859" ht="15.75" customHeight="1">
      <c r="B859" s="3" t="str">
        <f>'idp Prjimp'!N854</f>
        <v/>
      </c>
      <c r="C859" s="3" t="str">
        <f>'idp Prjimp'!C854</f>
        <v>lb</v>
      </c>
      <c r="D859" s="3" t="str">
        <f>'idp Prjimp'!D854</f>
        <v>#N/A</v>
      </c>
      <c r="E859" s="3" t="str">
        <f>'idp Prjimp'!E854</f>
        <v>#N/A</v>
      </c>
      <c r="F859" s="3" t="str">
        <f>'idp Prjimp'!F854</f>
        <v>#N/A</v>
      </c>
      <c r="G859" s="3" t="str">
        <f>'idp Prjimp'!G854</f>
        <v>#N/A</v>
      </c>
      <c r="H859" s="3" t="str">
        <f>'idp Prjimp'!H854</f>
        <v>#N/A</v>
      </c>
      <c r="I859" s="3" t="str">
        <f>'idp Prjimp'!I854</f>
        <v>#N/A</v>
      </c>
      <c r="J859" s="3" t="str">
        <f>'idp Prjimp'!J854</f>
        <v>#N/A</v>
      </c>
      <c r="K859" s="3" t="str">
        <f>'idp Prjimp'!K854</f>
        <v>#N/A</v>
      </c>
      <c r="L859" s="3" t="str">
        <f>'idp Prjimp'!L854</f>
        <v/>
      </c>
      <c r="M859" s="3">
        <f t="shared" si="4"/>
        <v>0</v>
      </c>
      <c r="N859" s="3">
        <f t="shared" si="14"/>
        <v>0</v>
      </c>
      <c r="O859" s="3">
        <f t="shared" si="15"/>
        <v>0</v>
      </c>
      <c r="P859" s="100"/>
      <c r="Q859" s="3" t="str">
        <f t="shared" si="16"/>
        <v>#REF!</v>
      </c>
      <c r="R859" s="3" t="str">
        <f t="array" ref="R859">IFERROR(INDEX(Overall!$C$3:$C$389,MATCH(B859,Overall!$D$3:$D$389,0)),"No")</f>
        <v>No</v>
      </c>
      <c r="S859" s="93">
        <f t="shared" si="17"/>
        <v>1</v>
      </c>
      <c r="T859" s="136"/>
      <c r="U859" s="3" t="str">
        <f t="shared" si="18"/>
        <v/>
      </c>
      <c r="V859" s="3"/>
      <c r="W859" s="3">
        <f t="shared" si="8"/>
        <v>0</v>
      </c>
    </row>
    <row r="860" ht="15.75" customHeight="1">
      <c r="B860" s="3" t="str">
        <f>'idp Prjimp'!N855</f>
        <v/>
      </c>
      <c r="C860" s="3" t="str">
        <f>'idp Prjimp'!C855</f>
        <v>lb</v>
      </c>
      <c r="D860" s="3" t="str">
        <f>'idp Prjimp'!D855</f>
        <v>#N/A</v>
      </c>
      <c r="E860" s="3" t="str">
        <f>'idp Prjimp'!E855</f>
        <v>#N/A</v>
      </c>
      <c r="F860" s="3" t="str">
        <f>'idp Prjimp'!F855</f>
        <v>#N/A</v>
      </c>
      <c r="G860" s="3" t="str">
        <f>'idp Prjimp'!G855</f>
        <v>#N/A</v>
      </c>
      <c r="H860" s="3" t="str">
        <f>'idp Prjimp'!H855</f>
        <v>#N/A</v>
      </c>
      <c r="I860" s="3" t="str">
        <f>'idp Prjimp'!I855</f>
        <v>#N/A</v>
      </c>
      <c r="J860" s="3" t="str">
        <f>'idp Prjimp'!J855</f>
        <v>#N/A</v>
      </c>
      <c r="K860" s="3" t="str">
        <f>'idp Prjimp'!K855</f>
        <v>#N/A</v>
      </c>
      <c r="L860" s="3" t="str">
        <f>'idp Prjimp'!L855</f>
        <v/>
      </c>
      <c r="M860" s="3">
        <f t="shared" si="4"/>
        <v>0</v>
      </c>
      <c r="N860" s="3">
        <f t="shared" si="14"/>
        <v>0</v>
      </c>
      <c r="O860" s="3">
        <f t="shared" si="15"/>
        <v>0</v>
      </c>
      <c r="P860" s="100"/>
      <c r="Q860" s="3" t="str">
        <f t="shared" si="16"/>
        <v>#REF!</v>
      </c>
      <c r="R860" s="3" t="str">
        <f t="array" ref="R860">IFERROR(INDEX(Overall!$C$3:$C$389,MATCH(B860,Overall!$D$3:$D$389,0)),"No")</f>
        <v>No</v>
      </c>
      <c r="S860" s="93">
        <f t="shared" si="17"/>
        <v>1</v>
      </c>
      <c r="T860" s="136"/>
      <c r="U860" s="3" t="str">
        <f t="shared" si="18"/>
        <v/>
      </c>
      <c r="V860" s="3"/>
      <c r="W860" s="3">
        <f t="shared" si="8"/>
        <v>0</v>
      </c>
    </row>
    <row r="861" ht="15.75" customHeight="1">
      <c r="B861" s="3" t="str">
        <f>'idp Prjimp'!N856</f>
        <v/>
      </c>
      <c r="C861" s="3" t="str">
        <f>'idp Prjimp'!C856</f>
        <v>lb</v>
      </c>
      <c r="D861" s="3" t="str">
        <f>'idp Prjimp'!D856</f>
        <v>#N/A</v>
      </c>
      <c r="E861" s="3" t="str">
        <f>'idp Prjimp'!E856</f>
        <v>#N/A</v>
      </c>
      <c r="F861" s="3" t="str">
        <f>'idp Prjimp'!F856</f>
        <v>#N/A</v>
      </c>
      <c r="G861" s="3" t="str">
        <f>'idp Prjimp'!G856</f>
        <v>#N/A</v>
      </c>
      <c r="H861" s="3" t="str">
        <f>'idp Prjimp'!H856</f>
        <v>#N/A</v>
      </c>
      <c r="I861" s="3" t="str">
        <f>'idp Prjimp'!I856</f>
        <v>#N/A</v>
      </c>
      <c r="J861" s="3" t="str">
        <f>'idp Prjimp'!J856</f>
        <v>#N/A</v>
      </c>
      <c r="K861" s="3" t="str">
        <f>'idp Prjimp'!K856</f>
        <v>#N/A</v>
      </c>
      <c r="L861" s="3" t="str">
        <f>'idp Prjimp'!L856</f>
        <v/>
      </c>
      <c r="M861" s="3">
        <f t="shared" si="4"/>
        <v>0</v>
      </c>
      <c r="N861" s="3">
        <f t="shared" si="14"/>
        <v>0</v>
      </c>
      <c r="O861" s="3">
        <f t="shared" si="15"/>
        <v>0</v>
      </c>
      <c r="P861" s="100"/>
      <c r="Q861" s="3" t="str">
        <f t="shared" si="16"/>
        <v>#REF!</v>
      </c>
      <c r="R861" s="3" t="str">
        <f t="array" ref="R861">IFERROR(INDEX(Overall!$C$3:$C$389,MATCH(B861,Overall!$D$3:$D$389,0)),"No")</f>
        <v>No</v>
      </c>
      <c r="S861" s="93">
        <f t="shared" si="17"/>
        <v>1</v>
      </c>
      <c r="T861" s="136"/>
      <c r="U861" s="3" t="str">
        <f t="shared" si="18"/>
        <v/>
      </c>
      <c r="V861" s="3"/>
      <c r="W861" s="3">
        <f t="shared" si="8"/>
        <v>0</v>
      </c>
    </row>
    <row r="862" ht="15.75" customHeight="1">
      <c r="B862" s="3" t="str">
        <f>'idp Prjimp'!N857</f>
        <v/>
      </c>
      <c r="C862" s="3" t="str">
        <f>'idp Prjimp'!C857</f>
        <v>lb</v>
      </c>
      <c r="D862" s="3" t="str">
        <f>'idp Prjimp'!D857</f>
        <v>#N/A</v>
      </c>
      <c r="E862" s="3" t="str">
        <f>'idp Prjimp'!E857</f>
        <v>#N/A</v>
      </c>
      <c r="F862" s="3" t="str">
        <f>'idp Prjimp'!F857</f>
        <v>#N/A</v>
      </c>
      <c r="G862" s="3" t="str">
        <f>'idp Prjimp'!G857</f>
        <v>#N/A</v>
      </c>
      <c r="H862" s="3" t="str">
        <f>'idp Prjimp'!H857</f>
        <v>#N/A</v>
      </c>
      <c r="I862" s="3" t="str">
        <f>'idp Prjimp'!I857</f>
        <v>#N/A</v>
      </c>
      <c r="J862" s="3" t="str">
        <f>'idp Prjimp'!J857</f>
        <v>#N/A</v>
      </c>
      <c r="K862" s="3" t="str">
        <f>'idp Prjimp'!K857</f>
        <v>#N/A</v>
      </c>
      <c r="L862" s="3" t="str">
        <f>'idp Prjimp'!L857</f>
        <v/>
      </c>
      <c r="M862" s="3">
        <f t="shared" si="4"/>
        <v>0</v>
      </c>
      <c r="N862" s="3">
        <f t="shared" si="14"/>
        <v>0</v>
      </c>
      <c r="O862" s="3">
        <f t="shared" si="15"/>
        <v>0</v>
      </c>
      <c r="P862" s="100"/>
      <c r="Q862" s="3" t="str">
        <f t="shared" si="16"/>
        <v>#REF!</v>
      </c>
      <c r="R862" s="3" t="str">
        <f t="array" ref="R862">IFERROR(INDEX(Overall!$C$3:$C$389,MATCH(B862,Overall!$D$3:$D$389,0)),"No")</f>
        <v>No</v>
      </c>
      <c r="S862" s="93">
        <f t="shared" si="17"/>
        <v>1</v>
      </c>
      <c r="T862" s="136"/>
      <c r="U862" s="3" t="str">
        <f t="shared" si="18"/>
        <v/>
      </c>
      <c r="V862" s="3"/>
      <c r="W862" s="3">
        <f t="shared" si="8"/>
        <v>0</v>
      </c>
    </row>
    <row r="863" ht="15.75" customHeight="1">
      <c r="B863" s="3" t="str">
        <f>'idp Prjimp'!N858</f>
        <v/>
      </c>
      <c r="C863" s="3" t="str">
        <f>'idp Prjimp'!C858</f>
        <v>lb</v>
      </c>
      <c r="D863" s="3" t="str">
        <f>'idp Prjimp'!D858</f>
        <v>#N/A</v>
      </c>
      <c r="E863" s="3" t="str">
        <f>'idp Prjimp'!E858</f>
        <v>#N/A</v>
      </c>
      <c r="F863" s="3" t="str">
        <f>'idp Prjimp'!F858</f>
        <v>#N/A</v>
      </c>
      <c r="G863" s="3" t="str">
        <f>'idp Prjimp'!G858</f>
        <v>#N/A</v>
      </c>
      <c r="H863" s="3" t="str">
        <f>'idp Prjimp'!H858</f>
        <v>#N/A</v>
      </c>
      <c r="I863" s="3" t="str">
        <f>'idp Prjimp'!I858</f>
        <v>#N/A</v>
      </c>
      <c r="J863" s="3" t="str">
        <f>'idp Prjimp'!J858</f>
        <v>#N/A</v>
      </c>
      <c r="K863" s="3" t="str">
        <f>'idp Prjimp'!K858</f>
        <v>#N/A</v>
      </c>
      <c r="L863" s="3" t="str">
        <f>'idp Prjimp'!L858</f>
        <v/>
      </c>
      <c r="M863" s="3">
        <f t="shared" si="4"/>
        <v>0</v>
      </c>
      <c r="N863" s="3">
        <f t="shared" si="14"/>
        <v>0</v>
      </c>
      <c r="O863" s="3">
        <f t="shared" si="15"/>
        <v>0</v>
      </c>
      <c r="P863" s="100"/>
      <c r="Q863" s="3" t="str">
        <f t="shared" si="16"/>
        <v>#REF!</v>
      </c>
      <c r="R863" s="3" t="str">
        <f t="array" ref="R863">IFERROR(INDEX(Overall!$C$3:$C$389,MATCH(B863,Overall!$D$3:$D$389,0)),"No")</f>
        <v>No</v>
      </c>
      <c r="S863" s="93">
        <f t="shared" si="17"/>
        <v>1</v>
      </c>
      <c r="T863" s="136"/>
      <c r="U863" s="3" t="str">
        <f t="shared" si="18"/>
        <v/>
      </c>
      <c r="V863" s="3"/>
      <c r="W863" s="3">
        <f t="shared" si="8"/>
        <v>0</v>
      </c>
    </row>
    <row r="864" ht="15.75" customHeight="1">
      <c r="B864" s="3" t="str">
        <f>'idp Prjimp'!N859</f>
        <v/>
      </c>
      <c r="C864" s="3" t="str">
        <f>'idp Prjimp'!C859</f>
        <v>lb</v>
      </c>
      <c r="D864" s="3" t="str">
        <f>'idp Prjimp'!D859</f>
        <v>#N/A</v>
      </c>
      <c r="E864" s="3" t="str">
        <f>'idp Prjimp'!E859</f>
        <v>#N/A</v>
      </c>
      <c r="F864" s="3" t="str">
        <f>'idp Prjimp'!F859</f>
        <v>#N/A</v>
      </c>
      <c r="G864" s="3" t="str">
        <f>'idp Prjimp'!G859</f>
        <v>#N/A</v>
      </c>
      <c r="H864" s="3" t="str">
        <f>'idp Prjimp'!H859</f>
        <v>#N/A</v>
      </c>
      <c r="I864" s="3" t="str">
        <f>'idp Prjimp'!I859</f>
        <v>#N/A</v>
      </c>
      <c r="J864" s="3" t="str">
        <f>'idp Prjimp'!J859</f>
        <v>#N/A</v>
      </c>
      <c r="K864" s="3" t="str">
        <f>'idp Prjimp'!K859</f>
        <v>#N/A</v>
      </c>
      <c r="L864" s="3" t="str">
        <f>'idp Prjimp'!L859</f>
        <v/>
      </c>
      <c r="M864" s="3">
        <f t="shared" si="4"/>
        <v>0</v>
      </c>
      <c r="N864" s="3">
        <f t="shared" si="14"/>
        <v>0</v>
      </c>
      <c r="O864" s="3">
        <f t="shared" si="15"/>
        <v>0</v>
      </c>
      <c r="P864" s="100"/>
      <c r="Q864" s="3" t="str">
        <f t="shared" si="16"/>
        <v>#REF!</v>
      </c>
      <c r="R864" s="3" t="str">
        <f t="array" ref="R864">IFERROR(INDEX(Overall!$C$3:$C$389,MATCH(B864,Overall!$D$3:$D$389,0)),"No")</f>
        <v>No</v>
      </c>
      <c r="S864" s="93">
        <f t="shared" si="17"/>
        <v>1</v>
      </c>
      <c r="T864" s="136"/>
      <c r="U864" s="3" t="str">
        <f t="shared" si="18"/>
        <v/>
      </c>
      <c r="V864" s="3"/>
      <c r="W864" s="3">
        <f t="shared" si="8"/>
        <v>0</v>
      </c>
    </row>
    <row r="865" ht="15.75" customHeight="1">
      <c r="B865" s="3" t="str">
        <f>'idp Prjimp'!N860</f>
        <v/>
      </c>
      <c r="C865" s="3" t="str">
        <f>'idp Prjimp'!C860</f>
        <v>lb</v>
      </c>
      <c r="D865" s="3" t="str">
        <f>'idp Prjimp'!D860</f>
        <v>#N/A</v>
      </c>
      <c r="E865" s="3" t="str">
        <f>'idp Prjimp'!E860</f>
        <v>#N/A</v>
      </c>
      <c r="F865" s="3" t="str">
        <f>'idp Prjimp'!F860</f>
        <v>#N/A</v>
      </c>
      <c r="G865" s="3" t="str">
        <f>'idp Prjimp'!G860</f>
        <v>#N/A</v>
      </c>
      <c r="H865" s="3" t="str">
        <f>'idp Prjimp'!H860</f>
        <v>#N/A</v>
      </c>
      <c r="I865" s="3" t="str">
        <f>'idp Prjimp'!I860</f>
        <v>#N/A</v>
      </c>
      <c r="J865" s="3" t="str">
        <f>'idp Prjimp'!J860</f>
        <v>#N/A</v>
      </c>
      <c r="K865" s="3" t="str">
        <f>'idp Prjimp'!K860</f>
        <v>#N/A</v>
      </c>
      <c r="L865" s="3" t="str">
        <f>'idp Prjimp'!L860</f>
        <v/>
      </c>
      <c r="M865" s="3">
        <f t="shared" si="4"/>
        <v>0</v>
      </c>
      <c r="N865" s="3">
        <f t="shared" si="14"/>
        <v>0</v>
      </c>
      <c r="O865" s="3">
        <f t="shared" si="15"/>
        <v>0</v>
      </c>
      <c r="P865" s="100"/>
      <c r="Q865" s="3" t="str">
        <f t="shared" si="16"/>
        <v>#REF!</v>
      </c>
      <c r="R865" s="3" t="str">
        <f t="array" ref="R865">IFERROR(INDEX(Overall!$C$3:$C$389,MATCH(B865,Overall!$D$3:$D$389,0)),"No")</f>
        <v>No</v>
      </c>
      <c r="S865" s="93">
        <f t="shared" si="17"/>
        <v>1</v>
      </c>
      <c r="T865" s="136"/>
      <c r="U865" s="3" t="str">
        <f t="shared" si="18"/>
        <v/>
      </c>
      <c r="V865" s="3"/>
      <c r="W865" s="3">
        <f t="shared" si="8"/>
        <v>0</v>
      </c>
    </row>
    <row r="866" ht="15.75" customHeight="1">
      <c r="B866" s="3" t="str">
        <f>'idp Prjimp'!N861</f>
        <v/>
      </c>
      <c r="C866" s="3" t="str">
        <f>'idp Prjimp'!C861</f>
        <v>lb</v>
      </c>
      <c r="D866" s="3" t="str">
        <f>'idp Prjimp'!D861</f>
        <v>#N/A</v>
      </c>
      <c r="E866" s="3" t="str">
        <f>'idp Prjimp'!E861</f>
        <v>#N/A</v>
      </c>
      <c r="F866" s="3" t="str">
        <f>'idp Prjimp'!F861</f>
        <v>#N/A</v>
      </c>
      <c r="G866" s="3" t="str">
        <f>'idp Prjimp'!G861</f>
        <v>#N/A</v>
      </c>
      <c r="H866" s="3" t="str">
        <f>'idp Prjimp'!H861</f>
        <v>#N/A</v>
      </c>
      <c r="I866" s="3" t="str">
        <f>'idp Prjimp'!I861</f>
        <v>#N/A</v>
      </c>
      <c r="J866" s="3" t="str">
        <f>'idp Prjimp'!J861</f>
        <v>#N/A</v>
      </c>
      <c r="K866" s="3" t="str">
        <f>'idp Prjimp'!K861</f>
        <v>#N/A</v>
      </c>
      <c r="L866" s="3" t="str">
        <f>'idp Prjimp'!L861</f>
        <v/>
      </c>
      <c r="M866" s="3">
        <f t="shared" si="4"/>
        <v>0</v>
      </c>
      <c r="N866" s="3">
        <f t="shared" si="14"/>
        <v>0</v>
      </c>
      <c r="O866" s="3">
        <f t="shared" si="15"/>
        <v>0</v>
      </c>
      <c r="P866" s="100"/>
      <c r="Q866" s="3" t="str">
        <f t="shared" si="16"/>
        <v>#REF!</v>
      </c>
      <c r="R866" s="3" t="str">
        <f t="array" ref="R866">IFERROR(INDEX(Overall!$C$3:$C$389,MATCH(B866,Overall!$D$3:$D$389,0)),"No")</f>
        <v>No</v>
      </c>
      <c r="S866" s="93">
        <f t="shared" si="17"/>
        <v>1</v>
      </c>
      <c r="T866" s="136"/>
      <c r="U866" s="3" t="str">
        <f t="shared" si="18"/>
        <v/>
      </c>
      <c r="V866" s="3"/>
      <c r="W866" s="3">
        <f t="shared" si="8"/>
        <v>0</v>
      </c>
    </row>
    <row r="867" ht="15.75" customHeight="1">
      <c r="B867" s="3" t="str">
        <f>'idp Prjimp'!N862</f>
        <v/>
      </c>
      <c r="C867" s="3" t="str">
        <f>'idp Prjimp'!C862</f>
        <v>lb</v>
      </c>
      <c r="D867" s="3" t="str">
        <f>'idp Prjimp'!D862</f>
        <v>#N/A</v>
      </c>
      <c r="E867" s="3" t="str">
        <f>'idp Prjimp'!E862</f>
        <v>#N/A</v>
      </c>
      <c r="F867" s="3" t="str">
        <f>'idp Prjimp'!F862</f>
        <v>#N/A</v>
      </c>
      <c r="G867" s="3" t="str">
        <f>'idp Prjimp'!G862</f>
        <v>#N/A</v>
      </c>
      <c r="H867" s="3" t="str">
        <f>'idp Prjimp'!H862</f>
        <v>#N/A</v>
      </c>
      <c r="I867" s="3" t="str">
        <f>'idp Prjimp'!I862</f>
        <v>#N/A</v>
      </c>
      <c r="J867" s="3" t="str">
        <f>'idp Prjimp'!J862</f>
        <v>#N/A</v>
      </c>
      <c r="K867" s="3" t="str">
        <f>'idp Prjimp'!K862</f>
        <v>#N/A</v>
      </c>
      <c r="L867" s="3" t="str">
        <f>'idp Prjimp'!L862</f>
        <v/>
      </c>
      <c r="M867" s="3">
        <f t="shared" si="4"/>
        <v>0</v>
      </c>
      <c r="N867" s="3">
        <f t="shared" si="14"/>
        <v>0</v>
      </c>
      <c r="O867" s="3">
        <f t="shared" si="15"/>
        <v>0</v>
      </c>
      <c r="P867" s="100"/>
      <c r="Q867" s="3" t="str">
        <f t="shared" si="16"/>
        <v>#REF!</v>
      </c>
      <c r="R867" s="3" t="str">
        <f t="array" ref="R867">IFERROR(INDEX(Overall!$C$3:$C$389,MATCH(B867,Overall!$D$3:$D$389,0)),"No")</f>
        <v>No</v>
      </c>
      <c r="S867" s="93">
        <f t="shared" si="17"/>
        <v>1</v>
      </c>
      <c r="T867" s="136"/>
      <c r="U867" s="3" t="str">
        <f t="shared" si="18"/>
        <v/>
      </c>
      <c r="V867" s="3"/>
      <c r="W867" s="3">
        <f t="shared" si="8"/>
        <v>0</v>
      </c>
    </row>
    <row r="868" ht="15.75" customHeight="1">
      <c r="B868" s="3" t="str">
        <f>'idp Prjimp'!N863</f>
        <v/>
      </c>
      <c r="C868" s="3" t="str">
        <f>'idp Prjimp'!C863</f>
        <v>lb</v>
      </c>
      <c r="D868" s="3" t="str">
        <f>'idp Prjimp'!D863</f>
        <v>#N/A</v>
      </c>
      <c r="E868" s="3" t="str">
        <f>'idp Prjimp'!E863</f>
        <v>#N/A</v>
      </c>
      <c r="F868" s="3" t="str">
        <f>'idp Prjimp'!F863</f>
        <v>#N/A</v>
      </c>
      <c r="G868" s="3" t="str">
        <f>'idp Prjimp'!G863</f>
        <v>#N/A</v>
      </c>
      <c r="H868" s="3" t="str">
        <f>'idp Prjimp'!H863</f>
        <v>#N/A</v>
      </c>
      <c r="I868" s="3" t="str">
        <f>'idp Prjimp'!I863</f>
        <v>#N/A</v>
      </c>
      <c r="J868" s="3" t="str">
        <f>'idp Prjimp'!J863</f>
        <v>#N/A</v>
      </c>
      <c r="K868" s="3" t="str">
        <f>'idp Prjimp'!K863</f>
        <v>#N/A</v>
      </c>
      <c r="L868" s="3" t="str">
        <f>'idp Prjimp'!L863</f>
        <v/>
      </c>
      <c r="M868" s="3">
        <f t="shared" si="4"/>
        <v>0</v>
      </c>
      <c r="N868" s="3">
        <f t="shared" si="14"/>
        <v>0</v>
      </c>
      <c r="O868" s="3">
        <f t="shared" si="15"/>
        <v>0</v>
      </c>
      <c r="P868" s="100"/>
      <c r="Q868" s="3" t="str">
        <f t="shared" si="16"/>
        <v>#REF!</v>
      </c>
      <c r="R868" s="3" t="str">
        <f t="array" ref="R868">IFERROR(INDEX(Overall!$C$3:$C$389,MATCH(B868,Overall!$D$3:$D$389,0)),"No")</f>
        <v>No</v>
      </c>
      <c r="S868" s="93">
        <f t="shared" si="17"/>
        <v>1</v>
      </c>
      <c r="T868" s="136"/>
      <c r="U868" s="3" t="str">
        <f t="shared" si="18"/>
        <v/>
      </c>
      <c r="V868" s="3"/>
      <c r="W868" s="3">
        <f t="shared" si="8"/>
        <v>0</v>
      </c>
    </row>
    <row r="869" ht="15.75" customHeight="1">
      <c r="B869" s="3" t="str">
        <f>'idp Prjimp'!N864</f>
        <v/>
      </c>
      <c r="C869" s="3" t="str">
        <f>'idp Prjimp'!C864</f>
        <v>lb</v>
      </c>
      <c r="D869" s="3" t="str">
        <f>'idp Prjimp'!D864</f>
        <v>#N/A</v>
      </c>
      <c r="E869" s="3" t="str">
        <f>'idp Prjimp'!E864</f>
        <v>#N/A</v>
      </c>
      <c r="F869" s="3" t="str">
        <f>'idp Prjimp'!F864</f>
        <v>#N/A</v>
      </c>
      <c r="G869" s="3" t="str">
        <f>'idp Prjimp'!G864</f>
        <v>#N/A</v>
      </c>
      <c r="H869" s="3" t="str">
        <f>'idp Prjimp'!H864</f>
        <v>#N/A</v>
      </c>
      <c r="I869" s="3" t="str">
        <f>'idp Prjimp'!I864</f>
        <v>#N/A</v>
      </c>
      <c r="J869" s="3" t="str">
        <f>'idp Prjimp'!J864</f>
        <v>#N/A</v>
      </c>
      <c r="K869" s="3" t="str">
        <f>'idp Prjimp'!K864</f>
        <v>#N/A</v>
      </c>
      <c r="L869" s="3" t="str">
        <f>'idp Prjimp'!L864</f>
        <v/>
      </c>
      <c r="M869" s="3">
        <f t="shared" si="4"/>
        <v>0</v>
      </c>
      <c r="N869" s="3">
        <f t="shared" si="14"/>
        <v>0</v>
      </c>
      <c r="O869" s="3">
        <f t="shared" si="15"/>
        <v>0</v>
      </c>
      <c r="P869" s="100"/>
      <c r="Q869" s="3" t="str">
        <f t="shared" si="16"/>
        <v>#REF!</v>
      </c>
      <c r="R869" s="3" t="str">
        <f t="array" ref="R869">IFERROR(INDEX(Overall!$C$3:$C$389,MATCH(B869,Overall!$D$3:$D$389,0)),"No")</f>
        <v>No</v>
      </c>
      <c r="S869" s="93">
        <f t="shared" si="17"/>
        <v>1</v>
      </c>
      <c r="T869" s="136"/>
      <c r="U869" s="3" t="str">
        <f t="shared" si="18"/>
        <v/>
      </c>
      <c r="V869" s="3"/>
      <c r="W869" s="3">
        <f t="shared" si="8"/>
        <v>0</v>
      </c>
    </row>
    <row r="870" ht="15.75" customHeight="1">
      <c r="B870" s="3" t="str">
        <f>'idp Prjimp'!N865</f>
        <v/>
      </c>
      <c r="C870" s="3" t="str">
        <f>'idp Prjimp'!C865</f>
        <v>lb</v>
      </c>
      <c r="D870" s="3" t="str">
        <f>'idp Prjimp'!D865</f>
        <v>#N/A</v>
      </c>
      <c r="E870" s="3" t="str">
        <f>'idp Prjimp'!E865</f>
        <v>#N/A</v>
      </c>
      <c r="F870" s="3" t="str">
        <f>'idp Prjimp'!F865</f>
        <v>#N/A</v>
      </c>
      <c r="G870" s="3" t="str">
        <f>'idp Prjimp'!G865</f>
        <v>#N/A</v>
      </c>
      <c r="H870" s="3" t="str">
        <f>'idp Prjimp'!H865</f>
        <v>#N/A</v>
      </c>
      <c r="I870" s="3" t="str">
        <f>'idp Prjimp'!I865</f>
        <v>#N/A</v>
      </c>
      <c r="J870" s="3" t="str">
        <f>'idp Prjimp'!J865</f>
        <v>#N/A</v>
      </c>
      <c r="K870" s="3" t="str">
        <f>'idp Prjimp'!K865</f>
        <v>#N/A</v>
      </c>
      <c r="L870" s="3" t="str">
        <f>'idp Prjimp'!L865</f>
        <v/>
      </c>
      <c r="M870" s="3">
        <f t="shared" si="4"/>
        <v>0</v>
      </c>
      <c r="N870" s="3">
        <f t="shared" si="14"/>
        <v>0</v>
      </c>
      <c r="O870" s="3">
        <f t="shared" si="15"/>
        <v>0</v>
      </c>
      <c r="P870" s="100"/>
      <c r="Q870" s="3" t="str">
        <f t="shared" si="16"/>
        <v>#REF!</v>
      </c>
      <c r="R870" s="3" t="str">
        <f t="array" ref="R870">IFERROR(INDEX(Overall!$C$3:$C$389,MATCH(B870,Overall!$D$3:$D$389,0)),"No")</f>
        <v>No</v>
      </c>
      <c r="S870" s="93">
        <f t="shared" si="17"/>
        <v>1</v>
      </c>
      <c r="T870" s="136"/>
      <c r="U870" s="3" t="str">
        <f t="shared" si="18"/>
        <v/>
      </c>
      <c r="V870" s="3"/>
      <c r="W870" s="3">
        <f t="shared" si="8"/>
        <v>0</v>
      </c>
    </row>
    <row r="871" ht="15.75" customHeight="1">
      <c r="B871" s="3" t="str">
        <f>'idp Prjimp'!N866</f>
        <v/>
      </c>
      <c r="C871" s="3" t="str">
        <f>'idp Prjimp'!C866</f>
        <v>lb</v>
      </c>
      <c r="D871" s="3" t="str">
        <f>'idp Prjimp'!D866</f>
        <v>#N/A</v>
      </c>
      <c r="E871" s="3" t="str">
        <f>'idp Prjimp'!E866</f>
        <v>#N/A</v>
      </c>
      <c r="F871" s="3" t="str">
        <f>'idp Prjimp'!F866</f>
        <v>#N/A</v>
      </c>
      <c r="G871" s="3" t="str">
        <f>'idp Prjimp'!G866</f>
        <v>#N/A</v>
      </c>
      <c r="H871" s="3" t="str">
        <f>'idp Prjimp'!H866</f>
        <v>#N/A</v>
      </c>
      <c r="I871" s="3" t="str">
        <f>'idp Prjimp'!I866</f>
        <v>#N/A</v>
      </c>
      <c r="J871" s="3" t="str">
        <f>'idp Prjimp'!J866</f>
        <v>#N/A</v>
      </c>
      <c r="K871" s="3" t="str">
        <f>'idp Prjimp'!K866</f>
        <v>#N/A</v>
      </c>
      <c r="L871" s="3" t="str">
        <f>'idp Prjimp'!L866</f>
        <v/>
      </c>
      <c r="M871" s="3">
        <f t="shared" si="4"/>
        <v>0</v>
      </c>
      <c r="N871" s="3">
        <f t="shared" si="14"/>
        <v>0</v>
      </c>
      <c r="O871" s="3">
        <f t="shared" si="15"/>
        <v>0</v>
      </c>
      <c r="P871" s="100"/>
      <c r="Q871" s="3" t="str">
        <f t="shared" si="16"/>
        <v>#REF!</v>
      </c>
      <c r="R871" s="3" t="str">
        <f t="array" ref="R871">IFERROR(INDEX(Overall!$C$3:$C$389,MATCH(B871,Overall!$D$3:$D$389,0)),"No")</f>
        <v>No</v>
      </c>
      <c r="S871" s="93">
        <f t="shared" si="17"/>
        <v>1</v>
      </c>
      <c r="T871" s="136"/>
      <c r="U871" s="3" t="str">
        <f t="shared" si="18"/>
        <v/>
      </c>
      <c r="V871" s="3"/>
      <c r="W871" s="3">
        <f t="shared" si="8"/>
        <v>0</v>
      </c>
    </row>
    <row r="872" ht="15.75" customHeight="1">
      <c r="B872" s="3" t="str">
        <f>'idp Prjimp'!N867</f>
        <v/>
      </c>
      <c r="C872" s="3" t="str">
        <f>'idp Prjimp'!C867</f>
        <v>lb</v>
      </c>
      <c r="D872" s="3" t="str">
        <f>'idp Prjimp'!D867</f>
        <v>#N/A</v>
      </c>
      <c r="E872" s="3" t="str">
        <f>'idp Prjimp'!E867</f>
        <v>#N/A</v>
      </c>
      <c r="F872" s="3" t="str">
        <f>'idp Prjimp'!F867</f>
        <v>#N/A</v>
      </c>
      <c r="G872" s="3" t="str">
        <f>'idp Prjimp'!G867</f>
        <v>#N/A</v>
      </c>
      <c r="H872" s="3" t="str">
        <f>'idp Prjimp'!H867</f>
        <v>#N/A</v>
      </c>
      <c r="I872" s="3" t="str">
        <f>'idp Prjimp'!I867</f>
        <v>#N/A</v>
      </c>
      <c r="J872" s="3" t="str">
        <f>'idp Prjimp'!J867</f>
        <v>#N/A</v>
      </c>
      <c r="K872" s="3" t="str">
        <f>'idp Prjimp'!K867</f>
        <v>#N/A</v>
      </c>
      <c r="L872" s="3" t="str">
        <f>'idp Prjimp'!L867</f>
        <v/>
      </c>
      <c r="M872" s="3">
        <f t="shared" si="4"/>
        <v>0</v>
      </c>
      <c r="N872" s="3">
        <f t="shared" si="14"/>
        <v>0</v>
      </c>
      <c r="O872" s="3">
        <f t="shared" si="15"/>
        <v>0</v>
      </c>
      <c r="P872" s="100"/>
      <c r="Q872" s="3" t="str">
        <f t="shared" si="16"/>
        <v>#REF!</v>
      </c>
      <c r="R872" s="3" t="str">
        <f t="array" ref="R872">IFERROR(INDEX(Overall!$C$3:$C$389,MATCH(B872,Overall!$D$3:$D$389,0)),"No")</f>
        <v>No</v>
      </c>
      <c r="S872" s="93">
        <f t="shared" si="17"/>
        <v>1</v>
      </c>
      <c r="T872" s="136"/>
      <c r="U872" s="3" t="str">
        <f t="shared" si="18"/>
        <v/>
      </c>
      <c r="V872" s="3"/>
      <c r="W872" s="3">
        <f t="shared" si="8"/>
        <v>0</v>
      </c>
    </row>
    <row r="873" ht="15.75" customHeight="1">
      <c r="B873" s="3" t="str">
        <f>'idp Prjimp'!N868</f>
        <v/>
      </c>
      <c r="C873" s="3" t="str">
        <f>'idp Prjimp'!C868</f>
        <v>lb</v>
      </c>
      <c r="D873" s="3" t="str">
        <f>'idp Prjimp'!D868</f>
        <v>#N/A</v>
      </c>
      <c r="E873" s="3" t="str">
        <f>'idp Prjimp'!E868</f>
        <v>#N/A</v>
      </c>
      <c r="F873" s="3" t="str">
        <f>'idp Prjimp'!F868</f>
        <v>#N/A</v>
      </c>
      <c r="G873" s="3" t="str">
        <f>'idp Prjimp'!G868</f>
        <v>#N/A</v>
      </c>
      <c r="H873" s="3" t="str">
        <f>'idp Prjimp'!H868</f>
        <v>#N/A</v>
      </c>
      <c r="I873" s="3" t="str">
        <f>'idp Prjimp'!I868</f>
        <v>#N/A</v>
      </c>
      <c r="J873" s="3" t="str">
        <f>'idp Prjimp'!J868</f>
        <v>#N/A</v>
      </c>
      <c r="K873" s="3" t="str">
        <f>'idp Prjimp'!K868</f>
        <v>#N/A</v>
      </c>
      <c r="L873" s="3" t="str">
        <f>'idp Prjimp'!L868</f>
        <v/>
      </c>
      <c r="M873" s="3">
        <f t="shared" si="4"/>
        <v>0</v>
      </c>
      <c r="N873" s="3">
        <f t="shared" si="14"/>
        <v>0</v>
      </c>
      <c r="O873" s="3">
        <f t="shared" si="15"/>
        <v>0</v>
      </c>
      <c r="P873" s="100"/>
      <c r="Q873" s="3" t="str">
        <f t="shared" si="16"/>
        <v>#REF!</v>
      </c>
      <c r="R873" s="3" t="str">
        <f t="array" ref="R873">IFERROR(INDEX(Overall!$C$3:$C$389,MATCH(B873,Overall!$D$3:$D$389,0)),"No")</f>
        <v>No</v>
      </c>
      <c r="S873" s="93">
        <f t="shared" si="17"/>
        <v>1</v>
      </c>
      <c r="T873" s="136"/>
      <c r="U873" s="3" t="str">
        <f t="shared" si="18"/>
        <v/>
      </c>
      <c r="V873" s="3"/>
      <c r="W873" s="3">
        <f t="shared" si="8"/>
        <v>0</v>
      </c>
    </row>
    <row r="874" ht="15.75" customHeight="1">
      <c r="B874" s="3" t="str">
        <f>'idp Prjimp'!N869</f>
        <v/>
      </c>
      <c r="C874" s="3" t="str">
        <f>'idp Prjimp'!C869</f>
        <v>lb</v>
      </c>
      <c r="D874" s="3" t="str">
        <f>'idp Prjimp'!D869</f>
        <v>#N/A</v>
      </c>
      <c r="E874" s="3" t="str">
        <f>'idp Prjimp'!E869</f>
        <v>#N/A</v>
      </c>
      <c r="F874" s="3" t="str">
        <f>'idp Prjimp'!F869</f>
        <v>#N/A</v>
      </c>
      <c r="G874" s="3" t="str">
        <f>'idp Prjimp'!G869</f>
        <v>#N/A</v>
      </c>
      <c r="H874" s="3" t="str">
        <f>'idp Prjimp'!H869</f>
        <v>#N/A</v>
      </c>
      <c r="I874" s="3" t="str">
        <f>'idp Prjimp'!I869</f>
        <v>#N/A</v>
      </c>
      <c r="J874" s="3" t="str">
        <f>'idp Prjimp'!J869</f>
        <v>#N/A</v>
      </c>
      <c r="K874" s="3" t="str">
        <f>'idp Prjimp'!K869</f>
        <v>#N/A</v>
      </c>
      <c r="L874" s="3" t="str">
        <f>'idp Prjimp'!L869</f>
        <v/>
      </c>
      <c r="M874" s="3">
        <f t="shared" si="4"/>
        <v>0</v>
      </c>
      <c r="N874" s="3">
        <f t="shared" si="14"/>
        <v>0</v>
      </c>
      <c r="O874" s="3">
        <f t="shared" si="15"/>
        <v>0</v>
      </c>
      <c r="P874" s="100"/>
      <c r="Q874" s="3" t="str">
        <f t="shared" si="16"/>
        <v>#REF!</v>
      </c>
      <c r="R874" s="3" t="str">
        <f t="array" ref="R874">IFERROR(INDEX(Overall!$C$3:$C$389,MATCH(B874,Overall!$D$3:$D$389,0)),"No")</f>
        <v>No</v>
      </c>
      <c r="S874" s="93">
        <f t="shared" si="17"/>
        <v>1</v>
      </c>
      <c r="T874" s="136"/>
      <c r="U874" s="3" t="str">
        <f t="shared" si="18"/>
        <v/>
      </c>
      <c r="V874" s="3"/>
      <c r="W874" s="3">
        <f t="shared" si="8"/>
        <v>0</v>
      </c>
    </row>
    <row r="875" ht="15.75" customHeight="1">
      <c r="B875" s="3" t="str">
        <f>'idp Prjimp'!N870</f>
        <v/>
      </c>
      <c r="C875" s="3" t="str">
        <f>'idp Prjimp'!C870</f>
        <v>lb</v>
      </c>
      <c r="D875" s="3" t="str">
        <f>'idp Prjimp'!D870</f>
        <v>#N/A</v>
      </c>
      <c r="E875" s="3" t="str">
        <f>'idp Prjimp'!E870</f>
        <v>#N/A</v>
      </c>
      <c r="F875" s="3" t="str">
        <f>'idp Prjimp'!F870</f>
        <v>#N/A</v>
      </c>
      <c r="G875" s="3" t="str">
        <f>'idp Prjimp'!G870</f>
        <v>#N/A</v>
      </c>
      <c r="H875" s="3" t="str">
        <f>'idp Prjimp'!H870</f>
        <v>#N/A</v>
      </c>
      <c r="I875" s="3" t="str">
        <f>'idp Prjimp'!I870</f>
        <v>#N/A</v>
      </c>
      <c r="J875" s="3" t="str">
        <f>'idp Prjimp'!J870</f>
        <v>#N/A</v>
      </c>
      <c r="K875" s="3" t="str">
        <f>'idp Prjimp'!K870</f>
        <v>#N/A</v>
      </c>
      <c r="L875" s="3" t="str">
        <f>'idp Prjimp'!L870</f>
        <v/>
      </c>
      <c r="M875" s="3">
        <f t="shared" si="4"/>
        <v>0</v>
      </c>
      <c r="N875" s="3">
        <f t="shared" si="14"/>
        <v>0</v>
      </c>
      <c r="O875" s="3">
        <f t="shared" si="15"/>
        <v>0</v>
      </c>
      <c r="P875" s="100"/>
      <c r="Q875" s="3" t="str">
        <f t="shared" si="16"/>
        <v>#REF!</v>
      </c>
      <c r="R875" s="3" t="str">
        <f t="array" ref="R875">IFERROR(INDEX(Overall!$C$3:$C$389,MATCH(B875,Overall!$D$3:$D$389,0)),"No")</f>
        <v>No</v>
      </c>
      <c r="S875" s="93">
        <f t="shared" si="17"/>
        <v>1</v>
      </c>
      <c r="T875" s="136"/>
      <c r="U875" s="3" t="str">
        <f t="shared" si="18"/>
        <v/>
      </c>
      <c r="V875" s="3"/>
      <c r="W875" s="3">
        <f t="shared" si="8"/>
        <v>0</v>
      </c>
    </row>
    <row r="876" ht="15.75" customHeight="1">
      <c r="B876" s="3" t="str">
        <f>'idp Prjimp'!N871</f>
        <v/>
      </c>
      <c r="C876" s="3" t="str">
        <f>'idp Prjimp'!C871</f>
        <v>lb</v>
      </c>
      <c r="D876" s="3" t="str">
        <f>'idp Prjimp'!D871</f>
        <v>#N/A</v>
      </c>
      <c r="E876" s="3" t="str">
        <f>'idp Prjimp'!E871</f>
        <v>#N/A</v>
      </c>
      <c r="F876" s="3" t="str">
        <f>'idp Prjimp'!F871</f>
        <v>#N/A</v>
      </c>
      <c r="G876" s="3" t="str">
        <f>'idp Prjimp'!G871</f>
        <v>#N/A</v>
      </c>
      <c r="H876" s="3" t="str">
        <f>'idp Prjimp'!H871</f>
        <v>#N/A</v>
      </c>
      <c r="I876" s="3" t="str">
        <f>'idp Prjimp'!I871</f>
        <v>#N/A</v>
      </c>
      <c r="J876" s="3" t="str">
        <f>'idp Prjimp'!J871</f>
        <v>#N/A</v>
      </c>
      <c r="K876" s="3" t="str">
        <f>'idp Prjimp'!K871</f>
        <v>#N/A</v>
      </c>
      <c r="L876" s="3" t="str">
        <f>'idp Prjimp'!L871</f>
        <v/>
      </c>
      <c r="M876" s="3">
        <f t="shared" si="4"/>
        <v>0</v>
      </c>
      <c r="N876" s="3">
        <f t="shared" si="14"/>
        <v>0</v>
      </c>
      <c r="O876" s="3">
        <f t="shared" si="15"/>
        <v>0</v>
      </c>
      <c r="P876" s="100"/>
      <c r="Q876" s="3" t="str">
        <f t="shared" si="16"/>
        <v>#REF!</v>
      </c>
      <c r="R876" s="3" t="str">
        <f t="array" ref="R876">IFERROR(INDEX(Overall!$C$3:$C$389,MATCH(B876,Overall!$D$3:$D$389,0)),"No")</f>
        <v>No</v>
      </c>
      <c r="S876" s="93">
        <f t="shared" si="17"/>
        <v>1</v>
      </c>
      <c r="T876" s="136"/>
      <c r="U876" s="3" t="str">
        <f t="shared" si="18"/>
        <v/>
      </c>
      <c r="V876" s="3"/>
      <c r="W876" s="3">
        <f t="shared" si="8"/>
        <v>0</v>
      </c>
    </row>
    <row r="877" ht="15.75" customHeight="1">
      <c r="B877" s="3" t="str">
        <f>'idp Prjimp'!N872</f>
        <v/>
      </c>
      <c r="C877" s="3" t="str">
        <f>'idp Prjimp'!C872</f>
        <v>lb</v>
      </c>
      <c r="D877" s="3" t="str">
        <f>'idp Prjimp'!D872</f>
        <v>#N/A</v>
      </c>
      <c r="E877" s="3" t="str">
        <f>'idp Prjimp'!E872</f>
        <v>#N/A</v>
      </c>
      <c r="F877" s="3" t="str">
        <f>'idp Prjimp'!F872</f>
        <v>#N/A</v>
      </c>
      <c r="G877" s="3" t="str">
        <f>'idp Prjimp'!G872</f>
        <v>#N/A</v>
      </c>
      <c r="H877" s="3" t="str">
        <f>'idp Prjimp'!H872</f>
        <v>#N/A</v>
      </c>
      <c r="I877" s="3" t="str">
        <f>'idp Prjimp'!I872</f>
        <v>#N/A</v>
      </c>
      <c r="J877" s="3" t="str">
        <f>'idp Prjimp'!J872</f>
        <v>#N/A</v>
      </c>
      <c r="K877" s="3" t="str">
        <f>'idp Prjimp'!K872</f>
        <v>#N/A</v>
      </c>
      <c r="L877" s="3" t="str">
        <f>'idp Prjimp'!L872</f>
        <v/>
      </c>
      <c r="M877" s="3">
        <f t="shared" si="4"/>
        <v>0</v>
      </c>
      <c r="N877" s="3">
        <f t="shared" si="14"/>
        <v>0</v>
      </c>
      <c r="O877" s="3">
        <f t="shared" si="15"/>
        <v>0</v>
      </c>
      <c r="P877" s="100"/>
      <c r="Q877" s="3" t="str">
        <f t="shared" si="16"/>
        <v>#REF!</v>
      </c>
      <c r="R877" s="3" t="str">
        <f t="array" ref="R877">IFERROR(INDEX(Overall!$C$3:$C$389,MATCH(B877,Overall!$D$3:$D$389,0)),"No")</f>
        <v>No</v>
      </c>
      <c r="S877" s="93">
        <f t="shared" si="17"/>
        <v>1</v>
      </c>
      <c r="T877" s="136"/>
      <c r="U877" s="3" t="str">
        <f t="shared" si="18"/>
        <v/>
      </c>
      <c r="V877" s="3"/>
      <c r="W877" s="3">
        <f t="shared" si="8"/>
        <v>0</v>
      </c>
    </row>
    <row r="878" ht="15.75" customHeight="1">
      <c r="B878" s="3" t="str">
        <f>'idp Prjimp'!N873</f>
        <v/>
      </c>
      <c r="C878" s="3" t="str">
        <f>'idp Prjimp'!C873</f>
        <v>lb</v>
      </c>
      <c r="D878" s="3" t="str">
        <f>'idp Prjimp'!D873</f>
        <v>#N/A</v>
      </c>
      <c r="E878" s="3" t="str">
        <f>'idp Prjimp'!E873</f>
        <v>#N/A</v>
      </c>
      <c r="F878" s="3" t="str">
        <f>'idp Prjimp'!F873</f>
        <v>#N/A</v>
      </c>
      <c r="G878" s="3" t="str">
        <f>'idp Prjimp'!G873</f>
        <v>#N/A</v>
      </c>
      <c r="H878" s="3" t="str">
        <f>'idp Prjimp'!H873</f>
        <v>#N/A</v>
      </c>
      <c r="I878" s="3" t="str">
        <f>'idp Prjimp'!I873</f>
        <v>#N/A</v>
      </c>
      <c r="J878" s="3" t="str">
        <f>'idp Prjimp'!J873</f>
        <v>#N/A</v>
      </c>
      <c r="K878" s="3" t="str">
        <f>'idp Prjimp'!K873</f>
        <v>#N/A</v>
      </c>
      <c r="L878" s="3" t="str">
        <f>'idp Prjimp'!L873</f>
        <v/>
      </c>
      <c r="M878" s="3">
        <f t="shared" si="4"/>
        <v>0</v>
      </c>
      <c r="N878" s="3">
        <f t="shared" si="14"/>
        <v>0</v>
      </c>
      <c r="O878" s="3">
        <f t="shared" si="15"/>
        <v>0</v>
      </c>
      <c r="P878" s="100"/>
      <c r="Q878" s="3" t="str">
        <f t="shared" si="16"/>
        <v>#REF!</v>
      </c>
      <c r="R878" s="3" t="str">
        <f t="array" ref="R878">IFERROR(INDEX(Overall!$C$3:$C$389,MATCH(B878,Overall!$D$3:$D$389,0)),"No")</f>
        <v>No</v>
      </c>
      <c r="S878" s="93">
        <f t="shared" si="17"/>
        <v>1</v>
      </c>
      <c r="T878" s="136"/>
      <c r="U878" s="3" t="str">
        <f t="shared" si="18"/>
        <v/>
      </c>
      <c r="V878" s="3"/>
      <c r="W878" s="3">
        <f t="shared" si="8"/>
        <v>0</v>
      </c>
    </row>
    <row r="879" ht="15.75" customHeight="1">
      <c r="B879" s="3" t="str">
        <f>'idp Prjimp'!N874</f>
        <v/>
      </c>
      <c r="C879" s="3" t="str">
        <f>'idp Prjimp'!C874</f>
        <v>lb</v>
      </c>
      <c r="D879" s="3" t="str">
        <f>'idp Prjimp'!D874</f>
        <v>#N/A</v>
      </c>
      <c r="E879" s="3" t="str">
        <f>'idp Prjimp'!E874</f>
        <v>#N/A</v>
      </c>
      <c r="F879" s="3" t="str">
        <f>'idp Prjimp'!F874</f>
        <v>#N/A</v>
      </c>
      <c r="G879" s="3" t="str">
        <f>'idp Prjimp'!G874</f>
        <v>#N/A</v>
      </c>
      <c r="H879" s="3" t="str">
        <f>'idp Prjimp'!H874</f>
        <v>#N/A</v>
      </c>
      <c r="I879" s="3" t="str">
        <f>'idp Prjimp'!I874</f>
        <v>#N/A</v>
      </c>
      <c r="J879" s="3" t="str">
        <f>'idp Prjimp'!J874</f>
        <v>#N/A</v>
      </c>
      <c r="K879" s="3" t="str">
        <f>'idp Prjimp'!K874</f>
        <v>#N/A</v>
      </c>
      <c r="L879" s="3" t="str">
        <f>'idp Prjimp'!L874</f>
        <v/>
      </c>
      <c r="M879" s="3">
        <f t="shared" si="4"/>
        <v>0</v>
      </c>
      <c r="N879" s="3">
        <f t="shared" si="14"/>
        <v>0</v>
      </c>
      <c r="O879" s="3">
        <f t="shared" si="15"/>
        <v>0</v>
      </c>
      <c r="P879" s="100"/>
      <c r="Q879" s="3" t="str">
        <f t="shared" si="16"/>
        <v>#REF!</v>
      </c>
      <c r="R879" s="3" t="str">
        <f t="array" ref="R879">IFERROR(INDEX(Overall!$C$3:$C$389,MATCH(B879,Overall!$D$3:$D$389,0)),"No")</f>
        <v>No</v>
      </c>
      <c r="S879" s="93">
        <f t="shared" si="17"/>
        <v>1</v>
      </c>
      <c r="T879" s="136"/>
      <c r="U879" s="3" t="str">
        <f t="shared" si="18"/>
        <v/>
      </c>
      <c r="V879" s="3"/>
      <c r="W879" s="3">
        <f t="shared" si="8"/>
        <v>0</v>
      </c>
    </row>
    <row r="880" ht="15.75" customHeight="1">
      <c r="B880" s="3" t="str">
        <f>'idp Prjimp'!N875</f>
        <v/>
      </c>
      <c r="C880" s="3" t="str">
        <f>'idp Prjimp'!C875</f>
        <v>lb</v>
      </c>
      <c r="D880" s="3" t="str">
        <f>'idp Prjimp'!D875</f>
        <v>#N/A</v>
      </c>
      <c r="E880" s="3" t="str">
        <f>'idp Prjimp'!E875</f>
        <v>#N/A</v>
      </c>
      <c r="F880" s="3" t="str">
        <f>'idp Prjimp'!F875</f>
        <v>#N/A</v>
      </c>
      <c r="G880" s="3" t="str">
        <f>'idp Prjimp'!G875</f>
        <v>#N/A</v>
      </c>
      <c r="H880" s="3" t="str">
        <f>'idp Prjimp'!H875</f>
        <v>#N/A</v>
      </c>
      <c r="I880" s="3" t="str">
        <f>'idp Prjimp'!I875</f>
        <v>#N/A</v>
      </c>
      <c r="J880" s="3" t="str">
        <f>'idp Prjimp'!J875</f>
        <v>#N/A</v>
      </c>
      <c r="K880" s="3" t="str">
        <f>'idp Prjimp'!K875</f>
        <v>#N/A</v>
      </c>
      <c r="L880" s="3" t="str">
        <f>'idp Prjimp'!L875</f>
        <v/>
      </c>
      <c r="M880" s="3">
        <f t="shared" si="4"/>
        <v>0</v>
      </c>
      <c r="N880" s="3">
        <f t="shared" si="14"/>
        <v>0</v>
      </c>
      <c r="O880" s="3">
        <f t="shared" si="15"/>
        <v>0</v>
      </c>
      <c r="P880" s="100"/>
      <c r="Q880" s="3" t="str">
        <f t="shared" si="16"/>
        <v>#REF!</v>
      </c>
      <c r="R880" s="3" t="str">
        <f t="array" ref="R880">IFERROR(INDEX(Overall!$C$3:$C$389,MATCH(B880,Overall!$D$3:$D$389,0)),"No")</f>
        <v>No</v>
      </c>
      <c r="S880" s="93">
        <f t="shared" si="17"/>
        <v>1</v>
      </c>
      <c r="T880" s="136"/>
      <c r="U880" s="3" t="str">
        <f t="shared" si="18"/>
        <v/>
      </c>
      <c r="V880" s="3"/>
      <c r="W880" s="3">
        <f t="shared" si="8"/>
        <v>0</v>
      </c>
    </row>
    <row r="881" ht="15.75" customHeight="1">
      <c r="B881" s="3" t="str">
        <f>'idp Prjimp'!N876</f>
        <v/>
      </c>
      <c r="C881" s="3" t="str">
        <f>'idp Prjimp'!C876</f>
        <v>lb</v>
      </c>
      <c r="D881" s="3" t="str">
        <f>'idp Prjimp'!D876</f>
        <v>#N/A</v>
      </c>
      <c r="E881" s="3" t="str">
        <f>'idp Prjimp'!E876</f>
        <v>#N/A</v>
      </c>
      <c r="F881" s="3" t="str">
        <f>'idp Prjimp'!F876</f>
        <v>#N/A</v>
      </c>
      <c r="G881" s="3" t="str">
        <f>'idp Prjimp'!G876</f>
        <v>#N/A</v>
      </c>
      <c r="H881" s="3" t="str">
        <f>'idp Prjimp'!H876</f>
        <v>#N/A</v>
      </c>
      <c r="I881" s="3" t="str">
        <f>'idp Prjimp'!I876</f>
        <v>#N/A</v>
      </c>
      <c r="J881" s="3" t="str">
        <f>'idp Prjimp'!J876</f>
        <v>#N/A</v>
      </c>
      <c r="K881" s="3" t="str">
        <f>'idp Prjimp'!K876</f>
        <v>#N/A</v>
      </c>
      <c r="L881" s="3" t="str">
        <f>'idp Prjimp'!L876</f>
        <v/>
      </c>
      <c r="M881" s="3">
        <f t="shared" si="4"/>
        <v>0</v>
      </c>
      <c r="N881" s="3">
        <f t="shared" si="14"/>
        <v>0</v>
      </c>
      <c r="O881" s="3">
        <f t="shared" si="15"/>
        <v>0</v>
      </c>
      <c r="P881" s="100"/>
      <c r="Q881" s="3" t="str">
        <f t="shared" si="16"/>
        <v>#REF!</v>
      </c>
      <c r="R881" s="3" t="str">
        <f t="array" ref="R881">IFERROR(INDEX(Overall!$C$3:$C$389,MATCH(B881,Overall!$D$3:$D$389,0)),"No")</f>
        <v>No</v>
      </c>
      <c r="S881" s="93">
        <f t="shared" si="17"/>
        <v>1</v>
      </c>
      <c r="T881" s="136"/>
      <c r="U881" s="3" t="str">
        <f t="shared" si="18"/>
        <v/>
      </c>
      <c r="V881" s="3"/>
      <c r="W881" s="3">
        <f t="shared" si="8"/>
        <v>0</v>
      </c>
    </row>
    <row r="882" ht="15.75" customHeight="1">
      <c r="B882" s="3" t="str">
        <f>'idp Prjimp'!N877</f>
        <v/>
      </c>
      <c r="C882" s="3" t="str">
        <f>'idp Prjimp'!C877</f>
        <v>lb</v>
      </c>
      <c r="D882" s="3" t="str">
        <f>'idp Prjimp'!D877</f>
        <v>#N/A</v>
      </c>
      <c r="E882" s="3" t="str">
        <f>'idp Prjimp'!E877</f>
        <v>#N/A</v>
      </c>
      <c r="F882" s="3" t="str">
        <f>'idp Prjimp'!F877</f>
        <v>#N/A</v>
      </c>
      <c r="G882" s="3" t="str">
        <f>'idp Prjimp'!G877</f>
        <v>#N/A</v>
      </c>
      <c r="H882" s="3" t="str">
        <f>'idp Prjimp'!H877</f>
        <v>#N/A</v>
      </c>
      <c r="I882" s="3" t="str">
        <f>'idp Prjimp'!I877</f>
        <v>#N/A</v>
      </c>
      <c r="J882" s="3" t="str">
        <f>'idp Prjimp'!J877</f>
        <v>#N/A</v>
      </c>
      <c r="K882" s="3" t="str">
        <f>'idp Prjimp'!K877</f>
        <v>#N/A</v>
      </c>
      <c r="L882" s="3" t="str">
        <f>'idp Prjimp'!L877</f>
        <v/>
      </c>
      <c r="M882" s="3">
        <f t="shared" si="4"/>
        <v>0</v>
      </c>
      <c r="N882" s="3">
        <f t="shared" si="14"/>
        <v>0</v>
      </c>
      <c r="O882" s="3">
        <f t="shared" si="15"/>
        <v>0</v>
      </c>
      <c r="P882" s="100"/>
      <c r="Q882" s="3" t="str">
        <f t="shared" si="16"/>
        <v>#REF!</v>
      </c>
      <c r="R882" s="3" t="str">
        <f t="array" ref="R882">IFERROR(INDEX(Overall!$C$3:$C$389,MATCH(B882,Overall!$D$3:$D$389,0)),"No")</f>
        <v>No</v>
      </c>
      <c r="S882" s="93">
        <f t="shared" si="17"/>
        <v>1</v>
      </c>
      <c r="T882" s="136"/>
      <c r="U882" s="3" t="str">
        <f t="shared" si="18"/>
        <v/>
      </c>
      <c r="V882" s="3"/>
      <c r="W882" s="3">
        <f t="shared" si="8"/>
        <v>0</v>
      </c>
    </row>
    <row r="883" ht="15.75" customHeight="1">
      <c r="B883" s="3" t="str">
        <f>'idp Prjimp'!N878</f>
        <v/>
      </c>
      <c r="C883" s="3" t="str">
        <f>'idp Prjimp'!C878</f>
        <v>lb</v>
      </c>
      <c r="D883" s="3" t="str">
        <f>'idp Prjimp'!D878</f>
        <v>#N/A</v>
      </c>
      <c r="E883" s="3" t="str">
        <f>'idp Prjimp'!E878</f>
        <v>#N/A</v>
      </c>
      <c r="F883" s="3" t="str">
        <f>'idp Prjimp'!F878</f>
        <v>#N/A</v>
      </c>
      <c r="G883" s="3" t="str">
        <f>'idp Prjimp'!G878</f>
        <v>#N/A</v>
      </c>
      <c r="H883" s="3" t="str">
        <f>'idp Prjimp'!H878</f>
        <v>#N/A</v>
      </c>
      <c r="I883" s="3" t="str">
        <f>'idp Prjimp'!I878</f>
        <v>#N/A</v>
      </c>
      <c r="J883" s="3" t="str">
        <f>'idp Prjimp'!J878</f>
        <v>#N/A</v>
      </c>
      <c r="K883" s="3" t="str">
        <f>'idp Prjimp'!K878</f>
        <v>#N/A</v>
      </c>
      <c r="L883" s="3" t="str">
        <f>'idp Prjimp'!L878</f>
        <v/>
      </c>
      <c r="M883" s="3">
        <f t="shared" si="4"/>
        <v>0</v>
      </c>
      <c r="N883" s="3">
        <f t="shared" si="14"/>
        <v>0</v>
      </c>
      <c r="O883" s="3">
        <f t="shared" si="15"/>
        <v>0</v>
      </c>
      <c r="P883" s="100"/>
      <c r="Q883" s="3" t="str">
        <f t="shared" si="16"/>
        <v>#REF!</v>
      </c>
      <c r="R883" s="3" t="str">
        <f t="array" ref="R883">IFERROR(INDEX(Overall!$C$3:$C$389,MATCH(B883,Overall!$D$3:$D$389,0)),"No")</f>
        <v>No</v>
      </c>
      <c r="S883" s="93">
        <f t="shared" si="17"/>
        <v>1</v>
      </c>
      <c r="T883" s="136"/>
      <c r="U883" s="3" t="str">
        <f t="shared" si="18"/>
        <v/>
      </c>
      <c r="V883" s="3"/>
      <c r="W883" s="3">
        <f t="shared" si="8"/>
        <v>0</v>
      </c>
    </row>
    <row r="884" ht="15.75" customHeight="1">
      <c r="B884" s="3" t="str">
        <f>'idp Prjimp'!N879</f>
        <v/>
      </c>
      <c r="C884" s="3" t="str">
        <f>'idp Prjimp'!C879</f>
        <v>lb</v>
      </c>
      <c r="D884" s="3" t="str">
        <f>'idp Prjimp'!D879</f>
        <v>#N/A</v>
      </c>
      <c r="E884" s="3" t="str">
        <f>'idp Prjimp'!E879</f>
        <v>#N/A</v>
      </c>
      <c r="F884" s="3" t="str">
        <f>'idp Prjimp'!F879</f>
        <v>#N/A</v>
      </c>
      <c r="G884" s="3" t="str">
        <f>'idp Prjimp'!G879</f>
        <v>#N/A</v>
      </c>
      <c r="H884" s="3" t="str">
        <f>'idp Prjimp'!H879</f>
        <v>#N/A</v>
      </c>
      <c r="I884" s="3" t="str">
        <f>'idp Prjimp'!I879</f>
        <v>#N/A</v>
      </c>
      <c r="J884" s="3" t="str">
        <f>'idp Prjimp'!J879</f>
        <v>#N/A</v>
      </c>
      <c r="K884" s="3" t="str">
        <f>'idp Prjimp'!K879</f>
        <v>#N/A</v>
      </c>
      <c r="L884" s="3" t="str">
        <f>'idp Prjimp'!L879</f>
        <v/>
      </c>
      <c r="M884" s="3">
        <f t="shared" si="4"/>
        <v>0</v>
      </c>
      <c r="N884" s="3">
        <f t="shared" si="14"/>
        <v>0</v>
      </c>
      <c r="O884" s="3">
        <f t="shared" si="15"/>
        <v>0</v>
      </c>
      <c r="P884" s="100"/>
      <c r="Q884" s="3" t="str">
        <f t="shared" si="16"/>
        <v>#REF!</v>
      </c>
      <c r="R884" s="3" t="str">
        <f t="array" ref="R884">IFERROR(INDEX(Overall!$C$3:$C$389,MATCH(B884,Overall!$D$3:$D$389,0)),"No")</f>
        <v>No</v>
      </c>
      <c r="S884" s="93">
        <f t="shared" si="17"/>
        <v>1</v>
      </c>
      <c r="T884" s="136"/>
      <c r="U884" s="3" t="str">
        <f t="shared" si="18"/>
        <v/>
      </c>
      <c r="V884" s="3"/>
      <c r="W884" s="3">
        <f t="shared" si="8"/>
        <v>0</v>
      </c>
    </row>
    <row r="885" ht="15.75" customHeight="1">
      <c r="B885" s="3" t="str">
        <f>'idp Prjimp'!N880</f>
        <v/>
      </c>
      <c r="C885" s="3" t="str">
        <f>'idp Prjimp'!C880</f>
        <v>lb</v>
      </c>
      <c r="D885" s="3" t="str">
        <f>'idp Prjimp'!D880</f>
        <v>#N/A</v>
      </c>
      <c r="E885" s="3" t="str">
        <f>'idp Prjimp'!E880</f>
        <v>#N/A</v>
      </c>
      <c r="F885" s="3" t="str">
        <f>'idp Prjimp'!F880</f>
        <v>#N/A</v>
      </c>
      <c r="G885" s="3" t="str">
        <f>'idp Prjimp'!G880</f>
        <v>#N/A</v>
      </c>
      <c r="H885" s="3" t="str">
        <f>'idp Prjimp'!H880</f>
        <v>#N/A</v>
      </c>
      <c r="I885" s="3" t="str">
        <f>'idp Prjimp'!I880</f>
        <v>#N/A</v>
      </c>
      <c r="J885" s="3" t="str">
        <f>'idp Prjimp'!J880</f>
        <v>#N/A</v>
      </c>
      <c r="K885" s="3" t="str">
        <f>'idp Prjimp'!K880</f>
        <v>#N/A</v>
      </c>
      <c r="L885" s="3" t="str">
        <f>'idp Prjimp'!L880</f>
        <v/>
      </c>
      <c r="M885" s="3">
        <f t="shared" si="4"/>
        <v>0</v>
      </c>
      <c r="N885" s="3">
        <f t="shared" si="14"/>
        <v>0</v>
      </c>
      <c r="O885" s="3">
        <f t="shared" si="15"/>
        <v>0</v>
      </c>
      <c r="P885" s="100"/>
      <c r="Q885" s="3" t="str">
        <f t="shared" si="16"/>
        <v>#REF!</v>
      </c>
      <c r="R885" s="3" t="str">
        <f t="array" ref="R885">IFERROR(INDEX(Overall!$C$3:$C$389,MATCH(B885,Overall!$D$3:$D$389,0)),"No")</f>
        <v>No</v>
      </c>
      <c r="S885" s="93">
        <f t="shared" si="17"/>
        <v>1</v>
      </c>
      <c r="T885" s="136"/>
      <c r="U885" s="3" t="str">
        <f t="shared" si="18"/>
        <v/>
      </c>
      <c r="V885" s="3"/>
      <c r="W885" s="3">
        <f t="shared" si="8"/>
        <v>0</v>
      </c>
    </row>
    <row r="886" ht="15.75" customHeight="1">
      <c r="B886" s="3" t="str">
        <f>'idp Prjimp'!N881</f>
        <v/>
      </c>
      <c r="C886" s="3" t="str">
        <f>'idp Prjimp'!C881</f>
        <v>lb</v>
      </c>
      <c r="D886" s="3" t="str">
        <f>'idp Prjimp'!D881</f>
        <v>#N/A</v>
      </c>
      <c r="E886" s="3" t="str">
        <f>'idp Prjimp'!E881</f>
        <v>#N/A</v>
      </c>
      <c r="F886" s="3" t="str">
        <f>'idp Prjimp'!F881</f>
        <v>#N/A</v>
      </c>
      <c r="G886" s="3" t="str">
        <f>'idp Prjimp'!G881</f>
        <v>#N/A</v>
      </c>
      <c r="H886" s="3" t="str">
        <f>'idp Prjimp'!H881</f>
        <v>#N/A</v>
      </c>
      <c r="I886" s="3" t="str">
        <f>'idp Prjimp'!I881</f>
        <v>#N/A</v>
      </c>
      <c r="J886" s="3" t="str">
        <f>'idp Prjimp'!J881</f>
        <v>#N/A</v>
      </c>
      <c r="K886" s="3" t="str">
        <f>'idp Prjimp'!K881</f>
        <v>#N/A</v>
      </c>
      <c r="L886" s="3" t="str">
        <f>'idp Prjimp'!L881</f>
        <v/>
      </c>
      <c r="M886" s="3">
        <f t="shared" si="4"/>
        <v>0</v>
      </c>
      <c r="N886" s="3">
        <f t="shared" si="14"/>
        <v>0</v>
      </c>
      <c r="O886" s="3">
        <f t="shared" si="15"/>
        <v>0</v>
      </c>
      <c r="P886" s="100"/>
      <c r="Q886" s="3" t="str">
        <f t="shared" si="16"/>
        <v>#REF!</v>
      </c>
      <c r="R886" s="3" t="str">
        <f t="array" ref="R886">IFERROR(INDEX(Overall!$C$3:$C$389,MATCH(B886,Overall!$D$3:$D$389,0)),"No")</f>
        <v>No</v>
      </c>
      <c r="S886" s="93">
        <f t="shared" si="17"/>
        <v>1</v>
      </c>
      <c r="T886" s="136"/>
      <c r="U886" s="3" t="str">
        <f t="shared" si="18"/>
        <v/>
      </c>
      <c r="V886" s="3"/>
      <c r="W886" s="3">
        <f t="shared" si="8"/>
        <v>0</v>
      </c>
    </row>
    <row r="887" ht="15.75" customHeight="1">
      <c r="B887" s="3" t="str">
        <f>'idp Prjimp'!N882</f>
        <v/>
      </c>
      <c r="C887" s="3" t="str">
        <f>'idp Prjimp'!C882</f>
        <v>lb</v>
      </c>
      <c r="D887" s="3" t="str">
        <f>'idp Prjimp'!D882</f>
        <v>#N/A</v>
      </c>
      <c r="E887" s="3" t="str">
        <f>'idp Prjimp'!E882</f>
        <v>#N/A</v>
      </c>
      <c r="F887" s="3" t="str">
        <f>'idp Prjimp'!F882</f>
        <v>#N/A</v>
      </c>
      <c r="G887" s="3" t="str">
        <f>'idp Prjimp'!G882</f>
        <v>#N/A</v>
      </c>
      <c r="H887" s="3" t="str">
        <f>'idp Prjimp'!H882</f>
        <v>#N/A</v>
      </c>
      <c r="I887" s="3" t="str">
        <f>'idp Prjimp'!I882</f>
        <v>#N/A</v>
      </c>
      <c r="J887" s="3" t="str">
        <f>'idp Prjimp'!J882</f>
        <v>#N/A</v>
      </c>
      <c r="K887" s="3" t="str">
        <f>'idp Prjimp'!K882</f>
        <v>#N/A</v>
      </c>
      <c r="L887" s="3" t="str">
        <f>'idp Prjimp'!L882</f>
        <v/>
      </c>
      <c r="M887" s="3">
        <f t="shared" si="4"/>
        <v>0</v>
      </c>
      <c r="N887" s="3">
        <f t="shared" si="14"/>
        <v>0</v>
      </c>
      <c r="O887" s="3">
        <f t="shared" si="15"/>
        <v>0</v>
      </c>
      <c r="P887" s="100"/>
      <c r="Q887" s="3" t="str">
        <f t="shared" si="16"/>
        <v>#REF!</v>
      </c>
      <c r="R887" s="3" t="str">
        <f t="array" ref="R887">IFERROR(INDEX(Overall!$C$3:$C$389,MATCH(B887,Overall!$D$3:$D$389,0)),"No")</f>
        <v>No</v>
      </c>
      <c r="S887" s="93">
        <f t="shared" si="17"/>
        <v>1</v>
      </c>
      <c r="T887" s="136"/>
      <c r="U887" s="3" t="str">
        <f t="shared" si="18"/>
        <v/>
      </c>
      <c r="V887" s="3"/>
      <c r="W887" s="3">
        <f t="shared" si="8"/>
        <v>0</v>
      </c>
    </row>
    <row r="888" ht="15.75" customHeight="1">
      <c r="B888" s="3" t="str">
        <f>'idp Prjimp'!N883</f>
        <v/>
      </c>
      <c r="C888" s="3" t="str">
        <f>'idp Prjimp'!C883</f>
        <v>lb</v>
      </c>
      <c r="D888" s="3" t="str">
        <f>'idp Prjimp'!D883</f>
        <v>#N/A</v>
      </c>
      <c r="E888" s="3" t="str">
        <f>'idp Prjimp'!E883</f>
        <v>#N/A</v>
      </c>
      <c r="F888" s="3" t="str">
        <f>'idp Prjimp'!F883</f>
        <v>#N/A</v>
      </c>
      <c r="G888" s="3" t="str">
        <f>'idp Prjimp'!G883</f>
        <v>#N/A</v>
      </c>
      <c r="H888" s="3" t="str">
        <f>'idp Prjimp'!H883</f>
        <v>#N/A</v>
      </c>
      <c r="I888" s="3" t="str">
        <f>'idp Prjimp'!I883</f>
        <v>#N/A</v>
      </c>
      <c r="J888" s="3" t="str">
        <f>'idp Prjimp'!J883</f>
        <v>#N/A</v>
      </c>
      <c r="K888" s="3" t="str">
        <f>'idp Prjimp'!K883</f>
        <v>#N/A</v>
      </c>
      <c r="L888" s="3" t="str">
        <f>'idp Prjimp'!L883</f>
        <v/>
      </c>
      <c r="M888" s="3">
        <f t="shared" si="4"/>
        <v>0</v>
      </c>
      <c r="N888" s="3">
        <f t="shared" si="14"/>
        <v>0</v>
      </c>
      <c r="O888" s="3">
        <f t="shared" si="15"/>
        <v>0</v>
      </c>
      <c r="P888" s="100"/>
      <c r="Q888" s="3" t="str">
        <f t="shared" si="16"/>
        <v>#REF!</v>
      </c>
      <c r="R888" s="3" t="str">
        <f t="array" ref="R888">IFERROR(INDEX(Overall!$C$3:$C$389,MATCH(B888,Overall!$D$3:$D$389,0)),"No")</f>
        <v>No</v>
      </c>
      <c r="S888" s="93">
        <f t="shared" si="17"/>
        <v>1</v>
      </c>
      <c r="T888" s="136"/>
      <c r="U888" s="3" t="str">
        <f t="shared" si="18"/>
        <v/>
      </c>
      <c r="V888" s="3"/>
      <c r="W888" s="3">
        <f t="shared" si="8"/>
        <v>0</v>
      </c>
    </row>
    <row r="889" ht="15.75" customHeight="1">
      <c r="B889" s="3" t="str">
        <f>'idp Prjimp'!N884</f>
        <v/>
      </c>
      <c r="C889" s="3" t="str">
        <f>'idp Prjimp'!C884</f>
        <v>lb</v>
      </c>
      <c r="D889" s="3" t="str">
        <f>'idp Prjimp'!D884</f>
        <v>#N/A</v>
      </c>
      <c r="E889" s="3" t="str">
        <f>'idp Prjimp'!E884</f>
        <v>#N/A</v>
      </c>
      <c r="F889" s="3" t="str">
        <f>'idp Prjimp'!F884</f>
        <v>#N/A</v>
      </c>
      <c r="G889" s="3" t="str">
        <f>'idp Prjimp'!G884</f>
        <v>#N/A</v>
      </c>
      <c r="H889" s="3" t="str">
        <f>'idp Prjimp'!H884</f>
        <v>#N/A</v>
      </c>
      <c r="I889" s="3" t="str">
        <f>'idp Prjimp'!I884</f>
        <v>#N/A</v>
      </c>
      <c r="J889" s="3" t="str">
        <f>'idp Prjimp'!J884</f>
        <v>#N/A</v>
      </c>
      <c r="K889" s="3" t="str">
        <f>'idp Prjimp'!K884</f>
        <v>#N/A</v>
      </c>
      <c r="L889" s="3" t="str">
        <f>'idp Prjimp'!L884</f>
        <v/>
      </c>
      <c r="M889" s="3">
        <f t="shared" si="4"/>
        <v>0</v>
      </c>
      <c r="N889" s="3">
        <f t="shared" si="14"/>
        <v>0</v>
      </c>
      <c r="O889" s="3">
        <f t="shared" si="15"/>
        <v>0</v>
      </c>
      <c r="P889" s="100"/>
      <c r="Q889" s="3" t="str">
        <f t="shared" si="16"/>
        <v>#REF!</v>
      </c>
      <c r="R889" s="3" t="str">
        <f t="array" ref="R889">IFERROR(INDEX(Overall!$C$3:$C$389,MATCH(B889,Overall!$D$3:$D$389,0)),"No")</f>
        <v>No</v>
      </c>
      <c r="S889" s="93">
        <f t="shared" si="17"/>
        <v>1</v>
      </c>
      <c r="T889" s="136"/>
      <c r="U889" s="3" t="str">
        <f t="shared" si="18"/>
        <v/>
      </c>
      <c r="V889" s="3"/>
      <c r="W889" s="3">
        <f t="shared" si="8"/>
        <v>0</v>
      </c>
    </row>
    <row r="890" ht="15.75" customHeight="1">
      <c r="B890" s="3" t="str">
        <f>'idp Prjimp'!N885</f>
        <v/>
      </c>
      <c r="C890" s="3" t="str">
        <f>'idp Prjimp'!C885</f>
        <v>lb</v>
      </c>
      <c r="D890" s="3" t="str">
        <f>'idp Prjimp'!D885</f>
        <v>#N/A</v>
      </c>
      <c r="E890" s="3" t="str">
        <f>'idp Prjimp'!E885</f>
        <v>#N/A</v>
      </c>
      <c r="F890" s="3" t="str">
        <f>'idp Prjimp'!F885</f>
        <v>#N/A</v>
      </c>
      <c r="G890" s="3" t="str">
        <f>'idp Prjimp'!G885</f>
        <v>#N/A</v>
      </c>
      <c r="H890" s="3" t="str">
        <f>'idp Prjimp'!H885</f>
        <v>#N/A</v>
      </c>
      <c r="I890" s="3" t="str">
        <f>'idp Prjimp'!I885</f>
        <v>#N/A</v>
      </c>
      <c r="J890" s="3" t="str">
        <f>'idp Prjimp'!J885</f>
        <v>#N/A</v>
      </c>
      <c r="K890" s="3" t="str">
        <f>'idp Prjimp'!K885</f>
        <v>#N/A</v>
      </c>
      <c r="L890" s="3" t="str">
        <f>'idp Prjimp'!L885</f>
        <v/>
      </c>
      <c r="M890" s="3">
        <f t="shared" si="4"/>
        <v>0</v>
      </c>
      <c r="N890" s="3">
        <f t="shared" si="14"/>
        <v>0</v>
      </c>
      <c r="O890" s="3">
        <f t="shared" si="15"/>
        <v>0</v>
      </c>
      <c r="P890" s="100"/>
      <c r="Q890" s="3" t="str">
        <f t="shared" si="16"/>
        <v>#REF!</v>
      </c>
      <c r="R890" s="3" t="str">
        <f t="array" ref="R890">IFERROR(INDEX(Overall!$C$3:$C$389,MATCH(B890,Overall!$D$3:$D$389,0)),"No")</f>
        <v>No</v>
      </c>
      <c r="S890" s="93">
        <f t="shared" si="17"/>
        <v>1</v>
      </c>
      <c r="T890" s="136"/>
      <c r="U890" s="3" t="str">
        <f t="shared" si="18"/>
        <v/>
      </c>
      <c r="V890" s="3"/>
      <c r="W890" s="3">
        <f t="shared" si="8"/>
        <v>0</v>
      </c>
    </row>
    <row r="891" ht="15.75" customHeight="1">
      <c r="B891" s="3" t="str">
        <f>'idp Prjimp'!N886</f>
        <v/>
      </c>
      <c r="C891" s="3" t="str">
        <f>'idp Prjimp'!C886</f>
        <v>lb</v>
      </c>
      <c r="D891" s="3" t="str">
        <f>'idp Prjimp'!D886</f>
        <v>#N/A</v>
      </c>
      <c r="E891" s="3" t="str">
        <f>'idp Prjimp'!E886</f>
        <v>#N/A</v>
      </c>
      <c r="F891" s="3" t="str">
        <f>'idp Prjimp'!F886</f>
        <v>#N/A</v>
      </c>
      <c r="G891" s="3" t="str">
        <f>'idp Prjimp'!G886</f>
        <v>#N/A</v>
      </c>
      <c r="H891" s="3" t="str">
        <f>'idp Prjimp'!H886</f>
        <v>#N/A</v>
      </c>
      <c r="I891" s="3" t="str">
        <f>'idp Prjimp'!I886</f>
        <v>#N/A</v>
      </c>
      <c r="J891" s="3" t="str">
        <f>'idp Prjimp'!J886</f>
        <v>#N/A</v>
      </c>
      <c r="K891" s="3" t="str">
        <f>'idp Prjimp'!K886</f>
        <v>#N/A</v>
      </c>
      <c r="L891" s="3" t="str">
        <f>'idp Prjimp'!L886</f>
        <v/>
      </c>
      <c r="M891" s="3">
        <f t="shared" si="4"/>
        <v>0</v>
      </c>
      <c r="N891" s="3">
        <f t="shared" si="14"/>
        <v>0</v>
      </c>
      <c r="O891" s="3">
        <f t="shared" si="15"/>
        <v>0</v>
      </c>
      <c r="P891" s="100"/>
      <c r="Q891" s="3" t="str">
        <f t="shared" si="16"/>
        <v>#REF!</v>
      </c>
      <c r="R891" s="3" t="str">
        <f t="array" ref="R891">IFERROR(INDEX(Overall!$C$3:$C$389,MATCH(B891,Overall!$D$3:$D$389,0)),"No")</f>
        <v>No</v>
      </c>
      <c r="S891" s="93">
        <f t="shared" si="17"/>
        <v>1</v>
      </c>
      <c r="T891" s="136"/>
      <c r="U891" s="3" t="str">
        <f t="shared" si="18"/>
        <v/>
      </c>
      <c r="V891" s="3"/>
      <c r="W891" s="3">
        <f t="shared" si="8"/>
        <v>0</v>
      </c>
    </row>
    <row r="892" ht="15.75" customHeight="1">
      <c r="B892" s="3" t="str">
        <f>'idp Prjimp'!N887</f>
        <v/>
      </c>
      <c r="C892" s="3" t="str">
        <f>'idp Prjimp'!C887</f>
        <v>lb</v>
      </c>
      <c r="D892" s="3" t="str">
        <f>'idp Prjimp'!D887</f>
        <v>#N/A</v>
      </c>
      <c r="E892" s="3" t="str">
        <f>'idp Prjimp'!E887</f>
        <v>#N/A</v>
      </c>
      <c r="F892" s="3" t="str">
        <f>'idp Prjimp'!F887</f>
        <v>#N/A</v>
      </c>
      <c r="G892" s="3" t="str">
        <f>'idp Prjimp'!G887</f>
        <v>#N/A</v>
      </c>
      <c r="H892" s="3" t="str">
        <f>'idp Prjimp'!H887</f>
        <v>#N/A</v>
      </c>
      <c r="I892" s="3" t="str">
        <f>'idp Prjimp'!I887</f>
        <v>#N/A</v>
      </c>
      <c r="J892" s="3" t="str">
        <f>'idp Prjimp'!J887</f>
        <v>#N/A</v>
      </c>
      <c r="K892" s="3" t="str">
        <f>'idp Prjimp'!K887</f>
        <v>#N/A</v>
      </c>
      <c r="L892" s="3" t="str">
        <f>'idp Prjimp'!L887</f>
        <v/>
      </c>
      <c r="M892" s="3">
        <f t="shared" si="4"/>
        <v>0</v>
      </c>
      <c r="N892" s="3">
        <f t="shared" si="14"/>
        <v>0</v>
      </c>
      <c r="O892" s="3">
        <f t="shared" si="15"/>
        <v>0</v>
      </c>
      <c r="P892" s="100"/>
      <c r="Q892" s="3" t="str">
        <f t="shared" si="16"/>
        <v>#REF!</v>
      </c>
      <c r="R892" s="3" t="str">
        <f t="array" ref="R892">IFERROR(INDEX(Overall!$C$3:$C$389,MATCH(B892,Overall!$D$3:$D$389,0)),"No")</f>
        <v>No</v>
      </c>
      <c r="S892" s="93">
        <f t="shared" si="17"/>
        <v>1</v>
      </c>
      <c r="T892" s="136"/>
      <c r="U892" s="3" t="str">
        <f t="shared" si="18"/>
        <v/>
      </c>
      <c r="V892" s="3"/>
      <c r="W892" s="3">
        <f t="shared" si="8"/>
        <v>0</v>
      </c>
    </row>
    <row r="893" ht="15.75" customHeight="1">
      <c r="B893" s="3" t="str">
        <f>'idp Prjimp'!N888</f>
        <v/>
      </c>
      <c r="C893" s="3" t="str">
        <f>'idp Prjimp'!C888</f>
        <v>lb</v>
      </c>
      <c r="D893" s="3" t="str">
        <f>'idp Prjimp'!D888</f>
        <v>#N/A</v>
      </c>
      <c r="E893" s="3" t="str">
        <f>'idp Prjimp'!E888</f>
        <v>#N/A</v>
      </c>
      <c r="F893" s="3" t="str">
        <f>'idp Prjimp'!F888</f>
        <v>#N/A</v>
      </c>
      <c r="G893" s="3" t="str">
        <f>'idp Prjimp'!G888</f>
        <v>#N/A</v>
      </c>
      <c r="H893" s="3" t="str">
        <f>'idp Prjimp'!H888</f>
        <v>#N/A</v>
      </c>
      <c r="I893" s="3" t="str">
        <f>'idp Prjimp'!I888</f>
        <v>#N/A</v>
      </c>
      <c r="J893" s="3" t="str">
        <f>'idp Prjimp'!J888</f>
        <v>#N/A</v>
      </c>
      <c r="K893" s="3" t="str">
        <f>'idp Prjimp'!K888</f>
        <v>#N/A</v>
      </c>
      <c r="L893" s="3" t="str">
        <f>'idp Prjimp'!L888</f>
        <v/>
      </c>
      <c r="M893" s="3">
        <f t="shared" si="4"/>
        <v>0</v>
      </c>
      <c r="N893" s="3">
        <f t="shared" si="14"/>
        <v>0</v>
      </c>
      <c r="O893" s="3">
        <f t="shared" si="15"/>
        <v>0</v>
      </c>
      <c r="P893" s="100"/>
      <c r="Q893" s="3" t="str">
        <f t="shared" si="16"/>
        <v>#REF!</v>
      </c>
      <c r="R893" s="3" t="str">
        <f t="array" ref="R893">IFERROR(INDEX(Overall!$C$3:$C$389,MATCH(B893,Overall!$D$3:$D$389,0)),"No")</f>
        <v>No</v>
      </c>
      <c r="S893" s="93">
        <f t="shared" si="17"/>
        <v>1</v>
      </c>
      <c r="T893" s="136"/>
      <c r="U893" s="3" t="str">
        <f t="shared" si="18"/>
        <v/>
      </c>
      <c r="V893" s="3"/>
      <c r="W893" s="3">
        <f t="shared" si="8"/>
        <v>0</v>
      </c>
    </row>
    <row r="894" ht="15.75" customHeight="1">
      <c r="B894" s="3" t="str">
        <f>'idp Prjimp'!N889</f>
        <v/>
      </c>
      <c r="C894" s="3" t="str">
        <f>'idp Prjimp'!C889</f>
        <v>lb</v>
      </c>
      <c r="D894" s="3" t="str">
        <f>'idp Prjimp'!D889</f>
        <v>#N/A</v>
      </c>
      <c r="E894" s="3" t="str">
        <f>'idp Prjimp'!E889</f>
        <v>#N/A</v>
      </c>
      <c r="F894" s="3" t="str">
        <f>'idp Prjimp'!F889</f>
        <v>#N/A</v>
      </c>
      <c r="G894" s="3" t="str">
        <f>'idp Prjimp'!G889</f>
        <v>#N/A</v>
      </c>
      <c r="H894" s="3" t="str">
        <f>'idp Prjimp'!H889</f>
        <v>#N/A</v>
      </c>
      <c r="I894" s="3" t="str">
        <f>'idp Prjimp'!I889</f>
        <v>#N/A</v>
      </c>
      <c r="J894" s="3" t="str">
        <f>'idp Prjimp'!J889</f>
        <v>#N/A</v>
      </c>
      <c r="K894" s="3" t="str">
        <f>'idp Prjimp'!K889</f>
        <v>#N/A</v>
      </c>
      <c r="L894" s="3" t="str">
        <f>'idp Prjimp'!L889</f>
        <v/>
      </c>
      <c r="M894" s="3">
        <f t="shared" si="4"/>
        <v>0</v>
      </c>
      <c r="N894" s="3">
        <f t="shared" si="14"/>
        <v>0</v>
      </c>
      <c r="O894" s="3">
        <f t="shared" si="15"/>
        <v>0</v>
      </c>
      <c r="P894" s="100"/>
      <c r="Q894" s="3" t="str">
        <f t="shared" si="16"/>
        <v>#REF!</v>
      </c>
      <c r="R894" s="3" t="str">
        <f t="array" ref="R894">IFERROR(INDEX(Overall!$C$3:$C$389,MATCH(B894,Overall!$D$3:$D$389,0)),"No")</f>
        <v>No</v>
      </c>
      <c r="S894" s="93">
        <f t="shared" si="17"/>
        <v>1</v>
      </c>
      <c r="T894" s="136"/>
      <c r="U894" s="3" t="str">
        <f t="shared" si="18"/>
        <v/>
      </c>
      <c r="V894" s="3"/>
      <c r="W894" s="3">
        <f t="shared" si="8"/>
        <v>0</v>
      </c>
    </row>
    <row r="895" ht="15.75" customHeight="1">
      <c r="B895" s="3" t="str">
        <f>'idp Prjimp'!N890</f>
        <v/>
      </c>
      <c r="C895" s="3" t="str">
        <f>'idp Prjimp'!C890</f>
        <v>lb</v>
      </c>
      <c r="D895" s="3" t="str">
        <f>'idp Prjimp'!D890</f>
        <v>#N/A</v>
      </c>
      <c r="E895" s="3" t="str">
        <f>'idp Prjimp'!E890</f>
        <v>#N/A</v>
      </c>
      <c r="F895" s="3" t="str">
        <f>'idp Prjimp'!F890</f>
        <v>#N/A</v>
      </c>
      <c r="G895" s="3" t="str">
        <f>'idp Prjimp'!G890</f>
        <v>#N/A</v>
      </c>
      <c r="H895" s="3" t="str">
        <f>'idp Prjimp'!H890</f>
        <v>#N/A</v>
      </c>
      <c r="I895" s="3" t="str">
        <f>'idp Prjimp'!I890</f>
        <v>#N/A</v>
      </c>
      <c r="J895" s="3" t="str">
        <f>'idp Prjimp'!J890</f>
        <v>#N/A</v>
      </c>
      <c r="K895" s="3" t="str">
        <f>'idp Prjimp'!K890</f>
        <v>#N/A</v>
      </c>
      <c r="L895" s="3" t="str">
        <f>'idp Prjimp'!L890</f>
        <v/>
      </c>
      <c r="M895" s="3">
        <f t="shared" si="4"/>
        <v>0</v>
      </c>
      <c r="N895" s="3">
        <f t="shared" si="14"/>
        <v>0</v>
      </c>
      <c r="O895" s="3">
        <f t="shared" si="15"/>
        <v>0</v>
      </c>
      <c r="P895" s="100"/>
      <c r="Q895" s="3" t="str">
        <f t="shared" si="16"/>
        <v>#REF!</v>
      </c>
      <c r="R895" s="3" t="str">
        <f t="array" ref="R895">IFERROR(INDEX(Overall!$C$3:$C$389,MATCH(B895,Overall!$D$3:$D$389,0)),"No")</f>
        <v>No</v>
      </c>
      <c r="S895" s="93">
        <f t="shared" si="17"/>
        <v>1</v>
      </c>
      <c r="T895" s="136"/>
      <c r="U895" s="3" t="str">
        <f t="shared" si="18"/>
        <v/>
      </c>
      <c r="V895" s="3"/>
      <c r="W895" s="3">
        <f t="shared" si="8"/>
        <v>0</v>
      </c>
    </row>
    <row r="896" ht="15.75" customHeight="1">
      <c r="B896" s="3" t="str">
        <f>'idp Prjimp'!N891</f>
        <v/>
      </c>
      <c r="C896" s="3" t="str">
        <f>'idp Prjimp'!C891</f>
        <v>lb</v>
      </c>
      <c r="D896" s="3" t="str">
        <f>'idp Prjimp'!D891</f>
        <v>#N/A</v>
      </c>
      <c r="E896" s="3" t="str">
        <f>'idp Prjimp'!E891</f>
        <v>#N/A</v>
      </c>
      <c r="F896" s="3" t="str">
        <f>'idp Prjimp'!F891</f>
        <v>#N/A</v>
      </c>
      <c r="G896" s="3" t="str">
        <f>'idp Prjimp'!G891</f>
        <v>#N/A</v>
      </c>
      <c r="H896" s="3" t="str">
        <f>'idp Prjimp'!H891</f>
        <v>#N/A</v>
      </c>
      <c r="I896" s="3" t="str">
        <f>'idp Prjimp'!I891</f>
        <v>#N/A</v>
      </c>
      <c r="J896" s="3" t="str">
        <f>'idp Prjimp'!J891</f>
        <v>#N/A</v>
      </c>
      <c r="K896" s="3" t="str">
        <f>'idp Prjimp'!K891</f>
        <v>#N/A</v>
      </c>
      <c r="L896" s="3" t="str">
        <f>'idp Prjimp'!L891</f>
        <v/>
      </c>
      <c r="M896" s="3">
        <f t="shared" si="4"/>
        <v>0</v>
      </c>
      <c r="N896" s="3">
        <f t="shared" si="14"/>
        <v>0</v>
      </c>
      <c r="O896" s="3">
        <f t="shared" si="15"/>
        <v>0</v>
      </c>
      <c r="P896" s="100"/>
      <c r="Q896" s="3" t="str">
        <f t="shared" si="16"/>
        <v>#REF!</v>
      </c>
      <c r="R896" s="3" t="str">
        <f t="array" ref="R896">IFERROR(INDEX(Overall!$C$3:$C$389,MATCH(B896,Overall!$D$3:$D$389,0)),"No")</f>
        <v>No</v>
      </c>
      <c r="S896" s="93">
        <f t="shared" si="17"/>
        <v>1</v>
      </c>
      <c r="T896" s="136"/>
      <c r="U896" s="3" t="str">
        <f t="shared" si="18"/>
        <v/>
      </c>
      <c r="V896" s="3"/>
      <c r="W896" s="3">
        <f t="shared" si="8"/>
        <v>0</v>
      </c>
    </row>
    <row r="897" ht="15.75" customHeight="1">
      <c r="B897" s="3" t="str">
        <f>'idp Prjimp'!N892</f>
        <v/>
      </c>
      <c r="C897" s="3" t="str">
        <f>'idp Prjimp'!C892</f>
        <v>lb</v>
      </c>
      <c r="D897" s="3" t="str">
        <f>'idp Prjimp'!D892</f>
        <v>#N/A</v>
      </c>
      <c r="E897" s="3" t="str">
        <f>'idp Prjimp'!E892</f>
        <v>#N/A</v>
      </c>
      <c r="F897" s="3" t="str">
        <f>'idp Prjimp'!F892</f>
        <v>#N/A</v>
      </c>
      <c r="G897" s="3" t="str">
        <f>'idp Prjimp'!G892</f>
        <v>#N/A</v>
      </c>
      <c r="H897" s="3" t="str">
        <f>'idp Prjimp'!H892</f>
        <v>#N/A</v>
      </c>
      <c r="I897" s="3" t="str">
        <f>'idp Prjimp'!I892</f>
        <v>#N/A</v>
      </c>
      <c r="J897" s="3" t="str">
        <f>'idp Prjimp'!J892</f>
        <v>#N/A</v>
      </c>
      <c r="K897" s="3" t="str">
        <f>'idp Prjimp'!K892</f>
        <v>#N/A</v>
      </c>
      <c r="L897" s="3" t="str">
        <f>'idp Prjimp'!L892</f>
        <v/>
      </c>
      <c r="M897" s="3">
        <f t="shared" si="4"/>
        <v>0</v>
      </c>
      <c r="N897" s="3">
        <f t="shared" si="14"/>
        <v>0</v>
      </c>
      <c r="O897" s="3">
        <f t="shared" si="15"/>
        <v>0</v>
      </c>
      <c r="P897" s="100"/>
      <c r="Q897" s="3" t="str">
        <f t="shared" si="16"/>
        <v>#REF!</v>
      </c>
      <c r="R897" s="3" t="str">
        <f t="array" ref="R897">IFERROR(INDEX(Overall!$C$3:$C$389,MATCH(B897,Overall!$D$3:$D$389,0)),"No")</f>
        <v>No</v>
      </c>
      <c r="S897" s="93">
        <f t="shared" si="17"/>
        <v>1</v>
      </c>
      <c r="T897" s="136"/>
      <c r="U897" s="3" t="str">
        <f t="shared" si="18"/>
        <v/>
      </c>
      <c r="V897" s="3"/>
      <c r="W897" s="3">
        <f t="shared" si="8"/>
        <v>0</v>
      </c>
    </row>
    <row r="898" ht="15.75" customHeight="1">
      <c r="B898" s="3" t="str">
        <f>'idp Prjimp'!N893</f>
        <v/>
      </c>
      <c r="C898" s="3" t="str">
        <f>'idp Prjimp'!C893</f>
        <v>lb</v>
      </c>
      <c r="D898" s="3" t="str">
        <f>'idp Prjimp'!D893</f>
        <v>#N/A</v>
      </c>
      <c r="E898" s="3" t="str">
        <f>'idp Prjimp'!E893</f>
        <v>#N/A</v>
      </c>
      <c r="F898" s="3" t="str">
        <f>'idp Prjimp'!F893</f>
        <v>#N/A</v>
      </c>
      <c r="G898" s="3" t="str">
        <f>'idp Prjimp'!G893</f>
        <v>#N/A</v>
      </c>
      <c r="H898" s="3" t="str">
        <f>'idp Prjimp'!H893</f>
        <v>#N/A</v>
      </c>
      <c r="I898" s="3" t="str">
        <f>'idp Prjimp'!I893</f>
        <v>#N/A</v>
      </c>
      <c r="J898" s="3" t="str">
        <f>'idp Prjimp'!J893</f>
        <v>#N/A</v>
      </c>
      <c r="K898" s="3" t="str">
        <f>'idp Prjimp'!K893</f>
        <v>#N/A</v>
      </c>
      <c r="L898" s="3" t="str">
        <f>'idp Prjimp'!L893</f>
        <v/>
      </c>
      <c r="M898" s="3">
        <f t="shared" si="4"/>
        <v>0</v>
      </c>
      <c r="N898" s="3">
        <f t="shared" si="14"/>
        <v>0</v>
      </c>
      <c r="O898" s="3">
        <f t="shared" si="15"/>
        <v>0</v>
      </c>
      <c r="P898" s="100"/>
      <c r="Q898" s="3" t="str">
        <f t="shared" si="16"/>
        <v>#REF!</v>
      </c>
      <c r="R898" s="3" t="str">
        <f t="array" ref="R898">IFERROR(INDEX(Overall!$C$3:$C$389,MATCH(B898,Overall!$D$3:$D$389,0)),"No")</f>
        <v>No</v>
      </c>
      <c r="S898" s="93">
        <f t="shared" si="17"/>
        <v>1</v>
      </c>
      <c r="T898" s="136"/>
      <c r="U898" s="3" t="str">
        <f t="shared" si="18"/>
        <v/>
      </c>
      <c r="V898" s="3"/>
      <c r="W898" s="3">
        <f t="shared" si="8"/>
        <v>0</v>
      </c>
    </row>
    <row r="899" ht="15.75" customHeight="1">
      <c r="B899" s="3" t="str">
        <f>'idp Prjimp'!N894</f>
        <v/>
      </c>
      <c r="C899" s="3" t="str">
        <f>'idp Prjimp'!C894</f>
        <v>lb</v>
      </c>
      <c r="D899" s="3" t="str">
        <f>'idp Prjimp'!D894</f>
        <v>#N/A</v>
      </c>
      <c r="E899" s="3" t="str">
        <f>'idp Prjimp'!E894</f>
        <v>#N/A</v>
      </c>
      <c r="F899" s="3" t="str">
        <f>'idp Prjimp'!F894</f>
        <v>#N/A</v>
      </c>
      <c r="G899" s="3" t="str">
        <f>'idp Prjimp'!G894</f>
        <v>#N/A</v>
      </c>
      <c r="H899" s="3" t="str">
        <f>'idp Prjimp'!H894</f>
        <v>#N/A</v>
      </c>
      <c r="I899" s="3" t="str">
        <f>'idp Prjimp'!I894</f>
        <v>#N/A</v>
      </c>
      <c r="J899" s="3" t="str">
        <f>'idp Prjimp'!J894</f>
        <v>#N/A</v>
      </c>
      <c r="K899" s="3" t="str">
        <f>'idp Prjimp'!K894</f>
        <v>#N/A</v>
      </c>
      <c r="L899" s="3" t="str">
        <f>'idp Prjimp'!L894</f>
        <v/>
      </c>
      <c r="M899" s="3">
        <f t="shared" si="4"/>
        <v>0</v>
      </c>
      <c r="N899" s="3">
        <f t="shared" si="14"/>
        <v>0</v>
      </c>
      <c r="O899" s="3">
        <f t="shared" si="15"/>
        <v>0</v>
      </c>
      <c r="P899" s="100"/>
      <c r="Q899" s="3" t="str">
        <f t="shared" si="16"/>
        <v>#REF!</v>
      </c>
      <c r="R899" s="3" t="str">
        <f t="array" ref="R899">IFERROR(INDEX(Overall!$C$3:$C$389,MATCH(B899,Overall!$D$3:$D$389,0)),"No")</f>
        <v>No</v>
      </c>
      <c r="S899" s="93">
        <f t="shared" si="17"/>
        <v>1</v>
      </c>
      <c r="T899" s="136"/>
      <c r="U899" s="3" t="str">
        <f t="shared" si="18"/>
        <v/>
      </c>
      <c r="V899" s="3"/>
      <c r="W899" s="3">
        <f t="shared" si="8"/>
        <v>0</v>
      </c>
    </row>
    <row r="900" ht="15.75" customHeight="1">
      <c r="B900" s="3" t="str">
        <f>'idp Prjimp'!N895</f>
        <v/>
      </c>
      <c r="C900" s="3" t="str">
        <f>'idp Prjimp'!C895</f>
        <v>lb</v>
      </c>
      <c r="D900" s="3" t="str">
        <f>'idp Prjimp'!D895</f>
        <v>#N/A</v>
      </c>
      <c r="E900" s="3" t="str">
        <f>'idp Prjimp'!E895</f>
        <v>#N/A</v>
      </c>
      <c r="F900" s="3" t="str">
        <f>'idp Prjimp'!F895</f>
        <v>#N/A</v>
      </c>
      <c r="G900" s="3" t="str">
        <f>'idp Prjimp'!G895</f>
        <v>#N/A</v>
      </c>
      <c r="H900" s="3" t="str">
        <f>'idp Prjimp'!H895</f>
        <v>#N/A</v>
      </c>
      <c r="I900" s="3" t="str">
        <f>'idp Prjimp'!I895</f>
        <v>#N/A</v>
      </c>
      <c r="J900" s="3" t="str">
        <f>'idp Prjimp'!J895</f>
        <v>#N/A</v>
      </c>
      <c r="K900" s="3" t="str">
        <f>'idp Prjimp'!K895</f>
        <v>#N/A</v>
      </c>
      <c r="L900" s="3" t="str">
        <f>'idp Prjimp'!L895</f>
        <v/>
      </c>
      <c r="M900" s="3">
        <f t="shared" si="4"/>
        <v>0</v>
      </c>
      <c r="N900" s="3">
        <f t="shared" si="14"/>
        <v>0</v>
      </c>
      <c r="O900" s="3">
        <f t="shared" si="15"/>
        <v>0</v>
      </c>
      <c r="P900" s="100"/>
      <c r="Q900" s="3" t="str">
        <f t="shared" si="16"/>
        <v>#REF!</v>
      </c>
      <c r="R900" s="3" t="str">
        <f t="array" ref="R900">IFERROR(INDEX(Overall!$C$3:$C$389,MATCH(B900,Overall!$D$3:$D$389,0)),"No")</f>
        <v>No</v>
      </c>
      <c r="S900" s="93">
        <f t="shared" si="17"/>
        <v>1</v>
      </c>
      <c r="T900" s="136"/>
      <c r="U900" s="3" t="str">
        <f t="shared" si="18"/>
        <v/>
      </c>
      <c r="V900" s="3"/>
      <c r="W900" s="3">
        <f t="shared" si="8"/>
        <v>0</v>
      </c>
    </row>
    <row r="901" ht="15.75" customHeight="1">
      <c r="B901" s="3" t="str">
        <f>'idp Prjimp'!N896</f>
        <v/>
      </c>
      <c r="C901" s="3" t="str">
        <f>'idp Prjimp'!C896</f>
        <v>lb</v>
      </c>
      <c r="D901" s="3" t="str">
        <f>'idp Prjimp'!D896</f>
        <v>#N/A</v>
      </c>
      <c r="E901" s="3" t="str">
        <f>'idp Prjimp'!E896</f>
        <v>#N/A</v>
      </c>
      <c r="F901" s="3" t="str">
        <f>'idp Prjimp'!F896</f>
        <v>#N/A</v>
      </c>
      <c r="G901" s="3" t="str">
        <f>'idp Prjimp'!G896</f>
        <v>#N/A</v>
      </c>
      <c r="H901" s="3" t="str">
        <f>'idp Prjimp'!H896</f>
        <v>#N/A</v>
      </c>
      <c r="I901" s="3" t="str">
        <f>'idp Prjimp'!I896</f>
        <v>#N/A</v>
      </c>
      <c r="J901" s="3" t="str">
        <f>'idp Prjimp'!J896</f>
        <v>#N/A</v>
      </c>
      <c r="K901" s="3" t="str">
        <f>'idp Prjimp'!K896</f>
        <v>#N/A</v>
      </c>
      <c r="L901" s="3" t="str">
        <f>'idp Prjimp'!L896</f>
        <v/>
      </c>
      <c r="M901" s="3">
        <f t="shared" si="4"/>
        <v>0</v>
      </c>
      <c r="N901" s="3">
        <f t="shared" si="14"/>
        <v>0</v>
      </c>
      <c r="O901" s="3">
        <f t="shared" si="15"/>
        <v>0</v>
      </c>
      <c r="P901" s="100"/>
      <c r="Q901" s="3" t="str">
        <f t="shared" si="16"/>
        <v>#REF!</v>
      </c>
      <c r="R901" s="3" t="str">
        <f t="array" ref="R901">IFERROR(INDEX(Overall!$C$3:$C$389,MATCH(B901,Overall!$D$3:$D$389,0)),"No")</f>
        <v>No</v>
      </c>
      <c r="S901" s="93">
        <f t="shared" si="17"/>
        <v>1</v>
      </c>
      <c r="T901" s="136"/>
      <c r="U901" s="3" t="str">
        <f t="shared" si="18"/>
        <v/>
      </c>
      <c r="V901" s="3"/>
      <c r="W901" s="3">
        <f t="shared" si="8"/>
        <v>0</v>
      </c>
    </row>
    <row r="902" ht="15.75" customHeight="1">
      <c r="B902" s="3" t="str">
        <f>'idp Prjimp'!N897</f>
        <v/>
      </c>
      <c r="C902" s="3" t="str">
        <f>'idp Prjimp'!C897</f>
        <v>lb</v>
      </c>
      <c r="D902" s="3" t="str">
        <f>'idp Prjimp'!D897</f>
        <v>#N/A</v>
      </c>
      <c r="E902" s="3" t="str">
        <f>'idp Prjimp'!E897</f>
        <v>#N/A</v>
      </c>
      <c r="F902" s="3" t="str">
        <f>'idp Prjimp'!F897</f>
        <v>#N/A</v>
      </c>
      <c r="G902" s="3" t="str">
        <f>'idp Prjimp'!G897</f>
        <v>#N/A</v>
      </c>
      <c r="H902" s="3" t="str">
        <f>'idp Prjimp'!H897</f>
        <v>#N/A</v>
      </c>
      <c r="I902" s="3" t="str">
        <f>'idp Prjimp'!I897</f>
        <v>#N/A</v>
      </c>
      <c r="J902" s="3" t="str">
        <f>'idp Prjimp'!J897</f>
        <v>#N/A</v>
      </c>
      <c r="K902" s="3" t="str">
        <f>'idp Prjimp'!K897</f>
        <v>#N/A</v>
      </c>
      <c r="L902" s="3" t="str">
        <f>'idp Prjimp'!L897</f>
        <v/>
      </c>
      <c r="M902" s="3">
        <f t="shared" si="4"/>
        <v>0</v>
      </c>
      <c r="N902" s="3">
        <f t="shared" si="14"/>
        <v>0</v>
      </c>
      <c r="O902" s="3">
        <f t="shared" si="15"/>
        <v>0</v>
      </c>
      <c r="P902" s="100"/>
      <c r="Q902" s="3" t="str">
        <f t="shared" si="16"/>
        <v>#REF!</v>
      </c>
      <c r="R902" s="3" t="str">
        <f t="array" ref="R902">IFERROR(INDEX(Overall!$C$3:$C$389,MATCH(B902,Overall!$D$3:$D$389,0)),"No")</f>
        <v>No</v>
      </c>
      <c r="S902" s="93">
        <f t="shared" si="17"/>
        <v>1</v>
      </c>
      <c r="T902" s="136"/>
      <c r="U902" s="3" t="str">
        <f t="shared" si="18"/>
        <v/>
      </c>
      <c r="V902" s="3"/>
      <c r="W902" s="3">
        <f t="shared" si="8"/>
        <v>0</v>
      </c>
    </row>
    <row r="903" ht="15.75" customHeight="1">
      <c r="B903" s="3" t="str">
        <f>'idp Prjimp'!N898</f>
        <v/>
      </c>
      <c r="C903" s="3" t="str">
        <f>'idp Prjimp'!C898</f>
        <v>lb</v>
      </c>
      <c r="D903" s="3" t="str">
        <f>'idp Prjimp'!D898</f>
        <v>#N/A</v>
      </c>
      <c r="E903" s="3" t="str">
        <f>'idp Prjimp'!E898</f>
        <v>#N/A</v>
      </c>
      <c r="F903" s="3" t="str">
        <f>'idp Prjimp'!F898</f>
        <v>#N/A</v>
      </c>
      <c r="G903" s="3" t="str">
        <f>'idp Prjimp'!G898</f>
        <v>#N/A</v>
      </c>
      <c r="H903" s="3" t="str">
        <f>'idp Prjimp'!H898</f>
        <v>#N/A</v>
      </c>
      <c r="I903" s="3" t="str">
        <f>'idp Prjimp'!I898</f>
        <v>#N/A</v>
      </c>
      <c r="J903" s="3" t="str">
        <f>'idp Prjimp'!J898</f>
        <v>#N/A</v>
      </c>
      <c r="K903" s="3" t="str">
        <f>'idp Prjimp'!K898</f>
        <v>#N/A</v>
      </c>
      <c r="L903" s="3" t="str">
        <f>'idp Prjimp'!L898</f>
        <v/>
      </c>
      <c r="M903" s="3">
        <f t="shared" si="4"/>
        <v>0</v>
      </c>
      <c r="N903" s="3">
        <f t="shared" si="14"/>
        <v>0</v>
      </c>
      <c r="O903" s="3">
        <f t="shared" si="15"/>
        <v>0</v>
      </c>
      <c r="P903" s="100"/>
      <c r="Q903" s="3" t="str">
        <f t="shared" si="16"/>
        <v>#REF!</v>
      </c>
      <c r="R903" s="3" t="str">
        <f t="array" ref="R903">IFERROR(INDEX(Overall!$C$3:$C$389,MATCH(B903,Overall!$D$3:$D$389,0)),"No")</f>
        <v>No</v>
      </c>
      <c r="S903" s="93">
        <f t="shared" si="17"/>
        <v>1</v>
      </c>
      <c r="T903" s="136"/>
      <c r="U903" s="3" t="str">
        <f t="shared" si="18"/>
        <v/>
      </c>
      <c r="V903" s="3"/>
      <c r="W903" s="3">
        <f t="shared" si="8"/>
        <v>0</v>
      </c>
    </row>
    <row r="904" ht="15.75" customHeight="1">
      <c r="B904" s="3" t="str">
        <f>'idp Prjimp'!N899</f>
        <v/>
      </c>
      <c r="C904" s="3" t="str">
        <f>'idp Prjimp'!C899</f>
        <v>lb</v>
      </c>
      <c r="D904" s="3" t="str">
        <f>'idp Prjimp'!D899</f>
        <v>#N/A</v>
      </c>
      <c r="E904" s="3" t="str">
        <f>'idp Prjimp'!E899</f>
        <v>#N/A</v>
      </c>
      <c r="F904" s="3" t="str">
        <f>'idp Prjimp'!F899</f>
        <v>#N/A</v>
      </c>
      <c r="G904" s="3" t="str">
        <f>'idp Prjimp'!G899</f>
        <v>#N/A</v>
      </c>
      <c r="H904" s="3" t="str">
        <f>'idp Prjimp'!H899</f>
        <v>#N/A</v>
      </c>
      <c r="I904" s="3" t="str">
        <f>'idp Prjimp'!I899</f>
        <v>#N/A</v>
      </c>
      <c r="J904" s="3" t="str">
        <f>'idp Prjimp'!J899</f>
        <v>#N/A</v>
      </c>
      <c r="K904" s="3" t="str">
        <f>'idp Prjimp'!K899</f>
        <v>#N/A</v>
      </c>
      <c r="L904" s="3" t="str">
        <f>'idp Prjimp'!L899</f>
        <v/>
      </c>
      <c r="M904" s="3">
        <f t="shared" si="4"/>
        <v>0</v>
      </c>
      <c r="N904" s="3">
        <f t="shared" si="14"/>
        <v>0</v>
      </c>
      <c r="O904" s="3">
        <f t="shared" si="15"/>
        <v>0</v>
      </c>
      <c r="P904" s="100"/>
      <c r="Q904" s="3" t="str">
        <f t="shared" si="16"/>
        <v>#REF!</v>
      </c>
      <c r="R904" s="3" t="str">
        <f t="array" ref="R904">IFERROR(INDEX(Overall!$C$3:$C$389,MATCH(B904,Overall!$D$3:$D$389,0)),"No")</f>
        <v>No</v>
      </c>
      <c r="S904" s="93">
        <f t="shared" si="17"/>
        <v>1</v>
      </c>
      <c r="T904" s="136"/>
      <c r="U904" s="3" t="str">
        <f t="shared" si="18"/>
        <v/>
      </c>
      <c r="V904" s="3"/>
      <c r="W904" s="3">
        <f t="shared" si="8"/>
        <v>0</v>
      </c>
    </row>
    <row r="905" ht="15.75" customHeight="1">
      <c r="B905" s="3" t="str">
        <f>'idp Prjimp'!N900</f>
        <v/>
      </c>
      <c r="C905" s="3" t="str">
        <f>'idp Prjimp'!C900</f>
        <v>lb</v>
      </c>
      <c r="D905" s="3" t="str">
        <f>'idp Prjimp'!D900</f>
        <v>#N/A</v>
      </c>
      <c r="E905" s="3" t="str">
        <f>'idp Prjimp'!E900</f>
        <v>#N/A</v>
      </c>
      <c r="F905" s="3" t="str">
        <f>'idp Prjimp'!F900</f>
        <v>#N/A</v>
      </c>
      <c r="G905" s="3" t="str">
        <f>'idp Prjimp'!G900</f>
        <v>#N/A</v>
      </c>
      <c r="H905" s="3" t="str">
        <f>'idp Prjimp'!H900</f>
        <v>#N/A</v>
      </c>
      <c r="I905" s="3" t="str">
        <f>'idp Prjimp'!I900</f>
        <v>#N/A</v>
      </c>
      <c r="J905" s="3" t="str">
        <f>'idp Prjimp'!J900</f>
        <v>#N/A</v>
      </c>
      <c r="K905" s="3" t="str">
        <f>'idp Prjimp'!K900</f>
        <v>#N/A</v>
      </c>
      <c r="L905" s="3" t="str">
        <f>'idp Prjimp'!L900</f>
        <v/>
      </c>
      <c r="M905" s="3">
        <f t="shared" si="4"/>
        <v>0</v>
      </c>
      <c r="N905" s="3">
        <f t="shared" si="14"/>
        <v>0</v>
      </c>
      <c r="O905" s="3">
        <f t="shared" si="15"/>
        <v>0</v>
      </c>
      <c r="P905" s="100"/>
      <c r="Q905" s="3" t="str">
        <f t="shared" si="16"/>
        <v>#REF!</v>
      </c>
      <c r="R905" s="3" t="str">
        <f t="array" ref="R905">IFERROR(INDEX(Overall!$C$3:$C$389,MATCH(B905,Overall!$D$3:$D$389,0)),"No")</f>
        <v>No</v>
      </c>
      <c r="S905" s="93">
        <f t="shared" si="17"/>
        <v>1</v>
      </c>
      <c r="T905" s="136"/>
      <c r="U905" s="3" t="str">
        <f t="shared" si="18"/>
        <v/>
      </c>
      <c r="V905" s="3"/>
      <c r="W905" s="3">
        <f t="shared" si="8"/>
        <v>0</v>
      </c>
    </row>
    <row r="906" ht="15.75" customHeight="1">
      <c r="B906" s="3" t="str">
        <f>'idp Prjimp'!N901</f>
        <v/>
      </c>
      <c r="C906" s="3" t="str">
        <f>'idp Prjimp'!C901</f>
        <v>lb</v>
      </c>
      <c r="D906" s="3" t="str">
        <f>'idp Prjimp'!D901</f>
        <v>#N/A</v>
      </c>
      <c r="E906" s="3" t="str">
        <f>'idp Prjimp'!E901</f>
        <v>#N/A</v>
      </c>
      <c r="F906" s="3" t="str">
        <f>'idp Prjimp'!F901</f>
        <v>#N/A</v>
      </c>
      <c r="G906" s="3" t="str">
        <f>'idp Prjimp'!G901</f>
        <v>#N/A</v>
      </c>
      <c r="H906" s="3" t="str">
        <f>'idp Prjimp'!H901</f>
        <v>#N/A</v>
      </c>
      <c r="I906" s="3" t="str">
        <f>'idp Prjimp'!I901</f>
        <v>#N/A</v>
      </c>
      <c r="J906" s="3" t="str">
        <f>'idp Prjimp'!J901</f>
        <v>#N/A</v>
      </c>
      <c r="K906" s="3" t="str">
        <f>'idp Prjimp'!K901</f>
        <v>#N/A</v>
      </c>
      <c r="L906" s="3" t="str">
        <f>'idp Prjimp'!L901</f>
        <v/>
      </c>
      <c r="M906" s="3">
        <f t="shared" si="4"/>
        <v>0</v>
      </c>
      <c r="N906" s="3">
        <f t="shared" si="14"/>
        <v>0</v>
      </c>
      <c r="O906" s="3">
        <f t="shared" si="15"/>
        <v>0</v>
      </c>
      <c r="P906" s="100"/>
      <c r="Q906" s="3" t="str">
        <f t="shared" si="16"/>
        <v>#REF!</v>
      </c>
      <c r="R906" s="3" t="str">
        <f t="array" ref="R906">IFERROR(INDEX(Overall!$C$3:$C$389,MATCH(B906,Overall!$D$3:$D$389,0)),"No")</f>
        <v>No</v>
      </c>
      <c r="S906" s="93">
        <f t="shared" si="17"/>
        <v>1</v>
      </c>
      <c r="T906" s="136"/>
      <c r="U906" s="3" t="str">
        <f t="shared" si="18"/>
        <v/>
      </c>
      <c r="V906" s="3"/>
      <c r="W906" s="3">
        <f t="shared" si="8"/>
        <v>0</v>
      </c>
    </row>
    <row r="907" ht="15.75" customHeight="1">
      <c r="B907" s="3" t="str">
        <f>'idp Prjimp'!N902</f>
        <v/>
      </c>
      <c r="C907" s="3" t="str">
        <f>'idp Prjimp'!C902</f>
        <v>lb</v>
      </c>
      <c r="D907" s="3" t="str">
        <f>'idp Prjimp'!D902</f>
        <v>#N/A</v>
      </c>
      <c r="E907" s="3" t="str">
        <f>'idp Prjimp'!E902</f>
        <v>#N/A</v>
      </c>
      <c r="F907" s="3" t="str">
        <f>'idp Prjimp'!F902</f>
        <v>#N/A</v>
      </c>
      <c r="G907" s="3" t="str">
        <f>'idp Prjimp'!G902</f>
        <v>#N/A</v>
      </c>
      <c r="H907" s="3" t="str">
        <f>'idp Prjimp'!H902</f>
        <v>#N/A</v>
      </c>
      <c r="I907" s="3" t="str">
        <f>'idp Prjimp'!I902</f>
        <v>#N/A</v>
      </c>
      <c r="J907" s="3" t="str">
        <f>'idp Prjimp'!J902</f>
        <v>#N/A</v>
      </c>
      <c r="K907" s="3" t="str">
        <f>'idp Prjimp'!K902</f>
        <v>#N/A</v>
      </c>
      <c r="L907" s="3" t="str">
        <f>'idp Prjimp'!L902</f>
        <v/>
      </c>
      <c r="M907" s="3">
        <f t="shared" si="4"/>
        <v>0</v>
      </c>
      <c r="N907" s="3">
        <f t="shared" si="14"/>
        <v>0</v>
      </c>
      <c r="O907" s="3">
        <f t="shared" si="15"/>
        <v>0</v>
      </c>
      <c r="P907" s="100"/>
      <c r="Q907" s="3" t="str">
        <f t="shared" si="16"/>
        <v>#REF!</v>
      </c>
      <c r="R907" s="3" t="str">
        <f t="array" ref="R907">IFERROR(INDEX(Overall!$C$3:$C$389,MATCH(B907,Overall!$D$3:$D$389,0)),"No")</f>
        <v>No</v>
      </c>
      <c r="S907" s="93">
        <f t="shared" si="17"/>
        <v>1</v>
      </c>
      <c r="T907" s="136"/>
      <c r="U907" s="3" t="str">
        <f t="shared" si="18"/>
        <v/>
      </c>
      <c r="V907" s="3"/>
      <c r="W907" s="3">
        <f t="shared" si="8"/>
        <v>0</v>
      </c>
    </row>
    <row r="908" ht="15.75" customHeight="1">
      <c r="B908" s="3" t="str">
        <f>'idp Prjimp'!N903</f>
        <v/>
      </c>
      <c r="C908" s="3" t="str">
        <f>'idp Prjimp'!C903</f>
        <v>lb</v>
      </c>
      <c r="D908" s="3" t="str">
        <f>'idp Prjimp'!D903</f>
        <v>#N/A</v>
      </c>
      <c r="E908" s="3" t="str">
        <f>'idp Prjimp'!E903</f>
        <v>#N/A</v>
      </c>
      <c r="F908" s="3" t="str">
        <f>'idp Prjimp'!F903</f>
        <v>#N/A</v>
      </c>
      <c r="G908" s="3" t="str">
        <f>'idp Prjimp'!G903</f>
        <v>#N/A</v>
      </c>
      <c r="H908" s="3" t="str">
        <f>'idp Prjimp'!H903</f>
        <v>#N/A</v>
      </c>
      <c r="I908" s="3" t="str">
        <f>'idp Prjimp'!I903</f>
        <v>#N/A</v>
      </c>
      <c r="J908" s="3" t="str">
        <f>'idp Prjimp'!J903</f>
        <v>#N/A</v>
      </c>
      <c r="K908" s="3" t="str">
        <f>'idp Prjimp'!K903</f>
        <v>#N/A</v>
      </c>
      <c r="L908" s="3" t="str">
        <f>'idp Prjimp'!L903</f>
        <v/>
      </c>
      <c r="M908" s="3">
        <f t="shared" si="4"/>
        <v>0</v>
      </c>
      <c r="N908" s="3">
        <f t="shared" si="14"/>
        <v>0</v>
      </c>
      <c r="O908" s="3">
        <f t="shared" si="15"/>
        <v>0</v>
      </c>
      <c r="P908" s="100"/>
      <c r="Q908" s="3" t="str">
        <f t="shared" si="16"/>
        <v>#REF!</v>
      </c>
      <c r="R908" s="3" t="str">
        <f t="array" ref="R908">IFERROR(INDEX(Overall!$C$3:$C$389,MATCH(B908,Overall!$D$3:$D$389,0)),"No")</f>
        <v>No</v>
      </c>
      <c r="S908" s="93">
        <f t="shared" si="17"/>
        <v>1</v>
      </c>
      <c r="T908" s="136"/>
      <c r="U908" s="3" t="str">
        <f t="shared" si="18"/>
        <v/>
      </c>
      <c r="V908" s="3"/>
      <c r="W908" s="3">
        <f t="shared" si="8"/>
        <v>0</v>
      </c>
    </row>
    <row r="909" ht="15.75" customHeight="1">
      <c r="B909" s="3" t="str">
        <f>'idp Prjimp'!N904</f>
        <v/>
      </c>
      <c r="C909" s="3" t="str">
        <f>'idp Prjimp'!C904</f>
        <v>lb</v>
      </c>
      <c r="D909" s="3" t="str">
        <f>'idp Prjimp'!D904</f>
        <v>#N/A</v>
      </c>
      <c r="E909" s="3" t="str">
        <f>'idp Prjimp'!E904</f>
        <v>#N/A</v>
      </c>
      <c r="F909" s="3" t="str">
        <f>'idp Prjimp'!F904</f>
        <v>#N/A</v>
      </c>
      <c r="G909" s="3" t="str">
        <f>'idp Prjimp'!G904</f>
        <v>#N/A</v>
      </c>
      <c r="H909" s="3" t="str">
        <f>'idp Prjimp'!H904</f>
        <v>#N/A</v>
      </c>
      <c r="I909" s="3" t="str">
        <f>'idp Prjimp'!I904</f>
        <v>#N/A</v>
      </c>
      <c r="J909" s="3" t="str">
        <f>'idp Prjimp'!J904</f>
        <v>#N/A</v>
      </c>
      <c r="K909" s="3" t="str">
        <f>'idp Prjimp'!K904</f>
        <v>#N/A</v>
      </c>
      <c r="L909" s="3" t="str">
        <f>'idp Prjimp'!L904</f>
        <v/>
      </c>
      <c r="M909" s="3">
        <f t="shared" si="4"/>
        <v>0</v>
      </c>
      <c r="N909" s="3">
        <f t="shared" si="14"/>
        <v>0</v>
      </c>
      <c r="O909" s="3">
        <f t="shared" si="15"/>
        <v>0</v>
      </c>
      <c r="P909" s="100"/>
      <c r="Q909" s="3" t="str">
        <f t="shared" si="16"/>
        <v>#REF!</v>
      </c>
      <c r="R909" s="3" t="str">
        <f t="array" ref="R909">IFERROR(INDEX(Overall!$C$3:$C$389,MATCH(B909,Overall!$D$3:$D$389,0)),"No")</f>
        <v>No</v>
      </c>
      <c r="S909" s="93">
        <f t="shared" si="17"/>
        <v>1</v>
      </c>
      <c r="T909" s="136"/>
      <c r="U909" s="3" t="str">
        <f t="shared" si="18"/>
        <v/>
      </c>
      <c r="V909" s="3"/>
      <c r="W909" s="3">
        <f t="shared" si="8"/>
        <v>0</v>
      </c>
    </row>
    <row r="910" ht="15.75" customHeight="1">
      <c r="B910" s="3" t="str">
        <f>'idp Prjimp'!N905</f>
        <v/>
      </c>
      <c r="C910" s="3" t="str">
        <f>'idp Prjimp'!C905</f>
        <v>lb</v>
      </c>
      <c r="D910" s="3" t="str">
        <f>'idp Prjimp'!D905</f>
        <v>#N/A</v>
      </c>
      <c r="E910" s="3" t="str">
        <f>'idp Prjimp'!E905</f>
        <v>#N/A</v>
      </c>
      <c r="F910" s="3" t="str">
        <f>'idp Prjimp'!F905</f>
        <v>#N/A</v>
      </c>
      <c r="G910" s="3" t="str">
        <f>'idp Prjimp'!G905</f>
        <v>#N/A</v>
      </c>
      <c r="H910" s="3" t="str">
        <f>'idp Prjimp'!H905</f>
        <v>#N/A</v>
      </c>
      <c r="I910" s="3" t="str">
        <f>'idp Prjimp'!I905</f>
        <v>#N/A</v>
      </c>
      <c r="J910" s="3" t="str">
        <f>'idp Prjimp'!J905</f>
        <v>#N/A</v>
      </c>
      <c r="K910" s="3" t="str">
        <f>'idp Prjimp'!K905</f>
        <v>#N/A</v>
      </c>
      <c r="L910" s="3" t="str">
        <f>'idp Prjimp'!L905</f>
        <v/>
      </c>
      <c r="M910" s="3">
        <f t="shared" si="4"/>
        <v>0</v>
      </c>
      <c r="N910" s="3">
        <f t="shared" si="14"/>
        <v>0</v>
      </c>
      <c r="O910" s="3">
        <f t="shared" si="15"/>
        <v>0</v>
      </c>
      <c r="P910" s="100"/>
      <c r="Q910" s="3" t="str">
        <f t="shared" si="16"/>
        <v>#REF!</v>
      </c>
      <c r="R910" s="3" t="str">
        <f t="array" ref="R910">IFERROR(INDEX(Overall!$C$3:$C$389,MATCH(B910,Overall!$D$3:$D$389,0)),"No")</f>
        <v>No</v>
      </c>
      <c r="S910" s="93">
        <f t="shared" si="17"/>
        <v>1</v>
      </c>
      <c r="T910" s="136"/>
      <c r="U910" s="3" t="str">
        <f t="shared" si="18"/>
        <v/>
      </c>
      <c r="V910" s="3"/>
      <c r="W910" s="3">
        <f t="shared" si="8"/>
        <v>0</v>
      </c>
    </row>
    <row r="911" ht="15.75" customHeight="1">
      <c r="B911" s="3" t="str">
        <f>'idp Prjimp'!N906</f>
        <v/>
      </c>
      <c r="C911" s="3" t="str">
        <f>'idp Prjimp'!C906</f>
        <v>lb</v>
      </c>
      <c r="D911" s="3" t="str">
        <f>'idp Prjimp'!D906</f>
        <v>#N/A</v>
      </c>
      <c r="E911" s="3" t="str">
        <f>'idp Prjimp'!E906</f>
        <v>#N/A</v>
      </c>
      <c r="F911" s="3" t="str">
        <f>'idp Prjimp'!F906</f>
        <v>#N/A</v>
      </c>
      <c r="G911" s="3" t="str">
        <f>'idp Prjimp'!G906</f>
        <v>#N/A</v>
      </c>
      <c r="H911" s="3" t="str">
        <f>'idp Prjimp'!H906</f>
        <v>#N/A</v>
      </c>
      <c r="I911" s="3" t="str">
        <f>'idp Prjimp'!I906</f>
        <v>#N/A</v>
      </c>
      <c r="J911" s="3" t="str">
        <f>'idp Prjimp'!J906</f>
        <v>#N/A</v>
      </c>
      <c r="K911" s="3" t="str">
        <f>'idp Prjimp'!K906</f>
        <v>#N/A</v>
      </c>
      <c r="L911" s="3" t="str">
        <f>'idp Prjimp'!L906</f>
        <v/>
      </c>
      <c r="M911" s="3">
        <f t="shared" si="4"/>
        <v>0</v>
      </c>
      <c r="N911" s="3">
        <f t="shared" si="14"/>
        <v>0</v>
      </c>
      <c r="O911" s="3">
        <f t="shared" si="15"/>
        <v>0</v>
      </c>
      <c r="P911" s="100"/>
      <c r="Q911" s="3" t="str">
        <f t="shared" si="16"/>
        <v>#REF!</v>
      </c>
      <c r="R911" s="3" t="str">
        <f t="array" ref="R911">IFERROR(INDEX(Overall!$C$3:$C$389,MATCH(B911,Overall!$D$3:$D$389,0)),"No")</f>
        <v>No</v>
      </c>
      <c r="S911" s="93">
        <f t="shared" si="17"/>
        <v>1</v>
      </c>
      <c r="T911" s="136"/>
      <c r="U911" s="3" t="str">
        <f t="shared" si="18"/>
        <v/>
      </c>
      <c r="V911" s="3"/>
      <c r="W911" s="3">
        <f t="shared" si="8"/>
        <v>0</v>
      </c>
    </row>
    <row r="912" ht="15.75" customHeight="1">
      <c r="B912" s="3" t="str">
        <f>'idp Prjimp'!N907</f>
        <v/>
      </c>
      <c r="C912" s="3" t="str">
        <f>'idp Prjimp'!C907</f>
        <v>lb</v>
      </c>
      <c r="D912" s="3" t="str">
        <f>'idp Prjimp'!D907</f>
        <v>#N/A</v>
      </c>
      <c r="E912" s="3" t="str">
        <f>'idp Prjimp'!E907</f>
        <v>#N/A</v>
      </c>
      <c r="F912" s="3" t="str">
        <f>'idp Prjimp'!F907</f>
        <v>#N/A</v>
      </c>
      <c r="G912" s="3" t="str">
        <f>'idp Prjimp'!G907</f>
        <v>#N/A</v>
      </c>
      <c r="H912" s="3" t="str">
        <f>'idp Prjimp'!H907</f>
        <v>#N/A</v>
      </c>
      <c r="I912" s="3" t="str">
        <f>'idp Prjimp'!I907</f>
        <v>#N/A</v>
      </c>
      <c r="J912" s="3" t="str">
        <f>'idp Prjimp'!J907</f>
        <v>#N/A</v>
      </c>
      <c r="K912" s="3" t="str">
        <f>'idp Prjimp'!K907</f>
        <v>#N/A</v>
      </c>
      <c r="L912" s="3" t="str">
        <f>'idp Prjimp'!L907</f>
        <v/>
      </c>
      <c r="M912" s="3">
        <f t="shared" si="4"/>
        <v>0</v>
      </c>
      <c r="N912" s="3">
        <f t="shared" si="14"/>
        <v>0</v>
      </c>
      <c r="O912" s="3">
        <f t="shared" si="15"/>
        <v>0</v>
      </c>
      <c r="P912" s="100"/>
      <c r="Q912" s="3" t="str">
        <f t="shared" si="16"/>
        <v>#REF!</v>
      </c>
      <c r="R912" s="3" t="str">
        <f t="array" ref="R912">IFERROR(INDEX(Overall!$C$3:$C$389,MATCH(B912,Overall!$D$3:$D$389,0)),"No")</f>
        <v>No</v>
      </c>
      <c r="S912" s="93">
        <f t="shared" si="17"/>
        <v>1</v>
      </c>
      <c r="T912" s="136"/>
      <c r="U912" s="3" t="str">
        <f t="shared" si="18"/>
        <v/>
      </c>
      <c r="V912" s="3"/>
      <c r="W912" s="3">
        <f t="shared" si="8"/>
        <v>0</v>
      </c>
    </row>
    <row r="913" ht="15.75" customHeight="1">
      <c r="B913" s="3" t="str">
        <f>'idp Prjimp'!N908</f>
        <v/>
      </c>
      <c r="C913" s="3" t="str">
        <f>'idp Prjimp'!C908</f>
        <v>lb</v>
      </c>
      <c r="D913" s="3" t="str">
        <f>'idp Prjimp'!D908</f>
        <v>#N/A</v>
      </c>
      <c r="E913" s="3" t="str">
        <f>'idp Prjimp'!E908</f>
        <v>#N/A</v>
      </c>
      <c r="F913" s="3" t="str">
        <f>'idp Prjimp'!F908</f>
        <v>#N/A</v>
      </c>
      <c r="G913" s="3" t="str">
        <f>'idp Prjimp'!G908</f>
        <v>#N/A</v>
      </c>
      <c r="H913" s="3" t="str">
        <f>'idp Prjimp'!H908</f>
        <v>#N/A</v>
      </c>
      <c r="I913" s="3" t="str">
        <f>'idp Prjimp'!I908</f>
        <v>#N/A</v>
      </c>
      <c r="J913" s="3" t="str">
        <f>'idp Prjimp'!J908</f>
        <v>#N/A</v>
      </c>
      <c r="K913" s="3" t="str">
        <f>'idp Prjimp'!K908</f>
        <v>#N/A</v>
      </c>
      <c r="L913" s="3" t="str">
        <f>'idp Prjimp'!L908</f>
        <v/>
      </c>
      <c r="M913" s="3">
        <f t="shared" si="4"/>
        <v>0</v>
      </c>
      <c r="N913" s="3">
        <f t="shared" si="14"/>
        <v>0</v>
      </c>
      <c r="O913" s="3">
        <f t="shared" si="15"/>
        <v>0</v>
      </c>
      <c r="P913" s="100"/>
      <c r="Q913" s="3" t="str">
        <f t="shared" si="16"/>
        <v>#REF!</v>
      </c>
      <c r="R913" s="3" t="str">
        <f t="array" ref="R913">IFERROR(INDEX(Overall!$C$3:$C$389,MATCH(B913,Overall!$D$3:$D$389,0)),"No")</f>
        <v>No</v>
      </c>
      <c r="S913" s="93">
        <f t="shared" si="17"/>
        <v>1</v>
      </c>
      <c r="T913" s="136"/>
      <c r="U913" s="3" t="str">
        <f t="shared" si="18"/>
        <v/>
      </c>
      <c r="V913" s="3"/>
      <c r="W913" s="3">
        <f t="shared" si="8"/>
        <v>0</v>
      </c>
    </row>
    <row r="914" ht="15.75" customHeight="1">
      <c r="B914" s="3" t="str">
        <f>'idp Prjimp'!N909</f>
        <v/>
      </c>
      <c r="C914" s="3" t="str">
        <f>'idp Prjimp'!C909</f>
        <v>lb</v>
      </c>
      <c r="D914" s="3" t="str">
        <f>'idp Prjimp'!D909</f>
        <v>#N/A</v>
      </c>
      <c r="E914" s="3" t="str">
        <f>'idp Prjimp'!E909</f>
        <v>#N/A</v>
      </c>
      <c r="F914" s="3" t="str">
        <f>'idp Prjimp'!F909</f>
        <v>#N/A</v>
      </c>
      <c r="G914" s="3" t="str">
        <f>'idp Prjimp'!G909</f>
        <v>#N/A</v>
      </c>
      <c r="H914" s="3" t="str">
        <f>'idp Prjimp'!H909</f>
        <v>#N/A</v>
      </c>
      <c r="I914" s="3" t="str">
        <f>'idp Prjimp'!I909</f>
        <v>#N/A</v>
      </c>
      <c r="J914" s="3" t="str">
        <f>'idp Prjimp'!J909</f>
        <v>#N/A</v>
      </c>
      <c r="K914" s="3" t="str">
        <f>'idp Prjimp'!K909</f>
        <v>#N/A</v>
      </c>
      <c r="L914" s="3" t="str">
        <f>'idp Prjimp'!L909</f>
        <v/>
      </c>
      <c r="M914" s="3">
        <f t="shared" si="4"/>
        <v>0</v>
      </c>
      <c r="N914" s="3">
        <f t="shared" si="14"/>
        <v>0</v>
      </c>
      <c r="O914" s="3">
        <f t="shared" si="15"/>
        <v>0</v>
      </c>
      <c r="P914" s="100"/>
      <c r="Q914" s="3" t="str">
        <f t="shared" si="16"/>
        <v>#REF!</v>
      </c>
      <c r="R914" s="3" t="str">
        <f t="array" ref="R914">IFERROR(INDEX(Overall!$C$3:$C$389,MATCH(B914,Overall!$D$3:$D$389,0)),"No")</f>
        <v>No</v>
      </c>
      <c r="S914" s="93">
        <f t="shared" si="17"/>
        <v>1</v>
      </c>
      <c r="T914" s="136"/>
      <c r="U914" s="3" t="str">
        <f t="shared" si="18"/>
        <v/>
      </c>
      <c r="V914" s="3"/>
      <c r="W914" s="3">
        <f t="shared" si="8"/>
        <v>0</v>
      </c>
    </row>
    <row r="915" ht="15.75" customHeight="1">
      <c r="B915" s="3" t="str">
        <f>'idp Prjimp'!N910</f>
        <v/>
      </c>
      <c r="C915" s="3" t="str">
        <f>'idp Prjimp'!C910</f>
        <v>lb</v>
      </c>
      <c r="D915" s="3" t="str">
        <f>'idp Prjimp'!D910</f>
        <v>#N/A</v>
      </c>
      <c r="E915" s="3" t="str">
        <f>'idp Prjimp'!E910</f>
        <v>#N/A</v>
      </c>
      <c r="F915" s="3" t="str">
        <f>'idp Prjimp'!F910</f>
        <v>#N/A</v>
      </c>
      <c r="G915" s="3" t="str">
        <f>'idp Prjimp'!G910</f>
        <v>#N/A</v>
      </c>
      <c r="H915" s="3" t="str">
        <f>'idp Prjimp'!H910</f>
        <v>#N/A</v>
      </c>
      <c r="I915" s="3" t="str">
        <f>'idp Prjimp'!I910</f>
        <v>#N/A</v>
      </c>
      <c r="J915" s="3" t="str">
        <f>'idp Prjimp'!J910</f>
        <v>#N/A</v>
      </c>
      <c r="K915" s="3" t="str">
        <f>'idp Prjimp'!K910</f>
        <v>#N/A</v>
      </c>
      <c r="L915" s="3" t="str">
        <f>'idp Prjimp'!L910</f>
        <v/>
      </c>
      <c r="M915" s="3">
        <f t="shared" si="4"/>
        <v>0</v>
      </c>
      <c r="N915" s="3">
        <f t="shared" si="14"/>
        <v>0</v>
      </c>
      <c r="O915" s="3">
        <f t="shared" si="15"/>
        <v>0</v>
      </c>
      <c r="P915" s="100"/>
      <c r="Q915" s="3" t="str">
        <f t="shared" si="16"/>
        <v>#REF!</v>
      </c>
      <c r="R915" s="3" t="str">
        <f t="array" ref="R915">IFERROR(INDEX(Overall!$C$3:$C$389,MATCH(B915,Overall!$D$3:$D$389,0)),"No")</f>
        <v>No</v>
      </c>
      <c r="S915" s="93">
        <f t="shared" si="17"/>
        <v>1</v>
      </c>
      <c r="T915" s="136"/>
      <c r="U915" s="3" t="str">
        <f t="shared" si="18"/>
        <v/>
      </c>
      <c r="V915" s="3"/>
      <c r="W915" s="3">
        <f t="shared" si="8"/>
        <v>0</v>
      </c>
    </row>
    <row r="916" ht="15.75" customHeight="1">
      <c r="B916" s="3" t="str">
        <f>'idp Prjimp'!N911</f>
        <v/>
      </c>
      <c r="C916" s="3" t="str">
        <f>'idp Prjimp'!C911</f>
        <v>lb</v>
      </c>
      <c r="D916" s="3" t="str">
        <f>'idp Prjimp'!D911</f>
        <v>#N/A</v>
      </c>
      <c r="E916" s="3" t="str">
        <f>'idp Prjimp'!E911</f>
        <v>#N/A</v>
      </c>
      <c r="F916" s="3" t="str">
        <f>'idp Prjimp'!F911</f>
        <v>#N/A</v>
      </c>
      <c r="G916" s="3" t="str">
        <f>'idp Prjimp'!G911</f>
        <v>#N/A</v>
      </c>
      <c r="H916" s="3" t="str">
        <f>'idp Prjimp'!H911</f>
        <v>#N/A</v>
      </c>
      <c r="I916" s="3" t="str">
        <f>'idp Prjimp'!I911</f>
        <v>#N/A</v>
      </c>
      <c r="J916" s="3" t="str">
        <f>'idp Prjimp'!J911</f>
        <v>#N/A</v>
      </c>
      <c r="K916" s="3" t="str">
        <f>'idp Prjimp'!K911</f>
        <v>#N/A</v>
      </c>
      <c r="L916" s="3" t="str">
        <f>'idp Prjimp'!L911</f>
        <v/>
      </c>
      <c r="M916" s="3">
        <f t="shared" si="4"/>
        <v>0</v>
      </c>
      <c r="N916" s="3">
        <f t="shared" si="14"/>
        <v>0</v>
      </c>
      <c r="O916" s="3">
        <f t="shared" si="15"/>
        <v>0</v>
      </c>
      <c r="P916" s="100"/>
      <c r="Q916" s="3" t="str">
        <f t="shared" si="16"/>
        <v>#REF!</v>
      </c>
      <c r="R916" s="3" t="str">
        <f t="array" ref="R916">IFERROR(INDEX(Overall!$C$3:$C$389,MATCH(B916,Overall!$D$3:$D$389,0)),"No")</f>
        <v>No</v>
      </c>
      <c r="S916" s="93">
        <f t="shared" si="17"/>
        <v>1</v>
      </c>
      <c r="T916" s="136"/>
      <c r="U916" s="3" t="str">
        <f t="shared" si="18"/>
        <v/>
      </c>
      <c r="V916" s="3"/>
      <c r="W916" s="3">
        <f t="shared" si="8"/>
        <v>0</v>
      </c>
    </row>
    <row r="917" ht="15.75" customHeight="1">
      <c r="B917" s="3" t="str">
        <f>'idp Prjimp'!N912</f>
        <v/>
      </c>
      <c r="C917" s="3" t="str">
        <f>'idp Prjimp'!C912</f>
        <v>lb</v>
      </c>
      <c r="D917" s="3" t="str">
        <f>'idp Prjimp'!D912</f>
        <v>#N/A</v>
      </c>
      <c r="E917" s="3" t="str">
        <f>'idp Prjimp'!E912</f>
        <v>#N/A</v>
      </c>
      <c r="F917" s="3" t="str">
        <f>'idp Prjimp'!F912</f>
        <v>#N/A</v>
      </c>
      <c r="G917" s="3" t="str">
        <f>'idp Prjimp'!G912</f>
        <v>#N/A</v>
      </c>
      <c r="H917" s="3" t="str">
        <f>'idp Prjimp'!H912</f>
        <v>#N/A</v>
      </c>
      <c r="I917" s="3" t="str">
        <f>'idp Prjimp'!I912</f>
        <v>#N/A</v>
      </c>
      <c r="J917" s="3" t="str">
        <f>'idp Prjimp'!J912</f>
        <v>#N/A</v>
      </c>
      <c r="K917" s="3" t="str">
        <f>'idp Prjimp'!K912</f>
        <v>#N/A</v>
      </c>
      <c r="L917" s="3" t="str">
        <f>'idp Prjimp'!L912</f>
        <v/>
      </c>
      <c r="M917" s="3">
        <f t="shared" si="4"/>
        <v>0</v>
      </c>
      <c r="N917" s="3">
        <f t="shared" si="14"/>
        <v>0</v>
      </c>
      <c r="O917" s="3">
        <f t="shared" si="15"/>
        <v>0</v>
      </c>
      <c r="P917" s="100"/>
      <c r="Q917" s="3" t="str">
        <f t="shared" si="16"/>
        <v>#REF!</v>
      </c>
      <c r="R917" s="3" t="str">
        <f t="array" ref="R917">IFERROR(INDEX(Overall!$C$3:$C$389,MATCH(B917,Overall!$D$3:$D$389,0)),"No")</f>
        <v>No</v>
      </c>
      <c r="S917" s="93">
        <f t="shared" si="17"/>
        <v>1</v>
      </c>
      <c r="T917" s="136"/>
      <c r="U917" s="3" t="str">
        <f t="shared" si="18"/>
        <v/>
      </c>
      <c r="V917" s="3"/>
      <c r="W917" s="3">
        <f t="shared" si="8"/>
        <v>0</v>
      </c>
    </row>
    <row r="918" ht="15.75" customHeight="1">
      <c r="B918" s="3" t="str">
        <f>'idp Prjimp'!N913</f>
        <v/>
      </c>
      <c r="C918" s="3" t="str">
        <f>'idp Prjimp'!C913</f>
        <v>lb</v>
      </c>
      <c r="D918" s="3" t="str">
        <f>'idp Prjimp'!D913</f>
        <v>#N/A</v>
      </c>
      <c r="E918" s="3" t="str">
        <f>'idp Prjimp'!E913</f>
        <v>#N/A</v>
      </c>
      <c r="F918" s="3" t="str">
        <f>'idp Prjimp'!F913</f>
        <v>#N/A</v>
      </c>
      <c r="G918" s="3" t="str">
        <f>'idp Prjimp'!G913</f>
        <v>#N/A</v>
      </c>
      <c r="H918" s="3" t="str">
        <f>'idp Prjimp'!H913</f>
        <v>#N/A</v>
      </c>
      <c r="I918" s="3" t="str">
        <f>'idp Prjimp'!I913</f>
        <v>#N/A</v>
      </c>
      <c r="J918" s="3" t="str">
        <f>'idp Prjimp'!J913</f>
        <v>#N/A</v>
      </c>
      <c r="K918" s="3" t="str">
        <f>'idp Prjimp'!K913</f>
        <v>#N/A</v>
      </c>
      <c r="L918" s="3" t="str">
        <f>'idp Prjimp'!L913</f>
        <v/>
      </c>
      <c r="M918" s="3">
        <f t="shared" si="4"/>
        <v>0</v>
      </c>
      <c r="N918" s="3">
        <f t="shared" si="14"/>
        <v>0</v>
      </c>
      <c r="O918" s="3">
        <f t="shared" si="15"/>
        <v>0</v>
      </c>
      <c r="P918" s="100"/>
      <c r="Q918" s="3" t="str">
        <f t="shared" si="16"/>
        <v>#REF!</v>
      </c>
      <c r="R918" s="3" t="str">
        <f t="array" ref="R918">IFERROR(INDEX(Overall!$C$3:$C$389,MATCH(B918,Overall!$D$3:$D$389,0)),"No")</f>
        <v>No</v>
      </c>
      <c r="S918" s="93">
        <f t="shared" si="17"/>
        <v>1</v>
      </c>
      <c r="T918" s="136"/>
      <c r="U918" s="3" t="str">
        <f t="shared" si="18"/>
        <v/>
      </c>
      <c r="V918" s="3"/>
      <c r="W918" s="3">
        <f t="shared" si="8"/>
        <v>0</v>
      </c>
    </row>
    <row r="919" ht="15.75" customHeight="1">
      <c r="B919" s="3" t="str">
        <f>'idp Prjimp'!N914</f>
        <v/>
      </c>
      <c r="C919" s="3" t="str">
        <f>'idp Prjimp'!C914</f>
        <v>lb</v>
      </c>
      <c r="D919" s="3" t="str">
        <f>'idp Prjimp'!D914</f>
        <v>#N/A</v>
      </c>
      <c r="E919" s="3" t="str">
        <f>'idp Prjimp'!E914</f>
        <v>#N/A</v>
      </c>
      <c r="F919" s="3" t="str">
        <f>'idp Prjimp'!F914</f>
        <v>#N/A</v>
      </c>
      <c r="G919" s="3" t="str">
        <f>'idp Prjimp'!G914</f>
        <v>#N/A</v>
      </c>
      <c r="H919" s="3" t="str">
        <f>'idp Prjimp'!H914</f>
        <v>#N/A</v>
      </c>
      <c r="I919" s="3" t="str">
        <f>'idp Prjimp'!I914</f>
        <v>#N/A</v>
      </c>
      <c r="J919" s="3" t="str">
        <f>'idp Prjimp'!J914</f>
        <v>#N/A</v>
      </c>
      <c r="K919" s="3" t="str">
        <f>'idp Prjimp'!K914</f>
        <v>#N/A</v>
      </c>
      <c r="L919" s="3" t="str">
        <f>'idp Prjimp'!L914</f>
        <v/>
      </c>
      <c r="M919" s="3">
        <f t="shared" si="4"/>
        <v>0</v>
      </c>
      <c r="N919" s="3">
        <f t="shared" si="14"/>
        <v>0</v>
      </c>
      <c r="O919" s="3">
        <f t="shared" si="15"/>
        <v>0</v>
      </c>
      <c r="P919" s="100"/>
      <c r="Q919" s="3" t="str">
        <f t="shared" si="16"/>
        <v>#REF!</v>
      </c>
      <c r="R919" s="3" t="str">
        <f t="array" ref="R919">IFERROR(INDEX(Overall!$C$3:$C$389,MATCH(B919,Overall!$D$3:$D$389,0)),"No")</f>
        <v>No</v>
      </c>
      <c r="S919" s="93">
        <f t="shared" si="17"/>
        <v>1</v>
      </c>
      <c r="T919" s="136"/>
      <c r="U919" s="3" t="str">
        <f t="shared" si="18"/>
        <v/>
      </c>
      <c r="V919" s="3"/>
      <c r="W919" s="3">
        <f t="shared" si="8"/>
        <v>0</v>
      </c>
    </row>
    <row r="920" ht="15.75" customHeight="1">
      <c r="B920" s="3" t="str">
        <f>'idp Prjimp'!N915</f>
        <v/>
      </c>
      <c r="C920" s="3" t="str">
        <f>'idp Prjimp'!C915</f>
        <v>lb</v>
      </c>
      <c r="D920" s="3" t="str">
        <f>'idp Prjimp'!D915</f>
        <v>#N/A</v>
      </c>
      <c r="E920" s="3" t="str">
        <f>'idp Prjimp'!E915</f>
        <v>#N/A</v>
      </c>
      <c r="F920" s="3" t="str">
        <f>'idp Prjimp'!F915</f>
        <v>#N/A</v>
      </c>
      <c r="G920" s="3" t="str">
        <f>'idp Prjimp'!G915</f>
        <v>#N/A</v>
      </c>
      <c r="H920" s="3" t="str">
        <f>'idp Prjimp'!H915</f>
        <v>#N/A</v>
      </c>
      <c r="I920" s="3" t="str">
        <f>'idp Prjimp'!I915</f>
        <v>#N/A</v>
      </c>
      <c r="J920" s="3" t="str">
        <f>'idp Prjimp'!J915</f>
        <v>#N/A</v>
      </c>
      <c r="K920" s="3" t="str">
        <f>'idp Prjimp'!K915</f>
        <v>#N/A</v>
      </c>
      <c r="L920" s="3" t="str">
        <f>'idp Prjimp'!L915</f>
        <v/>
      </c>
      <c r="M920" s="3">
        <f t="shared" si="4"/>
        <v>0</v>
      </c>
      <c r="N920" s="3">
        <f t="shared" si="14"/>
        <v>0</v>
      </c>
      <c r="O920" s="3">
        <f t="shared" si="15"/>
        <v>0</v>
      </c>
      <c r="P920" s="100"/>
      <c r="Q920" s="3" t="str">
        <f t="shared" si="16"/>
        <v>#REF!</v>
      </c>
      <c r="R920" s="3" t="str">
        <f t="array" ref="R920">IFERROR(INDEX(Overall!$C$3:$C$389,MATCH(B920,Overall!$D$3:$D$389,0)),"No")</f>
        <v>No</v>
      </c>
      <c r="S920" s="93">
        <f t="shared" si="17"/>
        <v>1</v>
      </c>
      <c r="T920" s="136"/>
      <c r="U920" s="3" t="str">
        <f t="shared" si="18"/>
        <v/>
      </c>
      <c r="V920" s="3"/>
      <c r="W920" s="3">
        <f t="shared" si="8"/>
        <v>0</v>
      </c>
    </row>
    <row r="921" ht="15.75" customHeight="1">
      <c r="B921" s="3" t="str">
        <f>'idp Prjimp'!N916</f>
        <v/>
      </c>
      <c r="C921" s="3" t="str">
        <f>'idp Prjimp'!C916</f>
        <v>lb</v>
      </c>
      <c r="D921" s="3" t="str">
        <f>'idp Prjimp'!D916</f>
        <v>#N/A</v>
      </c>
      <c r="E921" s="3" t="str">
        <f>'idp Prjimp'!E916</f>
        <v>#N/A</v>
      </c>
      <c r="F921" s="3" t="str">
        <f>'idp Prjimp'!F916</f>
        <v>#N/A</v>
      </c>
      <c r="G921" s="3" t="str">
        <f>'idp Prjimp'!G916</f>
        <v>#N/A</v>
      </c>
      <c r="H921" s="3" t="str">
        <f>'idp Prjimp'!H916</f>
        <v>#N/A</v>
      </c>
      <c r="I921" s="3" t="str">
        <f>'idp Prjimp'!I916</f>
        <v>#N/A</v>
      </c>
      <c r="J921" s="3" t="str">
        <f>'idp Prjimp'!J916</f>
        <v>#N/A</v>
      </c>
      <c r="K921" s="3" t="str">
        <f>'idp Prjimp'!K916</f>
        <v>#N/A</v>
      </c>
      <c r="L921" s="3" t="str">
        <f>'idp Prjimp'!L916</f>
        <v/>
      </c>
      <c r="M921" s="3">
        <f t="shared" si="4"/>
        <v>0</v>
      </c>
      <c r="N921" s="3">
        <f t="shared" si="14"/>
        <v>0</v>
      </c>
      <c r="O921" s="3">
        <f t="shared" si="15"/>
        <v>0</v>
      </c>
      <c r="P921" s="100"/>
      <c r="Q921" s="3" t="str">
        <f t="shared" si="16"/>
        <v>#REF!</v>
      </c>
      <c r="R921" s="3" t="str">
        <f t="array" ref="R921">IFERROR(INDEX(Overall!$C$3:$C$389,MATCH(B921,Overall!$D$3:$D$389,0)),"No")</f>
        <v>No</v>
      </c>
      <c r="S921" s="93">
        <f t="shared" si="17"/>
        <v>1</v>
      </c>
      <c r="T921" s="136"/>
      <c r="U921" s="3" t="str">
        <f t="shared" si="18"/>
        <v/>
      </c>
      <c r="V921" s="3"/>
      <c r="W921" s="3">
        <f t="shared" si="8"/>
        <v>0</v>
      </c>
    </row>
    <row r="922" ht="15.75" customHeight="1">
      <c r="B922" s="3" t="str">
        <f>'idp Prjimp'!N917</f>
        <v/>
      </c>
      <c r="C922" s="3" t="str">
        <f>'idp Prjimp'!C917</f>
        <v>lb</v>
      </c>
      <c r="D922" s="3" t="str">
        <f>'idp Prjimp'!D917</f>
        <v>#N/A</v>
      </c>
      <c r="E922" s="3" t="str">
        <f>'idp Prjimp'!E917</f>
        <v>#N/A</v>
      </c>
      <c r="F922" s="3" t="str">
        <f>'idp Prjimp'!F917</f>
        <v>#N/A</v>
      </c>
      <c r="G922" s="3" t="str">
        <f>'idp Prjimp'!G917</f>
        <v>#N/A</v>
      </c>
      <c r="H922" s="3" t="str">
        <f>'idp Prjimp'!H917</f>
        <v>#N/A</v>
      </c>
      <c r="I922" s="3" t="str">
        <f>'idp Prjimp'!I917</f>
        <v>#N/A</v>
      </c>
      <c r="J922" s="3" t="str">
        <f>'idp Prjimp'!J917</f>
        <v>#N/A</v>
      </c>
      <c r="K922" s="3" t="str">
        <f>'idp Prjimp'!K917</f>
        <v>#N/A</v>
      </c>
      <c r="L922" s="3" t="str">
        <f>'idp Prjimp'!L917</f>
        <v/>
      </c>
      <c r="M922" s="3">
        <f t="shared" si="4"/>
        <v>0</v>
      </c>
      <c r="N922" s="3">
        <f t="shared" si="14"/>
        <v>0</v>
      </c>
      <c r="O922" s="3">
        <f t="shared" si="15"/>
        <v>0</v>
      </c>
      <c r="P922" s="100"/>
      <c r="Q922" s="3" t="str">
        <f t="shared" si="16"/>
        <v>#REF!</v>
      </c>
      <c r="R922" s="3" t="str">
        <f t="array" ref="R922">IFERROR(INDEX(Overall!$C$3:$C$389,MATCH(B922,Overall!$D$3:$D$389,0)),"No")</f>
        <v>No</v>
      </c>
      <c r="S922" s="93">
        <f t="shared" si="17"/>
        <v>1</v>
      </c>
      <c r="T922" s="136"/>
      <c r="U922" s="3" t="str">
        <f t="shared" si="18"/>
        <v/>
      </c>
      <c r="V922" s="3"/>
      <c r="W922" s="3">
        <f t="shared" si="8"/>
        <v>0</v>
      </c>
    </row>
    <row r="923" ht="15.75" customHeight="1">
      <c r="B923" s="3" t="str">
        <f>'idp Prjimp'!N918</f>
        <v/>
      </c>
      <c r="C923" s="3" t="str">
        <f>'idp Prjimp'!C918</f>
        <v>lb</v>
      </c>
      <c r="D923" s="3" t="str">
        <f>'idp Prjimp'!D918</f>
        <v>#N/A</v>
      </c>
      <c r="E923" s="3" t="str">
        <f>'idp Prjimp'!E918</f>
        <v>#N/A</v>
      </c>
      <c r="F923" s="3" t="str">
        <f>'idp Prjimp'!F918</f>
        <v>#N/A</v>
      </c>
      <c r="G923" s="3" t="str">
        <f>'idp Prjimp'!G918</f>
        <v>#N/A</v>
      </c>
      <c r="H923" s="3" t="str">
        <f>'idp Prjimp'!H918</f>
        <v>#N/A</v>
      </c>
      <c r="I923" s="3" t="str">
        <f>'idp Prjimp'!I918</f>
        <v>#N/A</v>
      </c>
      <c r="J923" s="3" t="str">
        <f>'idp Prjimp'!J918</f>
        <v>#N/A</v>
      </c>
      <c r="K923" s="3" t="str">
        <f>'idp Prjimp'!K918</f>
        <v>#N/A</v>
      </c>
      <c r="L923" s="3" t="str">
        <f>'idp Prjimp'!L918</f>
        <v/>
      </c>
      <c r="M923" s="3">
        <f t="shared" si="4"/>
        <v>0</v>
      </c>
      <c r="N923" s="3">
        <f t="shared" si="14"/>
        <v>0</v>
      </c>
      <c r="O923" s="3">
        <f t="shared" si="15"/>
        <v>0</v>
      </c>
      <c r="P923" s="100"/>
      <c r="Q923" s="3" t="str">
        <f t="shared" si="16"/>
        <v>#REF!</v>
      </c>
      <c r="R923" s="3" t="str">
        <f t="array" ref="R923">IFERROR(INDEX(Overall!$C$3:$C$389,MATCH(B923,Overall!$D$3:$D$389,0)),"No")</f>
        <v>No</v>
      </c>
      <c r="S923" s="93">
        <f t="shared" si="17"/>
        <v>1</v>
      </c>
      <c r="T923" s="136"/>
      <c r="U923" s="3" t="str">
        <f t="shared" si="18"/>
        <v/>
      </c>
      <c r="V923" s="3"/>
      <c r="W923" s="3">
        <f t="shared" si="8"/>
        <v>0</v>
      </c>
    </row>
    <row r="924" ht="15.75" customHeight="1">
      <c r="B924" s="3" t="str">
        <f>'idp Prjimp'!N919</f>
        <v/>
      </c>
      <c r="C924" s="3" t="str">
        <f>'idp Prjimp'!C919</f>
        <v>lb</v>
      </c>
      <c r="D924" s="3" t="str">
        <f>'idp Prjimp'!D919</f>
        <v>#N/A</v>
      </c>
      <c r="E924" s="3" t="str">
        <f>'idp Prjimp'!E919</f>
        <v>#N/A</v>
      </c>
      <c r="F924" s="3" t="str">
        <f>'idp Prjimp'!F919</f>
        <v>#N/A</v>
      </c>
      <c r="G924" s="3" t="str">
        <f>'idp Prjimp'!G919</f>
        <v>#N/A</v>
      </c>
      <c r="H924" s="3" t="str">
        <f>'idp Prjimp'!H919</f>
        <v>#N/A</v>
      </c>
      <c r="I924" s="3" t="str">
        <f>'idp Prjimp'!I919</f>
        <v>#N/A</v>
      </c>
      <c r="J924" s="3" t="str">
        <f>'idp Prjimp'!J919</f>
        <v>#N/A</v>
      </c>
      <c r="K924" s="3" t="str">
        <f>'idp Prjimp'!K919</f>
        <v>#N/A</v>
      </c>
      <c r="L924" s="3" t="str">
        <f>'idp Prjimp'!L919</f>
        <v/>
      </c>
      <c r="M924" s="3">
        <f t="shared" si="4"/>
        <v>0</v>
      </c>
      <c r="N924" s="3">
        <f t="shared" si="14"/>
        <v>0</v>
      </c>
      <c r="O924" s="3">
        <f t="shared" si="15"/>
        <v>0</v>
      </c>
      <c r="P924" s="100"/>
      <c r="Q924" s="3" t="str">
        <f t="shared" si="16"/>
        <v>#REF!</v>
      </c>
      <c r="R924" s="3" t="str">
        <f t="array" ref="R924">IFERROR(INDEX(Overall!$C$3:$C$389,MATCH(B924,Overall!$D$3:$D$389,0)),"No")</f>
        <v>No</v>
      </c>
      <c r="S924" s="93">
        <f t="shared" si="17"/>
        <v>1</v>
      </c>
      <c r="T924" s="136"/>
      <c r="U924" s="3" t="str">
        <f t="shared" si="18"/>
        <v/>
      </c>
      <c r="V924" s="3"/>
      <c r="W924" s="3">
        <f t="shared" si="8"/>
        <v>0</v>
      </c>
    </row>
    <row r="925" ht="15.75" customHeight="1">
      <c r="B925" s="3" t="str">
        <f>'idp Prjimp'!N920</f>
        <v/>
      </c>
      <c r="C925" s="3" t="str">
        <f>'idp Prjimp'!C920</f>
        <v>lb</v>
      </c>
      <c r="D925" s="3" t="str">
        <f>'idp Prjimp'!D920</f>
        <v>#N/A</v>
      </c>
      <c r="E925" s="3" t="str">
        <f>'idp Prjimp'!E920</f>
        <v>#N/A</v>
      </c>
      <c r="F925" s="3" t="str">
        <f>'idp Prjimp'!F920</f>
        <v>#N/A</v>
      </c>
      <c r="G925" s="3" t="str">
        <f>'idp Prjimp'!G920</f>
        <v>#N/A</v>
      </c>
      <c r="H925" s="3" t="str">
        <f>'idp Prjimp'!H920</f>
        <v>#N/A</v>
      </c>
      <c r="I925" s="3" t="str">
        <f>'idp Prjimp'!I920</f>
        <v>#N/A</v>
      </c>
      <c r="J925" s="3" t="str">
        <f>'idp Prjimp'!J920</f>
        <v>#N/A</v>
      </c>
      <c r="K925" s="3" t="str">
        <f>'idp Prjimp'!K920</f>
        <v>#N/A</v>
      </c>
      <c r="L925" s="3" t="str">
        <f>'idp Prjimp'!L920</f>
        <v/>
      </c>
      <c r="M925" s="3">
        <f t="shared" si="4"/>
        <v>0</v>
      </c>
      <c r="N925" s="3">
        <f t="shared" si="14"/>
        <v>0</v>
      </c>
      <c r="O925" s="3">
        <f t="shared" si="15"/>
        <v>0</v>
      </c>
      <c r="P925" s="100"/>
      <c r="Q925" s="3" t="str">
        <f t="shared" si="16"/>
        <v>#REF!</v>
      </c>
      <c r="R925" s="3" t="str">
        <f t="array" ref="R925">IFERROR(INDEX(Overall!$C$3:$C$389,MATCH(B925,Overall!$D$3:$D$389,0)),"No")</f>
        <v>No</v>
      </c>
      <c r="S925" s="93">
        <f t="shared" si="17"/>
        <v>1</v>
      </c>
      <c r="T925" s="136"/>
      <c r="U925" s="3" t="str">
        <f t="shared" si="18"/>
        <v/>
      </c>
      <c r="V925" s="3"/>
      <c r="W925" s="3">
        <f t="shared" si="8"/>
        <v>0</v>
      </c>
    </row>
    <row r="926" ht="15.75" customHeight="1">
      <c r="B926" s="3" t="str">
        <f>'idp Prjimp'!N921</f>
        <v/>
      </c>
      <c r="C926" s="3" t="str">
        <f>'idp Prjimp'!C921</f>
        <v>lb</v>
      </c>
      <c r="D926" s="3" t="str">
        <f>'idp Prjimp'!D921</f>
        <v>#N/A</v>
      </c>
      <c r="E926" s="3" t="str">
        <f>'idp Prjimp'!E921</f>
        <v>#N/A</v>
      </c>
      <c r="F926" s="3" t="str">
        <f>'idp Prjimp'!F921</f>
        <v>#N/A</v>
      </c>
      <c r="G926" s="3" t="str">
        <f>'idp Prjimp'!G921</f>
        <v>#N/A</v>
      </c>
      <c r="H926" s="3" t="str">
        <f>'idp Prjimp'!H921</f>
        <v>#N/A</v>
      </c>
      <c r="I926" s="3" t="str">
        <f>'idp Prjimp'!I921</f>
        <v>#N/A</v>
      </c>
      <c r="J926" s="3" t="str">
        <f>'idp Prjimp'!J921</f>
        <v>#N/A</v>
      </c>
      <c r="K926" s="3" t="str">
        <f>'idp Prjimp'!K921</f>
        <v>#N/A</v>
      </c>
      <c r="L926" s="3" t="str">
        <f>'idp Prjimp'!L921</f>
        <v/>
      </c>
      <c r="M926" s="3">
        <f t="shared" si="4"/>
        <v>0</v>
      </c>
      <c r="N926" s="3">
        <f t="shared" si="14"/>
        <v>0</v>
      </c>
      <c r="O926" s="3">
        <f t="shared" si="15"/>
        <v>0</v>
      </c>
      <c r="P926" s="100"/>
      <c r="Q926" s="3" t="str">
        <f t="shared" si="16"/>
        <v>#REF!</v>
      </c>
      <c r="R926" s="3" t="str">
        <f t="array" ref="R926">IFERROR(INDEX(Overall!$C$3:$C$389,MATCH(B926,Overall!$D$3:$D$389,0)),"No")</f>
        <v>No</v>
      </c>
      <c r="S926" s="93">
        <f t="shared" si="17"/>
        <v>1</v>
      </c>
      <c r="T926" s="136"/>
      <c r="U926" s="3" t="str">
        <f t="shared" si="18"/>
        <v/>
      </c>
      <c r="V926" s="3"/>
      <c r="W926" s="3">
        <f t="shared" si="8"/>
        <v>0</v>
      </c>
    </row>
    <row r="927" ht="15.75" customHeight="1">
      <c r="B927" s="3" t="str">
        <f>'idp Prjimp'!N922</f>
        <v/>
      </c>
      <c r="C927" s="3" t="str">
        <f>'idp Prjimp'!C922</f>
        <v>lb</v>
      </c>
      <c r="D927" s="3" t="str">
        <f>'idp Prjimp'!D922</f>
        <v>#N/A</v>
      </c>
      <c r="E927" s="3" t="str">
        <f>'idp Prjimp'!E922</f>
        <v>#N/A</v>
      </c>
      <c r="F927" s="3" t="str">
        <f>'idp Prjimp'!F922</f>
        <v>#N/A</v>
      </c>
      <c r="G927" s="3" t="str">
        <f>'idp Prjimp'!G922</f>
        <v>#N/A</v>
      </c>
      <c r="H927" s="3" t="str">
        <f>'idp Prjimp'!H922</f>
        <v>#N/A</v>
      </c>
      <c r="I927" s="3" t="str">
        <f>'idp Prjimp'!I922</f>
        <v>#N/A</v>
      </c>
      <c r="J927" s="3" t="str">
        <f>'idp Prjimp'!J922</f>
        <v>#N/A</v>
      </c>
      <c r="K927" s="3" t="str">
        <f>'idp Prjimp'!K922</f>
        <v>#N/A</v>
      </c>
      <c r="L927" s="3" t="str">
        <f>'idp Prjimp'!L922</f>
        <v/>
      </c>
      <c r="M927" s="3">
        <f t="shared" si="4"/>
        <v>0</v>
      </c>
      <c r="N927" s="3">
        <f t="shared" si="14"/>
        <v>0</v>
      </c>
      <c r="O927" s="3">
        <f t="shared" si="15"/>
        <v>0</v>
      </c>
      <c r="P927" s="100"/>
      <c r="Q927" s="3" t="str">
        <f t="shared" si="16"/>
        <v>#REF!</v>
      </c>
      <c r="R927" s="3" t="str">
        <f t="array" ref="R927">IFERROR(INDEX(Overall!$C$3:$C$389,MATCH(B927,Overall!$D$3:$D$389,0)),"No")</f>
        <v>No</v>
      </c>
      <c r="S927" s="93">
        <f t="shared" si="17"/>
        <v>1</v>
      </c>
      <c r="T927" s="136"/>
      <c r="U927" s="3" t="str">
        <f t="shared" si="18"/>
        <v/>
      </c>
      <c r="V927" s="3"/>
      <c r="W927" s="3">
        <f t="shared" si="8"/>
        <v>0</v>
      </c>
    </row>
    <row r="928" ht="15.75" customHeight="1">
      <c r="B928" s="3" t="str">
        <f>'idp Prjimp'!N923</f>
        <v/>
      </c>
      <c r="C928" s="3" t="str">
        <f>'idp Prjimp'!C923</f>
        <v>lb</v>
      </c>
      <c r="D928" s="3" t="str">
        <f>'idp Prjimp'!D923</f>
        <v>#N/A</v>
      </c>
      <c r="E928" s="3" t="str">
        <f>'idp Prjimp'!E923</f>
        <v>#N/A</v>
      </c>
      <c r="F928" s="3" t="str">
        <f>'idp Prjimp'!F923</f>
        <v>#N/A</v>
      </c>
      <c r="G928" s="3" t="str">
        <f>'idp Prjimp'!G923</f>
        <v>#N/A</v>
      </c>
      <c r="H928" s="3" t="str">
        <f>'idp Prjimp'!H923</f>
        <v>#N/A</v>
      </c>
      <c r="I928" s="3" t="str">
        <f>'idp Prjimp'!I923</f>
        <v>#N/A</v>
      </c>
      <c r="J928" s="3" t="str">
        <f>'idp Prjimp'!J923</f>
        <v>#N/A</v>
      </c>
      <c r="K928" s="3" t="str">
        <f>'idp Prjimp'!K923</f>
        <v>#N/A</v>
      </c>
      <c r="L928" s="3" t="str">
        <f>'idp Prjimp'!L923</f>
        <v/>
      </c>
      <c r="M928" s="3">
        <f t="shared" si="4"/>
        <v>0</v>
      </c>
      <c r="N928" s="3">
        <f t="shared" si="14"/>
        <v>0</v>
      </c>
      <c r="O928" s="3">
        <f t="shared" si="15"/>
        <v>0</v>
      </c>
      <c r="P928" s="100"/>
      <c r="Q928" s="3" t="str">
        <f t="shared" si="16"/>
        <v>#REF!</v>
      </c>
      <c r="R928" s="3" t="str">
        <f t="array" ref="R928">IFERROR(INDEX(Overall!$C$3:$C$389,MATCH(B928,Overall!$D$3:$D$389,0)),"No")</f>
        <v>No</v>
      </c>
      <c r="S928" s="93">
        <f t="shared" si="17"/>
        <v>1</v>
      </c>
      <c r="T928" s="136"/>
      <c r="U928" s="3" t="str">
        <f t="shared" si="18"/>
        <v/>
      </c>
      <c r="V928" s="3"/>
      <c r="W928" s="3">
        <f t="shared" si="8"/>
        <v>0</v>
      </c>
    </row>
    <row r="929" ht="15.75" customHeight="1">
      <c r="B929" s="3" t="str">
        <f>'idp Prjimp'!N924</f>
        <v/>
      </c>
      <c r="C929" s="3" t="str">
        <f>'idp Prjimp'!C924</f>
        <v>lb</v>
      </c>
      <c r="D929" s="3" t="str">
        <f>'idp Prjimp'!D924</f>
        <v>#N/A</v>
      </c>
      <c r="E929" s="3" t="str">
        <f>'idp Prjimp'!E924</f>
        <v>#N/A</v>
      </c>
      <c r="F929" s="3" t="str">
        <f>'idp Prjimp'!F924</f>
        <v>#N/A</v>
      </c>
      <c r="G929" s="3" t="str">
        <f>'idp Prjimp'!G924</f>
        <v>#N/A</v>
      </c>
      <c r="H929" s="3" t="str">
        <f>'idp Prjimp'!H924</f>
        <v>#N/A</v>
      </c>
      <c r="I929" s="3" t="str">
        <f>'idp Prjimp'!I924</f>
        <v>#N/A</v>
      </c>
      <c r="J929" s="3" t="str">
        <f>'idp Prjimp'!J924</f>
        <v>#N/A</v>
      </c>
      <c r="K929" s="3" t="str">
        <f>'idp Prjimp'!K924</f>
        <v>#N/A</v>
      </c>
      <c r="L929" s="3" t="str">
        <f>'idp Prjimp'!L924</f>
        <v/>
      </c>
      <c r="M929" s="3">
        <f t="shared" si="4"/>
        <v>0</v>
      </c>
      <c r="N929" s="3">
        <f t="shared" si="14"/>
        <v>0</v>
      </c>
      <c r="O929" s="3">
        <f t="shared" si="15"/>
        <v>0</v>
      </c>
      <c r="P929" s="100"/>
      <c r="Q929" s="3" t="str">
        <f t="shared" si="16"/>
        <v>#REF!</v>
      </c>
      <c r="R929" s="3" t="str">
        <f t="array" ref="R929">IFERROR(INDEX(Overall!$C$3:$C$389,MATCH(B929,Overall!$D$3:$D$389,0)),"No")</f>
        <v>No</v>
      </c>
      <c r="S929" s="93">
        <f t="shared" si="17"/>
        <v>1</v>
      </c>
      <c r="T929" s="136"/>
      <c r="U929" s="3" t="str">
        <f t="shared" si="18"/>
        <v/>
      </c>
      <c r="V929" s="3"/>
      <c r="W929" s="3">
        <f t="shared" si="8"/>
        <v>0</v>
      </c>
    </row>
    <row r="930" ht="15.75" customHeight="1">
      <c r="B930" s="3" t="str">
        <f>'idp Prjimp'!N925</f>
        <v/>
      </c>
      <c r="C930" s="3" t="str">
        <f>'idp Prjimp'!C925</f>
        <v>lb</v>
      </c>
      <c r="D930" s="3" t="str">
        <f>'idp Prjimp'!D925</f>
        <v>#N/A</v>
      </c>
      <c r="E930" s="3" t="str">
        <f>'idp Prjimp'!E925</f>
        <v>#N/A</v>
      </c>
      <c r="F930" s="3" t="str">
        <f>'idp Prjimp'!F925</f>
        <v>#N/A</v>
      </c>
      <c r="G930" s="3" t="str">
        <f>'idp Prjimp'!G925</f>
        <v>#N/A</v>
      </c>
      <c r="H930" s="3" t="str">
        <f>'idp Prjimp'!H925</f>
        <v>#N/A</v>
      </c>
      <c r="I930" s="3" t="str">
        <f>'idp Prjimp'!I925</f>
        <v>#N/A</v>
      </c>
      <c r="J930" s="3" t="str">
        <f>'idp Prjimp'!J925</f>
        <v>#N/A</v>
      </c>
      <c r="K930" s="3" t="str">
        <f>'idp Prjimp'!K925</f>
        <v>#N/A</v>
      </c>
      <c r="L930" s="3" t="str">
        <f>'idp Prjimp'!L925</f>
        <v/>
      </c>
      <c r="M930" s="3">
        <f t="shared" si="4"/>
        <v>0</v>
      </c>
      <c r="N930" s="3">
        <f t="shared" si="14"/>
        <v>0</v>
      </c>
      <c r="O930" s="3">
        <f t="shared" si="15"/>
        <v>0</v>
      </c>
      <c r="P930" s="100"/>
      <c r="Q930" s="3" t="str">
        <f t="shared" si="16"/>
        <v>#REF!</v>
      </c>
      <c r="R930" s="3" t="str">
        <f t="array" ref="R930">IFERROR(INDEX(Overall!$C$3:$C$389,MATCH(B930,Overall!$D$3:$D$389,0)),"No")</f>
        <v>No</v>
      </c>
      <c r="S930" s="93">
        <f t="shared" si="17"/>
        <v>1</v>
      </c>
      <c r="T930" s="136"/>
      <c r="U930" s="3" t="str">
        <f t="shared" si="18"/>
        <v/>
      </c>
      <c r="V930" s="3"/>
      <c r="W930" s="3">
        <f t="shared" si="8"/>
        <v>0</v>
      </c>
    </row>
    <row r="931" ht="15.75" customHeight="1">
      <c r="B931" s="3" t="str">
        <f>'idp Prjimp'!N926</f>
        <v/>
      </c>
      <c r="C931" s="3" t="str">
        <f>'idp Prjimp'!C926</f>
        <v>lb</v>
      </c>
      <c r="D931" s="3" t="str">
        <f>'idp Prjimp'!D926</f>
        <v>#N/A</v>
      </c>
      <c r="E931" s="3" t="str">
        <f>'idp Prjimp'!E926</f>
        <v>#N/A</v>
      </c>
      <c r="F931" s="3" t="str">
        <f>'idp Prjimp'!F926</f>
        <v>#N/A</v>
      </c>
      <c r="G931" s="3" t="str">
        <f>'idp Prjimp'!G926</f>
        <v>#N/A</v>
      </c>
      <c r="H931" s="3" t="str">
        <f>'idp Prjimp'!H926</f>
        <v>#N/A</v>
      </c>
      <c r="I931" s="3" t="str">
        <f>'idp Prjimp'!I926</f>
        <v>#N/A</v>
      </c>
      <c r="J931" s="3" t="str">
        <f>'idp Prjimp'!J926</f>
        <v>#N/A</v>
      </c>
      <c r="K931" s="3" t="str">
        <f>'idp Prjimp'!K926</f>
        <v>#N/A</v>
      </c>
      <c r="L931" s="3" t="str">
        <f>'idp Prjimp'!L926</f>
        <v/>
      </c>
      <c r="M931" s="3">
        <f t="shared" si="4"/>
        <v>0</v>
      </c>
      <c r="N931" s="3">
        <f t="shared" si="14"/>
        <v>0</v>
      </c>
      <c r="O931" s="3">
        <f t="shared" si="15"/>
        <v>0</v>
      </c>
      <c r="P931" s="100"/>
      <c r="Q931" s="3" t="str">
        <f t="shared" si="16"/>
        <v>#REF!</v>
      </c>
      <c r="R931" s="3" t="str">
        <f t="array" ref="R931">IFERROR(INDEX(Overall!$C$3:$C$389,MATCH(B931,Overall!$D$3:$D$389,0)),"No")</f>
        <v>No</v>
      </c>
      <c r="S931" s="93">
        <f t="shared" si="17"/>
        <v>1</v>
      </c>
      <c r="T931" s="136"/>
      <c r="U931" s="3" t="str">
        <f t="shared" si="18"/>
        <v/>
      </c>
      <c r="V931" s="3"/>
      <c r="W931" s="3">
        <f t="shared" si="8"/>
        <v>0</v>
      </c>
    </row>
    <row r="932" ht="15.75" customHeight="1">
      <c r="B932" s="3" t="str">
        <f>'idp Prjimp'!N927</f>
        <v/>
      </c>
      <c r="C932" s="3" t="str">
        <f>'idp Prjimp'!C927</f>
        <v>lb</v>
      </c>
      <c r="D932" s="3" t="str">
        <f>'idp Prjimp'!D927</f>
        <v>#N/A</v>
      </c>
      <c r="E932" s="3" t="str">
        <f>'idp Prjimp'!E927</f>
        <v>#N/A</v>
      </c>
      <c r="F932" s="3" t="str">
        <f>'idp Prjimp'!F927</f>
        <v>#N/A</v>
      </c>
      <c r="G932" s="3" t="str">
        <f>'idp Prjimp'!G927</f>
        <v>#N/A</v>
      </c>
      <c r="H932" s="3" t="str">
        <f>'idp Prjimp'!H927</f>
        <v>#N/A</v>
      </c>
      <c r="I932" s="3" t="str">
        <f>'idp Prjimp'!I927</f>
        <v>#N/A</v>
      </c>
      <c r="J932" s="3" t="str">
        <f>'idp Prjimp'!J927</f>
        <v>#N/A</v>
      </c>
      <c r="K932" s="3" t="str">
        <f>'idp Prjimp'!K927</f>
        <v>#N/A</v>
      </c>
      <c r="L932" s="3" t="str">
        <f>'idp Prjimp'!L927</f>
        <v/>
      </c>
      <c r="M932" s="3">
        <f t="shared" si="4"/>
        <v>0</v>
      </c>
      <c r="N932" s="3">
        <f t="shared" si="14"/>
        <v>0</v>
      </c>
      <c r="O932" s="3">
        <f t="shared" si="15"/>
        <v>0</v>
      </c>
      <c r="P932" s="100"/>
      <c r="Q932" s="3" t="str">
        <f t="shared" si="16"/>
        <v>#REF!</v>
      </c>
      <c r="R932" s="3" t="str">
        <f t="array" ref="R932">IFERROR(INDEX(Overall!$C$3:$C$389,MATCH(B932,Overall!$D$3:$D$389,0)),"No")</f>
        <v>No</v>
      </c>
      <c r="S932" s="93">
        <f t="shared" si="17"/>
        <v>1</v>
      </c>
      <c r="T932" s="136"/>
      <c r="U932" s="3" t="str">
        <f t="shared" si="18"/>
        <v/>
      </c>
      <c r="V932" s="3"/>
      <c r="W932" s="3">
        <f t="shared" si="8"/>
        <v>0</v>
      </c>
    </row>
    <row r="933" ht="15.75" customHeight="1">
      <c r="B933" s="3" t="str">
        <f>'idp Prjimp'!N928</f>
        <v/>
      </c>
      <c r="C933" s="3" t="str">
        <f>'idp Prjimp'!C928</f>
        <v>lb</v>
      </c>
      <c r="D933" s="3" t="str">
        <f>'idp Prjimp'!D928</f>
        <v>#N/A</v>
      </c>
      <c r="E933" s="3" t="str">
        <f>'idp Prjimp'!E928</f>
        <v>#N/A</v>
      </c>
      <c r="F933" s="3" t="str">
        <f>'idp Prjimp'!F928</f>
        <v>#N/A</v>
      </c>
      <c r="G933" s="3" t="str">
        <f>'idp Prjimp'!G928</f>
        <v>#N/A</v>
      </c>
      <c r="H933" s="3" t="str">
        <f>'idp Prjimp'!H928</f>
        <v>#N/A</v>
      </c>
      <c r="I933" s="3" t="str">
        <f>'idp Prjimp'!I928</f>
        <v>#N/A</v>
      </c>
      <c r="J933" s="3" t="str">
        <f>'idp Prjimp'!J928</f>
        <v>#N/A</v>
      </c>
      <c r="K933" s="3" t="str">
        <f>'idp Prjimp'!K928</f>
        <v>#N/A</v>
      </c>
      <c r="L933" s="3" t="str">
        <f>'idp Prjimp'!L928</f>
        <v/>
      </c>
      <c r="M933" s="3">
        <f t="shared" si="4"/>
        <v>0</v>
      </c>
      <c r="N933" s="3">
        <f t="shared" si="14"/>
        <v>0</v>
      </c>
      <c r="O933" s="3">
        <f t="shared" si="15"/>
        <v>0</v>
      </c>
      <c r="P933" s="100"/>
      <c r="Q933" s="3" t="str">
        <f t="shared" si="16"/>
        <v>#REF!</v>
      </c>
      <c r="R933" s="3" t="str">
        <f t="array" ref="R933">IFERROR(INDEX(Overall!$C$3:$C$389,MATCH(B933,Overall!$D$3:$D$389,0)),"No")</f>
        <v>No</v>
      </c>
      <c r="S933" s="93">
        <f t="shared" si="17"/>
        <v>1</v>
      </c>
      <c r="T933" s="136"/>
      <c r="U933" s="3" t="str">
        <f t="shared" si="18"/>
        <v/>
      </c>
      <c r="V933" s="3"/>
      <c r="W933" s="3">
        <f t="shared" si="8"/>
        <v>0</v>
      </c>
    </row>
    <row r="934" ht="15.75" customHeight="1">
      <c r="B934" s="3" t="str">
        <f>'idp Prjimp'!N929</f>
        <v/>
      </c>
      <c r="C934" s="3" t="str">
        <f>'idp Prjimp'!C929</f>
        <v>lb</v>
      </c>
      <c r="D934" s="3" t="str">
        <f>'idp Prjimp'!D929</f>
        <v>#N/A</v>
      </c>
      <c r="E934" s="3" t="str">
        <f>'idp Prjimp'!E929</f>
        <v>#N/A</v>
      </c>
      <c r="F934" s="3" t="str">
        <f>'idp Prjimp'!F929</f>
        <v>#N/A</v>
      </c>
      <c r="G934" s="3" t="str">
        <f>'idp Prjimp'!G929</f>
        <v>#N/A</v>
      </c>
      <c r="H934" s="3" t="str">
        <f>'idp Prjimp'!H929</f>
        <v>#N/A</v>
      </c>
      <c r="I934" s="3" t="str">
        <f>'idp Prjimp'!I929</f>
        <v>#N/A</v>
      </c>
      <c r="J934" s="3" t="str">
        <f>'idp Prjimp'!J929</f>
        <v>#N/A</v>
      </c>
      <c r="K934" s="3" t="str">
        <f>'idp Prjimp'!K929</f>
        <v>#N/A</v>
      </c>
      <c r="L934" s="3" t="str">
        <f>'idp Prjimp'!L929</f>
        <v/>
      </c>
      <c r="M934" s="3">
        <f t="shared" si="4"/>
        <v>0</v>
      </c>
      <c r="N934" s="3">
        <f t="shared" si="14"/>
        <v>0</v>
      </c>
      <c r="O934" s="3">
        <f t="shared" si="15"/>
        <v>0</v>
      </c>
      <c r="P934" s="100"/>
      <c r="Q934" s="3" t="str">
        <f t="shared" si="16"/>
        <v>#REF!</v>
      </c>
      <c r="R934" s="3" t="str">
        <f t="array" ref="R934">IFERROR(INDEX(Overall!$C$3:$C$389,MATCH(B934,Overall!$D$3:$D$389,0)),"No")</f>
        <v>No</v>
      </c>
      <c r="S934" s="93">
        <f t="shared" si="17"/>
        <v>1</v>
      </c>
      <c r="T934" s="136"/>
      <c r="U934" s="3" t="str">
        <f t="shared" si="18"/>
        <v/>
      </c>
      <c r="V934" s="3"/>
      <c r="W934" s="3">
        <f t="shared" si="8"/>
        <v>0</v>
      </c>
    </row>
    <row r="935" ht="15.75" customHeight="1">
      <c r="B935" s="3" t="str">
        <f>'idp Prjimp'!N930</f>
        <v/>
      </c>
      <c r="C935" s="3" t="str">
        <f>'idp Prjimp'!C930</f>
        <v>lb</v>
      </c>
      <c r="D935" s="3" t="str">
        <f>'idp Prjimp'!D930</f>
        <v>#N/A</v>
      </c>
      <c r="E935" s="3" t="str">
        <f>'idp Prjimp'!E930</f>
        <v>#N/A</v>
      </c>
      <c r="F935" s="3" t="str">
        <f>'idp Prjimp'!F930</f>
        <v>#N/A</v>
      </c>
      <c r="G935" s="3" t="str">
        <f>'idp Prjimp'!G930</f>
        <v>#N/A</v>
      </c>
      <c r="H935" s="3" t="str">
        <f>'idp Prjimp'!H930</f>
        <v>#N/A</v>
      </c>
      <c r="I935" s="3" t="str">
        <f>'idp Prjimp'!I930</f>
        <v>#N/A</v>
      </c>
      <c r="J935" s="3" t="str">
        <f>'idp Prjimp'!J930</f>
        <v>#N/A</v>
      </c>
      <c r="K935" s="3" t="str">
        <f>'idp Prjimp'!K930</f>
        <v>#N/A</v>
      </c>
      <c r="L935" s="3" t="str">
        <f>'idp Prjimp'!L930</f>
        <v/>
      </c>
      <c r="M935" s="3">
        <f t="shared" si="4"/>
        <v>0</v>
      </c>
      <c r="N935" s="3">
        <f t="shared" si="14"/>
        <v>0</v>
      </c>
      <c r="O935" s="3">
        <f t="shared" si="15"/>
        <v>0</v>
      </c>
      <c r="P935" s="100"/>
      <c r="Q935" s="3" t="str">
        <f t="shared" si="16"/>
        <v>#REF!</v>
      </c>
      <c r="R935" s="3" t="str">
        <f t="array" ref="R935">IFERROR(INDEX(Overall!$C$3:$C$389,MATCH(B935,Overall!$D$3:$D$389,0)),"No")</f>
        <v>No</v>
      </c>
      <c r="S935" s="93">
        <f t="shared" si="17"/>
        <v>1</v>
      </c>
      <c r="T935" s="136"/>
      <c r="U935" s="3" t="str">
        <f t="shared" si="18"/>
        <v/>
      </c>
      <c r="V935" s="3"/>
      <c r="W935" s="3">
        <f t="shared" si="8"/>
        <v>0</v>
      </c>
    </row>
    <row r="936" ht="15.75" customHeight="1">
      <c r="B936" s="3" t="str">
        <f>'idp Prjimp'!N931</f>
        <v/>
      </c>
      <c r="C936" s="3" t="str">
        <f>'idp Prjimp'!C931</f>
        <v>lb</v>
      </c>
      <c r="D936" s="3" t="str">
        <f>'idp Prjimp'!D931</f>
        <v>#N/A</v>
      </c>
      <c r="E936" s="3" t="str">
        <f>'idp Prjimp'!E931</f>
        <v>#N/A</v>
      </c>
      <c r="F936" s="3" t="str">
        <f>'idp Prjimp'!F931</f>
        <v>#N/A</v>
      </c>
      <c r="G936" s="3" t="str">
        <f>'idp Prjimp'!G931</f>
        <v>#N/A</v>
      </c>
      <c r="H936" s="3" t="str">
        <f>'idp Prjimp'!H931</f>
        <v>#N/A</v>
      </c>
      <c r="I936" s="3" t="str">
        <f>'idp Prjimp'!I931</f>
        <v>#N/A</v>
      </c>
      <c r="J936" s="3" t="str">
        <f>'idp Prjimp'!J931</f>
        <v>#N/A</v>
      </c>
      <c r="K936" s="3" t="str">
        <f>'idp Prjimp'!K931</f>
        <v>#N/A</v>
      </c>
      <c r="L936" s="3" t="str">
        <f>'idp Prjimp'!L931</f>
        <v/>
      </c>
      <c r="M936" s="3">
        <f t="shared" si="4"/>
        <v>0</v>
      </c>
      <c r="N936" s="3">
        <f t="shared" si="14"/>
        <v>0</v>
      </c>
      <c r="O936" s="3">
        <f t="shared" si="15"/>
        <v>0</v>
      </c>
      <c r="P936" s="100"/>
      <c r="Q936" s="3" t="str">
        <f t="shared" si="16"/>
        <v>#REF!</v>
      </c>
      <c r="R936" s="3" t="str">
        <f t="array" ref="R936">IFERROR(INDEX(Overall!$C$3:$C$389,MATCH(B936,Overall!$D$3:$D$389,0)),"No")</f>
        <v>No</v>
      </c>
      <c r="S936" s="93">
        <f t="shared" si="17"/>
        <v>1</v>
      </c>
      <c r="T936" s="136"/>
      <c r="U936" s="3" t="str">
        <f t="shared" si="18"/>
        <v/>
      </c>
      <c r="V936" s="3"/>
      <c r="W936" s="3">
        <f t="shared" si="8"/>
        <v>0</v>
      </c>
    </row>
    <row r="937" ht="15.75" customHeight="1">
      <c r="B937" s="3" t="str">
        <f>'idp Prjimp'!N932</f>
        <v/>
      </c>
      <c r="C937" s="3" t="str">
        <f>'idp Prjimp'!C932</f>
        <v>lb</v>
      </c>
      <c r="D937" s="3" t="str">
        <f>'idp Prjimp'!D932</f>
        <v>#N/A</v>
      </c>
      <c r="E937" s="3" t="str">
        <f>'idp Prjimp'!E932</f>
        <v>#N/A</v>
      </c>
      <c r="F937" s="3" t="str">
        <f>'idp Prjimp'!F932</f>
        <v>#N/A</v>
      </c>
      <c r="G937" s="3" t="str">
        <f>'idp Prjimp'!G932</f>
        <v>#N/A</v>
      </c>
      <c r="H937" s="3" t="str">
        <f>'idp Prjimp'!H932</f>
        <v>#N/A</v>
      </c>
      <c r="I937" s="3" t="str">
        <f>'idp Prjimp'!I932</f>
        <v>#N/A</v>
      </c>
      <c r="J937" s="3" t="str">
        <f>'idp Prjimp'!J932</f>
        <v>#N/A</v>
      </c>
      <c r="K937" s="3" t="str">
        <f>'idp Prjimp'!K932</f>
        <v>#N/A</v>
      </c>
      <c r="L937" s="3" t="str">
        <f>'idp Prjimp'!L932</f>
        <v/>
      </c>
      <c r="M937" s="3">
        <f t="shared" si="4"/>
        <v>0</v>
      </c>
      <c r="N937" s="3">
        <f t="shared" si="14"/>
        <v>0</v>
      </c>
      <c r="O937" s="3">
        <f t="shared" si="15"/>
        <v>0</v>
      </c>
      <c r="P937" s="100"/>
      <c r="Q937" s="3" t="str">
        <f t="shared" si="16"/>
        <v>#REF!</v>
      </c>
      <c r="R937" s="3" t="str">
        <f t="array" ref="R937">IFERROR(INDEX(Overall!$C$3:$C$389,MATCH(B937,Overall!$D$3:$D$389,0)),"No")</f>
        <v>No</v>
      </c>
      <c r="S937" s="93">
        <f t="shared" si="17"/>
        <v>1</v>
      </c>
      <c r="T937" s="136"/>
      <c r="U937" s="3" t="str">
        <f t="shared" si="18"/>
        <v/>
      </c>
      <c r="V937" s="3"/>
      <c r="W937" s="3">
        <f t="shared" si="8"/>
        <v>0</v>
      </c>
    </row>
    <row r="938" ht="15.75" customHeight="1">
      <c r="B938" s="3" t="str">
        <f>'idp Prjimp'!N933</f>
        <v/>
      </c>
      <c r="C938" s="3" t="str">
        <f>'idp Prjimp'!C933</f>
        <v>lb</v>
      </c>
      <c r="D938" s="3" t="str">
        <f>'idp Prjimp'!D933</f>
        <v>#N/A</v>
      </c>
      <c r="E938" s="3" t="str">
        <f>'idp Prjimp'!E933</f>
        <v>#N/A</v>
      </c>
      <c r="F938" s="3" t="str">
        <f>'idp Prjimp'!F933</f>
        <v>#N/A</v>
      </c>
      <c r="G938" s="3" t="str">
        <f>'idp Prjimp'!G933</f>
        <v>#N/A</v>
      </c>
      <c r="H938" s="3" t="str">
        <f>'idp Prjimp'!H933</f>
        <v>#N/A</v>
      </c>
      <c r="I938" s="3" t="str">
        <f>'idp Prjimp'!I933</f>
        <v>#N/A</v>
      </c>
      <c r="J938" s="3" t="str">
        <f>'idp Prjimp'!J933</f>
        <v>#N/A</v>
      </c>
      <c r="K938" s="3" t="str">
        <f>'idp Prjimp'!K933</f>
        <v>#N/A</v>
      </c>
      <c r="L938" s="3" t="str">
        <f>'idp Prjimp'!L933</f>
        <v/>
      </c>
      <c r="M938" s="3">
        <f t="shared" si="4"/>
        <v>0</v>
      </c>
      <c r="N938" s="3">
        <f t="shared" si="14"/>
        <v>0</v>
      </c>
      <c r="O938" s="3">
        <f t="shared" si="15"/>
        <v>0</v>
      </c>
      <c r="P938" s="100"/>
      <c r="Q938" s="3" t="str">
        <f t="shared" si="16"/>
        <v>#REF!</v>
      </c>
      <c r="R938" s="3" t="str">
        <f t="array" ref="R938">IFERROR(INDEX(Overall!$C$3:$C$389,MATCH(B938,Overall!$D$3:$D$389,0)),"No")</f>
        <v>No</v>
      </c>
      <c r="S938" s="93">
        <f t="shared" si="17"/>
        <v>1</v>
      </c>
      <c r="T938" s="136"/>
      <c r="U938" s="3" t="str">
        <f t="shared" si="18"/>
        <v/>
      </c>
      <c r="V938" s="3"/>
      <c r="W938" s="3">
        <f t="shared" si="8"/>
        <v>0</v>
      </c>
    </row>
    <row r="939" ht="15.75" customHeight="1">
      <c r="B939" s="3" t="str">
        <f>'idp Prjimp'!N934</f>
        <v/>
      </c>
      <c r="C939" s="3" t="str">
        <f>'idp Prjimp'!C934</f>
        <v>lb</v>
      </c>
      <c r="D939" s="3" t="str">
        <f>'idp Prjimp'!D934</f>
        <v>#N/A</v>
      </c>
      <c r="E939" s="3" t="str">
        <f>'idp Prjimp'!E934</f>
        <v>#N/A</v>
      </c>
      <c r="F939" s="3" t="str">
        <f>'idp Prjimp'!F934</f>
        <v>#N/A</v>
      </c>
      <c r="G939" s="3" t="str">
        <f>'idp Prjimp'!G934</f>
        <v>#N/A</v>
      </c>
      <c r="H939" s="3" t="str">
        <f>'idp Prjimp'!H934</f>
        <v>#N/A</v>
      </c>
      <c r="I939" s="3" t="str">
        <f>'idp Prjimp'!I934</f>
        <v>#N/A</v>
      </c>
      <c r="J939" s="3" t="str">
        <f>'idp Prjimp'!J934</f>
        <v>#N/A</v>
      </c>
      <c r="K939" s="3" t="str">
        <f>'idp Prjimp'!K934</f>
        <v>#N/A</v>
      </c>
      <c r="L939" s="3" t="str">
        <f>'idp Prjimp'!L934</f>
        <v/>
      </c>
      <c r="M939" s="3">
        <f t="shared" si="4"/>
        <v>0</v>
      </c>
      <c r="N939" s="3">
        <f t="shared" si="14"/>
        <v>0</v>
      </c>
      <c r="O939" s="3">
        <f t="shared" si="15"/>
        <v>0</v>
      </c>
      <c r="P939" s="100"/>
      <c r="Q939" s="3" t="str">
        <f t="shared" si="16"/>
        <v>#REF!</v>
      </c>
      <c r="R939" s="3" t="str">
        <f t="array" ref="R939">IFERROR(INDEX(Overall!$C$3:$C$389,MATCH(B939,Overall!$D$3:$D$389,0)),"No")</f>
        <v>No</v>
      </c>
      <c r="S939" s="93">
        <f t="shared" si="17"/>
        <v>1</v>
      </c>
      <c r="T939" s="136"/>
      <c r="U939" s="3" t="str">
        <f t="shared" si="18"/>
        <v/>
      </c>
      <c r="V939" s="3"/>
      <c r="W939" s="3">
        <f t="shared" si="8"/>
        <v>0</v>
      </c>
    </row>
    <row r="940" ht="15.75" customHeight="1">
      <c r="B940" s="3" t="str">
        <f>'idp Prjimp'!N935</f>
        <v/>
      </c>
      <c r="C940" s="3" t="str">
        <f>'idp Prjimp'!C935</f>
        <v>lb</v>
      </c>
      <c r="D940" s="3" t="str">
        <f>'idp Prjimp'!D935</f>
        <v>#N/A</v>
      </c>
      <c r="E940" s="3" t="str">
        <f>'idp Prjimp'!E935</f>
        <v>#N/A</v>
      </c>
      <c r="F940" s="3" t="str">
        <f>'idp Prjimp'!F935</f>
        <v>#N/A</v>
      </c>
      <c r="G940" s="3" t="str">
        <f>'idp Prjimp'!G935</f>
        <v>#N/A</v>
      </c>
      <c r="H940" s="3" t="str">
        <f>'idp Prjimp'!H935</f>
        <v>#N/A</v>
      </c>
      <c r="I940" s="3" t="str">
        <f>'idp Prjimp'!I935</f>
        <v>#N/A</v>
      </c>
      <c r="J940" s="3" t="str">
        <f>'idp Prjimp'!J935</f>
        <v>#N/A</v>
      </c>
      <c r="K940" s="3" t="str">
        <f>'idp Prjimp'!K935</f>
        <v>#N/A</v>
      </c>
      <c r="L940" s="3" t="str">
        <f>'idp Prjimp'!L935</f>
        <v/>
      </c>
      <c r="M940" s="3">
        <f t="shared" si="4"/>
        <v>0</v>
      </c>
      <c r="N940" s="3">
        <f t="shared" si="14"/>
        <v>0</v>
      </c>
      <c r="O940" s="3">
        <f t="shared" si="15"/>
        <v>0</v>
      </c>
      <c r="P940" s="100"/>
      <c r="Q940" s="3" t="str">
        <f t="shared" si="16"/>
        <v>#REF!</v>
      </c>
      <c r="R940" s="3" t="str">
        <f t="array" ref="R940">IFERROR(INDEX(Overall!$C$3:$C$389,MATCH(B940,Overall!$D$3:$D$389,0)),"No")</f>
        <v>No</v>
      </c>
      <c r="S940" s="93">
        <f t="shared" si="17"/>
        <v>1</v>
      </c>
      <c r="T940" s="136"/>
      <c r="U940" s="3" t="str">
        <f t="shared" si="18"/>
        <v/>
      </c>
      <c r="V940" s="3"/>
      <c r="W940" s="3">
        <f t="shared" si="8"/>
        <v>0</v>
      </c>
    </row>
    <row r="941" ht="15.75" customHeight="1">
      <c r="B941" s="3" t="str">
        <f>'idp Prjimp'!N936</f>
        <v/>
      </c>
      <c r="C941" s="3" t="str">
        <f>'idp Prjimp'!C936</f>
        <v>lb</v>
      </c>
      <c r="D941" s="3" t="str">
        <f>'idp Prjimp'!D936</f>
        <v>#N/A</v>
      </c>
      <c r="E941" s="3" t="str">
        <f>'idp Prjimp'!E936</f>
        <v>#N/A</v>
      </c>
      <c r="F941" s="3" t="str">
        <f>'idp Prjimp'!F936</f>
        <v>#N/A</v>
      </c>
      <c r="G941" s="3" t="str">
        <f>'idp Prjimp'!G936</f>
        <v>#N/A</v>
      </c>
      <c r="H941" s="3" t="str">
        <f>'idp Prjimp'!H936</f>
        <v>#N/A</v>
      </c>
      <c r="I941" s="3" t="str">
        <f>'idp Prjimp'!I936</f>
        <v>#N/A</v>
      </c>
      <c r="J941" s="3" t="str">
        <f>'idp Prjimp'!J936</f>
        <v>#N/A</v>
      </c>
      <c r="K941" s="3" t="str">
        <f>'idp Prjimp'!K936</f>
        <v>#N/A</v>
      </c>
      <c r="L941" s="3" t="str">
        <f>'idp Prjimp'!L936</f>
        <v/>
      </c>
      <c r="M941" s="3">
        <f t="shared" si="4"/>
        <v>0</v>
      </c>
      <c r="N941" s="3">
        <f t="shared" si="14"/>
        <v>0</v>
      </c>
      <c r="O941" s="3">
        <f t="shared" si="15"/>
        <v>0</v>
      </c>
      <c r="P941" s="100"/>
      <c r="Q941" s="3" t="str">
        <f t="shared" si="16"/>
        <v>#REF!</v>
      </c>
      <c r="R941" s="3" t="str">
        <f t="array" ref="R941">IFERROR(INDEX(Overall!$C$3:$C$389,MATCH(B941,Overall!$D$3:$D$389,0)),"No")</f>
        <v>No</v>
      </c>
      <c r="S941" s="93">
        <f t="shared" si="17"/>
        <v>1</v>
      </c>
      <c r="T941" s="136"/>
      <c r="U941" s="3" t="str">
        <f t="shared" si="18"/>
        <v/>
      </c>
      <c r="V941" s="3"/>
      <c r="W941" s="3">
        <f t="shared" si="8"/>
        <v>0</v>
      </c>
    </row>
    <row r="942" ht="15.75" customHeight="1">
      <c r="B942" s="3" t="str">
        <f>'idp Prjimp'!N937</f>
        <v/>
      </c>
      <c r="C942" s="3" t="str">
        <f>'idp Prjimp'!C937</f>
        <v>lb</v>
      </c>
      <c r="D942" s="3" t="str">
        <f>'idp Prjimp'!D937</f>
        <v>#N/A</v>
      </c>
      <c r="E942" s="3" t="str">
        <f>'idp Prjimp'!E937</f>
        <v>#N/A</v>
      </c>
      <c r="F942" s="3" t="str">
        <f>'idp Prjimp'!F937</f>
        <v>#N/A</v>
      </c>
      <c r="G942" s="3" t="str">
        <f>'idp Prjimp'!G937</f>
        <v>#N/A</v>
      </c>
      <c r="H942" s="3" t="str">
        <f>'idp Prjimp'!H937</f>
        <v>#N/A</v>
      </c>
      <c r="I942" s="3" t="str">
        <f>'idp Prjimp'!I937</f>
        <v>#N/A</v>
      </c>
      <c r="J942" s="3" t="str">
        <f>'idp Prjimp'!J937</f>
        <v>#N/A</v>
      </c>
      <c r="K942" s="3" t="str">
        <f>'idp Prjimp'!K937</f>
        <v>#N/A</v>
      </c>
      <c r="L942" s="3" t="str">
        <f>'idp Prjimp'!L937</f>
        <v/>
      </c>
      <c r="M942" s="3">
        <f t="shared" si="4"/>
        <v>0</v>
      </c>
      <c r="N942" s="3">
        <f t="shared" si="14"/>
        <v>0</v>
      </c>
      <c r="O942" s="3">
        <f t="shared" si="15"/>
        <v>0</v>
      </c>
      <c r="P942" s="100"/>
      <c r="Q942" s="3" t="str">
        <f t="shared" si="16"/>
        <v>#REF!</v>
      </c>
      <c r="R942" s="3" t="str">
        <f t="array" ref="R942">IFERROR(INDEX(Overall!$C$3:$C$389,MATCH(B942,Overall!$D$3:$D$389,0)),"No")</f>
        <v>No</v>
      </c>
      <c r="S942" s="93">
        <f t="shared" si="17"/>
        <v>1</v>
      </c>
      <c r="T942" s="136"/>
      <c r="U942" s="3" t="str">
        <f t="shared" si="18"/>
        <v/>
      </c>
      <c r="V942" s="3"/>
      <c r="W942" s="3">
        <f t="shared" si="8"/>
        <v>0</v>
      </c>
    </row>
    <row r="943" ht="15.75" customHeight="1">
      <c r="B943" s="3" t="str">
        <f>'idp Prjimp'!N938</f>
        <v/>
      </c>
      <c r="C943" s="3" t="str">
        <f>'idp Prjimp'!C938</f>
        <v>lb</v>
      </c>
      <c r="D943" s="3" t="str">
        <f>'idp Prjimp'!D938</f>
        <v>#N/A</v>
      </c>
      <c r="E943" s="3" t="str">
        <f>'idp Prjimp'!E938</f>
        <v>#N/A</v>
      </c>
      <c r="F943" s="3" t="str">
        <f>'idp Prjimp'!F938</f>
        <v>#N/A</v>
      </c>
      <c r="G943" s="3" t="str">
        <f>'idp Prjimp'!G938</f>
        <v>#N/A</v>
      </c>
      <c r="H943" s="3" t="str">
        <f>'idp Prjimp'!H938</f>
        <v>#N/A</v>
      </c>
      <c r="I943" s="3" t="str">
        <f>'idp Prjimp'!I938</f>
        <v>#N/A</v>
      </c>
      <c r="J943" s="3" t="str">
        <f>'idp Prjimp'!J938</f>
        <v>#N/A</v>
      </c>
      <c r="K943" s="3" t="str">
        <f>'idp Prjimp'!K938</f>
        <v>#N/A</v>
      </c>
      <c r="L943" s="3" t="str">
        <f>'idp Prjimp'!L938</f>
        <v/>
      </c>
      <c r="M943" s="3">
        <f t="shared" si="4"/>
        <v>0</v>
      </c>
      <c r="N943" s="3">
        <f t="shared" si="14"/>
        <v>0</v>
      </c>
      <c r="O943" s="3">
        <f t="shared" si="15"/>
        <v>0</v>
      </c>
      <c r="P943" s="100"/>
      <c r="Q943" s="3" t="str">
        <f t="shared" si="16"/>
        <v>#REF!</v>
      </c>
      <c r="R943" s="3" t="str">
        <f t="array" ref="R943">IFERROR(INDEX(Overall!$C$3:$C$389,MATCH(B943,Overall!$D$3:$D$389,0)),"No")</f>
        <v>No</v>
      </c>
      <c r="S943" s="93">
        <f t="shared" si="17"/>
        <v>1</v>
      </c>
      <c r="T943" s="136"/>
      <c r="U943" s="3" t="str">
        <f t="shared" si="18"/>
        <v/>
      </c>
      <c r="V943" s="3"/>
      <c r="W943" s="3">
        <f t="shared" si="8"/>
        <v>0</v>
      </c>
    </row>
    <row r="944" ht="15.75" customHeight="1">
      <c r="B944" s="3" t="str">
        <f>'idp Prjimp'!N939</f>
        <v/>
      </c>
      <c r="C944" s="3" t="str">
        <f>'idp Prjimp'!C939</f>
        <v>lb</v>
      </c>
      <c r="D944" s="3" t="str">
        <f>'idp Prjimp'!D939</f>
        <v>#N/A</v>
      </c>
      <c r="E944" s="3" t="str">
        <f>'idp Prjimp'!E939</f>
        <v>#N/A</v>
      </c>
      <c r="F944" s="3" t="str">
        <f>'idp Prjimp'!F939</f>
        <v>#N/A</v>
      </c>
      <c r="G944" s="3" t="str">
        <f>'idp Prjimp'!G939</f>
        <v>#N/A</v>
      </c>
      <c r="H944" s="3" t="str">
        <f>'idp Prjimp'!H939</f>
        <v>#N/A</v>
      </c>
      <c r="I944" s="3" t="str">
        <f>'idp Prjimp'!I939</f>
        <v>#N/A</v>
      </c>
      <c r="J944" s="3" t="str">
        <f>'idp Prjimp'!J939</f>
        <v>#N/A</v>
      </c>
      <c r="K944" s="3" t="str">
        <f>'idp Prjimp'!K939</f>
        <v>#N/A</v>
      </c>
      <c r="L944" s="3" t="str">
        <f>'idp Prjimp'!L939</f>
        <v/>
      </c>
      <c r="M944" s="3">
        <f t="shared" si="4"/>
        <v>0</v>
      </c>
      <c r="N944" s="3">
        <f t="shared" si="14"/>
        <v>0</v>
      </c>
      <c r="O944" s="3">
        <f t="shared" si="15"/>
        <v>0</v>
      </c>
      <c r="P944" s="100"/>
      <c r="Q944" s="3" t="str">
        <f t="shared" si="16"/>
        <v>#REF!</v>
      </c>
      <c r="R944" s="3" t="str">
        <f t="array" ref="R944">IFERROR(INDEX(Overall!$C$3:$C$389,MATCH(B944,Overall!$D$3:$D$389,0)),"No")</f>
        <v>No</v>
      </c>
      <c r="S944" s="93">
        <f t="shared" si="17"/>
        <v>1</v>
      </c>
      <c r="T944" s="136"/>
      <c r="U944" s="3" t="str">
        <f t="shared" si="18"/>
        <v/>
      </c>
      <c r="V944" s="3"/>
      <c r="W944" s="3">
        <f t="shared" si="8"/>
        <v>0</v>
      </c>
    </row>
    <row r="945" ht="15.75" customHeight="1">
      <c r="B945" s="3" t="str">
        <f>'idp Prjimp'!N940</f>
        <v/>
      </c>
      <c r="C945" s="3" t="str">
        <f>'idp Prjimp'!C940</f>
        <v>lb</v>
      </c>
      <c r="D945" s="3" t="str">
        <f>'idp Prjimp'!D940</f>
        <v>#N/A</v>
      </c>
      <c r="E945" s="3" t="str">
        <f>'idp Prjimp'!E940</f>
        <v>#N/A</v>
      </c>
      <c r="F945" s="3" t="str">
        <f>'idp Prjimp'!F940</f>
        <v>#N/A</v>
      </c>
      <c r="G945" s="3" t="str">
        <f>'idp Prjimp'!G940</f>
        <v>#N/A</v>
      </c>
      <c r="H945" s="3" t="str">
        <f>'idp Prjimp'!H940</f>
        <v>#N/A</v>
      </c>
      <c r="I945" s="3" t="str">
        <f>'idp Prjimp'!I940</f>
        <v>#N/A</v>
      </c>
      <c r="J945" s="3" t="str">
        <f>'idp Prjimp'!J940</f>
        <v>#N/A</v>
      </c>
      <c r="K945" s="3" t="str">
        <f>'idp Prjimp'!K940</f>
        <v>#N/A</v>
      </c>
      <c r="L945" s="3" t="str">
        <f>'idp Prjimp'!L940</f>
        <v/>
      </c>
      <c r="M945" s="3">
        <f t="shared" si="4"/>
        <v>0</v>
      </c>
      <c r="N945" s="3">
        <f t="shared" si="14"/>
        <v>0</v>
      </c>
      <c r="O945" s="3">
        <f t="shared" si="15"/>
        <v>0</v>
      </c>
      <c r="P945" s="100"/>
      <c r="Q945" s="3" t="str">
        <f t="shared" si="16"/>
        <v>#REF!</v>
      </c>
      <c r="R945" s="3" t="str">
        <f t="array" ref="R945">IFERROR(INDEX(Overall!$C$3:$C$389,MATCH(B945,Overall!$D$3:$D$389,0)),"No")</f>
        <v>No</v>
      </c>
      <c r="S945" s="93">
        <f t="shared" si="17"/>
        <v>1</v>
      </c>
      <c r="T945" s="136"/>
      <c r="U945" s="3" t="str">
        <f t="shared" si="18"/>
        <v/>
      </c>
      <c r="V945" s="3"/>
      <c r="W945" s="3">
        <f t="shared" si="8"/>
        <v>0</v>
      </c>
    </row>
    <row r="946" ht="15.75" customHeight="1">
      <c r="B946" s="3" t="str">
        <f>'idp Prjimp'!N941</f>
        <v/>
      </c>
      <c r="C946" s="3" t="str">
        <f>'idp Prjimp'!C941</f>
        <v>lb</v>
      </c>
      <c r="D946" s="3" t="str">
        <f>'idp Prjimp'!D941</f>
        <v>#N/A</v>
      </c>
      <c r="E946" s="3" t="str">
        <f>'idp Prjimp'!E941</f>
        <v>#N/A</v>
      </c>
      <c r="F946" s="3" t="str">
        <f>'idp Prjimp'!F941</f>
        <v>#N/A</v>
      </c>
      <c r="G946" s="3" t="str">
        <f>'idp Prjimp'!G941</f>
        <v>#N/A</v>
      </c>
      <c r="H946" s="3" t="str">
        <f>'idp Prjimp'!H941</f>
        <v>#N/A</v>
      </c>
      <c r="I946" s="3" t="str">
        <f>'idp Prjimp'!I941</f>
        <v>#N/A</v>
      </c>
      <c r="J946" s="3" t="str">
        <f>'idp Prjimp'!J941</f>
        <v>#N/A</v>
      </c>
      <c r="K946" s="3" t="str">
        <f>'idp Prjimp'!K941</f>
        <v>#N/A</v>
      </c>
      <c r="L946" s="3" t="str">
        <f>'idp Prjimp'!L941</f>
        <v/>
      </c>
      <c r="M946" s="3">
        <f t="shared" si="4"/>
        <v>0</v>
      </c>
      <c r="N946" s="3">
        <f t="shared" si="14"/>
        <v>0</v>
      </c>
      <c r="O946" s="3">
        <f t="shared" si="15"/>
        <v>0</v>
      </c>
      <c r="P946" s="100"/>
      <c r="Q946" s="3" t="str">
        <f t="shared" si="16"/>
        <v>#REF!</v>
      </c>
      <c r="R946" s="3" t="str">
        <f t="array" ref="R946">IFERROR(INDEX(Overall!$C$3:$C$389,MATCH(B946,Overall!$D$3:$D$389,0)),"No")</f>
        <v>No</v>
      </c>
      <c r="S946" s="93">
        <f t="shared" si="17"/>
        <v>1</v>
      </c>
      <c r="T946" s="136"/>
      <c r="U946" s="3" t="str">
        <f t="shared" si="18"/>
        <v/>
      </c>
      <c r="V946" s="3"/>
      <c r="W946" s="3">
        <f t="shared" si="8"/>
        <v>0</v>
      </c>
    </row>
    <row r="947" ht="15.75" customHeight="1">
      <c r="B947" s="3" t="str">
        <f>'idp Prjimp'!N942</f>
        <v/>
      </c>
      <c r="C947" s="3" t="str">
        <f>'idp Prjimp'!C942</f>
        <v>lb</v>
      </c>
      <c r="D947" s="3" t="str">
        <f>'idp Prjimp'!D942</f>
        <v>#N/A</v>
      </c>
      <c r="E947" s="3" t="str">
        <f>'idp Prjimp'!E942</f>
        <v>#N/A</v>
      </c>
      <c r="F947" s="3" t="str">
        <f>'idp Prjimp'!F942</f>
        <v>#N/A</v>
      </c>
      <c r="G947" s="3" t="str">
        <f>'idp Prjimp'!G942</f>
        <v>#N/A</v>
      </c>
      <c r="H947" s="3" t="str">
        <f>'idp Prjimp'!H942</f>
        <v>#N/A</v>
      </c>
      <c r="I947" s="3" t="str">
        <f>'idp Prjimp'!I942</f>
        <v>#N/A</v>
      </c>
      <c r="J947" s="3" t="str">
        <f>'idp Prjimp'!J942</f>
        <v>#N/A</v>
      </c>
      <c r="K947" s="3" t="str">
        <f>'idp Prjimp'!K942</f>
        <v>#N/A</v>
      </c>
      <c r="L947" s="3" t="str">
        <f>'idp Prjimp'!L942</f>
        <v/>
      </c>
      <c r="M947" s="3">
        <f t="shared" si="4"/>
        <v>0</v>
      </c>
      <c r="N947" s="3">
        <f t="shared" si="14"/>
        <v>0</v>
      </c>
      <c r="O947" s="3">
        <f t="shared" si="15"/>
        <v>0</v>
      </c>
      <c r="P947" s="100"/>
      <c r="Q947" s="3" t="str">
        <f t="shared" si="16"/>
        <v>#REF!</v>
      </c>
      <c r="R947" s="3" t="str">
        <f t="array" ref="R947">IFERROR(INDEX(Overall!$C$3:$C$389,MATCH(B947,Overall!$D$3:$D$389,0)),"No")</f>
        <v>No</v>
      </c>
      <c r="S947" s="93">
        <f t="shared" si="17"/>
        <v>1</v>
      </c>
      <c r="T947" s="136"/>
      <c r="U947" s="3" t="str">
        <f t="shared" si="18"/>
        <v/>
      </c>
      <c r="V947" s="3"/>
      <c r="W947" s="3">
        <f t="shared" si="8"/>
        <v>0</v>
      </c>
    </row>
    <row r="948" ht="15.75" customHeight="1">
      <c r="B948" s="3" t="str">
        <f>'idp Prjimp'!N943</f>
        <v/>
      </c>
      <c r="C948" s="3" t="str">
        <f>'idp Prjimp'!C943</f>
        <v>lb</v>
      </c>
      <c r="D948" s="3" t="str">
        <f>'idp Prjimp'!D943</f>
        <v>#N/A</v>
      </c>
      <c r="E948" s="3" t="str">
        <f>'idp Prjimp'!E943</f>
        <v>#N/A</v>
      </c>
      <c r="F948" s="3" t="str">
        <f>'idp Prjimp'!F943</f>
        <v>#N/A</v>
      </c>
      <c r="G948" s="3" t="str">
        <f>'idp Prjimp'!G943</f>
        <v>#N/A</v>
      </c>
      <c r="H948" s="3" t="str">
        <f>'idp Prjimp'!H943</f>
        <v>#N/A</v>
      </c>
      <c r="I948" s="3" t="str">
        <f>'idp Prjimp'!I943</f>
        <v>#N/A</v>
      </c>
      <c r="J948" s="3" t="str">
        <f>'idp Prjimp'!J943</f>
        <v>#N/A</v>
      </c>
      <c r="K948" s="3" t="str">
        <f>'idp Prjimp'!K943</f>
        <v>#N/A</v>
      </c>
      <c r="L948" s="3" t="str">
        <f>'idp Prjimp'!L943</f>
        <v/>
      </c>
      <c r="M948" s="3">
        <f t="shared" si="4"/>
        <v>0</v>
      </c>
      <c r="N948" s="3">
        <f t="shared" si="14"/>
        <v>0</v>
      </c>
      <c r="O948" s="3">
        <f t="shared" si="15"/>
        <v>0</v>
      </c>
      <c r="P948" s="100"/>
      <c r="Q948" s="3" t="str">
        <f t="shared" si="16"/>
        <v>#REF!</v>
      </c>
      <c r="R948" s="3" t="str">
        <f t="array" ref="R948">IFERROR(INDEX(Overall!$C$3:$C$389,MATCH(B948,Overall!$D$3:$D$389,0)),"No")</f>
        <v>No</v>
      </c>
      <c r="S948" s="93">
        <f t="shared" si="17"/>
        <v>1</v>
      </c>
      <c r="T948" s="136"/>
      <c r="U948" s="3" t="str">
        <f t="shared" si="18"/>
        <v/>
      </c>
      <c r="V948" s="3"/>
      <c r="W948" s="3">
        <f t="shared" si="8"/>
        <v>0</v>
      </c>
    </row>
    <row r="949" ht="15.75" customHeight="1">
      <c r="B949" s="3" t="str">
        <f>'idp Prjimp'!N944</f>
        <v/>
      </c>
      <c r="C949" s="3" t="str">
        <f>'idp Prjimp'!C944</f>
        <v>lb</v>
      </c>
      <c r="D949" s="3" t="str">
        <f>'idp Prjimp'!D944</f>
        <v>#N/A</v>
      </c>
      <c r="E949" s="3" t="str">
        <f>'idp Prjimp'!E944</f>
        <v>#N/A</v>
      </c>
      <c r="F949" s="3" t="str">
        <f>'idp Prjimp'!F944</f>
        <v>#N/A</v>
      </c>
      <c r="G949" s="3" t="str">
        <f>'idp Prjimp'!G944</f>
        <v>#N/A</v>
      </c>
      <c r="H949" s="3" t="str">
        <f>'idp Prjimp'!H944</f>
        <v>#N/A</v>
      </c>
      <c r="I949" s="3" t="str">
        <f>'idp Prjimp'!I944</f>
        <v>#N/A</v>
      </c>
      <c r="J949" s="3" t="str">
        <f>'idp Prjimp'!J944</f>
        <v>#N/A</v>
      </c>
      <c r="K949" s="3" t="str">
        <f>'idp Prjimp'!K944</f>
        <v>#N/A</v>
      </c>
      <c r="L949" s="3" t="str">
        <f>'idp Prjimp'!L944</f>
        <v/>
      </c>
      <c r="M949" s="3">
        <f t="shared" si="4"/>
        <v>0</v>
      </c>
      <c r="N949" s="3">
        <f t="shared" si="14"/>
        <v>0</v>
      </c>
      <c r="O949" s="3">
        <f t="shared" si="15"/>
        <v>0</v>
      </c>
      <c r="P949" s="100"/>
      <c r="Q949" s="3" t="str">
        <f t="shared" si="16"/>
        <v>#REF!</v>
      </c>
      <c r="R949" s="3" t="str">
        <f t="array" ref="R949">IFERROR(INDEX(Overall!$C$3:$C$389,MATCH(B949,Overall!$D$3:$D$389,0)),"No")</f>
        <v>No</v>
      </c>
      <c r="S949" s="93">
        <f t="shared" si="17"/>
        <v>1</v>
      </c>
      <c r="T949" s="136"/>
      <c r="U949" s="3" t="str">
        <f t="shared" si="18"/>
        <v/>
      </c>
      <c r="V949" s="3"/>
      <c r="W949" s="3">
        <f t="shared" si="8"/>
        <v>0</v>
      </c>
    </row>
    <row r="950" ht="15.75" customHeight="1">
      <c r="B950" s="3" t="str">
        <f>'idp Prjimp'!N945</f>
        <v/>
      </c>
      <c r="C950" s="3" t="str">
        <f>'idp Prjimp'!C945</f>
        <v>lb</v>
      </c>
      <c r="D950" s="3" t="str">
        <f>'idp Prjimp'!D945</f>
        <v>#N/A</v>
      </c>
      <c r="E950" s="3" t="str">
        <f>'idp Prjimp'!E945</f>
        <v>#N/A</v>
      </c>
      <c r="F950" s="3" t="str">
        <f>'idp Prjimp'!F945</f>
        <v>#N/A</v>
      </c>
      <c r="G950" s="3" t="str">
        <f>'idp Prjimp'!G945</f>
        <v>#N/A</v>
      </c>
      <c r="H950" s="3" t="str">
        <f>'idp Prjimp'!H945</f>
        <v>#N/A</v>
      </c>
      <c r="I950" s="3" t="str">
        <f>'idp Prjimp'!I945</f>
        <v>#N/A</v>
      </c>
      <c r="J950" s="3" t="str">
        <f>'idp Prjimp'!J945</f>
        <v>#N/A</v>
      </c>
      <c r="K950" s="3" t="str">
        <f>'idp Prjimp'!K945</f>
        <v>#N/A</v>
      </c>
      <c r="L950" s="3" t="str">
        <f>'idp Prjimp'!L945</f>
        <v/>
      </c>
      <c r="M950" s="3">
        <f t="shared" si="4"/>
        <v>0</v>
      </c>
      <c r="N950" s="3">
        <f t="shared" si="14"/>
        <v>0</v>
      </c>
      <c r="O950" s="3">
        <f t="shared" si="15"/>
        <v>0</v>
      </c>
      <c r="P950" s="100"/>
      <c r="Q950" s="3" t="str">
        <f t="shared" si="16"/>
        <v>#REF!</v>
      </c>
      <c r="R950" s="3" t="str">
        <f t="array" ref="R950">IFERROR(INDEX(Overall!$C$3:$C$389,MATCH(B950,Overall!$D$3:$D$389,0)),"No")</f>
        <v>No</v>
      </c>
      <c r="S950" s="93">
        <f t="shared" si="17"/>
        <v>1</v>
      </c>
      <c r="T950" s="136"/>
      <c r="U950" s="3" t="str">
        <f t="shared" si="18"/>
        <v/>
      </c>
      <c r="V950" s="3"/>
      <c r="W950" s="3">
        <f t="shared" si="8"/>
        <v>0</v>
      </c>
    </row>
    <row r="951" ht="15.75" customHeight="1">
      <c r="B951" s="3" t="str">
        <f>'idp Prjimp'!N946</f>
        <v/>
      </c>
      <c r="C951" s="3" t="str">
        <f>'idp Prjimp'!C946</f>
        <v>lb</v>
      </c>
      <c r="D951" s="3" t="str">
        <f>'idp Prjimp'!D946</f>
        <v>#N/A</v>
      </c>
      <c r="E951" s="3" t="str">
        <f>'idp Prjimp'!E946</f>
        <v>#N/A</v>
      </c>
      <c r="F951" s="3" t="str">
        <f>'idp Prjimp'!F946</f>
        <v>#N/A</v>
      </c>
      <c r="G951" s="3" t="str">
        <f>'idp Prjimp'!G946</f>
        <v>#N/A</v>
      </c>
      <c r="H951" s="3" t="str">
        <f>'idp Prjimp'!H946</f>
        <v>#N/A</v>
      </c>
      <c r="I951" s="3" t="str">
        <f>'idp Prjimp'!I946</f>
        <v>#N/A</v>
      </c>
      <c r="J951" s="3" t="str">
        <f>'idp Prjimp'!J946</f>
        <v>#N/A</v>
      </c>
      <c r="K951" s="3" t="str">
        <f>'idp Prjimp'!K946</f>
        <v>#N/A</v>
      </c>
      <c r="L951" s="3" t="str">
        <f>'idp Prjimp'!L946</f>
        <v/>
      </c>
      <c r="M951" s="3">
        <f t="shared" si="4"/>
        <v>0</v>
      </c>
      <c r="N951" s="3">
        <f t="shared" si="14"/>
        <v>0</v>
      </c>
      <c r="O951" s="3">
        <f t="shared" si="15"/>
        <v>0</v>
      </c>
      <c r="P951" s="100"/>
      <c r="Q951" s="3" t="str">
        <f t="shared" si="16"/>
        <v>#REF!</v>
      </c>
      <c r="R951" s="3" t="str">
        <f t="array" ref="R951">IFERROR(INDEX(Overall!$C$3:$C$389,MATCH(B951,Overall!$D$3:$D$389,0)),"No")</f>
        <v>No</v>
      </c>
      <c r="S951" s="93">
        <f t="shared" si="17"/>
        <v>1</v>
      </c>
      <c r="T951" s="136"/>
      <c r="U951" s="3" t="str">
        <f t="shared" si="18"/>
        <v/>
      </c>
      <c r="V951" s="3"/>
      <c r="W951" s="3">
        <f t="shared" si="8"/>
        <v>0</v>
      </c>
    </row>
    <row r="952" ht="15.75" customHeight="1">
      <c r="B952" s="3" t="str">
        <f>'idp Prjimp'!N947</f>
        <v/>
      </c>
      <c r="C952" s="3" t="str">
        <f>'idp Prjimp'!C947</f>
        <v>lb</v>
      </c>
      <c r="D952" s="3" t="str">
        <f>'idp Prjimp'!D947</f>
        <v>#N/A</v>
      </c>
      <c r="E952" s="3" t="str">
        <f>'idp Prjimp'!E947</f>
        <v>#N/A</v>
      </c>
      <c r="F952" s="3" t="str">
        <f>'idp Prjimp'!F947</f>
        <v>#N/A</v>
      </c>
      <c r="G952" s="3" t="str">
        <f>'idp Prjimp'!G947</f>
        <v>#N/A</v>
      </c>
      <c r="H952" s="3" t="str">
        <f>'idp Prjimp'!H947</f>
        <v>#N/A</v>
      </c>
      <c r="I952" s="3" t="str">
        <f>'idp Prjimp'!I947</f>
        <v>#N/A</v>
      </c>
      <c r="J952" s="3" t="str">
        <f>'idp Prjimp'!J947</f>
        <v>#N/A</v>
      </c>
      <c r="K952" s="3" t="str">
        <f>'idp Prjimp'!K947</f>
        <v>#N/A</v>
      </c>
      <c r="L952" s="3" t="str">
        <f>'idp Prjimp'!L947</f>
        <v/>
      </c>
      <c r="M952" s="3">
        <f t="shared" si="4"/>
        <v>0</v>
      </c>
      <c r="N952" s="3">
        <f t="shared" si="14"/>
        <v>0</v>
      </c>
      <c r="O952" s="3">
        <f t="shared" si="15"/>
        <v>0</v>
      </c>
      <c r="P952" s="100"/>
      <c r="Q952" s="3" t="str">
        <f t="shared" si="16"/>
        <v>#REF!</v>
      </c>
      <c r="R952" s="3" t="str">
        <f t="array" ref="R952">IFERROR(INDEX(Overall!$C$3:$C$389,MATCH(B952,Overall!$D$3:$D$389,0)),"No")</f>
        <v>No</v>
      </c>
      <c r="S952" s="93">
        <f t="shared" si="17"/>
        <v>1</v>
      </c>
      <c r="T952" s="136"/>
      <c r="U952" s="3" t="str">
        <f t="shared" si="18"/>
        <v/>
      </c>
      <c r="V952" s="3"/>
      <c r="W952" s="3">
        <f t="shared" si="8"/>
        <v>0</v>
      </c>
    </row>
    <row r="953" ht="15.75" customHeight="1">
      <c r="B953" s="3" t="str">
        <f>'idp Prjimp'!N948</f>
        <v/>
      </c>
      <c r="C953" s="3" t="str">
        <f>'idp Prjimp'!C948</f>
        <v/>
      </c>
      <c r="D953" s="3" t="str">
        <f>'idp Prjimp'!D948</f>
        <v/>
      </c>
      <c r="E953" s="3" t="str">
        <f>'idp Prjimp'!E948</f>
        <v/>
      </c>
      <c r="F953" s="3" t="str">
        <f>'idp Prjimp'!F948</f>
        <v/>
      </c>
      <c r="G953" s="3" t="str">
        <f>'idp Prjimp'!G948</f>
        <v/>
      </c>
      <c r="H953" s="3" t="str">
        <f>'idp Prjimp'!H948</f>
        <v/>
      </c>
      <c r="I953" s="3" t="str">
        <f>'idp Prjimp'!I948</f>
        <v/>
      </c>
      <c r="J953" s="3" t="str">
        <f>'idp Prjimp'!J948</f>
        <v/>
      </c>
      <c r="K953" s="3" t="str">
        <f>'idp Prjimp'!K948</f>
        <v/>
      </c>
      <c r="L953" s="3" t="str">
        <f>'idp Prjimp'!L948</f>
        <v/>
      </c>
      <c r="M953" s="3">
        <f t="shared" si="4"/>
        <v>0</v>
      </c>
      <c r="N953" s="3">
        <f t="shared" si="14"/>
        <v>0</v>
      </c>
      <c r="O953" s="3">
        <f t="shared" si="15"/>
        <v>0</v>
      </c>
      <c r="P953" s="100"/>
      <c r="Q953" s="3" t="str">
        <f t="shared" si="16"/>
        <v>#REF!</v>
      </c>
      <c r="R953" s="3" t="str">
        <f t="array" ref="R953">IFERROR(INDEX(Overall!$C$3:$C$389,MATCH(B953,Overall!$D$3:$D$389,0)),"No")</f>
        <v>No</v>
      </c>
      <c r="S953" s="93">
        <f t="shared" si="17"/>
        <v>1</v>
      </c>
      <c r="T953" s="136"/>
      <c r="U953" s="3" t="str">
        <f t="shared" si="18"/>
        <v/>
      </c>
      <c r="V953" s="3"/>
      <c r="W953" s="3">
        <f t="shared" si="8"/>
        <v>0</v>
      </c>
    </row>
    <row r="954" ht="15.75" customHeight="1">
      <c r="B954" s="3" t="str">
        <f>'idp Prjimp'!N949</f>
        <v/>
      </c>
      <c r="C954" s="3" t="str">
        <f>'idp Prjimp'!C949</f>
        <v/>
      </c>
      <c r="D954" s="3" t="str">
        <f>'idp Prjimp'!D949</f>
        <v/>
      </c>
      <c r="E954" s="3" t="str">
        <f>'idp Prjimp'!E949</f>
        <v/>
      </c>
      <c r="F954" s="3" t="str">
        <f>'idp Prjimp'!F949</f>
        <v/>
      </c>
      <c r="G954" s="3" t="str">
        <f>'idp Prjimp'!G949</f>
        <v/>
      </c>
      <c r="H954" s="3" t="str">
        <f>'idp Prjimp'!H949</f>
        <v/>
      </c>
      <c r="I954" s="3" t="str">
        <f>'idp Prjimp'!I949</f>
        <v/>
      </c>
      <c r="J954" s="3" t="str">
        <f>'idp Prjimp'!J949</f>
        <v/>
      </c>
      <c r="K954" s="3" t="str">
        <f>'idp Prjimp'!K949</f>
        <v/>
      </c>
      <c r="L954" s="3" t="str">
        <f>'idp Prjimp'!L949</f>
        <v/>
      </c>
      <c r="M954" s="3">
        <f t="shared" si="4"/>
        <v>0</v>
      </c>
      <c r="N954" s="3">
        <f t="shared" si="14"/>
        <v>0</v>
      </c>
      <c r="O954" s="3">
        <f t="shared" si="15"/>
        <v>0</v>
      </c>
      <c r="P954" s="100"/>
      <c r="Q954" s="3" t="str">
        <f t="shared" si="16"/>
        <v>#REF!</v>
      </c>
      <c r="R954" s="3" t="str">
        <f t="array" ref="R954">IFERROR(INDEX(Overall!$C$3:$C$389,MATCH(B954,Overall!$D$3:$D$389,0)),"No")</f>
        <v>No</v>
      </c>
      <c r="S954" s="93">
        <f t="shared" si="17"/>
        <v>1</v>
      </c>
      <c r="T954" s="136"/>
      <c r="U954" s="3" t="str">
        <f t="shared" si="18"/>
        <v/>
      </c>
      <c r="V954" s="3"/>
      <c r="W954" s="3">
        <f t="shared" si="8"/>
        <v>0</v>
      </c>
    </row>
    <row r="955" ht="15.75" customHeight="1">
      <c r="B955" s="3" t="str">
        <f>'idp Prjimp'!N950</f>
        <v/>
      </c>
      <c r="C955" s="3" t="str">
        <f>'idp Prjimp'!C950</f>
        <v/>
      </c>
      <c r="D955" s="3" t="str">
        <f>'idp Prjimp'!D950</f>
        <v/>
      </c>
      <c r="E955" s="3" t="str">
        <f>'idp Prjimp'!E950</f>
        <v/>
      </c>
      <c r="F955" s="3" t="str">
        <f>'idp Prjimp'!F950</f>
        <v/>
      </c>
      <c r="G955" s="3" t="str">
        <f>'idp Prjimp'!G950</f>
        <v/>
      </c>
      <c r="H955" s="3" t="str">
        <f>'idp Prjimp'!H950</f>
        <v/>
      </c>
      <c r="I955" s="3" t="str">
        <f>'idp Prjimp'!I950</f>
        <v/>
      </c>
      <c r="J955" s="3" t="str">
        <f>'idp Prjimp'!J950</f>
        <v/>
      </c>
      <c r="K955" s="3" t="str">
        <f>'idp Prjimp'!K950</f>
        <v/>
      </c>
      <c r="L955" s="3" t="str">
        <f>'idp Prjimp'!L950</f>
        <v/>
      </c>
      <c r="M955" s="3">
        <f t="shared" si="4"/>
        <v>0</v>
      </c>
      <c r="N955" s="3">
        <f t="shared" si="14"/>
        <v>0</v>
      </c>
      <c r="O955" s="3">
        <f t="shared" si="15"/>
        <v>0</v>
      </c>
      <c r="P955" s="100"/>
      <c r="Q955" s="3" t="str">
        <f t="shared" si="16"/>
        <v>#REF!</v>
      </c>
      <c r="R955" s="3" t="str">
        <f t="array" ref="R955">IFERROR(INDEX(Overall!$C$3:$C$389,MATCH(B955,Overall!$D$3:$D$389,0)),"No")</f>
        <v>No</v>
      </c>
      <c r="S955" s="93">
        <f t="shared" si="17"/>
        <v>1</v>
      </c>
      <c r="T955" s="136"/>
      <c r="U955" s="3" t="str">
        <f t="shared" si="18"/>
        <v/>
      </c>
      <c r="V955" s="3"/>
      <c r="W955" s="3">
        <f t="shared" si="8"/>
        <v>0</v>
      </c>
    </row>
    <row r="956" ht="15.75" customHeight="1">
      <c r="B956" s="3" t="str">
        <f>'idp Prjimp'!N951</f>
        <v/>
      </c>
      <c r="C956" s="3" t="str">
        <f>'idp Prjimp'!C951</f>
        <v/>
      </c>
      <c r="D956" s="3" t="str">
        <f>'idp Prjimp'!D951</f>
        <v/>
      </c>
      <c r="E956" s="3" t="str">
        <f>'idp Prjimp'!E951</f>
        <v/>
      </c>
      <c r="F956" s="3" t="str">
        <f>'idp Prjimp'!F951</f>
        <v/>
      </c>
      <c r="G956" s="3" t="str">
        <f>'idp Prjimp'!G951</f>
        <v/>
      </c>
      <c r="H956" s="3" t="str">
        <f>'idp Prjimp'!H951</f>
        <v/>
      </c>
      <c r="I956" s="3" t="str">
        <f>'idp Prjimp'!I951</f>
        <v/>
      </c>
      <c r="J956" s="3" t="str">
        <f>'idp Prjimp'!J951</f>
        <v/>
      </c>
      <c r="K956" s="3" t="str">
        <f>'idp Prjimp'!K951</f>
        <v/>
      </c>
      <c r="L956" s="3" t="str">
        <f>'idp Prjimp'!L951</f>
        <v/>
      </c>
      <c r="M956" s="3">
        <f t="shared" si="4"/>
        <v>0</v>
      </c>
      <c r="N956" s="3">
        <f t="shared" si="14"/>
        <v>0</v>
      </c>
      <c r="O956" s="3">
        <f t="shared" si="15"/>
        <v>0</v>
      </c>
      <c r="P956" s="100"/>
      <c r="Q956" s="3" t="str">
        <f t="shared" si="16"/>
        <v>#REF!</v>
      </c>
      <c r="R956" s="3" t="str">
        <f t="array" ref="R956">IFERROR(INDEX(Overall!$C$3:$C$389,MATCH(B956,Overall!$D$3:$D$389,0)),"No")</f>
        <v>No</v>
      </c>
      <c r="S956" s="93">
        <f t="shared" si="17"/>
        <v>1</v>
      </c>
      <c r="T956" s="136"/>
      <c r="U956" s="3" t="str">
        <f t="shared" si="18"/>
        <v/>
      </c>
      <c r="V956" s="3"/>
      <c r="W956" s="3">
        <f t="shared" si="8"/>
        <v>0</v>
      </c>
    </row>
    <row r="957" ht="15.75" customHeight="1">
      <c r="B957" s="3" t="str">
        <f>'idp Prjimp'!N952</f>
        <v/>
      </c>
      <c r="C957" s="3" t="str">
        <f>'idp Prjimp'!C952</f>
        <v/>
      </c>
      <c r="D957" s="3" t="str">
        <f>'idp Prjimp'!D952</f>
        <v/>
      </c>
      <c r="E957" s="3" t="str">
        <f>'idp Prjimp'!E952</f>
        <v/>
      </c>
      <c r="F957" s="3" t="str">
        <f>'idp Prjimp'!F952</f>
        <v/>
      </c>
      <c r="G957" s="3" t="str">
        <f>'idp Prjimp'!G952</f>
        <v/>
      </c>
      <c r="H957" s="3" t="str">
        <f>'idp Prjimp'!H952</f>
        <v/>
      </c>
      <c r="I957" s="3" t="str">
        <f>'idp Prjimp'!I952</f>
        <v/>
      </c>
      <c r="J957" s="3" t="str">
        <f>'idp Prjimp'!J952</f>
        <v/>
      </c>
      <c r="K957" s="3" t="str">
        <f>'idp Prjimp'!K952</f>
        <v/>
      </c>
      <c r="L957" s="3" t="str">
        <f>'idp Prjimp'!L952</f>
        <v/>
      </c>
      <c r="M957" s="3">
        <f t="shared" si="4"/>
        <v>0</v>
      </c>
      <c r="N957" s="3">
        <f t="shared" si="14"/>
        <v>0</v>
      </c>
      <c r="O957" s="3">
        <f t="shared" si="15"/>
        <v>0</v>
      </c>
      <c r="P957" s="100"/>
      <c r="Q957" s="3" t="str">
        <f t="shared" si="16"/>
        <v>#REF!</v>
      </c>
      <c r="R957" s="3" t="str">
        <f t="array" ref="R957">IFERROR(INDEX(Overall!$C$3:$C$389,MATCH(B957,Overall!$D$3:$D$389,0)),"No")</f>
        <v>No</v>
      </c>
      <c r="S957" s="93">
        <f t="shared" si="17"/>
        <v>1</v>
      </c>
      <c r="T957" s="136"/>
      <c r="U957" s="3" t="str">
        <f t="shared" si="18"/>
        <v/>
      </c>
      <c r="V957" s="3"/>
      <c r="W957" s="3">
        <f t="shared" si="8"/>
        <v>0</v>
      </c>
    </row>
    <row r="958" ht="15.75" customHeight="1">
      <c r="B958" s="3" t="str">
        <f>'idp Prjimp'!N953</f>
        <v/>
      </c>
      <c r="C958" s="3" t="str">
        <f>'idp Prjimp'!C953</f>
        <v/>
      </c>
      <c r="D958" s="3" t="str">
        <f>'idp Prjimp'!D953</f>
        <v/>
      </c>
      <c r="E958" s="3" t="str">
        <f>'idp Prjimp'!E953</f>
        <v/>
      </c>
      <c r="F958" s="3" t="str">
        <f>'idp Prjimp'!F953</f>
        <v/>
      </c>
      <c r="G958" s="3" t="str">
        <f>'idp Prjimp'!G953</f>
        <v/>
      </c>
      <c r="H958" s="3" t="str">
        <f>'idp Prjimp'!H953</f>
        <v/>
      </c>
      <c r="I958" s="3" t="str">
        <f>'idp Prjimp'!I953</f>
        <v/>
      </c>
      <c r="J958" s="3" t="str">
        <f>'idp Prjimp'!J953</f>
        <v/>
      </c>
      <c r="K958" s="3" t="str">
        <f>'idp Prjimp'!K953</f>
        <v/>
      </c>
      <c r="L958" s="3" t="str">
        <f>'idp Prjimp'!L953</f>
        <v/>
      </c>
      <c r="M958" s="3">
        <f t="shared" si="4"/>
        <v>0</v>
      </c>
      <c r="N958" s="3">
        <f t="shared" si="14"/>
        <v>0</v>
      </c>
      <c r="O958" s="3">
        <f t="shared" si="15"/>
        <v>0</v>
      </c>
      <c r="P958" s="100"/>
      <c r="Q958" s="3" t="str">
        <f t="shared" si="16"/>
        <v>#REF!</v>
      </c>
      <c r="R958" s="3" t="str">
        <f t="array" ref="R958">IFERROR(INDEX(Overall!$C$3:$C$389,MATCH(B958,Overall!$D$3:$D$389,0)),"No")</f>
        <v>No</v>
      </c>
      <c r="S958" s="93">
        <f t="shared" si="17"/>
        <v>1</v>
      </c>
      <c r="T958" s="136"/>
      <c r="U958" s="3" t="str">
        <f t="shared" si="18"/>
        <v/>
      </c>
      <c r="V958" s="3"/>
      <c r="W958" s="3">
        <f t="shared" si="8"/>
        <v>0</v>
      </c>
    </row>
    <row r="959" ht="15.75" customHeight="1">
      <c r="B959" s="3" t="str">
        <f>'idp Prjimp'!N954</f>
        <v/>
      </c>
      <c r="C959" s="3" t="str">
        <f>'idp Prjimp'!C954</f>
        <v/>
      </c>
      <c r="D959" s="3" t="str">
        <f>'idp Prjimp'!D954</f>
        <v/>
      </c>
      <c r="E959" s="3" t="str">
        <f>'idp Prjimp'!E954</f>
        <v/>
      </c>
      <c r="F959" s="3" t="str">
        <f>'idp Prjimp'!F954</f>
        <v/>
      </c>
      <c r="G959" s="3" t="str">
        <f>'idp Prjimp'!G954</f>
        <v/>
      </c>
      <c r="H959" s="3" t="str">
        <f>'idp Prjimp'!H954</f>
        <v/>
      </c>
      <c r="I959" s="3" t="str">
        <f>'idp Prjimp'!I954</f>
        <v/>
      </c>
      <c r="J959" s="3" t="str">
        <f>'idp Prjimp'!J954</f>
        <v/>
      </c>
      <c r="K959" s="3" t="str">
        <f>'idp Prjimp'!K954</f>
        <v/>
      </c>
      <c r="L959" s="3" t="str">
        <f>'idp Prjimp'!L954</f>
        <v/>
      </c>
      <c r="M959" s="3">
        <f t="shared" si="4"/>
        <v>0</v>
      </c>
      <c r="N959" s="3">
        <f t="shared" si="14"/>
        <v>0</v>
      </c>
      <c r="O959" s="3">
        <f t="shared" si="15"/>
        <v>0</v>
      </c>
      <c r="P959" s="100"/>
      <c r="Q959" s="3" t="str">
        <f t="shared" si="16"/>
        <v>#REF!</v>
      </c>
      <c r="R959" s="3" t="str">
        <f t="array" ref="R959">IFERROR(INDEX(Overall!$C$3:$C$389,MATCH(B959,Overall!$D$3:$D$389,0)),"No")</f>
        <v>No</v>
      </c>
      <c r="S959" s="93">
        <f t="shared" si="17"/>
        <v>1</v>
      </c>
      <c r="T959" s="136"/>
      <c r="U959" s="3" t="str">
        <f t="shared" si="18"/>
        <v/>
      </c>
      <c r="V959" s="3"/>
      <c r="W959" s="3">
        <f t="shared" si="8"/>
        <v>0</v>
      </c>
    </row>
    <row r="960" ht="15.75" customHeight="1">
      <c r="B960" s="3" t="str">
        <f>'idp Prjimp'!N955</f>
        <v/>
      </c>
      <c r="C960" s="3" t="str">
        <f>'idp Prjimp'!C955</f>
        <v/>
      </c>
      <c r="D960" s="3" t="str">
        <f>'idp Prjimp'!D955</f>
        <v/>
      </c>
      <c r="E960" s="3" t="str">
        <f>'idp Prjimp'!E955</f>
        <v/>
      </c>
      <c r="F960" s="3" t="str">
        <f>'idp Prjimp'!F955</f>
        <v/>
      </c>
      <c r="G960" s="3" t="str">
        <f>'idp Prjimp'!G955</f>
        <v/>
      </c>
      <c r="H960" s="3" t="str">
        <f>'idp Prjimp'!H955</f>
        <v/>
      </c>
      <c r="I960" s="3" t="str">
        <f>'idp Prjimp'!I955</f>
        <v/>
      </c>
      <c r="J960" s="3" t="str">
        <f>'idp Prjimp'!J955</f>
        <v/>
      </c>
      <c r="K960" s="3" t="str">
        <f>'idp Prjimp'!K955</f>
        <v/>
      </c>
      <c r="L960" s="3" t="str">
        <f>'idp Prjimp'!L955</f>
        <v/>
      </c>
      <c r="M960" s="3">
        <f t="shared" si="4"/>
        <v>0</v>
      </c>
      <c r="N960" s="3">
        <f t="shared" si="14"/>
        <v>0</v>
      </c>
      <c r="O960" s="3">
        <f t="shared" si="15"/>
        <v>0</v>
      </c>
      <c r="P960" s="100"/>
      <c r="Q960" s="3" t="str">
        <f t="shared" si="16"/>
        <v>#REF!</v>
      </c>
      <c r="R960" s="3" t="str">
        <f t="array" ref="R960">IFERROR(INDEX(Overall!$C$3:$C$389,MATCH(B960,Overall!$D$3:$D$389,0)),"No")</f>
        <v>No</v>
      </c>
      <c r="S960" s="93">
        <f t="shared" si="17"/>
        <v>1</v>
      </c>
      <c r="T960" s="136"/>
      <c r="U960" s="3" t="str">
        <f t="shared" si="18"/>
        <v/>
      </c>
      <c r="V960" s="3"/>
      <c r="W960" s="3">
        <f t="shared" si="8"/>
        <v>0</v>
      </c>
    </row>
    <row r="961" ht="15.75" customHeight="1">
      <c r="B961" s="3" t="str">
        <f>'idp Prjimp'!N956</f>
        <v/>
      </c>
      <c r="C961" s="3" t="str">
        <f>'idp Prjimp'!C956</f>
        <v/>
      </c>
      <c r="D961" s="3" t="str">
        <f>'idp Prjimp'!D956</f>
        <v/>
      </c>
      <c r="E961" s="3" t="str">
        <f>'idp Prjimp'!E956</f>
        <v/>
      </c>
      <c r="F961" s="3" t="str">
        <f>'idp Prjimp'!F956</f>
        <v/>
      </c>
      <c r="G961" s="3" t="str">
        <f>'idp Prjimp'!G956</f>
        <v/>
      </c>
      <c r="H961" s="3" t="str">
        <f>'idp Prjimp'!H956</f>
        <v/>
      </c>
      <c r="I961" s="3" t="str">
        <f>'idp Prjimp'!I956</f>
        <v/>
      </c>
      <c r="J961" s="3" t="str">
        <f>'idp Prjimp'!J956</f>
        <v/>
      </c>
      <c r="K961" s="3" t="str">
        <f>'idp Prjimp'!K956</f>
        <v/>
      </c>
      <c r="L961" s="3" t="str">
        <f>'idp Prjimp'!L956</f>
        <v/>
      </c>
      <c r="M961" s="3">
        <f t="shared" si="4"/>
        <v>0</v>
      </c>
      <c r="N961" s="3">
        <f t="shared" si="14"/>
        <v>0</v>
      </c>
      <c r="O961" s="3">
        <f t="shared" si="15"/>
        <v>0</v>
      </c>
      <c r="P961" s="100"/>
      <c r="Q961" s="3" t="str">
        <f t="shared" si="16"/>
        <v>#REF!</v>
      </c>
      <c r="R961" s="3" t="str">
        <f t="array" ref="R961">IFERROR(INDEX(Overall!$C$3:$C$389,MATCH(B961,Overall!$D$3:$D$389,0)),"No")</f>
        <v>No</v>
      </c>
      <c r="S961" s="93">
        <f t="shared" si="17"/>
        <v>1</v>
      </c>
      <c r="T961" s="136"/>
      <c r="U961" s="3" t="str">
        <f t="shared" si="18"/>
        <v/>
      </c>
      <c r="V961" s="3"/>
      <c r="W961" s="3">
        <f t="shared" si="8"/>
        <v>0</v>
      </c>
    </row>
    <row r="962" ht="15.75" customHeight="1">
      <c r="B962" s="3" t="str">
        <f>'idp Prjimp'!N957</f>
        <v/>
      </c>
      <c r="C962" s="3" t="str">
        <f>'idp Prjimp'!C957</f>
        <v/>
      </c>
      <c r="D962" s="3" t="str">
        <f>'idp Prjimp'!D957</f>
        <v/>
      </c>
      <c r="E962" s="3" t="str">
        <f>'idp Prjimp'!E957</f>
        <v/>
      </c>
      <c r="F962" s="3" t="str">
        <f>'idp Prjimp'!F957</f>
        <v/>
      </c>
      <c r="G962" s="3" t="str">
        <f>'idp Prjimp'!G957</f>
        <v/>
      </c>
      <c r="H962" s="3" t="str">
        <f>'idp Prjimp'!H957</f>
        <v/>
      </c>
      <c r="I962" s="3" t="str">
        <f>'idp Prjimp'!I957</f>
        <v/>
      </c>
      <c r="J962" s="3" t="str">
        <f>'idp Prjimp'!J957</f>
        <v/>
      </c>
      <c r="K962" s="3" t="str">
        <f>'idp Prjimp'!K957</f>
        <v/>
      </c>
      <c r="L962" s="3" t="str">
        <f>'idp Prjimp'!L957</f>
        <v/>
      </c>
      <c r="M962" s="3">
        <f t="shared" si="4"/>
        <v>0</v>
      </c>
      <c r="N962" s="3">
        <f t="shared" si="14"/>
        <v>0</v>
      </c>
      <c r="O962" s="3">
        <f t="shared" si="15"/>
        <v>0</v>
      </c>
      <c r="P962" s="100"/>
      <c r="Q962" s="3" t="str">
        <f t="shared" si="16"/>
        <v>#REF!</v>
      </c>
      <c r="R962" s="3" t="str">
        <f t="array" ref="R962">IFERROR(INDEX(Overall!$C$3:$C$389,MATCH(B962,Overall!$D$3:$D$389,0)),"No")</f>
        <v>No</v>
      </c>
      <c r="S962" s="93">
        <f t="shared" si="17"/>
        <v>1</v>
      </c>
      <c r="T962" s="136"/>
      <c r="U962" s="3" t="str">
        <f t="shared" si="18"/>
        <v/>
      </c>
      <c r="V962" s="3"/>
      <c r="W962" s="3">
        <f t="shared" si="8"/>
        <v>0</v>
      </c>
    </row>
    <row r="963" ht="15.75" customHeight="1">
      <c r="B963" s="3" t="str">
        <f>'idp Prjimp'!N958</f>
        <v/>
      </c>
      <c r="C963" s="3" t="str">
        <f>'idp Prjimp'!C958</f>
        <v/>
      </c>
      <c r="D963" s="3" t="str">
        <f>'idp Prjimp'!D958</f>
        <v/>
      </c>
      <c r="E963" s="3" t="str">
        <f>'idp Prjimp'!E958</f>
        <v/>
      </c>
      <c r="F963" s="3" t="str">
        <f>'idp Prjimp'!F958</f>
        <v/>
      </c>
      <c r="G963" s="3" t="str">
        <f>'idp Prjimp'!G958</f>
        <v/>
      </c>
      <c r="H963" s="3" t="str">
        <f>'idp Prjimp'!H958</f>
        <v/>
      </c>
      <c r="I963" s="3" t="str">
        <f>'idp Prjimp'!I958</f>
        <v/>
      </c>
      <c r="J963" s="3" t="str">
        <f>'idp Prjimp'!J958</f>
        <v/>
      </c>
      <c r="K963" s="3" t="str">
        <f>'idp Prjimp'!K958</f>
        <v/>
      </c>
      <c r="L963" s="3" t="str">
        <f>'idp Prjimp'!L958</f>
        <v/>
      </c>
      <c r="M963" s="3">
        <f t="shared" si="4"/>
        <v>0</v>
      </c>
      <c r="N963" s="3">
        <f t="shared" si="14"/>
        <v>0</v>
      </c>
      <c r="O963" s="3">
        <f t="shared" si="15"/>
        <v>0</v>
      </c>
      <c r="P963" s="100"/>
      <c r="Q963" s="3" t="str">
        <f t="shared" si="16"/>
        <v>#REF!</v>
      </c>
      <c r="R963" s="3" t="str">
        <f t="array" ref="R963">IFERROR(INDEX(Overall!$C$3:$C$389,MATCH(B963,Overall!$D$3:$D$389,0)),"No")</f>
        <v>No</v>
      </c>
      <c r="S963" s="93">
        <f t="shared" si="17"/>
        <v>1</v>
      </c>
      <c r="T963" s="136"/>
      <c r="U963" s="3" t="str">
        <f t="shared" si="18"/>
        <v/>
      </c>
      <c r="V963" s="3"/>
      <c r="W963" s="3">
        <f t="shared" si="8"/>
        <v>0</v>
      </c>
    </row>
    <row r="964" ht="15.75" customHeight="1">
      <c r="B964" s="3" t="str">
        <f>'idp Prjimp'!N959</f>
        <v/>
      </c>
      <c r="C964" s="3" t="str">
        <f>'idp Prjimp'!C959</f>
        <v/>
      </c>
      <c r="D964" s="3" t="str">
        <f>'idp Prjimp'!D959</f>
        <v/>
      </c>
      <c r="E964" s="3" t="str">
        <f>'idp Prjimp'!E959</f>
        <v/>
      </c>
      <c r="F964" s="3" t="str">
        <f>'idp Prjimp'!F959</f>
        <v/>
      </c>
      <c r="G964" s="3" t="str">
        <f>'idp Prjimp'!G959</f>
        <v/>
      </c>
      <c r="H964" s="3" t="str">
        <f>'idp Prjimp'!H959</f>
        <v/>
      </c>
      <c r="I964" s="3" t="str">
        <f>'idp Prjimp'!I959</f>
        <v/>
      </c>
      <c r="J964" s="3" t="str">
        <f>'idp Prjimp'!J959</f>
        <v/>
      </c>
      <c r="K964" s="3" t="str">
        <f>'idp Prjimp'!K959</f>
        <v/>
      </c>
      <c r="L964" s="3" t="str">
        <f>'idp Prjimp'!L959</f>
        <v/>
      </c>
      <c r="M964" s="3">
        <f t="shared" si="4"/>
        <v>0</v>
      </c>
      <c r="N964" s="3">
        <f t="shared" si="14"/>
        <v>0</v>
      </c>
      <c r="O964" s="3">
        <f t="shared" si="15"/>
        <v>0</v>
      </c>
      <c r="P964" s="100"/>
      <c r="Q964" s="3" t="str">
        <f t="shared" si="16"/>
        <v>#REF!</v>
      </c>
      <c r="R964" s="3" t="str">
        <f t="array" ref="R964">IFERROR(INDEX(Overall!$C$3:$C$389,MATCH(B964,Overall!$D$3:$D$389,0)),"No")</f>
        <v>No</v>
      </c>
      <c r="S964" s="93">
        <f t="shared" si="17"/>
        <v>1</v>
      </c>
      <c r="T964" s="136"/>
      <c r="U964" s="3" t="str">
        <f t="shared" si="18"/>
        <v/>
      </c>
      <c r="V964" s="3"/>
      <c r="W964" s="3">
        <f t="shared" si="8"/>
        <v>0</v>
      </c>
    </row>
    <row r="965" ht="15.75" customHeight="1">
      <c r="B965" s="3" t="str">
        <f>'idp Prjimp'!N960</f>
        <v/>
      </c>
      <c r="C965" s="3" t="str">
        <f>'idp Prjimp'!C960</f>
        <v/>
      </c>
      <c r="D965" s="3" t="str">
        <f>'idp Prjimp'!D960</f>
        <v/>
      </c>
      <c r="E965" s="3" t="str">
        <f>'idp Prjimp'!E960</f>
        <v/>
      </c>
      <c r="F965" s="3" t="str">
        <f>'idp Prjimp'!F960</f>
        <v/>
      </c>
      <c r="G965" s="3" t="str">
        <f>'idp Prjimp'!G960</f>
        <v/>
      </c>
      <c r="H965" s="3" t="str">
        <f>'idp Prjimp'!H960</f>
        <v/>
      </c>
      <c r="I965" s="3" t="str">
        <f>'idp Prjimp'!I960</f>
        <v/>
      </c>
      <c r="J965" s="3" t="str">
        <f>'idp Prjimp'!J960</f>
        <v/>
      </c>
      <c r="K965" s="3" t="str">
        <f>'idp Prjimp'!K960</f>
        <v/>
      </c>
      <c r="L965" s="3" t="str">
        <f>'idp Prjimp'!L960</f>
        <v/>
      </c>
      <c r="M965" s="3">
        <f t="shared" si="4"/>
        <v>0</v>
      </c>
      <c r="N965" s="3">
        <f t="shared" si="14"/>
        <v>0</v>
      </c>
      <c r="O965" s="3">
        <f t="shared" si="15"/>
        <v>0</v>
      </c>
      <c r="P965" s="100"/>
      <c r="Q965" s="3" t="str">
        <f t="shared" si="16"/>
        <v>#REF!</v>
      </c>
      <c r="R965" s="3" t="str">
        <f t="array" ref="R965">IFERROR(INDEX(Overall!$C$3:$C$389,MATCH(B965,Overall!$D$3:$D$389,0)),"No")</f>
        <v>No</v>
      </c>
      <c r="S965" s="93">
        <f t="shared" si="17"/>
        <v>1</v>
      </c>
      <c r="T965" s="136"/>
      <c r="U965" s="3" t="str">
        <f t="shared" si="18"/>
        <v/>
      </c>
      <c r="V965" s="3"/>
      <c r="W965" s="3">
        <f t="shared" si="8"/>
        <v>0</v>
      </c>
    </row>
    <row r="966" ht="15.75" customHeight="1">
      <c r="B966" s="3" t="str">
        <f>'idp Prjimp'!N961</f>
        <v/>
      </c>
      <c r="C966" s="3" t="str">
        <f>'idp Prjimp'!C961</f>
        <v/>
      </c>
      <c r="D966" s="3" t="str">
        <f>'idp Prjimp'!D961</f>
        <v/>
      </c>
      <c r="E966" s="3" t="str">
        <f>'idp Prjimp'!E961</f>
        <v/>
      </c>
      <c r="F966" s="3" t="str">
        <f>'idp Prjimp'!F961</f>
        <v/>
      </c>
      <c r="G966" s="3" t="str">
        <f>'idp Prjimp'!G961</f>
        <v/>
      </c>
      <c r="H966" s="3" t="str">
        <f>'idp Prjimp'!H961</f>
        <v/>
      </c>
      <c r="I966" s="3" t="str">
        <f>'idp Prjimp'!I961</f>
        <v/>
      </c>
      <c r="J966" s="3" t="str">
        <f>'idp Prjimp'!J961</f>
        <v/>
      </c>
      <c r="K966" s="3" t="str">
        <f>'idp Prjimp'!K961</f>
        <v/>
      </c>
      <c r="L966" s="3" t="str">
        <f>'idp Prjimp'!L961</f>
        <v/>
      </c>
      <c r="M966" s="3">
        <f t="shared" si="4"/>
        <v>0</v>
      </c>
      <c r="N966" s="3">
        <f t="shared" si="14"/>
        <v>0</v>
      </c>
      <c r="O966" s="3">
        <f t="shared" si="15"/>
        <v>0</v>
      </c>
      <c r="P966" s="100"/>
      <c r="Q966" s="3" t="str">
        <f t="shared" si="16"/>
        <v>#REF!</v>
      </c>
      <c r="R966" s="3" t="str">
        <f t="array" ref="R966">IFERROR(INDEX(Overall!$C$3:$C$389,MATCH(B966,Overall!$D$3:$D$389,0)),"No")</f>
        <v>No</v>
      </c>
      <c r="S966" s="93">
        <f t="shared" si="17"/>
        <v>1</v>
      </c>
      <c r="T966" s="136"/>
      <c r="U966" s="3" t="str">
        <f t="shared" si="18"/>
        <v/>
      </c>
      <c r="V966" s="3"/>
      <c r="W966" s="3">
        <f t="shared" si="8"/>
        <v>0</v>
      </c>
    </row>
    <row r="967" ht="15.75" customHeight="1">
      <c r="B967" s="3" t="str">
        <f>'idp Prjimp'!N962</f>
        <v/>
      </c>
      <c r="C967" s="3" t="str">
        <f>'idp Prjimp'!C962</f>
        <v/>
      </c>
      <c r="D967" s="3" t="str">
        <f>'idp Prjimp'!D962</f>
        <v/>
      </c>
      <c r="E967" s="3" t="str">
        <f>'idp Prjimp'!E962</f>
        <v/>
      </c>
      <c r="F967" s="3" t="str">
        <f>'idp Prjimp'!F962</f>
        <v/>
      </c>
      <c r="G967" s="3" t="str">
        <f>'idp Prjimp'!G962</f>
        <v/>
      </c>
      <c r="H967" s="3" t="str">
        <f>'idp Prjimp'!H962</f>
        <v/>
      </c>
      <c r="I967" s="3" t="str">
        <f>'idp Prjimp'!I962</f>
        <v/>
      </c>
      <c r="J967" s="3" t="str">
        <f>'idp Prjimp'!J962</f>
        <v/>
      </c>
      <c r="K967" s="3" t="str">
        <f>'idp Prjimp'!K962</f>
        <v/>
      </c>
      <c r="L967" s="3" t="str">
        <f>'idp Prjimp'!L962</f>
        <v/>
      </c>
      <c r="M967" s="3">
        <f t="shared" si="4"/>
        <v>0</v>
      </c>
      <c r="N967" s="3">
        <f t="shared" si="14"/>
        <v>0</v>
      </c>
      <c r="O967" s="3">
        <f t="shared" si="15"/>
        <v>0</v>
      </c>
      <c r="P967" s="100"/>
      <c r="Q967" s="3" t="str">
        <f t="shared" si="16"/>
        <v>#REF!</v>
      </c>
      <c r="R967" s="3" t="str">
        <f t="array" ref="R967">IFERROR(INDEX(Overall!$C$3:$C$389,MATCH(B967,Overall!$D$3:$D$389,0)),"No")</f>
        <v>No</v>
      </c>
      <c r="S967" s="93">
        <f t="shared" si="17"/>
        <v>1</v>
      </c>
      <c r="T967" s="136"/>
      <c r="U967" s="3" t="str">
        <f t="shared" si="18"/>
        <v/>
      </c>
      <c r="V967" s="3"/>
      <c r="W967" s="3">
        <f t="shared" si="8"/>
        <v>0</v>
      </c>
    </row>
    <row r="968" ht="15.75" customHeight="1">
      <c r="B968" s="3" t="str">
        <f>'idp Prjimp'!N963</f>
        <v/>
      </c>
      <c r="C968" s="3" t="str">
        <f>'idp Prjimp'!C963</f>
        <v/>
      </c>
      <c r="D968" s="3" t="str">
        <f>'idp Prjimp'!D963</f>
        <v/>
      </c>
      <c r="E968" s="3" t="str">
        <f>'idp Prjimp'!E963</f>
        <v/>
      </c>
      <c r="F968" s="3" t="str">
        <f>'idp Prjimp'!F963</f>
        <v/>
      </c>
      <c r="G968" s="3" t="str">
        <f>'idp Prjimp'!G963</f>
        <v/>
      </c>
      <c r="H968" s="3" t="str">
        <f>'idp Prjimp'!H963</f>
        <v/>
      </c>
      <c r="I968" s="3" t="str">
        <f>'idp Prjimp'!I963</f>
        <v/>
      </c>
      <c r="J968" s="3" t="str">
        <f>'idp Prjimp'!J963</f>
        <v/>
      </c>
      <c r="K968" s="3" t="str">
        <f>'idp Prjimp'!K963</f>
        <v/>
      </c>
      <c r="L968" s="3" t="str">
        <f>'idp Prjimp'!L963</f>
        <v/>
      </c>
      <c r="M968" s="3">
        <f t="shared" si="4"/>
        <v>0</v>
      </c>
      <c r="N968" s="3">
        <f t="shared" si="14"/>
        <v>0</v>
      </c>
      <c r="O968" s="3">
        <f t="shared" si="15"/>
        <v>0</v>
      </c>
      <c r="P968" s="100"/>
      <c r="Q968" s="3" t="str">
        <f t="shared" si="16"/>
        <v>#REF!</v>
      </c>
      <c r="R968" s="3" t="str">
        <f t="array" ref="R968">IFERROR(INDEX(Overall!$C$3:$C$389,MATCH(B968,Overall!$D$3:$D$389,0)),"No")</f>
        <v>No</v>
      </c>
      <c r="S968" s="93">
        <f t="shared" si="17"/>
        <v>1</v>
      </c>
      <c r="T968" s="136"/>
      <c r="U968" s="3" t="str">
        <f t="shared" si="18"/>
        <v/>
      </c>
      <c r="V968" s="3"/>
      <c r="W968" s="3">
        <f t="shared" si="8"/>
        <v>0</v>
      </c>
    </row>
    <row r="969" ht="15.75" customHeight="1">
      <c r="B969" s="3" t="str">
        <f>'idp Prjimp'!N964</f>
        <v/>
      </c>
      <c r="C969" s="3" t="str">
        <f>'idp Prjimp'!C964</f>
        <v/>
      </c>
      <c r="D969" s="3" t="str">
        <f>'idp Prjimp'!D964</f>
        <v/>
      </c>
      <c r="E969" s="3" t="str">
        <f>'idp Prjimp'!E964</f>
        <v/>
      </c>
      <c r="F969" s="3" t="str">
        <f>'idp Prjimp'!F964</f>
        <v/>
      </c>
      <c r="G969" s="3" t="str">
        <f>'idp Prjimp'!G964</f>
        <v/>
      </c>
      <c r="H969" s="3" t="str">
        <f>'idp Prjimp'!H964</f>
        <v/>
      </c>
      <c r="I969" s="3" t="str">
        <f>'idp Prjimp'!I964</f>
        <v/>
      </c>
      <c r="J969" s="3" t="str">
        <f>'idp Prjimp'!J964</f>
        <v/>
      </c>
      <c r="K969" s="3" t="str">
        <f>'idp Prjimp'!K964</f>
        <v/>
      </c>
      <c r="L969" s="3" t="str">
        <f>'idp Prjimp'!L964</f>
        <v/>
      </c>
      <c r="M969" s="3">
        <f t="shared" si="4"/>
        <v>0</v>
      </c>
      <c r="N969" s="3">
        <f t="shared" si="14"/>
        <v>0</v>
      </c>
      <c r="O969" s="3">
        <f t="shared" si="15"/>
        <v>0</v>
      </c>
      <c r="P969" s="100"/>
      <c r="Q969" s="3" t="str">
        <f t="shared" si="16"/>
        <v>#REF!</v>
      </c>
      <c r="R969" s="3" t="str">
        <f t="array" ref="R969">IFERROR(INDEX(Overall!$C$3:$C$389,MATCH(B969,Overall!$D$3:$D$389,0)),"No")</f>
        <v>No</v>
      </c>
      <c r="S969" s="93">
        <f t="shared" si="17"/>
        <v>1</v>
      </c>
      <c r="T969" s="136"/>
      <c r="U969" s="3" t="str">
        <f t="shared" si="18"/>
        <v/>
      </c>
      <c r="V969" s="3"/>
      <c r="W969" s="3">
        <f t="shared" si="8"/>
        <v>0</v>
      </c>
    </row>
    <row r="970" ht="15.75" customHeight="1">
      <c r="B970" s="3" t="str">
        <f>'idp Prjimp'!N965</f>
        <v/>
      </c>
      <c r="C970" s="3" t="str">
        <f>'idp Prjimp'!C965</f>
        <v/>
      </c>
      <c r="D970" s="3" t="str">
        <f>'idp Prjimp'!D965</f>
        <v/>
      </c>
      <c r="E970" s="3" t="str">
        <f>'idp Prjimp'!E965</f>
        <v/>
      </c>
      <c r="F970" s="3" t="str">
        <f>'idp Prjimp'!F965</f>
        <v/>
      </c>
      <c r="G970" s="3" t="str">
        <f>'idp Prjimp'!G965</f>
        <v/>
      </c>
      <c r="H970" s="3" t="str">
        <f>'idp Prjimp'!H965</f>
        <v/>
      </c>
      <c r="I970" s="3" t="str">
        <f>'idp Prjimp'!I965</f>
        <v/>
      </c>
      <c r="J970" s="3" t="str">
        <f>'idp Prjimp'!J965</f>
        <v/>
      </c>
      <c r="K970" s="3" t="str">
        <f>'idp Prjimp'!K965</f>
        <v/>
      </c>
      <c r="L970" s="3" t="str">
        <f>'idp Prjimp'!L965</f>
        <v/>
      </c>
      <c r="M970" s="3">
        <f t="shared" si="4"/>
        <v>0</v>
      </c>
      <c r="N970" s="3">
        <f t="shared" si="14"/>
        <v>0</v>
      </c>
      <c r="O970" s="3">
        <f t="shared" si="15"/>
        <v>0</v>
      </c>
      <c r="P970" s="100"/>
      <c r="Q970" s="3" t="str">
        <f t="shared" si="16"/>
        <v>#REF!</v>
      </c>
      <c r="R970" s="3" t="str">
        <f t="array" ref="R970">IFERROR(INDEX(Overall!$C$3:$C$389,MATCH(B970,Overall!$D$3:$D$389,0)),"No")</f>
        <v>No</v>
      </c>
      <c r="S970" s="93">
        <f t="shared" si="17"/>
        <v>1</v>
      </c>
      <c r="T970" s="136"/>
      <c r="U970" s="3" t="str">
        <f t="shared" si="18"/>
        <v/>
      </c>
      <c r="V970" s="3"/>
      <c r="W970" s="3">
        <f t="shared" si="8"/>
        <v>0</v>
      </c>
    </row>
    <row r="971" ht="15.75" customHeight="1">
      <c r="B971" s="3" t="str">
        <f>'idp Prjimp'!N966</f>
        <v/>
      </c>
      <c r="C971" s="3" t="str">
        <f>'idp Prjimp'!C966</f>
        <v/>
      </c>
      <c r="D971" s="3" t="str">
        <f>'idp Prjimp'!D966</f>
        <v/>
      </c>
      <c r="E971" s="3" t="str">
        <f>'idp Prjimp'!E966</f>
        <v/>
      </c>
      <c r="F971" s="3" t="str">
        <f>'idp Prjimp'!F966</f>
        <v/>
      </c>
      <c r="G971" s="3" t="str">
        <f>'idp Prjimp'!G966</f>
        <v/>
      </c>
      <c r="H971" s="3" t="str">
        <f>'idp Prjimp'!H966</f>
        <v/>
      </c>
      <c r="I971" s="3" t="str">
        <f>'idp Prjimp'!I966</f>
        <v/>
      </c>
      <c r="J971" s="3" t="str">
        <f>'idp Prjimp'!J966</f>
        <v/>
      </c>
      <c r="K971" s="3" t="str">
        <f>'idp Prjimp'!K966</f>
        <v/>
      </c>
      <c r="L971" s="3" t="str">
        <f>'idp Prjimp'!L966</f>
        <v/>
      </c>
      <c r="M971" s="3">
        <f t="shared" si="4"/>
        <v>0</v>
      </c>
      <c r="N971" s="3">
        <f t="shared" si="14"/>
        <v>0</v>
      </c>
      <c r="O971" s="3">
        <f t="shared" si="15"/>
        <v>0</v>
      </c>
      <c r="P971" s="100"/>
      <c r="Q971" s="3" t="str">
        <f t="shared" si="16"/>
        <v>#REF!</v>
      </c>
      <c r="R971" s="3" t="str">
        <f t="array" ref="R971">IFERROR(INDEX(Overall!$C$3:$C$389,MATCH(B971,Overall!$D$3:$D$389,0)),"No")</f>
        <v>No</v>
      </c>
      <c r="S971" s="93">
        <f t="shared" si="17"/>
        <v>1</v>
      </c>
      <c r="T971" s="136"/>
      <c r="U971" s="3" t="str">
        <f t="shared" si="18"/>
        <v/>
      </c>
      <c r="V971" s="3"/>
      <c r="W971" s="3">
        <f t="shared" si="8"/>
        <v>0</v>
      </c>
    </row>
    <row r="972" ht="15.75" customHeight="1">
      <c r="B972" s="3" t="str">
        <f>'idp Prjimp'!N967</f>
        <v/>
      </c>
      <c r="C972" s="3" t="str">
        <f>'idp Prjimp'!C967</f>
        <v/>
      </c>
      <c r="D972" s="3" t="str">
        <f>'idp Prjimp'!D967</f>
        <v/>
      </c>
      <c r="E972" s="3" t="str">
        <f>'idp Prjimp'!E967</f>
        <v/>
      </c>
      <c r="F972" s="3" t="str">
        <f>'idp Prjimp'!F967</f>
        <v/>
      </c>
      <c r="G972" s="3" t="str">
        <f>'idp Prjimp'!G967</f>
        <v/>
      </c>
      <c r="H972" s="3" t="str">
        <f>'idp Prjimp'!H967</f>
        <v/>
      </c>
      <c r="I972" s="3" t="str">
        <f>'idp Prjimp'!I967</f>
        <v/>
      </c>
      <c r="J972" s="3" t="str">
        <f>'idp Prjimp'!J967</f>
        <v/>
      </c>
      <c r="K972" s="3" t="str">
        <f>'idp Prjimp'!K967</f>
        <v/>
      </c>
      <c r="L972" s="3" t="str">
        <f>'idp Prjimp'!L967</f>
        <v/>
      </c>
      <c r="M972" s="3">
        <f t="shared" si="4"/>
        <v>0</v>
      </c>
      <c r="N972" s="3">
        <f t="shared" si="14"/>
        <v>0</v>
      </c>
      <c r="O972" s="3">
        <f t="shared" si="15"/>
        <v>0</v>
      </c>
      <c r="P972" s="100"/>
      <c r="Q972" s="3" t="str">
        <f t="shared" si="16"/>
        <v>#REF!</v>
      </c>
      <c r="R972" s="3" t="str">
        <f t="array" ref="R972">IFERROR(INDEX(Overall!$C$3:$C$389,MATCH(B972,Overall!$D$3:$D$389,0)),"No")</f>
        <v>No</v>
      </c>
      <c r="S972" s="93">
        <f t="shared" si="17"/>
        <v>1</v>
      </c>
      <c r="T972" s="136"/>
      <c r="U972" s="3" t="str">
        <f t="shared" si="18"/>
        <v/>
      </c>
      <c r="V972" s="3"/>
      <c r="W972" s="3">
        <f t="shared" si="8"/>
        <v>0</v>
      </c>
    </row>
    <row r="973" ht="15.75" customHeight="1">
      <c r="B973" s="3" t="str">
        <f>'idp Prjimp'!N968</f>
        <v/>
      </c>
      <c r="C973" s="3" t="str">
        <f>'idp Prjimp'!C968</f>
        <v/>
      </c>
      <c r="D973" s="3" t="str">
        <f>'idp Prjimp'!D968</f>
        <v/>
      </c>
      <c r="E973" s="3" t="str">
        <f>'idp Prjimp'!E968</f>
        <v/>
      </c>
      <c r="F973" s="3" t="str">
        <f>'idp Prjimp'!F968</f>
        <v/>
      </c>
      <c r="G973" s="3" t="str">
        <f>'idp Prjimp'!G968</f>
        <v/>
      </c>
      <c r="H973" s="3" t="str">
        <f>'idp Prjimp'!H968</f>
        <v/>
      </c>
      <c r="I973" s="3" t="str">
        <f>'idp Prjimp'!I968</f>
        <v/>
      </c>
      <c r="J973" s="3" t="str">
        <f>'idp Prjimp'!J968</f>
        <v/>
      </c>
      <c r="K973" s="3" t="str">
        <f>'idp Prjimp'!K968</f>
        <v/>
      </c>
      <c r="L973" s="3" t="str">
        <f>'idp Prjimp'!L968</f>
        <v/>
      </c>
      <c r="M973" s="3">
        <f t="shared" si="4"/>
        <v>0</v>
      </c>
      <c r="N973" s="3">
        <f t="shared" si="14"/>
        <v>0</v>
      </c>
      <c r="O973" s="3">
        <f t="shared" si="15"/>
        <v>0</v>
      </c>
      <c r="P973" s="100"/>
      <c r="Q973" s="3" t="str">
        <f t="shared" si="16"/>
        <v>#REF!</v>
      </c>
      <c r="R973" s="3" t="str">
        <f t="array" ref="R973">IFERROR(INDEX(Overall!$C$3:$C$389,MATCH(B973,Overall!$D$3:$D$389,0)),"No")</f>
        <v>No</v>
      </c>
      <c r="S973" s="93">
        <f t="shared" si="17"/>
        <v>1</v>
      </c>
      <c r="T973" s="136"/>
      <c r="U973" s="3" t="str">
        <f t="shared" si="18"/>
        <v/>
      </c>
      <c r="V973" s="3"/>
      <c r="W973" s="3">
        <f t="shared" si="8"/>
        <v>0</v>
      </c>
    </row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M8:M9"/>
    <mergeCell ref="N8:O8"/>
    <mergeCell ref="P8:T8"/>
    <mergeCell ref="U8:U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6.0" topLeftCell="A17" activePane="bottomLeft" state="frozen"/>
      <selection activeCell="B18" sqref="B18" pane="bottomLeft"/>
    </sheetView>
  </sheetViews>
  <sheetFormatPr customHeight="1" defaultColWidth="12.63" defaultRowHeight="15.0"/>
  <cols>
    <col customWidth="1" min="1" max="1" width="3.5"/>
    <col customWidth="1" min="2" max="2" width="13.88"/>
    <col customWidth="1" min="3" max="3" width="16.63"/>
    <col customWidth="1" min="4" max="4" width="5.13"/>
    <col customWidth="1" min="5" max="18" width="5.0"/>
    <col customWidth="1" min="19" max="19" width="7.25"/>
    <col customWidth="1" min="20" max="20" width="6.38"/>
    <col customWidth="1" min="21" max="21" width="6.13"/>
    <col customWidth="1" min="22" max="22" width="10.88"/>
    <col customWidth="1" min="23" max="23" width="7.38"/>
    <col customWidth="1" min="24" max="29" width="5.5"/>
    <col customWidth="1" min="30" max="30" width="6.13"/>
    <col customWidth="1" min="31" max="31" width="4.88"/>
    <col customWidth="1" min="32" max="32" width="5.25"/>
    <col customWidth="1" min="33" max="33" width="6.13"/>
    <col customWidth="1" min="34" max="34" width="4.63"/>
    <col customWidth="1" min="35" max="35" width="5.5"/>
    <col customWidth="1" min="36" max="39" width="5.88"/>
    <col customWidth="1" min="40" max="40" width="3.0"/>
    <col customWidth="1" min="41" max="42" width="5.88"/>
    <col customWidth="1" min="43" max="43" width="6.0"/>
    <col customWidth="1" min="44" max="44" width="5.88"/>
    <col customWidth="1" min="45" max="45" width="2.38"/>
    <col customWidth="1" min="46" max="49" width="5.88"/>
  </cols>
  <sheetData>
    <row r="1">
      <c r="C1" s="168" t="s">
        <v>4635</v>
      </c>
      <c r="D1" s="169"/>
      <c r="E1" s="169"/>
      <c r="F1" s="169"/>
      <c r="G1" s="169"/>
      <c r="H1" s="169"/>
      <c r="I1" s="169"/>
      <c r="J1" s="169"/>
      <c r="K1" s="170"/>
      <c r="L1" s="171"/>
      <c r="M1" s="171"/>
      <c r="N1" s="171"/>
      <c r="O1" s="171"/>
      <c r="P1" s="171"/>
      <c r="Q1" s="171"/>
      <c r="R1" s="171"/>
      <c r="U1" s="92" t="s">
        <v>4636</v>
      </c>
      <c r="V1" s="172" t="str">
        <f>NumTeams</f>
        <v>#REF!</v>
      </c>
      <c r="W1" s="173" t="s">
        <v>4589</v>
      </c>
      <c r="X1" s="173" t="s">
        <v>4637</v>
      </c>
      <c r="Y1" s="173" t="s">
        <v>4638</v>
      </c>
      <c r="Z1" s="173"/>
      <c r="AA1" s="174" t="s">
        <v>4639</v>
      </c>
      <c r="AB1" s="175" t="s">
        <v>4589</v>
      </c>
      <c r="AC1" s="94" t="s">
        <v>4593</v>
      </c>
      <c r="AD1" s="94" t="s">
        <v>4620</v>
      </c>
      <c r="AE1" s="94" t="s">
        <v>4640</v>
      </c>
      <c r="AP1" s="176" t="s">
        <v>4641</v>
      </c>
      <c r="AQ1" s="177" t="str">
        <f>AR1*NumTeams-(numk+numdst)*NumTeams</f>
        <v>#REF!</v>
      </c>
      <c r="AR1" s="3">
        <v>500.0</v>
      </c>
    </row>
    <row r="2">
      <c r="B2" s="178">
        <v>2020.0</v>
      </c>
      <c r="C2" s="178"/>
      <c r="D2" s="179"/>
      <c r="E2" s="180" t="s">
        <v>4642</v>
      </c>
      <c r="F2" s="169"/>
      <c r="G2" s="169"/>
      <c r="H2" s="170"/>
      <c r="I2" s="94"/>
      <c r="J2" s="181" t="s">
        <v>4643</v>
      </c>
      <c r="K2" s="169"/>
      <c r="L2" s="169"/>
      <c r="M2" s="170"/>
      <c r="N2" s="182"/>
      <c r="O2" s="181" t="s">
        <v>0</v>
      </c>
      <c r="P2" s="169"/>
      <c r="Q2" s="169"/>
      <c r="R2" s="170"/>
      <c r="V2" s="113" t="s">
        <v>75</v>
      </c>
      <c r="W2" s="3" t="str">
        <f>numqb</f>
        <v>#REF!</v>
      </c>
      <c r="X2" s="3" t="str">
        <f t="shared" ref="X2:X13" si="1">W2*$V$1*16</f>
        <v>#REF!</v>
      </c>
      <c r="Y2" s="3" t="str">
        <f t="array" ref="Y2">MIN(IF($AB$17:$AB$66&gt;X2,$U$17:$U$66))</f>
        <v>#REF!</v>
      </c>
      <c r="Z2" s="3"/>
      <c r="AA2" s="3">
        <f t="shared" ref="AA2:AA5" si="2">SUM(AJ8:AM8)</f>
        <v>50</v>
      </c>
      <c r="AB2" s="183" t="str">
        <f t="shared" ref="AB2:AB5" si="3">SUM(Y2:AA2)</f>
        <v>#REF!</v>
      </c>
      <c r="AC2" s="3">
        <v>36.0</v>
      </c>
      <c r="AD2" s="24" t="str">
        <f>ROUND(MIN(AC2-AB2,AB2/$AB$6*$AG$13),0)</f>
        <v>#REF!</v>
      </c>
      <c r="AE2" s="24" t="str">
        <f t="shared" ref="AE2:AE5" si="4">AD2+AB2</f>
        <v>#REF!</v>
      </c>
      <c r="AI2" s="24" t="s">
        <v>4585</v>
      </c>
      <c r="AJ2" s="24" t="s">
        <v>4644</v>
      </c>
      <c r="AK2" s="3"/>
      <c r="AP2" s="184" t="s">
        <v>4645</v>
      </c>
      <c r="AQ2" s="185" t="str">
        <f>SUM(ProjectionCalcs!R8:R1002)+SUM('IDP Prj'!N11:N1002)</f>
        <v>#REF!</v>
      </c>
      <c r="AR2" s="3"/>
      <c r="AT2" s="3"/>
      <c r="AU2" s="4" t="s">
        <v>4646</v>
      </c>
      <c r="AV2" s="3" t="s">
        <v>4647</v>
      </c>
      <c r="AW2" s="3" t="s">
        <v>4648</v>
      </c>
    </row>
    <row r="3">
      <c r="B3" s="94" t="s">
        <v>3</v>
      </c>
      <c r="C3" s="72" t="s">
        <v>4649</v>
      </c>
      <c r="D3" s="186" t="s">
        <v>4586</v>
      </c>
      <c r="E3" s="187">
        <v>2019.0</v>
      </c>
      <c r="F3" s="187">
        <v>2018.0</v>
      </c>
      <c r="G3" s="187">
        <v>2017.0</v>
      </c>
      <c r="H3" s="187">
        <v>2016.0</v>
      </c>
      <c r="I3" s="94"/>
      <c r="J3" s="188">
        <v>2019.0</v>
      </c>
      <c r="K3" s="188">
        <v>2018.0</v>
      </c>
      <c r="L3" s="188">
        <v>2017.0</v>
      </c>
      <c r="M3" s="188">
        <v>2016.0</v>
      </c>
      <c r="N3" s="188"/>
      <c r="O3" s="188">
        <v>2019.0</v>
      </c>
      <c r="P3" s="188">
        <v>2018.0</v>
      </c>
      <c r="Q3" s="188">
        <v>2017.0</v>
      </c>
      <c r="R3" s="188">
        <v>2016.0</v>
      </c>
      <c r="V3" s="113" t="s">
        <v>17</v>
      </c>
      <c r="W3" s="3" t="str">
        <f>numrb</f>
        <v>#REF!</v>
      </c>
      <c r="X3" s="3" t="str">
        <f t="shared" si="1"/>
        <v>#REF!</v>
      </c>
      <c r="Y3" s="3" t="str">
        <f t="array" ref="Y3">MIN(IF($AB$68:$AB$167&gt;X3,$U$68:$U$167))</f>
        <v>#REF!</v>
      </c>
      <c r="Z3" s="3"/>
      <c r="AA3" s="3">
        <f t="shared" si="2"/>
        <v>300</v>
      </c>
      <c r="AB3" s="183" t="str">
        <f t="shared" si="3"/>
        <v>#REF!</v>
      </c>
      <c r="AC3" s="3">
        <v>200.0</v>
      </c>
      <c r="AD3" s="3" t="str">
        <f t="shared" ref="AD3:AD5" si="6">ROUND(AB3/$AB$6*($AG$13+MAX($AB$2/$AB$6*$AG$13-($AC$2-$AB$2),0)),0)</f>
        <v>#REF!</v>
      </c>
      <c r="AE3" s="3" t="str">
        <f t="shared" si="4"/>
        <v>#REF!</v>
      </c>
      <c r="AI3" s="189" t="s">
        <v>4630</v>
      </c>
      <c r="AJ3" s="190">
        <f t="shared" ref="AJ3:AJ5" si="7">COUNTIFS($V$365:$V$726,AI3,$AO$365:$AO$726,"&lt;="&amp;$AJ$6)</f>
        <v>125</v>
      </c>
      <c r="AK3" s="3"/>
      <c r="AP3" s="184" t="s">
        <v>4650</v>
      </c>
      <c r="AQ3" s="185">
        <f>IFERROR(SUMIF(ProjectionCalcs!U8:U1002,"Bench",ProjectionCalcs!S8:S1002),0)+IFERROR(SUM('IDP Prj'!Q11:Q1002,"Bench",'IDP Prj'!O11:O1002),0)</f>
        <v>0</v>
      </c>
      <c r="AR3" s="3"/>
      <c r="AT3" s="3" t="s">
        <v>4595</v>
      </c>
      <c r="AU3" s="3" t="str">
        <f>MAX(ProjectionCalcs!$R$8:$R$127)</f>
        <v>#REF!</v>
      </c>
      <c r="AV3" s="3" t="str">
        <f>MAX(ProjectionCalcs!$S$8:$S$127)</f>
        <v>#REF!</v>
      </c>
      <c r="AW3" s="3" t="str">
        <f t="shared" ref="AW3:AW6" si="8">AV3-AU3</f>
        <v>#REF!</v>
      </c>
    </row>
    <row r="4">
      <c r="A4" s="24">
        <v>1.0</v>
      </c>
      <c r="B4" s="24" t="s">
        <v>148</v>
      </c>
      <c r="C4" s="24" t="s">
        <v>148</v>
      </c>
      <c r="D4" s="132" t="s">
        <v>75</v>
      </c>
      <c r="E4" s="132">
        <v>16.0</v>
      </c>
      <c r="F4" s="132">
        <v>11.0</v>
      </c>
      <c r="G4" s="132">
        <v>13.0</v>
      </c>
      <c r="H4" s="132">
        <v>16.0</v>
      </c>
      <c r="J4" s="171">
        <f t="array" ref="J4">IFERROR(INDEX(VBDhistory1!$U$8:$U$307,MATCH(VBDgames!$C4,VBDhistory1!$B$8:$B$307,0))+ROW()/10000000,0)</f>
        <v>0</v>
      </c>
      <c r="K4" s="171">
        <f t="array" ref="K4">IFERROR(INDEX(VBDhistory2!$U$8:$U$307,MATCH(VBDgames!$C4,VBDhistory2!$B$8:$B$307,0))+ROW()/10000000,0)</f>
        <v>0</v>
      </c>
      <c r="L4" s="171">
        <f t="array" ref="L4">IFERROR(INDEX(VBDhistory3!$U$8:$U$307,MATCH(VBDgames!$C4,VBDhistory3!$B$8:$B$307,0))+ROW()/10000000,0)</f>
        <v>0</v>
      </c>
      <c r="M4" s="171">
        <f t="array" ref="M4">IFERROR(INDEX(VBDhistory4!$U$8:$U$307,MATCH(VBDgames!$C4,VBDhistory4!$B$8:$B$307,0))+ROW()/10000000,0)</f>
        <v>0</v>
      </c>
      <c r="N4" s="171"/>
      <c r="O4" s="171" t="str">
        <f t="shared" ref="O4:R4" si="5">$D4&amp;"-"&amp;RANK(J4,J$4:J$150,0)</f>
        <v>QB-1</v>
      </c>
      <c r="P4" s="171" t="str">
        <f t="shared" si="5"/>
        <v>QB-1</v>
      </c>
      <c r="Q4" s="171" t="str">
        <f t="shared" si="5"/>
        <v>QB-1</v>
      </c>
      <c r="R4" s="171" t="str">
        <f t="shared" si="5"/>
        <v>QB-1</v>
      </c>
      <c r="V4" s="113" t="s">
        <v>34</v>
      </c>
      <c r="W4" s="3" t="str">
        <f>numwr</f>
        <v>#REF!</v>
      </c>
      <c r="X4" s="3" t="str">
        <f t="shared" si="1"/>
        <v>#REF!</v>
      </c>
      <c r="Y4" s="3" t="str">
        <f t="array" ref="Y4">MIN(IF($AB$169:$AB$298&gt;X4,$U$169:$U$298))</f>
        <v>#REF!</v>
      </c>
      <c r="Z4" s="3"/>
      <c r="AA4" s="3">
        <f t="shared" si="2"/>
        <v>520</v>
      </c>
      <c r="AB4" s="183" t="str">
        <f t="shared" si="3"/>
        <v>#REF!</v>
      </c>
      <c r="AC4" s="3">
        <v>200.0</v>
      </c>
      <c r="AD4" s="3" t="str">
        <f t="shared" si="6"/>
        <v>#REF!</v>
      </c>
      <c r="AE4" s="3" t="str">
        <f t="shared" si="4"/>
        <v>#REF!</v>
      </c>
      <c r="AI4" s="191" t="s">
        <v>4631</v>
      </c>
      <c r="AJ4" s="88">
        <f t="shared" si="7"/>
        <v>135</v>
      </c>
      <c r="AK4" s="3"/>
      <c r="AP4" s="184" t="s">
        <v>4651</v>
      </c>
      <c r="AQ4" s="192">
        <v>0.9</v>
      </c>
      <c r="AR4" s="3"/>
      <c r="AT4" s="3" t="s">
        <v>4596</v>
      </c>
      <c r="AU4" s="3" t="str">
        <f>MAX(ProjectionCalcs!$R$128:$R$415)</f>
        <v>#REF!</v>
      </c>
      <c r="AV4" s="3" t="str">
        <f>MAX(ProjectionCalcs!$S$128:$S$415)</f>
        <v>#REF!</v>
      </c>
      <c r="AW4" s="3" t="str">
        <f t="shared" si="8"/>
        <v>#REF!</v>
      </c>
    </row>
    <row r="5">
      <c r="A5" s="24">
        <v>2.0</v>
      </c>
      <c r="B5" s="24" t="s">
        <v>154</v>
      </c>
      <c r="C5" s="24" t="s">
        <v>154</v>
      </c>
      <c r="D5" s="132" t="s">
        <v>75</v>
      </c>
      <c r="E5" s="132">
        <v>16.0</v>
      </c>
      <c r="F5" s="132">
        <v>16.0</v>
      </c>
      <c r="G5" s="132">
        <v>16.0</v>
      </c>
      <c r="H5" s="132">
        <v>12.0</v>
      </c>
      <c r="J5" s="171">
        <f t="array" ref="J5">IFERROR(INDEX(VBDhistory1!$U$8:$U$307,MATCH(VBDgames!$C5,VBDhistory1!$B$8:$B$307,0))+ROW()/10000000,0)</f>
        <v>0</v>
      </c>
      <c r="K5" s="171">
        <f t="array" ref="K5">IFERROR(INDEX(VBDhistory2!$U$8:$U$307,MATCH(VBDgames!$C5,VBDhistory2!$B$8:$B$307,0))+ROW()/10000000,0)</f>
        <v>0</v>
      </c>
      <c r="L5" s="171">
        <f t="array" ref="L5">IFERROR(INDEX(VBDhistory3!$U$8:$U$307,MATCH(VBDgames!$C5,VBDhistory3!$B$8:$B$307,0))+ROW()/10000000,0)</f>
        <v>0</v>
      </c>
      <c r="M5" s="171">
        <f t="array" ref="M5">IFERROR(INDEX(VBDhistory4!$U$8:$U$307,MATCH(VBDgames!$C5,VBDhistory4!$B$8:$B$307,0))+ROW()/10000000,0)</f>
        <v>0</v>
      </c>
      <c r="N5" s="171"/>
      <c r="O5" s="171" t="str">
        <f t="shared" ref="O5:R5" si="9">$D5&amp;"-"&amp;RANK(J5,J$4:J$150,0)</f>
        <v>QB-1</v>
      </c>
      <c r="P5" s="171" t="str">
        <f t="shared" si="9"/>
        <v>QB-1</v>
      </c>
      <c r="Q5" s="171" t="str">
        <f t="shared" si="9"/>
        <v>QB-1</v>
      </c>
      <c r="R5" s="171" t="str">
        <f t="shared" si="9"/>
        <v>QB-1</v>
      </c>
      <c r="V5" s="144" t="s">
        <v>61</v>
      </c>
      <c r="W5" s="142" t="str">
        <f>numte</f>
        <v>#REF!</v>
      </c>
      <c r="X5" s="142" t="str">
        <f t="shared" si="1"/>
        <v>#REF!</v>
      </c>
      <c r="Y5" s="142" t="str">
        <f t="array" ref="Y5">MIN(IF($AB$300:$AB$359&gt;X5,$U$300:$U$359))</f>
        <v>#REF!</v>
      </c>
      <c r="Z5" s="142"/>
      <c r="AA5" s="142">
        <f t="shared" si="2"/>
        <v>180</v>
      </c>
      <c r="AB5" s="193" t="str">
        <f t="shared" si="3"/>
        <v>#REF!</v>
      </c>
      <c r="AC5" s="3">
        <v>100.0</v>
      </c>
      <c r="AD5" s="3" t="str">
        <f t="shared" si="6"/>
        <v>#REF!</v>
      </c>
      <c r="AE5" s="3" t="str">
        <f t="shared" si="4"/>
        <v>#REF!</v>
      </c>
      <c r="AI5" s="194" t="s">
        <v>4632</v>
      </c>
      <c r="AJ5" s="99">
        <f t="shared" si="7"/>
        <v>100</v>
      </c>
      <c r="AK5" s="3"/>
      <c r="AP5" s="184" t="s">
        <v>4652</v>
      </c>
      <c r="AQ5" s="192">
        <f>1-AQ4</f>
        <v>0.1</v>
      </c>
      <c r="AR5" s="3" t="str">
        <f>IF(AQ9&gt;=BC2*BD2,IF(AQ7&gt;AQ6,"WARNING - TOO MUCH BENCH BUDGET","OK"),"INVALID VALUE - NOT ENOUGH BENCH MONEY")</f>
        <v>#REF!</v>
      </c>
      <c r="AT5" s="3" t="s">
        <v>4597</v>
      </c>
      <c r="AU5" s="3" t="str">
        <f>MAX(ProjectionCalcs!$R$416:$R$782)</f>
        <v>#REF!</v>
      </c>
      <c r="AV5" s="3" t="str">
        <f>MAX(ProjectionCalcs!$S$416:$S$782)</f>
        <v>#REF!</v>
      </c>
      <c r="AW5" s="3" t="str">
        <f t="shared" si="8"/>
        <v>#REF!</v>
      </c>
    </row>
    <row r="6">
      <c r="A6" s="24">
        <v>3.0</v>
      </c>
      <c r="B6" s="24" t="s">
        <v>423</v>
      </c>
      <c r="C6" s="24" t="s">
        <v>423</v>
      </c>
      <c r="D6" s="132" t="s">
        <v>75</v>
      </c>
      <c r="E6" s="132">
        <v>16.0</v>
      </c>
      <c r="F6" s="132">
        <v>11.0</v>
      </c>
      <c r="G6" s="132">
        <v>13.0</v>
      </c>
      <c r="H6" s="132">
        <v>16.0</v>
      </c>
      <c r="J6" s="171">
        <f t="array" ref="J6">IFERROR(INDEX(VBDhistory1!$U$8:$U$307,MATCH(VBDgames!$C6,VBDhistory1!$B$8:$B$307,0))+ROW()/10000000,0)</f>
        <v>0</v>
      </c>
      <c r="K6" s="171">
        <f t="array" ref="K6">IFERROR(INDEX(VBDhistory2!$U$8:$U$307,MATCH(VBDgames!$C6,VBDhistory2!$B$8:$B$307,0))+ROW()/10000000,0)</f>
        <v>0</v>
      </c>
      <c r="L6" s="171">
        <f t="array" ref="L6">IFERROR(INDEX(VBDhistory3!$U$8:$U$307,MATCH(VBDgames!$C6,VBDhistory3!$B$8:$B$307,0))+ROW()/10000000,0)</f>
        <v>0</v>
      </c>
      <c r="M6" s="171">
        <f t="array" ref="M6">IFERROR(INDEX(VBDhistory4!$U$8:$U$307,MATCH(VBDgames!$C6,VBDhistory4!$B$8:$B$307,0))+ROW()/10000000,0)</f>
        <v>0</v>
      </c>
      <c r="N6" s="171"/>
      <c r="O6" s="171" t="str">
        <f t="shared" ref="O6:R6" si="10">$D6&amp;"-"&amp;RANK(J6,J$4:J$150,0)</f>
        <v>QB-1</v>
      </c>
      <c r="P6" s="171" t="str">
        <f t="shared" si="10"/>
        <v>QB-1</v>
      </c>
      <c r="Q6" s="171" t="str">
        <f t="shared" si="10"/>
        <v>QB-1</v>
      </c>
      <c r="R6" s="171" t="str">
        <f t="shared" si="10"/>
        <v>QB-1</v>
      </c>
      <c r="V6" s="172" t="s">
        <v>4653</v>
      </c>
      <c r="W6" s="195" t="str">
        <f>numwrte</f>
        <v>#REF!</v>
      </c>
      <c r="X6" s="195" t="str">
        <f t="shared" si="1"/>
        <v>#REF!</v>
      </c>
      <c r="Y6" s="126"/>
      <c r="Z6" s="126"/>
      <c r="AA6" s="126"/>
      <c r="AB6" s="175" t="str">
        <f>SUM(AB2:AB5)</f>
        <v>#REF!</v>
      </c>
      <c r="AC6" s="3"/>
      <c r="AD6" s="24" t="str">
        <f>SUM(AD2:AD5)</f>
        <v>#REF!</v>
      </c>
      <c r="AE6" s="3"/>
      <c r="AJ6" s="24" t="str">
        <f t="array" ref="AJ6">IF(AJ7=0,0,MIN(IF($AT$365:$AT$726&gt;AJ7,$AO$365:$AO$726)))</f>
        <v>#REF!</v>
      </c>
      <c r="AK6" s="3"/>
      <c r="AP6" s="184" t="s">
        <v>4654</v>
      </c>
      <c r="AQ6" s="196" t="str">
        <f t="shared" ref="AQ6:AQ7" si="12">AQ8/AQ2</f>
        <v>#REF!</v>
      </c>
      <c r="AR6" s="3"/>
      <c r="AT6" s="3" t="s">
        <v>4598</v>
      </c>
      <c r="AU6" s="3" t="str">
        <f>MAX(ProjectionCalcs!$R$783:$R$973)</f>
        <v>#REF!</v>
      </c>
      <c r="AV6" s="3" t="str">
        <f>MAX(ProjectionCalcs!$S$783:$S$973)</f>
        <v>#REF!</v>
      </c>
      <c r="AW6" s="3" t="str">
        <f t="shared" si="8"/>
        <v>#REF!</v>
      </c>
    </row>
    <row r="7">
      <c r="A7" s="24">
        <v>4.0</v>
      </c>
      <c r="B7" s="24" t="s">
        <v>119</v>
      </c>
      <c r="C7" s="24" t="s">
        <v>119</v>
      </c>
      <c r="D7" s="132" t="s">
        <v>75</v>
      </c>
      <c r="E7" s="132">
        <v>16.0</v>
      </c>
      <c r="F7" s="132">
        <v>16.0</v>
      </c>
      <c r="G7" s="132">
        <v>16.0</v>
      </c>
      <c r="H7" s="132">
        <v>15.0</v>
      </c>
      <c r="J7" s="171">
        <f t="array" ref="J7">IFERROR(INDEX(VBDhistory1!$U$8:$U$307,MATCH(VBDgames!$C7,VBDhistory1!$B$8:$B$307,0))+ROW()/10000000,0)</f>
        <v>0</v>
      </c>
      <c r="K7" s="171">
        <f t="array" ref="K7">IFERROR(INDEX(VBDhistory2!$U$8:$U$307,MATCH(VBDgames!$C7,VBDhistory2!$B$8:$B$307,0))+ROW()/10000000,0)</f>
        <v>0</v>
      </c>
      <c r="L7" s="171">
        <f t="array" ref="L7">IFERROR(INDEX(VBDhistory3!$U$8:$U$307,MATCH(VBDgames!$C7,VBDhistory3!$B$8:$B$307,0))+ROW()/10000000,0)</f>
        <v>0</v>
      </c>
      <c r="M7" s="171">
        <f t="array" ref="M7">IFERROR(INDEX(VBDhistory4!$U$8:$U$307,MATCH(VBDgames!$C7,VBDhistory4!$B$8:$B$307,0))+ROW()/10000000,0)</f>
        <v>0</v>
      </c>
      <c r="N7" s="171"/>
      <c r="O7" s="171" t="str">
        <f t="shared" ref="O7:R7" si="11">$D7&amp;"-"&amp;RANK(J7,J$4:J$150,0)</f>
        <v>QB-1</v>
      </c>
      <c r="P7" s="171" t="str">
        <f t="shared" si="11"/>
        <v>QB-1</v>
      </c>
      <c r="Q7" s="171" t="str">
        <f t="shared" si="11"/>
        <v>QB-1</v>
      </c>
      <c r="R7" s="171" t="str">
        <f t="shared" si="11"/>
        <v>QB-1</v>
      </c>
      <c r="V7" s="197" t="s">
        <v>4655</v>
      </c>
      <c r="W7" s="92" t="str">
        <f>numwrrb</f>
        <v>#REF!</v>
      </c>
      <c r="X7" s="92" t="str">
        <f t="shared" si="1"/>
        <v>#REF!</v>
      </c>
      <c r="Y7" s="3"/>
      <c r="Z7" s="3"/>
      <c r="AA7" s="3"/>
      <c r="AB7" s="135"/>
      <c r="AC7" s="3"/>
      <c r="AJ7" s="24" t="str">
        <f>X13</f>
        <v>#REF!</v>
      </c>
      <c r="AP7" s="184" t="s">
        <v>4656</v>
      </c>
      <c r="AQ7" s="196" t="str">
        <f t="shared" si="12"/>
        <v>#REF!</v>
      </c>
      <c r="AR7" s="3"/>
    </row>
    <row r="8">
      <c r="A8" s="24">
        <v>5.0</v>
      </c>
      <c r="B8" s="24" t="s">
        <v>124</v>
      </c>
      <c r="C8" s="24" t="s">
        <v>124</v>
      </c>
      <c r="D8" s="132" t="s">
        <v>75</v>
      </c>
      <c r="E8" s="132">
        <v>16.0</v>
      </c>
      <c r="F8" s="132">
        <v>15.0</v>
      </c>
      <c r="G8" s="132">
        <v>16.0</v>
      </c>
      <c r="H8" s="132">
        <v>16.0</v>
      </c>
      <c r="J8" s="171">
        <f t="array" ref="J8">IFERROR(INDEX(VBDhistory1!$U$8:$U$307,MATCH(VBDgames!$C8,VBDhistory1!$B$8:$B$307,0))+ROW()/10000000,0)</f>
        <v>0</v>
      </c>
      <c r="K8" s="171">
        <f t="array" ref="K8">IFERROR(INDEX(VBDhistory2!$U$8:$U$307,MATCH(VBDgames!$C8,VBDhistory2!$B$8:$B$307,0))+ROW()/10000000,0)</f>
        <v>0</v>
      </c>
      <c r="L8" s="171">
        <f t="array" ref="L8">IFERROR(INDEX(VBDhistory3!$U$8:$U$307,MATCH(VBDgames!$C8,VBDhistory3!$B$8:$B$307,0))+ROW()/10000000,0)</f>
        <v>0</v>
      </c>
      <c r="M8" s="171">
        <f t="array" ref="M8">IFERROR(INDEX(VBDhistory4!$U$8:$U$307,MATCH(VBDgames!$C8,VBDhistory4!$B$8:$B$307,0))+ROW()/10000000,0)</f>
        <v>0</v>
      </c>
      <c r="N8" s="171"/>
      <c r="O8" s="171" t="str">
        <f t="shared" ref="O8:R8" si="13">$D8&amp;"-"&amp;RANK(J8,J$4:J$150,0)</f>
        <v>QB-1</v>
      </c>
      <c r="P8" s="171" t="str">
        <f t="shared" si="13"/>
        <v>QB-1</v>
      </c>
      <c r="Q8" s="171" t="str">
        <f t="shared" si="13"/>
        <v>QB-1</v>
      </c>
      <c r="R8" s="171" t="str">
        <f t="shared" si="13"/>
        <v>QB-1</v>
      </c>
      <c r="V8" s="197" t="s">
        <v>4657</v>
      </c>
      <c r="W8" s="92" t="str">
        <f>numflex2</f>
        <v>#REF!</v>
      </c>
      <c r="X8" s="92" t="str">
        <f t="shared" si="1"/>
        <v>#REF!</v>
      </c>
      <c r="Y8" s="3"/>
      <c r="Z8" s="3"/>
      <c r="AA8" s="3"/>
      <c r="AB8" s="135"/>
      <c r="AC8" s="3"/>
      <c r="AE8" s="3"/>
      <c r="AF8" s="198" t="s">
        <v>4658</v>
      </c>
      <c r="AG8" s="190" t="str">
        <f>numdst</f>
        <v>#REF!</v>
      </c>
      <c r="AI8" s="189" t="s">
        <v>75</v>
      </c>
      <c r="AJ8" s="199"/>
      <c r="AK8" s="199"/>
      <c r="AL8" s="199"/>
      <c r="AM8" s="190">
        <f t="shared" ref="AM8:AM11" si="15">COUNTIFS($V$17:$V$359,AI8,$AR$17:$AR$359,"&lt;="&amp;$AM$12)</f>
        <v>50</v>
      </c>
      <c r="AP8" s="184" t="s">
        <v>4659</v>
      </c>
      <c r="AQ8" s="185" t="str">
        <f>AQ1*AQ4-AQ7*(AW3*(AB2)+(AB3)*AW4+(AB4)*AW5+(AB5)*AW6)</f>
        <v>#REF!</v>
      </c>
      <c r="AR8" s="3"/>
    </row>
    <row r="9">
      <c r="A9" s="24">
        <v>6.0</v>
      </c>
      <c r="B9" s="24" t="s">
        <v>189</v>
      </c>
      <c r="C9" s="24" t="s">
        <v>189</v>
      </c>
      <c r="D9" s="132" t="s">
        <v>75</v>
      </c>
      <c r="E9" s="132">
        <v>16.0</v>
      </c>
      <c r="F9" s="132">
        <v>16.0</v>
      </c>
      <c r="G9" s="132">
        <v>15.0</v>
      </c>
      <c r="H9" s="132">
        <v>7.0</v>
      </c>
      <c r="J9" s="171">
        <f t="array" ref="J9">IFERROR(INDEX(VBDhistory1!$U$8:$U$307,MATCH(VBDgames!$C9,VBDhistory1!$B$8:$B$307,0))+ROW()/10000000,0)</f>
        <v>0</v>
      </c>
      <c r="K9" s="171">
        <f t="array" ref="K9">IFERROR(INDEX(VBDhistory2!$U$8:$U$307,MATCH(VBDgames!$C9,VBDhistory2!$B$8:$B$307,0))+ROW()/10000000,0)</f>
        <v>0</v>
      </c>
      <c r="L9" s="171">
        <f t="array" ref="L9">IFERROR(INDEX(VBDhistory3!$U$8:$U$307,MATCH(VBDgames!$C9,VBDhistory3!$B$8:$B$307,0))+ROW()/10000000,0)</f>
        <v>0</v>
      </c>
      <c r="M9" s="171">
        <f t="array" ref="M9">IFERROR(INDEX(VBDhistory4!$U$8:$U$307,MATCH(VBDgames!$C9,VBDhistory4!$B$8:$B$307,0))+ROW()/10000000,0)</f>
        <v>0</v>
      </c>
      <c r="N9" s="171"/>
      <c r="O9" s="171" t="str">
        <f t="shared" ref="O9:R9" si="14">$D9&amp;"-"&amp;RANK(J9,J$4:J$150,0)</f>
        <v>QB-1</v>
      </c>
      <c r="P9" s="171" t="str">
        <f t="shared" si="14"/>
        <v>QB-1</v>
      </c>
      <c r="Q9" s="171" t="str">
        <f t="shared" si="14"/>
        <v>QB-1</v>
      </c>
      <c r="R9" s="171" t="str">
        <f t="shared" si="14"/>
        <v>QB-1</v>
      </c>
      <c r="T9" s="171"/>
      <c r="V9" s="200" t="s">
        <v>4660</v>
      </c>
      <c r="W9" s="201" t="str">
        <f>numop</f>
        <v>#REF!</v>
      </c>
      <c r="X9" s="201" t="str">
        <f t="shared" si="1"/>
        <v>#REF!</v>
      </c>
      <c r="Y9" s="202" t="s">
        <v>4638</v>
      </c>
      <c r="Z9" s="202"/>
      <c r="AA9" s="202" t="s">
        <v>4639</v>
      </c>
      <c r="AB9" s="203" t="s">
        <v>4607</v>
      </c>
      <c r="AC9" s="3"/>
      <c r="AE9" s="3"/>
      <c r="AF9" s="95" t="s">
        <v>235</v>
      </c>
      <c r="AG9" s="88" t="str">
        <f>numk</f>
        <v>#REF!</v>
      </c>
      <c r="AI9" s="191" t="s">
        <v>17</v>
      </c>
      <c r="AJ9" s="171"/>
      <c r="AK9" s="3">
        <f t="shared" ref="AK9:AK10" si="17">COUNTIFS($V$68:$V$298,AI9,$AP$68:$AP$298,"&lt;="&amp;$AK$12)</f>
        <v>100</v>
      </c>
      <c r="AL9" s="3">
        <f t="shared" ref="AL9:AL11" si="18">COUNTIFS($V$68:$V$359,AI9,$AQ$68:$AQ$359,"&lt;="&amp;$AL$12)</f>
        <v>100</v>
      </c>
      <c r="AM9" s="88">
        <f t="shared" si="15"/>
        <v>100</v>
      </c>
      <c r="AP9" s="204" t="s">
        <v>4661</v>
      </c>
      <c r="AQ9" s="205" t="str">
        <f>AQ1*AQ5</f>
        <v>#REF!</v>
      </c>
      <c r="AR9" s="3"/>
    </row>
    <row r="10" ht="16.5" customHeight="1">
      <c r="A10" s="24">
        <v>7.0</v>
      </c>
      <c r="B10" s="24" t="s">
        <v>142</v>
      </c>
      <c r="C10" s="24" t="s">
        <v>142</v>
      </c>
      <c r="D10" s="132" t="s">
        <v>75</v>
      </c>
      <c r="E10" s="132">
        <v>15.0</v>
      </c>
      <c r="F10" s="132">
        <v>16.0</v>
      </c>
      <c r="G10" s="132">
        <v>16.0</v>
      </c>
      <c r="H10" s="132">
        <v>16.0</v>
      </c>
      <c r="J10" s="171">
        <f t="array" ref="J10">IFERROR(INDEX(VBDhistory1!$U$8:$U$307,MATCH(VBDgames!$C10,VBDhistory1!$B$8:$B$307,0))+ROW()/10000000,0)</f>
        <v>0</v>
      </c>
      <c r="K10" s="171">
        <f t="array" ref="K10">IFERROR(INDEX(VBDhistory2!$U$8:$U$307,MATCH(VBDgames!$C10,VBDhistory2!$B$8:$B$307,0))+ROW()/10000000,0)</f>
        <v>0</v>
      </c>
      <c r="L10" s="171">
        <f t="array" ref="L10">IFERROR(INDEX(VBDhistory3!$U$8:$U$307,MATCH(VBDgames!$C10,VBDhistory3!$B$8:$B$307,0))+ROW()/10000000,0)</f>
        <v>0</v>
      </c>
      <c r="M10" s="171">
        <f t="array" ref="M10">IFERROR(INDEX(VBDhistory4!$U$8:$U$307,MATCH(VBDgames!$C10,VBDhistory4!$B$8:$B$307,0))+ROW()/10000000,0)</f>
        <v>0</v>
      </c>
      <c r="N10" s="171"/>
      <c r="O10" s="171" t="str">
        <f t="shared" ref="O10:R10" si="16">$D10&amp;"-"&amp;RANK(J10,J$4:J$150,0)</f>
        <v>QB-1</v>
      </c>
      <c r="P10" s="171" t="str">
        <f t="shared" si="16"/>
        <v>QB-1</v>
      </c>
      <c r="Q10" s="171" t="str">
        <f t="shared" si="16"/>
        <v>QB-1</v>
      </c>
      <c r="R10" s="171" t="str">
        <f t="shared" si="16"/>
        <v>QB-1</v>
      </c>
      <c r="V10" s="113" t="s">
        <v>4630</v>
      </c>
      <c r="W10" s="3" t="str">
        <f>numlb</f>
        <v>#REF!</v>
      </c>
      <c r="X10" s="3" t="str">
        <f t="shared" si="1"/>
        <v>#REF!</v>
      </c>
      <c r="Y10" s="3" t="str">
        <f t="array" ref="Y10">IF(W10=0,0,MIN(IF($AB$365:$AB$489&gt;X10,$U$365:$U$489)))</f>
        <v>#REF!</v>
      </c>
      <c r="Z10" s="3"/>
      <c r="AA10" s="3">
        <f t="shared" ref="AA10:AA12" si="20">AJ3</f>
        <v>125</v>
      </c>
      <c r="AB10" s="183" t="str">
        <f t="shared" ref="AB10:AB12" si="21">SUM(Y10:AA10)</f>
        <v>#REF!</v>
      </c>
      <c r="AC10" s="3"/>
      <c r="AE10" s="3"/>
      <c r="AF10" s="95" t="s">
        <v>4620</v>
      </c>
      <c r="AG10" s="88" t="str">
        <f>numbench</f>
        <v>#REF!</v>
      </c>
      <c r="AI10" s="191" t="s">
        <v>34</v>
      </c>
      <c r="AJ10" s="3">
        <f>COUNTIFS($V$169:$V$359,AI10,$AO$169:$AO$359,"&lt;="&amp;AJ12)</f>
        <v>130</v>
      </c>
      <c r="AK10" s="3">
        <f t="shared" si="17"/>
        <v>130</v>
      </c>
      <c r="AL10" s="3">
        <f t="shared" si="18"/>
        <v>130</v>
      </c>
      <c r="AM10" s="88">
        <f t="shared" si="15"/>
        <v>130</v>
      </c>
    </row>
    <row r="11">
      <c r="A11" s="24">
        <v>8.0</v>
      </c>
      <c r="B11" s="24" t="s">
        <v>164</v>
      </c>
      <c r="C11" s="24" t="s">
        <v>164</v>
      </c>
      <c r="D11" s="132" t="s">
        <v>75</v>
      </c>
      <c r="E11" s="132">
        <v>16.0</v>
      </c>
      <c r="F11" s="132">
        <v>15.0</v>
      </c>
      <c r="G11" s="132">
        <v>6.0</v>
      </c>
      <c r="H11" s="132">
        <v>16.0</v>
      </c>
      <c r="J11" s="171">
        <f t="array" ref="J11">IFERROR(INDEX(VBDhistory1!$U$8:$U$307,MATCH(VBDgames!$C11,VBDhistory1!$B$8:$B$307,0))+ROW()/10000000,0)</f>
        <v>0</v>
      </c>
      <c r="K11" s="171">
        <f t="array" ref="K11">IFERROR(INDEX(VBDhistory2!$U$8:$U$307,MATCH(VBDgames!$C11,VBDhistory2!$B$8:$B$307,0))+ROW()/10000000,0)</f>
        <v>0</v>
      </c>
      <c r="L11" s="171">
        <f t="array" ref="L11">IFERROR(INDEX(VBDhistory3!$U$8:$U$307,MATCH(VBDgames!$C11,VBDhistory3!$B$8:$B$307,0))+ROW()/10000000,0)</f>
        <v>0</v>
      </c>
      <c r="M11" s="171">
        <f t="array" ref="M11">IFERROR(INDEX(VBDhistory4!$U$8:$U$307,MATCH(VBDgames!$C11,VBDhistory4!$B$8:$B$307,0))+ROW()/10000000,0)</f>
        <v>0</v>
      </c>
      <c r="N11" s="171"/>
      <c r="O11" s="171" t="str">
        <f t="shared" ref="O11:R11" si="19">$D11&amp;"-"&amp;RANK(J11,J$4:J$150,0)</f>
        <v>QB-1</v>
      </c>
      <c r="P11" s="171" t="str">
        <f t="shared" si="19"/>
        <v>QB-1</v>
      </c>
      <c r="Q11" s="171" t="str">
        <f t="shared" si="19"/>
        <v>QB-1</v>
      </c>
      <c r="R11" s="171" t="str">
        <f t="shared" si="19"/>
        <v>QB-1</v>
      </c>
      <c r="V11" s="113" t="s">
        <v>4631</v>
      </c>
      <c r="W11" s="3" t="str">
        <f>numdb</f>
        <v>#REF!</v>
      </c>
      <c r="X11" s="3" t="str">
        <f t="shared" si="1"/>
        <v>#REF!</v>
      </c>
      <c r="Y11" s="3" t="str">
        <f t="array" ref="Y11">IF(W11=0,0,MIN(IF($AB$491:$AB$590&gt;X11,$U$491:$U$590)))</f>
        <v>#REF!</v>
      </c>
      <c r="Z11" s="3"/>
      <c r="AA11" s="3">
        <f t="shared" si="20"/>
        <v>135</v>
      </c>
      <c r="AB11" s="183" t="str">
        <f t="shared" si="21"/>
        <v>#REF!</v>
      </c>
      <c r="AC11" s="3"/>
      <c r="AE11" s="3"/>
      <c r="AF11" s="98" t="s">
        <v>4662</v>
      </c>
      <c r="AG11" s="99" t="str">
        <f>'League Info'!C19</f>
        <v>#REF!</v>
      </c>
      <c r="AI11" s="194" t="s">
        <v>61</v>
      </c>
      <c r="AJ11" s="100">
        <f>COUNTIFS($V$169:$V$359,AI11,$AO$169:$AO$359,"&lt;="&amp;AJ12)</f>
        <v>60</v>
      </c>
      <c r="AK11" s="206"/>
      <c r="AL11" s="100">
        <f t="shared" si="18"/>
        <v>60</v>
      </c>
      <c r="AM11" s="99">
        <f t="shared" si="15"/>
        <v>60</v>
      </c>
    </row>
    <row r="12">
      <c r="A12" s="24">
        <v>9.0</v>
      </c>
      <c r="B12" s="24" t="s">
        <v>222</v>
      </c>
      <c r="C12" s="24" t="s">
        <v>222</v>
      </c>
      <c r="D12" s="132" t="s">
        <v>75</v>
      </c>
      <c r="E12" s="132">
        <v>16.0</v>
      </c>
      <c r="F12" s="132">
        <v>3.0</v>
      </c>
      <c r="G12" s="132">
        <v>5.0</v>
      </c>
      <c r="H12" s="132">
        <v>2.0</v>
      </c>
      <c r="J12" s="171">
        <f t="array" ref="J12">IFERROR(INDEX(VBDhistory1!$U$8:$U$307,MATCH(VBDgames!$C12,VBDhistory1!$B$8:$B$307,0))+ROW()/10000000,0)</f>
        <v>0</v>
      </c>
      <c r="K12" s="171">
        <f t="array" ref="K12">IFERROR(INDEX(VBDhistory2!$U$8:$U$307,MATCH(VBDgames!$C12,VBDhistory2!$B$8:$B$307,0))+ROW()/10000000,0)</f>
        <v>0</v>
      </c>
      <c r="L12" s="171">
        <f t="array" ref="L12">IFERROR(INDEX(VBDhistory3!$U$8:$U$307,MATCH(VBDgames!$C12,VBDhistory3!$B$8:$B$307,0))+ROW()/10000000,0)</f>
        <v>0</v>
      </c>
      <c r="M12" s="171">
        <f t="array" ref="M12">IFERROR(INDEX(VBDhistory4!$U$8:$U$307,MATCH(VBDgames!$C12,VBDhistory4!$B$8:$B$307,0))+ROW()/10000000,0)</f>
        <v>0</v>
      </c>
      <c r="N12" s="171"/>
      <c r="O12" s="171" t="str">
        <f t="shared" ref="O12:R12" si="22">$D12&amp;"-"&amp;RANK(J12,J$4:J$150,0)</f>
        <v>QB-1</v>
      </c>
      <c r="P12" s="171" t="str">
        <f t="shared" si="22"/>
        <v>QB-1</v>
      </c>
      <c r="Q12" s="171" t="str">
        <f t="shared" si="22"/>
        <v>QB-1</v>
      </c>
      <c r="R12" s="171" t="str">
        <f t="shared" si="22"/>
        <v>QB-1</v>
      </c>
      <c r="V12" s="144" t="s">
        <v>4632</v>
      </c>
      <c r="W12" s="142" t="str">
        <f>numdl</f>
        <v>#REF!</v>
      </c>
      <c r="X12" s="142" t="str">
        <f t="shared" si="1"/>
        <v>#REF!</v>
      </c>
      <c r="Y12" s="142" t="str">
        <f t="array" ref="Y12">IF(W12=0,0,MIN(IF($AB$592:$AB$726&gt;X12,$U$592:$U$726)))</f>
        <v>#REF!</v>
      </c>
      <c r="Z12" s="142"/>
      <c r="AA12" s="142">
        <f t="shared" si="20"/>
        <v>100</v>
      </c>
      <c r="AB12" s="183" t="str">
        <f t="shared" si="21"/>
        <v>#REF!</v>
      </c>
      <c r="AC12" s="3"/>
      <c r="AF12" s="207" t="s">
        <v>4640</v>
      </c>
      <c r="AG12" s="208" t="str">
        <f>V1*AG11</f>
        <v>#REF!</v>
      </c>
      <c r="AJ12" s="24" t="str">
        <f t="array" ref="AJ12">IF(AJ13=0,0,MIN(IF($AT$169:$AT$359&gt;AJ13,$AO$169:$AO$359)))</f>
        <v>#REF!</v>
      </c>
      <c r="AK12" s="24" t="str">
        <f t="array" ref="AK12">IF(AK13=0,0,MIN(IF($AU$68:$AU$298&gt;AK13,$AP$68:$AP$298)))</f>
        <v>#REF!</v>
      </c>
      <c r="AL12" s="3" t="str">
        <f t="array" ref="AL12">IF(AL13=0,0,MIN(IF($AV$68:$AV$359&gt;AL13,$AQ$68:$AQ$359)))</f>
        <v>#REF!</v>
      </c>
      <c r="AM12" s="3" t="str">
        <f t="array" ref="AM12">IF(AM13=0,0,MIN(IF($AW$17:$AW$359&gt;AM13,$AR$17:$AR$359)))</f>
        <v>#REF!</v>
      </c>
    </row>
    <row r="13">
      <c r="A13" s="24">
        <v>10.0</v>
      </c>
      <c r="B13" s="24" t="s">
        <v>191</v>
      </c>
      <c r="C13" s="24" t="s">
        <v>191</v>
      </c>
      <c r="D13" s="132" t="s">
        <v>75</v>
      </c>
      <c r="E13" s="132">
        <v>16.0</v>
      </c>
      <c r="F13" s="132">
        <v>14.0</v>
      </c>
      <c r="G13" s="132"/>
      <c r="H13" s="132"/>
      <c r="J13" s="171">
        <f t="array" ref="J13">IFERROR(INDEX(VBDhistory1!$U$8:$U$307,MATCH(VBDgames!$C13,VBDhistory1!$B$8:$B$307,0))+ROW()/10000000,0)</f>
        <v>0</v>
      </c>
      <c r="K13" s="171">
        <f t="array" ref="K13">IFERROR(INDEX(VBDhistory2!$U$8:$U$307,MATCH(VBDgames!$C13,VBDhistory2!$B$8:$B$307,0))+ROW()/10000000,0)</f>
        <v>0</v>
      </c>
      <c r="L13" s="171">
        <f t="array" ref="L13">IFERROR(INDEX(VBDhistory3!$U$8:$U$307,MATCH(VBDgames!$C13,VBDhistory3!$B$8:$B$307,0))+ROW()/10000000,0)</f>
        <v>0</v>
      </c>
      <c r="M13" s="171">
        <f t="array" ref="M13">IFERROR(INDEX(VBDhistory4!$U$8:$U$307,MATCH(VBDgames!$C13,VBDhistory4!$B$8:$B$307,0))+ROW()/10000000,0)</f>
        <v>0</v>
      </c>
      <c r="N13" s="171"/>
      <c r="O13" s="171" t="str">
        <f t="shared" ref="O13:R13" si="23">$D13&amp;"-"&amp;RANK(J13,J$4:J$150,0)</f>
        <v>QB-1</v>
      </c>
      <c r="P13" s="171" t="str">
        <f t="shared" si="23"/>
        <v>QB-1</v>
      </c>
      <c r="Q13" s="171" t="str">
        <f t="shared" si="23"/>
        <v>QB-1</v>
      </c>
      <c r="R13" s="171" t="str">
        <f t="shared" si="23"/>
        <v>QB-1</v>
      </c>
      <c r="V13" s="209" t="s">
        <v>4585</v>
      </c>
      <c r="W13" s="210" t="str">
        <f>numidp</f>
        <v>#REF!</v>
      </c>
      <c r="X13" s="210" t="str">
        <f t="shared" si="1"/>
        <v>#REF!</v>
      </c>
      <c r="Y13" s="10"/>
      <c r="Z13" s="10"/>
      <c r="AA13" s="10"/>
      <c r="AB13" s="211" t="str">
        <f>SUM(AB10:AB12)</f>
        <v>#REF!</v>
      </c>
      <c r="AC13" s="3"/>
      <c r="AF13" s="98" t="s">
        <v>4663</v>
      </c>
      <c r="AG13" s="99" t="str">
        <f>AG12-AB6-AB13-(AG8+AG9)*NumTeams</f>
        <v>#REF!</v>
      </c>
      <c r="AI13" s="94" t="s">
        <v>4664</v>
      </c>
      <c r="AJ13" s="198" t="str">
        <f>X6</f>
        <v>#REF!</v>
      </c>
      <c r="AK13" s="212" t="str">
        <f>X7</f>
        <v>#REF!</v>
      </c>
      <c r="AL13" s="212" t="str">
        <f>X8</f>
        <v>#REF!</v>
      </c>
      <c r="AM13" s="190" t="str">
        <f>X9</f>
        <v>#REF!</v>
      </c>
    </row>
    <row r="14">
      <c r="A14" s="24">
        <v>11.0</v>
      </c>
      <c r="B14" s="24" t="s">
        <v>231</v>
      </c>
      <c r="C14" s="24" t="s">
        <v>231</v>
      </c>
      <c r="D14" s="132" t="s">
        <v>75</v>
      </c>
      <c r="E14" s="132">
        <v>16.0</v>
      </c>
      <c r="F14" s="132">
        <v>16.0</v>
      </c>
      <c r="G14" s="132">
        <v>16.0</v>
      </c>
      <c r="H14" s="132">
        <v>16.0</v>
      </c>
      <c r="J14" s="171">
        <f t="array" ref="J14">IFERROR(INDEX(VBDhistory1!$U$8:$U$307,MATCH(VBDgames!$C14,VBDhistory1!$B$8:$B$307,0))+ROW()/10000000,0)</f>
        <v>0</v>
      </c>
      <c r="K14" s="171">
        <f t="array" ref="K14">IFERROR(INDEX(VBDhistory2!$U$8:$U$307,MATCH(VBDgames!$C14,VBDhistory2!$B$8:$B$307,0))+ROW()/10000000,0)</f>
        <v>0</v>
      </c>
      <c r="L14" s="171">
        <f t="array" ref="L14">IFERROR(INDEX(VBDhistory3!$U$8:$U$307,MATCH(VBDgames!$C14,VBDhistory3!$B$8:$B$307,0))+ROW()/10000000,0)</f>
        <v>0</v>
      </c>
      <c r="M14" s="171">
        <f t="array" ref="M14">IFERROR(INDEX(VBDhistory4!$U$8:$U$307,MATCH(VBDgames!$C14,VBDhistory4!$B$8:$B$307,0))+ROW()/10000000,0)</f>
        <v>0</v>
      </c>
      <c r="N14" s="171"/>
      <c r="O14" s="171" t="str">
        <f t="shared" ref="O14:R14" si="24">$D14&amp;"-"&amp;RANK(J14,J$4:J$150,0)</f>
        <v>QB-1</v>
      </c>
      <c r="P14" s="171" t="str">
        <f t="shared" si="24"/>
        <v>QB-1</v>
      </c>
      <c r="Q14" s="171" t="str">
        <f t="shared" si="24"/>
        <v>QB-1</v>
      </c>
      <c r="R14" s="171" t="str">
        <f t="shared" si="24"/>
        <v>QB-1</v>
      </c>
      <c r="AC14" s="3"/>
    </row>
    <row r="15">
      <c r="A15" s="24">
        <v>12.0</v>
      </c>
      <c r="B15" s="24" t="s">
        <v>125</v>
      </c>
      <c r="C15" s="24" t="s">
        <v>125</v>
      </c>
      <c r="D15" s="132" t="s">
        <v>75</v>
      </c>
      <c r="E15" s="132">
        <v>16.0</v>
      </c>
      <c r="F15" s="132"/>
      <c r="G15" s="132"/>
      <c r="H15" s="132"/>
      <c r="J15" s="171">
        <f t="array" ref="J15">IFERROR(INDEX(VBDhistory1!$U$8:$U$307,MATCH(VBDgames!$C15,VBDhistory1!$B$8:$B$307,0))+ROW()/10000000,0)</f>
        <v>0</v>
      </c>
      <c r="K15" s="171">
        <f t="array" ref="K15">IFERROR(INDEX(VBDhistory2!$U$8:$U$307,MATCH(VBDgames!$C15,VBDhistory2!$B$8:$B$307,0))+ROW()/10000000,0)</f>
        <v>0</v>
      </c>
      <c r="L15" s="171">
        <f t="array" ref="L15">IFERROR(INDEX(VBDhistory3!$U$8:$U$307,MATCH(VBDgames!$C15,VBDhistory3!$B$8:$B$307,0))+ROW()/10000000,0)</f>
        <v>0</v>
      </c>
      <c r="M15" s="171">
        <f t="array" ref="M15">IFERROR(INDEX(VBDhistory4!$U$8:$U$307,MATCH(VBDgames!$C15,VBDhistory4!$B$8:$B$307,0))+ROW()/10000000,0)</f>
        <v>0</v>
      </c>
      <c r="N15" s="171"/>
      <c r="O15" s="171" t="str">
        <f t="shared" ref="O15:R15" si="25">$D15&amp;"-"&amp;RANK(J15,J$4:J$150,0)</f>
        <v>QB-1</v>
      </c>
      <c r="P15" s="171" t="str">
        <f t="shared" si="25"/>
        <v>QB-1</v>
      </c>
      <c r="Q15" s="171" t="str">
        <f t="shared" si="25"/>
        <v>QB-1</v>
      </c>
      <c r="R15" s="171" t="str">
        <f t="shared" si="25"/>
        <v>QB-1</v>
      </c>
      <c r="T15" s="198"/>
      <c r="U15" s="212"/>
      <c r="V15" s="3"/>
      <c r="W15" s="213" t="s">
        <v>4665</v>
      </c>
      <c r="AB15" s="214"/>
      <c r="AC15" s="215"/>
      <c r="AD15" s="216" t="s">
        <v>4643</v>
      </c>
      <c r="AE15" s="217"/>
      <c r="AF15" s="217"/>
      <c r="AG15" s="217"/>
      <c r="AH15" s="218"/>
      <c r="AI15" s="212"/>
      <c r="AN15" s="212"/>
      <c r="AO15" s="219" t="s">
        <v>4666</v>
      </c>
      <c r="AP15" s="217"/>
      <c r="AQ15" s="217"/>
      <c r="AR15" s="218"/>
      <c r="AS15" s="212"/>
      <c r="AT15" s="219" t="s">
        <v>4667</v>
      </c>
      <c r="AU15" s="217"/>
      <c r="AV15" s="217"/>
      <c r="AW15" s="218"/>
    </row>
    <row r="16">
      <c r="A16" s="24">
        <v>13.0</v>
      </c>
      <c r="B16" s="24" t="s">
        <v>128</v>
      </c>
      <c r="C16" s="24" t="s">
        <v>128</v>
      </c>
      <c r="D16" s="132" t="s">
        <v>75</v>
      </c>
      <c r="E16" s="132">
        <v>15.0</v>
      </c>
      <c r="F16" s="132">
        <v>16.0</v>
      </c>
      <c r="G16" s="132">
        <v>7.0</v>
      </c>
      <c r="H16" s="132"/>
      <c r="J16" s="171">
        <f t="array" ref="J16">IFERROR(INDEX(VBDhistory1!$U$8:$U$307,MATCH(VBDgames!$C16,VBDhistory1!$B$8:$B$307,0))+ROW()/10000000,0)</f>
        <v>0</v>
      </c>
      <c r="K16" s="171">
        <f t="array" ref="K16">IFERROR(INDEX(VBDhistory2!$U$8:$U$307,MATCH(VBDgames!$C16,VBDhistory2!$B$8:$B$307,0))+ROW()/10000000,0)</f>
        <v>0</v>
      </c>
      <c r="L16" s="171">
        <f t="array" ref="L16">IFERROR(INDEX(VBDhistory3!$U$8:$U$307,MATCH(VBDgames!$C16,VBDhistory3!$B$8:$B$307,0))+ROW()/10000000,0)</f>
        <v>0</v>
      </c>
      <c r="M16" s="171">
        <f t="array" ref="M16">IFERROR(INDEX(VBDhistory4!$U$8:$U$307,MATCH(VBDgames!$C16,VBDhistory4!$B$8:$B$307,0))+ROW()/10000000,0)</f>
        <v>0</v>
      </c>
      <c r="N16" s="171"/>
      <c r="O16" s="171" t="str">
        <f t="shared" ref="O16:R16" si="26">$D16&amp;"-"&amp;RANK(J16,J$4:J$150,0)</f>
        <v>QB-1</v>
      </c>
      <c r="P16" s="171" t="str">
        <f t="shared" si="26"/>
        <v>QB-1</v>
      </c>
      <c r="Q16" s="171" t="str">
        <f t="shared" si="26"/>
        <v>QB-1</v>
      </c>
      <c r="R16" s="171" t="str">
        <f t="shared" si="26"/>
        <v>QB-1</v>
      </c>
      <c r="T16" s="95"/>
      <c r="U16" s="3"/>
      <c r="V16" s="3"/>
      <c r="W16" s="220">
        <f t="shared" ref="W16:Z16" si="27">E3</f>
        <v>2019</v>
      </c>
      <c r="X16" s="187">
        <f t="shared" si="27"/>
        <v>2018</v>
      </c>
      <c r="Y16" s="187">
        <f t="shared" si="27"/>
        <v>2017</v>
      </c>
      <c r="Z16" s="187">
        <f t="shared" si="27"/>
        <v>2016</v>
      </c>
      <c r="AA16" s="94" t="s">
        <v>4668</v>
      </c>
      <c r="AB16" s="214" t="s">
        <v>4669</v>
      </c>
      <c r="AC16" s="94"/>
      <c r="AD16" s="191">
        <v>2019.0</v>
      </c>
      <c r="AE16" s="94">
        <v>2018.0</v>
      </c>
      <c r="AF16" s="94">
        <v>2017.0</v>
      </c>
      <c r="AG16" s="94">
        <v>2016.0</v>
      </c>
      <c r="AH16" s="214" t="s">
        <v>4670</v>
      </c>
      <c r="AI16" s="3"/>
      <c r="AJ16" s="221" t="s">
        <v>4653</v>
      </c>
      <c r="AK16" s="222" t="s">
        <v>4655</v>
      </c>
      <c r="AL16" s="222" t="s">
        <v>4657</v>
      </c>
      <c r="AM16" s="223" t="s">
        <v>4660</v>
      </c>
      <c r="AN16" s="3"/>
      <c r="AO16" s="221" t="s">
        <v>4653</v>
      </c>
      <c r="AP16" s="222" t="s">
        <v>4655</v>
      </c>
      <c r="AQ16" s="222" t="s">
        <v>4657</v>
      </c>
      <c r="AR16" s="223" t="s">
        <v>4660</v>
      </c>
      <c r="AS16" s="3"/>
      <c r="AT16" s="221" t="s">
        <v>4653</v>
      </c>
      <c r="AU16" s="222" t="s">
        <v>4655</v>
      </c>
      <c r="AV16" s="222" t="s">
        <v>4657</v>
      </c>
      <c r="AW16" s="223" t="s">
        <v>4660</v>
      </c>
    </row>
    <row r="17">
      <c r="A17" s="24">
        <v>14.0</v>
      </c>
      <c r="B17" s="24" t="s">
        <v>261</v>
      </c>
      <c r="C17" s="24" t="s">
        <v>261</v>
      </c>
      <c r="D17" s="132" t="s">
        <v>75</v>
      </c>
      <c r="E17" s="132">
        <v>16.0</v>
      </c>
      <c r="F17" s="132">
        <v>16.0</v>
      </c>
      <c r="G17" s="132">
        <v>15.0</v>
      </c>
      <c r="H17" s="132">
        <v>15.0</v>
      </c>
      <c r="J17" s="171">
        <f t="array" ref="J17">IFERROR(INDEX(VBDhistory1!$U$8:$U$307,MATCH(VBDgames!$C17,VBDhistory1!$B$8:$B$307,0))+ROW()/10000000,0)</f>
        <v>0</v>
      </c>
      <c r="K17" s="171">
        <f t="array" ref="K17">IFERROR(INDEX(VBDhistory2!$U$8:$U$307,MATCH(VBDgames!$C17,VBDhistory2!$B$8:$B$307,0))+ROW()/10000000,0)</f>
        <v>0</v>
      </c>
      <c r="L17" s="171">
        <f t="array" ref="L17">IFERROR(INDEX(VBDhistory3!$U$8:$U$307,MATCH(VBDgames!$C17,VBDhistory3!$B$8:$B$307,0))+ROW()/10000000,0)</f>
        <v>0</v>
      </c>
      <c r="M17" s="171">
        <f t="array" ref="M17">IFERROR(INDEX(VBDhistory4!$U$8:$U$307,MATCH(VBDgames!$C17,VBDhistory4!$B$8:$B$307,0))+ROW()/10000000,0)</f>
        <v>0</v>
      </c>
      <c r="N17" s="171"/>
      <c r="O17" s="171" t="str">
        <f t="shared" ref="O17:R17" si="28">$D17&amp;"-"&amp;RANK(J17,J$4:J$150,0)</f>
        <v>QB-1</v>
      </c>
      <c r="P17" s="171" t="str">
        <f t="shared" si="28"/>
        <v>QB-1</v>
      </c>
      <c r="Q17" s="171" t="str">
        <f t="shared" si="28"/>
        <v>QB-1</v>
      </c>
      <c r="R17" s="171" t="str">
        <f t="shared" si="28"/>
        <v>QB-1</v>
      </c>
      <c r="T17" s="95" t="str">
        <f t="shared" ref="T17:T66" si="32">V17&amp;"-"&amp;U17</f>
        <v>QB-1</v>
      </c>
      <c r="U17" s="3">
        <v>1.0</v>
      </c>
      <c r="V17" s="3" t="s">
        <v>75</v>
      </c>
      <c r="W17" s="95">
        <f t="shared" ref="W17:Y17" si="29">IFERROR(INDEX(E$4:E$150,MATCH($T17,P$4:P$150,0)),0)</f>
        <v>16</v>
      </c>
      <c r="X17" s="3">
        <f t="shared" si="29"/>
        <v>11</v>
      </c>
      <c r="Y17" s="3">
        <f t="shared" si="29"/>
        <v>13</v>
      </c>
      <c r="Z17" s="3"/>
      <c r="AA17" s="3">
        <f t="shared" ref="AA17:AA66" si="34">AVERAGE(W17:Y17)</f>
        <v>13.33333333</v>
      </c>
      <c r="AB17" s="88"/>
      <c r="AC17" s="3"/>
      <c r="AD17" s="95">
        <f t="shared" ref="AD17:AG17" si="30">IFERROR(INDEX(J$4:J$150,MATCH($T17,O$4:O$150,0)),0)</f>
        <v>0</v>
      </c>
      <c r="AE17" s="3">
        <f t="shared" si="30"/>
        <v>0</v>
      </c>
      <c r="AF17" s="3">
        <f t="shared" si="30"/>
        <v>0</v>
      </c>
      <c r="AG17" s="3">
        <f t="shared" si="30"/>
        <v>0</v>
      </c>
      <c r="AH17" s="88">
        <f t="shared" ref="AH17:AH66" si="36">AVERAGE(AD17:AG17)+ROW()/1000000</f>
        <v>0.000017</v>
      </c>
      <c r="AI17" s="3"/>
      <c r="AJ17" s="224"/>
      <c r="AK17" s="171"/>
      <c r="AL17" s="171"/>
      <c r="AM17" s="88" t="str">
        <f t="shared" ref="AM17:AM66" si="37">IF(OR(U17&lt;=INDEX($Y$2:$Y$5,MATCH(V17,$V$2:$V$5,0)),AND(AK17="x",AP17&lt;=$AK$12),AND(AL17="x",AQ17&lt;=$AL$12),AK17="SKP",AL17="SKP"),"SKP","x")</f>
        <v>#REF!</v>
      </c>
      <c r="AN17" s="3"/>
      <c r="AO17" s="224"/>
      <c r="AP17" s="171"/>
      <c r="AQ17" s="171"/>
      <c r="AR17" s="88" t="str">
        <f t="shared" ref="AR17:AR66" si="38">IF(AM17="SKP","",COUNTIFS($AH$17:$AH$359,"&gt;"&amp;AH17,$AM$17:$AM$359,"x")+1)</f>
        <v>#REF!</v>
      </c>
      <c r="AS17" s="3"/>
      <c r="AT17" s="224"/>
      <c r="AU17" s="171"/>
      <c r="AV17" s="171"/>
      <c r="AW17" s="88">
        <f t="shared" ref="AW17:AW359" si="39">SUMIF($AR$17:$AR$359,"&lt;="&amp;AR17,$AA$17:$AA$359)</f>
        <v>53.66666667</v>
      </c>
    </row>
    <row r="18">
      <c r="A18" s="24">
        <v>15.0</v>
      </c>
      <c r="B18" s="24" t="s">
        <v>136</v>
      </c>
      <c r="C18" s="24" t="s">
        <v>136</v>
      </c>
      <c r="D18" s="132" t="s">
        <v>75</v>
      </c>
      <c r="E18" s="132">
        <v>15.0</v>
      </c>
      <c r="F18" s="132">
        <v>12.0</v>
      </c>
      <c r="G18" s="132"/>
      <c r="H18" s="132"/>
      <c r="J18" s="171">
        <f t="array" ref="J18">IFERROR(INDEX(VBDhistory1!$U$8:$U$307,MATCH(VBDgames!$C18,VBDhistory1!$B$8:$B$307,0))+ROW()/10000000,0)</f>
        <v>0</v>
      </c>
      <c r="K18" s="171">
        <f t="array" ref="K18">IFERROR(INDEX(VBDhistory2!$U$8:$U$307,MATCH(VBDgames!$C18,VBDhistory2!$B$8:$B$307,0))+ROW()/10000000,0)</f>
        <v>0</v>
      </c>
      <c r="L18" s="171">
        <f t="array" ref="L18">IFERROR(INDEX(VBDhistory3!$U$8:$U$307,MATCH(VBDgames!$C18,VBDhistory3!$B$8:$B$307,0))+ROW()/10000000,0)</f>
        <v>0</v>
      </c>
      <c r="M18" s="171">
        <f t="array" ref="M18">IFERROR(INDEX(VBDhistory4!$U$8:$U$307,MATCH(VBDgames!$C18,VBDhistory4!$B$8:$B$307,0))+ROW()/10000000,0)</f>
        <v>0</v>
      </c>
      <c r="N18" s="171"/>
      <c r="O18" s="171" t="str">
        <f t="shared" ref="O18:R18" si="31">$D18&amp;"-"&amp;RANK(J18,J$4:J$150,0)</f>
        <v>QB-1</v>
      </c>
      <c r="P18" s="171" t="str">
        <f t="shared" si="31"/>
        <v>QB-1</v>
      </c>
      <c r="Q18" s="171" t="str">
        <f t="shared" si="31"/>
        <v>QB-1</v>
      </c>
      <c r="R18" s="171" t="str">
        <f t="shared" si="31"/>
        <v>QB-1</v>
      </c>
      <c r="T18" s="95" t="str">
        <f t="shared" si="32"/>
        <v>QB-2</v>
      </c>
      <c r="U18" s="3">
        <v>2.0</v>
      </c>
      <c r="V18" s="3" t="s">
        <v>75</v>
      </c>
      <c r="W18" s="95">
        <f t="shared" ref="W18:Y18" si="33">IFERROR(INDEX(E$4:E$150,MATCH($T18,P$4:P$150,0)),0)</f>
        <v>0</v>
      </c>
      <c r="X18" s="3">
        <f t="shared" si="33"/>
        <v>0</v>
      </c>
      <c r="Y18" s="3">
        <f t="shared" si="33"/>
        <v>0</v>
      </c>
      <c r="Z18" s="3"/>
      <c r="AA18" s="3">
        <f t="shared" si="34"/>
        <v>0</v>
      </c>
      <c r="AB18" s="88">
        <f t="shared" ref="AB18:AB66" si="42">SUM($AA$17:AA18)</f>
        <v>13.33333333</v>
      </c>
      <c r="AC18" s="3"/>
      <c r="AD18" s="95">
        <f t="shared" ref="AD18:AG18" si="35">IFERROR(INDEX(J$4:J$150,MATCH($T18,O$4:O$150,0)),0)</f>
        <v>0</v>
      </c>
      <c r="AE18" s="3">
        <f t="shared" si="35"/>
        <v>0</v>
      </c>
      <c r="AF18" s="3">
        <f t="shared" si="35"/>
        <v>0</v>
      </c>
      <c r="AG18" s="3">
        <f t="shared" si="35"/>
        <v>0</v>
      </c>
      <c r="AH18" s="88">
        <f t="shared" si="36"/>
        <v>0.000018</v>
      </c>
      <c r="AI18" s="3"/>
      <c r="AJ18" s="224"/>
      <c r="AK18" s="171"/>
      <c r="AL18" s="171"/>
      <c r="AM18" s="88" t="str">
        <f t="shared" si="37"/>
        <v>#REF!</v>
      </c>
      <c r="AN18" s="3"/>
      <c r="AO18" s="224"/>
      <c r="AP18" s="171"/>
      <c r="AQ18" s="171"/>
      <c r="AR18" s="88" t="str">
        <f t="shared" si="38"/>
        <v>#REF!</v>
      </c>
      <c r="AS18" s="3"/>
      <c r="AT18" s="224"/>
      <c r="AU18" s="171"/>
      <c r="AV18" s="171"/>
      <c r="AW18" s="88">
        <f t="shared" si="39"/>
        <v>53.66666667</v>
      </c>
    </row>
    <row r="19">
      <c r="A19" s="24">
        <v>16.0</v>
      </c>
      <c r="B19" s="24" t="s">
        <v>87</v>
      </c>
      <c r="C19" s="24" t="s">
        <v>87</v>
      </c>
      <c r="D19" s="132" t="s">
        <v>75</v>
      </c>
      <c r="E19" s="132">
        <v>15.0</v>
      </c>
      <c r="F19" s="132">
        <v>9.0</v>
      </c>
      <c r="G19" s="132"/>
      <c r="H19" s="132"/>
      <c r="J19" s="171">
        <f t="array" ref="J19">IFERROR(INDEX(VBDhistory1!$U$8:$U$307,MATCH(VBDgames!$C19,VBDhistory1!$B$8:$B$307,0))+ROW()/10000000,0)</f>
        <v>0</v>
      </c>
      <c r="K19" s="171">
        <f t="array" ref="K19">IFERROR(INDEX(VBDhistory2!$U$8:$U$307,MATCH(VBDgames!$C19,VBDhistory2!$B$8:$B$307,0))+ROW()/10000000,0)</f>
        <v>0</v>
      </c>
      <c r="L19" s="171">
        <f t="array" ref="L19">IFERROR(INDEX(VBDhistory3!$U$8:$U$307,MATCH(VBDgames!$C19,VBDhistory3!$B$8:$B$307,0))+ROW()/10000000,0)</f>
        <v>0</v>
      </c>
      <c r="M19" s="171">
        <f t="array" ref="M19">IFERROR(INDEX(VBDhistory4!$U$8:$U$307,MATCH(VBDgames!$C19,VBDhistory4!$B$8:$B$307,0))+ROW()/10000000,0)</f>
        <v>0</v>
      </c>
      <c r="N19" s="171"/>
      <c r="O19" s="171" t="str">
        <f t="shared" ref="O19:R19" si="40">$D19&amp;"-"&amp;RANK(J19,J$4:J$150,0)</f>
        <v>QB-1</v>
      </c>
      <c r="P19" s="171" t="str">
        <f t="shared" si="40"/>
        <v>QB-1</v>
      </c>
      <c r="Q19" s="171" t="str">
        <f t="shared" si="40"/>
        <v>QB-1</v>
      </c>
      <c r="R19" s="171" t="str">
        <f t="shared" si="40"/>
        <v>QB-1</v>
      </c>
      <c r="T19" s="95" t="str">
        <f t="shared" si="32"/>
        <v>QB-3</v>
      </c>
      <c r="U19" s="3">
        <v>3.0</v>
      </c>
      <c r="V19" s="3" t="s">
        <v>75</v>
      </c>
      <c r="W19" s="95">
        <f t="shared" ref="W19:Y19" si="41">IFERROR(INDEX(E$4:E$150,MATCH($T19,P$4:P$150,0)),0)</f>
        <v>0</v>
      </c>
      <c r="X19" s="3">
        <f t="shared" si="41"/>
        <v>0</v>
      </c>
      <c r="Y19" s="3">
        <f t="shared" si="41"/>
        <v>0</v>
      </c>
      <c r="Z19" s="3"/>
      <c r="AA19" s="3">
        <f t="shared" si="34"/>
        <v>0</v>
      </c>
      <c r="AB19" s="88">
        <f t="shared" si="42"/>
        <v>13.33333333</v>
      </c>
      <c r="AC19" s="3"/>
      <c r="AD19" s="95">
        <f t="shared" ref="AD19:AG19" si="43">IFERROR(INDEX(J$4:J$150,MATCH($T19,O$4:O$150,0)),0)</f>
        <v>0</v>
      </c>
      <c r="AE19" s="3">
        <f t="shared" si="43"/>
        <v>0</v>
      </c>
      <c r="AF19" s="3">
        <f t="shared" si="43"/>
        <v>0</v>
      </c>
      <c r="AG19" s="3">
        <f t="shared" si="43"/>
        <v>0</v>
      </c>
      <c r="AH19" s="88">
        <f t="shared" si="36"/>
        <v>0.000019</v>
      </c>
      <c r="AI19" s="3"/>
      <c r="AJ19" s="224"/>
      <c r="AK19" s="171"/>
      <c r="AL19" s="171"/>
      <c r="AM19" s="88" t="str">
        <f t="shared" si="37"/>
        <v>#REF!</v>
      </c>
      <c r="AN19" s="3"/>
      <c r="AO19" s="224"/>
      <c r="AP19" s="171"/>
      <c r="AQ19" s="171"/>
      <c r="AR19" s="88" t="str">
        <f t="shared" si="38"/>
        <v>#REF!</v>
      </c>
      <c r="AS19" s="3"/>
      <c r="AT19" s="224"/>
      <c r="AU19" s="171"/>
      <c r="AV19" s="171"/>
      <c r="AW19" s="88">
        <f t="shared" si="39"/>
        <v>53.66666667</v>
      </c>
    </row>
    <row r="20">
      <c r="A20" s="24">
        <v>17.0</v>
      </c>
      <c r="B20" s="24" t="s">
        <v>217</v>
      </c>
      <c r="C20" s="24" t="s">
        <v>217</v>
      </c>
      <c r="D20" s="132" t="s">
        <v>75</v>
      </c>
      <c r="E20" s="132">
        <v>15.0</v>
      </c>
      <c r="F20" s="132">
        <v>15.0</v>
      </c>
      <c r="G20" s="132">
        <v>16.0</v>
      </c>
      <c r="H20" s="132">
        <v>16.0</v>
      </c>
      <c r="J20" s="171">
        <f t="array" ref="J20">IFERROR(INDEX(VBDhistory1!$U$8:$U$307,MATCH(VBDgames!$C20,VBDhistory1!$B$8:$B$307,0))+ROW()/10000000,0)</f>
        <v>0</v>
      </c>
      <c r="K20" s="171">
        <f t="array" ref="K20">IFERROR(INDEX(VBDhistory2!$U$8:$U$307,MATCH(VBDgames!$C20,VBDhistory2!$B$8:$B$307,0))+ROW()/10000000,0)</f>
        <v>0</v>
      </c>
      <c r="L20" s="171">
        <f t="array" ref="L20">IFERROR(INDEX(VBDhistory3!$U$8:$U$307,MATCH(VBDgames!$C20,VBDhistory3!$B$8:$B$307,0))+ROW()/10000000,0)</f>
        <v>0</v>
      </c>
      <c r="M20" s="171">
        <f t="array" ref="M20">IFERROR(INDEX(VBDhistory4!$U$8:$U$307,MATCH(VBDgames!$C20,VBDhistory4!$B$8:$B$307,0))+ROW()/10000000,0)</f>
        <v>0</v>
      </c>
      <c r="N20" s="171"/>
      <c r="O20" s="171" t="str">
        <f t="shared" ref="O20:R20" si="44">$D20&amp;"-"&amp;RANK(J20,J$4:J$150,0)</f>
        <v>QB-1</v>
      </c>
      <c r="P20" s="171" t="str">
        <f t="shared" si="44"/>
        <v>QB-1</v>
      </c>
      <c r="Q20" s="171" t="str">
        <f t="shared" si="44"/>
        <v>QB-1</v>
      </c>
      <c r="R20" s="171" t="str">
        <f t="shared" si="44"/>
        <v>QB-1</v>
      </c>
      <c r="T20" s="95" t="str">
        <f t="shared" si="32"/>
        <v>QB-4</v>
      </c>
      <c r="U20" s="3">
        <v>4.0</v>
      </c>
      <c r="V20" s="3" t="s">
        <v>75</v>
      </c>
      <c r="W20" s="95">
        <f t="shared" ref="W20:Y20" si="45">IFERROR(INDEX(E$4:E$150,MATCH($T20,P$4:P$150,0)),0)</f>
        <v>0</v>
      </c>
      <c r="X20" s="3">
        <f t="shared" si="45"/>
        <v>0</v>
      </c>
      <c r="Y20" s="3">
        <f t="shared" si="45"/>
        <v>0</v>
      </c>
      <c r="Z20" s="3"/>
      <c r="AA20" s="3">
        <f t="shared" si="34"/>
        <v>0</v>
      </c>
      <c r="AB20" s="88">
        <f t="shared" si="42"/>
        <v>13.33333333</v>
      </c>
      <c r="AC20" s="3"/>
      <c r="AD20" s="95">
        <f t="shared" ref="AD20:AG20" si="46">IFERROR(INDEX(J$4:J$150,MATCH($T20,O$4:O$150,0)),0)</f>
        <v>0</v>
      </c>
      <c r="AE20" s="3">
        <f t="shared" si="46"/>
        <v>0</v>
      </c>
      <c r="AF20" s="3">
        <f t="shared" si="46"/>
        <v>0</v>
      </c>
      <c r="AG20" s="3">
        <f t="shared" si="46"/>
        <v>0</v>
      </c>
      <c r="AH20" s="88">
        <f t="shared" si="36"/>
        <v>0.00002</v>
      </c>
      <c r="AI20" s="3"/>
      <c r="AJ20" s="224"/>
      <c r="AK20" s="171"/>
      <c r="AL20" s="171"/>
      <c r="AM20" s="88" t="str">
        <f t="shared" si="37"/>
        <v>#REF!</v>
      </c>
      <c r="AN20" s="3"/>
      <c r="AO20" s="224"/>
      <c r="AP20" s="171"/>
      <c r="AQ20" s="171"/>
      <c r="AR20" s="88" t="str">
        <f t="shared" si="38"/>
        <v>#REF!</v>
      </c>
      <c r="AS20" s="3"/>
      <c r="AT20" s="224"/>
      <c r="AU20" s="171"/>
      <c r="AV20" s="171"/>
      <c r="AW20" s="88">
        <f t="shared" si="39"/>
        <v>53.66666667</v>
      </c>
    </row>
    <row r="21" ht="15.75" customHeight="1">
      <c r="A21" s="24">
        <v>18.0</v>
      </c>
      <c r="B21" s="24" t="s">
        <v>923</v>
      </c>
      <c r="C21" s="24" t="s">
        <v>923</v>
      </c>
      <c r="D21" s="132" t="s">
        <v>75</v>
      </c>
      <c r="E21" s="132">
        <v>15.0</v>
      </c>
      <c r="F21" s="132">
        <v>0.0</v>
      </c>
      <c r="G21" s="132">
        <v>15.0</v>
      </c>
      <c r="H21" s="132">
        <v>3.0</v>
      </c>
      <c r="J21" s="171">
        <f t="array" ref="J21">IFERROR(INDEX(VBDhistory1!$U$8:$U$307,MATCH(VBDgames!$C21,VBDhistory1!$B$8:$B$307,0))+ROW()/10000000,0)</f>
        <v>0</v>
      </c>
      <c r="K21" s="171">
        <f t="array" ref="K21">IFERROR(INDEX(VBDhistory2!$U$8:$U$307,MATCH(VBDgames!$C21,VBDhistory2!$B$8:$B$307,0))+ROW()/10000000,0)</f>
        <v>0</v>
      </c>
      <c r="L21" s="171">
        <f t="array" ref="L21">IFERROR(INDEX(VBDhistory3!$U$8:$U$307,MATCH(VBDgames!$C21,VBDhistory3!$B$8:$B$307,0))+ROW()/10000000,0)</f>
        <v>0</v>
      </c>
      <c r="M21" s="171">
        <f t="array" ref="M21">IFERROR(INDEX(VBDhistory4!$U$8:$U$307,MATCH(VBDgames!$C21,VBDhistory4!$B$8:$B$307,0))+ROW()/10000000,0)</f>
        <v>0</v>
      </c>
      <c r="N21" s="171"/>
      <c r="O21" s="171" t="str">
        <f t="shared" ref="O21:R21" si="47">$D21&amp;"-"&amp;RANK(J21,J$4:J$150,0)</f>
        <v>QB-1</v>
      </c>
      <c r="P21" s="171" t="str">
        <f t="shared" si="47"/>
        <v>QB-1</v>
      </c>
      <c r="Q21" s="171" t="str">
        <f t="shared" si="47"/>
        <v>QB-1</v>
      </c>
      <c r="R21" s="171" t="str">
        <f t="shared" si="47"/>
        <v>QB-1</v>
      </c>
      <c r="T21" s="95" t="str">
        <f t="shared" si="32"/>
        <v>QB-5</v>
      </c>
      <c r="U21" s="3">
        <v>5.0</v>
      </c>
      <c r="V21" s="3" t="s">
        <v>75</v>
      </c>
      <c r="W21" s="95">
        <f t="shared" ref="W21:Y21" si="48">IFERROR(INDEX(E$4:E$150,MATCH($T21,P$4:P$150,0)),0)</f>
        <v>0</v>
      </c>
      <c r="X21" s="3">
        <f t="shared" si="48"/>
        <v>0</v>
      </c>
      <c r="Y21" s="3">
        <f t="shared" si="48"/>
        <v>0</v>
      </c>
      <c r="Z21" s="3"/>
      <c r="AA21" s="3">
        <f t="shared" si="34"/>
        <v>0</v>
      </c>
      <c r="AB21" s="88">
        <f t="shared" si="42"/>
        <v>13.33333333</v>
      </c>
      <c r="AC21" s="3"/>
      <c r="AD21" s="95">
        <f t="shared" ref="AD21:AG21" si="49">IFERROR(INDEX(J$4:J$150,MATCH($T21,O$4:O$150,0)),0)</f>
        <v>0</v>
      </c>
      <c r="AE21" s="3">
        <f t="shared" si="49"/>
        <v>0</v>
      </c>
      <c r="AF21" s="3">
        <f t="shared" si="49"/>
        <v>0</v>
      </c>
      <c r="AG21" s="3">
        <f t="shared" si="49"/>
        <v>0</v>
      </c>
      <c r="AH21" s="88">
        <f t="shared" si="36"/>
        <v>0.000021</v>
      </c>
      <c r="AI21" s="3"/>
      <c r="AJ21" s="224"/>
      <c r="AK21" s="171"/>
      <c r="AL21" s="171"/>
      <c r="AM21" s="88" t="str">
        <f t="shared" si="37"/>
        <v>#REF!</v>
      </c>
      <c r="AN21" s="3"/>
      <c r="AO21" s="224"/>
      <c r="AP21" s="171"/>
      <c r="AQ21" s="171"/>
      <c r="AR21" s="88" t="str">
        <f t="shared" si="38"/>
        <v>#REF!</v>
      </c>
      <c r="AS21" s="3"/>
      <c r="AT21" s="224"/>
      <c r="AU21" s="171"/>
      <c r="AV21" s="171"/>
      <c r="AW21" s="88">
        <f t="shared" si="39"/>
        <v>53.66666667</v>
      </c>
    </row>
    <row r="22" ht="15.75" customHeight="1">
      <c r="A22" s="24">
        <v>19.0</v>
      </c>
      <c r="B22" s="24" t="s">
        <v>2021</v>
      </c>
      <c r="C22" s="24" t="s">
        <v>392</v>
      </c>
      <c r="D22" s="132" t="s">
        <v>75</v>
      </c>
      <c r="E22" s="132">
        <v>14.0</v>
      </c>
      <c r="F22" s="132">
        <v>14.0</v>
      </c>
      <c r="G22" s="132">
        <v>12.0</v>
      </c>
      <c r="H22" s="132"/>
      <c r="J22" s="171">
        <f t="array" ref="J22">IFERROR(INDEX(VBDhistory1!$U$8:$U$307,MATCH(VBDgames!$C22,VBDhistory1!$B$8:$B$307,0))+ROW()/10000000,0)</f>
        <v>0</v>
      </c>
      <c r="K22" s="171">
        <f t="array" ref="K22">IFERROR(INDEX(VBDhistory2!$U$8:$U$307,MATCH(VBDgames!$C22,VBDhistory2!$B$8:$B$307,0))+ROW()/10000000,0)</f>
        <v>0</v>
      </c>
      <c r="L22" s="171">
        <f t="array" ref="L22">IFERROR(INDEX(VBDhistory3!$U$8:$U$307,MATCH(VBDgames!$C22,VBDhistory3!$B$8:$B$307,0))+ROW()/10000000,0)</f>
        <v>0</v>
      </c>
      <c r="M22" s="171">
        <f t="array" ref="M22">IFERROR(INDEX(VBDhistory4!$U$8:$U$307,MATCH(VBDgames!$C22,VBDhistory4!$B$8:$B$307,0))+ROW()/10000000,0)</f>
        <v>0</v>
      </c>
      <c r="N22" s="171"/>
      <c r="O22" s="171" t="str">
        <f t="shared" ref="O22:R22" si="50">$D22&amp;"-"&amp;RANK(J22,J$4:J$150,0)</f>
        <v>QB-1</v>
      </c>
      <c r="P22" s="171" t="str">
        <f t="shared" si="50"/>
        <v>QB-1</v>
      </c>
      <c r="Q22" s="171" t="str">
        <f t="shared" si="50"/>
        <v>QB-1</v>
      </c>
      <c r="R22" s="171" t="str">
        <f t="shared" si="50"/>
        <v>QB-1</v>
      </c>
      <c r="T22" s="95" t="str">
        <f t="shared" si="32"/>
        <v>QB-6</v>
      </c>
      <c r="U22" s="3">
        <v>6.0</v>
      </c>
      <c r="V22" s="3" t="s">
        <v>75</v>
      </c>
      <c r="W22" s="95">
        <f t="shared" ref="W22:Y22" si="51">IFERROR(INDEX(E$4:E$150,MATCH($T22,P$4:P$150,0)),0)</f>
        <v>0</v>
      </c>
      <c r="X22" s="3">
        <f t="shared" si="51"/>
        <v>0</v>
      </c>
      <c r="Y22" s="3">
        <f t="shared" si="51"/>
        <v>0</v>
      </c>
      <c r="Z22" s="3"/>
      <c r="AA22" s="3">
        <f t="shared" si="34"/>
        <v>0</v>
      </c>
      <c r="AB22" s="88">
        <f t="shared" si="42"/>
        <v>13.33333333</v>
      </c>
      <c r="AC22" s="3"/>
      <c r="AD22" s="95">
        <f t="shared" ref="AD22:AG22" si="52">IFERROR(INDEX(J$4:J$150,MATCH($T22,O$4:O$150,0)),0)</f>
        <v>0</v>
      </c>
      <c r="AE22" s="3">
        <f t="shared" si="52"/>
        <v>0</v>
      </c>
      <c r="AF22" s="3">
        <f t="shared" si="52"/>
        <v>0</v>
      </c>
      <c r="AG22" s="3">
        <f t="shared" si="52"/>
        <v>0</v>
      </c>
      <c r="AH22" s="88">
        <f t="shared" si="36"/>
        <v>0.000022</v>
      </c>
      <c r="AI22" s="3"/>
      <c r="AJ22" s="224"/>
      <c r="AK22" s="171"/>
      <c r="AL22" s="171"/>
      <c r="AM22" s="88" t="str">
        <f t="shared" si="37"/>
        <v>#REF!</v>
      </c>
      <c r="AN22" s="3"/>
      <c r="AO22" s="224"/>
      <c r="AP22" s="171"/>
      <c r="AQ22" s="171"/>
      <c r="AR22" s="88" t="str">
        <f t="shared" si="38"/>
        <v>#REF!</v>
      </c>
      <c r="AS22" s="3"/>
      <c r="AT22" s="224"/>
      <c r="AU22" s="171"/>
      <c r="AV22" s="171"/>
      <c r="AW22" s="88">
        <f t="shared" si="39"/>
        <v>53.66666667</v>
      </c>
    </row>
    <row r="23" ht="15.75" customHeight="1">
      <c r="A23" s="24">
        <v>20.0</v>
      </c>
      <c r="B23" s="24" t="s">
        <v>435</v>
      </c>
      <c r="C23" s="24" t="s">
        <v>435</v>
      </c>
      <c r="D23" s="132" t="s">
        <v>75</v>
      </c>
      <c r="E23" s="132">
        <v>13.0</v>
      </c>
      <c r="F23" s="132">
        <v>11.0</v>
      </c>
      <c r="G23" s="132">
        <v>16.0</v>
      </c>
      <c r="H23" s="132">
        <v>16.0</v>
      </c>
      <c r="J23" s="171">
        <f t="array" ref="J23">IFERROR(INDEX(VBDhistory1!$U$8:$U$307,MATCH(VBDgames!$C23,VBDhistory1!$B$8:$B$307,0))+ROW()/10000000,0)</f>
        <v>0</v>
      </c>
      <c r="K23" s="171">
        <f t="array" ref="K23">IFERROR(INDEX(VBDhistory2!$U$8:$U$307,MATCH(VBDgames!$C23,VBDhistory2!$B$8:$B$307,0))+ROW()/10000000,0)</f>
        <v>0</v>
      </c>
      <c r="L23" s="171">
        <f t="array" ref="L23">IFERROR(INDEX(VBDhistory3!$U$8:$U$307,MATCH(VBDgames!$C23,VBDhistory3!$B$8:$B$307,0))+ROW()/10000000,0)</f>
        <v>0</v>
      </c>
      <c r="M23" s="171">
        <f t="array" ref="M23">IFERROR(INDEX(VBDhistory4!$U$8:$U$307,MATCH(VBDgames!$C23,VBDhistory4!$B$8:$B$307,0))+ROW()/10000000,0)</f>
        <v>0</v>
      </c>
      <c r="N23" s="171"/>
      <c r="O23" s="171" t="str">
        <f t="shared" ref="O23:R23" si="53">$D23&amp;"-"&amp;RANK(J23,J$4:J$150,0)</f>
        <v>QB-1</v>
      </c>
      <c r="P23" s="171" t="str">
        <f t="shared" si="53"/>
        <v>QB-1</v>
      </c>
      <c r="Q23" s="171" t="str">
        <f t="shared" si="53"/>
        <v>QB-1</v>
      </c>
      <c r="R23" s="171" t="str">
        <f t="shared" si="53"/>
        <v>QB-1</v>
      </c>
      <c r="T23" s="95" t="str">
        <f t="shared" si="32"/>
        <v>QB-7</v>
      </c>
      <c r="U23" s="3">
        <v>7.0</v>
      </c>
      <c r="V23" s="3" t="s">
        <v>75</v>
      </c>
      <c r="W23" s="95">
        <f t="shared" ref="W23:Y23" si="54">IFERROR(INDEX(E$4:E$150,MATCH($T23,P$4:P$150,0)),0)</f>
        <v>0</v>
      </c>
      <c r="X23" s="3">
        <f t="shared" si="54"/>
        <v>0</v>
      </c>
      <c r="Y23" s="3">
        <f t="shared" si="54"/>
        <v>0</v>
      </c>
      <c r="Z23" s="3"/>
      <c r="AA23" s="3">
        <f t="shared" si="34"/>
        <v>0</v>
      </c>
      <c r="AB23" s="88">
        <f t="shared" si="42"/>
        <v>13.33333333</v>
      </c>
      <c r="AC23" s="3"/>
      <c r="AD23" s="95">
        <f t="shared" ref="AD23:AG23" si="55">IFERROR(INDEX(J$4:J$150,MATCH($T23,O$4:O$150,0)),0)</f>
        <v>0</v>
      </c>
      <c r="AE23" s="3">
        <f t="shared" si="55"/>
        <v>0</v>
      </c>
      <c r="AF23" s="3">
        <f t="shared" si="55"/>
        <v>0</v>
      </c>
      <c r="AG23" s="3">
        <f t="shared" si="55"/>
        <v>0</v>
      </c>
      <c r="AH23" s="88">
        <f t="shared" si="36"/>
        <v>0.000023</v>
      </c>
      <c r="AI23" s="3"/>
      <c r="AJ23" s="224"/>
      <c r="AK23" s="171"/>
      <c r="AL23" s="171"/>
      <c r="AM23" s="88" t="str">
        <f t="shared" si="37"/>
        <v>#REF!</v>
      </c>
      <c r="AN23" s="3"/>
      <c r="AO23" s="224"/>
      <c r="AP23" s="171"/>
      <c r="AQ23" s="171"/>
      <c r="AR23" s="88" t="str">
        <f t="shared" si="38"/>
        <v>#REF!</v>
      </c>
      <c r="AS23" s="3"/>
      <c r="AT23" s="224"/>
      <c r="AU23" s="171"/>
      <c r="AV23" s="171"/>
      <c r="AW23" s="88">
        <f t="shared" si="39"/>
        <v>53.66666667</v>
      </c>
    </row>
    <row r="24" ht="15.75" customHeight="1">
      <c r="A24" s="24">
        <v>21.0</v>
      </c>
      <c r="B24" s="24" t="s">
        <v>819</v>
      </c>
      <c r="C24" s="24" t="s">
        <v>228</v>
      </c>
      <c r="D24" s="132" t="s">
        <v>75</v>
      </c>
      <c r="E24" s="132">
        <v>14.0</v>
      </c>
      <c r="F24" s="132"/>
      <c r="G24" s="132"/>
      <c r="H24" s="132"/>
      <c r="J24" s="171">
        <f t="array" ref="J24">IFERROR(INDEX(VBDhistory1!$U$8:$U$307,MATCH(VBDgames!$C24,VBDhistory1!$B$8:$B$307,0))+ROW()/10000000,0)</f>
        <v>0</v>
      </c>
      <c r="K24" s="171">
        <f t="array" ref="K24">IFERROR(INDEX(VBDhistory2!$U$8:$U$307,MATCH(VBDgames!$C24,VBDhistory2!$B$8:$B$307,0))+ROW()/10000000,0)</f>
        <v>0</v>
      </c>
      <c r="L24" s="171">
        <f t="array" ref="L24">IFERROR(INDEX(VBDhistory3!$U$8:$U$307,MATCH(VBDgames!$C24,VBDhistory3!$B$8:$B$307,0))+ROW()/10000000,0)</f>
        <v>0</v>
      </c>
      <c r="M24" s="171">
        <f t="array" ref="M24">IFERROR(INDEX(VBDhistory4!$U$8:$U$307,MATCH(VBDgames!$C24,VBDhistory4!$B$8:$B$307,0))+ROW()/10000000,0)</f>
        <v>0</v>
      </c>
      <c r="N24" s="171"/>
      <c r="O24" s="171" t="str">
        <f t="shared" ref="O24:R24" si="56">$D24&amp;"-"&amp;RANK(J24,J$4:J$150,0)</f>
        <v>QB-1</v>
      </c>
      <c r="P24" s="171" t="str">
        <f t="shared" si="56"/>
        <v>QB-1</v>
      </c>
      <c r="Q24" s="171" t="str">
        <f t="shared" si="56"/>
        <v>QB-1</v>
      </c>
      <c r="R24" s="171" t="str">
        <f t="shared" si="56"/>
        <v>QB-1</v>
      </c>
      <c r="T24" s="95" t="str">
        <f t="shared" si="32"/>
        <v>QB-8</v>
      </c>
      <c r="U24" s="3">
        <v>8.0</v>
      </c>
      <c r="V24" s="3" t="s">
        <v>75</v>
      </c>
      <c r="W24" s="95">
        <f t="shared" ref="W24:Y24" si="57">IFERROR(INDEX(E$4:E$150,MATCH($T24,P$4:P$150,0)),0)</f>
        <v>0</v>
      </c>
      <c r="X24" s="3">
        <f t="shared" si="57"/>
        <v>0</v>
      </c>
      <c r="Y24" s="3">
        <f t="shared" si="57"/>
        <v>0</v>
      </c>
      <c r="Z24" s="3"/>
      <c r="AA24" s="3">
        <f t="shared" si="34"/>
        <v>0</v>
      </c>
      <c r="AB24" s="88">
        <f t="shared" si="42"/>
        <v>13.33333333</v>
      </c>
      <c r="AC24" s="3"/>
      <c r="AD24" s="95">
        <f t="shared" ref="AD24:AG24" si="58">IFERROR(INDEX(J$4:J$150,MATCH($T24,O$4:O$150,0)),0)</f>
        <v>0</v>
      </c>
      <c r="AE24" s="3">
        <f t="shared" si="58"/>
        <v>0</v>
      </c>
      <c r="AF24" s="3">
        <f t="shared" si="58"/>
        <v>0</v>
      </c>
      <c r="AG24" s="3">
        <f t="shared" si="58"/>
        <v>0</v>
      </c>
      <c r="AH24" s="88">
        <f t="shared" si="36"/>
        <v>0.000024</v>
      </c>
      <c r="AI24" s="3"/>
      <c r="AJ24" s="224"/>
      <c r="AK24" s="171"/>
      <c r="AL24" s="171"/>
      <c r="AM24" s="88" t="str">
        <f t="shared" si="37"/>
        <v>#REF!</v>
      </c>
      <c r="AN24" s="3"/>
      <c r="AO24" s="224"/>
      <c r="AP24" s="171"/>
      <c r="AQ24" s="171"/>
      <c r="AR24" s="88" t="str">
        <f t="shared" si="38"/>
        <v>#REF!</v>
      </c>
      <c r="AS24" s="3"/>
      <c r="AT24" s="224"/>
      <c r="AU24" s="171"/>
      <c r="AV24" s="171"/>
      <c r="AW24" s="88">
        <f t="shared" si="39"/>
        <v>53.66666667</v>
      </c>
    </row>
    <row r="25" ht="15.75" customHeight="1">
      <c r="A25" s="24">
        <v>22.0</v>
      </c>
      <c r="B25" s="24" t="s">
        <v>436</v>
      </c>
      <c r="C25" s="24" t="s">
        <v>436</v>
      </c>
      <c r="D25" s="132" t="s">
        <v>75</v>
      </c>
      <c r="E25" s="132">
        <v>13.0</v>
      </c>
      <c r="F25" s="132">
        <v>1.0</v>
      </c>
      <c r="G25" s="132"/>
      <c r="H25" s="132"/>
      <c r="J25" s="171">
        <f t="array" ref="J25">IFERROR(INDEX(VBDhistory1!$U$8:$U$307,MATCH(VBDgames!$C25,VBDhistory1!$B$8:$B$307,0))+ROW()/10000000,0)</f>
        <v>0</v>
      </c>
      <c r="K25" s="171">
        <f t="array" ref="K25">IFERROR(INDEX(VBDhistory2!$U$8:$U$307,MATCH(VBDgames!$C25,VBDhistory2!$B$8:$B$307,0))+ROW()/10000000,0)</f>
        <v>0</v>
      </c>
      <c r="L25" s="171">
        <f t="array" ref="L25">IFERROR(INDEX(VBDhistory3!$U$8:$U$307,MATCH(VBDgames!$C25,VBDhistory3!$B$8:$B$307,0))+ROW()/10000000,0)</f>
        <v>0</v>
      </c>
      <c r="M25" s="171">
        <f t="array" ref="M25">IFERROR(INDEX(VBDhistory4!$U$8:$U$307,MATCH(VBDgames!$C25,VBDhistory4!$B$8:$B$307,0))+ROW()/10000000,0)</f>
        <v>0</v>
      </c>
      <c r="N25" s="171"/>
      <c r="O25" s="171" t="str">
        <f t="shared" ref="O25:R25" si="59">$D25&amp;"-"&amp;RANK(J25,J$4:J$150,0)</f>
        <v>QB-1</v>
      </c>
      <c r="P25" s="171" t="str">
        <f t="shared" si="59"/>
        <v>QB-1</v>
      </c>
      <c r="Q25" s="171" t="str">
        <f t="shared" si="59"/>
        <v>QB-1</v>
      </c>
      <c r="R25" s="171" t="str">
        <f t="shared" si="59"/>
        <v>QB-1</v>
      </c>
      <c r="T25" s="95" t="str">
        <f t="shared" si="32"/>
        <v>QB-9</v>
      </c>
      <c r="U25" s="3">
        <v>9.0</v>
      </c>
      <c r="V25" s="3" t="s">
        <v>75</v>
      </c>
      <c r="W25" s="95">
        <f t="shared" ref="W25:Y25" si="60">IFERROR(INDEX(E$4:E$150,MATCH($T25,P$4:P$150,0)),0)</f>
        <v>0</v>
      </c>
      <c r="X25" s="3">
        <f t="shared" si="60"/>
        <v>0</v>
      </c>
      <c r="Y25" s="3">
        <f t="shared" si="60"/>
        <v>0</v>
      </c>
      <c r="Z25" s="3"/>
      <c r="AA25" s="3">
        <f t="shared" si="34"/>
        <v>0</v>
      </c>
      <c r="AB25" s="88">
        <f t="shared" si="42"/>
        <v>13.33333333</v>
      </c>
      <c r="AC25" s="3"/>
      <c r="AD25" s="95">
        <f t="shared" ref="AD25:AG25" si="61">IFERROR(INDEX(J$4:J$150,MATCH($T25,O$4:O$150,0)),0)</f>
        <v>0</v>
      </c>
      <c r="AE25" s="3">
        <f t="shared" si="61"/>
        <v>0</v>
      </c>
      <c r="AF25" s="3">
        <f t="shared" si="61"/>
        <v>0</v>
      </c>
      <c r="AG25" s="3">
        <f t="shared" si="61"/>
        <v>0</v>
      </c>
      <c r="AH25" s="88">
        <f t="shared" si="36"/>
        <v>0.000025</v>
      </c>
      <c r="AI25" s="3"/>
      <c r="AJ25" s="224"/>
      <c r="AK25" s="171"/>
      <c r="AL25" s="171"/>
      <c r="AM25" s="88" t="str">
        <f t="shared" si="37"/>
        <v>#REF!</v>
      </c>
      <c r="AN25" s="3"/>
      <c r="AO25" s="224"/>
      <c r="AP25" s="171"/>
      <c r="AQ25" s="171"/>
      <c r="AR25" s="88" t="str">
        <f t="shared" si="38"/>
        <v>#REF!</v>
      </c>
      <c r="AS25" s="3"/>
      <c r="AT25" s="224"/>
      <c r="AU25" s="171"/>
      <c r="AV25" s="171"/>
      <c r="AW25" s="88">
        <f t="shared" si="39"/>
        <v>53.66666667</v>
      </c>
    </row>
    <row r="26" ht="15.75" customHeight="1">
      <c r="A26" s="24">
        <v>23.0</v>
      </c>
      <c r="B26" s="24" t="s">
        <v>74</v>
      </c>
      <c r="C26" s="24" t="s">
        <v>74</v>
      </c>
      <c r="D26" s="132" t="s">
        <v>75</v>
      </c>
      <c r="E26" s="132">
        <v>14.0</v>
      </c>
      <c r="F26" s="132">
        <v>16.0</v>
      </c>
      <c r="G26" s="132">
        <v>1.0</v>
      </c>
      <c r="H26" s="132"/>
      <c r="J26" s="171">
        <f t="array" ref="J26">IFERROR(INDEX(VBDhistory1!$U$8:$U$307,MATCH(VBDgames!$C26,VBDhistory1!$B$8:$B$307,0))+ROW()/10000000,0)</f>
        <v>0</v>
      </c>
      <c r="K26" s="171">
        <f t="array" ref="K26">IFERROR(INDEX(VBDhistory2!$U$8:$U$307,MATCH(VBDgames!$C26,VBDhistory2!$B$8:$B$307,0))+ROW()/10000000,0)</f>
        <v>0</v>
      </c>
      <c r="L26" s="171">
        <f t="array" ref="L26">IFERROR(INDEX(VBDhistory3!$U$8:$U$307,MATCH(VBDgames!$C26,VBDhistory3!$B$8:$B$307,0))+ROW()/10000000,0)</f>
        <v>0</v>
      </c>
      <c r="M26" s="171">
        <f t="array" ref="M26">IFERROR(INDEX(VBDhistory4!$U$8:$U$307,MATCH(VBDgames!$C26,VBDhistory4!$B$8:$B$307,0))+ROW()/10000000,0)</f>
        <v>0</v>
      </c>
      <c r="N26" s="171"/>
      <c r="O26" s="171" t="str">
        <f t="shared" ref="O26:R26" si="62">$D26&amp;"-"&amp;RANK(J26,J$4:J$150,0)</f>
        <v>QB-1</v>
      </c>
      <c r="P26" s="171" t="str">
        <f t="shared" si="62"/>
        <v>QB-1</v>
      </c>
      <c r="Q26" s="171" t="str">
        <f t="shared" si="62"/>
        <v>QB-1</v>
      </c>
      <c r="R26" s="171" t="str">
        <f t="shared" si="62"/>
        <v>QB-1</v>
      </c>
      <c r="T26" s="95" t="str">
        <f t="shared" si="32"/>
        <v>QB-10</v>
      </c>
      <c r="U26" s="3">
        <v>10.0</v>
      </c>
      <c r="V26" s="3" t="s">
        <v>75</v>
      </c>
      <c r="W26" s="95">
        <f t="shared" ref="W26:Y26" si="63">IFERROR(INDEX(E$4:E$150,MATCH($T26,P$4:P$150,0)),0)</f>
        <v>0</v>
      </c>
      <c r="X26" s="3">
        <f t="shared" si="63"/>
        <v>0</v>
      </c>
      <c r="Y26" s="3">
        <f t="shared" si="63"/>
        <v>0</v>
      </c>
      <c r="Z26" s="3"/>
      <c r="AA26" s="3">
        <f t="shared" si="34"/>
        <v>0</v>
      </c>
      <c r="AB26" s="88">
        <f t="shared" si="42"/>
        <v>13.33333333</v>
      </c>
      <c r="AC26" s="3"/>
      <c r="AD26" s="95">
        <f t="shared" ref="AD26:AG26" si="64">IFERROR(INDEX(J$4:J$150,MATCH($T26,O$4:O$150,0)),0)</f>
        <v>0</v>
      </c>
      <c r="AE26" s="3">
        <f t="shared" si="64"/>
        <v>0</v>
      </c>
      <c r="AF26" s="3">
        <f t="shared" si="64"/>
        <v>0</v>
      </c>
      <c r="AG26" s="3">
        <f t="shared" si="64"/>
        <v>0</v>
      </c>
      <c r="AH26" s="88">
        <f t="shared" si="36"/>
        <v>0.000026</v>
      </c>
      <c r="AI26" s="3"/>
      <c r="AJ26" s="224"/>
      <c r="AK26" s="171"/>
      <c r="AL26" s="171"/>
      <c r="AM26" s="88" t="str">
        <f t="shared" si="37"/>
        <v>#REF!</v>
      </c>
      <c r="AN26" s="3"/>
      <c r="AO26" s="224"/>
      <c r="AP26" s="171"/>
      <c r="AQ26" s="171"/>
      <c r="AR26" s="88" t="str">
        <f t="shared" si="38"/>
        <v>#REF!</v>
      </c>
      <c r="AS26" s="3"/>
      <c r="AT26" s="224"/>
      <c r="AU26" s="171"/>
      <c r="AV26" s="171"/>
      <c r="AW26" s="88">
        <f t="shared" si="39"/>
        <v>53.66666667</v>
      </c>
    </row>
    <row r="27" ht="15.75" customHeight="1">
      <c r="A27" s="24">
        <v>24.0</v>
      </c>
      <c r="B27" s="24" t="s">
        <v>340</v>
      </c>
      <c r="C27" s="24" t="s">
        <v>340</v>
      </c>
      <c r="D27" s="132" t="s">
        <v>75</v>
      </c>
      <c r="E27" s="132">
        <v>14.0</v>
      </c>
      <c r="F27" s="132">
        <v>8.0</v>
      </c>
      <c r="G27" s="132">
        <v>5.0</v>
      </c>
      <c r="H27" s="132">
        <v>13.0</v>
      </c>
      <c r="J27" s="171">
        <f t="array" ref="J27">IFERROR(INDEX(VBDhistory1!$U$8:$U$307,MATCH(VBDgames!$C27,VBDhistory1!$B$8:$B$307,0))+ROW()/10000000,0)</f>
        <v>0</v>
      </c>
      <c r="K27" s="171">
        <f t="array" ref="K27">IFERROR(INDEX(VBDhistory2!$U$8:$U$307,MATCH(VBDgames!$C27,VBDhistory2!$B$8:$B$307,0))+ROW()/10000000,0)</f>
        <v>0</v>
      </c>
      <c r="L27" s="171">
        <f t="array" ref="L27">IFERROR(INDEX(VBDhistory3!$U$8:$U$307,MATCH(VBDgames!$C27,VBDhistory3!$B$8:$B$307,0))+ROW()/10000000,0)</f>
        <v>0</v>
      </c>
      <c r="M27" s="171">
        <f t="array" ref="M27">IFERROR(INDEX(VBDhistory4!$U$8:$U$307,MATCH(VBDgames!$C27,VBDhistory4!$B$8:$B$307,0))+ROW()/10000000,0)</f>
        <v>0</v>
      </c>
      <c r="N27" s="171"/>
      <c r="O27" s="171" t="str">
        <f t="shared" ref="O27:R27" si="65">$D27&amp;"-"&amp;RANK(J27,J$4:J$150,0)</f>
        <v>QB-1</v>
      </c>
      <c r="P27" s="171" t="str">
        <f t="shared" si="65"/>
        <v>QB-1</v>
      </c>
      <c r="Q27" s="171" t="str">
        <f t="shared" si="65"/>
        <v>QB-1</v>
      </c>
      <c r="R27" s="171" t="str">
        <f t="shared" si="65"/>
        <v>QB-1</v>
      </c>
      <c r="T27" s="95" t="str">
        <f t="shared" si="32"/>
        <v>QB-11</v>
      </c>
      <c r="U27" s="3">
        <v>11.0</v>
      </c>
      <c r="V27" s="3" t="s">
        <v>75</v>
      </c>
      <c r="W27" s="95">
        <f t="shared" ref="W27:Y27" si="66">IFERROR(INDEX(E$4:E$150,MATCH($T27,P$4:P$150,0)),0)</f>
        <v>0</v>
      </c>
      <c r="X27" s="3">
        <f t="shared" si="66"/>
        <v>0</v>
      </c>
      <c r="Y27" s="3">
        <f t="shared" si="66"/>
        <v>0</v>
      </c>
      <c r="Z27" s="3"/>
      <c r="AA27" s="3">
        <f t="shared" si="34"/>
        <v>0</v>
      </c>
      <c r="AB27" s="88">
        <f t="shared" si="42"/>
        <v>13.33333333</v>
      </c>
      <c r="AC27" s="3"/>
      <c r="AD27" s="95">
        <f t="shared" ref="AD27:AG27" si="67">IFERROR(INDEX(J$4:J$150,MATCH($T27,O$4:O$150,0)),0)</f>
        <v>0</v>
      </c>
      <c r="AE27" s="3">
        <f t="shared" si="67"/>
        <v>0</v>
      </c>
      <c r="AF27" s="3">
        <f t="shared" si="67"/>
        <v>0</v>
      </c>
      <c r="AG27" s="3">
        <f t="shared" si="67"/>
        <v>0</v>
      </c>
      <c r="AH27" s="88">
        <f t="shared" si="36"/>
        <v>0.000027</v>
      </c>
      <c r="AI27" s="3"/>
      <c r="AJ27" s="224"/>
      <c r="AK27" s="171"/>
      <c r="AL27" s="171"/>
      <c r="AM27" s="88" t="str">
        <f t="shared" si="37"/>
        <v>#REF!</v>
      </c>
      <c r="AN27" s="3"/>
      <c r="AO27" s="224"/>
      <c r="AP27" s="171"/>
      <c r="AQ27" s="171"/>
      <c r="AR27" s="88" t="str">
        <f t="shared" si="38"/>
        <v>#REF!</v>
      </c>
      <c r="AS27" s="3"/>
      <c r="AT27" s="224"/>
      <c r="AU27" s="171"/>
      <c r="AV27" s="171"/>
      <c r="AW27" s="88">
        <f t="shared" si="39"/>
        <v>53.66666667</v>
      </c>
    </row>
    <row r="28" ht="15.75" customHeight="1">
      <c r="A28" s="24">
        <v>25.0</v>
      </c>
      <c r="B28" s="24" t="s">
        <v>250</v>
      </c>
      <c r="C28" s="24" t="s">
        <v>250</v>
      </c>
      <c r="D28" s="132" t="s">
        <v>75</v>
      </c>
      <c r="E28" s="132">
        <v>13.0</v>
      </c>
      <c r="F28" s="132">
        <v>13.0</v>
      </c>
      <c r="G28" s="132"/>
      <c r="H28" s="132"/>
      <c r="J28" s="171">
        <f t="array" ref="J28">IFERROR(INDEX(VBDhistory1!$U$8:$U$307,MATCH(VBDgames!$C28,VBDhistory1!$B$8:$B$307,0))+ROW()/10000000,0)</f>
        <v>0</v>
      </c>
      <c r="K28" s="171">
        <f t="array" ref="K28">IFERROR(INDEX(VBDhistory2!$U$8:$U$307,MATCH(VBDgames!$C28,VBDhistory2!$B$8:$B$307,0))+ROW()/10000000,0)</f>
        <v>0</v>
      </c>
      <c r="L28" s="171">
        <f t="array" ref="L28">IFERROR(INDEX(VBDhistory3!$U$8:$U$307,MATCH(VBDgames!$C28,VBDhistory3!$B$8:$B$307,0))+ROW()/10000000,0)</f>
        <v>0</v>
      </c>
      <c r="M28" s="171">
        <f t="array" ref="M28">IFERROR(INDEX(VBDhistory4!$U$8:$U$307,MATCH(VBDgames!$C28,VBDhistory4!$B$8:$B$307,0))+ROW()/10000000,0)</f>
        <v>0</v>
      </c>
      <c r="N28" s="171"/>
      <c r="O28" s="171" t="str">
        <f t="shared" ref="O28:R28" si="68">$D28&amp;"-"&amp;RANK(J28,J$4:J$150,0)</f>
        <v>QB-1</v>
      </c>
      <c r="P28" s="171" t="str">
        <f t="shared" si="68"/>
        <v>QB-1</v>
      </c>
      <c r="Q28" s="171" t="str">
        <f t="shared" si="68"/>
        <v>QB-1</v>
      </c>
      <c r="R28" s="171" t="str">
        <f t="shared" si="68"/>
        <v>QB-1</v>
      </c>
      <c r="T28" s="95" t="str">
        <f t="shared" si="32"/>
        <v>QB-12</v>
      </c>
      <c r="U28" s="3">
        <v>12.0</v>
      </c>
      <c r="V28" s="3" t="s">
        <v>75</v>
      </c>
      <c r="W28" s="95">
        <f t="shared" ref="W28:Y28" si="69">IFERROR(INDEX(E$4:E$150,MATCH($T28,P$4:P$150,0)),0)</f>
        <v>0</v>
      </c>
      <c r="X28" s="3">
        <f t="shared" si="69"/>
        <v>0</v>
      </c>
      <c r="Y28" s="3">
        <f t="shared" si="69"/>
        <v>0</v>
      </c>
      <c r="Z28" s="3"/>
      <c r="AA28" s="3">
        <f t="shared" si="34"/>
        <v>0</v>
      </c>
      <c r="AB28" s="88">
        <f t="shared" si="42"/>
        <v>13.33333333</v>
      </c>
      <c r="AC28" s="3"/>
      <c r="AD28" s="95">
        <f t="shared" ref="AD28:AG28" si="70">IFERROR(INDEX(J$4:J$150,MATCH($T28,O$4:O$150,0)),0)</f>
        <v>0</v>
      </c>
      <c r="AE28" s="3">
        <f t="shared" si="70"/>
        <v>0</v>
      </c>
      <c r="AF28" s="3">
        <f t="shared" si="70"/>
        <v>0</v>
      </c>
      <c r="AG28" s="3">
        <f t="shared" si="70"/>
        <v>0</v>
      </c>
      <c r="AH28" s="88">
        <f t="shared" si="36"/>
        <v>0.000028</v>
      </c>
      <c r="AI28" s="3"/>
      <c r="AJ28" s="224"/>
      <c r="AK28" s="171"/>
      <c r="AL28" s="171"/>
      <c r="AM28" s="88" t="str">
        <f t="shared" si="37"/>
        <v>#REF!</v>
      </c>
      <c r="AN28" s="3"/>
      <c r="AO28" s="224"/>
      <c r="AP28" s="171"/>
      <c r="AQ28" s="171"/>
      <c r="AR28" s="88" t="str">
        <f t="shared" si="38"/>
        <v>#REF!</v>
      </c>
      <c r="AS28" s="3"/>
      <c r="AT28" s="224"/>
      <c r="AU28" s="171"/>
      <c r="AV28" s="171"/>
      <c r="AW28" s="88">
        <f t="shared" si="39"/>
        <v>53.66666667</v>
      </c>
    </row>
    <row r="29" ht="15.75" customHeight="1">
      <c r="A29" s="24">
        <v>26.0</v>
      </c>
      <c r="B29" s="24" t="s">
        <v>178</v>
      </c>
      <c r="C29" s="24" t="s">
        <v>178</v>
      </c>
      <c r="D29" s="132" t="s">
        <v>75</v>
      </c>
      <c r="E29" s="132">
        <v>12.0</v>
      </c>
      <c r="F29" s="132"/>
      <c r="G29" s="132"/>
      <c r="H29" s="132"/>
      <c r="J29" s="171">
        <f t="array" ref="J29">IFERROR(INDEX(VBDhistory1!$U$8:$U$307,MATCH(VBDgames!$C29,VBDhistory1!$B$8:$B$307,0))+ROW()/10000000,0)</f>
        <v>0</v>
      </c>
      <c r="K29" s="171">
        <f t="array" ref="K29">IFERROR(INDEX(VBDhistory2!$U$8:$U$307,MATCH(VBDgames!$C29,VBDhistory2!$B$8:$B$307,0))+ROW()/10000000,0)</f>
        <v>0</v>
      </c>
      <c r="L29" s="171">
        <f t="array" ref="L29">IFERROR(INDEX(VBDhistory3!$U$8:$U$307,MATCH(VBDgames!$C29,VBDhistory3!$B$8:$B$307,0))+ROW()/10000000,0)</f>
        <v>0</v>
      </c>
      <c r="M29" s="171">
        <f t="array" ref="M29">IFERROR(INDEX(VBDhistory4!$U$8:$U$307,MATCH(VBDgames!$C29,VBDhistory4!$B$8:$B$307,0))+ROW()/10000000,0)</f>
        <v>0</v>
      </c>
      <c r="N29" s="171"/>
      <c r="O29" s="171" t="str">
        <f t="shared" ref="O29:R29" si="71">$D29&amp;"-"&amp;RANK(J29,J$4:J$150,0)</f>
        <v>QB-1</v>
      </c>
      <c r="P29" s="171" t="str">
        <f t="shared" si="71"/>
        <v>QB-1</v>
      </c>
      <c r="Q29" s="171" t="str">
        <f t="shared" si="71"/>
        <v>QB-1</v>
      </c>
      <c r="R29" s="171" t="str">
        <f t="shared" si="71"/>
        <v>QB-1</v>
      </c>
      <c r="T29" s="95" t="str">
        <f t="shared" si="32"/>
        <v>QB-13</v>
      </c>
      <c r="U29" s="3">
        <v>13.0</v>
      </c>
      <c r="V29" s="3" t="s">
        <v>75</v>
      </c>
      <c r="W29" s="95">
        <f t="shared" ref="W29:Y29" si="72">IFERROR(INDEX(E$4:E$150,MATCH($T29,P$4:P$150,0)),0)</f>
        <v>0</v>
      </c>
      <c r="X29" s="3">
        <f t="shared" si="72"/>
        <v>0</v>
      </c>
      <c r="Y29" s="3">
        <f t="shared" si="72"/>
        <v>0</v>
      </c>
      <c r="Z29" s="3"/>
      <c r="AA29" s="3">
        <f t="shared" si="34"/>
        <v>0</v>
      </c>
      <c r="AB29" s="88">
        <f t="shared" si="42"/>
        <v>13.33333333</v>
      </c>
      <c r="AC29" s="3"/>
      <c r="AD29" s="95">
        <f t="shared" ref="AD29:AG29" si="73">IFERROR(INDEX(J$4:J$150,MATCH($T29,O$4:O$150,0)),0)</f>
        <v>0</v>
      </c>
      <c r="AE29" s="3">
        <f t="shared" si="73"/>
        <v>0</v>
      </c>
      <c r="AF29" s="3">
        <f t="shared" si="73"/>
        <v>0</v>
      </c>
      <c r="AG29" s="3">
        <f t="shared" si="73"/>
        <v>0</v>
      </c>
      <c r="AH29" s="88">
        <f t="shared" si="36"/>
        <v>0.000029</v>
      </c>
      <c r="AI29" s="3"/>
      <c r="AJ29" s="224"/>
      <c r="AK29" s="171"/>
      <c r="AL29" s="171"/>
      <c r="AM29" s="88" t="str">
        <f t="shared" si="37"/>
        <v>#REF!</v>
      </c>
      <c r="AN29" s="3"/>
      <c r="AO29" s="224"/>
      <c r="AP29" s="171"/>
      <c r="AQ29" s="171"/>
      <c r="AR29" s="88" t="str">
        <f t="shared" si="38"/>
        <v>#REF!</v>
      </c>
      <c r="AS29" s="3"/>
      <c r="AT29" s="224"/>
      <c r="AU29" s="171"/>
      <c r="AV29" s="171"/>
      <c r="AW29" s="88">
        <f t="shared" si="39"/>
        <v>53.66666667</v>
      </c>
    </row>
    <row r="30" ht="15.75" customHeight="1">
      <c r="A30" s="24">
        <v>27.0</v>
      </c>
      <c r="B30" s="24" t="s">
        <v>1006</v>
      </c>
      <c r="C30" s="24" t="s">
        <v>1006</v>
      </c>
      <c r="D30" s="132" t="s">
        <v>75</v>
      </c>
      <c r="E30" s="132">
        <v>12.0</v>
      </c>
      <c r="F30" s="132">
        <v>14.0</v>
      </c>
      <c r="G30" s="132">
        <v>6.0</v>
      </c>
      <c r="H30" s="132"/>
      <c r="J30" s="171">
        <f t="array" ref="J30">IFERROR(INDEX(VBDhistory1!$U$8:$U$307,MATCH(VBDgames!$C30,VBDhistory1!$B$8:$B$307,0))+ROW()/10000000,0)</f>
        <v>0</v>
      </c>
      <c r="K30" s="171">
        <f t="array" ref="K30">IFERROR(INDEX(VBDhistory2!$U$8:$U$307,MATCH(VBDgames!$C30,VBDhistory2!$B$8:$B$307,0))+ROW()/10000000,0)</f>
        <v>0</v>
      </c>
      <c r="L30" s="171">
        <f t="array" ref="L30">IFERROR(INDEX(VBDhistory3!$U$8:$U$307,MATCH(VBDgames!$C30,VBDhistory3!$B$8:$B$307,0))+ROW()/10000000,0)</f>
        <v>0</v>
      </c>
      <c r="M30" s="171">
        <f t="array" ref="M30">IFERROR(INDEX(VBDhistory4!$U$8:$U$307,MATCH(VBDgames!$C30,VBDhistory4!$B$8:$B$307,0))+ROW()/10000000,0)</f>
        <v>0</v>
      </c>
      <c r="N30" s="171"/>
      <c r="O30" s="171" t="str">
        <f t="shared" ref="O30:R30" si="74">$D30&amp;"-"&amp;RANK(J30,J$4:J$150,0)</f>
        <v>QB-1</v>
      </c>
      <c r="P30" s="171" t="str">
        <f t="shared" si="74"/>
        <v>QB-1</v>
      </c>
      <c r="Q30" s="171" t="str">
        <f t="shared" si="74"/>
        <v>QB-1</v>
      </c>
      <c r="R30" s="171" t="str">
        <f t="shared" si="74"/>
        <v>QB-1</v>
      </c>
      <c r="T30" s="95" t="str">
        <f t="shared" si="32"/>
        <v>QB-14</v>
      </c>
      <c r="U30" s="3">
        <v>14.0</v>
      </c>
      <c r="V30" s="3" t="s">
        <v>75</v>
      </c>
      <c r="W30" s="95">
        <f t="shared" ref="W30:Y30" si="75">IFERROR(INDEX(E$4:E$150,MATCH($T30,P$4:P$150,0)),0)</f>
        <v>0</v>
      </c>
      <c r="X30" s="3">
        <f t="shared" si="75"/>
        <v>0</v>
      </c>
      <c r="Y30" s="3">
        <f t="shared" si="75"/>
        <v>0</v>
      </c>
      <c r="Z30" s="3"/>
      <c r="AA30" s="3">
        <f t="shared" si="34"/>
        <v>0</v>
      </c>
      <c r="AB30" s="88">
        <f t="shared" si="42"/>
        <v>13.33333333</v>
      </c>
      <c r="AC30" s="3"/>
      <c r="AD30" s="95">
        <f t="shared" ref="AD30:AG30" si="76">IFERROR(INDEX(J$4:J$150,MATCH($T30,O$4:O$150,0)),0)</f>
        <v>0</v>
      </c>
      <c r="AE30" s="3">
        <f t="shared" si="76"/>
        <v>0</v>
      </c>
      <c r="AF30" s="3">
        <f t="shared" si="76"/>
        <v>0</v>
      </c>
      <c r="AG30" s="3">
        <f t="shared" si="76"/>
        <v>0</v>
      </c>
      <c r="AH30" s="88">
        <f t="shared" si="36"/>
        <v>0.00003</v>
      </c>
      <c r="AI30" s="3"/>
      <c r="AJ30" s="224"/>
      <c r="AK30" s="171"/>
      <c r="AL30" s="171"/>
      <c r="AM30" s="88" t="str">
        <f t="shared" si="37"/>
        <v>#REF!</v>
      </c>
      <c r="AN30" s="3"/>
      <c r="AO30" s="224"/>
      <c r="AP30" s="171"/>
      <c r="AQ30" s="171"/>
      <c r="AR30" s="88" t="str">
        <f t="shared" si="38"/>
        <v>#REF!</v>
      </c>
      <c r="AS30" s="3"/>
      <c r="AT30" s="224"/>
      <c r="AU30" s="171"/>
      <c r="AV30" s="171"/>
      <c r="AW30" s="88">
        <f t="shared" si="39"/>
        <v>53.66666667</v>
      </c>
    </row>
    <row r="31" ht="15.75" customHeight="1">
      <c r="A31" s="24">
        <v>28.0</v>
      </c>
      <c r="B31" s="24" t="s">
        <v>193</v>
      </c>
      <c r="C31" s="24" t="s">
        <v>193</v>
      </c>
      <c r="D31" s="132" t="s">
        <v>75</v>
      </c>
      <c r="E31" s="132">
        <v>11.0</v>
      </c>
      <c r="F31" s="132">
        <v>11.0</v>
      </c>
      <c r="G31" s="132"/>
      <c r="H31" s="132">
        <v>13.0</v>
      </c>
      <c r="J31" s="171">
        <f t="array" ref="J31">IFERROR(INDEX(VBDhistory1!$U$8:$U$307,MATCH(VBDgames!$C31,VBDhistory1!$B$8:$B$307,0))+ROW()/10000000,0)</f>
        <v>0</v>
      </c>
      <c r="K31" s="171">
        <f t="array" ref="K31">IFERROR(INDEX(VBDhistory2!$U$8:$U$307,MATCH(VBDgames!$C31,VBDhistory2!$B$8:$B$307,0))+ROW()/10000000,0)</f>
        <v>0</v>
      </c>
      <c r="L31" s="171">
        <f t="array" ref="L31">IFERROR(INDEX(VBDhistory3!$U$8:$U$307,MATCH(VBDgames!$C31,VBDhistory3!$B$8:$B$307,0))+ROW()/10000000,0)</f>
        <v>0</v>
      </c>
      <c r="M31" s="171">
        <f t="array" ref="M31">IFERROR(INDEX(VBDhistory4!$U$8:$U$307,MATCH(VBDgames!$C31,VBDhistory4!$B$8:$B$307,0))+ROW()/10000000,0)</f>
        <v>0</v>
      </c>
      <c r="N31" s="171"/>
      <c r="O31" s="171" t="str">
        <f t="shared" ref="O31:R31" si="77">$D31&amp;"-"&amp;RANK(J31,J$4:J$150,0)</f>
        <v>QB-1</v>
      </c>
      <c r="P31" s="171" t="str">
        <f t="shared" si="77"/>
        <v>QB-1</v>
      </c>
      <c r="Q31" s="171" t="str">
        <f t="shared" si="77"/>
        <v>QB-1</v>
      </c>
      <c r="R31" s="171" t="str">
        <f t="shared" si="77"/>
        <v>QB-1</v>
      </c>
      <c r="T31" s="95" t="str">
        <f t="shared" si="32"/>
        <v>QB-15</v>
      </c>
      <c r="U31" s="3">
        <v>15.0</v>
      </c>
      <c r="V31" s="3" t="s">
        <v>75</v>
      </c>
      <c r="W31" s="95">
        <f t="shared" ref="W31:Y31" si="78">IFERROR(INDEX(E$4:E$150,MATCH($T31,P$4:P$150,0)),0)</f>
        <v>0</v>
      </c>
      <c r="X31" s="3">
        <f t="shared" si="78"/>
        <v>0</v>
      </c>
      <c r="Y31" s="3">
        <f t="shared" si="78"/>
        <v>0</v>
      </c>
      <c r="Z31" s="3"/>
      <c r="AA31" s="3">
        <f t="shared" si="34"/>
        <v>0</v>
      </c>
      <c r="AB31" s="88">
        <f t="shared" si="42"/>
        <v>13.33333333</v>
      </c>
      <c r="AC31" s="3"/>
      <c r="AD31" s="95">
        <f t="shared" ref="AD31:AG31" si="79">IFERROR(INDEX(J$4:J$150,MATCH($T31,O$4:O$150,0)),0)</f>
        <v>0</v>
      </c>
      <c r="AE31" s="3">
        <f t="shared" si="79"/>
        <v>0</v>
      </c>
      <c r="AF31" s="3">
        <f t="shared" si="79"/>
        <v>0</v>
      </c>
      <c r="AG31" s="3">
        <f t="shared" si="79"/>
        <v>0</v>
      </c>
      <c r="AH31" s="88">
        <f t="shared" si="36"/>
        <v>0.000031</v>
      </c>
      <c r="AI31" s="3"/>
      <c r="AJ31" s="224"/>
      <c r="AK31" s="171"/>
      <c r="AL31" s="171"/>
      <c r="AM31" s="88" t="str">
        <f t="shared" si="37"/>
        <v>#REF!</v>
      </c>
      <c r="AN31" s="3"/>
      <c r="AO31" s="224"/>
      <c r="AP31" s="171"/>
      <c r="AQ31" s="171"/>
      <c r="AR31" s="88" t="str">
        <f t="shared" si="38"/>
        <v>#REF!</v>
      </c>
      <c r="AS31" s="3"/>
      <c r="AT31" s="224"/>
      <c r="AU31" s="171"/>
      <c r="AV31" s="171"/>
      <c r="AW31" s="88">
        <f t="shared" si="39"/>
        <v>53.66666667</v>
      </c>
    </row>
    <row r="32" ht="15.75" customHeight="1">
      <c r="A32" s="24">
        <v>29.0</v>
      </c>
      <c r="B32" s="24" t="s">
        <v>151</v>
      </c>
      <c r="C32" s="24" t="s">
        <v>151</v>
      </c>
      <c r="D32" s="132" t="s">
        <v>75</v>
      </c>
      <c r="E32" s="132">
        <v>10.0</v>
      </c>
      <c r="F32" s="132">
        <v>15.0</v>
      </c>
      <c r="G32" s="132">
        <v>16.0</v>
      </c>
      <c r="H32" s="132">
        <v>16.0</v>
      </c>
      <c r="J32" s="171">
        <f t="array" ref="J32">IFERROR(INDEX(VBDhistory1!$U$8:$U$307,MATCH(VBDgames!$C32,VBDhistory1!$B$8:$B$307,0))+ROW()/10000000,0)</f>
        <v>0</v>
      </c>
      <c r="K32" s="171">
        <f t="array" ref="K32">IFERROR(INDEX(VBDhistory2!$U$8:$U$307,MATCH(VBDgames!$C32,VBDhistory2!$B$8:$B$307,0))+ROW()/10000000,0)</f>
        <v>0</v>
      </c>
      <c r="L32" s="171">
        <f t="array" ref="L32">IFERROR(INDEX(VBDhistory3!$U$8:$U$307,MATCH(VBDgames!$C32,VBDhistory3!$B$8:$B$307,0))+ROW()/10000000,0)</f>
        <v>0</v>
      </c>
      <c r="M32" s="171">
        <f t="array" ref="M32">IFERROR(INDEX(VBDhistory4!$U$8:$U$307,MATCH(VBDgames!$C32,VBDhistory4!$B$8:$B$307,0))+ROW()/10000000,0)</f>
        <v>0</v>
      </c>
      <c r="N32" s="171"/>
      <c r="O32" s="171" t="str">
        <f t="shared" ref="O32:R32" si="80">$D32&amp;"-"&amp;RANK(J32,J$4:J$150,0)</f>
        <v>QB-1</v>
      </c>
      <c r="P32" s="171" t="str">
        <f t="shared" si="80"/>
        <v>QB-1</v>
      </c>
      <c r="Q32" s="171" t="str">
        <f t="shared" si="80"/>
        <v>QB-1</v>
      </c>
      <c r="R32" s="171" t="str">
        <f t="shared" si="80"/>
        <v>QB-1</v>
      </c>
      <c r="T32" s="95" t="str">
        <f t="shared" si="32"/>
        <v>QB-16</v>
      </c>
      <c r="U32" s="3">
        <v>16.0</v>
      </c>
      <c r="V32" s="3" t="s">
        <v>75</v>
      </c>
      <c r="W32" s="95">
        <f t="shared" ref="W32:Y32" si="81">IFERROR(INDEX(E$4:E$150,MATCH($T32,P$4:P$150,0)),0)</f>
        <v>0</v>
      </c>
      <c r="X32" s="3">
        <f t="shared" si="81"/>
        <v>0</v>
      </c>
      <c r="Y32" s="3">
        <f t="shared" si="81"/>
        <v>0</v>
      </c>
      <c r="Z32" s="3"/>
      <c r="AA32" s="3">
        <f t="shared" si="34"/>
        <v>0</v>
      </c>
      <c r="AB32" s="88">
        <f t="shared" si="42"/>
        <v>13.33333333</v>
      </c>
      <c r="AC32" s="3"/>
      <c r="AD32" s="95">
        <f t="shared" ref="AD32:AG32" si="82">IFERROR(INDEX(J$4:J$150,MATCH($T32,O$4:O$150,0)),0)</f>
        <v>0</v>
      </c>
      <c r="AE32" s="3">
        <f t="shared" si="82"/>
        <v>0</v>
      </c>
      <c r="AF32" s="3">
        <f t="shared" si="82"/>
        <v>0</v>
      </c>
      <c r="AG32" s="3">
        <f t="shared" si="82"/>
        <v>0</v>
      </c>
      <c r="AH32" s="88">
        <f t="shared" si="36"/>
        <v>0.000032</v>
      </c>
      <c r="AI32" s="3"/>
      <c r="AJ32" s="224"/>
      <c r="AK32" s="171"/>
      <c r="AL32" s="171"/>
      <c r="AM32" s="88" t="str">
        <f t="shared" si="37"/>
        <v>#REF!</v>
      </c>
      <c r="AN32" s="3"/>
      <c r="AO32" s="224"/>
      <c r="AP32" s="171"/>
      <c r="AQ32" s="171"/>
      <c r="AR32" s="88" t="str">
        <f t="shared" si="38"/>
        <v>#REF!</v>
      </c>
      <c r="AS32" s="3"/>
      <c r="AT32" s="224"/>
      <c r="AU32" s="171"/>
      <c r="AV32" s="171"/>
      <c r="AW32" s="88">
        <f t="shared" si="39"/>
        <v>53.66666667</v>
      </c>
    </row>
    <row r="33" ht="15.75" customHeight="1">
      <c r="A33" s="24">
        <v>30.0</v>
      </c>
      <c r="B33" s="24" t="s">
        <v>155</v>
      </c>
      <c r="C33" s="24" t="s">
        <v>155</v>
      </c>
      <c r="D33" s="132" t="s">
        <v>75</v>
      </c>
      <c r="E33" s="132">
        <v>8.0</v>
      </c>
      <c r="F33" s="132">
        <v>16.0</v>
      </c>
      <c r="G33" s="132">
        <v>16.0</v>
      </c>
      <c r="H33" s="132">
        <v>16.0</v>
      </c>
      <c r="J33" s="171">
        <f t="array" ref="J33">IFERROR(INDEX(VBDhistory1!$U$8:$U$307,MATCH(VBDgames!$C33,VBDhistory1!$B$8:$B$307,0))+ROW()/10000000,0)</f>
        <v>0</v>
      </c>
      <c r="K33" s="171">
        <f t="array" ref="K33">IFERROR(INDEX(VBDhistory2!$U$8:$U$307,MATCH(VBDgames!$C33,VBDhistory2!$B$8:$B$307,0))+ROW()/10000000,0)</f>
        <v>0</v>
      </c>
      <c r="L33" s="171">
        <f t="array" ref="L33">IFERROR(INDEX(VBDhistory3!$U$8:$U$307,MATCH(VBDgames!$C33,VBDhistory3!$B$8:$B$307,0))+ROW()/10000000,0)</f>
        <v>0</v>
      </c>
      <c r="M33" s="171">
        <f t="array" ref="M33">IFERROR(INDEX(VBDhistory4!$U$8:$U$307,MATCH(VBDgames!$C33,VBDhistory4!$B$8:$B$307,0))+ROW()/10000000,0)</f>
        <v>0</v>
      </c>
      <c r="N33" s="171"/>
      <c r="O33" s="171" t="str">
        <f t="shared" ref="O33:R33" si="83">$D33&amp;"-"&amp;RANK(J33,J$4:J$150,0)</f>
        <v>QB-1</v>
      </c>
      <c r="P33" s="171" t="str">
        <f t="shared" si="83"/>
        <v>QB-1</v>
      </c>
      <c r="Q33" s="171" t="str">
        <f t="shared" si="83"/>
        <v>QB-1</v>
      </c>
      <c r="R33" s="171" t="str">
        <f t="shared" si="83"/>
        <v>QB-1</v>
      </c>
      <c r="T33" s="95" t="str">
        <f t="shared" si="32"/>
        <v>QB-17</v>
      </c>
      <c r="U33" s="3">
        <v>17.0</v>
      </c>
      <c r="V33" s="3" t="s">
        <v>75</v>
      </c>
      <c r="W33" s="95">
        <f t="shared" ref="W33:Y33" si="84">IFERROR(INDEX(E$4:E$150,MATCH($T33,P$4:P$150,0)),0)</f>
        <v>0</v>
      </c>
      <c r="X33" s="3">
        <f t="shared" si="84"/>
        <v>0</v>
      </c>
      <c r="Y33" s="3">
        <f t="shared" si="84"/>
        <v>0</v>
      </c>
      <c r="Z33" s="3"/>
      <c r="AA33" s="3">
        <f t="shared" si="34"/>
        <v>0</v>
      </c>
      <c r="AB33" s="88">
        <f t="shared" si="42"/>
        <v>13.33333333</v>
      </c>
      <c r="AC33" s="3"/>
      <c r="AD33" s="95">
        <f t="shared" ref="AD33:AG33" si="85">IFERROR(INDEX(J$4:J$150,MATCH($T33,O$4:O$150,0)),0)</f>
        <v>0</v>
      </c>
      <c r="AE33" s="3">
        <f t="shared" si="85"/>
        <v>0</v>
      </c>
      <c r="AF33" s="3">
        <f t="shared" si="85"/>
        <v>0</v>
      </c>
      <c r="AG33" s="3">
        <f t="shared" si="85"/>
        <v>0</v>
      </c>
      <c r="AH33" s="88">
        <f t="shared" si="36"/>
        <v>0.000033</v>
      </c>
      <c r="AI33" s="3"/>
      <c r="AJ33" s="224"/>
      <c r="AK33" s="171"/>
      <c r="AL33" s="171"/>
      <c r="AM33" s="88" t="str">
        <f t="shared" si="37"/>
        <v>#REF!</v>
      </c>
      <c r="AN33" s="3"/>
      <c r="AO33" s="224"/>
      <c r="AP33" s="171"/>
      <c r="AQ33" s="171"/>
      <c r="AR33" s="88" t="str">
        <f t="shared" si="38"/>
        <v>#REF!</v>
      </c>
      <c r="AS33" s="3"/>
      <c r="AT33" s="224"/>
      <c r="AU33" s="171"/>
      <c r="AV33" s="171"/>
      <c r="AW33" s="88">
        <f t="shared" si="39"/>
        <v>53.66666667</v>
      </c>
    </row>
    <row r="34" ht="15.75" customHeight="1">
      <c r="A34" s="24">
        <v>31.0</v>
      </c>
      <c r="B34" s="24" t="s">
        <v>1265</v>
      </c>
      <c r="C34" s="24" t="s">
        <v>1265</v>
      </c>
      <c r="D34" s="132" t="s">
        <v>75</v>
      </c>
      <c r="E34" s="132">
        <v>8.0</v>
      </c>
      <c r="F34" s="132">
        <v>9.0</v>
      </c>
      <c r="G34" s="132">
        <v>16.0</v>
      </c>
      <c r="H34" s="132">
        <v>16.0</v>
      </c>
      <c r="J34" s="171">
        <f t="array" ref="J34">IFERROR(INDEX(VBDhistory1!$U$8:$U$307,MATCH(VBDgames!$C34,VBDhistory1!$B$8:$B$307,0))+ROW()/10000000,0)</f>
        <v>0</v>
      </c>
      <c r="K34" s="171">
        <f t="array" ref="K34">IFERROR(INDEX(VBDhistory2!$U$8:$U$307,MATCH(VBDgames!$C34,VBDhistory2!$B$8:$B$307,0))+ROW()/10000000,0)</f>
        <v>0</v>
      </c>
      <c r="L34" s="171">
        <f t="array" ref="L34">IFERROR(INDEX(VBDhistory3!$U$8:$U$307,MATCH(VBDgames!$C34,VBDhistory3!$B$8:$B$307,0))+ROW()/10000000,0)</f>
        <v>0</v>
      </c>
      <c r="M34" s="171">
        <f t="array" ref="M34">IFERROR(INDEX(VBDhistory4!$U$8:$U$307,MATCH(VBDgames!$C34,VBDhistory4!$B$8:$B$307,0))+ROW()/10000000,0)</f>
        <v>0</v>
      </c>
      <c r="N34" s="171"/>
      <c r="O34" s="171" t="str">
        <f t="shared" ref="O34:R34" si="86">$D34&amp;"-"&amp;RANK(J34,J$4:J$150,0)</f>
        <v>QB-1</v>
      </c>
      <c r="P34" s="171" t="str">
        <f t="shared" si="86"/>
        <v>QB-1</v>
      </c>
      <c r="Q34" s="171" t="str">
        <f t="shared" si="86"/>
        <v>QB-1</v>
      </c>
      <c r="R34" s="171" t="str">
        <f t="shared" si="86"/>
        <v>QB-1</v>
      </c>
      <c r="T34" s="95" t="str">
        <f t="shared" si="32"/>
        <v>QB-18</v>
      </c>
      <c r="U34" s="3">
        <v>18.0</v>
      </c>
      <c r="V34" s="3" t="s">
        <v>75</v>
      </c>
      <c r="W34" s="95">
        <f t="shared" ref="W34:Y34" si="87">IFERROR(INDEX(E$4:E$150,MATCH($T34,P$4:P$150,0)),0)</f>
        <v>0</v>
      </c>
      <c r="X34" s="3">
        <f t="shared" si="87"/>
        <v>0</v>
      </c>
      <c r="Y34" s="3">
        <f t="shared" si="87"/>
        <v>0</v>
      </c>
      <c r="Z34" s="3"/>
      <c r="AA34" s="3">
        <f t="shared" si="34"/>
        <v>0</v>
      </c>
      <c r="AB34" s="88">
        <f t="shared" si="42"/>
        <v>13.33333333</v>
      </c>
      <c r="AC34" s="3"/>
      <c r="AD34" s="95">
        <f t="shared" ref="AD34:AG34" si="88">IFERROR(INDEX(J$4:J$150,MATCH($T34,O$4:O$150,0)),0)</f>
        <v>0</v>
      </c>
      <c r="AE34" s="3">
        <f t="shared" si="88"/>
        <v>0</v>
      </c>
      <c r="AF34" s="3">
        <f t="shared" si="88"/>
        <v>0</v>
      </c>
      <c r="AG34" s="3">
        <f t="shared" si="88"/>
        <v>0</v>
      </c>
      <c r="AH34" s="88">
        <f t="shared" si="36"/>
        <v>0.000034</v>
      </c>
      <c r="AI34" s="3"/>
      <c r="AJ34" s="224"/>
      <c r="AK34" s="171"/>
      <c r="AL34" s="171"/>
      <c r="AM34" s="88" t="str">
        <f t="shared" si="37"/>
        <v>#REF!</v>
      </c>
      <c r="AN34" s="3"/>
      <c r="AO34" s="224"/>
      <c r="AP34" s="171"/>
      <c r="AQ34" s="171"/>
      <c r="AR34" s="88" t="str">
        <f t="shared" si="38"/>
        <v>#REF!</v>
      </c>
      <c r="AS34" s="3"/>
      <c r="AT34" s="224"/>
      <c r="AU34" s="171"/>
      <c r="AV34" s="171"/>
      <c r="AW34" s="88">
        <f t="shared" si="39"/>
        <v>53.66666667</v>
      </c>
    </row>
    <row r="35" ht="15.75" customHeight="1">
      <c r="A35" s="24">
        <v>32.0</v>
      </c>
      <c r="B35" s="24" t="s">
        <v>927</v>
      </c>
      <c r="C35" s="24" t="s">
        <v>927</v>
      </c>
      <c r="D35" s="132" t="s">
        <v>75</v>
      </c>
      <c r="E35" s="132">
        <v>10.0</v>
      </c>
      <c r="F35" s="132"/>
      <c r="G35" s="132"/>
      <c r="H35" s="132"/>
      <c r="J35" s="171">
        <f t="array" ref="J35">IFERROR(INDEX(VBDhistory1!$U$8:$U$307,MATCH(VBDgames!$C35,VBDhistory1!$B$8:$B$307,0))+ROW()/10000000,0)</f>
        <v>0</v>
      </c>
      <c r="K35" s="171">
        <f t="array" ref="K35">IFERROR(INDEX(VBDhistory2!$U$8:$U$307,MATCH(VBDgames!$C35,VBDhistory2!$B$8:$B$307,0))+ROW()/10000000,0)</f>
        <v>0</v>
      </c>
      <c r="L35" s="171">
        <f t="array" ref="L35">IFERROR(INDEX(VBDhistory3!$U$8:$U$307,MATCH(VBDgames!$C35,VBDhistory3!$B$8:$B$307,0))+ROW()/10000000,0)</f>
        <v>0</v>
      </c>
      <c r="M35" s="171">
        <f t="array" ref="M35">IFERROR(INDEX(VBDhistory4!$U$8:$U$307,MATCH(VBDgames!$C35,VBDhistory4!$B$8:$B$307,0))+ROW()/10000000,0)</f>
        <v>0</v>
      </c>
      <c r="N35" s="171"/>
      <c r="O35" s="171" t="str">
        <f t="shared" ref="O35:R35" si="89">$D35&amp;"-"&amp;RANK(J35,J$4:J$150,0)</f>
        <v>QB-1</v>
      </c>
      <c r="P35" s="171" t="str">
        <f t="shared" si="89"/>
        <v>QB-1</v>
      </c>
      <c r="Q35" s="171" t="str">
        <f t="shared" si="89"/>
        <v>QB-1</v>
      </c>
      <c r="R35" s="171" t="str">
        <f t="shared" si="89"/>
        <v>QB-1</v>
      </c>
      <c r="T35" s="95" t="str">
        <f t="shared" si="32"/>
        <v>QB-19</v>
      </c>
      <c r="U35" s="3">
        <v>19.0</v>
      </c>
      <c r="V35" s="3" t="s">
        <v>75</v>
      </c>
      <c r="W35" s="95">
        <f t="shared" ref="W35:Y35" si="90">IFERROR(INDEX(E$4:E$150,MATCH($T35,P$4:P$150,0)),0)</f>
        <v>0</v>
      </c>
      <c r="X35" s="3">
        <f t="shared" si="90"/>
        <v>0</v>
      </c>
      <c r="Y35" s="3">
        <f t="shared" si="90"/>
        <v>0</v>
      </c>
      <c r="Z35" s="3"/>
      <c r="AA35" s="3">
        <f t="shared" si="34"/>
        <v>0</v>
      </c>
      <c r="AB35" s="88">
        <f t="shared" si="42"/>
        <v>13.33333333</v>
      </c>
      <c r="AC35" s="3"/>
      <c r="AD35" s="95">
        <f t="shared" ref="AD35:AG35" si="91">IFERROR(INDEX(J$4:J$150,MATCH($T35,O$4:O$150,0)),0)</f>
        <v>0</v>
      </c>
      <c r="AE35" s="3">
        <f t="shared" si="91"/>
        <v>0</v>
      </c>
      <c r="AF35" s="3">
        <f t="shared" si="91"/>
        <v>0</v>
      </c>
      <c r="AG35" s="3">
        <f t="shared" si="91"/>
        <v>0</v>
      </c>
      <c r="AH35" s="88">
        <f t="shared" si="36"/>
        <v>0.000035</v>
      </c>
      <c r="AI35" s="3"/>
      <c r="AJ35" s="224"/>
      <c r="AK35" s="171"/>
      <c r="AL35" s="171"/>
      <c r="AM35" s="88" t="str">
        <f t="shared" si="37"/>
        <v>#REF!</v>
      </c>
      <c r="AN35" s="3"/>
      <c r="AO35" s="224"/>
      <c r="AP35" s="171"/>
      <c r="AQ35" s="171"/>
      <c r="AR35" s="88" t="str">
        <f t="shared" si="38"/>
        <v>#REF!</v>
      </c>
      <c r="AS35" s="3"/>
      <c r="AT35" s="224"/>
      <c r="AU35" s="171"/>
      <c r="AV35" s="171"/>
      <c r="AW35" s="88">
        <f t="shared" si="39"/>
        <v>53.66666667</v>
      </c>
    </row>
    <row r="36" ht="15.75" customHeight="1">
      <c r="A36" s="24">
        <v>33.0</v>
      </c>
      <c r="B36" s="24" t="s">
        <v>929</v>
      </c>
      <c r="C36" s="24" t="s">
        <v>929</v>
      </c>
      <c r="D36" s="132" t="s">
        <v>75</v>
      </c>
      <c r="E36" s="132">
        <v>9.0</v>
      </c>
      <c r="F36" s="132">
        <v>16.0</v>
      </c>
      <c r="G36" s="132">
        <v>15.0</v>
      </c>
      <c r="H36" s="132">
        <v>9.0</v>
      </c>
      <c r="J36" s="171">
        <f t="array" ref="J36">IFERROR(INDEX(VBDhistory1!$U$8:$U$307,MATCH(VBDgames!$C36,VBDhistory1!$B$8:$B$307,0))+ROW()/10000000,0)</f>
        <v>0</v>
      </c>
      <c r="K36" s="171">
        <f t="array" ref="K36">IFERROR(INDEX(VBDhistory2!$U$8:$U$307,MATCH(VBDgames!$C36,VBDhistory2!$B$8:$B$307,0))+ROW()/10000000,0)</f>
        <v>0</v>
      </c>
      <c r="L36" s="171">
        <f t="array" ref="L36">IFERROR(INDEX(VBDhistory3!$U$8:$U$307,MATCH(VBDgames!$C36,VBDhistory3!$B$8:$B$307,0))+ROW()/10000000,0)</f>
        <v>0</v>
      </c>
      <c r="M36" s="171">
        <f t="array" ref="M36">IFERROR(INDEX(VBDhistory4!$U$8:$U$307,MATCH(VBDgames!$C36,VBDhistory4!$B$8:$B$307,0))+ROW()/10000000,0)</f>
        <v>0</v>
      </c>
      <c r="N36" s="171"/>
      <c r="O36" s="171" t="str">
        <f t="shared" ref="O36:R36" si="92">$D36&amp;"-"&amp;RANK(J36,J$4:J$150,0)</f>
        <v>QB-1</v>
      </c>
      <c r="P36" s="171" t="str">
        <f t="shared" si="92"/>
        <v>QB-1</v>
      </c>
      <c r="Q36" s="171" t="str">
        <f t="shared" si="92"/>
        <v>QB-1</v>
      </c>
      <c r="R36" s="171" t="str">
        <f t="shared" si="92"/>
        <v>QB-1</v>
      </c>
      <c r="T36" s="95" t="str">
        <f t="shared" si="32"/>
        <v>QB-20</v>
      </c>
      <c r="U36" s="3">
        <v>20.0</v>
      </c>
      <c r="V36" s="3" t="s">
        <v>75</v>
      </c>
      <c r="W36" s="95">
        <f t="shared" ref="W36:Y36" si="93">IFERROR(INDEX(E$4:E$150,MATCH($T36,P$4:P$150,0)),0)</f>
        <v>0</v>
      </c>
      <c r="X36" s="3">
        <f t="shared" si="93"/>
        <v>0</v>
      </c>
      <c r="Y36" s="3">
        <f t="shared" si="93"/>
        <v>0</v>
      </c>
      <c r="Z36" s="3"/>
      <c r="AA36" s="3">
        <f t="shared" si="34"/>
        <v>0</v>
      </c>
      <c r="AB36" s="88">
        <f t="shared" si="42"/>
        <v>13.33333333</v>
      </c>
      <c r="AC36" s="3"/>
      <c r="AD36" s="95">
        <f t="shared" ref="AD36:AG36" si="94">IFERROR(INDEX(J$4:J$150,MATCH($T36,O$4:O$150,0)),0)</f>
        <v>0</v>
      </c>
      <c r="AE36" s="3">
        <f t="shared" si="94"/>
        <v>0</v>
      </c>
      <c r="AF36" s="3">
        <f t="shared" si="94"/>
        <v>0</v>
      </c>
      <c r="AG36" s="3">
        <f t="shared" si="94"/>
        <v>0</v>
      </c>
      <c r="AH36" s="88">
        <f t="shared" si="36"/>
        <v>0.000036</v>
      </c>
      <c r="AI36" s="3"/>
      <c r="AJ36" s="224"/>
      <c r="AK36" s="171"/>
      <c r="AL36" s="171"/>
      <c r="AM36" s="88" t="str">
        <f t="shared" si="37"/>
        <v>#REF!</v>
      </c>
      <c r="AN36" s="3"/>
      <c r="AO36" s="224"/>
      <c r="AP36" s="171"/>
      <c r="AQ36" s="171"/>
      <c r="AR36" s="88" t="str">
        <f t="shared" si="38"/>
        <v>#REF!</v>
      </c>
      <c r="AS36" s="3"/>
      <c r="AT36" s="224"/>
      <c r="AU36" s="171"/>
      <c r="AV36" s="171"/>
      <c r="AW36" s="88">
        <f t="shared" si="39"/>
        <v>53.66666667</v>
      </c>
    </row>
    <row r="37" ht="15.75" customHeight="1">
      <c r="A37" s="24">
        <v>34.0</v>
      </c>
      <c r="B37" s="24" t="s">
        <v>849</v>
      </c>
      <c r="C37" s="24" t="s">
        <v>310</v>
      </c>
      <c r="D37" s="132" t="s">
        <v>75</v>
      </c>
      <c r="E37" s="132">
        <v>9.0</v>
      </c>
      <c r="F37" s="132"/>
      <c r="G37" s="132"/>
      <c r="H37" s="132"/>
      <c r="J37" s="171">
        <f t="array" ref="J37">IFERROR(INDEX(VBDhistory1!$U$8:$U$307,MATCH(VBDgames!$C37,VBDhistory1!$B$8:$B$307,0))+ROW()/10000000,0)</f>
        <v>0</v>
      </c>
      <c r="K37" s="171">
        <f t="array" ref="K37">IFERROR(INDEX(VBDhistory2!$U$8:$U$307,MATCH(VBDgames!$C37,VBDhistory2!$B$8:$B$307,0))+ROW()/10000000,0)</f>
        <v>0</v>
      </c>
      <c r="L37" s="171">
        <f t="array" ref="L37">IFERROR(INDEX(VBDhistory3!$U$8:$U$307,MATCH(VBDgames!$C37,VBDhistory3!$B$8:$B$307,0))+ROW()/10000000,0)</f>
        <v>0</v>
      </c>
      <c r="M37" s="171">
        <f t="array" ref="M37">IFERROR(INDEX(VBDhistory4!$U$8:$U$307,MATCH(VBDgames!$C37,VBDhistory4!$B$8:$B$307,0))+ROW()/10000000,0)</f>
        <v>0</v>
      </c>
      <c r="N37" s="171"/>
      <c r="O37" s="171" t="str">
        <f t="shared" ref="O37:R37" si="95">$D37&amp;"-"&amp;RANK(J37,J$4:J$150,0)</f>
        <v>QB-1</v>
      </c>
      <c r="P37" s="171" t="str">
        <f t="shared" si="95"/>
        <v>QB-1</v>
      </c>
      <c r="Q37" s="171" t="str">
        <f t="shared" si="95"/>
        <v>QB-1</v>
      </c>
      <c r="R37" s="171" t="str">
        <f t="shared" si="95"/>
        <v>QB-1</v>
      </c>
      <c r="T37" s="95" t="str">
        <f t="shared" si="32"/>
        <v>QB-21</v>
      </c>
      <c r="U37" s="3">
        <v>21.0</v>
      </c>
      <c r="V37" s="3" t="s">
        <v>75</v>
      </c>
      <c r="W37" s="95">
        <f t="shared" ref="W37:Y37" si="96">IFERROR(INDEX(E$4:E$150,MATCH($T37,P$4:P$150,0)),0)</f>
        <v>0</v>
      </c>
      <c r="X37" s="3">
        <f t="shared" si="96"/>
        <v>0</v>
      </c>
      <c r="Y37" s="3">
        <f t="shared" si="96"/>
        <v>0</v>
      </c>
      <c r="Z37" s="3"/>
      <c r="AA37" s="3">
        <f t="shared" si="34"/>
        <v>0</v>
      </c>
      <c r="AB37" s="88">
        <f t="shared" si="42"/>
        <v>13.33333333</v>
      </c>
      <c r="AC37" s="3"/>
      <c r="AD37" s="95">
        <f t="shared" ref="AD37:AG37" si="97">IFERROR(INDEX(J$4:J$150,MATCH($T37,O$4:O$150,0)),0)</f>
        <v>0</v>
      </c>
      <c r="AE37" s="3">
        <f t="shared" si="97"/>
        <v>0</v>
      </c>
      <c r="AF37" s="3">
        <f t="shared" si="97"/>
        <v>0</v>
      </c>
      <c r="AG37" s="3">
        <f t="shared" si="97"/>
        <v>0</v>
      </c>
      <c r="AH37" s="88">
        <f t="shared" si="36"/>
        <v>0.000037</v>
      </c>
      <c r="AI37" s="3"/>
      <c r="AJ37" s="224"/>
      <c r="AK37" s="171"/>
      <c r="AL37" s="171"/>
      <c r="AM37" s="88" t="str">
        <f t="shared" si="37"/>
        <v>#REF!</v>
      </c>
      <c r="AN37" s="3"/>
      <c r="AO37" s="224"/>
      <c r="AP37" s="171"/>
      <c r="AQ37" s="171"/>
      <c r="AR37" s="88" t="str">
        <f t="shared" si="38"/>
        <v>#REF!</v>
      </c>
      <c r="AS37" s="3"/>
      <c r="AT37" s="224"/>
      <c r="AU37" s="171"/>
      <c r="AV37" s="171"/>
      <c r="AW37" s="88">
        <f t="shared" si="39"/>
        <v>53.66666667</v>
      </c>
    </row>
    <row r="38" ht="15.75" customHeight="1">
      <c r="A38" s="24">
        <v>35.0</v>
      </c>
      <c r="B38" s="24" t="s">
        <v>238</v>
      </c>
      <c r="C38" s="24" t="s">
        <v>238</v>
      </c>
      <c r="D38" s="132" t="s">
        <v>75</v>
      </c>
      <c r="E38" s="132">
        <v>6.0</v>
      </c>
      <c r="F38" s="132">
        <v>1.0</v>
      </c>
      <c r="G38" s="132">
        <v>0.0</v>
      </c>
      <c r="H38" s="132"/>
      <c r="J38" s="171">
        <f t="array" ref="J38">IFERROR(INDEX(VBDhistory1!$U$8:$U$307,MATCH(VBDgames!$C38,VBDhistory1!$B$8:$B$307,0))+ROW()/10000000,0)</f>
        <v>0</v>
      </c>
      <c r="K38" s="171">
        <f t="array" ref="K38">IFERROR(INDEX(VBDhistory2!$U$8:$U$307,MATCH(VBDgames!$C38,VBDhistory2!$B$8:$B$307,0))+ROW()/10000000,0)</f>
        <v>0</v>
      </c>
      <c r="L38" s="171">
        <f t="array" ref="L38">IFERROR(INDEX(VBDhistory3!$U$8:$U$307,MATCH(VBDgames!$C38,VBDhistory3!$B$8:$B$307,0))+ROW()/10000000,0)</f>
        <v>0</v>
      </c>
      <c r="M38" s="171">
        <f t="array" ref="M38">IFERROR(INDEX(VBDhistory4!$U$8:$U$307,MATCH(VBDgames!$C38,VBDhistory4!$B$8:$B$307,0))+ROW()/10000000,0)</f>
        <v>0</v>
      </c>
      <c r="N38" s="171"/>
      <c r="O38" s="171" t="str">
        <f t="shared" ref="O38:R38" si="98">$D38&amp;"-"&amp;RANK(J38,J$4:J$150,0)</f>
        <v>QB-1</v>
      </c>
      <c r="P38" s="171" t="str">
        <f t="shared" si="98"/>
        <v>QB-1</v>
      </c>
      <c r="Q38" s="171" t="str">
        <f t="shared" si="98"/>
        <v>QB-1</v>
      </c>
      <c r="R38" s="171" t="str">
        <f t="shared" si="98"/>
        <v>QB-1</v>
      </c>
      <c r="T38" s="95" t="str">
        <f t="shared" si="32"/>
        <v>QB-22</v>
      </c>
      <c r="U38" s="3">
        <v>22.0</v>
      </c>
      <c r="V38" s="3" t="s">
        <v>75</v>
      </c>
      <c r="W38" s="95">
        <f t="shared" ref="W38:Y38" si="99">IFERROR(INDEX(E$4:E$150,MATCH($T38,P$4:P$150,0)),0)</f>
        <v>0</v>
      </c>
      <c r="X38" s="3">
        <f t="shared" si="99"/>
        <v>0</v>
      </c>
      <c r="Y38" s="3">
        <f t="shared" si="99"/>
        <v>0</v>
      </c>
      <c r="Z38" s="3"/>
      <c r="AA38" s="3">
        <f t="shared" si="34"/>
        <v>0</v>
      </c>
      <c r="AB38" s="88">
        <f t="shared" si="42"/>
        <v>13.33333333</v>
      </c>
      <c r="AC38" s="3"/>
      <c r="AD38" s="95">
        <f t="shared" ref="AD38:AG38" si="100">IFERROR(INDEX(J$4:J$150,MATCH($T38,O$4:O$150,0)),0)</f>
        <v>0</v>
      </c>
      <c r="AE38" s="3">
        <f t="shared" si="100"/>
        <v>0</v>
      </c>
      <c r="AF38" s="3">
        <f t="shared" si="100"/>
        <v>0</v>
      </c>
      <c r="AG38" s="3">
        <f t="shared" si="100"/>
        <v>0</v>
      </c>
      <c r="AH38" s="88">
        <f t="shared" si="36"/>
        <v>0.000038</v>
      </c>
      <c r="AI38" s="3"/>
      <c r="AJ38" s="224"/>
      <c r="AK38" s="171"/>
      <c r="AL38" s="171"/>
      <c r="AM38" s="88" t="str">
        <f t="shared" si="37"/>
        <v>#REF!</v>
      </c>
      <c r="AN38" s="3"/>
      <c r="AO38" s="224"/>
      <c r="AP38" s="171"/>
      <c r="AQ38" s="171"/>
      <c r="AR38" s="88" t="str">
        <f t="shared" si="38"/>
        <v>#REF!</v>
      </c>
      <c r="AS38" s="3"/>
      <c r="AT38" s="224"/>
      <c r="AU38" s="171"/>
      <c r="AV38" s="171"/>
      <c r="AW38" s="88">
        <f t="shared" si="39"/>
        <v>53.66666667</v>
      </c>
    </row>
    <row r="39" ht="15.75" customHeight="1">
      <c r="A39" s="24">
        <v>36.0</v>
      </c>
      <c r="B39" s="24" t="s">
        <v>1443</v>
      </c>
      <c r="C39" s="24" t="s">
        <v>1443</v>
      </c>
      <c r="D39" s="132" t="s">
        <v>75</v>
      </c>
      <c r="E39" s="132">
        <v>8.0</v>
      </c>
      <c r="F39" s="132"/>
      <c r="G39" s="132"/>
      <c r="H39" s="132"/>
      <c r="J39" s="171">
        <f t="array" ref="J39">IFERROR(INDEX(VBDhistory1!$U$8:$U$307,MATCH(VBDgames!$C39,VBDhistory1!$B$8:$B$307,0))+ROW()/10000000,0)</f>
        <v>0</v>
      </c>
      <c r="K39" s="171">
        <f t="array" ref="K39">IFERROR(INDEX(VBDhistory2!$U$8:$U$307,MATCH(VBDgames!$C39,VBDhistory2!$B$8:$B$307,0))+ROW()/10000000,0)</f>
        <v>0</v>
      </c>
      <c r="L39" s="171">
        <f t="array" ref="L39">IFERROR(INDEX(VBDhistory3!$U$8:$U$307,MATCH(VBDgames!$C39,VBDhistory3!$B$8:$B$307,0))+ROW()/10000000,0)</f>
        <v>0</v>
      </c>
      <c r="M39" s="171">
        <f t="array" ref="M39">IFERROR(INDEX(VBDhistory4!$U$8:$U$307,MATCH(VBDgames!$C39,VBDhistory4!$B$8:$B$307,0))+ROW()/10000000,0)</f>
        <v>0</v>
      </c>
      <c r="N39" s="171"/>
      <c r="O39" s="171" t="str">
        <f t="shared" ref="O39:R39" si="101">$D39&amp;"-"&amp;RANK(J39,J$4:J$150,0)</f>
        <v>QB-1</v>
      </c>
      <c r="P39" s="171" t="str">
        <f t="shared" si="101"/>
        <v>QB-1</v>
      </c>
      <c r="Q39" s="171" t="str">
        <f t="shared" si="101"/>
        <v>QB-1</v>
      </c>
      <c r="R39" s="171" t="str">
        <f t="shared" si="101"/>
        <v>QB-1</v>
      </c>
      <c r="T39" s="95" t="str">
        <f t="shared" si="32"/>
        <v>QB-23</v>
      </c>
      <c r="U39" s="3">
        <v>23.0</v>
      </c>
      <c r="V39" s="3" t="s">
        <v>75</v>
      </c>
      <c r="W39" s="95">
        <f t="shared" ref="W39:Y39" si="102">IFERROR(INDEX(E$4:E$150,MATCH($T39,P$4:P$150,0)),0)</f>
        <v>0</v>
      </c>
      <c r="X39" s="3">
        <f t="shared" si="102"/>
        <v>0</v>
      </c>
      <c r="Y39" s="3">
        <f t="shared" si="102"/>
        <v>0</v>
      </c>
      <c r="Z39" s="3"/>
      <c r="AA39" s="3">
        <f t="shared" si="34"/>
        <v>0</v>
      </c>
      <c r="AB39" s="88">
        <f t="shared" si="42"/>
        <v>13.33333333</v>
      </c>
      <c r="AC39" s="3"/>
      <c r="AD39" s="95">
        <f t="shared" ref="AD39:AG39" si="103">IFERROR(INDEX(J$4:J$150,MATCH($T39,O$4:O$150,0)),0)</f>
        <v>0</v>
      </c>
      <c r="AE39" s="3">
        <f t="shared" si="103"/>
        <v>0</v>
      </c>
      <c r="AF39" s="3">
        <f t="shared" si="103"/>
        <v>0</v>
      </c>
      <c r="AG39" s="3">
        <f t="shared" si="103"/>
        <v>0</v>
      </c>
      <c r="AH39" s="88">
        <f t="shared" si="36"/>
        <v>0.000039</v>
      </c>
      <c r="AI39" s="3"/>
      <c r="AJ39" s="224"/>
      <c r="AK39" s="171"/>
      <c r="AL39" s="171"/>
      <c r="AM39" s="88" t="str">
        <f t="shared" si="37"/>
        <v>#REF!</v>
      </c>
      <c r="AN39" s="3"/>
      <c r="AO39" s="224"/>
      <c r="AP39" s="171"/>
      <c r="AQ39" s="171"/>
      <c r="AR39" s="88" t="str">
        <f t="shared" si="38"/>
        <v>#REF!</v>
      </c>
      <c r="AS39" s="3"/>
      <c r="AT39" s="224"/>
      <c r="AU39" s="171"/>
      <c r="AV39" s="171"/>
      <c r="AW39" s="88">
        <f t="shared" si="39"/>
        <v>53.66666667</v>
      </c>
    </row>
    <row r="40" ht="15.75" customHeight="1">
      <c r="A40" s="24">
        <v>37.0</v>
      </c>
      <c r="B40" s="24" t="s">
        <v>431</v>
      </c>
      <c r="C40" s="24" t="s">
        <v>431</v>
      </c>
      <c r="D40" s="132" t="s">
        <v>75</v>
      </c>
      <c r="E40" s="132">
        <v>6.0</v>
      </c>
      <c r="F40" s="132">
        <v>14.0</v>
      </c>
      <c r="G40" s="132">
        <v>15.0</v>
      </c>
      <c r="H40" s="132">
        <v>15.0</v>
      </c>
      <c r="J40" s="171">
        <f t="array" ref="J40">IFERROR(INDEX(VBDhistory1!$U$8:$U$307,MATCH(VBDgames!$C40,VBDhistory1!$B$8:$B$307,0))+ROW()/10000000,0)</f>
        <v>0</v>
      </c>
      <c r="K40" s="171">
        <f t="array" ref="K40">IFERROR(INDEX(VBDhistory2!$U$8:$U$307,MATCH(VBDgames!$C40,VBDhistory2!$B$8:$B$307,0))+ROW()/10000000,0)</f>
        <v>0</v>
      </c>
      <c r="L40" s="171">
        <f t="array" ref="L40">IFERROR(INDEX(VBDhistory3!$U$8:$U$307,MATCH(VBDgames!$C40,VBDhistory3!$B$8:$B$307,0))+ROW()/10000000,0)</f>
        <v>0</v>
      </c>
      <c r="M40" s="171">
        <f t="array" ref="M40">IFERROR(INDEX(VBDhistory4!$U$8:$U$307,MATCH(VBDgames!$C40,VBDhistory4!$B$8:$B$307,0))+ROW()/10000000,0)</f>
        <v>0</v>
      </c>
      <c r="N40" s="171"/>
      <c r="O40" s="171" t="str">
        <f t="shared" ref="O40:R40" si="104">$D40&amp;"-"&amp;RANK(J40,J$4:J$150,0)</f>
        <v>QB-1</v>
      </c>
      <c r="P40" s="171" t="str">
        <f t="shared" si="104"/>
        <v>QB-1</v>
      </c>
      <c r="Q40" s="171" t="str">
        <f t="shared" si="104"/>
        <v>QB-1</v>
      </c>
      <c r="R40" s="171" t="str">
        <f t="shared" si="104"/>
        <v>QB-1</v>
      </c>
      <c r="T40" s="95" t="str">
        <f t="shared" si="32"/>
        <v>QB-24</v>
      </c>
      <c r="U40" s="3">
        <v>24.0</v>
      </c>
      <c r="V40" s="3" t="s">
        <v>75</v>
      </c>
      <c r="W40" s="95">
        <f t="shared" ref="W40:Y40" si="105">IFERROR(INDEX(E$4:E$150,MATCH($T40,P$4:P$150,0)),0)</f>
        <v>0</v>
      </c>
      <c r="X40" s="3">
        <f t="shared" si="105"/>
        <v>0</v>
      </c>
      <c r="Y40" s="3">
        <f t="shared" si="105"/>
        <v>0</v>
      </c>
      <c r="Z40" s="3"/>
      <c r="AA40" s="3">
        <f t="shared" si="34"/>
        <v>0</v>
      </c>
      <c r="AB40" s="88">
        <f t="shared" si="42"/>
        <v>13.33333333</v>
      </c>
      <c r="AC40" s="3"/>
      <c r="AD40" s="95">
        <f t="shared" ref="AD40:AG40" si="106">IFERROR(INDEX(J$4:J$150,MATCH($T40,O$4:O$150,0)),0)</f>
        <v>0</v>
      </c>
      <c r="AE40" s="3">
        <f t="shared" si="106"/>
        <v>0</v>
      </c>
      <c r="AF40" s="3">
        <f t="shared" si="106"/>
        <v>0</v>
      </c>
      <c r="AG40" s="3">
        <f t="shared" si="106"/>
        <v>0</v>
      </c>
      <c r="AH40" s="88">
        <f t="shared" si="36"/>
        <v>0.00004</v>
      </c>
      <c r="AI40" s="3"/>
      <c r="AJ40" s="224"/>
      <c r="AK40" s="171"/>
      <c r="AL40" s="171"/>
      <c r="AM40" s="88" t="str">
        <f t="shared" si="37"/>
        <v>#REF!</v>
      </c>
      <c r="AN40" s="3"/>
      <c r="AO40" s="224"/>
      <c r="AP40" s="171"/>
      <c r="AQ40" s="171"/>
      <c r="AR40" s="88" t="str">
        <f t="shared" si="38"/>
        <v>#REF!</v>
      </c>
      <c r="AS40" s="3"/>
      <c r="AT40" s="224"/>
      <c r="AU40" s="171"/>
      <c r="AV40" s="171"/>
      <c r="AW40" s="88">
        <f t="shared" si="39"/>
        <v>53.66666667</v>
      </c>
    </row>
    <row r="41" ht="15.75" customHeight="1">
      <c r="A41" s="24">
        <v>38.0</v>
      </c>
      <c r="B41" s="24" t="s">
        <v>1441</v>
      </c>
      <c r="C41" s="24" t="s">
        <v>1441</v>
      </c>
      <c r="D41" s="132" t="s">
        <v>75</v>
      </c>
      <c r="E41" s="132">
        <v>5.0</v>
      </c>
      <c r="F41" s="132"/>
      <c r="G41" s="132"/>
      <c r="H41" s="132"/>
      <c r="J41" s="171">
        <f t="array" ref="J41">IFERROR(INDEX(VBDhistory1!$U$8:$U$307,MATCH(VBDgames!$C41,VBDhistory1!$B$8:$B$307,0))+ROW()/10000000,0)</f>
        <v>0</v>
      </c>
      <c r="K41" s="171">
        <f t="array" ref="K41">IFERROR(INDEX(VBDhistory2!$U$8:$U$307,MATCH(VBDgames!$C41,VBDhistory2!$B$8:$B$307,0))+ROW()/10000000,0)</f>
        <v>0</v>
      </c>
      <c r="L41" s="171">
        <f t="array" ref="L41">IFERROR(INDEX(VBDhistory3!$U$8:$U$307,MATCH(VBDgames!$C41,VBDhistory3!$B$8:$B$307,0))+ROW()/10000000,0)</f>
        <v>0</v>
      </c>
      <c r="M41" s="171">
        <f t="array" ref="M41">IFERROR(INDEX(VBDhistory4!$U$8:$U$307,MATCH(VBDgames!$C41,VBDhistory4!$B$8:$B$307,0))+ROW()/10000000,0)</f>
        <v>0</v>
      </c>
      <c r="N41" s="171"/>
      <c r="O41" s="171" t="str">
        <f t="shared" ref="O41:R41" si="107">$D41&amp;"-"&amp;RANK(J41,J$4:J$150,0)</f>
        <v>QB-1</v>
      </c>
      <c r="P41" s="171" t="str">
        <f t="shared" si="107"/>
        <v>QB-1</v>
      </c>
      <c r="Q41" s="171" t="str">
        <f t="shared" si="107"/>
        <v>QB-1</v>
      </c>
      <c r="R41" s="171" t="str">
        <f t="shared" si="107"/>
        <v>QB-1</v>
      </c>
      <c r="T41" s="95" t="str">
        <f t="shared" si="32"/>
        <v>QB-25</v>
      </c>
      <c r="U41" s="3">
        <v>25.0</v>
      </c>
      <c r="V41" s="3" t="s">
        <v>75</v>
      </c>
      <c r="W41" s="95">
        <f t="shared" ref="W41:Y41" si="108">IFERROR(INDEX(E$4:E$150,MATCH($T41,P$4:P$150,0)),0)</f>
        <v>0</v>
      </c>
      <c r="X41" s="3">
        <f t="shared" si="108"/>
        <v>0</v>
      </c>
      <c r="Y41" s="3">
        <f t="shared" si="108"/>
        <v>0</v>
      </c>
      <c r="Z41" s="3"/>
      <c r="AA41" s="3">
        <f t="shared" si="34"/>
        <v>0</v>
      </c>
      <c r="AB41" s="88">
        <f t="shared" si="42"/>
        <v>13.33333333</v>
      </c>
      <c r="AC41" s="3"/>
      <c r="AD41" s="95">
        <f t="shared" ref="AD41:AG41" si="109">IFERROR(INDEX(J$4:J$150,MATCH($T41,O$4:O$150,0)),0)</f>
        <v>0</v>
      </c>
      <c r="AE41" s="3">
        <f t="shared" si="109"/>
        <v>0</v>
      </c>
      <c r="AF41" s="3">
        <f t="shared" si="109"/>
        <v>0</v>
      </c>
      <c r="AG41" s="3">
        <f t="shared" si="109"/>
        <v>0</v>
      </c>
      <c r="AH41" s="88">
        <f t="shared" si="36"/>
        <v>0.000041</v>
      </c>
      <c r="AI41" s="3"/>
      <c r="AJ41" s="224"/>
      <c r="AK41" s="171"/>
      <c r="AL41" s="171"/>
      <c r="AM41" s="88" t="str">
        <f t="shared" si="37"/>
        <v>#REF!</v>
      </c>
      <c r="AN41" s="3"/>
      <c r="AO41" s="224"/>
      <c r="AP41" s="171"/>
      <c r="AQ41" s="171"/>
      <c r="AR41" s="88" t="str">
        <f t="shared" si="38"/>
        <v>#REF!</v>
      </c>
      <c r="AS41" s="3"/>
      <c r="AT41" s="224"/>
      <c r="AU41" s="171"/>
      <c r="AV41" s="171"/>
      <c r="AW41" s="88">
        <f t="shared" si="39"/>
        <v>53.66666667</v>
      </c>
    </row>
    <row r="42" ht="15.75" customHeight="1">
      <c r="A42" s="24">
        <v>39.0</v>
      </c>
      <c r="B42" s="24" t="s">
        <v>230</v>
      </c>
      <c r="C42" s="24" t="s">
        <v>230</v>
      </c>
      <c r="D42" s="132" t="s">
        <v>75</v>
      </c>
      <c r="E42" s="132">
        <v>5.0</v>
      </c>
      <c r="F42" s="132"/>
      <c r="G42" s="132"/>
      <c r="H42" s="132"/>
      <c r="J42" s="171">
        <f t="array" ref="J42">IFERROR(INDEX(VBDhistory1!$U$8:$U$307,MATCH(VBDgames!$C42,VBDhistory1!$B$8:$B$307,0))+ROW()/10000000,0)</f>
        <v>0</v>
      </c>
      <c r="K42" s="171">
        <f t="array" ref="K42">IFERROR(INDEX(VBDhistory2!$U$8:$U$307,MATCH(VBDgames!$C42,VBDhistory2!$B$8:$B$307,0))+ROW()/10000000,0)</f>
        <v>0</v>
      </c>
      <c r="L42" s="171">
        <f t="array" ref="L42">IFERROR(INDEX(VBDhistory3!$U$8:$U$307,MATCH(VBDgames!$C42,VBDhistory3!$B$8:$B$307,0))+ROW()/10000000,0)</f>
        <v>0</v>
      </c>
      <c r="M42" s="171">
        <f t="array" ref="M42">IFERROR(INDEX(VBDhistory4!$U$8:$U$307,MATCH(VBDgames!$C42,VBDhistory4!$B$8:$B$307,0))+ROW()/10000000,0)</f>
        <v>0</v>
      </c>
      <c r="N42" s="171"/>
      <c r="O42" s="171" t="str">
        <f t="shared" ref="O42:R42" si="110">$D42&amp;"-"&amp;RANK(J42,J$4:J$150,0)</f>
        <v>QB-1</v>
      </c>
      <c r="P42" s="171" t="str">
        <f t="shared" si="110"/>
        <v>QB-1</v>
      </c>
      <c r="Q42" s="171" t="str">
        <f t="shared" si="110"/>
        <v>QB-1</v>
      </c>
      <c r="R42" s="171" t="str">
        <f t="shared" si="110"/>
        <v>QB-1</v>
      </c>
      <c r="T42" s="95" t="str">
        <f t="shared" si="32"/>
        <v>QB-26</v>
      </c>
      <c r="U42" s="3">
        <v>26.0</v>
      </c>
      <c r="V42" s="3" t="s">
        <v>75</v>
      </c>
      <c r="W42" s="95">
        <f t="shared" ref="W42:Y42" si="111">IFERROR(INDEX(E$4:E$150,MATCH($T42,P$4:P$150,0)),0)</f>
        <v>0</v>
      </c>
      <c r="X42" s="3">
        <f t="shared" si="111"/>
        <v>0</v>
      </c>
      <c r="Y42" s="3">
        <f t="shared" si="111"/>
        <v>0</v>
      </c>
      <c r="Z42" s="3"/>
      <c r="AA42" s="3">
        <f t="shared" si="34"/>
        <v>0</v>
      </c>
      <c r="AB42" s="88">
        <f t="shared" si="42"/>
        <v>13.33333333</v>
      </c>
      <c r="AC42" s="3"/>
      <c r="AD42" s="95">
        <f t="shared" ref="AD42:AG42" si="112">IFERROR(INDEX(J$4:J$150,MATCH($T42,O$4:O$150,0)),0)</f>
        <v>0</v>
      </c>
      <c r="AE42" s="3">
        <f t="shared" si="112"/>
        <v>0</v>
      </c>
      <c r="AF42" s="3">
        <f t="shared" si="112"/>
        <v>0</v>
      </c>
      <c r="AG42" s="3">
        <f t="shared" si="112"/>
        <v>0</v>
      </c>
      <c r="AH42" s="88">
        <f t="shared" si="36"/>
        <v>0.000042</v>
      </c>
      <c r="AI42" s="3"/>
      <c r="AJ42" s="224"/>
      <c r="AK42" s="171"/>
      <c r="AL42" s="171"/>
      <c r="AM42" s="88" t="str">
        <f t="shared" si="37"/>
        <v>#REF!</v>
      </c>
      <c r="AN42" s="3"/>
      <c r="AO42" s="224"/>
      <c r="AP42" s="171"/>
      <c r="AQ42" s="171"/>
      <c r="AR42" s="88" t="str">
        <f t="shared" si="38"/>
        <v>#REF!</v>
      </c>
      <c r="AS42" s="3"/>
      <c r="AT42" s="224"/>
      <c r="AU42" s="171"/>
      <c r="AV42" s="171"/>
      <c r="AW42" s="88">
        <f t="shared" si="39"/>
        <v>53.66666667</v>
      </c>
    </row>
    <row r="43" ht="15.75" customHeight="1">
      <c r="A43" s="24">
        <v>40.0</v>
      </c>
      <c r="B43" s="24" t="s">
        <v>2032</v>
      </c>
      <c r="C43" s="24" t="s">
        <v>2032</v>
      </c>
      <c r="D43" s="132" t="s">
        <v>75</v>
      </c>
      <c r="E43" s="132">
        <v>4.0</v>
      </c>
      <c r="F43" s="132">
        <v>16.0</v>
      </c>
      <c r="G43" s="132">
        <v>15.0</v>
      </c>
      <c r="H43" s="132">
        <v>16.0</v>
      </c>
      <c r="J43" s="171">
        <f t="array" ref="J43">IFERROR(INDEX(VBDhistory1!$U$8:$U$307,MATCH(VBDgames!$C43,VBDhistory1!$B$8:$B$307,0))+ROW()/10000000,0)</f>
        <v>0</v>
      </c>
      <c r="K43" s="171">
        <f t="array" ref="K43">IFERROR(INDEX(VBDhistory2!$U$8:$U$307,MATCH(VBDgames!$C43,VBDhistory2!$B$8:$B$307,0))+ROW()/10000000,0)</f>
        <v>0</v>
      </c>
      <c r="L43" s="171">
        <f t="array" ref="L43">IFERROR(INDEX(VBDhistory3!$U$8:$U$307,MATCH(VBDgames!$C43,VBDhistory3!$B$8:$B$307,0))+ROW()/10000000,0)</f>
        <v>0</v>
      </c>
      <c r="M43" s="171">
        <f t="array" ref="M43">IFERROR(INDEX(VBDhistory4!$U$8:$U$307,MATCH(VBDgames!$C43,VBDhistory4!$B$8:$B$307,0))+ROW()/10000000,0)</f>
        <v>0</v>
      </c>
      <c r="N43" s="171"/>
      <c r="O43" s="171" t="str">
        <f t="shared" ref="O43:R43" si="113">$D43&amp;"-"&amp;RANK(J43,J$4:J$150,0)</f>
        <v>QB-1</v>
      </c>
      <c r="P43" s="171" t="str">
        <f t="shared" si="113"/>
        <v>QB-1</v>
      </c>
      <c r="Q43" s="171" t="str">
        <f t="shared" si="113"/>
        <v>QB-1</v>
      </c>
      <c r="R43" s="171" t="str">
        <f t="shared" si="113"/>
        <v>QB-1</v>
      </c>
      <c r="T43" s="95" t="str">
        <f t="shared" si="32"/>
        <v>QB-27</v>
      </c>
      <c r="U43" s="3">
        <v>27.0</v>
      </c>
      <c r="V43" s="3" t="s">
        <v>75</v>
      </c>
      <c r="W43" s="95">
        <f t="shared" ref="W43:Y43" si="114">IFERROR(INDEX(E$4:E$150,MATCH($T43,P$4:P$150,0)),0)</f>
        <v>0</v>
      </c>
      <c r="X43" s="3">
        <f t="shared" si="114"/>
        <v>0</v>
      </c>
      <c r="Y43" s="3">
        <f t="shared" si="114"/>
        <v>0</v>
      </c>
      <c r="Z43" s="3"/>
      <c r="AA43" s="3">
        <f t="shared" si="34"/>
        <v>0</v>
      </c>
      <c r="AB43" s="88">
        <f t="shared" si="42"/>
        <v>13.33333333</v>
      </c>
      <c r="AC43" s="3"/>
      <c r="AD43" s="95">
        <f t="shared" ref="AD43:AG43" si="115">IFERROR(INDEX(J$4:J$150,MATCH($T43,O$4:O$150,0)),0)</f>
        <v>0</v>
      </c>
      <c r="AE43" s="3">
        <f t="shared" si="115"/>
        <v>0</v>
      </c>
      <c r="AF43" s="3">
        <f t="shared" si="115"/>
        <v>0</v>
      </c>
      <c r="AG43" s="3">
        <f t="shared" si="115"/>
        <v>0</v>
      </c>
      <c r="AH43" s="88">
        <f t="shared" si="36"/>
        <v>0.000043</v>
      </c>
      <c r="AI43" s="3"/>
      <c r="AJ43" s="224"/>
      <c r="AK43" s="171"/>
      <c r="AL43" s="171"/>
      <c r="AM43" s="88" t="str">
        <f t="shared" si="37"/>
        <v>#REF!</v>
      </c>
      <c r="AN43" s="3"/>
      <c r="AO43" s="224"/>
      <c r="AP43" s="171"/>
      <c r="AQ43" s="171"/>
      <c r="AR43" s="88" t="str">
        <f t="shared" si="38"/>
        <v>#REF!</v>
      </c>
      <c r="AS43" s="3"/>
      <c r="AT43" s="224"/>
      <c r="AU43" s="171"/>
      <c r="AV43" s="171"/>
      <c r="AW43" s="88">
        <f t="shared" si="39"/>
        <v>53.66666667</v>
      </c>
    </row>
    <row r="44" ht="15.75" customHeight="1">
      <c r="A44" s="24">
        <v>41.0</v>
      </c>
      <c r="B44" s="24" t="s">
        <v>411</v>
      </c>
      <c r="C44" s="24" t="s">
        <v>411</v>
      </c>
      <c r="D44" s="132" t="s">
        <v>75</v>
      </c>
      <c r="E44" s="132">
        <v>8.0</v>
      </c>
      <c r="F44" s="132">
        <v>5.0</v>
      </c>
      <c r="G44" s="132">
        <v>0.0</v>
      </c>
      <c r="H44" s="132"/>
      <c r="J44" s="171">
        <f t="array" ref="J44">IFERROR(INDEX(VBDhistory1!$U$8:$U$307,MATCH(VBDgames!$C44,VBDhistory1!$B$8:$B$307,0))+ROW()/10000000,0)</f>
        <v>0</v>
      </c>
      <c r="K44" s="171">
        <f t="array" ref="K44">IFERROR(INDEX(VBDhistory2!$U$8:$U$307,MATCH(VBDgames!$C44,VBDhistory2!$B$8:$B$307,0))+ROW()/10000000,0)</f>
        <v>0</v>
      </c>
      <c r="L44" s="171">
        <f t="array" ref="L44">IFERROR(INDEX(VBDhistory3!$U$8:$U$307,MATCH(VBDgames!$C44,VBDhistory3!$B$8:$B$307,0))+ROW()/10000000,0)</f>
        <v>0</v>
      </c>
      <c r="M44" s="171">
        <f t="array" ref="M44">IFERROR(INDEX(VBDhistory4!$U$8:$U$307,MATCH(VBDgames!$C44,VBDhistory4!$B$8:$B$307,0))+ROW()/10000000,0)</f>
        <v>0</v>
      </c>
      <c r="N44" s="171"/>
      <c r="O44" s="171" t="str">
        <f t="shared" ref="O44:R44" si="116">$D44&amp;"-"&amp;RANK(J44,J$4:J$150,0)</f>
        <v>QB-1</v>
      </c>
      <c r="P44" s="171" t="str">
        <f t="shared" si="116"/>
        <v>QB-1</v>
      </c>
      <c r="Q44" s="171" t="str">
        <f t="shared" si="116"/>
        <v>QB-1</v>
      </c>
      <c r="R44" s="171" t="str">
        <f t="shared" si="116"/>
        <v>QB-1</v>
      </c>
      <c r="T44" s="95" t="str">
        <f t="shared" si="32"/>
        <v>QB-28</v>
      </c>
      <c r="U44" s="3">
        <v>28.0</v>
      </c>
      <c r="V44" s="3" t="s">
        <v>75</v>
      </c>
      <c r="W44" s="95">
        <f t="shared" ref="W44:Y44" si="117">IFERROR(INDEX(E$4:E$150,MATCH($T44,P$4:P$150,0)),0)</f>
        <v>0</v>
      </c>
      <c r="X44" s="3">
        <f t="shared" si="117"/>
        <v>0</v>
      </c>
      <c r="Y44" s="3">
        <f t="shared" si="117"/>
        <v>0</v>
      </c>
      <c r="Z44" s="3"/>
      <c r="AA44" s="3">
        <f t="shared" si="34"/>
        <v>0</v>
      </c>
      <c r="AB44" s="88">
        <f t="shared" si="42"/>
        <v>13.33333333</v>
      </c>
      <c r="AC44" s="3"/>
      <c r="AD44" s="95">
        <f t="shared" ref="AD44:AG44" si="118">IFERROR(INDEX(J$4:J$150,MATCH($T44,O$4:O$150,0)),0)</f>
        <v>0</v>
      </c>
      <c r="AE44" s="3">
        <f t="shared" si="118"/>
        <v>0</v>
      </c>
      <c r="AF44" s="3">
        <f t="shared" si="118"/>
        <v>0</v>
      </c>
      <c r="AG44" s="3">
        <f t="shared" si="118"/>
        <v>0</v>
      </c>
      <c r="AH44" s="88">
        <f t="shared" si="36"/>
        <v>0.000044</v>
      </c>
      <c r="AI44" s="3"/>
      <c r="AJ44" s="224"/>
      <c r="AK44" s="171"/>
      <c r="AL44" s="171"/>
      <c r="AM44" s="88" t="str">
        <f t="shared" si="37"/>
        <v>#REF!</v>
      </c>
      <c r="AN44" s="3"/>
      <c r="AO44" s="224"/>
      <c r="AP44" s="171"/>
      <c r="AQ44" s="171"/>
      <c r="AR44" s="88" t="str">
        <f t="shared" si="38"/>
        <v>#REF!</v>
      </c>
      <c r="AS44" s="3"/>
      <c r="AT44" s="224"/>
      <c r="AU44" s="171"/>
      <c r="AV44" s="171"/>
      <c r="AW44" s="88">
        <f t="shared" si="39"/>
        <v>53.66666667</v>
      </c>
    </row>
    <row r="45" ht="15.75" customHeight="1">
      <c r="A45" s="24">
        <v>42.0</v>
      </c>
      <c r="B45" s="24" t="s">
        <v>1192</v>
      </c>
      <c r="C45" s="24" t="s">
        <v>1192</v>
      </c>
      <c r="D45" s="132" t="s">
        <v>75</v>
      </c>
      <c r="E45" s="132">
        <v>3.0</v>
      </c>
      <c r="F45" s="132">
        <v>6.0</v>
      </c>
      <c r="G45" s="132"/>
      <c r="H45" s="132"/>
      <c r="J45" s="171">
        <f t="array" ref="J45">IFERROR(INDEX(VBDhistory1!$U$8:$U$307,MATCH(VBDgames!$C45,VBDhistory1!$B$8:$B$307,0))+ROW()/10000000,0)</f>
        <v>0</v>
      </c>
      <c r="K45" s="171">
        <f t="array" ref="K45">IFERROR(INDEX(VBDhistory2!$U$8:$U$307,MATCH(VBDgames!$C45,VBDhistory2!$B$8:$B$307,0))+ROW()/10000000,0)</f>
        <v>0</v>
      </c>
      <c r="L45" s="171">
        <f t="array" ref="L45">IFERROR(INDEX(VBDhistory3!$U$8:$U$307,MATCH(VBDgames!$C45,VBDhistory3!$B$8:$B$307,0))+ROW()/10000000,0)</f>
        <v>0</v>
      </c>
      <c r="M45" s="171">
        <f t="array" ref="M45">IFERROR(INDEX(VBDhistory4!$U$8:$U$307,MATCH(VBDgames!$C45,VBDhistory4!$B$8:$B$307,0))+ROW()/10000000,0)</f>
        <v>0</v>
      </c>
      <c r="N45" s="171"/>
      <c r="O45" s="171" t="str">
        <f t="shared" ref="O45:R45" si="119">$D45&amp;"-"&amp;RANK(J45,J$4:J$150,0)</f>
        <v>QB-1</v>
      </c>
      <c r="P45" s="171" t="str">
        <f t="shared" si="119"/>
        <v>QB-1</v>
      </c>
      <c r="Q45" s="171" t="str">
        <f t="shared" si="119"/>
        <v>QB-1</v>
      </c>
      <c r="R45" s="171" t="str">
        <f t="shared" si="119"/>
        <v>QB-1</v>
      </c>
      <c r="T45" s="95" t="str">
        <f t="shared" si="32"/>
        <v>QB-29</v>
      </c>
      <c r="U45" s="3">
        <v>29.0</v>
      </c>
      <c r="V45" s="3" t="s">
        <v>75</v>
      </c>
      <c r="W45" s="95">
        <f t="shared" ref="W45:Y45" si="120">IFERROR(INDEX(E$4:E$150,MATCH($T45,P$4:P$150,0)),0)</f>
        <v>0</v>
      </c>
      <c r="X45" s="3">
        <f t="shared" si="120"/>
        <v>0</v>
      </c>
      <c r="Y45" s="3">
        <f t="shared" si="120"/>
        <v>0</v>
      </c>
      <c r="Z45" s="3"/>
      <c r="AA45" s="3">
        <f t="shared" si="34"/>
        <v>0</v>
      </c>
      <c r="AB45" s="88">
        <f t="shared" si="42"/>
        <v>13.33333333</v>
      </c>
      <c r="AC45" s="3"/>
      <c r="AD45" s="95">
        <f t="shared" ref="AD45:AG45" si="121">IFERROR(INDEX(J$4:J$150,MATCH($T45,O$4:O$150,0)),0)</f>
        <v>0</v>
      </c>
      <c r="AE45" s="3">
        <f t="shared" si="121"/>
        <v>0</v>
      </c>
      <c r="AF45" s="3">
        <f t="shared" si="121"/>
        <v>0</v>
      </c>
      <c r="AG45" s="3">
        <f t="shared" si="121"/>
        <v>0</v>
      </c>
      <c r="AH45" s="88">
        <f t="shared" si="36"/>
        <v>0.000045</v>
      </c>
      <c r="AI45" s="3"/>
      <c r="AJ45" s="224"/>
      <c r="AK45" s="171"/>
      <c r="AL45" s="171"/>
      <c r="AM45" s="88" t="str">
        <f t="shared" si="37"/>
        <v>#REF!</v>
      </c>
      <c r="AN45" s="3"/>
      <c r="AO45" s="224"/>
      <c r="AP45" s="171"/>
      <c r="AQ45" s="171"/>
      <c r="AR45" s="88" t="str">
        <f t="shared" si="38"/>
        <v>#REF!</v>
      </c>
      <c r="AS45" s="3"/>
      <c r="AT45" s="224"/>
      <c r="AU45" s="171"/>
      <c r="AV45" s="171"/>
      <c r="AW45" s="88">
        <f t="shared" si="39"/>
        <v>53.66666667</v>
      </c>
    </row>
    <row r="46" ht="15.75" customHeight="1">
      <c r="A46" s="24">
        <v>43.0</v>
      </c>
      <c r="B46" s="24" t="s">
        <v>1470</v>
      </c>
      <c r="C46" s="24" t="s">
        <v>1470</v>
      </c>
      <c r="D46" s="132" t="s">
        <v>75</v>
      </c>
      <c r="E46" s="132">
        <v>4.0</v>
      </c>
      <c r="F46" s="132">
        <v>13.0</v>
      </c>
      <c r="G46" s="132"/>
      <c r="H46" s="132"/>
      <c r="J46" s="171">
        <f t="array" ref="J46">IFERROR(INDEX(VBDhistory1!$U$8:$U$307,MATCH(VBDgames!$C46,VBDhistory1!$B$8:$B$307,0))+ROW()/10000000,0)</f>
        <v>0</v>
      </c>
      <c r="K46" s="171">
        <f t="array" ref="K46">IFERROR(INDEX(VBDhistory2!$U$8:$U$307,MATCH(VBDgames!$C46,VBDhistory2!$B$8:$B$307,0))+ROW()/10000000,0)</f>
        <v>0</v>
      </c>
      <c r="L46" s="171">
        <f t="array" ref="L46">IFERROR(INDEX(VBDhistory3!$U$8:$U$307,MATCH(VBDgames!$C46,VBDhistory3!$B$8:$B$307,0))+ROW()/10000000,0)</f>
        <v>0</v>
      </c>
      <c r="M46" s="171">
        <f t="array" ref="M46">IFERROR(INDEX(VBDhistory4!$U$8:$U$307,MATCH(VBDgames!$C46,VBDhistory4!$B$8:$B$307,0))+ROW()/10000000,0)</f>
        <v>0</v>
      </c>
      <c r="N46" s="171"/>
      <c r="O46" s="171" t="str">
        <f t="shared" ref="O46:R46" si="122">$D46&amp;"-"&amp;RANK(J46,J$4:J$150,0)</f>
        <v>QB-1</v>
      </c>
      <c r="P46" s="171" t="str">
        <f t="shared" si="122"/>
        <v>QB-1</v>
      </c>
      <c r="Q46" s="171" t="str">
        <f t="shared" si="122"/>
        <v>QB-1</v>
      </c>
      <c r="R46" s="171" t="str">
        <f t="shared" si="122"/>
        <v>QB-1</v>
      </c>
      <c r="T46" s="95" t="str">
        <f t="shared" si="32"/>
        <v>QB-30</v>
      </c>
      <c r="U46" s="3">
        <v>30.0</v>
      </c>
      <c r="V46" s="3" t="s">
        <v>75</v>
      </c>
      <c r="W46" s="95">
        <f t="shared" ref="W46:Y46" si="123">IFERROR(INDEX(E$4:E$150,MATCH($T46,P$4:P$150,0)),0)</f>
        <v>0</v>
      </c>
      <c r="X46" s="3">
        <f t="shared" si="123"/>
        <v>0</v>
      </c>
      <c r="Y46" s="3">
        <f t="shared" si="123"/>
        <v>0</v>
      </c>
      <c r="Z46" s="3"/>
      <c r="AA46" s="3">
        <f t="shared" si="34"/>
        <v>0</v>
      </c>
      <c r="AB46" s="88">
        <f t="shared" si="42"/>
        <v>13.33333333</v>
      </c>
      <c r="AC46" s="3"/>
      <c r="AD46" s="95">
        <f t="shared" ref="AD46:AG46" si="124">IFERROR(INDEX(J$4:J$150,MATCH($T46,O$4:O$150,0)),0)</f>
        <v>0</v>
      </c>
      <c r="AE46" s="3">
        <f t="shared" si="124"/>
        <v>0</v>
      </c>
      <c r="AF46" s="3">
        <f t="shared" si="124"/>
        <v>0</v>
      </c>
      <c r="AG46" s="3">
        <f t="shared" si="124"/>
        <v>0</v>
      </c>
      <c r="AH46" s="88">
        <f t="shared" si="36"/>
        <v>0.000046</v>
      </c>
      <c r="AI46" s="3"/>
      <c r="AJ46" s="224"/>
      <c r="AK46" s="171"/>
      <c r="AL46" s="171"/>
      <c r="AM46" s="88" t="str">
        <f t="shared" si="37"/>
        <v>#REF!</v>
      </c>
      <c r="AN46" s="3"/>
      <c r="AO46" s="224"/>
      <c r="AP46" s="171"/>
      <c r="AQ46" s="171"/>
      <c r="AR46" s="88" t="str">
        <f t="shared" si="38"/>
        <v>#REF!</v>
      </c>
      <c r="AS46" s="3"/>
      <c r="AT46" s="224"/>
      <c r="AU46" s="171"/>
      <c r="AV46" s="171"/>
      <c r="AW46" s="88">
        <f t="shared" si="39"/>
        <v>53.66666667</v>
      </c>
    </row>
    <row r="47" ht="15.75" customHeight="1">
      <c r="A47" s="24">
        <v>44.0</v>
      </c>
      <c r="B47" s="24" t="s">
        <v>1196</v>
      </c>
      <c r="C47" s="24" t="s">
        <v>1196</v>
      </c>
      <c r="D47" s="132" t="s">
        <v>75</v>
      </c>
      <c r="E47" s="132">
        <v>3.0</v>
      </c>
      <c r="F47" s="132"/>
      <c r="G47" s="132"/>
      <c r="H47" s="132"/>
      <c r="J47" s="171">
        <f t="array" ref="J47">IFERROR(INDEX(VBDhistory1!$U$8:$U$307,MATCH(VBDgames!$C47,VBDhistory1!$B$8:$B$307,0))+ROW()/10000000,0)</f>
        <v>0</v>
      </c>
      <c r="K47" s="171">
        <f t="array" ref="K47">IFERROR(INDEX(VBDhistory2!$U$8:$U$307,MATCH(VBDgames!$C47,VBDhistory2!$B$8:$B$307,0))+ROW()/10000000,0)</f>
        <v>0</v>
      </c>
      <c r="L47" s="171">
        <f t="array" ref="L47">IFERROR(INDEX(VBDhistory3!$U$8:$U$307,MATCH(VBDgames!$C47,VBDhistory3!$B$8:$B$307,0))+ROW()/10000000,0)</f>
        <v>0</v>
      </c>
      <c r="M47" s="171">
        <f t="array" ref="M47">IFERROR(INDEX(VBDhistory4!$U$8:$U$307,MATCH(VBDgames!$C47,VBDhistory4!$B$8:$B$307,0))+ROW()/10000000,0)</f>
        <v>0</v>
      </c>
      <c r="N47" s="171"/>
      <c r="O47" s="171" t="str">
        <f t="shared" ref="O47:R47" si="125">$D47&amp;"-"&amp;RANK(J47,J$4:J$150,0)</f>
        <v>QB-1</v>
      </c>
      <c r="P47" s="171" t="str">
        <f t="shared" si="125"/>
        <v>QB-1</v>
      </c>
      <c r="Q47" s="171" t="str">
        <f t="shared" si="125"/>
        <v>QB-1</v>
      </c>
      <c r="R47" s="171" t="str">
        <f t="shared" si="125"/>
        <v>QB-1</v>
      </c>
      <c r="T47" s="95" t="str">
        <f t="shared" si="32"/>
        <v>QB-31</v>
      </c>
      <c r="U47" s="3">
        <v>31.0</v>
      </c>
      <c r="V47" s="3" t="s">
        <v>75</v>
      </c>
      <c r="W47" s="95">
        <f t="shared" ref="W47:Y47" si="126">IFERROR(INDEX(E$4:E$150,MATCH($T47,P$4:P$150,0)),0)</f>
        <v>0</v>
      </c>
      <c r="X47" s="3">
        <f t="shared" si="126"/>
        <v>0</v>
      </c>
      <c r="Y47" s="3">
        <f t="shared" si="126"/>
        <v>0</v>
      </c>
      <c r="Z47" s="3"/>
      <c r="AA47" s="3">
        <f t="shared" si="34"/>
        <v>0</v>
      </c>
      <c r="AB47" s="88">
        <f t="shared" si="42"/>
        <v>13.33333333</v>
      </c>
      <c r="AC47" s="3"/>
      <c r="AD47" s="95">
        <f t="shared" ref="AD47:AG47" si="127">IFERROR(INDEX(J$4:J$150,MATCH($T47,O$4:O$150,0)),0)</f>
        <v>0</v>
      </c>
      <c r="AE47" s="3">
        <f t="shared" si="127"/>
        <v>0</v>
      </c>
      <c r="AF47" s="3">
        <f t="shared" si="127"/>
        <v>0</v>
      </c>
      <c r="AG47" s="3">
        <f t="shared" si="127"/>
        <v>0</v>
      </c>
      <c r="AH47" s="88">
        <f t="shared" si="36"/>
        <v>0.000047</v>
      </c>
      <c r="AI47" s="3"/>
      <c r="AJ47" s="224"/>
      <c r="AK47" s="171"/>
      <c r="AL47" s="171"/>
      <c r="AM47" s="88" t="str">
        <f t="shared" si="37"/>
        <v>#REF!</v>
      </c>
      <c r="AN47" s="3"/>
      <c r="AO47" s="224"/>
      <c r="AP47" s="171"/>
      <c r="AQ47" s="171"/>
      <c r="AR47" s="88" t="str">
        <f t="shared" si="38"/>
        <v>#REF!</v>
      </c>
      <c r="AS47" s="3"/>
      <c r="AT47" s="224"/>
      <c r="AU47" s="171"/>
      <c r="AV47" s="171"/>
      <c r="AW47" s="88">
        <f t="shared" si="39"/>
        <v>53.66666667</v>
      </c>
    </row>
    <row r="48" ht="15.75" customHeight="1">
      <c r="A48" s="24">
        <v>45.0</v>
      </c>
      <c r="B48" s="24" t="s">
        <v>342</v>
      </c>
      <c r="C48" s="24" t="s">
        <v>342</v>
      </c>
      <c r="D48" s="132" t="s">
        <v>75</v>
      </c>
      <c r="E48" s="132">
        <v>3.0</v>
      </c>
      <c r="F48" s="132">
        <v>5.0</v>
      </c>
      <c r="G48" s="132">
        <v>5.0</v>
      </c>
      <c r="H48" s="132">
        <v>2.0</v>
      </c>
      <c r="J48" s="171">
        <f t="array" ref="J48">IFERROR(INDEX(VBDhistory1!$U$8:$U$307,MATCH(VBDgames!$C48,VBDhistory1!$B$8:$B$307,0))+ROW()/10000000,0)</f>
        <v>0</v>
      </c>
      <c r="K48" s="171">
        <f t="array" ref="K48">IFERROR(INDEX(VBDhistory2!$U$8:$U$307,MATCH(VBDgames!$C48,VBDhistory2!$B$8:$B$307,0))+ROW()/10000000,0)</f>
        <v>0</v>
      </c>
      <c r="L48" s="171">
        <f t="array" ref="L48">IFERROR(INDEX(VBDhistory3!$U$8:$U$307,MATCH(VBDgames!$C48,VBDhistory3!$B$8:$B$307,0))+ROW()/10000000,0)</f>
        <v>0</v>
      </c>
      <c r="M48" s="171">
        <f t="array" ref="M48">IFERROR(INDEX(VBDhistory4!$U$8:$U$307,MATCH(VBDgames!$C48,VBDhistory4!$B$8:$B$307,0))+ROW()/10000000,0)</f>
        <v>0</v>
      </c>
      <c r="N48" s="171"/>
      <c r="O48" s="171" t="str">
        <f t="shared" ref="O48:R48" si="128">$D48&amp;"-"&amp;RANK(J48,J$4:J$150,0)</f>
        <v>QB-1</v>
      </c>
      <c r="P48" s="171" t="str">
        <f t="shared" si="128"/>
        <v>QB-1</v>
      </c>
      <c r="Q48" s="171" t="str">
        <f t="shared" si="128"/>
        <v>QB-1</v>
      </c>
      <c r="R48" s="171" t="str">
        <f t="shared" si="128"/>
        <v>QB-1</v>
      </c>
      <c r="T48" s="95" t="str">
        <f t="shared" si="32"/>
        <v>QB-32</v>
      </c>
      <c r="U48" s="3">
        <v>32.0</v>
      </c>
      <c r="V48" s="3" t="s">
        <v>75</v>
      </c>
      <c r="W48" s="95">
        <f t="shared" ref="W48:Y48" si="129">IFERROR(INDEX(E$4:E$150,MATCH($T48,P$4:P$150,0)),0)</f>
        <v>0</v>
      </c>
      <c r="X48" s="3">
        <f t="shared" si="129"/>
        <v>0</v>
      </c>
      <c r="Y48" s="3">
        <f t="shared" si="129"/>
        <v>0</v>
      </c>
      <c r="Z48" s="3"/>
      <c r="AA48" s="3">
        <f t="shared" si="34"/>
        <v>0</v>
      </c>
      <c r="AB48" s="88">
        <f t="shared" si="42"/>
        <v>13.33333333</v>
      </c>
      <c r="AC48" s="3"/>
      <c r="AD48" s="95">
        <f t="shared" ref="AD48:AG48" si="130">IFERROR(INDEX(J$4:J$150,MATCH($T48,O$4:O$150,0)),0)</f>
        <v>0</v>
      </c>
      <c r="AE48" s="3">
        <f t="shared" si="130"/>
        <v>0</v>
      </c>
      <c r="AF48" s="3">
        <f t="shared" si="130"/>
        <v>0</v>
      </c>
      <c r="AG48" s="3">
        <f t="shared" si="130"/>
        <v>0</v>
      </c>
      <c r="AH48" s="88">
        <f t="shared" si="36"/>
        <v>0.000048</v>
      </c>
      <c r="AI48" s="3"/>
      <c r="AJ48" s="224"/>
      <c r="AK48" s="171"/>
      <c r="AL48" s="171"/>
      <c r="AM48" s="88" t="str">
        <f t="shared" si="37"/>
        <v>#REF!</v>
      </c>
      <c r="AN48" s="3"/>
      <c r="AO48" s="224"/>
      <c r="AP48" s="171"/>
      <c r="AQ48" s="171"/>
      <c r="AR48" s="88" t="str">
        <f t="shared" si="38"/>
        <v>#REF!</v>
      </c>
      <c r="AS48" s="3"/>
      <c r="AT48" s="224"/>
      <c r="AU48" s="171"/>
      <c r="AV48" s="171"/>
      <c r="AW48" s="88">
        <f t="shared" si="39"/>
        <v>53.66666667</v>
      </c>
    </row>
    <row r="49" ht="15.75" customHeight="1">
      <c r="A49" s="24">
        <v>46.0</v>
      </c>
      <c r="B49" s="24" t="s">
        <v>1452</v>
      </c>
      <c r="C49" s="24" t="s">
        <v>1452</v>
      </c>
      <c r="D49" s="132" t="s">
        <v>75</v>
      </c>
      <c r="E49" s="132">
        <v>3.0</v>
      </c>
      <c r="F49" s="132"/>
      <c r="G49" s="132"/>
      <c r="H49" s="132"/>
      <c r="J49" s="171">
        <f t="array" ref="J49">IFERROR(INDEX(VBDhistory1!$U$8:$U$307,MATCH(VBDgames!$C49,VBDhistory1!$B$8:$B$307,0))+ROW()/10000000,0)</f>
        <v>0</v>
      </c>
      <c r="K49" s="171">
        <f t="array" ref="K49">IFERROR(INDEX(VBDhistory2!$U$8:$U$307,MATCH(VBDgames!$C49,VBDhistory2!$B$8:$B$307,0))+ROW()/10000000,0)</f>
        <v>0</v>
      </c>
      <c r="L49" s="171">
        <f t="array" ref="L49">IFERROR(INDEX(VBDhistory3!$U$8:$U$307,MATCH(VBDgames!$C49,VBDhistory3!$B$8:$B$307,0))+ROW()/10000000,0)</f>
        <v>0</v>
      </c>
      <c r="M49" s="171">
        <f t="array" ref="M49">IFERROR(INDEX(VBDhistory4!$U$8:$U$307,MATCH(VBDgames!$C49,VBDhistory4!$B$8:$B$307,0))+ROW()/10000000,0)</f>
        <v>0</v>
      </c>
      <c r="N49" s="171"/>
      <c r="O49" s="171" t="str">
        <f t="shared" ref="O49:R49" si="131">$D49&amp;"-"&amp;RANK(J49,J$4:J$150,0)</f>
        <v>QB-1</v>
      </c>
      <c r="P49" s="171" t="str">
        <f t="shared" si="131"/>
        <v>QB-1</v>
      </c>
      <c r="Q49" s="171" t="str">
        <f t="shared" si="131"/>
        <v>QB-1</v>
      </c>
      <c r="R49" s="171" t="str">
        <f t="shared" si="131"/>
        <v>QB-1</v>
      </c>
      <c r="T49" s="95" t="str">
        <f t="shared" si="32"/>
        <v>QB-33</v>
      </c>
      <c r="U49" s="3">
        <v>33.0</v>
      </c>
      <c r="V49" s="3" t="s">
        <v>75</v>
      </c>
      <c r="W49" s="95">
        <f t="shared" ref="W49:Y49" si="132">IFERROR(INDEX(E$4:E$150,MATCH($T49,P$4:P$150,0)),0)</f>
        <v>0</v>
      </c>
      <c r="X49" s="3">
        <f t="shared" si="132"/>
        <v>0</v>
      </c>
      <c r="Y49" s="3">
        <f t="shared" si="132"/>
        <v>0</v>
      </c>
      <c r="Z49" s="3"/>
      <c r="AA49" s="3">
        <f t="shared" si="34"/>
        <v>0</v>
      </c>
      <c r="AB49" s="88">
        <f t="shared" si="42"/>
        <v>13.33333333</v>
      </c>
      <c r="AC49" s="3"/>
      <c r="AD49" s="95">
        <f t="shared" ref="AD49:AG49" si="133">IFERROR(INDEX(J$4:J$150,MATCH($T49,O$4:O$150,0)),0)</f>
        <v>0</v>
      </c>
      <c r="AE49" s="3">
        <f t="shared" si="133"/>
        <v>0</v>
      </c>
      <c r="AF49" s="3">
        <f t="shared" si="133"/>
        <v>0</v>
      </c>
      <c r="AG49" s="3">
        <f t="shared" si="133"/>
        <v>0</v>
      </c>
      <c r="AH49" s="88">
        <f t="shared" si="36"/>
        <v>0.000049</v>
      </c>
      <c r="AI49" s="3"/>
      <c r="AJ49" s="224"/>
      <c r="AK49" s="171"/>
      <c r="AL49" s="171"/>
      <c r="AM49" s="88" t="str">
        <f t="shared" si="37"/>
        <v>#REF!</v>
      </c>
      <c r="AN49" s="3"/>
      <c r="AO49" s="224"/>
      <c r="AP49" s="171"/>
      <c r="AQ49" s="171"/>
      <c r="AR49" s="88" t="str">
        <f t="shared" si="38"/>
        <v>#REF!</v>
      </c>
      <c r="AS49" s="3"/>
      <c r="AT49" s="224"/>
      <c r="AU49" s="171"/>
      <c r="AV49" s="171"/>
      <c r="AW49" s="88">
        <f t="shared" si="39"/>
        <v>53.66666667</v>
      </c>
    </row>
    <row r="50" ht="15.75" customHeight="1">
      <c r="A50" s="24">
        <v>47.0</v>
      </c>
      <c r="B50" s="24" t="s">
        <v>4671</v>
      </c>
      <c r="C50" s="24" t="s">
        <v>4671</v>
      </c>
      <c r="D50" s="132" t="s">
        <v>75</v>
      </c>
      <c r="E50" s="132">
        <v>3.0</v>
      </c>
      <c r="F50" s="132"/>
      <c r="G50" s="132">
        <v>4.0</v>
      </c>
      <c r="H50" s="132">
        <v>3.0</v>
      </c>
      <c r="J50" s="171">
        <f t="array" ref="J50">IFERROR(INDEX(VBDhistory1!$U$8:$U$307,MATCH(VBDgames!$C50,VBDhistory1!$B$8:$B$307,0))+ROW()/10000000,0)</f>
        <v>0</v>
      </c>
      <c r="K50" s="171">
        <f t="array" ref="K50">IFERROR(INDEX(VBDhistory2!$U$8:$U$307,MATCH(VBDgames!$C50,VBDhistory2!$B$8:$B$307,0))+ROW()/10000000,0)</f>
        <v>0</v>
      </c>
      <c r="L50" s="171">
        <f t="array" ref="L50">IFERROR(INDEX(VBDhistory3!$U$8:$U$307,MATCH(VBDgames!$C50,VBDhistory3!$B$8:$B$307,0))+ROW()/10000000,0)</f>
        <v>0</v>
      </c>
      <c r="M50" s="171">
        <f t="array" ref="M50">IFERROR(INDEX(VBDhistory4!$U$8:$U$307,MATCH(VBDgames!$C50,VBDhistory4!$B$8:$B$307,0))+ROW()/10000000,0)</f>
        <v>0</v>
      </c>
      <c r="N50" s="171"/>
      <c r="O50" s="171" t="str">
        <f t="shared" ref="O50:R50" si="134">$D50&amp;"-"&amp;RANK(J50,J$4:J$150,0)</f>
        <v>QB-1</v>
      </c>
      <c r="P50" s="171" t="str">
        <f t="shared" si="134"/>
        <v>QB-1</v>
      </c>
      <c r="Q50" s="171" t="str">
        <f t="shared" si="134"/>
        <v>QB-1</v>
      </c>
      <c r="R50" s="171" t="str">
        <f t="shared" si="134"/>
        <v>QB-1</v>
      </c>
      <c r="T50" s="95" t="str">
        <f t="shared" si="32"/>
        <v>QB-34</v>
      </c>
      <c r="U50" s="3">
        <v>34.0</v>
      </c>
      <c r="V50" s="3" t="s">
        <v>75</v>
      </c>
      <c r="W50" s="95">
        <f t="shared" ref="W50:Y50" si="135">IFERROR(INDEX(E$4:E$150,MATCH($T50,P$4:P$150,0)),0)</f>
        <v>0</v>
      </c>
      <c r="X50" s="3">
        <f t="shared" si="135"/>
        <v>0</v>
      </c>
      <c r="Y50" s="3">
        <f t="shared" si="135"/>
        <v>0</v>
      </c>
      <c r="Z50" s="3"/>
      <c r="AA50" s="3">
        <f t="shared" si="34"/>
        <v>0</v>
      </c>
      <c r="AB50" s="88">
        <f t="shared" si="42"/>
        <v>13.33333333</v>
      </c>
      <c r="AC50" s="3"/>
      <c r="AD50" s="95">
        <f t="shared" ref="AD50:AG50" si="136">IFERROR(INDEX(J$4:J$150,MATCH($T50,O$4:O$150,0)),0)</f>
        <v>0</v>
      </c>
      <c r="AE50" s="3">
        <f t="shared" si="136"/>
        <v>0</v>
      </c>
      <c r="AF50" s="3">
        <f t="shared" si="136"/>
        <v>0</v>
      </c>
      <c r="AG50" s="3">
        <f t="shared" si="136"/>
        <v>0</v>
      </c>
      <c r="AH50" s="88">
        <f t="shared" si="36"/>
        <v>0.00005</v>
      </c>
      <c r="AI50" s="3"/>
      <c r="AJ50" s="224"/>
      <c r="AK50" s="171"/>
      <c r="AL50" s="171"/>
      <c r="AM50" s="88" t="str">
        <f t="shared" si="37"/>
        <v>#REF!</v>
      </c>
      <c r="AN50" s="3"/>
      <c r="AO50" s="224"/>
      <c r="AP50" s="171"/>
      <c r="AQ50" s="171"/>
      <c r="AR50" s="88" t="str">
        <f t="shared" si="38"/>
        <v>#REF!</v>
      </c>
      <c r="AS50" s="3"/>
      <c r="AT50" s="224"/>
      <c r="AU50" s="171"/>
      <c r="AV50" s="171"/>
      <c r="AW50" s="88">
        <f t="shared" si="39"/>
        <v>53.66666667</v>
      </c>
    </row>
    <row r="51" ht="15.75" customHeight="1">
      <c r="A51" s="24">
        <v>48.0</v>
      </c>
      <c r="B51" s="24" t="s">
        <v>4672</v>
      </c>
      <c r="C51" s="24" t="s">
        <v>4672</v>
      </c>
      <c r="D51" s="132" t="s">
        <v>75</v>
      </c>
      <c r="E51" s="132">
        <v>3.0</v>
      </c>
      <c r="F51" s="132"/>
      <c r="G51" s="132"/>
      <c r="H51" s="132"/>
      <c r="J51" s="171">
        <f t="array" ref="J51">IFERROR(INDEX(VBDhistory1!$U$8:$U$307,MATCH(VBDgames!$C51,VBDhistory1!$B$8:$B$307,0))+ROW()/10000000,0)</f>
        <v>0</v>
      </c>
      <c r="K51" s="171">
        <f t="array" ref="K51">IFERROR(INDEX(VBDhistory2!$U$8:$U$307,MATCH(VBDgames!$C51,VBDhistory2!$B$8:$B$307,0))+ROW()/10000000,0)</f>
        <v>0</v>
      </c>
      <c r="L51" s="171">
        <f t="array" ref="L51">IFERROR(INDEX(VBDhistory3!$U$8:$U$307,MATCH(VBDgames!$C51,VBDhistory3!$B$8:$B$307,0))+ROW()/10000000,0)</f>
        <v>0</v>
      </c>
      <c r="M51" s="171">
        <f t="array" ref="M51">IFERROR(INDEX(VBDhistory4!$U$8:$U$307,MATCH(VBDgames!$C51,VBDhistory4!$B$8:$B$307,0))+ROW()/10000000,0)</f>
        <v>0</v>
      </c>
      <c r="N51" s="171"/>
      <c r="O51" s="171" t="str">
        <f t="shared" ref="O51:R51" si="137">$D51&amp;"-"&amp;RANK(J51,J$4:J$150,0)</f>
        <v>QB-1</v>
      </c>
      <c r="P51" s="171" t="str">
        <f t="shared" si="137"/>
        <v>QB-1</v>
      </c>
      <c r="Q51" s="171" t="str">
        <f t="shared" si="137"/>
        <v>QB-1</v>
      </c>
      <c r="R51" s="171" t="str">
        <f t="shared" si="137"/>
        <v>QB-1</v>
      </c>
      <c r="T51" s="95" t="str">
        <f t="shared" si="32"/>
        <v>QB-35</v>
      </c>
      <c r="U51" s="3">
        <v>35.0</v>
      </c>
      <c r="V51" s="3" t="s">
        <v>75</v>
      </c>
      <c r="W51" s="95">
        <f t="shared" ref="W51:Y51" si="138">IFERROR(INDEX(E$4:E$150,MATCH($T51,P$4:P$150,0)),0)</f>
        <v>0</v>
      </c>
      <c r="X51" s="3">
        <f t="shared" si="138"/>
        <v>0</v>
      </c>
      <c r="Y51" s="3">
        <f t="shared" si="138"/>
        <v>0</v>
      </c>
      <c r="Z51" s="3"/>
      <c r="AA51" s="3">
        <f t="shared" si="34"/>
        <v>0</v>
      </c>
      <c r="AB51" s="88">
        <f t="shared" si="42"/>
        <v>13.33333333</v>
      </c>
      <c r="AC51" s="3"/>
      <c r="AD51" s="95">
        <f t="shared" ref="AD51:AG51" si="139">IFERROR(INDEX(J$4:J$150,MATCH($T51,O$4:O$150,0)),0)</f>
        <v>0</v>
      </c>
      <c r="AE51" s="3">
        <f t="shared" si="139"/>
        <v>0</v>
      </c>
      <c r="AF51" s="3">
        <f t="shared" si="139"/>
        <v>0</v>
      </c>
      <c r="AG51" s="3">
        <f t="shared" si="139"/>
        <v>0</v>
      </c>
      <c r="AH51" s="88">
        <f t="shared" si="36"/>
        <v>0.000051</v>
      </c>
      <c r="AI51" s="3"/>
      <c r="AJ51" s="224"/>
      <c r="AK51" s="171"/>
      <c r="AL51" s="171"/>
      <c r="AM51" s="88" t="str">
        <f t="shared" si="37"/>
        <v>#REF!</v>
      </c>
      <c r="AN51" s="3"/>
      <c r="AO51" s="224"/>
      <c r="AP51" s="171"/>
      <c r="AQ51" s="171"/>
      <c r="AR51" s="88" t="str">
        <f t="shared" si="38"/>
        <v>#REF!</v>
      </c>
      <c r="AS51" s="3"/>
      <c r="AT51" s="224"/>
      <c r="AU51" s="171"/>
      <c r="AV51" s="171"/>
      <c r="AW51" s="88">
        <f t="shared" si="39"/>
        <v>53.66666667</v>
      </c>
    </row>
    <row r="52" ht="15.75" customHeight="1">
      <c r="A52" s="24">
        <v>49.0</v>
      </c>
      <c r="B52" s="24" t="s">
        <v>188</v>
      </c>
      <c r="C52" s="24" t="s">
        <v>188</v>
      </c>
      <c r="D52" s="132" t="s">
        <v>75</v>
      </c>
      <c r="E52" s="132">
        <v>2.0</v>
      </c>
      <c r="F52" s="132">
        <v>14.0</v>
      </c>
      <c r="G52" s="132">
        <v>16.0</v>
      </c>
      <c r="H52" s="132">
        <v>15.0</v>
      </c>
      <c r="J52" s="171">
        <f t="array" ref="J52">IFERROR(INDEX(VBDhistory1!$U$8:$U$307,MATCH(VBDgames!$C52,VBDhistory1!$B$8:$B$307,0))+ROW()/10000000,0)</f>
        <v>0</v>
      </c>
      <c r="K52" s="171">
        <f t="array" ref="K52">IFERROR(INDEX(VBDhistory2!$U$8:$U$307,MATCH(VBDgames!$C52,VBDhistory2!$B$8:$B$307,0))+ROW()/10000000,0)</f>
        <v>0</v>
      </c>
      <c r="L52" s="171">
        <f t="array" ref="L52">IFERROR(INDEX(VBDhistory3!$U$8:$U$307,MATCH(VBDgames!$C52,VBDhistory3!$B$8:$B$307,0))+ROW()/10000000,0)</f>
        <v>0</v>
      </c>
      <c r="M52" s="171">
        <f t="array" ref="M52">IFERROR(INDEX(VBDhistory4!$U$8:$U$307,MATCH(VBDgames!$C52,VBDhistory4!$B$8:$B$307,0))+ROW()/10000000,0)</f>
        <v>0</v>
      </c>
      <c r="N52" s="171"/>
      <c r="O52" s="171" t="str">
        <f t="shared" ref="O52:R52" si="140">$D52&amp;"-"&amp;RANK(J52,J$4:J$150,0)</f>
        <v>QB-1</v>
      </c>
      <c r="P52" s="171" t="str">
        <f t="shared" si="140"/>
        <v>QB-1</v>
      </c>
      <c r="Q52" s="171" t="str">
        <f t="shared" si="140"/>
        <v>QB-1</v>
      </c>
      <c r="R52" s="171" t="str">
        <f t="shared" si="140"/>
        <v>QB-1</v>
      </c>
      <c r="T52" s="95" t="str">
        <f t="shared" si="32"/>
        <v>QB-36</v>
      </c>
      <c r="U52" s="3">
        <v>36.0</v>
      </c>
      <c r="V52" s="3" t="s">
        <v>75</v>
      </c>
      <c r="W52" s="95">
        <f t="shared" ref="W52:Y52" si="141">IFERROR(INDEX(E$4:E$150,MATCH($T52,P$4:P$150,0)),0)</f>
        <v>0</v>
      </c>
      <c r="X52" s="3">
        <f t="shared" si="141"/>
        <v>0</v>
      </c>
      <c r="Y52" s="3">
        <f t="shared" si="141"/>
        <v>0</v>
      </c>
      <c r="Z52" s="3"/>
      <c r="AA52" s="3">
        <f t="shared" si="34"/>
        <v>0</v>
      </c>
      <c r="AB52" s="88">
        <f t="shared" si="42"/>
        <v>13.33333333</v>
      </c>
      <c r="AC52" s="3"/>
      <c r="AD52" s="95">
        <f t="shared" ref="AD52:AG52" si="142">IFERROR(INDEX(J$4:J$150,MATCH($T52,O$4:O$150,0)),0)</f>
        <v>0</v>
      </c>
      <c r="AE52" s="3">
        <f t="shared" si="142"/>
        <v>0</v>
      </c>
      <c r="AF52" s="3">
        <f t="shared" si="142"/>
        <v>0</v>
      </c>
      <c r="AG52" s="3">
        <f t="shared" si="142"/>
        <v>0</v>
      </c>
      <c r="AH52" s="88">
        <f t="shared" si="36"/>
        <v>0.000052</v>
      </c>
      <c r="AI52" s="3"/>
      <c r="AJ52" s="224"/>
      <c r="AK52" s="171"/>
      <c r="AL52" s="171"/>
      <c r="AM52" s="88" t="str">
        <f t="shared" si="37"/>
        <v>#REF!</v>
      </c>
      <c r="AN52" s="3"/>
      <c r="AO52" s="224"/>
      <c r="AP52" s="171"/>
      <c r="AQ52" s="171"/>
      <c r="AR52" s="88" t="str">
        <f t="shared" si="38"/>
        <v>#REF!</v>
      </c>
      <c r="AS52" s="3"/>
      <c r="AT52" s="224"/>
      <c r="AU52" s="171"/>
      <c r="AV52" s="171"/>
      <c r="AW52" s="88">
        <f t="shared" si="39"/>
        <v>53.66666667</v>
      </c>
    </row>
    <row r="53" ht="15.75" customHeight="1">
      <c r="A53" s="24">
        <v>50.0</v>
      </c>
      <c r="B53" s="24" t="s">
        <v>925</v>
      </c>
      <c r="C53" s="24" t="s">
        <v>925</v>
      </c>
      <c r="D53" s="132" t="s">
        <v>75</v>
      </c>
      <c r="E53" s="132">
        <v>3.0</v>
      </c>
      <c r="F53" s="132">
        <v>1.0</v>
      </c>
      <c r="G53" s="132"/>
      <c r="H53" s="132"/>
      <c r="J53" s="171">
        <f t="array" ref="J53">IFERROR(INDEX(VBDhistory1!$U$8:$U$307,MATCH(VBDgames!$C53,VBDhistory1!$B$8:$B$307,0))+ROW()/10000000,0)</f>
        <v>0</v>
      </c>
      <c r="K53" s="171">
        <f t="array" ref="K53">IFERROR(INDEX(VBDhistory2!$U$8:$U$307,MATCH(VBDgames!$C53,VBDhistory2!$B$8:$B$307,0))+ROW()/10000000,0)</f>
        <v>0</v>
      </c>
      <c r="L53" s="171">
        <f t="array" ref="L53">IFERROR(INDEX(VBDhistory3!$U$8:$U$307,MATCH(VBDgames!$C53,VBDhistory3!$B$8:$B$307,0))+ROW()/10000000,0)</f>
        <v>0</v>
      </c>
      <c r="M53" s="171">
        <f t="array" ref="M53">IFERROR(INDEX(VBDhistory4!$U$8:$U$307,MATCH(VBDgames!$C53,VBDhistory4!$B$8:$B$307,0))+ROW()/10000000,0)</f>
        <v>0</v>
      </c>
      <c r="N53" s="171"/>
      <c r="O53" s="171" t="str">
        <f t="shared" ref="O53:R53" si="143">$D53&amp;"-"&amp;RANK(J53,J$4:J$150,0)</f>
        <v>QB-1</v>
      </c>
      <c r="P53" s="171" t="str">
        <f t="shared" si="143"/>
        <v>QB-1</v>
      </c>
      <c r="Q53" s="171" t="str">
        <f t="shared" si="143"/>
        <v>QB-1</v>
      </c>
      <c r="R53" s="171" t="str">
        <f t="shared" si="143"/>
        <v>QB-1</v>
      </c>
      <c r="T53" s="95" t="str">
        <f t="shared" si="32"/>
        <v>QB-37</v>
      </c>
      <c r="U53" s="3">
        <v>37.0</v>
      </c>
      <c r="V53" s="3" t="s">
        <v>75</v>
      </c>
      <c r="W53" s="95">
        <f t="shared" ref="W53:Y53" si="144">IFERROR(INDEX(E$4:E$150,MATCH($T53,P$4:P$150,0)),0)</f>
        <v>0</v>
      </c>
      <c r="X53" s="3">
        <f t="shared" si="144"/>
        <v>0</v>
      </c>
      <c r="Y53" s="3">
        <f t="shared" si="144"/>
        <v>0</v>
      </c>
      <c r="Z53" s="3"/>
      <c r="AA53" s="3">
        <f t="shared" si="34"/>
        <v>0</v>
      </c>
      <c r="AB53" s="88">
        <f t="shared" si="42"/>
        <v>13.33333333</v>
      </c>
      <c r="AC53" s="3"/>
      <c r="AD53" s="95">
        <f t="shared" ref="AD53:AG53" si="145">IFERROR(INDEX(J$4:J$150,MATCH($T53,O$4:O$150,0)),0)</f>
        <v>0</v>
      </c>
      <c r="AE53" s="3">
        <f t="shared" si="145"/>
        <v>0</v>
      </c>
      <c r="AF53" s="3">
        <f t="shared" si="145"/>
        <v>0</v>
      </c>
      <c r="AG53" s="3">
        <f t="shared" si="145"/>
        <v>0</v>
      </c>
      <c r="AH53" s="88">
        <f t="shared" si="36"/>
        <v>0.000053</v>
      </c>
      <c r="AI53" s="3"/>
      <c r="AJ53" s="224"/>
      <c r="AK53" s="171"/>
      <c r="AL53" s="171"/>
      <c r="AM53" s="88" t="str">
        <f t="shared" si="37"/>
        <v>#REF!</v>
      </c>
      <c r="AN53" s="3"/>
      <c r="AO53" s="224"/>
      <c r="AP53" s="171"/>
      <c r="AQ53" s="171"/>
      <c r="AR53" s="88" t="str">
        <f t="shared" si="38"/>
        <v>#REF!</v>
      </c>
      <c r="AS53" s="3"/>
      <c r="AT53" s="224"/>
      <c r="AU53" s="171"/>
      <c r="AV53" s="171"/>
      <c r="AW53" s="88">
        <f t="shared" si="39"/>
        <v>53.66666667</v>
      </c>
    </row>
    <row r="54" ht="15.75" customHeight="1">
      <c r="A54" s="24">
        <v>51.0</v>
      </c>
      <c r="B54" s="24" t="s">
        <v>1411</v>
      </c>
      <c r="C54" s="24" t="s">
        <v>1411</v>
      </c>
      <c r="D54" s="132" t="s">
        <v>75</v>
      </c>
      <c r="E54" s="132">
        <v>2.0</v>
      </c>
      <c r="F54" s="132">
        <v>0.0</v>
      </c>
      <c r="G54" s="132">
        <v>6.0</v>
      </c>
      <c r="H54" s="132">
        <v>5.0</v>
      </c>
      <c r="J54" s="171">
        <f t="array" ref="J54">IFERROR(INDEX(VBDhistory1!$U$8:$U$307,MATCH(VBDgames!$C54,VBDhistory1!$B$8:$B$307,0))+ROW()/10000000,0)</f>
        <v>0</v>
      </c>
      <c r="K54" s="171">
        <f t="array" ref="K54">IFERROR(INDEX(VBDhistory2!$U$8:$U$307,MATCH(VBDgames!$C54,VBDhistory2!$B$8:$B$307,0))+ROW()/10000000,0)</f>
        <v>0</v>
      </c>
      <c r="L54" s="171">
        <f t="array" ref="L54">IFERROR(INDEX(VBDhistory3!$U$8:$U$307,MATCH(VBDgames!$C54,VBDhistory3!$B$8:$B$307,0))+ROW()/10000000,0)</f>
        <v>0</v>
      </c>
      <c r="M54" s="171">
        <f t="array" ref="M54">IFERROR(INDEX(VBDhistory4!$U$8:$U$307,MATCH(VBDgames!$C54,VBDhistory4!$B$8:$B$307,0))+ROW()/10000000,0)</f>
        <v>0</v>
      </c>
      <c r="N54" s="171"/>
      <c r="O54" s="171" t="str">
        <f t="shared" ref="O54:R54" si="146">$D54&amp;"-"&amp;RANK(J54,J$4:J$150,0)</f>
        <v>QB-1</v>
      </c>
      <c r="P54" s="171" t="str">
        <f t="shared" si="146"/>
        <v>QB-1</v>
      </c>
      <c r="Q54" s="171" t="str">
        <f t="shared" si="146"/>
        <v>QB-1</v>
      </c>
      <c r="R54" s="171" t="str">
        <f t="shared" si="146"/>
        <v>QB-1</v>
      </c>
      <c r="T54" s="95" t="str">
        <f t="shared" si="32"/>
        <v>QB-38</v>
      </c>
      <c r="U54" s="3">
        <v>38.0</v>
      </c>
      <c r="V54" s="3" t="s">
        <v>75</v>
      </c>
      <c r="W54" s="95">
        <f t="shared" ref="W54:Y54" si="147">IFERROR(INDEX(E$4:E$150,MATCH($T54,P$4:P$150,0)),0)</f>
        <v>0</v>
      </c>
      <c r="X54" s="3">
        <f t="shared" si="147"/>
        <v>0</v>
      </c>
      <c r="Y54" s="3">
        <f t="shared" si="147"/>
        <v>0</v>
      </c>
      <c r="Z54" s="3"/>
      <c r="AA54" s="3">
        <f t="shared" si="34"/>
        <v>0</v>
      </c>
      <c r="AB54" s="88">
        <f t="shared" si="42"/>
        <v>13.33333333</v>
      </c>
      <c r="AC54" s="3"/>
      <c r="AD54" s="95">
        <f t="shared" ref="AD54:AG54" si="148">IFERROR(INDEX(J$4:J$150,MATCH($T54,O$4:O$150,0)),0)</f>
        <v>0</v>
      </c>
      <c r="AE54" s="3">
        <f t="shared" si="148"/>
        <v>0</v>
      </c>
      <c r="AF54" s="3">
        <f t="shared" si="148"/>
        <v>0</v>
      </c>
      <c r="AG54" s="3">
        <f t="shared" si="148"/>
        <v>0</v>
      </c>
      <c r="AH54" s="88">
        <f t="shared" si="36"/>
        <v>0.000054</v>
      </c>
      <c r="AI54" s="3"/>
      <c r="AJ54" s="224"/>
      <c r="AK54" s="171"/>
      <c r="AL54" s="171"/>
      <c r="AM54" s="88" t="str">
        <f t="shared" si="37"/>
        <v>#REF!</v>
      </c>
      <c r="AN54" s="3"/>
      <c r="AO54" s="224"/>
      <c r="AP54" s="171"/>
      <c r="AQ54" s="171"/>
      <c r="AR54" s="88" t="str">
        <f t="shared" si="38"/>
        <v>#REF!</v>
      </c>
      <c r="AS54" s="3"/>
      <c r="AT54" s="224"/>
      <c r="AU54" s="171"/>
      <c r="AV54" s="171"/>
      <c r="AW54" s="88">
        <f t="shared" si="39"/>
        <v>53.66666667</v>
      </c>
    </row>
    <row r="55" ht="15.75" customHeight="1">
      <c r="A55" s="24">
        <v>52.0</v>
      </c>
      <c r="B55" s="24" t="s">
        <v>1168</v>
      </c>
      <c r="C55" s="24" t="s">
        <v>1168</v>
      </c>
      <c r="D55" s="132" t="s">
        <v>75</v>
      </c>
      <c r="E55" s="132">
        <v>2.0</v>
      </c>
      <c r="F55" s="132">
        <v>2.0</v>
      </c>
      <c r="G55" s="132">
        <v>0.0</v>
      </c>
      <c r="H55" s="132">
        <v>0.0</v>
      </c>
      <c r="J55" s="171">
        <f t="array" ref="J55">IFERROR(INDEX(VBDhistory1!$U$8:$U$307,MATCH(VBDgames!$C55,VBDhistory1!$B$8:$B$307,0))+ROW()/10000000,0)</f>
        <v>0</v>
      </c>
      <c r="K55" s="171">
        <f t="array" ref="K55">IFERROR(INDEX(VBDhistory2!$U$8:$U$307,MATCH(VBDgames!$C55,VBDhistory2!$B$8:$B$307,0))+ROW()/10000000,0)</f>
        <v>0</v>
      </c>
      <c r="L55" s="171">
        <f t="array" ref="L55">IFERROR(INDEX(VBDhistory3!$U$8:$U$307,MATCH(VBDgames!$C55,VBDhistory3!$B$8:$B$307,0))+ROW()/10000000,0)</f>
        <v>0</v>
      </c>
      <c r="M55" s="171">
        <f t="array" ref="M55">IFERROR(INDEX(VBDhistory4!$U$8:$U$307,MATCH(VBDgames!$C55,VBDhistory4!$B$8:$B$307,0))+ROW()/10000000,0)</f>
        <v>0</v>
      </c>
      <c r="N55" s="171"/>
      <c r="O55" s="171" t="str">
        <f t="shared" ref="O55:R55" si="149">$D55&amp;"-"&amp;RANK(J55,J$4:J$150,0)</f>
        <v>QB-1</v>
      </c>
      <c r="P55" s="171" t="str">
        <f t="shared" si="149"/>
        <v>QB-1</v>
      </c>
      <c r="Q55" s="171" t="str">
        <f t="shared" si="149"/>
        <v>QB-1</v>
      </c>
      <c r="R55" s="171" t="str">
        <f t="shared" si="149"/>
        <v>QB-1</v>
      </c>
      <c r="T55" s="95" t="str">
        <f t="shared" si="32"/>
        <v>QB-39</v>
      </c>
      <c r="U55" s="3">
        <v>39.0</v>
      </c>
      <c r="V55" s="3" t="s">
        <v>75</v>
      </c>
      <c r="W55" s="95">
        <f t="shared" ref="W55:Y55" si="150">IFERROR(INDEX(E$4:E$150,MATCH($T55,P$4:P$150,0)),0)</f>
        <v>0</v>
      </c>
      <c r="X55" s="3">
        <f t="shared" si="150"/>
        <v>0</v>
      </c>
      <c r="Y55" s="3">
        <f t="shared" si="150"/>
        <v>0</v>
      </c>
      <c r="Z55" s="3"/>
      <c r="AA55" s="3">
        <f t="shared" si="34"/>
        <v>0</v>
      </c>
      <c r="AB55" s="88">
        <f t="shared" si="42"/>
        <v>13.33333333</v>
      </c>
      <c r="AC55" s="3"/>
      <c r="AD55" s="95">
        <f t="shared" ref="AD55:AG55" si="151">IFERROR(INDEX(J$4:J$150,MATCH($T55,O$4:O$150,0)),0)</f>
        <v>0</v>
      </c>
      <c r="AE55" s="3">
        <f t="shared" si="151"/>
        <v>0</v>
      </c>
      <c r="AF55" s="3">
        <f t="shared" si="151"/>
        <v>0</v>
      </c>
      <c r="AG55" s="3">
        <f t="shared" si="151"/>
        <v>0</v>
      </c>
      <c r="AH55" s="88">
        <f t="shared" si="36"/>
        <v>0.000055</v>
      </c>
      <c r="AI55" s="3"/>
      <c r="AJ55" s="224"/>
      <c r="AK55" s="171"/>
      <c r="AL55" s="171"/>
      <c r="AM55" s="88" t="str">
        <f t="shared" si="37"/>
        <v>#REF!</v>
      </c>
      <c r="AN55" s="3"/>
      <c r="AO55" s="224"/>
      <c r="AP55" s="171"/>
      <c r="AQ55" s="171"/>
      <c r="AR55" s="88" t="str">
        <f t="shared" si="38"/>
        <v>#REF!</v>
      </c>
      <c r="AS55" s="3"/>
      <c r="AT55" s="224"/>
      <c r="AU55" s="171"/>
      <c r="AV55" s="171"/>
      <c r="AW55" s="88">
        <f t="shared" si="39"/>
        <v>53.66666667</v>
      </c>
    </row>
    <row r="56" ht="15.75" customHeight="1">
      <c r="A56" s="24">
        <v>53.0</v>
      </c>
      <c r="B56" s="24" t="s">
        <v>1142</v>
      </c>
      <c r="C56" s="24" t="s">
        <v>1142</v>
      </c>
      <c r="D56" s="132" t="s">
        <v>75</v>
      </c>
      <c r="E56" s="132">
        <v>1.0</v>
      </c>
      <c r="F56" s="132">
        <v>0.0</v>
      </c>
      <c r="G56" s="132"/>
      <c r="H56" s="132">
        <v>0.0</v>
      </c>
      <c r="J56" s="171">
        <f t="array" ref="J56">IFERROR(INDEX(VBDhistory1!$U$8:$U$307,MATCH(VBDgames!$C56,VBDhistory1!$B$8:$B$307,0))+ROW()/10000000,0)</f>
        <v>0</v>
      </c>
      <c r="K56" s="171">
        <f t="array" ref="K56">IFERROR(INDEX(VBDhistory2!$U$8:$U$307,MATCH(VBDgames!$C56,VBDhistory2!$B$8:$B$307,0))+ROW()/10000000,0)</f>
        <v>0</v>
      </c>
      <c r="L56" s="171">
        <f t="array" ref="L56">IFERROR(INDEX(VBDhistory3!$U$8:$U$307,MATCH(VBDgames!$C56,VBDhistory3!$B$8:$B$307,0))+ROW()/10000000,0)</f>
        <v>0</v>
      </c>
      <c r="M56" s="171">
        <f t="array" ref="M56">IFERROR(INDEX(VBDhistory4!$U$8:$U$307,MATCH(VBDgames!$C56,VBDhistory4!$B$8:$B$307,0))+ROW()/10000000,0)</f>
        <v>0</v>
      </c>
      <c r="N56" s="171"/>
      <c r="O56" s="171" t="str">
        <f t="shared" ref="O56:R56" si="152">$D56&amp;"-"&amp;RANK(J56,J$4:J$150,0)</f>
        <v>QB-1</v>
      </c>
      <c r="P56" s="171" t="str">
        <f t="shared" si="152"/>
        <v>QB-1</v>
      </c>
      <c r="Q56" s="171" t="str">
        <f t="shared" si="152"/>
        <v>QB-1</v>
      </c>
      <c r="R56" s="171" t="str">
        <f t="shared" si="152"/>
        <v>QB-1</v>
      </c>
      <c r="T56" s="95" t="str">
        <f t="shared" si="32"/>
        <v>QB-40</v>
      </c>
      <c r="U56" s="3">
        <v>40.0</v>
      </c>
      <c r="V56" s="3" t="s">
        <v>75</v>
      </c>
      <c r="W56" s="95">
        <f t="shared" ref="W56:Y56" si="153">IFERROR(INDEX(E$4:E$150,MATCH($T56,P$4:P$150,0)),0)</f>
        <v>0</v>
      </c>
      <c r="X56" s="3">
        <f t="shared" si="153"/>
        <v>0</v>
      </c>
      <c r="Y56" s="3">
        <f t="shared" si="153"/>
        <v>0</v>
      </c>
      <c r="Z56" s="3"/>
      <c r="AA56" s="3">
        <f t="shared" si="34"/>
        <v>0</v>
      </c>
      <c r="AB56" s="88">
        <f t="shared" si="42"/>
        <v>13.33333333</v>
      </c>
      <c r="AC56" s="3"/>
      <c r="AD56" s="95">
        <f t="shared" ref="AD56:AG56" si="154">IFERROR(INDEX(J$4:J$150,MATCH($T56,O$4:O$150,0)),0)</f>
        <v>0</v>
      </c>
      <c r="AE56" s="3">
        <f t="shared" si="154"/>
        <v>0</v>
      </c>
      <c r="AF56" s="3">
        <f t="shared" si="154"/>
        <v>0</v>
      </c>
      <c r="AG56" s="3">
        <f t="shared" si="154"/>
        <v>0</v>
      </c>
      <c r="AH56" s="88">
        <f t="shared" si="36"/>
        <v>0.000056</v>
      </c>
      <c r="AI56" s="3"/>
      <c r="AJ56" s="224"/>
      <c r="AK56" s="171"/>
      <c r="AL56" s="171"/>
      <c r="AM56" s="88" t="str">
        <f t="shared" si="37"/>
        <v>#REF!</v>
      </c>
      <c r="AN56" s="3"/>
      <c r="AO56" s="224"/>
      <c r="AP56" s="171"/>
      <c r="AQ56" s="171"/>
      <c r="AR56" s="88" t="str">
        <f t="shared" si="38"/>
        <v>#REF!</v>
      </c>
      <c r="AS56" s="3"/>
      <c r="AT56" s="224"/>
      <c r="AU56" s="171"/>
      <c r="AV56" s="171"/>
      <c r="AW56" s="88">
        <f t="shared" si="39"/>
        <v>53.66666667</v>
      </c>
    </row>
    <row r="57" ht="15.75" customHeight="1">
      <c r="A57" s="24">
        <v>54.0</v>
      </c>
      <c r="B57" s="24" t="s">
        <v>180</v>
      </c>
      <c r="C57" s="24" t="s">
        <v>180</v>
      </c>
      <c r="D57" s="132" t="s">
        <v>75</v>
      </c>
      <c r="E57" s="132">
        <v>2.0</v>
      </c>
      <c r="F57" s="132">
        <v>16.0</v>
      </c>
      <c r="G57" s="132">
        <v>15.0</v>
      </c>
      <c r="H57" s="132">
        <v>14.0</v>
      </c>
      <c r="J57" s="171">
        <f t="array" ref="J57">IFERROR(INDEX(VBDhistory1!$U$8:$U$307,MATCH(VBDgames!$C57,VBDhistory1!$B$8:$B$307,0))+ROW()/10000000,0)</f>
        <v>0</v>
      </c>
      <c r="K57" s="171">
        <f t="array" ref="K57">IFERROR(INDEX(VBDhistory2!$U$8:$U$307,MATCH(VBDgames!$C57,VBDhistory2!$B$8:$B$307,0))+ROW()/10000000,0)</f>
        <v>0</v>
      </c>
      <c r="L57" s="171">
        <f t="array" ref="L57">IFERROR(INDEX(VBDhistory3!$U$8:$U$307,MATCH(VBDgames!$C57,VBDhistory3!$B$8:$B$307,0))+ROW()/10000000,0)</f>
        <v>0</v>
      </c>
      <c r="M57" s="171">
        <f t="array" ref="M57">IFERROR(INDEX(VBDhistory4!$U$8:$U$307,MATCH(VBDgames!$C57,VBDhistory4!$B$8:$B$307,0))+ROW()/10000000,0)</f>
        <v>0</v>
      </c>
      <c r="N57" s="171"/>
      <c r="O57" s="171" t="str">
        <f t="shared" ref="O57:R57" si="155">$D57&amp;"-"&amp;RANK(J57,J$4:J$150,0)</f>
        <v>QB-1</v>
      </c>
      <c r="P57" s="171" t="str">
        <f t="shared" si="155"/>
        <v>QB-1</v>
      </c>
      <c r="Q57" s="171" t="str">
        <f t="shared" si="155"/>
        <v>QB-1</v>
      </c>
      <c r="R57" s="171" t="str">
        <f t="shared" si="155"/>
        <v>QB-1</v>
      </c>
      <c r="T57" s="95" t="str">
        <f t="shared" si="32"/>
        <v>QB-41</v>
      </c>
      <c r="U57" s="3">
        <v>41.0</v>
      </c>
      <c r="V57" s="3" t="s">
        <v>75</v>
      </c>
      <c r="W57" s="95">
        <f t="shared" ref="W57:Y57" si="156">IFERROR(INDEX(E$4:E$150,MATCH($T57,P$4:P$150,0)),0)</f>
        <v>0</v>
      </c>
      <c r="X57" s="3">
        <f t="shared" si="156"/>
        <v>0</v>
      </c>
      <c r="Y57" s="3">
        <f t="shared" si="156"/>
        <v>0</v>
      </c>
      <c r="Z57" s="3"/>
      <c r="AA57" s="3">
        <f t="shared" si="34"/>
        <v>0</v>
      </c>
      <c r="AB57" s="88">
        <f t="shared" si="42"/>
        <v>13.33333333</v>
      </c>
      <c r="AC57" s="3"/>
      <c r="AD57" s="95">
        <f t="shared" ref="AD57:AG57" si="157">IFERROR(INDEX(J$4:J$150,MATCH($T57,O$4:O$150,0)),0)</f>
        <v>0</v>
      </c>
      <c r="AE57" s="3">
        <f t="shared" si="157"/>
        <v>0</v>
      </c>
      <c r="AF57" s="3">
        <f t="shared" si="157"/>
        <v>0</v>
      </c>
      <c r="AG57" s="3">
        <f t="shared" si="157"/>
        <v>0</v>
      </c>
      <c r="AH57" s="88">
        <f t="shared" si="36"/>
        <v>0.000057</v>
      </c>
      <c r="AI57" s="3"/>
      <c r="AJ57" s="224"/>
      <c r="AK57" s="171"/>
      <c r="AL57" s="171"/>
      <c r="AM57" s="88" t="str">
        <f t="shared" si="37"/>
        <v>#REF!</v>
      </c>
      <c r="AN57" s="3"/>
      <c r="AO57" s="224"/>
      <c r="AP57" s="171"/>
      <c r="AQ57" s="171"/>
      <c r="AR57" s="88" t="str">
        <f t="shared" si="38"/>
        <v>#REF!</v>
      </c>
      <c r="AS57" s="3"/>
      <c r="AT57" s="224"/>
      <c r="AU57" s="171"/>
      <c r="AV57" s="171"/>
      <c r="AW57" s="88">
        <f t="shared" si="39"/>
        <v>53.66666667</v>
      </c>
    </row>
    <row r="58" ht="15.75" customHeight="1">
      <c r="A58" s="24">
        <v>55.0</v>
      </c>
      <c r="B58" s="24" t="s">
        <v>4673</v>
      </c>
      <c r="C58" s="24" t="s">
        <v>4673</v>
      </c>
      <c r="D58" s="132" t="s">
        <v>75</v>
      </c>
      <c r="E58" s="132">
        <v>2.0</v>
      </c>
      <c r="F58" s="132"/>
      <c r="G58" s="132"/>
      <c r="H58" s="132"/>
      <c r="J58" s="171">
        <f t="array" ref="J58">IFERROR(INDEX(VBDhistory1!$U$8:$U$307,MATCH(VBDgames!$C58,VBDhistory1!$B$8:$B$307,0))+ROW()/10000000,0)</f>
        <v>0</v>
      </c>
      <c r="K58" s="171">
        <f t="array" ref="K58">IFERROR(INDEX(VBDhistory2!$U$8:$U$307,MATCH(VBDgames!$C58,VBDhistory2!$B$8:$B$307,0))+ROW()/10000000,0)</f>
        <v>0</v>
      </c>
      <c r="L58" s="171">
        <f t="array" ref="L58">IFERROR(INDEX(VBDhistory3!$U$8:$U$307,MATCH(VBDgames!$C58,VBDhistory3!$B$8:$B$307,0))+ROW()/10000000,0)</f>
        <v>0</v>
      </c>
      <c r="M58" s="171">
        <f t="array" ref="M58">IFERROR(INDEX(VBDhistory4!$U$8:$U$307,MATCH(VBDgames!$C58,VBDhistory4!$B$8:$B$307,0))+ROW()/10000000,0)</f>
        <v>0</v>
      </c>
      <c r="N58" s="171"/>
      <c r="O58" s="171" t="str">
        <f t="shared" ref="O58:R58" si="158">$D58&amp;"-"&amp;RANK(J58,J$4:J$150,0)</f>
        <v>QB-1</v>
      </c>
      <c r="P58" s="171" t="str">
        <f t="shared" si="158"/>
        <v>QB-1</v>
      </c>
      <c r="Q58" s="171" t="str">
        <f t="shared" si="158"/>
        <v>QB-1</v>
      </c>
      <c r="R58" s="171" t="str">
        <f t="shared" si="158"/>
        <v>QB-1</v>
      </c>
      <c r="T58" s="95" t="str">
        <f t="shared" si="32"/>
        <v>QB-42</v>
      </c>
      <c r="U58" s="3">
        <v>42.0</v>
      </c>
      <c r="V58" s="3" t="s">
        <v>75</v>
      </c>
      <c r="W58" s="95">
        <f t="shared" ref="W58:Y58" si="159">IFERROR(INDEX(E$4:E$150,MATCH($T58,P$4:P$150,0)),0)</f>
        <v>0</v>
      </c>
      <c r="X58" s="3">
        <f t="shared" si="159"/>
        <v>0</v>
      </c>
      <c r="Y58" s="3">
        <f t="shared" si="159"/>
        <v>0</v>
      </c>
      <c r="Z58" s="3"/>
      <c r="AA58" s="3">
        <f t="shared" si="34"/>
        <v>0</v>
      </c>
      <c r="AB58" s="88">
        <f t="shared" si="42"/>
        <v>13.33333333</v>
      </c>
      <c r="AC58" s="3"/>
      <c r="AD58" s="95">
        <f t="shared" ref="AD58:AG58" si="160">IFERROR(INDEX(J$4:J$150,MATCH($T58,O$4:O$150,0)),0)</f>
        <v>0</v>
      </c>
      <c r="AE58" s="3">
        <f t="shared" si="160"/>
        <v>0</v>
      </c>
      <c r="AF58" s="3">
        <f t="shared" si="160"/>
        <v>0</v>
      </c>
      <c r="AG58" s="3">
        <f t="shared" si="160"/>
        <v>0</v>
      </c>
      <c r="AH58" s="88">
        <f t="shared" si="36"/>
        <v>0.000058</v>
      </c>
      <c r="AI58" s="3"/>
      <c r="AJ58" s="224"/>
      <c r="AK58" s="171"/>
      <c r="AL58" s="171"/>
      <c r="AM58" s="88" t="str">
        <f t="shared" si="37"/>
        <v>#REF!</v>
      </c>
      <c r="AN58" s="3"/>
      <c r="AO58" s="224"/>
      <c r="AP58" s="171"/>
      <c r="AQ58" s="171"/>
      <c r="AR58" s="88" t="str">
        <f t="shared" si="38"/>
        <v>#REF!</v>
      </c>
      <c r="AS58" s="3"/>
      <c r="AT58" s="224"/>
      <c r="AU58" s="171"/>
      <c r="AV58" s="171"/>
      <c r="AW58" s="88">
        <f t="shared" si="39"/>
        <v>53.66666667</v>
      </c>
    </row>
    <row r="59" ht="15.75" customHeight="1">
      <c r="A59" s="24">
        <v>56.0</v>
      </c>
      <c r="B59" s="24" t="s">
        <v>1091</v>
      </c>
      <c r="C59" s="24" t="s">
        <v>1091</v>
      </c>
      <c r="D59" s="132" t="s">
        <v>75</v>
      </c>
      <c r="E59" s="132">
        <v>2.0</v>
      </c>
      <c r="F59" s="132">
        <v>1.0</v>
      </c>
      <c r="G59" s="132"/>
      <c r="H59" s="132">
        <v>7.0</v>
      </c>
      <c r="J59" s="171">
        <f t="array" ref="J59">IFERROR(INDEX(VBDhistory1!$U$8:$U$307,MATCH(VBDgames!$C59,VBDhistory1!$B$8:$B$307,0))+ROW()/10000000,0)</f>
        <v>0</v>
      </c>
      <c r="K59" s="171">
        <f t="array" ref="K59">IFERROR(INDEX(VBDhistory2!$U$8:$U$307,MATCH(VBDgames!$C59,VBDhistory2!$B$8:$B$307,0))+ROW()/10000000,0)</f>
        <v>0</v>
      </c>
      <c r="L59" s="171">
        <f t="array" ref="L59">IFERROR(INDEX(VBDhistory3!$U$8:$U$307,MATCH(VBDgames!$C59,VBDhistory3!$B$8:$B$307,0))+ROW()/10000000,0)</f>
        <v>0</v>
      </c>
      <c r="M59" s="171">
        <f t="array" ref="M59">IFERROR(INDEX(VBDhistory4!$U$8:$U$307,MATCH(VBDgames!$C59,VBDhistory4!$B$8:$B$307,0))+ROW()/10000000,0)</f>
        <v>0</v>
      </c>
      <c r="N59" s="171"/>
      <c r="O59" s="171" t="str">
        <f t="shared" ref="O59:R59" si="161">$D59&amp;"-"&amp;RANK(J59,J$4:J$150,0)</f>
        <v>QB-1</v>
      </c>
      <c r="P59" s="171" t="str">
        <f t="shared" si="161"/>
        <v>QB-1</v>
      </c>
      <c r="Q59" s="171" t="str">
        <f t="shared" si="161"/>
        <v>QB-1</v>
      </c>
      <c r="R59" s="171" t="str">
        <f t="shared" si="161"/>
        <v>QB-1</v>
      </c>
      <c r="T59" s="95" t="str">
        <f t="shared" si="32"/>
        <v>QB-43</v>
      </c>
      <c r="U59" s="3">
        <v>43.0</v>
      </c>
      <c r="V59" s="3" t="s">
        <v>75</v>
      </c>
      <c r="W59" s="95">
        <f t="shared" ref="W59:Y59" si="162">IFERROR(INDEX(E$4:E$150,MATCH($T59,P$4:P$150,0)),0)</f>
        <v>0</v>
      </c>
      <c r="X59" s="3">
        <f t="shared" si="162"/>
        <v>0</v>
      </c>
      <c r="Y59" s="3">
        <f t="shared" si="162"/>
        <v>0</v>
      </c>
      <c r="Z59" s="3"/>
      <c r="AA59" s="3">
        <f t="shared" si="34"/>
        <v>0</v>
      </c>
      <c r="AB59" s="88">
        <f t="shared" si="42"/>
        <v>13.33333333</v>
      </c>
      <c r="AC59" s="3"/>
      <c r="AD59" s="95">
        <f t="shared" ref="AD59:AG59" si="163">IFERROR(INDEX(J$4:J$150,MATCH($T59,O$4:O$150,0)),0)</f>
        <v>0</v>
      </c>
      <c r="AE59" s="3">
        <f t="shared" si="163"/>
        <v>0</v>
      </c>
      <c r="AF59" s="3">
        <f t="shared" si="163"/>
        <v>0</v>
      </c>
      <c r="AG59" s="3">
        <f t="shared" si="163"/>
        <v>0</v>
      </c>
      <c r="AH59" s="88">
        <f t="shared" si="36"/>
        <v>0.000059</v>
      </c>
      <c r="AI59" s="3"/>
      <c r="AJ59" s="224"/>
      <c r="AK59" s="171"/>
      <c r="AL59" s="171"/>
      <c r="AM59" s="88" t="str">
        <f t="shared" si="37"/>
        <v>#REF!</v>
      </c>
      <c r="AN59" s="3"/>
      <c r="AO59" s="224"/>
      <c r="AP59" s="171"/>
      <c r="AQ59" s="171"/>
      <c r="AR59" s="88" t="str">
        <f t="shared" si="38"/>
        <v>#REF!</v>
      </c>
      <c r="AS59" s="3"/>
      <c r="AT59" s="224"/>
      <c r="AU59" s="171"/>
      <c r="AV59" s="171"/>
      <c r="AW59" s="88">
        <f t="shared" si="39"/>
        <v>53.66666667</v>
      </c>
    </row>
    <row r="60" ht="15.75" customHeight="1">
      <c r="A60" s="24">
        <v>57.0</v>
      </c>
      <c r="B60" s="24" t="s">
        <v>1188</v>
      </c>
      <c r="C60" s="24" t="s">
        <v>1188</v>
      </c>
      <c r="D60" s="132" t="s">
        <v>75</v>
      </c>
      <c r="E60" s="132">
        <v>1.0</v>
      </c>
      <c r="F60" s="132">
        <v>0.0</v>
      </c>
      <c r="G60" s="132">
        <v>1.0</v>
      </c>
      <c r="H60" s="132">
        <v>0.0</v>
      </c>
      <c r="J60" s="171">
        <f t="array" ref="J60">IFERROR(INDEX(VBDhistory1!$U$8:$U$307,MATCH(VBDgames!$C60,VBDhistory1!$B$8:$B$307,0))+ROW()/10000000,0)</f>
        <v>0</v>
      </c>
      <c r="K60" s="171">
        <f t="array" ref="K60">IFERROR(INDEX(VBDhistory2!$U$8:$U$307,MATCH(VBDgames!$C60,VBDhistory2!$B$8:$B$307,0))+ROW()/10000000,0)</f>
        <v>0</v>
      </c>
      <c r="L60" s="171">
        <f t="array" ref="L60">IFERROR(INDEX(VBDhistory3!$U$8:$U$307,MATCH(VBDgames!$C60,VBDhistory3!$B$8:$B$307,0))+ROW()/10000000,0)</f>
        <v>0</v>
      </c>
      <c r="M60" s="171">
        <f t="array" ref="M60">IFERROR(INDEX(VBDhistory4!$U$8:$U$307,MATCH(VBDgames!$C60,VBDhistory4!$B$8:$B$307,0))+ROW()/10000000,0)</f>
        <v>0</v>
      </c>
      <c r="N60" s="171"/>
      <c r="O60" s="171" t="str">
        <f t="shared" ref="O60:R60" si="164">$D60&amp;"-"&amp;RANK(J60,J$4:J$150,0)</f>
        <v>QB-1</v>
      </c>
      <c r="P60" s="171" t="str">
        <f t="shared" si="164"/>
        <v>QB-1</v>
      </c>
      <c r="Q60" s="171" t="str">
        <f t="shared" si="164"/>
        <v>QB-1</v>
      </c>
      <c r="R60" s="171" t="str">
        <f t="shared" si="164"/>
        <v>QB-1</v>
      </c>
      <c r="T60" s="95" t="str">
        <f t="shared" si="32"/>
        <v>QB-44</v>
      </c>
      <c r="U60" s="3">
        <v>44.0</v>
      </c>
      <c r="V60" s="3" t="s">
        <v>75</v>
      </c>
      <c r="W60" s="95">
        <f t="shared" ref="W60:Y60" si="165">IFERROR(INDEX(E$4:E$150,MATCH($T60,P$4:P$150,0)),0)</f>
        <v>0</v>
      </c>
      <c r="X60" s="3">
        <f t="shared" si="165"/>
        <v>0</v>
      </c>
      <c r="Y60" s="3">
        <f t="shared" si="165"/>
        <v>0</v>
      </c>
      <c r="Z60" s="3"/>
      <c r="AA60" s="3">
        <f t="shared" si="34"/>
        <v>0</v>
      </c>
      <c r="AB60" s="88">
        <f t="shared" si="42"/>
        <v>13.33333333</v>
      </c>
      <c r="AC60" s="3"/>
      <c r="AD60" s="95">
        <f t="shared" ref="AD60:AG60" si="166">IFERROR(INDEX(J$4:J$150,MATCH($T60,O$4:O$150,0)),0)</f>
        <v>0</v>
      </c>
      <c r="AE60" s="3">
        <f t="shared" si="166"/>
        <v>0</v>
      </c>
      <c r="AF60" s="3">
        <f t="shared" si="166"/>
        <v>0</v>
      </c>
      <c r="AG60" s="3">
        <f t="shared" si="166"/>
        <v>0</v>
      </c>
      <c r="AH60" s="88">
        <f t="shared" si="36"/>
        <v>0.00006</v>
      </c>
      <c r="AI60" s="3"/>
      <c r="AJ60" s="224"/>
      <c r="AK60" s="171"/>
      <c r="AL60" s="171"/>
      <c r="AM60" s="88" t="str">
        <f t="shared" si="37"/>
        <v>#REF!</v>
      </c>
      <c r="AN60" s="3"/>
      <c r="AO60" s="224"/>
      <c r="AP60" s="171"/>
      <c r="AQ60" s="171"/>
      <c r="AR60" s="88" t="str">
        <f t="shared" si="38"/>
        <v>#REF!</v>
      </c>
      <c r="AS60" s="3"/>
      <c r="AT60" s="224"/>
      <c r="AU60" s="171"/>
      <c r="AV60" s="171"/>
      <c r="AW60" s="88">
        <f t="shared" si="39"/>
        <v>53.66666667</v>
      </c>
    </row>
    <row r="61" ht="15.75" customHeight="1">
      <c r="A61" s="24">
        <v>58.0</v>
      </c>
      <c r="B61" s="24" t="s">
        <v>1162</v>
      </c>
      <c r="C61" s="24" t="s">
        <v>1162</v>
      </c>
      <c r="D61" s="132" t="s">
        <v>75</v>
      </c>
      <c r="E61" s="132">
        <v>1.0</v>
      </c>
      <c r="F61" s="132">
        <v>2.0</v>
      </c>
      <c r="G61" s="132">
        <v>0.0</v>
      </c>
      <c r="H61" s="132"/>
      <c r="J61" s="171">
        <f t="array" ref="J61">IFERROR(INDEX(VBDhistory1!$U$8:$U$307,MATCH(VBDgames!$C61,VBDhistory1!$B$8:$B$307,0))+ROW()/10000000,0)</f>
        <v>0</v>
      </c>
      <c r="K61" s="171">
        <f t="array" ref="K61">IFERROR(INDEX(VBDhistory2!$U$8:$U$307,MATCH(VBDgames!$C61,VBDhistory2!$B$8:$B$307,0))+ROW()/10000000,0)</f>
        <v>0</v>
      </c>
      <c r="L61" s="171">
        <f t="array" ref="L61">IFERROR(INDEX(VBDhistory3!$U$8:$U$307,MATCH(VBDgames!$C61,VBDhistory3!$B$8:$B$307,0))+ROW()/10000000,0)</f>
        <v>0</v>
      </c>
      <c r="M61" s="171">
        <f t="array" ref="M61">IFERROR(INDEX(VBDhistory4!$U$8:$U$307,MATCH(VBDgames!$C61,VBDhistory4!$B$8:$B$307,0))+ROW()/10000000,0)</f>
        <v>0</v>
      </c>
      <c r="N61" s="171"/>
      <c r="O61" s="171" t="str">
        <f t="shared" ref="O61:R61" si="167">$D61&amp;"-"&amp;RANK(J61,J$4:J$150,0)</f>
        <v>QB-1</v>
      </c>
      <c r="P61" s="171" t="str">
        <f t="shared" si="167"/>
        <v>QB-1</v>
      </c>
      <c r="Q61" s="171" t="str">
        <f t="shared" si="167"/>
        <v>QB-1</v>
      </c>
      <c r="R61" s="171" t="str">
        <f t="shared" si="167"/>
        <v>QB-1</v>
      </c>
      <c r="T61" s="95" t="str">
        <f t="shared" si="32"/>
        <v>QB-45</v>
      </c>
      <c r="U61" s="3">
        <v>45.0</v>
      </c>
      <c r="V61" s="3" t="s">
        <v>75</v>
      </c>
      <c r="W61" s="95">
        <f t="shared" ref="W61:Y61" si="168">IFERROR(INDEX(E$4:E$150,MATCH($T61,P$4:P$150,0)),0)</f>
        <v>0</v>
      </c>
      <c r="X61" s="3">
        <f t="shared" si="168"/>
        <v>0</v>
      </c>
      <c r="Y61" s="3">
        <f t="shared" si="168"/>
        <v>0</v>
      </c>
      <c r="Z61" s="3"/>
      <c r="AA61" s="3">
        <f t="shared" si="34"/>
        <v>0</v>
      </c>
      <c r="AB61" s="88">
        <f t="shared" si="42"/>
        <v>13.33333333</v>
      </c>
      <c r="AC61" s="3"/>
      <c r="AD61" s="95">
        <f t="shared" ref="AD61:AG61" si="169">IFERROR(INDEX(J$4:J$150,MATCH($T61,O$4:O$150,0)),0)</f>
        <v>0</v>
      </c>
      <c r="AE61" s="3">
        <f t="shared" si="169"/>
        <v>0</v>
      </c>
      <c r="AF61" s="3">
        <f t="shared" si="169"/>
        <v>0</v>
      </c>
      <c r="AG61" s="3">
        <f t="shared" si="169"/>
        <v>0</v>
      </c>
      <c r="AH61" s="88">
        <f t="shared" si="36"/>
        <v>0.000061</v>
      </c>
      <c r="AI61" s="3"/>
      <c r="AJ61" s="224"/>
      <c r="AK61" s="171"/>
      <c r="AL61" s="171"/>
      <c r="AM61" s="88" t="str">
        <f t="shared" si="37"/>
        <v>#REF!</v>
      </c>
      <c r="AN61" s="3"/>
      <c r="AO61" s="224"/>
      <c r="AP61" s="171"/>
      <c r="AQ61" s="171"/>
      <c r="AR61" s="88" t="str">
        <f t="shared" si="38"/>
        <v>#REF!</v>
      </c>
      <c r="AS61" s="3"/>
      <c r="AT61" s="224"/>
      <c r="AU61" s="171"/>
      <c r="AV61" s="171"/>
      <c r="AW61" s="88">
        <f t="shared" si="39"/>
        <v>53.66666667</v>
      </c>
    </row>
    <row r="62" ht="15.75" customHeight="1">
      <c r="A62" s="24">
        <v>59.0</v>
      </c>
      <c r="B62" s="24" t="s">
        <v>1271</v>
      </c>
      <c r="C62" s="24" t="s">
        <v>1271</v>
      </c>
      <c r="D62" s="132" t="s">
        <v>75</v>
      </c>
      <c r="E62" s="132">
        <v>1.0</v>
      </c>
      <c r="F62" s="132">
        <v>1.0</v>
      </c>
      <c r="G62" s="132">
        <v>2.0</v>
      </c>
      <c r="H62" s="132">
        <v>0.0</v>
      </c>
      <c r="J62" s="171">
        <f t="array" ref="J62">IFERROR(INDEX(VBDhistory1!$U$8:$U$307,MATCH(VBDgames!$C62,VBDhistory1!$B$8:$B$307,0))+ROW()/10000000,0)</f>
        <v>0</v>
      </c>
      <c r="K62" s="171">
        <f t="array" ref="K62">IFERROR(INDEX(VBDhistory2!$U$8:$U$307,MATCH(VBDgames!$C62,VBDhistory2!$B$8:$B$307,0))+ROW()/10000000,0)</f>
        <v>0</v>
      </c>
      <c r="L62" s="171">
        <f t="array" ref="L62">IFERROR(INDEX(VBDhistory3!$U$8:$U$307,MATCH(VBDgames!$C62,VBDhistory3!$B$8:$B$307,0))+ROW()/10000000,0)</f>
        <v>0</v>
      </c>
      <c r="M62" s="171">
        <f t="array" ref="M62">IFERROR(INDEX(VBDhistory4!$U$8:$U$307,MATCH(VBDgames!$C62,VBDhistory4!$B$8:$B$307,0))+ROW()/10000000,0)</f>
        <v>0</v>
      </c>
      <c r="N62" s="171"/>
      <c r="O62" s="171" t="str">
        <f t="shared" ref="O62:R62" si="170">$D62&amp;"-"&amp;RANK(J62,J$4:J$150,0)</f>
        <v>QB-1</v>
      </c>
      <c r="P62" s="171" t="str">
        <f t="shared" si="170"/>
        <v>QB-1</v>
      </c>
      <c r="Q62" s="171" t="str">
        <f t="shared" si="170"/>
        <v>QB-1</v>
      </c>
      <c r="R62" s="171" t="str">
        <f t="shared" si="170"/>
        <v>QB-1</v>
      </c>
      <c r="T62" s="95" t="str">
        <f t="shared" si="32"/>
        <v>QB-46</v>
      </c>
      <c r="U62" s="3">
        <v>46.0</v>
      </c>
      <c r="V62" s="3" t="s">
        <v>75</v>
      </c>
      <c r="W62" s="95">
        <f t="shared" ref="W62:Y62" si="171">IFERROR(INDEX(E$4:E$150,MATCH($T62,P$4:P$150,0)),0)</f>
        <v>0</v>
      </c>
      <c r="X62" s="3">
        <f t="shared" si="171"/>
        <v>0</v>
      </c>
      <c r="Y62" s="3">
        <f t="shared" si="171"/>
        <v>0</v>
      </c>
      <c r="Z62" s="3"/>
      <c r="AA62" s="3">
        <f t="shared" si="34"/>
        <v>0</v>
      </c>
      <c r="AB62" s="88">
        <f t="shared" si="42"/>
        <v>13.33333333</v>
      </c>
      <c r="AC62" s="3"/>
      <c r="AD62" s="95">
        <f t="shared" ref="AD62:AG62" si="172">IFERROR(INDEX(J$4:J$150,MATCH($T62,O$4:O$150,0)),0)</f>
        <v>0</v>
      </c>
      <c r="AE62" s="3">
        <f t="shared" si="172"/>
        <v>0</v>
      </c>
      <c r="AF62" s="3">
        <f t="shared" si="172"/>
        <v>0</v>
      </c>
      <c r="AG62" s="3">
        <f t="shared" si="172"/>
        <v>0</v>
      </c>
      <c r="AH62" s="88">
        <f t="shared" si="36"/>
        <v>0.000062</v>
      </c>
      <c r="AI62" s="3"/>
      <c r="AJ62" s="224"/>
      <c r="AK62" s="171"/>
      <c r="AL62" s="171"/>
      <c r="AM62" s="88" t="str">
        <f t="shared" si="37"/>
        <v>#REF!</v>
      </c>
      <c r="AN62" s="3"/>
      <c r="AO62" s="224"/>
      <c r="AP62" s="171"/>
      <c r="AQ62" s="171"/>
      <c r="AR62" s="88" t="str">
        <f t="shared" si="38"/>
        <v>#REF!</v>
      </c>
      <c r="AS62" s="3"/>
      <c r="AT62" s="224"/>
      <c r="AU62" s="171"/>
      <c r="AV62" s="171"/>
      <c r="AW62" s="88">
        <f t="shared" si="39"/>
        <v>53.66666667</v>
      </c>
    </row>
    <row r="63" ht="15.75" customHeight="1">
      <c r="A63" s="24">
        <v>60.0</v>
      </c>
      <c r="B63" s="24" t="s">
        <v>1166</v>
      </c>
      <c r="C63" s="24" t="s">
        <v>1166</v>
      </c>
      <c r="D63" s="132" t="s">
        <v>75</v>
      </c>
      <c r="E63" s="132">
        <v>1.0</v>
      </c>
      <c r="F63" s="132"/>
      <c r="G63" s="132">
        <v>10.0</v>
      </c>
      <c r="H63" s="132">
        <v>0.0</v>
      </c>
      <c r="J63" s="171">
        <f t="array" ref="J63">IFERROR(INDEX(VBDhistory1!$U$8:$U$307,MATCH(VBDgames!$C63,VBDhistory1!$B$8:$B$307,0))+ROW()/10000000,0)</f>
        <v>0</v>
      </c>
      <c r="K63" s="171">
        <f t="array" ref="K63">IFERROR(INDEX(VBDhistory2!$U$8:$U$307,MATCH(VBDgames!$C63,VBDhistory2!$B$8:$B$307,0))+ROW()/10000000,0)</f>
        <v>0</v>
      </c>
      <c r="L63" s="171">
        <f t="array" ref="L63">IFERROR(INDEX(VBDhistory3!$U$8:$U$307,MATCH(VBDgames!$C63,VBDhistory3!$B$8:$B$307,0))+ROW()/10000000,0)</f>
        <v>0</v>
      </c>
      <c r="M63" s="171">
        <f t="array" ref="M63">IFERROR(INDEX(VBDhistory4!$U$8:$U$307,MATCH(VBDgames!$C63,VBDhistory4!$B$8:$B$307,0))+ROW()/10000000,0)</f>
        <v>0</v>
      </c>
      <c r="N63" s="171"/>
      <c r="O63" s="171" t="str">
        <f t="shared" ref="O63:R63" si="173">$D63&amp;"-"&amp;RANK(J63,J$4:J$150,0)</f>
        <v>QB-1</v>
      </c>
      <c r="P63" s="171" t="str">
        <f t="shared" si="173"/>
        <v>QB-1</v>
      </c>
      <c r="Q63" s="171" t="str">
        <f t="shared" si="173"/>
        <v>QB-1</v>
      </c>
      <c r="R63" s="171" t="str">
        <f t="shared" si="173"/>
        <v>QB-1</v>
      </c>
      <c r="T63" s="95" t="str">
        <f t="shared" si="32"/>
        <v>QB-47</v>
      </c>
      <c r="U63" s="3">
        <v>47.0</v>
      </c>
      <c r="V63" s="3" t="s">
        <v>75</v>
      </c>
      <c r="W63" s="95">
        <f t="shared" ref="W63:Y63" si="174">IFERROR(INDEX(E$4:E$150,MATCH($T63,P$4:P$150,0)),0)</f>
        <v>0</v>
      </c>
      <c r="X63" s="3">
        <f t="shared" si="174"/>
        <v>0</v>
      </c>
      <c r="Y63" s="3">
        <f t="shared" si="174"/>
        <v>0</v>
      </c>
      <c r="Z63" s="3"/>
      <c r="AA63" s="3">
        <f t="shared" si="34"/>
        <v>0</v>
      </c>
      <c r="AB63" s="88">
        <f t="shared" si="42"/>
        <v>13.33333333</v>
      </c>
      <c r="AC63" s="3"/>
      <c r="AD63" s="95">
        <f t="shared" ref="AD63:AG63" si="175">IFERROR(INDEX(J$4:J$150,MATCH($T63,O$4:O$150,0)),0)</f>
        <v>0</v>
      </c>
      <c r="AE63" s="3">
        <f t="shared" si="175"/>
        <v>0</v>
      </c>
      <c r="AF63" s="3">
        <f t="shared" si="175"/>
        <v>0</v>
      </c>
      <c r="AG63" s="3">
        <f t="shared" si="175"/>
        <v>0</v>
      </c>
      <c r="AH63" s="88">
        <f t="shared" si="36"/>
        <v>0.000063</v>
      </c>
      <c r="AI63" s="3"/>
      <c r="AJ63" s="224"/>
      <c r="AK63" s="171"/>
      <c r="AL63" s="171"/>
      <c r="AM63" s="88" t="str">
        <f t="shared" si="37"/>
        <v>#REF!</v>
      </c>
      <c r="AN63" s="3"/>
      <c r="AO63" s="224"/>
      <c r="AP63" s="171"/>
      <c r="AQ63" s="171"/>
      <c r="AR63" s="88" t="str">
        <f t="shared" si="38"/>
        <v>#REF!</v>
      </c>
      <c r="AS63" s="3"/>
      <c r="AT63" s="224"/>
      <c r="AU63" s="171"/>
      <c r="AV63" s="171"/>
      <c r="AW63" s="88">
        <f t="shared" si="39"/>
        <v>53.66666667</v>
      </c>
    </row>
    <row r="64" ht="15.75" customHeight="1">
      <c r="A64" s="24">
        <v>61.0</v>
      </c>
      <c r="B64" s="24" t="s">
        <v>311</v>
      </c>
      <c r="C64" s="24" t="s">
        <v>311</v>
      </c>
      <c r="D64" s="132" t="s">
        <v>75</v>
      </c>
      <c r="E64" s="132">
        <v>1.0</v>
      </c>
      <c r="F64" s="132">
        <v>3.0</v>
      </c>
      <c r="G64" s="132">
        <v>15.0</v>
      </c>
      <c r="H64" s="132">
        <v>15.0</v>
      </c>
      <c r="J64" s="171">
        <f t="array" ref="J64">IFERROR(INDEX(VBDhistory1!$U$8:$U$307,MATCH(VBDgames!$C64,VBDhistory1!$B$8:$B$307,0))+ROW()/10000000,0)</f>
        <v>0</v>
      </c>
      <c r="K64" s="171">
        <f t="array" ref="K64">IFERROR(INDEX(VBDhistory2!$U$8:$U$307,MATCH(VBDgames!$C64,VBDhistory2!$B$8:$B$307,0))+ROW()/10000000,0)</f>
        <v>0</v>
      </c>
      <c r="L64" s="171">
        <f t="array" ref="L64">IFERROR(INDEX(VBDhistory3!$U$8:$U$307,MATCH(VBDgames!$C64,VBDhistory3!$B$8:$B$307,0))+ROW()/10000000,0)</f>
        <v>0</v>
      </c>
      <c r="M64" s="171">
        <f t="array" ref="M64">IFERROR(INDEX(VBDhistory4!$U$8:$U$307,MATCH(VBDgames!$C64,VBDhistory4!$B$8:$B$307,0))+ROW()/10000000,0)</f>
        <v>0</v>
      </c>
      <c r="N64" s="171"/>
      <c r="O64" s="171" t="str">
        <f t="shared" ref="O64:R64" si="176">$D64&amp;"-"&amp;RANK(J64,J$4:J$150,0)</f>
        <v>QB-1</v>
      </c>
      <c r="P64" s="171" t="str">
        <f t="shared" si="176"/>
        <v>QB-1</v>
      </c>
      <c r="Q64" s="171" t="str">
        <f t="shared" si="176"/>
        <v>QB-1</v>
      </c>
      <c r="R64" s="171" t="str">
        <f t="shared" si="176"/>
        <v>QB-1</v>
      </c>
      <c r="T64" s="95" t="str">
        <f t="shared" si="32"/>
        <v>QB-48</v>
      </c>
      <c r="U64" s="3">
        <v>48.0</v>
      </c>
      <c r="V64" s="3" t="s">
        <v>75</v>
      </c>
      <c r="W64" s="95">
        <f t="shared" ref="W64:Y64" si="177">IFERROR(INDEX(E$4:E$150,MATCH($T64,P$4:P$150,0)),0)</f>
        <v>0</v>
      </c>
      <c r="X64" s="3">
        <f t="shared" si="177"/>
        <v>0</v>
      </c>
      <c r="Y64" s="3">
        <f t="shared" si="177"/>
        <v>0</v>
      </c>
      <c r="Z64" s="3"/>
      <c r="AA64" s="3">
        <f t="shared" si="34"/>
        <v>0</v>
      </c>
      <c r="AB64" s="88">
        <f t="shared" si="42"/>
        <v>13.33333333</v>
      </c>
      <c r="AC64" s="3"/>
      <c r="AD64" s="95">
        <f t="shared" ref="AD64:AG64" si="178">IFERROR(INDEX(J$4:J$150,MATCH($T64,O$4:O$150,0)),0)</f>
        <v>0</v>
      </c>
      <c r="AE64" s="3">
        <f t="shared" si="178"/>
        <v>0</v>
      </c>
      <c r="AF64" s="3">
        <f t="shared" si="178"/>
        <v>0</v>
      </c>
      <c r="AG64" s="3">
        <f t="shared" si="178"/>
        <v>0</v>
      </c>
      <c r="AH64" s="88">
        <f t="shared" si="36"/>
        <v>0.000064</v>
      </c>
      <c r="AI64" s="3"/>
      <c r="AJ64" s="224"/>
      <c r="AK64" s="171"/>
      <c r="AL64" s="171"/>
      <c r="AM64" s="88" t="str">
        <f t="shared" si="37"/>
        <v>#REF!</v>
      </c>
      <c r="AN64" s="3"/>
      <c r="AO64" s="224"/>
      <c r="AP64" s="171"/>
      <c r="AQ64" s="171"/>
      <c r="AR64" s="88" t="str">
        <f t="shared" si="38"/>
        <v>#REF!</v>
      </c>
      <c r="AS64" s="3"/>
      <c r="AT64" s="224"/>
      <c r="AU64" s="171"/>
      <c r="AV64" s="171"/>
      <c r="AW64" s="88">
        <f t="shared" si="39"/>
        <v>53.66666667</v>
      </c>
    </row>
    <row r="65" ht="15.75" customHeight="1">
      <c r="A65" s="24">
        <v>62.0</v>
      </c>
      <c r="B65" s="24" t="s">
        <v>1409</v>
      </c>
      <c r="C65" s="24" t="s">
        <v>1409</v>
      </c>
      <c r="D65" s="132" t="s">
        <v>75</v>
      </c>
      <c r="E65" s="132">
        <v>1.0</v>
      </c>
      <c r="F65" s="132">
        <v>1.0</v>
      </c>
      <c r="G65" s="132">
        <v>4.0</v>
      </c>
      <c r="H65" s="132">
        <v>1.0</v>
      </c>
      <c r="J65" s="171">
        <f t="array" ref="J65">IFERROR(INDEX(VBDhistory1!$U$8:$U$307,MATCH(VBDgames!$C65,VBDhistory1!$B$8:$B$307,0))+ROW()/10000000,0)</f>
        <v>0</v>
      </c>
      <c r="K65" s="171">
        <f t="array" ref="K65">IFERROR(INDEX(VBDhistory2!$U$8:$U$307,MATCH(VBDgames!$C65,VBDhistory2!$B$8:$B$307,0))+ROW()/10000000,0)</f>
        <v>0</v>
      </c>
      <c r="L65" s="171">
        <f t="array" ref="L65">IFERROR(INDEX(VBDhistory3!$U$8:$U$307,MATCH(VBDgames!$C65,VBDhistory3!$B$8:$B$307,0))+ROW()/10000000,0)</f>
        <v>0</v>
      </c>
      <c r="M65" s="171">
        <f t="array" ref="M65">IFERROR(INDEX(VBDhistory4!$U$8:$U$307,MATCH(VBDgames!$C65,VBDhistory4!$B$8:$B$307,0))+ROW()/10000000,0)</f>
        <v>0</v>
      </c>
      <c r="N65" s="171"/>
      <c r="O65" s="171" t="str">
        <f t="shared" ref="O65:R65" si="179">$D65&amp;"-"&amp;RANK(J65,J$4:J$150,0)</f>
        <v>QB-1</v>
      </c>
      <c r="P65" s="171" t="str">
        <f t="shared" si="179"/>
        <v>QB-1</v>
      </c>
      <c r="Q65" s="171" t="str">
        <f t="shared" si="179"/>
        <v>QB-1</v>
      </c>
      <c r="R65" s="171" t="str">
        <f t="shared" si="179"/>
        <v>QB-1</v>
      </c>
      <c r="T65" s="95" t="str">
        <f t="shared" si="32"/>
        <v>QB-49</v>
      </c>
      <c r="U65" s="3">
        <v>49.0</v>
      </c>
      <c r="V65" s="3" t="s">
        <v>75</v>
      </c>
      <c r="W65" s="95">
        <f t="shared" ref="W65:Y65" si="180">IFERROR(INDEX(E$4:E$150,MATCH($T65,P$4:P$150,0)),0)</f>
        <v>0</v>
      </c>
      <c r="X65" s="3">
        <f t="shared" si="180"/>
        <v>0</v>
      </c>
      <c r="Y65" s="3">
        <f t="shared" si="180"/>
        <v>0</v>
      </c>
      <c r="Z65" s="3"/>
      <c r="AA65" s="3">
        <f t="shared" si="34"/>
        <v>0</v>
      </c>
      <c r="AB65" s="88">
        <f t="shared" si="42"/>
        <v>13.33333333</v>
      </c>
      <c r="AC65" s="3"/>
      <c r="AD65" s="95">
        <f t="shared" ref="AD65:AG65" si="181">IFERROR(INDEX(J$4:J$150,MATCH($T65,O$4:O$150,0)),0)</f>
        <v>0</v>
      </c>
      <c r="AE65" s="3">
        <f t="shared" si="181"/>
        <v>0</v>
      </c>
      <c r="AF65" s="3">
        <f t="shared" si="181"/>
        <v>0</v>
      </c>
      <c r="AG65" s="3">
        <f t="shared" si="181"/>
        <v>0</v>
      </c>
      <c r="AH65" s="88">
        <f t="shared" si="36"/>
        <v>0.000065</v>
      </c>
      <c r="AI65" s="3"/>
      <c r="AJ65" s="224"/>
      <c r="AK65" s="171"/>
      <c r="AL65" s="171"/>
      <c r="AM65" s="88" t="str">
        <f t="shared" si="37"/>
        <v>#REF!</v>
      </c>
      <c r="AN65" s="3"/>
      <c r="AO65" s="224"/>
      <c r="AP65" s="171"/>
      <c r="AQ65" s="171"/>
      <c r="AR65" s="88" t="str">
        <f t="shared" si="38"/>
        <v>#REF!</v>
      </c>
      <c r="AS65" s="3"/>
      <c r="AT65" s="224"/>
      <c r="AU65" s="171"/>
      <c r="AV65" s="171"/>
      <c r="AW65" s="88">
        <f t="shared" si="39"/>
        <v>53.66666667</v>
      </c>
    </row>
    <row r="66" ht="15.75" customHeight="1">
      <c r="A66" s="24">
        <v>63.0</v>
      </c>
      <c r="B66" s="24" t="s">
        <v>4674</v>
      </c>
      <c r="C66" s="24" t="s">
        <v>4674</v>
      </c>
      <c r="D66" s="132" t="s">
        <v>75</v>
      </c>
      <c r="E66" s="132">
        <v>0.0</v>
      </c>
      <c r="F66" s="132"/>
      <c r="G66" s="132"/>
      <c r="H66" s="132"/>
      <c r="J66" s="171">
        <f t="array" ref="J66">IFERROR(INDEX(VBDhistory1!$U$8:$U$307,MATCH(VBDgames!$C66,VBDhistory1!$B$8:$B$307,0))+ROW()/10000000,0)</f>
        <v>0</v>
      </c>
      <c r="K66" s="171">
        <f t="array" ref="K66">IFERROR(INDEX(VBDhistory2!$U$8:$U$307,MATCH(VBDgames!$C66,VBDhistory2!$B$8:$B$307,0))+ROW()/10000000,0)</f>
        <v>0</v>
      </c>
      <c r="L66" s="171">
        <f t="array" ref="L66">IFERROR(INDEX(VBDhistory3!$U$8:$U$307,MATCH(VBDgames!$C66,VBDhistory3!$B$8:$B$307,0))+ROW()/10000000,0)</f>
        <v>0</v>
      </c>
      <c r="M66" s="171">
        <f t="array" ref="M66">IFERROR(INDEX(VBDhistory4!$U$8:$U$307,MATCH(VBDgames!$C66,VBDhistory4!$B$8:$B$307,0))+ROW()/10000000,0)</f>
        <v>0</v>
      </c>
      <c r="N66" s="171"/>
      <c r="O66" s="171" t="str">
        <f t="shared" ref="O66:R66" si="182">$D66&amp;"-"&amp;RANK(J66,J$4:J$150,0)</f>
        <v>QB-1</v>
      </c>
      <c r="P66" s="171" t="str">
        <f t="shared" si="182"/>
        <v>QB-1</v>
      </c>
      <c r="Q66" s="171" t="str">
        <f t="shared" si="182"/>
        <v>QB-1</v>
      </c>
      <c r="R66" s="171" t="str">
        <f t="shared" si="182"/>
        <v>QB-1</v>
      </c>
      <c r="T66" s="95" t="str">
        <f t="shared" si="32"/>
        <v>QB-50</v>
      </c>
      <c r="U66" s="3">
        <v>50.0</v>
      </c>
      <c r="V66" s="3" t="s">
        <v>75</v>
      </c>
      <c r="W66" s="95">
        <f t="shared" ref="W66:Y66" si="183">IFERROR(INDEX(E$4:E$150,MATCH($T66,P$4:P$150,0)),0)</f>
        <v>0</v>
      </c>
      <c r="X66" s="3">
        <f t="shared" si="183"/>
        <v>0</v>
      </c>
      <c r="Y66" s="3">
        <f t="shared" si="183"/>
        <v>0</v>
      </c>
      <c r="Z66" s="3"/>
      <c r="AA66" s="3">
        <f t="shared" si="34"/>
        <v>0</v>
      </c>
      <c r="AB66" s="88">
        <f t="shared" si="42"/>
        <v>13.33333333</v>
      </c>
      <c r="AC66" s="3"/>
      <c r="AD66" s="95">
        <f t="shared" ref="AD66:AG66" si="184">IFERROR(INDEX(J$4:J$150,MATCH($T66,O$4:O$150,0)),0)</f>
        <v>0</v>
      </c>
      <c r="AE66" s="3">
        <f t="shared" si="184"/>
        <v>0</v>
      </c>
      <c r="AF66" s="3">
        <f t="shared" si="184"/>
        <v>0</v>
      </c>
      <c r="AG66" s="3">
        <f t="shared" si="184"/>
        <v>0</v>
      </c>
      <c r="AH66" s="88">
        <f t="shared" si="36"/>
        <v>0.000066</v>
      </c>
      <c r="AI66" s="3"/>
      <c r="AJ66" s="224"/>
      <c r="AK66" s="171"/>
      <c r="AL66" s="171"/>
      <c r="AM66" s="88" t="str">
        <f t="shared" si="37"/>
        <v>#REF!</v>
      </c>
      <c r="AN66" s="3"/>
      <c r="AO66" s="224"/>
      <c r="AP66" s="171"/>
      <c r="AQ66" s="171"/>
      <c r="AR66" s="88" t="str">
        <f t="shared" si="38"/>
        <v>#REF!</v>
      </c>
      <c r="AS66" s="3"/>
      <c r="AT66" s="224"/>
      <c r="AU66" s="171"/>
      <c r="AV66" s="171"/>
      <c r="AW66" s="88">
        <f t="shared" si="39"/>
        <v>53.66666667</v>
      </c>
    </row>
    <row r="67" ht="15.75" customHeight="1">
      <c r="A67" s="24">
        <v>64.0</v>
      </c>
      <c r="B67" s="24" t="s">
        <v>4675</v>
      </c>
      <c r="C67" s="24" t="s">
        <v>4675</v>
      </c>
      <c r="D67" s="132" t="s">
        <v>75</v>
      </c>
      <c r="E67" s="132">
        <v>1.0</v>
      </c>
      <c r="F67" s="132"/>
      <c r="G67" s="132">
        <v>10.0</v>
      </c>
      <c r="H67" s="132">
        <v>14.0</v>
      </c>
      <c r="J67" s="171">
        <f t="array" ref="J67">IFERROR(INDEX(VBDhistory1!$U$8:$U$307,MATCH(VBDgames!$C67,VBDhistory1!$B$8:$B$307,0))+ROW()/10000000,0)</f>
        <v>0</v>
      </c>
      <c r="K67" s="171">
        <f t="array" ref="K67">IFERROR(INDEX(VBDhistory2!$U$8:$U$307,MATCH(VBDgames!$C67,VBDhistory2!$B$8:$B$307,0))+ROW()/10000000,0)</f>
        <v>0</v>
      </c>
      <c r="L67" s="171">
        <f t="array" ref="L67">IFERROR(INDEX(VBDhistory3!$U$8:$U$307,MATCH(VBDgames!$C67,VBDhistory3!$B$8:$B$307,0))+ROW()/10000000,0)</f>
        <v>0</v>
      </c>
      <c r="M67" s="171">
        <f t="array" ref="M67">IFERROR(INDEX(VBDhistory4!$U$8:$U$307,MATCH(VBDgames!$C67,VBDhistory4!$B$8:$B$307,0))+ROW()/10000000,0)</f>
        <v>0</v>
      </c>
      <c r="N67" s="171"/>
      <c r="O67" s="171" t="str">
        <f t="shared" ref="O67:R67" si="185">$D67&amp;"-"&amp;RANK(J67,J$4:J$150,0)</f>
        <v>QB-1</v>
      </c>
      <c r="P67" s="171" t="str">
        <f t="shared" si="185"/>
        <v>QB-1</v>
      </c>
      <c r="Q67" s="171" t="str">
        <f t="shared" si="185"/>
        <v>QB-1</v>
      </c>
      <c r="R67" s="171" t="str">
        <f t="shared" si="185"/>
        <v>QB-1</v>
      </c>
      <c r="T67" s="95"/>
      <c r="U67" s="3"/>
      <c r="V67" s="3"/>
      <c r="W67" s="95"/>
      <c r="X67" s="3"/>
      <c r="Y67" s="3"/>
      <c r="Z67" s="3"/>
      <c r="AA67" s="3"/>
      <c r="AB67" s="88"/>
      <c r="AC67" s="3"/>
      <c r="AD67" s="95"/>
      <c r="AE67" s="3"/>
      <c r="AF67" s="3"/>
      <c r="AG67" s="3"/>
      <c r="AH67" s="88"/>
      <c r="AI67" s="3"/>
      <c r="AJ67" s="224"/>
      <c r="AK67" s="3"/>
      <c r="AL67" s="3"/>
      <c r="AM67" s="88"/>
      <c r="AN67" s="3"/>
      <c r="AO67" s="224"/>
      <c r="AP67" s="3"/>
      <c r="AQ67" s="3"/>
      <c r="AR67" s="88"/>
      <c r="AS67" s="3"/>
      <c r="AT67" s="224"/>
      <c r="AU67" s="3"/>
      <c r="AV67" s="3"/>
      <c r="AW67" s="88">
        <f t="shared" si="39"/>
        <v>0</v>
      </c>
    </row>
    <row r="68" ht="15.75" customHeight="1">
      <c r="A68" s="24">
        <v>65.0</v>
      </c>
      <c r="B68" s="24" t="s">
        <v>2399</v>
      </c>
      <c r="C68" s="24" t="s">
        <v>2399</v>
      </c>
      <c r="D68" s="132" t="s">
        <v>75</v>
      </c>
      <c r="E68" s="132">
        <v>0.0</v>
      </c>
      <c r="F68" s="132">
        <v>3.0</v>
      </c>
      <c r="G68" s="132">
        <v>13.0</v>
      </c>
      <c r="H68" s="132">
        <v>5.0</v>
      </c>
      <c r="J68" s="171">
        <f t="array" ref="J68">IFERROR(INDEX(VBDhistory1!$U$8:$U$307,MATCH(VBDgames!$C68,VBDhistory1!$B$8:$B$307,0))+ROW()/10000000,0)</f>
        <v>0</v>
      </c>
      <c r="K68" s="171">
        <f t="array" ref="K68">IFERROR(INDEX(VBDhistory2!$U$8:$U$307,MATCH(VBDgames!$C68,VBDhistory2!$B$8:$B$307,0))+ROW()/10000000,0)</f>
        <v>0</v>
      </c>
      <c r="L68" s="171">
        <f t="array" ref="L68">IFERROR(INDEX(VBDhistory3!$U$8:$U$307,MATCH(VBDgames!$C68,VBDhistory3!$B$8:$B$307,0))+ROW()/10000000,0)</f>
        <v>0</v>
      </c>
      <c r="M68" s="171">
        <f t="array" ref="M68">IFERROR(INDEX(VBDhistory4!$U$8:$U$307,MATCH(VBDgames!$C68,VBDhistory4!$B$8:$B$307,0))+ROW()/10000000,0)</f>
        <v>0</v>
      </c>
      <c r="N68" s="171"/>
      <c r="O68" s="171" t="str">
        <f t="shared" ref="O68:R68" si="186">$D68&amp;"-"&amp;RANK(J68,J$4:J$150,0)</f>
        <v>QB-1</v>
      </c>
      <c r="P68" s="171" t="str">
        <f t="shared" si="186"/>
        <v>QB-1</v>
      </c>
      <c r="Q68" s="171" t="str">
        <f t="shared" si="186"/>
        <v>QB-1</v>
      </c>
      <c r="R68" s="171" t="str">
        <f t="shared" si="186"/>
        <v>QB-1</v>
      </c>
      <c r="T68" s="95" t="str">
        <f t="shared" ref="T68:T167" si="190">V68&amp;"-"&amp;U68</f>
        <v>RB-1</v>
      </c>
      <c r="U68" s="3">
        <v>1.0</v>
      </c>
      <c r="V68" s="3" t="s">
        <v>17</v>
      </c>
      <c r="W68" s="95">
        <f t="shared" ref="W68:Y68" si="187">IFERROR(INDEX(E$151:E$475,MATCH($T68,P$151:P$475,0)),0)</f>
        <v>16</v>
      </c>
      <c r="X68" s="3">
        <f t="shared" si="187"/>
        <v>16</v>
      </c>
      <c r="Y68" s="3">
        <f t="shared" si="187"/>
        <v>16</v>
      </c>
      <c r="Z68" s="3"/>
      <c r="AA68" s="3">
        <f t="shared" ref="AA68:AA167" si="192">AVERAGE(W68:Y68)</f>
        <v>16</v>
      </c>
      <c r="AB68" s="88">
        <f t="shared" ref="AB68:AB167" si="193">SUM($AA$68:AA68)</f>
        <v>16</v>
      </c>
      <c r="AC68" s="3"/>
      <c r="AD68" s="95">
        <f t="shared" ref="AD68:AG68" si="188">IFERROR(INDEX(J$151:J$475,MATCH($T68,O$151:O$475,0)),0)</f>
        <v>0</v>
      </c>
      <c r="AE68" s="3">
        <f t="shared" si="188"/>
        <v>0</v>
      </c>
      <c r="AF68" s="3">
        <f t="shared" si="188"/>
        <v>0</v>
      </c>
      <c r="AG68" s="3">
        <f t="shared" si="188"/>
        <v>0</v>
      </c>
      <c r="AH68" s="88">
        <f t="shared" ref="AH68:AH167" si="195">AVERAGE(AD68:AG68)+ROW()/1000000</f>
        <v>0.000068</v>
      </c>
      <c r="AI68" s="3"/>
      <c r="AJ68" s="224"/>
      <c r="AK68" s="3" t="str">
        <f t="shared" ref="AK68:AK167" si="196">IF(OR(U68&lt;=INDEX($Y$2:$Y$5,MATCH(V68,$V$2:$V$5,0)),AND(AJ68="x",AO68&lt;=$AJ$12),AJ68="SKP"),"SKP","x")</f>
        <v>#REF!</v>
      </c>
      <c r="AL68" s="3" t="str">
        <f t="shared" ref="AL68:AL167" si="197">IF(OR(U68&lt;=INDEX($Y$2:$Y$5,MATCH(V68,$V$2:$V$5,0)),AND(AK68="x",AP68&lt;=$AK$12),AK68="SKP"),"SKP","x")</f>
        <v>#REF!</v>
      </c>
      <c r="AM68" s="88" t="str">
        <f t="shared" ref="AM68:AM167" si="198">IF(OR(U68&lt;=INDEX($Y$2:$Y$5,MATCH(V68,$V$2:$V$5,0)),AND(AK68="x",AP68&lt;=$AK$12),AND(AL68="x",AQ68&lt;=$AL$12),AK68="SKP",AL68="SKP"),"SKP","x")</f>
        <v>#REF!</v>
      </c>
      <c r="AN68" s="3"/>
      <c r="AO68" s="224"/>
      <c r="AP68" s="3" t="str">
        <f t="shared" ref="AP68:AP167" si="199">IF(AK68="SKP","",COUNTIFS($AH$68:$AH$298,"&gt;"&amp;AH68,$AK$68:$AK$298,"x")+1)</f>
        <v>#REF!</v>
      </c>
      <c r="AQ68" s="3" t="str">
        <f t="shared" ref="AQ68:AQ167" si="200">IF(AL68="SKP","",COUNTIFS($AH$68:$AH$359,"&gt;"&amp;AH68,$AL$68:$AL$359,"x")+1)</f>
        <v>#REF!</v>
      </c>
      <c r="AR68" s="88" t="str">
        <f t="shared" ref="AR68:AR167" si="201">IF(AM68="SKP","",COUNTIFS($AH$17:$AH$359,"&gt;"&amp;AH68,$AM$17:$AM$359,"x")+1)</f>
        <v>#REF!</v>
      </c>
      <c r="AS68" s="3"/>
      <c r="AT68" s="224"/>
      <c r="AU68" s="3">
        <f t="shared" ref="AU68:AU298" si="202">SUMIF($AP$68:$AP$298,"&lt;="&amp;AP68,$AA$68:$AA$298)</f>
        <v>25</v>
      </c>
      <c r="AV68" s="3">
        <f t="shared" ref="AV68:AV359" si="203">SUMIF($AQ$68:$AQ$359,"&lt;="&amp;AQ68,$AA$68:$AA$359)</f>
        <v>40.33333333</v>
      </c>
      <c r="AW68" s="88">
        <f t="shared" si="39"/>
        <v>53.66666667</v>
      </c>
    </row>
    <row r="69" ht="15.75" customHeight="1">
      <c r="A69" s="24">
        <v>66.0</v>
      </c>
      <c r="B69" s="24" t="s">
        <v>413</v>
      </c>
      <c r="C69" s="24" t="s">
        <v>413</v>
      </c>
      <c r="D69" s="132" t="s">
        <v>75</v>
      </c>
      <c r="E69" s="132">
        <v>0.0</v>
      </c>
      <c r="F69" s="132"/>
      <c r="G69" s="132"/>
      <c r="H69" s="132"/>
      <c r="J69" s="171">
        <f t="array" ref="J69">IFERROR(INDEX(VBDhistory1!$U$8:$U$307,MATCH(VBDgames!$C69,VBDhistory1!$B$8:$B$307,0))+ROW()/10000000,0)</f>
        <v>0</v>
      </c>
      <c r="K69" s="171">
        <f t="array" ref="K69">IFERROR(INDEX(VBDhistory2!$U$8:$U$307,MATCH(VBDgames!$C69,VBDhistory2!$B$8:$B$307,0))+ROW()/10000000,0)</f>
        <v>0</v>
      </c>
      <c r="L69" s="171">
        <f t="array" ref="L69">IFERROR(INDEX(VBDhistory3!$U$8:$U$307,MATCH(VBDgames!$C69,VBDhistory3!$B$8:$B$307,0))+ROW()/10000000,0)</f>
        <v>0</v>
      </c>
      <c r="M69" s="171">
        <f t="array" ref="M69">IFERROR(INDEX(VBDhistory4!$U$8:$U$307,MATCH(VBDgames!$C69,VBDhistory4!$B$8:$B$307,0))+ROW()/10000000,0)</f>
        <v>0</v>
      </c>
      <c r="N69" s="171"/>
      <c r="O69" s="171" t="str">
        <f t="shared" ref="O69:R69" si="189">$D69&amp;"-"&amp;RANK(J69,J$4:J$150,0)</f>
        <v>QB-1</v>
      </c>
      <c r="P69" s="171" t="str">
        <f t="shared" si="189"/>
        <v>QB-1</v>
      </c>
      <c r="Q69" s="171" t="str">
        <f t="shared" si="189"/>
        <v>QB-1</v>
      </c>
      <c r="R69" s="171" t="str">
        <f t="shared" si="189"/>
        <v>QB-1</v>
      </c>
      <c r="T69" s="95" t="str">
        <f t="shared" si="190"/>
        <v>RB-2</v>
      </c>
      <c r="U69" s="3">
        <v>2.0</v>
      </c>
      <c r="V69" s="3" t="s">
        <v>17</v>
      </c>
      <c r="W69" s="95">
        <f t="shared" ref="W69:Y69" si="191">IFERROR(INDEX(E$151:E$475,MATCH($T69,P$151:P$475,0)),0)</f>
        <v>0</v>
      </c>
      <c r="X69" s="3">
        <f t="shared" si="191"/>
        <v>0</v>
      </c>
      <c r="Y69" s="3">
        <f t="shared" si="191"/>
        <v>0</v>
      </c>
      <c r="Z69" s="3"/>
      <c r="AA69" s="3">
        <f t="shared" si="192"/>
        <v>0</v>
      </c>
      <c r="AB69" s="88">
        <f t="shared" si="193"/>
        <v>16</v>
      </c>
      <c r="AC69" s="3"/>
      <c r="AD69" s="95">
        <f t="shared" ref="AD69:AG69" si="194">IFERROR(INDEX(J$151:J$475,MATCH($T69,O$151:O$475,0)),0)</f>
        <v>0</v>
      </c>
      <c r="AE69" s="3">
        <f t="shared" si="194"/>
        <v>0</v>
      </c>
      <c r="AF69" s="3">
        <f t="shared" si="194"/>
        <v>0</v>
      </c>
      <c r="AG69" s="3">
        <f t="shared" si="194"/>
        <v>0</v>
      </c>
      <c r="AH69" s="88">
        <f t="shared" si="195"/>
        <v>0.000069</v>
      </c>
      <c r="AI69" s="3"/>
      <c r="AJ69" s="224"/>
      <c r="AK69" s="3" t="str">
        <f t="shared" si="196"/>
        <v>#REF!</v>
      </c>
      <c r="AL69" s="3" t="str">
        <f t="shared" si="197"/>
        <v>#REF!</v>
      </c>
      <c r="AM69" s="88" t="str">
        <f t="shared" si="198"/>
        <v>#REF!</v>
      </c>
      <c r="AN69" s="3"/>
      <c r="AO69" s="224"/>
      <c r="AP69" s="3" t="str">
        <f t="shared" si="199"/>
        <v>#REF!</v>
      </c>
      <c r="AQ69" s="3" t="str">
        <f t="shared" si="200"/>
        <v>#REF!</v>
      </c>
      <c r="AR69" s="88" t="str">
        <f t="shared" si="201"/>
        <v>#REF!</v>
      </c>
      <c r="AS69" s="3"/>
      <c r="AT69" s="224"/>
      <c r="AU69" s="3">
        <f t="shared" si="202"/>
        <v>25</v>
      </c>
      <c r="AV69" s="3">
        <f t="shared" si="203"/>
        <v>40.33333333</v>
      </c>
      <c r="AW69" s="88">
        <f t="shared" si="39"/>
        <v>53.66666667</v>
      </c>
    </row>
    <row r="70" ht="15.75" customHeight="1">
      <c r="A70" s="24">
        <v>67.0</v>
      </c>
      <c r="B70" s="24" t="s">
        <v>1989</v>
      </c>
      <c r="C70" s="24" t="s">
        <v>1989</v>
      </c>
      <c r="D70" s="132" t="s">
        <v>75</v>
      </c>
      <c r="E70" s="132">
        <v>0.0</v>
      </c>
      <c r="F70" s="132">
        <v>13.0</v>
      </c>
      <c r="G70" s="132">
        <v>16.0</v>
      </c>
      <c r="H70" s="132">
        <v>16.0</v>
      </c>
      <c r="J70" s="171">
        <f t="array" ref="J70">IFERROR(INDEX(VBDhistory1!$U$8:$U$307,MATCH(VBDgames!$C70,VBDhistory1!$B$8:$B$307,0))+ROW()/10000000,0)</f>
        <v>0</v>
      </c>
      <c r="K70" s="171">
        <f t="array" ref="K70">IFERROR(INDEX(VBDhistory2!$U$8:$U$307,MATCH(VBDgames!$C70,VBDhistory2!$B$8:$B$307,0))+ROW()/10000000,0)</f>
        <v>0</v>
      </c>
      <c r="L70" s="171">
        <f t="array" ref="L70">IFERROR(INDEX(VBDhistory3!$U$8:$U$307,MATCH(VBDgames!$C70,VBDhistory3!$B$8:$B$307,0))+ROW()/10000000,0)</f>
        <v>0</v>
      </c>
      <c r="M70" s="171">
        <f t="array" ref="M70">IFERROR(INDEX(VBDhistory4!$U$8:$U$307,MATCH(VBDgames!$C70,VBDhistory4!$B$8:$B$307,0))+ROW()/10000000,0)</f>
        <v>0</v>
      </c>
      <c r="N70" s="171"/>
      <c r="O70" s="171" t="str">
        <f t="shared" ref="O70:R70" si="204">$D70&amp;"-"&amp;RANK(J70,J$4:J$150,0)</f>
        <v>QB-1</v>
      </c>
      <c r="P70" s="171" t="str">
        <f t="shared" si="204"/>
        <v>QB-1</v>
      </c>
      <c r="Q70" s="171" t="str">
        <f t="shared" si="204"/>
        <v>QB-1</v>
      </c>
      <c r="R70" s="171" t="str">
        <f t="shared" si="204"/>
        <v>QB-1</v>
      </c>
      <c r="T70" s="95" t="str">
        <f t="shared" si="190"/>
        <v>RB-3</v>
      </c>
      <c r="U70" s="3">
        <v>3.0</v>
      </c>
      <c r="V70" s="3" t="s">
        <v>17</v>
      </c>
      <c r="W70" s="95">
        <f t="shared" ref="W70:Y70" si="205">IFERROR(INDEX(E$151:E$475,MATCH($T70,P$151:P$475,0)),0)</f>
        <v>0</v>
      </c>
      <c r="X70" s="3">
        <f t="shared" si="205"/>
        <v>0</v>
      </c>
      <c r="Y70" s="3">
        <f t="shared" si="205"/>
        <v>0</v>
      </c>
      <c r="Z70" s="3"/>
      <c r="AA70" s="3">
        <f t="shared" si="192"/>
        <v>0</v>
      </c>
      <c r="AB70" s="88">
        <f t="shared" si="193"/>
        <v>16</v>
      </c>
      <c r="AC70" s="3"/>
      <c r="AD70" s="95">
        <f t="shared" ref="AD70:AG70" si="206">IFERROR(INDEX(J$151:J$475,MATCH($T70,O$151:O$475,0)),0)</f>
        <v>0</v>
      </c>
      <c r="AE70" s="3">
        <f t="shared" si="206"/>
        <v>0</v>
      </c>
      <c r="AF70" s="3">
        <f t="shared" si="206"/>
        <v>0</v>
      </c>
      <c r="AG70" s="3">
        <f t="shared" si="206"/>
        <v>0</v>
      </c>
      <c r="AH70" s="88">
        <f t="shared" si="195"/>
        <v>0.00007</v>
      </c>
      <c r="AI70" s="3"/>
      <c r="AJ70" s="224"/>
      <c r="AK70" s="3" t="str">
        <f t="shared" si="196"/>
        <v>#REF!</v>
      </c>
      <c r="AL70" s="3" t="str">
        <f t="shared" si="197"/>
        <v>#REF!</v>
      </c>
      <c r="AM70" s="88" t="str">
        <f t="shared" si="198"/>
        <v>#REF!</v>
      </c>
      <c r="AN70" s="3"/>
      <c r="AO70" s="224"/>
      <c r="AP70" s="3" t="str">
        <f t="shared" si="199"/>
        <v>#REF!</v>
      </c>
      <c r="AQ70" s="3" t="str">
        <f t="shared" si="200"/>
        <v>#REF!</v>
      </c>
      <c r="AR70" s="88" t="str">
        <f t="shared" si="201"/>
        <v>#REF!</v>
      </c>
      <c r="AS70" s="3"/>
      <c r="AT70" s="224"/>
      <c r="AU70" s="3">
        <f t="shared" si="202"/>
        <v>25</v>
      </c>
      <c r="AV70" s="3">
        <f t="shared" si="203"/>
        <v>40.33333333</v>
      </c>
      <c r="AW70" s="88">
        <f t="shared" si="39"/>
        <v>53.66666667</v>
      </c>
    </row>
    <row r="71" ht="15.75" customHeight="1">
      <c r="A71" s="24">
        <v>68.0</v>
      </c>
      <c r="B71" s="24" t="s">
        <v>4676</v>
      </c>
      <c r="C71" s="24" t="s">
        <v>4676</v>
      </c>
      <c r="D71" s="132" t="s">
        <v>75</v>
      </c>
      <c r="E71" s="132">
        <v>0.0</v>
      </c>
      <c r="F71" s="132"/>
      <c r="G71" s="132">
        <v>1.0</v>
      </c>
      <c r="H71" s="132">
        <v>0.0</v>
      </c>
      <c r="J71" s="171">
        <f t="array" ref="J71">IFERROR(INDEX(VBDhistory1!$U$8:$U$307,MATCH(VBDgames!$C71,VBDhistory1!$B$8:$B$307,0))+ROW()/10000000,0)</f>
        <v>0</v>
      </c>
      <c r="K71" s="171">
        <f t="array" ref="K71">IFERROR(INDEX(VBDhistory2!$U$8:$U$307,MATCH(VBDgames!$C71,VBDhistory2!$B$8:$B$307,0))+ROW()/10000000,0)</f>
        <v>0</v>
      </c>
      <c r="L71" s="171">
        <f t="array" ref="L71">IFERROR(INDEX(VBDhistory3!$U$8:$U$307,MATCH(VBDgames!$C71,VBDhistory3!$B$8:$B$307,0))+ROW()/10000000,0)</f>
        <v>0</v>
      </c>
      <c r="M71" s="171">
        <f t="array" ref="M71">IFERROR(INDEX(VBDhistory4!$U$8:$U$307,MATCH(VBDgames!$C71,VBDhistory4!$B$8:$B$307,0))+ROW()/10000000,0)</f>
        <v>0</v>
      </c>
      <c r="N71" s="171"/>
      <c r="O71" s="171" t="str">
        <f t="shared" ref="O71:R71" si="207">$D71&amp;"-"&amp;RANK(J71,J$4:J$150,0)</f>
        <v>QB-1</v>
      </c>
      <c r="P71" s="171" t="str">
        <f t="shared" si="207"/>
        <v>QB-1</v>
      </c>
      <c r="Q71" s="171" t="str">
        <f t="shared" si="207"/>
        <v>QB-1</v>
      </c>
      <c r="R71" s="171" t="str">
        <f t="shared" si="207"/>
        <v>QB-1</v>
      </c>
      <c r="T71" s="95" t="str">
        <f t="shared" si="190"/>
        <v>RB-4</v>
      </c>
      <c r="U71" s="3">
        <v>4.0</v>
      </c>
      <c r="V71" s="3" t="s">
        <v>17</v>
      </c>
      <c r="W71" s="95">
        <f t="shared" ref="W71:Y71" si="208">IFERROR(INDEX(E$151:E$475,MATCH($T71,P$151:P$475,0)),0)</f>
        <v>0</v>
      </c>
      <c r="X71" s="3">
        <f t="shared" si="208"/>
        <v>0</v>
      </c>
      <c r="Y71" s="3">
        <f t="shared" si="208"/>
        <v>0</v>
      </c>
      <c r="Z71" s="3"/>
      <c r="AA71" s="3">
        <f t="shared" si="192"/>
        <v>0</v>
      </c>
      <c r="AB71" s="88">
        <f t="shared" si="193"/>
        <v>16</v>
      </c>
      <c r="AC71" s="3"/>
      <c r="AD71" s="95">
        <f t="shared" ref="AD71:AG71" si="209">IFERROR(INDEX(J$151:J$475,MATCH($T71,O$151:O$475,0)),0)</f>
        <v>0</v>
      </c>
      <c r="AE71" s="3">
        <f t="shared" si="209"/>
        <v>0</v>
      </c>
      <c r="AF71" s="3">
        <f t="shared" si="209"/>
        <v>0</v>
      </c>
      <c r="AG71" s="3">
        <f t="shared" si="209"/>
        <v>0</v>
      </c>
      <c r="AH71" s="88">
        <f t="shared" si="195"/>
        <v>0.000071</v>
      </c>
      <c r="AI71" s="3"/>
      <c r="AJ71" s="224"/>
      <c r="AK71" s="3" t="str">
        <f t="shared" si="196"/>
        <v>#REF!</v>
      </c>
      <c r="AL71" s="3" t="str">
        <f t="shared" si="197"/>
        <v>#REF!</v>
      </c>
      <c r="AM71" s="88" t="str">
        <f t="shared" si="198"/>
        <v>#REF!</v>
      </c>
      <c r="AN71" s="3"/>
      <c r="AO71" s="224"/>
      <c r="AP71" s="3" t="str">
        <f t="shared" si="199"/>
        <v>#REF!</v>
      </c>
      <c r="AQ71" s="3" t="str">
        <f t="shared" si="200"/>
        <v>#REF!</v>
      </c>
      <c r="AR71" s="88" t="str">
        <f t="shared" si="201"/>
        <v>#REF!</v>
      </c>
      <c r="AS71" s="3"/>
      <c r="AT71" s="224"/>
      <c r="AU71" s="3">
        <f t="shared" si="202"/>
        <v>25</v>
      </c>
      <c r="AV71" s="3">
        <f t="shared" si="203"/>
        <v>40.33333333</v>
      </c>
      <c r="AW71" s="88">
        <f t="shared" si="39"/>
        <v>53.66666667</v>
      </c>
    </row>
    <row r="72" ht="15.75" customHeight="1">
      <c r="A72" s="24">
        <v>69.0</v>
      </c>
      <c r="B72" s="24" t="s">
        <v>4677</v>
      </c>
      <c r="C72" s="24" t="s">
        <v>4677</v>
      </c>
      <c r="D72" s="132" t="s">
        <v>75</v>
      </c>
      <c r="E72" s="132">
        <v>0.0</v>
      </c>
      <c r="F72" s="132">
        <v>0.0</v>
      </c>
      <c r="G72" s="132"/>
      <c r="H72" s="132"/>
      <c r="J72" s="171">
        <f t="array" ref="J72">IFERROR(INDEX(VBDhistory1!$U$8:$U$307,MATCH(VBDgames!$C72,VBDhistory1!$B$8:$B$307,0))+ROW()/10000000,0)</f>
        <v>0</v>
      </c>
      <c r="K72" s="171">
        <f t="array" ref="K72">IFERROR(INDEX(VBDhistory2!$U$8:$U$307,MATCH(VBDgames!$C72,VBDhistory2!$B$8:$B$307,0))+ROW()/10000000,0)</f>
        <v>0</v>
      </c>
      <c r="L72" s="171">
        <f t="array" ref="L72">IFERROR(INDEX(VBDhistory3!$U$8:$U$307,MATCH(VBDgames!$C72,VBDhistory3!$B$8:$B$307,0))+ROW()/10000000,0)</f>
        <v>0</v>
      </c>
      <c r="M72" s="171">
        <f t="array" ref="M72">IFERROR(INDEX(VBDhistory4!$U$8:$U$307,MATCH(VBDgames!$C72,VBDhistory4!$B$8:$B$307,0))+ROW()/10000000,0)</f>
        <v>0</v>
      </c>
      <c r="N72" s="171"/>
      <c r="O72" s="171" t="str">
        <f t="shared" ref="O72:R72" si="210">$D72&amp;"-"&amp;RANK(J72,J$4:J$150,0)</f>
        <v>QB-1</v>
      </c>
      <c r="P72" s="171" t="str">
        <f t="shared" si="210"/>
        <v>QB-1</v>
      </c>
      <c r="Q72" s="171" t="str">
        <f t="shared" si="210"/>
        <v>QB-1</v>
      </c>
      <c r="R72" s="171" t="str">
        <f t="shared" si="210"/>
        <v>QB-1</v>
      </c>
      <c r="T72" s="95" t="str">
        <f t="shared" si="190"/>
        <v>RB-5</v>
      </c>
      <c r="U72" s="3">
        <v>5.0</v>
      </c>
      <c r="V72" s="3" t="s">
        <v>17</v>
      </c>
      <c r="W72" s="95">
        <f t="shared" ref="W72:Y72" si="211">IFERROR(INDEX(E$151:E$475,MATCH($T72,P$151:P$475,0)),0)</f>
        <v>0</v>
      </c>
      <c r="X72" s="3">
        <f t="shared" si="211"/>
        <v>0</v>
      </c>
      <c r="Y72" s="3">
        <f t="shared" si="211"/>
        <v>0</v>
      </c>
      <c r="Z72" s="3"/>
      <c r="AA72" s="3">
        <f t="shared" si="192"/>
        <v>0</v>
      </c>
      <c r="AB72" s="88">
        <f t="shared" si="193"/>
        <v>16</v>
      </c>
      <c r="AC72" s="3"/>
      <c r="AD72" s="95">
        <f t="shared" ref="AD72:AG72" si="212">IFERROR(INDEX(J$151:J$475,MATCH($T72,O$151:O$475,0)),0)</f>
        <v>0</v>
      </c>
      <c r="AE72" s="3">
        <f t="shared" si="212"/>
        <v>0</v>
      </c>
      <c r="AF72" s="3">
        <f t="shared" si="212"/>
        <v>0</v>
      </c>
      <c r="AG72" s="3">
        <f t="shared" si="212"/>
        <v>0</v>
      </c>
      <c r="AH72" s="88">
        <f t="shared" si="195"/>
        <v>0.000072</v>
      </c>
      <c r="AI72" s="3"/>
      <c r="AJ72" s="224"/>
      <c r="AK72" s="3" t="str">
        <f t="shared" si="196"/>
        <v>#REF!</v>
      </c>
      <c r="AL72" s="3" t="str">
        <f t="shared" si="197"/>
        <v>#REF!</v>
      </c>
      <c r="AM72" s="88" t="str">
        <f t="shared" si="198"/>
        <v>#REF!</v>
      </c>
      <c r="AN72" s="3"/>
      <c r="AO72" s="224"/>
      <c r="AP72" s="3" t="str">
        <f t="shared" si="199"/>
        <v>#REF!</v>
      </c>
      <c r="AQ72" s="3" t="str">
        <f t="shared" si="200"/>
        <v>#REF!</v>
      </c>
      <c r="AR72" s="88" t="str">
        <f t="shared" si="201"/>
        <v>#REF!</v>
      </c>
      <c r="AS72" s="3"/>
      <c r="AT72" s="224"/>
      <c r="AU72" s="3">
        <f t="shared" si="202"/>
        <v>25</v>
      </c>
      <c r="AV72" s="3">
        <f t="shared" si="203"/>
        <v>40.33333333</v>
      </c>
      <c r="AW72" s="88">
        <f t="shared" si="39"/>
        <v>53.66666667</v>
      </c>
    </row>
    <row r="73" ht="15.75" customHeight="1">
      <c r="A73" s="24">
        <v>70.0</v>
      </c>
      <c r="B73" s="24" t="s">
        <v>931</v>
      </c>
      <c r="C73" s="24" t="s">
        <v>931</v>
      </c>
      <c r="D73" s="132" t="s">
        <v>75</v>
      </c>
      <c r="E73" s="132">
        <v>0.0</v>
      </c>
      <c r="F73" s="132">
        <v>8.0</v>
      </c>
      <c r="G73" s="132"/>
      <c r="H73" s="132"/>
      <c r="J73" s="171">
        <f t="array" ref="J73">IFERROR(INDEX(VBDhistory1!$U$8:$U$307,MATCH(VBDgames!$C73,VBDhistory1!$B$8:$B$307,0))+ROW()/10000000,0)</f>
        <v>0</v>
      </c>
      <c r="K73" s="171">
        <f t="array" ref="K73">IFERROR(INDEX(VBDhistory2!$U$8:$U$307,MATCH(VBDgames!$C73,VBDhistory2!$B$8:$B$307,0))+ROW()/10000000,0)</f>
        <v>0</v>
      </c>
      <c r="L73" s="171">
        <f t="array" ref="L73">IFERROR(INDEX(VBDhistory3!$U$8:$U$307,MATCH(VBDgames!$C73,VBDhistory3!$B$8:$B$307,0))+ROW()/10000000,0)</f>
        <v>0</v>
      </c>
      <c r="M73" s="171">
        <f t="array" ref="M73">IFERROR(INDEX(VBDhistory4!$U$8:$U$307,MATCH(VBDgames!$C73,VBDhistory4!$B$8:$B$307,0))+ROW()/10000000,0)</f>
        <v>0</v>
      </c>
      <c r="N73" s="171"/>
      <c r="O73" s="171" t="str">
        <f t="shared" ref="O73:R73" si="213">$D73&amp;"-"&amp;RANK(J73,J$4:J$150,0)</f>
        <v>QB-1</v>
      </c>
      <c r="P73" s="171" t="str">
        <f t="shared" si="213"/>
        <v>QB-1</v>
      </c>
      <c r="Q73" s="171" t="str">
        <f t="shared" si="213"/>
        <v>QB-1</v>
      </c>
      <c r="R73" s="171" t="str">
        <f t="shared" si="213"/>
        <v>QB-1</v>
      </c>
      <c r="T73" s="95" t="str">
        <f t="shared" si="190"/>
        <v>RB-6</v>
      </c>
      <c r="U73" s="3">
        <v>6.0</v>
      </c>
      <c r="V73" s="3" t="s">
        <v>17</v>
      </c>
      <c r="W73" s="95">
        <f t="shared" ref="W73:Y73" si="214">IFERROR(INDEX(E$151:E$475,MATCH($T73,P$151:P$475,0)),0)</f>
        <v>0</v>
      </c>
      <c r="X73" s="3">
        <f t="shared" si="214"/>
        <v>0</v>
      </c>
      <c r="Y73" s="3">
        <f t="shared" si="214"/>
        <v>0</v>
      </c>
      <c r="Z73" s="3"/>
      <c r="AA73" s="3">
        <f t="shared" si="192"/>
        <v>0</v>
      </c>
      <c r="AB73" s="88">
        <f t="shared" si="193"/>
        <v>16</v>
      </c>
      <c r="AC73" s="3"/>
      <c r="AD73" s="95">
        <f t="shared" ref="AD73:AG73" si="215">IFERROR(INDEX(J$151:J$475,MATCH($T73,O$151:O$475,0)),0)</f>
        <v>0</v>
      </c>
      <c r="AE73" s="3">
        <f t="shared" si="215"/>
        <v>0</v>
      </c>
      <c r="AF73" s="3">
        <f t="shared" si="215"/>
        <v>0</v>
      </c>
      <c r="AG73" s="3">
        <f t="shared" si="215"/>
        <v>0</v>
      </c>
      <c r="AH73" s="88">
        <f t="shared" si="195"/>
        <v>0.000073</v>
      </c>
      <c r="AI73" s="3"/>
      <c r="AJ73" s="224"/>
      <c r="AK73" s="3" t="str">
        <f t="shared" si="196"/>
        <v>#REF!</v>
      </c>
      <c r="AL73" s="3" t="str">
        <f t="shared" si="197"/>
        <v>#REF!</v>
      </c>
      <c r="AM73" s="88" t="str">
        <f t="shared" si="198"/>
        <v>#REF!</v>
      </c>
      <c r="AN73" s="3"/>
      <c r="AO73" s="224"/>
      <c r="AP73" s="3" t="str">
        <f t="shared" si="199"/>
        <v>#REF!</v>
      </c>
      <c r="AQ73" s="3" t="str">
        <f t="shared" si="200"/>
        <v>#REF!</v>
      </c>
      <c r="AR73" s="88" t="str">
        <f t="shared" si="201"/>
        <v>#REF!</v>
      </c>
      <c r="AS73" s="3"/>
      <c r="AT73" s="224"/>
      <c r="AU73" s="3">
        <f t="shared" si="202"/>
        <v>25</v>
      </c>
      <c r="AV73" s="3">
        <f t="shared" si="203"/>
        <v>40.33333333</v>
      </c>
      <c r="AW73" s="88">
        <f t="shared" si="39"/>
        <v>53.66666667</v>
      </c>
    </row>
    <row r="74" ht="15.75" customHeight="1">
      <c r="A74" s="24">
        <v>71.0</v>
      </c>
      <c r="B74" s="24" t="s">
        <v>512</v>
      </c>
      <c r="C74" s="24" t="s">
        <v>512</v>
      </c>
      <c r="D74" s="132" t="s">
        <v>75</v>
      </c>
      <c r="E74" s="132">
        <v>0.0</v>
      </c>
      <c r="F74" s="132">
        <v>0.0</v>
      </c>
      <c r="G74" s="132">
        <v>0.0</v>
      </c>
      <c r="H74" s="132"/>
      <c r="J74" s="171">
        <f t="array" ref="J74">IFERROR(INDEX(VBDhistory1!$U$8:$U$307,MATCH(VBDgames!$C74,VBDhistory1!$B$8:$B$307,0))+ROW()/10000000,0)</f>
        <v>0</v>
      </c>
      <c r="K74" s="171">
        <f t="array" ref="K74">IFERROR(INDEX(VBDhistory2!$U$8:$U$307,MATCH(VBDgames!$C74,VBDhistory2!$B$8:$B$307,0))+ROW()/10000000,0)</f>
        <v>0</v>
      </c>
      <c r="L74" s="171">
        <f t="array" ref="L74">IFERROR(INDEX(VBDhistory3!$U$8:$U$307,MATCH(VBDgames!$C74,VBDhistory3!$B$8:$B$307,0))+ROW()/10000000,0)</f>
        <v>0</v>
      </c>
      <c r="M74" s="171">
        <f t="array" ref="M74">IFERROR(INDEX(VBDhistory4!$U$8:$U$307,MATCH(VBDgames!$C74,VBDhistory4!$B$8:$B$307,0))+ROW()/10000000,0)</f>
        <v>0</v>
      </c>
      <c r="N74" s="171"/>
      <c r="O74" s="171" t="str">
        <f t="shared" ref="O74:R74" si="216">$D74&amp;"-"&amp;RANK(J74,J$4:J$150,0)</f>
        <v>QB-1</v>
      </c>
      <c r="P74" s="171" t="str">
        <f t="shared" si="216"/>
        <v>QB-1</v>
      </c>
      <c r="Q74" s="171" t="str">
        <f t="shared" si="216"/>
        <v>QB-1</v>
      </c>
      <c r="R74" s="171" t="str">
        <f t="shared" si="216"/>
        <v>QB-1</v>
      </c>
      <c r="T74" s="95" t="str">
        <f t="shared" si="190"/>
        <v>RB-7</v>
      </c>
      <c r="U74" s="3">
        <v>7.0</v>
      </c>
      <c r="V74" s="3" t="s">
        <v>17</v>
      </c>
      <c r="W74" s="95">
        <f t="shared" ref="W74:Y74" si="217">IFERROR(INDEX(E$151:E$475,MATCH($T74,P$151:P$475,0)),0)</f>
        <v>0</v>
      </c>
      <c r="X74" s="3">
        <f t="shared" si="217"/>
        <v>0</v>
      </c>
      <c r="Y74" s="3">
        <f t="shared" si="217"/>
        <v>0</v>
      </c>
      <c r="Z74" s="3"/>
      <c r="AA74" s="3">
        <f t="shared" si="192"/>
        <v>0</v>
      </c>
      <c r="AB74" s="88">
        <f t="shared" si="193"/>
        <v>16</v>
      </c>
      <c r="AC74" s="3"/>
      <c r="AD74" s="95">
        <f t="shared" ref="AD74:AG74" si="218">IFERROR(INDEX(J$151:J$475,MATCH($T74,O$151:O$475,0)),0)</f>
        <v>0</v>
      </c>
      <c r="AE74" s="3">
        <f t="shared" si="218"/>
        <v>0</v>
      </c>
      <c r="AF74" s="3">
        <f t="shared" si="218"/>
        <v>0</v>
      </c>
      <c r="AG74" s="3">
        <f t="shared" si="218"/>
        <v>0</v>
      </c>
      <c r="AH74" s="88">
        <f t="shared" si="195"/>
        <v>0.000074</v>
      </c>
      <c r="AI74" s="3"/>
      <c r="AJ74" s="224"/>
      <c r="AK74" s="3" t="str">
        <f t="shared" si="196"/>
        <v>#REF!</v>
      </c>
      <c r="AL74" s="3" t="str">
        <f t="shared" si="197"/>
        <v>#REF!</v>
      </c>
      <c r="AM74" s="88" t="str">
        <f t="shared" si="198"/>
        <v>#REF!</v>
      </c>
      <c r="AN74" s="3"/>
      <c r="AO74" s="224"/>
      <c r="AP74" s="3" t="str">
        <f t="shared" si="199"/>
        <v>#REF!</v>
      </c>
      <c r="AQ74" s="3" t="str">
        <f t="shared" si="200"/>
        <v>#REF!</v>
      </c>
      <c r="AR74" s="88" t="str">
        <f t="shared" si="201"/>
        <v>#REF!</v>
      </c>
      <c r="AS74" s="3"/>
      <c r="AT74" s="224"/>
      <c r="AU74" s="3">
        <f t="shared" si="202"/>
        <v>25</v>
      </c>
      <c r="AV74" s="3">
        <f t="shared" si="203"/>
        <v>40.33333333</v>
      </c>
      <c r="AW74" s="88">
        <f t="shared" si="39"/>
        <v>53.66666667</v>
      </c>
    </row>
    <row r="75" ht="15.75" customHeight="1">
      <c r="A75" s="24">
        <v>72.0</v>
      </c>
      <c r="B75" s="24" t="s">
        <v>1405</v>
      </c>
      <c r="C75" s="24" t="s">
        <v>1405</v>
      </c>
      <c r="D75" s="132" t="s">
        <v>75</v>
      </c>
      <c r="E75" s="132">
        <v>0.0</v>
      </c>
      <c r="F75" s="132"/>
      <c r="G75" s="132"/>
      <c r="H75" s="132"/>
      <c r="J75" s="171">
        <f t="array" ref="J75">IFERROR(INDEX(VBDhistory1!$U$8:$U$307,MATCH(VBDgames!$C75,VBDhistory1!$B$8:$B$307,0))+ROW()/10000000,0)</f>
        <v>0</v>
      </c>
      <c r="K75" s="171">
        <f t="array" ref="K75">IFERROR(INDEX(VBDhistory2!$U$8:$U$307,MATCH(VBDgames!$C75,VBDhistory2!$B$8:$B$307,0))+ROW()/10000000,0)</f>
        <v>0</v>
      </c>
      <c r="L75" s="171">
        <f t="array" ref="L75">IFERROR(INDEX(VBDhistory3!$U$8:$U$307,MATCH(VBDgames!$C75,VBDhistory3!$B$8:$B$307,0))+ROW()/10000000,0)</f>
        <v>0</v>
      </c>
      <c r="M75" s="171">
        <f t="array" ref="M75">IFERROR(INDEX(VBDhistory4!$U$8:$U$307,MATCH(VBDgames!$C75,VBDhistory4!$B$8:$B$307,0))+ROW()/10000000,0)</f>
        <v>0</v>
      </c>
      <c r="N75" s="171"/>
      <c r="O75" s="171" t="str">
        <f t="shared" ref="O75:R75" si="219">$D75&amp;"-"&amp;RANK(J75,J$4:J$150,0)</f>
        <v>QB-1</v>
      </c>
      <c r="P75" s="171" t="str">
        <f t="shared" si="219"/>
        <v>QB-1</v>
      </c>
      <c r="Q75" s="171" t="str">
        <f t="shared" si="219"/>
        <v>QB-1</v>
      </c>
      <c r="R75" s="171" t="str">
        <f t="shared" si="219"/>
        <v>QB-1</v>
      </c>
      <c r="T75" s="95" t="str">
        <f t="shared" si="190"/>
        <v>RB-8</v>
      </c>
      <c r="U75" s="3">
        <v>8.0</v>
      </c>
      <c r="V75" s="3" t="s">
        <v>17</v>
      </c>
      <c r="W75" s="95">
        <f t="shared" ref="W75:Y75" si="220">IFERROR(INDEX(E$151:E$475,MATCH($T75,P$151:P$475,0)),0)</f>
        <v>0</v>
      </c>
      <c r="X75" s="3">
        <f t="shared" si="220"/>
        <v>0</v>
      </c>
      <c r="Y75" s="3">
        <f t="shared" si="220"/>
        <v>0</v>
      </c>
      <c r="Z75" s="3"/>
      <c r="AA75" s="3">
        <f t="shared" si="192"/>
        <v>0</v>
      </c>
      <c r="AB75" s="88">
        <f t="shared" si="193"/>
        <v>16</v>
      </c>
      <c r="AC75" s="3"/>
      <c r="AD75" s="95">
        <f t="shared" ref="AD75:AG75" si="221">IFERROR(INDEX(J$151:J$475,MATCH($T75,O$151:O$475,0)),0)</f>
        <v>0</v>
      </c>
      <c r="AE75" s="3">
        <f t="shared" si="221"/>
        <v>0</v>
      </c>
      <c r="AF75" s="3">
        <f t="shared" si="221"/>
        <v>0</v>
      </c>
      <c r="AG75" s="3">
        <f t="shared" si="221"/>
        <v>0</v>
      </c>
      <c r="AH75" s="88">
        <f t="shared" si="195"/>
        <v>0.000075</v>
      </c>
      <c r="AI75" s="3"/>
      <c r="AJ75" s="224"/>
      <c r="AK75" s="3" t="str">
        <f t="shared" si="196"/>
        <v>#REF!</v>
      </c>
      <c r="AL75" s="3" t="str">
        <f t="shared" si="197"/>
        <v>#REF!</v>
      </c>
      <c r="AM75" s="88" t="str">
        <f t="shared" si="198"/>
        <v>#REF!</v>
      </c>
      <c r="AN75" s="3"/>
      <c r="AO75" s="224"/>
      <c r="AP75" s="3" t="str">
        <f t="shared" si="199"/>
        <v>#REF!</v>
      </c>
      <c r="AQ75" s="3" t="str">
        <f t="shared" si="200"/>
        <v>#REF!</v>
      </c>
      <c r="AR75" s="88" t="str">
        <f t="shared" si="201"/>
        <v>#REF!</v>
      </c>
      <c r="AS75" s="3"/>
      <c r="AT75" s="224"/>
      <c r="AU75" s="3">
        <f t="shared" si="202"/>
        <v>25</v>
      </c>
      <c r="AV75" s="3">
        <f t="shared" si="203"/>
        <v>40.33333333</v>
      </c>
      <c r="AW75" s="88">
        <f t="shared" si="39"/>
        <v>53.66666667</v>
      </c>
    </row>
    <row r="76" ht="15.75" customHeight="1">
      <c r="A76" s="24">
        <v>73.0</v>
      </c>
      <c r="B76" s="24" t="s">
        <v>4678</v>
      </c>
      <c r="C76" s="24" t="s">
        <v>4678</v>
      </c>
      <c r="D76" s="132" t="s">
        <v>75</v>
      </c>
      <c r="E76" s="132">
        <v>0.0</v>
      </c>
      <c r="F76" s="132"/>
      <c r="G76" s="132"/>
      <c r="H76" s="132"/>
      <c r="J76" s="171">
        <f t="array" ref="J76">IFERROR(INDEX(VBDhistory1!$U$8:$U$307,MATCH(VBDgames!$C76,VBDhistory1!$B$8:$B$307,0))+ROW()/10000000,0)</f>
        <v>0</v>
      </c>
      <c r="K76" s="171">
        <f t="array" ref="K76">IFERROR(INDEX(VBDhistory2!$U$8:$U$307,MATCH(VBDgames!$C76,VBDhistory2!$B$8:$B$307,0))+ROW()/10000000,0)</f>
        <v>0</v>
      </c>
      <c r="L76" s="171">
        <f t="array" ref="L76">IFERROR(INDEX(VBDhistory3!$U$8:$U$307,MATCH(VBDgames!$C76,VBDhistory3!$B$8:$B$307,0))+ROW()/10000000,0)</f>
        <v>0</v>
      </c>
      <c r="M76" s="171">
        <f t="array" ref="M76">IFERROR(INDEX(VBDhistory4!$U$8:$U$307,MATCH(VBDgames!$C76,VBDhistory4!$B$8:$B$307,0))+ROW()/10000000,0)</f>
        <v>0</v>
      </c>
      <c r="N76" s="171"/>
      <c r="O76" s="171" t="str">
        <f t="shared" ref="O76:R76" si="222">$D76&amp;"-"&amp;RANK(J76,J$4:J$150,0)</f>
        <v>QB-1</v>
      </c>
      <c r="P76" s="171" t="str">
        <f t="shared" si="222"/>
        <v>QB-1</v>
      </c>
      <c r="Q76" s="171" t="str">
        <f t="shared" si="222"/>
        <v>QB-1</v>
      </c>
      <c r="R76" s="171" t="str">
        <f t="shared" si="222"/>
        <v>QB-1</v>
      </c>
      <c r="T76" s="95" t="str">
        <f t="shared" si="190"/>
        <v>RB-9</v>
      </c>
      <c r="U76" s="3">
        <v>9.0</v>
      </c>
      <c r="V76" s="3" t="s">
        <v>17</v>
      </c>
      <c r="W76" s="95">
        <f t="shared" ref="W76:Y76" si="223">IFERROR(INDEX(E$151:E$475,MATCH($T76,P$151:P$475,0)),0)</f>
        <v>0</v>
      </c>
      <c r="X76" s="3">
        <f t="shared" si="223"/>
        <v>0</v>
      </c>
      <c r="Y76" s="3">
        <f t="shared" si="223"/>
        <v>0</v>
      </c>
      <c r="Z76" s="3"/>
      <c r="AA76" s="3">
        <f t="shared" si="192"/>
        <v>0</v>
      </c>
      <c r="AB76" s="88">
        <f t="shared" si="193"/>
        <v>16</v>
      </c>
      <c r="AC76" s="3"/>
      <c r="AD76" s="95">
        <f t="shared" ref="AD76:AG76" si="224">IFERROR(INDEX(J$151:J$475,MATCH($T76,O$151:O$475,0)),0)</f>
        <v>0</v>
      </c>
      <c r="AE76" s="3">
        <f t="shared" si="224"/>
        <v>0</v>
      </c>
      <c r="AF76" s="3">
        <f t="shared" si="224"/>
        <v>0</v>
      </c>
      <c r="AG76" s="3">
        <f t="shared" si="224"/>
        <v>0</v>
      </c>
      <c r="AH76" s="88">
        <f t="shared" si="195"/>
        <v>0.000076</v>
      </c>
      <c r="AI76" s="3"/>
      <c r="AJ76" s="224"/>
      <c r="AK76" s="3" t="str">
        <f t="shared" si="196"/>
        <v>#REF!</v>
      </c>
      <c r="AL76" s="3" t="str">
        <f t="shared" si="197"/>
        <v>#REF!</v>
      </c>
      <c r="AM76" s="88" t="str">
        <f t="shared" si="198"/>
        <v>#REF!</v>
      </c>
      <c r="AN76" s="3"/>
      <c r="AO76" s="224"/>
      <c r="AP76" s="3" t="str">
        <f t="shared" si="199"/>
        <v>#REF!</v>
      </c>
      <c r="AQ76" s="3" t="str">
        <f t="shared" si="200"/>
        <v>#REF!</v>
      </c>
      <c r="AR76" s="88" t="str">
        <f t="shared" si="201"/>
        <v>#REF!</v>
      </c>
      <c r="AS76" s="3"/>
      <c r="AT76" s="224"/>
      <c r="AU76" s="3">
        <f t="shared" si="202"/>
        <v>25</v>
      </c>
      <c r="AV76" s="3">
        <f t="shared" si="203"/>
        <v>40.33333333</v>
      </c>
      <c r="AW76" s="88">
        <f t="shared" si="39"/>
        <v>53.66666667</v>
      </c>
    </row>
    <row r="77" ht="15.75" customHeight="1">
      <c r="A77" s="24">
        <v>74.0</v>
      </c>
      <c r="B77" s="24" t="s">
        <v>1849</v>
      </c>
      <c r="C77" s="24" t="s">
        <v>1849</v>
      </c>
      <c r="D77" s="132" t="s">
        <v>75</v>
      </c>
      <c r="E77" s="132"/>
      <c r="F77" s="132">
        <v>16.0</v>
      </c>
      <c r="G77" s="132"/>
      <c r="H77" s="132">
        <v>15.0</v>
      </c>
      <c r="J77" s="171">
        <f t="array" ref="J77">IFERROR(INDEX(VBDhistory1!$U$8:$U$307,MATCH(VBDgames!$C77,VBDhistory1!$B$8:$B$307,0))+ROW()/10000000,0)</f>
        <v>0</v>
      </c>
      <c r="K77" s="171">
        <f t="array" ref="K77">IFERROR(INDEX(VBDhistory2!$U$8:$U$307,MATCH(VBDgames!$C77,VBDhistory2!$B$8:$B$307,0))+ROW()/10000000,0)</f>
        <v>0</v>
      </c>
      <c r="L77" s="171">
        <f t="array" ref="L77">IFERROR(INDEX(VBDhistory3!$U$8:$U$307,MATCH(VBDgames!$C77,VBDhistory3!$B$8:$B$307,0))+ROW()/10000000,0)</f>
        <v>0</v>
      </c>
      <c r="M77" s="171">
        <f t="array" ref="M77">IFERROR(INDEX(VBDhistory4!$U$8:$U$307,MATCH(VBDgames!$C77,VBDhistory4!$B$8:$B$307,0))+ROW()/10000000,0)</f>
        <v>0</v>
      </c>
      <c r="N77" s="171"/>
      <c r="O77" s="171" t="str">
        <f t="shared" ref="O77:R77" si="225">$D77&amp;"-"&amp;RANK(J77,J$4:J$150,0)</f>
        <v>QB-1</v>
      </c>
      <c r="P77" s="171" t="str">
        <f t="shared" si="225"/>
        <v>QB-1</v>
      </c>
      <c r="Q77" s="171" t="str">
        <f t="shared" si="225"/>
        <v>QB-1</v>
      </c>
      <c r="R77" s="171" t="str">
        <f t="shared" si="225"/>
        <v>QB-1</v>
      </c>
      <c r="T77" s="95" t="str">
        <f t="shared" si="190"/>
        <v>RB-10</v>
      </c>
      <c r="U77" s="3">
        <v>10.0</v>
      </c>
      <c r="V77" s="3" t="s">
        <v>17</v>
      </c>
      <c r="W77" s="95">
        <f t="shared" ref="W77:Y77" si="226">IFERROR(INDEX(E$151:E$475,MATCH($T77,P$151:P$475,0)),0)</f>
        <v>0</v>
      </c>
      <c r="X77" s="3">
        <f t="shared" si="226"/>
        <v>0</v>
      </c>
      <c r="Y77" s="3">
        <f t="shared" si="226"/>
        <v>0</v>
      </c>
      <c r="Z77" s="3"/>
      <c r="AA77" s="3">
        <f t="shared" si="192"/>
        <v>0</v>
      </c>
      <c r="AB77" s="88">
        <f t="shared" si="193"/>
        <v>16</v>
      </c>
      <c r="AC77" s="3"/>
      <c r="AD77" s="95">
        <f t="shared" ref="AD77:AG77" si="227">IFERROR(INDEX(J$151:J$475,MATCH($T77,O$151:O$475,0)),0)</f>
        <v>0</v>
      </c>
      <c r="AE77" s="3">
        <f t="shared" si="227"/>
        <v>0</v>
      </c>
      <c r="AF77" s="3">
        <f t="shared" si="227"/>
        <v>0</v>
      </c>
      <c r="AG77" s="3">
        <f t="shared" si="227"/>
        <v>0</v>
      </c>
      <c r="AH77" s="88">
        <f t="shared" si="195"/>
        <v>0.000077</v>
      </c>
      <c r="AI77" s="3"/>
      <c r="AJ77" s="224"/>
      <c r="AK77" s="3" t="str">
        <f t="shared" si="196"/>
        <v>#REF!</v>
      </c>
      <c r="AL77" s="3" t="str">
        <f t="shared" si="197"/>
        <v>#REF!</v>
      </c>
      <c r="AM77" s="88" t="str">
        <f t="shared" si="198"/>
        <v>#REF!</v>
      </c>
      <c r="AN77" s="3"/>
      <c r="AO77" s="224"/>
      <c r="AP77" s="3" t="str">
        <f t="shared" si="199"/>
        <v>#REF!</v>
      </c>
      <c r="AQ77" s="3" t="str">
        <f t="shared" si="200"/>
        <v>#REF!</v>
      </c>
      <c r="AR77" s="88" t="str">
        <f t="shared" si="201"/>
        <v>#REF!</v>
      </c>
      <c r="AS77" s="3"/>
      <c r="AT77" s="224"/>
      <c r="AU77" s="3">
        <f t="shared" si="202"/>
        <v>25</v>
      </c>
      <c r="AV77" s="3">
        <f t="shared" si="203"/>
        <v>40.33333333</v>
      </c>
      <c r="AW77" s="88">
        <f t="shared" si="39"/>
        <v>53.66666667</v>
      </c>
    </row>
    <row r="78" ht="15.75" customHeight="1">
      <c r="A78" s="24">
        <v>75.0</v>
      </c>
      <c r="B78" s="24" t="s">
        <v>1565</v>
      </c>
      <c r="C78" s="24" t="s">
        <v>1565</v>
      </c>
      <c r="D78" s="132" t="s">
        <v>75</v>
      </c>
      <c r="E78" s="132"/>
      <c r="F78" s="132">
        <v>10.0</v>
      </c>
      <c r="G78" s="132">
        <v>14.0</v>
      </c>
      <c r="H78" s="132">
        <v>15.0</v>
      </c>
      <c r="J78" s="171">
        <f t="array" ref="J78">IFERROR(INDEX(VBDhistory1!$U$8:$U$307,MATCH(VBDgames!$C78,VBDhistory1!$B$8:$B$307,0))+ROW()/10000000,0)</f>
        <v>0</v>
      </c>
      <c r="K78" s="171">
        <f t="array" ref="K78">IFERROR(INDEX(VBDhistory2!$U$8:$U$307,MATCH(VBDgames!$C78,VBDhistory2!$B$8:$B$307,0))+ROW()/10000000,0)</f>
        <v>0</v>
      </c>
      <c r="L78" s="171">
        <f t="array" ref="L78">IFERROR(INDEX(VBDhistory3!$U$8:$U$307,MATCH(VBDgames!$C78,VBDhistory3!$B$8:$B$307,0))+ROW()/10000000,0)</f>
        <v>0</v>
      </c>
      <c r="M78" s="171">
        <f t="array" ref="M78">IFERROR(INDEX(VBDhistory4!$U$8:$U$307,MATCH(VBDgames!$C78,VBDhistory4!$B$8:$B$307,0))+ROW()/10000000,0)</f>
        <v>0</v>
      </c>
      <c r="N78" s="171"/>
      <c r="O78" s="171" t="str">
        <f t="shared" ref="O78:R78" si="228">$D78&amp;"-"&amp;RANK(J78,J$4:J$150,0)</f>
        <v>QB-1</v>
      </c>
      <c r="P78" s="171" t="str">
        <f t="shared" si="228"/>
        <v>QB-1</v>
      </c>
      <c r="Q78" s="171" t="str">
        <f t="shared" si="228"/>
        <v>QB-1</v>
      </c>
      <c r="R78" s="171" t="str">
        <f t="shared" si="228"/>
        <v>QB-1</v>
      </c>
      <c r="T78" s="95" t="str">
        <f t="shared" si="190"/>
        <v>RB-11</v>
      </c>
      <c r="U78" s="3">
        <v>11.0</v>
      </c>
      <c r="V78" s="3" t="s">
        <v>17</v>
      </c>
      <c r="W78" s="95">
        <f t="shared" ref="W78:Y78" si="229">IFERROR(INDEX(E$151:E$475,MATCH($T78,P$151:P$475,0)),0)</f>
        <v>0</v>
      </c>
      <c r="X78" s="3">
        <f t="shared" si="229"/>
        <v>0</v>
      </c>
      <c r="Y78" s="3">
        <f t="shared" si="229"/>
        <v>0</v>
      </c>
      <c r="Z78" s="3"/>
      <c r="AA78" s="3">
        <f t="shared" si="192"/>
        <v>0</v>
      </c>
      <c r="AB78" s="88">
        <f t="shared" si="193"/>
        <v>16</v>
      </c>
      <c r="AC78" s="3"/>
      <c r="AD78" s="95">
        <f t="shared" ref="AD78:AG78" si="230">IFERROR(INDEX(J$151:J$475,MATCH($T78,O$151:O$475,0)),0)</f>
        <v>0</v>
      </c>
      <c r="AE78" s="3">
        <f t="shared" si="230"/>
        <v>0</v>
      </c>
      <c r="AF78" s="3">
        <f t="shared" si="230"/>
        <v>0</v>
      </c>
      <c r="AG78" s="3">
        <f t="shared" si="230"/>
        <v>0</v>
      </c>
      <c r="AH78" s="88">
        <f t="shared" si="195"/>
        <v>0.000078</v>
      </c>
      <c r="AI78" s="3"/>
      <c r="AJ78" s="224"/>
      <c r="AK78" s="3" t="str">
        <f t="shared" si="196"/>
        <v>#REF!</v>
      </c>
      <c r="AL78" s="3" t="str">
        <f t="shared" si="197"/>
        <v>#REF!</v>
      </c>
      <c r="AM78" s="88" t="str">
        <f t="shared" si="198"/>
        <v>#REF!</v>
      </c>
      <c r="AN78" s="3"/>
      <c r="AO78" s="224"/>
      <c r="AP78" s="3" t="str">
        <f t="shared" si="199"/>
        <v>#REF!</v>
      </c>
      <c r="AQ78" s="3" t="str">
        <f t="shared" si="200"/>
        <v>#REF!</v>
      </c>
      <c r="AR78" s="88" t="str">
        <f t="shared" si="201"/>
        <v>#REF!</v>
      </c>
      <c r="AS78" s="3"/>
      <c r="AT78" s="224"/>
      <c r="AU78" s="3">
        <f t="shared" si="202"/>
        <v>25</v>
      </c>
      <c r="AV78" s="3">
        <f t="shared" si="203"/>
        <v>40.33333333</v>
      </c>
      <c r="AW78" s="88">
        <f t="shared" si="39"/>
        <v>53.66666667</v>
      </c>
    </row>
    <row r="79" ht="15.75" customHeight="1">
      <c r="A79" s="24">
        <v>76.0</v>
      </c>
      <c r="B79" s="24" t="s">
        <v>4679</v>
      </c>
      <c r="C79" s="24" t="s">
        <v>4679</v>
      </c>
      <c r="D79" s="132" t="s">
        <v>75</v>
      </c>
      <c r="E79" s="132"/>
      <c r="F79" s="132">
        <v>5.0</v>
      </c>
      <c r="G79" s="132">
        <v>5.0</v>
      </c>
      <c r="H79" s="132">
        <v>15.0</v>
      </c>
      <c r="J79" s="171">
        <f t="array" ref="J79">IFERROR(INDEX(VBDhistory1!$U$8:$U$307,MATCH(VBDgames!$C79,VBDhistory1!$B$8:$B$307,0))+ROW()/10000000,0)</f>
        <v>0</v>
      </c>
      <c r="K79" s="171">
        <f t="array" ref="K79">IFERROR(INDEX(VBDhistory2!$U$8:$U$307,MATCH(VBDgames!$C79,VBDhistory2!$B$8:$B$307,0))+ROW()/10000000,0)</f>
        <v>0</v>
      </c>
      <c r="L79" s="171">
        <f t="array" ref="L79">IFERROR(INDEX(VBDhistory3!$U$8:$U$307,MATCH(VBDgames!$C79,VBDhistory3!$B$8:$B$307,0))+ROW()/10000000,0)</f>
        <v>0</v>
      </c>
      <c r="M79" s="171">
        <f t="array" ref="M79">IFERROR(INDEX(VBDhistory4!$U$8:$U$307,MATCH(VBDgames!$C79,VBDhistory4!$B$8:$B$307,0))+ROW()/10000000,0)</f>
        <v>0</v>
      </c>
      <c r="N79" s="171"/>
      <c r="O79" s="171" t="str">
        <f t="shared" ref="O79:R79" si="231">$D79&amp;"-"&amp;RANK(J79,J$4:J$150,0)</f>
        <v>QB-1</v>
      </c>
      <c r="P79" s="171" t="str">
        <f t="shared" si="231"/>
        <v>QB-1</v>
      </c>
      <c r="Q79" s="171" t="str">
        <f t="shared" si="231"/>
        <v>QB-1</v>
      </c>
      <c r="R79" s="171" t="str">
        <f t="shared" si="231"/>
        <v>QB-1</v>
      </c>
      <c r="T79" s="95" t="str">
        <f t="shared" si="190"/>
        <v>RB-12</v>
      </c>
      <c r="U79" s="3">
        <v>12.0</v>
      </c>
      <c r="V79" s="3" t="s">
        <v>17</v>
      </c>
      <c r="W79" s="95">
        <f t="shared" ref="W79:Y79" si="232">IFERROR(INDEX(E$151:E$475,MATCH($T79,P$151:P$475,0)),0)</f>
        <v>0</v>
      </c>
      <c r="X79" s="3">
        <f t="shared" si="232"/>
        <v>0</v>
      </c>
      <c r="Y79" s="3">
        <f t="shared" si="232"/>
        <v>0</v>
      </c>
      <c r="Z79" s="3"/>
      <c r="AA79" s="3">
        <f t="shared" si="192"/>
        <v>0</v>
      </c>
      <c r="AB79" s="88">
        <f t="shared" si="193"/>
        <v>16</v>
      </c>
      <c r="AC79" s="3"/>
      <c r="AD79" s="95">
        <f t="shared" ref="AD79:AG79" si="233">IFERROR(INDEX(J$151:J$475,MATCH($T79,O$151:O$475,0)),0)</f>
        <v>0</v>
      </c>
      <c r="AE79" s="3">
        <f t="shared" si="233"/>
        <v>0</v>
      </c>
      <c r="AF79" s="3">
        <f t="shared" si="233"/>
        <v>0</v>
      </c>
      <c r="AG79" s="3">
        <f t="shared" si="233"/>
        <v>0</v>
      </c>
      <c r="AH79" s="88">
        <f t="shared" si="195"/>
        <v>0.000079</v>
      </c>
      <c r="AI79" s="3"/>
      <c r="AJ79" s="224"/>
      <c r="AK79" s="3" t="str">
        <f t="shared" si="196"/>
        <v>#REF!</v>
      </c>
      <c r="AL79" s="3" t="str">
        <f t="shared" si="197"/>
        <v>#REF!</v>
      </c>
      <c r="AM79" s="88" t="str">
        <f t="shared" si="198"/>
        <v>#REF!</v>
      </c>
      <c r="AN79" s="3"/>
      <c r="AO79" s="224"/>
      <c r="AP79" s="3" t="str">
        <f t="shared" si="199"/>
        <v>#REF!</v>
      </c>
      <c r="AQ79" s="3" t="str">
        <f t="shared" si="200"/>
        <v>#REF!</v>
      </c>
      <c r="AR79" s="88" t="str">
        <f t="shared" si="201"/>
        <v>#REF!</v>
      </c>
      <c r="AS79" s="3"/>
      <c r="AT79" s="224"/>
      <c r="AU79" s="3">
        <f t="shared" si="202"/>
        <v>25</v>
      </c>
      <c r="AV79" s="3">
        <f t="shared" si="203"/>
        <v>40.33333333</v>
      </c>
      <c r="AW79" s="88">
        <f t="shared" si="39"/>
        <v>53.66666667</v>
      </c>
    </row>
    <row r="80" ht="15.75" customHeight="1">
      <c r="A80" s="24">
        <v>77.0</v>
      </c>
      <c r="B80" s="24" t="s">
        <v>4680</v>
      </c>
      <c r="C80" s="24" t="s">
        <v>4681</v>
      </c>
      <c r="D80" s="132" t="s">
        <v>75</v>
      </c>
      <c r="E80" s="132"/>
      <c r="F80" s="132">
        <v>5.0</v>
      </c>
      <c r="G80" s="132">
        <v>6.0</v>
      </c>
      <c r="H80" s="132"/>
      <c r="J80" s="171">
        <f t="array" ref="J80">IFERROR(INDEX(VBDhistory1!$U$8:$U$307,MATCH(VBDgames!$C80,VBDhistory1!$B$8:$B$307,0))+ROW()/10000000,0)</f>
        <v>0</v>
      </c>
      <c r="K80" s="171">
        <f t="array" ref="K80">IFERROR(INDEX(VBDhistory2!$U$8:$U$307,MATCH(VBDgames!$C80,VBDhistory2!$B$8:$B$307,0))+ROW()/10000000,0)</f>
        <v>0</v>
      </c>
      <c r="L80" s="171">
        <f t="array" ref="L80">IFERROR(INDEX(VBDhistory3!$U$8:$U$307,MATCH(VBDgames!$C80,VBDhistory3!$B$8:$B$307,0))+ROW()/10000000,0)</f>
        <v>0</v>
      </c>
      <c r="M80" s="171">
        <f t="array" ref="M80">IFERROR(INDEX(VBDhistory4!$U$8:$U$307,MATCH(VBDgames!$C80,VBDhistory4!$B$8:$B$307,0))+ROW()/10000000,0)</f>
        <v>0</v>
      </c>
      <c r="N80" s="171"/>
      <c r="O80" s="171" t="str">
        <f t="shared" ref="O80:R80" si="234">$D80&amp;"-"&amp;RANK(J80,J$4:J$150,0)</f>
        <v>QB-1</v>
      </c>
      <c r="P80" s="171" t="str">
        <f t="shared" si="234"/>
        <v>QB-1</v>
      </c>
      <c r="Q80" s="171" t="str">
        <f t="shared" si="234"/>
        <v>QB-1</v>
      </c>
      <c r="R80" s="171" t="str">
        <f t="shared" si="234"/>
        <v>QB-1</v>
      </c>
      <c r="T80" s="95" t="str">
        <f t="shared" si="190"/>
        <v>RB-13</v>
      </c>
      <c r="U80" s="3">
        <v>13.0</v>
      </c>
      <c r="V80" s="3" t="s">
        <v>17</v>
      </c>
      <c r="W80" s="95">
        <f t="shared" ref="W80:Y80" si="235">IFERROR(INDEX(E$151:E$475,MATCH($T80,P$151:P$475,0)),0)</f>
        <v>0</v>
      </c>
      <c r="X80" s="3">
        <f t="shared" si="235"/>
        <v>0</v>
      </c>
      <c r="Y80" s="3">
        <f t="shared" si="235"/>
        <v>0</v>
      </c>
      <c r="Z80" s="3"/>
      <c r="AA80" s="3">
        <f t="shared" si="192"/>
        <v>0</v>
      </c>
      <c r="AB80" s="88">
        <f t="shared" si="193"/>
        <v>16</v>
      </c>
      <c r="AC80" s="3"/>
      <c r="AD80" s="95">
        <f t="shared" ref="AD80:AG80" si="236">IFERROR(INDEX(J$151:J$475,MATCH($T80,O$151:O$475,0)),0)</f>
        <v>0</v>
      </c>
      <c r="AE80" s="3">
        <f t="shared" si="236"/>
        <v>0</v>
      </c>
      <c r="AF80" s="3">
        <f t="shared" si="236"/>
        <v>0</v>
      </c>
      <c r="AG80" s="3">
        <f t="shared" si="236"/>
        <v>0</v>
      </c>
      <c r="AH80" s="88">
        <f t="shared" si="195"/>
        <v>0.00008</v>
      </c>
      <c r="AI80" s="3"/>
      <c r="AJ80" s="224"/>
      <c r="AK80" s="3" t="str">
        <f t="shared" si="196"/>
        <v>#REF!</v>
      </c>
      <c r="AL80" s="3" t="str">
        <f t="shared" si="197"/>
        <v>#REF!</v>
      </c>
      <c r="AM80" s="88" t="str">
        <f t="shared" si="198"/>
        <v>#REF!</v>
      </c>
      <c r="AN80" s="3"/>
      <c r="AO80" s="224"/>
      <c r="AP80" s="3" t="str">
        <f t="shared" si="199"/>
        <v>#REF!</v>
      </c>
      <c r="AQ80" s="3" t="str">
        <f t="shared" si="200"/>
        <v>#REF!</v>
      </c>
      <c r="AR80" s="88" t="str">
        <f t="shared" si="201"/>
        <v>#REF!</v>
      </c>
      <c r="AS80" s="3"/>
      <c r="AT80" s="224"/>
      <c r="AU80" s="3">
        <f t="shared" si="202"/>
        <v>25</v>
      </c>
      <c r="AV80" s="3">
        <f t="shared" si="203"/>
        <v>40.33333333</v>
      </c>
      <c r="AW80" s="88">
        <f t="shared" si="39"/>
        <v>53.66666667</v>
      </c>
    </row>
    <row r="81" ht="15.75" customHeight="1">
      <c r="A81" s="24">
        <v>78.0</v>
      </c>
      <c r="B81" s="24" t="s">
        <v>4682</v>
      </c>
      <c r="C81" s="24" t="s">
        <v>4682</v>
      </c>
      <c r="D81" s="132" t="s">
        <v>75</v>
      </c>
      <c r="E81" s="132"/>
      <c r="F81" s="132">
        <v>5.0</v>
      </c>
      <c r="G81" s="132">
        <v>1.0</v>
      </c>
      <c r="H81" s="132">
        <v>7.0</v>
      </c>
      <c r="J81" s="171">
        <f t="array" ref="J81">IFERROR(INDEX(VBDhistory1!$U$8:$U$307,MATCH(VBDgames!$C81,VBDhistory1!$B$8:$B$307,0))+ROW()/10000000,0)</f>
        <v>0</v>
      </c>
      <c r="K81" s="171">
        <f t="array" ref="K81">IFERROR(INDEX(VBDhistory2!$U$8:$U$307,MATCH(VBDgames!$C81,VBDhistory2!$B$8:$B$307,0))+ROW()/10000000,0)</f>
        <v>0</v>
      </c>
      <c r="L81" s="171">
        <f t="array" ref="L81">IFERROR(INDEX(VBDhistory3!$U$8:$U$307,MATCH(VBDgames!$C81,VBDhistory3!$B$8:$B$307,0))+ROW()/10000000,0)</f>
        <v>0</v>
      </c>
      <c r="M81" s="171">
        <f t="array" ref="M81">IFERROR(INDEX(VBDhistory4!$U$8:$U$307,MATCH(VBDgames!$C81,VBDhistory4!$B$8:$B$307,0))+ROW()/10000000,0)</f>
        <v>0</v>
      </c>
      <c r="N81" s="171"/>
      <c r="O81" s="171" t="str">
        <f t="shared" ref="O81:R81" si="237">$D81&amp;"-"&amp;RANK(J81,J$4:J$150,0)</f>
        <v>QB-1</v>
      </c>
      <c r="P81" s="171" t="str">
        <f t="shared" si="237"/>
        <v>QB-1</v>
      </c>
      <c r="Q81" s="171" t="str">
        <f t="shared" si="237"/>
        <v>QB-1</v>
      </c>
      <c r="R81" s="171" t="str">
        <f t="shared" si="237"/>
        <v>QB-1</v>
      </c>
      <c r="T81" s="95" t="str">
        <f t="shared" si="190"/>
        <v>RB-14</v>
      </c>
      <c r="U81" s="3">
        <v>14.0</v>
      </c>
      <c r="V81" s="3" t="s">
        <v>17</v>
      </c>
      <c r="W81" s="95">
        <f t="shared" ref="W81:Y81" si="238">IFERROR(INDEX(E$151:E$475,MATCH($T81,P$151:P$475,0)),0)</f>
        <v>0</v>
      </c>
      <c r="X81" s="3">
        <f t="shared" si="238"/>
        <v>0</v>
      </c>
      <c r="Y81" s="3">
        <f t="shared" si="238"/>
        <v>0</v>
      </c>
      <c r="Z81" s="3"/>
      <c r="AA81" s="3">
        <f t="shared" si="192"/>
        <v>0</v>
      </c>
      <c r="AB81" s="88">
        <f t="shared" si="193"/>
        <v>16</v>
      </c>
      <c r="AC81" s="3"/>
      <c r="AD81" s="95">
        <f t="shared" ref="AD81:AG81" si="239">IFERROR(INDEX(J$151:J$475,MATCH($T81,O$151:O$475,0)),0)</f>
        <v>0</v>
      </c>
      <c r="AE81" s="3">
        <f t="shared" si="239"/>
        <v>0</v>
      </c>
      <c r="AF81" s="3">
        <f t="shared" si="239"/>
        <v>0</v>
      </c>
      <c r="AG81" s="3">
        <f t="shared" si="239"/>
        <v>0</v>
      </c>
      <c r="AH81" s="88">
        <f t="shared" si="195"/>
        <v>0.000081</v>
      </c>
      <c r="AI81" s="3"/>
      <c r="AJ81" s="224"/>
      <c r="AK81" s="3" t="str">
        <f t="shared" si="196"/>
        <v>#REF!</v>
      </c>
      <c r="AL81" s="3" t="str">
        <f t="shared" si="197"/>
        <v>#REF!</v>
      </c>
      <c r="AM81" s="88" t="str">
        <f t="shared" si="198"/>
        <v>#REF!</v>
      </c>
      <c r="AN81" s="3"/>
      <c r="AO81" s="224"/>
      <c r="AP81" s="3" t="str">
        <f t="shared" si="199"/>
        <v>#REF!</v>
      </c>
      <c r="AQ81" s="3" t="str">
        <f t="shared" si="200"/>
        <v>#REF!</v>
      </c>
      <c r="AR81" s="88" t="str">
        <f t="shared" si="201"/>
        <v>#REF!</v>
      </c>
      <c r="AS81" s="3"/>
      <c r="AT81" s="224"/>
      <c r="AU81" s="3">
        <f t="shared" si="202"/>
        <v>25</v>
      </c>
      <c r="AV81" s="3">
        <f t="shared" si="203"/>
        <v>40.33333333</v>
      </c>
      <c r="AW81" s="88">
        <f t="shared" si="39"/>
        <v>53.66666667</v>
      </c>
    </row>
    <row r="82" ht="15.75" customHeight="1">
      <c r="A82" s="24">
        <v>79.0</v>
      </c>
      <c r="B82" s="24" t="s">
        <v>933</v>
      </c>
      <c r="C82" s="24" t="s">
        <v>933</v>
      </c>
      <c r="D82" s="132" t="s">
        <v>75</v>
      </c>
      <c r="E82" s="132"/>
      <c r="F82" s="132">
        <v>5.0</v>
      </c>
      <c r="G82" s="132">
        <v>5.0</v>
      </c>
      <c r="H82" s="132">
        <v>6.0</v>
      </c>
      <c r="J82" s="171">
        <f t="array" ref="J82">IFERROR(INDEX(VBDhistory1!$U$8:$U$307,MATCH(VBDgames!$C82,VBDhistory1!$B$8:$B$307,0))+ROW()/10000000,0)</f>
        <v>0</v>
      </c>
      <c r="K82" s="171">
        <f t="array" ref="K82">IFERROR(INDEX(VBDhistory2!$U$8:$U$307,MATCH(VBDgames!$C82,VBDhistory2!$B$8:$B$307,0))+ROW()/10000000,0)</f>
        <v>0</v>
      </c>
      <c r="L82" s="171">
        <f t="array" ref="L82">IFERROR(INDEX(VBDhistory3!$U$8:$U$307,MATCH(VBDgames!$C82,VBDhistory3!$B$8:$B$307,0))+ROW()/10000000,0)</f>
        <v>0</v>
      </c>
      <c r="M82" s="171">
        <f t="array" ref="M82">IFERROR(INDEX(VBDhistory4!$U$8:$U$307,MATCH(VBDgames!$C82,VBDhistory4!$B$8:$B$307,0))+ROW()/10000000,0)</f>
        <v>0</v>
      </c>
      <c r="N82" s="171"/>
      <c r="O82" s="171" t="str">
        <f t="shared" ref="O82:R82" si="240">$D82&amp;"-"&amp;RANK(J82,J$4:J$150,0)</f>
        <v>QB-1</v>
      </c>
      <c r="P82" s="171" t="str">
        <f t="shared" si="240"/>
        <v>QB-1</v>
      </c>
      <c r="Q82" s="171" t="str">
        <f t="shared" si="240"/>
        <v>QB-1</v>
      </c>
      <c r="R82" s="171" t="str">
        <f t="shared" si="240"/>
        <v>QB-1</v>
      </c>
      <c r="T82" s="95" t="str">
        <f t="shared" si="190"/>
        <v>RB-15</v>
      </c>
      <c r="U82" s="3">
        <v>15.0</v>
      </c>
      <c r="V82" s="3" t="s">
        <v>17</v>
      </c>
      <c r="W82" s="95">
        <f t="shared" ref="W82:Y82" si="241">IFERROR(INDEX(E$151:E$475,MATCH($T82,P$151:P$475,0)),0)</f>
        <v>0</v>
      </c>
      <c r="X82" s="3">
        <f t="shared" si="241"/>
        <v>0</v>
      </c>
      <c r="Y82" s="3">
        <f t="shared" si="241"/>
        <v>0</v>
      </c>
      <c r="Z82" s="3"/>
      <c r="AA82" s="3">
        <f t="shared" si="192"/>
        <v>0</v>
      </c>
      <c r="AB82" s="88">
        <f t="shared" si="193"/>
        <v>16</v>
      </c>
      <c r="AC82" s="3"/>
      <c r="AD82" s="95">
        <f t="shared" ref="AD82:AG82" si="242">IFERROR(INDEX(J$151:J$475,MATCH($T82,O$151:O$475,0)),0)</f>
        <v>0</v>
      </c>
      <c r="AE82" s="3">
        <f t="shared" si="242"/>
        <v>0</v>
      </c>
      <c r="AF82" s="3">
        <f t="shared" si="242"/>
        <v>0</v>
      </c>
      <c r="AG82" s="3">
        <f t="shared" si="242"/>
        <v>0</v>
      </c>
      <c r="AH82" s="88">
        <f t="shared" si="195"/>
        <v>0.000082</v>
      </c>
      <c r="AI82" s="3"/>
      <c r="AJ82" s="224"/>
      <c r="AK82" s="3" t="str">
        <f t="shared" si="196"/>
        <v>#REF!</v>
      </c>
      <c r="AL82" s="3" t="str">
        <f t="shared" si="197"/>
        <v>#REF!</v>
      </c>
      <c r="AM82" s="88" t="str">
        <f t="shared" si="198"/>
        <v>#REF!</v>
      </c>
      <c r="AN82" s="3"/>
      <c r="AO82" s="224"/>
      <c r="AP82" s="3" t="str">
        <f t="shared" si="199"/>
        <v>#REF!</v>
      </c>
      <c r="AQ82" s="3" t="str">
        <f t="shared" si="200"/>
        <v>#REF!</v>
      </c>
      <c r="AR82" s="88" t="str">
        <f t="shared" si="201"/>
        <v>#REF!</v>
      </c>
      <c r="AS82" s="3"/>
      <c r="AT82" s="224"/>
      <c r="AU82" s="3">
        <f t="shared" si="202"/>
        <v>25</v>
      </c>
      <c r="AV82" s="3">
        <f t="shared" si="203"/>
        <v>40.33333333</v>
      </c>
      <c r="AW82" s="88">
        <f t="shared" si="39"/>
        <v>53.66666667</v>
      </c>
    </row>
    <row r="83" ht="15.75" customHeight="1">
      <c r="A83" s="24">
        <v>80.0</v>
      </c>
      <c r="B83" s="24" t="s">
        <v>4683</v>
      </c>
      <c r="C83" s="24" t="s">
        <v>4683</v>
      </c>
      <c r="D83" s="132" t="s">
        <v>75</v>
      </c>
      <c r="E83" s="132"/>
      <c r="F83" s="132">
        <v>4.0</v>
      </c>
      <c r="G83" s="132"/>
      <c r="H83" s="132"/>
      <c r="J83" s="171">
        <f t="array" ref="J83">IFERROR(INDEX(VBDhistory1!$U$8:$U$307,MATCH(VBDgames!$C83,VBDhistory1!$B$8:$B$307,0))+ROW()/10000000,0)</f>
        <v>0</v>
      </c>
      <c r="K83" s="171">
        <f t="array" ref="K83">IFERROR(INDEX(VBDhistory2!$U$8:$U$307,MATCH(VBDgames!$C83,VBDhistory2!$B$8:$B$307,0))+ROW()/10000000,0)</f>
        <v>0</v>
      </c>
      <c r="L83" s="171">
        <f t="array" ref="L83">IFERROR(INDEX(VBDhistory3!$U$8:$U$307,MATCH(VBDgames!$C83,VBDhistory3!$B$8:$B$307,0))+ROW()/10000000,0)</f>
        <v>0</v>
      </c>
      <c r="M83" s="171">
        <f t="array" ref="M83">IFERROR(INDEX(VBDhistory4!$U$8:$U$307,MATCH(VBDgames!$C83,VBDhistory4!$B$8:$B$307,0))+ROW()/10000000,0)</f>
        <v>0</v>
      </c>
      <c r="N83" s="171"/>
      <c r="O83" s="171" t="str">
        <f t="shared" ref="O83:R83" si="243">$D83&amp;"-"&amp;RANK(J83,J$4:J$150,0)</f>
        <v>QB-1</v>
      </c>
      <c r="P83" s="171" t="str">
        <f t="shared" si="243"/>
        <v>QB-1</v>
      </c>
      <c r="Q83" s="171" t="str">
        <f t="shared" si="243"/>
        <v>QB-1</v>
      </c>
      <c r="R83" s="171" t="str">
        <f t="shared" si="243"/>
        <v>QB-1</v>
      </c>
      <c r="T83" s="95" t="str">
        <f t="shared" si="190"/>
        <v>RB-16</v>
      </c>
      <c r="U83" s="3">
        <v>16.0</v>
      </c>
      <c r="V83" s="3" t="s">
        <v>17</v>
      </c>
      <c r="W83" s="95">
        <f t="shared" ref="W83:Y83" si="244">IFERROR(INDEX(E$151:E$475,MATCH($T83,P$151:P$475,0)),0)</f>
        <v>0</v>
      </c>
      <c r="X83" s="3">
        <f t="shared" si="244"/>
        <v>0</v>
      </c>
      <c r="Y83" s="3">
        <f t="shared" si="244"/>
        <v>0</v>
      </c>
      <c r="Z83" s="3"/>
      <c r="AA83" s="3">
        <f t="shared" si="192"/>
        <v>0</v>
      </c>
      <c r="AB83" s="88">
        <f t="shared" si="193"/>
        <v>16</v>
      </c>
      <c r="AC83" s="3"/>
      <c r="AD83" s="95">
        <f t="shared" ref="AD83:AG83" si="245">IFERROR(INDEX(J$151:J$475,MATCH($T83,O$151:O$475,0)),0)</f>
        <v>0</v>
      </c>
      <c r="AE83" s="3">
        <f t="shared" si="245"/>
        <v>0</v>
      </c>
      <c r="AF83" s="3">
        <f t="shared" si="245"/>
        <v>0</v>
      </c>
      <c r="AG83" s="3">
        <f t="shared" si="245"/>
        <v>0</v>
      </c>
      <c r="AH83" s="88">
        <f t="shared" si="195"/>
        <v>0.000083</v>
      </c>
      <c r="AI83" s="3"/>
      <c r="AJ83" s="224"/>
      <c r="AK83" s="3" t="str">
        <f t="shared" si="196"/>
        <v>#REF!</v>
      </c>
      <c r="AL83" s="3" t="str">
        <f t="shared" si="197"/>
        <v>#REF!</v>
      </c>
      <c r="AM83" s="88" t="str">
        <f t="shared" si="198"/>
        <v>#REF!</v>
      </c>
      <c r="AN83" s="3"/>
      <c r="AO83" s="224"/>
      <c r="AP83" s="3" t="str">
        <f t="shared" si="199"/>
        <v>#REF!</v>
      </c>
      <c r="AQ83" s="3" t="str">
        <f t="shared" si="200"/>
        <v>#REF!</v>
      </c>
      <c r="AR83" s="88" t="str">
        <f t="shared" si="201"/>
        <v>#REF!</v>
      </c>
      <c r="AS83" s="3"/>
      <c r="AT83" s="224"/>
      <c r="AU83" s="3">
        <f t="shared" si="202"/>
        <v>25</v>
      </c>
      <c r="AV83" s="3">
        <f t="shared" si="203"/>
        <v>40.33333333</v>
      </c>
      <c r="AW83" s="88">
        <f t="shared" si="39"/>
        <v>53.66666667</v>
      </c>
    </row>
    <row r="84" ht="15.75" customHeight="1">
      <c r="A84" s="24">
        <v>81.0</v>
      </c>
      <c r="B84" s="22" t="s">
        <v>530</v>
      </c>
      <c r="C84" s="22" t="s">
        <v>530</v>
      </c>
      <c r="D84" s="132" t="s">
        <v>75</v>
      </c>
      <c r="E84" s="132"/>
      <c r="F84" s="132">
        <v>3.0</v>
      </c>
      <c r="G84" s="132">
        <v>3.0</v>
      </c>
      <c r="H84" s="132"/>
      <c r="J84" s="171">
        <f t="array" ref="J84">IFERROR(INDEX(VBDhistory1!$U$8:$U$307,MATCH(VBDgames!$C84,VBDhistory1!$B$8:$B$307,0))+ROW()/10000000,0)</f>
        <v>0</v>
      </c>
      <c r="K84" s="171">
        <f t="array" ref="K84">IFERROR(INDEX(VBDhistory2!$U$8:$U$307,MATCH(VBDgames!$C84,VBDhistory2!$B$8:$B$307,0))+ROW()/10000000,0)</f>
        <v>0</v>
      </c>
      <c r="L84" s="171">
        <f t="array" ref="L84">IFERROR(INDEX(VBDhistory3!$U$8:$U$307,MATCH(VBDgames!$C84,VBDhistory3!$B$8:$B$307,0))+ROW()/10000000,0)</f>
        <v>0</v>
      </c>
      <c r="M84" s="171">
        <f t="array" ref="M84">IFERROR(INDEX(VBDhistory4!$U$8:$U$307,MATCH(VBDgames!$C84,VBDhistory4!$B$8:$B$307,0))+ROW()/10000000,0)</f>
        <v>0</v>
      </c>
      <c r="N84" s="171"/>
      <c r="O84" s="171" t="str">
        <f t="shared" ref="O84:R84" si="246">$D84&amp;"-"&amp;RANK(J84,J$4:J$150,0)</f>
        <v>QB-1</v>
      </c>
      <c r="P84" s="171" t="str">
        <f t="shared" si="246"/>
        <v>QB-1</v>
      </c>
      <c r="Q84" s="171" t="str">
        <f t="shared" si="246"/>
        <v>QB-1</v>
      </c>
      <c r="R84" s="171" t="str">
        <f t="shared" si="246"/>
        <v>QB-1</v>
      </c>
      <c r="T84" s="95" t="str">
        <f t="shared" si="190"/>
        <v>RB-17</v>
      </c>
      <c r="U84" s="3">
        <v>17.0</v>
      </c>
      <c r="V84" s="3" t="s">
        <v>17</v>
      </c>
      <c r="W84" s="95">
        <f t="shared" ref="W84:Y84" si="247">IFERROR(INDEX(E$151:E$475,MATCH($T84,P$151:P$475,0)),0)</f>
        <v>0</v>
      </c>
      <c r="X84" s="3">
        <f t="shared" si="247"/>
        <v>0</v>
      </c>
      <c r="Y84" s="3">
        <f t="shared" si="247"/>
        <v>0</v>
      </c>
      <c r="Z84" s="3"/>
      <c r="AA84" s="3">
        <f t="shared" si="192"/>
        <v>0</v>
      </c>
      <c r="AB84" s="88">
        <f t="shared" si="193"/>
        <v>16</v>
      </c>
      <c r="AC84" s="3"/>
      <c r="AD84" s="95">
        <f t="shared" ref="AD84:AG84" si="248">IFERROR(INDEX(J$151:J$475,MATCH($T84,O$151:O$475,0)),0)</f>
        <v>0</v>
      </c>
      <c r="AE84" s="3">
        <f t="shared" si="248"/>
        <v>0</v>
      </c>
      <c r="AF84" s="3">
        <f t="shared" si="248"/>
        <v>0</v>
      </c>
      <c r="AG84" s="3">
        <f t="shared" si="248"/>
        <v>0</v>
      </c>
      <c r="AH84" s="88">
        <f t="shared" si="195"/>
        <v>0.000084</v>
      </c>
      <c r="AI84" s="3"/>
      <c r="AJ84" s="224"/>
      <c r="AK84" s="3" t="str">
        <f t="shared" si="196"/>
        <v>#REF!</v>
      </c>
      <c r="AL84" s="3" t="str">
        <f t="shared" si="197"/>
        <v>#REF!</v>
      </c>
      <c r="AM84" s="88" t="str">
        <f t="shared" si="198"/>
        <v>#REF!</v>
      </c>
      <c r="AN84" s="3"/>
      <c r="AO84" s="224"/>
      <c r="AP84" s="3" t="str">
        <f t="shared" si="199"/>
        <v>#REF!</v>
      </c>
      <c r="AQ84" s="3" t="str">
        <f t="shared" si="200"/>
        <v>#REF!</v>
      </c>
      <c r="AR84" s="88" t="str">
        <f t="shared" si="201"/>
        <v>#REF!</v>
      </c>
      <c r="AS84" s="3"/>
      <c r="AT84" s="224"/>
      <c r="AU84" s="3">
        <f t="shared" si="202"/>
        <v>25</v>
      </c>
      <c r="AV84" s="3">
        <f t="shared" si="203"/>
        <v>40.33333333</v>
      </c>
      <c r="AW84" s="88">
        <f t="shared" si="39"/>
        <v>53.66666667</v>
      </c>
    </row>
    <row r="85" ht="15.75" customHeight="1">
      <c r="A85" s="24">
        <v>82.0</v>
      </c>
      <c r="B85" s="24" t="s">
        <v>2267</v>
      </c>
      <c r="C85" s="24" t="s">
        <v>2267</v>
      </c>
      <c r="D85" s="132" t="s">
        <v>75</v>
      </c>
      <c r="E85" s="132"/>
      <c r="F85" s="132">
        <v>3.0</v>
      </c>
      <c r="G85" s="132">
        <v>2.0</v>
      </c>
      <c r="H85" s="132">
        <v>15.0</v>
      </c>
      <c r="J85" s="171">
        <f t="array" ref="J85">IFERROR(INDEX(VBDhistory1!$U$8:$U$307,MATCH(VBDgames!$C85,VBDhistory1!$B$8:$B$307,0))+ROW()/10000000,0)</f>
        <v>0</v>
      </c>
      <c r="K85" s="171">
        <f t="array" ref="K85">IFERROR(INDEX(VBDhistory2!$U$8:$U$307,MATCH(VBDgames!$C85,VBDhistory2!$B$8:$B$307,0))+ROW()/10000000,0)</f>
        <v>0</v>
      </c>
      <c r="L85" s="171">
        <f t="array" ref="L85">IFERROR(INDEX(VBDhistory3!$U$8:$U$307,MATCH(VBDgames!$C85,VBDhistory3!$B$8:$B$307,0))+ROW()/10000000,0)</f>
        <v>0</v>
      </c>
      <c r="M85" s="171">
        <f t="array" ref="M85">IFERROR(INDEX(VBDhistory4!$U$8:$U$307,MATCH(VBDgames!$C85,VBDhistory4!$B$8:$B$307,0))+ROW()/10000000,0)</f>
        <v>0</v>
      </c>
      <c r="N85" s="171"/>
      <c r="O85" s="171" t="str">
        <f t="shared" ref="O85:R85" si="249">$D85&amp;"-"&amp;RANK(J85,J$4:J$150,0)</f>
        <v>QB-1</v>
      </c>
      <c r="P85" s="171" t="str">
        <f t="shared" si="249"/>
        <v>QB-1</v>
      </c>
      <c r="Q85" s="171" t="str">
        <f t="shared" si="249"/>
        <v>QB-1</v>
      </c>
      <c r="R85" s="171" t="str">
        <f t="shared" si="249"/>
        <v>QB-1</v>
      </c>
      <c r="T85" s="95" t="str">
        <f t="shared" si="190"/>
        <v>RB-18</v>
      </c>
      <c r="U85" s="3">
        <v>18.0</v>
      </c>
      <c r="V85" s="3" t="s">
        <v>17</v>
      </c>
      <c r="W85" s="95">
        <f t="shared" ref="W85:Y85" si="250">IFERROR(INDEX(E$151:E$475,MATCH($T85,P$151:P$475,0)),0)</f>
        <v>0</v>
      </c>
      <c r="X85" s="3">
        <f t="shared" si="250"/>
        <v>0</v>
      </c>
      <c r="Y85" s="3">
        <f t="shared" si="250"/>
        <v>0</v>
      </c>
      <c r="Z85" s="3"/>
      <c r="AA85" s="3">
        <f t="shared" si="192"/>
        <v>0</v>
      </c>
      <c r="AB85" s="88">
        <f t="shared" si="193"/>
        <v>16</v>
      </c>
      <c r="AC85" s="3"/>
      <c r="AD85" s="95">
        <f t="shared" ref="AD85:AG85" si="251">IFERROR(INDEX(J$151:J$475,MATCH($T85,O$151:O$475,0)),0)</f>
        <v>0</v>
      </c>
      <c r="AE85" s="3">
        <f t="shared" si="251"/>
        <v>0</v>
      </c>
      <c r="AF85" s="3">
        <f t="shared" si="251"/>
        <v>0</v>
      </c>
      <c r="AG85" s="3">
        <f t="shared" si="251"/>
        <v>0</v>
      </c>
      <c r="AH85" s="88">
        <f t="shared" si="195"/>
        <v>0.000085</v>
      </c>
      <c r="AI85" s="3"/>
      <c r="AJ85" s="224"/>
      <c r="AK85" s="3" t="str">
        <f t="shared" si="196"/>
        <v>#REF!</v>
      </c>
      <c r="AL85" s="3" t="str">
        <f t="shared" si="197"/>
        <v>#REF!</v>
      </c>
      <c r="AM85" s="88" t="str">
        <f t="shared" si="198"/>
        <v>#REF!</v>
      </c>
      <c r="AN85" s="3"/>
      <c r="AO85" s="224"/>
      <c r="AP85" s="3" t="str">
        <f t="shared" si="199"/>
        <v>#REF!</v>
      </c>
      <c r="AQ85" s="3" t="str">
        <f t="shared" si="200"/>
        <v>#REF!</v>
      </c>
      <c r="AR85" s="88" t="str">
        <f t="shared" si="201"/>
        <v>#REF!</v>
      </c>
      <c r="AS85" s="3"/>
      <c r="AT85" s="224"/>
      <c r="AU85" s="3">
        <f t="shared" si="202"/>
        <v>25</v>
      </c>
      <c r="AV85" s="3">
        <f t="shared" si="203"/>
        <v>40.33333333</v>
      </c>
      <c r="AW85" s="88">
        <f t="shared" si="39"/>
        <v>53.66666667</v>
      </c>
    </row>
    <row r="86" ht="15.75" customHeight="1">
      <c r="A86" s="24">
        <v>83.0</v>
      </c>
      <c r="B86" s="24" t="s">
        <v>4684</v>
      </c>
      <c r="C86" s="24" t="s">
        <v>4684</v>
      </c>
      <c r="D86" s="132" t="s">
        <v>75</v>
      </c>
      <c r="E86" s="132"/>
      <c r="F86" s="132">
        <v>2.0</v>
      </c>
      <c r="G86" s="132">
        <v>0.0</v>
      </c>
      <c r="H86" s="132">
        <v>2.0</v>
      </c>
      <c r="J86" s="171">
        <f t="array" ref="J86">IFERROR(INDEX(VBDhistory1!$U$8:$U$307,MATCH(VBDgames!$C86,VBDhistory1!$B$8:$B$307,0))+ROW()/10000000,0)</f>
        <v>0</v>
      </c>
      <c r="K86" s="171">
        <f t="array" ref="K86">IFERROR(INDEX(VBDhistory2!$U$8:$U$307,MATCH(VBDgames!$C86,VBDhistory2!$B$8:$B$307,0))+ROW()/10000000,0)</f>
        <v>0</v>
      </c>
      <c r="L86" s="171">
        <f t="array" ref="L86">IFERROR(INDEX(VBDhistory3!$U$8:$U$307,MATCH(VBDgames!$C86,VBDhistory3!$B$8:$B$307,0))+ROW()/10000000,0)</f>
        <v>0</v>
      </c>
      <c r="M86" s="171">
        <f t="array" ref="M86">IFERROR(INDEX(VBDhistory4!$U$8:$U$307,MATCH(VBDgames!$C86,VBDhistory4!$B$8:$B$307,0))+ROW()/10000000,0)</f>
        <v>0</v>
      </c>
      <c r="N86" s="171"/>
      <c r="O86" s="171" t="str">
        <f t="shared" ref="O86:R86" si="252">$D86&amp;"-"&amp;RANK(J86,J$4:J$150,0)</f>
        <v>QB-1</v>
      </c>
      <c r="P86" s="171" t="str">
        <f t="shared" si="252"/>
        <v>QB-1</v>
      </c>
      <c r="Q86" s="171" t="str">
        <f t="shared" si="252"/>
        <v>QB-1</v>
      </c>
      <c r="R86" s="171" t="str">
        <f t="shared" si="252"/>
        <v>QB-1</v>
      </c>
      <c r="T86" s="95" t="str">
        <f t="shared" si="190"/>
        <v>RB-19</v>
      </c>
      <c r="U86" s="3">
        <v>19.0</v>
      </c>
      <c r="V86" s="3" t="s">
        <v>17</v>
      </c>
      <c r="W86" s="95">
        <f t="shared" ref="W86:Y86" si="253">IFERROR(INDEX(E$151:E$475,MATCH($T86,P$151:P$475,0)),0)</f>
        <v>0</v>
      </c>
      <c r="X86" s="3">
        <f t="shared" si="253"/>
        <v>0</v>
      </c>
      <c r="Y86" s="3">
        <f t="shared" si="253"/>
        <v>0</v>
      </c>
      <c r="Z86" s="3"/>
      <c r="AA86" s="3">
        <f t="shared" si="192"/>
        <v>0</v>
      </c>
      <c r="AB86" s="88">
        <f t="shared" si="193"/>
        <v>16</v>
      </c>
      <c r="AC86" s="3"/>
      <c r="AD86" s="95">
        <f t="shared" ref="AD86:AG86" si="254">IFERROR(INDEX(J$151:J$475,MATCH($T86,O$151:O$475,0)),0)</f>
        <v>0</v>
      </c>
      <c r="AE86" s="3">
        <f t="shared" si="254"/>
        <v>0</v>
      </c>
      <c r="AF86" s="3">
        <f t="shared" si="254"/>
        <v>0</v>
      </c>
      <c r="AG86" s="3">
        <f t="shared" si="254"/>
        <v>0</v>
      </c>
      <c r="AH86" s="88">
        <f t="shared" si="195"/>
        <v>0.000086</v>
      </c>
      <c r="AI86" s="3"/>
      <c r="AJ86" s="224"/>
      <c r="AK86" s="3" t="str">
        <f t="shared" si="196"/>
        <v>#REF!</v>
      </c>
      <c r="AL86" s="3" t="str">
        <f t="shared" si="197"/>
        <v>#REF!</v>
      </c>
      <c r="AM86" s="88" t="str">
        <f t="shared" si="198"/>
        <v>#REF!</v>
      </c>
      <c r="AN86" s="3"/>
      <c r="AO86" s="224"/>
      <c r="AP86" s="3" t="str">
        <f t="shared" si="199"/>
        <v>#REF!</v>
      </c>
      <c r="AQ86" s="3" t="str">
        <f t="shared" si="200"/>
        <v>#REF!</v>
      </c>
      <c r="AR86" s="88" t="str">
        <f t="shared" si="201"/>
        <v>#REF!</v>
      </c>
      <c r="AS86" s="3"/>
      <c r="AT86" s="224"/>
      <c r="AU86" s="3">
        <f t="shared" si="202"/>
        <v>25</v>
      </c>
      <c r="AV86" s="3">
        <f t="shared" si="203"/>
        <v>40.33333333</v>
      </c>
      <c r="AW86" s="88">
        <f t="shared" si="39"/>
        <v>53.66666667</v>
      </c>
    </row>
    <row r="87" ht="15.75" customHeight="1">
      <c r="A87" s="24">
        <v>84.0</v>
      </c>
      <c r="B87" s="24" t="s">
        <v>4685</v>
      </c>
      <c r="C87" s="24" t="s">
        <v>4685</v>
      </c>
      <c r="D87" s="132" t="s">
        <v>75</v>
      </c>
      <c r="E87" s="132"/>
      <c r="F87" s="132">
        <v>1.0</v>
      </c>
      <c r="G87" s="132">
        <v>0.0</v>
      </c>
      <c r="H87" s="132"/>
      <c r="J87" s="171">
        <f t="array" ref="J87">IFERROR(INDEX(VBDhistory1!$U$8:$U$307,MATCH(VBDgames!$C87,VBDhistory1!$B$8:$B$307,0))+ROW()/10000000,0)</f>
        <v>0</v>
      </c>
      <c r="K87" s="171">
        <f t="array" ref="K87">IFERROR(INDEX(VBDhistory2!$U$8:$U$307,MATCH(VBDgames!$C87,VBDhistory2!$B$8:$B$307,0))+ROW()/10000000,0)</f>
        <v>0</v>
      </c>
      <c r="L87" s="171">
        <f t="array" ref="L87">IFERROR(INDEX(VBDhistory3!$U$8:$U$307,MATCH(VBDgames!$C87,VBDhistory3!$B$8:$B$307,0))+ROW()/10000000,0)</f>
        <v>0</v>
      </c>
      <c r="M87" s="171">
        <f t="array" ref="M87">IFERROR(INDEX(VBDhistory4!$U$8:$U$307,MATCH(VBDgames!$C87,VBDhistory4!$B$8:$B$307,0))+ROW()/10000000,0)</f>
        <v>0</v>
      </c>
      <c r="N87" s="171"/>
      <c r="O87" s="171" t="str">
        <f t="shared" ref="O87:R87" si="255">$D87&amp;"-"&amp;RANK(J87,J$4:J$150,0)</f>
        <v>QB-1</v>
      </c>
      <c r="P87" s="171" t="str">
        <f t="shared" si="255"/>
        <v>QB-1</v>
      </c>
      <c r="Q87" s="171" t="str">
        <f t="shared" si="255"/>
        <v>QB-1</v>
      </c>
      <c r="R87" s="171" t="str">
        <f t="shared" si="255"/>
        <v>QB-1</v>
      </c>
      <c r="T87" s="95" t="str">
        <f t="shared" si="190"/>
        <v>RB-20</v>
      </c>
      <c r="U87" s="3">
        <v>20.0</v>
      </c>
      <c r="V87" s="3" t="s">
        <v>17</v>
      </c>
      <c r="W87" s="95">
        <f t="shared" ref="W87:Y87" si="256">IFERROR(INDEX(E$151:E$475,MATCH($T87,P$151:P$475,0)),0)</f>
        <v>0</v>
      </c>
      <c r="X87" s="3">
        <f t="shared" si="256"/>
        <v>0</v>
      </c>
      <c r="Y87" s="3">
        <f t="shared" si="256"/>
        <v>0</v>
      </c>
      <c r="Z87" s="3"/>
      <c r="AA87" s="3">
        <f t="shared" si="192"/>
        <v>0</v>
      </c>
      <c r="AB87" s="88">
        <f t="shared" si="193"/>
        <v>16</v>
      </c>
      <c r="AC87" s="3"/>
      <c r="AD87" s="95">
        <f t="shared" ref="AD87:AG87" si="257">IFERROR(INDEX(J$151:J$475,MATCH($T87,O$151:O$475,0)),0)</f>
        <v>0</v>
      </c>
      <c r="AE87" s="3">
        <f t="shared" si="257"/>
        <v>0</v>
      </c>
      <c r="AF87" s="3">
        <f t="shared" si="257"/>
        <v>0</v>
      </c>
      <c r="AG87" s="3">
        <f t="shared" si="257"/>
        <v>0</v>
      </c>
      <c r="AH87" s="88">
        <f t="shared" si="195"/>
        <v>0.000087</v>
      </c>
      <c r="AI87" s="3"/>
      <c r="AJ87" s="224"/>
      <c r="AK87" s="3" t="str">
        <f t="shared" si="196"/>
        <v>#REF!</v>
      </c>
      <c r="AL87" s="3" t="str">
        <f t="shared" si="197"/>
        <v>#REF!</v>
      </c>
      <c r="AM87" s="88" t="str">
        <f t="shared" si="198"/>
        <v>#REF!</v>
      </c>
      <c r="AN87" s="3"/>
      <c r="AO87" s="224"/>
      <c r="AP87" s="3" t="str">
        <f t="shared" si="199"/>
        <v>#REF!</v>
      </c>
      <c r="AQ87" s="3" t="str">
        <f t="shared" si="200"/>
        <v>#REF!</v>
      </c>
      <c r="AR87" s="88" t="str">
        <f t="shared" si="201"/>
        <v>#REF!</v>
      </c>
      <c r="AS87" s="3"/>
      <c r="AT87" s="224"/>
      <c r="AU87" s="3">
        <f t="shared" si="202"/>
        <v>25</v>
      </c>
      <c r="AV87" s="3">
        <f t="shared" si="203"/>
        <v>40.33333333</v>
      </c>
      <c r="AW87" s="88">
        <f t="shared" si="39"/>
        <v>53.66666667</v>
      </c>
    </row>
    <row r="88" ht="15.75" customHeight="1">
      <c r="A88" s="24">
        <v>85.0</v>
      </c>
      <c r="B88" s="24" t="s">
        <v>4686</v>
      </c>
      <c r="C88" s="24" t="s">
        <v>4686</v>
      </c>
      <c r="D88" s="132" t="s">
        <v>75</v>
      </c>
      <c r="E88" s="132"/>
      <c r="F88" s="132">
        <v>2.0</v>
      </c>
      <c r="G88" s="132"/>
      <c r="H88" s="132">
        <v>1.0</v>
      </c>
      <c r="J88" s="171">
        <f t="array" ref="J88">IFERROR(INDEX(VBDhistory1!$U$8:$U$307,MATCH(VBDgames!$C88,VBDhistory1!$B$8:$B$307,0))+ROW()/10000000,0)</f>
        <v>0</v>
      </c>
      <c r="K88" s="171">
        <f t="array" ref="K88">IFERROR(INDEX(VBDhistory2!$U$8:$U$307,MATCH(VBDgames!$C88,VBDhistory2!$B$8:$B$307,0))+ROW()/10000000,0)</f>
        <v>0</v>
      </c>
      <c r="L88" s="171">
        <f t="array" ref="L88">IFERROR(INDEX(VBDhistory3!$U$8:$U$307,MATCH(VBDgames!$C88,VBDhistory3!$B$8:$B$307,0))+ROW()/10000000,0)</f>
        <v>0</v>
      </c>
      <c r="M88" s="171">
        <f t="array" ref="M88">IFERROR(INDEX(VBDhistory4!$U$8:$U$307,MATCH(VBDgames!$C88,VBDhistory4!$B$8:$B$307,0))+ROW()/10000000,0)</f>
        <v>0</v>
      </c>
      <c r="N88" s="171"/>
      <c r="O88" s="171" t="str">
        <f t="shared" ref="O88:R88" si="258">$D88&amp;"-"&amp;RANK(J88,J$4:J$150,0)</f>
        <v>QB-1</v>
      </c>
      <c r="P88" s="171" t="str">
        <f t="shared" si="258"/>
        <v>QB-1</v>
      </c>
      <c r="Q88" s="171" t="str">
        <f t="shared" si="258"/>
        <v>QB-1</v>
      </c>
      <c r="R88" s="171" t="str">
        <f t="shared" si="258"/>
        <v>QB-1</v>
      </c>
      <c r="T88" s="95" t="str">
        <f t="shared" si="190"/>
        <v>RB-21</v>
      </c>
      <c r="U88" s="3">
        <v>21.0</v>
      </c>
      <c r="V88" s="3" t="s">
        <v>17</v>
      </c>
      <c r="W88" s="95">
        <f t="shared" ref="W88:Y88" si="259">IFERROR(INDEX(E$151:E$475,MATCH($T88,P$151:P$475,0)),0)</f>
        <v>0</v>
      </c>
      <c r="X88" s="3">
        <f t="shared" si="259"/>
        <v>0</v>
      </c>
      <c r="Y88" s="3">
        <f t="shared" si="259"/>
        <v>0</v>
      </c>
      <c r="Z88" s="3"/>
      <c r="AA88" s="3">
        <f t="shared" si="192"/>
        <v>0</v>
      </c>
      <c r="AB88" s="88">
        <f t="shared" si="193"/>
        <v>16</v>
      </c>
      <c r="AC88" s="3"/>
      <c r="AD88" s="95">
        <f t="shared" ref="AD88:AG88" si="260">IFERROR(INDEX(J$151:J$475,MATCH($T88,O$151:O$475,0)),0)</f>
        <v>0</v>
      </c>
      <c r="AE88" s="3">
        <f t="shared" si="260"/>
        <v>0</v>
      </c>
      <c r="AF88" s="3">
        <f t="shared" si="260"/>
        <v>0</v>
      </c>
      <c r="AG88" s="3">
        <f t="shared" si="260"/>
        <v>0</v>
      </c>
      <c r="AH88" s="88">
        <f t="shared" si="195"/>
        <v>0.000088</v>
      </c>
      <c r="AI88" s="3"/>
      <c r="AJ88" s="224"/>
      <c r="AK88" s="3" t="str">
        <f t="shared" si="196"/>
        <v>#REF!</v>
      </c>
      <c r="AL88" s="3" t="str">
        <f t="shared" si="197"/>
        <v>#REF!</v>
      </c>
      <c r="AM88" s="88" t="str">
        <f t="shared" si="198"/>
        <v>#REF!</v>
      </c>
      <c r="AN88" s="3"/>
      <c r="AO88" s="224"/>
      <c r="AP88" s="3" t="str">
        <f t="shared" si="199"/>
        <v>#REF!</v>
      </c>
      <c r="AQ88" s="3" t="str">
        <f t="shared" si="200"/>
        <v>#REF!</v>
      </c>
      <c r="AR88" s="88" t="str">
        <f t="shared" si="201"/>
        <v>#REF!</v>
      </c>
      <c r="AS88" s="3"/>
      <c r="AT88" s="224"/>
      <c r="AU88" s="3">
        <f t="shared" si="202"/>
        <v>25</v>
      </c>
      <c r="AV88" s="3">
        <f t="shared" si="203"/>
        <v>40.33333333</v>
      </c>
      <c r="AW88" s="88">
        <f t="shared" si="39"/>
        <v>53.66666667</v>
      </c>
    </row>
    <row r="89" ht="15.75" customHeight="1">
      <c r="A89" s="24">
        <v>86.0</v>
      </c>
      <c r="B89" s="24" t="s">
        <v>4687</v>
      </c>
      <c r="C89" s="24" t="s">
        <v>4687</v>
      </c>
      <c r="D89" s="132" t="s">
        <v>75</v>
      </c>
      <c r="E89" s="132"/>
      <c r="F89" s="132">
        <v>2.0</v>
      </c>
      <c r="G89" s="132">
        <v>15.0</v>
      </c>
      <c r="H89" s="132"/>
      <c r="J89" s="171">
        <f t="array" ref="J89">IFERROR(INDEX(VBDhistory1!$U$8:$U$307,MATCH(VBDgames!$C89,VBDhistory1!$B$8:$B$307,0))+ROW()/10000000,0)</f>
        <v>0</v>
      </c>
      <c r="K89" s="171">
        <f t="array" ref="K89">IFERROR(INDEX(VBDhistory2!$U$8:$U$307,MATCH(VBDgames!$C89,VBDhistory2!$B$8:$B$307,0))+ROW()/10000000,0)</f>
        <v>0</v>
      </c>
      <c r="L89" s="171">
        <f t="array" ref="L89">IFERROR(INDEX(VBDhistory3!$U$8:$U$307,MATCH(VBDgames!$C89,VBDhistory3!$B$8:$B$307,0))+ROW()/10000000,0)</f>
        <v>0</v>
      </c>
      <c r="M89" s="171">
        <f t="array" ref="M89">IFERROR(INDEX(VBDhistory4!$U$8:$U$307,MATCH(VBDgames!$C89,VBDhistory4!$B$8:$B$307,0))+ROW()/10000000,0)</f>
        <v>0</v>
      </c>
      <c r="N89" s="171"/>
      <c r="O89" s="171" t="str">
        <f t="shared" ref="O89:R89" si="261">$D89&amp;"-"&amp;RANK(J89,J$4:J$150,0)</f>
        <v>QB-1</v>
      </c>
      <c r="P89" s="171" t="str">
        <f t="shared" si="261"/>
        <v>QB-1</v>
      </c>
      <c r="Q89" s="171" t="str">
        <f t="shared" si="261"/>
        <v>QB-1</v>
      </c>
      <c r="R89" s="171" t="str">
        <f t="shared" si="261"/>
        <v>QB-1</v>
      </c>
      <c r="T89" s="95" t="str">
        <f t="shared" si="190"/>
        <v>RB-22</v>
      </c>
      <c r="U89" s="3">
        <v>22.0</v>
      </c>
      <c r="V89" s="3" t="s">
        <v>17</v>
      </c>
      <c r="W89" s="95">
        <f t="shared" ref="W89:Y89" si="262">IFERROR(INDEX(E$151:E$475,MATCH($T89,P$151:P$475,0)),0)</f>
        <v>0</v>
      </c>
      <c r="X89" s="3">
        <f t="shared" si="262"/>
        <v>0</v>
      </c>
      <c r="Y89" s="3">
        <f t="shared" si="262"/>
        <v>0</v>
      </c>
      <c r="Z89" s="3"/>
      <c r="AA89" s="3">
        <f t="shared" si="192"/>
        <v>0</v>
      </c>
      <c r="AB89" s="88">
        <f t="shared" si="193"/>
        <v>16</v>
      </c>
      <c r="AC89" s="3"/>
      <c r="AD89" s="95">
        <f t="shared" ref="AD89:AG89" si="263">IFERROR(INDEX(J$151:J$475,MATCH($T89,O$151:O$475,0)),0)</f>
        <v>0</v>
      </c>
      <c r="AE89" s="3">
        <f t="shared" si="263"/>
        <v>0</v>
      </c>
      <c r="AF89" s="3">
        <f t="shared" si="263"/>
        <v>0</v>
      </c>
      <c r="AG89" s="3">
        <f t="shared" si="263"/>
        <v>0</v>
      </c>
      <c r="AH89" s="88">
        <f t="shared" si="195"/>
        <v>0.000089</v>
      </c>
      <c r="AI89" s="3"/>
      <c r="AJ89" s="224"/>
      <c r="AK89" s="3" t="str">
        <f t="shared" si="196"/>
        <v>#REF!</v>
      </c>
      <c r="AL89" s="3" t="str">
        <f t="shared" si="197"/>
        <v>#REF!</v>
      </c>
      <c r="AM89" s="88" t="str">
        <f t="shared" si="198"/>
        <v>#REF!</v>
      </c>
      <c r="AN89" s="3"/>
      <c r="AO89" s="224"/>
      <c r="AP89" s="3" t="str">
        <f t="shared" si="199"/>
        <v>#REF!</v>
      </c>
      <c r="AQ89" s="3" t="str">
        <f t="shared" si="200"/>
        <v>#REF!</v>
      </c>
      <c r="AR89" s="88" t="str">
        <f t="shared" si="201"/>
        <v>#REF!</v>
      </c>
      <c r="AS89" s="3"/>
      <c r="AT89" s="224"/>
      <c r="AU89" s="3">
        <f t="shared" si="202"/>
        <v>25</v>
      </c>
      <c r="AV89" s="3">
        <f t="shared" si="203"/>
        <v>40.33333333</v>
      </c>
      <c r="AW89" s="88">
        <f t="shared" si="39"/>
        <v>53.66666667</v>
      </c>
    </row>
    <row r="90" ht="15.75" customHeight="1">
      <c r="A90" s="24">
        <v>87.0</v>
      </c>
      <c r="B90" s="24" t="s">
        <v>4688</v>
      </c>
      <c r="C90" s="24" t="s">
        <v>4688</v>
      </c>
      <c r="D90" s="132" t="s">
        <v>75</v>
      </c>
      <c r="E90" s="132"/>
      <c r="F90" s="132">
        <v>1.0</v>
      </c>
      <c r="G90" s="132">
        <v>1.0</v>
      </c>
      <c r="H90" s="132">
        <v>0.0</v>
      </c>
      <c r="J90" s="171">
        <f t="array" ref="J90">IFERROR(INDEX(VBDhistory1!$U$8:$U$307,MATCH(VBDgames!$C90,VBDhistory1!$B$8:$B$307,0))+ROW()/10000000,0)</f>
        <v>0</v>
      </c>
      <c r="K90" s="171">
        <f t="array" ref="K90">IFERROR(INDEX(VBDhistory2!$U$8:$U$307,MATCH(VBDgames!$C90,VBDhistory2!$B$8:$B$307,0))+ROW()/10000000,0)</f>
        <v>0</v>
      </c>
      <c r="L90" s="171">
        <f t="array" ref="L90">IFERROR(INDEX(VBDhistory3!$U$8:$U$307,MATCH(VBDgames!$C90,VBDhistory3!$B$8:$B$307,0))+ROW()/10000000,0)</f>
        <v>0</v>
      </c>
      <c r="M90" s="171">
        <f t="array" ref="M90">IFERROR(INDEX(VBDhistory4!$U$8:$U$307,MATCH(VBDgames!$C90,VBDhistory4!$B$8:$B$307,0))+ROW()/10000000,0)</f>
        <v>0</v>
      </c>
      <c r="N90" s="171"/>
      <c r="O90" s="171" t="str">
        <f t="shared" ref="O90:R90" si="264">$D90&amp;"-"&amp;RANK(J90,J$4:J$150,0)</f>
        <v>QB-1</v>
      </c>
      <c r="P90" s="171" t="str">
        <f t="shared" si="264"/>
        <v>QB-1</v>
      </c>
      <c r="Q90" s="171" t="str">
        <f t="shared" si="264"/>
        <v>QB-1</v>
      </c>
      <c r="R90" s="171" t="str">
        <f t="shared" si="264"/>
        <v>QB-1</v>
      </c>
      <c r="T90" s="95" t="str">
        <f t="shared" si="190"/>
        <v>RB-23</v>
      </c>
      <c r="U90" s="3">
        <v>23.0</v>
      </c>
      <c r="V90" s="3" t="s">
        <v>17</v>
      </c>
      <c r="W90" s="95">
        <f t="shared" ref="W90:Y90" si="265">IFERROR(INDEX(E$151:E$475,MATCH($T90,P$151:P$475,0)),0)</f>
        <v>0</v>
      </c>
      <c r="X90" s="3">
        <f t="shared" si="265"/>
        <v>0</v>
      </c>
      <c r="Y90" s="3">
        <f t="shared" si="265"/>
        <v>0</v>
      </c>
      <c r="Z90" s="3"/>
      <c r="AA90" s="3">
        <f t="shared" si="192"/>
        <v>0</v>
      </c>
      <c r="AB90" s="88">
        <f t="shared" si="193"/>
        <v>16</v>
      </c>
      <c r="AC90" s="3"/>
      <c r="AD90" s="95">
        <f t="shared" ref="AD90:AG90" si="266">IFERROR(INDEX(J$151:J$475,MATCH($T90,O$151:O$475,0)),0)</f>
        <v>0</v>
      </c>
      <c r="AE90" s="3">
        <f t="shared" si="266"/>
        <v>0</v>
      </c>
      <c r="AF90" s="3">
        <f t="shared" si="266"/>
        <v>0</v>
      </c>
      <c r="AG90" s="3">
        <f t="shared" si="266"/>
        <v>0</v>
      </c>
      <c r="AH90" s="88">
        <f t="shared" si="195"/>
        <v>0.00009</v>
      </c>
      <c r="AI90" s="3"/>
      <c r="AJ90" s="224"/>
      <c r="AK90" s="3" t="str">
        <f t="shared" si="196"/>
        <v>#REF!</v>
      </c>
      <c r="AL90" s="3" t="str">
        <f t="shared" si="197"/>
        <v>#REF!</v>
      </c>
      <c r="AM90" s="88" t="str">
        <f t="shared" si="198"/>
        <v>#REF!</v>
      </c>
      <c r="AN90" s="3"/>
      <c r="AO90" s="224"/>
      <c r="AP90" s="3" t="str">
        <f t="shared" si="199"/>
        <v>#REF!</v>
      </c>
      <c r="AQ90" s="3" t="str">
        <f t="shared" si="200"/>
        <v>#REF!</v>
      </c>
      <c r="AR90" s="88" t="str">
        <f t="shared" si="201"/>
        <v>#REF!</v>
      </c>
      <c r="AS90" s="3"/>
      <c r="AT90" s="224"/>
      <c r="AU90" s="3">
        <f t="shared" si="202"/>
        <v>25</v>
      </c>
      <c r="AV90" s="3">
        <f t="shared" si="203"/>
        <v>40.33333333</v>
      </c>
      <c r="AW90" s="88">
        <f t="shared" si="39"/>
        <v>53.66666667</v>
      </c>
    </row>
    <row r="91" ht="15.75" customHeight="1">
      <c r="A91" s="24">
        <v>88.0</v>
      </c>
      <c r="B91" s="24" t="s">
        <v>1170</v>
      </c>
      <c r="C91" s="24" t="s">
        <v>1170</v>
      </c>
      <c r="D91" s="132" t="s">
        <v>75</v>
      </c>
      <c r="E91" s="132"/>
      <c r="F91" s="132">
        <v>0.0</v>
      </c>
      <c r="G91" s="132">
        <v>1.0</v>
      </c>
      <c r="H91" s="132">
        <v>1.0</v>
      </c>
      <c r="J91" s="171">
        <f t="array" ref="J91">IFERROR(INDEX(VBDhistory1!$U$8:$U$307,MATCH(VBDgames!$C91,VBDhistory1!$B$8:$B$307,0))+ROW()/10000000,0)</f>
        <v>0</v>
      </c>
      <c r="K91" s="171">
        <f t="array" ref="K91">IFERROR(INDEX(VBDhistory2!$U$8:$U$307,MATCH(VBDgames!$C91,VBDhistory2!$B$8:$B$307,0))+ROW()/10000000,0)</f>
        <v>0</v>
      </c>
      <c r="L91" s="171">
        <f t="array" ref="L91">IFERROR(INDEX(VBDhistory3!$U$8:$U$307,MATCH(VBDgames!$C91,VBDhistory3!$B$8:$B$307,0))+ROW()/10000000,0)</f>
        <v>0</v>
      </c>
      <c r="M91" s="171">
        <f t="array" ref="M91">IFERROR(INDEX(VBDhistory4!$U$8:$U$307,MATCH(VBDgames!$C91,VBDhistory4!$B$8:$B$307,0))+ROW()/10000000,0)</f>
        <v>0</v>
      </c>
      <c r="N91" s="171"/>
      <c r="O91" s="171" t="str">
        <f t="shared" ref="O91:R91" si="267">$D91&amp;"-"&amp;RANK(J91,J$4:J$150,0)</f>
        <v>QB-1</v>
      </c>
      <c r="P91" s="171" t="str">
        <f t="shared" si="267"/>
        <v>QB-1</v>
      </c>
      <c r="Q91" s="171" t="str">
        <f t="shared" si="267"/>
        <v>QB-1</v>
      </c>
      <c r="R91" s="171" t="str">
        <f t="shared" si="267"/>
        <v>QB-1</v>
      </c>
      <c r="T91" s="95" t="str">
        <f t="shared" si="190"/>
        <v>RB-24</v>
      </c>
      <c r="U91" s="3">
        <v>24.0</v>
      </c>
      <c r="V91" s="3" t="s">
        <v>17</v>
      </c>
      <c r="W91" s="95">
        <f t="shared" ref="W91:Y91" si="268">IFERROR(INDEX(E$151:E$475,MATCH($T91,P$151:P$475,0)),0)</f>
        <v>0</v>
      </c>
      <c r="X91" s="3">
        <f t="shared" si="268"/>
        <v>0</v>
      </c>
      <c r="Y91" s="3">
        <f t="shared" si="268"/>
        <v>0</v>
      </c>
      <c r="Z91" s="3"/>
      <c r="AA91" s="3">
        <f t="shared" si="192"/>
        <v>0</v>
      </c>
      <c r="AB91" s="88">
        <f t="shared" si="193"/>
        <v>16</v>
      </c>
      <c r="AC91" s="3"/>
      <c r="AD91" s="95">
        <f t="shared" ref="AD91:AG91" si="269">IFERROR(INDEX(J$151:J$475,MATCH($T91,O$151:O$475,0)),0)</f>
        <v>0</v>
      </c>
      <c r="AE91" s="3">
        <f t="shared" si="269"/>
        <v>0</v>
      </c>
      <c r="AF91" s="3">
        <f t="shared" si="269"/>
        <v>0</v>
      </c>
      <c r="AG91" s="3">
        <f t="shared" si="269"/>
        <v>0</v>
      </c>
      <c r="AH91" s="88">
        <f t="shared" si="195"/>
        <v>0.000091</v>
      </c>
      <c r="AI91" s="3"/>
      <c r="AJ91" s="224"/>
      <c r="AK91" s="3" t="str">
        <f t="shared" si="196"/>
        <v>#REF!</v>
      </c>
      <c r="AL91" s="3" t="str">
        <f t="shared" si="197"/>
        <v>#REF!</v>
      </c>
      <c r="AM91" s="88" t="str">
        <f t="shared" si="198"/>
        <v>#REF!</v>
      </c>
      <c r="AN91" s="3"/>
      <c r="AO91" s="224"/>
      <c r="AP91" s="3" t="str">
        <f t="shared" si="199"/>
        <v>#REF!</v>
      </c>
      <c r="AQ91" s="3" t="str">
        <f t="shared" si="200"/>
        <v>#REF!</v>
      </c>
      <c r="AR91" s="88" t="str">
        <f t="shared" si="201"/>
        <v>#REF!</v>
      </c>
      <c r="AS91" s="3"/>
      <c r="AT91" s="224"/>
      <c r="AU91" s="3">
        <f t="shared" si="202"/>
        <v>25</v>
      </c>
      <c r="AV91" s="3">
        <f t="shared" si="203"/>
        <v>40.33333333</v>
      </c>
      <c r="AW91" s="88">
        <f t="shared" si="39"/>
        <v>53.66666667</v>
      </c>
    </row>
    <row r="92" ht="15.75" customHeight="1">
      <c r="A92" s="24">
        <v>89.0</v>
      </c>
      <c r="B92" s="24" t="s">
        <v>935</v>
      </c>
      <c r="C92" s="24" t="s">
        <v>935</v>
      </c>
      <c r="D92" s="132" t="s">
        <v>75</v>
      </c>
      <c r="E92" s="132"/>
      <c r="F92" s="132">
        <v>1.0</v>
      </c>
      <c r="G92" s="132"/>
      <c r="H92" s="132"/>
      <c r="J92" s="171">
        <f t="array" ref="J92">IFERROR(INDEX(VBDhistory1!$U$8:$U$307,MATCH(VBDgames!$C92,VBDhistory1!$B$8:$B$307,0))+ROW()/10000000,0)</f>
        <v>0</v>
      </c>
      <c r="K92" s="171">
        <f t="array" ref="K92">IFERROR(INDEX(VBDhistory2!$U$8:$U$307,MATCH(VBDgames!$C92,VBDhistory2!$B$8:$B$307,0))+ROW()/10000000,0)</f>
        <v>0</v>
      </c>
      <c r="L92" s="171">
        <f t="array" ref="L92">IFERROR(INDEX(VBDhistory3!$U$8:$U$307,MATCH(VBDgames!$C92,VBDhistory3!$B$8:$B$307,0))+ROW()/10000000,0)</f>
        <v>0</v>
      </c>
      <c r="M92" s="171">
        <f t="array" ref="M92">IFERROR(INDEX(VBDhistory4!$U$8:$U$307,MATCH(VBDgames!$C92,VBDhistory4!$B$8:$B$307,0))+ROW()/10000000,0)</f>
        <v>0</v>
      </c>
      <c r="N92" s="171"/>
      <c r="O92" s="171" t="str">
        <f t="shared" ref="O92:R92" si="270">$D92&amp;"-"&amp;RANK(J92,J$4:J$150,0)</f>
        <v>QB-1</v>
      </c>
      <c r="P92" s="171" t="str">
        <f t="shared" si="270"/>
        <v>QB-1</v>
      </c>
      <c r="Q92" s="171" t="str">
        <f t="shared" si="270"/>
        <v>QB-1</v>
      </c>
      <c r="R92" s="171" t="str">
        <f t="shared" si="270"/>
        <v>QB-1</v>
      </c>
      <c r="T92" s="95" t="str">
        <f t="shared" si="190"/>
        <v>RB-25</v>
      </c>
      <c r="U92" s="3">
        <v>25.0</v>
      </c>
      <c r="V92" s="3" t="s">
        <v>17</v>
      </c>
      <c r="W92" s="95">
        <f t="shared" ref="W92:Y92" si="271">IFERROR(INDEX(E$151:E$475,MATCH($T92,P$151:P$475,0)),0)</f>
        <v>0</v>
      </c>
      <c r="X92" s="3">
        <f t="shared" si="271"/>
        <v>0</v>
      </c>
      <c r="Y92" s="3">
        <f t="shared" si="271"/>
        <v>0</v>
      </c>
      <c r="Z92" s="3"/>
      <c r="AA92" s="3">
        <f t="shared" si="192"/>
        <v>0</v>
      </c>
      <c r="AB92" s="88">
        <f t="shared" si="193"/>
        <v>16</v>
      </c>
      <c r="AC92" s="3"/>
      <c r="AD92" s="95">
        <f t="shared" ref="AD92:AG92" si="272">IFERROR(INDEX(J$151:J$475,MATCH($T92,O$151:O$475,0)),0)</f>
        <v>0</v>
      </c>
      <c r="AE92" s="3">
        <f t="shared" si="272"/>
        <v>0</v>
      </c>
      <c r="AF92" s="3">
        <f t="shared" si="272"/>
        <v>0</v>
      </c>
      <c r="AG92" s="3">
        <f t="shared" si="272"/>
        <v>0</v>
      </c>
      <c r="AH92" s="88">
        <f t="shared" si="195"/>
        <v>0.000092</v>
      </c>
      <c r="AI92" s="3"/>
      <c r="AJ92" s="224"/>
      <c r="AK92" s="3" t="str">
        <f t="shared" si="196"/>
        <v>#REF!</v>
      </c>
      <c r="AL92" s="3" t="str">
        <f t="shared" si="197"/>
        <v>#REF!</v>
      </c>
      <c r="AM92" s="88" t="str">
        <f t="shared" si="198"/>
        <v>#REF!</v>
      </c>
      <c r="AN92" s="3"/>
      <c r="AO92" s="224"/>
      <c r="AP92" s="3" t="str">
        <f t="shared" si="199"/>
        <v>#REF!</v>
      </c>
      <c r="AQ92" s="3" t="str">
        <f t="shared" si="200"/>
        <v>#REF!</v>
      </c>
      <c r="AR92" s="88" t="str">
        <f t="shared" si="201"/>
        <v>#REF!</v>
      </c>
      <c r="AS92" s="3"/>
      <c r="AT92" s="224"/>
      <c r="AU92" s="3">
        <f t="shared" si="202"/>
        <v>25</v>
      </c>
      <c r="AV92" s="3">
        <f t="shared" si="203"/>
        <v>40.33333333</v>
      </c>
      <c r="AW92" s="88">
        <f t="shared" si="39"/>
        <v>53.66666667</v>
      </c>
    </row>
    <row r="93" ht="15.75" customHeight="1">
      <c r="A93" s="24">
        <v>90.0</v>
      </c>
      <c r="B93" s="24" t="s">
        <v>4689</v>
      </c>
      <c r="C93" s="24" t="s">
        <v>4689</v>
      </c>
      <c r="D93" s="132" t="s">
        <v>75</v>
      </c>
      <c r="E93" s="132"/>
      <c r="F93" s="132">
        <v>1.0</v>
      </c>
      <c r="G93" s="132">
        <v>2.0</v>
      </c>
      <c r="H93" s="132">
        <v>2.0</v>
      </c>
      <c r="J93" s="171">
        <f t="array" ref="J93">IFERROR(INDEX(VBDhistory1!$U$8:$U$307,MATCH(VBDgames!$C93,VBDhistory1!$B$8:$B$307,0))+ROW()/10000000,0)</f>
        <v>0</v>
      </c>
      <c r="K93" s="171">
        <f t="array" ref="K93">IFERROR(INDEX(VBDhistory2!$U$8:$U$307,MATCH(VBDgames!$C93,VBDhistory2!$B$8:$B$307,0))+ROW()/10000000,0)</f>
        <v>0</v>
      </c>
      <c r="L93" s="171">
        <f t="array" ref="L93">IFERROR(INDEX(VBDhistory3!$U$8:$U$307,MATCH(VBDgames!$C93,VBDhistory3!$B$8:$B$307,0))+ROW()/10000000,0)</f>
        <v>0</v>
      </c>
      <c r="M93" s="171">
        <f t="array" ref="M93">IFERROR(INDEX(VBDhistory4!$U$8:$U$307,MATCH(VBDgames!$C93,VBDhistory4!$B$8:$B$307,0))+ROW()/10000000,0)</f>
        <v>0</v>
      </c>
      <c r="N93" s="171"/>
      <c r="O93" s="171" t="str">
        <f t="shared" ref="O93:R93" si="273">$D93&amp;"-"&amp;RANK(J93,J$4:J$150,0)</f>
        <v>QB-1</v>
      </c>
      <c r="P93" s="171" t="str">
        <f t="shared" si="273"/>
        <v>QB-1</v>
      </c>
      <c r="Q93" s="171" t="str">
        <f t="shared" si="273"/>
        <v>QB-1</v>
      </c>
      <c r="R93" s="171" t="str">
        <f t="shared" si="273"/>
        <v>QB-1</v>
      </c>
      <c r="T93" s="95" t="str">
        <f t="shared" si="190"/>
        <v>RB-26</v>
      </c>
      <c r="U93" s="3">
        <v>26.0</v>
      </c>
      <c r="V93" s="3" t="s">
        <v>17</v>
      </c>
      <c r="W93" s="95">
        <f t="shared" ref="W93:Y93" si="274">IFERROR(INDEX(E$151:E$475,MATCH($T93,P$151:P$475,0)),0)</f>
        <v>0</v>
      </c>
      <c r="X93" s="3">
        <f t="shared" si="274"/>
        <v>0</v>
      </c>
      <c r="Y93" s="3">
        <f t="shared" si="274"/>
        <v>0</v>
      </c>
      <c r="Z93" s="3"/>
      <c r="AA93" s="3">
        <f t="shared" si="192"/>
        <v>0</v>
      </c>
      <c r="AB93" s="88">
        <f t="shared" si="193"/>
        <v>16</v>
      </c>
      <c r="AC93" s="3"/>
      <c r="AD93" s="95">
        <f t="shared" ref="AD93:AG93" si="275">IFERROR(INDEX(J$151:J$475,MATCH($T93,O$151:O$475,0)),0)</f>
        <v>0</v>
      </c>
      <c r="AE93" s="3">
        <f t="shared" si="275"/>
        <v>0</v>
      </c>
      <c r="AF93" s="3">
        <f t="shared" si="275"/>
        <v>0</v>
      </c>
      <c r="AG93" s="3">
        <f t="shared" si="275"/>
        <v>0</v>
      </c>
      <c r="AH93" s="88">
        <f t="shared" si="195"/>
        <v>0.000093</v>
      </c>
      <c r="AI93" s="3"/>
      <c r="AJ93" s="224"/>
      <c r="AK93" s="3" t="str">
        <f t="shared" si="196"/>
        <v>#REF!</v>
      </c>
      <c r="AL93" s="3" t="str">
        <f t="shared" si="197"/>
        <v>#REF!</v>
      </c>
      <c r="AM93" s="88" t="str">
        <f t="shared" si="198"/>
        <v>#REF!</v>
      </c>
      <c r="AN93" s="3"/>
      <c r="AO93" s="224"/>
      <c r="AP93" s="3" t="str">
        <f t="shared" si="199"/>
        <v>#REF!</v>
      </c>
      <c r="AQ93" s="3" t="str">
        <f t="shared" si="200"/>
        <v>#REF!</v>
      </c>
      <c r="AR93" s="88" t="str">
        <f t="shared" si="201"/>
        <v>#REF!</v>
      </c>
      <c r="AS93" s="3"/>
      <c r="AT93" s="224"/>
      <c r="AU93" s="3">
        <f t="shared" si="202"/>
        <v>25</v>
      </c>
      <c r="AV93" s="3">
        <f t="shared" si="203"/>
        <v>40.33333333</v>
      </c>
      <c r="AW93" s="88">
        <f t="shared" si="39"/>
        <v>53.66666667</v>
      </c>
    </row>
    <row r="94" ht="15.75" customHeight="1">
      <c r="A94" s="24">
        <v>91.0</v>
      </c>
      <c r="B94" s="24" t="s">
        <v>4690</v>
      </c>
      <c r="C94" s="24" t="s">
        <v>4690</v>
      </c>
      <c r="D94" s="132" t="s">
        <v>75</v>
      </c>
      <c r="E94" s="132"/>
      <c r="F94" s="132">
        <v>1.0</v>
      </c>
      <c r="G94" s="132"/>
      <c r="H94" s="132"/>
      <c r="J94" s="171">
        <f t="array" ref="J94">IFERROR(INDEX(VBDhistory1!$U$8:$U$307,MATCH(VBDgames!$C94,VBDhistory1!$B$8:$B$307,0))+ROW()/10000000,0)</f>
        <v>0</v>
      </c>
      <c r="K94" s="171">
        <f t="array" ref="K94">IFERROR(INDEX(VBDhistory2!$U$8:$U$307,MATCH(VBDgames!$C94,VBDhistory2!$B$8:$B$307,0))+ROW()/10000000,0)</f>
        <v>0</v>
      </c>
      <c r="L94" s="171">
        <f t="array" ref="L94">IFERROR(INDEX(VBDhistory3!$U$8:$U$307,MATCH(VBDgames!$C94,VBDhistory3!$B$8:$B$307,0))+ROW()/10000000,0)</f>
        <v>0</v>
      </c>
      <c r="M94" s="171">
        <f t="array" ref="M94">IFERROR(INDEX(VBDhistory4!$U$8:$U$307,MATCH(VBDgames!$C94,VBDhistory4!$B$8:$B$307,0))+ROW()/10000000,0)</f>
        <v>0</v>
      </c>
      <c r="N94" s="171"/>
      <c r="O94" s="171" t="str">
        <f t="shared" ref="O94:R94" si="276">$D94&amp;"-"&amp;RANK(J94,J$4:J$150,0)</f>
        <v>QB-1</v>
      </c>
      <c r="P94" s="171" t="str">
        <f t="shared" si="276"/>
        <v>QB-1</v>
      </c>
      <c r="Q94" s="171" t="str">
        <f t="shared" si="276"/>
        <v>QB-1</v>
      </c>
      <c r="R94" s="171" t="str">
        <f t="shared" si="276"/>
        <v>QB-1</v>
      </c>
      <c r="T94" s="95" t="str">
        <f t="shared" si="190"/>
        <v>RB-27</v>
      </c>
      <c r="U94" s="3">
        <v>27.0</v>
      </c>
      <c r="V94" s="3" t="s">
        <v>17</v>
      </c>
      <c r="W94" s="95">
        <f t="shared" ref="W94:Y94" si="277">IFERROR(INDEX(E$151:E$475,MATCH($T94,P$151:P$475,0)),0)</f>
        <v>0</v>
      </c>
      <c r="X94" s="3">
        <f t="shared" si="277"/>
        <v>0</v>
      </c>
      <c r="Y94" s="3">
        <f t="shared" si="277"/>
        <v>0</v>
      </c>
      <c r="Z94" s="3"/>
      <c r="AA94" s="3">
        <f t="shared" si="192"/>
        <v>0</v>
      </c>
      <c r="AB94" s="88">
        <f t="shared" si="193"/>
        <v>16</v>
      </c>
      <c r="AC94" s="3"/>
      <c r="AD94" s="95">
        <f t="shared" ref="AD94:AG94" si="278">IFERROR(INDEX(J$151:J$475,MATCH($T94,O$151:O$475,0)),0)</f>
        <v>0</v>
      </c>
      <c r="AE94" s="3">
        <f t="shared" si="278"/>
        <v>0</v>
      </c>
      <c r="AF94" s="3">
        <f t="shared" si="278"/>
        <v>0</v>
      </c>
      <c r="AG94" s="3">
        <f t="shared" si="278"/>
        <v>0</v>
      </c>
      <c r="AH94" s="88">
        <f t="shared" si="195"/>
        <v>0.000094</v>
      </c>
      <c r="AI94" s="3"/>
      <c r="AJ94" s="224"/>
      <c r="AK94" s="3" t="str">
        <f t="shared" si="196"/>
        <v>#REF!</v>
      </c>
      <c r="AL94" s="3" t="str">
        <f t="shared" si="197"/>
        <v>#REF!</v>
      </c>
      <c r="AM94" s="88" t="str">
        <f t="shared" si="198"/>
        <v>#REF!</v>
      </c>
      <c r="AN94" s="3"/>
      <c r="AO94" s="224"/>
      <c r="AP94" s="3" t="str">
        <f t="shared" si="199"/>
        <v>#REF!</v>
      </c>
      <c r="AQ94" s="3" t="str">
        <f t="shared" si="200"/>
        <v>#REF!</v>
      </c>
      <c r="AR94" s="88" t="str">
        <f t="shared" si="201"/>
        <v>#REF!</v>
      </c>
      <c r="AS94" s="3"/>
      <c r="AT94" s="224"/>
      <c r="AU94" s="3">
        <f t="shared" si="202"/>
        <v>25</v>
      </c>
      <c r="AV94" s="3">
        <f t="shared" si="203"/>
        <v>40.33333333</v>
      </c>
      <c r="AW94" s="88">
        <f t="shared" si="39"/>
        <v>53.66666667</v>
      </c>
    </row>
    <row r="95" ht="15.75" customHeight="1">
      <c r="A95" s="24">
        <v>92.0</v>
      </c>
      <c r="B95" s="24" t="s">
        <v>1178</v>
      </c>
      <c r="C95" s="24" t="s">
        <v>1178</v>
      </c>
      <c r="D95" s="132" t="s">
        <v>75</v>
      </c>
      <c r="E95" s="132"/>
      <c r="F95" s="132">
        <v>0.0</v>
      </c>
      <c r="G95" s="132">
        <v>1.0</v>
      </c>
      <c r="H95" s="132">
        <v>0.0</v>
      </c>
      <c r="J95" s="171">
        <f t="array" ref="J95">IFERROR(INDEX(VBDhistory1!$U$8:$U$307,MATCH(VBDgames!$C95,VBDhistory1!$B$8:$B$307,0))+ROW()/10000000,0)</f>
        <v>0</v>
      </c>
      <c r="K95" s="171">
        <f t="array" ref="K95">IFERROR(INDEX(VBDhistory2!$U$8:$U$307,MATCH(VBDgames!$C95,VBDhistory2!$B$8:$B$307,0))+ROW()/10000000,0)</f>
        <v>0</v>
      </c>
      <c r="L95" s="171">
        <f t="array" ref="L95">IFERROR(INDEX(VBDhistory3!$U$8:$U$307,MATCH(VBDgames!$C95,VBDhistory3!$B$8:$B$307,0))+ROW()/10000000,0)</f>
        <v>0</v>
      </c>
      <c r="M95" s="171">
        <f t="array" ref="M95">IFERROR(INDEX(VBDhistory4!$U$8:$U$307,MATCH(VBDgames!$C95,VBDhistory4!$B$8:$B$307,0))+ROW()/10000000,0)</f>
        <v>0</v>
      </c>
      <c r="N95" s="171"/>
      <c r="O95" s="171" t="str">
        <f t="shared" ref="O95:R95" si="279">$D95&amp;"-"&amp;RANK(J95,J$4:J$150,0)</f>
        <v>QB-1</v>
      </c>
      <c r="P95" s="171" t="str">
        <f t="shared" si="279"/>
        <v>QB-1</v>
      </c>
      <c r="Q95" s="171" t="str">
        <f t="shared" si="279"/>
        <v>QB-1</v>
      </c>
      <c r="R95" s="171" t="str">
        <f t="shared" si="279"/>
        <v>QB-1</v>
      </c>
      <c r="T95" s="95" t="str">
        <f t="shared" si="190"/>
        <v>RB-28</v>
      </c>
      <c r="U95" s="3">
        <v>28.0</v>
      </c>
      <c r="V95" s="3" t="s">
        <v>17</v>
      </c>
      <c r="W95" s="95">
        <f t="shared" ref="W95:Y95" si="280">IFERROR(INDEX(E$151:E$475,MATCH($T95,P$151:P$475,0)),0)</f>
        <v>0</v>
      </c>
      <c r="X95" s="3">
        <f t="shared" si="280"/>
        <v>0</v>
      </c>
      <c r="Y95" s="3">
        <f t="shared" si="280"/>
        <v>0</v>
      </c>
      <c r="Z95" s="3"/>
      <c r="AA95" s="3">
        <f t="shared" si="192"/>
        <v>0</v>
      </c>
      <c r="AB95" s="88">
        <f t="shared" si="193"/>
        <v>16</v>
      </c>
      <c r="AC95" s="3"/>
      <c r="AD95" s="95">
        <f t="shared" ref="AD95:AG95" si="281">IFERROR(INDEX(J$151:J$475,MATCH($T95,O$151:O$475,0)),0)</f>
        <v>0</v>
      </c>
      <c r="AE95" s="3">
        <f t="shared" si="281"/>
        <v>0</v>
      </c>
      <c r="AF95" s="3">
        <f t="shared" si="281"/>
        <v>0</v>
      </c>
      <c r="AG95" s="3">
        <f t="shared" si="281"/>
        <v>0</v>
      </c>
      <c r="AH95" s="88">
        <f t="shared" si="195"/>
        <v>0.000095</v>
      </c>
      <c r="AI95" s="3"/>
      <c r="AJ95" s="224"/>
      <c r="AK95" s="3" t="str">
        <f t="shared" si="196"/>
        <v>#REF!</v>
      </c>
      <c r="AL95" s="3" t="str">
        <f t="shared" si="197"/>
        <v>#REF!</v>
      </c>
      <c r="AM95" s="88" t="str">
        <f t="shared" si="198"/>
        <v>#REF!</v>
      </c>
      <c r="AN95" s="3"/>
      <c r="AO95" s="224"/>
      <c r="AP95" s="3" t="str">
        <f t="shared" si="199"/>
        <v>#REF!</v>
      </c>
      <c r="AQ95" s="3" t="str">
        <f t="shared" si="200"/>
        <v>#REF!</v>
      </c>
      <c r="AR95" s="88" t="str">
        <f t="shared" si="201"/>
        <v>#REF!</v>
      </c>
      <c r="AS95" s="3"/>
      <c r="AT95" s="224"/>
      <c r="AU95" s="3">
        <f t="shared" si="202"/>
        <v>25</v>
      </c>
      <c r="AV95" s="3">
        <f t="shared" si="203"/>
        <v>40.33333333</v>
      </c>
      <c r="AW95" s="88">
        <f t="shared" si="39"/>
        <v>53.66666667</v>
      </c>
    </row>
    <row r="96" ht="15.75" customHeight="1">
      <c r="A96" s="24">
        <v>93.0</v>
      </c>
      <c r="B96" s="22" t="s">
        <v>507</v>
      </c>
      <c r="C96" s="22" t="s">
        <v>507</v>
      </c>
      <c r="D96" s="132" t="s">
        <v>75</v>
      </c>
      <c r="E96" s="132"/>
      <c r="F96" s="132">
        <v>0.0</v>
      </c>
      <c r="G96" s="132">
        <v>1.0</v>
      </c>
      <c r="H96" s="132"/>
      <c r="J96" s="171">
        <f t="array" ref="J96">IFERROR(INDEX(VBDhistory1!$U$8:$U$307,MATCH(VBDgames!$C96,VBDhistory1!$B$8:$B$307,0))+ROW()/10000000,0)</f>
        <v>0</v>
      </c>
      <c r="K96" s="171">
        <f t="array" ref="K96">IFERROR(INDEX(VBDhistory2!$U$8:$U$307,MATCH(VBDgames!$C96,VBDhistory2!$B$8:$B$307,0))+ROW()/10000000,0)</f>
        <v>0</v>
      </c>
      <c r="L96" s="171">
        <f t="array" ref="L96">IFERROR(INDEX(VBDhistory3!$U$8:$U$307,MATCH(VBDgames!$C96,VBDhistory3!$B$8:$B$307,0))+ROW()/10000000,0)</f>
        <v>0</v>
      </c>
      <c r="M96" s="171">
        <f t="array" ref="M96">IFERROR(INDEX(VBDhistory4!$U$8:$U$307,MATCH(VBDgames!$C96,VBDhistory4!$B$8:$B$307,0))+ROW()/10000000,0)</f>
        <v>0</v>
      </c>
      <c r="N96" s="171"/>
      <c r="O96" s="171" t="str">
        <f t="shared" ref="O96:R96" si="282">$D96&amp;"-"&amp;RANK(J96,J$4:J$150,0)</f>
        <v>QB-1</v>
      </c>
      <c r="P96" s="171" t="str">
        <f t="shared" si="282"/>
        <v>QB-1</v>
      </c>
      <c r="Q96" s="171" t="str">
        <f t="shared" si="282"/>
        <v>QB-1</v>
      </c>
      <c r="R96" s="171" t="str">
        <f t="shared" si="282"/>
        <v>QB-1</v>
      </c>
      <c r="T96" s="95" t="str">
        <f t="shared" si="190"/>
        <v>RB-29</v>
      </c>
      <c r="U96" s="3">
        <v>29.0</v>
      </c>
      <c r="V96" s="3" t="s">
        <v>17</v>
      </c>
      <c r="W96" s="95">
        <f t="shared" ref="W96:Y96" si="283">IFERROR(INDEX(E$151:E$475,MATCH($T96,P$151:P$475,0)),0)</f>
        <v>0</v>
      </c>
      <c r="X96" s="3">
        <f t="shared" si="283"/>
        <v>0</v>
      </c>
      <c r="Y96" s="3">
        <f t="shared" si="283"/>
        <v>0</v>
      </c>
      <c r="Z96" s="3"/>
      <c r="AA96" s="3">
        <f t="shared" si="192"/>
        <v>0</v>
      </c>
      <c r="AB96" s="88">
        <f t="shared" si="193"/>
        <v>16</v>
      </c>
      <c r="AC96" s="3"/>
      <c r="AD96" s="95">
        <f t="shared" ref="AD96:AG96" si="284">IFERROR(INDEX(J$151:J$475,MATCH($T96,O$151:O$475,0)),0)</f>
        <v>0</v>
      </c>
      <c r="AE96" s="3">
        <f t="shared" si="284"/>
        <v>0</v>
      </c>
      <c r="AF96" s="3">
        <f t="shared" si="284"/>
        <v>0</v>
      </c>
      <c r="AG96" s="3">
        <f t="shared" si="284"/>
        <v>0</v>
      </c>
      <c r="AH96" s="88">
        <f t="shared" si="195"/>
        <v>0.000096</v>
      </c>
      <c r="AI96" s="3"/>
      <c r="AJ96" s="224"/>
      <c r="AK96" s="3" t="str">
        <f t="shared" si="196"/>
        <v>#REF!</v>
      </c>
      <c r="AL96" s="3" t="str">
        <f t="shared" si="197"/>
        <v>#REF!</v>
      </c>
      <c r="AM96" s="88" t="str">
        <f t="shared" si="198"/>
        <v>#REF!</v>
      </c>
      <c r="AN96" s="3"/>
      <c r="AO96" s="224"/>
      <c r="AP96" s="3" t="str">
        <f t="shared" si="199"/>
        <v>#REF!</v>
      </c>
      <c r="AQ96" s="3" t="str">
        <f t="shared" si="200"/>
        <v>#REF!</v>
      </c>
      <c r="AR96" s="88" t="str">
        <f t="shared" si="201"/>
        <v>#REF!</v>
      </c>
      <c r="AS96" s="3"/>
      <c r="AT96" s="224"/>
      <c r="AU96" s="3">
        <f t="shared" si="202"/>
        <v>25</v>
      </c>
      <c r="AV96" s="3">
        <f t="shared" si="203"/>
        <v>40.33333333</v>
      </c>
      <c r="AW96" s="88">
        <f t="shared" si="39"/>
        <v>53.66666667</v>
      </c>
    </row>
    <row r="97" ht="15.75" customHeight="1">
      <c r="A97" s="24">
        <v>94.0</v>
      </c>
      <c r="B97" s="24" t="s">
        <v>4691</v>
      </c>
      <c r="C97" s="24" t="s">
        <v>4691</v>
      </c>
      <c r="D97" s="132" t="s">
        <v>75</v>
      </c>
      <c r="E97" s="132"/>
      <c r="F97" s="132">
        <v>0.0</v>
      </c>
      <c r="G97" s="132"/>
      <c r="H97" s="132"/>
      <c r="J97" s="171">
        <f t="array" ref="J97">IFERROR(INDEX(VBDhistory1!$U$8:$U$307,MATCH(VBDgames!$C97,VBDhistory1!$B$8:$B$307,0))+ROW()/10000000,0)</f>
        <v>0</v>
      </c>
      <c r="K97" s="171">
        <f t="array" ref="K97">IFERROR(INDEX(VBDhistory2!$U$8:$U$307,MATCH(VBDgames!$C97,VBDhistory2!$B$8:$B$307,0))+ROW()/10000000,0)</f>
        <v>0</v>
      </c>
      <c r="L97" s="171">
        <f t="array" ref="L97">IFERROR(INDEX(VBDhistory3!$U$8:$U$307,MATCH(VBDgames!$C97,VBDhistory3!$B$8:$B$307,0))+ROW()/10000000,0)</f>
        <v>0</v>
      </c>
      <c r="M97" s="171">
        <f t="array" ref="M97">IFERROR(INDEX(VBDhistory4!$U$8:$U$307,MATCH(VBDgames!$C97,VBDhistory4!$B$8:$B$307,0))+ROW()/10000000,0)</f>
        <v>0</v>
      </c>
      <c r="N97" s="171"/>
      <c r="O97" s="171" t="str">
        <f t="shared" ref="O97:R97" si="285">$D97&amp;"-"&amp;RANK(J97,J$4:J$150,0)</f>
        <v>QB-1</v>
      </c>
      <c r="P97" s="171" t="str">
        <f t="shared" si="285"/>
        <v>QB-1</v>
      </c>
      <c r="Q97" s="171" t="str">
        <f t="shared" si="285"/>
        <v>QB-1</v>
      </c>
      <c r="R97" s="171" t="str">
        <f t="shared" si="285"/>
        <v>QB-1</v>
      </c>
      <c r="T97" s="95" t="str">
        <f t="shared" si="190"/>
        <v>RB-30</v>
      </c>
      <c r="U97" s="3">
        <v>30.0</v>
      </c>
      <c r="V97" s="3" t="s">
        <v>17</v>
      </c>
      <c r="W97" s="95">
        <f t="shared" ref="W97:Y97" si="286">IFERROR(INDEX(E$151:E$475,MATCH($T97,P$151:P$475,0)),0)</f>
        <v>0</v>
      </c>
      <c r="X97" s="3">
        <f t="shared" si="286"/>
        <v>0</v>
      </c>
      <c r="Y97" s="3">
        <f t="shared" si="286"/>
        <v>0</v>
      </c>
      <c r="Z97" s="3"/>
      <c r="AA97" s="3">
        <f t="shared" si="192"/>
        <v>0</v>
      </c>
      <c r="AB97" s="88">
        <f t="shared" si="193"/>
        <v>16</v>
      </c>
      <c r="AC97" s="3"/>
      <c r="AD97" s="95">
        <f t="shared" ref="AD97:AG97" si="287">IFERROR(INDEX(J$151:J$475,MATCH($T97,O$151:O$475,0)),0)</f>
        <v>0</v>
      </c>
      <c r="AE97" s="3">
        <f t="shared" si="287"/>
        <v>0</v>
      </c>
      <c r="AF97" s="3">
        <f t="shared" si="287"/>
        <v>0</v>
      </c>
      <c r="AG97" s="3">
        <f t="shared" si="287"/>
        <v>0</v>
      </c>
      <c r="AH97" s="88">
        <f t="shared" si="195"/>
        <v>0.000097</v>
      </c>
      <c r="AI97" s="3"/>
      <c r="AJ97" s="224"/>
      <c r="AK97" s="3" t="str">
        <f t="shared" si="196"/>
        <v>#REF!</v>
      </c>
      <c r="AL97" s="3" t="str">
        <f t="shared" si="197"/>
        <v>#REF!</v>
      </c>
      <c r="AM97" s="88" t="str">
        <f t="shared" si="198"/>
        <v>#REF!</v>
      </c>
      <c r="AN97" s="3"/>
      <c r="AO97" s="224"/>
      <c r="AP97" s="3" t="str">
        <f t="shared" si="199"/>
        <v>#REF!</v>
      </c>
      <c r="AQ97" s="3" t="str">
        <f t="shared" si="200"/>
        <v>#REF!</v>
      </c>
      <c r="AR97" s="88" t="str">
        <f t="shared" si="201"/>
        <v>#REF!</v>
      </c>
      <c r="AS97" s="3"/>
      <c r="AT97" s="224"/>
      <c r="AU97" s="3">
        <f t="shared" si="202"/>
        <v>25</v>
      </c>
      <c r="AV97" s="3">
        <f t="shared" si="203"/>
        <v>40.33333333</v>
      </c>
      <c r="AW97" s="88">
        <f t="shared" si="39"/>
        <v>53.66666667</v>
      </c>
    </row>
    <row r="98" ht="15.75" customHeight="1">
      <c r="A98" s="24">
        <v>95.0</v>
      </c>
      <c r="B98" s="24" t="s">
        <v>4692</v>
      </c>
      <c r="C98" s="24" t="s">
        <v>4692</v>
      </c>
      <c r="D98" s="132" t="s">
        <v>75</v>
      </c>
      <c r="E98" s="132"/>
      <c r="F98" s="132">
        <v>0.0</v>
      </c>
      <c r="G98" s="132"/>
      <c r="H98" s="132"/>
      <c r="J98" s="171">
        <f t="array" ref="J98">IFERROR(INDEX(VBDhistory1!$U$8:$U$307,MATCH(VBDgames!$C98,VBDhistory1!$B$8:$B$307,0))+ROW()/10000000,0)</f>
        <v>0</v>
      </c>
      <c r="K98" s="171">
        <f t="array" ref="K98">IFERROR(INDEX(VBDhistory2!$U$8:$U$307,MATCH(VBDgames!$C98,VBDhistory2!$B$8:$B$307,0))+ROW()/10000000,0)</f>
        <v>0</v>
      </c>
      <c r="L98" s="171">
        <f t="array" ref="L98">IFERROR(INDEX(VBDhistory3!$U$8:$U$307,MATCH(VBDgames!$C98,VBDhistory3!$B$8:$B$307,0))+ROW()/10000000,0)</f>
        <v>0</v>
      </c>
      <c r="M98" s="171">
        <f t="array" ref="M98">IFERROR(INDEX(VBDhistory4!$U$8:$U$307,MATCH(VBDgames!$C98,VBDhistory4!$B$8:$B$307,0))+ROW()/10000000,0)</f>
        <v>0</v>
      </c>
      <c r="N98" s="171"/>
      <c r="O98" s="171" t="str">
        <f t="shared" ref="O98:R98" si="288">$D98&amp;"-"&amp;RANK(J98,J$4:J$150,0)</f>
        <v>QB-1</v>
      </c>
      <c r="P98" s="171" t="str">
        <f t="shared" si="288"/>
        <v>QB-1</v>
      </c>
      <c r="Q98" s="171" t="str">
        <f t="shared" si="288"/>
        <v>QB-1</v>
      </c>
      <c r="R98" s="171" t="str">
        <f t="shared" si="288"/>
        <v>QB-1</v>
      </c>
      <c r="T98" s="95" t="str">
        <f t="shared" si="190"/>
        <v>RB-31</v>
      </c>
      <c r="U98" s="3">
        <v>31.0</v>
      </c>
      <c r="V98" s="3" t="s">
        <v>17</v>
      </c>
      <c r="W98" s="95">
        <f t="shared" ref="W98:Y98" si="289">IFERROR(INDEX(E$151:E$475,MATCH($T98,P$151:P$475,0)),0)</f>
        <v>0</v>
      </c>
      <c r="X98" s="3">
        <f t="shared" si="289"/>
        <v>0</v>
      </c>
      <c r="Y98" s="3">
        <f t="shared" si="289"/>
        <v>0</v>
      </c>
      <c r="Z98" s="3"/>
      <c r="AA98" s="3">
        <f t="shared" si="192"/>
        <v>0</v>
      </c>
      <c r="AB98" s="88">
        <f t="shared" si="193"/>
        <v>16</v>
      </c>
      <c r="AC98" s="3"/>
      <c r="AD98" s="95">
        <f t="shared" ref="AD98:AG98" si="290">IFERROR(INDEX(J$151:J$475,MATCH($T98,O$151:O$475,0)),0)</f>
        <v>0</v>
      </c>
      <c r="AE98" s="3">
        <f t="shared" si="290"/>
        <v>0</v>
      </c>
      <c r="AF98" s="3">
        <f t="shared" si="290"/>
        <v>0</v>
      </c>
      <c r="AG98" s="3">
        <f t="shared" si="290"/>
        <v>0</v>
      </c>
      <c r="AH98" s="88">
        <f t="shared" si="195"/>
        <v>0.000098</v>
      </c>
      <c r="AI98" s="3"/>
      <c r="AJ98" s="224"/>
      <c r="AK98" s="3" t="str">
        <f t="shared" si="196"/>
        <v>#REF!</v>
      </c>
      <c r="AL98" s="3" t="str">
        <f t="shared" si="197"/>
        <v>#REF!</v>
      </c>
      <c r="AM98" s="88" t="str">
        <f t="shared" si="198"/>
        <v>#REF!</v>
      </c>
      <c r="AN98" s="3"/>
      <c r="AO98" s="224"/>
      <c r="AP98" s="3" t="str">
        <f t="shared" si="199"/>
        <v>#REF!</v>
      </c>
      <c r="AQ98" s="3" t="str">
        <f t="shared" si="200"/>
        <v>#REF!</v>
      </c>
      <c r="AR98" s="88" t="str">
        <f t="shared" si="201"/>
        <v>#REF!</v>
      </c>
      <c r="AS98" s="3"/>
      <c r="AT98" s="224"/>
      <c r="AU98" s="3">
        <f t="shared" si="202"/>
        <v>25</v>
      </c>
      <c r="AV98" s="3">
        <f t="shared" si="203"/>
        <v>40.33333333</v>
      </c>
      <c r="AW98" s="88">
        <f t="shared" si="39"/>
        <v>53.66666667</v>
      </c>
    </row>
    <row r="99" ht="15.75" customHeight="1">
      <c r="A99" s="24">
        <v>96.0</v>
      </c>
      <c r="B99" s="24" t="s">
        <v>4693</v>
      </c>
      <c r="C99" s="24" t="s">
        <v>4693</v>
      </c>
      <c r="D99" s="132" t="s">
        <v>75</v>
      </c>
      <c r="E99" s="132"/>
      <c r="F99" s="132"/>
      <c r="G99" s="132">
        <v>13.0</v>
      </c>
      <c r="H99" s="132">
        <v>5.0</v>
      </c>
      <c r="J99" s="171">
        <f t="array" ref="J99">IFERROR(INDEX(VBDhistory1!$U$8:$U$307,MATCH(VBDgames!$C99,VBDhistory1!$B$8:$B$307,0))+ROW()/10000000,0)</f>
        <v>0</v>
      </c>
      <c r="K99" s="171">
        <f t="array" ref="K99">IFERROR(INDEX(VBDhistory2!$U$8:$U$307,MATCH(VBDgames!$C99,VBDhistory2!$B$8:$B$307,0))+ROW()/10000000,0)</f>
        <v>0</v>
      </c>
      <c r="L99" s="171">
        <f t="array" ref="L99">IFERROR(INDEX(VBDhistory3!$U$8:$U$307,MATCH(VBDgames!$C99,VBDhistory3!$B$8:$B$307,0))+ROW()/10000000,0)</f>
        <v>0</v>
      </c>
      <c r="M99" s="171">
        <f t="array" ref="M99">IFERROR(INDEX(VBDhistory4!$U$8:$U$307,MATCH(VBDgames!$C99,VBDhistory4!$B$8:$B$307,0))+ROW()/10000000,0)</f>
        <v>0</v>
      </c>
      <c r="N99" s="171"/>
      <c r="O99" s="171" t="str">
        <f t="shared" ref="O99:R99" si="291">$D99&amp;"-"&amp;RANK(J99,J$4:J$150,0)</f>
        <v>QB-1</v>
      </c>
      <c r="P99" s="171" t="str">
        <f t="shared" si="291"/>
        <v>QB-1</v>
      </c>
      <c r="Q99" s="171" t="str">
        <f t="shared" si="291"/>
        <v>QB-1</v>
      </c>
      <c r="R99" s="171" t="str">
        <f t="shared" si="291"/>
        <v>QB-1</v>
      </c>
      <c r="T99" s="95" t="str">
        <f t="shared" si="190"/>
        <v>RB-32</v>
      </c>
      <c r="U99" s="3">
        <v>32.0</v>
      </c>
      <c r="V99" s="3" t="s">
        <v>17</v>
      </c>
      <c r="W99" s="95">
        <f t="shared" ref="W99:Y99" si="292">IFERROR(INDEX(E$151:E$475,MATCH($T99,P$151:P$475,0)),0)</f>
        <v>0</v>
      </c>
      <c r="X99" s="3">
        <f t="shared" si="292"/>
        <v>0</v>
      </c>
      <c r="Y99" s="3">
        <f t="shared" si="292"/>
        <v>0</v>
      </c>
      <c r="Z99" s="3"/>
      <c r="AA99" s="3">
        <f t="shared" si="192"/>
        <v>0</v>
      </c>
      <c r="AB99" s="88">
        <f t="shared" si="193"/>
        <v>16</v>
      </c>
      <c r="AC99" s="3"/>
      <c r="AD99" s="95">
        <f t="shared" ref="AD99:AG99" si="293">IFERROR(INDEX(J$151:J$475,MATCH($T99,O$151:O$475,0)),0)</f>
        <v>0</v>
      </c>
      <c r="AE99" s="3">
        <f t="shared" si="293"/>
        <v>0</v>
      </c>
      <c r="AF99" s="3">
        <f t="shared" si="293"/>
        <v>0</v>
      </c>
      <c r="AG99" s="3">
        <f t="shared" si="293"/>
        <v>0</v>
      </c>
      <c r="AH99" s="88">
        <f t="shared" si="195"/>
        <v>0.000099</v>
      </c>
      <c r="AI99" s="3"/>
      <c r="AJ99" s="224"/>
      <c r="AK99" s="3" t="str">
        <f t="shared" si="196"/>
        <v>#REF!</v>
      </c>
      <c r="AL99" s="3" t="str">
        <f t="shared" si="197"/>
        <v>#REF!</v>
      </c>
      <c r="AM99" s="88" t="str">
        <f t="shared" si="198"/>
        <v>#REF!</v>
      </c>
      <c r="AN99" s="3"/>
      <c r="AO99" s="224"/>
      <c r="AP99" s="3" t="str">
        <f t="shared" si="199"/>
        <v>#REF!</v>
      </c>
      <c r="AQ99" s="3" t="str">
        <f t="shared" si="200"/>
        <v>#REF!</v>
      </c>
      <c r="AR99" s="88" t="str">
        <f t="shared" si="201"/>
        <v>#REF!</v>
      </c>
      <c r="AS99" s="3"/>
      <c r="AT99" s="224"/>
      <c r="AU99" s="3">
        <f t="shared" si="202"/>
        <v>25</v>
      </c>
      <c r="AV99" s="3">
        <f t="shared" si="203"/>
        <v>40.33333333</v>
      </c>
      <c r="AW99" s="88">
        <f t="shared" si="39"/>
        <v>53.66666667</v>
      </c>
    </row>
    <row r="100" ht="15.75" customHeight="1">
      <c r="A100" s="24">
        <v>97.0</v>
      </c>
      <c r="B100" s="24" t="s">
        <v>4694</v>
      </c>
      <c r="C100" s="24" t="s">
        <v>4694</v>
      </c>
      <c r="D100" s="132" t="s">
        <v>75</v>
      </c>
      <c r="E100" s="132"/>
      <c r="F100" s="132"/>
      <c r="G100" s="132">
        <v>7.0</v>
      </c>
      <c r="H100" s="132">
        <v>15.0</v>
      </c>
      <c r="J100" s="171">
        <f t="array" ref="J100">IFERROR(INDEX(VBDhistory1!$U$8:$U$307,MATCH(VBDgames!$C100,VBDhistory1!$B$8:$B$307,0))+ROW()/10000000,0)</f>
        <v>0</v>
      </c>
      <c r="K100" s="171">
        <f t="array" ref="K100">IFERROR(INDEX(VBDhistory2!$U$8:$U$307,MATCH(VBDgames!$C100,VBDhistory2!$B$8:$B$307,0))+ROW()/10000000,0)</f>
        <v>0</v>
      </c>
      <c r="L100" s="171">
        <f t="array" ref="L100">IFERROR(INDEX(VBDhistory3!$U$8:$U$307,MATCH(VBDgames!$C100,VBDhistory3!$B$8:$B$307,0))+ROW()/10000000,0)</f>
        <v>0</v>
      </c>
      <c r="M100" s="171">
        <f t="array" ref="M100">IFERROR(INDEX(VBDhistory4!$U$8:$U$307,MATCH(VBDgames!$C100,VBDhistory4!$B$8:$B$307,0))+ROW()/10000000,0)</f>
        <v>0</v>
      </c>
      <c r="N100" s="171"/>
      <c r="O100" s="171" t="str">
        <f t="shared" ref="O100:R100" si="294">$D100&amp;"-"&amp;RANK(J100,J$4:J$150,0)</f>
        <v>QB-1</v>
      </c>
      <c r="P100" s="171" t="str">
        <f t="shared" si="294"/>
        <v>QB-1</v>
      </c>
      <c r="Q100" s="171" t="str">
        <f t="shared" si="294"/>
        <v>QB-1</v>
      </c>
      <c r="R100" s="171" t="str">
        <f t="shared" si="294"/>
        <v>QB-1</v>
      </c>
      <c r="T100" s="95" t="str">
        <f t="shared" si="190"/>
        <v>RB-33</v>
      </c>
      <c r="U100" s="3">
        <v>33.0</v>
      </c>
      <c r="V100" s="3" t="s">
        <v>17</v>
      </c>
      <c r="W100" s="95">
        <f t="shared" ref="W100:Y100" si="295">IFERROR(INDEX(E$151:E$475,MATCH($T100,P$151:P$475,0)),0)</f>
        <v>0</v>
      </c>
      <c r="X100" s="3">
        <f t="shared" si="295"/>
        <v>0</v>
      </c>
      <c r="Y100" s="3">
        <f t="shared" si="295"/>
        <v>0</v>
      </c>
      <c r="Z100" s="3"/>
      <c r="AA100" s="3">
        <f t="shared" si="192"/>
        <v>0</v>
      </c>
      <c r="AB100" s="88">
        <f t="shared" si="193"/>
        <v>16</v>
      </c>
      <c r="AC100" s="3"/>
      <c r="AD100" s="95">
        <f t="shared" ref="AD100:AG100" si="296">IFERROR(INDEX(J$151:J$475,MATCH($T100,O$151:O$475,0)),0)</f>
        <v>0</v>
      </c>
      <c r="AE100" s="3">
        <f t="shared" si="296"/>
        <v>0</v>
      </c>
      <c r="AF100" s="3">
        <f t="shared" si="296"/>
        <v>0</v>
      </c>
      <c r="AG100" s="3">
        <f t="shared" si="296"/>
        <v>0</v>
      </c>
      <c r="AH100" s="88">
        <f t="shared" si="195"/>
        <v>0.0001</v>
      </c>
      <c r="AI100" s="3"/>
      <c r="AJ100" s="224"/>
      <c r="AK100" s="3" t="str">
        <f t="shared" si="196"/>
        <v>#REF!</v>
      </c>
      <c r="AL100" s="3" t="str">
        <f t="shared" si="197"/>
        <v>#REF!</v>
      </c>
      <c r="AM100" s="88" t="str">
        <f t="shared" si="198"/>
        <v>#REF!</v>
      </c>
      <c r="AN100" s="3"/>
      <c r="AO100" s="224"/>
      <c r="AP100" s="3" t="str">
        <f t="shared" si="199"/>
        <v>#REF!</v>
      </c>
      <c r="AQ100" s="3" t="str">
        <f t="shared" si="200"/>
        <v>#REF!</v>
      </c>
      <c r="AR100" s="88" t="str">
        <f t="shared" si="201"/>
        <v>#REF!</v>
      </c>
      <c r="AS100" s="3"/>
      <c r="AT100" s="224"/>
      <c r="AU100" s="3">
        <f t="shared" si="202"/>
        <v>25</v>
      </c>
      <c r="AV100" s="3">
        <f t="shared" si="203"/>
        <v>40.33333333</v>
      </c>
      <c r="AW100" s="88">
        <f t="shared" si="39"/>
        <v>53.66666667</v>
      </c>
    </row>
    <row r="101" ht="15.75" customHeight="1">
      <c r="A101" s="24">
        <v>98.0</v>
      </c>
      <c r="B101" s="24" t="s">
        <v>4695</v>
      </c>
      <c r="C101" s="24" t="s">
        <v>4695</v>
      </c>
      <c r="D101" s="132" t="s">
        <v>75</v>
      </c>
      <c r="E101" s="132"/>
      <c r="F101" s="132"/>
      <c r="G101" s="132">
        <v>7.0</v>
      </c>
      <c r="H101" s="132">
        <v>3.0</v>
      </c>
      <c r="J101" s="171">
        <f t="array" ref="J101">IFERROR(INDEX(VBDhistory1!$U$8:$U$307,MATCH(VBDgames!$C101,VBDhistory1!$B$8:$B$307,0))+ROW()/10000000,0)</f>
        <v>0</v>
      </c>
      <c r="K101" s="171">
        <f t="array" ref="K101">IFERROR(INDEX(VBDhistory2!$U$8:$U$307,MATCH(VBDgames!$C101,VBDhistory2!$B$8:$B$307,0))+ROW()/10000000,0)</f>
        <v>0</v>
      </c>
      <c r="L101" s="171">
        <f t="array" ref="L101">IFERROR(INDEX(VBDhistory3!$U$8:$U$307,MATCH(VBDgames!$C101,VBDhistory3!$B$8:$B$307,0))+ROW()/10000000,0)</f>
        <v>0</v>
      </c>
      <c r="M101" s="171">
        <f t="array" ref="M101">IFERROR(INDEX(VBDhistory4!$U$8:$U$307,MATCH(VBDgames!$C101,VBDhistory4!$B$8:$B$307,0))+ROW()/10000000,0)</f>
        <v>0</v>
      </c>
      <c r="N101" s="171"/>
      <c r="O101" s="171" t="str">
        <f t="shared" ref="O101:R101" si="297">$D101&amp;"-"&amp;RANK(J101,J$4:J$150,0)</f>
        <v>QB-1</v>
      </c>
      <c r="P101" s="171" t="str">
        <f t="shared" si="297"/>
        <v>QB-1</v>
      </c>
      <c r="Q101" s="171" t="str">
        <f t="shared" si="297"/>
        <v>QB-1</v>
      </c>
      <c r="R101" s="171" t="str">
        <f t="shared" si="297"/>
        <v>QB-1</v>
      </c>
      <c r="T101" s="95" t="str">
        <f t="shared" si="190"/>
        <v>RB-34</v>
      </c>
      <c r="U101" s="3">
        <v>34.0</v>
      </c>
      <c r="V101" s="3" t="s">
        <v>17</v>
      </c>
      <c r="W101" s="95">
        <f t="shared" ref="W101:Y101" si="298">IFERROR(INDEX(E$151:E$475,MATCH($T101,P$151:P$475,0)),0)</f>
        <v>0</v>
      </c>
      <c r="X101" s="3">
        <f t="shared" si="298"/>
        <v>0</v>
      </c>
      <c r="Y101" s="3">
        <f t="shared" si="298"/>
        <v>0</v>
      </c>
      <c r="Z101" s="3"/>
      <c r="AA101" s="3">
        <f t="shared" si="192"/>
        <v>0</v>
      </c>
      <c r="AB101" s="88">
        <f t="shared" si="193"/>
        <v>16</v>
      </c>
      <c r="AC101" s="3"/>
      <c r="AD101" s="95">
        <f t="shared" ref="AD101:AG101" si="299">IFERROR(INDEX(J$151:J$475,MATCH($T101,O$151:O$475,0)),0)</f>
        <v>0</v>
      </c>
      <c r="AE101" s="3">
        <f t="shared" si="299"/>
        <v>0</v>
      </c>
      <c r="AF101" s="3">
        <f t="shared" si="299"/>
        <v>0</v>
      </c>
      <c r="AG101" s="3">
        <f t="shared" si="299"/>
        <v>0</v>
      </c>
      <c r="AH101" s="88">
        <f t="shared" si="195"/>
        <v>0.000101</v>
      </c>
      <c r="AI101" s="3"/>
      <c r="AJ101" s="224"/>
      <c r="AK101" s="3" t="str">
        <f t="shared" si="196"/>
        <v>#REF!</v>
      </c>
      <c r="AL101" s="3" t="str">
        <f t="shared" si="197"/>
        <v>#REF!</v>
      </c>
      <c r="AM101" s="88" t="str">
        <f t="shared" si="198"/>
        <v>#REF!</v>
      </c>
      <c r="AN101" s="3"/>
      <c r="AO101" s="224"/>
      <c r="AP101" s="3" t="str">
        <f t="shared" si="199"/>
        <v>#REF!</v>
      </c>
      <c r="AQ101" s="3" t="str">
        <f t="shared" si="200"/>
        <v>#REF!</v>
      </c>
      <c r="AR101" s="88" t="str">
        <f t="shared" si="201"/>
        <v>#REF!</v>
      </c>
      <c r="AS101" s="3"/>
      <c r="AT101" s="224"/>
      <c r="AU101" s="3">
        <f t="shared" si="202"/>
        <v>25</v>
      </c>
      <c r="AV101" s="3">
        <f t="shared" si="203"/>
        <v>40.33333333</v>
      </c>
      <c r="AW101" s="88">
        <f t="shared" si="39"/>
        <v>53.66666667</v>
      </c>
    </row>
    <row r="102" ht="15.75" customHeight="1">
      <c r="A102" s="24">
        <v>99.0</v>
      </c>
      <c r="B102" s="24" t="s">
        <v>4696</v>
      </c>
      <c r="C102" s="24" t="s">
        <v>4696</v>
      </c>
      <c r="D102" s="132" t="s">
        <v>75</v>
      </c>
      <c r="E102" s="132"/>
      <c r="F102" s="132"/>
      <c r="G102" s="132">
        <v>5.0</v>
      </c>
      <c r="H102" s="132">
        <v>2.0</v>
      </c>
      <c r="J102" s="171">
        <f t="array" ref="J102">IFERROR(INDEX(VBDhistory1!$U$8:$U$307,MATCH(VBDgames!$C102,VBDhistory1!$B$8:$B$307,0))+ROW()/10000000,0)</f>
        <v>0</v>
      </c>
      <c r="K102" s="171">
        <f t="array" ref="K102">IFERROR(INDEX(VBDhistory2!$U$8:$U$307,MATCH(VBDgames!$C102,VBDhistory2!$B$8:$B$307,0))+ROW()/10000000,0)</f>
        <v>0</v>
      </c>
      <c r="L102" s="171">
        <f t="array" ref="L102">IFERROR(INDEX(VBDhistory3!$U$8:$U$307,MATCH(VBDgames!$C102,VBDhistory3!$B$8:$B$307,0))+ROW()/10000000,0)</f>
        <v>0</v>
      </c>
      <c r="M102" s="171">
        <f t="array" ref="M102">IFERROR(INDEX(VBDhistory4!$U$8:$U$307,MATCH(VBDgames!$C102,VBDhistory4!$B$8:$B$307,0))+ROW()/10000000,0)</f>
        <v>0</v>
      </c>
      <c r="N102" s="171"/>
      <c r="O102" s="171" t="str">
        <f t="shared" ref="O102:R102" si="300">$D102&amp;"-"&amp;RANK(J102,J$4:J$150,0)</f>
        <v>QB-1</v>
      </c>
      <c r="P102" s="171" t="str">
        <f t="shared" si="300"/>
        <v>QB-1</v>
      </c>
      <c r="Q102" s="171" t="str">
        <f t="shared" si="300"/>
        <v>QB-1</v>
      </c>
      <c r="R102" s="171" t="str">
        <f t="shared" si="300"/>
        <v>QB-1</v>
      </c>
      <c r="T102" s="95" t="str">
        <f t="shared" si="190"/>
        <v>RB-35</v>
      </c>
      <c r="U102" s="3">
        <v>35.0</v>
      </c>
      <c r="V102" s="3" t="s">
        <v>17</v>
      </c>
      <c r="W102" s="95">
        <f t="shared" ref="W102:Y102" si="301">IFERROR(INDEX(E$151:E$475,MATCH($T102,P$151:P$475,0)),0)</f>
        <v>0</v>
      </c>
      <c r="X102" s="3">
        <f t="shared" si="301"/>
        <v>0</v>
      </c>
      <c r="Y102" s="3">
        <f t="shared" si="301"/>
        <v>0</v>
      </c>
      <c r="Z102" s="3"/>
      <c r="AA102" s="3">
        <f t="shared" si="192"/>
        <v>0</v>
      </c>
      <c r="AB102" s="88">
        <f t="shared" si="193"/>
        <v>16</v>
      </c>
      <c r="AC102" s="3"/>
      <c r="AD102" s="95">
        <f t="shared" ref="AD102:AG102" si="302">IFERROR(INDEX(J$151:J$475,MATCH($T102,O$151:O$475,0)),0)</f>
        <v>0</v>
      </c>
      <c r="AE102" s="3">
        <f t="shared" si="302"/>
        <v>0</v>
      </c>
      <c r="AF102" s="3">
        <f t="shared" si="302"/>
        <v>0</v>
      </c>
      <c r="AG102" s="3">
        <f t="shared" si="302"/>
        <v>0</v>
      </c>
      <c r="AH102" s="88">
        <f t="shared" si="195"/>
        <v>0.000102</v>
      </c>
      <c r="AI102" s="3"/>
      <c r="AJ102" s="224"/>
      <c r="AK102" s="3" t="str">
        <f t="shared" si="196"/>
        <v>#REF!</v>
      </c>
      <c r="AL102" s="3" t="str">
        <f t="shared" si="197"/>
        <v>#REF!</v>
      </c>
      <c r="AM102" s="88" t="str">
        <f t="shared" si="198"/>
        <v>#REF!</v>
      </c>
      <c r="AN102" s="3"/>
      <c r="AO102" s="224"/>
      <c r="AP102" s="3" t="str">
        <f t="shared" si="199"/>
        <v>#REF!</v>
      </c>
      <c r="AQ102" s="3" t="str">
        <f t="shared" si="200"/>
        <v>#REF!</v>
      </c>
      <c r="AR102" s="88" t="str">
        <f t="shared" si="201"/>
        <v>#REF!</v>
      </c>
      <c r="AS102" s="3"/>
      <c r="AT102" s="224"/>
      <c r="AU102" s="3">
        <f t="shared" si="202"/>
        <v>25</v>
      </c>
      <c r="AV102" s="3">
        <f t="shared" si="203"/>
        <v>40.33333333</v>
      </c>
      <c r="AW102" s="88">
        <f t="shared" si="39"/>
        <v>53.66666667</v>
      </c>
    </row>
    <row r="103" ht="15.75" customHeight="1">
      <c r="A103" s="24">
        <v>100.0</v>
      </c>
      <c r="B103" s="24" t="s">
        <v>4697</v>
      </c>
      <c r="C103" s="24" t="s">
        <v>4697</v>
      </c>
      <c r="D103" s="132" t="s">
        <v>75</v>
      </c>
      <c r="E103" s="132"/>
      <c r="F103" s="132"/>
      <c r="G103" s="132">
        <v>4.0</v>
      </c>
      <c r="H103" s="132">
        <v>4.0</v>
      </c>
      <c r="J103" s="171">
        <f t="array" ref="J103">IFERROR(INDEX(VBDhistory1!$U$8:$U$307,MATCH(VBDgames!$C103,VBDhistory1!$B$8:$B$307,0))+ROW()/10000000,0)</f>
        <v>0</v>
      </c>
      <c r="K103" s="171">
        <f t="array" ref="K103">IFERROR(INDEX(VBDhistory2!$U$8:$U$307,MATCH(VBDgames!$C103,VBDhistory2!$B$8:$B$307,0))+ROW()/10000000,0)</f>
        <v>0</v>
      </c>
      <c r="L103" s="171">
        <f t="array" ref="L103">IFERROR(INDEX(VBDhistory3!$U$8:$U$307,MATCH(VBDgames!$C103,VBDhistory3!$B$8:$B$307,0))+ROW()/10000000,0)</f>
        <v>0</v>
      </c>
      <c r="M103" s="171">
        <f t="array" ref="M103">IFERROR(INDEX(VBDhistory4!$U$8:$U$307,MATCH(VBDgames!$C103,VBDhistory4!$B$8:$B$307,0))+ROW()/10000000,0)</f>
        <v>0</v>
      </c>
      <c r="N103" s="171"/>
      <c r="O103" s="171" t="str">
        <f t="shared" ref="O103:R103" si="303">$D103&amp;"-"&amp;RANK(J103,J$4:J$150,0)</f>
        <v>QB-1</v>
      </c>
      <c r="P103" s="171" t="str">
        <f t="shared" si="303"/>
        <v>QB-1</v>
      </c>
      <c r="Q103" s="171" t="str">
        <f t="shared" si="303"/>
        <v>QB-1</v>
      </c>
      <c r="R103" s="171" t="str">
        <f t="shared" si="303"/>
        <v>QB-1</v>
      </c>
      <c r="T103" s="95" t="str">
        <f t="shared" si="190"/>
        <v>RB-36</v>
      </c>
      <c r="U103" s="3">
        <v>36.0</v>
      </c>
      <c r="V103" s="3" t="s">
        <v>17</v>
      </c>
      <c r="W103" s="95">
        <f t="shared" ref="W103:Y103" si="304">IFERROR(INDEX(E$151:E$475,MATCH($T103,P$151:P$475,0)),0)</f>
        <v>0</v>
      </c>
      <c r="X103" s="3">
        <f t="shared" si="304"/>
        <v>0</v>
      </c>
      <c r="Y103" s="3">
        <f t="shared" si="304"/>
        <v>0</v>
      </c>
      <c r="Z103" s="3"/>
      <c r="AA103" s="3">
        <f t="shared" si="192"/>
        <v>0</v>
      </c>
      <c r="AB103" s="88">
        <f t="shared" si="193"/>
        <v>16</v>
      </c>
      <c r="AC103" s="3"/>
      <c r="AD103" s="95">
        <f t="shared" ref="AD103:AG103" si="305">IFERROR(INDEX(J$151:J$475,MATCH($T103,O$151:O$475,0)),0)</f>
        <v>0</v>
      </c>
      <c r="AE103" s="3">
        <f t="shared" si="305"/>
        <v>0</v>
      </c>
      <c r="AF103" s="3">
        <f t="shared" si="305"/>
        <v>0</v>
      </c>
      <c r="AG103" s="3">
        <f t="shared" si="305"/>
        <v>0</v>
      </c>
      <c r="AH103" s="88">
        <f t="shared" si="195"/>
        <v>0.000103</v>
      </c>
      <c r="AI103" s="3"/>
      <c r="AJ103" s="224"/>
      <c r="AK103" s="3" t="str">
        <f t="shared" si="196"/>
        <v>#REF!</v>
      </c>
      <c r="AL103" s="3" t="str">
        <f t="shared" si="197"/>
        <v>#REF!</v>
      </c>
      <c r="AM103" s="88" t="str">
        <f t="shared" si="198"/>
        <v>#REF!</v>
      </c>
      <c r="AN103" s="3"/>
      <c r="AO103" s="224"/>
      <c r="AP103" s="3" t="str">
        <f t="shared" si="199"/>
        <v>#REF!</v>
      </c>
      <c r="AQ103" s="3" t="str">
        <f t="shared" si="200"/>
        <v>#REF!</v>
      </c>
      <c r="AR103" s="88" t="str">
        <f t="shared" si="201"/>
        <v>#REF!</v>
      </c>
      <c r="AS103" s="3"/>
      <c r="AT103" s="224"/>
      <c r="AU103" s="3">
        <f t="shared" si="202"/>
        <v>25</v>
      </c>
      <c r="AV103" s="3">
        <f t="shared" si="203"/>
        <v>40.33333333</v>
      </c>
      <c r="AW103" s="88">
        <f t="shared" si="39"/>
        <v>53.66666667</v>
      </c>
    </row>
    <row r="104" ht="15.75" customHeight="1">
      <c r="A104" s="24">
        <v>101.0</v>
      </c>
      <c r="B104" s="24" t="s">
        <v>4698</v>
      </c>
      <c r="C104" s="24" t="s">
        <v>4698</v>
      </c>
      <c r="D104" s="132" t="s">
        <v>75</v>
      </c>
      <c r="E104" s="132"/>
      <c r="F104" s="132"/>
      <c r="G104" s="132">
        <v>4.0</v>
      </c>
      <c r="H104" s="132"/>
      <c r="J104" s="171">
        <f t="array" ref="J104">IFERROR(INDEX(VBDhistory1!$U$8:$U$307,MATCH(VBDgames!$C104,VBDhistory1!$B$8:$B$307,0))+ROW()/10000000,0)</f>
        <v>0</v>
      </c>
      <c r="K104" s="171">
        <f t="array" ref="K104">IFERROR(INDEX(VBDhistory2!$U$8:$U$307,MATCH(VBDgames!$C104,VBDhistory2!$B$8:$B$307,0))+ROW()/10000000,0)</f>
        <v>0</v>
      </c>
      <c r="L104" s="171">
        <f t="array" ref="L104">IFERROR(INDEX(VBDhistory3!$U$8:$U$307,MATCH(VBDgames!$C104,VBDhistory3!$B$8:$B$307,0))+ROW()/10000000,0)</f>
        <v>0</v>
      </c>
      <c r="M104" s="171">
        <f t="array" ref="M104">IFERROR(INDEX(VBDhistory4!$U$8:$U$307,MATCH(VBDgames!$C104,VBDhistory4!$B$8:$B$307,0))+ROW()/10000000,0)</f>
        <v>0</v>
      </c>
      <c r="N104" s="171"/>
      <c r="O104" s="171" t="str">
        <f t="shared" ref="O104:R104" si="306">$D104&amp;"-"&amp;RANK(J104,J$4:J$150,0)</f>
        <v>QB-1</v>
      </c>
      <c r="P104" s="171" t="str">
        <f t="shared" si="306"/>
        <v>QB-1</v>
      </c>
      <c r="Q104" s="171" t="str">
        <f t="shared" si="306"/>
        <v>QB-1</v>
      </c>
      <c r="R104" s="171" t="str">
        <f t="shared" si="306"/>
        <v>QB-1</v>
      </c>
      <c r="T104" s="95" t="str">
        <f t="shared" si="190"/>
        <v>RB-37</v>
      </c>
      <c r="U104" s="3">
        <v>37.0</v>
      </c>
      <c r="V104" s="3" t="s">
        <v>17</v>
      </c>
      <c r="W104" s="95">
        <f t="shared" ref="W104:Y104" si="307">IFERROR(INDEX(E$151:E$475,MATCH($T104,P$151:P$475,0)),0)</f>
        <v>0</v>
      </c>
      <c r="X104" s="3">
        <f t="shared" si="307"/>
        <v>0</v>
      </c>
      <c r="Y104" s="3">
        <f t="shared" si="307"/>
        <v>0</v>
      </c>
      <c r="Z104" s="3"/>
      <c r="AA104" s="3">
        <f t="shared" si="192"/>
        <v>0</v>
      </c>
      <c r="AB104" s="88">
        <f t="shared" si="193"/>
        <v>16</v>
      </c>
      <c r="AC104" s="3"/>
      <c r="AD104" s="95">
        <f t="shared" ref="AD104:AG104" si="308">IFERROR(INDEX(J$151:J$475,MATCH($T104,O$151:O$475,0)),0)</f>
        <v>0</v>
      </c>
      <c r="AE104" s="3">
        <f t="shared" si="308"/>
        <v>0</v>
      </c>
      <c r="AF104" s="3">
        <f t="shared" si="308"/>
        <v>0</v>
      </c>
      <c r="AG104" s="3">
        <f t="shared" si="308"/>
        <v>0</v>
      </c>
      <c r="AH104" s="88">
        <f t="shared" si="195"/>
        <v>0.000104</v>
      </c>
      <c r="AI104" s="3"/>
      <c r="AJ104" s="224"/>
      <c r="AK104" s="3" t="str">
        <f t="shared" si="196"/>
        <v>#REF!</v>
      </c>
      <c r="AL104" s="3" t="str">
        <f t="shared" si="197"/>
        <v>#REF!</v>
      </c>
      <c r="AM104" s="88" t="str">
        <f t="shared" si="198"/>
        <v>#REF!</v>
      </c>
      <c r="AN104" s="3"/>
      <c r="AO104" s="224"/>
      <c r="AP104" s="3" t="str">
        <f t="shared" si="199"/>
        <v>#REF!</v>
      </c>
      <c r="AQ104" s="3" t="str">
        <f t="shared" si="200"/>
        <v>#REF!</v>
      </c>
      <c r="AR104" s="88" t="str">
        <f t="shared" si="201"/>
        <v>#REF!</v>
      </c>
      <c r="AS104" s="3"/>
      <c r="AT104" s="224"/>
      <c r="AU104" s="3">
        <f t="shared" si="202"/>
        <v>25</v>
      </c>
      <c r="AV104" s="3">
        <f t="shared" si="203"/>
        <v>40.33333333</v>
      </c>
      <c r="AW104" s="88">
        <f t="shared" si="39"/>
        <v>53.66666667</v>
      </c>
    </row>
    <row r="105" ht="15.75" customHeight="1">
      <c r="A105" s="24">
        <v>102.0</v>
      </c>
      <c r="B105" s="24" t="s">
        <v>4699</v>
      </c>
      <c r="C105" s="24" t="s">
        <v>4699</v>
      </c>
      <c r="D105" s="132" t="s">
        <v>75</v>
      </c>
      <c r="E105" s="132"/>
      <c r="F105" s="132"/>
      <c r="G105" s="132">
        <v>4.0</v>
      </c>
      <c r="H105" s="132">
        <v>1.0</v>
      </c>
      <c r="J105" s="171">
        <f t="array" ref="J105">IFERROR(INDEX(VBDhistory1!$U$8:$U$307,MATCH(VBDgames!$C105,VBDhistory1!$B$8:$B$307,0))+ROW()/10000000,0)</f>
        <v>0</v>
      </c>
      <c r="K105" s="171">
        <f t="array" ref="K105">IFERROR(INDEX(VBDhistory2!$U$8:$U$307,MATCH(VBDgames!$C105,VBDhistory2!$B$8:$B$307,0))+ROW()/10000000,0)</f>
        <v>0</v>
      </c>
      <c r="L105" s="171">
        <f t="array" ref="L105">IFERROR(INDEX(VBDhistory3!$U$8:$U$307,MATCH(VBDgames!$C105,VBDhistory3!$B$8:$B$307,0))+ROW()/10000000,0)</f>
        <v>0</v>
      </c>
      <c r="M105" s="171">
        <f t="array" ref="M105">IFERROR(INDEX(VBDhistory4!$U$8:$U$307,MATCH(VBDgames!$C105,VBDhistory4!$B$8:$B$307,0))+ROW()/10000000,0)</f>
        <v>0</v>
      </c>
      <c r="N105" s="171"/>
      <c r="O105" s="171" t="str">
        <f t="shared" ref="O105:R105" si="309">$D105&amp;"-"&amp;RANK(J105,J$4:J$150,0)</f>
        <v>QB-1</v>
      </c>
      <c r="P105" s="171" t="str">
        <f t="shared" si="309"/>
        <v>QB-1</v>
      </c>
      <c r="Q105" s="171" t="str">
        <f t="shared" si="309"/>
        <v>QB-1</v>
      </c>
      <c r="R105" s="171" t="str">
        <f t="shared" si="309"/>
        <v>QB-1</v>
      </c>
      <c r="T105" s="95" t="str">
        <f t="shared" si="190"/>
        <v>RB-38</v>
      </c>
      <c r="U105" s="3">
        <v>38.0</v>
      </c>
      <c r="V105" s="3" t="s">
        <v>17</v>
      </c>
      <c r="W105" s="95">
        <f t="shared" ref="W105:Y105" si="310">IFERROR(INDEX(E$151:E$475,MATCH($T105,P$151:P$475,0)),0)</f>
        <v>0</v>
      </c>
      <c r="X105" s="3">
        <f t="shared" si="310"/>
        <v>0</v>
      </c>
      <c r="Y105" s="3">
        <f t="shared" si="310"/>
        <v>0</v>
      </c>
      <c r="Z105" s="3"/>
      <c r="AA105" s="3">
        <f t="shared" si="192"/>
        <v>0</v>
      </c>
      <c r="AB105" s="88">
        <f t="shared" si="193"/>
        <v>16</v>
      </c>
      <c r="AC105" s="3"/>
      <c r="AD105" s="95">
        <f t="shared" ref="AD105:AG105" si="311">IFERROR(INDEX(J$151:J$475,MATCH($T105,O$151:O$475,0)),0)</f>
        <v>0</v>
      </c>
      <c r="AE105" s="3">
        <f t="shared" si="311"/>
        <v>0</v>
      </c>
      <c r="AF105" s="3">
        <f t="shared" si="311"/>
        <v>0</v>
      </c>
      <c r="AG105" s="3">
        <f t="shared" si="311"/>
        <v>0</v>
      </c>
      <c r="AH105" s="88">
        <f t="shared" si="195"/>
        <v>0.000105</v>
      </c>
      <c r="AI105" s="3"/>
      <c r="AJ105" s="224"/>
      <c r="AK105" s="3" t="str">
        <f t="shared" si="196"/>
        <v>#REF!</v>
      </c>
      <c r="AL105" s="3" t="str">
        <f t="shared" si="197"/>
        <v>#REF!</v>
      </c>
      <c r="AM105" s="88" t="str">
        <f t="shared" si="198"/>
        <v>#REF!</v>
      </c>
      <c r="AN105" s="3"/>
      <c r="AO105" s="224"/>
      <c r="AP105" s="3" t="str">
        <f t="shared" si="199"/>
        <v>#REF!</v>
      </c>
      <c r="AQ105" s="3" t="str">
        <f t="shared" si="200"/>
        <v>#REF!</v>
      </c>
      <c r="AR105" s="88" t="str">
        <f t="shared" si="201"/>
        <v>#REF!</v>
      </c>
      <c r="AS105" s="3"/>
      <c r="AT105" s="224"/>
      <c r="AU105" s="3">
        <f t="shared" si="202"/>
        <v>25</v>
      </c>
      <c r="AV105" s="3">
        <f t="shared" si="203"/>
        <v>40.33333333</v>
      </c>
      <c r="AW105" s="88">
        <f t="shared" si="39"/>
        <v>53.66666667</v>
      </c>
    </row>
    <row r="106" ht="15.75" customHeight="1">
      <c r="A106" s="24">
        <v>103.0</v>
      </c>
      <c r="B106" s="24" t="s">
        <v>521</v>
      </c>
      <c r="C106" s="24" t="s">
        <v>521</v>
      </c>
      <c r="D106" s="132" t="s">
        <v>75</v>
      </c>
      <c r="E106" s="132"/>
      <c r="F106" s="132"/>
      <c r="G106" s="132">
        <v>2.0</v>
      </c>
      <c r="H106" s="132">
        <v>3.0</v>
      </c>
      <c r="J106" s="171">
        <f t="array" ref="J106">IFERROR(INDEX(VBDhistory1!$U$8:$U$307,MATCH(VBDgames!$C106,VBDhistory1!$B$8:$B$307,0))+ROW()/10000000,0)</f>
        <v>0</v>
      </c>
      <c r="K106" s="171">
        <f t="array" ref="K106">IFERROR(INDEX(VBDhistory2!$U$8:$U$307,MATCH(VBDgames!$C106,VBDhistory2!$B$8:$B$307,0))+ROW()/10000000,0)</f>
        <v>0</v>
      </c>
      <c r="L106" s="171">
        <f t="array" ref="L106">IFERROR(INDEX(VBDhistory3!$U$8:$U$307,MATCH(VBDgames!$C106,VBDhistory3!$B$8:$B$307,0))+ROW()/10000000,0)</f>
        <v>0</v>
      </c>
      <c r="M106" s="171">
        <f t="array" ref="M106">IFERROR(INDEX(VBDhistory4!$U$8:$U$307,MATCH(VBDgames!$C106,VBDhistory4!$B$8:$B$307,0))+ROW()/10000000,0)</f>
        <v>0</v>
      </c>
      <c r="N106" s="171"/>
      <c r="O106" s="171" t="str">
        <f t="shared" ref="O106:R106" si="312">$D106&amp;"-"&amp;RANK(J106,J$4:J$150,0)</f>
        <v>QB-1</v>
      </c>
      <c r="P106" s="171" t="str">
        <f t="shared" si="312"/>
        <v>QB-1</v>
      </c>
      <c r="Q106" s="171" t="str">
        <f t="shared" si="312"/>
        <v>QB-1</v>
      </c>
      <c r="R106" s="171" t="str">
        <f t="shared" si="312"/>
        <v>QB-1</v>
      </c>
      <c r="T106" s="95" t="str">
        <f t="shared" si="190"/>
        <v>RB-39</v>
      </c>
      <c r="U106" s="3">
        <v>39.0</v>
      </c>
      <c r="V106" s="3" t="s">
        <v>17</v>
      </c>
      <c r="W106" s="95">
        <f t="shared" ref="W106:Y106" si="313">IFERROR(INDEX(E$151:E$475,MATCH($T106,P$151:P$475,0)),0)</f>
        <v>0</v>
      </c>
      <c r="X106" s="3">
        <f t="shared" si="313"/>
        <v>0</v>
      </c>
      <c r="Y106" s="3">
        <f t="shared" si="313"/>
        <v>0</v>
      </c>
      <c r="Z106" s="3"/>
      <c r="AA106" s="3">
        <f t="shared" si="192"/>
        <v>0</v>
      </c>
      <c r="AB106" s="88">
        <f t="shared" si="193"/>
        <v>16</v>
      </c>
      <c r="AC106" s="3"/>
      <c r="AD106" s="95">
        <f t="shared" ref="AD106:AG106" si="314">IFERROR(INDEX(J$151:J$475,MATCH($T106,O$151:O$475,0)),0)</f>
        <v>0</v>
      </c>
      <c r="AE106" s="3">
        <f t="shared" si="314"/>
        <v>0</v>
      </c>
      <c r="AF106" s="3">
        <f t="shared" si="314"/>
        <v>0</v>
      </c>
      <c r="AG106" s="3">
        <f t="shared" si="314"/>
        <v>0</v>
      </c>
      <c r="AH106" s="88">
        <f t="shared" si="195"/>
        <v>0.000106</v>
      </c>
      <c r="AI106" s="3"/>
      <c r="AJ106" s="224"/>
      <c r="AK106" s="3" t="str">
        <f t="shared" si="196"/>
        <v>#REF!</v>
      </c>
      <c r="AL106" s="3" t="str">
        <f t="shared" si="197"/>
        <v>#REF!</v>
      </c>
      <c r="AM106" s="88" t="str">
        <f t="shared" si="198"/>
        <v>#REF!</v>
      </c>
      <c r="AN106" s="3"/>
      <c r="AO106" s="224"/>
      <c r="AP106" s="3" t="str">
        <f t="shared" si="199"/>
        <v>#REF!</v>
      </c>
      <c r="AQ106" s="3" t="str">
        <f t="shared" si="200"/>
        <v>#REF!</v>
      </c>
      <c r="AR106" s="88" t="str">
        <f t="shared" si="201"/>
        <v>#REF!</v>
      </c>
      <c r="AS106" s="3"/>
      <c r="AT106" s="224"/>
      <c r="AU106" s="3">
        <f t="shared" si="202"/>
        <v>25</v>
      </c>
      <c r="AV106" s="3">
        <f t="shared" si="203"/>
        <v>40.33333333</v>
      </c>
      <c r="AW106" s="88">
        <f t="shared" si="39"/>
        <v>53.66666667</v>
      </c>
    </row>
    <row r="107" ht="15.75" customHeight="1">
      <c r="A107" s="24">
        <v>104.0</v>
      </c>
      <c r="B107" s="24" t="s">
        <v>4700</v>
      </c>
      <c r="C107" s="24" t="s">
        <v>4700</v>
      </c>
      <c r="D107" s="132" t="s">
        <v>75</v>
      </c>
      <c r="E107" s="132"/>
      <c r="F107" s="132"/>
      <c r="G107" s="132">
        <v>2.0</v>
      </c>
      <c r="H107" s="132">
        <v>1.0</v>
      </c>
      <c r="J107" s="171">
        <f t="array" ref="J107">IFERROR(INDEX(VBDhistory1!$U$8:$U$307,MATCH(VBDgames!$C107,VBDhistory1!$B$8:$B$307,0))+ROW()/10000000,0)</f>
        <v>0</v>
      </c>
      <c r="K107" s="171">
        <f t="array" ref="K107">IFERROR(INDEX(VBDhistory2!$U$8:$U$307,MATCH(VBDgames!$C107,VBDhistory2!$B$8:$B$307,0))+ROW()/10000000,0)</f>
        <v>0</v>
      </c>
      <c r="L107" s="171">
        <f t="array" ref="L107">IFERROR(INDEX(VBDhistory3!$U$8:$U$307,MATCH(VBDgames!$C107,VBDhistory3!$B$8:$B$307,0))+ROW()/10000000,0)</f>
        <v>0</v>
      </c>
      <c r="M107" s="171">
        <f t="array" ref="M107">IFERROR(INDEX(VBDhistory4!$U$8:$U$307,MATCH(VBDgames!$C107,VBDhistory4!$B$8:$B$307,0))+ROW()/10000000,0)</f>
        <v>0</v>
      </c>
      <c r="N107" s="171"/>
      <c r="O107" s="171" t="str">
        <f t="shared" ref="O107:R107" si="315">$D107&amp;"-"&amp;RANK(J107,J$4:J$150,0)</f>
        <v>QB-1</v>
      </c>
      <c r="P107" s="171" t="str">
        <f t="shared" si="315"/>
        <v>QB-1</v>
      </c>
      <c r="Q107" s="171" t="str">
        <f t="shared" si="315"/>
        <v>QB-1</v>
      </c>
      <c r="R107" s="171" t="str">
        <f t="shared" si="315"/>
        <v>QB-1</v>
      </c>
      <c r="T107" s="95" t="str">
        <f t="shared" si="190"/>
        <v>RB-40</v>
      </c>
      <c r="U107" s="3">
        <v>40.0</v>
      </c>
      <c r="V107" s="3" t="s">
        <v>17</v>
      </c>
      <c r="W107" s="95">
        <f t="shared" ref="W107:Y107" si="316">IFERROR(INDEX(E$151:E$475,MATCH($T107,P$151:P$475,0)),0)</f>
        <v>0</v>
      </c>
      <c r="X107" s="3">
        <f t="shared" si="316"/>
        <v>0</v>
      </c>
      <c r="Y107" s="3">
        <f t="shared" si="316"/>
        <v>0</v>
      </c>
      <c r="Z107" s="3"/>
      <c r="AA107" s="3">
        <f t="shared" si="192"/>
        <v>0</v>
      </c>
      <c r="AB107" s="88">
        <f t="shared" si="193"/>
        <v>16</v>
      </c>
      <c r="AC107" s="3"/>
      <c r="AD107" s="95">
        <f t="shared" ref="AD107:AG107" si="317">IFERROR(INDEX(J$151:J$475,MATCH($T107,O$151:O$475,0)),0)</f>
        <v>0</v>
      </c>
      <c r="AE107" s="3">
        <f t="shared" si="317"/>
        <v>0</v>
      </c>
      <c r="AF107" s="3">
        <f t="shared" si="317"/>
        <v>0</v>
      </c>
      <c r="AG107" s="3">
        <f t="shared" si="317"/>
        <v>0</v>
      </c>
      <c r="AH107" s="88">
        <f t="shared" si="195"/>
        <v>0.000107</v>
      </c>
      <c r="AI107" s="3"/>
      <c r="AJ107" s="224"/>
      <c r="AK107" s="3" t="str">
        <f t="shared" si="196"/>
        <v>#REF!</v>
      </c>
      <c r="AL107" s="3" t="str">
        <f t="shared" si="197"/>
        <v>#REF!</v>
      </c>
      <c r="AM107" s="88" t="str">
        <f t="shared" si="198"/>
        <v>#REF!</v>
      </c>
      <c r="AN107" s="3"/>
      <c r="AO107" s="224"/>
      <c r="AP107" s="3" t="str">
        <f t="shared" si="199"/>
        <v>#REF!</v>
      </c>
      <c r="AQ107" s="3" t="str">
        <f t="shared" si="200"/>
        <v>#REF!</v>
      </c>
      <c r="AR107" s="88" t="str">
        <f t="shared" si="201"/>
        <v>#REF!</v>
      </c>
      <c r="AS107" s="3"/>
      <c r="AT107" s="224"/>
      <c r="AU107" s="3">
        <f t="shared" si="202"/>
        <v>25</v>
      </c>
      <c r="AV107" s="3">
        <f t="shared" si="203"/>
        <v>40.33333333</v>
      </c>
      <c r="AW107" s="88">
        <f t="shared" si="39"/>
        <v>53.66666667</v>
      </c>
    </row>
    <row r="108" ht="15.75" customHeight="1">
      <c r="A108" s="24">
        <v>105.0</v>
      </c>
      <c r="B108" s="24" t="s">
        <v>4701</v>
      </c>
      <c r="C108" s="24" t="s">
        <v>4701</v>
      </c>
      <c r="D108" s="132" t="s">
        <v>75</v>
      </c>
      <c r="E108" s="132"/>
      <c r="F108" s="132"/>
      <c r="G108" s="132">
        <v>1.0</v>
      </c>
      <c r="H108" s="132">
        <v>2.0</v>
      </c>
      <c r="J108" s="171">
        <f t="array" ref="J108">IFERROR(INDEX(VBDhistory1!$U$8:$U$307,MATCH(VBDgames!$C108,VBDhistory1!$B$8:$B$307,0))+ROW()/10000000,0)</f>
        <v>0</v>
      </c>
      <c r="K108" s="171">
        <f t="array" ref="K108">IFERROR(INDEX(VBDhistory2!$U$8:$U$307,MATCH(VBDgames!$C108,VBDhistory2!$B$8:$B$307,0))+ROW()/10000000,0)</f>
        <v>0</v>
      </c>
      <c r="L108" s="171">
        <f t="array" ref="L108">IFERROR(INDEX(VBDhistory3!$U$8:$U$307,MATCH(VBDgames!$C108,VBDhistory3!$B$8:$B$307,0))+ROW()/10000000,0)</f>
        <v>0</v>
      </c>
      <c r="M108" s="171">
        <f t="array" ref="M108">IFERROR(INDEX(VBDhistory4!$U$8:$U$307,MATCH(VBDgames!$C108,VBDhistory4!$B$8:$B$307,0))+ROW()/10000000,0)</f>
        <v>0</v>
      </c>
      <c r="N108" s="171"/>
      <c r="O108" s="171" t="str">
        <f t="shared" ref="O108:R108" si="318">$D108&amp;"-"&amp;RANK(J108,J$4:J$150,0)</f>
        <v>QB-1</v>
      </c>
      <c r="P108" s="171" t="str">
        <f t="shared" si="318"/>
        <v>QB-1</v>
      </c>
      <c r="Q108" s="171" t="str">
        <f t="shared" si="318"/>
        <v>QB-1</v>
      </c>
      <c r="R108" s="171" t="str">
        <f t="shared" si="318"/>
        <v>QB-1</v>
      </c>
      <c r="T108" s="95" t="str">
        <f t="shared" si="190"/>
        <v>RB-41</v>
      </c>
      <c r="U108" s="3">
        <v>41.0</v>
      </c>
      <c r="V108" s="3" t="s">
        <v>17</v>
      </c>
      <c r="W108" s="95">
        <f t="shared" ref="W108:Y108" si="319">IFERROR(INDEX(E$151:E$475,MATCH($T108,P$151:P$475,0)),0)</f>
        <v>0</v>
      </c>
      <c r="X108" s="3">
        <f t="shared" si="319"/>
        <v>0</v>
      </c>
      <c r="Y108" s="3">
        <f t="shared" si="319"/>
        <v>0</v>
      </c>
      <c r="Z108" s="3"/>
      <c r="AA108" s="3">
        <f t="shared" si="192"/>
        <v>0</v>
      </c>
      <c r="AB108" s="88">
        <f t="shared" si="193"/>
        <v>16</v>
      </c>
      <c r="AC108" s="3"/>
      <c r="AD108" s="95">
        <f t="shared" ref="AD108:AG108" si="320">IFERROR(INDEX(J$151:J$475,MATCH($T108,O$151:O$475,0)),0)</f>
        <v>0</v>
      </c>
      <c r="AE108" s="3">
        <f t="shared" si="320"/>
        <v>0</v>
      </c>
      <c r="AF108" s="3">
        <f t="shared" si="320"/>
        <v>0</v>
      </c>
      <c r="AG108" s="3">
        <f t="shared" si="320"/>
        <v>0</v>
      </c>
      <c r="AH108" s="88">
        <f t="shared" si="195"/>
        <v>0.000108</v>
      </c>
      <c r="AI108" s="3"/>
      <c r="AJ108" s="224"/>
      <c r="AK108" s="3" t="str">
        <f t="shared" si="196"/>
        <v>#REF!</v>
      </c>
      <c r="AL108" s="3" t="str">
        <f t="shared" si="197"/>
        <v>#REF!</v>
      </c>
      <c r="AM108" s="88" t="str">
        <f t="shared" si="198"/>
        <v>#REF!</v>
      </c>
      <c r="AN108" s="3"/>
      <c r="AO108" s="224"/>
      <c r="AP108" s="3" t="str">
        <f t="shared" si="199"/>
        <v>#REF!</v>
      </c>
      <c r="AQ108" s="3" t="str">
        <f t="shared" si="200"/>
        <v>#REF!</v>
      </c>
      <c r="AR108" s="88" t="str">
        <f t="shared" si="201"/>
        <v>#REF!</v>
      </c>
      <c r="AS108" s="3"/>
      <c r="AT108" s="224"/>
      <c r="AU108" s="3">
        <f t="shared" si="202"/>
        <v>25</v>
      </c>
      <c r="AV108" s="3">
        <f t="shared" si="203"/>
        <v>40.33333333</v>
      </c>
      <c r="AW108" s="88">
        <f t="shared" si="39"/>
        <v>53.66666667</v>
      </c>
    </row>
    <row r="109" ht="15.75" customHeight="1">
      <c r="A109" s="24">
        <v>106.0</v>
      </c>
      <c r="B109" s="24" t="s">
        <v>4702</v>
      </c>
      <c r="C109" s="24" t="s">
        <v>4702</v>
      </c>
      <c r="D109" s="132" t="s">
        <v>75</v>
      </c>
      <c r="E109" s="132"/>
      <c r="F109" s="132"/>
      <c r="G109" s="132">
        <v>2.0</v>
      </c>
      <c r="H109" s="132">
        <v>0.0</v>
      </c>
      <c r="J109" s="171">
        <f t="array" ref="J109">IFERROR(INDEX(VBDhistory1!$U$8:$U$307,MATCH(VBDgames!$C109,VBDhistory1!$B$8:$B$307,0))+ROW()/10000000,0)</f>
        <v>0</v>
      </c>
      <c r="K109" s="171">
        <f t="array" ref="K109">IFERROR(INDEX(VBDhistory2!$U$8:$U$307,MATCH(VBDgames!$C109,VBDhistory2!$B$8:$B$307,0))+ROW()/10000000,0)</f>
        <v>0</v>
      </c>
      <c r="L109" s="171">
        <f t="array" ref="L109">IFERROR(INDEX(VBDhistory3!$U$8:$U$307,MATCH(VBDgames!$C109,VBDhistory3!$B$8:$B$307,0))+ROW()/10000000,0)</f>
        <v>0</v>
      </c>
      <c r="M109" s="171">
        <f t="array" ref="M109">IFERROR(INDEX(VBDhistory4!$U$8:$U$307,MATCH(VBDgames!$C109,VBDhistory4!$B$8:$B$307,0))+ROW()/10000000,0)</f>
        <v>0</v>
      </c>
      <c r="N109" s="171"/>
      <c r="O109" s="171" t="str">
        <f t="shared" ref="O109:R109" si="321">$D109&amp;"-"&amp;RANK(J109,J$4:J$150,0)</f>
        <v>QB-1</v>
      </c>
      <c r="P109" s="171" t="str">
        <f t="shared" si="321"/>
        <v>QB-1</v>
      </c>
      <c r="Q109" s="171" t="str">
        <f t="shared" si="321"/>
        <v>QB-1</v>
      </c>
      <c r="R109" s="171" t="str">
        <f t="shared" si="321"/>
        <v>QB-1</v>
      </c>
      <c r="T109" s="95" t="str">
        <f t="shared" si="190"/>
        <v>RB-42</v>
      </c>
      <c r="U109" s="3">
        <v>42.0</v>
      </c>
      <c r="V109" s="3" t="s">
        <v>17</v>
      </c>
      <c r="W109" s="95">
        <f t="shared" ref="W109:Y109" si="322">IFERROR(INDEX(E$151:E$475,MATCH($T109,P$151:P$475,0)),0)</f>
        <v>0</v>
      </c>
      <c r="X109" s="3">
        <f t="shared" si="322"/>
        <v>0</v>
      </c>
      <c r="Y109" s="3">
        <f t="shared" si="322"/>
        <v>0</v>
      </c>
      <c r="Z109" s="3"/>
      <c r="AA109" s="3">
        <f t="shared" si="192"/>
        <v>0</v>
      </c>
      <c r="AB109" s="88">
        <f t="shared" si="193"/>
        <v>16</v>
      </c>
      <c r="AC109" s="3"/>
      <c r="AD109" s="95">
        <f t="shared" ref="AD109:AG109" si="323">IFERROR(INDEX(J$151:J$475,MATCH($T109,O$151:O$475,0)),0)</f>
        <v>0</v>
      </c>
      <c r="AE109" s="3">
        <f t="shared" si="323"/>
        <v>0</v>
      </c>
      <c r="AF109" s="3">
        <f t="shared" si="323"/>
        <v>0</v>
      </c>
      <c r="AG109" s="3">
        <f t="shared" si="323"/>
        <v>0</v>
      </c>
      <c r="AH109" s="88">
        <f t="shared" si="195"/>
        <v>0.000109</v>
      </c>
      <c r="AI109" s="3"/>
      <c r="AJ109" s="224"/>
      <c r="AK109" s="3" t="str">
        <f t="shared" si="196"/>
        <v>#REF!</v>
      </c>
      <c r="AL109" s="3" t="str">
        <f t="shared" si="197"/>
        <v>#REF!</v>
      </c>
      <c r="AM109" s="88" t="str">
        <f t="shared" si="198"/>
        <v>#REF!</v>
      </c>
      <c r="AN109" s="3"/>
      <c r="AO109" s="224"/>
      <c r="AP109" s="3" t="str">
        <f t="shared" si="199"/>
        <v>#REF!</v>
      </c>
      <c r="AQ109" s="3" t="str">
        <f t="shared" si="200"/>
        <v>#REF!</v>
      </c>
      <c r="AR109" s="88" t="str">
        <f t="shared" si="201"/>
        <v>#REF!</v>
      </c>
      <c r="AS109" s="3"/>
      <c r="AT109" s="224"/>
      <c r="AU109" s="3">
        <f t="shared" si="202"/>
        <v>25</v>
      </c>
      <c r="AV109" s="3">
        <f t="shared" si="203"/>
        <v>40.33333333</v>
      </c>
      <c r="AW109" s="88">
        <f t="shared" si="39"/>
        <v>53.66666667</v>
      </c>
    </row>
    <row r="110" ht="15.75" customHeight="1">
      <c r="A110" s="24">
        <v>107.0</v>
      </c>
      <c r="B110" s="24" t="s">
        <v>4703</v>
      </c>
      <c r="C110" s="24" t="s">
        <v>4703</v>
      </c>
      <c r="D110" s="132" t="s">
        <v>75</v>
      </c>
      <c r="E110" s="132"/>
      <c r="F110" s="132"/>
      <c r="G110" s="132">
        <v>1.0</v>
      </c>
      <c r="H110" s="132">
        <v>1.0</v>
      </c>
      <c r="J110" s="171">
        <f t="array" ref="J110">IFERROR(INDEX(VBDhistory1!$U$8:$U$307,MATCH(VBDgames!$C110,VBDhistory1!$B$8:$B$307,0))+ROW()/10000000,0)</f>
        <v>0</v>
      </c>
      <c r="K110" s="171">
        <f t="array" ref="K110">IFERROR(INDEX(VBDhistory2!$U$8:$U$307,MATCH(VBDgames!$C110,VBDhistory2!$B$8:$B$307,0))+ROW()/10000000,0)</f>
        <v>0</v>
      </c>
      <c r="L110" s="171">
        <f t="array" ref="L110">IFERROR(INDEX(VBDhistory3!$U$8:$U$307,MATCH(VBDgames!$C110,VBDhistory3!$B$8:$B$307,0))+ROW()/10000000,0)</f>
        <v>0</v>
      </c>
      <c r="M110" s="171">
        <f t="array" ref="M110">IFERROR(INDEX(VBDhistory4!$U$8:$U$307,MATCH(VBDgames!$C110,VBDhistory4!$B$8:$B$307,0))+ROW()/10000000,0)</f>
        <v>0</v>
      </c>
      <c r="N110" s="171"/>
      <c r="O110" s="171" t="str">
        <f t="shared" ref="O110:R110" si="324">$D110&amp;"-"&amp;RANK(J110,J$4:J$150,0)</f>
        <v>QB-1</v>
      </c>
      <c r="P110" s="171" t="str">
        <f t="shared" si="324"/>
        <v>QB-1</v>
      </c>
      <c r="Q110" s="171" t="str">
        <f t="shared" si="324"/>
        <v>QB-1</v>
      </c>
      <c r="R110" s="171" t="str">
        <f t="shared" si="324"/>
        <v>QB-1</v>
      </c>
      <c r="T110" s="95" t="str">
        <f t="shared" si="190"/>
        <v>RB-43</v>
      </c>
      <c r="U110" s="3">
        <v>43.0</v>
      </c>
      <c r="V110" s="3" t="s">
        <v>17</v>
      </c>
      <c r="W110" s="95">
        <f t="shared" ref="W110:Y110" si="325">IFERROR(INDEX(E$151:E$475,MATCH($T110,P$151:P$475,0)),0)</f>
        <v>0</v>
      </c>
      <c r="X110" s="3">
        <f t="shared" si="325"/>
        <v>0</v>
      </c>
      <c r="Y110" s="3">
        <f t="shared" si="325"/>
        <v>0</v>
      </c>
      <c r="Z110" s="3"/>
      <c r="AA110" s="3">
        <f t="shared" si="192"/>
        <v>0</v>
      </c>
      <c r="AB110" s="88">
        <f t="shared" si="193"/>
        <v>16</v>
      </c>
      <c r="AC110" s="3"/>
      <c r="AD110" s="95">
        <f t="shared" ref="AD110:AG110" si="326">IFERROR(INDEX(J$151:J$475,MATCH($T110,O$151:O$475,0)),0)</f>
        <v>0</v>
      </c>
      <c r="AE110" s="3">
        <f t="shared" si="326"/>
        <v>0</v>
      </c>
      <c r="AF110" s="3">
        <f t="shared" si="326"/>
        <v>0</v>
      </c>
      <c r="AG110" s="3">
        <f t="shared" si="326"/>
        <v>0</v>
      </c>
      <c r="AH110" s="88">
        <f t="shared" si="195"/>
        <v>0.00011</v>
      </c>
      <c r="AI110" s="3"/>
      <c r="AJ110" s="224"/>
      <c r="AK110" s="3" t="str">
        <f t="shared" si="196"/>
        <v>#REF!</v>
      </c>
      <c r="AL110" s="3" t="str">
        <f t="shared" si="197"/>
        <v>#REF!</v>
      </c>
      <c r="AM110" s="88" t="str">
        <f t="shared" si="198"/>
        <v>#REF!</v>
      </c>
      <c r="AN110" s="3"/>
      <c r="AO110" s="224"/>
      <c r="AP110" s="3" t="str">
        <f t="shared" si="199"/>
        <v>#REF!</v>
      </c>
      <c r="AQ110" s="3" t="str">
        <f t="shared" si="200"/>
        <v>#REF!</v>
      </c>
      <c r="AR110" s="88" t="str">
        <f t="shared" si="201"/>
        <v>#REF!</v>
      </c>
      <c r="AS110" s="3"/>
      <c r="AT110" s="224"/>
      <c r="AU110" s="3">
        <f t="shared" si="202"/>
        <v>25</v>
      </c>
      <c r="AV110" s="3">
        <f t="shared" si="203"/>
        <v>40.33333333</v>
      </c>
      <c r="AW110" s="88">
        <f t="shared" si="39"/>
        <v>53.66666667</v>
      </c>
    </row>
    <row r="111" ht="15.75" customHeight="1">
      <c r="A111" s="24">
        <v>108.0</v>
      </c>
      <c r="B111" s="24" t="s">
        <v>4704</v>
      </c>
      <c r="C111" s="24" t="s">
        <v>4704</v>
      </c>
      <c r="D111" s="132" t="s">
        <v>75</v>
      </c>
      <c r="E111" s="132"/>
      <c r="F111" s="132"/>
      <c r="G111" s="132">
        <v>2.0</v>
      </c>
      <c r="H111" s="132">
        <v>0.0</v>
      </c>
      <c r="J111" s="171">
        <f t="array" ref="J111">IFERROR(INDEX(VBDhistory1!$U$8:$U$307,MATCH(VBDgames!$C111,VBDhistory1!$B$8:$B$307,0))+ROW()/10000000,0)</f>
        <v>0</v>
      </c>
      <c r="K111" s="171">
        <f t="array" ref="K111">IFERROR(INDEX(VBDhistory2!$U$8:$U$307,MATCH(VBDgames!$C111,VBDhistory2!$B$8:$B$307,0))+ROW()/10000000,0)</f>
        <v>0</v>
      </c>
      <c r="L111" s="171">
        <f t="array" ref="L111">IFERROR(INDEX(VBDhistory3!$U$8:$U$307,MATCH(VBDgames!$C111,VBDhistory3!$B$8:$B$307,0))+ROW()/10000000,0)</f>
        <v>0</v>
      </c>
      <c r="M111" s="171">
        <f t="array" ref="M111">IFERROR(INDEX(VBDhistory4!$U$8:$U$307,MATCH(VBDgames!$C111,VBDhistory4!$B$8:$B$307,0))+ROW()/10000000,0)</f>
        <v>0</v>
      </c>
      <c r="N111" s="171"/>
      <c r="O111" s="171" t="str">
        <f t="shared" ref="O111:R111" si="327">$D111&amp;"-"&amp;RANK(J111,J$4:J$150,0)</f>
        <v>QB-1</v>
      </c>
      <c r="P111" s="171" t="str">
        <f t="shared" si="327"/>
        <v>QB-1</v>
      </c>
      <c r="Q111" s="171" t="str">
        <f t="shared" si="327"/>
        <v>QB-1</v>
      </c>
      <c r="R111" s="171" t="str">
        <f t="shared" si="327"/>
        <v>QB-1</v>
      </c>
      <c r="T111" s="95" t="str">
        <f t="shared" si="190"/>
        <v>RB-44</v>
      </c>
      <c r="U111" s="3">
        <v>44.0</v>
      </c>
      <c r="V111" s="3" t="s">
        <v>17</v>
      </c>
      <c r="W111" s="95">
        <f t="shared" ref="W111:Y111" si="328">IFERROR(INDEX(E$151:E$475,MATCH($T111,P$151:P$475,0)),0)</f>
        <v>0</v>
      </c>
      <c r="X111" s="3">
        <f t="shared" si="328"/>
        <v>0</v>
      </c>
      <c r="Y111" s="3">
        <f t="shared" si="328"/>
        <v>0</v>
      </c>
      <c r="Z111" s="3"/>
      <c r="AA111" s="3">
        <f t="shared" si="192"/>
        <v>0</v>
      </c>
      <c r="AB111" s="88">
        <f t="shared" si="193"/>
        <v>16</v>
      </c>
      <c r="AC111" s="3"/>
      <c r="AD111" s="95">
        <f t="shared" ref="AD111:AG111" si="329">IFERROR(INDEX(J$151:J$475,MATCH($T111,O$151:O$475,0)),0)</f>
        <v>0</v>
      </c>
      <c r="AE111" s="3">
        <f t="shared" si="329"/>
        <v>0</v>
      </c>
      <c r="AF111" s="3">
        <f t="shared" si="329"/>
        <v>0</v>
      </c>
      <c r="AG111" s="3">
        <f t="shared" si="329"/>
        <v>0</v>
      </c>
      <c r="AH111" s="88">
        <f t="shared" si="195"/>
        <v>0.000111</v>
      </c>
      <c r="AI111" s="3"/>
      <c r="AJ111" s="224"/>
      <c r="AK111" s="3" t="str">
        <f t="shared" si="196"/>
        <v>#REF!</v>
      </c>
      <c r="AL111" s="3" t="str">
        <f t="shared" si="197"/>
        <v>#REF!</v>
      </c>
      <c r="AM111" s="88" t="str">
        <f t="shared" si="198"/>
        <v>#REF!</v>
      </c>
      <c r="AN111" s="3"/>
      <c r="AO111" s="224"/>
      <c r="AP111" s="3" t="str">
        <f t="shared" si="199"/>
        <v>#REF!</v>
      </c>
      <c r="AQ111" s="3" t="str">
        <f t="shared" si="200"/>
        <v>#REF!</v>
      </c>
      <c r="AR111" s="88" t="str">
        <f t="shared" si="201"/>
        <v>#REF!</v>
      </c>
      <c r="AS111" s="3"/>
      <c r="AT111" s="224"/>
      <c r="AU111" s="3">
        <f t="shared" si="202"/>
        <v>25</v>
      </c>
      <c r="AV111" s="3">
        <f t="shared" si="203"/>
        <v>40.33333333</v>
      </c>
      <c r="AW111" s="88">
        <f t="shared" si="39"/>
        <v>53.66666667</v>
      </c>
    </row>
    <row r="112" ht="15.75" customHeight="1">
      <c r="A112" s="24">
        <v>109.0</v>
      </c>
      <c r="B112" s="24" t="s">
        <v>4705</v>
      </c>
      <c r="C112" s="24" t="s">
        <v>4705</v>
      </c>
      <c r="D112" s="132" t="s">
        <v>75</v>
      </c>
      <c r="E112" s="132"/>
      <c r="F112" s="132"/>
      <c r="G112" s="132">
        <v>0.0</v>
      </c>
      <c r="H112" s="132"/>
      <c r="J112" s="171">
        <f t="array" ref="J112">IFERROR(INDEX(VBDhistory1!$U$8:$U$307,MATCH(VBDgames!$C112,VBDhistory1!$B$8:$B$307,0))+ROW()/10000000,0)</f>
        <v>0</v>
      </c>
      <c r="K112" s="171">
        <f t="array" ref="K112">IFERROR(INDEX(VBDhistory2!$U$8:$U$307,MATCH(VBDgames!$C112,VBDhistory2!$B$8:$B$307,0))+ROW()/10000000,0)</f>
        <v>0</v>
      </c>
      <c r="L112" s="171">
        <f t="array" ref="L112">IFERROR(INDEX(VBDhistory3!$U$8:$U$307,MATCH(VBDgames!$C112,VBDhistory3!$B$8:$B$307,0))+ROW()/10000000,0)</f>
        <v>0</v>
      </c>
      <c r="M112" s="171">
        <f t="array" ref="M112">IFERROR(INDEX(VBDhistory4!$U$8:$U$307,MATCH(VBDgames!$C112,VBDhistory4!$B$8:$B$307,0))+ROW()/10000000,0)</f>
        <v>0</v>
      </c>
      <c r="N112" s="171"/>
      <c r="O112" s="171" t="str">
        <f t="shared" ref="O112:R112" si="330">$D112&amp;"-"&amp;RANK(J112,J$4:J$150,0)</f>
        <v>QB-1</v>
      </c>
      <c r="P112" s="171" t="str">
        <f t="shared" si="330"/>
        <v>QB-1</v>
      </c>
      <c r="Q112" s="171" t="str">
        <f t="shared" si="330"/>
        <v>QB-1</v>
      </c>
      <c r="R112" s="171" t="str">
        <f t="shared" si="330"/>
        <v>QB-1</v>
      </c>
      <c r="T112" s="95" t="str">
        <f t="shared" si="190"/>
        <v>RB-45</v>
      </c>
      <c r="U112" s="3">
        <v>45.0</v>
      </c>
      <c r="V112" s="3" t="s">
        <v>17</v>
      </c>
      <c r="W112" s="95">
        <f t="shared" ref="W112:Y112" si="331">IFERROR(INDEX(E$151:E$475,MATCH($T112,P$151:P$475,0)),0)</f>
        <v>0</v>
      </c>
      <c r="X112" s="3">
        <f t="shared" si="331"/>
        <v>0</v>
      </c>
      <c r="Y112" s="3">
        <f t="shared" si="331"/>
        <v>0</v>
      </c>
      <c r="Z112" s="3"/>
      <c r="AA112" s="3">
        <f t="shared" si="192"/>
        <v>0</v>
      </c>
      <c r="AB112" s="88">
        <f t="shared" si="193"/>
        <v>16</v>
      </c>
      <c r="AC112" s="3"/>
      <c r="AD112" s="95">
        <f t="shared" ref="AD112:AG112" si="332">IFERROR(INDEX(J$151:J$475,MATCH($T112,O$151:O$475,0)),0)</f>
        <v>0</v>
      </c>
      <c r="AE112" s="3">
        <f t="shared" si="332"/>
        <v>0</v>
      </c>
      <c r="AF112" s="3">
        <f t="shared" si="332"/>
        <v>0</v>
      </c>
      <c r="AG112" s="3">
        <f t="shared" si="332"/>
        <v>0</v>
      </c>
      <c r="AH112" s="88">
        <f t="shared" si="195"/>
        <v>0.000112</v>
      </c>
      <c r="AI112" s="3"/>
      <c r="AJ112" s="224"/>
      <c r="AK112" s="3" t="str">
        <f t="shared" si="196"/>
        <v>#REF!</v>
      </c>
      <c r="AL112" s="3" t="str">
        <f t="shared" si="197"/>
        <v>#REF!</v>
      </c>
      <c r="AM112" s="88" t="str">
        <f t="shared" si="198"/>
        <v>#REF!</v>
      </c>
      <c r="AN112" s="3"/>
      <c r="AO112" s="224"/>
      <c r="AP112" s="3" t="str">
        <f t="shared" si="199"/>
        <v>#REF!</v>
      </c>
      <c r="AQ112" s="3" t="str">
        <f t="shared" si="200"/>
        <v>#REF!</v>
      </c>
      <c r="AR112" s="88" t="str">
        <f t="shared" si="201"/>
        <v>#REF!</v>
      </c>
      <c r="AS112" s="3"/>
      <c r="AT112" s="224"/>
      <c r="AU112" s="3">
        <f t="shared" si="202"/>
        <v>25</v>
      </c>
      <c r="AV112" s="3">
        <f t="shared" si="203"/>
        <v>40.33333333</v>
      </c>
      <c r="AW112" s="88">
        <f t="shared" si="39"/>
        <v>53.66666667</v>
      </c>
    </row>
    <row r="113" ht="15.75" customHeight="1">
      <c r="A113" s="24">
        <v>110.0</v>
      </c>
      <c r="B113" s="24" t="s">
        <v>4706</v>
      </c>
      <c r="C113" s="24" t="s">
        <v>4706</v>
      </c>
      <c r="D113" s="132" t="s">
        <v>75</v>
      </c>
      <c r="E113" s="132"/>
      <c r="F113" s="132"/>
      <c r="G113" s="132">
        <v>0.0</v>
      </c>
      <c r="H113" s="132"/>
      <c r="J113" s="171">
        <f t="array" ref="J113">IFERROR(INDEX(VBDhistory1!$U$8:$U$307,MATCH(VBDgames!$C113,VBDhistory1!$B$8:$B$307,0))+ROW()/10000000,0)</f>
        <v>0</v>
      </c>
      <c r="K113" s="171">
        <f t="array" ref="K113">IFERROR(INDEX(VBDhistory2!$U$8:$U$307,MATCH(VBDgames!$C113,VBDhistory2!$B$8:$B$307,0))+ROW()/10000000,0)</f>
        <v>0</v>
      </c>
      <c r="L113" s="171">
        <f t="array" ref="L113">IFERROR(INDEX(VBDhistory3!$U$8:$U$307,MATCH(VBDgames!$C113,VBDhistory3!$B$8:$B$307,0))+ROW()/10000000,0)</f>
        <v>0</v>
      </c>
      <c r="M113" s="171">
        <f t="array" ref="M113">IFERROR(INDEX(VBDhistory4!$U$8:$U$307,MATCH(VBDgames!$C113,VBDhistory4!$B$8:$B$307,0))+ROW()/10000000,0)</f>
        <v>0</v>
      </c>
      <c r="N113" s="171"/>
      <c r="O113" s="171" t="str">
        <f t="shared" ref="O113:R113" si="333">$D113&amp;"-"&amp;RANK(J113,J$4:J$150,0)</f>
        <v>QB-1</v>
      </c>
      <c r="P113" s="171" t="str">
        <f t="shared" si="333"/>
        <v>QB-1</v>
      </c>
      <c r="Q113" s="171" t="str">
        <f t="shared" si="333"/>
        <v>QB-1</v>
      </c>
      <c r="R113" s="171" t="str">
        <f t="shared" si="333"/>
        <v>QB-1</v>
      </c>
      <c r="T113" s="95" t="str">
        <f t="shared" si="190"/>
        <v>RB-46</v>
      </c>
      <c r="U113" s="3">
        <v>46.0</v>
      </c>
      <c r="V113" s="3" t="s">
        <v>17</v>
      </c>
      <c r="W113" s="95">
        <f t="shared" ref="W113:Y113" si="334">IFERROR(INDEX(E$151:E$475,MATCH($T113,P$151:P$475,0)),0)</f>
        <v>0</v>
      </c>
      <c r="X113" s="3">
        <f t="shared" si="334"/>
        <v>0</v>
      </c>
      <c r="Y113" s="3">
        <f t="shared" si="334"/>
        <v>0</v>
      </c>
      <c r="Z113" s="3"/>
      <c r="AA113" s="3">
        <f t="shared" si="192"/>
        <v>0</v>
      </c>
      <c r="AB113" s="88">
        <f t="shared" si="193"/>
        <v>16</v>
      </c>
      <c r="AC113" s="3"/>
      <c r="AD113" s="95">
        <f t="shared" ref="AD113:AG113" si="335">IFERROR(INDEX(J$151:J$475,MATCH($T113,O$151:O$475,0)),0)</f>
        <v>0</v>
      </c>
      <c r="AE113" s="3">
        <f t="shared" si="335"/>
        <v>0</v>
      </c>
      <c r="AF113" s="3">
        <f t="shared" si="335"/>
        <v>0</v>
      </c>
      <c r="AG113" s="3">
        <f t="shared" si="335"/>
        <v>0</v>
      </c>
      <c r="AH113" s="88">
        <f t="shared" si="195"/>
        <v>0.000113</v>
      </c>
      <c r="AI113" s="3"/>
      <c r="AJ113" s="224"/>
      <c r="AK113" s="3" t="str">
        <f t="shared" si="196"/>
        <v>#REF!</v>
      </c>
      <c r="AL113" s="3" t="str">
        <f t="shared" si="197"/>
        <v>#REF!</v>
      </c>
      <c r="AM113" s="88" t="str">
        <f t="shared" si="198"/>
        <v>#REF!</v>
      </c>
      <c r="AN113" s="3"/>
      <c r="AO113" s="224"/>
      <c r="AP113" s="3" t="str">
        <f t="shared" si="199"/>
        <v>#REF!</v>
      </c>
      <c r="AQ113" s="3" t="str">
        <f t="shared" si="200"/>
        <v>#REF!</v>
      </c>
      <c r="AR113" s="88" t="str">
        <f t="shared" si="201"/>
        <v>#REF!</v>
      </c>
      <c r="AS113" s="3"/>
      <c r="AT113" s="224"/>
      <c r="AU113" s="3">
        <f t="shared" si="202"/>
        <v>25</v>
      </c>
      <c r="AV113" s="3">
        <f t="shared" si="203"/>
        <v>40.33333333</v>
      </c>
      <c r="AW113" s="88">
        <f t="shared" si="39"/>
        <v>53.66666667</v>
      </c>
    </row>
    <row r="114" ht="15.75" customHeight="1">
      <c r="A114" s="24">
        <v>111.0</v>
      </c>
      <c r="B114" s="24" t="s">
        <v>4707</v>
      </c>
      <c r="C114" s="24" t="s">
        <v>4707</v>
      </c>
      <c r="D114" s="132" t="s">
        <v>75</v>
      </c>
      <c r="E114" s="132"/>
      <c r="F114" s="132"/>
      <c r="G114" s="132">
        <v>0.0</v>
      </c>
      <c r="H114" s="132"/>
      <c r="J114" s="171">
        <f t="array" ref="J114">IFERROR(INDEX(VBDhistory1!$U$8:$U$307,MATCH(VBDgames!$C114,VBDhistory1!$B$8:$B$307,0))+ROW()/10000000,0)</f>
        <v>0</v>
      </c>
      <c r="K114" s="171">
        <f t="array" ref="K114">IFERROR(INDEX(VBDhistory2!$U$8:$U$307,MATCH(VBDgames!$C114,VBDhistory2!$B$8:$B$307,0))+ROW()/10000000,0)</f>
        <v>0</v>
      </c>
      <c r="L114" s="171">
        <f t="array" ref="L114">IFERROR(INDEX(VBDhistory3!$U$8:$U$307,MATCH(VBDgames!$C114,VBDhistory3!$B$8:$B$307,0))+ROW()/10000000,0)</f>
        <v>0</v>
      </c>
      <c r="M114" s="171">
        <f t="array" ref="M114">IFERROR(INDEX(VBDhistory4!$U$8:$U$307,MATCH(VBDgames!$C114,VBDhistory4!$B$8:$B$307,0))+ROW()/10000000,0)</f>
        <v>0</v>
      </c>
      <c r="N114" s="171"/>
      <c r="O114" s="171" t="str">
        <f t="shared" ref="O114:R114" si="336">$D114&amp;"-"&amp;RANK(J114,J$4:J$150,0)</f>
        <v>QB-1</v>
      </c>
      <c r="P114" s="171" t="str">
        <f t="shared" si="336"/>
        <v>QB-1</v>
      </c>
      <c r="Q114" s="171" t="str">
        <f t="shared" si="336"/>
        <v>QB-1</v>
      </c>
      <c r="R114" s="171" t="str">
        <f t="shared" si="336"/>
        <v>QB-1</v>
      </c>
      <c r="T114" s="95" t="str">
        <f t="shared" si="190"/>
        <v>RB-47</v>
      </c>
      <c r="U114" s="3">
        <v>47.0</v>
      </c>
      <c r="V114" s="3" t="s">
        <v>17</v>
      </c>
      <c r="W114" s="95">
        <f t="shared" ref="W114:Y114" si="337">IFERROR(INDEX(E$151:E$475,MATCH($T114,P$151:P$475,0)),0)</f>
        <v>0</v>
      </c>
      <c r="X114" s="3">
        <f t="shared" si="337"/>
        <v>0</v>
      </c>
      <c r="Y114" s="3">
        <f t="shared" si="337"/>
        <v>0</v>
      </c>
      <c r="Z114" s="3"/>
      <c r="AA114" s="3">
        <f t="shared" si="192"/>
        <v>0</v>
      </c>
      <c r="AB114" s="88">
        <f t="shared" si="193"/>
        <v>16</v>
      </c>
      <c r="AC114" s="3"/>
      <c r="AD114" s="95">
        <f t="shared" ref="AD114:AG114" si="338">IFERROR(INDEX(J$151:J$475,MATCH($T114,O$151:O$475,0)),0)</f>
        <v>0</v>
      </c>
      <c r="AE114" s="3">
        <f t="shared" si="338"/>
        <v>0</v>
      </c>
      <c r="AF114" s="3">
        <f t="shared" si="338"/>
        <v>0</v>
      </c>
      <c r="AG114" s="3">
        <f t="shared" si="338"/>
        <v>0</v>
      </c>
      <c r="AH114" s="88">
        <f t="shared" si="195"/>
        <v>0.000114</v>
      </c>
      <c r="AI114" s="3"/>
      <c r="AJ114" s="224"/>
      <c r="AK114" s="3" t="str">
        <f t="shared" si="196"/>
        <v>#REF!</v>
      </c>
      <c r="AL114" s="3" t="str">
        <f t="shared" si="197"/>
        <v>#REF!</v>
      </c>
      <c r="AM114" s="88" t="str">
        <f t="shared" si="198"/>
        <v>#REF!</v>
      </c>
      <c r="AN114" s="3"/>
      <c r="AO114" s="224"/>
      <c r="AP114" s="3" t="str">
        <f t="shared" si="199"/>
        <v>#REF!</v>
      </c>
      <c r="AQ114" s="3" t="str">
        <f t="shared" si="200"/>
        <v>#REF!</v>
      </c>
      <c r="AR114" s="88" t="str">
        <f t="shared" si="201"/>
        <v>#REF!</v>
      </c>
      <c r="AS114" s="3"/>
      <c r="AT114" s="224"/>
      <c r="AU114" s="3">
        <f t="shared" si="202"/>
        <v>25</v>
      </c>
      <c r="AV114" s="3">
        <f t="shared" si="203"/>
        <v>40.33333333</v>
      </c>
      <c r="AW114" s="88">
        <f t="shared" si="39"/>
        <v>53.66666667</v>
      </c>
    </row>
    <row r="115" ht="15.75" customHeight="1">
      <c r="A115" s="24">
        <v>112.0</v>
      </c>
      <c r="B115" s="24" t="s">
        <v>4708</v>
      </c>
      <c r="C115" s="24" t="s">
        <v>4708</v>
      </c>
      <c r="D115" s="132" t="s">
        <v>75</v>
      </c>
      <c r="E115" s="132"/>
      <c r="F115" s="132"/>
      <c r="G115" s="132">
        <v>0.0</v>
      </c>
      <c r="H115" s="132"/>
      <c r="J115" s="171">
        <f t="array" ref="J115">IFERROR(INDEX(VBDhistory1!$U$8:$U$307,MATCH(VBDgames!$C115,VBDhistory1!$B$8:$B$307,0))+ROW()/10000000,0)</f>
        <v>0</v>
      </c>
      <c r="K115" s="171">
        <f t="array" ref="K115">IFERROR(INDEX(VBDhistory2!$U$8:$U$307,MATCH(VBDgames!$C115,VBDhistory2!$B$8:$B$307,0))+ROW()/10000000,0)</f>
        <v>0</v>
      </c>
      <c r="L115" s="171">
        <f t="array" ref="L115">IFERROR(INDEX(VBDhistory3!$U$8:$U$307,MATCH(VBDgames!$C115,VBDhistory3!$B$8:$B$307,0))+ROW()/10000000,0)</f>
        <v>0</v>
      </c>
      <c r="M115" s="171">
        <f t="array" ref="M115">IFERROR(INDEX(VBDhistory4!$U$8:$U$307,MATCH(VBDgames!$C115,VBDhistory4!$B$8:$B$307,0))+ROW()/10000000,0)</f>
        <v>0</v>
      </c>
      <c r="N115" s="171"/>
      <c r="O115" s="171" t="str">
        <f t="shared" ref="O115:R115" si="339">$D115&amp;"-"&amp;RANK(J115,J$4:J$150,0)</f>
        <v>QB-1</v>
      </c>
      <c r="P115" s="171" t="str">
        <f t="shared" si="339"/>
        <v>QB-1</v>
      </c>
      <c r="Q115" s="171" t="str">
        <f t="shared" si="339"/>
        <v>QB-1</v>
      </c>
      <c r="R115" s="171" t="str">
        <f t="shared" si="339"/>
        <v>QB-1</v>
      </c>
      <c r="T115" s="95" t="str">
        <f t="shared" si="190"/>
        <v>RB-48</v>
      </c>
      <c r="U115" s="3">
        <v>48.0</v>
      </c>
      <c r="V115" s="3" t="s">
        <v>17</v>
      </c>
      <c r="W115" s="95">
        <f t="shared" ref="W115:Y115" si="340">IFERROR(INDEX(E$151:E$475,MATCH($T115,P$151:P$475,0)),0)</f>
        <v>0</v>
      </c>
      <c r="X115" s="3">
        <f t="shared" si="340"/>
        <v>0</v>
      </c>
      <c r="Y115" s="3">
        <f t="shared" si="340"/>
        <v>0</v>
      </c>
      <c r="Z115" s="3"/>
      <c r="AA115" s="3">
        <f t="shared" si="192"/>
        <v>0</v>
      </c>
      <c r="AB115" s="88">
        <f t="shared" si="193"/>
        <v>16</v>
      </c>
      <c r="AC115" s="3"/>
      <c r="AD115" s="95">
        <f t="shared" ref="AD115:AG115" si="341">IFERROR(INDEX(J$151:J$475,MATCH($T115,O$151:O$475,0)),0)</f>
        <v>0</v>
      </c>
      <c r="AE115" s="3">
        <f t="shared" si="341"/>
        <v>0</v>
      </c>
      <c r="AF115" s="3">
        <f t="shared" si="341"/>
        <v>0</v>
      </c>
      <c r="AG115" s="3">
        <f t="shared" si="341"/>
        <v>0</v>
      </c>
      <c r="AH115" s="88">
        <f t="shared" si="195"/>
        <v>0.000115</v>
      </c>
      <c r="AI115" s="3"/>
      <c r="AJ115" s="224"/>
      <c r="AK115" s="3" t="str">
        <f t="shared" si="196"/>
        <v>#REF!</v>
      </c>
      <c r="AL115" s="3" t="str">
        <f t="shared" si="197"/>
        <v>#REF!</v>
      </c>
      <c r="AM115" s="88" t="str">
        <f t="shared" si="198"/>
        <v>#REF!</v>
      </c>
      <c r="AN115" s="3"/>
      <c r="AO115" s="224"/>
      <c r="AP115" s="3" t="str">
        <f t="shared" si="199"/>
        <v>#REF!</v>
      </c>
      <c r="AQ115" s="3" t="str">
        <f t="shared" si="200"/>
        <v>#REF!</v>
      </c>
      <c r="AR115" s="88" t="str">
        <f t="shared" si="201"/>
        <v>#REF!</v>
      </c>
      <c r="AS115" s="3"/>
      <c r="AT115" s="224"/>
      <c r="AU115" s="3">
        <f t="shared" si="202"/>
        <v>25</v>
      </c>
      <c r="AV115" s="3">
        <f t="shared" si="203"/>
        <v>40.33333333</v>
      </c>
      <c r="AW115" s="88">
        <f t="shared" si="39"/>
        <v>53.66666667</v>
      </c>
    </row>
    <row r="116" ht="15.75" customHeight="1">
      <c r="A116" s="24">
        <v>113.0</v>
      </c>
      <c r="B116" s="24" t="s">
        <v>4709</v>
      </c>
      <c r="C116" s="24" t="s">
        <v>4709</v>
      </c>
      <c r="D116" s="132" t="s">
        <v>75</v>
      </c>
      <c r="E116" s="132"/>
      <c r="F116" s="132"/>
      <c r="G116" s="132">
        <v>0.0</v>
      </c>
      <c r="H116" s="132"/>
      <c r="J116" s="171">
        <f t="array" ref="J116">IFERROR(INDEX(VBDhistory1!$U$8:$U$307,MATCH(VBDgames!$C116,VBDhistory1!$B$8:$B$307,0))+ROW()/10000000,0)</f>
        <v>0</v>
      </c>
      <c r="K116" s="171">
        <f t="array" ref="K116">IFERROR(INDEX(VBDhistory2!$U$8:$U$307,MATCH(VBDgames!$C116,VBDhistory2!$B$8:$B$307,0))+ROW()/10000000,0)</f>
        <v>0</v>
      </c>
      <c r="L116" s="171">
        <f t="array" ref="L116">IFERROR(INDEX(VBDhistory3!$U$8:$U$307,MATCH(VBDgames!$C116,VBDhistory3!$B$8:$B$307,0))+ROW()/10000000,0)</f>
        <v>0</v>
      </c>
      <c r="M116" s="171">
        <f t="array" ref="M116">IFERROR(INDEX(VBDhistory4!$U$8:$U$307,MATCH(VBDgames!$C116,VBDhistory4!$B$8:$B$307,0))+ROW()/10000000,0)</f>
        <v>0</v>
      </c>
      <c r="N116" s="171"/>
      <c r="O116" s="171" t="str">
        <f t="shared" ref="O116:R116" si="342">$D116&amp;"-"&amp;RANK(J116,J$4:J$150,0)</f>
        <v>QB-1</v>
      </c>
      <c r="P116" s="171" t="str">
        <f t="shared" si="342"/>
        <v>QB-1</v>
      </c>
      <c r="Q116" s="171" t="str">
        <f t="shared" si="342"/>
        <v>QB-1</v>
      </c>
      <c r="R116" s="171" t="str">
        <f t="shared" si="342"/>
        <v>QB-1</v>
      </c>
      <c r="T116" s="95" t="str">
        <f t="shared" si="190"/>
        <v>RB-49</v>
      </c>
      <c r="U116" s="3">
        <v>49.0</v>
      </c>
      <c r="V116" s="3" t="s">
        <v>17</v>
      </c>
      <c r="W116" s="95">
        <f t="shared" ref="W116:Y116" si="343">IFERROR(INDEX(E$151:E$475,MATCH($T116,P$151:P$475,0)),0)</f>
        <v>0</v>
      </c>
      <c r="X116" s="3">
        <f t="shared" si="343"/>
        <v>0</v>
      </c>
      <c r="Y116" s="3">
        <f t="shared" si="343"/>
        <v>0</v>
      </c>
      <c r="Z116" s="3"/>
      <c r="AA116" s="3">
        <f t="shared" si="192"/>
        <v>0</v>
      </c>
      <c r="AB116" s="88">
        <f t="shared" si="193"/>
        <v>16</v>
      </c>
      <c r="AC116" s="3"/>
      <c r="AD116" s="95">
        <f t="shared" ref="AD116:AG116" si="344">IFERROR(INDEX(J$151:J$475,MATCH($T116,O$151:O$475,0)),0)</f>
        <v>0</v>
      </c>
      <c r="AE116" s="3">
        <f t="shared" si="344"/>
        <v>0</v>
      </c>
      <c r="AF116" s="3">
        <f t="shared" si="344"/>
        <v>0</v>
      </c>
      <c r="AG116" s="3">
        <f t="shared" si="344"/>
        <v>0</v>
      </c>
      <c r="AH116" s="88">
        <f t="shared" si="195"/>
        <v>0.000116</v>
      </c>
      <c r="AI116" s="3"/>
      <c r="AJ116" s="224"/>
      <c r="AK116" s="3" t="str">
        <f t="shared" si="196"/>
        <v>#REF!</v>
      </c>
      <c r="AL116" s="3" t="str">
        <f t="shared" si="197"/>
        <v>#REF!</v>
      </c>
      <c r="AM116" s="88" t="str">
        <f t="shared" si="198"/>
        <v>#REF!</v>
      </c>
      <c r="AN116" s="3"/>
      <c r="AO116" s="224"/>
      <c r="AP116" s="3" t="str">
        <f t="shared" si="199"/>
        <v>#REF!</v>
      </c>
      <c r="AQ116" s="3" t="str">
        <f t="shared" si="200"/>
        <v>#REF!</v>
      </c>
      <c r="AR116" s="88" t="str">
        <f t="shared" si="201"/>
        <v>#REF!</v>
      </c>
      <c r="AS116" s="3"/>
      <c r="AT116" s="224"/>
      <c r="AU116" s="3">
        <f t="shared" si="202"/>
        <v>25</v>
      </c>
      <c r="AV116" s="3">
        <f t="shared" si="203"/>
        <v>40.33333333</v>
      </c>
      <c r="AW116" s="88">
        <f t="shared" si="39"/>
        <v>53.66666667</v>
      </c>
    </row>
    <row r="117" ht="15.75" customHeight="1">
      <c r="A117" s="24">
        <v>114.0</v>
      </c>
      <c r="D117" s="132" t="s">
        <v>75</v>
      </c>
      <c r="E117" s="132">
        <v>0.0</v>
      </c>
      <c r="F117" s="132">
        <v>0.0</v>
      </c>
      <c r="G117" s="132">
        <v>0.0</v>
      </c>
      <c r="H117" s="132">
        <v>0.0</v>
      </c>
      <c r="J117" s="171">
        <f t="array" ref="J117">IFERROR(INDEX(VBDhistory1!$U$8:$U$307,MATCH(VBDgames!$C117,VBDhistory1!$B$8:$B$307,0))+ROW()/10000000,0)</f>
        <v>0</v>
      </c>
      <c r="K117" s="171">
        <f t="array" ref="K117">IFERROR(INDEX(VBDhistory2!$U$8:$U$307,MATCH(VBDgames!$C117,VBDhistory2!$B$8:$B$307,0))+ROW()/10000000,0)</f>
        <v>0</v>
      </c>
      <c r="L117" s="171">
        <f t="array" ref="L117">IFERROR(INDEX(VBDhistory3!$U$8:$U$307,MATCH(VBDgames!$C117,VBDhistory3!$B$8:$B$307,0))+ROW()/10000000,0)</f>
        <v>0</v>
      </c>
      <c r="M117" s="171">
        <f t="array" ref="M117">IFERROR(INDEX(VBDhistory4!$U$8:$U$307,MATCH(VBDgames!$C117,VBDhistory4!$B$8:$B$307,0))+ROW()/10000000,0)</f>
        <v>0</v>
      </c>
      <c r="N117" s="171"/>
      <c r="O117" s="171" t="str">
        <f t="shared" ref="O117:R117" si="345">$D117&amp;"-"&amp;RANK(J117,J$4:J$150,0)</f>
        <v>QB-1</v>
      </c>
      <c r="P117" s="171" t="str">
        <f t="shared" si="345"/>
        <v>QB-1</v>
      </c>
      <c r="Q117" s="171" t="str">
        <f t="shared" si="345"/>
        <v>QB-1</v>
      </c>
      <c r="R117" s="171" t="str">
        <f t="shared" si="345"/>
        <v>QB-1</v>
      </c>
      <c r="T117" s="95" t="str">
        <f t="shared" si="190"/>
        <v>RB-50</v>
      </c>
      <c r="U117" s="3">
        <v>50.0</v>
      </c>
      <c r="V117" s="3" t="s">
        <v>17</v>
      </c>
      <c r="W117" s="95">
        <f t="shared" ref="W117:Y117" si="346">IFERROR(INDEX(E$151:E$475,MATCH($T117,P$151:P$475,0)),0)</f>
        <v>0</v>
      </c>
      <c r="X117" s="3">
        <f t="shared" si="346"/>
        <v>0</v>
      </c>
      <c r="Y117" s="3">
        <f t="shared" si="346"/>
        <v>0</v>
      </c>
      <c r="Z117" s="3"/>
      <c r="AA117" s="3">
        <f t="shared" si="192"/>
        <v>0</v>
      </c>
      <c r="AB117" s="88">
        <f t="shared" si="193"/>
        <v>16</v>
      </c>
      <c r="AC117" s="3"/>
      <c r="AD117" s="95">
        <f t="shared" ref="AD117:AG117" si="347">IFERROR(INDEX(J$151:J$475,MATCH($T117,O$151:O$475,0)),0)</f>
        <v>0</v>
      </c>
      <c r="AE117" s="3">
        <f t="shared" si="347"/>
        <v>0</v>
      </c>
      <c r="AF117" s="3">
        <f t="shared" si="347"/>
        <v>0</v>
      </c>
      <c r="AG117" s="3">
        <f t="shared" si="347"/>
        <v>0</v>
      </c>
      <c r="AH117" s="88">
        <f t="shared" si="195"/>
        <v>0.000117</v>
      </c>
      <c r="AI117" s="3"/>
      <c r="AJ117" s="224"/>
      <c r="AK117" s="3" t="str">
        <f t="shared" si="196"/>
        <v>#REF!</v>
      </c>
      <c r="AL117" s="3" t="str">
        <f t="shared" si="197"/>
        <v>#REF!</v>
      </c>
      <c r="AM117" s="88" t="str">
        <f t="shared" si="198"/>
        <v>#REF!</v>
      </c>
      <c r="AN117" s="3"/>
      <c r="AO117" s="224"/>
      <c r="AP117" s="3" t="str">
        <f t="shared" si="199"/>
        <v>#REF!</v>
      </c>
      <c r="AQ117" s="3" t="str">
        <f t="shared" si="200"/>
        <v>#REF!</v>
      </c>
      <c r="AR117" s="88" t="str">
        <f t="shared" si="201"/>
        <v>#REF!</v>
      </c>
      <c r="AS117" s="3"/>
      <c r="AT117" s="224"/>
      <c r="AU117" s="3">
        <f t="shared" si="202"/>
        <v>25</v>
      </c>
      <c r="AV117" s="3">
        <f t="shared" si="203"/>
        <v>40.33333333</v>
      </c>
      <c r="AW117" s="88">
        <f t="shared" si="39"/>
        <v>53.66666667</v>
      </c>
    </row>
    <row r="118" ht="15.75" customHeight="1">
      <c r="A118" s="24">
        <v>115.0</v>
      </c>
      <c r="D118" s="132" t="s">
        <v>75</v>
      </c>
      <c r="E118" s="132">
        <v>0.0</v>
      </c>
      <c r="F118" s="132">
        <v>0.0</v>
      </c>
      <c r="G118" s="132">
        <v>0.0</v>
      </c>
      <c r="H118" s="132">
        <v>0.0</v>
      </c>
      <c r="J118" s="171">
        <f t="array" ref="J118">IFERROR(INDEX(VBDhistory1!$U$8:$U$307,MATCH(VBDgames!$C118,VBDhistory1!$B$8:$B$307,0))+ROW()/10000000,0)</f>
        <v>0</v>
      </c>
      <c r="K118" s="171">
        <f t="array" ref="K118">IFERROR(INDEX(VBDhistory2!$U$8:$U$307,MATCH(VBDgames!$C118,VBDhistory2!$B$8:$B$307,0))+ROW()/10000000,0)</f>
        <v>0</v>
      </c>
      <c r="L118" s="171">
        <f t="array" ref="L118">IFERROR(INDEX(VBDhistory3!$U$8:$U$307,MATCH(VBDgames!$C118,VBDhistory3!$B$8:$B$307,0))+ROW()/10000000,0)</f>
        <v>0</v>
      </c>
      <c r="M118" s="171">
        <f t="array" ref="M118">IFERROR(INDEX(VBDhistory4!$U$8:$U$307,MATCH(VBDgames!$C118,VBDhistory4!$B$8:$B$307,0))+ROW()/10000000,0)</f>
        <v>0</v>
      </c>
      <c r="N118" s="171"/>
      <c r="O118" s="171" t="str">
        <f t="shared" ref="O118:R118" si="348">$D118&amp;"-"&amp;RANK(J118,J$4:J$150,0)</f>
        <v>QB-1</v>
      </c>
      <c r="P118" s="171" t="str">
        <f t="shared" si="348"/>
        <v>QB-1</v>
      </c>
      <c r="Q118" s="171" t="str">
        <f t="shared" si="348"/>
        <v>QB-1</v>
      </c>
      <c r="R118" s="171" t="str">
        <f t="shared" si="348"/>
        <v>QB-1</v>
      </c>
      <c r="T118" s="95" t="str">
        <f t="shared" si="190"/>
        <v>RB-51</v>
      </c>
      <c r="U118" s="3">
        <v>51.0</v>
      </c>
      <c r="V118" s="3" t="s">
        <v>17</v>
      </c>
      <c r="W118" s="95">
        <f t="shared" ref="W118:Y118" si="349">IFERROR(INDEX(E$151:E$475,MATCH($T118,P$151:P$475,0)),0)</f>
        <v>0</v>
      </c>
      <c r="X118" s="3">
        <f t="shared" si="349"/>
        <v>0</v>
      </c>
      <c r="Y118" s="3">
        <f t="shared" si="349"/>
        <v>0</v>
      </c>
      <c r="Z118" s="3"/>
      <c r="AA118" s="3">
        <f t="shared" si="192"/>
        <v>0</v>
      </c>
      <c r="AB118" s="88">
        <f t="shared" si="193"/>
        <v>16</v>
      </c>
      <c r="AC118" s="3"/>
      <c r="AD118" s="95">
        <f t="shared" ref="AD118:AG118" si="350">IFERROR(INDEX(J$151:J$475,MATCH($T118,O$151:O$475,0)),0)</f>
        <v>0</v>
      </c>
      <c r="AE118" s="3">
        <f t="shared" si="350"/>
        <v>0</v>
      </c>
      <c r="AF118" s="3">
        <f t="shared" si="350"/>
        <v>0</v>
      </c>
      <c r="AG118" s="3">
        <f t="shared" si="350"/>
        <v>0</v>
      </c>
      <c r="AH118" s="88">
        <f t="shared" si="195"/>
        <v>0.000118</v>
      </c>
      <c r="AI118" s="3"/>
      <c r="AJ118" s="224"/>
      <c r="AK118" s="3" t="str">
        <f t="shared" si="196"/>
        <v>#REF!</v>
      </c>
      <c r="AL118" s="3" t="str">
        <f t="shared" si="197"/>
        <v>#REF!</v>
      </c>
      <c r="AM118" s="88" t="str">
        <f t="shared" si="198"/>
        <v>#REF!</v>
      </c>
      <c r="AN118" s="3"/>
      <c r="AO118" s="224"/>
      <c r="AP118" s="3" t="str">
        <f t="shared" si="199"/>
        <v>#REF!</v>
      </c>
      <c r="AQ118" s="3" t="str">
        <f t="shared" si="200"/>
        <v>#REF!</v>
      </c>
      <c r="AR118" s="88" t="str">
        <f t="shared" si="201"/>
        <v>#REF!</v>
      </c>
      <c r="AS118" s="3"/>
      <c r="AT118" s="224"/>
      <c r="AU118" s="3">
        <f t="shared" si="202"/>
        <v>25</v>
      </c>
      <c r="AV118" s="3">
        <f t="shared" si="203"/>
        <v>40.33333333</v>
      </c>
      <c r="AW118" s="88">
        <f t="shared" si="39"/>
        <v>53.66666667</v>
      </c>
    </row>
    <row r="119" ht="15.75" customHeight="1">
      <c r="A119" s="24">
        <v>116.0</v>
      </c>
      <c r="D119" s="132" t="s">
        <v>75</v>
      </c>
      <c r="E119" s="132">
        <v>0.0</v>
      </c>
      <c r="F119" s="132">
        <v>0.0</v>
      </c>
      <c r="G119" s="132">
        <v>0.0</v>
      </c>
      <c r="H119" s="132">
        <v>0.0</v>
      </c>
      <c r="J119" s="171">
        <f t="array" ref="J119">IFERROR(INDEX(VBDhistory1!$U$8:$U$307,MATCH(VBDgames!$C119,VBDhistory1!$B$8:$B$307,0))+ROW()/10000000,0)</f>
        <v>0</v>
      </c>
      <c r="K119" s="171">
        <f t="array" ref="K119">IFERROR(INDEX(VBDhistory2!$U$8:$U$307,MATCH(VBDgames!$C119,VBDhistory2!$B$8:$B$307,0))+ROW()/10000000,0)</f>
        <v>0</v>
      </c>
      <c r="L119" s="171">
        <f t="array" ref="L119">IFERROR(INDEX(VBDhistory3!$U$8:$U$307,MATCH(VBDgames!$C119,VBDhistory3!$B$8:$B$307,0))+ROW()/10000000,0)</f>
        <v>0</v>
      </c>
      <c r="M119" s="171">
        <f t="array" ref="M119">IFERROR(INDEX(VBDhistory4!$U$8:$U$307,MATCH(VBDgames!$C119,VBDhistory4!$B$8:$B$307,0))+ROW()/10000000,0)</f>
        <v>0</v>
      </c>
      <c r="N119" s="171"/>
      <c r="O119" s="171" t="str">
        <f t="shared" ref="O119:R119" si="351">$D119&amp;"-"&amp;RANK(J119,J$4:J$150,0)</f>
        <v>QB-1</v>
      </c>
      <c r="P119" s="171" t="str">
        <f t="shared" si="351"/>
        <v>QB-1</v>
      </c>
      <c r="Q119" s="171" t="str">
        <f t="shared" si="351"/>
        <v>QB-1</v>
      </c>
      <c r="R119" s="171" t="str">
        <f t="shared" si="351"/>
        <v>QB-1</v>
      </c>
      <c r="T119" s="95" t="str">
        <f t="shared" si="190"/>
        <v>RB-52</v>
      </c>
      <c r="U119" s="3">
        <v>52.0</v>
      </c>
      <c r="V119" s="3" t="s">
        <v>17</v>
      </c>
      <c r="W119" s="95">
        <f t="shared" ref="W119:Y119" si="352">IFERROR(INDEX(E$151:E$475,MATCH($T119,P$151:P$475,0)),0)</f>
        <v>0</v>
      </c>
      <c r="X119" s="3">
        <f t="shared" si="352"/>
        <v>0</v>
      </c>
      <c r="Y119" s="3">
        <f t="shared" si="352"/>
        <v>0</v>
      </c>
      <c r="Z119" s="3"/>
      <c r="AA119" s="3">
        <f t="shared" si="192"/>
        <v>0</v>
      </c>
      <c r="AB119" s="88">
        <f t="shared" si="193"/>
        <v>16</v>
      </c>
      <c r="AC119" s="3"/>
      <c r="AD119" s="95">
        <f t="shared" ref="AD119:AG119" si="353">IFERROR(INDEX(J$151:J$475,MATCH($T119,O$151:O$475,0)),0)</f>
        <v>0</v>
      </c>
      <c r="AE119" s="3">
        <f t="shared" si="353"/>
        <v>0</v>
      </c>
      <c r="AF119" s="3">
        <f t="shared" si="353"/>
        <v>0</v>
      </c>
      <c r="AG119" s="3">
        <f t="shared" si="353"/>
        <v>0</v>
      </c>
      <c r="AH119" s="88">
        <f t="shared" si="195"/>
        <v>0.000119</v>
      </c>
      <c r="AI119" s="3"/>
      <c r="AJ119" s="224"/>
      <c r="AK119" s="3" t="str">
        <f t="shared" si="196"/>
        <v>#REF!</v>
      </c>
      <c r="AL119" s="3" t="str">
        <f t="shared" si="197"/>
        <v>#REF!</v>
      </c>
      <c r="AM119" s="88" t="str">
        <f t="shared" si="198"/>
        <v>#REF!</v>
      </c>
      <c r="AN119" s="3"/>
      <c r="AO119" s="224"/>
      <c r="AP119" s="3" t="str">
        <f t="shared" si="199"/>
        <v>#REF!</v>
      </c>
      <c r="AQ119" s="3" t="str">
        <f t="shared" si="200"/>
        <v>#REF!</v>
      </c>
      <c r="AR119" s="88" t="str">
        <f t="shared" si="201"/>
        <v>#REF!</v>
      </c>
      <c r="AS119" s="3"/>
      <c r="AT119" s="224"/>
      <c r="AU119" s="3">
        <f t="shared" si="202"/>
        <v>25</v>
      </c>
      <c r="AV119" s="3">
        <f t="shared" si="203"/>
        <v>40.33333333</v>
      </c>
      <c r="AW119" s="88">
        <f t="shared" si="39"/>
        <v>53.66666667</v>
      </c>
    </row>
    <row r="120" ht="15.75" customHeight="1">
      <c r="A120" s="24">
        <v>117.0</v>
      </c>
      <c r="D120" s="132" t="s">
        <v>75</v>
      </c>
      <c r="E120" s="132">
        <v>0.0</v>
      </c>
      <c r="F120" s="132">
        <v>0.0</v>
      </c>
      <c r="G120" s="132">
        <v>0.0</v>
      </c>
      <c r="H120" s="132">
        <v>0.0</v>
      </c>
      <c r="J120" s="171">
        <f t="array" ref="J120">IFERROR(INDEX(VBDhistory1!$U$8:$U$307,MATCH(VBDgames!$C120,VBDhistory1!$B$8:$B$307,0))+ROW()/10000000,0)</f>
        <v>0</v>
      </c>
      <c r="K120" s="171">
        <f t="array" ref="K120">IFERROR(INDEX(VBDhistory2!$U$8:$U$307,MATCH(VBDgames!$C120,VBDhistory2!$B$8:$B$307,0))+ROW()/10000000,0)</f>
        <v>0</v>
      </c>
      <c r="L120" s="171">
        <f t="array" ref="L120">IFERROR(INDEX(VBDhistory3!$U$8:$U$307,MATCH(VBDgames!$C120,VBDhistory3!$B$8:$B$307,0))+ROW()/10000000,0)</f>
        <v>0</v>
      </c>
      <c r="M120" s="171">
        <f t="array" ref="M120">IFERROR(INDEX(VBDhistory4!$U$8:$U$307,MATCH(VBDgames!$C120,VBDhistory4!$B$8:$B$307,0))+ROW()/10000000,0)</f>
        <v>0</v>
      </c>
      <c r="N120" s="171"/>
      <c r="O120" s="171" t="str">
        <f t="shared" ref="O120:R120" si="354">$D120&amp;"-"&amp;RANK(J120,J$4:J$150,0)</f>
        <v>QB-1</v>
      </c>
      <c r="P120" s="171" t="str">
        <f t="shared" si="354"/>
        <v>QB-1</v>
      </c>
      <c r="Q120" s="171" t="str">
        <f t="shared" si="354"/>
        <v>QB-1</v>
      </c>
      <c r="R120" s="171" t="str">
        <f t="shared" si="354"/>
        <v>QB-1</v>
      </c>
      <c r="T120" s="95" t="str">
        <f t="shared" si="190"/>
        <v>RB-53</v>
      </c>
      <c r="U120" s="3">
        <v>53.0</v>
      </c>
      <c r="V120" s="3" t="s">
        <v>17</v>
      </c>
      <c r="W120" s="95">
        <f t="shared" ref="W120:Y120" si="355">IFERROR(INDEX(E$151:E$475,MATCH($T120,P$151:P$475,0)),0)</f>
        <v>0</v>
      </c>
      <c r="X120" s="3">
        <f t="shared" si="355"/>
        <v>0</v>
      </c>
      <c r="Y120" s="3">
        <f t="shared" si="355"/>
        <v>0</v>
      </c>
      <c r="Z120" s="3"/>
      <c r="AA120" s="3">
        <f t="shared" si="192"/>
        <v>0</v>
      </c>
      <c r="AB120" s="88">
        <f t="shared" si="193"/>
        <v>16</v>
      </c>
      <c r="AC120" s="3"/>
      <c r="AD120" s="95">
        <f t="shared" ref="AD120:AG120" si="356">IFERROR(INDEX(J$151:J$475,MATCH($T120,O$151:O$475,0)),0)</f>
        <v>0</v>
      </c>
      <c r="AE120" s="3">
        <f t="shared" si="356"/>
        <v>0</v>
      </c>
      <c r="AF120" s="3">
        <f t="shared" si="356"/>
        <v>0</v>
      </c>
      <c r="AG120" s="3">
        <f t="shared" si="356"/>
        <v>0</v>
      </c>
      <c r="AH120" s="88">
        <f t="shared" si="195"/>
        <v>0.00012</v>
      </c>
      <c r="AI120" s="3"/>
      <c r="AJ120" s="224"/>
      <c r="AK120" s="3" t="str">
        <f t="shared" si="196"/>
        <v>#REF!</v>
      </c>
      <c r="AL120" s="3" t="str">
        <f t="shared" si="197"/>
        <v>#REF!</v>
      </c>
      <c r="AM120" s="88" t="str">
        <f t="shared" si="198"/>
        <v>#REF!</v>
      </c>
      <c r="AN120" s="3"/>
      <c r="AO120" s="224"/>
      <c r="AP120" s="3" t="str">
        <f t="shared" si="199"/>
        <v>#REF!</v>
      </c>
      <c r="AQ120" s="3" t="str">
        <f t="shared" si="200"/>
        <v>#REF!</v>
      </c>
      <c r="AR120" s="88" t="str">
        <f t="shared" si="201"/>
        <v>#REF!</v>
      </c>
      <c r="AS120" s="3"/>
      <c r="AT120" s="224"/>
      <c r="AU120" s="3">
        <f t="shared" si="202"/>
        <v>25</v>
      </c>
      <c r="AV120" s="3">
        <f t="shared" si="203"/>
        <v>40.33333333</v>
      </c>
      <c r="AW120" s="88">
        <f t="shared" si="39"/>
        <v>53.66666667</v>
      </c>
    </row>
    <row r="121" ht="15.75" customHeight="1">
      <c r="A121" s="24">
        <v>118.0</v>
      </c>
      <c r="D121" s="132" t="s">
        <v>75</v>
      </c>
      <c r="E121" s="132">
        <v>0.0</v>
      </c>
      <c r="F121" s="132">
        <v>0.0</v>
      </c>
      <c r="G121" s="132">
        <v>0.0</v>
      </c>
      <c r="H121" s="132">
        <v>0.0</v>
      </c>
      <c r="J121" s="171">
        <f t="array" ref="J121">IFERROR(INDEX(VBDhistory1!$U$8:$U$307,MATCH(VBDgames!$C121,VBDhistory1!$B$8:$B$307,0))+ROW()/10000000,0)</f>
        <v>0</v>
      </c>
      <c r="K121" s="171">
        <f t="array" ref="K121">IFERROR(INDEX(VBDhistory2!$U$8:$U$307,MATCH(VBDgames!$C121,VBDhistory2!$B$8:$B$307,0))+ROW()/10000000,0)</f>
        <v>0</v>
      </c>
      <c r="L121" s="171">
        <f t="array" ref="L121">IFERROR(INDEX(VBDhistory3!$U$8:$U$307,MATCH(VBDgames!$C121,VBDhistory3!$B$8:$B$307,0))+ROW()/10000000,0)</f>
        <v>0</v>
      </c>
      <c r="M121" s="171">
        <f t="array" ref="M121">IFERROR(INDEX(VBDhistory4!$U$8:$U$307,MATCH(VBDgames!$C121,VBDhistory4!$B$8:$B$307,0))+ROW()/10000000,0)</f>
        <v>0</v>
      </c>
      <c r="N121" s="171"/>
      <c r="O121" s="171" t="str">
        <f t="shared" ref="O121:R121" si="357">$D121&amp;"-"&amp;RANK(J121,J$4:J$150,0)</f>
        <v>QB-1</v>
      </c>
      <c r="P121" s="171" t="str">
        <f t="shared" si="357"/>
        <v>QB-1</v>
      </c>
      <c r="Q121" s="171" t="str">
        <f t="shared" si="357"/>
        <v>QB-1</v>
      </c>
      <c r="R121" s="171" t="str">
        <f t="shared" si="357"/>
        <v>QB-1</v>
      </c>
      <c r="T121" s="95" t="str">
        <f t="shared" si="190"/>
        <v>RB-54</v>
      </c>
      <c r="U121" s="3">
        <v>54.0</v>
      </c>
      <c r="V121" s="3" t="s">
        <v>17</v>
      </c>
      <c r="W121" s="95">
        <f t="shared" ref="W121:Y121" si="358">IFERROR(INDEX(E$151:E$475,MATCH($T121,P$151:P$475,0)),0)</f>
        <v>0</v>
      </c>
      <c r="X121" s="3">
        <f t="shared" si="358"/>
        <v>0</v>
      </c>
      <c r="Y121" s="3">
        <f t="shared" si="358"/>
        <v>0</v>
      </c>
      <c r="Z121" s="3"/>
      <c r="AA121" s="3">
        <f t="shared" si="192"/>
        <v>0</v>
      </c>
      <c r="AB121" s="88">
        <f t="shared" si="193"/>
        <v>16</v>
      </c>
      <c r="AC121" s="3"/>
      <c r="AD121" s="95">
        <f t="shared" ref="AD121:AG121" si="359">IFERROR(INDEX(J$151:J$475,MATCH($T121,O$151:O$475,0)),0)</f>
        <v>0</v>
      </c>
      <c r="AE121" s="3">
        <f t="shared" si="359"/>
        <v>0</v>
      </c>
      <c r="AF121" s="3">
        <f t="shared" si="359"/>
        <v>0</v>
      </c>
      <c r="AG121" s="3">
        <f t="shared" si="359"/>
        <v>0</v>
      </c>
      <c r="AH121" s="88">
        <f t="shared" si="195"/>
        <v>0.000121</v>
      </c>
      <c r="AI121" s="3"/>
      <c r="AJ121" s="224"/>
      <c r="AK121" s="3" t="str">
        <f t="shared" si="196"/>
        <v>#REF!</v>
      </c>
      <c r="AL121" s="3" t="str">
        <f t="shared" si="197"/>
        <v>#REF!</v>
      </c>
      <c r="AM121" s="88" t="str">
        <f t="shared" si="198"/>
        <v>#REF!</v>
      </c>
      <c r="AN121" s="3"/>
      <c r="AO121" s="224"/>
      <c r="AP121" s="3" t="str">
        <f t="shared" si="199"/>
        <v>#REF!</v>
      </c>
      <c r="AQ121" s="3" t="str">
        <f t="shared" si="200"/>
        <v>#REF!</v>
      </c>
      <c r="AR121" s="88" t="str">
        <f t="shared" si="201"/>
        <v>#REF!</v>
      </c>
      <c r="AS121" s="3"/>
      <c r="AT121" s="224"/>
      <c r="AU121" s="3">
        <f t="shared" si="202"/>
        <v>25</v>
      </c>
      <c r="AV121" s="3">
        <f t="shared" si="203"/>
        <v>40.33333333</v>
      </c>
      <c r="AW121" s="88">
        <f t="shared" si="39"/>
        <v>53.66666667</v>
      </c>
    </row>
    <row r="122" ht="15.75" customHeight="1">
      <c r="A122" s="24">
        <v>119.0</v>
      </c>
      <c r="D122" s="132" t="s">
        <v>75</v>
      </c>
      <c r="E122" s="132">
        <v>0.0</v>
      </c>
      <c r="F122" s="132">
        <v>0.0</v>
      </c>
      <c r="G122" s="132">
        <v>0.0</v>
      </c>
      <c r="H122" s="132">
        <v>0.0</v>
      </c>
      <c r="J122" s="171">
        <f t="array" ref="J122">IFERROR(INDEX(VBDhistory1!$U$8:$U$307,MATCH(VBDgames!$C122,VBDhistory1!$B$8:$B$307,0))+ROW()/10000000,0)</f>
        <v>0</v>
      </c>
      <c r="K122" s="171">
        <f t="array" ref="K122">IFERROR(INDEX(VBDhistory2!$U$8:$U$307,MATCH(VBDgames!$C122,VBDhistory2!$B$8:$B$307,0))+ROW()/10000000,0)</f>
        <v>0</v>
      </c>
      <c r="L122" s="171">
        <f t="array" ref="L122">IFERROR(INDEX(VBDhistory3!$U$8:$U$307,MATCH(VBDgames!$C122,VBDhistory3!$B$8:$B$307,0))+ROW()/10000000,0)</f>
        <v>0</v>
      </c>
      <c r="M122" s="171">
        <f t="array" ref="M122">IFERROR(INDEX(VBDhistory4!$U$8:$U$307,MATCH(VBDgames!$C122,VBDhistory4!$B$8:$B$307,0))+ROW()/10000000,0)</f>
        <v>0</v>
      </c>
      <c r="N122" s="171"/>
      <c r="O122" s="171" t="str">
        <f t="shared" ref="O122:R122" si="360">$D122&amp;"-"&amp;RANK(J122,J$4:J$150,0)</f>
        <v>QB-1</v>
      </c>
      <c r="P122" s="171" t="str">
        <f t="shared" si="360"/>
        <v>QB-1</v>
      </c>
      <c r="Q122" s="171" t="str">
        <f t="shared" si="360"/>
        <v>QB-1</v>
      </c>
      <c r="R122" s="171" t="str">
        <f t="shared" si="360"/>
        <v>QB-1</v>
      </c>
      <c r="T122" s="95" t="str">
        <f t="shared" si="190"/>
        <v>RB-55</v>
      </c>
      <c r="U122" s="3">
        <v>55.0</v>
      </c>
      <c r="V122" s="3" t="s">
        <v>17</v>
      </c>
      <c r="W122" s="95">
        <f t="shared" ref="W122:Y122" si="361">IFERROR(INDEX(E$151:E$475,MATCH($T122,P$151:P$475,0)),0)</f>
        <v>0</v>
      </c>
      <c r="X122" s="3">
        <f t="shared" si="361"/>
        <v>0</v>
      </c>
      <c r="Y122" s="3">
        <f t="shared" si="361"/>
        <v>0</v>
      </c>
      <c r="Z122" s="3"/>
      <c r="AA122" s="3">
        <f t="shared" si="192"/>
        <v>0</v>
      </c>
      <c r="AB122" s="88">
        <f t="shared" si="193"/>
        <v>16</v>
      </c>
      <c r="AC122" s="3"/>
      <c r="AD122" s="95">
        <f t="shared" ref="AD122:AG122" si="362">IFERROR(INDEX(J$151:J$475,MATCH($T122,O$151:O$475,0)),0)</f>
        <v>0</v>
      </c>
      <c r="AE122" s="3">
        <f t="shared" si="362"/>
        <v>0</v>
      </c>
      <c r="AF122" s="3">
        <f t="shared" si="362"/>
        <v>0</v>
      </c>
      <c r="AG122" s="3">
        <f t="shared" si="362"/>
        <v>0</v>
      </c>
      <c r="AH122" s="88">
        <f t="shared" si="195"/>
        <v>0.000122</v>
      </c>
      <c r="AI122" s="3"/>
      <c r="AJ122" s="224"/>
      <c r="AK122" s="3" t="str">
        <f t="shared" si="196"/>
        <v>#REF!</v>
      </c>
      <c r="AL122" s="3" t="str">
        <f t="shared" si="197"/>
        <v>#REF!</v>
      </c>
      <c r="AM122" s="88" t="str">
        <f t="shared" si="198"/>
        <v>#REF!</v>
      </c>
      <c r="AN122" s="3"/>
      <c r="AO122" s="224"/>
      <c r="AP122" s="3" t="str">
        <f t="shared" si="199"/>
        <v>#REF!</v>
      </c>
      <c r="AQ122" s="3" t="str">
        <f t="shared" si="200"/>
        <v>#REF!</v>
      </c>
      <c r="AR122" s="88" t="str">
        <f t="shared" si="201"/>
        <v>#REF!</v>
      </c>
      <c r="AS122" s="3"/>
      <c r="AT122" s="224"/>
      <c r="AU122" s="3">
        <f t="shared" si="202"/>
        <v>25</v>
      </c>
      <c r="AV122" s="3">
        <f t="shared" si="203"/>
        <v>40.33333333</v>
      </c>
      <c r="AW122" s="88">
        <f t="shared" si="39"/>
        <v>53.66666667</v>
      </c>
    </row>
    <row r="123" ht="15.75" customHeight="1">
      <c r="A123" s="24">
        <v>120.0</v>
      </c>
      <c r="D123" s="132" t="s">
        <v>75</v>
      </c>
      <c r="E123" s="132">
        <v>0.0</v>
      </c>
      <c r="F123" s="132">
        <v>0.0</v>
      </c>
      <c r="G123" s="132">
        <v>0.0</v>
      </c>
      <c r="H123" s="132">
        <v>0.0</v>
      </c>
      <c r="J123" s="171">
        <f t="array" ref="J123">IFERROR(INDEX(VBDhistory1!$U$8:$U$307,MATCH(VBDgames!$C123,VBDhistory1!$B$8:$B$307,0))+ROW()/10000000,0)</f>
        <v>0</v>
      </c>
      <c r="K123" s="171">
        <f t="array" ref="K123">IFERROR(INDEX(VBDhistory2!$U$8:$U$307,MATCH(VBDgames!$C123,VBDhistory2!$B$8:$B$307,0))+ROW()/10000000,0)</f>
        <v>0</v>
      </c>
      <c r="L123" s="171">
        <f t="array" ref="L123">IFERROR(INDEX(VBDhistory3!$U$8:$U$307,MATCH(VBDgames!$C123,VBDhistory3!$B$8:$B$307,0))+ROW()/10000000,0)</f>
        <v>0</v>
      </c>
      <c r="M123" s="171">
        <f t="array" ref="M123">IFERROR(INDEX(VBDhistory4!$U$8:$U$307,MATCH(VBDgames!$C123,VBDhistory4!$B$8:$B$307,0))+ROW()/10000000,0)</f>
        <v>0</v>
      </c>
      <c r="N123" s="171"/>
      <c r="O123" s="171" t="str">
        <f t="shared" ref="O123:R123" si="363">$D123&amp;"-"&amp;RANK(J123,J$4:J$150,0)</f>
        <v>QB-1</v>
      </c>
      <c r="P123" s="171" t="str">
        <f t="shared" si="363"/>
        <v>QB-1</v>
      </c>
      <c r="Q123" s="171" t="str">
        <f t="shared" si="363"/>
        <v>QB-1</v>
      </c>
      <c r="R123" s="171" t="str">
        <f t="shared" si="363"/>
        <v>QB-1</v>
      </c>
      <c r="T123" s="95" t="str">
        <f t="shared" si="190"/>
        <v>RB-56</v>
      </c>
      <c r="U123" s="3">
        <v>56.0</v>
      </c>
      <c r="V123" s="3" t="s">
        <v>17</v>
      </c>
      <c r="W123" s="95">
        <f t="shared" ref="W123:Y123" si="364">IFERROR(INDEX(E$151:E$475,MATCH($T123,P$151:P$475,0)),0)</f>
        <v>0</v>
      </c>
      <c r="X123" s="3">
        <f t="shared" si="364"/>
        <v>0</v>
      </c>
      <c r="Y123" s="3">
        <f t="shared" si="364"/>
        <v>0</v>
      </c>
      <c r="Z123" s="3"/>
      <c r="AA123" s="3">
        <f t="shared" si="192"/>
        <v>0</v>
      </c>
      <c r="AB123" s="88">
        <f t="shared" si="193"/>
        <v>16</v>
      </c>
      <c r="AC123" s="3"/>
      <c r="AD123" s="95">
        <f t="shared" ref="AD123:AG123" si="365">IFERROR(INDEX(J$151:J$475,MATCH($T123,O$151:O$475,0)),0)</f>
        <v>0</v>
      </c>
      <c r="AE123" s="3">
        <f t="shared" si="365"/>
        <v>0</v>
      </c>
      <c r="AF123" s="3">
        <f t="shared" si="365"/>
        <v>0</v>
      </c>
      <c r="AG123" s="3">
        <f t="shared" si="365"/>
        <v>0</v>
      </c>
      <c r="AH123" s="88">
        <f t="shared" si="195"/>
        <v>0.000123</v>
      </c>
      <c r="AI123" s="3"/>
      <c r="AJ123" s="224"/>
      <c r="AK123" s="3" t="str">
        <f t="shared" si="196"/>
        <v>#REF!</v>
      </c>
      <c r="AL123" s="3" t="str">
        <f t="shared" si="197"/>
        <v>#REF!</v>
      </c>
      <c r="AM123" s="88" t="str">
        <f t="shared" si="198"/>
        <v>#REF!</v>
      </c>
      <c r="AN123" s="3"/>
      <c r="AO123" s="224"/>
      <c r="AP123" s="3" t="str">
        <f t="shared" si="199"/>
        <v>#REF!</v>
      </c>
      <c r="AQ123" s="3" t="str">
        <f t="shared" si="200"/>
        <v>#REF!</v>
      </c>
      <c r="AR123" s="88" t="str">
        <f t="shared" si="201"/>
        <v>#REF!</v>
      </c>
      <c r="AS123" s="3"/>
      <c r="AT123" s="224"/>
      <c r="AU123" s="3">
        <f t="shared" si="202"/>
        <v>25</v>
      </c>
      <c r="AV123" s="3">
        <f t="shared" si="203"/>
        <v>40.33333333</v>
      </c>
      <c r="AW123" s="88">
        <f t="shared" si="39"/>
        <v>53.66666667</v>
      </c>
    </row>
    <row r="124" ht="15.75" customHeight="1">
      <c r="A124" s="24">
        <v>121.0</v>
      </c>
      <c r="D124" s="132" t="s">
        <v>75</v>
      </c>
      <c r="E124" s="132">
        <v>0.0</v>
      </c>
      <c r="F124" s="132">
        <v>0.0</v>
      </c>
      <c r="G124" s="132">
        <v>0.0</v>
      </c>
      <c r="H124" s="132">
        <v>0.0</v>
      </c>
      <c r="J124" s="171">
        <f t="array" ref="J124">IFERROR(INDEX(VBDhistory1!$U$8:$U$307,MATCH(VBDgames!$C124,VBDhistory1!$B$8:$B$307,0))+ROW()/10000000,0)</f>
        <v>0</v>
      </c>
      <c r="K124" s="171">
        <f t="array" ref="K124">IFERROR(INDEX(VBDhistory2!$U$8:$U$307,MATCH(VBDgames!$C124,VBDhistory2!$B$8:$B$307,0))+ROW()/10000000,0)</f>
        <v>0</v>
      </c>
      <c r="L124" s="171">
        <f t="array" ref="L124">IFERROR(INDEX(VBDhistory3!$U$8:$U$307,MATCH(VBDgames!$C124,VBDhistory3!$B$8:$B$307,0))+ROW()/10000000,0)</f>
        <v>0</v>
      </c>
      <c r="M124" s="171">
        <f t="array" ref="M124">IFERROR(INDEX(VBDhistory4!$U$8:$U$307,MATCH(VBDgames!$C124,VBDhistory4!$B$8:$B$307,0))+ROW()/10000000,0)</f>
        <v>0</v>
      </c>
      <c r="N124" s="171"/>
      <c r="O124" s="171" t="str">
        <f t="shared" ref="O124:R124" si="366">$D124&amp;"-"&amp;RANK(J124,J$4:J$150,0)</f>
        <v>QB-1</v>
      </c>
      <c r="P124" s="171" t="str">
        <f t="shared" si="366"/>
        <v>QB-1</v>
      </c>
      <c r="Q124" s="171" t="str">
        <f t="shared" si="366"/>
        <v>QB-1</v>
      </c>
      <c r="R124" s="171" t="str">
        <f t="shared" si="366"/>
        <v>QB-1</v>
      </c>
      <c r="T124" s="95" t="str">
        <f t="shared" si="190"/>
        <v>RB-57</v>
      </c>
      <c r="U124" s="3">
        <v>57.0</v>
      </c>
      <c r="V124" s="3" t="s">
        <v>17</v>
      </c>
      <c r="W124" s="95">
        <f t="shared" ref="W124:Y124" si="367">IFERROR(INDEX(E$151:E$475,MATCH($T124,P$151:P$475,0)),0)</f>
        <v>0</v>
      </c>
      <c r="X124" s="3">
        <f t="shared" si="367"/>
        <v>0</v>
      </c>
      <c r="Y124" s="3">
        <f t="shared" si="367"/>
        <v>0</v>
      </c>
      <c r="Z124" s="3"/>
      <c r="AA124" s="3">
        <f t="shared" si="192"/>
        <v>0</v>
      </c>
      <c r="AB124" s="88">
        <f t="shared" si="193"/>
        <v>16</v>
      </c>
      <c r="AC124" s="3"/>
      <c r="AD124" s="95">
        <f t="shared" ref="AD124:AG124" si="368">IFERROR(INDEX(J$151:J$475,MATCH($T124,O$151:O$475,0)),0)</f>
        <v>0</v>
      </c>
      <c r="AE124" s="3">
        <f t="shared" si="368"/>
        <v>0</v>
      </c>
      <c r="AF124" s="3">
        <f t="shared" si="368"/>
        <v>0</v>
      </c>
      <c r="AG124" s="3">
        <f t="shared" si="368"/>
        <v>0</v>
      </c>
      <c r="AH124" s="88">
        <f t="shared" si="195"/>
        <v>0.000124</v>
      </c>
      <c r="AI124" s="3"/>
      <c r="AJ124" s="224"/>
      <c r="AK124" s="3" t="str">
        <f t="shared" si="196"/>
        <v>#REF!</v>
      </c>
      <c r="AL124" s="3" t="str">
        <f t="shared" si="197"/>
        <v>#REF!</v>
      </c>
      <c r="AM124" s="88" t="str">
        <f t="shared" si="198"/>
        <v>#REF!</v>
      </c>
      <c r="AN124" s="3"/>
      <c r="AO124" s="224"/>
      <c r="AP124" s="3" t="str">
        <f t="shared" si="199"/>
        <v>#REF!</v>
      </c>
      <c r="AQ124" s="3" t="str">
        <f t="shared" si="200"/>
        <v>#REF!</v>
      </c>
      <c r="AR124" s="88" t="str">
        <f t="shared" si="201"/>
        <v>#REF!</v>
      </c>
      <c r="AS124" s="3"/>
      <c r="AT124" s="224"/>
      <c r="AU124" s="3">
        <f t="shared" si="202"/>
        <v>25</v>
      </c>
      <c r="AV124" s="3">
        <f t="shared" si="203"/>
        <v>40.33333333</v>
      </c>
      <c r="AW124" s="88">
        <f t="shared" si="39"/>
        <v>53.66666667</v>
      </c>
    </row>
    <row r="125" ht="15.75" customHeight="1">
      <c r="A125" s="24">
        <v>122.0</v>
      </c>
      <c r="D125" s="132" t="s">
        <v>75</v>
      </c>
      <c r="E125" s="132">
        <v>0.0</v>
      </c>
      <c r="F125" s="132">
        <v>0.0</v>
      </c>
      <c r="G125" s="132">
        <v>0.0</v>
      </c>
      <c r="H125" s="132">
        <v>0.0</v>
      </c>
      <c r="J125" s="171">
        <f t="array" ref="J125">IFERROR(INDEX(VBDhistory1!$U$8:$U$307,MATCH(VBDgames!$C125,VBDhistory1!$B$8:$B$307,0))+ROW()/10000000,0)</f>
        <v>0</v>
      </c>
      <c r="K125" s="171">
        <f t="array" ref="K125">IFERROR(INDEX(VBDhistory2!$U$8:$U$307,MATCH(VBDgames!$C125,VBDhistory2!$B$8:$B$307,0))+ROW()/10000000,0)</f>
        <v>0</v>
      </c>
      <c r="L125" s="171">
        <f t="array" ref="L125">IFERROR(INDEX(VBDhistory3!$U$8:$U$307,MATCH(VBDgames!$C125,VBDhistory3!$B$8:$B$307,0))+ROW()/10000000,0)</f>
        <v>0</v>
      </c>
      <c r="M125" s="171">
        <f t="array" ref="M125">IFERROR(INDEX(VBDhistory4!$U$8:$U$307,MATCH(VBDgames!$C125,VBDhistory4!$B$8:$B$307,0))+ROW()/10000000,0)</f>
        <v>0</v>
      </c>
      <c r="N125" s="171"/>
      <c r="O125" s="171" t="str">
        <f t="shared" ref="O125:R125" si="369">$D125&amp;"-"&amp;RANK(J125,J$4:J$150,0)</f>
        <v>QB-1</v>
      </c>
      <c r="P125" s="171" t="str">
        <f t="shared" si="369"/>
        <v>QB-1</v>
      </c>
      <c r="Q125" s="171" t="str">
        <f t="shared" si="369"/>
        <v>QB-1</v>
      </c>
      <c r="R125" s="171" t="str">
        <f t="shared" si="369"/>
        <v>QB-1</v>
      </c>
      <c r="T125" s="95" t="str">
        <f t="shared" si="190"/>
        <v>RB-58</v>
      </c>
      <c r="U125" s="3">
        <v>58.0</v>
      </c>
      <c r="V125" s="3" t="s">
        <v>17</v>
      </c>
      <c r="W125" s="95">
        <f t="shared" ref="W125:Y125" si="370">IFERROR(INDEX(E$151:E$475,MATCH($T125,P$151:P$475,0)),0)</f>
        <v>0</v>
      </c>
      <c r="X125" s="3">
        <f t="shared" si="370"/>
        <v>0</v>
      </c>
      <c r="Y125" s="3">
        <f t="shared" si="370"/>
        <v>0</v>
      </c>
      <c r="Z125" s="3"/>
      <c r="AA125" s="3">
        <f t="shared" si="192"/>
        <v>0</v>
      </c>
      <c r="AB125" s="88">
        <f t="shared" si="193"/>
        <v>16</v>
      </c>
      <c r="AC125" s="3"/>
      <c r="AD125" s="95">
        <f t="shared" ref="AD125:AG125" si="371">IFERROR(INDEX(J$151:J$475,MATCH($T125,O$151:O$475,0)),0)</f>
        <v>0</v>
      </c>
      <c r="AE125" s="3">
        <f t="shared" si="371"/>
        <v>0</v>
      </c>
      <c r="AF125" s="3">
        <f t="shared" si="371"/>
        <v>0</v>
      </c>
      <c r="AG125" s="3">
        <f t="shared" si="371"/>
        <v>0</v>
      </c>
      <c r="AH125" s="88">
        <f t="shared" si="195"/>
        <v>0.000125</v>
      </c>
      <c r="AI125" s="3"/>
      <c r="AJ125" s="224"/>
      <c r="AK125" s="3" t="str">
        <f t="shared" si="196"/>
        <v>#REF!</v>
      </c>
      <c r="AL125" s="3" t="str">
        <f t="shared" si="197"/>
        <v>#REF!</v>
      </c>
      <c r="AM125" s="88" t="str">
        <f t="shared" si="198"/>
        <v>#REF!</v>
      </c>
      <c r="AN125" s="3"/>
      <c r="AO125" s="224"/>
      <c r="AP125" s="3" t="str">
        <f t="shared" si="199"/>
        <v>#REF!</v>
      </c>
      <c r="AQ125" s="3" t="str">
        <f t="shared" si="200"/>
        <v>#REF!</v>
      </c>
      <c r="AR125" s="88" t="str">
        <f t="shared" si="201"/>
        <v>#REF!</v>
      </c>
      <c r="AS125" s="3"/>
      <c r="AT125" s="224"/>
      <c r="AU125" s="3">
        <f t="shared" si="202"/>
        <v>25</v>
      </c>
      <c r="AV125" s="3">
        <f t="shared" si="203"/>
        <v>40.33333333</v>
      </c>
      <c r="AW125" s="88">
        <f t="shared" si="39"/>
        <v>53.66666667</v>
      </c>
    </row>
    <row r="126" ht="15.75" customHeight="1">
      <c r="A126" s="24">
        <v>123.0</v>
      </c>
      <c r="D126" s="132" t="s">
        <v>75</v>
      </c>
      <c r="E126" s="132">
        <v>0.0</v>
      </c>
      <c r="F126" s="132">
        <v>0.0</v>
      </c>
      <c r="G126" s="132">
        <v>0.0</v>
      </c>
      <c r="H126" s="132">
        <v>0.0</v>
      </c>
      <c r="J126" s="171">
        <f t="array" ref="J126">IFERROR(INDEX(VBDhistory1!$U$8:$U$307,MATCH(VBDgames!$C126,VBDhistory1!$B$8:$B$307,0))+ROW()/10000000,0)</f>
        <v>0</v>
      </c>
      <c r="K126" s="171">
        <f t="array" ref="K126">IFERROR(INDEX(VBDhistory2!$U$8:$U$307,MATCH(VBDgames!$C126,VBDhistory2!$B$8:$B$307,0))+ROW()/10000000,0)</f>
        <v>0</v>
      </c>
      <c r="L126" s="171">
        <f t="array" ref="L126">IFERROR(INDEX(VBDhistory3!$U$8:$U$307,MATCH(VBDgames!$C126,VBDhistory3!$B$8:$B$307,0))+ROW()/10000000,0)</f>
        <v>0</v>
      </c>
      <c r="M126" s="171">
        <f t="array" ref="M126">IFERROR(INDEX(VBDhistory4!$U$8:$U$307,MATCH(VBDgames!$C126,VBDhistory4!$B$8:$B$307,0))+ROW()/10000000,0)</f>
        <v>0</v>
      </c>
      <c r="N126" s="171"/>
      <c r="O126" s="171" t="str">
        <f t="shared" ref="O126:R126" si="372">$D126&amp;"-"&amp;RANK(J126,J$4:J$150,0)</f>
        <v>QB-1</v>
      </c>
      <c r="P126" s="171" t="str">
        <f t="shared" si="372"/>
        <v>QB-1</v>
      </c>
      <c r="Q126" s="171" t="str">
        <f t="shared" si="372"/>
        <v>QB-1</v>
      </c>
      <c r="R126" s="171" t="str">
        <f t="shared" si="372"/>
        <v>QB-1</v>
      </c>
      <c r="T126" s="95" t="str">
        <f t="shared" si="190"/>
        <v>RB-59</v>
      </c>
      <c r="U126" s="3">
        <v>59.0</v>
      </c>
      <c r="V126" s="3" t="s">
        <v>17</v>
      </c>
      <c r="W126" s="95">
        <f t="shared" ref="W126:Y126" si="373">IFERROR(INDEX(E$151:E$475,MATCH($T126,P$151:P$475,0)),0)</f>
        <v>0</v>
      </c>
      <c r="X126" s="3">
        <f t="shared" si="373"/>
        <v>0</v>
      </c>
      <c r="Y126" s="3">
        <f t="shared" si="373"/>
        <v>0</v>
      </c>
      <c r="Z126" s="3"/>
      <c r="AA126" s="3">
        <f t="shared" si="192"/>
        <v>0</v>
      </c>
      <c r="AB126" s="88">
        <f t="shared" si="193"/>
        <v>16</v>
      </c>
      <c r="AC126" s="3"/>
      <c r="AD126" s="95">
        <f t="shared" ref="AD126:AG126" si="374">IFERROR(INDEX(J$151:J$475,MATCH($T126,O$151:O$475,0)),0)</f>
        <v>0</v>
      </c>
      <c r="AE126" s="3">
        <f t="shared" si="374"/>
        <v>0</v>
      </c>
      <c r="AF126" s="3">
        <f t="shared" si="374"/>
        <v>0</v>
      </c>
      <c r="AG126" s="3">
        <f t="shared" si="374"/>
        <v>0</v>
      </c>
      <c r="AH126" s="88">
        <f t="shared" si="195"/>
        <v>0.000126</v>
      </c>
      <c r="AI126" s="3"/>
      <c r="AJ126" s="224"/>
      <c r="AK126" s="3" t="str">
        <f t="shared" si="196"/>
        <v>#REF!</v>
      </c>
      <c r="AL126" s="3" t="str">
        <f t="shared" si="197"/>
        <v>#REF!</v>
      </c>
      <c r="AM126" s="88" t="str">
        <f t="shared" si="198"/>
        <v>#REF!</v>
      </c>
      <c r="AN126" s="3"/>
      <c r="AO126" s="224"/>
      <c r="AP126" s="3" t="str">
        <f t="shared" si="199"/>
        <v>#REF!</v>
      </c>
      <c r="AQ126" s="3" t="str">
        <f t="shared" si="200"/>
        <v>#REF!</v>
      </c>
      <c r="AR126" s="88" t="str">
        <f t="shared" si="201"/>
        <v>#REF!</v>
      </c>
      <c r="AS126" s="3"/>
      <c r="AT126" s="224"/>
      <c r="AU126" s="3">
        <f t="shared" si="202"/>
        <v>25</v>
      </c>
      <c r="AV126" s="3">
        <f t="shared" si="203"/>
        <v>40.33333333</v>
      </c>
      <c r="AW126" s="88">
        <f t="shared" si="39"/>
        <v>53.66666667</v>
      </c>
    </row>
    <row r="127" ht="15.75" customHeight="1">
      <c r="A127" s="24">
        <v>124.0</v>
      </c>
      <c r="D127" s="132" t="s">
        <v>75</v>
      </c>
      <c r="E127" s="132">
        <v>0.0</v>
      </c>
      <c r="F127" s="132">
        <v>0.0</v>
      </c>
      <c r="G127" s="132">
        <v>0.0</v>
      </c>
      <c r="H127" s="132">
        <v>0.0</v>
      </c>
      <c r="J127" s="171">
        <f t="array" ref="J127">IFERROR(INDEX(VBDhistory1!$U$8:$U$307,MATCH(VBDgames!$C127,VBDhistory1!$B$8:$B$307,0))+ROW()/10000000,0)</f>
        <v>0</v>
      </c>
      <c r="K127" s="171">
        <f t="array" ref="K127">IFERROR(INDEX(VBDhistory2!$U$8:$U$307,MATCH(VBDgames!$C127,VBDhistory2!$B$8:$B$307,0))+ROW()/10000000,0)</f>
        <v>0</v>
      </c>
      <c r="L127" s="171">
        <f t="array" ref="L127">IFERROR(INDEX(VBDhistory3!$U$8:$U$307,MATCH(VBDgames!$C127,VBDhistory3!$B$8:$B$307,0))+ROW()/10000000,0)</f>
        <v>0</v>
      </c>
      <c r="M127" s="171">
        <f t="array" ref="M127">IFERROR(INDEX(VBDhistory4!$U$8:$U$307,MATCH(VBDgames!$C127,VBDhistory4!$B$8:$B$307,0))+ROW()/10000000,0)</f>
        <v>0</v>
      </c>
      <c r="N127" s="171"/>
      <c r="O127" s="171" t="str">
        <f t="shared" ref="O127:R127" si="375">$D127&amp;"-"&amp;RANK(J127,J$4:J$150,0)</f>
        <v>QB-1</v>
      </c>
      <c r="P127" s="171" t="str">
        <f t="shared" si="375"/>
        <v>QB-1</v>
      </c>
      <c r="Q127" s="171" t="str">
        <f t="shared" si="375"/>
        <v>QB-1</v>
      </c>
      <c r="R127" s="171" t="str">
        <f t="shared" si="375"/>
        <v>QB-1</v>
      </c>
      <c r="T127" s="95" t="str">
        <f t="shared" si="190"/>
        <v>RB-60</v>
      </c>
      <c r="U127" s="3">
        <v>60.0</v>
      </c>
      <c r="V127" s="3" t="s">
        <v>17</v>
      </c>
      <c r="W127" s="95">
        <f t="shared" ref="W127:Y127" si="376">IFERROR(INDEX(E$151:E$475,MATCH($T127,P$151:P$475,0)),0)</f>
        <v>0</v>
      </c>
      <c r="X127" s="3">
        <f t="shared" si="376"/>
        <v>0</v>
      </c>
      <c r="Y127" s="3">
        <f t="shared" si="376"/>
        <v>0</v>
      </c>
      <c r="Z127" s="3"/>
      <c r="AA127" s="3">
        <f t="shared" si="192"/>
        <v>0</v>
      </c>
      <c r="AB127" s="88">
        <f t="shared" si="193"/>
        <v>16</v>
      </c>
      <c r="AC127" s="3"/>
      <c r="AD127" s="95">
        <f t="shared" ref="AD127:AG127" si="377">IFERROR(INDEX(J$151:J$475,MATCH($T127,O$151:O$475,0)),0)</f>
        <v>0</v>
      </c>
      <c r="AE127" s="3">
        <f t="shared" si="377"/>
        <v>0</v>
      </c>
      <c r="AF127" s="3">
        <f t="shared" si="377"/>
        <v>0</v>
      </c>
      <c r="AG127" s="3">
        <f t="shared" si="377"/>
        <v>0</v>
      </c>
      <c r="AH127" s="88">
        <f t="shared" si="195"/>
        <v>0.000127</v>
      </c>
      <c r="AI127" s="3"/>
      <c r="AJ127" s="224"/>
      <c r="AK127" s="3" t="str">
        <f t="shared" si="196"/>
        <v>#REF!</v>
      </c>
      <c r="AL127" s="3" t="str">
        <f t="shared" si="197"/>
        <v>#REF!</v>
      </c>
      <c r="AM127" s="88" t="str">
        <f t="shared" si="198"/>
        <v>#REF!</v>
      </c>
      <c r="AN127" s="3"/>
      <c r="AO127" s="224"/>
      <c r="AP127" s="3" t="str">
        <f t="shared" si="199"/>
        <v>#REF!</v>
      </c>
      <c r="AQ127" s="3" t="str">
        <f t="shared" si="200"/>
        <v>#REF!</v>
      </c>
      <c r="AR127" s="88" t="str">
        <f t="shared" si="201"/>
        <v>#REF!</v>
      </c>
      <c r="AS127" s="3"/>
      <c r="AT127" s="224"/>
      <c r="AU127" s="3">
        <f t="shared" si="202"/>
        <v>25</v>
      </c>
      <c r="AV127" s="3">
        <f t="shared" si="203"/>
        <v>40.33333333</v>
      </c>
      <c r="AW127" s="88">
        <f t="shared" si="39"/>
        <v>53.66666667</v>
      </c>
    </row>
    <row r="128" ht="15.75" customHeight="1">
      <c r="A128" s="24">
        <v>125.0</v>
      </c>
      <c r="D128" s="132" t="s">
        <v>75</v>
      </c>
      <c r="E128" s="132">
        <v>0.0</v>
      </c>
      <c r="F128" s="132">
        <v>0.0</v>
      </c>
      <c r="G128" s="132">
        <v>0.0</v>
      </c>
      <c r="H128" s="132">
        <v>0.0</v>
      </c>
      <c r="J128" s="171">
        <f t="array" ref="J128">IFERROR(INDEX(VBDhistory1!$U$8:$U$307,MATCH(VBDgames!$C128,VBDhistory1!$B$8:$B$307,0))+ROW()/10000000,0)</f>
        <v>0</v>
      </c>
      <c r="K128" s="171">
        <f t="array" ref="K128">IFERROR(INDEX(VBDhistory2!$U$8:$U$307,MATCH(VBDgames!$C128,VBDhistory2!$B$8:$B$307,0))+ROW()/10000000,0)</f>
        <v>0</v>
      </c>
      <c r="L128" s="171">
        <f t="array" ref="L128">IFERROR(INDEX(VBDhistory3!$U$8:$U$307,MATCH(VBDgames!$C128,VBDhistory3!$B$8:$B$307,0))+ROW()/10000000,0)</f>
        <v>0</v>
      </c>
      <c r="M128" s="171">
        <f t="array" ref="M128">IFERROR(INDEX(VBDhistory4!$U$8:$U$307,MATCH(VBDgames!$C128,VBDhistory4!$B$8:$B$307,0))+ROW()/10000000,0)</f>
        <v>0</v>
      </c>
      <c r="N128" s="171"/>
      <c r="O128" s="171" t="str">
        <f t="shared" ref="O128:R128" si="378">$D128&amp;"-"&amp;RANK(J128,J$4:J$150,0)</f>
        <v>QB-1</v>
      </c>
      <c r="P128" s="171" t="str">
        <f t="shared" si="378"/>
        <v>QB-1</v>
      </c>
      <c r="Q128" s="171" t="str">
        <f t="shared" si="378"/>
        <v>QB-1</v>
      </c>
      <c r="R128" s="171" t="str">
        <f t="shared" si="378"/>
        <v>QB-1</v>
      </c>
      <c r="T128" s="95" t="str">
        <f t="shared" si="190"/>
        <v>RB-61</v>
      </c>
      <c r="U128" s="3">
        <v>61.0</v>
      </c>
      <c r="V128" s="3" t="s">
        <v>17</v>
      </c>
      <c r="W128" s="95">
        <f t="shared" ref="W128:Y128" si="379">IFERROR(INDEX(E$151:E$475,MATCH($T128,P$151:P$475,0)),0)</f>
        <v>0</v>
      </c>
      <c r="X128" s="3">
        <f t="shared" si="379"/>
        <v>0</v>
      </c>
      <c r="Y128" s="3">
        <f t="shared" si="379"/>
        <v>0</v>
      </c>
      <c r="Z128" s="3"/>
      <c r="AA128" s="3">
        <f t="shared" si="192"/>
        <v>0</v>
      </c>
      <c r="AB128" s="88">
        <f t="shared" si="193"/>
        <v>16</v>
      </c>
      <c r="AC128" s="3"/>
      <c r="AD128" s="95">
        <f t="shared" ref="AD128:AG128" si="380">IFERROR(INDEX(J$151:J$475,MATCH($T128,O$151:O$475,0)),0)</f>
        <v>0</v>
      </c>
      <c r="AE128" s="3">
        <f t="shared" si="380"/>
        <v>0</v>
      </c>
      <c r="AF128" s="3">
        <f t="shared" si="380"/>
        <v>0</v>
      </c>
      <c r="AG128" s="3">
        <f t="shared" si="380"/>
        <v>0</v>
      </c>
      <c r="AH128" s="88">
        <f t="shared" si="195"/>
        <v>0.000128</v>
      </c>
      <c r="AI128" s="3"/>
      <c r="AJ128" s="224"/>
      <c r="AK128" s="3" t="str">
        <f t="shared" si="196"/>
        <v>#REF!</v>
      </c>
      <c r="AL128" s="3" t="str">
        <f t="shared" si="197"/>
        <v>#REF!</v>
      </c>
      <c r="AM128" s="88" t="str">
        <f t="shared" si="198"/>
        <v>#REF!</v>
      </c>
      <c r="AN128" s="3"/>
      <c r="AO128" s="224"/>
      <c r="AP128" s="3" t="str">
        <f t="shared" si="199"/>
        <v>#REF!</v>
      </c>
      <c r="AQ128" s="3" t="str">
        <f t="shared" si="200"/>
        <v>#REF!</v>
      </c>
      <c r="AR128" s="88" t="str">
        <f t="shared" si="201"/>
        <v>#REF!</v>
      </c>
      <c r="AS128" s="3"/>
      <c r="AT128" s="224"/>
      <c r="AU128" s="3">
        <f t="shared" si="202"/>
        <v>25</v>
      </c>
      <c r="AV128" s="3">
        <f t="shared" si="203"/>
        <v>40.33333333</v>
      </c>
      <c r="AW128" s="88">
        <f t="shared" si="39"/>
        <v>53.66666667</v>
      </c>
    </row>
    <row r="129" ht="15.75" customHeight="1">
      <c r="A129" s="24">
        <v>126.0</v>
      </c>
      <c r="D129" s="132" t="s">
        <v>75</v>
      </c>
      <c r="E129" s="132">
        <v>0.0</v>
      </c>
      <c r="F129" s="132">
        <v>0.0</v>
      </c>
      <c r="G129" s="132">
        <v>0.0</v>
      </c>
      <c r="H129" s="132">
        <v>0.0</v>
      </c>
      <c r="J129" s="171">
        <f t="array" ref="J129">IFERROR(INDEX(VBDhistory1!$U$8:$U$307,MATCH(VBDgames!$C129,VBDhistory1!$B$8:$B$307,0))+ROW()/10000000,0)</f>
        <v>0</v>
      </c>
      <c r="K129" s="171">
        <f t="array" ref="K129">IFERROR(INDEX(VBDhistory2!$U$8:$U$307,MATCH(VBDgames!$C129,VBDhistory2!$B$8:$B$307,0))+ROW()/10000000,0)</f>
        <v>0</v>
      </c>
      <c r="L129" s="171">
        <f t="array" ref="L129">IFERROR(INDEX(VBDhistory3!$U$8:$U$307,MATCH(VBDgames!$C129,VBDhistory3!$B$8:$B$307,0))+ROW()/10000000,0)</f>
        <v>0</v>
      </c>
      <c r="M129" s="171">
        <f t="array" ref="M129">IFERROR(INDEX(VBDhistory4!$U$8:$U$307,MATCH(VBDgames!$C129,VBDhistory4!$B$8:$B$307,0))+ROW()/10000000,0)</f>
        <v>0</v>
      </c>
      <c r="N129" s="171"/>
      <c r="O129" s="171" t="str">
        <f t="shared" ref="O129:R129" si="381">$D129&amp;"-"&amp;RANK(J129,J$4:J$150,0)</f>
        <v>QB-1</v>
      </c>
      <c r="P129" s="171" t="str">
        <f t="shared" si="381"/>
        <v>QB-1</v>
      </c>
      <c r="Q129" s="171" t="str">
        <f t="shared" si="381"/>
        <v>QB-1</v>
      </c>
      <c r="R129" s="171" t="str">
        <f t="shared" si="381"/>
        <v>QB-1</v>
      </c>
      <c r="T129" s="95" t="str">
        <f t="shared" si="190"/>
        <v>RB-62</v>
      </c>
      <c r="U129" s="3">
        <v>62.0</v>
      </c>
      <c r="V129" s="3" t="s">
        <v>17</v>
      </c>
      <c r="W129" s="95">
        <f t="shared" ref="W129:Y129" si="382">IFERROR(INDEX(E$151:E$475,MATCH($T129,P$151:P$475,0)),0)</f>
        <v>0</v>
      </c>
      <c r="X129" s="3">
        <f t="shared" si="382"/>
        <v>0</v>
      </c>
      <c r="Y129" s="3">
        <f t="shared" si="382"/>
        <v>0</v>
      </c>
      <c r="Z129" s="3"/>
      <c r="AA129" s="3">
        <f t="shared" si="192"/>
        <v>0</v>
      </c>
      <c r="AB129" s="88">
        <f t="shared" si="193"/>
        <v>16</v>
      </c>
      <c r="AC129" s="3"/>
      <c r="AD129" s="95">
        <f t="shared" ref="AD129:AG129" si="383">IFERROR(INDEX(J$151:J$475,MATCH($T129,O$151:O$475,0)),0)</f>
        <v>0</v>
      </c>
      <c r="AE129" s="3">
        <f t="shared" si="383"/>
        <v>0</v>
      </c>
      <c r="AF129" s="3">
        <f t="shared" si="383"/>
        <v>0</v>
      </c>
      <c r="AG129" s="3">
        <f t="shared" si="383"/>
        <v>0</v>
      </c>
      <c r="AH129" s="88">
        <f t="shared" si="195"/>
        <v>0.000129</v>
      </c>
      <c r="AI129" s="3"/>
      <c r="AJ129" s="224"/>
      <c r="AK129" s="3" t="str">
        <f t="shared" si="196"/>
        <v>#REF!</v>
      </c>
      <c r="AL129" s="3" t="str">
        <f t="shared" si="197"/>
        <v>#REF!</v>
      </c>
      <c r="AM129" s="88" t="str">
        <f t="shared" si="198"/>
        <v>#REF!</v>
      </c>
      <c r="AN129" s="3"/>
      <c r="AO129" s="224"/>
      <c r="AP129" s="3" t="str">
        <f t="shared" si="199"/>
        <v>#REF!</v>
      </c>
      <c r="AQ129" s="3" t="str">
        <f t="shared" si="200"/>
        <v>#REF!</v>
      </c>
      <c r="AR129" s="88" t="str">
        <f t="shared" si="201"/>
        <v>#REF!</v>
      </c>
      <c r="AS129" s="3"/>
      <c r="AT129" s="224"/>
      <c r="AU129" s="3">
        <f t="shared" si="202"/>
        <v>25</v>
      </c>
      <c r="AV129" s="3">
        <f t="shared" si="203"/>
        <v>40.33333333</v>
      </c>
      <c r="AW129" s="88">
        <f t="shared" si="39"/>
        <v>53.66666667</v>
      </c>
    </row>
    <row r="130" ht="15.75" customHeight="1">
      <c r="A130" s="24">
        <v>127.0</v>
      </c>
      <c r="D130" s="132" t="s">
        <v>75</v>
      </c>
      <c r="E130" s="132">
        <v>0.0</v>
      </c>
      <c r="F130" s="132">
        <v>0.0</v>
      </c>
      <c r="G130" s="132">
        <v>0.0</v>
      </c>
      <c r="H130" s="132">
        <v>0.0</v>
      </c>
      <c r="J130" s="171">
        <f t="array" ref="J130">IFERROR(INDEX(VBDhistory1!$U$8:$U$307,MATCH(VBDgames!$C130,VBDhistory1!$B$8:$B$307,0))+ROW()/10000000,0)</f>
        <v>0</v>
      </c>
      <c r="K130" s="171">
        <f t="array" ref="K130">IFERROR(INDEX(VBDhistory2!$U$8:$U$307,MATCH(VBDgames!$C130,VBDhistory2!$B$8:$B$307,0))+ROW()/10000000,0)</f>
        <v>0</v>
      </c>
      <c r="L130" s="171">
        <f t="array" ref="L130">IFERROR(INDEX(VBDhistory3!$U$8:$U$307,MATCH(VBDgames!$C130,VBDhistory3!$B$8:$B$307,0))+ROW()/10000000,0)</f>
        <v>0</v>
      </c>
      <c r="M130" s="171">
        <f t="array" ref="M130">IFERROR(INDEX(VBDhistory4!$U$8:$U$307,MATCH(VBDgames!$C130,VBDhistory4!$B$8:$B$307,0))+ROW()/10000000,0)</f>
        <v>0</v>
      </c>
      <c r="N130" s="171"/>
      <c r="O130" s="171" t="str">
        <f t="shared" ref="O130:R130" si="384">$D130&amp;"-"&amp;RANK(J130,J$4:J$150,0)</f>
        <v>QB-1</v>
      </c>
      <c r="P130" s="171" t="str">
        <f t="shared" si="384"/>
        <v>QB-1</v>
      </c>
      <c r="Q130" s="171" t="str">
        <f t="shared" si="384"/>
        <v>QB-1</v>
      </c>
      <c r="R130" s="171" t="str">
        <f t="shared" si="384"/>
        <v>QB-1</v>
      </c>
      <c r="T130" s="95" t="str">
        <f t="shared" si="190"/>
        <v>RB-63</v>
      </c>
      <c r="U130" s="3">
        <v>63.0</v>
      </c>
      <c r="V130" s="3" t="s">
        <v>17</v>
      </c>
      <c r="W130" s="95">
        <f t="shared" ref="W130:Y130" si="385">IFERROR(INDEX(E$151:E$475,MATCH($T130,P$151:P$475,0)),0)</f>
        <v>0</v>
      </c>
      <c r="X130" s="3">
        <f t="shared" si="385"/>
        <v>0</v>
      </c>
      <c r="Y130" s="3">
        <f t="shared" si="385"/>
        <v>0</v>
      </c>
      <c r="Z130" s="3"/>
      <c r="AA130" s="3">
        <f t="shared" si="192"/>
        <v>0</v>
      </c>
      <c r="AB130" s="88">
        <f t="shared" si="193"/>
        <v>16</v>
      </c>
      <c r="AC130" s="3"/>
      <c r="AD130" s="95">
        <f t="shared" ref="AD130:AG130" si="386">IFERROR(INDEX(J$151:J$475,MATCH($T130,O$151:O$475,0)),0)</f>
        <v>0</v>
      </c>
      <c r="AE130" s="3">
        <f t="shared" si="386"/>
        <v>0</v>
      </c>
      <c r="AF130" s="3">
        <f t="shared" si="386"/>
        <v>0</v>
      </c>
      <c r="AG130" s="3">
        <f t="shared" si="386"/>
        <v>0</v>
      </c>
      <c r="AH130" s="88">
        <f t="shared" si="195"/>
        <v>0.00013</v>
      </c>
      <c r="AI130" s="3"/>
      <c r="AJ130" s="224"/>
      <c r="AK130" s="3" t="str">
        <f t="shared" si="196"/>
        <v>#REF!</v>
      </c>
      <c r="AL130" s="3" t="str">
        <f t="shared" si="197"/>
        <v>#REF!</v>
      </c>
      <c r="AM130" s="88" t="str">
        <f t="shared" si="198"/>
        <v>#REF!</v>
      </c>
      <c r="AN130" s="3"/>
      <c r="AO130" s="224"/>
      <c r="AP130" s="3" t="str">
        <f t="shared" si="199"/>
        <v>#REF!</v>
      </c>
      <c r="AQ130" s="3" t="str">
        <f t="shared" si="200"/>
        <v>#REF!</v>
      </c>
      <c r="AR130" s="88" t="str">
        <f t="shared" si="201"/>
        <v>#REF!</v>
      </c>
      <c r="AS130" s="3"/>
      <c r="AT130" s="224"/>
      <c r="AU130" s="3">
        <f t="shared" si="202"/>
        <v>25</v>
      </c>
      <c r="AV130" s="3">
        <f t="shared" si="203"/>
        <v>40.33333333</v>
      </c>
      <c r="AW130" s="88">
        <f t="shared" si="39"/>
        <v>53.66666667</v>
      </c>
    </row>
    <row r="131" ht="15.75" customHeight="1">
      <c r="A131" s="24">
        <v>128.0</v>
      </c>
      <c r="D131" s="132" t="s">
        <v>75</v>
      </c>
      <c r="E131" s="132">
        <v>0.0</v>
      </c>
      <c r="F131" s="132">
        <v>0.0</v>
      </c>
      <c r="G131" s="132">
        <v>0.0</v>
      </c>
      <c r="H131" s="132">
        <v>0.0</v>
      </c>
      <c r="J131" s="171">
        <f t="array" ref="J131">IFERROR(INDEX(VBDhistory1!$U$8:$U$307,MATCH(VBDgames!$C131,VBDhistory1!$B$8:$B$307,0))+ROW()/10000000,0)</f>
        <v>0</v>
      </c>
      <c r="K131" s="171">
        <f t="array" ref="K131">IFERROR(INDEX(VBDhistory2!$U$8:$U$307,MATCH(VBDgames!$C131,VBDhistory2!$B$8:$B$307,0))+ROW()/10000000,0)</f>
        <v>0</v>
      </c>
      <c r="L131" s="171">
        <f t="array" ref="L131">IFERROR(INDEX(VBDhistory3!$U$8:$U$307,MATCH(VBDgames!$C131,VBDhistory3!$B$8:$B$307,0))+ROW()/10000000,0)</f>
        <v>0</v>
      </c>
      <c r="M131" s="171">
        <f t="array" ref="M131">IFERROR(INDEX(VBDhistory4!$U$8:$U$307,MATCH(VBDgames!$C131,VBDhistory4!$B$8:$B$307,0))+ROW()/10000000,0)</f>
        <v>0</v>
      </c>
      <c r="N131" s="171"/>
      <c r="O131" s="171" t="str">
        <f t="shared" ref="O131:R131" si="387">$D131&amp;"-"&amp;RANK(J131,J$4:J$150,0)</f>
        <v>QB-1</v>
      </c>
      <c r="P131" s="171" t="str">
        <f t="shared" si="387"/>
        <v>QB-1</v>
      </c>
      <c r="Q131" s="171" t="str">
        <f t="shared" si="387"/>
        <v>QB-1</v>
      </c>
      <c r="R131" s="171" t="str">
        <f t="shared" si="387"/>
        <v>QB-1</v>
      </c>
      <c r="T131" s="95" t="str">
        <f t="shared" si="190"/>
        <v>RB-64</v>
      </c>
      <c r="U131" s="3">
        <v>64.0</v>
      </c>
      <c r="V131" s="3" t="s">
        <v>17</v>
      </c>
      <c r="W131" s="95">
        <f t="shared" ref="W131:Y131" si="388">IFERROR(INDEX(E$151:E$475,MATCH($T131,P$151:P$475,0)),0)</f>
        <v>0</v>
      </c>
      <c r="X131" s="3">
        <f t="shared" si="388"/>
        <v>0</v>
      </c>
      <c r="Y131" s="3">
        <f t="shared" si="388"/>
        <v>0</v>
      </c>
      <c r="Z131" s="3"/>
      <c r="AA131" s="3">
        <f t="shared" si="192"/>
        <v>0</v>
      </c>
      <c r="AB131" s="88">
        <f t="shared" si="193"/>
        <v>16</v>
      </c>
      <c r="AC131" s="3"/>
      <c r="AD131" s="95">
        <f t="shared" ref="AD131:AG131" si="389">IFERROR(INDEX(J$151:J$475,MATCH($T131,O$151:O$475,0)),0)</f>
        <v>0</v>
      </c>
      <c r="AE131" s="3">
        <f t="shared" si="389"/>
        <v>0</v>
      </c>
      <c r="AF131" s="3">
        <f t="shared" si="389"/>
        <v>0</v>
      </c>
      <c r="AG131" s="3">
        <f t="shared" si="389"/>
        <v>0</v>
      </c>
      <c r="AH131" s="88">
        <f t="shared" si="195"/>
        <v>0.000131</v>
      </c>
      <c r="AI131" s="3"/>
      <c r="AJ131" s="224"/>
      <c r="AK131" s="3" t="str">
        <f t="shared" si="196"/>
        <v>#REF!</v>
      </c>
      <c r="AL131" s="3" t="str">
        <f t="shared" si="197"/>
        <v>#REF!</v>
      </c>
      <c r="AM131" s="88" t="str">
        <f t="shared" si="198"/>
        <v>#REF!</v>
      </c>
      <c r="AN131" s="3"/>
      <c r="AO131" s="224"/>
      <c r="AP131" s="3" t="str">
        <f t="shared" si="199"/>
        <v>#REF!</v>
      </c>
      <c r="AQ131" s="3" t="str">
        <f t="shared" si="200"/>
        <v>#REF!</v>
      </c>
      <c r="AR131" s="88" t="str">
        <f t="shared" si="201"/>
        <v>#REF!</v>
      </c>
      <c r="AS131" s="3"/>
      <c r="AT131" s="224"/>
      <c r="AU131" s="3">
        <f t="shared" si="202"/>
        <v>25</v>
      </c>
      <c r="AV131" s="3">
        <f t="shared" si="203"/>
        <v>40.33333333</v>
      </c>
      <c r="AW131" s="88">
        <f t="shared" si="39"/>
        <v>53.66666667</v>
      </c>
    </row>
    <row r="132" ht="15.75" customHeight="1">
      <c r="A132" s="24">
        <v>129.0</v>
      </c>
      <c r="D132" s="132" t="s">
        <v>75</v>
      </c>
      <c r="E132" s="132">
        <v>0.0</v>
      </c>
      <c r="F132" s="132">
        <v>0.0</v>
      </c>
      <c r="G132" s="132">
        <v>0.0</v>
      </c>
      <c r="H132" s="132">
        <v>0.0</v>
      </c>
      <c r="J132" s="171">
        <f t="array" ref="J132">IFERROR(INDEX(VBDhistory1!$U$8:$U$307,MATCH(VBDgames!$C132,VBDhistory1!$B$8:$B$307,0))+ROW()/10000000,0)</f>
        <v>0</v>
      </c>
      <c r="K132" s="171">
        <f t="array" ref="K132">IFERROR(INDEX(VBDhistory2!$U$8:$U$307,MATCH(VBDgames!$C132,VBDhistory2!$B$8:$B$307,0))+ROW()/10000000,0)</f>
        <v>0</v>
      </c>
      <c r="L132" s="171">
        <f t="array" ref="L132">IFERROR(INDEX(VBDhistory3!$U$8:$U$307,MATCH(VBDgames!$C132,VBDhistory3!$B$8:$B$307,0))+ROW()/10000000,0)</f>
        <v>0</v>
      </c>
      <c r="M132" s="171">
        <f t="array" ref="M132">IFERROR(INDEX(VBDhistory4!$U$8:$U$307,MATCH(VBDgames!$C132,VBDhistory4!$B$8:$B$307,0))+ROW()/10000000,0)</f>
        <v>0</v>
      </c>
      <c r="N132" s="171"/>
      <c r="O132" s="171" t="str">
        <f t="shared" ref="O132:R132" si="390">$D132&amp;"-"&amp;RANK(J132,J$4:J$150,0)</f>
        <v>QB-1</v>
      </c>
      <c r="P132" s="171" t="str">
        <f t="shared" si="390"/>
        <v>QB-1</v>
      </c>
      <c r="Q132" s="171" t="str">
        <f t="shared" si="390"/>
        <v>QB-1</v>
      </c>
      <c r="R132" s="171" t="str">
        <f t="shared" si="390"/>
        <v>QB-1</v>
      </c>
      <c r="T132" s="95" t="str">
        <f t="shared" si="190"/>
        <v>RB-65</v>
      </c>
      <c r="U132" s="3">
        <v>65.0</v>
      </c>
      <c r="V132" s="3" t="s">
        <v>17</v>
      </c>
      <c r="W132" s="95">
        <f t="shared" ref="W132:Y132" si="391">IFERROR(INDEX(E$151:E$475,MATCH($T132,P$151:P$475,0)),0)</f>
        <v>0</v>
      </c>
      <c r="X132" s="3">
        <f t="shared" si="391"/>
        <v>0</v>
      </c>
      <c r="Y132" s="3">
        <f t="shared" si="391"/>
        <v>0</v>
      </c>
      <c r="Z132" s="3"/>
      <c r="AA132" s="3">
        <f t="shared" si="192"/>
        <v>0</v>
      </c>
      <c r="AB132" s="88">
        <f t="shared" si="193"/>
        <v>16</v>
      </c>
      <c r="AC132" s="3"/>
      <c r="AD132" s="95">
        <f t="shared" ref="AD132:AG132" si="392">IFERROR(INDEX(J$151:J$475,MATCH($T132,O$151:O$475,0)),0)</f>
        <v>0</v>
      </c>
      <c r="AE132" s="3">
        <f t="shared" si="392"/>
        <v>0</v>
      </c>
      <c r="AF132" s="3">
        <f t="shared" si="392"/>
        <v>0</v>
      </c>
      <c r="AG132" s="3">
        <f t="shared" si="392"/>
        <v>0</v>
      </c>
      <c r="AH132" s="88">
        <f t="shared" si="195"/>
        <v>0.000132</v>
      </c>
      <c r="AI132" s="3"/>
      <c r="AJ132" s="224"/>
      <c r="AK132" s="3" t="str">
        <f t="shared" si="196"/>
        <v>#REF!</v>
      </c>
      <c r="AL132" s="3" t="str">
        <f t="shared" si="197"/>
        <v>#REF!</v>
      </c>
      <c r="AM132" s="88" t="str">
        <f t="shared" si="198"/>
        <v>#REF!</v>
      </c>
      <c r="AN132" s="3"/>
      <c r="AO132" s="224"/>
      <c r="AP132" s="3" t="str">
        <f t="shared" si="199"/>
        <v>#REF!</v>
      </c>
      <c r="AQ132" s="3" t="str">
        <f t="shared" si="200"/>
        <v>#REF!</v>
      </c>
      <c r="AR132" s="88" t="str">
        <f t="shared" si="201"/>
        <v>#REF!</v>
      </c>
      <c r="AS132" s="3"/>
      <c r="AT132" s="224"/>
      <c r="AU132" s="3">
        <f t="shared" si="202"/>
        <v>25</v>
      </c>
      <c r="AV132" s="3">
        <f t="shared" si="203"/>
        <v>40.33333333</v>
      </c>
      <c r="AW132" s="88">
        <f t="shared" si="39"/>
        <v>53.66666667</v>
      </c>
    </row>
    <row r="133" ht="15.75" customHeight="1">
      <c r="A133" s="24">
        <v>130.0</v>
      </c>
      <c r="D133" s="132" t="s">
        <v>75</v>
      </c>
      <c r="E133" s="132">
        <v>0.0</v>
      </c>
      <c r="F133" s="132">
        <v>0.0</v>
      </c>
      <c r="G133" s="132">
        <v>0.0</v>
      </c>
      <c r="H133" s="132">
        <v>0.0</v>
      </c>
      <c r="J133" s="171">
        <f t="array" ref="J133">IFERROR(INDEX(VBDhistory1!$U$8:$U$307,MATCH(VBDgames!$C133,VBDhistory1!$B$8:$B$307,0))+ROW()/10000000,0)</f>
        <v>0</v>
      </c>
      <c r="K133" s="171">
        <f t="array" ref="K133">IFERROR(INDEX(VBDhistory2!$U$8:$U$307,MATCH(VBDgames!$C133,VBDhistory2!$B$8:$B$307,0))+ROW()/10000000,0)</f>
        <v>0</v>
      </c>
      <c r="L133" s="171">
        <f t="array" ref="L133">IFERROR(INDEX(VBDhistory3!$U$8:$U$307,MATCH(VBDgames!$C133,VBDhistory3!$B$8:$B$307,0))+ROW()/10000000,0)</f>
        <v>0</v>
      </c>
      <c r="M133" s="171">
        <f t="array" ref="M133">IFERROR(INDEX(VBDhistory4!$U$8:$U$307,MATCH(VBDgames!$C133,VBDhistory4!$B$8:$B$307,0))+ROW()/10000000,0)</f>
        <v>0</v>
      </c>
      <c r="N133" s="171"/>
      <c r="O133" s="171" t="str">
        <f t="shared" ref="O133:R133" si="393">$D133&amp;"-"&amp;RANK(J133,J$4:J$150,0)</f>
        <v>QB-1</v>
      </c>
      <c r="P133" s="171" t="str">
        <f t="shared" si="393"/>
        <v>QB-1</v>
      </c>
      <c r="Q133" s="171" t="str">
        <f t="shared" si="393"/>
        <v>QB-1</v>
      </c>
      <c r="R133" s="171" t="str">
        <f t="shared" si="393"/>
        <v>QB-1</v>
      </c>
      <c r="T133" s="95" t="str">
        <f t="shared" si="190"/>
        <v>RB-66</v>
      </c>
      <c r="U133" s="3">
        <v>66.0</v>
      </c>
      <c r="V133" s="3" t="s">
        <v>17</v>
      </c>
      <c r="W133" s="95">
        <f t="shared" ref="W133:Y133" si="394">IFERROR(INDEX(E$151:E$475,MATCH($T133,P$151:P$475,0)),0)</f>
        <v>0</v>
      </c>
      <c r="X133" s="3">
        <f t="shared" si="394"/>
        <v>0</v>
      </c>
      <c r="Y133" s="3">
        <f t="shared" si="394"/>
        <v>0</v>
      </c>
      <c r="Z133" s="3"/>
      <c r="AA133" s="3">
        <f t="shared" si="192"/>
        <v>0</v>
      </c>
      <c r="AB133" s="88">
        <f t="shared" si="193"/>
        <v>16</v>
      </c>
      <c r="AC133" s="3"/>
      <c r="AD133" s="95">
        <f t="shared" ref="AD133:AG133" si="395">IFERROR(INDEX(J$151:J$475,MATCH($T133,O$151:O$475,0)),0)</f>
        <v>0</v>
      </c>
      <c r="AE133" s="3">
        <f t="shared" si="395"/>
        <v>0</v>
      </c>
      <c r="AF133" s="3">
        <f t="shared" si="395"/>
        <v>0</v>
      </c>
      <c r="AG133" s="3">
        <f t="shared" si="395"/>
        <v>0</v>
      </c>
      <c r="AH133" s="88">
        <f t="shared" si="195"/>
        <v>0.000133</v>
      </c>
      <c r="AI133" s="3"/>
      <c r="AJ133" s="224"/>
      <c r="AK133" s="3" t="str">
        <f t="shared" si="196"/>
        <v>#REF!</v>
      </c>
      <c r="AL133" s="3" t="str">
        <f t="shared" si="197"/>
        <v>#REF!</v>
      </c>
      <c r="AM133" s="88" t="str">
        <f t="shared" si="198"/>
        <v>#REF!</v>
      </c>
      <c r="AN133" s="3"/>
      <c r="AO133" s="224"/>
      <c r="AP133" s="3" t="str">
        <f t="shared" si="199"/>
        <v>#REF!</v>
      </c>
      <c r="AQ133" s="3" t="str">
        <f t="shared" si="200"/>
        <v>#REF!</v>
      </c>
      <c r="AR133" s="88" t="str">
        <f t="shared" si="201"/>
        <v>#REF!</v>
      </c>
      <c r="AS133" s="3"/>
      <c r="AT133" s="224"/>
      <c r="AU133" s="3">
        <f t="shared" si="202"/>
        <v>25</v>
      </c>
      <c r="AV133" s="3">
        <f t="shared" si="203"/>
        <v>40.33333333</v>
      </c>
      <c r="AW133" s="88">
        <f t="shared" si="39"/>
        <v>53.66666667</v>
      </c>
    </row>
    <row r="134" ht="15.75" customHeight="1">
      <c r="A134" s="24">
        <v>131.0</v>
      </c>
      <c r="D134" s="132" t="s">
        <v>75</v>
      </c>
      <c r="E134" s="132">
        <v>0.0</v>
      </c>
      <c r="F134" s="132">
        <v>0.0</v>
      </c>
      <c r="G134" s="132">
        <v>0.0</v>
      </c>
      <c r="H134" s="132">
        <v>0.0</v>
      </c>
      <c r="J134" s="171">
        <f t="array" ref="J134">IFERROR(INDEX(VBDhistory1!$U$8:$U$307,MATCH(VBDgames!$C134,VBDhistory1!$B$8:$B$307,0))+ROW()/10000000,0)</f>
        <v>0</v>
      </c>
      <c r="K134" s="171">
        <f t="array" ref="K134">IFERROR(INDEX(VBDhistory2!$U$8:$U$307,MATCH(VBDgames!$C134,VBDhistory2!$B$8:$B$307,0))+ROW()/10000000,0)</f>
        <v>0</v>
      </c>
      <c r="L134" s="171">
        <f t="array" ref="L134">IFERROR(INDEX(VBDhistory3!$U$8:$U$307,MATCH(VBDgames!$C134,VBDhistory3!$B$8:$B$307,0))+ROW()/10000000,0)</f>
        <v>0</v>
      </c>
      <c r="M134" s="171">
        <f t="array" ref="M134">IFERROR(INDEX(VBDhistory4!$U$8:$U$307,MATCH(VBDgames!$C134,VBDhistory4!$B$8:$B$307,0))+ROW()/10000000,0)</f>
        <v>0</v>
      </c>
      <c r="N134" s="171"/>
      <c r="O134" s="171" t="str">
        <f t="shared" ref="O134:R134" si="396">$D134&amp;"-"&amp;RANK(J134,J$4:J$150,0)</f>
        <v>QB-1</v>
      </c>
      <c r="P134" s="171" t="str">
        <f t="shared" si="396"/>
        <v>QB-1</v>
      </c>
      <c r="Q134" s="171" t="str">
        <f t="shared" si="396"/>
        <v>QB-1</v>
      </c>
      <c r="R134" s="171" t="str">
        <f t="shared" si="396"/>
        <v>QB-1</v>
      </c>
      <c r="T134" s="95" t="str">
        <f t="shared" si="190"/>
        <v>RB-67</v>
      </c>
      <c r="U134" s="3">
        <v>67.0</v>
      </c>
      <c r="V134" s="3" t="s">
        <v>17</v>
      </c>
      <c r="W134" s="95">
        <f t="shared" ref="W134:Y134" si="397">IFERROR(INDEX(E$151:E$475,MATCH($T134,P$151:P$475,0)),0)</f>
        <v>0</v>
      </c>
      <c r="X134" s="3">
        <f t="shared" si="397"/>
        <v>0</v>
      </c>
      <c r="Y134" s="3">
        <f t="shared" si="397"/>
        <v>0</v>
      </c>
      <c r="Z134" s="3"/>
      <c r="AA134" s="3">
        <f t="shared" si="192"/>
        <v>0</v>
      </c>
      <c r="AB134" s="88">
        <f t="shared" si="193"/>
        <v>16</v>
      </c>
      <c r="AC134" s="3"/>
      <c r="AD134" s="95">
        <f t="shared" ref="AD134:AG134" si="398">IFERROR(INDEX(J$151:J$475,MATCH($T134,O$151:O$475,0)),0)</f>
        <v>0</v>
      </c>
      <c r="AE134" s="3">
        <f t="shared" si="398"/>
        <v>0</v>
      </c>
      <c r="AF134" s="3">
        <f t="shared" si="398"/>
        <v>0</v>
      </c>
      <c r="AG134" s="3">
        <f t="shared" si="398"/>
        <v>0</v>
      </c>
      <c r="AH134" s="88">
        <f t="shared" si="195"/>
        <v>0.000134</v>
      </c>
      <c r="AI134" s="3"/>
      <c r="AJ134" s="224"/>
      <c r="AK134" s="3" t="str">
        <f t="shared" si="196"/>
        <v>#REF!</v>
      </c>
      <c r="AL134" s="3" t="str">
        <f t="shared" si="197"/>
        <v>#REF!</v>
      </c>
      <c r="AM134" s="88" t="str">
        <f t="shared" si="198"/>
        <v>#REF!</v>
      </c>
      <c r="AN134" s="3"/>
      <c r="AO134" s="224"/>
      <c r="AP134" s="3" t="str">
        <f t="shared" si="199"/>
        <v>#REF!</v>
      </c>
      <c r="AQ134" s="3" t="str">
        <f t="shared" si="200"/>
        <v>#REF!</v>
      </c>
      <c r="AR134" s="88" t="str">
        <f t="shared" si="201"/>
        <v>#REF!</v>
      </c>
      <c r="AS134" s="3"/>
      <c r="AT134" s="224"/>
      <c r="AU134" s="3">
        <f t="shared" si="202"/>
        <v>25</v>
      </c>
      <c r="AV134" s="3">
        <f t="shared" si="203"/>
        <v>40.33333333</v>
      </c>
      <c r="AW134" s="88">
        <f t="shared" si="39"/>
        <v>53.66666667</v>
      </c>
    </row>
    <row r="135" ht="15.75" customHeight="1">
      <c r="A135" s="24">
        <v>132.0</v>
      </c>
      <c r="D135" s="132" t="s">
        <v>75</v>
      </c>
      <c r="E135" s="132">
        <v>0.0</v>
      </c>
      <c r="F135" s="132">
        <v>0.0</v>
      </c>
      <c r="G135" s="132">
        <v>0.0</v>
      </c>
      <c r="H135" s="132">
        <v>0.0</v>
      </c>
      <c r="J135" s="171">
        <f t="array" ref="J135">IFERROR(INDEX(VBDhistory1!$U$8:$U$307,MATCH(VBDgames!$C135,VBDhistory1!$B$8:$B$307,0))+ROW()/10000000,0)</f>
        <v>0</v>
      </c>
      <c r="K135" s="171">
        <f t="array" ref="K135">IFERROR(INDEX(VBDhistory2!$U$8:$U$307,MATCH(VBDgames!$C135,VBDhistory2!$B$8:$B$307,0))+ROW()/10000000,0)</f>
        <v>0</v>
      </c>
      <c r="L135" s="171">
        <f t="array" ref="L135">IFERROR(INDEX(VBDhistory3!$U$8:$U$307,MATCH(VBDgames!$C135,VBDhistory3!$B$8:$B$307,0))+ROW()/10000000,0)</f>
        <v>0</v>
      </c>
      <c r="M135" s="171">
        <f t="array" ref="M135">IFERROR(INDEX(VBDhistory4!$U$8:$U$307,MATCH(VBDgames!$C135,VBDhistory4!$B$8:$B$307,0))+ROW()/10000000,0)</f>
        <v>0</v>
      </c>
      <c r="N135" s="171"/>
      <c r="O135" s="171" t="str">
        <f t="shared" ref="O135:R135" si="399">$D135&amp;"-"&amp;RANK(J135,J$4:J$150,0)</f>
        <v>QB-1</v>
      </c>
      <c r="P135" s="171" t="str">
        <f t="shared" si="399"/>
        <v>QB-1</v>
      </c>
      <c r="Q135" s="171" t="str">
        <f t="shared" si="399"/>
        <v>QB-1</v>
      </c>
      <c r="R135" s="171" t="str">
        <f t="shared" si="399"/>
        <v>QB-1</v>
      </c>
      <c r="T135" s="95" t="str">
        <f t="shared" si="190"/>
        <v>RB-68</v>
      </c>
      <c r="U135" s="3">
        <v>68.0</v>
      </c>
      <c r="V135" s="3" t="s">
        <v>17</v>
      </c>
      <c r="W135" s="95">
        <f t="shared" ref="W135:Y135" si="400">IFERROR(INDEX(E$151:E$475,MATCH($T135,P$151:P$475,0)),0)</f>
        <v>0</v>
      </c>
      <c r="X135" s="3">
        <f t="shared" si="400"/>
        <v>0</v>
      </c>
      <c r="Y135" s="3">
        <f t="shared" si="400"/>
        <v>0</v>
      </c>
      <c r="Z135" s="3"/>
      <c r="AA135" s="3">
        <f t="shared" si="192"/>
        <v>0</v>
      </c>
      <c r="AB135" s="88">
        <f t="shared" si="193"/>
        <v>16</v>
      </c>
      <c r="AC135" s="3"/>
      <c r="AD135" s="95">
        <f t="shared" ref="AD135:AG135" si="401">IFERROR(INDEX(J$151:J$475,MATCH($T135,O$151:O$475,0)),0)</f>
        <v>0</v>
      </c>
      <c r="AE135" s="3">
        <f t="shared" si="401"/>
        <v>0</v>
      </c>
      <c r="AF135" s="3">
        <f t="shared" si="401"/>
        <v>0</v>
      </c>
      <c r="AG135" s="3">
        <f t="shared" si="401"/>
        <v>0</v>
      </c>
      <c r="AH135" s="88">
        <f t="shared" si="195"/>
        <v>0.000135</v>
      </c>
      <c r="AI135" s="3"/>
      <c r="AJ135" s="224"/>
      <c r="AK135" s="3" t="str">
        <f t="shared" si="196"/>
        <v>#REF!</v>
      </c>
      <c r="AL135" s="3" t="str">
        <f t="shared" si="197"/>
        <v>#REF!</v>
      </c>
      <c r="AM135" s="88" t="str">
        <f t="shared" si="198"/>
        <v>#REF!</v>
      </c>
      <c r="AN135" s="3"/>
      <c r="AO135" s="224"/>
      <c r="AP135" s="3" t="str">
        <f t="shared" si="199"/>
        <v>#REF!</v>
      </c>
      <c r="AQ135" s="3" t="str">
        <f t="shared" si="200"/>
        <v>#REF!</v>
      </c>
      <c r="AR135" s="88" t="str">
        <f t="shared" si="201"/>
        <v>#REF!</v>
      </c>
      <c r="AS135" s="3"/>
      <c r="AT135" s="224"/>
      <c r="AU135" s="3">
        <f t="shared" si="202"/>
        <v>25</v>
      </c>
      <c r="AV135" s="3">
        <f t="shared" si="203"/>
        <v>40.33333333</v>
      </c>
      <c r="AW135" s="88">
        <f t="shared" si="39"/>
        <v>53.66666667</v>
      </c>
    </row>
    <row r="136" ht="15.75" customHeight="1">
      <c r="A136" s="24">
        <v>133.0</v>
      </c>
      <c r="D136" s="132" t="s">
        <v>75</v>
      </c>
      <c r="E136" s="132">
        <v>0.0</v>
      </c>
      <c r="F136" s="132">
        <v>0.0</v>
      </c>
      <c r="G136" s="132">
        <v>0.0</v>
      </c>
      <c r="H136" s="132">
        <v>0.0</v>
      </c>
      <c r="J136" s="171">
        <f t="array" ref="J136">IFERROR(INDEX(VBDhistory1!$U$8:$U$307,MATCH(VBDgames!$C136,VBDhistory1!$B$8:$B$307,0))+ROW()/10000000,0)</f>
        <v>0</v>
      </c>
      <c r="K136" s="171">
        <f t="array" ref="K136">IFERROR(INDEX(VBDhistory2!$U$8:$U$307,MATCH(VBDgames!$C136,VBDhistory2!$B$8:$B$307,0))+ROW()/10000000,0)</f>
        <v>0</v>
      </c>
      <c r="L136" s="171">
        <f t="array" ref="L136">IFERROR(INDEX(VBDhistory3!$U$8:$U$307,MATCH(VBDgames!$C136,VBDhistory3!$B$8:$B$307,0))+ROW()/10000000,0)</f>
        <v>0</v>
      </c>
      <c r="M136" s="171">
        <f t="array" ref="M136">IFERROR(INDEX(VBDhistory4!$U$8:$U$307,MATCH(VBDgames!$C136,VBDhistory4!$B$8:$B$307,0))+ROW()/10000000,0)</f>
        <v>0</v>
      </c>
      <c r="N136" s="171"/>
      <c r="O136" s="171" t="str">
        <f t="shared" ref="O136:R136" si="402">$D136&amp;"-"&amp;RANK(J136,J$4:J$150,0)</f>
        <v>QB-1</v>
      </c>
      <c r="P136" s="171" t="str">
        <f t="shared" si="402"/>
        <v>QB-1</v>
      </c>
      <c r="Q136" s="171" t="str">
        <f t="shared" si="402"/>
        <v>QB-1</v>
      </c>
      <c r="R136" s="171" t="str">
        <f t="shared" si="402"/>
        <v>QB-1</v>
      </c>
      <c r="T136" s="95" t="str">
        <f t="shared" si="190"/>
        <v>RB-69</v>
      </c>
      <c r="U136" s="3">
        <v>69.0</v>
      </c>
      <c r="V136" s="3" t="s">
        <v>17</v>
      </c>
      <c r="W136" s="95">
        <f t="shared" ref="W136:Y136" si="403">IFERROR(INDEX(E$151:E$475,MATCH($T136,P$151:P$475,0)),0)</f>
        <v>0</v>
      </c>
      <c r="X136" s="3">
        <f t="shared" si="403"/>
        <v>0</v>
      </c>
      <c r="Y136" s="3">
        <f t="shared" si="403"/>
        <v>0</v>
      </c>
      <c r="Z136" s="3"/>
      <c r="AA136" s="3">
        <f t="shared" si="192"/>
        <v>0</v>
      </c>
      <c r="AB136" s="88">
        <f t="shared" si="193"/>
        <v>16</v>
      </c>
      <c r="AC136" s="3"/>
      <c r="AD136" s="95">
        <f t="shared" ref="AD136:AG136" si="404">IFERROR(INDEX(J$151:J$475,MATCH($T136,O$151:O$475,0)),0)</f>
        <v>0</v>
      </c>
      <c r="AE136" s="3">
        <f t="shared" si="404"/>
        <v>0</v>
      </c>
      <c r="AF136" s="3">
        <f t="shared" si="404"/>
        <v>0</v>
      </c>
      <c r="AG136" s="3">
        <f t="shared" si="404"/>
        <v>0</v>
      </c>
      <c r="AH136" s="88">
        <f t="shared" si="195"/>
        <v>0.000136</v>
      </c>
      <c r="AI136" s="3"/>
      <c r="AJ136" s="224"/>
      <c r="AK136" s="3" t="str">
        <f t="shared" si="196"/>
        <v>#REF!</v>
      </c>
      <c r="AL136" s="3" t="str">
        <f t="shared" si="197"/>
        <v>#REF!</v>
      </c>
      <c r="AM136" s="88" t="str">
        <f t="shared" si="198"/>
        <v>#REF!</v>
      </c>
      <c r="AN136" s="3"/>
      <c r="AO136" s="224"/>
      <c r="AP136" s="3" t="str">
        <f t="shared" si="199"/>
        <v>#REF!</v>
      </c>
      <c r="AQ136" s="3" t="str">
        <f t="shared" si="200"/>
        <v>#REF!</v>
      </c>
      <c r="AR136" s="88" t="str">
        <f t="shared" si="201"/>
        <v>#REF!</v>
      </c>
      <c r="AS136" s="3"/>
      <c r="AT136" s="224"/>
      <c r="AU136" s="3">
        <f t="shared" si="202"/>
        <v>25</v>
      </c>
      <c r="AV136" s="3">
        <f t="shared" si="203"/>
        <v>40.33333333</v>
      </c>
      <c r="AW136" s="88">
        <f t="shared" si="39"/>
        <v>53.66666667</v>
      </c>
    </row>
    <row r="137" ht="15.75" customHeight="1">
      <c r="A137" s="24">
        <v>134.0</v>
      </c>
      <c r="D137" s="132" t="s">
        <v>75</v>
      </c>
      <c r="E137" s="132">
        <v>0.0</v>
      </c>
      <c r="F137" s="132">
        <v>0.0</v>
      </c>
      <c r="G137" s="132">
        <v>0.0</v>
      </c>
      <c r="H137" s="132">
        <v>0.0</v>
      </c>
      <c r="J137" s="171">
        <f t="array" ref="J137">IFERROR(INDEX(VBDhistory1!$U$8:$U$307,MATCH(VBDgames!$C137,VBDhistory1!$B$8:$B$307,0))+ROW()/10000000,0)</f>
        <v>0</v>
      </c>
      <c r="K137" s="171">
        <f t="array" ref="K137">IFERROR(INDEX(VBDhistory2!$U$8:$U$307,MATCH(VBDgames!$C137,VBDhistory2!$B$8:$B$307,0))+ROW()/10000000,0)</f>
        <v>0</v>
      </c>
      <c r="L137" s="171">
        <f t="array" ref="L137">IFERROR(INDEX(VBDhistory3!$U$8:$U$307,MATCH(VBDgames!$C137,VBDhistory3!$B$8:$B$307,0))+ROW()/10000000,0)</f>
        <v>0</v>
      </c>
      <c r="M137" s="171">
        <f t="array" ref="M137">IFERROR(INDEX(VBDhistory4!$U$8:$U$307,MATCH(VBDgames!$C137,VBDhistory4!$B$8:$B$307,0))+ROW()/10000000,0)</f>
        <v>0</v>
      </c>
      <c r="N137" s="171"/>
      <c r="O137" s="171" t="str">
        <f t="shared" ref="O137:R137" si="405">$D137&amp;"-"&amp;RANK(J137,J$4:J$150,0)</f>
        <v>QB-1</v>
      </c>
      <c r="P137" s="171" t="str">
        <f t="shared" si="405"/>
        <v>QB-1</v>
      </c>
      <c r="Q137" s="171" t="str">
        <f t="shared" si="405"/>
        <v>QB-1</v>
      </c>
      <c r="R137" s="171" t="str">
        <f t="shared" si="405"/>
        <v>QB-1</v>
      </c>
      <c r="T137" s="95" t="str">
        <f t="shared" si="190"/>
        <v>RB-70</v>
      </c>
      <c r="U137" s="3">
        <v>70.0</v>
      </c>
      <c r="V137" s="3" t="s">
        <v>17</v>
      </c>
      <c r="W137" s="95">
        <f t="shared" ref="W137:Y137" si="406">IFERROR(INDEX(E$151:E$475,MATCH($T137,P$151:P$475,0)),0)</f>
        <v>0</v>
      </c>
      <c r="X137" s="3">
        <f t="shared" si="406"/>
        <v>0</v>
      </c>
      <c r="Y137" s="3">
        <f t="shared" si="406"/>
        <v>0</v>
      </c>
      <c r="Z137" s="3"/>
      <c r="AA137" s="3">
        <f t="shared" si="192"/>
        <v>0</v>
      </c>
      <c r="AB137" s="88">
        <f t="shared" si="193"/>
        <v>16</v>
      </c>
      <c r="AC137" s="3"/>
      <c r="AD137" s="95">
        <f t="shared" ref="AD137:AG137" si="407">IFERROR(INDEX(J$151:J$475,MATCH($T137,O$151:O$475,0)),0)</f>
        <v>0</v>
      </c>
      <c r="AE137" s="3">
        <f t="shared" si="407"/>
        <v>0</v>
      </c>
      <c r="AF137" s="3">
        <f t="shared" si="407"/>
        <v>0</v>
      </c>
      <c r="AG137" s="3">
        <f t="shared" si="407"/>
        <v>0</v>
      </c>
      <c r="AH137" s="88">
        <f t="shared" si="195"/>
        <v>0.000137</v>
      </c>
      <c r="AI137" s="3"/>
      <c r="AJ137" s="224"/>
      <c r="AK137" s="3" t="str">
        <f t="shared" si="196"/>
        <v>#REF!</v>
      </c>
      <c r="AL137" s="3" t="str">
        <f t="shared" si="197"/>
        <v>#REF!</v>
      </c>
      <c r="AM137" s="88" t="str">
        <f t="shared" si="198"/>
        <v>#REF!</v>
      </c>
      <c r="AN137" s="3"/>
      <c r="AO137" s="224"/>
      <c r="AP137" s="3" t="str">
        <f t="shared" si="199"/>
        <v>#REF!</v>
      </c>
      <c r="AQ137" s="3" t="str">
        <f t="shared" si="200"/>
        <v>#REF!</v>
      </c>
      <c r="AR137" s="88" t="str">
        <f t="shared" si="201"/>
        <v>#REF!</v>
      </c>
      <c r="AS137" s="3"/>
      <c r="AT137" s="224"/>
      <c r="AU137" s="3">
        <f t="shared" si="202"/>
        <v>25</v>
      </c>
      <c r="AV137" s="3">
        <f t="shared" si="203"/>
        <v>40.33333333</v>
      </c>
      <c r="AW137" s="88">
        <f t="shared" si="39"/>
        <v>53.66666667</v>
      </c>
    </row>
    <row r="138" ht="15.75" customHeight="1">
      <c r="A138" s="24">
        <v>135.0</v>
      </c>
      <c r="D138" s="132" t="s">
        <v>75</v>
      </c>
      <c r="E138" s="132">
        <v>0.0</v>
      </c>
      <c r="F138" s="132">
        <v>0.0</v>
      </c>
      <c r="G138" s="132">
        <v>0.0</v>
      </c>
      <c r="H138" s="132">
        <v>0.0</v>
      </c>
      <c r="J138" s="171">
        <f t="array" ref="J138">IFERROR(INDEX(VBDhistory1!$U$8:$U$307,MATCH(VBDgames!$C138,VBDhistory1!$B$8:$B$307,0))+ROW()/10000000,0)</f>
        <v>0</v>
      </c>
      <c r="K138" s="171">
        <f t="array" ref="K138">IFERROR(INDEX(VBDhistory2!$U$8:$U$307,MATCH(VBDgames!$C138,VBDhistory2!$B$8:$B$307,0))+ROW()/10000000,0)</f>
        <v>0</v>
      </c>
      <c r="L138" s="171">
        <f t="array" ref="L138">IFERROR(INDEX(VBDhistory3!$U$8:$U$307,MATCH(VBDgames!$C138,VBDhistory3!$B$8:$B$307,0))+ROW()/10000000,0)</f>
        <v>0</v>
      </c>
      <c r="M138" s="171">
        <f t="array" ref="M138">IFERROR(INDEX(VBDhistory4!$U$8:$U$307,MATCH(VBDgames!$C138,VBDhistory4!$B$8:$B$307,0))+ROW()/10000000,0)</f>
        <v>0</v>
      </c>
      <c r="N138" s="171"/>
      <c r="O138" s="171" t="str">
        <f t="shared" ref="O138:R138" si="408">$D138&amp;"-"&amp;RANK(J138,J$4:J$150,0)</f>
        <v>QB-1</v>
      </c>
      <c r="P138" s="171" t="str">
        <f t="shared" si="408"/>
        <v>QB-1</v>
      </c>
      <c r="Q138" s="171" t="str">
        <f t="shared" si="408"/>
        <v>QB-1</v>
      </c>
      <c r="R138" s="171" t="str">
        <f t="shared" si="408"/>
        <v>QB-1</v>
      </c>
      <c r="T138" s="95" t="str">
        <f t="shared" si="190"/>
        <v>RB-71</v>
      </c>
      <c r="U138" s="3">
        <v>71.0</v>
      </c>
      <c r="V138" s="3" t="s">
        <v>17</v>
      </c>
      <c r="W138" s="95">
        <f t="shared" ref="W138:Y138" si="409">IFERROR(INDEX(E$151:E$475,MATCH($T138,P$151:P$475,0)),0)</f>
        <v>0</v>
      </c>
      <c r="X138" s="3">
        <f t="shared" si="409"/>
        <v>0</v>
      </c>
      <c r="Y138" s="3">
        <f t="shared" si="409"/>
        <v>0</v>
      </c>
      <c r="Z138" s="3"/>
      <c r="AA138" s="3">
        <f t="shared" si="192"/>
        <v>0</v>
      </c>
      <c r="AB138" s="88">
        <f t="shared" si="193"/>
        <v>16</v>
      </c>
      <c r="AC138" s="3"/>
      <c r="AD138" s="95">
        <f t="shared" ref="AD138:AG138" si="410">IFERROR(INDEX(J$151:J$475,MATCH($T138,O$151:O$475,0)),0)</f>
        <v>0</v>
      </c>
      <c r="AE138" s="3">
        <f t="shared" si="410"/>
        <v>0</v>
      </c>
      <c r="AF138" s="3">
        <f t="shared" si="410"/>
        <v>0</v>
      </c>
      <c r="AG138" s="3">
        <f t="shared" si="410"/>
        <v>0</v>
      </c>
      <c r="AH138" s="88">
        <f t="shared" si="195"/>
        <v>0.000138</v>
      </c>
      <c r="AI138" s="3"/>
      <c r="AJ138" s="224"/>
      <c r="AK138" s="3" t="str">
        <f t="shared" si="196"/>
        <v>#REF!</v>
      </c>
      <c r="AL138" s="3" t="str">
        <f t="shared" si="197"/>
        <v>#REF!</v>
      </c>
      <c r="AM138" s="88" t="str">
        <f t="shared" si="198"/>
        <v>#REF!</v>
      </c>
      <c r="AN138" s="3"/>
      <c r="AO138" s="224"/>
      <c r="AP138" s="3" t="str">
        <f t="shared" si="199"/>
        <v>#REF!</v>
      </c>
      <c r="AQ138" s="3" t="str">
        <f t="shared" si="200"/>
        <v>#REF!</v>
      </c>
      <c r="AR138" s="88" t="str">
        <f t="shared" si="201"/>
        <v>#REF!</v>
      </c>
      <c r="AS138" s="3"/>
      <c r="AT138" s="224"/>
      <c r="AU138" s="3">
        <f t="shared" si="202"/>
        <v>25</v>
      </c>
      <c r="AV138" s="3">
        <f t="shared" si="203"/>
        <v>40.33333333</v>
      </c>
      <c r="AW138" s="88">
        <f t="shared" si="39"/>
        <v>53.66666667</v>
      </c>
    </row>
    <row r="139" ht="15.75" customHeight="1">
      <c r="A139" s="24">
        <v>136.0</v>
      </c>
      <c r="D139" s="132" t="s">
        <v>75</v>
      </c>
      <c r="E139" s="132">
        <v>0.0</v>
      </c>
      <c r="F139" s="132">
        <v>0.0</v>
      </c>
      <c r="G139" s="132">
        <v>0.0</v>
      </c>
      <c r="H139" s="132">
        <v>0.0</v>
      </c>
      <c r="J139" s="171">
        <f t="array" ref="J139">IFERROR(INDEX(VBDhistory1!$U$8:$U$307,MATCH(VBDgames!$C139,VBDhistory1!$B$8:$B$307,0))+ROW()/10000000,0)</f>
        <v>0</v>
      </c>
      <c r="K139" s="171">
        <f t="array" ref="K139">IFERROR(INDEX(VBDhistory2!$U$8:$U$307,MATCH(VBDgames!$C139,VBDhistory2!$B$8:$B$307,0))+ROW()/10000000,0)</f>
        <v>0</v>
      </c>
      <c r="L139" s="171">
        <f t="array" ref="L139">IFERROR(INDEX(VBDhistory3!$U$8:$U$307,MATCH(VBDgames!$C139,VBDhistory3!$B$8:$B$307,0))+ROW()/10000000,0)</f>
        <v>0</v>
      </c>
      <c r="M139" s="171">
        <f t="array" ref="M139">IFERROR(INDEX(VBDhistory4!$U$8:$U$307,MATCH(VBDgames!$C139,VBDhistory4!$B$8:$B$307,0))+ROW()/10000000,0)</f>
        <v>0</v>
      </c>
      <c r="N139" s="171"/>
      <c r="O139" s="171" t="str">
        <f t="shared" ref="O139:R139" si="411">$D139&amp;"-"&amp;RANK(J139,J$4:J$150,0)</f>
        <v>QB-1</v>
      </c>
      <c r="P139" s="171" t="str">
        <f t="shared" si="411"/>
        <v>QB-1</v>
      </c>
      <c r="Q139" s="171" t="str">
        <f t="shared" si="411"/>
        <v>QB-1</v>
      </c>
      <c r="R139" s="171" t="str">
        <f t="shared" si="411"/>
        <v>QB-1</v>
      </c>
      <c r="T139" s="95" t="str">
        <f t="shared" si="190"/>
        <v>RB-72</v>
      </c>
      <c r="U139" s="3">
        <v>72.0</v>
      </c>
      <c r="V139" s="3" t="s">
        <v>17</v>
      </c>
      <c r="W139" s="95">
        <f t="shared" ref="W139:Y139" si="412">IFERROR(INDEX(E$151:E$475,MATCH($T139,P$151:P$475,0)),0)</f>
        <v>0</v>
      </c>
      <c r="X139" s="3">
        <f t="shared" si="412"/>
        <v>0</v>
      </c>
      <c r="Y139" s="3">
        <f t="shared" si="412"/>
        <v>0</v>
      </c>
      <c r="Z139" s="3"/>
      <c r="AA139" s="3">
        <f t="shared" si="192"/>
        <v>0</v>
      </c>
      <c r="AB139" s="88">
        <f t="shared" si="193"/>
        <v>16</v>
      </c>
      <c r="AC139" s="3"/>
      <c r="AD139" s="95">
        <f t="shared" ref="AD139:AG139" si="413">IFERROR(INDEX(J$151:J$475,MATCH($T139,O$151:O$475,0)),0)</f>
        <v>0</v>
      </c>
      <c r="AE139" s="3">
        <f t="shared" si="413"/>
        <v>0</v>
      </c>
      <c r="AF139" s="3">
        <f t="shared" si="413"/>
        <v>0</v>
      </c>
      <c r="AG139" s="3">
        <f t="shared" si="413"/>
        <v>0</v>
      </c>
      <c r="AH139" s="88">
        <f t="shared" si="195"/>
        <v>0.000139</v>
      </c>
      <c r="AI139" s="3"/>
      <c r="AJ139" s="224"/>
      <c r="AK139" s="3" t="str">
        <f t="shared" si="196"/>
        <v>#REF!</v>
      </c>
      <c r="AL139" s="3" t="str">
        <f t="shared" si="197"/>
        <v>#REF!</v>
      </c>
      <c r="AM139" s="88" t="str">
        <f t="shared" si="198"/>
        <v>#REF!</v>
      </c>
      <c r="AN139" s="3"/>
      <c r="AO139" s="224"/>
      <c r="AP139" s="3" t="str">
        <f t="shared" si="199"/>
        <v>#REF!</v>
      </c>
      <c r="AQ139" s="3" t="str">
        <f t="shared" si="200"/>
        <v>#REF!</v>
      </c>
      <c r="AR139" s="88" t="str">
        <f t="shared" si="201"/>
        <v>#REF!</v>
      </c>
      <c r="AS139" s="3"/>
      <c r="AT139" s="224"/>
      <c r="AU139" s="3">
        <f t="shared" si="202"/>
        <v>25</v>
      </c>
      <c r="AV139" s="3">
        <f t="shared" si="203"/>
        <v>40.33333333</v>
      </c>
      <c r="AW139" s="88">
        <f t="shared" si="39"/>
        <v>53.66666667</v>
      </c>
    </row>
    <row r="140" ht="15.75" customHeight="1">
      <c r="A140" s="24">
        <v>137.0</v>
      </c>
      <c r="D140" s="132" t="s">
        <v>75</v>
      </c>
      <c r="E140" s="132">
        <v>0.0</v>
      </c>
      <c r="F140" s="132">
        <v>0.0</v>
      </c>
      <c r="G140" s="132">
        <v>0.0</v>
      </c>
      <c r="H140" s="132">
        <v>0.0</v>
      </c>
      <c r="J140" s="171">
        <f t="array" ref="J140">IFERROR(INDEX(VBDhistory1!$U$8:$U$307,MATCH(VBDgames!$C140,VBDhistory1!$B$8:$B$307,0))+ROW()/10000000,0)</f>
        <v>0</v>
      </c>
      <c r="K140" s="171">
        <f t="array" ref="K140">IFERROR(INDEX(VBDhistory2!$U$8:$U$307,MATCH(VBDgames!$C140,VBDhistory2!$B$8:$B$307,0))+ROW()/10000000,0)</f>
        <v>0</v>
      </c>
      <c r="L140" s="171">
        <f t="array" ref="L140">IFERROR(INDEX(VBDhistory3!$U$8:$U$307,MATCH(VBDgames!$C140,VBDhistory3!$B$8:$B$307,0))+ROW()/10000000,0)</f>
        <v>0</v>
      </c>
      <c r="M140" s="171">
        <f t="array" ref="M140">IFERROR(INDEX(VBDhistory4!$U$8:$U$307,MATCH(VBDgames!$C140,VBDhistory4!$B$8:$B$307,0))+ROW()/10000000,0)</f>
        <v>0</v>
      </c>
      <c r="N140" s="171"/>
      <c r="O140" s="171" t="str">
        <f t="shared" ref="O140:R140" si="414">$D140&amp;"-"&amp;RANK(J140,J$4:J$150,0)</f>
        <v>QB-1</v>
      </c>
      <c r="P140" s="171" t="str">
        <f t="shared" si="414"/>
        <v>QB-1</v>
      </c>
      <c r="Q140" s="171" t="str">
        <f t="shared" si="414"/>
        <v>QB-1</v>
      </c>
      <c r="R140" s="171" t="str">
        <f t="shared" si="414"/>
        <v>QB-1</v>
      </c>
      <c r="T140" s="95" t="str">
        <f t="shared" si="190"/>
        <v>RB-73</v>
      </c>
      <c r="U140" s="3">
        <v>73.0</v>
      </c>
      <c r="V140" s="3" t="s">
        <v>17</v>
      </c>
      <c r="W140" s="95">
        <f t="shared" ref="W140:Y140" si="415">IFERROR(INDEX(E$151:E$475,MATCH($T140,P$151:P$475,0)),0)</f>
        <v>0</v>
      </c>
      <c r="X140" s="3">
        <f t="shared" si="415"/>
        <v>0</v>
      </c>
      <c r="Y140" s="3">
        <f t="shared" si="415"/>
        <v>0</v>
      </c>
      <c r="Z140" s="3"/>
      <c r="AA140" s="3">
        <f t="shared" si="192"/>
        <v>0</v>
      </c>
      <c r="AB140" s="88">
        <f t="shared" si="193"/>
        <v>16</v>
      </c>
      <c r="AC140" s="3"/>
      <c r="AD140" s="95">
        <f t="shared" ref="AD140:AG140" si="416">IFERROR(INDEX(J$151:J$475,MATCH($T140,O$151:O$475,0)),0)</f>
        <v>0</v>
      </c>
      <c r="AE140" s="3">
        <f t="shared" si="416"/>
        <v>0</v>
      </c>
      <c r="AF140" s="3">
        <f t="shared" si="416"/>
        <v>0</v>
      </c>
      <c r="AG140" s="3">
        <f t="shared" si="416"/>
        <v>0</v>
      </c>
      <c r="AH140" s="88">
        <f t="shared" si="195"/>
        <v>0.00014</v>
      </c>
      <c r="AI140" s="3"/>
      <c r="AJ140" s="224"/>
      <c r="AK140" s="3" t="str">
        <f t="shared" si="196"/>
        <v>#REF!</v>
      </c>
      <c r="AL140" s="3" t="str">
        <f t="shared" si="197"/>
        <v>#REF!</v>
      </c>
      <c r="AM140" s="88" t="str">
        <f t="shared" si="198"/>
        <v>#REF!</v>
      </c>
      <c r="AN140" s="3"/>
      <c r="AO140" s="224"/>
      <c r="AP140" s="3" t="str">
        <f t="shared" si="199"/>
        <v>#REF!</v>
      </c>
      <c r="AQ140" s="3" t="str">
        <f t="shared" si="200"/>
        <v>#REF!</v>
      </c>
      <c r="AR140" s="88" t="str">
        <f t="shared" si="201"/>
        <v>#REF!</v>
      </c>
      <c r="AS140" s="3"/>
      <c r="AT140" s="224"/>
      <c r="AU140" s="3">
        <f t="shared" si="202"/>
        <v>25</v>
      </c>
      <c r="AV140" s="3">
        <f t="shared" si="203"/>
        <v>40.33333333</v>
      </c>
      <c r="AW140" s="88">
        <f t="shared" si="39"/>
        <v>53.66666667</v>
      </c>
    </row>
    <row r="141" ht="15.75" customHeight="1">
      <c r="A141" s="24">
        <v>138.0</v>
      </c>
      <c r="D141" s="132" t="s">
        <v>75</v>
      </c>
      <c r="E141" s="132">
        <v>0.0</v>
      </c>
      <c r="F141" s="132">
        <v>0.0</v>
      </c>
      <c r="G141" s="132">
        <v>0.0</v>
      </c>
      <c r="H141" s="132">
        <v>0.0</v>
      </c>
      <c r="J141" s="171">
        <f t="array" ref="J141">IFERROR(INDEX(VBDhistory1!$U$8:$U$307,MATCH(VBDgames!$C141,VBDhistory1!$B$8:$B$307,0))+ROW()/10000000,0)</f>
        <v>0</v>
      </c>
      <c r="K141" s="171">
        <f t="array" ref="K141">IFERROR(INDEX(VBDhistory2!$U$8:$U$307,MATCH(VBDgames!$C141,VBDhistory2!$B$8:$B$307,0))+ROW()/10000000,0)</f>
        <v>0</v>
      </c>
      <c r="L141" s="171">
        <f t="array" ref="L141">IFERROR(INDEX(VBDhistory3!$U$8:$U$307,MATCH(VBDgames!$C141,VBDhistory3!$B$8:$B$307,0))+ROW()/10000000,0)</f>
        <v>0</v>
      </c>
      <c r="M141" s="171">
        <f t="array" ref="M141">IFERROR(INDEX(VBDhistory4!$U$8:$U$307,MATCH(VBDgames!$C141,VBDhistory4!$B$8:$B$307,0))+ROW()/10000000,0)</f>
        <v>0</v>
      </c>
      <c r="N141" s="171"/>
      <c r="O141" s="171" t="str">
        <f t="shared" ref="O141:R141" si="417">$D141&amp;"-"&amp;RANK(J141,J$4:J$150,0)</f>
        <v>QB-1</v>
      </c>
      <c r="P141" s="171" t="str">
        <f t="shared" si="417"/>
        <v>QB-1</v>
      </c>
      <c r="Q141" s="171" t="str">
        <f t="shared" si="417"/>
        <v>QB-1</v>
      </c>
      <c r="R141" s="171" t="str">
        <f t="shared" si="417"/>
        <v>QB-1</v>
      </c>
      <c r="T141" s="95" t="str">
        <f t="shared" si="190"/>
        <v>RB-74</v>
      </c>
      <c r="U141" s="3">
        <v>74.0</v>
      </c>
      <c r="V141" s="3" t="s">
        <v>17</v>
      </c>
      <c r="W141" s="95">
        <f t="shared" ref="W141:Y141" si="418">IFERROR(INDEX(E$151:E$475,MATCH($T141,P$151:P$475,0)),0)</f>
        <v>0</v>
      </c>
      <c r="X141" s="3">
        <f t="shared" si="418"/>
        <v>0</v>
      </c>
      <c r="Y141" s="3">
        <f t="shared" si="418"/>
        <v>0</v>
      </c>
      <c r="Z141" s="3"/>
      <c r="AA141" s="3">
        <f t="shared" si="192"/>
        <v>0</v>
      </c>
      <c r="AB141" s="88">
        <f t="shared" si="193"/>
        <v>16</v>
      </c>
      <c r="AC141" s="3"/>
      <c r="AD141" s="95">
        <f t="shared" ref="AD141:AG141" si="419">IFERROR(INDEX(J$151:J$475,MATCH($T141,O$151:O$475,0)),0)</f>
        <v>0</v>
      </c>
      <c r="AE141" s="3">
        <f t="shared" si="419"/>
        <v>0</v>
      </c>
      <c r="AF141" s="3">
        <f t="shared" si="419"/>
        <v>0</v>
      </c>
      <c r="AG141" s="3">
        <f t="shared" si="419"/>
        <v>0</v>
      </c>
      <c r="AH141" s="88">
        <f t="shared" si="195"/>
        <v>0.000141</v>
      </c>
      <c r="AI141" s="3"/>
      <c r="AJ141" s="224"/>
      <c r="AK141" s="3" t="str">
        <f t="shared" si="196"/>
        <v>#REF!</v>
      </c>
      <c r="AL141" s="3" t="str">
        <f t="shared" si="197"/>
        <v>#REF!</v>
      </c>
      <c r="AM141" s="88" t="str">
        <f t="shared" si="198"/>
        <v>#REF!</v>
      </c>
      <c r="AN141" s="3"/>
      <c r="AO141" s="224"/>
      <c r="AP141" s="3" t="str">
        <f t="shared" si="199"/>
        <v>#REF!</v>
      </c>
      <c r="AQ141" s="3" t="str">
        <f t="shared" si="200"/>
        <v>#REF!</v>
      </c>
      <c r="AR141" s="88" t="str">
        <f t="shared" si="201"/>
        <v>#REF!</v>
      </c>
      <c r="AS141" s="3"/>
      <c r="AT141" s="224"/>
      <c r="AU141" s="3">
        <f t="shared" si="202"/>
        <v>25</v>
      </c>
      <c r="AV141" s="3">
        <f t="shared" si="203"/>
        <v>40.33333333</v>
      </c>
      <c r="AW141" s="88">
        <f t="shared" si="39"/>
        <v>53.66666667</v>
      </c>
    </row>
    <row r="142" ht="15.75" customHeight="1">
      <c r="A142" s="24">
        <v>139.0</v>
      </c>
      <c r="D142" s="132" t="s">
        <v>75</v>
      </c>
      <c r="E142" s="132">
        <v>0.0</v>
      </c>
      <c r="F142" s="132">
        <v>0.0</v>
      </c>
      <c r="G142" s="132">
        <v>0.0</v>
      </c>
      <c r="H142" s="132">
        <v>0.0</v>
      </c>
      <c r="J142" s="171">
        <f t="array" ref="J142">IFERROR(INDEX(VBDhistory1!$U$8:$U$307,MATCH(VBDgames!$C142,VBDhistory1!$B$8:$B$307,0))+ROW()/10000000,0)</f>
        <v>0</v>
      </c>
      <c r="K142" s="171">
        <f t="array" ref="K142">IFERROR(INDEX(VBDhistory2!$U$8:$U$307,MATCH(VBDgames!$C142,VBDhistory2!$B$8:$B$307,0))+ROW()/10000000,0)</f>
        <v>0</v>
      </c>
      <c r="L142" s="171">
        <f t="array" ref="L142">IFERROR(INDEX(VBDhistory3!$U$8:$U$307,MATCH(VBDgames!$C142,VBDhistory3!$B$8:$B$307,0))+ROW()/10000000,0)</f>
        <v>0</v>
      </c>
      <c r="M142" s="171">
        <f t="array" ref="M142">IFERROR(INDEX(VBDhistory4!$U$8:$U$307,MATCH(VBDgames!$C142,VBDhistory4!$B$8:$B$307,0))+ROW()/10000000,0)</f>
        <v>0</v>
      </c>
      <c r="N142" s="171"/>
      <c r="O142" s="171" t="str">
        <f t="shared" ref="O142:R142" si="420">$D142&amp;"-"&amp;RANK(J142,J$4:J$150,0)</f>
        <v>QB-1</v>
      </c>
      <c r="P142" s="171" t="str">
        <f t="shared" si="420"/>
        <v>QB-1</v>
      </c>
      <c r="Q142" s="171" t="str">
        <f t="shared" si="420"/>
        <v>QB-1</v>
      </c>
      <c r="R142" s="171" t="str">
        <f t="shared" si="420"/>
        <v>QB-1</v>
      </c>
      <c r="T142" s="95" t="str">
        <f t="shared" si="190"/>
        <v>RB-75</v>
      </c>
      <c r="U142" s="3">
        <v>75.0</v>
      </c>
      <c r="V142" s="3" t="s">
        <v>17</v>
      </c>
      <c r="W142" s="95">
        <f t="shared" ref="W142:Y142" si="421">IFERROR(INDEX(E$151:E$475,MATCH($T142,P$151:P$475,0)),0)</f>
        <v>0</v>
      </c>
      <c r="X142" s="3">
        <f t="shared" si="421"/>
        <v>0</v>
      </c>
      <c r="Y142" s="3">
        <f t="shared" si="421"/>
        <v>0</v>
      </c>
      <c r="Z142" s="3"/>
      <c r="AA142" s="3">
        <f t="shared" si="192"/>
        <v>0</v>
      </c>
      <c r="AB142" s="88">
        <f t="shared" si="193"/>
        <v>16</v>
      </c>
      <c r="AC142" s="3"/>
      <c r="AD142" s="95">
        <f t="shared" ref="AD142:AG142" si="422">IFERROR(INDEX(J$151:J$475,MATCH($T142,O$151:O$475,0)),0)</f>
        <v>0</v>
      </c>
      <c r="AE142" s="3">
        <f t="shared" si="422"/>
        <v>0</v>
      </c>
      <c r="AF142" s="3">
        <f t="shared" si="422"/>
        <v>0</v>
      </c>
      <c r="AG142" s="3">
        <f t="shared" si="422"/>
        <v>0</v>
      </c>
      <c r="AH142" s="88">
        <f t="shared" si="195"/>
        <v>0.000142</v>
      </c>
      <c r="AI142" s="3"/>
      <c r="AJ142" s="224"/>
      <c r="AK142" s="3" t="str">
        <f t="shared" si="196"/>
        <v>#REF!</v>
      </c>
      <c r="AL142" s="3" t="str">
        <f t="shared" si="197"/>
        <v>#REF!</v>
      </c>
      <c r="AM142" s="88" t="str">
        <f t="shared" si="198"/>
        <v>#REF!</v>
      </c>
      <c r="AN142" s="3"/>
      <c r="AO142" s="224"/>
      <c r="AP142" s="3" t="str">
        <f t="shared" si="199"/>
        <v>#REF!</v>
      </c>
      <c r="AQ142" s="3" t="str">
        <f t="shared" si="200"/>
        <v>#REF!</v>
      </c>
      <c r="AR142" s="88" t="str">
        <f t="shared" si="201"/>
        <v>#REF!</v>
      </c>
      <c r="AS142" s="3"/>
      <c r="AT142" s="224"/>
      <c r="AU142" s="3">
        <f t="shared" si="202"/>
        <v>25</v>
      </c>
      <c r="AV142" s="3">
        <f t="shared" si="203"/>
        <v>40.33333333</v>
      </c>
      <c r="AW142" s="88">
        <f t="shared" si="39"/>
        <v>53.66666667</v>
      </c>
    </row>
    <row r="143" ht="15.75" customHeight="1">
      <c r="A143" s="24">
        <v>140.0</v>
      </c>
      <c r="D143" s="132" t="s">
        <v>75</v>
      </c>
      <c r="E143" s="132">
        <v>0.0</v>
      </c>
      <c r="F143" s="132">
        <v>0.0</v>
      </c>
      <c r="G143" s="132">
        <v>0.0</v>
      </c>
      <c r="H143" s="132">
        <v>0.0</v>
      </c>
      <c r="J143" s="171">
        <f t="array" ref="J143">IFERROR(INDEX(VBDhistory1!$U$8:$U$307,MATCH(VBDgames!$C143,VBDhistory1!$B$8:$B$307,0))+ROW()/10000000,0)</f>
        <v>0</v>
      </c>
      <c r="K143" s="171">
        <f t="array" ref="K143">IFERROR(INDEX(VBDhistory2!$U$8:$U$307,MATCH(VBDgames!$C143,VBDhistory2!$B$8:$B$307,0))+ROW()/10000000,0)</f>
        <v>0</v>
      </c>
      <c r="L143" s="171">
        <f t="array" ref="L143">IFERROR(INDEX(VBDhistory3!$U$8:$U$307,MATCH(VBDgames!$C143,VBDhistory3!$B$8:$B$307,0))+ROW()/10000000,0)</f>
        <v>0</v>
      </c>
      <c r="M143" s="171">
        <f t="array" ref="M143">IFERROR(INDEX(VBDhistory4!$U$8:$U$307,MATCH(VBDgames!$C143,VBDhistory4!$B$8:$B$307,0))+ROW()/10000000,0)</f>
        <v>0</v>
      </c>
      <c r="N143" s="171"/>
      <c r="O143" s="171" t="str">
        <f t="shared" ref="O143:R143" si="423">$D143&amp;"-"&amp;RANK(J143,J$4:J$150,0)</f>
        <v>QB-1</v>
      </c>
      <c r="P143" s="171" t="str">
        <f t="shared" si="423"/>
        <v>QB-1</v>
      </c>
      <c r="Q143" s="171" t="str">
        <f t="shared" si="423"/>
        <v>QB-1</v>
      </c>
      <c r="R143" s="171" t="str">
        <f t="shared" si="423"/>
        <v>QB-1</v>
      </c>
      <c r="T143" s="95" t="str">
        <f t="shared" si="190"/>
        <v>RB-76</v>
      </c>
      <c r="U143" s="3">
        <v>76.0</v>
      </c>
      <c r="V143" s="3" t="s">
        <v>17</v>
      </c>
      <c r="W143" s="95">
        <f t="shared" ref="W143:Y143" si="424">IFERROR(INDEX(E$151:E$475,MATCH($T143,P$151:P$475,0)),0)</f>
        <v>0</v>
      </c>
      <c r="X143" s="3">
        <f t="shared" si="424"/>
        <v>0</v>
      </c>
      <c r="Y143" s="3">
        <f t="shared" si="424"/>
        <v>0</v>
      </c>
      <c r="Z143" s="3"/>
      <c r="AA143" s="3">
        <f t="shared" si="192"/>
        <v>0</v>
      </c>
      <c r="AB143" s="88">
        <f t="shared" si="193"/>
        <v>16</v>
      </c>
      <c r="AC143" s="3"/>
      <c r="AD143" s="95">
        <f t="shared" ref="AD143:AG143" si="425">IFERROR(INDEX(J$151:J$475,MATCH($T143,O$151:O$475,0)),0)</f>
        <v>0</v>
      </c>
      <c r="AE143" s="3">
        <f t="shared" si="425"/>
        <v>0</v>
      </c>
      <c r="AF143" s="3">
        <f t="shared" si="425"/>
        <v>0</v>
      </c>
      <c r="AG143" s="3">
        <f t="shared" si="425"/>
        <v>0</v>
      </c>
      <c r="AH143" s="88">
        <f t="shared" si="195"/>
        <v>0.000143</v>
      </c>
      <c r="AI143" s="3"/>
      <c r="AJ143" s="224"/>
      <c r="AK143" s="3" t="str">
        <f t="shared" si="196"/>
        <v>#REF!</v>
      </c>
      <c r="AL143" s="3" t="str">
        <f t="shared" si="197"/>
        <v>#REF!</v>
      </c>
      <c r="AM143" s="88" t="str">
        <f t="shared" si="198"/>
        <v>#REF!</v>
      </c>
      <c r="AN143" s="3"/>
      <c r="AO143" s="224"/>
      <c r="AP143" s="3" t="str">
        <f t="shared" si="199"/>
        <v>#REF!</v>
      </c>
      <c r="AQ143" s="3" t="str">
        <f t="shared" si="200"/>
        <v>#REF!</v>
      </c>
      <c r="AR143" s="88" t="str">
        <f t="shared" si="201"/>
        <v>#REF!</v>
      </c>
      <c r="AS143" s="3"/>
      <c r="AT143" s="224"/>
      <c r="AU143" s="3">
        <f t="shared" si="202"/>
        <v>25</v>
      </c>
      <c r="AV143" s="3">
        <f t="shared" si="203"/>
        <v>40.33333333</v>
      </c>
      <c r="AW143" s="88">
        <f t="shared" si="39"/>
        <v>53.66666667</v>
      </c>
    </row>
    <row r="144" ht="15.75" customHeight="1">
      <c r="A144" s="24">
        <v>141.0</v>
      </c>
      <c r="D144" s="132" t="s">
        <v>75</v>
      </c>
      <c r="E144" s="132">
        <v>0.0</v>
      </c>
      <c r="F144" s="132">
        <v>0.0</v>
      </c>
      <c r="G144" s="132">
        <v>0.0</v>
      </c>
      <c r="H144" s="132">
        <v>0.0</v>
      </c>
      <c r="J144" s="171">
        <f t="array" ref="J144">IFERROR(INDEX(VBDhistory1!$U$8:$U$307,MATCH(VBDgames!$C144,VBDhistory1!$B$8:$B$307,0))+ROW()/10000000,0)</f>
        <v>0</v>
      </c>
      <c r="K144" s="171">
        <f t="array" ref="K144">IFERROR(INDEX(VBDhistory2!$U$8:$U$307,MATCH(VBDgames!$C144,VBDhistory2!$B$8:$B$307,0))+ROW()/10000000,0)</f>
        <v>0</v>
      </c>
      <c r="L144" s="171">
        <f t="array" ref="L144">IFERROR(INDEX(VBDhistory3!$U$8:$U$307,MATCH(VBDgames!$C144,VBDhistory3!$B$8:$B$307,0))+ROW()/10000000,0)</f>
        <v>0</v>
      </c>
      <c r="M144" s="171">
        <f t="array" ref="M144">IFERROR(INDEX(VBDhistory4!$U$8:$U$307,MATCH(VBDgames!$C144,VBDhistory4!$B$8:$B$307,0))+ROW()/10000000,0)</f>
        <v>0</v>
      </c>
      <c r="N144" s="171"/>
      <c r="O144" s="171" t="str">
        <f t="shared" ref="O144:R144" si="426">$D144&amp;"-"&amp;RANK(J144,J$4:J$150,0)</f>
        <v>QB-1</v>
      </c>
      <c r="P144" s="171" t="str">
        <f t="shared" si="426"/>
        <v>QB-1</v>
      </c>
      <c r="Q144" s="171" t="str">
        <f t="shared" si="426"/>
        <v>QB-1</v>
      </c>
      <c r="R144" s="171" t="str">
        <f t="shared" si="426"/>
        <v>QB-1</v>
      </c>
      <c r="T144" s="95" t="str">
        <f t="shared" si="190"/>
        <v>RB-77</v>
      </c>
      <c r="U144" s="3">
        <v>77.0</v>
      </c>
      <c r="V144" s="3" t="s">
        <v>17</v>
      </c>
      <c r="W144" s="95">
        <f t="shared" ref="W144:Y144" si="427">IFERROR(INDEX(E$151:E$475,MATCH($T144,P$151:P$475,0)),0)</f>
        <v>0</v>
      </c>
      <c r="X144" s="3">
        <f t="shared" si="427"/>
        <v>0</v>
      </c>
      <c r="Y144" s="3">
        <f t="shared" si="427"/>
        <v>0</v>
      </c>
      <c r="Z144" s="3"/>
      <c r="AA144" s="3">
        <f t="shared" si="192"/>
        <v>0</v>
      </c>
      <c r="AB144" s="88">
        <f t="shared" si="193"/>
        <v>16</v>
      </c>
      <c r="AC144" s="3"/>
      <c r="AD144" s="95">
        <f t="shared" ref="AD144:AG144" si="428">IFERROR(INDEX(J$151:J$475,MATCH($T144,O$151:O$475,0)),0)</f>
        <v>0</v>
      </c>
      <c r="AE144" s="3">
        <f t="shared" si="428"/>
        <v>0</v>
      </c>
      <c r="AF144" s="3">
        <f t="shared" si="428"/>
        <v>0</v>
      </c>
      <c r="AG144" s="3">
        <f t="shared" si="428"/>
        <v>0</v>
      </c>
      <c r="AH144" s="88">
        <f t="shared" si="195"/>
        <v>0.000144</v>
      </c>
      <c r="AI144" s="3"/>
      <c r="AJ144" s="224"/>
      <c r="AK144" s="3" t="str">
        <f t="shared" si="196"/>
        <v>#REF!</v>
      </c>
      <c r="AL144" s="3" t="str">
        <f t="shared" si="197"/>
        <v>#REF!</v>
      </c>
      <c r="AM144" s="88" t="str">
        <f t="shared" si="198"/>
        <v>#REF!</v>
      </c>
      <c r="AN144" s="3"/>
      <c r="AO144" s="224"/>
      <c r="AP144" s="3" t="str">
        <f t="shared" si="199"/>
        <v>#REF!</v>
      </c>
      <c r="AQ144" s="3" t="str">
        <f t="shared" si="200"/>
        <v>#REF!</v>
      </c>
      <c r="AR144" s="88" t="str">
        <f t="shared" si="201"/>
        <v>#REF!</v>
      </c>
      <c r="AS144" s="3"/>
      <c r="AT144" s="224"/>
      <c r="AU144" s="3">
        <f t="shared" si="202"/>
        <v>25</v>
      </c>
      <c r="AV144" s="3">
        <f t="shared" si="203"/>
        <v>40.33333333</v>
      </c>
      <c r="AW144" s="88">
        <f t="shared" si="39"/>
        <v>53.66666667</v>
      </c>
    </row>
    <row r="145" ht="15.75" customHeight="1">
      <c r="A145" s="24">
        <v>142.0</v>
      </c>
      <c r="D145" s="132" t="s">
        <v>75</v>
      </c>
      <c r="E145" s="132">
        <v>0.0</v>
      </c>
      <c r="F145" s="132">
        <v>0.0</v>
      </c>
      <c r="G145" s="132">
        <v>0.0</v>
      </c>
      <c r="H145" s="132">
        <v>0.0</v>
      </c>
      <c r="J145" s="171">
        <f t="array" ref="J145">IFERROR(INDEX(VBDhistory1!$U$8:$U$307,MATCH(VBDgames!$C145,VBDhistory1!$B$8:$B$307,0))+ROW()/10000000,0)</f>
        <v>0</v>
      </c>
      <c r="K145" s="171">
        <f t="array" ref="K145">IFERROR(INDEX(VBDhistory2!$U$8:$U$307,MATCH(VBDgames!$C145,VBDhistory2!$B$8:$B$307,0))+ROW()/10000000,0)</f>
        <v>0</v>
      </c>
      <c r="L145" s="171">
        <f t="array" ref="L145">IFERROR(INDEX(VBDhistory3!$U$8:$U$307,MATCH(VBDgames!$C145,VBDhistory3!$B$8:$B$307,0))+ROW()/10000000,0)</f>
        <v>0</v>
      </c>
      <c r="M145" s="171">
        <f t="array" ref="M145">IFERROR(INDEX(VBDhistory4!$U$8:$U$307,MATCH(VBDgames!$C145,VBDhistory4!$B$8:$B$307,0))+ROW()/10000000,0)</f>
        <v>0</v>
      </c>
      <c r="N145" s="171"/>
      <c r="O145" s="171" t="str">
        <f t="shared" ref="O145:R145" si="429">$D145&amp;"-"&amp;RANK(J145,J$4:J$150,0)</f>
        <v>QB-1</v>
      </c>
      <c r="P145" s="171" t="str">
        <f t="shared" si="429"/>
        <v>QB-1</v>
      </c>
      <c r="Q145" s="171" t="str">
        <f t="shared" si="429"/>
        <v>QB-1</v>
      </c>
      <c r="R145" s="171" t="str">
        <f t="shared" si="429"/>
        <v>QB-1</v>
      </c>
      <c r="T145" s="95" t="str">
        <f t="shared" si="190"/>
        <v>RB-78</v>
      </c>
      <c r="U145" s="3">
        <v>78.0</v>
      </c>
      <c r="V145" s="3" t="s">
        <v>17</v>
      </c>
      <c r="W145" s="95">
        <f t="shared" ref="W145:Y145" si="430">IFERROR(INDEX(E$151:E$475,MATCH($T145,P$151:P$475,0)),0)</f>
        <v>0</v>
      </c>
      <c r="X145" s="3">
        <f t="shared" si="430"/>
        <v>0</v>
      </c>
      <c r="Y145" s="3">
        <f t="shared" si="430"/>
        <v>0</v>
      </c>
      <c r="Z145" s="3"/>
      <c r="AA145" s="3">
        <f t="shared" si="192"/>
        <v>0</v>
      </c>
      <c r="AB145" s="88">
        <f t="shared" si="193"/>
        <v>16</v>
      </c>
      <c r="AC145" s="3"/>
      <c r="AD145" s="95">
        <f t="shared" ref="AD145:AG145" si="431">IFERROR(INDEX(J$151:J$475,MATCH($T145,O$151:O$475,0)),0)</f>
        <v>0</v>
      </c>
      <c r="AE145" s="3">
        <f t="shared" si="431"/>
        <v>0</v>
      </c>
      <c r="AF145" s="3">
        <f t="shared" si="431"/>
        <v>0</v>
      </c>
      <c r="AG145" s="3">
        <f t="shared" si="431"/>
        <v>0</v>
      </c>
      <c r="AH145" s="88">
        <f t="shared" si="195"/>
        <v>0.000145</v>
      </c>
      <c r="AI145" s="3"/>
      <c r="AJ145" s="224"/>
      <c r="AK145" s="3" t="str">
        <f t="shared" si="196"/>
        <v>#REF!</v>
      </c>
      <c r="AL145" s="3" t="str">
        <f t="shared" si="197"/>
        <v>#REF!</v>
      </c>
      <c r="AM145" s="88" t="str">
        <f t="shared" si="198"/>
        <v>#REF!</v>
      </c>
      <c r="AN145" s="3"/>
      <c r="AO145" s="224"/>
      <c r="AP145" s="3" t="str">
        <f t="shared" si="199"/>
        <v>#REF!</v>
      </c>
      <c r="AQ145" s="3" t="str">
        <f t="shared" si="200"/>
        <v>#REF!</v>
      </c>
      <c r="AR145" s="88" t="str">
        <f t="shared" si="201"/>
        <v>#REF!</v>
      </c>
      <c r="AS145" s="3"/>
      <c r="AT145" s="224"/>
      <c r="AU145" s="3">
        <f t="shared" si="202"/>
        <v>25</v>
      </c>
      <c r="AV145" s="3">
        <f t="shared" si="203"/>
        <v>40.33333333</v>
      </c>
      <c r="AW145" s="88">
        <f t="shared" si="39"/>
        <v>53.66666667</v>
      </c>
    </row>
    <row r="146" ht="15.75" customHeight="1">
      <c r="A146" s="24">
        <v>143.0</v>
      </c>
      <c r="D146" s="132" t="s">
        <v>75</v>
      </c>
      <c r="E146" s="132">
        <v>0.0</v>
      </c>
      <c r="F146" s="132">
        <v>0.0</v>
      </c>
      <c r="G146" s="132">
        <v>0.0</v>
      </c>
      <c r="H146" s="132">
        <v>0.0</v>
      </c>
      <c r="J146" s="171">
        <f t="array" ref="J146">IFERROR(INDEX(VBDhistory1!$U$8:$U$307,MATCH(VBDgames!$C146,VBDhistory1!$B$8:$B$307,0))+ROW()/10000000,0)</f>
        <v>0</v>
      </c>
      <c r="K146" s="171">
        <f t="array" ref="K146">IFERROR(INDEX(VBDhistory2!$U$8:$U$307,MATCH(VBDgames!$C146,VBDhistory2!$B$8:$B$307,0))+ROW()/10000000,0)</f>
        <v>0</v>
      </c>
      <c r="L146" s="171">
        <f t="array" ref="L146">IFERROR(INDEX(VBDhistory3!$U$8:$U$307,MATCH(VBDgames!$C146,VBDhistory3!$B$8:$B$307,0))+ROW()/10000000,0)</f>
        <v>0</v>
      </c>
      <c r="M146" s="171">
        <f t="array" ref="M146">IFERROR(INDEX(VBDhistory4!$U$8:$U$307,MATCH(VBDgames!$C146,VBDhistory4!$B$8:$B$307,0))+ROW()/10000000,0)</f>
        <v>0</v>
      </c>
      <c r="N146" s="171"/>
      <c r="O146" s="171" t="str">
        <f t="shared" ref="O146:R146" si="432">$D146&amp;"-"&amp;RANK(J146,J$4:J$150,0)</f>
        <v>QB-1</v>
      </c>
      <c r="P146" s="171" t="str">
        <f t="shared" si="432"/>
        <v>QB-1</v>
      </c>
      <c r="Q146" s="171" t="str">
        <f t="shared" si="432"/>
        <v>QB-1</v>
      </c>
      <c r="R146" s="171" t="str">
        <f t="shared" si="432"/>
        <v>QB-1</v>
      </c>
      <c r="T146" s="95" t="str">
        <f t="shared" si="190"/>
        <v>RB-79</v>
      </c>
      <c r="U146" s="3">
        <v>79.0</v>
      </c>
      <c r="V146" s="3" t="s">
        <v>17</v>
      </c>
      <c r="W146" s="95">
        <f t="shared" ref="W146:Y146" si="433">IFERROR(INDEX(E$151:E$475,MATCH($T146,P$151:P$475,0)),0)</f>
        <v>0</v>
      </c>
      <c r="X146" s="3">
        <f t="shared" si="433"/>
        <v>0</v>
      </c>
      <c r="Y146" s="3">
        <f t="shared" si="433"/>
        <v>0</v>
      </c>
      <c r="Z146" s="3"/>
      <c r="AA146" s="3">
        <f t="shared" si="192"/>
        <v>0</v>
      </c>
      <c r="AB146" s="88">
        <f t="shared" si="193"/>
        <v>16</v>
      </c>
      <c r="AC146" s="3"/>
      <c r="AD146" s="95">
        <f t="shared" ref="AD146:AG146" si="434">IFERROR(INDEX(J$151:J$475,MATCH($T146,O$151:O$475,0)),0)</f>
        <v>0</v>
      </c>
      <c r="AE146" s="3">
        <f t="shared" si="434"/>
        <v>0</v>
      </c>
      <c r="AF146" s="3">
        <f t="shared" si="434"/>
        <v>0</v>
      </c>
      <c r="AG146" s="3">
        <f t="shared" si="434"/>
        <v>0</v>
      </c>
      <c r="AH146" s="88">
        <f t="shared" si="195"/>
        <v>0.000146</v>
      </c>
      <c r="AI146" s="3"/>
      <c r="AJ146" s="224"/>
      <c r="AK146" s="3" t="str">
        <f t="shared" si="196"/>
        <v>#REF!</v>
      </c>
      <c r="AL146" s="3" t="str">
        <f t="shared" si="197"/>
        <v>#REF!</v>
      </c>
      <c r="AM146" s="88" t="str">
        <f t="shared" si="198"/>
        <v>#REF!</v>
      </c>
      <c r="AN146" s="3"/>
      <c r="AO146" s="224"/>
      <c r="AP146" s="3" t="str">
        <f t="shared" si="199"/>
        <v>#REF!</v>
      </c>
      <c r="AQ146" s="3" t="str">
        <f t="shared" si="200"/>
        <v>#REF!</v>
      </c>
      <c r="AR146" s="88" t="str">
        <f t="shared" si="201"/>
        <v>#REF!</v>
      </c>
      <c r="AS146" s="3"/>
      <c r="AT146" s="224"/>
      <c r="AU146" s="3">
        <f t="shared" si="202"/>
        <v>25</v>
      </c>
      <c r="AV146" s="3">
        <f t="shared" si="203"/>
        <v>40.33333333</v>
      </c>
      <c r="AW146" s="88">
        <f t="shared" si="39"/>
        <v>53.66666667</v>
      </c>
    </row>
    <row r="147" ht="15.75" customHeight="1">
      <c r="A147" s="24">
        <v>144.0</v>
      </c>
      <c r="D147" s="132" t="s">
        <v>75</v>
      </c>
      <c r="E147" s="132">
        <v>0.0</v>
      </c>
      <c r="F147" s="132">
        <v>0.0</v>
      </c>
      <c r="G147" s="132">
        <v>0.0</v>
      </c>
      <c r="H147" s="132">
        <v>0.0</v>
      </c>
      <c r="J147" s="171">
        <f t="array" ref="J147">IFERROR(INDEX(VBDhistory1!$U$8:$U$307,MATCH(VBDgames!$C147,VBDhistory1!$B$8:$B$307,0))+ROW()/10000000,0)</f>
        <v>0</v>
      </c>
      <c r="K147" s="171">
        <f t="array" ref="K147">IFERROR(INDEX(VBDhistory2!$U$8:$U$307,MATCH(VBDgames!$C147,VBDhistory2!$B$8:$B$307,0))+ROW()/10000000,0)</f>
        <v>0</v>
      </c>
      <c r="L147" s="171">
        <f t="array" ref="L147">IFERROR(INDEX(VBDhistory3!$U$8:$U$307,MATCH(VBDgames!$C147,VBDhistory3!$B$8:$B$307,0))+ROW()/10000000,0)</f>
        <v>0</v>
      </c>
      <c r="M147" s="171">
        <f t="array" ref="M147">IFERROR(INDEX(VBDhistory4!$U$8:$U$307,MATCH(VBDgames!$C147,VBDhistory4!$B$8:$B$307,0))+ROW()/10000000,0)</f>
        <v>0</v>
      </c>
      <c r="N147" s="171"/>
      <c r="O147" s="171" t="str">
        <f t="shared" ref="O147:R147" si="435">$D147&amp;"-"&amp;RANK(J147,J$4:J$150,0)</f>
        <v>QB-1</v>
      </c>
      <c r="P147" s="171" t="str">
        <f t="shared" si="435"/>
        <v>QB-1</v>
      </c>
      <c r="Q147" s="171" t="str">
        <f t="shared" si="435"/>
        <v>QB-1</v>
      </c>
      <c r="R147" s="171" t="str">
        <f t="shared" si="435"/>
        <v>QB-1</v>
      </c>
      <c r="T147" s="95" t="str">
        <f t="shared" si="190"/>
        <v>RB-80</v>
      </c>
      <c r="U147" s="3">
        <v>80.0</v>
      </c>
      <c r="V147" s="3" t="s">
        <v>17</v>
      </c>
      <c r="W147" s="95">
        <f t="shared" ref="W147:Y147" si="436">IFERROR(INDEX(E$151:E$475,MATCH($T147,P$151:P$475,0)),0)</f>
        <v>0</v>
      </c>
      <c r="X147" s="3">
        <f t="shared" si="436"/>
        <v>0</v>
      </c>
      <c r="Y147" s="3">
        <f t="shared" si="436"/>
        <v>0</v>
      </c>
      <c r="Z147" s="3"/>
      <c r="AA147" s="3">
        <f t="shared" si="192"/>
        <v>0</v>
      </c>
      <c r="AB147" s="88">
        <f t="shared" si="193"/>
        <v>16</v>
      </c>
      <c r="AC147" s="3"/>
      <c r="AD147" s="95">
        <f t="shared" ref="AD147:AG147" si="437">IFERROR(INDEX(J$151:J$475,MATCH($T147,O$151:O$475,0)),0)</f>
        <v>0</v>
      </c>
      <c r="AE147" s="3">
        <f t="shared" si="437"/>
        <v>0</v>
      </c>
      <c r="AF147" s="3">
        <f t="shared" si="437"/>
        <v>0</v>
      </c>
      <c r="AG147" s="3">
        <f t="shared" si="437"/>
        <v>0</v>
      </c>
      <c r="AH147" s="88">
        <f t="shared" si="195"/>
        <v>0.000147</v>
      </c>
      <c r="AI147" s="3"/>
      <c r="AJ147" s="224"/>
      <c r="AK147" s="3" t="str">
        <f t="shared" si="196"/>
        <v>#REF!</v>
      </c>
      <c r="AL147" s="3" t="str">
        <f t="shared" si="197"/>
        <v>#REF!</v>
      </c>
      <c r="AM147" s="88" t="str">
        <f t="shared" si="198"/>
        <v>#REF!</v>
      </c>
      <c r="AN147" s="3"/>
      <c r="AO147" s="224"/>
      <c r="AP147" s="3" t="str">
        <f t="shared" si="199"/>
        <v>#REF!</v>
      </c>
      <c r="AQ147" s="3" t="str">
        <f t="shared" si="200"/>
        <v>#REF!</v>
      </c>
      <c r="AR147" s="88" t="str">
        <f t="shared" si="201"/>
        <v>#REF!</v>
      </c>
      <c r="AS147" s="3"/>
      <c r="AT147" s="224"/>
      <c r="AU147" s="3">
        <f t="shared" si="202"/>
        <v>25</v>
      </c>
      <c r="AV147" s="3">
        <f t="shared" si="203"/>
        <v>40.33333333</v>
      </c>
      <c r="AW147" s="88">
        <f t="shared" si="39"/>
        <v>53.66666667</v>
      </c>
    </row>
    <row r="148" ht="15.75" customHeight="1">
      <c r="A148" s="24">
        <v>145.0</v>
      </c>
      <c r="D148" s="132" t="s">
        <v>75</v>
      </c>
      <c r="E148" s="132">
        <v>0.0</v>
      </c>
      <c r="F148" s="132">
        <v>0.0</v>
      </c>
      <c r="G148" s="132">
        <v>0.0</v>
      </c>
      <c r="H148" s="132">
        <v>0.0</v>
      </c>
      <c r="J148" s="171">
        <f t="array" ref="J148">IFERROR(INDEX(VBDhistory1!$U$8:$U$307,MATCH(VBDgames!$C148,VBDhistory1!$B$8:$B$307,0))+ROW()/10000000,0)</f>
        <v>0</v>
      </c>
      <c r="K148" s="171">
        <f t="array" ref="K148">IFERROR(INDEX(VBDhistory2!$U$8:$U$307,MATCH(VBDgames!$C148,VBDhistory2!$B$8:$B$307,0))+ROW()/10000000,0)</f>
        <v>0</v>
      </c>
      <c r="L148" s="171">
        <f t="array" ref="L148">IFERROR(INDEX(VBDhistory3!$U$8:$U$307,MATCH(VBDgames!$C148,VBDhistory3!$B$8:$B$307,0))+ROW()/10000000,0)</f>
        <v>0</v>
      </c>
      <c r="M148" s="171">
        <f t="array" ref="M148">IFERROR(INDEX(VBDhistory4!$U$8:$U$307,MATCH(VBDgames!$C148,VBDhistory4!$B$8:$B$307,0))+ROW()/10000000,0)</f>
        <v>0</v>
      </c>
      <c r="N148" s="171"/>
      <c r="O148" s="171" t="str">
        <f t="shared" ref="O148:R148" si="438">$D148&amp;"-"&amp;RANK(J148,J$4:J$150,0)</f>
        <v>QB-1</v>
      </c>
      <c r="P148" s="171" t="str">
        <f t="shared" si="438"/>
        <v>QB-1</v>
      </c>
      <c r="Q148" s="171" t="str">
        <f t="shared" si="438"/>
        <v>QB-1</v>
      </c>
      <c r="R148" s="171" t="str">
        <f t="shared" si="438"/>
        <v>QB-1</v>
      </c>
      <c r="T148" s="95" t="str">
        <f t="shared" si="190"/>
        <v>RB-81</v>
      </c>
      <c r="U148" s="3">
        <v>81.0</v>
      </c>
      <c r="V148" s="3" t="s">
        <v>17</v>
      </c>
      <c r="W148" s="95">
        <f t="shared" ref="W148:Y148" si="439">IFERROR(INDEX(E$151:E$475,MATCH($T148,P$151:P$475,0)),0)</f>
        <v>0</v>
      </c>
      <c r="X148" s="3">
        <f t="shared" si="439"/>
        <v>0</v>
      </c>
      <c r="Y148" s="3">
        <f t="shared" si="439"/>
        <v>0</v>
      </c>
      <c r="Z148" s="3"/>
      <c r="AA148" s="3">
        <f t="shared" si="192"/>
        <v>0</v>
      </c>
      <c r="AB148" s="88">
        <f t="shared" si="193"/>
        <v>16</v>
      </c>
      <c r="AC148" s="3"/>
      <c r="AD148" s="95">
        <f t="shared" ref="AD148:AG148" si="440">IFERROR(INDEX(J$151:J$475,MATCH($T148,O$151:O$475,0)),0)</f>
        <v>0</v>
      </c>
      <c r="AE148" s="3">
        <f t="shared" si="440"/>
        <v>0</v>
      </c>
      <c r="AF148" s="3">
        <f t="shared" si="440"/>
        <v>0</v>
      </c>
      <c r="AG148" s="3">
        <f t="shared" si="440"/>
        <v>0</v>
      </c>
      <c r="AH148" s="88">
        <f t="shared" si="195"/>
        <v>0.000148</v>
      </c>
      <c r="AI148" s="3"/>
      <c r="AJ148" s="224"/>
      <c r="AK148" s="3" t="str">
        <f t="shared" si="196"/>
        <v>#REF!</v>
      </c>
      <c r="AL148" s="3" t="str">
        <f t="shared" si="197"/>
        <v>#REF!</v>
      </c>
      <c r="AM148" s="88" t="str">
        <f t="shared" si="198"/>
        <v>#REF!</v>
      </c>
      <c r="AN148" s="3"/>
      <c r="AO148" s="224"/>
      <c r="AP148" s="3" t="str">
        <f t="shared" si="199"/>
        <v>#REF!</v>
      </c>
      <c r="AQ148" s="3" t="str">
        <f t="shared" si="200"/>
        <v>#REF!</v>
      </c>
      <c r="AR148" s="88" t="str">
        <f t="shared" si="201"/>
        <v>#REF!</v>
      </c>
      <c r="AS148" s="3"/>
      <c r="AT148" s="224"/>
      <c r="AU148" s="3">
        <f t="shared" si="202"/>
        <v>25</v>
      </c>
      <c r="AV148" s="3">
        <f t="shared" si="203"/>
        <v>40.33333333</v>
      </c>
      <c r="AW148" s="88">
        <f t="shared" si="39"/>
        <v>53.66666667</v>
      </c>
    </row>
    <row r="149" ht="15.75" customHeight="1">
      <c r="A149" s="24">
        <v>146.0</v>
      </c>
      <c r="D149" s="132" t="s">
        <v>75</v>
      </c>
      <c r="E149" s="132">
        <v>0.0</v>
      </c>
      <c r="F149" s="132">
        <v>0.0</v>
      </c>
      <c r="G149" s="132">
        <v>0.0</v>
      </c>
      <c r="H149" s="132">
        <v>0.0</v>
      </c>
      <c r="J149" s="171">
        <f t="array" ref="J149">IFERROR(INDEX(VBDhistory1!$U$8:$U$307,MATCH(VBDgames!$C149,VBDhistory1!$B$8:$B$307,0))+ROW()/10000000,0)</f>
        <v>0</v>
      </c>
      <c r="K149" s="171">
        <f t="array" ref="K149">IFERROR(INDEX(VBDhistory2!$U$8:$U$307,MATCH(VBDgames!$C149,VBDhistory2!$B$8:$B$307,0))+ROW()/10000000,0)</f>
        <v>0</v>
      </c>
      <c r="L149" s="171">
        <f t="array" ref="L149">IFERROR(INDEX(VBDhistory3!$U$8:$U$307,MATCH(VBDgames!$C149,VBDhistory3!$B$8:$B$307,0))+ROW()/10000000,0)</f>
        <v>0</v>
      </c>
      <c r="M149" s="171">
        <f t="array" ref="M149">IFERROR(INDEX(VBDhistory4!$U$8:$U$307,MATCH(VBDgames!$C149,VBDhistory4!$B$8:$B$307,0))+ROW()/10000000,0)</f>
        <v>0</v>
      </c>
      <c r="N149" s="171"/>
      <c r="O149" s="171" t="str">
        <f t="shared" ref="O149:R149" si="441">$D149&amp;"-"&amp;RANK(J149,J$4:J$150,0)</f>
        <v>QB-1</v>
      </c>
      <c r="P149" s="171" t="str">
        <f t="shared" si="441"/>
        <v>QB-1</v>
      </c>
      <c r="Q149" s="171" t="str">
        <f t="shared" si="441"/>
        <v>QB-1</v>
      </c>
      <c r="R149" s="171" t="str">
        <f t="shared" si="441"/>
        <v>QB-1</v>
      </c>
      <c r="T149" s="95" t="str">
        <f t="shared" si="190"/>
        <v>RB-82</v>
      </c>
      <c r="U149" s="3">
        <v>82.0</v>
      </c>
      <c r="V149" s="3" t="s">
        <v>17</v>
      </c>
      <c r="W149" s="95">
        <f t="shared" ref="W149:Y149" si="442">IFERROR(INDEX(E$151:E$475,MATCH($T149,P$151:P$475,0)),0)</f>
        <v>0</v>
      </c>
      <c r="X149" s="3">
        <f t="shared" si="442"/>
        <v>0</v>
      </c>
      <c r="Y149" s="3">
        <f t="shared" si="442"/>
        <v>0</v>
      </c>
      <c r="Z149" s="3"/>
      <c r="AA149" s="3">
        <f t="shared" si="192"/>
        <v>0</v>
      </c>
      <c r="AB149" s="88">
        <f t="shared" si="193"/>
        <v>16</v>
      </c>
      <c r="AC149" s="3"/>
      <c r="AD149" s="95">
        <f t="shared" ref="AD149:AG149" si="443">IFERROR(INDEX(J$151:J$475,MATCH($T149,O$151:O$475,0)),0)</f>
        <v>0</v>
      </c>
      <c r="AE149" s="3">
        <f t="shared" si="443"/>
        <v>0</v>
      </c>
      <c r="AF149" s="3">
        <f t="shared" si="443"/>
        <v>0</v>
      </c>
      <c r="AG149" s="3">
        <f t="shared" si="443"/>
        <v>0</v>
      </c>
      <c r="AH149" s="88">
        <f t="shared" si="195"/>
        <v>0.000149</v>
      </c>
      <c r="AI149" s="3"/>
      <c r="AJ149" s="224"/>
      <c r="AK149" s="3" t="str">
        <f t="shared" si="196"/>
        <v>#REF!</v>
      </c>
      <c r="AL149" s="3" t="str">
        <f t="shared" si="197"/>
        <v>#REF!</v>
      </c>
      <c r="AM149" s="88" t="str">
        <f t="shared" si="198"/>
        <v>#REF!</v>
      </c>
      <c r="AN149" s="3"/>
      <c r="AO149" s="224"/>
      <c r="AP149" s="3" t="str">
        <f t="shared" si="199"/>
        <v>#REF!</v>
      </c>
      <c r="AQ149" s="3" t="str">
        <f t="shared" si="200"/>
        <v>#REF!</v>
      </c>
      <c r="AR149" s="88" t="str">
        <f t="shared" si="201"/>
        <v>#REF!</v>
      </c>
      <c r="AS149" s="3"/>
      <c r="AT149" s="224"/>
      <c r="AU149" s="3">
        <f t="shared" si="202"/>
        <v>25</v>
      </c>
      <c r="AV149" s="3">
        <f t="shared" si="203"/>
        <v>40.33333333</v>
      </c>
      <c r="AW149" s="88">
        <f t="shared" si="39"/>
        <v>53.66666667</v>
      </c>
    </row>
    <row r="150" ht="15.75" customHeight="1">
      <c r="D150" s="132"/>
      <c r="E150" s="132">
        <v>0.0</v>
      </c>
      <c r="F150" s="132">
        <v>0.0</v>
      </c>
      <c r="G150" s="132">
        <v>0.0</v>
      </c>
      <c r="H150" s="132">
        <v>0.0</v>
      </c>
      <c r="J150" s="171">
        <f t="array" ref="J150">IFERROR(INDEX(VBDhistory1!$U$8:$U$307,MATCH(VBDgames!$C150,VBDhistory1!$B$8:$B$307,0))+ROW()/10000000,0)</f>
        <v>0</v>
      </c>
      <c r="K150" s="171">
        <f t="array" ref="K150">IFERROR(INDEX(VBDhistory2!$U$8:$U$307,MATCH(VBDgames!$C150,VBDhistory2!$B$8:$B$307,0))+ROW()/10000000,0)</f>
        <v>0</v>
      </c>
      <c r="L150" s="171">
        <f t="array" ref="L150">IFERROR(INDEX(VBDhistory3!$U$8:$U$307,MATCH(VBDgames!$C150,VBDhistory3!$B$8:$B$307,0))+ROW()/10000000,0)</f>
        <v>0</v>
      </c>
      <c r="M150" s="171">
        <f t="array" ref="M150">IFERROR(INDEX(VBDhistory4!$U$8:$U$307,MATCH(VBDgames!$C150,VBDhistory4!$B$8:$B$307,0))+ROW()/10000000,0)</f>
        <v>0</v>
      </c>
      <c r="N150" s="171"/>
      <c r="O150" s="171"/>
      <c r="P150" s="171"/>
      <c r="Q150" s="171"/>
      <c r="R150" s="171"/>
      <c r="T150" s="95" t="str">
        <f t="shared" si="190"/>
        <v>RB-83</v>
      </c>
      <c r="U150" s="3">
        <v>83.0</v>
      </c>
      <c r="V150" s="3" t="s">
        <v>17</v>
      </c>
      <c r="W150" s="95">
        <f t="shared" ref="W150:Y150" si="444">IFERROR(INDEX(E$151:E$475,MATCH($T150,P$151:P$475,0)),0)</f>
        <v>0</v>
      </c>
      <c r="X150" s="3">
        <f t="shared" si="444"/>
        <v>0</v>
      </c>
      <c r="Y150" s="3">
        <f t="shared" si="444"/>
        <v>0</v>
      </c>
      <c r="Z150" s="3"/>
      <c r="AA150" s="3">
        <f t="shared" si="192"/>
        <v>0</v>
      </c>
      <c r="AB150" s="88">
        <f t="shared" si="193"/>
        <v>16</v>
      </c>
      <c r="AC150" s="3"/>
      <c r="AD150" s="95">
        <f t="shared" ref="AD150:AG150" si="445">IFERROR(INDEX(J$151:J$475,MATCH($T150,O$151:O$475,0)),0)</f>
        <v>0</v>
      </c>
      <c r="AE150" s="3">
        <f t="shared" si="445"/>
        <v>0</v>
      </c>
      <c r="AF150" s="3">
        <f t="shared" si="445"/>
        <v>0</v>
      </c>
      <c r="AG150" s="3">
        <f t="shared" si="445"/>
        <v>0</v>
      </c>
      <c r="AH150" s="88">
        <f t="shared" si="195"/>
        <v>0.00015</v>
      </c>
      <c r="AI150" s="3"/>
      <c r="AJ150" s="224"/>
      <c r="AK150" s="3" t="str">
        <f t="shared" si="196"/>
        <v>#REF!</v>
      </c>
      <c r="AL150" s="3" t="str">
        <f t="shared" si="197"/>
        <v>#REF!</v>
      </c>
      <c r="AM150" s="88" t="str">
        <f t="shared" si="198"/>
        <v>#REF!</v>
      </c>
      <c r="AN150" s="3"/>
      <c r="AO150" s="224"/>
      <c r="AP150" s="3" t="str">
        <f t="shared" si="199"/>
        <v>#REF!</v>
      </c>
      <c r="AQ150" s="3" t="str">
        <f t="shared" si="200"/>
        <v>#REF!</v>
      </c>
      <c r="AR150" s="88" t="str">
        <f t="shared" si="201"/>
        <v>#REF!</v>
      </c>
      <c r="AS150" s="3"/>
      <c r="AT150" s="224"/>
      <c r="AU150" s="3">
        <f t="shared" si="202"/>
        <v>25</v>
      </c>
      <c r="AV150" s="3">
        <f t="shared" si="203"/>
        <v>40.33333333</v>
      </c>
      <c r="AW150" s="88">
        <f t="shared" si="39"/>
        <v>53.66666667</v>
      </c>
    </row>
    <row r="151" ht="15.75" customHeight="1">
      <c r="A151" s="24">
        <v>1.0</v>
      </c>
      <c r="B151" s="24" t="s">
        <v>16</v>
      </c>
      <c r="C151" s="24" t="s">
        <v>16</v>
      </c>
      <c r="D151" s="132" t="s">
        <v>17</v>
      </c>
      <c r="E151" s="132">
        <v>16.0</v>
      </c>
      <c r="F151" s="132">
        <v>16.0</v>
      </c>
      <c r="G151" s="132">
        <v>16.0</v>
      </c>
      <c r="H151" s="132"/>
      <c r="J151" s="171">
        <f t="array" ref="J151">IFERROR(INDEX(VBDhistory1!$U$8:$U$307,MATCH(VBDgames!$C151,VBDhistory1!$B$8:$B$307,0))+ROW()/10000000,0)</f>
        <v>0</v>
      </c>
      <c r="K151" s="171">
        <f t="array" ref="K151">IFERROR(INDEX(VBDhistory2!$U$8:$U$307,MATCH(VBDgames!$C151,VBDhistory2!$B$8:$B$307,0))+ROW()/10000000,0)</f>
        <v>0</v>
      </c>
      <c r="L151" s="171">
        <f t="array" ref="L151">IFERROR(INDEX(VBDhistory3!$U$8:$U$307,MATCH(VBDgames!$C151,VBDhistory3!$B$8:$B$307,0))+ROW()/10000000,0)</f>
        <v>0</v>
      </c>
      <c r="M151" s="171">
        <f t="array" ref="M151">IFERROR(INDEX(VBDhistory4!$U$8:$U$307,MATCH(VBDgames!$C151,VBDhistory4!$B$8:$B$307,0))+ROW()/10000000,0)</f>
        <v>0</v>
      </c>
      <c r="N151" s="171"/>
      <c r="O151" s="171" t="str">
        <f t="shared" ref="O151:R151" si="446">$D151&amp;"-"&amp;RANK(J151,J$151:J$475,0)</f>
        <v>RB-1</v>
      </c>
      <c r="P151" s="171" t="str">
        <f t="shared" si="446"/>
        <v>RB-1</v>
      </c>
      <c r="Q151" s="171" t="str">
        <f t="shared" si="446"/>
        <v>RB-1</v>
      </c>
      <c r="R151" s="171" t="str">
        <f t="shared" si="446"/>
        <v>RB-1</v>
      </c>
      <c r="T151" s="95" t="str">
        <f t="shared" si="190"/>
        <v>RB-84</v>
      </c>
      <c r="U151" s="3">
        <v>84.0</v>
      </c>
      <c r="V151" s="3" t="s">
        <v>17</v>
      </c>
      <c r="W151" s="95">
        <f t="shared" ref="W151:Y151" si="447">IFERROR(INDEX(E$151:E$475,MATCH($T151,P$151:P$475,0)),0)</f>
        <v>0</v>
      </c>
      <c r="X151" s="3">
        <f t="shared" si="447"/>
        <v>0</v>
      </c>
      <c r="Y151" s="3">
        <f t="shared" si="447"/>
        <v>0</v>
      </c>
      <c r="Z151" s="3"/>
      <c r="AA151" s="3">
        <f t="shared" si="192"/>
        <v>0</v>
      </c>
      <c r="AB151" s="88">
        <f t="shared" si="193"/>
        <v>16</v>
      </c>
      <c r="AC151" s="3"/>
      <c r="AD151" s="95">
        <f t="shared" ref="AD151:AG151" si="448">IFERROR(INDEX(J$151:J$475,MATCH($T151,O$151:O$475,0)),0)</f>
        <v>0</v>
      </c>
      <c r="AE151" s="3">
        <f t="shared" si="448"/>
        <v>0</v>
      </c>
      <c r="AF151" s="3">
        <f t="shared" si="448"/>
        <v>0</v>
      </c>
      <c r="AG151" s="3">
        <f t="shared" si="448"/>
        <v>0</v>
      </c>
      <c r="AH151" s="88">
        <f t="shared" si="195"/>
        <v>0.000151</v>
      </c>
      <c r="AI151" s="3"/>
      <c r="AJ151" s="224"/>
      <c r="AK151" s="3" t="str">
        <f t="shared" si="196"/>
        <v>#REF!</v>
      </c>
      <c r="AL151" s="3" t="str">
        <f t="shared" si="197"/>
        <v>#REF!</v>
      </c>
      <c r="AM151" s="88" t="str">
        <f t="shared" si="198"/>
        <v>#REF!</v>
      </c>
      <c r="AN151" s="3"/>
      <c r="AO151" s="224"/>
      <c r="AP151" s="3" t="str">
        <f t="shared" si="199"/>
        <v>#REF!</v>
      </c>
      <c r="AQ151" s="3" t="str">
        <f t="shared" si="200"/>
        <v>#REF!</v>
      </c>
      <c r="AR151" s="88" t="str">
        <f t="shared" si="201"/>
        <v>#REF!</v>
      </c>
      <c r="AS151" s="3"/>
      <c r="AT151" s="224"/>
      <c r="AU151" s="3">
        <f t="shared" si="202"/>
        <v>25</v>
      </c>
      <c r="AV151" s="3">
        <f t="shared" si="203"/>
        <v>40.33333333</v>
      </c>
      <c r="AW151" s="88">
        <f t="shared" si="39"/>
        <v>53.66666667</v>
      </c>
    </row>
    <row r="152" ht="15.75" customHeight="1">
      <c r="A152" s="24">
        <v>2.0</v>
      </c>
      <c r="B152" s="24" t="s">
        <v>22</v>
      </c>
      <c r="C152" s="24" t="s">
        <v>22</v>
      </c>
      <c r="D152" s="132" t="s">
        <v>17</v>
      </c>
      <c r="E152" s="132">
        <v>16.0</v>
      </c>
      <c r="F152" s="132">
        <v>15.0</v>
      </c>
      <c r="G152" s="132">
        <v>10.0</v>
      </c>
      <c r="H152" s="132">
        <v>15.0</v>
      </c>
      <c r="J152" s="171">
        <f t="array" ref="J152">IFERROR(INDEX(VBDhistory1!$U$8:$U$307,MATCH(VBDgames!$C152,VBDhistory1!$B$8:$B$307,0))+ROW()/10000000,0)</f>
        <v>0</v>
      </c>
      <c r="K152" s="171">
        <f t="array" ref="K152">IFERROR(INDEX(VBDhistory2!$U$8:$U$307,MATCH(VBDgames!$C152,VBDhistory2!$B$8:$B$307,0))+ROW()/10000000,0)</f>
        <v>0</v>
      </c>
      <c r="L152" s="171">
        <f t="array" ref="L152">IFERROR(INDEX(VBDhistory3!$U$8:$U$307,MATCH(VBDgames!$C152,VBDhistory3!$B$8:$B$307,0))+ROW()/10000000,0)</f>
        <v>0</v>
      </c>
      <c r="M152" s="171">
        <f t="array" ref="M152">IFERROR(INDEX(VBDhistory4!$U$8:$U$307,MATCH(VBDgames!$C152,VBDhistory4!$B$8:$B$307,0))+ROW()/10000000,0)</f>
        <v>0</v>
      </c>
      <c r="N152" s="171"/>
      <c r="O152" s="171" t="str">
        <f t="shared" ref="O152:R152" si="449">$D152&amp;"-"&amp;RANK(J152,J$151:J$475,0)</f>
        <v>RB-1</v>
      </c>
      <c r="P152" s="171" t="str">
        <f t="shared" si="449"/>
        <v>RB-1</v>
      </c>
      <c r="Q152" s="171" t="str">
        <f t="shared" si="449"/>
        <v>RB-1</v>
      </c>
      <c r="R152" s="171" t="str">
        <f t="shared" si="449"/>
        <v>RB-1</v>
      </c>
      <c r="T152" s="95" t="str">
        <f t="shared" si="190"/>
        <v>RB-85</v>
      </c>
      <c r="U152" s="3">
        <v>85.0</v>
      </c>
      <c r="V152" s="3" t="s">
        <v>17</v>
      </c>
      <c r="W152" s="95">
        <f t="shared" ref="W152:Y152" si="450">IFERROR(INDEX(E$151:E$475,MATCH($T152,P$151:P$475,0)),0)</f>
        <v>0</v>
      </c>
      <c r="X152" s="3">
        <f t="shared" si="450"/>
        <v>0</v>
      </c>
      <c r="Y152" s="3">
        <f t="shared" si="450"/>
        <v>0</v>
      </c>
      <c r="Z152" s="3"/>
      <c r="AA152" s="3">
        <f t="shared" si="192"/>
        <v>0</v>
      </c>
      <c r="AB152" s="88">
        <f t="shared" si="193"/>
        <v>16</v>
      </c>
      <c r="AC152" s="3"/>
      <c r="AD152" s="95">
        <f t="shared" ref="AD152:AG152" si="451">IFERROR(INDEX(J$151:J$475,MATCH($T152,O$151:O$475,0)),0)</f>
        <v>0</v>
      </c>
      <c r="AE152" s="3">
        <f t="shared" si="451"/>
        <v>0</v>
      </c>
      <c r="AF152" s="3">
        <f t="shared" si="451"/>
        <v>0</v>
      </c>
      <c r="AG152" s="3">
        <f t="shared" si="451"/>
        <v>0</v>
      </c>
      <c r="AH152" s="88">
        <f t="shared" si="195"/>
        <v>0.000152</v>
      </c>
      <c r="AI152" s="3"/>
      <c r="AJ152" s="224"/>
      <c r="AK152" s="3" t="str">
        <f t="shared" si="196"/>
        <v>#REF!</v>
      </c>
      <c r="AL152" s="3" t="str">
        <f t="shared" si="197"/>
        <v>#REF!</v>
      </c>
      <c r="AM152" s="88" t="str">
        <f t="shared" si="198"/>
        <v>#REF!</v>
      </c>
      <c r="AN152" s="3"/>
      <c r="AO152" s="224"/>
      <c r="AP152" s="3" t="str">
        <f t="shared" si="199"/>
        <v>#REF!</v>
      </c>
      <c r="AQ152" s="3" t="str">
        <f t="shared" si="200"/>
        <v>#REF!</v>
      </c>
      <c r="AR152" s="88" t="str">
        <f t="shared" si="201"/>
        <v>#REF!</v>
      </c>
      <c r="AS152" s="3"/>
      <c r="AT152" s="224"/>
      <c r="AU152" s="3">
        <f t="shared" si="202"/>
        <v>25</v>
      </c>
      <c r="AV152" s="3">
        <f t="shared" si="203"/>
        <v>40.33333333</v>
      </c>
      <c r="AW152" s="88">
        <f t="shared" si="39"/>
        <v>53.66666667</v>
      </c>
    </row>
    <row r="153" ht="15.75" customHeight="1">
      <c r="A153" s="24">
        <v>3.0</v>
      </c>
      <c r="B153" s="22" t="s">
        <v>98</v>
      </c>
      <c r="C153" s="22" t="s">
        <v>98</v>
      </c>
      <c r="D153" s="132" t="s">
        <v>17</v>
      </c>
      <c r="E153" s="132">
        <v>15.0</v>
      </c>
      <c r="F153" s="132">
        <v>8.0</v>
      </c>
      <c r="G153" s="132">
        <v>13.0</v>
      </c>
      <c r="H153" s="132"/>
      <c r="J153" s="171">
        <f t="array" ref="J153">IFERROR(INDEX(VBDhistory1!$U$8:$U$307,MATCH(VBDgames!$C153,VBDhistory1!$B$8:$B$307,0))+ROW()/10000000,0)</f>
        <v>0</v>
      </c>
      <c r="K153" s="171">
        <f t="array" ref="K153">IFERROR(INDEX(VBDhistory2!$U$8:$U$307,MATCH(VBDgames!$C153,VBDhistory2!$B$8:$B$307,0))+ROW()/10000000,0)</f>
        <v>0</v>
      </c>
      <c r="L153" s="171">
        <f t="array" ref="L153">IFERROR(INDEX(VBDhistory3!$U$8:$U$307,MATCH(VBDgames!$C153,VBDhistory3!$B$8:$B$307,0))+ROW()/10000000,0)</f>
        <v>0</v>
      </c>
      <c r="M153" s="171">
        <f t="array" ref="M153">IFERROR(INDEX(VBDhistory4!$U$8:$U$307,MATCH(VBDgames!$C153,VBDhistory4!$B$8:$B$307,0))+ROW()/10000000,0)</f>
        <v>0</v>
      </c>
      <c r="N153" s="171"/>
      <c r="O153" s="171" t="str">
        <f t="shared" ref="O153:R153" si="452">$D153&amp;"-"&amp;RANK(J153,J$151:J$475,0)</f>
        <v>RB-1</v>
      </c>
      <c r="P153" s="171" t="str">
        <f t="shared" si="452"/>
        <v>RB-1</v>
      </c>
      <c r="Q153" s="171" t="str">
        <f t="shared" si="452"/>
        <v>RB-1</v>
      </c>
      <c r="R153" s="171" t="str">
        <f t="shared" si="452"/>
        <v>RB-1</v>
      </c>
      <c r="T153" s="95" t="str">
        <f t="shared" si="190"/>
        <v>RB-86</v>
      </c>
      <c r="U153" s="3">
        <v>86.0</v>
      </c>
      <c r="V153" s="3" t="s">
        <v>17</v>
      </c>
      <c r="W153" s="95">
        <f t="shared" ref="W153:Y153" si="453">IFERROR(INDEX(E$151:E$475,MATCH($T153,P$151:P$475,0)),0)</f>
        <v>0</v>
      </c>
      <c r="X153" s="3">
        <f t="shared" si="453"/>
        <v>0</v>
      </c>
      <c r="Y153" s="3">
        <f t="shared" si="453"/>
        <v>0</v>
      </c>
      <c r="Z153" s="3"/>
      <c r="AA153" s="3">
        <f t="shared" si="192"/>
        <v>0</v>
      </c>
      <c r="AB153" s="88">
        <f t="shared" si="193"/>
        <v>16</v>
      </c>
      <c r="AC153" s="3"/>
      <c r="AD153" s="95">
        <f t="shared" ref="AD153:AG153" si="454">IFERROR(INDEX(J$151:J$475,MATCH($T153,O$151:O$475,0)),0)</f>
        <v>0</v>
      </c>
      <c r="AE153" s="3">
        <f t="shared" si="454"/>
        <v>0</v>
      </c>
      <c r="AF153" s="3">
        <f t="shared" si="454"/>
        <v>0</v>
      </c>
      <c r="AG153" s="3">
        <f t="shared" si="454"/>
        <v>0</v>
      </c>
      <c r="AH153" s="88">
        <f t="shared" si="195"/>
        <v>0.000153</v>
      </c>
      <c r="AI153" s="3"/>
      <c r="AJ153" s="224"/>
      <c r="AK153" s="3" t="str">
        <f t="shared" si="196"/>
        <v>#REF!</v>
      </c>
      <c r="AL153" s="3" t="str">
        <f t="shared" si="197"/>
        <v>#REF!</v>
      </c>
      <c r="AM153" s="88" t="str">
        <f t="shared" si="198"/>
        <v>#REF!</v>
      </c>
      <c r="AN153" s="3"/>
      <c r="AO153" s="224"/>
      <c r="AP153" s="3" t="str">
        <f t="shared" si="199"/>
        <v>#REF!</v>
      </c>
      <c r="AQ153" s="3" t="str">
        <f t="shared" si="200"/>
        <v>#REF!</v>
      </c>
      <c r="AR153" s="88" t="str">
        <f t="shared" si="201"/>
        <v>#REF!</v>
      </c>
      <c r="AS153" s="3"/>
      <c r="AT153" s="224"/>
      <c r="AU153" s="3">
        <f t="shared" si="202"/>
        <v>25</v>
      </c>
      <c r="AV153" s="3">
        <f t="shared" si="203"/>
        <v>40.33333333</v>
      </c>
      <c r="AW153" s="88">
        <f t="shared" si="39"/>
        <v>53.66666667</v>
      </c>
    </row>
    <row r="154" ht="15.75" customHeight="1">
      <c r="A154" s="24">
        <v>4.0</v>
      </c>
      <c r="B154" s="24" t="s">
        <v>593</v>
      </c>
      <c r="C154" s="24" t="s">
        <v>92</v>
      </c>
      <c r="D154" s="132" t="s">
        <v>17</v>
      </c>
      <c r="E154" s="132">
        <v>15.0</v>
      </c>
      <c r="F154" s="132">
        <v>14.0</v>
      </c>
      <c r="G154" s="132">
        <v>15.0</v>
      </c>
      <c r="H154" s="132">
        <v>16.0</v>
      </c>
      <c r="J154" s="171">
        <f t="array" ref="J154">IFERROR(INDEX(VBDhistory1!$U$8:$U$307,MATCH(VBDgames!$C154,VBDhistory1!$B$8:$B$307,0))+ROW()/10000000,0)</f>
        <v>0</v>
      </c>
      <c r="K154" s="171">
        <f t="array" ref="K154">IFERROR(INDEX(VBDhistory2!$U$8:$U$307,MATCH(VBDgames!$C154,VBDhistory2!$B$8:$B$307,0))+ROW()/10000000,0)</f>
        <v>0</v>
      </c>
      <c r="L154" s="171">
        <f t="array" ref="L154">IFERROR(INDEX(VBDhistory3!$U$8:$U$307,MATCH(VBDgames!$C154,VBDhistory3!$B$8:$B$307,0))+ROW()/10000000,0)</f>
        <v>0</v>
      </c>
      <c r="M154" s="171">
        <f t="array" ref="M154">IFERROR(INDEX(VBDhistory4!$U$8:$U$307,MATCH(VBDgames!$C154,VBDhistory4!$B$8:$B$307,0))+ROW()/10000000,0)</f>
        <v>0</v>
      </c>
      <c r="N154" s="171"/>
      <c r="O154" s="171" t="str">
        <f t="shared" ref="O154:R154" si="455">$D154&amp;"-"&amp;RANK(J154,J$151:J$475,0)</f>
        <v>RB-1</v>
      </c>
      <c r="P154" s="171" t="str">
        <f t="shared" si="455"/>
        <v>RB-1</v>
      </c>
      <c r="Q154" s="171" t="str">
        <f t="shared" si="455"/>
        <v>RB-1</v>
      </c>
      <c r="R154" s="171" t="str">
        <f t="shared" si="455"/>
        <v>RB-1</v>
      </c>
      <c r="T154" s="95" t="str">
        <f t="shared" si="190"/>
        <v>RB-87</v>
      </c>
      <c r="U154" s="3">
        <v>87.0</v>
      </c>
      <c r="V154" s="3" t="s">
        <v>17</v>
      </c>
      <c r="W154" s="95">
        <f t="shared" ref="W154:Y154" si="456">IFERROR(INDEX(E$151:E$475,MATCH($T154,P$151:P$475,0)),0)</f>
        <v>0</v>
      </c>
      <c r="X154" s="3">
        <f t="shared" si="456"/>
        <v>0</v>
      </c>
      <c r="Y154" s="3">
        <f t="shared" si="456"/>
        <v>0</v>
      </c>
      <c r="Z154" s="3"/>
      <c r="AA154" s="3">
        <f t="shared" si="192"/>
        <v>0</v>
      </c>
      <c r="AB154" s="88">
        <f t="shared" si="193"/>
        <v>16</v>
      </c>
      <c r="AC154" s="3"/>
      <c r="AD154" s="95">
        <f t="shared" ref="AD154:AG154" si="457">IFERROR(INDEX(J$151:J$475,MATCH($T154,O$151:O$475,0)),0)</f>
        <v>0</v>
      </c>
      <c r="AE154" s="3">
        <f t="shared" si="457"/>
        <v>0</v>
      </c>
      <c r="AF154" s="3">
        <f t="shared" si="457"/>
        <v>0</v>
      </c>
      <c r="AG154" s="3">
        <f t="shared" si="457"/>
        <v>0</v>
      </c>
      <c r="AH154" s="88">
        <f t="shared" si="195"/>
        <v>0.000154</v>
      </c>
      <c r="AI154" s="3"/>
      <c r="AJ154" s="224"/>
      <c r="AK154" s="3" t="str">
        <f t="shared" si="196"/>
        <v>#REF!</v>
      </c>
      <c r="AL154" s="3" t="str">
        <f t="shared" si="197"/>
        <v>#REF!</v>
      </c>
      <c r="AM154" s="88" t="str">
        <f t="shared" si="198"/>
        <v>#REF!</v>
      </c>
      <c r="AN154" s="3"/>
      <c r="AO154" s="224"/>
      <c r="AP154" s="3" t="str">
        <f t="shared" si="199"/>
        <v>#REF!</v>
      </c>
      <c r="AQ154" s="3" t="str">
        <f t="shared" si="200"/>
        <v>#REF!</v>
      </c>
      <c r="AR154" s="88" t="str">
        <f t="shared" si="201"/>
        <v>#REF!</v>
      </c>
      <c r="AS154" s="3"/>
      <c r="AT154" s="224"/>
      <c r="AU154" s="3">
        <f t="shared" si="202"/>
        <v>25</v>
      </c>
      <c r="AV154" s="3">
        <f t="shared" si="203"/>
        <v>40.33333333</v>
      </c>
      <c r="AW154" s="88">
        <f t="shared" si="39"/>
        <v>53.66666667</v>
      </c>
    </row>
    <row r="155" ht="15.75" customHeight="1">
      <c r="A155" s="24">
        <v>5.0</v>
      </c>
      <c r="B155" s="24" t="s">
        <v>113</v>
      </c>
      <c r="C155" s="24" t="s">
        <v>113</v>
      </c>
      <c r="D155" s="132" t="s">
        <v>17</v>
      </c>
      <c r="E155" s="132">
        <v>15.0</v>
      </c>
      <c r="F155" s="132"/>
      <c r="G155" s="132">
        <v>15.0</v>
      </c>
      <c r="H155" s="132">
        <v>12.0</v>
      </c>
      <c r="J155" s="171">
        <f t="array" ref="J155">IFERROR(INDEX(VBDhistory1!$U$8:$U$307,MATCH(VBDgames!$C155,VBDhistory1!$B$8:$B$307,0))+ROW()/10000000,0)</f>
        <v>0</v>
      </c>
      <c r="K155" s="171">
        <f t="array" ref="K155">IFERROR(INDEX(VBDhistory2!$U$8:$U$307,MATCH(VBDgames!$C155,VBDhistory2!$B$8:$B$307,0))+ROW()/10000000,0)</f>
        <v>0</v>
      </c>
      <c r="L155" s="171">
        <f t="array" ref="L155">IFERROR(INDEX(VBDhistory3!$U$8:$U$307,MATCH(VBDgames!$C155,VBDhistory3!$B$8:$B$307,0))+ROW()/10000000,0)</f>
        <v>0</v>
      </c>
      <c r="M155" s="171">
        <f t="array" ref="M155">IFERROR(INDEX(VBDhistory4!$U$8:$U$307,MATCH(VBDgames!$C155,VBDhistory4!$B$8:$B$307,0))+ROW()/10000000,0)</f>
        <v>0</v>
      </c>
      <c r="N155" s="171"/>
      <c r="O155" s="171" t="str">
        <f t="shared" ref="O155:R155" si="458">$D155&amp;"-"&amp;RANK(J155,J$151:J$475,0)</f>
        <v>RB-1</v>
      </c>
      <c r="P155" s="171" t="str">
        <f t="shared" si="458"/>
        <v>RB-1</v>
      </c>
      <c r="Q155" s="171" t="str">
        <f t="shared" si="458"/>
        <v>RB-1</v>
      </c>
      <c r="R155" s="171" t="str">
        <f t="shared" si="458"/>
        <v>RB-1</v>
      </c>
      <c r="T155" s="95" t="str">
        <f t="shared" si="190"/>
        <v>RB-88</v>
      </c>
      <c r="U155" s="3">
        <v>88.0</v>
      </c>
      <c r="V155" s="3" t="s">
        <v>17</v>
      </c>
      <c r="W155" s="95">
        <f t="shared" ref="W155:Y155" si="459">IFERROR(INDEX(E$151:E$475,MATCH($T155,P$151:P$475,0)),0)</f>
        <v>0</v>
      </c>
      <c r="X155" s="3">
        <f t="shared" si="459"/>
        <v>0</v>
      </c>
      <c r="Y155" s="3">
        <f t="shared" si="459"/>
        <v>0</v>
      </c>
      <c r="Z155" s="3"/>
      <c r="AA155" s="3">
        <f t="shared" si="192"/>
        <v>0</v>
      </c>
      <c r="AB155" s="88">
        <f t="shared" si="193"/>
        <v>16</v>
      </c>
      <c r="AC155" s="3"/>
      <c r="AD155" s="95">
        <f t="shared" ref="AD155:AG155" si="460">IFERROR(INDEX(J$151:J$475,MATCH($T155,O$151:O$475,0)),0)</f>
        <v>0</v>
      </c>
      <c r="AE155" s="3">
        <f t="shared" si="460"/>
        <v>0</v>
      </c>
      <c r="AF155" s="3">
        <f t="shared" si="460"/>
        <v>0</v>
      </c>
      <c r="AG155" s="3">
        <f t="shared" si="460"/>
        <v>0</v>
      </c>
      <c r="AH155" s="88">
        <f t="shared" si="195"/>
        <v>0.000155</v>
      </c>
      <c r="AI155" s="3"/>
      <c r="AJ155" s="224"/>
      <c r="AK155" s="3" t="str">
        <f t="shared" si="196"/>
        <v>#REF!</v>
      </c>
      <c r="AL155" s="3" t="str">
        <f t="shared" si="197"/>
        <v>#REF!</v>
      </c>
      <c r="AM155" s="88" t="str">
        <f t="shared" si="198"/>
        <v>#REF!</v>
      </c>
      <c r="AN155" s="3"/>
      <c r="AO155" s="224"/>
      <c r="AP155" s="3" t="str">
        <f t="shared" si="199"/>
        <v>#REF!</v>
      </c>
      <c r="AQ155" s="3" t="str">
        <f t="shared" si="200"/>
        <v>#REF!</v>
      </c>
      <c r="AR155" s="88" t="str">
        <f t="shared" si="201"/>
        <v>#REF!</v>
      </c>
      <c r="AS155" s="3"/>
      <c r="AT155" s="224"/>
      <c r="AU155" s="3">
        <f t="shared" si="202"/>
        <v>25</v>
      </c>
      <c r="AV155" s="3">
        <f t="shared" si="203"/>
        <v>40.33333333</v>
      </c>
      <c r="AW155" s="88">
        <f t="shared" si="39"/>
        <v>53.66666667</v>
      </c>
    </row>
    <row r="156" ht="15.75" customHeight="1">
      <c r="A156" s="24">
        <v>6.0</v>
      </c>
      <c r="B156" s="24" t="s">
        <v>19</v>
      </c>
      <c r="C156" s="24" t="s">
        <v>19</v>
      </c>
      <c r="D156" s="132" t="s">
        <v>17</v>
      </c>
      <c r="E156" s="132">
        <v>13.0</v>
      </c>
      <c r="F156" s="132">
        <v>16.0</v>
      </c>
      <c r="G156" s="132"/>
      <c r="H156" s="132"/>
      <c r="J156" s="171">
        <f t="array" ref="J156">IFERROR(INDEX(VBDhistory1!$U$8:$U$307,MATCH(VBDgames!$C156,VBDhistory1!$B$8:$B$307,0))+ROW()/10000000,0)</f>
        <v>0</v>
      </c>
      <c r="K156" s="171">
        <f t="array" ref="K156">IFERROR(INDEX(VBDhistory2!$U$8:$U$307,MATCH(VBDgames!$C156,VBDhistory2!$B$8:$B$307,0))+ROW()/10000000,0)</f>
        <v>0</v>
      </c>
      <c r="L156" s="171">
        <f t="array" ref="L156">IFERROR(INDEX(VBDhistory3!$U$8:$U$307,MATCH(VBDgames!$C156,VBDhistory3!$B$8:$B$307,0))+ROW()/10000000,0)</f>
        <v>0</v>
      </c>
      <c r="M156" s="171">
        <f t="array" ref="M156">IFERROR(INDEX(VBDhistory4!$U$8:$U$307,MATCH(VBDgames!$C156,VBDhistory4!$B$8:$B$307,0))+ROW()/10000000,0)</f>
        <v>0</v>
      </c>
      <c r="N156" s="171"/>
      <c r="O156" s="171" t="str">
        <f t="shared" ref="O156:R156" si="461">$D156&amp;"-"&amp;RANK(J156,J$151:J$475,0)</f>
        <v>RB-1</v>
      </c>
      <c r="P156" s="171" t="str">
        <f t="shared" si="461"/>
        <v>RB-1</v>
      </c>
      <c r="Q156" s="171" t="str">
        <f t="shared" si="461"/>
        <v>RB-1</v>
      </c>
      <c r="R156" s="171" t="str">
        <f t="shared" si="461"/>
        <v>RB-1</v>
      </c>
      <c r="T156" s="95" t="str">
        <f t="shared" si="190"/>
        <v>RB-89</v>
      </c>
      <c r="U156" s="3">
        <v>89.0</v>
      </c>
      <c r="V156" s="3" t="s">
        <v>17</v>
      </c>
      <c r="W156" s="95">
        <f t="shared" ref="W156:Y156" si="462">IFERROR(INDEX(E$151:E$475,MATCH($T156,P$151:P$475,0)),0)</f>
        <v>0</v>
      </c>
      <c r="X156" s="3">
        <f t="shared" si="462"/>
        <v>0</v>
      </c>
      <c r="Y156" s="3">
        <f t="shared" si="462"/>
        <v>0</v>
      </c>
      <c r="Z156" s="3"/>
      <c r="AA156" s="3">
        <f t="shared" si="192"/>
        <v>0</v>
      </c>
      <c r="AB156" s="88">
        <f t="shared" si="193"/>
        <v>16</v>
      </c>
      <c r="AC156" s="3"/>
      <c r="AD156" s="95">
        <f t="shared" ref="AD156:AG156" si="463">IFERROR(INDEX(J$151:J$475,MATCH($T156,O$151:O$475,0)),0)</f>
        <v>0</v>
      </c>
      <c r="AE156" s="3">
        <f t="shared" si="463"/>
        <v>0</v>
      </c>
      <c r="AF156" s="3">
        <f t="shared" si="463"/>
        <v>0</v>
      </c>
      <c r="AG156" s="3">
        <f t="shared" si="463"/>
        <v>0</v>
      </c>
      <c r="AH156" s="88">
        <f t="shared" si="195"/>
        <v>0.000156</v>
      </c>
      <c r="AI156" s="3"/>
      <c r="AJ156" s="224"/>
      <c r="AK156" s="3" t="str">
        <f t="shared" si="196"/>
        <v>#REF!</v>
      </c>
      <c r="AL156" s="3" t="str">
        <f t="shared" si="197"/>
        <v>#REF!</v>
      </c>
      <c r="AM156" s="88" t="str">
        <f t="shared" si="198"/>
        <v>#REF!</v>
      </c>
      <c r="AN156" s="3"/>
      <c r="AO156" s="224"/>
      <c r="AP156" s="3" t="str">
        <f t="shared" si="199"/>
        <v>#REF!</v>
      </c>
      <c r="AQ156" s="3" t="str">
        <f t="shared" si="200"/>
        <v>#REF!</v>
      </c>
      <c r="AR156" s="88" t="str">
        <f t="shared" si="201"/>
        <v>#REF!</v>
      </c>
      <c r="AS156" s="3"/>
      <c r="AT156" s="224"/>
      <c r="AU156" s="3">
        <f t="shared" si="202"/>
        <v>25</v>
      </c>
      <c r="AV156" s="3">
        <f t="shared" si="203"/>
        <v>40.33333333</v>
      </c>
      <c r="AW156" s="88">
        <f t="shared" si="39"/>
        <v>53.66666667</v>
      </c>
    </row>
    <row r="157" ht="15.75" customHeight="1">
      <c r="A157" s="24">
        <v>7.0</v>
      </c>
      <c r="B157" s="24" t="s">
        <v>84</v>
      </c>
      <c r="C157" s="24" t="s">
        <v>84</v>
      </c>
      <c r="D157" s="132" t="s">
        <v>17</v>
      </c>
      <c r="E157" s="132">
        <v>15.0</v>
      </c>
      <c r="F157" s="132">
        <v>13.0</v>
      </c>
      <c r="G157" s="132">
        <v>4.0</v>
      </c>
      <c r="H157" s="132"/>
      <c r="J157" s="171">
        <f t="array" ref="J157">IFERROR(INDEX(VBDhistory1!$U$8:$U$307,MATCH(VBDgames!$C157,VBDhistory1!$B$8:$B$307,0))+ROW()/10000000,0)</f>
        <v>0</v>
      </c>
      <c r="K157" s="171">
        <f t="array" ref="K157">IFERROR(INDEX(VBDhistory2!$U$8:$U$307,MATCH(VBDgames!$C157,VBDhistory2!$B$8:$B$307,0))+ROW()/10000000,0)</f>
        <v>0</v>
      </c>
      <c r="L157" s="171">
        <f t="array" ref="L157">IFERROR(INDEX(VBDhistory3!$U$8:$U$307,MATCH(VBDgames!$C157,VBDhistory3!$B$8:$B$307,0))+ROW()/10000000,0)</f>
        <v>0</v>
      </c>
      <c r="M157" s="171">
        <f t="array" ref="M157">IFERROR(INDEX(VBDhistory4!$U$8:$U$307,MATCH(VBDgames!$C157,VBDhistory4!$B$8:$B$307,0))+ROW()/10000000,0)</f>
        <v>0</v>
      </c>
      <c r="N157" s="171"/>
      <c r="O157" s="171" t="str">
        <f t="shared" ref="O157:R157" si="464">$D157&amp;"-"&amp;RANK(J157,J$151:J$475,0)</f>
        <v>RB-1</v>
      </c>
      <c r="P157" s="171" t="str">
        <f t="shared" si="464"/>
        <v>RB-1</v>
      </c>
      <c r="Q157" s="171" t="str">
        <f t="shared" si="464"/>
        <v>RB-1</v>
      </c>
      <c r="R157" s="171" t="str">
        <f t="shared" si="464"/>
        <v>RB-1</v>
      </c>
      <c r="T157" s="95" t="str">
        <f t="shared" si="190"/>
        <v>RB-90</v>
      </c>
      <c r="U157" s="3">
        <v>90.0</v>
      </c>
      <c r="V157" s="3" t="s">
        <v>17</v>
      </c>
      <c r="W157" s="95">
        <f t="shared" ref="W157:Y157" si="465">IFERROR(INDEX(E$151:E$475,MATCH($T157,P$151:P$475,0)),0)</f>
        <v>0</v>
      </c>
      <c r="X157" s="3">
        <f t="shared" si="465"/>
        <v>0</v>
      </c>
      <c r="Y157" s="3">
        <f t="shared" si="465"/>
        <v>0</v>
      </c>
      <c r="Z157" s="3"/>
      <c r="AA157" s="3">
        <f t="shared" si="192"/>
        <v>0</v>
      </c>
      <c r="AB157" s="88">
        <f t="shared" si="193"/>
        <v>16</v>
      </c>
      <c r="AC157" s="3"/>
      <c r="AD157" s="95">
        <f t="shared" ref="AD157:AG157" si="466">IFERROR(INDEX(J$151:J$475,MATCH($T157,O$151:O$475,0)),0)</f>
        <v>0</v>
      </c>
      <c r="AE157" s="3">
        <f t="shared" si="466"/>
        <v>0</v>
      </c>
      <c r="AF157" s="3">
        <f t="shared" si="466"/>
        <v>0</v>
      </c>
      <c r="AG157" s="3">
        <f t="shared" si="466"/>
        <v>0</v>
      </c>
      <c r="AH157" s="88">
        <f t="shared" si="195"/>
        <v>0.000157</v>
      </c>
      <c r="AI157" s="3"/>
      <c r="AJ157" s="224"/>
      <c r="AK157" s="3" t="str">
        <f t="shared" si="196"/>
        <v>#REF!</v>
      </c>
      <c r="AL157" s="3" t="str">
        <f t="shared" si="197"/>
        <v>#REF!</v>
      </c>
      <c r="AM157" s="88" t="str">
        <f t="shared" si="198"/>
        <v>#REF!</v>
      </c>
      <c r="AN157" s="3"/>
      <c r="AO157" s="224"/>
      <c r="AP157" s="3" t="str">
        <f t="shared" si="199"/>
        <v>#REF!</v>
      </c>
      <c r="AQ157" s="3" t="str">
        <f t="shared" si="200"/>
        <v>#REF!</v>
      </c>
      <c r="AR157" s="88" t="str">
        <f t="shared" si="201"/>
        <v>#REF!</v>
      </c>
      <c r="AS157" s="3"/>
      <c r="AT157" s="224"/>
      <c r="AU157" s="3">
        <f t="shared" si="202"/>
        <v>25</v>
      </c>
      <c r="AV157" s="3">
        <f t="shared" si="203"/>
        <v>40.33333333</v>
      </c>
      <c r="AW157" s="88">
        <f t="shared" si="39"/>
        <v>53.66666667</v>
      </c>
    </row>
    <row r="158" ht="15.75" customHeight="1">
      <c r="A158" s="24">
        <v>8.0</v>
      </c>
      <c r="B158" s="24" t="s">
        <v>40</v>
      </c>
      <c r="C158" s="24" t="s">
        <v>40</v>
      </c>
      <c r="D158" s="132" t="s">
        <v>17</v>
      </c>
      <c r="E158" s="132">
        <v>16.0</v>
      </c>
      <c r="F158" s="132">
        <v>11.0</v>
      </c>
      <c r="G158" s="132"/>
      <c r="H158" s="132"/>
      <c r="J158" s="171">
        <f t="array" ref="J158">IFERROR(INDEX(VBDhistory1!$U$8:$U$307,MATCH(VBDgames!$C158,VBDhistory1!$B$8:$B$307,0))+ROW()/10000000,0)</f>
        <v>0</v>
      </c>
      <c r="K158" s="171">
        <f t="array" ref="K158">IFERROR(INDEX(VBDhistory2!$U$8:$U$307,MATCH(VBDgames!$C158,VBDhistory2!$B$8:$B$307,0))+ROW()/10000000,0)</f>
        <v>0</v>
      </c>
      <c r="L158" s="171">
        <f t="array" ref="L158">IFERROR(INDEX(VBDhistory3!$U$8:$U$307,MATCH(VBDgames!$C158,VBDhistory3!$B$8:$B$307,0))+ROW()/10000000,0)</f>
        <v>0</v>
      </c>
      <c r="M158" s="171">
        <f t="array" ref="M158">IFERROR(INDEX(VBDhistory4!$U$8:$U$307,MATCH(VBDgames!$C158,VBDhistory4!$B$8:$B$307,0))+ROW()/10000000,0)</f>
        <v>0</v>
      </c>
      <c r="N158" s="171"/>
      <c r="O158" s="171" t="str">
        <f t="shared" ref="O158:R158" si="467">$D158&amp;"-"&amp;RANK(J158,J$151:J$475,0)</f>
        <v>RB-1</v>
      </c>
      <c r="P158" s="171" t="str">
        <f t="shared" si="467"/>
        <v>RB-1</v>
      </c>
      <c r="Q158" s="171" t="str">
        <f t="shared" si="467"/>
        <v>RB-1</v>
      </c>
      <c r="R158" s="171" t="str">
        <f t="shared" si="467"/>
        <v>RB-1</v>
      </c>
      <c r="T158" s="95" t="str">
        <f t="shared" si="190"/>
        <v>RB-91</v>
      </c>
      <c r="U158" s="3">
        <v>91.0</v>
      </c>
      <c r="V158" s="3" t="s">
        <v>17</v>
      </c>
      <c r="W158" s="95">
        <f t="shared" ref="W158:Y158" si="468">IFERROR(INDEX(E$151:E$475,MATCH($T158,P$151:P$475,0)),0)</f>
        <v>0</v>
      </c>
      <c r="X158" s="3">
        <f t="shared" si="468"/>
        <v>0</v>
      </c>
      <c r="Y158" s="3">
        <f t="shared" si="468"/>
        <v>0</v>
      </c>
      <c r="Z158" s="3"/>
      <c r="AA158" s="3">
        <f t="shared" si="192"/>
        <v>0</v>
      </c>
      <c r="AB158" s="88">
        <f t="shared" si="193"/>
        <v>16</v>
      </c>
      <c r="AC158" s="3"/>
      <c r="AD158" s="95">
        <f t="shared" ref="AD158:AG158" si="469">IFERROR(INDEX(J$151:J$475,MATCH($T158,O$151:O$475,0)),0)</f>
        <v>0</v>
      </c>
      <c r="AE158" s="3">
        <f t="shared" si="469"/>
        <v>0</v>
      </c>
      <c r="AF158" s="3">
        <f t="shared" si="469"/>
        <v>0</v>
      </c>
      <c r="AG158" s="3">
        <f t="shared" si="469"/>
        <v>0</v>
      </c>
      <c r="AH158" s="88">
        <f t="shared" si="195"/>
        <v>0.000158</v>
      </c>
      <c r="AI158" s="3"/>
      <c r="AJ158" s="224"/>
      <c r="AK158" s="3" t="str">
        <f t="shared" si="196"/>
        <v>#REF!</v>
      </c>
      <c r="AL158" s="3" t="str">
        <f t="shared" si="197"/>
        <v>#REF!</v>
      </c>
      <c r="AM158" s="88" t="str">
        <f t="shared" si="198"/>
        <v>#REF!</v>
      </c>
      <c r="AN158" s="3"/>
      <c r="AO158" s="224"/>
      <c r="AP158" s="3" t="str">
        <f t="shared" si="199"/>
        <v>#REF!</v>
      </c>
      <c r="AQ158" s="3" t="str">
        <f t="shared" si="200"/>
        <v>#REF!</v>
      </c>
      <c r="AR158" s="88" t="str">
        <f t="shared" si="201"/>
        <v>#REF!</v>
      </c>
      <c r="AS158" s="3"/>
      <c r="AT158" s="224"/>
      <c r="AU158" s="3">
        <f t="shared" si="202"/>
        <v>25</v>
      </c>
      <c r="AV158" s="3">
        <f t="shared" si="203"/>
        <v>40.33333333</v>
      </c>
      <c r="AW158" s="88">
        <f t="shared" si="39"/>
        <v>53.66666667</v>
      </c>
    </row>
    <row r="159" ht="15.75" customHeight="1">
      <c r="A159" s="24">
        <v>9.0</v>
      </c>
      <c r="B159" s="24" t="s">
        <v>71</v>
      </c>
      <c r="C159" s="24" t="s">
        <v>71</v>
      </c>
      <c r="D159" s="132" t="s">
        <v>17</v>
      </c>
      <c r="E159" s="132">
        <v>16.0</v>
      </c>
      <c r="F159" s="132">
        <v>11.0</v>
      </c>
      <c r="G159" s="132">
        <v>6.0</v>
      </c>
      <c r="H159" s="132"/>
      <c r="J159" s="171">
        <f t="array" ref="J159">IFERROR(INDEX(VBDhistory1!$U$8:$U$307,MATCH(VBDgames!$C159,VBDhistory1!$B$8:$B$307,0))+ROW()/10000000,0)</f>
        <v>0</v>
      </c>
      <c r="K159" s="171">
        <f t="array" ref="K159">IFERROR(INDEX(VBDhistory2!$U$8:$U$307,MATCH(VBDgames!$C159,VBDhistory2!$B$8:$B$307,0))+ROW()/10000000,0)</f>
        <v>0</v>
      </c>
      <c r="L159" s="171">
        <f t="array" ref="L159">IFERROR(INDEX(VBDhistory3!$U$8:$U$307,MATCH(VBDgames!$C159,VBDhistory3!$B$8:$B$307,0))+ROW()/10000000,0)</f>
        <v>0</v>
      </c>
      <c r="M159" s="171">
        <f t="array" ref="M159">IFERROR(INDEX(VBDhistory4!$U$8:$U$307,MATCH(VBDgames!$C159,VBDhistory4!$B$8:$B$307,0))+ROW()/10000000,0)</f>
        <v>0</v>
      </c>
      <c r="N159" s="171"/>
      <c r="O159" s="171" t="str">
        <f t="shared" ref="O159:R159" si="470">$D159&amp;"-"&amp;RANK(J159,J$151:J$475,0)</f>
        <v>RB-1</v>
      </c>
      <c r="P159" s="171" t="str">
        <f t="shared" si="470"/>
        <v>RB-1</v>
      </c>
      <c r="Q159" s="171" t="str">
        <f t="shared" si="470"/>
        <v>RB-1</v>
      </c>
      <c r="R159" s="171" t="str">
        <f t="shared" si="470"/>
        <v>RB-1</v>
      </c>
      <c r="T159" s="95" t="str">
        <f t="shared" si="190"/>
        <v>RB-92</v>
      </c>
      <c r="U159" s="3">
        <v>92.0</v>
      </c>
      <c r="V159" s="3" t="s">
        <v>17</v>
      </c>
      <c r="W159" s="95">
        <f t="shared" ref="W159:Y159" si="471">IFERROR(INDEX(E$151:E$475,MATCH($T159,P$151:P$475,0)),0)</f>
        <v>0</v>
      </c>
      <c r="X159" s="3">
        <f t="shared" si="471"/>
        <v>0</v>
      </c>
      <c r="Y159" s="3">
        <f t="shared" si="471"/>
        <v>0</v>
      </c>
      <c r="Z159" s="3"/>
      <c r="AA159" s="3">
        <f t="shared" si="192"/>
        <v>0</v>
      </c>
      <c r="AB159" s="88">
        <f t="shared" si="193"/>
        <v>16</v>
      </c>
      <c r="AC159" s="3"/>
      <c r="AD159" s="95">
        <f t="shared" ref="AD159:AG159" si="472">IFERROR(INDEX(J$151:J$475,MATCH($T159,O$151:O$475,0)),0)</f>
        <v>0</v>
      </c>
      <c r="AE159" s="3">
        <f t="shared" si="472"/>
        <v>0</v>
      </c>
      <c r="AF159" s="3">
        <f t="shared" si="472"/>
        <v>0</v>
      </c>
      <c r="AG159" s="3">
        <f t="shared" si="472"/>
        <v>0</v>
      </c>
      <c r="AH159" s="88">
        <f t="shared" si="195"/>
        <v>0.000159</v>
      </c>
      <c r="AI159" s="3"/>
      <c r="AJ159" s="224"/>
      <c r="AK159" s="3" t="str">
        <f t="shared" si="196"/>
        <v>#REF!</v>
      </c>
      <c r="AL159" s="3" t="str">
        <f t="shared" si="197"/>
        <v>#REF!</v>
      </c>
      <c r="AM159" s="88" t="str">
        <f t="shared" si="198"/>
        <v>#REF!</v>
      </c>
      <c r="AN159" s="3"/>
      <c r="AO159" s="224"/>
      <c r="AP159" s="3" t="str">
        <f t="shared" si="199"/>
        <v>#REF!</v>
      </c>
      <c r="AQ159" s="3" t="str">
        <f t="shared" si="200"/>
        <v>#REF!</v>
      </c>
      <c r="AR159" s="88" t="str">
        <f t="shared" si="201"/>
        <v>#REF!</v>
      </c>
      <c r="AS159" s="3"/>
      <c r="AT159" s="224"/>
      <c r="AU159" s="3">
        <f t="shared" si="202"/>
        <v>25</v>
      </c>
      <c r="AV159" s="3">
        <f t="shared" si="203"/>
        <v>40.33333333</v>
      </c>
      <c r="AW159" s="88">
        <f t="shared" si="39"/>
        <v>53.66666667</v>
      </c>
    </row>
    <row r="160" ht="15.75" customHeight="1">
      <c r="A160" s="24">
        <v>10.0</v>
      </c>
      <c r="B160" s="24" t="s">
        <v>330</v>
      </c>
      <c r="C160" s="24" t="s">
        <v>330</v>
      </c>
      <c r="D160" s="132" t="s">
        <v>17</v>
      </c>
      <c r="E160" s="132">
        <v>14.0</v>
      </c>
      <c r="F160" s="132">
        <v>2.0</v>
      </c>
      <c r="G160" s="132">
        <v>13.0</v>
      </c>
      <c r="H160" s="132">
        <v>16.0</v>
      </c>
      <c r="J160" s="171">
        <f t="array" ref="J160">IFERROR(INDEX(VBDhistory1!$U$8:$U$307,MATCH(VBDgames!$C160,VBDhistory1!$B$8:$B$307,0))+ROW()/10000000,0)</f>
        <v>0</v>
      </c>
      <c r="K160" s="171">
        <f t="array" ref="K160">IFERROR(INDEX(VBDhistory2!$U$8:$U$307,MATCH(VBDgames!$C160,VBDhistory2!$B$8:$B$307,0))+ROW()/10000000,0)</f>
        <v>0</v>
      </c>
      <c r="L160" s="171">
        <f t="array" ref="L160">IFERROR(INDEX(VBDhistory3!$U$8:$U$307,MATCH(VBDgames!$C160,VBDhistory3!$B$8:$B$307,0))+ROW()/10000000,0)</f>
        <v>0</v>
      </c>
      <c r="M160" s="171">
        <f t="array" ref="M160">IFERROR(INDEX(VBDhistory4!$U$8:$U$307,MATCH(VBDgames!$C160,VBDhistory4!$B$8:$B$307,0))+ROW()/10000000,0)</f>
        <v>0</v>
      </c>
      <c r="N160" s="171"/>
      <c r="O160" s="171" t="str">
        <f t="shared" ref="O160:R160" si="473">$D160&amp;"-"&amp;RANK(J160,J$151:J$475,0)</f>
        <v>RB-1</v>
      </c>
      <c r="P160" s="171" t="str">
        <f t="shared" si="473"/>
        <v>RB-1</v>
      </c>
      <c r="Q160" s="171" t="str">
        <f t="shared" si="473"/>
        <v>RB-1</v>
      </c>
      <c r="R160" s="171" t="str">
        <f t="shared" si="473"/>
        <v>RB-1</v>
      </c>
      <c r="T160" s="95" t="str">
        <f t="shared" si="190"/>
        <v>RB-93</v>
      </c>
      <c r="U160" s="3">
        <v>93.0</v>
      </c>
      <c r="V160" s="3" t="s">
        <v>17</v>
      </c>
      <c r="W160" s="95">
        <f t="shared" ref="W160:Y160" si="474">IFERROR(INDEX(E$151:E$475,MATCH($T160,P$151:P$475,0)),0)</f>
        <v>0</v>
      </c>
      <c r="X160" s="3">
        <f t="shared" si="474"/>
        <v>0</v>
      </c>
      <c r="Y160" s="3">
        <f t="shared" si="474"/>
        <v>0</v>
      </c>
      <c r="Z160" s="3"/>
      <c r="AA160" s="3">
        <f t="shared" si="192"/>
        <v>0</v>
      </c>
      <c r="AB160" s="88">
        <f t="shared" si="193"/>
        <v>16</v>
      </c>
      <c r="AC160" s="3"/>
      <c r="AD160" s="95">
        <f t="shared" ref="AD160:AG160" si="475">IFERROR(INDEX(J$151:J$475,MATCH($T160,O$151:O$475,0)),0)</f>
        <v>0</v>
      </c>
      <c r="AE160" s="3">
        <f t="shared" si="475"/>
        <v>0</v>
      </c>
      <c r="AF160" s="3">
        <f t="shared" si="475"/>
        <v>0</v>
      </c>
      <c r="AG160" s="3">
        <f t="shared" si="475"/>
        <v>0</v>
      </c>
      <c r="AH160" s="88">
        <f t="shared" si="195"/>
        <v>0.00016</v>
      </c>
      <c r="AI160" s="3"/>
      <c r="AJ160" s="224"/>
      <c r="AK160" s="3" t="str">
        <f t="shared" si="196"/>
        <v>#REF!</v>
      </c>
      <c r="AL160" s="3" t="str">
        <f t="shared" si="197"/>
        <v>#REF!</v>
      </c>
      <c r="AM160" s="88" t="str">
        <f t="shared" si="198"/>
        <v>#REF!</v>
      </c>
      <c r="AN160" s="3"/>
      <c r="AO160" s="224"/>
      <c r="AP160" s="3" t="str">
        <f t="shared" si="199"/>
        <v>#REF!</v>
      </c>
      <c r="AQ160" s="3" t="str">
        <f t="shared" si="200"/>
        <v>#REF!</v>
      </c>
      <c r="AR160" s="88" t="str">
        <f t="shared" si="201"/>
        <v>#REF!</v>
      </c>
      <c r="AS160" s="3"/>
      <c r="AT160" s="224"/>
      <c r="AU160" s="3">
        <f t="shared" si="202"/>
        <v>25</v>
      </c>
      <c r="AV160" s="3">
        <f t="shared" si="203"/>
        <v>40.33333333</v>
      </c>
      <c r="AW160" s="88">
        <f t="shared" si="39"/>
        <v>53.66666667</v>
      </c>
    </row>
    <row r="161" ht="15.75" customHeight="1">
      <c r="A161" s="24">
        <v>11.0</v>
      </c>
      <c r="B161" s="24" t="s">
        <v>43</v>
      </c>
      <c r="C161" s="24" t="s">
        <v>43</v>
      </c>
      <c r="D161" s="132" t="s">
        <v>17</v>
      </c>
      <c r="E161" s="132">
        <v>16.0</v>
      </c>
      <c r="F161" s="132">
        <v>14.0</v>
      </c>
      <c r="G161" s="132">
        <v>13.0</v>
      </c>
      <c r="H161" s="132"/>
      <c r="J161" s="171">
        <f t="array" ref="J161">IFERROR(INDEX(VBDhistory1!$U$8:$U$307,MATCH(VBDgames!$C161,VBDhistory1!$B$8:$B$307,0))+ROW()/10000000,0)</f>
        <v>0</v>
      </c>
      <c r="K161" s="171">
        <f t="array" ref="K161">IFERROR(INDEX(VBDhistory2!$U$8:$U$307,MATCH(VBDgames!$C161,VBDhistory2!$B$8:$B$307,0))+ROW()/10000000,0)</f>
        <v>0</v>
      </c>
      <c r="L161" s="171">
        <f t="array" ref="L161">IFERROR(INDEX(VBDhistory3!$U$8:$U$307,MATCH(VBDgames!$C161,VBDhistory3!$B$8:$B$307,0))+ROW()/10000000,0)</f>
        <v>0</v>
      </c>
      <c r="M161" s="171">
        <f t="array" ref="M161">IFERROR(INDEX(VBDhistory4!$U$8:$U$307,MATCH(VBDgames!$C161,VBDhistory4!$B$8:$B$307,0))+ROW()/10000000,0)</f>
        <v>0</v>
      </c>
      <c r="N161" s="171"/>
      <c r="O161" s="171" t="str">
        <f t="shared" ref="O161:R161" si="476">$D161&amp;"-"&amp;RANK(J161,J$151:J$475,0)</f>
        <v>RB-1</v>
      </c>
      <c r="P161" s="171" t="str">
        <f t="shared" si="476"/>
        <v>RB-1</v>
      </c>
      <c r="Q161" s="171" t="str">
        <f t="shared" si="476"/>
        <v>RB-1</v>
      </c>
      <c r="R161" s="171" t="str">
        <f t="shared" si="476"/>
        <v>RB-1</v>
      </c>
      <c r="T161" s="95" t="str">
        <f t="shared" si="190"/>
        <v>RB-94</v>
      </c>
      <c r="U161" s="3">
        <v>94.0</v>
      </c>
      <c r="V161" s="3" t="s">
        <v>17</v>
      </c>
      <c r="W161" s="95">
        <f t="shared" ref="W161:Y161" si="477">IFERROR(INDEX(E$151:E$475,MATCH($T161,P$151:P$475,0)),0)</f>
        <v>0</v>
      </c>
      <c r="X161" s="3">
        <f t="shared" si="477"/>
        <v>0</v>
      </c>
      <c r="Y161" s="3">
        <f t="shared" si="477"/>
        <v>0</v>
      </c>
      <c r="Z161" s="3"/>
      <c r="AA161" s="3">
        <f t="shared" si="192"/>
        <v>0</v>
      </c>
      <c r="AB161" s="88">
        <f t="shared" si="193"/>
        <v>16</v>
      </c>
      <c r="AC161" s="3"/>
      <c r="AD161" s="95">
        <f t="shared" ref="AD161:AG161" si="478">IFERROR(INDEX(J$151:J$475,MATCH($T161,O$151:O$475,0)),0)</f>
        <v>0</v>
      </c>
      <c r="AE161" s="3">
        <f t="shared" si="478"/>
        <v>0</v>
      </c>
      <c r="AF161" s="3">
        <f t="shared" si="478"/>
        <v>0</v>
      </c>
      <c r="AG161" s="3">
        <f t="shared" si="478"/>
        <v>0</v>
      </c>
      <c r="AH161" s="88">
        <f t="shared" si="195"/>
        <v>0.000161</v>
      </c>
      <c r="AI161" s="3"/>
      <c r="AJ161" s="224"/>
      <c r="AK161" s="3" t="str">
        <f t="shared" si="196"/>
        <v>#REF!</v>
      </c>
      <c r="AL161" s="3" t="str">
        <f t="shared" si="197"/>
        <v>#REF!</v>
      </c>
      <c r="AM161" s="88" t="str">
        <f t="shared" si="198"/>
        <v>#REF!</v>
      </c>
      <c r="AN161" s="3"/>
      <c r="AO161" s="224"/>
      <c r="AP161" s="3" t="str">
        <f t="shared" si="199"/>
        <v>#REF!</v>
      </c>
      <c r="AQ161" s="3" t="str">
        <f t="shared" si="200"/>
        <v>#REF!</v>
      </c>
      <c r="AR161" s="88" t="str">
        <f t="shared" si="201"/>
        <v>#REF!</v>
      </c>
      <c r="AS161" s="3"/>
      <c r="AT161" s="224"/>
      <c r="AU161" s="3">
        <f t="shared" si="202"/>
        <v>25</v>
      </c>
      <c r="AV161" s="3">
        <f t="shared" si="203"/>
        <v>40.33333333</v>
      </c>
      <c r="AW161" s="88">
        <f t="shared" si="39"/>
        <v>53.66666667</v>
      </c>
    </row>
    <row r="162" ht="15.75" customHeight="1">
      <c r="A162" s="24">
        <v>12.0</v>
      </c>
      <c r="B162" s="24" t="s">
        <v>30</v>
      </c>
      <c r="C162" s="24" t="s">
        <v>30</v>
      </c>
      <c r="D162" s="132" t="s">
        <v>17</v>
      </c>
      <c r="E162" s="132">
        <v>14.0</v>
      </c>
      <c r="F162" s="132">
        <v>15.0</v>
      </c>
      <c r="G162" s="132">
        <v>15.0</v>
      </c>
      <c r="H162" s="132"/>
      <c r="J162" s="171">
        <f t="array" ref="J162">IFERROR(INDEX(VBDhistory1!$U$8:$U$307,MATCH(VBDgames!$C162,VBDhistory1!$B$8:$B$307,0))+ROW()/10000000,0)</f>
        <v>0</v>
      </c>
      <c r="K162" s="171">
        <f t="array" ref="K162">IFERROR(INDEX(VBDhistory2!$U$8:$U$307,MATCH(VBDgames!$C162,VBDhistory2!$B$8:$B$307,0))+ROW()/10000000,0)</f>
        <v>0</v>
      </c>
      <c r="L162" s="171">
        <f t="array" ref="L162">IFERROR(INDEX(VBDhistory3!$U$8:$U$307,MATCH(VBDgames!$C162,VBDhistory3!$B$8:$B$307,0))+ROW()/10000000,0)</f>
        <v>0</v>
      </c>
      <c r="M162" s="171">
        <f t="array" ref="M162">IFERROR(INDEX(VBDhistory4!$U$8:$U$307,MATCH(VBDgames!$C162,VBDhistory4!$B$8:$B$307,0))+ROW()/10000000,0)</f>
        <v>0</v>
      </c>
      <c r="N162" s="171"/>
      <c r="O162" s="171" t="str">
        <f t="shared" ref="O162:R162" si="479">$D162&amp;"-"&amp;RANK(J162,J$151:J$475,0)</f>
        <v>RB-1</v>
      </c>
      <c r="P162" s="171" t="str">
        <f t="shared" si="479"/>
        <v>RB-1</v>
      </c>
      <c r="Q162" s="171" t="str">
        <f t="shared" si="479"/>
        <v>RB-1</v>
      </c>
      <c r="R162" s="171" t="str">
        <f t="shared" si="479"/>
        <v>RB-1</v>
      </c>
      <c r="T162" s="95" t="str">
        <f t="shared" si="190"/>
        <v>RB-95</v>
      </c>
      <c r="U162" s="3">
        <v>95.0</v>
      </c>
      <c r="V162" s="3" t="s">
        <v>17</v>
      </c>
      <c r="W162" s="95">
        <f t="shared" ref="W162:Y162" si="480">IFERROR(INDEX(E$151:E$475,MATCH($T162,P$151:P$475,0)),0)</f>
        <v>0</v>
      </c>
      <c r="X162" s="3">
        <f t="shared" si="480"/>
        <v>0</v>
      </c>
      <c r="Y162" s="3">
        <f t="shared" si="480"/>
        <v>0</v>
      </c>
      <c r="Z162" s="3"/>
      <c r="AA162" s="3">
        <f t="shared" si="192"/>
        <v>0</v>
      </c>
      <c r="AB162" s="88">
        <f t="shared" si="193"/>
        <v>16</v>
      </c>
      <c r="AC162" s="3"/>
      <c r="AD162" s="95">
        <f t="shared" ref="AD162:AG162" si="481">IFERROR(INDEX(J$151:J$475,MATCH($T162,O$151:O$475,0)),0)</f>
        <v>0</v>
      </c>
      <c r="AE162" s="3">
        <f t="shared" si="481"/>
        <v>0</v>
      </c>
      <c r="AF162" s="3">
        <f t="shared" si="481"/>
        <v>0</v>
      </c>
      <c r="AG162" s="3">
        <f t="shared" si="481"/>
        <v>0</v>
      </c>
      <c r="AH162" s="88">
        <f t="shared" si="195"/>
        <v>0.000162</v>
      </c>
      <c r="AI162" s="3"/>
      <c r="AJ162" s="224"/>
      <c r="AK162" s="3" t="str">
        <f t="shared" si="196"/>
        <v>#REF!</v>
      </c>
      <c r="AL162" s="3" t="str">
        <f t="shared" si="197"/>
        <v>#REF!</v>
      </c>
      <c r="AM162" s="88" t="str">
        <f t="shared" si="198"/>
        <v>#REF!</v>
      </c>
      <c r="AN162" s="3"/>
      <c r="AO162" s="224"/>
      <c r="AP162" s="3" t="str">
        <f t="shared" si="199"/>
        <v>#REF!</v>
      </c>
      <c r="AQ162" s="3" t="str">
        <f t="shared" si="200"/>
        <v>#REF!</v>
      </c>
      <c r="AR162" s="88" t="str">
        <f t="shared" si="201"/>
        <v>#REF!</v>
      </c>
      <c r="AS162" s="3"/>
      <c r="AT162" s="224"/>
      <c r="AU162" s="3">
        <f t="shared" si="202"/>
        <v>25</v>
      </c>
      <c r="AV162" s="3">
        <f t="shared" si="203"/>
        <v>40.33333333</v>
      </c>
      <c r="AW162" s="88">
        <f t="shared" si="39"/>
        <v>53.66666667</v>
      </c>
    </row>
    <row r="163" ht="15.75" customHeight="1">
      <c r="A163" s="24">
        <v>13.0</v>
      </c>
      <c r="B163" s="24" t="s">
        <v>118</v>
      </c>
      <c r="C163" s="24" t="s">
        <v>118</v>
      </c>
      <c r="D163" s="132" t="s">
        <v>17</v>
      </c>
      <c r="E163" s="132">
        <v>16.0</v>
      </c>
      <c r="F163" s="132"/>
      <c r="G163" s="132"/>
      <c r="H163" s="132"/>
      <c r="J163" s="171">
        <f t="array" ref="J163">IFERROR(INDEX(VBDhistory1!$U$8:$U$307,MATCH(VBDgames!$C163,VBDhistory1!$B$8:$B$307,0))+ROW()/10000000,0)</f>
        <v>0</v>
      </c>
      <c r="K163" s="171">
        <f t="array" ref="K163">IFERROR(INDEX(VBDhistory2!$U$8:$U$307,MATCH(VBDgames!$C163,VBDhistory2!$B$8:$B$307,0))+ROW()/10000000,0)</f>
        <v>0</v>
      </c>
      <c r="L163" s="171">
        <f t="array" ref="L163">IFERROR(INDEX(VBDhistory3!$U$8:$U$307,MATCH(VBDgames!$C163,VBDhistory3!$B$8:$B$307,0))+ROW()/10000000,0)</f>
        <v>0</v>
      </c>
      <c r="M163" s="171">
        <f t="array" ref="M163">IFERROR(INDEX(VBDhistory4!$U$8:$U$307,MATCH(VBDgames!$C163,VBDhistory4!$B$8:$B$307,0))+ROW()/10000000,0)</f>
        <v>0</v>
      </c>
      <c r="N163" s="171"/>
      <c r="O163" s="171" t="str">
        <f t="shared" ref="O163:R163" si="482">$D163&amp;"-"&amp;RANK(J163,J$151:J$475,0)</f>
        <v>RB-1</v>
      </c>
      <c r="P163" s="171" t="str">
        <f t="shared" si="482"/>
        <v>RB-1</v>
      </c>
      <c r="Q163" s="171" t="str">
        <f t="shared" si="482"/>
        <v>RB-1</v>
      </c>
      <c r="R163" s="171" t="str">
        <f t="shared" si="482"/>
        <v>RB-1</v>
      </c>
      <c r="T163" s="95" t="str">
        <f t="shared" si="190"/>
        <v>RB-96</v>
      </c>
      <c r="U163" s="3">
        <v>96.0</v>
      </c>
      <c r="V163" s="3" t="s">
        <v>17</v>
      </c>
      <c r="W163" s="95">
        <f t="shared" ref="W163:Y163" si="483">IFERROR(INDEX(E$151:E$475,MATCH($T163,P$151:P$475,0)),0)</f>
        <v>0</v>
      </c>
      <c r="X163" s="3">
        <f t="shared" si="483"/>
        <v>0</v>
      </c>
      <c r="Y163" s="3">
        <f t="shared" si="483"/>
        <v>0</v>
      </c>
      <c r="Z163" s="3"/>
      <c r="AA163" s="3">
        <f t="shared" si="192"/>
        <v>0</v>
      </c>
      <c r="AB163" s="88">
        <f t="shared" si="193"/>
        <v>16</v>
      </c>
      <c r="AC163" s="3"/>
      <c r="AD163" s="95">
        <f t="shared" ref="AD163:AG163" si="484">IFERROR(INDEX(J$151:J$475,MATCH($T163,O$151:O$475,0)),0)</f>
        <v>0</v>
      </c>
      <c r="AE163" s="3">
        <f t="shared" si="484"/>
        <v>0</v>
      </c>
      <c r="AF163" s="3">
        <f t="shared" si="484"/>
        <v>0</v>
      </c>
      <c r="AG163" s="3">
        <f t="shared" si="484"/>
        <v>0</v>
      </c>
      <c r="AH163" s="88">
        <f t="shared" si="195"/>
        <v>0.000163</v>
      </c>
      <c r="AI163" s="3"/>
      <c r="AJ163" s="224"/>
      <c r="AK163" s="3" t="str">
        <f t="shared" si="196"/>
        <v>#REF!</v>
      </c>
      <c r="AL163" s="3" t="str">
        <f t="shared" si="197"/>
        <v>#REF!</v>
      </c>
      <c r="AM163" s="88" t="str">
        <f t="shared" si="198"/>
        <v>#REF!</v>
      </c>
      <c r="AN163" s="3"/>
      <c r="AO163" s="224"/>
      <c r="AP163" s="3" t="str">
        <f t="shared" si="199"/>
        <v>#REF!</v>
      </c>
      <c r="AQ163" s="3" t="str">
        <f t="shared" si="200"/>
        <v>#REF!</v>
      </c>
      <c r="AR163" s="88" t="str">
        <f t="shared" si="201"/>
        <v>#REF!</v>
      </c>
      <c r="AS163" s="3"/>
      <c r="AT163" s="224"/>
      <c r="AU163" s="3">
        <f t="shared" si="202"/>
        <v>25</v>
      </c>
      <c r="AV163" s="3">
        <f t="shared" si="203"/>
        <v>40.33333333</v>
      </c>
      <c r="AW163" s="88">
        <f t="shared" si="39"/>
        <v>53.66666667</v>
      </c>
    </row>
    <row r="164" ht="15.75" customHeight="1">
      <c r="A164" s="24">
        <v>14.0</v>
      </c>
      <c r="B164" s="24" t="s">
        <v>72</v>
      </c>
      <c r="C164" s="24" t="s">
        <v>72</v>
      </c>
      <c r="D164" s="132" t="s">
        <v>17</v>
      </c>
      <c r="E164" s="132">
        <v>14.0</v>
      </c>
      <c r="F164" s="132">
        <v>16.0</v>
      </c>
      <c r="G164" s="132">
        <v>11.0</v>
      </c>
      <c r="H164" s="132">
        <v>3.0</v>
      </c>
      <c r="J164" s="171">
        <f t="array" ref="J164">IFERROR(INDEX(VBDhistory1!$U$8:$U$307,MATCH(VBDgames!$C164,VBDhistory1!$B$8:$B$307,0))+ROW()/10000000,0)</f>
        <v>0</v>
      </c>
      <c r="K164" s="171">
        <f t="array" ref="K164">IFERROR(INDEX(VBDhistory2!$U$8:$U$307,MATCH(VBDgames!$C164,VBDhistory2!$B$8:$B$307,0))+ROW()/10000000,0)</f>
        <v>0</v>
      </c>
      <c r="L164" s="171">
        <f t="array" ref="L164">IFERROR(INDEX(VBDhistory3!$U$8:$U$307,MATCH(VBDgames!$C164,VBDhistory3!$B$8:$B$307,0))+ROW()/10000000,0)</f>
        <v>0</v>
      </c>
      <c r="M164" s="171">
        <f t="array" ref="M164">IFERROR(INDEX(VBDhistory4!$U$8:$U$307,MATCH(VBDgames!$C164,VBDhistory4!$B$8:$B$307,0))+ROW()/10000000,0)</f>
        <v>0</v>
      </c>
      <c r="N164" s="171"/>
      <c r="O164" s="171" t="str">
        <f t="shared" ref="O164:R164" si="485">$D164&amp;"-"&amp;RANK(J164,J$151:J$475,0)</f>
        <v>RB-1</v>
      </c>
      <c r="P164" s="171" t="str">
        <f t="shared" si="485"/>
        <v>RB-1</v>
      </c>
      <c r="Q164" s="171" t="str">
        <f t="shared" si="485"/>
        <v>RB-1</v>
      </c>
      <c r="R164" s="171" t="str">
        <f t="shared" si="485"/>
        <v>RB-1</v>
      </c>
      <c r="T164" s="95" t="str">
        <f t="shared" si="190"/>
        <v>RB-97</v>
      </c>
      <c r="U164" s="3">
        <v>97.0</v>
      </c>
      <c r="V164" s="3" t="s">
        <v>17</v>
      </c>
      <c r="W164" s="95">
        <f t="shared" ref="W164:Y164" si="486">IFERROR(INDEX(E$151:E$475,MATCH($T164,P$151:P$475,0)),0)</f>
        <v>0</v>
      </c>
      <c r="X164" s="3">
        <f t="shared" si="486"/>
        <v>0</v>
      </c>
      <c r="Y164" s="3">
        <f t="shared" si="486"/>
        <v>0</v>
      </c>
      <c r="Z164" s="3"/>
      <c r="AA164" s="3">
        <f t="shared" si="192"/>
        <v>0</v>
      </c>
      <c r="AB164" s="88">
        <f t="shared" si="193"/>
        <v>16</v>
      </c>
      <c r="AC164" s="3"/>
      <c r="AD164" s="95">
        <f t="shared" ref="AD164:AG164" si="487">IFERROR(INDEX(J$151:J$475,MATCH($T164,O$151:O$475,0)),0)</f>
        <v>0</v>
      </c>
      <c r="AE164" s="3">
        <f t="shared" si="487"/>
        <v>0</v>
      </c>
      <c r="AF164" s="3">
        <f t="shared" si="487"/>
        <v>0</v>
      </c>
      <c r="AG164" s="3">
        <f t="shared" si="487"/>
        <v>0</v>
      </c>
      <c r="AH164" s="88">
        <f t="shared" si="195"/>
        <v>0.000164</v>
      </c>
      <c r="AI164" s="3"/>
      <c r="AJ164" s="224"/>
      <c r="AK164" s="3" t="str">
        <f t="shared" si="196"/>
        <v>#REF!</v>
      </c>
      <c r="AL164" s="3" t="str">
        <f t="shared" si="197"/>
        <v>#REF!</v>
      </c>
      <c r="AM164" s="88" t="str">
        <f t="shared" si="198"/>
        <v>#REF!</v>
      </c>
      <c r="AN164" s="3"/>
      <c r="AO164" s="224"/>
      <c r="AP164" s="3" t="str">
        <f t="shared" si="199"/>
        <v>#REF!</v>
      </c>
      <c r="AQ164" s="3" t="str">
        <f t="shared" si="200"/>
        <v>#REF!</v>
      </c>
      <c r="AR164" s="88" t="str">
        <f t="shared" si="201"/>
        <v>#REF!</v>
      </c>
      <c r="AS164" s="3"/>
      <c r="AT164" s="224"/>
      <c r="AU164" s="3">
        <f t="shared" si="202"/>
        <v>25</v>
      </c>
      <c r="AV164" s="3">
        <f t="shared" si="203"/>
        <v>40.33333333</v>
      </c>
      <c r="AW164" s="88">
        <f t="shared" si="39"/>
        <v>53.66666667</v>
      </c>
    </row>
    <row r="165" ht="15.75" customHeight="1">
      <c r="A165" s="24">
        <v>15.0</v>
      </c>
      <c r="B165" s="24" t="s">
        <v>65</v>
      </c>
      <c r="C165" s="24" t="s">
        <v>65</v>
      </c>
      <c r="D165" s="132" t="s">
        <v>17</v>
      </c>
      <c r="E165" s="132">
        <v>16.0</v>
      </c>
      <c r="F165" s="132"/>
      <c r="G165" s="132"/>
      <c r="H165" s="132"/>
      <c r="J165" s="171">
        <f t="array" ref="J165">IFERROR(INDEX(VBDhistory1!$U$8:$U$307,MATCH(VBDgames!$C165,VBDhistory1!$B$8:$B$307,0))+ROW()/10000000,0)</f>
        <v>0</v>
      </c>
      <c r="K165" s="171">
        <f t="array" ref="K165">IFERROR(INDEX(VBDhistory2!$U$8:$U$307,MATCH(VBDgames!$C165,VBDhistory2!$B$8:$B$307,0))+ROW()/10000000,0)</f>
        <v>0</v>
      </c>
      <c r="L165" s="171">
        <f t="array" ref="L165">IFERROR(INDEX(VBDhistory3!$U$8:$U$307,MATCH(VBDgames!$C165,VBDhistory3!$B$8:$B$307,0))+ROW()/10000000,0)</f>
        <v>0</v>
      </c>
      <c r="M165" s="171">
        <f t="array" ref="M165">IFERROR(INDEX(VBDhistory4!$U$8:$U$307,MATCH(VBDgames!$C165,VBDhistory4!$B$8:$B$307,0))+ROW()/10000000,0)</f>
        <v>0</v>
      </c>
      <c r="N165" s="171"/>
      <c r="O165" s="171" t="str">
        <f t="shared" ref="O165:R165" si="488">$D165&amp;"-"&amp;RANK(J165,J$151:J$475,0)</f>
        <v>RB-1</v>
      </c>
      <c r="P165" s="171" t="str">
        <f t="shared" si="488"/>
        <v>RB-1</v>
      </c>
      <c r="Q165" s="171" t="str">
        <f t="shared" si="488"/>
        <v>RB-1</v>
      </c>
      <c r="R165" s="171" t="str">
        <f t="shared" si="488"/>
        <v>RB-1</v>
      </c>
      <c r="T165" s="95" t="str">
        <f t="shared" si="190"/>
        <v>RB-98</v>
      </c>
      <c r="U165" s="3">
        <v>98.0</v>
      </c>
      <c r="V165" s="3" t="s">
        <v>17</v>
      </c>
      <c r="W165" s="95">
        <f t="shared" ref="W165:Y165" si="489">IFERROR(INDEX(E$151:E$475,MATCH($T165,P$151:P$475,0)),0)</f>
        <v>0</v>
      </c>
      <c r="X165" s="3">
        <f t="shared" si="489"/>
        <v>0</v>
      </c>
      <c r="Y165" s="3">
        <f t="shared" si="489"/>
        <v>0</v>
      </c>
      <c r="Z165" s="3"/>
      <c r="AA165" s="3">
        <f t="shared" si="192"/>
        <v>0</v>
      </c>
      <c r="AB165" s="88">
        <f t="shared" si="193"/>
        <v>16</v>
      </c>
      <c r="AC165" s="3"/>
      <c r="AD165" s="95">
        <f t="shared" ref="AD165:AG165" si="490">IFERROR(INDEX(J$151:J$475,MATCH($T165,O$151:O$475,0)),0)</f>
        <v>0</v>
      </c>
      <c r="AE165" s="3">
        <f t="shared" si="490"/>
        <v>0</v>
      </c>
      <c r="AF165" s="3">
        <f t="shared" si="490"/>
        <v>0</v>
      </c>
      <c r="AG165" s="3">
        <f t="shared" si="490"/>
        <v>0</v>
      </c>
      <c r="AH165" s="88">
        <f t="shared" si="195"/>
        <v>0.000165</v>
      </c>
      <c r="AI165" s="3"/>
      <c r="AJ165" s="224"/>
      <c r="AK165" s="3" t="str">
        <f t="shared" si="196"/>
        <v>#REF!</v>
      </c>
      <c r="AL165" s="3" t="str">
        <f t="shared" si="197"/>
        <v>#REF!</v>
      </c>
      <c r="AM165" s="88" t="str">
        <f t="shared" si="198"/>
        <v>#REF!</v>
      </c>
      <c r="AN165" s="3"/>
      <c r="AO165" s="224"/>
      <c r="AP165" s="3" t="str">
        <f t="shared" si="199"/>
        <v>#REF!</v>
      </c>
      <c r="AQ165" s="3" t="str">
        <f t="shared" si="200"/>
        <v>#REF!</v>
      </c>
      <c r="AR165" s="88" t="str">
        <f t="shared" si="201"/>
        <v>#REF!</v>
      </c>
      <c r="AS165" s="3"/>
      <c r="AT165" s="224"/>
      <c r="AU165" s="3">
        <f t="shared" si="202"/>
        <v>25</v>
      </c>
      <c r="AV165" s="3">
        <f t="shared" si="203"/>
        <v>40.33333333</v>
      </c>
      <c r="AW165" s="88">
        <f t="shared" si="39"/>
        <v>53.66666667</v>
      </c>
    </row>
    <row r="166" ht="15.75" customHeight="1">
      <c r="A166" s="24">
        <v>16.0</v>
      </c>
      <c r="B166" s="24" t="s">
        <v>35</v>
      </c>
      <c r="C166" s="24" t="s">
        <v>35</v>
      </c>
      <c r="D166" s="132" t="s">
        <v>17</v>
      </c>
      <c r="E166" s="132">
        <v>14.0</v>
      </c>
      <c r="F166" s="132">
        <v>10.0</v>
      </c>
      <c r="G166" s="132">
        <v>4.0</v>
      </c>
      <c r="H166" s="132"/>
      <c r="J166" s="171">
        <f t="array" ref="J166">IFERROR(INDEX(VBDhistory1!$U$8:$U$307,MATCH(VBDgames!$C166,VBDhistory1!$B$8:$B$307,0))+ROW()/10000000,0)</f>
        <v>0</v>
      </c>
      <c r="K166" s="171">
        <f t="array" ref="K166">IFERROR(INDEX(VBDhistory2!$U$8:$U$307,MATCH(VBDgames!$C166,VBDhistory2!$B$8:$B$307,0))+ROW()/10000000,0)</f>
        <v>0</v>
      </c>
      <c r="L166" s="171">
        <f t="array" ref="L166">IFERROR(INDEX(VBDhistory3!$U$8:$U$307,MATCH(VBDgames!$C166,VBDhistory3!$B$8:$B$307,0))+ROW()/10000000,0)</f>
        <v>0</v>
      </c>
      <c r="M166" s="171">
        <f t="array" ref="M166">IFERROR(INDEX(VBDhistory4!$U$8:$U$307,MATCH(VBDgames!$C166,VBDhistory4!$B$8:$B$307,0))+ROW()/10000000,0)</f>
        <v>0</v>
      </c>
      <c r="N166" s="171"/>
      <c r="O166" s="171" t="str">
        <f t="shared" ref="O166:R166" si="491">$D166&amp;"-"&amp;RANK(J166,J$151:J$475,0)</f>
        <v>RB-1</v>
      </c>
      <c r="P166" s="171" t="str">
        <f t="shared" si="491"/>
        <v>RB-1</v>
      </c>
      <c r="Q166" s="171" t="str">
        <f t="shared" si="491"/>
        <v>RB-1</v>
      </c>
      <c r="R166" s="171" t="str">
        <f t="shared" si="491"/>
        <v>RB-1</v>
      </c>
      <c r="T166" s="95" t="str">
        <f t="shared" si="190"/>
        <v>RB-99</v>
      </c>
      <c r="U166" s="3">
        <v>99.0</v>
      </c>
      <c r="V166" s="3" t="s">
        <v>17</v>
      </c>
      <c r="W166" s="95">
        <f t="shared" ref="W166:Y166" si="492">IFERROR(INDEX(E$151:E$475,MATCH($T166,P$151:P$475,0)),0)</f>
        <v>0</v>
      </c>
      <c r="X166" s="3">
        <f t="shared" si="492"/>
        <v>0</v>
      </c>
      <c r="Y166" s="3">
        <f t="shared" si="492"/>
        <v>0</v>
      </c>
      <c r="Z166" s="3"/>
      <c r="AA166" s="3">
        <f t="shared" si="192"/>
        <v>0</v>
      </c>
      <c r="AB166" s="88">
        <f t="shared" si="193"/>
        <v>16</v>
      </c>
      <c r="AC166" s="3"/>
      <c r="AD166" s="95">
        <f t="shared" ref="AD166:AG166" si="493">IFERROR(INDEX(J$151:J$475,MATCH($T166,O$151:O$475,0)),0)</f>
        <v>0</v>
      </c>
      <c r="AE166" s="3">
        <f t="shared" si="493"/>
        <v>0</v>
      </c>
      <c r="AF166" s="3">
        <f t="shared" si="493"/>
        <v>0</v>
      </c>
      <c r="AG166" s="3">
        <f t="shared" si="493"/>
        <v>0</v>
      </c>
      <c r="AH166" s="88">
        <f t="shared" si="195"/>
        <v>0.000166</v>
      </c>
      <c r="AI166" s="3"/>
      <c r="AJ166" s="224"/>
      <c r="AK166" s="3" t="str">
        <f t="shared" si="196"/>
        <v>#REF!</v>
      </c>
      <c r="AL166" s="3" t="str">
        <f t="shared" si="197"/>
        <v>#REF!</v>
      </c>
      <c r="AM166" s="88" t="str">
        <f t="shared" si="198"/>
        <v>#REF!</v>
      </c>
      <c r="AN166" s="3"/>
      <c r="AO166" s="224"/>
      <c r="AP166" s="3" t="str">
        <f t="shared" si="199"/>
        <v>#REF!</v>
      </c>
      <c r="AQ166" s="3" t="str">
        <f t="shared" si="200"/>
        <v>#REF!</v>
      </c>
      <c r="AR166" s="88" t="str">
        <f t="shared" si="201"/>
        <v>#REF!</v>
      </c>
      <c r="AS166" s="3"/>
      <c r="AT166" s="224"/>
      <c r="AU166" s="3">
        <f t="shared" si="202"/>
        <v>25</v>
      </c>
      <c r="AV166" s="3">
        <f t="shared" si="203"/>
        <v>40.33333333</v>
      </c>
      <c r="AW166" s="88">
        <f t="shared" si="39"/>
        <v>53.66666667</v>
      </c>
    </row>
    <row r="167" ht="15.75" customHeight="1">
      <c r="A167" s="24">
        <v>17.0</v>
      </c>
      <c r="B167" s="24" t="s">
        <v>80</v>
      </c>
      <c r="C167" s="24" t="s">
        <v>80</v>
      </c>
      <c r="D167" s="132" t="s">
        <v>17</v>
      </c>
      <c r="E167" s="132">
        <v>16.0</v>
      </c>
      <c r="F167" s="132">
        <v>13.0</v>
      </c>
      <c r="G167" s="132">
        <v>9.0</v>
      </c>
      <c r="H167" s="132"/>
      <c r="J167" s="171">
        <f t="array" ref="J167">IFERROR(INDEX(VBDhistory1!$U$8:$U$307,MATCH(VBDgames!$C167,VBDhistory1!$B$8:$B$307,0))+ROW()/10000000,0)</f>
        <v>0</v>
      </c>
      <c r="K167" s="171">
        <f t="array" ref="K167">IFERROR(INDEX(VBDhistory2!$U$8:$U$307,MATCH(VBDgames!$C167,VBDhistory2!$B$8:$B$307,0))+ROW()/10000000,0)</f>
        <v>0</v>
      </c>
      <c r="L167" s="171">
        <f t="array" ref="L167">IFERROR(INDEX(VBDhistory3!$U$8:$U$307,MATCH(VBDgames!$C167,VBDhistory3!$B$8:$B$307,0))+ROW()/10000000,0)</f>
        <v>0</v>
      </c>
      <c r="M167" s="171">
        <f t="array" ref="M167">IFERROR(INDEX(VBDhistory4!$U$8:$U$307,MATCH(VBDgames!$C167,VBDhistory4!$B$8:$B$307,0))+ROW()/10000000,0)</f>
        <v>0</v>
      </c>
      <c r="N167" s="171"/>
      <c r="O167" s="171" t="str">
        <f t="shared" ref="O167:R167" si="494">$D167&amp;"-"&amp;RANK(J167,J$151:J$475,0)</f>
        <v>RB-1</v>
      </c>
      <c r="P167" s="171" t="str">
        <f t="shared" si="494"/>
        <v>RB-1</v>
      </c>
      <c r="Q167" s="171" t="str">
        <f t="shared" si="494"/>
        <v>RB-1</v>
      </c>
      <c r="R167" s="171" t="str">
        <f t="shared" si="494"/>
        <v>RB-1</v>
      </c>
      <c r="T167" s="95" t="str">
        <f t="shared" si="190"/>
        <v>RB-100</v>
      </c>
      <c r="U167" s="3">
        <v>100.0</v>
      </c>
      <c r="V167" s="3" t="s">
        <v>17</v>
      </c>
      <c r="W167" s="95">
        <f t="shared" ref="W167:Y167" si="495">IFERROR(INDEX(E$151:E$475,MATCH($T167,P$151:P$475,0)),0)</f>
        <v>0</v>
      </c>
      <c r="X167" s="3">
        <f t="shared" si="495"/>
        <v>0</v>
      </c>
      <c r="Y167" s="3">
        <f t="shared" si="495"/>
        <v>0</v>
      </c>
      <c r="Z167" s="3"/>
      <c r="AA167" s="3">
        <f t="shared" si="192"/>
        <v>0</v>
      </c>
      <c r="AB167" s="88">
        <f t="shared" si="193"/>
        <v>16</v>
      </c>
      <c r="AC167" s="3"/>
      <c r="AD167" s="95">
        <f t="shared" ref="AD167:AG167" si="496">IFERROR(INDEX(J$151:J$475,MATCH($T167,O$151:O$475,0)),0)</f>
        <v>0</v>
      </c>
      <c r="AE167" s="3">
        <f t="shared" si="496"/>
        <v>0</v>
      </c>
      <c r="AF167" s="3">
        <f t="shared" si="496"/>
        <v>0</v>
      </c>
      <c r="AG167" s="3">
        <f t="shared" si="496"/>
        <v>0</v>
      </c>
      <c r="AH167" s="88">
        <f t="shared" si="195"/>
        <v>0.000167</v>
      </c>
      <c r="AI167" s="3"/>
      <c r="AJ167" s="224"/>
      <c r="AK167" s="3" t="str">
        <f t="shared" si="196"/>
        <v>#REF!</v>
      </c>
      <c r="AL167" s="3" t="str">
        <f t="shared" si="197"/>
        <v>#REF!</v>
      </c>
      <c r="AM167" s="88" t="str">
        <f t="shared" si="198"/>
        <v>#REF!</v>
      </c>
      <c r="AN167" s="3"/>
      <c r="AO167" s="224"/>
      <c r="AP167" s="3" t="str">
        <f t="shared" si="199"/>
        <v>#REF!</v>
      </c>
      <c r="AQ167" s="3" t="str">
        <f t="shared" si="200"/>
        <v>#REF!</v>
      </c>
      <c r="AR167" s="88" t="str">
        <f t="shared" si="201"/>
        <v>#REF!</v>
      </c>
      <c r="AS167" s="3"/>
      <c r="AT167" s="224"/>
      <c r="AU167" s="3">
        <f t="shared" si="202"/>
        <v>25</v>
      </c>
      <c r="AV167" s="3">
        <f t="shared" si="203"/>
        <v>40.33333333</v>
      </c>
      <c r="AW167" s="88">
        <f t="shared" si="39"/>
        <v>53.66666667</v>
      </c>
    </row>
    <row r="168" ht="15.75" customHeight="1">
      <c r="A168" s="24">
        <v>18.0</v>
      </c>
      <c r="B168" s="24" t="s">
        <v>26</v>
      </c>
      <c r="C168" s="24" t="s">
        <v>26</v>
      </c>
      <c r="D168" s="132" t="s">
        <v>17</v>
      </c>
      <c r="E168" s="132">
        <v>15.0</v>
      </c>
      <c r="F168" s="132">
        <v>16.0</v>
      </c>
      <c r="G168" s="132">
        <v>16.0</v>
      </c>
      <c r="H168" s="132">
        <v>11.0</v>
      </c>
      <c r="J168" s="171">
        <f t="array" ref="J168">IFERROR(INDEX(VBDhistory1!$U$8:$U$307,MATCH(VBDgames!$C168,VBDhistory1!$B$8:$B$307,0))+ROW()/10000000,0)</f>
        <v>0</v>
      </c>
      <c r="K168" s="171">
        <f t="array" ref="K168">IFERROR(INDEX(VBDhistory2!$U$8:$U$307,MATCH(VBDgames!$C168,VBDhistory2!$B$8:$B$307,0))+ROW()/10000000,0)</f>
        <v>0</v>
      </c>
      <c r="L168" s="171">
        <f t="array" ref="L168">IFERROR(INDEX(VBDhistory3!$U$8:$U$307,MATCH(VBDgames!$C168,VBDhistory3!$B$8:$B$307,0))+ROW()/10000000,0)</f>
        <v>0</v>
      </c>
      <c r="M168" s="171">
        <f t="array" ref="M168">IFERROR(INDEX(VBDhistory4!$U$8:$U$307,MATCH(VBDgames!$C168,VBDhistory4!$B$8:$B$307,0))+ROW()/10000000,0)</f>
        <v>0</v>
      </c>
      <c r="N168" s="171"/>
      <c r="O168" s="171" t="str">
        <f t="shared" ref="O168:R168" si="497">$D168&amp;"-"&amp;RANK(J168,J$151:J$475,0)</f>
        <v>RB-1</v>
      </c>
      <c r="P168" s="171" t="str">
        <f t="shared" si="497"/>
        <v>RB-1</v>
      </c>
      <c r="Q168" s="171" t="str">
        <f t="shared" si="497"/>
        <v>RB-1</v>
      </c>
      <c r="R168" s="171" t="str">
        <f t="shared" si="497"/>
        <v>RB-1</v>
      </c>
      <c r="T168" s="95"/>
      <c r="U168" s="3"/>
      <c r="V168" s="3"/>
      <c r="W168" s="95"/>
      <c r="X168" s="3"/>
      <c r="Y168" s="3"/>
      <c r="Z168" s="3"/>
      <c r="AA168" s="3"/>
      <c r="AB168" s="88"/>
      <c r="AC168" s="3"/>
      <c r="AD168" s="95"/>
      <c r="AE168" s="3"/>
      <c r="AF168" s="3"/>
      <c r="AG168" s="3"/>
      <c r="AH168" s="88"/>
      <c r="AI168" s="3"/>
      <c r="AJ168" s="224"/>
      <c r="AK168" s="3"/>
      <c r="AL168" s="3"/>
      <c r="AM168" s="88"/>
      <c r="AN168" s="3"/>
      <c r="AO168" s="224"/>
      <c r="AP168" s="3"/>
      <c r="AQ168" s="3"/>
      <c r="AR168" s="88"/>
      <c r="AS168" s="3"/>
      <c r="AT168" s="224"/>
      <c r="AU168" s="3">
        <f t="shared" si="202"/>
        <v>0</v>
      </c>
      <c r="AV168" s="3">
        <f t="shared" si="203"/>
        <v>0</v>
      </c>
      <c r="AW168" s="88">
        <f t="shared" si="39"/>
        <v>0</v>
      </c>
    </row>
    <row r="169" ht="15.75" customHeight="1">
      <c r="A169" s="24">
        <v>19.0</v>
      </c>
      <c r="B169" s="24" t="s">
        <v>190</v>
      </c>
      <c r="C169" s="24" t="s">
        <v>190</v>
      </c>
      <c r="D169" s="132" t="s">
        <v>17</v>
      </c>
      <c r="E169" s="132">
        <v>16.0</v>
      </c>
      <c r="F169" s="132">
        <v>16.0</v>
      </c>
      <c r="G169" s="132">
        <v>15.0</v>
      </c>
      <c r="H169" s="132"/>
      <c r="J169" s="171">
        <f t="array" ref="J169">IFERROR(INDEX(VBDhistory1!$U$8:$U$307,MATCH(VBDgames!$C169,VBDhistory1!$B$8:$B$307,0))+ROW()/10000000,0)</f>
        <v>0</v>
      </c>
      <c r="K169" s="171">
        <f t="array" ref="K169">IFERROR(INDEX(VBDhistory2!$U$8:$U$307,MATCH(VBDgames!$C169,VBDhistory2!$B$8:$B$307,0))+ROW()/10000000,0)</f>
        <v>0</v>
      </c>
      <c r="L169" s="171">
        <f t="array" ref="L169">IFERROR(INDEX(VBDhistory3!$U$8:$U$307,MATCH(VBDgames!$C169,VBDhistory3!$B$8:$B$307,0))+ROW()/10000000,0)</f>
        <v>0</v>
      </c>
      <c r="M169" s="171">
        <f t="array" ref="M169">IFERROR(INDEX(VBDhistory4!$U$8:$U$307,MATCH(VBDgames!$C169,VBDhistory4!$B$8:$B$307,0))+ROW()/10000000,0)</f>
        <v>0</v>
      </c>
      <c r="N169" s="171"/>
      <c r="O169" s="171" t="str">
        <f t="shared" ref="O169:R169" si="498">$D169&amp;"-"&amp;RANK(J169,J$151:J$475,0)</f>
        <v>RB-1</v>
      </c>
      <c r="P169" s="171" t="str">
        <f t="shared" si="498"/>
        <v>RB-1</v>
      </c>
      <c r="Q169" s="171" t="str">
        <f t="shared" si="498"/>
        <v>RB-1</v>
      </c>
      <c r="R169" s="171" t="str">
        <f t="shared" si="498"/>
        <v>RB-1</v>
      </c>
      <c r="T169" s="95" t="str">
        <f t="shared" ref="T169:T298" si="502">V169&amp;"-"&amp;U169</f>
        <v>WR-1</v>
      </c>
      <c r="U169" s="3">
        <v>1.0</v>
      </c>
      <c r="V169" s="3" t="s">
        <v>34</v>
      </c>
      <c r="W169" s="95">
        <f t="shared" ref="W169:Y169" si="499">IFERROR(INDEX(E$477:E$876,MATCH($T169,P$477:P$876,0)),0)</f>
        <v>16</v>
      </c>
      <c r="X169" s="3">
        <f t="shared" si="499"/>
        <v>2</v>
      </c>
      <c r="Y169" s="3" t="str">
        <f t="shared" si="499"/>
        <v/>
      </c>
      <c r="Z169" s="3"/>
      <c r="AA169" s="3">
        <f t="shared" ref="AA169:AA298" si="504">AVERAGE(W169:Y169)</f>
        <v>9</v>
      </c>
      <c r="AB169" s="88">
        <f t="shared" ref="AB169:AB298" si="505">SUM($AA$169:AA169)</f>
        <v>9</v>
      </c>
      <c r="AC169" s="3"/>
      <c r="AD169" s="95">
        <f t="shared" ref="AD169:AG169" si="500">IFERROR(INDEX(J$477:J$876,MATCH($T169,O$477:O$876,0)),0)</f>
        <v>0</v>
      </c>
      <c r="AE169" s="3">
        <f t="shared" si="500"/>
        <v>0</v>
      </c>
      <c r="AF169" s="3">
        <f t="shared" si="500"/>
        <v>0</v>
      </c>
      <c r="AG169" s="3">
        <f t="shared" si="500"/>
        <v>0</v>
      </c>
      <c r="AH169" s="88">
        <f t="shared" ref="AH169:AH298" si="507">AVERAGE(AD169:AG169)+ROW()/1000000</f>
        <v>0.000169</v>
      </c>
      <c r="AI169" s="3"/>
      <c r="AJ169" s="95" t="str">
        <f t="shared" ref="AJ169:AJ298" si="508">IF(U169&lt;=INDEX($Y$2:$Y$5,MATCH(V169,$V$2:$V$5,0)),"SKP","x")</f>
        <v>#REF!</v>
      </c>
      <c r="AK169" s="3" t="str">
        <f t="shared" ref="AK169:AK298" si="509">IF(OR(U169&lt;=INDEX($Y$2:$Y$5,MATCH(V169,$V$2:$V$5,0)),AND(AJ169="x",AO169&lt;=$AJ$12),AJ169="SKP"),"SKP","x")</f>
        <v>#REF!</v>
      </c>
      <c r="AL169" s="3" t="str">
        <f t="shared" ref="AL169:AL298" si="510">IF(OR(U169&lt;=INDEX($Y$2:$Y$5,MATCH(V169,$V$2:$V$5,0)),AND(AK169="x",AP169&lt;=$AK$12),AK169="SKP"),"SKP","x")</f>
        <v>#REF!</v>
      </c>
      <c r="AM169" s="88" t="str">
        <f t="shared" ref="AM169:AM298" si="511">IF(OR(U169&lt;=INDEX($Y$2:$Y$5,MATCH(V169,$V$2:$V$5,0)),AND(AK169="x",AP169&lt;=$AK$12),AND(AL169="x",AQ169&lt;=$AL$12),AK169="SKP",AL169="SKP"),"SKP","x")</f>
        <v>#REF!</v>
      </c>
      <c r="AN169" s="3"/>
      <c r="AO169" s="95" t="str">
        <f t="shared" ref="AO169:AO298" si="512">IF(AJ169="SKP","",COUNTIFS($AH$169:$AH$359,"&gt;"&amp;AH169,$AJ$169:$AJ$359,"x")+1)</f>
        <v>#REF!</v>
      </c>
      <c r="AP169" s="3" t="str">
        <f t="shared" ref="AP169:AP298" si="513">IF(AK169="SKP","",COUNTIFS($AH$68:$AH$298,"&gt;"&amp;AH169,$AK$68:$AK$298,"x")+1)</f>
        <v>#REF!</v>
      </c>
      <c r="AQ169" s="3" t="str">
        <f t="shared" ref="AQ169:AQ298" si="514">IF(AL169="SKP","",COUNTIFS($AH$68:$AH$359,"&gt;"&amp;AH169,$AL$68:$AL$359,"x")+1)</f>
        <v>#REF!</v>
      </c>
      <c r="AR169" s="88" t="str">
        <f t="shared" ref="AR169:AR298" si="515">IF(AM169="SKP","",COUNTIFS($AH$17:$AH$359,"&gt;"&amp;AH169,$AM$17:$AM$359,"x")+1)</f>
        <v>#REF!</v>
      </c>
      <c r="AS169" s="3"/>
      <c r="AT169" s="95">
        <f t="shared" ref="AT169:AT359" si="516">SUMIF($AO$169:$AO$359,"&lt;="&amp;AO169,$AA$169:$AA$359)</f>
        <v>24.33333333</v>
      </c>
      <c r="AU169" s="3">
        <f t="shared" si="202"/>
        <v>25</v>
      </c>
      <c r="AV169" s="3">
        <f t="shared" si="203"/>
        <v>40.33333333</v>
      </c>
      <c r="AW169" s="88">
        <f t="shared" si="39"/>
        <v>53.66666667</v>
      </c>
    </row>
    <row r="170" ht="15.75" customHeight="1">
      <c r="A170" s="24">
        <v>20.0</v>
      </c>
      <c r="B170" s="24" t="s">
        <v>129</v>
      </c>
      <c r="C170" s="24" t="s">
        <v>129</v>
      </c>
      <c r="D170" s="132" t="s">
        <v>17</v>
      </c>
      <c r="E170" s="132">
        <v>12.0</v>
      </c>
      <c r="F170" s="132"/>
      <c r="G170" s="132"/>
      <c r="H170" s="132"/>
      <c r="J170" s="171">
        <f t="array" ref="J170">IFERROR(INDEX(VBDhistory1!$U$8:$U$307,MATCH(VBDgames!$C170,VBDhistory1!$B$8:$B$307,0))+ROW()/10000000,0)</f>
        <v>0</v>
      </c>
      <c r="K170" s="171">
        <f t="array" ref="K170">IFERROR(INDEX(VBDhistory2!$U$8:$U$307,MATCH(VBDgames!$C170,VBDhistory2!$B$8:$B$307,0))+ROW()/10000000,0)</f>
        <v>0</v>
      </c>
      <c r="L170" s="171">
        <f t="array" ref="L170">IFERROR(INDEX(VBDhistory3!$U$8:$U$307,MATCH(VBDgames!$C170,VBDhistory3!$B$8:$B$307,0))+ROW()/10000000,0)</f>
        <v>0</v>
      </c>
      <c r="M170" s="171">
        <f t="array" ref="M170">IFERROR(INDEX(VBDhistory4!$U$8:$U$307,MATCH(VBDgames!$C170,VBDhistory4!$B$8:$B$307,0))+ROW()/10000000,0)</f>
        <v>0</v>
      </c>
      <c r="N170" s="171"/>
      <c r="O170" s="171" t="str">
        <f t="shared" ref="O170:R170" si="501">$D170&amp;"-"&amp;RANK(J170,J$151:J$475,0)</f>
        <v>RB-1</v>
      </c>
      <c r="P170" s="171" t="str">
        <f t="shared" si="501"/>
        <v>RB-1</v>
      </c>
      <c r="Q170" s="171" t="str">
        <f t="shared" si="501"/>
        <v>RB-1</v>
      </c>
      <c r="R170" s="171" t="str">
        <f t="shared" si="501"/>
        <v>RB-1</v>
      </c>
      <c r="T170" s="95" t="str">
        <f t="shared" si="502"/>
        <v>WR-2</v>
      </c>
      <c r="U170" s="3">
        <v>2.0</v>
      </c>
      <c r="V170" s="3" t="s">
        <v>34</v>
      </c>
      <c r="W170" s="95">
        <f t="shared" ref="W170:Y170" si="503">IFERROR(INDEX(E$477:E$876,MATCH($T170,P$477:P$876,0)),0)</f>
        <v>0</v>
      </c>
      <c r="X170" s="3">
        <f t="shared" si="503"/>
        <v>0</v>
      </c>
      <c r="Y170" s="3">
        <f t="shared" si="503"/>
        <v>0</v>
      </c>
      <c r="Z170" s="3"/>
      <c r="AA170" s="3">
        <f t="shared" si="504"/>
        <v>0</v>
      </c>
      <c r="AB170" s="88">
        <f t="shared" si="505"/>
        <v>9</v>
      </c>
      <c r="AC170" s="3"/>
      <c r="AD170" s="95">
        <f t="shared" ref="AD170:AG170" si="506">IFERROR(INDEX(J$477:J$876,MATCH($T170,O$477:O$876,0)),0)</f>
        <v>0</v>
      </c>
      <c r="AE170" s="3">
        <f t="shared" si="506"/>
        <v>0</v>
      </c>
      <c r="AF170" s="3">
        <f t="shared" si="506"/>
        <v>0</v>
      </c>
      <c r="AG170" s="3">
        <f t="shared" si="506"/>
        <v>0</v>
      </c>
      <c r="AH170" s="88">
        <f t="shared" si="507"/>
        <v>0.00017</v>
      </c>
      <c r="AI170" s="3"/>
      <c r="AJ170" s="95" t="str">
        <f t="shared" si="508"/>
        <v>#REF!</v>
      </c>
      <c r="AK170" s="3" t="str">
        <f t="shared" si="509"/>
        <v>#REF!</v>
      </c>
      <c r="AL170" s="3" t="str">
        <f t="shared" si="510"/>
        <v>#REF!</v>
      </c>
      <c r="AM170" s="88" t="str">
        <f t="shared" si="511"/>
        <v>#REF!</v>
      </c>
      <c r="AN170" s="3"/>
      <c r="AO170" s="95" t="str">
        <f t="shared" si="512"/>
        <v>#REF!</v>
      </c>
      <c r="AP170" s="3" t="str">
        <f t="shared" si="513"/>
        <v>#REF!</v>
      </c>
      <c r="AQ170" s="3" t="str">
        <f t="shared" si="514"/>
        <v>#REF!</v>
      </c>
      <c r="AR170" s="88" t="str">
        <f t="shared" si="515"/>
        <v>#REF!</v>
      </c>
      <c r="AS170" s="3"/>
      <c r="AT170" s="95">
        <f t="shared" si="516"/>
        <v>24.33333333</v>
      </c>
      <c r="AU170" s="3">
        <f t="shared" si="202"/>
        <v>25</v>
      </c>
      <c r="AV170" s="3">
        <f t="shared" si="203"/>
        <v>40.33333333</v>
      </c>
      <c r="AW170" s="88">
        <f t="shared" si="39"/>
        <v>53.66666667</v>
      </c>
    </row>
    <row r="171" ht="15.75" customHeight="1">
      <c r="A171" s="24">
        <v>21.0</v>
      </c>
      <c r="B171" s="24" t="s">
        <v>247</v>
      </c>
      <c r="C171" s="24" t="s">
        <v>247</v>
      </c>
      <c r="D171" s="132" t="s">
        <v>17</v>
      </c>
      <c r="E171" s="132">
        <v>15.0</v>
      </c>
      <c r="F171" s="132">
        <v>12.0</v>
      </c>
      <c r="G171" s="132">
        <v>16.0</v>
      </c>
      <c r="H171" s="132">
        <v>13.0</v>
      </c>
      <c r="J171" s="171">
        <f t="array" ref="J171">IFERROR(INDEX(VBDhistory1!$U$8:$U$307,MATCH(VBDgames!$C171,VBDhistory1!$B$8:$B$307,0))+ROW()/10000000,0)</f>
        <v>0</v>
      </c>
      <c r="K171" s="171">
        <f t="array" ref="K171">IFERROR(INDEX(VBDhistory2!$U$8:$U$307,MATCH(VBDgames!$C171,VBDhistory2!$B$8:$B$307,0))+ROW()/10000000,0)</f>
        <v>0</v>
      </c>
      <c r="L171" s="171">
        <f t="array" ref="L171">IFERROR(INDEX(VBDhistory3!$U$8:$U$307,MATCH(VBDgames!$C171,VBDhistory3!$B$8:$B$307,0))+ROW()/10000000,0)</f>
        <v>0</v>
      </c>
      <c r="M171" s="171">
        <f t="array" ref="M171">IFERROR(INDEX(VBDhistory4!$U$8:$U$307,MATCH(VBDgames!$C171,VBDhistory4!$B$8:$B$307,0))+ROW()/10000000,0)</f>
        <v>0</v>
      </c>
      <c r="N171" s="171"/>
      <c r="O171" s="171" t="str">
        <f t="shared" ref="O171:R171" si="517">$D171&amp;"-"&amp;RANK(J171,J$151:J$475,0)</f>
        <v>RB-1</v>
      </c>
      <c r="P171" s="171" t="str">
        <f t="shared" si="517"/>
        <v>RB-1</v>
      </c>
      <c r="Q171" s="171" t="str">
        <f t="shared" si="517"/>
        <v>RB-1</v>
      </c>
      <c r="R171" s="171" t="str">
        <f t="shared" si="517"/>
        <v>RB-1</v>
      </c>
      <c r="T171" s="95" t="str">
        <f t="shared" si="502"/>
        <v>WR-3</v>
      </c>
      <c r="U171" s="3">
        <v>3.0</v>
      </c>
      <c r="V171" s="3" t="s">
        <v>34</v>
      </c>
      <c r="W171" s="95">
        <f t="shared" ref="W171:Y171" si="518">IFERROR(INDEX(E$477:E$876,MATCH($T171,P$477:P$876,0)),0)</f>
        <v>0</v>
      </c>
      <c r="X171" s="3">
        <f t="shared" si="518"/>
        <v>0</v>
      </c>
      <c r="Y171" s="3">
        <f t="shared" si="518"/>
        <v>0</v>
      </c>
      <c r="Z171" s="3"/>
      <c r="AA171" s="3">
        <f t="shared" si="504"/>
        <v>0</v>
      </c>
      <c r="AB171" s="88">
        <f t="shared" si="505"/>
        <v>9</v>
      </c>
      <c r="AC171" s="3"/>
      <c r="AD171" s="95">
        <f t="shared" ref="AD171:AG171" si="519">IFERROR(INDEX(J$477:J$876,MATCH($T171,O$477:O$876,0)),0)</f>
        <v>0</v>
      </c>
      <c r="AE171" s="3">
        <f t="shared" si="519"/>
        <v>0</v>
      </c>
      <c r="AF171" s="3">
        <f t="shared" si="519"/>
        <v>0</v>
      </c>
      <c r="AG171" s="3">
        <f t="shared" si="519"/>
        <v>0</v>
      </c>
      <c r="AH171" s="88">
        <f t="shared" si="507"/>
        <v>0.000171</v>
      </c>
      <c r="AI171" s="3"/>
      <c r="AJ171" s="95" t="str">
        <f t="shared" si="508"/>
        <v>#REF!</v>
      </c>
      <c r="AK171" s="3" t="str">
        <f t="shared" si="509"/>
        <v>#REF!</v>
      </c>
      <c r="AL171" s="3" t="str">
        <f t="shared" si="510"/>
        <v>#REF!</v>
      </c>
      <c r="AM171" s="88" t="str">
        <f t="shared" si="511"/>
        <v>#REF!</v>
      </c>
      <c r="AN171" s="3"/>
      <c r="AO171" s="95" t="str">
        <f t="shared" si="512"/>
        <v>#REF!</v>
      </c>
      <c r="AP171" s="3" t="str">
        <f t="shared" si="513"/>
        <v>#REF!</v>
      </c>
      <c r="AQ171" s="3" t="str">
        <f t="shared" si="514"/>
        <v>#REF!</v>
      </c>
      <c r="AR171" s="88" t="str">
        <f t="shared" si="515"/>
        <v>#REF!</v>
      </c>
      <c r="AS171" s="3"/>
      <c r="AT171" s="95">
        <f t="shared" si="516"/>
        <v>24.33333333</v>
      </c>
      <c r="AU171" s="3">
        <f t="shared" si="202"/>
        <v>25</v>
      </c>
      <c r="AV171" s="3">
        <f t="shared" si="203"/>
        <v>40.33333333</v>
      </c>
      <c r="AW171" s="88">
        <f t="shared" si="39"/>
        <v>53.66666667</v>
      </c>
    </row>
    <row r="172" ht="15.75" customHeight="1">
      <c r="A172" s="24">
        <v>22.0</v>
      </c>
      <c r="B172" s="24" t="s">
        <v>169</v>
      </c>
      <c r="C172" s="24" t="s">
        <v>169</v>
      </c>
      <c r="D172" s="132" t="s">
        <v>17</v>
      </c>
      <c r="E172" s="132">
        <v>16.0</v>
      </c>
      <c r="F172" s="132">
        <v>15.0</v>
      </c>
      <c r="G172" s="132"/>
      <c r="H172" s="132"/>
      <c r="J172" s="171">
        <f t="array" ref="J172">IFERROR(INDEX(VBDhistory1!$U$8:$U$307,MATCH(VBDgames!$C172,VBDhistory1!$B$8:$B$307,0))+ROW()/10000000,0)</f>
        <v>0</v>
      </c>
      <c r="K172" s="171">
        <f t="array" ref="K172">IFERROR(INDEX(VBDhistory2!$U$8:$U$307,MATCH(VBDgames!$C172,VBDhistory2!$B$8:$B$307,0))+ROW()/10000000,0)</f>
        <v>0</v>
      </c>
      <c r="L172" s="171">
        <f t="array" ref="L172">IFERROR(INDEX(VBDhistory3!$U$8:$U$307,MATCH(VBDgames!$C172,VBDhistory3!$B$8:$B$307,0))+ROW()/10000000,0)</f>
        <v>0</v>
      </c>
      <c r="M172" s="171">
        <f t="array" ref="M172">IFERROR(INDEX(VBDhistory4!$U$8:$U$307,MATCH(VBDgames!$C172,VBDhistory4!$B$8:$B$307,0))+ROW()/10000000,0)</f>
        <v>0</v>
      </c>
      <c r="N172" s="171"/>
      <c r="O172" s="171" t="str">
        <f t="shared" ref="O172:R172" si="520">$D172&amp;"-"&amp;RANK(J172,J$151:J$475,0)</f>
        <v>RB-1</v>
      </c>
      <c r="P172" s="171" t="str">
        <f t="shared" si="520"/>
        <v>RB-1</v>
      </c>
      <c r="Q172" s="171" t="str">
        <f t="shared" si="520"/>
        <v>RB-1</v>
      </c>
      <c r="R172" s="171" t="str">
        <f t="shared" si="520"/>
        <v>RB-1</v>
      </c>
      <c r="T172" s="95" t="str">
        <f t="shared" si="502"/>
        <v>WR-4</v>
      </c>
      <c r="U172" s="3">
        <v>4.0</v>
      </c>
      <c r="V172" s="3" t="s">
        <v>34</v>
      </c>
      <c r="W172" s="95">
        <f t="shared" ref="W172:Y172" si="521">IFERROR(INDEX(E$477:E$876,MATCH($T172,P$477:P$876,0)),0)</f>
        <v>0</v>
      </c>
      <c r="X172" s="3">
        <f t="shared" si="521"/>
        <v>0</v>
      </c>
      <c r="Y172" s="3">
        <f t="shared" si="521"/>
        <v>0</v>
      </c>
      <c r="Z172" s="3"/>
      <c r="AA172" s="3">
        <f t="shared" si="504"/>
        <v>0</v>
      </c>
      <c r="AB172" s="88">
        <f t="shared" si="505"/>
        <v>9</v>
      </c>
      <c r="AC172" s="3"/>
      <c r="AD172" s="95">
        <f t="shared" ref="AD172:AG172" si="522">IFERROR(INDEX(J$477:J$876,MATCH($T172,O$477:O$876,0)),0)</f>
        <v>0</v>
      </c>
      <c r="AE172" s="3">
        <f t="shared" si="522"/>
        <v>0</v>
      </c>
      <c r="AF172" s="3">
        <f t="shared" si="522"/>
        <v>0</v>
      </c>
      <c r="AG172" s="3">
        <f t="shared" si="522"/>
        <v>0</v>
      </c>
      <c r="AH172" s="88">
        <f t="shared" si="507"/>
        <v>0.000172</v>
      </c>
      <c r="AI172" s="3"/>
      <c r="AJ172" s="95" t="str">
        <f t="shared" si="508"/>
        <v>#REF!</v>
      </c>
      <c r="AK172" s="3" t="str">
        <f t="shared" si="509"/>
        <v>#REF!</v>
      </c>
      <c r="AL172" s="3" t="str">
        <f t="shared" si="510"/>
        <v>#REF!</v>
      </c>
      <c r="AM172" s="88" t="str">
        <f t="shared" si="511"/>
        <v>#REF!</v>
      </c>
      <c r="AN172" s="3"/>
      <c r="AO172" s="95" t="str">
        <f t="shared" si="512"/>
        <v>#REF!</v>
      </c>
      <c r="AP172" s="3" t="str">
        <f t="shared" si="513"/>
        <v>#REF!</v>
      </c>
      <c r="AQ172" s="3" t="str">
        <f t="shared" si="514"/>
        <v>#REF!</v>
      </c>
      <c r="AR172" s="88" t="str">
        <f t="shared" si="515"/>
        <v>#REF!</v>
      </c>
      <c r="AS172" s="3"/>
      <c r="AT172" s="95">
        <f t="shared" si="516"/>
        <v>24.33333333</v>
      </c>
      <c r="AU172" s="3">
        <f t="shared" si="202"/>
        <v>25</v>
      </c>
      <c r="AV172" s="3">
        <f t="shared" si="203"/>
        <v>40.33333333</v>
      </c>
      <c r="AW172" s="88">
        <f t="shared" si="39"/>
        <v>53.66666667</v>
      </c>
    </row>
    <row r="173" ht="15.75" customHeight="1">
      <c r="A173" s="24">
        <v>23.0</v>
      </c>
      <c r="B173" s="24" t="s">
        <v>207</v>
      </c>
      <c r="C173" s="24" t="s">
        <v>207</v>
      </c>
      <c r="D173" s="132" t="s">
        <v>17</v>
      </c>
      <c r="E173" s="132">
        <v>16.0</v>
      </c>
      <c r="F173" s="132">
        <v>16.0</v>
      </c>
      <c r="G173" s="132">
        <v>16.0</v>
      </c>
      <c r="H173" s="132">
        <v>15.0</v>
      </c>
      <c r="J173" s="171">
        <f t="array" ref="J173">IFERROR(INDEX(VBDhistory1!$U$8:$U$307,MATCH(VBDgames!$C173,VBDhistory1!$B$8:$B$307,0))+ROW()/10000000,0)</f>
        <v>0</v>
      </c>
      <c r="K173" s="171">
        <f t="array" ref="K173">IFERROR(INDEX(VBDhistory2!$U$8:$U$307,MATCH(VBDgames!$C173,VBDhistory2!$B$8:$B$307,0))+ROW()/10000000,0)</f>
        <v>0</v>
      </c>
      <c r="L173" s="171">
        <f t="array" ref="L173">IFERROR(INDEX(VBDhistory3!$U$8:$U$307,MATCH(VBDgames!$C173,VBDhistory3!$B$8:$B$307,0))+ROW()/10000000,0)</f>
        <v>0</v>
      </c>
      <c r="M173" s="171">
        <f t="array" ref="M173">IFERROR(INDEX(VBDhistory4!$U$8:$U$307,MATCH(VBDgames!$C173,VBDhistory4!$B$8:$B$307,0))+ROW()/10000000,0)</f>
        <v>0</v>
      </c>
      <c r="N173" s="171"/>
      <c r="O173" s="171" t="str">
        <f t="shared" ref="O173:R173" si="523">$D173&amp;"-"&amp;RANK(J173,J$151:J$475,0)</f>
        <v>RB-1</v>
      </c>
      <c r="P173" s="171" t="str">
        <f t="shared" si="523"/>
        <v>RB-1</v>
      </c>
      <c r="Q173" s="171" t="str">
        <f t="shared" si="523"/>
        <v>RB-1</v>
      </c>
      <c r="R173" s="171" t="str">
        <f t="shared" si="523"/>
        <v>RB-1</v>
      </c>
      <c r="T173" s="95" t="str">
        <f t="shared" si="502"/>
        <v>WR-5</v>
      </c>
      <c r="U173" s="3">
        <v>5.0</v>
      </c>
      <c r="V173" s="3" t="s">
        <v>34</v>
      </c>
      <c r="W173" s="95">
        <f t="shared" ref="W173:Y173" si="524">IFERROR(INDEX(E$477:E$876,MATCH($T173,P$477:P$876,0)),0)</f>
        <v>0</v>
      </c>
      <c r="X173" s="3">
        <f t="shared" si="524"/>
        <v>0</v>
      </c>
      <c r="Y173" s="3">
        <f t="shared" si="524"/>
        <v>0</v>
      </c>
      <c r="Z173" s="3"/>
      <c r="AA173" s="3">
        <f t="shared" si="504"/>
        <v>0</v>
      </c>
      <c r="AB173" s="88">
        <f t="shared" si="505"/>
        <v>9</v>
      </c>
      <c r="AC173" s="3"/>
      <c r="AD173" s="95">
        <f t="shared" ref="AD173:AG173" si="525">IFERROR(INDEX(J$477:J$876,MATCH($T173,O$477:O$876,0)),0)</f>
        <v>0</v>
      </c>
      <c r="AE173" s="3">
        <f t="shared" si="525"/>
        <v>0</v>
      </c>
      <c r="AF173" s="3">
        <f t="shared" si="525"/>
        <v>0</v>
      </c>
      <c r="AG173" s="3">
        <f t="shared" si="525"/>
        <v>0</v>
      </c>
      <c r="AH173" s="88">
        <f t="shared" si="507"/>
        <v>0.000173</v>
      </c>
      <c r="AI173" s="3"/>
      <c r="AJ173" s="95" t="str">
        <f t="shared" si="508"/>
        <v>#REF!</v>
      </c>
      <c r="AK173" s="3" t="str">
        <f t="shared" si="509"/>
        <v>#REF!</v>
      </c>
      <c r="AL173" s="3" t="str">
        <f t="shared" si="510"/>
        <v>#REF!</v>
      </c>
      <c r="AM173" s="88" t="str">
        <f t="shared" si="511"/>
        <v>#REF!</v>
      </c>
      <c r="AN173" s="3"/>
      <c r="AO173" s="95" t="str">
        <f t="shared" si="512"/>
        <v>#REF!</v>
      </c>
      <c r="AP173" s="3" t="str">
        <f t="shared" si="513"/>
        <v>#REF!</v>
      </c>
      <c r="AQ173" s="3" t="str">
        <f t="shared" si="514"/>
        <v>#REF!</v>
      </c>
      <c r="AR173" s="88" t="str">
        <f t="shared" si="515"/>
        <v>#REF!</v>
      </c>
      <c r="AS173" s="3"/>
      <c r="AT173" s="95">
        <f t="shared" si="516"/>
        <v>24.33333333</v>
      </c>
      <c r="AU173" s="3">
        <f t="shared" si="202"/>
        <v>25</v>
      </c>
      <c r="AV173" s="3">
        <f t="shared" si="203"/>
        <v>40.33333333</v>
      </c>
      <c r="AW173" s="88">
        <f t="shared" si="39"/>
        <v>53.66666667</v>
      </c>
    </row>
    <row r="174" ht="15.75" customHeight="1">
      <c r="A174" s="24">
        <v>24.0</v>
      </c>
      <c r="B174" s="24" t="s">
        <v>158</v>
      </c>
      <c r="C174" s="24" t="s">
        <v>158</v>
      </c>
      <c r="D174" s="132" t="s">
        <v>17</v>
      </c>
      <c r="E174" s="132">
        <v>14.0</v>
      </c>
      <c r="F174" s="132">
        <v>12.0</v>
      </c>
      <c r="G174" s="132">
        <v>14.0</v>
      </c>
      <c r="H174" s="132"/>
      <c r="J174" s="171">
        <f t="array" ref="J174">IFERROR(INDEX(VBDhistory1!$U$8:$U$307,MATCH(VBDgames!$C174,VBDhistory1!$B$8:$B$307,0))+ROW()/10000000,0)</f>
        <v>0</v>
      </c>
      <c r="K174" s="171">
        <f t="array" ref="K174">IFERROR(INDEX(VBDhistory2!$U$8:$U$307,MATCH(VBDgames!$C174,VBDhistory2!$B$8:$B$307,0))+ROW()/10000000,0)</f>
        <v>0</v>
      </c>
      <c r="L174" s="171">
        <f t="array" ref="L174">IFERROR(INDEX(VBDhistory3!$U$8:$U$307,MATCH(VBDgames!$C174,VBDhistory3!$B$8:$B$307,0))+ROW()/10000000,0)</f>
        <v>0</v>
      </c>
      <c r="M174" s="171">
        <f t="array" ref="M174">IFERROR(INDEX(VBDhistory4!$U$8:$U$307,MATCH(VBDgames!$C174,VBDhistory4!$B$8:$B$307,0))+ROW()/10000000,0)</f>
        <v>0</v>
      </c>
      <c r="N174" s="171"/>
      <c r="O174" s="171" t="str">
        <f t="shared" ref="O174:R174" si="526">$D174&amp;"-"&amp;RANK(J174,J$151:J$475,0)</f>
        <v>RB-1</v>
      </c>
      <c r="P174" s="171" t="str">
        <f t="shared" si="526"/>
        <v>RB-1</v>
      </c>
      <c r="Q174" s="171" t="str">
        <f t="shared" si="526"/>
        <v>RB-1</v>
      </c>
      <c r="R174" s="171" t="str">
        <f t="shared" si="526"/>
        <v>RB-1</v>
      </c>
      <c r="T174" s="95" t="str">
        <f t="shared" si="502"/>
        <v>WR-6</v>
      </c>
      <c r="U174" s="3">
        <v>6.0</v>
      </c>
      <c r="V174" s="3" t="s">
        <v>34</v>
      </c>
      <c r="W174" s="95">
        <f t="shared" ref="W174:Y174" si="527">IFERROR(INDEX(E$477:E$876,MATCH($T174,P$477:P$876,0)),0)</f>
        <v>0</v>
      </c>
      <c r="X174" s="3">
        <f t="shared" si="527"/>
        <v>0</v>
      </c>
      <c r="Y174" s="3">
        <f t="shared" si="527"/>
        <v>0</v>
      </c>
      <c r="Z174" s="3"/>
      <c r="AA174" s="3">
        <f t="shared" si="504"/>
        <v>0</v>
      </c>
      <c r="AB174" s="88">
        <f t="shared" si="505"/>
        <v>9</v>
      </c>
      <c r="AC174" s="3"/>
      <c r="AD174" s="95">
        <f t="shared" ref="AD174:AG174" si="528">IFERROR(INDEX(J$477:J$876,MATCH($T174,O$477:O$876,0)),0)</f>
        <v>0</v>
      </c>
      <c r="AE174" s="3">
        <f t="shared" si="528"/>
        <v>0</v>
      </c>
      <c r="AF174" s="3">
        <f t="shared" si="528"/>
        <v>0</v>
      </c>
      <c r="AG174" s="3">
        <f t="shared" si="528"/>
        <v>0</v>
      </c>
      <c r="AH174" s="88">
        <f t="shared" si="507"/>
        <v>0.000174</v>
      </c>
      <c r="AI174" s="3"/>
      <c r="AJ174" s="95" t="str">
        <f t="shared" si="508"/>
        <v>#REF!</v>
      </c>
      <c r="AK174" s="3" t="str">
        <f t="shared" si="509"/>
        <v>#REF!</v>
      </c>
      <c r="AL174" s="3" t="str">
        <f t="shared" si="510"/>
        <v>#REF!</v>
      </c>
      <c r="AM174" s="88" t="str">
        <f t="shared" si="511"/>
        <v>#REF!</v>
      </c>
      <c r="AN174" s="3"/>
      <c r="AO174" s="95" t="str">
        <f t="shared" si="512"/>
        <v>#REF!</v>
      </c>
      <c r="AP174" s="3" t="str">
        <f t="shared" si="513"/>
        <v>#REF!</v>
      </c>
      <c r="AQ174" s="3" t="str">
        <f t="shared" si="514"/>
        <v>#REF!</v>
      </c>
      <c r="AR174" s="88" t="str">
        <f t="shared" si="515"/>
        <v>#REF!</v>
      </c>
      <c r="AS174" s="3"/>
      <c r="AT174" s="95">
        <f t="shared" si="516"/>
        <v>24.33333333</v>
      </c>
      <c r="AU174" s="3">
        <f t="shared" si="202"/>
        <v>25</v>
      </c>
      <c r="AV174" s="3">
        <f t="shared" si="203"/>
        <v>40.33333333</v>
      </c>
      <c r="AW174" s="88">
        <f t="shared" si="39"/>
        <v>53.66666667</v>
      </c>
    </row>
    <row r="175" ht="15.75" customHeight="1">
      <c r="A175" s="24">
        <v>25.0</v>
      </c>
      <c r="B175" s="24" t="s">
        <v>316</v>
      </c>
      <c r="C175" s="24" t="s">
        <v>316</v>
      </c>
      <c r="D175" s="132" t="s">
        <v>17</v>
      </c>
      <c r="E175" s="132">
        <v>16.0</v>
      </c>
      <c r="F175" s="132">
        <v>13.0</v>
      </c>
      <c r="G175" s="132"/>
      <c r="H175" s="132"/>
      <c r="J175" s="171">
        <f t="array" ref="J175">IFERROR(INDEX(VBDhistory1!$U$8:$U$307,MATCH(VBDgames!$C175,VBDhistory1!$B$8:$B$307,0))+ROW()/10000000,0)</f>
        <v>0</v>
      </c>
      <c r="K175" s="171">
        <f t="array" ref="K175">IFERROR(INDEX(VBDhistory2!$U$8:$U$307,MATCH(VBDgames!$C175,VBDhistory2!$B$8:$B$307,0))+ROW()/10000000,0)</f>
        <v>0</v>
      </c>
      <c r="L175" s="171">
        <f t="array" ref="L175">IFERROR(INDEX(VBDhistory3!$U$8:$U$307,MATCH(VBDgames!$C175,VBDhistory3!$B$8:$B$307,0))+ROW()/10000000,0)</f>
        <v>0</v>
      </c>
      <c r="M175" s="171">
        <f t="array" ref="M175">IFERROR(INDEX(VBDhistory4!$U$8:$U$307,MATCH(VBDgames!$C175,VBDhistory4!$B$8:$B$307,0))+ROW()/10000000,0)</f>
        <v>0</v>
      </c>
      <c r="N175" s="171"/>
      <c r="O175" s="171" t="str">
        <f t="shared" ref="O175:R175" si="529">$D175&amp;"-"&amp;RANK(J175,J$151:J$475,0)</f>
        <v>RB-1</v>
      </c>
      <c r="P175" s="171" t="str">
        <f t="shared" si="529"/>
        <v>RB-1</v>
      </c>
      <c r="Q175" s="171" t="str">
        <f t="shared" si="529"/>
        <v>RB-1</v>
      </c>
      <c r="R175" s="171" t="str">
        <f t="shared" si="529"/>
        <v>RB-1</v>
      </c>
      <c r="T175" s="95" t="str">
        <f t="shared" si="502"/>
        <v>WR-7</v>
      </c>
      <c r="U175" s="3">
        <v>7.0</v>
      </c>
      <c r="V175" s="3" t="s">
        <v>34</v>
      </c>
      <c r="W175" s="95">
        <f t="shared" ref="W175:Y175" si="530">IFERROR(INDEX(E$477:E$876,MATCH($T175,P$477:P$876,0)),0)</f>
        <v>0</v>
      </c>
      <c r="X175" s="3">
        <f t="shared" si="530"/>
        <v>0</v>
      </c>
      <c r="Y175" s="3">
        <f t="shared" si="530"/>
        <v>0</v>
      </c>
      <c r="Z175" s="3"/>
      <c r="AA175" s="3">
        <f t="shared" si="504"/>
        <v>0</v>
      </c>
      <c r="AB175" s="88">
        <f t="shared" si="505"/>
        <v>9</v>
      </c>
      <c r="AC175" s="3"/>
      <c r="AD175" s="95">
        <f t="shared" ref="AD175:AG175" si="531">IFERROR(INDEX(J$477:J$876,MATCH($T175,O$477:O$876,0)),0)</f>
        <v>0</v>
      </c>
      <c r="AE175" s="3">
        <f t="shared" si="531"/>
        <v>0</v>
      </c>
      <c r="AF175" s="3">
        <f t="shared" si="531"/>
        <v>0</v>
      </c>
      <c r="AG175" s="3">
        <f t="shared" si="531"/>
        <v>0</v>
      </c>
      <c r="AH175" s="88">
        <f t="shared" si="507"/>
        <v>0.000175</v>
      </c>
      <c r="AI175" s="3"/>
      <c r="AJ175" s="95" t="str">
        <f t="shared" si="508"/>
        <v>#REF!</v>
      </c>
      <c r="AK175" s="3" t="str">
        <f t="shared" si="509"/>
        <v>#REF!</v>
      </c>
      <c r="AL175" s="3" t="str">
        <f t="shared" si="510"/>
        <v>#REF!</v>
      </c>
      <c r="AM175" s="88" t="str">
        <f t="shared" si="511"/>
        <v>#REF!</v>
      </c>
      <c r="AN175" s="3"/>
      <c r="AO175" s="95" t="str">
        <f t="shared" si="512"/>
        <v>#REF!</v>
      </c>
      <c r="AP175" s="3" t="str">
        <f t="shared" si="513"/>
        <v>#REF!</v>
      </c>
      <c r="AQ175" s="3" t="str">
        <f t="shared" si="514"/>
        <v>#REF!</v>
      </c>
      <c r="AR175" s="88" t="str">
        <f t="shared" si="515"/>
        <v>#REF!</v>
      </c>
      <c r="AS175" s="3"/>
      <c r="AT175" s="95">
        <f t="shared" si="516"/>
        <v>24.33333333</v>
      </c>
      <c r="AU175" s="3">
        <f t="shared" si="202"/>
        <v>25</v>
      </c>
      <c r="AV175" s="3">
        <f t="shared" si="203"/>
        <v>40.33333333</v>
      </c>
      <c r="AW175" s="88">
        <f t="shared" si="39"/>
        <v>53.66666667</v>
      </c>
    </row>
    <row r="176" ht="15.75" customHeight="1">
      <c r="A176" s="24">
        <v>26.0</v>
      </c>
      <c r="B176" s="24" t="s">
        <v>633</v>
      </c>
      <c r="C176" s="24" t="s">
        <v>115</v>
      </c>
      <c r="D176" s="132" t="s">
        <v>17</v>
      </c>
      <c r="E176" s="132">
        <v>15.0</v>
      </c>
      <c r="F176" s="132">
        <v>12.0</v>
      </c>
      <c r="G176" s="132">
        <v>16.0</v>
      </c>
      <c r="H176" s="132"/>
      <c r="J176" s="171">
        <f t="array" ref="J176">IFERROR(INDEX(VBDhistory1!$U$8:$U$307,MATCH(VBDgames!$C176,VBDhistory1!$B$8:$B$307,0))+ROW()/10000000,0)</f>
        <v>0</v>
      </c>
      <c r="K176" s="171">
        <f t="array" ref="K176">IFERROR(INDEX(VBDhistory2!$U$8:$U$307,MATCH(VBDgames!$C176,VBDhistory2!$B$8:$B$307,0))+ROW()/10000000,0)</f>
        <v>0</v>
      </c>
      <c r="L176" s="171">
        <f t="array" ref="L176">IFERROR(INDEX(VBDhistory3!$U$8:$U$307,MATCH(VBDgames!$C176,VBDhistory3!$B$8:$B$307,0))+ROW()/10000000,0)</f>
        <v>0</v>
      </c>
      <c r="M176" s="171">
        <f t="array" ref="M176">IFERROR(INDEX(VBDhistory4!$U$8:$U$307,MATCH(VBDgames!$C176,VBDhistory4!$B$8:$B$307,0))+ROW()/10000000,0)</f>
        <v>0</v>
      </c>
      <c r="N176" s="171"/>
      <c r="O176" s="171" t="str">
        <f t="shared" ref="O176:R176" si="532">$D176&amp;"-"&amp;RANK(J176,J$151:J$475,0)</f>
        <v>RB-1</v>
      </c>
      <c r="P176" s="171" t="str">
        <f t="shared" si="532"/>
        <v>RB-1</v>
      </c>
      <c r="Q176" s="171" t="str">
        <f t="shared" si="532"/>
        <v>RB-1</v>
      </c>
      <c r="R176" s="171" t="str">
        <f t="shared" si="532"/>
        <v>RB-1</v>
      </c>
      <c r="T176" s="95" t="str">
        <f t="shared" si="502"/>
        <v>WR-8</v>
      </c>
      <c r="U176" s="3">
        <v>8.0</v>
      </c>
      <c r="V176" s="3" t="s">
        <v>34</v>
      </c>
      <c r="W176" s="95">
        <f t="shared" ref="W176:Y176" si="533">IFERROR(INDEX(E$477:E$876,MATCH($T176,P$477:P$876,0)),0)</f>
        <v>0</v>
      </c>
      <c r="X176" s="3">
        <f t="shared" si="533"/>
        <v>0</v>
      </c>
      <c r="Y176" s="3">
        <f t="shared" si="533"/>
        <v>0</v>
      </c>
      <c r="Z176" s="3"/>
      <c r="AA176" s="3">
        <f t="shared" si="504"/>
        <v>0</v>
      </c>
      <c r="AB176" s="88">
        <f t="shared" si="505"/>
        <v>9</v>
      </c>
      <c r="AC176" s="3"/>
      <c r="AD176" s="95">
        <f t="shared" ref="AD176:AG176" si="534">IFERROR(INDEX(J$477:J$876,MATCH($T176,O$477:O$876,0)),0)</f>
        <v>0</v>
      </c>
      <c r="AE176" s="3">
        <f t="shared" si="534"/>
        <v>0</v>
      </c>
      <c r="AF176" s="3">
        <f t="shared" si="534"/>
        <v>0</v>
      </c>
      <c r="AG176" s="3">
        <f t="shared" si="534"/>
        <v>0</v>
      </c>
      <c r="AH176" s="88">
        <f t="shared" si="507"/>
        <v>0.000176</v>
      </c>
      <c r="AI176" s="3"/>
      <c r="AJ176" s="95" t="str">
        <f t="shared" si="508"/>
        <v>#REF!</v>
      </c>
      <c r="AK176" s="3" t="str">
        <f t="shared" si="509"/>
        <v>#REF!</v>
      </c>
      <c r="AL176" s="3" t="str">
        <f t="shared" si="510"/>
        <v>#REF!</v>
      </c>
      <c r="AM176" s="88" t="str">
        <f t="shared" si="511"/>
        <v>#REF!</v>
      </c>
      <c r="AN176" s="3"/>
      <c r="AO176" s="95" t="str">
        <f t="shared" si="512"/>
        <v>#REF!</v>
      </c>
      <c r="AP176" s="3" t="str">
        <f t="shared" si="513"/>
        <v>#REF!</v>
      </c>
      <c r="AQ176" s="3" t="str">
        <f t="shared" si="514"/>
        <v>#REF!</v>
      </c>
      <c r="AR176" s="88" t="str">
        <f t="shared" si="515"/>
        <v>#REF!</v>
      </c>
      <c r="AS176" s="3"/>
      <c r="AT176" s="95">
        <f t="shared" si="516"/>
        <v>24.33333333</v>
      </c>
      <c r="AU176" s="3">
        <f t="shared" si="202"/>
        <v>25</v>
      </c>
      <c r="AV176" s="3">
        <f t="shared" si="203"/>
        <v>40.33333333</v>
      </c>
      <c r="AW176" s="88">
        <f t="shared" si="39"/>
        <v>53.66666667</v>
      </c>
    </row>
    <row r="177" ht="15.75" customHeight="1">
      <c r="A177" s="24">
        <v>27.0</v>
      </c>
      <c r="B177" s="24" t="s">
        <v>173</v>
      </c>
      <c r="C177" s="24" t="s">
        <v>173</v>
      </c>
      <c r="D177" s="132" t="s">
        <v>17</v>
      </c>
      <c r="E177" s="132">
        <v>15.0</v>
      </c>
      <c r="F177" s="132">
        <v>16.0</v>
      </c>
      <c r="G177" s="132">
        <v>14.0</v>
      </c>
      <c r="H177" s="132">
        <v>16.0</v>
      </c>
      <c r="J177" s="171">
        <f t="array" ref="J177">IFERROR(INDEX(VBDhistory1!$U$8:$U$307,MATCH(VBDgames!$C177,VBDhistory1!$B$8:$B$307,0))+ROW()/10000000,0)</f>
        <v>0</v>
      </c>
      <c r="K177" s="171">
        <f t="array" ref="K177">IFERROR(INDEX(VBDhistory2!$U$8:$U$307,MATCH(VBDgames!$C177,VBDhistory2!$B$8:$B$307,0))+ROW()/10000000,0)</f>
        <v>0</v>
      </c>
      <c r="L177" s="171">
        <f t="array" ref="L177">IFERROR(INDEX(VBDhistory3!$U$8:$U$307,MATCH(VBDgames!$C177,VBDhistory3!$B$8:$B$307,0))+ROW()/10000000,0)</f>
        <v>0</v>
      </c>
      <c r="M177" s="171">
        <f t="array" ref="M177">IFERROR(INDEX(VBDhistory4!$U$8:$U$307,MATCH(VBDgames!$C177,VBDhistory4!$B$8:$B$307,0))+ROW()/10000000,0)</f>
        <v>0</v>
      </c>
      <c r="N177" s="171"/>
      <c r="O177" s="171" t="str">
        <f t="shared" ref="O177:R177" si="535">$D177&amp;"-"&amp;RANK(J177,J$151:J$475,0)</f>
        <v>RB-1</v>
      </c>
      <c r="P177" s="171" t="str">
        <f t="shared" si="535"/>
        <v>RB-1</v>
      </c>
      <c r="Q177" s="171" t="str">
        <f t="shared" si="535"/>
        <v>RB-1</v>
      </c>
      <c r="R177" s="171" t="str">
        <f t="shared" si="535"/>
        <v>RB-1</v>
      </c>
      <c r="T177" s="95" t="str">
        <f t="shared" si="502"/>
        <v>WR-9</v>
      </c>
      <c r="U177" s="3">
        <v>9.0</v>
      </c>
      <c r="V177" s="3" t="s">
        <v>34</v>
      </c>
      <c r="W177" s="95">
        <f t="shared" ref="W177:Y177" si="536">IFERROR(INDEX(E$477:E$876,MATCH($T177,P$477:P$876,0)),0)</f>
        <v>0</v>
      </c>
      <c r="X177" s="3">
        <f t="shared" si="536"/>
        <v>0</v>
      </c>
      <c r="Y177" s="3">
        <f t="shared" si="536"/>
        <v>0</v>
      </c>
      <c r="Z177" s="3"/>
      <c r="AA177" s="3">
        <f t="shared" si="504"/>
        <v>0</v>
      </c>
      <c r="AB177" s="88">
        <f t="shared" si="505"/>
        <v>9</v>
      </c>
      <c r="AC177" s="3"/>
      <c r="AD177" s="95">
        <f t="shared" ref="AD177:AG177" si="537">IFERROR(INDEX(J$477:J$876,MATCH($T177,O$477:O$876,0)),0)</f>
        <v>0</v>
      </c>
      <c r="AE177" s="3">
        <f t="shared" si="537"/>
        <v>0</v>
      </c>
      <c r="AF177" s="3">
        <f t="shared" si="537"/>
        <v>0</v>
      </c>
      <c r="AG177" s="3">
        <f t="shared" si="537"/>
        <v>0</v>
      </c>
      <c r="AH177" s="88">
        <f t="shared" si="507"/>
        <v>0.000177</v>
      </c>
      <c r="AI177" s="3"/>
      <c r="AJ177" s="95" t="str">
        <f t="shared" si="508"/>
        <v>#REF!</v>
      </c>
      <c r="AK177" s="3" t="str">
        <f t="shared" si="509"/>
        <v>#REF!</v>
      </c>
      <c r="AL177" s="3" t="str">
        <f t="shared" si="510"/>
        <v>#REF!</v>
      </c>
      <c r="AM177" s="88" t="str">
        <f t="shared" si="511"/>
        <v>#REF!</v>
      </c>
      <c r="AN177" s="3"/>
      <c r="AO177" s="95" t="str">
        <f t="shared" si="512"/>
        <v>#REF!</v>
      </c>
      <c r="AP177" s="3" t="str">
        <f t="shared" si="513"/>
        <v>#REF!</v>
      </c>
      <c r="AQ177" s="3" t="str">
        <f t="shared" si="514"/>
        <v>#REF!</v>
      </c>
      <c r="AR177" s="88" t="str">
        <f t="shared" si="515"/>
        <v>#REF!</v>
      </c>
      <c r="AS177" s="3"/>
      <c r="AT177" s="95">
        <f t="shared" si="516"/>
        <v>24.33333333</v>
      </c>
      <c r="AU177" s="3">
        <f t="shared" si="202"/>
        <v>25</v>
      </c>
      <c r="AV177" s="3">
        <f t="shared" si="203"/>
        <v>40.33333333</v>
      </c>
      <c r="AW177" s="88">
        <f t="shared" si="39"/>
        <v>53.66666667</v>
      </c>
    </row>
    <row r="178" ht="15.75" customHeight="1">
      <c r="A178" s="24">
        <v>28.0</v>
      </c>
      <c r="B178" s="24" t="s">
        <v>49</v>
      </c>
      <c r="C178" s="24" t="s">
        <v>49</v>
      </c>
      <c r="D178" s="132" t="s">
        <v>17</v>
      </c>
      <c r="E178" s="132">
        <v>13.0</v>
      </c>
      <c r="F178" s="132"/>
      <c r="G178" s="132"/>
      <c r="H178" s="132"/>
      <c r="J178" s="171">
        <f t="array" ref="J178">IFERROR(INDEX(VBDhistory1!$U$8:$U$307,MATCH(VBDgames!$C178,VBDhistory1!$B$8:$B$307,0))+ROW()/10000000,0)</f>
        <v>0</v>
      </c>
      <c r="K178" s="171">
        <f t="array" ref="K178">IFERROR(INDEX(VBDhistory2!$U$8:$U$307,MATCH(VBDgames!$C178,VBDhistory2!$B$8:$B$307,0))+ROW()/10000000,0)</f>
        <v>0</v>
      </c>
      <c r="L178" s="171">
        <f t="array" ref="L178">IFERROR(INDEX(VBDhistory3!$U$8:$U$307,MATCH(VBDgames!$C178,VBDhistory3!$B$8:$B$307,0))+ROW()/10000000,0)</f>
        <v>0</v>
      </c>
      <c r="M178" s="171">
        <f t="array" ref="M178">IFERROR(INDEX(VBDhistory4!$U$8:$U$307,MATCH(VBDgames!$C178,VBDhistory4!$B$8:$B$307,0))+ROW()/10000000,0)</f>
        <v>0</v>
      </c>
      <c r="N178" s="171"/>
      <c r="O178" s="171" t="str">
        <f t="shared" ref="O178:R178" si="538">$D178&amp;"-"&amp;RANK(J178,J$151:J$475,0)</f>
        <v>RB-1</v>
      </c>
      <c r="P178" s="171" t="str">
        <f t="shared" si="538"/>
        <v>RB-1</v>
      </c>
      <c r="Q178" s="171" t="str">
        <f t="shared" si="538"/>
        <v>RB-1</v>
      </c>
      <c r="R178" s="171" t="str">
        <f t="shared" si="538"/>
        <v>RB-1</v>
      </c>
      <c r="T178" s="95" t="str">
        <f t="shared" si="502"/>
        <v>WR-10</v>
      </c>
      <c r="U178" s="3">
        <v>10.0</v>
      </c>
      <c r="V178" s="3" t="s">
        <v>34</v>
      </c>
      <c r="W178" s="95">
        <f t="shared" ref="W178:Y178" si="539">IFERROR(INDEX(E$477:E$876,MATCH($T178,P$477:P$876,0)),0)</f>
        <v>0</v>
      </c>
      <c r="X178" s="3">
        <f t="shared" si="539"/>
        <v>0</v>
      </c>
      <c r="Y178" s="3">
        <f t="shared" si="539"/>
        <v>0</v>
      </c>
      <c r="Z178" s="3"/>
      <c r="AA178" s="3">
        <f t="shared" si="504"/>
        <v>0</v>
      </c>
      <c r="AB178" s="88">
        <f t="shared" si="505"/>
        <v>9</v>
      </c>
      <c r="AC178" s="3"/>
      <c r="AD178" s="95">
        <f t="shared" ref="AD178:AG178" si="540">IFERROR(INDEX(J$477:J$876,MATCH($T178,O$477:O$876,0)),0)</f>
        <v>0</v>
      </c>
      <c r="AE178" s="3">
        <f t="shared" si="540"/>
        <v>0</v>
      </c>
      <c r="AF178" s="3">
        <f t="shared" si="540"/>
        <v>0</v>
      </c>
      <c r="AG178" s="3">
        <f t="shared" si="540"/>
        <v>0</v>
      </c>
      <c r="AH178" s="88">
        <f t="shared" si="507"/>
        <v>0.000178</v>
      </c>
      <c r="AI178" s="3"/>
      <c r="AJ178" s="95" t="str">
        <f t="shared" si="508"/>
        <v>#REF!</v>
      </c>
      <c r="AK178" s="3" t="str">
        <f t="shared" si="509"/>
        <v>#REF!</v>
      </c>
      <c r="AL178" s="3" t="str">
        <f t="shared" si="510"/>
        <v>#REF!</v>
      </c>
      <c r="AM178" s="88" t="str">
        <f t="shared" si="511"/>
        <v>#REF!</v>
      </c>
      <c r="AN178" s="3"/>
      <c r="AO178" s="95" t="str">
        <f t="shared" si="512"/>
        <v>#REF!</v>
      </c>
      <c r="AP178" s="3" t="str">
        <f t="shared" si="513"/>
        <v>#REF!</v>
      </c>
      <c r="AQ178" s="3" t="str">
        <f t="shared" si="514"/>
        <v>#REF!</v>
      </c>
      <c r="AR178" s="88" t="str">
        <f t="shared" si="515"/>
        <v>#REF!</v>
      </c>
      <c r="AS178" s="3"/>
      <c r="AT178" s="95">
        <f t="shared" si="516"/>
        <v>24.33333333</v>
      </c>
      <c r="AU178" s="3">
        <f t="shared" si="202"/>
        <v>25</v>
      </c>
      <c r="AV178" s="3">
        <f t="shared" si="203"/>
        <v>40.33333333</v>
      </c>
      <c r="AW178" s="88">
        <f t="shared" si="39"/>
        <v>53.66666667</v>
      </c>
    </row>
    <row r="179" ht="15.75" customHeight="1">
      <c r="A179" s="24">
        <v>29.0</v>
      </c>
      <c r="B179" s="22" t="s">
        <v>281</v>
      </c>
      <c r="C179" s="22" t="s">
        <v>281</v>
      </c>
      <c r="D179" s="132" t="s">
        <v>17</v>
      </c>
      <c r="E179" s="132">
        <v>16.0</v>
      </c>
      <c r="F179" s="132">
        <v>12.0</v>
      </c>
      <c r="G179" s="132">
        <v>16.0</v>
      </c>
      <c r="H179" s="132">
        <v>10.0</v>
      </c>
      <c r="J179" s="171">
        <f t="array" ref="J179">IFERROR(INDEX(VBDhistory1!$U$8:$U$307,MATCH(VBDgames!$C179,VBDhistory1!$B$8:$B$307,0))+ROW()/10000000,0)</f>
        <v>0</v>
      </c>
      <c r="K179" s="171">
        <f t="array" ref="K179">IFERROR(INDEX(VBDhistory2!$U$8:$U$307,MATCH(VBDgames!$C179,VBDhistory2!$B$8:$B$307,0))+ROW()/10000000,0)</f>
        <v>0</v>
      </c>
      <c r="L179" s="171">
        <f t="array" ref="L179">IFERROR(INDEX(VBDhistory3!$U$8:$U$307,MATCH(VBDgames!$C179,VBDhistory3!$B$8:$B$307,0))+ROW()/10000000,0)</f>
        <v>0</v>
      </c>
      <c r="M179" s="171">
        <f t="array" ref="M179">IFERROR(INDEX(VBDhistory4!$U$8:$U$307,MATCH(VBDgames!$C179,VBDhistory4!$B$8:$B$307,0))+ROW()/10000000,0)</f>
        <v>0</v>
      </c>
      <c r="N179" s="171"/>
      <c r="O179" s="171" t="str">
        <f t="shared" ref="O179:R179" si="541">$D179&amp;"-"&amp;RANK(J179,J$151:J$475,0)</f>
        <v>RB-1</v>
      </c>
      <c r="P179" s="171" t="str">
        <f t="shared" si="541"/>
        <v>RB-1</v>
      </c>
      <c r="Q179" s="171" t="str">
        <f t="shared" si="541"/>
        <v>RB-1</v>
      </c>
      <c r="R179" s="171" t="str">
        <f t="shared" si="541"/>
        <v>RB-1</v>
      </c>
      <c r="T179" s="95" t="str">
        <f t="shared" si="502"/>
        <v>WR-11</v>
      </c>
      <c r="U179" s="3">
        <v>11.0</v>
      </c>
      <c r="V179" s="3" t="s">
        <v>34</v>
      </c>
      <c r="W179" s="95">
        <f t="shared" ref="W179:Y179" si="542">IFERROR(INDEX(E$477:E$876,MATCH($T179,P$477:P$876,0)),0)</f>
        <v>0</v>
      </c>
      <c r="X179" s="3">
        <f t="shared" si="542"/>
        <v>0</v>
      </c>
      <c r="Y179" s="3">
        <f t="shared" si="542"/>
        <v>0</v>
      </c>
      <c r="Z179" s="3"/>
      <c r="AA179" s="3">
        <f t="shared" si="504"/>
        <v>0</v>
      </c>
      <c r="AB179" s="88">
        <f t="shared" si="505"/>
        <v>9</v>
      </c>
      <c r="AC179" s="3"/>
      <c r="AD179" s="95">
        <f t="shared" ref="AD179:AG179" si="543">IFERROR(INDEX(J$477:J$876,MATCH($T179,O$477:O$876,0)),0)</f>
        <v>0</v>
      </c>
      <c r="AE179" s="3">
        <f t="shared" si="543"/>
        <v>0</v>
      </c>
      <c r="AF179" s="3">
        <f t="shared" si="543"/>
        <v>0</v>
      </c>
      <c r="AG179" s="3">
        <f t="shared" si="543"/>
        <v>0</v>
      </c>
      <c r="AH179" s="88">
        <f t="shared" si="507"/>
        <v>0.000179</v>
      </c>
      <c r="AI179" s="3"/>
      <c r="AJ179" s="95" t="str">
        <f t="shared" si="508"/>
        <v>#REF!</v>
      </c>
      <c r="AK179" s="3" t="str">
        <f t="shared" si="509"/>
        <v>#REF!</v>
      </c>
      <c r="AL179" s="3" t="str">
        <f t="shared" si="510"/>
        <v>#REF!</v>
      </c>
      <c r="AM179" s="88" t="str">
        <f t="shared" si="511"/>
        <v>#REF!</v>
      </c>
      <c r="AN179" s="3"/>
      <c r="AO179" s="95" t="str">
        <f t="shared" si="512"/>
        <v>#REF!</v>
      </c>
      <c r="AP179" s="3" t="str">
        <f t="shared" si="513"/>
        <v>#REF!</v>
      </c>
      <c r="AQ179" s="3" t="str">
        <f t="shared" si="514"/>
        <v>#REF!</v>
      </c>
      <c r="AR179" s="88" t="str">
        <f t="shared" si="515"/>
        <v>#REF!</v>
      </c>
      <c r="AS179" s="3"/>
      <c r="AT179" s="95">
        <f t="shared" si="516"/>
        <v>24.33333333</v>
      </c>
      <c r="AU179" s="3">
        <f t="shared" si="202"/>
        <v>25</v>
      </c>
      <c r="AV179" s="3">
        <f t="shared" si="203"/>
        <v>40.33333333</v>
      </c>
      <c r="AW179" s="88">
        <f t="shared" si="39"/>
        <v>53.66666667</v>
      </c>
    </row>
    <row r="180" ht="15.75" customHeight="1">
      <c r="A180" s="24">
        <v>30.0</v>
      </c>
      <c r="B180" s="24" t="s">
        <v>106</v>
      </c>
      <c r="C180" s="24" t="s">
        <v>106</v>
      </c>
      <c r="D180" s="132" t="s">
        <v>17</v>
      </c>
      <c r="E180" s="132">
        <v>11.0</v>
      </c>
      <c r="F180" s="132">
        <v>16.0</v>
      </c>
      <c r="G180" s="132">
        <v>1.0</v>
      </c>
      <c r="H180" s="132">
        <v>16.0</v>
      </c>
      <c r="J180" s="171">
        <f t="array" ref="J180">IFERROR(INDEX(VBDhistory1!$U$8:$U$307,MATCH(VBDgames!$C180,VBDhistory1!$B$8:$B$307,0))+ROW()/10000000,0)</f>
        <v>0</v>
      </c>
      <c r="K180" s="171">
        <f t="array" ref="K180">IFERROR(INDEX(VBDhistory2!$U$8:$U$307,MATCH(VBDgames!$C180,VBDhistory2!$B$8:$B$307,0))+ROW()/10000000,0)</f>
        <v>0</v>
      </c>
      <c r="L180" s="171">
        <f t="array" ref="L180">IFERROR(INDEX(VBDhistory3!$U$8:$U$307,MATCH(VBDgames!$C180,VBDhistory3!$B$8:$B$307,0))+ROW()/10000000,0)</f>
        <v>0</v>
      </c>
      <c r="M180" s="171">
        <f t="array" ref="M180">IFERROR(INDEX(VBDhistory4!$U$8:$U$307,MATCH(VBDgames!$C180,VBDhistory4!$B$8:$B$307,0))+ROW()/10000000,0)</f>
        <v>0</v>
      </c>
      <c r="N180" s="171"/>
      <c r="O180" s="171" t="str">
        <f t="shared" ref="O180:R180" si="544">$D180&amp;"-"&amp;RANK(J180,J$151:J$475,0)</f>
        <v>RB-1</v>
      </c>
      <c r="P180" s="171" t="str">
        <f t="shared" si="544"/>
        <v>RB-1</v>
      </c>
      <c r="Q180" s="171" t="str">
        <f t="shared" si="544"/>
        <v>RB-1</v>
      </c>
      <c r="R180" s="171" t="str">
        <f t="shared" si="544"/>
        <v>RB-1</v>
      </c>
      <c r="T180" s="95" t="str">
        <f t="shared" si="502"/>
        <v>WR-12</v>
      </c>
      <c r="U180" s="3">
        <v>12.0</v>
      </c>
      <c r="V180" s="3" t="s">
        <v>34</v>
      </c>
      <c r="W180" s="95">
        <f t="shared" ref="W180:Y180" si="545">IFERROR(INDEX(E$477:E$876,MATCH($T180,P$477:P$876,0)),0)</f>
        <v>0</v>
      </c>
      <c r="X180" s="3">
        <f t="shared" si="545"/>
        <v>0</v>
      </c>
      <c r="Y180" s="3">
        <f t="shared" si="545"/>
        <v>0</v>
      </c>
      <c r="Z180" s="3"/>
      <c r="AA180" s="3">
        <f t="shared" si="504"/>
        <v>0</v>
      </c>
      <c r="AB180" s="88">
        <f t="shared" si="505"/>
        <v>9</v>
      </c>
      <c r="AC180" s="3"/>
      <c r="AD180" s="95">
        <f t="shared" ref="AD180:AG180" si="546">IFERROR(INDEX(J$477:J$876,MATCH($T180,O$477:O$876,0)),0)</f>
        <v>0</v>
      </c>
      <c r="AE180" s="3">
        <f t="shared" si="546"/>
        <v>0</v>
      </c>
      <c r="AF180" s="3">
        <f t="shared" si="546"/>
        <v>0</v>
      </c>
      <c r="AG180" s="3">
        <f t="shared" si="546"/>
        <v>0</v>
      </c>
      <c r="AH180" s="88">
        <f t="shared" si="507"/>
        <v>0.00018</v>
      </c>
      <c r="AI180" s="3"/>
      <c r="AJ180" s="95" t="str">
        <f t="shared" si="508"/>
        <v>#REF!</v>
      </c>
      <c r="AK180" s="3" t="str">
        <f t="shared" si="509"/>
        <v>#REF!</v>
      </c>
      <c r="AL180" s="3" t="str">
        <f t="shared" si="510"/>
        <v>#REF!</v>
      </c>
      <c r="AM180" s="88" t="str">
        <f t="shared" si="511"/>
        <v>#REF!</v>
      </c>
      <c r="AN180" s="3"/>
      <c r="AO180" s="95" t="str">
        <f t="shared" si="512"/>
        <v>#REF!</v>
      </c>
      <c r="AP180" s="3" t="str">
        <f t="shared" si="513"/>
        <v>#REF!</v>
      </c>
      <c r="AQ180" s="3" t="str">
        <f t="shared" si="514"/>
        <v>#REF!</v>
      </c>
      <c r="AR180" s="88" t="str">
        <f t="shared" si="515"/>
        <v>#REF!</v>
      </c>
      <c r="AS180" s="3"/>
      <c r="AT180" s="95">
        <f t="shared" si="516"/>
        <v>24.33333333</v>
      </c>
      <c r="AU180" s="3">
        <f t="shared" si="202"/>
        <v>25</v>
      </c>
      <c r="AV180" s="3">
        <f t="shared" si="203"/>
        <v>40.33333333</v>
      </c>
      <c r="AW180" s="88">
        <f t="shared" si="39"/>
        <v>53.66666667</v>
      </c>
    </row>
    <row r="181" ht="15.75" customHeight="1">
      <c r="A181" s="24">
        <v>31.0</v>
      </c>
      <c r="B181" s="24" t="s">
        <v>175</v>
      </c>
      <c r="C181" s="24" t="s">
        <v>175</v>
      </c>
      <c r="D181" s="132" t="s">
        <v>17</v>
      </c>
      <c r="E181" s="132">
        <v>16.0</v>
      </c>
      <c r="F181" s="132">
        <v>13.0</v>
      </c>
      <c r="G181" s="132">
        <v>13.0</v>
      </c>
      <c r="H181" s="132">
        <v>14.0</v>
      </c>
      <c r="J181" s="171">
        <f t="array" ref="J181">IFERROR(INDEX(VBDhistory1!$U$8:$U$307,MATCH(VBDgames!$C181,VBDhistory1!$B$8:$B$307,0))+ROW()/10000000,0)</f>
        <v>0</v>
      </c>
      <c r="K181" s="171">
        <f t="array" ref="K181">IFERROR(INDEX(VBDhistory2!$U$8:$U$307,MATCH(VBDgames!$C181,VBDhistory2!$B$8:$B$307,0))+ROW()/10000000,0)</f>
        <v>0</v>
      </c>
      <c r="L181" s="171">
        <f t="array" ref="L181">IFERROR(INDEX(VBDhistory3!$U$8:$U$307,MATCH(VBDgames!$C181,VBDhistory3!$B$8:$B$307,0))+ROW()/10000000,0)</f>
        <v>0</v>
      </c>
      <c r="M181" s="171">
        <f t="array" ref="M181">IFERROR(INDEX(VBDhistory4!$U$8:$U$307,MATCH(VBDgames!$C181,VBDhistory4!$B$8:$B$307,0))+ROW()/10000000,0)</f>
        <v>0</v>
      </c>
      <c r="N181" s="171"/>
      <c r="O181" s="171" t="str">
        <f t="shared" ref="O181:R181" si="547">$D181&amp;"-"&amp;RANK(J181,J$151:J$475,0)</f>
        <v>RB-1</v>
      </c>
      <c r="P181" s="171" t="str">
        <f t="shared" si="547"/>
        <v>RB-1</v>
      </c>
      <c r="Q181" s="171" t="str">
        <f t="shared" si="547"/>
        <v>RB-1</v>
      </c>
      <c r="R181" s="171" t="str">
        <f t="shared" si="547"/>
        <v>RB-1</v>
      </c>
      <c r="T181" s="95" t="str">
        <f t="shared" si="502"/>
        <v>WR-13</v>
      </c>
      <c r="U181" s="3">
        <v>13.0</v>
      </c>
      <c r="V181" s="3" t="s">
        <v>34</v>
      </c>
      <c r="W181" s="95">
        <f t="shared" ref="W181:Y181" si="548">IFERROR(INDEX(E$477:E$876,MATCH($T181,P$477:P$876,0)),0)</f>
        <v>0</v>
      </c>
      <c r="X181" s="3">
        <f t="shared" si="548"/>
        <v>0</v>
      </c>
      <c r="Y181" s="3">
        <f t="shared" si="548"/>
        <v>0</v>
      </c>
      <c r="Z181" s="3"/>
      <c r="AA181" s="3">
        <f t="shared" si="504"/>
        <v>0</v>
      </c>
      <c r="AB181" s="88">
        <f t="shared" si="505"/>
        <v>9</v>
      </c>
      <c r="AC181" s="3"/>
      <c r="AD181" s="95">
        <f t="shared" ref="AD181:AG181" si="549">IFERROR(INDEX(J$477:J$876,MATCH($T181,O$477:O$876,0)),0)</f>
        <v>0</v>
      </c>
      <c r="AE181" s="3">
        <f t="shared" si="549"/>
        <v>0</v>
      </c>
      <c r="AF181" s="3">
        <f t="shared" si="549"/>
        <v>0</v>
      </c>
      <c r="AG181" s="3">
        <f t="shared" si="549"/>
        <v>0</v>
      </c>
      <c r="AH181" s="88">
        <f t="shared" si="507"/>
        <v>0.000181</v>
      </c>
      <c r="AI181" s="3"/>
      <c r="AJ181" s="95" t="str">
        <f t="shared" si="508"/>
        <v>#REF!</v>
      </c>
      <c r="AK181" s="3" t="str">
        <f t="shared" si="509"/>
        <v>#REF!</v>
      </c>
      <c r="AL181" s="3" t="str">
        <f t="shared" si="510"/>
        <v>#REF!</v>
      </c>
      <c r="AM181" s="88" t="str">
        <f t="shared" si="511"/>
        <v>#REF!</v>
      </c>
      <c r="AN181" s="3"/>
      <c r="AO181" s="95" t="str">
        <f t="shared" si="512"/>
        <v>#REF!</v>
      </c>
      <c r="AP181" s="3" t="str">
        <f t="shared" si="513"/>
        <v>#REF!</v>
      </c>
      <c r="AQ181" s="3" t="str">
        <f t="shared" si="514"/>
        <v>#REF!</v>
      </c>
      <c r="AR181" s="88" t="str">
        <f t="shared" si="515"/>
        <v>#REF!</v>
      </c>
      <c r="AS181" s="3"/>
      <c r="AT181" s="95">
        <f t="shared" si="516"/>
        <v>24.33333333</v>
      </c>
      <c r="AU181" s="3">
        <f t="shared" si="202"/>
        <v>25</v>
      </c>
      <c r="AV181" s="3">
        <f t="shared" si="203"/>
        <v>40.33333333</v>
      </c>
      <c r="AW181" s="88">
        <f t="shared" si="39"/>
        <v>53.66666667</v>
      </c>
    </row>
    <row r="182" ht="15.75" customHeight="1">
      <c r="A182" s="24">
        <v>32.0</v>
      </c>
      <c r="B182" s="24" t="s">
        <v>101</v>
      </c>
      <c r="C182" s="24" t="s">
        <v>597</v>
      </c>
      <c r="D182" s="132" t="s">
        <v>17</v>
      </c>
      <c r="E182" s="132">
        <v>12.0</v>
      </c>
      <c r="F182" s="132">
        <v>12.0</v>
      </c>
      <c r="G182" s="132">
        <v>16.0</v>
      </c>
      <c r="H182" s="132">
        <v>12.0</v>
      </c>
      <c r="J182" s="171">
        <f t="array" ref="J182">IFERROR(INDEX(VBDhistory1!$U$8:$U$307,MATCH(VBDgames!$C182,VBDhistory1!$B$8:$B$307,0))+ROW()/10000000,0)</f>
        <v>0</v>
      </c>
      <c r="K182" s="171">
        <f t="array" ref="K182">IFERROR(INDEX(VBDhistory2!$U$8:$U$307,MATCH(VBDgames!$C182,VBDhistory2!$B$8:$B$307,0))+ROW()/10000000,0)</f>
        <v>0</v>
      </c>
      <c r="L182" s="171">
        <f t="array" ref="L182">IFERROR(INDEX(VBDhistory3!$U$8:$U$307,MATCH(VBDgames!$C182,VBDhistory3!$B$8:$B$307,0))+ROW()/10000000,0)</f>
        <v>0</v>
      </c>
      <c r="M182" s="171">
        <f t="array" ref="M182">IFERROR(INDEX(VBDhistory4!$U$8:$U$307,MATCH(VBDgames!$C182,VBDhistory4!$B$8:$B$307,0))+ROW()/10000000,0)</f>
        <v>0</v>
      </c>
      <c r="N182" s="171"/>
      <c r="O182" s="171" t="str">
        <f t="shared" ref="O182:R182" si="550">$D182&amp;"-"&amp;RANK(J182,J$151:J$475,0)</f>
        <v>RB-1</v>
      </c>
      <c r="P182" s="171" t="str">
        <f t="shared" si="550"/>
        <v>RB-1</v>
      </c>
      <c r="Q182" s="171" t="str">
        <f t="shared" si="550"/>
        <v>RB-1</v>
      </c>
      <c r="R182" s="171" t="str">
        <f t="shared" si="550"/>
        <v>RB-1</v>
      </c>
      <c r="T182" s="95" t="str">
        <f t="shared" si="502"/>
        <v>WR-14</v>
      </c>
      <c r="U182" s="3">
        <v>14.0</v>
      </c>
      <c r="V182" s="3" t="s">
        <v>34</v>
      </c>
      <c r="W182" s="95">
        <f t="shared" ref="W182:Y182" si="551">IFERROR(INDEX(E$477:E$876,MATCH($T182,P$477:P$876,0)),0)</f>
        <v>0</v>
      </c>
      <c r="X182" s="3">
        <f t="shared" si="551"/>
        <v>0</v>
      </c>
      <c r="Y182" s="3">
        <f t="shared" si="551"/>
        <v>0</v>
      </c>
      <c r="Z182" s="3"/>
      <c r="AA182" s="3">
        <f t="shared" si="504"/>
        <v>0</v>
      </c>
      <c r="AB182" s="88">
        <f t="shared" si="505"/>
        <v>9</v>
      </c>
      <c r="AC182" s="3"/>
      <c r="AD182" s="95">
        <f t="shared" ref="AD182:AG182" si="552">IFERROR(INDEX(J$477:J$876,MATCH($T182,O$477:O$876,0)),0)</f>
        <v>0</v>
      </c>
      <c r="AE182" s="3">
        <f t="shared" si="552"/>
        <v>0</v>
      </c>
      <c r="AF182" s="3">
        <f t="shared" si="552"/>
        <v>0</v>
      </c>
      <c r="AG182" s="3">
        <f t="shared" si="552"/>
        <v>0</v>
      </c>
      <c r="AH182" s="88">
        <f t="shared" si="507"/>
        <v>0.000182</v>
      </c>
      <c r="AI182" s="3"/>
      <c r="AJ182" s="95" t="str">
        <f t="shared" si="508"/>
        <v>#REF!</v>
      </c>
      <c r="AK182" s="3" t="str">
        <f t="shared" si="509"/>
        <v>#REF!</v>
      </c>
      <c r="AL182" s="3" t="str">
        <f t="shared" si="510"/>
        <v>#REF!</v>
      </c>
      <c r="AM182" s="88" t="str">
        <f t="shared" si="511"/>
        <v>#REF!</v>
      </c>
      <c r="AN182" s="3"/>
      <c r="AO182" s="95" t="str">
        <f t="shared" si="512"/>
        <v>#REF!</v>
      </c>
      <c r="AP182" s="3" t="str">
        <f t="shared" si="513"/>
        <v>#REF!</v>
      </c>
      <c r="AQ182" s="3" t="str">
        <f t="shared" si="514"/>
        <v>#REF!</v>
      </c>
      <c r="AR182" s="88" t="str">
        <f t="shared" si="515"/>
        <v>#REF!</v>
      </c>
      <c r="AS182" s="3"/>
      <c r="AT182" s="95">
        <f t="shared" si="516"/>
        <v>24.33333333</v>
      </c>
      <c r="AU182" s="3">
        <f t="shared" si="202"/>
        <v>25</v>
      </c>
      <c r="AV182" s="3">
        <f t="shared" si="203"/>
        <v>40.33333333</v>
      </c>
      <c r="AW182" s="88">
        <f t="shared" si="39"/>
        <v>53.66666667</v>
      </c>
    </row>
    <row r="183" ht="15.75" customHeight="1">
      <c r="A183" s="24">
        <v>33.0</v>
      </c>
      <c r="B183" s="24" t="s">
        <v>167</v>
      </c>
      <c r="C183" s="24" t="s">
        <v>167</v>
      </c>
      <c r="D183" s="132" t="s">
        <v>17</v>
      </c>
      <c r="E183" s="132">
        <v>15.0</v>
      </c>
      <c r="F183" s="132">
        <v>12.0</v>
      </c>
      <c r="G183" s="132"/>
      <c r="H183" s="132"/>
      <c r="J183" s="171">
        <f t="array" ref="J183">IFERROR(INDEX(VBDhistory1!$U$8:$U$307,MATCH(VBDgames!$C183,VBDhistory1!$B$8:$B$307,0))+ROW()/10000000,0)</f>
        <v>0</v>
      </c>
      <c r="K183" s="171">
        <f t="array" ref="K183">IFERROR(INDEX(VBDhistory2!$U$8:$U$307,MATCH(VBDgames!$C183,VBDhistory2!$B$8:$B$307,0))+ROW()/10000000,0)</f>
        <v>0</v>
      </c>
      <c r="L183" s="171">
        <f t="array" ref="L183">IFERROR(INDEX(VBDhistory3!$U$8:$U$307,MATCH(VBDgames!$C183,VBDhistory3!$B$8:$B$307,0))+ROW()/10000000,0)</f>
        <v>0</v>
      </c>
      <c r="M183" s="171">
        <f t="array" ref="M183">IFERROR(INDEX(VBDhistory4!$U$8:$U$307,MATCH(VBDgames!$C183,VBDhistory4!$B$8:$B$307,0))+ROW()/10000000,0)</f>
        <v>0</v>
      </c>
      <c r="N183" s="171"/>
      <c r="O183" s="171" t="str">
        <f t="shared" ref="O183:R183" si="553">$D183&amp;"-"&amp;RANK(J183,J$151:J$475,0)</f>
        <v>RB-1</v>
      </c>
      <c r="P183" s="171" t="str">
        <f t="shared" si="553"/>
        <v>RB-1</v>
      </c>
      <c r="Q183" s="171" t="str">
        <f t="shared" si="553"/>
        <v>RB-1</v>
      </c>
      <c r="R183" s="171" t="str">
        <f t="shared" si="553"/>
        <v>RB-1</v>
      </c>
      <c r="T183" s="95" t="str">
        <f t="shared" si="502"/>
        <v>WR-15</v>
      </c>
      <c r="U183" s="3">
        <v>15.0</v>
      </c>
      <c r="V183" s="3" t="s">
        <v>34</v>
      </c>
      <c r="W183" s="95">
        <f t="shared" ref="W183:Y183" si="554">IFERROR(INDEX(E$477:E$876,MATCH($T183,P$477:P$876,0)),0)</f>
        <v>0</v>
      </c>
      <c r="X183" s="3">
        <f t="shared" si="554"/>
        <v>0</v>
      </c>
      <c r="Y183" s="3">
        <f t="shared" si="554"/>
        <v>0</v>
      </c>
      <c r="Z183" s="3"/>
      <c r="AA183" s="3">
        <f t="shared" si="504"/>
        <v>0</v>
      </c>
      <c r="AB183" s="88">
        <f t="shared" si="505"/>
        <v>9</v>
      </c>
      <c r="AC183" s="3"/>
      <c r="AD183" s="95">
        <f t="shared" ref="AD183:AG183" si="555">IFERROR(INDEX(J$477:J$876,MATCH($T183,O$477:O$876,0)),0)</f>
        <v>0</v>
      </c>
      <c r="AE183" s="3">
        <f t="shared" si="555"/>
        <v>0</v>
      </c>
      <c r="AF183" s="3">
        <f t="shared" si="555"/>
        <v>0</v>
      </c>
      <c r="AG183" s="3">
        <f t="shared" si="555"/>
        <v>0</v>
      </c>
      <c r="AH183" s="88">
        <f t="shared" si="507"/>
        <v>0.000183</v>
      </c>
      <c r="AI183" s="3"/>
      <c r="AJ183" s="95" t="str">
        <f t="shared" si="508"/>
        <v>#REF!</v>
      </c>
      <c r="AK183" s="3" t="str">
        <f t="shared" si="509"/>
        <v>#REF!</v>
      </c>
      <c r="AL183" s="3" t="str">
        <f t="shared" si="510"/>
        <v>#REF!</v>
      </c>
      <c r="AM183" s="88" t="str">
        <f t="shared" si="511"/>
        <v>#REF!</v>
      </c>
      <c r="AN183" s="3"/>
      <c r="AO183" s="95" t="str">
        <f t="shared" si="512"/>
        <v>#REF!</v>
      </c>
      <c r="AP183" s="3" t="str">
        <f t="shared" si="513"/>
        <v>#REF!</v>
      </c>
      <c r="AQ183" s="3" t="str">
        <f t="shared" si="514"/>
        <v>#REF!</v>
      </c>
      <c r="AR183" s="88" t="str">
        <f t="shared" si="515"/>
        <v>#REF!</v>
      </c>
      <c r="AS183" s="3"/>
      <c r="AT183" s="95">
        <f t="shared" si="516"/>
        <v>24.33333333</v>
      </c>
      <c r="AU183" s="3">
        <f t="shared" si="202"/>
        <v>25</v>
      </c>
      <c r="AV183" s="3">
        <f t="shared" si="203"/>
        <v>40.33333333</v>
      </c>
      <c r="AW183" s="88">
        <f t="shared" si="39"/>
        <v>53.66666667</v>
      </c>
    </row>
    <row r="184" ht="15.75" customHeight="1">
      <c r="A184" s="24">
        <v>34.0</v>
      </c>
      <c r="B184" s="22" t="s">
        <v>144</v>
      </c>
      <c r="C184" s="22" t="s">
        <v>144</v>
      </c>
      <c r="D184" s="132" t="s">
        <v>17</v>
      </c>
      <c r="E184" s="132">
        <v>15.0</v>
      </c>
      <c r="F184" s="132">
        <v>4.0</v>
      </c>
      <c r="G184" s="132"/>
      <c r="H184" s="132"/>
      <c r="J184" s="171">
        <f t="array" ref="J184">IFERROR(INDEX(VBDhistory1!$U$8:$U$307,MATCH(VBDgames!$C184,VBDhistory1!$B$8:$B$307,0))+ROW()/10000000,0)</f>
        <v>0</v>
      </c>
      <c r="K184" s="171">
        <f t="array" ref="K184">IFERROR(INDEX(VBDhistory2!$U$8:$U$307,MATCH(VBDgames!$C184,VBDhistory2!$B$8:$B$307,0))+ROW()/10000000,0)</f>
        <v>0</v>
      </c>
      <c r="L184" s="171">
        <f t="array" ref="L184">IFERROR(INDEX(VBDhistory3!$U$8:$U$307,MATCH(VBDgames!$C184,VBDhistory3!$B$8:$B$307,0))+ROW()/10000000,0)</f>
        <v>0</v>
      </c>
      <c r="M184" s="171">
        <f t="array" ref="M184">IFERROR(INDEX(VBDhistory4!$U$8:$U$307,MATCH(VBDgames!$C184,VBDhistory4!$B$8:$B$307,0))+ROW()/10000000,0)</f>
        <v>0</v>
      </c>
      <c r="N184" s="171"/>
      <c r="O184" s="171" t="str">
        <f t="shared" ref="O184:R184" si="556">$D184&amp;"-"&amp;RANK(J184,J$151:J$475,0)</f>
        <v>RB-1</v>
      </c>
      <c r="P184" s="171" t="str">
        <f t="shared" si="556"/>
        <v>RB-1</v>
      </c>
      <c r="Q184" s="171" t="str">
        <f t="shared" si="556"/>
        <v>RB-1</v>
      </c>
      <c r="R184" s="171" t="str">
        <f t="shared" si="556"/>
        <v>RB-1</v>
      </c>
      <c r="T184" s="95" t="str">
        <f t="shared" si="502"/>
        <v>WR-16</v>
      </c>
      <c r="U184" s="3">
        <v>16.0</v>
      </c>
      <c r="V184" s="3" t="s">
        <v>34</v>
      </c>
      <c r="W184" s="95">
        <f t="shared" ref="W184:Y184" si="557">IFERROR(INDEX(E$477:E$876,MATCH($T184,P$477:P$876,0)),0)</f>
        <v>0</v>
      </c>
      <c r="X184" s="3">
        <f t="shared" si="557"/>
        <v>0</v>
      </c>
      <c r="Y184" s="3">
        <f t="shared" si="557"/>
        <v>0</v>
      </c>
      <c r="Z184" s="3"/>
      <c r="AA184" s="3">
        <f t="shared" si="504"/>
        <v>0</v>
      </c>
      <c r="AB184" s="88">
        <f t="shared" si="505"/>
        <v>9</v>
      </c>
      <c r="AC184" s="3"/>
      <c r="AD184" s="95">
        <f t="shared" ref="AD184:AG184" si="558">IFERROR(INDEX(J$477:J$876,MATCH($T184,O$477:O$876,0)),0)</f>
        <v>0</v>
      </c>
      <c r="AE184" s="3">
        <f t="shared" si="558"/>
        <v>0</v>
      </c>
      <c r="AF184" s="3">
        <f t="shared" si="558"/>
        <v>0</v>
      </c>
      <c r="AG184" s="3">
        <f t="shared" si="558"/>
        <v>0</v>
      </c>
      <c r="AH184" s="88">
        <f t="shared" si="507"/>
        <v>0.000184</v>
      </c>
      <c r="AI184" s="3"/>
      <c r="AJ184" s="95" t="str">
        <f t="shared" si="508"/>
        <v>#REF!</v>
      </c>
      <c r="AK184" s="3" t="str">
        <f t="shared" si="509"/>
        <v>#REF!</v>
      </c>
      <c r="AL184" s="3" t="str">
        <f t="shared" si="510"/>
        <v>#REF!</v>
      </c>
      <c r="AM184" s="88" t="str">
        <f t="shared" si="511"/>
        <v>#REF!</v>
      </c>
      <c r="AN184" s="3"/>
      <c r="AO184" s="95" t="str">
        <f t="shared" si="512"/>
        <v>#REF!</v>
      </c>
      <c r="AP184" s="3" t="str">
        <f t="shared" si="513"/>
        <v>#REF!</v>
      </c>
      <c r="AQ184" s="3" t="str">
        <f t="shared" si="514"/>
        <v>#REF!</v>
      </c>
      <c r="AR184" s="88" t="str">
        <f t="shared" si="515"/>
        <v>#REF!</v>
      </c>
      <c r="AS184" s="3"/>
      <c r="AT184" s="95">
        <f t="shared" si="516"/>
        <v>24.33333333</v>
      </c>
      <c r="AU184" s="3">
        <f t="shared" si="202"/>
        <v>25</v>
      </c>
      <c r="AV184" s="3">
        <f t="shared" si="203"/>
        <v>40.33333333</v>
      </c>
      <c r="AW184" s="88">
        <f t="shared" si="39"/>
        <v>53.66666667</v>
      </c>
    </row>
    <row r="185" ht="15.75" customHeight="1">
      <c r="A185" s="24">
        <v>35.0</v>
      </c>
      <c r="B185" s="24" t="s">
        <v>184</v>
      </c>
      <c r="C185" s="24" t="s">
        <v>184</v>
      </c>
      <c r="D185" s="132" t="s">
        <v>17</v>
      </c>
      <c r="E185" s="132">
        <v>15.0</v>
      </c>
      <c r="F185" s="132">
        <v>16.0</v>
      </c>
      <c r="G185" s="132">
        <v>8.0</v>
      </c>
      <c r="H185" s="132">
        <v>3.0</v>
      </c>
      <c r="J185" s="171">
        <f t="array" ref="J185">IFERROR(INDEX(VBDhistory1!$U$8:$U$307,MATCH(VBDgames!$C185,VBDhistory1!$B$8:$B$307,0))+ROW()/10000000,0)</f>
        <v>0</v>
      </c>
      <c r="K185" s="171">
        <f t="array" ref="K185">IFERROR(INDEX(VBDhistory2!$U$8:$U$307,MATCH(VBDgames!$C185,VBDhistory2!$B$8:$B$307,0))+ROW()/10000000,0)</f>
        <v>0</v>
      </c>
      <c r="L185" s="171">
        <f t="array" ref="L185">IFERROR(INDEX(VBDhistory3!$U$8:$U$307,MATCH(VBDgames!$C185,VBDhistory3!$B$8:$B$307,0))+ROW()/10000000,0)</f>
        <v>0</v>
      </c>
      <c r="M185" s="171">
        <f t="array" ref="M185">IFERROR(INDEX(VBDhistory4!$U$8:$U$307,MATCH(VBDgames!$C185,VBDhistory4!$B$8:$B$307,0))+ROW()/10000000,0)</f>
        <v>0</v>
      </c>
      <c r="N185" s="171"/>
      <c r="O185" s="171" t="str">
        <f t="shared" ref="O185:R185" si="559">$D185&amp;"-"&amp;RANK(J185,J$151:J$475,0)</f>
        <v>RB-1</v>
      </c>
      <c r="P185" s="171" t="str">
        <f t="shared" si="559"/>
        <v>RB-1</v>
      </c>
      <c r="Q185" s="171" t="str">
        <f t="shared" si="559"/>
        <v>RB-1</v>
      </c>
      <c r="R185" s="171" t="str">
        <f t="shared" si="559"/>
        <v>RB-1</v>
      </c>
      <c r="T185" s="95" t="str">
        <f t="shared" si="502"/>
        <v>WR-17</v>
      </c>
      <c r="U185" s="3">
        <v>17.0</v>
      </c>
      <c r="V185" s="3" t="s">
        <v>34</v>
      </c>
      <c r="W185" s="95">
        <f t="shared" ref="W185:Y185" si="560">IFERROR(INDEX(E$477:E$876,MATCH($T185,P$477:P$876,0)),0)</f>
        <v>0</v>
      </c>
      <c r="X185" s="3">
        <f t="shared" si="560"/>
        <v>0</v>
      </c>
      <c r="Y185" s="3">
        <f t="shared" si="560"/>
        <v>0</v>
      </c>
      <c r="Z185" s="3"/>
      <c r="AA185" s="3">
        <f t="shared" si="504"/>
        <v>0</v>
      </c>
      <c r="AB185" s="88">
        <f t="shared" si="505"/>
        <v>9</v>
      </c>
      <c r="AC185" s="3"/>
      <c r="AD185" s="95">
        <f t="shared" ref="AD185:AG185" si="561">IFERROR(INDEX(J$477:J$876,MATCH($T185,O$477:O$876,0)),0)</f>
        <v>0</v>
      </c>
      <c r="AE185" s="3">
        <f t="shared" si="561"/>
        <v>0</v>
      </c>
      <c r="AF185" s="3">
        <f t="shared" si="561"/>
        <v>0</v>
      </c>
      <c r="AG185" s="3">
        <f t="shared" si="561"/>
        <v>0</v>
      </c>
      <c r="AH185" s="88">
        <f t="shared" si="507"/>
        <v>0.000185</v>
      </c>
      <c r="AI185" s="3"/>
      <c r="AJ185" s="95" t="str">
        <f t="shared" si="508"/>
        <v>#REF!</v>
      </c>
      <c r="AK185" s="3" t="str">
        <f t="shared" si="509"/>
        <v>#REF!</v>
      </c>
      <c r="AL185" s="3" t="str">
        <f t="shared" si="510"/>
        <v>#REF!</v>
      </c>
      <c r="AM185" s="88" t="str">
        <f t="shared" si="511"/>
        <v>#REF!</v>
      </c>
      <c r="AN185" s="3"/>
      <c r="AO185" s="95" t="str">
        <f t="shared" si="512"/>
        <v>#REF!</v>
      </c>
      <c r="AP185" s="3" t="str">
        <f t="shared" si="513"/>
        <v>#REF!</v>
      </c>
      <c r="AQ185" s="3" t="str">
        <f t="shared" si="514"/>
        <v>#REF!</v>
      </c>
      <c r="AR185" s="88" t="str">
        <f t="shared" si="515"/>
        <v>#REF!</v>
      </c>
      <c r="AS185" s="3"/>
      <c r="AT185" s="95">
        <f t="shared" si="516"/>
        <v>24.33333333</v>
      </c>
      <c r="AU185" s="3">
        <f t="shared" si="202"/>
        <v>25</v>
      </c>
      <c r="AV185" s="3">
        <f t="shared" si="203"/>
        <v>40.33333333</v>
      </c>
      <c r="AW185" s="88">
        <f t="shared" si="39"/>
        <v>53.66666667</v>
      </c>
    </row>
    <row r="186" ht="15.75" customHeight="1">
      <c r="A186" s="24">
        <v>36.0</v>
      </c>
      <c r="B186" s="24" t="s">
        <v>292</v>
      </c>
      <c r="C186" s="24" t="s">
        <v>292</v>
      </c>
      <c r="D186" s="132" t="s">
        <v>17</v>
      </c>
      <c r="E186" s="132">
        <v>16.0</v>
      </c>
      <c r="F186" s="132">
        <v>8.0</v>
      </c>
      <c r="G186" s="132"/>
      <c r="H186" s="132"/>
      <c r="J186" s="171">
        <f t="array" ref="J186">IFERROR(INDEX(VBDhistory1!$U$8:$U$307,MATCH(VBDgames!$C186,VBDhistory1!$B$8:$B$307,0))+ROW()/10000000,0)</f>
        <v>0</v>
      </c>
      <c r="K186" s="171">
        <f t="array" ref="K186">IFERROR(INDEX(VBDhistory2!$U$8:$U$307,MATCH(VBDgames!$C186,VBDhistory2!$B$8:$B$307,0))+ROW()/10000000,0)</f>
        <v>0</v>
      </c>
      <c r="L186" s="171">
        <f t="array" ref="L186">IFERROR(INDEX(VBDhistory3!$U$8:$U$307,MATCH(VBDgames!$C186,VBDhistory3!$B$8:$B$307,0))+ROW()/10000000,0)</f>
        <v>0</v>
      </c>
      <c r="M186" s="171">
        <f t="array" ref="M186">IFERROR(INDEX(VBDhistory4!$U$8:$U$307,MATCH(VBDgames!$C186,VBDhistory4!$B$8:$B$307,0))+ROW()/10000000,0)</f>
        <v>0</v>
      </c>
      <c r="N186" s="171"/>
      <c r="O186" s="171" t="str">
        <f t="shared" ref="O186:R186" si="562">$D186&amp;"-"&amp;RANK(J186,J$151:J$475,0)</f>
        <v>RB-1</v>
      </c>
      <c r="P186" s="171" t="str">
        <f t="shared" si="562"/>
        <v>RB-1</v>
      </c>
      <c r="Q186" s="171" t="str">
        <f t="shared" si="562"/>
        <v>RB-1</v>
      </c>
      <c r="R186" s="171" t="str">
        <f t="shared" si="562"/>
        <v>RB-1</v>
      </c>
      <c r="T186" s="95" t="str">
        <f t="shared" si="502"/>
        <v>WR-18</v>
      </c>
      <c r="U186" s="3">
        <v>18.0</v>
      </c>
      <c r="V186" s="3" t="s">
        <v>34</v>
      </c>
      <c r="W186" s="95">
        <f t="shared" ref="W186:Y186" si="563">IFERROR(INDEX(E$477:E$876,MATCH($T186,P$477:P$876,0)),0)</f>
        <v>0</v>
      </c>
      <c r="X186" s="3">
        <f t="shared" si="563"/>
        <v>0</v>
      </c>
      <c r="Y186" s="3">
        <f t="shared" si="563"/>
        <v>0</v>
      </c>
      <c r="Z186" s="3"/>
      <c r="AA186" s="3">
        <f t="shared" si="504"/>
        <v>0</v>
      </c>
      <c r="AB186" s="88">
        <f t="shared" si="505"/>
        <v>9</v>
      </c>
      <c r="AC186" s="3"/>
      <c r="AD186" s="95">
        <f t="shared" ref="AD186:AG186" si="564">IFERROR(INDEX(J$477:J$876,MATCH($T186,O$477:O$876,0)),0)</f>
        <v>0</v>
      </c>
      <c r="AE186" s="3">
        <f t="shared" si="564"/>
        <v>0</v>
      </c>
      <c r="AF186" s="3">
        <f t="shared" si="564"/>
        <v>0</v>
      </c>
      <c r="AG186" s="3">
        <f t="shared" si="564"/>
        <v>0</v>
      </c>
      <c r="AH186" s="88">
        <f t="shared" si="507"/>
        <v>0.000186</v>
      </c>
      <c r="AI186" s="3"/>
      <c r="AJ186" s="95" t="str">
        <f t="shared" si="508"/>
        <v>#REF!</v>
      </c>
      <c r="AK186" s="3" t="str">
        <f t="shared" si="509"/>
        <v>#REF!</v>
      </c>
      <c r="AL186" s="3" t="str">
        <f t="shared" si="510"/>
        <v>#REF!</v>
      </c>
      <c r="AM186" s="88" t="str">
        <f t="shared" si="511"/>
        <v>#REF!</v>
      </c>
      <c r="AN186" s="3"/>
      <c r="AO186" s="95" t="str">
        <f t="shared" si="512"/>
        <v>#REF!</v>
      </c>
      <c r="AP186" s="3" t="str">
        <f t="shared" si="513"/>
        <v>#REF!</v>
      </c>
      <c r="AQ186" s="3" t="str">
        <f t="shared" si="514"/>
        <v>#REF!</v>
      </c>
      <c r="AR186" s="88" t="str">
        <f t="shared" si="515"/>
        <v>#REF!</v>
      </c>
      <c r="AS186" s="3"/>
      <c r="AT186" s="95">
        <f t="shared" si="516"/>
        <v>24.33333333</v>
      </c>
      <c r="AU186" s="3">
        <f t="shared" si="202"/>
        <v>25</v>
      </c>
      <c r="AV186" s="3">
        <f t="shared" si="203"/>
        <v>40.33333333</v>
      </c>
      <c r="AW186" s="88">
        <f t="shared" si="39"/>
        <v>53.66666667</v>
      </c>
    </row>
    <row r="187" ht="15.75" customHeight="1">
      <c r="A187" s="24">
        <v>37.0</v>
      </c>
      <c r="B187" s="24" t="s">
        <v>159</v>
      </c>
      <c r="C187" s="24" t="s">
        <v>159</v>
      </c>
      <c r="D187" s="132" t="s">
        <v>17</v>
      </c>
      <c r="E187" s="132">
        <v>12.0</v>
      </c>
      <c r="F187" s="132">
        <v>16.0</v>
      </c>
      <c r="G187" s="132">
        <v>15.0</v>
      </c>
      <c r="H187" s="132">
        <v>13.0</v>
      </c>
      <c r="J187" s="171">
        <f t="array" ref="J187">IFERROR(INDEX(VBDhistory1!$U$8:$U$307,MATCH(VBDgames!$C187,VBDhistory1!$B$8:$B$307,0))+ROW()/10000000,0)</f>
        <v>0</v>
      </c>
      <c r="K187" s="171">
        <f t="array" ref="K187">IFERROR(INDEX(VBDhistory2!$U$8:$U$307,MATCH(VBDgames!$C187,VBDhistory2!$B$8:$B$307,0))+ROW()/10000000,0)</f>
        <v>0</v>
      </c>
      <c r="L187" s="171">
        <f t="array" ref="L187">IFERROR(INDEX(VBDhistory3!$U$8:$U$307,MATCH(VBDgames!$C187,VBDhistory3!$B$8:$B$307,0))+ROW()/10000000,0)</f>
        <v>0</v>
      </c>
      <c r="M187" s="171">
        <f t="array" ref="M187">IFERROR(INDEX(VBDhistory4!$U$8:$U$307,MATCH(VBDgames!$C187,VBDhistory4!$B$8:$B$307,0))+ROW()/10000000,0)</f>
        <v>0</v>
      </c>
      <c r="N187" s="171"/>
      <c r="O187" s="171" t="str">
        <f t="shared" ref="O187:R187" si="565">$D187&amp;"-"&amp;RANK(J187,J$151:J$475,0)</f>
        <v>RB-1</v>
      </c>
      <c r="P187" s="171" t="str">
        <f t="shared" si="565"/>
        <v>RB-1</v>
      </c>
      <c r="Q187" s="171" t="str">
        <f t="shared" si="565"/>
        <v>RB-1</v>
      </c>
      <c r="R187" s="171" t="str">
        <f t="shared" si="565"/>
        <v>RB-1</v>
      </c>
      <c r="T187" s="95" t="str">
        <f t="shared" si="502"/>
        <v>WR-19</v>
      </c>
      <c r="U187" s="3">
        <v>19.0</v>
      </c>
      <c r="V187" s="3" t="s">
        <v>34</v>
      </c>
      <c r="W187" s="95">
        <f t="shared" ref="W187:Y187" si="566">IFERROR(INDEX(E$477:E$876,MATCH($T187,P$477:P$876,0)),0)</f>
        <v>0</v>
      </c>
      <c r="X187" s="3">
        <f t="shared" si="566"/>
        <v>0</v>
      </c>
      <c r="Y187" s="3">
        <f t="shared" si="566"/>
        <v>0</v>
      </c>
      <c r="Z187" s="3"/>
      <c r="AA187" s="3">
        <f t="shared" si="504"/>
        <v>0</v>
      </c>
      <c r="AB187" s="88">
        <f t="shared" si="505"/>
        <v>9</v>
      </c>
      <c r="AC187" s="3"/>
      <c r="AD187" s="95">
        <f t="shared" ref="AD187:AG187" si="567">IFERROR(INDEX(J$477:J$876,MATCH($T187,O$477:O$876,0)),0)</f>
        <v>0</v>
      </c>
      <c r="AE187" s="3">
        <f t="shared" si="567"/>
        <v>0</v>
      </c>
      <c r="AF187" s="3">
        <f t="shared" si="567"/>
        <v>0</v>
      </c>
      <c r="AG187" s="3">
        <f t="shared" si="567"/>
        <v>0</v>
      </c>
      <c r="AH187" s="88">
        <f t="shared" si="507"/>
        <v>0.000187</v>
      </c>
      <c r="AI187" s="3"/>
      <c r="AJ187" s="95" t="str">
        <f t="shared" si="508"/>
        <v>#REF!</v>
      </c>
      <c r="AK187" s="3" t="str">
        <f t="shared" si="509"/>
        <v>#REF!</v>
      </c>
      <c r="AL187" s="3" t="str">
        <f t="shared" si="510"/>
        <v>#REF!</v>
      </c>
      <c r="AM187" s="88" t="str">
        <f t="shared" si="511"/>
        <v>#REF!</v>
      </c>
      <c r="AN187" s="3"/>
      <c r="AO187" s="95" t="str">
        <f t="shared" si="512"/>
        <v>#REF!</v>
      </c>
      <c r="AP187" s="3" t="str">
        <f t="shared" si="513"/>
        <v>#REF!</v>
      </c>
      <c r="AQ187" s="3" t="str">
        <f t="shared" si="514"/>
        <v>#REF!</v>
      </c>
      <c r="AR187" s="88" t="str">
        <f t="shared" si="515"/>
        <v>#REF!</v>
      </c>
      <c r="AS187" s="3"/>
      <c r="AT187" s="95">
        <f t="shared" si="516"/>
        <v>24.33333333</v>
      </c>
      <c r="AU187" s="3">
        <f t="shared" si="202"/>
        <v>25</v>
      </c>
      <c r="AV187" s="3">
        <f t="shared" si="203"/>
        <v>40.33333333</v>
      </c>
      <c r="AW187" s="88">
        <f t="shared" si="39"/>
        <v>53.66666667</v>
      </c>
    </row>
    <row r="188" ht="15.75" customHeight="1">
      <c r="A188" s="24">
        <v>38.0</v>
      </c>
      <c r="B188" s="24" t="s">
        <v>248</v>
      </c>
      <c r="C188" s="24" t="s">
        <v>248</v>
      </c>
      <c r="D188" s="132" t="s">
        <v>17</v>
      </c>
      <c r="E188" s="132">
        <v>13.0</v>
      </c>
      <c r="F188" s="132">
        <v>15.0</v>
      </c>
      <c r="G188" s="132">
        <v>10.0</v>
      </c>
      <c r="H188" s="132"/>
      <c r="J188" s="171">
        <f t="array" ref="J188">IFERROR(INDEX(VBDhistory1!$U$8:$U$307,MATCH(VBDgames!$C188,VBDhistory1!$B$8:$B$307,0))+ROW()/10000000,0)</f>
        <v>0</v>
      </c>
      <c r="K188" s="171">
        <f t="array" ref="K188">IFERROR(INDEX(VBDhistory2!$U$8:$U$307,MATCH(VBDgames!$C188,VBDhistory2!$B$8:$B$307,0))+ROW()/10000000,0)</f>
        <v>0</v>
      </c>
      <c r="L188" s="171">
        <f t="array" ref="L188">IFERROR(INDEX(VBDhistory3!$U$8:$U$307,MATCH(VBDgames!$C188,VBDhistory3!$B$8:$B$307,0))+ROW()/10000000,0)</f>
        <v>0</v>
      </c>
      <c r="M188" s="171">
        <f t="array" ref="M188">IFERROR(INDEX(VBDhistory4!$U$8:$U$307,MATCH(VBDgames!$C188,VBDhistory4!$B$8:$B$307,0))+ROW()/10000000,0)</f>
        <v>0</v>
      </c>
      <c r="N188" s="171"/>
      <c r="O188" s="171" t="str">
        <f t="shared" ref="O188:R188" si="568">$D188&amp;"-"&amp;RANK(J188,J$151:J$475,0)</f>
        <v>RB-1</v>
      </c>
      <c r="P188" s="171" t="str">
        <f t="shared" si="568"/>
        <v>RB-1</v>
      </c>
      <c r="Q188" s="171" t="str">
        <f t="shared" si="568"/>
        <v>RB-1</v>
      </c>
      <c r="R188" s="171" t="str">
        <f t="shared" si="568"/>
        <v>RB-1</v>
      </c>
      <c r="T188" s="95" t="str">
        <f t="shared" si="502"/>
        <v>WR-20</v>
      </c>
      <c r="U188" s="3">
        <v>20.0</v>
      </c>
      <c r="V188" s="3" t="s">
        <v>34</v>
      </c>
      <c r="W188" s="95">
        <f t="shared" ref="W188:Y188" si="569">IFERROR(INDEX(E$477:E$876,MATCH($T188,P$477:P$876,0)),0)</f>
        <v>0</v>
      </c>
      <c r="X188" s="3">
        <f t="shared" si="569"/>
        <v>0</v>
      </c>
      <c r="Y188" s="3">
        <f t="shared" si="569"/>
        <v>0</v>
      </c>
      <c r="Z188" s="3"/>
      <c r="AA188" s="3">
        <f t="shared" si="504"/>
        <v>0</v>
      </c>
      <c r="AB188" s="88">
        <f t="shared" si="505"/>
        <v>9</v>
      </c>
      <c r="AC188" s="3"/>
      <c r="AD188" s="95">
        <f t="shared" ref="AD188:AG188" si="570">IFERROR(INDEX(J$477:J$876,MATCH($T188,O$477:O$876,0)),0)</f>
        <v>0</v>
      </c>
      <c r="AE188" s="3">
        <f t="shared" si="570"/>
        <v>0</v>
      </c>
      <c r="AF188" s="3">
        <f t="shared" si="570"/>
        <v>0</v>
      </c>
      <c r="AG188" s="3">
        <f t="shared" si="570"/>
        <v>0</v>
      </c>
      <c r="AH188" s="88">
        <f t="shared" si="507"/>
        <v>0.000188</v>
      </c>
      <c r="AI188" s="3"/>
      <c r="AJ188" s="95" t="str">
        <f t="shared" si="508"/>
        <v>#REF!</v>
      </c>
      <c r="AK188" s="3" t="str">
        <f t="shared" si="509"/>
        <v>#REF!</v>
      </c>
      <c r="AL188" s="3" t="str">
        <f t="shared" si="510"/>
        <v>#REF!</v>
      </c>
      <c r="AM188" s="88" t="str">
        <f t="shared" si="511"/>
        <v>#REF!</v>
      </c>
      <c r="AN188" s="3"/>
      <c r="AO188" s="95" t="str">
        <f t="shared" si="512"/>
        <v>#REF!</v>
      </c>
      <c r="AP188" s="3" t="str">
        <f t="shared" si="513"/>
        <v>#REF!</v>
      </c>
      <c r="AQ188" s="3" t="str">
        <f t="shared" si="514"/>
        <v>#REF!</v>
      </c>
      <c r="AR188" s="88" t="str">
        <f t="shared" si="515"/>
        <v>#REF!</v>
      </c>
      <c r="AS188" s="3"/>
      <c r="AT188" s="95">
        <f t="shared" si="516"/>
        <v>24.33333333</v>
      </c>
      <c r="AU188" s="3">
        <f t="shared" si="202"/>
        <v>25</v>
      </c>
      <c r="AV188" s="3">
        <f t="shared" si="203"/>
        <v>40.33333333</v>
      </c>
      <c r="AW188" s="88">
        <f t="shared" si="39"/>
        <v>53.66666667</v>
      </c>
    </row>
    <row r="189" ht="15.75" customHeight="1">
      <c r="A189" s="24">
        <v>39.0</v>
      </c>
      <c r="B189" s="24" t="s">
        <v>354</v>
      </c>
      <c r="C189" s="24" t="s">
        <v>354</v>
      </c>
      <c r="D189" s="132" t="s">
        <v>17</v>
      </c>
      <c r="E189" s="132">
        <v>15.0</v>
      </c>
      <c r="F189" s="132">
        <v>13.0</v>
      </c>
      <c r="G189" s="132">
        <v>16.0</v>
      </c>
      <c r="H189" s="132">
        <v>16.0</v>
      </c>
      <c r="J189" s="171">
        <f t="array" ref="J189">IFERROR(INDEX(VBDhistory1!$U$8:$U$307,MATCH(VBDgames!$C189,VBDhistory1!$B$8:$B$307,0))+ROW()/10000000,0)</f>
        <v>0</v>
      </c>
      <c r="K189" s="171">
        <f t="array" ref="K189">IFERROR(INDEX(VBDhistory2!$U$8:$U$307,MATCH(VBDgames!$C189,VBDhistory2!$B$8:$B$307,0))+ROW()/10000000,0)</f>
        <v>0</v>
      </c>
      <c r="L189" s="171">
        <f t="array" ref="L189">IFERROR(INDEX(VBDhistory3!$U$8:$U$307,MATCH(VBDgames!$C189,VBDhistory3!$B$8:$B$307,0))+ROW()/10000000,0)</f>
        <v>0</v>
      </c>
      <c r="M189" s="171">
        <f t="array" ref="M189">IFERROR(INDEX(VBDhistory4!$U$8:$U$307,MATCH(VBDgames!$C189,VBDhistory4!$B$8:$B$307,0))+ROW()/10000000,0)</f>
        <v>0</v>
      </c>
      <c r="N189" s="171"/>
      <c r="O189" s="171" t="str">
        <f t="shared" ref="O189:R189" si="571">$D189&amp;"-"&amp;RANK(J189,J$151:J$475,0)</f>
        <v>RB-1</v>
      </c>
      <c r="P189" s="171" t="str">
        <f t="shared" si="571"/>
        <v>RB-1</v>
      </c>
      <c r="Q189" s="171" t="str">
        <f t="shared" si="571"/>
        <v>RB-1</v>
      </c>
      <c r="R189" s="171" t="str">
        <f t="shared" si="571"/>
        <v>RB-1</v>
      </c>
      <c r="T189" s="95" t="str">
        <f t="shared" si="502"/>
        <v>WR-21</v>
      </c>
      <c r="U189" s="3">
        <v>21.0</v>
      </c>
      <c r="V189" s="3" t="s">
        <v>34</v>
      </c>
      <c r="W189" s="95">
        <f t="shared" ref="W189:Y189" si="572">IFERROR(INDEX(E$477:E$876,MATCH($T189,P$477:P$876,0)),0)</f>
        <v>0</v>
      </c>
      <c r="X189" s="3">
        <f t="shared" si="572"/>
        <v>0</v>
      </c>
      <c r="Y189" s="3">
        <f t="shared" si="572"/>
        <v>0</v>
      </c>
      <c r="Z189" s="3"/>
      <c r="AA189" s="3">
        <f t="shared" si="504"/>
        <v>0</v>
      </c>
      <c r="AB189" s="88">
        <f t="shared" si="505"/>
        <v>9</v>
      </c>
      <c r="AC189" s="3"/>
      <c r="AD189" s="95">
        <f t="shared" ref="AD189:AG189" si="573">IFERROR(INDEX(J$477:J$876,MATCH($T189,O$477:O$876,0)),0)</f>
        <v>0</v>
      </c>
      <c r="AE189" s="3">
        <f t="shared" si="573"/>
        <v>0</v>
      </c>
      <c r="AF189" s="3">
        <f t="shared" si="573"/>
        <v>0</v>
      </c>
      <c r="AG189" s="3">
        <f t="shared" si="573"/>
        <v>0</v>
      </c>
      <c r="AH189" s="88">
        <f t="shared" si="507"/>
        <v>0.000189</v>
      </c>
      <c r="AI189" s="3"/>
      <c r="AJ189" s="95" t="str">
        <f t="shared" si="508"/>
        <v>#REF!</v>
      </c>
      <c r="AK189" s="3" t="str">
        <f t="shared" si="509"/>
        <v>#REF!</v>
      </c>
      <c r="AL189" s="3" t="str">
        <f t="shared" si="510"/>
        <v>#REF!</v>
      </c>
      <c r="AM189" s="88" t="str">
        <f t="shared" si="511"/>
        <v>#REF!</v>
      </c>
      <c r="AN189" s="3"/>
      <c r="AO189" s="95" t="str">
        <f t="shared" si="512"/>
        <v>#REF!</v>
      </c>
      <c r="AP189" s="3" t="str">
        <f t="shared" si="513"/>
        <v>#REF!</v>
      </c>
      <c r="AQ189" s="3" t="str">
        <f t="shared" si="514"/>
        <v>#REF!</v>
      </c>
      <c r="AR189" s="88" t="str">
        <f t="shared" si="515"/>
        <v>#REF!</v>
      </c>
      <c r="AS189" s="3"/>
      <c r="AT189" s="95">
        <f t="shared" si="516"/>
        <v>24.33333333</v>
      </c>
      <c r="AU189" s="3">
        <f t="shared" si="202"/>
        <v>25</v>
      </c>
      <c r="AV189" s="3">
        <f t="shared" si="203"/>
        <v>40.33333333</v>
      </c>
      <c r="AW189" s="88">
        <f t="shared" si="39"/>
        <v>53.66666667</v>
      </c>
    </row>
    <row r="190" ht="15.75" customHeight="1">
      <c r="A190" s="24">
        <v>40.0</v>
      </c>
      <c r="B190" s="24" t="s">
        <v>449</v>
      </c>
      <c r="C190" s="24" t="s">
        <v>449</v>
      </c>
      <c r="D190" s="132" t="s">
        <v>17</v>
      </c>
      <c r="E190" s="132">
        <v>11.0</v>
      </c>
      <c r="F190" s="132">
        <v>5.0</v>
      </c>
      <c r="G190" s="132">
        <v>9.0</v>
      </c>
      <c r="H190" s="132">
        <v>6.0</v>
      </c>
      <c r="J190" s="171">
        <f t="array" ref="J190">IFERROR(INDEX(VBDhistory1!$U$8:$U$307,MATCH(VBDgames!$C190,VBDhistory1!$B$8:$B$307,0))+ROW()/10000000,0)</f>
        <v>0</v>
      </c>
      <c r="K190" s="171">
        <f t="array" ref="K190">IFERROR(INDEX(VBDhistory2!$U$8:$U$307,MATCH(VBDgames!$C190,VBDhistory2!$B$8:$B$307,0))+ROW()/10000000,0)</f>
        <v>0</v>
      </c>
      <c r="L190" s="171">
        <f t="array" ref="L190">IFERROR(INDEX(VBDhistory3!$U$8:$U$307,MATCH(VBDgames!$C190,VBDhistory3!$B$8:$B$307,0))+ROW()/10000000,0)</f>
        <v>0</v>
      </c>
      <c r="M190" s="171">
        <f t="array" ref="M190">IFERROR(INDEX(VBDhistory4!$U$8:$U$307,MATCH(VBDgames!$C190,VBDhistory4!$B$8:$B$307,0))+ROW()/10000000,0)</f>
        <v>0</v>
      </c>
      <c r="N190" s="171"/>
      <c r="O190" s="171" t="str">
        <f t="shared" ref="O190:R190" si="574">$D190&amp;"-"&amp;RANK(J190,J$151:J$475,0)</f>
        <v>RB-1</v>
      </c>
      <c r="P190" s="171" t="str">
        <f t="shared" si="574"/>
        <v>RB-1</v>
      </c>
      <c r="Q190" s="171" t="str">
        <f t="shared" si="574"/>
        <v>RB-1</v>
      </c>
      <c r="R190" s="171" t="str">
        <f t="shared" si="574"/>
        <v>RB-1</v>
      </c>
      <c r="T190" s="95" t="str">
        <f t="shared" si="502"/>
        <v>WR-22</v>
      </c>
      <c r="U190" s="3">
        <v>22.0</v>
      </c>
      <c r="V190" s="3" t="s">
        <v>34</v>
      </c>
      <c r="W190" s="95">
        <f t="shared" ref="W190:Y190" si="575">IFERROR(INDEX(E$477:E$876,MATCH($T190,P$477:P$876,0)),0)</f>
        <v>0</v>
      </c>
      <c r="X190" s="3">
        <f t="shared" si="575"/>
        <v>0</v>
      </c>
      <c r="Y190" s="3">
        <f t="shared" si="575"/>
        <v>0</v>
      </c>
      <c r="Z190" s="3"/>
      <c r="AA190" s="3">
        <f t="shared" si="504"/>
        <v>0</v>
      </c>
      <c r="AB190" s="88">
        <f t="shared" si="505"/>
        <v>9</v>
      </c>
      <c r="AC190" s="3"/>
      <c r="AD190" s="95">
        <f t="shared" ref="AD190:AG190" si="576">IFERROR(INDEX(J$477:J$876,MATCH($T190,O$477:O$876,0)),0)</f>
        <v>0</v>
      </c>
      <c r="AE190" s="3">
        <f t="shared" si="576"/>
        <v>0</v>
      </c>
      <c r="AF190" s="3">
        <f t="shared" si="576"/>
        <v>0</v>
      </c>
      <c r="AG190" s="3">
        <f t="shared" si="576"/>
        <v>0</v>
      </c>
      <c r="AH190" s="88">
        <f t="shared" si="507"/>
        <v>0.00019</v>
      </c>
      <c r="AI190" s="3"/>
      <c r="AJ190" s="95" t="str">
        <f t="shared" si="508"/>
        <v>#REF!</v>
      </c>
      <c r="AK190" s="3" t="str">
        <f t="shared" si="509"/>
        <v>#REF!</v>
      </c>
      <c r="AL190" s="3" t="str">
        <f t="shared" si="510"/>
        <v>#REF!</v>
      </c>
      <c r="AM190" s="88" t="str">
        <f t="shared" si="511"/>
        <v>#REF!</v>
      </c>
      <c r="AN190" s="3"/>
      <c r="AO190" s="95" t="str">
        <f t="shared" si="512"/>
        <v>#REF!</v>
      </c>
      <c r="AP190" s="3" t="str">
        <f t="shared" si="513"/>
        <v>#REF!</v>
      </c>
      <c r="AQ190" s="3" t="str">
        <f t="shared" si="514"/>
        <v>#REF!</v>
      </c>
      <c r="AR190" s="88" t="str">
        <f t="shared" si="515"/>
        <v>#REF!</v>
      </c>
      <c r="AS190" s="3"/>
      <c r="AT190" s="95">
        <f t="shared" si="516"/>
        <v>24.33333333</v>
      </c>
      <c r="AU190" s="3">
        <f t="shared" si="202"/>
        <v>25</v>
      </c>
      <c r="AV190" s="3">
        <f t="shared" si="203"/>
        <v>40.33333333</v>
      </c>
      <c r="AW190" s="88">
        <f t="shared" si="39"/>
        <v>53.66666667</v>
      </c>
    </row>
    <row r="191" ht="15.75" customHeight="1">
      <c r="A191" s="24">
        <v>41.0</v>
      </c>
      <c r="B191" s="24" t="s">
        <v>347</v>
      </c>
      <c r="C191" s="24" t="s">
        <v>347</v>
      </c>
      <c r="D191" s="132" t="s">
        <v>17</v>
      </c>
      <c r="E191" s="132">
        <v>15.0</v>
      </c>
      <c r="F191" s="132">
        <v>16.0</v>
      </c>
      <c r="G191" s="132">
        <v>15.0</v>
      </c>
      <c r="H191" s="132">
        <v>7.0</v>
      </c>
      <c r="J191" s="171">
        <f t="array" ref="J191">IFERROR(INDEX(VBDhistory1!$U$8:$U$307,MATCH(VBDgames!$C191,VBDhistory1!$B$8:$B$307,0))+ROW()/10000000,0)</f>
        <v>0</v>
      </c>
      <c r="K191" s="171">
        <f t="array" ref="K191">IFERROR(INDEX(VBDhistory2!$U$8:$U$307,MATCH(VBDgames!$C191,VBDhistory2!$B$8:$B$307,0))+ROW()/10000000,0)</f>
        <v>0</v>
      </c>
      <c r="L191" s="171">
        <f t="array" ref="L191">IFERROR(INDEX(VBDhistory3!$U$8:$U$307,MATCH(VBDgames!$C191,VBDhistory3!$B$8:$B$307,0))+ROW()/10000000,0)</f>
        <v>0</v>
      </c>
      <c r="M191" s="171">
        <f t="array" ref="M191">IFERROR(INDEX(VBDhistory4!$U$8:$U$307,MATCH(VBDgames!$C191,VBDhistory4!$B$8:$B$307,0))+ROW()/10000000,0)</f>
        <v>0</v>
      </c>
      <c r="N191" s="171"/>
      <c r="O191" s="171" t="str">
        <f t="shared" ref="O191:R191" si="577">$D191&amp;"-"&amp;RANK(J191,J$151:J$475,0)</f>
        <v>RB-1</v>
      </c>
      <c r="P191" s="171" t="str">
        <f t="shared" si="577"/>
        <v>RB-1</v>
      </c>
      <c r="Q191" s="171" t="str">
        <f t="shared" si="577"/>
        <v>RB-1</v>
      </c>
      <c r="R191" s="171" t="str">
        <f t="shared" si="577"/>
        <v>RB-1</v>
      </c>
      <c r="T191" s="95" t="str">
        <f t="shared" si="502"/>
        <v>WR-23</v>
      </c>
      <c r="U191" s="3">
        <v>23.0</v>
      </c>
      <c r="V191" s="3" t="s">
        <v>34</v>
      </c>
      <c r="W191" s="95">
        <f t="shared" ref="W191:Y191" si="578">IFERROR(INDEX(E$477:E$876,MATCH($T191,P$477:P$876,0)),0)</f>
        <v>0</v>
      </c>
      <c r="X191" s="3">
        <f t="shared" si="578"/>
        <v>0</v>
      </c>
      <c r="Y191" s="3">
        <f t="shared" si="578"/>
        <v>0</v>
      </c>
      <c r="Z191" s="3"/>
      <c r="AA191" s="3">
        <f t="shared" si="504"/>
        <v>0</v>
      </c>
      <c r="AB191" s="88">
        <f t="shared" si="505"/>
        <v>9</v>
      </c>
      <c r="AC191" s="3"/>
      <c r="AD191" s="95">
        <f t="shared" ref="AD191:AG191" si="579">IFERROR(INDEX(J$477:J$876,MATCH($T191,O$477:O$876,0)),0)</f>
        <v>0</v>
      </c>
      <c r="AE191" s="3">
        <f t="shared" si="579"/>
        <v>0</v>
      </c>
      <c r="AF191" s="3">
        <f t="shared" si="579"/>
        <v>0</v>
      </c>
      <c r="AG191" s="3">
        <f t="shared" si="579"/>
        <v>0</v>
      </c>
      <c r="AH191" s="88">
        <f t="shared" si="507"/>
        <v>0.000191</v>
      </c>
      <c r="AI191" s="3"/>
      <c r="AJ191" s="95" t="str">
        <f t="shared" si="508"/>
        <v>#REF!</v>
      </c>
      <c r="AK191" s="3" t="str">
        <f t="shared" si="509"/>
        <v>#REF!</v>
      </c>
      <c r="AL191" s="3" t="str">
        <f t="shared" si="510"/>
        <v>#REF!</v>
      </c>
      <c r="AM191" s="88" t="str">
        <f t="shared" si="511"/>
        <v>#REF!</v>
      </c>
      <c r="AN191" s="3"/>
      <c r="AO191" s="95" t="str">
        <f t="shared" si="512"/>
        <v>#REF!</v>
      </c>
      <c r="AP191" s="3" t="str">
        <f t="shared" si="513"/>
        <v>#REF!</v>
      </c>
      <c r="AQ191" s="3" t="str">
        <f t="shared" si="514"/>
        <v>#REF!</v>
      </c>
      <c r="AR191" s="88" t="str">
        <f t="shared" si="515"/>
        <v>#REF!</v>
      </c>
      <c r="AS191" s="3"/>
      <c r="AT191" s="95">
        <f t="shared" si="516"/>
        <v>24.33333333</v>
      </c>
      <c r="AU191" s="3">
        <f t="shared" si="202"/>
        <v>25</v>
      </c>
      <c r="AV191" s="3">
        <f t="shared" si="203"/>
        <v>40.33333333</v>
      </c>
      <c r="AW191" s="88">
        <f t="shared" si="39"/>
        <v>53.66666667</v>
      </c>
    </row>
    <row r="192" ht="15.75" customHeight="1">
      <c r="A192" s="24">
        <v>42.0</v>
      </c>
      <c r="B192" s="24" t="s">
        <v>349</v>
      </c>
      <c r="C192" s="24" t="s">
        <v>349</v>
      </c>
      <c r="D192" s="132" t="s">
        <v>17</v>
      </c>
      <c r="E192" s="132">
        <v>14.0</v>
      </c>
      <c r="F192" s="132">
        <v>6.0</v>
      </c>
      <c r="G192" s="132"/>
      <c r="H192" s="132"/>
      <c r="J192" s="171">
        <f t="array" ref="J192">IFERROR(INDEX(VBDhistory1!$U$8:$U$307,MATCH(VBDgames!$C192,VBDhistory1!$B$8:$B$307,0))+ROW()/10000000,0)</f>
        <v>0</v>
      </c>
      <c r="K192" s="171">
        <f t="array" ref="K192">IFERROR(INDEX(VBDhistory2!$U$8:$U$307,MATCH(VBDgames!$C192,VBDhistory2!$B$8:$B$307,0))+ROW()/10000000,0)</f>
        <v>0</v>
      </c>
      <c r="L192" s="171">
        <f t="array" ref="L192">IFERROR(INDEX(VBDhistory3!$U$8:$U$307,MATCH(VBDgames!$C192,VBDhistory3!$B$8:$B$307,0))+ROW()/10000000,0)</f>
        <v>0</v>
      </c>
      <c r="M192" s="171">
        <f t="array" ref="M192">IFERROR(INDEX(VBDhistory4!$U$8:$U$307,MATCH(VBDgames!$C192,VBDhistory4!$B$8:$B$307,0))+ROW()/10000000,0)</f>
        <v>0</v>
      </c>
      <c r="N192" s="171"/>
      <c r="O192" s="171" t="str">
        <f t="shared" ref="O192:R192" si="580">$D192&amp;"-"&amp;RANK(J192,J$151:J$475,0)</f>
        <v>RB-1</v>
      </c>
      <c r="P192" s="171" t="str">
        <f t="shared" si="580"/>
        <v>RB-1</v>
      </c>
      <c r="Q192" s="171" t="str">
        <f t="shared" si="580"/>
        <v>RB-1</v>
      </c>
      <c r="R192" s="171" t="str">
        <f t="shared" si="580"/>
        <v>RB-1</v>
      </c>
      <c r="T192" s="95" t="str">
        <f t="shared" si="502"/>
        <v>WR-24</v>
      </c>
      <c r="U192" s="3">
        <v>24.0</v>
      </c>
      <c r="V192" s="3" t="s">
        <v>34</v>
      </c>
      <c r="W192" s="95">
        <f t="shared" ref="W192:Y192" si="581">IFERROR(INDEX(E$477:E$876,MATCH($T192,P$477:P$876,0)),0)</f>
        <v>0</v>
      </c>
      <c r="X192" s="3">
        <f t="shared" si="581"/>
        <v>0</v>
      </c>
      <c r="Y192" s="3">
        <f t="shared" si="581"/>
        <v>0</v>
      </c>
      <c r="Z192" s="3"/>
      <c r="AA192" s="3">
        <f t="shared" si="504"/>
        <v>0</v>
      </c>
      <c r="AB192" s="88">
        <f t="shared" si="505"/>
        <v>9</v>
      </c>
      <c r="AC192" s="3"/>
      <c r="AD192" s="95">
        <f t="shared" ref="AD192:AG192" si="582">IFERROR(INDEX(J$477:J$876,MATCH($T192,O$477:O$876,0)),0)</f>
        <v>0</v>
      </c>
      <c r="AE192" s="3">
        <f t="shared" si="582"/>
        <v>0</v>
      </c>
      <c r="AF192" s="3">
        <f t="shared" si="582"/>
        <v>0</v>
      </c>
      <c r="AG192" s="3">
        <f t="shared" si="582"/>
        <v>0</v>
      </c>
      <c r="AH192" s="88">
        <f t="shared" si="507"/>
        <v>0.000192</v>
      </c>
      <c r="AI192" s="3"/>
      <c r="AJ192" s="95" t="str">
        <f t="shared" si="508"/>
        <v>#REF!</v>
      </c>
      <c r="AK192" s="3" t="str">
        <f t="shared" si="509"/>
        <v>#REF!</v>
      </c>
      <c r="AL192" s="3" t="str">
        <f t="shared" si="510"/>
        <v>#REF!</v>
      </c>
      <c r="AM192" s="88" t="str">
        <f t="shared" si="511"/>
        <v>#REF!</v>
      </c>
      <c r="AN192" s="3"/>
      <c r="AO192" s="95" t="str">
        <f t="shared" si="512"/>
        <v>#REF!</v>
      </c>
      <c r="AP192" s="3" t="str">
        <f t="shared" si="513"/>
        <v>#REF!</v>
      </c>
      <c r="AQ192" s="3" t="str">
        <f t="shared" si="514"/>
        <v>#REF!</v>
      </c>
      <c r="AR192" s="88" t="str">
        <f t="shared" si="515"/>
        <v>#REF!</v>
      </c>
      <c r="AS192" s="3"/>
      <c r="AT192" s="95">
        <f t="shared" si="516"/>
        <v>24.33333333</v>
      </c>
      <c r="AU192" s="3">
        <f t="shared" si="202"/>
        <v>25</v>
      </c>
      <c r="AV192" s="3">
        <f t="shared" si="203"/>
        <v>40.33333333</v>
      </c>
      <c r="AW192" s="88">
        <f t="shared" si="39"/>
        <v>53.66666667</v>
      </c>
    </row>
    <row r="193" ht="15.75" customHeight="1">
      <c r="A193" s="24">
        <v>43.0</v>
      </c>
      <c r="B193" s="24" t="s">
        <v>127</v>
      </c>
      <c r="C193" s="24" t="s">
        <v>127</v>
      </c>
      <c r="D193" s="132" t="s">
        <v>17</v>
      </c>
      <c r="E193" s="132">
        <v>13.0</v>
      </c>
      <c r="F193" s="132">
        <v>5.0</v>
      </c>
      <c r="G193" s="132">
        <v>0.0</v>
      </c>
      <c r="H193" s="132">
        <v>0.0</v>
      </c>
      <c r="J193" s="171">
        <f t="array" ref="J193">IFERROR(INDEX(VBDhistory1!$U$8:$U$307,MATCH(VBDgames!$C193,VBDhistory1!$B$8:$B$307,0))+ROW()/10000000,0)</f>
        <v>0</v>
      </c>
      <c r="K193" s="171">
        <f t="array" ref="K193">IFERROR(INDEX(VBDhistory2!$U$8:$U$307,MATCH(VBDgames!$C193,VBDhistory2!$B$8:$B$307,0))+ROW()/10000000,0)</f>
        <v>0</v>
      </c>
      <c r="L193" s="171">
        <f t="array" ref="L193">IFERROR(INDEX(VBDhistory3!$U$8:$U$307,MATCH(VBDgames!$C193,VBDhistory3!$B$8:$B$307,0))+ROW()/10000000,0)</f>
        <v>0</v>
      </c>
      <c r="M193" s="171">
        <f t="array" ref="M193">IFERROR(INDEX(VBDhistory4!$U$8:$U$307,MATCH(VBDgames!$C193,VBDhistory4!$B$8:$B$307,0))+ROW()/10000000,0)</f>
        <v>0</v>
      </c>
      <c r="N193" s="171"/>
      <c r="O193" s="171" t="str">
        <f t="shared" ref="O193:R193" si="583">$D193&amp;"-"&amp;RANK(J193,J$151:J$475,0)</f>
        <v>RB-1</v>
      </c>
      <c r="P193" s="171" t="str">
        <f t="shared" si="583"/>
        <v>RB-1</v>
      </c>
      <c r="Q193" s="171" t="str">
        <f t="shared" si="583"/>
        <v>RB-1</v>
      </c>
      <c r="R193" s="171" t="str">
        <f t="shared" si="583"/>
        <v>RB-1</v>
      </c>
      <c r="T193" s="95" t="str">
        <f t="shared" si="502"/>
        <v>WR-25</v>
      </c>
      <c r="U193" s="3">
        <v>25.0</v>
      </c>
      <c r="V193" s="3" t="s">
        <v>34</v>
      </c>
      <c r="W193" s="95">
        <f t="shared" ref="W193:Y193" si="584">IFERROR(INDEX(E$477:E$876,MATCH($T193,P$477:P$876,0)),0)</f>
        <v>0</v>
      </c>
      <c r="X193" s="3">
        <f t="shared" si="584"/>
        <v>0</v>
      </c>
      <c r="Y193" s="3">
        <f t="shared" si="584"/>
        <v>0</v>
      </c>
      <c r="Z193" s="3"/>
      <c r="AA193" s="3">
        <f t="shared" si="504"/>
        <v>0</v>
      </c>
      <c r="AB193" s="88">
        <f t="shared" si="505"/>
        <v>9</v>
      </c>
      <c r="AC193" s="3"/>
      <c r="AD193" s="95">
        <f t="shared" ref="AD193:AG193" si="585">IFERROR(INDEX(J$477:J$876,MATCH($T193,O$477:O$876,0)),0)</f>
        <v>0</v>
      </c>
      <c r="AE193" s="3">
        <f t="shared" si="585"/>
        <v>0</v>
      </c>
      <c r="AF193" s="3">
        <f t="shared" si="585"/>
        <v>0</v>
      </c>
      <c r="AG193" s="3">
        <f t="shared" si="585"/>
        <v>0</v>
      </c>
      <c r="AH193" s="88">
        <f t="shared" si="507"/>
        <v>0.000193</v>
      </c>
      <c r="AI193" s="3"/>
      <c r="AJ193" s="95" t="str">
        <f t="shared" si="508"/>
        <v>#REF!</v>
      </c>
      <c r="AK193" s="3" t="str">
        <f t="shared" si="509"/>
        <v>#REF!</v>
      </c>
      <c r="AL193" s="3" t="str">
        <f t="shared" si="510"/>
        <v>#REF!</v>
      </c>
      <c r="AM193" s="88" t="str">
        <f t="shared" si="511"/>
        <v>#REF!</v>
      </c>
      <c r="AN193" s="3"/>
      <c r="AO193" s="95" t="str">
        <f t="shared" si="512"/>
        <v>#REF!</v>
      </c>
      <c r="AP193" s="3" t="str">
        <f t="shared" si="513"/>
        <v>#REF!</v>
      </c>
      <c r="AQ193" s="3" t="str">
        <f t="shared" si="514"/>
        <v>#REF!</v>
      </c>
      <c r="AR193" s="88" t="str">
        <f t="shared" si="515"/>
        <v>#REF!</v>
      </c>
      <c r="AS193" s="3"/>
      <c r="AT193" s="95">
        <f t="shared" si="516"/>
        <v>24.33333333</v>
      </c>
      <c r="AU193" s="3">
        <f t="shared" si="202"/>
        <v>25</v>
      </c>
      <c r="AV193" s="3">
        <f t="shared" si="203"/>
        <v>40.33333333</v>
      </c>
      <c r="AW193" s="88">
        <f t="shared" si="39"/>
        <v>53.66666667</v>
      </c>
    </row>
    <row r="194" ht="15.75" customHeight="1">
      <c r="A194" s="24">
        <v>44.0</v>
      </c>
      <c r="B194" s="24" t="s">
        <v>367</v>
      </c>
      <c r="C194" s="24" t="s">
        <v>367</v>
      </c>
      <c r="D194" s="132" t="s">
        <v>17</v>
      </c>
      <c r="E194" s="132">
        <v>16.0</v>
      </c>
      <c r="F194" s="132">
        <v>0.0</v>
      </c>
      <c r="G194" s="132">
        <v>0.0</v>
      </c>
      <c r="H194" s="132"/>
      <c r="J194" s="171">
        <f t="array" ref="J194">IFERROR(INDEX(VBDhistory1!$U$8:$U$307,MATCH(VBDgames!$C194,VBDhistory1!$B$8:$B$307,0))+ROW()/10000000,0)</f>
        <v>0</v>
      </c>
      <c r="K194" s="171">
        <f t="array" ref="K194">IFERROR(INDEX(VBDhistory2!$U$8:$U$307,MATCH(VBDgames!$C194,VBDhistory2!$B$8:$B$307,0))+ROW()/10000000,0)</f>
        <v>0</v>
      </c>
      <c r="L194" s="171">
        <f t="array" ref="L194">IFERROR(INDEX(VBDhistory3!$U$8:$U$307,MATCH(VBDgames!$C194,VBDhistory3!$B$8:$B$307,0))+ROW()/10000000,0)</f>
        <v>0</v>
      </c>
      <c r="M194" s="171">
        <f t="array" ref="M194">IFERROR(INDEX(VBDhistory4!$U$8:$U$307,MATCH(VBDgames!$C194,VBDhistory4!$B$8:$B$307,0))+ROW()/10000000,0)</f>
        <v>0</v>
      </c>
      <c r="N194" s="171"/>
      <c r="O194" s="171" t="str">
        <f t="shared" ref="O194:R194" si="586">$D194&amp;"-"&amp;RANK(J194,J$151:J$475,0)</f>
        <v>RB-1</v>
      </c>
      <c r="P194" s="171" t="str">
        <f t="shared" si="586"/>
        <v>RB-1</v>
      </c>
      <c r="Q194" s="171" t="str">
        <f t="shared" si="586"/>
        <v>RB-1</v>
      </c>
      <c r="R194" s="171" t="str">
        <f t="shared" si="586"/>
        <v>RB-1</v>
      </c>
      <c r="T194" s="95" t="str">
        <f t="shared" si="502"/>
        <v>WR-26</v>
      </c>
      <c r="U194" s="3">
        <v>26.0</v>
      </c>
      <c r="V194" s="3" t="s">
        <v>34</v>
      </c>
      <c r="W194" s="95">
        <f t="shared" ref="W194:Y194" si="587">IFERROR(INDEX(E$477:E$876,MATCH($T194,P$477:P$876,0)),0)</f>
        <v>0</v>
      </c>
      <c r="X194" s="3">
        <f t="shared" si="587"/>
        <v>0</v>
      </c>
      <c r="Y194" s="3">
        <f t="shared" si="587"/>
        <v>0</v>
      </c>
      <c r="Z194" s="3"/>
      <c r="AA194" s="3">
        <f t="shared" si="504"/>
        <v>0</v>
      </c>
      <c r="AB194" s="88">
        <f t="shared" si="505"/>
        <v>9</v>
      </c>
      <c r="AC194" s="3"/>
      <c r="AD194" s="95">
        <f t="shared" ref="AD194:AG194" si="588">IFERROR(INDEX(J$477:J$876,MATCH($T194,O$477:O$876,0)),0)</f>
        <v>0</v>
      </c>
      <c r="AE194" s="3">
        <f t="shared" si="588"/>
        <v>0</v>
      </c>
      <c r="AF194" s="3">
        <f t="shared" si="588"/>
        <v>0</v>
      </c>
      <c r="AG194" s="3">
        <f t="shared" si="588"/>
        <v>0</v>
      </c>
      <c r="AH194" s="88">
        <f t="shared" si="507"/>
        <v>0.000194</v>
      </c>
      <c r="AI194" s="3"/>
      <c r="AJ194" s="95" t="str">
        <f t="shared" si="508"/>
        <v>#REF!</v>
      </c>
      <c r="AK194" s="3" t="str">
        <f t="shared" si="509"/>
        <v>#REF!</v>
      </c>
      <c r="AL194" s="3" t="str">
        <f t="shared" si="510"/>
        <v>#REF!</v>
      </c>
      <c r="AM194" s="88" t="str">
        <f t="shared" si="511"/>
        <v>#REF!</v>
      </c>
      <c r="AN194" s="3"/>
      <c r="AO194" s="95" t="str">
        <f t="shared" si="512"/>
        <v>#REF!</v>
      </c>
      <c r="AP194" s="3" t="str">
        <f t="shared" si="513"/>
        <v>#REF!</v>
      </c>
      <c r="AQ194" s="3" t="str">
        <f t="shared" si="514"/>
        <v>#REF!</v>
      </c>
      <c r="AR194" s="88" t="str">
        <f t="shared" si="515"/>
        <v>#REF!</v>
      </c>
      <c r="AS194" s="3"/>
      <c r="AT194" s="95">
        <f t="shared" si="516"/>
        <v>24.33333333</v>
      </c>
      <c r="AU194" s="3">
        <f t="shared" si="202"/>
        <v>25</v>
      </c>
      <c r="AV194" s="3">
        <f t="shared" si="203"/>
        <v>40.33333333</v>
      </c>
      <c r="AW194" s="88">
        <f t="shared" si="39"/>
        <v>53.66666667</v>
      </c>
    </row>
    <row r="195" ht="15.75" customHeight="1">
      <c r="A195" s="24">
        <v>45.0</v>
      </c>
      <c r="B195" s="24" t="s">
        <v>1604</v>
      </c>
      <c r="C195" s="24" t="s">
        <v>1604</v>
      </c>
      <c r="D195" s="132" t="s">
        <v>17</v>
      </c>
      <c r="E195" s="132">
        <v>14.0</v>
      </c>
      <c r="F195" s="132">
        <v>6.0</v>
      </c>
      <c r="G195" s="132">
        <v>9.0</v>
      </c>
      <c r="H195" s="132"/>
      <c r="J195" s="171">
        <f t="array" ref="J195">IFERROR(INDEX(VBDhistory1!$U$8:$U$307,MATCH(VBDgames!$C195,VBDhistory1!$B$8:$B$307,0))+ROW()/10000000,0)</f>
        <v>0</v>
      </c>
      <c r="K195" s="171">
        <f t="array" ref="K195">IFERROR(INDEX(VBDhistory2!$U$8:$U$307,MATCH(VBDgames!$C195,VBDhistory2!$B$8:$B$307,0))+ROW()/10000000,0)</f>
        <v>0</v>
      </c>
      <c r="L195" s="171">
        <f t="array" ref="L195">IFERROR(INDEX(VBDhistory3!$U$8:$U$307,MATCH(VBDgames!$C195,VBDhistory3!$B$8:$B$307,0))+ROW()/10000000,0)</f>
        <v>0</v>
      </c>
      <c r="M195" s="171">
        <f t="array" ref="M195">IFERROR(INDEX(VBDhistory4!$U$8:$U$307,MATCH(VBDgames!$C195,VBDhistory4!$B$8:$B$307,0))+ROW()/10000000,0)</f>
        <v>0</v>
      </c>
      <c r="N195" s="171"/>
      <c r="O195" s="171" t="str">
        <f t="shared" ref="O195:R195" si="589">$D195&amp;"-"&amp;RANK(J195,J$151:J$475,0)</f>
        <v>RB-1</v>
      </c>
      <c r="P195" s="171" t="str">
        <f t="shared" si="589"/>
        <v>RB-1</v>
      </c>
      <c r="Q195" s="171" t="str">
        <f t="shared" si="589"/>
        <v>RB-1</v>
      </c>
      <c r="R195" s="171" t="str">
        <f t="shared" si="589"/>
        <v>RB-1</v>
      </c>
      <c r="T195" s="95" t="str">
        <f t="shared" si="502"/>
        <v>WR-27</v>
      </c>
      <c r="U195" s="3">
        <v>27.0</v>
      </c>
      <c r="V195" s="3" t="s">
        <v>34</v>
      </c>
      <c r="W195" s="95">
        <f t="shared" ref="W195:Y195" si="590">IFERROR(INDEX(E$477:E$876,MATCH($T195,P$477:P$876,0)),0)</f>
        <v>0</v>
      </c>
      <c r="X195" s="3">
        <f t="shared" si="590"/>
        <v>0</v>
      </c>
      <c r="Y195" s="3">
        <f t="shared" si="590"/>
        <v>0</v>
      </c>
      <c r="Z195" s="3"/>
      <c r="AA195" s="3">
        <f t="shared" si="504"/>
        <v>0</v>
      </c>
      <c r="AB195" s="88">
        <f t="shared" si="505"/>
        <v>9</v>
      </c>
      <c r="AC195" s="3"/>
      <c r="AD195" s="95">
        <f t="shared" ref="AD195:AG195" si="591">IFERROR(INDEX(J$477:J$876,MATCH($T195,O$477:O$876,0)),0)</f>
        <v>0</v>
      </c>
      <c r="AE195" s="3">
        <f t="shared" si="591"/>
        <v>0</v>
      </c>
      <c r="AF195" s="3">
        <f t="shared" si="591"/>
        <v>0</v>
      </c>
      <c r="AG195" s="3">
        <f t="shared" si="591"/>
        <v>0</v>
      </c>
      <c r="AH195" s="88">
        <f t="shared" si="507"/>
        <v>0.000195</v>
      </c>
      <c r="AI195" s="3"/>
      <c r="AJ195" s="95" t="str">
        <f t="shared" si="508"/>
        <v>#REF!</v>
      </c>
      <c r="AK195" s="3" t="str">
        <f t="shared" si="509"/>
        <v>#REF!</v>
      </c>
      <c r="AL195" s="3" t="str">
        <f t="shared" si="510"/>
        <v>#REF!</v>
      </c>
      <c r="AM195" s="88" t="str">
        <f t="shared" si="511"/>
        <v>#REF!</v>
      </c>
      <c r="AN195" s="3"/>
      <c r="AO195" s="95" t="str">
        <f t="shared" si="512"/>
        <v>#REF!</v>
      </c>
      <c r="AP195" s="3" t="str">
        <f t="shared" si="513"/>
        <v>#REF!</v>
      </c>
      <c r="AQ195" s="3" t="str">
        <f t="shared" si="514"/>
        <v>#REF!</v>
      </c>
      <c r="AR195" s="88" t="str">
        <f t="shared" si="515"/>
        <v>#REF!</v>
      </c>
      <c r="AS195" s="3"/>
      <c r="AT195" s="95">
        <f t="shared" si="516"/>
        <v>24.33333333</v>
      </c>
      <c r="AU195" s="3">
        <f t="shared" si="202"/>
        <v>25</v>
      </c>
      <c r="AV195" s="3">
        <f t="shared" si="203"/>
        <v>40.33333333</v>
      </c>
      <c r="AW195" s="88">
        <f t="shared" si="39"/>
        <v>53.66666667</v>
      </c>
    </row>
    <row r="196" ht="15.75" customHeight="1">
      <c r="A196" s="24">
        <v>46.0</v>
      </c>
      <c r="B196" s="24" t="s">
        <v>239</v>
      </c>
      <c r="C196" s="24" t="s">
        <v>239</v>
      </c>
      <c r="D196" s="132" t="s">
        <v>17</v>
      </c>
      <c r="E196" s="132">
        <v>14.0</v>
      </c>
      <c r="F196" s="132">
        <v>16.0</v>
      </c>
      <c r="G196" s="132"/>
      <c r="H196" s="132"/>
      <c r="J196" s="171">
        <f t="array" ref="J196">IFERROR(INDEX(VBDhistory1!$U$8:$U$307,MATCH(VBDgames!$C196,VBDhistory1!$B$8:$B$307,0))+ROW()/10000000,0)</f>
        <v>0</v>
      </c>
      <c r="K196" s="171">
        <f t="array" ref="K196">IFERROR(INDEX(VBDhistory2!$U$8:$U$307,MATCH(VBDgames!$C196,VBDhistory2!$B$8:$B$307,0))+ROW()/10000000,0)</f>
        <v>0</v>
      </c>
      <c r="L196" s="171">
        <f t="array" ref="L196">IFERROR(INDEX(VBDhistory3!$U$8:$U$307,MATCH(VBDgames!$C196,VBDhistory3!$B$8:$B$307,0))+ROW()/10000000,0)</f>
        <v>0</v>
      </c>
      <c r="M196" s="171">
        <f t="array" ref="M196">IFERROR(INDEX(VBDhistory4!$U$8:$U$307,MATCH(VBDgames!$C196,VBDhistory4!$B$8:$B$307,0))+ROW()/10000000,0)</f>
        <v>0</v>
      </c>
      <c r="N196" s="171"/>
      <c r="O196" s="171" t="str">
        <f t="shared" ref="O196:R196" si="592">$D196&amp;"-"&amp;RANK(J196,J$151:J$475,0)</f>
        <v>RB-1</v>
      </c>
      <c r="P196" s="171" t="str">
        <f t="shared" si="592"/>
        <v>RB-1</v>
      </c>
      <c r="Q196" s="171" t="str">
        <f t="shared" si="592"/>
        <v>RB-1</v>
      </c>
      <c r="R196" s="171" t="str">
        <f t="shared" si="592"/>
        <v>RB-1</v>
      </c>
      <c r="T196" s="95" t="str">
        <f t="shared" si="502"/>
        <v>WR-28</v>
      </c>
      <c r="U196" s="3">
        <v>28.0</v>
      </c>
      <c r="V196" s="3" t="s">
        <v>34</v>
      </c>
      <c r="W196" s="95">
        <f t="shared" ref="W196:Y196" si="593">IFERROR(INDEX(E$477:E$876,MATCH($T196,P$477:P$876,0)),0)</f>
        <v>0</v>
      </c>
      <c r="X196" s="3">
        <f t="shared" si="593"/>
        <v>0</v>
      </c>
      <c r="Y196" s="3">
        <f t="shared" si="593"/>
        <v>0</v>
      </c>
      <c r="Z196" s="3"/>
      <c r="AA196" s="3">
        <f t="shared" si="504"/>
        <v>0</v>
      </c>
      <c r="AB196" s="88">
        <f t="shared" si="505"/>
        <v>9</v>
      </c>
      <c r="AC196" s="3"/>
      <c r="AD196" s="95">
        <f t="shared" ref="AD196:AG196" si="594">IFERROR(INDEX(J$477:J$876,MATCH($T196,O$477:O$876,0)),0)</f>
        <v>0</v>
      </c>
      <c r="AE196" s="3">
        <f t="shared" si="594"/>
        <v>0</v>
      </c>
      <c r="AF196" s="3">
        <f t="shared" si="594"/>
        <v>0</v>
      </c>
      <c r="AG196" s="3">
        <f t="shared" si="594"/>
        <v>0</v>
      </c>
      <c r="AH196" s="88">
        <f t="shared" si="507"/>
        <v>0.000196</v>
      </c>
      <c r="AI196" s="3"/>
      <c r="AJ196" s="95" t="str">
        <f t="shared" si="508"/>
        <v>#REF!</v>
      </c>
      <c r="AK196" s="3" t="str">
        <f t="shared" si="509"/>
        <v>#REF!</v>
      </c>
      <c r="AL196" s="3" t="str">
        <f t="shared" si="510"/>
        <v>#REF!</v>
      </c>
      <c r="AM196" s="88" t="str">
        <f t="shared" si="511"/>
        <v>#REF!</v>
      </c>
      <c r="AN196" s="3"/>
      <c r="AO196" s="95" t="str">
        <f t="shared" si="512"/>
        <v>#REF!</v>
      </c>
      <c r="AP196" s="3" t="str">
        <f t="shared" si="513"/>
        <v>#REF!</v>
      </c>
      <c r="AQ196" s="3" t="str">
        <f t="shared" si="514"/>
        <v>#REF!</v>
      </c>
      <c r="AR196" s="88" t="str">
        <f t="shared" si="515"/>
        <v>#REF!</v>
      </c>
      <c r="AS196" s="3"/>
      <c r="AT196" s="95">
        <f t="shared" si="516"/>
        <v>24.33333333</v>
      </c>
      <c r="AU196" s="3">
        <f t="shared" si="202"/>
        <v>25</v>
      </c>
      <c r="AV196" s="3">
        <f t="shared" si="203"/>
        <v>40.33333333</v>
      </c>
      <c r="AW196" s="88">
        <f t="shared" si="39"/>
        <v>53.66666667</v>
      </c>
    </row>
    <row r="197" ht="15.75" customHeight="1">
      <c r="A197" s="24">
        <v>47.0</v>
      </c>
      <c r="B197" s="24" t="s">
        <v>1144</v>
      </c>
      <c r="C197" s="24" t="s">
        <v>1144</v>
      </c>
      <c r="D197" s="132" t="s">
        <v>17</v>
      </c>
      <c r="E197" s="132">
        <v>14.0</v>
      </c>
      <c r="F197" s="132">
        <v>16.0</v>
      </c>
      <c r="G197" s="132">
        <v>8.0</v>
      </c>
      <c r="H197" s="132">
        <v>7.0</v>
      </c>
      <c r="J197" s="171">
        <f t="array" ref="J197">IFERROR(INDEX(VBDhistory1!$U$8:$U$307,MATCH(VBDgames!$C197,VBDhistory1!$B$8:$B$307,0))+ROW()/10000000,0)</f>
        <v>0</v>
      </c>
      <c r="K197" s="171">
        <f t="array" ref="K197">IFERROR(INDEX(VBDhistory2!$U$8:$U$307,MATCH(VBDgames!$C197,VBDhistory2!$B$8:$B$307,0))+ROW()/10000000,0)</f>
        <v>0</v>
      </c>
      <c r="L197" s="171">
        <f t="array" ref="L197">IFERROR(INDEX(VBDhistory3!$U$8:$U$307,MATCH(VBDgames!$C197,VBDhistory3!$B$8:$B$307,0))+ROW()/10000000,0)</f>
        <v>0</v>
      </c>
      <c r="M197" s="171">
        <f t="array" ref="M197">IFERROR(INDEX(VBDhistory4!$U$8:$U$307,MATCH(VBDgames!$C197,VBDhistory4!$B$8:$B$307,0))+ROW()/10000000,0)</f>
        <v>0</v>
      </c>
      <c r="N197" s="171"/>
      <c r="O197" s="171" t="str">
        <f t="shared" ref="O197:R197" si="595">$D197&amp;"-"&amp;RANK(J197,J$151:J$475,0)</f>
        <v>RB-1</v>
      </c>
      <c r="P197" s="171" t="str">
        <f t="shared" si="595"/>
        <v>RB-1</v>
      </c>
      <c r="Q197" s="171" t="str">
        <f t="shared" si="595"/>
        <v>RB-1</v>
      </c>
      <c r="R197" s="171" t="str">
        <f t="shared" si="595"/>
        <v>RB-1</v>
      </c>
      <c r="T197" s="95" t="str">
        <f t="shared" si="502"/>
        <v>WR-29</v>
      </c>
      <c r="U197" s="3">
        <v>29.0</v>
      </c>
      <c r="V197" s="3" t="s">
        <v>34</v>
      </c>
      <c r="W197" s="95">
        <f t="shared" ref="W197:Y197" si="596">IFERROR(INDEX(E$477:E$876,MATCH($T197,P$477:P$876,0)),0)</f>
        <v>0</v>
      </c>
      <c r="X197" s="3">
        <f t="shared" si="596"/>
        <v>0</v>
      </c>
      <c r="Y197" s="3">
        <f t="shared" si="596"/>
        <v>0</v>
      </c>
      <c r="Z197" s="3"/>
      <c r="AA197" s="3">
        <f t="shared" si="504"/>
        <v>0</v>
      </c>
      <c r="AB197" s="88">
        <f t="shared" si="505"/>
        <v>9</v>
      </c>
      <c r="AC197" s="3"/>
      <c r="AD197" s="95">
        <f t="shared" ref="AD197:AG197" si="597">IFERROR(INDEX(J$477:J$876,MATCH($T197,O$477:O$876,0)),0)</f>
        <v>0</v>
      </c>
      <c r="AE197" s="3">
        <f t="shared" si="597"/>
        <v>0</v>
      </c>
      <c r="AF197" s="3">
        <f t="shared" si="597"/>
        <v>0</v>
      </c>
      <c r="AG197" s="3">
        <f t="shared" si="597"/>
        <v>0</v>
      </c>
      <c r="AH197" s="88">
        <f t="shared" si="507"/>
        <v>0.000197</v>
      </c>
      <c r="AI197" s="3"/>
      <c r="AJ197" s="95" t="str">
        <f t="shared" si="508"/>
        <v>#REF!</v>
      </c>
      <c r="AK197" s="3" t="str">
        <f t="shared" si="509"/>
        <v>#REF!</v>
      </c>
      <c r="AL197" s="3" t="str">
        <f t="shared" si="510"/>
        <v>#REF!</v>
      </c>
      <c r="AM197" s="88" t="str">
        <f t="shared" si="511"/>
        <v>#REF!</v>
      </c>
      <c r="AN197" s="3"/>
      <c r="AO197" s="95" t="str">
        <f t="shared" si="512"/>
        <v>#REF!</v>
      </c>
      <c r="AP197" s="3" t="str">
        <f t="shared" si="513"/>
        <v>#REF!</v>
      </c>
      <c r="AQ197" s="3" t="str">
        <f t="shared" si="514"/>
        <v>#REF!</v>
      </c>
      <c r="AR197" s="88" t="str">
        <f t="shared" si="515"/>
        <v>#REF!</v>
      </c>
      <c r="AS197" s="3"/>
      <c r="AT197" s="95">
        <f t="shared" si="516"/>
        <v>24.33333333</v>
      </c>
      <c r="AU197" s="3">
        <f t="shared" si="202"/>
        <v>25</v>
      </c>
      <c r="AV197" s="3">
        <f t="shared" si="203"/>
        <v>40.33333333</v>
      </c>
      <c r="AW197" s="88">
        <f t="shared" si="39"/>
        <v>53.66666667</v>
      </c>
    </row>
    <row r="198" ht="15.75" customHeight="1">
      <c r="A198" s="24">
        <v>48.0</v>
      </c>
      <c r="B198" s="24" t="s">
        <v>100</v>
      </c>
      <c r="C198" s="24" t="s">
        <v>100</v>
      </c>
      <c r="D198" s="132" t="s">
        <v>17</v>
      </c>
      <c r="E198" s="132">
        <v>9.0</v>
      </c>
      <c r="F198" s="132">
        <v>13.0</v>
      </c>
      <c r="G198" s="132">
        <v>0.0</v>
      </c>
      <c r="H198" s="132"/>
      <c r="J198" s="171">
        <f t="array" ref="J198">IFERROR(INDEX(VBDhistory1!$U$8:$U$307,MATCH(VBDgames!$C198,VBDhistory1!$B$8:$B$307,0))+ROW()/10000000,0)</f>
        <v>0</v>
      </c>
      <c r="K198" s="171">
        <f t="array" ref="K198">IFERROR(INDEX(VBDhistory2!$U$8:$U$307,MATCH(VBDgames!$C198,VBDhistory2!$B$8:$B$307,0))+ROW()/10000000,0)</f>
        <v>0</v>
      </c>
      <c r="L198" s="171">
        <f t="array" ref="L198">IFERROR(INDEX(VBDhistory3!$U$8:$U$307,MATCH(VBDgames!$C198,VBDhistory3!$B$8:$B$307,0))+ROW()/10000000,0)</f>
        <v>0</v>
      </c>
      <c r="M198" s="171">
        <f t="array" ref="M198">IFERROR(INDEX(VBDhistory4!$U$8:$U$307,MATCH(VBDgames!$C198,VBDhistory4!$B$8:$B$307,0))+ROW()/10000000,0)</f>
        <v>0</v>
      </c>
      <c r="N198" s="171"/>
      <c r="O198" s="171" t="str">
        <f t="shared" ref="O198:R198" si="598">$D198&amp;"-"&amp;RANK(J198,J$151:J$475,0)</f>
        <v>RB-1</v>
      </c>
      <c r="P198" s="171" t="str">
        <f t="shared" si="598"/>
        <v>RB-1</v>
      </c>
      <c r="Q198" s="171" t="str">
        <f t="shared" si="598"/>
        <v>RB-1</v>
      </c>
      <c r="R198" s="171" t="str">
        <f t="shared" si="598"/>
        <v>RB-1</v>
      </c>
      <c r="T198" s="95" t="str">
        <f t="shared" si="502"/>
        <v>WR-30</v>
      </c>
      <c r="U198" s="3">
        <v>30.0</v>
      </c>
      <c r="V198" s="3" t="s">
        <v>34</v>
      </c>
      <c r="W198" s="95">
        <f t="shared" ref="W198:Y198" si="599">IFERROR(INDEX(E$477:E$876,MATCH($T198,P$477:P$876,0)),0)</f>
        <v>0</v>
      </c>
      <c r="X198" s="3">
        <f t="shared" si="599"/>
        <v>0</v>
      </c>
      <c r="Y198" s="3">
        <f t="shared" si="599"/>
        <v>0</v>
      </c>
      <c r="Z198" s="3"/>
      <c r="AA198" s="3">
        <f t="shared" si="504"/>
        <v>0</v>
      </c>
      <c r="AB198" s="88">
        <f t="shared" si="505"/>
        <v>9</v>
      </c>
      <c r="AC198" s="3"/>
      <c r="AD198" s="95">
        <f t="shared" ref="AD198:AG198" si="600">IFERROR(INDEX(J$477:J$876,MATCH($T198,O$477:O$876,0)),0)</f>
        <v>0</v>
      </c>
      <c r="AE198" s="3">
        <f t="shared" si="600"/>
        <v>0</v>
      </c>
      <c r="AF198" s="3">
        <f t="shared" si="600"/>
        <v>0</v>
      </c>
      <c r="AG198" s="3">
        <f t="shared" si="600"/>
        <v>0</v>
      </c>
      <c r="AH198" s="88">
        <f t="shared" si="507"/>
        <v>0.000198</v>
      </c>
      <c r="AI198" s="3"/>
      <c r="AJ198" s="95" t="str">
        <f t="shared" si="508"/>
        <v>#REF!</v>
      </c>
      <c r="AK198" s="3" t="str">
        <f t="shared" si="509"/>
        <v>#REF!</v>
      </c>
      <c r="AL198" s="3" t="str">
        <f t="shared" si="510"/>
        <v>#REF!</v>
      </c>
      <c r="AM198" s="88" t="str">
        <f t="shared" si="511"/>
        <v>#REF!</v>
      </c>
      <c r="AN198" s="3"/>
      <c r="AO198" s="95" t="str">
        <f t="shared" si="512"/>
        <v>#REF!</v>
      </c>
      <c r="AP198" s="3" t="str">
        <f t="shared" si="513"/>
        <v>#REF!</v>
      </c>
      <c r="AQ198" s="3" t="str">
        <f t="shared" si="514"/>
        <v>#REF!</v>
      </c>
      <c r="AR198" s="88" t="str">
        <f t="shared" si="515"/>
        <v>#REF!</v>
      </c>
      <c r="AS198" s="3"/>
      <c r="AT198" s="95">
        <f t="shared" si="516"/>
        <v>24.33333333</v>
      </c>
      <c r="AU198" s="3">
        <f t="shared" si="202"/>
        <v>25</v>
      </c>
      <c r="AV198" s="3">
        <f t="shared" si="203"/>
        <v>40.33333333</v>
      </c>
      <c r="AW198" s="88">
        <f t="shared" si="39"/>
        <v>53.66666667</v>
      </c>
    </row>
    <row r="199" ht="15.75" customHeight="1">
      <c r="A199" s="24">
        <v>49.0</v>
      </c>
      <c r="B199" s="24" t="s">
        <v>1435</v>
      </c>
      <c r="C199" s="24" t="s">
        <v>1435</v>
      </c>
      <c r="D199" s="132" t="s">
        <v>17</v>
      </c>
      <c r="E199" s="132">
        <v>13.0</v>
      </c>
      <c r="F199" s="132"/>
      <c r="G199" s="132"/>
      <c r="H199" s="132"/>
      <c r="J199" s="171">
        <f t="array" ref="J199">IFERROR(INDEX(VBDhistory1!$U$8:$U$307,MATCH(VBDgames!$C199,VBDhistory1!$B$8:$B$307,0))+ROW()/10000000,0)</f>
        <v>0</v>
      </c>
      <c r="K199" s="171">
        <f t="array" ref="K199">IFERROR(INDEX(VBDhistory2!$U$8:$U$307,MATCH(VBDgames!$C199,VBDhistory2!$B$8:$B$307,0))+ROW()/10000000,0)</f>
        <v>0</v>
      </c>
      <c r="L199" s="171">
        <f t="array" ref="L199">IFERROR(INDEX(VBDhistory3!$U$8:$U$307,MATCH(VBDgames!$C199,VBDhistory3!$B$8:$B$307,0))+ROW()/10000000,0)</f>
        <v>0</v>
      </c>
      <c r="M199" s="171">
        <f t="array" ref="M199">IFERROR(INDEX(VBDhistory4!$U$8:$U$307,MATCH(VBDgames!$C199,VBDhistory4!$B$8:$B$307,0))+ROW()/10000000,0)</f>
        <v>0</v>
      </c>
      <c r="N199" s="171"/>
      <c r="O199" s="171" t="str">
        <f t="shared" ref="O199:R199" si="601">$D199&amp;"-"&amp;RANK(J199,J$151:J$475,0)</f>
        <v>RB-1</v>
      </c>
      <c r="P199" s="171" t="str">
        <f t="shared" si="601"/>
        <v>RB-1</v>
      </c>
      <c r="Q199" s="171" t="str">
        <f t="shared" si="601"/>
        <v>RB-1</v>
      </c>
      <c r="R199" s="171" t="str">
        <f t="shared" si="601"/>
        <v>RB-1</v>
      </c>
      <c r="T199" s="95" t="str">
        <f t="shared" si="502"/>
        <v>WR-31</v>
      </c>
      <c r="U199" s="3">
        <v>31.0</v>
      </c>
      <c r="V199" s="3" t="s">
        <v>34</v>
      </c>
      <c r="W199" s="95">
        <f t="shared" ref="W199:Y199" si="602">IFERROR(INDEX(E$477:E$876,MATCH($T199,P$477:P$876,0)),0)</f>
        <v>0</v>
      </c>
      <c r="X199" s="3">
        <f t="shared" si="602"/>
        <v>0</v>
      </c>
      <c r="Y199" s="3">
        <f t="shared" si="602"/>
        <v>0</v>
      </c>
      <c r="Z199" s="3"/>
      <c r="AA199" s="3">
        <f t="shared" si="504"/>
        <v>0</v>
      </c>
      <c r="AB199" s="88">
        <f t="shared" si="505"/>
        <v>9</v>
      </c>
      <c r="AC199" s="3"/>
      <c r="AD199" s="95">
        <f t="shared" ref="AD199:AG199" si="603">IFERROR(INDEX(J$477:J$876,MATCH($T199,O$477:O$876,0)),0)</f>
        <v>0</v>
      </c>
      <c r="AE199" s="3">
        <f t="shared" si="603"/>
        <v>0</v>
      </c>
      <c r="AF199" s="3">
        <f t="shared" si="603"/>
        <v>0</v>
      </c>
      <c r="AG199" s="3">
        <f t="shared" si="603"/>
        <v>0</v>
      </c>
      <c r="AH199" s="88">
        <f t="shared" si="507"/>
        <v>0.000199</v>
      </c>
      <c r="AI199" s="3"/>
      <c r="AJ199" s="95" t="str">
        <f t="shared" si="508"/>
        <v>#REF!</v>
      </c>
      <c r="AK199" s="3" t="str">
        <f t="shared" si="509"/>
        <v>#REF!</v>
      </c>
      <c r="AL199" s="3" t="str">
        <f t="shared" si="510"/>
        <v>#REF!</v>
      </c>
      <c r="AM199" s="88" t="str">
        <f t="shared" si="511"/>
        <v>#REF!</v>
      </c>
      <c r="AN199" s="3"/>
      <c r="AO199" s="95" t="str">
        <f t="shared" si="512"/>
        <v>#REF!</v>
      </c>
      <c r="AP199" s="3" t="str">
        <f t="shared" si="513"/>
        <v>#REF!</v>
      </c>
      <c r="AQ199" s="3" t="str">
        <f t="shared" si="514"/>
        <v>#REF!</v>
      </c>
      <c r="AR199" s="88" t="str">
        <f t="shared" si="515"/>
        <v>#REF!</v>
      </c>
      <c r="AS199" s="3"/>
      <c r="AT199" s="95">
        <f t="shared" si="516"/>
        <v>24.33333333</v>
      </c>
      <c r="AU199" s="3">
        <f t="shared" si="202"/>
        <v>25</v>
      </c>
      <c r="AV199" s="3">
        <f t="shared" si="203"/>
        <v>40.33333333</v>
      </c>
      <c r="AW199" s="88">
        <f t="shared" si="39"/>
        <v>53.66666667</v>
      </c>
    </row>
    <row r="200" ht="15.75" customHeight="1">
      <c r="A200" s="24">
        <v>50.0</v>
      </c>
      <c r="B200" s="24" t="s">
        <v>301</v>
      </c>
      <c r="C200" s="24" t="s">
        <v>301</v>
      </c>
      <c r="D200" s="132" t="s">
        <v>17</v>
      </c>
      <c r="E200" s="132">
        <v>11.0</v>
      </c>
      <c r="F200" s="132">
        <v>10.0</v>
      </c>
      <c r="G200" s="132">
        <v>10.0</v>
      </c>
      <c r="H200" s="132">
        <v>16.0</v>
      </c>
      <c r="J200" s="171">
        <f t="array" ref="J200">IFERROR(INDEX(VBDhistory1!$U$8:$U$307,MATCH(VBDgames!$C200,VBDhistory1!$B$8:$B$307,0))+ROW()/10000000,0)</f>
        <v>0</v>
      </c>
      <c r="K200" s="171">
        <f t="array" ref="K200">IFERROR(INDEX(VBDhistory2!$U$8:$U$307,MATCH(VBDgames!$C200,VBDhistory2!$B$8:$B$307,0))+ROW()/10000000,0)</f>
        <v>0</v>
      </c>
      <c r="L200" s="171">
        <f t="array" ref="L200">IFERROR(INDEX(VBDhistory3!$U$8:$U$307,MATCH(VBDgames!$C200,VBDhistory3!$B$8:$B$307,0))+ROW()/10000000,0)</f>
        <v>0</v>
      </c>
      <c r="M200" s="171">
        <f t="array" ref="M200">IFERROR(INDEX(VBDhistory4!$U$8:$U$307,MATCH(VBDgames!$C200,VBDhistory4!$B$8:$B$307,0))+ROW()/10000000,0)</f>
        <v>0</v>
      </c>
      <c r="N200" s="171"/>
      <c r="O200" s="171" t="str">
        <f t="shared" ref="O200:R200" si="604">$D200&amp;"-"&amp;RANK(J200,J$151:J$475,0)</f>
        <v>RB-1</v>
      </c>
      <c r="P200" s="171" t="str">
        <f t="shared" si="604"/>
        <v>RB-1</v>
      </c>
      <c r="Q200" s="171" t="str">
        <f t="shared" si="604"/>
        <v>RB-1</v>
      </c>
      <c r="R200" s="171" t="str">
        <f t="shared" si="604"/>
        <v>RB-1</v>
      </c>
      <c r="T200" s="95" t="str">
        <f t="shared" si="502"/>
        <v>WR-32</v>
      </c>
      <c r="U200" s="3">
        <v>32.0</v>
      </c>
      <c r="V200" s="3" t="s">
        <v>34</v>
      </c>
      <c r="W200" s="95">
        <f t="shared" ref="W200:Y200" si="605">IFERROR(INDEX(E$477:E$876,MATCH($T200,P$477:P$876,0)),0)</f>
        <v>0</v>
      </c>
      <c r="X200" s="3">
        <f t="shared" si="605"/>
        <v>0</v>
      </c>
      <c r="Y200" s="3">
        <f t="shared" si="605"/>
        <v>0</v>
      </c>
      <c r="Z200" s="3"/>
      <c r="AA200" s="3">
        <f t="shared" si="504"/>
        <v>0</v>
      </c>
      <c r="AB200" s="88">
        <f t="shared" si="505"/>
        <v>9</v>
      </c>
      <c r="AC200" s="3"/>
      <c r="AD200" s="95">
        <f t="shared" ref="AD200:AG200" si="606">IFERROR(INDEX(J$477:J$876,MATCH($T200,O$477:O$876,0)),0)</f>
        <v>0</v>
      </c>
      <c r="AE200" s="3">
        <f t="shared" si="606"/>
        <v>0</v>
      </c>
      <c r="AF200" s="3">
        <f t="shared" si="606"/>
        <v>0</v>
      </c>
      <c r="AG200" s="3">
        <f t="shared" si="606"/>
        <v>0</v>
      </c>
      <c r="AH200" s="88">
        <f t="shared" si="507"/>
        <v>0.0002</v>
      </c>
      <c r="AI200" s="3"/>
      <c r="AJ200" s="95" t="str">
        <f t="shared" si="508"/>
        <v>#REF!</v>
      </c>
      <c r="AK200" s="3" t="str">
        <f t="shared" si="509"/>
        <v>#REF!</v>
      </c>
      <c r="AL200" s="3" t="str">
        <f t="shared" si="510"/>
        <v>#REF!</v>
      </c>
      <c r="AM200" s="88" t="str">
        <f t="shared" si="511"/>
        <v>#REF!</v>
      </c>
      <c r="AN200" s="3"/>
      <c r="AO200" s="95" t="str">
        <f t="shared" si="512"/>
        <v>#REF!</v>
      </c>
      <c r="AP200" s="3" t="str">
        <f t="shared" si="513"/>
        <v>#REF!</v>
      </c>
      <c r="AQ200" s="3" t="str">
        <f t="shared" si="514"/>
        <v>#REF!</v>
      </c>
      <c r="AR200" s="88" t="str">
        <f t="shared" si="515"/>
        <v>#REF!</v>
      </c>
      <c r="AS200" s="3"/>
      <c r="AT200" s="95">
        <f t="shared" si="516"/>
        <v>24.33333333</v>
      </c>
      <c r="AU200" s="3">
        <f t="shared" si="202"/>
        <v>25</v>
      </c>
      <c r="AV200" s="3">
        <f t="shared" si="203"/>
        <v>40.33333333</v>
      </c>
      <c r="AW200" s="88">
        <f t="shared" si="39"/>
        <v>53.66666667</v>
      </c>
    </row>
    <row r="201" ht="15.75" customHeight="1">
      <c r="A201" s="24">
        <v>51.0</v>
      </c>
      <c r="B201" s="24" t="s">
        <v>141</v>
      </c>
      <c r="C201" s="24" t="s">
        <v>141</v>
      </c>
      <c r="D201" s="132" t="s">
        <v>17</v>
      </c>
      <c r="E201" s="132">
        <v>8.0</v>
      </c>
      <c r="F201" s="132">
        <v>11.0</v>
      </c>
      <c r="G201" s="132">
        <v>14.0</v>
      </c>
      <c r="H201" s="132"/>
      <c r="J201" s="171">
        <f t="array" ref="J201">IFERROR(INDEX(VBDhistory1!$U$8:$U$307,MATCH(VBDgames!$C201,VBDhistory1!$B$8:$B$307,0))+ROW()/10000000,0)</f>
        <v>0</v>
      </c>
      <c r="K201" s="171">
        <f t="array" ref="K201">IFERROR(INDEX(VBDhistory2!$U$8:$U$307,MATCH(VBDgames!$C201,VBDhistory2!$B$8:$B$307,0))+ROW()/10000000,0)</f>
        <v>0</v>
      </c>
      <c r="L201" s="171">
        <f t="array" ref="L201">IFERROR(INDEX(VBDhistory3!$U$8:$U$307,MATCH(VBDgames!$C201,VBDhistory3!$B$8:$B$307,0))+ROW()/10000000,0)</f>
        <v>0</v>
      </c>
      <c r="M201" s="171">
        <f t="array" ref="M201">IFERROR(INDEX(VBDhistory4!$U$8:$U$307,MATCH(VBDgames!$C201,VBDhistory4!$B$8:$B$307,0))+ROW()/10000000,0)</f>
        <v>0</v>
      </c>
      <c r="N201" s="171"/>
      <c r="O201" s="171" t="str">
        <f t="shared" ref="O201:R201" si="607">$D201&amp;"-"&amp;RANK(J201,J$151:J$475,0)</f>
        <v>RB-1</v>
      </c>
      <c r="P201" s="171" t="str">
        <f t="shared" si="607"/>
        <v>RB-1</v>
      </c>
      <c r="Q201" s="171" t="str">
        <f t="shared" si="607"/>
        <v>RB-1</v>
      </c>
      <c r="R201" s="171" t="str">
        <f t="shared" si="607"/>
        <v>RB-1</v>
      </c>
      <c r="T201" s="95" t="str">
        <f t="shared" si="502"/>
        <v>WR-33</v>
      </c>
      <c r="U201" s="3">
        <v>33.0</v>
      </c>
      <c r="V201" s="3" t="s">
        <v>34</v>
      </c>
      <c r="W201" s="95">
        <f t="shared" ref="W201:Y201" si="608">IFERROR(INDEX(E$477:E$876,MATCH($T201,P$477:P$876,0)),0)</f>
        <v>0</v>
      </c>
      <c r="X201" s="3">
        <f t="shared" si="608"/>
        <v>0</v>
      </c>
      <c r="Y201" s="3">
        <f t="shared" si="608"/>
        <v>0</v>
      </c>
      <c r="Z201" s="3"/>
      <c r="AA201" s="3">
        <f t="shared" si="504"/>
        <v>0</v>
      </c>
      <c r="AB201" s="88">
        <f t="shared" si="505"/>
        <v>9</v>
      </c>
      <c r="AC201" s="3"/>
      <c r="AD201" s="95">
        <f t="shared" ref="AD201:AG201" si="609">IFERROR(INDEX(J$477:J$876,MATCH($T201,O$477:O$876,0)),0)</f>
        <v>0</v>
      </c>
      <c r="AE201" s="3">
        <f t="shared" si="609"/>
        <v>0</v>
      </c>
      <c r="AF201" s="3">
        <f t="shared" si="609"/>
        <v>0</v>
      </c>
      <c r="AG201" s="3">
        <f t="shared" si="609"/>
        <v>0</v>
      </c>
      <c r="AH201" s="88">
        <f t="shared" si="507"/>
        <v>0.000201</v>
      </c>
      <c r="AI201" s="3"/>
      <c r="AJ201" s="95" t="str">
        <f t="shared" si="508"/>
        <v>#REF!</v>
      </c>
      <c r="AK201" s="3" t="str">
        <f t="shared" si="509"/>
        <v>#REF!</v>
      </c>
      <c r="AL201" s="3" t="str">
        <f t="shared" si="510"/>
        <v>#REF!</v>
      </c>
      <c r="AM201" s="88" t="str">
        <f t="shared" si="511"/>
        <v>#REF!</v>
      </c>
      <c r="AN201" s="3"/>
      <c r="AO201" s="95" t="str">
        <f t="shared" si="512"/>
        <v>#REF!</v>
      </c>
      <c r="AP201" s="3" t="str">
        <f t="shared" si="513"/>
        <v>#REF!</v>
      </c>
      <c r="AQ201" s="3" t="str">
        <f t="shared" si="514"/>
        <v>#REF!</v>
      </c>
      <c r="AR201" s="88" t="str">
        <f t="shared" si="515"/>
        <v>#REF!</v>
      </c>
      <c r="AS201" s="3"/>
      <c r="AT201" s="95">
        <f t="shared" si="516"/>
        <v>24.33333333</v>
      </c>
      <c r="AU201" s="3">
        <f t="shared" si="202"/>
        <v>25</v>
      </c>
      <c r="AV201" s="3">
        <f t="shared" si="203"/>
        <v>40.33333333</v>
      </c>
      <c r="AW201" s="88">
        <f t="shared" si="39"/>
        <v>53.66666667</v>
      </c>
    </row>
    <row r="202" ht="15.75" customHeight="1">
      <c r="A202" s="24">
        <v>52.0</v>
      </c>
      <c r="B202" s="24" t="s">
        <v>317</v>
      </c>
      <c r="C202" s="24" t="s">
        <v>317</v>
      </c>
      <c r="D202" s="132" t="s">
        <v>17</v>
      </c>
      <c r="E202" s="132">
        <v>15.0</v>
      </c>
      <c r="F202" s="132">
        <v>15.0</v>
      </c>
      <c r="G202" s="132">
        <v>11.0</v>
      </c>
      <c r="H202" s="132">
        <v>13.0</v>
      </c>
      <c r="J202" s="171">
        <f t="array" ref="J202">IFERROR(INDEX(VBDhistory1!$U$8:$U$307,MATCH(VBDgames!$C202,VBDhistory1!$B$8:$B$307,0))+ROW()/10000000,0)</f>
        <v>0</v>
      </c>
      <c r="K202" s="171">
        <f t="array" ref="K202">IFERROR(INDEX(VBDhistory2!$U$8:$U$307,MATCH(VBDgames!$C202,VBDhistory2!$B$8:$B$307,0))+ROW()/10000000,0)</f>
        <v>0</v>
      </c>
      <c r="L202" s="171">
        <f t="array" ref="L202">IFERROR(INDEX(VBDhistory3!$U$8:$U$307,MATCH(VBDgames!$C202,VBDhistory3!$B$8:$B$307,0))+ROW()/10000000,0)</f>
        <v>0</v>
      </c>
      <c r="M202" s="171">
        <f t="array" ref="M202">IFERROR(INDEX(VBDhistory4!$U$8:$U$307,MATCH(VBDgames!$C202,VBDhistory4!$B$8:$B$307,0))+ROW()/10000000,0)</f>
        <v>0</v>
      </c>
      <c r="N202" s="171"/>
      <c r="O202" s="171" t="str">
        <f t="shared" ref="O202:R202" si="610">$D202&amp;"-"&amp;RANK(J202,J$151:J$475,0)</f>
        <v>RB-1</v>
      </c>
      <c r="P202" s="171" t="str">
        <f t="shared" si="610"/>
        <v>RB-1</v>
      </c>
      <c r="Q202" s="171" t="str">
        <f t="shared" si="610"/>
        <v>RB-1</v>
      </c>
      <c r="R202" s="171" t="str">
        <f t="shared" si="610"/>
        <v>RB-1</v>
      </c>
      <c r="T202" s="95" t="str">
        <f t="shared" si="502"/>
        <v>WR-34</v>
      </c>
      <c r="U202" s="3">
        <v>34.0</v>
      </c>
      <c r="V202" s="3" t="s">
        <v>34</v>
      </c>
      <c r="W202" s="95">
        <f t="shared" ref="W202:Y202" si="611">IFERROR(INDEX(E$477:E$876,MATCH($T202,P$477:P$876,0)),0)</f>
        <v>0</v>
      </c>
      <c r="X202" s="3">
        <f t="shared" si="611"/>
        <v>0</v>
      </c>
      <c r="Y202" s="3">
        <f t="shared" si="611"/>
        <v>0</v>
      </c>
      <c r="Z202" s="3"/>
      <c r="AA202" s="3">
        <f t="shared" si="504"/>
        <v>0</v>
      </c>
      <c r="AB202" s="88">
        <f t="shared" si="505"/>
        <v>9</v>
      </c>
      <c r="AC202" s="3"/>
      <c r="AD202" s="95">
        <f t="shared" ref="AD202:AG202" si="612">IFERROR(INDEX(J$477:J$876,MATCH($T202,O$477:O$876,0)),0)</f>
        <v>0</v>
      </c>
      <c r="AE202" s="3">
        <f t="shared" si="612"/>
        <v>0</v>
      </c>
      <c r="AF202" s="3">
        <f t="shared" si="612"/>
        <v>0</v>
      </c>
      <c r="AG202" s="3">
        <f t="shared" si="612"/>
        <v>0</v>
      </c>
      <c r="AH202" s="88">
        <f t="shared" si="507"/>
        <v>0.000202</v>
      </c>
      <c r="AI202" s="3"/>
      <c r="AJ202" s="95" t="str">
        <f t="shared" si="508"/>
        <v>#REF!</v>
      </c>
      <c r="AK202" s="3" t="str">
        <f t="shared" si="509"/>
        <v>#REF!</v>
      </c>
      <c r="AL202" s="3" t="str">
        <f t="shared" si="510"/>
        <v>#REF!</v>
      </c>
      <c r="AM202" s="88" t="str">
        <f t="shared" si="511"/>
        <v>#REF!</v>
      </c>
      <c r="AN202" s="3"/>
      <c r="AO202" s="95" t="str">
        <f t="shared" si="512"/>
        <v>#REF!</v>
      </c>
      <c r="AP202" s="3" t="str">
        <f t="shared" si="513"/>
        <v>#REF!</v>
      </c>
      <c r="AQ202" s="3" t="str">
        <f t="shared" si="514"/>
        <v>#REF!</v>
      </c>
      <c r="AR202" s="88" t="str">
        <f t="shared" si="515"/>
        <v>#REF!</v>
      </c>
      <c r="AS202" s="3"/>
      <c r="AT202" s="95">
        <f t="shared" si="516"/>
        <v>24.33333333</v>
      </c>
      <c r="AU202" s="3">
        <f t="shared" si="202"/>
        <v>25</v>
      </c>
      <c r="AV202" s="3">
        <f t="shared" si="203"/>
        <v>40.33333333</v>
      </c>
      <c r="AW202" s="88">
        <f t="shared" si="39"/>
        <v>53.66666667</v>
      </c>
    </row>
    <row r="203" ht="15.75" customHeight="1">
      <c r="A203" s="24">
        <v>53.0</v>
      </c>
      <c r="B203" s="24" t="s">
        <v>1727</v>
      </c>
      <c r="C203" s="24" t="s">
        <v>1727</v>
      </c>
      <c r="D203" s="132" t="s">
        <v>17</v>
      </c>
      <c r="E203" s="132">
        <v>12.0</v>
      </c>
      <c r="F203" s="132">
        <v>12.0</v>
      </c>
      <c r="G203" s="132">
        <v>16.0</v>
      </c>
      <c r="H203" s="132">
        <v>15.0</v>
      </c>
      <c r="J203" s="171">
        <f t="array" ref="J203">IFERROR(INDEX(VBDhistory1!$U$8:$U$307,MATCH(VBDgames!$C203,VBDhistory1!$B$8:$B$307,0))+ROW()/10000000,0)</f>
        <v>0</v>
      </c>
      <c r="K203" s="171">
        <f t="array" ref="K203">IFERROR(INDEX(VBDhistory2!$U$8:$U$307,MATCH(VBDgames!$C203,VBDhistory2!$B$8:$B$307,0))+ROW()/10000000,0)</f>
        <v>0</v>
      </c>
      <c r="L203" s="171">
        <f t="array" ref="L203">IFERROR(INDEX(VBDhistory3!$U$8:$U$307,MATCH(VBDgames!$C203,VBDhistory3!$B$8:$B$307,0))+ROW()/10000000,0)</f>
        <v>0</v>
      </c>
      <c r="M203" s="171">
        <f t="array" ref="M203">IFERROR(INDEX(VBDhistory4!$U$8:$U$307,MATCH(VBDgames!$C203,VBDhistory4!$B$8:$B$307,0))+ROW()/10000000,0)</f>
        <v>0</v>
      </c>
      <c r="N203" s="171"/>
      <c r="O203" s="171" t="str">
        <f t="shared" ref="O203:R203" si="613">$D203&amp;"-"&amp;RANK(J203,J$151:J$475,0)</f>
        <v>RB-1</v>
      </c>
      <c r="P203" s="171" t="str">
        <f t="shared" si="613"/>
        <v>RB-1</v>
      </c>
      <c r="Q203" s="171" t="str">
        <f t="shared" si="613"/>
        <v>RB-1</v>
      </c>
      <c r="R203" s="171" t="str">
        <f t="shared" si="613"/>
        <v>RB-1</v>
      </c>
      <c r="T203" s="95" t="str">
        <f t="shared" si="502"/>
        <v>WR-35</v>
      </c>
      <c r="U203" s="3">
        <v>35.0</v>
      </c>
      <c r="V203" s="3" t="s">
        <v>34</v>
      </c>
      <c r="W203" s="95">
        <f t="shared" ref="W203:Y203" si="614">IFERROR(INDEX(E$477:E$876,MATCH($T203,P$477:P$876,0)),0)</f>
        <v>0</v>
      </c>
      <c r="X203" s="3">
        <f t="shared" si="614"/>
        <v>0</v>
      </c>
      <c r="Y203" s="3">
        <f t="shared" si="614"/>
        <v>0</v>
      </c>
      <c r="Z203" s="3"/>
      <c r="AA203" s="3">
        <f t="shared" si="504"/>
        <v>0</v>
      </c>
      <c r="AB203" s="88">
        <f t="shared" si="505"/>
        <v>9</v>
      </c>
      <c r="AC203" s="3"/>
      <c r="AD203" s="95">
        <f t="shared" ref="AD203:AG203" si="615">IFERROR(INDEX(J$477:J$876,MATCH($T203,O$477:O$876,0)),0)</f>
        <v>0</v>
      </c>
      <c r="AE203" s="3">
        <f t="shared" si="615"/>
        <v>0</v>
      </c>
      <c r="AF203" s="3">
        <f t="shared" si="615"/>
        <v>0</v>
      </c>
      <c r="AG203" s="3">
        <f t="shared" si="615"/>
        <v>0</v>
      </c>
      <c r="AH203" s="88">
        <f t="shared" si="507"/>
        <v>0.000203</v>
      </c>
      <c r="AI203" s="3"/>
      <c r="AJ203" s="95" t="str">
        <f t="shared" si="508"/>
        <v>#REF!</v>
      </c>
      <c r="AK203" s="3" t="str">
        <f t="shared" si="509"/>
        <v>#REF!</v>
      </c>
      <c r="AL203" s="3" t="str">
        <f t="shared" si="510"/>
        <v>#REF!</v>
      </c>
      <c r="AM203" s="88" t="str">
        <f t="shared" si="511"/>
        <v>#REF!</v>
      </c>
      <c r="AN203" s="3"/>
      <c r="AO203" s="95" t="str">
        <f t="shared" si="512"/>
        <v>#REF!</v>
      </c>
      <c r="AP203" s="3" t="str">
        <f t="shared" si="513"/>
        <v>#REF!</v>
      </c>
      <c r="AQ203" s="3" t="str">
        <f t="shared" si="514"/>
        <v>#REF!</v>
      </c>
      <c r="AR203" s="88" t="str">
        <f t="shared" si="515"/>
        <v>#REF!</v>
      </c>
      <c r="AS203" s="3"/>
      <c r="AT203" s="95">
        <f t="shared" si="516"/>
        <v>24.33333333</v>
      </c>
      <c r="AU203" s="3">
        <f t="shared" si="202"/>
        <v>25</v>
      </c>
      <c r="AV203" s="3">
        <f t="shared" si="203"/>
        <v>40.33333333</v>
      </c>
      <c r="AW203" s="88">
        <f t="shared" si="39"/>
        <v>53.66666667</v>
      </c>
    </row>
    <row r="204" ht="15.75" customHeight="1">
      <c r="A204" s="24">
        <v>54.0</v>
      </c>
      <c r="B204" s="24" t="s">
        <v>401</v>
      </c>
      <c r="C204" s="24" t="s">
        <v>401</v>
      </c>
      <c r="D204" s="132" t="s">
        <v>17</v>
      </c>
      <c r="E204" s="132">
        <v>7.0</v>
      </c>
      <c r="F204" s="132"/>
      <c r="G204" s="132"/>
      <c r="H204" s="132"/>
      <c r="J204" s="171">
        <f t="array" ref="J204">IFERROR(INDEX(VBDhistory1!$U$8:$U$307,MATCH(VBDgames!$C204,VBDhistory1!$B$8:$B$307,0))+ROW()/10000000,0)</f>
        <v>0</v>
      </c>
      <c r="K204" s="171">
        <f t="array" ref="K204">IFERROR(INDEX(VBDhistory2!$U$8:$U$307,MATCH(VBDgames!$C204,VBDhistory2!$B$8:$B$307,0))+ROW()/10000000,0)</f>
        <v>0</v>
      </c>
      <c r="L204" s="171">
        <f t="array" ref="L204">IFERROR(INDEX(VBDhistory3!$U$8:$U$307,MATCH(VBDgames!$C204,VBDhistory3!$B$8:$B$307,0))+ROW()/10000000,0)</f>
        <v>0</v>
      </c>
      <c r="M204" s="171">
        <f t="array" ref="M204">IFERROR(INDEX(VBDhistory4!$U$8:$U$307,MATCH(VBDgames!$C204,VBDhistory4!$B$8:$B$307,0))+ROW()/10000000,0)</f>
        <v>0</v>
      </c>
      <c r="N204" s="171"/>
      <c r="O204" s="171" t="str">
        <f t="shared" ref="O204:R204" si="616">$D204&amp;"-"&amp;RANK(J204,J$151:J$475,0)</f>
        <v>RB-1</v>
      </c>
      <c r="P204" s="171" t="str">
        <f t="shared" si="616"/>
        <v>RB-1</v>
      </c>
      <c r="Q204" s="171" t="str">
        <f t="shared" si="616"/>
        <v>RB-1</v>
      </c>
      <c r="R204" s="171" t="str">
        <f t="shared" si="616"/>
        <v>RB-1</v>
      </c>
      <c r="T204" s="95" t="str">
        <f t="shared" si="502"/>
        <v>WR-36</v>
      </c>
      <c r="U204" s="3">
        <v>36.0</v>
      </c>
      <c r="V204" s="3" t="s">
        <v>34</v>
      </c>
      <c r="W204" s="95">
        <f t="shared" ref="W204:Y204" si="617">IFERROR(INDEX(E$477:E$876,MATCH($T204,P$477:P$876,0)),0)</f>
        <v>0</v>
      </c>
      <c r="X204" s="3">
        <f t="shared" si="617"/>
        <v>0</v>
      </c>
      <c r="Y204" s="3">
        <f t="shared" si="617"/>
        <v>0</v>
      </c>
      <c r="Z204" s="3"/>
      <c r="AA204" s="3">
        <f t="shared" si="504"/>
        <v>0</v>
      </c>
      <c r="AB204" s="88">
        <f t="shared" si="505"/>
        <v>9</v>
      </c>
      <c r="AC204" s="3"/>
      <c r="AD204" s="95">
        <f t="shared" ref="AD204:AG204" si="618">IFERROR(INDEX(J$477:J$876,MATCH($T204,O$477:O$876,0)),0)</f>
        <v>0</v>
      </c>
      <c r="AE204" s="3">
        <f t="shared" si="618"/>
        <v>0</v>
      </c>
      <c r="AF204" s="3">
        <f t="shared" si="618"/>
        <v>0</v>
      </c>
      <c r="AG204" s="3">
        <f t="shared" si="618"/>
        <v>0</v>
      </c>
      <c r="AH204" s="88">
        <f t="shared" si="507"/>
        <v>0.000204</v>
      </c>
      <c r="AI204" s="3"/>
      <c r="AJ204" s="95" t="str">
        <f t="shared" si="508"/>
        <v>#REF!</v>
      </c>
      <c r="AK204" s="3" t="str">
        <f t="shared" si="509"/>
        <v>#REF!</v>
      </c>
      <c r="AL204" s="3" t="str">
        <f t="shared" si="510"/>
        <v>#REF!</v>
      </c>
      <c r="AM204" s="88" t="str">
        <f t="shared" si="511"/>
        <v>#REF!</v>
      </c>
      <c r="AN204" s="3"/>
      <c r="AO204" s="95" t="str">
        <f t="shared" si="512"/>
        <v>#REF!</v>
      </c>
      <c r="AP204" s="3" t="str">
        <f t="shared" si="513"/>
        <v>#REF!</v>
      </c>
      <c r="AQ204" s="3" t="str">
        <f t="shared" si="514"/>
        <v>#REF!</v>
      </c>
      <c r="AR204" s="88" t="str">
        <f t="shared" si="515"/>
        <v>#REF!</v>
      </c>
      <c r="AS204" s="3"/>
      <c r="AT204" s="95">
        <f t="shared" si="516"/>
        <v>24.33333333</v>
      </c>
      <c r="AU204" s="3">
        <f t="shared" si="202"/>
        <v>25</v>
      </c>
      <c r="AV204" s="3">
        <f t="shared" si="203"/>
        <v>40.33333333</v>
      </c>
      <c r="AW204" s="88">
        <f t="shared" si="39"/>
        <v>53.66666667</v>
      </c>
    </row>
    <row r="205" ht="15.75" customHeight="1">
      <c r="A205" s="24">
        <v>55.0</v>
      </c>
      <c r="B205" s="24" t="s">
        <v>149</v>
      </c>
      <c r="C205" s="24" t="s">
        <v>149</v>
      </c>
      <c r="D205" s="132" t="s">
        <v>17</v>
      </c>
      <c r="E205" s="132">
        <v>9.0</v>
      </c>
      <c r="F205" s="132">
        <v>16.0</v>
      </c>
      <c r="G205" s="132">
        <v>16.0</v>
      </c>
      <c r="H205" s="132">
        <v>14.0</v>
      </c>
      <c r="J205" s="171">
        <f t="array" ref="J205">IFERROR(INDEX(VBDhistory1!$U$8:$U$307,MATCH(VBDgames!$C205,VBDhistory1!$B$8:$B$307,0))+ROW()/10000000,0)</f>
        <v>0</v>
      </c>
      <c r="K205" s="171">
        <f t="array" ref="K205">IFERROR(INDEX(VBDhistory2!$U$8:$U$307,MATCH(VBDgames!$C205,VBDhistory2!$B$8:$B$307,0))+ROW()/10000000,0)</f>
        <v>0</v>
      </c>
      <c r="L205" s="171">
        <f t="array" ref="L205">IFERROR(INDEX(VBDhistory3!$U$8:$U$307,MATCH(VBDgames!$C205,VBDhistory3!$B$8:$B$307,0))+ROW()/10000000,0)</f>
        <v>0</v>
      </c>
      <c r="M205" s="171">
        <f t="array" ref="M205">IFERROR(INDEX(VBDhistory4!$U$8:$U$307,MATCH(VBDgames!$C205,VBDhistory4!$B$8:$B$307,0))+ROW()/10000000,0)</f>
        <v>0</v>
      </c>
      <c r="N205" s="171"/>
      <c r="O205" s="171" t="str">
        <f t="shared" ref="O205:R205" si="619">$D205&amp;"-"&amp;RANK(J205,J$151:J$475,0)</f>
        <v>RB-1</v>
      </c>
      <c r="P205" s="171" t="str">
        <f t="shared" si="619"/>
        <v>RB-1</v>
      </c>
      <c r="Q205" s="171" t="str">
        <f t="shared" si="619"/>
        <v>RB-1</v>
      </c>
      <c r="R205" s="171" t="str">
        <f t="shared" si="619"/>
        <v>RB-1</v>
      </c>
      <c r="T205" s="95" t="str">
        <f t="shared" si="502"/>
        <v>WR-37</v>
      </c>
      <c r="U205" s="3">
        <v>37.0</v>
      </c>
      <c r="V205" s="3" t="s">
        <v>34</v>
      </c>
      <c r="W205" s="95">
        <f t="shared" ref="W205:Y205" si="620">IFERROR(INDEX(E$477:E$876,MATCH($T205,P$477:P$876,0)),0)</f>
        <v>0</v>
      </c>
      <c r="X205" s="3">
        <f t="shared" si="620"/>
        <v>0</v>
      </c>
      <c r="Y205" s="3">
        <f t="shared" si="620"/>
        <v>0</v>
      </c>
      <c r="Z205" s="3"/>
      <c r="AA205" s="3">
        <f t="shared" si="504"/>
        <v>0</v>
      </c>
      <c r="AB205" s="88">
        <f t="shared" si="505"/>
        <v>9</v>
      </c>
      <c r="AC205" s="3"/>
      <c r="AD205" s="95">
        <f t="shared" ref="AD205:AG205" si="621">IFERROR(INDEX(J$477:J$876,MATCH($T205,O$477:O$876,0)),0)</f>
        <v>0</v>
      </c>
      <c r="AE205" s="3">
        <f t="shared" si="621"/>
        <v>0</v>
      </c>
      <c r="AF205" s="3">
        <f t="shared" si="621"/>
        <v>0</v>
      </c>
      <c r="AG205" s="3">
        <f t="shared" si="621"/>
        <v>0</v>
      </c>
      <c r="AH205" s="88">
        <f t="shared" si="507"/>
        <v>0.000205</v>
      </c>
      <c r="AI205" s="3"/>
      <c r="AJ205" s="95" t="str">
        <f t="shared" si="508"/>
        <v>#REF!</v>
      </c>
      <c r="AK205" s="3" t="str">
        <f t="shared" si="509"/>
        <v>#REF!</v>
      </c>
      <c r="AL205" s="3" t="str">
        <f t="shared" si="510"/>
        <v>#REF!</v>
      </c>
      <c r="AM205" s="88" t="str">
        <f t="shared" si="511"/>
        <v>#REF!</v>
      </c>
      <c r="AN205" s="3"/>
      <c r="AO205" s="95" t="str">
        <f t="shared" si="512"/>
        <v>#REF!</v>
      </c>
      <c r="AP205" s="3" t="str">
        <f t="shared" si="513"/>
        <v>#REF!</v>
      </c>
      <c r="AQ205" s="3" t="str">
        <f t="shared" si="514"/>
        <v>#REF!</v>
      </c>
      <c r="AR205" s="88" t="str">
        <f t="shared" si="515"/>
        <v>#REF!</v>
      </c>
      <c r="AS205" s="3"/>
      <c r="AT205" s="95">
        <f t="shared" si="516"/>
        <v>24.33333333</v>
      </c>
      <c r="AU205" s="3">
        <f t="shared" si="202"/>
        <v>25</v>
      </c>
      <c r="AV205" s="3">
        <f t="shared" si="203"/>
        <v>40.33333333</v>
      </c>
      <c r="AW205" s="88">
        <f t="shared" si="39"/>
        <v>53.66666667</v>
      </c>
    </row>
    <row r="206" ht="15.75" customHeight="1">
      <c r="A206" s="24">
        <v>56.0</v>
      </c>
      <c r="B206" s="24" t="s">
        <v>168</v>
      </c>
      <c r="C206" s="24" t="s">
        <v>168</v>
      </c>
      <c r="D206" s="132" t="s">
        <v>17</v>
      </c>
      <c r="E206" s="132">
        <v>8.0</v>
      </c>
      <c r="F206" s="132">
        <v>10.0</v>
      </c>
      <c r="G206" s="132"/>
      <c r="H206" s="132"/>
      <c r="J206" s="171">
        <f t="array" ref="J206">IFERROR(INDEX(VBDhistory1!$U$8:$U$307,MATCH(VBDgames!$C206,VBDhistory1!$B$8:$B$307,0))+ROW()/10000000,0)</f>
        <v>0</v>
      </c>
      <c r="K206" s="171">
        <f t="array" ref="K206">IFERROR(INDEX(VBDhistory2!$U$8:$U$307,MATCH(VBDgames!$C206,VBDhistory2!$B$8:$B$307,0))+ROW()/10000000,0)</f>
        <v>0</v>
      </c>
      <c r="L206" s="171">
        <f t="array" ref="L206">IFERROR(INDEX(VBDhistory3!$U$8:$U$307,MATCH(VBDgames!$C206,VBDhistory3!$B$8:$B$307,0))+ROW()/10000000,0)</f>
        <v>0</v>
      </c>
      <c r="M206" s="171">
        <f t="array" ref="M206">IFERROR(INDEX(VBDhistory4!$U$8:$U$307,MATCH(VBDgames!$C206,VBDhistory4!$B$8:$B$307,0))+ROW()/10000000,0)</f>
        <v>0</v>
      </c>
      <c r="N206" s="171"/>
      <c r="O206" s="171" t="str">
        <f t="shared" ref="O206:R206" si="622">$D206&amp;"-"&amp;RANK(J206,J$151:J$475,0)</f>
        <v>RB-1</v>
      </c>
      <c r="P206" s="171" t="str">
        <f t="shared" si="622"/>
        <v>RB-1</v>
      </c>
      <c r="Q206" s="171" t="str">
        <f t="shared" si="622"/>
        <v>RB-1</v>
      </c>
      <c r="R206" s="171" t="str">
        <f t="shared" si="622"/>
        <v>RB-1</v>
      </c>
      <c r="T206" s="95" t="str">
        <f t="shared" si="502"/>
        <v>WR-38</v>
      </c>
      <c r="U206" s="3">
        <v>38.0</v>
      </c>
      <c r="V206" s="3" t="s">
        <v>34</v>
      </c>
      <c r="W206" s="95">
        <f t="shared" ref="W206:Y206" si="623">IFERROR(INDEX(E$477:E$876,MATCH($T206,P$477:P$876,0)),0)</f>
        <v>0</v>
      </c>
      <c r="X206" s="3">
        <f t="shared" si="623"/>
        <v>0</v>
      </c>
      <c r="Y206" s="3">
        <f t="shared" si="623"/>
        <v>0</v>
      </c>
      <c r="Z206" s="3"/>
      <c r="AA206" s="3">
        <f t="shared" si="504"/>
        <v>0</v>
      </c>
      <c r="AB206" s="88">
        <f t="shared" si="505"/>
        <v>9</v>
      </c>
      <c r="AC206" s="3"/>
      <c r="AD206" s="95">
        <f t="shared" ref="AD206:AG206" si="624">IFERROR(INDEX(J$477:J$876,MATCH($T206,O$477:O$876,0)),0)</f>
        <v>0</v>
      </c>
      <c r="AE206" s="3">
        <f t="shared" si="624"/>
        <v>0</v>
      </c>
      <c r="AF206" s="3">
        <f t="shared" si="624"/>
        <v>0</v>
      </c>
      <c r="AG206" s="3">
        <f t="shared" si="624"/>
        <v>0</v>
      </c>
      <c r="AH206" s="88">
        <f t="shared" si="507"/>
        <v>0.000206</v>
      </c>
      <c r="AI206" s="3"/>
      <c r="AJ206" s="95" t="str">
        <f t="shared" si="508"/>
        <v>#REF!</v>
      </c>
      <c r="AK206" s="3" t="str">
        <f t="shared" si="509"/>
        <v>#REF!</v>
      </c>
      <c r="AL206" s="3" t="str">
        <f t="shared" si="510"/>
        <v>#REF!</v>
      </c>
      <c r="AM206" s="88" t="str">
        <f t="shared" si="511"/>
        <v>#REF!</v>
      </c>
      <c r="AN206" s="3"/>
      <c r="AO206" s="95" t="str">
        <f t="shared" si="512"/>
        <v>#REF!</v>
      </c>
      <c r="AP206" s="3" t="str">
        <f t="shared" si="513"/>
        <v>#REF!</v>
      </c>
      <c r="AQ206" s="3" t="str">
        <f t="shared" si="514"/>
        <v>#REF!</v>
      </c>
      <c r="AR206" s="88" t="str">
        <f t="shared" si="515"/>
        <v>#REF!</v>
      </c>
      <c r="AS206" s="3"/>
      <c r="AT206" s="95">
        <f t="shared" si="516"/>
        <v>24.33333333</v>
      </c>
      <c r="AU206" s="3">
        <f t="shared" si="202"/>
        <v>25</v>
      </c>
      <c r="AV206" s="3">
        <f t="shared" si="203"/>
        <v>40.33333333</v>
      </c>
      <c r="AW206" s="88">
        <f t="shared" si="39"/>
        <v>53.66666667</v>
      </c>
    </row>
    <row r="207" ht="15.75" customHeight="1">
      <c r="A207" s="24">
        <v>57.0</v>
      </c>
      <c r="B207" s="24" t="s">
        <v>4710</v>
      </c>
      <c r="C207" s="24" t="s">
        <v>4710</v>
      </c>
      <c r="D207" s="132" t="s">
        <v>17</v>
      </c>
      <c r="E207" s="132">
        <v>10.0</v>
      </c>
      <c r="F207" s="132">
        <v>2.0</v>
      </c>
      <c r="G207" s="132">
        <v>11.0</v>
      </c>
      <c r="H207" s="132">
        <v>9.0</v>
      </c>
      <c r="J207" s="171">
        <f t="array" ref="J207">IFERROR(INDEX(VBDhistory1!$U$8:$U$307,MATCH(VBDgames!$C207,VBDhistory1!$B$8:$B$307,0))+ROW()/10000000,0)</f>
        <v>0</v>
      </c>
      <c r="K207" s="171">
        <f t="array" ref="K207">IFERROR(INDEX(VBDhistory2!$U$8:$U$307,MATCH(VBDgames!$C207,VBDhistory2!$B$8:$B$307,0))+ROW()/10000000,0)</f>
        <v>0</v>
      </c>
      <c r="L207" s="171">
        <f t="array" ref="L207">IFERROR(INDEX(VBDhistory3!$U$8:$U$307,MATCH(VBDgames!$C207,VBDhistory3!$B$8:$B$307,0))+ROW()/10000000,0)</f>
        <v>0</v>
      </c>
      <c r="M207" s="171">
        <f t="array" ref="M207">IFERROR(INDEX(VBDhistory4!$U$8:$U$307,MATCH(VBDgames!$C207,VBDhistory4!$B$8:$B$307,0))+ROW()/10000000,0)</f>
        <v>0</v>
      </c>
      <c r="N207" s="171"/>
      <c r="O207" s="171" t="str">
        <f t="shared" ref="O207:R207" si="625">$D207&amp;"-"&amp;RANK(J207,J$151:J$475,0)</f>
        <v>RB-1</v>
      </c>
      <c r="P207" s="171" t="str">
        <f t="shared" si="625"/>
        <v>RB-1</v>
      </c>
      <c r="Q207" s="171" t="str">
        <f t="shared" si="625"/>
        <v>RB-1</v>
      </c>
      <c r="R207" s="171" t="str">
        <f t="shared" si="625"/>
        <v>RB-1</v>
      </c>
      <c r="T207" s="95" t="str">
        <f t="shared" si="502"/>
        <v>WR-39</v>
      </c>
      <c r="U207" s="3">
        <v>39.0</v>
      </c>
      <c r="V207" s="3" t="s">
        <v>34</v>
      </c>
      <c r="W207" s="95">
        <f t="shared" ref="W207:Y207" si="626">IFERROR(INDEX(E$477:E$876,MATCH($T207,P$477:P$876,0)),0)</f>
        <v>0</v>
      </c>
      <c r="X207" s="3">
        <f t="shared" si="626"/>
        <v>0</v>
      </c>
      <c r="Y207" s="3">
        <f t="shared" si="626"/>
        <v>0</v>
      </c>
      <c r="Z207" s="3"/>
      <c r="AA207" s="3">
        <f t="shared" si="504"/>
        <v>0</v>
      </c>
      <c r="AB207" s="88">
        <f t="shared" si="505"/>
        <v>9</v>
      </c>
      <c r="AC207" s="3"/>
      <c r="AD207" s="95">
        <f t="shared" ref="AD207:AG207" si="627">IFERROR(INDEX(J$477:J$876,MATCH($T207,O$477:O$876,0)),0)</f>
        <v>0</v>
      </c>
      <c r="AE207" s="3">
        <f t="shared" si="627"/>
        <v>0</v>
      </c>
      <c r="AF207" s="3">
        <f t="shared" si="627"/>
        <v>0</v>
      </c>
      <c r="AG207" s="3">
        <f t="shared" si="627"/>
        <v>0</v>
      </c>
      <c r="AH207" s="88">
        <f t="shared" si="507"/>
        <v>0.000207</v>
      </c>
      <c r="AI207" s="3"/>
      <c r="AJ207" s="95" t="str">
        <f t="shared" si="508"/>
        <v>#REF!</v>
      </c>
      <c r="AK207" s="3" t="str">
        <f t="shared" si="509"/>
        <v>#REF!</v>
      </c>
      <c r="AL207" s="3" t="str">
        <f t="shared" si="510"/>
        <v>#REF!</v>
      </c>
      <c r="AM207" s="88" t="str">
        <f t="shared" si="511"/>
        <v>#REF!</v>
      </c>
      <c r="AN207" s="3"/>
      <c r="AO207" s="95" t="str">
        <f t="shared" si="512"/>
        <v>#REF!</v>
      </c>
      <c r="AP207" s="3" t="str">
        <f t="shared" si="513"/>
        <v>#REF!</v>
      </c>
      <c r="AQ207" s="3" t="str">
        <f t="shared" si="514"/>
        <v>#REF!</v>
      </c>
      <c r="AR207" s="88" t="str">
        <f t="shared" si="515"/>
        <v>#REF!</v>
      </c>
      <c r="AS207" s="3"/>
      <c r="AT207" s="95">
        <f t="shared" si="516"/>
        <v>24.33333333</v>
      </c>
      <c r="AU207" s="3">
        <f t="shared" si="202"/>
        <v>25</v>
      </c>
      <c r="AV207" s="3">
        <f t="shared" si="203"/>
        <v>40.33333333</v>
      </c>
      <c r="AW207" s="88">
        <f t="shared" si="39"/>
        <v>53.66666667</v>
      </c>
    </row>
    <row r="208" ht="15.75" customHeight="1">
      <c r="A208" s="24">
        <v>58.0</v>
      </c>
      <c r="B208" s="24" t="s">
        <v>1371</v>
      </c>
      <c r="C208" s="24" t="s">
        <v>1371</v>
      </c>
      <c r="D208" s="132" t="s">
        <v>17</v>
      </c>
      <c r="E208" s="132">
        <v>7.0</v>
      </c>
      <c r="F208" s="132">
        <v>2.0</v>
      </c>
      <c r="G208" s="132"/>
      <c r="H208" s="132"/>
      <c r="J208" s="171">
        <f t="array" ref="J208">IFERROR(INDEX(VBDhistory1!$U$8:$U$307,MATCH(VBDgames!$C208,VBDhistory1!$B$8:$B$307,0))+ROW()/10000000,0)</f>
        <v>0</v>
      </c>
      <c r="K208" s="171">
        <f t="array" ref="K208">IFERROR(INDEX(VBDhistory2!$U$8:$U$307,MATCH(VBDgames!$C208,VBDhistory2!$B$8:$B$307,0))+ROW()/10000000,0)</f>
        <v>0</v>
      </c>
      <c r="L208" s="171">
        <f t="array" ref="L208">IFERROR(INDEX(VBDhistory3!$U$8:$U$307,MATCH(VBDgames!$C208,VBDhistory3!$B$8:$B$307,0))+ROW()/10000000,0)</f>
        <v>0</v>
      </c>
      <c r="M208" s="171">
        <f t="array" ref="M208">IFERROR(INDEX(VBDhistory4!$U$8:$U$307,MATCH(VBDgames!$C208,VBDhistory4!$B$8:$B$307,0))+ROW()/10000000,0)</f>
        <v>0</v>
      </c>
      <c r="N208" s="171"/>
      <c r="O208" s="171" t="str">
        <f t="shared" ref="O208:R208" si="628">$D208&amp;"-"&amp;RANK(J208,J$151:J$475,0)</f>
        <v>RB-1</v>
      </c>
      <c r="P208" s="171" t="str">
        <f t="shared" si="628"/>
        <v>RB-1</v>
      </c>
      <c r="Q208" s="171" t="str">
        <f t="shared" si="628"/>
        <v>RB-1</v>
      </c>
      <c r="R208" s="171" t="str">
        <f t="shared" si="628"/>
        <v>RB-1</v>
      </c>
      <c r="T208" s="95" t="str">
        <f t="shared" si="502"/>
        <v>WR-40</v>
      </c>
      <c r="U208" s="3">
        <v>40.0</v>
      </c>
      <c r="V208" s="3" t="s">
        <v>34</v>
      </c>
      <c r="W208" s="95">
        <f t="shared" ref="W208:Y208" si="629">IFERROR(INDEX(E$477:E$876,MATCH($T208,P$477:P$876,0)),0)</f>
        <v>0</v>
      </c>
      <c r="X208" s="3">
        <f t="shared" si="629"/>
        <v>0</v>
      </c>
      <c r="Y208" s="3">
        <f t="shared" si="629"/>
        <v>0</v>
      </c>
      <c r="Z208" s="3"/>
      <c r="AA208" s="3">
        <f t="shared" si="504"/>
        <v>0</v>
      </c>
      <c r="AB208" s="88">
        <f t="shared" si="505"/>
        <v>9</v>
      </c>
      <c r="AC208" s="3"/>
      <c r="AD208" s="95">
        <f t="shared" ref="AD208:AG208" si="630">IFERROR(INDEX(J$477:J$876,MATCH($T208,O$477:O$876,0)),0)</f>
        <v>0</v>
      </c>
      <c r="AE208" s="3">
        <f t="shared" si="630"/>
        <v>0</v>
      </c>
      <c r="AF208" s="3">
        <f t="shared" si="630"/>
        <v>0</v>
      </c>
      <c r="AG208" s="3">
        <f t="shared" si="630"/>
        <v>0</v>
      </c>
      <c r="AH208" s="88">
        <f t="shared" si="507"/>
        <v>0.000208</v>
      </c>
      <c r="AI208" s="3"/>
      <c r="AJ208" s="95" t="str">
        <f t="shared" si="508"/>
        <v>#REF!</v>
      </c>
      <c r="AK208" s="3" t="str">
        <f t="shared" si="509"/>
        <v>#REF!</v>
      </c>
      <c r="AL208" s="3" t="str">
        <f t="shared" si="510"/>
        <v>#REF!</v>
      </c>
      <c r="AM208" s="88" t="str">
        <f t="shared" si="511"/>
        <v>#REF!</v>
      </c>
      <c r="AN208" s="3"/>
      <c r="AO208" s="95" t="str">
        <f t="shared" si="512"/>
        <v>#REF!</v>
      </c>
      <c r="AP208" s="3" t="str">
        <f t="shared" si="513"/>
        <v>#REF!</v>
      </c>
      <c r="AQ208" s="3" t="str">
        <f t="shared" si="514"/>
        <v>#REF!</v>
      </c>
      <c r="AR208" s="88" t="str">
        <f t="shared" si="515"/>
        <v>#REF!</v>
      </c>
      <c r="AS208" s="3"/>
      <c r="AT208" s="95">
        <f t="shared" si="516"/>
        <v>24.33333333</v>
      </c>
      <c r="AU208" s="3">
        <f t="shared" si="202"/>
        <v>25</v>
      </c>
      <c r="AV208" s="3">
        <f t="shared" si="203"/>
        <v>40.33333333</v>
      </c>
      <c r="AW208" s="88">
        <f t="shared" si="39"/>
        <v>53.66666667</v>
      </c>
    </row>
    <row r="209" ht="15.75" customHeight="1">
      <c r="A209" s="24">
        <v>59.0</v>
      </c>
      <c r="B209" s="24" t="s">
        <v>319</v>
      </c>
      <c r="C209" s="24" t="s">
        <v>319</v>
      </c>
      <c r="D209" s="132" t="s">
        <v>17</v>
      </c>
      <c r="E209" s="132">
        <v>12.0</v>
      </c>
      <c r="F209" s="132">
        <v>7.0</v>
      </c>
      <c r="G209" s="132">
        <v>9.0</v>
      </c>
      <c r="H209" s="132">
        <v>6.0</v>
      </c>
      <c r="J209" s="171">
        <f t="array" ref="J209">IFERROR(INDEX(VBDhistory1!$U$8:$U$307,MATCH(VBDgames!$C209,VBDhistory1!$B$8:$B$307,0))+ROW()/10000000,0)</f>
        <v>0</v>
      </c>
      <c r="K209" s="171">
        <f t="array" ref="K209">IFERROR(INDEX(VBDhistory2!$U$8:$U$307,MATCH(VBDgames!$C209,VBDhistory2!$B$8:$B$307,0))+ROW()/10000000,0)</f>
        <v>0</v>
      </c>
      <c r="L209" s="171">
        <f t="array" ref="L209">IFERROR(INDEX(VBDhistory3!$U$8:$U$307,MATCH(VBDgames!$C209,VBDhistory3!$B$8:$B$307,0))+ROW()/10000000,0)</f>
        <v>0</v>
      </c>
      <c r="M209" s="171">
        <f t="array" ref="M209">IFERROR(INDEX(VBDhistory4!$U$8:$U$307,MATCH(VBDgames!$C209,VBDhistory4!$B$8:$B$307,0))+ROW()/10000000,0)</f>
        <v>0</v>
      </c>
      <c r="N209" s="171"/>
      <c r="O209" s="171" t="str">
        <f t="shared" ref="O209:R209" si="631">$D209&amp;"-"&amp;RANK(J209,J$151:J$475,0)</f>
        <v>RB-1</v>
      </c>
      <c r="P209" s="171" t="str">
        <f t="shared" si="631"/>
        <v>RB-1</v>
      </c>
      <c r="Q209" s="171" t="str">
        <f t="shared" si="631"/>
        <v>RB-1</v>
      </c>
      <c r="R209" s="171" t="str">
        <f t="shared" si="631"/>
        <v>RB-1</v>
      </c>
      <c r="T209" s="95" t="str">
        <f t="shared" si="502"/>
        <v>WR-41</v>
      </c>
      <c r="U209" s="3">
        <v>41.0</v>
      </c>
      <c r="V209" s="3" t="s">
        <v>34</v>
      </c>
      <c r="W209" s="95">
        <f t="shared" ref="W209:Y209" si="632">IFERROR(INDEX(E$477:E$876,MATCH($T209,P$477:P$876,0)),0)</f>
        <v>0</v>
      </c>
      <c r="X209" s="3">
        <f t="shared" si="632"/>
        <v>0</v>
      </c>
      <c r="Y209" s="3">
        <f t="shared" si="632"/>
        <v>0</v>
      </c>
      <c r="Z209" s="3"/>
      <c r="AA209" s="3">
        <f t="shared" si="504"/>
        <v>0</v>
      </c>
      <c r="AB209" s="88">
        <f t="shared" si="505"/>
        <v>9</v>
      </c>
      <c r="AC209" s="3"/>
      <c r="AD209" s="95">
        <f t="shared" ref="AD209:AG209" si="633">IFERROR(INDEX(J$477:J$876,MATCH($T209,O$477:O$876,0)),0)</f>
        <v>0</v>
      </c>
      <c r="AE209" s="3">
        <f t="shared" si="633"/>
        <v>0</v>
      </c>
      <c r="AF209" s="3">
        <f t="shared" si="633"/>
        <v>0</v>
      </c>
      <c r="AG209" s="3">
        <f t="shared" si="633"/>
        <v>0</v>
      </c>
      <c r="AH209" s="88">
        <f t="shared" si="507"/>
        <v>0.000209</v>
      </c>
      <c r="AI209" s="3"/>
      <c r="AJ209" s="95" t="str">
        <f t="shared" si="508"/>
        <v>#REF!</v>
      </c>
      <c r="AK209" s="3" t="str">
        <f t="shared" si="509"/>
        <v>#REF!</v>
      </c>
      <c r="AL209" s="3" t="str">
        <f t="shared" si="510"/>
        <v>#REF!</v>
      </c>
      <c r="AM209" s="88" t="str">
        <f t="shared" si="511"/>
        <v>#REF!</v>
      </c>
      <c r="AN209" s="3"/>
      <c r="AO209" s="95" t="str">
        <f t="shared" si="512"/>
        <v>#REF!</v>
      </c>
      <c r="AP209" s="3" t="str">
        <f t="shared" si="513"/>
        <v>#REF!</v>
      </c>
      <c r="AQ209" s="3" t="str">
        <f t="shared" si="514"/>
        <v>#REF!</v>
      </c>
      <c r="AR209" s="88" t="str">
        <f t="shared" si="515"/>
        <v>#REF!</v>
      </c>
      <c r="AS209" s="3"/>
      <c r="AT209" s="95">
        <f t="shared" si="516"/>
        <v>24.33333333</v>
      </c>
      <c r="AU209" s="3">
        <f t="shared" si="202"/>
        <v>25</v>
      </c>
      <c r="AV209" s="3">
        <f t="shared" si="203"/>
        <v>40.33333333</v>
      </c>
      <c r="AW209" s="88">
        <f t="shared" si="39"/>
        <v>53.66666667</v>
      </c>
    </row>
    <row r="210" ht="15.75" customHeight="1">
      <c r="A210" s="24">
        <v>60.0</v>
      </c>
      <c r="B210" s="24" t="s">
        <v>162</v>
      </c>
      <c r="C210" s="24" t="s">
        <v>162</v>
      </c>
      <c r="D210" s="132" t="s">
        <v>17</v>
      </c>
      <c r="E210" s="132">
        <v>11.0</v>
      </c>
      <c r="F210" s="132">
        <v>12.0</v>
      </c>
      <c r="G210" s="132">
        <v>14.0</v>
      </c>
      <c r="H210" s="132"/>
      <c r="J210" s="171">
        <f t="array" ref="J210">IFERROR(INDEX(VBDhistory1!$U$8:$U$307,MATCH(VBDgames!$C210,VBDhistory1!$B$8:$B$307,0))+ROW()/10000000,0)</f>
        <v>0</v>
      </c>
      <c r="K210" s="171">
        <f t="array" ref="K210">IFERROR(INDEX(VBDhistory2!$U$8:$U$307,MATCH(VBDgames!$C210,VBDhistory2!$B$8:$B$307,0))+ROW()/10000000,0)</f>
        <v>0</v>
      </c>
      <c r="L210" s="171">
        <f t="array" ref="L210">IFERROR(INDEX(VBDhistory3!$U$8:$U$307,MATCH(VBDgames!$C210,VBDhistory3!$B$8:$B$307,0))+ROW()/10000000,0)</f>
        <v>0</v>
      </c>
      <c r="M210" s="171">
        <f t="array" ref="M210">IFERROR(INDEX(VBDhistory4!$U$8:$U$307,MATCH(VBDgames!$C210,VBDhistory4!$B$8:$B$307,0))+ROW()/10000000,0)</f>
        <v>0</v>
      </c>
      <c r="N210" s="171"/>
      <c r="O210" s="171" t="str">
        <f t="shared" ref="O210:R210" si="634">$D210&amp;"-"&amp;RANK(J210,J$151:J$475,0)</f>
        <v>RB-1</v>
      </c>
      <c r="P210" s="171" t="str">
        <f t="shared" si="634"/>
        <v>RB-1</v>
      </c>
      <c r="Q210" s="171" t="str">
        <f t="shared" si="634"/>
        <v>RB-1</v>
      </c>
      <c r="R210" s="171" t="str">
        <f t="shared" si="634"/>
        <v>RB-1</v>
      </c>
      <c r="T210" s="95" t="str">
        <f t="shared" si="502"/>
        <v>WR-42</v>
      </c>
      <c r="U210" s="3">
        <v>42.0</v>
      </c>
      <c r="V210" s="3" t="s">
        <v>34</v>
      </c>
      <c r="W210" s="95">
        <f t="shared" ref="W210:Y210" si="635">IFERROR(INDEX(E$477:E$876,MATCH($T210,P$477:P$876,0)),0)</f>
        <v>0</v>
      </c>
      <c r="X210" s="3">
        <f t="shared" si="635"/>
        <v>0</v>
      </c>
      <c r="Y210" s="3">
        <f t="shared" si="635"/>
        <v>0</v>
      </c>
      <c r="Z210" s="3"/>
      <c r="AA210" s="3">
        <f t="shared" si="504"/>
        <v>0</v>
      </c>
      <c r="AB210" s="88">
        <f t="shared" si="505"/>
        <v>9</v>
      </c>
      <c r="AC210" s="3"/>
      <c r="AD210" s="95">
        <f t="shared" ref="AD210:AG210" si="636">IFERROR(INDEX(J$477:J$876,MATCH($T210,O$477:O$876,0)),0)</f>
        <v>0</v>
      </c>
      <c r="AE210" s="3">
        <f t="shared" si="636"/>
        <v>0</v>
      </c>
      <c r="AF210" s="3">
        <f t="shared" si="636"/>
        <v>0</v>
      </c>
      <c r="AG210" s="3">
        <f t="shared" si="636"/>
        <v>0</v>
      </c>
      <c r="AH210" s="88">
        <f t="shared" si="507"/>
        <v>0.00021</v>
      </c>
      <c r="AI210" s="3"/>
      <c r="AJ210" s="95" t="str">
        <f t="shared" si="508"/>
        <v>#REF!</v>
      </c>
      <c r="AK210" s="3" t="str">
        <f t="shared" si="509"/>
        <v>#REF!</v>
      </c>
      <c r="AL210" s="3" t="str">
        <f t="shared" si="510"/>
        <v>#REF!</v>
      </c>
      <c r="AM210" s="88" t="str">
        <f t="shared" si="511"/>
        <v>#REF!</v>
      </c>
      <c r="AN210" s="3"/>
      <c r="AO210" s="95" t="str">
        <f t="shared" si="512"/>
        <v>#REF!</v>
      </c>
      <c r="AP210" s="3" t="str">
        <f t="shared" si="513"/>
        <v>#REF!</v>
      </c>
      <c r="AQ210" s="3" t="str">
        <f t="shared" si="514"/>
        <v>#REF!</v>
      </c>
      <c r="AR210" s="88" t="str">
        <f t="shared" si="515"/>
        <v>#REF!</v>
      </c>
      <c r="AS210" s="3"/>
      <c r="AT210" s="95">
        <f t="shared" si="516"/>
        <v>24.33333333</v>
      </c>
      <c r="AU210" s="3">
        <f t="shared" si="202"/>
        <v>25</v>
      </c>
      <c r="AV210" s="3">
        <f t="shared" si="203"/>
        <v>40.33333333</v>
      </c>
      <c r="AW210" s="88">
        <f t="shared" si="39"/>
        <v>53.66666667</v>
      </c>
    </row>
    <row r="211" ht="15.75" customHeight="1">
      <c r="A211" s="24">
        <v>61.0</v>
      </c>
      <c r="B211" s="24" t="s">
        <v>1355</v>
      </c>
      <c r="C211" s="24" t="s">
        <v>1355</v>
      </c>
      <c r="D211" s="132" t="s">
        <v>17</v>
      </c>
      <c r="E211" s="132">
        <v>8.0</v>
      </c>
      <c r="F211" s="132">
        <v>3.0</v>
      </c>
      <c r="G211" s="132"/>
      <c r="H211" s="132"/>
      <c r="J211" s="171">
        <f t="array" ref="J211">IFERROR(INDEX(VBDhistory1!$U$8:$U$307,MATCH(VBDgames!$C211,VBDhistory1!$B$8:$B$307,0))+ROW()/10000000,0)</f>
        <v>0</v>
      </c>
      <c r="K211" s="171">
        <f t="array" ref="K211">IFERROR(INDEX(VBDhistory2!$U$8:$U$307,MATCH(VBDgames!$C211,VBDhistory2!$B$8:$B$307,0))+ROW()/10000000,0)</f>
        <v>0</v>
      </c>
      <c r="L211" s="171">
        <f t="array" ref="L211">IFERROR(INDEX(VBDhistory3!$U$8:$U$307,MATCH(VBDgames!$C211,VBDhistory3!$B$8:$B$307,0))+ROW()/10000000,0)</f>
        <v>0</v>
      </c>
      <c r="M211" s="171">
        <f t="array" ref="M211">IFERROR(INDEX(VBDhistory4!$U$8:$U$307,MATCH(VBDgames!$C211,VBDhistory4!$B$8:$B$307,0))+ROW()/10000000,0)</f>
        <v>0</v>
      </c>
      <c r="N211" s="171"/>
      <c r="O211" s="171" t="str">
        <f t="shared" ref="O211:R211" si="637">$D211&amp;"-"&amp;RANK(J211,J$151:J$475,0)</f>
        <v>RB-1</v>
      </c>
      <c r="P211" s="171" t="str">
        <f t="shared" si="637"/>
        <v>RB-1</v>
      </c>
      <c r="Q211" s="171" t="str">
        <f t="shared" si="637"/>
        <v>RB-1</v>
      </c>
      <c r="R211" s="171" t="str">
        <f t="shared" si="637"/>
        <v>RB-1</v>
      </c>
      <c r="T211" s="95" t="str">
        <f t="shared" si="502"/>
        <v>WR-43</v>
      </c>
      <c r="U211" s="3">
        <v>43.0</v>
      </c>
      <c r="V211" s="3" t="s">
        <v>34</v>
      </c>
      <c r="W211" s="95">
        <f t="shared" ref="W211:Y211" si="638">IFERROR(INDEX(E$477:E$876,MATCH($T211,P$477:P$876,0)),0)</f>
        <v>0</v>
      </c>
      <c r="X211" s="3">
        <f t="shared" si="638"/>
        <v>0</v>
      </c>
      <c r="Y211" s="3">
        <f t="shared" si="638"/>
        <v>0</v>
      </c>
      <c r="Z211" s="3"/>
      <c r="AA211" s="3">
        <f t="shared" si="504"/>
        <v>0</v>
      </c>
      <c r="AB211" s="88">
        <f t="shared" si="505"/>
        <v>9</v>
      </c>
      <c r="AC211" s="3"/>
      <c r="AD211" s="95">
        <f t="shared" ref="AD211:AG211" si="639">IFERROR(INDEX(J$477:J$876,MATCH($T211,O$477:O$876,0)),0)</f>
        <v>0</v>
      </c>
      <c r="AE211" s="3">
        <f t="shared" si="639"/>
        <v>0</v>
      </c>
      <c r="AF211" s="3">
        <f t="shared" si="639"/>
        <v>0</v>
      </c>
      <c r="AG211" s="3">
        <f t="shared" si="639"/>
        <v>0</v>
      </c>
      <c r="AH211" s="88">
        <f t="shared" si="507"/>
        <v>0.000211</v>
      </c>
      <c r="AI211" s="3"/>
      <c r="AJ211" s="95" t="str">
        <f t="shared" si="508"/>
        <v>#REF!</v>
      </c>
      <c r="AK211" s="3" t="str">
        <f t="shared" si="509"/>
        <v>#REF!</v>
      </c>
      <c r="AL211" s="3" t="str">
        <f t="shared" si="510"/>
        <v>#REF!</v>
      </c>
      <c r="AM211" s="88" t="str">
        <f t="shared" si="511"/>
        <v>#REF!</v>
      </c>
      <c r="AN211" s="3"/>
      <c r="AO211" s="95" t="str">
        <f t="shared" si="512"/>
        <v>#REF!</v>
      </c>
      <c r="AP211" s="3" t="str">
        <f t="shared" si="513"/>
        <v>#REF!</v>
      </c>
      <c r="AQ211" s="3" t="str">
        <f t="shared" si="514"/>
        <v>#REF!</v>
      </c>
      <c r="AR211" s="88" t="str">
        <f t="shared" si="515"/>
        <v>#REF!</v>
      </c>
      <c r="AS211" s="3"/>
      <c r="AT211" s="95">
        <f t="shared" si="516"/>
        <v>24.33333333</v>
      </c>
      <c r="AU211" s="3">
        <f t="shared" si="202"/>
        <v>25</v>
      </c>
      <c r="AV211" s="3">
        <f t="shared" si="203"/>
        <v>40.33333333</v>
      </c>
      <c r="AW211" s="88">
        <f t="shared" si="39"/>
        <v>53.66666667</v>
      </c>
    </row>
    <row r="212" ht="15.75" customHeight="1">
      <c r="A212" s="24">
        <v>62.0</v>
      </c>
      <c r="B212" s="24" t="s">
        <v>352</v>
      </c>
      <c r="C212" s="24" t="s">
        <v>352</v>
      </c>
      <c r="D212" s="132" t="s">
        <v>17</v>
      </c>
      <c r="E212" s="132">
        <v>9.0</v>
      </c>
      <c r="F212" s="132">
        <v>2.0</v>
      </c>
      <c r="G212" s="132">
        <v>0.0</v>
      </c>
      <c r="H212" s="132"/>
      <c r="J212" s="171">
        <f t="array" ref="J212">IFERROR(INDEX(VBDhistory1!$U$8:$U$307,MATCH(VBDgames!$C212,VBDhistory1!$B$8:$B$307,0))+ROW()/10000000,0)</f>
        <v>0</v>
      </c>
      <c r="K212" s="171">
        <f t="array" ref="K212">IFERROR(INDEX(VBDhistory2!$U$8:$U$307,MATCH(VBDgames!$C212,VBDhistory2!$B$8:$B$307,0))+ROW()/10000000,0)</f>
        <v>0</v>
      </c>
      <c r="L212" s="171">
        <f t="array" ref="L212">IFERROR(INDEX(VBDhistory3!$U$8:$U$307,MATCH(VBDgames!$C212,VBDhistory3!$B$8:$B$307,0))+ROW()/10000000,0)</f>
        <v>0</v>
      </c>
      <c r="M212" s="171">
        <f t="array" ref="M212">IFERROR(INDEX(VBDhistory4!$U$8:$U$307,MATCH(VBDgames!$C212,VBDhistory4!$B$8:$B$307,0))+ROW()/10000000,0)</f>
        <v>0</v>
      </c>
      <c r="N212" s="171"/>
      <c r="O212" s="171" t="str">
        <f t="shared" ref="O212:R212" si="640">$D212&amp;"-"&amp;RANK(J212,J$151:J$475,0)</f>
        <v>RB-1</v>
      </c>
      <c r="P212" s="171" t="str">
        <f t="shared" si="640"/>
        <v>RB-1</v>
      </c>
      <c r="Q212" s="171" t="str">
        <f t="shared" si="640"/>
        <v>RB-1</v>
      </c>
      <c r="R212" s="171" t="str">
        <f t="shared" si="640"/>
        <v>RB-1</v>
      </c>
      <c r="T212" s="95" t="str">
        <f t="shared" si="502"/>
        <v>WR-44</v>
      </c>
      <c r="U212" s="3">
        <v>44.0</v>
      </c>
      <c r="V212" s="3" t="s">
        <v>34</v>
      </c>
      <c r="W212" s="95">
        <f t="shared" ref="W212:Y212" si="641">IFERROR(INDEX(E$477:E$876,MATCH($T212,P$477:P$876,0)),0)</f>
        <v>0</v>
      </c>
      <c r="X212" s="3">
        <f t="shared" si="641"/>
        <v>0</v>
      </c>
      <c r="Y212" s="3">
        <f t="shared" si="641"/>
        <v>0</v>
      </c>
      <c r="Z212" s="3"/>
      <c r="AA212" s="3">
        <f t="shared" si="504"/>
        <v>0</v>
      </c>
      <c r="AB212" s="88">
        <f t="shared" si="505"/>
        <v>9</v>
      </c>
      <c r="AC212" s="3"/>
      <c r="AD212" s="95">
        <f t="shared" ref="AD212:AG212" si="642">IFERROR(INDEX(J$477:J$876,MATCH($T212,O$477:O$876,0)),0)</f>
        <v>0</v>
      </c>
      <c r="AE212" s="3">
        <f t="shared" si="642"/>
        <v>0</v>
      </c>
      <c r="AF212" s="3">
        <f t="shared" si="642"/>
        <v>0</v>
      </c>
      <c r="AG212" s="3">
        <f t="shared" si="642"/>
        <v>0</v>
      </c>
      <c r="AH212" s="88">
        <f t="shared" si="507"/>
        <v>0.000212</v>
      </c>
      <c r="AI212" s="3"/>
      <c r="AJ212" s="95" t="str">
        <f t="shared" si="508"/>
        <v>#REF!</v>
      </c>
      <c r="AK212" s="3" t="str">
        <f t="shared" si="509"/>
        <v>#REF!</v>
      </c>
      <c r="AL212" s="3" t="str">
        <f t="shared" si="510"/>
        <v>#REF!</v>
      </c>
      <c r="AM212" s="88" t="str">
        <f t="shared" si="511"/>
        <v>#REF!</v>
      </c>
      <c r="AN212" s="3"/>
      <c r="AO212" s="95" t="str">
        <f t="shared" si="512"/>
        <v>#REF!</v>
      </c>
      <c r="AP212" s="3" t="str">
        <f t="shared" si="513"/>
        <v>#REF!</v>
      </c>
      <c r="AQ212" s="3" t="str">
        <f t="shared" si="514"/>
        <v>#REF!</v>
      </c>
      <c r="AR212" s="88" t="str">
        <f t="shared" si="515"/>
        <v>#REF!</v>
      </c>
      <c r="AS212" s="3"/>
      <c r="AT212" s="95">
        <f t="shared" si="516"/>
        <v>24.33333333</v>
      </c>
      <c r="AU212" s="3">
        <f t="shared" si="202"/>
        <v>25</v>
      </c>
      <c r="AV212" s="3">
        <f t="shared" si="203"/>
        <v>40.33333333</v>
      </c>
      <c r="AW212" s="88">
        <f t="shared" si="39"/>
        <v>53.66666667</v>
      </c>
    </row>
    <row r="213" ht="15.75" customHeight="1">
      <c r="A213" s="24">
        <v>63.0</v>
      </c>
      <c r="B213" s="24" t="s">
        <v>264</v>
      </c>
      <c r="C213" s="24" t="s">
        <v>264</v>
      </c>
      <c r="D213" s="132" t="s">
        <v>17</v>
      </c>
      <c r="E213" s="132">
        <v>10.0</v>
      </c>
      <c r="F213" s="132">
        <v>5.0</v>
      </c>
      <c r="G213" s="132">
        <v>6.0</v>
      </c>
      <c r="H213" s="132">
        <v>4.0</v>
      </c>
      <c r="J213" s="171">
        <f t="array" ref="J213">IFERROR(INDEX(VBDhistory1!$U$8:$U$307,MATCH(VBDgames!$C213,VBDhistory1!$B$8:$B$307,0))+ROW()/10000000,0)</f>
        <v>0</v>
      </c>
      <c r="K213" s="171">
        <f t="array" ref="K213">IFERROR(INDEX(VBDhistory2!$U$8:$U$307,MATCH(VBDgames!$C213,VBDhistory2!$B$8:$B$307,0))+ROW()/10000000,0)</f>
        <v>0</v>
      </c>
      <c r="L213" s="171">
        <f t="array" ref="L213">IFERROR(INDEX(VBDhistory3!$U$8:$U$307,MATCH(VBDgames!$C213,VBDhistory3!$B$8:$B$307,0))+ROW()/10000000,0)</f>
        <v>0</v>
      </c>
      <c r="M213" s="171">
        <f t="array" ref="M213">IFERROR(INDEX(VBDhistory4!$U$8:$U$307,MATCH(VBDgames!$C213,VBDhistory4!$B$8:$B$307,0))+ROW()/10000000,0)</f>
        <v>0</v>
      </c>
      <c r="N213" s="171"/>
      <c r="O213" s="171" t="str">
        <f t="shared" ref="O213:R213" si="643">$D213&amp;"-"&amp;RANK(J213,J$151:J$475,0)</f>
        <v>RB-1</v>
      </c>
      <c r="P213" s="171" t="str">
        <f t="shared" si="643"/>
        <v>RB-1</v>
      </c>
      <c r="Q213" s="171" t="str">
        <f t="shared" si="643"/>
        <v>RB-1</v>
      </c>
      <c r="R213" s="171" t="str">
        <f t="shared" si="643"/>
        <v>RB-1</v>
      </c>
      <c r="T213" s="95" t="str">
        <f t="shared" si="502"/>
        <v>WR-45</v>
      </c>
      <c r="U213" s="3">
        <v>45.0</v>
      </c>
      <c r="V213" s="3" t="s">
        <v>34</v>
      </c>
      <c r="W213" s="95">
        <f t="shared" ref="W213:Y213" si="644">IFERROR(INDEX(E$477:E$876,MATCH($T213,P$477:P$876,0)),0)</f>
        <v>0</v>
      </c>
      <c r="X213" s="3">
        <f t="shared" si="644"/>
        <v>0</v>
      </c>
      <c r="Y213" s="3">
        <f t="shared" si="644"/>
        <v>0</v>
      </c>
      <c r="Z213" s="3"/>
      <c r="AA213" s="3">
        <f t="shared" si="504"/>
        <v>0</v>
      </c>
      <c r="AB213" s="88">
        <f t="shared" si="505"/>
        <v>9</v>
      </c>
      <c r="AC213" s="3"/>
      <c r="AD213" s="95">
        <f t="shared" ref="AD213:AG213" si="645">IFERROR(INDEX(J$477:J$876,MATCH($T213,O$477:O$876,0)),0)</f>
        <v>0</v>
      </c>
      <c r="AE213" s="3">
        <f t="shared" si="645"/>
        <v>0</v>
      </c>
      <c r="AF213" s="3">
        <f t="shared" si="645"/>
        <v>0</v>
      </c>
      <c r="AG213" s="3">
        <f t="shared" si="645"/>
        <v>0</v>
      </c>
      <c r="AH213" s="88">
        <f t="shared" si="507"/>
        <v>0.000213</v>
      </c>
      <c r="AI213" s="3"/>
      <c r="AJ213" s="95" t="str">
        <f t="shared" si="508"/>
        <v>#REF!</v>
      </c>
      <c r="AK213" s="3" t="str">
        <f t="shared" si="509"/>
        <v>#REF!</v>
      </c>
      <c r="AL213" s="3" t="str">
        <f t="shared" si="510"/>
        <v>#REF!</v>
      </c>
      <c r="AM213" s="88" t="str">
        <f t="shared" si="511"/>
        <v>#REF!</v>
      </c>
      <c r="AN213" s="3"/>
      <c r="AO213" s="95" t="str">
        <f t="shared" si="512"/>
        <v>#REF!</v>
      </c>
      <c r="AP213" s="3" t="str">
        <f t="shared" si="513"/>
        <v>#REF!</v>
      </c>
      <c r="AQ213" s="3" t="str">
        <f t="shared" si="514"/>
        <v>#REF!</v>
      </c>
      <c r="AR213" s="88" t="str">
        <f t="shared" si="515"/>
        <v>#REF!</v>
      </c>
      <c r="AS213" s="3"/>
      <c r="AT213" s="95">
        <f t="shared" si="516"/>
        <v>24.33333333</v>
      </c>
      <c r="AU213" s="3">
        <f t="shared" si="202"/>
        <v>25</v>
      </c>
      <c r="AV213" s="3">
        <f t="shared" si="203"/>
        <v>40.33333333</v>
      </c>
      <c r="AW213" s="88">
        <f t="shared" si="39"/>
        <v>53.66666667</v>
      </c>
    </row>
    <row r="214" ht="15.75" customHeight="1">
      <c r="A214" s="24">
        <v>64.0</v>
      </c>
      <c r="B214" s="24" t="s">
        <v>221</v>
      </c>
      <c r="C214" s="24" t="s">
        <v>221</v>
      </c>
      <c r="D214" s="132" t="s">
        <v>17</v>
      </c>
      <c r="E214" s="132">
        <v>7.0</v>
      </c>
      <c r="F214" s="132">
        <v>11.0</v>
      </c>
      <c r="G214" s="132"/>
      <c r="H214" s="132"/>
      <c r="J214" s="171">
        <f t="array" ref="J214">IFERROR(INDEX(VBDhistory1!$U$8:$U$307,MATCH(VBDgames!$C214,VBDhistory1!$B$8:$B$307,0))+ROW()/10000000,0)</f>
        <v>0</v>
      </c>
      <c r="K214" s="171">
        <f t="array" ref="K214">IFERROR(INDEX(VBDhistory2!$U$8:$U$307,MATCH(VBDgames!$C214,VBDhistory2!$B$8:$B$307,0))+ROW()/10000000,0)</f>
        <v>0</v>
      </c>
      <c r="L214" s="171">
        <f t="array" ref="L214">IFERROR(INDEX(VBDhistory3!$U$8:$U$307,MATCH(VBDgames!$C214,VBDhistory3!$B$8:$B$307,0))+ROW()/10000000,0)</f>
        <v>0</v>
      </c>
      <c r="M214" s="171">
        <f t="array" ref="M214">IFERROR(INDEX(VBDhistory4!$U$8:$U$307,MATCH(VBDgames!$C214,VBDhistory4!$B$8:$B$307,0))+ROW()/10000000,0)</f>
        <v>0</v>
      </c>
      <c r="N214" s="171"/>
      <c r="O214" s="171" t="str">
        <f t="shared" ref="O214:R214" si="646">$D214&amp;"-"&amp;RANK(J214,J$151:J$475,0)</f>
        <v>RB-1</v>
      </c>
      <c r="P214" s="171" t="str">
        <f t="shared" si="646"/>
        <v>RB-1</v>
      </c>
      <c r="Q214" s="171" t="str">
        <f t="shared" si="646"/>
        <v>RB-1</v>
      </c>
      <c r="R214" s="171" t="str">
        <f t="shared" si="646"/>
        <v>RB-1</v>
      </c>
      <c r="T214" s="95" t="str">
        <f t="shared" si="502"/>
        <v>WR-46</v>
      </c>
      <c r="U214" s="3">
        <v>46.0</v>
      </c>
      <c r="V214" s="3" t="s">
        <v>34</v>
      </c>
      <c r="W214" s="95">
        <f t="shared" ref="W214:Y214" si="647">IFERROR(INDEX(E$477:E$876,MATCH($T214,P$477:P$876,0)),0)</f>
        <v>0</v>
      </c>
      <c r="X214" s="3">
        <f t="shared" si="647"/>
        <v>0</v>
      </c>
      <c r="Y214" s="3">
        <f t="shared" si="647"/>
        <v>0</v>
      </c>
      <c r="Z214" s="3"/>
      <c r="AA214" s="3">
        <f t="shared" si="504"/>
        <v>0</v>
      </c>
      <c r="AB214" s="88">
        <f t="shared" si="505"/>
        <v>9</v>
      </c>
      <c r="AC214" s="3"/>
      <c r="AD214" s="95">
        <f t="shared" ref="AD214:AG214" si="648">IFERROR(INDEX(J$477:J$876,MATCH($T214,O$477:O$876,0)),0)</f>
        <v>0</v>
      </c>
      <c r="AE214" s="3">
        <f t="shared" si="648"/>
        <v>0</v>
      </c>
      <c r="AF214" s="3">
        <f t="shared" si="648"/>
        <v>0</v>
      </c>
      <c r="AG214" s="3">
        <f t="shared" si="648"/>
        <v>0</v>
      </c>
      <c r="AH214" s="88">
        <f t="shared" si="507"/>
        <v>0.000214</v>
      </c>
      <c r="AI214" s="3"/>
      <c r="AJ214" s="95" t="str">
        <f t="shared" si="508"/>
        <v>#REF!</v>
      </c>
      <c r="AK214" s="3" t="str">
        <f t="shared" si="509"/>
        <v>#REF!</v>
      </c>
      <c r="AL214" s="3" t="str">
        <f t="shared" si="510"/>
        <v>#REF!</v>
      </c>
      <c r="AM214" s="88" t="str">
        <f t="shared" si="511"/>
        <v>#REF!</v>
      </c>
      <c r="AN214" s="3"/>
      <c r="AO214" s="95" t="str">
        <f t="shared" si="512"/>
        <v>#REF!</v>
      </c>
      <c r="AP214" s="3" t="str">
        <f t="shared" si="513"/>
        <v>#REF!</v>
      </c>
      <c r="AQ214" s="3" t="str">
        <f t="shared" si="514"/>
        <v>#REF!</v>
      </c>
      <c r="AR214" s="88" t="str">
        <f t="shared" si="515"/>
        <v>#REF!</v>
      </c>
      <c r="AS214" s="3"/>
      <c r="AT214" s="95">
        <f t="shared" si="516"/>
        <v>24.33333333</v>
      </c>
      <c r="AU214" s="3">
        <f t="shared" si="202"/>
        <v>25</v>
      </c>
      <c r="AV214" s="3">
        <f t="shared" si="203"/>
        <v>40.33333333</v>
      </c>
      <c r="AW214" s="88">
        <f t="shared" si="39"/>
        <v>53.66666667</v>
      </c>
    </row>
    <row r="215" ht="15.75" customHeight="1">
      <c r="A215" s="24">
        <v>65.0</v>
      </c>
      <c r="B215" s="24" t="s">
        <v>209</v>
      </c>
      <c r="C215" s="24" t="s">
        <v>209</v>
      </c>
      <c r="D215" s="132" t="s">
        <v>17</v>
      </c>
      <c r="E215" s="132">
        <v>10.0</v>
      </c>
      <c r="F215" s="132"/>
      <c r="G215" s="132"/>
      <c r="H215" s="132"/>
      <c r="J215" s="171">
        <f t="array" ref="J215">IFERROR(INDEX(VBDhistory1!$U$8:$U$307,MATCH(VBDgames!$C215,VBDhistory1!$B$8:$B$307,0))+ROW()/10000000,0)</f>
        <v>0</v>
      </c>
      <c r="K215" s="171">
        <f t="array" ref="K215">IFERROR(INDEX(VBDhistory2!$U$8:$U$307,MATCH(VBDgames!$C215,VBDhistory2!$B$8:$B$307,0))+ROW()/10000000,0)</f>
        <v>0</v>
      </c>
      <c r="L215" s="171">
        <f t="array" ref="L215">IFERROR(INDEX(VBDhistory3!$U$8:$U$307,MATCH(VBDgames!$C215,VBDhistory3!$B$8:$B$307,0))+ROW()/10000000,0)</f>
        <v>0</v>
      </c>
      <c r="M215" s="171">
        <f t="array" ref="M215">IFERROR(INDEX(VBDhistory4!$U$8:$U$307,MATCH(VBDgames!$C215,VBDhistory4!$B$8:$B$307,0))+ROW()/10000000,0)</f>
        <v>0</v>
      </c>
      <c r="N215" s="171"/>
      <c r="O215" s="171" t="str">
        <f t="shared" ref="O215:R215" si="649">$D215&amp;"-"&amp;RANK(J215,J$151:J$475,0)</f>
        <v>RB-1</v>
      </c>
      <c r="P215" s="171" t="str">
        <f t="shared" si="649"/>
        <v>RB-1</v>
      </c>
      <c r="Q215" s="171" t="str">
        <f t="shared" si="649"/>
        <v>RB-1</v>
      </c>
      <c r="R215" s="171" t="str">
        <f t="shared" si="649"/>
        <v>RB-1</v>
      </c>
      <c r="T215" s="95" t="str">
        <f t="shared" si="502"/>
        <v>WR-47</v>
      </c>
      <c r="U215" s="3">
        <v>47.0</v>
      </c>
      <c r="V215" s="3" t="s">
        <v>34</v>
      </c>
      <c r="W215" s="95">
        <f t="shared" ref="W215:Y215" si="650">IFERROR(INDEX(E$477:E$876,MATCH($T215,P$477:P$876,0)),0)</f>
        <v>0</v>
      </c>
      <c r="X215" s="3">
        <f t="shared" si="650"/>
        <v>0</v>
      </c>
      <c r="Y215" s="3">
        <f t="shared" si="650"/>
        <v>0</v>
      </c>
      <c r="Z215" s="3"/>
      <c r="AA215" s="3">
        <f t="shared" si="504"/>
        <v>0</v>
      </c>
      <c r="AB215" s="88">
        <f t="shared" si="505"/>
        <v>9</v>
      </c>
      <c r="AC215" s="3"/>
      <c r="AD215" s="95">
        <f t="shared" ref="AD215:AG215" si="651">IFERROR(INDEX(J$477:J$876,MATCH($T215,O$477:O$876,0)),0)</f>
        <v>0</v>
      </c>
      <c r="AE215" s="3">
        <f t="shared" si="651"/>
        <v>0</v>
      </c>
      <c r="AF215" s="3">
        <f t="shared" si="651"/>
        <v>0</v>
      </c>
      <c r="AG215" s="3">
        <f t="shared" si="651"/>
        <v>0</v>
      </c>
      <c r="AH215" s="88">
        <f t="shared" si="507"/>
        <v>0.000215</v>
      </c>
      <c r="AI215" s="3"/>
      <c r="AJ215" s="95" t="str">
        <f t="shared" si="508"/>
        <v>#REF!</v>
      </c>
      <c r="AK215" s="3" t="str">
        <f t="shared" si="509"/>
        <v>#REF!</v>
      </c>
      <c r="AL215" s="3" t="str">
        <f t="shared" si="510"/>
        <v>#REF!</v>
      </c>
      <c r="AM215" s="88" t="str">
        <f t="shared" si="511"/>
        <v>#REF!</v>
      </c>
      <c r="AN215" s="3"/>
      <c r="AO215" s="95" t="str">
        <f t="shared" si="512"/>
        <v>#REF!</v>
      </c>
      <c r="AP215" s="3" t="str">
        <f t="shared" si="513"/>
        <v>#REF!</v>
      </c>
      <c r="AQ215" s="3" t="str">
        <f t="shared" si="514"/>
        <v>#REF!</v>
      </c>
      <c r="AR215" s="88" t="str">
        <f t="shared" si="515"/>
        <v>#REF!</v>
      </c>
      <c r="AS215" s="3"/>
      <c r="AT215" s="95">
        <f t="shared" si="516"/>
        <v>24.33333333</v>
      </c>
      <c r="AU215" s="3">
        <f t="shared" si="202"/>
        <v>25</v>
      </c>
      <c r="AV215" s="3">
        <f t="shared" si="203"/>
        <v>40.33333333</v>
      </c>
      <c r="AW215" s="88">
        <f t="shared" si="39"/>
        <v>53.66666667</v>
      </c>
    </row>
    <row r="216" ht="15.75" customHeight="1">
      <c r="A216" s="24">
        <v>66.0</v>
      </c>
      <c r="B216" s="24" t="s">
        <v>185</v>
      </c>
      <c r="C216" s="24" t="s">
        <v>185</v>
      </c>
      <c r="D216" s="132" t="s">
        <v>17</v>
      </c>
      <c r="E216" s="132">
        <v>9.0</v>
      </c>
      <c r="F216" s="132"/>
      <c r="G216" s="132"/>
      <c r="H216" s="132"/>
      <c r="J216" s="171">
        <f t="array" ref="J216">IFERROR(INDEX(VBDhistory1!$U$8:$U$307,MATCH(VBDgames!$C216,VBDhistory1!$B$8:$B$307,0))+ROW()/10000000,0)</f>
        <v>0</v>
      </c>
      <c r="K216" s="171">
        <f t="array" ref="K216">IFERROR(INDEX(VBDhistory2!$U$8:$U$307,MATCH(VBDgames!$C216,VBDhistory2!$B$8:$B$307,0))+ROW()/10000000,0)</f>
        <v>0</v>
      </c>
      <c r="L216" s="171">
        <f t="array" ref="L216">IFERROR(INDEX(VBDhistory3!$U$8:$U$307,MATCH(VBDgames!$C216,VBDhistory3!$B$8:$B$307,0))+ROW()/10000000,0)</f>
        <v>0</v>
      </c>
      <c r="M216" s="171">
        <f t="array" ref="M216">IFERROR(INDEX(VBDhistory4!$U$8:$U$307,MATCH(VBDgames!$C216,VBDhistory4!$B$8:$B$307,0))+ROW()/10000000,0)</f>
        <v>0</v>
      </c>
      <c r="N216" s="171"/>
      <c r="O216" s="171" t="str">
        <f t="shared" ref="O216:R216" si="652">$D216&amp;"-"&amp;RANK(J216,J$151:J$475,0)</f>
        <v>RB-1</v>
      </c>
      <c r="P216" s="171" t="str">
        <f t="shared" si="652"/>
        <v>RB-1</v>
      </c>
      <c r="Q216" s="171" t="str">
        <f t="shared" si="652"/>
        <v>RB-1</v>
      </c>
      <c r="R216" s="171" t="str">
        <f t="shared" si="652"/>
        <v>RB-1</v>
      </c>
      <c r="T216" s="95" t="str">
        <f t="shared" si="502"/>
        <v>WR-48</v>
      </c>
      <c r="U216" s="3">
        <v>48.0</v>
      </c>
      <c r="V216" s="3" t="s">
        <v>34</v>
      </c>
      <c r="W216" s="95">
        <f t="shared" ref="W216:Y216" si="653">IFERROR(INDEX(E$477:E$876,MATCH($T216,P$477:P$876,0)),0)</f>
        <v>0</v>
      </c>
      <c r="X216" s="3">
        <f t="shared" si="653"/>
        <v>0</v>
      </c>
      <c r="Y216" s="3">
        <f t="shared" si="653"/>
        <v>0</v>
      </c>
      <c r="Z216" s="3"/>
      <c r="AA216" s="3">
        <f t="shared" si="504"/>
        <v>0</v>
      </c>
      <c r="AB216" s="88">
        <f t="shared" si="505"/>
        <v>9</v>
      </c>
      <c r="AC216" s="3"/>
      <c r="AD216" s="95">
        <f t="shared" ref="AD216:AG216" si="654">IFERROR(INDEX(J$477:J$876,MATCH($T216,O$477:O$876,0)),0)</f>
        <v>0</v>
      </c>
      <c r="AE216" s="3">
        <f t="shared" si="654"/>
        <v>0</v>
      </c>
      <c r="AF216" s="3">
        <f t="shared" si="654"/>
        <v>0</v>
      </c>
      <c r="AG216" s="3">
        <f t="shared" si="654"/>
        <v>0</v>
      </c>
      <c r="AH216" s="88">
        <f t="shared" si="507"/>
        <v>0.000216</v>
      </c>
      <c r="AI216" s="3"/>
      <c r="AJ216" s="95" t="str">
        <f t="shared" si="508"/>
        <v>#REF!</v>
      </c>
      <c r="AK216" s="3" t="str">
        <f t="shared" si="509"/>
        <v>#REF!</v>
      </c>
      <c r="AL216" s="3" t="str">
        <f t="shared" si="510"/>
        <v>#REF!</v>
      </c>
      <c r="AM216" s="88" t="str">
        <f t="shared" si="511"/>
        <v>#REF!</v>
      </c>
      <c r="AN216" s="3"/>
      <c r="AO216" s="95" t="str">
        <f t="shared" si="512"/>
        <v>#REF!</v>
      </c>
      <c r="AP216" s="3" t="str">
        <f t="shared" si="513"/>
        <v>#REF!</v>
      </c>
      <c r="AQ216" s="3" t="str">
        <f t="shared" si="514"/>
        <v>#REF!</v>
      </c>
      <c r="AR216" s="88" t="str">
        <f t="shared" si="515"/>
        <v>#REF!</v>
      </c>
      <c r="AS216" s="3"/>
      <c r="AT216" s="95">
        <f t="shared" si="516"/>
        <v>24.33333333</v>
      </c>
      <c r="AU216" s="3">
        <f t="shared" si="202"/>
        <v>25</v>
      </c>
      <c r="AV216" s="3">
        <f t="shared" si="203"/>
        <v>40.33333333</v>
      </c>
      <c r="AW216" s="88">
        <f t="shared" si="39"/>
        <v>53.66666667</v>
      </c>
    </row>
    <row r="217" ht="15.75" customHeight="1">
      <c r="A217" s="24">
        <v>67.0</v>
      </c>
      <c r="B217" s="24" t="s">
        <v>2613</v>
      </c>
      <c r="C217" s="24" t="s">
        <v>2613</v>
      </c>
      <c r="D217" s="132" t="s">
        <v>17</v>
      </c>
      <c r="E217" s="132">
        <v>5.0</v>
      </c>
      <c r="F217" s="132">
        <v>5.0</v>
      </c>
      <c r="G217" s="132"/>
      <c r="H217" s="132"/>
      <c r="J217" s="171">
        <f t="array" ref="J217">IFERROR(INDEX(VBDhistory1!$U$8:$U$307,MATCH(VBDgames!$C217,VBDhistory1!$B$8:$B$307,0))+ROW()/10000000,0)</f>
        <v>0</v>
      </c>
      <c r="K217" s="171">
        <f t="array" ref="K217">IFERROR(INDEX(VBDhistory2!$U$8:$U$307,MATCH(VBDgames!$C217,VBDhistory2!$B$8:$B$307,0))+ROW()/10000000,0)</f>
        <v>0</v>
      </c>
      <c r="L217" s="171">
        <f t="array" ref="L217">IFERROR(INDEX(VBDhistory3!$U$8:$U$307,MATCH(VBDgames!$C217,VBDhistory3!$B$8:$B$307,0))+ROW()/10000000,0)</f>
        <v>0</v>
      </c>
      <c r="M217" s="171">
        <f t="array" ref="M217">IFERROR(INDEX(VBDhistory4!$U$8:$U$307,MATCH(VBDgames!$C217,VBDhistory4!$B$8:$B$307,0))+ROW()/10000000,0)</f>
        <v>0</v>
      </c>
      <c r="N217" s="171"/>
      <c r="O217" s="171" t="str">
        <f t="shared" ref="O217:R217" si="655">$D217&amp;"-"&amp;RANK(J217,J$151:J$475,0)</f>
        <v>RB-1</v>
      </c>
      <c r="P217" s="171" t="str">
        <f t="shared" si="655"/>
        <v>RB-1</v>
      </c>
      <c r="Q217" s="171" t="str">
        <f t="shared" si="655"/>
        <v>RB-1</v>
      </c>
      <c r="R217" s="171" t="str">
        <f t="shared" si="655"/>
        <v>RB-1</v>
      </c>
      <c r="T217" s="95" t="str">
        <f t="shared" si="502"/>
        <v>WR-49</v>
      </c>
      <c r="U217" s="3">
        <v>49.0</v>
      </c>
      <c r="V217" s="3" t="s">
        <v>34</v>
      </c>
      <c r="W217" s="95">
        <f t="shared" ref="W217:Y217" si="656">IFERROR(INDEX(E$477:E$876,MATCH($T217,P$477:P$876,0)),0)</f>
        <v>0</v>
      </c>
      <c r="X217" s="3">
        <f t="shared" si="656"/>
        <v>0</v>
      </c>
      <c r="Y217" s="3">
        <f t="shared" si="656"/>
        <v>0</v>
      </c>
      <c r="Z217" s="3"/>
      <c r="AA217" s="3">
        <f t="shared" si="504"/>
        <v>0</v>
      </c>
      <c r="AB217" s="88">
        <f t="shared" si="505"/>
        <v>9</v>
      </c>
      <c r="AC217" s="3"/>
      <c r="AD217" s="95">
        <f t="shared" ref="AD217:AG217" si="657">IFERROR(INDEX(J$477:J$876,MATCH($T217,O$477:O$876,0)),0)</f>
        <v>0</v>
      </c>
      <c r="AE217" s="3">
        <f t="shared" si="657"/>
        <v>0</v>
      </c>
      <c r="AF217" s="3">
        <f t="shared" si="657"/>
        <v>0</v>
      </c>
      <c r="AG217" s="3">
        <f t="shared" si="657"/>
        <v>0</v>
      </c>
      <c r="AH217" s="88">
        <f t="shared" si="507"/>
        <v>0.000217</v>
      </c>
      <c r="AI217" s="3"/>
      <c r="AJ217" s="95" t="str">
        <f t="shared" si="508"/>
        <v>#REF!</v>
      </c>
      <c r="AK217" s="3" t="str">
        <f t="shared" si="509"/>
        <v>#REF!</v>
      </c>
      <c r="AL217" s="3" t="str">
        <f t="shared" si="510"/>
        <v>#REF!</v>
      </c>
      <c r="AM217" s="88" t="str">
        <f t="shared" si="511"/>
        <v>#REF!</v>
      </c>
      <c r="AN217" s="3"/>
      <c r="AO217" s="95" t="str">
        <f t="shared" si="512"/>
        <v>#REF!</v>
      </c>
      <c r="AP217" s="3" t="str">
        <f t="shared" si="513"/>
        <v>#REF!</v>
      </c>
      <c r="AQ217" s="3" t="str">
        <f t="shared" si="514"/>
        <v>#REF!</v>
      </c>
      <c r="AR217" s="88" t="str">
        <f t="shared" si="515"/>
        <v>#REF!</v>
      </c>
      <c r="AS217" s="3"/>
      <c r="AT217" s="95">
        <f t="shared" si="516"/>
        <v>24.33333333</v>
      </c>
      <c r="AU217" s="3">
        <f t="shared" si="202"/>
        <v>25</v>
      </c>
      <c r="AV217" s="3">
        <f t="shared" si="203"/>
        <v>40.33333333</v>
      </c>
      <c r="AW217" s="88">
        <f t="shared" si="39"/>
        <v>53.66666667</v>
      </c>
    </row>
    <row r="218" ht="15.75" customHeight="1">
      <c r="A218" s="24">
        <v>68.0</v>
      </c>
      <c r="B218" s="24" t="s">
        <v>304</v>
      </c>
      <c r="C218" s="24" t="s">
        <v>304</v>
      </c>
      <c r="D218" s="132" t="s">
        <v>17</v>
      </c>
      <c r="E218" s="132">
        <v>8.0</v>
      </c>
      <c r="F218" s="132"/>
      <c r="G218" s="132"/>
      <c r="H218" s="132"/>
      <c r="J218" s="171">
        <f t="array" ref="J218">IFERROR(INDEX(VBDhistory1!$U$8:$U$307,MATCH(VBDgames!$C218,VBDhistory1!$B$8:$B$307,0))+ROW()/10000000,0)</f>
        <v>0</v>
      </c>
      <c r="K218" s="171">
        <f t="array" ref="K218">IFERROR(INDEX(VBDhistory2!$U$8:$U$307,MATCH(VBDgames!$C218,VBDhistory2!$B$8:$B$307,0))+ROW()/10000000,0)</f>
        <v>0</v>
      </c>
      <c r="L218" s="171">
        <f t="array" ref="L218">IFERROR(INDEX(VBDhistory3!$U$8:$U$307,MATCH(VBDgames!$C218,VBDhistory3!$B$8:$B$307,0))+ROW()/10000000,0)</f>
        <v>0</v>
      </c>
      <c r="M218" s="171">
        <f t="array" ref="M218">IFERROR(INDEX(VBDhistory4!$U$8:$U$307,MATCH(VBDgames!$C218,VBDhistory4!$B$8:$B$307,0))+ROW()/10000000,0)</f>
        <v>0</v>
      </c>
      <c r="N218" s="171"/>
      <c r="O218" s="171" t="str">
        <f t="shared" ref="O218:R218" si="658">$D218&amp;"-"&amp;RANK(J218,J$151:J$475,0)</f>
        <v>RB-1</v>
      </c>
      <c r="P218" s="171" t="str">
        <f t="shared" si="658"/>
        <v>RB-1</v>
      </c>
      <c r="Q218" s="171" t="str">
        <f t="shared" si="658"/>
        <v>RB-1</v>
      </c>
      <c r="R218" s="171" t="str">
        <f t="shared" si="658"/>
        <v>RB-1</v>
      </c>
      <c r="T218" s="95" t="str">
        <f t="shared" si="502"/>
        <v>WR-50</v>
      </c>
      <c r="U218" s="3">
        <v>50.0</v>
      </c>
      <c r="V218" s="3" t="s">
        <v>34</v>
      </c>
      <c r="W218" s="95">
        <f t="shared" ref="W218:Y218" si="659">IFERROR(INDEX(E$477:E$876,MATCH($T218,P$477:P$876,0)),0)</f>
        <v>0</v>
      </c>
      <c r="X218" s="3">
        <f t="shared" si="659"/>
        <v>0</v>
      </c>
      <c r="Y218" s="3">
        <f t="shared" si="659"/>
        <v>0</v>
      </c>
      <c r="Z218" s="3"/>
      <c r="AA218" s="3">
        <f t="shared" si="504"/>
        <v>0</v>
      </c>
      <c r="AB218" s="88">
        <f t="shared" si="505"/>
        <v>9</v>
      </c>
      <c r="AC218" s="3"/>
      <c r="AD218" s="95">
        <f t="shared" ref="AD218:AG218" si="660">IFERROR(INDEX(J$477:J$876,MATCH($T218,O$477:O$876,0)),0)</f>
        <v>0</v>
      </c>
      <c r="AE218" s="3">
        <f t="shared" si="660"/>
        <v>0</v>
      </c>
      <c r="AF218" s="3">
        <f t="shared" si="660"/>
        <v>0</v>
      </c>
      <c r="AG218" s="3">
        <f t="shared" si="660"/>
        <v>0</v>
      </c>
      <c r="AH218" s="88">
        <f t="shared" si="507"/>
        <v>0.000218</v>
      </c>
      <c r="AI218" s="3"/>
      <c r="AJ218" s="95" t="str">
        <f t="shared" si="508"/>
        <v>#REF!</v>
      </c>
      <c r="AK218" s="3" t="str">
        <f t="shared" si="509"/>
        <v>#REF!</v>
      </c>
      <c r="AL218" s="3" t="str">
        <f t="shared" si="510"/>
        <v>#REF!</v>
      </c>
      <c r="AM218" s="88" t="str">
        <f t="shared" si="511"/>
        <v>#REF!</v>
      </c>
      <c r="AN218" s="3"/>
      <c r="AO218" s="95" t="str">
        <f t="shared" si="512"/>
        <v>#REF!</v>
      </c>
      <c r="AP218" s="3" t="str">
        <f t="shared" si="513"/>
        <v>#REF!</v>
      </c>
      <c r="AQ218" s="3" t="str">
        <f t="shared" si="514"/>
        <v>#REF!</v>
      </c>
      <c r="AR218" s="88" t="str">
        <f t="shared" si="515"/>
        <v>#REF!</v>
      </c>
      <c r="AS218" s="3"/>
      <c r="AT218" s="95">
        <f t="shared" si="516"/>
        <v>24.33333333</v>
      </c>
      <c r="AU218" s="3">
        <f t="shared" si="202"/>
        <v>25</v>
      </c>
      <c r="AV218" s="3">
        <f t="shared" si="203"/>
        <v>40.33333333</v>
      </c>
      <c r="AW218" s="88">
        <f t="shared" si="39"/>
        <v>53.66666667</v>
      </c>
    </row>
    <row r="219" ht="15.75" customHeight="1">
      <c r="A219" s="24">
        <v>69.0</v>
      </c>
      <c r="B219" s="24" t="s">
        <v>213</v>
      </c>
      <c r="C219" s="24" t="s">
        <v>213</v>
      </c>
      <c r="D219" s="132" t="s">
        <v>17</v>
      </c>
      <c r="E219" s="132">
        <v>5.0</v>
      </c>
      <c r="F219" s="132">
        <v>0.0</v>
      </c>
      <c r="G219" s="132"/>
      <c r="H219" s="132"/>
      <c r="J219" s="171">
        <f t="array" ref="J219">IFERROR(INDEX(VBDhistory1!$U$8:$U$307,MATCH(VBDgames!$C219,VBDhistory1!$B$8:$B$307,0))+ROW()/10000000,0)</f>
        <v>0</v>
      </c>
      <c r="K219" s="171">
        <f t="array" ref="K219">IFERROR(INDEX(VBDhistory2!$U$8:$U$307,MATCH(VBDgames!$C219,VBDhistory2!$B$8:$B$307,0))+ROW()/10000000,0)</f>
        <v>0</v>
      </c>
      <c r="L219" s="171">
        <f t="array" ref="L219">IFERROR(INDEX(VBDhistory3!$U$8:$U$307,MATCH(VBDgames!$C219,VBDhistory3!$B$8:$B$307,0))+ROW()/10000000,0)</f>
        <v>0</v>
      </c>
      <c r="M219" s="171">
        <f t="array" ref="M219">IFERROR(INDEX(VBDhistory4!$U$8:$U$307,MATCH(VBDgames!$C219,VBDhistory4!$B$8:$B$307,0))+ROW()/10000000,0)</f>
        <v>0</v>
      </c>
      <c r="N219" s="171"/>
      <c r="O219" s="171" t="str">
        <f t="shared" ref="O219:R219" si="661">$D219&amp;"-"&amp;RANK(J219,J$151:J$475,0)</f>
        <v>RB-1</v>
      </c>
      <c r="P219" s="171" t="str">
        <f t="shared" si="661"/>
        <v>RB-1</v>
      </c>
      <c r="Q219" s="171" t="str">
        <f t="shared" si="661"/>
        <v>RB-1</v>
      </c>
      <c r="R219" s="171" t="str">
        <f t="shared" si="661"/>
        <v>RB-1</v>
      </c>
      <c r="T219" s="95" t="str">
        <f t="shared" si="502"/>
        <v>WR-51</v>
      </c>
      <c r="U219" s="3">
        <v>51.0</v>
      </c>
      <c r="V219" s="3" t="s">
        <v>34</v>
      </c>
      <c r="W219" s="95">
        <f t="shared" ref="W219:Y219" si="662">IFERROR(INDEX(E$477:E$876,MATCH($T219,P$477:P$876,0)),0)</f>
        <v>0</v>
      </c>
      <c r="X219" s="3">
        <f t="shared" si="662"/>
        <v>0</v>
      </c>
      <c r="Y219" s="3">
        <f t="shared" si="662"/>
        <v>0</v>
      </c>
      <c r="Z219" s="3"/>
      <c r="AA219" s="3">
        <f t="shared" si="504"/>
        <v>0</v>
      </c>
      <c r="AB219" s="88">
        <f t="shared" si="505"/>
        <v>9</v>
      </c>
      <c r="AC219" s="3"/>
      <c r="AD219" s="95">
        <f t="shared" ref="AD219:AG219" si="663">IFERROR(INDEX(J$477:J$876,MATCH($T219,O$477:O$876,0)),0)</f>
        <v>0</v>
      </c>
      <c r="AE219" s="3">
        <f t="shared" si="663"/>
        <v>0</v>
      </c>
      <c r="AF219" s="3">
        <f t="shared" si="663"/>
        <v>0</v>
      </c>
      <c r="AG219" s="3">
        <f t="shared" si="663"/>
        <v>0</v>
      </c>
      <c r="AH219" s="88">
        <f t="shared" si="507"/>
        <v>0.000219</v>
      </c>
      <c r="AI219" s="3"/>
      <c r="AJ219" s="95" t="str">
        <f t="shared" si="508"/>
        <v>#REF!</v>
      </c>
      <c r="AK219" s="3" t="str">
        <f t="shared" si="509"/>
        <v>#REF!</v>
      </c>
      <c r="AL219" s="3" t="str">
        <f t="shared" si="510"/>
        <v>#REF!</v>
      </c>
      <c r="AM219" s="88" t="str">
        <f t="shared" si="511"/>
        <v>#REF!</v>
      </c>
      <c r="AN219" s="3"/>
      <c r="AO219" s="95" t="str">
        <f t="shared" si="512"/>
        <v>#REF!</v>
      </c>
      <c r="AP219" s="3" t="str">
        <f t="shared" si="513"/>
        <v>#REF!</v>
      </c>
      <c r="AQ219" s="3" t="str">
        <f t="shared" si="514"/>
        <v>#REF!</v>
      </c>
      <c r="AR219" s="88" t="str">
        <f t="shared" si="515"/>
        <v>#REF!</v>
      </c>
      <c r="AS219" s="3"/>
      <c r="AT219" s="95">
        <f t="shared" si="516"/>
        <v>24.33333333</v>
      </c>
      <c r="AU219" s="3">
        <f t="shared" si="202"/>
        <v>25</v>
      </c>
      <c r="AV219" s="3">
        <f t="shared" si="203"/>
        <v>40.33333333</v>
      </c>
      <c r="AW219" s="88">
        <f t="shared" si="39"/>
        <v>53.66666667</v>
      </c>
    </row>
    <row r="220" ht="15.75" customHeight="1">
      <c r="A220" s="24">
        <v>70.0</v>
      </c>
      <c r="B220" s="24" t="s">
        <v>391</v>
      </c>
      <c r="C220" s="24" t="s">
        <v>391</v>
      </c>
      <c r="D220" s="132" t="s">
        <v>17</v>
      </c>
      <c r="E220" s="132">
        <v>7.0</v>
      </c>
      <c r="F220" s="132">
        <v>8.0</v>
      </c>
      <c r="G220" s="132"/>
      <c r="H220" s="132"/>
      <c r="J220" s="171">
        <f t="array" ref="J220">IFERROR(INDEX(VBDhistory1!$U$8:$U$307,MATCH(VBDgames!$C220,VBDhistory1!$B$8:$B$307,0))+ROW()/10000000,0)</f>
        <v>0</v>
      </c>
      <c r="K220" s="171">
        <f t="array" ref="K220">IFERROR(INDEX(VBDhistory2!$U$8:$U$307,MATCH(VBDgames!$C220,VBDhistory2!$B$8:$B$307,0))+ROW()/10000000,0)</f>
        <v>0</v>
      </c>
      <c r="L220" s="171">
        <f t="array" ref="L220">IFERROR(INDEX(VBDhistory3!$U$8:$U$307,MATCH(VBDgames!$C220,VBDhistory3!$B$8:$B$307,0))+ROW()/10000000,0)</f>
        <v>0</v>
      </c>
      <c r="M220" s="171">
        <f t="array" ref="M220">IFERROR(INDEX(VBDhistory4!$U$8:$U$307,MATCH(VBDgames!$C220,VBDhistory4!$B$8:$B$307,0))+ROW()/10000000,0)</f>
        <v>0</v>
      </c>
      <c r="N220" s="171"/>
      <c r="O220" s="171" t="str">
        <f t="shared" ref="O220:R220" si="664">$D220&amp;"-"&amp;RANK(J220,J$151:J$475,0)</f>
        <v>RB-1</v>
      </c>
      <c r="P220" s="171" t="str">
        <f t="shared" si="664"/>
        <v>RB-1</v>
      </c>
      <c r="Q220" s="171" t="str">
        <f t="shared" si="664"/>
        <v>RB-1</v>
      </c>
      <c r="R220" s="171" t="str">
        <f t="shared" si="664"/>
        <v>RB-1</v>
      </c>
      <c r="T220" s="95" t="str">
        <f t="shared" si="502"/>
        <v>WR-52</v>
      </c>
      <c r="U220" s="3">
        <v>52.0</v>
      </c>
      <c r="V220" s="3" t="s">
        <v>34</v>
      </c>
      <c r="W220" s="95">
        <f t="shared" ref="W220:Y220" si="665">IFERROR(INDEX(E$477:E$876,MATCH($T220,P$477:P$876,0)),0)</f>
        <v>0</v>
      </c>
      <c r="X220" s="3">
        <f t="shared" si="665"/>
        <v>0</v>
      </c>
      <c r="Y220" s="3">
        <f t="shared" si="665"/>
        <v>0</v>
      </c>
      <c r="Z220" s="3"/>
      <c r="AA220" s="3">
        <f t="shared" si="504"/>
        <v>0</v>
      </c>
      <c r="AB220" s="88">
        <f t="shared" si="505"/>
        <v>9</v>
      </c>
      <c r="AC220" s="3"/>
      <c r="AD220" s="95">
        <f t="shared" ref="AD220:AG220" si="666">IFERROR(INDEX(J$477:J$876,MATCH($T220,O$477:O$876,0)),0)</f>
        <v>0</v>
      </c>
      <c r="AE220" s="3">
        <f t="shared" si="666"/>
        <v>0</v>
      </c>
      <c r="AF220" s="3">
        <f t="shared" si="666"/>
        <v>0</v>
      </c>
      <c r="AG220" s="3">
        <f t="shared" si="666"/>
        <v>0</v>
      </c>
      <c r="AH220" s="88">
        <f t="shared" si="507"/>
        <v>0.00022</v>
      </c>
      <c r="AI220" s="3"/>
      <c r="AJ220" s="95" t="str">
        <f t="shared" si="508"/>
        <v>#REF!</v>
      </c>
      <c r="AK220" s="3" t="str">
        <f t="shared" si="509"/>
        <v>#REF!</v>
      </c>
      <c r="AL220" s="3" t="str">
        <f t="shared" si="510"/>
        <v>#REF!</v>
      </c>
      <c r="AM220" s="88" t="str">
        <f t="shared" si="511"/>
        <v>#REF!</v>
      </c>
      <c r="AN220" s="3"/>
      <c r="AO220" s="95" t="str">
        <f t="shared" si="512"/>
        <v>#REF!</v>
      </c>
      <c r="AP220" s="3" t="str">
        <f t="shared" si="513"/>
        <v>#REF!</v>
      </c>
      <c r="AQ220" s="3" t="str">
        <f t="shared" si="514"/>
        <v>#REF!</v>
      </c>
      <c r="AR220" s="88" t="str">
        <f t="shared" si="515"/>
        <v>#REF!</v>
      </c>
      <c r="AS220" s="3"/>
      <c r="AT220" s="95">
        <f t="shared" si="516"/>
        <v>24.33333333</v>
      </c>
      <c r="AU220" s="3">
        <f t="shared" si="202"/>
        <v>25</v>
      </c>
      <c r="AV220" s="3">
        <f t="shared" si="203"/>
        <v>40.33333333</v>
      </c>
      <c r="AW220" s="88">
        <f t="shared" si="39"/>
        <v>53.66666667</v>
      </c>
    </row>
    <row r="221" ht="15.75" customHeight="1">
      <c r="A221" s="24">
        <v>71.0</v>
      </c>
      <c r="B221" s="24" t="s">
        <v>1117</v>
      </c>
      <c r="C221" s="24" t="s">
        <v>1117</v>
      </c>
      <c r="D221" s="132" t="s">
        <v>17</v>
      </c>
      <c r="E221" s="132">
        <v>6.0</v>
      </c>
      <c r="F221" s="132"/>
      <c r="G221" s="132"/>
      <c r="H221" s="132"/>
      <c r="J221" s="171">
        <f t="array" ref="J221">IFERROR(INDEX(VBDhistory1!$U$8:$U$307,MATCH(VBDgames!$C221,VBDhistory1!$B$8:$B$307,0))+ROW()/10000000,0)</f>
        <v>0</v>
      </c>
      <c r="K221" s="171">
        <f t="array" ref="K221">IFERROR(INDEX(VBDhistory2!$U$8:$U$307,MATCH(VBDgames!$C221,VBDhistory2!$B$8:$B$307,0))+ROW()/10000000,0)</f>
        <v>0</v>
      </c>
      <c r="L221" s="171">
        <f t="array" ref="L221">IFERROR(INDEX(VBDhistory3!$U$8:$U$307,MATCH(VBDgames!$C221,VBDhistory3!$B$8:$B$307,0))+ROW()/10000000,0)</f>
        <v>0</v>
      </c>
      <c r="M221" s="171">
        <f t="array" ref="M221">IFERROR(INDEX(VBDhistory4!$U$8:$U$307,MATCH(VBDgames!$C221,VBDhistory4!$B$8:$B$307,0))+ROW()/10000000,0)</f>
        <v>0</v>
      </c>
      <c r="N221" s="171"/>
      <c r="O221" s="171" t="str">
        <f t="shared" ref="O221:R221" si="667">$D221&amp;"-"&amp;RANK(J221,J$151:J$475,0)</f>
        <v>RB-1</v>
      </c>
      <c r="P221" s="171" t="str">
        <f t="shared" si="667"/>
        <v>RB-1</v>
      </c>
      <c r="Q221" s="171" t="str">
        <f t="shared" si="667"/>
        <v>RB-1</v>
      </c>
      <c r="R221" s="171" t="str">
        <f t="shared" si="667"/>
        <v>RB-1</v>
      </c>
      <c r="T221" s="95" t="str">
        <f t="shared" si="502"/>
        <v>WR-53</v>
      </c>
      <c r="U221" s="3">
        <v>53.0</v>
      </c>
      <c r="V221" s="3" t="s">
        <v>34</v>
      </c>
      <c r="W221" s="95">
        <f t="shared" ref="W221:Y221" si="668">IFERROR(INDEX(E$477:E$876,MATCH($T221,P$477:P$876,0)),0)</f>
        <v>0</v>
      </c>
      <c r="X221" s="3">
        <f t="shared" si="668"/>
        <v>0</v>
      </c>
      <c r="Y221" s="3">
        <f t="shared" si="668"/>
        <v>0</v>
      </c>
      <c r="Z221" s="3"/>
      <c r="AA221" s="3">
        <f t="shared" si="504"/>
        <v>0</v>
      </c>
      <c r="AB221" s="88">
        <f t="shared" si="505"/>
        <v>9</v>
      </c>
      <c r="AC221" s="3"/>
      <c r="AD221" s="95">
        <f t="shared" ref="AD221:AG221" si="669">IFERROR(INDEX(J$477:J$876,MATCH($T221,O$477:O$876,0)),0)</f>
        <v>0</v>
      </c>
      <c r="AE221" s="3">
        <f t="shared" si="669"/>
        <v>0</v>
      </c>
      <c r="AF221" s="3">
        <f t="shared" si="669"/>
        <v>0</v>
      </c>
      <c r="AG221" s="3">
        <f t="shared" si="669"/>
        <v>0</v>
      </c>
      <c r="AH221" s="88">
        <f t="shared" si="507"/>
        <v>0.000221</v>
      </c>
      <c r="AI221" s="3"/>
      <c r="AJ221" s="95" t="str">
        <f t="shared" si="508"/>
        <v>#REF!</v>
      </c>
      <c r="AK221" s="3" t="str">
        <f t="shared" si="509"/>
        <v>#REF!</v>
      </c>
      <c r="AL221" s="3" t="str">
        <f t="shared" si="510"/>
        <v>#REF!</v>
      </c>
      <c r="AM221" s="88" t="str">
        <f t="shared" si="511"/>
        <v>#REF!</v>
      </c>
      <c r="AN221" s="3"/>
      <c r="AO221" s="95" t="str">
        <f t="shared" si="512"/>
        <v>#REF!</v>
      </c>
      <c r="AP221" s="3" t="str">
        <f t="shared" si="513"/>
        <v>#REF!</v>
      </c>
      <c r="AQ221" s="3" t="str">
        <f t="shared" si="514"/>
        <v>#REF!</v>
      </c>
      <c r="AR221" s="88" t="str">
        <f t="shared" si="515"/>
        <v>#REF!</v>
      </c>
      <c r="AS221" s="3"/>
      <c r="AT221" s="95">
        <f t="shared" si="516"/>
        <v>24.33333333</v>
      </c>
      <c r="AU221" s="3">
        <f t="shared" si="202"/>
        <v>25</v>
      </c>
      <c r="AV221" s="3">
        <f t="shared" si="203"/>
        <v>40.33333333</v>
      </c>
      <c r="AW221" s="88">
        <f t="shared" si="39"/>
        <v>53.66666667</v>
      </c>
    </row>
    <row r="222" ht="15.75" customHeight="1">
      <c r="A222" s="24">
        <v>72.0</v>
      </c>
      <c r="B222" s="24" t="s">
        <v>280</v>
      </c>
      <c r="C222" s="24" t="s">
        <v>280</v>
      </c>
      <c r="D222" s="132" t="s">
        <v>17</v>
      </c>
      <c r="E222" s="132">
        <v>6.0</v>
      </c>
      <c r="F222" s="132"/>
      <c r="G222" s="132"/>
      <c r="H222" s="132"/>
      <c r="J222" s="171">
        <f t="array" ref="J222">IFERROR(INDEX(VBDhistory1!$U$8:$U$307,MATCH(VBDgames!$C222,VBDhistory1!$B$8:$B$307,0))+ROW()/10000000,0)</f>
        <v>0</v>
      </c>
      <c r="K222" s="171">
        <f t="array" ref="K222">IFERROR(INDEX(VBDhistory2!$U$8:$U$307,MATCH(VBDgames!$C222,VBDhistory2!$B$8:$B$307,0))+ROW()/10000000,0)</f>
        <v>0</v>
      </c>
      <c r="L222" s="171">
        <f t="array" ref="L222">IFERROR(INDEX(VBDhistory3!$U$8:$U$307,MATCH(VBDgames!$C222,VBDhistory3!$B$8:$B$307,0))+ROW()/10000000,0)</f>
        <v>0</v>
      </c>
      <c r="M222" s="171">
        <f t="array" ref="M222">IFERROR(INDEX(VBDhistory4!$U$8:$U$307,MATCH(VBDgames!$C222,VBDhistory4!$B$8:$B$307,0))+ROW()/10000000,0)</f>
        <v>0</v>
      </c>
      <c r="N222" s="171"/>
      <c r="O222" s="171" t="str">
        <f t="shared" ref="O222:R222" si="670">$D222&amp;"-"&amp;RANK(J222,J$151:J$475,0)</f>
        <v>RB-1</v>
      </c>
      <c r="P222" s="171" t="str">
        <f t="shared" si="670"/>
        <v>RB-1</v>
      </c>
      <c r="Q222" s="171" t="str">
        <f t="shared" si="670"/>
        <v>RB-1</v>
      </c>
      <c r="R222" s="171" t="str">
        <f t="shared" si="670"/>
        <v>RB-1</v>
      </c>
      <c r="T222" s="95" t="str">
        <f t="shared" si="502"/>
        <v>WR-54</v>
      </c>
      <c r="U222" s="3">
        <v>54.0</v>
      </c>
      <c r="V222" s="3" t="s">
        <v>34</v>
      </c>
      <c r="W222" s="95">
        <f t="shared" ref="W222:Y222" si="671">IFERROR(INDEX(E$477:E$876,MATCH($T222,P$477:P$876,0)),0)</f>
        <v>0</v>
      </c>
      <c r="X222" s="3">
        <f t="shared" si="671"/>
        <v>0</v>
      </c>
      <c r="Y222" s="3">
        <f t="shared" si="671"/>
        <v>0</v>
      </c>
      <c r="Z222" s="3"/>
      <c r="AA222" s="3">
        <f t="shared" si="504"/>
        <v>0</v>
      </c>
      <c r="AB222" s="88">
        <f t="shared" si="505"/>
        <v>9</v>
      </c>
      <c r="AC222" s="3"/>
      <c r="AD222" s="95">
        <f t="shared" ref="AD222:AG222" si="672">IFERROR(INDEX(J$477:J$876,MATCH($T222,O$477:O$876,0)),0)</f>
        <v>0</v>
      </c>
      <c r="AE222" s="3">
        <f t="shared" si="672"/>
        <v>0</v>
      </c>
      <c r="AF222" s="3">
        <f t="shared" si="672"/>
        <v>0</v>
      </c>
      <c r="AG222" s="3">
        <f t="shared" si="672"/>
        <v>0</v>
      </c>
      <c r="AH222" s="88">
        <f t="shared" si="507"/>
        <v>0.000222</v>
      </c>
      <c r="AI222" s="3"/>
      <c r="AJ222" s="95" t="str">
        <f t="shared" si="508"/>
        <v>#REF!</v>
      </c>
      <c r="AK222" s="3" t="str">
        <f t="shared" si="509"/>
        <v>#REF!</v>
      </c>
      <c r="AL222" s="3" t="str">
        <f t="shared" si="510"/>
        <v>#REF!</v>
      </c>
      <c r="AM222" s="88" t="str">
        <f t="shared" si="511"/>
        <v>#REF!</v>
      </c>
      <c r="AN222" s="3"/>
      <c r="AO222" s="95" t="str">
        <f t="shared" si="512"/>
        <v>#REF!</v>
      </c>
      <c r="AP222" s="3" t="str">
        <f t="shared" si="513"/>
        <v>#REF!</v>
      </c>
      <c r="AQ222" s="3" t="str">
        <f t="shared" si="514"/>
        <v>#REF!</v>
      </c>
      <c r="AR222" s="88" t="str">
        <f t="shared" si="515"/>
        <v>#REF!</v>
      </c>
      <c r="AS222" s="3"/>
      <c r="AT222" s="95">
        <f t="shared" si="516"/>
        <v>24.33333333</v>
      </c>
      <c r="AU222" s="3">
        <f t="shared" si="202"/>
        <v>25</v>
      </c>
      <c r="AV222" s="3">
        <f t="shared" si="203"/>
        <v>40.33333333</v>
      </c>
      <c r="AW222" s="88">
        <f t="shared" si="39"/>
        <v>53.66666667</v>
      </c>
    </row>
    <row r="223" ht="15.75" customHeight="1">
      <c r="A223" s="24">
        <v>73.0</v>
      </c>
      <c r="B223" s="24" t="s">
        <v>1927</v>
      </c>
      <c r="C223" s="24" t="s">
        <v>1927</v>
      </c>
      <c r="D223" s="132" t="s">
        <v>17</v>
      </c>
      <c r="E223" s="132">
        <v>6.0</v>
      </c>
      <c r="F223" s="132">
        <v>7.0</v>
      </c>
      <c r="G223" s="132">
        <v>15.0</v>
      </c>
      <c r="H223" s="132">
        <v>15.0</v>
      </c>
      <c r="J223" s="171">
        <f t="array" ref="J223">IFERROR(INDEX(VBDhistory1!$U$8:$U$307,MATCH(VBDgames!$C223,VBDhistory1!$B$8:$B$307,0))+ROW()/10000000,0)</f>
        <v>0</v>
      </c>
      <c r="K223" s="171">
        <f t="array" ref="K223">IFERROR(INDEX(VBDhistory2!$U$8:$U$307,MATCH(VBDgames!$C223,VBDhistory2!$B$8:$B$307,0))+ROW()/10000000,0)</f>
        <v>0</v>
      </c>
      <c r="L223" s="171">
        <f t="array" ref="L223">IFERROR(INDEX(VBDhistory3!$U$8:$U$307,MATCH(VBDgames!$C223,VBDhistory3!$B$8:$B$307,0))+ROW()/10000000,0)</f>
        <v>0</v>
      </c>
      <c r="M223" s="171">
        <f t="array" ref="M223">IFERROR(INDEX(VBDhistory4!$U$8:$U$307,MATCH(VBDgames!$C223,VBDhistory4!$B$8:$B$307,0))+ROW()/10000000,0)</f>
        <v>0</v>
      </c>
      <c r="N223" s="171"/>
      <c r="O223" s="171" t="str">
        <f t="shared" ref="O223:R223" si="673">$D223&amp;"-"&amp;RANK(J223,J$151:J$475,0)</f>
        <v>RB-1</v>
      </c>
      <c r="P223" s="171" t="str">
        <f t="shared" si="673"/>
        <v>RB-1</v>
      </c>
      <c r="Q223" s="171" t="str">
        <f t="shared" si="673"/>
        <v>RB-1</v>
      </c>
      <c r="R223" s="171" t="str">
        <f t="shared" si="673"/>
        <v>RB-1</v>
      </c>
      <c r="T223" s="95" t="str">
        <f t="shared" si="502"/>
        <v>WR-55</v>
      </c>
      <c r="U223" s="3">
        <v>55.0</v>
      </c>
      <c r="V223" s="3" t="s">
        <v>34</v>
      </c>
      <c r="W223" s="95">
        <f t="shared" ref="W223:Y223" si="674">IFERROR(INDEX(E$477:E$876,MATCH($T223,P$477:P$876,0)),0)</f>
        <v>0</v>
      </c>
      <c r="X223" s="3">
        <f t="shared" si="674"/>
        <v>0</v>
      </c>
      <c r="Y223" s="3">
        <f t="shared" si="674"/>
        <v>0</v>
      </c>
      <c r="Z223" s="3"/>
      <c r="AA223" s="3">
        <f t="shared" si="504"/>
        <v>0</v>
      </c>
      <c r="AB223" s="88">
        <f t="shared" si="505"/>
        <v>9</v>
      </c>
      <c r="AC223" s="3"/>
      <c r="AD223" s="95">
        <f t="shared" ref="AD223:AG223" si="675">IFERROR(INDEX(J$477:J$876,MATCH($T223,O$477:O$876,0)),0)</f>
        <v>0</v>
      </c>
      <c r="AE223" s="3">
        <f t="shared" si="675"/>
        <v>0</v>
      </c>
      <c r="AF223" s="3">
        <f t="shared" si="675"/>
        <v>0</v>
      </c>
      <c r="AG223" s="3">
        <f t="shared" si="675"/>
        <v>0</v>
      </c>
      <c r="AH223" s="88">
        <f t="shared" si="507"/>
        <v>0.000223</v>
      </c>
      <c r="AI223" s="3"/>
      <c r="AJ223" s="95" t="str">
        <f t="shared" si="508"/>
        <v>#REF!</v>
      </c>
      <c r="AK223" s="3" t="str">
        <f t="shared" si="509"/>
        <v>#REF!</v>
      </c>
      <c r="AL223" s="3" t="str">
        <f t="shared" si="510"/>
        <v>#REF!</v>
      </c>
      <c r="AM223" s="88" t="str">
        <f t="shared" si="511"/>
        <v>#REF!</v>
      </c>
      <c r="AN223" s="3"/>
      <c r="AO223" s="95" t="str">
        <f t="shared" si="512"/>
        <v>#REF!</v>
      </c>
      <c r="AP223" s="3" t="str">
        <f t="shared" si="513"/>
        <v>#REF!</v>
      </c>
      <c r="AQ223" s="3" t="str">
        <f t="shared" si="514"/>
        <v>#REF!</v>
      </c>
      <c r="AR223" s="88" t="str">
        <f t="shared" si="515"/>
        <v>#REF!</v>
      </c>
      <c r="AS223" s="3"/>
      <c r="AT223" s="95">
        <f t="shared" si="516"/>
        <v>24.33333333</v>
      </c>
      <c r="AU223" s="3">
        <f t="shared" si="202"/>
        <v>25</v>
      </c>
      <c r="AV223" s="3">
        <f t="shared" si="203"/>
        <v>40.33333333</v>
      </c>
      <c r="AW223" s="88">
        <f t="shared" si="39"/>
        <v>53.66666667</v>
      </c>
    </row>
    <row r="224" ht="15.75" customHeight="1">
      <c r="A224" s="24">
        <v>74.0</v>
      </c>
      <c r="B224" s="24" t="s">
        <v>1345</v>
      </c>
      <c r="C224" s="24" t="s">
        <v>1345</v>
      </c>
      <c r="D224" s="132" t="s">
        <v>17</v>
      </c>
      <c r="E224" s="132">
        <v>6.0</v>
      </c>
      <c r="F224" s="132">
        <v>6.0</v>
      </c>
      <c r="G224" s="132">
        <v>13.0</v>
      </c>
      <c r="H224" s="132"/>
      <c r="J224" s="171">
        <f t="array" ref="J224">IFERROR(INDEX(VBDhistory1!$U$8:$U$307,MATCH(VBDgames!$C224,VBDhistory1!$B$8:$B$307,0))+ROW()/10000000,0)</f>
        <v>0</v>
      </c>
      <c r="K224" s="171">
        <f t="array" ref="K224">IFERROR(INDEX(VBDhistory2!$U$8:$U$307,MATCH(VBDgames!$C224,VBDhistory2!$B$8:$B$307,0))+ROW()/10000000,0)</f>
        <v>0</v>
      </c>
      <c r="L224" s="171">
        <f t="array" ref="L224">IFERROR(INDEX(VBDhistory3!$U$8:$U$307,MATCH(VBDgames!$C224,VBDhistory3!$B$8:$B$307,0))+ROW()/10000000,0)</f>
        <v>0</v>
      </c>
      <c r="M224" s="171">
        <f t="array" ref="M224">IFERROR(INDEX(VBDhistory4!$U$8:$U$307,MATCH(VBDgames!$C224,VBDhistory4!$B$8:$B$307,0))+ROW()/10000000,0)</f>
        <v>0</v>
      </c>
      <c r="N224" s="171"/>
      <c r="O224" s="171" t="str">
        <f t="shared" ref="O224:R224" si="676">$D224&amp;"-"&amp;RANK(J224,J$151:J$475,0)</f>
        <v>RB-1</v>
      </c>
      <c r="P224" s="171" t="str">
        <f t="shared" si="676"/>
        <v>RB-1</v>
      </c>
      <c r="Q224" s="171" t="str">
        <f t="shared" si="676"/>
        <v>RB-1</v>
      </c>
      <c r="R224" s="171" t="str">
        <f t="shared" si="676"/>
        <v>RB-1</v>
      </c>
      <c r="T224" s="95" t="str">
        <f t="shared" si="502"/>
        <v>WR-56</v>
      </c>
      <c r="U224" s="3">
        <v>56.0</v>
      </c>
      <c r="V224" s="3" t="s">
        <v>34</v>
      </c>
      <c r="W224" s="95">
        <f t="shared" ref="W224:Y224" si="677">IFERROR(INDEX(E$477:E$876,MATCH($T224,P$477:P$876,0)),0)</f>
        <v>0</v>
      </c>
      <c r="X224" s="3">
        <f t="shared" si="677"/>
        <v>0</v>
      </c>
      <c r="Y224" s="3">
        <f t="shared" si="677"/>
        <v>0</v>
      </c>
      <c r="Z224" s="3"/>
      <c r="AA224" s="3">
        <f t="shared" si="504"/>
        <v>0</v>
      </c>
      <c r="AB224" s="88">
        <f t="shared" si="505"/>
        <v>9</v>
      </c>
      <c r="AC224" s="3"/>
      <c r="AD224" s="95">
        <f t="shared" ref="AD224:AG224" si="678">IFERROR(INDEX(J$477:J$876,MATCH($T224,O$477:O$876,0)),0)</f>
        <v>0</v>
      </c>
      <c r="AE224" s="3">
        <f t="shared" si="678"/>
        <v>0</v>
      </c>
      <c r="AF224" s="3">
        <f t="shared" si="678"/>
        <v>0</v>
      </c>
      <c r="AG224" s="3">
        <f t="shared" si="678"/>
        <v>0</v>
      </c>
      <c r="AH224" s="88">
        <f t="shared" si="507"/>
        <v>0.000224</v>
      </c>
      <c r="AI224" s="3"/>
      <c r="AJ224" s="95" t="str">
        <f t="shared" si="508"/>
        <v>#REF!</v>
      </c>
      <c r="AK224" s="3" t="str">
        <f t="shared" si="509"/>
        <v>#REF!</v>
      </c>
      <c r="AL224" s="3" t="str">
        <f t="shared" si="510"/>
        <v>#REF!</v>
      </c>
      <c r="AM224" s="88" t="str">
        <f t="shared" si="511"/>
        <v>#REF!</v>
      </c>
      <c r="AN224" s="3"/>
      <c r="AO224" s="95" t="str">
        <f t="shared" si="512"/>
        <v>#REF!</v>
      </c>
      <c r="AP224" s="3" t="str">
        <f t="shared" si="513"/>
        <v>#REF!</v>
      </c>
      <c r="AQ224" s="3" t="str">
        <f t="shared" si="514"/>
        <v>#REF!</v>
      </c>
      <c r="AR224" s="88" t="str">
        <f t="shared" si="515"/>
        <v>#REF!</v>
      </c>
      <c r="AS224" s="3"/>
      <c r="AT224" s="95">
        <f t="shared" si="516"/>
        <v>24.33333333</v>
      </c>
      <c r="AU224" s="3">
        <f t="shared" si="202"/>
        <v>25</v>
      </c>
      <c r="AV224" s="3">
        <f t="shared" si="203"/>
        <v>40.33333333</v>
      </c>
      <c r="AW224" s="88">
        <f t="shared" si="39"/>
        <v>53.66666667</v>
      </c>
    </row>
    <row r="225" ht="15.75" customHeight="1">
      <c r="A225" s="24">
        <v>75.0</v>
      </c>
      <c r="B225" s="24" t="s">
        <v>278</v>
      </c>
      <c r="C225" s="24" t="s">
        <v>278</v>
      </c>
      <c r="D225" s="132" t="s">
        <v>17</v>
      </c>
      <c r="E225" s="132">
        <v>5.0</v>
      </c>
      <c r="F225" s="132"/>
      <c r="G225" s="132"/>
      <c r="H225" s="132"/>
      <c r="J225" s="171">
        <f t="array" ref="J225">IFERROR(INDEX(VBDhistory1!$U$8:$U$307,MATCH(VBDgames!$C225,VBDhistory1!$B$8:$B$307,0))+ROW()/10000000,0)</f>
        <v>0</v>
      </c>
      <c r="K225" s="171">
        <f t="array" ref="K225">IFERROR(INDEX(VBDhistory2!$U$8:$U$307,MATCH(VBDgames!$C225,VBDhistory2!$B$8:$B$307,0))+ROW()/10000000,0)</f>
        <v>0</v>
      </c>
      <c r="L225" s="171">
        <f t="array" ref="L225">IFERROR(INDEX(VBDhistory3!$U$8:$U$307,MATCH(VBDgames!$C225,VBDhistory3!$B$8:$B$307,0))+ROW()/10000000,0)</f>
        <v>0</v>
      </c>
      <c r="M225" s="171">
        <f t="array" ref="M225">IFERROR(INDEX(VBDhistory4!$U$8:$U$307,MATCH(VBDgames!$C225,VBDhistory4!$B$8:$B$307,0))+ROW()/10000000,0)</f>
        <v>0</v>
      </c>
      <c r="N225" s="171"/>
      <c r="O225" s="171" t="str">
        <f t="shared" ref="O225:R225" si="679">$D225&amp;"-"&amp;RANK(J225,J$151:J$475,0)</f>
        <v>RB-1</v>
      </c>
      <c r="P225" s="171" t="str">
        <f t="shared" si="679"/>
        <v>RB-1</v>
      </c>
      <c r="Q225" s="171" t="str">
        <f t="shared" si="679"/>
        <v>RB-1</v>
      </c>
      <c r="R225" s="171" t="str">
        <f t="shared" si="679"/>
        <v>RB-1</v>
      </c>
      <c r="T225" s="95" t="str">
        <f t="shared" si="502"/>
        <v>WR-57</v>
      </c>
      <c r="U225" s="3">
        <v>57.0</v>
      </c>
      <c r="V225" s="3" t="s">
        <v>34</v>
      </c>
      <c r="W225" s="95">
        <f t="shared" ref="W225:Y225" si="680">IFERROR(INDEX(E$477:E$876,MATCH($T225,P$477:P$876,0)),0)</f>
        <v>0</v>
      </c>
      <c r="X225" s="3">
        <f t="shared" si="680"/>
        <v>0</v>
      </c>
      <c r="Y225" s="3">
        <f t="shared" si="680"/>
        <v>0</v>
      </c>
      <c r="Z225" s="3"/>
      <c r="AA225" s="3">
        <f t="shared" si="504"/>
        <v>0</v>
      </c>
      <c r="AB225" s="88">
        <f t="shared" si="505"/>
        <v>9</v>
      </c>
      <c r="AC225" s="3"/>
      <c r="AD225" s="95">
        <f t="shared" ref="AD225:AG225" si="681">IFERROR(INDEX(J$477:J$876,MATCH($T225,O$477:O$876,0)),0)</f>
        <v>0</v>
      </c>
      <c r="AE225" s="3">
        <f t="shared" si="681"/>
        <v>0</v>
      </c>
      <c r="AF225" s="3">
        <f t="shared" si="681"/>
        <v>0</v>
      </c>
      <c r="AG225" s="3">
        <f t="shared" si="681"/>
        <v>0</v>
      </c>
      <c r="AH225" s="88">
        <f t="shared" si="507"/>
        <v>0.000225</v>
      </c>
      <c r="AI225" s="3"/>
      <c r="AJ225" s="95" t="str">
        <f t="shared" si="508"/>
        <v>#REF!</v>
      </c>
      <c r="AK225" s="3" t="str">
        <f t="shared" si="509"/>
        <v>#REF!</v>
      </c>
      <c r="AL225" s="3" t="str">
        <f t="shared" si="510"/>
        <v>#REF!</v>
      </c>
      <c r="AM225" s="88" t="str">
        <f t="shared" si="511"/>
        <v>#REF!</v>
      </c>
      <c r="AN225" s="3"/>
      <c r="AO225" s="95" t="str">
        <f t="shared" si="512"/>
        <v>#REF!</v>
      </c>
      <c r="AP225" s="3" t="str">
        <f t="shared" si="513"/>
        <v>#REF!</v>
      </c>
      <c r="AQ225" s="3" t="str">
        <f t="shared" si="514"/>
        <v>#REF!</v>
      </c>
      <c r="AR225" s="88" t="str">
        <f t="shared" si="515"/>
        <v>#REF!</v>
      </c>
      <c r="AS225" s="3"/>
      <c r="AT225" s="95">
        <f t="shared" si="516"/>
        <v>24.33333333</v>
      </c>
      <c r="AU225" s="3">
        <f t="shared" si="202"/>
        <v>25</v>
      </c>
      <c r="AV225" s="3">
        <f t="shared" si="203"/>
        <v>40.33333333</v>
      </c>
      <c r="AW225" s="88">
        <f t="shared" si="39"/>
        <v>53.66666667</v>
      </c>
    </row>
    <row r="226" ht="15.75" customHeight="1">
      <c r="A226" s="24">
        <v>76.0</v>
      </c>
      <c r="B226" s="24" t="s">
        <v>275</v>
      </c>
      <c r="C226" s="24" t="s">
        <v>275</v>
      </c>
      <c r="D226" s="132" t="s">
        <v>17</v>
      </c>
      <c r="E226" s="132">
        <v>7.0</v>
      </c>
      <c r="F226" s="132">
        <v>10.0</v>
      </c>
      <c r="G226" s="132"/>
      <c r="H226" s="132"/>
      <c r="J226" s="171">
        <f t="array" ref="J226">IFERROR(INDEX(VBDhistory1!$U$8:$U$307,MATCH(VBDgames!$C226,VBDhistory1!$B$8:$B$307,0))+ROW()/10000000,0)</f>
        <v>0</v>
      </c>
      <c r="K226" s="171">
        <f t="array" ref="K226">IFERROR(INDEX(VBDhistory2!$U$8:$U$307,MATCH(VBDgames!$C226,VBDhistory2!$B$8:$B$307,0))+ROW()/10000000,0)</f>
        <v>0</v>
      </c>
      <c r="L226" s="171">
        <f t="array" ref="L226">IFERROR(INDEX(VBDhistory3!$U$8:$U$307,MATCH(VBDgames!$C226,VBDhistory3!$B$8:$B$307,0))+ROW()/10000000,0)</f>
        <v>0</v>
      </c>
      <c r="M226" s="171">
        <f t="array" ref="M226">IFERROR(INDEX(VBDhistory4!$U$8:$U$307,MATCH(VBDgames!$C226,VBDhistory4!$B$8:$B$307,0))+ROW()/10000000,0)</f>
        <v>0</v>
      </c>
      <c r="N226" s="171"/>
      <c r="O226" s="171" t="str">
        <f t="shared" ref="O226:R226" si="682">$D226&amp;"-"&amp;RANK(J226,J$151:J$475,0)</f>
        <v>RB-1</v>
      </c>
      <c r="P226" s="171" t="str">
        <f t="shared" si="682"/>
        <v>RB-1</v>
      </c>
      <c r="Q226" s="171" t="str">
        <f t="shared" si="682"/>
        <v>RB-1</v>
      </c>
      <c r="R226" s="171" t="str">
        <f t="shared" si="682"/>
        <v>RB-1</v>
      </c>
      <c r="T226" s="95" t="str">
        <f t="shared" si="502"/>
        <v>WR-58</v>
      </c>
      <c r="U226" s="3">
        <v>58.0</v>
      </c>
      <c r="V226" s="3" t="s">
        <v>34</v>
      </c>
      <c r="W226" s="95">
        <f t="shared" ref="W226:Y226" si="683">IFERROR(INDEX(E$477:E$876,MATCH($T226,P$477:P$876,0)),0)</f>
        <v>0</v>
      </c>
      <c r="X226" s="3">
        <f t="shared" si="683"/>
        <v>0</v>
      </c>
      <c r="Y226" s="3">
        <f t="shared" si="683"/>
        <v>0</v>
      </c>
      <c r="Z226" s="3"/>
      <c r="AA226" s="3">
        <f t="shared" si="504"/>
        <v>0</v>
      </c>
      <c r="AB226" s="88">
        <f t="shared" si="505"/>
        <v>9</v>
      </c>
      <c r="AC226" s="3"/>
      <c r="AD226" s="95">
        <f t="shared" ref="AD226:AG226" si="684">IFERROR(INDEX(J$477:J$876,MATCH($T226,O$477:O$876,0)),0)</f>
        <v>0</v>
      </c>
      <c r="AE226" s="3">
        <f t="shared" si="684"/>
        <v>0</v>
      </c>
      <c r="AF226" s="3">
        <f t="shared" si="684"/>
        <v>0</v>
      </c>
      <c r="AG226" s="3">
        <f t="shared" si="684"/>
        <v>0</v>
      </c>
      <c r="AH226" s="88">
        <f t="shared" si="507"/>
        <v>0.000226</v>
      </c>
      <c r="AI226" s="3"/>
      <c r="AJ226" s="95" t="str">
        <f t="shared" si="508"/>
        <v>#REF!</v>
      </c>
      <c r="AK226" s="3" t="str">
        <f t="shared" si="509"/>
        <v>#REF!</v>
      </c>
      <c r="AL226" s="3" t="str">
        <f t="shared" si="510"/>
        <v>#REF!</v>
      </c>
      <c r="AM226" s="88" t="str">
        <f t="shared" si="511"/>
        <v>#REF!</v>
      </c>
      <c r="AN226" s="3"/>
      <c r="AO226" s="95" t="str">
        <f t="shared" si="512"/>
        <v>#REF!</v>
      </c>
      <c r="AP226" s="3" t="str">
        <f t="shared" si="513"/>
        <v>#REF!</v>
      </c>
      <c r="AQ226" s="3" t="str">
        <f t="shared" si="514"/>
        <v>#REF!</v>
      </c>
      <c r="AR226" s="88" t="str">
        <f t="shared" si="515"/>
        <v>#REF!</v>
      </c>
      <c r="AS226" s="3"/>
      <c r="AT226" s="95">
        <f t="shared" si="516"/>
        <v>24.33333333</v>
      </c>
      <c r="AU226" s="3">
        <f t="shared" si="202"/>
        <v>25</v>
      </c>
      <c r="AV226" s="3">
        <f t="shared" si="203"/>
        <v>40.33333333</v>
      </c>
      <c r="AW226" s="88">
        <f t="shared" si="39"/>
        <v>53.66666667</v>
      </c>
    </row>
    <row r="227" ht="15.75" customHeight="1">
      <c r="A227" s="24">
        <v>77.0</v>
      </c>
      <c r="B227" s="24" t="s">
        <v>2189</v>
      </c>
      <c r="C227" s="24" t="s">
        <v>1184</v>
      </c>
      <c r="D227" s="132" t="s">
        <v>17</v>
      </c>
      <c r="E227" s="132">
        <v>4.0</v>
      </c>
      <c r="F227" s="132">
        <v>14.0</v>
      </c>
      <c r="G227" s="132">
        <v>7.0</v>
      </c>
      <c r="H227" s="132"/>
      <c r="J227" s="171">
        <f t="array" ref="J227">IFERROR(INDEX(VBDhistory1!$U$8:$U$307,MATCH(VBDgames!$C227,VBDhistory1!$B$8:$B$307,0))+ROW()/10000000,0)</f>
        <v>0</v>
      </c>
      <c r="K227" s="171">
        <f t="array" ref="K227">IFERROR(INDEX(VBDhistory2!$U$8:$U$307,MATCH(VBDgames!$C227,VBDhistory2!$B$8:$B$307,0))+ROW()/10000000,0)</f>
        <v>0</v>
      </c>
      <c r="L227" s="171">
        <f t="array" ref="L227">IFERROR(INDEX(VBDhistory3!$U$8:$U$307,MATCH(VBDgames!$C227,VBDhistory3!$B$8:$B$307,0))+ROW()/10000000,0)</f>
        <v>0</v>
      </c>
      <c r="M227" s="171">
        <f t="array" ref="M227">IFERROR(INDEX(VBDhistory4!$U$8:$U$307,MATCH(VBDgames!$C227,VBDhistory4!$B$8:$B$307,0))+ROW()/10000000,0)</f>
        <v>0</v>
      </c>
      <c r="N227" s="171"/>
      <c r="O227" s="171" t="str">
        <f t="shared" ref="O227:R227" si="685">$D227&amp;"-"&amp;RANK(J227,J$151:J$475,0)</f>
        <v>RB-1</v>
      </c>
      <c r="P227" s="171" t="str">
        <f t="shared" si="685"/>
        <v>RB-1</v>
      </c>
      <c r="Q227" s="171" t="str">
        <f t="shared" si="685"/>
        <v>RB-1</v>
      </c>
      <c r="R227" s="171" t="str">
        <f t="shared" si="685"/>
        <v>RB-1</v>
      </c>
      <c r="T227" s="95" t="str">
        <f t="shared" si="502"/>
        <v>WR-59</v>
      </c>
      <c r="U227" s="3">
        <v>59.0</v>
      </c>
      <c r="V227" s="3" t="s">
        <v>34</v>
      </c>
      <c r="W227" s="95">
        <f t="shared" ref="W227:Y227" si="686">IFERROR(INDEX(E$477:E$876,MATCH($T227,P$477:P$876,0)),0)</f>
        <v>0</v>
      </c>
      <c r="X227" s="3">
        <f t="shared" si="686"/>
        <v>0</v>
      </c>
      <c r="Y227" s="3">
        <f t="shared" si="686"/>
        <v>0</v>
      </c>
      <c r="Z227" s="3"/>
      <c r="AA227" s="3">
        <f t="shared" si="504"/>
        <v>0</v>
      </c>
      <c r="AB227" s="88">
        <f t="shared" si="505"/>
        <v>9</v>
      </c>
      <c r="AC227" s="3"/>
      <c r="AD227" s="95">
        <f t="shared" ref="AD227:AG227" si="687">IFERROR(INDEX(J$477:J$876,MATCH($T227,O$477:O$876,0)),0)</f>
        <v>0</v>
      </c>
      <c r="AE227" s="3">
        <f t="shared" si="687"/>
        <v>0</v>
      </c>
      <c r="AF227" s="3">
        <f t="shared" si="687"/>
        <v>0</v>
      </c>
      <c r="AG227" s="3">
        <f t="shared" si="687"/>
        <v>0</v>
      </c>
      <c r="AH227" s="88">
        <f t="shared" si="507"/>
        <v>0.000227</v>
      </c>
      <c r="AI227" s="3"/>
      <c r="AJ227" s="95" t="str">
        <f t="shared" si="508"/>
        <v>#REF!</v>
      </c>
      <c r="AK227" s="3" t="str">
        <f t="shared" si="509"/>
        <v>#REF!</v>
      </c>
      <c r="AL227" s="3" t="str">
        <f t="shared" si="510"/>
        <v>#REF!</v>
      </c>
      <c r="AM227" s="88" t="str">
        <f t="shared" si="511"/>
        <v>#REF!</v>
      </c>
      <c r="AN227" s="3"/>
      <c r="AO227" s="95" t="str">
        <f t="shared" si="512"/>
        <v>#REF!</v>
      </c>
      <c r="AP227" s="3" t="str">
        <f t="shared" si="513"/>
        <v>#REF!</v>
      </c>
      <c r="AQ227" s="3" t="str">
        <f t="shared" si="514"/>
        <v>#REF!</v>
      </c>
      <c r="AR227" s="88" t="str">
        <f t="shared" si="515"/>
        <v>#REF!</v>
      </c>
      <c r="AS227" s="3"/>
      <c r="AT227" s="95">
        <f t="shared" si="516"/>
        <v>24.33333333</v>
      </c>
      <c r="AU227" s="3">
        <f t="shared" si="202"/>
        <v>25</v>
      </c>
      <c r="AV227" s="3">
        <f t="shared" si="203"/>
        <v>40.33333333</v>
      </c>
      <c r="AW227" s="88">
        <f t="shared" si="39"/>
        <v>53.66666667</v>
      </c>
    </row>
    <row r="228" ht="15.75" customHeight="1">
      <c r="A228" s="24">
        <v>78.0</v>
      </c>
      <c r="B228" s="24" t="s">
        <v>306</v>
      </c>
      <c r="C228" s="24" t="s">
        <v>306</v>
      </c>
      <c r="D228" s="132" t="s">
        <v>17</v>
      </c>
      <c r="E228" s="132">
        <v>5.0</v>
      </c>
      <c r="F228" s="132">
        <v>13.0</v>
      </c>
      <c r="G228" s="132"/>
      <c r="H228" s="132"/>
      <c r="J228" s="171">
        <f t="array" ref="J228">IFERROR(INDEX(VBDhistory1!$U$8:$U$307,MATCH(VBDgames!$C228,VBDhistory1!$B$8:$B$307,0))+ROW()/10000000,0)</f>
        <v>0</v>
      </c>
      <c r="K228" s="171">
        <f t="array" ref="K228">IFERROR(INDEX(VBDhistory2!$U$8:$U$307,MATCH(VBDgames!$C228,VBDhistory2!$B$8:$B$307,0))+ROW()/10000000,0)</f>
        <v>0</v>
      </c>
      <c r="L228" s="171">
        <f t="array" ref="L228">IFERROR(INDEX(VBDhistory3!$U$8:$U$307,MATCH(VBDgames!$C228,VBDhistory3!$B$8:$B$307,0))+ROW()/10000000,0)</f>
        <v>0</v>
      </c>
      <c r="M228" s="171">
        <f t="array" ref="M228">IFERROR(INDEX(VBDhistory4!$U$8:$U$307,MATCH(VBDgames!$C228,VBDhistory4!$B$8:$B$307,0))+ROW()/10000000,0)</f>
        <v>0</v>
      </c>
      <c r="N228" s="171"/>
      <c r="O228" s="171" t="str">
        <f t="shared" ref="O228:R228" si="688">$D228&amp;"-"&amp;RANK(J228,J$151:J$475,0)</f>
        <v>RB-1</v>
      </c>
      <c r="P228" s="171" t="str">
        <f t="shared" si="688"/>
        <v>RB-1</v>
      </c>
      <c r="Q228" s="171" t="str">
        <f t="shared" si="688"/>
        <v>RB-1</v>
      </c>
      <c r="R228" s="171" t="str">
        <f t="shared" si="688"/>
        <v>RB-1</v>
      </c>
      <c r="T228" s="95" t="str">
        <f t="shared" si="502"/>
        <v>WR-60</v>
      </c>
      <c r="U228" s="3">
        <v>60.0</v>
      </c>
      <c r="V228" s="3" t="s">
        <v>34</v>
      </c>
      <c r="W228" s="95">
        <f t="shared" ref="W228:Y228" si="689">IFERROR(INDEX(E$477:E$876,MATCH($T228,P$477:P$876,0)),0)</f>
        <v>0</v>
      </c>
      <c r="X228" s="3">
        <f t="shared" si="689"/>
        <v>0</v>
      </c>
      <c r="Y228" s="3">
        <f t="shared" si="689"/>
        <v>0</v>
      </c>
      <c r="Z228" s="3"/>
      <c r="AA228" s="3">
        <f t="shared" si="504"/>
        <v>0</v>
      </c>
      <c r="AB228" s="88">
        <f t="shared" si="505"/>
        <v>9</v>
      </c>
      <c r="AC228" s="3"/>
      <c r="AD228" s="95">
        <f t="shared" ref="AD228:AG228" si="690">IFERROR(INDEX(J$477:J$876,MATCH($T228,O$477:O$876,0)),0)</f>
        <v>0</v>
      </c>
      <c r="AE228" s="3">
        <f t="shared" si="690"/>
        <v>0</v>
      </c>
      <c r="AF228" s="3">
        <f t="shared" si="690"/>
        <v>0</v>
      </c>
      <c r="AG228" s="3">
        <f t="shared" si="690"/>
        <v>0</v>
      </c>
      <c r="AH228" s="88">
        <f t="shared" si="507"/>
        <v>0.000228</v>
      </c>
      <c r="AI228" s="3"/>
      <c r="AJ228" s="95" t="str">
        <f t="shared" si="508"/>
        <v>#REF!</v>
      </c>
      <c r="AK228" s="3" t="str">
        <f t="shared" si="509"/>
        <v>#REF!</v>
      </c>
      <c r="AL228" s="3" t="str">
        <f t="shared" si="510"/>
        <v>#REF!</v>
      </c>
      <c r="AM228" s="88" t="str">
        <f t="shared" si="511"/>
        <v>#REF!</v>
      </c>
      <c r="AN228" s="3"/>
      <c r="AO228" s="95" t="str">
        <f t="shared" si="512"/>
        <v>#REF!</v>
      </c>
      <c r="AP228" s="3" t="str">
        <f t="shared" si="513"/>
        <v>#REF!</v>
      </c>
      <c r="AQ228" s="3" t="str">
        <f t="shared" si="514"/>
        <v>#REF!</v>
      </c>
      <c r="AR228" s="88" t="str">
        <f t="shared" si="515"/>
        <v>#REF!</v>
      </c>
      <c r="AS228" s="3"/>
      <c r="AT228" s="95">
        <f t="shared" si="516"/>
        <v>24.33333333</v>
      </c>
      <c r="AU228" s="3">
        <f t="shared" si="202"/>
        <v>25</v>
      </c>
      <c r="AV228" s="3">
        <f t="shared" si="203"/>
        <v>40.33333333</v>
      </c>
      <c r="AW228" s="88">
        <f t="shared" si="39"/>
        <v>53.66666667</v>
      </c>
    </row>
    <row r="229" ht="15.75" customHeight="1">
      <c r="A229" s="24">
        <v>79.0</v>
      </c>
      <c r="B229" s="24" t="s">
        <v>1121</v>
      </c>
      <c r="C229" s="24" t="s">
        <v>1121</v>
      </c>
      <c r="D229" s="132" t="s">
        <v>17</v>
      </c>
      <c r="E229" s="132">
        <v>3.0</v>
      </c>
      <c r="F229" s="132">
        <v>0.0</v>
      </c>
      <c r="G229" s="132">
        <v>13.0</v>
      </c>
      <c r="H229" s="132">
        <v>2.0</v>
      </c>
      <c r="J229" s="171">
        <f t="array" ref="J229">IFERROR(INDEX(VBDhistory1!$U$8:$U$307,MATCH(VBDgames!$C229,VBDhistory1!$B$8:$B$307,0))+ROW()/10000000,0)</f>
        <v>0</v>
      </c>
      <c r="K229" s="171">
        <f t="array" ref="K229">IFERROR(INDEX(VBDhistory2!$U$8:$U$307,MATCH(VBDgames!$C229,VBDhistory2!$B$8:$B$307,0))+ROW()/10000000,0)</f>
        <v>0</v>
      </c>
      <c r="L229" s="171">
        <f t="array" ref="L229">IFERROR(INDEX(VBDhistory3!$U$8:$U$307,MATCH(VBDgames!$C229,VBDhistory3!$B$8:$B$307,0))+ROW()/10000000,0)</f>
        <v>0</v>
      </c>
      <c r="M229" s="171">
        <f t="array" ref="M229">IFERROR(INDEX(VBDhistory4!$U$8:$U$307,MATCH(VBDgames!$C229,VBDhistory4!$B$8:$B$307,0))+ROW()/10000000,0)</f>
        <v>0</v>
      </c>
      <c r="N229" s="171"/>
      <c r="O229" s="171" t="str">
        <f t="shared" ref="O229:R229" si="691">$D229&amp;"-"&amp;RANK(J229,J$151:J$475,0)</f>
        <v>RB-1</v>
      </c>
      <c r="P229" s="171" t="str">
        <f t="shared" si="691"/>
        <v>RB-1</v>
      </c>
      <c r="Q229" s="171" t="str">
        <f t="shared" si="691"/>
        <v>RB-1</v>
      </c>
      <c r="R229" s="171" t="str">
        <f t="shared" si="691"/>
        <v>RB-1</v>
      </c>
      <c r="T229" s="95" t="str">
        <f t="shared" si="502"/>
        <v>WR-61</v>
      </c>
      <c r="U229" s="3">
        <v>61.0</v>
      </c>
      <c r="V229" s="3" t="s">
        <v>34</v>
      </c>
      <c r="W229" s="95">
        <f t="shared" ref="W229:Y229" si="692">IFERROR(INDEX(E$477:E$876,MATCH($T229,P$477:P$876,0)),0)</f>
        <v>0</v>
      </c>
      <c r="X229" s="3">
        <f t="shared" si="692"/>
        <v>0</v>
      </c>
      <c r="Y229" s="3">
        <f t="shared" si="692"/>
        <v>0</v>
      </c>
      <c r="Z229" s="3"/>
      <c r="AA229" s="3">
        <f t="shared" si="504"/>
        <v>0</v>
      </c>
      <c r="AB229" s="88">
        <f t="shared" si="505"/>
        <v>9</v>
      </c>
      <c r="AC229" s="3"/>
      <c r="AD229" s="95">
        <f t="shared" ref="AD229:AG229" si="693">IFERROR(INDEX(J$477:J$876,MATCH($T229,O$477:O$876,0)),0)</f>
        <v>0</v>
      </c>
      <c r="AE229" s="3">
        <f t="shared" si="693"/>
        <v>0</v>
      </c>
      <c r="AF229" s="3">
        <f t="shared" si="693"/>
        <v>0</v>
      </c>
      <c r="AG229" s="3">
        <f t="shared" si="693"/>
        <v>0</v>
      </c>
      <c r="AH229" s="88">
        <f t="shared" si="507"/>
        <v>0.000229</v>
      </c>
      <c r="AI229" s="3"/>
      <c r="AJ229" s="95" t="str">
        <f t="shared" si="508"/>
        <v>#REF!</v>
      </c>
      <c r="AK229" s="3" t="str">
        <f t="shared" si="509"/>
        <v>#REF!</v>
      </c>
      <c r="AL229" s="3" t="str">
        <f t="shared" si="510"/>
        <v>#REF!</v>
      </c>
      <c r="AM229" s="88" t="str">
        <f t="shared" si="511"/>
        <v>#REF!</v>
      </c>
      <c r="AN229" s="3"/>
      <c r="AO229" s="95" t="str">
        <f t="shared" si="512"/>
        <v>#REF!</v>
      </c>
      <c r="AP229" s="3" t="str">
        <f t="shared" si="513"/>
        <v>#REF!</v>
      </c>
      <c r="AQ229" s="3" t="str">
        <f t="shared" si="514"/>
        <v>#REF!</v>
      </c>
      <c r="AR229" s="88" t="str">
        <f t="shared" si="515"/>
        <v>#REF!</v>
      </c>
      <c r="AS229" s="3"/>
      <c r="AT229" s="95">
        <f t="shared" si="516"/>
        <v>24.33333333</v>
      </c>
      <c r="AU229" s="3">
        <f t="shared" si="202"/>
        <v>25</v>
      </c>
      <c r="AV229" s="3">
        <f t="shared" si="203"/>
        <v>40.33333333</v>
      </c>
      <c r="AW229" s="88">
        <f t="shared" si="39"/>
        <v>53.66666667</v>
      </c>
    </row>
    <row r="230" ht="15.75" customHeight="1">
      <c r="A230" s="24">
        <v>80.0</v>
      </c>
      <c r="B230" s="24" t="s">
        <v>1363</v>
      </c>
      <c r="C230" s="24" t="s">
        <v>1363</v>
      </c>
      <c r="D230" s="132" t="s">
        <v>17</v>
      </c>
      <c r="E230" s="132">
        <v>6.0</v>
      </c>
      <c r="F230" s="132">
        <v>6.0</v>
      </c>
      <c r="G230" s="132">
        <v>2.0</v>
      </c>
      <c r="H230" s="132"/>
      <c r="J230" s="171">
        <f t="array" ref="J230">IFERROR(INDEX(VBDhistory1!$U$8:$U$307,MATCH(VBDgames!$C230,VBDhistory1!$B$8:$B$307,0))+ROW()/10000000,0)</f>
        <v>0</v>
      </c>
      <c r="K230" s="171">
        <f t="array" ref="K230">IFERROR(INDEX(VBDhistory2!$U$8:$U$307,MATCH(VBDgames!$C230,VBDhistory2!$B$8:$B$307,0))+ROW()/10000000,0)</f>
        <v>0</v>
      </c>
      <c r="L230" s="171">
        <f t="array" ref="L230">IFERROR(INDEX(VBDhistory3!$U$8:$U$307,MATCH(VBDgames!$C230,VBDhistory3!$B$8:$B$307,0))+ROW()/10000000,0)</f>
        <v>0</v>
      </c>
      <c r="M230" s="171">
        <f t="array" ref="M230">IFERROR(INDEX(VBDhistory4!$U$8:$U$307,MATCH(VBDgames!$C230,VBDhistory4!$B$8:$B$307,0))+ROW()/10000000,0)</f>
        <v>0</v>
      </c>
      <c r="N230" s="171"/>
      <c r="O230" s="171" t="str">
        <f t="shared" ref="O230:R230" si="694">$D230&amp;"-"&amp;RANK(J230,J$151:J$475,0)</f>
        <v>RB-1</v>
      </c>
      <c r="P230" s="171" t="str">
        <f t="shared" si="694"/>
        <v>RB-1</v>
      </c>
      <c r="Q230" s="171" t="str">
        <f t="shared" si="694"/>
        <v>RB-1</v>
      </c>
      <c r="R230" s="171" t="str">
        <f t="shared" si="694"/>
        <v>RB-1</v>
      </c>
      <c r="T230" s="95" t="str">
        <f t="shared" si="502"/>
        <v>WR-62</v>
      </c>
      <c r="U230" s="3">
        <v>62.0</v>
      </c>
      <c r="V230" s="3" t="s">
        <v>34</v>
      </c>
      <c r="W230" s="95">
        <f t="shared" ref="W230:Y230" si="695">IFERROR(INDEX(E$477:E$876,MATCH($T230,P$477:P$876,0)),0)</f>
        <v>0</v>
      </c>
      <c r="X230" s="3">
        <f t="shared" si="695"/>
        <v>0</v>
      </c>
      <c r="Y230" s="3">
        <f t="shared" si="695"/>
        <v>0</v>
      </c>
      <c r="Z230" s="3"/>
      <c r="AA230" s="3">
        <f t="shared" si="504"/>
        <v>0</v>
      </c>
      <c r="AB230" s="88">
        <f t="shared" si="505"/>
        <v>9</v>
      </c>
      <c r="AC230" s="3"/>
      <c r="AD230" s="95">
        <f t="shared" ref="AD230:AG230" si="696">IFERROR(INDEX(J$477:J$876,MATCH($T230,O$477:O$876,0)),0)</f>
        <v>0</v>
      </c>
      <c r="AE230" s="3">
        <f t="shared" si="696"/>
        <v>0</v>
      </c>
      <c r="AF230" s="3">
        <f t="shared" si="696"/>
        <v>0</v>
      </c>
      <c r="AG230" s="3">
        <f t="shared" si="696"/>
        <v>0</v>
      </c>
      <c r="AH230" s="88">
        <f t="shared" si="507"/>
        <v>0.00023</v>
      </c>
      <c r="AI230" s="3"/>
      <c r="AJ230" s="95" t="str">
        <f t="shared" si="508"/>
        <v>#REF!</v>
      </c>
      <c r="AK230" s="3" t="str">
        <f t="shared" si="509"/>
        <v>#REF!</v>
      </c>
      <c r="AL230" s="3" t="str">
        <f t="shared" si="510"/>
        <v>#REF!</v>
      </c>
      <c r="AM230" s="88" t="str">
        <f t="shared" si="511"/>
        <v>#REF!</v>
      </c>
      <c r="AN230" s="3"/>
      <c r="AO230" s="95" t="str">
        <f t="shared" si="512"/>
        <v>#REF!</v>
      </c>
      <c r="AP230" s="3" t="str">
        <f t="shared" si="513"/>
        <v>#REF!</v>
      </c>
      <c r="AQ230" s="3" t="str">
        <f t="shared" si="514"/>
        <v>#REF!</v>
      </c>
      <c r="AR230" s="88" t="str">
        <f t="shared" si="515"/>
        <v>#REF!</v>
      </c>
      <c r="AS230" s="3"/>
      <c r="AT230" s="95">
        <f t="shared" si="516"/>
        <v>24.33333333</v>
      </c>
      <c r="AU230" s="3">
        <f t="shared" si="202"/>
        <v>25</v>
      </c>
      <c r="AV230" s="3">
        <f t="shared" si="203"/>
        <v>40.33333333</v>
      </c>
      <c r="AW230" s="88">
        <f t="shared" si="39"/>
        <v>53.66666667</v>
      </c>
    </row>
    <row r="231" ht="15.75" customHeight="1">
      <c r="A231" s="24">
        <v>81.0</v>
      </c>
      <c r="B231" s="24" t="s">
        <v>2668</v>
      </c>
      <c r="C231" s="24" t="s">
        <v>2668</v>
      </c>
      <c r="D231" s="132" t="s">
        <v>17</v>
      </c>
      <c r="E231" s="132">
        <v>6.0</v>
      </c>
      <c r="F231" s="132">
        <v>11.0</v>
      </c>
      <c r="G231" s="132">
        <v>7.0</v>
      </c>
      <c r="H231" s="132">
        <v>5.0</v>
      </c>
      <c r="J231" s="171">
        <f t="array" ref="J231">IFERROR(INDEX(VBDhistory1!$U$8:$U$307,MATCH(VBDgames!$C231,VBDhistory1!$B$8:$B$307,0))+ROW()/10000000,0)</f>
        <v>0</v>
      </c>
      <c r="K231" s="171">
        <f t="array" ref="K231">IFERROR(INDEX(VBDhistory2!$U$8:$U$307,MATCH(VBDgames!$C231,VBDhistory2!$B$8:$B$307,0))+ROW()/10000000,0)</f>
        <v>0</v>
      </c>
      <c r="L231" s="171">
        <f t="array" ref="L231">IFERROR(INDEX(VBDhistory3!$U$8:$U$307,MATCH(VBDgames!$C231,VBDhistory3!$B$8:$B$307,0))+ROW()/10000000,0)</f>
        <v>0</v>
      </c>
      <c r="M231" s="171">
        <f t="array" ref="M231">IFERROR(INDEX(VBDhistory4!$U$8:$U$307,MATCH(VBDgames!$C231,VBDhistory4!$B$8:$B$307,0))+ROW()/10000000,0)</f>
        <v>0</v>
      </c>
      <c r="N231" s="171"/>
      <c r="O231" s="171" t="str">
        <f t="shared" ref="O231:R231" si="697">$D231&amp;"-"&amp;RANK(J231,J$151:J$475,0)</f>
        <v>RB-1</v>
      </c>
      <c r="P231" s="171" t="str">
        <f t="shared" si="697"/>
        <v>RB-1</v>
      </c>
      <c r="Q231" s="171" t="str">
        <f t="shared" si="697"/>
        <v>RB-1</v>
      </c>
      <c r="R231" s="171" t="str">
        <f t="shared" si="697"/>
        <v>RB-1</v>
      </c>
      <c r="T231" s="95" t="str">
        <f t="shared" si="502"/>
        <v>WR-63</v>
      </c>
      <c r="U231" s="3">
        <v>63.0</v>
      </c>
      <c r="V231" s="3" t="s">
        <v>34</v>
      </c>
      <c r="W231" s="95">
        <f t="shared" ref="W231:Y231" si="698">IFERROR(INDEX(E$477:E$876,MATCH($T231,P$477:P$876,0)),0)</f>
        <v>0</v>
      </c>
      <c r="X231" s="3">
        <f t="shared" si="698"/>
        <v>0</v>
      </c>
      <c r="Y231" s="3">
        <f t="shared" si="698"/>
        <v>0</v>
      </c>
      <c r="Z231" s="3"/>
      <c r="AA231" s="3">
        <f t="shared" si="504"/>
        <v>0</v>
      </c>
      <c r="AB231" s="88">
        <f t="shared" si="505"/>
        <v>9</v>
      </c>
      <c r="AC231" s="3"/>
      <c r="AD231" s="95">
        <f t="shared" ref="AD231:AG231" si="699">IFERROR(INDEX(J$477:J$876,MATCH($T231,O$477:O$876,0)),0)</f>
        <v>0</v>
      </c>
      <c r="AE231" s="3">
        <f t="shared" si="699"/>
        <v>0</v>
      </c>
      <c r="AF231" s="3">
        <f t="shared" si="699"/>
        <v>0</v>
      </c>
      <c r="AG231" s="3">
        <f t="shared" si="699"/>
        <v>0</v>
      </c>
      <c r="AH231" s="88">
        <f t="shared" si="507"/>
        <v>0.000231</v>
      </c>
      <c r="AI231" s="3"/>
      <c r="AJ231" s="95" t="str">
        <f t="shared" si="508"/>
        <v>#REF!</v>
      </c>
      <c r="AK231" s="3" t="str">
        <f t="shared" si="509"/>
        <v>#REF!</v>
      </c>
      <c r="AL231" s="3" t="str">
        <f t="shared" si="510"/>
        <v>#REF!</v>
      </c>
      <c r="AM231" s="88" t="str">
        <f t="shared" si="511"/>
        <v>#REF!</v>
      </c>
      <c r="AN231" s="3"/>
      <c r="AO231" s="95" t="str">
        <f t="shared" si="512"/>
        <v>#REF!</v>
      </c>
      <c r="AP231" s="3" t="str">
        <f t="shared" si="513"/>
        <v>#REF!</v>
      </c>
      <c r="AQ231" s="3" t="str">
        <f t="shared" si="514"/>
        <v>#REF!</v>
      </c>
      <c r="AR231" s="88" t="str">
        <f t="shared" si="515"/>
        <v>#REF!</v>
      </c>
      <c r="AS231" s="3"/>
      <c r="AT231" s="95">
        <f t="shared" si="516"/>
        <v>24.33333333</v>
      </c>
      <c r="AU231" s="3">
        <f t="shared" si="202"/>
        <v>25</v>
      </c>
      <c r="AV231" s="3">
        <f t="shared" si="203"/>
        <v>40.33333333</v>
      </c>
      <c r="AW231" s="88">
        <f t="shared" si="39"/>
        <v>53.66666667</v>
      </c>
    </row>
    <row r="232" ht="15.75" customHeight="1">
      <c r="A232" s="24">
        <v>82.0</v>
      </c>
      <c r="B232" s="24" t="s">
        <v>433</v>
      </c>
      <c r="C232" s="24" t="s">
        <v>433</v>
      </c>
      <c r="D232" s="132" t="s">
        <v>17</v>
      </c>
      <c r="E232" s="132">
        <v>4.0</v>
      </c>
      <c r="F232" s="132">
        <v>2.0</v>
      </c>
      <c r="G232" s="132"/>
      <c r="H232" s="132"/>
      <c r="J232" s="171">
        <f t="array" ref="J232">IFERROR(INDEX(VBDhistory1!$U$8:$U$307,MATCH(VBDgames!$C232,VBDhistory1!$B$8:$B$307,0))+ROW()/10000000,0)</f>
        <v>0</v>
      </c>
      <c r="K232" s="171">
        <f t="array" ref="K232">IFERROR(INDEX(VBDhistory2!$U$8:$U$307,MATCH(VBDgames!$C232,VBDhistory2!$B$8:$B$307,0))+ROW()/10000000,0)</f>
        <v>0</v>
      </c>
      <c r="L232" s="171">
        <f t="array" ref="L232">IFERROR(INDEX(VBDhistory3!$U$8:$U$307,MATCH(VBDgames!$C232,VBDhistory3!$B$8:$B$307,0))+ROW()/10000000,0)</f>
        <v>0</v>
      </c>
      <c r="M232" s="171">
        <f t="array" ref="M232">IFERROR(INDEX(VBDhistory4!$U$8:$U$307,MATCH(VBDgames!$C232,VBDhistory4!$B$8:$B$307,0))+ROW()/10000000,0)</f>
        <v>0</v>
      </c>
      <c r="N232" s="171"/>
      <c r="O232" s="171" t="str">
        <f t="shared" ref="O232:R232" si="700">$D232&amp;"-"&amp;RANK(J232,J$151:J$475,0)</f>
        <v>RB-1</v>
      </c>
      <c r="P232" s="171" t="str">
        <f t="shared" si="700"/>
        <v>RB-1</v>
      </c>
      <c r="Q232" s="171" t="str">
        <f t="shared" si="700"/>
        <v>RB-1</v>
      </c>
      <c r="R232" s="171" t="str">
        <f t="shared" si="700"/>
        <v>RB-1</v>
      </c>
      <c r="T232" s="95" t="str">
        <f t="shared" si="502"/>
        <v>WR-64</v>
      </c>
      <c r="U232" s="3">
        <v>64.0</v>
      </c>
      <c r="V232" s="3" t="s">
        <v>34</v>
      </c>
      <c r="W232" s="95">
        <f t="shared" ref="W232:Y232" si="701">IFERROR(INDEX(E$477:E$876,MATCH($T232,P$477:P$876,0)),0)</f>
        <v>0</v>
      </c>
      <c r="X232" s="3">
        <f t="shared" si="701"/>
        <v>0</v>
      </c>
      <c r="Y232" s="3">
        <f t="shared" si="701"/>
        <v>0</v>
      </c>
      <c r="Z232" s="3"/>
      <c r="AA232" s="3">
        <f t="shared" si="504"/>
        <v>0</v>
      </c>
      <c r="AB232" s="88">
        <f t="shared" si="505"/>
        <v>9</v>
      </c>
      <c r="AC232" s="3"/>
      <c r="AD232" s="95">
        <f t="shared" ref="AD232:AG232" si="702">IFERROR(INDEX(J$477:J$876,MATCH($T232,O$477:O$876,0)),0)</f>
        <v>0</v>
      </c>
      <c r="AE232" s="3">
        <f t="shared" si="702"/>
        <v>0</v>
      </c>
      <c r="AF232" s="3">
        <f t="shared" si="702"/>
        <v>0</v>
      </c>
      <c r="AG232" s="3">
        <f t="shared" si="702"/>
        <v>0</v>
      </c>
      <c r="AH232" s="88">
        <f t="shared" si="507"/>
        <v>0.000232</v>
      </c>
      <c r="AI232" s="3"/>
      <c r="AJ232" s="95" t="str">
        <f t="shared" si="508"/>
        <v>#REF!</v>
      </c>
      <c r="AK232" s="3" t="str">
        <f t="shared" si="509"/>
        <v>#REF!</v>
      </c>
      <c r="AL232" s="3" t="str">
        <f t="shared" si="510"/>
        <v>#REF!</v>
      </c>
      <c r="AM232" s="88" t="str">
        <f t="shared" si="511"/>
        <v>#REF!</v>
      </c>
      <c r="AN232" s="3"/>
      <c r="AO232" s="95" t="str">
        <f t="shared" si="512"/>
        <v>#REF!</v>
      </c>
      <c r="AP232" s="3" t="str">
        <f t="shared" si="513"/>
        <v>#REF!</v>
      </c>
      <c r="AQ232" s="3" t="str">
        <f t="shared" si="514"/>
        <v>#REF!</v>
      </c>
      <c r="AR232" s="88" t="str">
        <f t="shared" si="515"/>
        <v>#REF!</v>
      </c>
      <c r="AS232" s="3"/>
      <c r="AT232" s="95">
        <f t="shared" si="516"/>
        <v>24.33333333</v>
      </c>
      <c r="AU232" s="3">
        <f t="shared" si="202"/>
        <v>25</v>
      </c>
      <c r="AV232" s="3">
        <f t="shared" si="203"/>
        <v>40.33333333</v>
      </c>
      <c r="AW232" s="88">
        <f t="shared" si="39"/>
        <v>53.66666667</v>
      </c>
    </row>
    <row r="233" ht="15.75" customHeight="1">
      <c r="A233" s="24">
        <v>83.0</v>
      </c>
      <c r="B233" s="24" t="s">
        <v>1158</v>
      </c>
      <c r="C233" s="24" t="s">
        <v>1158</v>
      </c>
      <c r="D233" s="132" t="s">
        <v>17</v>
      </c>
      <c r="E233" s="132">
        <v>3.0</v>
      </c>
      <c r="F233" s="132">
        <v>6.0</v>
      </c>
      <c r="G233" s="132">
        <v>3.0</v>
      </c>
      <c r="H233" s="132"/>
      <c r="J233" s="171">
        <f t="array" ref="J233">IFERROR(INDEX(VBDhistory1!$U$8:$U$307,MATCH(VBDgames!$C233,VBDhistory1!$B$8:$B$307,0))+ROW()/10000000,0)</f>
        <v>0</v>
      </c>
      <c r="K233" s="171">
        <f t="array" ref="K233">IFERROR(INDEX(VBDhistory2!$U$8:$U$307,MATCH(VBDgames!$C233,VBDhistory2!$B$8:$B$307,0))+ROW()/10000000,0)</f>
        <v>0</v>
      </c>
      <c r="L233" s="171">
        <f t="array" ref="L233">IFERROR(INDEX(VBDhistory3!$U$8:$U$307,MATCH(VBDgames!$C233,VBDhistory3!$B$8:$B$307,0))+ROW()/10000000,0)</f>
        <v>0</v>
      </c>
      <c r="M233" s="171">
        <f t="array" ref="M233">IFERROR(INDEX(VBDhistory4!$U$8:$U$307,MATCH(VBDgames!$C233,VBDhistory4!$B$8:$B$307,0))+ROW()/10000000,0)</f>
        <v>0</v>
      </c>
      <c r="N233" s="171"/>
      <c r="O233" s="171" t="str">
        <f t="shared" ref="O233:R233" si="703">$D233&amp;"-"&amp;RANK(J233,J$151:J$475,0)</f>
        <v>RB-1</v>
      </c>
      <c r="P233" s="171" t="str">
        <f t="shared" si="703"/>
        <v>RB-1</v>
      </c>
      <c r="Q233" s="171" t="str">
        <f t="shared" si="703"/>
        <v>RB-1</v>
      </c>
      <c r="R233" s="171" t="str">
        <f t="shared" si="703"/>
        <v>RB-1</v>
      </c>
      <c r="T233" s="95" t="str">
        <f t="shared" si="502"/>
        <v>WR-65</v>
      </c>
      <c r="U233" s="3">
        <v>65.0</v>
      </c>
      <c r="V233" s="3" t="s">
        <v>34</v>
      </c>
      <c r="W233" s="95">
        <f t="shared" ref="W233:Y233" si="704">IFERROR(INDEX(E$477:E$876,MATCH($T233,P$477:P$876,0)),0)</f>
        <v>0</v>
      </c>
      <c r="X233" s="3">
        <f t="shared" si="704"/>
        <v>0</v>
      </c>
      <c r="Y233" s="3">
        <f t="shared" si="704"/>
        <v>0</v>
      </c>
      <c r="Z233" s="3"/>
      <c r="AA233" s="3">
        <f t="shared" si="504"/>
        <v>0</v>
      </c>
      <c r="AB233" s="88">
        <f t="shared" si="505"/>
        <v>9</v>
      </c>
      <c r="AC233" s="3"/>
      <c r="AD233" s="95">
        <f t="shared" ref="AD233:AG233" si="705">IFERROR(INDEX(J$477:J$876,MATCH($T233,O$477:O$876,0)),0)</f>
        <v>0</v>
      </c>
      <c r="AE233" s="3">
        <f t="shared" si="705"/>
        <v>0</v>
      </c>
      <c r="AF233" s="3">
        <f t="shared" si="705"/>
        <v>0</v>
      </c>
      <c r="AG233" s="3">
        <f t="shared" si="705"/>
        <v>0</v>
      </c>
      <c r="AH233" s="88">
        <f t="shared" si="507"/>
        <v>0.000233</v>
      </c>
      <c r="AI233" s="3"/>
      <c r="AJ233" s="95" t="str">
        <f t="shared" si="508"/>
        <v>#REF!</v>
      </c>
      <c r="AK233" s="3" t="str">
        <f t="shared" si="509"/>
        <v>#REF!</v>
      </c>
      <c r="AL233" s="3" t="str">
        <f t="shared" si="510"/>
        <v>#REF!</v>
      </c>
      <c r="AM233" s="88" t="str">
        <f t="shared" si="511"/>
        <v>#REF!</v>
      </c>
      <c r="AN233" s="3"/>
      <c r="AO233" s="95" t="str">
        <f t="shared" si="512"/>
        <v>#REF!</v>
      </c>
      <c r="AP233" s="3" t="str">
        <f t="shared" si="513"/>
        <v>#REF!</v>
      </c>
      <c r="AQ233" s="3" t="str">
        <f t="shared" si="514"/>
        <v>#REF!</v>
      </c>
      <c r="AR233" s="88" t="str">
        <f t="shared" si="515"/>
        <v>#REF!</v>
      </c>
      <c r="AS233" s="3"/>
      <c r="AT233" s="95">
        <f t="shared" si="516"/>
        <v>24.33333333</v>
      </c>
      <c r="AU233" s="3">
        <f t="shared" si="202"/>
        <v>25</v>
      </c>
      <c r="AV233" s="3">
        <f t="shared" si="203"/>
        <v>40.33333333</v>
      </c>
      <c r="AW233" s="88">
        <f t="shared" si="39"/>
        <v>53.66666667</v>
      </c>
    </row>
    <row r="234" ht="15.75" customHeight="1">
      <c r="A234" s="24">
        <v>84.0</v>
      </c>
      <c r="B234" s="24" t="s">
        <v>1454</v>
      </c>
      <c r="C234" s="24" t="s">
        <v>1454</v>
      </c>
      <c r="D234" s="132" t="s">
        <v>17</v>
      </c>
      <c r="E234" s="132">
        <v>5.0</v>
      </c>
      <c r="F234" s="132"/>
      <c r="G234" s="132"/>
      <c r="H234" s="132"/>
      <c r="J234" s="171">
        <f t="array" ref="J234">IFERROR(INDEX(VBDhistory1!$U$8:$U$307,MATCH(VBDgames!$C234,VBDhistory1!$B$8:$B$307,0))+ROW()/10000000,0)</f>
        <v>0</v>
      </c>
      <c r="K234" s="171">
        <f t="array" ref="K234">IFERROR(INDEX(VBDhistory2!$U$8:$U$307,MATCH(VBDgames!$C234,VBDhistory2!$B$8:$B$307,0))+ROW()/10000000,0)</f>
        <v>0</v>
      </c>
      <c r="L234" s="171">
        <f t="array" ref="L234">IFERROR(INDEX(VBDhistory3!$U$8:$U$307,MATCH(VBDgames!$C234,VBDhistory3!$B$8:$B$307,0))+ROW()/10000000,0)</f>
        <v>0</v>
      </c>
      <c r="M234" s="171">
        <f t="array" ref="M234">IFERROR(INDEX(VBDhistory4!$U$8:$U$307,MATCH(VBDgames!$C234,VBDhistory4!$B$8:$B$307,0))+ROW()/10000000,0)</f>
        <v>0</v>
      </c>
      <c r="N234" s="171"/>
      <c r="O234" s="171" t="str">
        <f t="shared" ref="O234:R234" si="706">$D234&amp;"-"&amp;RANK(J234,J$151:J$475,0)</f>
        <v>RB-1</v>
      </c>
      <c r="P234" s="171" t="str">
        <f t="shared" si="706"/>
        <v>RB-1</v>
      </c>
      <c r="Q234" s="171" t="str">
        <f t="shared" si="706"/>
        <v>RB-1</v>
      </c>
      <c r="R234" s="171" t="str">
        <f t="shared" si="706"/>
        <v>RB-1</v>
      </c>
      <c r="T234" s="95" t="str">
        <f t="shared" si="502"/>
        <v>WR-66</v>
      </c>
      <c r="U234" s="3">
        <v>66.0</v>
      </c>
      <c r="V234" s="3" t="s">
        <v>34</v>
      </c>
      <c r="W234" s="95">
        <f t="shared" ref="W234:Y234" si="707">IFERROR(INDEX(E$477:E$876,MATCH($T234,P$477:P$876,0)),0)</f>
        <v>0</v>
      </c>
      <c r="X234" s="3">
        <f t="shared" si="707"/>
        <v>0</v>
      </c>
      <c r="Y234" s="3">
        <f t="shared" si="707"/>
        <v>0</v>
      </c>
      <c r="Z234" s="3"/>
      <c r="AA234" s="3">
        <f t="shared" si="504"/>
        <v>0</v>
      </c>
      <c r="AB234" s="88">
        <f t="shared" si="505"/>
        <v>9</v>
      </c>
      <c r="AC234" s="3"/>
      <c r="AD234" s="95">
        <f t="shared" ref="AD234:AG234" si="708">IFERROR(INDEX(J$477:J$876,MATCH($T234,O$477:O$876,0)),0)</f>
        <v>0</v>
      </c>
      <c r="AE234" s="3">
        <f t="shared" si="708"/>
        <v>0</v>
      </c>
      <c r="AF234" s="3">
        <f t="shared" si="708"/>
        <v>0</v>
      </c>
      <c r="AG234" s="3">
        <f t="shared" si="708"/>
        <v>0</v>
      </c>
      <c r="AH234" s="88">
        <f t="shared" si="507"/>
        <v>0.000234</v>
      </c>
      <c r="AI234" s="3"/>
      <c r="AJ234" s="95" t="str">
        <f t="shared" si="508"/>
        <v>#REF!</v>
      </c>
      <c r="AK234" s="3" t="str">
        <f t="shared" si="509"/>
        <v>#REF!</v>
      </c>
      <c r="AL234" s="3" t="str">
        <f t="shared" si="510"/>
        <v>#REF!</v>
      </c>
      <c r="AM234" s="88" t="str">
        <f t="shared" si="511"/>
        <v>#REF!</v>
      </c>
      <c r="AN234" s="3"/>
      <c r="AO234" s="95" t="str">
        <f t="shared" si="512"/>
        <v>#REF!</v>
      </c>
      <c r="AP234" s="3" t="str">
        <f t="shared" si="513"/>
        <v>#REF!</v>
      </c>
      <c r="AQ234" s="3" t="str">
        <f t="shared" si="514"/>
        <v>#REF!</v>
      </c>
      <c r="AR234" s="88" t="str">
        <f t="shared" si="515"/>
        <v>#REF!</v>
      </c>
      <c r="AS234" s="3"/>
      <c r="AT234" s="95">
        <f t="shared" si="516"/>
        <v>24.33333333</v>
      </c>
      <c r="AU234" s="3">
        <f t="shared" si="202"/>
        <v>25</v>
      </c>
      <c r="AV234" s="3">
        <f t="shared" si="203"/>
        <v>40.33333333</v>
      </c>
      <c r="AW234" s="88">
        <f t="shared" si="39"/>
        <v>53.66666667</v>
      </c>
    </row>
    <row r="235" ht="15.75" customHeight="1">
      <c r="A235" s="24">
        <v>85.0</v>
      </c>
      <c r="B235" s="24" t="s">
        <v>2386</v>
      </c>
      <c r="C235" s="24" t="s">
        <v>2386</v>
      </c>
      <c r="D235" s="132" t="s">
        <v>17</v>
      </c>
      <c r="E235" s="132">
        <v>4.0</v>
      </c>
      <c r="F235" s="132">
        <v>1.0</v>
      </c>
      <c r="G235" s="132">
        <v>4.0</v>
      </c>
      <c r="H235" s="132"/>
      <c r="J235" s="171">
        <f t="array" ref="J235">IFERROR(INDEX(VBDhistory1!$U$8:$U$307,MATCH(VBDgames!$C235,VBDhistory1!$B$8:$B$307,0))+ROW()/10000000,0)</f>
        <v>0</v>
      </c>
      <c r="K235" s="171">
        <f t="array" ref="K235">IFERROR(INDEX(VBDhistory2!$U$8:$U$307,MATCH(VBDgames!$C235,VBDhistory2!$B$8:$B$307,0))+ROW()/10000000,0)</f>
        <v>0</v>
      </c>
      <c r="L235" s="171">
        <f t="array" ref="L235">IFERROR(INDEX(VBDhistory3!$U$8:$U$307,MATCH(VBDgames!$C235,VBDhistory3!$B$8:$B$307,0))+ROW()/10000000,0)</f>
        <v>0</v>
      </c>
      <c r="M235" s="171">
        <f t="array" ref="M235">IFERROR(INDEX(VBDhistory4!$U$8:$U$307,MATCH(VBDgames!$C235,VBDhistory4!$B$8:$B$307,0))+ROW()/10000000,0)</f>
        <v>0</v>
      </c>
      <c r="N235" s="171"/>
      <c r="O235" s="171" t="str">
        <f t="shared" ref="O235:R235" si="709">$D235&amp;"-"&amp;RANK(J235,J$151:J$475,0)</f>
        <v>RB-1</v>
      </c>
      <c r="P235" s="171" t="str">
        <f t="shared" si="709"/>
        <v>RB-1</v>
      </c>
      <c r="Q235" s="171" t="str">
        <f t="shared" si="709"/>
        <v>RB-1</v>
      </c>
      <c r="R235" s="171" t="str">
        <f t="shared" si="709"/>
        <v>RB-1</v>
      </c>
      <c r="T235" s="95" t="str">
        <f t="shared" si="502"/>
        <v>WR-67</v>
      </c>
      <c r="U235" s="3">
        <v>67.0</v>
      </c>
      <c r="V235" s="3" t="s">
        <v>34</v>
      </c>
      <c r="W235" s="95">
        <f t="shared" ref="W235:Y235" si="710">IFERROR(INDEX(E$477:E$876,MATCH($T235,P$477:P$876,0)),0)</f>
        <v>0</v>
      </c>
      <c r="X235" s="3">
        <f t="shared" si="710"/>
        <v>0</v>
      </c>
      <c r="Y235" s="3">
        <f t="shared" si="710"/>
        <v>0</v>
      </c>
      <c r="Z235" s="3"/>
      <c r="AA235" s="3">
        <f t="shared" si="504"/>
        <v>0</v>
      </c>
      <c r="AB235" s="88">
        <f t="shared" si="505"/>
        <v>9</v>
      </c>
      <c r="AC235" s="3"/>
      <c r="AD235" s="95">
        <f t="shared" ref="AD235:AG235" si="711">IFERROR(INDEX(J$477:J$876,MATCH($T235,O$477:O$876,0)),0)</f>
        <v>0</v>
      </c>
      <c r="AE235" s="3">
        <f t="shared" si="711"/>
        <v>0</v>
      </c>
      <c r="AF235" s="3">
        <f t="shared" si="711"/>
        <v>0</v>
      </c>
      <c r="AG235" s="3">
        <f t="shared" si="711"/>
        <v>0</v>
      </c>
      <c r="AH235" s="88">
        <f t="shared" si="507"/>
        <v>0.000235</v>
      </c>
      <c r="AI235" s="3"/>
      <c r="AJ235" s="95" t="str">
        <f t="shared" si="508"/>
        <v>#REF!</v>
      </c>
      <c r="AK235" s="3" t="str">
        <f t="shared" si="509"/>
        <v>#REF!</v>
      </c>
      <c r="AL235" s="3" t="str">
        <f t="shared" si="510"/>
        <v>#REF!</v>
      </c>
      <c r="AM235" s="88" t="str">
        <f t="shared" si="511"/>
        <v>#REF!</v>
      </c>
      <c r="AN235" s="3"/>
      <c r="AO235" s="95" t="str">
        <f t="shared" si="512"/>
        <v>#REF!</v>
      </c>
      <c r="AP235" s="3" t="str">
        <f t="shared" si="513"/>
        <v>#REF!</v>
      </c>
      <c r="AQ235" s="3" t="str">
        <f t="shared" si="514"/>
        <v>#REF!</v>
      </c>
      <c r="AR235" s="88" t="str">
        <f t="shared" si="515"/>
        <v>#REF!</v>
      </c>
      <c r="AS235" s="3"/>
      <c r="AT235" s="95">
        <f t="shared" si="516"/>
        <v>24.33333333</v>
      </c>
      <c r="AU235" s="3">
        <f t="shared" si="202"/>
        <v>25</v>
      </c>
      <c r="AV235" s="3">
        <f t="shared" si="203"/>
        <v>40.33333333</v>
      </c>
      <c r="AW235" s="88">
        <f t="shared" si="39"/>
        <v>53.66666667</v>
      </c>
    </row>
    <row r="236" ht="15.75" customHeight="1">
      <c r="A236" s="24">
        <v>86.0</v>
      </c>
      <c r="B236" s="24" t="s">
        <v>1133</v>
      </c>
      <c r="C236" s="24" t="s">
        <v>1133</v>
      </c>
      <c r="D236" s="132" t="s">
        <v>17</v>
      </c>
      <c r="E236" s="132">
        <v>4.0</v>
      </c>
      <c r="F236" s="132"/>
      <c r="G236" s="132"/>
      <c r="H236" s="132"/>
      <c r="J236" s="171">
        <f t="array" ref="J236">IFERROR(INDEX(VBDhistory1!$U$8:$U$307,MATCH(VBDgames!$C236,VBDhistory1!$B$8:$B$307,0))+ROW()/10000000,0)</f>
        <v>0</v>
      </c>
      <c r="K236" s="171">
        <f t="array" ref="K236">IFERROR(INDEX(VBDhistory2!$U$8:$U$307,MATCH(VBDgames!$C236,VBDhistory2!$B$8:$B$307,0))+ROW()/10000000,0)</f>
        <v>0</v>
      </c>
      <c r="L236" s="171">
        <f t="array" ref="L236">IFERROR(INDEX(VBDhistory3!$U$8:$U$307,MATCH(VBDgames!$C236,VBDhistory3!$B$8:$B$307,0))+ROW()/10000000,0)</f>
        <v>0</v>
      </c>
      <c r="M236" s="171">
        <f t="array" ref="M236">IFERROR(INDEX(VBDhistory4!$U$8:$U$307,MATCH(VBDgames!$C236,VBDhistory4!$B$8:$B$307,0))+ROW()/10000000,0)</f>
        <v>0</v>
      </c>
      <c r="N236" s="171"/>
      <c r="O236" s="171" t="str">
        <f t="shared" ref="O236:R236" si="712">$D236&amp;"-"&amp;RANK(J236,J$151:J$475,0)</f>
        <v>RB-1</v>
      </c>
      <c r="P236" s="171" t="str">
        <f t="shared" si="712"/>
        <v>RB-1</v>
      </c>
      <c r="Q236" s="171" t="str">
        <f t="shared" si="712"/>
        <v>RB-1</v>
      </c>
      <c r="R236" s="171" t="str">
        <f t="shared" si="712"/>
        <v>RB-1</v>
      </c>
      <c r="T236" s="95" t="str">
        <f t="shared" si="502"/>
        <v>WR-68</v>
      </c>
      <c r="U236" s="3">
        <v>68.0</v>
      </c>
      <c r="V236" s="3" t="s">
        <v>34</v>
      </c>
      <c r="W236" s="95">
        <f t="shared" ref="W236:Y236" si="713">IFERROR(INDEX(E$477:E$876,MATCH($T236,P$477:P$876,0)),0)</f>
        <v>0</v>
      </c>
      <c r="X236" s="3">
        <f t="shared" si="713"/>
        <v>0</v>
      </c>
      <c r="Y236" s="3">
        <f t="shared" si="713"/>
        <v>0</v>
      </c>
      <c r="Z236" s="3"/>
      <c r="AA236" s="3">
        <f t="shared" si="504"/>
        <v>0</v>
      </c>
      <c r="AB236" s="88">
        <f t="shared" si="505"/>
        <v>9</v>
      </c>
      <c r="AC236" s="3"/>
      <c r="AD236" s="95">
        <f t="shared" ref="AD236:AG236" si="714">IFERROR(INDEX(J$477:J$876,MATCH($T236,O$477:O$876,0)),0)</f>
        <v>0</v>
      </c>
      <c r="AE236" s="3">
        <f t="shared" si="714"/>
        <v>0</v>
      </c>
      <c r="AF236" s="3">
        <f t="shared" si="714"/>
        <v>0</v>
      </c>
      <c r="AG236" s="3">
        <f t="shared" si="714"/>
        <v>0</v>
      </c>
      <c r="AH236" s="88">
        <f t="shared" si="507"/>
        <v>0.000236</v>
      </c>
      <c r="AI236" s="3"/>
      <c r="AJ236" s="95" t="str">
        <f t="shared" si="508"/>
        <v>#REF!</v>
      </c>
      <c r="AK236" s="3" t="str">
        <f t="shared" si="509"/>
        <v>#REF!</v>
      </c>
      <c r="AL236" s="3" t="str">
        <f t="shared" si="510"/>
        <v>#REF!</v>
      </c>
      <c r="AM236" s="88" t="str">
        <f t="shared" si="511"/>
        <v>#REF!</v>
      </c>
      <c r="AN236" s="3"/>
      <c r="AO236" s="95" t="str">
        <f t="shared" si="512"/>
        <v>#REF!</v>
      </c>
      <c r="AP236" s="3" t="str">
        <f t="shared" si="513"/>
        <v>#REF!</v>
      </c>
      <c r="AQ236" s="3" t="str">
        <f t="shared" si="514"/>
        <v>#REF!</v>
      </c>
      <c r="AR236" s="88" t="str">
        <f t="shared" si="515"/>
        <v>#REF!</v>
      </c>
      <c r="AS236" s="3"/>
      <c r="AT236" s="95">
        <f t="shared" si="516"/>
        <v>24.33333333</v>
      </c>
      <c r="AU236" s="3">
        <f t="shared" si="202"/>
        <v>25</v>
      </c>
      <c r="AV236" s="3">
        <f t="shared" si="203"/>
        <v>40.33333333</v>
      </c>
      <c r="AW236" s="88">
        <f t="shared" si="39"/>
        <v>53.66666667</v>
      </c>
    </row>
    <row r="237" ht="15.75" customHeight="1">
      <c r="A237" s="24">
        <v>87.0</v>
      </c>
      <c r="B237" s="24" t="s">
        <v>2247</v>
      </c>
      <c r="C237" s="24" t="s">
        <v>2247</v>
      </c>
      <c r="D237" s="132" t="s">
        <v>17</v>
      </c>
      <c r="E237" s="132">
        <v>3.0</v>
      </c>
      <c r="F237" s="132">
        <v>5.0</v>
      </c>
      <c r="G237" s="132">
        <v>2.0</v>
      </c>
      <c r="H237" s="132">
        <v>14.0</v>
      </c>
      <c r="J237" s="171">
        <f t="array" ref="J237">IFERROR(INDEX(VBDhistory1!$U$8:$U$307,MATCH(VBDgames!$C237,VBDhistory1!$B$8:$B$307,0))+ROW()/10000000,0)</f>
        <v>0</v>
      </c>
      <c r="K237" s="171">
        <f t="array" ref="K237">IFERROR(INDEX(VBDhistory2!$U$8:$U$307,MATCH(VBDgames!$C237,VBDhistory2!$B$8:$B$307,0))+ROW()/10000000,0)</f>
        <v>0</v>
      </c>
      <c r="L237" s="171">
        <f t="array" ref="L237">IFERROR(INDEX(VBDhistory3!$U$8:$U$307,MATCH(VBDgames!$C237,VBDhistory3!$B$8:$B$307,0))+ROW()/10000000,0)</f>
        <v>0</v>
      </c>
      <c r="M237" s="171">
        <f t="array" ref="M237">IFERROR(INDEX(VBDhistory4!$U$8:$U$307,MATCH(VBDgames!$C237,VBDhistory4!$B$8:$B$307,0))+ROW()/10000000,0)</f>
        <v>0</v>
      </c>
      <c r="N237" s="171"/>
      <c r="O237" s="171" t="str">
        <f t="shared" ref="O237:R237" si="715">$D237&amp;"-"&amp;RANK(J237,J$151:J$475,0)</f>
        <v>RB-1</v>
      </c>
      <c r="P237" s="171" t="str">
        <f t="shared" si="715"/>
        <v>RB-1</v>
      </c>
      <c r="Q237" s="171" t="str">
        <f t="shared" si="715"/>
        <v>RB-1</v>
      </c>
      <c r="R237" s="171" t="str">
        <f t="shared" si="715"/>
        <v>RB-1</v>
      </c>
      <c r="T237" s="95" t="str">
        <f t="shared" si="502"/>
        <v>WR-69</v>
      </c>
      <c r="U237" s="3">
        <v>69.0</v>
      </c>
      <c r="V237" s="3" t="s">
        <v>34</v>
      </c>
      <c r="W237" s="95">
        <f t="shared" ref="W237:Y237" si="716">IFERROR(INDEX(E$477:E$876,MATCH($T237,P$477:P$876,0)),0)</f>
        <v>0</v>
      </c>
      <c r="X237" s="3">
        <f t="shared" si="716"/>
        <v>0</v>
      </c>
      <c r="Y237" s="3">
        <f t="shared" si="716"/>
        <v>0</v>
      </c>
      <c r="Z237" s="3"/>
      <c r="AA237" s="3">
        <f t="shared" si="504"/>
        <v>0</v>
      </c>
      <c r="AB237" s="88">
        <f t="shared" si="505"/>
        <v>9</v>
      </c>
      <c r="AC237" s="3"/>
      <c r="AD237" s="95">
        <f t="shared" ref="AD237:AG237" si="717">IFERROR(INDEX(J$477:J$876,MATCH($T237,O$477:O$876,0)),0)</f>
        <v>0</v>
      </c>
      <c r="AE237" s="3">
        <f t="shared" si="717"/>
        <v>0</v>
      </c>
      <c r="AF237" s="3">
        <f t="shared" si="717"/>
        <v>0</v>
      </c>
      <c r="AG237" s="3">
        <f t="shared" si="717"/>
        <v>0</v>
      </c>
      <c r="AH237" s="88">
        <f t="shared" si="507"/>
        <v>0.000237</v>
      </c>
      <c r="AI237" s="3"/>
      <c r="AJ237" s="95" t="str">
        <f t="shared" si="508"/>
        <v>#REF!</v>
      </c>
      <c r="AK237" s="3" t="str">
        <f t="shared" si="509"/>
        <v>#REF!</v>
      </c>
      <c r="AL237" s="3" t="str">
        <f t="shared" si="510"/>
        <v>#REF!</v>
      </c>
      <c r="AM237" s="88" t="str">
        <f t="shared" si="511"/>
        <v>#REF!</v>
      </c>
      <c r="AN237" s="3"/>
      <c r="AO237" s="95" t="str">
        <f t="shared" si="512"/>
        <v>#REF!</v>
      </c>
      <c r="AP237" s="3" t="str">
        <f t="shared" si="513"/>
        <v>#REF!</v>
      </c>
      <c r="AQ237" s="3" t="str">
        <f t="shared" si="514"/>
        <v>#REF!</v>
      </c>
      <c r="AR237" s="88" t="str">
        <f t="shared" si="515"/>
        <v>#REF!</v>
      </c>
      <c r="AS237" s="3"/>
      <c r="AT237" s="95">
        <f t="shared" si="516"/>
        <v>24.33333333</v>
      </c>
      <c r="AU237" s="3">
        <f t="shared" si="202"/>
        <v>25</v>
      </c>
      <c r="AV237" s="3">
        <f t="shared" si="203"/>
        <v>40.33333333</v>
      </c>
      <c r="AW237" s="88">
        <f t="shared" si="39"/>
        <v>53.66666667</v>
      </c>
    </row>
    <row r="238" ht="15.75" customHeight="1">
      <c r="A238" s="24">
        <v>88.0</v>
      </c>
      <c r="B238" s="22" t="s">
        <v>4711</v>
      </c>
      <c r="C238" s="22" t="s">
        <v>4711</v>
      </c>
      <c r="D238" s="132" t="s">
        <v>17</v>
      </c>
      <c r="E238" s="132">
        <v>3.0</v>
      </c>
      <c r="F238" s="132"/>
      <c r="G238" s="132"/>
      <c r="H238" s="132"/>
      <c r="J238" s="171">
        <f t="array" ref="J238">IFERROR(INDEX(VBDhistory1!$U$8:$U$307,MATCH(VBDgames!$C238,VBDhistory1!$B$8:$B$307,0))+ROW()/10000000,0)</f>
        <v>0</v>
      </c>
      <c r="K238" s="171">
        <f t="array" ref="K238">IFERROR(INDEX(VBDhistory2!$U$8:$U$307,MATCH(VBDgames!$C238,VBDhistory2!$B$8:$B$307,0))+ROW()/10000000,0)</f>
        <v>0</v>
      </c>
      <c r="L238" s="171">
        <f t="array" ref="L238">IFERROR(INDEX(VBDhistory3!$U$8:$U$307,MATCH(VBDgames!$C238,VBDhistory3!$B$8:$B$307,0))+ROW()/10000000,0)</f>
        <v>0</v>
      </c>
      <c r="M238" s="171">
        <f t="array" ref="M238">IFERROR(INDEX(VBDhistory4!$U$8:$U$307,MATCH(VBDgames!$C238,VBDhistory4!$B$8:$B$307,0))+ROW()/10000000,0)</f>
        <v>0</v>
      </c>
      <c r="N238" s="171"/>
      <c r="O238" s="171" t="str">
        <f t="shared" ref="O238:R238" si="718">$D238&amp;"-"&amp;RANK(J238,J$151:J$475,0)</f>
        <v>RB-1</v>
      </c>
      <c r="P238" s="171" t="str">
        <f t="shared" si="718"/>
        <v>RB-1</v>
      </c>
      <c r="Q238" s="171" t="str">
        <f t="shared" si="718"/>
        <v>RB-1</v>
      </c>
      <c r="R238" s="171" t="str">
        <f t="shared" si="718"/>
        <v>RB-1</v>
      </c>
      <c r="T238" s="95" t="str">
        <f t="shared" si="502"/>
        <v>WR-70</v>
      </c>
      <c r="U238" s="3">
        <v>70.0</v>
      </c>
      <c r="V238" s="3" t="s">
        <v>34</v>
      </c>
      <c r="W238" s="95">
        <f t="shared" ref="W238:Y238" si="719">IFERROR(INDEX(E$477:E$876,MATCH($T238,P$477:P$876,0)),0)</f>
        <v>0</v>
      </c>
      <c r="X238" s="3">
        <f t="shared" si="719"/>
        <v>0</v>
      </c>
      <c r="Y238" s="3">
        <f t="shared" si="719"/>
        <v>0</v>
      </c>
      <c r="Z238" s="3"/>
      <c r="AA238" s="3">
        <f t="shared" si="504"/>
        <v>0</v>
      </c>
      <c r="AB238" s="88">
        <f t="shared" si="505"/>
        <v>9</v>
      </c>
      <c r="AC238" s="3"/>
      <c r="AD238" s="95">
        <f t="shared" ref="AD238:AG238" si="720">IFERROR(INDEX(J$477:J$876,MATCH($T238,O$477:O$876,0)),0)</f>
        <v>0</v>
      </c>
      <c r="AE238" s="3">
        <f t="shared" si="720"/>
        <v>0</v>
      </c>
      <c r="AF238" s="3">
        <f t="shared" si="720"/>
        <v>0</v>
      </c>
      <c r="AG238" s="3">
        <f t="shared" si="720"/>
        <v>0</v>
      </c>
      <c r="AH238" s="88">
        <f t="shared" si="507"/>
        <v>0.000238</v>
      </c>
      <c r="AI238" s="3"/>
      <c r="AJ238" s="95" t="str">
        <f t="shared" si="508"/>
        <v>#REF!</v>
      </c>
      <c r="AK238" s="3" t="str">
        <f t="shared" si="509"/>
        <v>#REF!</v>
      </c>
      <c r="AL238" s="3" t="str">
        <f t="shared" si="510"/>
        <v>#REF!</v>
      </c>
      <c r="AM238" s="88" t="str">
        <f t="shared" si="511"/>
        <v>#REF!</v>
      </c>
      <c r="AN238" s="3"/>
      <c r="AO238" s="95" t="str">
        <f t="shared" si="512"/>
        <v>#REF!</v>
      </c>
      <c r="AP238" s="3" t="str">
        <f t="shared" si="513"/>
        <v>#REF!</v>
      </c>
      <c r="AQ238" s="3" t="str">
        <f t="shared" si="514"/>
        <v>#REF!</v>
      </c>
      <c r="AR238" s="88" t="str">
        <f t="shared" si="515"/>
        <v>#REF!</v>
      </c>
      <c r="AS238" s="3"/>
      <c r="AT238" s="95">
        <f t="shared" si="516"/>
        <v>24.33333333</v>
      </c>
      <c r="AU238" s="3">
        <f t="shared" si="202"/>
        <v>25</v>
      </c>
      <c r="AV238" s="3">
        <f t="shared" si="203"/>
        <v>40.33333333</v>
      </c>
      <c r="AW238" s="88">
        <f t="shared" si="39"/>
        <v>53.66666667</v>
      </c>
    </row>
    <row r="239" ht="15.75" customHeight="1">
      <c r="A239" s="24">
        <v>89.0</v>
      </c>
      <c r="B239" s="22" t="s">
        <v>2241</v>
      </c>
      <c r="C239" s="22" t="s">
        <v>2241</v>
      </c>
      <c r="D239" s="132" t="s">
        <v>17</v>
      </c>
      <c r="E239" s="132">
        <v>3.0</v>
      </c>
      <c r="F239" s="132">
        <v>0.0</v>
      </c>
      <c r="G239" s="132"/>
      <c r="H239" s="132">
        <v>4.0</v>
      </c>
      <c r="J239" s="171">
        <f t="array" ref="J239">IFERROR(INDEX(VBDhistory1!$U$8:$U$307,MATCH(VBDgames!$C239,VBDhistory1!$B$8:$B$307,0))+ROW()/10000000,0)</f>
        <v>0</v>
      </c>
      <c r="K239" s="171">
        <f t="array" ref="K239">IFERROR(INDEX(VBDhistory2!$U$8:$U$307,MATCH(VBDgames!$C239,VBDhistory2!$B$8:$B$307,0))+ROW()/10000000,0)</f>
        <v>0</v>
      </c>
      <c r="L239" s="171">
        <f t="array" ref="L239">IFERROR(INDEX(VBDhistory3!$U$8:$U$307,MATCH(VBDgames!$C239,VBDhistory3!$B$8:$B$307,0))+ROW()/10000000,0)</f>
        <v>0</v>
      </c>
      <c r="M239" s="171">
        <f t="array" ref="M239">IFERROR(INDEX(VBDhistory4!$U$8:$U$307,MATCH(VBDgames!$C239,VBDhistory4!$B$8:$B$307,0))+ROW()/10000000,0)</f>
        <v>0</v>
      </c>
      <c r="N239" s="171"/>
      <c r="O239" s="171" t="str">
        <f t="shared" ref="O239:R239" si="721">$D239&amp;"-"&amp;RANK(J239,J$151:J$475,0)</f>
        <v>RB-1</v>
      </c>
      <c r="P239" s="171" t="str">
        <f t="shared" si="721"/>
        <v>RB-1</v>
      </c>
      <c r="Q239" s="171" t="str">
        <f t="shared" si="721"/>
        <v>RB-1</v>
      </c>
      <c r="R239" s="171" t="str">
        <f t="shared" si="721"/>
        <v>RB-1</v>
      </c>
      <c r="T239" s="95" t="str">
        <f t="shared" si="502"/>
        <v>WR-71</v>
      </c>
      <c r="U239" s="3">
        <v>71.0</v>
      </c>
      <c r="V239" s="3" t="s">
        <v>34</v>
      </c>
      <c r="W239" s="95">
        <f t="shared" ref="W239:Y239" si="722">IFERROR(INDEX(E$477:E$876,MATCH($T239,P$477:P$876,0)),0)</f>
        <v>0</v>
      </c>
      <c r="X239" s="3">
        <f t="shared" si="722"/>
        <v>0</v>
      </c>
      <c r="Y239" s="3">
        <f t="shared" si="722"/>
        <v>0</v>
      </c>
      <c r="Z239" s="3"/>
      <c r="AA239" s="3">
        <f t="shared" si="504"/>
        <v>0</v>
      </c>
      <c r="AB239" s="88">
        <f t="shared" si="505"/>
        <v>9</v>
      </c>
      <c r="AC239" s="3"/>
      <c r="AD239" s="95">
        <f t="shared" ref="AD239:AG239" si="723">IFERROR(INDEX(J$477:J$876,MATCH($T239,O$477:O$876,0)),0)</f>
        <v>0</v>
      </c>
      <c r="AE239" s="3">
        <f t="shared" si="723"/>
        <v>0</v>
      </c>
      <c r="AF239" s="3">
        <f t="shared" si="723"/>
        <v>0</v>
      </c>
      <c r="AG239" s="3">
        <f t="shared" si="723"/>
        <v>0</v>
      </c>
      <c r="AH239" s="88">
        <f t="shared" si="507"/>
        <v>0.000239</v>
      </c>
      <c r="AI239" s="3"/>
      <c r="AJ239" s="95" t="str">
        <f t="shared" si="508"/>
        <v>#REF!</v>
      </c>
      <c r="AK239" s="3" t="str">
        <f t="shared" si="509"/>
        <v>#REF!</v>
      </c>
      <c r="AL239" s="3" t="str">
        <f t="shared" si="510"/>
        <v>#REF!</v>
      </c>
      <c r="AM239" s="88" t="str">
        <f t="shared" si="511"/>
        <v>#REF!</v>
      </c>
      <c r="AN239" s="3"/>
      <c r="AO239" s="95" t="str">
        <f t="shared" si="512"/>
        <v>#REF!</v>
      </c>
      <c r="AP239" s="3" t="str">
        <f t="shared" si="513"/>
        <v>#REF!</v>
      </c>
      <c r="AQ239" s="3" t="str">
        <f t="shared" si="514"/>
        <v>#REF!</v>
      </c>
      <c r="AR239" s="88" t="str">
        <f t="shared" si="515"/>
        <v>#REF!</v>
      </c>
      <c r="AS239" s="3"/>
      <c r="AT239" s="95">
        <f t="shared" si="516"/>
        <v>24.33333333</v>
      </c>
      <c r="AU239" s="3">
        <f t="shared" si="202"/>
        <v>25</v>
      </c>
      <c r="AV239" s="3">
        <f t="shared" si="203"/>
        <v>40.33333333</v>
      </c>
      <c r="AW239" s="88">
        <f t="shared" si="39"/>
        <v>53.66666667</v>
      </c>
    </row>
    <row r="240" ht="15.75" customHeight="1">
      <c r="A240" s="24">
        <v>90.0</v>
      </c>
      <c r="B240" s="24" t="s">
        <v>1156</v>
      </c>
      <c r="C240" s="24" t="s">
        <v>1156</v>
      </c>
      <c r="D240" s="132" t="s">
        <v>17</v>
      </c>
      <c r="E240" s="132">
        <v>4.0</v>
      </c>
      <c r="F240" s="132">
        <v>0.0</v>
      </c>
      <c r="G240" s="132">
        <v>1.0</v>
      </c>
      <c r="H240" s="132">
        <v>0.0</v>
      </c>
      <c r="J240" s="171">
        <f t="array" ref="J240">IFERROR(INDEX(VBDhistory1!$U$8:$U$307,MATCH(VBDgames!$C240,VBDhistory1!$B$8:$B$307,0))+ROW()/10000000,0)</f>
        <v>0</v>
      </c>
      <c r="K240" s="171">
        <f t="array" ref="K240">IFERROR(INDEX(VBDhistory2!$U$8:$U$307,MATCH(VBDgames!$C240,VBDhistory2!$B$8:$B$307,0))+ROW()/10000000,0)</f>
        <v>0</v>
      </c>
      <c r="L240" s="171">
        <f t="array" ref="L240">IFERROR(INDEX(VBDhistory3!$U$8:$U$307,MATCH(VBDgames!$C240,VBDhistory3!$B$8:$B$307,0))+ROW()/10000000,0)</f>
        <v>0</v>
      </c>
      <c r="M240" s="171">
        <f t="array" ref="M240">IFERROR(INDEX(VBDhistory4!$U$8:$U$307,MATCH(VBDgames!$C240,VBDhistory4!$B$8:$B$307,0))+ROW()/10000000,0)</f>
        <v>0</v>
      </c>
      <c r="N240" s="171"/>
      <c r="O240" s="171" t="str">
        <f t="shared" ref="O240:R240" si="724">$D240&amp;"-"&amp;RANK(J240,J$151:J$475,0)</f>
        <v>RB-1</v>
      </c>
      <c r="P240" s="171" t="str">
        <f t="shared" si="724"/>
        <v>RB-1</v>
      </c>
      <c r="Q240" s="171" t="str">
        <f t="shared" si="724"/>
        <v>RB-1</v>
      </c>
      <c r="R240" s="171" t="str">
        <f t="shared" si="724"/>
        <v>RB-1</v>
      </c>
      <c r="T240" s="95" t="str">
        <f t="shared" si="502"/>
        <v>WR-72</v>
      </c>
      <c r="U240" s="3">
        <v>72.0</v>
      </c>
      <c r="V240" s="3" t="s">
        <v>34</v>
      </c>
      <c r="W240" s="95">
        <f t="shared" ref="W240:Y240" si="725">IFERROR(INDEX(E$477:E$876,MATCH($T240,P$477:P$876,0)),0)</f>
        <v>0</v>
      </c>
      <c r="X240" s="3">
        <f t="shared" si="725"/>
        <v>0</v>
      </c>
      <c r="Y240" s="3">
        <f t="shared" si="725"/>
        <v>0</v>
      </c>
      <c r="Z240" s="3"/>
      <c r="AA240" s="3">
        <f t="shared" si="504"/>
        <v>0</v>
      </c>
      <c r="AB240" s="88">
        <f t="shared" si="505"/>
        <v>9</v>
      </c>
      <c r="AC240" s="3"/>
      <c r="AD240" s="95">
        <f t="shared" ref="AD240:AG240" si="726">IFERROR(INDEX(J$477:J$876,MATCH($T240,O$477:O$876,0)),0)</f>
        <v>0</v>
      </c>
      <c r="AE240" s="3">
        <f t="shared" si="726"/>
        <v>0</v>
      </c>
      <c r="AF240" s="3">
        <f t="shared" si="726"/>
        <v>0</v>
      </c>
      <c r="AG240" s="3">
        <f t="shared" si="726"/>
        <v>0</v>
      </c>
      <c r="AH240" s="88">
        <f t="shared" si="507"/>
        <v>0.00024</v>
      </c>
      <c r="AI240" s="3"/>
      <c r="AJ240" s="95" t="str">
        <f t="shared" si="508"/>
        <v>#REF!</v>
      </c>
      <c r="AK240" s="3" t="str">
        <f t="shared" si="509"/>
        <v>#REF!</v>
      </c>
      <c r="AL240" s="3" t="str">
        <f t="shared" si="510"/>
        <v>#REF!</v>
      </c>
      <c r="AM240" s="88" t="str">
        <f t="shared" si="511"/>
        <v>#REF!</v>
      </c>
      <c r="AN240" s="3"/>
      <c r="AO240" s="95" t="str">
        <f t="shared" si="512"/>
        <v>#REF!</v>
      </c>
      <c r="AP240" s="3" t="str">
        <f t="shared" si="513"/>
        <v>#REF!</v>
      </c>
      <c r="AQ240" s="3" t="str">
        <f t="shared" si="514"/>
        <v>#REF!</v>
      </c>
      <c r="AR240" s="88" t="str">
        <f t="shared" si="515"/>
        <v>#REF!</v>
      </c>
      <c r="AS240" s="3"/>
      <c r="AT240" s="95">
        <f t="shared" si="516"/>
        <v>24.33333333</v>
      </c>
      <c r="AU240" s="3">
        <f t="shared" si="202"/>
        <v>25</v>
      </c>
      <c r="AV240" s="3">
        <f t="shared" si="203"/>
        <v>40.33333333</v>
      </c>
      <c r="AW240" s="88">
        <f t="shared" si="39"/>
        <v>53.66666667</v>
      </c>
    </row>
    <row r="241" ht="15.75" customHeight="1">
      <c r="A241" s="24">
        <v>91.0</v>
      </c>
      <c r="B241" s="24" t="s">
        <v>271</v>
      </c>
      <c r="C241" s="24" t="s">
        <v>271</v>
      </c>
      <c r="D241" s="132" t="s">
        <v>17</v>
      </c>
      <c r="E241" s="132">
        <v>4.0</v>
      </c>
      <c r="F241" s="132"/>
      <c r="G241" s="132"/>
      <c r="H241" s="132"/>
      <c r="J241" s="171">
        <f t="array" ref="J241">IFERROR(INDEX(VBDhistory1!$U$8:$U$307,MATCH(VBDgames!$C241,VBDhistory1!$B$8:$B$307,0))+ROW()/10000000,0)</f>
        <v>0</v>
      </c>
      <c r="K241" s="171">
        <f t="array" ref="K241">IFERROR(INDEX(VBDhistory2!$U$8:$U$307,MATCH(VBDgames!$C241,VBDhistory2!$B$8:$B$307,0))+ROW()/10000000,0)</f>
        <v>0</v>
      </c>
      <c r="L241" s="171">
        <f t="array" ref="L241">IFERROR(INDEX(VBDhistory3!$U$8:$U$307,MATCH(VBDgames!$C241,VBDhistory3!$B$8:$B$307,0))+ROW()/10000000,0)</f>
        <v>0</v>
      </c>
      <c r="M241" s="171">
        <f t="array" ref="M241">IFERROR(INDEX(VBDhistory4!$U$8:$U$307,MATCH(VBDgames!$C241,VBDhistory4!$B$8:$B$307,0))+ROW()/10000000,0)</f>
        <v>0</v>
      </c>
      <c r="N241" s="171"/>
      <c r="O241" s="171" t="str">
        <f t="shared" ref="O241:R241" si="727">$D241&amp;"-"&amp;RANK(J241,J$151:J$475,0)</f>
        <v>RB-1</v>
      </c>
      <c r="P241" s="171" t="str">
        <f t="shared" si="727"/>
        <v>RB-1</v>
      </c>
      <c r="Q241" s="171" t="str">
        <f t="shared" si="727"/>
        <v>RB-1</v>
      </c>
      <c r="R241" s="171" t="str">
        <f t="shared" si="727"/>
        <v>RB-1</v>
      </c>
      <c r="T241" s="95" t="str">
        <f t="shared" si="502"/>
        <v>WR-73</v>
      </c>
      <c r="U241" s="3">
        <v>73.0</v>
      </c>
      <c r="V241" s="3" t="s">
        <v>34</v>
      </c>
      <c r="W241" s="95">
        <f t="shared" ref="W241:Y241" si="728">IFERROR(INDEX(E$477:E$876,MATCH($T241,P$477:P$876,0)),0)</f>
        <v>0</v>
      </c>
      <c r="X241" s="3">
        <f t="shared" si="728"/>
        <v>0</v>
      </c>
      <c r="Y241" s="3">
        <f t="shared" si="728"/>
        <v>0</v>
      </c>
      <c r="Z241" s="3"/>
      <c r="AA241" s="3">
        <f t="shared" si="504"/>
        <v>0</v>
      </c>
      <c r="AB241" s="88">
        <f t="shared" si="505"/>
        <v>9</v>
      </c>
      <c r="AC241" s="3"/>
      <c r="AD241" s="95">
        <f t="shared" ref="AD241:AG241" si="729">IFERROR(INDEX(J$477:J$876,MATCH($T241,O$477:O$876,0)),0)</f>
        <v>0</v>
      </c>
      <c r="AE241" s="3">
        <f t="shared" si="729"/>
        <v>0</v>
      </c>
      <c r="AF241" s="3">
        <f t="shared" si="729"/>
        <v>0</v>
      </c>
      <c r="AG241" s="3">
        <f t="shared" si="729"/>
        <v>0</v>
      </c>
      <c r="AH241" s="88">
        <f t="shared" si="507"/>
        <v>0.000241</v>
      </c>
      <c r="AI241" s="3"/>
      <c r="AJ241" s="95" t="str">
        <f t="shared" si="508"/>
        <v>#REF!</v>
      </c>
      <c r="AK241" s="3" t="str">
        <f t="shared" si="509"/>
        <v>#REF!</v>
      </c>
      <c r="AL241" s="3" t="str">
        <f t="shared" si="510"/>
        <v>#REF!</v>
      </c>
      <c r="AM241" s="88" t="str">
        <f t="shared" si="511"/>
        <v>#REF!</v>
      </c>
      <c r="AN241" s="3"/>
      <c r="AO241" s="95" t="str">
        <f t="shared" si="512"/>
        <v>#REF!</v>
      </c>
      <c r="AP241" s="3" t="str">
        <f t="shared" si="513"/>
        <v>#REF!</v>
      </c>
      <c r="AQ241" s="3" t="str">
        <f t="shared" si="514"/>
        <v>#REF!</v>
      </c>
      <c r="AR241" s="88" t="str">
        <f t="shared" si="515"/>
        <v>#REF!</v>
      </c>
      <c r="AS241" s="3"/>
      <c r="AT241" s="95">
        <f t="shared" si="516"/>
        <v>24.33333333</v>
      </c>
      <c r="AU241" s="3">
        <f t="shared" si="202"/>
        <v>25</v>
      </c>
      <c r="AV241" s="3">
        <f t="shared" si="203"/>
        <v>40.33333333</v>
      </c>
      <c r="AW241" s="88">
        <f t="shared" si="39"/>
        <v>53.66666667</v>
      </c>
    </row>
    <row r="242" ht="15.75" customHeight="1">
      <c r="A242" s="24">
        <v>92.0</v>
      </c>
      <c r="B242" s="24" t="s">
        <v>641</v>
      </c>
      <c r="C242" s="24" t="s">
        <v>641</v>
      </c>
      <c r="D242" s="132" t="s">
        <v>17</v>
      </c>
      <c r="E242" s="132">
        <v>3.0</v>
      </c>
      <c r="F242" s="132"/>
      <c r="G242" s="132"/>
      <c r="H242" s="132"/>
      <c r="J242" s="171">
        <f t="array" ref="J242">IFERROR(INDEX(VBDhistory1!$U$8:$U$307,MATCH(VBDgames!$C242,VBDhistory1!$B$8:$B$307,0))+ROW()/10000000,0)</f>
        <v>0</v>
      </c>
      <c r="K242" s="171">
        <f t="array" ref="K242">IFERROR(INDEX(VBDhistory2!$U$8:$U$307,MATCH(VBDgames!$C242,VBDhistory2!$B$8:$B$307,0))+ROW()/10000000,0)</f>
        <v>0</v>
      </c>
      <c r="L242" s="171">
        <f t="array" ref="L242">IFERROR(INDEX(VBDhistory3!$U$8:$U$307,MATCH(VBDgames!$C242,VBDhistory3!$B$8:$B$307,0))+ROW()/10000000,0)</f>
        <v>0</v>
      </c>
      <c r="M242" s="171">
        <f t="array" ref="M242">IFERROR(INDEX(VBDhistory4!$U$8:$U$307,MATCH(VBDgames!$C242,VBDhistory4!$B$8:$B$307,0))+ROW()/10000000,0)</f>
        <v>0</v>
      </c>
      <c r="N242" s="171"/>
      <c r="O242" s="171" t="str">
        <f t="shared" ref="O242:R242" si="730">$D242&amp;"-"&amp;RANK(J242,J$151:J$475,0)</f>
        <v>RB-1</v>
      </c>
      <c r="P242" s="171" t="str">
        <f t="shared" si="730"/>
        <v>RB-1</v>
      </c>
      <c r="Q242" s="171" t="str">
        <f t="shared" si="730"/>
        <v>RB-1</v>
      </c>
      <c r="R242" s="171" t="str">
        <f t="shared" si="730"/>
        <v>RB-1</v>
      </c>
      <c r="T242" s="95" t="str">
        <f t="shared" si="502"/>
        <v>WR-74</v>
      </c>
      <c r="U242" s="3">
        <v>74.0</v>
      </c>
      <c r="V242" s="3" t="s">
        <v>34</v>
      </c>
      <c r="W242" s="95">
        <f t="shared" ref="W242:Y242" si="731">IFERROR(INDEX(E$477:E$876,MATCH($T242,P$477:P$876,0)),0)</f>
        <v>0</v>
      </c>
      <c r="X242" s="3">
        <f t="shared" si="731"/>
        <v>0</v>
      </c>
      <c r="Y242" s="3">
        <f t="shared" si="731"/>
        <v>0</v>
      </c>
      <c r="Z242" s="3"/>
      <c r="AA242" s="3">
        <f t="shared" si="504"/>
        <v>0</v>
      </c>
      <c r="AB242" s="88">
        <f t="shared" si="505"/>
        <v>9</v>
      </c>
      <c r="AC242" s="3"/>
      <c r="AD242" s="95">
        <f t="shared" ref="AD242:AG242" si="732">IFERROR(INDEX(J$477:J$876,MATCH($T242,O$477:O$876,0)),0)</f>
        <v>0</v>
      </c>
      <c r="AE242" s="3">
        <f t="shared" si="732"/>
        <v>0</v>
      </c>
      <c r="AF242" s="3">
        <f t="shared" si="732"/>
        <v>0</v>
      </c>
      <c r="AG242" s="3">
        <f t="shared" si="732"/>
        <v>0</v>
      </c>
      <c r="AH242" s="88">
        <f t="shared" si="507"/>
        <v>0.000242</v>
      </c>
      <c r="AI242" s="3"/>
      <c r="AJ242" s="95" t="str">
        <f t="shared" si="508"/>
        <v>#REF!</v>
      </c>
      <c r="AK242" s="3" t="str">
        <f t="shared" si="509"/>
        <v>#REF!</v>
      </c>
      <c r="AL242" s="3" t="str">
        <f t="shared" si="510"/>
        <v>#REF!</v>
      </c>
      <c r="AM242" s="88" t="str">
        <f t="shared" si="511"/>
        <v>#REF!</v>
      </c>
      <c r="AN242" s="3"/>
      <c r="AO242" s="95" t="str">
        <f t="shared" si="512"/>
        <v>#REF!</v>
      </c>
      <c r="AP242" s="3" t="str">
        <f t="shared" si="513"/>
        <v>#REF!</v>
      </c>
      <c r="AQ242" s="3" t="str">
        <f t="shared" si="514"/>
        <v>#REF!</v>
      </c>
      <c r="AR242" s="88" t="str">
        <f t="shared" si="515"/>
        <v>#REF!</v>
      </c>
      <c r="AS242" s="3"/>
      <c r="AT242" s="95">
        <f t="shared" si="516"/>
        <v>24.33333333</v>
      </c>
      <c r="AU242" s="3">
        <f t="shared" si="202"/>
        <v>25</v>
      </c>
      <c r="AV242" s="3">
        <f t="shared" si="203"/>
        <v>40.33333333</v>
      </c>
      <c r="AW242" s="88">
        <f t="shared" si="39"/>
        <v>53.66666667</v>
      </c>
    </row>
    <row r="243" ht="15.75" customHeight="1">
      <c r="A243" s="24">
        <v>93.0</v>
      </c>
      <c r="B243" s="24" t="s">
        <v>226</v>
      </c>
      <c r="C243" s="24" t="s">
        <v>226</v>
      </c>
      <c r="D243" s="132" t="s">
        <v>17</v>
      </c>
      <c r="E243" s="132">
        <v>5.0</v>
      </c>
      <c r="F243" s="132">
        <v>6.0</v>
      </c>
      <c r="G243" s="132"/>
      <c r="H243" s="132"/>
      <c r="J243" s="171">
        <f t="array" ref="J243">IFERROR(INDEX(VBDhistory1!$U$8:$U$307,MATCH(VBDgames!$C243,VBDhistory1!$B$8:$B$307,0))+ROW()/10000000,0)</f>
        <v>0</v>
      </c>
      <c r="K243" s="171">
        <f t="array" ref="K243">IFERROR(INDEX(VBDhistory2!$U$8:$U$307,MATCH(VBDgames!$C243,VBDhistory2!$B$8:$B$307,0))+ROW()/10000000,0)</f>
        <v>0</v>
      </c>
      <c r="L243" s="171">
        <f t="array" ref="L243">IFERROR(INDEX(VBDhistory3!$U$8:$U$307,MATCH(VBDgames!$C243,VBDhistory3!$B$8:$B$307,0))+ROW()/10000000,0)</f>
        <v>0</v>
      </c>
      <c r="M243" s="171">
        <f t="array" ref="M243">IFERROR(INDEX(VBDhistory4!$U$8:$U$307,MATCH(VBDgames!$C243,VBDhistory4!$B$8:$B$307,0))+ROW()/10000000,0)</f>
        <v>0</v>
      </c>
      <c r="N243" s="171"/>
      <c r="O243" s="171" t="str">
        <f t="shared" ref="O243:R243" si="733">$D243&amp;"-"&amp;RANK(J243,J$151:J$475,0)</f>
        <v>RB-1</v>
      </c>
      <c r="P243" s="171" t="str">
        <f t="shared" si="733"/>
        <v>RB-1</v>
      </c>
      <c r="Q243" s="171" t="str">
        <f t="shared" si="733"/>
        <v>RB-1</v>
      </c>
      <c r="R243" s="171" t="str">
        <f t="shared" si="733"/>
        <v>RB-1</v>
      </c>
      <c r="T243" s="95" t="str">
        <f t="shared" si="502"/>
        <v>WR-75</v>
      </c>
      <c r="U243" s="3">
        <v>75.0</v>
      </c>
      <c r="V243" s="3" t="s">
        <v>34</v>
      </c>
      <c r="W243" s="95">
        <f t="shared" ref="W243:Y243" si="734">IFERROR(INDEX(E$477:E$876,MATCH($T243,P$477:P$876,0)),0)</f>
        <v>0</v>
      </c>
      <c r="X243" s="3">
        <f t="shared" si="734"/>
        <v>0</v>
      </c>
      <c r="Y243" s="3">
        <f t="shared" si="734"/>
        <v>0</v>
      </c>
      <c r="Z243" s="3"/>
      <c r="AA243" s="3">
        <f t="shared" si="504"/>
        <v>0</v>
      </c>
      <c r="AB243" s="88">
        <f t="shared" si="505"/>
        <v>9</v>
      </c>
      <c r="AC243" s="3"/>
      <c r="AD243" s="95">
        <f t="shared" ref="AD243:AG243" si="735">IFERROR(INDEX(J$477:J$876,MATCH($T243,O$477:O$876,0)),0)</f>
        <v>0</v>
      </c>
      <c r="AE243" s="3">
        <f t="shared" si="735"/>
        <v>0</v>
      </c>
      <c r="AF243" s="3">
        <f t="shared" si="735"/>
        <v>0</v>
      </c>
      <c r="AG243" s="3">
        <f t="shared" si="735"/>
        <v>0</v>
      </c>
      <c r="AH243" s="88">
        <f t="shared" si="507"/>
        <v>0.000243</v>
      </c>
      <c r="AI243" s="3"/>
      <c r="AJ243" s="95" t="str">
        <f t="shared" si="508"/>
        <v>#REF!</v>
      </c>
      <c r="AK243" s="3" t="str">
        <f t="shared" si="509"/>
        <v>#REF!</v>
      </c>
      <c r="AL243" s="3" t="str">
        <f t="shared" si="510"/>
        <v>#REF!</v>
      </c>
      <c r="AM243" s="88" t="str">
        <f t="shared" si="511"/>
        <v>#REF!</v>
      </c>
      <c r="AN243" s="3"/>
      <c r="AO243" s="95" t="str">
        <f t="shared" si="512"/>
        <v>#REF!</v>
      </c>
      <c r="AP243" s="3" t="str">
        <f t="shared" si="513"/>
        <v>#REF!</v>
      </c>
      <c r="AQ243" s="3" t="str">
        <f t="shared" si="514"/>
        <v>#REF!</v>
      </c>
      <c r="AR243" s="88" t="str">
        <f t="shared" si="515"/>
        <v>#REF!</v>
      </c>
      <c r="AS243" s="3"/>
      <c r="AT243" s="95">
        <f t="shared" si="516"/>
        <v>24.33333333</v>
      </c>
      <c r="AU243" s="3">
        <f t="shared" si="202"/>
        <v>25</v>
      </c>
      <c r="AV243" s="3">
        <f t="shared" si="203"/>
        <v>40.33333333</v>
      </c>
      <c r="AW243" s="88">
        <f t="shared" si="39"/>
        <v>53.66666667</v>
      </c>
    </row>
    <row r="244" ht="15.75" customHeight="1">
      <c r="A244" s="24">
        <v>94.0</v>
      </c>
      <c r="B244" s="24" t="s">
        <v>421</v>
      </c>
      <c r="C244" s="24" t="s">
        <v>421</v>
      </c>
      <c r="D244" s="132" t="s">
        <v>17</v>
      </c>
      <c r="E244" s="132">
        <v>2.0</v>
      </c>
      <c r="F244" s="132"/>
      <c r="G244" s="132"/>
      <c r="H244" s="132"/>
      <c r="J244" s="171">
        <f t="array" ref="J244">IFERROR(INDEX(VBDhistory1!$U$8:$U$307,MATCH(VBDgames!$C244,VBDhistory1!$B$8:$B$307,0))+ROW()/10000000,0)</f>
        <v>0</v>
      </c>
      <c r="K244" s="171">
        <f t="array" ref="K244">IFERROR(INDEX(VBDhistory2!$U$8:$U$307,MATCH(VBDgames!$C244,VBDhistory2!$B$8:$B$307,0))+ROW()/10000000,0)</f>
        <v>0</v>
      </c>
      <c r="L244" s="171">
        <f t="array" ref="L244">IFERROR(INDEX(VBDhistory3!$U$8:$U$307,MATCH(VBDgames!$C244,VBDhistory3!$B$8:$B$307,0))+ROW()/10000000,0)</f>
        <v>0</v>
      </c>
      <c r="M244" s="171">
        <f t="array" ref="M244">IFERROR(INDEX(VBDhistory4!$U$8:$U$307,MATCH(VBDgames!$C244,VBDhistory4!$B$8:$B$307,0))+ROW()/10000000,0)</f>
        <v>0</v>
      </c>
      <c r="N244" s="171"/>
      <c r="O244" s="171" t="str">
        <f t="shared" ref="O244:R244" si="736">$D244&amp;"-"&amp;RANK(J244,J$151:J$475,0)</f>
        <v>RB-1</v>
      </c>
      <c r="P244" s="171" t="str">
        <f t="shared" si="736"/>
        <v>RB-1</v>
      </c>
      <c r="Q244" s="171" t="str">
        <f t="shared" si="736"/>
        <v>RB-1</v>
      </c>
      <c r="R244" s="171" t="str">
        <f t="shared" si="736"/>
        <v>RB-1</v>
      </c>
      <c r="T244" s="95" t="str">
        <f t="shared" si="502"/>
        <v>WR-76</v>
      </c>
      <c r="U244" s="3">
        <v>76.0</v>
      </c>
      <c r="V244" s="3" t="s">
        <v>34</v>
      </c>
      <c r="W244" s="95">
        <f t="shared" ref="W244:Y244" si="737">IFERROR(INDEX(E$477:E$876,MATCH($T244,P$477:P$876,0)),0)</f>
        <v>0</v>
      </c>
      <c r="X244" s="3">
        <f t="shared" si="737"/>
        <v>0</v>
      </c>
      <c r="Y244" s="3">
        <f t="shared" si="737"/>
        <v>0</v>
      </c>
      <c r="Z244" s="3"/>
      <c r="AA244" s="3">
        <f t="shared" si="504"/>
        <v>0</v>
      </c>
      <c r="AB244" s="88">
        <f t="shared" si="505"/>
        <v>9</v>
      </c>
      <c r="AC244" s="3"/>
      <c r="AD244" s="95">
        <f t="shared" ref="AD244:AG244" si="738">IFERROR(INDEX(J$477:J$876,MATCH($T244,O$477:O$876,0)),0)</f>
        <v>0</v>
      </c>
      <c r="AE244" s="3">
        <f t="shared" si="738"/>
        <v>0</v>
      </c>
      <c r="AF244" s="3">
        <f t="shared" si="738"/>
        <v>0</v>
      </c>
      <c r="AG244" s="3">
        <f t="shared" si="738"/>
        <v>0</v>
      </c>
      <c r="AH244" s="88">
        <f t="shared" si="507"/>
        <v>0.000244</v>
      </c>
      <c r="AI244" s="3"/>
      <c r="AJ244" s="95" t="str">
        <f t="shared" si="508"/>
        <v>#REF!</v>
      </c>
      <c r="AK244" s="3" t="str">
        <f t="shared" si="509"/>
        <v>#REF!</v>
      </c>
      <c r="AL244" s="3" t="str">
        <f t="shared" si="510"/>
        <v>#REF!</v>
      </c>
      <c r="AM244" s="88" t="str">
        <f t="shared" si="511"/>
        <v>#REF!</v>
      </c>
      <c r="AN244" s="3"/>
      <c r="AO244" s="95" t="str">
        <f t="shared" si="512"/>
        <v>#REF!</v>
      </c>
      <c r="AP244" s="3" t="str">
        <f t="shared" si="513"/>
        <v>#REF!</v>
      </c>
      <c r="AQ244" s="3" t="str">
        <f t="shared" si="514"/>
        <v>#REF!</v>
      </c>
      <c r="AR244" s="88" t="str">
        <f t="shared" si="515"/>
        <v>#REF!</v>
      </c>
      <c r="AS244" s="3"/>
      <c r="AT244" s="95">
        <f t="shared" si="516"/>
        <v>24.33333333</v>
      </c>
      <c r="AU244" s="3">
        <f t="shared" si="202"/>
        <v>25</v>
      </c>
      <c r="AV244" s="3">
        <f t="shared" si="203"/>
        <v>40.33333333</v>
      </c>
      <c r="AW244" s="88">
        <f t="shared" si="39"/>
        <v>53.66666667</v>
      </c>
    </row>
    <row r="245" ht="15.75" customHeight="1">
      <c r="A245" s="24">
        <v>95.0</v>
      </c>
      <c r="B245" s="24" t="s">
        <v>350</v>
      </c>
      <c r="C245" s="24" t="s">
        <v>350</v>
      </c>
      <c r="D245" s="132" t="s">
        <v>17</v>
      </c>
      <c r="E245" s="132">
        <v>3.0</v>
      </c>
      <c r="F245" s="132">
        <v>1.0</v>
      </c>
      <c r="G245" s="132"/>
      <c r="H245" s="132"/>
      <c r="J245" s="171">
        <f t="array" ref="J245">IFERROR(INDEX(VBDhistory1!$U$8:$U$307,MATCH(VBDgames!$C245,VBDhistory1!$B$8:$B$307,0))+ROW()/10000000,0)</f>
        <v>0</v>
      </c>
      <c r="K245" s="171">
        <f t="array" ref="K245">IFERROR(INDEX(VBDhistory2!$U$8:$U$307,MATCH(VBDgames!$C245,VBDhistory2!$B$8:$B$307,0))+ROW()/10000000,0)</f>
        <v>0</v>
      </c>
      <c r="L245" s="171">
        <f t="array" ref="L245">IFERROR(INDEX(VBDhistory3!$U$8:$U$307,MATCH(VBDgames!$C245,VBDhistory3!$B$8:$B$307,0))+ROW()/10000000,0)</f>
        <v>0</v>
      </c>
      <c r="M245" s="171">
        <f t="array" ref="M245">IFERROR(INDEX(VBDhistory4!$U$8:$U$307,MATCH(VBDgames!$C245,VBDhistory4!$B$8:$B$307,0))+ROW()/10000000,0)</f>
        <v>0</v>
      </c>
      <c r="N245" s="171"/>
      <c r="O245" s="171" t="str">
        <f t="shared" ref="O245:R245" si="739">$D245&amp;"-"&amp;RANK(J245,J$151:J$475,0)</f>
        <v>RB-1</v>
      </c>
      <c r="P245" s="171" t="str">
        <f t="shared" si="739"/>
        <v>RB-1</v>
      </c>
      <c r="Q245" s="171" t="str">
        <f t="shared" si="739"/>
        <v>RB-1</v>
      </c>
      <c r="R245" s="171" t="str">
        <f t="shared" si="739"/>
        <v>RB-1</v>
      </c>
      <c r="T245" s="95" t="str">
        <f t="shared" si="502"/>
        <v>WR-77</v>
      </c>
      <c r="U245" s="3">
        <v>77.0</v>
      </c>
      <c r="V245" s="3" t="s">
        <v>34</v>
      </c>
      <c r="W245" s="95">
        <f t="shared" ref="W245:Y245" si="740">IFERROR(INDEX(E$477:E$876,MATCH($T245,P$477:P$876,0)),0)</f>
        <v>0</v>
      </c>
      <c r="X245" s="3">
        <f t="shared" si="740"/>
        <v>0</v>
      </c>
      <c r="Y245" s="3">
        <f t="shared" si="740"/>
        <v>0</v>
      </c>
      <c r="Z245" s="3"/>
      <c r="AA245" s="3">
        <f t="shared" si="504"/>
        <v>0</v>
      </c>
      <c r="AB245" s="88">
        <f t="shared" si="505"/>
        <v>9</v>
      </c>
      <c r="AC245" s="3"/>
      <c r="AD245" s="95">
        <f t="shared" ref="AD245:AG245" si="741">IFERROR(INDEX(J$477:J$876,MATCH($T245,O$477:O$876,0)),0)</f>
        <v>0</v>
      </c>
      <c r="AE245" s="3">
        <f t="shared" si="741"/>
        <v>0</v>
      </c>
      <c r="AF245" s="3">
        <f t="shared" si="741"/>
        <v>0</v>
      </c>
      <c r="AG245" s="3">
        <f t="shared" si="741"/>
        <v>0</v>
      </c>
      <c r="AH245" s="88">
        <f t="shared" si="507"/>
        <v>0.000245</v>
      </c>
      <c r="AI245" s="3"/>
      <c r="AJ245" s="95" t="str">
        <f t="shared" si="508"/>
        <v>#REF!</v>
      </c>
      <c r="AK245" s="3" t="str">
        <f t="shared" si="509"/>
        <v>#REF!</v>
      </c>
      <c r="AL245" s="3" t="str">
        <f t="shared" si="510"/>
        <v>#REF!</v>
      </c>
      <c r="AM245" s="88" t="str">
        <f t="shared" si="511"/>
        <v>#REF!</v>
      </c>
      <c r="AN245" s="3"/>
      <c r="AO245" s="95" t="str">
        <f t="shared" si="512"/>
        <v>#REF!</v>
      </c>
      <c r="AP245" s="3" t="str">
        <f t="shared" si="513"/>
        <v>#REF!</v>
      </c>
      <c r="AQ245" s="3" t="str">
        <f t="shared" si="514"/>
        <v>#REF!</v>
      </c>
      <c r="AR245" s="88" t="str">
        <f t="shared" si="515"/>
        <v>#REF!</v>
      </c>
      <c r="AS245" s="3"/>
      <c r="AT245" s="95">
        <f t="shared" si="516"/>
        <v>24.33333333</v>
      </c>
      <c r="AU245" s="3">
        <f t="shared" si="202"/>
        <v>25</v>
      </c>
      <c r="AV245" s="3">
        <f t="shared" si="203"/>
        <v>40.33333333</v>
      </c>
      <c r="AW245" s="88">
        <f t="shared" si="39"/>
        <v>53.66666667</v>
      </c>
    </row>
    <row r="246" ht="15.75" customHeight="1">
      <c r="A246" s="24">
        <v>96.0</v>
      </c>
      <c r="B246" s="24" t="s">
        <v>1148</v>
      </c>
      <c r="C246" s="24" t="s">
        <v>1148</v>
      </c>
      <c r="D246" s="132" t="s">
        <v>17</v>
      </c>
      <c r="E246" s="132">
        <v>3.0</v>
      </c>
      <c r="F246" s="132">
        <v>12.0</v>
      </c>
      <c r="G246" s="132">
        <v>6.0</v>
      </c>
      <c r="H246" s="132">
        <v>3.0</v>
      </c>
      <c r="J246" s="171">
        <f t="array" ref="J246">IFERROR(INDEX(VBDhistory1!$U$8:$U$307,MATCH(VBDgames!$C246,VBDhistory1!$B$8:$B$307,0))+ROW()/10000000,0)</f>
        <v>0</v>
      </c>
      <c r="K246" s="171">
        <f t="array" ref="K246">IFERROR(INDEX(VBDhistory2!$U$8:$U$307,MATCH(VBDgames!$C246,VBDhistory2!$B$8:$B$307,0))+ROW()/10000000,0)</f>
        <v>0</v>
      </c>
      <c r="L246" s="171">
        <f t="array" ref="L246">IFERROR(INDEX(VBDhistory3!$U$8:$U$307,MATCH(VBDgames!$C246,VBDhistory3!$B$8:$B$307,0))+ROW()/10000000,0)</f>
        <v>0</v>
      </c>
      <c r="M246" s="171">
        <f t="array" ref="M246">IFERROR(INDEX(VBDhistory4!$U$8:$U$307,MATCH(VBDgames!$C246,VBDhistory4!$B$8:$B$307,0))+ROW()/10000000,0)</f>
        <v>0</v>
      </c>
      <c r="N246" s="171"/>
      <c r="O246" s="171" t="str">
        <f t="shared" ref="O246:R246" si="742">$D246&amp;"-"&amp;RANK(J246,J$151:J$475,0)</f>
        <v>RB-1</v>
      </c>
      <c r="P246" s="171" t="str">
        <f t="shared" si="742"/>
        <v>RB-1</v>
      </c>
      <c r="Q246" s="171" t="str">
        <f t="shared" si="742"/>
        <v>RB-1</v>
      </c>
      <c r="R246" s="171" t="str">
        <f t="shared" si="742"/>
        <v>RB-1</v>
      </c>
      <c r="T246" s="95" t="str">
        <f t="shared" si="502"/>
        <v>WR-78</v>
      </c>
      <c r="U246" s="3">
        <v>78.0</v>
      </c>
      <c r="V246" s="3" t="s">
        <v>34</v>
      </c>
      <c r="W246" s="95">
        <f t="shared" ref="W246:Y246" si="743">IFERROR(INDEX(E$477:E$876,MATCH($T246,P$477:P$876,0)),0)</f>
        <v>0</v>
      </c>
      <c r="X246" s="3">
        <f t="shared" si="743"/>
        <v>0</v>
      </c>
      <c r="Y246" s="3">
        <f t="shared" si="743"/>
        <v>0</v>
      </c>
      <c r="Z246" s="3"/>
      <c r="AA246" s="3">
        <f t="shared" si="504"/>
        <v>0</v>
      </c>
      <c r="AB246" s="88">
        <f t="shared" si="505"/>
        <v>9</v>
      </c>
      <c r="AC246" s="3"/>
      <c r="AD246" s="95">
        <f t="shared" ref="AD246:AG246" si="744">IFERROR(INDEX(J$477:J$876,MATCH($T246,O$477:O$876,0)),0)</f>
        <v>0</v>
      </c>
      <c r="AE246" s="3">
        <f t="shared" si="744"/>
        <v>0</v>
      </c>
      <c r="AF246" s="3">
        <f t="shared" si="744"/>
        <v>0</v>
      </c>
      <c r="AG246" s="3">
        <f t="shared" si="744"/>
        <v>0</v>
      </c>
      <c r="AH246" s="88">
        <f t="shared" si="507"/>
        <v>0.000246</v>
      </c>
      <c r="AI246" s="3"/>
      <c r="AJ246" s="95" t="str">
        <f t="shared" si="508"/>
        <v>#REF!</v>
      </c>
      <c r="AK246" s="3" t="str">
        <f t="shared" si="509"/>
        <v>#REF!</v>
      </c>
      <c r="AL246" s="3" t="str">
        <f t="shared" si="510"/>
        <v>#REF!</v>
      </c>
      <c r="AM246" s="88" t="str">
        <f t="shared" si="511"/>
        <v>#REF!</v>
      </c>
      <c r="AN246" s="3"/>
      <c r="AO246" s="95" t="str">
        <f t="shared" si="512"/>
        <v>#REF!</v>
      </c>
      <c r="AP246" s="3" t="str">
        <f t="shared" si="513"/>
        <v>#REF!</v>
      </c>
      <c r="AQ246" s="3" t="str">
        <f t="shared" si="514"/>
        <v>#REF!</v>
      </c>
      <c r="AR246" s="88" t="str">
        <f t="shared" si="515"/>
        <v>#REF!</v>
      </c>
      <c r="AS246" s="3"/>
      <c r="AT246" s="95">
        <f t="shared" si="516"/>
        <v>24.33333333</v>
      </c>
      <c r="AU246" s="3">
        <f t="shared" si="202"/>
        <v>25</v>
      </c>
      <c r="AV246" s="3">
        <f t="shared" si="203"/>
        <v>40.33333333</v>
      </c>
      <c r="AW246" s="88">
        <f t="shared" si="39"/>
        <v>53.66666667</v>
      </c>
    </row>
    <row r="247" ht="15.75" customHeight="1">
      <c r="A247" s="24">
        <v>97.0</v>
      </c>
      <c r="B247" s="24" t="s">
        <v>1135</v>
      </c>
      <c r="C247" s="24" t="s">
        <v>1135</v>
      </c>
      <c r="D247" s="132" t="s">
        <v>17</v>
      </c>
      <c r="E247" s="132">
        <v>4.0</v>
      </c>
      <c r="F247" s="132"/>
      <c r="G247" s="132"/>
      <c r="H247" s="132"/>
      <c r="J247" s="171">
        <f t="array" ref="J247">IFERROR(INDEX(VBDhistory1!$U$8:$U$307,MATCH(VBDgames!$C247,VBDhistory1!$B$8:$B$307,0))+ROW()/10000000,0)</f>
        <v>0</v>
      </c>
      <c r="K247" s="171">
        <f t="array" ref="K247">IFERROR(INDEX(VBDhistory2!$U$8:$U$307,MATCH(VBDgames!$C247,VBDhistory2!$B$8:$B$307,0))+ROW()/10000000,0)</f>
        <v>0</v>
      </c>
      <c r="L247" s="171">
        <f t="array" ref="L247">IFERROR(INDEX(VBDhistory3!$U$8:$U$307,MATCH(VBDgames!$C247,VBDhistory3!$B$8:$B$307,0))+ROW()/10000000,0)</f>
        <v>0</v>
      </c>
      <c r="M247" s="171">
        <f t="array" ref="M247">IFERROR(INDEX(VBDhistory4!$U$8:$U$307,MATCH(VBDgames!$C247,VBDhistory4!$B$8:$B$307,0))+ROW()/10000000,0)</f>
        <v>0</v>
      </c>
      <c r="N247" s="171"/>
      <c r="O247" s="171" t="str">
        <f t="shared" ref="O247:R247" si="745">$D247&amp;"-"&amp;RANK(J247,J$151:J$475,0)</f>
        <v>RB-1</v>
      </c>
      <c r="P247" s="171" t="str">
        <f t="shared" si="745"/>
        <v>RB-1</v>
      </c>
      <c r="Q247" s="171" t="str">
        <f t="shared" si="745"/>
        <v>RB-1</v>
      </c>
      <c r="R247" s="171" t="str">
        <f t="shared" si="745"/>
        <v>RB-1</v>
      </c>
      <c r="T247" s="95" t="str">
        <f t="shared" si="502"/>
        <v>WR-79</v>
      </c>
      <c r="U247" s="3">
        <v>79.0</v>
      </c>
      <c r="V247" s="3" t="s">
        <v>34</v>
      </c>
      <c r="W247" s="95">
        <f t="shared" ref="W247:Y247" si="746">IFERROR(INDEX(E$477:E$876,MATCH($T247,P$477:P$876,0)),0)</f>
        <v>0</v>
      </c>
      <c r="X247" s="3">
        <f t="shared" si="746"/>
        <v>0</v>
      </c>
      <c r="Y247" s="3">
        <f t="shared" si="746"/>
        <v>0</v>
      </c>
      <c r="Z247" s="3"/>
      <c r="AA247" s="3">
        <f t="shared" si="504"/>
        <v>0</v>
      </c>
      <c r="AB247" s="88">
        <f t="shared" si="505"/>
        <v>9</v>
      </c>
      <c r="AC247" s="3"/>
      <c r="AD247" s="95">
        <f t="shared" ref="AD247:AG247" si="747">IFERROR(INDEX(J$477:J$876,MATCH($T247,O$477:O$876,0)),0)</f>
        <v>0</v>
      </c>
      <c r="AE247" s="3">
        <f t="shared" si="747"/>
        <v>0</v>
      </c>
      <c r="AF247" s="3">
        <f t="shared" si="747"/>
        <v>0</v>
      </c>
      <c r="AG247" s="3">
        <f t="shared" si="747"/>
        <v>0</v>
      </c>
      <c r="AH247" s="88">
        <f t="shared" si="507"/>
        <v>0.000247</v>
      </c>
      <c r="AI247" s="3"/>
      <c r="AJ247" s="95" t="str">
        <f t="shared" si="508"/>
        <v>#REF!</v>
      </c>
      <c r="AK247" s="3" t="str">
        <f t="shared" si="509"/>
        <v>#REF!</v>
      </c>
      <c r="AL247" s="3" t="str">
        <f t="shared" si="510"/>
        <v>#REF!</v>
      </c>
      <c r="AM247" s="88" t="str">
        <f t="shared" si="511"/>
        <v>#REF!</v>
      </c>
      <c r="AN247" s="3"/>
      <c r="AO247" s="95" t="str">
        <f t="shared" si="512"/>
        <v>#REF!</v>
      </c>
      <c r="AP247" s="3" t="str">
        <f t="shared" si="513"/>
        <v>#REF!</v>
      </c>
      <c r="AQ247" s="3" t="str">
        <f t="shared" si="514"/>
        <v>#REF!</v>
      </c>
      <c r="AR247" s="88" t="str">
        <f t="shared" si="515"/>
        <v>#REF!</v>
      </c>
      <c r="AS247" s="3"/>
      <c r="AT247" s="95">
        <f t="shared" si="516"/>
        <v>24.33333333</v>
      </c>
      <c r="AU247" s="3">
        <f t="shared" si="202"/>
        <v>25</v>
      </c>
      <c r="AV247" s="3">
        <f t="shared" si="203"/>
        <v>40.33333333</v>
      </c>
      <c r="AW247" s="88">
        <f t="shared" si="39"/>
        <v>53.66666667</v>
      </c>
    </row>
    <row r="248" ht="15.75" customHeight="1">
      <c r="A248" s="24">
        <v>98.0</v>
      </c>
      <c r="B248" s="22" t="s">
        <v>390</v>
      </c>
      <c r="C248" s="22" t="s">
        <v>390</v>
      </c>
      <c r="D248" s="132" t="s">
        <v>17</v>
      </c>
      <c r="E248" s="132">
        <v>3.0</v>
      </c>
      <c r="F248" s="132"/>
      <c r="G248" s="132"/>
      <c r="H248" s="132"/>
      <c r="J248" s="171">
        <f t="array" ref="J248">IFERROR(INDEX(VBDhistory1!$U$8:$U$307,MATCH(VBDgames!$C248,VBDhistory1!$B$8:$B$307,0))+ROW()/10000000,0)</f>
        <v>0</v>
      </c>
      <c r="K248" s="171">
        <f t="array" ref="K248">IFERROR(INDEX(VBDhistory2!$U$8:$U$307,MATCH(VBDgames!$C248,VBDhistory2!$B$8:$B$307,0))+ROW()/10000000,0)</f>
        <v>0</v>
      </c>
      <c r="L248" s="171">
        <f t="array" ref="L248">IFERROR(INDEX(VBDhistory3!$U$8:$U$307,MATCH(VBDgames!$C248,VBDhistory3!$B$8:$B$307,0))+ROW()/10000000,0)</f>
        <v>0</v>
      </c>
      <c r="M248" s="171">
        <f t="array" ref="M248">IFERROR(INDEX(VBDhistory4!$U$8:$U$307,MATCH(VBDgames!$C248,VBDhistory4!$B$8:$B$307,0))+ROW()/10000000,0)</f>
        <v>0</v>
      </c>
      <c r="N248" s="171"/>
      <c r="O248" s="171" t="str">
        <f t="shared" ref="O248:R248" si="748">$D248&amp;"-"&amp;RANK(J248,J$151:J$475,0)</f>
        <v>RB-1</v>
      </c>
      <c r="P248" s="171" t="str">
        <f t="shared" si="748"/>
        <v>RB-1</v>
      </c>
      <c r="Q248" s="171" t="str">
        <f t="shared" si="748"/>
        <v>RB-1</v>
      </c>
      <c r="R248" s="171" t="str">
        <f t="shared" si="748"/>
        <v>RB-1</v>
      </c>
      <c r="T248" s="95" t="str">
        <f t="shared" si="502"/>
        <v>WR-80</v>
      </c>
      <c r="U248" s="3">
        <v>80.0</v>
      </c>
      <c r="V248" s="3" t="s">
        <v>34</v>
      </c>
      <c r="W248" s="95">
        <f t="shared" ref="W248:Y248" si="749">IFERROR(INDEX(E$477:E$876,MATCH($T248,P$477:P$876,0)),0)</f>
        <v>0</v>
      </c>
      <c r="X248" s="3">
        <f t="shared" si="749"/>
        <v>0</v>
      </c>
      <c r="Y248" s="3">
        <f t="shared" si="749"/>
        <v>0</v>
      </c>
      <c r="Z248" s="3"/>
      <c r="AA248" s="3">
        <f t="shared" si="504"/>
        <v>0</v>
      </c>
      <c r="AB248" s="88">
        <f t="shared" si="505"/>
        <v>9</v>
      </c>
      <c r="AC248" s="3"/>
      <c r="AD248" s="95">
        <f t="shared" ref="AD248:AG248" si="750">IFERROR(INDEX(J$477:J$876,MATCH($T248,O$477:O$876,0)),0)</f>
        <v>0</v>
      </c>
      <c r="AE248" s="3">
        <f t="shared" si="750"/>
        <v>0</v>
      </c>
      <c r="AF248" s="3">
        <f t="shared" si="750"/>
        <v>0</v>
      </c>
      <c r="AG248" s="3">
        <f t="shared" si="750"/>
        <v>0</v>
      </c>
      <c r="AH248" s="88">
        <f t="shared" si="507"/>
        <v>0.000248</v>
      </c>
      <c r="AI248" s="3"/>
      <c r="AJ248" s="95" t="str">
        <f t="shared" si="508"/>
        <v>#REF!</v>
      </c>
      <c r="AK248" s="3" t="str">
        <f t="shared" si="509"/>
        <v>#REF!</v>
      </c>
      <c r="AL248" s="3" t="str">
        <f t="shared" si="510"/>
        <v>#REF!</v>
      </c>
      <c r="AM248" s="88" t="str">
        <f t="shared" si="511"/>
        <v>#REF!</v>
      </c>
      <c r="AN248" s="3"/>
      <c r="AO248" s="95" t="str">
        <f t="shared" si="512"/>
        <v>#REF!</v>
      </c>
      <c r="AP248" s="3" t="str">
        <f t="shared" si="513"/>
        <v>#REF!</v>
      </c>
      <c r="AQ248" s="3" t="str">
        <f t="shared" si="514"/>
        <v>#REF!</v>
      </c>
      <c r="AR248" s="88" t="str">
        <f t="shared" si="515"/>
        <v>#REF!</v>
      </c>
      <c r="AS248" s="3"/>
      <c r="AT248" s="95">
        <f t="shared" si="516"/>
        <v>24.33333333</v>
      </c>
      <c r="AU248" s="3">
        <f t="shared" si="202"/>
        <v>25</v>
      </c>
      <c r="AV248" s="3">
        <f t="shared" si="203"/>
        <v>40.33333333</v>
      </c>
      <c r="AW248" s="88">
        <f t="shared" si="39"/>
        <v>53.66666667</v>
      </c>
    </row>
    <row r="249" ht="15.75" customHeight="1">
      <c r="A249" s="24">
        <v>99.0</v>
      </c>
      <c r="B249" s="24" t="s">
        <v>2866</v>
      </c>
      <c r="C249" s="24" t="s">
        <v>2866</v>
      </c>
      <c r="D249" s="132" t="s">
        <v>17</v>
      </c>
      <c r="E249" s="132">
        <v>2.0</v>
      </c>
      <c r="F249" s="132">
        <v>2.0</v>
      </c>
      <c r="G249" s="132">
        <v>2.0</v>
      </c>
      <c r="H249" s="132">
        <v>5.0</v>
      </c>
      <c r="J249" s="171">
        <f t="array" ref="J249">IFERROR(INDEX(VBDhistory1!$U$8:$U$307,MATCH(VBDgames!$C249,VBDhistory1!$B$8:$B$307,0))+ROW()/10000000,0)</f>
        <v>0</v>
      </c>
      <c r="K249" s="171">
        <f t="array" ref="K249">IFERROR(INDEX(VBDhistory2!$U$8:$U$307,MATCH(VBDgames!$C249,VBDhistory2!$B$8:$B$307,0))+ROW()/10000000,0)</f>
        <v>0</v>
      </c>
      <c r="L249" s="171">
        <f t="array" ref="L249">IFERROR(INDEX(VBDhistory3!$U$8:$U$307,MATCH(VBDgames!$C249,VBDhistory3!$B$8:$B$307,0))+ROW()/10000000,0)</f>
        <v>0</v>
      </c>
      <c r="M249" s="171">
        <f t="array" ref="M249">IFERROR(INDEX(VBDhistory4!$U$8:$U$307,MATCH(VBDgames!$C249,VBDhistory4!$B$8:$B$307,0))+ROW()/10000000,0)</f>
        <v>0</v>
      </c>
      <c r="N249" s="171"/>
      <c r="O249" s="171" t="str">
        <f t="shared" ref="O249:R249" si="751">$D249&amp;"-"&amp;RANK(J249,J$151:J$475,0)</f>
        <v>RB-1</v>
      </c>
      <c r="P249" s="171" t="str">
        <f t="shared" si="751"/>
        <v>RB-1</v>
      </c>
      <c r="Q249" s="171" t="str">
        <f t="shared" si="751"/>
        <v>RB-1</v>
      </c>
      <c r="R249" s="171" t="str">
        <f t="shared" si="751"/>
        <v>RB-1</v>
      </c>
      <c r="T249" s="95" t="str">
        <f t="shared" si="502"/>
        <v>WR-81</v>
      </c>
      <c r="U249" s="3">
        <v>81.0</v>
      </c>
      <c r="V249" s="3" t="s">
        <v>34</v>
      </c>
      <c r="W249" s="95">
        <f t="shared" ref="W249:Y249" si="752">IFERROR(INDEX(E$477:E$876,MATCH($T249,P$477:P$876,0)),0)</f>
        <v>0</v>
      </c>
      <c r="X249" s="3">
        <f t="shared" si="752"/>
        <v>0</v>
      </c>
      <c r="Y249" s="3">
        <f t="shared" si="752"/>
        <v>0</v>
      </c>
      <c r="Z249" s="3"/>
      <c r="AA249" s="3">
        <f t="shared" si="504"/>
        <v>0</v>
      </c>
      <c r="AB249" s="88">
        <f t="shared" si="505"/>
        <v>9</v>
      </c>
      <c r="AC249" s="3"/>
      <c r="AD249" s="95">
        <f t="shared" ref="AD249:AG249" si="753">IFERROR(INDEX(J$477:J$876,MATCH($T249,O$477:O$876,0)),0)</f>
        <v>0</v>
      </c>
      <c r="AE249" s="3">
        <f t="shared" si="753"/>
        <v>0</v>
      </c>
      <c r="AF249" s="3">
        <f t="shared" si="753"/>
        <v>0</v>
      </c>
      <c r="AG249" s="3">
        <f t="shared" si="753"/>
        <v>0</v>
      </c>
      <c r="AH249" s="88">
        <f t="shared" si="507"/>
        <v>0.000249</v>
      </c>
      <c r="AI249" s="3"/>
      <c r="AJ249" s="95" t="str">
        <f t="shared" si="508"/>
        <v>#REF!</v>
      </c>
      <c r="AK249" s="3" t="str">
        <f t="shared" si="509"/>
        <v>#REF!</v>
      </c>
      <c r="AL249" s="3" t="str">
        <f t="shared" si="510"/>
        <v>#REF!</v>
      </c>
      <c r="AM249" s="88" t="str">
        <f t="shared" si="511"/>
        <v>#REF!</v>
      </c>
      <c r="AN249" s="3"/>
      <c r="AO249" s="95" t="str">
        <f t="shared" si="512"/>
        <v>#REF!</v>
      </c>
      <c r="AP249" s="3" t="str">
        <f t="shared" si="513"/>
        <v>#REF!</v>
      </c>
      <c r="AQ249" s="3" t="str">
        <f t="shared" si="514"/>
        <v>#REF!</v>
      </c>
      <c r="AR249" s="88" t="str">
        <f t="shared" si="515"/>
        <v>#REF!</v>
      </c>
      <c r="AS249" s="3"/>
      <c r="AT249" s="95">
        <f t="shared" si="516"/>
        <v>24.33333333</v>
      </c>
      <c r="AU249" s="3">
        <f t="shared" si="202"/>
        <v>25</v>
      </c>
      <c r="AV249" s="3">
        <f t="shared" si="203"/>
        <v>40.33333333</v>
      </c>
      <c r="AW249" s="88">
        <f t="shared" si="39"/>
        <v>53.66666667</v>
      </c>
    </row>
    <row r="250" ht="15.75" customHeight="1">
      <c r="A250" s="24">
        <v>100.0</v>
      </c>
      <c r="B250" s="24" t="s">
        <v>1600</v>
      </c>
      <c r="C250" s="24" t="s">
        <v>410</v>
      </c>
      <c r="D250" s="132" t="s">
        <v>17</v>
      </c>
      <c r="E250" s="132">
        <v>2.0</v>
      </c>
      <c r="F250" s="132">
        <v>5.0</v>
      </c>
      <c r="G250" s="132"/>
      <c r="H250" s="132"/>
      <c r="J250" s="171">
        <f t="array" ref="J250">IFERROR(INDEX(VBDhistory1!$U$8:$U$307,MATCH(VBDgames!$C250,VBDhistory1!$B$8:$B$307,0))+ROW()/10000000,0)</f>
        <v>0</v>
      </c>
      <c r="K250" s="171">
        <f t="array" ref="K250">IFERROR(INDEX(VBDhistory2!$U$8:$U$307,MATCH(VBDgames!$C250,VBDhistory2!$B$8:$B$307,0))+ROW()/10000000,0)</f>
        <v>0</v>
      </c>
      <c r="L250" s="171">
        <f t="array" ref="L250">IFERROR(INDEX(VBDhistory3!$U$8:$U$307,MATCH(VBDgames!$C250,VBDhistory3!$B$8:$B$307,0))+ROW()/10000000,0)</f>
        <v>0</v>
      </c>
      <c r="M250" s="171">
        <f t="array" ref="M250">IFERROR(INDEX(VBDhistory4!$U$8:$U$307,MATCH(VBDgames!$C250,VBDhistory4!$B$8:$B$307,0))+ROW()/10000000,0)</f>
        <v>0</v>
      </c>
      <c r="N250" s="171"/>
      <c r="O250" s="171" t="str">
        <f t="shared" ref="O250:R250" si="754">$D250&amp;"-"&amp;RANK(J250,J$151:J$475,0)</f>
        <v>RB-1</v>
      </c>
      <c r="P250" s="171" t="str">
        <f t="shared" si="754"/>
        <v>RB-1</v>
      </c>
      <c r="Q250" s="171" t="str">
        <f t="shared" si="754"/>
        <v>RB-1</v>
      </c>
      <c r="R250" s="171" t="str">
        <f t="shared" si="754"/>
        <v>RB-1</v>
      </c>
      <c r="T250" s="95" t="str">
        <f t="shared" si="502"/>
        <v>WR-82</v>
      </c>
      <c r="U250" s="3">
        <v>82.0</v>
      </c>
      <c r="V250" s="3" t="s">
        <v>34</v>
      </c>
      <c r="W250" s="95">
        <f t="shared" ref="W250:Y250" si="755">IFERROR(INDEX(E$477:E$876,MATCH($T250,P$477:P$876,0)),0)</f>
        <v>0</v>
      </c>
      <c r="X250" s="3">
        <f t="shared" si="755"/>
        <v>0</v>
      </c>
      <c r="Y250" s="3">
        <f t="shared" si="755"/>
        <v>0</v>
      </c>
      <c r="Z250" s="3"/>
      <c r="AA250" s="3">
        <f t="shared" si="504"/>
        <v>0</v>
      </c>
      <c r="AB250" s="88">
        <f t="shared" si="505"/>
        <v>9</v>
      </c>
      <c r="AC250" s="3"/>
      <c r="AD250" s="95">
        <f t="shared" ref="AD250:AG250" si="756">IFERROR(INDEX(J$477:J$876,MATCH($T250,O$477:O$876,0)),0)</f>
        <v>0</v>
      </c>
      <c r="AE250" s="3">
        <f t="shared" si="756"/>
        <v>0</v>
      </c>
      <c r="AF250" s="3">
        <f t="shared" si="756"/>
        <v>0</v>
      </c>
      <c r="AG250" s="3">
        <f t="shared" si="756"/>
        <v>0</v>
      </c>
      <c r="AH250" s="88">
        <f t="shared" si="507"/>
        <v>0.00025</v>
      </c>
      <c r="AI250" s="3"/>
      <c r="AJ250" s="95" t="str">
        <f t="shared" si="508"/>
        <v>#REF!</v>
      </c>
      <c r="AK250" s="3" t="str">
        <f t="shared" si="509"/>
        <v>#REF!</v>
      </c>
      <c r="AL250" s="3" t="str">
        <f t="shared" si="510"/>
        <v>#REF!</v>
      </c>
      <c r="AM250" s="88" t="str">
        <f t="shared" si="511"/>
        <v>#REF!</v>
      </c>
      <c r="AN250" s="3"/>
      <c r="AO250" s="95" t="str">
        <f t="shared" si="512"/>
        <v>#REF!</v>
      </c>
      <c r="AP250" s="3" t="str">
        <f t="shared" si="513"/>
        <v>#REF!</v>
      </c>
      <c r="AQ250" s="3" t="str">
        <f t="shared" si="514"/>
        <v>#REF!</v>
      </c>
      <c r="AR250" s="88" t="str">
        <f t="shared" si="515"/>
        <v>#REF!</v>
      </c>
      <c r="AS250" s="3"/>
      <c r="AT250" s="95">
        <f t="shared" si="516"/>
        <v>24.33333333</v>
      </c>
      <c r="AU250" s="3">
        <f t="shared" si="202"/>
        <v>25</v>
      </c>
      <c r="AV250" s="3">
        <f t="shared" si="203"/>
        <v>40.33333333</v>
      </c>
      <c r="AW250" s="88">
        <f t="shared" si="39"/>
        <v>53.66666667</v>
      </c>
    </row>
    <row r="251" ht="15.75" customHeight="1">
      <c r="A251" s="24">
        <v>101.0</v>
      </c>
      <c r="B251" s="24" t="s">
        <v>418</v>
      </c>
      <c r="C251" s="24" t="s">
        <v>418</v>
      </c>
      <c r="D251" s="132" t="s">
        <v>17</v>
      </c>
      <c r="E251" s="132">
        <v>2.0</v>
      </c>
      <c r="F251" s="132"/>
      <c r="G251" s="132"/>
      <c r="H251" s="132"/>
      <c r="J251" s="171">
        <f t="array" ref="J251">IFERROR(INDEX(VBDhistory1!$U$8:$U$307,MATCH(VBDgames!$C251,VBDhistory1!$B$8:$B$307,0))+ROW()/10000000,0)</f>
        <v>0</v>
      </c>
      <c r="K251" s="171">
        <f t="array" ref="K251">IFERROR(INDEX(VBDhistory2!$U$8:$U$307,MATCH(VBDgames!$C251,VBDhistory2!$B$8:$B$307,0))+ROW()/10000000,0)</f>
        <v>0</v>
      </c>
      <c r="L251" s="171">
        <f t="array" ref="L251">IFERROR(INDEX(VBDhistory3!$U$8:$U$307,MATCH(VBDgames!$C251,VBDhistory3!$B$8:$B$307,0))+ROW()/10000000,0)</f>
        <v>0</v>
      </c>
      <c r="M251" s="171">
        <f t="array" ref="M251">IFERROR(INDEX(VBDhistory4!$U$8:$U$307,MATCH(VBDgames!$C251,VBDhistory4!$B$8:$B$307,0))+ROW()/10000000,0)</f>
        <v>0</v>
      </c>
      <c r="N251" s="171"/>
      <c r="O251" s="171" t="str">
        <f t="shared" ref="O251:R251" si="757">$D251&amp;"-"&amp;RANK(J251,J$151:J$475,0)</f>
        <v>RB-1</v>
      </c>
      <c r="P251" s="171" t="str">
        <f t="shared" si="757"/>
        <v>RB-1</v>
      </c>
      <c r="Q251" s="171" t="str">
        <f t="shared" si="757"/>
        <v>RB-1</v>
      </c>
      <c r="R251" s="171" t="str">
        <f t="shared" si="757"/>
        <v>RB-1</v>
      </c>
      <c r="T251" s="95" t="str">
        <f t="shared" si="502"/>
        <v>WR-83</v>
      </c>
      <c r="U251" s="3">
        <v>83.0</v>
      </c>
      <c r="V251" s="3" t="s">
        <v>34</v>
      </c>
      <c r="W251" s="95">
        <f t="shared" ref="W251:Y251" si="758">IFERROR(INDEX(E$477:E$876,MATCH($T251,P$477:P$876,0)),0)</f>
        <v>0</v>
      </c>
      <c r="X251" s="3">
        <f t="shared" si="758"/>
        <v>0</v>
      </c>
      <c r="Y251" s="3">
        <f t="shared" si="758"/>
        <v>0</v>
      </c>
      <c r="Z251" s="3"/>
      <c r="AA251" s="3">
        <f t="shared" si="504"/>
        <v>0</v>
      </c>
      <c r="AB251" s="88">
        <f t="shared" si="505"/>
        <v>9</v>
      </c>
      <c r="AC251" s="3"/>
      <c r="AD251" s="95">
        <f t="shared" ref="AD251:AG251" si="759">IFERROR(INDEX(J$477:J$876,MATCH($T251,O$477:O$876,0)),0)</f>
        <v>0</v>
      </c>
      <c r="AE251" s="3">
        <f t="shared" si="759"/>
        <v>0</v>
      </c>
      <c r="AF251" s="3">
        <f t="shared" si="759"/>
        <v>0</v>
      </c>
      <c r="AG251" s="3">
        <f t="shared" si="759"/>
        <v>0</v>
      </c>
      <c r="AH251" s="88">
        <f t="shared" si="507"/>
        <v>0.000251</v>
      </c>
      <c r="AI251" s="3"/>
      <c r="AJ251" s="95" t="str">
        <f t="shared" si="508"/>
        <v>#REF!</v>
      </c>
      <c r="AK251" s="3" t="str">
        <f t="shared" si="509"/>
        <v>#REF!</v>
      </c>
      <c r="AL251" s="3" t="str">
        <f t="shared" si="510"/>
        <v>#REF!</v>
      </c>
      <c r="AM251" s="88" t="str">
        <f t="shared" si="511"/>
        <v>#REF!</v>
      </c>
      <c r="AN251" s="3"/>
      <c r="AO251" s="95" t="str">
        <f t="shared" si="512"/>
        <v>#REF!</v>
      </c>
      <c r="AP251" s="3" t="str">
        <f t="shared" si="513"/>
        <v>#REF!</v>
      </c>
      <c r="AQ251" s="3" t="str">
        <f t="shared" si="514"/>
        <v>#REF!</v>
      </c>
      <c r="AR251" s="88" t="str">
        <f t="shared" si="515"/>
        <v>#REF!</v>
      </c>
      <c r="AS251" s="3"/>
      <c r="AT251" s="95">
        <f t="shared" si="516"/>
        <v>24.33333333</v>
      </c>
      <c r="AU251" s="3">
        <f t="shared" si="202"/>
        <v>25</v>
      </c>
      <c r="AV251" s="3">
        <f t="shared" si="203"/>
        <v>40.33333333</v>
      </c>
      <c r="AW251" s="88">
        <f t="shared" si="39"/>
        <v>53.66666667</v>
      </c>
    </row>
    <row r="252" ht="15.75" customHeight="1">
      <c r="A252" s="24">
        <v>102.0</v>
      </c>
      <c r="B252" s="24" t="s">
        <v>2789</v>
      </c>
      <c r="C252" s="24" t="s">
        <v>2789</v>
      </c>
      <c r="D252" s="132" t="s">
        <v>17</v>
      </c>
      <c r="E252" s="132">
        <v>2.0</v>
      </c>
      <c r="F252" s="132">
        <v>13.0</v>
      </c>
      <c r="G252" s="132">
        <v>13.0</v>
      </c>
      <c r="H252" s="132"/>
      <c r="J252" s="171">
        <f t="array" ref="J252">IFERROR(INDEX(VBDhistory1!$U$8:$U$307,MATCH(VBDgames!$C252,VBDhistory1!$B$8:$B$307,0))+ROW()/10000000,0)</f>
        <v>0</v>
      </c>
      <c r="K252" s="171">
        <f t="array" ref="K252">IFERROR(INDEX(VBDhistory2!$U$8:$U$307,MATCH(VBDgames!$C252,VBDhistory2!$B$8:$B$307,0))+ROW()/10000000,0)</f>
        <v>0</v>
      </c>
      <c r="L252" s="171">
        <f t="array" ref="L252">IFERROR(INDEX(VBDhistory3!$U$8:$U$307,MATCH(VBDgames!$C252,VBDhistory3!$B$8:$B$307,0))+ROW()/10000000,0)</f>
        <v>0</v>
      </c>
      <c r="M252" s="171">
        <f t="array" ref="M252">IFERROR(INDEX(VBDhistory4!$U$8:$U$307,MATCH(VBDgames!$C252,VBDhistory4!$B$8:$B$307,0))+ROW()/10000000,0)</f>
        <v>0</v>
      </c>
      <c r="N252" s="171"/>
      <c r="O252" s="171" t="str">
        <f t="shared" ref="O252:R252" si="760">$D252&amp;"-"&amp;RANK(J252,J$151:J$475,0)</f>
        <v>RB-1</v>
      </c>
      <c r="P252" s="171" t="str">
        <f t="shared" si="760"/>
        <v>RB-1</v>
      </c>
      <c r="Q252" s="171" t="str">
        <f t="shared" si="760"/>
        <v>RB-1</v>
      </c>
      <c r="R252" s="171" t="str">
        <f t="shared" si="760"/>
        <v>RB-1</v>
      </c>
      <c r="T252" s="95" t="str">
        <f t="shared" si="502"/>
        <v>WR-84</v>
      </c>
      <c r="U252" s="3">
        <v>84.0</v>
      </c>
      <c r="V252" s="3" t="s">
        <v>34</v>
      </c>
      <c r="W252" s="95">
        <f t="shared" ref="W252:Y252" si="761">IFERROR(INDEX(E$477:E$876,MATCH($T252,P$477:P$876,0)),0)</f>
        <v>0</v>
      </c>
      <c r="X252" s="3">
        <f t="shared" si="761"/>
        <v>0</v>
      </c>
      <c r="Y252" s="3">
        <f t="shared" si="761"/>
        <v>0</v>
      </c>
      <c r="Z252" s="3"/>
      <c r="AA252" s="3">
        <f t="shared" si="504"/>
        <v>0</v>
      </c>
      <c r="AB252" s="88">
        <f t="shared" si="505"/>
        <v>9</v>
      </c>
      <c r="AC252" s="3"/>
      <c r="AD252" s="95">
        <f t="shared" ref="AD252:AG252" si="762">IFERROR(INDEX(J$477:J$876,MATCH($T252,O$477:O$876,0)),0)</f>
        <v>0</v>
      </c>
      <c r="AE252" s="3">
        <f t="shared" si="762"/>
        <v>0</v>
      </c>
      <c r="AF252" s="3">
        <f t="shared" si="762"/>
        <v>0</v>
      </c>
      <c r="AG252" s="3">
        <f t="shared" si="762"/>
        <v>0</v>
      </c>
      <c r="AH252" s="88">
        <f t="shared" si="507"/>
        <v>0.000252</v>
      </c>
      <c r="AI252" s="3"/>
      <c r="AJ252" s="95" t="str">
        <f t="shared" si="508"/>
        <v>#REF!</v>
      </c>
      <c r="AK252" s="3" t="str">
        <f t="shared" si="509"/>
        <v>#REF!</v>
      </c>
      <c r="AL252" s="3" t="str">
        <f t="shared" si="510"/>
        <v>#REF!</v>
      </c>
      <c r="AM252" s="88" t="str">
        <f t="shared" si="511"/>
        <v>#REF!</v>
      </c>
      <c r="AN252" s="3"/>
      <c r="AO252" s="95" t="str">
        <f t="shared" si="512"/>
        <v>#REF!</v>
      </c>
      <c r="AP252" s="3" t="str">
        <f t="shared" si="513"/>
        <v>#REF!</v>
      </c>
      <c r="AQ252" s="3" t="str">
        <f t="shared" si="514"/>
        <v>#REF!</v>
      </c>
      <c r="AR252" s="88" t="str">
        <f t="shared" si="515"/>
        <v>#REF!</v>
      </c>
      <c r="AS252" s="3"/>
      <c r="AT252" s="95">
        <f t="shared" si="516"/>
        <v>24.33333333</v>
      </c>
      <c r="AU252" s="3">
        <f t="shared" si="202"/>
        <v>25</v>
      </c>
      <c r="AV252" s="3">
        <f t="shared" si="203"/>
        <v>40.33333333</v>
      </c>
      <c r="AW252" s="88">
        <f t="shared" si="39"/>
        <v>53.66666667</v>
      </c>
    </row>
    <row r="253" ht="15.75" customHeight="1">
      <c r="A253" s="24">
        <v>103.0</v>
      </c>
      <c r="B253" s="24" t="s">
        <v>1325</v>
      </c>
      <c r="C253" s="24" t="s">
        <v>1325</v>
      </c>
      <c r="D253" s="132" t="s">
        <v>17</v>
      </c>
      <c r="E253" s="132">
        <v>1.0</v>
      </c>
      <c r="F253" s="132"/>
      <c r="G253" s="132"/>
      <c r="H253" s="132"/>
      <c r="J253" s="171">
        <f t="array" ref="J253">IFERROR(INDEX(VBDhistory1!$U$8:$U$307,MATCH(VBDgames!$C253,VBDhistory1!$B$8:$B$307,0))+ROW()/10000000,0)</f>
        <v>0</v>
      </c>
      <c r="K253" s="171">
        <f t="array" ref="K253">IFERROR(INDEX(VBDhistory2!$U$8:$U$307,MATCH(VBDgames!$C253,VBDhistory2!$B$8:$B$307,0))+ROW()/10000000,0)</f>
        <v>0</v>
      </c>
      <c r="L253" s="171">
        <f t="array" ref="L253">IFERROR(INDEX(VBDhistory3!$U$8:$U$307,MATCH(VBDgames!$C253,VBDhistory3!$B$8:$B$307,0))+ROW()/10000000,0)</f>
        <v>0</v>
      </c>
      <c r="M253" s="171">
        <f t="array" ref="M253">IFERROR(INDEX(VBDhistory4!$U$8:$U$307,MATCH(VBDgames!$C253,VBDhistory4!$B$8:$B$307,0))+ROW()/10000000,0)</f>
        <v>0</v>
      </c>
      <c r="N253" s="171"/>
      <c r="O253" s="171" t="str">
        <f t="shared" ref="O253:R253" si="763">$D253&amp;"-"&amp;RANK(J253,J$151:J$475,0)</f>
        <v>RB-1</v>
      </c>
      <c r="P253" s="171" t="str">
        <f t="shared" si="763"/>
        <v>RB-1</v>
      </c>
      <c r="Q253" s="171" t="str">
        <f t="shared" si="763"/>
        <v>RB-1</v>
      </c>
      <c r="R253" s="171" t="str">
        <f t="shared" si="763"/>
        <v>RB-1</v>
      </c>
      <c r="T253" s="95" t="str">
        <f t="shared" si="502"/>
        <v>WR-85</v>
      </c>
      <c r="U253" s="3">
        <v>85.0</v>
      </c>
      <c r="V253" s="3" t="s">
        <v>34</v>
      </c>
      <c r="W253" s="95">
        <f t="shared" ref="W253:Y253" si="764">IFERROR(INDEX(E$477:E$876,MATCH($T253,P$477:P$876,0)),0)</f>
        <v>0</v>
      </c>
      <c r="X253" s="3">
        <f t="shared" si="764"/>
        <v>0</v>
      </c>
      <c r="Y253" s="3">
        <f t="shared" si="764"/>
        <v>0</v>
      </c>
      <c r="Z253" s="3"/>
      <c r="AA253" s="3">
        <f t="shared" si="504"/>
        <v>0</v>
      </c>
      <c r="AB253" s="88">
        <f t="shared" si="505"/>
        <v>9</v>
      </c>
      <c r="AC253" s="3"/>
      <c r="AD253" s="95">
        <f t="shared" ref="AD253:AG253" si="765">IFERROR(INDEX(J$477:J$876,MATCH($T253,O$477:O$876,0)),0)</f>
        <v>0</v>
      </c>
      <c r="AE253" s="3">
        <f t="shared" si="765"/>
        <v>0</v>
      </c>
      <c r="AF253" s="3">
        <f t="shared" si="765"/>
        <v>0</v>
      </c>
      <c r="AG253" s="3">
        <f t="shared" si="765"/>
        <v>0</v>
      </c>
      <c r="AH253" s="88">
        <f t="shared" si="507"/>
        <v>0.000253</v>
      </c>
      <c r="AI253" s="3"/>
      <c r="AJ253" s="95" t="str">
        <f t="shared" si="508"/>
        <v>#REF!</v>
      </c>
      <c r="AK253" s="3" t="str">
        <f t="shared" si="509"/>
        <v>#REF!</v>
      </c>
      <c r="AL253" s="3" t="str">
        <f t="shared" si="510"/>
        <v>#REF!</v>
      </c>
      <c r="AM253" s="88" t="str">
        <f t="shared" si="511"/>
        <v>#REF!</v>
      </c>
      <c r="AN253" s="3"/>
      <c r="AO253" s="95" t="str">
        <f t="shared" si="512"/>
        <v>#REF!</v>
      </c>
      <c r="AP253" s="3" t="str">
        <f t="shared" si="513"/>
        <v>#REF!</v>
      </c>
      <c r="AQ253" s="3" t="str">
        <f t="shared" si="514"/>
        <v>#REF!</v>
      </c>
      <c r="AR253" s="88" t="str">
        <f t="shared" si="515"/>
        <v>#REF!</v>
      </c>
      <c r="AS253" s="3"/>
      <c r="AT253" s="95">
        <f t="shared" si="516"/>
        <v>24.33333333</v>
      </c>
      <c r="AU253" s="3">
        <f t="shared" si="202"/>
        <v>25</v>
      </c>
      <c r="AV253" s="3">
        <f t="shared" si="203"/>
        <v>40.33333333</v>
      </c>
      <c r="AW253" s="88">
        <f t="shared" si="39"/>
        <v>53.66666667</v>
      </c>
    </row>
    <row r="254" ht="15.75" customHeight="1">
      <c r="A254" s="24">
        <v>104.0</v>
      </c>
      <c r="B254" s="24" t="s">
        <v>502</v>
      </c>
      <c r="C254" s="24" t="s">
        <v>502</v>
      </c>
      <c r="D254" s="132" t="s">
        <v>17</v>
      </c>
      <c r="E254" s="132">
        <v>2.0</v>
      </c>
      <c r="F254" s="132">
        <v>0.0</v>
      </c>
      <c r="G254" s="132"/>
      <c r="H254" s="132"/>
      <c r="J254" s="171">
        <f t="array" ref="J254">IFERROR(INDEX(VBDhistory1!$U$8:$U$307,MATCH(VBDgames!$C254,VBDhistory1!$B$8:$B$307,0))+ROW()/10000000,0)</f>
        <v>0</v>
      </c>
      <c r="K254" s="171">
        <f t="array" ref="K254">IFERROR(INDEX(VBDhistory2!$U$8:$U$307,MATCH(VBDgames!$C254,VBDhistory2!$B$8:$B$307,0))+ROW()/10000000,0)</f>
        <v>0</v>
      </c>
      <c r="L254" s="171">
        <f t="array" ref="L254">IFERROR(INDEX(VBDhistory3!$U$8:$U$307,MATCH(VBDgames!$C254,VBDhistory3!$B$8:$B$307,0))+ROW()/10000000,0)</f>
        <v>0</v>
      </c>
      <c r="M254" s="171">
        <f t="array" ref="M254">IFERROR(INDEX(VBDhistory4!$U$8:$U$307,MATCH(VBDgames!$C254,VBDhistory4!$B$8:$B$307,0))+ROW()/10000000,0)</f>
        <v>0</v>
      </c>
      <c r="N254" s="171"/>
      <c r="O254" s="171" t="str">
        <f t="shared" ref="O254:R254" si="766">$D254&amp;"-"&amp;RANK(J254,J$151:J$475,0)</f>
        <v>RB-1</v>
      </c>
      <c r="P254" s="171" t="str">
        <f t="shared" si="766"/>
        <v>RB-1</v>
      </c>
      <c r="Q254" s="171" t="str">
        <f t="shared" si="766"/>
        <v>RB-1</v>
      </c>
      <c r="R254" s="171" t="str">
        <f t="shared" si="766"/>
        <v>RB-1</v>
      </c>
      <c r="T254" s="95" t="str">
        <f t="shared" si="502"/>
        <v>WR-86</v>
      </c>
      <c r="U254" s="3">
        <v>86.0</v>
      </c>
      <c r="V254" s="3" t="s">
        <v>34</v>
      </c>
      <c r="W254" s="95">
        <f t="shared" ref="W254:Y254" si="767">IFERROR(INDEX(E$477:E$876,MATCH($T254,P$477:P$876,0)),0)</f>
        <v>0</v>
      </c>
      <c r="X254" s="3">
        <f t="shared" si="767"/>
        <v>0</v>
      </c>
      <c r="Y254" s="3">
        <f t="shared" si="767"/>
        <v>0</v>
      </c>
      <c r="Z254" s="3"/>
      <c r="AA254" s="3">
        <f t="shared" si="504"/>
        <v>0</v>
      </c>
      <c r="AB254" s="88">
        <f t="shared" si="505"/>
        <v>9</v>
      </c>
      <c r="AC254" s="3"/>
      <c r="AD254" s="95">
        <f t="shared" ref="AD254:AG254" si="768">IFERROR(INDEX(J$477:J$876,MATCH($T254,O$477:O$876,0)),0)</f>
        <v>0</v>
      </c>
      <c r="AE254" s="3">
        <f t="shared" si="768"/>
        <v>0</v>
      </c>
      <c r="AF254" s="3">
        <f t="shared" si="768"/>
        <v>0</v>
      </c>
      <c r="AG254" s="3">
        <f t="shared" si="768"/>
        <v>0</v>
      </c>
      <c r="AH254" s="88">
        <f t="shared" si="507"/>
        <v>0.000254</v>
      </c>
      <c r="AI254" s="3"/>
      <c r="AJ254" s="95" t="str">
        <f t="shared" si="508"/>
        <v>#REF!</v>
      </c>
      <c r="AK254" s="3" t="str">
        <f t="shared" si="509"/>
        <v>#REF!</v>
      </c>
      <c r="AL254" s="3" t="str">
        <f t="shared" si="510"/>
        <v>#REF!</v>
      </c>
      <c r="AM254" s="88" t="str">
        <f t="shared" si="511"/>
        <v>#REF!</v>
      </c>
      <c r="AN254" s="3"/>
      <c r="AO254" s="95" t="str">
        <f t="shared" si="512"/>
        <v>#REF!</v>
      </c>
      <c r="AP254" s="3" t="str">
        <f t="shared" si="513"/>
        <v>#REF!</v>
      </c>
      <c r="AQ254" s="3" t="str">
        <f t="shared" si="514"/>
        <v>#REF!</v>
      </c>
      <c r="AR254" s="88" t="str">
        <f t="shared" si="515"/>
        <v>#REF!</v>
      </c>
      <c r="AS254" s="3"/>
      <c r="AT254" s="95">
        <f t="shared" si="516"/>
        <v>24.33333333</v>
      </c>
      <c r="AU254" s="3">
        <f t="shared" si="202"/>
        <v>25</v>
      </c>
      <c r="AV254" s="3">
        <f t="shared" si="203"/>
        <v>40.33333333</v>
      </c>
      <c r="AW254" s="88">
        <f t="shared" si="39"/>
        <v>53.66666667</v>
      </c>
    </row>
    <row r="255" ht="15.75" customHeight="1">
      <c r="A255" s="24">
        <v>105.0</v>
      </c>
      <c r="B255" s="24" t="s">
        <v>4712</v>
      </c>
      <c r="C255" s="24" t="s">
        <v>4712</v>
      </c>
      <c r="D255" s="132" t="s">
        <v>17</v>
      </c>
      <c r="E255" s="132">
        <v>0.0</v>
      </c>
      <c r="F255" s="132"/>
      <c r="G255" s="132"/>
      <c r="H255" s="132"/>
      <c r="J255" s="171">
        <f t="array" ref="J255">IFERROR(INDEX(VBDhistory1!$U$8:$U$307,MATCH(VBDgames!$C255,VBDhistory1!$B$8:$B$307,0))+ROW()/10000000,0)</f>
        <v>0</v>
      </c>
      <c r="K255" s="171">
        <f t="array" ref="K255">IFERROR(INDEX(VBDhistory2!$U$8:$U$307,MATCH(VBDgames!$C255,VBDhistory2!$B$8:$B$307,0))+ROW()/10000000,0)</f>
        <v>0</v>
      </c>
      <c r="L255" s="171">
        <f t="array" ref="L255">IFERROR(INDEX(VBDhistory3!$U$8:$U$307,MATCH(VBDgames!$C255,VBDhistory3!$B$8:$B$307,0))+ROW()/10000000,0)</f>
        <v>0</v>
      </c>
      <c r="M255" s="171">
        <f t="array" ref="M255">IFERROR(INDEX(VBDhistory4!$U$8:$U$307,MATCH(VBDgames!$C255,VBDhistory4!$B$8:$B$307,0))+ROW()/10000000,0)</f>
        <v>0</v>
      </c>
      <c r="N255" s="171"/>
      <c r="O255" s="171" t="str">
        <f t="shared" ref="O255:R255" si="769">$D255&amp;"-"&amp;RANK(J255,J$151:J$475,0)</f>
        <v>RB-1</v>
      </c>
      <c r="P255" s="171" t="str">
        <f t="shared" si="769"/>
        <v>RB-1</v>
      </c>
      <c r="Q255" s="171" t="str">
        <f t="shared" si="769"/>
        <v>RB-1</v>
      </c>
      <c r="R255" s="171" t="str">
        <f t="shared" si="769"/>
        <v>RB-1</v>
      </c>
      <c r="T255" s="95" t="str">
        <f t="shared" si="502"/>
        <v>WR-87</v>
      </c>
      <c r="U255" s="3">
        <v>87.0</v>
      </c>
      <c r="V255" s="3" t="s">
        <v>34</v>
      </c>
      <c r="W255" s="95">
        <f t="shared" ref="W255:Y255" si="770">IFERROR(INDEX(E$477:E$876,MATCH($T255,P$477:P$876,0)),0)</f>
        <v>0</v>
      </c>
      <c r="X255" s="3">
        <f t="shared" si="770"/>
        <v>0</v>
      </c>
      <c r="Y255" s="3">
        <f t="shared" si="770"/>
        <v>0</v>
      </c>
      <c r="Z255" s="3"/>
      <c r="AA255" s="3">
        <f t="shared" si="504"/>
        <v>0</v>
      </c>
      <c r="AB255" s="88">
        <f t="shared" si="505"/>
        <v>9</v>
      </c>
      <c r="AC255" s="3"/>
      <c r="AD255" s="95">
        <f t="shared" ref="AD255:AG255" si="771">IFERROR(INDEX(J$477:J$876,MATCH($T255,O$477:O$876,0)),0)</f>
        <v>0</v>
      </c>
      <c r="AE255" s="3">
        <f t="shared" si="771"/>
        <v>0</v>
      </c>
      <c r="AF255" s="3">
        <f t="shared" si="771"/>
        <v>0</v>
      </c>
      <c r="AG255" s="3">
        <f t="shared" si="771"/>
        <v>0</v>
      </c>
      <c r="AH255" s="88">
        <f t="shared" si="507"/>
        <v>0.000255</v>
      </c>
      <c r="AI255" s="3"/>
      <c r="AJ255" s="95" t="str">
        <f t="shared" si="508"/>
        <v>#REF!</v>
      </c>
      <c r="AK255" s="3" t="str">
        <f t="shared" si="509"/>
        <v>#REF!</v>
      </c>
      <c r="AL255" s="3" t="str">
        <f t="shared" si="510"/>
        <v>#REF!</v>
      </c>
      <c r="AM255" s="88" t="str">
        <f t="shared" si="511"/>
        <v>#REF!</v>
      </c>
      <c r="AN255" s="3"/>
      <c r="AO255" s="95" t="str">
        <f t="shared" si="512"/>
        <v>#REF!</v>
      </c>
      <c r="AP255" s="3" t="str">
        <f t="shared" si="513"/>
        <v>#REF!</v>
      </c>
      <c r="AQ255" s="3" t="str">
        <f t="shared" si="514"/>
        <v>#REF!</v>
      </c>
      <c r="AR255" s="88" t="str">
        <f t="shared" si="515"/>
        <v>#REF!</v>
      </c>
      <c r="AS255" s="3"/>
      <c r="AT255" s="95">
        <f t="shared" si="516"/>
        <v>24.33333333</v>
      </c>
      <c r="AU255" s="3">
        <f t="shared" si="202"/>
        <v>25</v>
      </c>
      <c r="AV255" s="3">
        <f t="shared" si="203"/>
        <v>40.33333333</v>
      </c>
      <c r="AW255" s="88">
        <f t="shared" si="39"/>
        <v>53.66666667</v>
      </c>
    </row>
    <row r="256" ht="15.75" customHeight="1">
      <c r="A256" s="24">
        <v>106.0</v>
      </c>
      <c r="B256" s="24" t="s">
        <v>1907</v>
      </c>
      <c r="C256" s="24" t="s">
        <v>1907</v>
      </c>
      <c r="D256" s="132" t="s">
        <v>17</v>
      </c>
      <c r="E256" s="132">
        <v>2.0</v>
      </c>
      <c r="F256" s="132">
        <v>4.0</v>
      </c>
      <c r="G256" s="132">
        <v>15.0</v>
      </c>
      <c r="H256" s="132"/>
      <c r="J256" s="171">
        <f t="array" ref="J256">IFERROR(INDEX(VBDhistory1!$U$8:$U$307,MATCH(VBDgames!$C256,VBDhistory1!$B$8:$B$307,0))+ROW()/10000000,0)</f>
        <v>0</v>
      </c>
      <c r="K256" s="171">
        <f t="array" ref="K256">IFERROR(INDEX(VBDhistory2!$U$8:$U$307,MATCH(VBDgames!$C256,VBDhistory2!$B$8:$B$307,0))+ROW()/10000000,0)</f>
        <v>0</v>
      </c>
      <c r="L256" s="171">
        <f t="array" ref="L256">IFERROR(INDEX(VBDhistory3!$U$8:$U$307,MATCH(VBDgames!$C256,VBDhistory3!$B$8:$B$307,0))+ROW()/10000000,0)</f>
        <v>0</v>
      </c>
      <c r="M256" s="171">
        <f t="array" ref="M256">IFERROR(INDEX(VBDhistory4!$U$8:$U$307,MATCH(VBDgames!$C256,VBDhistory4!$B$8:$B$307,0))+ROW()/10000000,0)</f>
        <v>0</v>
      </c>
      <c r="N256" s="171"/>
      <c r="O256" s="171" t="str">
        <f t="shared" ref="O256:R256" si="772">$D256&amp;"-"&amp;RANK(J256,J$151:J$475,0)</f>
        <v>RB-1</v>
      </c>
      <c r="P256" s="171" t="str">
        <f t="shared" si="772"/>
        <v>RB-1</v>
      </c>
      <c r="Q256" s="171" t="str">
        <f t="shared" si="772"/>
        <v>RB-1</v>
      </c>
      <c r="R256" s="171" t="str">
        <f t="shared" si="772"/>
        <v>RB-1</v>
      </c>
      <c r="T256" s="95" t="str">
        <f t="shared" si="502"/>
        <v>WR-88</v>
      </c>
      <c r="U256" s="3">
        <v>88.0</v>
      </c>
      <c r="V256" s="3" t="s">
        <v>34</v>
      </c>
      <c r="W256" s="95">
        <f t="shared" ref="W256:Y256" si="773">IFERROR(INDEX(E$477:E$876,MATCH($T256,P$477:P$876,0)),0)</f>
        <v>0</v>
      </c>
      <c r="X256" s="3">
        <f t="shared" si="773"/>
        <v>0</v>
      </c>
      <c r="Y256" s="3">
        <f t="shared" si="773"/>
        <v>0</v>
      </c>
      <c r="Z256" s="3"/>
      <c r="AA256" s="3">
        <f t="shared" si="504"/>
        <v>0</v>
      </c>
      <c r="AB256" s="88">
        <f t="shared" si="505"/>
        <v>9</v>
      </c>
      <c r="AC256" s="3"/>
      <c r="AD256" s="95">
        <f t="shared" ref="AD256:AG256" si="774">IFERROR(INDEX(J$477:J$876,MATCH($T256,O$477:O$876,0)),0)</f>
        <v>0</v>
      </c>
      <c r="AE256" s="3">
        <f t="shared" si="774"/>
        <v>0</v>
      </c>
      <c r="AF256" s="3">
        <f t="shared" si="774"/>
        <v>0</v>
      </c>
      <c r="AG256" s="3">
        <f t="shared" si="774"/>
        <v>0</v>
      </c>
      <c r="AH256" s="88">
        <f t="shared" si="507"/>
        <v>0.000256</v>
      </c>
      <c r="AI256" s="3"/>
      <c r="AJ256" s="95" t="str">
        <f t="shared" si="508"/>
        <v>#REF!</v>
      </c>
      <c r="AK256" s="3" t="str">
        <f t="shared" si="509"/>
        <v>#REF!</v>
      </c>
      <c r="AL256" s="3" t="str">
        <f t="shared" si="510"/>
        <v>#REF!</v>
      </c>
      <c r="AM256" s="88" t="str">
        <f t="shared" si="511"/>
        <v>#REF!</v>
      </c>
      <c r="AN256" s="3"/>
      <c r="AO256" s="95" t="str">
        <f t="shared" si="512"/>
        <v>#REF!</v>
      </c>
      <c r="AP256" s="3" t="str">
        <f t="shared" si="513"/>
        <v>#REF!</v>
      </c>
      <c r="AQ256" s="3" t="str">
        <f t="shared" si="514"/>
        <v>#REF!</v>
      </c>
      <c r="AR256" s="88" t="str">
        <f t="shared" si="515"/>
        <v>#REF!</v>
      </c>
      <c r="AS256" s="3"/>
      <c r="AT256" s="95">
        <f t="shared" si="516"/>
        <v>24.33333333</v>
      </c>
      <c r="AU256" s="3">
        <f t="shared" si="202"/>
        <v>25</v>
      </c>
      <c r="AV256" s="3">
        <f t="shared" si="203"/>
        <v>40.33333333</v>
      </c>
      <c r="AW256" s="88">
        <f t="shared" si="39"/>
        <v>53.66666667</v>
      </c>
    </row>
    <row r="257" ht="15.75" customHeight="1">
      <c r="A257" s="24">
        <v>107.0</v>
      </c>
      <c r="B257" s="24" t="s">
        <v>4713</v>
      </c>
      <c r="C257" s="24" t="s">
        <v>4713</v>
      </c>
      <c r="D257" s="132" t="s">
        <v>17</v>
      </c>
      <c r="E257" s="132">
        <v>1.0</v>
      </c>
      <c r="F257" s="132">
        <v>0.0</v>
      </c>
      <c r="G257" s="132"/>
      <c r="H257" s="132"/>
      <c r="J257" s="171">
        <f t="array" ref="J257">IFERROR(INDEX(VBDhistory1!$U$8:$U$307,MATCH(VBDgames!$C257,VBDhistory1!$B$8:$B$307,0))+ROW()/10000000,0)</f>
        <v>0</v>
      </c>
      <c r="K257" s="171">
        <f t="array" ref="K257">IFERROR(INDEX(VBDhistory2!$U$8:$U$307,MATCH(VBDgames!$C257,VBDhistory2!$B$8:$B$307,0))+ROW()/10000000,0)</f>
        <v>0</v>
      </c>
      <c r="L257" s="171">
        <f t="array" ref="L257">IFERROR(INDEX(VBDhistory3!$U$8:$U$307,MATCH(VBDgames!$C257,VBDhistory3!$B$8:$B$307,0))+ROW()/10000000,0)</f>
        <v>0</v>
      </c>
      <c r="M257" s="171">
        <f t="array" ref="M257">IFERROR(INDEX(VBDhistory4!$U$8:$U$307,MATCH(VBDgames!$C257,VBDhistory4!$B$8:$B$307,0))+ROW()/10000000,0)</f>
        <v>0</v>
      </c>
      <c r="N257" s="171"/>
      <c r="O257" s="171" t="str">
        <f t="shared" ref="O257:R257" si="775">$D257&amp;"-"&amp;RANK(J257,J$151:J$475,0)</f>
        <v>RB-1</v>
      </c>
      <c r="P257" s="171" t="str">
        <f t="shared" si="775"/>
        <v>RB-1</v>
      </c>
      <c r="Q257" s="171" t="str">
        <f t="shared" si="775"/>
        <v>RB-1</v>
      </c>
      <c r="R257" s="171" t="str">
        <f t="shared" si="775"/>
        <v>RB-1</v>
      </c>
      <c r="T257" s="95" t="str">
        <f t="shared" si="502"/>
        <v>WR-89</v>
      </c>
      <c r="U257" s="3">
        <v>89.0</v>
      </c>
      <c r="V257" s="3" t="s">
        <v>34</v>
      </c>
      <c r="W257" s="95">
        <f t="shared" ref="W257:Y257" si="776">IFERROR(INDEX(E$477:E$876,MATCH($T257,P$477:P$876,0)),0)</f>
        <v>0</v>
      </c>
      <c r="X257" s="3">
        <f t="shared" si="776"/>
        <v>0</v>
      </c>
      <c r="Y257" s="3">
        <f t="shared" si="776"/>
        <v>0</v>
      </c>
      <c r="Z257" s="3"/>
      <c r="AA257" s="3">
        <f t="shared" si="504"/>
        <v>0</v>
      </c>
      <c r="AB257" s="88">
        <f t="shared" si="505"/>
        <v>9</v>
      </c>
      <c r="AC257" s="3"/>
      <c r="AD257" s="95">
        <f t="shared" ref="AD257:AG257" si="777">IFERROR(INDEX(J$477:J$876,MATCH($T257,O$477:O$876,0)),0)</f>
        <v>0</v>
      </c>
      <c r="AE257" s="3">
        <f t="shared" si="777"/>
        <v>0</v>
      </c>
      <c r="AF257" s="3">
        <f t="shared" si="777"/>
        <v>0</v>
      </c>
      <c r="AG257" s="3">
        <f t="shared" si="777"/>
        <v>0</v>
      </c>
      <c r="AH257" s="88">
        <f t="shared" si="507"/>
        <v>0.000257</v>
      </c>
      <c r="AI257" s="3"/>
      <c r="AJ257" s="95" t="str">
        <f t="shared" si="508"/>
        <v>#REF!</v>
      </c>
      <c r="AK257" s="3" t="str">
        <f t="shared" si="509"/>
        <v>#REF!</v>
      </c>
      <c r="AL257" s="3" t="str">
        <f t="shared" si="510"/>
        <v>#REF!</v>
      </c>
      <c r="AM257" s="88" t="str">
        <f t="shared" si="511"/>
        <v>#REF!</v>
      </c>
      <c r="AN257" s="3"/>
      <c r="AO257" s="95" t="str">
        <f t="shared" si="512"/>
        <v>#REF!</v>
      </c>
      <c r="AP257" s="3" t="str">
        <f t="shared" si="513"/>
        <v>#REF!</v>
      </c>
      <c r="AQ257" s="3" t="str">
        <f t="shared" si="514"/>
        <v>#REF!</v>
      </c>
      <c r="AR257" s="88" t="str">
        <f t="shared" si="515"/>
        <v>#REF!</v>
      </c>
      <c r="AS257" s="3"/>
      <c r="AT257" s="95">
        <f t="shared" si="516"/>
        <v>24.33333333</v>
      </c>
      <c r="AU257" s="3">
        <f t="shared" si="202"/>
        <v>25</v>
      </c>
      <c r="AV257" s="3">
        <f t="shared" si="203"/>
        <v>40.33333333</v>
      </c>
      <c r="AW257" s="88">
        <f t="shared" si="39"/>
        <v>53.66666667</v>
      </c>
    </row>
    <row r="258" ht="15.75" customHeight="1">
      <c r="A258" s="24">
        <v>108.0</v>
      </c>
      <c r="B258" s="24" t="s">
        <v>2149</v>
      </c>
      <c r="C258" s="24" t="s">
        <v>2149</v>
      </c>
      <c r="D258" s="132" t="s">
        <v>17</v>
      </c>
      <c r="E258" s="132">
        <v>1.0</v>
      </c>
      <c r="F258" s="132">
        <v>9.0</v>
      </c>
      <c r="G258" s="132">
        <v>16.0</v>
      </c>
      <c r="H258" s="132">
        <v>1.0</v>
      </c>
      <c r="J258" s="171">
        <f t="array" ref="J258">IFERROR(INDEX(VBDhistory1!$U$8:$U$307,MATCH(VBDgames!$C258,VBDhistory1!$B$8:$B$307,0))+ROW()/10000000,0)</f>
        <v>0</v>
      </c>
      <c r="K258" s="171">
        <f t="array" ref="K258">IFERROR(INDEX(VBDhistory2!$U$8:$U$307,MATCH(VBDgames!$C258,VBDhistory2!$B$8:$B$307,0))+ROW()/10000000,0)</f>
        <v>0</v>
      </c>
      <c r="L258" s="171">
        <f t="array" ref="L258">IFERROR(INDEX(VBDhistory3!$U$8:$U$307,MATCH(VBDgames!$C258,VBDhistory3!$B$8:$B$307,0))+ROW()/10000000,0)</f>
        <v>0</v>
      </c>
      <c r="M258" s="171">
        <f t="array" ref="M258">IFERROR(INDEX(VBDhistory4!$U$8:$U$307,MATCH(VBDgames!$C258,VBDhistory4!$B$8:$B$307,0))+ROW()/10000000,0)</f>
        <v>0</v>
      </c>
      <c r="N258" s="171"/>
      <c r="O258" s="171" t="str">
        <f t="shared" ref="O258:R258" si="778">$D258&amp;"-"&amp;RANK(J258,J$151:J$475,0)</f>
        <v>RB-1</v>
      </c>
      <c r="P258" s="171" t="str">
        <f t="shared" si="778"/>
        <v>RB-1</v>
      </c>
      <c r="Q258" s="171" t="str">
        <f t="shared" si="778"/>
        <v>RB-1</v>
      </c>
      <c r="R258" s="171" t="str">
        <f t="shared" si="778"/>
        <v>RB-1</v>
      </c>
      <c r="T258" s="95" t="str">
        <f t="shared" si="502"/>
        <v>WR-90</v>
      </c>
      <c r="U258" s="3">
        <v>90.0</v>
      </c>
      <c r="V258" s="3" t="s">
        <v>34</v>
      </c>
      <c r="W258" s="95">
        <f t="shared" ref="W258:Y258" si="779">IFERROR(INDEX(E$477:E$876,MATCH($T258,P$477:P$876,0)),0)</f>
        <v>0</v>
      </c>
      <c r="X258" s="3">
        <f t="shared" si="779"/>
        <v>0</v>
      </c>
      <c r="Y258" s="3">
        <f t="shared" si="779"/>
        <v>0</v>
      </c>
      <c r="Z258" s="3"/>
      <c r="AA258" s="3">
        <f t="shared" si="504"/>
        <v>0</v>
      </c>
      <c r="AB258" s="88">
        <f t="shared" si="505"/>
        <v>9</v>
      </c>
      <c r="AC258" s="3"/>
      <c r="AD258" s="95">
        <f t="shared" ref="AD258:AG258" si="780">IFERROR(INDEX(J$477:J$876,MATCH($T258,O$477:O$876,0)),0)</f>
        <v>0</v>
      </c>
      <c r="AE258" s="3">
        <f t="shared" si="780"/>
        <v>0</v>
      </c>
      <c r="AF258" s="3">
        <f t="shared" si="780"/>
        <v>0</v>
      </c>
      <c r="AG258" s="3">
        <f t="shared" si="780"/>
        <v>0</v>
      </c>
      <c r="AH258" s="88">
        <f t="shared" si="507"/>
        <v>0.000258</v>
      </c>
      <c r="AI258" s="3"/>
      <c r="AJ258" s="95" t="str">
        <f t="shared" si="508"/>
        <v>#REF!</v>
      </c>
      <c r="AK258" s="3" t="str">
        <f t="shared" si="509"/>
        <v>#REF!</v>
      </c>
      <c r="AL258" s="3" t="str">
        <f t="shared" si="510"/>
        <v>#REF!</v>
      </c>
      <c r="AM258" s="88" t="str">
        <f t="shared" si="511"/>
        <v>#REF!</v>
      </c>
      <c r="AN258" s="3"/>
      <c r="AO258" s="95" t="str">
        <f t="shared" si="512"/>
        <v>#REF!</v>
      </c>
      <c r="AP258" s="3" t="str">
        <f t="shared" si="513"/>
        <v>#REF!</v>
      </c>
      <c r="AQ258" s="3" t="str">
        <f t="shared" si="514"/>
        <v>#REF!</v>
      </c>
      <c r="AR258" s="88" t="str">
        <f t="shared" si="515"/>
        <v>#REF!</v>
      </c>
      <c r="AS258" s="3"/>
      <c r="AT258" s="95">
        <f t="shared" si="516"/>
        <v>24.33333333</v>
      </c>
      <c r="AU258" s="3">
        <f t="shared" si="202"/>
        <v>25</v>
      </c>
      <c r="AV258" s="3">
        <f t="shared" si="203"/>
        <v>40.33333333</v>
      </c>
      <c r="AW258" s="88">
        <f t="shared" si="39"/>
        <v>53.66666667</v>
      </c>
    </row>
    <row r="259" ht="15.75" customHeight="1">
      <c r="A259" s="24">
        <v>109.0</v>
      </c>
      <c r="B259" s="24" t="s">
        <v>1367</v>
      </c>
      <c r="C259" s="24" t="s">
        <v>1367</v>
      </c>
      <c r="D259" s="132" t="s">
        <v>17</v>
      </c>
      <c r="E259" s="132">
        <v>1.0</v>
      </c>
      <c r="F259" s="132"/>
      <c r="G259" s="132"/>
      <c r="H259" s="132"/>
      <c r="J259" s="171">
        <f t="array" ref="J259">IFERROR(INDEX(VBDhistory1!$U$8:$U$307,MATCH(VBDgames!$C259,VBDhistory1!$B$8:$B$307,0))+ROW()/10000000,0)</f>
        <v>0</v>
      </c>
      <c r="K259" s="171">
        <f t="array" ref="K259">IFERROR(INDEX(VBDhistory2!$U$8:$U$307,MATCH(VBDgames!$C259,VBDhistory2!$B$8:$B$307,0))+ROW()/10000000,0)</f>
        <v>0</v>
      </c>
      <c r="L259" s="171">
        <f t="array" ref="L259">IFERROR(INDEX(VBDhistory3!$U$8:$U$307,MATCH(VBDgames!$C259,VBDhistory3!$B$8:$B$307,0))+ROW()/10000000,0)</f>
        <v>0</v>
      </c>
      <c r="M259" s="171">
        <f t="array" ref="M259">IFERROR(INDEX(VBDhistory4!$U$8:$U$307,MATCH(VBDgames!$C259,VBDhistory4!$B$8:$B$307,0))+ROW()/10000000,0)</f>
        <v>0</v>
      </c>
      <c r="N259" s="171"/>
      <c r="O259" s="171" t="str">
        <f t="shared" ref="O259:R259" si="781">$D259&amp;"-"&amp;RANK(J259,J$151:J$475,0)</f>
        <v>RB-1</v>
      </c>
      <c r="P259" s="171" t="str">
        <f t="shared" si="781"/>
        <v>RB-1</v>
      </c>
      <c r="Q259" s="171" t="str">
        <f t="shared" si="781"/>
        <v>RB-1</v>
      </c>
      <c r="R259" s="171" t="str">
        <f t="shared" si="781"/>
        <v>RB-1</v>
      </c>
      <c r="T259" s="95" t="str">
        <f t="shared" si="502"/>
        <v>WR-91</v>
      </c>
      <c r="U259" s="3">
        <v>91.0</v>
      </c>
      <c r="V259" s="3" t="s">
        <v>34</v>
      </c>
      <c r="W259" s="95">
        <f t="shared" ref="W259:Y259" si="782">IFERROR(INDEX(E$477:E$876,MATCH($T259,P$477:P$876,0)),0)</f>
        <v>0</v>
      </c>
      <c r="X259" s="3">
        <f t="shared" si="782"/>
        <v>0</v>
      </c>
      <c r="Y259" s="3">
        <f t="shared" si="782"/>
        <v>0</v>
      </c>
      <c r="Z259" s="3"/>
      <c r="AA259" s="3">
        <f t="shared" si="504"/>
        <v>0</v>
      </c>
      <c r="AB259" s="88">
        <f t="shared" si="505"/>
        <v>9</v>
      </c>
      <c r="AC259" s="3"/>
      <c r="AD259" s="95">
        <f t="shared" ref="AD259:AG259" si="783">IFERROR(INDEX(J$477:J$876,MATCH($T259,O$477:O$876,0)),0)</f>
        <v>0</v>
      </c>
      <c r="AE259" s="3">
        <f t="shared" si="783"/>
        <v>0</v>
      </c>
      <c r="AF259" s="3">
        <f t="shared" si="783"/>
        <v>0</v>
      </c>
      <c r="AG259" s="3">
        <f t="shared" si="783"/>
        <v>0</v>
      </c>
      <c r="AH259" s="88">
        <f t="shared" si="507"/>
        <v>0.000259</v>
      </c>
      <c r="AI259" s="3"/>
      <c r="AJ259" s="95" t="str">
        <f t="shared" si="508"/>
        <v>#REF!</v>
      </c>
      <c r="AK259" s="3" t="str">
        <f t="shared" si="509"/>
        <v>#REF!</v>
      </c>
      <c r="AL259" s="3" t="str">
        <f t="shared" si="510"/>
        <v>#REF!</v>
      </c>
      <c r="AM259" s="88" t="str">
        <f t="shared" si="511"/>
        <v>#REF!</v>
      </c>
      <c r="AN259" s="3"/>
      <c r="AO259" s="95" t="str">
        <f t="shared" si="512"/>
        <v>#REF!</v>
      </c>
      <c r="AP259" s="3" t="str">
        <f t="shared" si="513"/>
        <v>#REF!</v>
      </c>
      <c r="AQ259" s="3" t="str">
        <f t="shared" si="514"/>
        <v>#REF!</v>
      </c>
      <c r="AR259" s="88" t="str">
        <f t="shared" si="515"/>
        <v>#REF!</v>
      </c>
      <c r="AS259" s="3"/>
      <c r="AT259" s="95">
        <f t="shared" si="516"/>
        <v>24.33333333</v>
      </c>
      <c r="AU259" s="3">
        <f t="shared" si="202"/>
        <v>25</v>
      </c>
      <c r="AV259" s="3">
        <f t="shared" si="203"/>
        <v>40.33333333</v>
      </c>
      <c r="AW259" s="88">
        <f t="shared" si="39"/>
        <v>53.66666667</v>
      </c>
    </row>
    <row r="260" ht="15.75" customHeight="1">
      <c r="A260" s="24">
        <v>110.0</v>
      </c>
      <c r="B260" s="24" t="s">
        <v>4714</v>
      </c>
      <c r="C260" s="24" t="s">
        <v>4714</v>
      </c>
      <c r="D260" s="132" t="s">
        <v>17</v>
      </c>
      <c r="E260" s="132">
        <v>1.0</v>
      </c>
      <c r="F260" s="132"/>
      <c r="G260" s="132"/>
      <c r="H260" s="132">
        <v>1.0</v>
      </c>
      <c r="J260" s="171">
        <f t="array" ref="J260">IFERROR(INDEX(VBDhistory1!$U$8:$U$307,MATCH(VBDgames!$C260,VBDhistory1!$B$8:$B$307,0))+ROW()/10000000,0)</f>
        <v>0</v>
      </c>
      <c r="K260" s="171">
        <f t="array" ref="K260">IFERROR(INDEX(VBDhistory2!$U$8:$U$307,MATCH(VBDgames!$C260,VBDhistory2!$B$8:$B$307,0))+ROW()/10000000,0)</f>
        <v>0</v>
      </c>
      <c r="L260" s="171">
        <f t="array" ref="L260">IFERROR(INDEX(VBDhistory3!$U$8:$U$307,MATCH(VBDgames!$C260,VBDhistory3!$B$8:$B$307,0))+ROW()/10000000,0)</f>
        <v>0</v>
      </c>
      <c r="M260" s="171">
        <f t="array" ref="M260">IFERROR(INDEX(VBDhistory4!$U$8:$U$307,MATCH(VBDgames!$C260,VBDhistory4!$B$8:$B$307,0))+ROW()/10000000,0)</f>
        <v>0</v>
      </c>
      <c r="N260" s="171"/>
      <c r="O260" s="171" t="str">
        <f t="shared" ref="O260:R260" si="784">$D260&amp;"-"&amp;RANK(J260,J$151:J$475,0)</f>
        <v>RB-1</v>
      </c>
      <c r="P260" s="171" t="str">
        <f t="shared" si="784"/>
        <v>RB-1</v>
      </c>
      <c r="Q260" s="171" t="str">
        <f t="shared" si="784"/>
        <v>RB-1</v>
      </c>
      <c r="R260" s="171" t="str">
        <f t="shared" si="784"/>
        <v>RB-1</v>
      </c>
      <c r="T260" s="95" t="str">
        <f t="shared" si="502"/>
        <v>WR-92</v>
      </c>
      <c r="U260" s="3">
        <v>92.0</v>
      </c>
      <c r="V260" s="3" t="s">
        <v>34</v>
      </c>
      <c r="W260" s="95">
        <f t="shared" ref="W260:Y260" si="785">IFERROR(INDEX(E$477:E$876,MATCH($T260,P$477:P$876,0)),0)</f>
        <v>0</v>
      </c>
      <c r="X260" s="3">
        <f t="shared" si="785"/>
        <v>0</v>
      </c>
      <c r="Y260" s="3">
        <f t="shared" si="785"/>
        <v>0</v>
      </c>
      <c r="Z260" s="3"/>
      <c r="AA260" s="3">
        <f t="shared" si="504"/>
        <v>0</v>
      </c>
      <c r="AB260" s="88">
        <f t="shared" si="505"/>
        <v>9</v>
      </c>
      <c r="AC260" s="3"/>
      <c r="AD260" s="95">
        <f t="shared" ref="AD260:AG260" si="786">IFERROR(INDEX(J$477:J$876,MATCH($T260,O$477:O$876,0)),0)</f>
        <v>0</v>
      </c>
      <c r="AE260" s="3">
        <f t="shared" si="786"/>
        <v>0</v>
      </c>
      <c r="AF260" s="3">
        <f t="shared" si="786"/>
        <v>0</v>
      </c>
      <c r="AG260" s="3">
        <f t="shared" si="786"/>
        <v>0</v>
      </c>
      <c r="AH260" s="88">
        <f t="shared" si="507"/>
        <v>0.00026</v>
      </c>
      <c r="AI260" s="3"/>
      <c r="AJ260" s="95" t="str">
        <f t="shared" si="508"/>
        <v>#REF!</v>
      </c>
      <c r="AK260" s="3" t="str">
        <f t="shared" si="509"/>
        <v>#REF!</v>
      </c>
      <c r="AL260" s="3" t="str">
        <f t="shared" si="510"/>
        <v>#REF!</v>
      </c>
      <c r="AM260" s="88" t="str">
        <f t="shared" si="511"/>
        <v>#REF!</v>
      </c>
      <c r="AN260" s="3"/>
      <c r="AO260" s="95" t="str">
        <f t="shared" si="512"/>
        <v>#REF!</v>
      </c>
      <c r="AP260" s="3" t="str">
        <f t="shared" si="513"/>
        <v>#REF!</v>
      </c>
      <c r="AQ260" s="3" t="str">
        <f t="shared" si="514"/>
        <v>#REF!</v>
      </c>
      <c r="AR260" s="88" t="str">
        <f t="shared" si="515"/>
        <v>#REF!</v>
      </c>
      <c r="AS260" s="3"/>
      <c r="AT260" s="95">
        <f t="shared" si="516"/>
        <v>24.33333333</v>
      </c>
      <c r="AU260" s="3">
        <f t="shared" si="202"/>
        <v>25</v>
      </c>
      <c r="AV260" s="3">
        <f t="shared" si="203"/>
        <v>40.33333333</v>
      </c>
      <c r="AW260" s="88">
        <f t="shared" si="39"/>
        <v>53.66666667</v>
      </c>
    </row>
    <row r="261" ht="15.75" customHeight="1">
      <c r="A261" s="24">
        <v>111.0</v>
      </c>
      <c r="B261" s="24" t="s">
        <v>1377</v>
      </c>
      <c r="C261" s="24" t="s">
        <v>1377</v>
      </c>
      <c r="D261" s="132" t="s">
        <v>17</v>
      </c>
      <c r="E261" s="132">
        <v>1.0</v>
      </c>
      <c r="F261" s="132">
        <v>3.0</v>
      </c>
      <c r="G261" s="132">
        <v>2.0</v>
      </c>
      <c r="H261" s="132">
        <v>2.0</v>
      </c>
      <c r="J261" s="171">
        <f t="array" ref="J261">IFERROR(INDEX(VBDhistory1!$U$8:$U$307,MATCH(VBDgames!$C261,VBDhistory1!$B$8:$B$307,0))+ROW()/10000000,0)</f>
        <v>0</v>
      </c>
      <c r="K261" s="171">
        <f t="array" ref="K261">IFERROR(INDEX(VBDhistory2!$U$8:$U$307,MATCH(VBDgames!$C261,VBDhistory2!$B$8:$B$307,0))+ROW()/10000000,0)</f>
        <v>0</v>
      </c>
      <c r="L261" s="171">
        <f t="array" ref="L261">IFERROR(INDEX(VBDhistory3!$U$8:$U$307,MATCH(VBDgames!$C261,VBDhistory3!$B$8:$B$307,0))+ROW()/10000000,0)</f>
        <v>0</v>
      </c>
      <c r="M261" s="171">
        <f t="array" ref="M261">IFERROR(INDEX(VBDhistory4!$U$8:$U$307,MATCH(VBDgames!$C261,VBDhistory4!$B$8:$B$307,0))+ROW()/10000000,0)</f>
        <v>0</v>
      </c>
      <c r="N261" s="171"/>
      <c r="O261" s="171" t="str">
        <f t="shared" ref="O261:R261" si="787">$D261&amp;"-"&amp;RANK(J261,J$151:J$475,0)</f>
        <v>RB-1</v>
      </c>
      <c r="P261" s="171" t="str">
        <f t="shared" si="787"/>
        <v>RB-1</v>
      </c>
      <c r="Q261" s="171" t="str">
        <f t="shared" si="787"/>
        <v>RB-1</v>
      </c>
      <c r="R261" s="171" t="str">
        <f t="shared" si="787"/>
        <v>RB-1</v>
      </c>
      <c r="T261" s="95" t="str">
        <f t="shared" si="502"/>
        <v>WR-93</v>
      </c>
      <c r="U261" s="3">
        <v>93.0</v>
      </c>
      <c r="V261" s="3" t="s">
        <v>34</v>
      </c>
      <c r="W261" s="95">
        <f t="shared" ref="W261:Y261" si="788">IFERROR(INDEX(E$477:E$876,MATCH($T261,P$477:P$876,0)),0)</f>
        <v>0</v>
      </c>
      <c r="X261" s="3">
        <f t="shared" si="788"/>
        <v>0</v>
      </c>
      <c r="Y261" s="3">
        <f t="shared" si="788"/>
        <v>0</v>
      </c>
      <c r="Z261" s="3"/>
      <c r="AA261" s="3">
        <f t="shared" si="504"/>
        <v>0</v>
      </c>
      <c r="AB261" s="88">
        <f t="shared" si="505"/>
        <v>9</v>
      </c>
      <c r="AC261" s="3"/>
      <c r="AD261" s="95">
        <f t="shared" ref="AD261:AG261" si="789">IFERROR(INDEX(J$477:J$876,MATCH($T261,O$477:O$876,0)),0)</f>
        <v>0</v>
      </c>
      <c r="AE261" s="3">
        <f t="shared" si="789"/>
        <v>0</v>
      </c>
      <c r="AF261" s="3">
        <f t="shared" si="789"/>
        <v>0</v>
      </c>
      <c r="AG261" s="3">
        <f t="shared" si="789"/>
        <v>0</v>
      </c>
      <c r="AH261" s="88">
        <f t="shared" si="507"/>
        <v>0.000261</v>
      </c>
      <c r="AI261" s="3"/>
      <c r="AJ261" s="95" t="str">
        <f t="shared" si="508"/>
        <v>#REF!</v>
      </c>
      <c r="AK261" s="3" t="str">
        <f t="shared" si="509"/>
        <v>#REF!</v>
      </c>
      <c r="AL261" s="3" t="str">
        <f t="shared" si="510"/>
        <v>#REF!</v>
      </c>
      <c r="AM261" s="88" t="str">
        <f t="shared" si="511"/>
        <v>#REF!</v>
      </c>
      <c r="AN261" s="3"/>
      <c r="AO261" s="95" t="str">
        <f t="shared" si="512"/>
        <v>#REF!</v>
      </c>
      <c r="AP261" s="3" t="str">
        <f t="shared" si="513"/>
        <v>#REF!</v>
      </c>
      <c r="AQ261" s="3" t="str">
        <f t="shared" si="514"/>
        <v>#REF!</v>
      </c>
      <c r="AR261" s="88" t="str">
        <f t="shared" si="515"/>
        <v>#REF!</v>
      </c>
      <c r="AS261" s="3"/>
      <c r="AT261" s="95">
        <f t="shared" si="516"/>
        <v>24.33333333</v>
      </c>
      <c r="AU261" s="3">
        <f t="shared" si="202"/>
        <v>25</v>
      </c>
      <c r="AV261" s="3">
        <f t="shared" si="203"/>
        <v>40.33333333</v>
      </c>
      <c r="AW261" s="88">
        <f t="shared" si="39"/>
        <v>53.66666667</v>
      </c>
    </row>
    <row r="262" ht="15.75" customHeight="1">
      <c r="A262" s="24">
        <v>112.0</v>
      </c>
      <c r="B262" s="24" t="s">
        <v>4715</v>
      </c>
      <c r="C262" s="24" t="s">
        <v>4715</v>
      </c>
      <c r="D262" s="132" t="s">
        <v>17</v>
      </c>
      <c r="E262" s="132">
        <v>1.0</v>
      </c>
      <c r="F262" s="132">
        <v>4.0</v>
      </c>
      <c r="G262" s="132">
        <v>1.0</v>
      </c>
      <c r="H262" s="132">
        <v>8.0</v>
      </c>
      <c r="J262" s="171">
        <f t="array" ref="J262">IFERROR(INDEX(VBDhistory1!$U$8:$U$307,MATCH(VBDgames!$C262,VBDhistory1!$B$8:$B$307,0))+ROW()/10000000,0)</f>
        <v>0</v>
      </c>
      <c r="K262" s="171">
        <f t="array" ref="K262">IFERROR(INDEX(VBDhistory2!$U$8:$U$307,MATCH(VBDgames!$C262,VBDhistory2!$B$8:$B$307,0))+ROW()/10000000,0)</f>
        <v>0</v>
      </c>
      <c r="L262" s="171">
        <f t="array" ref="L262">IFERROR(INDEX(VBDhistory3!$U$8:$U$307,MATCH(VBDgames!$C262,VBDhistory3!$B$8:$B$307,0))+ROW()/10000000,0)</f>
        <v>0</v>
      </c>
      <c r="M262" s="171">
        <f t="array" ref="M262">IFERROR(INDEX(VBDhistory4!$U$8:$U$307,MATCH(VBDgames!$C262,VBDhistory4!$B$8:$B$307,0))+ROW()/10000000,0)</f>
        <v>0</v>
      </c>
      <c r="N262" s="171"/>
      <c r="O262" s="171" t="str">
        <f t="shared" ref="O262:R262" si="790">$D262&amp;"-"&amp;RANK(J262,J$151:J$475,0)</f>
        <v>RB-1</v>
      </c>
      <c r="P262" s="171" t="str">
        <f t="shared" si="790"/>
        <v>RB-1</v>
      </c>
      <c r="Q262" s="171" t="str">
        <f t="shared" si="790"/>
        <v>RB-1</v>
      </c>
      <c r="R262" s="171" t="str">
        <f t="shared" si="790"/>
        <v>RB-1</v>
      </c>
      <c r="T262" s="95" t="str">
        <f t="shared" si="502"/>
        <v>WR-94</v>
      </c>
      <c r="U262" s="3">
        <v>94.0</v>
      </c>
      <c r="V262" s="3" t="s">
        <v>34</v>
      </c>
      <c r="W262" s="95">
        <f t="shared" ref="W262:Y262" si="791">IFERROR(INDEX(E$477:E$876,MATCH($T262,P$477:P$876,0)),0)</f>
        <v>0</v>
      </c>
      <c r="X262" s="3">
        <f t="shared" si="791"/>
        <v>0</v>
      </c>
      <c r="Y262" s="3">
        <f t="shared" si="791"/>
        <v>0</v>
      </c>
      <c r="Z262" s="3"/>
      <c r="AA262" s="3">
        <f t="shared" si="504"/>
        <v>0</v>
      </c>
      <c r="AB262" s="88">
        <f t="shared" si="505"/>
        <v>9</v>
      </c>
      <c r="AC262" s="3"/>
      <c r="AD262" s="95">
        <f t="shared" ref="AD262:AG262" si="792">IFERROR(INDEX(J$477:J$876,MATCH($T262,O$477:O$876,0)),0)</f>
        <v>0</v>
      </c>
      <c r="AE262" s="3">
        <f t="shared" si="792"/>
        <v>0</v>
      </c>
      <c r="AF262" s="3">
        <f t="shared" si="792"/>
        <v>0</v>
      </c>
      <c r="AG262" s="3">
        <f t="shared" si="792"/>
        <v>0</v>
      </c>
      <c r="AH262" s="88">
        <f t="shared" si="507"/>
        <v>0.000262</v>
      </c>
      <c r="AI262" s="3"/>
      <c r="AJ262" s="95" t="str">
        <f t="shared" si="508"/>
        <v>#REF!</v>
      </c>
      <c r="AK262" s="3" t="str">
        <f t="shared" si="509"/>
        <v>#REF!</v>
      </c>
      <c r="AL262" s="3" t="str">
        <f t="shared" si="510"/>
        <v>#REF!</v>
      </c>
      <c r="AM262" s="88" t="str">
        <f t="shared" si="511"/>
        <v>#REF!</v>
      </c>
      <c r="AN262" s="3"/>
      <c r="AO262" s="95" t="str">
        <f t="shared" si="512"/>
        <v>#REF!</v>
      </c>
      <c r="AP262" s="3" t="str">
        <f t="shared" si="513"/>
        <v>#REF!</v>
      </c>
      <c r="AQ262" s="3" t="str">
        <f t="shared" si="514"/>
        <v>#REF!</v>
      </c>
      <c r="AR262" s="88" t="str">
        <f t="shared" si="515"/>
        <v>#REF!</v>
      </c>
      <c r="AS262" s="3"/>
      <c r="AT262" s="95">
        <f t="shared" si="516"/>
        <v>24.33333333</v>
      </c>
      <c r="AU262" s="3">
        <f t="shared" si="202"/>
        <v>25</v>
      </c>
      <c r="AV262" s="3">
        <f t="shared" si="203"/>
        <v>40.33333333</v>
      </c>
      <c r="AW262" s="88">
        <f t="shared" si="39"/>
        <v>53.66666667</v>
      </c>
    </row>
    <row r="263" ht="15.75" customHeight="1">
      <c r="A263" s="24">
        <v>113.0</v>
      </c>
      <c r="B263" s="24" t="s">
        <v>412</v>
      </c>
      <c r="C263" s="24" t="s">
        <v>412</v>
      </c>
      <c r="D263" s="132" t="s">
        <v>17</v>
      </c>
      <c r="E263" s="132">
        <v>0.0</v>
      </c>
      <c r="F263" s="132">
        <v>14.0</v>
      </c>
      <c r="G263" s="132">
        <v>11.0</v>
      </c>
      <c r="H263" s="132">
        <v>15.0</v>
      </c>
      <c r="J263" s="171">
        <f t="array" ref="J263">IFERROR(INDEX(VBDhistory1!$U$8:$U$307,MATCH(VBDgames!$C263,VBDhistory1!$B$8:$B$307,0))+ROW()/10000000,0)</f>
        <v>0</v>
      </c>
      <c r="K263" s="171">
        <f t="array" ref="K263">IFERROR(INDEX(VBDhistory2!$U$8:$U$307,MATCH(VBDgames!$C263,VBDhistory2!$B$8:$B$307,0))+ROW()/10000000,0)</f>
        <v>0</v>
      </c>
      <c r="L263" s="171">
        <f t="array" ref="L263">IFERROR(INDEX(VBDhistory3!$U$8:$U$307,MATCH(VBDgames!$C263,VBDhistory3!$B$8:$B$307,0))+ROW()/10000000,0)</f>
        <v>0</v>
      </c>
      <c r="M263" s="171">
        <f t="array" ref="M263">IFERROR(INDEX(VBDhistory4!$U$8:$U$307,MATCH(VBDgames!$C263,VBDhistory4!$B$8:$B$307,0))+ROW()/10000000,0)</f>
        <v>0</v>
      </c>
      <c r="N263" s="171"/>
      <c r="O263" s="171" t="str">
        <f t="shared" ref="O263:R263" si="793">$D263&amp;"-"&amp;RANK(J263,J$151:J$475,0)</f>
        <v>RB-1</v>
      </c>
      <c r="P263" s="171" t="str">
        <f t="shared" si="793"/>
        <v>RB-1</v>
      </c>
      <c r="Q263" s="171" t="str">
        <f t="shared" si="793"/>
        <v>RB-1</v>
      </c>
      <c r="R263" s="171" t="str">
        <f t="shared" si="793"/>
        <v>RB-1</v>
      </c>
      <c r="T263" s="95" t="str">
        <f t="shared" si="502"/>
        <v>WR-95</v>
      </c>
      <c r="U263" s="3">
        <v>95.0</v>
      </c>
      <c r="V263" s="3" t="s">
        <v>34</v>
      </c>
      <c r="W263" s="95">
        <f t="shared" ref="W263:Y263" si="794">IFERROR(INDEX(E$477:E$876,MATCH($T263,P$477:P$876,0)),0)</f>
        <v>0</v>
      </c>
      <c r="X263" s="3">
        <f t="shared" si="794"/>
        <v>0</v>
      </c>
      <c r="Y263" s="3">
        <f t="shared" si="794"/>
        <v>0</v>
      </c>
      <c r="Z263" s="3"/>
      <c r="AA263" s="3">
        <f t="shared" si="504"/>
        <v>0</v>
      </c>
      <c r="AB263" s="88">
        <f t="shared" si="505"/>
        <v>9</v>
      </c>
      <c r="AC263" s="3"/>
      <c r="AD263" s="95">
        <f t="shared" ref="AD263:AG263" si="795">IFERROR(INDEX(J$477:J$876,MATCH($T263,O$477:O$876,0)),0)</f>
        <v>0</v>
      </c>
      <c r="AE263" s="3">
        <f t="shared" si="795"/>
        <v>0</v>
      </c>
      <c r="AF263" s="3">
        <f t="shared" si="795"/>
        <v>0</v>
      </c>
      <c r="AG263" s="3">
        <f t="shared" si="795"/>
        <v>0</v>
      </c>
      <c r="AH263" s="88">
        <f t="shared" si="507"/>
        <v>0.000263</v>
      </c>
      <c r="AI263" s="3"/>
      <c r="AJ263" s="95" t="str">
        <f t="shared" si="508"/>
        <v>#REF!</v>
      </c>
      <c r="AK263" s="3" t="str">
        <f t="shared" si="509"/>
        <v>#REF!</v>
      </c>
      <c r="AL263" s="3" t="str">
        <f t="shared" si="510"/>
        <v>#REF!</v>
      </c>
      <c r="AM263" s="88" t="str">
        <f t="shared" si="511"/>
        <v>#REF!</v>
      </c>
      <c r="AN263" s="3"/>
      <c r="AO263" s="95" t="str">
        <f t="shared" si="512"/>
        <v>#REF!</v>
      </c>
      <c r="AP263" s="3" t="str">
        <f t="shared" si="513"/>
        <v>#REF!</v>
      </c>
      <c r="AQ263" s="3" t="str">
        <f t="shared" si="514"/>
        <v>#REF!</v>
      </c>
      <c r="AR263" s="88" t="str">
        <f t="shared" si="515"/>
        <v>#REF!</v>
      </c>
      <c r="AS263" s="3"/>
      <c r="AT263" s="95">
        <f t="shared" si="516"/>
        <v>24.33333333</v>
      </c>
      <c r="AU263" s="3">
        <f t="shared" si="202"/>
        <v>25</v>
      </c>
      <c r="AV263" s="3">
        <f t="shared" si="203"/>
        <v>40.33333333</v>
      </c>
      <c r="AW263" s="88">
        <f t="shared" si="39"/>
        <v>53.66666667</v>
      </c>
    </row>
    <row r="264" ht="15.75" customHeight="1">
      <c r="A264" s="24">
        <v>114.0</v>
      </c>
      <c r="B264" s="24" t="s">
        <v>2882</v>
      </c>
      <c r="C264" s="24" t="s">
        <v>2882</v>
      </c>
      <c r="D264" s="132" t="s">
        <v>17</v>
      </c>
      <c r="E264" s="132">
        <v>1.0</v>
      </c>
      <c r="F264" s="132"/>
      <c r="G264" s="132">
        <v>4.0</v>
      </c>
      <c r="H264" s="132">
        <v>13.0</v>
      </c>
      <c r="J264" s="171">
        <f t="array" ref="J264">IFERROR(INDEX(VBDhistory1!$U$8:$U$307,MATCH(VBDgames!$C264,VBDhistory1!$B$8:$B$307,0))+ROW()/10000000,0)</f>
        <v>0</v>
      </c>
      <c r="K264" s="171">
        <f t="array" ref="K264">IFERROR(INDEX(VBDhistory2!$U$8:$U$307,MATCH(VBDgames!$C264,VBDhistory2!$B$8:$B$307,0))+ROW()/10000000,0)</f>
        <v>0</v>
      </c>
      <c r="L264" s="171">
        <f t="array" ref="L264">IFERROR(INDEX(VBDhistory3!$U$8:$U$307,MATCH(VBDgames!$C264,VBDhistory3!$B$8:$B$307,0))+ROW()/10000000,0)</f>
        <v>0</v>
      </c>
      <c r="M264" s="171">
        <f t="array" ref="M264">IFERROR(INDEX(VBDhistory4!$U$8:$U$307,MATCH(VBDgames!$C264,VBDhistory4!$B$8:$B$307,0))+ROW()/10000000,0)</f>
        <v>0</v>
      </c>
      <c r="N264" s="171"/>
      <c r="O264" s="171" t="str">
        <f t="shared" ref="O264:R264" si="796">$D264&amp;"-"&amp;RANK(J264,J$151:J$475,0)</f>
        <v>RB-1</v>
      </c>
      <c r="P264" s="171" t="str">
        <f t="shared" si="796"/>
        <v>RB-1</v>
      </c>
      <c r="Q264" s="171" t="str">
        <f t="shared" si="796"/>
        <v>RB-1</v>
      </c>
      <c r="R264" s="171" t="str">
        <f t="shared" si="796"/>
        <v>RB-1</v>
      </c>
      <c r="T264" s="95" t="str">
        <f t="shared" si="502"/>
        <v>WR-96</v>
      </c>
      <c r="U264" s="3">
        <v>96.0</v>
      </c>
      <c r="V264" s="3" t="s">
        <v>34</v>
      </c>
      <c r="W264" s="95">
        <f t="shared" ref="W264:Y264" si="797">IFERROR(INDEX(E$477:E$876,MATCH($T264,P$477:P$876,0)),0)</f>
        <v>0</v>
      </c>
      <c r="X264" s="3">
        <f t="shared" si="797"/>
        <v>0</v>
      </c>
      <c r="Y264" s="3">
        <f t="shared" si="797"/>
        <v>0</v>
      </c>
      <c r="Z264" s="3"/>
      <c r="AA264" s="3">
        <f t="shared" si="504"/>
        <v>0</v>
      </c>
      <c r="AB264" s="88">
        <f t="shared" si="505"/>
        <v>9</v>
      </c>
      <c r="AC264" s="3"/>
      <c r="AD264" s="95">
        <f t="shared" ref="AD264:AG264" si="798">IFERROR(INDEX(J$477:J$876,MATCH($T264,O$477:O$876,0)),0)</f>
        <v>0</v>
      </c>
      <c r="AE264" s="3">
        <f t="shared" si="798"/>
        <v>0</v>
      </c>
      <c r="AF264" s="3">
        <f t="shared" si="798"/>
        <v>0</v>
      </c>
      <c r="AG264" s="3">
        <f t="shared" si="798"/>
        <v>0</v>
      </c>
      <c r="AH264" s="88">
        <f t="shared" si="507"/>
        <v>0.000264</v>
      </c>
      <c r="AI264" s="3"/>
      <c r="AJ264" s="95" t="str">
        <f t="shared" si="508"/>
        <v>#REF!</v>
      </c>
      <c r="AK264" s="3" t="str">
        <f t="shared" si="509"/>
        <v>#REF!</v>
      </c>
      <c r="AL264" s="3" t="str">
        <f t="shared" si="510"/>
        <v>#REF!</v>
      </c>
      <c r="AM264" s="88" t="str">
        <f t="shared" si="511"/>
        <v>#REF!</v>
      </c>
      <c r="AN264" s="3"/>
      <c r="AO264" s="95" t="str">
        <f t="shared" si="512"/>
        <v>#REF!</v>
      </c>
      <c r="AP264" s="3" t="str">
        <f t="shared" si="513"/>
        <v>#REF!</v>
      </c>
      <c r="AQ264" s="3" t="str">
        <f t="shared" si="514"/>
        <v>#REF!</v>
      </c>
      <c r="AR264" s="88" t="str">
        <f t="shared" si="515"/>
        <v>#REF!</v>
      </c>
      <c r="AS264" s="3"/>
      <c r="AT264" s="95">
        <f t="shared" si="516"/>
        <v>24.33333333</v>
      </c>
      <c r="AU264" s="3">
        <f t="shared" si="202"/>
        <v>25</v>
      </c>
      <c r="AV264" s="3">
        <f t="shared" si="203"/>
        <v>40.33333333</v>
      </c>
      <c r="AW264" s="88">
        <f t="shared" si="39"/>
        <v>53.66666667</v>
      </c>
    </row>
    <row r="265" ht="15.75" customHeight="1">
      <c r="A265" s="24">
        <v>115.0</v>
      </c>
      <c r="B265" s="24" t="s">
        <v>1319</v>
      </c>
      <c r="C265" s="24" t="s">
        <v>1319</v>
      </c>
      <c r="D265" s="132" t="s">
        <v>17</v>
      </c>
      <c r="E265" s="132">
        <v>0.0</v>
      </c>
      <c r="F265" s="132">
        <v>1.0</v>
      </c>
      <c r="G265" s="132">
        <v>5.0</v>
      </c>
      <c r="H265" s="132"/>
      <c r="J265" s="171">
        <f t="array" ref="J265">IFERROR(INDEX(VBDhistory1!$U$8:$U$307,MATCH(VBDgames!$C265,VBDhistory1!$B$8:$B$307,0))+ROW()/10000000,0)</f>
        <v>0</v>
      </c>
      <c r="K265" s="171">
        <f t="array" ref="K265">IFERROR(INDEX(VBDhistory2!$U$8:$U$307,MATCH(VBDgames!$C265,VBDhistory2!$B$8:$B$307,0))+ROW()/10000000,0)</f>
        <v>0</v>
      </c>
      <c r="L265" s="171">
        <f t="array" ref="L265">IFERROR(INDEX(VBDhistory3!$U$8:$U$307,MATCH(VBDgames!$C265,VBDhistory3!$B$8:$B$307,0))+ROW()/10000000,0)</f>
        <v>0</v>
      </c>
      <c r="M265" s="171">
        <f t="array" ref="M265">IFERROR(INDEX(VBDhistory4!$U$8:$U$307,MATCH(VBDgames!$C265,VBDhistory4!$B$8:$B$307,0))+ROW()/10000000,0)</f>
        <v>0</v>
      </c>
      <c r="N265" s="171"/>
      <c r="O265" s="171" t="str">
        <f t="shared" ref="O265:R265" si="799">$D265&amp;"-"&amp;RANK(J265,J$151:J$475,0)</f>
        <v>RB-1</v>
      </c>
      <c r="P265" s="171" t="str">
        <f t="shared" si="799"/>
        <v>RB-1</v>
      </c>
      <c r="Q265" s="171" t="str">
        <f t="shared" si="799"/>
        <v>RB-1</v>
      </c>
      <c r="R265" s="171" t="str">
        <f t="shared" si="799"/>
        <v>RB-1</v>
      </c>
      <c r="T265" s="95" t="str">
        <f t="shared" si="502"/>
        <v>WR-97</v>
      </c>
      <c r="U265" s="3">
        <v>97.0</v>
      </c>
      <c r="V265" s="3" t="s">
        <v>34</v>
      </c>
      <c r="W265" s="95">
        <f t="shared" ref="W265:Y265" si="800">IFERROR(INDEX(E$477:E$876,MATCH($T265,P$477:P$876,0)),0)</f>
        <v>0</v>
      </c>
      <c r="X265" s="3">
        <f t="shared" si="800"/>
        <v>0</v>
      </c>
      <c r="Y265" s="3">
        <f t="shared" si="800"/>
        <v>0</v>
      </c>
      <c r="Z265" s="3"/>
      <c r="AA265" s="3">
        <f t="shared" si="504"/>
        <v>0</v>
      </c>
      <c r="AB265" s="88">
        <f t="shared" si="505"/>
        <v>9</v>
      </c>
      <c r="AC265" s="3"/>
      <c r="AD265" s="95">
        <f t="shared" ref="AD265:AG265" si="801">IFERROR(INDEX(J$477:J$876,MATCH($T265,O$477:O$876,0)),0)</f>
        <v>0</v>
      </c>
      <c r="AE265" s="3">
        <f t="shared" si="801"/>
        <v>0</v>
      </c>
      <c r="AF265" s="3">
        <f t="shared" si="801"/>
        <v>0</v>
      </c>
      <c r="AG265" s="3">
        <f t="shared" si="801"/>
        <v>0</v>
      </c>
      <c r="AH265" s="88">
        <f t="shared" si="507"/>
        <v>0.000265</v>
      </c>
      <c r="AI265" s="3"/>
      <c r="AJ265" s="95" t="str">
        <f t="shared" si="508"/>
        <v>#REF!</v>
      </c>
      <c r="AK265" s="3" t="str">
        <f t="shared" si="509"/>
        <v>#REF!</v>
      </c>
      <c r="AL265" s="3" t="str">
        <f t="shared" si="510"/>
        <v>#REF!</v>
      </c>
      <c r="AM265" s="88" t="str">
        <f t="shared" si="511"/>
        <v>#REF!</v>
      </c>
      <c r="AN265" s="3"/>
      <c r="AO265" s="95" t="str">
        <f t="shared" si="512"/>
        <v>#REF!</v>
      </c>
      <c r="AP265" s="3" t="str">
        <f t="shared" si="513"/>
        <v>#REF!</v>
      </c>
      <c r="AQ265" s="3" t="str">
        <f t="shared" si="514"/>
        <v>#REF!</v>
      </c>
      <c r="AR265" s="88" t="str">
        <f t="shared" si="515"/>
        <v>#REF!</v>
      </c>
      <c r="AS265" s="3"/>
      <c r="AT265" s="95">
        <f t="shared" si="516"/>
        <v>24.33333333</v>
      </c>
      <c r="AU265" s="3">
        <f t="shared" si="202"/>
        <v>25</v>
      </c>
      <c r="AV265" s="3">
        <f t="shared" si="203"/>
        <v>40.33333333</v>
      </c>
      <c r="AW265" s="88">
        <f t="shared" si="39"/>
        <v>53.66666667</v>
      </c>
    </row>
    <row r="266" ht="15.75" customHeight="1">
      <c r="A266" s="24">
        <v>116.0</v>
      </c>
      <c r="B266" s="24" t="s">
        <v>1429</v>
      </c>
      <c r="C266" s="24" t="s">
        <v>1429</v>
      </c>
      <c r="D266" s="132" t="s">
        <v>17</v>
      </c>
      <c r="E266" s="132">
        <v>1.0</v>
      </c>
      <c r="F266" s="132">
        <v>6.0</v>
      </c>
      <c r="G266" s="132">
        <v>15.0</v>
      </c>
      <c r="H266" s="132"/>
      <c r="J266" s="171">
        <f t="array" ref="J266">IFERROR(INDEX(VBDhistory1!$U$8:$U$307,MATCH(VBDgames!$C266,VBDhistory1!$B$8:$B$307,0))+ROW()/10000000,0)</f>
        <v>0</v>
      </c>
      <c r="K266" s="171">
        <f t="array" ref="K266">IFERROR(INDEX(VBDhistory2!$U$8:$U$307,MATCH(VBDgames!$C266,VBDhistory2!$B$8:$B$307,0))+ROW()/10000000,0)</f>
        <v>0</v>
      </c>
      <c r="L266" s="171">
        <f t="array" ref="L266">IFERROR(INDEX(VBDhistory3!$U$8:$U$307,MATCH(VBDgames!$C266,VBDhistory3!$B$8:$B$307,0))+ROW()/10000000,0)</f>
        <v>0</v>
      </c>
      <c r="M266" s="171">
        <f t="array" ref="M266">IFERROR(INDEX(VBDhistory4!$U$8:$U$307,MATCH(VBDgames!$C266,VBDhistory4!$B$8:$B$307,0))+ROW()/10000000,0)</f>
        <v>0</v>
      </c>
      <c r="N266" s="171"/>
      <c r="O266" s="171" t="str">
        <f t="shared" ref="O266:R266" si="802">$D266&amp;"-"&amp;RANK(J266,J$151:J$475,0)</f>
        <v>RB-1</v>
      </c>
      <c r="P266" s="171" t="str">
        <f t="shared" si="802"/>
        <v>RB-1</v>
      </c>
      <c r="Q266" s="171" t="str">
        <f t="shared" si="802"/>
        <v>RB-1</v>
      </c>
      <c r="R266" s="171" t="str">
        <f t="shared" si="802"/>
        <v>RB-1</v>
      </c>
      <c r="T266" s="95" t="str">
        <f t="shared" si="502"/>
        <v>WR-98</v>
      </c>
      <c r="U266" s="3">
        <v>98.0</v>
      </c>
      <c r="V266" s="3" t="s">
        <v>34</v>
      </c>
      <c r="W266" s="95">
        <f t="shared" ref="W266:Y266" si="803">IFERROR(INDEX(E$477:E$876,MATCH($T266,P$477:P$876,0)),0)</f>
        <v>0</v>
      </c>
      <c r="X266" s="3">
        <f t="shared" si="803"/>
        <v>0</v>
      </c>
      <c r="Y266" s="3">
        <f t="shared" si="803"/>
        <v>0</v>
      </c>
      <c r="Z266" s="3"/>
      <c r="AA266" s="3">
        <f t="shared" si="504"/>
        <v>0</v>
      </c>
      <c r="AB266" s="88">
        <f t="shared" si="505"/>
        <v>9</v>
      </c>
      <c r="AC266" s="3"/>
      <c r="AD266" s="95">
        <f t="shared" ref="AD266:AG266" si="804">IFERROR(INDEX(J$477:J$876,MATCH($T266,O$477:O$876,0)),0)</f>
        <v>0</v>
      </c>
      <c r="AE266" s="3">
        <f t="shared" si="804"/>
        <v>0</v>
      </c>
      <c r="AF266" s="3">
        <f t="shared" si="804"/>
        <v>0</v>
      </c>
      <c r="AG266" s="3">
        <f t="shared" si="804"/>
        <v>0</v>
      </c>
      <c r="AH266" s="88">
        <f t="shared" si="507"/>
        <v>0.000266</v>
      </c>
      <c r="AI266" s="3"/>
      <c r="AJ266" s="95" t="str">
        <f t="shared" si="508"/>
        <v>#REF!</v>
      </c>
      <c r="AK266" s="3" t="str">
        <f t="shared" si="509"/>
        <v>#REF!</v>
      </c>
      <c r="AL266" s="3" t="str">
        <f t="shared" si="510"/>
        <v>#REF!</v>
      </c>
      <c r="AM266" s="88" t="str">
        <f t="shared" si="511"/>
        <v>#REF!</v>
      </c>
      <c r="AN266" s="3"/>
      <c r="AO266" s="95" t="str">
        <f t="shared" si="512"/>
        <v>#REF!</v>
      </c>
      <c r="AP266" s="3" t="str">
        <f t="shared" si="513"/>
        <v>#REF!</v>
      </c>
      <c r="AQ266" s="3" t="str">
        <f t="shared" si="514"/>
        <v>#REF!</v>
      </c>
      <c r="AR266" s="88" t="str">
        <f t="shared" si="515"/>
        <v>#REF!</v>
      </c>
      <c r="AS266" s="3"/>
      <c r="AT266" s="95">
        <f t="shared" si="516"/>
        <v>24.33333333</v>
      </c>
      <c r="AU266" s="3">
        <f t="shared" si="202"/>
        <v>25</v>
      </c>
      <c r="AV266" s="3">
        <f t="shared" si="203"/>
        <v>40.33333333</v>
      </c>
      <c r="AW266" s="88">
        <f t="shared" si="39"/>
        <v>53.66666667</v>
      </c>
    </row>
    <row r="267" ht="15.75" customHeight="1">
      <c r="A267" s="24">
        <v>117.0</v>
      </c>
      <c r="B267" s="24" t="s">
        <v>2892</v>
      </c>
      <c r="C267" s="24" t="s">
        <v>2892</v>
      </c>
      <c r="D267" s="132" t="s">
        <v>17</v>
      </c>
      <c r="E267" s="132">
        <v>0.0</v>
      </c>
      <c r="F267" s="132">
        <v>1.0</v>
      </c>
      <c r="G267" s="132"/>
      <c r="H267" s="132"/>
      <c r="J267" s="171">
        <f t="array" ref="J267">IFERROR(INDEX(VBDhistory1!$U$8:$U$307,MATCH(VBDgames!$C267,VBDhistory1!$B$8:$B$307,0))+ROW()/10000000,0)</f>
        <v>0</v>
      </c>
      <c r="K267" s="171">
        <f t="array" ref="K267">IFERROR(INDEX(VBDhistory2!$U$8:$U$307,MATCH(VBDgames!$C267,VBDhistory2!$B$8:$B$307,0))+ROW()/10000000,0)</f>
        <v>0</v>
      </c>
      <c r="L267" s="171">
        <f t="array" ref="L267">IFERROR(INDEX(VBDhistory3!$U$8:$U$307,MATCH(VBDgames!$C267,VBDhistory3!$B$8:$B$307,0))+ROW()/10000000,0)</f>
        <v>0</v>
      </c>
      <c r="M267" s="171">
        <f t="array" ref="M267">IFERROR(INDEX(VBDhistory4!$U$8:$U$307,MATCH(VBDgames!$C267,VBDhistory4!$B$8:$B$307,0))+ROW()/10000000,0)</f>
        <v>0</v>
      </c>
      <c r="N267" s="171"/>
      <c r="O267" s="171" t="str">
        <f t="shared" ref="O267:R267" si="805">$D267&amp;"-"&amp;RANK(J267,J$151:J$475,0)</f>
        <v>RB-1</v>
      </c>
      <c r="P267" s="171" t="str">
        <f t="shared" si="805"/>
        <v>RB-1</v>
      </c>
      <c r="Q267" s="171" t="str">
        <f t="shared" si="805"/>
        <v>RB-1</v>
      </c>
      <c r="R267" s="171" t="str">
        <f t="shared" si="805"/>
        <v>RB-1</v>
      </c>
      <c r="T267" s="95" t="str">
        <f t="shared" si="502"/>
        <v>WR-99</v>
      </c>
      <c r="U267" s="3">
        <v>99.0</v>
      </c>
      <c r="V267" s="3" t="s">
        <v>34</v>
      </c>
      <c r="W267" s="95">
        <f t="shared" ref="W267:Y267" si="806">IFERROR(INDEX(E$477:E$876,MATCH($T267,P$477:P$876,0)),0)</f>
        <v>0</v>
      </c>
      <c r="X267" s="3">
        <f t="shared" si="806"/>
        <v>0</v>
      </c>
      <c r="Y267" s="3">
        <f t="shared" si="806"/>
        <v>0</v>
      </c>
      <c r="Z267" s="3"/>
      <c r="AA267" s="3">
        <f t="shared" si="504"/>
        <v>0</v>
      </c>
      <c r="AB267" s="88">
        <f t="shared" si="505"/>
        <v>9</v>
      </c>
      <c r="AC267" s="3"/>
      <c r="AD267" s="95">
        <f t="shared" ref="AD267:AG267" si="807">IFERROR(INDEX(J$477:J$876,MATCH($T267,O$477:O$876,0)),0)</f>
        <v>0</v>
      </c>
      <c r="AE267" s="3">
        <f t="shared" si="807"/>
        <v>0</v>
      </c>
      <c r="AF267" s="3">
        <f t="shared" si="807"/>
        <v>0</v>
      </c>
      <c r="AG267" s="3">
        <f t="shared" si="807"/>
        <v>0</v>
      </c>
      <c r="AH267" s="88">
        <f t="shared" si="507"/>
        <v>0.000267</v>
      </c>
      <c r="AI267" s="3"/>
      <c r="AJ267" s="95" t="str">
        <f t="shared" si="508"/>
        <v>#REF!</v>
      </c>
      <c r="AK267" s="3" t="str">
        <f t="shared" si="509"/>
        <v>#REF!</v>
      </c>
      <c r="AL267" s="3" t="str">
        <f t="shared" si="510"/>
        <v>#REF!</v>
      </c>
      <c r="AM267" s="88" t="str">
        <f t="shared" si="511"/>
        <v>#REF!</v>
      </c>
      <c r="AN267" s="3"/>
      <c r="AO267" s="95" t="str">
        <f t="shared" si="512"/>
        <v>#REF!</v>
      </c>
      <c r="AP267" s="3" t="str">
        <f t="shared" si="513"/>
        <v>#REF!</v>
      </c>
      <c r="AQ267" s="3" t="str">
        <f t="shared" si="514"/>
        <v>#REF!</v>
      </c>
      <c r="AR267" s="88" t="str">
        <f t="shared" si="515"/>
        <v>#REF!</v>
      </c>
      <c r="AS267" s="3"/>
      <c r="AT267" s="95">
        <f t="shared" si="516"/>
        <v>24.33333333</v>
      </c>
      <c r="AU267" s="3">
        <f t="shared" si="202"/>
        <v>25</v>
      </c>
      <c r="AV267" s="3">
        <f t="shared" si="203"/>
        <v>40.33333333</v>
      </c>
      <c r="AW267" s="88">
        <f t="shared" si="39"/>
        <v>53.66666667</v>
      </c>
    </row>
    <row r="268" ht="15.75" customHeight="1">
      <c r="A268" s="24">
        <v>118.0</v>
      </c>
      <c r="B268" s="24" t="s">
        <v>487</v>
      </c>
      <c r="C268" s="24" t="s">
        <v>487</v>
      </c>
      <c r="D268" s="132" t="s">
        <v>17</v>
      </c>
      <c r="E268" s="132">
        <v>1.0</v>
      </c>
      <c r="F268" s="132"/>
      <c r="G268" s="132"/>
      <c r="H268" s="132"/>
      <c r="J268" s="171">
        <f t="array" ref="J268">IFERROR(INDEX(VBDhistory1!$U$8:$U$307,MATCH(VBDgames!$C268,VBDhistory1!$B$8:$B$307,0))+ROW()/10000000,0)</f>
        <v>0</v>
      </c>
      <c r="K268" s="171">
        <f t="array" ref="K268">IFERROR(INDEX(VBDhistory2!$U$8:$U$307,MATCH(VBDgames!$C268,VBDhistory2!$B$8:$B$307,0))+ROW()/10000000,0)</f>
        <v>0</v>
      </c>
      <c r="L268" s="171">
        <f t="array" ref="L268">IFERROR(INDEX(VBDhistory3!$U$8:$U$307,MATCH(VBDgames!$C268,VBDhistory3!$B$8:$B$307,0))+ROW()/10000000,0)</f>
        <v>0</v>
      </c>
      <c r="M268" s="171">
        <f t="array" ref="M268">IFERROR(INDEX(VBDhistory4!$U$8:$U$307,MATCH(VBDgames!$C268,VBDhistory4!$B$8:$B$307,0))+ROW()/10000000,0)</f>
        <v>0</v>
      </c>
      <c r="N268" s="171"/>
      <c r="O268" s="171" t="str">
        <f t="shared" ref="O268:R268" si="808">$D268&amp;"-"&amp;RANK(J268,J$151:J$475,0)</f>
        <v>RB-1</v>
      </c>
      <c r="P268" s="171" t="str">
        <f t="shared" si="808"/>
        <v>RB-1</v>
      </c>
      <c r="Q268" s="171" t="str">
        <f t="shared" si="808"/>
        <v>RB-1</v>
      </c>
      <c r="R268" s="171" t="str">
        <f t="shared" si="808"/>
        <v>RB-1</v>
      </c>
      <c r="T268" s="95" t="str">
        <f t="shared" si="502"/>
        <v>WR-100</v>
      </c>
      <c r="U268" s="3">
        <v>100.0</v>
      </c>
      <c r="V268" s="3" t="s">
        <v>34</v>
      </c>
      <c r="W268" s="95">
        <f t="shared" ref="W268:Y268" si="809">IFERROR(INDEX(E$477:E$876,MATCH($T268,P$477:P$876,0)),0)</f>
        <v>0</v>
      </c>
      <c r="X268" s="3">
        <f t="shared" si="809"/>
        <v>0</v>
      </c>
      <c r="Y268" s="3">
        <f t="shared" si="809"/>
        <v>0</v>
      </c>
      <c r="Z268" s="3"/>
      <c r="AA268" s="3">
        <f t="shared" si="504"/>
        <v>0</v>
      </c>
      <c r="AB268" s="88">
        <f t="shared" si="505"/>
        <v>9</v>
      </c>
      <c r="AC268" s="3"/>
      <c r="AD268" s="95">
        <f t="shared" ref="AD268:AG268" si="810">IFERROR(INDEX(J$477:J$876,MATCH($T268,O$477:O$876,0)),0)</f>
        <v>0</v>
      </c>
      <c r="AE268" s="3">
        <f t="shared" si="810"/>
        <v>0</v>
      </c>
      <c r="AF268" s="3">
        <f t="shared" si="810"/>
        <v>0</v>
      </c>
      <c r="AG268" s="3">
        <f t="shared" si="810"/>
        <v>0</v>
      </c>
      <c r="AH268" s="88">
        <f t="shared" si="507"/>
        <v>0.000268</v>
      </c>
      <c r="AI268" s="3"/>
      <c r="AJ268" s="95" t="str">
        <f t="shared" si="508"/>
        <v>#REF!</v>
      </c>
      <c r="AK268" s="3" t="str">
        <f t="shared" si="509"/>
        <v>#REF!</v>
      </c>
      <c r="AL268" s="3" t="str">
        <f t="shared" si="510"/>
        <v>#REF!</v>
      </c>
      <c r="AM268" s="88" t="str">
        <f t="shared" si="511"/>
        <v>#REF!</v>
      </c>
      <c r="AN268" s="3"/>
      <c r="AO268" s="95" t="str">
        <f t="shared" si="512"/>
        <v>#REF!</v>
      </c>
      <c r="AP268" s="3" t="str">
        <f t="shared" si="513"/>
        <v>#REF!</v>
      </c>
      <c r="AQ268" s="3" t="str">
        <f t="shared" si="514"/>
        <v>#REF!</v>
      </c>
      <c r="AR268" s="88" t="str">
        <f t="shared" si="515"/>
        <v>#REF!</v>
      </c>
      <c r="AS268" s="3"/>
      <c r="AT268" s="95">
        <f t="shared" si="516"/>
        <v>24.33333333</v>
      </c>
      <c r="AU268" s="3">
        <f t="shared" si="202"/>
        <v>25</v>
      </c>
      <c r="AV268" s="3">
        <f t="shared" si="203"/>
        <v>40.33333333</v>
      </c>
      <c r="AW268" s="88">
        <f t="shared" si="39"/>
        <v>53.66666667</v>
      </c>
    </row>
    <row r="269" ht="15.75" customHeight="1">
      <c r="A269" s="24">
        <v>119.0</v>
      </c>
      <c r="B269" s="24" t="s">
        <v>1743</v>
      </c>
      <c r="C269" s="24" t="s">
        <v>1743</v>
      </c>
      <c r="D269" s="132" t="s">
        <v>17</v>
      </c>
      <c r="E269" s="132">
        <v>0.0</v>
      </c>
      <c r="F269" s="132">
        <v>4.0</v>
      </c>
      <c r="G269" s="132">
        <v>14.0</v>
      </c>
      <c r="H269" s="132">
        <v>15.0</v>
      </c>
      <c r="J269" s="171">
        <f t="array" ref="J269">IFERROR(INDEX(VBDhistory1!$U$8:$U$307,MATCH(VBDgames!$C269,VBDhistory1!$B$8:$B$307,0))+ROW()/10000000,0)</f>
        <v>0</v>
      </c>
      <c r="K269" s="171">
        <f t="array" ref="K269">IFERROR(INDEX(VBDhistory2!$U$8:$U$307,MATCH(VBDgames!$C269,VBDhistory2!$B$8:$B$307,0))+ROW()/10000000,0)</f>
        <v>0</v>
      </c>
      <c r="L269" s="171">
        <f t="array" ref="L269">IFERROR(INDEX(VBDhistory3!$U$8:$U$307,MATCH(VBDgames!$C269,VBDhistory3!$B$8:$B$307,0))+ROW()/10000000,0)</f>
        <v>0</v>
      </c>
      <c r="M269" s="171">
        <f t="array" ref="M269">IFERROR(INDEX(VBDhistory4!$U$8:$U$307,MATCH(VBDgames!$C269,VBDhistory4!$B$8:$B$307,0))+ROW()/10000000,0)</f>
        <v>0</v>
      </c>
      <c r="N269" s="171"/>
      <c r="O269" s="171" t="str">
        <f t="shared" ref="O269:R269" si="811">$D269&amp;"-"&amp;RANK(J269,J$151:J$475,0)</f>
        <v>RB-1</v>
      </c>
      <c r="P269" s="171" t="str">
        <f t="shared" si="811"/>
        <v>RB-1</v>
      </c>
      <c r="Q269" s="171" t="str">
        <f t="shared" si="811"/>
        <v>RB-1</v>
      </c>
      <c r="R269" s="171" t="str">
        <f t="shared" si="811"/>
        <v>RB-1</v>
      </c>
      <c r="T269" s="95" t="str">
        <f t="shared" si="502"/>
        <v>WR-101</v>
      </c>
      <c r="U269" s="3">
        <v>101.0</v>
      </c>
      <c r="V269" s="3" t="s">
        <v>34</v>
      </c>
      <c r="W269" s="95">
        <f t="shared" ref="W269:Y269" si="812">IFERROR(INDEX(E$477:E$876,MATCH($T269,P$477:P$876,0)),0)</f>
        <v>0</v>
      </c>
      <c r="X269" s="3">
        <f t="shared" si="812"/>
        <v>0</v>
      </c>
      <c r="Y269" s="3">
        <f t="shared" si="812"/>
        <v>0</v>
      </c>
      <c r="Z269" s="3"/>
      <c r="AA269" s="3">
        <f t="shared" si="504"/>
        <v>0</v>
      </c>
      <c r="AB269" s="88">
        <f t="shared" si="505"/>
        <v>9</v>
      </c>
      <c r="AC269" s="3"/>
      <c r="AD269" s="95">
        <f t="shared" ref="AD269:AG269" si="813">IFERROR(INDEX(J$477:J$876,MATCH($T269,O$477:O$876,0)),0)</f>
        <v>0</v>
      </c>
      <c r="AE269" s="3">
        <f t="shared" si="813"/>
        <v>0</v>
      </c>
      <c r="AF269" s="3">
        <f t="shared" si="813"/>
        <v>0</v>
      </c>
      <c r="AG269" s="3">
        <f t="shared" si="813"/>
        <v>0</v>
      </c>
      <c r="AH269" s="88">
        <f t="shared" si="507"/>
        <v>0.000269</v>
      </c>
      <c r="AI269" s="3"/>
      <c r="AJ269" s="95" t="str">
        <f t="shared" si="508"/>
        <v>#REF!</v>
      </c>
      <c r="AK269" s="3" t="str">
        <f t="shared" si="509"/>
        <v>#REF!</v>
      </c>
      <c r="AL269" s="3" t="str">
        <f t="shared" si="510"/>
        <v>#REF!</v>
      </c>
      <c r="AM269" s="88" t="str">
        <f t="shared" si="511"/>
        <v>#REF!</v>
      </c>
      <c r="AN269" s="3"/>
      <c r="AO269" s="95" t="str">
        <f t="shared" si="512"/>
        <v>#REF!</v>
      </c>
      <c r="AP269" s="3" t="str">
        <f t="shared" si="513"/>
        <v>#REF!</v>
      </c>
      <c r="AQ269" s="3" t="str">
        <f t="shared" si="514"/>
        <v>#REF!</v>
      </c>
      <c r="AR269" s="88" t="str">
        <f t="shared" si="515"/>
        <v>#REF!</v>
      </c>
      <c r="AS269" s="3"/>
      <c r="AT269" s="95">
        <f t="shared" si="516"/>
        <v>24.33333333</v>
      </c>
      <c r="AU269" s="3">
        <f t="shared" si="202"/>
        <v>25</v>
      </c>
      <c r="AV269" s="3">
        <f t="shared" si="203"/>
        <v>40.33333333</v>
      </c>
      <c r="AW269" s="88">
        <f t="shared" si="39"/>
        <v>53.66666667</v>
      </c>
    </row>
    <row r="270" ht="15.75" customHeight="1">
      <c r="A270" s="24">
        <v>120.0</v>
      </c>
      <c r="B270" s="24" t="s">
        <v>1063</v>
      </c>
      <c r="C270" s="24" t="s">
        <v>1063</v>
      </c>
      <c r="D270" s="132" t="s">
        <v>17</v>
      </c>
      <c r="E270" s="132">
        <v>1.0</v>
      </c>
      <c r="F270" s="132"/>
      <c r="G270" s="132"/>
      <c r="H270" s="132"/>
      <c r="J270" s="171">
        <f t="array" ref="J270">IFERROR(INDEX(VBDhistory1!$U$8:$U$307,MATCH(VBDgames!$C270,VBDhistory1!$B$8:$B$307,0))+ROW()/10000000,0)</f>
        <v>0</v>
      </c>
      <c r="K270" s="171">
        <f t="array" ref="K270">IFERROR(INDEX(VBDhistory2!$U$8:$U$307,MATCH(VBDgames!$C270,VBDhistory2!$B$8:$B$307,0))+ROW()/10000000,0)</f>
        <v>0</v>
      </c>
      <c r="L270" s="171">
        <f t="array" ref="L270">IFERROR(INDEX(VBDhistory3!$U$8:$U$307,MATCH(VBDgames!$C270,VBDhistory3!$B$8:$B$307,0))+ROW()/10000000,0)</f>
        <v>0</v>
      </c>
      <c r="M270" s="171">
        <f t="array" ref="M270">IFERROR(INDEX(VBDhistory4!$U$8:$U$307,MATCH(VBDgames!$C270,VBDhistory4!$B$8:$B$307,0))+ROW()/10000000,0)</f>
        <v>0</v>
      </c>
      <c r="N270" s="171"/>
      <c r="O270" s="171" t="str">
        <f t="shared" ref="O270:R270" si="814">$D270&amp;"-"&amp;RANK(J270,J$151:J$475,0)</f>
        <v>RB-1</v>
      </c>
      <c r="P270" s="171" t="str">
        <f t="shared" si="814"/>
        <v>RB-1</v>
      </c>
      <c r="Q270" s="171" t="str">
        <f t="shared" si="814"/>
        <v>RB-1</v>
      </c>
      <c r="R270" s="171" t="str">
        <f t="shared" si="814"/>
        <v>RB-1</v>
      </c>
      <c r="T270" s="95" t="str">
        <f t="shared" si="502"/>
        <v>WR-102</v>
      </c>
      <c r="U270" s="3">
        <v>102.0</v>
      </c>
      <c r="V270" s="3" t="s">
        <v>34</v>
      </c>
      <c r="W270" s="95">
        <f t="shared" ref="W270:Y270" si="815">IFERROR(INDEX(E$477:E$876,MATCH($T270,P$477:P$876,0)),0)</f>
        <v>0</v>
      </c>
      <c r="X270" s="3">
        <f t="shared" si="815"/>
        <v>0</v>
      </c>
      <c r="Y270" s="3">
        <f t="shared" si="815"/>
        <v>0</v>
      </c>
      <c r="Z270" s="3"/>
      <c r="AA270" s="3">
        <f t="shared" si="504"/>
        <v>0</v>
      </c>
      <c r="AB270" s="88">
        <f t="shared" si="505"/>
        <v>9</v>
      </c>
      <c r="AC270" s="3"/>
      <c r="AD270" s="95">
        <f t="shared" ref="AD270:AG270" si="816">IFERROR(INDEX(J$477:J$876,MATCH($T270,O$477:O$876,0)),0)</f>
        <v>0</v>
      </c>
      <c r="AE270" s="3">
        <f t="shared" si="816"/>
        <v>0</v>
      </c>
      <c r="AF270" s="3">
        <f t="shared" si="816"/>
        <v>0</v>
      </c>
      <c r="AG270" s="3">
        <f t="shared" si="816"/>
        <v>0</v>
      </c>
      <c r="AH270" s="88">
        <f t="shared" si="507"/>
        <v>0.00027</v>
      </c>
      <c r="AI270" s="3"/>
      <c r="AJ270" s="95" t="str">
        <f t="shared" si="508"/>
        <v>#REF!</v>
      </c>
      <c r="AK270" s="3" t="str">
        <f t="shared" si="509"/>
        <v>#REF!</v>
      </c>
      <c r="AL270" s="3" t="str">
        <f t="shared" si="510"/>
        <v>#REF!</v>
      </c>
      <c r="AM270" s="88" t="str">
        <f t="shared" si="511"/>
        <v>#REF!</v>
      </c>
      <c r="AN270" s="3"/>
      <c r="AO270" s="95" t="str">
        <f t="shared" si="512"/>
        <v>#REF!</v>
      </c>
      <c r="AP270" s="3" t="str">
        <f t="shared" si="513"/>
        <v>#REF!</v>
      </c>
      <c r="AQ270" s="3" t="str">
        <f t="shared" si="514"/>
        <v>#REF!</v>
      </c>
      <c r="AR270" s="88" t="str">
        <f t="shared" si="515"/>
        <v>#REF!</v>
      </c>
      <c r="AS270" s="3"/>
      <c r="AT270" s="95">
        <f t="shared" si="516"/>
        <v>24.33333333</v>
      </c>
      <c r="AU270" s="3">
        <f t="shared" si="202"/>
        <v>25</v>
      </c>
      <c r="AV270" s="3">
        <f t="shared" si="203"/>
        <v>40.33333333</v>
      </c>
      <c r="AW270" s="88">
        <f t="shared" si="39"/>
        <v>53.66666667</v>
      </c>
    </row>
    <row r="271" ht="15.75" customHeight="1">
      <c r="A271" s="24">
        <v>121.0</v>
      </c>
      <c r="B271" s="24" t="s">
        <v>1369</v>
      </c>
      <c r="C271" s="24" t="s">
        <v>1369</v>
      </c>
      <c r="D271" s="132" t="s">
        <v>17</v>
      </c>
      <c r="E271" s="132">
        <v>0.0</v>
      </c>
      <c r="F271" s="132">
        <v>2.0</v>
      </c>
      <c r="G271" s="132">
        <v>3.0</v>
      </c>
      <c r="H271" s="132">
        <v>9.0</v>
      </c>
      <c r="J271" s="171">
        <f t="array" ref="J271">IFERROR(INDEX(VBDhistory1!$U$8:$U$307,MATCH(VBDgames!$C271,VBDhistory1!$B$8:$B$307,0))+ROW()/10000000,0)</f>
        <v>0</v>
      </c>
      <c r="K271" s="171">
        <f t="array" ref="K271">IFERROR(INDEX(VBDhistory2!$U$8:$U$307,MATCH(VBDgames!$C271,VBDhistory2!$B$8:$B$307,0))+ROW()/10000000,0)</f>
        <v>0</v>
      </c>
      <c r="L271" s="171">
        <f t="array" ref="L271">IFERROR(INDEX(VBDhistory3!$U$8:$U$307,MATCH(VBDgames!$C271,VBDhistory3!$B$8:$B$307,0))+ROW()/10000000,0)</f>
        <v>0</v>
      </c>
      <c r="M271" s="171">
        <f t="array" ref="M271">IFERROR(INDEX(VBDhistory4!$U$8:$U$307,MATCH(VBDgames!$C271,VBDhistory4!$B$8:$B$307,0))+ROW()/10000000,0)</f>
        <v>0</v>
      </c>
      <c r="N271" s="171"/>
      <c r="O271" s="171" t="str">
        <f t="shared" ref="O271:R271" si="817">$D271&amp;"-"&amp;RANK(J271,J$151:J$475,0)</f>
        <v>RB-1</v>
      </c>
      <c r="P271" s="171" t="str">
        <f t="shared" si="817"/>
        <v>RB-1</v>
      </c>
      <c r="Q271" s="171" t="str">
        <f t="shared" si="817"/>
        <v>RB-1</v>
      </c>
      <c r="R271" s="171" t="str">
        <f t="shared" si="817"/>
        <v>RB-1</v>
      </c>
      <c r="T271" s="95" t="str">
        <f t="shared" si="502"/>
        <v>WR-103</v>
      </c>
      <c r="U271" s="3">
        <v>103.0</v>
      </c>
      <c r="V271" s="3" t="s">
        <v>34</v>
      </c>
      <c r="W271" s="95">
        <f t="shared" ref="W271:Y271" si="818">IFERROR(INDEX(E$477:E$876,MATCH($T271,P$477:P$876,0)),0)</f>
        <v>0</v>
      </c>
      <c r="X271" s="3">
        <f t="shared" si="818"/>
        <v>0</v>
      </c>
      <c r="Y271" s="3">
        <f t="shared" si="818"/>
        <v>0</v>
      </c>
      <c r="Z271" s="3"/>
      <c r="AA271" s="3">
        <f t="shared" si="504"/>
        <v>0</v>
      </c>
      <c r="AB271" s="88">
        <f t="shared" si="505"/>
        <v>9</v>
      </c>
      <c r="AC271" s="3"/>
      <c r="AD271" s="95">
        <f t="shared" ref="AD271:AG271" si="819">IFERROR(INDEX(J$477:J$876,MATCH($T271,O$477:O$876,0)),0)</f>
        <v>0</v>
      </c>
      <c r="AE271" s="3">
        <f t="shared" si="819"/>
        <v>0</v>
      </c>
      <c r="AF271" s="3">
        <f t="shared" si="819"/>
        <v>0</v>
      </c>
      <c r="AG271" s="3">
        <f t="shared" si="819"/>
        <v>0</v>
      </c>
      <c r="AH271" s="88">
        <f t="shared" si="507"/>
        <v>0.000271</v>
      </c>
      <c r="AI271" s="3"/>
      <c r="AJ271" s="95" t="str">
        <f t="shared" si="508"/>
        <v>#REF!</v>
      </c>
      <c r="AK271" s="3" t="str">
        <f t="shared" si="509"/>
        <v>#REF!</v>
      </c>
      <c r="AL271" s="3" t="str">
        <f t="shared" si="510"/>
        <v>#REF!</v>
      </c>
      <c r="AM271" s="88" t="str">
        <f t="shared" si="511"/>
        <v>#REF!</v>
      </c>
      <c r="AN271" s="3"/>
      <c r="AO271" s="95" t="str">
        <f t="shared" si="512"/>
        <v>#REF!</v>
      </c>
      <c r="AP271" s="3" t="str">
        <f t="shared" si="513"/>
        <v>#REF!</v>
      </c>
      <c r="AQ271" s="3" t="str">
        <f t="shared" si="514"/>
        <v>#REF!</v>
      </c>
      <c r="AR271" s="88" t="str">
        <f t="shared" si="515"/>
        <v>#REF!</v>
      </c>
      <c r="AS271" s="3"/>
      <c r="AT271" s="95">
        <f t="shared" si="516"/>
        <v>24.33333333</v>
      </c>
      <c r="AU271" s="3">
        <f t="shared" si="202"/>
        <v>25</v>
      </c>
      <c r="AV271" s="3">
        <f t="shared" si="203"/>
        <v>40.33333333</v>
      </c>
      <c r="AW271" s="88">
        <f t="shared" si="39"/>
        <v>53.66666667</v>
      </c>
    </row>
    <row r="272" ht="15.75" customHeight="1">
      <c r="A272" s="24">
        <v>122.0</v>
      </c>
      <c r="B272" s="24" t="s">
        <v>4716</v>
      </c>
      <c r="C272" s="24" t="s">
        <v>4716</v>
      </c>
      <c r="D272" s="132" t="s">
        <v>17</v>
      </c>
      <c r="E272" s="132">
        <v>0.0</v>
      </c>
      <c r="F272" s="132"/>
      <c r="G272" s="132"/>
      <c r="H272" s="132"/>
      <c r="J272" s="171">
        <f t="array" ref="J272">IFERROR(INDEX(VBDhistory1!$U$8:$U$307,MATCH(VBDgames!$C272,VBDhistory1!$B$8:$B$307,0))+ROW()/10000000,0)</f>
        <v>0</v>
      </c>
      <c r="K272" s="171">
        <f t="array" ref="K272">IFERROR(INDEX(VBDhistory2!$U$8:$U$307,MATCH(VBDgames!$C272,VBDhistory2!$B$8:$B$307,0))+ROW()/10000000,0)</f>
        <v>0</v>
      </c>
      <c r="L272" s="171">
        <f t="array" ref="L272">IFERROR(INDEX(VBDhistory3!$U$8:$U$307,MATCH(VBDgames!$C272,VBDhistory3!$B$8:$B$307,0))+ROW()/10000000,0)</f>
        <v>0</v>
      </c>
      <c r="M272" s="171">
        <f t="array" ref="M272">IFERROR(INDEX(VBDhistory4!$U$8:$U$307,MATCH(VBDgames!$C272,VBDhistory4!$B$8:$B$307,0))+ROW()/10000000,0)</f>
        <v>0</v>
      </c>
      <c r="N272" s="171"/>
      <c r="O272" s="171" t="str">
        <f t="shared" ref="O272:R272" si="820">$D272&amp;"-"&amp;RANK(J272,J$151:J$475,0)</f>
        <v>RB-1</v>
      </c>
      <c r="P272" s="171" t="str">
        <f t="shared" si="820"/>
        <v>RB-1</v>
      </c>
      <c r="Q272" s="171" t="str">
        <f t="shared" si="820"/>
        <v>RB-1</v>
      </c>
      <c r="R272" s="171" t="str">
        <f t="shared" si="820"/>
        <v>RB-1</v>
      </c>
      <c r="T272" s="95" t="str">
        <f t="shared" si="502"/>
        <v>WR-104</v>
      </c>
      <c r="U272" s="3">
        <v>104.0</v>
      </c>
      <c r="V272" s="3" t="s">
        <v>34</v>
      </c>
      <c r="W272" s="95">
        <f t="shared" ref="W272:Y272" si="821">IFERROR(INDEX(E$477:E$876,MATCH($T272,P$477:P$876,0)),0)</f>
        <v>0</v>
      </c>
      <c r="X272" s="3">
        <f t="shared" si="821"/>
        <v>0</v>
      </c>
      <c r="Y272" s="3">
        <f t="shared" si="821"/>
        <v>0</v>
      </c>
      <c r="Z272" s="3"/>
      <c r="AA272" s="3">
        <f t="shared" si="504"/>
        <v>0</v>
      </c>
      <c r="AB272" s="88">
        <f t="shared" si="505"/>
        <v>9</v>
      </c>
      <c r="AC272" s="3"/>
      <c r="AD272" s="95">
        <f t="shared" ref="AD272:AG272" si="822">IFERROR(INDEX(J$477:J$876,MATCH($T272,O$477:O$876,0)),0)</f>
        <v>0</v>
      </c>
      <c r="AE272" s="3">
        <f t="shared" si="822"/>
        <v>0</v>
      </c>
      <c r="AF272" s="3">
        <f t="shared" si="822"/>
        <v>0</v>
      </c>
      <c r="AG272" s="3">
        <f t="shared" si="822"/>
        <v>0</v>
      </c>
      <c r="AH272" s="88">
        <f t="shared" si="507"/>
        <v>0.000272</v>
      </c>
      <c r="AI272" s="3"/>
      <c r="AJ272" s="95" t="str">
        <f t="shared" si="508"/>
        <v>#REF!</v>
      </c>
      <c r="AK272" s="3" t="str">
        <f t="shared" si="509"/>
        <v>#REF!</v>
      </c>
      <c r="AL272" s="3" t="str">
        <f t="shared" si="510"/>
        <v>#REF!</v>
      </c>
      <c r="AM272" s="88" t="str">
        <f t="shared" si="511"/>
        <v>#REF!</v>
      </c>
      <c r="AN272" s="3"/>
      <c r="AO272" s="95" t="str">
        <f t="shared" si="512"/>
        <v>#REF!</v>
      </c>
      <c r="AP272" s="3" t="str">
        <f t="shared" si="513"/>
        <v>#REF!</v>
      </c>
      <c r="AQ272" s="3" t="str">
        <f t="shared" si="514"/>
        <v>#REF!</v>
      </c>
      <c r="AR272" s="88" t="str">
        <f t="shared" si="515"/>
        <v>#REF!</v>
      </c>
      <c r="AS272" s="3"/>
      <c r="AT272" s="95">
        <f t="shared" si="516"/>
        <v>24.33333333</v>
      </c>
      <c r="AU272" s="3">
        <f t="shared" si="202"/>
        <v>25</v>
      </c>
      <c r="AV272" s="3">
        <f t="shared" si="203"/>
        <v>40.33333333</v>
      </c>
      <c r="AW272" s="88">
        <f t="shared" si="39"/>
        <v>53.66666667</v>
      </c>
    </row>
    <row r="273" ht="15.75" customHeight="1">
      <c r="A273" s="24">
        <v>123.0</v>
      </c>
      <c r="B273" s="24" t="s">
        <v>1303</v>
      </c>
      <c r="C273" s="24" t="s">
        <v>1303</v>
      </c>
      <c r="D273" s="132" t="s">
        <v>17</v>
      </c>
      <c r="E273" s="132">
        <v>1.0</v>
      </c>
      <c r="F273" s="132">
        <v>0.0</v>
      </c>
      <c r="G273" s="132">
        <v>0.0</v>
      </c>
      <c r="H273" s="132">
        <v>0.0</v>
      </c>
      <c r="J273" s="171">
        <f t="array" ref="J273">IFERROR(INDEX(VBDhistory1!$U$8:$U$307,MATCH(VBDgames!$C273,VBDhistory1!$B$8:$B$307,0))+ROW()/10000000,0)</f>
        <v>0</v>
      </c>
      <c r="K273" s="171">
        <f t="array" ref="K273">IFERROR(INDEX(VBDhistory2!$U$8:$U$307,MATCH(VBDgames!$C273,VBDhistory2!$B$8:$B$307,0))+ROW()/10000000,0)</f>
        <v>0</v>
      </c>
      <c r="L273" s="171">
        <f t="array" ref="L273">IFERROR(INDEX(VBDhistory3!$U$8:$U$307,MATCH(VBDgames!$C273,VBDhistory3!$B$8:$B$307,0))+ROW()/10000000,0)</f>
        <v>0</v>
      </c>
      <c r="M273" s="171">
        <f t="array" ref="M273">IFERROR(INDEX(VBDhistory4!$U$8:$U$307,MATCH(VBDgames!$C273,VBDhistory4!$B$8:$B$307,0))+ROW()/10000000,0)</f>
        <v>0</v>
      </c>
      <c r="N273" s="171"/>
      <c r="O273" s="171" t="str">
        <f t="shared" ref="O273:R273" si="823">$D273&amp;"-"&amp;RANK(J273,J$151:J$475,0)</f>
        <v>RB-1</v>
      </c>
      <c r="P273" s="171" t="str">
        <f t="shared" si="823"/>
        <v>RB-1</v>
      </c>
      <c r="Q273" s="171" t="str">
        <f t="shared" si="823"/>
        <v>RB-1</v>
      </c>
      <c r="R273" s="171" t="str">
        <f t="shared" si="823"/>
        <v>RB-1</v>
      </c>
      <c r="T273" s="95" t="str">
        <f t="shared" si="502"/>
        <v>WR-105</v>
      </c>
      <c r="U273" s="3">
        <v>105.0</v>
      </c>
      <c r="V273" s="3" t="s">
        <v>34</v>
      </c>
      <c r="W273" s="95">
        <f t="shared" ref="W273:Y273" si="824">IFERROR(INDEX(E$477:E$876,MATCH($T273,P$477:P$876,0)),0)</f>
        <v>0</v>
      </c>
      <c r="X273" s="3">
        <f t="shared" si="824"/>
        <v>0</v>
      </c>
      <c r="Y273" s="3">
        <f t="shared" si="824"/>
        <v>0</v>
      </c>
      <c r="Z273" s="3"/>
      <c r="AA273" s="3">
        <f t="shared" si="504"/>
        <v>0</v>
      </c>
      <c r="AB273" s="88">
        <f t="shared" si="505"/>
        <v>9</v>
      </c>
      <c r="AC273" s="3"/>
      <c r="AD273" s="95">
        <f t="shared" ref="AD273:AG273" si="825">IFERROR(INDEX(J$477:J$876,MATCH($T273,O$477:O$876,0)),0)</f>
        <v>0</v>
      </c>
      <c r="AE273" s="3">
        <f t="shared" si="825"/>
        <v>0</v>
      </c>
      <c r="AF273" s="3">
        <f t="shared" si="825"/>
        <v>0</v>
      </c>
      <c r="AG273" s="3">
        <f t="shared" si="825"/>
        <v>0</v>
      </c>
      <c r="AH273" s="88">
        <f t="shared" si="507"/>
        <v>0.000273</v>
      </c>
      <c r="AI273" s="3"/>
      <c r="AJ273" s="95" t="str">
        <f t="shared" si="508"/>
        <v>#REF!</v>
      </c>
      <c r="AK273" s="3" t="str">
        <f t="shared" si="509"/>
        <v>#REF!</v>
      </c>
      <c r="AL273" s="3" t="str">
        <f t="shared" si="510"/>
        <v>#REF!</v>
      </c>
      <c r="AM273" s="88" t="str">
        <f t="shared" si="511"/>
        <v>#REF!</v>
      </c>
      <c r="AN273" s="3"/>
      <c r="AO273" s="95" t="str">
        <f t="shared" si="512"/>
        <v>#REF!</v>
      </c>
      <c r="AP273" s="3" t="str">
        <f t="shared" si="513"/>
        <v>#REF!</v>
      </c>
      <c r="AQ273" s="3" t="str">
        <f t="shared" si="514"/>
        <v>#REF!</v>
      </c>
      <c r="AR273" s="88" t="str">
        <f t="shared" si="515"/>
        <v>#REF!</v>
      </c>
      <c r="AS273" s="3"/>
      <c r="AT273" s="95">
        <f t="shared" si="516"/>
        <v>24.33333333</v>
      </c>
      <c r="AU273" s="3">
        <f t="shared" si="202"/>
        <v>25</v>
      </c>
      <c r="AV273" s="3">
        <f t="shared" si="203"/>
        <v>40.33333333</v>
      </c>
      <c r="AW273" s="88">
        <f t="shared" si="39"/>
        <v>53.66666667</v>
      </c>
    </row>
    <row r="274" ht="15.75" customHeight="1">
      <c r="A274" s="24">
        <v>124.0</v>
      </c>
      <c r="B274" s="24" t="s">
        <v>4717</v>
      </c>
      <c r="C274" s="24" t="s">
        <v>4717</v>
      </c>
      <c r="D274" s="132" t="s">
        <v>17</v>
      </c>
      <c r="E274" s="132">
        <v>0.0</v>
      </c>
      <c r="F274" s="132"/>
      <c r="G274" s="132"/>
      <c r="H274" s="132"/>
      <c r="J274" s="171">
        <f t="array" ref="J274">IFERROR(INDEX(VBDhistory1!$U$8:$U$307,MATCH(VBDgames!$C274,VBDhistory1!$B$8:$B$307,0))+ROW()/10000000,0)</f>
        <v>0</v>
      </c>
      <c r="K274" s="171">
        <f t="array" ref="K274">IFERROR(INDEX(VBDhistory2!$U$8:$U$307,MATCH(VBDgames!$C274,VBDhistory2!$B$8:$B$307,0))+ROW()/10000000,0)</f>
        <v>0</v>
      </c>
      <c r="L274" s="171">
        <f t="array" ref="L274">IFERROR(INDEX(VBDhistory3!$U$8:$U$307,MATCH(VBDgames!$C274,VBDhistory3!$B$8:$B$307,0))+ROW()/10000000,0)</f>
        <v>0</v>
      </c>
      <c r="M274" s="171">
        <f t="array" ref="M274">IFERROR(INDEX(VBDhistory4!$U$8:$U$307,MATCH(VBDgames!$C274,VBDhistory4!$B$8:$B$307,0))+ROW()/10000000,0)</f>
        <v>0</v>
      </c>
      <c r="N274" s="171"/>
      <c r="O274" s="171" t="str">
        <f t="shared" ref="O274:R274" si="826">$D274&amp;"-"&amp;RANK(J274,J$151:J$475,0)</f>
        <v>RB-1</v>
      </c>
      <c r="P274" s="171" t="str">
        <f t="shared" si="826"/>
        <v>RB-1</v>
      </c>
      <c r="Q274" s="171" t="str">
        <f t="shared" si="826"/>
        <v>RB-1</v>
      </c>
      <c r="R274" s="171" t="str">
        <f t="shared" si="826"/>
        <v>RB-1</v>
      </c>
      <c r="T274" s="95" t="str">
        <f t="shared" si="502"/>
        <v>WR-106</v>
      </c>
      <c r="U274" s="3">
        <v>106.0</v>
      </c>
      <c r="V274" s="3" t="s">
        <v>34</v>
      </c>
      <c r="W274" s="95">
        <f t="shared" ref="W274:Y274" si="827">IFERROR(INDEX(E$477:E$876,MATCH($T274,P$477:P$876,0)),0)</f>
        <v>0</v>
      </c>
      <c r="X274" s="3">
        <f t="shared" si="827"/>
        <v>0</v>
      </c>
      <c r="Y274" s="3">
        <f t="shared" si="827"/>
        <v>0</v>
      </c>
      <c r="Z274" s="3"/>
      <c r="AA274" s="3">
        <f t="shared" si="504"/>
        <v>0</v>
      </c>
      <c r="AB274" s="88">
        <f t="shared" si="505"/>
        <v>9</v>
      </c>
      <c r="AC274" s="3"/>
      <c r="AD274" s="95">
        <f t="shared" ref="AD274:AG274" si="828">IFERROR(INDEX(J$477:J$876,MATCH($T274,O$477:O$876,0)),0)</f>
        <v>0</v>
      </c>
      <c r="AE274" s="3">
        <f t="shared" si="828"/>
        <v>0</v>
      </c>
      <c r="AF274" s="3">
        <f t="shared" si="828"/>
        <v>0</v>
      </c>
      <c r="AG274" s="3">
        <f t="shared" si="828"/>
        <v>0</v>
      </c>
      <c r="AH274" s="88">
        <f t="shared" si="507"/>
        <v>0.000274</v>
      </c>
      <c r="AI274" s="3"/>
      <c r="AJ274" s="95" t="str">
        <f t="shared" si="508"/>
        <v>#REF!</v>
      </c>
      <c r="AK274" s="3" t="str">
        <f t="shared" si="509"/>
        <v>#REF!</v>
      </c>
      <c r="AL274" s="3" t="str">
        <f t="shared" si="510"/>
        <v>#REF!</v>
      </c>
      <c r="AM274" s="88" t="str">
        <f t="shared" si="511"/>
        <v>#REF!</v>
      </c>
      <c r="AN274" s="3"/>
      <c r="AO274" s="95" t="str">
        <f t="shared" si="512"/>
        <v>#REF!</v>
      </c>
      <c r="AP274" s="3" t="str">
        <f t="shared" si="513"/>
        <v>#REF!</v>
      </c>
      <c r="AQ274" s="3" t="str">
        <f t="shared" si="514"/>
        <v>#REF!</v>
      </c>
      <c r="AR274" s="88" t="str">
        <f t="shared" si="515"/>
        <v>#REF!</v>
      </c>
      <c r="AS274" s="3"/>
      <c r="AT274" s="95">
        <f t="shared" si="516"/>
        <v>24.33333333</v>
      </c>
      <c r="AU274" s="3">
        <f t="shared" si="202"/>
        <v>25</v>
      </c>
      <c r="AV274" s="3">
        <f t="shared" si="203"/>
        <v>40.33333333</v>
      </c>
      <c r="AW274" s="88">
        <f t="shared" si="39"/>
        <v>53.66666667</v>
      </c>
    </row>
    <row r="275" ht="15.75" customHeight="1">
      <c r="A275" s="24">
        <v>125.0</v>
      </c>
      <c r="B275" s="24" t="s">
        <v>1176</v>
      </c>
      <c r="C275" s="24" t="s">
        <v>1176</v>
      </c>
      <c r="D275" s="132" t="s">
        <v>17</v>
      </c>
      <c r="E275" s="132">
        <v>0.0</v>
      </c>
      <c r="F275" s="132">
        <v>9.0</v>
      </c>
      <c r="G275" s="132"/>
      <c r="H275" s="132"/>
      <c r="J275" s="171">
        <f t="array" ref="J275">IFERROR(INDEX(VBDhistory1!$U$8:$U$307,MATCH(VBDgames!$C275,VBDhistory1!$B$8:$B$307,0))+ROW()/10000000,0)</f>
        <v>0</v>
      </c>
      <c r="K275" s="171">
        <f t="array" ref="K275">IFERROR(INDEX(VBDhistory2!$U$8:$U$307,MATCH(VBDgames!$C275,VBDhistory2!$B$8:$B$307,0))+ROW()/10000000,0)</f>
        <v>0</v>
      </c>
      <c r="L275" s="171">
        <f t="array" ref="L275">IFERROR(INDEX(VBDhistory3!$U$8:$U$307,MATCH(VBDgames!$C275,VBDhistory3!$B$8:$B$307,0))+ROW()/10000000,0)</f>
        <v>0</v>
      </c>
      <c r="M275" s="171">
        <f t="array" ref="M275">IFERROR(INDEX(VBDhistory4!$U$8:$U$307,MATCH(VBDgames!$C275,VBDhistory4!$B$8:$B$307,0))+ROW()/10000000,0)</f>
        <v>0</v>
      </c>
      <c r="N275" s="171"/>
      <c r="O275" s="171" t="str">
        <f t="shared" ref="O275:R275" si="829">$D275&amp;"-"&amp;RANK(J275,J$151:J$475,0)</f>
        <v>RB-1</v>
      </c>
      <c r="P275" s="171" t="str">
        <f t="shared" si="829"/>
        <v>RB-1</v>
      </c>
      <c r="Q275" s="171" t="str">
        <f t="shared" si="829"/>
        <v>RB-1</v>
      </c>
      <c r="R275" s="171" t="str">
        <f t="shared" si="829"/>
        <v>RB-1</v>
      </c>
      <c r="T275" s="95" t="str">
        <f t="shared" si="502"/>
        <v>WR-107</v>
      </c>
      <c r="U275" s="3">
        <v>107.0</v>
      </c>
      <c r="V275" s="3" t="s">
        <v>34</v>
      </c>
      <c r="W275" s="95">
        <f t="shared" ref="W275:Y275" si="830">IFERROR(INDEX(E$477:E$876,MATCH($T275,P$477:P$876,0)),0)</f>
        <v>0</v>
      </c>
      <c r="X275" s="3">
        <f t="shared" si="830"/>
        <v>0</v>
      </c>
      <c r="Y275" s="3">
        <f t="shared" si="830"/>
        <v>0</v>
      </c>
      <c r="Z275" s="3"/>
      <c r="AA275" s="3">
        <f t="shared" si="504"/>
        <v>0</v>
      </c>
      <c r="AB275" s="88">
        <f t="shared" si="505"/>
        <v>9</v>
      </c>
      <c r="AC275" s="3"/>
      <c r="AD275" s="95">
        <f t="shared" ref="AD275:AG275" si="831">IFERROR(INDEX(J$477:J$876,MATCH($T275,O$477:O$876,0)),0)</f>
        <v>0</v>
      </c>
      <c r="AE275" s="3">
        <f t="shared" si="831"/>
        <v>0</v>
      </c>
      <c r="AF275" s="3">
        <f t="shared" si="831"/>
        <v>0</v>
      </c>
      <c r="AG275" s="3">
        <f t="shared" si="831"/>
        <v>0</v>
      </c>
      <c r="AH275" s="88">
        <f t="shared" si="507"/>
        <v>0.000275</v>
      </c>
      <c r="AI275" s="3"/>
      <c r="AJ275" s="95" t="str">
        <f t="shared" si="508"/>
        <v>#REF!</v>
      </c>
      <c r="AK275" s="3" t="str">
        <f t="shared" si="509"/>
        <v>#REF!</v>
      </c>
      <c r="AL275" s="3" t="str">
        <f t="shared" si="510"/>
        <v>#REF!</v>
      </c>
      <c r="AM275" s="88" t="str">
        <f t="shared" si="511"/>
        <v>#REF!</v>
      </c>
      <c r="AN275" s="3"/>
      <c r="AO275" s="95" t="str">
        <f t="shared" si="512"/>
        <v>#REF!</v>
      </c>
      <c r="AP275" s="3" t="str">
        <f t="shared" si="513"/>
        <v>#REF!</v>
      </c>
      <c r="AQ275" s="3" t="str">
        <f t="shared" si="514"/>
        <v>#REF!</v>
      </c>
      <c r="AR275" s="88" t="str">
        <f t="shared" si="515"/>
        <v>#REF!</v>
      </c>
      <c r="AS275" s="3"/>
      <c r="AT275" s="95">
        <f t="shared" si="516"/>
        <v>24.33333333</v>
      </c>
      <c r="AU275" s="3">
        <f t="shared" si="202"/>
        <v>25</v>
      </c>
      <c r="AV275" s="3">
        <f t="shared" si="203"/>
        <v>40.33333333</v>
      </c>
      <c r="AW275" s="88">
        <f t="shared" si="39"/>
        <v>53.66666667</v>
      </c>
    </row>
    <row r="276" ht="15.75" customHeight="1">
      <c r="A276" s="24">
        <v>126.0</v>
      </c>
      <c r="B276" s="24" t="s">
        <v>503</v>
      </c>
      <c r="C276" s="24" t="s">
        <v>503</v>
      </c>
      <c r="D276" s="132" t="s">
        <v>17</v>
      </c>
      <c r="E276" s="132">
        <v>0.0</v>
      </c>
      <c r="F276" s="132">
        <v>1.0</v>
      </c>
      <c r="G276" s="132">
        <v>11.0</v>
      </c>
      <c r="H276" s="132"/>
      <c r="J276" s="171">
        <f t="array" ref="J276">IFERROR(INDEX(VBDhistory1!$U$8:$U$307,MATCH(VBDgames!$C276,VBDhistory1!$B$8:$B$307,0))+ROW()/10000000,0)</f>
        <v>0</v>
      </c>
      <c r="K276" s="171">
        <f t="array" ref="K276">IFERROR(INDEX(VBDhistory2!$U$8:$U$307,MATCH(VBDgames!$C276,VBDhistory2!$B$8:$B$307,0))+ROW()/10000000,0)</f>
        <v>0</v>
      </c>
      <c r="L276" s="171">
        <f t="array" ref="L276">IFERROR(INDEX(VBDhistory3!$U$8:$U$307,MATCH(VBDgames!$C276,VBDhistory3!$B$8:$B$307,0))+ROW()/10000000,0)</f>
        <v>0</v>
      </c>
      <c r="M276" s="171">
        <f t="array" ref="M276">IFERROR(INDEX(VBDhistory4!$U$8:$U$307,MATCH(VBDgames!$C276,VBDhistory4!$B$8:$B$307,0))+ROW()/10000000,0)</f>
        <v>0</v>
      </c>
      <c r="N276" s="171"/>
      <c r="O276" s="171" t="str">
        <f t="shared" ref="O276:R276" si="832">$D276&amp;"-"&amp;RANK(J276,J$151:J$475,0)</f>
        <v>RB-1</v>
      </c>
      <c r="P276" s="171" t="str">
        <f t="shared" si="832"/>
        <v>RB-1</v>
      </c>
      <c r="Q276" s="171" t="str">
        <f t="shared" si="832"/>
        <v>RB-1</v>
      </c>
      <c r="R276" s="171" t="str">
        <f t="shared" si="832"/>
        <v>RB-1</v>
      </c>
      <c r="T276" s="95" t="str">
        <f t="shared" si="502"/>
        <v>WR-108</v>
      </c>
      <c r="U276" s="3">
        <v>108.0</v>
      </c>
      <c r="V276" s="3" t="s">
        <v>34</v>
      </c>
      <c r="W276" s="95">
        <f t="shared" ref="W276:Y276" si="833">IFERROR(INDEX(E$477:E$876,MATCH($T276,P$477:P$876,0)),0)</f>
        <v>0</v>
      </c>
      <c r="X276" s="3">
        <f t="shared" si="833"/>
        <v>0</v>
      </c>
      <c r="Y276" s="3">
        <f t="shared" si="833"/>
        <v>0</v>
      </c>
      <c r="Z276" s="3"/>
      <c r="AA276" s="3">
        <f t="shared" si="504"/>
        <v>0</v>
      </c>
      <c r="AB276" s="88">
        <f t="shared" si="505"/>
        <v>9</v>
      </c>
      <c r="AC276" s="3"/>
      <c r="AD276" s="95">
        <f t="shared" ref="AD276:AG276" si="834">IFERROR(INDEX(J$477:J$876,MATCH($T276,O$477:O$876,0)),0)</f>
        <v>0</v>
      </c>
      <c r="AE276" s="3">
        <f t="shared" si="834"/>
        <v>0</v>
      </c>
      <c r="AF276" s="3">
        <f t="shared" si="834"/>
        <v>0</v>
      </c>
      <c r="AG276" s="3">
        <f t="shared" si="834"/>
        <v>0</v>
      </c>
      <c r="AH276" s="88">
        <f t="shared" si="507"/>
        <v>0.000276</v>
      </c>
      <c r="AI276" s="3"/>
      <c r="AJ276" s="95" t="str">
        <f t="shared" si="508"/>
        <v>#REF!</v>
      </c>
      <c r="AK276" s="3" t="str">
        <f t="shared" si="509"/>
        <v>#REF!</v>
      </c>
      <c r="AL276" s="3" t="str">
        <f t="shared" si="510"/>
        <v>#REF!</v>
      </c>
      <c r="AM276" s="88" t="str">
        <f t="shared" si="511"/>
        <v>#REF!</v>
      </c>
      <c r="AN276" s="3"/>
      <c r="AO276" s="95" t="str">
        <f t="shared" si="512"/>
        <v>#REF!</v>
      </c>
      <c r="AP276" s="3" t="str">
        <f t="shared" si="513"/>
        <v>#REF!</v>
      </c>
      <c r="AQ276" s="3" t="str">
        <f t="shared" si="514"/>
        <v>#REF!</v>
      </c>
      <c r="AR276" s="88" t="str">
        <f t="shared" si="515"/>
        <v>#REF!</v>
      </c>
      <c r="AS276" s="3"/>
      <c r="AT276" s="95">
        <f t="shared" si="516"/>
        <v>24.33333333</v>
      </c>
      <c r="AU276" s="3">
        <f t="shared" si="202"/>
        <v>25</v>
      </c>
      <c r="AV276" s="3">
        <f t="shared" si="203"/>
        <v>40.33333333</v>
      </c>
      <c r="AW276" s="88">
        <f t="shared" si="39"/>
        <v>53.66666667</v>
      </c>
    </row>
    <row r="277" ht="15.75" customHeight="1">
      <c r="A277" s="24">
        <v>127.0</v>
      </c>
      <c r="B277" s="24" t="s">
        <v>1361</v>
      </c>
      <c r="C277" s="24" t="s">
        <v>1361</v>
      </c>
      <c r="D277" s="132" t="s">
        <v>17</v>
      </c>
      <c r="E277" s="132">
        <v>0.0</v>
      </c>
      <c r="F277" s="132"/>
      <c r="G277" s="132"/>
      <c r="H277" s="132"/>
      <c r="J277" s="171">
        <f t="array" ref="J277">IFERROR(INDEX(VBDhistory1!$U$8:$U$307,MATCH(VBDgames!$C277,VBDhistory1!$B$8:$B$307,0))+ROW()/10000000,0)</f>
        <v>0</v>
      </c>
      <c r="K277" s="171">
        <f t="array" ref="K277">IFERROR(INDEX(VBDhistory2!$U$8:$U$307,MATCH(VBDgames!$C277,VBDhistory2!$B$8:$B$307,0))+ROW()/10000000,0)</f>
        <v>0</v>
      </c>
      <c r="L277" s="171">
        <f t="array" ref="L277">IFERROR(INDEX(VBDhistory3!$U$8:$U$307,MATCH(VBDgames!$C277,VBDhistory3!$B$8:$B$307,0))+ROW()/10000000,0)</f>
        <v>0</v>
      </c>
      <c r="M277" s="171">
        <f t="array" ref="M277">IFERROR(INDEX(VBDhistory4!$U$8:$U$307,MATCH(VBDgames!$C277,VBDhistory4!$B$8:$B$307,0))+ROW()/10000000,0)</f>
        <v>0</v>
      </c>
      <c r="N277" s="171"/>
      <c r="O277" s="171" t="str">
        <f t="shared" ref="O277:R277" si="835">$D277&amp;"-"&amp;RANK(J277,J$151:J$475,0)</f>
        <v>RB-1</v>
      </c>
      <c r="P277" s="171" t="str">
        <f t="shared" si="835"/>
        <v>RB-1</v>
      </c>
      <c r="Q277" s="171" t="str">
        <f t="shared" si="835"/>
        <v>RB-1</v>
      </c>
      <c r="R277" s="171" t="str">
        <f t="shared" si="835"/>
        <v>RB-1</v>
      </c>
      <c r="T277" s="95" t="str">
        <f t="shared" si="502"/>
        <v>WR-109</v>
      </c>
      <c r="U277" s="3">
        <v>109.0</v>
      </c>
      <c r="V277" s="3" t="s">
        <v>34</v>
      </c>
      <c r="W277" s="95">
        <f t="shared" ref="W277:Y277" si="836">IFERROR(INDEX(E$477:E$876,MATCH($T277,P$477:P$876,0)),0)</f>
        <v>0</v>
      </c>
      <c r="X277" s="3">
        <f t="shared" si="836"/>
        <v>0</v>
      </c>
      <c r="Y277" s="3">
        <f t="shared" si="836"/>
        <v>0</v>
      </c>
      <c r="Z277" s="3"/>
      <c r="AA277" s="3">
        <f t="shared" si="504"/>
        <v>0</v>
      </c>
      <c r="AB277" s="88">
        <f t="shared" si="505"/>
        <v>9</v>
      </c>
      <c r="AC277" s="3"/>
      <c r="AD277" s="95">
        <f t="shared" ref="AD277:AG277" si="837">IFERROR(INDEX(J$477:J$876,MATCH($T277,O$477:O$876,0)),0)</f>
        <v>0</v>
      </c>
      <c r="AE277" s="3">
        <f t="shared" si="837"/>
        <v>0</v>
      </c>
      <c r="AF277" s="3">
        <f t="shared" si="837"/>
        <v>0</v>
      </c>
      <c r="AG277" s="3">
        <f t="shared" si="837"/>
        <v>0</v>
      </c>
      <c r="AH277" s="88">
        <f t="shared" si="507"/>
        <v>0.000277</v>
      </c>
      <c r="AI277" s="3"/>
      <c r="AJ277" s="95" t="str">
        <f t="shared" si="508"/>
        <v>#REF!</v>
      </c>
      <c r="AK277" s="3" t="str">
        <f t="shared" si="509"/>
        <v>#REF!</v>
      </c>
      <c r="AL277" s="3" t="str">
        <f t="shared" si="510"/>
        <v>#REF!</v>
      </c>
      <c r="AM277" s="88" t="str">
        <f t="shared" si="511"/>
        <v>#REF!</v>
      </c>
      <c r="AN277" s="3"/>
      <c r="AO277" s="95" t="str">
        <f t="shared" si="512"/>
        <v>#REF!</v>
      </c>
      <c r="AP277" s="3" t="str">
        <f t="shared" si="513"/>
        <v>#REF!</v>
      </c>
      <c r="AQ277" s="3" t="str">
        <f t="shared" si="514"/>
        <v>#REF!</v>
      </c>
      <c r="AR277" s="88" t="str">
        <f t="shared" si="515"/>
        <v>#REF!</v>
      </c>
      <c r="AS277" s="3"/>
      <c r="AT277" s="95">
        <f t="shared" si="516"/>
        <v>24.33333333</v>
      </c>
      <c r="AU277" s="3">
        <f t="shared" si="202"/>
        <v>25</v>
      </c>
      <c r="AV277" s="3">
        <f t="shared" si="203"/>
        <v>40.33333333</v>
      </c>
      <c r="AW277" s="88">
        <f t="shared" si="39"/>
        <v>53.66666667</v>
      </c>
    </row>
    <row r="278" ht="15.75" customHeight="1">
      <c r="A278" s="24">
        <v>128.0</v>
      </c>
      <c r="B278" s="24" t="s">
        <v>4718</v>
      </c>
      <c r="C278" s="24" t="s">
        <v>4718</v>
      </c>
      <c r="D278" s="132" t="s">
        <v>17</v>
      </c>
      <c r="E278" s="132">
        <v>0.0</v>
      </c>
      <c r="F278" s="132">
        <v>0.0</v>
      </c>
      <c r="G278" s="132">
        <v>2.0</v>
      </c>
      <c r="H278" s="132"/>
      <c r="J278" s="171">
        <f t="array" ref="J278">IFERROR(INDEX(VBDhistory1!$U$8:$U$307,MATCH(VBDgames!$C278,VBDhistory1!$B$8:$B$307,0))+ROW()/10000000,0)</f>
        <v>0</v>
      </c>
      <c r="K278" s="171">
        <f t="array" ref="K278">IFERROR(INDEX(VBDhistory2!$U$8:$U$307,MATCH(VBDgames!$C278,VBDhistory2!$B$8:$B$307,0))+ROW()/10000000,0)</f>
        <v>0</v>
      </c>
      <c r="L278" s="171">
        <f t="array" ref="L278">IFERROR(INDEX(VBDhistory3!$U$8:$U$307,MATCH(VBDgames!$C278,VBDhistory3!$B$8:$B$307,0))+ROW()/10000000,0)</f>
        <v>0</v>
      </c>
      <c r="M278" s="171">
        <f t="array" ref="M278">IFERROR(INDEX(VBDhistory4!$U$8:$U$307,MATCH(VBDgames!$C278,VBDhistory4!$B$8:$B$307,0))+ROW()/10000000,0)</f>
        <v>0</v>
      </c>
      <c r="N278" s="171"/>
      <c r="O278" s="171" t="str">
        <f t="shared" ref="O278:R278" si="838">$D278&amp;"-"&amp;RANK(J278,J$151:J$475,0)</f>
        <v>RB-1</v>
      </c>
      <c r="P278" s="171" t="str">
        <f t="shared" si="838"/>
        <v>RB-1</v>
      </c>
      <c r="Q278" s="171" t="str">
        <f t="shared" si="838"/>
        <v>RB-1</v>
      </c>
      <c r="R278" s="171" t="str">
        <f t="shared" si="838"/>
        <v>RB-1</v>
      </c>
      <c r="T278" s="95" t="str">
        <f t="shared" si="502"/>
        <v>WR-110</v>
      </c>
      <c r="U278" s="3">
        <v>110.0</v>
      </c>
      <c r="V278" s="3" t="s">
        <v>34</v>
      </c>
      <c r="W278" s="95">
        <f t="shared" ref="W278:Y278" si="839">IFERROR(INDEX(E$477:E$876,MATCH($T278,P$477:P$876,0)),0)</f>
        <v>0</v>
      </c>
      <c r="X278" s="3">
        <f t="shared" si="839"/>
        <v>0</v>
      </c>
      <c r="Y278" s="3">
        <f t="shared" si="839"/>
        <v>0</v>
      </c>
      <c r="Z278" s="3"/>
      <c r="AA278" s="3">
        <f t="shared" si="504"/>
        <v>0</v>
      </c>
      <c r="AB278" s="88">
        <f t="shared" si="505"/>
        <v>9</v>
      </c>
      <c r="AC278" s="3"/>
      <c r="AD278" s="95">
        <f t="shared" ref="AD278:AG278" si="840">IFERROR(INDEX(J$477:J$876,MATCH($T278,O$477:O$876,0)),0)</f>
        <v>0</v>
      </c>
      <c r="AE278" s="3">
        <f t="shared" si="840"/>
        <v>0</v>
      </c>
      <c r="AF278" s="3">
        <f t="shared" si="840"/>
        <v>0</v>
      </c>
      <c r="AG278" s="3">
        <f t="shared" si="840"/>
        <v>0</v>
      </c>
      <c r="AH278" s="88">
        <f t="shared" si="507"/>
        <v>0.000278</v>
      </c>
      <c r="AI278" s="3"/>
      <c r="AJ278" s="95" t="str">
        <f t="shared" si="508"/>
        <v>#REF!</v>
      </c>
      <c r="AK278" s="3" t="str">
        <f t="shared" si="509"/>
        <v>#REF!</v>
      </c>
      <c r="AL278" s="3" t="str">
        <f t="shared" si="510"/>
        <v>#REF!</v>
      </c>
      <c r="AM278" s="88" t="str">
        <f t="shared" si="511"/>
        <v>#REF!</v>
      </c>
      <c r="AN278" s="3"/>
      <c r="AO278" s="95" t="str">
        <f t="shared" si="512"/>
        <v>#REF!</v>
      </c>
      <c r="AP278" s="3" t="str">
        <f t="shared" si="513"/>
        <v>#REF!</v>
      </c>
      <c r="AQ278" s="3" t="str">
        <f t="shared" si="514"/>
        <v>#REF!</v>
      </c>
      <c r="AR278" s="88" t="str">
        <f t="shared" si="515"/>
        <v>#REF!</v>
      </c>
      <c r="AS278" s="3"/>
      <c r="AT278" s="95">
        <f t="shared" si="516"/>
        <v>24.33333333</v>
      </c>
      <c r="AU278" s="3">
        <f t="shared" si="202"/>
        <v>25</v>
      </c>
      <c r="AV278" s="3">
        <f t="shared" si="203"/>
        <v>40.33333333</v>
      </c>
      <c r="AW278" s="88">
        <f t="shared" si="39"/>
        <v>53.66666667</v>
      </c>
    </row>
    <row r="279" ht="15.75" customHeight="1">
      <c r="A279" s="24">
        <v>129.0</v>
      </c>
      <c r="B279" s="24" t="s">
        <v>1277</v>
      </c>
      <c r="C279" s="24" t="s">
        <v>1277</v>
      </c>
      <c r="D279" s="132" t="s">
        <v>17</v>
      </c>
      <c r="E279" s="132">
        <v>0.0</v>
      </c>
      <c r="F279" s="132"/>
      <c r="G279" s="132"/>
      <c r="H279" s="132"/>
      <c r="J279" s="171">
        <f t="array" ref="J279">IFERROR(INDEX(VBDhistory1!$U$8:$U$307,MATCH(VBDgames!$C279,VBDhistory1!$B$8:$B$307,0))+ROW()/10000000,0)</f>
        <v>0</v>
      </c>
      <c r="K279" s="171">
        <f t="array" ref="K279">IFERROR(INDEX(VBDhistory2!$U$8:$U$307,MATCH(VBDgames!$C279,VBDhistory2!$B$8:$B$307,0))+ROW()/10000000,0)</f>
        <v>0</v>
      </c>
      <c r="L279" s="171">
        <f t="array" ref="L279">IFERROR(INDEX(VBDhistory3!$U$8:$U$307,MATCH(VBDgames!$C279,VBDhistory3!$B$8:$B$307,0))+ROW()/10000000,0)</f>
        <v>0</v>
      </c>
      <c r="M279" s="171">
        <f t="array" ref="M279">IFERROR(INDEX(VBDhistory4!$U$8:$U$307,MATCH(VBDgames!$C279,VBDhistory4!$B$8:$B$307,0))+ROW()/10000000,0)</f>
        <v>0</v>
      </c>
      <c r="N279" s="171"/>
      <c r="O279" s="171" t="str">
        <f t="shared" ref="O279:R279" si="841">$D279&amp;"-"&amp;RANK(J279,J$151:J$475,0)</f>
        <v>RB-1</v>
      </c>
      <c r="P279" s="171" t="str">
        <f t="shared" si="841"/>
        <v>RB-1</v>
      </c>
      <c r="Q279" s="171" t="str">
        <f t="shared" si="841"/>
        <v>RB-1</v>
      </c>
      <c r="R279" s="171" t="str">
        <f t="shared" si="841"/>
        <v>RB-1</v>
      </c>
      <c r="T279" s="95" t="str">
        <f t="shared" si="502"/>
        <v>WR-111</v>
      </c>
      <c r="U279" s="3">
        <v>111.0</v>
      </c>
      <c r="V279" s="3" t="s">
        <v>34</v>
      </c>
      <c r="W279" s="95">
        <f t="shared" ref="W279:Y279" si="842">IFERROR(INDEX(E$477:E$876,MATCH($T279,P$477:P$876,0)),0)</f>
        <v>0</v>
      </c>
      <c r="X279" s="3">
        <f t="shared" si="842"/>
        <v>0</v>
      </c>
      <c r="Y279" s="3">
        <f t="shared" si="842"/>
        <v>0</v>
      </c>
      <c r="Z279" s="3"/>
      <c r="AA279" s="3">
        <f t="shared" si="504"/>
        <v>0</v>
      </c>
      <c r="AB279" s="88">
        <f t="shared" si="505"/>
        <v>9</v>
      </c>
      <c r="AC279" s="3"/>
      <c r="AD279" s="95">
        <f t="shared" ref="AD279:AG279" si="843">IFERROR(INDEX(J$477:J$876,MATCH($T279,O$477:O$876,0)),0)</f>
        <v>0</v>
      </c>
      <c r="AE279" s="3">
        <f t="shared" si="843"/>
        <v>0</v>
      </c>
      <c r="AF279" s="3">
        <f t="shared" si="843"/>
        <v>0</v>
      </c>
      <c r="AG279" s="3">
        <f t="shared" si="843"/>
        <v>0</v>
      </c>
      <c r="AH279" s="88">
        <f t="shared" si="507"/>
        <v>0.000279</v>
      </c>
      <c r="AI279" s="3"/>
      <c r="AJ279" s="95" t="str">
        <f t="shared" si="508"/>
        <v>#REF!</v>
      </c>
      <c r="AK279" s="3" t="str">
        <f t="shared" si="509"/>
        <v>#REF!</v>
      </c>
      <c r="AL279" s="3" t="str">
        <f t="shared" si="510"/>
        <v>#REF!</v>
      </c>
      <c r="AM279" s="88" t="str">
        <f t="shared" si="511"/>
        <v>#REF!</v>
      </c>
      <c r="AN279" s="3"/>
      <c r="AO279" s="95" t="str">
        <f t="shared" si="512"/>
        <v>#REF!</v>
      </c>
      <c r="AP279" s="3" t="str">
        <f t="shared" si="513"/>
        <v>#REF!</v>
      </c>
      <c r="AQ279" s="3" t="str">
        <f t="shared" si="514"/>
        <v>#REF!</v>
      </c>
      <c r="AR279" s="88" t="str">
        <f t="shared" si="515"/>
        <v>#REF!</v>
      </c>
      <c r="AS279" s="3"/>
      <c r="AT279" s="95">
        <f t="shared" si="516"/>
        <v>24.33333333</v>
      </c>
      <c r="AU279" s="3">
        <f t="shared" si="202"/>
        <v>25</v>
      </c>
      <c r="AV279" s="3">
        <f t="shared" si="203"/>
        <v>40.33333333</v>
      </c>
      <c r="AW279" s="88">
        <f t="shared" si="39"/>
        <v>53.66666667</v>
      </c>
    </row>
    <row r="280" ht="15.75" customHeight="1">
      <c r="A280" s="24">
        <v>130.0</v>
      </c>
      <c r="B280" s="22" t="s">
        <v>990</v>
      </c>
      <c r="C280" s="22" t="s">
        <v>990</v>
      </c>
      <c r="D280" s="132" t="s">
        <v>17</v>
      </c>
      <c r="E280" s="132">
        <v>0.0</v>
      </c>
      <c r="F280" s="132"/>
      <c r="G280" s="132"/>
      <c r="H280" s="132"/>
      <c r="J280" s="171">
        <f t="array" ref="J280">IFERROR(INDEX(VBDhistory1!$U$8:$U$307,MATCH(VBDgames!$C280,VBDhistory1!$B$8:$B$307,0))+ROW()/10000000,0)</f>
        <v>0</v>
      </c>
      <c r="K280" s="171">
        <f t="array" ref="K280">IFERROR(INDEX(VBDhistory2!$U$8:$U$307,MATCH(VBDgames!$C280,VBDhistory2!$B$8:$B$307,0))+ROW()/10000000,0)</f>
        <v>0</v>
      </c>
      <c r="L280" s="171">
        <f t="array" ref="L280">IFERROR(INDEX(VBDhistory3!$U$8:$U$307,MATCH(VBDgames!$C280,VBDhistory3!$B$8:$B$307,0))+ROW()/10000000,0)</f>
        <v>0</v>
      </c>
      <c r="M280" s="171">
        <f t="array" ref="M280">IFERROR(INDEX(VBDhistory4!$U$8:$U$307,MATCH(VBDgames!$C280,VBDhistory4!$B$8:$B$307,0))+ROW()/10000000,0)</f>
        <v>0</v>
      </c>
      <c r="N280" s="171"/>
      <c r="O280" s="171" t="str">
        <f t="shared" ref="O280:R280" si="844">$D280&amp;"-"&amp;RANK(J280,J$151:J$475,0)</f>
        <v>RB-1</v>
      </c>
      <c r="P280" s="171" t="str">
        <f t="shared" si="844"/>
        <v>RB-1</v>
      </c>
      <c r="Q280" s="171" t="str">
        <f t="shared" si="844"/>
        <v>RB-1</v>
      </c>
      <c r="R280" s="171" t="str">
        <f t="shared" si="844"/>
        <v>RB-1</v>
      </c>
      <c r="T280" s="95" t="str">
        <f t="shared" si="502"/>
        <v>WR-112</v>
      </c>
      <c r="U280" s="3">
        <v>112.0</v>
      </c>
      <c r="V280" s="3" t="s">
        <v>34</v>
      </c>
      <c r="W280" s="95">
        <f t="shared" ref="W280:Y280" si="845">IFERROR(INDEX(E$477:E$876,MATCH($T280,P$477:P$876,0)),0)</f>
        <v>0</v>
      </c>
      <c r="X280" s="3">
        <f t="shared" si="845"/>
        <v>0</v>
      </c>
      <c r="Y280" s="3">
        <f t="shared" si="845"/>
        <v>0</v>
      </c>
      <c r="Z280" s="3"/>
      <c r="AA280" s="3">
        <f t="shared" si="504"/>
        <v>0</v>
      </c>
      <c r="AB280" s="88">
        <f t="shared" si="505"/>
        <v>9</v>
      </c>
      <c r="AC280" s="3"/>
      <c r="AD280" s="95">
        <f t="shared" ref="AD280:AG280" si="846">IFERROR(INDEX(J$477:J$876,MATCH($T280,O$477:O$876,0)),0)</f>
        <v>0</v>
      </c>
      <c r="AE280" s="3">
        <f t="shared" si="846"/>
        <v>0</v>
      </c>
      <c r="AF280" s="3">
        <f t="shared" si="846"/>
        <v>0</v>
      </c>
      <c r="AG280" s="3">
        <f t="shared" si="846"/>
        <v>0</v>
      </c>
      <c r="AH280" s="88">
        <f t="shared" si="507"/>
        <v>0.00028</v>
      </c>
      <c r="AI280" s="3"/>
      <c r="AJ280" s="95" t="str">
        <f t="shared" si="508"/>
        <v>#REF!</v>
      </c>
      <c r="AK280" s="3" t="str">
        <f t="shared" si="509"/>
        <v>#REF!</v>
      </c>
      <c r="AL280" s="3" t="str">
        <f t="shared" si="510"/>
        <v>#REF!</v>
      </c>
      <c r="AM280" s="88" t="str">
        <f t="shared" si="511"/>
        <v>#REF!</v>
      </c>
      <c r="AN280" s="3"/>
      <c r="AO280" s="95" t="str">
        <f t="shared" si="512"/>
        <v>#REF!</v>
      </c>
      <c r="AP280" s="3" t="str">
        <f t="shared" si="513"/>
        <v>#REF!</v>
      </c>
      <c r="AQ280" s="3" t="str">
        <f t="shared" si="514"/>
        <v>#REF!</v>
      </c>
      <c r="AR280" s="88" t="str">
        <f t="shared" si="515"/>
        <v>#REF!</v>
      </c>
      <c r="AS280" s="3"/>
      <c r="AT280" s="95">
        <f t="shared" si="516"/>
        <v>24.33333333</v>
      </c>
      <c r="AU280" s="3">
        <f t="shared" si="202"/>
        <v>25</v>
      </c>
      <c r="AV280" s="3">
        <f t="shared" si="203"/>
        <v>40.33333333</v>
      </c>
      <c r="AW280" s="88">
        <f t="shared" si="39"/>
        <v>53.66666667</v>
      </c>
    </row>
    <row r="281" ht="15.75" customHeight="1">
      <c r="A281" s="24">
        <v>131.0</v>
      </c>
      <c r="B281" s="24" t="s">
        <v>432</v>
      </c>
      <c r="C281" s="24" t="s">
        <v>432</v>
      </c>
      <c r="D281" s="132" t="s">
        <v>17</v>
      </c>
      <c r="E281" s="132">
        <v>0.0</v>
      </c>
      <c r="F281" s="132"/>
      <c r="G281" s="132"/>
      <c r="H281" s="132"/>
      <c r="J281" s="171">
        <f t="array" ref="J281">IFERROR(INDEX(VBDhistory1!$U$8:$U$307,MATCH(VBDgames!$C281,VBDhistory1!$B$8:$B$307,0))+ROW()/10000000,0)</f>
        <v>0</v>
      </c>
      <c r="K281" s="171">
        <f t="array" ref="K281">IFERROR(INDEX(VBDhistory2!$U$8:$U$307,MATCH(VBDgames!$C281,VBDhistory2!$B$8:$B$307,0))+ROW()/10000000,0)</f>
        <v>0</v>
      </c>
      <c r="L281" s="171">
        <f t="array" ref="L281">IFERROR(INDEX(VBDhistory3!$U$8:$U$307,MATCH(VBDgames!$C281,VBDhistory3!$B$8:$B$307,0))+ROW()/10000000,0)</f>
        <v>0</v>
      </c>
      <c r="M281" s="171">
        <f t="array" ref="M281">IFERROR(INDEX(VBDhistory4!$U$8:$U$307,MATCH(VBDgames!$C281,VBDhistory4!$B$8:$B$307,0))+ROW()/10000000,0)</f>
        <v>0</v>
      </c>
      <c r="N281" s="171"/>
      <c r="O281" s="171" t="str">
        <f t="shared" ref="O281:R281" si="847">$D281&amp;"-"&amp;RANK(J281,J$151:J$475,0)</f>
        <v>RB-1</v>
      </c>
      <c r="P281" s="171" t="str">
        <f t="shared" si="847"/>
        <v>RB-1</v>
      </c>
      <c r="Q281" s="171" t="str">
        <f t="shared" si="847"/>
        <v>RB-1</v>
      </c>
      <c r="R281" s="171" t="str">
        <f t="shared" si="847"/>
        <v>RB-1</v>
      </c>
      <c r="T281" s="95" t="str">
        <f t="shared" si="502"/>
        <v>WR-113</v>
      </c>
      <c r="U281" s="3">
        <v>113.0</v>
      </c>
      <c r="V281" s="3" t="s">
        <v>34</v>
      </c>
      <c r="W281" s="95">
        <f t="shared" ref="W281:Y281" si="848">IFERROR(INDEX(E$477:E$876,MATCH($T281,P$477:P$876,0)),0)</f>
        <v>0</v>
      </c>
      <c r="X281" s="3">
        <f t="shared" si="848"/>
        <v>0</v>
      </c>
      <c r="Y281" s="3">
        <f t="shared" si="848"/>
        <v>0</v>
      </c>
      <c r="Z281" s="3"/>
      <c r="AA281" s="3">
        <f t="shared" si="504"/>
        <v>0</v>
      </c>
      <c r="AB281" s="88">
        <f t="shared" si="505"/>
        <v>9</v>
      </c>
      <c r="AC281" s="3"/>
      <c r="AD281" s="95">
        <f t="shared" ref="AD281:AG281" si="849">IFERROR(INDEX(J$477:J$876,MATCH($T281,O$477:O$876,0)),0)</f>
        <v>0</v>
      </c>
      <c r="AE281" s="3">
        <f t="shared" si="849"/>
        <v>0</v>
      </c>
      <c r="AF281" s="3">
        <f t="shared" si="849"/>
        <v>0</v>
      </c>
      <c r="AG281" s="3">
        <f t="shared" si="849"/>
        <v>0</v>
      </c>
      <c r="AH281" s="88">
        <f t="shared" si="507"/>
        <v>0.000281</v>
      </c>
      <c r="AI281" s="3"/>
      <c r="AJ281" s="95" t="str">
        <f t="shared" si="508"/>
        <v>#REF!</v>
      </c>
      <c r="AK281" s="3" t="str">
        <f t="shared" si="509"/>
        <v>#REF!</v>
      </c>
      <c r="AL281" s="3" t="str">
        <f t="shared" si="510"/>
        <v>#REF!</v>
      </c>
      <c r="AM281" s="88" t="str">
        <f t="shared" si="511"/>
        <v>#REF!</v>
      </c>
      <c r="AN281" s="3"/>
      <c r="AO281" s="95" t="str">
        <f t="shared" si="512"/>
        <v>#REF!</v>
      </c>
      <c r="AP281" s="3" t="str">
        <f t="shared" si="513"/>
        <v>#REF!</v>
      </c>
      <c r="AQ281" s="3" t="str">
        <f t="shared" si="514"/>
        <v>#REF!</v>
      </c>
      <c r="AR281" s="88" t="str">
        <f t="shared" si="515"/>
        <v>#REF!</v>
      </c>
      <c r="AS281" s="3"/>
      <c r="AT281" s="95">
        <f t="shared" si="516"/>
        <v>24.33333333</v>
      </c>
      <c r="AU281" s="3">
        <f t="shared" si="202"/>
        <v>25</v>
      </c>
      <c r="AV281" s="3">
        <f t="shared" si="203"/>
        <v>40.33333333</v>
      </c>
      <c r="AW281" s="88">
        <f t="shared" si="39"/>
        <v>53.66666667</v>
      </c>
    </row>
    <row r="282" ht="15.75" customHeight="1">
      <c r="A282" s="24">
        <v>132.0</v>
      </c>
      <c r="B282" s="24" t="s">
        <v>241</v>
      </c>
      <c r="C282" s="24" t="s">
        <v>241</v>
      </c>
      <c r="D282" s="132" t="s">
        <v>17</v>
      </c>
      <c r="E282" s="132">
        <v>0.0</v>
      </c>
      <c r="F282" s="132"/>
      <c r="G282" s="132"/>
      <c r="H282" s="132"/>
      <c r="J282" s="171">
        <f t="array" ref="J282">IFERROR(INDEX(VBDhistory1!$U$8:$U$307,MATCH(VBDgames!$C282,VBDhistory1!$B$8:$B$307,0))+ROW()/10000000,0)</f>
        <v>0</v>
      </c>
      <c r="K282" s="171">
        <f t="array" ref="K282">IFERROR(INDEX(VBDhistory2!$U$8:$U$307,MATCH(VBDgames!$C282,VBDhistory2!$B$8:$B$307,0))+ROW()/10000000,0)</f>
        <v>0</v>
      </c>
      <c r="L282" s="171">
        <f t="array" ref="L282">IFERROR(INDEX(VBDhistory3!$U$8:$U$307,MATCH(VBDgames!$C282,VBDhistory3!$B$8:$B$307,0))+ROW()/10000000,0)</f>
        <v>0</v>
      </c>
      <c r="M282" s="171">
        <f t="array" ref="M282">IFERROR(INDEX(VBDhistory4!$U$8:$U$307,MATCH(VBDgames!$C282,VBDhistory4!$B$8:$B$307,0))+ROW()/10000000,0)</f>
        <v>0</v>
      </c>
      <c r="N282" s="171"/>
      <c r="O282" s="171" t="str">
        <f t="shared" ref="O282:R282" si="850">$D282&amp;"-"&amp;RANK(J282,J$151:J$475,0)</f>
        <v>RB-1</v>
      </c>
      <c r="P282" s="171" t="str">
        <f t="shared" si="850"/>
        <v>RB-1</v>
      </c>
      <c r="Q282" s="171" t="str">
        <f t="shared" si="850"/>
        <v>RB-1</v>
      </c>
      <c r="R282" s="171" t="str">
        <f t="shared" si="850"/>
        <v>RB-1</v>
      </c>
      <c r="T282" s="95" t="str">
        <f t="shared" si="502"/>
        <v>WR-114</v>
      </c>
      <c r="U282" s="3">
        <v>114.0</v>
      </c>
      <c r="V282" s="3" t="s">
        <v>34</v>
      </c>
      <c r="W282" s="95">
        <f t="shared" ref="W282:Y282" si="851">IFERROR(INDEX(E$477:E$876,MATCH($T282,P$477:P$876,0)),0)</f>
        <v>0</v>
      </c>
      <c r="X282" s="3">
        <f t="shared" si="851"/>
        <v>0</v>
      </c>
      <c r="Y282" s="3">
        <f t="shared" si="851"/>
        <v>0</v>
      </c>
      <c r="Z282" s="3"/>
      <c r="AA282" s="3">
        <f t="shared" si="504"/>
        <v>0</v>
      </c>
      <c r="AB282" s="88">
        <f t="shared" si="505"/>
        <v>9</v>
      </c>
      <c r="AC282" s="3"/>
      <c r="AD282" s="95">
        <f t="shared" ref="AD282:AG282" si="852">IFERROR(INDEX(J$477:J$876,MATCH($T282,O$477:O$876,0)),0)</f>
        <v>0</v>
      </c>
      <c r="AE282" s="3">
        <f t="shared" si="852"/>
        <v>0</v>
      </c>
      <c r="AF282" s="3">
        <f t="shared" si="852"/>
        <v>0</v>
      </c>
      <c r="AG282" s="3">
        <f t="shared" si="852"/>
        <v>0</v>
      </c>
      <c r="AH282" s="88">
        <f t="shared" si="507"/>
        <v>0.000282</v>
      </c>
      <c r="AI282" s="3"/>
      <c r="AJ282" s="95" t="str">
        <f t="shared" si="508"/>
        <v>#REF!</v>
      </c>
      <c r="AK282" s="3" t="str">
        <f t="shared" si="509"/>
        <v>#REF!</v>
      </c>
      <c r="AL282" s="3" t="str">
        <f t="shared" si="510"/>
        <v>#REF!</v>
      </c>
      <c r="AM282" s="88" t="str">
        <f t="shared" si="511"/>
        <v>#REF!</v>
      </c>
      <c r="AN282" s="3"/>
      <c r="AO282" s="95" t="str">
        <f t="shared" si="512"/>
        <v>#REF!</v>
      </c>
      <c r="AP282" s="3" t="str">
        <f t="shared" si="513"/>
        <v>#REF!</v>
      </c>
      <c r="AQ282" s="3" t="str">
        <f t="shared" si="514"/>
        <v>#REF!</v>
      </c>
      <c r="AR282" s="88" t="str">
        <f t="shared" si="515"/>
        <v>#REF!</v>
      </c>
      <c r="AS282" s="3"/>
      <c r="AT282" s="95">
        <f t="shared" si="516"/>
        <v>24.33333333</v>
      </c>
      <c r="AU282" s="3">
        <f t="shared" si="202"/>
        <v>25</v>
      </c>
      <c r="AV282" s="3">
        <f t="shared" si="203"/>
        <v>40.33333333</v>
      </c>
      <c r="AW282" s="88">
        <f t="shared" si="39"/>
        <v>53.66666667</v>
      </c>
    </row>
    <row r="283" ht="15.75" customHeight="1">
      <c r="A283" s="24">
        <v>133.0</v>
      </c>
      <c r="B283" s="24" t="s">
        <v>4719</v>
      </c>
      <c r="C283" s="24" t="s">
        <v>4719</v>
      </c>
      <c r="D283" s="132" t="s">
        <v>17</v>
      </c>
      <c r="E283" s="132">
        <v>0.0</v>
      </c>
      <c r="F283" s="132">
        <v>0.0</v>
      </c>
      <c r="G283" s="132"/>
      <c r="H283" s="132"/>
      <c r="J283" s="171">
        <f t="array" ref="J283">IFERROR(INDEX(VBDhistory1!$U$8:$U$307,MATCH(VBDgames!$C283,VBDhistory1!$B$8:$B$307,0))+ROW()/10000000,0)</f>
        <v>0</v>
      </c>
      <c r="K283" s="171">
        <f t="array" ref="K283">IFERROR(INDEX(VBDhistory2!$U$8:$U$307,MATCH(VBDgames!$C283,VBDhistory2!$B$8:$B$307,0))+ROW()/10000000,0)</f>
        <v>0</v>
      </c>
      <c r="L283" s="171">
        <f t="array" ref="L283">IFERROR(INDEX(VBDhistory3!$U$8:$U$307,MATCH(VBDgames!$C283,VBDhistory3!$B$8:$B$307,0))+ROW()/10000000,0)</f>
        <v>0</v>
      </c>
      <c r="M283" s="171">
        <f t="array" ref="M283">IFERROR(INDEX(VBDhistory4!$U$8:$U$307,MATCH(VBDgames!$C283,VBDhistory4!$B$8:$B$307,0))+ROW()/10000000,0)</f>
        <v>0</v>
      </c>
      <c r="N283" s="171"/>
      <c r="O283" s="171" t="str">
        <f t="shared" ref="O283:R283" si="853">$D283&amp;"-"&amp;RANK(J283,J$151:J$475,0)</f>
        <v>RB-1</v>
      </c>
      <c r="P283" s="171" t="str">
        <f t="shared" si="853"/>
        <v>RB-1</v>
      </c>
      <c r="Q283" s="171" t="str">
        <f t="shared" si="853"/>
        <v>RB-1</v>
      </c>
      <c r="R283" s="171" t="str">
        <f t="shared" si="853"/>
        <v>RB-1</v>
      </c>
      <c r="T283" s="95" t="str">
        <f t="shared" si="502"/>
        <v>WR-115</v>
      </c>
      <c r="U283" s="3">
        <v>115.0</v>
      </c>
      <c r="V283" s="3" t="s">
        <v>34</v>
      </c>
      <c r="W283" s="95">
        <f t="shared" ref="W283:Y283" si="854">IFERROR(INDEX(E$477:E$876,MATCH($T283,P$477:P$876,0)),0)</f>
        <v>0</v>
      </c>
      <c r="X283" s="3">
        <f t="shared" si="854"/>
        <v>0</v>
      </c>
      <c r="Y283" s="3">
        <f t="shared" si="854"/>
        <v>0</v>
      </c>
      <c r="Z283" s="3"/>
      <c r="AA283" s="3">
        <f t="shared" si="504"/>
        <v>0</v>
      </c>
      <c r="AB283" s="88">
        <f t="shared" si="505"/>
        <v>9</v>
      </c>
      <c r="AC283" s="3"/>
      <c r="AD283" s="95">
        <f t="shared" ref="AD283:AG283" si="855">IFERROR(INDEX(J$477:J$876,MATCH($T283,O$477:O$876,0)),0)</f>
        <v>0</v>
      </c>
      <c r="AE283" s="3">
        <f t="shared" si="855"/>
        <v>0</v>
      </c>
      <c r="AF283" s="3">
        <f t="shared" si="855"/>
        <v>0</v>
      </c>
      <c r="AG283" s="3">
        <f t="shared" si="855"/>
        <v>0</v>
      </c>
      <c r="AH283" s="88">
        <f t="shared" si="507"/>
        <v>0.000283</v>
      </c>
      <c r="AI283" s="3"/>
      <c r="AJ283" s="95" t="str">
        <f t="shared" si="508"/>
        <v>#REF!</v>
      </c>
      <c r="AK283" s="3" t="str">
        <f t="shared" si="509"/>
        <v>#REF!</v>
      </c>
      <c r="AL283" s="3" t="str">
        <f t="shared" si="510"/>
        <v>#REF!</v>
      </c>
      <c r="AM283" s="88" t="str">
        <f t="shared" si="511"/>
        <v>#REF!</v>
      </c>
      <c r="AN283" s="3"/>
      <c r="AO283" s="95" t="str">
        <f t="shared" si="512"/>
        <v>#REF!</v>
      </c>
      <c r="AP283" s="3" t="str">
        <f t="shared" si="513"/>
        <v>#REF!</v>
      </c>
      <c r="AQ283" s="3" t="str">
        <f t="shared" si="514"/>
        <v>#REF!</v>
      </c>
      <c r="AR283" s="88" t="str">
        <f t="shared" si="515"/>
        <v>#REF!</v>
      </c>
      <c r="AS283" s="3"/>
      <c r="AT283" s="95">
        <f t="shared" si="516"/>
        <v>24.33333333</v>
      </c>
      <c r="AU283" s="3">
        <f t="shared" si="202"/>
        <v>25</v>
      </c>
      <c r="AV283" s="3">
        <f t="shared" si="203"/>
        <v>40.33333333</v>
      </c>
      <c r="AW283" s="88">
        <f t="shared" si="39"/>
        <v>53.66666667</v>
      </c>
    </row>
    <row r="284" ht="15.75" customHeight="1">
      <c r="A284" s="24">
        <v>134.0</v>
      </c>
      <c r="B284" s="24" t="s">
        <v>4720</v>
      </c>
      <c r="C284" s="24" t="s">
        <v>4720</v>
      </c>
      <c r="D284" s="132" t="s">
        <v>17</v>
      </c>
      <c r="E284" s="132">
        <v>0.0</v>
      </c>
      <c r="F284" s="132">
        <v>0.0</v>
      </c>
      <c r="G284" s="132">
        <v>0.0</v>
      </c>
      <c r="H284" s="132"/>
      <c r="J284" s="171">
        <f t="array" ref="J284">IFERROR(INDEX(VBDhistory1!$U$8:$U$307,MATCH(VBDgames!$C284,VBDhistory1!$B$8:$B$307,0))+ROW()/10000000,0)</f>
        <v>0</v>
      </c>
      <c r="K284" s="171">
        <f t="array" ref="K284">IFERROR(INDEX(VBDhistory2!$U$8:$U$307,MATCH(VBDgames!$C284,VBDhistory2!$B$8:$B$307,0))+ROW()/10000000,0)</f>
        <v>0</v>
      </c>
      <c r="L284" s="171">
        <f t="array" ref="L284">IFERROR(INDEX(VBDhistory3!$U$8:$U$307,MATCH(VBDgames!$C284,VBDhistory3!$B$8:$B$307,0))+ROW()/10000000,0)</f>
        <v>0</v>
      </c>
      <c r="M284" s="171">
        <f t="array" ref="M284">IFERROR(INDEX(VBDhistory4!$U$8:$U$307,MATCH(VBDgames!$C284,VBDhistory4!$B$8:$B$307,0))+ROW()/10000000,0)</f>
        <v>0</v>
      </c>
      <c r="N284" s="171"/>
      <c r="O284" s="171" t="str">
        <f t="shared" ref="O284:R284" si="856">$D284&amp;"-"&amp;RANK(J284,J$151:J$475,0)</f>
        <v>RB-1</v>
      </c>
      <c r="P284" s="171" t="str">
        <f t="shared" si="856"/>
        <v>RB-1</v>
      </c>
      <c r="Q284" s="171" t="str">
        <f t="shared" si="856"/>
        <v>RB-1</v>
      </c>
      <c r="R284" s="171" t="str">
        <f t="shared" si="856"/>
        <v>RB-1</v>
      </c>
      <c r="T284" s="95" t="str">
        <f t="shared" si="502"/>
        <v>WR-116</v>
      </c>
      <c r="U284" s="3">
        <v>116.0</v>
      </c>
      <c r="V284" s="3" t="s">
        <v>34</v>
      </c>
      <c r="W284" s="95">
        <f t="shared" ref="W284:Y284" si="857">IFERROR(INDEX(E$477:E$876,MATCH($T284,P$477:P$876,0)),0)</f>
        <v>0</v>
      </c>
      <c r="X284" s="3">
        <f t="shared" si="857"/>
        <v>0</v>
      </c>
      <c r="Y284" s="3">
        <f t="shared" si="857"/>
        <v>0</v>
      </c>
      <c r="Z284" s="3"/>
      <c r="AA284" s="3">
        <f t="shared" si="504"/>
        <v>0</v>
      </c>
      <c r="AB284" s="88">
        <f t="shared" si="505"/>
        <v>9</v>
      </c>
      <c r="AC284" s="3"/>
      <c r="AD284" s="95">
        <f t="shared" ref="AD284:AG284" si="858">IFERROR(INDEX(J$477:J$876,MATCH($T284,O$477:O$876,0)),0)</f>
        <v>0</v>
      </c>
      <c r="AE284" s="3">
        <f t="shared" si="858"/>
        <v>0</v>
      </c>
      <c r="AF284" s="3">
        <f t="shared" si="858"/>
        <v>0</v>
      </c>
      <c r="AG284" s="3">
        <f t="shared" si="858"/>
        <v>0</v>
      </c>
      <c r="AH284" s="88">
        <f t="shared" si="507"/>
        <v>0.000284</v>
      </c>
      <c r="AI284" s="3"/>
      <c r="AJ284" s="95" t="str">
        <f t="shared" si="508"/>
        <v>#REF!</v>
      </c>
      <c r="AK284" s="3" t="str">
        <f t="shared" si="509"/>
        <v>#REF!</v>
      </c>
      <c r="AL284" s="3" t="str">
        <f t="shared" si="510"/>
        <v>#REF!</v>
      </c>
      <c r="AM284" s="88" t="str">
        <f t="shared" si="511"/>
        <v>#REF!</v>
      </c>
      <c r="AN284" s="3"/>
      <c r="AO284" s="95" t="str">
        <f t="shared" si="512"/>
        <v>#REF!</v>
      </c>
      <c r="AP284" s="3" t="str">
        <f t="shared" si="513"/>
        <v>#REF!</v>
      </c>
      <c r="AQ284" s="3" t="str">
        <f t="shared" si="514"/>
        <v>#REF!</v>
      </c>
      <c r="AR284" s="88" t="str">
        <f t="shared" si="515"/>
        <v>#REF!</v>
      </c>
      <c r="AS284" s="3"/>
      <c r="AT284" s="95">
        <f t="shared" si="516"/>
        <v>24.33333333</v>
      </c>
      <c r="AU284" s="3">
        <f t="shared" si="202"/>
        <v>25</v>
      </c>
      <c r="AV284" s="3">
        <f t="shared" si="203"/>
        <v>40.33333333</v>
      </c>
      <c r="AW284" s="88">
        <f t="shared" si="39"/>
        <v>53.66666667</v>
      </c>
    </row>
    <row r="285" ht="15.75" customHeight="1">
      <c r="A285" s="24">
        <v>135.0</v>
      </c>
      <c r="B285" s="24" t="s">
        <v>4721</v>
      </c>
      <c r="C285" s="24" t="s">
        <v>4721</v>
      </c>
      <c r="D285" s="132" t="s">
        <v>17</v>
      </c>
      <c r="E285" s="132">
        <v>0.0</v>
      </c>
      <c r="F285" s="132">
        <v>10.0</v>
      </c>
      <c r="G285" s="132">
        <v>6.0</v>
      </c>
      <c r="H285" s="132">
        <v>4.0</v>
      </c>
      <c r="J285" s="171">
        <f t="array" ref="J285">IFERROR(INDEX(VBDhistory1!$U$8:$U$307,MATCH(VBDgames!$C285,VBDhistory1!$B$8:$B$307,0))+ROW()/10000000,0)</f>
        <v>0</v>
      </c>
      <c r="K285" s="171">
        <f t="array" ref="K285">IFERROR(INDEX(VBDhistory2!$U$8:$U$307,MATCH(VBDgames!$C285,VBDhistory2!$B$8:$B$307,0))+ROW()/10000000,0)</f>
        <v>0</v>
      </c>
      <c r="L285" s="171">
        <f t="array" ref="L285">IFERROR(INDEX(VBDhistory3!$U$8:$U$307,MATCH(VBDgames!$C285,VBDhistory3!$B$8:$B$307,0))+ROW()/10000000,0)</f>
        <v>0</v>
      </c>
      <c r="M285" s="171">
        <f t="array" ref="M285">IFERROR(INDEX(VBDhistory4!$U$8:$U$307,MATCH(VBDgames!$C285,VBDhistory4!$B$8:$B$307,0))+ROW()/10000000,0)</f>
        <v>0</v>
      </c>
      <c r="N285" s="171"/>
      <c r="O285" s="171" t="str">
        <f t="shared" ref="O285:R285" si="859">$D285&amp;"-"&amp;RANK(J285,J$151:J$475,0)</f>
        <v>RB-1</v>
      </c>
      <c r="P285" s="171" t="str">
        <f t="shared" si="859"/>
        <v>RB-1</v>
      </c>
      <c r="Q285" s="171" t="str">
        <f t="shared" si="859"/>
        <v>RB-1</v>
      </c>
      <c r="R285" s="171" t="str">
        <f t="shared" si="859"/>
        <v>RB-1</v>
      </c>
      <c r="T285" s="95" t="str">
        <f t="shared" si="502"/>
        <v>WR-117</v>
      </c>
      <c r="U285" s="3">
        <v>117.0</v>
      </c>
      <c r="V285" s="3" t="s">
        <v>34</v>
      </c>
      <c r="W285" s="95">
        <f t="shared" ref="W285:Y285" si="860">IFERROR(INDEX(E$477:E$876,MATCH($T285,P$477:P$876,0)),0)</f>
        <v>0</v>
      </c>
      <c r="X285" s="3">
        <f t="shared" si="860"/>
        <v>0</v>
      </c>
      <c r="Y285" s="3">
        <f t="shared" si="860"/>
        <v>0</v>
      </c>
      <c r="Z285" s="3"/>
      <c r="AA285" s="3">
        <f t="shared" si="504"/>
        <v>0</v>
      </c>
      <c r="AB285" s="88">
        <f t="shared" si="505"/>
        <v>9</v>
      </c>
      <c r="AC285" s="3"/>
      <c r="AD285" s="95">
        <f t="shared" ref="AD285:AG285" si="861">IFERROR(INDEX(J$477:J$876,MATCH($T285,O$477:O$876,0)),0)</f>
        <v>0</v>
      </c>
      <c r="AE285" s="3">
        <f t="shared" si="861"/>
        <v>0</v>
      </c>
      <c r="AF285" s="3">
        <f t="shared" si="861"/>
        <v>0</v>
      </c>
      <c r="AG285" s="3">
        <f t="shared" si="861"/>
        <v>0</v>
      </c>
      <c r="AH285" s="88">
        <f t="shared" si="507"/>
        <v>0.000285</v>
      </c>
      <c r="AI285" s="3"/>
      <c r="AJ285" s="95" t="str">
        <f t="shared" si="508"/>
        <v>#REF!</v>
      </c>
      <c r="AK285" s="3" t="str">
        <f t="shared" si="509"/>
        <v>#REF!</v>
      </c>
      <c r="AL285" s="3" t="str">
        <f t="shared" si="510"/>
        <v>#REF!</v>
      </c>
      <c r="AM285" s="88" t="str">
        <f t="shared" si="511"/>
        <v>#REF!</v>
      </c>
      <c r="AN285" s="3"/>
      <c r="AO285" s="95" t="str">
        <f t="shared" si="512"/>
        <v>#REF!</v>
      </c>
      <c r="AP285" s="3" t="str">
        <f t="shared" si="513"/>
        <v>#REF!</v>
      </c>
      <c r="AQ285" s="3" t="str">
        <f t="shared" si="514"/>
        <v>#REF!</v>
      </c>
      <c r="AR285" s="88" t="str">
        <f t="shared" si="515"/>
        <v>#REF!</v>
      </c>
      <c r="AS285" s="3"/>
      <c r="AT285" s="95">
        <f t="shared" si="516"/>
        <v>24.33333333</v>
      </c>
      <c r="AU285" s="3">
        <f t="shared" si="202"/>
        <v>25</v>
      </c>
      <c r="AV285" s="3">
        <f t="shared" si="203"/>
        <v>40.33333333</v>
      </c>
      <c r="AW285" s="88">
        <f t="shared" si="39"/>
        <v>53.66666667</v>
      </c>
    </row>
    <row r="286" ht="15.75" customHeight="1">
      <c r="A286" s="24">
        <v>136.0</v>
      </c>
      <c r="B286" s="24" t="s">
        <v>428</v>
      </c>
      <c r="C286" s="24" t="s">
        <v>428</v>
      </c>
      <c r="D286" s="132" t="s">
        <v>17</v>
      </c>
      <c r="E286" s="132">
        <v>0.0</v>
      </c>
      <c r="F286" s="132">
        <v>10.0</v>
      </c>
      <c r="G286" s="132">
        <v>13.0</v>
      </c>
      <c r="H286" s="132"/>
      <c r="J286" s="171">
        <f t="array" ref="J286">IFERROR(INDEX(VBDhistory1!$U$8:$U$307,MATCH(VBDgames!$C286,VBDhistory1!$B$8:$B$307,0))+ROW()/10000000,0)</f>
        <v>0</v>
      </c>
      <c r="K286" s="171">
        <f t="array" ref="K286">IFERROR(INDEX(VBDhistory2!$U$8:$U$307,MATCH(VBDgames!$C286,VBDhistory2!$B$8:$B$307,0))+ROW()/10000000,0)</f>
        <v>0</v>
      </c>
      <c r="L286" s="171">
        <f t="array" ref="L286">IFERROR(INDEX(VBDhistory3!$U$8:$U$307,MATCH(VBDgames!$C286,VBDhistory3!$B$8:$B$307,0))+ROW()/10000000,0)</f>
        <v>0</v>
      </c>
      <c r="M286" s="171">
        <f t="array" ref="M286">IFERROR(INDEX(VBDhistory4!$U$8:$U$307,MATCH(VBDgames!$C286,VBDhistory4!$B$8:$B$307,0))+ROW()/10000000,0)</f>
        <v>0</v>
      </c>
      <c r="N286" s="171"/>
      <c r="O286" s="171" t="str">
        <f t="shared" ref="O286:R286" si="862">$D286&amp;"-"&amp;RANK(J286,J$151:J$475,0)</f>
        <v>RB-1</v>
      </c>
      <c r="P286" s="171" t="str">
        <f t="shared" si="862"/>
        <v>RB-1</v>
      </c>
      <c r="Q286" s="171" t="str">
        <f t="shared" si="862"/>
        <v>RB-1</v>
      </c>
      <c r="R286" s="171" t="str">
        <f t="shared" si="862"/>
        <v>RB-1</v>
      </c>
      <c r="T286" s="95" t="str">
        <f t="shared" si="502"/>
        <v>WR-118</v>
      </c>
      <c r="U286" s="3">
        <v>118.0</v>
      </c>
      <c r="V286" s="3" t="s">
        <v>34</v>
      </c>
      <c r="W286" s="95">
        <f t="shared" ref="W286:Y286" si="863">IFERROR(INDEX(E$477:E$876,MATCH($T286,P$477:P$876,0)),0)</f>
        <v>0</v>
      </c>
      <c r="X286" s="3">
        <f t="shared" si="863"/>
        <v>0</v>
      </c>
      <c r="Y286" s="3">
        <f t="shared" si="863"/>
        <v>0</v>
      </c>
      <c r="Z286" s="3"/>
      <c r="AA286" s="3">
        <f t="shared" si="504"/>
        <v>0</v>
      </c>
      <c r="AB286" s="88">
        <f t="shared" si="505"/>
        <v>9</v>
      </c>
      <c r="AC286" s="3"/>
      <c r="AD286" s="95">
        <f t="shared" ref="AD286:AG286" si="864">IFERROR(INDEX(J$477:J$876,MATCH($T286,O$477:O$876,0)),0)</f>
        <v>0</v>
      </c>
      <c r="AE286" s="3">
        <f t="shared" si="864"/>
        <v>0</v>
      </c>
      <c r="AF286" s="3">
        <f t="shared" si="864"/>
        <v>0</v>
      </c>
      <c r="AG286" s="3">
        <f t="shared" si="864"/>
        <v>0</v>
      </c>
      <c r="AH286" s="88">
        <f t="shared" si="507"/>
        <v>0.000286</v>
      </c>
      <c r="AI286" s="3"/>
      <c r="AJ286" s="95" t="str">
        <f t="shared" si="508"/>
        <v>#REF!</v>
      </c>
      <c r="AK286" s="3" t="str">
        <f t="shared" si="509"/>
        <v>#REF!</v>
      </c>
      <c r="AL286" s="3" t="str">
        <f t="shared" si="510"/>
        <v>#REF!</v>
      </c>
      <c r="AM286" s="88" t="str">
        <f t="shared" si="511"/>
        <v>#REF!</v>
      </c>
      <c r="AN286" s="3"/>
      <c r="AO286" s="95" t="str">
        <f t="shared" si="512"/>
        <v>#REF!</v>
      </c>
      <c r="AP286" s="3" t="str">
        <f t="shared" si="513"/>
        <v>#REF!</v>
      </c>
      <c r="AQ286" s="3" t="str">
        <f t="shared" si="514"/>
        <v>#REF!</v>
      </c>
      <c r="AR286" s="88" t="str">
        <f t="shared" si="515"/>
        <v>#REF!</v>
      </c>
      <c r="AS286" s="3"/>
      <c r="AT286" s="95">
        <f t="shared" si="516"/>
        <v>24.33333333</v>
      </c>
      <c r="AU286" s="3">
        <f t="shared" si="202"/>
        <v>25</v>
      </c>
      <c r="AV286" s="3">
        <f t="shared" si="203"/>
        <v>40.33333333</v>
      </c>
      <c r="AW286" s="88">
        <f t="shared" si="39"/>
        <v>53.66666667</v>
      </c>
    </row>
    <row r="287" ht="15.75" customHeight="1">
      <c r="A287" s="24">
        <v>137.0</v>
      </c>
      <c r="B287" s="24" t="s">
        <v>4722</v>
      </c>
      <c r="C287" s="24" t="s">
        <v>4722</v>
      </c>
      <c r="D287" s="132" t="s">
        <v>17</v>
      </c>
      <c r="E287" s="132">
        <v>0.0</v>
      </c>
      <c r="F287" s="132"/>
      <c r="G287" s="132">
        <v>2.0</v>
      </c>
      <c r="H287" s="132">
        <v>6.0</v>
      </c>
      <c r="J287" s="171">
        <f t="array" ref="J287">IFERROR(INDEX(VBDhistory1!$U$8:$U$307,MATCH(VBDgames!$C287,VBDhistory1!$B$8:$B$307,0))+ROW()/10000000,0)</f>
        <v>0</v>
      </c>
      <c r="K287" s="171">
        <f t="array" ref="K287">IFERROR(INDEX(VBDhistory2!$U$8:$U$307,MATCH(VBDgames!$C287,VBDhistory2!$B$8:$B$307,0))+ROW()/10000000,0)</f>
        <v>0</v>
      </c>
      <c r="L287" s="171">
        <f t="array" ref="L287">IFERROR(INDEX(VBDhistory3!$U$8:$U$307,MATCH(VBDgames!$C287,VBDhistory3!$B$8:$B$307,0))+ROW()/10000000,0)</f>
        <v>0</v>
      </c>
      <c r="M287" s="171">
        <f t="array" ref="M287">IFERROR(INDEX(VBDhistory4!$U$8:$U$307,MATCH(VBDgames!$C287,VBDhistory4!$B$8:$B$307,0))+ROW()/10000000,0)</f>
        <v>0</v>
      </c>
      <c r="N287" s="171"/>
      <c r="O287" s="171" t="str">
        <f t="shared" ref="O287:R287" si="865">$D287&amp;"-"&amp;RANK(J287,J$151:J$475,0)</f>
        <v>RB-1</v>
      </c>
      <c r="P287" s="171" t="str">
        <f t="shared" si="865"/>
        <v>RB-1</v>
      </c>
      <c r="Q287" s="171" t="str">
        <f t="shared" si="865"/>
        <v>RB-1</v>
      </c>
      <c r="R287" s="171" t="str">
        <f t="shared" si="865"/>
        <v>RB-1</v>
      </c>
      <c r="T287" s="95" t="str">
        <f t="shared" si="502"/>
        <v>WR-119</v>
      </c>
      <c r="U287" s="3">
        <v>119.0</v>
      </c>
      <c r="V287" s="3" t="s">
        <v>34</v>
      </c>
      <c r="W287" s="95">
        <f t="shared" ref="W287:Y287" si="866">IFERROR(INDEX(E$477:E$876,MATCH($T287,P$477:P$876,0)),0)</f>
        <v>0</v>
      </c>
      <c r="X287" s="3">
        <f t="shared" si="866"/>
        <v>0</v>
      </c>
      <c r="Y287" s="3">
        <f t="shared" si="866"/>
        <v>0</v>
      </c>
      <c r="Z287" s="3"/>
      <c r="AA287" s="3">
        <f t="shared" si="504"/>
        <v>0</v>
      </c>
      <c r="AB287" s="88">
        <f t="shared" si="505"/>
        <v>9</v>
      </c>
      <c r="AC287" s="3"/>
      <c r="AD287" s="95">
        <f t="shared" ref="AD287:AG287" si="867">IFERROR(INDEX(J$477:J$876,MATCH($T287,O$477:O$876,0)),0)</f>
        <v>0</v>
      </c>
      <c r="AE287" s="3">
        <f t="shared" si="867"/>
        <v>0</v>
      </c>
      <c r="AF287" s="3">
        <f t="shared" si="867"/>
        <v>0</v>
      </c>
      <c r="AG287" s="3">
        <f t="shared" si="867"/>
        <v>0</v>
      </c>
      <c r="AH287" s="88">
        <f t="shared" si="507"/>
        <v>0.000287</v>
      </c>
      <c r="AI287" s="3"/>
      <c r="AJ287" s="95" t="str">
        <f t="shared" si="508"/>
        <v>#REF!</v>
      </c>
      <c r="AK287" s="3" t="str">
        <f t="shared" si="509"/>
        <v>#REF!</v>
      </c>
      <c r="AL287" s="3" t="str">
        <f t="shared" si="510"/>
        <v>#REF!</v>
      </c>
      <c r="AM287" s="88" t="str">
        <f t="shared" si="511"/>
        <v>#REF!</v>
      </c>
      <c r="AN287" s="3"/>
      <c r="AO287" s="95" t="str">
        <f t="shared" si="512"/>
        <v>#REF!</v>
      </c>
      <c r="AP287" s="3" t="str">
        <f t="shared" si="513"/>
        <v>#REF!</v>
      </c>
      <c r="AQ287" s="3" t="str">
        <f t="shared" si="514"/>
        <v>#REF!</v>
      </c>
      <c r="AR287" s="88" t="str">
        <f t="shared" si="515"/>
        <v>#REF!</v>
      </c>
      <c r="AS287" s="3"/>
      <c r="AT287" s="95">
        <f t="shared" si="516"/>
        <v>24.33333333</v>
      </c>
      <c r="AU287" s="3">
        <f t="shared" si="202"/>
        <v>25</v>
      </c>
      <c r="AV287" s="3">
        <f t="shared" si="203"/>
        <v>40.33333333</v>
      </c>
      <c r="AW287" s="88">
        <f t="shared" si="39"/>
        <v>53.66666667</v>
      </c>
    </row>
    <row r="288" ht="15.75" customHeight="1">
      <c r="A288" s="24">
        <v>138.0</v>
      </c>
      <c r="B288" s="24" t="s">
        <v>1305</v>
      </c>
      <c r="C288" s="24" t="s">
        <v>1305</v>
      </c>
      <c r="D288" s="132" t="s">
        <v>17</v>
      </c>
      <c r="E288" s="132">
        <v>0.0</v>
      </c>
      <c r="F288" s="132">
        <v>2.0</v>
      </c>
      <c r="G288" s="132"/>
      <c r="H288" s="132"/>
      <c r="J288" s="171">
        <f t="array" ref="J288">IFERROR(INDEX(VBDhistory1!$U$8:$U$307,MATCH(VBDgames!$C288,VBDhistory1!$B$8:$B$307,0))+ROW()/10000000,0)</f>
        <v>0</v>
      </c>
      <c r="K288" s="171">
        <f t="array" ref="K288">IFERROR(INDEX(VBDhistory2!$U$8:$U$307,MATCH(VBDgames!$C288,VBDhistory2!$B$8:$B$307,0))+ROW()/10000000,0)</f>
        <v>0</v>
      </c>
      <c r="L288" s="171">
        <f t="array" ref="L288">IFERROR(INDEX(VBDhistory3!$U$8:$U$307,MATCH(VBDgames!$C288,VBDhistory3!$B$8:$B$307,0))+ROW()/10000000,0)</f>
        <v>0</v>
      </c>
      <c r="M288" s="171">
        <f t="array" ref="M288">IFERROR(INDEX(VBDhistory4!$U$8:$U$307,MATCH(VBDgames!$C288,VBDhistory4!$B$8:$B$307,0))+ROW()/10000000,0)</f>
        <v>0</v>
      </c>
      <c r="N288" s="171"/>
      <c r="O288" s="171" t="str">
        <f t="shared" ref="O288:R288" si="868">$D288&amp;"-"&amp;RANK(J288,J$151:J$475,0)</f>
        <v>RB-1</v>
      </c>
      <c r="P288" s="171" t="str">
        <f t="shared" si="868"/>
        <v>RB-1</v>
      </c>
      <c r="Q288" s="171" t="str">
        <f t="shared" si="868"/>
        <v>RB-1</v>
      </c>
      <c r="R288" s="171" t="str">
        <f t="shared" si="868"/>
        <v>RB-1</v>
      </c>
      <c r="T288" s="95" t="str">
        <f t="shared" si="502"/>
        <v>WR-120</v>
      </c>
      <c r="U288" s="3">
        <v>120.0</v>
      </c>
      <c r="V288" s="3" t="s">
        <v>34</v>
      </c>
      <c r="W288" s="95">
        <f t="shared" ref="W288:Y288" si="869">IFERROR(INDEX(E$477:E$876,MATCH($T288,P$477:P$876,0)),0)</f>
        <v>0</v>
      </c>
      <c r="X288" s="3">
        <f t="shared" si="869"/>
        <v>0</v>
      </c>
      <c r="Y288" s="3">
        <f t="shared" si="869"/>
        <v>0</v>
      </c>
      <c r="Z288" s="3"/>
      <c r="AA288" s="3">
        <f t="shared" si="504"/>
        <v>0</v>
      </c>
      <c r="AB288" s="88">
        <f t="shared" si="505"/>
        <v>9</v>
      </c>
      <c r="AC288" s="3"/>
      <c r="AD288" s="95">
        <f t="shared" ref="AD288:AG288" si="870">IFERROR(INDEX(J$477:J$876,MATCH($T288,O$477:O$876,0)),0)</f>
        <v>0</v>
      </c>
      <c r="AE288" s="3">
        <f t="shared" si="870"/>
        <v>0</v>
      </c>
      <c r="AF288" s="3">
        <f t="shared" si="870"/>
        <v>0</v>
      </c>
      <c r="AG288" s="3">
        <f t="shared" si="870"/>
        <v>0</v>
      </c>
      <c r="AH288" s="88">
        <f t="shared" si="507"/>
        <v>0.000288</v>
      </c>
      <c r="AI288" s="3"/>
      <c r="AJ288" s="95" t="str">
        <f t="shared" si="508"/>
        <v>#REF!</v>
      </c>
      <c r="AK288" s="3" t="str">
        <f t="shared" si="509"/>
        <v>#REF!</v>
      </c>
      <c r="AL288" s="3" t="str">
        <f t="shared" si="510"/>
        <v>#REF!</v>
      </c>
      <c r="AM288" s="88" t="str">
        <f t="shared" si="511"/>
        <v>#REF!</v>
      </c>
      <c r="AN288" s="3"/>
      <c r="AO288" s="95" t="str">
        <f t="shared" si="512"/>
        <v>#REF!</v>
      </c>
      <c r="AP288" s="3" t="str">
        <f t="shared" si="513"/>
        <v>#REF!</v>
      </c>
      <c r="AQ288" s="3" t="str">
        <f t="shared" si="514"/>
        <v>#REF!</v>
      </c>
      <c r="AR288" s="88" t="str">
        <f t="shared" si="515"/>
        <v>#REF!</v>
      </c>
      <c r="AS288" s="3"/>
      <c r="AT288" s="95">
        <f t="shared" si="516"/>
        <v>24.33333333</v>
      </c>
      <c r="AU288" s="3">
        <f t="shared" si="202"/>
        <v>25</v>
      </c>
      <c r="AV288" s="3">
        <f t="shared" si="203"/>
        <v>40.33333333</v>
      </c>
      <c r="AW288" s="88">
        <f t="shared" si="39"/>
        <v>53.66666667</v>
      </c>
    </row>
    <row r="289" ht="15.75" customHeight="1">
      <c r="A289" s="24">
        <v>139.0</v>
      </c>
      <c r="B289" s="24" t="s">
        <v>2509</v>
      </c>
      <c r="C289" s="24" t="s">
        <v>2509</v>
      </c>
      <c r="D289" s="132" t="s">
        <v>17</v>
      </c>
      <c r="E289" s="132">
        <v>0.0</v>
      </c>
      <c r="F289" s="132">
        <v>0.0</v>
      </c>
      <c r="G289" s="132">
        <v>0.0</v>
      </c>
      <c r="H289" s="132"/>
      <c r="J289" s="171">
        <f t="array" ref="J289">IFERROR(INDEX(VBDhistory1!$U$8:$U$307,MATCH(VBDgames!$C289,VBDhistory1!$B$8:$B$307,0))+ROW()/10000000,0)</f>
        <v>0</v>
      </c>
      <c r="K289" s="171">
        <f t="array" ref="K289">IFERROR(INDEX(VBDhistory2!$U$8:$U$307,MATCH(VBDgames!$C289,VBDhistory2!$B$8:$B$307,0))+ROW()/10000000,0)</f>
        <v>0</v>
      </c>
      <c r="L289" s="171">
        <f t="array" ref="L289">IFERROR(INDEX(VBDhistory3!$U$8:$U$307,MATCH(VBDgames!$C289,VBDhistory3!$B$8:$B$307,0))+ROW()/10000000,0)</f>
        <v>0</v>
      </c>
      <c r="M289" s="171">
        <f t="array" ref="M289">IFERROR(INDEX(VBDhistory4!$U$8:$U$307,MATCH(VBDgames!$C289,VBDhistory4!$B$8:$B$307,0))+ROW()/10000000,0)</f>
        <v>0</v>
      </c>
      <c r="N289" s="171"/>
      <c r="O289" s="171" t="str">
        <f t="shared" ref="O289:R289" si="871">$D289&amp;"-"&amp;RANK(J289,J$151:J$475,0)</f>
        <v>RB-1</v>
      </c>
      <c r="P289" s="171" t="str">
        <f t="shared" si="871"/>
        <v>RB-1</v>
      </c>
      <c r="Q289" s="171" t="str">
        <f t="shared" si="871"/>
        <v>RB-1</v>
      </c>
      <c r="R289" s="171" t="str">
        <f t="shared" si="871"/>
        <v>RB-1</v>
      </c>
      <c r="T289" s="95" t="str">
        <f t="shared" si="502"/>
        <v>WR-121</v>
      </c>
      <c r="U289" s="3">
        <v>121.0</v>
      </c>
      <c r="V289" s="3" t="s">
        <v>34</v>
      </c>
      <c r="W289" s="95">
        <f t="shared" ref="W289:Y289" si="872">IFERROR(INDEX(E$477:E$876,MATCH($T289,P$477:P$876,0)),0)</f>
        <v>0</v>
      </c>
      <c r="X289" s="3">
        <f t="shared" si="872"/>
        <v>0</v>
      </c>
      <c r="Y289" s="3">
        <f t="shared" si="872"/>
        <v>0</v>
      </c>
      <c r="Z289" s="3"/>
      <c r="AA289" s="3">
        <f t="shared" si="504"/>
        <v>0</v>
      </c>
      <c r="AB289" s="88">
        <f t="shared" si="505"/>
        <v>9</v>
      </c>
      <c r="AC289" s="3"/>
      <c r="AD289" s="95">
        <f t="shared" ref="AD289:AG289" si="873">IFERROR(INDEX(J$477:J$876,MATCH($T289,O$477:O$876,0)),0)</f>
        <v>0</v>
      </c>
      <c r="AE289" s="3">
        <f t="shared" si="873"/>
        <v>0</v>
      </c>
      <c r="AF289" s="3">
        <f t="shared" si="873"/>
        <v>0</v>
      </c>
      <c r="AG289" s="3">
        <f t="shared" si="873"/>
        <v>0</v>
      </c>
      <c r="AH289" s="88">
        <f t="shared" si="507"/>
        <v>0.000289</v>
      </c>
      <c r="AI289" s="3"/>
      <c r="AJ289" s="95" t="str">
        <f t="shared" si="508"/>
        <v>#REF!</v>
      </c>
      <c r="AK289" s="3" t="str">
        <f t="shared" si="509"/>
        <v>#REF!</v>
      </c>
      <c r="AL289" s="3" t="str">
        <f t="shared" si="510"/>
        <v>#REF!</v>
      </c>
      <c r="AM289" s="88" t="str">
        <f t="shared" si="511"/>
        <v>#REF!</v>
      </c>
      <c r="AN289" s="3"/>
      <c r="AO289" s="95" t="str">
        <f t="shared" si="512"/>
        <v>#REF!</v>
      </c>
      <c r="AP289" s="3" t="str">
        <f t="shared" si="513"/>
        <v>#REF!</v>
      </c>
      <c r="AQ289" s="3" t="str">
        <f t="shared" si="514"/>
        <v>#REF!</v>
      </c>
      <c r="AR289" s="88" t="str">
        <f t="shared" si="515"/>
        <v>#REF!</v>
      </c>
      <c r="AS289" s="3"/>
      <c r="AT289" s="95">
        <f t="shared" si="516"/>
        <v>24.33333333</v>
      </c>
      <c r="AU289" s="3">
        <f t="shared" si="202"/>
        <v>25</v>
      </c>
      <c r="AV289" s="3">
        <f t="shared" si="203"/>
        <v>40.33333333</v>
      </c>
      <c r="AW289" s="88">
        <f t="shared" si="39"/>
        <v>53.66666667</v>
      </c>
    </row>
    <row r="290" ht="15.75" customHeight="1">
      <c r="A290" s="24">
        <v>140.0</v>
      </c>
      <c r="B290" s="24" t="s">
        <v>4723</v>
      </c>
      <c r="C290" s="24" t="s">
        <v>4723</v>
      </c>
      <c r="D290" s="132" t="s">
        <v>17</v>
      </c>
      <c r="E290" s="132">
        <v>0.0</v>
      </c>
      <c r="F290" s="132"/>
      <c r="G290" s="132"/>
      <c r="H290" s="132"/>
      <c r="J290" s="171">
        <f t="array" ref="J290">IFERROR(INDEX(VBDhistory1!$U$8:$U$307,MATCH(VBDgames!$C290,VBDhistory1!$B$8:$B$307,0))+ROW()/10000000,0)</f>
        <v>0</v>
      </c>
      <c r="K290" s="171">
        <f t="array" ref="K290">IFERROR(INDEX(VBDhistory2!$U$8:$U$307,MATCH(VBDgames!$C290,VBDhistory2!$B$8:$B$307,0))+ROW()/10000000,0)</f>
        <v>0</v>
      </c>
      <c r="L290" s="171">
        <f t="array" ref="L290">IFERROR(INDEX(VBDhistory3!$U$8:$U$307,MATCH(VBDgames!$C290,VBDhistory3!$B$8:$B$307,0))+ROW()/10000000,0)</f>
        <v>0</v>
      </c>
      <c r="M290" s="171">
        <f t="array" ref="M290">IFERROR(INDEX(VBDhistory4!$U$8:$U$307,MATCH(VBDgames!$C290,VBDhistory4!$B$8:$B$307,0))+ROW()/10000000,0)</f>
        <v>0</v>
      </c>
      <c r="N290" s="171"/>
      <c r="O290" s="171" t="str">
        <f t="shared" ref="O290:R290" si="874">$D290&amp;"-"&amp;RANK(J290,J$151:J$475,0)</f>
        <v>RB-1</v>
      </c>
      <c r="P290" s="171" t="str">
        <f t="shared" si="874"/>
        <v>RB-1</v>
      </c>
      <c r="Q290" s="171" t="str">
        <f t="shared" si="874"/>
        <v>RB-1</v>
      </c>
      <c r="R290" s="171" t="str">
        <f t="shared" si="874"/>
        <v>RB-1</v>
      </c>
      <c r="T290" s="95" t="str">
        <f t="shared" si="502"/>
        <v>WR-122</v>
      </c>
      <c r="U290" s="3">
        <v>122.0</v>
      </c>
      <c r="V290" s="3" t="s">
        <v>34</v>
      </c>
      <c r="W290" s="95">
        <f t="shared" ref="W290:Y290" si="875">IFERROR(INDEX(E$477:E$876,MATCH($T290,P$477:P$876,0)),0)</f>
        <v>0</v>
      </c>
      <c r="X290" s="3">
        <f t="shared" si="875"/>
        <v>0</v>
      </c>
      <c r="Y290" s="3">
        <f t="shared" si="875"/>
        <v>0</v>
      </c>
      <c r="Z290" s="3"/>
      <c r="AA290" s="3">
        <f t="shared" si="504"/>
        <v>0</v>
      </c>
      <c r="AB290" s="88">
        <f t="shared" si="505"/>
        <v>9</v>
      </c>
      <c r="AC290" s="3"/>
      <c r="AD290" s="95">
        <f t="shared" ref="AD290:AG290" si="876">IFERROR(INDEX(J$477:J$876,MATCH($T290,O$477:O$876,0)),0)</f>
        <v>0</v>
      </c>
      <c r="AE290" s="3">
        <f t="shared" si="876"/>
        <v>0</v>
      </c>
      <c r="AF290" s="3">
        <f t="shared" si="876"/>
        <v>0</v>
      </c>
      <c r="AG290" s="3">
        <f t="shared" si="876"/>
        <v>0</v>
      </c>
      <c r="AH290" s="88">
        <f t="shared" si="507"/>
        <v>0.00029</v>
      </c>
      <c r="AI290" s="3"/>
      <c r="AJ290" s="95" t="str">
        <f t="shared" si="508"/>
        <v>#REF!</v>
      </c>
      <c r="AK290" s="3" t="str">
        <f t="shared" si="509"/>
        <v>#REF!</v>
      </c>
      <c r="AL290" s="3" t="str">
        <f t="shared" si="510"/>
        <v>#REF!</v>
      </c>
      <c r="AM290" s="88" t="str">
        <f t="shared" si="511"/>
        <v>#REF!</v>
      </c>
      <c r="AN290" s="3"/>
      <c r="AO290" s="95" t="str">
        <f t="shared" si="512"/>
        <v>#REF!</v>
      </c>
      <c r="AP290" s="3" t="str">
        <f t="shared" si="513"/>
        <v>#REF!</v>
      </c>
      <c r="AQ290" s="3" t="str">
        <f t="shared" si="514"/>
        <v>#REF!</v>
      </c>
      <c r="AR290" s="88" t="str">
        <f t="shared" si="515"/>
        <v>#REF!</v>
      </c>
      <c r="AS290" s="3"/>
      <c r="AT290" s="95">
        <f t="shared" si="516"/>
        <v>24.33333333</v>
      </c>
      <c r="AU290" s="3">
        <f t="shared" si="202"/>
        <v>25</v>
      </c>
      <c r="AV290" s="3">
        <f t="shared" si="203"/>
        <v>40.33333333</v>
      </c>
      <c r="AW290" s="88">
        <f t="shared" si="39"/>
        <v>53.66666667</v>
      </c>
    </row>
    <row r="291" ht="15.75" customHeight="1">
      <c r="A291" s="24">
        <v>141.0</v>
      </c>
      <c r="B291" s="24" t="s">
        <v>2375</v>
      </c>
      <c r="C291" s="24" t="s">
        <v>2375</v>
      </c>
      <c r="D291" s="132" t="s">
        <v>17</v>
      </c>
      <c r="E291" s="132">
        <v>0.0</v>
      </c>
      <c r="F291" s="132">
        <v>5.0</v>
      </c>
      <c r="G291" s="132">
        <v>7.0</v>
      </c>
      <c r="H291" s="132">
        <v>0.0</v>
      </c>
      <c r="J291" s="171">
        <f t="array" ref="J291">IFERROR(INDEX(VBDhistory1!$U$8:$U$307,MATCH(VBDgames!$C291,VBDhistory1!$B$8:$B$307,0))+ROW()/10000000,0)</f>
        <v>0</v>
      </c>
      <c r="K291" s="171">
        <f t="array" ref="K291">IFERROR(INDEX(VBDhistory2!$U$8:$U$307,MATCH(VBDgames!$C291,VBDhistory2!$B$8:$B$307,0))+ROW()/10000000,0)</f>
        <v>0</v>
      </c>
      <c r="L291" s="171">
        <f t="array" ref="L291">IFERROR(INDEX(VBDhistory3!$U$8:$U$307,MATCH(VBDgames!$C291,VBDhistory3!$B$8:$B$307,0))+ROW()/10000000,0)</f>
        <v>0</v>
      </c>
      <c r="M291" s="171">
        <f t="array" ref="M291">IFERROR(INDEX(VBDhistory4!$U$8:$U$307,MATCH(VBDgames!$C291,VBDhistory4!$B$8:$B$307,0))+ROW()/10000000,0)</f>
        <v>0</v>
      </c>
      <c r="N291" s="171"/>
      <c r="O291" s="171" t="str">
        <f t="shared" ref="O291:R291" si="877">$D291&amp;"-"&amp;RANK(J291,J$151:J$475,0)</f>
        <v>RB-1</v>
      </c>
      <c r="P291" s="171" t="str">
        <f t="shared" si="877"/>
        <v>RB-1</v>
      </c>
      <c r="Q291" s="171" t="str">
        <f t="shared" si="877"/>
        <v>RB-1</v>
      </c>
      <c r="R291" s="171" t="str">
        <f t="shared" si="877"/>
        <v>RB-1</v>
      </c>
      <c r="T291" s="95" t="str">
        <f t="shared" si="502"/>
        <v>WR-123</v>
      </c>
      <c r="U291" s="3">
        <v>123.0</v>
      </c>
      <c r="V291" s="3" t="s">
        <v>34</v>
      </c>
      <c r="W291" s="95">
        <f t="shared" ref="W291:Y291" si="878">IFERROR(INDEX(E$477:E$876,MATCH($T291,P$477:P$876,0)),0)</f>
        <v>0</v>
      </c>
      <c r="X291" s="3">
        <f t="shared" si="878"/>
        <v>0</v>
      </c>
      <c r="Y291" s="3">
        <f t="shared" si="878"/>
        <v>0</v>
      </c>
      <c r="Z291" s="3"/>
      <c r="AA291" s="3">
        <f t="shared" si="504"/>
        <v>0</v>
      </c>
      <c r="AB291" s="88">
        <f t="shared" si="505"/>
        <v>9</v>
      </c>
      <c r="AC291" s="3"/>
      <c r="AD291" s="95">
        <f t="shared" ref="AD291:AG291" si="879">IFERROR(INDEX(J$477:J$876,MATCH($T291,O$477:O$876,0)),0)</f>
        <v>0</v>
      </c>
      <c r="AE291" s="3">
        <f t="shared" si="879"/>
        <v>0</v>
      </c>
      <c r="AF291" s="3">
        <f t="shared" si="879"/>
        <v>0</v>
      </c>
      <c r="AG291" s="3">
        <f t="shared" si="879"/>
        <v>0</v>
      </c>
      <c r="AH291" s="88">
        <f t="shared" si="507"/>
        <v>0.000291</v>
      </c>
      <c r="AI291" s="3"/>
      <c r="AJ291" s="95" t="str">
        <f t="shared" si="508"/>
        <v>#REF!</v>
      </c>
      <c r="AK291" s="3" t="str">
        <f t="shared" si="509"/>
        <v>#REF!</v>
      </c>
      <c r="AL291" s="3" t="str">
        <f t="shared" si="510"/>
        <v>#REF!</v>
      </c>
      <c r="AM291" s="88" t="str">
        <f t="shared" si="511"/>
        <v>#REF!</v>
      </c>
      <c r="AN291" s="3"/>
      <c r="AO291" s="95" t="str">
        <f t="shared" si="512"/>
        <v>#REF!</v>
      </c>
      <c r="AP291" s="3" t="str">
        <f t="shared" si="513"/>
        <v>#REF!</v>
      </c>
      <c r="AQ291" s="3" t="str">
        <f t="shared" si="514"/>
        <v>#REF!</v>
      </c>
      <c r="AR291" s="88" t="str">
        <f t="shared" si="515"/>
        <v>#REF!</v>
      </c>
      <c r="AS291" s="3"/>
      <c r="AT291" s="95">
        <f t="shared" si="516"/>
        <v>24.33333333</v>
      </c>
      <c r="AU291" s="3">
        <f t="shared" si="202"/>
        <v>25</v>
      </c>
      <c r="AV291" s="3">
        <f t="shared" si="203"/>
        <v>40.33333333</v>
      </c>
      <c r="AW291" s="88">
        <f t="shared" si="39"/>
        <v>53.66666667</v>
      </c>
    </row>
    <row r="292" ht="15.75" customHeight="1">
      <c r="A292" s="24">
        <v>142.0</v>
      </c>
      <c r="B292" s="24" t="s">
        <v>1399</v>
      </c>
      <c r="C292" s="24" t="s">
        <v>1399</v>
      </c>
      <c r="D292" s="132" t="s">
        <v>17</v>
      </c>
      <c r="E292" s="132">
        <v>0.0</v>
      </c>
      <c r="F292" s="132">
        <v>8.0</v>
      </c>
      <c r="G292" s="132"/>
      <c r="H292" s="132"/>
      <c r="J292" s="171">
        <f t="array" ref="J292">IFERROR(INDEX(VBDhistory1!$U$8:$U$307,MATCH(VBDgames!$C292,VBDhistory1!$B$8:$B$307,0))+ROW()/10000000,0)</f>
        <v>0</v>
      </c>
      <c r="K292" s="171">
        <f t="array" ref="K292">IFERROR(INDEX(VBDhistory2!$U$8:$U$307,MATCH(VBDgames!$C292,VBDhistory2!$B$8:$B$307,0))+ROW()/10000000,0)</f>
        <v>0</v>
      </c>
      <c r="L292" s="171">
        <f t="array" ref="L292">IFERROR(INDEX(VBDhistory3!$U$8:$U$307,MATCH(VBDgames!$C292,VBDhistory3!$B$8:$B$307,0))+ROW()/10000000,0)</f>
        <v>0</v>
      </c>
      <c r="M292" s="171">
        <f t="array" ref="M292">IFERROR(INDEX(VBDhistory4!$U$8:$U$307,MATCH(VBDgames!$C292,VBDhistory4!$B$8:$B$307,0))+ROW()/10000000,0)</f>
        <v>0</v>
      </c>
      <c r="N292" s="171"/>
      <c r="O292" s="171" t="str">
        <f t="shared" ref="O292:R292" si="880">$D292&amp;"-"&amp;RANK(J292,J$151:J$475,0)</f>
        <v>RB-1</v>
      </c>
      <c r="P292" s="171" t="str">
        <f t="shared" si="880"/>
        <v>RB-1</v>
      </c>
      <c r="Q292" s="171" t="str">
        <f t="shared" si="880"/>
        <v>RB-1</v>
      </c>
      <c r="R292" s="171" t="str">
        <f t="shared" si="880"/>
        <v>RB-1</v>
      </c>
      <c r="T292" s="95" t="str">
        <f t="shared" si="502"/>
        <v>WR-124</v>
      </c>
      <c r="U292" s="3">
        <v>124.0</v>
      </c>
      <c r="V292" s="3" t="s">
        <v>34</v>
      </c>
      <c r="W292" s="95">
        <f t="shared" ref="W292:Y292" si="881">IFERROR(INDEX(E$477:E$876,MATCH($T292,P$477:P$876,0)),0)</f>
        <v>0</v>
      </c>
      <c r="X292" s="3">
        <f t="shared" si="881"/>
        <v>0</v>
      </c>
      <c r="Y292" s="3">
        <f t="shared" si="881"/>
        <v>0</v>
      </c>
      <c r="Z292" s="3"/>
      <c r="AA292" s="3">
        <f t="shared" si="504"/>
        <v>0</v>
      </c>
      <c r="AB292" s="88">
        <f t="shared" si="505"/>
        <v>9</v>
      </c>
      <c r="AC292" s="3"/>
      <c r="AD292" s="95">
        <f t="shared" ref="AD292:AG292" si="882">IFERROR(INDEX(J$477:J$876,MATCH($T292,O$477:O$876,0)),0)</f>
        <v>0</v>
      </c>
      <c r="AE292" s="3">
        <f t="shared" si="882"/>
        <v>0</v>
      </c>
      <c r="AF292" s="3">
        <f t="shared" si="882"/>
        <v>0</v>
      </c>
      <c r="AG292" s="3">
        <f t="shared" si="882"/>
        <v>0</v>
      </c>
      <c r="AH292" s="88">
        <f t="shared" si="507"/>
        <v>0.000292</v>
      </c>
      <c r="AI292" s="3"/>
      <c r="AJ292" s="95" t="str">
        <f t="shared" si="508"/>
        <v>#REF!</v>
      </c>
      <c r="AK292" s="3" t="str">
        <f t="shared" si="509"/>
        <v>#REF!</v>
      </c>
      <c r="AL292" s="3" t="str">
        <f t="shared" si="510"/>
        <v>#REF!</v>
      </c>
      <c r="AM292" s="88" t="str">
        <f t="shared" si="511"/>
        <v>#REF!</v>
      </c>
      <c r="AN292" s="3"/>
      <c r="AO292" s="95" t="str">
        <f t="shared" si="512"/>
        <v>#REF!</v>
      </c>
      <c r="AP292" s="3" t="str">
        <f t="shared" si="513"/>
        <v>#REF!</v>
      </c>
      <c r="AQ292" s="3" t="str">
        <f t="shared" si="514"/>
        <v>#REF!</v>
      </c>
      <c r="AR292" s="88" t="str">
        <f t="shared" si="515"/>
        <v>#REF!</v>
      </c>
      <c r="AS292" s="3"/>
      <c r="AT292" s="95">
        <f t="shared" si="516"/>
        <v>24.33333333</v>
      </c>
      <c r="AU292" s="3">
        <f t="shared" si="202"/>
        <v>25</v>
      </c>
      <c r="AV292" s="3">
        <f t="shared" si="203"/>
        <v>40.33333333</v>
      </c>
      <c r="AW292" s="88">
        <f t="shared" si="39"/>
        <v>53.66666667</v>
      </c>
    </row>
    <row r="293" ht="15.75" customHeight="1">
      <c r="A293" s="24">
        <v>143.0</v>
      </c>
      <c r="B293" s="24" t="s">
        <v>4724</v>
      </c>
      <c r="C293" s="24" t="s">
        <v>4724</v>
      </c>
      <c r="D293" s="132" t="s">
        <v>17</v>
      </c>
      <c r="E293" s="132">
        <v>0.0</v>
      </c>
      <c r="F293" s="132"/>
      <c r="G293" s="132"/>
      <c r="H293" s="132"/>
      <c r="J293" s="171">
        <f t="array" ref="J293">IFERROR(INDEX(VBDhistory1!$U$8:$U$307,MATCH(VBDgames!$C293,VBDhistory1!$B$8:$B$307,0))+ROW()/10000000,0)</f>
        <v>0</v>
      </c>
      <c r="K293" s="171">
        <f t="array" ref="K293">IFERROR(INDEX(VBDhistory2!$U$8:$U$307,MATCH(VBDgames!$C293,VBDhistory2!$B$8:$B$307,0))+ROW()/10000000,0)</f>
        <v>0</v>
      </c>
      <c r="L293" s="171">
        <f t="array" ref="L293">IFERROR(INDEX(VBDhistory3!$U$8:$U$307,MATCH(VBDgames!$C293,VBDhistory3!$B$8:$B$307,0))+ROW()/10000000,0)</f>
        <v>0</v>
      </c>
      <c r="M293" s="171">
        <f t="array" ref="M293">IFERROR(INDEX(VBDhistory4!$U$8:$U$307,MATCH(VBDgames!$C293,VBDhistory4!$B$8:$B$307,0))+ROW()/10000000,0)</f>
        <v>0</v>
      </c>
      <c r="N293" s="171"/>
      <c r="O293" s="171" t="str">
        <f t="shared" ref="O293:R293" si="883">$D293&amp;"-"&amp;RANK(J293,J$151:J$475,0)</f>
        <v>RB-1</v>
      </c>
      <c r="P293" s="171" t="str">
        <f t="shared" si="883"/>
        <v>RB-1</v>
      </c>
      <c r="Q293" s="171" t="str">
        <f t="shared" si="883"/>
        <v>RB-1</v>
      </c>
      <c r="R293" s="171" t="str">
        <f t="shared" si="883"/>
        <v>RB-1</v>
      </c>
      <c r="T293" s="95" t="str">
        <f t="shared" si="502"/>
        <v>WR-125</v>
      </c>
      <c r="U293" s="3">
        <v>125.0</v>
      </c>
      <c r="V293" s="3" t="s">
        <v>34</v>
      </c>
      <c r="W293" s="95">
        <f t="shared" ref="W293:Y293" si="884">IFERROR(INDEX(E$477:E$876,MATCH($T293,P$477:P$876,0)),0)</f>
        <v>0</v>
      </c>
      <c r="X293" s="3">
        <f t="shared" si="884"/>
        <v>0</v>
      </c>
      <c r="Y293" s="3">
        <f t="shared" si="884"/>
        <v>0</v>
      </c>
      <c r="Z293" s="3"/>
      <c r="AA293" s="3">
        <f t="shared" si="504"/>
        <v>0</v>
      </c>
      <c r="AB293" s="88">
        <f t="shared" si="505"/>
        <v>9</v>
      </c>
      <c r="AC293" s="3"/>
      <c r="AD293" s="95">
        <f t="shared" ref="AD293:AG293" si="885">IFERROR(INDEX(J$477:J$876,MATCH($T293,O$477:O$876,0)),0)</f>
        <v>0</v>
      </c>
      <c r="AE293" s="3">
        <f t="shared" si="885"/>
        <v>0</v>
      </c>
      <c r="AF293" s="3">
        <f t="shared" si="885"/>
        <v>0</v>
      </c>
      <c r="AG293" s="3">
        <f t="shared" si="885"/>
        <v>0</v>
      </c>
      <c r="AH293" s="88">
        <f t="shared" si="507"/>
        <v>0.000293</v>
      </c>
      <c r="AI293" s="3"/>
      <c r="AJ293" s="95" t="str">
        <f t="shared" si="508"/>
        <v>#REF!</v>
      </c>
      <c r="AK293" s="3" t="str">
        <f t="shared" si="509"/>
        <v>#REF!</v>
      </c>
      <c r="AL293" s="3" t="str">
        <f t="shared" si="510"/>
        <v>#REF!</v>
      </c>
      <c r="AM293" s="88" t="str">
        <f t="shared" si="511"/>
        <v>#REF!</v>
      </c>
      <c r="AN293" s="3"/>
      <c r="AO293" s="95" t="str">
        <f t="shared" si="512"/>
        <v>#REF!</v>
      </c>
      <c r="AP293" s="3" t="str">
        <f t="shared" si="513"/>
        <v>#REF!</v>
      </c>
      <c r="AQ293" s="3" t="str">
        <f t="shared" si="514"/>
        <v>#REF!</v>
      </c>
      <c r="AR293" s="88" t="str">
        <f t="shared" si="515"/>
        <v>#REF!</v>
      </c>
      <c r="AS293" s="3"/>
      <c r="AT293" s="95">
        <f t="shared" si="516"/>
        <v>24.33333333</v>
      </c>
      <c r="AU293" s="3">
        <f t="shared" si="202"/>
        <v>25</v>
      </c>
      <c r="AV293" s="3">
        <f t="shared" si="203"/>
        <v>40.33333333</v>
      </c>
      <c r="AW293" s="88">
        <f t="shared" si="39"/>
        <v>53.66666667</v>
      </c>
    </row>
    <row r="294" ht="15.75" customHeight="1">
      <c r="A294" s="24">
        <v>144.0</v>
      </c>
      <c r="B294" s="24" t="s">
        <v>2593</v>
      </c>
      <c r="C294" s="24" t="s">
        <v>2593</v>
      </c>
      <c r="D294" s="132" t="s">
        <v>17</v>
      </c>
      <c r="E294" s="132">
        <v>0.0</v>
      </c>
      <c r="F294" s="132">
        <v>1.0</v>
      </c>
      <c r="G294" s="132">
        <v>6.0</v>
      </c>
      <c r="H294" s="132">
        <v>14.0</v>
      </c>
      <c r="J294" s="171">
        <f t="array" ref="J294">IFERROR(INDEX(VBDhistory1!$U$8:$U$307,MATCH(VBDgames!$C294,VBDhistory1!$B$8:$B$307,0))+ROW()/10000000,0)</f>
        <v>0</v>
      </c>
      <c r="K294" s="171">
        <f t="array" ref="K294">IFERROR(INDEX(VBDhistory2!$U$8:$U$307,MATCH(VBDgames!$C294,VBDhistory2!$B$8:$B$307,0))+ROW()/10000000,0)</f>
        <v>0</v>
      </c>
      <c r="L294" s="171">
        <f t="array" ref="L294">IFERROR(INDEX(VBDhistory3!$U$8:$U$307,MATCH(VBDgames!$C294,VBDhistory3!$B$8:$B$307,0))+ROW()/10000000,0)</f>
        <v>0</v>
      </c>
      <c r="M294" s="171">
        <f t="array" ref="M294">IFERROR(INDEX(VBDhistory4!$U$8:$U$307,MATCH(VBDgames!$C294,VBDhistory4!$B$8:$B$307,0))+ROW()/10000000,0)</f>
        <v>0</v>
      </c>
      <c r="N294" s="171"/>
      <c r="O294" s="171" t="str">
        <f t="shared" ref="O294:R294" si="886">$D294&amp;"-"&amp;RANK(J294,J$151:J$475,0)</f>
        <v>RB-1</v>
      </c>
      <c r="P294" s="171" t="str">
        <f t="shared" si="886"/>
        <v>RB-1</v>
      </c>
      <c r="Q294" s="171" t="str">
        <f t="shared" si="886"/>
        <v>RB-1</v>
      </c>
      <c r="R294" s="171" t="str">
        <f t="shared" si="886"/>
        <v>RB-1</v>
      </c>
      <c r="T294" s="95" t="str">
        <f t="shared" si="502"/>
        <v>WR-126</v>
      </c>
      <c r="U294" s="3">
        <v>126.0</v>
      </c>
      <c r="V294" s="3" t="s">
        <v>34</v>
      </c>
      <c r="W294" s="95">
        <f t="shared" ref="W294:Y294" si="887">IFERROR(INDEX(E$477:E$876,MATCH($T294,P$477:P$876,0)),0)</f>
        <v>0</v>
      </c>
      <c r="X294" s="3">
        <f t="shared" si="887"/>
        <v>0</v>
      </c>
      <c r="Y294" s="3">
        <f t="shared" si="887"/>
        <v>0</v>
      </c>
      <c r="Z294" s="3"/>
      <c r="AA294" s="3">
        <f t="shared" si="504"/>
        <v>0</v>
      </c>
      <c r="AB294" s="88">
        <f t="shared" si="505"/>
        <v>9</v>
      </c>
      <c r="AC294" s="3"/>
      <c r="AD294" s="95">
        <f t="shared" ref="AD294:AG294" si="888">IFERROR(INDEX(J$477:J$876,MATCH($T294,O$477:O$876,0)),0)</f>
        <v>0</v>
      </c>
      <c r="AE294" s="3">
        <f t="shared" si="888"/>
        <v>0</v>
      </c>
      <c r="AF294" s="3">
        <f t="shared" si="888"/>
        <v>0</v>
      </c>
      <c r="AG294" s="3">
        <f t="shared" si="888"/>
        <v>0</v>
      </c>
      <c r="AH294" s="88">
        <f t="shared" si="507"/>
        <v>0.000294</v>
      </c>
      <c r="AI294" s="3"/>
      <c r="AJ294" s="95" t="str">
        <f t="shared" si="508"/>
        <v>#REF!</v>
      </c>
      <c r="AK294" s="3" t="str">
        <f t="shared" si="509"/>
        <v>#REF!</v>
      </c>
      <c r="AL294" s="3" t="str">
        <f t="shared" si="510"/>
        <v>#REF!</v>
      </c>
      <c r="AM294" s="88" t="str">
        <f t="shared" si="511"/>
        <v>#REF!</v>
      </c>
      <c r="AN294" s="3"/>
      <c r="AO294" s="95" t="str">
        <f t="shared" si="512"/>
        <v>#REF!</v>
      </c>
      <c r="AP294" s="3" t="str">
        <f t="shared" si="513"/>
        <v>#REF!</v>
      </c>
      <c r="AQ294" s="3" t="str">
        <f t="shared" si="514"/>
        <v>#REF!</v>
      </c>
      <c r="AR294" s="88" t="str">
        <f t="shared" si="515"/>
        <v>#REF!</v>
      </c>
      <c r="AS294" s="3"/>
      <c r="AT294" s="95">
        <f t="shared" si="516"/>
        <v>24.33333333</v>
      </c>
      <c r="AU294" s="3">
        <f t="shared" si="202"/>
        <v>25</v>
      </c>
      <c r="AV294" s="3">
        <f t="shared" si="203"/>
        <v>40.33333333</v>
      </c>
      <c r="AW294" s="88">
        <f t="shared" si="39"/>
        <v>53.66666667</v>
      </c>
    </row>
    <row r="295" ht="15.75" customHeight="1">
      <c r="A295" s="24">
        <v>145.0</v>
      </c>
      <c r="B295" s="24" t="s">
        <v>329</v>
      </c>
      <c r="C295" s="24" t="s">
        <v>329</v>
      </c>
      <c r="D295" s="132" t="s">
        <v>17</v>
      </c>
      <c r="E295" s="132"/>
      <c r="F295" s="132">
        <v>14.0</v>
      </c>
      <c r="G295" s="132">
        <v>16.0</v>
      </c>
      <c r="H295" s="132">
        <v>14.0</v>
      </c>
      <c r="J295" s="171">
        <f t="array" ref="J295">IFERROR(INDEX(VBDhistory1!$U$8:$U$307,MATCH(VBDgames!$C295,VBDhistory1!$B$8:$B$307,0))+ROW()/10000000,0)</f>
        <v>0</v>
      </c>
      <c r="K295" s="171">
        <f t="array" ref="K295">IFERROR(INDEX(VBDhistory2!$U$8:$U$307,MATCH(VBDgames!$C295,VBDhistory2!$B$8:$B$307,0))+ROW()/10000000,0)</f>
        <v>0</v>
      </c>
      <c r="L295" s="171">
        <f t="array" ref="L295">IFERROR(INDEX(VBDhistory3!$U$8:$U$307,MATCH(VBDgames!$C295,VBDhistory3!$B$8:$B$307,0))+ROW()/10000000,0)</f>
        <v>0</v>
      </c>
      <c r="M295" s="171">
        <f t="array" ref="M295">IFERROR(INDEX(VBDhistory4!$U$8:$U$307,MATCH(VBDgames!$C295,VBDhistory4!$B$8:$B$307,0))+ROW()/10000000,0)</f>
        <v>0</v>
      </c>
      <c r="N295" s="171"/>
      <c r="O295" s="171" t="str">
        <f t="shared" ref="O295:R295" si="889">$D295&amp;"-"&amp;RANK(J295,J$151:J$475,0)</f>
        <v>RB-1</v>
      </c>
      <c r="P295" s="171" t="str">
        <f t="shared" si="889"/>
        <v>RB-1</v>
      </c>
      <c r="Q295" s="171" t="str">
        <f t="shared" si="889"/>
        <v>RB-1</v>
      </c>
      <c r="R295" s="171" t="str">
        <f t="shared" si="889"/>
        <v>RB-1</v>
      </c>
      <c r="T295" s="95" t="str">
        <f t="shared" si="502"/>
        <v>WR-127</v>
      </c>
      <c r="U295" s="3">
        <v>127.0</v>
      </c>
      <c r="V295" s="3" t="s">
        <v>34</v>
      </c>
      <c r="W295" s="95">
        <f t="shared" ref="W295:Y295" si="890">IFERROR(INDEX(E$477:E$876,MATCH($T295,P$477:P$876,0)),0)</f>
        <v>0</v>
      </c>
      <c r="X295" s="3">
        <f t="shared" si="890"/>
        <v>0</v>
      </c>
      <c r="Y295" s="3">
        <f t="shared" si="890"/>
        <v>0</v>
      </c>
      <c r="Z295" s="3"/>
      <c r="AA295" s="3">
        <f t="shared" si="504"/>
        <v>0</v>
      </c>
      <c r="AB295" s="88">
        <f t="shared" si="505"/>
        <v>9</v>
      </c>
      <c r="AC295" s="3"/>
      <c r="AD295" s="95">
        <f t="shared" ref="AD295:AG295" si="891">IFERROR(INDEX(J$477:J$876,MATCH($T295,O$477:O$876,0)),0)</f>
        <v>0</v>
      </c>
      <c r="AE295" s="3">
        <f t="shared" si="891"/>
        <v>0</v>
      </c>
      <c r="AF295" s="3">
        <f t="shared" si="891"/>
        <v>0</v>
      </c>
      <c r="AG295" s="3">
        <f t="shared" si="891"/>
        <v>0</v>
      </c>
      <c r="AH295" s="88">
        <f t="shared" si="507"/>
        <v>0.000295</v>
      </c>
      <c r="AI295" s="3"/>
      <c r="AJ295" s="95" t="str">
        <f t="shared" si="508"/>
        <v>#REF!</v>
      </c>
      <c r="AK295" s="3" t="str">
        <f t="shared" si="509"/>
        <v>#REF!</v>
      </c>
      <c r="AL295" s="3" t="str">
        <f t="shared" si="510"/>
        <v>#REF!</v>
      </c>
      <c r="AM295" s="88" t="str">
        <f t="shared" si="511"/>
        <v>#REF!</v>
      </c>
      <c r="AN295" s="3"/>
      <c r="AO295" s="95" t="str">
        <f t="shared" si="512"/>
        <v>#REF!</v>
      </c>
      <c r="AP295" s="3" t="str">
        <f t="shared" si="513"/>
        <v>#REF!</v>
      </c>
      <c r="AQ295" s="3" t="str">
        <f t="shared" si="514"/>
        <v>#REF!</v>
      </c>
      <c r="AR295" s="88" t="str">
        <f t="shared" si="515"/>
        <v>#REF!</v>
      </c>
      <c r="AS295" s="3"/>
      <c r="AT295" s="95">
        <f t="shared" si="516"/>
        <v>24.33333333</v>
      </c>
      <c r="AU295" s="3">
        <f t="shared" si="202"/>
        <v>25</v>
      </c>
      <c r="AV295" s="3">
        <f t="shared" si="203"/>
        <v>40.33333333</v>
      </c>
      <c r="AW295" s="88">
        <f t="shared" si="39"/>
        <v>53.66666667</v>
      </c>
    </row>
    <row r="296" ht="15.75" customHeight="1">
      <c r="A296" s="24">
        <v>146.0</v>
      </c>
      <c r="B296" s="24" t="s">
        <v>2526</v>
      </c>
      <c r="C296" s="24" t="s">
        <v>2526</v>
      </c>
      <c r="D296" s="132" t="s">
        <v>17</v>
      </c>
      <c r="E296" s="132"/>
      <c r="F296" s="132">
        <v>16.0</v>
      </c>
      <c r="G296" s="132">
        <v>6.0</v>
      </c>
      <c r="H296" s="132">
        <v>8.0</v>
      </c>
      <c r="J296" s="171">
        <f t="array" ref="J296">IFERROR(INDEX(VBDhistory1!$U$8:$U$307,MATCH(VBDgames!$C296,VBDhistory1!$B$8:$B$307,0))+ROW()/10000000,0)</f>
        <v>0</v>
      </c>
      <c r="K296" s="171">
        <f t="array" ref="K296">IFERROR(INDEX(VBDhistory2!$U$8:$U$307,MATCH(VBDgames!$C296,VBDhistory2!$B$8:$B$307,0))+ROW()/10000000,0)</f>
        <v>0</v>
      </c>
      <c r="L296" s="171">
        <f t="array" ref="L296">IFERROR(INDEX(VBDhistory3!$U$8:$U$307,MATCH(VBDgames!$C296,VBDhistory3!$B$8:$B$307,0))+ROW()/10000000,0)</f>
        <v>0</v>
      </c>
      <c r="M296" s="171">
        <f t="array" ref="M296">IFERROR(INDEX(VBDhistory4!$U$8:$U$307,MATCH(VBDgames!$C296,VBDhistory4!$B$8:$B$307,0))+ROW()/10000000,0)</f>
        <v>0</v>
      </c>
      <c r="N296" s="171"/>
      <c r="O296" s="171" t="str">
        <f t="shared" ref="O296:R296" si="892">$D296&amp;"-"&amp;RANK(J296,J$151:J$475,0)</f>
        <v>RB-1</v>
      </c>
      <c r="P296" s="171" t="str">
        <f t="shared" si="892"/>
        <v>RB-1</v>
      </c>
      <c r="Q296" s="171" t="str">
        <f t="shared" si="892"/>
        <v>RB-1</v>
      </c>
      <c r="R296" s="171" t="str">
        <f t="shared" si="892"/>
        <v>RB-1</v>
      </c>
      <c r="T296" s="95" t="str">
        <f t="shared" si="502"/>
        <v>WR-128</v>
      </c>
      <c r="U296" s="3">
        <v>128.0</v>
      </c>
      <c r="V296" s="3" t="s">
        <v>34</v>
      </c>
      <c r="W296" s="95">
        <f t="shared" ref="W296:Y296" si="893">IFERROR(INDEX(E$477:E$876,MATCH($T296,P$477:P$876,0)),0)</f>
        <v>0</v>
      </c>
      <c r="X296" s="3">
        <f t="shared" si="893"/>
        <v>0</v>
      </c>
      <c r="Y296" s="3">
        <f t="shared" si="893"/>
        <v>0</v>
      </c>
      <c r="Z296" s="3"/>
      <c r="AA296" s="3">
        <f t="shared" si="504"/>
        <v>0</v>
      </c>
      <c r="AB296" s="88">
        <f t="shared" si="505"/>
        <v>9</v>
      </c>
      <c r="AC296" s="3"/>
      <c r="AD296" s="95">
        <f t="shared" ref="AD296:AG296" si="894">IFERROR(INDEX(J$477:J$876,MATCH($T296,O$477:O$876,0)),0)</f>
        <v>0</v>
      </c>
      <c r="AE296" s="3">
        <f t="shared" si="894"/>
        <v>0</v>
      </c>
      <c r="AF296" s="3">
        <f t="shared" si="894"/>
        <v>0</v>
      </c>
      <c r="AG296" s="3">
        <f t="shared" si="894"/>
        <v>0</v>
      </c>
      <c r="AH296" s="88">
        <f t="shared" si="507"/>
        <v>0.000296</v>
      </c>
      <c r="AI296" s="3"/>
      <c r="AJ296" s="95" t="str">
        <f t="shared" si="508"/>
        <v>#REF!</v>
      </c>
      <c r="AK296" s="3" t="str">
        <f t="shared" si="509"/>
        <v>#REF!</v>
      </c>
      <c r="AL296" s="3" t="str">
        <f t="shared" si="510"/>
        <v>#REF!</v>
      </c>
      <c r="AM296" s="88" t="str">
        <f t="shared" si="511"/>
        <v>#REF!</v>
      </c>
      <c r="AN296" s="3"/>
      <c r="AO296" s="95" t="str">
        <f t="shared" si="512"/>
        <v>#REF!</v>
      </c>
      <c r="AP296" s="3" t="str">
        <f t="shared" si="513"/>
        <v>#REF!</v>
      </c>
      <c r="AQ296" s="3" t="str">
        <f t="shared" si="514"/>
        <v>#REF!</v>
      </c>
      <c r="AR296" s="88" t="str">
        <f t="shared" si="515"/>
        <v>#REF!</v>
      </c>
      <c r="AS296" s="3"/>
      <c r="AT296" s="95">
        <f t="shared" si="516"/>
        <v>24.33333333</v>
      </c>
      <c r="AU296" s="3">
        <f t="shared" si="202"/>
        <v>25</v>
      </c>
      <c r="AV296" s="3">
        <f t="shared" si="203"/>
        <v>40.33333333</v>
      </c>
      <c r="AW296" s="88">
        <f t="shared" si="39"/>
        <v>53.66666667</v>
      </c>
    </row>
    <row r="297" ht="15.75" customHeight="1">
      <c r="A297" s="24">
        <v>147.0</v>
      </c>
      <c r="B297" s="24" t="s">
        <v>2007</v>
      </c>
      <c r="C297" s="24" t="s">
        <v>2007</v>
      </c>
      <c r="D297" s="132" t="s">
        <v>17</v>
      </c>
      <c r="E297" s="132"/>
      <c r="F297" s="132">
        <v>14.0</v>
      </c>
      <c r="G297" s="132">
        <v>16.0</v>
      </c>
      <c r="H297" s="132">
        <v>10.0</v>
      </c>
      <c r="J297" s="171">
        <f t="array" ref="J297">IFERROR(INDEX(VBDhistory1!$U$8:$U$307,MATCH(VBDgames!$C297,VBDhistory1!$B$8:$B$307,0))+ROW()/10000000,0)</f>
        <v>0</v>
      </c>
      <c r="K297" s="171">
        <f t="array" ref="K297">IFERROR(INDEX(VBDhistory2!$U$8:$U$307,MATCH(VBDgames!$C297,VBDhistory2!$B$8:$B$307,0))+ROW()/10000000,0)</f>
        <v>0</v>
      </c>
      <c r="L297" s="171">
        <f t="array" ref="L297">IFERROR(INDEX(VBDhistory3!$U$8:$U$307,MATCH(VBDgames!$C297,VBDhistory3!$B$8:$B$307,0))+ROW()/10000000,0)</f>
        <v>0</v>
      </c>
      <c r="M297" s="171">
        <f t="array" ref="M297">IFERROR(INDEX(VBDhistory4!$U$8:$U$307,MATCH(VBDgames!$C297,VBDhistory4!$B$8:$B$307,0))+ROW()/10000000,0)</f>
        <v>0</v>
      </c>
      <c r="N297" s="171"/>
      <c r="O297" s="171" t="str">
        <f t="shared" ref="O297:R297" si="895">$D297&amp;"-"&amp;RANK(J297,J$151:J$475,0)</f>
        <v>RB-1</v>
      </c>
      <c r="P297" s="171" t="str">
        <f t="shared" si="895"/>
        <v>RB-1</v>
      </c>
      <c r="Q297" s="171" t="str">
        <f t="shared" si="895"/>
        <v>RB-1</v>
      </c>
      <c r="R297" s="171" t="str">
        <f t="shared" si="895"/>
        <v>RB-1</v>
      </c>
      <c r="T297" s="95" t="str">
        <f t="shared" si="502"/>
        <v>WR-129</v>
      </c>
      <c r="U297" s="3">
        <v>129.0</v>
      </c>
      <c r="V297" s="3" t="s">
        <v>34</v>
      </c>
      <c r="W297" s="95">
        <f t="shared" ref="W297:Y297" si="896">IFERROR(INDEX(E$477:E$876,MATCH($T297,P$477:P$876,0)),0)</f>
        <v>0</v>
      </c>
      <c r="X297" s="3">
        <f t="shared" si="896"/>
        <v>0</v>
      </c>
      <c r="Y297" s="3">
        <f t="shared" si="896"/>
        <v>0</v>
      </c>
      <c r="Z297" s="3"/>
      <c r="AA297" s="3">
        <f t="shared" si="504"/>
        <v>0</v>
      </c>
      <c r="AB297" s="88">
        <f t="shared" si="505"/>
        <v>9</v>
      </c>
      <c r="AC297" s="3"/>
      <c r="AD297" s="95">
        <f t="shared" ref="AD297:AG297" si="897">IFERROR(INDEX(J$477:J$876,MATCH($T297,O$477:O$876,0)),0)</f>
        <v>0</v>
      </c>
      <c r="AE297" s="3">
        <f t="shared" si="897"/>
        <v>0</v>
      </c>
      <c r="AF297" s="3">
        <f t="shared" si="897"/>
        <v>0</v>
      </c>
      <c r="AG297" s="3">
        <f t="shared" si="897"/>
        <v>0</v>
      </c>
      <c r="AH297" s="88">
        <f t="shared" si="507"/>
        <v>0.000297</v>
      </c>
      <c r="AI297" s="3"/>
      <c r="AJ297" s="95" t="str">
        <f t="shared" si="508"/>
        <v>#REF!</v>
      </c>
      <c r="AK297" s="3" t="str">
        <f t="shared" si="509"/>
        <v>#REF!</v>
      </c>
      <c r="AL297" s="3" t="str">
        <f t="shared" si="510"/>
        <v>#REF!</v>
      </c>
      <c r="AM297" s="88" t="str">
        <f t="shared" si="511"/>
        <v>#REF!</v>
      </c>
      <c r="AN297" s="3"/>
      <c r="AO297" s="95" t="str">
        <f t="shared" si="512"/>
        <v>#REF!</v>
      </c>
      <c r="AP297" s="3" t="str">
        <f t="shared" si="513"/>
        <v>#REF!</v>
      </c>
      <c r="AQ297" s="3" t="str">
        <f t="shared" si="514"/>
        <v>#REF!</v>
      </c>
      <c r="AR297" s="88" t="str">
        <f t="shared" si="515"/>
        <v>#REF!</v>
      </c>
      <c r="AS297" s="3"/>
      <c r="AT297" s="95">
        <f t="shared" si="516"/>
        <v>24.33333333</v>
      </c>
      <c r="AU297" s="3">
        <f t="shared" si="202"/>
        <v>25</v>
      </c>
      <c r="AV297" s="3">
        <f t="shared" si="203"/>
        <v>40.33333333</v>
      </c>
      <c r="AW297" s="88">
        <f t="shared" si="39"/>
        <v>53.66666667</v>
      </c>
    </row>
    <row r="298" ht="15.75" customHeight="1">
      <c r="A298" s="24">
        <v>148.0</v>
      </c>
      <c r="B298" s="24" t="s">
        <v>2617</v>
      </c>
      <c r="C298" s="24" t="s">
        <v>2617</v>
      </c>
      <c r="D298" s="132" t="s">
        <v>17</v>
      </c>
      <c r="E298" s="132"/>
      <c r="F298" s="132">
        <v>16.0</v>
      </c>
      <c r="G298" s="132">
        <v>5.0</v>
      </c>
      <c r="H298" s="132">
        <v>9.0</v>
      </c>
      <c r="J298" s="171">
        <f t="array" ref="J298">IFERROR(INDEX(VBDhistory1!$U$8:$U$307,MATCH(VBDgames!$C298,VBDhistory1!$B$8:$B$307,0))+ROW()/10000000,0)</f>
        <v>0</v>
      </c>
      <c r="K298" s="171">
        <f t="array" ref="K298">IFERROR(INDEX(VBDhistory2!$U$8:$U$307,MATCH(VBDgames!$C298,VBDhistory2!$B$8:$B$307,0))+ROW()/10000000,0)</f>
        <v>0</v>
      </c>
      <c r="L298" s="171">
        <f t="array" ref="L298">IFERROR(INDEX(VBDhistory3!$U$8:$U$307,MATCH(VBDgames!$C298,VBDhistory3!$B$8:$B$307,0))+ROW()/10000000,0)</f>
        <v>0</v>
      </c>
      <c r="M298" s="171">
        <f t="array" ref="M298">IFERROR(INDEX(VBDhistory4!$U$8:$U$307,MATCH(VBDgames!$C298,VBDhistory4!$B$8:$B$307,0))+ROW()/10000000,0)</f>
        <v>0</v>
      </c>
      <c r="N298" s="171"/>
      <c r="O298" s="171" t="str">
        <f t="shared" ref="O298:R298" si="898">$D298&amp;"-"&amp;RANK(J298,J$151:J$475,0)</f>
        <v>RB-1</v>
      </c>
      <c r="P298" s="171" t="str">
        <f t="shared" si="898"/>
        <v>RB-1</v>
      </c>
      <c r="Q298" s="171" t="str">
        <f t="shared" si="898"/>
        <v>RB-1</v>
      </c>
      <c r="R298" s="171" t="str">
        <f t="shared" si="898"/>
        <v>RB-1</v>
      </c>
      <c r="T298" s="95" t="str">
        <f t="shared" si="502"/>
        <v>WR-130</v>
      </c>
      <c r="U298" s="3">
        <v>130.0</v>
      </c>
      <c r="V298" s="3" t="s">
        <v>34</v>
      </c>
      <c r="W298" s="95">
        <f t="shared" ref="W298:Y298" si="899">IFERROR(INDEX(E$477:E$876,MATCH($T298,P$477:P$876,0)),0)</f>
        <v>0</v>
      </c>
      <c r="X298" s="3">
        <f t="shared" si="899"/>
        <v>0</v>
      </c>
      <c r="Y298" s="3">
        <f t="shared" si="899"/>
        <v>0</v>
      </c>
      <c r="Z298" s="3"/>
      <c r="AA298" s="3">
        <f t="shared" si="504"/>
        <v>0</v>
      </c>
      <c r="AB298" s="88">
        <f t="shared" si="505"/>
        <v>9</v>
      </c>
      <c r="AC298" s="3"/>
      <c r="AD298" s="95">
        <f t="shared" ref="AD298:AG298" si="900">IFERROR(INDEX(J$477:J$876,MATCH($T298,O$477:O$876,0)),0)</f>
        <v>0</v>
      </c>
      <c r="AE298" s="3">
        <f t="shared" si="900"/>
        <v>0</v>
      </c>
      <c r="AF298" s="3">
        <f t="shared" si="900"/>
        <v>0</v>
      </c>
      <c r="AG298" s="3">
        <f t="shared" si="900"/>
        <v>0</v>
      </c>
      <c r="AH298" s="88">
        <f t="shared" si="507"/>
        <v>0.000298</v>
      </c>
      <c r="AI298" s="3"/>
      <c r="AJ298" s="95" t="str">
        <f t="shared" si="508"/>
        <v>#REF!</v>
      </c>
      <c r="AK298" s="3" t="str">
        <f t="shared" si="509"/>
        <v>#REF!</v>
      </c>
      <c r="AL298" s="3" t="str">
        <f t="shared" si="510"/>
        <v>#REF!</v>
      </c>
      <c r="AM298" s="88" t="str">
        <f t="shared" si="511"/>
        <v>#REF!</v>
      </c>
      <c r="AN298" s="3"/>
      <c r="AO298" s="95" t="str">
        <f t="shared" si="512"/>
        <v>#REF!</v>
      </c>
      <c r="AP298" s="3" t="str">
        <f t="shared" si="513"/>
        <v>#REF!</v>
      </c>
      <c r="AQ298" s="3" t="str">
        <f t="shared" si="514"/>
        <v>#REF!</v>
      </c>
      <c r="AR298" s="88" t="str">
        <f t="shared" si="515"/>
        <v>#REF!</v>
      </c>
      <c r="AS298" s="3"/>
      <c r="AT298" s="95">
        <f t="shared" si="516"/>
        <v>24.33333333</v>
      </c>
      <c r="AU298" s="3">
        <f t="shared" si="202"/>
        <v>25</v>
      </c>
      <c r="AV298" s="3">
        <f t="shared" si="203"/>
        <v>40.33333333</v>
      </c>
      <c r="AW298" s="88">
        <f t="shared" si="39"/>
        <v>53.66666667</v>
      </c>
    </row>
    <row r="299" ht="15.75" customHeight="1">
      <c r="A299" s="24">
        <v>149.0</v>
      </c>
      <c r="B299" s="24" t="s">
        <v>2054</v>
      </c>
      <c r="C299" s="24" t="s">
        <v>2054</v>
      </c>
      <c r="D299" s="132" t="s">
        <v>17</v>
      </c>
      <c r="E299" s="132"/>
      <c r="F299" s="132">
        <v>13.0</v>
      </c>
      <c r="G299" s="132">
        <v>10.0</v>
      </c>
      <c r="H299" s="132">
        <v>8.0</v>
      </c>
      <c r="J299" s="171">
        <f t="array" ref="J299">IFERROR(INDEX(VBDhistory1!$U$8:$U$307,MATCH(VBDgames!$C299,VBDhistory1!$B$8:$B$307,0))+ROW()/10000000,0)</f>
        <v>0</v>
      </c>
      <c r="K299" s="171">
        <f t="array" ref="K299">IFERROR(INDEX(VBDhistory2!$U$8:$U$307,MATCH(VBDgames!$C299,VBDhistory2!$B$8:$B$307,0))+ROW()/10000000,0)</f>
        <v>0</v>
      </c>
      <c r="L299" s="171">
        <f t="array" ref="L299">IFERROR(INDEX(VBDhistory3!$U$8:$U$307,MATCH(VBDgames!$C299,VBDhistory3!$B$8:$B$307,0))+ROW()/10000000,0)</f>
        <v>0</v>
      </c>
      <c r="M299" s="171">
        <f t="array" ref="M299">IFERROR(INDEX(VBDhistory4!$U$8:$U$307,MATCH(VBDgames!$C299,VBDhistory4!$B$8:$B$307,0))+ROW()/10000000,0)</f>
        <v>0</v>
      </c>
      <c r="N299" s="171"/>
      <c r="O299" s="171" t="str">
        <f t="shared" ref="O299:R299" si="901">$D299&amp;"-"&amp;RANK(J299,J$151:J$475,0)</f>
        <v>RB-1</v>
      </c>
      <c r="P299" s="171" t="str">
        <f t="shared" si="901"/>
        <v>RB-1</v>
      </c>
      <c r="Q299" s="171" t="str">
        <f t="shared" si="901"/>
        <v>RB-1</v>
      </c>
      <c r="R299" s="171" t="str">
        <f t="shared" si="901"/>
        <v>RB-1</v>
      </c>
      <c r="T299" s="95"/>
      <c r="U299" s="3"/>
      <c r="V299" s="3"/>
      <c r="W299" s="95"/>
      <c r="X299" s="3"/>
      <c r="Y299" s="3"/>
      <c r="Z299" s="3"/>
      <c r="AA299" s="3"/>
      <c r="AB299" s="88"/>
      <c r="AC299" s="3"/>
      <c r="AD299" s="95"/>
      <c r="AE299" s="3"/>
      <c r="AF299" s="3"/>
      <c r="AG299" s="3"/>
      <c r="AH299" s="88"/>
      <c r="AI299" s="3"/>
      <c r="AJ299" s="95"/>
      <c r="AK299" s="3"/>
      <c r="AL299" s="3"/>
      <c r="AM299" s="88"/>
      <c r="AN299" s="3"/>
      <c r="AO299" s="95"/>
      <c r="AP299" s="171"/>
      <c r="AQ299" s="3"/>
      <c r="AR299" s="88"/>
      <c r="AS299" s="3"/>
      <c r="AT299" s="95">
        <f t="shared" si="516"/>
        <v>0</v>
      </c>
      <c r="AU299" s="171"/>
      <c r="AV299" s="3">
        <f t="shared" si="203"/>
        <v>0</v>
      </c>
      <c r="AW299" s="88">
        <f t="shared" si="39"/>
        <v>0</v>
      </c>
    </row>
    <row r="300" ht="15.75" customHeight="1">
      <c r="A300" s="24">
        <v>150.0</v>
      </c>
      <c r="B300" s="24" t="s">
        <v>1857</v>
      </c>
      <c r="C300" s="24" t="s">
        <v>1857</v>
      </c>
      <c r="D300" s="132" t="s">
        <v>17</v>
      </c>
      <c r="E300" s="132"/>
      <c r="F300" s="132">
        <v>12.0</v>
      </c>
      <c r="G300" s="132">
        <v>16.0</v>
      </c>
      <c r="H300" s="132">
        <v>16.0</v>
      </c>
      <c r="J300" s="171">
        <f t="array" ref="J300">IFERROR(INDEX(VBDhistory1!$U$8:$U$307,MATCH(VBDgames!$C300,VBDhistory1!$B$8:$B$307,0))+ROW()/10000000,0)</f>
        <v>0</v>
      </c>
      <c r="K300" s="171">
        <f t="array" ref="K300">IFERROR(INDEX(VBDhistory2!$U$8:$U$307,MATCH(VBDgames!$C300,VBDhistory2!$B$8:$B$307,0))+ROW()/10000000,0)</f>
        <v>0</v>
      </c>
      <c r="L300" s="171">
        <f t="array" ref="L300">IFERROR(INDEX(VBDhistory3!$U$8:$U$307,MATCH(VBDgames!$C300,VBDhistory3!$B$8:$B$307,0))+ROW()/10000000,0)</f>
        <v>0</v>
      </c>
      <c r="M300" s="171">
        <f t="array" ref="M300">IFERROR(INDEX(VBDhistory4!$U$8:$U$307,MATCH(VBDgames!$C300,VBDhistory4!$B$8:$B$307,0))+ROW()/10000000,0)</f>
        <v>0</v>
      </c>
      <c r="N300" s="171"/>
      <c r="O300" s="171" t="str">
        <f t="shared" ref="O300:R300" si="902">$D300&amp;"-"&amp;RANK(J300,J$151:J$475,0)</f>
        <v>RB-1</v>
      </c>
      <c r="P300" s="171" t="str">
        <f t="shared" si="902"/>
        <v>RB-1</v>
      </c>
      <c r="Q300" s="171" t="str">
        <f t="shared" si="902"/>
        <v>RB-1</v>
      </c>
      <c r="R300" s="171" t="str">
        <f t="shared" si="902"/>
        <v>RB-1</v>
      </c>
      <c r="T300" s="95" t="str">
        <f t="shared" ref="T300:T359" si="906">V300&amp;"-"&amp;U300</f>
        <v>TE-1</v>
      </c>
      <c r="U300" s="3">
        <v>1.0</v>
      </c>
      <c r="V300" s="3" t="s">
        <v>61</v>
      </c>
      <c r="W300" s="95">
        <f t="shared" ref="W300:Y300" si="903">IFERROR(INDEX(E$878:E$1127,MATCH($T300,P$878:P$1127,0)),0)</f>
        <v>16</v>
      </c>
      <c r="X300" s="3">
        <f t="shared" si="903"/>
        <v>16</v>
      </c>
      <c r="Y300" s="3">
        <f t="shared" si="903"/>
        <v>14</v>
      </c>
      <c r="Z300" s="3"/>
      <c r="AA300" s="3">
        <f t="shared" ref="AA300:AA359" si="908">AVERAGE(W300:Y300)</f>
        <v>15.33333333</v>
      </c>
      <c r="AB300" s="88">
        <f t="shared" ref="AB300:AB359" si="909">SUM($AA$300:AA300)</f>
        <v>15.33333333</v>
      </c>
      <c r="AC300" s="3"/>
      <c r="AD300" s="95">
        <f t="shared" ref="AD300:AG300" si="904">IFERROR(INDEX(J$878:J$1127,MATCH($T300,O$878:O$1127,0)),0)</f>
        <v>0</v>
      </c>
      <c r="AE300" s="3">
        <f t="shared" si="904"/>
        <v>0</v>
      </c>
      <c r="AF300" s="3">
        <f t="shared" si="904"/>
        <v>0</v>
      </c>
      <c r="AG300" s="3">
        <f t="shared" si="904"/>
        <v>0</v>
      </c>
      <c r="AH300" s="88">
        <f t="shared" ref="AH300:AH359" si="911">AVERAGE(AD300:AG300)+ROW()/1000000</f>
        <v>0.0003</v>
      </c>
      <c r="AI300" s="3"/>
      <c r="AJ300" s="95" t="str">
        <f t="shared" ref="AJ300:AJ359" si="912">IF(U300&lt;=INDEX($Y$2:$Y$5,MATCH(V300,$V$2:$V$5,0)),"SKP","x")</f>
        <v>#REF!</v>
      </c>
      <c r="AK300" s="171"/>
      <c r="AL300" s="3" t="str">
        <f t="shared" ref="AL300:AL359" si="913">IF(OR(U300&lt;=INDEX($Y$2:$Y$5,MATCH(V300,$V$2:$V$5,0)),AND(AK300="x",AP300&lt;=$AK$12),AK300="SKP"),"SKP","x")</f>
        <v>#REF!</v>
      </c>
      <c r="AM300" s="88" t="str">
        <f t="shared" ref="AM300:AM359" si="914">IF(OR(U300&lt;=INDEX($Y$2:$Y$5,MATCH(V300,$V$2:$V$5,0)),AND(AK300="x",AP300&lt;=$AK$12),AND(AL300="x",AQ300&lt;=$AL$12),AK300="SKP",AL300="SKP"),"SKP","x")</f>
        <v>#REF!</v>
      </c>
      <c r="AN300" s="3"/>
      <c r="AO300" s="95" t="str">
        <f t="shared" ref="AO300:AO359" si="915">IF(AJ300="SKP","",COUNTIFS($AH$169:$AH$359,"&gt;"&amp;AH300,$AJ$169:$AJ$359,"x")+1)</f>
        <v>#REF!</v>
      </c>
      <c r="AP300" s="171"/>
      <c r="AQ300" s="3" t="str">
        <f t="shared" ref="AQ300:AQ359" si="916">IF(AL300="SKP","",COUNTIFS($AH$68:$AH$359,"&gt;"&amp;AH300,$AL$68:$AL$359,"x")+1)</f>
        <v>#REF!</v>
      </c>
      <c r="AR300" s="88" t="str">
        <f t="shared" ref="AR300:AR359" si="917">IF(AM300="SKP","",COUNTIFS($AH$17:$AH$359,"&gt;"&amp;AH300,$AM$17:$AM$359,"x")+1)</f>
        <v>#REF!</v>
      </c>
      <c r="AS300" s="3"/>
      <c r="AT300" s="95">
        <f t="shared" si="516"/>
        <v>24.33333333</v>
      </c>
      <c r="AU300" s="171"/>
      <c r="AV300" s="3">
        <f t="shared" si="203"/>
        <v>40.33333333</v>
      </c>
      <c r="AW300" s="88">
        <f t="shared" si="39"/>
        <v>53.66666667</v>
      </c>
    </row>
    <row r="301" ht="15.75" customHeight="1">
      <c r="A301" s="24">
        <v>151.0</v>
      </c>
      <c r="B301" s="24" t="s">
        <v>2378</v>
      </c>
      <c r="C301" s="24" t="s">
        <v>2378</v>
      </c>
      <c r="D301" s="132" t="s">
        <v>17</v>
      </c>
      <c r="E301" s="132"/>
      <c r="F301" s="132">
        <v>8.0</v>
      </c>
      <c r="G301" s="132">
        <v>12.0</v>
      </c>
      <c r="H301" s="132"/>
      <c r="J301" s="171">
        <f t="array" ref="J301">IFERROR(INDEX(VBDhistory1!$U$8:$U$307,MATCH(VBDgames!$C301,VBDhistory1!$B$8:$B$307,0))+ROW()/10000000,0)</f>
        <v>0</v>
      </c>
      <c r="K301" s="171">
        <f t="array" ref="K301">IFERROR(INDEX(VBDhistory2!$U$8:$U$307,MATCH(VBDgames!$C301,VBDhistory2!$B$8:$B$307,0))+ROW()/10000000,0)</f>
        <v>0</v>
      </c>
      <c r="L301" s="171">
        <f t="array" ref="L301">IFERROR(INDEX(VBDhistory3!$U$8:$U$307,MATCH(VBDgames!$C301,VBDhistory3!$B$8:$B$307,0))+ROW()/10000000,0)</f>
        <v>0</v>
      </c>
      <c r="M301" s="171">
        <f t="array" ref="M301">IFERROR(INDEX(VBDhistory4!$U$8:$U$307,MATCH(VBDgames!$C301,VBDhistory4!$B$8:$B$307,0))+ROW()/10000000,0)</f>
        <v>0</v>
      </c>
      <c r="N301" s="171"/>
      <c r="O301" s="171" t="str">
        <f t="shared" ref="O301:R301" si="905">$D301&amp;"-"&amp;RANK(J301,J$151:J$475,0)</f>
        <v>RB-1</v>
      </c>
      <c r="P301" s="171" t="str">
        <f t="shared" si="905"/>
        <v>RB-1</v>
      </c>
      <c r="Q301" s="171" t="str">
        <f t="shared" si="905"/>
        <v>RB-1</v>
      </c>
      <c r="R301" s="171" t="str">
        <f t="shared" si="905"/>
        <v>RB-1</v>
      </c>
      <c r="T301" s="95" t="str">
        <f t="shared" si="906"/>
        <v>TE-2</v>
      </c>
      <c r="U301" s="3">
        <v>2.0</v>
      </c>
      <c r="V301" s="3" t="s">
        <v>61</v>
      </c>
      <c r="W301" s="95">
        <f t="shared" ref="W301:Y301" si="907">IFERROR(INDEX(E$878:E$1127,MATCH($T301,P$878:P$1127,0)),0)</f>
        <v>0</v>
      </c>
      <c r="X301" s="3">
        <f t="shared" si="907"/>
        <v>0</v>
      </c>
      <c r="Y301" s="3">
        <f t="shared" si="907"/>
        <v>0</v>
      </c>
      <c r="Z301" s="3"/>
      <c r="AA301" s="3">
        <f t="shared" si="908"/>
        <v>0</v>
      </c>
      <c r="AB301" s="88">
        <f t="shared" si="909"/>
        <v>15.33333333</v>
      </c>
      <c r="AC301" s="3"/>
      <c r="AD301" s="95">
        <f t="shared" ref="AD301:AG301" si="910">IFERROR(INDEX(J$878:J$1127,MATCH($T301,O$878:O$1127,0)),0)</f>
        <v>0</v>
      </c>
      <c r="AE301" s="3">
        <f t="shared" si="910"/>
        <v>0</v>
      </c>
      <c r="AF301" s="3">
        <f t="shared" si="910"/>
        <v>0</v>
      </c>
      <c r="AG301" s="3">
        <f t="shared" si="910"/>
        <v>0</v>
      </c>
      <c r="AH301" s="88">
        <f t="shared" si="911"/>
        <v>0.000301</v>
      </c>
      <c r="AI301" s="3"/>
      <c r="AJ301" s="95" t="str">
        <f t="shared" si="912"/>
        <v>#REF!</v>
      </c>
      <c r="AK301" s="171"/>
      <c r="AL301" s="3" t="str">
        <f t="shared" si="913"/>
        <v>#REF!</v>
      </c>
      <c r="AM301" s="88" t="str">
        <f t="shared" si="914"/>
        <v>#REF!</v>
      </c>
      <c r="AN301" s="3"/>
      <c r="AO301" s="95" t="str">
        <f t="shared" si="915"/>
        <v>#REF!</v>
      </c>
      <c r="AP301" s="171"/>
      <c r="AQ301" s="3" t="str">
        <f t="shared" si="916"/>
        <v>#REF!</v>
      </c>
      <c r="AR301" s="88" t="str">
        <f t="shared" si="917"/>
        <v>#REF!</v>
      </c>
      <c r="AS301" s="3"/>
      <c r="AT301" s="95">
        <f t="shared" si="516"/>
        <v>24.33333333</v>
      </c>
      <c r="AU301" s="171"/>
      <c r="AV301" s="3">
        <f t="shared" si="203"/>
        <v>40.33333333</v>
      </c>
      <c r="AW301" s="88">
        <f t="shared" si="39"/>
        <v>53.66666667</v>
      </c>
    </row>
    <row r="302" ht="15.75" customHeight="1">
      <c r="A302" s="24">
        <v>152.0</v>
      </c>
      <c r="B302" s="24" t="s">
        <v>1731</v>
      </c>
      <c r="C302" s="24" t="s">
        <v>1731</v>
      </c>
      <c r="D302" s="132" t="s">
        <v>17</v>
      </c>
      <c r="E302" s="132"/>
      <c r="F302" s="132">
        <v>10.0</v>
      </c>
      <c r="G302" s="132">
        <v>14.0</v>
      </c>
      <c r="H302" s="132">
        <v>5.0</v>
      </c>
      <c r="J302" s="171">
        <f t="array" ref="J302">IFERROR(INDEX(VBDhistory1!$U$8:$U$307,MATCH(VBDgames!$C302,VBDhistory1!$B$8:$B$307,0))+ROW()/10000000,0)</f>
        <v>0</v>
      </c>
      <c r="K302" s="171">
        <f t="array" ref="K302">IFERROR(INDEX(VBDhistory2!$U$8:$U$307,MATCH(VBDgames!$C302,VBDhistory2!$B$8:$B$307,0))+ROW()/10000000,0)</f>
        <v>0</v>
      </c>
      <c r="L302" s="171">
        <f t="array" ref="L302">IFERROR(INDEX(VBDhistory3!$U$8:$U$307,MATCH(VBDgames!$C302,VBDhistory3!$B$8:$B$307,0))+ROW()/10000000,0)</f>
        <v>0</v>
      </c>
      <c r="M302" s="171">
        <f t="array" ref="M302">IFERROR(INDEX(VBDhistory4!$U$8:$U$307,MATCH(VBDgames!$C302,VBDhistory4!$B$8:$B$307,0))+ROW()/10000000,0)</f>
        <v>0</v>
      </c>
      <c r="N302" s="171"/>
      <c r="O302" s="171" t="str">
        <f t="shared" ref="O302:R302" si="918">$D302&amp;"-"&amp;RANK(J302,J$151:J$475,0)</f>
        <v>RB-1</v>
      </c>
      <c r="P302" s="171" t="str">
        <f t="shared" si="918"/>
        <v>RB-1</v>
      </c>
      <c r="Q302" s="171" t="str">
        <f t="shared" si="918"/>
        <v>RB-1</v>
      </c>
      <c r="R302" s="171" t="str">
        <f t="shared" si="918"/>
        <v>RB-1</v>
      </c>
      <c r="T302" s="95" t="str">
        <f t="shared" si="906"/>
        <v>TE-3</v>
      </c>
      <c r="U302" s="3">
        <v>3.0</v>
      </c>
      <c r="V302" s="3" t="s">
        <v>61</v>
      </c>
      <c r="W302" s="95">
        <f t="shared" ref="W302:Y302" si="919">IFERROR(INDEX(E$878:E$1127,MATCH($T302,P$878:P$1127,0)),0)</f>
        <v>0</v>
      </c>
      <c r="X302" s="3">
        <f t="shared" si="919"/>
        <v>0</v>
      </c>
      <c r="Y302" s="3">
        <f t="shared" si="919"/>
        <v>0</v>
      </c>
      <c r="Z302" s="3"/>
      <c r="AA302" s="3">
        <f t="shared" si="908"/>
        <v>0</v>
      </c>
      <c r="AB302" s="88">
        <f t="shared" si="909"/>
        <v>15.33333333</v>
      </c>
      <c r="AC302" s="3"/>
      <c r="AD302" s="95">
        <f t="shared" ref="AD302:AG302" si="920">IFERROR(INDEX(J$878:J$1127,MATCH($T302,O$878:O$1127,0)),0)</f>
        <v>0</v>
      </c>
      <c r="AE302" s="3">
        <f t="shared" si="920"/>
        <v>0</v>
      </c>
      <c r="AF302" s="3">
        <f t="shared" si="920"/>
        <v>0</v>
      </c>
      <c r="AG302" s="3">
        <f t="shared" si="920"/>
        <v>0</v>
      </c>
      <c r="AH302" s="88">
        <f t="shared" si="911"/>
        <v>0.000302</v>
      </c>
      <c r="AI302" s="3"/>
      <c r="AJ302" s="95" t="str">
        <f t="shared" si="912"/>
        <v>#REF!</v>
      </c>
      <c r="AK302" s="171"/>
      <c r="AL302" s="3" t="str">
        <f t="shared" si="913"/>
        <v>#REF!</v>
      </c>
      <c r="AM302" s="88" t="str">
        <f t="shared" si="914"/>
        <v>#REF!</v>
      </c>
      <c r="AN302" s="3"/>
      <c r="AO302" s="95" t="str">
        <f t="shared" si="915"/>
        <v>#REF!</v>
      </c>
      <c r="AP302" s="171"/>
      <c r="AQ302" s="3" t="str">
        <f t="shared" si="916"/>
        <v>#REF!</v>
      </c>
      <c r="AR302" s="88" t="str">
        <f t="shared" si="917"/>
        <v>#REF!</v>
      </c>
      <c r="AS302" s="3"/>
      <c r="AT302" s="95">
        <f t="shared" si="516"/>
        <v>24.33333333</v>
      </c>
      <c r="AU302" s="171"/>
      <c r="AV302" s="3">
        <f t="shared" si="203"/>
        <v>40.33333333</v>
      </c>
      <c r="AW302" s="88">
        <f t="shared" si="39"/>
        <v>53.66666667</v>
      </c>
    </row>
    <row r="303" ht="15.75" customHeight="1">
      <c r="A303" s="24">
        <v>153.0</v>
      </c>
      <c r="B303" s="24" t="s">
        <v>2157</v>
      </c>
      <c r="C303" s="24" t="s">
        <v>2157</v>
      </c>
      <c r="D303" s="132" t="s">
        <v>17</v>
      </c>
      <c r="E303" s="132"/>
      <c r="F303" s="132">
        <v>11.0</v>
      </c>
      <c r="G303" s="132">
        <v>10.0</v>
      </c>
      <c r="H303" s="132">
        <v>11.0</v>
      </c>
      <c r="J303" s="171">
        <f t="array" ref="J303">IFERROR(INDEX(VBDhistory1!$U$8:$U$307,MATCH(VBDgames!$C303,VBDhistory1!$B$8:$B$307,0))+ROW()/10000000,0)</f>
        <v>0</v>
      </c>
      <c r="K303" s="171">
        <f t="array" ref="K303">IFERROR(INDEX(VBDhistory2!$U$8:$U$307,MATCH(VBDgames!$C303,VBDhistory2!$B$8:$B$307,0))+ROW()/10000000,0)</f>
        <v>0</v>
      </c>
      <c r="L303" s="171">
        <f t="array" ref="L303">IFERROR(INDEX(VBDhistory3!$U$8:$U$307,MATCH(VBDgames!$C303,VBDhistory3!$B$8:$B$307,0))+ROW()/10000000,0)</f>
        <v>0</v>
      </c>
      <c r="M303" s="171">
        <f t="array" ref="M303">IFERROR(INDEX(VBDhistory4!$U$8:$U$307,MATCH(VBDgames!$C303,VBDhistory4!$B$8:$B$307,0))+ROW()/10000000,0)</f>
        <v>0</v>
      </c>
      <c r="N303" s="171"/>
      <c r="O303" s="171" t="str">
        <f t="shared" ref="O303:R303" si="921">$D303&amp;"-"&amp;RANK(J303,J$151:J$475,0)</f>
        <v>RB-1</v>
      </c>
      <c r="P303" s="171" t="str">
        <f t="shared" si="921"/>
        <v>RB-1</v>
      </c>
      <c r="Q303" s="171" t="str">
        <f t="shared" si="921"/>
        <v>RB-1</v>
      </c>
      <c r="R303" s="171" t="str">
        <f t="shared" si="921"/>
        <v>RB-1</v>
      </c>
      <c r="T303" s="95" t="str">
        <f t="shared" si="906"/>
        <v>TE-4</v>
      </c>
      <c r="U303" s="3">
        <v>4.0</v>
      </c>
      <c r="V303" s="3" t="s">
        <v>61</v>
      </c>
      <c r="W303" s="95">
        <f t="shared" ref="W303:Y303" si="922">IFERROR(INDEX(E$878:E$1127,MATCH($T303,P$878:P$1127,0)),0)</f>
        <v>0</v>
      </c>
      <c r="X303" s="3">
        <f t="shared" si="922"/>
        <v>0</v>
      </c>
      <c r="Y303" s="3">
        <f t="shared" si="922"/>
        <v>0</v>
      </c>
      <c r="Z303" s="3"/>
      <c r="AA303" s="3">
        <f t="shared" si="908"/>
        <v>0</v>
      </c>
      <c r="AB303" s="88">
        <f t="shared" si="909"/>
        <v>15.33333333</v>
      </c>
      <c r="AC303" s="3"/>
      <c r="AD303" s="95">
        <f t="shared" ref="AD303:AG303" si="923">IFERROR(INDEX(J$878:J$1127,MATCH($T303,O$878:O$1127,0)),0)</f>
        <v>0</v>
      </c>
      <c r="AE303" s="3">
        <f t="shared" si="923"/>
        <v>0</v>
      </c>
      <c r="AF303" s="3">
        <f t="shared" si="923"/>
        <v>0</v>
      </c>
      <c r="AG303" s="3">
        <f t="shared" si="923"/>
        <v>0</v>
      </c>
      <c r="AH303" s="88">
        <f t="shared" si="911"/>
        <v>0.000303</v>
      </c>
      <c r="AI303" s="3"/>
      <c r="AJ303" s="95" t="str">
        <f t="shared" si="912"/>
        <v>#REF!</v>
      </c>
      <c r="AK303" s="171"/>
      <c r="AL303" s="3" t="str">
        <f t="shared" si="913"/>
        <v>#REF!</v>
      </c>
      <c r="AM303" s="88" t="str">
        <f t="shared" si="914"/>
        <v>#REF!</v>
      </c>
      <c r="AN303" s="3"/>
      <c r="AO303" s="95" t="str">
        <f t="shared" si="915"/>
        <v>#REF!</v>
      </c>
      <c r="AP303" s="171"/>
      <c r="AQ303" s="3" t="str">
        <f t="shared" si="916"/>
        <v>#REF!</v>
      </c>
      <c r="AR303" s="88" t="str">
        <f t="shared" si="917"/>
        <v>#REF!</v>
      </c>
      <c r="AS303" s="3"/>
      <c r="AT303" s="95">
        <f t="shared" si="516"/>
        <v>24.33333333</v>
      </c>
      <c r="AU303" s="171"/>
      <c r="AV303" s="3">
        <f t="shared" si="203"/>
        <v>40.33333333</v>
      </c>
      <c r="AW303" s="88">
        <f t="shared" si="39"/>
        <v>53.66666667</v>
      </c>
    </row>
    <row r="304" ht="15.75" customHeight="1">
      <c r="A304" s="24">
        <v>154.0</v>
      </c>
      <c r="B304" s="24" t="s">
        <v>2044</v>
      </c>
      <c r="C304" s="24" t="s">
        <v>2044</v>
      </c>
      <c r="D304" s="132" t="s">
        <v>17</v>
      </c>
      <c r="E304" s="132"/>
      <c r="F304" s="132">
        <v>15.0</v>
      </c>
      <c r="G304" s="132">
        <v>15.0</v>
      </c>
      <c r="H304" s="132">
        <v>16.0</v>
      </c>
      <c r="J304" s="171">
        <f t="array" ref="J304">IFERROR(INDEX(VBDhistory1!$U$8:$U$307,MATCH(VBDgames!$C304,VBDhistory1!$B$8:$B$307,0))+ROW()/10000000,0)</f>
        <v>0</v>
      </c>
      <c r="K304" s="171">
        <f t="array" ref="K304">IFERROR(INDEX(VBDhistory2!$U$8:$U$307,MATCH(VBDgames!$C304,VBDhistory2!$B$8:$B$307,0))+ROW()/10000000,0)</f>
        <v>0</v>
      </c>
      <c r="L304" s="171">
        <f t="array" ref="L304">IFERROR(INDEX(VBDhistory3!$U$8:$U$307,MATCH(VBDgames!$C304,VBDhistory3!$B$8:$B$307,0))+ROW()/10000000,0)</f>
        <v>0</v>
      </c>
      <c r="M304" s="171">
        <f t="array" ref="M304">IFERROR(INDEX(VBDhistory4!$U$8:$U$307,MATCH(VBDgames!$C304,VBDhistory4!$B$8:$B$307,0))+ROW()/10000000,0)</f>
        <v>0</v>
      </c>
      <c r="N304" s="171"/>
      <c r="O304" s="171" t="str">
        <f t="shared" ref="O304:R304" si="924">$D304&amp;"-"&amp;RANK(J304,J$151:J$475,0)</f>
        <v>RB-1</v>
      </c>
      <c r="P304" s="171" t="str">
        <f t="shared" si="924"/>
        <v>RB-1</v>
      </c>
      <c r="Q304" s="171" t="str">
        <f t="shared" si="924"/>
        <v>RB-1</v>
      </c>
      <c r="R304" s="171" t="str">
        <f t="shared" si="924"/>
        <v>RB-1</v>
      </c>
      <c r="T304" s="95" t="str">
        <f t="shared" si="906"/>
        <v>TE-5</v>
      </c>
      <c r="U304" s="3">
        <v>5.0</v>
      </c>
      <c r="V304" s="3" t="s">
        <v>61</v>
      </c>
      <c r="W304" s="95">
        <f t="shared" ref="W304:Y304" si="925">IFERROR(INDEX(E$878:E$1127,MATCH($T304,P$878:P$1127,0)),0)</f>
        <v>0</v>
      </c>
      <c r="X304" s="3">
        <f t="shared" si="925"/>
        <v>0</v>
      </c>
      <c r="Y304" s="3">
        <f t="shared" si="925"/>
        <v>0</v>
      </c>
      <c r="Z304" s="3"/>
      <c r="AA304" s="3">
        <f t="shared" si="908"/>
        <v>0</v>
      </c>
      <c r="AB304" s="88">
        <f t="shared" si="909"/>
        <v>15.33333333</v>
      </c>
      <c r="AC304" s="3"/>
      <c r="AD304" s="95">
        <f t="shared" ref="AD304:AG304" si="926">IFERROR(INDEX(J$878:J$1127,MATCH($T304,O$878:O$1127,0)),0)</f>
        <v>0</v>
      </c>
      <c r="AE304" s="3">
        <f t="shared" si="926"/>
        <v>0</v>
      </c>
      <c r="AF304" s="3">
        <f t="shared" si="926"/>
        <v>0</v>
      </c>
      <c r="AG304" s="3">
        <f t="shared" si="926"/>
        <v>0</v>
      </c>
      <c r="AH304" s="88">
        <f t="shared" si="911"/>
        <v>0.000304</v>
      </c>
      <c r="AI304" s="3"/>
      <c r="AJ304" s="95" t="str">
        <f t="shared" si="912"/>
        <v>#REF!</v>
      </c>
      <c r="AK304" s="171"/>
      <c r="AL304" s="3" t="str">
        <f t="shared" si="913"/>
        <v>#REF!</v>
      </c>
      <c r="AM304" s="88" t="str">
        <f t="shared" si="914"/>
        <v>#REF!</v>
      </c>
      <c r="AN304" s="3"/>
      <c r="AO304" s="95" t="str">
        <f t="shared" si="915"/>
        <v>#REF!</v>
      </c>
      <c r="AP304" s="171"/>
      <c r="AQ304" s="3" t="str">
        <f t="shared" si="916"/>
        <v>#REF!</v>
      </c>
      <c r="AR304" s="88" t="str">
        <f t="shared" si="917"/>
        <v>#REF!</v>
      </c>
      <c r="AS304" s="3"/>
      <c r="AT304" s="95">
        <f t="shared" si="516"/>
        <v>24.33333333</v>
      </c>
      <c r="AU304" s="171"/>
      <c r="AV304" s="3">
        <f t="shared" si="203"/>
        <v>40.33333333</v>
      </c>
      <c r="AW304" s="88">
        <f t="shared" si="39"/>
        <v>53.66666667</v>
      </c>
    </row>
    <row r="305" ht="15.75" customHeight="1">
      <c r="A305" s="24">
        <v>155.0</v>
      </c>
      <c r="B305" s="24" t="s">
        <v>4725</v>
      </c>
      <c r="C305" s="24" t="s">
        <v>4725</v>
      </c>
      <c r="D305" s="132" t="s">
        <v>17</v>
      </c>
      <c r="E305" s="132"/>
      <c r="F305" s="132">
        <v>8.0</v>
      </c>
      <c r="G305" s="132">
        <v>1.0</v>
      </c>
      <c r="H305" s="132">
        <v>0.0</v>
      </c>
      <c r="J305" s="171">
        <f t="array" ref="J305">IFERROR(INDEX(VBDhistory1!$U$8:$U$307,MATCH(VBDgames!$C305,VBDhistory1!$B$8:$B$307,0))+ROW()/10000000,0)</f>
        <v>0</v>
      </c>
      <c r="K305" s="171">
        <f t="array" ref="K305">IFERROR(INDEX(VBDhistory2!$U$8:$U$307,MATCH(VBDgames!$C305,VBDhistory2!$B$8:$B$307,0))+ROW()/10000000,0)</f>
        <v>0</v>
      </c>
      <c r="L305" s="171">
        <f t="array" ref="L305">IFERROR(INDEX(VBDhistory3!$U$8:$U$307,MATCH(VBDgames!$C305,VBDhistory3!$B$8:$B$307,0))+ROW()/10000000,0)</f>
        <v>0</v>
      </c>
      <c r="M305" s="171">
        <f t="array" ref="M305">IFERROR(INDEX(VBDhistory4!$U$8:$U$307,MATCH(VBDgames!$C305,VBDhistory4!$B$8:$B$307,0))+ROW()/10000000,0)</f>
        <v>0</v>
      </c>
      <c r="N305" s="171"/>
      <c r="O305" s="171" t="str">
        <f t="shared" ref="O305:R305" si="927">$D305&amp;"-"&amp;RANK(J305,J$151:J$475,0)</f>
        <v>RB-1</v>
      </c>
      <c r="P305" s="171" t="str">
        <f t="shared" si="927"/>
        <v>RB-1</v>
      </c>
      <c r="Q305" s="171" t="str">
        <f t="shared" si="927"/>
        <v>RB-1</v>
      </c>
      <c r="R305" s="171" t="str">
        <f t="shared" si="927"/>
        <v>RB-1</v>
      </c>
      <c r="T305" s="95" t="str">
        <f t="shared" si="906"/>
        <v>TE-6</v>
      </c>
      <c r="U305" s="3">
        <v>6.0</v>
      </c>
      <c r="V305" s="3" t="s">
        <v>61</v>
      </c>
      <c r="W305" s="95">
        <f t="shared" ref="W305:Y305" si="928">IFERROR(INDEX(E$878:E$1127,MATCH($T305,P$878:P$1127,0)),0)</f>
        <v>0</v>
      </c>
      <c r="X305" s="3">
        <f t="shared" si="928"/>
        <v>0</v>
      </c>
      <c r="Y305" s="3">
        <f t="shared" si="928"/>
        <v>0</v>
      </c>
      <c r="Z305" s="3"/>
      <c r="AA305" s="3">
        <f t="shared" si="908"/>
        <v>0</v>
      </c>
      <c r="AB305" s="88">
        <f t="shared" si="909"/>
        <v>15.33333333</v>
      </c>
      <c r="AC305" s="3"/>
      <c r="AD305" s="95">
        <f t="shared" ref="AD305:AG305" si="929">IFERROR(INDEX(J$878:J$1127,MATCH($T305,O$878:O$1127,0)),0)</f>
        <v>0</v>
      </c>
      <c r="AE305" s="3">
        <f t="shared" si="929"/>
        <v>0</v>
      </c>
      <c r="AF305" s="3">
        <f t="shared" si="929"/>
        <v>0</v>
      </c>
      <c r="AG305" s="3">
        <f t="shared" si="929"/>
        <v>0</v>
      </c>
      <c r="AH305" s="88">
        <f t="shared" si="911"/>
        <v>0.000305</v>
      </c>
      <c r="AI305" s="3"/>
      <c r="AJ305" s="95" t="str">
        <f t="shared" si="912"/>
        <v>#REF!</v>
      </c>
      <c r="AK305" s="171"/>
      <c r="AL305" s="3" t="str">
        <f t="shared" si="913"/>
        <v>#REF!</v>
      </c>
      <c r="AM305" s="88" t="str">
        <f t="shared" si="914"/>
        <v>#REF!</v>
      </c>
      <c r="AN305" s="3"/>
      <c r="AO305" s="95" t="str">
        <f t="shared" si="915"/>
        <v>#REF!</v>
      </c>
      <c r="AP305" s="171"/>
      <c r="AQ305" s="3" t="str">
        <f t="shared" si="916"/>
        <v>#REF!</v>
      </c>
      <c r="AR305" s="88" t="str">
        <f t="shared" si="917"/>
        <v>#REF!</v>
      </c>
      <c r="AS305" s="3"/>
      <c r="AT305" s="95">
        <f t="shared" si="516"/>
        <v>24.33333333</v>
      </c>
      <c r="AU305" s="171"/>
      <c r="AV305" s="3">
        <f t="shared" si="203"/>
        <v>40.33333333</v>
      </c>
      <c r="AW305" s="88">
        <f t="shared" si="39"/>
        <v>53.66666667</v>
      </c>
    </row>
    <row r="306" ht="15.75" customHeight="1">
      <c r="A306" s="24">
        <v>156.0</v>
      </c>
      <c r="B306" s="24" t="s">
        <v>2655</v>
      </c>
      <c r="C306" s="24" t="s">
        <v>2655</v>
      </c>
      <c r="D306" s="132" t="s">
        <v>17</v>
      </c>
      <c r="E306" s="132"/>
      <c r="F306" s="132">
        <v>7.0</v>
      </c>
      <c r="G306" s="132">
        <v>3.0</v>
      </c>
      <c r="H306" s="132">
        <v>2.0</v>
      </c>
      <c r="J306" s="171">
        <f t="array" ref="J306">IFERROR(INDEX(VBDhistory1!$U$8:$U$307,MATCH(VBDgames!$C306,VBDhistory1!$B$8:$B$307,0))+ROW()/10000000,0)</f>
        <v>0</v>
      </c>
      <c r="K306" s="171">
        <f t="array" ref="K306">IFERROR(INDEX(VBDhistory2!$U$8:$U$307,MATCH(VBDgames!$C306,VBDhistory2!$B$8:$B$307,0))+ROW()/10000000,0)</f>
        <v>0</v>
      </c>
      <c r="L306" s="171">
        <f t="array" ref="L306">IFERROR(INDEX(VBDhistory3!$U$8:$U$307,MATCH(VBDgames!$C306,VBDhistory3!$B$8:$B$307,0))+ROW()/10000000,0)</f>
        <v>0</v>
      </c>
      <c r="M306" s="171">
        <f t="array" ref="M306">IFERROR(INDEX(VBDhistory4!$U$8:$U$307,MATCH(VBDgames!$C306,VBDhistory4!$B$8:$B$307,0))+ROW()/10000000,0)</f>
        <v>0</v>
      </c>
      <c r="N306" s="171"/>
      <c r="O306" s="171" t="str">
        <f t="shared" ref="O306:R306" si="930">$D306&amp;"-"&amp;RANK(J306,J$151:J$475,0)</f>
        <v>RB-1</v>
      </c>
      <c r="P306" s="171" t="str">
        <f t="shared" si="930"/>
        <v>RB-1</v>
      </c>
      <c r="Q306" s="171" t="str">
        <f t="shared" si="930"/>
        <v>RB-1</v>
      </c>
      <c r="R306" s="171" t="str">
        <f t="shared" si="930"/>
        <v>RB-1</v>
      </c>
      <c r="T306" s="95" t="str">
        <f t="shared" si="906"/>
        <v>TE-7</v>
      </c>
      <c r="U306" s="3">
        <v>7.0</v>
      </c>
      <c r="V306" s="3" t="s">
        <v>61</v>
      </c>
      <c r="W306" s="95">
        <f t="shared" ref="W306:Y306" si="931">IFERROR(INDEX(E$878:E$1127,MATCH($T306,P$878:P$1127,0)),0)</f>
        <v>0</v>
      </c>
      <c r="X306" s="3">
        <f t="shared" si="931"/>
        <v>0</v>
      </c>
      <c r="Y306" s="3">
        <f t="shared" si="931"/>
        <v>0</v>
      </c>
      <c r="Z306" s="3"/>
      <c r="AA306" s="3">
        <f t="shared" si="908"/>
        <v>0</v>
      </c>
      <c r="AB306" s="88">
        <f t="shared" si="909"/>
        <v>15.33333333</v>
      </c>
      <c r="AC306" s="3"/>
      <c r="AD306" s="95">
        <f t="shared" ref="AD306:AG306" si="932">IFERROR(INDEX(J$878:J$1127,MATCH($T306,O$878:O$1127,0)),0)</f>
        <v>0</v>
      </c>
      <c r="AE306" s="3">
        <f t="shared" si="932"/>
        <v>0</v>
      </c>
      <c r="AF306" s="3">
        <f t="shared" si="932"/>
        <v>0</v>
      </c>
      <c r="AG306" s="3">
        <f t="shared" si="932"/>
        <v>0</v>
      </c>
      <c r="AH306" s="88">
        <f t="shared" si="911"/>
        <v>0.000306</v>
      </c>
      <c r="AI306" s="3"/>
      <c r="AJ306" s="95" t="str">
        <f t="shared" si="912"/>
        <v>#REF!</v>
      </c>
      <c r="AK306" s="171"/>
      <c r="AL306" s="3" t="str">
        <f t="shared" si="913"/>
        <v>#REF!</v>
      </c>
      <c r="AM306" s="88" t="str">
        <f t="shared" si="914"/>
        <v>#REF!</v>
      </c>
      <c r="AN306" s="3"/>
      <c r="AO306" s="95" t="str">
        <f t="shared" si="915"/>
        <v>#REF!</v>
      </c>
      <c r="AP306" s="171"/>
      <c r="AQ306" s="3" t="str">
        <f t="shared" si="916"/>
        <v>#REF!</v>
      </c>
      <c r="AR306" s="88" t="str">
        <f t="shared" si="917"/>
        <v>#REF!</v>
      </c>
      <c r="AS306" s="3"/>
      <c r="AT306" s="95">
        <f t="shared" si="516"/>
        <v>24.33333333</v>
      </c>
      <c r="AU306" s="171"/>
      <c r="AV306" s="3">
        <f t="shared" si="203"/>
        <v>40.33333333</v>
      </c>
      <c r="AW306" s="88">
        <f t="shared" si="39"/>
        <v>53.66666667</v>
      </c>
    </row>
    <row r="307" ht="15.75" customHeight="1">
      <c r="A307" s="24">
        <v>157.0</v>
      </c>
      <c r="B307" s="24" t="s">
        <v>2183</v>
      </c>
      <c r="C307" s="24" t="s">
        <v>2183</v>
      </c>
      <c r="D307" s="132" t="s">
        <v>17</v>
      </c>
      <c r="E307" s="132"/>
      <c r="F307" s="132">
        <v>6.0</v>
      </c>
      <c r="G307" s="132"/>
      <c r="H307" s="132">
        <v>9.0</v>
      </c>
      <c r="J307" s="171">
        <f t="array" ref="J307">IFERROR(INDEX(VBDhistory1!$U$8:$U$307,MATCH(VBDgames!$C307,VBDhistory1!$B$8:$B$307,0))+ROW()/10000000,0)</f>
        <v>0</v>
      </c>
      <c r="K307" s="171">
        <f t="array" ref="K307">IFERROR(INDEX(VBDhistory2!$U$8:$U$307,MATCH(VBDgames!$C307,VBDhistory2!$B$8:$B$307,0))+ROW()/10000000,0)</f>
        <v>0</v>
      </c>
      <c r="L307" s="171">
        <f t="array" ref="L307">IFERROR(INDEX(VBDhistory3!$U$8:$U$307,MATCH(VBDgames!$C307,VBDhistory3!$B$8:$B$307,0))+ROW()/10000000,0)</f>
        <v>0</v>
      </c>
      <c r="M307" s="171">
        <f t="array" ref="M307">IFERROR(INDEX(VBDhistory4!$U$8:$U$307,MATCH(VBDgames!$C307,VBDhistory4!$B$8:$B$307,0))+ROW()/10000000,0)</f>
        <v>0</v>
      </c>
      <c r="N307" s="171"/>
      <c r="O307" s="171" t="str">
        <f t="shared" ref="O307:R307" si="933">$D307&amp;"-"&amp;RANK(J307,J$151:J$475,0)</f>
        <v>RB-1</v>
      </c>
      <c r="P307" s="171" t="str">
        <f t="shared" si="933"/>
        <v>RB-1</v>
      </c>
      <c r="Q307" s="171" t="str">
        <f t="shared" si="933"/>
        <v>RB-1</v>
      </c>
      <c r="R307" s="171" t="str">
        <f t="shared" si="933"/>
        <v>RB-1</v>
      </c>
      <c r="T307" s="95" t="str">
        <f t="shared" si="906"/>
        <v>TE-8</v>
      </c>
      <c r="U307" s="3">
        <v>8.0</v>
      </c>
      <c r="V307" s="3" t="s">
        <v>61</v>
      </c>
      <c r="W307" s="95">
        <f t="shared" ref="W307:Y307" si="934">IFERROR(INDEX(E$878:E$1127,MATCH($T307,P$878:P$1127,0)),0)</f>
        <v>0</v>
      </c>
      <c r="X307" s="3">
        <f t="shared" si="934"/>
        <v>0</v>
      </c>
      <c r="Y307" s="3">
        <f t="shared" si="934"/>
        <v>0</v>
      </c>
      <c r="Z307" s="3"/>
      <c r="AA307" s="3">
        <f t="shared" si="908"/>
        <v>0</v>
      </c>
      <c r="AB307" s="88">
        <f t="shared" si="909"/>
        <v>15.33333333</v>
      </c>
      <c r="AC307" s="3"/>
      <c r="AD307" s="95">
        <f t="shared" ref="AD307:AG307" si="935">IFERROR(INDEX(J$878:J$1127,MATCH($T307,O$878:O$1127,0)),0)</f>
        <v>0</v>
      </c>
      <c r="AE307" s="3">
        <f t="shared" si="935"/>
        <v>0</v>
      </c>
      <c r="AF307" s="3">
        <f t="shared" si="935"/>
        <v>0</v>
      </c>
      <c r="AG307" s="3">
        <f t="shared" si="935"/>
        <v>0</v>
      </c>
      <c r="AH307" s="88">
        <f t="shared" si="911"/>
        <v>0.000307</v>
      </c>
      <c r="AI307" s="3"/>
      <c r="AJ307" s="95" t="str">
        <f t="shared" si="912"/>
        <v>#REF!</v>
      </c>
      <c r="AK307" s="171"/>
      <c r="AL307" s="3" t="str">
        <f t="shared" si="913"/>
        <v>#REF!</v>
      </c>
      <c r="AM307" s="88" t="str">
        <f t="shared" si="914"/>
        <v>#REF!</v>
      </c>
      <c r="AN307" s="3"/>
      <c r="AO307" s="95" t="str">
        <f t="shared" si="915"/>
        <v>#REF!</v>
      </c>
      <c r="AP307" s="171"/>
      <c r="AQ307" s="3" t="str">
        <f t="shared" si="916"/>
        <v>#REF!</v>
      </c>
      <c r="AR307" s="88" t="str">
        <f t="shared" si="917"/>
        <v>#REF!</v>
      </c>
      <c r="AS307" s="3"/>
      <c r="AT307" s="95">
        <f t="shared" si="516"/>
        <v>24.33333333</v>
      </c>
      <c r="AU307" s="171"/>
      <c r="AV307" s="3">
        <f t="shared" si="203"/>
        <v>40.33333333</v>
      </c>
      <c r="AW307" s="88">
        <f t="shared" si="39"/>
        <v>53.66666667</v>
      </c>
    </row>
    <row r="308" ht="15.75" customHeight="1">
      <c r="A308" s="24">
        <v>158.0</v>
      </c>
      <c r="B308" s="24" t="s">
        <v>4726</v>
      </c>
      <c r="C308" s="24" t="s">
        <v>4726</v>
      </c>
      <c r="D308" s="132" t="s">
        <v>17</v>
      </c>
      <c r="E308" s="132"/>
      <c r="F308" s="132">
        <v>1.0</v>
      </c>
      <c r="G308" s="132">
        <v>2.0</v>
      </c>
      <c r="H308" s="132"/>
      <c r="J308" s="171">
        <f t="array" ref="J308">IFERROR(INDEX(VBDhistory1!$U$8:$U$307,MATCH(VBDgames!$C308,VBDhistory1!$B$8:$B$307,0))+ROW()/10000000,0)</f>
        <v>0</v>
      </c>
      <c r="K308" s="171">
        <f t="array" ref="K308">IFERROR(INDEX(VBDhistory2!$U$8:$U$307,MATCH(VBDgames!$C308,VBDhistory2!$B$8:$B$307,0))+ROW()/10000000,0)</f>
        <v>0</v>
      </c>
      <c r="L308" s="171">
        <f t="array" ref="L308">IFERROR(INDEX(VBDhistory3!$U$8:$U$307,MATCH(VBDgames!$C308,VBDhistory3!$B$8:$B$307,0))+ROW()/10000000,0)</f>
        <v>0</v>
      </c>
      <c r="M308" s="171">
        <f t="array" ref="M308">IFERROR(INDEX(VBDhistory4!$U$8:$U$307,MATCH(VBDgames!$C308,VBDhistory4!$B$8:$B$307,0))+ROW()/10000000,0)</f>
        <v>0</v>
      </c>
      <c r="N308" s="171"/>
      <c r="O308" s="171" t="str">
        <f t="shared" ref="O308:R308" si="936">$D308&amp;"-"&amp;RANK(J308,J$151:J$475,0)</f>
        <v>RB-1</v>
      </c>
      <c r="P308" s="171" t="str">
        <f t="shared" si="936"/>
        <v>RB-1</v>
      </c>
      <c r="Q308" s="171" t="str">
        <f t="shared" si="936"/>
        <v>RB-1</v>
      </c>
      <c r="R308" s="171" t="str">
        <f t="shared" si="936"/>
        <v>RB-1</v>
      </c>
      <c r="T308" s="95" t="str">
        <f t="shared" si="906"/>
        <v>TE-9</v>
      </c>
      <c r="U308" s="3">
        <v>9.0</v>
      </c>
      <c r="V308" s="3" t="s">
        <v>61</v>
      </c>
      <c r="W308" s="95">
        <f t="shared" ref="W308:Y308" si="937">IFERROR(INDEX(E$878:E$1127,MATCH($T308,P$878:P$1127,0)),0)</f>
        <v>0</v>
      </c>
      <c r="X308" s="3">
        <f t="shared" si="937"/>
        <v>0</v>
      </c>
      <c r="Y308" s="3">
        <f t="shared" si="937"/>
        <v>0</v>
      </c>
      <c r="Z308" s="3"/>
      <c r="AA308" s="3">
        <f t="shared" si="908"/>
        <v>0</v>
      </c>
      <c r="AB308" s="88">
        <f t="shared" si="909"/>
        <v>15.33333333</v>
      </c>
      <c r="AC308" s="3"/>
      <c r="AD308" s="95">
        <f t="shared" ref="AD308:AG308" si="938">IFERROR(INDEX(J$878:J$1127,MATCH($T308,O$878:O$1127,0)),0)</f>
        <v>0</v>
      </c>
      <c r="AE308" s="3">
        <f t="shared" si="938"/>
        <v>0</v>
      </c>
      <c r="AF308" s="3">
        <f t="shared" si="938"/>
        <v>0</v>
      </c>
      <c r="AG308" s="3">
        <f t="shared" si="938"/>
        <v>0</v>
      </c>
      <c r="AH308" s="88">
        <f t="shared" si="911"/>
        <v>0.000308</v>
      </c>
      <c r="AI308" s="3"/>
      <c r="AJ308" s="95" t="str">
        <f t="shared" si="912"/>
        <v>#REF!</v>
      </c>
      <c r="AK308" s="171"/>
      <c r="AL308" s="3" t="str">
        <f t="shared" si="913"/>
        <v>#REF!</v>
      </c>
      <c r="AM308" s="88" t="str">
        <f t="shared" si="914"/>
        <v>#REF!</v>
      </c>
      <c r="AN308" s="3"/>
      <c r="AO308" s="95" t="str">
        <f t="shared" si="915"/>
        <v>#REF!</v>
      </c>
      <c r="AP308" s="171"/>
      <c r="AQ308" s="3" t="str">
        <f t="shared" si="916"/>
        <v>#REF!</v>
      </c>
      <c r="AR308" s="88" t="str">
        <f t="shared" si="917"/>
        <v>#REF!</v>
      </c>
      <c r="AS308" s="3"/>
      <c r="AT308" s="95">
        <f t="shared" si="516"/>
        <v>24.33333333</v>
      </c>
      <c r="AU308" s="171"/>
      <c r="AV308" s="3">
        <f t="shared" si="203"/>
        <v>40.33333333</v>
      </c>
      <c r="AW308" s="88">
        <f t="shared" si="39"/>
        <v>53.66666667</v>
      </c>
    </row>
    <row r="309" ht="15.75" customHeight="1">
      <c r="A309" s="24">
        <v>159.0</v>
      </c>
      <c r="B309" s="24" t="s">
        <v>4727</v>
      </c>
      <c r="C309" s="24" t="s">
        <v>4727</v>
      </c>
      <c r="D309" s="132" t="s">
        <v>17</v>
      </c>
      <c r="E309" s="132"/>
      <c r="F309" s="132">
        <v>2.0</v>
      </c>
      <c r="G309" s="132"/>
      <c r="H309" s="132"/>
      <c r="J309" s="171">
        <f t="array" ref="J309">IFERROR(INDEX(VBDhistory1!$U$8:$U$307,MATCH(VBDgames!$C309,VBDhistory1!$B$8:$B$307,0))+ROW()/10000000,0)</f>
        <v>0</v>
      </c>
      <c r="K309" s="171">
        <f t="array" ref="K309">IFERROR(INDEX(VBDhistory2!$U$8:$U$307,MATCH(VBDgames!$C309,VBDhistory2!$B$8:$B$307,0))+ROW()/10000000,0)</f>
        <v>0</v>
      </c>
      <c r="L309" s="171">
        <f t="array" ref="L309">IFERROR(INDEX(VBDhistory3!$U$8:$U$307,MATCH(VBDgames!$C309,VBDhistory3!$B$8:$B$307,0))+ROW()/10000000,0)</f>
        <v>0</v>
      </c>
      <c r="M309" s="171">
        <f t="array" ref="M309">IFERROR(INDEX(VBDhistory4!$U$8:$U$307,MATCH(VBDgames!$C309,VBDhistory4!$B$8:$B$307,0))+ROW()/10000000,0)</f>
        <v>0</v>
      </c>
      <c r="N309" s="171"/>
      <c r="O309" s="171" t="str">
        <f t="shared" ref="O309:R309" si="939">$D309&amp;"-"&amp;RANK(J309,J$151:J$475,0)</f>
        <v>RB-1</v>
      </c>
      <c r="P309" s="171" t="str">
        <f t="shared" si="939"/>
        <v>RB-1</v>
      </c>
      <c r="Q309" s="171" t="str">
        <f t="shared" si="939"/>
        <v>RB-1</v>
      </c>
      <c r="R309" s="171" t="str">
        <f t="shared" si="939"/>
        <v>RB-1</v>
      </c>
      <c r="T309" s="95" t="str">
        <f t="shared" si="906"/>
        <v>TE-10</v>
      </c>
      <c r="U309" s="3">
        <v>10.0</v>
      </c>
      <c r="V309" s="3" t="s">
        <v>61</v>
      </c>
      <c r="W309" s="95">
        <f t="shared" ref="W309:Y309" si="940">IFERROR(INDEX(E$878:E$1127,MATCH($T309,P$878:P$1127,0)),0)</f>
        <v>0</v>
      </c>
      <c r="X309" s="3">
        <f t="shared" si="940"/>
        <v>0</v>
      </c>
      <c r="Y309" s="3">
        <f t="shared" si="940"/>
        <v>0</v>
      </c>
      <c r="Z309" s="3"/>
      <c r="AA309" s="3">
        <f t="shared" si="908"/>
        <v>0</v>
      </c>
      <c r="AB309" s="88">
        <f t="shared" si="909"/>
        <v>15.33333333</v>
      </c>
      <c r="AC309" s="3"/>
      <c r="AD309" s="95">
        <f t="shared" ref="AD309:AG309" si="941">IFERROR(INDEX(J$878:J$1127,MATCH($T309,O$878:O$1127,0)),0)</f>
        <v>0</v>
      </c>
      <c r="AE309" s="3">
        <f t="shared" si="941"/>
        <v>0</v>
      </c>
      <c r="AF309" s="3">
        <f t="shared" si="941"/>
        <v>0</v>
      </c>
      <c r="AG309" s="3">
        <f t="shared" si="941"/>
        <v>0</v>
      </c>
      <c r="AH309" s="88">
        <f t="shared" si="911"/>
        <v>0.000309</v>
      </c>
      <c r="AI309" s="3"/>
      <c r="AJ309" s="95" t="str">
        <f t="shared" si="912"/>
        <v>#REF!</v>
      </c>
      <c r="AK309" s="171"/>
      <c r="AL309" s="3" t="str">
        <f t="shared" si="913"/>
        <v>#REF!</v>
      </c>
      <c r="AM309" s="88" t="str">
        <f t="shared" si="914"/>
        <v>#REF!</v>
      </c>
      <c r="AN309" s="3"/>
      <c r="AO309" s="95" t="str">
        <f t="shared" si="915"/>
        <v>#REF!</v>
      </c>
      <c r="AP309" s="171"/>
      <c r="AQ309" s="3" t="str">
        <f t="shared" si="916"/>
        <v>#REF!</v>
      </c>
      <c r="AR309" s="88" t="str">
        <f t="shared" si="917"/>
        <v>#REF!</v>
      </c>
      <c r="AS309" s="3"/>
      <c r="AT309" s="95">
        <f t="shared" si="516"/>
        <v>24.33333333</v>
      </c>
      <c r="AU309" s="171"/>
      <c r="AV309" s="3">
        <f t="shared" si="203"/>
        <v>40.33333333</v>
      </c>
      <c r="AW309" s="88">
        <f t="shared" si="39"/>
        <v>53.66666667</v>
      </c>
    </row>
    <row r="310" ht="15.75" customHeight="1">
      <c r="A310" s="24">
        <v>160.0</v>
      </c>
      <c r="B310" s="24" t="s">
        <v>2894</v>
      </c>
      <c r="C310" s="24" t="s">
        <v>2894</v>
      </c>
      <c r="D310" s="132" t="s">
        <v>17</v>
      </c>
      <c r="E310" s="132"/>
      <c r="F310" s="132">
        <v>2.0</v>
      </c>
      <c r="G310" s="132">
        <v>0.0</v>
      </c>
      <c r="H310" s="132"/>
      <c r="J310" s="171">
        <f t="array" ref="J310">IFERROR(INDEX(VBDhistory1!$U$8:$U$307,MATCH(VBDgames!$C310,VBDhistory1!$B$8:$B$307,0))+ROW()/10000000,0)</f>
        <v>0</v>
      </c>
      <c r="K310" s="171">
        <f t="array" ref="K310">IFERROR(INDEX(VBDhistory2!$U$8:$U$307,MATCH(VBDgames!$C310,VBDhistory2!$B$8:$B$307,0))+ROW()/10000000,0)</f>
        <v>0</v>
      </c>
      <c r="L310" s="171">
        <f t="array" ref="L310">IFERROR(INDEX(VBDhistory3!$U$8:$U$307,MATCH(VBDgames!$C310,VBDhistory3!$B$8:$B$307,0))+ROW()/10000000,0)</f>
        <v>0</v>
      </c>
      <c r="M310" s="171">
        <f t="array" ref="M310">IFERROR(INDEX(VBDhistory4!$U$8:$U$307,MATCH(VBDgames!$C310,VBDhistory4!$B$8:$B$307,0))+ROW()/10000000,0)</f>
        <v>0</v>
      </c>
      <c r="N310" s="171"/>
      <c r="O310" s="171" t="str">
        <f t="shared" ref="O310:R310" si="942">$D310&amp;"-"&amp;RANK(J310,J$151:J$475,0)</f>
        <v>RB-1</v>
      </c>
      <c r="P310" s="171" t="str">
        <f t="shared" si="942"/>
        <v>RB-1</v>
      </c>
      <c r="Q310" s="171" t="str">
        <f t="shared" si="942"/>
        <v>RB-1</v>
      </c>
      <c r="R310" s="171" t="str">
        <f t="shared" si="942"/>
        <v>RB-1</v>
      </c>
      <c r="T310" s="95" t="str">
        <f t="shared" si="906"/>
        <v>TE-11</v>
      </c>
      <c r="U310" s="3">
        <v>11.0</v>
      </c>
      <c r="V310" s="3" t="s">
        <v>61</v>
      </c>
      <c r="W310" s="95">
        <f t="shared" ref="W310:Y310" si="943">IFERROR(INDEX(E$878:E$1127,MATCH($T310,P$878:P$1127,0)),0)</f>
        <v>0</v>
      </c>
      <c r="X310" s="3">
        <f t="shared" si="943"/>
        <v>0</v>
      </c>
      <c r="Y310" s="3">
        <f t="shared" si="943"/>
        <v>0</v>
      </c>
      <c r="Z310" s="3"/>
      <c r="AA310" s="3">
        <f t="shared" si="908"/>
        <v>0</v>
      </c>
      <c r="AB310" s="88">
        <f t="shared" si="909"/>
        <v>15.33333333</v>
      </c>
      <c r="AC310" s="3"/>
      <c r="AD310" s="95">
        <f t="shared" ref="AD310:AG310" si="944">IFERROR(INDEX(J$878:J$1127,MATCH($T310,O$878:O$1127,0)),0)</f>
        <v>0</v>
      </c>
      <c r="AE310" s="3">
        <f t="shared" si="944"/>
        <v>0</v>
      </c>
      <c r="AF310" s="3">
        <f t="shared" si="944"/>
        <v>0</v>
      </c>
      <c r="AG310" s="3">
        <f t="shared" si="944"/>
        <v>0</v>
      </c>
      <c r="AH310" s="88">
        <f t="shared" si="911"/>
        <v>0.00031</v>
      </c>
      <c r="AI310" s="3"/>
      <c r="AJ310" s="95" t="str">
        <f t="shared" si="912"/>
        <v>#REF!</v>
      </c>
      <c r="AK310" s="171"/>
      <c r="AL310" s="3" t="str">
        <f t="shared" si="913"/>
        <v>#REF!</v>
      </c>
      <c r="AM310" s="88" t="str">
        <f t="shared" si="914"/>
        <v>#REF!</v>
      </c>
      <c r="AN310" s="3"/>
      <c r="AO310" s="95" t="str">
        <f t="shared" si="915"/>
        <v>#REF!</v>
      </c>
      <c r="AP310" s="171"/>
      <c r="AQ310" s="3" t="str">
        <f t="shared" si="916"/>
        <v>#REF!</v>
      </c>
      <c r="AR310" s="88" t="str">
        <f t="shared" si="917"/>
        <v>#REF!</v>
      </c>
      <c r="AS310" s="3"/>
      <c r="AT310" s="95">
        <f t="shared" si="516"/>
        <v>24.33333333</v>
      </c>
      <c r="AU310" s="171"/>
      <c r="AV310" s="3">
        <f t="shared" si="203"/>
        <v>40.33333333</v>
      </c>
      <c r="AW310" s="88">
        <f t="shared" si="39"/>
        <v>53.66666667</v>
      </c>
    </row>
    <row r="311" ht="15.75" customHeight="1">
      <c r="A311" s="24">
        <v>161.0</v>
      </c>
      <c r="B311" s="24" t="s">
        <v>2281</v>
      </c>
      <c r="C311" s="24" t="s">
        <v>2281</v>
      </c>
      <c r="D311" s="132" t="s">
        <v>17</v>
      </c>
      <c r="E311" s="132"/>
      <c r="F311" s="132">
        <v>2.0</v>
      </c>
      <c r="G311" s="132">
        <v>2.0</v>
      </c>
      <c r="H311" s="132">
        <v>2.0</v>
      </c>
      <c r="J311" s="171">
        <f t="array" ref="J311">IFERROR(INDEX(VBDhistory1!$U$8:$U$307,MATCH(VBDgames!$C311,VBDhistory1!$B$8:$B$307,0))+ROW()/10000000,0)</f>
        <v>0</v>
      </c>
      <c r="K311" s="171">
        <f t="array" ref="K311">IFERROR(INDEX(VBDhistory2!$U$8:$U$307,MATCH(VBDgames!$C311,VBDhistory2!$B$8:$B$307,0))+ROW()/10000000,0)</f>
        <v>0</v>
      </c>
      <c r="L311" s="171">
        <f t="array" ref="L311">IFERROR(INDEX(VBDhistory3!$U$8:$U$307,MATCH(VBDgames!$C311,VBDhistory3!$B$8:$B$307,0))+ROW()/10000000,0)</f>
        <v>0</v>
      </c>
      <c r="M311" s="171">
        <f t="array" ref="M311">IFERROR(INDEX(VBDhistory4!$U$8:$U$307,MATCH(VBDgames!$C311,VBDhistory4!$B$8:$B$307,0))+ROW()/10000000,0)</f>
        <v>0</v>
      </c>
      <c r="N311" s="171"/>
      <c r="O311" s="171" t="str">
        <f t="shared" ref="O311:R311" si="945">$D311&amp;"-"&amp;RANK(J311,J$151:J$475,0)</f>
        <v>RB-1</v>
      </c>
      <c r="P311" s="171" t="str">
        <f t="shared" si="945"/>
        <v>RB-1</v>
      </c>
      <c r="Q311" s="171" t="str">
        <f t="shared" si="945"/>
        <v>RB-1</v>
      </c>
      <c r="R311" s="171" t="str">
        <f t="shared" si="945"/>
        <v>RB-1</v>
      </c>
      <c r="T311" s="95" t="str">
        <f t="shared" si="906"/>
        <v>TE-12</v>
      </c>
      <c r="U311" s="3">
        <v>12.0</v>
      </c>
      <c r="V311" s="3" t="s">
        <v>61</v>
      </c>
      <c r="W311" s="95">
        <f t="shared" ref="W311:Y311" si="946">IFERROR(INDEX(E$878:E$1127,MATCH($T311,P$878:P$1127,0)),0)</f>
        <v>0</v>
      </c>
      <c r="X311" s="3">
        <f t="shared" si="946"/>
        <v>0</v>
      </c>
      <c r="Y311" s="3">
        <f t="shared" si="946"/>
        <v>0</v>
      </c>
      <c r="Z311" s="3"/>
      <c r="AA311" s="3">
        <f t="shared" si="908"/>
        <v>0</v>
      </c>
      <c r="AB311" s="88">
        <f t="shared" si="909"/>
        <v>15.33333333</v>
      </c>
      <c r="AC311" s="3"/>
      <c r="AD311" s="95">
        <f t="shared" ref="AD311:AG311" si="947">IFERROR(INDEX(J$878:J$1127,MATCH($T311,O$878:O$1127,0)),0)</f>
        <v>0</v>
      </c>
      <c r="AE311" s="3">
        <f t="shared" si="947"/>
        <v>0</v>
      </c>
      <c r="AF311" s="3">
        <f t="shared" si="947"/>
        <v>0</v>
      </c>
      <c r="AG311" s="3">
        <f t="shared" si="947"/>
        <v>0</v>
      </c>
      <c r="AH311" s="88">
        <f t="shared" si="911"/>
        <v>0.000311</v>
      </c>
      <c r="AI311" s="3"/>
      <c r="AJ311" s="95" t="str">
        <f t="shared" si="912"/>
        <v>#REF!</v>
      </c>
      <c r="AK311" s="171"/>
      <c r="AL311" s="3" t="str">
        <f t="shared" si="913"/>
        <v>#REF!</v>
      </c>
      <c r="AM311" s="88" t="str">
        <f t="shared" si="914"/>
        <v>#REF!</v>
      </c>
      <c r="AN311" s="3"/>
      <c r="AO311" s="95" t="str">
        <f t="shared" si="915"/>
        <v>#REF!</v>
      </c>
      <c r="AP311" s="171"/>
      <c r="AQ311" s="3" t="str">
        <f t="shared" si="916"/>
        <v>#REF!</v>
      </c>
      <c r="AR311" s="88" t="str">
        <f t="shared" si="917"/>
        <v>#REF!</v>
      </c>
      <c r="AS311" s="3"/>
      <c r="AT311" s="95">
        <f t="shared" si="516"/>
        <v>24.33333333</v>
      </c>
      <c r="AU311" s="171"/>
      <c r="AV311" s="3">
        <f t="shared" si="203"/>
        <v>40.33333333</v>
      </c>
      <c r="AW311" s="88">
        <f t="shared" si="39"/>
        <v>53.66666667</v>
      </c>
    </row>
    <row r="312" ht="15.75" customHeight="1">
      <c r="A312" s="24">
        <v>162.0</v>
      </c>
      <c r="B312" s="24" t="s">
        <v>2888</v>
      </c>
      <c r="C312" s="24" t="s">
        <v>2888</v>
      </c>
      <c r="D312" s="132" t="s">
        <v>17</v>
      </c>
      <c r="E312" s="132"/>
      <c r="F312" s="132">
        <v>2.0</v>
      </c>
      <c r="G312" s="132">
        <v>2.0</v>
      </c>
      <c r="H312" s="132">
        <v>0.0</v>
      </c>
      <c r="J312" s="171">
        <f t="array" ref="J312">IFERROR(INDEX(VBDhistory1!$U$8:$U$307,MATCH(VBDgames!$C312,VBDhistory1!$B$8:$B$307,0))+ROW()/10000000,0)</f>
        <v>0</v>
      </c>
      <c r="K312" s="171">
        <f t="array" ref="K312">IFERROR(INDEX(VBDhistory2!$U$8:$U$307,MATCH(VBDgames!$C312,VBDhistory2!$B$8:$B$307,0))+ROW()/10000000,0)</f>
        <v>0</v>
      </c>
      <c r="L312" s="171">
        <f t="array" ref="L312">IFERROR(INDEX(VBDhistory3!$U$8:$U$307,MATCH(VBDgames!$C312,VBDhistory3!$B$8:$B$307,0))+ROW()/10000000,0)</f>
        <v>0</v>
      </c>
      <c r="M312" s="171">
        <f t="array" ref="M312">IFERROR(INDEX(VBDhistory4!$U$8:$U$307,MATCH(VBDgames!$C312,VBDhistory4!$B$8:$B$307,0))+ROW()/10000000,0)</f>
        <v>0</v>
      </c>
      <c r="N312" s="171"/>
      <c r="O312" s="171" t="str">
        <f t="shared" ref="O312:R312" si="948">$D312&amp;"-"&amp;RANK(J312,J$151:J$475,0)</f>
        <v>RB-1</v>
      </c>
      <c r="P312" s="171" t="str">
        <f t="shared" si="948"/>
        <v>RB-1</v>
      </c>
      <c r="Q312" s="171" t="str">
        <f t="shared" si="948"/>
        <v>RB-1</v>
      </c>
      <c r="R312" s="171" t="str">
        <f t="shared" si="948"/>
        <v>RB-1</v>
      </c>
      <c r="T312" s="95" t="str">
        <f t="shared" si="906"/>
        <v>TE-13</v>
      </c>
      <c r="U312" s="3">
        <v>13.0</v>
      </c>
      <c r="V312" s="3" t="s">
        <v>61</v>
      </c>
      <c r="W312" s="95">
        <f t="shared" ref="W312:Y312" si="949">IFERROR(INDEX(E$878:E$1127,MATCH($T312,P$878:P$1127,0)),0)</f>
        <v>0</v>
      </c>
      <c r="X312" s="3">
        <f t="shared" si="949"/>
        <v>0</v>
      </c>
      <c r="Y312" s="3">
        <f t="shared" si="949"/>
        <v>0</v>
      </c>
      <c r="Z312" s="3"/>
      <c r="AA312" s="3">
        <f t="shared" si="908"/>
        <v>0</v>
      </c>
      <c r="AB312" s="88">
        <f t="shared" si="909"/>
        <v>15.33333333</v>
      </c>
      <c r="AC312" s="3"/>
      <c r="AD312" s="95">
        <f t="shared" ref="AD312:AG312" si="950">IFERROR(INDEX(J$878:J$1127,MATCH($T312,O$878:O$1127,0)),0)</f>
        <v>0</v>
      </c>
      <c r="AE312" s="3">
        <f t="shared" si="950"/>
        <v>0</v>
      </c>
      <c r="AF312" s="3">
        <f t="shared" si="950"/>
        <v>0</v>
      </c>
      <c r="AG312" s="3">
        <f t="shared" si="950"/>
        <v>0</v>
      </c>
      <c r="AH312" s="88">
        <f t="shared" si="911"/>
        <v>0.000312</v>
      </c>
      <c r="AI312" s="3"/>
      <c r="AJ312" s="95" t="str">
        <f t="shared" si="912"/>
        <v>#REF!</v>
      </c>
      <c r="AK312" s="171"/>
      <c r="AL312" s="3" t="str">
        <f t="shared" si="913"/>
        <v>#REF!</v>
      </c>
      <c r="AM312" s="88" t="str">
        <f t="shared" si="914"/>
        <v>#REF!</v>
      </c>
      <c r="AN312" s="3"/>
      <c r="AO312" s="95" t="str">
        <f t="shared" si="915"/>
        <v>#REF!</v>
      </c>
      <c r="AP312" s="171"/>
      <c r="AQ312" s="3" t="str">
        <f t="shared" si="916"/>
        <v>#REF!</v>
      </c>
      <c r="AR312" s="88" t="str">
        <f t="shared" si="917"/>
        <v>#REF!</v>
      </c>
      <c r="AS312" s="3"/>
      <c r="AT312" s="95">
        <f t="shared" si="516"/>
        <v>24.33333333</v>
      </c>
      <c r="AU312" s="171"/>
      <c r="AV312" s="3">
        <f t="shared" si="203"/>
        <v>40.33333333</v>
      </c>
      <c r="AW312" s="88">
        <f t="shared" si="39"/>
        <v>53.66666667</v>
      </c>
    </row>
    <row r="313" ht="15.75" customHeight="1">
      <c r="A313" s="24">
        <v>163.0</v>
      </c>
      <c r="B313" s="24" t="s">
        <v>2737</v>
      </c>
      <c r="C313" s="24" t="s">
        <v>2737</v>
      </c>
      <c r="D313" s="132" t="s">
        <v>17</v>
      </c>
      <c r="E313" s="132"/>
      <c r="F313" s="132">
        <v>1.0</v>
      </c>
      <c r="G313" s="132">
        <v>3.0</v>
      </c>
      <c r="H313" s="132">
        <v>3.0</v>
      </c>
      <c r="J313" s="171">
        <f t="array" ref="J313">IFERROR(INDEX(VBDhistory1!$U$8:$U$307,MATCH(VBDgames!$C313,VBDhistory1!$B$8:$B$307,0))+ROW()/10000000,0)</f>
        <v>0</v>
      </c>
      <c r="K313" s="171">
        <f t="array" ref="K313">IFERROR(INDEX(VBDhistory2!$U$8:$U$307,MATCH(VBDgames!$C313,VBDhistory2!$B$8:$B$307,0))+ROW()/10000000,0)</f>
        <v>0</v>
      </c>
      <c r="L313" s="171">
        <f t="array" ref="L313">IFERROR(INDEX(VBDhistory3!$U$8:$U$307,MATCH(VBDgames!$C313,VBDhistory3!$B$8:$B$307,0))+ROW()/10000000,0)</f>
        <v>0</v>
      </c>
      <c r="M313" s="171">
        <f t="array" ref="M313">IFERROR(INDEX(VBDhistory4!$U$8:$U$307,MATCH(VBDgames!$C313,VBDhistory4!$B$8:$B$307,0))+ROW()/10000000,0)</f>
        <v>0</v>
      </c>
      <c r="N313" s="171"/>
      <c r="O313" s="171" t="str">
        <f t="shared" ref="O313:R313" si="951">$D313&amp;"-"&amp;RANK(J313,J$151:J$475,0)</f>
        <v>RB-1</v>
      </c>
      <c r="P313" s="171" t="str">
        <f t="shared" si="951"/>
        <v>RB-1</v>
      </c>
      <c r="Q313" s="171" t="str">
        <f t="shared" si="951"/>
        <v>RB-1</v>
      </c>
      <c r="R313" s="171" t="str">
        <f t="shared" si="951"/>
        <v>RB-1</v>
      </c>
      <c r="T313" s="95" t="str">
        <f t="shared" si="906"/>
        <v>TE-14</v>
      </c>
      <c r="U313" s="3">
        <v>14.0</v>
      </c>
      <c r="V313" s="3" t="s">
        <v>61</v>
      </c>
      <c r="W313" s="95">
        <f t="shared" ref="W313:Y313" si="952">IFERROR(INDEX(E$878:E$1127,MATCH($T313,P$878:P$1127,0)),0)</f>
        <v>0</v>
      </c>
      <c r="X313" s="3">
        <f t="shared" si="952"/>
        <v>0</v>
      </c>
      <c r="Y313" s="3">
        <f t="shared" si="952"/>
        <v>0</v>
      </c>
      <c r="Z313" s="3"/>
      <c r="AA313" s="3">
        <f t="shared" si="908"/>
        <v>0</v>
      </c>
      <c r="AB313" s="88">
        <f t="shared" si="909"/>
        <v>15.33333333</v>
      </c>
      <c r="AC313" s="3"/>
      <c r="AD313" s="95">
        <f t="shared" ref="AD313:AG313" si="953">IFERROR(INDEX(J$878:J$1127,MATCH($T313,O$878:O$1127,0)),0)</f>
        <v>0</v>
      </c>
      <c r="AE313" s="3">
        <f t="shared" si="953"/>
        <v>0</v>
      </c>
      <c r="AF313" s="3">
        <f t="shared" si="953"/>
        <v>0</v>
      </c>
      <c r="AG313" s="3">
        <f t="shared" si="953"/>
        <v>0</v>
      </c>
      <c r="AH313" s="88">
        <f t="shared" si="911"/>
        <v>0.000313</v>
      </c>
      <c r="AI313" s="3"/>
      <c r="AJ313" s="95" t="str">
        <f t="shared" si="912"/>
        <v>#REF!</v>
      </c>
      <c r="AK313" s="171"/>
      <c r="AL313" s="3" t="str">
        <f t="shared" si="913"/>
        <v>#REF!</v>
      </c>
      <c r="AM313" s="88" t="str">
        <f t="shared" si="914"/>
        <v>#REF!</v>
      </c>
      <c r="AN313" s="3"/>
      <c r="AO313" s="95" t="str">
        <f t="shared" si="915"/>
        <v>#REF!</v>
      </c>
      <c r="AP313" s="171"/>
      <c r="AQ313" s="3" t="str">
        <f t="shared" si="916"/>
        <v>#REF!</v>
      </c>
      <c r="AR313" s="88" t="str">
        <f t="shared" si="917"/>
        <v>#REF!</v>
      </c>
      <c r="AS313" s="3"/>
      <c r="AT313" s="95">
        <f t="shared" si="516"/>
        <v>24.33333333</v>
      </c>
      <c r="AU313" s="171"/>
      <c r="AV313" s="3">
        <f t="shared" si="203"/>
        <v>40.33333333</v>
      </c>
      <c r="AW313" s="88">
        <f t="shared" si="39"/>
        <v>53.66666667</v>
      </c>
    </row>
    <row r="314" ht="15.75" customHeight="1">
      <c r="A314" s="24">
        <v>164.0</v>
      </c>
      <c r="B314" s="24" t="s">
        <v>4728</v>
      </c>
      <c r="C314" s="24" t="s">
        <v>4728</v>
      </c>
      <c r="D314" s="132" t="s">
        <v>17</v>
      </c>
      <c r="E314" s="132"/>
      <c r="F314" s="132">
        <v>2.0</v>
      </c>
      <c r="G314" s="132">
        <v>2.0</v>
      </c>
      <c r="H314" s="132">
        <v>2.0</v>
      </c>
      <c r="J314" s="171">
        <f t="array" ref="J314">IFERROR(INDEX(VBDhistory1!$U$8:$U$307,MATCH(VBDgames!$C314,VBDhistory1!$B$8:$B$307,0))+ROW()/10000000,0)</f>
        <v>0</v>
      </c>
      <c r="K314" s="171">
        <f t="array" ref="K314">IFERROR(INDEX(VBDhistory2!$U$8:$U$307,MATCH(VBDgames!$C314,VBDhistory2!$B$8:$B$307,0))+ROW()/10000000,0)</f>
        <v>0</v>
      </c>
      <c r="L314" s="171">
        <f t="array" ref="L314">IFERROR(INDEX(VBDhistory3!$U$8:$U$307,MATCH(VBDgames!$C314,VBDhistory3!$B$8:$B$307,0))+ROW()/10000000,0)</f>
        <v>0</v>
      </c>
      <c r="M314" s="171">
        <f t="array" ref="M314">IFERROR(INDEX(VBDhistory4!$U$8:$U$307,MATCH(VBDgames!$C314,VBDhistory4!$B$8:$B$307,0))+ROW()/10000000,0)</f>
        <v>0</v>
      </c>
      <c r="N314" s="171"/>
      <c r="O314" s="171" t="str">
        <f t="shared" ref="O314:R314" si="954">$D314&amp;"-"&amp;RANK(J314,J$151:J$475,0)</f>
        <v>RB-1</v>
      </c>
      <c r="P314" s="171" t="str">
        <f t="shared" si="954"/>
        <v>RB-1</v>
      </c>
      <c r="Q314" s="171" t="str">
        <f t="shared" si="954"/>
        <v>RB-1</v>
      </c>
      <c r="R314" s="171" t="str">
        <f t="shared" si="954"/>
        <v>RB-1</v>
      </c>
      <c r="T314" s="95" t="str">
        <f t="shared" si="906"/>
        <v>TE-15</v>
      </c>
      <c r="U314" s="3">
        <v>15.0</v>
      </c>
      <c r="V314" s="3" t="s">
        <v>61</v>
      </c>
      <c r="W314" s="95">
        <f t="shared" ref="W314:Y314" si="955">IFERROR(INDEX(E$878:E$1127,MATCH($T314,P$878:P$1127,0)),0)</f>
        <v>0</v>
      </c>
      <c r="X314" s="3">
        <f t="shared" si="955"/>
        <v>0</v>
      </c>
      <c r="Y314" s="3">
        <f t="shared" si="955"/>
        <v>0</v>
      </c>
      <c r="Z314" s="3"/>
      <c r="AA314" s="3">
        <f t="shared" si="908"/>
        <v>0</v>
      </c>
      <c r="AB314" s="88">
        <f t="shared" si="909"/>
        <v>15.33333333</v>
      </c>
      <c r="AC314" s="3"/>
      <c r="AD314" s="95">
        <f t="shared" ref="AD314:AG314" si="956">IFERROR(INDEX(J$878:J$1127,MATCH($T314,O$878:O$1127,0)),0)</f>
        <v>0</v>
      </c>
      <c r="AE314" s="3">
        <f t="shared" si="956"/>
        <v>0</v>
      </c>
      <c r="AF314" s="3">
        <f t="shared" si="956"/>
        <v>0</v>
      </c>
      <c r="AG314" s="3">
        <f t="shared" si="956"/>
        <v>0</v>
      </c>
      <c r="AH314" s="88">
        <f t="shared" si="911"/>
        <v>0.000314</v>
      </c>
      <c r="AI314" s="3"/>
      <c r="AJ314" s="95" t="str">
        <f t="shared" si="912"/>
        <v>#REF!</v>
      </c>
      <c r="AK314" s="171"/>
      <c r="AL314" s="3" t="str">
        <f t="shared" si="913"/>
        <v>#REF!</v>
      </c>
      <c r="AM314" s="88" t="str">
        <f t="shared" si="914"/>
        <v>#REF!</v>
      </c>
      <c r="AN314" s="3"/>
      <c r="AO314" s="95" t="str">
        <f t="shared" si="915"/>
        <v>#REF!</v>
      </c>
      <c r="AP314" s="171"/>
      <c r="AQ314" s="3" t="str">
        <f t="shared" si="916"/>
        <v>#REF!</v>
      </c>
      <c r="AR314" s="88" t="str">
        <f t="shared" si="917"/>
        <v>#REF!</v>
      </c>
      <c r="AS314" s="3"/>
      <c r="AT314" s="95">
        <f t="shared" si="516"/>
        <v>24.33333333</v>
      </c>
      <c r="AU314" s="171"/>
      <c r="AV314" s="3">
        <f t="shared" si="203"/>
        <v>40.33333333</v>
      </c>
      <c r="AW314" s="88">
        <f t="shared" si="39"/>
        <v>53.66666667</v>
      </c>
    </row>
    <row r="315" ht="15.75" customHeight="1">
      <c r="A315" s="24">
        <v>165.0</v>
      </c>
      <c r="B315" s="24" t="s">
        <v>4729</v>
      </c>
      <c r="C315" s="24" t="s">
        <v>4729</v>
      </c>
      <c r="D315" s="132" t="s">
        <v>17</v>
      </c>
      <c r="E315" s="132"/>
      <c r="F315" s="132">
        <v>0.0</v>
      </c>
      <c r="G315" s="132">
        <v>9.0</v>
      </c>
      <c r="H315" s="132"/>
      <c r="J315" s="171">
        <f t="array" ref="J315">IFERROR(INDEX(VBDhistory1!$U$8:$U$307,MATCH(VBDgames!$C315,VBDhistory1!$B$8:$B$307,0))+ROW()/10000000,0)</f>
        <v>0</v>
      </c>
      <c r="K315" s="171">
        <f t="array" ref="K315">IFERROR(INDEX(VBDhistory2!$U$8:$U$307,MATCH(VBDgames!$C315,VBDhistory2!$B$8:$B$307,0))+ROW()/10000000,0)</f>
        <v>0</v>
      </c>
      <c r="L315" s="171">
        <f t="array" ref="L315">IFERROR(INDEX(VBDhistory3!$U$8:$U$307,MATCH(VBDgames!$C315,VBDhistory3!$B$8:$B$307,0))+ROW()/10000000,0)</f>
        <v>0</v>
      </c>
      <c r="M315" s="171">
        <f t="array" ref="M315">IFERROR(INDEX(VBDhistory4!$U$8:$U$307,MATCH(VBDgames!$C315,VBDhistory4!$B$8:$B$307,0))+ROW()/10000000,0)</f>
        <v>0</v>
      </c>
      <c r="N315" s="171"/>
      <c r="O315" s="171" t="str">
        <f t="shared" ref="O315:R315" si="957">$D315&amp;"-"&amp;RANK(J315,J$151:J$475,0)</f>
        <v>RB-1</v>
      </c>
      <c r="P315" s="171" t="str">
        <f t="shared" si="957"/>
        <v>RB-1</v>
      </c>
      <c r="Q315" s="171" t="str">
        <f t="shared" si="957"/>
        <v>RB-1</v>
      </c>
      <c r="R315" s="171" t="str">
        <f t="shared" si="957"/>
        <v>RB-1</v>
      </c>
      <c r="T315" s="95" t="str">
        <f t="shared" si="906"/>
        <v>TE-16</v>
      </c>
      <c r="U315" s="3">
        <v>16.0</v>
      </c>
      <c r="V315" s="3" t="s">
        <v>61</v>
      </c>
      <c r="W315" s="95">
        <f t="shared" ref="W315:Y315" si="958">IFERROR(INDEX(E$878:E$1127,MATCH($T315,P$878:P$1127,0)),0)</f>
        <v>0</v>
      </c>
      <c r="X315" s="3">
        <f t="shared" si="958"/>
        <v>0</v>
      </c>
      <c r="Y315" s="3">
        <f t="shared" si="958"/>
        <v>0</v>
      </c>
      <c r="Z315" s="3"/>
      <c r="AA315" s="3">
        <f t="shared" si="908"/>
        <v>0</v>
      </c>
      <c r="AB315" s="88">
        <f t="shared" si="909"/>
        <v>15.33333333</v>
      </c>
      <c r="AC315" s="3"/>
      <c r="AD315" s="95">
        <f t="shared" ref="AD315:AG315" si="959">IFERROR(INDEX(J$878:J$1127,MATCH($T315,O$878:O$1127,0)),0)</f>
        <v>0</v>
      </c>
      <c r="AE315" s="3">
        <f t="shared" si="959"/>
        <v>0</v>
      </c>
      <c r="AF315" s="3">
        <f t="shared" si="959"/>
        <v>0</v>
      </c>
      <c r="AG315" s="3">
        <f t="shared" si="959"/>
        <v>0</v>
      </c>
      <c r="AH315" s="88">
        <f t="shared" si="911"/>
        <v>0.000315</v>
      </c>
      <c r="AI315" s="3"/>
      <c r="AJ315" s="95" t="str">
        <f t="shared" si="912"/>
        <v>#REF!</v>
      </c>
      <c r="AK315" s="171"/>
      <c r="AL315" s="3" t="str">
        <f t="shared" si="913"/>
        <v>#REF!</v>
      </c>
      <c r="AM315" s="88" t="str">
        <f t="shared" si="914"/>
        <v>#REF!</v>
      </c>
      <c r="AN315" s="3"/>
      <c r="AO315" s="95" t="str">
        <f t="shared" si="915"/>
        <v>#REF!</v>
      </c>
      <c r="AP315" s="171"/>
      <c r="AQ315" s="3" t="str">
        <f t="shared" si="916"/>
        <v>#REF!</v>
      </c>
      <c r="AR315" s="88" t="str">
        <f t="shared" si="917"/>
        <v>#REF!</v>
      </c>
      <c r="AS315" s="3"/>
      <c r="AT315" s="95">
        <f t="shared" si="516"/>
        <v>24.33333333</v>
      </c>
      <c r="AU315" s="171"/>
      <c r="AV315" s="3">
        <f t="shared" si="203"/>
        <v>40.33333333</v>
      </c>
      <c r="AW315" s="88">
        <f t="shared" si="39"/>
        <v>53.66666667</v>
      </c>
    </row>
    <row r="316" ht="15.75" customHeight="1">
      <c r="A316" s="24">
        <v>166.0</v>
      </c>
      <c r="B316" s="24" t="s">
        <v>2091</v>
      </c>
      <c r="C316" s="24" t="s">
        <v>2091</v>
      </c>
      <c r="D316" s="132" t="s">
        <v>17</v>
      </c>
      <c r="E316" s="132"/>
      <c r="F316" s="132">
        <v>1.0</v>
      </c>
      <c r="G316" s="132">
        <v>7.0</v>
      </c>
      <c r="H316" s="132"/>
      <c r="J316" s="171">
        <f t="array" ref="J316">IFERROR(INDEX(VBDhistory1!$U$8:$U$307,MATCH(VBDgames!$C316,VBDhistory1!$B$8:$B$307,0))+ROW()/10000000,0)</f>
        <v>0</v>
      </c>
      <c r="K316" s="171">
        <f t="array" ref="K316">IFERROR(INDEX(VBDhistory2!$U$8:$U$307,MATCH(VBDgames!$C316,VBDhistory2!$B$8:$B$307,0))+ROW()/10000000,0)</f>
        <v>0</v>
      </c>
      <c r="L316" s="171">
        <f t="array" ref="L316">IFERROR(INDEX(VBDhistory3!$U$8:$U$307,MATCH(VBDgames!$C316,VBDhistory3!$B$8:$B$307,0))+ROW()/10000000,0)</f>
        <v>0</v>
      </c>
      <c r="M316" s="171">
        <f t="array" ref="M316">IFERROR(INDEX(VBDhistory4!$U$8:$U$307,MATCH(VBDgames!$C316,VBDhistory4!$B$8:$B$307,0))+ROW()/10000000,0)</f>
        <v>0</v>
      </c>
      <c r="N316" s="171"/>
      <c r="O316" s="171" t="str">
        <f t="shared" ref="O316:R316" si="960">$D316&amp;"-"&amp;RANK(J316,J$151:J$475,0)</f>
        <v>RB-1</v>
      </c>
      <c r="P316" s="171" t="str">
        <f t="shared" si="960"/>
        <v>RB-1</v>
      </c>
      <c r="Q316" s="171" t="str">
        <f t="shared" si="960"/>
        <v>RB-1</v>
      </c>
      <c r="R316" s="171" t="str">
        <f t="shared" si="960"/>
        <v>RB-1</v>
      </c>
      <c r="T316" s="95" t="str">
        <f t="shared" si="906"/>
        <v>TE-17</v>
      </c>
      <c r="U316" s="3">
        <v>17.0</v>
      </c>
      <c r="V316" s="3" t="s">
        <v>61</v>
      </c>
      <c r="W316" s="95">
        <f t="shared" ref="W316:Y316" si="961">IFERROR(INDEX(E$878:E$1127,MATCH($T316,P$878:P$1127,0)),0)</f>
        <v>0</v>
      </c>
      <c r="X316" s="3">
        <f t="shared" si="961"/>
        <v>0</v>
      </c>
      <c r="Y316" s="3">
        <f t="shared" si="961"/>
        <v>0</v>
      </c>
      <c r="Z316" s="3"/>
      <c r="AA316" s="3">
        <f t="shared" si="908"/>
        <v>0</v>
      </c>
      <c r="AB316" s="88">
        <f t="shared" si="909"/>
        <v>15.33333333</v>
      </c>
      <c r="AC316" s="3"/>
      <c r="AD316" s="95">
        <f t="shared" ref="AD316:AG316" si="962">IFERROR(INDEX(J$878:J$1127,MATCH($T316,O$878:O$1127,0)),0)</f>
        <v>0</v>
      </c>
      <c r="AE316" s="3">
        <f t="shared" si="962"/>
        <v>0</v>
      </c>
      <c r="AF316" s="3">
        <f t="shared" si="962"/>
        <v>0</v>
      </c>
      <c r="AG316" s="3">
        <f t="shared" si="962"/>
        <v>0</v>
      </c>
      <c r="AH316" s="88">
        <f t="shared" si="911"/>
        <v>0.000316</v>
      </c>
      <c r="AI316" s="3"/>
      <c r="AJ316" s="95" t="str">
        <f t="shared" si="912"/>
        <v>#REF!</v>
      </c>
      <c r="AK316" s="171"/>
      <c r="AL316" s="3" t="str">
        <f t="shared" si="913"/>
        <v>#REF!</v>
      </c>
      <c r="AM316" s="88" t="str">
        <f t="shared" si="914"/>
        <v>#REF!</v>
      </c>
      <c r="AN316" s="3"/>
      <c r="AO316" s="95" t="str">
        <f t="shared" si="915"/>
        <v>#REF!</v>
      </c>
      <c r="AP316" s="171"/>
      <c r="AQ316" s="3" t="str">
        <f t="shared" si="916"/>
        <v>#REF!</v>
      </c>
      <c r="AR316" s="88" t="str">
        <f t="shared" si="917"/>
        <v>#REF!</v>
      </c>
      <c r="AS316" s="3"/>
      <c r="AT316" s="95">
        <f t="shared" si="516"/>
        <v>24.33333333</v>
      </c>
      <c r="AU316" s="171"/>
      <c r="AV316" s="3">
        <f t="shared" si="203"/>
        <v>40.33333333</v>
      </c>
      <c r="AW316" s="88">
        <f t="shared" si="39"/>
        <v>53.66666667</v>
      </c>
    </row>
    <row r="317" ht="15.75" customHeight="1">
      <c r="A317" s="24">
        <v>167.0</v>
      </c>
      <c r="B317" s="24" t="s">
        <v>2749</v>
      </c>
      <c r="C317" s="24" t="s">
        <v>2749</v>
      </c>
      <c r="D317" s="132" t="s">
        <v>17</v>
      </c>
      <c r="E317" s="132"/>
      <c r="F317" s="132">
        <v>2.0</v>
      </c>
      <c r="G317" s="132">
        <v>11.0</v>
      </c>
      <c r="H317" s="132">
        <v>12.0</v>
      </c>
      <c r="J317" s="171">
        <f t="array" ref="J317">IFERROR(INDEX(VBDhistory1!$U$8:$U$307,MATCH(VBDgames!$C317,VBDhistory1!$B$8:$B$307,0))+ROW()/10000000,0)</f>
        <v>0</v>
      </c>
      <c r="K317" s="171">
        <f t="array" ref="K317">IFERROR(INDEX(VBDhistory2!$U$8:$U$307,MATCH(VBDgames!$C317,VBDhistory2!$B$8:$B$307,0))+ROW()/10000000,0)</f>
        <v>0</v>
      </c>
      <c r="L317" s="171">
        <f t="array" ref="L317">IFERROR(INDEX(VBDhistory3!$U$8:$U$307,MATCH(VBDgames!$C317,VBDhistory3!$B$8:$B$307,0))+ROW()/10000000,0)</f>
        <v>0</v>
      </c>
      <c r="M317" s="171">
        <f t="array" ref="M317">IFERROR(INDEX(VBDhistory4!$U$8:$U$307,MATCH(VBDgames!$C317,VBDhistory4!$B$8:$B$307,0))+ROW()/10000000,0)</f>
        <v>0</v>
      </c>
      <c r="N317" s="171"/>
      <c r="O317" s="171" t="str">
        <f t="shared" ref="O317:R317" si="963">$D317&amp;"-"&amp;RANK(J317,J$151:J$475,0)</f>
        <v>RB-1</v>
      </c>
      <c r="P317" s="171" t="str">
        <f t="shared" si="963"/>
        <v>RB-1</v>
      </c>
      <c r="Q317" s="171" t="str">
        <f t="shared" si="963"/>
        <v>RB-1</v>
      </c>
      <c r="R317" s="171" t="str">
        <f t="shared" si="963"/>
        <v>RB-1</v>
      </c>
      <c r="T317" s="95" t="str">
        <f t="shared" si="906"/>
        <v>TE-18</v>
      </c>
      <c r="U317" s="3">
        <v>18.0</v>
      </c>
      <c r="V317" s="3" t="s">
        <v>61</v>
      </c>
      <c r="W317" s="95">
        <f t="shared" ref="W317:Y317" si="964">IFERROR(INDEX(E$878:E$1127,MATCH($T317,P$878:P$1127,0)),0)</f>
        <v>0</v>
      </c>
      <c r="X317" s="3">
        <f t="shared" si="964"/>
        <v>0</v>
      </c>
      <c r="Y317" s="3">
        <f t="shared" si="964"/>
        <v>0</v>
      </c>
      <c r="Z317" s="3"/>
      <c r="AA317" s="3">
        <f t="shared" si="908"/>
        <v>0</v>
      </c>
      <c r="AB317" s="88">
        <f t="shared" si="909"/>
        <v>15.33333333</v>
      </c>
      <c r="AC317" s="3"/>
      <c r="AD317" s="95">
        <f t="shared" ref="AD317:AG317" si="965">IFERROR(INDEX(J$878:J$1127,MATCH($T317,O$878:O$1127,0)),0)</f>
        <v>0</v>
      </c>
      <c r="AE317" s="3">
        <f t="shared" si="965"/>
        <v>0</v>
      </c>
      <c r="AF317" s="3">
        <f t="shared" si="965"/>
        <v>0</v>
      </c>
      <c r="AG317" s="3">
        <f t="shared" si="965"/>
        <v>0</v>
      </c>
      <c r="AH317" s="88">
        <f t="shared" si="911"/>
        <v>0.000317</v>
      </c>
      <c r="AI317" s="3"/>
      <c r="AJ317" s="95" t="str">
        <f t="shared" si="912"/>
        <v>#REF!</v>
      </c>
      <c r="AK317" s="171"/>
      <c r="AL317" s="3" t="str">
        <f t="shared" si="913"/>
        <v>#REF!</v>
      </c>
      <c r="AM317" s="88" t="str">
        <f t="shared" si="914"/>
        <v>#REF!</v>
      </c>
      <c r="AN317" s="3"/>
      <c r="AO317" s="95" t="str">
        <f t="shared" si="915"/>
        <v>#REF!</v>
      </c>
      <c r="AP317" s="171"/>
      <c r="AQ317" s="3" t="str">
        <f t="shared" si="916"/>
        <v>#REF!</v>
      </c>
      <c r="AR317" s="88" t="str">
        <f t="shared" si="917"/>
        <v>#REF!</v>
      </c>
      <c r="AS317" s="3"/>
      <c r="AT317" s="95">
        <f t="shared" si="516"/>
        <v>24.33333333</v>
      </c>
      <c r="AU317" s="171"/>
      <c r="AV317" s="3">
        <f t="shared" si="203"/>
        <v>40.33333333</v>
      </c>
      <c r="AW317" s="88">
        <f t="shared" si="39"/>
        <v>53.66666667</v>
      </c>
    </row>
    <row r="318" ht="15.75" customHeight="1">
      <c r="A318" s="24">
        <v>168.0</v>
      </c>
      <c r="B318" s="24" t="s">
        <v>4730</v>
      </c>
      <c r="C318" s="24" t="s">
        <v>4730</v>
      </c>
      <c r="D318" s="132" t="s">
        <v>17</v>
      </c>
      <c r="E318" s="132"/>
      <c r="F318" s="132">
        <v>1.0</v>
      </c>
      <c r="G318" s="132"/>
      <c r="H318" s="132"/>
      <c r="J318" s="171">
        <f t="array" ref="J318">IFERROR(INDEX(VBDhistory1!$U$8:$U$307,MATCH(VBDgames!$C318,VBDhistory1!$B$8:$B$307,0))+ROW()/10000000,0)</f>
        <v>0</v>
      </c>
      <c r="K318" s="171">
        <f t="array" ref="K318">IFERROR(INDEX(VBDhistory2!$U$8:$U$307,MATCH(VBDgames!$C318,VBDhistory2!$B$8:$B$307,0))+ROW()/10000000,0)</f>
        <v>0</v>
      </c>
      <c r="L318" s="171">
        <f t="array" ref="L318">IFERROR(INDEX(VBDhistory3!$U$8:$U$307,MATCH(VBDgames!$C318,VBDhistory3!$B$8:$B$307,0))+ROW()/10000000,0)</f>
        <v>0</v>
      </c>
      <c r="M318" s="171">
        <f t="array" ref="M318">IFERROR(INDEX(VBDhistory4!$U$8:$U$307,MATCH(VBDgames!$C318,VBDhistory4!$B$8:$B$307,0))+ROW()/10000000,0)</f>
        <v>0</v>
      </c>
      <c r="N318" s="171"/>
      <c r="O318" s="171" t="str">
        <f t="shared" ref="O318:R318" si="966">$D318&amp;"-"&amp;RANK(J318,J$151:J$475,0)</f>
        <v>RB-1</v>
      </c>
      <c r="P318" s="171" t="str">
        <f t="shared" si="966"/>
        <v>RB-1</v>
      </c>
      <c r="Q318" s="171" t="str">
        <f t="shared" si="966"/>
        <v>RB-1</v>
      </c>
      <c r="R318" s="171" t="str">
        <f t="shared" si="966"/>
        <v>RB-1</v>
      </c>
      <c r="T318" s="95" t="str">
        <f t="shared" si="906"/>
        <v>TE-19</v>
      </c>
      <c r="U318" s="3">
        <v>19.0</v>
      </c>
      <c r="V318" s="3" t="s">
        <v>61</v>
      </c>
      <c r="W318" s="95">
        <f t="shared" ref="W318:Y318" si="967">IFERROR(INDEX(E$878:E$1127,MATCH($T318,P$878:P$1127,0)),0)</f>
        <v>0</v>
      </c>
      <c r="X318" s="3">
        <f t="shared" si="967"/>
        <v>0</v>
      </c>
      <c r="Y318" s="3">
        <f t="shared" si="967"/>
        <v>0</v>
      </c>
      <c r="Z318" s="3"/>
      <c r="AA318" s="3">
        <f t="shared" si="908"/>
        <v>0</v>
      </c>
      <c r="AB318" s="88">
        <f t="shared" si="909"/>
        <v>15.33333333</v>
      </c>
      <c r="AC318" s="3"/>
      <c r="AD318" s="95">
        <f t="shared" ref="AD318:AG318" si="968">IFERROR(INDEX(J$878:J$1127,MATCH($T318,O$878:O$1127,0)),0)</f>
        <v>0</v>
      </c>
      <c r="AE318" s="3">
        <f t="shared" si="968"/>
        <v>0</v>
      </c>
      <c r="AF318" s="3">
        <f t="shared" si="968"/>
        <v>0</v>
      </c>
      <c r="AG318" s="3">
        <f t="shared" si="968"/>
        <v>0</v>
      </c>
      <c r="AH318" s="88">
        <f t="shared" si="911"/>
        <v>0.000318</v>
      </c>
      <c r="AI318" s="3"/>
      <c r="AJ318" s="95" t="str">
        <f t="shared" si="912"/>
        <v>#REF!</v>
      </c>
      <c r="AK318" s="171"/>
      <c r="AL318" s="3" t="str">
        <f t="shared" si="913"/>
        <v>#REF!</v>
      </c>
      <c r="AM318" s="88" t="str">
        <f t="shared" si="914"/>
        <v>#REF!</v>
      </c>
      <c r="AN318" s="3"/>
      <c r="AO318" s="95" t="str">
        <f t="shared" si="915"/>
        <v>#REF!</v>
      </c>
      <c r="AP318" s="171"/>
      <c r="AQ318" s="3" t="str">
        <f t="shared" si="916"/>
        <v>#REF!</v>
      </c>
      <c r="AR318" s="88" t="str">
        <f t="shared" si="917"/>
        <v>#REF!</v>
      </c>
      <c r="AS318" s="3"/>
      <c r="AT318" s="95">
        <f t="shared" si="516"/>
        <v>24.33333333</v>
      </c>
      <c r="AU318" s="171"/>
      <c r="AV318" s="3">
        <f t="shared" si="203"/>
        <v>40.33333333</v>
      </c>
      <c r="AW318" s="88">
        <f t="shared" si="39"/>
        <v>53.66666667</v>
      </c>
    </row>
    <row r="319" ht="15.75" customHeight="1">
      <c r="A319" s="24">
        <v>169.0</v>
      </c>
      <c r="B319" s="24" t="s">
        <v>4731</v>
      </c>
      <c r="C319" s="24" t="s">
        <v>4731</v>
      </c>
      <c r="D319" s="132" t="s">
        <v>17</v>
      </c>
      <c r="E319" s="132"/>
      <c r="F319" s="132">
        <v>1.0</v>
      </c>
      <c r="G319" s="132"/>
      <c r="H319" s="132"/>
      <c r="J319" s="171">
        <f t="array" ref="J319">IFERROR(INDEX(VBDhistory1!$U$8:$U$307,MATCH(VBDgames!$C319,VBDhistory1!$B$8:$B$307,0))+ROW()/10000000,0)</f>
        <v>0</v>
      </c>
      <c r="K319" s="171">
        <f t="array" ref="K319">IFERROR(INDEX(VBDhistory2!$U$8:$U$307,MATCH(VBDgames!$C319,VBDhistory2!$B$8:$B$307,0))+ROW()/10000000,0)</f>
        <v>0</v>
      </c>
      <c r="L319" s="171">
        <f t="array" ref="L319">IFERROR(INDEX(VBDhistory3!$U$8:$U$307,MATCH(VBDgames!$C319,VBDhistory3!$B$8:$B$307,0))+ROW()/10000000,0)</f>
        <v>0</v>
      </c>
      <c r="M319" s="171">
        <f t="array" ref="M319">IFERROR(INDEX(VBDhistory4!$U$8:$U$307,MATCH(VBDgames!$C319,VBDhistory4!$B$8:$B$307,0))+ROW()/10000000,0)</f>
        <v>0</v>
      </c>
      <c r="N319" s="171"/>
      <c r="O319" s="171" t="str">
        <f t="shared" ref="O319:R319" si="969">$D319&amp;"-"&amp;RANK(J319,J$151:J$475,0)</f>
        <v>RB-1</v>
      </c>
      <c r="P319" s="171" t="str">
        <f t="shared" si="969"/>
        <v>RB-1</v>
      </c>
      <c r="Q319" s="171" t="str">
        <f t="shared" si="969"/>
        <v>RB-1</v>
      </c>
      <c r="R319" s="171" t="str">
        <f t="shared" si="969"/>
        <v>RB-1</v>
      </c>
      <c r="T319" s="95" t="str">
        <f t="shared" si="906"/>
        <v>TE-20</v>
      </c>
      <c r="U319" s="3">
        <v>20.0</v>
      </c>
      <c r="V319" s="3" t="s">
        <v>61</v>
      </c>
      <c r="W319" s="95">
        <f t="shared" ref="W319:Y319" si="970">IFERROR(INDEX(E$878:E$1127,MATCH($T319,P$878:P$1127,0)),0)</f>
        <v>0</v>
      </c>
      <c r="X319" s="3">
        <f t="shared" si="970"/>
        <v>0</v>
      </c>
      <c r="Y319" s="3">
        <f t="shared" si="970"/>
        <v>0</v>
      </c>
      <c r="Z319" s="3"/>
      <c r="AA319" s="3">
        <f t="shared" si="908"/>
        <v>0</v>
      </c>
      <c r="AB319" s="88">
        <f t="shared" si="909"/>
        <v>15.33333333</v>
      </c>
      <c r="AC319" s="3"/>
      <c r="AD319" s="95">
        <f t="shared" ref="AD319:AG319" si="971">IFERROR(INDEX(J$878:J$1127,MATCH($T319,O$878:O$1127,0)),0)</f>
        <v>0</v>
      </c>
      <c r="AE319" s="3">
        <f t="shared" si="971"/>
        <v>0</v>
      </c>
      <c r="AF319" s="3">
        <f t="shared" si="971"/>
        <v>0</v>
      </c>
      <c r="AG319" s="3">
        <f t="shared" si="971"/>
        <v>0</v>
      </c>
      <c r="AH319" s="88">
        <f t="shared" si="911"/>
        <v>0.000319</v>
      </c>
      <c r="AI319" s="3"/>
      <c r="AJ319" s="95" t="str">
        <f t="shared" si="912"/>
        <v>#REF!</v>
      </c>
      <c r="AK319" s="171"/>
      <c r="AL319" s="3" t="str">
        <f t="shared" si="913"/>
        <v>#REF!</v>
      </c>
      <c r="AM319" s="88" t="str">
        <f t="shared" si="914"/>
        <v>#REF!</v>
      </c>
      <c r="AN319" s="3"/>
      <c r="AO319" s="95" t="str">
        <f t="shared" si="915"/>
        <v>#REF!</v>
      </c>
      <c r="AP319" s="171"/>
      <c r="AQ319" s="3" t="str">
        <f t="shared" si="916"/>
        <v>#REF!</v>
      </c>
      <c r="AR319" s="88" t="str">
        <f t="shared" si="917"/>
        <v>#REF!</v>
      </c>
      <c r="AS319" s="3"/>
      <c r="AT319" s="95">
        <f t="shared" si="516"/>
        <v>24.33333333</v>
      </c>
      <c r="AU319" s="171"/>
      <c r="AV319" s="3">
        <f t="shared" si="203"/>
        <v>40.33333333</v>
      </c>
      <c r="AW319" s="88">
        <f t="shared" si="39"/>
        <v>53.66666667</v>
      </c>
    </row>
    <row r="320" ht="15.75" customHeight="1">
      <c r="A320" s="24">
        <v>170.0</v>
      </c>
      <c r="B320" s="24" t="s">
        <v>2659</v>
      </c>
      <c r="C320" s="24" t="s">
        <v>2659</v>
      </c>
      <c r="D320" s="132" t="s">
        <v>17</v>
      </c>
      <c r="E320" s="132"/>
      <c r="F320" s="132">
        <v>1.0</v>
      </c>
      <c r="G320" s="132">
        <v>4.0</v>
      </c>
      <c r="H320" s="132">
        <v>13.0</v>
      </c>
      <c r="J320" s="171">
        <f t="array" ref="J320">IFERROR(INDEX(VBDhistory1!$U$8:$U$307,MATCH(VBDgames!$C320,VBDhistory1!$B$8:$B$307,0))+ROW()/10000000,0)</f>
        <v>0</v>
      </c>
      <c r="K320" s="171">
        <f t="array" ref="K320">IFERROR(INDEX(VBDhistory2!$U$8:$U$307,MATCH(VBDgames!$C320,VBDhistory2!$B$8:$B$307,0))+ROW()/10000000,0)</f>
        <v>0</v>
      </c>
      <c r="L320" s="171">
        <f t="array" ref="L320">IFERROR(INDEX(VBDhistory3!$U$8:$U$307,MATCH(VBDgames!$C320,VBDhistory3!$B$8:$B$307,0))+ROW()/10000000,0)</f>
        <v>0</v>
      </c>
      <c r="M320" s="171">
        <f t="array" ref="M320">IFERROR(INDEX(VBDhistory4!$U$8:$U$307,MATCH(VBDgames!$C320,VBDhistory4!$B$8:$B$307,0))+ROW()/10000000,0)</f>
        <v>0</v>
      </c>
      <c r="N320" s="171"/>
      <c r="O320" s="171" t="str">
        <f t="shared" ref="O320:R320" si="972">$D320&amp;"-"&amp;RANK(J320,J$151:J$475,0)</f>
        <v>RB-1</v>
      </c>
      <c r="P320" s="171" t="str">
        <f t="shared" si="972"/>
        <v>RB-1</v>
      </c>
      <c r="Q320" s="171" t="str">
        <f t="shared" si="972"/>
        <v>RB-1</v>
      </c>
      <c r="R320" s="171" t="str">
        <f t="shared" si="972"/>
        <v>RB-1</v>
      </c>
      <c r="T320" s="95" t="str">
        <f t="shared" si="906"/>
        <v>TE-21</v>
      </c>
      <c r="U320" s="3">
        <v>21.0</v>
      </c>
      <c r="V320" s="3" t="s">
        <v>61</v>
      </c>
      <c r="W320" s="95">
        <f t="shared" ref="W320:Y320" si="973">IFERROR(INDEX(E$878:E$1127,MATCH($T320,P$878:P$1127,0)),0)</f>
        <v>0</v>
      </c>
      <c r="X320" s="3">
        <f t="shared" si="973"/>
        <v>0</v>
      </c>
      <c r="Y320" s="3">
        <f t="shared" si="973"/>
        <v>0</v>
      </c>
      <c r="Z320" s="3"/>
      <c r="AA320" s="3">
        <f t="shared" si="908"/>
        <v>0</v>
      </c>
      <c r="AB320" s="88">
        <f t="shared" si="909"/>
        <v>15.33333333</v>
      </c>
      <c r="AC320" s="3"/>
      <c r="AD320" s="95">
        <f t="shared" ref="AD320:AG320" si="974">IFERROR(INDEX(J$878:J$1127,MATCH($T320,O$878:O$1127,0)),0)</f>
        <v>0</v>
      </c>
      <c r="AE320" s="3">
        <f t="shared" si="974"/>
        <v>0</v>
      </c>
      <c r="AF320" s="3">
        <f t="shared" si="974"/>
        <v>0</v>
      </c>
      <c r="AG320" s="3">
        <f t="shared" si="974"/>
        <v>0</v>
      </c>
      <c r="AH320" s="88">
        <f t="shared" si="911"/>
        <v>0.00032</v>
      </c>
      <c r="AI320" s="3"/>
      <c r="AJ320" s="95" t="str">
        <f t="shared" si="912"/>
        <v>#REF!</v>
      </c>
      <c r="AK320" s="171"/>
      <c r="AL320" s="3" t="str">
        <f t="shared" si="913"/>
        <v>#REF!</v>
      </c>
      <c r="AM320" s="88" t="str">
        <f t="shared" si="914"/>
        <v>#REF!</v>
      </c>
      <c r="AN320" s="3"/>
      <c r="AO320" s="95" t="str">
        <f t="shared" si="915"/>
        <v>#REF!</v>
      </c>
      <c r="AP320" s="171"/>
      <c r="AQ320" s="3" t="str">
        <f t="shared" si="916"/>
        <v>#REF!</v>
      </c>
      <c r="AR320" s="88" t="str">
        <f t="shared" si="917"/>
        <v>#REF!</v>
      </c>
      <c r="AS320" s="3"/>
      <c r="AT320" s="95">
        <f t="shared" si="516"/>
        <v>24.33333333</v>
      </c>
      <c r="AU320" s="171"/>
      <c r="AV320" s="3">
        <f t="shared" si="203"/>
        <v>40.33333333</v>
      </c>
      <c r="AW320" s="88">
        <f t="shared" si="39"/>
        <v>53.66666667</v>
      </c>
    </row>
    <row r="321" ht="15.75" customHeight="1">
      <c r="A321" s="24">
        <v>171.0</v>
      </c>
      <c r="B321" s="24" t="s">
        <v>4732</v>
      </c>
      <c r="C321" s="24" t="s">
        <v>4732</v>
      </c>
      <c r="D321" s="132" t="s">
        <v>17</v>
      </c>
      <c r="E321" s="132"/>
      <c r="F321" s="132">
        <v>1.0</v>
      </c>
      <c r="G321" s="132"/>
      <c r="H321" s="132"/>
      <c r="J321" s="171">
        <f t="array" ref="J321">IFERROR(INDEX(VBDhistory1!$U$8:$U$307,MATCH(VBDgames!$C321,VBDhistory1!$B$8:$B$307,0))+ROW()/10000000,0)</f>
        <v>0</v>
      </c>
      <c r="K321" s="171">
        <f t="array" ref="K321">IFERROR(INDEX(VBDhistory2!$U$8:$U$307,MATCH(VBDgames!$C321,VBDhistory2!$B$8:$B$307,0))+ROW()/10000000,0)</f>
        <v>0</v>
      </c>
      <c r="L321" s="171">
        <f t="array" ref="L321">IFERROR(INDEX(VBDhistory3!$U$8:$U$307,MATCH(VBDgames!$C321,VBDhistory3!$B$8:$B$307,0))+ROW()/10000000,0)</f>
        <v>0</v>
      </c>
      <c r="M321" s="171">
        <f t="array" ref="M321">IFERROR(INDEX(VBDhistory4!$U$8:$U$307,MATCH(VBDgames!$C321,VBDhistory4!$B$8:$B$307,0))+ROW()/10000000,0)</f>
        <v>0</v>
      </c>
      <c r="N321" s="171"/>
      <c r="O321" s="171" t="str">
        <f t="shared" ref="O321:R321" si="975">$D321&amp;"-"&amp;RANK(J321,J$151:J$475,0)</f>
        <v>RB-1</v>
      </c>
      <c r="P321" s="171" t="str">
        <f t="shared" si="975"/>
        <v>RB-1</v>
      </c>
      <c r="Q321" s="171" t="str">
        <f t="shared" si="975"/>
        <v>RB-1</v>
      </c>
      <c r="R321" s="171" t="str">
        <f t="shared" si="975"/>
        <v>RB-1</v>
      </c>
      <c r="T321" s="95" t="str">
        <f t="shared" si="906"/>
        <v>TE-22</v>
      </c>
      <c r="U321" s="3">
        <v>22.0</v>
      </c>
      <c r="V321" s="3" t="s">
        <v>61</v>
      </c>
      <c r="W321" s="95">
        <f t="shared" ref="W321:Y321" si="976">IFERROR(INDEX(E$878:E$1127,MATCH($T321,P$878:P$1127,0)),0)</f>
        <v>0</v>
      </c>
      <c r="X321" s="3">
        <f t="shared" si="976"/>
        <v>0</v>
      </c>
      <c r="Y321" s="3">
        <f t="shared" si="976"/>
        <v>0</v>
      </c>
      <c r="Z321" s="3"/>
      <c r="AA321" s="3">
        <f t="shared" si="908"/>
        <v>0</v>
      </c>
      <c r="AB321" s="88">
        <f t="shared" si="909"/>
        <v>15.33333333</v>
      </c>
      <c r="AC321" s="3"/>
      <c r="AD321" s="95">
        <f t="shared" ref="AD321:AG321" si="977">IFERROR(INDEX(J$878:J$1127,MATCH($T321,O$878:O$1127,0)),0)</f>
        <v>0</v>
      </c>
      <c r="AE321" s="3">
        <f t="shared" si="977"/>
        <v>0</v>
      </c>
      <c r="AF321" s="3">
        <f t="shared" si="977"/>
        <v>0</v>
      </c>
      <c r="AG321" s="3">
        <f t="shared" si="977"/>
        <v>0</v>
      </c>
      <c r="AH321" s="88">
        <f t="shared" si="911"/>
        <v>0.000321</v>
      </c>
      <c r="AI321" s="3"/>
      <c r="AJ321" s="95" t="str">
        <f t="shared" si="912"/>
        <v>#REF!</v>
      </c>
      <c r="AK321" s="171"/>
      <c r="AL321" s="3" t="str">
        <f t="shared" si="913"/>
        <v>#REF!</v>
      </c>
      <c r="AM321" s="88" t="str">
        <f t="shared" si="914"/>
        <v>#REF!</v>
      </c>
      <c r="AN321" s="3"/>
      <c r="AO321" s="95" t="str">
        <f t="shared" si="915"/>
        <v>#REF!</v>
      </c>
      <c r="AP321" s="171"/>
      <c r="AQ321" s="3" t="str">
        <f t="shared" si="916"/>
        <v>#REF!</v>
      </c>
      <c r="AR321" s="88" t="str">
        <f t="shared" si="917"/>
        <v>#REF!</v>
      </c>
      <c r="AS321" s="3"/>
      <c r="AT321" s="95">
        <f t="shared" si="516"/>
        <v>24.33333333</v>
      </c>
      <c r="AU321" s="171"/>
      <c r="AV321" s="3">
        <f t="shared" si="203"/>
        <v>40.33333333</v>
      </c>
      <c r="AW321" s="88">
        <f t="shared" si="39"/>
        <v>53.66666667</v>
      </c>
    </row>
    <row r="322" ht="15.75" customHeight="1">
      <c r="A322" s="24">
        <v>172.0</v>
      </c>
      <c r="B322" s="24" t="s">
        <v>4733</v>
      </c>
      <c r="C322" s="24" t="s">
        <v>4733</v>
      </c>
      <c r="D322" s="132" t="s">
        <v>17</v>
      </c>
      <c r="E322" s="132"/>
      <c r="F322" s="132">
        <v>1.0</v>
      </c>
      <c r="G322" s="132">
        <v>10.0</v>
      </c>
      <c r="H322" s="132">
        <v>2.0</v>
      </c>
      <c r="J322" s="171">
        <f t="array" ref="J322">IFERROR(INDEX(VBDhistory1!$U$8:$U$307,MATCH(VBDgames!$C322,VBDhistory1!$B$8:$B$307,0))+ROW()/10000000,0)</f>
        <v>0</v>
      </c>
      <c r="K322" s="171">
        <f t="array" ref="K322">IFERROR(INDEX(VBDhistory2!$U$8:$U$307,MATCH(VBDgames!$C322,VBDhistory2!$B$8:$B$307,0))+ROW()/10000000,0)</f>
        <v>0</v>
      </c>
      <c r="L322" s="171">
        <f t="array" ref="L322">IFERROR(INDEX(VBDhistory3!$U$8:$U$307,MATCH(VBDgames!$C322,VBDhistory3!$B$8:$B$307,0))+ROW()/10000000,0)</f>
        <v>0</v>
      </c>
      <c r="M322" s="171">
        <f t="array" ref="M322">IFERROR(INDEX(VBDhistory4!$U$8:$U$307,MATCH(VBDgames!$C322,VBDhistory4!$B$8:$B$307,0))+ROW()/10000000,0)</f>
        <v>0</v>
      </c>
      <c r="N322" s="171"/>
      <c r="O322" s="171" t="str">
        <f t="shared" ref="O322:R322" si="978">$D322&amp;"-"&amp;RANK(J322,J$151:J$475,0)</f>
        <v>RB-1</v>
      </c>
      <c r="P322" s="171" t="str">
        <f t="shared" si="978"/>
        <v>RB-1</v>
      </c>
      <c r="Q322" s="171" t="str">
        <f t="shared" si="978"/>
        <v>RB-1</v>
      </c>
      <c r="R322" s="171" t="str">
        <f t="shared" si="978"/>
        <v>RB-1</v>
      </c>
      <c r="T322" s="95" t="str">
        <f t="shared" si="906"/>
        <v>TE-23</v>
      </c>
      <c r="U322" s="3">
        <v>23.0</v>
      </c>
      <c r="V322" s="3" t="s">
        <v>61</v>
      </c>
      <c r="W322" s="95">
        <f t="shared" ref="W322:Y322" si="979">IFERROR(INDEX(E$878:E$1127,MATCH($T322,P$878:P$1127,0)),0)</f>
        <v>0</v>
      </c>
      <c r="X322" s="3">
        <f t="shared" si="979"/>
        <v>0</v>
      </c>
      <c r="Y322" s="3">
        <f t="shared" si="979"/>
        <v>0</v>
      </c>
      <c r="Z322" s="3"/>
      <c r="AA322" s="3">
        <f t="shared" si="908"/>
        <v>0</v>
      </c>
      <c r="AB322" s="88">
        <f t="shared" si="909"/>
        <v>15.33333333</v>
      </c>
      <c r="AC322" s="3"/>
      <c r="AD322" s="95">
        <f t="shared" ref="AD322:AG322" si="980">IFERROR(INDEX(J$878:J$1127,MATCH($T322,O$878:O$1127,0)),0)</f>
        <v>0</v>
      </c>
      <c r="AE322" s="3">
        <f t="shared" si="980"/>
        <v>0</v>
      </c>
      <c r="AF322" s="3">
        <f t="shared" si="980"/>
        <v>0</v>
      </c>
      <c r="AG322" s="3">
        <f t="shared" si="980"/>
        <v>0</v>
      </c>
      <c r="AH322" s="88">
        <f t="shared" si="911"/>
        <v>0.000322</v>
      </c>
      <c r="AI322" s="3"/>
      <c r="AJ322" s="95" t="str">
        <f t="shared" si="912"/>
        <v>#REF!</v>
      </c>
      <c r="AK322" s="171"/>
      <c r="AL322" s="3" t="str">
        <f t="shared" si="913"/>
        <v>#REF!</v>
      </c>
      <c r="AM322" s="88" t="str">
        <f t="shared" si="914"/>
        <v>#REF!</v>
      </c>
      <c r="AN322" s="3"/>
      <c r="AO322" s="95" t="str">
        <f t="shared" si="915"/>
        <v>#REF!</v>
      </c>
      <c r="AP322" s="171"/>
      <c r="AQ322" s="3" t="str">
        <f t="shared" si="916"/>
        <v>#REF!</v>
      </c>
      <c r="AR322" s="88" t="str">
        <f t="shared" si="917"/>
        <v>#REF!</v>
      </c>
      <c r="AS322" s="3"/>
      <c r="AT322" s="95">
        <f t="shared" si="516"/>
        <v>24.33333333</v>
      </c>
      <c r="AU322" s="171"/>
      <c r="AV322" s="3">
        <f t="shared" si="203"/>
        <v>40.33333333</v>
      </c>
      <c r="AW322" s="88">
        <f t="shared" si="39"/>
        <v>53.66666667</v>
      </c>
    </row>
    <row r="323" ht="15.75" customHeight="1">
      <c r="A323" s="24">
        <v>173.0</v>
      </c>
      <c r="B323" s="24" t="s">
        <v>4734</v>
      </c>
      <c r="C323" s="24" t="s">
        <v>4734</v>
      </c>
      <c r="D323" s="132" t="s">
        <v>17</v>
      </c>
      <c r="E323" s="132"/>
      <c r="F323" s="132">
        <v>1.0</v>
      </c>
      <c r="G323" s="132"/>
      <c r="H323" s="132"/>
      <c r="J323" s="171">
        <f t="array" ref="J323">IFERROR(INDEX(VBDhistory1!$U$8:$U$307,MATCH(VBDgames!$C323,VBDhistory1!$B$8:$B$307,0))+ROW()/10000000,0)</f>
        <v>0</v>
      </c>
      <c r="K323" s="171">
        <f t="array" ref="K323">IFERROR(INDEX(VBDhistory2!$U$8:$U$307,MATCH(VBDgames!$C323,VBDhistory2!$B$8:$B$307,0))+ROW()/10000000,0)</f>
        <v>0</v>
      </c>
      <c r="L323" s="171">
        <f t="array" ref="L323">IFERROR(INDEX(VBDhistory3!$U$8:$U$307,MATCH(VBDgames!$C323,VBDhistory3!$B$8:$B$307,0))+ROW()/10000000,0)</f>
        <v>0</v>
      </c>
      <c r="M323" s="171">
        <f t="array" ref="M323">IFERROR(INDEX(VBDhistory4!$U$8:$U$307,MATCH(VBDgames!$C323,VBDhistory4!$B$8:$B$307,0))+ROW()/10000000,0)</f>
        <v>0</v>
      </c>
      <c r="N323" s="171"/>
      <c r="O323" s="171" t="str">
        <f t="shared" ref="O323:R323" si="981">$D323&amp;"-"&amp;RANK(J323,J$151:J$475,0)</f>
        <v>RB-1</v>
      </c>
      <c r="P323" s="171" t="str">
        <f t="shared" si="981"/>
        <v>RB-1</v>
      </c>
      <c r="Q323" s="171" t="str">
        <f t="shared" si="981"/>
        <v>RB-1</v>
      </c>
      <c r="R323" s="171" t="str">
        <f t="shared" si="981"/>
        <v>RB-1</v>
      </c>
      <c r="T323" s="95" t="str">
        <f t="shared" si="906"/>
        <v>TE-24</v>
      </c>
      <c r="U323" s="3">
        <v>24.0</v>
      </c>
      <c r="V323" s="3" t="s">
        <v>61</v>
      </c>
      <c r="W323" s="95">
        <f t="shared" ref="W323:Y323" si="982">IFERROR(INDEX(E$878:E$1127,MATCH($T323,P$878:P$1127,0)),0)</f>
        <v>0</v>
      </c>
      <c r="X323" s="3">
        <f t="shared" si="982"/>
        <v>0</v>
      </c>
      <c r="Y323" s="3">
        <f t="shared" si="982"/>
        <v>0</v>
      </c>
      <c r="Z323" s="3"/>
      <c r="AA323" s="3">
        <f t="shared" si="908"/>
        <v>0</v>
      </c>
      <c r="AB323" s="88">
        <f t="shared" si="909"/>
        <v>15.33333333</v>
      </c>
      <c r="AC323" s="3"/>
      <c r="AD323" s="95">
        <f t="shared" ref="AD323:AG323" si="983">IFERROR(INDEX(J$878:J$1127,MATCH($T323,O$878:O$1127,0)),0)</f>
        <v>0</v>
      </c>
      <c r="AE323" s="3">
        <f t="shared" si="983"/>
        <v>0</v>
      </c>
      <c r="AF323" s="3">
        <f t="shared" si="983"/>
        <v>0</v>
      </c>
      <c r="AG323" s="3">
        <f t="shared" si="983"/>
        <v>0</v>
      </c>
      <c r="AH323" s="88">
        <f t="shared" si="911"/>
        <v>0.000323</v>
      </c>
      <c r="AI323" s="3"/>
      <c r="AJ323" s="95" t="str">
        <f t="shared" si="912"/>
        <v>#REF!</v>
      </c>
      <c r="AK323" s="171"/>
      <c r="AL323" s="3" t="str">
        <f t="shared" si="913"/>
        <v>#REF!</v>
      </c>
      <c r="AM323" s="88" t="str">
        <f t="shared" si="914"/>
        <v>#REF!</v>
      </c>
      <c r="AN323" s="3"/>
      <c r="AO323" s="95" t="str">
        <f t="shared" si="915"/>
        <v>#REF!</v>
      </c>
      <c r="AP323" s="171"/>
      <c r="AQ323" s="3" t="str">
        <f t="shared" si="916"/>
        <v>#REF!</v>
      </c>
      <c r="AR323" s="88" t="str">
        <f t="shared" si="917"/>
        <v>#REF!</v>
      </c>
      <c r="AS323" s="3"/>
      <c r="AT323" s="95">
        <f t="shared" si="516"/>
        <v>24.33333333</v>
      </c>
      <c r="AU323" s="171"/>
      <c r="AV323" s="3">
        <f t="shared" si="203"/>
        <v>40.33333333</v>
      </c>
      <c r="AW323" s="88">
        <f t="shared" si="39"/>
        <v>53.66666667</v>
      </c>
    </row>
    <row r="324" ht="15.75" customHeight="1">
      <c r="A324" s="24">
        <v>174.0</v>
      </c>
      <c r="B324" s="24" t="s">
        <v>4735</v>
      </c>
      <c r="C324" s="24" t="s">
        <v>4735</v>
      </c>
      <c r="D324" s="132" t="s">
        <v>17</v>
      </c>
      <c r="E324" s="132"/>
      <c r="F324" s="132">
        <v>0.0</v>
      </c>
      <c r="G324" s="132"/>
      <c r="H324" s="132"/>
      <c r="J324" s="171">
        <f t="array" ref="J324">IFERROR(INDEX(VBDhistory1!$U$8:$U$307,MATCH(VBDgames!$C324,VBDhistory1!$B$8:$B$307,0))+ROW()/10000000,0)</f>
        <v>0</v>
      </c>
      <c r="K324" s="171">
        <f t="array" ref="K324">IFERROR(INDEX(VBDhistory2!$U$8:$U$307,MATCH(VBDgames!$C324,VBDhistory2!$B$8:$B$307,0))+ROW()/10000000,0)</f>
        <v>0</v>
      </c>
      <c r="L324" s="171">
        <f t="array" ref="L324">IFERROR(INDEX(VBDhistory3!$U$8:$U$307,MATCH(VBDgames!$C324,VBDhistory3!$B$8:$B$307,0))+ROW()/10000000,0)</f>
        <v>0</v>
      </c>
      <c r="M324" s="171">
        <f t="array" ref="M324">IFERROR(INDEX(VBDhistory4!$U$8:$U$307,MATCH(VBDgames!$C324,VBDhistory4!$B$8:$B$307,0))+ROW()/10000000,0)</f>
        <v>0</v>
      </c>
      <c r="N324" s="171"/>
      <c r="O324" s="171" t="str">
        <f t="shared" ref="O324:R324" si="984">$D324&amp;"-"&amp;RANK(J324,J$151:J$475,0)</f>
        <v>RB-1</v>
      </c>
      <c r="P324" s="171" t="str">
        <f t="shared" si="984"/>
        <v>RB-1</v>
      </c>
      <c r="Q324" s="171" t="str">
        <f t="shared" si="984"/>
        <v>RB-1</v>
      </c>
      <c r="R324" s="171" t="str">
        <f t="shared" si="984"/>
        <v>RB-1</v>
      </c>
      <c r="T324" s="95" t="str">
        <f t="shared" si="906"/>
        <v>TE-25</v>
      </c>
      <c r="U324" s="3">
        <v>25.0</v>
      </c>
      <c r="V324" s="3" t="s">
        <v>61</v>
      </c>
      <c r="W324" s="95">
        <f t="shared" ref="W324:Y324" si="985">IFERROR(INDEX(E$878:E$1127,MATCH($T324,P$878:P$1127,0)),0)</f>
        <v>0</v>
      </c>
      <c r="X324" s="3">
        <f t="shared" si="985"/>
        <v>0</v>
      </c>
      <c r="Y324" s="3">
        <f t="shared" si="985"/>
        <v>0</v>
      </c>
      <c r="Z324" s="3"/>
      <c r="AA324" s="3">
        <f t="shared" si="908"/>
        <v>0</v>
      </c>
      <c r="AB324" s="88">
        <f t="shared" si="909"/>
        <v>15.33333333</v>
      </c>
      <c r="AC324" s="3"/>
      <c r="AD324" s="95">
        <f t="shared" ref="AD324:AG324" si="986">IFERROR(INDEX(J$878:J$1127,MATCH($T324,O$878:O$1127,0)),0)</f>
        <v>0</v>
      </c>
      <c r="AE324" s="3">
        <f t="shared" si="986"/>
        <v>0</v>
      </c>
      <c r="AF324" s="3">
        <f t="shared" si="986"/>
        <v>0</v>
      </c>
      <c r="AG324" s="3">
        <f t="shared" si="986"/>
        <v>0</v>
      </c>
      <c r="AH324" s="88">
        <f t="shared" si="911"/>
        <v>0.000324</v>
      </c>
      <c r="AI324" s="3"/>
      <c r="AJ324" s="95" t="str">
        <f t="shared" si="912"/>
        <v>#REF!</v>
      </c>
      <c r="AK324" s="171"/>
      <c r="AL324" s="3" t="str">
        <f t="shared" si="913"/>
        <v>#REF!</v>
      </c>
      <c r="AM324" s="88" t="str">
        <f t="shared" si="914"/>
        <v>#REF!</v>
      </c>
      <c r="AN324" s="3"/>
      <c r="AO324" s="95" t="str">
        <f t="shared" si="915"/>
        <v>#REF!</v>
      </c>
      <c r="AP324" s="171"/>
      <c r="AQ324" s="3" t="str">
        <f t="shared" si="916"/>
        <v>#REF!</v>
      </c>
      <c r="AR324" s="88" t="str">
        <f t="shared" si="917"/>
        <v>#REF!</v>
      </c>
      <c r="AS324" s="3"/>
      <c r="AT324" s="95">
        <f t="shared" si="516"/>
        <v>24.33333333</v>
      </c>
      <c r="AU324" s="171"/>
      <c r="AV324" s="3">
        <f t="shared" si="203"/>
        <v>40.33333333</v>
      </c>
      <c r="AW324" s="88">
        <f t="shared" si="39"/>
        <v>53.66666667</v>
      </c>
    </row>
    <row r="325" ht="15.75" customHeight="1">
      <c r="A325" s="24">
        <v>175.0</v>
      </c>
      <c r="B325" s="22" t="s">
        <v>2301</v>
      </c>
      <c r="C325" s="22" t="s">
        <v>2301</v>
      </c>
      <c r="D325" s="132" t="s">
        <v>17</v>
      </c>
      <c r="E325" s="132"/>
      <c r="F325" s="132">
        <v>1.0</v>
      </c>
      <c r="G325" s="132">
        <v>15.0</v>
      </c>
      <c r="H325" s="132">
        <v>12.0</v>
      </c>
      <c r="J325" s="171">
        <f t="array" ref="J325">IFERROR(INDEX(VBDhistory1!$U$8:$U$307,MATCH(VBDgames!$C325,VBDhistory1!$B$8:$B$307,0))+ROW()/10000000,0)</f>
        <v>0</v>
      </c>
      <c r="K325" s="171">
        <f t="array" ref="K325">IFERROR(INDEX(VBDhistory2!$U$8:$U$307,MATCH(VBDgames!$C325,VBDhistory2!$B$8:$B$307,0))+ROW()/10000000,0)</f>
        <v>0</v>
      </c>
      <c r="L325" s="171">
        <f t="array" ref="L325">IFERROR(INDEX(VBDhistory3!$U$8:$U$307,MATCH(VBDgames!$C325,VBDhistory3!$B$8:$B$307,0))+ROW()/10000000,0)</f>
        <v>0</v>
      </c>
      <c r="M325" s="171">
        <f t="array" ref="M325">IFERROR(INDEX(VBDhistory4!$U$8:$U$307,MATCH(VBDgames!$C325,VBDhistory4!$B$8:$B$307,0))+ROW()/10000000,0)</f>
        <v>0</v>
      </c>
      <c r="N325" s="171"/>
      <c r="O325" s="171" t="str">
        <f t="shared" ref="O325:R325" si="987">$D325&amp;"-"&amp;RANK(J325,J$151:J$475,0)</f>
        <v>RB-1</v>
      </c>
      <c r="P325" s="171" t="str">
        <f t="shared" si="987"/>
        <v>RB-1</v>
      </c>
      <c r="Q325" s="171" t="str">
        <f t="shared" si="987"/>
        <v>RB-1</v>
      </c>
      <c r="R325" s="171" t="str">
        <f t="shared" si="987"/>
        <v>RB-1</v>
      </c>
      <c r="T325" s="95" t="str">
        <f t="shared" si="906"/>
        <v>TE-26</v>
      </c>
      <c r="U325" s="3">
        <v>26.0</v>
      </c>
      <c r="V325" s="3" t="s">
        <v>61</v>
      </c>
      <c r="W325" s="95">
        <f t="shared" ref="W325:Y325" si="988">IFERROR(INDEX(E$878:E$1127,MATCH($T325,P$878:P$1127,0)),0)</f>
        <v>0</v>
      </c>
      <c r="X325" s="3">
        <f t="shared" si="988"/>
        <v>0</v>
      </c>
      <c r="Y325" s="3">
        <f t="shared" si="988"/>
        <v>0</v>
      </c>
      <c r="Z325" s="3"/>
      <c r="AA325" s="3">
        <f t="shared" si="908"/>
        <v>0</v>
      </c>
      <c r="AB325" s="88">
        <f t="shared" si="909"/>
        <v>15.33333333</v>
      </c>
      <c r="AC325" s="3"/>
      <c r="AD325" s="95">
        <f t="shared" ref="AD325:AG325" si="989">IFERROR(INDEX(J$878:J$1127,MATCH($T325,O$878:O$1127,0)),0)</f>
        <v>0</v>
      </c>
      <c r="AE325" s="3">
        <f t="shared" si="989"/>
        <v>0</v>
      </c>
      <c r="AF325" s="3">
        <f t="shared" si="989"/>
        <v>0</v>
      </c>
      <c r="AG325" s="3">
        <f t="shared" si="989"/>
        <v>0</v>
      </c>
      <c r="AH325" s="88">
        <f t="shared" si="911"/>
        <v>0.000325</v>
      </c>
      <c r="AI325" s="3"/>
      <c r="AJ325" s="95" t="str">
        <f t="shared" si="912"/>
        <v>#REF!</v>
      </c>
      <c r="AK325" s="171"/>
      <c r="AL325" s="3" t="str">
        <f t="shared" si="913"/>
        <v>#REF!</v>
      </c>
      <c r="AM325" s="88" t="str">
        <f t="shared" si="914"/>
        <v>#REF!</v>
      </c>
      <c r="AN325" s="3"/>
      <c r="AO325" s="95" t="str">
        <f t="shared" si="915"/>
        <v>#REF!</v>
      </c>
      <c r="AP325" s="171"/>
      <c r="AQ325" s="3" t="str">
        <f t="shared" si="916"/>
        <v>#REF!</v>
      </c>
      <c r="AR325" s="88" t="str">
        <f t="shared" si="917"/>
        <v>#REF!</v>
      </c>
      <c r="AS325" s="3"/>
      <c r="AT325" s="95">
        <f t="shared" si="516"/>
        <v>24.33333333</v>
      </c>
      <c r="AU325" s="171"/>
      <c r="AV325" s="3">
        <f t="shared" si="203"/>
        <v>40.33333333</v>
      </c>
      <c r="AW325" s="88">
        <f t="shared" si="39"/>
        <v>53.66666667</v>
      </c>
    </row>
    <row r="326" ht="15.75" customHeight="1">
      <c r="A326" s="24">
        <v>176.0</v>
      </c>
      <c r="B326" s="24" t="s">
        <v>4736</v>
      </c>
      <c r="C326" s="24" t="s">
        <v>4736</v>
      </c>
      <c r="D326" s="132" t="s">
        <v>17</v>
      </c>
      <c r="E326" s="132"/>
      <c r="F326" s="132">
        <v>1.0</v>
      </c>
      <c r="G326" s="132"/>
      <c r="H326" s="132">
        <v>10.0</v>
      </c>
      <c r="J326" s="171">
        <f t="array" ref="J326">IFERROR(INDEX(VBDhistory1!$U$8:$U$307,MATCH(VBDgames!$C326,VBDhistory1!$B$8:$B$307,0))+ROW()/10000000,0)</f>
        <v>0</v>
      </c>
      <c r="K326" s="171">
        <f t="array" ref="K326">IFERROR(INDEX(VBDhistory2!$U$8:$U$307,MATCH(VBDgames!$C326,VBDhistory2!$B$8:$B$307,0))+ROW()/10000000,0)</f>
        <v>0</v>
      </c>
      <c r="L326" s="171">
        <f t="array" ref="L326">IFERROR(INDEX(VBDhistory3!$U$8:$U$307,MATCH(VBDgames!$C326,VBDhistory3!$B$8:$B$307,0))+ROW()/10000000,0)</f>
        <v>0</v>
      </c>
      <c r="M326" s="171">
        <f t="array" ref="M326">IFERROR(INDEX(VBDhistory4!$U$8:$U$307,MATCH(VBDgames!$C326,VBDhistory4!$B$8:$B$307,0))+ROW()/10000000,0)</f>
        <v>0</v>
      </c>
      <c r="N326" s="171"/>
      <c r="O326" s="171" t="str">
        <f t="shared" ref="O326:R326" si="990">$D326&amp;"-"&amp;RANK(J326,J$151:J$475,0)</f>
        <v>RB-1</v>
      </c>
      <c r="P326" s="171" t="str">
        <f t="shared" si="990"/>
        <v>RB-1</v>
      </c>
      <c r="Q326" s="171" t="str">
        <f t="shared" si="990"/>
        <v>RB-1</v>
      </c>
      <c r="R326" s="171" t="str">
        <f t="shared" si="990"/>
        <v>RB-1</v>
      </c>
      <c r="T326" s="95" t="str">
        <f t="shared" si="906"/>
        <v>TE-27</v>
      </c>
      <c r="U326" s="3">
        <v>27.0</v>
      </c>
      <c r="V326" s="3" t="s">
        <v>61</v>
      </c>
      <c r="W326" s="95">
        <f t="shared" ref="W326:Y326" si="991">IFERROR(INDEX(E$878:E$1127,MATCH($T326,P$878:P$1127,0)),0)</f>
        <v>0</v>
      </c>
      <c r="X326" s="3">
        <f t="shared" si="991"/>
        <v>0</v>
      </c>
      <c r="Y326" s="3">
        <f t="shared" si="991"/>
        <v>0</v>
      </c>
      <c r="Z326" s="3"/>
      <c r="AA326" s="3">
        <f t="shared" si="908"/>
        <v>0</v>
      </c>
      <c r="AB326" s="88">
        <f t="shared" si="909"/>
        <v>15.33333333</v>
      </c>
      <c r="AC326" s="3"/>
      <c r="AD326" s="95">
        <f t="shared" ref="AD326:AG326" si="992">IFERROR(INDEX(J$878:J$1127,MATCH($T326,O$878:O$1127,0)),0)</f>
        <v>0</v>
      </c>
      <c r="AE326" s="3">
        <f t="shared" si="992"/>
        <v>0</v>
      </c>
      <c r="AF326" s="3">
        <f t="shared" si="992"/>
        <v>0</v>
      </c>
      <c r="AG326" s="3">
        <f t="shared" si="992"/>
        <v>0</v>
      </c>
      <c r="AH326" s="88">
        <f t="shared" si="911"/>
        <v>0.000326</v>
      </c>
      <c r="AI326" s="3"/>
      <c r="AJ326" s="95" t="str">
        <f t="shared" si="912"/>
        <v>#REF!</v>
      </c>
      <c r="AK326" s="171"/>
      <c r="AL326" s="3" t="str">
        <f t="shared" si="913"/>
        <v>#REF!</v>
      </c>
      <c r="AM326" s="88" t="str">
        <f t="shared" si="914"/>
        <v>#REF!</v>
      </c>
      <c r="AN326" s="3"/>
      <c r="AO326" s="95" t="str">
        <f t="shared" si="915"/>
        <v>#REF!</v>
      </c>
      <c r="AP326" s="171"/>
      <c r="AQ326" s="3" t="str">
        <f t="shared" si="916"/>
        <v>#REF!</v>
      </c>
      <c r="AR326" s="88" t="str">
        <f t="shared" si="917"/>
        <v>#REF!</v>
      </c>
      <c r="AS326" s="3"/>
      <c r="AT326" s="95">
        <f t="shared" si="516"/>
        <v>24.33333333</v>
      </c>
      <c r="AU326" s="171"/>
      <c r="AV326" s="3">
        <f t="shared" si="203"/>
        <v>40.33333333</v>
      </c>
      <c r="AW326" s="88">
        <f t="shared" si="39"/>
        <v>53.66666667</v>
      </c>
    </row>
    <row r="327" ht="15.75" customHeight="1">
      <c r="A327" s="24">
        <v>177.0</v>
      </c>
      <c r="B327" s="24" t="s">
        <v>2226</v>
      </c>
      <c r="C327" s="24" t="s">
        <v>2226</v>
      </c>
      <c r="D327" s="132" t="s">
        <v>17</v>
      </c>
      <c r="E327" s="132"/>
      <c r="F327" s="132">
        <v>1.0</v>
      </c>
      <c r="G327" s="132">
        <v>5.0</v>
      </c>
      <c r="H327" s="132">
        <v>15.0</v>
      </c>
      <c r="J327" s="171">
        <f t="array" ref="J327">IFERROR(INDEX(VBDhistory1!$U$8:$U$307,MATCH(VBDgames!$C327,VBDhistory1!$B$8:$B$307,0))+ROW()/10000000,0)</f>
        <v>0</v>
      </c>
      <c r="K327" s="171">
        <f t="array" ref="K327">IFERROR(INDEX(VBDhistory2!$U$8:$U$307,MATCH(VBDgames!$C327,VBDhistory2!$B$8:$B$307,0))+ROW()/10000000,0)</f>
        <v>0</v>
      </c>
      <c r="L327" s="171">
        <f t="array" ref="L327">IFERROR(INDEX(VBDhistory3!$U$8:$U$307,MATCH(VBDgames!$C327,VBDhistory3!$B$8:$B$307,0))+ROW()/10000000,0)</f>
        <v>0</v>
      </c>
      <c r="M327" s="171">
        <f t="array" ref="M327">IFERROR(INDEX(VBDhistory4!$U$8:$U$307,MATCH(VBDgames!$C327,VBDhistory4!$B$8:$B$307,0))+ROW()/10000000,0)</f>
        <v>0</v>
      </c>
      <c r="N327" s="171"/>
      <c r="O327" s="171" t="str">
        <f t="shared" ref="O327:R327" si="993">$D327&amp;"-"&amp;RANK(J327,J$151:J$475,0)</f>
        <v>RB-1</v>
      </c>
      <c r="P327" s="171" t="str">
        <f t="shared" si="993"/>
        <v>RB-1</v>
      </c>
      <c r="Q327" s="171" t="str">
        <f t="shared" si="993"/>
        <v>RB-1</v>
      </c>
      <c r="R327" s="171" t="str">
        <f t="shared" si="993"/>
        <v>RB-1</v>
      </c>
      <c r="T327" s="95" t="str">
        <f t="shared" si="906"/>
        <v>TE-28</v>
      </c>
      <c r="U327" s="3">
        <v>28.0</v>
      </c>
      <c r="V327" s="3" t="s">
        <v>61</v>
      </c>
      <c r="W327" s="95">
        <f t="shared" ref="W327:Y327" si="994">IFERROR(INDEX(E$878:E$1127,MATCH($T327,P$878:P$1127,0)),0)</f>
        <v>0</v>
      </c>
      <c r="X327" s="3">
        <f t="shared" si="994"/>
        <v>0</v>
      </c>
      <c r="Y327" s="3">
        <f t="shared" si="994"/>
        <v>0</v>
      </c>
      <c r="Z327" s="3"/>
      <c r="AA327" s="3">
        <f t="shared" si="908"/>
        <v>0</v>
      </c>
      <c r="AB327" s="88">
        <f t="shared" si="909"/>
        <v>15.33333333</v>
      </c>
      <c r="AC327" s="3"/>
      <c r="AD327" s="95">
        <f t="shared" ref="AD327:AG327" si="995">IFERROR(INDEX(J$878:J$1127,MATCH($T327,O$878:O$1127,0)),0)</f>
        <v>0</v>
      </c>
      <c r="AE327" s="3">
        <f t="shared" si="995"/>
        <v>0</v>
      </c>
      <c r="AF327" s="3">
        <f t="shared" si="995"/>
        <v>0</v>
      </c>
      <c r="AG327" s="3">
        <f t="shared" si="995"/>
        <v>0</v>
      </c>
      <c r="AH327" s="88">
        <f t="shared" si="911"/>
        <v>0.000327</v>
      </c>
      <c r="AI327" s="3"/>
      <c r="AJ327" s="95" t="str">
        <f t="shared" si="912"/>
        <v>#REF!</v>
      </c>
      <c r="AK327" s="171"/>
      <c r="AL327" s="3" t="str">
        <f t="shared" si="913"/>
        <v>#REF!</v>
      </c>
      <c r="AM327" s="88" t="str">
        <f t="shared" si="914"/>
        <v>#REF!</v>
      </c>
      <c r="AN327" s="3"/>
      <c r="AO327" s="95" t="str">
        <f t="shared" si="915"/>
        <v>#REF!</v>
      </c>
      <c r="AP327" s="171"/>
      <c r="AQ327" s="3" t="str">
        <f t="shared" si="916"/>
        <v>#REF!</v>
      </c>
      <c r="AR327" s="88" t="str">
        <f t="shared" si="917"/>
        <v>#REF!</v>
      </c>
      <c r="AS327" s="3"/>
      <c r="AT327" s="95">
        <f t="shared" si="516"/>
        <v>24.33333333</v>
      </c>
      <c r="AU327" s="171"/>
      <c r="AV327" s="3">
        <f t="shared" si="203"/>
        <v>40.33333333</v>
      </c>
      <c r="AW327" s="88">
        <f t="shared" si="39"/>
        <v>53.66666667</v>
      </c>
    </row>
    <row r="328" ht="15.75" customHeight="1">
      <c r="A328" s="24">
        <v>178.0</v>
      </c>
      <c r="B328" s="24" t="s">
        <v>4737</v>
      </c>
      <c r="C328" s="24" t="s">
        <v>4737</v>
      </c>
      <c r="D328" s="132" t="s">
        <v>17</v>
      </c>
      <c r="E328" s="132"/>
      <c r="F328" s="132">
        <v>0.0</v>
      </c>
      <c r="G328" s="132"/>
      <c r="H328" s="132">
        <v>1.0</v>
      </c>
      <c r="J328" s="171">
        <f t="array" ref="J328">IFERROR(INDEX(VBDhistory1!$U$8:$U$307,MATCH(VBDgames!$C328,VBDhistory1!$B$8:$B$307,0))+ROW()/10000000,0)</f>
        <v>0</v>
      </c>
      <c r="K328" s="171">
        <f t="array" ref="K328">IFERROR(INDEX(VBDhistory2!$U$8:$U$307,MATCH(VBDgames!$C328,VBDhistory2!$B$8:$B$307,0))+ROW()/10000000,0)</f>
        <v>0</v>
      </c>
      <c r="L328" s="171">
        <f t="array" ref="L328">IFERROR(INDEX(VBDhistory3!$U$8:$U$307,MATCH(VBDgames!$C328,VBDhistory3!$B$8:$B$307,0))+ROW()/10000000,0)</f>
        <v>0</v>
      </c>
      <c r="M328" s="171">
        <f t="array" ref="M328">IFERROR(INDEX(VBDhistory4!$U$8:$U$307,MATCH(VBDgames!$C328,VBDhistory4!$B$8:$B$307,0))+ROW()/10000000,0)</f>
        <v>0</v>
      </c>
      <c r="N328" s="171"/>
      <c r="O328" s="171" t="str">
        <f t="shared" ref="O328:R328" si="996">$D328&amp;"-"&amp;RANK(J328,J$151:J$475,0)</f>
        <v>RB-1</v>
      </c>
      <c r="P328" s="171" t="str">
        <f t="shared" si="996"/>
        <v>RB-1</v>
      </c>
      <c r="Q328" s="171" t="str">
        <f t="shared" si="996"/>
        <v>RB-1</v>
      </c>
      <c r="R328" s="171" t="str">
        <f t="shared" si="996"/>
        <v>RB-1</v>
      </c>
      <c r="T328" s="95" t="str">
        <f t="shared" si="906"/>
        <v>TE-29</v>
      </c>
      <c r="U328" s="3">
        <v>29.0</v>
      </c>
      <c r="V328" s="3" t="s">
        <v>61</v>
      </c>
      <c r="W328" s="95">
        <f t="shared" ref="W328:Y328" si="997">IFERROR(INDEX(E$878:E$1127,MATCH($T328,P$878:P$1127,0)),0)</f>
        <v>0</v>
      </c>
      <c r="X328" s="3">
        <f t="shared" si="997"/>
        <v>0</v>
      </c>
      <c r="Y328" s="3">
        <f t="shared" si="997"/>
        <v>0</v>
      </c>
      <c r="Z328" s="3"/>
      <c r="AA328" s="3">
        <f t="shared" si="908"/>
        <v>0</v>
      </c>
      <c r="AB328" s="88">
        <f t="shared" si="909"/>
        <v>15.33333333</v>
      </c>
      <c r="AC328" s="3"/>
      <c r="AD328" s="95">
        <f t="shared" ref="AD328:AG328" si="998">IFERROR(INDEX(J$878:J$1127,MATCH($T328,O$878:O$1127,0)),0)</f>
        <v>0</v>
      </c>
      <c r="AE328" s="3">
        <f t="shared" si="998"/>
        <v>0</v>
      </c>
      <c r="AF328" s="3">
        <f t="shared" si="998"/>
        <v>0</v>
      </c>
      <c r="AG328" s="3">
        <f t="shared" si="998"/>
        <v>0</v>
      </c>
      <c r="AH328" s="88">
        <f t="shared" si="911"/>
        <v>0.000328</v>
      </c>
      <c r="AI328" s="3"/>
      <c r="AJ328" s="95" t="str">
        <f t="shared" si="912"/>
        <v>#REF!</v>
      </c>
      <c r="AK328" s="171"/>
      <c r="AL328" s="3" t="str">
        <f t="shared" si="913"/>
        <v>#REF!</v>
      </c>
      <c r="AM328" s="88" t="str">
        <f t="shared" si="914"/>
        <v>#REF!</v>
      </c>
      <c r="AN328" s="3"/>
      <c r="AO328" s="95" t="str">
        <f t="shared" si="915"/>
        <v>#REF!</v>
      </c>
      <c r="AP328" s="171"/>
      <c r="AQ328" s="3" t="str">
        <f t="shared" si="916"/>
        <v>#REF!</v>
      </c>
      <c r="AR328" s="88" t="str">
        <f t="shared" si="917"/>
        <v>#REF!</v>
      </c>
      <c r="AS328" s="3"/>
      <c r="AT328" s="95">
        <f t="shared" si="516"/>
        <v>24.33333333</v>
      </c>
      <c r="AU328" s="171"/>
      <c r="AV328" s="3">
        <f t="shared" si="203"/>
        <v>40.33333333</v>
      </c>
      <c r="AW328" s="88">
        <f t="shared" si="39"/>
        <v>53.66666667</v>
      </c>
    </row>
    <row r="329" ht="15.75" customHeight="1">
      <c r="A329" s="24">
        <v>179.0</v>
      </c>
      <c r="B329" s="24" t="s">
        <v>4738</v>
      </c>
      <c r="C329" s="24" t="s">
        <v>4738</v>
      </c>
      <c r="D329" s="132" t="s">
        <v>17</v>
      </c>
      <c r="E329" s="132"/>
      <c r="F329" s="132">
        <v>0.0</v>
      </c>
      <c r="G329" s="132">
        <v>0.0</v>
      </c>
      <c r="H329" s="132"/>
      <c r="J329" s="171">
        <f t="array" ref="J329">IFERROR(INDEX(VBDhistory1!$U$8:$U$307,MATCH(VBDgames!$C329,VBDhistory1!$B$8:$B$307,0))+ROW()/10000000,0)</f>
        <v>0</v>
      </c>
      <c r="K329" s="171">
        <f t="array" ref="K329">IFERROR(INDEX(VBDhistory2!$U$8:$U$307,MATCH(VBDgames!$C329,VBDhistory2!$B$8:$B$307,0))+ROW()/10000000,0)</f>
        <v>0</v>
      </c>
      <c r="L329" s="171">
        <f t="array" ref="L329">IFERROR(INDEX(VBDhistory3!$U$8:$U$307,MATCH(VBDgames!$C329,VBDhistory3!$B$8:$B$307,0))+ROW()/10000000,0)</f>
        <v>0</v>
      </c>
      <c r="M329" s="171">
        <f t="array" ref="M329">IFERROR(INDEX(VBDhistory4!$U$8:$U$307,MATCH(VBDgames!$C329,VBDhistory4!$B$8:$B$307,0))+ROW()/10000000,0)</f>
        <v>0</v>
      </c>
      <c r="N329" s="171"/>
      <c r="O329" s="171" t="str">
        <f t="shared" ref="O329:R329" si="999">$D329&amp;"-"&amp;RANK(J329,J$151:J$475,0)</f>
        <v>RB-1</v>
      </c>
      <c r="P329" s="171" t="str">
        <f t="shared" si="999"/>
        <v>RB-1</v>
      </c>
      <c r="Q329" s="171" t="str">
        <f t="shared" si="999"/>
        <v>RB-1</v>
      </c>
      <c r="R329" s="171" t="str">
        <f t="shared" si="999"/>
        <v>RB-1</v>
      </c>
      <c r="T329" s="95" t="str">
        <f t="shared" si="906"/>
        <v>TE-30</v>
      </c>
      <c r="U329" s="3">
        <v>30.0</v>
      </c>
      <c r="V329" s="3" t="s">
        <v>61</v>
      </c>
      <c r="W329" s="95">
        <f t="shared" ref="W329:Y329" si="1000">IFERROR(INDEX(E$878:E$1127,MATCH($T329,P$878:P$1127,0)),0)</f>
        <v>0</v>
      </c>
      <c r="X329" s="3">
        <f t="shared" si="1000"/>
        <v>0</v>
      </c>
      <c r="Y329" s="3">
        <f t="shared" si="1000"/>
        <v>0</v>
      </c>
      <c r="Z329" s="3"/>
      <c r="AA329" s="3">
        <f t="shared" si="908"/>
        <v>0</v>
      </c>
      <c r="AB329" s="88">
        <f t="shared" si="909"/>
        <v>15.33333333</v>
      </c>
      <c r="AC329" s="3"/>
      <c r="AD329" s="95">
        <f t="shared" ref="AD329:AG329" si="1001">IFERROR(INDEX(J$878:J$1127,MATCH($T329,O$878:O$1127,0)),0)</f>
        <v>0</v>
      </c>
      <c r="AE329" s="3">
        <f t="shared" si="1001"/>
        <v>0</v>
      </c>
      <c r="AF329" s="3">
        <f t="shared" si="1001"/>
        <v>0</v>
      </c>
      <c r="AG329" s="3">
        <f t="shared" si="1001"/>
        <v>0</v>
      </c>
      <c r="AH329" s="88">
        <f t="shared" si="911"/>
        <v>0.000329</v>
      </c>
      <c r="AI329" s="3"/>
      <c r="AJ329" s="95" t="str">
        <f t="shared" si="912"/>
        <v>#REF!</v>
      </c>
      <c r="AK329" s="171"/>
      <c r="AL329" s="3" t="str">
        <f t="shared" si="913"/>
        <v>#REF!</v>
      </c>
      <c r="AM329" s="88" t="str">
        <f t="shared" si="914"/>
        <v>#REF!</v>
      </c>
      <c r="AN329" s="3"/>
      <c r="AO329" s="95" t="str">
        <f t="shared" si="915"/>
        <v>#REF!</v>
      </c>
      <c r="AP329" s="171"/>
      <c r="AQ329" s="3" t="str">
        <f t="shared" si="916"/>
        <v>#REF!</v>
      </c>
      <c r="AR329" s="88" t="str">
        <f t="shared" si="917"/>
        <v>#REF!</v>
      </c>
      <c r="AS329" s="3"/>
      <c r="AT329" s="95">
        <f t="shared" si="516"/>
        <v>24.33333333</v>
      </c>
      <c r="AU329" s="171"/>
      <c r="AV329" s="3">
        <f t="shared" si="203"/>
        <v>40.33333333</v>
      </c>
      <c r="AW329" s="88">
        <f t="shared" si="39"/>
        <v>53.66666667</v>
      </c>
    </row>
    <row r="330" ht="15.75" customHeight="1">
      <c r="A330" s="24">
        <v>180.0</v>
      </c>
      <c r="B330" s="24" t="s">
        <v>2143</v>
      </c>
      <c r="C330" s="24" t="s">
        <v>2143</v>
      </c>
      <c r="D330" s="132" t="s">
        <v>17</v>
      </c>
      <c r="E330" s="132"/>
      <c r="F330" s="132">
        <v>0.0</v>
      </c>
      <c r="G330" s="132">
        <v>7.0</v>
      </c>
      <c r="H330" s="132"/>
      <c r="J330" s="171">
        <f t="array" ref="J330">IFERROR(INDEX(VBDhistory1!$U$8:$U$307,MATCH(VBDgames!$C330,VBDhistory1!$B$8:$B$307,0))+ROW()/10000000,0)</f>
        <v>0</v>
      </c>
      <c r="K330" s="171">
        <f t="array" ref="K330">IFERROR(INDEX(VBDhistory2!$U$8:$U$307,MATCH(VBDgames!$C330,VBDhistory2!$B$8:$B$307,0))+ROW()/10000000,0)</f>
        <v>0</v>
      </c>
      <c r="L330" s="171">
        <f t="array" ref="L330">IFERROR(INDEX(VBDhistory3!$U$8:$U$307,MATCH(VBDgames!$C330,VBDhistory3!$B$8:$B$307,0))+ROW()/10000000,0)</f>
        <v>0</v>
      </c>
      <c r="M330" s="171">
        <f t="array" ref="M330">IFERROR(INDEX(VBDhistory4!$U$8:$U$307,MATCH(VBDgames!$C330,VBDhistory4!$B$8:$B$307,0))+ROW()/10000000,0)</f>
        <v>0</v>
      </c>
      <c r="N330" s="171"/>
      <c r="O330" s="171" t="str">
        <f t="shared" ref="O330:R330" si="1002">$D330&amp;"-"&amp;RANK(J330,J$151:J$475,0)</f>
        <v>RB-1</v>
      </c>
      <c r="P330" s="171" t="str">
        <f t="shared" si="1002"/>
        <v>RB-1</v>
      </c>
      <c r="Q330" s="171" t="str">
        <f t="shared" si="1002"/>
        <v>RB-1</v>
      </c>
      <c r="R330" s="171" t="str">
        <f t="shared" si="1002"/>
        <v>RB-1</v>
      </c>
      <c r="T330" s="95" t="str">
        <f t="shared" si="906"/>
        <v>TE-31</v>
      </c>
      <c r="U330" s="3">
        <v>31.0</v>
      </c>
      <c r="V330" s="3" t="s">
        <v>61</v>
      </c>
      <c r="W330" s="95">
        <f t="shared" ref="W330:Y330" si="1003">IFERROR(INDEX(E$878:E$1127,MATCH($T330,P$878:P$1127,0)),0)</f>
        <v>0</v>
      </c>
      <c r="X330" s="3">
        <f t="shared" si="1003"/>
        <v>0</v>
      </c>
      <c r="Y330" s="3">
        <f t="shared" si="1003"/>
        <v>0</v>
      </c>
      <c r="Z330" s="3"/>
      <c r="AA330" s="3">
        <f t="shared" si="908"/>
        <v>0</v>
      </c>
      <c r="AB330" s="88">
        <f t="shared" si="909"/>
        <v>15.33333333</v>
      </c>
      <c r="AC330" s="3"/>
      <c r="AD330" s="95">
        <f t="shared" ref="AD330:AG330" si="1004">IFERROR(INDEX(J$878:J$1127,MATCH($T330,O$878:O$1127,0)),0)</f>
        <v>0</v>
      </c>
      <c r="AE330" s="3">
        <f t="shared" si="1004"/>
        <v>0</v>
      </c>
      <c r="AF330" s="3">
        <f t="shared" si="1004"/>
        <v>0</v>
      </c>
      <c r="AG330" s="3">
        <f t="shared" si="1004"/>
        <v>0</v>
      </c>
      <c r="AH330" s="88">
        <f t="shared" si="911"/>
        <v>0.00033</v>
      </c>
      <c r="AI330" s="3"/>
      <c r="AJ330" s="95" t="str">
        <f t="shared" si="912"/>
        <v>#REF!</v>
      </c>
      <c r="AK330" s="171"/>
      <c r="AL330" s="3" t="str">
        <f t="shared" si="913"/>
        <v>#REF!</v>
      </c>
      <c r="AM330" s="88" t="str">
        <f t="shared" si="914"/>
        <v>#REF!</v>
      </c>
      <c r="AN330" s="3"/>
      <c r="AO330" s="95" t="str">
        <f t="shared" si="915"/>
        <v>#REF!</v>
      </c>
      <c r="AP330" s="171"/>
      <c r="AQ330" s="3" t="str">
        <f t="shared" si="916"/>
        <v>#REF!</v>
      </c>
      <c r="AR330" s="88" t="str">
        <f t="shared" si="917"/>
        <v>#REF!</v>
      </c>
      <c r="AS330" s="3"/>
      <c r="AT330" s="95">
        <f t="shared" si="516"/>
        <v>24.33333333</v>
      </c>
      <c r="AU330" s="171"/>
      <c r="AV330" s="3">
        <f t="shared" si="203"/>
        <v>40.33333333</v>
      </c>
      <c r="AW330" s="88">
        <f t="shared" si="39"/>
        <v>53.66666667</v>
      </c>
    </row>
    <row r="331" ht="15.75" customHeight="1">
      <c r="A331" s="24">
        <v>181.0</v>
      </c>
      <c r="B331" s="24" t="s">
        <v>2328</v>
      </c>
      <c r="C331" s="24" t="s">
        <v>2328</v>
      </c>
      <c r="D331" s="132" t="s">
        <v>17</v>
      </c>
      <c r="E331" s="132"/>
      <c r="F331" s="132">
        <v>0.0</v>
      </c>
      <c r="G331" s="132"/>
      <c r="H331" s="132">
        <v>13.0</v>
      </c>
      <c r="J331" s="171">
        <f t="array" ref="J331">IFERROR(INDEX(VBDhistory1!$U$8:$U$307,MATCH(VBDgames!$C331,VBDhistory1!$B$8:$B$307,0))+ROW()/10000000,0)</f>
        <v>0</v>
      </c>
      <c r="K331" s="171">
        <f t="array" ref="K331">IFERROR(INDEX(VBDhistory2!$U$8:$U$307,MATCH(VBDgames!$C331,VBDhistory2!$B$8:$B$307,0))+ROW()/10000000,0)</f>
        <v>0</v>
      </c>
      <c r="L331" s="171">
        <f t="array" ref="L331">IFERROR(INDEX(VBDhistory3!$U$8:$U$307,MATCH(VBDgames!$C331,VBDhistory3!$B$8:$B$307,0))+ROW()/10000000,0)</f>
        <v>0</v>
      </c>
      <c r="M331" s="171">
        <f t="array" ref="M331">IFERROR(INDEX(VBDhistory4!$U$8:$U$307,MATCH(VBDgames!$C331,VBDhistory4!$B$8:$B$307,0))+ROW()/10000000,0)</f>
        <v>0</v>
      </c>
      <c r="N331" s="171"/>
      <c r="O331" s="171" t="str">
        <f t="shared" ref="O331:R331" si="1005">$D331&amp;"-"&amp;RANK(J331,J$151:J$475,0)</f>
        <v>RB-1</v>
      </c>
      <c r="P331" s="171" t="str">
        <f t="shared" si="1005"/>
        <v>RB-1</v>
      </c>
      <c r="Q331" s="171" t="str">
        <f t="shared" si="1005"/>
        <v>RB-1</v>
      </c>
      <c r="R331" s="171" t="str">
        <f t="shared" si="1005"/>
        <v>RB-1</v>
      </c>
      <c r="T331" s="95" t="str">
        <f t="shared" si="906"/>
        <v>TE-32</v>
      </c>
      <c r="U331" s="3">
        <v>32.0</v>
      </c>
      <c r="V331" s="3" t="s">
        <v>61</v>
      </c>
      <c r="W331" s="95">
        <f t="shared" ref="W331:Y331" si="1006">IFERROR(INDEX(E$878:E$1127,MATCH($T331,P$878:P$1127,0)),0)</f>
        <v>0</v>
      </c>
      <c r="X331" s="3">
        <f t="shared" si="1006"/>
        <v>0</v>
      </c>
      <c r="Y331" s="3">
        <f t="shared" si="1006"/>
        <v>0</v>
      </c>
      <c r="Z331" s="3"/>
      <c r="AA331" s="3">
        <f t="shared" si="908"/>
        <v>0</v>
      </c>
      <c r="AB331" s="88">
        <f t="shared" si="909"/>
        <v>15.33333333</v>
      </c>
      <c r="AC331" s="3"/>
      <c r="AD331" s="95">
        <f t="shared" ref="AD331:AG331" si="1007">IFERROR(INDEX(J$878:J$1127,MATCH($T331,O$878:O$1127,0)),0)</f>
        <v>0</v>
      </c>
      <c r="AE331" s="3">
        <f t="shared" si="1007"/>
        <v>0</v>
      </c>
      <c r="AF331" s="3">
        <f t="shared" si="1007"/>
        <v>0</v>
      </c>
      <c r="AG331" s="3">
        <f t="shared" si="1007"/>
        <v>0</v>
      </c>
      <c r="AH331" s="88">
        <f t="shared" si="911"/>
        <v>0.000331</v>
      </c>
      <c r="AI331" s="3"/>
      <c r="AJ331" s="95" t="str">
        <f t="shared" si="912"/>
        <v>#REF!</v>
      </c>
      <c r="AK331" s="171"/>
      <c r="AL331" s="3" t="str">
        <f t="shared" si="913"/>
        <v>#REF!</v>
      </c>
      <c r="AM331" s="88" t="str">
        <f t="shared" si="914"/>
        <v>#REF!</v>
      </c>
      <c r="AN331" s="3"/>
      <c r="AO331" s="95" t="str">
        <f t="shared" si="915"/>
        <v>#REF!</v>
      </c>
      <c r="AP331" s="171"/>
      <c r="AQ331" s="3" t="str">
        <f t="shared" si="916"/>
        <v>#REF!</v>
      </c>
      <c r="AR331" s="88" t="str">
        <f t="shared" si="917"/>
        <v>#REF!</v>
      </c>
      <c r="AS331" s="3"/>
      <c r="AT331" s="95">
        <f t="shared" si="516"/>
        <v>24.33333333</v>
      </c>
      <c r="AU331" s="171"/>
      <c r="AV331" s="3">
        <f t="shared" si="203"/>
        <v>40.33333333</v>
      </c>
      <c r="AW331" s="88">
        <f t="shared" si="39"/>
        <v>53.66666667</v>
      </c>
    </row>
    <row r="332" ht="15.75" customHeight="1">
      <c r="A332" s="24">
        <v>182.0</v>
      </c>
      <c r="B332" s="24" t="s">
        <v>2519</v>
      </c>
      <c r="C332" s="24" t="s">
        <v>2519</v>
      </c>
      <c r="D332" s="132" t="s">
        <v>17</v>
      </c>
      <c r="E332" s="132"/>
      <c r="F332" s="132">
        <v>0.0</v>
      </c>
      <c r="G332" s="132">
        <v>1.0</v>
      </c>
      <c r="H332" s="132"/>
      <c r="J332" s="171">
        <f t="array" ref="J332">IFERROR(INDEX(VBDhistory1!$U$8:$U$307,MATCH(VBDgames!$C332,VBDhistory1!$B$8:$B$307,0))+ROW()/10000000,0)</f>
        <v>0</v>
      </c>
      <c r="K332" s="171">
        <f t="array" ref="K332">IFERROR(INDEX(VBDhistory2!$U$8:$U$307,MATCH(VBDgames!$C332,VBDhistory2!$B$8:$B$307,0))+ROW()/10000000,0)</f>
        <v>0</v>
      </c>
      <c r="L332" s="171">
        <f t="array" ref="L332">IFERROR(INDEX(VBDhistory3!$U$8:$U$307,MATCH(VBDgames!$C332,VBDhistory3!$B$8:$B$307,0))+ROW()/10000000,0)</f>
        <v>0</v>
      </c>
      <c r="M332" s="171">
        <f t="array" ref="M332">IFERROR(INDEX(VBDhistory4!$U$8:$U$307,MATCH(VBDgames!$C332,VBDhistory4!$B$8:$B$307,0))+ROW()/10000000,0)</f>
        <v>0</v>
      </c>
      <c r="N332" s="171"/>
      <c r="O332" s="171" t="str">
        <f t="shared" ref="O332:R332" si="1008">$D332&amp;"-"&amp;RANK(J332,J$151:J$475,0)</f>
        <v>RB-1</v>
      </c>
      <c r="P332" s="171" t="str">
        <f t="shared" si="1008"/>
        <v>RB-1</v>
      </c>
      <c r="Q332" s="171" t="str">
        <f t="shared" si="1008"/>
        <v>RB-1</v>
      </c>
      <c r="R332" s="171" t="str">
        <f t="shared" si="1008"/>
        <v>RB-1</v>
      </c>
      <c r="T332" s="95" t="str">
        <f t="shared" si="906"/>
        <v>TE-33</v>
      </c>
      <c r="U332" s="3">
        <v>33.0</v>
      </c>
      <c r="V332" s="3" t="s">
        <v>61</v>
      </c>
      <c r="W332" s="95">
        <f t="shared" ref="W332:Y332" si="1009">IFERROR(INDEX(E$878:E$1127,MATCH($T332,P$878:P$1127,0)),0)</f>
        <v>0</v>
      </c>
      <c r="X332" s="3">
        <f t="shared" si="1009"/>
        <v>0</v>
      </c>
      <c r="Y332" s="3">
        <f t="shared" si="1009"/>
        <v>0</v>
      </c>
      <c r="Z332" s="3"/>
      <c r="AA332" s="3">
        <f t="shared" si="908"/>
        <v>0</v>
      </c>
      <c r="AB332" s="88">
        <f t="shared" si="909"/>
        <v>15.33333333</v>
      </c>
      <c r="AC332" s="3"/>
      <c r="AD332" s="95">
        <f t="shared" ref="AD332:AG332" si="1010">IFERROR(INDEX(J$878:J$1127,MATCH($T332,O$878:O$1127,0)),0)</f>
        <v>0</v>
      </c>
      <c r="AE332" s="3">
        <f t="shared" si="1010"/>
        <v>0</v>
      </c>
      <c r="AF332" s="3">
        <f t="shared" si="1010"/>
        <v>0</v>
      </c>
      <c r="AG332" s="3">
        <f t="shared" si="1010"/>
        <v>0</v>
      </c>
      <c r="AH332" s="88">
        <f t="shared" si="911"/>
        <v>0.000332</v>
      </c>
      <c r="AI332" s="3"/>
      <c r="AJ332" s="95" t="str">
        <f t="shared" si="912"/>
        <v>#REF!</v>
      </c>
      <c r="AK332" s="171"/>
      <c r="AL332" s="3" t="str">
        <f t="shared" si="913"/>
        <v>#REF!</v>
      </c>
      <c r="AM332" s="88" t="str">
        <f t="shared" si="914"/>
        <v>#REF!</v>
      </c>
      <c r="AN332" s="3"/>
      <c r="AO332" s="95" t="str">
        <f t="shared" si="915"/>
        <v>#REF!</v>
      </c>
      <c r="AP332" s="171"/>
      <c r="AQ332" s="3" t="str">
        <f t="shared" si="916"/>
        <v>#REF!</v>
      </c>
      <c r="AR332" s="88" t="str">
        <f t="shared" si="917"/>
        <v>#REF!</v>
      </c>
      <c r="AS332" s="3"/>
      <c r="AT332" s="95">
        <f t="shared" si="516"/>
        <v>24.33333333</v>
      </c>
      <c r="AU332" s="171"/>
      <c r="AV332" s="3">
        <f t="shared" si="203"/>
        <v>40.33333333</v>
      </c>
      <c r="AW332" s="88">
        <f t="shared" si="39"/>
        <v>53.66666667</v>
      </c>
    </row>
    <row r="333" ht="15.75" customHeight="1">
      <c r="A333" s="24">
        <v>183.0</v>
      </c>
      <c r="B333" s="24" t="s">
        <v>2589</v>
      </c>
      <c r="C333" s="24" t="s">
        <v>2589</v>
      </c>
      <c r="D333" s="132" t="s">
        <v>17</v>
      </c>
      <c r="E333" s="132"/>
      <c r="F333" s="132">
        <v>0.0</v>
      </c>
      <c r="G333" s="132">
        <v>8.0</v>
      </c>
      <c r="H333" s="132">
        <v>9.0</v>
      </c>
      <c r="J333" s="171">
        <f t="array" ref="J333">IFERROR(INDEX(VBDhistory1!$U$8:$U$307,MATCH(VBDgames!$C333,VBDhistory1!$B$8:$B$307,0))+ROW()/10000000,0)</f>
        <v>0</v>
      </c>
      <c r="K333" s="171">
        <f t="array" ref="K333">IFERROR(INDEX(VBDhistory2!$U$8:$U$307,MATCH(VBDgames!$C333,VBDhistory2!$B$8:$B$307,0))+ROW()/10000000,0)</f>
        <v>0</v>
      </c>
      <c r="L333" s="171">
        <f t="array" ref="L333">IFERROR(INDEX(VBDhistory3!$U$8:$U$307,MATCH(VBDgames!$C333,VBDhistory3!$B$8:$B$307,0))+ROW()/10000000,0)</f>
        <v>0</v>
      </c>
      <c r="M333" s="171">
        <f t="array" ref="M333">IFERROR(INDEX(VBDhistory4!$U$8:$U$307,MATCH(VBDgames!$C333,VBDhistory4!$B$8:$B$307,0))+ROW()/10000000,0)</f>
        <v>0</v>
      </c>
      <c r="N333" s="171"/>
      <c r="O333" s="171" t="str">
        <f t="shared" ref="O333:R333" si="1011">$D333&amp;"-"&amp;RANK(J333,J$151:J$475,0)</f>
        <v>RB-1</v>
      </c>
      <c r="P333" s="171" t="str">
        <f t="shared" si="1011"/>
        <v>RB-1</v>
      </c>
      <c r="Q333" s="171" t="str">
        <f t="shared" si="1011"/>
        <v>RB-1</v>
      </c>
      <c r="R333" s="171" t="str">
        <f t="shared" si="1011"/>
        <v>RB-1</v>
      </c>
      <c r="T333" s="95" t="str">
        <f t="shared" si="906"/>
        <v>TE-34</v>
      </c>
      <c r="U333" s="3">
        <v>34.0</v>
      </c>
      <c r="V333" s="3" t="s">
        <v>61</v>
      </c>
      <c r="W333" s="95">
        <f t="shared" ref="W333:Y333" si="1012">IFERROR(INDEX(E$878:E$1127,MATCH($T333,P$878:P$1127,0)),0)</f>
        <v>0</v>
      </c>
      <c r="X333" s="3">
        <f t="shared" si="1012"/>
        <v>0</v>
      </c>
      <c r="Y333" s="3">
        <f t="shared" si="1012"/>
        <v>0</v>
      </c>
      <c r="Z333" s="3"/>
      <c r="AA333" s="3">
        <f t="shared" si="908"/>
        <v>0</v>
      </c>
      <c r="AB333" s="88">
        <f t="shared" si="909"/>
        <v>15.33333333</v>
      </c>
      <c r="AC333" s="3"/>
      <c r="AD333" s="95">
        <f t="shared" ref="AD333:AG333" si="1013">IFERROR(INDEX(J$878:J$1127,MATCH($T333,O$878:O$1127,0)),0)</f>
        <v>0</v>
      </c>
      <c r="AE333" s="3">
        <f t="shared" si="1013"/>
        <v>0</v>
      </c>
      <c r="AF333" s="3">
        <f t="shared" si="1013"/>
        <v>0</v>
      </c>
      <c r="AG333" s="3">
        <f t="shared" si="1013"/>
        <v>0</v>
      </c>
      <c r="AH333" s="88">
        <f t="shared" si="911"/>
        <v>0.000333</v>
      </c>
      <c r="AI333" s="3"/>
      <c r="AJ333" s="95" t="str">
        <f t="shared" si="912"/>
        <v>#REF!</v>
      </c>
      <c r="AK333" s="171"/>
      <c r="AL333" s="3" t="str">
        <f t="shared" si="913"/>
        <v>#REF!</v>
      </c>
      <c r="AM333" s="88" t="str">
        <f t="shared" si="914"/>
        <v>#REF!</v>
      </c>
      <c r="AN333" s="3"/>
      <c r="AO333" s="95" t="str">
        <f t="shared" si="915"/>
        <v>#REF!</v>
      </c>
      <c r="AP333" s="171"/>
      <c r="AQ333" s="3" t="str">
        <f t="shared" si="916"/>
        <v>#REF!</v>
      </c>
      <c r="AR333" s="88" t="str">
        <f t="shared" si="917"/>
        <v>#REF!</v>
      </c>
      <c r="AS333" s="3"/>
      <c r="AT333" s="95">
        <f t="shared" si="516"/>
        <v>24.33333333</v>
      </c>
      <c r="AU333" s="171"/>
      <c r="AV333" s="3">
        <f t="shared" si="203"/>
        <v>40.33333333</v>
      </c>
      <c r="AW333" s="88">
        <f t="shared" si="39"/>
        <v>53.66666667</v>
      </c>
    </row>
    <row r="334" ht="15.75" customHeight="1">
      <c r="A334" s="24">
        <v>184.0</v>
      </c>
      <c r="B334" s="24" t="s">
        <v>4739</v>
      </c>
      <c r="C334" s="24" t="s">
        <v>4739</v>
      </c>
      <c r="D334" s="132" t="s">
        <v>17</v>
      </c>
      <c r="E334" s="132"/>
      <c r="F334" s="132">
        <v>0.0</v>
      </c>
      <c r="G334" s="132">
        <v>1.0</v>
      </c>
      <c r="H334" s="132"/>
      <c r="J334" s="171">
        <f t="array" ref="J334">IFERROR(INDEX(VBDhistory1!$U$8:$U$307,MATCH(VBDgames!$C334,VBDhistory1!$B$8:$B$307,0))+ROW()/10000000,0)</f>
        <v>0</v>
      </c>
      <c r="K334" s="171">
        <f t="array" ref="K334">IFERROR(INDEX(VBDhistory2!$U$8:$U$307,MATCH(VBDgames!$C334,VBDhistory2!$B$8:$B$307,0))+ROW()/10000000,0)</f>
        <v>0</v>
      </c>
      <c r="L334" s="171">
        <f t="array" ref="L334">IFERROR(INDEX(VBDhistory3!$U$8:$U$307,MATCH(VBDgames!$C334,VBDhistory3!$B$8:$B$307,0))+ROW()/10000000,0)</f>
        <v>0</v>
      </c>
      <c r="M334" s="171">
        <f t="array" ref="M334">IFERROR(INDEX(VBDhistory4!$U$8:$U$307,MATCH(VBDgames!$C334,VBDhistory4!$B$8:$B$307,0))+ROW()/10000000,0)</f>
        <v>0</v>
      </c>
      <c r="N334" s="171"/>
      <c r="O334" s="171" t="str">
        <f t="shared" ref="O334:R334" si="1014">$D334&amp;"-"&amp;RANK(J334,J$151:J$475,0)</f>
        <v>RB-1</v>
      </c>
      <c r="P334" s="171" t="str">
        <f t="shared" si="1014"/>
        <v>RB-1</v>
      </c>
      <c r="Q334" s="171" t="str">
        <f t="shared" si="1014"/>
        <v>RB-1</v>
      </c>
      <c r="R334" s="171" t="str">
        <f t="shared" si="1014"/>
        <v>RB-1</v>
      </c>
      <c r="T334" s="95" t="str">
        <f t="shared" si="906"/>
        <v>TE-35</v>
      </c>
      <c r="U334" s="3">
        <v>35.0</v>
      </c>
      <c r="V334" s="3" t="s">
        <v>61</v>
      </c>
      <c r="W334" s="95">
        <f t="shared" ref="W334:Y334" si="1015">IFERROR(INDEX(E$878:E$1127,MATCH($T334,P$878:P$1127,0)),0)</f>
        <v>0</v>
      </c>
      <c r="X334" s="3">
        <f t="shared" si="1015"/>
        <v>0</v>
      </c>
      <c r="Y334" s="3">
        <f t="shared" si="1015"/>
        <v>0</v>
      </c>
      <c r="Z334" s="3"/>
      <c r="AA334" s="3">
        <f t="shared" si="908"/>
        <v>0</v>
      </c>
      <c r="AB334" s="88">
        <f t="shared" si="909"/>
        <v>15.33333333</v>
      </c>
      <c r="AC334" s="3"/>
      <c r="AD334" s="95">
        <f t="shared" ref="AD334:AG334" si="1016">IFERROR(INDEX(J$878:J$1127,MATCH($T334,O$878:O$1127,0)),0)</f>
        <v>0</v>
      </c>
      <c r="AE334" s="3">
        <f t="shared" si="1016"/>
        <v>0</v>
      </c>
      <c r="AF334" s="3">
        <f t="shared" si="1016"/>
        <v>0</v>
      </c>
      <c r="AG334" s="3">
        <f t="shared" si="1016"/>
        <v>0</v>
      </c>
      <c r="AH334" s="88">
        <f t="shared" si="911"/>
        <v>0.000334</v>
      </c>
      <c r="AI334" s="3"/>
      <c r="AJ334" s="95" t="str">
        <f t="shared" si="912"/>
        <v>#REF!</v>
      </c>
      <c r="AK334" s="171"/>
      <c r="AL334" s="3" t="str">
        <f t="shared" si="913"/>
        <v>#REF!</v>
      </c>
      <c r="AM334" s="88" t="str">
        <f t="shared" si="914"/>
        <v>#REF!</v>
      </c>
      <c r="AN334" s="3"/>
      <c r="AO334" s="95" t="str">
        <f t="shared" si="915"/>
        <v>#REF!</v>
      </c>
      <c r="AP334" s="171"/>
      <c r="AQ334" s="3" t="str">
        <f t="shared" si="916"/>
        <v>#REF!</v>
      </c>
      <c r="AR334" s="88" t="str">
        <f t="shared" si="917"/>
        <v>#REF!</v>
      </c>
      <c r="AS334" s="3"/>
      <c r="AT334" s="95">
        <f t="shared" si="516"/>
        <v>24.33333333</v>
      </c>
      <c r="AU334" s="171"/>
      <c r="AV334" s="3">
        <f t="shared" si="203"/>
        <v>40.33333333</v>
      </c>
      <c r="AW334" s="88">
        <f t="shared" si="39"/>
        <v>53.66666667</v>
      </c>
    </row>
    <row r="335" ht="15.75" customHeight="1">
      <c r="A335" s="24">
        <v>185.0</v>
      </c>
      <c r="B335" s="24" t="s">
        <v>2848</v>
      </c>
      <c r="C335" s="24" t="s">
        <v>2848</v>
      </c>
      <c r="D335" s="132" t="s">
        <v>17</v>
      </c>
      <c r="E335" s="132"/>
      <c r="F335" s="132"/>
      <c r="G335" s="132">
        <v>15.0</v>
      </c>
      <c r="H335" s="132">
        <v>16.0</v>
      </c>
      <c r="J335" s="171">
        <f t="array" ref="J335">IFERROR(INDEX(VBDhistory1!$U$8:$U$307,MATCH(VBDgames!$C335,VBDhistory1!$B$8:$B$307,0))+ROW()/10000000,0)</f>
        <v>0</v>
      </c>
      <c r="K335" s="171">
        <f t="array" ref="K335">IFERROR(INDEX(VBDhistory2!$U$8:$U$307,MATCH(VBDgames!$C335,VBDhistory2!$B$8:$B$307,0))+ROW()/10000000,0)</f>
        <v>0</v>
      </c>
      <c r="L335" s="171">
        <f t="array" ref="L335">IFERROR(INDEX(VBDhistory3!$U$8:$U$307,MATCH(VBDgames!$C335,VBDhistory3!$B$8:$B$307,0))+ROW()/10000000,0)</f>
        <v>0</v>
      </c>
      <c r="M335" s="171">
        <f t="array" ref="M335">IFERROR(INDEX(VBDhistory4!$U$8:$U$307,MATCH(VBDgames!$C335,VBDhistory4!$B$8:$B$307,0))+ROW()/10000000,0)</f>
        <v>0</v>
      </c>
      <c r="N335" s="171"/>
      <c r="O335" s="171" t="str">
        <f t="shared" ref="O335:R335" si="1017">$D335&amp;"-"&amp;RANK(J335,J$151:J$475,0)</f>
        <v>RB-1</v>
      </c>
      <c r="P335" s="171" t="str">
        <f t="shared" si="1017"/>
        <v>RB-1</v>
      </c>
      <c r="Q335" s="171" t="str">
        <f t="shared" si="1017"/>
        <v>RB-1</v>
      </c>
      <c r="R335" s="171" t="str">
        <f t="shared" si="1017"/>
        <v>RB-1</v>
      </c>
      <c r="T335" s="95" t="str">
        <f t="shared" si="906"/>
        <v>TE-36</v>
      </c>
      <c r="U335" s="3">
        <v>36.0</v>
      </c>
      <c r="V335" s="3" t="s">
        <v>61</v>
      </c>
      <c r="W335" s="95">
        <f t="shared" ref="W335:Y335" si="1018">IFERROR(INDEX(E$878:E$1127,MATCH($T335,P$878:P$1127,0)),0)</f>
        <v>0</v>
      </c>
      <c r="X335" s="3">
        <f t="shared" si="1018"/>
        <v>0</v>
      </c>
      <c r="Y335" s="3">
        <f t="shared" si="1018"/>
        <v>0</v>
      </c>
      <c r="Z335" s="3"/>
      <c r="AA335" s="3">
        <f t="shared" si="908"/>
        <v>0</v>
      </c>
      <c r="AB335" s="88">
        <f t="shared" si="909"/>
        <v>15.33333333</v>
      </c>
      <c r="AC335" s="3"/>
      <c r="AD335" s="95">
        <f t="shared" ref="AD335:AG335" si="1019">IFERROR(INDEX(J$878:J$1127,MATCH($T335,O$878:O$1127,0)),0)</f>
        <v>0</v>
      </c>
      <c r="AE335" s="3">
        <f t="shared" si="1019"/>
        <v>0</v>
      </c>
      <c r="AF335" s="3">
        <f t="shared" si="1019"/>
        <v>0</v>
      </c>
      <c r="AG335" s="3">
        <f t="shared" si="1019"/>
        <v>0</v>
      </c>
      <c r="AH335" s="88">
        <f t="shared" si="911"/>
        <v>0.000335</v>
      </c>
      <c r="AI335" s="3"/>
      <c r="AJ335" s="95" t="str">
        <f t="shared" si="912"/>
        <v>#REF!</v>
      </c>
      <c r="AK335" s="171"/>
      <c r="AL335" s="3" t="str">
        <f t="shared" si="913"/>
        <v>#REF!</v>
      </c>
      <c r="AM335" s="88" t="str">
        <f t="shared" si="914"/>
        <v>#REF!</v>
      </c>
      <c r="AN335" s="3"/>
      <c r="AO335" s="95" t="str">
        <f t="shared" si="915"/>
        <v>#REF!</v>
      </c>
      <c r="AP335" s="171"/>
      <c r="AQ335" s="3" t="str">
        <f t="shared" si="916"/>
        <v>#REF!</v>
      </c>
      <c r="AR335" s="88" t="str">
        <f t="shared" si="917"/>
        <v>#REF!</v>
      </c>
      <c r="AS335" s="3"/>
      <c r="AT335" s="95">
        <f t="shared" si="516"/>
        <v>24.33333333</v>
      </c>
      <c r="AU335" s="171"/>
      <c r="AV335" s="3">
        <f t="shared" si="203"/>
        <v>40.33333333</v>
      </c>
      <c r="AW335" s="88">
        <f t="shared" si="39"/>
        <v>53.66666667</v>
      </c>
    </row>
    <row r="336" ht="15.75" customHeight="1">
      <c r="A336" s="24">
        <v>186.0</v>
      </c>
      <c r="B336" s="24" t="s">
        <v>322</v>
      </c>
      <c r="C336" s="24" t="s">
        <v>322</v>
      </c>
      <c r="D336" s="132" t="s">
        <v>17</v>
      </c>
      <c r="E336" s="132"/>
      <c r="F336" s="132"/>
      <c r="G336" s="132">
        <v>16.0</v>
      </c>
      <c r="H336" s="132">
        <v>15.0</v>
      </c>
      <c r="J336" s="171">
        <f t="array" ref="J336">IFERROR(INDEX(VBDhistory1!$U$8:$U$307,MATCH(VBDgames!$C336,VBDhistory1!$B$8:$B$307,0))+ROW()/10000000,0)</f>
        <v>0</v>
      </c>
      <c r="K336" s="171">
        <f t="array" ref="K336">IFERROR(INDEX(VBDhistory2!$U$8:$U$307,MATCH(VBDgames!$C336,VBDhistory2!$B$8:$B$307,0))+ROW()/10000000,0)</f>
        <v>0</v>
      </c>
      <c r="L336" s="171">
        <f t="array" ref="L336">IFERROR(INDEX(VBDhistory3!$U$8:$U$307,MATCH(VBDgames!$C336,VBDhistory3!$B$8:$B$307,0))+ROW()/10000000,0)</f>
        <v>0</v>
      </c>
      <c r="M336" s="171">
        <f t="array" ref="M336">IFERROR(INDEX(VBDhistory4!$U$8:$U$307,MATCH(VBDgames!$C336,VBDhistory4!$B$8:$B$307,0))+ROW()/10000000,0)</f>
        <v>0</v>
      </c>
      <c r="N336" s="171"/>
      <c r="O336" s="171" t="str">
        <f t="shared" ref="O336:R336" si="1020">$D336&amp;"-"&amp;RANK(J336,J$151:J$475,0)</f>
        <v>RB-1</v>
      </c>
      <c r="P336" s="171" t="str">
        <f t="shared" si="1020"/>
        <v>RB-1</v>
      </c>
      <c r="Q336" s="171" t="str">
        <f t="shared" si="1020"/>
        <v>RB-1</v>
      </c>
      <c r="R336" s="171" t="str">
        <f t="shared" si="1020"/>
        <v>RB-1</v>
      </c>
      <c r="T336" s="95" t="str">
        <f t="shared" si="906"/>
        <v>TE-37</v>
      </c>
      <c r="U336" s="3">
        <v>37.0</v>
      </c>
      <c r="V336" s="3" t="s">
        <v>61</v>
      </c>
      <c r="W336" s="95">
        <f t="shared" ref="W336:Y336" si="1021">IFERROR(INDEX(E$878:E$1127,MATCH($T336,P$878:P$1127,0)),0)</f>
        <v>0</v>
      </c>
      <c r="X336" s="3">
        <f t="shared" si="1021"/>
        <v>0</v>
      </c>
      <c r="Y336" s="3">
        <f t="shared" si="1021"/>
        <v>0</v>
      </c>
      <c r="Z336" s="3"/>
      <c r="AA336" s="3">
        <f t="shared" si="908"/>
        <v>0</v>
      </c>
      <c r="AB336" s="88">
        <f t="shared" si="909"/>
        <v>15.33333333</v>
      </c>
      <c r="AC336" s="3"/>
      <c r="AD336" s="95">
        <f t="shared" ref="AD336:AG336" si="1022">IFERROR(INDEX(J$878:J$1127,MATCH($T336,O$878:O$1127,0)),0)</f>
        <v>0</v>
      </c>
      <c r="AE336" s="3">
        <f t="shared" si="1022"/>
        <v>0</v>
      </c>
      <c r="AF336" s="3">
        <f t="shared" si="1022"/>
        <v>0</v>
      </c>
      <c r="AG336" s="3">
        <f t="shared" si="1022"/>
        <v>0</v>
      </c>
      <c r="AH336" s="88">
        <f t="shared" si="911"/>
        <v>0.000336</v>
      </c>
      <c r="AI336" s="3"/>
      <c r="AJ336" s="95" t="str">
        <f t="shared" si="912"/>
        <v>#REF!</v>
      </c>
      <c r="AK336" s="171"/>
      <c r="AL336" s="3" t="str">
        <f t="shared" si="913"/>
        <v>#REF!</v>
      </c>
      <c r="AM336" s="88" t="str">
        <f t="shared" si="914"/>
        <v>#REF!</v>
      </c>
      <c r="AN336" s="3"/>
      <c r="AO336" s="95" t="str">
        <f t="shared" si="915"/>
        <v>#REF!</v>
      </c>
      <c r="AP336" s="171"/>
      <c r="AQ336" s="3" t="str">
        <f t="shared" si="916"/>
        <v>#REF!</v>
      </c>
      <c r="AR336" s="88" t="str">
        <f t="shared" si="917"/>
        <v>#REF!</v>
      </c>
      <c r="AS336" s="3"/>
      <c r="AT336" s="95">
        <f t="shared" si="516"/>
        <v>24.33333333</v>
      </c>
      <c r="AU336" s="171"/>
      <c r="AV336" s="3">
        <f t="shared" si="203"/>
        <v>40.33333333</v>
      </c>
      <c r="AW336" s="88">
        <f t="shared" si="39"/>
        <v>53.66666667</v>
      </c>
    </row>
    <row r="337" ht="15.75" customHeight="1">
      <c r="A337" s="24">
        <v>187.0</v>
      </c>
      <c r="B337" s="24" t="s">
        <v>2541</v>
      </c>
      <c r="C337" s="24" t="s">
        <v>2541</v>
      </c>
      <c r="D337" s="132" t="s">
        <v>17</v>
      </c>
      <c r="E337" s="132"/>
      <c r="F337" s="132"/>
      <c r="G337" s="132">
        <v>16.0</v>
      </c>
      <c r="H337" s="132">
        <v>7.0</v>
      </c>
      <c r="J337" s="171">
        <f t="array" ref="J337">IFERROR(INDEX(VBDhistory1!$U$8:$U$307,MATCH(VBDgames!$C337,VBDhistory1!$B$8:$B$307,0))+ROW()/10000000,0)</f>
        <v>0</v>
      </c>
      <c r="K337" s="171">
        <f t="array" ref="K337">IFERROR(INDEX(VBDhistory2!$U$8:$U$307,MATCH(VBDgames!$C337,VBDhistory2!$B$8:$B$307,0))+ROW()/10000000,0)</f>
        <v>0</v>
      </c>
      <c r="L337" s="171">
        <f t="array" ref="L337">IFERROR(INDEX(VBDhistory3!$U$8:$U$307,MATCH(VBDgames!$C337,VBDhistory3!$B$8:$B$307,0))+ROW()/10000000,0)</f>
        <v>0</v>
      </c>
      <c r="M337" s="171">
        <f t="array" ref="M337">IFERROR(INDEX(VBDhistory4!$U$8:$U$307,MATCH(VBDgames!$C337,VBDhistory4!$B$8:$B$307,0))+ROW()/10000000,0)</f>
        <v>0</v>
      </c>
      <c r="N337" s="171"/>
      <c r="O337" s="171" t="str">
        <f t="shared" ref="O337:R337" si="1023">$D337&amp;"-"&amp;RANK(J337,J$151:J$475,0)</f>
        <v>RB-1</v>
      </c>
      <c r="P337" s="171" t="str">
        <f t="shared" si="1023"/>
        <v>RB-1</v>
      </c>
      <c r="Q337" s="171" t="str">
        <f t="shared" si="1023"/>
        <v>RB-1</v>
      </c>
      <c r="R337" s="171" t="str">
        <f t="shared" si="1023"/>
        <v>RB-1</v>
      </c>
      <c r="T337" s="95" t="str">
        <f t="shared" si="906"/>
        <v>TE-38</v>
      </c>
      <c r="U337" s="3">
        <v>38.0</v>
      </c>
      <c r="V337" s="3" t="s">
        <v>61</v>
      </c>
      <c r="W337" s="95">
        <f t="shared" ref="W337:Y337" si="1024">IFERROR(INDEX(E$878:E$1127,MATCH($T337,P$878:P$1127,0)),0)</f>
        <v>0</v>
      </c>
      <c r="X337" s="3">
        <f t="shared" si="1024"/>
        <v>0</v>
      </c>
      <c r="Y337" s="3">
        <f t="shared" si="1024"/>
        <v>0</v>
      </c>
      <c r="Z337" s="3"/>
      <c r="AA337" s="3">
        <f t="shared" si="908"/>
        <v>0</v>
      </c>
      <c r="AB337" s="88">
        <f t="shared" si="909"/>
        <v>15.33333333</v>
      </c>
      <c r="AC337" s="3"/>
      <c r="AD337" s="95">
        <f t="shared" ref="AD337:AG337" si="1025">IFERROR(INDEX(J$878:J$1127,MATCH($T337,O$878:O$1127,0)),0)</f>
        <v>0</v>
      </c>
      <c r="AE337" s="3">
        <f t="shared" si="1025"/>
        <v>0</v>
      </c>
      <c r="AF337" s="3">
        <f t="shared" si="1025"/>
        <v>0</v>
      </c>
      <c r="AG337" s="3">
        <f t="shared" si="1025"/>
        <v>0</v>
      </c>
      <c r="AH337" s="88">
        <f t="shared" si="911"/>
        <v>0.000337</v>
      </c>
      <c r="AI337" s="3"/>
      <c r="AJ337" s="95" t="str">
        <f t="shared" si="912"/>
        <v>#REF!</v>
      </c>
      <c r="AK337" s="171"/>
      <c r="AL337" s="3" t="str">
        <f t="shared" si="913"/>
        <v>#REF!</v>
      </c>
      <c r="AM337" s="88" t="str">
        <f t="shared" si="914"/>
        <v>#REF!</v>
      </c>
      <c r="AN337" s="3"/>
      <c r="AO337" s="95" t="str">
        <f t="shared" si="915"/>
        <v>#REF!</v>
      </c>
      <c r="AP337" s="171"/>
      <c r="AQ337" s="3" t="str">
        <f t="shared" si="916"/>
        <v>#REF!</v>
      </c>
      <c r="AR337" s="88" t="str">
        <f t="shared" si="917"/>
        <v>#REF!</v>
      </c>
      <c r="AS337" s="3"/>
      <c r="AT337" s="95">
        <f t="shared" si="516"/>
        <v>24.33333333</v>
      </c>
      <c r="AU337" s="171"/>
      <c r="AV337" s="3">
        <f t="shared" si="203"/>
        <v>40.33333333</v>
      </c>
      <c r="AW337" s="88">
        <f t="shared" si="39"/>
        <v>53.66666667</v>
      </c>
    </row>
    <row r="338" ht="15.75" customHeight="1">
      <c r="A338" s="24">
        <v>188.0</v>
      </c>
      <c r="B338" s="24" t="s">
        <v>4740</v>
      </c>
      <c r="C338" s="24" t="s">
        <v>4740</v>
      </c>
      <c r="D338" s="132" t="s">
        <v>17</v>
      </c>
      <c r="E338" s="132"/>
      <c r="F338" s="132"/>
      <c r="G338" s="132">
        <v>12.0</v>
      </c>
      <c r="H338" s="132">
        <v>13.0</v>
      </c>
      <c r="J338" s="171">
        <f t="array" ref="J338">IFERROR(INDEX(VBDhistory1!$U$8:$U$307,MATCH(VBDgames!$C338,VBDhistory1!$B$8:$B$307,0))+ROW()/10000000,0)</f>
        <v>0</v>
      </c>
      <c r="K338" s="171">
        <f t="array" ref="K338">IFERROR(INDEX(VBDhistory2!$U$8:$U$307,MATCH(VBDgames!$C338,VBDhistory2!$B$8:$B$307,0))+ROW()/10000000,0)</f>
        <v>0</v>
      </c>
      <c r="L338" s="171">
        <f t="array" ref="L338">IFERROR(INDEX(VBDhistory3!$U$8:$U$307,MATCH(VBDgames!$C338,VBDhistory3!$B$8:$B$307,0))+ROW()/10000000,0)</f>
        <v>0</v>
      </c>
      <c r="M338" s="171">
        <f t="array" ref="M338">IFERROR(INDEX(VBDhistory4!$U$8:$U$307,MATCH(VBDgames!$C338,VBDhistory4!$B$8:$B$307,0))+ROW()/10000000,0)</f>
        <v>0</v>
      </c>
      <c r="N338" s="171"/>
      <c r="O338" s="171" t="str">
        <f t="shared" ref="O338:R338" si="1026">$D338&amp;"-"&amp;RANK(J338,J$151:J$475,0)</f>
        <v>RB-1</v>
      </c>
      <c r="P338" s="171" t="str">
        <f t="shared" si="1026"/>
        <v>RB-1</v>
      </c>
      <c r="Q338" s="171" t="str">
        <f t="shared" si="1026"/>
        <v>RB-1</v>
      </c>
      <c r="R338" s="171" t="str">
        <f t="shared" si="1026"/>
        <v>RB-1</v>
      </c>
      <c r="T338" s="95" t="str">
        <f t="shared" si="906"/>
        <v>TE-39</v>
      </c>
      <c r="U338" s="3">
        <v>39.0</v>
      </c>
      <c r="V338" s="3" t="s">
        <v>61</v>
      </c>
      <c r="W338" s="95">
        <f t="shared" ref="W338:Y338" si="1027">IFERROR(INDEX(E$878:E$1127,MATCH($T338,P$878:P$1127,0)),0)</f>
        <v>0</v>
      </c>
      <c r="X338" s="3">
        <f t="shared" si="1027"/>
        <v>0</v>
      </c>
      <c r="Y338" s="3">
        <f t="shared" si="1027"/>
        <v>0</v>
      </c>
      <c r="Z338" s="3"/>
      <c r="AA338" s="3">
        <f t="shared" si="908"/>
        <v>0</v>
      </c>
      <c r="AB338" s="88">
        <f t="shared" si="909"/>
        <v>15.33333333</v>
      </c>
      <c r="AC338" s="3"/>
      <c r="AD338" s="95">
        <f t="shared" ref="AD338:AG338" si="1028">IFERROR(INDEX(J$878:J$1127,MATCH($T338,O$878:O$1127,0)),0)</f>
        <v>0</v>
      </c>
      <c r="AE338" s="3">
        <f t="shared" si="1028"/>
        <v>0</v>
      </c>
      <c r="AF338" s="3">
        <f t="shared" si="1028"/>
        <v>0</v>
      </c>
      <c r="AG338" s="3">
        <f t="shared" si="1028"/>
        <v>0</v>
      </c>
      <c r="AH338" s="88">
        <f t="shared" si="911"/>
        <v>0.000338</v>
      </c>
      <c r="AI338" s="3"/>
      <c r="AJ338" s="95" t="str">
        <f t="shared" si="912"/>
        <v>#REF!</v>
      </c>
      <c r="AK338" s="171"/>
      <c r="AL338" s="3" t="str">
        <f t="shared" si="913"/>
        <v>#REF!</v>
      </c>
      <c r="AM338" s="88" t="str">
        <f t="shared" si="914"/>
        <v>#REF!</v>
      </c>
      <c r="AN338" s="3"/>
      <c r="AO338" s="95" t="str">
        <f t="shared" si="915"/>
        <v>#REF!</v>
      </c>
      <c r="AP338" s="171"/>
      <c r="AQ338" s="3" t="str">
        <f t="shared" si="916"/>
        <v>#REF!</v>
      </c>
      <c r="AR338" s="88" t="str">
        <f t="shared" si="917"/>
        <v>#REF!</v>
      </c>
      <c r="AS338" s="3"/>
      <c r="AT338" s="95">
        <f t="shared" si="516"/>
        <v>24.33333333</v>
      </c>
      <c r="AU338" s="171"/>
      <c r="AV338" s="3">
        <f t="shared" si="203"/>
        <v>40.33333333</v>
      </c>
      <c r="AW338" s="88">
        <f t="shared" si="39"/>
        <v>53.66666667</v>
      </c>
    </row>
    <row r="339" ht="15.75" customHeight="1">
      <c r="A339" s="24">
        <v>189.0</v>
      </c>
      <c r="B339" s="24" t="s">
        <v>4741</v>
      </c>
      <c r="C339" s="24" t="s">
        <v>4741</v>
      </c>
      <c r="D339" s="132" t="s">
        <v>17</v>
      </c>
      <c r="E339" s="132"/>
      <c r="F339" s="132"/>
      <c r="G339" s="132">
        <v>15.0</v>
      </c>
      <c r="H339" s="132">
        <v>4.0</v>
      </c>
      <c r="J339" s="171">
        <f t="array" ref="J339">IFERROR(INDEX(VBDhistory1!$U$8:$U$307,MATCH(VBDgames!$C339,VBDhistory1!$B$8:$B$307,0))+ROW()/10000000,0)</f>
        <v>0</v>
      </c>
      <c r="K339" s="171">
        <f t="array" ref="K339">IFERROR(INDEX(VBDhistory2!$U$8:$U$307,MATCH(VBDgames!$C339,VBDhistory2!$B$8:$B$307,0))+ROW()/10000000,0)</f>
        <v>0</v>
      </c>
      <c r="L339" s="171">
        <f t="array" ref="L339">IFERROR(INDEX(VBDhistory3!$U$8:$U$307,MATCH(VBDgames!$C339,VBDhistory3!$B$8:$B$307,0))+ROW()/10000000,0)</f>
        <v>0</v>
      </c>
      <c r="M339" s="171">
        <f t="array" ref="M339">IFERROR(INDEX(VBDhistory4!$U$8:$U$307,MATCH(VBDgames!$C339,VBDhistory4!$B$8:$B$307,0))+ROW()/10000000,0)</f>
        <v>0</v>
      </c>
      <c r="N339" s="171"/>
      <c r="O339" s="171" t="str">
        <f t="shared" ref="O339:R339" si="1029">$D339&amp;"-"&amp;RANK(J339,J$151:J$475,0)</f>
        <v>RB-1</v>
      </c>
      <c r="P339" s="171" t="str">
        <f t="shared" si="1029"/>
        <v>RB-1</v>
      </c>
      <c r="Q339" s="171" t="str">
        <f t="shared" si="1029"/>
        <v>RB-1</v>
      </c>
      <c r="R339" s="171" t="str">
        <f t="shared" si="1029"/>
        <v>RB-1</v>
      </c>
      <c r="T339" s="95" t="str">
        <f t="shared" si="906"/>
        <v>TE-40</v>
      </c>
      <c r="U339" s="3">
        <v>40.0</v>
      </c>
      <c r="V339" s="3" t="s">
        <v>61</v>
      </c>
      <c r="W339" s="95">
        <f t="shared" ref="W339:Y339" si="1030">IFERROR(INDEX(E$878:E$1127,MATCH($T339,P$878:P$1127,0)),0)</f>
        <v>0</v>
      </c>
      <c r="X339" s="3">
        <f t="shared" si="1030"/>
        <v>0</v>
      </c>
      <c r="Y339" s="3">
        <f t="shared" si="1030"/>
        <v>0</v>
      </c>
      <c r="Z339" s="3"/>
      <c r="AA339" s="3">
        <f t="shared" si="908"/>
        <v>0</v>
      </c>
      <c r="AB339" s="88">
        <f t="shared" si="909"/>
        <v>15.33333333</v>
      </c>
      <c r="AC339" s="3"/>
      <c r="AD339" s="95">
        <f t="shared" ref="AD339:AG339" si="1031">IFERROR(INDEX(J$878:J$1127,MATCH($T339,O$878:O$1127,0)),0)</f>
        <v>0</v>
      </c>
      <c r="AE339" s="3">
        <f t="shared" si="1031"/>
        <v>0</v>
      </c>
      <c r="AF339" s="3">
        <f t="shared" si="1031"/>
        <v>0</v>
      </c>
      <c r="AG339" s="3">
        <f t="shared" si="1031"/>
        <v>0</v>
      </c>
      <c r="AH339" s="88">
        <f t="shared" si="911"/>
        <v>0.000339</v>
      </c>
      <c r="AI339" s="3"/>
      <c r="AJ339" s="95" t="str">
        <f t="shared" si="912"/>
        <v>#REF!</v>
      </c>
      <c r="AK339" s="171"/>
      <c r="AL339" s="3" t="str">
        <f t="shared" si="913"/>
        <v>#REF!</v>
      </c>
      <c r="AM339" s="88" t="str">
        <f t="shared" si="914"/>
        <v>#REF!</v>
      </c>
      <c r="AN339" s="3"/>
      <c r="AO339" s="95" t="str">
        <f t="shared" si="915"/>
        <v>#REF!</v>
      </c>
      <c r="AP339" s="171"/>
      <c r="AQ339" s="3" t="str">
        <f t="shared" si="916"/>
        <v>#REF!</v>
      </c>
      <c r="AR339" s="88" t="str">
        <f t="shared" si="917"/>
        <v>#REF!</v>
      </c>
      <c r="AS339" s="3"/>
      <c r="AT339" s="95">
        <f t="shared" si="516"/>
        <v>24.33333333</v>
      </c>
      <c r="AU339" s="171"/>
      <c r="AV339" s="3">
        <f t="shared" si="203"/>
        <v>40.33333333</v>
      </c>
      <c r="AW339" s="88">
        <f t="shared" si="39"/>
        <v>53.66666667</v>
      </c>
    </row>
    <row r="340" ht="15.75" customHeight="1">
      <c r="A340" s="24">
        <v>190.0</v>
      </c>
      <c r="B340" s="24" t="s">
        <v>4742</v>
      </c>
      <c r="C340" s="24" t="s">
        <v>4742</v>
      </c>
      <c r="D340" s="132" t="s">
        <v>17</v>
      </c>
      <c r="E340" s="132"/>
      <c r="F340" s="132"/>
      <c r="G340" s="132">
        <v>10.0</v>
      </c>
      <c r="H340" s="132">
        <v>5.0</v>
      </c>
      <c r="J340" s="171">
        <f t="array" ref="J340">IFERROR(INDEX(VBDhistory1!$U$8:$U$307,MATCH(VBDgames!$C340,VBDhistory1!$B$8:$B$307,0))+ROW()/10000000,0)</f>
        <v>0</v>
      </c>
      <c r="K340" s="171">
        <f t="array" ref="K340">IFERROR(INDEX(VBDhistory2!$U$8:$U$307,MATCH(VBDgames!$C340,VBDhistory2!$B$8:$B$307,0))+ROW()/10000000,0)</f>
        <v>0</v>
      </c>
      <c r="L340" s="171">
        <f t="array" ref="L340">IFERROR(INDEX(VBDhistory3!$U$8:$U$307,MATCH(VBDgames!$C340,VBDhistory3!$B$8:$B$307,0))+ROW()/10000000,0)</f>
        <v>0</v>
      </c>
      <c r="M340" s="171">
        <f t="array" ref="M340">IFERROR(INDEX(VBDhistory4!$U$8:$U$307,MATCH(VBDgames!$C340,VBDhistory4!$B$8:$B$307,0))+ROW()/10000000,0)</f>
        <v>0</v>
      </c>
      <c r="N340" s="171"/>
      <c r="O340" s="171" t="str">
        <f t="shared" ref="O340:R340" si="1032">$D340&amp;"-"&amp;RANK(J340,J$151:J$475,0)</f>
        <v>RB-1</v>
      </c>
      <c r="P340" s="171" t="str">
        <f t="shared" si="1032"/>
        <v>RB-1</v>
      </c>
      <c r="Q340" s="171" t="str">
        <f t="shared" si="1032"/>
        <v>RB-1</v>
      </c>
      <c r="R340" s="171" t="str">
        <f t="shared" si="1032"/>
        <v>RB-1</v>
      </c>
      <c r="T340" s="95" t="str">
        <f t="shared" si="906"/>
        <v>TE-41</v>
      </c>
      <c r="U340" s="3">
        <v>41.0</v>
      </c>
      <c r="V340" s="3" t="s">
        <v>61</v>
      </c>
      <c r="W340" s="95">
        <f t="shared" ref="W340:Y340" si="1033">IFERROR(INDEX(E$878:E$1127,MATCH($T340,P$878:P$1127,0)),0)</f>
        <v>0</v>
      </c>
      <c r="X340" s="3">
        <f t="shared" si="1033"/>
        <v>0</v>
      </c>
      <c r="Y340" s="3">
        <f t="shared" si="1033"/>
        <v>0</v>
      </c>
      <c r="Z340" s="3"/>
      <c r="AA340" s="3">
        <f t="shared" si="908"/>
        <v>0</v>
      </c>
      <c r="AB340" s="88">
        <f t="shared" si="909"/>
        <v>15.33333333</v>
      </c>
      <c r="AC340" s="3"/>
      <c r="AD340" s="95">
        <f t="shared" ref="AD340:AG340" si="1034">IFERROR(INDEX(J$878:J$1127,MATCH($T340,O$878:O$1127,0)),0)</f>
        <v>0</v>
      </c>
      <c r="AE340" s="3">
        <f t="shared" si="1034"/>
        <v>0</v>
      </c>
      <c r="AF340" s="3">
        <f t="shared" si="1034"/>
        <v>0</v>
      </c>
      <c r="AG340" s="3">
        <f t="shared" si="1034"/>
        <v>0</v>
      </c>
      <c r="AH340" s="88">
        <f t="shared" si="911"/>
        <v>0.00034</v>
      </c>
      <c r="AI340" s="3"/>
      <c r="AJ340" s="95" t="str">
        <f t="shared" si="912"/>
        <v>#REF!</v>
      </c>
      <c r="AK340" s="171"/>
      <c r="AL340" s="3" t="str">
        <f t="shared" si="913"/>
        <v>#REF!</v>
      </c>
      <c r="AM340" s="88" t="str">
        <f t="shared" si="914"/>
        <v>#REF!</v>
      </c>
      <c r="AN340" s="3"/>
      <c r="AO340" s="95" t="str">
        <f t="shared" si="915"/>
        <v>#REF!</v>
      </c>
      <c r="AP340" s="171"/>
      <c r="AQ340" s="3" t="str">
        <f t="shared" si="916"/>
        <v>#REF!</v>
      </c>
      <c r="AR340" s="88" t="str">
        <f t="shared" si="917"/>
        <v>#REF!</v>
      </c>
      <c r="AS340" s="3"/>
      <c r="AT340" s="95">
        <f t="shared" si="516"/>
        <v>24.33333333</v>
      </c>
      <c r="AU340" s="171"/>
      <c r="AV340" s="3">
        <f t="shared" si="203"/>
        <v>40.33333333</v>
      </c>
      <c r="AW340" s="88">
        <f t="shared" si="39"/>
        <v>53.66666667</v>
      </c>
    </row>
    <row r="341" ht="15.75" customHeight="1">
      <c r="A341" s="24">
        <v>191.0</v>
      </c>
      <c r="B341" s="24" t="s">
        <v>4743</v>
      </c>
      <c r="C341" s="24" t="s">
        <v>4743</v>
      </c>
      <c r="D341" s="132" t="s">
        <v>17</v>
      </c>
      <c r="E341" s="132"/>
      <c r="F341" s="132"/>
      <c r="G341" s="132">
        <v>14.0</v>
      </c>
      <c r="H341" s="132">
        <v>3.0</v>
      </c>
      <c r="J341" s="171">
        <f t="array" ref="J341">IFERROR(INDEX(VBDhistory1!$U$8:$U$307,MATCH(VBDgames!$C341,VBDhistory1!$B$8:$B$307,0))+ROW()/10000000,0)</f>
        <v>0</v>
      </c>
      <c r="K341" s="171">
        <f t="array" ref="K341">IFERROR(INDEX(VBDhistory2!$U$8:$U$307,MATCH(VBDgames!$C341,VBDhistory2!$B$8:$B$307,0))+ROW()/10000000,0)</f>
        <v>0</v>
      </c>
      <c r="L341" s="171">
        <f t="array" ref="L341">IFERROR(INDEX(VBDhistory3!$U$8:$U$307,MATCH(VBDgames!$C341,VBDhistory3!$B$8:$B$307,0))+ROW()/10000000,0)</f>
        <v>0</v>
      </c>
      <c r="M341" s="171">
        <f t="array" ref="M341">IFERROR(INDEX(VBDhistory4!$U$8:$U$307,MATCH(VBDgames!$C341,VBDhistory4!$B$8:$B$307,0))+ROW()/10000000,0)</f>
        <v>0</v>
      </c>
      <c r="N341" s="171"/>
      <c r="O341" s="171" t="str">
        <f t="shared" ref="O341:R341" si="1035">$D341&amp;"-"&amp;RANK(J341,J$151:J$475,0)</f>
        <v>RB-1</v>
      </c>
      <c r="P341" s="171" t="str">
        <f t="shared" si="1035"/>
        <v>RB-1</v>
      </c>
      <c r="Q341" s="171" t="str">
        <f t="shared" si="1035"/>
        <v>RB-1</v>
      </c>
      <c r="R341" s="171" t="str">
        <f t="shared" si="1035"/>
        <v>RB-1</v>
      </c>
      <c r="T341" s="95" t="str">
        <f t="shared" si="906"/>
        <v>TE-42</v>
      </c>
      <c r="U341" s="3">
        <v>42.0</v>
      </c>
      <c r="V341" s="3" t="s">
        <v>61</v>
      </c>
      <c r="W341" s="95">
        <f t="shared" ref="W341:Y341" si="1036">IFERROR(INDEX(E$878:E$1127,MATCH($T341,P$878:P$1127,0)),0)</f>
        <v>0</v>
      </c>
      <c r="X341" s="3">
        <f t="shared" si="1036"/>
        <v>0</v>
      </c>
      <c r="Y341" s="3">
        <f t="shared" si="1036"/>
        <v>0</v>
      </c>
      <c r="Z341" s="3"/>
      <c r="AA341" s="3">
        <f t="shared" si="908"/>
        <v>0</v>
      </c>
      <c r="AB341" s="88">
        <f t="shared" si="909"/>
        <v>15.33333333</v>
      </c>
      <c r="AC341" s="3"/>
      <c r="AD341" s="95">
        <f t="shared" ref="AD341:AG341" si="1037">IFERROR(INDEX(J$878:J$1127,MATCH($T341,O$878:O$1127,0)),0)</f>
        <v>0</v>
      </c>
      <c r="AE341" s="3">
        <f t="shared" si="1037"/>
        <v>0</v>
      </c>
      <c r="AF341" s="3">
        <f t="shared" si="1037"/>
        <v>0</v>
      </c>
      <c r="AG341" s="3">
        <f t="shared" si="1037"/>
        <v>0</v>
      </c>
      <c r="AH341" s="88">
        <f t="shared" si="911"/>
        <v>0.000341</v>
      </c>
      <c r="AI341" s="3"/>
      <c r="AJ341" s="95" t="str">
        <f t="shared" si="912"/>
        <v>#REF!</v>
      </c>
      <c r="AK341" s="171"/>
      <c r="AL341" s="3" t="str">
        <f t="shared" si="913"/>
        <v>#REF!</v>
      </c>
      <c r="AM341" s="88" t="str">
        <f t="shared" si="914"/>
        <v>#REF!</v>
      </c>
      <c r="AN341" s="3"/>
      <c r="AO341" s="95" t="str">
        <f t="shared" si="915"/>
        <v>#REF!</v>
      </c>
      <c r="AP341" s="171"/>
      <c r="AQ341" s="3" t="str">
        <f t="shared" si="916"/>
        <v>#REF!</v>
      </c>
      <c r="AR341" s="88" t="str">
        <f t="shared" si="917"/>
        <v>#REF!</v>
      </c>
      <c r="AS341" s="3"/>
      <c r="AT341" s="95">
        <f t="shared" si="516"/>
        <v>24.33333333</v>
      </c>
      <c r="AU341" s="171"/>
      <c r="AV341" s="3">
        <f t="shared" si="203"/>
        <v>40.33333333</v>
      </c>
      <c r="AW341" s="88">
        <f t="shared" si="39"/>
        <v>53.66666667</v>
      </c>
    </row>
    <row r="342" ht="15.75" customHeight="1">
      <c r="A342" s="24">
        <v>192.0</v>
      </c>
      <c r="B342" s="24" t="s">
        <v>2870</v>
      </c>
      <c r="C342" s="24" t="s">
        <v>2870</v>
      </c>
      <c r="D342" s="132" t="s">
        <v>17</v>
      </c>
      <c r="E342" s="132"/>
      <c r="F342" s="132"/>
      <c r="G342" s="132">
        <v>7.0</v>
      </c>
      <c r="H342" s="132">
        <v>2.0</v>
      </c>
      <c r="J342" s="171">
        <f t="array" ref="J342">IFERROR(INDEX(VBDhistory1!$U$8:$U$307,MATCH(VBDgames!$C342,VBDhistory1!$B$8:$B$307,0))+ROW()/10000000,0)</f>
        <v>0</v>
      </c>
      <c r="K342" s="171">
        <f t="array" ref="K342">IFERROR(INDEX(VBDhistory2!$U$8:$U$307,MATCH(VBDgames!$C342,VBDhistory2!$B$8:$B$307,0))+ROW()/10000000,0)</f>
        <v>0</v>
      </c>
      <c r="L342" s="171">
        <f t="array" ref="L342">IFERROR(INDEX(VBDhistory3!$U$8:$U$307,MATCH(VBDgames!$C342,VBDhistory3!$B$8:$B$307,0))+ROW()/10000000,0)</f>
        <v>0</v>
      </c>
      <c r="M342" s="171">
        <f t="array" ref="M342">IFERROR(INDEX(VBDhistory4!$U$8:$U$307,MATCH(VBDgames!$C342,VBDhistory4!$B$8:$B$307,0))+ROW()/10000000,0)</f>
        <v>0</v>
      </c>
      <c r="N342" s="171"/>
      <c r="O342" s="171" t="str">
        <f t="shared" ref="O342:R342" si="1038">$D342&amp;"-"&amp;RANK(J342,J$151:J$475,0)</f>
        <v>RB-1</v>
      </c>
      <c r="P342" s="171" t="str">
        <f t="shared" si="1038"/>
        <v>RB-1</v>
      </c>
      <c r="Q342" s="171" t="str">
        <f t="shared" si="1038"/>
        <v>RB-1</v>
      </c>
      <c r="R342" s="171" t="str">
        <f t="shared" si="1038"/>
        <v>RB-1</v>
      </c>
      <c r="T342" s="95" t="str">
        <f t="shared" si="906"/>
        <v>TE-43</v>
      </c>
      <c r="U342" s="3">
        <v>43.0</v>
      </c>
      <c r="V342" s="3" t="s">
        <v>61</v>
      </c>
      <c r="W342" s="95">
        <f t="shared" ref="W342:Y342" si="1039">IFERROR(INDEX(E$878:E$1127,MATCH($T342,P$878:P$1127,0)),0)</f>
        <v>0</v>
      </c>
      <c r="X342" s="3">
        <f t="shared" si="1039"/>
        <v>0</v>
      </c>
      <c r="Y342" s="3">
        <f t="shared" si="1039"/>
        <v>0</v>
      </c>
      <c r="Z342" s="3"/>
      <c r="AA342" s="3">
        <f t="shared" si="908"/>
        <v>0</v>
      </c>
      <c r="AB342" s="88">
        <f t="shared" si="909"/>
        <v>15.33333333</v>
      </c>
      <c r="AC342" s="3"/>
      <c r="AD342" s="95">
        <f t="shared" ref="AD342:AG342" si="1040">IFERROR(INDEX(J$878:J$1127,MATCH($T342,O$878:O$1127,0)),0)</f>
        <v>0</v>
      </c>
      <c r="AE342" s="3">
        <f t="shared" si="1040"/>
        <v>0</v>
      </c>
      <c r="AF342" s="3">
        <f t="shared" si="1040"/>
        <v>0</v>
      </c>
      <c r="AG342" s="3">
        <f t="shared" si="1040"/>
        <v>0</v>
      </c>
      <c r="AH342" s="88">
        <f t="shared" si="911"/>
        <v>0.000342</v>
      </c>
      <c r="AI342" s="3"/>
      <c r="AJ342" s="95" t="str">
        <f t="shared" si="912"/>
        <v>#REF!</v>
      </c>
      <c r="AK342" s="171"/>
      <c r="AL342" s="3" t="str">
        <f t="shared" si="913"/>
        <v>#REF!</v>
      </c>
      <c r="AM342" s="88" t="str">
        <f t="shared" si="914"/>
        <v>#REF!</v>
      </c>
      <c r="AN342" s="3"/>
      <c r="AO342" s="95" t="str">
        <f t="shared" si="915"/>
        <v>#REF!</v>
      </c>
      <c r="AP342" s="171"/>
      <c r="AQ342" s="3" t="str">
        <f t="shared" si="916"/>
        <v>#REF!</v>
      </c>
      <c r="AR342" s="88" t="str">
        <f t="shared" si="917"/>
        <v>#REF!</v>
      </c>
      <c r="AS342" s="3"/>
      <c r="AT342" s="95">
        <f t="shared" si="516"/>
        <v>24.33333333</v>
      </c>
      <c r="AU342" s="171"/>
      <c r="AV342" s="3">
        <f t="shared" si="203"/>
        <v>40.33333333</v>
      </c>
      <c r="AW342" s="88">
        <f t="shared" si="39"/>
        <v>53.66666667</v>
      </c>
    </row>
    <row r="343" ht="15.75" customHeight="1">
      <c r="A343" s="24">
        <v>193.0</v>
      </c>
      <c r="B343" s="24" t="s">
        <v>4744</v>
      </c>
      <c r="C343" s="24" t="s">
        <v>4744</v>
      </c>
      <c r="D343" s="132" t="s">
        <v>17</v>
      </c>
      <c r="E343" s="132"/>
      <c r="F343" s="132"/>
      <c r="G343" s="132">
        <v>7.0</v>
      </c>
      <c r="H343" s="132">
        <v>1.0</v>
      </c>
      <c r="J343" s="171">
        <f t="array" ref="J343">IFERROR(INDEX(VBDhistory1!$U$8:$U$307,MATCH(VBDgames!$C343,VBDhistory1!$B$8:$B$307,0))+ROW()/10000000,0)</f>
        <v>0</v>
      </c>
      <c r="K343" s="171">
        <f t="array" ref="K343">IFERROR(INDEX(VBDhistory2!$U$8:$U$307,MATCH(VBDgames!$C343,VBDhistory2!$B$8:$B$307,0))+ROW()/10000000,0)</f>
        <v>0</v>
      </c>
      <c r="L343" s="171">
        <f t="array" ref="L343">IFERROR(INDEX(VBDhistory3!$U$8:$U$307,MATCH(VBDgames!$C343,VBDhistory3!$B$8:$B$307,0))+ROW()/10000000,0)</f>
        <v>0</v>
      </c>
      <c r="M343" s="171">
        <f t="array" ref="M343">IFERROR(INDEX(VBDhistory4!$U$8:$U$307,MATCH(VBDgames!$C343,VBDhistory4!$B$8:$B$307,0))+ROW()/10000000,0)</f>
        <v>0</v>
      </c>
      <c r="N343" s="171"/>
      <c r="O343" s="171" t="str">
        <f t="shared" ref="O343:R343" si="1041">$D343&amp;"-"&amp;RANK(J343,J$151:J$475,0)</f>
        <v>RB-1</v>
      </c>
      <c r="P343" s="171" t="str">
        <f t="shared" si="1041"/>
        <v>RB-1</v>
      </c>
      <c r="Q343" s="171" t="str">
        <f t="shared" si="1041"/>
        <v>RB-1</v>
      </c>
      <c r="R343" s="171" t="str">
        <f t="shared" si="1041"/>
        <v>RB-1</v>
      </c>
      <c r="T343" s="95" t="str">
        <f t="shared" si="906"/>
        <v>TE-44</v>
      </c>
      <c r="U343" s="3">
        <v>44.0</v>
      </c>
      <c r="V343" s="3" t="s">
        <v>61</v>
      </c>
      <c r="W343" s="95">
        <f t="shared" ref="W343:Y343" si="1042">IFERROR(INDEX(E$878:E$1127,MATCH($T343,P$878:P$1127,0)),0)</f>
        <v>0</v>
      </c>
      <c r="X343" s="3">
        <f t="shared" si="1042"/>
        <v>0</v>
      </c>
      <c r="Y343" s="3">
        <f t="shared" si="1042"/>
        <v>0</v>
      </c>
      <c r="Z343" s="3"/>
      <c r="AA343" s="3">
        <f t="shared" si="908"/>
        <v>0</v>
      </c>
      <c r="AB343" s="88">
        <f t="shared" si="909"/>
        <v>15.33333333</v>
      </c>
      <c r="AC343" s="3"/>
      <c r="AD343" s="95">
        <f t="shared" ref="AD343:AG343" si="1043">IFERROR(INDEX(J$878:J$1127,MATCH($T343,O$878:O$1127,0)),0)</f>
        <v>0</v>
      </c>
      <c r="AE343" s="3">
        <f t="shared" si="1043"/>
        <v>0</v>
      </c>
      <c r="AF343" s="3">
        <f t="shared" si="1043"/>
        <v>0</v>
      </c>
      <c r="AG343" s="3">
        <f t="shared" si="1043"/>
        <v>0</v>
      </c>
      <c r="AH343" s="88">
        <f t="shared" si="911"/>
        <v>0.000343</v>
      </c>
      <c r="AI343" s="3"/>
      <c r="AJ343" s="95" t="str">
        <f t="shared" si="912"/>
        <v>#REF!</v>
      </c>
      <c r="AK343" s="171"/>
      <c r="AL343" s="3" t="str">
        <f t="shared" si="913"/>
        <v>#REF!</v>
      </c>
      <c r="AM343" s="88" t="str">
        <f t="shared" si="914"/>
        <v>#REF!</v>
      </c>
      <c r="AN343" s="3"/>
      <c r="AO343" s="95" t="str">
        <f t="shared" si="915"/>
        <v>#REF!</v>
      </c>
      <c r="AP343" s="171"/>
      <c r="AQ343" s="3" t="str">
        <f t="shared" si="916"/>
        <v>#REF!</v>
      </c>
      <c r="AR343" s="88" t="str">
        <f t="shared" si="917"/>
        <v>#REF!</v>
      </c>
      <c r="AS343" s="3"/>
      <c r="AT343" s="95">
        <f t="shared" si="516"/>
        <v>24.33333333</v>
      </c>
      <c r="AU343" s="171"/>
      <c r="AV343" s="3">
        <f t="shared" si="203"/>
        <v>40.33333333</v>
      </c>
      <c r="AW343" s="88">
        <f t="shared" si="39"/>
        <v>53.66666667</v>
      </c>
    </row>
    <row r="344" ht="15.75" customHeight="1">
      <c r="A344" s="24">
        <v>194.0</v>
      </c>
      <c r="B344" s="24" t="s">
        <v>4745</v>
      </c>
      <c r="C344" s="24" t="s">
        <v>4745</v>
      </c>
      <c r="D344" s="132" t="s">
        <v>17</v>
      </c>
      <c r="E344" s="132"/>
      <c r="F344" s="132"/>
      <c r="G344" s="132">
        <v>6.0</v>
      </c>
      <c r="H344" s="132"/>
      <c r="J344" s="171">
        <f t="array" ref="J344">IFERROR(INDEX(VBDhistory1!$U$8:$U$307,MATCH(VBDgames!$C344,VBDhistory1!$B$8:$B$307,0))+ROW()/10000000,0)</f>
        <v>0</v>
      </c>
      <c r="K344" s="171">
        <f t="array" ref="K344">IFERROR(INDEX(VBDhistory2!$U$8:$U$307,MATCH(VBDgames!$C344,VBDhistory2!$B$8:$B$307,0))+ROW()/10000000,0)</f>
        <v>0</v>
      </c>
      <c r="L344" s="171">
        <f t="array" ref="L344">IFERROR(INDEX(VBDhistory3!$U$8:$U$307,MATCH(VBDgames!$C344,VBDhistory3!$B$8:$B$307,0))+ROW()/10000000,0)</f>
        <v>0</v>
      </c>
      <c r="M344" s="171">
        <f t="array" ref="M344">IFERROR(INDEX(VBDhistory4!$U$8:$U$307,MATCH(VBDgames!$C344,VBDhistory4!$B$8:$B$307,0))+ROW()/10000000,0)</f>
        <v>0</v>
      </c>
      <c r="N344" s="171"/>
      <c r="O344" s="171" t="str">
        <f t="shared" ref="O344:R344" si="1044">$D344&amp;"-"&amp;RANK(J344,J$151:J$475,0)</f>
        <v>RB-1</v>
      </c>
      <c r="P344" s="171" t="str">
        <f t="shared" si="1044"/>
        <v>RB-1</v>
      </c>
      <c r="Q344" s="171" t="str">
        <f t="shared" si="1044"/>
        <v>RB-1</v>
      </c>
      <c r="R344" s="171" t="str">
        <f t="shared" si="1044"/>
        <v>RB-1</v>
      </c>
      <c r="T344" s="95" t="str">
        <f t="shared" si="906"/>
        <v>TE-45</v>
      </c>
      <c r="U344" s="3">
        <v>45.0</v>
      </c>
      <c r="V344" s="3" t="s">
        <v>61</v>
      </c>
      <c r="W344" s="95">
        <f t="shared" ref="W344:Y344" si="1045">IFERROR(INDEX(E$878:E$1127,MATCH($T344,P$878:P$1127,0)),0)</f>
        <v>0</v>
      </c>
      <c r="X344" s="3">
        <f t="shared" si="1045"/>
        <v>0</v>
      </c>
      <c r="Y344" s="3">
        <f t="shared" si="1045"/>
        <v>0</v>
      </c>
      <c r="Z344" s="3"/>
      <c r="AA344" s="3">
        <f t="shared" si="908"/>
        <v>0</v>
      </c>
      <c r="AB344" s="88">
        <f t="shared" si="909"/>
        <v>15.33333333</v>
      </c>
      <c r="AC344" s="3"/>
      <c r="AD344" s="95">
        <f t="shared" ref="AD344:AG344" si="1046">IFERROR(INDEX(J$878:J$1127,MATCH($T344,O$878:O$1127,0)),0)</f>
        <v>0</v>
      </c>
      <c r="AE344" s="3">
        <f t="shared" si="1046"/>
        <v>0</v>
      </c>
      <c r="AF344" s="3">
        <f t="shared" si="1046"/>
        <v>0</v>
      </c>
      <c r="AG344" s="3">
        <f t="shared" si="1046"/>
        <v>0</v>
      </c>
      <c r="AH344" s="88">
        <f t="shared" si="911"/>
        <v>0.000344</v>
      </c>
      <c r="AI344" s="3"/>
      <c r="AJ344" s="95" t="str">
        <f t="shared" si="912"/>
        <v>#REF!</v>
      </c>
      <c r="AK344" s="171"/>
      <c r="AL344" s="3" t="str">
        <f t="shared" si="913"/>
        <v>#REF!</v>
      </c>
      <c r="AM344" s="88" t="str">
        <f t="shared" si="914"/>
        <v>#REF!</v>
      </c>
      <c r="AN344" s="3"/>
      <c r="AO344" s="95" t="str">
        <f t="shared" si="915"/>
        <v>#REF!</v>
      </c>
      <c r="AP344" s="171"/>
      <c r="AQ344" s="3" t="str">
        <f t="shared" si="916"/>
        <v>#REF!</v>
      </c>
      <c r="AR344" s="88" t="str">
        <f t="shared" si="917"/>
        <v>#REF!</v>
      </c>
      <c r="AS344" s="3"/>
      <c r="AT344" s="95">
        <f t="shared" si="516"/>
        <v>24.33333333</v>
      </c>
      <c r="AU344" s="171"/>
      <c r="AV344" s="3">
        <f t="shared" si="203"/>
        <v>40.33333333</v>
      </c>
      <c r="AW344" s="88">
        <f t="shared" si="39"/>
        <v>53.66666667</v>
      </c>
    </row>
    <row r="345" ht="15.75" customHeight="1">
      <c r="A345" s="24">
        <v>195.0</v>
      </c>
      <c r="B345" s="24" t="s">
        <v>4746</v>
      </c>
      <c r="C345" s="24" t="s">
        <v>4746</v>
      </c>
      <c r="D345" s="132" t="s">
        <v>17</v>
      </c>
      <c r="E345" s="132"/>
      <c r="F345" s="132"/>
      <c r="G345" s="132">
        <v>6.0</v>
      </c>
      <c r="H345" s="132">
        <v>5.0</v>
      </c>
      <c r="J345" s="171">
        <f t="array" ref="J345">IFERROR(INDEX(VBDhistory1!$U$8:$U$307,MATCH(VBDgames!$C345,VBDhistory1!$B$8:$B$307,0))+ROW()/10000000,0)</f>
        <v>0</v>
      </c>
      <c r="K345" s="171">
        <f t="array" ref="K345">IFERROR(INDEX(VBDhistory2!$U$8:$U$307,MATCH(VBDgames!$C345,VBDhistory2!$B$8:$B$307,0))+ROW()/10000000,0)</f>
        <v>0</v>
      </c>
      <c r="L345" s="171">
        <f t="array" ref="L345">IFERROR(INDEX(VBDhistory3!$U$8:$U$307,MATCH(VBDgames!$C345,VBDhistory3!$B$8:$B$307,0))+ROW()/10000000,0)</f>
        <v>0</v>
      </c>
      <c r="M345" s="171">
        <f t="array" ref="M345">IFERROR(INDEX(VBDhistory4!$U$8:$U$307,MATCH(VBDgames!$C345,VBDhistory4!$B$8:$B$307,0))+ROW()/10000000,0)</f>
        <v>0</v>
      </c>
      <c r="N345" s="171"/>
      <c r="O345" s="171" t="str">
        <f t="shared" ref="O345:R345" si="1047">$D345&amp;"-"&amp;RANK(J345,J$151:J$475,0)</f>
        <v>RB-1</v>
      </c>
      <c r="P345" s="171" t="str">
        <f t="shared" si="1047"/>
        <v>RB-1</v>
      </c>
      <c r="Q345" s="171" t="str">
        <f t="shared" si="1047"/>
        <v>RB-1</v>
      </c>
      <c r="R345" s="171" t="str">
        <f t="shared" si="1047"/>
        <v>RB-1</v>
      </c>
      <c r="T345" s="95" t="str">
        <f t="shared" si="906"/>
        <v>TE-46</v>
      </c>
      <c r="U345" s="3">
        <v>46.0</v>
      </c>
      <c r="V345" s="3" t="s">
        <v>61</v>
      </c>
      <c r="W345" s="95">
        <f t="shared" ref="W345:Y345" si="1048">IFERROR(INDEX(E$878:E$1127,MATCH($T345,P$878:P$1127,0)),0)</f>
        <v>0</v>
      </c>
      <c r="X345" s="3">
        <f t="shared" si="1048"/>
        <v>0</v>
      </c>
      <c r="Y345" s="3">
        <f t="shared" si="1048"/>
        <v>0</v>
      </c>
      <c r="Z345" s="3"/>
      <c r="AA345" s="3">
        <f t="shared" si="908"/>
        <v>0</v>
      </c>
      <c r="AB345" s="88">
        <f t="shared" si="909"/>
        <v>15.33333333</v>
      </c>
      <c r="AC345" s="3"/>
      <c r="AD345" s="95">
        <f t="shared" ref="AD345:AG345" si="1049">IFERROR(INDEX(J$878:J$1127,MATCH($T345,O$878:O$1127,0)),0)</f>
        <v>0</v>
      </c>
      <c r="AE345" s="3">
        <f t="shared" si="1049"/>
        <v>0</v>
      </c>
      <c r="AF345" s="3">
        <f t="shared" si="1049"/>
        <v>0</v>
      </c>
      <c r="AG345" s="3">
        <f t="shared" si="1049"/>
        <v>0</v>
      </c>
      <c r="AH345" s="88">
        <f t="shared" si="911"/>
        <v>0.000345</v>
      </c>
      <c r="AI345" s="3"/>
      <c r="AJ345" s="95" t="str">
        <f t="shared" si="912"/>
        <v>#REF!</v>
      </c>
      <c r="AK345" s="171"/>
      <c r="AL345" s="3" t="str">
        <f t="shared" si="913"/>
        <v>#REF!</v>
      </c>
      <c r="AM345" s="88" t="str">
        <f t="shared" si="914"/>
        <v>#REF!</v>
      </c>
      <c r="AN345" s="3"/>
      <c r="AO345" s="95" t="str">
        <f t="shared" si="915"/>
        <v>#REF!</v>
      </c>
      <c r="AP345" s="171"/>
      <c r="AQ345" s="3" t="str">
        <f t="shared" si="916"/>
        <v>#REF!</v>
      </c>
      <c r="AR345" s="88" t="str">
        <f t="shared" si="917"/>
        <v>#REF!</v>
      </c>
      <c r="AS345" s="3"/>
      <c r="AT345" s="95">
        <f t="shared" si="516"/>
        <v>24.33333333</v>
      </c>
      <c r="AU345" s="171"/>
      <c r="AV345" s="3">
        <f t="shared" si="203"/>
        <v>40.33333333</v>
      </c>
      <c r="AW345" s="88">
        <f t="shared" si="39"/>
        <v>53.66666667</v>
      </c>
    </row>
    <row r="346" ht="15.75" customHeight="1">
      <c r="A346" s="24">
        <v>196.0</v>
      </c>
      <c r="B346" s="24" t="s">
        <v>4747</v>
      </c>
      <c r="C346" s="24" t="s">
        <v>4747</v>
      </c>
      <c r="D346" s="132" t="s">
        <v>17</v>
      </c>
      <c r="E346" s="132"/>
      <c r="F346" s="132"/>
      <c r="G346" s="132">
        <v>5.0</v>
      </c>
      <c r="H346" s="132"/>
      <c r="J346" s="171">
        <f t="array" ref="J346">IFERROR(INDEX(VBDhistory1!$U$8:$U$307,MATCH(VBDgames!$C346,VBDhistory1!$B$8:$B$307,0))+ROW()/10000000,0)</f>
        <v>0</v>
      </c>
      <c r="K346" s="171">
        <f t="array" ref="K346">IFERROR(INDEX(VBDhistory2!$U$8:$U$307,MATCH(VBDgames!$C346,VBDhistory2!$B$8:$B$307,0))+ROW()/10000000,0)</f>
        <v>0</v>
      </c>
      <c r="L346" s="171">
        <f t="array" ref="L346">IFERROR(INDEX(VBDhistory3!$U$8:$U$307,MATCH(VBDgames!$C346,VBDhistory3!$B$8:$B$307,0))+ROW()/10000000,0)</f>
        <v>0</v>
      </c>
      <c r="M346" s="171">
        <f t="array" ref="M346">IFERROR(INDEX(VBDhistory4!$U$8:$U$307,MATCH(VBDgames!$C346,VBDhistory4!$B$8:$B$307,0))+ROW()/10000000,0)</f>
        <v>0</v>
      </c>
      <c r="N346" s="171"/>
      <c r="O346" s="171" t="str">
        <f t="shared" ref="O346:R346" si="1050">$D346&amp;"-"&amp;RANK(J346,J$151:J$475,0)</f>
        <v>RB-1</v>
      </c>
      <c r="P346" s="171" t="str">
        <f t="shared" si="1050"/>
        <v>RB-1</v>
      </c>
      <c r="Q346" s="171" t="str">
        <f t="shared" si="1050"/>
        <v>RB-1</v>
      </c>
      <c r="R346" s="171" t="str">
        <f t="shared" si="1050"/>
        <v>RB-1</v>
      </c>
      <c r="T346" s="95" t="str">
        <f t="shared" si="906"/>
        <v>TE-47</v>
      </c>
      <c r="U346" s="3">
        <v>47.0</v>
      </c>
      <c r="V346" s="3" t="s">
        <v>61</v>
      </c>
      <c r="W346" s="95">
        <f t="shared" ref="W346:Y346" si="1051">IFERROR(INDEX(E$878:E$1127,MATCH($T346,P$878:P$1127,0)),0)</f>
        <v>0</v>
      </c>
      <c r="X346" s="3">
        <f t="shared" si="1051"/>
        <v>0</v>
      </c>
      <c r="Y346" s="3">
        <f t="shared" si="1051"/>
        <v>0</v>
      </c>
      <c r="Z346" s="3"/>
      <c r="AA346" s="3">
        <f t="shared" si="908"/>
        <v>0</v>
      </c>
      <c r="AB346" s="88">
        <f t="shared" si="909"/>
        <v>15.33333333</v>
      </c>
      <c r="AC346" s="3"/>
      <c r="AD346" s="95">
        <f t="shared" ref="AD346:AG346" si="1052">IFERROR(INDEX(J$878:J$1127,MATCH($T346,O$878:O$1127,0)),0)</f>
        <v>0</v>
      </c>
      <c r="AE346" s="3">
        <f t="shared" si="1052"/>
        <v>0</v>
      </c>
      <c r="AF346" s="3">
        <f t="shared" si="1052"/>
        <v>0</v>
      </c>
      <c r="AG346" s="3">
        <f t="shared" si="1052"/>
        <v>0</v>
      </c>
      <c r="AH346" s="88">
        <f t="shared" si="911"/>
        <v>0.000346</v>
      </c>
      <c r="AI346" s="3"/>
      <c r="AJ346" s="95" t="str">
        <f t="shared" si="912"/>
        <v>#REF!</v>
      </c>
      <c r="AK346" s="171"/>
      <c r="AL346" s="3" t="str">
        <f t="shared" si="913"/>
        <v>#REF!</v>
      </c>
      <c r="AM346" s="88" t="str">
        <f t="shared" si="914"/>
        <v>#REF!</v>
      </c>
      <c r="AN346" s="3"/>
      <c r="AO346" s="95" t="str">
        <f t="shared" si="915"/>
        <v>#REF!</v>
      </c>
      <c r="AP346" s="171"/>
      <c r="AQ346" s="3" t="str">
        <f t="shared" si="916"/>
        <v>#REF!</v>
      </c>
      <c r="AR346" s="88" t="str">
        <f t="shared" si="917"/>
        <v>#REF!</v>
      </c>
      <c r="AS346" s="3"/>
      <c r="AT346" s="95">
        <f t="shared" si="516"/>
        <v>24.33333333</v>
      </c>
      <c r="AU346" s="171"/>
      <c r="AV346" s="3">
        <f t="shared" si="203"/>
        <v>40.33333333</v>
      </c>
      <c r="AW346" s="88">
        <f t="shared" si="39"/>
        <v>53.66666667</v>
      </c>
    </row>
    <row r="347" ht="15.75" customHeight="1">
      <c r="A347" s="24">
        <v>197.0</v>
      </c>
      <c r="B347" s="24" t="s">
        <v>4748</v>
      </c>
      <c r="C347" s="24" t="s">
        <v>4748</v>
      </c>
      <c r="D347" s="132" t="s">
        <v>17</v>
      </c>
      <c r="E347" s="132"/>
      <c r="F347" s="132"/>
      <c r="G347" s="132">
        <v>5.0</v>
      </c>
      <c r="H347" s="132">
        <v>12.0</v>
      </c>
      <c r="J347" s="171">
        <f t="array" ref="J347">IFERROR(INDEX(VBDhistory1!$U$8:$U$307,MATCH(VBDgames!$C347,VBDhistory1!$B$8:$B$307,0))+ROW()/10000000,0)</f>
        <v>0</v>
      </c>
      <c r="K347" s="171">
        <f t="array" ref="K347">IFERROR(INDEX(VBDhistory2!$U$8:$U$307,MATCH(VBDgames!$C347,VBDhistory2!$B$8:$B$307,0))+ROW()/10000000,0)</f>
        <v>0</v>
      </c>
      <c r="L347" s="171">
        <f t="array" ref="L347">IFERROR(INDEX(VBDhistory3!$U$8:$U$307,MATCH(VBDgames!$C347,VBDhistory3!$B$8:$B$307,0))+ROW()/10000000,0)</f>
        <v>0</v>
      </c>
      <c r="M347" s="171">
        <f t="array" ref="M347">IFERROR(INDEX(VBDhistory4!$U$8:$U$307,MATCH(VBDgames!$C347,VBDhistory4!$B$8:$B$307,0))+ROW()/10000000,0)</f>
        <v>0</v>
      </c>
      <c r="N347" s="171"/>
      <c r="O347" s="171" t="str">
        <f t="shared" ref="O347:R347" si="1053">$D347&amp;"-"&amp;RANK(J347,J$151:J$475,0)</f>
        <v>RB-1</v>
      </c>
      <c r="P347" s="171" t="str">
        <f t="shared" si="1053"/>
        <v>RB-1</v>
      </c>
      <c r="Q347" s="171" t="str">
        <f t="shared" si="1053"/>
        <v>RB-1</v>
      </c>
      <c r="R347" s="171" t="str">
        <f t="shared" si="1053"/>
        <v>RB-1</v>
      </c>
      <c r="T347" s="95" t="str">
        <f t="shared" si="906"/>
        <v>TE-48</v>
      </c>
      <c r="U347" s="3">
        <v>48.0</v>
      </c>
      <c r="V347" s="3" t="s">
        <v>61</v>
      </c>
      <c r="W347" s="95">
        <f t="shared" ref="W347:Y347" si="1054">IFERROR(INDEX(E$878:E$1127,MATCH($T347,P$878:P$1127,0)),0)</f>
        <v>0</v>
      </c>
      <c r="X347" s="3">
        <f t="shared" si="1054"/>
        <v>0</v>
      </c>
      <c r="Y347" s="3">
        <f t="shared" si="1054"/>
        <v>0</v>
      </c>
      <c r="Z347" s="3"/>
      <c r="AA347" s="3">
        <f t="shared" si="908"/>
        <v>0</v>
      </c>
      <c r="AB347" s="88">
        <f t="shared" si="909"/>
        <v>15.33333333</v>
      </c>
      <c r="AC347" s="3"/>
      <c r="AD347" s="95">
        <f t="shared" ref="AD347:AG347" si="1055">IFERROR(INDEX(J$878:J$1127,MATCH($T347,O$878:O$1127,0)),0)</f>
        <v>0</v>
      </c>
      <c r="AE347" s="3">
        <f t="shared" si="1055"/>
        <v>0</v>
      </c>
      <c r="AF347" s="3">
        <f t="shared" si="1055"/>
        <v>0</v>
      </c>
      <c r="AG347" s="3">
        <f t="shared" si="1055"/>
        <v>0</v>
      </c>
      <c r="AH347" s="88">
        <f t="shared" si="911"/>
        <v>0.000347</v>
      </c>
      <c r="AI347" s="3"/>
      <c r="AJ347" s="95" t="str">
        <f t="shared" si="912"/>
        <v>#REF!</v>
      </c>
      <c r="AK347" s="171"/>
      <c r="AL347" s="3" t="str">
        <f t="shared" si="913"/>
        <v>#REF!</v>
      </c>
      <c r="AM347" s="88" t="str">
        <f t="shared" si="914"/>
        <v>#REF!</v>
      </c>
      <c r="AN347" s="3"/>
      <c r="AO347" s="95" t="str">
        <f t="shared" si="915"/>
        <v>#REF!</v>
      </c>
      <c r="AP347" s="171"/>
      <c r="AQ347" s="3" t="str">
        <f t="shared" si="916"/>
        <v>#REF!</v>
      </c>
      <c r="AR347" s="88" t="str">
        <f t="shared" si="917"/>
        <v>#REF!</v>
      </c>
      <c r="AS347" s="3"/>
      <c r="AT347" s="95">
        <f t="shared" si="516"/>
        <v>24.33333333</v>
      </c>
      <c r="AU347" s="171"/>
      <c r="AV347" s="3">
        <f t="shared" si="203"/>
        <v>40.33333333</v>
      </c>
      <c r="AW347" s="88">
        <f t="shared" si="39"/>
        <v>53.66666667</v>
      </c>
    </row>
    <row r="348" ht="15.75" customHeight="1">
      <c r="A348" s="24">
        <v>198.0</v>
      </c>
      <c r="B348" s="24" t="s">
        <v>4749</v>
      </c>
      <c r="C348" s="24" t="s">
        <v>4749</v>
      </c>
      <c r="D348" s="132" t="s">
        <v>17</v>
      </c>
      <c r="E348" s="132"/>
      <c r="F348" s="132"/>
      <c r="G348" s="132">
        <v>5.0</v>
      </c>
      <c r="H348" s="132"/>
      <c r="J348" s="171">
        <f t="array" ref="J348">IFERROR(INDEX(VBDhistory1!$U$8:$U$307,MATCH(VBDgames!$C348,VBDhistory1!$B$8:$B$307,0))+ROW()/10000000,0)</f>
        <v>0</v>
      </c>
      <c r="K348" s="171">
        <f t="array" ref="K348">IFERROR(INDEX(VBDhistory2!$U$8:$U$307,MATCH(VBDgames!$C348,VBDhistory2!$B$8:$B$307,0))+ROW()/10000000,0)</f>
        <v>0</v>
      </c>
      <c r="L348" s="171">
        <f t="array" ref="L348">IFERROR(INDEX(VBDhistory3!$U$8:$U$307,MATCH(VBDgames!$C348,VBDhistory3!$B$8:$B$307,0))+ROW()/10000000,0)</f>
        <v>0</v>
      </c>
      <c r="M348" s="171">
        <f t="array" ref="M348">IFERROR(INDEX(VBDhistory4!$U$8:$U$307,MATCH(VBDgames!$C348,VBDhistory4!$B$8:$B$307,0))+ROW()/10000000,0)</f>
        <v>0</v>
      </c>
      <c r="N348" s="171"/>
      <c r="O348" s="171" t="str">
        <f t="shared" ref="O348:R348" si="1056">$D348&amp;"-"&amp;RANK(J348,J$151:J$475,0)</f>
        <v>RB-1</v>
      </c>
      <c r="P348" s="171" t="str">
        <f t="shared" si="1056"/>
        <v>RB-1</v>
      </c>
      <c r="Q348" s="171" t="str">
        <f t="shared" si="1056"/>
        <v>RB-1</v>
      </c>
      <c r="R348" s="171" t="str">
        <f t="shared" si="1056"/>
        <v>RB-1</v>
      </c>
      <c r="T348" s="95" t="str">
        <f t="shared" si="906"/>
        <v>TE-49</v>
      </c>
      <c r="U348" s="3">
        <v>49.0</v>
      </c>
      <c r="V348" s="3" t="s">
        <v>61</v>
      </c>
      <c r="W348" s="95">
        <f t="shared" ref="W348:Y348" si="1057">IFERROR(INDEX(E$878:E$1127,MATCH($T348,P$878:P$1127,0)),0)</f>
        <v>0</v>
      </c>
      <c r="X348" s="3">
        <f t="shared" si="1057"/>
        <v>0</v>
      </c>
      <c r="Y348" s="3">
        <f t="shared" si="1057"/>
        <v>0</v>
      </c>
      <c r="Z348" s="3"/>
      <c r="AA348" s="3">
        <f t="shared" si="908"/>
        <v>0</v>
      </c>
      <c r="AB348" s="88">
        <f t="shared" si="909"/>
        <v>15.33333333</v>
      </c>
      <c r="AC348" s="3"/>
      <c r="AD348" s="95">
        <f t="shared" ref="AD348:AG348" si="1058">IFERROR(INDEX(J$878:J$1127,MATCH($T348,O$878:O$1127,0)),0)</f>
        <v>0</v>
      </c>
      <c r="AE348" s="3">
        <f t="shared" si="1058"/>
        <v>0</v>
      </c>
      <c r="AF348" s="3">
        <f t="shared" si="1058"/>
        <v>0</v>
      </c>
      <c r="AG348" s="3">
        <f t="shared" si="1058"/>
        <v>0</v>
      </c>
      <c r="AH348" s="88">
        <f t="shared" si="911"/>
        <v>0.000348</v>
      </c>
      <c r="AI348" s="3"/>
      <c r="AJ348" s="95" t="str">
        <f t="shared" si="912"/>
        <v>#REF!</v>
      </c>
      <c r="AK348" s="171"/>
      <c r="AL348" s="3" t="str">
        <f t="shared" si="913"/>
        <v>#REF!</v>
      </c>
      <c r="AM348" s="88" t="str">
        <f t="shared" si="914"/>
        <v>#REF!</v>
      </c>
      <c r="AN348" s="3"/>
      <c r="AO348" s="95" t="str">
        <f t="shared" si="915"/>
        <v>#REF!</v>
      </c>
      <c r="AP348" s="171"/>
      <c r="AQ348" s="3" t="str">
        <f t="shared" si="916"/>
        <v>#REF!</v>
      </c>
      <c r="AR348" s="88" t="str">
        <f t="shared" si="917"/>
        <v>#REF!</v>
      </c>
      <c r="AS348" s="3"/>
      <c r="AT348" s="95">
        <f t="shared" si="516"/>
        <v>24.33333333</v>
      </c>
      <c r="AU348" s="171"/>
      <c r="AV348" s="3">
        <f t="shared" si="203"/>
        <v>40.33333333</v>
      </c>
      <c r="AW348" s="88">
        <f t="shared" si="39"/>
        <v>53.66666667</v>
      </c>
    </row>
    <row r="349" ht="15.75" customHeight="1">
      <c r="A349" s="24">
        <v>199.0</v>
      </c>
      <c r="B349" s="24" t="s">
        <v>4750</v>
      </c>
      <c r="C349" s="24" t="s">
        <v>4750</v>
      </c>
      <c r="D349" s="132" t="s">
        <v>17</v>
      </c>
      <c r="E349" s="132"/>
      <c r="F349" s="132"/>
      <c r="G349" s="132">
        <v>4.0</v>
      </c>
      <c r="H349" s="132">
        <v>3.0</v>
      </c>
      <c r="J349" s="171">
        <f t="array" ref="J349">IFERROR(INDEX(VBDhistory1!$U$8:$U$307,MATCH(VBDgames!$C349,VBDhistory1!$B$8:$B$307,0))+ROW()/10000000,0)</f>
        <v>0</v>
      </c>
      <c r="K349" s="171">
        <f t="array" ref="K349">IFERROR(INDEX(VBDhistory2!$U$8:$U$307,MATCH(VBDgames!$C349,VBDhistory2!$B$8:$B$307,0))+ROW()/10000000,0)</f>
        <v>0</v>
      </c>
      <c r="L349" s="171">
        <f t="array" ref="L349">IFERROR(INDEX(VBDhistory3!$U$8:$U$307,MATCH(VBDgames!$C349,VBDhistory3!$B$8:$B$307,0))+ROW()/10000000,0)</f>
        <v>0</v>
      </c>
      <c r="M349" s="171">
        <f t="array" ref="M349">IFERROR(INDEX(VBDhistory4!$U$8:$U$307,MATCH(VBDgames!$C349,VBDhistory4!$B$8:$B$307,0))+ROW()/10000000,0)</f>
        <v>0</v>
      </c>
      <c r="N349" s="171"/>
      <c r="O349" s="171" t="str">
        <f t="shared" ref="O349:R349" si="1059">$D349&amp;"-"&amp;RANK(J349,J$151:J$475,0)</f>
        <v>RB-1</v>
      </c>
      <c r="P349" s="171" t="str">
        <f t="shared" si="1059"/>
        <v>RB-1</v>
      </c>
      <c r="Q349" s="171" t="str">
        <f t="shared" si="1059"/>
        <v>RB-1</v>
      </c>
      <c r="R349" s="171" t="str">
        <f t="shared" si="1059"/>
        <v>RB-1</v>
      </c>
      <c r="T349" s="95" t="str">
        <f t="shared" si="906"/>
        <v>TE-50</v>
      </c>
      <c r="U349" s="3">
        <v>50.0</v>
      </c>
      <c r="V349" s="3" t="s">
        <v>61</v>
      </c>
      <c r="W349" s="95">
        <f t="shared" ref="W349:Y349" si="1060">IFERROR(INDEX(E$878:E$1127,MATCH($T349,P$878:P$1127,0)),0)</f>
        <v>0</v>
      </c>
      <c r="X349" s="3">
        <f t="shared" si="1060"/>
        <v>0</v>
      </c>
      <c r="Y349" s="3">
        <f t="shared" si="1060"/>
        <v>0</v>
      </c>
      <c r="Z349" s="3"/>
      <c r="AA349" s="3">
        <f t="shared" si="908"/>
        <v>0</v>
      </c>
      <c r="AB349" s="88">
        <f t="shared" si="909"/>
        <v>15.33333333</v>
      </c>
      <c r="AC349" s="3"/>
      <c r="AD349" s="95">
        <f t="shared" ref="AD349:AG349" si="1061">IFERROR(INDEX(J$878:J$1127,MATCH($T349,O$878:O$1127,0)),0)</f>
        <v>0</v>
      </c>
      <c r="AE349" s="3">
        <f t="shared" si="1061"/>
        <v>0</v>
      </c>
      <c r="AF349" s="3">
        <f t="shared" si="1061"/>
        <v>0</v>
      </c>
      <c r="AG349" s="3">
        <f t="shared" si="1061"/>
        <v>0</v>
      </c>
      <c r="AH349" s="88">
        <f t="shared" si="911"/>
        <v>0.000349</v>
      </c>
      <c r="AI349" s="3"/>
      <c r="AJ349" s="95" t="str">
        <f t="shared" si="912"/>
        <v>#REF!</v>
      </c>
      <c r="AK349" s="171"/>
      <c r="AL349" s="3" t="str">
        <f t="shared" si="913"/>
        <v>#REF!</v>
      </c>
      <c r="AM349" s="88" t="str">
        <f t="shared" si="914"/>
        <v>#REF!</v>
      </c>
      <c r="AN349" s="3"/>
      <c r="AO349" s="95" t="str">
        <f t="shared" si="915"/>
        <v>#REF!</v>
      </c>
      <c r="AP349" s="171"/>
      <c r="AQ349" s="3" t="str">
        <f t="shared" si="916"/>
        <v>#REF!</v>
      </c>
      <c r="AR349" s="88" t="str">
        <f t="shared" si="917"/>
        <v>#REF!</v>
      </c>
      <c r="AS349" s="3"/>
      <c r="AT349" s="95">
        <f t="shared" si="516"/>
        <v>24.33333333</v>
      </c>
      <c r="AU349" s="171"/>
      <c r="AV349" s="3">
        <f t="shared" si="203"/>
        <v>40.33333333</v>
      </c>
      <c r="AW349" s="88">
        <f t="shared" si="39"/>
        <v>53.66666667</v>
      </c>
    </row>
    <row r="350" ht="15.75" customHeight="1">
      <c r="A350" s="24">
        <v>200.0</v>
      </c>
      <c r="B350" s="24" t="s">
        <v>2577</v>
      </c>
      <c r="C350" s="24" t="s">
        <v>2577</v>
      </c>
      <c r="D350" s="132" t="s">
        <v>17</v>
      </c>
      <c r="E350" s="132"/>
      <c r="F350" s="132"/>
      <c r="G350" s="132">
        <v>4.0</v>
      </c>
      <c r="H350" s="132">
        <v>16.0</v>
      </c>
      <c r="J350" s="171">
        <f t="array" ref="J350">IFERROR(INDEX(VBDhistory1!$U$8:$U$307,MATCH(VBDgames!$C350,VBDhistory1!$B$8:$B$307,0))+ROW()/10000000,0)</f>
        <v>0</v>
      </c>
      <c r="K350" s="171">
        <f t="array" ref="K350">IFERROR(INDEX(VBDhistory2!$U$8:$U$307,MATCH(VBDgames!$C350,VBDhistory2!$B$8:$B$307,0))+ROW()/10000000,0)</f>
        <v>0</v>
      </c>
      <c r="L350" s="171">
        <f t="array" ref="L350">IFERROR(INDEX(VBDhistory3!$U$8:$U$307,MATCH(VBDgames!$C350,VBDhistory3!$B$8:$B$307,0))+ROW()/10000000,0)</f>
        <v>0</v>
      </c>
      <c r="M350" s="171">
        <f t="array" ref="M350">IFERROR(INDEX(VBDhistory4!$U$8:$U$307,MATCH(VBDgames!$C350,VBDhistory4!$B$8:$B$307,0))+ROW()/10000000,0)</f>
        <v>0</v>
      </c>
      <c r="N350" s="171"/>
      <c r="O350" s="171" t="str">
        <f t="shared" ref="O350:R350" si="1062">$D350&amp;"-"&amp;RANK(J350,J$151:J$475,0)</f>
        <v>RB-1</v>
      </c>
      <c r="P350" s="171" t="str">
        <f t="shared" si="1062"/>
        <v>RB-1</v>
      </c>
      <c r="Q350" s="171" t="str">
        <f t="shared" si="1062"/>
        <v>RB-1</v>
      </c>
      <c r="R350" s="171" t="str">
        <f t="shared" si="1062"/>
        <v>RB-1</v>
      </c>
      <c r="T350" s="95" t="str">
        <f t="shared" si="906"/>
        <v>TE-51</v>
      </c>
      <c r="U350" s="3">
        <v>51.0</v>
      </c>
      <c r="V350" s="3" t="s">
        <v>61</v>
      </c>
      <c r="W350" s="95">
        <f t="shared" ref="W350:Y350" si="1063">IFERROR(INDEX(E$878:E$1127,MATCH($T350,P$878:P$1127,0)),0)</f>
        <v>0</v>
      </c>
      <c r="X350" s="3">
        <f t="shared" si="1063"/>
        <v>0</v>
      </c>
      <c r="Y350" s="3">
        <f t="shared" si="1063"/>
        <v>0</v>
      </c>
      <c r="Z350" s="3"/>
      <c r="AA350" s="3">
        <f t="shared" si="908"/>
        <v>0</v>
      </c>
      <c r="AB350" s="88">
        <f t="shared" si="909"/>
        <v>15.33333333</v>
      </c>
      <c r="AC350" s="3"/>
      <c r="AD350" s="95">
        <f t="shared" ref="AD350:AG350" si="1064">IFERROR(INDEX(J$878:J$1127,MATCH($T350,O$878:O$1127,0)),0)</f>
        <v>0</v>
      </c>
      <c r="AE350" s="3">
        <f t="shared" si="1064"/>
        <v>0</v>
      </c>
      <c r="AF350" s="3">
        <f t="shared" si="1064"/>
        <v>0</v>
      </c>
      <c r="AG350" s="3">
        <f t="shared" si="1064"/>
        <v>0</v>
      </c>
      <c r="AH350" s="88">
        <f t="shared" si="911"/>
        <v>0.00035</v>
      </c>
      <c r="AI350" s="3"/>
      <c r="AJ350" s="95" t="str">
        <f t="shared" si="912"/>
        <v>#REF!</v>
      </c>
      <c r="AK350" s="171"/>
      <c r="AL350" s="3" t="str">
        <f t="shared" si="913"/>
        <v>#REF!</v>
      </c>
      <c r="AM350" s="88" t="str">
        <f t="shared" si="914"/>
        <v>#REF!</v>
      </c>
      <c r="AN350" s="3"/>
      <c r="AO350" s="95" t="str">
        <f t="shared" si="915"/>
        <v>#REF!</v>
      </c>
      <c r="AP350" s="171"/>
      <c r="AQ350" s="3" t="str">
        <f t="shared" si="916"/>
        <v>#REF!</v>
      </c>
      <c r="AR350" s="88" t="str">
        <f t="shared" si="917"/>
        <v>#REF!</v>
      </c>
      <c r="AS350" s="3"/>
      <c r="AT350" s="95">
        <f t="shared" si="516"/>
        <v>24.33333333</v>
      </c>
      <c r="AU350" s="171"/>
      <c r="AV350" s="3">
        <f t="shared" si="203"/>
        <v>40.33333333</v>
      </c>
      <c r="AW350" s="88">
        <f t="shared" si="39"/>
        <v>53.66666667</v>
      </c>
    </row>
    <row r="351" ht="15.75" customHeight="1">
      <c r="A351" s="24">
        <v>201.0</v>
      </c>
      <c r="B351" s="24" t="s">
        <v>4751</v>
      </c>
      <c r="C351" s="24" t="s">
        <v>4751</v>
      </c>
      <c r="D351" s="132" t="s">
        <v>17</v>
      </c>
      <c r="E351" s="132"/>
      <c r="F351" s="132"/>
      <c r="G351" s="132">
        <v>1.0</v>
      </c>
      <c r="H351" s="132">
        <v>3.0</v>
      </c>
      <c r="J351" s="171">
        <f t="array" ref="J351">IFERROR(INDEX(VBDhistory1!$U$8:$U$307,MATCH(VBDgames!$C351,VBDhistory1!$B$8:$B$307,0))+ROW()/10000000,0)</f>
        <v>0</v>
      </c>
      <c r="K351" s="171">
        <f t="array" ref="K351">IFERROR(INDEX(VBDhistory2!$U$8:$U$307,MATCH(VBDgames!$C351,VBDhistory2!$B$8:$B$307,0))+ROW()/10000000,0)</f>
        <v>0</v>
      </c>
      <c r="L351" s="171">
        <f t="array" ref="L351">IFERROR(INDEX(VBDhistory3!$U$8:$U$307,MATCH(VBDgames!$C351,VBDhistory3!$B$8:$B$307,0))+ROW()/10000000,0)</f>
        <v>0</v>
      </c>
      <c r="M351" s="171">
        <f t="array" ref="M351">IFERROR(INDEX(VBDhistory4!$U$8:$U$307,MATCH(VBDgames!$C351,VBDhistory4!$B$8:$B$307,0))+ROW()/10000000,0)</f>
        <v>0</v>
      </c>
      <c r="N351" s="171"/>
      <c r="O351" s="171" t="str">
        <f t="shared" ref="O351:R351" si="1065">$D351&amp;"-"&amp;RANK(J351,J$151:J$475,0)</f>
        <v>RB-1</v>
      </c>
      <c r="P351" s="171" t="str">
        <f t="shared" si="1065"/>
        <v>RB-1</v>
      </c>
      <c r="Q351" s="171" t="str">
        <f t="shared" si="1065"/>
        <v>RB-1</v>
      </c>
      <c r="R351" s="171" t="str">
        <f t="shared" si="1065"/>
        <v>RB-1</v>
      </c>
      <c r="T351" s="95" t="str">
        <f t="shared" si="906"/>
        <v>TE-52</v>
      </c>
      <c r="U351" s="3">
        <v>52.0</v>
      </c>
      <c r="V351" s="3" t="s">
        <v>61</v>
      </c>
      <c r="W351" s="95">
        <f t="shared" ref="W351:Y351" si="1066">IFERROR(INDEX(E$878:E$1127,MATCH($T351,P$878:P$1127,0)),0)</f>
        <v>0</v>
      </c>
      <c r="X351" s="3">
        <f t="shared" si="1066"/>
        <v>0</v>
      </c>
      <c r="Y351" s="3">
        <f t="shared" si="1066"/>
        <v>0</v>
      </c>
      <c r="Z351" s="3"/>
      <c r="AA351" s="3">
        <f t="shared" si="908"/>
        <v>0</v>
      </c>
      <c r="AB351" s="88">
        <f t="shared" si="909"/>
        <v>15.33333333</v>
      </c>
      <c r="AC351" s="3"/>
      <c r="AD351" s="95">
        <f t="shared" ref="AD351:AG351" si="1067">IFERROR(INDEX(J$878:J$1127,MATCH($T351,O$878:O$1127,0)),0)</f>
        <v>0</v>
      </c>
      <c r="AE351" s="3">
        <f t="shared" si="1067"/>
        <v>0</v>
      </c>
      <c r="AF351" s="3">
        <f t="shared" si="1067"/>
        <v>0</v>
      </c>
      <c r="AG351" s="3">
        <f t="shared" si="1067"/>
        <v>0</v>
      </c>
      <c r="AH351" s="88">
        <f t="shared" si="911"/>
        <v>0.000351</v>
      </c>
      <c r="AI351" s="3"/>
      <c r="AJ351" s="95" t="str">
        <f t="shared" si="912"/>
        <v>#REF!</v>
      </c>
      <c r="AK351" s="171"/>
      <c r="AL351" s="3" t="str">
        <f t="shared" si="913"/>
        <v>#REF!</v>
      </c>
      <c r="AM351" s="88" t="str">
        <f t="shared" si="914"/>
        <v>#REF!</v>
      </c>
      <c r="AN351" s="3"/>
      <c r="AO351" s="95" t="str">
        <f t="shared" si="915"/>
        <v>#REF!</v>
      </c>
      <c r="AP351" s="171"/>
      <c r="AQ351" s="3" t="str">
        <f t="shared" si="916"/>
        <v>#REF!</v>
      </c>
      <c r="AR351" s="88" t="str">
        <f t="shared" si="917"/>
        <v>#REF!</v>
      </c>
      <c r="AS351" s="3"/>
      <c r="AT351" s="95">
        <f t="shared" si="516"/>
        <v>24.33333333</v>
      </c>
      <c r="AU351" s="171"/>
      <c r="AV351" s="3">
        <f t="shared" si="203"/>
        <v>40.33333333</v>
      </c>
      <c r="AW351" s="88">
        <f t="shared" si="39"/>
        <v>53.66666667</v>
      </c>
    </row>
    <row r="352" ht="15.75" customHeight="1">
      <c r="A352" s="24">
        <v>202.0</v>
      </c>
      <c r="B352" s="24" t="s">
        <v>4752</v>
      </c>
      <c r="C352" s="24" t="s">
        <v>4752</v>
      </c>
      <c r="D352" s="132" t="s">
        <v>17</v>
      </c>
      <c r="E352" s="132"/>
      <c r="F352" s="132"/>
      <c r="G352" s="132">
        <v>2.0</v>
      </c>
      <c r="H352" s="132"/>
      <c r="J352" s="171">
        <f t="array" ref="J352">IFERROR(INDEX(VBDhistory1!$U$8:$U$307,MATCH(VBDgames!$C352,VBDhistory1!$B$8:$B$307,0))+ROW()/10000000,0)</f>
        <v>0</v>
      </c>
      <c r="K352" s="171">
        <f t="array" ref="K352">IFERROR(INDEX(VBDhistory2!$U$8:$U$307,MATCH(VBDgames!$C352,VBDhistory2!$B$8:$B$307,0))+ROW()/10000000,0)</f>
        <v>0</v>
      </c>
      <c r="L352" s="171">
        <f t="array" ref="L352">IFERROR(INDEX(VBDhistory3!$U$8:$U$307,MATCH(VBDgames!$C352,VBDhistory3!$B$8:$B$307,0))+ROW()/10000000,0)</f>
        <v>0</v>
      </c>
      <c r="M352" s="171">
        <f t="array" ref="M352">IFERROR(INDEX(VBDhistory4!$U$8:$U$307,MATCH(VBDgames!$C352,VBDhistory4!$B$8:$B$307,0))+ROW()/10000000,0)</f>
        <v>0</v>
      </c>
      <c r="N352" s="171"/>
      <c r="O352" s="171" t="str">
        <f t="shared" ref="O352:R352" si="1068">$D352&amp;"-"&amp;RANK(J352,J$151:J$475,0)</f>
        <v>RB-1</v>
      </c>
      <c r="P352" s="171" t="str">
        <f t="shared" si="1068"/>
        <v>RB-1</v>
      </c>
      <c r="Q352" s="171" t="str">
        <f t="shared" si="1068"/>
        <v>RB-1</v>
      </c>
      <c r="R352" s="171" t="str">
        <f t="shared" si="1068"/>
        <v>RB-1</v>
      </c>
      <c r="T352" s="95" t="str">
        <f t="shared" si="906"/>
        <v>TE-53</v>
      </c>
      <c r="U352" s="3">
        <v>53.0</v>
      </c>
      <c r="V352" s="3" t="s">
        <v>61</v>
      </c>
      <c r="W352" s="95">
        <f t="shared" ref="W352:Y352" si="1069">IFERROR(INDEX(E$878:E$1127,MATCH($T352,P$878:P$1127,0)),0)</f>
        <v>0</v>
      </c>
      <c r="X352" s="3">
        <f t="shared" si="1069"/>
        <v>0</v>
      </c>
      <c r="Y352" s="3">
        <f t="shared" si="1069"/>
        <v>0</v>
      </c>
      <c r="Z352" s="3"/>
      <c r="AA352" s="3">
        <f t="shared" si="908"/>
        <v>0</v>
      </c>
      <c r="AB352" s="88">
        <f t="shared" si="909"/>
        <v>15.33333333</v>
      </c>
      <c r="AC352" s="3"/>
      <c r="AD352" s="95">
        <f t="shared" ref="AD352:AG352" si="1070">IFERROR(INDEX(J$878:J$1127,MATCH($T352,O$878:O$1127,0)),0)</f>
        <v>0</v>
      </c>
      <c r="AE352" s="3">
        <f t="shared" si="1070"/>
        <v>0</v>
      </c>
      <c r="AF352" s="3">
        <f t="shared" si="1070"/>
        <v>0</v>
      </c>
      <c r="AG352" s="3">
        <f t="shared" si="1070"/>
        <v>0</v>
      </c>
      <c r="AH352" s="88">
        <f t="shared" si="911"/>
        <v>0.000352</v>
      </c>
      <c r="AI352" s="3"/>
      <c r="AJ352" s="95" t="str">
        <f t="shared" si="912"/>
        <v>#REF!</v>
      </c>
      <c r="AK352" s="171"/>
      <c r="AL352" s="3" t="str">
        <f t="shared" si="913"/>
        <v>#REF!</v>
      </c>
      <c r="AM352" s="88" t="str">
        <f t="shared" si="914"/>
        <v>#REF!</v>
      </c>
      <c r="AN352" s="3"/>
      <c r="AO352" s="95" t="str">
        <f t="shared" si="915"/>
        <v>#REF!</v>
      </c>
      <c r="AP352" s="171"/>
      <c r="AQ352" s="3" t="str">
        <f t="shared" si="916"/>
        <v>#REF!</v>
      </c>
      <c r="AR352" s="88" t="str">
        <f t="shared" si="917"/>
        <v>#REF!</v>
      </c>
      <c r="AS352" s="3"/>
      <c r="AT352" s="95">
        <f t="shared" si="516"/>
        <v>24.33333333</v>
      </c>
      <c r="AU352" s="171"/>
      <c r="AV352" s="3">
        <f t="shared" si="203"/>
        <v>40.33333333</v>
      </c>
      <c r="AW352" s="88">
        <f t="shared" si="39"/>
        <v>53.66666667</v>
      </c>
    </row>
    <row r="353" ht="15.75" customHeight="1">
      <c r="A353" s="24">
        <v>203.0</v>
      </c>
      <c r="B353" s="24" t="s">
        <v>4753</v>
      </c>
      <c r="C353" s="24" t="s">
        <v>4753</v>
      </c>
      <c r="D353" s="132" t="s">
        <v>17</v>
      </c>
      <c r="E353" s="132"/>
      <c r="F353" s="132"/>
      <c r="G353" s="132">
        <v>0.0</v>
      </c>
      <c r="H353" s="132">
        <v>13.0</v>
      </c>
      <c r="J353" s="171">
        <f t="array" ref="J353">IFERROR(INDEX(VBDhistory1!$U$8:$U$307,MATCH(VBDgames!$C353,VBDhistory1!$B$8:$B$307,0))+ROW()/10000000,0)</f>
        <v>0</v>
      </c>
      <c r="K353" s="171">
        <f t="array" ref="K353">IFERROR(INDEX(VBDhistory2!$U$8:$U$307,MATCH(VBDgames!$C353,VBDhistory2!$B$8:$B$307,0))+ROW()/10000000,0)</f>
        <v>0</v>
      </c>
      <c r="L353" s="171">
        <f t="array" ref="L353">IFERROR(INDEX(VBDhistory3!$U$8:$U$307,MATCH(VBDgames!$C353,VBDhistory3!$B$8:$B$307,0))+ROW()/10000000,0)</f>
        <v>0</v>
      </c>
      <c r="M353" s="171">
        <f t="array" ref="M353">IFERROR(INDEX(VBDhistory4!$U$8:$U$307,MATCH(VBDgames!$C353,VBDhistory4!$B$8:$B$307,0))+ROW()/10000000,0)</f>
        <v>0</v>
      </c>
      <c r="N353" s="171"/>
      <c r="O353" s="171" t="str">
        <f t="shared" ref="O353:R353" si="1071">$D353&amp;"-"&amp;RANK(J353,J$151:J$475,0)</f>
        <v>RB-1</v>
      </c>
      <c r="P353" s="171" t="str">
        <f t="shared" si="1071"/>
        <v>RB-1</v>
      </c>
      <c r="Q353" s="171" t="str">
        <f t="shared" si="1071"/>
        <v>RB-1</v>
      </c>
      <c r="R353" s="171" t="str">
        <f t="shared" si="1071"/>
        <v>RB-1</v>
      </c>
      <c r="T353" s="95" t="str">
        <f t="shared" si="906"/>
        <v>TE-54</v>
      </c>
      <c r="U353" s="3">
        <v>54.0</v>
      </c>
      <c r="V353" s="3" t="s">
        <v>61</v>
      </c>
      <c r="W353" s="95">
        <f t="shared" ref="W353:Y353" si="1072">IFERROR(INDEX(E$878:E$1127,MATCH($T353,P$878:P$1127,0)),0)</f>
        <v>0</v>
      </c>
      <c r="X353" s="3">
        <f t="shared" si="1072"/>
        <v>0</v>
      </c>
      <c r="Y353" s="3">
        <f t="shared" si="1072"/>
        <v>0</v>
      </c>
      <c r="Z353" s="3"/>
      <c r="AA353" s="3">
        <f t="shared" si="908"/>
        <v>0</v>
      </c>
      <c r="AB353" s="88">
        <f t="shared" si="909"/>
        <v>15.33333333</v>
      </c>
      <c r="AC353" s="3"/>
      <c r="AD353" s="95">
        <f t="shared" ref="AD353:AG353" si="1073">IFERROR(INDEX(J$878:J$1127,MATCH($T353,O$878:O$1127,0)),0)</f>
        <v>0</v>
      </c>
      <c r="AE353" s="3">
        <f t="shared" si="1073"/>
        <v>0</v>
      </c>
      <c r="AF353" s="3">
        <f t="shared" si="1073"/>
        <v>0</v>
      </c>
      <c r="AG353" s="3">
        <f t="shared" si="1073"/>
        <v>0</v>
      </c>
      <c r="AH353" s="88">
        <f t="shared" si="911"/>
        <v>0.000353</v>
      </c>
      <c r="AI353" s="3"/>
      <c r="AJ353" s="95" t="str">
        <f t="shared" si="912"/>
        <v>#REF!</v>
      </c>
      <c r="AK353" s="171"/>
      <c r="AL353" s="3" t="str">
        <f t="shared" si="913"/>
        <v>#REF!</v>
      </c>
      <c r="AM353" s="88" t="str">
        <f t="shared" si="914"/>
        <v>#REF!</v>
      </c>
      <c r="AN353" s="3"/>
      <c r="AO353" s="95" t="str">
        <f t="shared" si="915"/>
        <v>#REF!</v>
      </c>
      <c r="AP353" s="171"/>
      <c r="AQ353" s="3" t="str">
        <f t="shared" si="916"/>
        <v>#REF!</v>
      </c>
      <c r="AR353" s="88" t="str">
        <f t="shared" si="917"/>
        <v>#REF!</v>
      </c>
      <c r="AS353" s="3"/>
      <c r="AT353" s="95">
        <f t="shared" si="516"/>
        <v>24.33333333</v>
      </c>
      <c r="AU353" s="171"/>
      <c r="AV353" s="3">
        <f t="shared" si="203"/>
        <v>40.33333333</v>
      </c>
      <c r="AW353" s="88">
        <f t="shared" si="39"/>
        <v>53.66666667</v>
      </c>
    </row>
    <row r="354" ht="15.75" customHeight="1">
      <c r="A354" s="24">
        <v>204.0</v>
      </c>
      <c r="B354" s="24" t="s">
        <v>4754</v>
      </c>
      <c r="C354" s="24" t="s">
        <v>4754</v>
      </c>
      <c r="D354" s="132" t="s">
        <v>17</v>
      </c>
      <c r="E354" s="132"/>
      <c r="F354" s="132"/>
      <c r="G354" s="132">
        <v>1.0</v>
      </c>
      <c r="H354" s="132">
        <v>1.0</v>
      </c>
      <c r="J354" s="171">
        <f t="array" ref="J354">IFERROR(INDEX(VBDhistory1!$U$8:$U$307,MATCH(VBDgames!$C354,VBDhistory1!$B$8:$B$307,0))+ROW()/10000000,0)</f>
        <v>0</v>
      </c>
      <c r="K354" s="171">
        <f t="array" ref="K354">IFERROR(INDEX(VBDhistory2!$U$8:$U$307,MATCH(VBDgames!$C354,VBDhistory2!$B$8:$B$307,0))+ROW()/10000000,0)</f>
        <v>0</v>
      </c>
      <c r="L354" s="171">
        <f t="array" ref="L354">IFERROR(INDEX(VBDhistory3!$U$8:$U$307,MATCH(VBDgames!$C354,VBDhistory3!$B$8:$B$307,0))+ROW()/10000000,0)</f>
        <v>0</v>
      </c>
      <c r="M354" s="171">
        <f t="array" ref="M354">IFERROR(INDEX(VBDhistory4!$U$8:$U$307,MATCH(VBDgames!$C354,VBDhistory4!$B$8:$B$307,0))+ROW()/10000000,0)</f>
        <v>0</v>
      </c>
      <c r="N354" s="171"/>
      <c r="O354" s="171" t="str">
        <f t="shared" ref="O354:R354" si="1074">$D354&amp;"-"&amp;RANK(J354,J$151:J$475,0)</f>
        <v>RB-1</v>
      </c>
      <c r="P354" s="171" t="str">
        <f t="shared" si="1074"/>
        <v>RB-1</v>
      </c>
      <c r="Q354" s="171" t="str">
        <f t="shared" si="1074"/>
        <v>RB-1</v>
      </c>
      <c r="R354" s="171" t="str">
        <f t="shared" si="1074"/>
        <v>RB-1</v>
      </c>
      <c r="T354" s="95" t="str">
        <f t="shared" si="906"/>
        <v>TE-55</v>
      </c>
      <c r="U354" s="3">
        <v>55.0</v>
      </c>
      <c r="V354" s="3" t="s">
        <v>61</v>
      </c>
      <c r="W354" s="95">
        <f t="shared" ref="W354:Y354" si="1075">IFERROR(INDEX(E$878:E$1127,MATCH($T354,P$878:P$1127,0)),0)</f>
        <v>0</v>
      </c>
      <c r="X354" s="3">
        <f t="shared" si="1075"/>
        <v>0</v>
      </c>
      <c r="Y354" s="3">
        <f t="shared" si="1075"/>
        <v>0</v>
      </c>
      <c r="Z354" s="3"/>
      <c r="AA354" s="3">
        <f t="shared" si="908"/>
        <v>0</v>
      </c>
      <c r="AB354" s="88">
        <f t="shared" si="909"/>
        <v>15.33333333</v>
      </c>
      <c r="AC354" s="3"/>
      <c r="AD354" s="95">
        <f t="shared" ref="AD354:AG354" si="1076">IFERROR(INDEX(J$878:J$1127,MATCH($T354,O$878:O$1127,0)),0)</f>
        <v>0</v>
      </c>
      <c r="AE354" s="3">
        <f t="shared" si="1076"/>
        <v>0</v>
      </c>
      <c r="AF354" s="3">
        <f t="shared" si="1076"/>
        <v>0</v>
      </c>
      <c r="AG354" s="3">
        <f t="shared" si="1076"/>
        <v>0</v>
      </c>
      <c r="AH354" s="88">
        <f t="shared" si="911"/>
        <v>0.000354</v>
      </c>
      <c r="AI354" s="3"/>
      <c r="AJ354" s="95" t="str">
        <f t="shared" si="912"/>
        <v>#REF!</v>
      </c>
      <c r="AK354" s="171"/>
      <c r="AL354" s="3" t="str">
        <f t="shared" si="913"/>
        <v>#REF!</v>
      </c>
      <c r="AM354" s="88" t="str">
        <f t="shared" si="914"/>
        <v>#REF!</v>
      </c>
      <c r="AN354" s="3"/>
      <c r="AO354" s="95" t="str">
        <f t="shared" si="915"/>
        <v>#REF!</v>
      </c>
      <c r="AP354" s="171"/>
      <c r="AQ354" s="3" t="str">
        <f t="shared" si="916"/>
        <v>#REF!</v>
      </c>
      <c r="AR354" s="88" t="str">
        <f t="shared" si="917"/>
        <v>#REF!</v>
      </c>
      <c r="AS354" s="3"/>
      <c r="AT354" s="95">
        <f t="shared" si="516"/>
        <v>24.33333333</v>
      </c>
      <c r="AU354" s="171"/>
      <c r="AV354" s="3">
        <f t="shared" si="203"/>
        <v>40.33333333</v>
      </c>
      <c r="AW354" s="88">
        <f t="shared" si="39"/>
        <v>53.66666667</v>
      </c>
    </row>
    <row r="355" ht="15.75" customHeight="1">
      <c r="A355" s="24">
        <v>205.0</v>
      </c>
      <c r="B355" s="24" t="s">
        <v>4755</v>
      </c>
      <c r="C355" s="24" t="s">
        <v>4755</v>
      </c>
      <c r="D355" s="132" t="s">
        <v>17</v>
      </c>
      <c r="E355" s="132"/>
      <c r="F355" s="132"/>
      <c r="G355" s="132">
        <v>2.0</v>
      </c>
      <c r="H355" s="132">
        <v>5.0</v>
      </c>
      <c r="J355" s="171">
        <f t="array" ref="J355">IFERROR(INDEX(VBDhistory1!$U$8:$U$307,MATCH(VBDgames!$C355,VBDhistory1!$B$8:$B$307,0))+ROW()/10000000,0)</f>
        <v>0</v>
      </c>
      <c r="K355" s="171">
        <f t="array" ref="K355">IFERROR(INDEX(VBDhistory2!$U$8:$U$307,MATCH(VBDgames!$C355,VBDhistory2!$B$8:$B$307,0))+ROW()/10000000,0)</f>
        <v>0</v>
      </c>
      <c r="L355" s="171">
        <f t="array" ref="L355">IFERROR(INDEX(VBDhistory3!$U$8:$U$307,MATCH(VBDgames!$C355,VBDhistory3!$B$8:$B$307,0))+ROW()/10000000,0)</f>
        <v>0</v>
      </c>
      <c r="M355" s="171">
        <f t="array" ref="M355">IFERROR(INDEX(VBDhistory4!$U$8:$U$307,MATCH(VBDgames!$C355,VBDhistory4!$B$8:$B$307,0))+ROW()/10000000,0)</f>
        <v>0</v>
      </c>
      <c r="N355" s="171"/>
      <c r="O355" s="171" t="str">
        <f t="shared" ref="O355:R355" si="1077">$D355&amp;"-"&amp;RANK(J355,J$151:J$475,0)</f>
        <v>RB-1</v>
      </c>
      <c r="P355" s="171" t="str">
        <f t="shared" si="1077"/>
        <v>RB-1</v>
      </c>
      <c r="Q355" s="171" t="str">
        <f t="shared" si="1077"/>
        <v>RB-1</v>
      </c>
      <c r="R355" s="171" t="str">
        <f t="shared" si="1077"/>
        <v>RB-1</v>
      </c>
      <c r="T355" s="95" t="str">
        <f t="shared" si="906"/>
        <v>TE-56</v>
      </c>
      <c r="U355" s="3">
        <v>56.0</v>
      </c>
      <c r="V355" s="3" t="s">
        <v>61</v>
      </c>
      <c r="W355" s="95">
        <f t="shared" ref="W355:Y355" si="1078">IFERROR(INDEX(E$878:E$1127,MATCH($T355,P$878:P$1127,0)),0)</f>
        <v>0</v>
      </c>
      <c r="X355" s="3">
        <f t="shared" si="1078"/>
        <v>0</v>
      </c>
      <c r="Y355" s="3">
        <f t="shared" si="1078"/>
        <v>0</v>
      </c>
      <c r="Z355" s="3"/>
      <c r="AA355" s="3">
        <f t="shared" si="908"/>
        <v>0</v>
      </c>
      <c r="AB355" s="88">
        <f t="shared" si="909"/>
        <v>15.33333333</v>
      </c>
      <c r="AC355" s="3"/>
      <c r="AD355" s="95">
        <f t="shared" ref="AD355:AG355" si="1079">IFERROR(INDEX(J$878:J$1127,MATCH($T355,O$878:O$1127,0)),0)</f>
        <v>0</v>
      </c>
      <c r="AE355" s="3">
        <f t="shared" si="1079"/>
        <v>0</v>
      </c>
      <c r="AF355" s="3">
        <f t="shared" si="1079"/>
        <v>0</v>
      </c>
      <c r="AG355" s="3">
        <f t="shared" si="1079"/>
        <v>0</v>
      </c>
      <c r="AH355" s="88">
        <f t="shared" si="911"/>
        <v>0.000355</v>
      </c>
      <c r="AI355" s="3"/>
      <c r="AJ355" s="95" t="str">
        <f t="shared" si="912"/>
        <v>#REF!</v>
      </c>
      <c r="AK355" s="171"/>
      <c r="AL355" s="3" t="str">
        <f t="shared" si="913"/>
        <v>#REF!</v>
      </c>
      <c r="AM355" s="88" t="str">
        <f t="shared" si="914"/>
        <v>#REF!</v>
      </c>
      <c r="AN355" s="3"/>
      <c r="AO355" s="95" t="str">
        <f t="shared" si="915"/>
        <v>#REF!</v>
      </c>
      <c r="AP355" s="171"/>
      <c r="AQ355" s="3" t="str">
        <f t="shared" si="916"/>
        <v>#REF!</v>
      </c>
      <c r="AR355" s="88" t="str">
        <f t="shared" si="917"/>
        <v>#REF!</v>
      </c>
      <c r="AS355" s="3"/>
      <c r="AT355" s="95">
        <f t="shared" si="516"/>
        <v>24.33333333</v>
      </c>
      <c r="AU355" s="171"/>
      <c r="AV355" s="3">
        <f t="shared" si="203"/>
        <v>40.33333333</v>
      </c>
      <c r="AW355" s="88">
        <f t="shared" si="39"/>
        <v>53.66666667</v>
      </c>
    </row>
    <row r="356" ht="15.75" customHeight="1">
      <c r="A356" s="24">
        <v>206.0</v>
      </c>
      <c r="B356" s="24" t="s">
        <v>4756</v>
      </c>
      <c r="C356" s="24" t="s">
        <v>4756</v>
      </c>
      <c r="D356" s="132" t="s">
        <v>17</v>
      </c>
      <c r="E356" s="132"/>
      <c r="F356" s="132"/>
      <c r="G356" s="132">
        <v>1.0</v>
      </c>
      <c r="H356" s="132">
        <v>8.0</v>
      </c>
      <c r="J356" s="171">
        <f t="array" ref="J356">IFERROR(INDEX(VBDhistory1!$U$8:$U$307,MATCH(VBDgames!$C356,VBDhistory1!$B$8:$B$307,0))+ROW()/10000000,0)</f>
        <v>0</v>
      </c>
      <c r="K356" s="171">
        <f t="array" ref="K356">IFERROR(INDEX(VBDhistory2!$U$8:$U$307,MATCH(VBDgames!$C356,VBDhistory2!$B$8:$B$307,0))+ROW()/10000000,0)</f>
        <v>0</v>
      </c>
      <c r="L356" s="171">
        <f t="array" ref="L356">IFERROR(INDEX(VBDhistory3!$U$8:$U$307,MATCH(VBDgames!$C356,VBDhistory3!$B$8:$B$307,0))+ROW()/10000000,0)</f>
        <v>0</v>
      </c>
      <c r="M356" s="171">
        <f t="array" ref="M356">IFERROR(INDEX(VBDhistory4!$U$8:$U$307,MATCH(VBDgames!$C356,VBDhistory4!$B$8:$B$307,0))+ROW()/10000000,0)</f>
        <v>0</v>
      </c>
      <c r="N356" s="171"/>
      <c r="O356" s="171" t="str">
        <f t="shared" ref="O356:R356" si="1080">$D356&amp;"-"&amp;RANK(J356,J$151:J$475,0)</f>
        <v>RB-1</v>
      </c>
      <c r="P356" s="171" t="str">
        <f t="shared" si="1080"/>
        <v>RB-1</v>
      </c>
      <c r="Q356" s="171" t="str">
        <f t="shared" si="1080"/>
        <v>RB-1</v>
      </c>
      <c r="R356" s="171" t="str">
        <f t="shared" si="1080"/>
        <v>RB-1</v>
      </c>
      <c r="T356" s="95" t="str">
        <f t="shared" si="906"/>
        <v>TE-57</v>
      </c>
      <c r="U356" s="3">
        <v>57.0</v>
      </c>
      <c r="V356" s="3" t="s">
        <v>61</v>
      </c>
      <c r="W356" s="95">
        <f t="shared" ref="W356:Y356" si="1081">IFERROR(INDEX(E$878:E$1127,MATCH($T356,P$878:P$1127,0)),0)</f>
        <v>0</v>
      </c>
      <c r="X356" s="3">
        <f t="shared" si="1081"/>
        <v>0</v>
      </c>
      <c r="Y356" s="3">
        <f t="shared" si="1081"/>
        <v>0</v>
      </c>
      <c r="Z356" s="3"/>
      <c r="AA356" s="3">
        <f t="shared" si="908"/>
        <v>0</v>
      </c>
      <c r="AB356" s="88">
        <f t="shared" si="909"/>
        <v>15.33333333</v>
      </c>
      <c r="AC356" s="3"/>
      <c r="AD356" s="95">
        <f t="shared" ref="AD356:AG356" si="1082">IFERROR(INDEX(J$878:J$1127,MATCH($T356,O$878:O$1127,0)),0)</f>
        <v>0</v>
      </c>
      <c r="AE356" s="3">
        <f t="shared" si="1082"/>
        <v>0</v>
      </c>
      <c r="AF356" s="3">
        <f t="shared" si="1082"/>
        <v>0</v>
      </c>
      <c r="AG356" s="3">
        <f t="shared" si="1082"/>
        <v>0</v>
      </c>
      <c r="AH356" s="88">
        <f t="shared" si="911"/>
        <v>0.000356</v>
      </c>
      <c r="AI356" s="3"/>
      <c r="AJ356" s="95" t="str">
        <f t="shared" si="912"/>
        <v>#REF!</v>
      </c>
      <c r="AK356" s="171"/>
      <c r="AL356" s="3" t="str">
        <f t="shared" si="913"/>
        <v>#REF!</v>
      </c>
      <c r="AM356" s="88" t="str">
        <f t="shared" si="914"/>
        <v>#REF!</v>
      </c>
      <c r="AN356" s="3"/>
      <c r="AO356" s="95" t="str">
        <f t="shared" si="915"/>
        <v>#REF!</v>
      </c>
      <c r="AP356" s="171"/>
      <c r="AQ356" s="3" t="str">
        <f t="shared" si="916"/>
        <v>#REF!</v>
      </c>
      <c r="AR356" s="88" t="str">
        <f t="shared" si="917"/>
        <v>#REF!</v>
      </c>
      <c r="AS356" s="3"/>
      <c r="AT356" s="95">
        <f t="shared" si="516"/>
        <v>24.33333333</v>
      </c>
      <c r="AU356" s="171"/>
      <c r="AV356" s="3">
        <f t="shared" si="203"/>
        <v>40.33333333</v>
      </c>
      <c r="AW356" s="88">
        <f t="shared" si="39"/>
        <v>53.66666667</v>
      </c>
    </row>
    <row r="357" ht="15.75" customHeight="1">
      <c r="A357" s="24">
        <v>207.0</v>
      </c>
      <c r="B357" s="22" t="s">
        <v>4757</v>
      </c>
      <c r="C357" s="22" t="s">
        <v>4757</v>
      </c>
      <c r="D357" s="132" t="s">
        <v>17</v>
      </c>
      <c r="E357" s="132"/>
      <c r="F357" s="132"/>
      <c r="G357" s="132">
        <v>2.0</v>
      </c>
      <c r="H357" s="132"/>
      <c r="J357" s="171">
        <f t="array" ref="J357">IFERROR(INDEX(VBDhistory1!$U$8:$U$307,MATCH(VBDgames!$C357,VBDhistory1!$B$8:$B$307,0))+ROW()/10000000,0)</f>
        <v>0</v>
      </c>
      <c r="K357" s="171">
        <f t="array" ref="K357">IFERROR(INDEX(VBDhistory2!$U$8:$U$307,MATCH(VBDgames!$C357,VBDhistory2!$B$8:$B$307,0))+ROW()/10000000,0)</f>
        <v>0</v>
      </c>
      <c r="L357" s="171">
        <f t="array" ref="L357">IFERROR(INDEX(VBDhistory3!$U$8:$U$307,MATCH(VBDgames!$C357,VBDhistory3!$B$8:$B$307,0))+ROW()/10000000,0)</f>
        <v>0</v>
      </c>
      <c r="M357" s="171">
        <f t="array" ref="M357">IFERROR(INDEX(VBDhistory4!$U$8:$U$307,MATCH(VBDgames!$C357,VBDhistory4!$B$8:$B$307,0))+ROW()/10000000,0)</f>
        <v>0</v>
      </c>
      <c r="N357" s="171"/>
      <c r="O357" s="171" t="str">
        <f t="shared" ref="O357:R357" si="1083">$D357&amp;"-"&amp;RANK(J357,J$151:J$475,0)</f>
        <v>RB-1</v>
      </c>
      <c r="P357" s="171" t="str">
        <f t="shared" si="1083"/>
        <v>RB-1</v>
      </c>
      <c r="Q357" s="171" t="str">
        <f t="shared" si="1083"/>
        <v>RB-1</v>
      </c>
      <c r="R357" s="171" t="str">
        <f t="shared" si="1083"/>
        <v>RB-1</v>
      </c>
      <c r="T357" s="95" t="str">
        <f t="shared" si="906"/>
        <v>TE-58</v>
      </c>
      <c r="U357" s="3">
        <v>58.0</v>
      </c>
      <c r="V357" s="3" t="s">
        <v>61</v>
      </c>
      <c r="W357" s="95">
        <f t="shared" ref="W357:Y357" si="1084">IFERROR(INDEX(E$878:E$1127,MATCH($T357,P$878:P$1127,0)),0)</f>
        <v>0</v>
      </c>
      <c r="X357" s="3">
        <f t="shared" si="1084"/>
        <v>0</v>
      </c>
      <c r="Y357" s="3">
        <f t="shared" si="1084"/>
        <v>0</v>
      </c>
      <c r="Z357" s="3"/>
      <c r="AA357" s="3">
        <f t="shared" si="908"/>
        <v>0</v>
      </c>
      <c r="AB357" s="88">
        <f t="shared" si="909"/>
        <v>15.33333333</v>
      </c>
      <c r="AC357" s="3"/>
      <c r="AD357" s="95">
        <f t="shared" ref="AD357:AG357" si="1085">IFERROR(INDEX(J$878:J$1127,MATCH($T357,O$878:O$1127,0)),0)</f>
        <v>0</v>
      </c>
      <c r="AE357" s="3">
        <f t="shared" si="1085"/>
        <v>0</v>
      </c>
      <c r="AF357" s="3">
        <f t="shared" si="1085"/>
        <v>0</v>
      </c>
      <c r="AG357" s="3">
        <f t="shared" si="1085"/>
        <v>0</v>
      </c>
      <c r="AH357" s="88">
        <f t="shared" si="911"/>
        <v>0.000357</v>
      </c>
      <c r="AI357" s="3"/>
      <c r="AJ357" s="95" t="str">
        <f t="shared" si="912"/>
        <v>#REF!</v>
      </c>
      <c r="AK357" s="171"/>
      <c r="AL357" s="3" t="str">
        <f t="shared" si="913"/>
        <v>#REF!</v>
      </c>
      <c r="AM357" s="88" t="str">
        <f t="shared" si="914"/>
        <v>#REF!</v>
      </c>
      <c r="AN357" s="3"/>
      <c r="AO357" s="95" t="str">
        <f t="shared" si="915"/>
        <v>#REF!</v>
      </c>
      <c r="AP357" s="171"/>
      <c r="AQ357" s="3" t="str">
        <f t="shared" si="916"/>
        <v>#REF!</v>
      </c>
      <c r="AR357" s="88" t="str">
        <f t="shared" si="917"/>
        <v>#REF!</v>
      </c>
      <c r="AS357" s="3"/>
      <c r="AT357" s="95">
        <f t="shared" si="516"/>
        <v>24.33333333</v>
      </c>
      <c r="AU357" s="171"/>
      <c r="AV357" s="3">
        <f t="shared" si="203"/>
        <v>40.33333333</v>
      </c>
      <c r="AW357" s="88">
        <f t="shared" si="39"/>
        <v>53.66666667</v>
      </c>
    </row>
    <row r="358" ht="15.75" customHeight="1">
      <c r="A358" s="24">
        <v>208.0</v>
      </c>
      <c r="B358" s="24" t="s">
        <v>4758</v>
      </c>
      <c r="C358" s="24" t="s">
        <v>4758</v>
      </c>
      <c r="D358" s="132" t="s">
        <v>17</v>
      </c>
      <c r="E358" s="132"/>
      <c r="F358" s="132"/>
      <c r="G358" s="132">
        <v>0.0</v>
      </c>
      <c r="H358" s="132"/>
      <c r="J358" s="171">
        <f t="array" ref="J358">IFERROR(INDEX(VBDhistory1!$U$8:$U$307,MATCH(VBDgames!$C358,VBDhistory1!$B$8:$B$307,0))+ROW()/10000000,0)</f>
        <v>0</v>
      </c>
      <c r="K358" s="171">
        <f t="array" ref="K358">IFERROR(INDEX(VBDhistory2!$U$8:$U$307,MATCH(VBDgames!$C358,VBDhistory2!$B$8:$B$307,0))+ROW()/10000000,0)</f>
        <v>0</v>
      </c>
      <c r="L358" s="171">
        <f t="array" ref="L358">IFERROR(INDEX(VBDhistory3!$U$8:$U$307,MATCH(VBDgames!$C358,VBDhistory3!$B$8:$B$307,0))+ROW()/10000000,0)</f>
        <v>0</v>
      </c>
      <c r="M358" s="171">
        <f t="array" ref="M358">IFERROR(INDEX(VBDhistory4!$U$8:$U$307,MATCH(VBDgames!$C358,VBDhistory4!$B$8:$B$307,0))+ROW()/10000000,0)</f>
        <v>0</v>
      </c>
      <c r="N358" s="171"/>
      <c r="O358" s="171" t="str">
        <f t="shared" ref="O358:R358" si="1086">$D358&amp;"-"&amp;RANK(J358,J$151:J$475,0)</f>
        <v>RB-1</v>
      </c>
      <c r="P358" s="171" t="str">
        <f t="shared" si="1086"/>
        <v>RB-1</v>
      </c>
      <c r="Q358" s="171" t="str">
        <f t="shared" si="1086"/>
        <v>RB-1</v>
      </c>
      <c r="R358" s="171" t="str">
        <f t="shared" si="1086"/>
        <v>RB-1</v>
      </c>
      <c r="T358" s="95" t="str">
        <f t="shared" si="906"/>
        <v>TE-59</v>
      </c>
      <c r="U358" s="3">
        <v>59.0</v>
      </c>
      <c r="V358" s="3" t="s">
        <v>61</v>
      </c>
      <c r="W358" s="95">
        <f t="shared" ref="W358:Y358" si="1087">IFERROR(INDEX(E$878:E$1127,MATCH($T358,P$878:P$1127,0)),0)</f>
        <v>0</v>
      </c>
      <c r="X358" s="3">
        <f t="shared" si="1087"/>
        <v>0</v>
      </c>
      <c r="Y358" s="3">
        <f t="shared" si="1087"/>
        <v>0</v>
      </c>
      <c r="Z358" s="3"/>
      <c r="AA358" s="3">
        <f t="shared" si="908"/>
        <v>0</v>
      </c>
      <c r="AB358" s="88">
        <f t="shared" si="909"/>
        <v>15.33333333</v>
      </c>
      <c r="AC358" s="3"/>
      <c r="AD358" s="95">
        <f t="shared" ref="AD358:AG358" si="1088">IFERROR(INDEX(J$878:J$1127,MATCH($T358,O$878:O$1127,0)),0)</f>
        <v>0</v>
      </c>
      <c r="AE358" s="3">
        <f t="shared" si="1088"/>
        <v>0</v>
      </c>
      <c r="AF358" s="3">
        <f t="shared" si="1088"/>
        <v>0</v>
      </c>
      <c r="AG358" s="3">
        <f t="shared" si="1088"/>
        <v>0</v>
      </c>
      <c r="AH358" s="88">
        <f t="shared" si="911"/>
        <v>0.000358</v>
      </c>
      <c r="AI358" s="3"/>
      <c r="AJ358" s="95" t="str">
        <f t="shared" si="912"/>
        <v>#REF!</v>
      </c>
      <c r="AK358" s="171"/>
      <c r="AL358" s="3" t="str">
        <f t="shared" si="913"/>
        <v>#REF!</v>
      </c>
      <c r="AM358" s="88" t="str">
        <f t="shared" si="914"/>
        <v>#REF!</v>
      </c>
      <c r="AN358" s="3"/>
      <c r="AO358" s="95" t="str">
        <f t="shared" si="915"/>
        <v>#REF!</v>
      </c>
      <c r="AP358" s="171"/>
      <c r="AQ358" s="3" t="str">
        <f t="shared" si="916"/>
        <v>#REF!</v>
      </c>
      <c r="AR358" s="88" t="str">
        <f t="shared" si="917"/>
        <v>#REF!</v>
      </c>
      <c r="AS358" s="3"/>
      <c r="AT358" s="95">
        <f t="shared" si="516"/>
        <v>24.33333333</v>
      </c>
      <c r="AU358" s="171"/>
      <c r="AV358" s="3">
        <f t="shared" si="203"/>
        <v>40.33333333</v>
      </c>
      <c r="AW358" s="88">
        <f t="shared" si="39"/>
        <v>53.66666667</v>
      </c>
    </row>
    <row r="359" ht="15.75" customHeight="1">
      <c r="A359" s="24">
        <v>209.0</v>
      </c>
      <c r="B359" s="24" t="s">
        <v>4759</v>
      </c>
      <c r="C359" s="24" t="s">
        <v>4759</v>
      </c>
      <c r="D359" s="132" t="s">
        <v>17</v>
      </c>
      <c r="E359" s="132"/>
      <c r="F359" s="132"/>
      <c r="G359" s="132">
        <v>1.0</v>
      </c>
      <c r="H359" s="132"/>
      <c r="J359" s="171">
        <f t="array" ref="J359">IFERROR(INDEX(VBDhistory1!$U$8:$U$307,MATCH(VBDgames!$C359,VBDhistory1!$B$8:$B$307,0))+ROW()/10000000,0)</f>
        <v>0</v>
      </c>
      <c r="K359" s="171">
        <f t="array" ref="K359">IFERROR(INDEX(VBDhistory2!$U$8:$U$307,MATCH(VBDgames!$C359,VBDhistory2!$B$8:$B$307,0))+ROW()/10000000,0)</f>
        <v>0</v>
      </c>
      <c r="L359" s="171">
        <f t="array" ref="L359">IFERROR(INDEX(VBDhistory3!$U$8:$U$307,MATCH(VBDgames!$C359,VBDhistory3!$B$8:$B$307,0))+ROW()/10000000,0)</f>
        <v>0</v>
      </c>
      <c r="M359" s="171">
        <f t="array" ref="M359">IFERROR(INDEX(VBDhistory4!$U$8:$U$307,MATCH(VBDgames!$C359,VBDhistory4!$B$8:$B$307,0))+ROW()/10000000,0)</f>
        <v>0</v>
      </c>
      <c r="N359" s="171"/>
      <c r="O359" s="171" t="str">
        <f t="shared" ref="O359:R359" si="1089">$D359&amp;"-"&amp;RANK(J359,J$151:J$475,0)</f>
        <v>RB-1</v>
      </c>
      <c r="P359" s="171" t="str">
        <f t="shared" si="1089"/>
        <v>RB-1</v>
      </c>
      <c r="Q359" s="171" t="str">
        <f t="shared" si="1089"/>
        <v>RB-1</v>
      </c>
      <c r="R359" s="171" t="str">
        <f t="shared" si="1089"/>
        <v>RB-1</v>
      </c>
      <c r="T359" s="98" t="str">
        <f t="shared" si="906"/>
        <v>TE-60</v>
      </c>
      <c r="U359" s="100">
        <v>60.0</v>
      </c>
      <c r="V359" s="100" t="s">
        <v>61</v>
      </c>
      <c r="W359" s="98">
        <f t="shared" ref="W359:Y359" si="1090">IFERROR(INDEX(E$878:E$1127,MATCH($T359,P$878:P$1127,0)),0)</f>
        <v>0</v>
      </c>
      <c r="X359" s="100">
        <f t="shared" si="1090"/>
        <v>0</v>
      </c>
      <c r="Y359" s="100">
        <f t="shared" si="1090"/>
        <v>0</v>
      </c>
      <c r="Z359" s="100"/>
      <c r="AA359" s="100">
        <f t="shared" si="908"/>
        <v>0</v>
      </c>
      <c r="AB359" s="99">
        <f t="shared" si="909"/>
        <v>15.33333333</v>
      </c>
      <c r="AC359" s="100"/>
      <c r="AD359" s="98">
        <f t="shared" ref="AD359:AG359" si="1091">IFERROR(INDEX(J$878:J$1127,MATCH($T359,O$878:O$1127,0)),0)</f>
        <v>0</v>
      </c>
      <c r="AE359" s="100">
        <f t="shared" si="1091"/>
        <v>0</v>
      </c>
      <c r="AF359" s="100">
        <f t="shared" si="1091"/>
        <v>0</v>
      </c>
      <c r="AG359" s="100">
        <f t="shared" si="1091"/>
        <v>0</v>
      </c>
      <c r="AH359" s="99">
        <f t="shared" si="911"/>
        <v>0.000359</v>
      </c>
      <c r="AI359" s="100"/>
      <c r="AJ359" s="95" t="str">
        <f t="shared" si="912"/>
        <v>#REF!</v>
      </c>
      <c r="AK359" s="206"/>
      <c r="AL359" s="3" t="str">
        <f t="shared" si="913"/>
        <v>#REF!</v>
      </c>
      <c r="AM359" s="99" t="str">
        <f t="shared" si="914"/>
        <v>#REF!</v>
      </c>
      <c r="AN359" s="100"/>
      <c r="AO359" s="95" t="str">
        <f t="shared" si="915"/>
        <v>#REF!</v>
      </c>
      <c r="AP359" s="206"/>
      <c r="AQ359" s="3" t="str">
        <f t="shared" si="916"/>
        <v>#REF!</v>
      </c>
      <c r="AR359" s="99" t="str">
        <f t="shared" si="917"/>
        <v>#REF!</v>
      </c>
      <c r="AS359" s="100"/>
      <c r="AT359" s="95">
        <f t="shared" si="516"/>
        <v>24.33333333</v>
      </c>
      <c r="AU359" s="206"/>
      <c r="AV359" s="3">
        <f t="shared" si="203"/>
        <v>40.33333333</v>
      </c>
      <c r="AW359" s="99">
        <f t="shared" si="39"/>
        <v>53.66666667</v>
      </c>
    </row>
    <row r="360" ht="15.75" customHeight="1">
      <c r="A360" s="24">
        <v>210.0</v>
      </c>
      <c r="B360" s="24" t="s">
        <v>2874</v>
      </c>
      <c r="C360" s="24" t="s">
        <v>2874</v>
      </c>
      <c r="D360" s="132" t="s">
        <v>17</v>
      </c>
      <c r="E360" s="132"/>
      <c r="F360" s="132"/>
      <c r="G360" s="132">
        <v>1.0</v>
      </c>
      <c r="H360" s="132">
        <v>1.0</v>
      </c>
      <c r="J360" s="171">
        <f t="array" ref="J360">IFERROR(INDEX(VBDhistory1!$U$8:$U$307,MATCH(VBDgames!$C360,VBDhistory1!$B$8:$B$307,0))+ROW()/10000000,0)</f>
        <v>0</v>
      </c>
      <c r="K360" s="171">
        <f t="array" ref="K360">IFERROR(INDEX(VBDhistory2!$U$8:$U$307,MATCH(VBDgames!$C360,VBDhistory2!$B$8:$B$307,0))+ROW()/10000000,0)</f>
        <v>0</v>
      </c>
      <c r="L360" s="171">
        <f t="array" ref="L360">IFERROR(INDEX(VBDhistory3!$U$8:$U$307,MATCH(VBDgames!$C360,VBDhistory3!$B$8:$B$307,0))+ROW()/10000000,0)</f>
        <v>0</v>
      </c>
      <c r="M360" s="171">
        <f t="array" ref="M360">IFERROR(INDEX(VBDhistory4!$U$8:$U$307,MATCH(VBDgames!$C360,VBDhistory4!$B$8:$B$307,0))+ROW()/10000000,0)</f>
        <v>0</v>
      </c>
      <c r="N360" s="171"/>
      <c r="O360" s="171" t="str">
        <f t="shared" ref="O360:R360" si="1092">$D360&amp;"-"&amp;RANK(J360,J$151:J$475,0)</f>
        <v>RB-1</v>
      </c>
      <c r="P360" s="171" t="str">
        <f t="shared" si="1092"/>
        <v>RB-1</v>
      </c>
      <c r="Q360" s="171" t="str">
        <f t="shared" si="1092"/>
        <v>RB-1</v>
      </c>
      <c r="R360" s="171" t="str">
        <f t="shared" si="1092"/>
        <v>RB-1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</row>
    <row r="361" ht="15.75" customHeight="1">
      <c r="A361" s="24">
        <v>211.0</v>
      </c>
      <c r="B361" s="24" t="s">
        <v>4760</v>
      </c>
      <c r="C361" s="24" t="s">
        <v>4760</v>
      </c>
      <c r="D361" s="132" t="s">
        <v>17</v>
      </c>
      <c r="E361" s="132"/>
      <c r="F361" s="132"/>
      <c r="G361" s="132">
        <v>0.0</v>
      </c>
      <c r="H361" s="132">
        <v>1.0</v>
      </c>
      <c r="J361" s="171">
        <f t="array" ref="J361">IFERROR(INDEX(VBDhistory1!$U$8:$U$307,MATCH(VBDgames!$C361,VBDhistory1!$B$8:$B$307,0))+ROW()/10000000,0)</f>
        <v>0</v>
      </c>
      <c r="K361" s="171">
        <f t="array" ref="K361">IFERROR(INDEX(VBDhistory2!$U$8:$U$307,MATCH(VBDgames!$C361,VBDhistory2!$B$8:$B$307,0))+ROW()/10000000,0)</f>
        <v>0</v>
      </c>
      <c r="L361" s="171">
        <f t="array" ref="L361">IFERROR(INDEX(VBDhistory3!$U$8:$U$307,MATCH(VBDgames!$C361,VBDhistory3!$B$8:$B$307,0))+ROW()/10000000,0)</f>
        <v>0</v>
      </c>
      <c r="M361" s="171">
        <f t="array" ref="M361">IFERROR(INDEX(VBDhistory4!$U$8:$U$307,MATCH(VBDgames!$C361,VBDhistory4!$B$8:$B$307,0))+ROW()/10000000,0)</f>
        <v>0</v>
      </c>
      <c r="N361" s="171"/>
      <c r="O361" s="171" t="str">
        <f t="shared" ref="O361:R361" si="1093">$D361&amp;"-"&amp;RANK(J361,J$151:J$475,0)</f>
        <v>RB-1</v>
      </c>
      <c r="P361" s="171" t="str">
        <f t="shared" si="1093"/>
        <v>RB-1</v>
      </c>
      <c r="Q361" s="171" t="str">
        <f t="shared" si="1093"/>
        <v>RB-1</v>
      </c>
      <c r="R361" s="171" t="str">
        <f t="shared" si="1093"/>
        <v>RB-1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</row>
    <row r="362" ht="15.75" customHeight="1">
      <c r="A362" s="24">
        <v>212.0</v>
      </c>
      <c r="B362" s="24" t="s">
        <v>4761</v>
      </c>
      <c r="C362" s="24" t="s">
        <v>4761</v>
      </c>
      <c r="D362" s="132" t="s">
        <v>17</v>
      </c>
      <c r="E362" s="132"/>
      <c r="F362" s="132"/>
      <c r="G362" s="132">
        <v>1.0</v>
      </c>
      <c r="H362" s="132"/>
      <c r="J362" s="171">
        <f t="array" ref="J362">IFERROR(INDEX(VBDhistory1!$U$8:$U$307,MATCH(VBDgames!$C362,VBDhistory1!$B$8:$B$307,0))+ROW()/10000000,0)</f>
        <v>0</v>
      </c>
      <c r="K362" s="171">
        <f t="array" ref="K362">IFERROR(INDEX(VBDhistory2!$U$8:$U$307,MATCH(VBDgames!$C362,VBDhistory2!$B$8:$B$307,0))+ROW()/10000000,0)</f>
        <v>0</v>
      </c>
      <c r="L362" s="171">
        <f t="array" ref="L362">IFERROR(INDEX(VBDhistory3!$U$8:$U$307,MATCH(VBDgames!$C362,VBDhistory3!$B$8:$B$307,0))+ROW()/10000000,0)</f>
        <v>0</v>
      </c>
      <c r="M362" s="171">
        <f t="array" ref="M362">IFERROR(INDEX(VBDhistory4!$U$8:$U$307,MATCH(VBDgames!$C362,VBDhistory4!$B$8:$B$307,0))+ROW()/10000000,0)</f>
        <v>0</v>
      </c>
      <c r="N362" s="171"/>
      <c r="O362" s="171" t="str">
        <f t="shared" ref="O362:R362" si="1094">$D362&amp;"-"&amp;RANK(J362,J$151:J$475,0)</f>
        <v>RB-1</v>
      </c>
      <c r="P362" s="171" t="str">
        <f t="shared" si="1094"/>
        <v>RB-1</v>
      </c>
      <c r="Q362" s="171" t="str">
        <f t="shared" si="1094"/>
        <v>RB-1</v>
      </c>
      <c r="R362" s="171" t="str">
        <f t="shared" si="1094"/>
        <v>RB-1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</row>
    <row r="363" ht="15.75" customHeight="1">
      <c r="A363" s="24">
        <v>213.0</v>
      </c>
      <c r="B363" s="24" t="s">
        <v>4762</v>
      </c>
      <c r="C363" s="24" t="s">
        <v>4762</v>
      </c>
      <c r="D363" s="132" t="s">
        <v>17</v>
      </c>
      <c r="E363" s="132"/>
      <c r="F363" s="132"/>
      <c r="G363" s="132">
        <v>0.0</v>
      </c>
      <c r="H363" s="132">
        <v>7.0</v>
      </c>
      <c r="J363" s="171">
        <f t="array" ref="J363">IFERROR(INDEX(VBDhistory1!$U$8:$U$307,MATCH(VBDgames!$C363,VBDhistory1!$B$8:$B$307,0))+ROW()/10000000,0)</f>
        <v>0</v>
      </c>
      <c r="K363" s="171">
        <f t="array" ref="K363">IFERROR(INDEX(VBDhistory2!$U$8:$U$307,MATCH(VBDgames!$C363,VBDhistory2!$B$8:$B$307,0))+ROW()/10000000,0)</f>
        <v>0</v>
      </c>
      <c r="L363" s="171">
        <f t="array" ref="L363">IFERROR(INDEX(VBDhistory3!$U$8:$U$307,MATCH(VBDgames!$C363,VBDhistory3!$B$8:$B$307,0))+ROW()/10000000,0)</f>
        <v>0</v>
      </c>
      <c r="M363" s="171">
        <f t="array" ref="M363">IFERROR(INDEX(VBDhistory4!$U$8:$U$307,MATCH(VBDgames!$C363,VBDhistory4!$B$8:$B$307,0))+ROW()/10000000,0)</f>
        <v>0</v>
      </c>
      <c r="N363" s="171"/>
      <c r="O363" s="171" t="str">
        <f t="shared" ref="O363:R363" si="1095">$D363&amp;"-"&amp;RANK(J363,J$151:J$475,0)</f>
        <v>RB-1</v>
      </c>
      <c r="P363" s="171" t="str">
        <f t="shared" si="1095"/>
        <v>RB-1</v>
      </c>
      <c r="Q363" s="171" t="str">
        <f t="shared" si="1095"/>
        <v>RB-1</v>
      </c>
      <c r="R363" s="171" t="str">
        <f t="shared" si="1095"/>
        <v>RB-1</v>
      </c>
      <c r="T363" s="198"/>
      <c r="U363" s="212"/>
      <c r="V363" s="3"/>
      <c r="W363" s="213" t="s">
        <v>4665</v>
      </c>
      <c r="X363" s="20"/>
      <c r="Y363" s="20"/>
      <c r="Z363" s="20"/>
      <c r="AA363" s="20"/>
      <c r="AB363" s="214"/>
      <c r="AC363" s="215"/>
      <c r="AD363" s="216" t="s">
        <v>4643</v>
      </c>
      <c r="AE363" s="225"/>
      <c r="AF363" s="225"/>
      <c r="AG363" s="225"/>
      <c r="AH363" s="226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</row>
    <row r="364" ht="15.75" customHeight="1">
      <c r="A364" s="24">
        <v>214.0</v>
      </c>
      <c r="B364" s="24" t="s">
        <v>4763</v>
      </c>
      <c r="C364" s="24" t="s">
        <v>4763</v>
      </c>
      <c r="D364" s="132" t="s">
        <v>17</v>
      </c>
      <c r="E364" s="132"/>
      <c r="F364" s="132"/>
      <c r="G364" s="132">
        <v>0.0</v>
      </c>
      <c r="H364" s="132">
        <v>0.0</v>
      </c>
      <c r="J364" s="171">
        <f t="array" ref="J364">IFERROR(INDEX(VBDhistory1!$U$8:$U$307,MATCH(VBDgames!$C364,VBDhistory1!$B$8:$B$307,0))+ROW()/10000000,0)</f>
        <v>0</v>
      </c>
      <c r="K364" s="171">
        <f t="array" ref="K364">IFERROR(INDEX(VBDhistory2!$U$8:$U$307,MATCH(VBDgames!$C364,VBDhistory2!$B$8:$B$307,0))+ROW()/10000000,0)</f>
        <v>0</v>
      </c>
      <c r="L364" s="171">
        <f t="array" ref="L364">IFERROR(INDEX(VBDhistory3!$U$8:$U$307,MATCH(VBDgames!$C364,VBDhistory3!$B$8:$B$307,0))+ROW()/10000000,0)</f>
        <v>0</v>
      </c>
      <c r="M364" s="171">
        <f t="array" ref="M364">IFERROR(INDEX(VBDhistory4!$U$8:$U$307,MATCH(VBDgames!$C364,VBDhistory4!$B$8:$B$307,0))+ROW()/10000000,0)</f>
        <v>0</v>
      </c>
      <c r="N364" s="171"/>
      <c r="O364" s="171" t="str">
        <f t="shared" ref="O364:R364" si="1096">$D364&amp;"-"&amp;RANK(J364,J$151:J$475,0)</f>
        <v>RB-1</v>
      </c>
      <c r="P364" s="171" t="str">
        <f t="shared" si="1096"/>
        <v>RB-1</v>
      </c>
      <c r="Q364" s="171" t="str">
        <f t="shared" si="1096"/>
        <v>RB-1</v>
      </c>
      <c r="R364" s="171" t="str">
        <f t="shared" si="1096"/>
        <v>RB-1</v>
      </c>
      <c r="T364" s="95"/>
      <c r="U364" s="3"/>
      <c r="V364" s="3"/>
      <c r="W364" s="220">
        <f>W16</f>
        <v>2019</v>
      </c>
      <c r="X364" s="187">
        <f t="shared" ref="X364:Z364" si="1097">W364-1</f>
        <v>2018</v>
      </c>
      <c r="Y364" s="187">
        <f t="shared" si="1097"/>
        <v>2017</v>
      </c>
      <c r="Z364" s="187">
        <f t="shared" si="1097"/>
        <v>2016</v>
      </c>
      <c r="AA364" s="94" t="s">
        <v>4668</v>
      </c>
      <c r="AB364" s="214" t="s">
        <v>4669</v>
      </c>
      <c r="AC364" s="94"/>
      <c r="AD364" s="220">
        <f t="shared" ref="AD364:AG364" si="1098">W364</f>
        <v>2019</v>
      </c>
      <c r="AE364" s="187">
        <f t="shared" si="1098"/>
        <v>2018</v>
      </c>
      <c r="AF364" s="187">
        <f t="shared" si="1098"/>
        <v>2017</v>
      </c>
      <c r="AG364" s="187">
        <f t="shared" si="1098"/>
        <v>2016</v>
      </c>
      <c r="AH364" s="214" t="s">
        <v>4670</v>
      </c>
      <c r="AI364" s="3"/>
      <c r="AJ364" s="221" t="s">
        <v>4585</v>
      </c>
      <c r="AK364" s="222"/>
      <c r="AL364" s="222"/>
      <c r="AM364" s="223"/>
      <c r="AN364" s="3"/>
      <c r="AO364" s="221" t="s">
        <v>4764</v>
      </c>
      <c r="AP364" s="222"/>
      <c r="AQ364" s="222"/>
      <c r="AR364" s="223"/>
      <c r="AS364" s="3"/>
      <c r="AT364" s="221" t="s">
        <v>4765</v>
      </c>
      <c r="AU364" s="222"/>
      <c r="AV364" s="222"/>
      <c r="AW364" s="223"/>
    </row>
    <row r="365" ht="15.75" customHeight="1">
      <c r="A365" s="24">
        <v>215.0</v>
      </c>
      <c r="B365" s="24" t="s">
        <v>4766</v>
      </c>
      <c r="C365" s="24" t="s">
        <v>4766</v>
      </c>
      <c r="D365" s="132" t="s">
        <v>17</v>
      </c>
      <c r="E365" s="132"/>
      <c r="F365" s="132"/>
      <c r="G365" s="132">
        <v>0.0</v>
      </c>
      <c r="H365" s="132"/>
      <c r="J365" s="171">
        <f t="array" ref="J365">IFERROR(INDEX(VBDhistory1!$U$8:$U$307,MATCH(VBDgames!$C365,VBDhistory1!$B$8:$B$307,0))+ROW()/10000000,0)</f>
        <v>0</v>
      </c>
      <c r="K365" s="171">
        <f t="array" ref="K365">IFERROR(INDEX(VBDhistory2!$U$8:$U$307,MATCH(VBDgames!$C365,VBDhistory2!$B$8:$B$307,0))+ROW()/10000000,0)</f>
        <v>0</v>
      </c>
      <c r="L365" s="171">
        <f t="array" ref="L365">IFERROR(INDEX(VBDhistory3!$U$8:$U$307,MATCH(VBDgames!$C365,VBDhistory3!$B$8:$B$307,0))+ROW()/10000000,0)</f>
        <v>0</v>
      </c>
      <c r="M365" s="171">
        <f t="array" ref="M365">IFERROR(INDEX(VBDhistory4!$U$8:$U$307,MATCH(VBDgames!$C365,VBDhistory4!$B$8:$B$307,0))+ROW()/10000000,0)</f>
        <v>0</v>
      </c>
      <c r="N365" s="171"/>
      <c r="O365" s="171" t="str">
        <f t="shared" ref="O365:R365" si="1099">$D365&amp;"-"&amp;RANK(J365,J$151:J$475,0)</f>
        <v>RB-1</v>
      </c>
      <c r="P365" s="171" t="str">
        <f t="shared" si="1099"/>
        <v>RB-1</v>
      </c>
      <c r="Q365" s="171" t="str">
        <f t="shared" si="1099"/>
        <v>RB-1</v>
      </c>
      <c r="R365" s="171" t="str">
        <f t="shared" si="1099"/>
        <v>RB-1</v>
      </c>
      <c r="T365" s="95" t="str">
        <f t="shared" ref="T365:T489" si="1103">V365&amp;"-"&amp;U365</f>
        <v>LB-1</v>
      </c>
      <c r="U365" s="3">
        <v>1.0</v>
      </c>
      <c r="V365" s="3" t="s">
        <v>4630</v>
      </c>
      <c r="W365" s="95">
        <f t="shared" ref="W365:Y365" si="1100">IFERROR(INDEX(E$1129:E$1428,MATCH($T365,P$1129:P$1428,0)),0)</f>
        <v>16</v>
      </c>
      <c r="X365" s="3">
        <f t="shared" si="1100"/>
        <v>12</v>
      </c>
      <c r="Y365" s="3">
        <f t="shared" si="1100"/>
        <v>6</v>
      </c>
      <c r="Z365" s="3"/>
      <c r="AA365" s="3">
        <f t="shared" ref="AA365:AA489" si="1105">AVERAGE(W365:Y365)</f>
        <v>11.33333333</v>
      </c>
      <c r="AB365" s="88">
        <f t="shared" ref="AB365:AB489" si="1106">SUM($AA$365:AA365)</f>
        <v>11.33333333</v>
      </c>
      <c r="AC365" s="3"/>
      <c r="AD365" s="95">
        <f t="shared" ref="AD365:AG365" si="1101">IFERROR(INDEX(J$1129:J$1428,MATCH($T365,O$1129:O$1428,0)),0)</f>
        <v>0</v>
      </c>
      <c r="AE365" s="3">
        <f t="shared" si="1101"/>
        <v>0</v>
      </c>
      <c r="AF365" s="3">
        <f t="shared" si="1101"/>
        <v>0</v>
      </c>
      <c r="AG365" s="3">
        <f t="shared" si="1101"/>
        <v>0</v>
      </c>
      <c r="AH365" s="88">
        <f t="shared" ref="AH365:AH489" si="1108">AVERAGE(AD365:AG365)+ROW()/1000000</f>
        <v>0.000365</v>
      </c>
      <c r="AI365" s="3"/>
      <c r="AJ365" s="95" t="str">
        <f t="shared" ref="AJ365:AJ489" si="1109">IF(U365&lt;=INDEX($Y$10:$Y$12,MATCH(V365,$V$10:$V$12,0)),"SKP","x")</f>
        <v>#REF!</v>
      </c>
      <c r="AK365" s="92"/>
      <c r="AL365" s="92"/>
      <c r="AM365" s="92"/>
      <c r="AN365" s="3"/>
      <c r="AO365" s="3" t="str">
        <f t="shared" ref="AO365:AO489" si="1110">IF(AJ365="SKP","",COUNTIFS($AH$365:$AH$726,"&gt;"&amp;AH365,$AJ$365:$AJ$726,"x")+1)</f>
        <v>#REF!</v>
      </c>
      <c r="AP365" s="92"/>
      <c r="AQ365" s="92"/>
      <c r="AR365" s="92"/>
      <c r="AS365" s="3"/>
      <c r="AT365" s="3">
        <f t="shared" ref="AT365:AT489" si="1111">SUMIF($AO$365:$AO$726,"&lt;="&amp;AO365,$AA$365:$AA$726)</f>
        <v>39.33333333</v>
      </c>
      <c r="AU365" s="92"/>
      <c r="AV365" s="92"/>
      <c r="AW365" s="92"/>
    </row>
    <row r="366" ht="15.75" customHeight="1">
      <c r="A366" s="24">
        <v>216.0</v>
      </c>
      <c r="B366" s="24" t="s">
        <v>4767</v>
      </c>
      <c r="C366" s="24" t="s">
        <v>4767</v>
      </c>
      <c r="D366" s="132" t="s">
        <v>17</v>
      </c>
      <c r="E366" s="132"/>
      <c r="F366" s="132"/>
      <c r="G366" s="132">
        <v>0.0</v>
      </c>
      <c r="H366" s="132">
        <v>1.0</v>
      </c>
      <c r="J366" s="171">
        <f t="array" ref="J366">IFERROR(INDEX(VBDhistory1!$U$8:$U$307,MATCH(VBDgames!$C366,VBDhistory1!$B$8:$B$307,0))+ROW()/10000000,0)</f>
        <v>0</v>
      </c>
      <c r="K366" s="171">
        <f t="array" ref="K366">IFERROR(INDEX(VBDhistory2!$U$8:$U$307,MATCH(VBDgames!$C366,VBDhistory2!$B$8:$B$307,0))+ROW()/10000000,0)</f>
        <v>0</v>
      </c>
      <c r="L366" s="171">
        <f t="array" ref="L366">IFERROR(INDEX(VBDhistory3!$U$8:$U$307,MATCH(VBDgames!$C366,VBDhistory3!$B$8:$B$307,0))+ROW()/10000000,0)</f>
        <v>0</v>
      </c>
      <c r="M366" s="171">
        <f t="array" ref="M366">IFERROR(INDEX(VBDhistory4!$U$8:$U$307,MATCH(VBDgames!$C366,VBDhistory4!$B$8:$B$307,0))+ROW()/10000000,0)</f>
        <v>0</v>
      </c>
      <c r="N366" s="171"/>
      <c r="O366" s="171" t="str">
        <f t="shared" ref="O366:R366" si="1102">$D366&amp;"-"&amp;RANK(J366,J$151:J$475,0)</f>
        <v>RB-1</v>
      </c>
      <c r="P366" s="171" t="str">
        <f t="shared" si="1102"/>
        <v>RB-1</v>
      </c>
      <c r="Q366" s="171" t="str">
        <f t="shared" si="1102"/>
        <v>RB-1</v>
      </c>
      <c r="R366" s="171" t="str">
        <f t="shared" si="1102"/>
        <v>RB-1</v>
      </c>
      <c r="T366" s="95" t="str">
        <f t="shared" si="1103"/>
        <v>LB-2</v>
      </c>
      <c r="U366" s="3">
        <v>2.0</v>
      </c>
      <c r="V366" s="3" t="s">
        <v>4630</v>
      </c>
      <c r="W366" s="95">
        <f t="shared" ref="W366:Y366" si="1104">IFERROR(INDEX(E$1129:E$1428,MATCH($T366,P$1129:P$1428,0)),0)</f>
        <v>0</v>
      </c>
      <c r="X366" s="3">
        <f t="shared" si="1104"/>
        <v>0</v>
      </c>
      <c r="Y366" s="3">
        <f t="shared" si="1104"/>
        <v>0</v>
      </c>
      <c r="Z366" s="3"/>
      <c r="AA366" s="3">
        <f t="shared" si="1105"/>
        <v>0</v>
      </c>
      <c r="AB366" s="88">
        <f t="shared" si="1106"/>
        <v>11.33333333</v>
      </c>
      <c r="AC366" s="3"/>
      <c r="AD366" s="95">
        <f t="shared" ref="AD366:AG366" si="1107">IFERROR(INDEX(J$1129:J$1428,MATCH($T366,O$1129:O$1428,0)),0)</f>
        <v>0</v>
      </c>
      <c r="AE366" s="3">
        <f t="shared" si="1107"/>
        <v>0</v>
      </c>
      <c r="AF366" s="3">
        <f t="shared" si="1107"/>
        <v>0</v>
      </c>
      <c r="AG366" s="3">
        <f t="shared" si="1107"/>
        <v>0</v>
      </c>
      <c r="AH366" s="88">
        <f t="shared" si="1108"/>
        <v>0.000366</v>
      </c>
      <c r="AI366" s="3"/>
      <c r="AJ366" s="95" t="str">
        <f t="shared" si="1109"/>
        <v>#REF!</v>
      </c>
      <c r="AK366" s="92"/>
      <c r="AL366" s="92"/>
      <c r="AM366" s="92"/>
      <c r="AN366" s="3"/>
      <c r="AO366" s="3" t="str">
        <f t="shared" si="1110"/>
        <v>#REF!</v>
      </c>
      <c r="AP366" s="92"/>
      <c r="AQ366" s="92"/>
      <c r="AR366" s="92"/>
      <c r="AS366" s="3"/>
      <c r="AT366" s="3">
        <f t="shared" si="1111"/>
        <v>39.33333333</v>
      </c>
      <c r="AU366" s="92"/>
      <c r="AV366" s="92"/>
      <c r="AW366" s="92"/>
    </row>
    <row r="367" ht="15.75" customHeight="1">
      <c r="A367" s="24">
        <v>217.0</v>
      </c>
      <c r="B367" s="24" t="s">
        <v>4768</v>
      </c>
      <c r="C367" s="24" t="s">
        <v>4768</v>
      </c>
      <c r="D367" s="132" t="s">
        <v>17</v>
      </c>
      <c r="E367" s="132"/>
      <c r="F367" s="132"/>
      <c r="G367" s="132">
        <v>0.0</v>
      </c>
      <c r="H367" s="132">
        <v>0.0</v>
      </c>
      <c r="J367" s="171">
        <f t="array" ref="J367">IFERROR(INDEX(VBDhistory1!$U$8:$U$307,MATCH(VBDgames!$C367,VBDhistory1!$B$8:$B$307,0))+ROW()/10000000,0)</f>
        <v>0</v>
      </c>
      <c r="K367" s="171">
        <f t="array" ref="K367">IFERROR(INDEX(VBDhistory2!$U$8:$U$307,MATCH(VBDgames!$C367,VBDhistory2!$B$8:$B$307,0))+ROW()/10000000,0)</f>
        <v>0</v>
      </c>
      <c r="L367" s="171">
        <f t="array" ref="L367">IFERROR(INDEX(VBDhistory3!$U$8:$U$307,MATCH(VBDgames!$C367,VBDhistory3!$B$8:$B$307,0))+ROW()/10000000,0)</f>
        <v>0</v>
      </c>
      <c r="M367" s="171">
        <f t="array" ref="M367">IFERROR(INDEX(VBDhistory4!$U$8:$U$307,MATCH(VBDgames!$C367,VBDhistory4!$B$8:$B$307,0))+ROW()/10000000,0)</f>
        <v>0</v>
      </c>
      <c r="N367" s="171"/>
      <c r="O367" s="171" t="str">
        <f t="shared" ref="O367:R367" si="1112">$D367&amp;"-"&amp;RANK(J367,J$151:J$475,0)</f>
        <v>RB-1</v>
      </c>
      <c r="P367" s="171" t="str">
        <f t="shared" si="1112"/>
        <v>RB-1</v>
      </c>
      <c r="Q367" s="171" t="str">
        <f t="shared" si="1112"/>
        <v>RB-1</v>
      </c>
      <c r="R367" s="171" t="str">
        <f t="shared" si="1112"/>
        <v>RB-1</v>
      </c>
      <c r="T367" s="95" t="str">
        <f t="shared" si="1103"/>
        <v>LB-3</v>
      </c>
      <c r="U367" s="3">
        <v>3.0</v>
      </c>
      <c r="V367" s="3" t="s">
        <v>4630</v>
      </c>
      <c r="W367" s="95">
        <f t="shared" ref="W367:Y367" si="1113">IFERROR(INDEX(E$1129:E$1428,MATCH($T367,P$1129:P$1428,0)),0)</f>
        <v>0</v>
      </c>
      <c r="X367" s="3">
        <f t="shared" si="1113"/>
        <v>0</v>
      </c>
      <c r="Y367" s="3">
        <f t="shared" si="1113"/>
        <v>0</v>
      </c>
      <c r="Z367" s="3"/>
      <c r="AA367" s="3">
        <f t="shared" si="1105"/>
        <v>0</v>
      </c>
      <c r="AB367" s="88">
        <f t="shared" si="1106"/>
        <v>11.33333333</v>
      </c>
      <c r="AC367" s="3"/>
      <c r="AD367" s="95">
        <f t="shared" ref="AD367:AG367" si="1114">IFERROR(INDEX(J$1129:J$1428,MATCH($T367,O$1129:O$1428,0)),0)</f>
        <v>0</v>
      </c>
      <c r="AE367" s="3">
        <f t="shared" si="1114"/>
        <v>0</v>
      </c>
      <c r="AF367" s="3">
        <f t="shared" si="1114"/>
        <v>0</v>
      </c>
      <c r="AG367" s="3">
        <f t="shared" si="1114"/>
        <v>0</v>
      </c>
      <c r="AH367" s="88">
        <f t="shared" si="1108"/>
        <v>0.000367</v>
      </c>
      <c r="AI367" s="3"/>
      <c r="AJ367" s="95" t="str">
        <f t="shared" si="1109"/>
        <v>#REF!</v>
      </c>
      <c r="AK367" s="92"/>
      <c r="AL367" s="92"/>
      <c r="AM367" s="92"/>
      <c r="AN367" s="3"/>
      <c r="AO367" s="3" t="str">
        <f t="shared" si="1110"/>
        <v>#REF!</v>
      </c>
      <c r="AP367" s="92"/>
      <c r="AQ367" s="92"/>
      <c r="AR367" s="92"/>
      <c r="AS367" s="3"/>
      <c r="AT367" s="3">
        <f t="shared" si="1111"/>
        <v>39.33333333</v>
      </c>
      <c r="AU367" s="92"/>
      <c r="AV367" s="92"/>
      <c r="AW367" s="92"/>
    </row>
    <row r="368" ht="15.75" customHeight="1">
      <c r="A368" s="24">
        <v>218.0</v>
      </c>
      <c r="B368" s="24" t="s">
        <v>4769</v>
      </c>
      <c r="C368" s="24" t="s">
        <v>4769</v>
      </c>
      <c r="D368" s="132" t="s">
        <v>17</v>
      </c>
      <c r="E368" s="132"/>
      <c r="F368" s="132"/>
      <c r="G368" s="132">
        <v>0.0</v>
      </c>
      <c r="H368" s="132">
        <v>3.0</v>
      </c>
      <c r="J368" s="171">
        <f t="array" ref="J368">IFERROR(INDEX(VBDhistory1!$U$8:$U$307,MATCH(VBDgames!$C368,VBDhistory1!$B$8:$B$307,0))+ROW()/10000000,0)</f>
        <v>0</v>
      </c>
      <c r="K368" s="171">
        <f t="array" ref="K368">IFERROR(INDEX(VBDhistory2!$U$8:$U$307,MATCH(VBDgames!$C368,VBDhistory2!$B$8:$B$307,0))+ROW()/10000000,0)</f>
        <v>0</v>
      </c>
      <c r="L368" s="171">
        <f t="array" ref="L368">IFERROR(INDEX(VBDhistory3!$U$8:$U$307,MATCH(VBDgames!$C368,VBDhistory3!$B$8:$B$307,0))+ROW()/10000000,0)</f>
        <v>0</v>
      </c>
      <c r="M368" s="171">
        <f t="array" ref="M368">IFERROR(INDEX(VBDhistory4!$U$8:$U$307,MATCH(VBDgames!$C368,VBDhistory4!$B$8:$B$307,0))+ROW()/10000000,0)</f>
        <v>0</v>
      </c>
      <c r="N368" s="171"/>
      <c r="O368" s="171" t="str">
        <f t="shared" ref="O368:R368" si="1115">$D368&amp;"-"&amp;RANK(J368,J$151:J$475,0)</f>
        <v>RB-1</v>
      </c>
      <c r="P368" s="171" t="str">
        <f t="shared" si="1115"/>
        <v>RB-1</v>
      </c>
      <c r="Q368" s="171" t="str">
        <f t="shared" si="1115"/>
        <v>RB-1</v>
      </c>
      <c r="R368" s="171" t="str">
        <f t="shared" si="1115"/>
        <v>RB-1</v>
      </c>
      <c r="T368" s="95" t="str">
        <f t="shared" si="1103"/>
        <v>LB-4</v>
      </c>
      <c r="U368" s="3">
        <v>4.0</v>
      </c>
      <c r="V368" s="3" t="s">
        <v>4630</v>
      </c>
      <c r="W368" s="95">
        <f t="shared" ref="W368:Y368" si="1116">IFERROR(INDEX(E$1129:E$1428,MATCH($T368,P$1129:P$1428,0)),0)</f>
        <v>0</v>
      </c>
      <c r="X368" s="3">
        <f t="shared" si="1116"/>
        <v>0</v>
      </c>
      <c r="Y368" s="3">
        <f t="shared" si="1116"/>
        <v>0</v>
      </c>
      <c r="Z368" s="3"/>
      <c r="AA368" s="3">
        <f t="shared" si="1105"/>
        <v>0</v>
      </c>
      <c r="AB368" s="88">
        <f t="shared" si="1106"/>
        <v>11.33333333</v>
      </c>
      <c r="AC368" s="3"/>
      <c r="AD368" s="95">
        <f t="shared" ref="AD368:AG368" si="1117">IFERROR(INDEX(J$1129:J$1428,MATCH($T368,O$1129:O$1428,0)),0)</f>
        <v>0</v>
      </c>
      <c r="AE368" s="3">
        <f t="shared" si="1117"/>
        <v>0</v>
      </c>
      <c r="AF368" s="3">
        <f t="shared" si="1117"/>
        <v>0</v>
      </c>
      <c r="AG368" s="3">
        <f t="shared" si="1117"/>
        <v>0</v>
      </c>
      <c r="AH368" s="88">
        <f t="shared" si="1108"/>
        <v>0.000368</v>
      </c>
      <c r="AI368" s="3"/>
      <c r="AJ368" s="95" t="str">
        <f t="shared" si="1109"/>
        <v>#REF!</v>
      </c>
      <c r="AK368" s="92"/>
      <c r="AL368" s="92"/>
      <c r="AM368" s="92"/>
      <c r="AN368" s="3"/>
      <c r="AO368" s="3" t="str">
        <f t="shared" si="1110"/>
        <v>#REF!</v>
      </c>
      <c r="AP368" s="92"/>
      <c r="AQ368" s="92"/>
      <c r="AR368" s="92"/>
      <c r="AS368" s="3"/>
      <c r="AT368" s="3">
        <f t="shared" si="1111"/>
        <v>39.33333333</v>
      </c>
      <c r="AU368" s="92"/>
      <c r="AV368" s="92"/>
      <c r="AW368" s="92"/>
    </row>
    <row r="369" ht="15.75" customHeight="1">
      <c r="A369" s="24">
        <v>219.0</v>
      </c>
      <c r="B369" s="24" t="s">
        <v>4770</v>
      </c>
      <c r="C369" s="24" t="s">
        <v>4770</v>
      </c>
      <c r="D369" s="132" t="s">
        <v>17</v>
      </c>
      <c r="E369" s="132"/>
      <c r="F369" s="132"/>
      <c r="G369" s="132">
        <v>0.0</v>
      </c>
      <c r="H369" s="132"/>
      <c r="J369" s="171">
        <f t="array" ref="J369">IFERROR(INDEX(VBDhistory1!$U$8:$U$307,MATCH(VBDgames!$C369,VBDhistory1!$B$8:$B$307,0))+ROW()/10000000,0)</f>
        <v>0</v>
      </c>
      <c r="K369" s="171">
        <f t="array" ref="K369">IFERROR(INDEX(VBDhistory2!$U$8:$U$307,MATCH(VBDgames!$C369,VBDhistory2!$B$8:$B$307,0))+ROW()/10000000,0)</f>
        <v>0</v>
      </c>
      <c r="L369" s="171">
        <f t="array" ref="L369">IFERROR(INDEX(VBDhistory3!$U$8:$U$307,MATCH(VBDgames!$C369,VBDhistory3!$B$8:$B$307,0))+ROW()/10000000,0)</f>
        <v>0</v>
      </c>
      <c r="M369" s="171">
        <f t="array" ref="M369">IFERROR(INDEX(VBDhistory4!$U$8:$U$307,MATCH(VBDgames!$C369,VBDhistory4!$B$8:$B$307,0))+ROW()/10000000,0)</f>
        <v>0</v>
      </c>
      <c r="N369" s="171"/>
      <c r="O369" s="171" t="str">
        <f t="shared" ref="O369:R369" si="1118">$D369&amp;"-"&amp;RANK(J369,J$151:J$475,0)</f>
        <v>RB-1</v>
      </c>
      <c r="P369" s="171" t="str">
        <f t="shared" si="1118"/>
        <v>RB-1</v>
      </c>
      <c r="Q369" s="171" t="str">
        <f t="shared" si="1118"/>
        <v>RB-1</v>
      </c>
      <c r="R369" s="171" t="str">
        <f t="shared" si="1118"/>
        <v>RB-1</v>
      </c>
      <c r="T369" s="95" t="str">
        <f t="shared" si="1103"/>
        <v>LB-5</v>
      </c>
      <c r="U369" s="3">
        <v>5.0</v>
      </c>
      <c r="V369" s="3" t="s">
        <v>4630</v>
      </c>
      <c r="W369" s="95">
        <f t="shared" ref="W369:Y369" si="1119">IFERROR(INDEX(E$1129:E$1428,MATCH($T369,P$1129:P$1428,0)),0)</f>
        <v>0</v>
      </c>
      <c r="X369" s="3">
        <f t="shared" si="1119"/>
        <v>0</v>
      </c>
      <c r="Y369" s="3">
        <f t="shared" si="1119"/>
        <v>0</v>
      </c>
      <c r="Z369" s="3"/>
      <c r="AA369" s="3">
        <f t="shared" si="1105"/>
        <v>0</v>
      </c>
      <c r="AB369" s="88">
        <f t="shared" si="1106"/>
        <v>11.33333333</v>
      </c>
      <c r="AC369" s="3"/>
      <c r="AD369" s="95">
        <f t="shared" ref="AD369:AG369" si="1120">IFERROR(INDEX(J$1129:J$1428,MATCH($T369,O$1129:O$1428,0)),0)</f>
        <v>0</v>
      </c>
      <c r="AE369" s="3">
        <f t="shared" si="1120"/>
        <v>0</v>
      </c>
      <c r="AF369" s="3">
        <f t="shared" si="1120"/>
        <v>0</v>
      </c>
      <c r="AG369" s="3">
        <f t="shared" si="1120"/>
        <v>0</v>
      </c>
      <c r="AH369" s="88">
        <f t="shared" si="1108"/>
        <v>0.000369</v>
      </c>
      <c r="AI369" s="3"/>
      <c r="AJ369" s="95" t="str">
        <f t="shared" si="1109"/>
        <v>#REF!</v>
      </c>
      <c r="AK369" s="92"/>
      <c r="AL369" s="92"/>
      <c r="AM369" s="92"/>
      <c r="AN369" s="3"/>
      <c r="AO369" s="3" t="str">
        <f t="shared" si="1110"/>
        <v>#REF!</v>
      </c>
      <c r="AP369" s="92"/>
      <c r="AQ369" s="92"/>
      <c r="AR369" s="92"/>
      <c r="AS369" s="3"/>
      <c r="AT369" s="3">
        <f t="shared" si="1111"/>
        <v>39.33333333</v>
      </c>
      <c r="AU369" s="92"/>
      <c r="AV369" s="92"/>
      <c r="AW369" s="92"/>
    </row>
    <row r="370" ht="15.75" customHeight="1">
      <c r="A370" s="24">
        <v>220.0</v>
      </c>
      <c r="B370" s="24" t="s">
        <v>4771</v>
      </c>
      <c r="C370" s="24" t="s">
        <v>4771</v>
      </c>
      <c r="D370" s="132" t="s">
        <v>17</v>
      </c>
      <c r="E370" s="132"/>
      <c r="F370" s="132"/>
      <c r="G370" s="132">
        <v>0.0</v>
      </c>
      <c r="H370" s="132"/>
      <c r="J370" s="171">
        <f t="array" ref="J370">IFERROR(INDEX(VBDhistory1!$U$8:$U$307,MATCH(VBDgames!$C370,VBDhistory1!$B$8:$B$307,0))+ROW()/10000000,0)</f>
        <v>0</v>
      </c>
      <c r="K370" s="171">
        <f t="array" ref="K370">IFERROR(INDEX(VBDhistory2!$U$8:$U$307,MATCH(VBDgames!$C370,VBDhistory2!$B$8:$B$307,0))+ROW()/10000000,0)</f>
        <v>0</v>
      </c>
      <c r="L370" s="171">
        <f t="array" ref="L370">IFERROR(INDEX(VBDhistory3!$U$8:$U$307,MATCH(VBDgames!$C370,VBDhistory3!$B$8:$B$307,0))+ROW()/10000000,0)</f>
        <v>0</v>
      </c>
      <c r="M370" s="171">
        <f t="array" ref="M370">IFERROR(INDEX(VBDhistory4!$U$8:$U$307,MATCH(VBDgames!$C370,VBDhistory4!$B$8:$B$307,0))+ROW()/10000000,0)</f>
        <v>0</v>
      </c>
      <c r="N370" s="171"/>
      <c r="O370" s="171" t="str">
        <f t="shared" ref="O370:R370" si="1121">$D370&amp;"-"&amp;RANK(J370,J$151:J$475,0)</f>
        <v>RB-1</v>
      </c>
      <c r="P370" s="171" t="str">
        <f t="shared" si="1121"/>
        <v>RB-1</v>
      </c>
      <c r="Q370" s="171" t="str">
        <f t="shared" si="1121"/>
        <v>RB-1</v>
      </c>
      <c r="R370" s="171" t="str">
        <f t="shared" si="1121"/>
        <v>RB-1</v>
      </c>
      <c r="T370" s="95" t="str">
        <f t="shared" si="1103"/>
        <v>LB-6</v>
      </c>
      <c r="U370" s="3">
        <v>6.0</v>
      </c>
      <c r="V370" s="3" t="s">
        <v>4630</v>
      </c>
      <c r="W370" s="95">
        <f t="shared" ref="W370:Y370" si="1122">IFERROR(INDEX(E$1129:E$1428,MATCH($T370,P$1129:P$1428,0)),0)</f>
        <v>0</v>
      </c>
      <c r="X370" s="3">
        <f t="shared" si="1122"/>
        <v>0</v>
      </c>
      <c r="Y370" s="3">
        <f t="shared" si="1122"/>
        <v>0</v>
      </c>
      <c r="Z370" s="3"/>
      <c r="AA370" s="3">
        <f t="shared" si="1105"/>
        <v>0</v>
      </c>
      <c r="AB370" s="88">
        <f t="shared" si="1106"/>
        <v>11.33333333</v>
      </c>
      <c r="AC370" s="3"/>
      <c r="AD370" s="95">
        <f t="shared" ref="AD370:AG370" si="1123">IFERROR(INDEX(J$1129:J$1428,MATCH($T370,O$1129:O$1428,0)),0)</f>
        <v>0</v>
      </c>
      <c r="AE370" s="3">
        <f t="shared" si="1123"/>
        <v>0</v>
      </c>
      <c r="AF370" s="3">
        <f t="shared" si="1123"/>
        <v>0</v>
      </c>
      <c r="AG370" s="3">
        <f t="shared" si="1123"/>
        <v>0</v>
      </c>
      <c r="AH370" s="88">
        <f t="shared" si="1108"/>
        <v>0.00037</v>
      </c>
      <c r="AI370" s="3"/>
      <c r="AJ370" s="95" t="str">
        <f t="shared" si="1109"/>
        <v>#REF!</v>
      </c>
      <c r="AK370" s="92"/>
      <c r="AL370" s="92"/>
      <c r="AM370" s="92"/>
      <c r="AN370" s="3"/>
      <c r="AO370" s="3" t="str">
        <f t="shared" si="1110"/>
        <v>#REF!</v>
      </c>
      <c r="AP370" s="92"/>
      <c r="AQ370" s="92"/>
      <c r="AR370" s="92"/>
      <c r="AS370" s="3"/>
      <c r="AT370" s="3">
        <f t="shared" si="1111"/>
        <v>39.33333333</v>
      </c>
      <c r="AU370" s="92"/>
      <c r="AV370" s="92"/>
      <c r="AW370" s="92"/>
    </row>
    <row r="371" ht="15.75" customHeight="1">
      <c r="A371" s="24">
        <v>221.0</v>
      </c>
      <c r="B371" s="24" t="s">
        <v>4772</v>
      </c>
      <c r="C371" s="24" t="s">
        <v>4772</v>
      </c>
      <c r="D371" s="132" t="s">
        <v>17</v>
      </c>
      <c r="E371" s="132"/>
      <c r="F371" s="132"/>
      <c r="G371" s="132">
        <v>0.0</v>
      </c>
      <c r="H371" s="132">
        <v>1.0</v>
      </c>
      <c r="J371" s="171">
        <f t="array" ref="J371">IFERROR(INDEX(VBDhistory1!$U$8:$U$307,MATCH(VBDgames!$C371,VBDhistory1!$B$8:$B$307,0))+ROW()/10000000,0)</f>
        <v>0</v>
      </c>
      <c r="K371" s="171">
        <f t="array" ref="K371">IFERROR(INDEX(VBDhistory2!$U$8:$U$307,MATCH(VBDgames!$C371,VBDhistory2!$B$8:$B$307,0))+ROW()/10000000,0)</f>
        <v>0</v>
      </c>
      <c r="L371" s="171">
        <f t="array" ref="L371">IFERROR(INDEX(VBDhistory3!$U$8:$U$307,MATCH(VBDgames!$C371,VBDhistory3!$B$8:$B$307,0))+ROW()/10000000,0)</f>
        <v>0</v>
      </c>
      <c r="M371" s="171">
        <f t="array" ref="M371">IFERROR(INDEX(VBDhistory4!$U$8:$U$307,MATCH(VBDgames!$C371,VBDhistory4!$B$8:$B$307,0))+ROW()/10000000,0)</f>
        <v>0</v>
      </c>
      <c r="N371" s="171"/>
      <c r="O371" s="171" t="str">
        <f t="shared" ref="O371:R371" si="1124">$D371&amp;"-"&amp;RANK(J371,J$151:J$475,0)</f>
        <v>RB-1</v>
      </c>
      <c r="P371" s="171" t="str">
        <f t="shared" si="1124"/>
        <v>RB-1</v>
      </c>
      <c r="Q371" s="171" t="str">
        <f t="shared" si="1124"/>
        <v>RB-1</v>
      </c>
      <c r="R371" s="171" t="str">
        <f t="shared" si="1124"/>
        <v>RB-1</v>
      </c>
      <c r="T371" s="95" t="str">
        <f t="shared" si="1103"/>
        <v>LB-7</v>
      </c>
      <c r="U371" s="3">
        <v>7.0</v>
      </c>
      <c r="V371" s="3" t="s">
        <v>4630</v>
      </c>
      <c r="W371" s="95">
        <f t="shared" ref="W371:Y371" si="1125">IFERROR(INDEX(E$1129:E$1428,MATCH($T371,P$1129:P$1428,0)),0)</f>
        <v>0</v>
      </c>
      <c r="X371" s="3">
        <f t="shared" si="1125"/>
        <v>0</v>
      </c>
      <c r="Y371" s="3">
        <f t="shared" si="1125"/>
        <v>0</v>
      </c>
      <c r="Z371" s="3"/>
      <c r="AA371" s="3">
        <f t="shared" si="1105"/>
        <v>0</v>
      </c>
      <c r="AB371" s="88">
        <f t="shared" si="1106"/>
        <v>11.33333333</v>
      </c>
      <c r="AC371" s="3"/>
      <c r="AD371" s="95">
        <f t="shared" ref="AD371:AG371" si="1126">IFERROR(INDEX(J$1129:J$1428,MATCH($T371,O$1129:O$1428,0)),0)</f>
        <v>0</v>
      </c>
      <c r="AE371" s="3">
        <f t="shared" si="1126"/>
        <v>0</v>
      </c>
      <c r="AF371" s="3">
        <f t="shared" si="1126"/>
        <v>0</v>
      </c>
      <c r="AG371" s="3">
        <f t="shared" si="1126"/>
        <v>0</v>
      </c>
      <c r="AH371" s="88">
        <f t="shared" si="1108"/>
        <v>0.000371</v>
      </c>
      <c r="AI371" s="3"/>
      <c r="AJ371" s="95" t="str">
        <f t="shared" si="1109"/>
        <v>#REF!</v>
      </c>
      <c r="AK371" s="92"/>
      <c r="AL371" s="92"/>
      <c r="AM371" s="92"/>
      <c r="AN371" s="3"/>
      <c r="AO371" s="3" t="str">
        <f t="shared" si="1110"/>
        <v>#REF!</v>
      </c>
      <c r="AP371" s="92"/>
      <c r="AQ371" s="92"/>
      <c r="AR371" s="92"/>
      <c r="AS371" s="3"/>
      <c r="AT371" s="3">
        <f t="shared" si="1111"/>
        <v>39.33333333</v>
      </c>
      <c r="AU371" s="92"/>
      <c r="AV371" s="92"/>
      <c r="AW371" s="92"/>
    </row>
    <row r="372" ht="15.75" customHeight="1">
      <c r="A372" s="24">
        <v>222.0</v>
      </c>
      <c r="B372" s="24" t="s">
        <v>4773</v>
      </c>
      <c r="C372" s="24" t="s">
        <v>4773</v>
      </c>
      <c r="D372" s="132" t="s">
        <v>17</v>
      </c>
      <c r="E372" s="132"/>
      <c r="F372" s="132"/>
      <c r="G372" s="132">
        <v>0.0</v>
      </c>
      <c r="H372" s="132">
        <v>0.0</v>
      </c>
      <c r="J372" s="171">
        <f t="array" ref="J372">IFERROR(INDEX(VBDhistory1!$U$8:$U$307,MATCH(VBDgames!$C372,VBDhistory1!$B$8:$B$307,0))+ROW()/10000000,0)</f>
        <v>0</v>
      </c>
      <c r="K372" s="171">
        <f t="array" ref="K372">IFERROR(INDEX(VBDhistory2!$U$8:$U$307,MATCH(VBDgames!$C372,VBDhistory2!$B$8:$B$307,0))+ROW()/10000000,0)</f>
        <v>0</v>
      </c>
      <c r="L372" s="171">
        <f t="array" ref="L372">IFERROR(INDEX(VBDhistory3!$U$8:$U$307,MATCH(VBDgames!$C372,VBDhistory3!$B$8:$B$307,0))+ROW()/10000000,0)</f>
        <v>0</v>
      </c>
      <c r="M372" s="171">
        <f t="array" ref="M372">IFERROR(INDEX(VBDhistory4!$U$8:$U$307,MATCH(VBDgames!$C372,VBDhistory4!$B$8:$B$307,0))+ROW()/10000000,0)</f>
        <v>0</v>
      </c>
      <c r="N372" s="171"/>
      <c r="O372" s="171" t="str">
        <f t="shared" ref="O372:R372" si="1127">$D372&amp;"-"&amp;RANK(J372,J$151:J$475,0)</f>
        <v>RB-1</v>
      </c>
      <c r="P372" s="171" t="str">
        <f t="shared" si="1127"/>
        <v>RB-1</v>
      </c>
      <c r="Q372" s="171" t="str">
        <f t="shared" si="1127"/>
        <v>RB-1</v>
      </c>
      <c r="R372" s="171" t="str">
        <f t="shared" si="1127"/>
        <v>RB-1</v>
      </c>
      <c r="T372" s="95" t="str">
        <f t="shared" si="1103"/>
        <v>LB-8</v>
      </c>
      <c r="U372" s="3">
        <v>8.0</v>
      </c>
      <c r="V372" s="3" t="s">
        <v>4630</v>
      </c>
      <c r="W372" s="95">
        <f t="shared" ref="W372:Y372" si="1128">IFERROR(INDEX(E$1129:E$1428,MATCH($T372,P$1129:P$1428,0)),0)</f>
        <v>0</v>
      </c>
      <c r="X372" s="3">
        <f t="shared" si="1128"/>
        <v>0</v>
      </c>
      <c r="Y372" s="3">
        <f t="shared" si="1128"/>
        <v>0</v>
      </c>
      <c r="Z372" s="3"/>
      <c r="AA372" s="3">
        <f t="shared" si="1105"/>
        <v>0</v>
      </c>
      <c r="AB372" s="88">
        <f t="shared" si="1106"/>
        <v>11.33333333</v>
      </c>
      <c r="AC372" s="3"/>
      <c r="AD372" s="95">
        <f t="shared" ref="AD372:AG372" si="1129">IFERROR(INDEX(J$1129:J$1428,MATCH($T372,O$1129:O$1428,0)),0)</f>
        <v>0</v>
      </c>
      <c r="AE372" s="3">
        <f t="shared" si="1129"/>
        <v>0</v>
      </c>
      <c r="AF372" s="3">
        <f t="shared" si="1129"/>
        <v>0</v>
      </c>
      <c r="AG372" s="3">
        <f t="shared" si="1129"/>
        <v>0</v>
      </c>
      <c r="AH372" s="88">
        <f t="shared" si="1108"/>
        <v>0.000372</v>
      </c>
      <c r="AI372" s="3"/>
      <c r="AJ372" s="95" t="str">
        <f t="shared" si="1109"/>
        <v>#REF!</v>
      </c>
      <c r="AK372" s="92"/>
      <c r="AL372" s="92"/>
      <c r="AM372" s="92"/>
      <c r="AN372" s="3"/>
      <c r="AO372" s="3" t="str">
        <f t="shared" si="1110"/>
        <v>#REF!</v>
      </c>
      <c r="AP372" s="92"/>
      <c r="AQ372" s="92"/>
      <c r="AR372" s="92"/>
      <c r="AS372" s="3"/>
      <c r="AT372" s="3">
        <f t="shared" si="1111"/>
        <v>39.33333333</v>
      </c>
      <c r="AU372" s="92"/>
      <c r="AV372" s="92"/>
      <c r="AW372" s="92"/>
    </row>
    <row r="373" ht="15.75" customHeight="1">
      <c r="A373" s="24">
        <v>223.0</v>
      </c>
      <c r="D373" s="132" t="s">
        <v>17</v>
      </c>
      <c r="E373" s="132">
        <v>0.0</v>
      </c>
      <c r="F373" s="132">
        <v>0.0</v>
      </c>
      <c r="G373" s="132">
        <v>0.0</v>
      </c>
      <c r="H373" s="132">
        <v>0.0</v>
      </c>
      <c r="J373" s="171">
        <f t="array" ref="J373">IFERROR(INDEX(VBDhistory1!$U$8:$U$307,MATCH(VBDgames!$C373,VBDhistory1!$B$8:$B$307,0))+ROW()/10000000,0)</f>
        <v>0</v>
      </c>
      <c r="K373" s="171">
        <f t="array" ref="K373">IFERROR(INDEX(VBDhistory2!$U$8:$U$307,MATCH(VBDgames!$C373,VBDhistory2!$B$8:$B$307,0))+ROW()/10000000,0)</f>
        <v>0</v>
      </c>
      <c r="L373" s="171">
        <f t="array" ref="L373">IFERROR(INDEX(VBDhistory3!$U$8:$U$307,MATCH(VBDgames!$C373,VBDhistory3!$B$8:$B$307,0))+ROW()/10000000,0)</f>
        <v>0</v>
      </c>
      <c r="M373" s="171">
        <f t="array" ref="M373">IFERROR(INDEX(VBDhistory4!$U$8:$U$307,MATCH(VBDgames!$C373,VBDhistory4!$B$8:$B$307,0))+ROW()/10000000,0)</f>
        <v>0</v>
      </c>
      <c r="N373" s="171"/>
      <c r="O373" s="171" t="str">
        <f t="shared" ref="O373:R373" si="1130">$D373&amp;"-"&amp;RANK(J373,J$151:J$475,0)</f>
        <v>RB-1</v>
      </c>
      <c r="P373" s="171" t="str">
        <f t="shared" si="1130"/>
        <v>RB-1</v>
      </c>
      <c r="Q373" s="171" t="str">
        <f t="shared" si="1130"/>
        <v>RB-1</v>
      </c>
      <c r="R373" s="171" t="str">
        <f t="shared" si="1130"/>
        <v>RB-1</v>
      </c>
      <c r="T373" s="95" t="str">
        <f t="shared" si="1103"/>
        <v>LB-9</v>
      </c>
      <c r="U373" s="3">
        <v>9.0</v>
      </c>
      <c r="V373" s="3" t="s">
        <v>4630</v>
      </c>
      <c r="W373" s="95">
        <f t="shared" ref="W373:Y373" si="1131">IFERROR(INDEX(E$1129:E$1428,MATCH($T373,P$1129:P$1428,0)),0)</f>
        <v>0</v>
      </c>
      <c r="X373" s="3">
        <f t="shared" si="1131"/>
        <v>0</v>
      </c>
      <c r="Y373" s="3">
        <f t="shared" si="1131"/>
        <v>0</v>
      </c>
      <c r="Z373" s="3"/>
      <c r="AA373" s="3">
        <f t="shared" si="1105"/>
        <v>0</v>
      </c>
      <c r="AB373" s="88">
        <f t="shared" si="1106"/>
        <v>11.33333333</v>
      </c>
      <c r="AC373" s="3"/>
      <c r="AD373" s="95">
        <f t="shared" ref="AD373:AG373" si="1132">IFERROR(INDEX(J$1129:J$1428,MATCH($T373,O$1129:O$1428,0)),0)</f>
        <v>0</v>
      </c>
      <c r="AE373" s="3">
        <f t="shared" si="1132"/>
        <v>0</v>
      </c>
      <c r="AF373" s="3">
        <f t="shared" si="1132"/>
        <v>0</v>
      </c>
      <c r="AG373" s="3">
        <f t="shared" si="1132"/>
        <v>0</v>
      </c>
      <c r="AH373" s="88">
        <f t="shared" si="1108"/>
        <v>0.000373</v>
      </c>
      <c r="AI373" s="3"/>
      <c r="AJ373" s="95" t="str">
        <f t="shared" si="1109"/>
        <v>#REF!</v>
      </c>
      <c r="AK373" s="92"/>
      <c r="AL373" s="92"/>
      <c r="AM373" s="92"/>
      <c r="AN373" s="3"/>
      <c r="AO373" s="3" t="str">
        <f t="shared" si="1110"/>
        <v>#REF!</v>
      </c>
      <c r="AP373" s="92"/>
      <c r="AQ373" s="92"/>
      <c r="AR373" s="92"/>
      <c r="AS373" s="3"/>
      <c r="AT373" s="3">
        <f t="shared" si="1111"/>
        <v>39.33333333</v>
      </c>
      <c r="AU373" s="92"/>
      <c r="AV373" s="92"/>
      <c r="AW373" s="92"/>
    </row>
    <row r="374" ht="15.75" customHeight="1">
      <c r="A374" s="24">
        <v>224.0</v>
      </c>
      <c r="D374" s="132" t="s">
        <v>17</v>
      </c>
      <c r="E374" s="132">
        <v>0.0</v>
      </c>
      <c r="F374" s="132">
        <v>0.0</v>
      </c>
      <c r="G374" s="132">
        <v>0.0</v>
      </c>
      <c r="H374" s="132">
        <v>0.0</v>
      </c>
      <c r="J374" s="171">
        <f t="array" ref="J374">IFERROR(INDEX(VBDhistory1!$U$8:$U$307,MATCH(VBDgames!$C374,VBDhistory1!$B$8:$B$307,0))+ROW()/10000000,0)</f>
        <v>0</v>
      </c>
      <c r="K374" s="171">
        <f t="array" ref="K374">IFERROR(INDEX(VBDhistory2!$U$8:$U$307,MATCH(VBDgames!$C374,VBDhistory2!$B$8:$B$307,0))+ROW()/10000000,0)</f>
        <v>0</v>
      </c>
      <c r="L374" s="171">
        <f t="array" ref="L374">IFERROR(INDEX(VBDhistory3!$U$8:$U$307,MATCH(VBDgames!$C374,VBDhistory3!$B$8:$B$307,0))+ROW()/10000000,0)</f>
        <v>0</v>
      </c>
      <c r="M374" s="171">
        <f t="array" ref="M374">IFERROR(INDEX(VBDhistory4!$U$8:$U$307,MATCH(VBDgames!$C374,VBDhistory4!$B$8:$B$307,0))+ROW()/10000000,0)</f>
        <v>0</v>
      </c>
      <c r="N374" s="171"/>
      <c r="O374" s="171" t="str">
        <f t="shared" ref="O374:R374" si="1133">$D374&amp;"-"&amp;RANK(J374,J$151:J$475,0)</f>
        <v>RB-1</v>
      </c>
      <c r="P374" s="171" t="str">
        <f t="shared" si="1133"/>
        <v>RB-1</v>
      </c>
      <c r="Q374" s="171" t="str">
        <f t="shared" si="1133"/>
        <v>RB-1</v>
      </c>
      <c r="R374" s="171" t="str">
        <f t="shared" si="1133"/>
        <v>RB-1</v>
      </c>
      <c r="T374" s="95" t="str">
        <f t="shared" si="1103"/>
        <v>LB-10</v>
      </c>
      <c r="U374" s="3">
        <v>10.0</v>
      </c>
      <c r="V374" s="3" t="s">
        <v>4630</v>
      </c>
      <c r="W374" s="95">
        <f t="shared" ref="W374:Y374" si="1134">IFERROR(INDEX(E$1129:E$1428,MATCH($T374,P$1129:P$1428,0)),0)</f>
        <v>0</v>
      </c>
      <c r="X374" s="3">
        <f t="shared" si="1134"/>
        <v>0</v>
      </c>
      <c r="Y374" s="3">
        <f t="shared" si="1134"/>
        <v>0</v>
      </c>
      <c r="Z374" s="3"/>
      <c r="AA374" s="3">
        <f t="shared" si="1105"/>
        <v>0</v>
      </c>
      <c r="AB374" s="88">
        <f t="shared" si="1106"/>
        <v>11.33333333</v>
      </c>
      <c r="AC374" s="3"/>
      <c r="AD374" s="95">
        <f t="shared" ref="AD374:AG374" si="1135">IFERROR(INDEX(J$1129:J$1428,MATCH($T374,O$1129:O$1428,0)),0)</f>
        <v>0</v>
      </c>
      <c r="AE374" s="3">
        <f t="shared" si="1135"/>
        <v>0</v>
      </c>
      <c r="AF374" s="3">
        <f t="shared" si="1135"/>
        <v>0</v>
      </c>
      <c r="AG374" s="3">
        <f t="shared" si="1135"/>
        <v>0</v>
      </c>
      <c r="AH374" s="88">
        <f t="shared" si="1108"/>
        <v>0.000374</v>
      </c>
      <c r="AI374" s="3"/>
      <c r="AJ374" s="95" t="str">
        <f t="shared" si="1109"/>
        <v>#REF!</v>
      </c>
      <c r="AK374" s="92"/>
      <c r="AL374" s="92"/>
      <c r="AM374" s="92"/>
      <c r="AN374" s="3"/>
      <c r="AO374" s="3" t="str">
        <f t="shared" si="1110"/>
        <v>#REF!</v>
      </c>
      <c r="AP374" s="92"/>
      <c r="AQ374" s="92"/>
      <c r="AR374" s="92"/>
      <c r="AS374" s="3"/>
      <c r="AT374" s="3">
        <f t="shared" si="1111"/>
        <v>39.33333333</v>
      </c>
      <c r="AU374" s="92"/>
      <c r="AV374" s="92"/>
      <c r="AW374" s="92"/>
    </row>
    <row r="375" ht="15.75" customHeight="1">
      <c r="A375" s="24">
        <v>225.0</v>
      </c>
      <c r="D375" s="132" t="s">
        <v>17</v>
      </c>
      <c r="E375" s="132">
        <v>0.0</v>
      </c>
      <c r="F375" s="132">
        <v>0.0</v>
      </c>
      <c r="G375" s="132">
        <v>0.0</v>
      </c>
      <c r="H375" s="132">
        <v>0.0</v>
      </c>
      <c r="J375" s="171">
        <f t="array" ref="J375">IFERROR(INDEX(VBDhistory1!$U$8:$U$307,MATCH(VBDgames!$C375,VBDhistory1!$B$8:$B$307,0))+ROW()/10000000,0)</f>
        <v>0</v>
      </c>
      <c r="K375" s="171">
        <f t="array" ref="K375">IFERROR(INDEX(VBDhistory2!$U$8:$U$307,MATCH(VBDgames!$C375,VBDhistory2!$B$8:$B$307,0))+ROW()/10000000,0)</f>
        <v>0</v>
      </c>
      <c r="L375" s="171">
        <f t="array" ref="L375">IFERROR(INDEX(VBDhistory3!$U$8:$U$307,MATCH(VBDgames!$C375,VBDhistory3!$B$8:$B$307,0))+ROW()/10000000,0)</f>
        <v>0</v>
      </c>
      <c r="M375" s="171">
        <f t="array" ref="M375">IFERROR(INDEX(VBDhistory4!$U$8:$U$307,MATCH(VBDgames!$C375,VBDhistory4!$B$8:$B$307,0))+ROW()/10000000,0)</f>
        <v>0</v>
      </c>
      <c r="N375" s="171"/>
      <c r="O375" s="171" t="str">
        <f t="shared" ref="O375:R375" si="1136">$D375&amp;"-"&amp;RANK(J375,J$151:J$475,0)</f>
        <v>RB-1</v>
      </c>
      <c r="P375" s="171" t="str">
        <f t="shared" si="1136"/>
        <v>RB-1</v>
      </c>
      <c r="Q375" s="171" t="str">
        <f t="shared" si="1136"/>
        <v>RB-1</v>
      </c>
      <c r="R375" s="171" t="str">
        <f t="shared" si="1136"/>
        <v>RB-1</v>
      </c>
      <c r="T375" s="95" t="str">
        <f t="shared" si="1103"/>
        <v>LB-11</v>
      </c>
      <c r="U375" s="3">
        <v>11.0</v>
      </c>
      <c r="V375" s="3" t="s">
        <v>4630</v>
      </c>
      <c r="W375" s="95">
        <f t="shared" ref="W375:Y375" si="1137">IFERROR(INDEX(E$1129:E$1428,MATCH($T375,P$1129:P$1428,0)),0)</f>
        <v>0</v>
      </c>
      <c r="X375" s="3">
        <f t="shared" si="1137"/>
        <v>0</v>
      </c>
      <c r="Y375" s="3">
        <f t="shared" si="1137"/>
        <v>0</v>
      </c>
      <c r="Z375" s="3"/>
      <c r="AA375" s="3">
        <f t="shared" si="1105"/>
        <v>0</v>
      </c>
      <c r="AB375" s="88">
        <f t="shared" si="1106"/>
        <v>11.33333333</v>
      </c>
      <c r="AC375" s="3"/>
      <c r="AD375" s="95">
        <f t="shared" ref="AD375:AG375" si="1138">IFERROR(INDEX(J$1129:J$1428,MATCH($T375,O$1129:O$1428,0)),0)</f>
        <v>0</v>
      </c>
      <c r="AE375" s="3">
        <f t="shared" si="1138"/>
        <v>0</v>
      </c>
      <c r="AF375" s="3">
        <f t="shared" si="1138"/>
        <v>0</v>
      </c>
      <c r="AG375" s="3">
        <f t="shared" si="1138"/>
        <v>0</v>
      </c>
      <c r="AH375" s="88">
        <f t="shared" si="1108"/>
        <v>0.000375</v>
      </c>
      <c r="AI375" s="3"/>
      <c r="AJ375" s="95" t="str">
        <f t="shared" si="1109"/>
        <v>#REF!</v>
      </c>
      <c r="AK375" s="92"/>
      <c r="AL375" s="92"/>
      <c r="AM375" s="92"/>
      <c r="AN375" s="3"/>
      <c r="AO375" s="3" t="str">
        <f t="shared" si="1110"/>
        <v>#REF!</v>
      </c>
      <c r="AP375" s="92"/>
      <c r="AQ375" s="92"/>
      <c r="AR375" s="92"/>
      <c r="AS375" s="3"/>
      <c r="AT375" s="3">
        <f t="shared" si="1111"/>
        <v>39.33333333</v>
      </c>
      <c r="AU375" s="92"/>
      <c r="AV375" s="92"/>
      <c r="AW375" s="92"/>
    </row>
    <row r="376" ht="15.75" customHeight="1">
      <c r="A376" s="24">
        <v>226.0</v>
      </c>
      <c r="D376" s="132" t="s">
        <v>17</v>
      </c>
      <c r="E376" s="132">
        <v>0.0</v>
      </c>
      <c r="F376" s="132">
        <v>0.0</v>
      </c>
      <c r="G376" s="132">
        <v>0.0</v>
      </c>
      <c r="H376" s="132">
        <v>0.0</v>
      </c>
      <c r="J376" s="171">
        <f t="array" ref="J376">IFERROR(INDEX(VBDhistory1!$U$8:$U$307,MATCH(VBDgames!$C376,VBDhistory1!$B$8:$B$307,0))+ROW()/10000000,0)</f>
        <v>0</v>
      </c>
      <c r="K376" s="171">
        <f t="array" ref="K376">IFERROR(INDEX(VBDhistory2!$U$8:$U$307,MATCH(VBDgames!$C376,VBDhistory2!$B$8:$B$307,0))+ROW()/10000000,0)</f>
        <v>0</v>
      </c>
      <c r="L376" s="171">
        <f t="array" ref="L376">IFERROR(INDEX(VBDhistory3!$U$8:$U$307,MATCH(VBDgames!$C376,VBDhistory3!$B$8:$B$307,0))+ROW()/10000000,0)</f>
        <v>0</v>
      </c>
      <c r="M376" s="171">
        <f t="array" ref="M376">IFERROR(INDEX(VBDhistory4!$U$8:$U$307,MATCH(VBDgames!$C376,VBDhistory4!$B$8:$B$307,0))+ROW()/10000000,0)</f>
        <v>0</v>
      </c>
      <c r="N376" s="171"/>
      <c r="O376" s="171" t="str">
        <f t="shared" ref="O376:R376" si="1139">$D376&amp;"-"&amp;RANK(J376,J$151:J$475,0)</f>
        <v>RB-1</v>
      </c>
      <c r="P376" s="171" t="str">
        <f t="shared" si="1139"/>
        <v>RB-1</v>
      </c>
      <c r="Q376" s="171" t="str">
        <f t="shared" si="1139"/>
        <v>RB-1</v>
      </c>
      <c r="R376" s="171" t="str">
        <f t="shared" si="1139"/>
        <v>RB-1</v>
      </c>
      <c r="T376" s="95" t="str">
        <f t="shared" si="1103"/>
        <v>LB-12</v>
      </c>
      <c r="U376" s="3">
        <v>12.0</v>
      </c>
      <c r="V376" s="3" t="s">
        <v>4630</v>
      </c>
      <c r="W376" s="95">
        <f t="shared" ref="W376:Y376" si="1140">IFERROR(INDEX(E$1129:E$1428,MATCH($T376,P$1129:P$1428,0)),0)</f>
        <v>0</v>
      </c>
      <c r="X376" s="3">
        <f t="shared" si="1140"/>
        <v>0</v>
      </c>
      <c r="Y376" s="3">
        <f t="shared" si="1140"/>
        <v>0</v>
      </c>
      <c r="Z376" s="3"/>
      <c r="AA376" s="3">
        <f t="shared" si="1105"/>
        <v>0</v>
      </c>
      <c r="AB376" s="88">
        <f t="shared" si="1106"/>
        <v>11.33333333</v>
      </c>
      <c r="AC376" s="3"/>
      <c r="AD376" s="95">
        <f t="shared" ref="AD376:AG376" si="1141">IFERROR(INDEX(J$1129:J$1428,MATCH($T376,O$1129:O$1428,0)),0)</f>
        <v>0</v>
      </c>
      <c r="AE376" s="3">
        <f t="shared" si="1141"/>
        <v>0</v>
      </c>
      <c r="AF376" s="3">
        <f t="shared" si="1141"/>
        <v>0</v>
      </c>
      <c r="AG376" s="3">
        <f t="shared" si="1141"/>
        <v>0</v>
      </c>
      <c r="AH376" s="88">
        <f t="shared" si="1108"/>
        <v>0.000376</v>
      </c>
      <c r="AI376" s="3"/>
      <c r="AJ376" s="95" t="str">
        <f t="shared" si="1109"/>
        <v>#REF!</v>
      </c>
      <c r="AK376" s="92"/>
      <c r="AL376" s="92"/>
      <c r="AM376" s="92"/>
      <c r="AN376" s="3"/>
      <c r="AO376" s="3" t="str">
        <f t="shared" si="1110"/>
        <v>#REF!</v>
      </c>
      <c r="AP376" s="92"/>
      <c r="AQ376" s="92"/>
      <c r="AR376" s="92"/>
      <c r="AS376" s="3"/>
      <c r="AT376" s="3">
        <f t="shared" si="1111"/>
        <v>39.33333333</v>
      </c>
      <c r="AU376" s="92"/>
      <c r="AV376" s="92"/>
      <c r="AW376" s="92"/>
    </row>
    <row r="377" ht="15.75" customHeight="1">
      <c r="A377" s="24">
        <v>227.0</v>
      </c>
      <c r="D377" s="132" t="s">
        <v>17</v>
      </c>
      <c r="E377" s="132">
        <v>0.0</v>
      </c>
      <c r="F377" s="132">
        <v>0.0</v>
      </c>
      <c r="G377" s="132">
        <v>0.0</v>
      </c>
      <c r="H377" s="132">
        <v>0.0</v>
      </c>
      <c r="J377" s="171">
        <f t="array" ref="J377">IFERROR(INDEX(VBDhistory1!$U$8:$U$307,MATCH(VBDgames!$C377,VBDhistory1!$B$8:$B$307,0))+ROW()/10000000,0)</f>
        <v>0</v>
      </c>
      <c r="K377" s="171">
        <f t="array" ref="K377">IFERROR(INDEX(VBDhistory2!$U$8:$U$307,MATCH(VBDgames!$C377,VBDhistory2!$B$8:$B$307,0))+ROW()/10000000,0)</f>
        <v>0</v>
      </c>
      <c r="L377" s="171">
        <f t="array" ref="L377">IFERROR(INDEX(VBDhistory3!$U$8:$U$307,MATCH(VBDgames!$C377,VBDhistory3!$B$8:$B$307,0))+ROW()/10000000,0)</f>
        <v>0</v>
      </c>
      <c r="M377" s="171">
        <f t="array" ref="M377">IFERROR(INDEX(VBDhistory4!$U$8:$U$307,MATCH(VBDgames!$C377,VBDhistory4!$B$8:$B$307,0))+ROW()/10000000,0)</f>
        <v>0</v>
      </c>
      <c r="N377" s="171"/>
      <c r="O377" s="171" t="str">
        <f t="shared" ref="O377:R377" si="1142">$D377&amp;"-"&amp;RANK(J377,J$151:J$475,0)</f>
        <v>RB-1</v>
      </c>
      <c r="P377" s="171" t="str">
        <f t="shared" si="1142"/>
        <v>RB-1</v>
      </c>
      <c r="Q377" s="171" t="str">
        <f t="shared" si="1142"/>
        <v>RB-1</v>
      </c>
      <c r="R377" s="171" t="str">
        <f t="shared" si="1142"/>
        <v>RB-1</v>
      </c>
      <c r="T377" s="95" t="str">
        <f t="shared" si="1103"/>
        <v>LB-13</v>
      </c>
      <c r="U377" s="3">
        <v>13.0</v>
      </c>
      <c r="V377" s="3" t="s">
        <v>4630</v>
      </c>
      <c r="W377" s="95">
        <f t="shared" ref="W377:Y377" si="1143">IFERROR(INDEX(E$1129:E$1428,MATCH($T377,P$1129:P$1428,0)),0)</f>
        <v>0</v>
      </c>
      <c r="X377" s="3">
        <f t="shared" si="1143"/>
        <v>0</v>
      </c>
      <c r="Y377" s="3">
        <f t="shared" si="1143"/>
        <v>0</v>
      </c>
      <c r="Z377" s="3"/>
      <c r="AA377" s="3">
        <f t="shared" si="1105"/>
        <v>0</v>
      </c>
      <c r="AB377" s="88">
        <f t="shared" si="1106"/>
        <v>11.33333333</v>
      </c>
      <c r="AC377" s="3"/>
      <c r="AD377" s="95">
        <f t="shared" ref="AD377:AG377" si="1144">IFERROR(INDEX(J$1129:J$1428,MATCH($T377,O$1129:O$1428,0)),0)</f>
        <v>0</v>
      </c>
      <c r="AE377" s="3">
        <f t="shared" si="1144"/>
        <v>0</v>
      </c>
      <c r="AF377" s="3">
        <f t="shared" si="1144"/>
        <v>0</v>
      </c>
      <c r="AG377" s="3">
        <f t="shared" si="1144"/>
        <v>0</v>
      </c>
      <c r="AH377" s="88">
        <f t="shared" si="1108"/>
        <v>0.000377</v>
      </c>
      <c r="AI377" s="3"/>
      <c r="AJ377" s="95" t="str">
        <f t="shared" si="1109"/>
        <v>#REF!</v>
      </c>
      <c r="AK377" s="92"/>
      <c r="AL377" s="92"/>
      <c r="AM377" s="92"/>
      <c r="AN377" s="3"/>
      <c r="AO377" s="3" t="str">
        <f t="shared" si="1110"/>
        <v>#REF!</v>
      </c>
      <c r="AP377" s="92"/>
      <c r="AQ377" s="92"/>
      <c r="AR377" s="92"/>
      <c r="AS377" s="3"/>
      <c r="AT377" s="3">
        <f t="shared" si="1111"/>
        <v>39.33333333</v>
      </c>
      <c r="AU377" s="92"/>
      <c r="AV377" s="92"/>
      <c r="AW377" s="92"/>
    </row>
    <row r="378" ht="15.75" customHeight="1">
      <c r="A378" s="24">
        <v>228.0</v>
      </c>
      <c r="D378" s="132" t="s">
        <v>17</v>
      </c>
      <c r="E378" s="132">
        <v>0.0</v>
      </c>
      <c r="F378" s="132">
        <v>0.0</v>
      </c>
      <c r="G378" s="132">
        <v>0.0</v>
      </c>
      <c r="H378" s="132">
        <v>0.0</v>
      </c>
      <c r="J378" s="171">
        <f t="array" ref="J378">IFERROR(INDEX(VBDhistory1!$U$8:$U$307,MATCH(VBDgames!$C378,VBDhistory1!$B$8:$B$307,0))+ROW()/10000000,0)</f>
        <v>0</v>
      </c>
      <c r="K378" s="171">
        <f t="array" ref="K378">IFERROR(INDEX(VBDhistory2!$U$8:$U$307,MATCH(VBDgames!$C378,VBDhistory2!$B$8:$B$307,0))+ROW()/10000000,0)</f>
        <v>0</v>
      </c>
      <c r="L378" s="171">
        <f t="array" ref="L378">IFERROR(INDEX(VBDhistory3!$U$8:$U$307,MATCH(VBDgames!$C378,VBDhistory3!$B$8:$B$307,0))+ROW()/10000000,0)</f>
        <v>0</v>
      </c>
      <c r="M378" s="171">
        <f t="array" ref="M378">IFERROR(INDEX(VBDhistory4!$U$8:$U$307,MATCH(VBDgames!$C378,VBDhistory4!$B$8:$B$307,0))+ROW()/10000000,0)</f>
        <v>0</v>
      </c>
      <c r="N378" s="171"/>
      <c r="O378" s="171" t="str">
        <f t="shared" ref="O378:R378" si="1145">$D378&amp;"-"&amp;RANK(J378,J$151:J$475,0)</f>
        <v>RB-1</v>
      </c>
      <c r="P378" s="171" t="str">
        <f t="shared" si="1145"/>
        <v>RB-1</v>
      </c>
      <c r="Q378" s="171" t="str">
        <f t="shared" si="1145"/>
        <v>RB-1</v>
      </c>
      <c r="R378" s="171" t="str">
        <f t="shared" si="1145"/>
        <v>RB-1</v>
      </c>
      <c r="T378" s="95" t="str">
        <f t="shared" si="1103"/>
        <v>LB-14</v>
      </c>
      <c r="U378" s="3">
        <v>14.0</v>
      </c>
      <c r="V378" s="3" t="s">
        <v>4630</v>
      </c>
      <c r="W378" s="95">
        <f t="shared" ref="W378:Y378" si="1146">IFERROR(INDEX(E$1129:E$1428,MATCH($T378,P$1129:P$1428,0)),0)</f>
        <v>0</v>
      </c>
      <c r="X378" s="3">
        <f t="shared" si="1146"/>
        <v>0</v>
      </c>
      <c r="Y378" s="3">
        <f t="shared" si="1146"/>
        <v>0</v>
      </c>
      <c r="Z378" s="3"/>
      <c r="AA378" s="3">
        <f t="shared" si="1105"/>
        <v>0</v>
      </c>
      <c r="AB378" s="88">
        <f t="shared" si="1106"/>
        <v>11.33333333</v>
      </c>
      <c r="AC378" s="3"/>
      <c r="AD378" s="95">
        <f t="shared" ref="AD378:AG378" si="1147">IFERROR(INDEX(J$1129:J$1428,MATCH($T378,O$1129:O$1428,0)),0)</f>
        <v>0</v>
      </c>
      <c r="AE378" s="3">
        <f t="shared" si="1147"/>
        <v>0</v>
      </c>
      <c r="AF378" s="3">
        <f t="shared" si="1147"/>
        <v>0</v>
      </c>
      <c r="AG378" s="3">
        <f t="shared" si="1147"/>
        <v>0</v>
      </c>
      <c r="AH378" s="88">
        <f t="shared" si="1108"/>
        <v>0.000378</v>
      </c>
      <c r="AI378" s="3"/>
      <c r="AJ378" s="95" t="str">
        <f t="shared" si="1109"/>
        <v>#REF!</v>
      </c>
      <c r="AK378" s="92"/>
      <c r="AL378" s="92"/>
      <c r="AM378" s="92"/>
      <c r="AN378" s="3"/>
      <c r="AO378" s="3" t="str">
        <f t="shared" si="1110"/>
        <v>#REF!</v>
      </c>
      <c r="AP378" s="92"/>
      <c r="AQ378" s="92"/>
      <c r="AR378" s="92"/>
      <c r="AS378" s="3"/>
      <c r="AT378" s="3">
        <f t="shared" si="1111"/>
        <v>39.33333333</v>
      </c>
      <c r="AU378" s="92"/>
      <c r="AV378" s="92"/>
      <c r="AW378" s="92"/>
    </row>
    <row r="379" ht="15.75" customHeight="1">
      <c r="A379" s="24">
        <v>229.0</v>
      </c>
      <c r="D379" s="132" t="s">
        <v>17</v>
      </c>
      <c r="E379" s="132">
        <v>0.0</v>
      </c>
      <c r="F379" s="132">
        <v>0.0</v>
      </c>
      <c r="G379" s="132">
        <v>0.0</v>
      </c>
      <c r="H379" s="132">
        <v>0.0</v>
      </c>
      <c r="J379" s="171">
        <f t="array" ref="J379">IFERROR(INDEX(VBDhistory1!$U$8:$U$307,MATCH(VBDgames!$C379,VBDhistory1!$B$8:$B$307,0))+ROW()/10000000,0)</f>
        <v>0</v>
      </c>
      <c r="K379" s="171">
        <f t="array" ref="K379">IFERROR(INDEX(VBDhistory2!$U$8:$U$307,MATCH(VBDgames!$C379,VBDhistory2!$B$8:$B$307,0))+ROW()/10000000,0)</f>
        <v>0</v>
      </c>
      <c r="L379" s="171">
        <f t="array" ref="L379">IFERROR(INDEX(VBDhistory3!$U$8:$U$307,MATCH(VBDgames!$C379,VBDhistory3!$B$8:$B$307,0))+ROW()/10000000,0)</f>
        <v>0</v>
      </c>
      <c r="M379" s="171">
        <f t="array" ref="M379">IFERROR(INDEX(VBDhistory4!$U$8:$U$307,MATCH(VBDgames!$C379,VBDhistory4!$B$8:$B$307,0))+ROW()/10000000,0)</f>
        <v>0</v>
      </c>
      <c r="N379" s="171"/>
      <c r="O379" s="171" t="str">
        <f t="shared" ref="O379:R379" si="1148">$D379&amp;"-"&amp;RANK(J379,J$151:J$475,0)</f>
        <v>RB-1</v>
      </c>
      <c r="P379" s="171" t="str">
        <f t="shared" si="1148"/>
        <v>RB-1</v>
      </c>
      <c r="Q379" s="171" t="str">
        <f t="shared" si="1148"/>
        <v>RB-1</v>
      </c>
      <c r="R379" s="171" t="str">
        <f t="shared" si="1148"/>
        <v>RB-1</v>
      </c>
      <c r="T379" s="95" t="str">
        <f t="shared" si="1103"/>
        <v>LB-15</v>
      </c>
      <c r="U379" s="3">
        <v>15.0</v>
      </c>
      <c r="V379" s="3" t="s">
        <v>4630</v>
      </c>
      <c r="W379" s="95">
        <f t="shared" ref="W379:Y379" si="1149">IFERROR(INDEX(E$1129:E$1428,MATCH($T379,P$1129:P$1428,0)),0)</f>
        <v>0</v>
      </c>
      <c r="X379" s="3">
        <f t="shared" si="1149"/>
        <v>0</v>
      </c>
      <c r="Y379" s="3">
        <f t="shared" si="1149"/>
        <v>0</v>
      </c>
      <c r="Z379" s="3"/>
      <c r="AA379" s="3">
        <f t="shared" si="1105"/>
        <v>0</v>
      </c>
      <c r="AB379" s="88">
        <f t="shared" si="1106"/>
        <v>11.33333333</v>
      </c>
      <c r="AC379" s="3"/>
      <c r="AD379" s="95">
        <f t="shared" ref="AD379:AG379" si="1150">IFERROR(INDEX(J$1129:J$1428,MATCH($T379,O$1129:O$1428,0)),0)</f>
        <v>0</v>
      </c>
      <c r="AE379" s="3">
        <f t="shared" si="1150"/>
        <v>0</v>
      </c>
      <c r="AF379" s="3">
        <f t="shared" si="1150"/>
        <v>0</v>
      </c>
      <c r="AG379" s="3">
        <f t="shared" si="1150"/>
        <v>0</v>
      </c>
      <c r="AH379" s="88">
        <f t="shared" si="1108"/>
        <v>0.000379</v>
      </c>
      <c r="AI379" s="3"/>
      <c r="AJ379" s="95" t="str">
        <f t="shared" si="1109"/>
        <v>#REF!</v>
      </c>
      <c r="AK379" s="92"/>
      <c r="AL379" s="92"/>
      <c r="AM379" s="92"/>
      <c r="AN379" s="3"/>
      <c r="AO379" s="3" t="str">
        <f t="shared" si="1110"/>
        <v>#REF!</v>
      </c>
      <c r="AP379" s="92"/>
      <c r="AQ379" s="92"/>
      <c r="AR379" s="92"/>
      <c r="AS379" s="3"/>
      <c r="AT379" s="3">
        <f t="shared" si="1111"/>
        <v>39.33333333</v>
      </c>
      <c r="AU379" s="92"/>
      <c r="AV379" s="92"/>
      <c r="AW379" s="92"/>
    </row>
    <row r="380" ht="15.75" customHeight="1">
      <c r="A380" s="24">
        <v>230.0</v>
      </c>
      <c r="D380" s="132" t="s">
        <v>17</v>
      </c>
      <c r="E380" s="132">
        <v>0.0</v>
      </c>
      <c r="F380" s="132">
        <v>0.0</v>
      </c>
      <c r="G380" s="132">
        <v>0.0</v>
      </c>
      <c r="H380" s="132">
        <v>0.0</v>
      </c>
      <c r="J380" s="171">
        <f t="array" ref="J380">IFERROR(INDEX(VBDhistory1!$U$8:$U$307,MATCH(VBDgames!$C380,VBDhistory1!$B$8:$B$307,0))+ROW()/10000000,0)</f>
        <v>0</v>
      </c>
      <c r="K380" s="171">
        <f t="array" ref="K380">IFERROR(INDEX(VBDhistory2!$U$8:$U$307,MATCH(VBDgames!$C380,VBDhistory2!$B$8:$B$307,0))+ROW()/10000000,0)</f>
        <v>0</v>
      </c>
      <c r="L380" s="171">
        <f t="array" ref="L380">IFERROR(INDEX(VBDhistory3!$U$8:$U$307,MATCH(VBDgames!$C380,VBDhistory3!$B$8:$B$307,0))+ROW()/10000000,0)</f>
        <v>0</v>
      </c>
      <c r="M380" s="171">
        <f t="array" ref="M380">IFERROR(INDEX(VBDhistory4!$U$8:$U$307,MATCH(VBDgames!$C380,VBDhistory4!$B$8:$B$307,0))+ROW()/10000000,0)</f>
        <v>0</v>
      </c>
      <c r="N380" s="171"/>
      <c r="O380" s="171" t="str">
        <f t="shared" ref="O380:R380" si="1151">$D380&amp;"-"&amp;RANK(J380,J$151:J$475,0)</f>
        <v>RB-1</v>
      </c>
      <c r="P380" s="171" t="str">
        <f t="shared" si="1151"/>
        <v>RB-1</v>
      </c>
      <c r="Q380" s="171" t="str">
        <f t="shared" si="1151"/>
        <v>RB-1</v>
      </c>
      <c r="R380" s="171" t="str">
        <f t="shared" si="1151"/>
        <v>RB-1</v>
      </c>
      <c r="T380" s="95" t="str">
        <f t="shared" si="1103"/>
        <v>LB-16</v>
      </c>
      <c r="U380" s="3">
        <v>16.0</v>
      </c>
      <c r="V380" s="3" t="s">
        <v>4630</v>
      </c>
      <c r="W380" s="95">
        <f t="shared" ref="W380:Y380" si="1152">IFERROR(INDEX(E$1129:E$1428,MATCH($T380,P$1129:P$1428,0)),0)</f>
        <v>0</v>
      </c>
      <c r="X380" s="3">
        <f t="shared" si="1152"/>
        <v>0</v>
      </c>
      <c r="Y380" s="3">
        <f t="shared" si="1152"/>
        <v>0</v>
      </c>
      <c r="Z380" s="3"/>
      <c r="AA380" s="3">
        <f t="shared" si="1105"/>
        <v>0</v>
      </c>
      <c r="AB380" s="88">
        <f t="shared" si="1106"/>
        <v>11.33333333</v>
      </c>
      <c r="AC380" s="3"/>
      <c r="AD380" s="95">
        <f t="shared" ref="AD380:AG380" si="1153">IFERROR(INDEX(J$1129:J$1428,MATCH($T380,O$1129:O$1428,0)),0)</f>
        <v>0</v>
      </c>
      <c r="AE380" s="3">
        <f t="shared" si="1153"/>
        <v>0</v>
      </c>
      <c r="AF380" s="3">
        <f t="shared" si="1153"/>
        <v>0</v>
      </c>
      <c r="AG380" s="3">
        <f t="shared" si="1153"/>
        <v>0</v>
      </c>
      <c r="AH380" s="88">
        <f t="shared" si="1108"/>
        <v>0.00038</v>
      </c>
      <c r="AI380" s="3"/>
      <c r="AJ380" s="95" t="str">
        <f t="shared" si="1109"/>
        <v>#REF!</v>
      </c>
      <c r="AK380" s="92"/>
      <c r="AL380" s="92"/>
      <c r="AM380" s="92"/>
      <c r="AN380" s="3"/>
      <c r="AO380" s="3" t="str">
        <f t="shared" si="1110"/>
        <v>#REF!</v>
      </c>
      <c r="AP380" s="92"/>
      <c r="AQ380" s="92"/>
      <c r="AR380" s="92"/>
      <c r="AS380" s="3"/>
      <c r="AT380" s="3">
        <f t="shared" si="1111"/>
        <v>39.33333333</v>
      </c>
      <c r="AU380" s="92"/>
      <c r="AV380" s="92"/>
      <c r="AW380" s="92"/>
    </row>
    <row r="381" ht="15.75" customHeight="1">
      <c r="A381" s="24">
        <v>231.0</v>
      </c>
      <c r="D381" s="132" t="s">
        <v>17</v>
      </c>
      <c r="E381" s="132">
        <v>0.0</v>
      </c>
      <c r="F381" s="132">
        <v>0.0</v>
      </c>
      <c r="G381" s="132">
        <v>0.0</v>
      </c>
      <c r="H381" s="132">
        <v>0.0</v>
      </c>
      <c r="J381" s="171">
        <f t="array" ref="J381">IFERROR(INDEX(VBDhistory1!$U$8:$U$307,MATCH(VBDgames!$C381,VBDhistory1!$B$8:$B$307,0))+ROW()/10000000,0)</f>
        <v>0</v>
      </c>
      <c r="K381" s="171">
        <f t="array" ref="K381">IFERROR(INDEX(VBDhistory2!$U$8:$U$307,MATCH(VBDgames!$C381,VBDhistory2!$B$8:$B$307,0))+ROW()/10000000,0)</f>
        <v>0</v>
      </c>
      <c r="L381" s="171">
        <f t="array" ref="L381">IFERROR(INDEX(VBDhistory3!$U$8:$U$307,MATCH(VBDgames!$C381,VBDhistory3!$B$8:$B$307,0))+ROW()/10000000,0)</f>
        <v>0</v>
      </c>
      <c r="M381" s="171">
        <f t="array" ref="M381">IFERROR(INDEX(VBDhistory4!$U$8:$U$307,MATCH(VBDgames!$C381,VBDhistory4!$B$8:$B$307,0))+ROW()/10000000,0)</f>
        <v>0</v>
      </c>
      <c r="N381" s="171"/>
      <c r="O381" s="171" t="str">
        <f t="shared" ref="O381:R381" si="1154">$D381&amp;"-"&amp;RANK(J381,J$151:J$475,0)</f>
        <v>RB-1</v>
      </c>
      <c r="P381" s="171" t="str">
        <f t="shared" si="1154"/>
        <v>RB-1</v>
      </c>
      <c r="Q381" s="171" t="str">
        <f t="shared" si="1154"/>
        <v>RB-1</v>
      </c>
      <c r="R381" s="171" t="str">
        <f t="shared" si="1154"/>
        <v>RB-1</v>
      </c>
      <c r="T381" s="95" t="str">
        <f t="shared" si="1103"/>
        <v>LB-17</v>
      </c>
      <c r="U381" s="3">
        <v>17.0</v>
      </c>
      <c r="V381" s="3" t="s">
        <v>4630</v>
      </c>
      <c r="W381" s="95">
        <f t="shared" ref="W381:Y381" si="1155">IFERROR(INDEX(E$1129:E$1428,MATCH($T381,P$1129:P$1428,0)),0)</f>
        <v>0</v>
      </c>
      <c r="X381" s="3">
        <f t="shared" si="1155"/>
        <v>0</v>
      </c>
      <c r="Y381" s="3">
        <f t="shared" si="1155"/>
        <v>0</v>
      </c>
      <c r="Z381" s="3"/>
      <c r="AA381" s="3">
        <f t="shared" si="1105"/>
        <v>0</v>
      </c>
      <c r="AB381" s="88">
        <f t="shared" si="1106"/>
        <v>11.33333333</v>
      </c>
      <c r="AC381" s="3"/>
      <c r="AD381" s="95">
        <f t="shared" ref="AD381:AG381" si="1156">IFERROR(INDEX(J$1129:J$1428,MATCH($T381,O$1129:O$1428,0)),0)</f>
        <v>0</v>
      </c>
      <c r="AE381" s="3">
        <f t="shared" si="1156"/>
        <v>0</v>
      </c>
      <c r="AF381" s="3">
        <f t="shared" si="1156"/>
        <v>0</v>
      </c>
      <c r="AG381" s="3">
        <f t="shared" si="1156"/>
        <v>0</v>
      </c>
      <c r="AH381" s="88">
        <f t="shared" si="1108"/>
        <v>0.000381</v>
      </c>
      <c r="AI381" s="3"/>
      <c r="AJ381" s="95" t="str">
        <f t="shared" si="1109"/>
        <v>#REF!</v>
      </c>
      <c r="AK381" s="92"/>
      <c r="AL381" s="92"/>
      <c r="AM381" s="92"/>
      <c r="AN381" s="3"/>
      <c r="AO381" s="3" t="str">
        <f t="shared" si="1110"/>
        <v>#REF!</v>
      </c>
      <c r="AP381" s="92"/>
      <c r="AQ381" s="92"/>
      <c r="AR381" s="92"/>
      <c r="AS381" s="3"/>
      <c r="AT381" s="3">
        <f t="shared" si="1111"/>
        <v>39.33333333</v>
      </c>
      <c r="AU381" s="92"/>
      <c r="AV381" s="92"/>
      <c r="AW381" s="92"/>
    </row>
    <row r="382" ht="15.75" customHeight="1">
      <c r="A382" s="24">
        <v>232.0</v>
      </c>
      <c r="D382" s="132" t="s">
        <v>17</v>
      </c>
      <c r="E382" s="132">
        <v>0.0</v>
      </c>
      <c r="F382" s="132">
        <v>0.0</v>
      </c>
      <c r="G382" s="132">
        <v>0.0</v>
      </c>
      <c r="H382" s="132">
        <v>0.0</v>
      </c>
      <c r="J382" s="171">
        <f t="array" ref="J382">IFERROR(INDEX(VBDhistory1!$U$8:$U$307,MATCH(VBDgames!$C382,VBDhistory1!$B$8:$B$307,0))+ROW()/10000000,0)</f>
        <v>0</v>
      </c>
      <c r="K382" s="171">
        <f t="array" ref="K382">IFERROR(INDEX(VBDhistory2!$U$8:$U$307,MATCH(VBDgames!$C382,VBDhistory2!$B$8:$B$307,0))+ROW()/10000000,0)</f>
        <v>0</v>
      </c>
      <c r="L382" s="171">
        <f t="array" ref="L382">IFERROR(INDEX(VBDhistory3!$U$8:$U$307,MATCH(VBDgames!$C382,VBDhistory3!$B$8:$B$307,0))+ROW()/10000000,0)</f>
        <v>0</v>
      </c>
      <c r="M382" s="171">
        <f t="array" ref="M382">IFERROR(INDEX(VBDhistory4!$U$8:$U$307,MATCH(VBDgames!$C382,VBDhistory4!$B$8:$B$307,0))+ROW()/10000000,0)</f>
        <v>0</v>
      </c>
      <c r="N382" s="171"/>
      <c r="O382" s="171" t="str">
        <f t="shared" ref="O382:R382" si="1157">$D382&amp;"-"&amp;RANK(J382,J$151:J$475,0)</f>
        <v>RB-1</v>
      </c>
      <c r="P382" s="171" t="str">
        <f t="shared" si="1157"/>
        <v>RB-1</v>
      </c>
      <c r="Q382" s="171" t="str">
        <f t="shared" si="1157"/>
        <v>RB-1</v>
      </c>
      <c r="R382" s="171" t="str">
        <f t="shared" si="1157"/>
        <v>RB-1</v>
      </c>
      <c r="T382" s="95" t="str">
        <f t="shared" si="1103"/>
        <v>LB-18</v>
      </c>
      <c r="U382" s="3">
        <v>18.0</v>
      </c>
      <c r="V382" s="3" t="s">
        <v>4630</v>
      </c>
      <c r="W382" s="95">
        <f t="shared" ref="W382:Y382" si="1158">IFERROR(INDEX(E$1129:E$1428,MATCH($T382,P$1129:P$1428,0)),0)</f>
        <v>0</v>
      </c>
      <c r="X382" s="3">
        <f t="shared" si="1158"/>
        <v>0</v>
      </c>
      <c r="Y382" s="3">
        <f t="shared" si="1158"/>
        <v>0</v>
      </c>
      <c r="Z382" s="3"/>
      <c r="AA382" s="3">
        <f t="shared" si="1105"/>
        <v>0</v>
      </c>
      <c r="AB382" s="88">
        <f t="shared" si="1106"/>
        <v>11.33333333</v>
      </c>
      <c r="AC382" s="3"/>
      <c r="AD382" s="95">
        <f t="shared" ref="AD382:AG382" si="1159">IFERROR(INDEX(J$1129:J$1428,MATCH($T382,O$1129:O$1428,0)),0)</f>
        <v>0</v>
      </c>
      <c r="AE382" s="3">
        <f t="shared" si="1159"/>
        <v>0</v>
      </c>
      <c r="AF382" s="3">
        <f t="shared" si="1159"/>
        <v>0</v>
      </c>
      <c r="AG382" s="3">
        <f t="shared" si="1159"/>
        <v>0</v>
      </c>
      <c r="AH382" s="88">
        <f t="shared" si="1108"/>
        <v>0.000382</v>
      </c>
      <c r="AI382" s="3"/>
      <c r="AJ382" s="95" t="str">
        <f t="shared" si="1109"/>
        <v>#REF!</v>
      </c>
      <c r="AK382" s="92"/>
      <c r="AL382" s="92"/>
      <c r="AM382" s="92"/>
      <c r="AN382" s="3"/>
      <c r="AO382" s="3" t="str">
        <f t="shared" si="1110"/>
        <v>#REF!</v>
      </c>
      <c r="AP382" s="92"/>
      <c r="AQ382" s="92"/>
      <c r="AR382" s="92"/>
      <c r="AS382" s="3"/>
      <c r="AT382" s="3">
        <f t="shared" si="1111"/>
        <v>39.33333333</v>
      </c>
      <c r="AU382" s="92"/>
      <c r="AV382" s="92"/>
      <c r="AW382" s="92"/>
    </row>
    <row r="383" ht="15.75" customHeight="1">
      <c r="A383" s="24">
        <v>233.0</v>
      </c>
      <c r="D383" s="132" t="s">
        <v>17</v>
      </c>
      <c r="E383" s="132">
        <v>0.0</v>
      </c>
      <c r="F383" s="132">
        <v>0.0</v>
      </c>
      <c r="G383" s="132">
        <v>0.0</v>
      </c>
      <c r="H383" s="132">
        <v>0.0</v>
      </c>
      <c r="J383" s="171">
        <f t="array" ref="J383">IFERROR(INDEX(VBDhistory1!$U$8:$U$307,MATCH(VBDgames!$C383,VBDhistory1!$B$8:$B$307,0))+ROW()/10000000,0)</f>
        <v>0</v>
      </c>
      <c r="K383" s="171">
        <f t="array" ref="K383">IFERROR(INDEX(VBDhistory2!$U$8:$U$307,MATCH(VBDgames!$C383,VBDhistory2!$B$8:$B$307,0))+ROW()/10000000,0)</f>
        <v>0</v>
      </c>
      <c r="L383" s="171">
        <f t="array" ref="L383">IFERROR(INDEX(VBDhistory3!$U$8:$U$307,MATCH(VBDgames!$C383,VBDhistory3!$B$8:$B$307,0))+ROW()/10000000,0)</f>
        <v>0</v>
      </c>
      <c r="M383" s="171">
        <f t="array" ref="M383">IFERROR(INDEX(VBDhistory4!$U$8:$U$307,MATCH(VBDgames!$C383,VBDhistory4!$B$8:$B$307,0))+ROW()/10000000,0)</f>
        <v>0</v>
      </c>
      <c r="N383" s="171"/>
      <c r="O383" s="171" t="str">
        <f t="shared" ref="O383:R383" si="1160">$D383&amp;"-"&amp;RANK(J383,J$151:J$475,0)</f>
        <v>RB-1</v>
      </c>
      <c r="P383" s="171" t="str">
        <f t="shared" si="1160"/>
        <v>RB-1</v>
      </c>
      <c r="Q383" s="171" t="str">
        <f t="shared" si="1160"/>
        <v>RB-1</v>
      </c>
      <c r="R383" s="171" t="str">
        <f t="shared" si="1160"/>
        <v>RB-1</v>
      </c>
      <c r="T383" s="95" t="str">
        <f t="shared" si="1103"/>
        <v>LB-19</v>
      </c>
      <c r="U383" s="3">
        <v>19.0</v>
      </c>
      <c r="V383" s="3" t="s">
        <v>4630</v>
      </c>
      <c r="W383" s="95">
        <f t="shared" ref="W383:Y383" si="1161">IFERROR(INDEX(E$1129:E$1428,MATCH($T383,P$1129:P$1428,0)),0)</f>
        <v>0</v>
      </c>
      <c r="X383" s="3">
        <f t="shared" si="1161"/>
        <v>0</v>
      </c>
      <c r="Y383" s="3">
        <f t="shared" si="1161"/>
        <v>0</v>
      </c>
      <c r="Z383" s="3"/>
      <c r="AA383" s="3">
        <f t="shared" si="1105"/>
        <v>0</v>
      </c>
      <c r="AB383" s="88">
        <f t="shared" si="1106"/>
        <v>11.33333333</v>
      </c>
      <c r="AC383" s="3"/>
      <c r="AD383" s="95">
        <f t="shared" ref="AD383:AG383" si="1162">IFERROR(INDEX(J$1129:J$1428,MATCH($T383,O$1129:O$1428,0)),0)</f>
        <v>0</v>
      </c>
      <c r="AE383" s="3">
        <f t="shared" si="1162"/>
        <v>0</v>
      </c>
      <c r="AF383" s="3">
        <f t="shared" si="1162"/>
        <v>0</v>
      </c>
      <c r="AG383" s="3">
        <f t="shared" si="1162"/>
        <v>0</v>
      </c>
      <c r="AH383" s="88">
        <f t="shared" si="1108"/>
        <v>0.000383</v>
      </c>
      <c r="AI383" s="3"/>
      <c r="AJ383" s="95" t="str">
        <f t="shared" si="1109"/>
        <v>#REF!</v>
      </c>
      <c r="AK383" s="92"/>
      <c r="AL383" s="92"/>
      <c r="AM383" s="92"/>
      <c r="AN383" s="3"/>
      <c r="AO383" s="3" t="str">
        <f t="shared" si="1110"/>
        <v>#REF!</v>
      </c>
      <c r="AP383" s="92"/>
      <c r="AQ383" s="92"/>
      <c r="AR383" s="92"/>
      <c r="AS383" s="3"/>
      <c r="AT383" s="3">
        <f t="shared" si="1111"/>
        <v>39.33333333</v>
      </c>
      <c r="AU383" s="92"/>
      <c r="AV383" s="92"/>
      <c r="AW383" s="92"/>
    </row>
    <row r="384" ht="15.75" customHeight="1">
      <c r="A384" s="24">
        <v>234.0</v>
      </c>
      <c r="D384" s="132" t="s">
        <v>17</v>
      </c>
      <c r="E384" s="132">
        <v>0.0</v>
      </c>
      <c r="F384" s="132">
        <v>0.0</v>
      </c>
      <c r="G384" s="132">
        <v>0.0</v>
      </c>
      <c r="H384" s="132">
        <v>0.0</v>
      </c>
      <c r="J384" s="171">
        <f t="array" ref="J384">IFERROR(INDEX(VBDhistory1!$U$8:$U$307,MATCH(VBDgames!$C384,VBDhistory1!$B$8:$B$307,0))+ROW()/10000000,0)</f>
        <v>0</v>
      </c>
      <c r="K384" s="171">
        <f t="array" ref="K384">IFERROR(INDEX(VBDhistory2!$U$8:$U$307,MATCH(VBDgames!$C384,VBDhistory2!$B$8:$B$307,0))+ROW()/10000000,0)</f>
        <v>0</v>
      </c>
      <c r="L384" s="171">
        <f t="array" ref="L384">IFERROR(INDEX(VBDhistory3!$U$8:$U$307,MATCH(VBDgames!$C384,VBDhistory3!$B$8:$B$307,0))+ROW()/10000000,0)</f>
        <v>0</v>
      </c>
      <c r="M384" s="171">
        <f t="array" ref="M384">IFERROR(INDEX(VBDhistory4!$U$8:$U$307,MATCH(VBDgames!$C384,VBDhistory4!$B$8:$B$307,0))+ROW()/10000000,0)</f>
        <v>0</v>
      </c>
      <c r="N384" s="171"/>
      <c r="O384" s="171" t="str">
        <f t="shared" ref="O384:R384" si="1163">$D384&amp;"-"&amp;RANK(J384,J$151:J$475,0)</f>
        <v>RB-1</v>
      </c>
      <c r="P384" s="171" t="str">
        <f t="shared" si="1163"/>
        <v>RB-1</v>
      </c>
      <c r="Q384" s="171" t="str">
        <f t="shared" si="1163"/>
        <v>RB-1</v>
      </c>
      <c r="R384" s="171" t="str">
        <f t="shared" si="1163"/>
        <v>RB-1</v>
      </c>
      <c r="T384" s="95" t="str">
        <f t="shared" si="1103"/>
        <v>LB-20</v>
      </c>
      <c r="U384" s="3">
        <v>20.0</v>
      </c>
      <c r="V384" s="3" t="s">
        <v>4630</v>
      </c>
      <c r="W384" s="95">
        <f t="shared" ref="W384:Y384" si="1164">IFERROR(INDEX(E$1129:E$1428,MATCH($T384,P$1129:P$1428,0)),0)</f>
        <v>0</v>
      </c>
      <c r="X384" s="3">
        <f t="shared" si="1164"/>
        <v>0</v>
      </c>
      <c r="Y384" s="3">
        <f t="shared" si="1164"/>
        <v>0</v>
      </c>
      <c r="Z384" s="3"/>
      <c r="AA384" s="3">
        <f t="shared" si="1105"/>
        <v>0</v>
      </c>
      <c r="AB384" s="88">
        <f t="shared" si="1106"/>
        <v>11.33333333</v>
      </c>
      <c r="AC384" s="3"/>
      <c r="AD384" s="95">
        <f t="shared" ref="AD384:AG384" si="1165">IFERROR(INDEX(J$1129:J$1428,MATCH($T384,O$1129:O$1428,0)),0)</f>
        <v>0</v>
      </c>
      <c r="AE384" s="3">
        <f t="shared" si="1165"/>
        <v>0</v>
      </c>
      <c r="AF384" s="3">
        <f t="shared" si="1165"/>
        <v>0</v>
      </c>
      <c r="AG384" s="3">
        <f t="shared" si="1165"/>
        <v>0</v>
      </c>
      <c r="AH384" s="88">
        <f t="shared" si="1108"/>
        <v>0.000384</v>
      </c>
      <c r="AI384" s="3"/>
      <c r="AJ384" s="95" t="str">
        <f t="shared" si="1109"/>
        <v>#REF!</v>
      </c>
      <c r="AK384" s="92"/>
      <c r="AL384" s="92"/>
      <c r="AM384" s="92"/>
      <c r="AN384" s="3"/>
      <c r="AO384" s="3" t="str">
        <f t="shared" si="1110"/>
        <v>#REF!</v>
      </c>
      <c r="AP384" s="92"/>
      <c r="AQ384" s="92"/>
      <c r="AR384" s="92"/>
      <c r="AS384" s="3"/>
      <c r="AT384" s="3">
        <f t="shared" si="1111"/>
        <v>39.33333333</v>
      </c>
      <c r="AU384" s="92"/>
      <c r="AV384" s="92"/>
      <c r="AW384" s="92"/>
    </row>
    <row r="385" ht="15.75" customHeight="1">
      <c r="A385" s="24">
        <v>235.0</v>
      </c>
      <c r="D385" s="132" t="s">
        <v>17</v>
      </c>
      <c r="E385" s="132">
        <v>0.0</v>
      </c>
      <c r="F385" s="132">
        <v>0.0</v>
      </c>
      <c r="G385" s="132">
        <v>0.0</v>
      </c>
      <c r="H385" s="132">
        <v>0.0</v>
      </c>
      <c r="J385" s="171">
        <f t="array" ref="J385">IFERROR(INDEX(VBDhistory1!$U$8:$U$307,MATCH(VBDgames!$C385,VBDhistory1!$B$8:$B$307,0))+ROW()/10000000,0)</f>
        <v>0</v>
      </c>
      <c r="K385" s="171">
        <f t="array" ref="K385">IFERROR(INDEX(VBDhistory2!$U$8:$U$307,MATCH(VBDgames!$C385,VBDhistory2!$B$8:$B$307,0))+ROW()/10000000,0)</f>
        <v>0</v>
      </c>
      <c r="L385" s="171">
        <f t="array" ref="L385">IFERROR(INDEX(VBDhistory3!$U$8:$U$307,MATCH(VBDgames!$C385,VBDhistory3!$B$8:$B$307,0))+ROW()/10000000,0)</f>
        <v>0</v>
      </c>
      <c r="M385" s="171">
        <f t="array" ref="M385">IFERROR(INDEX(VBDhistory4!$U$8:$U$307,MATCH(VBDgames!$C385,VBDhistory4!$B$8:$B$307,0))+ROW()/10000000,0)</f>
        <v>0</v>
      </c>
      <c r="N385" s="171"/>
      <c r="O385" s="171" t="str">
        <f t="shared" ref="O385:R385" si="1166">$D385&amp;"-"&amp;RANK(J385,J$151:J$475,0)</f>
        <v>RB-1</v>
      </c>
      <c r="P385" s="171" t="str">
        <f t="shared" si="1166"/>
        <v>RB-1</v>
      </c>
      <c r="Q385" s="171" t="str">
        <f t="shared" si="1166"/>
        <v>RB-1</v>
      </c>
      <c r="R385" s="171" t="str">
        <f t="shared" si="1166"/>
        <v>RB-1</v>
      </c>
      <c r="T385" s="95" t="str">
        <f t="shared" si="1103"/>
        <v>LB-21</v>
      </c>
      <c r="U385" s="3">
        <v>21.0</v>
      </c>
      <c r="V385" s="3" t="s">
        <v>4630</v>
      </c>
      <c r="W385" s="95">
        <f t="shared" ref="W385:Y385" si="1167">IFERROR(INDEX(E$1129:E$1428,MATCH($T385,P$1129:P$1428,0)),0)</f>
        <v>0</v>
      </c>
      <c r="X385" s="3">
        <f t="shared" si="1167"/>
        <v>0</v>
      </c>
      <c r="Y385" s="3">
        <f t="shared" si="1167"/>
        <v>0</v>
      </c>
      <c r="Z385" s="3"/>
      <c r="AA385" s="3">
        <f t="shared" si="1105"/>
        <v>0</v>
      </c>
      <c r="AB385" s="88">
        <f t="shared" si="1106"/>
        <v>11.33333333</v>
      </c>
      <c r="AC385" s="3"/>
      <c r="AD385" s="95">
        <f t="shared" ref="AD385:AG385" si="1168">IFERROR(INDEX(J$1129:J$1428,MATCH($T385,O$1129:O$1428,0)),0)</f>
        <v>0</v>
      </c>
      <c r="AE385" s="3">
        <f t="shared" si="1168"/>
        <v>0</v>
      </c>
      <c r="AF385" s="3">
        <f t="shared" si="1168"/>
        <v>0</v>
      </c>
      <c r="AG385" s="3">
        <f t="shared" si="1168"/>
        <v>0</v>
      </c>
      <c r="AH385" s="88">
        <f t="shared" si="1108"/>
        <v>0.000385</v>
      </c>
      <c r="AI385" s="3"/>
      <c r="AJ385" s="95" t="str">
        <f t="shared" si="1109"/>
        <v>#REF!</v>
      </c>
      <c r="AK385" s="92"/>
      <c r="AL385" s="92"/>
      <c r="AM385" s="92"/>
      <c r="AN385" s="3"/>
      <c r="AO385" s="3" t="str">
        <f t="shared" si="1110"/>
        <v>#REF!</v>
      </c>
      <c r="AP385" s="92"/>
      <c r="AQ385" s="92"/>
      <c r="AR385" s="92"/>
      <c r="AS385" s="3"/>
      <c r="AT385" s="3">
        <f t="shared" si="1111"/>
        <v>39.33333333</v>
      </c>
      <c r="AU385" s="92"/>
      <c r="AV385" s="92"/>
      <c r="AW385" s="92"/>
    </row>
    <row r="386" ht="15.75" customHeight="1">
      <c r="A386" s="24">
        <v>236.0</v>
      </c>
      <c r="D386" s="132" t="s">
        <v>17</v>
      </c>
      <c r="E386" s="132">
        <v>0.0</v>
      </c>
      <c r="F386" s="132">
        <v>0.0</v>
      </c>
      <c r="G386" s="132">
        <v>0.0</v>
      </c>
      <c r="H386" s="132">
        <v>0.0</v>
      </c>
      <c r="J386" s="171">
        <f t="array" ref="J386">IFERROR(INDEX(VBDhistory1!$U$8:$U$307,MATCH(VBDgames!$C386,VBDhistory1!$B$8:$B$307,0))+ROW()/10000000,0)</f>
        <v>0</v>
      </c>
      <c r="K386" s="171">
        <f t="array" ref="K386">IFERROR(INDEX(VBDhistory2!$U$8:$U$307,MATCH(VBDgames!$C386,VBDhistory2!$B$8:$B$307,0))+ROW()/10000000,0)</f>
        <v>0</v>
      </c>
      <c r="L386" s="171">
        <f t="array" ref="L386">IFERROR(INDEX(VBDhistory3!$U$8:$U$307,MATCH(VBDgames!$C386,VBDhistory3!$B$8:$B$307,0))+ROW()/10000000,0)</f>
        <v>0</v>
      </c>
      <c r="M386" s="171">
        <f t="array" ref="M386">IFERROR(INDEX(VBDhistory4!$U$8:$U$307,MATCH(VBDgames!$C386,VBDhistory4!$B$8:$B$307,0))+ROW()/10000000,0)</f>
        <v>0</v>
      </c>
      <c r="N386" s="171"/>
      <c r="O386" s="171" t="str">
        <f t="shared" ref="O386:R386" si="1169">$D386&amp;"-"&amp;RANK(J386,J$151:J$475,0)</f>
        <v>RB-1</v>
      </c>
      <c r="P386" s="171" t="str">
        <f t="shared" si="1169"/>
        <v>RB-1</v>
      </c>
      <c r="Q386" s="171" t="str">
        <f t="shared" si="1169"/>
        <v>RB-1</v>
      </c>
      <c r="R386" s="171" t="str">
        <f t="shared" si="1169"/>
        <v>RB-1</v>
      </c>
      <c r="T386" s="95" t="str">
        <f t="shared" si="1103"/>
        <v>LB-22</v>
      </c>
      <c r="U386" s="3">
        <v>22.0</v>
      </c>
      <c r="V386" s="3" t="s">
        <v>4630</v>
      </c>
      <c r="W386" s="95">
        <f t="shared" ref="W386:Y386" si="1170">IFERROR(INDEX(E$1129:E$1428,MATCH($T386,P$1129:P$1428,0)),0)</f>
        <v>0</v>
      </c>
      <c r="X386" s="3">
        <f t="shared" si="1170"/>
        <v>0</v>
      </c>
      <c r="Y386" s="3">
        <f t="shared" si="1170"/>
        <v>0</v>
      </c>
      <c r="Z386" s="3"/>
      <c r="AA386" s="3">
        <f t="shared" si="1105"/>
        <v>0</v>
      </c>
      <c r="AB386" s="88">
        <f t="shared" si="1106"/>
        <v>11.33333333</v>
      </c>
      <c r="AC386" s="3"/>
      <c r="AD386" s="95">
        <f t="shared" ref="AD386:AG386" si="1171">IFERROR(INDEX(J$1129:J$1428,MATCH($T386,O$1129:O$1428,0)),0)</f>
        <v>0</v>
      </c>
      <c r="AE386" s="3">
        <f t="shared" si="1171"/>
        <v>0</v>
      </c>
      <c r="AF386" s="3">
        <f t="shared" si="1171"/>
        <v>0</v>
      </c>
      <c r="AG386" s="3">
        <f t="shared" si="1171"/>
        <v>0</v>
      </c>
      <c r="AH386" s="88">
        <f t="shared" si="1108"/>
        <v>0.000386</v>
      </c>
      <c r="AI386" s="3"/>
      <c r="AJ386" s="95" t="str">
        <f t="shared" si="1109"/>
        <v>#REF!</v>
      </c>
      <c r="AK386" s="92"/>
      <c r="AL386" s="92"/>
      <c r="AM386" s="92"/>
      <c r="AN386" s="3"/>
      <c r="AO386" s="3" t="str">
        <f t="shared" si="1110"/>
        <v>#REF!</v>
      </c>
      <c r="AP386" s="92"/>
      <c r="AQ386" s="92"/>
      <c r="AR386" s="92"/>
      <c r="AS386" s="3"/>
      <c r="AT386" s="3">
        <f t="shared" si="1111"/>
        <v>39.33333333</v>
      </c>
      <c r="AU386" s="92"/>
      <c r="AV386" s="92"/>
      <c r="AW386" s="92"/>
    </row>
    <row r="387" ht="15.75" customHeight="1">
      <c r="A387" s="24">
        <v>237.0</v>
      </c>
      <c r="D387" s="132" t="s">
        <v>17</v>
      </c>
      <c r="E387" s="132">
        <v>0.0</v>
      </c>
      <c r="F387" s="132">
        <v>0.0</v>
      </c>
      <c r="G387" s="132">
        <v>0.0</v>
      </c>
      <c r="H387" s="132">
        <v>0.0</v>
      </c>
      <c r="J387" s="171">
        <f t="array" ref="J387">IFERROR(INDEX(VBDhistory1!$U$8:$U$307,MATCH(VBDgames!$C387,VBDhistory1!$B$8:$B$307,0))+ROW()/10000000,0)</f>
        <v>0</v>
      </c>
      <c r="K387" s="171">
        <f t="array" ref="K387">IFERROR(INDEX(VBDhistory2!$U$8:$U$307,MATCH(VBDgames!$C387,VBDhistory2!$B$8:$B$307,0))+ROW()/10000000,0)</f>
        <v>0</v>
      </c>
      <c r="L387" s="171">
        <f t="array" ref="L387">IFERROR(INDEX(VBDhistory3!$U$8:$U$307,MATCH(VBDgames!$C387,VBDhistory3!$B$8:$B$307,0))+ROW()/10000000,0)</f>
        <v>0</v>
      </c>
      <c r="M387" s="171">
        <f t="array" ref="M387">IFERROR(INDEX(VBDhistory4!$U$8:$U$307,MATCH(VBDgames!$C387,VBDhistory4!$B$8:$B$307,0))+ROW()/10000000,0)</f>
        <v>0</v>
      </c>
      <c r="N387" s="171"/>
      <c r="O387" s="171" t="str">
        <f t="shared" ref="O387:R387" si="1172">$D387&amp;"-"&amp;RANK(J387,J$151:J$475,0)</f>
        <v>RB-1</v>
      </c>
      <c r="P387" s="171" t="str">
        <f t="shared" si="1172"/>
        <v>RB-1</v>
      </c>
      <c r="Q387" s="171" t="str">
        <f t="shared" si="1172"/>
        <v>RB-1</v>
      </c>
      <c r="R387" s="171" t="str">
        <f t="shared" si="1172"/>
        <v>RB-1</v>
      </c>
      <c r="T387" s="95" t="str">
        <f t="shared" si="1103"/>
        <v>LB-23</v>
      </c>
      <c r="U387" s="3">
        <v>23.0</v>
      </c>
      <c r="V387" s="3" t="s">
        <v>4630</v>
      </c>
      <c r="W387" s="95">
        <f t="shared" ref="W387:Y387" si="1173">IFERROR(INDEX(E$1129:E$1428,MATCH($T387,P$1129:P$1428,0)),0)</f>
        <v>0</v>
      </c>
      <c r="X387" s="3">
        <f t="shared" si="1173"/>
        <v>0</v>
      </c>
      <c r="Y387" s="3">
        <f t="shared" si="1173"/>
        <v>0</v>
      </c>
      <c r="Z387" s="3"/>
      <c r="AA387" s="3">
        <f t="shared" si="1105"/>
        <v>0</v>
      </c>
      <c r="AB387" s="88">
        <f t="shared" si="1106"/>
        <v>11.33333333</v>
      </c>
      <c r="AC387" s="3"/>
      <c r="AD387" s="95">
        <f t="shared" ref="AD387:AG387" si="1174">IFERROR(INDEX(J$1129:J$1428,MATCH($T387,O$1129:O$1428,0)),0)</f>
        <v>0</v>
      </c>
      <c r="AE387" s="3">
        <f t="shared" si="1174"/>
        <v>0</v>
      </c>
      <c r="AF387" s="3">
        <f t="shared" si="1174"/>
        <v>0</v>
      </c>
      <c r="AG387" s="3">
        <f t="shared" si="1174"/>
        <v>0</v>
      </c>
      <c r="AH387" s="88">
        <f t="shared" si="1108"/>
        <v>0.000387</v>
      </c>
      <c r="AI387" s="3"/>
      <c r="AJ387" s="95" t="str">
        <f t="shared" si="1109"/>
        <v>#REF!</v>
      </c>
      <c r="AK387" s="92"/>
      <c r="AL387" s="92"/>
      <c r="AM387" s="92"/>
      <c r="AN387" s="3"/>
      <c r="AO387" s="3" t="str">
        <f t="shared" si="1110"/>
        <v>#REF!</v>
      </c>
      <c r="AP387" s="92"/>
      <c r="AQ387" s="92"/>
      <c r="AR387" s="92"/>
      <c r="AS387" s="3"/>
      <c r="AT387" s="3">
        <f t="shared" si="1111"/>
        <v>39.33333333</v>
      </c>
      <c r="AU387" s="92"/>
      <c r="AV387" s="92"/>
      <c r="AW387" s="92"/>
    </row>
    <row r="388" ht="15.75" customHeight="1">
      <c r="A388" s="24">
        <v>238.0</v>
      </c>
      <c r="D388" s="132" t="s">
        <v>17</v>
      </c>
      <c r="E388" s="132">
        <v>0.0</v>
      </c>
      <c r="F388" s="132">
        <v>0.0</v>
      </c>
      <c r="G388" s="132">
        <v>0.0</v>
      </c>
      <c r="H388" s="132">
        <v>0.0</v>
      </c>
      <c r="J388" s="171">
        <f t="array" ref="J388">IFERROR(INDEX(VBDhistory1!$U$8:$U$307,MATCH(VBDgames!$C388,VBDhistory1!$B$8:$B$307,0))+ROW()/10000000,0)</f>
        <v>0</v>
      </c>
      <c r="K388" s="171">
        <f t="array" ref="K388">IFERROR(INDEX(VBDhistory2!$U$8:$U$307,MATCH(VBDgames!$C388,VBDhistory2!$B$8:$B$307,0))+ROW()/10000000,0)</f>
        <v>0</v>
      </c>
      <c r="L388" s="171">
        <f t="array" ref="L388">IFERROR(INDEX(VBDhistory3!$U$8:$U$307,MATCH(VBDgames!$C388,VBDhistory3!$B$8:$B$307,0))+ROW()/10000000,0)</f>
        <v>0</v>
      </c>
      <c r="M388" s="171">
        <f t="array" ref="M388">IFERROR(INDEX(VBDhistory4!$U$8:$U$307,MATCH(VBDgames!$C388,VBDhistory4!$B$8:$B$307,0))+ROW()/10000000,0)</f>
        <v>0</v>
      </c>
      <c r="N388" s="171"/>
      <c r="O388" s="171" t="str">
        <f t="shared" ref="O388:R388" si="1175">$D388&amp;"-"&amp;RANK(J388,J$151:J$475,0)</f>
        <v>RB-1</v>
      </c>
      <c r="P388" s="171" t="str">
        <f t="shared" si="1175"/>
        <v>RB-1</v>
      </c>
      <c r="Q388" s="171" t="str">
        <f t="shared" si="1175"/>
        <v>RB-1</v>
      </c>
      <c r="R388" s="171" t="str">
        <f t="shared" si="1175"/>
        <v>RB-1</v>
      </c>
      <c r="T388" s="95" t="str">
        <f t="shared" si="1103"/>
        <v>LB-24</v>
      </c>
      <c r="U388" s="3">
        <v>24.0</v>
      </c>
      <c r="V388" s="3" t="s">
        <v>4630</v>
      </c>
      <c r="W388" s="95">
        <f t="shared" ref="W388:Y388" si="1176">IFERROR(INDEX(E$1129:E$1428,MATCH($T388,P$1129:P$1428,0)),0)</f>
        <v>0</v>
      </c>
      <c r="X388" s="3">
        <f t="shared" si="1176"/>
        <v>0</v>
      </c>
      <c r="Y388" s="3">
        <f t="shared" si="1176"/>
        <v>0</v>
      </c>
      <c r="Z388" s="3"/>
      <c r="AA388" s="3">
        <f t="shared" si="1105"/>
        <v>0</v>
      </c>
      <c r="AB388" s="88">
        <f t="shared" si="1106"/>
        <v>11.33333333</v>
      </c>
      <c r="AC388" s="3"/>
      <c r="AD388" s="95">
        <f t="shared" ref="AD388:AG388" si="1177">IFERROR(INDEX(J$1129:J$1428,MATCH($T388,O$1129:O$1428,0)),0)</f>
        <v>0</v>
      </c>
      <c r="AE388" s="3">
        <f t="shared" si="1177"/>
        <v>0</v>
      </c>
      <c r="AF388" s="3">
        <f t="shared" si="1177"/>
        <v>0</v>
      </c>
      <c r="AG388" s="3">
        <f t="shared" si="1177"/>
        <v>0</v>
      </c>
      <c r="AH388" s="88">
        <f t="shared" si="1108"/>
        <v>0.000388</v>
      </c>
      <c r="AI388" s="3"/>
      <c r="AJ388" s="95" t="str">
        <f t="shared" si="1109"/>
        <v>#REF!</v>
      </c>
      <c r="AK388" s="92"/>
      <c r="AL388" s="92"/>
      <c r="AM388" s="92"/>
      <c r="AN388" s="3"/>
      <c r="AO388" s="3" t="str">
        <f t="shared" si="1110"/>
        <v>#REF!</v>
      </c>
      <c r="AP388" s="92"/>
      <c r="AQ388" s="92"/>
      <c r="AR388" s="92"/>
      <c r="AS388" s="3"/>
      <c r="AT388" s="3">
        <f t="shared" si="1111"/>
        <v>39.33333333</v>
      </c>
      <c r="AU388" s="92"/>
      <c r="AV388" s="92"/>
      <c r="AW388" s="92"/>
    </row>
    <row r="389" ht="15.75" customHeight="1">
      <c r="A389" s="24">
        <v>239.0</v>
      </c>
      <c r="D389" s="132" t="s">
        <v>17</v>
      </c>
      <c r="E389" s="132">
        <v>0.0</v>
      </c>
      <c r="F389" s="132">
        <v>0.0</v>
      </c>
      <c r="G389" s="132">
        <v>0.0</v>
      </c>
      <c r="H389" s="132">
        <v>0.0</v>
      </c>
      <c r="J389" s="171">
        <f t="array" ref="J389">IFERROR(INDEX(VBDhistory1!$U$8:$U$307,MATCH(VBDgames!$C389,VBDhistory1!$B$8:$B$307,0))+ROW()/10000000,0)</f>
        <v>0</v>
      </c>
      <c r="K389" s="171">
        <f t="array" ref="K389">IFERROR(INDEX(VBDhistory2!$U$8:$U$307,MATCH(VBDgames!$C389,VBDhistory2!$B$8:$B$307,0))+ROW()/10000000,0)</f>
        <v>0</v>
      </c>
      <c r="L389" s="171">
        <f t="array" ref="L389">IFERROR(INDEX(VBDhistory3!$U$8:$U$307,MATCH(VBDgames!$C389,VBDhistory3!$B$8:$B$307,0))+ROW()/10000000,0)</f>
        <v>0</v>
      </c>
      <c r="M389" s="171">
        <f t="array" ref="M389">IFERROR(INDEX(VBDhistory4!$U$8:$U$307,MATCH(VBDgames!$C389,VBDhistory4!$B$8:$B$307,0))+ROW()/10000000,0)</f>
        <v>0</v>
      </c>
      <c r="N389" s="171"/>
      <c r="O389" s="171" t="str">
        <f t="shared" ref="O389:R389" si="1178">$D389&amp;"-"&amp;RANK(J389,J$151:J$475,0)</f>
        <v>RB-1</v>
      </c>
      <c r="P389" s="171" t="str">
        <f t="shared" si="1178"/>
        <v>RB-1</v>
      </c>
      <c r="Q389" s="171" t="str">
        <f t="shared" si="1178"/>
        <v>RB-1</v>
      </c>
      <c r="R389" s="171" t="str">
        <f t="shared" si="1178"/>
        <v>RB-1</v>
      </c>
      <c r="T389" s="95" t="str">
        <f t="shared" si="1103"/>
        <v>LB-25</v>
      </c>
      <c r="U389" s="3">
        <v>25.0</v>
      </c>
      <c r="V389" s="3" t="s">
        <v>4630</v>
      </c>
      <c r="W389" s="95">
        <f t="shared" ref="W389:Y389" si="1179">IFERROR(INDEX(E$1129:E$1428,MATCH($T389,P$1129:P$1428,0)),0)</f>
        <v>0</v>
      </c>
      <c r="X389" s="3">
        <f t="shared" si="1179"/>
        <v>0</v>
      </c>
      <c r="Y389" s="3">
        <f t="shared" si="1179"/>
        <v>0</v>
      </c>
      <c r="Z389" s="3"/>
      <c r="AA389" s="3">
        <f t="shared" si="1105"/>
        <v>0</v>
      </c>
      <c r="AB389" s="88">
        <f t="shared" si="1106"/>
        <v>11.33333333</v>
      </c>
      <c r="AC389" s="3"/>
      <c r="AD389" s="95">
        <f t="shared" ref="AD389:AG389" si="1180">IFERROR(INDEX(J$1129:J$1428,MATCH($T389,O$1129:O$1428,0)),0)</f>
        <v>0</v>
      </c>
      <c r="AE389" s="3">
        <f t="shared" si="1180"/>
        <v>0</v>
      </c>
      <c r="AF389" s="3">
        <f t="shared" si="1180"/>
        <v>0</v>
      </c>
      <c r="AG389" s="3">
        <f t="shared" si="1180"/>
        <v>0</v>
      </c>
      <c r="AH389" s="88">
        <f t="shared" si="1108"/>
        <v>0.000389</v>
      </c>
      <c r="AI389" s="3"/>
      <c r="AJ389" s="95" t="str">
        <f t="shared" si="1109"/>
        <v>#REF!</v>
      </c>
      <c r="AK389" s="92"/>
      <c r="AL389" s="92"/>
      <c r="AM389" s="92"/>
      <c r="AN389" s="3"/>
      <c r="AO389" s="3" t="str">
        <f t="shared" si="1110"/>
        <v>#REF!</v>
      </c>
      <c r="AP389" s="92"/>
      <c r="AQ389" s="92"/>
      <c r="AR389" s="92"/>
      <c r="AS389" s="3"/>
      <c r="AT389" s="3">
        <f t="shared" si="1111"/>
        <v>39.33333333</v>
      </c>
      <c r="AU389" s="92"/>
      <c r="AV389" s="92"/>
      <c r="AW389" s="92"/>
    </row>
    <row r="390" ht="15.75" customHeight="1">
      <c r="A390" s="24">
        <v>240.0</v>
      </c>
      <c r="D390" s="132" t="s">
        <v>17</v>
      </c>
      <c r="E390" s="132">
        <v>0.0</v>
      </c>
      <c r="F390" s="132">
        <v>0.0</v>
      </c>
      <c r="G390" s="132">
        <v>0.0</v>
      </c>
      <c r="H390" s="132">
        <v>0.0</v>
      </c>
      <c r="J390" s="171">
        <f t="array" ref="J390">IFERROR(INDEX(VBDhistory1!$U$8:$U$307,MATCH(VBDgames!$C390,VBDhistory1!$B$8:$B$307,0))+ROW()/10000000,0)</f>
        <v>0</v>
      </c>
      <c r="K390" s="171">
        <f t="array" ref="K390">IFERROR(INDEX(VBDhistory2!$U$8:$U$307,MATCH(VBDgames!$C390,VBDhistory2!$B$8:$B$307,0))+ROW()/10000000,0)</f>
        <v>0</v>
      </c>
      <c r="L390" s="171">
        <f t="array" ref="L390">IFERROR(INDEX(VBDhistory3!$U$8:$U$307,MATCH(VBDgames!$C390,VBDhistory3!$B$8:$B$307,0))+ROW()/10000000,0)</f>
        <v>0</v>
      </c>
      <c r="M390" s="171">
        <f t="array" ref="M390">IFERROR(INDEX(VBDhistory4!$U$8:$U$307,MATCH(VBDgames!$C390,VBDhistory4!$B$8:$B$307,0))+ROW()/10000000,0)</f>
        <v>0</v>
      </c>
      <c r="N390" s="171"/>
      <c r="O390" s="171" t="str">
        <f t="shared" ref="O390:R390" si="1181">$D390&amp;"-"&amp;RANK(J390,J$151:J$475,0)</f>
        <v>RB-1</v>
      </c>
      <c r="P390" s="171" t="str">
        <f t="shared" si="1181"/>
        <v>RB-1</v>
      </c>
      <c r="Q390" s="171" t="str">
        <f t="shared" si="1181"/>
        <v>RB-1</v>
      </c>
      <c r="R390" s="171" t="str">
        <f t="shared" si="1181"/>
        <v>RB-1</v>
      </c>
      <c r="T390" s="95" t="str">
        <f t="shared" si="1103"/>
        <v>LB-26</v>
      </c>
      <c r="U390" s="3">
        <v>26.0</v>
      </c>
      <c r="V390" s="3" t="s">
        <v>4630</v>
      </c>
      <c r="W390" s="95">
        <f t="shared" ref="W390:Y390" si="1182">IFERROR(INDEX(E$1129:E$1428,MATCH($T390,P$1129:P$1428,0)),0)</f>
        <v>0</v>
      </c>
      <c r="X390" s="3">
        <f t="shared" si="1182"/>
        <v>0</v>
      </c>
      <c r="Y390" s="3">
        <f t="shared" si="1182"/>
        <v>0</v>
      </c>
      <c r="Z390" s="3"/>
      <c r="AA390" s="3">
        <f t="shared" si="1105"/>
        <v>0</v>
      </c>
      <c r="AB390" s="88">
        <f t="shared" si="1106"/>
        <v>11.33333333</v>
      </c>
      <c r="AC390" s="3"/>
      <c r="AD390" s="95">
        <f t="shared" ref="AD390:AG390" si="1183">IFERROR(INDEX(J$1129:J$1428,MATCH($T390,O$1129:O$1428,0)),0)</f>
        <v>0</v>
      </c>
      <c r="AE390" s="3">
        <f t="shared" si="1183"/>
        <v>0</v>
      </c>
      <c r="AF390" s="3">
        <f t="shared" si="1183"/>
        <v>0</v>
      </c>
      <c r="AG390" s="3">
        <f t="shared" si="1183"/>
        <v>0</v>
      </c>
      <c r="AH390" s="88">
        <f t="shared" si="1108"/>
        <v>0.00039</v>
      </c>
      <c r="AI390" s="3"/>
      <c r="AJ390" s="95" t="str">
        <f t="shared" si="1109"/>
        <v>#REF!</v>
      </c>
      <c r="AK390" s="92"/>
      <c r="AL390" s="92"/>
      <c r="AM390" s="92"/>
      <c r="AN390" s="3"/>
      <c r="AO390" s="3" t="str">
        <f t="shared" si="1110"/>
        <v>#REF!</v>
      </c>
      <c r="AP390" s="92"/>
      <c r="AQ390" s="92"/>
      <c r="AR390" s="92"/>
      <c r="AS390" s="3"/>
      <c r="AT390" s="3">
        <f t="shared" si="1111"/>
        <v>39.33333333</v>
      </c>
      <c r="AU390" s="92"/>
      <c r="AV390" s="92"/>
      <c r="AW390" s="92"/>
    </row>
    <row r="391" ht="15.75" customHeight="1">
      <c r="A391" s="24">
        <v>241.0</v>
      </c>
      <c r="D391" s="132" t="s">
        <v>17</v>
      </c>
      <c r="E391" s="132">
        <v>0.0</v>
      </c>
      <c r="F391" s="132">
        <v>0.0</v>
      </c>
      <c r="G391" s="132">
        <v>0.0</v>
      </c>
      <c r="H391" s="132">
        <v>0.0</v>
      </c>
      <c r="J391" s="171">
        <f t="array" ref="J391">IFERROR(INDEX(VBDhistory1!$U$8:$U$307,MATCH(VBDgames!$C391,VBDhistory1!$B$8:$B$307,0))+ROW()/10000000,0)</f>
        <v>0</v>
      </c>
      <c r="K391" s="171">
        <f t="array" ref="K391">IFERROR(INDEX(VBDhistory2!$U$8:$U$307,MATCH(VBDgames!$C391,VBDhistory2!$B$8:$B$307,0))+ROW()/10000000,0)</f>
        <v>0</v>
      </c>
      <c r="L391" s="171">
        <f t="array" ref="L391">IFERROR(INDEX(VBDhistory3!$U$8:$U$307,MATCH(VBDgames!$C391,VBDhistory3!$B$8:$B$307,0))+ROW()/10000000,0)</f>
        <v>0</v>
      </c>
      <c r="M391" s="171">
        <f t="array" ref="M391">IFERROR(INDEX(VBDhistory4!$U$8:$U$307,MATCH(VBDgames!$C391,VBDhistory4!$B$8:$B$307,0))+ROW()/10000000,0)</f>
        <v>0</v>
      </c>
      <c r="N391" s="171"/>
      <c r="O391" s="171" t="str">
        <f t="shared" ref="O391:R391" si="1184">$D391&amp;"-"&amp;RANK(J391,J$151:J$475,0)</f>
        <v>RB-1</v>
      </c>
      <c r="P391" s="171" t="str">
        <f t="shared" si="1184"/>
        <v>RB-1</v>
      </c>
      <c r="Q391" s="171" t="str">
        <f t="shared" si="1184"/>
        <v>RB-1</v>
      </c>
      <c r="R391" s="171" t="str">
        <f t="shared" si="1184"/>
        <v>RB-1</v>
      </c>
      <c r="T391" s="95" t="str">
        <f t="shared" si="1103"/>
        <v>LB-27</v>
      </c>
      <c r="U391" s="3">
        <v>27.0</v>
      </c>
      <c r="V391" s="3" t="s">
        <v>4630</v>
      </c>
      <c r="W391" s="95">
        <f t="shared" ref="W391:Y391" si="1185">IFERROR(INDEX(E$1129:E$1428,MATCH($T391,P$1129:P$1428,0)),0)</f>
        <v>0</v>
      </c>
      <c r="X391" s="3">
        <f t="shared" si="1185"/>
        <v>0</v>
      </c>
      <c r="Y391" s="3">
        <f t="shared" si="1185"/>
        <v>0</v>
      </c>
      <c r="Z391" s="3"/>
      <c r="AA391" s="3">
        <f t="shared" si="1105"/>
        <v>0</v>
      </c>
      <c r="AB391" s="88">
        <f t="shared" si="1106"/>
        <v>11.33333333</v>
      </c>
      <c r="AC391" s="3"/>
      <c r="AD391" s="95">
        <f t="shared" ref="AD391:AG391" si="1186">IFERROR(INDEX(J$1129:J$1428,MATCH($T391,O$1129:O$1428,0)),0)</f>
        <v>0</v>
      </c>
      <c r="AE391" s="3">
        <f t="shared" si="1186"/>
        <v>0</v>
      </c>
      <c r="AF391" s="3">
        <f t="shared" si="1186"/>
        <v>0</v>
      </c>
      <c r="AG391" s="3">
        <f t="shared" si="1186"/>
        <v>0</v>
      </c>
      <c r="AH391" s="88">
        <f t="shared" si="1108"/>
        <v>0.000391</v>
      </c>
      <c r="AI391" s="3"/>
      <c r="AJ391" s="95" t="str">
        <f t="shared" si="1109"/>
        <v>#REF!</v>
      </c>
      <c r="AK391" s="92"/>
      <c r="AL391" s="92"/>
      <c r="AM391" s="92"/>
      <c r="AN391" s="3"/>
      <c r="AO391" s="3" t="str">
        <f t="shared" si="1110"/>
        <v>#REF!</v>
      </c>
      <c r="AP391" s="92"/>
      <c r="AQ391" s="92"/>
      <c r="AR391" s="92"/>
      <c r="AS391" s="3"/>
      <c r="AT391" s="3">
        <f t="shared" si="1111"/>
        <v>39.33333333</v>
      </c>
      <c r="AU391" s="92"/>
      <c r="AV391" s="92"/>
      <c r="AW391" s="92"/>
    </row>
    <row r="392" ht="15.75" customHeight="1">
      <c r="A392" s="24">
        <v>242.0</v>
      </c>
      <c r="D392" s="132" t="s">
        <v>17</v>
      </c>
      <c r="E392" s="132">
        <v>0.0</v>
      </c>
      <c r="F392" s="132">
        <v>0.0</v>
      </c>
      <c r="G392" s="132">
        <v>0.0</v>
      </c>
      <c r="H392" s="132">
        <v>0.0</v>
      </c>
      <c r="J392" s="171">
        <f t="array" ref="J392">IFERROR(INDEX(VBDhistory1!$U$8:$U$307,MATCH(VBDgames!$C392,VBDhistory1!$B$8:$B$307,0))+ROW()/10000000,0)</f>
        <v>0</v>
      </c>
      <c r="K392" s="171">
        <f t="array" ref="K392">IFERROR(INDEX(VBDhistory2!$U$8:$U$307,MATCH(VBDgames!$C392,VBDhistory2!$B$8:$B$307,0))+ROW()/10000000,0)</f>
        <v>0</v>
      </c>
      <c r="L392" s="171">
        <f t="array" ref="L392">IFERROR(INDEX(VBDhistory3!$U$8:$U$307,MATCH(VBDgames!$C392,VBDhistory3!$B$8:$B$307,0))+ROW()/10000000,0)</f>
        <v>0</v>
      </c>
      <c r="M392" s="171">
        <f t="array" ref="M392">IFERROR(INDEX(VBDhistory4!$U$8:$U$307,MATCH(VBDgames!$C392,VBDhistory4!$B$8:$B$307,0))+ROW()/10000000,0)</f>
        <v>0</v>
      </c>
      <c r="N392" s="171"/>
      <c r="O392" s="171" t="str">
        <f t="shared" ref="O392:R392" si="1187">$D392&amp;"-"&amp;RANK(J392,J$151:J$475,0)</f>
        <v>RB-1</v>
      </c>
      <c r="P392" s="171" t="str">
        <f t="shared" si="1187"/>
        <v>RB-1</v>
      </c>
      <c r="Q392" s="171" t="str">
        <f t="shared" si="1187"/>
        <v>RB-1</v>
      </c>
      <c r="R392" s="171" t="str">
        <f t="shared" si="1187"/>
        <v>RB-1</v>
      </c>
      <c r="T392" s="95" t="str">
        <f t="shared" si="1103"/>
        <v>LB-28</v>
      </c>
      <c r="U392" s="3">
        <v>28.0</v>
      </c>
      <c r="V392" s="3" t="s">
        <v>4630</v>
      </c>
      <c r="W392" s="95">
        <f t="shared" ref="W392:Y392" si="1188">IFERROR(INDEX(E$1129:E$1428,MATCH($T392,P$1129:P$1428,0)),0)</f>
        <v>0</v>
      </c>
      <c r="X392" s="3">
        <f t="shared" si="1188"/>
        <v>0</v>
      </c>
      <c r="Y392" s="3">
        <f t="shared" si="1188"/>
        <v>0</v>
      </c>
      <c r="Z392" s="3"/>
      <c r="AA392" s="3">
        <f t="shared" si="1105"/>
        <v>0</v>
      </c>
      <c r="AB392" s="88">
        <f t="shared" si="1106"/>
        <v>11.33333333</v>
      </c>
      <c r="AC392" s="3"/>
      <c r="AD392" s="95">
        <f t="shared" ref="AD392:AG392" si="1189">IFERROR(INDEX(J$1129:J$1428,MATCH($T392,O$1129:O$1428,0)),0)</f>
        <v>0</v>
      </c>
      <c r="AE392" s="3">
        <f t="shared" si="1189"/>
        <v>0</v>
      </c>
      <c r="AF392" s="3">
        <f t="shared" si="1189"/>
        <v>0</v>
      </c>
      <c r="AG392" s="3">
        <f t="shared" si="1189"/>
        <v>0</v>
      </c>
      <c r="AH392" s="88">
        <f t="shared" si="1108"/>
        <v>0.000392</v>
      </c>
      <c r="AI392" s="3"/>
      <c r="AJ392" s="95" t="str">
        <f t="shared" si="1109"/>
        <v>#REF!</v>
      </c>
      <c r="AK392" s="92"/>
      <c r="AL392" s="92"/>
      <c r="AM392" s="92"/>
      <c r="AN392" s="3"/>
      <c r="AO392" s="3" t="str">
        <f t="shared" si="1110"/>
        <v>#REF!</v>
      </c>
      <c r="AP392" s="92"/>
      <c r="AQ392" s="92"/>
      <c r="AR392" s="92"/>
      <c r="AS392" s="3"/>
      <c r="AT392" s="3">
        <f t="shared" si="1111"/>
        <v>39.33333333</v>
      </c>
      <c r="AU392" s="92"/>
      <c r="AV392" s="92"/>
      <c r="AW392" s="92"/>
    </row>
    <row r="393" ht="15.75" customHeight="1">
      <c r="A393" s="24">
        <v>243.0</v>
      </c>
      <c r="D393" s="132" t="s">
        <v>17</v>
      </c>
      <c r="E393" s="132">
        <v>0.0</v>
      </c>
      <c r="F393" s="132">
        <v>0.0</v>
      </c>
      <c r="G393" s="132">
        <v>0.0</v>
      </c>
      <c r="H393" s="132">
        <v>0.0</v>
      </c>
      <c r="J393" s="171">
        <f t="array" ref="J393">IFERROR(INDEX(VBDhistory1!$U$8:$U$307,MATCH(VBDgames!$C393,VBDhistory1!$B$8:$B$307,0))+ROW()/10000000,0)</f>
        <v>0</v>
      </c>
      <c r="K393" s="171">
        <f t="array" ref="K393">IFERROR(INDEX(VBDhistory2!$U$8:$U$307,MATCH(VBDgames!$C393,VBDhistory2!$B$8:$B$307,0))+ROW()/10000000,0)</f>
        <v>0</v>
      </c>
      <c r="L393" s="171">
        <f t="array" ref="L393">IFERROR(INDEX(VBDhistory3!$U$8:$U$307,MATCH(VBDgames!$C393,VBDhistory3!$B$8:$B$307,0))+ROW()/10000000,0)</f>
        <v>0</v>
      </c>
      <c r="M393" s="171">
        <f t="array" ref="M393">IFERROR(INDEX(VBDhistory4!$U$8:$U$307,MATCH(VBDgames!$C393,VBDhistory4!$B$8:$B$307,0))+ROW()/10000000,0)</f>
        <v>0</v>
      </c>
      <c r="N393" s="171"/>
      <c r="O393" s="171" t="str">
        <f t="shared" ref="O393:R393" si="1190">$D393&amp;"-"&amp;RANK(J393,J$151:J$475,0)</f>
        <v>RB-1</v>
      </c>
      <c r="P393" s="171" t="str">
        <f t="shared" si="1190"/>
        <v>RB-1</v>
      </c>
      <c r="Q393" s="171" t="str">
        <f t="shared" si="1190"/>
        <v>RB-1</v>
      </c>
      <c r="R393" s="171" t="str">
        <f t="shared" si="1190"/>
        <v>RB-1</v>
      </c>
      <c r="T393" s="95" t="str">
        <f t="shared" si="1103"/>
        <v>LB-29</v>
      </c>
      <c r="U393" s="3">
        <v>29.0</v>
      </c>
      <c r="V393" s="3" t="s">
        <v>4630</v>
      </c>
      <c r="W393" s="95">
        <f t="shared" ref="W393:Y393" si="1191">IFERROR(INDEX(E$1129:E$1428,MATCH($T393,P$1129:P$1428,0)),0)</f>
        <v>0</v>
      </c>
      <c r="X393" s="3">
        <f t="shared" si="1191"/>
        <v>0</v>
      </c>
      <c r="Y393" s="3">
        <f t="shared" si="1191"/>
        <v>0</v>
      </c>
      <c r="Z393" s="3"/>
      <c r="AA393" s="3">
        <f t="shared" si="1105"/>
        <v>0</v>
      </c>
      <c r="AB393" s="88">
        <f t="shared" si="1106"/>
        <v>11.33333333</v>
      </c>
      <c r="AC393" s="3"/>
      <c r="AD393" s="95">
        <f t="shared" ref="AD393:AG393" si="1192">IFERROR(INDEX(J$1129:J$1428,MATCH($T393,O$1129:O$1428,0)),0)</f>
        <v>0</v>
      </c>
      <c r="AE393" s="3">
        <f t="shared" si="1192"/>
        <v>0</v>
      </c>
      <c r="AF393" s="3">
        <f t="shared" si="1192"/>
        <v>0</v>
      </c>
      <c r="AG393" s="3">
        <f t="shared" si="1192"/>
        <v>0</v>
      </c>
      <c r="AH393" s="88">
        <f t="shared" si="1108"/>
        <v>0.000393</v>
      </c>
      <c r="AI393" s="3"/>
      <c r="AJ393" s="95" t="str">
        <f t="shared" si="1109"/>
        <v>#REF!</v>
      </c>
      <c r="AK393" s="92"/>
      <c r="AL393" s="92"/>
      <c r="AM393" s="92"/>
      <c r="AN393" s="3"/>
      <c r="AO393" s="3" t="str">
        <f t="shared" si="1110"/>
        <v>#REF!</v>
      </c>
      <c r="AP393" s="92"/>
      <c r="AQ393" s="92"/>
      <c r="AR393" s="92"/>
      <c r="AS393" s="3"/>
      <c r="AT393" s="3">
        <f t="shared" si="1111"/>
        <v>39.33333333</v>
      </c>
      <c r="AU393" s="92"/>
      <c r="AV393" s="92"/>
      <c r="AW393" s="92"/>
    </row>
    <row r="394" ht="15.75" customHeight="1">
      <c r="A394" s="24">
        <v>244.0</v>
      </c>
      <c r="D394" s="132" t="s">
        <v>17</v>
      </c>
      <c r="E394" s="132">
        <v>0.0</v>
      </c>
      <c r="F394" s="132">
        <v>0.0</v>
      </c>
      <c r="G394" s="132">
        <v>0.0</v>
      </c>
      <c r="H394" s="132">
        <v>0.0</v>
      </c>
      <c r="J394" s="171">
        <f t="array" ref="J394">IFERROR(INDEX(VBDhistory1!$U$8:$U$307,MATCH(VBDgames!$C394,VBDhistory1!$B$8:$B$307,0))+ROW()/10000000,0)</f>
        <v>0</v>
      </c>
      <c r="K394" s="171">
        <f t="array" ref="K394">IFERROR(INDEX(VBDhistory2!$U$8:$U$307,MATCH(VBDgames!$C394,VBDhistory2!$B$8:$B$307,0))+ROW()/10000000,0)</f>
        <v>0</v>
      </c>
      <c r="L394" s="171">
        <f t="array" ref="L394">IFERROR(INDEX(VBDhistory3!$U$8:$U$307,MATCH(VBDgames!$C394,VBDhistory3!$B$8:$B$307,0))+ROW()/10000000,0)</f>
        <v>0</v>
      </c>
      <c r="M394" s="171">
        <f t="array" ref="M394">IFERROR(INDEX(VBDhistory4!$U$8:$U$307,MATCH(VBDgames!$C394,VBDhistory4!$B$8:$B$307,0))+ROW()/10000000,0)</f>
        <v>0</v>
      </c>
      <c r="N394" s="171"/>
      <c r="O394" s="171" t="str">
        <f t="shared" ref="O394:R394" si="1193">$D394&amp;"-"&amp;RANK(J394,J$151:J$475,0)</f>
        <v>RB-1</v>
      </c>
      <c r="P394" s="171" t="str">
        <f t="shared" si="1193"/>
        <v>RB-1</v>
      </c>
      <c r="Q394" s="171" t="str">
        <f t="shared" si="1193"/>
        <v>RB-1</v>
      </c>
      <c r="R394" s="171" t="str">
        <f t="shared" si="1193"/>
        <v>RB-1</v>
      </c>
      <c r="T394" s="95" t="str">
        <f t="shared" si="1103"/>
        <v>LB-30</v>
      </c>
      <c r="U394" s="3">
        <v>30.0</v>
      </c>
      <c r="V394" s="3" t="s">
        <v>4630</v>
      </c>
      <c r="W394" s="95">
        <f t="shared" ref="W394:Y394" si="1194">IFERROR(INDEX(E$1129:E$1428,MATCH($T394,P$1129:P$1428,0)),0)</f>
        <v>0</v>
      </c>
      <c r="X394" s="3">
        <f t="shared" si="1194"/>
        <v>0</v>
      </c>
      <c r="Y394" s="3">
        <f t="shared" si="1194"/>
        <v>0</v>
      </c>
      <c r="Z394" s="3"/>
      <c r="AA394" s="3">
        <f t="shared" si="1105"/>
        <v>0</v>
      </c>
      <c r="AB394" s="88">
        <f t="shared" si="1106"/>
        <v>11.33333333</v>
      </c>
      <c r="AC394" s="3"/>
      <c r="AD394" s="95">
        <f t="shared" ref="AD394:AG394" si="1195">IFERROR(INDEX(J$1129:J$1428,MATCH($T394,O$1129:O$1428,0)),0)</f>
        <v>0</v>
      </c>
      <c r="AE394" s="3">
        <f t="shared" si="1195"/>
        <v>0</v>
      </c>
      <c r="AF394" s="3">
        <f t="shared" si="1195"/>
        <v>0</v>
      </c>
      <c r="AG394" s="3">
        <f t="shared" si="1195"/>
        <v>0</v>
      </c>
      <c r="AH394" s="88">
        <f t="shared" si="1108"/>
        <v>0.000394</v>
      </c>
      <c r="AI394" s="3"/>
      <c r="AJ394" s="95" t="str">
        <f t="shared" si="1109"/>
        <v>#REF!</v>
      </c>
      <c r="AK394" s="92"/>
      <c r="AL394" s="92"/>
      <c r="AM394" s="92"/>
      <c r="AN394" s="3"/>
      <c r="AO394" s="3" t="str">
        <f t="shared" si="1110"/>
        <v>#REF!</v>
      </c>
      <c r="AP394" s="92"/>
      <c r="AQ394" s="92"/>
      <c r="AR394" s="92"/>
      <c r="AS394" s="3"/>
      <c r="AT394" s="3">
        <f t="shared" si="1111"/>
        <v>39.33333333</v>
      </c>
      <c r="AU394" s="92"/>
      <c r="AV394" s="92"/>
      <c r="AW394" s="92"/>
    </row>
    <row r="395" ht="15.75" customHeight="1">
      <c r="A395" s="24">
        <v>245.0</v>
      </c>
      <c r="D395" s="132" t="s">
        <v>17</v>
      </c>
      <c r="E395" s="132">
        <v>0.0</v>
      </c>
      <c r="F395" s="132">
        <v>0.0</v>
      </c>
      <c r="G395" s="132">
        <v>0.0</v>
      </c>
      <c r="H395" s="132">
        <v>0.0</v>
      </c>
      <c r="J395" s="171">
        <f t="array" ref="J395">IFERROR(INDEX(VBDhistory1!$U$8:$U$307,MATCH(VBDgames!$C395,VBDhistory1!$B$8:$B$307,0))+ROW()/10000000,0)</f>
        <v>0</v>
      </c>
      <c r="K395" s="171">
        <f t="array" ref="K395">IFERROR(INDEX(VBDhistory2!$U$8:$U$307,MATCH(VBDgames!$C395,VBDhistory2!$B$8:$B$307,0))+ROW()/10000000,0)</f>
        <v>0</v>
      </c>
      <c r="L395" s="171">
        <f t="array" ref="L395">IFERROR(INDEX(VBDhistory3!$U$8:$U$307,MATCH(VBDgames!$C395,VBDhistory3!$B$8:$B$307,0))+ROW()/10000000,0)</f>
        <v>0</v>
      </c>
      <c r="M395" s="171">
        <f t="array" ref="M395">IFERROR(INDEX(VBDhistory4!$U$8:$U$307,MATCH(VBDgames!$C395,VBDhistory4!$B$8:$B$307,0))+ROW()/10000000,0)</f>
        <v>0</v>
      </c>
      <c r="N395" s="171"/>
      <c r="O395" s="171" t="str">
        <f t="shared" ref="O395:R395" si="1196">$D395&amp;"-"&amp;RANK(J395,J$151:J$475,0)</f>
        <v>RB-1</v>
      </c>
      <c r="P395" s="171" t="str">
        <f t="shared" si="1196"/>
        <v>RB-1</v>
      </c>
      <c r="Q395" s="171" t="str">
        <f t="shared" si="1196"/>
        <v>RB-1</v>
      </c>
      <c r="R395" s="171" t="str">
        <f t="shared" si="1196"/>
        <v>RB-1</v>
      </c>
      <c r="T395" s="95" t="str">
        <f t="shared" si="1103"/>
        <v>LB-31</v>
      </c>
      <c r="U395" s="3">
        <v>31.0</v>
      </c>
      <c r="V395" s="3" t="s">
        <v>4630</v>
      </c>
      <c r="W395" s="95">
        <f t="shared" ref="W395:Y395" si="1197">IFERROR(INDEX(E$1129:E$1428,MATCH($T395,P$1129:P$1428,0)),0)</f>
        <v>0</v>
      </c>
      <c r="X395" s="3">
        <f t="shared" si="1197"/>
        <v>0</v>
      </c>
      <c r="Y395" s="3">
        <f t="shared" si="1197"/>
        <v>0</v>
      </c>
      <c r="Z395" s="3"/>
      <c r="AA395" s="3">
        <f t="shared" si="1105"/>
        <v>0</v>
      </c>
      <c r="AB395" s="88">
        <f t="shared" si="1106"/>
        <v>11.33333333</v>
      </c>
      <c r="AC395" s="3"/>
      <c r="AD395" s="95">
        <f t="shared" ref="AD395:AG395" si="1198">IFERROR(INDEX(J$1129:J$1428,MATCH($T395,O$1129:O$1428,0)),0)</f>
        <v>0</v>
      </c>
      <c r="AE395" s="3">
        <f t="shared" si="1198"/>
        <v>0</v>
      </c>
      <c r="AF395" s="3">
        <f t="shared" si="1198"/>
        <v>0</v>
      </c>
      <c r="AG395" s="3">
        <f t="shared" si="1198"/>
        <v>0</v>
      </c>
      <c r="AH395" s="88">
        <f t="shared" si="1108"/>
        <v>0.000395</v>
      </c>
      <c r="AI395" s="3"/>
      <c r="AJ395" s="95" t="str">
        <f t="shared" si="1109"/>
        <v>#REF!</v>
      </c>
      <c r="AK395" s="92"/>
      <c r="AL395" s="92"/>
      <c r="AM395" s="92"/>
      <c r="AN395" s="3"/>
      <c r="AO395" s="3" t="str">
        <f t="shared" si="1110"/>
        <v>#REF!</v>
      </c>
      <c r="AP395" s="92"/>
      <c r="AQ395" s="92"/>
      <c r="AR395" s="92"/>
      <c r="AS395" s="3"/>
      <c r="AT395" s="3">
        <f t="shared" si="1111"/>
        <v>39.33333333</v>
      </c>
      <c r="AU395" s="92"/>
      <c r="AV395" s="92"/>
      <c r="AW395" s="92"/>
    </row>
    <row r="396" ht="15.75" customHeight="1">
      <c r="A396" s="24">
        <v>246.0</v>
      </c>
      <c r="D396" s="132" t="s">
        <v>17</v>
      </c>
      <c r="E396" s="132">
        <v>0.0</v>
      </c>
      <c r="F396" s="132">
        <v>0.0</v>
      </c>
      <c r="G396" s="132">
        <v>0.0</v>
      </c>
      <c r="H396" s="132">
        <v>0.0</v>
      </c>
      <c r="J396" s="171">
        <f t="array" ref="J396">IFERROR(INDEX(VBDhistory1!$U$8:$U$307,MATCH(VBDgames!$C396,VBDhistory1!$B$8:$B$307,0))+ROW()/10000000,0)</f>
        <v>0</v>
      </c>
      <c r="K396" s="171">
        <f t="array" ref="K396">IFERROR(INDEX(VBDhistory2!$U$8:$U$307,MATCH(VBDgames!$C396,VBDhistory2!$B$8:$B$307,0))+ROW()/10000000,0)</f>
        <v>0</v>
      </c>
      <c r="L396" s="171">
        <f t="array" ref="L396">IFERROR(INDEX(VBDhistory3!$U$8:$U$307,MATCH(VBDgames!$C396,VBDhistory3!$B$8:$B$307,0))+ROW()/10000000,0)</f>
        <v>0</v>
      </c>
      <c r="M396" s="171">
        <f t="array" ref="M396">IFERROR(INDEX(VBDhistory4!$U$8:$U$307,MATCH(VBDgames!$C396,VBDhistory4!$B$8:$B$307,0))+ROW()/10000000,0)</f>
        <v>0</v>
      </c>
      <c r="N396" s="171"/>
      <c r="O396" s="171" t="str">
        <f t="shared" ref="O396:R396" si="1199">$D396&amp;"-"&amp;RANK(J396,J$151:J$475,0)</f>
        <v>RB-1</v>
      </c>
      <c r="P396" s="171" t="str">
        <f t="shared" si="1199"/>
        <v>RB-1</v>
      </c>
      <c r="Q396" s="171" t="str">
        <f t="shared" si="1199"/>
        <v>RB-1</v>
      </c>
      <c r="R396" s="171" t="str">
        <f t="shared" si="1199"/>
        <v>RB-1</v>
      </c>
      <c r="T396" s="95" t="str">
        <f t="shared" si="1103"/>
        <v>LB-32</v>
      </c>
      <c r="U396" s="3">
        <v>32.0</v>
      </c>
      <c r="V396" s="3" t="s">
        <v>4630</v>
      </c>
      <c r="W396" s="95">
        <f t="shared" ref="W396:Y396" si="1200">IFERROR(INDEX(E$1129:E$1428,MATCH($T396,P$1129:P$1428,0)),0)</f>
        <v>0</v>
      </c>
      <c r="X396" s="3">
        <f t="shared" si="1200"/>
        <v>0</v>
      </c>
      <c r="Y396" s="3">
        <f t="shared" si="1200"/>
        <v>0</v>
      </c>
      <c r="Z396" s="3"/>
      <c r="AA396" s="3">
        <f t="shared" si="1105"/>
        <v>0</v>
      </c>
      <c r="AB396" s="88">
        <f t="shared" si="1106"/>
        <v>11.33333333</v>
      </c>
      <c r="AC396" s="3"/>
      <c r="AD396" s="95">
        <f t="shared" ref="AD396:AG396" si="1201">IFERROR(INDEX(J$1129:J$1428,MATCH($T396,O$1129:O$1428,0)),0)</f>
        <v>0</v>
      </c>
      <c r="AE396" s="3">
        <f t="shared" si="1201"/>
        <v>0</v>
      </c>
      <c r="AF396" s="3">
        <f t="shared" si="1201"/>
        <v>0</v>
      </c>
      <c r="AG396" s="3">
        <f t="shared" si="1201"/>
        <v>0</v>
      </c>
      <c r="AH396" s="88">
        <f t="shared" si="1108"/>
        <v>0.000396</v>
      </c>
      <c r="AI396" s="3"/>
      <c r="AJ396" s="95" t="str">
        <f t="shared" si="1109"/>
        <v>#REF!</v>
      </c>
      <c r="AK396" s="92"/>
      <c r="AL396" s="92"/>
      <c r="AM396" s="92"/>
      <c r="AN396" s="3"/>
      <c r="AO396" s="3" t="str">
        <f t="shared" si="1110"/>
        <v>#REF!</v>
      </c>
      <c r="AP396" s="92"/>
      <c r="AQ396" s="92"/>
      <c r="AR396" s="92"/>
      <c r="AS396" s="3"/>
      <c r="AT396" s="3">
        <f t="shared" si="1111"/>
        <v>39.33333333</v>
      </c>
      <c r="AU396" s="92"/>
      <c r="AV396" s="92"/>
      <c r="AW396" s="92"/>
    </row>
    <row r="397" ht="15.75" customHeight="1">
      <c r="A397" s="24">
        <v>247.0</v>
      </c>
      <c r="D397" s="132" t="s">
        <v>17</v>
      </c>
      <c r="E397" s="132">
        <v>0.0</v>
      </c>
      <c r="F397" s="132">
        <v>0.0</v>
      </c>
      <c r="G397" s="132">
        <v>0.0</v>
      </c>
      <c r="H397" s="132">
        <v>0.0</v>
      </c>
      <c r="J397" s="171">
        <f t="array" ref="J397">IFERROR(INDEX(VBDhistory1!$U$8:$U$307,MATCH(VBDgames!$C397,VBDhistory1!$B$8:$B$307,0))+ROW()/10000000,0)</f>
        <v>0</v>
      </c>
      <c r="K397" s="171">
        <f t="array" ref="K397">IFERROR(INDEX(VBDhistory2!$U$8:$U$307,MATCH(VBDgames!$C397,VBDhistory2!$B$8:$B$307,0))+ROW()/10000000,0)</f>
        <v>0</v>
      </c>
      <c r="L397" s="171">
        <f t="array" ref="L397">IFERROR(INDEX(VBDhistory3!$U$8:$U$307,MATCH(VBDgames!$C397,VBDhistory3!$B$8:$B$307,0))+ROW()/10000000,0)</f>
        <v>0</v>
      </c>
      <c r="M397" s="171">
        <f t="array" ref="M397">IFERROR(INDEX(VBDhistory4!$U$8:$U$307,MATCH(VBDgames!$C397,VBDhistory4!$B$8:$B$307,0))+ROW()/10000000,0)</f>
        <v>0</v>
      </c>
      <c r="N397" s="171"/>
      <c r="O397" s="171" t="str">
        <f t="shared" ref="O397:R397" si="1202">$D397&amp;"-"&amp;RANK(J397,J$151:J$475,0)</f>
        <v>RB-1</v>
      </c>
      <c r="P397" s="171" t="str">
        <f t="shared" si="1202"/>
        <v>RB-1</v>
      </c>
      <c r="Q397" s="171" t="str">
        <f t="shared" si="1202"/>
        <v>RB-1</v>
      </c>
      <c r="R397" s="171" t="str">
        <f t="shared" si="1202"/>
        <v>RB-1</v>
      </c>
      <c r="T397" s="95" t="str">
        <f t="shared" si="1103"/>
        <v>LB-33</v>
      </c>
      <c r="U397" s="3">
        <v>33.0</v>
      </c>
      <c r="V397" s="3" t="s">
        <v>4630</v>
      </c>
      <c r="W397" s="95">
        <f t="shared" ref="W397:Y397" si="1203">IFERROR(INDEX(E$1129:E$1428,MATCH($T397,P$1129:P$1428,0)),0)</f>
        <v>0</v>
      </c>
      <c r="X397" s="3">
        <f t="shared" si="1203"/>
        <v>0</v>
      </c>
      <c r="Y397" s="3">
        <f t="shared" si="1203"/>
        <v>0</v>
      </c>
      <c r="Z397" s="3"/>
      <c r="AA397" s="3">
        <f t="shared" si="1105"/>
        <v>0</v>
      </c>
      <c r="AB397" s="88">
        <f t="shared" si="1106"/>
        <v>11.33333333</v>
      </c>
      <c r="AC397" s="3"/>
      <c r="AD397" s="95">
        <f t="shared" ref="AD397:AG397" si="1204">IFERROR(INDEX(J$1129:J$1428,MATCH($T397,O$1129:O$1428,0)),0)</f>
        <v>0</v>
      </c>
      <c r="AE397" s="3">
        <f t="shared" si="1204"/>
        <v>0</v>
      </c>
      <c r="AF397" s="3">
        <f t="shared" si="1204"/>
        <v>0</v>
      </c>
      <c r="AG397" s="3">
        <f t="shared" si="1204"/>
        <v>0</v>
      </c>
      <c r="AH397" s="88">
        <f t="shared" si="1108"/>
        <v>0.000397</v>
      </c>
      <c r="AI397" s="3"/>
      <c r="AJ397" s="95" t="str">
        <f t="shared" si="1109"/>
        <v>#REF!</v>
      </c>
      <c r="AK397" s="92"/>
      <c r="AL397" s="92"/>
      <c r="AM397" s="92"/>
      <c r="AN397" s="3"/>
      <c r="AO397" s="3" t="str">
        <f t="shared" si="1110"/>
        <v>#REF!</v>
      </c>
      <c r="AP397" s="92"/>
      <c r="AQ397" s="92"/>
      <c r="AR397" s="92"/>
      <c r="AS397" s="3"/>
      <c r="AT397" s="3">
        <f t="shared" si="1111"/>
        <v>39.33333333</v>
      </c>
      <c r="AU397" s="92"/>
      <c r="AV397" s="92"/>
      <c r="AW397" s="92"/>
    </row>
    <row r="398" ht="15.75" customHeight="1">
      <c r="A398" s="24">
        <v>248.0</v>
      </c>
      <c r="D398" s="132" t="s">
        <v>17</v>
      </c>
      <c r="E398" s="132">
        <v>0.0</v>
      </c>
      <c r="F398" s="132">
        <v>0.0</v>
      </c>
      <c r="G398" s="132">
        <v>0.0</v>
      </c>
      <c r="H398" s="132">
        <v>0.0</v>
      </c>
      <c r="J398" s="171">
        <f t="array" ref="J398">IFERROR(INDEX(VBDhistory1!$U$8:$U$307,MATCH(VBDgames!$C398,VBDhistory1!$B$8:$B$307,0))+ROW()/10000000,0)</f>
        <v>0</v>
      </c>
      <c r="K398" s="171">
        <f t="array" ref="K398">IFERROR(INDEX(VBDhistory2!$U$8:$U$307,MATCH(VBDgames!$C398,VBDhistory2!$B$8:$B$307,0))+ROW()/10000000,0)</f>
        <v>0</v>
      </c>
      <c r="L398" s="171">
        <f t="array" ref="L398">IFERROR(INDEX(VBDhistory3!$U$8:$U$307,MATCH(VBDgames!$C398,VBDhistory3!$B$8:$B$307,0))+ROW()/10000000,0)</f>
        <v>0</v>
      </c>
      <c r="M398" s="171">
        <f t="array" ref="M398">IFERROR(INDEX(VBDhistory4!$U$8:$U$307,MATCH(VBDgames!$C398,VBDhistory4!$B$8:$B$307,0))+ROW()/10000000,0)</f>
        <v>0</v>
      </c>
      <c r="N398" s="171"/>
      <c r="O398" s="171" t="str">
        <f t="shared" ref="O398:R398" si="1205">$D398&amp;"-"&amp;RANK(J398,J$151:J$475,0)</f>
        <v>RB-1</v>
      </c>
      <c r="P398" s="171" t="str">
        <f t="shared" si="1205"/>
        <v>RB-1</v>
      </c>
      <c r="Q398" s="171" t="str">
        <f t="shared" si="1205"/>
        <v>RB-1</v>
      </c>
      <c r="R398" s="171" t="str">
        <f t="shared" si="1205"/>
        <v>RB-1</v>
      </c>
      <c r="T398" s="95" t="str">
        <f t="shared" si="1103"/>
        <v>LB-34</v>
      </c>
      <c r="U398" s="3">
        <v>34.0</v>
      </c>
      <c r="V398" s="3" t="s">
        <v>4630</v>
      </c>
      <c r="W398" s="95">
        <f t="shared" ref="W398:Y398" si="1206">IFERROR(INDEX(E$1129:E$1428,MATCH($T398,P$1129:P$1428,0)),0)</f>
        <v>0</v>
      </c>
      <c r="X398" s="3">
        <f t="shared" si="1206"/>
        <v>0</v>
      </c>
      <c r="Y398" s="3">
        <f t="shared" si="1206"/>
        <v>0</v>
      </c>
      <c r="Z398" s="3"/>
      <c r="AA398" s="3">
        <f t="shared" si="1105"/>
        <v>0</v>
      </c>
      <c r="AB398" s="88">
        <f t="shared" si="1106"/>
        <v>11.33333333</v>
      </c>
      <c r="AC398" s="3"/>
      <c r="AD398" s="95">
        <f t="shared" ref="AD398:AG398" si="1207">IFERROR(INDEX(J$1129:J$1428,MATCH($T398,O$1129:O$1428,0)),0)</f>
        <v>0</v>
      </c>
      <c r="AE398" s="3">
        <f t="shared" si="1207"/>
        <v>0</v>
      </c>
      <c r="AF398" s="3">
        <f t="shared" si="1207"/>
        <v>0</v>
      </c>
      <c r="AG398" s="3">
        <f t="shared" si="1207"/>
        <v>0</v>
      </c>
      <c r="AH398" s="88">
        <f t="shared" si="1108"/>
        <v>0.000398</v>
      </c>
      <c r="AI398" s="3"/>
      <c r="AJ398" s="95" t="str">
        <f t="shared" si="1109"/>
        <v>#REF!</v>
      </c>
      <c r="AK398" s="92"/>
      <c r="AL398" s="92"/>
      <c r="AM398" s="92"/>
      <c r="AN398" s="3"/>
      <c r="AO398" s="3" t="str">
        <f t="shared" si="1110"/>
        <v>#REF!</v>
      </c>
      <c r="AP398" s="92"/>
      <c r="AQ398" s="92"/>
      <c r="AR398" s="92"/>
      <c r="AS398" s="3"/>
      <c r="AT398" s="3">
        <f t="shared" si="1111"/>
        <v>39.33333333</v>
      </c>
      <c r="AU398" s="92"/>
      <c r="AV398" s="92"/>
      <c r="AW398" s="92"/>
    </row>
    <row r="399" ht="15.75" customHeight="1">
      <c r="A399" s="24">
        <v>249.0</v>
      </c>
      <c r="D399" s="132" t="s">
        <v>17</v>
      </c>
      <c r="E399" s="132">
        <v>0.0</v>
      </c>
      <c r="F399" s="132">
        <v>0.0</v>
      </c>
      <c r="G399" s="132">
        <v>0.0</v>
      </c>
      <c r="H399" s="132">
        <v>0.0</v>
      </c>
      <c r="J399" s="171">
        <f t="array" ref="J399">IFERROR(INDEX(VBDhistory1!$U$8:$U$307,MATCH(VBDgames!$C399,VBDhistory1!$B$8:$B$307,0))+ROW()/10000000,0)</f>
        <v>0</v>
      </c>
      <c r="K399" s="171">
        <f t="array" ref="K399">IFERROR(INDEX(VBDhistory2!$U$8:$U$307,MATCH(VBDgames!$C399,VBDhistory2!$B$8:$B$307,0))+ROW()/10000000,0)</f>
        <v>0</v>
      </c>
      <c r="L399" s="171">
        <f t="array" ref="L399">IFERROR(INDEX(VBDhistory3!$U$8:$U$307,MATCH(VBDgames!$C399,VBDhistory3!$B$8:$B$307,0))+ROW()/10000000,0)</f>
        <v>0</v>
      </c>
      <c r="M399" s="171">
        <f t="array" ref="M399">IFERROR(INDEX(VBDhistory4!$U$8:$U$307,MATCH(VBDgames!$C399,VBDhistory4!$B$8:$B$307,0))+ROW()/10000000,0)</f>
        <v>0</v>
      </c>
      <c r="N399" s="171"/>
      <c r="O399" s="171" t="str">
        <f t="shared" ref="O399:R399" si="1208">$D399&amp;"-"&amp;RANK(J399,J$151:J$475,0)</f>
        <v>RB-1</v>
      </c>
      <c r="P399" s="171" t="str">
        <f t="shared" si="1208"/>
        <v>RB-1</v>
      </c>
      <c r="Q399" s="171" t="str">
        <f t="shared" si="1208"/>
        <v>RB-1</v>
      </c>
      <c r="R399" s="171" t="str">
        <f t="shared" si="1208"/>
        <v>RB-1</v>
      </c>
      <c r="T399" s="95" t="str">
        <f t="shared" si="1103"/>
        <v>LB-35</v>
      </c>
      <c r="U399" s="3">
        <v>35.0</v>
      </c>
      <c r="V399" s="3" t="s">
        <v>4630</v>
      </c>
      <c r="W399" s="95">
        <f t="shared" ref="W399:Y399" si="1209">IFERROR(INDEX(E$1129:E$1428,MATCH($T399,P$1129:P$1428,0)),0)</f>
        <v>0</v>
      </c>
      <c r="X399" s="3">
        <f t="shared" si="1209"/>
        <v>0</v>
      </c>
      <c r="Y399" s="3">
        <f t="shared" si="1209"/>
        <v>0</v>
      </c>
      <c r="Z399" s="3"/>
      <c r="AA399" s="3">
        <f t="shared" si="1105"/>
        <v>0</v>
      </c>
      <c r="AB399" s="88">
        <f t="shared" si="1106"/>
        <v>11.33333333</v>
      </c>
      <c r="AC399" s="3"/>
      <c r="AD399" s="95">
        <f t="shared" ref="AD399:AG399" si="1210">IFERROR(INDEX(J$1129:J$1428,MATCH($T399,O$1129:O$1428,0)),0)</f>
        <v>0</v>
      </c>
      <c r="AE399" s="3">
        <f t="shared" si="1210"/>
        <v>0</v>
      </c>
      <c r="AF399" s="3">
        <f t="shared" si="1210"/>
        <v>0</v>
      </c>
      <c r="AG399" s="3">
        <f t="shared" si="1210"/>
        <v>0</v>
      </c>
      <c r="AH399" s="88">
        <f t="shared" si="1108"/>
        <v>0.000399</v>
      </c>
      <c r="AI399" s="3"/>
      <c r="AJ399" s="95" t="str">
        <f t="shared" si="1109"/>
        <v>#REF!</v>
      </c>
      <c r="AK399" s="92"/>
      <c r="AL399" s="92"/>
      <c r="AM399" s="92"/>
      <c r="AN399" s="3"/>
      <c r="AO399" s="3" t="str">
        <f t="shared" si="1110"/>
        <v>#REF!</v>
      </c>
      <c r="AP399" s="92"/>
      <c r="AQ399" s="92"/>
      <c r="AR399" s="92"/>
      <c r="AS399" s="3"/>
      <c r="AT399" s="3">
        <f t="shared" si="1111"/>
        <v>39.33333333</v>
      </c>
      <c r="AU399" s="92"/>
      <c r="AV399" s="92"/>
      <c r="AW399" s="92"/>
    </row>
    <row r="400" ht="15.75" customHeight="1">
      <c r="A400" s="24">
        <v>250.0</v>
      </c>
      <c r="D400" s="132" t="s">
        <v>17</v>
      </c>
      <c r="E400" s="132">
        <v>0.0</v>
      </c>
      <c r="F400" s="132">
        <v>0.0</v>
      </c>
      <c r="G400" s="132">
        <v>0.0</v>
      </c>
      <c r="H400" s="132">
        <v>0.0</v>
      </c>
      <c r="J400" s="171">
        <f t="array" ref="J400">IFERROR(INDEX(VBDhistory1!$U$8:$U$307,MATCH(VBDgames!$C400,VBDhistory1!$B$8:$B$307,0))+ROW()/10000000,0)</f>
        <v>0</v>
      </c>
      <c r="K400" s="171">
        <f t="array" ref="K400">IFERROR(INDEX(VBDhistory2!$U$8:$U$307,MATCH(VBDgames!$C400,VBDhistory2!$B$8:$B$307,0))+ROW()/10000000,0)</f>
        <v>0</v>
      </c>
      <c r="L400" s="171">
        <f t="array" ref="L400">IFERROR(INDEX(VBDhistory3!$U$8:$U$307,MATCH(VBDgames!$C400,VBDhistory3!$B$8:$B$307,0))+ROW()/10000000,0)</f>
        <v>0</v>
      </c>
      <c r="M400" s="171">
        <f t="array" ref="M400">IFERROR(INDEX(VBDhistory4!$U$8:$U$307,MATCH(VBDgames!$C400,VBDhistory4!$B$8:$B$307,0))+ROW()/10000000,0)</f>
        <v>0</v>
      </c>
      <c r="N400" s="171"/>
      <c r="O400" s="171" t="str">
        <f t="shared" ref="O400:R400" si="1211">$D400&amp;"-"&amp;RANK(J400,J$151:J$475,0)</f>
        <v>RB-1</v>
      </c>
      <c r="P400" s="171" t="str">
        <f t="shared" si="1211"/>
        <v>RB-1</v>
      </c>
      <c r="Q400" s="171" t="str">
        <f t="shared" si="1211"/>
        <v>RB-1</v>
      </c>
      <c r="R400" s="171" t="str">
        <f t="shared" si="1211"/>
        <v>RB-1</v>
      </c>
      <c r="T400" s="95" t="str">
        <f t="shared" si="1103"/>
        <v>LB-36</v>
      </c>
      <c r="U400" s="3">
        <v>36.0</v>
      </c>
      <c r="V400" s="3" t="s">
        <v>4630</v>
      </c>
      <c r="W400" s="95">
        <f t="shared" ref="W400:Y400" si="1212">IFERROR(INDEX(E$1129:E$1428,MATCH($T400,P$1129:P$1428,0)),0)</f>
        <v>0</v>
      </c>
      <c r="X400" s="3">
        <f t="shared" si="1212"/>
        <v>0</v>
      </c>
      <c r="Y400" s="3">
        <f t="shared" si="1212"/>
        <v>0</v>
      </c>
      <c r="Z400" s="3"/>
      <c r="AA400" s="3">
        <f t="shared" si="1105"/>
        <v>0</v>
      </c>
      <c r="AB400" s="88">
        <f t="shared" si="1106"/>
        <v>11.33333333</v>
      </c>
      <c r="AC400" s="3"/>
      <c r="AD400" s="95">
        <f t="shared" ref="AD400:AG400" si="1213">IFERROR(INDEX(J$1129:J$1428,MATCH($T400,O$1129:O$1428,0)),0)</f>
        <v>0</v>
      </c>
      <c r="AE400" s="3">
        <f t="shared" si="1213"/>
        <v>0</v>
      </c>
      <c r="AF400" s="3">
        <f t="shared" si="1213"/>
        <v>0</v>
      </c>
      <c r="AG400" s="3">
        <f t="shared" si="1213"/>
        <v>0</v>
      </c>
      <c r="AH400" s="88">
        <f t="shared" si="1108"/>
        <v>0.0004</v>
      </c>
      <c r="AI400" s="3"/>
      <c r="AJ400" s="95" t="str">
        <f t="shared" si="1109"/>
        <v>#REF!</v>
      </c>
      <c r="AK400" s="92"/>
      <c r="AL400" s="92"/>
      <c r="AM400" s="92"/>
      <c r="AN400" s="3"/>
      <c r="AO400" s="3" t="str">
        <f t="shared" si="1110"/>
        <v>#REF!</v>
      </c>
      <c r="AP400" s="92"/>
      <c r="AQ400" s="92"/>
      <c r="AR400" s="92"/>
      <c r="AS400" s="3"/>
      <c r="AT400" s="3">
        <f t="shared" si="1111"/>
        <v>39.33333333</v>
      </c>
      <c r="AU400" s="92"/>
      <c r="AV400" s="92"/>
      <c r="AW400" s="92"/>
    </row>
    <row r="401" ht="15.75" customHeight="1">
      <c r="A401" s="24">
        <v>251.0</v>
      </c>
      <c r="D401" s="132" t="s">
        <v>17</v>
      </c>
      <c r="E401" s="132">
        <v>0.0</v>
      </c>
      <c r="F401" s="132">
        <v>0.0</v>
      </c>
      <c r="G401" s="132">
        <v>0.0</v>
      </c>
      <c r="H401" s="132">
        <v>0.0</v>
      </c>
      <c r="J401" s="171">
        <f t="array" ref="J401">IFERROR(INDEX(VBDhistory1!$U$8:$U$307,MATCH(VBDgames!$C401,VBDhistory1!$B$8:$B$307,0))+ROW()/10000000,0)</f>
        <v>0</v>
      </c>
      <c r="K401" s="171">
        <f t="array" ref="K401">IFERROR(INDEX(VBDhistory2!$U$8:$U$307,MATCH(VBDgames!$C401,VBDhistory2!$B$8:$B$307,0))+ROW()/10000000,0)</f>
        <v>0</v>
      </c>
      <c r="L401" s="171">
        <f t="array" ref="L401">IFERROR(INDEX(VBDhistory3!$U$8:$U$307,MATCH(VBDgames!$C401,VBDhistory3!$B$8:$B$307,0))+ROW()/10000000,0)</f>
        <v>0</v>
      </c>
      <c r="M401" s="171">
        <f t="array" ref="M401">IFERROR(INDEX(VBDhistory4!$U$8:$U$307,MATCH(VBDgames!$C401,VBDhistory4!$B$8:$B$307,0))+ROW()/10000000,0)</f>
        <v>0</v>
      </c>
      <c r="N401" s="171"/>
      <c r="O401" s="171" t="str">
        <f t="shared" ref="O401:R401" si="1214">$D401&amp;"-"&amp;RANK(J401,J$151:J$475,0)</f>
        <v>RB-1</v>
      </c>
      <c r="P401" s="171" t="str">
        <f t="shared" si="1214"/>
        <v>RB-1</v>
      </c>
      <c r="Q401" s="171" t="str">
        <f t="shared" si="1214"/>
        <v>RB-1</v>
      </c>
      <c r="R401" s="171" t="str">
        <f t="shared" si="1214"/>
        <v>RB-1</v>
      </c>
      <c r="T401" s="95" t="str">
        <f t="shared" si="1103"/>
        <v>LB-37</v>
      </c>
      <c r="U401" s="3">
        <v>37.0</v>
      </c>
      <c r="V401" s="3" t="s">
        <v>4630</v>
      </c>
      <c r="W401" s="95">
        <f t="shared" ref="W401:Y401" si="1215">IFERROR(INDEX(E$1129:E$1428,MATCH($T401,P$1129:P$1428,0)),0)</f>
        <v>0</v>
      </c>
      <c r="X401" s="3">
        <f t="shared" si="1215"/>
        <v>0</v>
      </c>
      <c r="Y401" s="3">
        <f t="shared" si="1215"/>
        <v>0</v>
      </c>
      <c r="Z401" s="3"/>
      <c r="AA401" s="3">
        <f t="shared" si="1105"/>
        <v>0</v>
      </c>
      <c r="AB401" s="88">
        <f t="shared" si="1106"/>
        <v>11.33333333</v>
      </c>
      <c r="AC401" s="3"/>
      <c r="AD401" s="95">
        <f t="shared" ref="AD401:AG401" si="1216">IFERROR(INDEX(J$1129:J$1428,MATCH($T401,O$1129:O$1428,0)),0)</f>
        <v>0</v>
      </c>
      <c r="AE401" s="3">
        <f t="shared" si="1216"/>
        <v>0</v>
      </c>
      <c r="AF401" s="3">
        <f t="shared" si="1216"/>
        <v>0</v>
      </c>
      <c r="AG401" s="3">
        <f t="shared" si="1216"/>
        <v>0</v>
      </c>
      <c r="AH401" s="88">
        <f t="shared" si="1108"/>
        <v>0.000401</v>
      </c>
      <c r="AI401" s="3"/>
      <c r="AJ401" s="95" t="str">
        <f t="shared" si="1109"/>
        <v>#REF!</v>
      </c>
      <c r="AK401" s="92"/>
      <c r="AL401" s="92"/>
      <c r="AM401" s="92"/>
      <c r="AN401" s="3"/>
      <c r="AO401" s="3" t="str">
        <f t="shared" si="1110"/>
        <v>#REF!</v>
      </c>
      <c r="AP401" s="92"/>
      <c r="AQ401" s="92"/>
      <c r="AR401" s="92"/>
      <c r="AS401" s="3"/>
      <c r="AT401" s="3">
        <f t="shared" si="1111"/>
        <v>39.33333333</v>
      </c>
      <c r="AU401" s="92"/>
      <c r="AV401" s="92"/>
      <c r="AW401" s="92"/>
    </row>
    <row r="402" ht="15.75" customHeight="1">
      <c r="A402" s="24">
        <v>252.0</v>
      </c>
      <c r="D402" s="132" t="s">
        <v>17</v>
      </c>
      <c r="E402" s="132">
        <v>0.0</v>
      </c>
      <c r="F402" s="132">
        <v>0.0</v>
      </c>
      <c r="G402" s="132">
        <v>0.0</v>
      </c>
      <c r="H402" s="132">
        <v>0.0</v>
      </c>
      <c r="J402" s="171">
        <f t="array" ref="J402">IFERROR(INDEX(VBDhistory1!$U$8:$U$307,MATCH(VBDgames!$C402,VBDhistory1!$B$8:$B$307,0))+ROW()/10000000,0)</f>
        <v>0</v>
      </c>
      <c r="K402" s="171">
        <f t="array" ref="K402">IFERROR(INDEX(VBDhistory2!$U$8:$U$307,MATCH(VBDgames!$C402,VBDhistory2!$B$8:$B$307,0))+ROW()/10000000,0)</f>
        <v>0</v>
      </c>
      <c r="L402" s="171">
        <f t="array" ref="L402">IFERROR(INDEX(VBDhistory3!$U$8:$U$307,MATCH(VBDgames!$C402,VBDhistory3!$B$8:$B$307,0))+ROW()/10000000,0)</f>
        <v>0</v>
      </c>
      <c r="M402" s="171">
        <f t="array" ref="M402">IFERROR(INDEX(VBDhistory4!$U$8:$U$307,MATCH(VBDgames!$C402,VBDhistory4!$B$8:$B$307,0))+ROW()/10000000,0)</f>
        <v>0</v>
      </c>
      <c r="N402" s="171"/>
      <c r="O402" s="171" t="str">
        <f t="shared" ref="O402:R402" si="1217">$D402&amp;"-"&amp;RANK(J402,J$151:J$475,0)</f>
        <v>RB-1</v>
      </c>
      <c r="P402" s="171" t="str">
        <f t="shared" si="1217"/>
        <v>RB-1</v>
      </c>
      <c r="Q402" s="171" t="str">
        <f t="shared" si="1217"/>
        <v>RB-1</v>
      </c>
      <c r="R402" s="171" t="str">
        <f t="shared" si="1217"/>
        <v>RB-1</v>
      </c>
      <c r="T402" s="95" t="str">
        <f t="shared" si="1103"/>
        <v>LB-38</v>
      </c>
      <c r="U402" s="3">
        <v>38.0</v>
      </c>
      <c r="V402" s="3" t="s">
        <v>4630</v>
      </c>
      <c r="W402" s="95">
        <f t="shared" ref="W402:Y402" si="1218">IFERROR(INDEX(E$1129:E$1428,MATCH($T402,P$1129:P$1428,0)),0)</f>
        <v>0</v>
      </c>
      <c r="X402" s="3">
        <f t="shared" si="1218"/>
        <v>0</v>
      </c>
      <c r="Y402" s="3">
        <f t="shared" si="1218"/>
        <v>0</v>
      </c>
      <c r="Z402" s="3"/>
      <c r="AA402" s="3">
        <f t="shared" si="1105"/>
        <v>0</v>
      </c>
      <c r="AB402" s="88">
        <f t="shared" si="1106"/>
        <v>11.33333333</v>
      </c>
      <c r="AC402" s="3"/>
      <c r="AD402" s="95">
        <f t="shared" ref="AD402:AG402" si="1219">IFERROR(INDEX(J$1129:J$1428,MATCH($T402,O$1129:O$1428,0)),0)</f>
        <v>0</v>
      </c>
      <c r="AE402" s="3">
        <f t="shared" si="1219"/>
        <v>0</v>
      </c>
      <c r="AF402" s="3">
        <f t="shared" si="1219"/>
        <v>0</v>
      </c>
      <c r="AG402" s="3">
        <f t="shared" si="1219"/>
        <v>0</v>
      </c>
      <c r="AH402" s="88">
        <f t="shared" si="1108"/>
        <v>0.000402</v>
      </c>
      <c r="AI402" s="3"/>
      <c r="AJ402" s="95" t="str">
        <f t="shared" si="1109"/>
        <v>#REF!</v>
      </c>
      <c r="AK402" s="92"/>
      <c r="AL402" s="92"/>
      <c r="AM402" s="92"/>
      <c r="AN402" s="3"/>
      <c r="AO402" s="3" t="str">
        <f t="shared" si="1110"/>
        <v>#REF!</v>
      </c>
      <c r="AP402" s="92"/>
      <c r="AQ402" s="92"/>
      <c r="AR402" s="92"/>
      <c r="AS402" s="3"/>
      <c r="AT402" s="3">
        <f t="shared" si="1111"/>
        <v>39.33333333</v>
      </c>
      <c r="AU402" s="92"/>
      <c r="AV402" s="92"/>
      <c r="AW402" s="92"/>
    </row>
    <row r="403" ht="15.75" customHeight="1">
      <c r="A403" s="24">
        <v>253.0</v>
      </c>
      <c r="D403" s="132" t="s">
        <v>17</v>
      </c>
      <c r="E403" s="132">
        <v>0.0</v>
      </c>
      <c r="F403" s="132">
        <v>0.0</v>
      </c>
      <c r="G403" s="132">
        <v>0.0</v>
      </c>
      <c r="H403" s="132">
        <v>0.0</v>
      </c>
      <c r="J403" s="171">
        <f t="array" ref="J403">IFERROR(INDEX(VBDhistory1!$U$8:$U$307,MATCH(VBDgames!$C403,VBDhistory1!$B$8:$B$307,0))+ROW()/10000000,0)</f>
        <v>0</v>
      </c>
      <c r="K403" s="171">
        <f t="array" ref="K403">IFERROR(INDEX(VBDhistory2!$U$8:$U$307,MATCH(VBDgames!$C403,VBDhistory2!$B$8:$B$307,0))+ROW()/10000000,0)</f>
        <v>0</v>
      </c>
      <c r="L403" s="171">
        <f t="array" ref="L403">IFERROR(INDEX(VBDhistory3!$U$8:$U$307,MATCH(VBDgames!$C403,VBDhistory3!$B$8:$B$307,0))+ROW()/10000000,0)</f>
        <v>0</v>
      </c>
      <c r="M403" s="171">
        <f t="array" ref="M403">IFERROR(INDEX(VBDhistory4!$U$8:$U$307,MATCH(VBDgames!$C403,VBDhistory4!$B$8:$B$307,0))+ROW()/10000000,0)</f>
        <v>0</v>
      </c>
      <c r="N403" s="171"/>
      <c r="O403" s="171" t="str">
        <f t="shared" ref="O403:R403" si="1220">$D403&amp;"-"&amp;RANK(J403,J$151:J$475,0)</f>
        <v>RB-1</v>
      </c>
      <c r="P403" s="171" t="str">
        <f t="shared" si="1220"/>
        <v>RB-1</v>
      </c>
      <c r="Q403" s="171" t="str">
        <f t="shared" si="1220"/>
        <v>RB-1</v>
      </c>
      <c r="R403" s="171" t="str">
        <f t="shared" si="1220"/>
        <v>RB-1</v>
      </c>
      <c r="T403" s="95" t="str">
        <f t="shared" si="1103"/>
        <v>LB-39</v>
      </c>
      <c r="U403" s="3">
        <v>39.0</v>
      </c>
      <c r="V403" s="3" t="s">
        <v>4630</v>
      </c>
      <c r="W403" s="95">
        <f t="shared" ref="W403:Y403" si="1221">IFERROR(INDEX(E$1129:E$1428,MATCH($T403,P$1129:P$1428,0)),0)</f>
        <v>0</v>
      </c>
      <c r="X403" s="3">
        <f t="shared" si="1221"/>
        <v>0</v>
      </c>
      <c r="Y403" s="3">
        <f t="shared" si="1221"/>
        <v>0</v>
      </c>
      <c r="Z403" s="3"/>
      <c r="AA403" s="3">
        <f t="shared" si="1105"/>
        <v>0</v>
      </c>
      <c r="AB403" s="88">
        <f t="shared" si="1106"/>
        <v>11.33333333</v>
      </c>
      <c r="AC403" s="3"/>
      <c r="AD403" s="95">
        <f t="shared" ref="AD403:AG403" si="1222">IFERROR(INDEX(J$1129:J$1428,MATCH($T403,O$1129:O$1428,0)),0)</f>
        <v>0</v>
      </c>
      <c r="AE403" s="3">
        <f t="shared" si="1222"/>
        <v>0</v>
      </c>
      <c r="AF403" s="3">
        <f t="shared" si="1222"/>
        <v>0</v>
      </c>
      <c r="AG403" s="3">
        <f t="shared" si="1222"/>
        <v>0</v>
      </c>
      <c r="AH403" s="88">
        <f t="shared" si="1108"/>
        <v>0.000403</v>
      </c>
      <c r="AI403" s="3"/>
      <c r="AJ403" s="95" t="str">
        <f t="shared" si="1109"/>
        <v>#REF!</v>
      </c>
      <c r="AK403" s="92"/>
      <c r="AL403" s="92"/>
      <c r="AM403" s="92"/>
      <c r="AN403" s="3"/>
      <c r="AO403" s="3" t="str">
        <f t="shared" si="1110"/>
        <v>#REF!</v>
      </c>
      <c r="AP403" s="92"/>
      <c r="AQ403" s="92"/>
      <c r="AR403" s="92"/>
      <c r="AS403" s="3"/>
      <c r="AT403" s="3">
        <f t="shared" si="1111"/>
        <v>39.33333333</v>
      </c>
      <c r="AU403" s="92"/>
      <c r="AV403" s="92"/>
      <c r="AW403" s="92"/>
    </row>
    <row r="404" ht="15.75" customHeight="1">
      <c r="A404" s="24">
        <v>254.0</v>
      </c>
      <c r="D404" s="132" t="s">
        <v>17</v>
      </c>
      <c r="E404" s="132">
        <v>0.0</v>
      </c>
      <c r="F404" s="132">
        <v>0.0</v>
      </c>
      <c r="G404" s="132">
        <v>0.0</v>
      </c>
      <c r="H404" s="132">
        <v>0.0</v>
      </c>
      <c r="J404" s="171">
        <f t="array" ref="J404">IFERROR(INDEX(VBDhistory1!$U$8:$U$307,MATCH(VBDgames!$C404,VBDhistory1!$B$8:$B$307,0))+ROW()/10000000,0)</f>
        <v>0</v>
      </c>
      <c r="K404" s="171">
        <f t="array" ref="K404">IFERROR(INDEX(VBDhistory2!$U$8:$U$307,MATCH(VBDgames!$C404,VBDhistory2!$B$8:$B$307,0))+ROW()/10000000,0)</f>
        <v>0</v>
      </c>
      <c r="L404" s="171">
        <f t="array" ref="L404">IFERROR(INDEX(VBDhistory3!$U$8:$U$307,MATCH(VBDgames!$C404,VBDhistory3!$B$8:$B$307,0))+ROW()/10000000,0)</f>
        <v>0</v>
      </c>
      <c r="M404" s="171">
        <f t="array" ref="M404">IFERROR(INDEX(VBDhistory4!$U$8:$U$307,MATCH(VBDgames!$C404,VBDhistory4!$B$8:$B$307,0))+ROW()/10000000,0)</f>
        <v>0</v>
      </c>
      <c r="N404" s="171"/>
      <c r="O404" s="171" t="str">
        <f t="shared" ref="O404:R404" si="1223">$D404&amp;"-"&amp;RANK(J404,J$151:J$475,0)</f>
        <v>RB-1</v>
      </c>
      <c r="P404" s="171" t="str">
        <f t="shared" si="1223"/>
        <v>RB-1</v>
      </c>
      <c r="Q404" s="171" t="str">
        <f t="shared" si="1223"/>
        <v>RB-1</v>
      </c>
      <c r="R404" s="171" t="str">
        <f t="shared" si="1223"/>
        <v>RB-1</v>
      </c>
      <c r="T404" s="95" t="str">
        <f t="shared" si="1103"/>
        <v>LB-40</v>
      </c>
      <c r="U404" s="3">
        <v>40.0</v>
      </c>
      <c r="V404" s="3" t="s">
        <v>4630</v>
      </c>
      <c r="W404" s="95">
        <f t="shared" ref="W404:Y404" si="1224">IFERROR(INDEX(E$1129:E$1428,MATCH($T404,P$1129:P$1428,0)),0)</f>
        <v>0</v>
      </c>
      <c r="X404" s="3">
        <f t="shared" si="1224"/>
        <v>0</v>
      </c>
      <c r="Y404" s="3">
        <f t="shared" si="1224"/>
        <v>0</v>
      </c>
      <c r="Z404" s="3"/>
      <c r="AA404" s="3">
        <f t="shared" si="1105"/>
        <v>0</v>
      </c>
      <c r="AB404" s="88">
        <f t="shared" si="1106"/>
        <v>11.33333333</v>
      </c>
      <c r="AC404" s="3"/>
      <c r="AD404" s="95">
        <f t="shared" ref="AD404:AG404" si="1225">IFERROR(INDEX(J$1129:J$1428,MATCH($T404,O$1129:O$1428,0)),0)</f>
        <v>0</v>
      </c>
      <c r="AE404" s="3">
        <f t="shared" si="1225"/>
        <v>0</v>
      </c>
      <c r="AF404" s="3">
        <f t="shared" si="1225"/>
        <v>0</v>
      </c>
      <c r="AG404" s="3">
        <f t="shared" si="1225"/>
        <v>0</v>
      </c>
      <c r="AH404" s="88">
        <f t="shared" si="1108"/>
        <v>0.000404</v>
      </c>
      <c r="AI404" s="3"/>
      <c r="AJ404" s="95" t="str">
        <f t="shared" si="1109"/>
        <v>#REF!</v>
      </c>
      <c r="AK404" s="92"/>
      <c r="AL404" s="92"/>
      <c r="AM404" s="92"/>
      <c r="AN404" s="3"/>
      <c r="AO404" s="3" t="str">
        <f t="shared" si="1110"/>
        <v>#REF!</v>
      </c>
      <c r="AP404" s="92"/>
      <c r="AQ404" s="92"/>
      <c r="AR404" s="92"/>
      <c r="AS404" s="3"/>
      <c r="AT404" s="3">
        <f t="shared" si="1111"/>
        <v>39.33333333</v>
      </c>
      <c r="AU404" s="92"/>
      <c r="AV404" s="92"/>
      <c r="AW404" s="92"/>
    </row>
    <row r="405" ht="15.75" customHeight="1">
      <c r="A405" s="24">
        <v>255.0</v>
      </c>
      <c r="D405" s="132" t="s">
        <v>17</v>
      </c>
      <c r="E405" s="132">
        <v>0.0</v>
      </c>
      <c r="F405" s="132">
        <v>0.0</v>
      </c>
      <c r="G405" s="132">
        <v>0.0</v>
      </c>
      <c r="H405" s="132">
        <v>0.0</v>
      </c>
      <c r="J405" s="171">
        <f t="array" ref="J405">IFERROR(INDEX(VBDhistory1!$U$8:$U$307,MATCH(VBDgames!$C405,VBDhistory1!$B$8:$B$307,0))+ROW()/10000000,0)</f>
        <v>0</v>
      </c>
      <c r="K405" s="171">
        <f t="array" ref="K405">IFERROR(INDEX(VBDhistory2!$U$8:$U$307,MATCH(VBDgames!$C405,VBDhistory2!$B$8:$B$307,0))+ROW()/10000000,0)</f>
        <v>0</v>
      </c>
      <c r="L405" s="171">
        <f t="array" ref="L405">IFERROR(INDEX(VBDhistory3!$U$8:$U$307,MATCH(VBDgames!$C405,VBDhistory3!$B$8:$B$307,0))+ROW()/10000000,0)</f>
        <v>0</v>
      </c>
      <c r="M405" s="171">
        <f t="array" ref="M405">IFERROR(INDEX(VBDhistory4!$U$8:$U$307,MATCH(VBDgames!$C405,VBDhistory4!$B$8:$B$307,0))+ROW()/10000000,0)</f>
        <v>0</v>
      </c>
      <c r="N405" s="171"/>
      <c r="O405" s="171" t="str">
        <f t="shared" ref="O405:R405" si="1226">$D405&amp;"-"&amp;RANK(J405,J$151:J$475,0)</f>
        <v>RB-1</v>
      </c>
      <c r="P405" s="171" t="str">
        <f t="shared" si="1226"/>
        <v>RB-1</v>
      </c>
      <c r="Q405" s="171" t="str">
        <f t="shared" si="1226"/>
        <v>RB-1</v>
      </c>
      <c r="R405" s="171" t="str">
        <f t="shared" si="1226"/>
        <v>RB-1</v>
      </c>
      <c r="T405" s="95" t="str">
        <f t="shared" si="1103"/>
        <v>LB-41</v>
      </c>
      <c r="U405" s="3">
        <v>41.0</v>
      </c>
      <c r="V405" s="3" t="s">
        <v>4630</v>
      </c>
      <c r="W405" s="95">
        <f t="shared" ref="W405:Y405" si="1227">IFERROR(INDEX(E$1129:E$1428,MATCH($T405,P$1129:P$1428,0)),0)</f>
        <v>0</v>
      </c>
      <c r="X405" s="3">
        <f t="shared" si="1227"/>
        <v>0</v>
      </c>
      <c r="Y405" s="3">
        <f t="shared" si="1227"/>
        <v>0</v>
      </c>
      <c r="Z405" s="3"/>
      <c r="AA405" s="3">
        <f t="shared" si="1105"/>
        <v>0</v>
      </c>
      <c r="AB405" s="88">
        <f t="shared" si="1106"/>
        <v>11.33333333</v>
      </c>
      <c r="AC405" s="3"/>
      <c r="AD405" s="95">
        <f t="shared" ref="AD405:AG405" si="1228">IFERROR(INDEX(J$1129:J$1428,MATCH($T405,O$1129:O$1428,0)),0)</f>
        <v>0</v>
      </c>
      <c r="AE405" s="3">
        <f t="shared" si="1228"/>
        <v>0</v>
      </c>
      <c r="AF405" s="3">
        <f t="shared" si="1228"/>
        <v>0</v>
      </c>
      <c r="AG405" s="3">
        <f t="shared" si="1228"/>
        <v>0</v>
      </c>
      <c r="AH405" s="88">
        <f t="shared" si="1108"/>
        <v>0.000405</v>
      </c>
      <c r="AI405" s="3"/>
      <c r="AJ405" s="95" t="str">
        <f t="shared" si="1109"/>
        <v>#REF!</v>
      </c>
      <c r="AK405" s="92"/>
      <c r="AL405" s="92"/>
      <c r="AM405" s="92"/>
      <c r="AN405" s="3"/>
      <c r="AO405" s="3" t="str">
        <f t="shared" si="1110"/>
        <v>#REF!</v>
      </c>
      <c r="AP405" s="92"/>
      <c r="AQ405" s="92"/>
      <c r="AR405" s="92"/>
      <c r="AS405" s="3"/>
      <c r="AT405" s="3">
        <f t="shared" si="1111"/>
        <v>39.33333333</v>
      </c>
      <c r="AU405" s="92"/>
      <c r="AV405" s="92"/>
      <c r="AW405" s="92"/>
    </row>
    <row r="406" ht="15.75" customHeight="1">
      <c r="A406" s="24">
        <v>256.0</v>
      </c>
      <c r="D406" s="132" t="s">
        <v>17</v>
      </c>
      <c r="E406" s="132">
        <v>0.0</v>
      </c>
      <c r="F406" s="132">
        <v>0.0</v>
      </c>
      <c r="G406" s="132">
        <v>0.0</v>
      </c>
      <c r="H406" s="132">
        <v>0.0</v>
      </c>
      <c r="J406" s="171">
        <f t="array" ref="J406">IFERROR(INDEX(VBDhistory1!$U$8:$U$307,MATCH(VBDgames!$C406,VBDhistory1!$B$8:$B$307,0))+ROW()/10000000,0)</f>
        <v>0</v>
      </c>
      <c r="K406" s="171">
        <f t="array" ref="K406">IFERROR(INDEX(VBDhistory2!$U$8:$U$307,MATCH(VBDgames!$C406,VBDhistory2!$B$8:$B$307,0))+ROW()/10000000,0)</f>
        <v>0</v>
      </c>
      <c r="L406" s="171">
        <f t="array" ref="L406">IFERROR(INDEX(VBDhistory3!$U$8:$U$307,MATCH(VBDgames!$C406,VBDhistory3!$B$8:$B$307,0))+ROW()/10000000,0)</f>
        <v>0</v>
      </c>
      <c r="M406" s="171">
        <f t="array" ref="M406">IFERROR(INDEX(VBDhistory4!$U$8:$U$307,MATCH(VBDgames!$C406,VBDhistory4!$B$8:$B$307,0))+ROW()/10000000,0)</f>
        <v>0</v>
      </c>
      <c r="N406" s="171"/>
      <c r="O406" s="171" t="str">
        <f t="shared" ref="O406:R406" si="1229">$D406&amp;"-"&amp;RANK(J406,J$151:J$475,0)</f>
        <v>RB-1</v>
      </c>
      <c r="P406" s="171" t="str">
        <f t="shared" si="1229"/>
        <v>RB-1</v>
      </c>
      <c r="Q406" s="171" t="str">
        <f t="shared" si="1229"/>
        <v>RB-1</v>
      </c>
      <c r="R406" s="171" t="str">
        <f t="shared" si="1229"/>
        <v>RB-1</v>
      </c>
      <c r="T406" s="95" t="str">
        <f t="shared" si="1103"/>
        <v>LB-42</v>
      </c>
      <c r="U406" s="3">
        <v>42.0</v>
      </c>
      <c r="V406" s="3" t="s">
        <v>4630</v>
      </c>
      <c r="W406" s="95">
        <f t="shared" ref="W406:Y406" si="1230">IFERROR(INDEX(E$1129:E$1428,MATCH($T406,P$1129:P$1428,0)),0)</f>
        <v>0</v>
      </c>
      <c r="X406" s="3">
        <f t="shared" si="1230"/>
        <v>0</v>
      </c>
      <c r="Y406" s="3">
        <f t="shared" si="1230"/>
        <v>0</v>
      </c>
      <c r="Z406" s="3"/>
      <c r="AA406" s="3">
        <f t="shared" si="1105"/>
        <v>0</v>
      </c>
      <c r="AB406" s="88">
        <f t="shared" si="1106"/>
        <v>11.33333333</v>
      </c>
      <c r="AC406" s="3"/>
      <c r="AD406" s="95">
        <f t="shared" ref="AD406:AG406" si="1231">IFERROR(INDEX(J$1129:J$1428,MATCH($T406,O$1129:O$1428,0)),0)</f>
        <v>0</v>
      </c>
      <c r="AE406" s="3">
        <f t="shared" si="1231"/>
        <v>0</v>
      </c>
      <c r="AF406" s="3">
        <f t="shared" si="1231"/>
        <v>0</v>
      </c>
      <c r="AG406" s="3">
        <f t="shared" si="1231"/>
        <v>0</v>
      </c>
      <c r="AH406" s="88">
        <f t="shared" si="1108"/>
        <v>0.000406</v>
      </c>
      <c r="AI406" s="3"/>
      <c r="AJ406" s="95" t="str">
        <f t="shared" si="1109"/>
        <v>#REF!</v>
      </c>
      <c r="AK406" s="92"/>
      <c r="AL406" s="92"/>
      <c r="AM406" s="92"/>
      <c r="AN406" s="3"/>
      <c r="AO406" s="3" t="str">
        <f t="shared" si="1110"/>
        <v>#REF!</v>
      </c>
      <c r="AP406" s="92"/>
      <c r="AQ406" s="92"/>
      <c r="AR406" s="92"/>
      <c r="AS406" s="3"/>
      <c r="AT406" s="3">
        <f t="shared" si="1111"/>
        <v>39.33333333</v>
      </c>
      <c r="AU406" s="92"/>
      <c r="AV406" s="92"/>
      <c r="AW406" s="92"/>
    </row>
    <row r="407" ht="15.75" customHeight="1">
      <c r="A407" s="24">
        <v>257.0</v>
      </c>
      <c r="D407" s="132" t="s">
        <v>17</v>
      </c>
      <c r="E407" s="132">
        <v>0.0</v>
      </c>
      <c r="F407" s="132">
        <v>0.0</v>
      </c>
      <c r="G407" s="132">
        <v>0.0</v>
      </c>
      <c r="H407" s="132">
        <v>0.0</v>
      </c>
      <c r="J407" s="171">
        <f t="array" ref="J407">IFERROR(INDEX(VBDhistory1!$U$8:$U$307,MATCH(VBDgames!$C407,VBDhistory1!$B$8:$B$307,0))+ROW()/10000000,0)</f>
        <v>0</v>
      </c>
      <c r="K407" s="171">
        <f t="array" ref="K407">IFERROR(INDEX(VBDhistory2!$U$8:$U$307,MATCH(VBDgames!$C407,VBDhistory2!$B$8:$B$307,0))+ROW()/10000000,0)</f>
        <v>0</v>
      </c>
      <c r="L407" s="171">
        <f t="array" ref="L407">IFERROR(INDEX(VBDhistory3!$U$8:$U$307,MATCH(VBDgames!$C407,VBDhistory3!$B$8:$B$307,0))+ROW()/10000000,0)</f>
        <v>0</v>
      </c>
      <c r="M407" s="171">
        <f t="array" ref="M407">IFERROR(INDEX(VBDhistory4!$U$8:$U$307,MATCH(VBDgames!$C407,VBDhistory4!$B$8:$B$307,0))+ROW()/10000000,0)</f>
        <v>0</v>
      </c>
      <c r="N407" s="171"/>
      <c r="O407" s="171" t="str">
        <f t="shared" ref="O407:R407" si="1232">$D407&amp;"-"&amp;RANK(J407,J$151:J$475,0)</f>
        <v>RB-1</v>
      </c>
      <c r="P407" s="171" t="str">
        <f t="shared" si="1232"/>
        <v>RB-1</v>
      </c>
      <c r="Q407" s="171" t="str">
        <f t="shared" si="1232"/>
        <v>RB-1</v>
      </c>
      <c r="R407" s="171" t="str">
        <f t="shared" si="1232"/>
        <v>RB-1</v>
      </c>
      <c r="T407" s="95" t="str">
        <f t="shared" si="1103"/>
        <v>LB-43</v>
      </c>
      <c r="U407" s="3">
        <v>43.0</v>
      </c>
      <c r="V407" s="3" t="s">
        <v>4630</v>
      </c>
      <c r="W407" s="95">
        <f t="shared" ref="W407:Y407" si="1233">IFERROR(INDEX(E$1129:E$1428,MATCH($T407,P$1129:P$1428,0)),0)</f>
        <v>0</v>
      </c>
      <c r="X407" s="3">
        <f t="shared" si="1233"/>
        <v>0</v>
      </c>
      <c r="Y407" s="3">
        <f t="shared" si="1233"/>
        <v>0</v>
      </c>
      <c r="Z407" s="3"/>
      <c r="AA407" s="3">
        <f t="shared" si="1105"/>
        <v>0</v>
      </c>
      <c r="AB407" s="88">
        <f t="shared" si="1106"/>
        <v>11.33333333</v>
      </c>
      <c r="AC407" s="3"/>
      <c r="AD407" s="95">
        <f t="shared" ref="AD407:AG407" si="1234">IFERROR(INDEX(J$1129:J$1428,MATCH($T407,O$1129:O$1428,0)),0)</f>
        <v>0</v>
      </c>
      <c r="AE407" s="3">
        <f t="shared" si="1234"/>
        <v>0</v>
      </c>
      <c r="AF407" s="3">
        <f t="shared" si="1234"/>
        <v>0</v>
      </c>
      <c r="AG407" s="3">
        <f t="shared" si="1234"/>
        <v>0</v>
      </c>
      <c r="AH407" s="88">
        <f t="shared" si="1108"/>
        <v>0.000407</v>
      </c>
      <c r="AI407" s="3"/>
      <c r="AJ407" s="95" t="str">
        <f t="shared" si="1109"/>
        <v>#REF!</v>
      </c>
      <c r="AK407" s="92"/>
      <c r="AL407" s="92"/>
      <c r="AM407" s="92"/>
      <c r="AN407" s="3"/>
      <c r="AO407" s="3" t="str">
        <f t="shared" si="1110"/>
        <v>#REF!</v>
      </c>
      <c r="AP407" s="92"/>
      <c r="AQ407" s="92"/>
      <c r="AR407" s="92"/>
      <c r="AS407" s="3"/>
      <c r="AT407" s="3">
        <f t="shared" si="1111"/>
        <v>39.33333333</v>
      </c>
      <c r="AU407" s="92"/>
      <c r="AV407" s="92"/>
      <c r="AW407" s="92"/>
    </row>
    <row r="408" ht="15.75" customHeight="1">
      <c r="A408" s="24">
        <v>258.0</v>
      </c>
      <c r="D408" s="132" t="s">
        <v>17</v>
      </c>
      <c r="E408" s="132">
        <v>0.0</v>
      </c>
      <c r="F408" s="132">
        <v>0.0</v>
      </c>
      <c r="G408" s="132">
        <v>0.0</v>
      </c>
      <c r="H408" s="132">
        <v>0.0</v>
      </c>
      <c r="J408" s="171">
        <f t="array" ref="J408">IFERROR(INDEX(VBDhistory1!$U$8:$U$307,MATCH(VBDgames!$C408,VBDhistory1!$B$8:$B$307,0))+ROW()/10000000,0)</f>
        <v>0</v>
      </c>
      <c r="K408" s="171">
        <f t="array" ref="K408">IFERROR(INDEX(VBDhistory2!$U$8:$U$307,MATCH(VBDgames!$C408,VBDhistory2!$B$8:$B$307,0))+ROW()/10000000,0)</f>
        <v>0</v>
      </c>
      <c r="L408" s="171">
        <f t="array" ref="L408">IFERROR(INDEX(VBDhistory3!$U$8:$U$307,MATCH(VBDgames!$C408,VBDhistory3!$B$8:$B$307,0))+ROW()/10000000,0)</f>
        <v>0</v>
      </c>
      <c r="M408" s="171">
        <f t="array" ref="M408">IFERROR(INDEX(VBDhistory4!$U$8:$U$307,MATCH(VBDgames!$C408,VBDhistory4!$B$8:$B$307,0))+ROW()/10000000,0)</f>
        <v>0</v>
      </c>
      <c r="N408" s="171"/>
      <c r="O408" s="171" t="str">
        <f t="shared" ref="O408:R408" si="1235">$D408&amp;"-"&amp;RANK(J408,J$151:J$475,0)</f>
        <v>RB-1</v>
      </c>
      <c r="P408" s="171" t="str">
        <f t="shared" si="1235"/>
        <v>RB-1</v>
      </c>
      <c r="Q408" s="171" t="str">
        <f t="shared" si="1235"/>
        <v>RB-1</v>
      </c>
      <c r="R408" s="171" t="str">
        <f t="shared" si="1235"/>
        <v>RB-1</v>
      </c>
      <c r="T408" s="95" t="str">
        <f t="shared" si="1103"/>
        <v>LB-44</v>
      </c>
      <c r="U408" s="3">
        <v>44.0</v>
      </c>
      <c r="V408" s="3" t="s">
        <v>4630</v>
      </c>
      <c r="W408" s="95">
        <f t="shared" ref="W408:Y408" si="1236">IFERROR(INDEX(E$1129:E$1428,MATCH($T408,P$1129:P$1428,0)),0)</f>
        <v>0</v>
      </c>
      <c r="X408" s="3">
        <f t="shared" si="1236"/>
        <v>0</v>
      </c>
      <c r="Y408" s="3">
        <f t="shared" si="1236"/>
        <v>0</v>
      </c>
      <c r="Z408" s="3"/>
      <c r="AA408" s="3">
        <f t="shared" si="1105"/>
        <v>0</v>
      </c>
      <c r="AB408" s="88">
        <f t="shared" si="1106"/>
        <v>11.33333333</v>
      </c>
      <c r="AC408" s="3"/>
      <c r="AD408" s="95">
        <f t="shared" ref="AD408:AG408" si="1237">IFERROR(INDEX(J$1129:J$1428,MATCH($T408,O$1129:O$1428,0)),0)</f>
        <v>0</v>
      </c>
      <c r="AE408" s="3">
        <f t="shared" si="1237"/>
        <v>0</v>
      </c>
      <c r="AF408" s="3">
        <f t="shared" si="1237"/>
        <v>0</v>
      </c>
      <c r="AG408" s="3">
        <f t="shared" si="1237"/>
        <v>0</v>
      </c>
      <c r="AH408" s="88">
        <f t="shared" si="1108"/>
        <v>0.000408</v>
      </c>
      <c r="AI408" s="3"/>
      <c r="AJ408" s="95" t="str">
        <f t="shared" si="1109"/>
        <v>#REF!</v>
      </c>
      <c r="AK408" s="92"/>
      <c r="AL408" s="92"/>
      <c r="AM408" s="92"/>
      <c r="AN408" s="3"/>
      <c r="AO408" s="3" t="str">
        <f t="shared" si="1110"/>
        <v>#REF!</v>
      </c>
      <c r="AP408" s="92"/>
      <c r="AQ408" s="92"/>
      <c r="AR408" s="92"/>
      <c r="AS408" s="3"/>
      <c r="AT408" s="3">
        <f t="shared" si="1111"/>
        <v>39.33333333</v>
      </c>
      <c r="AU408" s="92"/>
      <c r="AV408" s="92"/>
      <c r="AW408" s="92"/>
    </row>
    <row r="409" ht="15.75" customHeight="1">
      <c r="A409" s="24">
        <v>259.0</v>
      </c>
      <c r="D409" s="132" t="s">
        <v>17</v>
      </c>
      <c r="E409" s="132">
        <v>0.0</v>
      </c>
      <c r="F409" s="132">
        <v>0.0</v>
      </c>
      <c r="G409" s="132">
        <v>0.0</v>
      </c>
      <c r="H409" s="132">
        <v>0.0</v>
      </c>
      <c r="J409" s="171">
        <f t="array" ref="J409">IFERROR(INDEX(VBDhistory1!$U$8:$U$307,MATCH(VBDgames!$C409,VBDhistory1!$B$8:$B$307,0))+ROW()/10000000,0)</f>
        <v>0</v>
      </c>
      <c r="K409" s="171">
        <f t="array" ref="K409">IFERROR(INDEX(VBDhistory2!$U$8:$U$307,MATCH(VBDgames!$C409,VBDhistory2!$B$8:$B$307,0))+ROW()/10000000,0)</f>
        <v>0</v>
      </c>
      <c r="L409" s="171">
        <f t="array" ref="L409">IFERROR(INDEX(VBDhistory3!$U$8:$U$307,MATCH(VBDgames!$C409,VBDhistory3!$B$8:$B$307,0))+ROW()/10000000,0)</f>
        <v>0</v>
      </c>
      <c r="M409" s="171">
        <f t="array" ref="M409">IFERROR(INDEX(VBDhistory4!$U$8:$U$307,MATCH(VBDgames!$C409,VBDhistory4!$B$8:$B$307,0))+ROW()/10000000,0)</f>
        <v>0</v>
      </c>
      <c r="N409" s="171"/>
      <c r="O409" s="171" t="str">
        <f t="shared" ref="O409:R409" si="1238">$D409&amp;"-"&amp;RANK(J409,J$151:J$475,0)</f>
        <v>RB-1</v>
      </c>
      <c r="P409" s="171" t="str">
        <f t="shared" si="1238"/>
        <v>RB-1</v>
      </c>
      <c r="Q409" s="171" t="str">
        <f t="shared" si="1238"/>
        <v>RB-1</v>
      </c>
      <c r="R409" s="171" t="str">
        <f t="shared" si="1238"/>
        <v>RB-1</v>
      </c>
      <c r="T409" s="95" t="str">
        <f t="shared" si="1103"/>
        <v>LB-45</v>
      </c>
      <c r="U409" s="3">
        <v>45.0</v>
      </c>
      <c r="V409" s="3" t="s">
        <v>4630</v>
      </c>
      <c r="W409" s="95">
        <f t="shared" ref="W409:Y409" si="1239">IFERROR(INDEX(E$1129:E$1428,MATCH($T409,P$1129:P$1428,0)),0)</f>
        <v>0</v>
      </c>
      <c r="X409" s="3">
        <f t="shared" si="1239"/>
        <v>0</v>
      </c>
      <c r="Y409" s="3">
        <f t="shared" si="1239"/>
        <v>0</v>
      </c>
      <c r="Z409" s="3"/>
      <c r="AA409" s="3">
        <f t="shared" si="1105"/>
        <v>0</v>
      </c>
      <c r="AB409" s="88">
        <f t="shared" si="1106"/>
        <v>11.33333333</v>
      </c>
      <c r="AC409" s="3"/>
      <c r="AD409" s="95">
        <f t="shared" ref="AD409:AG409" si="1240">IFERROR(INDEX(J$1129:J$1428,MATCH($T409,O$1129:O$1428,0)),0)</f>
        <v>0</v>
      </c>
      <c r="AE409" s="3">
        <f t="shared" si="1240"/>
        <v>0</v>
      </c>
      <c r="AF409" s="3">
        <f t="shared" si="1240"/>
        <v>0</v>
      </c>
      <c r="AG409" s="3">
        <f t="shared" si="1240"/>
        <v>0</v>
      </c>
      <c r="AH409" s="88">
        <f t="shared" si="1108"/>
        <v>0.000409</v>
      </c>
      <c r="AI409" s="3"/>
      <c r="AJ409" s="95" t="str">
        <f t="shared" si="1109"/>
        <v>#REF!</v>
      </c>
      <c r="AK409" s="92"/>
      <c r="AL409" s="92"/>
      <c r="AM409" s="92"/>
      <c r="AN409" s="3"/>
      <c r="AO409" s="3" t="str">
        <f t="shared" si="1110"/>
        <v>#REF!</v>
      </c>
      <c r="AP409" s="92"/>
      <c r="AQ409" s="92"/>
      <c r="AR409" s="92"/>
      <c r="AS409" s="3"/>
      <c r="AT409" s="3">
        <f t="shared" si="1111"/>
        <v>39.33333333</v>
      </c>
      <c r="AU409" s="92"/>
      <c r="AV409" s="92"/>
      <c r="AW409" s="92"/>
    </row>
    <row r="410" ht="15.75" customHeight="1">
      <c r="A410" s="24">
        <v>260.0</v>
      </c>
      <c r="D410" s="132" t="s">
        <v>17</v>
      </c>
      <c r="E410" s="132">
        <v>0.0</v>
      </c>
      <c r="F410" s="132">
        <v>0.0</v>
      </c>
      <c r="G410" s="132">
        <v>0.0</v>
      </c>
      <c r="H410" s="132">
        <v>0.0</v>
      </c>
      <c r="J410" s="171">
        <f t="array" ref="J410">IFERROR(INDEX(VBDhistory1!$U$8:$U$307,MATCH(VBDgames!$C410,VBDhistory1!$B$8:$B$307,0))+ROW()/10000000,0)</f>
        <v>0</v>
      </c>
      <c r="K410" s="171">
        <f t="array" ref="K410">IFERROR(INDEX(VBDhistory2!$U$8:$U$307,MATCH(VBDgames!$C410,VBDhistory2!$B$8:$B$307,0))+ROW()/10000000,0)</f>
        <v>0</v>
      </c>
      <c r="L410" s="171">
        <f t="array" ref="L410">IFERROR(INDEX(VBDhistory3!$U$8:$U$307,MATCH(VBDgames!$C410,VBDhistory3!$B$8:$B$307,0))+ROW()/10000000,0)</f>
        <v>0</v>
      </c>
      <c r="M410" s="171">
        <f t="array" ref="M410">IFERROR(INDEX(VBDhistory4!$U$8:$U$307,MATCH(VBDgames!$C410,VBDhistory4!$B$8:$B$307,0))+ROW()/10000000,0)</f>
        <v>0</v>
      </c>
      <c r="N410" s="171"/>
      <c r="O410" s="171" t="str">
        <f t="shared" ref="O410:R410" si="1241">$D410&amp;"-"&amp;RANK(J410,J$151:J$475,0)</f>
        <v>RB-1</v>
      </c>
      <c r="P410" s="171" t="str">
        <f t="shared" si="1241"/>
        <v>RB-1</v>
      </c>
      <c r="Q410" s="171" t="str">
        <f t="shared" si="1241"/>
        <v>RB-1</v>
      </c>
      <c r="R410" s="171" t="str">
        <f t="shared" si="1241"/>
        <v>RB-1</v>
      </c>
      <c r="T410" s="95" t="str">
        <f t="shared" si="1103"/>
        <v>LB-46</v>
      </c>
      <c r="U410" s="3">
        <v>46.0</v>
      </c>
      <c r="V410" s="3" t="s">
        <v>4630</v>
      </c>
      <c r="W410" s="95">
        <f t="shared" ref="W410:Y410" si="1242">IFERROR(INDEX(E$1129:E$1428,MATCH($T410,P$1129:P$1428,0)),0)</f>
        <v>0</v>
      </c>
      <c r="X410" s="3">
        <f t="shared" si="1242"/>
        <v>0</v>
      </c>
      <c r="Y410" s="3">
        <f t="shared" si="1242"/>
        <v>0</v>
      </c>
      <c r="Z410" s="3"/>
      <c r="AA410" s="3">
        <f t="shared" si="1105"/>
        <v>0</v>
      </c>
      <c r="AB410" s="88">
        <f t="shared" si="1106"/>
        <v>11.33333333</v>
      </c>
      <c r="AC410" s="3"/>
      <c r="AD410" s="95">
        <f t="shared" ref="AD410:AG410" si="1243">IFERROR(INDEX(J$1129:J$1428,MATCH($T410,O$1129:O$1428,0)),0)</f>
        <v>0</v>
      </c>
      <c r="AE410" s="3">
        <f t="shared" si="1243"/>
        <v>0</v>
      </c>
      <c r="AF410" s="3">
        <f t="shared" si="1243"/>
        <v>0</v>
      </c>
      <c r="AG410" s="3">
        <f t="shared" si="1243"/>
        <v>0</v>
      </c>
      <c r="AH410" s="88">
        <f t="shared" si="1108"/>
        <v>0.00041</v>
      </c>
      <c r="AI410" s="3"/>
      <c r="AJ410" s="95" t="str">
        <f t="shared" si="1109"/>
        <v>#REF!</v>
      </c>
      <c r="AK410" s="92"/>
      <c r="AL410" s="92"/>
      <c r="AM410" s="92"/>
      <c r="AN410" s="3"/>
      <c r="AO410" s="3" t="str">
        <f t="shared" si="1110"/>
        <v>#REF!</v>
      </c>
      <c r="AP410" s="92"/>
      <c r="AQ410" s="92"/>
      <c r="AR410" s="92"/>
      <c r="AS410" s="3"/>
      <c r="AT410" s="3">
        <f t="shared" si="1111"/>
        <v>39.33333333</v>
      </c>
      <c r="AU410" s="92"/>
      <c r="AV410" s="92"/>
      <c r="AW410" s="92"/>
    </row>
    <row r="411" ht="15.75" customHeight="1">
      <c r="A411" s="24">
        <v>261.0</v>
      </c>
      <c r="D411" s="132" t="s">
        <v>17</v>
      </c>
      <c r="E411" s="132">
        <v>0.0</v>
      </c>
      <c r="F411" s="132">
        <v>0.0</v>
      </c>
      <c r="G411" s="132">
        <v>0.0</v>
      </c>
      <c r="H411" s="132">
        <v>0.0</v>
      </c>
      <c r="J411" s="171">
        <f t="array" ref="J411">IFERROR(INDEX(VBDhistory1!$U$8:$U$307,MATCH(VBDgames!$C411,VBDhistory1!$B$8:$B$307,0))+ROW()/10000000,0)</f>
        <v>0</v>
      </c>
      <c r="K411" s="171">
        <f t="array" ref="K411">IFERROR(INDEX(VBDhistory2!$U$8:$U$307,MATCH(VBDgames!$C411,VBDhistory2!$B$8:$B$307,0))+ROW()/10000000,0)</f>
        <v>0</v>
      </c>
      <c r="L411" s="171">
        <f t="array" ref="L411">IFERROR(INDEX(VBDhistory3!$U$8:$U$307,MATCH(VBDgames!$C411,VBDhistory3!$B$8:$B$307,0))+ROW()/10000000,0)</f>
        <v>0</v>
      </c>
      <c r="M411" s="171">
        <f t="array" ref="M411">IFERROR(INDEX(VBDhistory4!$U$8:$U$307,MATCH(VBDgames!$C411,VBDhistory4!$B$8:$B$307,0))+ROW()/10000000,0)</f>
        <v>0</v>
      </c>
      <c r="N411" s="171"/>
      <c r="O411" s="171" t="str">
        <f t="shared" ref="O411:R411" si="1244">$D411&amp;"-"&amp;RANK(J411,J$151:J$475,0)</f>
        <v>RB-1</v>
      </c>
      <c r="P411" s="171" t="str">
        <f t="shared" si="1244"/>
        <v>RB-1</v>
      </c>
      <c r="Q411" s="171" t="str">
        <f t="shared" si="1244"/>
        <v>RB-1</v>
      </c>
      <c r="R411" s="171" t="str">
        <f t="shared" si="1244"/>
        <v>RB-1</v>
      </c>
      <c r="T411" s="95" t="str">
        <f t="shared" si="1103"/>
        <v>LB-47</v>
      </c>
      <c r="U411" s="3">
        <v>47.0</v>
      </c>
      <c r="V411" s="3" t="s">
        <v>4630</v>
      </c>
      <c r="W411" s="95">
        <f t="shared" ref="W411:Y411" si="1245">IFERROR(INDEX(E$1129:E$1428,MATCH($T411,P$1129:P$1428,0)),0)</f>
        <v>0</v>
      </c>
      <c r="X411" s="3">
        <f t="shared" si="1245"/>
        <v>0</v>
      </c>
      <c r="Y411" s="3">
        <f t="shared" si="1245"/>
        <v>0</v>
      </c>
      <c r="Z411" s="3"/>
      <c r="AA411" s="3">
        <f t="shared" si="1105"/>
        <v>0</v>
      </c>
      <c r="AB411" s="88">
        <f t="shared" si="1106"/>
        <v>11.33333333</v>
      </c>
      <c r="AC411" s="3"/>
      <c r="AD411" s="95">
        <f t="shared" ref="AD411:AG411" si="1246">IFERROR(INDEX(J$1129:J$1428,MATCH($T411,O$1129:O$1428,0)),0)</f>
        <v>0</v>
      </c>
      <c r="AE411" s="3">
        <f t="shared" si="1246"/>
        <v>0</v>
      </c>
      <c r="AF411" s="3">
        <f t="shared" si="1246"/>
        <v>0</v>
      </c>
      <c r="AG411" s="3">
        <f t="shared" si="1246"/>
        <v>0</v>
      </c>
      <c r="AH411" s="88">
        <f t="shared" si="1108"/>
        <v>0.000411</v>
      </c>
      <c r="AI411" s="3"/>
      <c r="AJ411" s="95" t="str">
        <f t="shared" si="1109"/>
        <v>#REF!</v>
      </c>
      <c r="AK411" s="92"/>
      <c r="AL411" s="92"/>
      <c r="AM411" s="92"/>
      <c r="AN411" s="3"/>
      <c r="AO411" s="3" t="str">
        <f t="shared" si="1110"/>
        <v>#REF!</v>
      </c>
      <c r="AP411" s="92"/>
      <c r="AQ411" s="92"/>
      <c r="AR411" s="92"/>
      <c r="AS411" s="3"/>
      <c r="AT411" s="3">
        <f t="shared" si="1111"/>
        <v>39.33333333</v>
      </c>
      <c r="AU411" s="92"/>
      <c r="AV411" s="92"/>
      <c r="AW411" s="92"/>
    </row>
    <row r="412" ht="15.75" customHeight="1">
      <c r="A412" s="24">
        <v>262.0</v>
      </c>
      <c r="D412" s="132" t="s">
        <v>17</v>
      </c>
      <c r="E412" s="132">
        <v>0.0</v>
      </c>
      <c r="F412" s="132">
        <v>0.0</v>
      </c>
      <c r="G412" s="132">
        <v>0.0</v>
      </c>
      <c r="H412" s="132">
        <v>0.0</v>
      </c>
      <c r="J412" s="171">
        <f t="array" ref="J412">IFERROR(INDEX(VBDhistory1!$U$8:$U$307,MATCH(VBDgames!$C412,VBDhistory1!$B$8:$B$307,0))+ROW()/10000000,0)</f>
        <v>0</v>
      </c>
      <c r="K412" s="171">
        <f t="array" ref="K412">IFERROR(INDEX(VBDhistory2!$U$8:$U$307,MATCH(VBDgames!$C412,VBDhistory2!$B$8:$B$307,0))+ROW()/10000000,0)</f>
        <v>0</v>
      </c>
      <c r="L412" s="171">
        <f t="array" ref="L412">IFERROR(INDEX(VBDhistory3!$U$8:$U$307,MATCH(VBDgames!$C412,VBDhistory3!$B$8:$B$307,0))+ROW()/10000000,0)</f>
        <v>0</v>
      </c>
      <c r="M412" s="171">
        <f t="array" ref="M412">IFERROR(INDEX(VBDhistory4!$U$8:$U$307,MATCH(VBDgames!$C412,VBDhistory4!$B$8:$B$307,0))+ROW()/10000000,0)</f>
        <v>0</v>
      </c>
      <c r="N412" s="171"/>
      <c r="O412" s="171" t="str">
        <f t="shared" ref="O412:R412" si="1247">$D412&amp;"-"&amp;RANK(J412,J$151:J$475,0)</f>
        <v>RB-1</v>
      </c>
      <c r="P412" s="171" t="str">
        <f t="shared" si="1247"/>
        <v>RB-1</v>
      </c>
      <c r="Q412" s="171" t="str">
        <f t="shared" si="1247"/>
        <v>RB-1</v>
      </c>
      <c r="R412" s="171" t="str">
        <f t="shared" si="1247"/>
        <v>RB-1</v>
      </c>
      <c r="T412" s="95" t="str">
        <f t="shared" si="1103"/>
        <v>LB-48</v>
      </c>
      <c r="U412" s="3">
        <v>48.0</v>
      </c>
      <c r="V412" s="3" t="s">
        <v>4630</v>
      </c>
      <c r="W412" s="95">
        <f t="shared" ref="W412:Y412" si="1248">IFERROR(INDEX(E$1129:E$1428,MATCH($T412,P$1129:P$1428,0)),0)</f>
        <v>0</v>
      </c>
      <c r="X412" s="3">
        <f t="shared" si="1248"/>
        <v>0</v>
      </c>
      <c r="Y412" s="3">
        <f t="shared" si="1248"/>
        <v>0</v>
      </c>
      <c r="Z412" s="3"/>
      <c r="AA412" s="3">
        <f t="shared" si="1105"/>
        <v>0</v>
      </c>
      <c r="AB412" s="88">
        <f t="shared" si="1106"/>
        <v>11.33333333</v>
      </c>
      <c r="AC412" s="3"/>
      <c r="AD412" s="95">
        <f t="shared" ref="AD412:AG412" si="1249">IFERROR(INDEX(J$1129:J$1428,MATCH($T412,O$1129:O$1428,0)),0)</f>
        <v>0</v>
      </c>
      <c r="AE412" s="3">
        <f t="shared" si="1249"/>
        <v>0</v>
      </c>
      <c r="AF412" s="3">
        <f t="shared" si="1249"/>
        <v>0</v>
      </c>
      <c r="AG412" s="3">
        <f t="shared" si="1249"/>
        <v>0</v>
      </c>
      <c r="AH412" s="88">
        <f t="shared" si="1108"/>
        <v>0.000412</v>
      </c>
      <c r="AI412" s="3"/>
      <c r="AJ412" s="95" t="str">
        <f t="shared" si="1109"/>
        <v>#REF!</v>
      </c>
      <c r="AK412" s="92"/>
      <c r="AL412" s="92"/>
      <c r="AM412" s="92"/>
      <c r="AN412" s="3"/>
      <c r="AO412" s="3" t="str">
        <f t="shared" si="1110"/>
        <v>#REF!</v>
      </c>
      <c r="AP412" s="92"/>
      <c r="AQ412" s="92"/>
      <c r="AR412" s="92"/>
      <c r="AS412" s="3"/>
      <c r="AT412" s="3">
        <f t="shared" si="1111"/>
        <v>39.33333333</v>
      </c>
      <c r="AU412" s="92"/>
      <c r="AV412" s="92"/>
      <c r="AW412" s="92"/>
    </row>
    <row r="413" ht="15.75" customHeight="1">
      <c r="A413" s="24">
        <v>263.0</v>
      </c>
      <c r="D413" s="132" t="s">
        <v>17</v>
      </c>
      <c r="E413" s="132">
        <v>0.0</v>
      </c>
      <c r="F413" s="132">
        <v>0.0</v>
      </c>
      <c r="G413" s="132">
        <v>0.0</v>
      </c>
      <c r="H413" s="132">
        <v>0.0</v>
      </c>
      <c r="J413" s="171">
        <f t="array" ref="J413">IFERROR(INDEX(VBDhistory1!$U$8:$U$307,MATCH(VBDgames!$C413,VBDhistory1!$B$8:$B$307,0))+ROW()/10000000,0)</f>
        <v>0</v>
      </c>
      <c r="K413" s="171">
        <f t="array" ref="K413">IFERROR(INDEX(VBDhistory2!$U$8:$U$307,MATCH(VBDgames!$C413,VBDhistory2!$B$8:$B$307,0))+ROW()/10000000,0)</f>
        <v>0</v>
      </c>
      <c r="L413" s="171">
        <f t="array" ref="L413">IFERROR(INDEX(VBDhistory3!$U$8:$U$307,MATCH(VBDgames!$C413,VBDhistory3!$B$8:$B$307,0))+ROW()/10000000,0)</f>
        <v>0</v>
      </c>
      <c r="M413" s="171">
        <f t="array" ref="M413">IFERROR(INDEX(VBDhistory4!$U$8:$U$307,MATCH(VBDgames!$C413,VBDhistory4!$B$8:$B$307,0))+ROW()/10000000,0)</f>
        <v>0</v>
      </c>
      <c r="N413" s="171"/>
      <c r="O413" s="171" t="str">
        <f t="shared" ref="O413:R413" si="1250">$D413&amp;"-"&amp;RANK(J413,J$151:J$475,0)</f>
        <v>RB-1</v>
      </c>
      <c r="P413" s="171" t="str">
        <f t="shared" si="1250"/>
        <v>RB-1</v>
      </c>
      <c r="Q413" s="171" t="str">
        <f t="shared" si="1250"/>
        <v>RB-1</v>
      </c>
      <c r="R413" s="171" t="str">
        <f t="shared" si="1250"/>
        <v>RB-1</v>
      </c>
      <c r="T413" s="95" t="str">
        <f t="shared" si="1103"/>
        <v>LB-49</v>
      </c>
      <c r="U413" s="3">
        <v>49.0</v>
      </c>
      <c r="V413" s="3" t="s">
        <v>4630</v>
      </c>
      <c r="W413" s="95">
        <f t="shared" ref="W413:Y413" si="1251">IFERROR(INDEX(E$1129:E$1428,MATCH($T413,P$1129:P$1428,0)),0)</f>
        <v>0</v>
      </c>
      <c r="X413" s="3">
        <f t="shared" si="1251"/>
        <v>0</v>
      </c>
      <c r="Y413" s="3">
        <f t="shared" si="1251"/>
        <v>0</v>
      </c>
      <c r="Z413" s="3"/>
      <c r="AA413" s="3">
        <f t="shared" si="1105"/>
        <v>0</v>
      </c>
      <c r="AB413" s="88">
        <f t="shared" si="1106"/>
        <v>11.33333333</v>
      </c>
      <c r="AC413" s="3"/>
      <c r="AD413" s="95">
        <f t="shared" ref="AD413:AG413" si="1252">IFERROR(INDEX(J$1129:J$1428,MATCH($T413,O$1129:O$1428,0)),0)</f>
        <v>0</v>
      </c>
      <c r="AE413" s="3">
        <f t="shared" si="1252"/>
        <v>0</v>
      </c>
      <c r="AF413" s="3">
        <f t="shared" si="1252"/>
        <v>0</v>
      </c>
      <c r="AG413" s="3">
        <f t="shared" si="1252"/>
        <v>0</v>
      </c>
      <c r="AH413" s="88">
        <f t="shared" si="1108"/>
        <v>0.000413</v>
      </c>
      <c r="AI413" s="3"/>
      <c r="AJ413" s="95" t="str">
        <f t="shared" si="1109"/>
        <v>#REF!</v>
      </c>
      <c r="AK413" s="92"/>
      <c r="AL413" s="92"/>
      <c r="AM413" s="92"/>
      <c r="AN413" s="3"/>
      <c r="AO413" s="3" t="str">
        <f t="shared" si="1110"/>
        <v>#REF!</v>
      </c>
      <c r="AP413" s="92"/>
      <c r="AQ413" s="92"/>
      <c r="AR413" s="92"/>
      <c r="AS413" s="3"/>
      <c r="AT413" s="3">
        <f t="shared" si="1111"/>
        <v>39.33333333</v>
      </c>
      <c r="AU413" s="92"/>
      <c r="AV413" s="92"/>
      <c r="AW413" s="92"/>
    </row>
    <row r="414" ht="15.75" customHeight="1">
      <c r="A414" s="24">
        <v>264.0</v>
      </c>
      <c r="D414" s="132" t="s">
        <v>17</v>
      </c>
      <c r="E414" s="132">
        <v>0.0</v>
      </c>
      <c r="F414" s="132">
        <v>0.0</v>
      </c>
      <c r="G414" s="132">
        <v>0.0</v>
      </c>
      <c r="H414" s="132">
        <v>0.0</v>
      </c>
      <c r="J414" s="171">
        <f t="array" ref="J414">IFERROR(INDEX(VBDhistory1!$U$8:$U$307,MATCH(VBDgames!$C414,VBDhistory1!$B$8:$B$307,0))+ROW()/10000000,0)</f>
        <v>0</v>
      </c>
      <c r="K414" s="171">
        <f t="array" ref="K414">IFERROR(INDEX(VBDhistory2!$U$8:$U$307,MATCH(VBDgames!$C414,VBDhistory2!$B$8:$B$307,0))+ROW()/10000000,0)</f>
        <v>0</v>
      </c>
      <c r="L414" s="171">
        <f t="array" ref="L414">IFERROR(INDEX(VBDhistory3!$U$8:$U$307,MATCH(VBDgames!$C414,VBDhistory3!$B$8:$B$307,0))+ROW()/10000000,0)</f>
        <v>0</v>
      </c>
      <c r="M414" s="171">
        <f t="array" ref="M414">IFERROR(INDEX(VBDhistory4!$U$8:$U$307,MATCH(VBDgames!$C414,VBDhistory4!$B$8:$B$307,0))+ROW()/10000000,0)</f>
        <v>0</v>
      </c>
      <c r="N414" s="171"/>
      <c r="O414" s="171" t="str">
        <f t="shared" ref="O414:R414" si="1253">$D414&amp;"-"&amp;RANK(J414,J$151:J$475,0)</f>
        <v>RB-1</v>
      </c>
      <c r="P414" s="171" t="str">
        <f t="shared" si="1253"/>
        <v>RB-1</v>
      </c>
      <c r="Q414" s="171" t="str">
        <f t="shared" si="1253"/>
        <v>RB-1</v>
      </c>
      <c r="R414" s="171" t="str">
        <f t="shared" si="1253"/>
        <v>RB-1</v>
      </c>
      <c r="T414" s="95" t="str">
        <f t="shared" si="1103"/>
        <v>LB-50</v>
      </c>
      <c r="U414" s="3">
        <v>50.0</v>
      </c>
      <c r="V414" s="3" t="s">
        <v>4630</v>
      </c>
      <c r="W414" s="95">
        <f t="shared" ref="W414:Y414" si="1254">IFERROR(INDEX(E$1129:E$1428,MATCH($T414,P$1129:P$1428,0)),0)</f>
        <v>0</v>
      </c>
      <c r="X414" s="3">
        <f t="shared" si="1254"/>
        <v>0</v>
      </c>
      <c r="Y414" s="3">
        <f t="shared" si="1254"/>
        <v>0</v>
      </c>
      <c r="Z414" s="3"/>
      <c r="AA414" s="3">
        <f t="shared" si="1105"/>
        <v>0</v>
      </c>
      <c r="AB414" s="88">
        <f t="shared" si="1106"/>
        <v>11.33333333</v>
      </c>
      <c r="AC414" s="3"/>
      <c r="AD414" s="95">
        <f t="shared" ref="AD414:AG414" si="1255">IFERROR(INDEX(J$1129:J$1428,MATCH($T414,O$1129:O$1428,0)),0)</f>
        <v>0</v>
      </c>
      <c r="AE414" s="3">
        <f t="shared" si="1255"/>
        <v>0</v>
      </c>
      <c r="AF414" s="3">
        <f t="shared" si="1255"/>
        <v>0</v>
      </c>
      <c r="AG414" s="3">
        <f t="shared" si="1255"/>
        <v>0</v>
      </c>
      <c r="AH414" s="88">
        <f t="shared" si="1108"/>
        <v>0.000414</v>
      </c>
      <c r="AI414" s="3"/>
      <c r="AJ414" s="95" t="str">
        <f t="shared" si="1109"/>
        <v>#REF!</v>
      </c>
      <c r="AK414" s="92"/>
      <c r="AL414" s="92"/>
      <c r="AM414" s="92"/>
      <c r="AN414" s="3"/>
      <c r="AO414" s="3" t="str">
        <f t="shared" si="1110"/>
        <v>#REF!</v>
      </c>
      <c r="AP414" s="92"/>
      <c r="AQ414" s="92"/>
      <c r="AR414" s="92"/>
      <c r="AS414" s="3"/>
      <c r="AT414" s="3">
        <f t="shared" si="1111"/>
        <v>39.33333333</v>
      </c>
      <c r="AU414" s="92"/>
      <c r="AV414" s="92"/>
      <c r="AW414" s="92"/>
    </row>
    <row r="415" ht="15.75" customHeight="1">
      <c r="A415" s="24">
        <v>265.0</v>
      </c>
      <c r="D415" s="132" t="s">
        <v>17</v>
      </c>
      <c r="E415" s="132">
        <v>0.0</v>
      </c>
      <c r="F415" s="132">
        <v>0.0</v>
      </c>
      <c r="G415" s="132">
        <v>0.0</v>
      </c>
      <c r="H415" s="132">
        <v>0.0</v>
      </c>
      <c r="J415" s="171">
        <f t="array" ref="J415">IFERROR(INDEX(VBDhistory1!$U$8:$U$307,MATCH(VBDgames!$C415,VBDhistory1!$B$8:$B$307,0))+ROW()/10000000,0)</f>
        <v>0</v>
      </c>
      <c r="K415" s="171">
        <f t="array" ref="K415">IFERROR(INDEX(VBDhistory2!$U$8:$U$307,MATCH(VBDgames!$C415,VBDhistory2!$B$8:$B$307,0))+ROW()/10000000,0)</f>
        <v>0</v>
      </c>
      <c r="L415" s="171">
        <f t="array" ref="L415">IFERROR(INDEX(VBDhistory3!$U$8:$U$307,MATCH(VBDgames!$C415,VBDhistory3!$B$8:$B$307,0))+ROW()/10000000,0)</f>
        <v>0</v>
      </c>
      <c r="M415" s="171">
        <f t="array" ref="M415">IFERROR(INDEX(VBDhistory4!$U$8:$U$307,MATCH(VBDgames!$C415,VBDhistory4!$B$8:$B$307,0))+ROW()/10000000,0)</f>
        <v>0</v>
      </c>
      <c r="N415" s="171"/>
      <c r="O415" s="171" t="str">
        <f t="shared" ref="O415:R415" si="1256">$D415&amp;"-"&amp;RANK(J415,J$151:J$475,0)</f>
        <v>RB-1</v>
      </c>
      <c r="P415" s="171" t="str">
        <f t="shared" si="1256"/>
        <v>RB-1</v>
      </c>
      <c r="Q415" s="171" t="str">
        <f t="shared" si="1256"/>
        <v>RB-1</v>
      </c>
      <c r="R415" s="171" t="str">
        <f t="shared" si="1256"/>
        <v>RB-1</v>
      </c>
      <c r="T415" s="95" t="str">
        <f t="shared" si="1103"/>
        <v>LB-51</v>
      </c>
      <c r="U415" s="3">
        <v>51.0</v>
      </c>
      <c r="V415" s="3" t="s">
        <v>4630</v>
      </c>
      <c r="W415" s="95">
        <f t="shared" ref="W415:Y415" si="1257">IFERROR(INDEX(E$1129:E$1428,MATCH($T415,P$1129:P$1428,0)),0)</f>
        <v>0</v>
      </c>
      <c r="X415" s="3">
        <f t="shared" si="1257"/>
        <v>0</v>
      </c>
      <c r="Y415" s="3">
        <f t="shared" si="1257"/>
        <v>0</v>
      </c>
      <c r="Z415" s="3"/>
      <c r="AA415" s="3">
        <f t="shared" si="1105"/>
        <v>0</v>
      </c>
      <c r="AB415" s="88">
        <f t="shared" si="1106"/>
        <v>11.33333333</v>
      </c>
      <c r="AC415" s="3"/>
      <c r="AD415" s="95">
        <f t="shared" ref="AD415:AG415" si="1258">IFERROR(INDEX(J$1129:J$1428,MATCH($T415,O$1129:O$1428,0)),0)</f>
        <v>0</v>
      </c>
      <c r="AE415" s="3">
        <f t="shared" si="1258"/>
        <v>0</v>
      </c>
      <c r="AF415" s="3">
        <f t="shared" si="1258"/>
        <v>0</v>
      </c>
      <c r="AG415" s="3">
        <f t="shared" si="1258"/>
        <v>0</v>
      </c>
      <c r="AH415" s="88">
        <f t="shared" si="1108"/>
        <v>0.000415</v>
      </c>
      <c r="AI415" s="3"/>
      <c r="AJ415" s="95" t="str">
        <f t="shared" si="1109"/>
        <v>#REF!</v>
      </c>
      <c r="AK415" s="92"/>
      <c r="AL415" s="92"/>
      <c r="AM415" s="92"/>
      <c r="AN415" s="3"/>
      <c r="AO415" s="3" t="str">
        <f t="shared" si="1110"/>
        <v>#REF!</v>
      </c>
      <c r="AP415" s="92"/>
      <c r="AQ415" s="92"/>
      <c r="AR415" s="92"/>
      <c r="AS415" s="3"/>
      <c r="AT415" s="3">
        <f t="shared" si="1111"/>
        <v>39.33333333</v>
      </c>
      <c r="AU415" s="92"/>
      <c r="AV415" s="92"/>
      <c r="AW415" s="92"/>
    </row>
    <row r="416" ht="15.75" customHeight="1">
      <c r="A416" s="24">
        <v>266.0</v>
      </c>
      <c r="D416" s="132" t="s">
        <v>17</v>
      </c>
      <c r="E416" s="132">
        <v>0.0</v>
      </c>
      <c r="F416" s="132">
        <v>0.0</v>
      </c>
      <c r="G416" s="132">
        <v>0.0</v>
      </c>
      <c r="H416" s="132">
        <v>0.0</v>
      </c>
      <c r="J416" s="171">
        <f t="array" ref="J416">IFERROR(INDEX(VBDhistory1!$U$8:$U$307,MATCH(VBDgames!$C416,VBDhistory1!$B$8:$B$307,0))+ROW()/10000000,0)</f>
        <v>0</v>
      </c>
      <c r="K416" s="171">
        <f t="array" ref="K416">IFERROR(INDEX(VBDhistory2!$U$8:$U$307,MATCH(VBDgames!$C416,VBDhistory2!$B$8:$B$307,0))+ROW()/10000000,0)</f>
        <v>0</v>
      </c>
      <c r="L416" s="171">
        <f t="array" ref="L416">IFERROR(INDEX(VBDhistory3!$U$8:$U$307,MATCH(VBDgames!$C416,VBDhistory3!$B$8:$B$307,0))+ROW()/10000000,0)</f>
        <v>0</v>
      </c>
      <c r="M416" s="171">
        <f t="array" ref="M416">IFERROR(INDEX(VBDhistory4!$U$8:$U$307,MATCH(VBDgames!$C416,VBDhistory4!$B$8:$B$307,0))+ROW()/10000000,0)</f>
        <v>0</v>
      </c>
      <c r="N416" s="171"/>
      <c r="O416" s="171" t="str">
        <f t="shared" ref="O416:R416" si="1259">$D416&amp;"-"&amp;RANK(J416,J$151:J$475,0)</f>
        <v>RB-1</v>
      </c>
      <c r="P416" s="171" t="str">
        <f t="shared" si="1259"/>
        <v>RB-1</v>
      </c>
      <c r="Q416" s="171" t="str">
        <f t="shared" si="1259"/>
        <v>RB-1</v>
      </c>
      <c r="R416" s="171" t="str">
        <f t="shared" si="1259"/>
        <v>RB-1</v>
      </c>
      <c r="T416" s="95" t="str">
        <f t="shared" si="1103"/>
        <v>LB-52</v>
      </c>
      <c r="U416" s="3">
        <v>52.0</v>
      </c>
      <c r="V416" s="3" t="s">
        <v>4630</v>
      </c>
      <c r="W416" s="95">
        <f t="shared" ref="W416:Y416" si="1260">IFERROR(INDEX(E$1129:E$1428,MATCH($T416,P$1129:P$1428,0)),0)</f>
        <v>0</v>
      </c>
      <c r="X416" s="3">
        <f t="shared" si="1260"/>
        <v>0</v>
      </c>
      <c r="Y416" s="3">
        <f t="shared" si="1260"/>
        <v>0</v>
      </c>
      <c r="Z416" s="3"/>
      <c r="AA416" s="3">
        <f t="shared" si="1105"/>
        <v>0</v>
      </c>
      <c r="AB416" s="88">
        <f t="shared" si="1106"/>
        <v>11.33333333</v>
      </c>
      <c r="AC416" s="3"/>
      <c r="AD416" s="95">
        <f t="shared" ref="AD416:AG416" si="1261">IFERROR(INDEX(J$1129:J$1428,MATCH($T416,O$1129:O$1428,0)),0)</f>
        <v>0</v>
      </c>
      <c r="AE416" s="3">
        <f t="shared" si="1261"/>
        <v>0</v>
      </c>
      <c r="AF416" s="3">
        <f t="shared" si="1261"/>
        <v>0</v>
      </c>
      <c r="AG416" s="3">
        <f t="shared" si="1261"/>
        <v>0</v>
      </c>
      <c r="AH416" s="88">
        <f t="shared" si="1108"/>
        <v>0.000416</v>
      </c>
      <c r="AI416" s="3"/>
      <c r="AJ416" s="95" t="str">
        <f t="shared" si="1109"/>
        <v>#REF!</v>
      </c>
      <c r="AK416" s="92"/>
      <c r="AL416" s="92"/>
      <c r="AM416" s="92"/>
      <c r="AN416" s="3"/>
      <c r="AO416" s="3" t="str">
        <f t="shared" si="1110"/>
        <v>#REF!</v>
      </c>
      <c r="AP416" s="92"/>
      <c r="AQ416" s="92"/>
      <c r="AR416" s="92"/>
      <c r="AS416" s="3"/>
      <c r="AT416" s="3">
        <f t="shared" si="1111"/>
        <v>39.33333333</v>
      </c>
      <c r="AU416" s="92"/>
      <c r="AV416" s="92"/>
      <c r="AW416" s="92"/>
    </row>
    <row r="417" ht="15.75" customHeight="1">
      <c r="A417" s="24">
        <v>267.0</v>
      </c>
      <c r="D417" s="132" t="s">
        <v>17</v>
      </c>
      <c r="E417" s="132">
        <v>0.0</v>
      </c>
      <c r="F417" s="132">
        <v>0.0</v>
      </c>
      <c r="G417" s="132">
        <v>0.0</v>
      </c>
      <c r="H417" s="132">
        <v>0.0</v>
      </c>
      <c r="J417" s="171">
        <f t="array" ref="J417">IFERROR(INDEX(VBDhistory1!$U$8:$U$307,MATCH(VBDgames!$C417,VBDhistory1!$B$8:$B$307,0))+ROW()/10000000,0)</f>
        <v>0</v>
      </c>
      <c r="K417" s="171">
        <f t="array" ref="K417">IFERROR(INDEX(VBDhistory2!$U$8:$U$307,MATCH(VBDgames!$C417,VBDhistory2!$B$8:$B$307,0))+ROW()/10000000,0)</f>
        <v>0</v>
      </c>
      <c r="L417" s="171">
        <f t="array" ref="L417">IFERROR(INDEX(VBDhistory3!$U$8:$U$307,MATCH(VBDgames!$C417,VBDhistory3!$B$8:$B$307,0))+ROW()/10000000,0)</f>
        <v>0</v>
      </c>
      <c r="M417" s="171">
        <f t="array" ref="M417">IFERROR(INDEX(VBDhistory4!$U$8:$U$307,MATCH(VBDgames!$C417,VBDhistory4!$B$8:$B$307,0))+ROW()/10000000,0)</f>
        <v>0</v>
      </c>
      <c r="N417" s="171"/>
      <c r="O417" s="171" t="str">
        <f t="shared" ref="O417:R417" si="1262">$D417&amp;"-"&amp;RANK(J417,J$151:J$475,0)</f>
        <v>RB-1</v>
      </c>
      <c r="P417" s="171" t="str">
        <f t="shared" si="1262"/>
        <v>RB-1</v>
      </c>
      <c r="Q417" s="171" t="str">
        <f t="shared" si="1262"/>
        <v>RB-1</v>
      </c>
      <c r="R417" s="171" t="str">
        <f t="shared" si="1262"/>
        <v>RB-1</v>
      </c>
      <c r="T417" s="95" t="str">
        <f t="shared" si="1103"/>
        <v>LB-53</v>
      </c>
      <c r="U417" s="3">
        <v>53.0</v>
      </c>
      <c r="V417" s="3" t="s">
        <v>4630</v>
      </c>
      <c r="W417" s="95">
        <f t="shared" ref="W417:Y417" si="1263">IFERROR(INDEX(E$1129:E$1428,MATCH($T417,P$1129:P$1428,0)),0)</f>
        <v>0</v>
      </c>
      <c r="X417" s="3">
        <f t="shared" si="1263"/>
        <v>0</v>
      </c>
      <c r="Y417" s="3">
        <f t="shared" si="1263"/>
        <v>0</v>
      </c>
      <c r="Z417" s="3"/>
      <c r="AA417" s="3">
        <f t="shared" si="1105"/>
        <v>0</v>
      </c>
      <c r="AB417" s="88">
        <f t="shared" si="1106"/>
        <v>11.33333333</v>
      </c>
      <c r="AC417" s="3"/>
      <c r="AD417" s="95">
        <f t="shared" ref="AD417:AG417" si="1264">IFERROR(INDEX(J$1129:J$1428,MATCH($T417,O$1129:O$1428,0)),0)</f>
        <v>0</v>
      </c>
      <c r="AE417" s="3">
        <f t="shared" si="1264"/>
        <v>0</v>
      </c>
      <c r="AF417" s="3">
        <f t="shared" si="1264"/>
        <v>0</v>
      </c>
      <c r="AG417" s="3">
        <f t="shared" si="1264"/>
        <v>0</v>
      </c>
      <c r="AH417" s="88">
        <f t="shared" si="1108"/>
        <v>0.000417</v>
      </c>
      <c r="AI417" s="3"/>
      <c r="AJ417" s="95" t="str">
        <f t="shared" si="1109"/>
        <v>#REF!</v>
      </c>
      <c r="AK417" s="92"/>
      <c r="AL417" s="92"/>
      <c r="AM417" s="92"/>
      <c r="AN417" s="3"/>
      <c r="AO417" s="3" t="str">
        <f t="shared" si="1110"/>
        <v>#REF!</v>
      </c>
      <c r="AP417" s="92"/>
      <c r="AQ417" s="92"/>
      <c r="AR417" s="92"/>
      <c r="AS417" s="3"/>
      <c r="AT417" s="3">
        <f t="shared" si="1111"/>
        <v>39.33333333</v>
      </c>
      <c r="AU417" s="92"/>
      <c r="AV417" s="92"/>
      <c r="AW417" s="92"/>
    </row>
    <row r="418" ht="15.75" customHeight="1">
      <c r="A418" s="24">
        <v>268.0</v>
      </c>
      <c r="D418" s="132" t="s">
        <v>17</v>
      </c>
      <c r="E418" s="132">
        <v>0.0</v>
      </c>
      <c r="F418" s="132">
        <v>0.0</v>
      </c>
      <c r="G418" s="132">
        <v>0.0</v>
      </c>
      <c r="H418" s="132">
        <v>0.0</v>
      </c>
      <c r="J418" s="171">
        <f t="array" ref="J418">IFERROR(INDEX(VBDhistory1!$U$8:$U$307,MATCH(VBDgames!$C418,VBDhistory1!$B$8:$B$307,0))+ROW()/10000000,0)</f>
        <v>0</v>
      </c>
      <c r="K418" s="171">
        <f t="array" ref="K418">IFERROR(INDEX(VBDhistory2!$U$8:$U$307,MATCH(VBDgames!$C418,VBDhistory2!$B$8:$B$307,0))+ROW()/10000000,0)</f>
        <v>0</v>
      </c>
      <c r="L418" s="171">
        <f t="array" ref="L418">IFERROR(INDEX(VBDhistory3!$U$8:$U$307,MATCH(VBDgames!$C418,VBDhistory3!$B$8:$B$307,0))+ROW()/10000000,0)</f>
        <v>0</v>
      </c>
      <c r="M418" s="171">
        <f t="array" ref="M418">IFERROR(INDEX(VBDhistory4!$U$8:$U$307,MATCH(VBDgames!$C418,VBDhistory4!$B$8:$B$307,0))+ROW()/10000000,0)</f>
        <v>0</v>
      </c>
      <c r="N418" s="171"/>
      <c r="O418" s="171" t="str">
        <f t="shared" ref="O418:R418" si="1265">$D418&amp;"-"&amp;RANK(J418,J$151:J$475,0)</f>
        <v>RB-1</v>
      </c>
      <c r="P418" s="171" t="str">
        <f t="shared" si="1265"/>
        <v>RB-1</v>
      </c>
      <c r="Q418" s="171" t="str">
        <f t="shared" si="1265"/>
        <v>RB-1</v>
      </c>
      <c r="R418" s="171" t="str">
        <f t="shared" si="1265"/>
        <v>RB-1</v>
      </c>
      <c r="T418" s="95" t="str">
        <f t="shared" si="1103"/>
        <v>LB-54</v>
      </c>
      <c r="U418" s="3">
        <v>54.0</v>
      </c>
      <c r="V418" s="3" t="s">
        <v>4630</v>
      </c>
      <c r="W418" s="95">
        <f t="shared" ref="W418:Y418" si="1266">IFERROR(INDEX(E$1129:E$1428,MATCH($T418,P$1129:P$1428,0)),0)</f>
        <v>0</v>
      </c>
      <c r="X418" s="3">
        <f t="shared" si="1266"/>
        <v>0</v>
      </c>
      <c r="Y418" s="3">
        <f t="shared" si="1266"/>
        <v>0</v>
      </c>
      <c r="Z418" s="3"/>
      <c r="AA418" s="3">
        <f t="shared" si="1105"/>
        <v>0</v>
      </c>
      <c r="AB418" s="88">
        <f t="shared" si="1106"/>
        <v>11.33333333</v>
      </c>
      <c r="AC418" s="3"/>
      <c r="AD418" s="95">
        <f t="shared" ref="AD418:AG418" si="1267">IFERROR(INDEX(J$1129:J$1428,MATCH($T418,O$1129:O$1428,0)),0)</f>
        <v>0</v>
      </c>
      <c r="AE418" s="3">
        <f t="shared" si="1267"/>
        <v>0</v>
      </c>
      <c r="AF418" s="3">
        <f t="shared" si="1267"/>
        <v>0</v>
      </c>
      <c r="AG418" s="3">
        <f t="shared" si="1267"/>
        <v>0</v>
      </c>
      <c r="AH418" s="88">
        <f t="shared" si="1108"/>
        <v>0.000418</v>
      </c>
      <c r="AI418" s="3"/>
      <c r="AJ418" s="95" t="str">
        <f t="shared" si="1109"/>
        <v>#REF!</v>
      </c>
      <c r="AK418" s="92"/>
      <c r="AL418" s="92"/>
      <c r="AM418" s="92"/>
      <c r="AN418" s="3"/>
      <c r="AO418" s="3" t="str">
        <f t="shared" si="1110"/>
        <v>#REF!</v>
      </c>
      <c r="AP418" s="92"/>
      <c r="AQ418" s="92"/>
      <c r="AR418" s="92"/>
      <c r="AS418" s="3"/>
      <c r="AT418" s="3">
        <f t="shared" si="1111"/>
        <v>39.33333333</v>
      </c>
      <c r="AU418" s="92"/>
      <c r="AV418" s="92"/>
      <c r="AW418" s="92"/>
    </row>
    <row r="419" ht="15.75" customHeight="1">
      <c r="A419" s="24">
        <v>269.0</v>
      </c>
      <c r="D419" s="132" t="s">
        <v>17</v>
      </c>
      <c r="E419" s="132">
        <v>0.0</v>
      </c>
      <c r="F419" s="132">
        <v>0.0</v>
      </c>
      <c r="G419" s="132">
        <v>0.0</v>
      </c>
      <c r="H419" s="132">
        <v>0.0</v>
      </c>
      <c r="J419" s="171">
        <f t="array" ref="J419">IFERROR(INDEX(VBDhistory1!$U$8:$U$307,MATCH(VBDgames!$C419,VBDhistory1!$B$8:$B$307,0))+ROW()/10000000,0)</f>
        <v>0</v>
      </c>
      <c r="K419" s="171">
        <f t="array" ref="K419">IFERROR(INDEX(VBDhistory2!$U$8:$U$307,MATCH(VBDgames!$C419,VBDhistory2!$B$8:$B$307,0))+ROW()/10000000,0)</f>
        <v>0</v>
      </c>
      <c r="L419" s="171">
        <f t="array" ref="L419">IFERROR(INDEX(VBDhistory3!$U$8:$U$307,MATCH(VBDgames!$C419,VBDhistory3!$B$8:$B$307,0))+ROW()/10000000,0)</f>
        <v>0</v>
      </c>
      <c r="M419" s="171">
        <f t="array" ref="M419">IFERROR(INDEX(VBDhistory4!$U$8:$U$307,MATCH(VBDgames!$C419,VBDhistory4!$B$8:$B$307,0))+ROW()/10000000,0)</f>
        <v>0</v>
      </c>
      <c r="N419" s="171"/>
      <c r="O419" s="171" t="str">
        <f t="shared" ref="O419:R419" si="1268">$D419&amp;"-"&amp;RANK(J419,J$151:J$475,0)</f>
        <v>RB-1</v>
      </c>
      <c r="P419" s="171" t="str">
        <f t="shared" si="1268"/>
        <v>RB-1</v>
      </c>
      <c r="Q419" s="171" t="str">
        <f t="shared" si="1268"/>
        <v>RB-1</v>
      </c>
      <c r="R419" s="171" t="str">
        <f t="shared" si="1268"/>
        <v>RB-1</v>
      </c>
      <c r="T419" s="95" t="str">
        <f t="shared" si="1103"/>
        <v>LB-55</v>
      </c>
      <c r="U419" s="3">
        <v>55.0</v>
      </c>
      <c r="V419" s="3" t="s">
        <v>4630</v>
      </c>
      <c r="W419" s="95">
        <f t="shared" ref="W419:Y419" si="1269">IFERROR(INDEX(E$1129:E$1428,MATCH($T419,P$1129:P$1428,0)),0)</f>
        <v>0</v>
      </c>
      <c r="X419" s="3">
        <f t="shared" si="1269"/>
        <v>0</v>
      </c>
      <c r="Y419" s="3">
        <f t="shared" si="1269"/>
        <v>0</v>
      </c>
      <c r="Z419" s="3"/>
      <c r="AA419" s="3">
        <f t="shared" si="1105"/>
        <v>0</v>
      </c>
      <c r="AB419" s="88">
        <f t="shared" si="1106"/>
        <v>11.33333333</v>
      </c>
      <c r="AC419" s="3"/>
      <c r="AD419" s="95">
        <f t="shared" ref="AD419:AG419" si="1270">IFERROR(INDEX(J$1129:J$1428,MATCH($T419,O$1129:O$1428,0)),0)</f>
        <v>0</v>
      </c>
      <c r="AE419" s="3">
        <f t="shared" si="1270"/>
        <v>0</v>
      </c>
      <c r="AF419" s="3">
        <f t="shared" si="1270"/>
        <v>0</v>
      </c>
      <c r="AG419" s="3">
        <f t="shared" si="1270"/>
        <v>0</v>
      </c>
      <c r="AH419" s="88">
        <f t="shared" si="1108"/>
        <v>0.000419</v>
      </c>
      <c r="AI419" s="3"/>
      <c r="AJ419" s="95" t="str">
        <f t="shared" si="1109"/>
        <v>#REF!</v>
      </c>
      <c r="AK419" s="92"/>
      <c r="AL419" s="92"/>
      <c r="AM419" s="92"/>
      <c r="AN419" s="3"/>
      <c r="AO419" s="3" t="str">
        <f t="shared" si="1110"/>
        <v>#REF!</v>
      </c>
      <c r="AP419" s="92"/>
      <c r="AQ419" s="92"/>
      <c r="AR419" s="92"/>
      <c r="AS419" s="3"/>
      <c r="AT419" s="3">
        <f t="shared" si="1111"/>
        <v>39.33333333</v>
      </c>
      <c r="AU419" s="92"/>
      <c r="AV419" s="92"/>
      <c r="AW419" s="92"/>
    </row>
    <row r="420" ht="15.75" customHeight="1">
      <c r="A420" s="24">
        <v>270.0</v>
      </c>
      <c r="D420" s="132" t="s">
        <v>17</v>
      </c>
      <c r="E420" s="132">
        <v>0.0</v>
      </c>
      <c r="F420" s="132">
        <v>0.0</v>
      </c>
      <c r="G420" s="132">
        <v>0.0</v>
      </c>
      <c r="H420" s="132">
        <v>0.0</v>
      </c>
      <c r="J420" s="171">
        <f t="array" ref="J420">IFERROR(INDEX(VBDhistory1!$U$8:$U$307,MATCH(VBDgames!$C420,VBDhistory1!$B$8:$B$307,0))+ROW()/10000000,0)</f>
        <v>0</v>
      </c>
      <c r="K420" s="171">
        <f t="array" ref="K420">IFERROR(INDEX(VBDhistory2!$U$8:$U$307,MATCH(VBDgames!$C420,VBDhistory2!$B$8:$B$307,0))+ROW()/10000000,0)</f>
        <v>0</v>
      </c>
      <c r="L420" s="171">
        <f t="array" ref="L420">IFERROR(INDEX(VBDhistory3!$U$8:$U$307,MATCH(VBDgames!$C420,VBDhistory3!$B$8:$B$307,0))+ROW()/10000000,0)</f>
        <v>0</v>
      </c>
      <c r="M420" s="171">
        <f t="array" ref="M420">IFERROR(INDEX(VBDhistory4!$U$8:$U$307,MATCH(VBDgames!$C420,VBDhistory4!$B$8:$B$307,0))+ROW()/10000000,0)</f>
        <v>0</v>
      </c>
      <c r="N420" s="171"/>
      <c r="O420" s="171" t="str">
        <f t="shared" ref="O420:R420" si="1271">$D420&amp;"-"&amp;RANK(J420,J$151:J$475,0)</f>
        <v>RB-1</v>
      </c>
      <c r="P420" s="171" t="str">
        <f t="shared" si="1271"/>
        <v>RB-1</v>
      </c>
      <c r="Q420" s="171" t="str">
        <f t="shared" si="1271"/>
        <v>RB-1</v>
      </c>
      <c r="R420" s="171" t="str">
        <f t="shared" si="1271"/>
        <v>RB-1</v>
      </c>
      <c r="T420" s="95" t="str">
        <f t="shared" si="1103"/>
        <v>LB-56</v>
      </c>
      <c r="U420" s="3">
        <v>56.0</v>
      </c>
      <c r="V420" s="3" t="s">
        <v>4630</v>
      </c>
      <c r="W420" s="95">
        <f t="shared" ref="W420:Y420" si="1272">IFERROR(INDEX(E$1129:E$1428,MATCH($T420,P$1129:P$1428,0)),0)</f>
        <v>0</v>
      </c>
      <c r="X420" s="3">
        <f t="shared" si="1272"/>
        <v>0</v>
      </c>
      <c r="Y420" s="3">
        <f t="shared" si="1272"/>
        <v>0</v>
      </c>
      <c r="Z420" s="3"/>
      <c r="AA420" s="3">
        <f t="shared" si="1105"/>
        <v>0</v>
      </c>
      <c r="AB420" s="88">
        <f t="shared" si="1106"/>
        <v>11.33333333</v>
      </c>
      <c r="AC420" s="3"/>
      <c r="AD420" s="95">
        <f t="shared" ref="AD420:AG420" si="1273">IFERROR(INDEX(J$1129:J$1428,MATCH($T420,O$1129:O$1428,0)),0)</f>
        <v>0</v>
      </c>
      <c r="AE420" s="3">
        <f t="shared" si="1273"/>
        <v>0</v>
      </c>
      <c r="AF420" s="3">
        <f t="shared" si="1273"/>
        <v>0</v>
      </c>
      <c r="AG420" s="3">
        <f t="shared" si="1273"/>
        <v>0</v>
      </c>
      <c r="AH420" s="88">
        <f t="shared" si="1108"/>
        <v>0.00042</v>
      </c>
      <c r="AI420" s="3"/>
      <c r="AJ420" s="95" t="str">
        <f t="shared" si="1109"/>
        <v>#REF!</v>
      </c>
      <c r="AK420" s="92"/>
      <c r="AL420" s="92"/>
      <c r="AM420" s="92"/>
      <c r="AN420" s="3"/>
      <c r="AO420" s="3" t="str">
        <f t="shared" si="1110"/>
        <v>#REF!</v>
      </c>
      <c r="AP420" s="92"/>
      <c r="AQ420" s="92"/>
      <c r="AR420" s="92"/>
      <c r="AS420" s="3"/>
      <c r="AT420" s="3">
        <f t="shared" si="1111"/>
        <v>39.33333333</v>
      </c>
      <c r="AU420" s="92"/>
      <c r="AV420" s="92"/>
      <c r="AW420" s="92"/>
    </row>
    <row r="421" ht="15.75" customHeight="1">
      <c r="A421" s="24">
        <v>271.0</v>
      </c>
      <c r="D421" s="132" t="s">
        <v>17</v>
      </c>
      <c r="E421" s="132">
        <v>0.0</v>
      </c>
      <c r="F421" s="132">
        <v>0.0</v>
      </c>
      <c r="G421" s="132">
        <v>0.0</v>
      </c>
      <c r="H421" s="132">
        <v>0.0</v>
      </c>
      <c r="J421" s="171">
        <f t="array" ref="J421">IFERROR(INDEX(VBDhistory1!$U$8:$U$307,MATCH(VBDgames!$C421,VBDhistory1!$B$8:$B$307,0))+ROW()/10000000,0)</f>
        <v>0</v>
      </c>
      <c r="K421" s="171">
        <f t="array" ref="K421">IFERROR(INDEX(VBDhistory2!$U$8:$U$307,MATCH(VBDgames!$C421,VBDhistory2!$B$8:$B$307,0))+ROW()/10000000,0)</f>
        <v>0</v>
      </c>
      <c r="L421" s="171">
        <f t="array" ref="L421">IFERROR(INDEX(VBDhistory3!$U$8:$U$307,MATCH(VBDgames!$C421,VBDhistory3!$B$8:$B$307,0))+ROW()/10000000,0)</f>
        <v>0</v>
      </c>
      <c r="M421" s="171">
        <f t="array" ref="M421">IFERROR(INDEX(VBDhistory4!$U$8:$U$307,MATCH(VBDgames!$C421,VBDhistory4!$B$8:$B$307,0))+ROW()/10000000,0)</f>
        <v>0</v>
      </c>
      <c r="N421" s="171"/>
      <c r="O421" s="171" t="str">
        <f t="shared" ref="O421:R421" si="1274">$D421&amp;"-"&amp;RANK(J421,J$151:J$475,0)</f>
        <v>RB-1</v>
      </c>
      <c r="P421" s="171" t="str">
        <f t="shared" si="1274"/>
        <v>RB-1</v>
      </c>
      <c r="Q421" s="171" t="str">
        <f t="shared" si="1274"/>
        <v>RB-1</v>
      </c>
      <c r="R421" s="171" t="str">
        <f t="shared" si="1274"/>
        <v>RB-1</v>
      </c>
      <c r="T421" s="95" t="str">
        <f t="shared" si="1103"/>
        <v>LB-57</v>
      </c>
      <c r="U421" s="3">
        <v>57.0</v>
      </c>
      <c r="V421" s="3" t="s">
        <v>4630</v>
      </c>
      <c r="W421" s="95">
        <f t="shared" ref="W421:Y421" si="1275">IFERROR(INDEX(E$1129:E$1428,MATCH($T421,P$1129:P$1428,0)),0)</f>
        <v>0</v>
      </c>
      <c r="X421" s="3">
        <f t="shared" si="1275"/>
        <v>0</v>
      </c>
      <c r="Y421" s="3">
        <f t="shared" si="1275"/>
        <v>0</v>
      </c>
      <c r="Z421" s="3"/>
      <c r="AA421" s="3">
        <f t="shared" si="1105"/>
        <v>0</v>
      </c>
      <c r="AB421" s="88">
        <f t="shared" si="1106"/>
        <v>11.33333333</v>
      </c>
      <c r="AC421" s="3"/>
      <c r="AD421" s="95">
        <f t="shared" ref="AD421:AG421" si="1276">IFERROR(INDEX(J$1129:J$1428,MATCH($T421,O$1129:O$1428,0)),0)</f>
        <v>0</v>
      </c>
      <c r="AE421" s="3">
        <f t="shared" si="1276"/>
        <v>0</v>
      </c>
      <c r="AF421" s="3">
        <f t="shared" si="1276"/>
        <v>0</v>
      </c>
      <c r="AG421" s="3">
        <f t="shared" si="1276"/>
        <v>0</v>
      </c>
      <c r="AH421" s="88">
        <f t="shared" si="1108"/>
        <v>0.000421</v>
      </c>
      <c r="AI421" s="3"/>
      <c r="AJ421" s="95" t="str">
        <f t="shared" si="1109"/>
        <v>#REF!</v>
      </c>
      <c r="AK421" s="92"/>
      <c r="AL421" s="92"/>
      <c r="AM421" s="92"/>
      <c r="AN421" s="3"/>
      <c r="AO421" s="3" t="str">
        <f t="shared" si="1110"/>
        <v>#REF!</v>
      </c>
      <c r="AP421" s="92"/>
      <c r="AQ421" s="92"/>
      <c r="AR421" s="92"/>
      <c r="AS421" s="3"/>
      <c r="AT421" s="3">
        <f t="shared" si="1111"/>
        <v>39.33333333</v>
      </c>
      <c r="AU421" s="92"/>
      <c r="AV421" s="92"/>
      <c r="AW421" s="92"/>
    </row>
    <row r="422" ht="15.75" customHeight="1">
      <c r="A422" s="24">
        <v>272.0</v>
      </c>
      <c r="D422" s="132" t="s">
        <v>17</v>
      </c>
      <c r="E422" s="132">
        <v>0.0</v>
      </c>
      <c r="F422" s="132">
        <v>0.0</v>
      </c>
      <c r="G422" s="132">
        <v>0.0</v>
      </c>
      <c r="H422" s="132">
        <v>0.0</v>
      </c>
      <c r="J422" s="171">
        <f t="array" ref="J422">IFERROR(INDEX(VBDhistory1!$U$8:$U$307,MATCH(VBDgames!$C422,VBDhistory1!$B$8:$B$307,0))+ROW()/10000000,0)</f>
        <v>0</v>
      </c>
      <c r="K422" s="171">
        <f t="array" ref="K422">IFERROR(INDEX(VBDhistory2!$U$8:$U$307,MATCH(VBDgames!$C422,VBDhistory2!$B$8:$B$307,0))+ROW()/10000000,0)</f>
        <v>0</v>
      </c>
      <c r="L422" s="171">
        <f t="array" ref="L422">IFERROR(INDEX(VBDhistory3!$U$8:$U$307,MATCH(VBDgames!$C422,VBDhistory3!$B$8:$B$307,0))+ROW()/10000000,0)</f>
        <v>0</v>
      </c>
      <c r="M422" s="171">
        <f t="array" ref="M422">IFERROR(INDEX(VBDhistory4!$U$8:$U$307,MATCH(VBDgames!$C422,VBDhistory4!$B$8:$B$307,0))+ROW()/10000000,0)</f>
        <v>0</v>
      </c>
      <c r="N422" s="171"/>
      <c r="O422" s="171" t="str">
        <f t="shared" ref="O422:R422" si="1277">$D422&amp;"-"&amp;RANK(J422,J$151:J$475,0)</f>
        <v>RB-1</v>
      </c>
      <c r="P422" s="171" t="str">
        <f t="shared" si="1277"/>
        <v>RB-1</v>
      </c>
      <c r="Q422" s="171" t="str">
        <f t="shared" si="1277"/>
        <v>RB-1</v>
      </c>
      <c r="R422" s="171" t="str">
        <f t="shared" si="1277"/>
        <v>RB-1</v>
      </c>
      <c r="T422" s="95" t="str">
        <f t="shared" si="1103"/>
        <v>LB-58</v>
      </c>
      <c r="U422" s="3">
        <v>58.0</v>
      </c>
      <c r="V422" s="3" t="s">
        <v>4630</v>
      </c>
      <c r="W422" s="95">
        <f t="shared" ref="W422:Y422" si="1278">IFERROR(INDEX(E$1129:E$1428,MATCH($T422,P$1129:P$1428,0)),0)</f>
        <v>0</v>
      </c>
      <c r="X422" s="3">
        <f t="shared" si="1278"/>
        <v>0</v>
      </c>
      <c r="Y422" s="3">
        <f t="shared" si="1278"/>
        <v>0</v>
      </c>
      <c r="Z422" s="3"/>
      <c r="AA422" s="3">
        <f t="shared" si="1105"/>
        <v>0</v>
      </c>
      <c r="AB422" s="88">
        <f t="shared" si="1106"/>
        <v>11.33333333</v>
      </c>
      <c r="AC422" s="3"/>
      <c r="AD422" s="95">
        <f t="shared" ref="AD422:AG422" si="1279">IFERROR(INDEX(J$1129:J$1428,MATCH($T422,O$1129:O$1428,0)),0)</f>
        <v>0</v>
      </c>
      <c r="AE422" s="3">
        <f t="shared" si="1279"/>
        <v>0</v>
      </c>
      <c r="AF422" s="3">
        <f t="shared" si="1279"/>
        <v>0</v>
      </c>
      <c r="AG422" s="3">
        <f t="shared" si="1279"/>
        <v>0</v>
      </c>
      <c r="AH422" s="88">
        <f t="shared" si="1108"/>
        <v>0.000422</v>
      </c>
      <c r="AI422" s="3"/>
      <c r="AJ422" s="95" t="str">
        <f t="shared" si="1109"/>
        <v>#REF!</v>
      </c>
      <c r="AK422" s="92"/>
      <c r="AL422" s="92"/>
      <c r="AM422" s="92"/>
      <c r="AN422" s="3"/>
      <c r="AO422" s="3" t="str">
        <f t="shared" si="1110"/>
        <v>#REF!</v>
      </c>
      <c r="AP422" s="92"/>
      <c r="AQ422" s="92"/>
      <c r="AR422" s="92"/>
      <c r="AS422" s="3"/>
      <c r="AT422" s="3">
        <f t="shared" si="1111"/>
        <v>39.33333333</v>
      </c>
      <c r="AU422" s="92"/>
      <c r="AV422" s="92"/>
      <c r="AW422" s="92"/>
    </row>
    <row r="423" ht="15.75" customHeight="1">
      <c r="A423" s="24">
        <v>273.0</v>
      </c>
      <c r="D423" s="132" t="s">
        <v>17</v>
      </c>
      <c r="E423" s="132">
        <v>0.0</v>
      </c>
      <c r="F423" s="132">
        <v>0.0</v>
      </c>
      <c r="G423" s="132">
        <v>0.0</v>
      </c>
      <c r="H423" s="132">
        <v>0.0</v>
      </c>
      <c r="J423" s="171">
        <f t="array" ref="J423">IFERROR(INDEX(VBDhistory1!$U$8:$U$307,MATCH(VBDgames!$C423,VBDhistory1!$B$8:$B$307,0))+ROW()/10000000,0)</f>
        <v>0</v>
      </c>
      <c r="K423" s="171">
        <f t="array" ref="K423">IFERROR(INDEX(VBDhistory2!$U$8:$U$307,MATCH(VBDgames!$C423,VBDhistory2!$B$8:$B$307,0))+ROW()/10000000,0)</f>
        <v>0</v>
      </c>
      <c r="L423" s="171">
        <f t="array" ref="L423">IFERROR(INDEX(VBDhistory3!$U$8:$U$307,MATCH(VBDgames!$C423,VBDhistory3!$B$8:$B$307,0))+ROW()/10000000,0)</f>
        <v>0</v>
      </c>
      <c r="M423" s="171">
        <f t="array" ref="M423">IFERROR(INDEX(VBDhistory4!$U$8:$U$307,MATCH(VBDgames!$C423,VBDhistory4!$B$8:$B$307,0))+ROW()/10000000,0)</f>
        <v>0</v>
      </c>
      <c r="N423" s="171"/>
      <c r="O423" s="171" t="str">
        <f t="shared" ref="O423:R423" si="1280">$D423&amp;"-"&amp;RANK(J423,J$151:J$475,0)</f>
        <v>RB-1</v>
      </c>
      <c r="P423" s="171" t="str">
        <f t="shared" si="1280"/>
        <v>RB-1</v>
      </c>
      <c r="Q423" s="171" t="str">
        <f t="shared" si="1280"/>
        <v>RB-1</v>
      </c>
      <c r="R423" s="171" t="str">
        <f t="shared" si="1280"/>
        <v>RB-1</v>
      </c>
      <c r="T423" s="95" t="str">
        <f t="shared" si="1103"/>
        <v>LB-59</v>
      </c>
      <c r="U423" s="3">
        <v>59.0</v>
      </c>
      <c r="V423" s="3" t="s">
        <v>4630</v>
      </c>
      <c r="W423" s="95">
        <f t="shared" ref="W423:Y423" si="1281">IFERROR(INDEX(E$1129:E$1428,MATCH($T423,P$1129:P$1428,0)),0)</f>
        <v>0</v>
      </c>
      <c r="X423" s="3">
        <f t="shared" si="1281"/>
        <v>0</v>
      </c>
      <c r="Y423" s="3">
        <f t="shared" si="1281"/>
        <v>0</v>
      </c>
      <c r="Z423" s="3"/>
      <c r="AA423" s="3">
        <f t="shared" si="1105"/>
        <v>0</v>
      </c>
      <c r="AB423" s="88">
        <f t="shared" si="1106"/>
        <v>11.33333333</v>
      </c>
      <c r="AC423" s="3"/>
      <c r="AD423" s="95">
        <f t="shared" ref="AD423:AG423" si="1282">IFERROR(INDEX(J$1129:J$1428,MATCH($T423,O$1129:O$1428,0)),0)</f>
        <v>0</v>
      </c>
      <c r="AE423" s="3">
        <f t="shared" si="1282"/>
        <v>0</v>
      </c>
      <c r="AF423" s="3">
        <f t="shared" si="1282"/>
        <v>0</v>
      </c>
      <c r="AG423" s="3">
        <f t="shared" si="1282"/>
        <v>0</v>
      </c>
      <c r="AH423" s="88">
        <f t="shared" si="1108"/>
        <v>0.000423</v>
      </c>
      <c r="AI423" s="3"/>
      <c r="AJ423" s="95" t="str">
        <f t="shared" si="1109"/>
        <v>#REF!</v>
      </c>
      <c r="AK423" s="92"/>
      <c r="AL423" s="92"/>
      <c r="AM423" s="92"/>
      <c r="AN423" s="3"/>
      <c r="AO423" s="3" t="str">
        <f t="shared" si="1110"/>
        <v>#REF!</v>
      </c>
      <c r="AP423" s="92"/>
      <c r="AQ423" s="92"/>
      <c r="AR423" s="92"/>
      <c r="AS423" s="3"/>
      <c r="AT423" s="3">
        <f t="shared" si="1111"/>
        <v>39.33333333</v>
      </c>
      <c r="AU423" s="92"/>
      <c r="AV423" s="92"/>
      <c r="AW423" s="92"/>
    </row>
    <row r="424" ht="15.75" customHeight="1">
      <c r="A424" s="24">
        <v>274.0</v>
      </c>
      <c r="D424" s="132" t="s">
        <v>17</v>
      </c>
      <c r="E424" s="132">
        <v>0.0</v>
      </c>
      <c r="F424" s="132">
        <v>0.0</v>
      </c>
      <c r="G424" s="132">
        <v>0.0</v>
      </c>
      <c r="H424" s="132">
        <v>0.0</v>
      </c>
      <c r="J424" s="171">
        <f t="array" ref="J424">IFERROR(INDEX(VBDhistory1!$U$8:$U$307,MATCH(VBDgames!$C424,VBDhistory1!$B$8:$B$307,0))+ROW()/10000000,0)</f>
        <v>0</v>
      </c>
      <c r="K424" s="171">
        <f t="array" ref="K424">IFERROR(INDEX(VBDhistory2!$U$8:$U$307,MATCH(VBDgames!$C424,VBDhistory2!$B$8:$B$307,0))+ROW()/10000000,0)</f>
        <v>0</v>
      </c>
      <c r="L424" s="171">
        <f t="array" ref="L424">IFERROR(INDEX(VBDhistory3!$U$8:$U$307,MATCH(VBDgames!$C424,VBDhistory3!$B$8:$B$307,0))+ROW()/10000000,0)</f>
        <v>0</v>
      </c>
      <c r="M424" s="171">
        <f t="array" ref="M424">IFERROR(INDEX(VBDhistory4!$U$8:$U$307,MATCH(VBDgames!$C424,VBDhistory4!$B$8:$B$307,0))+ROW()/10000000,0)</f>
        <v>0</v>
      </c>
      <c r="N424" s="171"/>
      <c r="O424" s="171" t="str">
        <f t="shared" ref="O424:R424" si="1283">$D424&amp;"-"&amp;RANK(J424,J$151:J$475,0)</f>
        <v>RB-1</v>
      </c>
      <c r="P424" s="171" t="str">
        <f t="shared" si="1283"/>
        <v>RB-1</v>
      </c>
      <c r="Q424" s="171" t="str">
        <f t="shared" si="1283"/>
        <v>RB-1</v>
      </c>
      <c r="R424" s="171" t="str">
        <f t="shared" si="1283"/>
        <v>RB-1</v>
      </c>
      <c r="T424" s="95" t="str">
        <f t="shared" si="1103"/>
        <v>LB-60</v>
      </c>
      <c r="U424" s="3">
        <v>60.0</v>
      </c>
      <c r="V424" s="3" t="s">
        <v>4630</v>
      </c>
      <c r="W424" s="95">
        <f t="shared" ref="W424:Y424" si="1284">IFERROR(INDEX(E$1129:E$1428,MATCH($T424,P$1129:P$1428,0)),0)</f>
        <v>0</v>
      </c>
      <c r="X424" s="3">
        <f t="shared" si="1284"/>
        <v>0</v>
      </c>
      <c r="Y424" s="3">
        <f t="shared" si="1284"/>
        <v>0</v>
      </c>
      <c r="Z424" s="3"/>
      <c r="AA424" s="3">
        <f t="shared" si="1105"/>
        <v>0</v>
      </c>
      <c r="AB424" s="88">
        <f t="shared" si="1106"/>
        <v>11.33333333</v>
      </c>
      <c r="AC424" s="3"/>
      <c r="AD424" s="95">
        <f t="shared" ref="AD424:AG424" si="1285">IFERROR(INDEX(J$1129:J$1428,MATCH($T424,O$1129:O$1428,0)),0)</f>
        <v>0</v>
      </c>
      <c r="AE424" s="3">
        <f t="shared" si="1285"/>
        <v>0</v>
      </c>
      <c r="AF424" s="3">
        <f t="shared" si="1285"/>
        <v>0</v>
      </c>
      <c r="AG424" s="3">
        <f t="shared" si="1285"/>
        <v>0</v>
      </c>
      <c r="AH424" s="88">
        <f t="shared" si="1108"/>
        <v>0.000424</v>
      </c>
      <c r="AI424" s="3"/>
      <c r="AJ424" s="95" t="str">
        <f t="shared" si="1109"/>
        <v>#REF!</v>
      </c>
      <c r="AK424" s="92"/>
      <c r="AL424" s="92"/>
      <c r="AM424" s="92"/>
      <c r="AN424" s="3"/>
      <c r="AO424" s="3" t="str">
        <f t="shared" si="1110"/>
        <v>#REF!</v>
      </c>
      <c r="AP424" s="92"/>
      <c r="AQ424" s="92"/>
      <c r="AR424" s="92"/>
      <c r="AS424" s="3"/>
      <c r="AT424" s="3">
        <f t="shared" si="1111"/>
        <v>39.33333333</v>
      </c>
      <c r="AU424" s="92"/>
      <c r="AV424" s="92"/>
      <c r="AW424" s="92"/>
    </row>
    <row r="425" ht="15.75" customHeight="1">
      <c r="A425" s="24">
        <v>275.0</v>
      </c>
      <c r="D425" s="132" t="s">
        <v>17</v>
      </c>
      <c r="E425" s="132">
        <v>0.0</v>
      </c>
      <c r="F425" s="132">
        <v>0.0</v>
      </c>
      <c r="G425" s="132">
        <v>0.0</v>
      </c>
      <c r="H425" s="132">
        <v>0.0</v>
      </c>
      <c r="J425" s="171">
        <f t="array" ref="J425">IFERROR(INDEX(VBDhistory1!$U$8:$U$307,MATCH(VBDgames!$C425,VBDhistory1!$B$8:$B$307,0))+ROW()/10000000,0)</f>
        <v>0</v>
      </c>
      <c r="K425" s="171">
        <f t="array" ref="K425">IFERROR(INDEX(VBDhistory2!$U$8:$U$307,MATCH(VBDgames!$C425,VBDhistory2!$B$8:$B$307,0))+ROW()/10000000,0)</f>
        <v>0</v>
      </c>
      <c r="L425" s="171">
        <f t="array" ref="L425">IFERROR(INDEX(VBDhistory3!$U$8:$U$307,MATCH(VBDgames!$C425,VBDhistory3!$B$8:$B$307,0))+ROW()/10000000,0)</f>
        <v>0</v>
      </c>
      <c r="M425" s="171">
        <f t="array" ref="M425">IFERROR(INDEX(VBDhistory4!$U$8:$U$307,MATCH(VBDgames!$C425,VBDhistory4!$B$8:$B$307,0))+ROW()/10000000,0)</f>
        <v>0</v>
      </c>
      <c r="N425" s="171"/>
      <c r="O425" s="171" t="str">
        <f t="shared" ref="O425:R425" si="1286">$D425&amp;"-"&amp;RANK(J425,J$151:J$475,0)</f>
        <v>RB-1</v>
      </c>
      <c r="P425" s="171" t="str">
        <f t="shared" si="1286"/>
        <v>RB-1</v>
      </c>
      <c r="Q425" s="171" t="str">
        <f t="shared" si="1286"/>
        <v>RB-1</v>
      </c>
      <c r="R425" s="171" t="str">
        <f t="shared" si="1286"/>
        <v>RB-1</v>
      </c>
      <c r="T425" s="95" t="str">
        <f t="shared" si="1103"/>
        <v>LB-61</v>
      </c>
      <c r="U425" s="3">
        <v>61.0</v>
      </c>
      <c r="V425" s="3" t="s">
        <v>4630</v>
      </c>
      <c r="W425" s="95">
        <f t="shared" ref="W425:Y425" si="1287">IFERROR(INDEX(E$1129:E$1428,MATCH($T425,P$1129:P$1428,0)),0)</f>
        <v>0</v>
      </c>
      <c r="X425" s="3">
        <f t="shared" si="1287"/>
        <v>0</v>
      </c>
      <c r="Y425" s="3">
        <f t="shared" si="1287"/>
        <v>0</v>
      </c>
      <c r="Z425" s="3"/>
      <c r="AA425" s="3">
        <f t="shared" si="1105"/>
        <v>0</v>
      </c>
      <c r="AB425" s="88">
        <f t="shared" si="1106"/>
        <v>11.33333333</v>
      </c>
      <c r="AC425" s="3"/>
      <c r="AD425" s="95">
        <f t="shared" ref="AD425:AG425" si="1288">IFERROR(INDEX(J$1129:J$1428,MATCH($T425,O$1129:O$1428,0)),0)</f>
        <v>0</v>
      </c>
      <c r="AE425" s="3">
        <f t="shared" si="1288"/>
        <v>0</v>
      </c>
      <c r="AF425" s="3">
        <f t="shared" si="1288"/>
        <v>0</v>
      </c>
      <c r="AG425" s="3">
        <f t="shared" si="1288"/>
        <v>0</v>
      </c>
      <c r="AH425" s="88">
        <f t="shared" si="1108"/>
        <v>0.000425</v>
      </c>
      <c r="AI425" s="3"/>
      <c r="AJ425" s="95" t="str">
        <f t="shared" si="1109"/>
        <v>#REF!</v>
      </c>
      <c r="AK425" s="92"/>
      <c r="AL425" s="92"/>
      <c r="AM425" s="92"/>
      <c r="AN425" s="3"/>
      <c r="AO425" s="3" t="str">
        <f t="shared" si="1110"/>
        <v>#REF!</v>
      </c>
      <c r="AP425" s="92"/>
      <c r="AQ425" s="92"/>
      <c r="AR425" s="92"/>
      <c r="AS425" s="3"/>
      <c r="AT425" s="3">
        <f t="shared" si="1111"/>
        <v>39.33333333</v>
      </c>
      <c r="AU425" s="92"/>
      <c r="AV425" s="92"/>
      <c r="AW425" s="92"/>
    </row>
    <row r="426" ht="15.75" customHeight="1">
      <c r="A426" s="24">
        <v>276.0</v>
      </c>
      <c r="D426" s="132" t="s">
        <v>17</v>
      </c>
      <c r="E426" s="132">
        <v>0.0</v>
      </c>
      <c r="F426" s="132">
        <v>0.0</v>
      </c>
      <c r="G426" s="132">
        <v>0.0</v>
      </c>
      <c r="H426" s="132">
        <v>0.0</v>
      </c>
      <c r="J426" s="171">
        <f t="array" ref="J426">IFERROR(INDEX(VBDhistory1!$U$8:$U$307,MATCH(VBDgames!$C426,VBDhistory1!$B$8:$B$307,0))+ROW()/10000000,0)</f>
        <v>0</v>
      </c>
      <c r="K426" s="171">
        <f t="array" ref="K426">IFERROR(INDEX(VBDhistory2!$U$8:$U$307,MATCH(VBDgames!$C426,VBDhistory2!$B$8:$B$307,0))+ROW()/10000000,0)</f>
        <v>0</v>
      </c>
      <c r="L426" s="171">
        <f t="array" ref="L426">IFERROR(INDEX(VBDhistory3!$U$8:$U$307,MATCH(VBDgames!$C426,VBDhistory3!$B$8:$B$307,0))+ROW()/10000000,0)</f>
        <v>0</v>
      </c>
      <c r="M426" s="171">
        <f t="array" ref="M426">IFERROR(INDEX(VBDhistory4!$U$8:$U$307,MATCH(VBDgames!$C426,VBDhistory4!$B$8:$B$307,0))+ROW()/10000000,0)</f>
        <v>0</v>
      </c>
      <c r="N426" s="171"/>
      <c r="O426" s="171" t="str">
        <f t="shared" ref="O426:R426" si="1289">$D426&amp;"-"&amp;RANK(J426,J$151:J$475,0)</f>
        <v>RB-1</v>
      </c>
      <c r="P426" s="171" t="str">
        <f t="shared" si="1289"/>
        <v>RB-1</v>
      </c>
      <c r="Q426" s="171" t="str">
        <f t="shared" si="1289"/>
        <v>RB-1</v>
      </c>
      <c r="R426" s="171" t="str">
        <f t="shared" si="1289"/>
        <v>RB-1</v>
      </c>
      <c r="T426" s="95" t="str">
        <f t="shared" si="1103"/>
        <v>LB-62</v>
      </c>
      <c r="U426" s="3">
        <v>62.0</v>
      </c>
      <c r="V426" s="3" t="s">
        <v>4630</v>
      </c>
      <c r="W426" s="95">
        <f t="shared" ref="W426:Y426" si="1290">IFERROR(INDEX(E$1129:E$1428,MATCH($T426,P$1129:P$1428,0)),0)</f>
        <v>0</v>
      </c>
      <c r="X426" s="3">
        <f t="shared" si="1290"/>
        <v>0</v>
      </c>
      <c r="Y426" s="3">
        <f t="shared" si="1290"/>
        <v>0</v>
      </c>
      <c r="Z426" s="3"/>
      <c r="AA426" s="3">
        <f t="shared" si="1105"/>
        <v>0</v>
      </c>
      <c r="AB426" s="88">
        <f t="shared" si="1106"/>
        <v>11.33333333</v>
      </c>
      <c r="AC426" s="3"/>
      <c r="AD426" s="95">
        <f t="shared" ref="AD426:AG426" si="1291">IFERROR(INDEX(J$1129:J$1428,MATCH($T426,O$1129:O$1428,0)),0)</f>
        <v>0</v>
      </c>
      <c r="AE426" s="3">
        <f t="shared" si="1291"/>
        <v>0</v>
      </c>
      <c r="AF426" s="3">
        <f t="shared" si="1291"/>
        <v>0</v>
      </c>
      <c r="AG426" s="3">
        <f t="shared" si="1291"/>
        <v>0</v>
      </c>
      <c r="AH426" s="88">
        <f t="shared" si="1108"/>
        <v>0.000426</v>
      </c>
      <c r="AI426" s="3"/>
      <c r="AJ426" s="95" t="str">
        <f t="shared" si="1109"/>
        <v>#REF!</v>
      </c>
      <c r="AK426" s="92"/>
      <c r="AL426" s="92"/>
      <c r="AM426" s="92"/>
      <c r="AN426" s="3"/>
      <c r="AO426" s="3" t="str">
        <f t="shared" si="1110"/>
        <v>#REF!</v>
      </c>
      <c r="AP426" s="92"/>
      <c r="AQ426" s="92"/>
      <c r="AR426" s="92"/>
      <c r="AS426" s="3"/>
      <c r="AT426" s="3">
        <f t="shared" si="1111"/>
        <v>39.33333333</v>
      </c>
      <c r="AU426" s="92"/>
      <c r="AV426" s="92"/>
      <c r="AW426" s="92"/>
    </row>
    <row r="427" ht="15.75" customHeight="1">
      <c r="A427" s="24">
        <v>277.0</v>
      </c>
      <c r="D427" s="132" t="s">
        <v>17</v>
      </c>
      <c r="E427" s="132">
        <v>0.0</v>
      </c>
      <c r="F427" s="132">
        <v>0.0</v>
      </c>
      <c r="G427" s="132">
        <v>0.0</v>
      </c>
      <c r="H427" s="132">
        <v>0.0</v>
      </c>
      <c r="J427" s="171">
        <f t="array" ref="J427">IFERROR(INDEX(VBDhistory1!$U$8:$U$307,MATCH(VBDgames!$C427,VBDhistory1!$B$8:$B$307,0))+ROW()/10000000,0)</f>
        <v>0</v>
      </c>
      <c r="K427" s="171">
        <f t="array" ref="K427">IFERROR(INDEX(VBDhistory2!$U$8:$U$307,MATCH(VBDgames!$C427,VBDhistory2!$B$8:$B$307,0))+ROW()/10000000,0)</f>
        <v>0</v>
      </c>
      <c r="L427" s="171">
        <f t="array" ref="L427">IFERROR(INDEX(VBDhistory3!$U$8:$U$307,MATCH(VBDgames!$C427,VBDhistory3!$B$8:$B$307,0))+ROW()/10000000,0)</f>
        <v>0</v>
      </c>
      <c r="M427" s="171">
        <f t="array" ref="M427">IFERROR(INDEX(VBDhistory4!$U$8:$U$307,MATCH(VBDgames!$C427,VBDhistory4!$B$8:$B$307,0))+ROW()/10000000,0)</f>
        <v>0</v>
      </c>
      <c r="N427" s="171"/>
      <c r="O427" s="171" t="str">
        <f t="shared" ref="O427:R427" si="1292">$D427&amp;"-"&amp;RANK(J427,J$151:J$475,0)</f>
        <v>RB-1</v>
      </c>
      <c r="P427" s="171" t="str">
        <f t="shared" si="1292"/>
        <v>RB-1</v>
      </c>
      <c r="Q427" s="171" t="str">
        <f t="shared" si="1292"/>
        <v>RB-1</v>
      </c>
      <c r="R427" s="171" t="str">
        <f t="shared" si="1292"/>
        <v>RB-1</v>
      </c>
      <c r="T427" s="95" t="str">
        <f t="shared" si="1103"/>
        <v>LB-63</v>
      </c>
      <c r="U427" s="3">
        <v>63.0</v>
      </c>
      <c r="V427" s="3" t="s">
        <v>4630</v>
      </c>
      <c r="W427" s="95">
        <f t="shared" ref="W427:Y427" si="1293">IFERROR(INDEX(E$1129:E$1428,MATCH($T427,P$1129:P$1428,0)),0)</f>
        <v>0</v>
      </c>
      <c r="X427" s="3">
        <f t="shared" si="1293"/>
        <v>0</v>
      </c>
      <c r="Y427" s="3">
        <f t="shared" si="1293"/>
        <v>0</v>
      </c>
      <c r="Z427" s="3"/>
      <c r="AA427" s="3">
        <f t="shared" si="1105"/>
        <v>0</v>
      </c>
      <c r="AB427" s="88">
        <f t="shared" si="1106"/>
        <v>11.33333333</v>
      </c>
      <c r="AC427" s="3"/>
      <c r="AD427" s="95">
        <f t="shared" ref="AD427:AG427" si="1294">IFERROR(INDEX(J$1129:J$1428,MATCH($T427,O$1129:O$1428,0)),0)</f>
        <v>0</v>
      </c>
      <c r="AE427" s="3">
        <f t="shared" si="1294"/>
        <v>0</v>
      </c>
      <c r="AF427" s="3">
        <f t="shared" si="1294"/>
        <v>0</v>
      </c>
      <c r="AG427" s="3">
        <f t="shared" si="1294"/>
        <v>0</v>
      </c>
      <c r="AH427" s="88">
        <f t="shared" si="1108"/>
        <v>0.000427</v>
      </c>
      <c r="AI427" s="3"/>
      <c r="AJ427" s="95" t="str">
        <f t="shared" si="1109"/>
        <v>#REF!</v>
      </c>
      <c r="AK427" s="92"/>
      <c r="AL427" s="92"/>
      <c r="AM427" s="92"/>
      <c r="AN427" s="3"/>
      <c r="AO427" s="3" t="str">
        <f t="shared" si="1110"/>
        <v>#REF!</v>
      </c>
      <c r="AP427" s="92"/>
      <c r="AQ427" s="92"/>
      <c r="AR427" s="92"/>
      <c r="AS427" s="3"/>
      <c r="AT427" s="3">
        <f t="shared" si="1111"/>
        <v>39.33333333</v>
      </c>
      <c r="AU427" s="92"/>
      <c r="AV427" s="92"/>
      <c r="AW427" s="92"/>
    </row>
    <row r="428" ht="15.75" customHeight="1">
      <c r="A428" s="24">
        <v>278.0</v>
      </c>
      <c r="D428" s="132" t="s">
        <v>17</v>
      </c>
      <c r="E428" s="132">
        <v>0.0</v>
      </c>
      <c r="F428" s="132">
        <v>0.0</v>
      </c>
      <c r="G428" s="132">
        <v>0.0</v>
      </c>
      <c r="H428" s="132">
        <v>0.0</v>
      </c>
      <c r="J428" s="171">
        <f t="array" ref="J428">IFERROR(INDEX(VBDhistory1!$U$8:$U$307,MATCH(VBDgames!$C428,VBDhistory1!$B$8:$B$307,0))+ROW()/10000000,0)</f>
        <v>0</v>
      </c>
      <c r="K428" s="171">
        <f t="array" ref="K428">IFERROR(INDEX(VBDhistory2!$U$8:$U$307,MATCH(VBDgames!$C428,VBDhistory2!$B$8:$B$307,0))+ROW()/10000000,0)</f>
        <v>0</v>
      </c>
      <c r="L428" s="171">
        <f t="array" ref="L428">IFERROR(INDEX(VBDhistory3!$U$8:$U$307,MATCH(VBDgames!$C428,VBDhistory3!$B$8:$B$307,0))+ROW()/10000000,0)</f>
        <v>0</v>
      </c>
      <c r="M428" s="171">
        <f t="array" ref="M428">IFERROR(INDEX(VBDhistory4!$U$8:$U$307,MATCH(VBDgames!$C428,VBDhistory4!$B$8:$B$307,0))+ROW()/10000000,0)</f>
        <v>0</v>
      </c>
      <c r="N428" s="171"/>
      <c r="O428" s="171" t="str">
        <f t="shared" ref="O428:R428" si="1295">$D428&amp;"-"&amp;RANK(J428,J$151:J$475,0)</f>
        <v>RB-1</v>
      </c>
      <c r="P428" s="171" t="str">
        <f t="shared" si="1295"/>
        <v>RB-1</v>
      </c>
      <c r="Q428" s="171" t="str">
        <f t="shared" si="1295"/>
        <v>RB-1</v>
      </c>
      <c r="R428" s="171" t="str">
        <f t="shared" si="1295"/>
        <v>RB-1</v>
      </c>
      <c r="T428" s="95" t="str">
        <f t="shared" si="1103"/>
        <v>LB-64</v>
      </c>
      <c r="U428" s="3">
        <v>64.0</v>
      </c>
      <c r="V428" s="3" t="s">
        <v>4630</v>
      </c>
      <c r="W428" s="95">
        <f t="shared" ref="W428:Y428" si="1296">IFERROR(INDEX(E$1129:E$1428,MATCH($T428,P$1129:P$1428,0)),0)</f>
        <v>0</v>
      </c>
      <c r="X428" s="3">
        <f t="shared" si="1296"/>
        <v>0</v>
      </c>
      <c r="Y428" s="3">
        <f t="shared" si="1296"/>
        <v>0</v>
      </c>
      <c r="Z428" s="3"/>
      <c r="AA428" s="3">
        <f t="shared" si="1105"/>
        <v>0</v>
      </c>
      <c r="AB428" s="88">
        <f t="shared" si="1106"/>
        <v>11.33333333</v>
      </c>
      <c r="AC428" s="3"/>
      <c r="AD428" s="95">
        <f t="shared" ref="AD428:AG428" si="1297">IFERROR(INDEX(J$1129:J$1428,MATCH($T428,O$1129:O$1428,0)),0)</f>
        <v>0</v>
      </c>
      <c r="AE428" s="3">
        <f t="shared" si="1297"/>
        <v>0</v>
      </c>
      <c r="AF428" s="3">
        <f t="shared" si="1297"/>
        <v>0</v>
      </c>
      <c r="AG428" s="3">
        <f t="shared" si="1297"/>
        <v>0</v>
      </c>
      <c r="AH428" s="88">
        <f t="shared" si="1108"/>
        <v>0.000428</v>
      </c>
      <c r="AI428" s="3"/>
      <c r="AJ428" s="95" t="str">
        <f t="shared" si="1109"/>
        <v>#REF!</v>
      </c>
      <c r="AK428" s="92"/>
      <c r="AL428" s="92"/>
      <c r="AM428" s="92"/>
      <c r="AN428" s="3"/>
      <c r="AO428" s="3" t="str">
        <f t="shared" si="1110"/>
        <v>#REF!</v>
      </c>
      <c r="AP428" s="92"/>
      <c r="AQ428" s="92"/>
      <c r="AR428" s="92"/>
      <c r="AS428" s="3"/>
      <c r="AT428" s="3">
        <f t="shared" si="1111"/>
        <v>39.33333333</v>
      </c>
      <c r="AU428" s="92"/>
      <c r="AV428" s="92"/>
      <c r="AW428" s="92"/>
    </row>
    <row r="429" ht="15.75" customHeight="1">
      <c r="A429" s="24">
        <v>279.0</v>
      </c>
      <c r="D429" s="132" t="s">
        <v>17</v>
      </c>
      <c r="E429" s="132">
        <v>0.0</v>
      </c>
      <c r="F429" s="132">
        <v>0.0</v>
      </c>
      <c r="G429" s="132">
        <v>0.0</v>
      </c>
      <c r="H429" s="132">
        <v>0.0</v>
      </c>
      <c r="J429" s="171">
        <f t="array" ref="J429">IFERROR(INDEX(VBDhistory1!$U$8:$U$307,MATCH(VBDgames!$C429,VBDhistory1!$B$8:$B$307,0))+ROW()/10000000,0)</f>
        <v>0</v>
      </c>
      <c r="K429" s="171">
        <f t="array" ref="K429">IFERROR(INDEX(VBDhistory2!$U$8:$U$307,MATCH(VBDgames!$C429,VBDhistory2!$B$8:$B$307,0))+ROW()/10000000,0)</f>
        <v>0</v>
      </c>
      <c r="L429" s="171">
        <f t="array" ref="L429">IFERROR(INDEX(VBDhistory3!$U$8:$U$307,MATCH(VBDgames!$C429,VBDhistory3!$B$8:$B$307,0))+ROW()/10000000,0)</f>
        <v>0</v>
      </c>
      <c r="M429" s="171">
        <f t="array" ref="M429">IFERROR(INDEX(VBDhistory4!$U$8:$U$307,MATCH(VBDgames!$C429,VBDhistory4!$B$8:$B$307,0))+ROW()/10000000,0)</f>
        <v>0</v>
      </c>
      <c r="N429" s="171"/>
      <c r="O429" s="171" t="str">
        <f t="shared" ref="O429:R429" si="1298">$D429&amp;"-"&amp;RANK(J429,J$151:J$475,0)</f>
        <v>RB-1</v>
      </c>
      <c r="P429" s="171" t="str">
        <f t="shared" si="1298"/>
        <v>RB-1</v>
      </c>
      <c r="Q429" s="171" t="str">
        <f t="shared" si="1298"/>
        <v>RB-1</v>
      </c>
      <c r="R429" s="171" t="str">
        <f t="shared" si="1298"/>
        <v>RB-1</v>
      </c>
      <c r="T429" s="95" t="str">
        <f t="shared" si="1103"/>
        <v>LB-65</v>
      </c>
      <c r="U429" s="3">
        <v>65.0</v>
      </c>
      <c r="V429" s="3" t="s">
        <v>4630</v>
      </c>
      <c r="W429" s="95">
        <f t="shared" ref="W429:Y429" si="1299">IFERROR(INDEX(E$1129:E$1428,MATCH($T429,P$1129:P$1428,0)),0)</f>
        <v>0</v>
      </c>
      <c r="X429" s="3">
        <f t="shared" si="1299"/>
        <v>0</v>
      </c>
      <c r="Y429" s="3">
        <f t="shared" si="1299"/>
        <v>0</v>
      </c>
      <c r="Z429" s="3"/>
      <c r="AA429" s="3">
        <f t="shared" si="1105"/>
        <v>0</v>
      </c>
      <c r="AB429" s="88">
        <f t="shared" si="1106"/>
        <v>11.33333333</v>
      </c>
      <c r="AC429" s="3"/>
      <c r="AD429" s="95">
        <f t="shared" ref="AD429:AG429" si="1300">IFERROR(INDEX(J$1129:J$1428,MATCH($T429,O$1129:O$1428,0)),0)</f>
        <v>0</v>
      </c>
      <c r="AE429" s="3">
        <f t="shared" si="1300"/>
        <v>0</v>
      </c>
      <c r="AF429" s="3">
        <f t="shared" si="1300"/>
        <v>0</v>
      </c>
      <c r="AG429" s="3">
        <f t="shared" si="1300"/>
        <v>0</v>
      </c>
      <c r="AH429" s="88">
        <f t="shared" si="1108"/>
        <v>0.000429</v>
      </c>
      <c r="AI429" s="3"/>
      <c r="AJ429" s="95" t="str">
        <f t="shared" si="1109"/>
        <v>#REF!</v>
      </c>
      <c r="AK429" s="92"/>
      <c r="AL429" s="92"/>
      <c r="AM429" s="92"/>
      <c r="AN429" s="3"/>
      <c r="AO429" s="3" t="str">
        <f t="shared" si="1110"/>
        <v>#REF!</v>
      </c>
      <c r="AP429" s="92"/>
      <c r="AQ429" s="92"/>
      <c r="AR429" s="92"/>
      <c r="AS429" s="3"/>
      <c r="AT429" s="3">
        <f t="shared" si="1111"/>
        <v>39.33333333</v>
      </c>
      <c r="AU429" s="92"/>
      <c r="AV429" s="92"/>
      <c r="AW429" s="92"/>
    </row>
    <row r="430" ht="15.75" customHeight="1">
      <c r="A430" s="24">
        <v>280.0</v>
      </c>
      <c r="D430" s="132" t="s">
        <v>17</v>
      </c>
      <c r="E430" s="132">
        <v>0.0</v>
      </c>
      <c r="F430" s="132">
        <v>0.0</v>
      </c>
      <c r="G430" s="132">
        <v>0.0</v>
      </c>
      <c r="H430" s="132">
        <v>0.0</v>
      </c>
      <c r="J430" s="171">
        <f t="array" ref="J430">IFERROR(INDEX(VBDhistory1!$U$8:$U$307,MATCH(VBDgames!$C430,VBDhistory1!$B$8:$B$307,0))+ROW()/10000000,0)</f>
        <v>0</v>
      </c>
      <c r="K430" s="171">
        <f t="array" ref="K430">IFERROR(INDEX(VBDhistory2!$U$8:$U$307,MATCH(VBDgames!$C430,VBDhistory2!$B$8:$B$307,0))+ROW()/10000000,0)</f>
        <v>0</v>
      </c>
      <c r="L430" s="171">
        <f t="array" ref="L430">IFERROR(INDEX(VBDhistory3!$U$8:$U$307,MATCH(VBDgames!$C430,VBDhistory3!$B$8:$B$307,0))+ROW()/10000000,0)</f>
        <v>0</v>
      </c>
      <c r="M430" s="171">
        <f t="array" ref="M430">IFERROR(INDEX(VBDhistory4!$U$8:$U$307,MATCH(VBDgames!$C430,VBDhistory4!$B$8:$B$307,0))+ROW()/10000000,0)</f>
        <v>0</v>
      </c>
      <c r="N430" s="171"/>
      <c r="O430" s="171" t="str">
        <f t="shared" ref="O430:R430" si="1301">$D430&amp;"-"&amp;RANK(J430,J$151:J$475,0)</f>
        <v>RB-1</v>
      </c>
      <c r="P430" s="171" t="str">
        <f t="shared" si="1301"/>
        <v>RB-1</v>
      </c>
      <c r="Q430" s="171" t="str">
        <f t="shared" si="1301"/>
        <v>RB-1</v>
      </c>
      <c r="R430" s="171" t="str">
        <f t="shared" si="1301"/>
        <v>RB-1</v>
      </c>
      <c r="T430" s="95" t="str">
        <f t="shared" si="1103"/>
        <v>LB-66</v>
      </c>
      <c r="U430" s="3">
        <v>66.0</v>
      </c>
      <c r="V430" s="3" t="s">
        <v>4630</v>
      </c>
      <c r="W430" s="95">
        <f t="shared" ref="W430:Y430" si="1302">IFERROR(INDEX(E$1129:E$1428,MATCH($T430,P$1129:P$1428,0)),0)</f>
        <v>0</v>
      </c>
      <c r="X430" s="3">
        <f t="shared" si="1302"/>
        <v>0</v>
      </c>
      <c r="Y430" s="3">
        <f t="shared" si="1302"/>
        <v>0</v>
      </c>
      <c r="Z430" s="3"/>
      <c r="AA430" s="3">
        <f t="shared" si="1105"/>
        <v>0</v>
      </c>
      <c r="AB430" s="88">
        <f t="shared" si="1106"/>
        <v>11.33333333</v>
      </c>
      <c r="AC430" s="3"/>
      <c r="AD430" s="95">
        <f t="shared" ref="AD430:AG430" si="1303">IFERROR(INDEX(J$1129:J$1428,MATCH($T430,O$1129:O$1428,0)),0)</f>
        <v>0</v>
      </c>
      <c r="AE430" s="3">
        <f t="shared" si="1303"/>
        <v>0</v>
      </c>
      <c r="AF430" s="3">
        <f t="shared" si="1303"/>
        <v>0</v>
      </c>
      <c r="AG430" s="3">
        <f t="shared" si="1303"/>
        <v>0</v>
      </c>
      <c r="AH430" s="88">
        <f t="shared" si="1108"/>
        <v>0.00043</v>
      </c>
      <c r="AI430" s="3"/>
      <c r="AJ430" s="95" t="str">
        <f t="shared" si="1109"/>
        <v>#REF!</v>
      </c>
      <c r="AK430" s="92"/>
      <c r="AL430" s="92"/>
      <c r="AM430" s="92"/>
      <c r="AN430" s="3"/>
      <c r="AO430" s="3" t="str">
        <f t="shared" si="1110"/>
        <v>#REF!</v>
      </c>
      <c r="AP430" s="92"/>
      <c r="AQ430" s="92"/>
      <c r="AR430" s="92"/>
      <c r="AS430" s="3"/>
      <c r="AT430" s="3">
        <f t="shared" si="1111"/>
        <v>39.33333333</v>
      </c>
      <c r="AU430" s="92"/>
      <c r="AV430" s="92"/>
      <c r="AW430" s="92"/>
    </row>
    <row r="431" ht="15.75" customHeight="1">
      <c r="A431" s="24">
        <v>281.0</v>
      </c>
      <c r="D431" s="132" t="s">
        <v>17</v>
      </c>
      <c r="E431" s="132">
        <v>0.0</v>
      </c>
      <c r="F431" s="132">
        <v>0.0</v>
      </c>
      <c r="G431" s="132">
        <v>0.0</v>
      </c>
      <c r="H431" s="132">
        <v>0.0</v>
      </c>
      <c r="J431" s="171">
        <f t="array" ref="J431">IFERROR(INDEX(VBDhistory1!$U$8:$U$307,MATCH(VBDgames!$C431,VBDhistory1!$B$8:$B$307,0))+ROW()/10000000,0)</f>
        <v>0</v>
      </c>
      <c r="K431" s="171">
        <f t="array" ref="K431">IFERROR(INDEX(VBDhistory2!$U$8:$U$307,MATCH(VBDgames!$C431,VBDhistory2!$B$8:$B$307,0))+ROW()/10000000,0)</f>
        <v>0</v>
      </c>
      <c r="L431" s="171">
        <f t="array" ref="L431">IFERROR(INDEX(VBDhistory3!$U$8:$U$307,MATCH(VBDgames!$C431,VBDhistory3!$B$8:$B$307,0))+ROW()/10000000,0)</f>
        <v>0</v>
      </c>
      <c r="M431" s="171">
        <f t="array" ref="M431">IFERROR(INDEX(VBDhistory4!$U$8:$U$307,MATCH(VBDgames!$C431,VBDhistory4!$B$8:$B$307,0))+ROW()/10000000,0)</f>
        <v>0</v>
      </c>
      <c r="N431" s="171"/>
      <c r="O431" s="171" t="str">
        <f t="shared" ref="O431:R431" si="1304">$D431&amp;"-"&amp;RANK(J431,J$151:J$475,0)</f>
        <v>RB-1</v>
      </c>
      <c r="P431" s="171" t="str">
        <f t="shared" si="1304"/>
        <v>RB-1</v>
      </c>
      <c r="Q431" s="171" t="str">
        <f t="shared" si="1304"/>
        <v>RB-1</v>
      </c>
      <c r="R431" s="171" t="str">
        <f t="shared" si="1304"/>
        <v>RB-1</v>
      </c>
      <c r="T431" s="95" t="str">
        <f t="shared" si="1103"/>
        <v>LB-67</v>
      </c>
      <c r="U431" s="3">
        <v>67.0</v>
      </c>
      <c r="V431" s="3" t="s">
        <v>4630</v>
      </c>
      <c r="W431" s="95">
        <f t="shared" ref="W431:Y431" si="1305">IFERROR(INDEX(E$1129:E$1428,MATCH($T431,P$1129:P$1428,0)),0)</f>
        <v>0</v>
      </c>
      <c r="X431" s="3">
        <f t="shared" si="1305"/>
        <v>0</v>
      </c>
      <c r="Y431" s="3">
        <f t="shared" si="1305"/>
        <v>0</v>
      </c>
      <c r="Z431" s="3"/>
      <c r="AA431" s="3">
        <f t="shared" si="1105"/>
        <v>0</v>
      </c>
      <c r="AB431" s="88">
        <f t="shared" si="1106"/>
        <v>11.33333333</v>
      </c>
      <c r="AC431" s="3"/>
      <c r="AD431" s="95">
        <f t="shared" ref="AD431:AG431" si="1306">IFERROR(INDEX(J$1129:J$1428,MATCH($T431,O$1129:O$1428,0)),0)</f>
        <v>0</v>
      </c>
      <c r="AE431" s="3">
        <f t="shared" si="1306"/>
        <v>0</v>
      </c>
      <c r="AF431" s="3">
        <f t="shared" si="1306"/>
        <v>0</v>
      </c>
      <c r="AG431" s="3">
        <f t="shared" si="1306"/>
        <v>0</v>
      </c>
      <c r="AH431" s="88">
        <f t="shared" si="1108"/>
        <v>0.000431</v>
      </c>
      <c r="AI431" s="3"/>
      <c r="AJ431" s="95" t="str">
        <f t="shared" si="1109"/>
        <v>#REF!</v>
      </c>
      <c r="AK431" s="92"/>
      <c r="AL431" s="92"/>
      <c r="AM431" s="92"/>
      <c r="AN431" s="3"/>
      <c r="AO431" s="3" t="str">
        <f t="shared" si="1110"/>
        <v>#REF!</v>
      </c>
      <c r="AP431" s="92"/>
      <c r="AQ431" s="92"/>
      <c r="AR431" s="92"/>
      <c r="AS431" s="3"/>
      <c r="AT431" s="3">
        <f t="shared" si="1111"/>
        <v>39.33333333</v>
      </c>
      <c r="AU431" s="92"/>
      <c r="AV431" s="92"/>
      <c r="AW431" s="92"/>
    </row>
    <row r="432" ht="15.75" customHeight="1">
      <c r="A432" s="24">
        <v>282.0</v>
      </c>
      <c r="D432" s="132" t="s">
        <v>17</v>
      </c>
      <c r="E432" s="132">
        <v>0.0</v>
      </c>
      <c r="F432" s="132">
        <v>0.0</v>
      </c>
      <c r="G432" s="132">
        <v>0.0</v>
      </c>
      <c r="H432" s="132">
        <v>0.0</v>
      </c>
      <c r="J432" s="171">
        <f t="array" ref="J432">IFERROR(INDEX(VBDhistory1!$U$8:$U$307,MATCH(VBDgames!$C432,VBDhistory1!$B$8:$B$307,0))+ROW()/10000000,0)</f>
        <v>0</v>
      </c>
      <c r="K432" s="171">
        <f t="array" ref="K432">IFERROR(INDEX(VBDhistory2!$U$8:$U$307,MATCH(VBDgames!$C432,VBDhistory2!$B$8:$B$307,0))+ROW()/10000000,0)</f>
        <v>0</v>
      </c>
      <c r="L432" s="171">
        <f t="array" ref="L432">IFERROR(INDEX(VBDhistory3!$U$8:$U$307,MATCH(VBDgames!$C432,VBDhistory3!$B$8:$B$307,0))+ROW()/10000000,0)</f>
        <v>0</v>
      </c>
      <c r="M432" s="171">
        <f t="array" ref="M432">IFERROR(INDEX(VBDhistory4!$U$8:$U$307,MATCH(VBDgames!$C432,VBDhistory4!$B$8:$B$307,0))+ROW()/10000000,0)</f>
        <v>0</v>
      </c>
      <c r="N432" s="171"/>
      <c r="O432" s="171" t="str">
        <f t="shared" ref="O432:R432" si="1307">$D432&amp;"-"&amp;RANK(J432,J$151:J$475,0)</f>
        <v>RB-1</v>
      </c>
      <c r="P432" s="171" t="str">
        <f t="shared" si="1307"/>
        <v>RB-1</v>
      </c>
      <c r="Q432" s="171" t="str">
        <f t="shared" si="1307"/>
        <v>RB-1</v>
      </c>
      <c r="R432" s="171" t="str">
        <f t="shared" si="1307"/>
        <v>RB-1</v>
      </c>
      <c r="T432" s="95" t="str">
        <f t="shared" si="1103"/>
        <v>LB-68</v>
      </c>
      <c r="U432" s="3">
        <v>68.0</v>
      </c>
      <c r="V432" s="3" t="s">
        <v>4630</v>
      </c>
      <c r="W432" s="95">
        <f t="shared" ref="W432:Y432" si="1308">IFERROR(INDEX(E$1129:E$1428,MATCH($T432,P$1129:P$1428,0)),0)</f>
        <v>0</v>
      </c>
      <c r="X432" s="3">
        <f t="shared" si="1308"/>
        <v>0</v>
      </c>
      <c r="Y432" s="3">
        <f t="shared" si="1308"/>
        <v>0</v>
      </c>
      <c r="Z432" s="3"/>
      <c r="AA432" s="3">
        <f t="shared" si="1105"/>
        <v>0</v>
      </c>
      <c r="AB432" s="88">
        <f t="shared" si="1106"/>
        <v>11.33333333</v>
      </c>
      <c r="AC432" s="3"/>
      <c r="AD432" s="95">
        <f t="shared" ref="AD432:AG432" si="1309">IFERROR(INDEX(J$1129:J$1428,MATCH($T432,O$1129:O$1428,0)),0)</f>
        <v>0</v>
      </c>
      <c r="AE432" s="3">
        <f t="shared" si="1309"/>
        <v>0</v>
      </c>
      <c r="AF432" s="3">
        <f t="shared" si="1309"/>
        <v>0</v>
      </c>
      <c r="AG432" s="3">
        <f t="shared" si="1309"/>
        <v>0</v>
      </c>
      <c r="AH432" s="88">
        <f t="shared" si="1108"/>
        <v>0.000432</v>
      </c>
      <c r="AI432" s="3"/>
      <c r="AJ432" s="95" t="str">
        <f t="shared" si="1109"/>
        <v>#REF!</v>
      </c>
      <c r="AK432" s="92"/>
      <c r="AL432" s="92"/>
      <c r="AM432" s="92"/>
      <c r="AN432" s="3"/>
      <c r="AO432" s="3" t="str">
        <f t="shared" si="1110"/>
        <v>#REF!</v>
      </c>
      <c r="AP432" s="92"/>
      <c r="AQ432" s="92"/>
      <c r="AR432" s="92"/>
      <c r="AS432" s="3"/>
      <c r="AT432" s="3">
        <f t="shared" si="1111"/>
        <v>39.33333333</v>
      </c>
      <c r="AU432" s="92"/>
      <c r="AV432" s="92"/>
      <c r="AW432" s="92"/>
    </row>
    <row r="433" ht="15.75" customHeight="1">
      <c r="A433" s="24">
        <v>283.0</v>
      </c>
      <c r="D433" s="132" t="s">
        <v>17</v>
      </c>
      <c r="E433" s="132">
        <v>0.0</v>
      </c>
      <c r="F433" s="132">
        <v>0.0</v>
      </c>
      <c r="G433" s="132">
        <v>0.0</v>
      </c>
      <c r="H433" s="132">
        <v>0.0</v>
      </c>
      <c r="J433" s="171">
        <f t="array" ref="J433">IFERROR(INDEX(VBDhistory1!$U$8:$U$307,MATCH(VBDgames!$C433,VBDhistory1!$B$8:$B$307,0))+ROW()/10000000,0)</f>
        <v>0</v>
      </c>
      <c r="K433" s="171">
        <f t="array" ref="K433">IFERROR(INDEX(VBDhistory2!$U$8:$U$307,MATCH(VBDgames!$C433,VBDhistory2!$B$8:$B$307,0))+ROW()/10000000,0)</f>
        <v>0</v>
      </c>
      <c r="L433" s="171">
        <f t="array" ref="L433">IFERROR(INDEX(VBDhistory3!$U$8:$U$307,MATCH(VBDgames!$C433,VBDhistory3!$B$8:$B$307,0))+ROW()/10000000,0)</f>
        <v>0</v>
      </c>
      <c r="M433" s="171">
        <f t="array" ref="M433">IFERROR(INDEX(VBDhistory4!$U$8:$U$307,MATCH(VBDgames!$C433,VBDhistory4!$B$8:$B$307,0))+ROW()/10000000,0)</f>
        <v>0</v>
      </c>
      <c r="N433" s="171"/>
      <c r="O433" s="171" t="str">
        <f t="shared" ref="O433:R433" si="1310">$D433&amp;"-"&amp;RANK(J433,J$151:J$475,0)</f>
        <v>RB-1</v>
      </c>
      <c r="P433" s="171" t="str">
        <f t="shared" si="1310"/>
        <v>RB-1</v>
      </c>
      <c r="Q433" s="171" t="str">
        <f t="shared" si="1310"/>
        <v>RB-1</v>
      </c>
      <c r="R433" s="171" t="str">
        <f t="shared" si="1310"/>
        <v>RB-1</v>
      </c>
      <c r="T433" s="95" t="str">
        <f t="shared" si="1103"/>
        <v>LB-69</v>
      </c>
      <c r="U433" s="3">
        <v>69.0</v>
      </c>
      <c r="V433" s="3" t="s">
        <v>4630</v>
      </c>
      <c r="W433" s="95">
        <f t="shared" ref="W433:Y433" si="1311">IFERROR(INDEX(E$1129:E$1428,MATCH($T433,P$1129:P$1428,0)),0)</f>
        <v>0</v>
      </c>
      <c r="X433" s="3">
        <f t="shared" si="1311"/>
        <v>0</v>
      </c>
      <c r="Y433" s="3">
        <f t="shared" si="1311"/>
        <v>0</v>
      </c>
      <c r="Z433" s="3"/>
      <c r="AA433" s="3">
        <f t="shared" si="1105"/>
        <v>0</v>
      </c>
      <c r="AB433" s="88">
        <f t="shared" si="1106"/>
        <v>11.33333333</v>
      </c>
      <c r="AC433" s="3"/>
      <c r="AD433" s="95">
        <f t="shared" ref="AD433:AG433" si="1312">IFERROR(INDEX(J$1129:J$1428,MATCH($T433,O$1129:O$1428,0)),0)</f>
        <v>0</v>
      </c>
      <c r="AE433" s="3">
        <f t="shared" si="1312"/>
        <v>0</v>
      </c>
      <c r="AF433" s="3">
        <f t="shared" si="1312"/>
        <v>0</v>
      </c>
      <c r="AG433" s="3">
        <f t="shared" si="1312"/>
        <v>0</v>
      </c>
      <c r="AH433" s="88">
        <f t="shared" si="1108"/>
        <v>0.000433</v>
      </c>
      <c r="AI433" s="3"/>
      <c r="AJ433" s="95" t="str">
        <f t="shared" si="1109"/>
        <v>#REF!</v>
      </c>
      <c r="AK433" s="92"/>
      <c r="AL433" s="92"/>
      <c r="AM433" s="92"/>
      <c r="AN433" s="3"/>
      <c r="AO433" s="3" t="str">
        <f t="shared" si="1110"/>
        <v>#REF!</v>
      </c>
      <c r="AP433" s="92"/>
      <c r="AQ433" s="92"/>
      <c r="AR433" s="92"/>
      <c r="AS433" s="3"/>
      <c r="AT433" s="3">
        <f t="shared" si="1111"/>
        <v>39.33333333</v>
      </c>
      <c r="AU433" s="92"/>
      <c r="AV433" s="92"/>
      <c r="AW433" s="92"/>
    </row>
    <row r="434" ht="15.75" customHeight="1">
      <c r="A434" s="24">
        <v>284.0</v>
      </c>
      <c r="D434" s="132" t="s">
        <v>17</v>
      </c>
      <c r="E434" s="132">
        <v>0.0</v>
      </c>
      <c r="F434" s="132">
        <v>0.0</v>
      </c>
      <c r="G434" s="132">
        <v>0.0</v>
      </c>
      <c r="H434" s="132">
        <v>0.0</v>
      </c>
      <c r="J434" s="171">
        <f t="array" ref="J434">IFERROR(INDEX(VBDhistory1!$U$8:$U$307,MATCH(VBDgames!$C434,VBDhistory1!$B$8:$B$307,0))+ROW()/10000000,0)</f>
        <v>0</v>
      </c>
      <c r="K434" s="171">
        <f t="array" ref="K434">IFERROR(INDEX(VBDhistory2!$U$8:$U$307,MATCH(VBDgames!$C434,VBDhistory2!$B$8:$B$307,0))+ROW()/10000000,0)</f>
        <v>0</v>
      </c>
      <c r="L434" s="171">
        <f t="array" ref="L434">IFERROR(INDEX(VBDhistory3!$U$8:$U$307,MATCH(VBDgames!$C434,VBDhistory3!$B$8:$B$307,0))+ROW()/10000000,0)</f>
        <v>0</v>
      </c>
      <c r="M434" s="171">
        <f t="array" ref="M434">IFERROR(INDEX(VBDhistory4!$U$8:$U$307,MATCH(VBDgames!$C434,VBDhistory4!$B$8:$B$307,0))+ROW()/10000000,0)</f>
        <v>0</v>
      </c>
      <c r="N434" s="171"/>
      <c r="O434" s="171" t="str">
        <f t="shared" ref="O434:R434" si="1313">$D434&amp;"-"&amp;RANK(J434,J$151:J$475,0)</f>
        <v>RB-1</v>
      </c>
      <c r="P434" s="171" t="str">
        <f t="shared" si="1313"/>
        <v>RB-1</v>
      </c>
      <c r="Q434" s="171" t="str">
        <f t="shared" si="1313"/>
        <v>RB-1</v>
      </c>
      <c r="R434" s="171" t="str">
        <f t="shared" si="1313"/>
        <v>RB-1</v>
      </c>
      <c r="T434" s="95" t="str">
        <f t="shared" si="1103"/>
        <v>LB-70</v>
      </c>
      <c r="U434" s="3">
        <v>70.0</v>
      </c>
      <c r="V434" s="3" t="s">
        <v>4630</v>
      </c>
      <c r="W434" s="95">
        <f t="shared" ref="W434:Y434" si="1314">IFERROR(INDEX(E$1129:E$1428,MATCH($T434,P$1129:P$1428,0)),0)</f>
        <v>0</v>
      </c>
      <c r="X434" s="3">
        <f t="shared" si="1314"/>
        <v>0</v>
      </c>
      <c r="Y434" s="3">
        <f t="shared" si="1314"/>
        <v>0</v>
      </c>
      <c r="Z434" s="3"/>
      <c r="AA434" s="3">
        <f t="shared" si="1105"/>
        <v>0</v>
      </c>
      <c r="AB434" s="88">
        <f t="shared" si="1106"/>
        <v>11.33333333</v>
      </c>
      <c r="AC434" s="3"/>
      <c r="AD434" s="95">
        <f t="shared" ref="AD434:AG434" si="1315">IFERROR(INDEX(J$1129:J$1428,MATCH($T434,O$1129:O$1428,0)),0)</f>
        <v>0</v>
      </c>
      <c r="AE434" s="3">
        <f t="shared" si="1315"/>
        <v>0</v>
      </c>
      <c r="AF434" s="3">
        <f t="shared" si="1315"/>
        <v>0</v>
      </c>
      <c r="AG434" s="3">
        <f t="shared" si="1315"/>
        <v>0</v>
      </c>
      <c r="AH434" s="88">
        <f t="shared" si="1108"/>
        <v>0.000434</v>
      </c>
      <c r="AI434" s="3"/>
      <c r="AJ434" s="95" t="str">
        <f t="shared" si="1109"/>
        <v>#REF!</v>
      </c>
      <c r="AK434" s="92"/>
      <c r="AL434" s="92"/>
      <c r="AM434" s="92"/>
      <c r="AN434" s="3"/>
      <c r="AO434" s="3" t="str">
        <f t="shared" si="1110"/>
        <v>#REF!</v>
      </c>
      <c r="AP434" s="92"/>
      <c r="AQ434" s="92"/>
      <c r="AR434" s="92"/>
      <c r="AS434" s="3"/>
      <c r="AT434" s="3">
        <f t="shared" si="1111"/>
        <v>39.33333333</v>
      </c>
      <c r="AU434" s="92"/>
      <c r="AV434" s="92"/>
      <c r="AW434" s="92"/>
    </row>
    <row r="435" ht="15.75" customHeight="1">
      <c r="A435" s="24">
        <v>285.0</v>
      </c>
      <c r="D435" s="132" t="s">
        <v>17</v>
      </c>
      <c r="E435" s="132">
        <v>0.0</v>
      </c>
      <c r="F435" s="132">
        <v>0.0</v>
      </c>
      <c r="G435" s="132">
        <v>0.0</v>
      </c>
      <c r="H435" s="132">
        <v>0.0</v>
      </c>
      <c r="J435" s="171">
        <f t="array" ref="J435">IFERROR(INDEX(VBDhistory1!$U$8:$U$307,MATCH(VBDgames!$C435,VBDhistory1!$B$8:$B$307,0))+ROW()/10000000,0)</f>
        <v>0</v>
      </c>
      <c r="K435" s="171">
        <f t="array" ref="K435">IFERROR(INDEX(VBDhistory2!$U$8:$U$307,MATCH(VBDgames!$C435,VBDhistory2!$B$8:$B$307,0))+ROW()/10000000,0)</f>
        <v>0</v>
      </c>
      <c r="L435" s="171">
        <f t="array" ref="L435">IFERROR(INDEX(VBDhistory3!$U$8:$U$307,MATCH(VBDgames!$C435,VBDhistory3!$B$8:$B$307,0))+ROW()/10000000,0)</f>
        <v>0</v>
      </c>
      <c r="M435" s="171">
        <f t="array" ref="M435">IFERROR(INDEX(VBDhistory4!$U$8:$U$307,MATCH(VBDgames!$C435,VBDhistory4!$B$8:$B$307,0))+ROW()/10000000,0)</f>
        <v>0</v>
      </c>
      <c r="N435" s="171"/>
      <c r="O435" s="171" t="str">
        <f t="shared" ref="O435:R435" si="1316">$D435&amp;"-"&amp;RANK(J435,J$151:J$475,0)</f>
        <v>RB-1</v>
      </c>
      <c r="P435" s="171" t="str">
        <f t="shared" si="1316"/>
        <v>RB-1</v>
      </c>
      <c r="Q435" s="171" t="str">
        <f t="shared" si="1316"/>
        <v>RB-1</v>
      </c>
      <c r="R435" s="171" t="str">
        <f t="shared" si="1316"/>
        <v>RB-1</v>
      </c>
      <c r="T435" s="95" t="str">
        <f t="shared" si="1103"/>
        <v>LB-71</v>
      </c>
      <c r="U435" s="3">
        <v>71.0</v>
      </c>
      <c r="V435" s="3" t="s">
        <v>4630</v>
      </c>
      <c r="W435" s="95">
        <f t="shared" ref="W435:Y435" si="1317">IFERROR(INDEX(E$1129:E$1428,MATCH($T435,P$1129:P$1428,0)),0)</f>
        <v>0</v>
      </c>
      <c r="X435" s="3">
        <f t="shared" si="1317"/>
        <v>0</v>
      </c>
      <c r="Y435" s="3">
        <f t="shared" si="1317"/>
        <v>0</v>
      </c>
      <c r="Z435" s="3"/>
      <c r="AA435" s="3">
        <f t="shared" si="1105"/>
        <v>0</v>
      </c>
      <c r="AB435" s="88">
        <f t="shared" si="1106"/>
        <v>11.33333333</v>
      </c>
      <c r="AC435" s="3"/>
      <c r="AD435" s="95">
        <f t="shared" ref="AD435:AG435" si="1318">IFERROR(INDEX(J$1129:J$1428,MATCH($T435,O$1129:O$1428,0)),0)</f>
        <v>0</v>
      </c>
      <c r="AE435" s="3">
        <f t="shared" si="1318"/>
        <v>0</v>
      </c>
      <c r="AF435" s="3">
        <f t="shared" si="1318"/>
        <v>0</v>
      </c>
      <c r="AG435" s="3">
        <f t="shared" si="1318"/>
        <v>0</v>
      </c>
      <c r="AH435" s="88">
        <f t="shared" si="1108"/>
        <v>0.000435</v>
      </c>
      <c r="AI435" s="3"/>
      <c r="AJ435" s="95" t="str">
        <f t="shared" si="1109"/>
        <v>#REF!</v>
      </c>
      <c r="AK435" s="92"/>
      <c r="AL435" s="92"/>
      <c r="AM435" s="92"/>
      <c r="AN435" s="3"/>
      <c r="AO435" s="3" t="str">
        <f t="shared" si="1110"/>
        <v>#REF!</v>
      </c>
      <c r="AP435" s="92"/>
      <c r="AQ435" s="92"/>
      <c r="AR435" s="92"/>
      <c r="AS435" s="3"/>
      <c r="AT435" s="3">
        <f t="shared" si="1111"/>
        <v>39.33333333</v>
      </c>
      <c r="AU435" s="92"/>
      <c r="AV435" s="92"/>
      <c r="AW435" s="92"/>
    </row>
    <row r="436" ht="15.75" customHeight="1">
      <c r="A436" s="24">
        <v>286.0</v>
      </c>
      <c r="D436" s="132" t="s">
        <v>17</v>
      </c>
      <c r="E436" s="132">
        <v>0.0</v>
      </c>
      <c r="F436" s="132">
        <v>0.0</v>
      </c>
      <c r="G436" s="132">
        <v>0.0</v>
      </c>
      <c r="H436" s="132">
        <v>0.0</v>
      </c>
      <c r="J436" s="171">
        <f t="array" ref="J436">IFERROR(INDEX(VBDhistory1!$U$8:$U$307,MATCH(VBDgames!$C436,VBDhistory1!$B$8:$B$307,0))+ROW()/10000000,0)</f>
        <v>0</v>
      </c>
      <c r="K436" s="171">
        <f t="array" ref="K436">IFERROR(INDEX(VBDhistory2!$U$8:$U$307,MATCH(VBDgames!$C436,VBDhistory2!$B$8:$B$307,0))+ROW()/10000000,0)</f>
        <v>0</v>
      </c>
      <c r="L436" s="171">
        <f t="array" ref="L436">IFERROR(INDEX(VBDhistory3!$U$8:$U$307,MATCH(VBDgames!$C436,VBDhistory3!$B$8:$B$307,0))+ROW()/10000000,0)</f>
        <v>0</v>
      </c>
      <c r="M436" s="171">
        <f t="array" ref="M436">IFERROR(INDEX(VBDhistory4!$U$8:$U$307,MATCH(VBDgames!$C436,VBDhistory4!$B$8:$B$307,0))+ROW()/10000000,0)</f>
        <v>0</v>
      </c>
      <c r="N436" s="171"/>
      <c r="O436" s="171" t="str">
        <f t="shared" ref="O436:R436" si="1319">$D436&amp;"-"&amp;RANK(J436,J$151:J$475,0)</f>
        <v>RB-1</v>
      </c>
      <c r="P436" s="171" t="str">
        <f t="shared" si="1319"/>
        <v>RB-1</v>
      </c>
      <c r="Q436" s="171" t="str">
        <f t="shared" si="1319"/>
        <v>RB-1</v>
      </c>
      <c r="R436" s="171" t="str">
        <f t="shared" si="1319"/>
        <v>RB-1</v>
      </c>
      <c r="T436" s="95" t="str">
        <f t="shared" si="1103"/>
        <v>LB-72</v>
      </c>
      <c r="U436" s="3">
        <v>72.0</v>
      </c>
      <c r="V436" s="3" t="s">
        <v>4630</v>
      </c>
      <c r="W436" s="95">
        <f t="shared" ref="W436:Y436" si="1320">IFERROR(INDEX(E$1129:E$1428,MATCH($T436,P$1129:P$1428,0)),0)</f>
        <v>0</v>
      </c>
      <c r="X436" s="3">
        <f t="shared" si="1320"/>
        <v>0</v>
      </c>
      <c r="Y436" s="3">
        <f t="shared" si="1320"/>
        <v>0</v>
      </c>
      <c r="Z436" s="3"/>
      <c r="AA436" s="3">
        <f t="shared" si="1105"/>
        <v>0</v>
      </c>
      <c r="AB436" s="88">
        <f t="shared" si="1106"/>
        <v>11.33333333</v>
      </c>
      <c r="AC436" s="3"/>
      <c r="AD436" s="95">
        <f t="shared" ref="AD436:AG436" si="1321">IFERROR(INDEX(J$1129:J$1428,MATCH($T436,O$1129:O$1428,0)),0)</f>
        <v>0</v>
      </c>
      <c r="AE436" s="3">
        <f t="shared" si="1321"/>
        <v>0</v>
      </c>
      <c r="AF436" s="3">
        <f t="shared" si="1321"/>
        <v>0</v>
      </c>
      <c r="AG436" s="3">
        <f t="shared" si="1321"/>
        <v>0</v>
      </c>
      <c r="AH436" s="88">
        <f t="shared" si="1108"/>
        <v>0.000436</v>
      </c>
      <c r="AI436" s="3"/>
      <c r="AJ436" s="95" t="str">
        <f t="shared" si="1109"/>
        <v>#REF!</v>
      </c>
      <c r="AK436" s="92"/>
      <c r="AL436" s="92"/>
      <c r="AM436" s="92"/>
      <c r="AN436" s="3"/>
      <c r="AO436" s="3" t="str">
        <f t="shared" si="1110"/>
        <v>#REF!</v>
      </c>
      <c r="AP436" s="92"/>
      <c r="AQ436" s="92"/>
      <c r="AR436" s="92"/>
      <c r="AS436" s="3"/>
      <c r="AT436" s="3">
        <f t="shared" si="1111"/>
        <v>39.33333333</v>
      </c>
      <c r="AU436" s="92"/>
      <c r="AV436" s="92"/>
      <c r="AW436" s="92"/>
    </row>
    <row r="437" ht="15.75" customHeight="1">
      <c r="A437" s="24">
        <v>287.0</v>
      </c>
      <c r="D437" s="132" t="s">
        <v>17</v>
      </c>
      <c r="E437" s="132">
        <v>0.0</v>
      </c>
      <c r="F437" s="132">
        <v>0.0</v>
      </c>
      <c r="G437" s="132">
        <v>0.0</v>
      </c>
      <c r="H437" s="132">
        <v>0.0</v>
      </c>
      <c r="J437" s="171">
        <f t="array" ref="J437">IFERROR(INDEX(VBDhistory1!$U$8:$U$307,MATCH(VBDgames!$C437,VBDhistory1!$B$8:$B$307,0))+ROW()/10000000,0)</f>
        <v>0</v>
      </c>
      <c r="K437" s="171">
        <f t="array" ref="K437">IFERROR(INDEX(VBDhistory2!$U$8:$U$307,MATCH(VBDgames!$C437,VBDhistory2!$B$8:$B$307,0))+ROW()/10000000,0)</f>
        <v>0</v>
      </c>
      <c r="L437" s="171">
        <f t="array" ref="L437">IFERROR(INDEX(VBDhistory3!$U$8:$U$307,MATCH(VBDgames!$C437,VBDhistory3!$B$8:$B$307,0))+ROW()/10000000,0)</f>
        <v>0</v>
      </c>
      <c r="M437" s="171">
        <f t="array" ref="M437">IFERROR(INDEX(VBDhistory4!$U$8:$U$307,MATCH(VBDgames!$C437,VBDhistory4!$B$8:$B$307,0))+ROW()/10000000,0)</f>
        <v>0</v>
      </c>
      <c r="N437" s="171"/>
      <c r="O437" s="171" t="str">
        <f t="shared" ref="O437:R437" si="1322">$D437&amp;"-"&amp;RANK(J437,J$151:J$475,0)</f>
        <v>RB-1</v>
      </c>
      <c r="P437" s="171" t="str">
        <f t="shared" si="1322"/>
        <v>RB-1</v>
      </c>
      <c r="Q437" s="171" t="str">
        <f t="shared" si="1322"/>
        <v>RB-1</v>
      </c>
      <c r="R437" s="171" t="str">
        <f t="shared" si="1322"/>
        <v>RB-1</v>
      </c>
      <c r="T437" s="95" t="str">
        <f t="shared" si="1103"/>
        <v>LB-73</v>
      </c>
      <c r="U437" s="3">
        <v>73.0</v>
      </c>
      <c r="V437" s="3" t="s">
        <v>4630</v>
      </c>
      <c r="W437" s="95">
        <f t="shared" ref="W437:Y437" si="1323">IFERROR(INDEX(E$1129:E$1428,MATCH($T437,P$1129:P$1428,0)),0)</f>
        <v>0</v>
      </c>
      <c r="X437" s="3">
        <f t="shared" si="1323"/>
        <v>0</v>
      </c>
      <c r="Y437" s="3">
        <f t="shared" si="1323"/>
        <v>0</v>
      </c>
      <c r="Z437" s="3"/>
      <c r="AA437" s="3">
        <f t="shared" si="1105"/>
        <v>0</v>
      </c>
      <c r="AB437" s="88">
        <f t="shared" si="1106"/>
        <v>11.33333333</v>
      </c>
      <c r="AC437" s="3"/>
      <c r="AD437" s="95">
        <f t="shared" ref="AD437:AG437" si="1324">IFERROR(INDEX(J$1129:J$1428,MATCH($T437,O$1129:O$1428,0)),0)</f>
        <v>0</v>
      </c>
      <c r="AE437" s="3">
        <f t="shared" si="1324"/>
        <v>0</v>
      </c>
      <c r="AF437" s="3">
        <f t="shared" si="1324"/>
        <v>0</v>
      </c>
      <c r="AG437" s="3">
        <f t="shared" si="1324"/>
        <v>0</v>
      </c>
      <c r="AH437" s="88">
        <f t="shared" si="1108"/>
        <v>0.000437</v>
      </c>
      <c r="AI437" s="3"/>
      <c r="AJ437" s="95" t="str">
        <f t="shared" si="1109"/>
        <v>#REF!</v>
      </c>
      <c r="AK437" s="92"/>
      <c r="AL437" s="92"/>
      <c r="AM437" s="92"/>
      <c r="AN437" s="3"/>
      <c r="AO437" s="3" t="str">
        <f t="shared" si="1110"/>
        <v>#REF!</v>
      </c>
      <c r="AP437" s="92"/>
      <c r="AQ437" s="92"/>
      <c r="AR437" s="92"/>
      <c r="AS437" s="3"/>
      <c r="AT437" s="3">
        <f t="shared" si="1111"/>
        <v>39.33333333</v>
      </c>
      <c r="AU437" s="92"/>
      <c r="AV437" s="92"/>
      <c r="AW437" s="92"/>
    </row>
    <row r="438" ht="15.75" customHeight="1">
      <c r="A438" s="24">
        <v>288.0</v>
      </c>
      <c r="D438" s="132" t="s">
        <v>17</v>
      </c>
      <c r="E438" s="132">
        <v>0.0</v>
      </c>
      <c r="F438" s="132">
        <v>0.0</v>
      </c>
      <c r="G438" s="132">
        <v>0.0</v>
      </c>
      <c r="H438" s="132">
        <v>0.0</v>
      </c>
      <c r="J438" s="171">
        <f t="array" ref="J438">IFERROR(INDEX(VBDhistory1!$U$8:$U$307,MATCH(VBDgames!$C438,VBDhistory1!$B$8:$B$307,0))+ROW()/10000000,0)</f>
        <v>0</v>
      </c>
      <c r="K438" s="171">
        <f t="array" ref="K438">IFERROR(INDEX(VBDhistory2!$U$8:$U$307,MATCH(VBDgames!$C438,VBDhistory2!$B$8:$B$307,0))+ROW()/10000000,0)</f>
        <v>0</v>
      </c>
      <c r="L438" s="171">
        <f t="array" ref="L438">IFERROR(INDEX(VBDhistory3!$U$8:$U$307,MATCH(VBDgames!$C438,VBDhistory3!$B$8:$B$307,0))+ROW()/10000000,0)</f>
        <v>0</v>
      </c>
      <c r="M438" s="171">
        <f t="array" ref="M438">IFERROR(INDEX(VBDhistory4!$U$8:$U$307,MATCH(VBDgames!$C438,VBDhistory4!$B$8:$B$307,0))+ROW()/10000000,0)</f>
        <v>0</v>
      </c>
      <c r="N438" s="171"/>
      <c r="O438" s="171" t="str">
        <f t="shared" ref="O438:R438" si="1325">$D438&amp;"-"&amp;RANK(J438,J$151:J$475,0)</f>
        <v>RB-1</v>
      </c>
      <c r="P438" s="171" t="str">
        <f t="shared" si="1325"/>
        <v>RB-1</v>
      </c>
      <c r="Q438" s="171" t="str">
        <f t="shared" si="1325"/>
        <v>RB-1</v>
      </c>
      <c r="R438" s="171" t="str">
        <f t="shared" si="1325"/>
        <v>RB-1</v>
      </c>
      <c r="T438" s="95" t="str">
        <f t="shared" si="1103"/>
        <v>LB-74</v>
      </c>
      <c r="U438" s="3">
        <v>74.0</v>
      </c>
      <c r="V438" s="3" t="s">
        <v>4630</v>
      </c>
      <c r="W438" s="95">
        <f t="shared" ref="W438:Y438" si="1326">IFERROR(INDEX(E$1129:E$1428,MATCH($T438,P$1129:P$1428,0)),0)</f>
        <v>0</v>
      </c>
      <c r="X438" s="3">
        <f t="shared" si="1326"/>
        <v>0</v>
      </c>
      <c r="Y438" s="3">
        <f t="shared" si="1326"/>
        <v>0</v>
      </c>
      <c r="Z438" s="3"/>
      <c r="AA438" s="3">
        <f t="shared" si="1105"/>
        <v>0</v>
      </c>
      <c r="AB438" s="88">
        <f t="shared" si="1106"/>
        <v>11.33333333</v>
      </c>
      <c r="AC438" s="3"/>
      <c r="AD438" s="95">
        <f t="shared" ref="AD438:AG438" si="1327">IFERROR(INDEX(J$1129:J$1428,MATCH($T438,O$1129:O$1428,0)),0)</f>
        <v>0</v>
      </c>
      <c r="AE438" s="3">
        <f t="shared" si="1327"/>
        <v>0</v>
      </c>
      <c r="AF438" s="3">
        <f t="shared" si="1327"/>
        <v>0</v>
      </c>
      <c r="AG438" s="3">
        <f t="shared" si="1327"/>
        <v>0</v>
      </c>
      <c r="AH438" s="88">
        <f t="shared" si="1108"/>
        <v>0.000438</v>
      </c>
      <c r="AI438" s="3"/>
      <c r="AJ438" s="95" t="str">
        <f t="shared" si="1109"/>
        <v>#REF!</v>
      </c>
      <c r="AK438" s="92"/>
      <c r="AL438" s="92"/>
      <c r="AM438" s="92"/>
      <c r="AN438" s="3"/>
      <c r="AO438" s="3" t="str">
        <f t="shared" si="1110"/>
        <v>#REF!</v>
      </c>
      <c r="AP438" s="92"/>
      <c r="AQ438" s="92"/>
      <c r="AR438" s="92"/>
      <c r="AS438" s="3"/>
      <c r="AT438" s="3">
        <f t="shared" si="1111"/>
        <v>39.33333333</v>
      </c>
      <c r="AU438" s="92"/>
      <c r="AV438" s="92"/>
      <c r="AW438" s="92"/>
    </row>
    <row r="439" ht="15.75" customHeight="1">
      <c r="A439" s="24">
        <v>289.0</v>
      </c>
      <c r="D439" s="132" t="s">
        <v>17</v>
      </c>
      <c r="E439" s="132">
        <v>0.0</v>
      </c>
      <c r="F439" s="132">
        <v>0.0</v>
      </c>
      <c r="G439" s="132">
        <v>0.0</v>
      </c>
      <c r="H439" s="132">
        <v>0.0</v>
      </c>
      <c r="J439" s="171">
        <f t="array" ref="J439">IFERROR(INDEX(VBDhistory1!$U$8:$U$307,MATCH(VBDgames!$C439,VBDhistory1!$B$8:$B$307,0))+ROW()/10000000,0)</f>
        <v>0</v>
      </c>
      <c r="K439" s="171">
        <f t="array" ref="K439">IFERROR(INDEX(VBDhistory2!$U$8:$U$307,MATCH(VBDgames!$C439,VBDhistory2!$B$8:$B$307,0))+ROW()/10000000,0)</f>
        <v>0</v>
      </c>
      <c r="L439" s="171">
        <f t="array" ref="L439">IFERROR(INDEX(VBDhistory3!$U$8:$U$307,MATCH(VBDgames!$C439,VBDhistory3!$B$8:$B$307,0))+ROW()/10000000,0)</f>
        <v>0</v>
      </c>
      <c r="M439" s="171">
        <f t="array" ref="M439">IFERROR(INDEX(VBDhistory4!$U$8:$U$307,MATCH(VBDgames!$C439,VBDhistory4!$B$8:$B$307,0))+ROW()/10000000,0)</f>
        <v>0</v>
      </c>
      <c r="N439" s="171"/>
      <c r="O439" s="171" t="str">
        <f t="shared" ref="O439:R439" si="1328">$D439&amp;"-"&amp;RANK(J439,J$151:J$475,0)</f>
        <v>RB-1</v>
      </c>
      <c r="P439" s="171" t="str">
        <f t="shared" si="1328"/>
        <v>RB-1</v>
      </c>
      <c r="Q439" s="171" t="str">
        <f t="shared" si="1328"/>
        <v>RB-1</v>
      </c>
      <c r="R439" s="171" t="str">
        <f t="shared" si="1328"/>
        <v>RB-1</v>
      </c>
      <c r="T439" s="95" t="str">
        <f t="shared" si="1103"/>
        <v>LB-75</v>
      </c>
      <c r="U439" s="3">
        <v>75.0</v>
      </c>
      <c r="V439" s="3" t="s">
        <v>4630</v>
      </c>
      <c r="W439" s="95">
        <f t="shared" ref="W439:Y439" si="1329">IFERROR(INDEX(E$1129:E$1428,MATCH($T439,P$1129:P$1428,0)),0)</f>
        <v>0</v>
      </c>
      <c r="X439" s="3">
        <f t="shared" si="1329"/>
        <v>0</v>
      </c>
      <c r="Y439" s="3">
        <f t="shared" si="1329"/>
        <v>0</v>
      </c>
      <c r="Z439" s="3"/>
      <c r="AA439" s="3">
        <f t="shared" si="1105"/>
        <v>0</v>
      </c>
      <c r="AB439" s="88">
        <f t="shared" si="1106"/>
        <v>11.33333333</v>
      </c>
      <c r="AC439" s="3"/>
      <c r="AD439" s="95">
        <f t="shared" ref="AD439:AG439" si="1330">IFERROR(INDEX(J$1129:J$1428,MATCH($T439,O$1129:O$1428,0)),0)</f>
        <v>0</v>
      </c>
      <c r="AE439" s="3">
        <f t="shared" si="1330"/>
        <v>0</v>
      </c>
      <c r="AF439" s="3">
        <f t="shared" si="1330"/>
        <v>0</v>
      </c>
      <c r="AG439" s="3">
        <f t="shared" si="1330"/>
        <v>0</v>
      </c>
      <c r="AH439" s="88">
        <f t="shared" si="1108"/>
        <v>0.000439</v>
      </c>
      <c r="AI439" s="3"/>
      <c r="AJ439" s="95" t="str">
        <f t="shared" si="1109"/>
        <v>#REF!</v>
      </c>
      <c r="AK439" s="92"/>
      <c r="AL439" s="92"/>
      <c r="AM439" s="92"/>
      <c r="AN439" s="3"/>
      <c r="AO439" s="3" t="str">
        <f t="shared" si="1110"/>
        <v>#REF!</v>
      </c>
      <c r="AP439" s="92"/>
      <c r="AQ439" s="92"/>
      <c r="AR439" s="92"/>
      <c r="AS439" s="3"/>
      <c r="AT439" s="3">
        <f t="shared" si="1111"/>
        <v>39.33333333</v>
      </c>
      <c r="AU439" s="92"/>
      <c r="AV439" s="92"/>
      <c r="AW439" s="92"/>
    </row>
    <row r="440" ht="15.75" customHeight="1">
      <c r="A440" s="24">
        <v>290.0</v>
      </c>
      <c r="D440" s="132" t="s">
        <v>17</v>
      </c>
      <c r="E440" s="132">
        <v>0.0</v>
      </c>
      <c r="F440" s="132">
        <v>0.0</v>
      </c>
      <c r="G440" s="132">
        <v>0.0</v>
      </c>
      <c r="H440" s="132">
        <v>0.0</v>
      </c>
      <c r="J440" s="171">
        <f t="array" ref="J440">IFERROR(INDEX(VBDhistory1!$U$8:$U$307,MATCH(VBDgames!$C440,VBDhistory1!$B$8:$B$307,0))+ROW()/10000000,0)</f>
        <v>0</v>
      </c>
      <c r="K440" s="171">
        <f t="array" ref="K440">IFERROR(INDEX(VBDhistory2!$U$8:$U$307,MATCH(VBDgames!$C440,VBDhistory2!$B$8:$B$307,0))+ROW()/10000000,0)</f>
        <v>0</v>
      </c>
      <c r="L440" s="171">
        <f t="array" ref="L440">IFERROR(INDEX(VBDhistory3!$U$8:$U$307,MATCH(VBDgames!$C440,VBDhistory3!$B$8:$B$307,0))+ROW()/10000000,0)</f>
        <v>0</v>
      </c>
      <c r="M440" s="171">
        <f t="array" ref="M440">IFERROR(INDEX(VBDhistory4!$U$8:$U$307,MATCH(VBDgames!$C440,VBDhistory4!$B$8:$B$307,0))+ROW()/10000000,0)</f>
        <v>0</v>
      </c>
      <c r="N440" s="171"/>
      <c r="O440" s="171" t="str">
        <f t="shared" ref="O440:R440" si="1331">$D440&amp;"-"&amp;RANK(J440,J$151:J$475,0)</f>
        <v>RB-1</v>
      </c>
      <c r="P440" s="171" t="str">
        <f t="shared" si="1331"/>
        <v>RB-1</v>
      </c>
      <c r="Q440" s="171" t="str">
        <f t="shared" si="1331"/>
        <v>RB-1</v>
      </c>
      <c r="R440" s="171" t="str">
        <f t="shared" si="1331"/>
        <v>RB-1</v>
      </c>
      <c r="T440" s="95" t="str">
        <f t="shared" si="1103"/>
        <v>LB-76</v>
      </c>
      <c r="U440" s="3">
        <v>76.0</v>
      </c>
      <c r="V440" s="3" t="s">
        <v>4630</v>
      </c>
      <c r="W440" s="95">
        <f t="shared" ref="W440:Y440" si="1332">IFERROR(INDEX(E$1129:E$1428,MATCH($T440,P$1129:P$1428,0)),0)</f>
        <v>0</v>
      </c>
      <c r="X440" s="3">
        <f t="shared" si="1332"/>
        <v>0</v>
      </c>
      <c r="Y440" s="3">
        <f t="shared" si="1332"/>
        <v>0</v>
      </c>
      <c r="Z440" s="3"/>
      <c r="AA440" s="3">
        <f t="shared" si="1105"/>
        <v>0</v>
      </c>
      <c r="AB440" s="88">
        <f t="shared" si="1106"/>
        <v>11.33333333</v>
      </c>
      <c r="AC440" s="3"/>
      <c r="AD440" s="95">
        <f t="shared" ref="AD440:AG440" si="1333">IFERROR(INDEX(J$1129:J$1428,MATCH($T440,O$1129:O$1428,0)),0)</f>
        <v>0</v>
      </c>
      <c r="AE440" s="3">
        <f t="shared" si="1333"/>
        <v>0</v>
      </c>
      <c r="AF440" s="3">
        <f t="shared" si="1333"/>
        <v>0</v>
      </c>
      <c r="AG440" s="3">
        <f t="shared" si="1333"/>
        <v>0</v>
      </c>
      <c r="AH440" s="88">
        <f t="shared" si="1108"/>
        <v>0.00044</v>
      </c>
      <c r="AI440" s="3"/>
      <c r="AJ440" s="95" t="str">
        <f t="shared" si="1109"/>
        <v>#REF!</v>
      </c>
      <c r="AK440" s="92"/>
      <c r="AL440" s="92"/>
      <c r="AM440" s="92"/>
      <c r="AN440" s="3"/>
      <c r="AO440" s="3" t="str">
        <f t="shared" si="1110"/>
        <v>#REF!</v>
      </c>
      <c r="AP440" s="92"/>
      <c r="AQ440" s="92"/>
      <c r="AR440" s="92"/>
      <c r="AS440" s="3"/>
      <c r="AT440" s="3">
        <f t="shared" si="1111"/>
        <v>39.33333333</v>
      </c>
      <c r="AU440" s="92"/>
      <c r="AV440" s="92"/>
      <c r="AW440" s="92"/>
    </row>
    <row r="441" ht="15.75" customHeight="1">
      <c r="A441" s="24">
        <v>291.0</v>
      </c>
      <c r="D441" s="132" t="s">
        <v>17</v>
      </c>
      <c r="E441" s="132">
        <v>0.0</v>
      </c>
      <c r="F441" s="132">
        <v>0.0</v>
      </c>
      <c r="G441" s="132">
        <v>0.0</v>
      </c>
      <c r="H441" s="132">
        <v>0.0</v>
      </c>
      <c r="J441" s="171">
        <f t="array" ref="J441">IFERROR(INDEX(VBDhistory1!$U$8:$U$307,MATCH(VBDgames!$C441,VBDhistory1!$B$8:$B$307,0))+ROW()/10000000,0)</f>
        <v>0</v>
      </c>
      <c r="K441" s="171">
        <f t="array" ref="K441">IFERROR(INDEX(VBDhistory2!$U$8:$U$307,MATCH(VBDgames!$C441,VBDhistory2!$B$8:$B$307,0))+ROW()/10000000,0)</f>
        <v>0</v>
      </c>
      <c r="L441" s="171">
        <f t="array" ref="L441">IFERROR(INDEX(VBDhistory3!$U$8:$U$307,MATCH(VBDgames!$C441,VBDhistory3!$B$8:$B$307,0))+ROW()/10000000,0)</f>
        <v>0</v>
      </c>
      <c r="M441" s="171">
        <f t="array" ref="M441">IFERROR(INDEX(VBDhistory4!$U$8:$U$307,MATCH(VBDgames!$C441,VBDhistory4!$B$8:$B$307,0))+ROW()/10000000,0)</f>
        <v>0</v>
      </c>
      <c r="N441" s="171"/>
      <c r="O441" s="171" t="str">
        <f t="shared" ref="O441:R441" si="1334">$D441&amp;"-"&amp;RANK(J441,J$151:J$475,0)</f>
        <v>RB-1</v>
      </c>
      <c r="P441" s="171" t="str">
        <f t="shared" si="1334"/>
        <v>RB-1</v>
      </c>
      <c r="Q441" s="171" t="str">
        <f t="shared" si="1334"/>
        <v>RB-1</v>
      </c>
      <c r="R441" s="171" t="str">
        <f t="shared" si="1334"/>
        <v>RB-1</v>
      </c>
      <c r="T441" s="95" t="str">
        <f t="shared" si="1103"/>
        <v>LB-77</v>
      </c>
      <c r="U441" s="3">
        <v>77.0</v>
      </c>
      <c r="V441" s="3" t="s">
        <v>4630</v>
      </c>
      <c r="W441" s="95">
        <f t="shared" ref="W441:Y441" si="1335">IFERROR(INDEX(E$1129:E$1428,MATCH($T441,P$1129:P$1428,0)),0)</f>
        <v>0</v>
      </c>
      <c r="X441" s="3">
        <f t="shared" si="1335"/>
        <v>0</v>
      </c>
      <c r="Y441" s="3">
        <f t="shared" si="1335"/>
        <v>0</v>
      </c>
      <c r="Z441" s="3"/>
      <c r="AA441" s="3">
        <f t="shared" si="1105"/>
        <v>0</v>
      </c>
      <c r="AB441" s="88">
        <f t="shared" si="1106"/>
        <v>11.33333333</v>
      </c>
      <c r="AC441" s="3"/>
      <c r="AD441" s="95">
        <f t="shared" ref="AD441:AG441" si="1336">IFERROR(INDEX(J$1129:J$1428,MATCH($T441,O$1129:O$1428,0)),0)</f>
        <v>0</v>
      </c>
      <c r="AE441" s="3">
        <f t="shared" si="1336"/>
        <v>0</v>
      </c>
      <c r="AF441" s="3">
        <f t="shared" si="1336"/>
        <v>0</v>
      </c>
      <c r="AG441" s="3">
        <f t="shared" si="1336"/>
        <v>0</v>
      </c>
      <c r="AH441" s="88">
        <f t="shared" si="1108"/>
        <v>0.000441</v>
      </c>
      <c r="AI441" s="3"/>
      <c r="AJ441" s="95" t="str">
        <f t="shared" si="1109"/>
        <v>#REF!</v>
      </c>
      <c r="AK441" s="92"/>
      <c r="AL441" s="92"/>
      <c r="AM441" s="92"/>
      <c r="AN441" s="3"/>
      <c r="AO441" s="3" t="str">
        <f t="shared" si="1110"/>
        <v>#REF!</v>
      </c>
      <c r="AP441" s="92"/>
      <c r="AQ441" s="92"/>
      <c r="AR441" s="92"/>
      <c r="AS441" s="3"/>
      <c r="AT441" s="3">
        <f t="shared" si="1111"/>
        <v>39.33333333</v>
      </c>
      <c r="AU441" s="92"/>
      <c r="AV441" s="92"/>
      <c r="AW441" s="92"/>
    </row>
    <row r="442" ht="15.75" customHeight="1">
      <c r="A442" s="24">
        <v>292.0</v>
      </c>
      <c r="D442" s="132" t="s">
        <v>17</v>
      </c>
      <c r="E442" s="132">
        <v>0.0</v>
      </c>
      <c r="F442" s="132">
        <v>0.0</v>
      </c>
      <c r="G442" s="132">
        <v>0.0</v>
      </c>
      <c r="H442" s="132">
        <v>0.0</v>
      </c>
      <c r="J442" s="171">
        <f t="array" ref="J442">IFERROR(INDEX(VBDhistory1!$U$8:$U$307,MATCH(VBDgames!$C442,VBDhistory1!$B$8:$B$307,0))+ROW()/10000000,0)</f>
        <v>0</v>
      </c>
      <c r="K442" s="171">
        <f t="array" ref="K442">IFERROR(INDEX(VBDhistory2!$U$8:$U$307,MATCH(VBDgames!$C442,VBDhistory2!$B$8:$B$307,0))+ROW()/10000000,0)</f>
        <v>0</v>
      </c>
      <c r="L442" s="171">
        <f t="array" ref="L442">IFERROR(INDEX(VBDhistory3!$U$8:$U$307,MATCH(VBDgames!$C442,VBDhistory3!$B$8:$B$307,0))+ROW()/10000000,0)</f>
        <v>0</v>
      </c>
      <c r="M442" s="171">
        <f t="array" ref="M442">IFERROR(INDEX(VBDhistory4!$U$8:$U$307,MATCH(VBDgames!$C442,VBDhistory4!$B$8:$B$307,0))+ROW()/10000000,0)</f>
        <v>0</v>
      </c>
      <c r="N442" s="171"/>
      <c r="O442" s="171" t="str">
        <f t="shared" ref="O442:R442" si="1337">$D442&amp;"-"&amp;RANK(J442,J$151:J$475,0)</f>
        <v>RB-1</v>
      </c>
      <c r="P442" s="171" t="str">
        <f t="shared" si="1337"/>
        <v>RB-1</v>
      </c>
      <c r="Q442" s="171" t="str">
        <f t="shared" si="1337"/>
        <v>RB-1</v>
      </c>
      <c r="R442" s="171" t="str">
        <f t="shared" si="1337"/>
        <v>RB-1</v>
      </c>
      <c r="T442" s="95" t="str">
        <f t="shared" si="1103"/>
        <v>LB-78</v>
      </c>
      <c r="U442" s="3">
        <v>78.0</v>
      </c>
      <c r="V442" s="3" t="s">
        <v>4630</v>
      </c>
      <c r="W442" s="95">
        <f t="shared" ref="W442:Y442" si="1338">IFERROR(INDEX(E$1129:E$1428,MATCH($T442,P$1129:P$1428,0)),0)</f>
        <v>0</v>
      </c>
      <c r="X442" s="3">
        <f t="shared" si="1338"/>
        <v>0</v>
      </c>
      <c r="Y442" s="3">
        <f t="shared" si="1338"/>
        <v>0</v>
      </c>
      <c r="Z442" s="3"/>
      <c r="AA442" s="3">
        <f t="shared" si="1105"/>
        <v>0</v>
      </c>
      <c r="AB442" s="88">
        <f t="shared" si="1106"/>
        <v>11.33333333</v>
      </c>
      <c r="AC442" s="3"/>
      <c r="AD442" s="95">
        <f t="shared" ref="AD442:AG442" si="1339">IFERROR(INDEX(J$1129:J$1428,MATCH($T442,O$1129:O$1428,0)),0)</f>
        <v>0</v>
      </c>
      <c r="AE442" s="3">
        <f t="shared" si="1339"/>
        <v>0</v>
      </c>
      <c r="AF442" s="3">
        <f t="shared" si="1339"/>
        <v>0</v>
      </c>
      <c r="AG442" s="3">
        <f t="shared" si="1339"/>
        <v>0</v>
      </c>
      <c r="AH442" s="88">
        <f t="shared" si="1108"/>
        <v>0.000442</v>
      </c>
      <c r="AI442" s="3"/>
      <c r="AJ442" s="95" t="str">
        <f t="shared" si="1109"/>
        <v>#REF!</v>
      </c>
      <c r="AK442" s="92"/>
      <c r="AL442" s="92"/>
      <c r="AM442" s="92"/>
      <c r="AN442" s="3"/>
      <c r="AO442" s="3" t="str">
        <f t="shared" si="1110"/>
        <v>#REF!</v>
      </c>
      <c r="AP442" s="92"/>
      <c r="AQ442" s="92"/>
      <c r="AR442" s="92"/>
      <c r="AS442" s="3"/>
      <c r="AT442" s="3">
        <f t="shared" si="1111"/>
        <v>39.33333333</v>
      </c>
      <c r="AU442" s="92"/>
      <c r="AV442" s="92"/>
      <c r="AW442" s="92"/>
    </row>
    <row r="443" ht="15.75" customHeight="1">
      <c r="A443" s="24">
        <v>293.0</v>
      </c>
      <c r="D443" s="132" t="s">
        <v>17</v>
      </c>
      <c r="E443" s="132">
        <v>0.0</v>
      </c>
      <c r="F443" s="132">
        <v>0.0</v>
      </c>
      <c r="G443" s="132">
        <v>0.0</v>
      </c>
      <c r="H443" s="132">
        <v>0.0</v>
      </c>
      <c r="J443" s="171">
        <f t="array" ref="J443">IFERROR(INDEX(VBDhistory1!$U$8:$U$307,MATCH(VBDgames!$C443,VBDhistory1!$B$8:$B$307,0))+ROW()/10000000,0)</f>
        <v>0</v>
      </c>
      <c r="K443" s="171">
        <f t="array" ref="K443">IFERROR(INDEX(VBDhistory2!$U$8:$U$307,MATCH(VBDgames!$C443,VBDhistory2!$B$8:$B$307,0))+ROW()/10000000,0)</f>
        <v>0</v>
      </c>
      <c r="L443" s="171">
        <f t="array" ref="L443">IFERROR(INDEX(VBDhistory3!$U$8:$U$307,MATCH(VBDgames!$C443,VBDhistory3!$B$8:$B$307,0))+ROW()/10000000,0)</f>
        <v>0</v>
      </c>
      <c r="M443" s="171">
        <f t="array" ref="M443">IFERROR(INDEX(VBDhistory4!$U$8:$U$307,MATCH(VBDgames!$C443,VBDhistory4!$B$8:$B$307,0))+ROW()/10000000,0)</f>
        <v>0</v>
      </c>
      <c r="N443" s="171"/>
      <c r="O443" s="171" t="str">
        <f t="shared" ref="O443:R443" si="1340">$D443&amp;"-"&amp;RANK(J443,J$151:J$475,0)</f>
        <v>RB-1</v>
      </c>
      <c r="P443" s="171" t="str">
        <f t="shared" si="1340"/>
        <v>RB-1</v>
      </c>
      <c r="Q443" s="171" t="str">
        <f t="shared" si="1340"/>
        <v>RB-1</v>
      </c>
      <c r="R443" s="171" t="str">
        <f t="shared" si="1340"/>
        <v>RB-1</v>
      </c>
      <c r="T443" s="95" t="str">
        <f t="shared" si="1103"/>
        <v>LB-79</v>
      </c>
      <c r="U443" s="3">
        <v>79.0</v>
      </c>
      <c r="V443" s="3" t="s">
        <v>4630</v>
      </c>
      <c r="W443" s="95">
        <f t="shared" ref="W443:Y443" si="1341">IFERROR(INDEX(E$1129:E$1428,MATCH($T443,P$1129:P$1428,0)),0)</f>
        <v>0</v>
      </c>
      <c r="X443" s="3">
        <f t="shared" si="1341"/>
        <v>0</v>
      </c>
      <c r="Y443" s="3">
        <f t="shared" si="1341"/>
        <v>0</v>
      </c>
      <c r="Z443" s="3"/>
      <c r="AA443" s="3">
        <f t="shared" si="1105"/>
        <v>0</v>
      </c>
      <c r="AB443" s="88">
        <f t="shared" si="1106"/>
        <v>11.33333333</v>
      </c>
      <c r="AC443" s="3"/>
      <c r="AD443" s="95">
        <f t="shared" ref="AD443:AG443" si="1342">IFERROR(INDEX(J$1129:J$1428,MATCH($T443,O$1129:O$1428,0)),0)</f>
        <v>0</v>
      </c>
      <c r="AE443" s="3">
        <f t="shared" si="1342"/>
        <v>0</v>
      </c>
      <c r="AF443" s="3">
        <f t="shared" si="1342"/>
        <v>0</v>
      </c>
      <c r="AG443" s="3">
        <f t="shared" si="1342"/>
        <v>0</v>
      </c>
      <c r="AH443" s="88">
        <f t="shared" si="1108"/>
        <v>0.000443</v>
      </c>
      <c r="AI443" s="3"/>
      <c r="AJ443" s="95" t="str">
        <f t="shared" si="1109"/>
        <v>#REF!</v>
      </c>
      <c r="AK443" s="92"/>
      <c r="AL443" s="92"/>
      <c r="AM443" s="92"/>
      <c r="AN443" s="3"/>
      <c r="AO443" s="3" t="str">
        <f t="shared" si="1110"/>
        <v>#REF!</v>
      </c>
      <c r="AP443" s="92"/>
      <c r="AQ443" s="92"/>
      <c r="AR443" s="92"/>
      <c r="AS443" s="3"/>
      <c r="AT443" s="3">
        <f t="shared" si="1111"/>
        <v>39.33333333</v>
      </c>
      <c r="AU443" s="92"/>
      <c r="AV443" s="92"/>
      <c r="AW443" s="92"/>
    </row>
    <row r="444" ht="15.75" customHeight="1">
      <c r="A444" s="24">
        <v>294.0</v>
      </c>
      <c r="D444" s="132" t="s">
        <v>17</v>
      </c>
      <c r="E444" s="132">
        <v>0.0</v>
      </c>
      <c r="F444" s="132">
        <v>0.0</v>
      </c>
      <c r="G444" s="132">
        <v>0.0</v>
      </c>
      <c r="H444" s="132">
        <v>0.0</v>
      </c>
      <c r="J444" s="171">
        <f t="array" ref="J444">IFERROR(INDEX(VBDhistory1!$U$8:$U$307,MATCH(VBDgames!$C444,VBDhistory1!$B$8:$B$307,0))+ROW()/10000000,0)</f>
        <v>0</v>
      </c>
      <c r="K444" s="171">
        <f t="array" ref="K444">IFERROR(INDEX(VBDhistory2!$U$8:$U$307,MATCH(VBDgames!$C444,VBDhistory2!$B$8:$B$307,0))+ROW()/10000000,0)</f>
        <v>0</v>
      </c>
      <c r="L444" s="171">
        <f t="array" ref="L444">IFERROR(INDEX(VBDhistory3!$U$8:$U$307,MATCH(VBDgames!$C444,VBDhistory3!$B$8:$B$307,0))+ROW()/10000000,0)</f>
        <v>0</v>
      </c>
      <c r="M444" s="171">
        <f t="array" ref="M444">IFERROR(INDEX(VBDhistory4!$U$8:$U$307,MATCH(VBDgames!$C444,VBDhistory4!$B$8:$B$307,0))+ROW()/10000000,0)</f>
        <v>0</v>
      </c>
      <c r="N444" s="171"/>
      <c r="O444" s="171" t="str">
        <f t="shared" ref="O444:R444" si="1343">$D444&amp;"-"&amp;RANK(J444,J$151:J$475,0)</f>
        <v>RB-1</v>
      </c>
      <c r="P444" s="171" t="str">
        <f t="shared" si="1343"/>
        <v>RB-1</v>
      </c>
      <c r="Q444" s="171" t="str">
        <f t="shared" si="1343"/>
        <v>RB-1</v>
      </c>
      <c r="R444" s="171" t="str">
        <f t="shared" si="1343"/>
        <v>RB-1</v>
      </c>
      <c r="T444" s="95" t="str">
        <f t="shared" si="1103"/>
        <v>LB-80</v>
      </c>
      <c r="U444" s="3">
        <v>80.0</v>
      </c>
      <c r="V444" s="3" t="s">
        <v>4630</v>
      </c>
      <c r="W444" s="95">
        <f t="shared" ref="W444:Y444" si="1344">IFERROR(INDEX(E$1129:E$1428,MATCH($T444,P$1129:P$1428,0)),0)</f>
        <v>0</v>
      </c>
      <c r="X444" s="3">
        <f t="shared" si="1344"/>
        <v>0</v>
      </c>
      <c r="Y444" s="3">
        <f t="shared" si="1344"/>
        <v>0</v>
      </c>
      <c r="Z444" s="3"/>
      <c r="AA444" s="3">
        <f t="shared" si="1105"/>
        <v>0</v>
      </c>
      <c r="AB444" s="88">
        <f t="shared" si="1106"/>
        <v>11.33333333</v>
      </c>
      <c r="AC444" s="3"/>
      <c r="AD444" s="95">
        <f t="shared" ref="AD444:AG444" si="1345">IFERROR(INDEX(J$1129:J$1428,MATCH($T444,O$1129:O$1428,0)),0)</f>
        <v>0</v>
      </c>
      <c r="AE444" s="3">
        <f t="shared" si="1345"/>
        <v>0</v>
      </c>
      <c r="AF444" s="3">
        <f t="shared" si="1345"/>
        <v>0</v>
      </c>
      <c r="AG444" s="3">
        <f t="shared" si="1345"/>
        <v>0</v>
      </c>
      <c r="AH444" s="88">
        <f t="shared" si="1108"/>
        <v>0.000444</v>
      </c>
      <c r="AI444" s="3"/>
      <c r="AJ444" s="95" t="str">
        <f t="shared" si="1109"/>
        <v>#REF!</v>
      </c>
      <c r="AK444" s="92"/>
      <c r="AL444" s="92"/>
      <c r="AM444" s="92"/>
      <c r="AN444" s="3"/>
      <c r="AO444" s="3" t="str">
        <f t="shared" si="1110"/>
        <v>#REF!</v>
      </c>
      <c r="AP444" s="92"/>
      <c r="AQ444" s="92"/>
      <c r="AR444" s="92"/>
      <c r="AS444" s="3"/>
      <c r="AT444" s="3">
        <f t="shared" si="1111"/>
        <v>39.33333333</v>
      </c>
      <c r="AU444" s="92"/>
      <c r="AV444" s="92"/>
      <c r="AW444" s="92"/>
    </row>
    <row r="445" ht="15.75" customHeight="1">
      <c r="A445" s="24">
        <v>295.0</v>
      </c>
      <c r="D445" s="132" t="s">
        <v>17</v>
      </c>
      <c r="E445" s="132">
        <v>0.0</v>
      </c>
      <c r="F445" s="132">
        <v>0.0</v>
      </c>
      <c r="G445" s="132">
        <v>0.0</v>
      </c>
      <c r="H445" s="132">
        <v>0.0</v>
      </c>
      <c r="J445" s="171">
        <f t="array" ref="J445">IFERROR(INDEX(VBDhistory1!$U$8:$U$307,MATCH(VBDgames!$C445,VBDhistory1!$B$8:$B$307,0))+ROW()/10000000,0)</f>
        <v>0</v>
      </c>
      <c r="K445" s="171">
        <f t="array" ref="K445">IFERROR(INDEX(VBDhistory2!$U$8:$U$307,MATCH(VBDgames!$C445,VBDhistory2!$B$8:$B$307,0))+ROW()/10000000,0)</f>
        <v>0</v>
      </c>
      <c r="L445" s="171">
        <f t="array" ref="L445">IFERROR(INDEX(VBDhistory3!$U$8:$U$307,MATCH(VBDgames!$C445,VBDhistory3!$B$8:$B$307,0))+ROW()/10000000,0)</f>
        <v>0</v>
      </c>
      <c r="M445" s="171">
        <f t="array" ref="M445">IFERROR(INDEX(VBDhistory4!$U$8:$U$307,MATCH(VBDgames!$C445,VBDhistory4!$B$8:$B$307,0))+ROW()/10000000,0)</f>
        <v>0</v>
      </c>
      <c r="N445" s="171"/>
      <c r="O445" s="171" t="str">
        <f t="shared" ref="O445:R445" si="1346">$D445&amp;"-"&amp;RANK(J445,J$151:J$475,0)</f>
        <v>RB-1</v>
      </c>
      <c r="P445" s="171" t="str">
        <f t="shared" si="1346"/>
        <v>RB-1</v>
      </c>
      <c r="Q445" s="171" t="str">
        <f t="shared" si="1346"/>
        <v>RB-1</v>
      </c>
      <c r="R445" s="171" t="str">
        <f t="shared" si="1346"/>
        <v>RB-1</v>
      </c>
      <c r="T445" s="95" t="str">
        <f t="shared" si="1103"/>
        <v>LB-81</v>
      </c>
      <c r="U445" s="3">
        <v>81.0</v>
      </c>
      <c r="V445" s="3" t="s">
        <v>4630</v>
      </c>
      <c r="W445" s="95">
        <f t="shared" ref="W445:Y445" si="1347">IFERROR(INDEX(E$1129:E$1428,MATCH($T445,P$1129:P$1428,0)),0)</f>
        <v>0</v>
      </c>
      <c r="X445" s="3">
        <f t="shared" si="1347"/>
        <v>0</v>
      </c>
      <c r="Y445" s="3">
        <f t="shared" si="1347"/>
        <v>0</v>
      </c>
      <c r="Z445" s="3"/>
      <c r="AA445" s="3">
        <f t="shared" si="1105"/>
        <v>0</v>
      </c>
      <c r="AB445" s="88">
        <f t="shared" si="1106"/>
        <v>11.33333333</v>
      </c>
      <c r="AC445" s="3"/>
      <c r="AD445" s="95">
        <f t="shared" ref="AD445:AG445" si="1348">IFERROR(INDEX(J$1129:J$1428,MATCH($T445,O$1129:O$1428,0)),0)</f>
        <v>0</v>
      </c>
      <c r="AE445" s="3">
        <f t="shared" si="1348"/>
        <v>0</v>
      </c>
      <c r="AF445" s="3">
        <f t="shared" si="1348"/>
        <v>0</v>
      </c>
      <c r="AG445" s="3">
        <f t="shared" si="1348"/>
        <v>0</v>
      </c>
      <c r="AH445" s="88">
        <f t="shared" si="1108"/>
        <v>0.000445</v>
      </c>
      <c r="AI445" s="3"/>
      <c r="AJ445" s="95" t="str">
        <f t="shared" si="1109"/>
        <v>#REF!</v>
      </c>
      <c r="AK445" s="92"/>
      <c r="AL445" s="92"/>
      <c r="AM445" s="92"/>
      <c r="AN445" s="3"/>
      <c r="AO445" s="3" t="str">
        <f t="shared" si="1110"/>
        <v>#REF!</v>
      </c>
      <c r="AP445" s="92"/>
      <c r="AQ445" s="92"/>
      <c r="AR445" s="92"/>
      <c r="AS445" s="3"/>
      <c r="AT445" s="3">
        <f t="shared" si="1111"/>
        <v>39.33333333</v>
      </c>
      <c r="AU445" s="92"/>
      <c r="AV445" s="92"/>
      <c r="AW445" s="92"/>
    </row>
    <row r="446" ht="15.75" customHeight="1">
      <c r="A446" s="24">
        <v>296.0</v>
      </c>
      <c r="D446" s="132" t="s">
        <v>17</v>
      </c>
      <c r="E446" s="132">
        <v>0.0</v>
      </c>
      <c r="F446" s="132">
        <v>0.0</v>
      </c>
      <c r="G446" s="132">
        <v>0.0</v>
      </c>
      <c r="H446" s="132">
        <v>0.0</v>
      </c>
      <c r="J446" s="171">
        <f t="array" ref="J446">IFERROR(INDEX(VBDhistory1!$U$8:$U$307,MATCH(VBDgames!$C446,VBDhistory1!$B$8:$B$307,0))+ROW()/10000000,0)</f>
        <v>0</v>
      </c>
      <c r="K446" s="171">
        <f t="array" ref="K446">IFERROR(INDEX(VBDhistory2!$U$8:$U$307,MATCH(VBDgames!$C446,VBDhistory2!$B$8:$B$307,0))+ROW()/10000000,0)</f>
        <v>0</v>
      </c>
      <c r="L446" s="171">
        <f t="array" ref="L446">IFERROR(INDEX(VBDhistory3!$U$8:$U$307,MATCH(VBDgames!$C446,VBDhistory3!$B$8:$B$307,0))+ROW()/10000000,0)</f>
        <v>0</v>
      </c>
      <c r="M446" s="171">
        <f t="array" ref="M446">IFERROR(INDEX(VBDhistory4!$U$8:$U$307,MATCH(VBDgames!$C446,VBDhistory4!$B$8:$B$307,0))+ROW()/10000000,0)</f>
        <v>0</v>
      </c>
      <c r="N446" s="171"/>
      <c r="O446" s="171" t="str">
        <f t="shared" ref="O446:R446" si="1349">$D446&amp;"-"&amp;RANK(J446,J$151:J$475,0)</f>
        <v>RB-1</v>
      </c>
      <c r="P446" s="171" t="str">
        <f t="shared" si="1349"/>
        <v>RB-1</v>
      </c>
      <c r="Q446" s="171" t="str">
        <f t="shared" si="1349"/>
        <v>RB-1</v>
      </c>
      <c r="R446" s="171" t="str">
        <f t="shared" si="1349"/>
        <v>RB-1</v>
      </c>
      <c r="T446" s="95" t="str">
        <f t="shared" si="1103"/>
        <v>LB-82</v>
      </c>
      <c r="U446" s="3">
        <v>82.0</v>
      </c>
      <c r="V446" s="3" t="s">
        <v>4630</v>
      </c>
      <c r="W446" s="95">
        <f t="shared" ref="W446:Y446" si="1350">IFERROR(INDEX(E$1129:E$1428,MATCH($T446,P$1129:P$1428,0)),0)</f>
        <v>0</v>
      </c>
      <c r="X446" s="3">
        <f t="shared" si="1350"/>
        <v>0</v>
      </c>
      <c r="Y446" s="3">
        <f t="shared" si="1350"/>
        <v>0</v>
      </c>
      <c r="Z446" s="3"/>
      <c r="AA446" s="3">
        <f t="shared" si="1105"/>
        <v>0</v>
      </c>
      <c r="AB446" s="88">
        <f t="shared" si="1106"/>
        <v>11.33333333</v>
      </c>
      <c r="AC446" s="3"/>
      <c r="AD446" s="95">
        <f t="shared" ref="AD446:AG446" si="1351">IFERROR(INDEX(J$1129:J$1428,MATCH($T446,O$1129:O$1428,0)),0)</f>
        <v>0</v>
      </c>
      <c r="AE446" s="3">
        <f t="shared" si="1351"/>
        <v>0</v>
      </c>
      <c r="AF446" s="3">
        <f t="shared" si="1351"/>
        <v>0</v>
      </c>
      <c r="AG446" s="3">
        <f t="shared" si="1351"/>
        <v>0</v>
      </c>
      <c r="AH446" s="88">
        <f t="shared" si="1108"/>
        <v>0.000446</v>
      </c>
      <c r="AI446" s="3"/>
      <c r="AJ446" s="95" t="str">
        <f t="shared" si="1109"/>
        <v>#REF!</v>
      </c>
      <c r="AK446" s="92"/>
      <c r="AL446" s="92"/>
      <c r="AM446" s="92"/>
      <c r="AN446" s="3"/>
      <c r="AO446" s="3" t="str">
        <f t="shared" si="1110"/>
        <v>#REF!</v>
      </c>
      <c r="AP446" s="92"/>
      <c r="AQ446" s="92"/>
      <c r="AR446" s="92"/>
      <c r="AS446" s="3"/>
      <c r="AT446" s="3">
        <f t="shared" si="1111"/>
        <v>39.33333333</v>
      </c>
      <c r="AU446" s="92"/>
      <c r="AV446" s="92"/>
      <c r="AW446" s="92"/>
    </row>
    <row r="447" ht="15.75" customHeight="1">
      <c r="A447" s="24">
        <v>297.0</v>
      </c>
      <c r="D447" s="132" t="s">
        <v>17</v>
      </c>
      <c r="E447" s="132">
        <v>0.0</v>
      </c>
      <c r="F447" s="132">
        <v>0.0</v>
      </c>
      <c r="G447" s="132">
        <v>0.0</v>
      </c>
      <c r="H447" s="132">
        <v>0.0</v>
      </c>
      <c r="J447" s="171">
        <f t="array" ref="J447">IFERROR(INDEX(VBDhistory1!$U$8:$U$307,MATCH(VBDgames!$C447,VBDhistory1!$B$8:$B$307,0))+ROW()/10000000,0)</f>
        <v>0</v>
      </c>
      <c r="K447" s="171">
        <f t="array" ref="K447">IFERROR(INDEX(VBDhistory2!$U$8:$U$307,MATCH(VBDgames!$C447,VBDhistory2!$B$8:$B$307,0))+ROW()/10000000,0)</f>
        <v>0</v>
      </c>
      <c r="L447" s="171">
        <f t="array" ref="L447">IFERROR(INDEX(VBDhistory3!$U$8:$U$307,MATCH(VBDgames!$C447,VBDhistory3!$B$8:$B$307,0))+ROW()/10000000,0)</f>
        <v>0</v>
      </c>
      <c r="M447" s="171">
        <f t="array" ref="M447">IFERROR(INDEX(VBDhistory4!$U$8:$U$307,MATCH(VBDgames!$C447,VBDhistory4!$B$8:$B$307,0))+ROW()/10000000,0)</f>
        <v>0</v>
      </c>
      <c r="N447" s="171"/>
      <c r="O447" s="171" t="str">
        <f t="shared" ref="O447:R447" si="1352">$D447&amp;"-"&amp;RANK(J447,J$151:J$475,0)</f>
        <v>RB-1</v>
      </c>
      <c r="P447" s="171" t="str">
        <f t="shared" si="1352"/>
        <v>RB-1</v>
      </c>
      <c r="Q447" s="171" t="str">
        <f t="shared" si="1352"/>
        <v>RB-1</v>
      </c>
      <c r="R447" s="171" t="str">
        <f t="shared" si="1352"/>
        <v>RB-1</v>
      </c>
      <c r="T447" s="95" t="str">
        <f t="shared" si="1103"/>
        <v>LB-83</v>
      </c>
      <c r="U447" s="3">
        <v>83.0</v>
      </c>
      <c r="V447" s="3" t="s">
        <v>4630</v>
      </c>
      <c r="W447" s="95">
        <f t="shared" ref="W447:Y447" si="1353">IFERROR(INDEX(E$1129:E$1428,MATCH($T447,P$1129:P$1428,0)),0)</f>
        <v>0</v>
      </c>
      <c r="X447" s="3">
        <f t="shared" si="1353"/>
        <v>0</v>
      </c>
      <c r="Y447" s="3">
        <f t="shared" si="1353"/>
        <v>0</v>
      </c>
      <c r="Z447" s="3"/>
      <c r="AA447" s="3">
        <f t="shared" si="1105"/>
        <v>0</v>
      </c>
      <c r="AB447" s="88">
        <f t="shared" si="1106"/>
        <v>11.33333333</v>
      </c>
      <c r="AC447" s="3"/>
      <c r="AD447" s="95">
        <f t="shared" ref="AD447:AG447" si="1354">IFERROR(INDEX(J$1129:J$1428,MATCH($T447,O$1129:O$1428,0)),0)</f>
        <v>0</v>
      </c>
      <c r="AE447" s="3">
        <f t="shared" si="1354"/>
        <v>0</v>
      </c>
      <c r="AF447" s="3">
        <f t="shared" si="1354"/>
        <v>0</v>
      </c>
      <c r="AG447" s="3">
        <f t="shared" si="1354"/>
        <v>0</v>
      </c>
      <c r="AH447" s="88">
        <f t="shared" si="1108"/>
        <v>0.000447</v>
      </c>
      <c r="AI447" s="3"/>
      <c r="AJ447" s="95" t="str">
        <f t="shared" si="1109"/>
        <v>#REF!</v>
      </c>
      <c r="AK447" s="92"/>
      <c r="AL447" s="92"/>
      <c r="AM447" s="92"/>
      <c r="AN447" s="3"/>
      <c r="AO447" s="3" t="str">
        <f t="shared" si="1110"/>
        <v>#REF!</v>
      </c>
      <c r="AP447" s="92"/>
      <c r="AQ447" s="92"/>
      <c r="AR447" s="92"/>
      <c r="AS447" s="3"/>
      <c r="AT447" s="3">
        <f t="shared" si="1111"/>
        <v>39.33333333</v>
      </c>
      <c r="AU447" s="92"/>
      <c r="AV447" s="92"/>
      <c r="AW447" s="92"/>
    </row>
    <row r="448" ht="15.75" customHeight="1">
      <c r="A448" s="24">
        <v>298.0</v>
      </c>
      <c r="D448" s="132" t="s">
        <v>17</v>
      </c>
      <c r="E448" s="132">
        <v>0.0</v>
      </c>
      <c r="F448" s="132">
        <v>0.0</v>
      </c>
      <c r="G448" s="132">
        <v>0.0</v>
      </c>
      <c r="H448" s="132">
        <v>0.0</v>
      </c>
      <c r="J448" s="171">
        <f t="array" ref="J448">IFERROR(INDEX(VBDhistory1!$U$8:$U$307,MATCH(VBDgames!$C448,VBDhistory1!$B$8:$B$307,0))+ROW()/10000000,0)</f>
        <v>0</v>
      </c>
      <c r="K448" s="171">
        <f t="array" ref="K448">IFERROR(INDEX(VBDhistory2!$U$8:$U$307,MATCH(VBDgames!$C448,VBDhistory2!$B$8:$B$307,0))+ROW()/10000000,0)</f>
        <v>0</v>
      </c>
      <c r="L448" s="171">
        <f t="array" ref="L448">IFERROR(INDEX(VBDhistory3!$U$8:$U$307,MATCH(VBDgames!$C448,VBDhistory3!$B$8:$B$307,0))+ROW()/10000000,0)</f>
        <v>0</v>
      </c>
      <c r="M448" s="171">
        <f t="array" ref="M448">IFERROR(INDEX(VBDhistory4!$U$8:$U$307,MATCH(VBDgames!$C448,VBDhistory4!$B$8:$B$307,0))+ROW()/10000000,0)</f>
        <v>0</v>
      </c>
      <c r="N448" s="171"/>
      <c r="O448" s="171" t="str">
        <f t="shared" ref="O448:R448" si="1355">$D448&amp;"-"&amp;RANK(J448,J$151:J$475,0)</f>
        <v>RB-1</v>
      </c>
      <c r="P448" s="171" t="str">
        <f t="shared" si="1355"/>
        <v>RB-1</v>
      </c>
      <c r="Q448" s="171" t="str">
        <f t="shared" si="1355"/>
        <v>RB-1</v>
      </c>
      <c r="R448" s="171" t="str">
        <f t="shared" si="1355"/>
        <v>RB-1</v>
      </c>
      <c r="T448" s="95" t="str">
        <f t="shared" si="1103"/>
        <v>LB-84</v>
      </c>
      <c r="U448" s="3">
        <v>84.0</v>
      </c>
      <c r="V448" s="3" t="s">
        <v>4630</v>
      </c>
      <c r="W448" s="95">
        <f t="shared" ref="W448:Y448" si="1356">IFERROR(INDEX(E$1129:E$1428,MATCH($T448,P$1129:P$1428,0)),0)</f>
        <v>0</v>
      </c>
      <c r="X448" s="3">
        <f t="shared" si="1356"/>
        <v>0</v>
      </c>
      <c r="Y448" s="3">
        <f t="shared" si="1356"/>
        <v>0</v>
      </c>
      <c r="Z448" s="3"/>
      <c r="AA448" s="3">
        <f t="shared" si="1105"/>
        <v>0</v>
      </c>
      <c r="AB448" s="88">
        <f t="shared" si="1106"/>
        <v>11.33333333</v>
      </c>
      <c r="AC448" s="3"/>
      <c r="AD448" s="95">
        <f t="shared" ref="AD448:AG448" si="1357">IFERROR(INDEX(J$1129:J$1428,MATCH($T448,O$1129:O$1428,0)),0)</f>
        <v>0</v>
      </c>
      <c r="AE448" s="3">
        <f t="shared" si="1357"/>
        <v>0</v>
      </c>
      <c r="AF448" s="3">
        <f t="shared" si="1357"/>
        <v>0</v>
      </c>
      <c r="AG448" s="3">
        <f t="shared" si="1357"/>
        <v>0</v>
      </c>
      <c r="AH448" s="88">
        <f t="shared" si="1108"/>
        <v>0.000448</v>
      </c>
      <c r="AI448" s="3"/>
      <c r="AJ448" s="95" t="str">
        <f t="shared" si="1109"/>
        <v>#REF!</v>
      </c>
      <c r="AK448" s="92"/>
      <c r="AL448" s="92"/>
      <c r="AM448" s="92"/>
      <c r="AN448" s="3"/>
      <c r="AO448" s="3" t="str">
        <f t="shared" si="1110"/>
        <v>#REF!</v>
      </c>
      <c r="AP448" s="92"/>
      <c r="AQ448" s="92"/>
      <c r="AR448" s="92"/>
      <c r="AS448" s="3"/>
      <c r="AT448" s="3">
        <f t="shared" si="1111"/>
        <v>39.33333333</v>
      </c>
      <c r="AU448" s="92"/>
      <c r="AV448" s="92"/>
      <c r="AW448" s="92"/>
    </row>
    <row r="449" ht="15.75" customHeight="1">
      <c r="A449" s="24">
        <v>299.0</v>
      </c>
      <c r="D449" s="132" t="s">
        <v>17</v>
      </c>
      <c r="E449" s="132">
        <v>0.0</v>
      </c>
      <c r="F449" s="132">
        <v>0.0</v>
      </c>
      <c r="G449" s="132">
        <v>0.0</v>
      </c>
      <c r="H449" s="132">
        <v>0.0</v>
      </c>
      <c r="J449" s="171">
        <f t="array" ref="J449">IFERROR(INDEX(VBDhistory1!$U$8:$U$307,MATCH(VBDgames!$C449,VBDhistory1!$B$8:$B$307,0))+ROW()/10000000,0)</f>
        <v>0</v>
      </c>
      <c r="K449" s="171">
        <f t="array" ref="K449">IFERROR(INDEX(VBDhistory2!$U$8:$U$307,MATCH(VBDgames!$C449,VBDhistory2!$B$8:$B$307,0))+ROW()/10000000,0)</f>
        <v>0</v>
      </c>
      <c r="L449" s="171">
        <f t="array" ref="L449">IFERROR(INDEX(VBDhistory3!$U$8:$U$307,MATCH(VBDgames!$C449,VBDhistory3!$B$8:$B$307,0))+ROW()/10000000,0)</f>
        <v>0</v>
      </c>
      <c r="M449" s="171">
        <f t="array" ref="M449">IFERROR(INDEX(VBDhistory4!$U$8:$U$307,MATCH(VBDgames!$C449,VBDhistory4!$B$8:$B$307,0))+ROW()/10000000,0)</f>
        <v>0</v>
      </c>
      <c r="N449" s="171"/>
      <c r="O449" s="171" t="str">
        <f t="shared" ref="O449:R449" si="1358">$D449&amp;"-"&amp;RANK(J449,J$151:J$475,0)</f>
        <v>RB-1</v>
      </c>
      <c r="P449" s="171" t="str">
        <f t="shared" si="1358"/>
        <v>RB-1</v>
      </c>
      <c r="Q449" s="171" t="str">
        <f t="shared" si="1358"/>
        <v>RB-1</v>
      </c>
      <c r="R449" s="171" t="str">
        <f t="shared" si="1358"/>
        <v>RB-1</v>
      </c>
      <c r="T449" s="95" t="str">
        <f t="shared" si="1103"/>
        <v>LB-85</v>
      </c>
      <c r="U449" s="3">
        <v>85.0</v>
      </c>
      <c r="V449" s="3" t="s">
        <v>4630</v>
      </c>
      <c r="W449" s="95">
        <f t="shared" ref="W449:Y449" si="1359">IFERROR(INDEX(E$1129:E$1428,MATCH($T449,P$1129:P$1428,0)),0)</f>
        <v>0</v>
      </c>
      <c r="X449" s="3">
        <f t="shared" si="1359"/>
        <v>0</v>
      </c>
      <c r="Y449" s="3">
        <f t="shared" si="1359"/>
        <v>0</v>
      </c>
      <c r="Z449" s="3"/>
      <c r="AA449" s="3">
        <f t="shared" si="1105"/>
        <v>0</v>
      </c>
      <c r="AB449" s="88">
        <f t="shared" si="1106"/>
        <v>11.33333333</v>
      </c>
      <c r="AC449" s="3"/>
      <c r="AD449" s="95">
        <f t="shared" ref="AD449:AG449" si="1360">IFERROR(INDEX(J$1129:J$1428,MATCH($T449,O$1129:O$1428,0)),0)</f>
        <v>0</v>
      </c>
      <c r="AE449" s="3">
        <f t="shared" si="1360"/>
        <v>0</v>
      </c>
      <c r="AF449" s="3">
        <f t="shared" si="1360"/>
        <v>0</v>
      </c>
      <c r="AG449" s="3">
        <f t="shared" si="1360"/>
        <v>0</v>
      </c>
      <c r="AH449" s="88">
        <f t="shared" si="1108"/>
        <v>0.000449</v>
      </c>
      <c r="AI449" s="3"/>
      <c r="AJ449" s="95" t="str">
        <f t="shared" si="1109"/>
        <v>#REF!</v>
      </c>
      <c r="AK449" s="92"/>
      <c r="AL449" s="92"/>
      <c r="AM449" s="92"/>
      <c r="AN449" s="3"/>
      <c r="AO449" s="3" t="str">
        <f t="shared" si="1110"/>
        <v>#REF!</v>
      </c>
      <c r="AP449" s="92"/>
      <c r="AQ449" s="92"/>
      <c r="AR449" s="92"/>
      <c r="AS449" s="3"/>
      <c r="AT449" s="3">
        <f t="shared" si="1111"/>
        <v>39.33333333</v>
      </c>
      <c r="AU449" s="92"/>
      <c r="AV449" s="92"/>
      <c r="AW449" s="92"/>
    </row>
    <row r="450" ht="15.75" customHeight="1">
      <c r="A450" s="24">
        <v>300.0</v>
      </c>
      <c r="D450" s="132" t="s">
        <v>17</v>
      </c>
      <c r="E450" s="132">
        <v>0.0</v>
      </c>
      <c r="F450" s="132">
        <v>0.0</v>
      </c>
      <c r="G450" s="132">
        <v>0.0</v>
      </c>
      <c r="H450" s="132">
        <v>0.0</v>
      </c>
      <c r="J450" s="171">
        <f t="array" ref="J450">IFERROR(INDEX(VBDhistory1!$U$8:$U$307,MATCH(VBDgames!$C450,VBDhistory1!$B$8:$B$307,0))+ROW()/10000000,0)</f>
        <v>0</v>
      </c>
      <c r="K450" s="171">
        <f t="array" ref="K450">IFERROR(INDEX(VBDhistory2!$U$8:$U$307,MATCH(VBDgames!$C450,VBDhistory2!$B$8:$B$307,0))+ROW()/10000000,0)</f>
        <v>0</v>
      </c>
      <c r="L450" s="171">
        <f t="array" ref="L450">IFERROR(INDEX(VBDhistory3!$U$8:$U$307,MATCH(VBDgames!$C450,VBDhistory3!$B$8:$B$307,0))+ROW()/10000000,0)</f>
        <v>0</v>
      </c>
      <c r="M450" s="171">
        <f t="array" ref="M450">IFERROR(INDEX(VBDhistory4!$U$8:$U$307,MATCH(VBDgames!$C450,VBDhistory4!$B$8:$B$307,0))+ROW()/10000000,0)</f>
        <v>0</v>
      </c>
      <c r="N450" s="171"/>
      <c r="O450" s="171" t="str">
        <f t="shared" ref="O450:R450" si="1361">$D450&amp;"-"&amp;RANK(J450,J$151:J$475,0)</f>
        <v>RB-1</v>
      </c>
      <c r="P450" s="171" t="str">
        <f t="shared" si="1361"/>
        <v>RB-1</v>
      </c>
      <c r="Q450" s="171" t="str">
        <f t="shared" si="1361"/>
        <v>RB-1</v>
      </c>
      <c r="R450" s="171" t="str">
        <f t="shared" si="1361"/>
        <v>RB-1</v>
      </c>
      <c r="T450" s="95" t="str">
        <f t="shared" si="1103"/>
        <v>LB-86</v>
      </c>
      <c r="U450" s="3">
        <v>86.0</v>
      </c>
      <c r="V450" s="3" t="s">
        <v>4630</v>
      </c>
      <c r="W450" s="95">
        <f t="shared" ref="W450:Y450" si="1362">IFERROR(INDEX(E$1129:E$1428,MATCH($T450,P$1129:P$1428,0)),0)</f>
        <v>0</v>
      </c>
      <c r="X450" s="3">
        <f t="shared" si="1362"/>
        <v>0</v>
      </c>
      <c r="Y450" s="3">
        <f t="shared" si="1362"/>
        <v>0</v>
      </c>
      <c r="Z450" s="3"/>
      <c r="AA450" s="3">
        <f t="shared" si="1105"/>
        <v>0</v>
      </c>
      <c r="AB450" s="88">
        <f t="shared" si="1106"/>
        <v>11.33333333</v>
      </c>
      <c r="AC450" s="3"/>
      <c r="AD450" s="95">
        <f t="shared" ref="AD450:AG450" si="1363">IFERROR(INDEX(J$1129:J$1428,MATCH($T450,O$1129:O$1428,0)),0)</f>
        <v>0</v>
      </c>
      <c r="AE450" s="3">
        <f t="shared" si="1363"/>
        <v>0</v>
      </c>
      <c r="AF450" s="3">
        <f t="shared" si="1363"/>
        <v>0</v>
      </c>
      <c r="AG450" s="3">
        <f t="shared" si="1363"/>
        <v>0</v>
      </c>
      <c r="AH450" s="88">
        <f t="shared" si="1108"/>
        <v>0.00045</v>
      </c>
      <c r="AI450" s="3"/>
      <c r="AJ450" s="95" t="str">
        <f t="shared" si="1109"/>
        <v>#REF!</v>
      </c>
      <c r="AK450" s="92"/>
      <c r="AL450" s="92"/>
      <c r="AM450" s="92"/>
      <c r="AN450" s="3"/>
      <c r="AO450" s="3" t="str">
        <f t="shared" si="1110"/>
        <v>#REF!</v>
      </c>
      <c r="AP450" s="92"/>
      <c r="AQ450" s="92"/>
      <c r="AR450" s="92"/>
      <c r="AS450" s="3"/>
      <c r="AT450" s="3">
        <f t="shared" si="1111"/>
        <v>39.33333333</v>
      </c>
      <c r="AU450" s="92"/>
      <c r="AV450" s="92"/>
      <c r="AW450" s="92"/>
    </row>
    <row r="451" ht="15.75" customHeight="1">
      <c r="A451" s="24">
        <v>301.0</v>
      </c>
      <c r="D451" s="132" t="s">
        <v>17</v>
      </c>
      <c r="E451" s="132">
        <v>0.0</v>
      </c>
      <c r="F451" s="132">
        <v>0.0</v>
      </c>
      <c r="G451" s="132">
        <v>0.0</v>
      </c>
      <c r="H451" s="132">
        <v>0.0</v>
      </c>
      <c r="J451" s="171">
        <f t="array" ref="J451">IFERROR(INDEX(VBDhistory1!$U$8:$U$307,MATCH(VBDgames!$C451,VBDhistory1!$B$8:$B$307,0))+ROW()/10000000,0)</f>
        <v>0</v>
      </c>
      <c r="K451" s="171">
        <f t="array" ref="K451">IFERROR(INDEX(VBDhistory2!$U$8:$U$307,MATCH(VBDgames!$C451,VBDhistory2!$B$8:$B$307,0))+ROW()/10000000,0)</f>
        <v>0</v>
      </c>
      <c r="L451" s="171">
        <f t="array" ref="L451">IFERROR(INDEX(VBDhistory3!$U$8:$U$307,MATCH(VBDgames!$C451,VBDhistory3!$B$8:$B$307,0))+ROW()/10000000,0)</f>
        <v>0</v>
      </c>
      <c r="M451" s="171">
        <f t="array" ref="M451">IFERROR(INDEX(VBDhistory4!$U$8:$U$307,MATCH(VBDgames!$C451,VBDhistory4!$B$8:$B$307,0))+ROW()/10000000,0)</f>
        <v>0</v>
      </c>
      <c r="N451" s="171"/>
      <c r="O451" s="171" t="str">
        <f t="shared" ref="O451:R451" si="1364">$D451&amp;"-"&amp;RANK(J451,J$151:J$475,0)</f>
        <v>RB-1</v>
      </c>
      <c r="P451" s="171" t="str">
        <f t="shared" si="1364"/>
        <v>RB-1</v>
      </c>
      <c r="Q451" s="171" t="str">
        <f t="shared" si="1364"/>
        <v>RB-1</v>
      </c>
      <c r="R451" s="171" t="str">
        <f t="shared" si="1364"/>
        <v>RB-1</v>
      </c>
      <c r="T451" s="95" t="str">
        <f t="shared" si="1103"/>
        <v>LB-87</v>
      </c>
      <c r="U451" s="3">
        <v>87.0</v>
      </c>
      <c r="V451" s="3" t="s">
        <v>4630</v>
      </c>
      <c r="W451" s="95">
        <f t="shared" ref="W451:Y451" si="1365">IFERROR(INDEX(E$1129:E$1428,MATCH($T451,P$1129:P$1428,0)),0)</f>
        <v>0</v>
      </c>
      <c r="X451" s="3">
        <f t="shared" si="1365"/>
        <v>0</v>
      </c>
      <c r="Y451" s="3">
        <f t="shared" si="1365"/>
        <v>0</v>
      </c>
      <c r="Z451" s="3"/>
      <c r="AA451" s="3">
        <f t="shared" si="1105"/>
        <v>0</v>
      </c>
      <c r="AB451" s="88">
        <f t="shared" si="1106"/>
        <v>11.33333333</v>
      </c>
      <c r="AC451" s="3"/>
      <c r="AD451" s="95">
        <f t="shared" ref="AD451:AG451" si="1366">IFERROR(INDEX(J$1129:J$1428,MATCH($T451,O$1129:O$1428,0)),0)</f>
        <v>0</v>
      </c>
      <c r="AE451" s="3">
        <f t="shared" si="1366"/>
        <v>0</v>
      </c>
      <c r="AF451" s="3">
        <f t="shared" si="1366"/>
        <v>0</v>
      </c>
      <c r="AG451" s="3">
        <f t="shared" si="1366"/>
        <v>0</v>
      </c>
      <c r="AH451" s="88">
        <f t="shared" si="1108"/>
        <v>0.000451</v>
      </c>
      <c r="AI451" s="3"/>
      <c r="AJ451" s="95" t="str">
        <f t="shared" si="1109"/>
        <v>#REF!</v>
      </c>
      <c r="AK451" s="92"/>
      <c r="AL451" s="92"/>
      <c r="AM451" s="92"/>
      <c r="AN451" s="3"/>
      <c r="AO451" s="3" t="str">
        <f t="shared" si="1110"/>
        <v>#REF!</v>
      </c>
      <c r="AP451" s="92"/>
      <c r="AQ451" s="92"/>
      <c r="AR451" s="92"/>
      <c r="AS451" s="3"/>
      <c r="AT451" s="3">
        <f t="shared" si="1111"/>
        <v>39.33333333</v>
      </c>
      <c r="AU451" s="92"/>
      <c r="AV451" s="92"/>
      <c r="AW451" s="92"/>
    </row>
    <row r="452" ht="15.75" customHeight="1">
      <c r="A452" s="24">
        <v>302.0</v>
      </c>
      <c r="D452" s="132" t="s">
        <v>17</v>
      </c>
      <c r="E452" s="132">
        <v>0.0</v>
      </c>
      <c r="F452" s="132">
        <v>0.0</v>
      </c>
      <c r="G452" s="132">
        <v>0.0</v>
      </c>
      <c r="H452" s="132">
        <v>0.0</v>
      </c>
      <c r="J452" s="171">
        <f t="array" ref="J452">IFERROR(INDEX(VBDhistory1!$U$8:$U$307,MATCH(VBDgames!$C452,VBDhistory1!$B$8:$B$307,0))+ROW()/10000000,0)</f>
        <v>0</v>
      </c>
      <c r="K452" s="171">
        <f t="array" ref="K452">IFERROR(INDEX(VBDhistory2!$U$8:$U$307,MATCH(VBDgames!$C452,VBDhistory2!$B$8:$B$307,0))+ROW()/10000000,0)</f>
        <v>0</v>
      </c>
      <c r="L452" s="171">
        <f t="array" ref="L452">IFERROR(INDEX(VBDhistory3!$U$8:$U$307,MATCH(VBDgames!$C452,VBDhistory3!$B$8:$B$307,0))+ROW()/10000000,0)</f>
        <v>0</v>
      </c>
      <c r="M452" s="171">
        <f t="array" ref="M452">IFERROR(INDEX(VBDhistory4!$U$8:$U$307,MATCH(VBDgames!$C452,VBDhistory4!$B$8:$B$307,0))+ROW()/10000000,0)</f>
        <v>0</v>
      </c>
      <c r="N452" s="171"/>
      <c r="O452" s="171" t="str">
        <f t="shared" ref="O452:R452" si="1367">$D452&amp;"-"&amp;RANK(J452,J$151:J$475,0)</f>
        <v>RB-1</v>
      </c>
      <c r="P452" s="171" t="str">
        <f t="shared" si="1367"/>
        <v>RB-1</v>
      </c>
      <c r="Q452" s="171" t="str">
        <f t="shared" si="1367"/>
        <v>RB-1</v>
      </c>
      <c r="R452" s="171" t="str">
        <f t="shared" si="1367"/>
        <v>RB-1</v>
      </c>
      <c r="T452" s="95" t="str">
        <f t="shared" si="1103"/>
        <v>LB-88</v>
      </c>
      <c r="U452" s="3">
        <v>88.0</v>
      </c>
      <c r="V452" s="3" t="s">
        <v>4630</v>
      </c>
      <c r="W452" s="95">
        <f t="shared" ref="W452:Y452" si="1368">IFERROR(INDEX(E$1129:E$1428,MATCH($T452,P$1129:P$1428,0)),0)</f>
        <v>0</v>
      </c>
      <c r="X452" s="3">
        <f t="shared" si="1368"/>
        <v>0</v>
      </c>
      <c r="Y452" s="3">
        <f t="shared" si="1368"/>
        <v>0</v>
      </c>
      <c r="Z452" s="3"/>
      <c r="AA452" s="3">
        <f t="shared" si="1105"/>
        <v>0</v>
      </c>
      <c r="AB452" s="88">
        <f t="shared" si="1106"/>
        <v>11.33333333</v>
      </c>
      <c r="AC452" s="3"/>
      <c r="AD452" s="95">
        <f t="shared" ref="AD452:AG452" si="1369">IFERROR(INDEX(J$1129:J$1428,MATCH($T452,O$1129:O$1428,0)),0)</f>
        <v>0</v>
      </c>
      <c r="AE452" s="3">
        <f t="shared" si="1369"/>
        <v>0</v>
      </c>
      <c r="AF452" s="3">
        <f t="shared" si="1369"/>
        <v>0</v>
      </c>
      <c r="AG452" s="3">
        <f t="shared" si="1369"/>
        <v>0</v>
      </c>
      <c r="AH452" s="88">
        <f t="shared" si="1108"/>
        <v>0.000452</v>
      </c>
      <c r="AI452" s="3"/>
      <c r="AJ452" s="95" t="str">
        <f t="shared" si="1109"/>
        <v>#REF!</v>
      </c>
      <c r="AK452" s="92"/>
      <c r="AL452" s="92"/>
      <c r="AM452" s="92"/>
      <c r="AN452" s="3"/>
      <c r="AO452" s="3" t="str">
        <f t="shared" si="1110"/>
        <v>#REF!</v>
      </c>
      <c r="AP452" s="92"/>
      <c r="AQ452" s="92"/>
      <c r="AR452" s="92"/>
      <c r="AS452" s="3"/>
      <c r="AT452" s="3">
        <f t="shared" si="1111"/>
        <v>39.33333333</v>
      </c>
      <c r="AU452" s="92"/>
      <c r="AV452" s="92"/>
      <c r="AW452" s="92"/>
    </row>
    <row r="453" ht="15.75" customHeight="1">
      <c r="A453" s="24">
        <v>303.0</v>
      </c>
      <c r="D453" s="132" t="s">
        <v>17</v>
      </c>
      <c r="E453" s="132">
        <v>0.0</v>
      </c>
      <c r="F453" s="132">
        <v>0.0</v>
      </c>
      <c r="G453" s="132">
        <v>0.0</v>
      </c>
      <c r="H453" s="132">
        <v>0.0</v>
      </c>
      <c r="J453" s="171">
        <f t="array" ref="J453">IFERROR(INDEX(VBDhistory1!$U$8:$U$307,MATCH(VBDgames!$C453,VBDhistory1!$B$8:$B$307,0))+ROW()/10000000,0)</f>
        <v>0</v>
      </c>
      <c r="K453" s="171">
        <f t="array" ref="K453">IFERROR(INDEX(VBDhistory2!$U$8:$U$307,MATCH(VBDgames!$C453,VBDhistory2!$B$8:$B$307,0))+ROW()/10000000,0)</f>
        <v>0</v>
      </c>
      <c r="L453" s="171">
        <f t="array" ref="L453">IFERROR(INDEX(VBDhistory3!$U$8:$U$307,MATCH(VBDgames!$C453,VBDhistory3!$B$8:$B$307,0))+ROW()/10000000,0)</f>
        <v>0</v>
      </c>
      <c r="M453" s="171">
        <f t="array" ref="M453">IFERROR(INDEX(VBDhistory4!$U$8:$U$307,MATCH(VBDgames!$C453,VBDhistory4!$B$8:$B$307,0))+ROW()/10000000,0)</f>
        <v>0</v>
      </c>
      <c r="N453" s="171"/>
      <c r="O453" s="171" t="str">
        <f t="shared" ref="O453:R453" si="1370">$D453&amp;"-"&amp;RANK(J453,J$151:J$475,0)</f>
        <v>RB-1</v>
      </c>
      <c r="P453" s="171" t="str">
        <f t="shared" si="1370"/>
        <v>RB-1</v>
      </c>
      <c r="Q453" s="171" t="str">
        <f t="shared" si="1370"/>
        <v>RB-1</v>
      </c>
      <c r="R453" s="171" t="str">
        <f t="shared" si="1370"/>
        <v>RB-1</v>
      </c>
      <c r="T453" s="95" t="str">
        <f t="shared" si="1103"/>
        <v>LB-89</v>
      </c>
      <c r="U453" s="3">
        <v>89.0</v>
      </c>
      <c r="V453" s="3" t="s">
        <v>4630</v>
      </c>
      <c r="W453" s="95">
        <f t="shared" ref="W453:Y453" si="1371">IFERROR(INDEX(E$1129:E$1428,MATCH($T453,P$1129:P$1428,0)),0)</f>
        <v>0</v>
      </c>
      <c r="X453" s="3">
        <f t="shared" si="1371"/>
        <v>0</v>
      </c>
      <c r="Y453" s="3">
        <f t="shared" si="1371"/>
        <v>0</v>
      </c>
      <c r="Z453" s="3"/>
      <c r="AA453" s="3">
        <f t="shared" si="1105"/>
        <v>0</v>
      </c>
      <c r="AB453" s="88">
        <f t="shared" si="1106"/>
        <v>11.33333333</v>
      </c>
      <c r="AC453" s="3"/>
      <c r="AD453" s="95">
        <f t="shared" ref="AD453:AG453" si="1372">IFERROR(INDEX(J$1129:J$1428,MATCH($T453,O$1129:O$1428,0)),0)</f>
        <v>0</v>
      </c>
      <c r="AE453" s="3">
        <f t="shared" si="1372"/>
        <v>0</v>
      </c>
      <c r="AF453" s="3">
        <f t="shared" si="1372"/>
        <v>0</v>
      </c>
      <c r="AG453" s="3">
        <f t="shared" si="1372"/>
        <v>0</v>
      </c>
      <c r="AH453" s="88">
        <f t="shared" si="1108"/>
        <v>0.000453</v>
      </c>
      <c r="AI453" s="3"/>
      <c r="AJ453" s="95" t="str">
        <f t="shared" si="1109"/>
        <v>#REF!</v>
      </c>
      <c r="AK453" s="92"/>
      <c r="AL453" s="92"/>
      <c r="AM453" s="92"/>
      <c r="AN453" s="3"/>
      <c r="AO453" s="3" t="str">
        <f t="shared" si="1110"/>
        <v>#REF!</v>
      </c>
      <c r="AP453" s="92"/>
      <c r="AQ453" s="92"/>
      <c r="AR453" s="92"/>
      <c r="AS453" s="3"/>
      <c r="AT453" s="3">
        <f t="shared" si="1111"/>
        <v>39.33333333</v>
      </c>
      <c r="AU453" s="92"/>
      <c r="AV453" s="92"/>
      <c r="AW453" s="92"/>
    </row>
    <row r="454" ht="15.75" customHeight="1">
      <c r="A454" s="24">
        <v>304.0</v>
      </c>
      <c r="D454" s="132" t="s">
        <v>17</v>
      </c>
      <c r="E454" s="132">
        <v>0.0</v>
      </c>
      <c r="F454" s="132">
        <v>0.0</v>
      </c>
      <c r="G454" s="132">
        <v>0.0</v>
      </c>
      <c r="H454" s="132">
        <v>0.0</v>
      </c>
      <c r="J454" s="171">
        <f t="array" ref="J454">IFERROR(INDEX(VBDhistory1!$U$8:$U$307,MATCH(VBDgames!$C454,VBDhistory1!$B$8:$B$307,0))+ROW()/10000000,0)</f>
        <v>0</v>
      </c>
      <c r="K454" s="171">
        <f t="array" ref="K454">IFERROR(INDEX(VBDhistory2!$U$8:$U$307,MATCH(VBDgames!$C454,VBDhistory2!$B$8:$B$307,0))+ROW()/10000000,0)</f>
        <v>0</v>
      </c>
      <c r="L454" s="171">
        <f t="array" ref="L454">IFERROR(INDEX(VBDhistory3!$U$8:$U$307,MATCH(VBDgames!$C454,VBDhistory3!$B$8:$B$307,0))+ROW()/10000000,0)</f>
        <v>0</v>
      </c>
      <c r="M454" s="171">
        <f t="array" ref="M454">IFERROR(INDEX(VBDhistory4!$U$8:$U$307,MATCH(VBDgames!$C454,VBDhistory4!$B$8:$B$307,0))+ROW()/10000000,0)</f>
        <v>0</v>
      </c>
      <c r="N454" s="171"/>
      <c r="O454" s="171" t="str">
        <f t="shared" ref="O454:R454" si="1373">$D454&amp;"-"&amp;RANK(J454,J$151:J$475,0)</f>
        <v>RB-1</v>
      </c>
      <c r="P454" s="171" t="str">
        <f t="shared" si="1373"/>
        <v>RB-1</v>
      </c>
      <c r="Q454" s="171" t="str">
        <f t="shared" si="1373"/>
        <v>RB-1</v>
      </c>
      <c r="R454" s="171" t="str">
        <f t="shared" si="1373"/>
        <v>RB-1</v>
      </c>
      <c r="T454" s="95" t="str">
        <f t="shared" si="1103"/>
        <v>LB-90</v>
      </c>
      <c r="U454" s="3">
        <v>90.0</v>
      </c>
      <c r="V454" s="3" t="s">
        <v>4630</v>
      </c>
      <c r="W454" s="95">
        <f t="shared" ref="W454:Y454" si="1374">IFERROR(INDEX(E$1129:E$1428,MATCH($T454,P$1129:P$1428,0)),0)</f>
        <v>0</v>
      </c>
      <c r="X454" s="3">
        <f t="shared" si="1374"/>
        <v>0</v>
      </c>
      <c r="Y454" s="3">
        <f t="shared" si="1374"/>
        <v>0</v>
      </c>
      <c r="Z454" s="3"/>
      <c r="AA454" s="3">
        <f t="shared" si="1105"/>
        <v>0</v>
      </c>
      <c r="AB454" s="88">
        <f t="shared" si="1106"/>
        <v>11.33333333</v>
      </c>
      <c r="AC454" s="3"/>
      <c r="AD454" s="95">
        <f t="shared" ref="AD454:AG454" si="1375">IFERROR(INDEX(J$1129:J$1428,MATCH($T454,O$1129:O$1428,0)),0)</f>
        <v>0</v>
      </c>
      <c r="AE454" s="3">
        <f t="shared" si="1375"/>
        <v>0</v>
      </c>
      <c r="AF454" s="3">
        <f t="shared" si="1375"/>
        <v>0</v>
      </c>
      <c r="AG454" s="3">
        <f t="shared" si="1375"/>
        <v>0</v>
      </c>
      <c r="AH454" s="88">
        <f t="shared" si="1108"/>
        <v>0.000454</v>
      </c>
      <c r="AI454" s="3"/>
      <c r="AJ454" s="95" t="str">
        <f t="shared" si="1109"/>
        <v>#REF!</v>
      </c>
      <c r="AK454" s="92"/>
      <c r="AL454" s="92"/>
      <c r="AM454" s="92"/>
      <c r="AN454" s="3"/>
      <c r="AO454" s="3" t="str">
        <f t="shared" si="1110"/>
        <v>#REF!</v>
      </c>
      <c r="AP454" s="92"/>
      <c r="AQ454" s="92"/>
      <c r="AR454" s="92"/>
      <c r="AS454" s="3"/>
      <c r="AT454" s="3">
        <f t="shared" si="1111"/>
        <v>39.33333333</v>
      </c>
      <c r="AU454" s="92"/>
      <c r="AV454" s="92"/>
      <c r="AW454" s="92"/>
    </row>
    <row r="455" ht="15.75" customHeight="1">
      <c r="A455" s="24">
        <v>305.0</v>
      </c>
      <c r="D455" s="132" t="s">
        <v>17</v>
      </c>
      <c r="E455" s="132">
        <v>0.0</v>
      </c>
      <c r="F455" s="132">
        <v>0.0</v>
      </c>
      <c r="G455" s="132">
        <v>0.0</v>
      </c>
      <c r="H455" s="132">
        <v>0.0</v>
      </c>
      <c r="J455" s="171">
        <f t="array" ref="J455">IFERROR(INDEX(VBDhistory1!$U$8:$U$307,MATCH(VBDgames!$C455,VBDhistory1!$B$8:$B$307,0))+ROW()/10000000,0)</f>
        <v>0</v>
      </c>
      <c r="K455" s="171">
        <f t="array" ref="K455">IFERROR(INDEX(VBDhistory2!$U$8:$U$307,MATCH(VBDgames!$C455,VBDhistory2!$B$8:$B$307,0))+ROW()/10000000,0)</f>
        <v>0</v>
      </c>
      <c r="L455" s="171">
        <f t="array" ref="L455">IFERROR(INDEX(VBDhistory3!$U$8:$U$307,MATCH(VBDgames!$C455,VBDhistory3!$B$8:$B$307,0))+ROW()/10000000,0)</f>
        <v>0</v>
      </c>
      <c r="M455" s="171">
        <f t="array" ref="M455">IFERROR(INDEX(VBDhistory4!$U$8:$U$307,MATCH(VBDgames!$C455,VBDhistory4!$B$8:$B$307,0))+ROW()/10000000,0)</f>
        <v>0</v>
      </c>
      <c r="N455" s="171"/>
      <c r="O455" s="171" t="str">
        <f t="shared" ref="O455:R455" si="1376">$D455&amp;"-"&amp;RANK(J455,J$151:J$475,0)</f>
        <v>RB-1</v>
      </c>
      <c r="P455" s="171" t="str">
        <f t="shared" si="1376"/>
        <v>RB-1</v>
      </c>
      <c r="Q455" s="171" t="str">
        <f t="shared" si="1376"/>
        <v>RB-1</v>
      </c>
      <c r="R455" s="171" t="str">
        <f t="shared" si="1376"/>
        <v>RB-1</v>
      </c>
      <c r="T455" s="95" t="str">
        <f t="shared" si="1103"/>
        <v>LB-91</v>
      </c>
      <c r="U455" s="3">
        <v>91.0</v>
      </c>
      <c r="V455" s="3" t="s">
        <v>4630</v>
      </c>
      <c r="W455" s="95">
        <f t="shared" ref="W455:Y455" si="1377">IFERROR(INDEX(E$1129:E$1428,MATCH($T455,P$1129:P$1428,0)),0)</f>
        <v>0</v>
      </c>
      <c r="X455" s="3">
        <f t="shared" si="1377"/>
        <v>0</v>
      </c>
      <c r="Y455" s="3">
        <f t="shared" si="1377"/>
        <v>0</v>
      </c>
      <c r="Z455" s="3"/>
      <c r="AA455" s="3">
        <f t="shared" si="1105"/>
        <v>0</v>
      </c>
      <c r="AB455" s="88">
        <f t="shared" si="1106"/>
        <v>11.33333333</v>
      </c>
      <c r="AC455" s="3"/>
      <c r="AD455" s="95">
        <f t="shared" ref="AD455:AG455" si="1378">IFERROR(INDEX(J$1129:J$1428,MATCH($T455,O$1129:O$1428,0)),0)</f>
        <v>0</v>
      </c>
      <c r="AE455" s="3">
        <f t="shared" si="1378"/>
        <v>0</v>
      </c>
      <c r="AF455" s="3">
        <f t="shared" si="1378"/>
        <v>0</v>
      </c>
      <c r="AG455" s="3">
        <f t="shared" si="1378"/>
        <v>0</v>
      </c>
      <c r="AH455" s="88">
        <f t="shared" si="1108"/>
        <v>0.000455</v>
      </c>
      <c r="AI455" s="3"/>
      <c r="AJ455" s="95" t="str">
        <f t="shared" si="1109"/>
        <v>#REF!</v>
      </c>
      <c r="AK455" s="92"/>
      <c r="AL455" s="92"/>
      <c r="AM455" s="92"/>
      <c r="AN455" s="3"/>
      <c r="AO455" s="3" t="str">
        <f t="shared" si="1110"/>
        <v>#REF!</v>
      </c>
      <c r="AP455" s="92"/>
      <c r="AQ455" s="92"/>
      <c r="AR455" s="92"/>
      <c r="AS455" s="3"/>
      <c r="AT455" s="3">
        <f t="shared" si="1111"/>
        <v>39.33333333</v>
      </c>
      <c r="AU455" s="92"/>
      <c r="AV455" s="92"/>
      <c r="AW455" s="92"/>
    </row>
    <row r="456" ht="15.75" customHeight="1">
      <c r="A456" s="24">
        <v>306.0</v>
      </c>
      <c r="D456" s="132" t="s">
        <v>17</v>
      </c>
      <c r="E456" s="132">
        <v>0.0</v>
      </c>
      <c r="F456" s="132">
        <v>0.0</v>
      </c>
      <c r="G456" s="132">
        <v>0.0</v>
      </c>
      <c r="H456" s="132">
        <v>0.0</v>
      </c>
      <c r="J456" s="171">
        <f t="array" ref="J456">IFERROR(INDEX(VBDhistory1!$U$8:$U$307,MATCH(VBDgames!$C456,VBDhistory1!$B$8:$B$307,0))+ROW()/10000000,0)</f>
        <v>0</v>
      </c>
      <c r="K456" s="171">
        <f t="array" ref="K456">IFERROR(INDEX(VBDhistory2!$U$8:$U$307,MATCH(VBDgames!$C456,VBDhistory2!$B$8:$B$307,0))+ROW()/10000000,0)</f>
        <v>0</v>
      </c>
      <c r="L456" s="171">
        <f t="array" ref="L456">IFERROR(INDEX(VBDhistory3!$U$8:$U$307,MATCH(VBDgames!$C456,VBDhistory3!$B$8:$B$307,0))+ROW()/10000000,0)</f>
        <v>0</v>
      </c>
      <c r="M456" s="171">
        <f t="array" ref="M456">IFERROR(INDEX(VBDhistory4!$U$8:$U$307,MATCH(VBDgames!$C456,VBDhistory4!$B$8:$B$307,0))+ROW()/10000000,0)</f>
        <v>0</v>
      </c>
      <c r="N456" s="171"/>
      <c r="O456" s="171" t="str">
        <f t="shared" ref="O456:R456" si="1379">$D456&amp;"-"&amp;RANK(J456,J$151:J$475,0)</f>
        <v>RB-1</v>
      </c>
      <c r="P456" s="171" t="str">
        <f t="shared" si="1379"/>
        <v>RB-1</v>
      </c>
      <c r="Q456" s="171" t="str">
        <f t="shared" si="1379"/>
        <v>RB-1</v>
      </c>
      <c r="R456" s="171" t="str">
        <f t="shared" si="1379"/>
        <v>RB-1</v>
      </c>
      <c r="T456" s="95" t="str">
        <f t="shared" si="1103"/>
        <v>LB-92</v>
      </c>
      <c r="U456" s="3">
        <v>92.0</v>
      </c>
      <c r="V456" s="3" t="s">
        <v>4630</v>
      </c>
      <c r="W456" s="95">
        <f t="shared" ref="W456:Y456" si="1380">IFERROR(INDEX(E$1129:E$1428,MATCH($T456,P$1129:P$1428,0)),0)</f>
        <v>0</v>
      </c>
      <c r="X456" s="3">
        <f t="shared" si="1380"/>
        <v>0</v>
      </c>
      <c r="Y456" s="3">
        <f t="shared" si="1380"/>
        <v>0</v>
      </c>
      <c r="Z456" s="3"/>
      <c r="AA456" s="3">
        <f t="shared" si="1105"/>
        <v>0</v>
      </c>
      <c r="AB456" s="88">
        <f t="shared" si="1106"/>
        <v>11.33333333</v>
      </c>
      <c r="AC456" s="3"/>
      <c r="AD456" s="95">
        <f t="shared" ref="AD456:AG456" si="1381">IFERROR(INDEX(J$1129:J$1428,MATCH($T456,O$1129:O$1428,0)),0)</f>
        <v>0</v>
      </c>
      <c r="AE456" s="3">
        <f t="shared" si="1381"/>
        <v>0</v>
      </c>
      <c r="AF456" s="3">
        <f t="shared" si="1381"/>
        <v>0</v>
      </c>
      <c r="AG456" s="3">
        <f t="shared" si="1381"/>
        <v>0</v>
      </c>
      <c r="AH456" s="88">
        <f t="shared" si="1108"/>
        <v>0.000456</v>
      </c>
      <c r="AI456" s="3"/>
      <c r="AJ456" s="95" t="str">
        <f t="shared" si="1109"/>
        <v>#REF!</v>
      </c>
      <c r="AK456" s="92"/>
      <c r="AL456" s="92"/>
      <c r="AM456" s="92"/>
      <c r="AN456" s="3"/>
      <c r="AO456" s="3" t="str">
        <f t="shared" si="1110"/>
        <v>#REF!</v>
      </c>
      <c r="AP456" s="92"/>
      <c r="AQ456" s="92"/>
      <c r="AR456" s="92"/>
      <c r="AS456" s="3"/>
      <c r="AT456" s="3">
        <f t="shared" si="1111"/>
        <v>39.33333333</v>
      </c>
      <c r="AU456" s="92"/>
      <c r="AV456" s="92"/>
      <c r="AW456" s="92"/>
    </row>
    <row r="457" ht="15.75" customHeight="1">
      <c r="A457" s="24">
        <v>307.0</v>
      </c>
      <c r="D457" s="132" t="s">
        <v>17</v>
      </c>
      <c r="E457" s="132">
        <v>0.0</v>
      </c>
      <c r="F457" s="132">
        <v>0.0</v>
      </c>
      <c r="G457" s="132">
        <v>0.0</v>
      </c>
      <c r="H457" s="132">
        <v>0.0</v>
      </c>
      <c r="J457" s="171">
        <f t="array" ref="J457">IFERROR(INDEX(VBDhistory1!$U$8:$U$307,MATCH(VBDgames!$C457,VBDhistory1!$B$8:$B$307,0))+ROW()/10000000,0)</f>
        <v>0</v>
      </c>
      <c r="K457" s="171">
        <f t="array" ref="K457">IFERROR(INDEX(VBDhistory2!$U$8:$U$307,MATCH(VBDgames!$C457,VBDhistory2!$B$8:$B$307,0))+ROW()/10000000,0)</f>
        <v>0</v>
      </c>
      <c r="L457" s="171">
        <f t="array" ref="L457">IFERROR(INDEX(VBDhistory3!$U$8:$U$307,MATCH(VBDgames!$C457,VBDhistory3!$B$8:$B$307,0))+ROW()/10000000,0)</f>
        <v>0</v>
      </c>
      <c r="M457" s="171">
        <f t="array" ref="M457">IFERROR(INDEX(VBDhistory4!$U$8:$U$307,MATCH(VBDgames!$C457,VBDhistory4!$B$8:$B$307,0))+ROW()/10000000,0)</f>
        <v>0</v>
      </c>
      <c r="N457" s="171"/>
      <c r="O457" s="171" t="str">
        <f t="shared" ref="O457:R457" si="1382">$D457&amp;"-"&amp;RANK(J457,J$151:J$475,0)</f>
        <v>RB-1</v>
      </c>
      <c r="P457" s="171" t="str">
        <f t="shared" si="1382"/>
        <v>RB-1</v>
      </c>
      <c r="Q457" s="171" t="str">
        <f t="shared" si="1382"/>
        <v>RB-1</v>
      </c>
      <c r="R457" s="171" t="str">
        <f t="shared" si="1382"/>
        <v>RB-1</v>
      </c>
      <c r="T457" s="95" t="str">
        <f t="shared" si="1103"/>
        <v>LB-93</v>
      </c>
      <c r="U457" s="3">
        <v>93.0</v>
      </c>
      <c r="V457" s="3" t="s">
        <v>4630</v>
      </c>
      <c r="W457" s="95">
        <f t="shared" ref="W457:Y457" si="1383">IFERROR(INDEX(E$1129:E$1428,MATCH($T457,P$1129:P$1428,0)),0)</f>
        <v>0</v>
      </c>
      <c r="X457" s="3">
        <f t="shared" si="1383"/>
        <v>0</v>
      </c>
      <c r="Y457" s="3">
        <f t="shared" si="1383"/>
        <v>0</v>
      </c>
      <c r="Z457" s="3"/>
      <c r="AA457" s="3">
        <f t="shared" si="1105"/>
        <v>0</v>
      </c>
      <c r="AB457" s="88">
        <f t="shared" si="1106"/>
        <v>11.33333333</v>
      </c>
      <c r="AC457" s="3"/>
      <c r="AD457" s="95">
        <f t="shared" ref="AD457:AG457" si="1384">IFERROR(INDEX(J$1129:J$1428,MATCH($T457,O$1129:O$1428,0)),0)</f>
        <v>0</v>
      </c>
      <c r="AE457" s="3">
        <f t="shared" si="1384"/>
        <v>0</v>
      </c>
      <c r="AF457" s="3">
        <f t="shared" si="1384"/>
        <v>0</v>
      </c>
      <c r="AG457" s="3">
        <f t="shared" si="1384"/>
        <v>0</v>
      </c>
      <c r="AH457" s="88">
        <f t="shared" si="1108"/>
        <v>0.000457</v>
      </c>
      <c r="AI457" s="3"/>
      <c r="AJ457" s="95" t="str">
        <f t="shared" si="1109"/>
        <v>#REF!</v>
      </c>
      <c r="AK457" s="92"/>
      <c r="AL457" s="92"/>
      <c r="AM457" s="92"/>
      <c r="AN457" s="3"/>
      <c r="AO457" s="3" t="str">
        <f t="shared" si="1110"/>
        <v>#REF!</v>
      </c>
      <c r="AP457" s="92"/>
      <c r="AQ457" s="92"/>
      <c r="AR457" s="92"/>
      <c r="AS457" s="3"/>
      <c r="AT457" s="3">
        <f t="shared" si="1111"/>
        <v>39.33333333</v>
      </c>
      <c r="AU457" s="92"/>
      <c r="AV457" s="92"/>
      <c r="AW457" s="92"/>
    </row>
    <row r="458" ht="15.75" customHeight="1">
      <c r="A458" s="24">
        <v>308.0</v>
      </c>
      <c r="D458" s="132" t="s">
        <v>17</v>
      </c>
      <c r="E458" s="132">
        <v>0.0</v>
      </c>
      <c r="F458" s="132">
        <v>0.0</v>
      </c>
      <c r="G458" s="132">
        <v>0.0</v>
      </c>
      <c r="H458" s="132">
        <v>0.0</v>
      </c>
      <c r="J458" s="171">
        <f t="array" ref="J458">IFERROR(INDEX(VBDhistory1!$U$8:$U$307,MATCH(VBDgames!$C458,VBDhistory1!$B$8:$B$307,0))+ROW()/10000000,0)</f>
        <v>0</v>
      </c>
      <c r="K458" s="171">
        <f t="array" ref="K458">IFERROR(INDEX(VBDhistory2!$U$8:$U$307,MATCH(VBDgames!$C458,VBDhistory2!$B$8:$B$307,0))+ROW()/10000000,0)</f>
        <v>0</v>
      </c>
      <c r="L458" s="171">
        <f t="array" ref="L458">IFERROR(INDEX(VBDhistory3!$U$8:$U$307,MATCH(VBDgames!$C458,VBDhistory3!$B$8:$B$307,0))+ROW()/10000000,0)</f>
        <v>0</v>
      </c>
      <c r="M458" s="171">
        <f t="array" ref="M458">IFERROR(INDEX(VBDhistory4!$U$8:$U$307,MATCH(VBDgames!$C458,VBDhistory4!$B$8:$B$307,0))+ROW()/10000000,0)</f>
        <v>0</v>
      </c>
      <c r="N458" s="171"/>
      <c r="O458" s="171" t="str">
        <f t="shared" ref="O458:R458" si="1385">$D458&amp;"-"&amp;RANK(J458,J$151:J$475,0)</f>
        <v>RB-1</v>
      </c>
      <c r="P458" s="171" t="str">
        <f t="shared" si="1385"/>
        <v>RB-1</v>
      </c>
      <c r="Q458" s="171" t="str">
        <f t="shared" si="1385"/>
        <v>RB-1</v>
      </c>
      <c r="R458" s="171" t="str">
        <f t="shared" si="1385"/>
        <v>RB-1</v>
      </c>
      <c r="T458" s="95" t="str">
        <f t="shared" si="1103"/>
        <v>LB-94</v>
      </c>
      <c r="U458" s="3">
        <v>94.0</v>
      </c>
      <c r="V458" s="3" t="s">
        <v>4630</v>
      </c>
      <c r="W458" s="95">
        <f t="shared" ref="W458:Y458" si="1386">IFERROR(INDEX(E$1129:E$1428,MATCH($T458,P$1129:P$1428,0)),0)</f>
        <v>0</v>
      </c>
      <c r="X458" s="3">
        <f t="shared" si="1386"/>
        <v>0</v>
      </c>
      <c r="Y458" s="3">
        <f t="shared" si="1386"/>
        <v>0</v>
      </c>
      <c r="Z458" s="3"/>
      <c r="AA458" s="3">
        <f t="shared" si="1105"/>
        <v>0</v>
      </c>
      <c r="AB458" s="88">
        <f t="shared" si="1106"/>
        <v>11.33333333</v>
      </c>
      <c r="AC458" s="3"/>
      <c r="AD458" s="95">
        <f t="shared" ref="AD458:AG458" si="1387">IFERROR(INDEX(J$1129:J$1428,MATCH($T458,O$1129:O$1428,0)),0)</f>
        <v>0</v>
      </c>
      <c r="AE458" s="3">
        <f t="shared" si="1387"/>
        <v>0</v>
      </c>
      <c r="AF458" s="3">
        <f t="shared" si="1387"/>
        <v>0</v>
      </c>
      <c r="AG458" s="3">
        <f t="shared" si="1387"/>
        <v>0</v>
      </c>
      <c r="AH458" s="88">
        <f t="shared" si="1108"/>
        <v>0.000458</v>
      </c>
      <c r="AI458" s="3"/>
      <c r="AJ458" s="95" t="str">
        <f t="shared" si="1109"/>
        <v>#REF!</v>
      </c>
      <c r="AK458" s="92"/>
      <c r="AL458" s="92"/>
      <c r="AM458" s="92"/>
      <c r="AN458" s="3"/>
      <c r="AO458" s="3" t="str">
        <f t="shared" si="1110"/>
        <v>#REF!</v>
      </c>
      <c r="AP458" s="92"/>
      <c r="AQ458" s="92"/>
      <c r="AR458" s="92"/>
      <c r="AS458" s="3"/>
      <c r="AT458" s="3">
        <f t="shared" si="1111"/>
        <v>39.33333333</v>
      </c>
      <c r="AU458" s="92"/>
      <c r="AV458" s="92"/>
      <c r="AW458" s="92"/>
    </row>
    <row r="459" ht="15.75" customHeight="1">
      <c r="A459" s="24">
        <v>309.0</v>
      </c>
      <c r="D459" s="132" t="s">
        <v>17</v>
      </c>
      <c r="E459" s="132">
        <v>0.0</v>
      </c>
      <c r="F459" s="132">
        <v>0.0</v>
      </c>
      <c r="G459" s="132">
        <v>0.0</v>
      </c>
      <c r="H459" s="132">
        <v>0.0</v>
      </c>
      <c r="J459" s="171">
        <f t="array" ref="J459">IFERROR(INDEX(VBDhistory1!$U$8:$U$307,MATCH(VBDgames!$C459,VBDhistory1!$B$8:$B$307,0))+ROW()/10000000,0)</f>
        <v>0</v>
      </c>
      <c r="K459" s="171">
        <f t="array" ref="K459">IFERROR(INDEX(VBDhistory2!$U$8:$U$307,MATCH(VBDgames!$C459,VBDhistory2!$B$8:$B$307,0))+ROW()/10000000,0)</f>
        <v>0</v>
      </c>
      <c r="L459" s="171">
        <f t="array" ref="L459">IFERROR(INDEX(VBDhistory3!$U$8:$U$307,MATCH(VBDgames!$C459,VBDhistory3!$B$8:$B$307,0))+ROW()/10000000,0)</f>
        <v>0</v>
      </c>
      <c r="M459" s="171">
        <f t="array" ref="M459">IFERROR(INDEX(VBDhistory4!$U$8:$U$307,MATCH(VBDgames!$C459,VBDhistory4!$B$8:$B$307,0))+ROW()/10000000,0)</f>
        <v>0</v>
      </c>
      <c r="N459" s="171"/>
      <c r="O459" s="171" t="str">
        <f t="shared" ref="O459:R459" si="1388">$D459&amp;"-"&amp;RANK(J459,J$151:J$475,0)</f>
        <v>RB-1</v>
      </c>
      <c r="P459" s="171" t="str">
        <f t="shared" si="1388"/>
        <v>RB-1</v>
      </c>
      <c r="Q459" s="171" t="str">
        <f t="shared" si="1388"/>
        <v>RB-1</v>
      </c>
      <c r="R459" s="171" t="str">
        <f t="shared" si="1388"/>
        <v>RB-1</v>
      </c>
      <c r="T459" s="95" t="str">
        <f t="shared" si="1103"/>
        <v>LB-95</v>
      </c>
      <c r="U459" s="3">
        <v>95.0</v>
      </c>
      <c r="V459" s="3" t="s">
        <v>4630</v>
      </c>
      <c r="W459" s="95">
        <f t="shared" ref="W459:Y459" si="1389">IFERROR(INDEX(E$1129:E$1428,MATCH($T459,P$1129:P$1428,0)),0)</f>
        <v>0</v>
      </c>
      <c r="X459" s="3">
        <f t="shared" si="1389"/>
        <v>0</v>
      </c>
      <c r="Y459" s="3">
        <f t="shared" si="1389"/>
        <v>0</v>
      </c>
      <c r="Z459" s="3"/>
      <c r="AA459" s="3">
        <f t="shared" si="1105"/>
        <v>0</v>
      </c>
      <c r="AB459" s="88">
        <f t="shared" si="1106"/>
        <v>11.33333333</v>
      </c>
      <c r="AC459" s="3"/>
      <c r="AD459" s="95">
        <f t="shared" ref="AD459:AG459" si="1390">IFERROR(INDEX(J$1129:J$1428,MATCH($T459,O$1129:O$1428,0)),0)</f>
        <v>0</v>
      </c>
      <c r="AE459" s="3">
        <f t="shared" si="1390"/>
        <v>0</v>
      </c>
      <c r="AF459" s="3">
        <f t="shared" si="1390"/>
        <v>0</v>
      </c>
      <c r="AG459" s="3">
        <f t="shared" si="1390"/>
        <v>0</v>
      </c>
      <c r="AH459" s="88">
        <f t="shared" si="1108"/>
        <v>0.000459</v>
      </c>
      <c r="AI459" s="3"/>
      <c r="AJ459" s="95" t="str">
        <f t="shared" si="1109"/>
        <v>#REF!</v>
      </c>
      <c r="AK459" s="92"/>
      <c r="AL459" s="92"/>
      <c r="AM459" s="92"/>
      <c r="AN459" s="3"/>
      <c r="AO459" s="3" t="str">
        <f t="shared" si="1110"/>
        <v>#REF!</v>
      </c>
      <c r="AP459" s="92"/>
      <c r="AQ459" s="92"/>
      <c r="AR459" s="92"/>
      <c r="AS459" s="3"/>
      <c r="AT459" s="3">
        <f t="shared" si="1111"/>
        <v>39.33333333</v>
      </c>
      <c r="AU459" s="92"/>
      <c r="AV459" s="92"/>
      <c r="AW459" s="92"/>
    </row>
    <row r="460" ht="15.75" customHeight="1">
      <c r="A460" s="24">
        <v>310.0</v>
      </c>
      <c r="D460" s="132" t="s">
        <v>17</v>
      </c>
      <c r="E460" s="132">
        <v>0.0</v>
      </c>
      <c r="F460" s="132">
        <v>0.0</v>
      </c>
      <c r="G460" s="132">
        <v>0.0</v>
      </c>
      <c r="H460" s="132">
        <v>0.0</v>
      </c>
      <c r="J460" s="171">
        <f t="array" ref="J460">IFERROR(INDEX(VBDhistory1!$U$8:$U$307,MATCH(VBDgames!$C460,VBDhistory1!$B$8:$B$307,0))+ROW()/10000000,0)</f>
        <v>0</v>
      </c>
      <c r="K460" s="171">
        <f t="array" ref="K460">IFERROR(INDEX(VBDhistory2!$U$8:$U$307,MATCH(VBDgames!$C460,VBDhistory2!$B$8:$B$307,0))+ROW()/10000000,0)</f>
        <v>0</v>
      </c>
      <c r="L460" s="171">
        <f t="array" ref="L460">IFERROR(INDEX(VBDhistory3!$U$8:$U$307,MATCH(VBDgames!$C460,VBDhistory3!$B$8:$B$307,0))+ROW()/10000000,0)</f>
        <v>0</v>
      </c>
      <c r="M460" s="171">
        <f t="array" ref="M460">IFERROR(INDEX(VBDhistory4!$U$8:$U$307,MATCH(VBDgames!$C460,VBDhistory4!$B$8:$B$307,0))+ROW()/10000000,0)</f>
        <v>0</v>
      </c>
      <c r="N460" s="171"/>
      <c r="O460" s="171" t="str">
        <f t="shared" ref="O460:R460" si="1391">$D460&amp;"-"&amp;RANK(J460,J$151:J$475,0)</f>
        <v>RB-1</v>
      </c>
      <c r="P460" s="171" t="str">
        <f t="shared" si="1391"/>
        <v>RB-1</v>
      </c>
      <c r="Q460" s="171" t="str">
        <f t="shared" si="1391"/>
        <v>RB-1</v>
      </c>
      <c r="R460" s="171" t="str">
        <f t="shared" si="1391"/>
        <v>RB-1</v>
      </c>
      <c r="T460" s="95" t="str">
        <f t="shared" si="1103"/>
        <v>LB-96</v>
      </c>
      <c r="U460" s="3">
        <v>96.0</v>
      </c>
      <c r="V460" s="3" t="s">
        <v>4630</v>
      </c>
      <c r="W460" s="95">
        <f t="shared" ref="W460:Y460" si="1392">IFERROR(INDEX(E$1129:E$1428,MATCH($T460,P$1129:P$1428,0)),0)</f>
        <v>0</v>
      </c>
      <c r="X460" s="3">
        <f t="shared" si="1392"/>
        <v>0</v>
      </c>
      <c r="Y460" s="3">
        <f t="shared" si="1392"/>
        <v>0</v>
      </c>
      <c r="Z460" s="3"/>
      <c r="AA460" s="3">
        <f t="shared" si="1105"/>
        <v>0</v>
      </c>
      <c r="AB460" s="88">
        <f t="shared" si="1106"/>
        <v>11.33333333</v>
      </c>
      <c r="AC460" s="3"/>
      <c r="AD460" s="95">
        <f t="shared" ref="AD460:AG460" si="1393">IFERROR(INDEX(J$1129:J$1428,MATCH($T460,O$1129:O$1428,0)),0)</f>
        <v>0</v>
      </c>
      <c r="AE460" s="3">
        <f t="shared" si="1393"/>
        <v>0</v>
      </c>
      <c r="AF460" s="3">
        <f t="shared" si="1393"/>
        <v>0</v>
      </c>
      <c r="AG460" s="3">
        <f t="shared" si="1393"/>
        <v>0</v>
      </c>
      <c r="AH460" s="88">
        <f t="shared" si="1108"/>
        <v>0.00046</v>
      </c>
      <c r="AI460" s="3"/>
      <c r="AJ460" s="95" t="str">
        <f t="shared" si="1109"/>
        <v>#REF!</v>
      </c>
      <c r="AK460" s="92"/>
      <c r="AL460" s="92"/>
      <c r="AM460" s="92"/>
      <c r="AN460" s="3"/>
      <c r="AO460" s="3" t="str">
        <f t="shared" si="1110"/>
        <v>#REF!</v>
      </c>
      <c r="AP460" s="92"/>
      <c r="AQ460" s="92"/>
      <c r="AR460" s="92"/>
      <c r="AS460" s="3"/>
      <c r="AT460" s="3">
        <f t="shared" si="1111"/>
        <v>39.33333333</v>
      </c>
      <c r="AU460" s="92"/>
      <c r="AV460" s="92"/>
      <c r="AW460" s="92"/>
    </row>
    <row r="461" ht="15.75" customHeight="1">
      <c r="A461" s="24">
        <v>311.0</v>
      </c>
      <c r="D461" s="132" t="s">
        <v>17</v>
      </c>
      <c r="E461" s="132">
        <v>0.0</v>
      </c>
      <c r="F461" s="132">
        <v>0.0</v>
      </c>
      <c r="G461" s="132">
        <v>0.0</v>
      </c>
      <c r="H461" s="132">
        <v>0.0</v>
      </c>
      <c r="J461" s="171">
        <f t="array" ref="J461">IFERROR(INDEX(VBDhistory1!$U$8:$U$307,MATCH(VBDgames!$C461,VBDhistory1!$B$8:$B$307,0))+ROW()/10000000,0)</f>
        <v>0</v>
      </c>
      <c r="K461" s="171">
        <f t="array" ref="K461">IFERROR(INDEX(VBDhistory2!$U$8:$U$307,MATCH(VBDgames!$C461,VBDhistory2!$B$8:$B$307,0))+ROW()/10000000,0)</f>
        <v>0</v>
      </c>
      <c r="L461" s="171">
        <f t="array" ref="L461">IFERROR(INDEX(VBDhistory3!$U$8:$U$307,MATCH(VBDgames!$C461,VBDhistory3!$B$8:$B$307,0))+ROW()/10000000,0)</f>
        <v>0</v>
      </c>
      <c r="M461" s="171">
        <f t="array" ref="M461">IFERROR(INDEX(VBDhistory4!$U$8:$U$307,MATCH(VBDgames!$C461,VBDhistory4!$B$8:$B$307,0))+ROW()/10000000,0)</f>
        <v>0</v>
      </c>
      <c r="N461" s="171"/>
      <c r="O461" s="171" t="str">
        <f t="shared" ref="O461:R461" si="1394">$D461&amp;"-"&amp;RANK(J461,J$151:J$475,0)</f>
        <v>RB-1</v>
      </c>
      <c r="P461" s="171" t="str">
        <f t="shared" si="1394"/>
        <v>RB-1</v>
      </c>
      <c r="Q461" s="171" t="str">
        <f t="shared" si="1394"/>
        <v>RB-1</v>
      </c>
      <c r="R461" s="171" t="str">
        <f t="shared" si="1394"/>
        <v>RB-1</v>
      </c>
      <c r="T461" s="95" t="str">
        <f t="shared" si="1103"/>
        <v>LB-97</v>
      </c>
      <c r="U461" s="3">
        <v>97.0</v>
      </c>
      <c r="V461" s="3" t="s">
        <v>4630</v>
      </c>
      <c r="W461" s="95">
        <f t="shared" ref="W461:Y461" si="1395">IFERROR(INDEX(E$1129:E$1428,MATCH($T461,P$1129:P$1428,0)),0)</f>
        <v>0</v>
      </c>
      <c r="X461" s="3">
        <f t="shared" si="1395"/>
        <v>0</v>
      </c>
      <c r="Y461" s="3">
        <f t="shared" si="1395"/>
        <v>0</v>
      </c>
      <c r="Z461" s="3"/>
      <c r="AA461" s="3">
        <f t="shared" si="1105"/>
        <v>0</v>
      </c>
      <c r="AB461" s="88">
        <f t="shared" si="1106"/>
        <v>11.33333333</v>
      </c>
      <c r="AC461" s="3"/>
      <c r="AD461" s="95">
        <f t="shared" ref="AD461:AG461" si="1396">IFERROR(INDEX(J$1129:J$1428,MATCH($T461,O$1129:O$1428,0)),0)</f>
        <v>0</v>
      </c>
      <c r="AE461" s="3">
        <f t="shared" si="1396"/>
        <v>0</v>
      </c>
      <c r="AF461" s="3">
        <f t="shared" si="1396"/>
        <v>0</v>
      </c>
      <c r="AG461" s="3">
        <f t="shared" si="1396"/>
        <v>0</v>
      </c>
      <c r="AH461" s="88">
        <f t="shared" si="1108"/>
        <v>0.000461</v>
      </c>
      <c r="AI461" s="3"/>
      <c r="AJ461" s="95" t="str">
        <f t="shared" si="1109"/>
        <v>#REF!</v>
      </c>
      <c r="AK461" s="92"/>
      <c r="AL461" s="92"/>
      <c r="AM461" s="92"/>
      <c r="AN461" s="3"/>
      <c r="AO461" s="3" t="str">
        <f t="shared" si="1110"/>
        <v>#REF!</v>
      </c>
      <c r="AP461" s="92"/>
      <c r="AQ461" s="92"/>
      <c r="AR461" s="92"/>
      <c r="AS461" s="3"/>
      <c r="AT461" s="3">
        <f t="shared" si="1111"/>
        <v>39.33333333</v>
      </c>
      <c r="AU461" s="92"/>
      <c r="AV461" s="92"/>
      <c r="AW461" s="92"/>
    </row>
    <row r="462" ht="15.75" customHeight="1">
      <c r="A462" s="24">
        <v>312.0</v>
      </c>
      <c r="D462" s="132" t="s">
        <v>17</v>
      </c>
      <c r="E462" s="132">
        <v>0.0</v>
      </c>
      <c r="F462" s="132">
        <v>0.0</v>
      </c>
      <c r="G462" s="132">
        <v>0.0</v>
      </c>
      <c r="H462" s="132">
        <v>0.0</v>
      </c>
      <c r="J462" s="171">
        <f t="array" ref="J462">IFERROR(INDEX(VBDhistory1!$U$8:$U$307,MATCH(VBDgames!$C462,VBDhistory1!$B$8:$B$307,0))+ROW()/10000000,0)</f>
        <v>0</v>
      </c>
      <c r="K462" s="171">
        <f t="array" ref="K462">IFERROR(INDEX(VBDhistory2!$U$8:$U$307,MATCH(VBDgames!$C462,VBDhistory2!$B$8:$B$307,0))+ROW()/10000000,0)</f>
        <v>0</v>
      </c>
      <c r="L462" s="171">
        <f t="array" ref="L462">IFERROR(INDEX(VBDhistory3!$U$8:$U$307,MATCH(VBDgames!$C462,VBDhistory3!$B$8:$B$307,0))+ROW()/10000000,0)</f>
        <v>0</v>
      </c>
      <c r="M462" s="171">
        <f t="array" ref="M462">IFERROR(INDEX(VBDhistory4!$U$8:$U$307,MATCH(VBDgames!$C462,VBDhistory4!$B$8:$B$307,0))+ROW()/10000000,0)</f>
        <v>0</v>
      </c>
      <c r="N462" s="171"/>
      <c r="O462" s="171" t="str">
        <f t="shared" ref="O462:R462" si="1397">$D462&amp;"-"&amp;RANK(J462,J$151:J$475,0)</f>
        <v>RB-1</v>
      </c>
      <c r="P462" s="171" t="str">
        <f t="shared" si="1397"/>
        <v>RB-1</v>
      </c>
      <c r="Q462" s="171" t="str">
        <f t="shared" si="1397"/>
        <v>RB-1</v>
      </c>
      <c r="R462" s="171" t="str">
        <f t="shared" si="1397"/>
        <v>RB-1</v>
      </c>
      <c r="T462" s="95" t="str">
        <f t="shared" si="1103"/>
        <v>LB-98</v>
      </c>
      <c r="U462" s="3">
        <v>98.0</v>
      </c>
      <c r="V462" s="3" t="s">
        <v>4630</v>
      </c>
      <c r="W462" s="95">
        <f t="shared" ref="W462:Y462" si="1398">IFERROR(INDEX(E$1129:E$1428,MATCH($T462,P$1129:P$1428,0)),0)</f>
        <v>0</v>
      </c>
      <c r="X462" s="3">
        <f t="shared" si="1398"/>
        <v>0</v>
      </c>
      <c r="Y462" s="3">
        <f t="shared" si="1398"/>
        <v>0</v>
      </c>
      <c r="Z462" s="3"/>
      <c r="AA462" s="3">
        <f t="shared" si="1105"/>
        <v>0</v>
      </c>
      <c r="AB462" s="88">
        <f t="shared" si="1106"/>
        <v>11.33333333</v>
      </c>
      <c r="AC462" s="3"/>
      <c r="AD462" s="95">
        <f t="shared" ref="AD462:AG462" si="1399">IFERROR(INDEX(J$1129:J$1428,MATCH($T462,O$1129:O$1428,0)),0)</f>
        <v>0</v>
      </c>
      <c r="AE462" s="3">
        <f t="shared" si="1399"/>
        <v>0</v>
      </c>
      <c r="AF462" s="3">
        <f t="shared" si="1399"/>
        <v>0</v>
      </c>
      <c r="AG462" s="3">
        <f t="shared" si="1399"/>
        <v>0</v>
      </c>
      <c r="AH462" s="88">
        <f t="shared" si="1108"/>
        <v>0.000462</v>
      </c>
      <c r="AI462" s="3"/>
      <c r="AJ462" s="95" t="str">
        <f t="shared" si="1109"/>
        <v>#REF!</v>
      </c>
      <c r="AK462" s="92"/>
      <c r="AL462" s="92"/>
      <c r="AM462" s="92"/>
      <c r="AN462" s="3"/>
      <c r="AO462" s="3" t="str">
        <f t="shared" si="1110"/>
        <v>#REF!</v>
      </c>
      <c r="AP462" s="92"/>
      <c r="AQ462" s="92"/>
      <c r="AR462" s="92"/>
      <c r="AS462" s="3"/>
      <c r="AT462" s="3">
        <f t="shared" si="1111"/>
        <v>39.33333333</v>
      </c>
      <c r="AU462" s="92"/>
      <c r="AV462" s="92"/>
      <c r="AW462" s="92"/>
    </row>
    <row r="463" ht="15.75" customHeight="1">
      <c r="A463" s="24">
        <v>313.0</v>
      </c>
      <c r="D463" s="132" t="s">
        <v>17</v>
      </c>
      <c r="E463" s="132">
        <v>0.0</v>
      </c>
      <c r="F463" s="132">
        <v>0.0</v>
      </c>
      <c r="G463" s="132">
        <v>0.0</v>
      </c>
      <c r="H463" s="132">
        <v>0.0</v>
      </c>
      <c r="J463" s="171">
        <f t="array" ref="J463">IFERROR(INDEX(VBDhistory1!$U$8:$U$307,MATCH(VBDgames!$C463,VBDhistory1!$B$8:$B$307,0))+ROW()/10000000,0)</f>
        <v>0</v>
      </c>
      <c r="K463" s="171">
        <f t="array" ref="K463">IFERROR(INDEX(VBDhistory2!$U$8:$U$307,MATCH(VBDgames!$C463,VBDhistory2!$B$8:$B$307,0))+ROW()/10000000,0)</f>
        <v>0</v>
      </c>
      <c r="L463" s="171">
        <f t="array" ref="L463">IFERROR(INDEX(VBDhistory3!$U$8:$U$307,MATCH(VBDgames!$C463,VBDhistory3!$B$8:$B$307,0))+ROW()/10000000,0)</f>
        <v>0</v>
      </c>
      <c r="M463" s="171">
        <f t="array" ref="M463">IFERROR(INDEX(VBDhistory4!$U$8:$U$307,MATCH(VBDgames!$C463,VBDhistory4!$B$8:$B$307,0))+ROW()/10000000,0)</f>
        <v>0</v>
      </c>
      <c r="N463" s="171"/>
      <c r="O463" s="171" t="str">
        <f t="shared" ref="O463:R463" si="1400">$D463&amp;"-"&amp;RANK(J463,J$151:J$475,0)</f>
        <v>RB-1</v>
      </c>
      <c r="P463" s="171" t="str">
        <f t="shared" si="1400"/>
        <v>RB-1</v>
      </c>
      <c r="Q463" s="171" t="str">
        <f t="shared" si="1400"/>
        <v>RB-1</v>
      </c>
      <c r="R463" s="171" t="str">
        <f t="shared" si="1400"/>
        <v>RB-1</v>
      </c>
      <c r="T463" s="95" t="str">
        <f t="shared" si="1103"/>
        <v>LB-99</v>
      </c>
      <c r="U463" s="3">
        <v>99.0</v>
      </c>
      <c r="V463" s="3" t="s">
        <v>4630</v>
      </c>
      <c r="W463" s="95">
        <f t="shared" ref="W463:Y463" si="1401">IFERROR(INDEX(E$1129:E$1428,MATCH($T463,P$1129:P$1428,0)),0)</f>
        <v>0</v>
      </c>
      <c r="X463" s="3">
        <f t="shared" si="1401"/>
        <v>0</v>
      </c>
      <c r="Y463" s="3">
        <f t="shared" si="1401"/>
        <v>0</v>
      </c>
      <c r="Z463" s="3"/>
      <c r="AA463" s="3">
        <f t="shared" si="1105"/>
        <v>0</v>
      </c>
      <c r="AB463" s="88">
        <f t="shared" si="1106"/>
        <v>11.33333333</v>
      </c>
      <c r="AC463" s="3"/>
      <c r="AD463" s="95">
        <f t="shared" ref="AD463:AG463" si="1402">IFERROR(INDEX(J$1129:J$1428,MATCH($T463,O$1129:O$1428,0)),0)</f>
        <v>0</v>
      </c>
      <c r="AE463" s="3">
        <f t="shared" si="1402"/>
        <v>0</v>
      </c>
      <c r="AF463" s="3">
        <f t="shared" si="1402"/>
        <v>0</v>
      </c>
      <c r="AG463" s="3">
        <f t="shared" si="1402"/>
        <v>0</v>
      </c>
      <c r="AH463" s="88">
        <f t="shared" si="1108"/>
        <v>0.000463</v>
      </c>
      <c r="AI463" s="3"/>
      <c r="AJ463" s="95" t="str">
        <f t="shared" si="1109"/>
        <v>#REF!</v>
      </c>
      <c r="AK463" s="92"/>
      <c r="AL463" s="92"/>
      <c r="AM463" s="92"/>
      <c r="AN463" s="3"/>
      <c r="AO463" s="3" t="str">
        <f t="shared" si="1110"/>
        <v>#REF!</v>
      </c>
      <c r="AP463" s="92"/>
      <c r="AQ463" s="92"/>
      <c r="AR463" s="92"/>
      <c r="AS463" s="3"/>
      <c r="AT463" s="3">
        <f t="shared" si="1111"/>
        <v>39.33333333</v>
      </c>
      <c r="AU463" s="92"/>
      <c r="AV463" s="92"/>
      <c r="AW463" s="92"/>
    </row>
    <row r="464" ht="15.75" customHeight="1">
      <c r="A464" s="24">
        <v>314.0</v>
      </c>
      <c r="D464" s="132" t="s">
        <v>17</v>
      </c>
      <c r="E464" s="132">
        <v>0.0</v>
      </c>
      <c r="F464" s="132">
        <v>0.0</v>
      </c>
      <c r="G464" s="132">
        <v>0.0</v>
      </c>
      <c r="H464" s="132">
        <v>0.0</v>
      </c>
      <c r="J464" s="171">
        <f t="array" ref="J464">IFERROR(INDEX(VBDhistory1!$U$8:$U$307,MATCH(VBDgames!$C464,VBDhistory1!$B$8:$B$307,0))+ROW()/10000000,0)</f>
        <v>0</v>
      </c>
      <c r="K464" s="171">
        <f t="array" ref="K464">IFERROR(INDEX(VBDhistory2!$U$8:$U$307,MATCH(VBDgames!$C464,VBDhistory2!$B$8:$B$307,0))+ROW()/10000000,0)</f>
        <v>0</v>
      </c>
      <c r="L464" s="171">
        <f t="array" ref="L464">IFERROR(INDEX(VBDhistory3!$U$8:$U$307,MATCH(VBDgames!$C464,VBDhistory3!$B$8:$B$307,0))+ROW()/10000000,0)</f>
        <v>0</v>
      </c>
      <c r="M464" s="171">
        <f t="array" ref="M464">IFERROR(INDEX(VBDhistory4!$U$8:$U$307,MATCH(VBDgames!$C464,VBDhistory4!$B$8:$B$307,0))+ROW()/10000000,0)</f>
        <v>0</v>
      </c>
      <c r="N464" s="171"/>
      <c r="O464" s="171" t="str">
        <f t="shared" ref="O464:R464" si="1403">$D464&amp;"-"&amp;RANK(J464,J$151:J$475,0)</f>
        <v>RB-1</v>
      </c>
      <c r="P464" s="171" t="str">
        <f t="shared" si="1403"/>
        <v>RB-1</v>
      </c>
      <c r="Q464" s="171" t="str">
        <f t="shared" si="1403"/>
        <v>RB-1</v>
      </c>
      <c r="R464" s="171" t="str">
        <f t="shared" si="1403"/>
        <v>RB-1</v>
      </c>
      <c r="T464" s="95" t="str">
        <f t="shared" si="1103"/>
        <v>LB-100</v>
      </c>
      <c r="U464" s="3">
        <v>100.0</v>
      </c>
      <c r="V464" s="3" t="s">
        <v>4630</v>
      </c>
      <c r="W464" s="95">
        <f t="shared" ref="W464:Y464" si="1404">IFERROR(INDEX(E$1129:E$1428,MATCH($T464,P$1129:P$1428,0)),0)</f>
        <v>0</v>
      </c>
      <c r="X464" s="3">
        <f t="shared" si="1404"/>
        <v>0</v>
      </c>
      <c r="Y464" s="3">
        <f t="shared" si="1404"/>
        <v>0</v>
      </c>
      <c r="Z464" s="3"/>
      <c r="AA464" s="3">
        <f t="shared" si="1105"/>
        <v>0</v>
      </c>
      <c r="AB464" s="88">
        <f t="shared" si="1106"/>
        <v>11.33333333</v>
      </c>
      <c r="AC464" s="3"/>
      <c r="AD464" s="95">
        <f t="shared" ref="AD464:AG464" si="1405">IFERROR(INDEX(J$1129:J$1428,MATCH($T464,O$1129:O$1428,0)),0)</f>
        <v>0</v>
      </c>
      <c r="AE464" s="3">
        <f t="shared" si="1405"/>
        <v>0</v>
      </c>
      <c r="AF464" s="3">
        <f t="shared" si="1405"/>
        <v>0</v>
      </c>
      <c r="AG464" s="3">
        <f t="shared" si="1405"/>
        <v>0</v>
      </c>
      <c r="AH464" s="88">
        <f t="shared" si="1108"/>
        <v>0.000464</v>
      </c>
      <c r="AI464" s="3"/>
      <c r="AJ464" s="95" t="str">
        <f t="shared" si="1109"/>
        <v>#REF!</v>
      </c>
      <c r="AK464" s="92"/>
      <c r="AL464" s="92"/>
      <c r="AM464" s="92"/>
      <c r="AN464" s="3"/>
      <c r="AO464" s="3" t="str">
        <f t="shared" si="1110"/>
        <v>#REF!</v>
      </c>
      <c r="AP464" s="92"/>
      <c r="AQ464" s="92"/>
      <c r="AR464" s="92"/>
      <c r="AS464" s="3"/>
      <c r="AT464" s="3">
        <f t="shared" si="1111"/>
        <v>39.33333333</v>
      </c>
      <c r="AU464" s="92"/>
      <c r="AV464" s="92"/>
      <c r="AW464" s="92"/>
    </row>
    <row r="465" ht="15.75" customHeight="1">
      <c r="A465" s="24">
        <v>315.0</v>
      </c>
      <c r="D465" s="132" t="s">
        <v>17</v>
      </c>
      <c r="E465" s="132">
        <v>0.0</v>
      </c>
      <c r="F465" s="132">
        <v>0.0</v>
      </c>
      <c r="G465" s="132">
        <v>0.0</v>
      </c>
      <c r="H465" s="132">
        <v>0.0</v>
      </c>
      <c r="J465" s="171">
        <f t="array" ref="J465">IFERROR(INDEX(VBDhistory1!$U$8:$U$307,MATCH(VBDgames!$C465,VBDhistory1!$B$8:$B$307,0))+ROW()/10000000,0)</f>
        <v>0</v>
      </c>
      <c r="K465" s="171">
        <f t="array" ref="K465">IFERROR(INDEX(VBDhistory2!$U$8:$U$307,MATCH(VBDgames!$C465,VBDhistory2!$B$8:$B$307,0))+ROW()/10000000,0)</f>
        <v>0</v>
      </c>
      <c r="L465" s="171">
        <f t="array" ref="L465">IFERROR(INDEX(VBDhistory3!$U$8:$U$307,MATCH(VBDgames!$C465,VBDhistory3!$B$8:$B$307,0))+ROW()/10000000,0)</f>
        <v>0</v>
      </c>
      <c r="M465" s="171">
        <f t="array" ref="M465">IFERROR(INDEX(VBDhistory4!$U$8:$U$307,MATCH(VBDgames!$C465,VBDhistory4!$B$8:$B$307,0))+ROW()/10000000,0)</f>
        <v>0</v>
      </c>
      <c r="N465" s="171"/>
      <c r="O465" s="171" t="str">
        <f t="shared" ref="O465:R465" si="1406">$D465&amp;"-"&amp;RANK(J465,J$151:J$475,0)</f>
        <v>RB-1</v>
      </c>
      <c r="P465" s="171" t="str">
        <f t="shared" si="1406"/>
        <v>RB-1</v>
      </c>
      <c r="Q465" s="171" t="str">
        <f t="shared" si="1406"/>
        <v>RB-1</v>
      </c>
      <c r="R465" s="171" t="str">
        <f t="shared" si="1406"/>
        <v>RB-1</v>
      </c>
      <c r="T465" s="95" t="str">
        <f t="shared" si="1103"/>
        <v>LB-101</v>
      </c>
      <c r="U465" s="3">
        <v>101.0</v>
      </c>
      <c r="V465" s="3" t="s">
        <v>4630</v>
      </c>
      <c r="W465" s="95">
        <f t="shared" ref="W465:Y465" si="1407">IFERROR(INDEX(E$1129:E$1428,MATCH($T465,P$1129:P$1428,0)),0)</f>
        <v>0</v>
      </c>
      <c r="X465" s="3">
        <f t="shared" si="1407"/>
        <v>0</v>
      </c>
      <c r="Y465" s="3">
        <f t="shared" si="1407"/>
        <v>0</v>
      </c>
      <c r="Z465" s="3"/>
      <c r="AA465" s="3">
        <f t="shared" si="1105"/>
        <v>0</v>
      </c>
      <c r="AB465" s="88">
        <f t="shared" si="1106"/>
        <v>11.33333333</v>
      </c>
      <c r="AC465" s="3"/>
      <c r="AD465" s="95">
        <f t="shared" ref="AD465:AG465" si="1408">IFERROR(INDEX(J$1129:J$1428,MATCH($T465,O$1129:O$1428,0)),0)</f>
        <v>0</v>
      </c>
      <c r="AE465" s="3">
        <f t="shared" si="1408"/>
        <v>0</v>
      </c>
      <c r="AF465" s="3">
        <f t="shared" si="1408"/>
        <v>0</v>
      </c>
      <c r="AG465" s="3">
        <f t="shared" si="1408"/>
        <v>0</v>
      </c>
      <c r="AH465" s="88">
        <f t="shared" si="1108"/>
        <v>0.000465</v>
      </c>
      <c r="AI465" s="3"/>
      <c r="AJ465" s="95" t="str">
        <f t="shared" si="1109"/>
        <v>#REF!</v>
      </c>
      <c r="AK465" s="92"/>
      <c r="AL465" s="92"/>
      <c r="AM465" s="92"/>
      <c r="AN465" s="3"/>
      <c r="AO465" s="3" t="str">
        <f t="shared" si="1110"/>
        <v>#REF!</v>
      </c>
      <c r="AP465" s="92"/>
      <c r="AQ465" s="92"/>
      <c r="AR465" s="92"/>
      <c r="AS465" s="3"/>
      <c r="AT465" s="3">
        <f t="shared" si="1111"/>
        <v>39.33333333</v>
      </c>
      <c r="AU465" s="92"/>
      <c r="AV465" s="92"/>
      <c r="AW465" s="92"/>
    </row>
    <row r="466" ht="15.75" customHeight="1">
      <c r="A466" s="24">
        <v>316.0</v>
      </c>
      <c r="D466" s="132" t="s">
        <v>17</v>
      </c>
      <c r="E466" s="132">
        <v>0.0</v>
      </c>
      <c r="F466" s="132">
        <v>0.0</v>
      </c>
      <c r="G466" s="132">
        <v>0.0</v>
      </c>
      <c r="H466" s="132">
        <v>0.0</v>
      </c>
      <c r="J466" s="171">
        <f t="array" ref="J466">IFERROR(INDEX(VBDhistory1!$U$8:$U$307,MATCH(VBDgames!$C466,VBDhistory1!$B$8:$B$307,0))+ROW()/10000000,0)</f>
        <v>0</v>
      </c>
      <c r="K466" s="171">
        <f t="array" ref="K466">IFERROR(INDEX(VBDhistory2!$U$8:$U$307,MATCH(VBDgames!$C466,VBDhistory2!$B$8:$B$307,0))+ROW()/10000000,0)</f>
        <v>0</v>
      </c>
      <c r="L466" s="171">
        <f t="array" ref="L466">IFERROR(INDEX(VBDhistory3!$U$8:$U$307,MATCH(VBDgames!$C466,VBDhistory3!$B$8:$B$307,0))+ROW()/10000000,0)</f>
        <v>0</v>
      </c>
      <c r="M466" s="171">
        <f t="array" ref="M466">IFERROR(INDEX(VBDhistory4!$U$8:$U$307,MATCH(VBDgames!$C466,VBDhistory4!$B$8:$B$307,0))+ROW()/10000000,0)</f>
        <v>0</v>
      </c>
      <c r="N466" s="171"/>
      <c r="O466" s="171" t="str">
        <f t="shared" ref="O466:R466" si="1409">$D466&amp;"-"&amp;RANK(J466,J$151:J$475,0)</f>
        <v>RB-1</v>
      </c>
      <c r="P466" s="171" t="str">
        <f t="shared" si="1409"/>
        <v>RB-1</v>
      </c>
      <c r="Q466" s="171" t="str">
        <f t="shared" si="1409"/>
        <v>RB-1</v>
      </c>
      <c r="R466" s="171" t="str">
        <f t="shared" si="1409"/>
        <v>RB-1</v>
      </c>
      <c r="T466" s="95" t="str">
        <f t="shared" si="1103"/>
        <v>LB-102</v>
      </c>
      <c r="U466" s="3">
        <v>102.0</v>
      </c>
      <c r="V466" s="3" t="s">
        <v>4630</v>
      </c>
      <c r="W466" s="95">
        <f t="shared" ref="W466:Y466" si="1410">IFERROR(INDEX(E$1129:E$1428,MATCH($T466,P$1129:P$1428,0)),0)</f>
        <v>0</v>
      </c>
      <c r="X466" s="3">
        <f t="shared" si="1410"/>
        <v>0</v>
      </c>
      <c r="Y466" s="3">
        <f t="shared" si="1410"/>
        <v>0</v>
      </c>
      <c r="Z466" s="3"/>
      <c r="AA466" s="3">
        <f t="shared" si="1105"/>
        <v>0</v>
      </c>
      <c r="AB466" s="88">
        <f t="shared" si="1106"/>
        <v>11.33333333</v>
      </c>
      <c r="AC466" s="3"/>
      <c r="AD466" s="95">
        <f t="shared" ref="AD466:AG466" si="1411">IFERROR(INDEX(J$1129:J$1428,MATCH($T466,O$1129:O$1428,0)),0)</f>
        <v>0</v>
      </c>
      <c r="AE466" s="3">
        <f t="shared" si="1411"/>
        <v>0</v>
      </c>
      <c r="AF466" s="3">
        <f t="shared" si="1411"/>
        <v>0</v>
      </c>
      <c r="AG466" s="3">
        <f t="shared" si="1411"/>
        <v>0</v>
      </c>
      <c r="AH466" s="88">
        <f t="shared" si="1108"/>
        <v>0.000466</v>
      </c>
      <c r="AI466" s="3"/>
      <c r="AJ466" s="95" t="str">
        <f t="shared" si="1109"/>
        <v>#REF!</v>
      </c>
      <c r="AK466" s="92"/>
      <c r="AL466" s="92"/>
      <c r="AM466" s="92"/>
      <c r="AN466" s="3"/>
      <c r="AO466" s="3" t="str">
        <f t="shared" si="1110"/>
        <v>#REF!</v>
      </c>
      <c r="AP466" s="92"/>
      <c r="AQ466" s="92"/>
      <c r="AR466" s="92"/>
      <c r="AS466" s="3"/>
      <c r="AT466" s="3">
        <f t="shared" si="1111"/>
        <v>39.33333333</v>
      </c>
      <c r="AU466" s="92"/>
      <c r="AV466" s="92"/>
      <c r="AW466" s="92"/>
    </row>
    <row r="467" ht="15.75" customHeight="1">
      <c r="A467" s="24">
        <v>317.0</v>
      </c>
      <c r="D467" s="132" t="s">
        <v>17</v>
      </c>
      <c r="E467" s="132">
        <v>0.0</v>
      </c>
      <c r="F467" s="132">
        <v>0.0</v>
      </c>
      <c r="G467" s="132">
        <v>0.0</v>
      </c>
      <c r="H467" s="132">
        <v>0.0</v>
      </c>
      <c r="J467" s="171">
        <f t="array" ref="J467">IFERROR(INDEX(VBDhistory1!$U$8:$U$307,MATCH(VBDgames!$C467,VBDhistory1!$B$8:$B$307,0))+ROW()/10000000,0)</f>
        <v>0</v>
      </c>
      <c r="K467" s="171">
        <f t="array" ref="K467">IFERROR(INDEX(VBDhistory2!$U$8:$U$307,MATCH(VBDgames!$C467,VBDhistory2!$B$8:$B$307,0))+ROW()/10000000,0)</f>
        <v>0</v>
      </c>
      <c r="L467" s="171">
        <f t="array" ref="L467">IFERROR(INDEX(VBDhistory3!$U$8:$U$307,MATCH(VBDgames!$C467,VBDhistory3!$B$8:$B$307,0))+ROW()/10000000,0)</f>
        <v>0</v>
      </c>
      <c r="M467" s="171">
        <f t="array" ref="M467">IFERROR(INDEX(VBDhistory4!$U$8:$U$307,MATCH(VBDgames!$C467,VBDhistory4!$B$8:$B$307,0))+ROW()/10000000,0)</f>
        <v>0</v>
      </c>
      <c r="N467" s="171"/>
      <c r="O467" s="171" t="str">
        <f t="shared" ref="O467:R467" si="1412">$D467&amp;"-"&amp;RANK(J467,J$151:J$475,0)</f>
        <v>RB-1</v>
      </c>
      <c r="P467" s="171" t="str">
        <f t="shared" si="1412"/>
        <v>RB-1</v>
      </c>
      <c r="Q467" s="171" t="str">
        <f t="shared" si="1412"/>
        <v>RB-1</v>
      </c>
      <c r="R467" s="171" t="str">
        <f t="shared" si="1412"/>
        <v>RB-1</v>
      </c>
      <c r="T467" s="95" t="str">
        <f t="shared" si="1103"/>
        <v>LB-103</v>
      </c>
      <c r="U467" s="3">
        <v>103.0</v>
      </c>
      <c r="V467" s="3" t="s">
        <v>4630</v>
      </c>
      <c r="W467" s="95">
        <f t="shared" ref="W467:Y467" si="1413">IFERROR(INDEX(E$1129:E$1428,MATCH($T467,P$1129:P$1428,0)),0)</f>
        <v>0</v>
      </c>
      <c r="X467" s="3">
        <f t="shared" si="1413"/>
        <v>0</v>
      </c>
      <c r="Y467" s="3">
        <f t="shared" si="1413"/>
        <v>0</v>
      </c>
      <c r="Z467" s="3"/>
      <c r="AA467" s="3">
        <f t="shared" si="1105"/>
        <v>0</v>
      </c>
      <c r="AB467" s="88">
        <f t="shared" si="1106"/>
        <v>11.33333333</v>
      </c>
      <c r="AC467" s="3"/>
      <c r="AD467" s="95">
        <f t="shared" ref="AD467:AG467" si="1414">IFERROR(INDEX(J$1129:J$1428,MATCH($T467,O$1129:O$1428,0)),0)</f>
        <v>0</v>
      </c>
      <c r="AE467" s="3">
        <f t="shared" si="1414"/>
        <v>0</v>
      </c>
      <c r="AF467" s="3">
        <f t="shared" si="1414"/>
        <v>0</v>
      </c>
      <c r="AG467" s="3">
        <f t="shared" si="1414"/>
        <v>0</v>
      </c>
      <c r="AH467" s="88">
        <f t="shared" si="1108"/>
        <v>0.000467</v>
      </c>
      <c r="AI467" s="3"/>
      <c r="AJ467" s="95" t="str">
        <f t="shared" si="1109"/>
        <v>#REF!</v>
      </c>
      <c r="AK467" s="92"/>
      <c r="AL467" s="92"/>
      <c r="AM467" s="92"/>
      <c r="AN467" s="3"/>
      <c r="AO467" s="3" t="str">
        <f t="shared" si="1110"/>
        <v>#REF!</v>
      </c>
      <c r="AP467" s="92"/>
      <c r="AQ467" s="92"/>
      <c r="AR467" s="92"/>
      <c r="AS467" s="3"/>
      <c r="AT467" s="3">
        <f t="shared" si="1111"/>
        <v>39.33333333</v>
      </c>
      <c r="AU467" s="92"/>
      <c r="AV467" s="92"/>
      <c r="AW467" s="92"/>
    </row>
    <row r="468" ht="15.75" customHeight="1">
      <c r="A468" s="24">
        <v>318.0</v>
      </c>
      <c r="D468" s="132" t="s">
        <v>17</v>
      </c>
      <c r="E468" s="132">
        <v>0.0</v>
      </c>
      <c r="F468" s="132">
        <v>0.0</v>
      </c>
      <c r="G468" s="132">
        <v>0.0</v>
      </c>
      <c r="H468" s="132">
        <v>0.0</v>
      </c>
      <c r="J468" s="171">
        <f t="array" ref="J468">IFERROR(INDEX(VBDhistory1!$U$8:$U$307,MATCH(VBDgames!$C468,VBDhistory1!$B$8:$B$307,0))+ROW()/10000000,0)</f>
        <v>0</v>
      </c>
      <c r="K468" s="171">
        <f t="array" ref="K468">IFERROR(INDEX(VBDhistory2!$U$8:$U$307,MATCH(VBDgames!$C468,VBDhistory2!$B$8:$B$307,0))+ROW()/10000000,0)</f>
        <v>0</v>
      </c>
      <c r="L468" s="171">
        <f t="array" ref="L468">IFERROR(INDEX(VBDhistory3!$U$8:$U$307,MATCH(VBDgames!$C468,VBDhistory3!$B$8:$B$307,0))+ROW()/10000000,0)</f>
        <v>0</v>
      </c>
      <c r="M468" s="171">
        <f t="array" ref="M468">IFERROR(INDEX(VBDhistory4!$U$8:$U$307,MATCH(VBDgames!$C468,VBDhistory4!$B$8:$B$307,0))+ROW()/10000000,0)</f>
        <v>0</v>
      </c>
      <c r="N468" s="171"/>
      <c r="O468" s="171" t="str">
        <f t="shared" ref="O468:R468" si="1415">$D468&amp;"-"&amp;RANK(J468,J$151:J$475,0)</f>
        <v>RB-1</v>
      </c>
      <c r="P468" s="171" t="str">
        <f t="shared" si="1415"/>
        <v>RB-1</v>
      </c>
      <c r="Q468" s="171" t="str">
        <f t="shared" si="1415"/>
        <v>RB-1</v>
      </c>
      <c r="R468" s="171" t="str">
        <f t="shared" si="1415"/>
        <v>RB-1</v>
      </c>
      <c r="T468" s="95" t="str">
        <f t="shared" si="1103"/>
        <v>LB-104</v>
      </c>
      <c r="U468" s="3">
        <v>104.0</v>
      </c>
      <c r="V468" s="3" t="s">
        <v>4630</v>
      </c>
      <c r="W468" s="95">
        <f t="shared" ref="W468:Y468" si="1416">IFERROR(INDEX(E$1129:E$1428,MATCH($T468,P$1129:P$1428,0)),0)</f>
        <v>0</v>
      </c>
      <c r="X468" s="3">
        <f t="shared" si="1416"/>
        <v>0</v>
      </c>
      <c r="Y468" s="3">
        <f t="shared" si="1416"/>
        <v>0</v>
      </c>
      <c r="Z468" s="3"/>
      <c r="AA468" s="3">
        <f t="shared" si="1105"/>
        <v>0</v>
      </c>
      <c r="AB468" s="88">
        <f t="shared" si="1106"/>
        <v>11.33333333</v>
      </c>
      <c r="AC468" s="3"/>
      <c r="AD468" s="95">
        <f t="shared" ref="AD468:AG468" si="1417">IFERROR(INDEX(J$1129:J$1428,MATCH($T468,O$1129:O$1428,0)),0)</f>
        <v>0</v>
      </c>
      <c r="AE468" s="3">
        <f t="shared" si="1417"/>
        <v>0</v>
      </c>
      <c r="AF468" s="3">
        <f t="shared" si="1417"/>
        <v>0</v>
      </c>
      <c r="AG468" s="3">
        <f t="shared" si="1417"/>
        <v>0</v>
      </c>
      <c r="AH468" s="88">
        <f t="shared" si="1108"/>
        <v>0.000468</v>
      </c>
      <c r="AI468" s="3"/>
      <c r="AJ468" s="95" t="str">
        <f t="shared" si="1109"/>
        <v>#REF!</v>
      </c>
      <c r="AK468" s="92"/>
      <c r="AL468" s="92"/>
      <c r="AM468" s="92"/>
      <c r="AN468" s="3"/>
      <c r="AO468" s="3" t="str">
        <f t="shared" si="1110"/>
        <v>#REF!</v>
      </c>
      <c r="AP468" s="92"/>
      <c r="AQ468" s="92"/>
      <c r="AR468" s="92"/>
      <c r="AS468" s="3"/>
      <c r="AT468" s="3">
        <f t="shared" si="1111"/>
        <v>39.33333333</v>
      </c>
      <c r="AU468" s="92"/>
      <c r="AV468" s="92"/>
      <c r="AW468" s="92"/>
    </row>
    <row r="469" ht="15.75" customHeight="1">
      <c r="A469" s="24">
        <v>319.0</v>
      </c>
      <c r="D469" s="132" t="s">
        <v>17</v>
      </c>
      <c r="E469" s="132">
        <v>0.0</v>
      </c>
      <c r="F469" s="132">
        <v>0.0</v>
      </c>
      <c r="G469" s="132">
        <v>0.0</v>
      </c>
      <c r="H469" s="132">
        <v>0.0</v>
      </c>
      <c r="J469" s="171">
        <f t="array" ref="J469">IFERROR(INDEX(VBDhistory1!$U$8:$U$307,MATCH(VBDgames!$C469,VBDhistory1!$B$8:$B$307,0))+ROW()/10000000,0)</f>
        <v>0</v>
      </c>
      <c r="K469" s="171">
        <f t="array" ref="K469">IFERROR(INDEX(VBDhistory2!$U$8:$U$307,MATCH(VBDgames!$C469,VBDhistory2!$B$8:$B$307,0))+ROW()/10000000,0)</f>
        <v>0</v>
      </c>
      <c r="L469" s="171">
        <f t="array" ref="L469">IFERROR(INDEX(VBDhistory3!$U$8:$U$307,MATCH(VBDgames!$C469,VBDhistory3!$B$8:$B$307,0))+ROW()/10000000,0)</f>
        <v>0</v>
      </c>
      <c r="M469" s="171">
        <f t="array" ref="M469">IFERROR(INDEX(VBDhistory4!$U$8:$U$307,MATCH(VBDgames!$C469,VBDhistory4!$B$8:$B$307,0))+ROW()/10000000,0)</f>
        <v>0</v>
      </c>
      <c r="N469" s="171"/>
      <c r="O469" s="171" t="str">
        <f t="shared" ref="O469:R469" si="1418">$D469&amp;"-"&amp;RANK(J469,J$151:J$475,0)</f>
        <v>RB-1</v>
      </c>
      <c r="P469" s="171" t="str">
        <f t="shared" si="1418"/>
        <v>RB-1</v>
      </c>
      <c r="Q469" s="171" t="str">
        <f t="shared" si="1418"/>
        <v>RB-1</v>
      </c>
      <c r="R469" s="171" t="str">
        <f t="shared" si="1418"/>
        <v>RB-1</v>
      </c>
      <c r="T469" s="95" t="str">
        <f t="shared" si="1103"/>
        <v>LB-105</v>
      </c>
      <c r="U469" s="3">
        <v>105.0</v>
      </c>
      <c r="V469" s="3" t="s">
        <v>4630</v>
      </c>
      <c r="W469" s="95">
        <f t="shared" ref="W469:Y469" si="1419">IFERROR(INDEX(E$1129:E$1428,MATCH($T469,P$1129:P$1428,0)),0)</f>
        <v>0</v>
      </c>
      <c r="X469" s="3">
        <f t="shared" si="1419"/>
        <v>0</v>
      </c>
      <c r="Y469" s="3">
        <f t="shared" si="1419"/>
        <v>0</v>
      </c>
      <c r="Z469" s="3"/>
      <c r="AA469" s="3">
        <f t="shared" si="1105"/>
        <v>0</v>
      </c>
      <c r="AB469" s="88">
        <f t="shared" si="1106"/>
        <v>11.33333333</v>
      </c>
      <c r="AC469" s="3"/>
      <c r="AD469" s="95">
        <f t="shared" ref="AD469:AG469" si="1420">IFERROR(INDEX(J$1129:J$1428,MATCH($T469,O$1129:O$1428,0)),0)</f>
        <v>0</v>
      </c>
      <c r="AE469" s="3">
        <f t="shared" si="1420"/>
        <v>0</v>
      </c>
      <c r="AF469" s="3">
        <f t="shared" si="1420"/>
        <v>0</v>
      </c>
      <c r="AG469" s="3">
        <f t="shared" si="1420"/>
        <v>0</v>
      </c>
      <c r="AH469" s="88">
        <f t="shared" si="1108"/>
        <v>0.000469</v>
      </c>
      <c r="AI469" s="3"/>
      <c r="AJ469" s="95" t="str">
        <f t="shared" si="1109"/>
        <v>#REF!</v>
      </c>
      <c r="AK469" s="92"/>
      <c r="AL469" s="92"/>
      <c r="AM469" s="92"/>
      <c r="AN469" s="3"/>
      <c r="AO469" s="3" t="str">
        <f t="shared" si="1110"/>
        <v>#REF!</v>
      </c>
      <c r="AP469" s="92"/>
      <c r="AQ469" s="92"/>
      <c r="AR469" s="92"/>
      <c r="AS469" s="3"/>
      <c r="AT469" s="3">
        <f t="shared" si="1111"/>
        <v>39.33333333</v>
      </c>
      <c r="AU469" s="92"/>
      <c r="AV469" s="92"/>
      <c r="AW469" s="92"/>
    </row>
    <row r="470" ht="15.75" customHeight="1">
      <c r="A470" s="24">
        <v>320.0</v>
      </c>
      <c r="D470" s="132" t="s">
        <v>17</v>
      </c>
      <c r="E470" s="132">
        <v>0.0</v>
      </c>
      <c r="F470" s="132">
        <v>0.0</v>
      </c>
      <c r="G470" s="132">
        <v>0.0</v>
      </c>
      <c r="H470" s="132">
        <v>0.0</v>
      </c>
      <c r="J470" s="171">
        <f t="array" ref="J470">IFERROR(INDEX(VBDhistory1!$U$8:$U$307,MATCH(VBDgames!$C470,VBDhistory1!$B$8:$B$307,0))+ROW()/10000000,0)</f>
        <v>0</v>
      </c>
      <c r="K470" s="171">
        <f t="array" ref="K470">IFERROR(INDEX(VBDhistory2!$U$8:$U$307,MATCH(VBDgames!$C470,VBDhistory2!$B$8:$B$307,0))+ROW()/10000000,0)</f>
        <v>0</v>
      </c>
      <c r="L470" s="171">
        <f t="array" ref="L470">IFERROR(INDEX(VBDhistory3!$U$8:$U$307,MATCH(VBDgames!$C470,VBDhistory3!$B$8:$B$307,0))+ROW()/10000000,0)</f>
        <v>0</v>
      </c>
      <c r="M470" s="171">
        <f t="array" ref="M470">IFERROR(INDEX(VBDhistory4!$U$8:$U$307,MATCH(VBDgames!$C470,VBDhistory4!$B$8:$B$307,0))+ROW()/10000000,0)</f>
        <v>0</v>
      </c>
      <c r="N470" s="171"/>
      <c r="O470" s="171" t="str">
        <f t="shared" ref="O470:R470" si="1421">$D470&amp;"-"&amp;RANK(J470,J$151:J$475,0)</f>
        <v>RB-1</v>
      </c>
      <c r="P470" s="171" t="str">
        <f t="shared" si="1421"/>
        <v>RB-1</v>
      </c>
      <c r="Q470" s="171" t="str">
        <f t="shared" si="1421"/>
        <v>RB-1</v>
      </c>
      <c r="R470" s="171" t="str">
        <f t="shared" si="1421"/>
        <v>RB-1</v>
      </c>
      <c r="T470" s="95" t="str">
        <f t="shared" si="1103"/>
        <v>LB-106</v>
      </c>
      <c r="U470" s="3">
        <v>106.0</v>
      </c>
      <c r="V470" s="3" t="s">
        <v>4630</v>
      </c>
      <c r="W470" s="95">
        <f t="shared" ref="W470:Y470" si="1422">IFERROR(INDEX(E$1129:E$1428,MATCH($T470,P$1129:P$1428,0)),0)</f>
        <v>0</v>
      </c>
      <c r="X470" s="3">
        <f t="shared" si="1422"/>
        <v>0</v>
      </c>
      <c r="Y470" s="3">
        <f t="shared" si="1422"/>
        <v>0</v>
      </c>
      <c r="Z470" s="3"/>
      <c r="AA470" s="3">
        <f t="shared" si="1105"/>
        <v>0</v>
      </c>
      <c r="AB470" s="88">
        <f t="shared" si="1106"/>
        <v>11.33333333</v>
      </c>
      <c r="AC470" s="3"/>
      <c r="AD470" s="95">
        <f t="shared" ref="AD470:AG470" si="1423">IFERROR(INDEX(J$1129:J$1428,MATCH($T470,O$1129:O$1428,0)),0)</f>
        <v>0</v>
      </c>
      <c r="AE470" s="3">
        <f t="shared" si="1423"/>
        <v>0</v>
      </c>
      <c r="AF470" s="3">
        <f t="shared" si="1423"/>
        <v>0</v>
      </c>
      <c r="AG470" s="3">
        <f t="shared" si="1423"/>
        <v>0</v>
      </c>
      <c r="AH470" s="88">
        <f t="shared" si="1108"/>
        <v>0.00047</v>
      </c>
      <c r="AI470" s="3"/>
      <c r="AJ470" s="95" t="str">
        <f t="shared" si="1109"/>
        <v>#REF!</v>
      </c>
      <c r="AK470" s="92"/>
      <c r="AL470" s="92"/>
      <c r="AM470" s="92"/>
      <c r="AN470" s="3"/>
      <c r="AO470" s="3" t="str">
        <f t="shared" si="1110"/>
        <v>#REF!</v>
      </c>
      <c r="AP470" s="92"/>
      <c r="AQ470" s="92"/>
      <c r="AR470" s="92"/>
      <c r="AS470" s="3"/>
      <c r="AT470" s="3">
        <f t="shared" si="1111"/>
        <v>39.33333333</v>
      </c>
      <c r="AU470" s="92"/>
      <c r="AV470" s="92"/>
      <c r="AW470" s="92"/>
    </row>
    <row r="471" ht="15.75" customHeight="1">
      <c r="A471" s="24">
        <v>321.0</v>
      </c>
      <c r="D471" s="132" t="s">
        <v>17</v>
      </c>
      <c r="E471" s="132">
        <v>0.0</v>
      </c>
      <c r="F471" s="132">
        <v>0.0</v>
      </c>
      <c r="G471" s="132">
        <v>0.0</v>
      </c>
      <c r="H471" s="132">
        <v>0.0</v>
      </c>
      <c r="J471" s="171">
        <f t="array" ref="J471">IFERROR(INDEX(VBDhistory1!$U$8:$U$307,MATCH(VBDgames!$C471,VBDhistory1!$B$8:$B$307,0))+ROW()/10000000,0)</f>
        <v>0</v>
      </c>
      <c r="K471" s="171">
        <f t="array" ref="K471">IFERROR(INDEX(VBDhistory2!$U$8:$U$307,MATCH(VBDgames!$C471,VBDhistory2!$B$8:$B$307,0))+ROW()/10000000,0)</f>
        <v>0</v>
      </c>
      <c r="L471" s="171">
        <f t="array" ref="L471">IFERROR(INDEX(VBDhistory3!$U$8:$U$307,MATCH(VBDgames!$C471,VBDhistory3!$B$8:$B$307,0))+ROW()/10000000,0)</f>
        <v>0</v>
      </c>
      <c r="M471" s="171">
        <f t="array" ref="M471">IFERROR(INDEX(VBDhistory4!$U$8:$U$307,MATCH(VBDgames!$C471,VBDhistory4!$B$8:$B$307,0))+ROW()/10000000,0)</f>
        <v>0</v>
      </c>
      <c r="N471" s="171"/>
      <c r="O471" s="171" t="str">
        <f t="shared" ref="O471:R471" si="1424">$D471&amp;"-"&amp;RANK(J471,J$151:J$475,0)</f>
        <v>RB-1</v>
      </c>
      <c r="P471" s="171" t="str">
        <f t="shared" si="1424"/>
        <v>RB-1</v>
      </c>
      <c r="Q471" s="171" t="str">
        <f t="shared" si="1424"/>
        <v>RB-1</v>
      </c>
      <c r="R471" s="171" t="str">
        <f t="shared" si="1424"/>
        <v>RB-1</v>
      </c>
      <c r="T471" s="95" t="str">
        <f t="shared" si="1103"/>
        <v>LB-107</v>
      </c>
      <c r="U471" s="3">
        <v>107.0</v>
      </c>
      <c r="V471" s="3" t="s">
        <v>4630</v>
      </c>
      <c r="W471" s="95">
        <f t="shared" ref="W471:Y471" si="1425">IFERROR(INDEX(E$1129:E$1428,MATCH($T471,P$1129:P$1428,0)),0)</f>
        <v>0</v>
      </c>
      <c r="X471" s="3">
        <f t="shared" si="1425"/>
        <v>0</v>
      </c>
      <c r="Y471" s="3">
        <f t="shared" si="1425"/>
        <v>0</v>
      </c>
      <c r="Z471" s="3"/>
      <c r="AA471" s="3">
        <f t="shared" si="1105"/>
        <v>0</v>
      </c>
      <c r="AB471" s="88">
        <f t="shared" si="1106"/>
        <v>11.33333333</v>
      </c>
      <c r="AC471" s="3"/>
      <c r="AD471" s="95">
        <f t="shared" ref="AD471:AG471" si="1426">IFERROR(INDEX(J$1129:J$1428,MATCH($T471,O$1129:O$1428,0)),0)</f>
        <v>0</v>
      </c>
      <c r="AE471" s="3">
        <f t="shared" si="1426"/>
        <v>0</v>
      </c>
      <c r="AF471" s="3">
        <f t="shared" si="1426"/>
        <v>0</v>
      </c>
      <c r="AG471" s="3">
        <f t="shared" si="1426"/>
        <v>0</v>
      </c>
      <c r="AH471" s="88">
        <f t="shared" si="1108"/>
        <v>0.000471</v>
      </c>
      <c r="AI471" s="3"/>
      <c r="AJ471" s="95" t="str">
        <f t="shared" si="1109"/>
        <v>#REF!</v>
      </c>
      <c r="AK471" s="92"/>
      <c r="AL471" s="92"/>
      <c r="AM471" s="92"/>
      <c r="AN471" s="3"/>
      <c r="AO471" s="3" t="str">
        <f t="shared" si="1110"/>
        <v>#REF!</v>
      </c>
      <c r="AP471" s="92"/>
      <c r="AQ471" s="92"/>
      <c r="AR471" s="92"/>
      <c r="AS471" s="3"/>
      <c r="AT471" s="3">
        <f t="shared" si="1111"/>
        <v>39.33333333</v>
      </c>
      <c r="AU471" s="92"/>
      <c r="AV471" s="92"/>
      <c r="AW471" s="92"/>
    </row>
    <row r="472" ht="15.75" customHeight="1">
      <c r="A472" s="24">
        <v>322.0</v>
      </c>
      <c r="D472" s="132" t="s">
        <v>17</v>
      </c>
      <c r="E472" s="132">
        <v>0.0</v>
      </c>
      <c r="F472" s="132">
        <v>0.0</v>
      </c>
      <c r="G472" s="132">
        <v>0.0</v>
      </c>
      <c r="H472" s="132">
        <v>0.0</v>
      </c>
      <c r="J472" s="171">
        <f t="array" ref="J472">IFERROR(INDEX(VBDhistory1!$U$8:$U$307,MATCH(VBDgames!$C472,VBDhistory1!$B$8:$B$307,0))+ROW()/10000000,0)</f>
        <v>0</v>
      </c>
      <c r="K472" s="171">
        <f t="array" ref="K472">IFERROR(INDEX(VBDhistory2!$U$8:$U$307,MATCH(VBDgames!$C472,VBDhistory2!$B$8:$B$307,0))+ROW()/10000000,0)</f>
        <v>0</v>
      </c>
      <c r="L472" s="171">
        <f t="array" ref="L472">IFERROR(INDEX(VBDhistory3!$U$8:$U$307,MATCH(VBDgames!$C472,VBDhistory3!$B$8:$B$307,0))+ROW()/10000000,0)</f>
        <v>0</v>
      </c>
      <c r="M472" s="171">
        <f t="array" ref="M472">IFERROR(INDEX(VBDhistory4!$U$8:$U$307,MATCH(VBDgames!$C472,VBDhistory4!$B$8:$B$307,0))+ROW()/10000000,0)</f>
        <v>0</v>
      </c>
      <c r="N472" s="171"/>
      <c r="O472" s="171" t="str">
        <f t="shared" ref="O472:R472" si="1427">$D472&amp;"-"&amp;RANK(J472,J$151:J$475,0)</f>
        <v>RB-1</v>
      </c>
      <c r="P472" s="171" t="str">
        <f t="shared" si="1427"/>
        <v>RB-1</v>
      </c>
      <c r="Q472" s="171" t="str">
        <f t="shared" si="1427"/>
        <v>RB-1</v>
      </c>
      <c r="R472" s="171" t="str">
        <f t="shared" si="1427"/>
        <v>RB-1</v>
      </c>
      <c r="T472" s="95" t="str">
        <f t="shared" si="1103"/>
        <v>LB-108</v>
      </c>
      <c r="U472" s="3">
        <v>108.0</v>
      </c>
      <c r="V472" s="3" t="s">
        <v>4630</v>
      </c>
      <c r="W472" s="95">
        <f t="shared" ref="W472:Y472" si="1428">IFERROR(INDEX(E$1129:E$1428,MATCH($T472,P$1129:P$1428,0)),0)</f>
        <v>0</v>
      </c>
      <c r="X472" s="3">
        <f t="shared" si="1428"/>
        <v>0</v>
      </c>
      <c r="Y472" s="3">
        <f t="shared" si="1428"/>
        <v>0</v>
      </c>
      <c r="Z472" s="3"/>
      <c r="AA472" s="3">
        <f t="shared" si="1105"/>
        <v>0</v>
      </c>
      <c r="AB472" s="88">
        <f t="shared" si="1106"/>
        <v>11.33333333</v>
      </c>
      <c r="AC472" s="3"/>
      <c r="AD472" s="95">
        <f t="shared" ref="AD472:AG472" si="1429">IFERROR(INDEX(J$1129:J$1428,MATCH($T472,O$1129:O$1428,0)),0)</f>
        <v>0</v>
      </c>
      <c r="AE472" s="3">
        <f t="shared" si="1429"/>
        <v>0</v>
      </c>
      <c r="AF472" s="3">
        <f t="shared" si="1429"/>
        <v>0</v>
      </c>
      <c r="AG472" s="3">
        <f t="shared" si="1429"/>
        <v>0</v>
      </c>
      <c r="AH472" s="88">
        <f t="shared" si="1108"/>
        <v>0.000472</v>
      </c>
      <c r="AI472" s="3"/>
      <c r="AJ472" s="95" t="str">
        <f t="shared" si="1109"/>
        <v>#REF!</v>
      </c>
      <c r="AK472" s="92"/>
      <c r="AL472" s="92"/>
      <c r="AM472" s="92"/>
      <c r="AN472" s="3"/>
      <c r="AO472" s="3" t="str">
        <f t="shared" si="1110"/>
        <v>#REF!</v>
      </c>
      <c r="AP472" s="92"/>
      <c r="AQ472" s="92"/>
      <c r="AR472" s="92"/>
      <c r="AS472" s="3"/>
      <c r="AT472" s="3">
        <f t="shared" si="1111"/>
        <v>39.33333333</v>
      </c>
      <c r="AU472" s="92"/>
      <c r="AV472" s="92"/>
      <c r="AW472" s="92"/>
    </row>
    <row r="473" ht="15.75" customHeight="1">
      <c r="A473" s="24">
        <v>323.0</v>
      </c>
      <c r="D473" s="132" t="s">
        <v>17</v>
      </c>
      <c r="E473" s="132">
        <v>0.0</v>
      </c>
      <c r="F473" s="132">
        <v>0.0</v>
      </c>
      <c r="G473" s="132">
        <v>0.0</v>
      </c>
      <c r="H473" s="132">
        <v>0.0</v>
      </c>
      <c r="J473" s="171">
        <f t="array" ref="J473">IFERROR(INDEX(VBDhistory1!$U$8:$U$307,MATCH(VBDgames!$C473,VBDhistory1!$B$8:$B$307,0))+ROW()/10000000,0)</f>
        <v>0</v>
      </c>
      <c r="K473" s="171">
        <f t="array" ref="K473">IFERROR(INDEX(VBDhistory2!$U$8:$U$307,MATCH(VBDgames!$C473,VBDhistory2!$B$8:$B$307,0))+ROW()/10000000,0)</f>
        <v>0</v>
      </c>
      <c r="L473" s="171">
        <f t="array" ref="L473">IFERROR(INDEX(VBDhistory3!$U$8:$U$307,MATCH(VBDgames!$C473,VBDhistory3!$B$8:$B$307,0))+ROW()/10000000,0)</f>
        <v>0</v>
      </c>
      <c r="M473" s="171">
        <f t="array" ref="M473">IFERROR(INDEX(VBDhistory4!$U$8:$U$307,MATCH(VBDgames!$C473,VBDhistory4!$B$8:$B$307,0))+ROW()/10000000,0)</f>
        <v>0</v>
      </c>
      <c r="N473" s="171"/>
      <c r="O473" s="171" t="str">
        <f t="shared" ref="O473:R473" si="1430">$D473&amp;"-"&amp;RANK(J473,J$151:J$475,0)</f>
        <v>RB-1</v>
      </c>
      <c r="P473" s="171" t="str">
        <f t="shared" si="1430"/>
        <v>RB-1</v>
      </c>
      <c r="Q473" s="171" t="str">
        <f t="shared" si="1430"/>
        <v>RB-1</v>
      </c>
      <c r="R473" s="171" t="str">
        <f t="shared" si="1430"/>
        <v>RB-1</v>
      </c>
      <c r="T473" s="95" t="str">
        <f t="shared" si="1103"/>
        <v>LB-109</v>
      </c>
      <c r="U473" s="3">
        <v>109.0</v>
      </c>
      <c r="V473" s="3" t="s">
        <v>4630</v>
      </c>
      <c r="W473" s="95">
        <f t="shared" ref="W473:Y473" si="1431">IFERROR(INDEX(E$1129:E$1428,MATCH($T473,P$1129:P$1428,0)),0)</f>
        <v>0</v>
      </c>
      <c r="X473" s="3">
        <f t="shared" si="1431"/>
        <v>0</v>
      </c>
      <c r="Y473" s="3">
        <f t="shared" si="1431"/>
        <v>0</v>
      </c>
      <c r="Z473" s="3"/>
      <c r="AA473" s="3">
        <f t="shared" si="1105"/>
        <v>0</v>
      </c>
      <c r="AB473" s="88">
        <f t="shared" si="1106"/>
        <v>11.33333333</v>
      </c>
      <c r="AC473" s="3"/>
      <c r="AD473" s="95">
        <f t="shared" ref="AD473:AG473" si="1432">IFERROR(INDEX(J$1129:J$1428,MATCH($T473,O$1129:O$1428,0)),0)</f>
        <v>0</v>
      </c>
      <c r="AE473" s="3">
        <f t="shared" si="1432"/>
        <v>0</v>
      </c>
      <c r="AF473" s="3">
        <f t="shared" si="1432"/>
        <v>0</v>
      </c>
      <c r="AG473" s="3">
        <f t="shared" si="1432"/>
        <v>0</v>
      </c>
      <c r="AH473" s="88">
        <f t="shared" si="1108"/>
        <v>0.000473</v>
      </c>
      <c r="AI473" s="3"/>
      <c r="AJ473" s="95" t="str">
        <f t="shared" si="1109"/>
        <v>#REF!</v>
      </c>
      <c r="AK473" s="92"/>
      <c r="AL473" s="92"/>
      <c r="AM473" s="92"/>
      <c r="AN473" s="3"/>
      <c r="AO473" s="3" t="str">
        <f t="shared" si="1110"/>
        <v>#REF!</v>
      </c>
      <c r="AP473" s="92"/>
      <c r="AQ473" s="92"/>
      <c r="AR473" s="92"/>
      <c r="AS473" s="3"/>
      <c r="AT473" s="3">
        <f t="shared" si="1111"/>
        <v>39.33333333</v>
      </c>
      <c r="AU473" s="92"/>
      <c r="AV473" s="92"/>
      <c r="AW473" s="92"/>
    </row>
    <row r="474" ht="15.75" customHeight="1">
      <c r="A474" s="24">
        <v>324.0</v>
      </c>
      <c r="D474" s="132" t="s">
        <v>17</v>
      </c>
      <c r="E474" s="132">
        <v>0.0</v>
      </c>
      <c r="F474" s="132">
        <v>0.0</v>
      </c>
      <c r="G474" s="132">
        <v>0.0</v>
      </c>
      <c r="H474" s="132">
        <v>0.0</v>
      </c>
      <c r="J474" s="171">
        <f t="array" ref="J474">IFERROR(INDEX(VBDhistory1!$U$8:$U$307,MATCH(VBDgames!$C474,VBDhistory1!$B$8:$B$307,0))+ROW()/10000000,0)</f>
        <v>0</v>
      </c>
      <c r="K474" s="171">
        <f t="array" ref="K474">IFERROR(INDEX(VBDhistory2!$U$8:$U$307,MATCH(VBDgames!$C474,VBDhistory2!$B$8:$B$307,0))+ROW()/10000000,0)</f>
        <v>0</v>
      </c>
      <c r="L474" s="171">
        <f t="array" ref="L474">IFERROR(INDEX(VBDhistory3!$U$8:$U$307,MATCH(VBDgames!$C474,VBDhistory3!$B$8:$B$307,0))+ROW()/10000000,0)</f>
        <v>0</v>
      </c>
      <c r="M474" s="171">
        <f t="array" ref="M474">IFERROR(INDEX(VBDhistory4!$U$8:$U$307,MATCH(VBDgames!$C474,VBDhistory4!$B$8:$B$307,0))+ROW()/10000000,0)</f>
        <v>0</v>
      </c>
      <c r="N474" s="171"/>
      <c r="O474" s="171" t="str">
        <f t="shared" ref="O474:R474" si="1433">$D474&amp;"-"&amp;RANK(J474,J$151:J$475,0)</f>
        <v>RB-1</v>
      </c>
      <c r="P474" s="171" t="str">
        <f t="shared" si="1433"/>
        <v>RB-1</v>
      </c>
      <c r="Q474" s="171" t="str">
        <f t="shared" si="1433"/>
        <v>RB-1</v>
      </c>
      <c r="R474" s="171" t="str">
        <f t="shared" si="1433"/>
        <v>RB-1</v>
      </c>
      <c r="T474" s="95" t="str">
        <f t="shared" si="1103"/>
        <v>LB-110</v>
      </c>
      <c r="U474" s="3">
        <v>110.0</v>
      </c>
      <c r="V474" s="3" t="s">
        <v>4630</v>
      </c>
      <c r="W474" s="95">
        <f t="shared" ref="W474:Y474" si="1434">IFERROR(INDEX(E$1129:E$1428,MATCH($T474,P$1129:P$1428,0)),0)</f>
        <v>0</v>
      </c>
      <c r="X474" s="3">
        <f t="shared" si="1434"/>
        <v>0</v>
      </c>
      <c r="Y474" s="3">
        <f t="shared" si="1434"/>
        <v>0</v>
      </c>
      <c r="Z474" s="3"/>
      <c r="AA474" s="3">
        <f t="shared" si="1105"/>
        <v>0</v>
      </c>
      <c r="AB474" s="88">
        <f t="shared" si="1106"/>
        <v>11.33333333</v>
      </c>
      <c r="AC474" s="3"/>
      <c r="AD474" s="95">
        <f t="shared" ref="AD474:AG474" si="1435">IFERROR(INDEX(J$1129:J$1428,MATCH($T474,O$1129:O$1428,0)),0)</f>
        <v>0</v>
      </c>
      <c r="AE474" s="3">
        <f t="shared" si="1435"/>
        <v>0</v>
      </c>
      <c r="AF474" s="3">
        <f t="shared" si="1435"/>
        <v>0</v>
      </c>
      <c r="AG474" s="3">
        <f t="shared" si="1435"/>
        <v>0</v>
      </c>
      <c r="AH474" s="88">
        <f t="shared" si="1108"/>
        <v>0.000474</v>
      </c>
      <c r="AI474" s="3"/>
      <c r="AJ474" s="95" t="str">
        <f t="shared" si="1109"/>
        <v>#REF!</v>
      </c>
      <c r="AK474" s="92"/>
      <c r="AL474" s="92"/>
      <c r="AM474" s="92"/>
      <c r="AN474" s="3"/>
      <c r="AO474" s="3" t="str">
        <f t="shared" si="1110"/>
        <v>#REF!</v>
      </c>
      <c r="AP474" s="92"/>
      <c r="AQ474" s="92"/>
      <c r="AR474" s="92"/>
      <c r="AS474" s="3"/>
      <c r="AT474" s="3">
        <f t="shared" si="1111"/>
        <v>39.33333333</v>
      </c>
      <c r="AU474" s="92"/>
      <c r="AV474" s="92"/>
      <c r="AW474" s="92"/>
    </row>
    <row r="475" ht="15.75" customHeight="1">
      <c r="A475" s="24">
        <v>325.0</v>
      </c>
      <c r="D475" s="132" t="s">
        <v>17</v>
      </c>
      <c r="E475" s="132">
        <v>0.0</v>
      </c>
      <c r="F475" s="132">
        <v>0.0</v>
      </c>
      <c r="G475" s="132">
        <v>0.0</v>
      </c>
      <c r="H475" s="132">
        <v>0.0</v>
      </c>
      <c r="J475" s="171">
        <f t="array" ref="J475">IFERROR(INDEX(VBDhistory1!$U$8:$U$307,MATCH(VBDgames!$C475,VBDhistory1!$B$8:$B$307,0))+ROW()/10000000,0)</f>
        <v>0</v>
      </c>
      <c r="K475" s="171">
        <f t="array" ref="K475">IFERROR(INDEX(VBDhistory2!$U$8:$U$307,MATCH(VBDgames!$C475,VBDhistory2!$B$8:$B$307,0))+ROW()/10000000,0)</f>
        <v>0</v>
      </c>
      <c r="L475" s="171">
        <f t="array" ref="L475">IFERROR(INDEX(VBDhistory3!$U$8:$U$307,MATCH(VBDgames!$C475,VBDhistory3!$B$8:$B$307,0))+ROW()/10000000,0)</f>
        <v>0</v>
      </c>
      <c r="M475" s="171">
        <f t="array" ref="M475">IFERROR(INDEX(VBDhistory4!$U$8:$U$307,MATCH(VBDgames!$C475,VBDhistory4!$B$8:$B$307,0))+ROW()/10000000,0)</f>
        <v>0</v>
      </c>
      <c r="N475" s="171"/>
      <c r="O475" s="171" t="str">
        <f t="shared" ref="O475:R475" si="1436">$D475&amp;"-"&amp;RANK(J475,J$151:J$475,0)</f>
        <v>RB-1</v>
      </c>
      <c r="P475" s="171" t="str">
        <f t="shared" si="1436"/>
        <v>RB-1</v>
      </c>
      <c r="Q475" s="171" t="str">
        <f t="shared" si="1436"/>
        <v>RB-1</v>
      </c>
      <c r="R475" s="171" t="str">
        <f t="shared" si="1436"/>
        <v>RB-1</v>
      </c>
      <c r="T475" s="95" t="str">
        <f t="shared" si="1103"/>
        <v>LB-111</v>
      </c>
      <c r="U475" s="3">
        <v>111.0</v>
      </c>
      <c r="V475" s="3" t="s">
        <v>4630</v>
      </c>
      <c r="W475" s="95">
        <f t="shared" ref="W475:Y475" si="1437">IFERROR(INDEX(E$1129:E$1428,MATCH($T475,P$1129:P$1428,0)),0)</f>
        <v>0</v>
      </c>
      <c r="X475" s="3">
        <f t="shared" si="1437"/>
        <v>0</v>
      </c>
      <c r="Y475" s="3">
        <f t="shared" si="1437"/>
        <v>0</v>
      </c>
      <c r="Z475" s="3"/>
      <c r="AA475" s="3">
        <f t="shared" si="1105"/>
        <v>0</v>
      </c>
      <c r="AB475" s="88">
        <f t="shared" si="1106"/>
        <v>11.33333333</v>
      </c>
      <c r="AC475" s="3"/>
      <c r="AD475" s="95">
        <f t="shared" ref="AD475:AG475" si="1438">IFERROR(INDEX(J$1129:J$1428,MATCH($T475,O$1129:O$1428,0)),0)</f>
        <v>0</v>
      </c>
      <c r="AE475" s="3">
        <f t="shared" si="1438"/>
        <v>0</v>
      </c>
      <c r="AF475" s="3">
        <f t="shared" si="1438"/>
        <v>0</v>
      </c>
      <c r="AG475" s="3">
        <f t="shared" si="1438"/>
        <v>0</v>
      </c>
      <c r="AH475" s="88">
        <f t="shared" si="1108"/>
        <v>0.000475</v>
      </c>
      <c r="AI475" s="3"/>
      <c r="AJ475" s="95" t="str">
        <f t="shared" si="1109"/>
        <v>#REF!</v>
      </c>
      <c r="AK475" s="92"/>
      <c r="AL475" s="92"/>
      <c r="AM475" s="92"/>
      <c r="AN475" s="3"/>
      <c r="AO475" s="3" t="str">
        <f t="shared" si="1110"/>
        <v>#REF!</v>
      </c>
      <c r="AP475" s="92"/>
      <c r="AQ475" s="92"/>
      <c r="AR475" s="92"/>
      <c r="AS475" s="3"/>
      <c r="AT475" s="3">
        <f t="shared" si="1111"/>
        <v>39.33333333</v>
      </c>
      <c r="AU475" s="92"/>
      <c r="AV475" s="92"/>
      <c r="AW475" s="92"/>
    </row>
    <row r="476" ht="15.75" customHeight="1">
      <c r="D476" s="132"/>
      <c r="E476" s="132">
        <v>0.0</v>
      </c>
      <c r="F476" s="132">
        <v>0.0</v>
      </c>
      <c r="G476" s="132">
        <v>0.0</v>
      </c>
      <c r="H476" s="132">
        <v>0.0</v>
      </c>
      <c r="J476" s="171">
        <f t="array" ref="J476">IFERROR(INDEX(VBDhistory1!$U$8:$U$307,MATCH(VBDgames!$C476,VBDhistory1!$B$8:$B$307,0))+ROW()/10000000,0)</f>
        <v>0</v>
      </c>
      <c r="K476" s="171">
        <f t="array" ref="K476">IFERROR(INDEX(VBDhistory2!$U$8:$U$307,MATCH(VBDgames!$C476,VBDhistory2!$B$8:$B$307,0))+ROW()/10000000,0)</f>
        <v>0</v>
      </c>
      <c r="L476" s="171">
        <f t="array" ref="L476">IFERROR(INDEX(VBDhistory3!$U$8:$U$307,MATCH(VBDgames!$C476,VBDhistory3!$B$8:$B$307,0))+ROW()/10000000,0)</f>
        <v>0</v>
      </c>
      <c r="M476" s="171">
        <f t="array" ref="M476">IFERROR(INDEX(VBDhistory4!$U$8:$U$307,MATCH(VBDgames!$C476,VBDhistory4!$B$8:$B$307,0))+ROW()/10000000,0)</f>
        <v>0</v>
      </c>
      <c r="N476" s="171"/>
      <c r="O476" s="171"/>
      <c r="P476" s="171"/>
      <c r="Q476" s="171"/>
      <c r="R476" s="171"/>
      <c r="T476" s="95" t="str">
        <f t="shared" si="1103"/>
        <v>LB-112</v>
      </c>
      <c r="U476" s="3">
        <v>112.0</v>
      </c>
      <c r="V476" s="3" t="s">
        <v>4630</v>
      </c>
      <c r="W476" s="95">
        <f t="shared" ref="W476:Y476" si="1439">IFERROR(INDEX(E$1129:E$1428,MATCH($T476,P$1129:P$1428,0)),0)</f>
        <v>0</v>
      </c>
      <c r="X476" s="3">
        <f t="shared" si="1439"/>
        <v>0</v>
      </c>
      <c r="Y476" s="3">
        <f t="shared" si="1439"/>
        <v>0</v>
      </c>
      <c r="Z476" s="3"/>
      <c r="AA476" s="3">
        <f t="shared" si="1105"/>
        <v>0</v>
      </c>
      <c r="AB476" s="88">
        <f t="shared" si="1106"/>
        <v>11.33333333</v>
      </c>
      <c r="AC476" s="3"/>
      <c r="AD476" s="95">
        <f t="shared" ref="AD476:AG476" si="1440">IFERROR(INDEX(J$1129:J$1428,MATCH($T476,O$1129:O$1428,0)),0)</f>
        <v>0</v>
      </c>
      <c r="AE476" s="3">
        <f t="shared" si="1440"/>
        <v>0</v>
      </c>
      <c r="AF476" s="3">
        <f t="shared" si="1440"/>
        <v>0</v>
      </c>
      <c r="AG476" s="3">
        <f t="shared" si="1440"/>
        <v>0</v>
      </c>
      <c r="AH476" s="88">
        <f t="shared" si="1108"/>
        <v>0.000476</v>
      </c>
      <c r="AI476" s="3"/>
      <c r="AJ476" s="95" t="str">
        <f t="shared" si="1109"/>
        <v>#REF!</v>
      </c>
      <c r="AK476" s="92"/>
      <c r="AL476" s="92"/>
      <c r="AM476" s="92"/>
      <c r="AN476" s="3"/>
      <c r="AO476" s="3" t="str">
        <f t="shared" si="1110"/>
        <v>#REF!</v>
      </c>
      <c r="AP476" s="92"/>
      <c r="AQ476" s="92"/>
      <c r="AR476" s="92"/>
      <c r="AS476" s="3"/>
      <c r="AT476" s="3">
        <f t="shared" si="1111"/>
        <v>39.33333333</v>
      </c>
      <c r="AU476" s="92"/>
      <c r="AV476" s="92"/>
      <c r="AW476" s="92"/>
    </row>
    <row r="477" ht="15.75" customHeight="1">
      <c r="A477" s="24">
        <v>1.0</v>
      </c>
      <c r="B477" s="24" t="s">
        <v>4774</v>
      </c>
      <c r="C477" s="24" t="s">
        <v>4774</v>
      </c>
      <c r="D477" s="132" t="s">
        <v>34</v>
      </c>
      <c r="E477" s="132">
        <v>16.0</v>
      </c>
      <c r="F477" s="132">
        <v>2.0</v>
      </c>
      <c r="G477" s="132"/>
      <c r="H477" s="132"/>
      <c r="J477" s="171">
        <f t="array" ref="J477">IFERROR(INDEX(VBDhistory1!$U$8:$U$307,MATCH(VBDgames!$C477,VBDhistory1!$B$8:$B$307,0))+ROW()/10000000,0)</f>
        <v>0</v>
      </c>
      <c r="K477" s="171">
        <f t="array" ref="K477">IFERROR(INDEX(VBDhistory2!$U$8:$U$307,MATCH(VBDgames!$C477,VBDhistory2!$B$8:$B$307,0))+ROW()/10000000,0)</f>
        <v>0</v>
      </c>
      <c r="L477" s="171">
        <f t="array" ref="L477">IFERROR(INDEX(VBDhistory3!$U$8:$U$307,MATCH(VBDgames!$C477,VBDhistory3!$B$8:$B$307,0))+ROW()/10000000,0)</f>
        <v>0</v>
      </c>
      <c r="M477" s="171">
        <f t="array" ref="M477">IFERROR(INDEX(VBDhistory4!$U$8:$U$307,MATCH(VBDgames!$C477,VBDhistory4!$B$8:$B$307,0))+ROW()/10000000,0)</f>
        <v>0</v>
      </c>
      <c r="N477" s="171"/>
      <c r="O477" s="171" t="str">
        <f t="shared" ref="O477:R477" si="1441">$D477&amp;"-"&amp;RANK(J477,J$477:J$876,0)</f>
        <v>WR-1</v>
      </c>
      <c r="P477" s="171" t="str">
        <f t="shared" si="1441"/>
        <v>WR-1</v>
      </c>
      <c r="Q477" s="171" t="str">
        <f t="shared" si="1441"/>
        <v>WR-1</v>
      </c>
      <c r="R477" s="171" t="str">
        <f t="shared" si="1441"/>
        <v>WR-1</v>
      </c>
      <c r="T477" s="95" t="str">
        <f t="shared" si="1103"/>
        <v>LB-113</v>
      </c>
      <c r="U477" s="3">
        <v>113.0</v>
      </c>
      <c r="V477" s="3" t="s">
        <v>4630</v>
      </c>
      <c r="W477" s="95">
        <f t="shared" ref="W477:Y477" si="1442">IFERROR(INDEX(E$1129:E$1428,MATCH($T477,P$1129:P$1428,0)),0)</f>
        <v>0</v>
      </c>
      <c r="X477" s="3">
        <f t="shared" si="1442"/>
        <v>0</v>
      </c>
      <c r="Y477" s="3">
        <f t="shared" si="1442"/>
        <v>0</v>
      </c>
      <c r="Z477" s="3"/>
      <c r="AA477" s="3">
        <f t="shared" si="1105"/>
        <v>0</v>
      </c>
      <c r="AB477" s="88">
        <f t="shared" si="1106"/>
        <v>11.33333333</v>
      </c>
      <c r="AC477" s="3"/>
      <c r="AD477" s="95">
        <f t="shared" ref="AD477:AG477" si="1443">IFERROR(INDEX(J$1129:J$1428,MATCH($T477,O$1129:O$1428,0)),0)</f>
        <v>0</v>
      </c>
      <c r="AE477" s="3">
        <f t="shared" si="1443"/>
        <v>0</v>
      </c>
      <c r="AF477" s="3">
        <f t="shared" si="1443"/>
        <v>0</v>
      </c>
      <c r="AG477" s="3">
        <f t="shared" si="1443"/>
        <v>0</v>
      </c>
      <c r="AH477" s="88">
        <f t="shared" si="1108"/>
        <v>0.000477</v>
      </c>
      <c r="AI477" s="3"/>
      <c r="AJ477" s="95" t="str">
        <f t="shared" si="1109"/>
        <v>#REF!</v>
      </c>
      <c r="AK477" s="92"/>
      <c r="AL477" s="92"/>
      <c r="AM477" s="92"/>
      <c r="AN477" s="3"/>
      <c r="AO477" s="3" t="str">
        <f t="shared" si="1110"/>
        <v>#REF!</v>
      </c>
      <c r="AP477" s="92"/>
      <c r="AQ477" s="92"/>
      <c r="AR477" s="92"/>
      <c r="AS477" s="3"/>
      <c r="AT477" s="3">
        <f t="shared" si="1111"/>
        <v>39.33333333</v>
      </c>
      <c r="AU477" s="92"/>
      <c r="AV477" s="92"/>
      <c r="AW477" s="92"/>
    </row>
    <row r="478" ht="15.75" customHeight="1">
      <c r="A478" s="24">
        <v>2.0</v>
      </c>
      <c r="B478" s="24" t="s">
        <v>139</v>
      </c>
      <c r="C478" s="24" t="s">
        <v>139</v>
      </c>
      <c r="D478" s="132" t="s">
        <v>34</v>
      </c>
      <c r="E478" s="132">
        <v>16.0</v>
      </c>
      <c r="F478" s="132">
        <v>12.0</v>
      </c>
      <c r="G478" s="132"/>
      <c r="H478" s="132">
        <v>16.0</v>
      </c>
      <c r="J478" s="171">
        <f t="array" ref="J478">IFERROR(INDEX(VBDhistory1!$U$8:$U$307,MATCH(VBDgames!$C478,VBDhistory1!$B$8:$B$307,0))+ROW()/10000000,0)</f>
        <v>0</v>
      </c>
      <c r="K478" s="171">
        <f t="array" ref="K478">IFERROR(INDEX(VBDhistory2!$U$8:$U$307,MATCH(VBDgames!$C478,VBDhistory2!$B$8:$B$307,0))+ROW()/10000000,0)</f>
        <v>0</v>
      </c>
      <c r="L478" s="171">
        <f t="array" ref="L478">IFERROR(INDEX(VBDhistory3!$U$8:$U$307,MATCH(VBDgames!$C478,VBDhistory3!$B$8:$B$307,0))+ROW()/10000000,0)</f>
        <v>0</v>
      </c>
      <c r="M478" s="171">
        <f t="array" ref="M478">IFERROR(INDEX(VBDhistory4!$U$8:$U$307,MATCH(VBDgames!$C478,VBDhistory4!$B$8:$B$307,0))+ROW()/10000000,0)</f>
        <v>0</v>
      </c>
      <c r="N478" s="171"/>
      <c r="O478" s="171" t="str">
        <f t="shared" ref="O478:R478" si="1444">$D478&amp;"-"&amp;RANK(J478,J$477:J$876,0)</f>
        <v>WR-1</v>
      </c>
      <c r="P478" s="171" t="str">
        <f t="shared" si="1444"/>
        <v>WR-1</v>
      </c>
      <c r="Q478" s="171" t="str">
        <f t="shared" si="1444"/>
        <v>WR-1</v>
      </c>
      <c r="R478" s="171" t="str">
        <f t="shared" si="1444"/>
        <v>WR-1</v>
      </c>
      <c r="T478" s="95" t="str">
        <f t="shared" si="1103"/>
        <v>LB-114</v>
      </c>
      <c r="U478" s="3">
        <v>114.0</v>
      </c>
      <c r="V478" s="3" t="s">
        <v>4630</v>
      </c>
      <c r="W478" s="95">
        <f t="shared" ref="W478:Y478" si="1445">IFERROR(INDEX(E$1129:E$1428,MATCH($T478,P$1129:P$1428,0)),0)</f>
        <v>0</v>
      </c>
      <c r="X478" s="3">
        <f t="shared" si="1445"/>
        <v>0</v>
      </c>
      <c r="Y478" s="3">
        <f t="shared" si="1445"/>
        <v>0</v>
      </c>
      <c r="Z478" s="3"/>
      <c r="AA478" s="3">
        <f t="shared" si="1105"/>
        <v>0</v>
      </c>
      <c r="AB478" s="88">
        <f t="shared" si="1106"/>
        <v>11.33333333</v>
      </c>
      <c r="AC478" s="3"/>
      <c r="AD478" s="95">
        <f t="shared" ref="AD478:AG478" si="1446">IFERROR(INDEX(J$1129:J$1428,MATCH($T478,O$1129:O$1428,0)),0)</f>
        <v>0</v>
      </c>
      <c r="AE478" s="3">
        <f t="shared" si="1446"/>
        <v>0</v>
      </c>
      <c r="AF478" s="3">
        <f t="shared" si="1446"/>
        <v>0</v>
      </c>
      <c r="AG478" s="3">
        <f t="shared" si="1446"/>
        <v>0</v>
      </c>
      <c r="AH478" s="88">
        <f t="shared" si="1108"/>
        <v>0.000478</v>
      </c>
      <c r="AI478" s="3"/>
      <c r="AJ478" s="95" t="str">
        <f t="shared" si="1109"/>
        <v>#REF!</v>
      </c>
      <c r="AK478" s="92"/>
      <c r="AL478" s="92"/>
      <c r="AM478" s="92"/>
      <c r="AN478" s="3"/>
      <c r="AO478" s="3" t="str">
        <f t="shared" si="1110"/>
        <v>#REF!</v>
      </c>
      <c r="AP478" s="92"/>
      <c r="AQ478" s="92"/>
      <c r="AR478" s="92"/>
      <c r="AS478" s="3"/>
      <c r="AT478" s="3">
        <f t="shared" si="1111"/>
        <v>39.33333333</v>
      </c>
      <c r="AU478" s="92"/>
      <c r="AV478" s="92"/>
      <c r="AW478" s="92"/>
    </row>
    <row r="479" ht="15.75" customHeight="1">
      <c r="A479" s="24">
        <v>3.0</v>
      </c>
      <c r="B479" s="24" t="s">
        <v>573</v>
      </c>
      <c r="C479" s="24" t="s">
        <v>82</v>
      </c>
      <c r="D479" s="132" t="s">
        <v>34</v>
      </c>
      <c r="E479" s="132">
        <v>16.0</v>
      </c>
      <c r="F479" s="132">
        <v>13.0</v>
      </c>
      <c r="G479" s="132"/>
      <c r="H479" s="132">
        <v>16.0</v>
      </c>
      <c r="J479" s="171">
        <f t="array" ref="J479">IFERROR(INDEX(VBDhistory1!$U$8:$U$307,MATCH(VBDgames!$C479,VBDhistory1!$B$8:$B$307,0))+ROW()/10000000,0)</f>
        <v>0</v>
      </c>
      <c r="K479" s="171">
        <f t="array" ref="K479">IFERROR(INDEX(VBDhistory2!$U$8:$U$307,MATCH(VBDgames!$C479,VBDhistory2!$B$8:$B$307,0))+ROW()/10000000,0)</f>
        <v>0</v>
      </c>
      <c r="L479" s="171">
        <f t="array" ref="L479">IFERROR(INDEX(VBDhistory3!$U$8:$U$307,MATCH(VBDgames!$C479,VBDhistory3!$B$8:$B$307,0))+ROW()/10000000,0)</f>
        <v>0</v>
      </c>
      <c r="M479" s="171">
        <f t="array" ref="M479">IFERROR(INDEX(VBDhistory4!$U$8:$U$307,MATCH(VBDgames!$C479,VBDhistory4!$B$8:$B$307,0))+ROW()/10000000,0)</f>
        <v>0</v>
      </c>
      <c r="N479" s="171"/>
      <c r="O479" s="171" t="str">
        <f t="shared" ref="O479:R479" si="1447">$D479&amp;"-"&amp;RANK(J479,J$477:J$876,0)</f>
        <v>WR-1</v>
      </c>
      <c r="P479" s="171" t="str">
        <f t="shared" si="1447"/>
        <v>WR-1</v>
      </c>
      <c r="Q479" s="171" t="str">
        <f t="shared" si="1447"/>
        <v>WR-1</v>
      </c>
      <c r="R479" s="171" t="str">
        <f t="shared" si="1447"/>
        <v>WR-1</v>
      </c>
      <c r="T479" s="95" t="str">
        <f t="shared" si="1103"/>
        <v>LB-115</v>
      </c>
      <c r="U479" s="3">
        <v>115.0</v>
      </c>
      <c r="V479" s="3" t="s">
        <v>4630</v>
      </c>
      <c r="W479" s="95">
        <f t="shared" ref="W479:Y479" si="1448">IFERROR(INDEX(E$1129:E$1428,MATCH($T479,P$1129:P$1428,0)),0)</f>
        <v>0</v>
      </c>
      <c r="X479" s="3">
        <f t="shared" si="1448"/>
        <v>0</v>
      </c>
      <c r="Y479" s="3">
        <f t="shared" si="1448"/>
        <v>0</v>
      </c>
      <c r="Z479" s="3"/>
      <c r="AA479" s="3">
        <f t="shared" si="1105"/>
        <v>0</v>
      </c>
      <c r="AB479" s="88">
        <f t="shared" si="1106"/>
        <v>11.33333333</v>
      </c>
      <c r="AC479" s="3"/>
      <c r="AD479" s="95">
        <f t="shared" ref="AD479:AG479" si="1449">IFERROR(INDEX(J$1129:J$1428,MATCH($T479,O$1129:O$1428,0)),0)</f>
        <v>0</v>
      </c>
      <c r="AE479" s="3">
        <f t="shared" si="1449"/>
        <v>0</v>
      </c>
      <c r="AF479" s="3">
        <f t="shared" si="1449"/>
        <v>0</v>
      </c>
      <c r="AG479" s="3">
        <f t="shared" si="1449"/>
        <v>0</v>
      </c>
      <c r="AH479" s="88">
        <f t="shared" si="1108"/>
        <v>0.000479</v>
      </c>
      <c r="AI479" s="3"/>
      <c r="AJ479" s="95" t="str">
        <f t="shared" si="1109"/>
        <v>#REF!</v>
      </c>
      <c r="AK479" s="92"/>
      <c r="AL479" s="92"/>
      <c r="AM479" s="92"/>
      <c r="AN479" s="3"/>
      <c r="AO479" s="3" t="str">
        <f t="shared" si="1110"/>
        <v>#REF!</v>
      </c>
      <c r="AP479" s="92"/>
      <c r="AQ479" s="92"/>
      <c r="AR479" s="92"/>
      <c r="AS479" s="3"/>
      <c r="AT479" s="3">
        <f t="shared" si="1111"/>
        <v>39.33333333</v>
      </c>
      <c r="AU479" s="92"/>
      <c r="AV479" s="92"/>
      <c r="AW479" s="92"/>
    </row>
    <row r="480" ht="15.75" customHeight="1">
      <c r="A480" s="24">
        <v>4.0</v>
      </c>
      <c r="B480" s="24" t="s">
        <v>97</v>
      </c>
      <c r="C480" s="24" t="s">
        <v>97</v>
      </c>
      <c r="D480" s="132" t="s">
        <v>34</v>
      </c>
      <c r="E480" s="132">
        <v>16.0</v>
      </c>
      <c r="F480" s="132">
        <v>15.0</v>
      </c>
      <c r="G480" s="132">
        <v>16.0</v>
      </c>
      <c r="H480" s="132">
        <v>14.0</v>
      </c>
      <c r="J480" s="171">
        <f t="array" ref="J480">IFERROR(INDEX(VBDhistory1!$U$8:$U$307,MATCH(VBDgames!$C480,VBDhistory1!$B$8:$B$307,0))+ROW()/10000000,0)</f>
        <v>0</v>
      </c>
      <c r="K480" s="171">
        <f t="array" ref="K480">IFERROR(INDEX(VBDhistory2!$U$8:$U$307,MATCH(VBDgames!$C480,VBDhistory2!$B$8:$B$307,0))+ROW()/10000000,0)</f>
        <v>0</v>
      </c>
      <c r="L480" s="171">
        <f t="array" ref="L480">IFERROR(INDEX(VBDhistory3!$U$8:$U$307,MATCH(VBDgames!$C480,VBDhistory3!$B$8:$B$307,0))+ROW()/10000000,0)</f>
        <v>0</v>
      </c>
      <c r="M480" s="171">
        <f t="array" ref="M480">IFERROR(INDEX(VBDhistory4!$U$8:$U$307,MATCH(VBDgames!$C480,VBDhistory4!$B$8:$B$307,0))+ROW()/10000000,0)</f>
        <v>0</v>
      </c>
      <c r="N480" s="171"/>
      <c r="O480" s="171" t="str">
        <f t="shared" ref="O480:R480" si="1450">$D480&amp;"-"&amp;RANK(J480,J$477:J$876,0)</f>
        <v>WR-1</v>
      </c>
      <c r="P480" s="171" t="str">
        <f t="shared" si="1450"/>
        <v>WR-1</v>
      </c>
      <c r="Q480" s="171" t="str">
        <f t="shared" si="1450"/>
        <v>WR-1</v>
      </c>
      <c r="R480" s="171" t="str">
        <f t="shared" si="1450"/>
        <v>WR-1</v>
      </c>
      <c r="T480" s="95" t="str">
        <f t="shared" si="1103"/>
        <v>LB-116</v>
      </c>
      <c r="U480" s="3">
        <v>116.0</v>
      </c>
      <c r="V480" s="3" t="s">
        <v>4630</v>
      </c>
      <c r="W480" s="95">
        <f t="shared" ref="W480:Y480" si="1451">IFERROR(INDEX(E$1129:E$1428,MATCH($T480,P$1129:P$1428,0)),0)</f>
        <v>0</v>
      </c>
      <c r="X480" s="3">
        <f t="shared" si="1451"/>
        <v>0</v>
      </c>
      <c r="Y480" s="3">
        <f t="shared" si="1451"/>
        <v>0</v>
      </c>
      <c r="Z480" s="3"/>
      <c r="AA480" s="3">
        <f t="shared" si="1105"/>
        <v>0</v>
      </c>
      <c r="AB480" s="88">
        <f t="shared" si="1106"/>
        <v>11.33333333</v>
      </c>
      <c r="AC480" s="3"/>
      <c r="AD480" s="95">
        <f t="shared" ref="AD480:AG480" si="1452">IFERROR(INDEX(J$1129:J$1428,MATCH($T480,O$1129:O$1428,0)),0)</f>
        <v>0</v>
      </c>
      <c r="AE480" s="3">
        <f t="shared" si="1452"/>
        <v>0</v>
      </c>
      <c r="AF480" s="3">
        <f t="shared" si="1452"/>
        <v>0</v>
      </c>
      <c r="AG480" s="3">
        <f t="shared" si="1452"/>
        <v>0</v>
      </c>
      <c r="AH480" s="88">
        <f t="shared" si="1108"/>
        <v>0.00048</v>
      </c>
      <c r="AI480" s="3"/>
      <c r="AJ480" s="95" t="str">
        <f t="shared" si="1109"/>
        <v>#REF!</v>
      </c>
      <c r="AK480" s="92"/>
      <c r="AL480" s="92"/>
      <c r="AM480" s="92"/>
      <c r="AN480" s="3"/>
      <c r="AO480" s="3" t="str">
        <f t="shared" si="1110"/>
        <v>#REF!</v>
      </c>
      <c r="AP480" s="92"/>
      <c r="AQ480" s="92"/>
      <c r="AR480" s="92"/>
      <c r="AS480" s="3"/>
      <c r="AT480" s="3">
        <f t="shared" si="1111"/>
        <v>39.33333333</v>
      </c>
      <c r="AU480" s="92"/>
      <c r="AV480" s="92"/>
      <c r="AW480" s="92"/>
    </row>
    <row r="481" ht="15.75" customHeight="1">
      <c r="A481" s="24">
        <v>5.0</v>
      </c>
      <c r="B481" s="24" t="s">
        <v>1626</v>
      </c>
      <c r="C481" s="24" t="s">
        <v>86</v>
      </c>
      <c r="D481" s="132" t="s">
        <v>34</v>
      </c>
      <c r="E481" s="132">
        <v>16.0</v>
      </c>
      <c r="F481" s="132">
        <v>12.0</v>
      </c>
      <c r="G481" s="132">
        <v>4.0</v>
      </c>
      <c r="H481" s="132"/>
      <c r="J481" s="171">
        <f t="array" ref="J481">IFERROR(INDEX(VBDhistory1!$U$8:$U$307,MATCH(VBDgames!$C481,VBDhistory1!$B$8:$B$307,0))+ROW()/10000000,0)</f>
        <v>0</v>
      </c>
      <c r="K481" s="171">
        <f t="array" ref="K481">IFERROR(INDEX(VBDhistory2!$U$8:$U$307,MATCH(VBDgames!$C481,VBDhistory2!$B$8:$B$307,0))+ROW()/10000000,0)</f>
        <v>0</v>
      </c>
      <c r="L481" s="171">
        <f t="array" ref="L481">IFERROR(INDEX(VBDhistory3!$U$8:$U$307,MATCH(VBDgames!$C481,VBDhistory3!$B$8:$B$307,0))+ROW()/10000000,0)</f>
        <v>0</v>
      </c>
      <c r="M481" s="171">
        <f t="array" ref="M481">IFERROR(INDEX(VBDhistory4!$U$8:$U$307,MATCH(VBDgames!$C481,VBDhistory4!$B$8:$B$307,0))+ROW()/10000000,0)</f>
        <v>0</v>
      </c>
      <c r="N481" s="171"/>
      <c r="O481" s="171" t="str">
        <f t="shared" ref="O481:R481" si="1453">$D481&amp;"-"&amp;RANK(J481,J$477:J$876,0)</f>
        <v>WR-1</v>
      </c>
      <c r="P481" s="171" t="str">
        <f t="shared" si="1453"/>
        <v>WR-1</v>
      </c>
      <c r="Q481" s="171" t="str">
        <f t="shared" si="1453"/>
        <v>WR-1</v>
      </c>
      <c r="R481" s="171" t="str">
        <f t="shared" si="1453"/>
        <v>WR-1</v>
      </c>
      <c r="T481" s="95" t="str">
        <f t="shared" si="1103"/>
        <v>LB-117</v>
      </c>
      <c r="U481" s="3">
        <v>117.0</v>
      </c>
      <c r="V481" s="3" t="s">
        <v>4630</v>
      </c>
      <c r="W481" s="95">
        <f t="shared" ref="W481:Y481" si="1454">IFERROR(INDEX(E$1129:E$1428,MATCH($T481,P$1129:P$1428,0)),0)</f>
        <v>0</v>
      </c>
      <c r="X481" s="3">
        <f t="shared" si="1454"/>
        <v>0</v>
      </c>
      <c r="Y481" s="3">
        <f t="shared" si="1454"/>
        <v>0</v>
      </c>
      <c r="Z481" s="3"/>
      <c r="AA481" s="3">
        <f t="shared" si="1105"/>
        <v>0</v>
      </c>
      <c r="AB481" s="88">
        <f t="shared" si="1106"/>
        <v>11.33333333</v>
      </c>
      <c r="AC481" s="3"/>
      <c r="AD481" s="95">
        <f t="shared" ref="AD481:AG481" si="1455">IFERROR(INDEX(J$1129:J$1428,MATCH($T481,O$1129:O$1428,0)),0)</f>
        <v>0</v>
      </c>
      <c r="AE481" s="3">
        <f t="shared" si="1455"/>
        <v>0</v>
      </c>
      <c r="AF481" s="3">
        <f t="shared" si="1455"/>
        <v>0</v>
      </c>
      <c r="AG481" s="3">
        <f t="shared" si="1455"/>
        <v>0</v>
      </c>
      <c r="AH481" s="88">
        <f t="shared" si="1108"/>
        <v>0.000481</v>
      </c>
      <c r="AI481" s="3"/>
      <c r="AJ481" s="95" t="str">
        <f t="shared" si="1109"/>
        <v>#REF!</v>
      </c>
      <c r="AK481" s="92"/>
      <c r="AL481" s="92"/>
      <c r="AM481" s="92"/>
      <c r="AN481" s="3"/>
      <c r="AO481" s="3" t="str">
        <f t="shared" si="1110"/>
        <v>#REF!</v>
      </c>
      <c r="AP481" s="92"/>
      <c r="AQ481" s="92"/>
      <c r="AR481" s="92"/>
      <c r="AS481" s="3"/>
      <c r="AT481" s="3">
        <f t="shared" si="1111"/>
        <v>39.33333333</v>
      </c>
      <c r="AU481" s="92"/>
      <c r="AV481" s="92"/>
      <c r="AW481" s="92"/>
    </row>
    <row r="482" ht="15.75" customHeight="1">
      <c r="A482" s="24">
        <v>6.0</v>
      </c>
      <c r="B482" s="24" t="s">
        <v>94</v>
      </c>
      <c r="C482" s="24" t="s">
        <v>94</v>
      </c>
      <c r="D482" s="132" t="s">
        <v>34</v>
      </c>
      <c r="E482" s="132">
        <v>15.0</v>
      </c>
      <c r="F482" s="132">
        <v>16.0</v>
      </c>
      <c r="G482" s="132">
        <v>12.0</v>
      </c>
      <c r="H482" s="132">
        <v>12.0</v>
      </c>
      <c r="J482" s="171">
        <f t="array" ref="J482">IFERROR(INDEX(VBDhistory1!$U$8:$U$307,MATCH(VBDgames!$C482,VBDhistory1!$B$8:$B$307,0))+ROW()/10000000,0)</f>
        <v>0</v>
      </c>
      <c r="K482" s="171">
        <f t="array" ref="K482">IFERROR(INDEX(VBDhistory2!$U$8:$U$307,MATCH(VBDgames!$C482,VBDhistory2!$B$8:$B$307,0))+ROW()/10000000,0)</f>
        <v>0</v>
      </c>
      <c r="L482" s="171">
        <f t="array" ref="L482">IFERROR(INDEX(VBDhistory3!$U$8:$U$307,MATCH(VBDgames!$C482,VBDhistory3!$B$8:$B$307,0))+ROW()/10000000,0)</f>
        <v>0</v>
      </c>
      <c r="M482" s="171">
        <f t="array" ref="M482">IFERROR(INDEX(VBDhistory4!$U$8:$U$307,MATCH(VBDgames!$C482,VBDhistory4!$B$8:$B$307,0))+ROW()/10000000,0)</f>
        <v>0</v>
      </c>
      <c r="N482" s="171"/>
      <c r="O482" s="171" t="str">
        <f t="shared" ref="O482:R482" si="1456">$D482&amp;"-"&amp;RANK(J482,J$477:J$876,0)</f>
        <v>WR-1</v>
      </c>
      <c r="P482" s="171" t="str">
        <f t="shared" si="1456"/>
        <v>WR-1</v>
      </c>
      <c r="Q482" s="171" t="str">
        <f t="shared" si="1456"/>
        <v>WR-1</v>
      </c>
      <c r="R482" s="171" t="str">
        <f t="shared" si="1456"/>
        <v>WR-1</v>
      </c>
      <c r="T482" s="95" t="str">
        <f t="shared" si="1103"/>
        <v>LB-118</v>
      </c>
      <c r="U482" s="3">
        <v>118.0</v>
      </c>
      <c r="V482" s="3" t="s">
        <v>4630</v>
      </c>
      <c r="W482" s="95">
        <f t="shared" ref="W482:Y482" si="1457">IFERROR(INDEX(E$1129:E$1428,MATCH($T482,P$1129:P$1428,0)),0)</f>
        <v>0</v>
      </c>
      <c r="X482" s="3">
        <f t="shared" si="1457"/>
        <v>0</v>
      </c>
      <c r="Y482" s="3">
        <f t="shared" si="1457"/>
        <v>0</v>
      </c>
      <c r="Z482" s="3"/>
      <c r="AA482" s="3">
        <f t="shared" si="1105"/>
        <v>0</v>
      </c>
      <c r="AB482" s="88">
        <f t="shared" si="1106"/>
        <v>11.33333333</v>
      </c>
      <c r="AC482" s="3"/>
      <c r="AD482" s="95">
        <f t="shared" ref="AD482:AG482" si="1458">IFERROR(INDEX(J$1129:J$1428,MATCH($T482,O$1129:O$1428,0)),0)</f>
        <v>0</v>
      </c>
      <c r="AE482" s="3">
        <f t="shared" si="1458"/>
        <v>0</v>
      </c>
      <c r="AF482" s="3">
        <f t="shared" si="1458"/>
        <v>0</v>
      </c>
      <c r="AG482" s="3">
        <f t="shared" si="1458"/>
        <v>0</v>
      </c>
      <c r="AH482" s="88">
        <f t="shared" si="1108"/>
        <v>0.000482</v>
      </c>
      <c r="AI482" s="3"/>
      <c r="AJ482" s="95" t="str">
        <f t="shared" si="1109"/>
        <v>#REF!</v>
      </c>
      <c r="AK482" s="92"/>
      <c r="AL482" s="92"/>
      <c r="AM482" s="92"/>
      <c r="AN482" s="3"/>
      <c r="AO482" s="3" t="str">
        <f t="shared" si="1110"/>
        <v>#REF!</v>
      </c>
      <c r="AP482" s="92"/>
      <c r="AQ482" s="92"/>
      <c r="AR482" s="92"/>
      <c r="AS482" s="3"/>
      <c r="AT482" s="3">
        <f t="shared" si="1111"/>
        <v>39.33333333</v>
      </c>
      <c r="AU482" s="92"/>
      <c r="AV482" s="92"/>
      <c r="AW482" s="92"/>
    </row>
    <row r="483" ht="15.75" customHeight="1">
      <c r="A483" s="24">
        <v>7.0</v>
      </c>
      <c r="B483" s="24" t="s">
        <v>137</v>
      </c>
      <c r="C483" s="24" t="s">
        <v>137</v>
      </c>
      <c r="D483" s="132" t="s">
        <v>34</v>
      </c>
      <c r="E483" s="132">
        <v>16.0</v>
      </c>
      <c r="F483" s="132">
        <v>14.0</v>
      </c>
      <c r="G483" s="132">
        <v>9.0</v>
      </c>
      <c r="H483" s="132">
        <v>16.0</v>
      </c>
      <c r="J483" s="171">
        <f t="array" ref="J483">IFERROR(INDEX(VBDhistory1!$U$8:$U$307,MATCH(VBDgames!$C483,VBDhistory1!$B$8:$B$307,0))+ROW()/10000000,0)</f>
        <v>0</v>
      </c>
      <c r="K483" s="171">
        <f t="array" ref="K483">IFERROR(INDEX(VBDhistory2!$U$8:$U$307,MATCH(VBDgames!$C483,VBDhistory2!$B$8:$B$307,0))+ROW()/10000000,0)</f>
        <v>0</v>
      </c>
      <c r="L483" s="171">
        <f t="array" ref="L483">IFERROR(INDEX(VBDhistory3!$U$8:$U$307,MATCH(VBDgames!$C483,VBDhistory3!$B$8:$B$307,0))+ROW()/10000000,0)</f>
        <v>0</v>
      </c>
      <c r="M483" s="171">
        <f t="array" ref="M483">IFERROR(INDEX(VBDhistory4!$U$8:$U$307,MATCH(VBDgames!$C483,VBDhistory4!$B$8:$B$307,0))+ROW()/10000000,0)</f>
        <v>0</v>
      </c>
      <c r="N483" s="171"/>
      <c r="O483" s="171" t="str">
        <f t="shared" ref="O483:R483" si="1459">$D483&amp;"-"&amp;RANK(J483,J$477:J$876,0)</f>
        <v>WR-1</v>
      </c>
      <c r="P483" s="171" t="str">
        <f t="shared" si="1459"/>
        <v>WR-1</v>
      </c>
      <c r="Q483" s="171" t="str">
        <f t="shared" si="1459"/>
        <v>WR-1</v>
      </c>
      <c r="R483" s="171" t="str">
        <f t="shared" si="1459"/>
        <v>WR-1</v>
      </c>
      <c r="T483" s="95" t="str">
        <f t="shared" si="1103"/>
        <v>LB-119</v>
      </c>
      <c r="U483" s="3">
        <v>119.0</v>
      </c>
      <c r="V483" s="3" t="s">
        <v>4630</v>
      </c>
      <c r="W483" s="95">
        <f t="shared" ref="W483:Y483" si="1460">IFERROR(INDEX(E$1129:E$1428,MATCH($T483,P$1129:P$1428,0)),0)</f>
        <v>0</v>
      </c>
      <c r="X483" s="3">
        <f t="shared" si="1460"/>
        <v>0</v>
      </c>
      <c r="Y483" s="3">
        <f t="shared" si="1460"/>
        <v>0</v>
      </c>
      <c r="Z483" s="3"/>
      <c r="AA483" s="3">
        <f t="shared" si="1105"/>
        <v>0</v>
      </c>
      <c r="AB483" s="88">
        <f t="shared" si="1106"/>
        <v>11.33333333</v>
      </c>
      <c r="AC483" s="3"/>
      <c r="AD483" s="95">
        <f t="shared" ref="AD483:AG483" si="1461">IFERROR(INDEX(J$1129:J$1428,MATCH($T483,O$1129:O$1428,0)),0)</f>
        <v>0</v>
      </c>
      <c r="AE483" s="3">
        <f t="shared" si="1461"/>
        <v>0</v>
      </c>
      <c r="AF483" s="3">
        <f t="shared" si="1461"/>
        <v>0</v>
      </c>
      <c r="AG483" s="3">
        <f t="shared" si="1461"/>
        <v>0</v>
      </c>
      <c r="AH483" s="88">
        <f t="shared" si="1108"/>
        <v>0.000483</v>
      </c>
      <c r="AI483" s="3"/>
      <c r="AJ483" s="95" t="str">
        <f t="shared" si="1109"/>
        <v>#REF!</v>
      </c>
      <c r="AK483" s="92"/>
      <c r="AL483" s="92"/>
      <c r="AM483" s="92"/>
      <c r="AN483" s="3"/>
      <c r="AO483" s="3" t="str">
        <f t="shared" si="1110"/>
        <v>#REF!</v>
      </c>
      <c r="AP483" s="92"/>
      <c r="AQ483" s="92"/>
      <c r="AR483" s="92"/>
      <c r="AS483" s="3"/>
      <c r="AT483" s="3">
        <f t="shared" si="1111"/>
        <v>39.33333333</v>
      </c>
      <c r="AU483" s="92"/>
      <c r="AV483" s="92"/>
      <c r="AW483" s="92"/>
    </row>
    <row r="484" ht="15.75" customHeight="1">
      <c r="A484" s="24">
        <v>8.0</v>
      </c>
      <c r="B484" s="24" t="s">
        <v>133</v>
      </c>
      <c r="C484" s="24" t="s">
        <v>133</v>
      </c>
      <c r="D484" s="132" t="s">
        <v>34</v>
      </c>
      <c r="E484" s="132">
        <v>16.0</v>
      </c>
      <c r="F484" s="132">
        <v>16.0</v>
      </c>
      <c r="G484" s="132">
        <v>16.0</v>
      </c>
      <c r="H484" s="132">
        <v>16.0</v>
      </c>
      <c r="J484" s="171">
        <f t="array" ref="J484">IFERROR(INDEX(VBDhistory1!$U$8:$U$307,MATCH(VBDgames!$C484,VBDhistory1!$B$8:$B$307,0))+ROW()/10000000,0)</f>
        <v>0</v>
      </c>
      <c r="K484" s="171">
        <f t="array" ref="K484">IFERROR(INDEX(VBDhistory2!$U$8:$U$307,MATCH(VBDgames!$C484,VBDhistory2!$B$8:$B$307,0))+ROW()/10000000,0)</f>
        <v>0</v>
      </c>
      <c r="L484" s="171">
        <f t="array" ref="L484">IFERROR(INDEX(VBDhistory3!$U$8:$U$307,MATCH(VBDgames!$C484,VBDhistory3!$B$8:$B$307,0))+ROW()/10000000,0)</f>
        <v>0</v>
      </c>
      <c r="M484" s="171">
        <f t="array" ref="M484">IFERROR(INDEX(VBDhistory4!$U$8:$U$307,MATCH(VBDgames!$C484,VBDhistory4!$B$8:$B$307,0))+ROW()/10000000,0)</f>
        <v>0</v>
      </c>
      <c r="N484" s="171"/>
      <c r="O484" s="171" t="str">
        <f t="shared" ref="O484:R484" si="1462">$D484&amp;"-"&amp;RANK(J484,J$477:J$876,0)</f>
        <v>WR-1</v>
      </c>
      <c r="P484" s="171" t="str">
        <f t="shared" si="1462"/>
        <v>WR-1</v>
      </c>
      <c r="Q484" s="171" t="str">
        <f t="shared" si="1462"/>
        <v>WR-1</v>
      </c>
      <c r="R484" s="171" t="str">
        <f t="shared" si="1462"/>
        <v>WR-1</v>
      </c>
      <c r="T484" s="95" t="str">
        <f t="shared" si="1103"/>
        <v>LB-120</v>
      </c>
      <c r="U484" s="3">
        <v>120.0</v>
      </c>
      <c r="V484" s="3" t="s">
        <v>4630</v>
      </c>
      <c r="W484" s="95">
        <f t="shared" ref="W484:Y484" si="1463">IFERROR(INDEX(E$1129:E$1428,MATCH($T484,P$1129:P$1428,0)),0)</f>
        <v>0</v>
      </c>
      <c r="X484" s="3">
        <f t="shared" si="1463"/>
        <v>0</v>
      </c>
      <c r="Y484" s="3">
        <f t="shared" si="1463"/>
        <v>0</v>
      </c>
      <c r="Z484" s="3"/>
      <c r="AA484" s="3">
        <f t="shared" si="1105"/>
        <v>0</v>
      </c>
      <c r="AB484" s="88">
        <f t="shared" si="1106"/>
        <v>11.33333333</v>
      </c>
      <c r="AC484" s="3"/>
      <c r="AD484" s="95">
        <f t="shared" ref="AD484:AG484" si="1464">IFERROR(INDEX(J$1129:J$1428,MATCH($T484,O$1129:O$1428,0)),0)</f>
        <v>0</v>
      </c>
      <c r="AE484" s="3">
        <f t="shared" si="1464"/>
        <v>0</v>
      </c>
      <c r="AF484" s="3">
        <f t="shared" si="1464"/>
        <v>0</v>
      </c>
      <c r="AG484" s="3">
        <f t="shared" si="1464"/>
        <v>0</v>
      </c>
      <c r="AH484" s="88">
        <f t="shared" si="1108"/>
        <v>0.000484</v>
      </c>
      <c r="AI484" s="3"/>
      <c r="AJ484" s="95" t="str">
        <f t="shared" si="1109"/>
        <v>#REF!</v>
      </c>
      <c r="AK484" s="92"/>
      <c r="AL484" s="92"/>
      <c r="AM484" s="92"/>
      <c r="AN484" s="3"/>
      <c r="AO484" s="3" t="str">
        <f t="shared" si="1110"/>
        <v>#REF!</v>
      </c>
      <c r="AP484" s="92"/>
      <c r="AQ484" s="92"/>
      <c r="AR484" s="92"/>
      <c r="AS484" s="3"/>
      <c r="AT484" s="3">
        <f t="shared" si="1111"/>
        <v>39.33333333</v>
      </c>
      <c r="AU484" s="92"/>
      <c r="AV484" s="92"/>
      <c r="AW484" s="92"/>
    </row>
    <row r="485" ht="15.75" customHeight="1">
      <c r="A485" s="24">
        <v>9.0</v>
      </c>
      <c r="B485" s="24" t="s">
        <v>67</v>
      </c>
      <c r="C485" s="24" t="s">
        <v>67</v>
      </c>
      <c r="D485" s="132" t="s">
        <v>34</v>
      </c>
      <c r="E485" s="132">
        <v>15.0</v>
      </c>
      <c r="F485" s="132">
        <v>16.0</v>
      </c>
      <c r="G485" s="132">
        <v>15.0</v>
      </c>
      <c r="H485" s="132">
        <v>16.0</v>
      </c>
      <c r="J485" s="171">
        <f t="array" ref="J485">IFERROR(INDEX(VBDhistory1!$U$8:$U$307,MATCH(VBDgames!$C485,VBDhistory1!$B$8:$B$307,0))+ROW()/10000000,0)</f>
        <v>0</v>
      </c>
      <c r="K485" s="171">
        <f t="array" ref="K485">IFERROR(INDEX(VBDhistory2!$U$8:$U$307,MATCH(VBDgames!$C485,VBDhistory2!$B$8:$B$307,0))+ROW()/10000000,0)</f>
        <v>0</v>
      </c>
      <c r="L485" s="171">
        <f t="array" ref="L485">IFERROR(INDEX(VBDhistory3!$U$8:$U$307,MATCH(VBDgames!$C485,VBDhistory3!$B$8:$B$307,0))+ROW()/10000000,0)</f>
        <v>0</v>
      </c>
      <c r="M485" s="171">
        <f t="array" ref="M485">IFERROR(INDEX(VBDhistory4!$U$8:$U$307,MATCH(VBDgames!$C485,VBDhistory4!$B$8:$B$307,0))+ROW()/10000000,0)</f>
        <v>0</v>
      </c>
      <c r="N485" s="171"/>
      <c r="O485" s="171" t="str">
        <f t="shared" ref="O485:R485" si="1465">$D485&amp;"-"&amp;RANK(J485,J$477:J$876,0)</f>
        <v>WR-1</v>
      </c>
      <c r="P485" s="171" t="str">
        <f t="shared" si="1465"/>
        <v>WR-1</v>
      </c>
      <c r="Q485" s="171" t="str">
        <f t="shared" si="1465"/>
        <v>WR-1</v>
      </c>
      <c r="R485" s="171" t="str">
        <f t="shared" si="1465"/>
        <v>WR-1</v>
      </c>
      <c r="T485" s="95" t="str">
        <f t="shared" si="1103"/>
        <v>LB-121</v>
      </c>
      <c r="U485" s="3">
        <v>121.0</v>
      </c>
      <c r="V485" s="3" t="s">
        <v>4630</v>
      </c>
      <c r="W485" s="95">
        <f t="shared" ref="W485:Y485" si="1466">IFERROR(INDEX(E$1129:E$1428,MATCH($T485,P$1129:P$1428,0)),0)</f>
        <v>0</v>
      </c>
      <c r="X485" s="3">
        <f t="shared" si="1466"/>
        <v>0</v>
      </c>
      <c r="Y485" s="3">
        <f t="shared" si="1466"/>
        <v>0</v>
      </c>
      <c r="Z485" s="3"/>
      <c r="AA485" s="3">
        <f t="shared" si="1105"/>
        <v>0</v>
      </c>
      <c r="AB485" s="88">
        <f t="shared" si="1106"/>
        <v>11.33333333</v>
      </c>
      <c r="AC485" s="3"/>
      <c r="AD485" s="95">
        <f t="shared" ref="AD485:AG485" si="1467">IFERROR(INDEX(J$1129:J$1428,MATCH($T485,O$1129:O$1428,0)),0)</f>
        <v>0</v>
      </c>
      <c r="AE485" s="3">
        <f t="shared" si="1467"/>
        <v>0</v>
      </c>
      <c r="AF485" s="3">
        <f t="shared" si="1467"/>
        <v>0</v>
      </c>
      <c r="AG485" s="3">
        <f t="shared" si="1467"/>
        <v>0</v>
      </c>
      <c r="AH485" s="88">
        <f t="shared" si="1108"/>
        <v>0.000485</v>
      </c>
      <c r="AI485" s="3"/>
      <c r="AJ485" s="95" t="str">
        <f t="shared" si="1109"/>
        <v>#REF!</v>
      </c>
      <c r="AK485" s="92"/>
      <c r="AL485" s="92"/>
      <c r="AM485" s="92"/>
      <c r="AN485" s="3"/>
      <c r="AO485" s="3" t="str">
        <f t="shared" si="1110"/>
        <v>#REF!</v>
      </c>
      <c r="AP485" s="92"/>
      <c r="AQ485" s="92"/>
      <c r="AR485" s="92"/>
      <c r="AS485" s="3"/>
      <c r="AT485" s="3">
        <f t="shared" si="1111"/>
        <v>39.33333333</v>
      </c>
      <c r="AU485" s="92"/>
      <c r="AV485" s="92"/>
      <c r="AW485" s="92"/>
    </row>
    <row r="486" ht="15.75" customHeight="1">
      <c r="A486" s="24">
        <v>10.0</v>
      </c>
      <c r="B486" s="24" t="s">
        <v>206</v>
      </c>
      <c r="C486" s="24" t="s">
        <v>206</v>
      </c>
      <c r="D486" s="132" t="s">
        <v>34</v>
      </c>
      <c r="E486" s="132">
        <v>16.0</v>
      </c>
      <c r="F486" s="132">
        <v>11.0</v>
      </c>
      <c r="G486" s="132">
        <v>7.0</v>
      </c>
      <c r="H486" s="132"/>
      <c r="J486" s="171">
        <f t="array" ref="J486">IFERROR(INDEX(VBDhistory1!$U$8:$U$307,MATCH(VBDgames!$C486,VBDhistory1!$B$8:$B$307,0))+ROW()/10000000,0)</f>
        <v>0</v>
      </c>
      <c r="K486" s="171">
        <f t="array" ref="K486">IFERROR(INDEX(VBDhistory2!$U$8:$U$307,MATCH(VBDgames!$C486,VBDhistory2!$B$8:$B$307,0))+ROW()/10000000,0)</f>
        <v>0</v>
      </c>
      <c r="L486" s="171">
        <f t="array" ref="L486">IFERROR(INDEX(VBDhistory3!$U$8:$U$307,MATCH(VBDgames!$C486,VBDhistory3!$B$8:$B$307,0))+ROW()/10000000,0)</f>
        <v>0</v>
      </c>
      <c r="M486" s="171">
        <f t="array" ref="M486">IFERROR(INDEX(VBDhistory4!$U$8:$U$307,MATCH(VBDgames!$C486,VBDhistory4!$B$8:$B$307,0))+ROW()/10000000,0)</f>
        <v>0</v>
      </c>
      <c r="N486" s="171"/>
      <c r="O486" s="171" t="str">
        <f t="shared" ref="O486:R486" si="1468">$D486&amp;"-"&amp;RANK(J486,J$477:J$876,0)</f>
        <v>WR-1</v>
      </c>
      <c r="P486" s="171" t="str">
        <f t="shared" si="1468"/>
        <v>WR-1</v>
      </c>
      <c r="Q486" s="171" t="str">
        <f t="shared" si="1468"/>
        <v>WR-1</v>
      </c>
      <c r="R486" s="171" t="str">
        <f t="shared" si="1468"/>
        <v>WR-1</v>
      </c>
      <c r="T486" s="95" t="str">
        <f t="shared" si="1103"/>
        <v>LB-122</v>
      </c>
      <c r="U486" s="3">
        <v>122.0</v>
      </c>
      <c r="V486" s="3" t="s">
        <v>4630</v>
      </c>
      <c r="W486" s="95">
        <f t="shared" ref="W486:Y486" si="1469">IFERROR(INDEX(E$1129:E$1428,MATCH($T486,P$1129:P$1428,0)),0)</f>
        <v>0</v>
      </c>
      <c r="X486" s="3">
        <f t="shared" si="1469"/>
        <v>0</v>
      </c>
      <c r="Y486" s="3">
        <f t="shared" si="1469"/>
        <v>0</v>
      </c>
      <c r="Z486" s="3"/>
      <c r="AA486" s="3">
        <f t="shared" si="1105"/>
        <v>0</v>
      </c>
      <c r="AB486" s="88">
        <f t="shared" si="1106"/>
        <v>11.33333333</v>
      </c>
      <c r="AC486" s="3"/>
      <c r="AD486" s="95">
        <f t="shared" ref="AD486:AG486" si="1470">IFERROR(INDEX(J$1129:J$1428,MATCH($T486,O$1129:O$1428,0)),0)</f>
        <v>0</v>
      </c>
      <c r="AE486" s="3">
        <f t="shared" si="1470"/>
        <v>0</v>
      </c>
      <c r="AF486" s="3">
        <f t="shared" si="1470"/>
        <v>0</v>
      </c>
      <c r="AG486" s="3">
        <f t="shared" si="1470"/>
        <v>0</v>
      </c>
      <c r="AH486" s="88">
        <f t="shared" si="1108"/>
        <v>0.000486</v>
      </c>
      <c r="AI486" s="3"/>
      <c r="AJ486" s="95" t="str">
        <f t="shared" si="1109"/>
        <v>#REF!</v>
      </c>
      <c r="AK486" s="92"/>
      <c r="AL486" s="92"/>
      <c r="AM486" s="92"/>
      <c r="AN486" s="3"/>
      <c r="AO486" s="3" t="str">
        <f t="shared" si="1110"/>
        <v>#REF!</v>
      </c>
      <c r="AP486" s="92"/>
      <c r="AQ486" s="92"/>
      <c r="AR486" s="92"/>
      <c r="AS486" s="3"/>
      <c r="AT486" s="3">
        <f t="shared" si="1111"/>
        <v>39.33333333</v>
      </c>
      <c r="AU486" s="92"/>
      <c r="AV486" s="92"/>
      <c r="AW486" s="92"/>
    </row>
    <row r="487" ht="15.75" customHeight="1">
      <c r="A487" s="24">
        <v>11.0</v>
      </c>
      <c r="B487" s="24" t="s">
        <v>33</v>
      </c>
      <c r="C487" s="24" t="s">
        <v>33</v>
      </c>
      <c r="D487" s="132" t="s">
        <v>34</v>
      </c>
      <c r="E487" s="132">
        <v>16.0</v>
      </c>
      <c r="F487" s="132">
        <v>16.0</v>
      </c>
      <c r="G487" s="132">
        <v>16.0</v>
      </c>
      <c r="H487" s="132">
        <v>15.0</v>
      </c>
      <c r="J487" s="171">
        <f t="array" ref="J487">IFERROR(INDEX(VBDhistory1!$U$8:$U$307,MATCH(VBDgames!$C487,VBDhistory1!$B$8:$B$307,0))+ROW()/10000000,0)</f>
        <v>0</v>
      </c>
      <c r="K487" s="171">
        <f t="array" ref="K487">IFERROR(INDEX(VBDhistory2!$U$8:$U$307,MATCH(VBDgames!$C487,VBDhistory2!$B$8:$B$307,0))+ROW()/10000000,0)</f>
        <v>0</v>
      </c>
      <c r="L487" s="171">
        <f t="array" ref="L487">IFERROR(INDEX(VBDhistory3!$U$8:$U$307,MATCH(VBDgames!$C487,VBDhistory3!$B$8:$B$307,0))+ROW()/10000000,0)</f>
        <v>0</v>
      </c>
      <c r="M487" s="171">
        <f t="array" ref="M487">IFERROR(INDEX(VBDhistory4!$U$8:$U$307,MATCH(VBDgames!$C487,VBDhistory4!$B$8:$B$307,0))+ROW()/10000000,0)</f>
        <v>0</v>
      </c>
      <c r="N487" s="171"/>
      <c r="O487" s="171" t="str">
        <f t="shared" ref="O487:R487" si="1471">$D487&amp;"-"&amp;RANK(J487,J$477:J$876,0)</f>
        <v>WR-1</v>
      </c>
      <c r="P487" s="171" t="str">
        <f t="shared" si="1471"/>
        <v>WR-1</v>
      </c>
      <c r="Q487" s="171" t="str">
        <f t="shared" si="1471"/>
        <v>WR-1</v>
      </c>
      <c r="R487" s="171" t="str">
        <f t="shared" si="1471"/>
        <v>WR-1</v>
      </c>
      <c r="T487" s="95" t="str">
        <f t="shared" si="1103"/>
        <v>LB-123</v>
      </c>
      <c r="U487" s="3">
        <v>123.0</v>
      </c>
      <c r="V487" s="3" t="s">
        <v>4630</v>
      </c>
      <c r="W487" s="95">
        <f t="shared" ref="W487:Y487" si="1472">IFERROR(INDEX(E$1129:E$1428,MATCH($T487,P$1129:P$1428,0)),0)</f>
        <v>0</v>
      </c>
      <c r="X487" s="3">
        <f t="shared" si="1472"/>
        <v>0</v>
      </c>
      <c r="Y487" s="3">
        <f t="shared" si="1472"/>
        <v>0</v>
      </c>
      <c r="Z487" s="3"/>
      <c r="AA487" s="3">
        <f t="shared" si="1105"/>
        <v>0</v>
      </c>
      <c r="AB487" s="88">
        <f t="shared" si="1106"/>
        <v>11.33333333</v>
      </c>
      <c r="AC487" s="3"/>
      <c r="AD487" s="95">
        <f t="shared" ref="AD487:AG487" si="1473">IFERROR(INDEX(J$1129:J$1428,MATCH($T487,O$1129:O$1428,0)),0)</f>
        <v>0</v>
      </c>
      <c r="AE487" s="3">
        <f t="shared" si="1473"/>
        <v>0</v>
      </c>
      <c r="AF487" s="3">
        <f t="shared" si="1473"/>
        <v>0</v>
      </c>
      <c r="AG487" s="3">
        <f t="shared" si="1473"/>
        <v>0</v>
      </c>
      <c r="AH487" s="88">
        <f t="shared" si="1108"/>
        <v>0.000487</v>
      </c>
      <c r="AI487" s="3"/>
      <c r="AJ487" s="95" t="str">
        <f t="shared" si="1109"/>
        <v>#REF!</v>
      </c>
      <c r="AK487" s="92"/>
      <c r="AL487" s="92"/>
      <c r="AM487" s="92"/>
      <c r="AN487" s="3"/>
      <c r="AO487" s="3" t="str">
        <f t="shared" si="1110"/>
        <v>#REF!</v>
      </c>
      <c r="AP487" s="92"/>
      <c r="AQ487" s="92"/>
      <c r="AR487" s="92"/>
      <c r="AS487" s="3"/>
      <c r="AT487" s="3">
        <f t="shared" si="1111"/>
        <v>39.33333333</v>
      </c>
      <c r="AU487" s="92"/>
      <c r="AV487" s="92"/>
      <c r="AW487" s="92"/>
    </row>
    <row r="488" ht="15.75" customHeight="1">
      <c r="A488" s="24">
        <v>12.0</v>
      </c>
      <c r="B488" s="24" t="s">
        <v>57</v>
      </c>
      <c r="C488" s="24" t="s">
        <v>57</v>
      </c>
      <c r="D488" s="132" t="s">
        <v>34</v>
      </c>
      <c r="E488" s="132">
        <v>14.0</v>
      </c>
      <c r="F488" s="132">
        <v>16.0</v>
      </c>
      <c r="G488" s="132">
        <v>14.0</v>
      </c>
      <c r="H488" s="132"/>
      <c r="J488" s="171">
        <f t="array" ref="J488">IFERROR(INDEX(VBDhistory1!$U$8:$U$307,MATCH(VBDgames!$C488,VBDhistory1!$B$8:$B$307,0))+ROW()/10000000,0)</f>
        <v>0</v>
      </c>
      <c r="K488" s="171">
        <f t="array" ref="K488">IFERROR(INDEX(VBDhistory2!$U$8:$U$307,MATCH(VBDgames!$C488,VBDhistory2!$B$8:$B$307,0))+ROW()/10000000,0)</f>
        <v>0</v>
      </c>
      <c r="L488" s="171">
        <f t="array" ref="L488">IFERROR(INDEX(VBDhistory3!$U$8:$U$307,MATCH(VBDgames!$C488,VBDhistory3!$B$8:$B$307,0))+ROW()/10000000,0)</f>
        <v>0</v>
      </c>
      <c r="M488" s="171">
        <f t="array" ref="M488">IFERROR(INDEX(VBDhistory4!$U$8:$U$307,MATCH(VBDgames!$C488,VBDhistory4!$B$8:$B$307,0))+ROW()/10000000,0)</f>
        <v>0</v>
      </c>
      <c r="N488" s="171"/>
      <c r="O488" s="171" t="str">
        <f t="shared" ref="O488:R488" si="1474">$D488&amp;"-"&amp;RANK(J488,J$477:J$876,0)</f>
        <v>WR-1</v>
      </c>
      <c r="P488" s="171" t="str">
        <f t="shared" si="1474"/>
        <v>WR-1</v>
      </c>
      <c r="Q488" s="171" t="str">
        <f t="shared" si="1474"/>
        <v>WR-1</v>
      </c>
      <c r="R488" s="171" t="str">
        <f t="shared" si="1474"/>
        <v>WR-1</v>
      </c>
      <c r="T488" s="95" t="str">
        <f t="shared" si="1103"/>
        <v>LB-124</v>
      </c>
      <c r="U488" s="3">
        <v>124.0</v>
      </c>
      <c r="V488" s="3" t="s">
        <v>4630</v>
      </c>
      <c r="W488" s="95">
        <f t="shared" ref="W488:Y488" si="1475">IFERROR(INDEX(E$1129:E$1428,MATCH($T488,P$1129:P$1428,0)),0)</f>
        <v>0</v>
      </c>
      <c r="X488" s="3">
        <f t="shared" si="1475"/>
        <v>0</v>
      </c>
      <c r="Y488" s="3">
        <f t="shared" si="1475"/>
        <v>0</v>
      </c>
      <c r="Z488" s="3"/>
      <c r="AA488" s="3">
        <f t="shared" si="1105"/>
        <v>0</v>
      </c>
      <c r="AB488" s="88">
        <f t="shared" si="1106"/>
        <v>11.33333333</v>
      </c>
      <c r="AC488" s="3"/>
      <c r="AD488" s="95">
        <f t="shared" ref="AD488:AG488" si="1476">IFERROR(INDEX(J$1129:J$1428,MATCH($T488,O$1129:O$1428,0)),0)</f>
        <v>0</v>
      </c>
      <c r="AE488" s="3">
        <f t="shared" si="1476"/>
        <v>0</v>
      </c>
      <c r="AF488" s="3">
        <f t="shared" si="1476"/>
        <v>0</v>
      </c>
      <c r="AG488" s="3">
        <f t="shared" si="1476"/>
        <v>0</v>
      </c>
      <c r="AH488" s="88">
        <f t="shared" si="1108"/>
        <v>0.000488</v>
      </c>
      <c r="AI488" s="3"/>
      <c r="AJ488" s="95" t="str">
        <f t="shared" si="1109"/>
        <v>#REF!</v>
      </c>
      <c r="AK488" s="92"/>
      <c r="AL488" s="92"/>
      <c r="AM488" s="92"/>
      <c r="AN488" s="3"/>
      <c r="AO488" s="3" t="str">
        <f t="shared" si="1110"/>
        <v>#REF!</v>
      </c>
      <c r="AP488" s="92"/>
      <c r="AQ488" s="92"/>
      <c r="AR488" s="92"/>
      <c r="AS488" s="3"/>
      <c r="AT488" s="3">
        <f t="shared" si="1111"/>
        <v>39.33333333</v>
      </c>
      <c r="AU488" s="92"/>
      <c r="AV488" s="92"/>
      <c r="AW488" s="92"/>
    </row>
    <row r="489" ht="15.75" customHeight="1">
      <c r="A489" s="24">
        <v>13.0</v>
      </c>
      <c r="B489" s="24" t="s">
        <v>69</v>
      </c>
      <c r="C489" s="24" t="s">
        <v>69</v>
      </c>
      <c r="D489" s="132" t="s">
        <v>34</v>
      </c>
      <c r="E489" s="132">
        <v>16.0</v>
      </c>
      <c r="F489" s="132">
        <v>15.0</v>
      </c>
      <c r="G489" s="132">
        <v>10.0</v>
      </c>
      <c r="H489" s="132"/>
      <c r="J489" s="171">
        <f t="array" ref="J489">IFERROR(INDEX(VBDhistory1!$U$8:$U$307,MATCH(VBDgames!$C489,VBDhistory1!$B$8:$B$307,0))+ROW()/10000000,0)</f>
        <v>0</v>
      </c>
      <c r="K489" s="171">
        <f t="array" ref="K489">IFERROR(INDEX(VBDhistory2!$U$8:$U$307,MATCH(VBDgames!$C489,VBDhistory2!$B$8:$B$307,0))+ROW()/10000000,0)</f>
        <v>0</v>
      </c>
      <c r="L489" s="171">
        <f t="array" ref="L489">IFERROR(INDEX(VBDhistory3!$U$8:$U$307,MATCH(VBDgames!$C489,VBDhistory3!$B$8:$B$307,0))+ROW()/10000000,0)</f>
        <v>0</v>
      </c>
      <c r="M489" s="171">
        <f t="array" ref="M489">IFERROR(INDEX(VBDhistory4!$U$8:$U$307,MATCH(VBDgames!$C489,VBDhistory4!$B$8:$B$307,0))+ROW()/10000000,0)</f>
        <v>0</v>
      </c>
      <c r="N489" s="171"/>
      <c r="O489" s="171" t="str">
        <f t="shared" ref="O489:R489" si="1477">$D489&amp;"-"&amp;RANK(J489,J$477:J$876,0)</f>
        <v>WR-1</v>
      </c>
      <c r="P489" s="171" t="str">
        <f t="shared" si="1477"/>
        <v>WR-1</v>
      </c>
      <c r="Q489" s="171" t="str">
        <f t="shared" si="1477"/>
        <v>WR-1</v>
      </c>
      <c r="R489" s="171" t="str">
        <f t="shared" si="1477"/>
        <v>WR-1</v>
      </c>
      <c r="T489" s="95" t="str">
        <f t="shared" si="1103"/>
        <v>LB-125</v>
      </c>
      <c r="U489" s="3">
        <v>125.0</v>
      </c>
      <c r="V489" s="3" t="s">
        <v>4630</v>
      </c>
      <c r="W489" s="95">
        <f t="shared" ref="W489:Y489" si="1478">IFERROR(INDEX(E$1129:E$1428,MATCH($T489,P$1129:P$1428,0)),0)</f>
        <v>0</v>
      </c>
      <c r="X489" s="3">
        <f t="shared" si="1478"/>
        <v>0</v>
      </c>
      <c r="Y489" s="3">
        <f t="shared" si="1478"/>
        <v>0</v>
      </c>
      <c r="Z489" s="3"/>
      <c r="AA489" s="3">
        <f t="shared" si="1105"/>
        <v>0</v>
      </c>
      <c r="AB489" s="88">
        <f t="shared" si="1106"/>
        <v>11.33333333</v>
      </c>
      <c r="AC489" s="3"/>
      <c r="AD489" s="95">
        <f t="shared" ref="AD489:AG489" si="1479">IFERROR(INDEX(J$1129:J$1428,MATCH($T489,O$1129:O$1428,0)),0)</f>
        <v>0</v>
      </c>
      <c r="AE489" s="3">
        <f t="shared" si="1479"/>
        <v>0</v>
      </c>
      <c r="AF489" s="3">
        <f t="shared" si="1479"/>
        <v>0</v>
      </c>
      <c r="AG489" s="3">
        <f t="shared" si="1479"/>
        <v>0</v>
      </c>
      <c r="AH489" s="88">
        <f t="shared" si="1108"/>
        <v>0.000489</v>
      </c>
      <c r="AI489" s="3"/>
      <c r="AJ489" s="95" t="str">
        <f t="shared" si="1109"/>
        <v>#REF!</v>
      </c>
      <c r="AK489" s="92"/>
      <c r="AL489" s="92"/>
      <c r="AM489" s="92"/>
      <c r="AN489" s="3"/>
      <c r="AO489" s="3" t="str">
        <f t="shared" si="1110"/>
        <v>#REF!</v>
      </c>
      <c r="AP489" s="92"/>
      <c r="AQ489" s="92"/>
      <c r="AR489" s="92"/>
      <c r="AS489" s="3"/>
      <c r="AT489" s="3">
        <f t="shared" si="1111"/>
        <v>39.33333333</v>
      </c>
      <c r="AU489" s="92"/>
      <c r="AV489" s="92"/>
      <c r="AW489" s="92"/>
    </row>
    <row r="490" ht="15.75" customHeight="1">
      <c r="A490" s="24">
        <v>14.0</v>
      </c>
      <c r="B490" s="24" t="s">
        <v>109</v>
      </c>
      <c r="C490" s="24" t="s">
        <v>109</v>
      </c>
      <c r="D490" s="132" t="s">
        <v>34</v>
      </c>
      <c r="E490" s="132">
        <v>16.0</v>
      </c>
      <c r="F490" s="132">
        <v>16.0</v>
      </c>
      <c r="G490" s="132"/>
      <c r="H490" s="132"/>
      <c r="J490" s="171">
        <f t="array" ref="J490">IFERROR(INDEX(VBDhistory1!$U$8:$U$307,MATCH(VBDgames!$C490,VBDhistory1!$B$8:$B$307,0))+ROW()/10000000,0)</f>
        <v>0</v>
      </c>
      <c r="K490" s="171">
        <f t="array" ref="K490">IFERROR(INDEX(VBDhistory2!$U$8:$U$307,MATCH(VBDgames!$C490,VBDhistory2!$B$8:$B$307,0))+ROW()/10000000,0)</f>
        <v>0</v>
      </c>
      <c r="L490" s="171">
        <f t="array" ref="L490">IFERROR(INDEX(VBDhistory3!$U$8:$U$307,MATCH(VBDgames!$C490,VBDhistory3!$B$8:$B$307,0))+ROW()/10000000,0)</f>
        <v>0</v>
      </c>
      <c r="M490" s="171">
        <f t="array" ref="M490">IFERROR(INDEX(VBDhistory4!$U$8:$U$307,MATCH(VBDgames!$C490,VBDhistory4!$B$8:$B$307,0))+ROW()/10000000,0)</f>
        <v>0</v>
      </c>
      <c r="N490" s="171"/>
      <c r="O490" s="171" t="str">
        <f t="shared" ref="O490:R490" si="1480">$D490&amp;"-"&amp;RANK(J490,J$477:J$876,0)</f>
        <v>WR-1</v>
      </c>
      <c r="P490" s="171" t="str">
        <f t="shared" si="1480"/>
        <v>WR-1</v>
      </c>
      <c r="Q490" s="171" t="str">
        <f t="shared" si="1480"/>
        <v>WR-1</v>
      </c>
      <c r="R490" s="171" t="str">
        <f t="shared" si="1480"/>
        <v>WR-1</v>
      </c>
      <c r="T490" s="95"/>
      <c r="U490" s="3"/>
      <c r="V490" s="3"/>
      <c r="W490" s="95"/>
      <c r="X490" s="3"/>
      <c r="Y490" s="3"/>
      <c r="Z490" s="3"/>
      <c r="AA490" s="3"/>
      <c r="AB490" s="88"/>
      <c r="AC490" s="3"/>
      <c r="AD490" s="95"/>
      <c r="AE490" s="3"/>
      <c r="AF490" s="3"/>
      <c r="AG490" s="3"/>
      <c r="AH490" s="88"/>
      <c r="AI490" s="3"/>
      <c r="AJ490" s="95"/>
      <c r="AK490" s="92"/>
      <c r="AL490" s="92"/>
      <c r="AM490" s="92"/>
      <c r="AN490" s="3"/>
      <c r="AO490" s="3"/>
      <c r="AP490" s="92"/>
      <c r="AQ490" s="92"/>
      <c r="AR490" s="92"/>
      <c r="AS490" s="3"/>
      <c r="AT490" s="3"/>
      <c r="AU490" s="92"/>
      <c r="AV490" s="92"/>
      <c r="AW490" s="92"/>
    </row>
    <row r="491" ht="15.75" customHeight="1">
      <c r="A491" s="24">
        <v>15.0</v>
      </c>
      <c r="B491" s="22" t="s">
        <v>120</v>
      </c>
      <c r="C491" s="22" t="s">
        <v>120</v>
      </c>
      <c r="D491" s="132" t="s">
        <v>34</v>
      </c>
      <c r="E491" s="132">
        <v>16.0</v>
      </c>
      <c r="F491" s="132">
        <v>16.0</v>
      </c>
      <c r="G491" s="132">
        <v>16.0</v>
      </c>
      <c r="H491" s="132">
        <v>1.0</v>
      </c>
      <c r="J491" s="171">
        <f t="array" ref="J491">IFERROR(INDEX(VBDhistory1!$U$8:$U$307,MATCH(VBDgames!$C491,VBDhistory1!$B$8:$B$307,0))+ROW()/10000000,0)</f>
        <v>0</v>
      </c>
      <c r="K491" s="171">
        <f t="array" ref="K491">IFERROR(INDEX(VBDhistory2!$U$8:$U$307,MATCH(VBDgames!$C491,VBDhistory2!$B$8:$B$307,0))+ROW()/10000000,0)</f>
        <v>0</v>
      </c>
      <c r="L491" s="171">
        <f t="array" ref="L491">IFERROR(INDEX(VBDhistory3!$U$8:$U$307,MATCH(VBDgames!$C491,VBDhistory3!$B$8:$B$307,0))+ROW()/10000000,0)</f>
        <v>0</v>
      </c>
      <c r="M491" s="171">
        <f t="array" ref="M491">IFERROR(INDEX(VBDhistory4!$U$8:$U$307,MATCH(VBDgames!$C491,VBDhistory4!$B$8:$B$307,0))+ROW()/10000000,0)</f>
        <v>0</v>
      </c>
      <c r="N491" s="171"/>
      <c r="O491" s="171" t="str">
        <f t="shared" ref="O491:R491" si="1481">$D491&amp;"-"&amp;RANK(J491,J$477:J$876,0)</f>
        <v>WR-1</v>
      </c>
      <c r="P491" s="171" t="str">
        <f t="shared" si="1481"/>
        <v>WR-1</v>
      </c>
      <c r="Q491" s="171" t="str">
        <f t="shared" si="1481"/>
        <v>WR-1</v>
      </c>
      <c r="R491" s="171" t="str">
        <f t="shared" si="1481"/>
        <v>WR-1</v>
      </c>
      <c r="T491" s="95" t="str">
        <f t="shared" ref="T491:T590" si="1485">V491&amp;"-"&amp;U491</f>
        <v>DL-1</v>
      </c>
      <c r="U491" s="3">
        <v>1.0</v>
      </c>
      <c r="V491" s="3" t="s">
        <v>4632</v>
      </c>
      <c r="W491" s="95">
        <f t="shared" ref="W491:Y491" si="1482">IFERROR(INDEX(E$1429:E$1778,MATCH($T491,P$1429:P$1778,0)),0)</f>
        <v>16</v>
      </c>
      <c r="X491" s="3">
        <f t="shared" si="1482"/>
        <v>16</v>
      </c>
      <c r="Y491" s="3">
        <f t="shared" si="1482"/>
        <v>14</v>
      </c>
      <c r="Z491" s="3"/>
      <c r="AA491" s="3">
        <f t="shared" ref="AA491:AA590" si="1487">AVERAGE(W491:Y491)</f>
        <v>15.33333333</v>
      </c>
      <c r="AB491" s="88">
        <f t="shared" ref="AB491:AB590" si="1488">SUM($AA$491:AA491)</f>
        <v>15.33333333</v>
      </c>
      <c r="AC491" s="3"/>
      <c r="AD491" s="95">
        <f t="shared" ref="AD491:AG491" si="1483">IFERROR(INDEX(J$1429:J$1778,MATCH($T491,O$1429:O$1778,0)),0)</f>
        <v>0</v>
      </c>
      <c r="AE491" s="3">
        <f t="shared" si="1483"/>
        <v>0</v>
      </c>
      <c r="AF491" s="3">
        <f t="shared" si="1483"/>
        <v>0</v>
      </c>
      <c r="AG491" s="3">
        <f t="shared" si="1483"/>
        <v>0</v>
      </c>
      <c r="AH491" s="88">
        <f t="shared" ref="AH491:AH590" si="1490">AVERAGE(AD491:AG491)+ROW()/1000000</f>
        <v>0.000491</v>
      </c>
      <c r="AI491" s="3"/>
      <c r="AJ491" s="95" t="str">
        <f t="shared" ref="AJ491:AJ590" si="1491">IF(U491&lt;=INDEX($Y$10:$Y$12,MATCH(V491,$V$10:$V$12,0)),"SKP","x")</f>
        <v>#REF!</v>
      </c>
      <c r="AK491" s="92"/>
      <c r="AL491" s="92"/>
      <c r="AM491" s="92"/>
      <c r="AN491" s="3"/>
      <c r="AO491" s="3" t="str">
        <f t="shared" ref="AO491:AO590" si="1492">IF(AJ491="SKP","",COUNTIFS($AH$365:$AH$726,"&gt;"&amp;AH491,$AJ$365:$AJ$726,"x")+1)</f>
        <v>#REF!</v>
      </c>
      <c r="AP491" s="92"/>
      <c r="AQ491" s="92"/>
      <c r="AR491" s="92"/>
      <c r="AS491" s="3"/>
      <c r="AT491" s="3">
        <f t="shared" ref="AT491:AT590" si="1493">SUMIF($AO$365:$AO$726,"&lt;="&amp;AO491,$AA$365:$AA$726)</f>
        <v>39.33333333</v>
      </c>
      <c r="AU491" s="92"/>
      <c r="AV491" s="92"/>
      <c r="AW491" s="92"/>
    </row>
    <row r="492" ht="15.75" customHeight="1">
      <c r="A492" s="24">
        <v>16.0</v>
      </c>
      <c r="B492" s="24" t="s">
        <v>1595</v>
      </c>
      <c r="C492" s="24" t="s">
        <v>105</v>
      </c>
      <c r="D492" s="132" t="s">
        <v>34</v>
      </c>
      <c r="E492" s="132">
        <v>16.0</v>
      </c>
      <c r="F492" s="132"/>
      <c r="G492" s="132"/>
      <c r="H492" s="132"/>
      <c r="J492" s="171">
        <f t="array" ref="J492">IFERROR(INDEX(VBDhistory1!$U$8:$U$307,MATCH(VBDgames!$C492,VBDhistory1!$B$8:$B$307,0))+ROW()/10000000,0)</f>
        <v>0</v>
      </c>
      <c r="K492" s="171">
        <f t="array" ref="K492">IFERROR(INDEX(VBDhistory2!$U$8:$U$307,MATCH(VBDgames!$C492,VBDhistory2!$B$8:$B$307,0))+ROW()/10000000,0)</f>
        <v>0</v>
      </c>
      <c r="L492" s="171">
        <f t="array" ref="L492">IFERROR(INDEX(VBDhistory3!$U$8:$U$307,MATCH(VBDgames!$C492,VBDhistory3!$B$8:$B$307,0))+ROW()/10000000,0)</f>
        <v>0</v>
      </c>
      <c r="M492" s="171">
        <f t="array" ref="M492">IFERROR(INDEX(VBDhistory4!$U$8:$U$307,MATCH(VBDgames!$C492,VBDhistory4!$B$8:$B$307,0))+ROW()/10000000,0)</f>
        <v>0</v>
      </c>
      <c r="N492" s="171"/>
      <c r="O492" s="171" t="str">
        <f t="shared" ref="O492:R492" si="1484">$D492&amp;"-"&amp;RANK(J492,J$477:J$876,0)</f>
        <v>WR-1</v>
      </c>
      <c r="P492" s="171" t="str">
        <f t="shared" si="1484"/>
        <v>WR-1</v>
      </c>
      <c r="Q492" s="171" t="str">
        <f t="shared" si="1484"/>
        <v>WR-1</v>
      </c>
      <c r="R492" s="171" t="str">
        <f t="shared" si="1484"/>
        <v>WR-1</v>
      </c>
      <c r="T492" s="95" t="str">
        <f t="shared" si="1485"/>
        <v>DL-2</v>
      </c>
      <c r="U492" s="3">
        <v>2.0</v>
      </c>
      <c r="V492" s="3" t="s">
        <v>4632</v>
      </c>
      <c r="W492" s="95">
        <f t="shared" ref="W492:Y492" si="1486">IFERROR(INDEX(E$1429:E$1778,MATCH($T492,P$1429:P$1778,0)),0)</f>
        <v>0</v>
      </c>
      <c r="X492" s="3">
        <f t="shared" si="1486"/>
        <v>0</v>
      </c>
      <c r="Y492" s="3">
        <f t="shared" si="1486"/>
        <v>0</v>
      </c>
      <c r="Z492" s="3"/>
      <c r="AA492" s="3">
        <f t="shared" si="1487"/>
        <v>0</v>
      </c>
      <c r="AB492" s="88">
        <f t="shared" si="1488"/>
        <v>15.33333333</v>
      </c>
      <c r="AC492" s="3"/>
      <c r="AD492" s="95">
        <f t="shared" ref="AD492:AG492" si="1489">IFERROR(INDEX(J$1429:J$1778,MATCH($T492,O$1429:O$1778,0)),0)</f>
        <v>0</v>
      </c>
      <c r="AE492" s="3">
        <f t="shared" si="1489"/>
        <v>0</v>
      </c>
      <c r="AF492" s="3">
        <f t="shared" si="1489"/>
        <v>0</v>
      </c>
      <c r="AG492" s="3">
        <f t="shared" si="1489"/>
        <v>0</v>
      </c>
      <c r="AH492" s="88">
        <f t="shared" si="1490"/>
        <v>0.000492</v>
      </c>
      <c r="AI492" s="3"/>
      <c r="AJ492" s="95" t="str">
        <f t="shared" si="1491"/>
        <v>#REF!</v>
      </c>
      <c r="AK492" s="92"/>
      <c r="AL492" s="92"/>
      <c r="AM492" s="92"/>
      <c r="AN492" s="3"/>
      <c r="AO492" s="3" t="str">
        <f t="shared" si="1492"/>
        <v>#REF!</v>
      </c>
      <c r="AP492" s="92"/>
      <c r="AQ492" s="92"/>
      <c r="AR492" s="92"/>
      <c r="AS492" s="3"/>
      <c r="AT492" s="3">
        <f t="shared" si="1493"/>
        <v>39.33333333</v>
      </c>
      <c r="AU492" s="92"/>
      <c r="AV492" s="92"/>
      <c r="AW492" s="92"/>
    </row>
    <row r="493" ht="15.75" customHeight="1">
      <c r="A493" s="24">
        <v>17.0</v>
      </c>
      <c r="B493" s="24" t="s">
        <v>212</v>
      </c>
      <c r="C493" s="24" t="s">
        <v>212</v>
      </c>
      <c r="D493" s="132" t="s">
        <v>34</v>
      </c>
      <c r="E493" s="132">
        <v>16.0</v>
      </c>
      <c r="F493" s="132">
        <v>14.0</v>
      </c>
      <c r="G493" s="132">
        <v>16.0</v>
      </c>
      <c r="H493" s="132">
        <v>13.0</v>
      </c>
      <c r="J493" s="171">
        <f t="array" ref="J493">IFERROR(INDEX(VBDhistory1!$U$8:$U$307,MATCH(VBDgames!$C493,VBDhistory1!$B$8:$B$307,0))+ROW()/10000000,0)</f>
        <v>0</v>
      </c>
      <c r="K493" s="171">
        <f t="array" ref="K493">IFERROR(INDEX(VBDhistory2!$U$8:$U$307,MATCH(VBDgames!$C493,VBDhistory2!$B$8:$B$307,0))+ROW()/10000000,0)</f>
        <v>0</v>
      </c>
      <c r="L493" s="171">
        <f t="array" ref="L493">IFERROR(INDEX(VBDhistory3!$U$8:$U$307,MATCH(VBDgames!$C493,VBDhistory3!$B$8:$B$307,0))+ROW()/10000000,0)</f>
        <v>0</v>
      </c>
      <c r="M493" s="171">
        <f t="array" ref="M493">IFERROR(INDEX(VBDhistory4!$U$8:$U$307,MATCH(VBDgames!$C493,VBDhistory4!$B$8:$B$307,0))+ROW()/10000000,0)</f>
        <v>0</v>
      </c>
      <c r="N493" s="171"/>
      <c r="O493" s="171" t="str">
        <f t="shared" ref="O493:R493" si="1494">$D493&amp;"-"&amp;RANK(J493,J$477:J$876,0)</f>
        <v>WR-1</v>
      </c>
      <c r="P493" s="171" t="str">
        <f t="shared" si="1494"/>
        <v>WR-1</v>
      </c>
      <c r="Q493" s="171" t="str">
        <f t="shared" si="1494"/>
        <v>WR-1</v>
      </c>
      <c r="R493" s="171" t="str">
        <f t="shared" si="1494"/>
        <v>WR-1</v>
      </c>
      <c r="T493" s="95" t="str">
        <f t="shared" si="1485"/>
        <v>DL-3</v>
      </c>
      <c r="U493" s="3">
        <v>3.0</v>
      </c>
      <c r="V493" s="3" t="s">
        <v>4632</v>
      </c>
      <c r="W493" s="95">
        <f t="shared" ref="W493:Y493" si="1495">IFERROR(INDEX(E$1429:E$1778,MATCH($T493,P$1429:P$1778,0)),0)</f>
        <v>0</v>
      </c>
      <c r="X493" s="3">
        <f t="shared" si="1495"/>
        <v>0</v>
      </c>
      <c r="Y493" s="3">
        <f t="shared" si="1495"/>
        <v>0</v>
      </c>
      <c r="Z493" s="3"/>
      <c r="AA493" s="3">
        <f t="shared" si="1487"/>
        <v>0</v>
      </c>
      <c r="AB493" s="88">
        <f t="shared" si="1488"/>
        <v>15.33333333</v>
      </c>
      <c r="AC493" s="3"/>
      <c r="AD493" s="95">
        <f t="shared" ref="AD493:AG493" si="1496">IFERROR(INDEX(J$1429:J$1778,MATCH($T493,O$1429:O$1778,0)),0)</f>
        <v>0</v>
      </c>
      <c r="AE493" s="3">
        <f t="shared" si="1496"/>
        <v>0</v>
      </c>
      <c r="AF493" s="3">
        <f t="shared" si="1496"/>
        <v>0</v>
      </c>
      <c r="AG493" s="3">
        <f t="shared" si="1496"/>
        <v>0</v>
      </c>
      <c r="AH493" s="88">
        <f t="shared" si="1490"/>
        <v>0.000493</v>
      </c>
      <c r="AI493" s="3"/>
      <c r="AJ493" s="95" t="str">
        <f t="shared" si="1491"/>
        <v>#REF!</v>
      </c>
      <c r="AK493" s="92"/>
      <c r="AL493" s="92"/>
      <c r="AM493" s="92"/>
      <c r="AN493" s="3"/>
      <c r="AO493" s="3" t="str">
        <f t="shared" si="1492"/>
        <v>#REF!</v>
      </c>
      <c r="AP493" s="92"/>
      <c r="AQ493" s="92"/>
      <c r="AR493" s="92"/>
      <c r="AS493" s="3"/>
      <c r="AT493" s="3">
        <f t="shared" si="1493"/>
        <v>39.33333333</v>
      </c>
      <c r="AU493" s="92"/>
      <c r="AV493" s="92"/>
      <c r="AW493" s="92"/>
    </row>
    <row r="494" ht="15.75" customHeight="1">
      <c r="A494" s="24">
        <v>18.0</v>
      </c>
      <c r="B494" s="24" t="s">
        <v>156</v>
      </c>
      <c r="C494" s="24" t="s">
        <v>156</v>
      </c>
      <c r="D494" s="132" t="s">
        <v>34</v>
      </c>
      <c r="E494" s="132">
        <v>15.0</v>
      </c>
      <c r="F494" s="132">
        <v>16.0</v>
      </c>
      <c r="G494" s="132">
        <v>9.0</v>
      </c>
      <c r="H494" s="132">
        <v>15.0</v>
      </c>
      <c r="J494" s="171">
        <f t="array" ref="J494">IFERROR(INDEX(VBDhistory1!$U$8:$U$307,MATCH(VBDgames!$C494,VBDhistory1!$B$8:$B$307,0))+ROW()/10000000,0)</f>
        <v>0</v>
      </c>
      <c r="K494" s="171">
        <f t="array" ref="K494">IFERROR(INDEX(VBDhistory2!$U$8:$U$307,MATCH(VBDgames!$C494,VBDhistory2!$B$8:$B$307,0))+ROW()/10000000,0)</f>
        <v>0</v>
      </c>
      <c r="L494" s="171">
        <f t="array" ref="L494">IFERROR(INDEX(VBDhistory3!$U$8:$U$307,MATCH(VBDgames!$C494,VBDhistory3!$B$8:$B$307,0))+ROW()/10000000,0)</f>
        <v>0</v>
      </c>
      <c r="M494" s="171">
        <f t="array" ref="M494">IFERROR(INDEX(VBDhistory4!$U$8:$U$307,MATCH(VBDgames!$C494,VBDhistory4!$B$8:$B$307,0))+ROW()/10000000,0)</f>
        <v>0</v>
      </c>
      <c r="N494" s="171"/>
      <c r="O494" s="171" t="str">
        <f t="shared" ref="O494:R494" si="1497">$D494&amp;"-"&amp;RANK(J494,J$477:J$876,0)</f>
        <v>WR-1</v>
      </c>
      <c r="P494" s="171" t="str">
        <f t="shared" si="1497"/>
        <v>WR-1</v>
      </c>
      <c r="Q494" s="171" t="str">
        <f t="shared" si="1497"/>
        <v>WR-1</v>
      </c>
      <c r="R494" s="171" t="str">
        <f t="shared" si="1497"/>
        <v>WR-1</v>
      </c>
      <c r="T494" s="95" t="str">
        <f t="shared" si="1485"/>
        <v>DL-4</v>
      </c>
      <c r="U494" s="3">
        <v>4.0</v>
      </c>
      <c r="V494" s="3" t="s">
        <v>4632</v>
      </c>
      <c r="W494" s="95">
        <f t="shared" ref="W494:Y494" si="1498">IFERROR(INDEX(E$1429:E$1778,MATCH($T494,P$1429:P$1778,0)),0)</f>
        <v>0</v>
      </c>
      <c r="X494" s="3">
        <f t="shared" si="1498"/>
        <v>0</v>
      </c>
      <c r="Y494" s="3">
        <f t="shared" si="1498"/>
        <v>0</v>
      </c>
      <c r="Z494" s="3"/>
      <c r="AA494" s="3">
        <f t="shared" si="1487"/>
        <v>0</v>
      </c>
      <c r="AB494" s="88">
        <f t="shared" si="1488"/>
        <v>15.33333333</v>
      </c>
      <c r="AC494" s="3"/>
      <c r="AD494" s="95">
        <f t="shared" ref="AD494:AG494" si="1499">IFERROR(INDEX(J$1429:J$1778,MATCH($T494,O$1429:O$1778,0)),0)</f>
        <v>0</v>
      </c>
      <c r="AE494" s="3">
        <f t="shared" si="1499"/>
        <v>0</v>
      </c>
      <c r="AF494" s="3">
        <f t="shared" si="1499"/>
        <v>0</v>
      </c>
      <c r="AG494" s="3">
        <f t="shared" si="1499"/>
        <v>0</v>
      </c>
      <c r="AH494" s="88">
        <f t="shared" si="1490"/>
        <v>0.000494</v>
      </c>
      <c r="AI494" s="3"/>
      <c r="AJ494" s="95" t="str">
        <f t="shared" si="1491"/>
        <v>#REF!</v>
      </c>
      <c r="AK494" s="92"/>
      <c r="AL494" s="92"/>
      <c r="AM494" s="92"/>
      <c r="AN494" s="3"/>
      <c r="AO494" s="3" t="str">
        <f t="shared" si="1492"/>
        <v>#REF!</v>
      </c>
      <c r="AP494" s="92"/>
      <c r="AQ494" s="92"/>
      <c r="AR494" s="92"/>
      <c r="AS494" s="3"/>
      <c r="AT494" s="3">
        <f t="shared" si="1493"/>
        <v>39.33333333</v>
      </c>
      <c r="AU494" s="92"/>
      <c r="AV494" s="92"/>
      <c r="AW494" s="92"/>
    </row>
    <row r="495" ht="15.75" customHeight="1">
      <c r="A495" s="24">
        <v>19.0</v>
      </c>
      <c r="B495" s="24" t="s">
        <v>569</v>
      </c>
      <c r="C495" s="24" t="s">
        <v>569</v>
      </c>
      <c r="D495" s="132" t="s">
        <v>34</v>
      </c>
      <c r="E495" s="132">
        <v>14.0</v>
      </c>
      <c r="F495" s="132">
        <v>16.0</v>
      </c>
      <c r="G495" s="132"/>
      <c r="H495" s="132"/>
      <c r="J495" s="171">
        <f t="array" ref="J495">IFERROR(INDEX(VBDhistory1!$U$8:$U$307,MATCH(VBDgames!$C495,VBDhistory1!$B$8:$B$307,0))+ROW()/10000000,0)</f>
        <v>0</v>
      </c>
      <c r="K495" s="171">
        <f t="array" ref="K495">IFERROR(INDEX(VBDhistory2!$U$8:$U$307,MATCH(VBDgames!$C495,VBDhistory2!$B$8:$B$307,0))+ROW()/10000000,0)</f>
        <v>0</v>
      </c>
      <c r="L495" s="171">
        <f t="array" ref="L495">IFERROR(INDEX(VBDhistory3!$U$8:$U$307,MATCH(VBDgames!$C495,VBDhistory3!$B$8:$B$307,0))+ROW()/10000000,0)</f>
        <v>0</v>
      </c>
      <c r="M495" s="171">
        <f t="array" ref="M495">IFERROR(INDEX(VBDhistory4!$U$8:$U$307,MATCH(VBDgames!$C495,VBDhistory4!$B$8:$B$307,0))+ROW()/10000000,0)</f>
        <v>0</v>
      </c>
      <c r="N495" s="171"/>
      <c r="O495" s="171" t="str">
        <f t="shared" ref="O495:R495" si="1500">$D495&amp;"-"&amp;RANK(J495,J$477:J$876,0)</f>
        <v>WR-1</v>
      </c>
      <c r="P495" s="171" t="str">
        <f t="shared" si="1500"/>
        <v>WR-1</v>
      </c>
      <c r="Q495" s="171" t="str">
        <f t="shared" si="1500"/>
        <v>WR-1</v>
      </c>
      <c r="R495" s="171" t="str">
        <f t="shared" si="1500"/>
        <v>WR-1</v>
      </c>
      <c r="T495" s="95" t="str">
        <f t="shared" si="1485"/>
        <v>DL-5</v>
      </c>
      <c r="U495" s="3">
        <v>5.0</v>
      </c>
      <c r="V495" s="3" t="s">
        <v>4632</v>
      </c>
      <c r="W495" s="95">
        <f t="shared" ref="W495:Y495" si="1501">IFERROR(INDEX(E$1429:E$1778,MATCH($T495,P$1429:P$1778,0)),0)</f>
        <v>0</v>
      </c>
      <c r="X495" s="3">
        <f t="shared" si="1501"/>
        <v>0</v>
      </c>
      <c r="Y495" s="3">
        <f t="shared" si="1501"/>
        <v>0</v>
      </c>
      <c r="Z495" s="3"/>
      <c r="AA495" s="3">
        <f t="shared" si="1487"/>
        <v>0</v>
      </c>
      <c r="AB495" s="88">
        <f t="shared" si="1488"/>
        <v>15.33333333</v>
      </c>
      <c r="AC495" s="3"/>
      <c r="AD495" s="95">
        <f t="shared" ref="AD495:AG495" si="1502">IFERROR(INDEX(J$1429:J$1778,MATCH($T495,O$1429:O$1778,0)),0)</f>
        <v>0</v>
      </c>
      <c r="AE495" s="3">
        <f t="shared" si="1502"/>
        <v>0</v>
      </c>
      <c r="AF495" s="3">
        <f t="shared" si="1502"/>
        <v>0</v>
      </c>
      <c r="AG495" s="3">
        <f t="shared" si="1502"/>
        <v>0</v>
      </c>
      <c r="AH495" s="88">
        <f t="shared" si="1490"/>
        <v>0.000495</v>
      </c>
      <c r="AI495" s="3"/>
      <c r="AJ495" s="95" t="str">
        <f t="shared" si="1491"/>
        <v>#REF!</v>
      </c>
      <c r="AK495" s="92"/>
      <c r="AL495" s="92"/>
      <c r="AM495" s="92"/>
      <c r="AN495" s="3"/>
      <c r="AO495" s="3" t="str">
        <f t="shared" si="1492"/>
        <v>#REF!</v>
      </c>
      <c r="AP495" s="92"/>
      <c r="AQ495" s="92"/>
      <c r="AR495" s="92"/>
      <c r="AS495" s="3"/>
      <c r="AT495" s="3">
        <f t="shared" si="1493"/>
        <v>39.33333333</v>
      </c>
      <c r="AU495" s="92"/>
      <c r="AV495" s="92"/>
      <c r="AW495" s="92"/>
    </row>
    <row r="496" ht="15.75" customHeight="1">
      <c r="A496" s="24">
        <v>20.0</v>
      </c>
      <c r="B496" s="24" t="s">
        <v>4775</v>
      </c>
      <c r="C496" s="24" t="s">
        <v>4775</v>
      </c>
      <c r="D496" s="132" t="s">
        <v>34</v>
      </c>
      <c r="E496" s="132">
        <v>16.0</v>
      </c>
      <c r="F496" s="132">
        <v>10.0</v>
      </c>
      <c r="G496" s="132">
        <v>12.0</v>
      </c>
      <c r="H496" s="132">
        <v>15.0</v>
      </c>
      <c r="J496" s="171">
        <f t="array" ref="J496">IFERROR(INDEX(VBDhistory1!$U$8:$U$307,MATCH(VBDgames!$C496,VBDhistory1!$B$8:$B$307,0))+ROW()/10000000,0)</f>
        <v>0</v>
      </c>
      <c r="K496" s="171">
        <f t="array" ref="K496">IFERROR(INDEX(VBDhistory2!$U$8:$U$307,MATCH(VBDgames!$C496,VBDhistory2!$B$8:$B$307,0))+ROW()/10000000,0)</f>
        <v>0</v>
      </c>
      <c r="L496" s="171">
        <f t="array" ref="L496">IFERROR(INDEX(VBDhistory3!$U$8:$U$307,MATCH(VBDgames!$C496,VBDhistory3!$B$8:$B$307,0))+ROW()/10000000,0)</f>
        <v>0</v>
      </c>
      <c r="M496" s="171">
        <f t="array" ref="M496">IFERROR(INDEX(VBDhistory4!$U$8:$U$307,MATCH(VBDgames!$C496,VBDhistory4!$B$8:$B$307,0))+ROW()/10000000,0)</f>
        <v>0</v>
      </c>
      <c r="N496" s="171"/>
      <c r="O496" s="171" t="str">
        <f t="shared" ref="O496:R496" si="1503">$D496&amp;"-"&amp;RANK(J496,J$477:J$876,0)</f>
        <v>WR-1</v>
      </c>
      <c r="P496" s="171" t="str">
        <f t="shared" si="1503"/>
        <v>WR-1</v>
      </c>
      <c r="Q496" s="171" t="str">
        <f t="shared" si="1503"/>
        <v>WR-1</v>
      </c>
      <c r="R496" s="171" t="str">
        <f t="shared" si="1503"/>
        <v>WR-1</v>
      </c>
      <c r="T496" s="95" t="str">
        <f t="shared" si="1485"/>
        <v>DL-6</v>
      </c>
      <c r="U496" s="3">
        <v>6.0</v>
      </c>
      <c r="V496" s="3" t="s">
        <v>4632</v>
      </c>
      <c r="W496" s="95">
        <f t="shared" ref="W496:Y496" si="1504">IFERROR(INDEX(E$1429:E$1778,MATCH($T496,P$1429:P$1778,0)),0)</f>
        <v>0</v>
      </c>
      <c r="X496" s="3">
        <f t="shared" si="1504"/>
        <v>0</v>
      </c>
      <c r="Y496" s="3">
        <f t="shared" si="1504"/>
        <v>0</v>
      </c>
      <c r="Z496" s="3"/>
      <c r="AA496" s="3">
        <f t="shared" si="1487"/>
        <v>0</v>
      </c>
      <c r="AB496" s="88">
        <f t="shared" si="1488"/>
        <v>15.33333333</v>
      </c>
      <c r="AC496" s="3"/>
      <c r="AD496" s="95">
        <f t="shared" ref="AD496:AG496" si="1505">IFERROR(INDEX(J$1429:J$1778,MATCH($T496,O$1429:O$1778,0)),0)</f>
        <v>0</v>
      </c>
      <c r="AE496" s="3">
        <f t="shared" si="1505"/>
        <v>0</v>
      </c>
      <c r="AF496" s="3">
        <f t="shared" si="1505"/>
        <v>0</v>
      </c>
      <c r="AG496" s="3">
        <f t="shared" si="1505"/>
        <v>0</v>
      </c>
      <c r="AH496" s="88">
        <f t="shared" si="1490"/>
        <v>0.000496</v>
      </c>
      <c r="AI496" s="3"/>
      <c r="AJ496" s="95" t="str">
        <f t="shared" si="1491"/>
        <v>#REF!</v>
      </c>
      <c r="AK496" s="92"/>
      <c r="AL496" s="92"/>
      <c r="AM496" s="92"/>
      <c r="AN496" s="3"/>
      <c r="AO496" s="3" t="str">
        <f t="shared" si="1492"/>
        <v>#REF!</v>
      </c>
      <c r="AP496" s="92"/>
      <c r="AQ496" s="92"/>
      <c r="AR496" s="92"/>
      <c r="AS496" s="3"/>
      <c r="AT496" s="3">
        <f t="shared" si="1493"/>
        <v>39.33333333</v>
      </c>
      <c r="AU496" s="92"/>
      <c r="AV496" s="92"/>
      <c r="AW496" s="92"/>
    </row>
    <row r="497" ht="15.75" customHeight="1">
      <c r="A497" s="24">
        <v>21.0</v>
      </c>
      <c r="B497" s="24" t="s">
        <v>259</v>
      </c>
      <c r="C497" s="24" t="s">
        <v>259</v>
      </c>
      <c r="D497" s="132" t="s">
        <v>34</v>
      </c>
      <c r="E497" s="132">
        <v>16.0</v>
      </c>
      <c r="F497" s="132">
        <v>16.0</v>
      </c>
      <c r="G497" s="132">
        <v>16.0</v>
      </c>
      <c r="H497" s="132">
        <v>16.0</v>
      </c>
      <c r="J497" s="171">
        <f t="array" ref="J497">IFERROR(INDEX(VBDhistory1!$U$8:$U$307,MATCH(VBDgames!$C497,VBDhistory1!$B$8:$B$307,0))+ROW()/10000000,0)</f>
        <v>0</v>
      </c>
      <c r="K497" s="171">
        <f t="array" ref="K497">IFERROR(INDEX(VBDhistory2!$U$8:$U$307,MATCH(VBDgames!$C497,VBDhistory2!$B$8:$B$307,0))+ROW()/10000000,0)</f>
        <v>0</v>
      </c>
      <c r="L497" s="171">
        <f t="array" ref="L497">IFERROR(INDEX(VBDhistory3!$U$8:$U$307,MATCH(VBDgames!$C497,VBDhistory3!$B$8:$B$307,0))+ROW()/10000000,0)</f>
        <v>0</v>
      </c>
      <c r="M497" s="171">
        <f t="array" ref="M497">IFERROR(INDEX(VBDhistory4!$U$8:$U$307,MATCH(VBDgames!$C497,VBDhistory4!$B$8:$B$307,0))+ROW()/10000000,0)</f>
        <v>0</v>
      </c>
      <c r="N497" s="171"/>
      <c r="O497" s="171" t="str">
        <f t="shared" ref="O497:R497" si="1506">$D497&amp;"-"&amp;RANK(J497,J$477:J$876,0)</f>
        <v>WR-1</v>
      </c>
      <c r="P497" s="171" t="str">
        <f t="shared" si="1506"/>
        <v>WR-1</v>
      </c>
      <c r="Q497" s="171" t="str">
        <f t="shared" si="1506"/>
        <v>WR-1</v>
      </c>
      <c r="R497" s="171" t="str">
        <f t="shared" si="1506"/>
        <v>WR-1</v>
      </c>
      <c r="T497" s="95" t="str">
        <f t="shared" si="1485"/>
        <v>DL-7</v>
      </c>
      <c r="U497" s="3">
        <v>7.0</v>
      </c>
      <c r="V497" s="3" t="s">
        <v>4632</v>
      </c>
      <c r="W497" s="95">
        <f t="shared" ref="W497:Y497" si="1507">IFERROR(INDEX(E$1429:E$1778,MATCH($T497,P$1429:P$1778,0)),0)</f>
        <v>0</v>
      </c>
      <c r="X497" s="3">
        <f t="shared" si="1507"/>
        <v>0</v>
      </c>
      <c r="Y497" s="3">
        <f t="shared" si="1507"/>
        <v>0</v>
      </c>
      <c r="Z497" s="3"/>
      <c r="AA497" s="3">
        <f t="shared" si="1487"/>
        <v>0</v>
      </c>
      <c r="AB497" s="88">
        <f t="shared" si="1488"/>
        <v>15.33333333</v>
      </c>
      <c r="AC497" s="3"/>
      <c r="AD497" s="95">
        <f t="shared" ref="AD497:AG497" si="1508">IFERROR(INDEX(J$1429:J$1778,MATCH($T497,O$1429:O$1778,0)),0)</f>
        <v>0</v>
      </c>
      <c r="AE497" s="3">
        <f t="shared" si="1508"/>
        <v>0</v>
      </c>
      <c r="AF497" s="3">
        <f t="shared" si="1508"/>
        <v>0</v>
      </c>
      <c r="AG497" s="3">
        <f t="shared" si="1508"/>
        <v>0</v>
      </c>
      <c r="AH497" s="88">
        <f t="shared" si="1490"/>
        <v>0.000497</v>
      </c>
      <c r="AI497" s="3"/>
      <c r="AJ497" s="95" t="str">
        <f t="shared" si="1491"/>
        <v>#REF!</v>
      </c>
      <c r="AK497" s="92"/>
      <c r="AL497" s="92"/>
      <c r="AM497" s="92"/>
      <c r="AN497" s="3"/>
      <c r="AO497" s="3" t="str">
        <f t="shared" si="1492"/>
        <v>#REF!</v>
      </c>
      <c r="AP497" s="92"/>
      <c r="AQ497" s="92"/>
      <c r="AR497" s="92"/>
      <c r="AS497" s="3"/>
      <c r="AT497" s="3">
        <f t="shared" si="1493"/>
        <v>39.33333333</v>
      </c>
      <c r="AU497" s="92"/>
      <c r="AV497" s="92"/>
      <c r="AW497" s="92"/>
    </row>
    <row r="498" ht="15.75" customHeight="1">
      <c r="A498" s="24">
        <v>22.0</v>
      </c>
      <c r="B498" s="24" t="s">
        <v>96</v>
      </c>
      <c r="C498" s="24" t="s">
        <v>96</v>
      </c>
      <c r="D498" s="132" t="s">
        <v>34</v>
      </c>
      <c r="E498" s="132">
        <v>16.0</v>
      </c>
      <c r="F498" s="132">
        <v>8.0</v>
      </c>
      <c r="G498" s="132">
        <v>15.0</v>
      </c>
      <c r="H498" s="132"/>
      <c r="J498" s="171">
        <f t="array" ref="J498">IFERROR(INDEX(VBDhistory1!$U$8:$U$307,MATCH(VBDgames!$C498,VBDhistory1!$B$8:$B$307,0))+ROW()/10000000,0)</f>
        <v>0</v>
      </c>
      <c r="K498" s="171">
        <f t="array" ref="K498">IFERROR(INDEX(VBDhistory2!$U$8:$U$307,MATCH(VBDgames!$C498,VBDhistory2!$B$8:$B$307,0))+ROW()/10000000,0)</f>
        <v>0</v>
      </c>
      <c r="L498" s="171">
        <f t="array" ref="L498">IFERROR(INDEX(VBDhistory3!$U$8:$U$307,MATCH(VBDgames!$C498,VBDhistory3!$B$8:$B$307,0))+ROW()/10000000,0)</f>
        <v>0</v>
      </c>
      <c r="M498" s="171">
        <f t="array" ref="M498">IFERROR(INDEX(VBDhistory4!$U$8:$U$307,MATCH(VBDgames!$C498,VBDhistory4!$B$8:$B$307,0))+ROW()/10000000,0)</f>
        <v>0</v>
      </c>
      <c r="N498" s="171"/>
      <c r="O498" s="171" t="str">
        <f t="shared" ref="O498:R498" si="1509">$D498&amp;"-"&amp;RANK(J498,J$477:J$876,0)</f>
        <v>WR-1</v>
      </c>
      <c r="P498" s="171" t="str">
        <f t="shared" si="1509"/>
        <v>WR-1</v>
      </c>
      <c r="Q498" s="171" t="str">
        <f t="shared" si="1509"/>
        <v>WR-1</v>
      </c>
      <c r="R498" s="171" t="str">
        <f t="shared" si="1509"/>
        <v>WR-1</v>
      </c>
      <c r="T498" s="95" t="str">
        <f t="shared" si="1485"/>
        <v>DL-8</v>
      </c>
      <c r="U498" s="3">
        <v>8.0</v>
      </c>
      <c r="V498" s="3" t="s">
        <v>4632</v>
      </c>
      <c r="W498" s="95">
        <f t="shared" ref="W498:Y498" si="1510">IFERROR(INDEX(E$1429:E$1778,MATCH($T498,P$1429:P$1778,0)),0)</f>
        <v>0</v>
      </c>
      <c r="X498" s="3">
        <f t="shared" si="1510"/>
        <v>0</v>
      </c>
      <c r="Y498" s="3">
        <f t="shared" si="1510"/>
        <v>0</v>
      </c>
      <c r="Z498" s="3"/>
      <c r="AA498" s="3">
        <f t="shared" si="1487"/>
        <v>0</v>
      </c>
      <c r="AB498" s="88">
        <f t="shared" si="1488"/>
        <v>15.33333333</v>
      </c>
      <c r="AC498" s="3"/>
      <c r="AD498" s="95">
        <f t="shared" ref="AD498:AG498" si="1511">IFERROR(INDEX(J$1429:J$1778,MATCH($T498,O$1429:O$1778,0)),0)</f>
        <v>0</v>
      </c>
      <c r="AE498" s="3">
        <f t="shared" si="1511"/>
        <v>0</v>
      </c>
      <c r="AF498" s="3">
        <f t="shared" si="1511"/>
        <v>0</v>
      </c>
      <c r="AG498" s="3">
        <f t="shared" si="1511"/>
        <v>0</v>
      </c>
      <c r="AH498" s="88">
        <f t="shared" si="1490"/>
        <v>0.000498</v>
      </c>
      <c r="AI498" s="3"/>
      <c r="AJ498" s="95" t="str">
        <f t="shared" si="1491"/>
        <v>#REF!</v>
      </c>
      <c r="AK498" s="92"/>
      <c r="AL498" s="92"/>
      <c r="AM498" s="92"/>
      <c r="AN498" s="3"/>
      <c r="AO498" s="3" t="str">
        <f t="shared" si="1492"/>
        <v>#REF!</v>
      </c>
      <c r="AP498" s="92"/>
      <c r="AQ498" s="92"/>
      <c r="AR498" s="92"/>
      <c r="AS498" s="3"/>
      <c r="AT498" s="3">
        <f t="shared" si="1493"/>
        <v>39.33333333</v>
      </c>
      <c r="AU498" s="92"/>
      <c r="AV498" s="92"/>
      <c r="AW498" s="92"/>
    </row>
    <row r="499" ht="15.75" customHeight="1">
      <c r="A499" s="24">
        <v>23.0</v>
      </c>
      <c r="B499" s="24" t="s">
        <v>305</v>
      </c>
      <c r="C499" s="24" t="s">
        <v>305</v>
      </c>
      <c r="D499" s="132" t="s">
        <v>34</v>
      </c>
      <c r="E499" s="132">
        <v>16.0</v>
      </c>
      <c r="F499" s="132">
        <v>16.0</v>
      </c>
      <c r="G499" s="132">
        <v>5.0</v>
      </c>
      <c r="H499" s="132">
        <v>16.0</v>
      </c>
      <c r="J499" s="171">
        <f t="array" ref="J499">IFERROR(INDEX(VBDhistory1!$U$8:$U$307,MATCH(VBDgames!$C499,VBDhistory1!$B$8:$B$307,0))+ROW()/10000000,0)</f>
        <v>0</v>
      </c>
      <c r="K499" s="171">
        <f t="array" ref="K499">IFERROR(INDEX(VBDhistory2!$U$8:$U$307,MATCH(VBDgames!$C499,VBDhistory2!$B$8:$B$307,0))+ROW()/10000000,0)</f>
        <v>0</v>
      </c>
      <c r="L499" s="171">
        <f t="array" ref="L499">IFERROR(INDEX(VBDhistory3!$U$8:$U$307,MATCH(VBDgames!$C499,VBDhistory3!$B$8:$B$307,0))+ROW()/10000000,0)</f>
        <v>0</v>
      </c>
      <c r="M499" s="171">
        <f t="array" ref="M499">IFERROR(INDEX(VBDhistory4!$U$8:$U$307,MATCH(VBDgames!$C499,VBDhistory4!$B$8:$B$307,0))+ROW()/10000000,0)</f>
        <v>0</v>
      </c>
      <c r="N499" s="171"/>
      <c r="O499" s="171" t="str">
        <f t="shared" ref="O499:R499" si="1512">$D499&amp;"-"&amp;RANK(J499,J$477:J$876,0)</f>
        <v>WR-1</v>
      </c>
      <c r="P499" s="171" t="str">
        <f t="shared" si="1512"/>
        <v>WR-1</v>
      </c>
      <c r="Q499" s="171" t="str">
        <f t="shared" si="1512"/>
        <v>WR-1</v>
      </c>
      <c r="R499" s="171" t="str">
        <f t="shared" si="1512"/>
        <v>WR-1</v>
      </c>
      <c r="T499" s="95" t="str">
        <f t="shared" si="1485"/>
        <v>DL-9</v>
      </c>
      <c r="U499" s="3">
        <v>9.0</v>
      </c>
      <c r="V499" s="3" t="s">
        <v>4632</v>
      </c>
      <c r="W499" s="95">
        <f t="shared" ref="W499:Y499" si="1513">IFERROR(INDEX(E$1429:E$1778,MATCH($T499,P$1429:P$1778,0)),0)</f>
        <v>0</v>
      </c>
      <c r="X499" s="3">
        <f t="shared" si="1513"/>
        <v>0</v>
      </c>
      <c r="Y499" s="3">
        <f t="shared" si="1513"/>
        <v>0</v>
      </c>
      <c r="Z499" s="3"/>
      <c r="AA499" s="3">
        <f t="shared" si="1487"/>
        <v>0</v>
      </c>
      <c r="AB499" s="88">
        <f t="shared" si="1488"/>
        <v>15.33333333</v>
      </c>
      <c r="AC499" s="3"/>
      <c r="AD499" s="95">
        <f t="shared" ref="AD499:AG499" si="1514">IFERROR(INDEX(J$1429:J$1778,MATCH($T499,O$1429:O$1778,0)),0)</f>
        <v>0</v>
      </c>
      <c r="AE499" s="3">
        <f t="shared" si="1514"/>
        <v>0</v>
      </c>
      <c r="AF499" s="3">
        <f t="shared" si="1514"/>
        <v>0</v>
      </c>
      <c r="AG499" s="3">
        <f t="shared" si="1514"/>
        <v>0</v>
      </c>
      <c r="AH499" s="88">
        <f t="shared" si="1490"/>
        <v>0.000499</v>
      </c>
      <c r="AI499" s="3"/>
      <c r="AJ499" s="95" t="str">
        <f t="shared" si="1491"/>
        <v>#REF!</v>
      </c>
      <c r="AK499" s="92"/>
      <c r="AL499" s="92"/>
      <c r="AM499" s="92"/>
      <c r="AN499" s="3"/>
      <c r="AO499" s="3" t="str">
        <f t="shared" si="1492"/>
        <v>#REF!</v>
      </c>
      <c r="AP499" s="92"/>
      <c r="AQ499" s="92"/>
      <c r="AR499" s="92"/>
      <c r="AS499" s="3"/>
      <c r="AT499" s="3">
        <f t="shared" si="1493"/>
        <v>39.33333333</v>
      </c>
      <c r="AU499" s="92"/>
      <c r="AV499" s="92"/>
      <c r="AW499" s="92"/>
    </row>
    <row r="500" ht="15.75" customHeight="1">
      <c r="A500" s="24">
        <v>24.0</v>
      </c>
      <c r="B500" s="24" t="s">
        <v>612</v>
      </c>
      <c r="C500" s="24" t="s">
        <v>112</v>
      </c>
      <c r="D500" s="132" t="s">
        <v>34</v>
      </c>
      <c r="E500" s="132">
        <v>15.0</v>
      </c>
      <c r="F500" s="132">
        <v>9.0</v>
      </c>
      <c r="G500" s="132"/>
      <c r="H500" s="132"/>
      <c r="J500" s="171">
        <f t="array" ref="J500">IFERROR(INDEX(VBDhistory1!$U$8:$U$307,MATCH(VBDgames!$C500,VBDhistory1!$B$8:$B$307,0))+ROW()/10000000,0)</f>
        <v>0</v>
      </c>
      <c r="K500" s="171">
        <f t="array" ref="K500">IFERROR(INDEX(VBDhistory2!$U$8:$U$307,MATCH(VBDgames!$C500,VBDhistory2!$B$8:$B$307,0))+ROW()/10000000,0)</f>
        <v>0</v>
      </c>
      <c r="L500" s="171">
        <f t="array" ref="L500">IFERROR(INDEX(VBDhistory3!$U$8:$U$307,MATCH(VBDgames!$C500,VBDhistory3!$B$8:$B$307,0))+ROW()/10000000,0)</f>
        <v>0</v>
      </c>
      <c r="M500" s="171">
        <f t="array" ref="M500">IFERROR(INDEX(VBDhistory4!$U$8:$U$307,MATCH(VBDgames!$C500,VBDhistory4!$B$8:$B$307,0))+ROW()/10000000,0)</f>
        <v>0</v>
      </c>
      <c r="N500" s="171"/>
      <c r="O500" s="171" t="str">
        <f t="shared" ref="O500:R500" si="1515">$D500&amp;"-"&amp;RANK(J500,J$477:J$876,0)</f>
        <v>WR-1</v>
      </c>
      <c r="P500" s="171" t="str">
        <f t="shared" si="1515"/>
        <v>WR-1</v>
      </c>
      <c r="Q500" s="171" t="str">
        <f t="shared" si="1515"/>
        <v>WR-1</v>
      </c>
      <c r="R500" s="171" t="str">
        <f t="shared" si="1515"/>
        <v>WR-1</v>
      </c>
      <c r="T500" s="95" t="str">
        <f t="shared" si="1485"/>
        <v>DL-10</v>
      </c>
      <c r="U500" s="3">
        <v>10.0</v>
      </c>
      <c r="V500" s="3" t="s">
        <v>4632</v>
      </c>
      <c r="W500" s="95">
        <f t="shared" ref="W500:Y500" si="1516">IFERROR(INDEX(E$1429:E$1778,MATCH($T500,P$1429:P$1778,0)),0)</f>
        <v>0</v>
      </c>
      <c r="X500" s="3">
        <f t="shared" si="1516"/>
        <v>0</v>
      </c>
      <c r="Y500" s="3">
        <f t="shared" si="1516"/>
        <v>0</v>
      </c>
      <c r="Z500" s="3"/>
      <c r="AA500" s="3">
        <f t="shared" si="1487"/>
        <v>0</v>
      </c>
      <c r="AB500" s="88">
        <f t="shared" si="1488"/>
        <v>15.33333333</v>
      </c>
      <c r="AC500" s="3"/>
      <c r="AD500" s="95">
        <f t="shared" ref="AD500:AG500" si="1517">IFERROR(INDEX(J$1429:J$1778,MATCH($T500,O$1429:O$1778,0)),0)</f>
        <v>0</v>
      </c>
      <c r="AE500" s="3">
        <f t="shared" si="1517"/>
        <v>0</v>
      </c>
      <c r="AF500" s="3">
        <f t="shared" si="1517"/>
        <v>0</v>
      </c>
      <c r="AG500" s="3">
        <f t="shared" si="1517"/>
        <v>0</v>
      </c>
      <c r="AH500" s="88">
        <f t="shared" si="1490"/>
        <v>0.0005</v>
      </c>
      <c r="AI500" s="3"/>
      <c r="AJ500" s="95" t="str">
        <f t="shared" si="1491"/>
        <v>#REF!</v>
      </c>
      <c r="AK500" s="92"/>
      <c r="AL500" s="92"/>
      <c r="AM500" s="92"/>
      <c r="AN500" s="3"/>
      <c r="AO500" s="3" t="str">
        <f t="shared" si="1492"/>
        <v>#REF!</v>
      </c>
      <c r="AP500" s="92"/>
      <c r="AQ500" s="92"/>
      <c r="AR500" s="92"/>
      <c r="AS500" s="3"/>
      <c r="AT500" s="3">
        <f t="shared" si="1493"/>
        <v>39.33333333</v>
      </c>
      <c r="AU500" s="92"/>
      <c r="AV500" s="92"/>
      <c r="AW500" s="92"/>
    </row>
    <row r="501" ht="15.75" customHeight="1">
      <c r="A501" s="24">
        <v>25.0</v>
      </c>
      <c r="B501" s="24" t="s">
        <v>131</v>
      </c>
      <c r="C501" s="24" t="s">
        <v>131</v>
      </c>
      <c r="D501" s="132" t="s">
        <v>34</v>
      </c>
      <c r="E501" s="132">
        <v>14.0</v>
      </c>
      <c r="F501" s="132">
        <v>16.0</v>
      </c>
      <c r="G501" s="132"/>
      <c r="H501" s="132"/>
      <c r="J501" s="171">
        <f t="array" ref="J501">IFERROR(INDEX(VBDhistory1!$U$8:$U$307,MATCH(VBDgames!$C501,VBDhistory1!$B$8:$B$307,0))+ROW()/10000000,0)</f>
        <v>0</v>
      </c>
      <c r="K501" s="171">
        <f t="array" ref="K501">IFERROR(INDEX(VBDhistory2!$U$8:$U$307,MATCH(VBDgames!$C501,VBDhistory2!$B$8:$B$307,0))+ROW()/10000000,0)</f>
        <v>0</v>
      </c>
      <c r="L501" s="171">
        <f t="array" ref="L501">IFERROR(INDEX(VBDhistory3!$U$8:$U$307,MATCH(VBDgames!$C501,VBDhistory3!$B$8:$B$307,0))+ROW()/10000000,0)</f>
        <v>0</v>
      </c>
      <c r="M501" s="171">
        <f t="array" ref="M501">IFERROR(INDEX(VBDhistory4!$U$8:$U$307,MATCH(VBDgames!$C501,VBDhistory4!$B$8:$B$307,0))+ROW()/10000000,0)</f>
        <v>0</v>
      </c>
      <c r="N501" s="171"/>
      <c r="O501" s="171" t="str">
        <f t="shared" ref="O501:R501" si="1518">$D501&amp;"-"&amp;RANK(J501,J$477:J$876,0)</f>
        <v>WR-1</v>
      </c>
      <c r="P501" s="171" t="str">
        <f t="shared" si="1518"/>
        <v>WR-1</v>
      </c>
      <c r="Q501" s="171" t="str">
        <f t="shared" si="1518"/>
        <v>WR-1</v>
      </c>
      <c r="R501" s="171" t="str">
        <f t="shared" si="1518"/>
        <v>WR-1</v>
      </c>
      <c r="T501" s="95" t="str">
        <f t="shared" si="1485"/>
        <v>DL-11</v>
      </c>
      <c r="U501" s="3">
        <v>11.0</v>
      </c>
      <c r="V501" s="3" t="s">
        <v>4632</v>
      </c>
      <c r="W501" s="95">
        <f t="shared" ref="W501:Y501" si="1519">IFERROR(INDEX(E$1429:E$1778,MATCH($T501,P$1429:P$1778,0)),0)</f>
        <v>0</v>
      </c>
      <c r="X501" s="3">
        <f t="shared" si="1519"/>
        <v>0</v>
      </c>
      <c r="Y501" s="3">
        <f t="shared" si="1519"/>
        <v>0</v>
      </c>
      <c r="Z501" s="3"/>
      <c r="AA501" s="3">
        <f t="shared" si="1487"/>
        <v>0</v>
      </c>
      <c r="AB501" s="88">
        <f t="shared" si="1488"/>
        <v>15.33333333</v>
      </c>
      <c r="AC501" s="3"/>
      <c r="AD501" s="95">
        <f t="shared" ref="AD501:AG501" si="1520">IFERROR(INDEX(J$1429:J$1778,MATCH($T501,O$1429:O$1778,0)),0)</f>
        <v>0</v>
      </c>
      <c r="AE501" s="3">
        <f t="shared" si="1520"/>
        <v>0</v>
      </c>
      <c r="AF501" s="3">
        <f t="shared" si="1520"/>
        <v>0</v>
      </c>
      <c r="AG501" s="3">
        <f t="shared" si="1520"/>
        <v>0</v>
      </c>
      <c r="AH501" s="88">
        <f t="shared" si="1490"/>
        <v>0.000501</v>
      </c>
      <c r="AI501" s="3"/>
      <c r="AJ501" s="95" t="str">
        <f t="shared" si="1491"/>
        <v>#REF!</v>
      </c>
      <c r="AK501" s="92"/>
      <c r="AL501" s="92"/>
      <c r="AM501" s="92"/>
      <c r="AN501" s="3"/>
      <c r="AO501" s="3" t="str">
        <f t="shared" si="1492"/>
        <v>#REF!</v>
      </c>
      <c r="AP501" s="92"/>
      <c r="AQ501" s="92"/>
      <c r="AR501" s="92"/>
      <c r="AS501" s="3"/>
      <c r="AT501" s="3">
        <f t="shared" si="1493"/>
        <v>39.33333333</v>
      </c>
      <c r="AU501" s="92"/>
      <c r="AV501" s="92"/>
      <c r="AW501" s="92"/>
    </row>
    <row r="502" ht="15.75" customHeight="1">
      <c r="A502" s="24">
        <v>26.0</v>
      </c>
      <c r="B502" s="24" t="s">
        <v>79</v>
      </c>
      <c r="C502" s="24" t="s">
        <v>79</v>
      </c>
      <c r="D502" s="132" t="s">
        <v>34</v>
      </c>
      <c r="E502" s="132">
        <v>15.0</v>
      </c>
      <c r="F502" s="132">
        <v>14.0</v>
      </c>
      <c r="G502" s="132">
        <v>14.0</v>
      </c>
      <c r="H502" s="132">
        <v>16.0</v>
      </c>
      <c r="J502" s="171">
        <f t="array" ref="J502">IFERROR(INDEX(VBDhistory1!$U$8:$U$307,MATCH(VBDgames!$C502,VBDhistory1!$B$8:$B$307,0))+ROW()/10000000,0)</f>
        <v>0</v>
      </c>
      <c r="K502" s="171">
        <f t="array" ref="K502">IFERROR(INDEX(VBDhistory2!$U$8:$U$307,MATCH(VBDgames!$C502,VBDhistory2!$B$8:$B$307,0))+ROW()/10000000,0)</f>
        <v>0</v>
      </c>
      <c r="L502" s="171">
        <f t="array" ref="L502">IFERROR(INDEX(VBDhistory3!$U$8:$U$307,MATCH(VBDgames!$C502,VBDhistory3!$B$8:$B$307,0))+ROW()/10000000,0)</f>
        <v>0</v>
      </c>
      <c r="M502" s="171">
        <f t="array" ref="M502">IFERROR(INDEX(VBDhistory4!$U$8:$U$307,MATCH(VBDgames!$C502,VBDhistory4!$B$8:$B$307,0))+ROW()/10000000,0)</f>
        <v>0</v>
      </c>
      <c r="N502" s="171"/>
      <c r="O502" s="171" t="str">
        <f t="shared" ref="O502:R502" si="1521">$D502&amp;"-"&amp;RANK(J502,J$477:J$876,0)</f>
        <v>WR-1</v>
      </c>
      <c r="P502" s="171" t="str">
        <f t="shared" si="1521"/>
        <v>WR-1</v>
      </c>
      <c r="Q502" s="171" t="str">
        <f t="shared" si="1521"/>
        <v>WR-1</v>
      </c>
      <c r="R502" s="171" t="str">
        <f t="shared" si="1521"/>
        <v>WR-1</v>
      </c>
      <c r="T502" s="95" t="str">
        <f t="shared" si="1485"/>
        <v>DL-12</v>
      </c>
      <c r="U502" s="3">
        <v>12.0</v>
      </c>
      <c r="V502" s="3" t="s">
        <v>4632</v>
      </c>
      <c r="W502" s="95">
        <f t="shared" ref="W502:Y502" si="1522">IFERROR(INDEX(E$1429:E$1778,MATCH($T502,P$1429:P$1778,0)),0)</f>
        <v>0</v>
      </c>
      <c r="X502" s="3">
        <f t="shared" si="1522"/>
        <v>0</v>
      </c>
      <c r="Y502" s="3">
        <f t="shared" si="1522"/>
        <v>0</v>
      </c>
      <c r="Z502" s="3"/>
      <c r="AA502" s="3">
        <f t="shared" si="1487"/>
        <v>0</v>
      </c>
      <c r="AB502" s="88">
        <f t="shared" si="1488"/>
        <v>15.33333333</v>
      </c>
      <c r="AC502" s="3"/>
      <c r="AD502" s="95">
        <f t="shared" ref="AD502:AG502" si="1523">IFERROR(INDEX(J$1429:J$1778,MATCH($T502,O$1429:O$1778,0)),0)</f>
        <v>0</v>
      </c>
      <c r="AE502" s="3">
        <f t="shared" si="1523"/>
        <v>0</v>
      </c>
      <c r="AF502" s="3">
        <f t="shared" si="1523"/>
        <v>0</v>
      </c>
      <c r="AG502" s="3">
        <f t="shared" si="1523"/>
        <v>0</v>
      </c>
      <c r="AH502" s="88">
        <f t="shared" si="1490"/>
        <v>0.000502</v>
      </c>
      <c r="AI502" s="3"/>
      <c r="AJ502" s="95" t="str">
        <f t="shared" si="1491"/>
        <v>#REF!</v>
      </c>
      <c r="AK502" s="92"/>
      <c r="AL502" s="92"/>
      <c r="AM502" s="92"/>
      <c r="AN502" s="3"/>
      <c r="AO502" s="3" t="str">
        <f t="shared" si="1492"/>
        <v>#REF!</v>
      </c>
      <c r="AP502" s="92"/>
      <c r="AQ502" s="92"/>
      <c r="AR502" s="92"/>
      <c r="AS502" s="3"/>
      <c r="AT502" s="3">
        <f t="shared" si="1493"/>
        <v>39.33333333</v>
      </c>
      <c r="AU502" s="92"/>
      <c r="AV502" s="92"/>
      <c r="AW502" s="92"/>
    </row>
    <row r="503" ht="15.75" customHeight="1">
      <c r="A503" s="24">
        <v>27.0</v>
      </c>
      <c r="B503" s="24" t="s">
        <v>174</v>
      </c>
      <c r="C503" s="24" t="s">
        <v>174</v>
      </c>
      <c r="D503" s="132" t="s">
        <v>34</v>
      </c>
      <c r="E503" s="132">
        <v>17.0</v>
      </c>
      <c r="F503" s="132">
        <v>12.0</v>
      </c>
      <c r="G503" s="132">
        <v>12.0</v>
      </c>
      <c r="H503" s="132">
        <v>15.0</v>
      </c>
      <c r="J503" s="171">
        <f t="array" ref="J503">IFERROR(INDEX(VBDhistory1!$U$8:$U$307,MATCH(VBDgames!$C503,VBDhistory1!$B$8:$B$307,0))+ROW()/10000000,0)</f>
        <v>0</v>
      </c>
      <c r="K503" s="171">
        <f t="array" ref="K503">IFERROR(INDEX(VBDhistory2!$U$8:$U$307,MATCH(VBDgames!$C503,VBDhistory2!$B$8:$B$307,0))+ROW()/10000000,0)</f>
        <v>0</v>
      </c>
      <c r="L503" s="171">
        <f t="array" ref="L503">IFERROR(INDEX(VBDhistory3!$U$8:$U$307,MATCH(VBDgames!$C503,VBDhistory3!$B$8:$B$307,0))+ROW()/10000000,0)</f>
        <v>0</v>
      </c>
      <c r="M503" s="171">
        <f t="array" ref="M503">IFERROR(INDEX(VBDhistory4!$U$8:$U$307,MATCH(VBDgames!$C503,VBDhistory4!$B$8:$B$307,0))+ROW()/10000000,0)</f>
        <v>0</v>
      </c>
      <c r="N503" s="171"/>
      <c r="O503" s="171" t="str">
        <f t="shared" ref="O503:R503" si="1524">$D503&amp;"-"&amp;RANK(J503,J$477:J$876,0)</f>
        <v>WR-1</v>
      </c>
      <c r="P503" s="171" t="str">
        <f t="shared" si="1524"/>
        <v>WR-1</v>
      </c>
      <c r="Q503" s="171" t="str">
        <f t="shared" si="1524"/>
        <v>WR-1</v>
      </c>
      <c r="R503" s="171" t="str">
        <f t="shared" si="1524"/>
        <v>WR-1</v>
      </c>
      <c r="T503" s="95" t="str">
        <f t="shared" si="1485"/>
        <v>DL-13</v>
      </c>
      <c r="U503" s="3">
        <v>13.0</v>
      </c>
      <c r="V503" s="3" t="s">
        <v>4632</v>
      </c>
      <c r="W503" s="95">
        <f t="shared" ref="W503:Y503" si="1525">IFERROR(INDEX(E$1429:E$1778,MATCH($T503,P$1429:P$1778,0)),0)</f>
        <v>0</v>
      </c>
      <c r="X503" s="3">
        <f t="shared" si="1525"/>
        <v>0</v>
      </c>
      <c r="Y503" s="3">
        <f t="shared" si="1525"/>
        <v>0</v>
      </c>
      <c r="Z503" s="3"/>
      <c r="AA503" s="3">
        <f t="shared" si="1487"/>
        <v>0</v>
      </c>
      <c r="AB503" s="88">
        <f t="shared" si="1488"/>
        <v>15.33333333</v>
      </c>
      <c r="AC503" s="3"/>
      <c r="AD503" s="95">
        <f t="shared" ref="AD503:AG503" si="1526">IFERROR(INDEX(J$1429:J$1778,MATCH($T503,O$1429:O$1778,0)),0)</f>
        <v>0</v>
      </c>
      <c r="AE503" s="3">
        <f t="shared" si="1526"/>
        <v>0</v>
      </c>
      <c r="AF503" s="3">
        <f t="shared" si="1526"/>
        <v>0</v>
      </c>
      <c r="AG503" s="3">
        <f t="shared" si="1526"/>
        <v>0</v>
      </c>
      <c r="AH503" s="88">
        <f t="shared" si="1490"/>
        <v>0.000503</v>
      </c>
      <c r="AI503" s="3"/>
      <c r="AJ503" s="95" t="str">
        <f t="shared" si="1491"/>
        <v>#REF!</v>
      </c>
      <c r="AK503" s="92"/>
      <c r="AL503" s="92"/>
      <c r="AM503" s="92"/>
      <c r="AN503" s="3"/>
      <c r="AO503" s="3" t="str">
        <f t="shared" si="1492"/>
        <v>#REF!</v>
      </c>
      <c r="AP503" s="92"/>
      <c r="AQ503" s="92"/>
      <c r="AR503" s="92"/>
      <c r="AS503" s="3"/>
      <c r="AT503" s="3">
        <f t="shared" si="1493"/>
        <v>39.33333333</v>
      </c>
      <c r="AU503" s="92"/>
      <c r="AV503" s="92"/>
      <c r="AW503" s="92"/>
    </row>
    <row r="504" ht="15.75" customHeight="1">
      <c r="A504" s="24">
        <v>28.0</v>
      </c>
      <c r="B504" s="24" t="s">
        <v>153</v>
      </c>
      <c r="C504" s="24" t="s">
        <v>153</v>
      </c>
      <c r="D504" s="132" t="s">
        <v>34</v>
      </c>
      <c r="E504" s="132">
        <v>15.0</v>
      </c>
      <c r="F504" s="132">
        <v>16.0</v>
      </c>
      <c r="G504" s="132">
        <v>8.0</v>
      </c>
      <c r="H504" s="132"/>
      <c r="J504" s="171">
        <f t="array" ref="J504">IFERROR(INDEX(VBDhistory1!$U$8:$U$307,MATCH(VBDgames!$C504,VBDhistory1!$B$8:$B$307,0))+ROW()/10000000,0)</f>
        <v>0</v>
      </c>
      <c r="K504" s="171">
        <f t="array" ref="K504">IFERROR(INDEX(VBDhistory2!$U$8:$U$307,MATCH(VBDgames!$C504,VBDhistory2!$B$8:$B$307,0))+ROW()/10000000,0)</f>
        <v>0</v>
      </c>
      <c r="L504" s="171">
        <f t="array" ref="L504">IFERROR(INDEX(VBDhistory3!$U$8:$U$307,MATCH(VBDgames!$C504,VBDhistory3!$B$8:$B$307,0))+ROW()/10000000,0)</f>
        <v>0</v>
      </c>
      <c r="M504" s="171">
        <f t="array" ref="M504">IFERROR(INDEX(VBDhistory4!$U$8:$U$307,MATCH(VBDgames!$C504,VBDhistory4!$B$8:$B$307,0))+ROW()/10000000,0)</f>
        <v>0</v>
      </c>
      <c r="N504" s="171"/>
      <c r="O504" s="171" t="str">
        <f t="shared" ref="O504:R504" si="1527">$D504&amp;"-"&amp;RANK(J504,J$477:J$876,0)</f>
        <v>WR-1</v>
      </c>
      <c r="P504" s="171" t="str">
        <f t="shared" si="1527"/>
        <v>WR-1</v>
      </c>
      <c r="Q504" s="171" t="str">
        <f t="shared" si="1527"/>
        <v>WR-1</v>
      </c>
      <c r="R504" s="171" t="str">
        <f t="shared" si="1527"/>
        <v>WR-1</v>
      </c>
      <c r="T504" s="95" t="str">
        <f t="shared" si="1485"/>
        <v>DL-14</v>
      </c>
      <c r="U504" s="3">
        <v>14.0</v>
      </c>
      <c r="V504" s="3" t="s">
        <v>4632</v>
      </c>
      <c r="W504" s="95">
        <f t="shared" ref="W504:Y504" si="1528">IFERROR(INDEX(E$1429:E$1778,MATCH($T504,P$1429:P$1778,0)),0)</f>
        <v>0</v>
      </c>
      <c r="X504" s="3">
        <f t="shared" si="1528"/>
        <v>0</v>
      </c>
      <c r="Y504" s="3">
        <f t="shared" si="1528"/>
        <v>0</v>
      </c>
      <c r="Z504" s="3"/>
      <c r="AA504" s="3">
        <f t="shared" si="1487"/>
        <v>0</v>
      </c>
      <c r="AB504" s="88">
        <f t="shared" si="1488"/>
        <v>15.33333333</v>
      </c>
      <c r="AC504" s="3"/>
      <c r="AD504" s="95">
        <f t="shared" ref="AD504:AG504" si="1529">IFERROR(INDEX(J$1429:J$1778,MATCH($T504,O$1429:O$1778,0)),0)</f>
        <v>0</v>
      </c>
      <c r="AE504" s="3">
        <f t="shared" si="1529"/>
        <v>0</v>
      </c>
      <c r="AF504" s="3">
        <f t="shared" si="1529"/>
        <v>0</v>
      </c>
      <c r="AG504" s="3">
        <f t="shared" si="1529"/>
        <v>0</v>
      </c>
      <c r="AH504" s="88">
        <f t="shared" si="1490"/>
        <v>0.000504</v>
      </c>
      <c r="AI504" s="3"/>
      <c r="AJ504" s="95" t="str">
        <f t="shared" si="1491"/>
        <v>#REF!</v>
      </c>
      <c r="AK504" s="92"/>
      <c r="AL504" s="92"/>
      <c r="AM504" s="92"/>
      <c r="AN504" s="3"/>
      <c r="AO504" s="3" t="str">
        <f t="shared" si="1492"/>
        <v>#REF!</v>
      </c>
      <c r="AP504" s="92"/>
      <c r="AQ504" s="92"/>
      <c r="AR504" s="92"/>
      <c r="AS504" s="3"/>
      <c r="AT504" s="3">
        <f t="shared" si="1493"/>
        <v>39.33333333</v>
      </c>
      <c r="AU504" s="92"/>
      <c r="AV504" s="92"/>
      <c r="AW504" s="92"/>
    </row>
    <row r="505" ht="15.75" customHeight="1">
      <c r="A505" s="24">
        <v>29.0</v>
      </c>
      <c r="B505" s="24" t="s">
        <v>637</v>
      </c>
      <c r="C505" s="24" t="s">
        <v>138</v>
      </c>
      <c r="D505" s="132" t="s">
        <v>34</v>
      </c>
      <c r="E505" s="132">
        <v>13.0</v>
      </c>
      <c r="F505" s="132">
        <v>9.0</v>
      </c>
      <c r="G505" s="132">
        <v>16.0</v>
      </c>
      <c r="H505" s="132">
        <v>15.0</v>
      </c>
      <c r="J505" s="171">
        <f t="array" ref="J505">IFERROR(INDEX(VBDhistory1!$U$8:$U$307,MATCH(VBDgames!$C505,VBDhistory1!$B$8:$B$307,0))+ROW()/10000000,0)</f>
        <v>0</v>
      </c>
      <c r="K505" s="171">
        <f t="array" ref="K505">IFERROR(INDEX(VBDhistory2!$U$8:$U$307,MATCH(VBDgames!$C505,VBDhistory2!$B$8:$B$307,0))+ROW()/10000000,0)</f>
        <v>0</v>
      </c>
      <c r="L505" s="171">
        <f t="array" ref="L505">IFERROR(INDEX(VBDhistory3!$U$8:$U$307,MATCH(VBDgames!$C505,VBDhistory3!$B$8:$B$307,0))+ROW()/10000000,0)</f>
        <v>0</v>
      </c>
      <c r="M505" s="171">
        <f t="array" ref="M505">IFERROR(INDEX(VBDhistory4!$U$8:$U$307,MATCH(VBDgames!$C505,VBDhistory4!$B$8:$B$307,0))+ROW()/10000000,0)</f>
        <v>0</v>
      </c>
      <c r="N505" s="171"/>
      <c r="O505" s="171" t="str">
        <f t="shared" ref="O505:R505" si="1530">$D505&amp;"-"&amp;RANK(J505,J$477:J$876,0)</f>
        <v>WR-1</v>
      </c>
      <c r="P505" s="171" t="str">
        <f t="shared" si="1530"/>
        <v>WR-1</v>
      </c>
      <c r="Q505" s="171" t="str">
        <f t="shared" si="1530"/>
        <v>WR-1</v>
      </c>
      <c r="R505" s="171" t="str">
        <f t="shared" si="1530"/>
        <v>WR-1</v>
      </c>
      <c r="T505" s="95" t="str">
        <f t="shared" si="1485"/>
        <v>DL-15</v>
      </c>
      <c r="U505" s="3">
        <v>15.0</v>
      </c>
      <c r="V505" s="3" t="s">
        <v>4632</v>
      </c>
      <c r="W505" s="95">
        <f t="shared" ref="W505:Y505" si="1531">IFERROR(INDEX(E$1429:E$1778,MATCH($T505,P$1429:P$1778,0)),0)</f>
        <v>0</v>
      </c>
      <c r="X505" s="3">
        <f t="shared" si="1531"/>
        <v>0</v>
      </c>
      <c r="Y505" s="3">
        <f t="shared" si="1531"/>
        <v>0</v>
      </c>
      <c r="Z505" s="3"/>
      <c r="AA505" s="3">
        <f t="shared" si="1487"/>
        <v>0</v>
      </c>
      <c r="AB505" s="88">
        <f t="shared" si="1488"/>
        <v>15.33333333</v>
      </c>
      <c r="AC505" s="3"/>
      <c r="AD505" s="95">
        <f t="shared" ref="AD505:AG505" si="1532">IFERROR(INDEX(J$1429:J$1778,MATCH($T505,O$1429:O$1778,0)),0)</f>
        <v>0</v>
      </c>
      <c r="AE505" s="3">
        <f t="shared" si="1532"/>
        <v>0</v>
      </c>
      <c r="AF505" s="3">
        <f t="shared" si="1532"/>
        <v>0</v>
      </c>
      <c r="AG505" s="3">
        <f t="shared" si="1532"/>
        <v>0</v>
      </c>
      <c r="AH505" s="88">
        <f t="shared" si="1490"/>
        <v>0.000505</v>
      </c>
      <c r="AI505" s="3"/>
      <c r="AJ505" s="95" t="str">
        <f t="shared" si="1491"/>
        <v>#REF!</v>
      </c>
      <c r="AK505" s="92"/>
      <c r="AL505" s="92"/>
      <c r="AM505" s="92"/>
      <c r="AN505" s="3"/>
      <c r="AO505" s="3" t="str">
        <f t="shared" si="1492"/>
        <v>#REF!</v>
      </c>
      <c r="AP505" s="92"/>
      <c r="AQ505" s="92"/>
      <c r="AR505" s="92"/>
      <c r="AS505" s="3"/>
      <c r="AT505" s="3">
        <f t="shared" si="1493"/>
        <v>39.33333333</v>
      </c>
      <c r="AU505" s="92"/>
      <c r="AV505" s="92"/>
      <c r="AW505" s="92"/>
    </row>
    <row r="506" ht="15.75" customHeight="1">
      <c r="A506" s="24">
        <v>30.0</v>
      </c>
      <c r="B506" s="24" t="s">
        <v>52</v>
      </c>
      <c r="C506" s="24" t="s">
        <v>52</v>
      </c>
      <c r="D506" s="132" t="s">
        <v>34</v>
      </c>
      <c r="E506" s="132">
        <v>15.0</v>
      </c>
      <c r="F506" s="132">
        <v>16.0</v>
      </c>
      <c r="G506" s="132">
        <v>14.0</v>
      </c>
      <c r="H506" s="132">
        <v>14.0</v>
      </c>
      <c r="J506" s="171">
        <f t="array" ref="J506">IFERROR(INDEX(VBDhistory1!$U$8:$U$307,MATCH(VBDgames!$C506,VBDhistory1!$B$8:$B$307,0))+ROW()/10000000,0)</f>
        <v>0</v>
      </c>
      <c r="K506" s="171">
        <f t="array" ref="K506">IFERROR(INDEX(VBDhistory2!$U$8:$U$307,MATCH(VBDgames!$C506,VBDhistory2!$B$8:$B$307,0))+ROW()/10000000,0)</f>
        <v>0</v>
      </c>
      <c r="L506" s="171">
        <f t="array" ref="L506">IFERROR(INDEX(VBDhistory3!$U$8:$U$307,MATCH(VBDgames!$C506,VBDhistory3!$B$8:$B$307,0))+ROW()/10000000,0)</f>
        <v>0</v>
      </c>
      <c r="M506" s="171">
        <f t="array" ref="M506">IFERROR(INDEX(VBDhistory4!$U$8:$U$307,MATCH(VBDgames!$C506,VBDhistory4!$B$8:$B$307,0))+ROW()/10000000,0)</f>
        <v>0</v>
      </c>
      <c r="N506" s="171"/>
      <c r="O506" s="171" t="str">
        <f t="shared" ref="O506:R506" si="1533">$D506&amp;"-"&amp;RANK(J506,J$477:J$876,0)</f>
        <v>WR-1</v>
      </c>
      <c r="P506" s="171" t="str">
        <f t="shared" si="1533"/>
        <v>WR-1</v>
      </c>
      <c r="Q506" s="171" t="str">
        <f t="shared" si="1533"/>
        <v>WR-1</v>
      </c>
      <c r="R506" s="171" t="str">
        <f t="shared" si="1533"/>
        <v>WR-1</v>
      </c>
      <c r="T506" s="95" t="str">
        <f t="shared" si="1485"/>
        <v>DL-16</v>
      </c>
      <c r="U506" s="3">
        <v>16.0</v>
      </c>
      <c r="V506" s="3" t="s">
        <v>4632</v>
      </c>
      <c r="W506" s="95">
        <f t="shared" ref="W506:Y506" si="1534">IFERROR(INDEX(E$1429:E$1778,MATCH($T506,P$1429:P$1778,0)),0)</f>
        <v>0</v>
      </c>
      <c r="X506" s="3">
        <f t="shared" si="1534"/>
        <v>0</v>
      </c>
      <c r="Y506" s="3">
        <f t="shared" si="1534"/>
        <v>0</v>
      </c>
      <c r="Z506" s="3"/>
      <c r="AA506" s="3">
        <f t="shared" si="1487"/>
        <v>0</v>
      </c>
      <c r="AB506" s="88">
        <f t="shared" si="1488"/>
        <v>15.33333333</v>
      </c>
      <c r="AC506" s="3"/>
      <c r="AD506" s="95">
        <f t="shared" ref="AD506:AG506" si="1535">IFERROR(INDEX(J$1429:J$1778,MATCH($T506,O$1429:O$1778,0)),0)</f>
        <v>0</v>
      </c>
      <c r="AE506" s="3">
        <f t="shared" si="1535"/>
        <v>0</v>
      </c>
      <c r="AF506" s="3">
        <f t="shared" si="1535"/>
        <v>0</v>
      </c>
      <c r="AG506" s="3">
        <f t="shared" si="1535"/>
        <v>0</v>
      </c>
      <c r="AH506" s="88">
        <f t="shared" si="1490"/>
        <v>0.000506</v>
      </c>
      <c r="AI506" s="3"/>
      <c r="AJ506" s="95" t="str">
        <f t="shared" si="1491"/>
        <v>#REF!</v>
      </c>
      <c r="AK506" s="92"/>
      <c r="AL506" s="92"/>
      <c r="AM506" s="92"/>
      <c r="AN506" s="3"/>
      <c r="AO506" s="3" t="str">
        <f t="shared" si="1492"/>
        <v>#REF!</v>
      </c>
      <c r="AP506" s="92"/>
      <c r="AQ506" s="92"/>
      <c r="AR506" s="92"/>
      <c r="AS506" s="3"/>
      <c r="AT506" s="3">
        <f t="shared" si="1493"/>
        <v>39.33333333</v>
      </c>
      <c r="AU506" s="92"/>
      <c r="AV506" s="92"/>
      <c r="AW506" s="92"/>
    </row>
    <row r="507" ht="15.75" customHeight="1">
      <c r="A507" s="24">
        <v>31.0</v>
      </c>
      <c r="B507" s="24" t="s">
        <v>171</v>
      </c>
      <c r="C507" s="24" t="s">
        <v>171</v>
      </c>
      <c r="D507" s="132" t="s">
        <v>34</v>
      </c>
      <c r="E507" s="132">
        <v>16.0</v>
      </c>
      <c r="F507" s="132">
        <v>9.0</v>
      </c>
      <c r="G507" s="132">
        <v>15.0</v>
      </c>
      <c r="H507" s="132">
        <v>16.0</v>
      </c>
      <c r="J507" s="171">
        <f t="array" ref="J507">IFERROR(INDEX(VBDhistory1!$U$8:$U$307,MATCH(VBDgames!$C507,VBDhistory1!$B$8:$B$307,0))+ROW()/10000000,0)</f>
        <v>0</v>
      </c>
      <c r="K507" s="171">
        <f t="array" ref="K507">IFERROR(INDEX(VBDhistory2!$U$8:$U$307,MATCH(VBDgames!$C507,VBDhistory2!$B$8:$B$307,0))+ROW()/10000000,0)</f>
        <v>0</v>
      </c>
      <c r="L507" s="171">
        <f t="array" ref="L507">IFERROR(INDEX(VBDhistory3!$U$8:$U$307,MATCH(VBDgames!$C507,VBDhistory3!$B$8:$B$307,0))+ROW()/10000000,0)</f>
        <v>0</v>
      </c>
      <c r="M507" s="171">
        <f t="array" ref="M507">IFERROR(INDEX(VBDhistory4!$U$8:$U$307,MATCH(VBDgames!$C507,VBDhistory4!$B$8:$B$307,0))+ROW()/10000000,0)</f>
        <v>0</v>
      </c>
      <c r="N507" s="171"/>
      <c r="O507" s="171" t="str">
        <f t="shared" ref="O507:R507" si="1536">$D507&amp;"-"&amp;RANK(J507,J$477:J$876,0)</f>
        <v>WR-1</v>
      </c>
      <c r="P507" s="171" t="str">
        <f t="shared" si="1536"/>
        <v>WR-1</v>
      </c>
      <c r="Q507" s="171" t="str">
        <f t="shared" si="1536"/>
        <v>WR-1</v>
      </c>
      <c r="R507" s="171" t="str">
        <f t="shared" si="1536"/>
        <v>WR-1</v>
      </c>
      <c r="T507" s="95" t="str">
        <f t="shared" si="1485"/>
        <v>DL-17</v>
      </c>
      <c r="U507" s="3">
        <v>17.0</v>
      </c>
      <c r="V507" s="3" t="s">
        <v>4632</v>
      </c>
      <c r="W507" s="95">
        <f t="shared" ref="W507:Y507" si="1537">IFERROR(INDEX(E$1429:E$1778,MATCH($T507,P$1429:P$1778,0)),0)</f>
        <v>0</v>
      </c>
      <c r="X507" s="3">
        <f t="shared" si="1537"/>
        <v>0</v>
      </c>
      <c r="Y507" s="3">
        <f t="shared" si="1537"/>
        <v>0</v>
      </c>
      <c r="Z507" s="3"/>
      <c r="AA507" s="3">
        <f t="shared" si="1487"/>
        <v>0</v>
      </c>
      <c r="AB507" s="88">
        <f t="shared" si="1488"/>
        <v>15.33333333</v>
      </c>
      <c r="AC507" s="3"/>
      <c r="AD507" s="95">
        <f t="shared" ref="AD507:AG507" si="1538">IFERROR(INDEX(J$1429:J$1778,MATCH($T507,O$1429:O$1778,0)),0)</f>
        <v>0</v>
      </c>
      <c r="AE507" s="3">
        <f t="shared" si="1538"/>
        <v>0</v>
      </c>
      <c r="AF507" s="3">
        <f t="shared" si="1538"/>
        <v>0</v>
      </c>
      <c r="AG507" s="3">
        <f t="shared" si="1538"/>
        <v>0</v>
      </c>
      <c r="AH507" s="88">
        <f t="shared" si="1490"/>
        <v>0.000507</v>
      </c>
      <c r="AI507" s="3"/>
      <c r="AJ507" s="95" t="str">
        <f t="shared" si="1491"/>
        <v>#REF!</v>
      </c>
      <c r="AK507" s="92"/>
      <c r="AL507" s="92"/>
      <c r="AM507" s="92"/>
      <c r="AN507" s="3"/>
      <c r="AO507" s="3" t="str">
        <f t="shared" si="1492"/>
        <v>#REF!</v>
      </c>
      <c r="AP507" s="92"/>
      <c r="AQ507" s="92"/>
      <c r="AR507" s="92"/>
      <c r="AS507" s="3"/>
      <c r="AT507" s="3">
        <f t="shared" si="1493"/>
        <v>39.33333333</v>
      </c>
      <c r="AU507" s="92"/>
      <c r="AV507" s="92"/>
      <c r="AW507" s="92"/>
    </row>
    <row r="508" ht="15.75" customHeight="1">
      <c r="A508" s="24">
        <v>32.0</v>
      </c>
      <c r="B508" s="24" t="s">
        <v>980</v>
      </c>
      <c r="C508" s="24" t="s">
        <v>980</v>
      </c>
      <c r="D508" s="132" t="s">
        <v>34</v>
      </c>
      <c r="E508" s="132">
        <v>16.0</v>
      </c>
      <c r="F508" s="132">
        <v>13.0</v>
      </c>
      <c r="G508" s="132"/>
      <c r="H508" s="132"/>
      <c r="J508" s="171">
        <f t="array" ref="J508">IFERROR(INDEX(VBDhistory1!$U$8:$U$307,MATCH(VBDgames!$C508,VBDhistory1!$B$8:$B$307,0))+ROW()/10000000,0)</f>
        <v>0</v>
      </c>
      <c r="K508" s="171">
        <f t="array" ref="K508">IFERROR(INDEX(VBDhistory2!$U$8:$U$307,MATCH(VBDgames!$C508,VBDhistory2!$B$8:$B$307,0))+ROW()/10000000,0)</f>
        <v>0</v>
      </c>
      <c r="L508" s="171">
        <f t="array" ref="L508">IFERROR(INDEX(VBDhistory3!$U$8:$U$307,MATCH(VBDgames!$C508,VBDhistory3!$B$8:$B$307,0))+ROW()/10000000,0)</f>
        <v>0</v>
      </c>
      <c r="M508" s="171">
        <f t="array" ref="M508">IFERROR(INDEX(VBDhistory4!$U$8:$U$307,MATCH(VBDgames!$C508,VBDhistory4!$B$8:$B$307,0))+ROW()/10000000,0)</f>
        <v>0</v>
      </c>
      <c r="N508" s="171"/>
      <c r="O508" s="171" t="str">
        <f t="shared" ref="O508:R508" si="1539">$D508&amp;"-"&amp;RANK(J508,J$477:J$876,0)</f>
        <v>WR-1</v>
      </c>
      <c r="P508" s="171" t="str">
        <f t="shared" si="1539"/>
        <v>WR-1</v>
      </c>
      <c r="Q508" s="171" t="str">
        <f t="shared" si="1539"/>
        <v>WR-1</v>
      </c>
      <c r="R508" s="171" t="str">
        <f t="shared" si="1539"/>
        <v>WR-1</v>
      </c>
      <c r="T508" s="95" t="str">
        <f t="shared" si="1485"/>
        <v>DL-18</v>
      </c>
      <c r="U508" s="3">
        <v>18.0</v>
      </c>
      <c r="V508" s="3" t="s">
        <v>4632</v>
      </c>
      <c r="W508" s="95">
        <f t="shared" ref="W508:Y508" si="1540">IFERROR(INDEX(E$1429:E$1778,MATCH($T508,P$1429:P$1778,0)),0)</f>
        <v>0</v>
      </c>
      <c r="X508" s="3">
        <f t="shared" si="1540"/>
        <v>0</v>
      </c>
      <c r="Y508" s="3">
        <f t="shared" si="1540"/>
        <v>0</v>
      </c>
      <c r="Z508" s="3"/>
      <c r="AA508" s="3">
        <f t="shared" si="1487"/>
        <v>0</v>
      </c>
      <c r="AB508" s="88">
        <f t="shared" si="1488"/>
        <v>15.33333333</v>
      </c>
      <c r="AC508" s="3"/>
      <c r="AD508" s="95">
        <f t="shared" ref="AD508:AG508" si="1541">IFERROR(INDEX(J$1429:J$1778,MATCH($T508,O$1429:O$1778,0)),0)</f>
        <v>0</v>
      </c>
      <c r="AE508" s="3">
        <f t="shared" si="1541"/>
        <v>0</v>
      </c>
      <c r="AF508" s="3">
        <f t="shared" si="1541"/>
        <v>0</v>
      </c>
      <c r="AG508" s="3">
        <f t="shared" si="1541"/>
        <v>0</v>
      </c>
      <c r="AH508" s="88">
        <f t="shared" si="1490"/>
        <v>0.000508</v>
      </c>
      <c r="AI508" s="3"/>
      <c r="AJ508" s="95" t="str">
        <f t="shared" si="1491"/>
        <v>#REF!</v>
      </c>
      <c r="AK508" s="92"/>
      <c r="AL508" s="92"/>
      <c r="AM508" s="92"/>
      <c r="AN508" s="3"/>
      <c r="AO508" s="3" t="str">
        <f t="shared" si="1492"/>
        <v>#REF!</v>
      </c>
      <c r="AP508" s="92"/>
      <c r="AQ508" s="92"/>
      <c r="AR508" s="92"/>
      <c r="AS508" s="3"/>
      <c r="AT508" s="3">
        <f t="shared" si="1493"/>
        <v>39.33333333</v>
      </c>
      <c r="AU508" s="92"/>
      <c r="AV508" s="92"/>
      <c r="AW508" s="92"/>
    </row>
    <row r="509" ht="15.75" customHeight="1">
      <c r="A509" s="24">
        <v>33.0</v>
      </c>
      <c r="B509" s="24" t="s">
        <v>73</v>
      </c>
      <c r="C509" s="24" t="s">
        <v>73</v>
      </c>
      <c r="D509" s="132" t="s">
        <v>34</v>
      </c>
      <c r="E509" s="132">
        <v>13.0</v>
      </c>
      <c r="F509" s="132">
        <v>16.0</v>
      </c>
      <c r="G509" s="132">
        <v>15.0</v>
      </c>
      <c r="H509" s="132">
        <v>16.0</v>
      </c>
      <c r="J509" s="171">
        <f t="array" ref="J509">IFERROR(INDEX(VBDhistory1!$U$8:$U$307,MATCH(VBDgames!$C509,VBDhistory1!$B$8:$B$307,0))+ROW()/10000000,0)</f>
        <v>0</v>
      </c>
      <c r="K509" s="171">
        <f t="array" ref="K509">IFERROR(INDEX(VBDhistory2!$U$8:$U$307,MATCH(VBDgames!$C509,VBDhistory2!$B$8:$B$307,0))+ROW()/10000000,0)</f>
        <v>0</v>
      </c>
      <c r="L509" s="171">
        <f t="array" ref="L509">IFERROR(INDEX(VBDhistory3!$U$8:$U$307,MATCH(VBDgames!$C509,VBDhistory3!$B$8:$B$307,0))+ROW()/10000000,0)</f>
        <v>0</v>
      </c>
      <c r="M509" s="171">
        <f t="array" ref="M509">IFERROR(INDEX(VBDhistory4!$U$8:$U$307,MATCH(VBDgames!$C509,VBDhistory4!$B$8:$B$307,0))+ROW()/10000000,0)</f>
        <v>0</v>
      </c>
      <c r="N509" s="171"/>
      <c r="O509" s="171" t="str">
        <f t="shared" ref="O509:R509" si="1542">$D509&amp;"-"&amp;RANK(J509,J$477:J$876,0)</f>
        <v>WR-1</v>
      </c>
      <c r="P509" s="171" t="str">
        <f t="shared" si="1542"/>
        <v>WR-1</v>
      </c>
      <c r="Q509" s="171" t="str">
        <f t="shared" si="1542"/>
        <v>WR-1</v>
      </c>
      <c r="R509" s="171" t="str">
        <f t="shared" si="1542"/>
        <v>WR-1</v>
      </c>
      <c r="T509" s="95" t="str">
        <f t="shared" si="1485"/>
        <v>DL-19</v>
      </c>
      <c r="U509" s="3">
        <v>19.0</v>
      </c>
      <c r="V509" s="3" t="s">
        <v>4632</v>
      </c>
      <c r="W509" s="95">
        <f t="shared" ref="W509:Y509" si="1543">IFERROR(INDEX(E$1429:E$1778,MATCH($T509,P$1429:P$1778,0)),0)</f>
        <v>0</v>
      </c>
      <c r="X509" s="3">
        <f t="shared" si="1543"/>
        <v>0</v>
      </c>
      <c r="Y509" s="3">
        <f t="shared" si="1543"/>
        <v>0</v>
      </c>
      <c r="Z509" s="3"/>
      <c r="AA509" s="3">
        <f t="shared" si="1487"/>
        <v>0</v>
      </c>
      <c r="AB509" s="88">
        <f t="shared" si="1488"/>
        <v>15.33333333</v>
      </c>
      <c r="AC509" s="3"/>
      <c r="AD509" s="95">
        <f t="shared" ref="AD509:AG509" si="1544">IFERROR(INDEX(J$1429:J$1778,MATCH($T509,O$1429:O$1778,0)),0)</f>
        <v>0</v>
      </c>
      <c r="AE509" s="3">
        <f t="shared" si="1544"/>
        <v>0</v>
      </c>
      <c r="AF509" s="3">
        <f t="shared" si="1544"/>
        <v>0</v>
      </c>
      <c r="AG509" s="3">
        <f t="shared" si="1544"/>
        <v>0</v>
      </c>
      <c r="AH509" s="88">
        <f t="shared" si="1490"/>
        <v>0.000509</v>
      </c>
      <c r="AI509" s="3"/>
      <c r="AJ509" s="95" t="str">
        <f t="shared" si="1491"/>
        <v>#REF!</v>
      </c>
      <c r="AK509" s="92"/>
      <c r="AL509" s="92"/>
      <c r="AM509" s="92"/>
      <c r="AN509" s="3"/>
      <c r="AO509" s="3" t="str">
        <f t="shared" si="1492"/>
        <v>#REF!</v>
      </c>
      <c r="AP509" s="92"/>
      <c r="AQ509" s="92"/>
      <c r="AR509" s="92"/>
      <c r="AS509" s="3"/>
      <c r="AT509" s="3">
        <f t="shared" si="1493"/>
        <v>39.33333333</v>
      </c>
      <c r="AU509" s="92"/>
      <c r="AV509" s="92"/>
      <c r="AW509" s="92"/>
    </row>
    <row r="510" ht="15.75" customHeight="1">
      <c r="A510" s="24">
        <v>34.0</v>
      </c>
      <c r="B510" s="24" t="s">
        <v>160</v>
      </c>
      <c r="C510" s="24" t="s">
        <v>160</v>
      </c>
      <c r="D510" s="132" t="s">
        <v>34</v>
      </c>
      <c r="E510" s="132">
        <v>13.0</v>
      </c>
      <c r="F510" s="132">
        <v>12.0</v>
      </c>
      <c r="G510" s="132"/>
      <c r="H510" s="132"/>
      <c r="J510" s="171">
        <f t="array" ref="J510">IFERROR(INDEX(VBDhistory1!$U$8:$U$307,MATCH(VBDgames!$C510,VBDhistory1!$B$8:$B$307,0))+ROW()/10000000,0)</f>
        <v>0</v>
      </c>
      <c r="K510" s="171">
        <f t="array" ref="K510">IFERROR(INDEX(VBDhistory2!$U$8:$U$307,MATCH(VBDgames!$C510,VBDhistory2!$B$8:$B$307,0))+ROW()/10000000,0)</f>
        <v>0</v>
      </c>
      <c r="L510" s="171">
        <f t="array" ref="L510">IFERROR(INDEX(VBDhistory3!$U$8:$U$307,MATCH(VBDgames!$C510,VBDhistory3!$B$8:$B$307,0))+ROW()/10000000,0)</f>
        <v>0</v>
      </c>
      <c r="M510" s="171">
        <f t="array" ref="M510">IFERROR(INDEX(VBDhistory4!$U$8:$U$307,MATCH(VBDgames!$C510,VBDhistory4!$B$8:$B$307,0))+ROW()/10000000,0)</f>
        <v>0</v>
      </c>
      <c r="N510" s="171"/>
      <c r="O510" s="171" t="str">
        <f t="shared" ref="O510:R510" si="1545">$D510&amp;"-"&amp;RANK(J510,J$477:J$876,0)</f>
        <v>WR-1</v>
      </c>
      <c r="P510" s="171" t="str">
        <f t="shared" si="1545"/>
        <v>WR-1</v>
      </c>
      <c r="Q510" s="171" t="str">
        <f t="shared" si="1545"/>
        <v>WR-1</v>
      </c>
      <c r="R510" s="171" t="str">
        <f t="shared" si="1545"/>
        <v>WR-1</v>
      </c>
      <c r="T510" s="95" t="str">
        <f t="shared" si="1485"/>
        <v>DL-20</v>
      </c>
      <c r="U510" s="3">
        <v>20.0</v>
      </c>
      <c r="V510" s="3" t="s">
        <v>4632</v>
      </c>
      <c r="W510" s="95">
        <f t="shared" ref="W510:Y510" si="1546">IFERROR(INDEX(E$1429:E$1778,MATCH($T510,P$1429:P$1778,0)),0)</f>
        <v>0</v>
      </c>
      <c r="X510" s="3">
        <f t="shared" si="1546"/>
        <v>0</v>
      </c>
      <c r="Y510" s="3">
        <f t="shared" si="1546"/>
        <v>0</v>
      </c>
      <c r="Z510" s="3"/>
      <c r="AA510" s="3">
        <f t="shared" si="1487"/>
        <v>0</v>
      </c>
      <c r="AB510" s="88">
        <f t="shared" si="1488"/>
        <v>15.33333333</v>
      </c>
      <c r="AC510" s="3"/>
      <c r="AD510" s="95">
        <f t="shared" ref="AD510:AG510" si="1547">IFERROR(INDEX(J$1429:J$1778,MATCH($T510,O$1429:O$1778,0)),0)</f>
        <v>0</v>
      </c>
      <c r="AE510" s="3">
        <f t="shared" si="1547"/>
        <v>0</v>
      </c>
      <c r="AF510" s="3">
        <f t="shared" si="1547"/>
        <v>0</v>
      </c>
      <c r="AG510" s="3">
        <f t="shared" si="1547"/>
        <v>0</v>
      </c>
      <c r="AH510" s="88">
        <f t="shared" si="1490"/>
        <v>0.00051</v>
      </c>
      <c r="AI510" s="3"/>
      <c r="AJ510" s="95" t="str">
        <f t="shared" si="1491"/>
        <v>#REF!</v>
      </c>
      <c r="AK510" s="92"/>
      <c r="AL510" s="92"/>
      <c r="AM510" s="92"/>
      <c r="AN510" s="3"/>
      <c r="AO510" s="3" t="str">
        <f t="shared" si="1492"/>
        <v>#REF!</v>
      </c>
      <c r="AP510" s="92"/>
      <c r="AQ510" s="92"/>
      <c r="AR510" s="92"/>
      <c r="AS510" s="3"/>
      <c r="AT510" s="3">
        <f t="shared" si="1493"/>
        <v>39.33333333</v>
      </c>
      <c r="AU510" s="92"/>
      <c r="AV510" s="92"/>
      <c r="AW510" s="92"/>
    </row>
    <row r="511" ht="15.75" customHeight="1">
      <c r="A511" s="24">
        <v>35.0</v>
      </c>
      <c r="B511" s="24" t="s">
        <v>122</v>
      </c>
      <c r="C511" s="24" t="s">
        <v>122</v>
      </c>
      <c r="D511" s="132" t="s">
        <v>34</v>
      </c>
      <c r="E511" s="132">
        <v>15.0</v>
      </c>
      <c r="F511" s="132">
        <v>14.0</v>
      </c>
      <c r="G511" s="132">
        <v>14.0</v>
      </c>
      <c r="H511" s="132">
        <v>13.0</v>
      </c>
      <c r="J511" s="171">
        <f t="array" ref="J511">IFERROR(INDEX(VBDhistory1!$U$8:$U$307,MATCH(VBDgames!$C511,VBDhistory1!$B$8:$B$307,0))+ROW()/10000000,0)</f>
        <v>0</v>
      </c>
      <c r="K511" s="171">
        <f t="array" ref="K511">IFERROR(INDEX(VBDhistory2!$U$8:$U$307,MATCH(VBDgames!$C511,VBDhistory2!$B$8:$B$307,0))+ROW()/10000000,0)</f>
        <v>0</v>
      </c>
      <c r="L511" s="171">
        <f t="array" ref="L511">IFERROR(INDEX(VBDhistory3!$U$8:$U$307,MATCH(VBDgames!$C511,VBDhistory3!$B$8:$B$307,0))+ROW()/10000000,0)</f>
        <v>0</v>
      </c>
      <c r="M511" s="171">
        <f t="array" ref="M511">IFERROR(INDEX(VBDhistory4!$U$8:$U$307,MATCH(VBDgames!$C511,VBDhistory4!$B$8:$B$307,0))+ROW()/10000000,0)</f>
        <v>0</v>
      </c>
      <c r="N511" s="171"/>
      <c r="O511" s="171" t="str">
        <f t="shared" ref="O511:R511" si="1548">$D511&amp;"-"&amp;RANK(J511,J$477:J$876,0)</f>
        <v>WR-1</v>
      </c>
      <c r="P511" s="171" t="str">
        <f t="shared" si="1548"/>
        <v>WR-1</v>
      </c>
      <c r="Q511" s="171" t="str">
        <f t="shared" si="1548"/>
        <v>WR-1</v>
      </c>
      <c r="R511" s="171" t="str">
        <f t="shared" si="1548"/>
        <v>WR-1</v>
      </c>
      <c r="T511" s="95" t="str">
        <f t="shared" si="1485"/>
        <v>DL-21</v>
      </c>
      <c r="U511" s="3">
        <v>21.0</v>
      </c>
      <c r="V511" s="3" t="s">
        <v>4632</v>
      </c>
      <c r="W511" s="95">
        <f t="shared" ref="W511:Y511" si="1549">IFERROR(INDEX(E$1429:E$1778,MATCH($T511,P$1429:P$1778,0)),0)</f>
        <v>0</v>
      </c>
      <c r="X511" s="3">
        <f t="shared" si="1549"/>
        <v>0</v>
      </c>
      <c r="Y511" s="3">
        <f t="shared" si="1549"/>
        <v>0</v>
      </c>
      <c r="Z511" s="3"/>
      <c r="AA511" s="3">
        <f t="shared" si="1487"/>
        <v>0</v>
      </c>
      <c r="AB511" s="88">
        <f t="shared" si="1488"/>
        <v>15.33333333</v>
      </c>
      <c r="AC511" s="3"/>
      <c r="AD511" s="95">
        <f t="shared" ref="AD511:AG511" si="1550">IFERROR(INDEX(J$1429:J$1778,MATCH($T511,O$1429:O$1778,0)),0)</f>
        <v>0</v>
      </c>
      <c r="AE511" s="3">
        <f t="shared" si="1550"/>
        <v>0</v>
      </c>
      <c r="AF511" s="3">
        <f t="shared" si="1550"/>
        <v>0</v>
      </c>
      <c r="AG511" s="3">
        <f t="shared" si="1550"/>
        <v>0</v>
      </c>
      <c r="AH511" s="88">
        <f t="shared" si="1490"/>
        <v>0.000511</v>
      </c>
      <c r="AI511" s="3"/>
      <c r="AJ511" s="95" t="str">
        <f t="shared" si="1491"/>
        <v>#REF!</v>
      </c>
      <c r="AK511" s="92"/>
      <c r="AL511" s="92"/>
      <c r="AM511" s="92"/>
      <c r="AN511" s="3"/>
      <c r="AO511" s="3" t="str">
        <f t="shared" si="1492"/>
        <v>#REF!</v>
      </c>
      <c r="AP511" s="92"/>
      <c r="AQ511" s="92"/>
      <c r="AR511" s="92"/>
      <c r="AS511" s="3"/>
      <c r="AT511" s="3">
        <f t="shared" si="1493"/>
        <v>39.33333333</v>
      </c>
      <c r="AU511" s="92"/>
      <c r="AV511" s="92"/>
      <c r="AW511" s="92"/>
    </row>
    <row r="512" ht="15.75" customHeight="1">
      <c r="A512" s="24">
        <v>36.0</v>
      </c>
      <c r="B512" s="24" t="s">
        <v>103</v>
      </c>
      <c r="C512" s="24" t="s">
        <v>103</v>
      </c>
      <c r="D512" s="132" t="s">
        <v>34</v>
      </c>
      <c r="E512" s="132">
        <v>14.0</v>
      </c>
      <c r="F512" s="132"/>
      <c r="G512" s="132"/>
      <c r="H512" s="132"/>
      <c r="J512" s="171">
        <f t="array" ref="J512">IFERROR(INDEX(VBDhistory1!$U$8:$U$307,MATCH(VBDgames!$C512,VBDhistory1!$B$8:$B$307,0))+ROW()/10000000,0)</f>
        <v>0</v>
      </c>
      <c r="K512" s="171">
        <f t="array" ref="K512">IFERROR(INDEX(VBDhistory2!$U$8:$U$307,MATCH(VBDgames!$C512,VBDhistory2!$B$8:$B$307,0))+ROW()/10000000,0)</f>
        <v>0</v>
      </c>
      <c r="L512" s="171">
        <f t="array" ref="L512">IFERROR(INDEX(VBDhistory3!$U$8:$U$307,MATCH(VBDgames!$C512,VBDhistory3!$B$8:$B$307,0))+ROW()/10000000,0)</f>
        <v>0</v>
      </c>
      <c r="M512" s="171">
        <f t="array" ref="M512">IFERROR(INDEX(VBDhistory4!$U$8:$U$307,MATCH(VBDgames!$C512,VBDhistory4!$B$8:$B$307,0))+ROW()/10000000,0)</f>
        <v>0</v>
      </c>
      <c r="N512" s="171"/>
      <c r="O512" s="171" t="str">
        <f t="shared" ref="O512:R512" si="1551">$D512&amp;"-"&amp;RANK(J512,J$477:J$876,0)</f>
        <v>WR-1</v>
      </c>
      <c r="P512" s="171" t="str">
        <f t="shared" si="1551"/>
        <v>WR-1</v>
      </c>
      <c r="Q512" s="171" t="str">
        <f t="shared" si="1551"/>
        <v>WR-1</v>
      </c>
      <c r="R512" s="171" t="str">
        <f t="shared" si="1551"/>
        <v>WR-1</v>
      </c>
      <c r="T512" s="95" t="str">
        <f t="shared" si="1485"/>
        <v>DL-22</v>
      </c>
      <c r="U512" s="3">
        <v>22.0</v>
      </c>
      <c r="V512" s="3" t="s">
        <v>4632</v>
      </c>
      <c r="W512" s="95">
        <f t="shared" ref="W512:Y512" si="1552">IFERROR(INDEX(E$1429:E$1778,MATCH($T512,P$1429:P$1778,0)),0)</f>
        <v>0</v>
      </c>
      <c r="X512" s="3">
        <f t="shared" si="1552"/>
        <v>0</v>
      </c>
      <c r="Y512" s="3">
        <f t="shared" si="1552"/>
        <v>0</v>
      </c>
      <c r="Z512" s="3"/>
      <c r="AA512" s="3">
        <f t="shared" si="1487"/>
        <v>0</v>
      </c>
      <c r="AB512" s="88">
        <f t="shared" si="1488"/>
        <v>15.33333333</v>
      </c>
      <c r="AC512" s="3"/>
      <c r="AD512" s="95">
        <f t="shared" ref="AD512:AG512" si="1553">IFERROR(INDEX(J$1429:J$1778,MATCH($T512,O$1429:O$1778,0)),0)</f>
        <v>0</v>
      </c>
      <c r="AE512" s="3">
        <f t="shared" si="1553"/>
        <v>0</v>
      </c>
      <c r="AF512" s="3">
        <f t="shared" si="1553"/>
        <v>0</v>
      </c>
      <c r="AG512" s="3">
        <f t="shared" si="1553"/>
        <v>0</v>
      </c>
      <c r="AH512" s="88">
        <f t="shared" si="1490"/>
        <v>0.000512</v>
      </c>
      <c r="AI512" s="3"/>
      <c r="AJ512" s="95" t="str">
        <f t="shared" si="1491"/>
        <v>#REF!</v>
      </c>
      <c r="AK512" s="92"/>
      <c r="AL512" s="92"/>
      <c r="AM512" s="92"/>
      <c r="AN512" s="3"/>
      <c r="AO512" s="3" t="str">
        <f t="shared" si="1492"/>
        <v>#REF!</v>
      </c>
      <c r="AP512" s="92"/>
      <c r="AQ512" s="92"/>
      <c r="AR512" s="92"/>
      <c r="AS512" s="3"/>
      <c r="AT512" s="3">
        <f t="shared" si="1493"/>
        <v>39.33333333</v>
      </c>
      <c r="AU512" s="92"/>
      <c r="AV512" s="92"/>
      <c r="AW512" s="92"/>
    </row>
    <row r="513" ht="15.75" customHeight="1">
      <c r="A513" s="24">
        <v>37.0</v>
      </c>
      <c r="B513" s="24" t="s">
        <v>800</v>
      </c>
      <c r="C513" s="24" t="s">
        <v>298</v>
      </c>
      <c r="D513" s="132" t="s">
        <v>34</v>
      </c>
      <c r="E513" s="132">
        <v>15.0</v>
      </c>
      <c r="F513" s="132">
        <v>16.0</v>
      </c>
      <c r="G513" s="132">
        <v>15.0</v>
      </c>
      <c r="H513" s="132">
        <v>15.0</v>
      </c>
      <c r="J513" s="171">
        <f t="array" ref="J513">IFERROR(INDEX(VBDhistory1!$U$8:$U$307,MATCH(VBDgames!$C513,VBDhistory1!$B$8:$B$307,0))+ROW()/10000000,0)</f>
        <v>0</v>
      </c>
      <c r="K513" s="171">
        <f t="array" ref="K513">IFERROR(INDEX(VBDhistory2!$U$8:$U$307,MATCH(VBDgames!$C513,VBDhistory2!$B$8:$B$307,0))+ROW()/10000000,0)</f>
        <v>0</v>
      </c>
      <c r="L513" s="171">
        <f t="array" ref="L513">IFERROR(INDEX(VBDhistory3!$U$8:$U$307,MATCH(VBDgames!$C513,VBDhistory3!$B$8:$B$307,0))+ROW()/10000000,0)</f>
        <v>0</v>
      </c>
      <c r="M513" s="171">
        <f t="array" ref="M513">IFERROR(INDEX(VBDhistory4!$U$8:$U$307,MATCH(VBDgames!$C513,VBDhistory4!$B$8:$B$307,0))+ROW()/10000000,0)</f>
        <v>0</v>
      </c>
      <c r="N513" s="171"/>
      <c r="O513" s="171" t="str">
        <f t="shared" ref="O513:R513" si="1554">$D513&amp;"-"&amp;RANK(J513,J$477:J$876,0)</f>
        <v>WR-1</v>
      </c>
      <c r="P513" s="171" t="str">
        <f t="shared" si="1554"/>
        <v>WR-1</v>
      </c>
      <c r="Q513" s="171" t="str">
        <f t="shared" si="1554"/>
        <v>WR-1</v>
      </c>
      <c r="R513" s="171" t="str">
        <f t="shared" si="1554"/>
        <v>WR-1</v>
      </c>
      <c r="T513" s="95" t="str">
        <f t="shared" si="1485"/>
        <v>DL-23</v>
      </c>
      <c r="U513" s="3">
        <v>23.0</v>
      </c>
      <c r="V513" s="3" t="s">
        <v>4632</v>
      </c>
      <c r="W513" s="95">
        <f t="shared" ref="W513:Y513" si="1555">IFERROR(INDEX(E$1429:E$1778,MATCH($T513,P$1429:P$1778,0)),0)</f>
        <v>0</v>
      </c>
      <c r="X513" s="3">
        <f t="shared" si="1555"/>
        <v>0</v>
      </c>
      <c r="Y513" s="3">
        <f t="shared" si="1555"/>
        <v>0</v>
      </c>
      <c r="Z513" s="3"/>
      <c r="AA513" s="3">
        <f t="shared" si="1487"/>
        <v>0</v>
      </c>
      <c r="AB513" s="88">
        <f t="shared" si="1488"/>
        <v>15.33333333</v>
      </c>
      <c r="AC513" s="3"/>
      <c r="AD513" s="95">
        <f t="shared" ref="AD513:AG513" si="1556">IFERROR(INDEX(J$1429:J$1778,MATCH($T513,O$1429:O$1778,0)),0)</f>
        <v>0</v>
      </c>
      <c r="AE513" s="3">
        <f t="shared" si="1556"/>
        <v>0</v>
      </c>
      <c r="AF513" s="3">
        <f t="shared" si="1556"/>
        <v>0</v>
      </c>
      <c r="AG513" s="3">
        <f t="shared" si="1556"/>
        <v>0</v>
      </c>
      <c r="AH513" s="88">
        <f t="shared" si="1490"/>
        <v>0.000513</v>
      </c>
      <c r="AI513" s="3"/>
      <c r="AJ513" s="95" t="str">
        <f t="shared" si="1491"/>
        <v>#REF!</v>
      </c>
      <c r="AK513" s="92"/>
      <c r="AL513" s="92"/>
      <c r="AM513" s="92"/>
      <c r="AN513" s="3"/>
      <c r="AO513" s="3" t="str">
        <f t="shared" si="1492"/>
        <v>#REF!</v>
      </c>
      <c r="AP513" s="92"/>
      <c r="AQ513" s="92"/>
      <c r="AR513" s="92"/>
      <c r="AS513" s="3"/>
      <c r="AT513" s="3">
        <f t="shared" si="1493"/>
        <v>39.33333333</v>
      </c>
      <c r="AU513" s="92"/>
      <c r="AV513" s="92"/>
      <c r="AW513" s="92"/>
    </row>
    <row r="514" ht="15.75" customHeight="1">
      <c r="A514" s="24">
        <v>38.0</v>
      </c>
      <c r="B514" s="24" t="s">
        <v>267</v>
      </c>
      <c r="C514" s="24" t="s">
        <v>267</v>
      </c>
      <c r="D514" s="132" t="s">
        <v>34</v>
      </c>
      <c r="E514" s="132">
        <v>15.0</v>
      </c>
      <c r="F514" s="132">
        <v>16.0</v>
      </c>
      <c r="G514" s="132">
        <v>7.0</v>
      </c>
      <c r="H514" s="132"/>
      <c r="J514" s="171">
        <f t="array" ref="J514">IFERROR(INDEX(VBDhistory1!$U$8:$U$307,MATCH(VBDgames!$C514,VBDhistory1!$B$8:$B$307,0))+ROW()/10000000,0)</f>
        <v>0</v>
      </c>
      <c r="K514" s="171">
        <f t="array" ref="K514">IFERROR(INDEX(VBDhistory2!$U$8:$U$307,MATCH(VBDgames!$C514,VBDhistory2!$B$8:$B$307,0))+ROW()/10000000,0)</f>
        <v>0</v>
      </c>
      <c r="L514" s="171">
        <f t="array" ref="L514">IFERROR(INDEX(VBDhistory3!$U$8:$U$307,MATCH(VBDgames!$C514,VBDhistory3!$B$8:$B$307,0))+ROW()/10000000,0)</f>
        <v>0</v>
      </c>
      <c r="M514" s="171">
        <f t="array" ref="M514">IFERROR(INDEX(VBDhistory4!$U$8:$U$307,MATCH(VBDgames!$C514,VBDhistory4!$B$8:$B$307,0))+ROW()/10000000,0)</f>
        <v>0</v>
      </c>
      <c r="N514" s="171"/>
      <c r="O514" s="171" t="str">
        <f t="shared" ref="O514:R514" si="1557">$D514&amp;"-"&amp;RANK(J514,J$477:J$876,0)</f>
        <v>WR-1</v>
      </c>
      <c r="P514" s="171" t="str">
        <f t="shared" si="1557"/>
        <v>WR-1</v>
      </c>
      <c r="Q514" s="171" t="str">
        <f t="shared" si="1557"/>
        <v>WR-1</v>
      </c>
      <c r="R514" s="171" t="str">
        <f t="shared" si="1557"/>
        <v>WR-1</v>
      </c>
      <c r="T514" s="95" t="str">
        <f t="shared" si="1485"/>
        <v>DL-24</v>
      </c>
      <c r="U514" s="3">
        <v>24.0</v>
      </c>
      <c r="V514" s="3" t="s">
        <v>4632</v>
      </c>
      <c r="W514" s="95">
        <f t="shared" ref="W514:Y514" si="1558">IFERROR(INDEX(E$1429:E$1778,MATCH($T514,P$1429:P$1778,0)),0)</f>
        <v>0</v>
      </c>
      <c r="X514" s="3">
        <f t="shared" si="1558"/>
        <v>0</v>
      </c>
      <c r="Y514" s="3">
        <f t="shared" si="1558"/>
        <v>0</v>
      </c>
      <c r="Z514" s="3"/>
      <c r="AA514" s="3">
        <f t="shared" si="1487"/>
        <v>0</v>
      </c>
      <c r="AB514" s="88">
        <f t="shared" si="1488"/>
        <v>15.33333333</v>
      </c>
      <c r="AC514" s="3"/>
      <c r="AD514" s="95">
        <f t="shared" ref="AD514:AG514" si="1559">IFERROR(INDEX(J$1429:J$1778,MATCH($T514,O$1429:O$1778,0)),0)</f>
        <v>0</v>
      </c>
      <c r="AE514" s="3">
        <f t="shared" si="1559"/>
        <v>0</v>
      </c>
      <c r="AF514" s="3">
        <f t="shared" si="1559"/>
        <v>0</v>
      </c>
      <c r="AG514" s="3">
        <f t="shared" si="1559"/>
        <v>0</v>
      </c>
      <c r="AH514" s="88">
        <f t="shared" si="1490"/>
        <v>0.000514</v>
      </c>
      <c r="AI514" s="3"/>
      <c r="AJ514" s="95" t="str">
        <f t="shared" si="1491"/>
        <v>#REF!</v>
      </c>
      <c r="AK514" s="92"/>
      <c r="AL514" s="92"/>
      <c r="AM514" s="92"/>
      <c r="AN514" s="3"/>
      <c r="AO514" s="3" t="str">
        <f t="shared" si="1492"/>
        <v>#REF!</v>
      </c>
      <c r="AP514" s="92"/>
      <c r="AQ514" s="92"/>
      <c r="AR514" s="92"/>
      <c r="AS514" s="3"/>
      <c r="AT514" s="3">
        <f t="shared" si="1493"/>
        <v>39.33333333</v>
      </c>
      <c r="AU514" s="92"/>
      <c r="AV514" s="92"/>
      <c r="AW514" s="92"/>
    </row>
    <row r="515" ht="15.75" customHeight="1">
      <c r="A515" s="24">
        <v>39.0</v>
      </c>
      <c r="B515" s="24" t="s">
        <v>223</v>
      </c>
      <c r="C515" s="24" t="s">
        <v>223</v>
      </c>
      <c r="D515" s="132" t="s">
        <v>34</v>
      </c>
      <c r="E515" s="132">
        <v>13.0</v>
      </c>
      <c r="F515" s="132">
        <v>8.0</v>
      </c>
      <c r="G515" s="132">
        <v>15.0</v>
      </c>
      <c r="H515" s="132">
        <v>8.0</v>
      </c>
      <c r="J515" s="171">
        <f t="array" ref="J515">IFERROR(INDEX(VBDhistory1!$U$8:$U$307,MATCH(VBDgames!$C515,VBDhistory1!$B$8:$B$307,0))+ROW()/10000000,0)</f>
        <v>0</v>
      </c>
      <c r="K515" s="171">
        <f t="array" ref="K515">IFERROR(INDEX(VBDhistory2!$U$8:$U$307,MATCH(VBDgames!$C515,VBDhistory2!$B$8:$B$307,0))+ROW()/10000000,0)</f>
        <v>0</v>
      </c>
      <c r="L515" s="171">
        <f t="array" ref="L515">IFERROR(INDEX(VBDhistory3!$U$8:$U$307,MATCH(VBDgames!$C515,VBDhistory3!$B$8:$B$307,0))+ROW()/10000000,0)</f>
        <v>0</v>
      </c>
      <c r="M515" s="171">
        <f t="array" ref="M515">IFERROR(INDEX(VBDhistory4!$U$8:$U$307,MATCH(VBDgames!$C515,VBDhistory4!$B$8:$B$307,0))+ROW()/10000000,0)</f>
        <v>0</v>
      </c>
      <c r="N515" s="171"/>
      <c r="O515" s="171" t="str">
        <f t="shared" ref="O515:R515" si="1560">$D515&amp;"-"&amp;RANK(J515,J$477:J$876,0)</f>
        <v>WR-1</v>
      </c>
      <c r="P515" s="171" t="str">
        <f t="shared" si="1560"/>
        <v>WR-1</v>
      </c>
      <c r="Q515" s="171" t="str">
        <f t="shared" si="1560"/>
        <v>WR-1</v>
      </c>
      <c r="R515" s="171" t="str">
        <f t="shared" si="1560"/>
        <v>WR-1</v>
      </c>
      <c r="T515" s="95" t="str">
        <f t="shared" si="1485"/>
        <v>DL-25</v>
      </c>
      <c r="U515" s="3">
        <v>25.0</v>
      </c>
      <c r="V515" s="3" t="s">
        <v>4632</v>
      </c>
      <c r="W515" s="95">
        <f t="shared" ref="W515:Y515" si="1561">IFERROR(INDEX(E$1429:E$1778,MATCH($T515,P$1429:P$1778,0)),0)</f>
        <v>0</v>
      </c>
      <c r="X515" s="3">
        <f t="shared" si="1561"/>
        <v>0</v>
      </c>
      <c r="Y515" s="3">
        <f t="shared" si="1561"/>
        <v>0</v>
      </c>
      <c r="Z515" s="3"/>
      <c r="AA515" s="3">
        <f t="shared" si="1487"/>
        <v>0</v>
      </c>
      <c r="AB515" s="88">
        <f t="shared" si="1488"/>
        <v>15.33333333</v>
      </c>
      <c r="AC515" s="3"/>
      <c r="AD515" s="95">
        <f t="shared" ref="AD515:AG515" si="1562">IFERROR(INDEX(J$1429:J$1778,MATCH($T515,O$1429:O$1778,0)),0)</f>
        <v>0</v>
      </c>
      <c r="AE515" s="3">
        <f t="shared" si="1562"/>
        <v>0</v>
      </c>
      <c r="AF515" s="3">
        <f t="shared" si="1562"/>
        <v>0</v>
      </c>
      <c r="AG515" s="3">
        <f t="shared" si="1562"/>
        <v>0</v>
      </c>
      <c r="AH515" s="88">
        <f t="shared" si="1490"/>
        <v>0.000515</v>
      </c>
      <c r="AI515" s="3"/>
      <c r="AJ515" s="95" t="str">
        <f t="shared" si="1491"/>
        <v>#REF!</v>
      </c>
      <c r="AK515" s="92"/>
      <c r="AL515" s="92"/>
      <c r="AM515" s="92"/>
      <c r="AN515" s="3"/>
      <c r="AO515" s="3" t="str">
        <f t="shared" si="1492"/>
        <v>#REF!</v>
      </c>
      <c r="AP515" s="92"/>
      <c r="AQ515" s="92"/>
      <c r="AR515" s="92"/>
      <c r="AS515" s="3"/>
      <c r="AT515" s="3">
        <f t="shared" si="1493"/>
        <v>39.33333333</v>
      </c>
      <c r="AU515" s="92"/>
      <c r="AV515" s="92"/>
      <c r="AW515" s="92"/>
    </row>
    <row r="516" ht="15.75" customHeight="1">
      <c r="A516" s="24">
        <v>40.0</v>
      </c>
      <c r="B516" s="24" t="s">
        <v>363</v>
      </c>
      <c r="C516" s="24" t="s">
        <v>363</v>
      </c>
      <c r="D516" s="132" t="s">
        <v>34</v>
      </c>
      <c r="E516" s="132">
        <v>16.0</v>
      </c>
      <c r="F516" s="132">
        <v>10.0</v>
      </c>
      <c r="G516" s="132">
        <v>10.0</v>
      </c>
      <c r="H516" s="132">
        <v>0.0</v>
      </c>
      <c r="J516" s="171">
        <f t="array" ref="J516">IFERROR(INDEX(VBDhistory1!$U$8:$U$307,MATCH(VBDgames!$C516,VBDhistory1!$B$8:$B$307,0))+ROW()/10000000,0)</f>
        <v>0</v>
      </c>
      <c r="K516" s="171">
        <f t="array" ref="K516">IFERROR(INDEX(VBDhistory2!$U$8:$U$307,MATCH(VBDgames!$C516,VBDhistory2!$B$8:$B$307,0))+ROW()/10000000,0)</f>
        <v>0</v>
      </c>
      <c r="L516" s="171">
        <f t="array" ref="L516">IFERROR(INDEX(VBDhistory3!$U$8:$U$307,MATCH(VBDgames!$C516,VBDhistory3!$B$8:$B$307,0))+ROW()/10000000,0)</f>
        <v>0</v>
      </c>
      <c r="M516" s="171">
        <f t="array" ref="M516">IFERROR(INDEX(VBDhistory4!$U$8:$U$307,MATCH(VBDgames!$C516,VBDhistory4!$B$8:$B$307,0))+ROW()/10000000,0)</f>
        <v>0</v>
      </c>
      <c r="N516" s="171"/>
      <c r="O516" s="171" t="str">
        <f t="shared" ref="O516:R516" si="1563">$D516&amp;"-"&amp;RANK(J516,J$477:J$876,0)</f>
        <v>WR-1</v>
      </c>
      <c r="P516" s="171" t="str">
        <f t="shared" si="1563"/>
        <v>WR-1</v>
      </c>
      <c r="Q516" s="171" t="str">
        <f t="shared" si="1563"/>
        <v>WR-1</v>
      </c>
      <c r="R516" s="171" t="str">
        <f t="shared" si="1563"/>
        <v>WR-1</v>
      </c>
      <c r="T516" s="95" t="str">
        <f t="shared" si="1485"/>
        <v>DL-26</v>
      </c>
      <c r="U516" s="3">
        <v>26.0</v>
      </c>
      <c r="V516" s="3" t="s">
        <v>4632</v>
      </c>
      <c r="W516" s="95">
        <f t="shared" ref="W516:Y516" si="1564">IFERROR(INDEX(E$1429:E$1778,MATCH($T516,P$1429:P$1778,0)),0)</f>
        <v>0</v>
      </c>
      <c r="X516" s="3">
        <f t="shared" si="1564"/>
        <v>0</v>
      </c>
      <c r="Y516" s="3">
        <f t="shared" si="1564"/>
        <v>0</v>
      </c>
      <c r="Z516" s="3"/>
      <c r="AA516" s="3">
        <f t="shared" si="1487"/>
        <v>0</v>
      </c>
      <c r="AB516" s="88">
        <f t="shared" si="1488"/>
        <v>15.33333333</v>
      </c>
      <c r="AC516" s="3"/>
      <c r="AD516" s="95">
        <f t="shared" ref="AD516:AG516" si="1565">IFERROR(INDEX(J$1429:J$1778,MATCH($T516,O$1429:O$1778,0)),0)</f>
        <v>0</v>
      </c>
      <c r="AE516" s="3">
        <f t="shared" si="1565"/>
        <v>0</v>
      </c>
      <c r="AF516" s="3">
        <f t="shared" si="1565"/>
        <v>0</v>
      </c>
      <c r="AG516" s="3">
        <f t="shared" si="1565"/>
        <v>0</v>
      </c>
      <c r="AH516" s="88">
        <f t="shared" si="1490"/>
        <v>0.000516</v>
      </c>
      <c r="AI516" s="3"/>
      <c r="AJ516" s="95" t="str">
        <f t="shared" si="1491"/>
        <v>#REF!</v>
      </c>
      <c r="AK516" s="92"/>
      <c r="AL516" s="92"/>
      <c r="AM516" s="92"/>
      <c r="AN516" s="3"/>
      <c r="AO516" s="3" t="str">
        <f t="shared" si="1492"/>
        <v>#REF!</v>
      </c>
      <c r="AP516" s="92"/>
      <c r="AQ516" s="92"/>
      <c r="AR516" s="92"/>
      <c r="AS516" s="3"/>
      <c r="AT516" s="3">
        <f t="shared" si="1493"/>
        <v>39.33333333</v>
      </c>
      <c r="AU516" s="92"/>
      <c r="AV516" s="92"/>
      <c r="AW516" s="92"/>
    </row>
    <row r="517" ht="15.75" customHeight="1">
      <c r="A517" s="24">
        <v>41.0</v>
      </c>
      <c r="B517" s="24" t="s">
        <v>287</v>
      </c>
      <c r="C517" s="24" t="s">
        <v>287</v>
      </c>
      <c r="D517" s="132" t="s">
        <v>34</v>
      </c>
      <c r="E517" s="132">
        <v>15.0</v>
      </c>
      <c r="F517" s="132">
        <v>16.0</v>
      </c>
      <c r="G517" s="132">
        <v>15.0</v>
      </c>
      <c r="H517" s="132">
        <v>16.0</v>
      </c>
      <c r="J517" s="171">
        <f t="array" ref="J517">IFERROR(INDEX(VBDhistory1!$U$8:$U$307,MATCH(VBDgames!$C517,VBDhistory1!$B$8:$B$307,0))+ROW()/10000000,0)</f>
        <v>0</v>
      </c>
      <c r="K517" s="171">
        <f t="array" ref="K517">IFERROR(INDEX(VBDhistory2!$U$8:$U$307,MATCH(VBDgames!$C517,VBDhistory2!$B$8:$B$307,0))+ROW()/10000000,0)</f>
        <v>0</v>
      </c>
      <c r="L517" s="171">
        <f t="array" ref="L517">IFERROR(INDEX(VBDhistory3!$U$8:$U$307,MATCH(VBDgames!$C517,VBDhistory3!$B$8:$B$307,0))+ROW()/10000000,0)</f>
        <v>0</v>
      </c>
      <c r="M517" s="171">
        <f t="array" ref="M517">IFERROR(INDEX(VBDhistory4!$U$8:$U$307,MATCH(VBDgames!$C517,VBDhistory4!$B$8:$B$307,0))+ROW()/10000000,0)</f>
        <v>0</v>
      </c>
      <c r="N517" s="171"/>
      <c r="O517" s="171" t="str">
        <f t="shared" ref="O517:R517" si="1566">$D517&amp;"-"&amp;RANK(J517,J$477:J$876,0)</f>
        <v>WR-1</v>
      </c>
      <c r="P517" s="171" t="str">
        <f t="shared" si="1566"/>
        <v>WR-1</v>
      </c>
      <c r="Q517" s="171" t="str">
        <f t="shared" si="1566"/>
        <v>WR-1</v>
      </c>
      <c r="R517" s="171" t="str">
        <f t="shared" si="1566"/>
        <v>WR-1</v>
      </c>
      <c r="T517" s="95" t="str">
        <f t="shared" si="1485"/>
        <v>DL-27</v>
      </c>
      <c r="U517" s="3">
        <v>27.0</v>
      </c>
      <c r="V517" s="3" t="s">
        <v>4632</v>
      </c>
      <c r="W517" s="95">
        <f t="shared" ref="W517:Y517" si="1567">IFERROR(INDEX(E$1429:E$1778,MATCH($T517,P$1429:P$1778,0)),0)</f>
        <v>0</v>
      </c>
      <c r="X517" s="3">
        <f t="shared" si="1567"/>
        <v>0</v>
      </c>
      <c r="Y517" s="3">
        <f t="shared" si="1567"/>
        <v>0</v>
      </c>
      <c r="Z517" s="3"/>
      <c r="AA517" s="3">
        <f t="shared" si="1487"/>
        <v>0</v>
      </c>
      <c r="AB517" s="88">
        <f t="shared" si="1488"/>
        <v>15.33333333</v>
      </c>
      <c r="AC517" s="3"/>
      <c r="AD517" s="95">
        <f t="shared" ref="AD517:AG517" si="1568">IFERROR(INDEX(J$1429:J$1778,MATCH($T517,O$1429:O$1778,0)),0)</f>
        <v>0</v>
      </c>
      <c r="AE517" s="3">
        <f t="shared" si="1568"/>
        <v>0</v>
      </c>
      <c r="AF517" s="3">
        <f t="shared" si="1568"/>
        <v>0</v>
      </c>
      <c r="AG517" s="3">
        <f t="shared" si="1568"/>
        <v>0</v>
      </c>
      <c r="AH517" s="88">
        <f t="shared" si="1490"/>
        <v>0.000517</v>
      </c>
      <c r="AI517" s="3"/>
      <c r="AJ517" s="95" t="str">
        <f t="shared" si="1491"/>
        <v>#REF!</v>
      </c>
      <c r="AK517" s="92"/>
      <c r="AL517" s="92"/>
      <c r="AM517" s="92"/>
      <c r="AN517" s="3"/>
      <c r="AO517" s="3" t="str">
        <f t="shared" si="1492"/>
        <v>#REF!</v>
      </c>
      <c r="AP517" s="92"/>
      <c r="AQ517" s="92"/>
      <c r="AR517" s="92"/>
      <c r="AS517" s="3"/>
      <c r="AT517" s="3">
        <f t="shared" si="1493"/>
        <v>39.33333333</v>
      </c>
      <c r="AU517" s="92"/>
      <c r="AV517" s="92"/>
      <c r="AW517" s="92"/>
    </row>
    <row r="518" ht="15.75" customHeight="1">
      <c r="A518" s="24">
        <v>42.0</v>
      </c>
      <c r="B518" s="24" t="s">
        <v>260</v>
      </c>
      <c r="C518" s="24" t="s">
        <v>260</v>
      </c>
      <c r="D518" s="132" t="s">
        <v>34</v>
      </c>
      <c r="E518" s="132">
        <v>14.0</v>
      </c>
      <c r="F518" s="132">
        <v>15.0</v>
      </c>
      <c r="G518" s="132">
        <v>14.0</v>
      </c>
      <c r="H518" s="132">
        <v>16.0</v>
      </c>
      <c r="J518" s="171">
        <f t="array" ref="J518">IFERROR(INDEX(VBDhistory1!$U$8:$U$307,MATCH(VBDgames!$C518,VBDhistory1!$B$8:$B$307,0))+ROW()/10000000,0)</f>
        <v>0</v>
      </c>
      <c r="K518" s="171">
        <f t="array" ref="K518">IFERROR(INDEX(VBDhistory2!$U$8:$U$307,MATCH(VBDgames!$C518,VBDhistory2!$B$8:$B$307,0))+ROW()/10000000,0)</f>
        <v>0</v>
      </c>
      <c r="L518" s="171">
        <f t="array" ref="L518">IFERROR(INDEX(VBDhistory3!$U$8:$U$307,MATCH(VBDgames!$C518,VBDhistory3!$B$8:$B$307,0))+ROW()/10000000,0)</f>
        <v>0</v>
      </c>
      <c r="M518" s="171">
        <f t="array" ref="M518">IFERROR(INDEX(VBDhistory4!$U$8:$U$307,MATCH(VBDgames!$C518,VBDhistory4!$B$8:$B$307,0))+ROW()/10000000,0)</f>
        <v>0</v>
      </c>
      <c r="N518" s="171"/>
      <c r="O518" s="171" t="str">
        <f t="shared" ref="O518:R518" si="1569">$D518&amp;"-"&amp;RANK(J518,J$477:J$876,0)</f>
        <v>WR-1</v>
      </c>
      <c r="P518" s="171" t="str">
        <f t="shared" si="1569"/>
        <v>WR-1</v>
      </c>
      <c r="Q518" s="171" t="str">
        <f t="shared" si="1569"/>
        <v>WR-1</v>
      </c>
      <c r="R518" s="171" t="str">
        <f t="shared" si="1569"/>
        <v>WR-1</v>
      </c>
      <c r="T518" s="95" t="str">
        <f t="shared" si="1485"/>
        <v>DL-28</v>
      </c>
      <c r="U518" s="3">
        <v>28.0</v>
      </c>
      <c r="V518" s="3" t="s">
        <v>4632</v>
      </c>
      <c r="W518" s="95">
        <f t="shared" ref="W518:Y518" si="1570">IFERROR(INDEX(E$1429:E$1778,MATCH($T518,P$1429:P$1778,0)),0)</f>
        <v>0</v>
      </c>
      <c r="X518" s="3">
        <f t="shared" si="1570"/>
        <v>0</v>
      </c>
      <c r="Y518" s="3">
        <f t="shared" si="1570"/>
        <v>0</v>
      </c>
      <c r="Z518" s="3"/>
      <c r="AA518" s="3">
        <f t="shared" si="1487"/>
        <v>0</v>
      </c>
      <c r="AB518" s="88">
        <f t="shared" si="1488"/>
        <v>15.33333333</v>
      </c>
      <c r="AC518" s="3"/>
      <c r="AD518" s="95">
        <f t="shared" ref="AD518:AG518" si="1571">IFERROR(INDEX(J$1429:J$1778,MATCH($T518,O$1429:O$1778,0)),0)</f>
        <v>0</v>
      </c>
      <c r="AE518" s="3">
        <f t="shared" si="1571"/>
        <v>0</v>
      </c>
      <c r="AF518" s="3">
        <f t="shared" si="1571"/>
        <v>0</v>
      </c>
      <c r="AG518" s="3">
        <f t="shared" si="1571"/>
        <v>0</v>
      </c>
      <c r="AH518" s="88">
        <f t="shared" si="1490"/>
        <v>0.000518</v>
      </c>
      <c r="AI518" s="3"/>
      <c r="AJ518" s="95" t="str">
        <f t="shared" si="1491"/>
        <v>#REF!</v>
      </c>
      <c r="AK518" s="92"/>
      <c r="AL518" s="92"/>
      <c r="AM518" s="92"/>
      <c r="AN518" s="3"/>
      <c r="AO518" s="3" t="str">
        <f t="shared" si="1492"/>
        <v>#REF!</v>
      </c>
      <c r="AP518" s="92"/>
      <c r="AQ518" s="92"/>
      <c r="AR518" s="92"/>
      <c r="AS518" s="3"/>
      <c r="AT518" s="3">
        <f t="shared" si="1493"/>
        <v>39.33333333</v>
      </c>
      <c r="AU518" s="92"/>
      <c r="AV518" s="92"/>
      <c r="AW518" s="92"/>
    </row>
    <row r="519" ht="15.75" customHeight="1">
      <c r="A519" s="24">
        <v>43.0</v>
      </c>
      <c r="B519" s="24" t="s">
        <v>269</v>
      </c>
      <c r="C519" s="24" t="s">
        <v>269</v>
      </c>
      <c r="D519" s="132" t="s">
        <v>34</v>
      </c>
      <c r="E519" s="132">
        <v>15.0</v>
      </c>
      <c r="F519" s="132">
        <v>9.0</v>
      </c>
      <c r="G519" s="132">
        <v>15.0</v>
      </c>
      <c r="H519" s="132">
        <v>13.0</v>
      </c>
      <c r="J519" s="171">
        <f t="array" ref="J519">IFERROR(INDEX(VBDhistory1!$U$8:$U$307,MATCH(VBDgames!$C519,VBDhistory1!$B$8:$B$307,0))+ROW()/10000000,0)</f>
        <v>0</v>
      </c>
      <c r="K519" s="171">
        <f t="array" ref="K519">IFERROR(INDEX(VBDhistory2!$U$8:$U$307,MATCH(VBDgames!$C519,VBDhistory2!$B$8:$B$307,0))+ROW()/10000000,0)</f>
        <v>0</v>
      </c>
      <c r="L519" s="171">
        <f t="array" ref="L519">IFERROR(INDEX(VBDhistory3!$U$8:$U$307,MATCH(VBDgames!$C519,VBDhistory3!$B$8:$B$307,0))+ROW()/10000000,0)</f>
        <v>0</v>
      </c>
      <c r="M519" s="171">
        <f t="array" ref="M519">IFERROR(INDEX(VBDhistory4!$U$8:$U$307,MATCH(VBDgames!$C519,VBDhistory4!$B$8:$B$307,0))+ROW()/10000000,0)</f>
        <v>0</v>
      </c>
      <c r="N519" s="171"/>
      <c r="O519" s="171" t="str">
        <f t="shared" ref="O519:R519" si="1572">$D519&amp;"-"&amp;RANK(J519,J$477:J$876,0)</f>
        <v>WR-1</v>
      </c>
      <c r="P519" s="171" t="str">
        <f t="shared" si="1572"/>
        <v>WR-1</v>
      </c>
      <c r="Q519" s="171" t="str">
        <f t="shared" si="1572"/>
        <v>WR-1</v>
      </c>
      <c r="R519" s="171" t="str">
        <f t="shared" si="1572"/>
        <v>WR-1</v>
      </c>
      <c r="T519" s="95" t="str">
        <f t="shared" si="1485"/>
        <v>DL-29</v>
      </c>
      <c r="U519" s="3">
        <v>29.0</v>
      </c>
      <c r="V519" s="3" t="s">
        <v>4632</v>
      </c>
      <c r="W519" s="95">
        <f t="shared" ref="W519:Y519" si="1573">IFERROR(INDEX(E$1429:E$1778,MATCH($T519,P$1429:P$1778,0)),0)</f>
        <v>0</v>
      </c>
      <c r="X519" s="3">
        <f t="shared" si="1573"/>
        <v>0</v>
      </c>
      <c r="Y519" s="3">
        <f t="shared" si="1573"/>
        <v>0</v>
      </c>
      <c r="Z519" s="3"/>
      <c r="AA519" s="3">
        <f t="shared" si="1487"/>
        <v>0</v>
      </c>
      <c r="AB519" s="88">
        <f t="shared" si="1488"/>
        <v>15.33333333</v>
      </c>
      <c r="AC519" s="3"/>
      <c r="AD519" s="95">
        <f t="shared" ref="AD519:AG519" si="1574">IFERROR(INDEX(J$1429:J$1778,MATCH($T519,O$1429:O$1778,0)),0)</f>
        <v>0</v>
      </c>
      <c r="AE519" s="3">
        <f t="shared" si="1574"/>
        <v>0</v>
      </c>
      <c r="AF519" s="3">
        <f t="shared" si="1574"/>
        <v>0</v>
      </c>
      <c r="AG519" s="3">
        <f t="shared" si="1574"/>
        <v>0</v>
      </c>
      <c r="AH519" s="88">
        <f t="shared" si="1490"/>
        <v>0.000519</v>
      </c>
      <c r="AI519" s="3"/>
      <c r="AJ519" s="95" t="str">
        <f t="shared" si="1491"/>
        <v>#REF!</v>
      </c>
      <c r="AK519" s="92"/>
      <c r="AL519" s="92"/>
      <c r="AM519" s="92"/>
      <c r="AN519" s="3"/>
      <c r="AO519" s="3" t="str">
        <f t="shared" si="1492"/>
        <v>#REF!</v>
      </c>
      <c r="AP519" s="92"/>
      <c r="AQ519" s="92"/>
      <c r="AR519" s="92"/>
      <c r="AS519" s="3"/>
      <c r="AT519" s="3">
        <f t="shared" si="1493"/>
        <v>39.33333333</v>
      </c>
      <c r="AU519" s="92"/>
      <c r="AV519" s="92"/>
      <c r="AW519" s="92"/>
    </row>
    <row r="520" ht="15.75" customHeight="1">
      <c r="A520" s="24">
        <v>44.0</v>
      </c>
      <c r="B520" s="24" t="s">
        <v>258</v>
      </c>
      <c r="C520" s="24" t="s">
        <v>258</v>
      </c>
      <c r="D520" s="132" t="s">
        <v>34</v>
      </c>
      <c r="E520" s="132">
        <v>15.0</v>
      </c>
      <c r="F520" s="132">
        <v>16.0</v>
      </c>
      <c r="G520" s="132">
        <v>11.0</v>
      </c>
      <c r="H520" s="132"/>
      <c r="J520" s="171">
        <f t="array" ref="J520">IFERROR(INDEX(VBDhistory1!$U$8:$U$307,MATCH(VBDgames!$C520,VBDhistory1!$B$8:$B$307,0))+ROW()/10000000,0)</f>
        <v>0</v>
      </c>
      <c r="K520" s="171">
        <f t="array" ref="K520">IFERROR(INDEX(VBDhistory2!$U$8:$U$307,MATCH(VBDgames!$C520,VBDhistory2!$B$8:$B$307,0))+ROW()/10000000,0)</f>
        <v>0</v>
      </c>
      <c r="L520" s="171">
        <f t="array" ref="L520">IFERROR(INDEX(VBDhistory3!$U$8:$U$307,MATCH(VBDgames!$C520,VBDhistory3!$B$8:$B$307,0))+ROW()/10000000,0)</f>
        <v>0</v>
      </c>
      <c r="M520" s="171">
        <f t="array" ref="M520">IFERROR(INDEX(VBDhistory4!$U$8:$U$307,MATCH(VBDgames!$C520,VBDhistory4!$B$8:$B$307,0))+ROW()/10000000,0)</f>
        <v>0</v>
      </c>
      <c r="N520" s="171"/>
      <c r="O520" s="171" t="str">
        <f t="shared" ref="O520:R520" si="1575">$D520&amp;"-"&amp;RANK(J520,J$477:J$876,0)</f>
        <v>WR-1</v>
      </c>
      <c r="P520" s="171" t="str">
        <f t="shared" si="1575"/>
        <v>WR-1</v>
      </c>
      <c r="Q520" s="171" t="str">
        <f t="shared" si="1575"/>
        <v>WR-1</v>
      </c>
      <c r="R520" s="171" t="str">
        <f t="shared" si="1575"/>
        <v>WR-1</v>
      </c>
      <c r="T520" s="95" t="str">
        <f t="shared" si="1485"/>
        <v>DL-30</v>
      </c>
      <c r="U520" s="3">
        <v>30.0</v>
      </c>
      <c r="V520" s="3" t="s">
        <v>4632</v>
      </c>
      <c r="W520" s="95">
        <f t="shared" ref="W520:Y520" si="1576">IFERROR(INDEX(E$1429:E$1778,MATCH($T520,P$1429:P$1778,0)),0)</f>
        <v>0</v>
      </c>
      <c r="X520" s="3">
        <f t="shared" si="1576"/>
        <v>0</v>
      </c>
      <c r="Y520" s="3">
        <f t="shared" si="1576"/>
        <v>0</v>
      </c>
      <c r="Z520" s="3"/>
      <c r="AA520" s="3">
        <f t="shared" si="1487"/>
        <v>0</v>
      </c>
      <c r="AB520" s="88">
        <f t="shared" si="1488"/>
        <v>15.33333333</v>
      </c>
      <c r="AC520" s="3"/>
      <c r="AD520" s="95">
        <f t="shared" ref="AD520:AG520" si="1577">IFERROR(INDEX(J$1429:J$1778,MATCH($T520,O$1429:O$1778,0)),0)</f>
        <v>0</v>
      </c>
      <c r="AE520" s="3">
        <f t="shared" si="1577"/>
        <v>0</v>
      </c>
      <c r="AF520" s="3">
        <f t="shared" si="1577"/>
        <v>0</v>
      </c>
      <c r="AG520" s="3">
        <f t="shared" si="1577"/>
        <v>0</v>
      </c>
      <c r="AH520" s="88">
        <f t="shared" si="1490"/>
        <v>0.00052</v>
      </c>
      <c r="AI520" s="3"/>
      <c r="AJ520" s="95" t="str">
        <f t="shared" si="1491"/>
        <v>#REF!</v>
      </c>
      <c r="AK520" s="92"/>
      <c r="AL520" s="92"/>
      <c r="AM520" s="92"/>
      <c r="AN520" s="3"/>
      <c r="AO520" s="3" t="str">
        <f t="shared" si="1492"/>
        <v>#REF!</v>
      </c>
      <c r="AP520" s="92"/>
      <c r="AQ520" s="92"/>
      <c r="AR520" s="92"/>
      <c r="AS520" s="3"/>
      <c r="AT520" s="3">
        <f t="shared" si="1493"/>
        <v>39.33333333</v>
      </c>
      <c r="AU520" s="92"/>
      <c r="AV520" s="92"/>
      <c r="AW520" s="92"/>
    </row>
    <row r="521" ht="15.75" customHeight="1">
      <c r="A521" s="24">
        <v>45.0</v>
      </c>
      <c r="B521" s="24" t="s">
        <v>93</v>
      </c>
      <c r="C521" s="24" t="s">
        <v>93</v>
      </c>
      <c r="D521" s="132" t="s">
        <v>34</v>
      </c>
      <c r="E521" s="132">
        <v>13.0</v>
      </c>
      <c r="F521" s="132">
        <v>15.0</v>
      </c>
      <c r="G521" s="132"/>
      <c r="H521" s="132"/>
      <c r="J521" s="171">
        <f t="array" ref="J521">IFERROR(INDEX(VBDhistory1!$U$8:$U$307,MATCH(VBDgames!$C521,VBDhistory1!$B$8:$B$307,0))+ROW()/10000000,0)</f>
        <v>0</v>
      </c>
      <c r="K521" s="171">
        <f t="array" ref="K521">IFERROR(INDEX(VBDhistory2!$U$8:$U$307,MATCH(VBDgames!$C521,VBDhistory2!$B$8:$B$307,0))+ROW()/10000000,0)</f>
        <v>0</v>
      </c>
      <c r="L521" s="171">
        <f t="array" ref="L521">IFERROR(INDEX(VBDhistory3!$U$8:$U$307,MATCH(VBDgames!$C521,VBDhistory3!$B$8:$B$307,0))+ROW()/10000000,0)</f>
        <v>0</v>
      </c>
      <c r="M521" s="171">
        <f t="array" ref="M521">IFERROR(INDEX(VBDhistory4!$U$8:$U$307,MATCH(VBDgames!$C521,VBDhistory4!$B$8:$B$307,0))+ROW()/10000000,0)</f>
        <v>0</v>
      </c>
      <c r="N521" s="171"/>
      <c r="O521" s="171" t="str">
        <f t="shared" ref="O521:R521" si="1578">$D521&amp;"-"&amp;RANK(J521,J$477:J$876,0)</f>
        <v>WR-1</v>
      </c>
      <c r="P521" s="171" t="str">
        <f t="shared" si="1578"/>
        <v>WR-1</v>
      </c>
      <c r="Q521" s="171" t="str">
        <f t="shared" si="1578"/>
        <v>WR-1</v>
      </c>
      <c r="R521" s="171" t="str">
        <f t="shared" si="1578"/>
        <v>WR-1</v>
      </c>
      <c r="T521" s="95" t="str">
        <f t="shared" si="1485"/>
        <v>DL-31</v>
      </c>
      <c r="U521" s="3">
        <v>31.0</v>
      </c>
      <c r="V521" s="3" t="s">
        <v>4632</v>
      </c>
      <c r="W521" s="95">
        <f t="shared" ref="W521:Y521" si="1579">IFERROR(INDEX(E$1429:E$1778,MATCH($T521,P$1429:P$1778,0)),0)</f>
        <v>0</v>
      </c>
      <c r="X521" s="3">
        <f t="shared" si="1579"/>
        <v>0</v>
      </c>
      <c r="Y521" s="3">
        <f t="shared" si="1579"/>
        <v>0</v>
      </c>
      <c r="Z521" s="3"/>
      <c r="AA521" s="3">
        <f t="shared" si="1487"/>
        <v>0</v>
      </c>
      <c r="AB521" s="88">
        <f t="shared" si="1488"/>
        <v>15.33333333</v>
      </c>
      <c r="AC521" s="3"/>
      <c r="AD521" s="95">
        <f t="shared" ref="AD521:AG521" si="1580">IFERROR(INDEX(J$1429:J$1778,MATCH($T521,O$1429:O$1778,0)),0)</f>
        <v>0</v>
      </c>
      <c r="AE521" s="3">
        <f t="shared" si="1580"/>
        <v>0</v>
      </c>
      <c r="AF521" s="3">
        <f t="shared" si="1580"/>
        <v>0</v>
      </c>
      <c r="AG521" s="3">
        <f t="shared" si="1580"/>
        <v>0</v>
      </c>
      <c r="AH521" s="88">
        <f t="shared" si="1490"/>
        <v>0.000521</v>
      </c>
      <c r="AI521" s="3"/>
      <c r="AJ521" s="95" t="str">
        <f t="shared" si="1491"/>
        <v>#REF!</v>
      </c>
      <c r="AK521" s="92"/>
      <c r="AL521" s="92"/>
      <c r="AM521" s="92"/>
      <c r="AN521" s="3"/>
      <c r="AO521" s="3" t="str">
        <f t="shared" si="1492"/>
        <v>#REF!</v>
      </c>
      <c r="AP521" s="92"/>
      <c r="AQ521" s="92"/>
      <c r="AR521" s="92"/>
      <c r="AS521" s="3"/>
      <c r="AT521" s="3">
        <f t="shared" si="1493"/>
        <v>39.33333333</v>
      </c>
      <c r="AU521" s="92"/>
      <c r="AV521" s="92"/>
      <c r="AW521" s="92"/>
    </row>
    <row r="522" ht="15.75" customHeight="1">
      <c r="A522" s="24">
        <v>46.0</v>
      </c>
      <c r="B522" s="24" t="s">
        <v>170</v>
      </c>
      <c r="C522" s="24" t="s">
        <v>170</v>
      </c>
      <c r="D522" s="132" t="s">
        <v>34</v>
      </c>
      <c r="E522" s="132">
        <v>15.0</v>
      </c>
      <c r="F522" s="132"/>
      <c r="G522" s="132"/>
      <c r="H522" s="132"/>
      <c r="J522" s="171">
        <f t="array" ref="J522">IFERROR(INDEX(VBDhistory1!$U$8:$U$307,MATCH(VBDgames!$C522,VBDhistory1!$B$8:$B$307,0))+ROW()/10000000,0)</f>
        <v>0</v>
      </c>
      <c r="K522" s="171">
        <f t="array" ref="K522">IFERROR(INDEX(VBDhistory2!$U$8:$U$307,MATCH(VBDgames!$C522,VBDhistory2!$B$8:$B$307,0))+ROW()/10000000,0)</f>
        <v>0</v>
      </c>
      <c r="L522" s="171">
        <f t="array" ref="L522">IFERROR(INDEX(VBDhistory3!$U$8:$U$307,MATCH(VBDgames!$C522,VBDhistory3!$B$8:$B$307,0))+ROW()/10000000,0)</f>
        <v>0</v>
      </c>
      <c r="M522" s="171">
        <f t="array" ref="M522">IFERROR(INDEX(VBDhistory4!$U$8:$U$307,MATCH(VBDgames!$C522,VBDhistory4!$B$8:$B$307,0))+ROW()/10000000,0)</f>
        <v>0</v>
      </c>
      <c r="N522" s="171"/>
      <c r="O522" s="171" t="str">
        <f t="shared" ref="O522:R522" si="1581">$D522&amp;"-"&amp;RANK(J522,J$477:J$876,0)</f>
        <v>WR-1</v>
      </c>
      <c r="P522" s="171" t="str">
        <f t="shared" si="1581"/>
        <v>WR-1</v>
      </c>
      <c r="Q522" s="171" t="str">
        <f t="shared" si="1581"/>
        <v>WR-1</v>
      </c>
      <c r="R522" s="171" t="str">
        <f t="shared" si="1581"/>
        <v>WR-1</v>
      </c>
      <c r="T522" s="95" t="str">
        <f t="shared" si="1485"/>
        <v>DL-32</v>
      </c>
      <c r="U522" s="3">
        <v>32.0</v>
      </c>
      <c r="V522" s="3" t="s">
        <v>4632</v>
      </c>
      <c r="W522" s="95">
        <f t="shared" ref="W522:Y522" si="1582">IFERROR(INDEX(E$1429:E$1778,MATCH($T522,P$1429:P$1778,0)),0)</f>
        <v>0</v>
      </c>
      <c r="X522" s="3">
        <f t="shared" si="1582"/>
        <v>0</v>
      </c>
      <c r="Y522" s="3">
        <f t="shared" si="1582"/>
        <v>0</v>
      </c>
      <c r="Z522" s="3"/>
      <c r="AA522" s="3">
        <f t="shared" si="1487"/>
        <v>0</v>
      </c>
      <c r="AB522" s="88">
        <f t="shared" si="1488"/>
        <v>15.33333333</v>
      </c>
      <c r="AC522" s="3"/>
      <c r="AD522" s="95">
        <f t="shared" ref="AD522:AG522" si="1583">IFERROR(INDEX(J$1429:J$1778,MATCH($T522,O$1429:O$1778,0)),0)</f>
        <v>0</v>
      </c>
      <c r="AE522" s="3">
        <f t="shared" si="1583"/>
        <v>0</v>
      </c>
      <c r="AF522" s="3">
        <f t="shared" si="1583"/>
        <v>0</v>
      </c>
      <c r="AG522" s="3">
        <f t="shared" si="1583"/>
        <v>0</v>
      </c>
      <c r="AH522" s="88">
        <f t="shared" si="1490"/>
        <v>0.000522</v>
      </c>
      <c r="AI522" s="3"/>
      <c r="AJ522" s="95" t="str">
        <f t="shared" si="1491"/>
        <v>#REF!</v>
      </c>
      <c r="AK522" s="92"/>
      <c r="AL522" s="92"/>
      <c r="AM522" s="92"/>
      <c r="AN522" s="3"/>
      <c r="AO522" s="3" t="str">
        <f t="shared" si="1492"/>
        <v>#REF!</v>
      </c>
      <c r="AP522" s="92"/>
      <c r="AQ522" s="92"/>
      <c r="AR522" s="92"/>
      <c r="AS522" s="3"/>
      <c r="AT522" s="3">
        <f t="shared" si="1493"/>
        <v>39.33333333</v>
      </c>
      <c r="AU522" s="92"/>
      <c r="AV522" s="92"/>
      <c r="AW522" s="92"/>
    </row>
    <row r="523" ht="15.75" customHeight="1">
      <c r="A523" s="24">
        <v>47.0</v>
      </c>
      <c r="B523" s="24" t="s">
        <v>145</v>
      </c>
      <c r="C523" s="24" t="s">
        <v>145</v>
      </c>
      <c r="D523" s="132" t="s">
        <v>34</v>
      </c>
      <c r="E523" s="132">
        <v>13.0</v>
      </c>
      <c r="F523" s="132">
        <v>16.0</v>
      </c>
      <c r="G523" s="132">
        <v>16.0</v>
      </c>
      <c r="H523" s="132">
        <v>16.0</v>
      </c>
      <c r="J523" s="171">
        <f t="array" ref="J523">IFERROR(INDEX(VBDhistory1!$U$8:$U$307,MATCH(VBDgames!$C523,VBDhistory1!$B$8:$B$307,0))+ROW()/10000000,0)</f>
        <v>0</v>
      </c>
      <c r="K523" s="171">
        <f t="array" ref="K523">IFERROR(INDEX(VBDhistory2!$U$8:$U$307,MATCH(VBDgames!$C523,VBDhistory2!$B$8:$B$307,0))+ROW()/10000000,0)</f>
        <v>0</v>
      </c>
      <c r="L523" s="171">
        <f t="array" ref="L523">IFERROR(INDEX(VBDhistory3!$U$8:$U$307,MATCH(VBDgames!$C523,VBDhistory3!$B$8:$B$307,0))+ROW()/10000000,0)</f>
        <v>0</v>
      </c>
      <c r="M523" s="171">
        <f t="array" ref="M523">IFERROR(INDEX(VBDhistory4!$U$8:$U$307,MATCH(VBDgames!$C523,VBDhistory4!$B$8:$B$307,0))+ROW()/10000000,0)</f>
        <v>0</v>
      </c>
      <c r="N523" s="171"/>
      <c r="O523" s="171" t="str">
        <f t="shared" ref="O523:R523" si="1584">$D523&amp;"-"&amp;RANK(J523,J$477:J$876,0)</f>
        <v>WR-1</v>
      </c>
      <c r="P523" s="171" t="str">
        <f t="shared" si="1584"/>
        <v>WR-1</v>
      </c>
      <c r="Q523" s="171" t="str">
        <f t="shared" si="1584"/>
        <v>WR-1</v>
      </c>
      <c r="R523" s="171" t="str">
        <f t="shared" si="1584"/>
        <v>WR-1</v>
      </c>
      <c r="T523" s="95" t="str">
        <f t="shared" si="1485"/>
        <v>DL-33</v>
      </c>
      <c r="U523" s="3">
        <v>33.0</v>
      </c>
      <c r="V523" s="3" t="s">
        <v>4632</v>
      </c>
      <c r="W523" s="95">
        <f t="shared" ref="W523:Y523" si="1585">IFERROR(INDEX(E$1429:E$1778,MATCH($T523,P$1429:P$1778,0)),0)</f>
        <v>0</v>
      </c>
      <c r="X523" s="3">
        <f t="shared" si="1585"/>
        <v>0</v>
      </c>
      <c r="Y523" s="3">
        <f t="shared" si="1585"/>
        <v>0</v>
      </c>
      <c r="Z523" s="3"/>
      <c r="AA523" s="3">
        <f t="shared" si="1487"/>
        <v>0</v>
      </c>
      <c r="AB523" s="88">
        <f t="shared" si="1488"/>
        <v>15.33333333</v>
      </c>
      <c r="AC523" s="3"/>
      <c r="AD523" s="95">
        <f t="shared" ref="AD523:AG523" si="1586">IFERROR(INDEX(J$1429:J$1778,MATCH($T523,O$1429:O$1778,0)),0)</f>
        <v>0</v>
      </c>
      <c r="AE523" s="3">
        <f t="shared" si="1586"/>
        <v>0</v>
      </c>
      <c r="AF523" s="3">
        <f t="shared" si="1586"/>
        <v>0</v>
      </c>
      <c r="AG523" s="3">
        <f t="shared" si="1586"/>
        <v>0</v>
      </c>
      <c r="AH523" s="88">
        <f t="shared" si="1490"/>
        <v>0.000523</v>
      </c>
      <c r="AI523" s="3"/>
      <c r="AJ523" s="95" t="str">
        <f t="shared" si="1491"/>
        <v>#REF!</v>
      </c>
      <c r="AK523" s="92"/>
      <c r="AL523" s="92"/>
      <c r="AM523" s="92"/>
      <c r="AN523" s="3"/>
      <c r="AO523" s="3" t="str">
        <f t="shared" si="1492"/>
        <v>#REF!</v>
      </c>
      <c r="AP523" s="92"/>
      <c r="AQ523" s="92"/>
      <c r="AR523" s="92"/>
      <c r="AS523" s="3"/>
      <c r="AT523" s="3">
        <f t="shared" si="1493"/>
        <v>39.33333333</v>
      </c>
      <c r="AU523" s="92"/>
      <c r="AV523" s="92"/>
      <c r="AW523" s="92"/>
    </row>
    <row r="524" ht="15.75" customHeight="1">
      <c r="A524" s="24">
        <v>48.0</v>
      </c>
      <c r="B524" s="24" t="s">
        <v>163</v>
      </c>
      <c r="C524" s="24" t="s">
        <v>163</v>
      </c>
      <c r="D524" s="132" t="s">
        <v>34</v>
      </c>
      <c r="E524" s="132">
        <v>14.0</v>
      </c>
      <c r="F524" s="132"/>
      <c r="G524" s="132"/>
      <c r="H524" s="132"/>
      <c r="J524" s="171">
        <f t="array" ref="J524">IFERROR(INDEX(VBDhistory1!$U$8:$U$307,MATCH(VBDgames!$C524,VBDhistory1!$B$8:$B$307,0))+ROW()/10000000,0)</f>
        <v>0</v>
      </c>
      <c r="K524" s="171">
        <f t="array" ref="K524">IFERROR(INDEX(VBDhistory2!$U$8:$U$307,MATCH(VBDgames!$C524,VBDhistory2!$B$8:$B$307,0))+ROW()/10000000,0)</f>
        <v>0</v>
      </c>
      <c r="L524" s="171">
        <f t="array" ref="L524">IFERROR(INDEX(VBDhistory3!$U$8:$U$307,MATCH(VBDgames!$C524,VBDhistory3!$B$8:$B$307,0))+ROW()/10000000,0)</f>
        <v>0</v>
      </c>
      <c r="M524" s="171">
        <f t="array" ref="M524">IFERROR(INDEX(VBDhistory4!$U$8:$U$307,MATCH(VBDgames!$C524,VBDhistory4!$B$8:$B$307,0))+ROW()/10000000,0)</f>
        <v>0</v>
      </c>
      <c r="N524" s="171"/>
      <c r="O524" s="171" t="str">
        <f t="shared" ref="O524:R524" si="1587">$D524&amp;"-"&amp;RANK(J524,J$477:J$876,0)</f>
        <v>WR-1</v>
      </c>
      <c r="P524" s="171" t="str">
        <f t="shared" si="1587"/>
        <v>WR-1</v>
      </c>
      <c r="Q524" s="171" t="str">
        <f t="shared" si="1587"/>
        <v>WR-1</v>
      </c>
      <c r="R524" s="171" t="str">
        <f t="shared" si="1587"/>
        <v>WR-1</v>
      </c>
      <c r="T524" s="95" t="str">
        <f t="shared" si="1485"/>
        <v>DL-34</v>
      </c>
      <c r="U524" s="3">
        <v>34.0</v>
      </c>
      <c r="V524" s="3" t="s">
        <v>4632</v>
      </c>
      <c r="W524" s="95">
        <f t="shared" ref="W524:Y524" si="1588">IFERROR(INDEX(E$1429:E$1778,MATCH($T524,P$1429:P$1778,0)),0)</f>
        <v>0</v>
      </c>
      <c r="X524" s="3">
        <f t="shared" si="1588"/>
        <v>0</v>
      </c>
      <c r="Y524" s="3">
        <f t="shared" si="1588"/>
        <v>0</v>
      </c>
      <c r="Z524" s="3"/>
      <c r="AA524" s="3">
        <f t="shared" si="1487"/>
        <v>0</v>
      </c>
      <c r="AB524" s="88">
        <f t="shared" si="1488"/>
        <v>15.33333333</v>
      </c>
      <c r="AC524" s="3"/>
      <c r="AD524" s="95">
        <f t="shared" ref="AD524:AG524" si="1589">IFERROR(INDEX(J$1429:J$1778,MATCH($T524,O$1429:O$1778,0)),0)</f>
        <v>0</v>
      </c>
      <c r="AE524" s="3">
        <f t="shared" si="1589"/>
        <v>0</v>
      </c>
      <c r="AF524" s="3">
        <f t="shared" si="1589"/>
        <v>0</v>
      </c>
      <c r="AG524" s="3">
        <f t="shared" si="1589"/>
        <v>0</v>
      </c>
      <c r="AH524" s="88">
        <f t="shared" si="1490"/>
        <v>0.000524</v>
      </c>
      <c r="AI524" s="3"/>
      <c r="AJ524" s="95" t="str">
        <f t="shared" si="1491"/>
        <v>#REF!</v>
      </c>
      <c r="AK524" s="92"/>
      <c r="AL524" s="92"/>
      <c r="AM524" s="92"/>
      <c r="AN524" s="3"/>
      <c r="AO524" s="3" t="str">
        <f t="shared" si="1492"/>
        <v>#REF!</v>
      </c>
      <c r="AP524" s="92"/>
      <c r="AQ524" s="92"/>
      <c r="AR524" s="92"/>
      <c r="AS524" s="3"/>
      <c r="AT524" s="3">
        <f t="shared" si="1493"/>
        <v>39.33333333</v>
      </c>
      <c r="AU524" s="92"/>
      <c r="AV524" s="92"/>
      <c r="AW524" s="92"/>
    </row>
    <row r="525" ht="15.75" customHeight="1">
      <c r="A525" s="24">
        <v>49.0</v>
      </c>
      <c r="B525" s="24" t="s">
        <v>2816</v>
      </c>
      <c r="C525" s="24" t="s">
        <v>2816</v>
      </c>
      <c r="D525" s="132" t="s">
        <v>34</v>
      </c>
      <c r="E525" s="132">
        <v>16.0</v>
      </c>
      <c r="F525" s="132">
        <v>16.0</v>
      </c>
      <c r="G525" s="132">
        <v>11.0</v>
      </c>
      <c r="H525" s="132">
        <v>3.0</v>
      </c>
      <c r="J525" s="171">
        <f t="array" ref="J525">IFERROR(INDEX(VBDhistory1!$U$8:$U$307,MATCH(VBDgames!$C525,VBDhistory1!$B$8:$B$307,0))+ROW()/10000000,0)</f>
        <v>0</v>
      </c>
      <c r="K525" s="171">
        <f t="array" ref="K525">IFERROR(INDEX(VBDhistory2!$U$8:$U$307,MATCH(VBDgames!$C525,VBDhistory2!$B$8:$B$307,0))+ROW()/10000000,0)</f>
        <v>0</v>
      </c>
      <c r="L525" s="171">
        <f t="array" ref="L525">IFERROR(INDEX(VBDhistory3!$U$8:$U$307,MATCH(VBDgames!$C525,VBDhistory3!$B$8:$B$307,0))+ROW()/10000000,0)</f>
        <v>0</v>
      </c>
      <c r="M525" s="171">
        <f t="array" ref="M525">IFERROR(INDEX(VBDhistory4!$U$8:$U$307,MATCH(VBDgames!$C525,VBDhistory4!$B$8:$B$307,0))+ROW()/10000000,0)</f>
        <v>0</v>
      </c>
      <c r="N525" s="171"/>
      <c r="O525" s="171" t="str">
        <f t="shared" ref="O525:R525" si="1590">$D525&amp;"-"&amp;RANK(J525,J$477:J$876,0)</f>
        <v>WR-1</v>
      </c>
      <c r="P525" s="171" t="str">
        <f t="shared" si="1590"/>
        <v>WR-1</v>
      </c>
      <c r="Q525" s="171" t="str">
        <f t="shared" si="1590"/>
        <v>WR-1</v>
      </c>
      <c r="R525" s="171" t="str">
        <f t="shared" si="1590"/>
        <v>WR-1</v>
      </c>
      <c r="T525" s="95" t="str">
        <f t="shared" si="1485"/>
        <v>DL-35</v>
      </c>
      <c r="U525" s="3">
        <v>35.0</v>
      </c>
      <c r="V525" s="3" t="s">
        <v>4632</v>
      </c>
      <c r="W525" s="95">
        <f t="shared" ref="W525:Y525" si="1591">IFERROR(INDEX(E$1429:E$1778,MATCH($T525,P$1429:P$1778,0)),0)</f>
        <v>0</v>
      </c>
      <c r="X525" s="3">
        <f t="shared" si="1591"/>
        <v>0</v>
      </c>
      <c r="Y525" s="3">
        <f t="shared" si="1591"/>
        <v>0</v>
      </c>
      <c r="Z525" s="3"/>
      <c r="AA525" s="3">
        <f t="shared" si="1487"/>
        <v>0</v>
      </c>
      <c r="AB525" s="88">
        <f t="shared" si="1488"/>
        <v>15.33333333</v>
      </c>
      <c r="AC525" s="3"/>
      <c r="AD525" s="95">
        <f t="shared" ref="AD525:AG525" si="1592">IFERROR(INDEX(J$1429:J$1778,MATCH($T525,O$1429:O$1778,0)),0)</f>
        <v>0</v>
      </c>
      <c r="AE525" s="3">
        <f t="shared" si="1592"/>
        <v>0</v>
      </c>
      <c r="AF525" s="3">
        <f t="shared" si="1592"/>
        <v>0</v>
      </c>
      <c r="AG525" s="3">
        <f t="shared" si="1592"/>
        <v>0</v>
      </c>
      <c r="AH525" s="88">
        <f t="shared" si="1490"/>
        <v>0.000525</v>
      </c>
      <c r="AI525" s="3"/>
      <c r="AJ525" s="95" t="str">
        <f t="shared" si="1491"/>
        <v>#REF!</v>
      </c>
      <c r="AK525" s="92"/>
      <c r="AL525" s="92"/>
      <c r="AM525" s="92"/>
      <c r="AN525" s="3"/>
      <c r="AO525" s="3" t="str">
        <f t="shared" si="1492"/>
        <v>#REF!</v>
      </c>
      <c r="AP525" s="92"/>
      <c r="AQ525" s="92"/>
      <c r="AR525" s="92"/>
      <c r="AS525" s="3"/>
      <c r="AT525" s="3">
        <f t="shared" si="1493"/>
        <v>39.33333333</v>
      </c>
      <c r="AU525" s="92"/>
      <c r="AV525" s="92"/>
      <c r="AW525" s="92"/>
    </row>
    <row r="526" ht="15.75" customHeight="1">
      <c r="A526" s="24">
        <v>50.0</v>
      </c>
      <c r="B526" s="24" t="s">
        <v>1127</v>
      </c>
      <c r="C526" s="24" t="s">
        <v>1127</v>
      </c>
      <c r="D526" s="132" t="s">
        <v>34</v>
      </c>
      <c r="E526" s="132">
        <v>11.0</v>
      </c>
      <c r="F526" s="132">
        <v>16.0</v>
      </c>
      <c r="G526" s="132">
        <v>16.0</v>
      </c>
      <c r="H526" s="132">
        <v>14.0</v>
      </c>
      <c r="J526" s="171">
        <f t="array" ref="J526">IFERROR(INDEX(VBDhistory1!$U$8:$U$307,MATCH(VBDgames!$C526,VBDhistory1!$B$8:$B$307,0))+ROW()/10000000,0)</f>
        <v>0</v>
      </c>
      <c r="K526" s="171">
        <f t="array" ref="K526">IFERROR(INDEX(VBDhistory2!$U$8:$U$307,MATCH(VBDgames!$C526,VBDhistory2!$B$8:$B$307,0))+ROW()/10000000,0)</f>
        <v>0</v>
      </c>
      <c r="L526" s="171">
        <f t="array" ref="L526">IFERROR(INDEX(VBDhistory3!$U$8:$U$307,MATCH(VBDgames!$C526,VBDhistory3!$B$8:$B$307,0))+ROW()/10000000,0)</f>
        <v>0</v>
      </c>
      <c r="M526" s="171">
        <f t="array" ref="M526">IFERROR(INDEX(VBDhistory4!$U$8:$U$307,MATCH(VBDgames!$C526,VBDhistory4!$B$8:$B$307,0))+ROW()/10000000,0)</f>
        <v>0</v>
      </c>
      <c r="N526" s="171"/>
      <c r="O526" s="171" t="str">
        <f t="shared" ref="O526:R526" si="1593">$D526&amp;"-"&amp;RANK(J526,J$477:J$876,0)</f>
        <v>WR-1</v>
      </c>
      <c r="P526" s="171" t="str">
        <f t="shared" si="1593"/>
        <v>WR-1</v>
      </c>
      <c r="Q526" s="171" t="str">
        <f t="shared" si="1593"/>
        <v>WR-1</v>
      </c>
      <c r="R526" s="171" t="str">
        <f t="shared" si="1593"/>
        <v>WR-1</v>
      </c>
      <c r="T526" s="95" t="str">
        <f t="shared" si="1485"/>
        <v>DL-36</v>
      </c>
      <c r="U526" s="3">
        <v>36.0</v>
      </c>
      <c r="V526" s="3" t="s">
        <v>4632</v>
      </c>
      <c r="W526" s="95">
        <f t="shared" ref="W526:Y526" si="1594">IFERROR(INDEX(E$1429:E$1778,MATCH($T526,P$1429:P$1778,0)),0)</f>
        <v>0</v>
      </c>
      <c r="X526" s="3">
        <f t="shared" si="1594"/>
        <v>0</v>
      </c>
      <c r="Y526" s="3">
        <f t="shared" si="1594"/>
        <v>0</v>
      </c>
      <c r="Z526" s="3"/>
      <c r="AA526" s="3">
        <f t="shared" si="1487"/>
        <v>0</v>
      </c>
      <c r="AB526" s="88">
        <f t="shared" si="1488"/>
        <v>15.33333333</v>
      </c>
      <c r="AC526" s="3"/>
      <c r="AD526" s="95">
        <f t="shared" ref="AD526:AG526" si="1595">IFERROR(INDEX(J$1429:J$1778,MATCH($T526,O$1429:O$1778,0)),0)</f>
        <v>0</v>
      </c>
      <c r="AE526" s="3">
        <f t="shared" si="1595"/>
        <v>0</v>
      </c>
      <c r="AF526" s="3">
        <f t="shared" si="1595"/>
        <v>0</v>
      </c>
      <c r="AG526" s="3">
        <f t="shared" si="1595"/>
        <v>0</v>
      </c>
      <c r="AH526" s="88">
        <f t="shared" si="1490"/>
        <v>0.000526</v>
      </c>
      <c r="AI526" s="3"/>
      <c r="AJ526" s="95" t="str">
        <f t="shared" si="1491"/>
        <v>#REF!</v>
      </c>
      <c r="AK526" s="92"/>
      <c r="AL526" s="92"/>
      <c r="AM526" s="92"/>
      <c r="AN526" s="3"/>
      <c r="AO526" s="3" t="str">
        <f t="shared" si="1492"/>
        <v>#REF!</v>
      </c>
      <c r="AP526" s="92"/>
      <c r="AQ526" s="92"/>
      <c r="AR526" s="92"/>
      <c r="AS526" s="3"/>
      <c r="AT526" s="3">
        <f t="shared" si="1493"/>
        <v>39.33333333</v>
      </c>
      <c r="AU526" s="92"/>
      <c r="AV526" s="92"/>
      <c r="AW526" s="92"/>
    </row>
    <row r="527" ht="15.75" customHeight="1">
      <c r="A527" s="24">
        <v>51.0</v>
      </c>
      <c r="B527" s="24" t="s">
        <v>179</v>
      </c>
      <c r="C527" s="24" t="s">
        <v>179</v>
      </c>
      <c r="D527" s="132" t="s">
        <v>34</v>
      </c>
      <c r="E527" s="132">
        <v>16.0</v>
      </c>
      <c r="F527" s="132">
        <v>14.0</v>
      </c>
      <c r="G527" s="132"/>
      <c r="H527" s="132"/>
      <c r="J527" s="171">
        <f t="array" ref="J527">IFERROR(INDEX(VBDhistory1!$U$8:$U$307,MATCH(VBDgames!$C527,VBDhistory1!$B$8:$B$307,0))+ROW()/10000000,0)</f>
        <v>0</v>
      </c>
      <c r="K527" s="171">
        <f t="array" ref="K527">IFERROR(INDEX(VBDhistory2!$U$8:$U$307,MATCH(VBDgames!$C527,VBDhistory2!$B$8:$B$307,0))+ROW()/10000000,0)</f>
        <v>0</v>
      </c>
      <c r="L527" s="171">
        <f t="array" ref="L527">IFERROR(INDEX(VBDhistory3!$U$8:$U$307,MATCH(VBDgames!$C527,VBDhistory3!$B$8:$B$307,0))+ROW()/10000000,0)</f>
        <v>0</v>
      </c>
      <c r="M527" s="171">
        <f t="array" ref="M527">IFERROR(INDEX(VBDhistory4!$U$8:$U$307,MATCH(VBDgames!$C527,VBDhistory4!$B$8:$B$307,0))+ROW()/10000000,0)</f>
        <v>0</v>
      </c>
      <c r="N527" s="171"/>
      <c r="O527" s="171" t="str">
        <f t="shared" ref="O527:R527" si="1596">$D527&amp;"-"&amp;RANK(J527,J$477:J$876,0)</f>
        <v>WR-1</v>
      </c>
      <c r="P527" s="171" t="str">
        <f t="shared" si="1596"/>
        <v>WR-1</v>
      </c>
      <c r="Q527" s="171" t="str">
        <f t="shared" si="1596"/>
        <v>WR-1</v>
      </c>
      <c r="R527" s="171" t="str">
        <f t="shared" si="1596"/>
        <v>WR-1</v>
      </c>
      <c r="T527" s="95" t="str">
        <f t="shared" si="1485"/>
        <v>DL-37</v>
      </c>
      <c r="U527" s="3">
        <v>37.0</v>
      </c>
      <c r="V527" s="3" t="s">
        <v>4632</v>
      </c>
      <c r="W527" s="95">
        <f t="shared" ref="W527:Y527" si="1597">IFERROR(INDEX(E$1429:E$1778,MATCH($T527,P$1429:P$1778,0)),0)</f>
        <v>0</v>
      </c>
      <c r="X527" s="3">
        <f t="shared" si="1597"/>
        <v>0</v>
      </c>
      <c r="Y527" s="3">
        <f t="shared" si="1597"/>
        <v>0</v>
      </c>
      <c r="Z527" s="3"/>
      <c r="AA527" s="3">
        <f t="shared" si="1487"/>
        <v>0</v>
      </c>
      <c r="AB527" s="88">
        <f t="shared" si="1488"/>
        <v>15.33333333</v>
      </c>
      <c r="AC527" s="3"/>
      <c r="AD527" s="95">
        <f t="shared" ref="AD527:AG527" si="1598">IFERROR(INDEX(J$1429:J$1778,MATCH($T527,O$1429:O$1778,0)),0)</f>
        <v>0</v>
      </c>
      <c r="AE527" s="3">
        <f t="shared" si="1598"/>
        <v>0</v>
      </c>
      <c r="AF527" s="3">
        <f t="shared" si="1598"/>
        <v>0</v>
      </c>
      <c r="AG527" s="3">
        <f t="shared" si="1598"/>
        <v>0</v>
      </c>
      <c r="AH527" s="88">
        <f t="shared" si="1490"/>
        <v>0.000527</v>
      </c>
      <c r="AI527" s="3"/>
      <c r="AJ527" s="95" t="str">
        <f t="shared" si="1491"/>
        <v>#REF!</v>
      </c>
      <c r="AK527" s="92"/>
      <c r="AL527" s="92"/>
      <c r="AM527" s="92"/>
      <c r="AN527" s="3"/>
      <c r="AO527" s="3" t="str">
        <f t="shared" si="1492"/>
        <v>#REF!</v>
      </c>
      <c r="AP527" s="92"/>
      <c r="AQ527" s="92"/>
      <c r="AR527" s="92"/>
      <c r="AS527" s="3"/>
      <c r="AT527" s="3">
        <f t="shared" si="1493"/>
        <v>39.33333333</v>
      </c>
      <c r="AU527" s="92"/>
      <c r="AV527" s="92"/>
      <c r="AW527" s="92"/>
    </row>
    <row r="528" ht="15.75" customHeight="1">
      <c r="A528" s="24">
        <v>52.0</v>
      </c>
      <c r="B528" s="24" t="s">
        <v>866</v>
      </c>
      <c r="C528" s="24" t="s">
        <v>377</v>
      </c>
      <c r="D528" s="132" t="s">
        <v>34</v>
      </c>
      <c r="E528" s="132">
        <v>16.0</v>
      </c>
      <c r="F528" s="132">
        <v>16.0</v>
      </c>
      <c r="G528" s="132">
        <v>10.0</v>
      </c>
      <c r="H528" s="132">
        <v>15.0</v>
      </c>
      <c r="J528" s="171">
        <f t="array" ref="J528">IFERROR(INDEX(VBDhistory1!$U$8:$U$307,MATCH(VBDgames!$C528,VBDhistory1!$B$8:$B$307,0))+ROW()/10000000,0)</f>
        <v>0</v>
      </c>
      <c r="K528" s="171">
        <f t="array" ref="K528">IFERROR(INDEX(VBDhistory2!$U$8:$U$307,MATCH(VBDgames!$C528,VBDhistory2!$B$8:$B$307,0))+ROW()/10000000,0)</f>
        <v>0</v>
      </c>
      <c r="L528" s="171">
        <f t="array" ref="L528">IFERROR(INDEX(VBDhistory3!$U$8:$U$307,MATCH(VBDgames!$C528,VBDhistory3!$B$8:$B$307,0))+ROW()/10000000,0)</f>
        <v>0</v>
      </c>
      <c r="M528" s="171">
        <f t="array" ref="M528">IFERROR(INDEX(VBDhistory4!$U$8:$U$307,MATCH(VBDgames!$C528,VBDhistory4!$B$8:$B$307,0))+ROW()/10000000,0)</f>
        <v>0</v>
      </c>
      <c r="N528" s="171"/>
      <c r="O528" s="171" t="str">
        <f t="shared" ref="O528:R528" si="1599">$D528&amp;"-"&amp;RANK(J528,J$477:J$876,0)</f>
        <v>WR-1</v>
      </c>
      <c r="P528" s="171" t="str">
        <f t="shared" si="1599"/>
        <v>WR-1</v>
      </c>
      <c r="Q528" s="171" t="str">
        <f t="shared" si="1599"/>
        <v>WR-1</v>
      </c>
      <c r="R528" s="171" t="str">
        <f t="shared" si="1599"/>
        <v>WR-1</v>
      </c>
      <c r="T528" s="95" t="str">
        <f t="shared" si="1485"/>
        <v>DL-38</v>
      </c>
      <c r="U528" s="3">
        <v>38.0</v>
      </c>
      <c r="V528" s="3" t="s">
        <v>4632</v>
      </c>
      <c r="W528" s="95">
        <f t="shared" ref="W528:Y528" si="1600">IFERROR(INDEX(E$1429:E$1778,MATCH($T528,P$1429:P$1778,0)),0)</f>
        <v>0</v>
      </c>
      <c r="X528" s="3">
        <f t="shared" si="1600"/>
        <v>0</v>
      </c>
      <c r="Y528" s="3">
        <f t="shared" si="1600"/>
        <v>0</v>
      </c>
      <c r="Z528" s="3"/>
      <c r="AA528" s="3">
        <f t="shared" si="1487"/>
        <v>0</v>
      </c>
      <c r="AB528" s="88">
        <f t="shared" si="1488"/>
        <v>15.33333333</v>
      </c>
      <c r="AC528" s="3"/>
      <c r="AD528" s="95">
        <f t="shared" ref="AD528:AG528" si="1601">IFERROR(INDEX(J$1429:J$1778,MATCH($T528,O$1429:O$1778,0)),0)</f>
        <v>0</v>
      </c>
      <c r="AE528" s="3">
        <f t="shared" si="1601"/>
        <v>0</v>
      </c>
      <c r="AF528" s="3">
        <f t="shared" si="1601"/>
        <v>0</v>
      </c>
      <c r="AG528" s="3">
        <f t="shared" si="1601"/>
        <v>0</v>
      </c>
      <c r="AH528" s="88">
        <f t="shared" si="1490"/>
        <v>0.000528</v>
      </c>
      <c r="AI528" s="3"/>
      <c r="AJ528" s="95" t="str">
        <f t="shared" si="1491"/>
        <v>#REF!</v>
      </c>
      <c r="AK528" s="92"/>
      <c r="AL528" s="92"/>
      <c r="AM528" s="92"/>
      <c r="AN528" s="3"/>
      <c r="AO528" s="3" t="str">
        <f t="shared" si="1492"/>
        <v>#REF!</v>
      </c>
      <c r="AP528" s="92"/>
      <c r="AQ528" s="92"/>
      <c r="AR528" s="92"/>
      <c r="AS528" s="3"/>
      <c r="AT528" s="3">
        <f t="shared" si="1493"/>
        <v>39.33333333</v>
      </c>
      <c r="AU528" s="92"/>
      <c r="AV528" s="92"/>
      <c r="AW528" s="92"/>
    </row>
    <row r="529" ht="15.75" customHeight="1">
      <c r="A529" s="24">
        <v>53.0</v>
      </c>
      <c r="B529" s="24" t="s">
        <v>78</v>
      </c>
      <c r="C529" s="24" t="s">
        <v>78</v>
      </c>
      <c r="D529" s="132" t="s">
        <v>34</v>
      </c>
      <c r="E529" s="132">
        <v>16.0</v>
      </c>
      <c r="F529" s="132"/>
      <c r="G529" s="132"/>
      <c r="H529" s="132"/>
      <c r="J529" s="171">
        <f t="array" ref="J529">IFERROR(INDEX(VBDhistory1!$U$8:$U$307,MATCH(VBDgames!$C529,VBDhistory1!$B$8:$B$307,0))+ROW()/10000000,0)</f>
        <v>0</v>
      </c>
      <c r="K529" s="171">
        <f t="array" ref="K529">IFERROR(INDEX(VBDhistory2!$U$8:$U$307,MATCH(VBDgames!$C529,VBDhistory2!$B$8:$B$307,0))+ROW()/10000000,0)</f>
        <v>0</v>
      </c>
      <c r="L529" s="171">
        <f t="array" ref="L529">IFERROR(INDEX(VBDhistory3!$U$8:$U$307,MATCH(VBDgames!$C529,VBDhistory3!$B$8:$B$307,0))+ROW()/10000000,0)</f>
        <v>0</v>
      </c>
      <c r="M529" s="171">
        <f t="array" ref="M529">IFERROR(INDEX(VBDhistory4!$U$8:$U$307,MATCH(VBDgames!$C529,VBDhistory4!$B$8:$B$307,0))+ROW()/10000000,0)</f>
        <v>0</v>
      </c>
      <c r="N529" s="171"/>
      <c r="O529" s="171" t="str">
        <f t="shared" ref="O529:R529" si="1602">$D529&amp;"-"&amp;RANK(J529,J$477:J$876,0)</f>
        <v>WR-1</v>
      </c>
      <c r="P529" s="171" t="str">
        <f t="shared" si="1602"/>
        <v>WR-1</v>
      </c>
      <c r="Q529" s="171" t="str">
        <f t="shared" si="1602"/>
        <v>WR-1</v>
      </c>
      <c r="R529" s="171" t="str">
        <f t="shared" si="1602"/>
        <v>WR-1</v>
      </c>
      <c r="T529" s="95" t="str">
        <f t="shared" si="1485"/>
        <v>DL-39</v>
      </c>
      <c r="U529" s="3">
        <v>39.0</v>
      </c>
      <c r="V529" s="3" t="s">
        <v>4632</v>
      </c>
      <c r="W529" s="95">
        <f t="shared" ref="W529:Y529" si="1603">IFERROR(INDEX(E$1429:E$1778,MATCH($T529,P$1429:P$1778,0)),0)</f>
        <v>0</v>
      </c>
      <c r="X529" s="3">
        <f t="shared" si="1603"/>
        <v>0</v>
      </c>
      <c r="Y529" s="3">
        <f t="shared" si="1603"/>
        <v>0</v>
      </c>
      <c r="Z529" s="3"/>
      <c r="AA529" s="3">
        <f t="shared" si="1487"/>
        <v>0</v>
      </c>
      <c r="AB529" s="88">
        <f t="shared" si="1488"/>
        <v>15.33333333</v>
      </c>
      <c r="AC529" s="3"/>
      <c r="AD529" s="95">
        <f t="shared" ref="AD529:AG529" si="1604">IFERROR(INDEX(J$1429:J$1778,MATCH($T529,O$1429:O$1778,0)),0)</f>
        <v>0</v>
      </c>
      <c r="AE529" s="3">
        <f t="shared" si="1604"/>
        <v>0</v>
      </c>
      <c r="AF529" s="3">
        <f t="shared" si="1604"/>
        <v>0</v>
      </c>
      <c r="AG529" s="3">
        <f t="shared" si="1604"/>
        <v>0</v>
      </c>
      <c r="AH529" s="88">
        <f t="shared" si="1490"/>
        <v>0.000529</v>
      </c>
      <c r="AI529" s="3"/>
      <c r="AJ529" s="95" t="str">
        <f t="shared" si="1491"/>
        <v>#REF!</v>
      </c>
      <c r="AK529" s="92"/>
      <c r="AL529" s="92"/>
      <c r="AM529" s="92"/>
      <c r="AN529" s="3"/>
      <c r="AO529" s="3" t="str">
        <f t="shared" si="1492"/>
        <v>#REF!</v>
      </c>
      <c r="AP529" s="92"/>
      <c r="AQ529" s="92"/>
      <c r="AR529" s="92"/>
      <c r="AS529" s="3"/>
      <c r="AT529" s="3">
        <f t="shared" si="1493"/>
        <v>39.33333333</v>
      </c>
      <c r="AU529" s="92"/>
      <c r="AV529" s="92"/>
      <c r="AW529" s="92"/>
    </row>
    <row r="530" ht="15.75" customHeight="1">
      <c r="A530" s="24">
        <v>54.0</v>
      </c>
      <c r="B530" s="24" t="s">
        <v>38</v>
      </c>
      <c r="C530" s="24" t="s">
        <v>38</v>
      </c>
      <c r="D530" s="132" t="s">
        <v>34</v>
      </c>
      <c r="E530" s="132">
        <v>12.0</v>
      </c>
      <c r="F530" s="132">
        <v>15.0</v>
      </c>
      <c r="G530" s="132">
        <v>14.0</v>
      </c>
      <c r="H530" s="132">
        <v>16.0</v>
      </c>
      <c r="J530" s="171">
        <f t="array" ref="J530">IFERROR(INDEX(VBDhistory1!$U$8:$U$307,MATCH(VBDgames!$C530,VBDhistory1!$B$8:$B$307,0))+ROW()/10000000,0)</f>
        <v>0</v>
      </c>
      <c r="K530" s="171">
        <f t="array" ref="K530">IFERROR(INDEX(VBDhistory2!$U$8:$U$307,MATCH(VBDgames!$C530,VBDhistory2!$B$8:$B$307,0))+ROW()/10000000,0)</f>
        <v>0</v>
      </c>
      <c r="L530" s="171">
        <f t="array" ref="L530">IFERROR(INDEX(VBDhistory3!$U$8:$U$307,MATCH(VBDgames!$C530,VBDhistory3!$B$8:$B$307,0))+ROW()/10000000,0)</f>
        <v>0</v>
      </c>
      <c r="M530" s="171">
        <f t="array" ref="M530">IFERROR(INDEX(VBDhistory4!$U$8:$U$307,MATCH(VBDgames!$C530,VBDhistory4!$B$8:$B$307,0))+ROW()/10000000,0)</f>
        <v>0</v>
      </c>
      <c r="N530" s="171"/>
      <c r="O530" s="171" t="str">
        <f t="shared" ref="O530:R530" si="1605">$D530&amp;"-"&amp;RANK(J530,J$477:J$876,0)</f>
        <v>WR-1</v>
      </c>
      <c r="P530" s="171" t="str">
        <f t="shared" si="1605"/>
        <v>WR-1</v>
      </c>
      <c r="Q530" s="171" t="str">
        <f t="shared" si="1605"/>
        <v>WR-1</v>
      </c>
      <c r="R530" s="171" t="str">
        <f t="shared" si="1605"/>
        <v>WR-1</v>
      </c>
      <c r="T530" s="95" t="str">
        <f t="shared" si="1485"/>
        <v>DL-40</v>
      </c>
      <c r="U530" s="3">
        <v>40.0</v>
      </c>
      <c r="V530" s="3" t="s">
        <v>4632</v>
      </c>
      <c r="W530" s="95">
        <f t="shared" ref="W530:Y530" si="1606">IFERROR(INDEX(E$1429:E$1778,MATCH($T530,P$1429:P$1778,0)),0)</f>
        <v>0</v>
      </c>
      <c r="X530" s="3">
        <f t="shared" si="1606"/>
        <v>0</v>
      </c>
      <c r="Y530" s="3">
        <f t="shared" si="1606"/>
        <v>0</v>
      </c>
      <c r="Z530" s="3"/>
      <c r="AA530" s="3">
        <f t="shared" si="1487"/>
        <v>0</v>
      </c>
      <c r="AB530" s="88">
        <f t="shared" si="1488"/>
        <v>15.33333333</v>
      </c>
      <c r="AC530" s="3"/>
      <c r="AD530" s="95">
        <f t="shared" ref="AD530:AG530" si="1607">IFERROR(INDEX(J$1429:J$1778,MATCH($T530,O$1429:O$1778,0)),0)</f>
        <v>0</v>
      </c>
      <c r="AE530" s="3">
        <f t="shared" si="1607"/>
        <v>0</v>
      </c>
      <c r="AF530" s="3">
        <f t="shared" si="1607"/>
        <v>0</v>
      </c>
      <c r="AG530" s="3">
        <f t="shared" si="1607"/>
        <v>0</v>
      </c>
      <c r="AH530" s="88">
        <f t="shared" si="1490"/>
        <v>0.00053</v>
      </c>
      <c r="AI530" s="3"/>
      <c r="AJ530" s="95" t="str">
        <f t="shared" si="1491"/>
        <v>#REF!</v>
      </c>
      <c r="AK530" s="92"/>
      <c r="AL530" s="92"/>
      <c r="AM530" s="92"/>
      <c r="AN530" s="3"/>
      <c r="AO530" s="3" t="str">
        <f t="shared" si="1492"/>
        <v>#REF!</v>
      </c>
      <c r="AP530" s="92"/>
      <c r="AQ530" s="92"/>
      <c r="AR530" s="92"/>
      <c r="AS530" s="3"/>
      <c r="AT530" s="3">
        <f t="shared" si="1493"/>
        <v>39.33333333</v>
      </c>
      <c r="AU530" s="92"/>
      <c r="AV530" s="92"/>
      <c r="AW530" s="92"/>
    </row>
    <row r="531" ht="15.75" customHeight="1">
      <c r="A531" s="24">
        <v>55.0</v>
      </c>
      <c r="B531" s="24" t="s">
        <v>4776</v>
      </c>
      <c r="C531" s="24" t="s">
        <v>4776</v>
      </c>
      <c r="D531" s="132" t="s">
        <v>34</v>
      </c>
      <c r="E531" s="132">
        <v>16.0</v>
      </c>
      <c r="F531" s="132">
        <v>11.0</v>
      </c>
      <c r="G531" s="132"/>
      <c r="H531" s="132"/>
      <c r="J531" s="171">
        <f t="array" ref="J531">IFERROR(INDEX(VBDhistory1!$U$8:$U$307,MATCH(VBDgames!$C531,VBDhistory1!$B$8:$B$307,0))+ROW()/10000000,0)</f>
        <v>0</v>
      </c>
      <c r="K531" s="171">
        <f t="array" ref="K531">IFERROR(INDEX(VBDhistory2!$U$8:$U$307,MATCH(VBDgames!$C531,VBDhistory2!$B$8:$B$307,0))+ROW()/10000000,0)</f>
        <v>0</v>
      </c>
      <c r="L531" s="171">
        <f t="array" ref="L531">IFERROR(INDEX(VBDhistory3!$U$8:$U$307,MATCH(VBDgames!$C531,VBDhistory3!$B$8:$B$307,0))+ROW()/10000000,0)</f>
        <v>0</v>
      </c>
      <c r="M531" s="171">
        <f t="array" ref="M531">IFERROR(INDEX(VBDhistory4!$U$8:$U$307,MATCH(VBDgames!$C531,VBDhistory4!$B$8:$B$307,0))+ROW()/10000000,0)</f>
        <v>0</v>
      </c>
      <c r="N531" s="171"/>
      <c r="O531" s="171" t="str">
        <f t="shared" ref="O531:R531" si="1608">$D531&amp;"-"&amp;RANK(J531,J$477:J$876,0)</f>
        <v>WR-1</v>
      </c>
      <c r="P531" s="171" t="str">
        <f t="shared" si="1608"/>
        <v>WR-1</v>
      </c>
      <c r="Q531" s="171" t="str">
        <f t="shared" si="1608"/>
        <v>WR-1</v>
      </c>
      <c r="R531" s="171" t="str">
        <f t="shared" si="1608"/>
        <v>WR-1</v>
      </c>
      <c r="T531" s="95" t="str">
        <f t="shared" si="1485"/>
        <v>DL-41</v>
      </c>
      <c r="U531" s="3">
        <v>41.0</v>
      </c>
      <c r="V531" s="3" t="s">
        <v>4632</v>
      </c>
      <c r="W531" s="95">
        <f t="shared" ref="W531:Y531" si="1609">IFERROR(INDEX(E$1429:E$1778,MATCH($T531,P$1429:P$1778,0)),0)</f>
        <v>0</v>
      </c>
      <c r="X531" s="3">
        <f t="shared" si="1609"/>
        <v>0</v>
      </c>
      <c r="Y531" s="3">
        <f t="shared" si="1609"/>
        <v>0</v>
      </c>
      <c r="Z531" s="3"/>
      <c r="AA531" s="3">
        <f t="shared" si="1487"/>
        <v>0</v>
      </c>
      <c r="AB531" s="88">
        <f t="shared" si="1488"/>
        <v>15.33333333</v>
      </c>
      <c r="AC531" s="3"/>
      <c r="AD531" s="95">
        <f t="shared" ref="AD531:AG531" si="1610">IFERROR(INDEX(J$1429:J$1778,MATCH($T531,O$1429:O$1778,0)),0)</f>
        <v>0</v>
      </c>
      <c r="AE531" s="3">
        <f t="shared" si="1610"/>
        <v>0</v>
      </c>
      <c r="AF531" s="3">
        <f t="shared" si="1610"/>
        <v>0</v>
      </c>
      <c r="AG531" s="3">
        <f t="shared" si="1610"/>
        <v>0</v>
      </c>
      <c r="AH531" s="88">
        <f t="shared" si="1490"/>
        <v>0.000531</v>
      </c>
      <c r="AI531" s="3"/>
      <c r="AJ531" s="95" t="str">
        <f t="shared" si="1491"/>
        <v>#REF!</v>
      </c>
      <c r="AK531" s="92"/>
      <c r="AL531" s="92"/>
      <c r="AM531" s="92"/>
      <c r="AN531" s="3"/>
      <c r="AO531" s="3" t="str">
        <f t="shared" si="1492"/>
        <v>#REF!</v>
      </c>
      <c r="AP531" s="92"/>
      <c r="AQ531" s="92"/>
      <c r="AR531" s="92"/>
      <c r="AS531" s="3"/>
      <c r="AT531" s="3">
        <f t="shared" si="1493"/>
        <v>39.33333333</v>
      </c>
      <c r="AU531" s="92"/>
      <c r="AV531" s="92"/>
      <c r="AW531" s="92"/>
    </row>
    <row r="532" ht="15.75" customHeight="1">
      <c r="A532" s="24">
        <v>56.0</v>
      </c>
      <c r="B532" s="24" t="s">
        <v>161</v>
      </c>
      <c r="C532" s="24" t="s">
        <v>161</v>
      </c>
      <c r="D532" s="132" t="s">
        <v>34</v>
      </c>
      <c r="E532" s="132">
        <v>16.0</v>
      </c>
      <c r="F532" s="132"/>
      <c r="G532" s="132"/>
      <c r="H532" s="132"/>
      <c r="J532" s="171">
        <f t="array" ref="J532">IFERROR(INDEX(VBDhistory1!$U$8:$U$307,MATCH(VBDgames!$C532,VBDhistory1!$B$8:$B$307,0))+ROW()/10000000,0)</f>
        <v>0</v>
      </c>
      <c r="K532" s="171">
        <f t="array" ref="K532">IFERROR(INDEX(VBDhistory2!$U$8:$U$307,MATCH(VBDgames!$C532,VBDhistory2!$B$8:$B$307,0))+ROW()/10000000,0)</f>
        <v>0</v>
      </c>
      <c r="L532" s="171">
        <f t="array" ref="L532">IFERROR(INDEX(VBDhistory3!$U$8:$U$307,MATCH(VBDgames!$C532,VBDhistory3!$B$8:$B$307,0))+ROW()/10000000,0)</f>
        <v>0</v>
      </c>
      <c r="M532" s="171">
        <f t="array" ref="M532">IFERROR(INDEX(VBDhistory4!$U$8:$U$307,MATCH(VBDgames!$C532,VBDhistory4!$B$8:$B$307,0))+ROW()/10000000,0)</f>
        <v>0</v>
      </c>
      <c r="N532" s="171"/>
      <c r="O532" s="171" t="str">
        <f t="shared" ref="O532:R532" si="1611">$D532&amp;"-"&amp;RANK(J532,J$477:J$876,0)</f>
        <v>WR-1</v>
      </c>
      <c r="P532" s="171" t="str">
        <f t="shared" si="1611"/>
        <v>WR-1</v>
      </c>
      <c r="Q532" s="171" t="str">
        <f t="shared" si="1611"/>
        <v>WR-1</v>
      </c>
      <c r="R532" s="171" t="str">
        <f t="shared" si="1611"/>
        <v>WR-1</v>
      </c>
      <c r="T532" s="95" t="str">
        <f t="shared" si="1485"/>
        <v>DL-42</v>
      </c>
      <c r="U532" s="3">
        <v>42.0</v>
      </c>
      <c r="V532" s="3" t="s">
        <v>4632</v>
      </c>
      <c r="W532" s="95">
        <f t="shared" ref="W532:Y532" si="1612">IFERROR(INDEX(E$1429:E$1778,MATCH($T532,P$1429:P$1778,0)),0)</f>
        <v>0</v>
      </c>
      <c r="X532" s="3">
        <f t="shared" si="1612"/>
        <v>0</v>
      </c>
      <c r="Y532" s="3">
        <f t="shared" si="1612"/>
        <v>0</v>
      </c>
      <c r="Z532" s="3"/>
      <c r="AA532" s="3">
        <f t="shared" si="1487"/>
        <v>0</v>
      </c>
      <c r="AB532" s="88">
        <f t="shared" si="1488"/>
        <v>15.33333333</v>
      </c>
      <c r="AC532" s="3"/>
      <c r="AD532" s="95">
        <f t="shared" ref="AD532:AG532" si="1613">IFERROR(INDEX(J$1429:J$1778,MATCH($T532,O$1429:O$1778,0)),0)</f>
        <v>0</v>
      </c>
      <c r="AE532" s="3">
        <f t="shared" si="1613"/>
        <v>0</v>
      </c>
      <c r="AF532" s="3">
        <f t="shared" si="1613"/>
        <v>0</v>
      </c>
      <c r="AG532" s="3">
        <f t="shared" si="1613"/>
        <v>0</v>
      </c>
      <c r="AH532" s="88">
        <f t="shared" si="1490"/>
        <v>0.000532</v>
      </c>
      <c r="AI532" s="3"/>
      <c r="AJ532" s="95" t="str">
        <f t="shared" si="1491"/>
        <v>#REF!</v>
      </c>
      <c r="AK532" s="92"/>
      <c r="AL532" s="92"/>
      <c r="AM532" s="92"/>
      <c r="AN532" s="3"/>
      <c r="AO532" s="3" t="str">
        <f t="shared" si="1492"/>
        <v>#REF!</v>
      </c>
      <c r="AP532" s="92"/>
      <c r="AQ532" s="92"/>
      <c r="AR532" s="92"/>
      <c r="AS532" s="3"/>
      <c r="AT532" s="3">
        <f t="shared" si="1493"/>
        <v>39.33333333</v>
      </c>
      <c r="AU532" s="92"/>
      <c r="AV532" s="92"/>
      <c r="AW532" s="92"/>
    </row>
    <row r="533" ht="15.75" customHeight="1">
      <c r="A533" s="24">
        <v>57.0</v>
      </c>
      <c r="B533" s="24" t="s">
        <v>1055</v>
      </c>
      <c r="C533" s="24" t="s">
        <v>1055</v>
      </c>
      <c r="D533" s="132" t="s">
        <v>34</v>
      </c>
      <c r="E533" s="132">
        <v>12.0</v>
      </c>
      <c r="F533" s="132">
        <v>2.0</v>
      </c>
      <c r="G533" s="132"/>
      <c r="H533" s="132"/>
      <c r="J533" s="171">
        <f t="array" ref="J533">IFERROR(INDEX(VBDhistory1!$U$8:$U$307,MATCH(VBDgames!$C533,VBDhistory1!$B$8:$B$307,0))+ROW()/10000000,0)</f>
        <v>0</v>
      </c>
      <c r="K533" s="171">
        <f t="array" ref="K533">IFERROR(INDEX(VBDhistory2!$U$8:$U$307,MATCH(VBDgames!$C533,VBDhistory2!$B$8:$B$307,0))+ROW()/10000000,0)</f>
        <v>0</v>
      </c>
      <c r="L533" s="171">
        <f t="array" ref="L533">IFERROR(INDEX(VBDhistory3!$U$8:$U$307,MATCH(VBDgames!$C533,VBDhistory3!$B$8:$B$307,0))+ROW()/10000000,0)</f>
        <v>0</v>
      </c>
      <c r="M533" s="171">
        <f t="array" ref="M533">IFERROR(INDEX(VBDhistory4!$U$8:$U$307,MATCH(VBDgames!$C533,VBDhistory4!$B$8:$B$307,0))+ROW()/10000000,0)</f>
        <v>0</v>
      </c>
      <c r="N533" s="171"/>
      <c r="O533" s="171" t="str">
        <f t="shared" ref="O533:R533" si="1614">$D533&amp;"-"&amp;RANK(J533,J$477:J$876,0)</f>
        <v>WR-1</v>
      </c>
      <c r="P533" s="171" t="str">
        <f t="shared" si="1614"/>
        <v>WR-1</v>
      </c>
      <c r="Q533" s="171" t="str">
        <f t="shared" si="1614"/>
        <v>WR-1</v>
      </c>
      <c r="R533" s="171" t="str">
        <f t="shared" si="1614"/>
        <v>WR-1</v>
      </c>
      <c r="T533" s="95" t="str">
        <f t="shared" si="1485"/>
        <v>DL-43</v>
      </c>
      <c r="U533" s="3">
        <v>43.0</v>
      </c>
      <c r="V533" s="3" t="s">
        <v>4632</v>
      </c>
      <c r="W533" s="95">
        <f t="shared" ref="W533:Y533" si="1615">IFERROR(INDEX(E$1429:E$1778,MATCH($T533,P$1429:P$1778,0)),0)</f>
        <v>0</v>
      </c>
      <c r="X533" s="3">
        <f t="shared" si="1615"/>
        <v>0</v>
      </c>
      <c r="Y533" s="3">
        <f t="shared" si="1615"/>
        <v>0</v>
      </c>
      <c r="Z533" s="3"/>
      <c r="AA533" s="3">
        <f t="shared" si="1487"/>
        <v>0</v>
      </c>
      <c r="AB533" s="88">
        <f t="shared" si="1488"/>
        <v>15.33333333</v>
      </c>
      <c r="AC533" s="3"/>
      <c r="AD533" s="95">
        <f t="shared" ref="AD533:AG533" si="1616">IFERROR(INDEX(J$1429:J$1778,MATCH($T533,O$1429:O$1778,0)),0)</f>
        <v>0</v>
      </c>
      <c r="AE533" s="3">
        <f t="shared" si="1616"/>
        <v>0</v>
      </c>
      <c r="AF533" s="3">
        <f t="shared" si="1616"/>
        <v>0</v>
      </c>
      <c r="AG533" s="3">
        <f t="shared" si="1616"/>
        <v>0</v>
      </c>
      <c r="AH533" s="88">
        <f t="shared" si="1490"/>
        <v>0.000533</v>
      </c>
      <c r="AI533" s="3"/>
      <c r="AJ533" s="95" t="str">
        <f t="shared" si="1491"/>
        <v>#REF!</v>
      </c>
      <c r="AK533" s="92"/>
      <c r="AL533" s="92"/>
      <c r="AM533" s="92"/>
      <c r="AN533" s="3"/>
      <c r="AO533" s="3" t="str">
        <f t="shared" si="1492"/>
        <v>#REF!</v>
      </c>
      <c r="AP533" s="92"/>
      <c r="AQ533" s="92"/>
      <c r="AR533" s="92"/>
      <c r="AS533" s="3"/>
      <c r="AT533" s="3">
        <f t="shared" si="1493"/>
        <v>39.33333333</v>
      </c>
      <c r="AU533" s="92"/>
      <c r="AV533" s="92"/>
      <c r="AW533" s="92"/>
    </row>
    <row r="534" ht="15.75" customHeight="1">
      <c r="A534" s="24">
        <v>58.0</v>
      </c>
      <c r="B534" s="24" t="s">
        <v>205</v>
      </c>
      <c r="C534" s="24" t="s">
        <v>205</v>
      </c>
      <c r="D534" s="132" t="s">
        <v>34</v>
      </c>
      <c r="E534" s="132">
        <v>13.0</v>
      </c>
      <c r="F534" s="132">
        <v>8.0</v>
      </c>
      <c r="G534" s="132">
        <v>11.0</v>
      </c>
      <c r="H534" s="132">
        <v>16.0</v>
      </c>
      <c r="J534" s="171">
        <f t="array" ref="J534">IFERROR(INDEX(VBDhistory1!$U$8:$U$307,MATCH(VBDgames!$C534,VBDhistory1!$B$8:$B$307,0))+ROW()/10000000,0)</f>
        <v>0</v>
      </c>
      <c r="K534" s="171">
        <f t="array" ref="K534">IFERROR(INDEX(VBDhistory2!$U$8:$U$307,MATCH(VBDgames!$C534,VBDhistory2!$B$8:$B$307,0))+ROW()/10000000,0)</f>
        <v>0</v>
      </c>
      <c r="L534" s="171">
        <f t="array" ref="L534">IFERROR(INDEX(VBDhistory3!$U$8:$U$307,MATCH(VBDgames!$C534,VBDhistory3!$B$8:$B$307,0))+ROW()/10000000,0)</f>
        <v>0</v>
      </c>
      <c r="M534" s="171">
        <f t="array" ref="M534">IFERROR(INDEX(VBDhistory4!$U$8:$U$307,MATCH(VBDgames!$C534,VBDhistory4!$B$8:$B$307,0))+ROW()/10000000,0)</f>
        <v>0</v>
      </c>
      <c r="N534" s="171"/>
      <c r="O534" s="171" t="str">
        <f t="shared" ref="O534:R534" si="1617">$D534&amp;"-"&amp;RANK(J534,J$477:J$876,0)</f>
        <v>WR-1</v>
      </c>
      <c r="P534" s="171" t="str">
        <f t="shared" si="1617"/>
        <v>WR-1</v>
      </c>
      <c r="Q534" s="171" t="str">
        <f t="shared" si="1617"/>
        <v>WR-1</v>
      </c>
      <c r="R534" s="171" t="str">
        <f t="shared" si="1617"/>
        <v>WR-1</v>
      </c>
      <c r="T534" s="95" t="str">
        <f t="shared" si="1485"/>
        <v>DL-44</v>
      </c>
      <c r="U534" s="3">
        <v>44.0</v>
      </c>
      <c r="V534" s="3" t="s">
        <v>4632</v>
      </c>
      <c r="W534" s="95">
        <f t="shared" ref="W534:Y534" si="1618">IFERROR(INDEX(E$1429:E$1778,MATCH($T534,P$1429:P$1778,0)),0)</f>
        <v>0</v>
      </c>
      <c r="X534" s="3">
        <f t="shared" si="1618"/>
        <v>0</v>
      </c>
      <c r="Y534" s="3">
        <f t="shared" si="1618"/>
        <v>0</v>
      </c>
      <c r="Z534" s="3"/>
      <c r="AA534" s="3">
        <f t="shared" si="1487"/>
        <v>0</v>
      </c>
      <c r="AB534" s="88">
        <f t="shared" si="1488"/>
        <v>15.33333333</v>
      </c>
      <c r="AC534" s="3"/>
      <c r="AD534" s="95">
        <f t="shared" ref="AD534:AG534" si="1619">IFERROR(INDEX(J$1429:J$1778,MATCH($T534,O$1429:O$1778,0)),0)</f>
        <v>0</v>
      </c>
      <c r="AE534" s="3">
        <f t="shared" si="1619"/>
        <v>0</v>
      </c>
      <c r="AF534" s="3">
        <f t="shared" si="1619"/>
        <v>0</v>
      </c>
      <c r="AG534" s="3">
        <f t="shared" si="1619"/>
        <v>0</v>
      </c>
      <c r="AH534" s="88">
        <f t="shared" si="1490"/>
        <v>0.000534</v>
      </c>
      <c r="AI534" s="3"/>
      <c r="AJ534" s="95" t="str">
        <f t="shared" si="1491"/>
        <v>#REF!</v>
      </c>
      <c r="AK534" s="92"/>
      <c r="AL534" s="92"/>
      <c r="AM534" s="92"/>
      <c r="AN534" s="3"/>
      <c r="AO534" s="3" t="str">
        <f t="shared" si="1492"/>
        <v>#REF!</v>
      </c>
      <c r="AP534" s="92"/>
      <c r="AQ534" s="92"/>
      <c r="AR534" s="92"/>
      <c r="AS534" s="3"/>
      <c r="AT534" s="3">
        <f t="shared" si="1493"/>
        <v>39.33333333</v>
      </c>
      <c r="AU534" s="92"/>
      <c r="AV534" s="92"/>
      <c r="AW534" s="92"/>
    </row>
    <row r="535" ht="15.75" customHeight="1">
      <c r="A535" s="24">
        <v>59.0</v>
      </c>
      <c r="B535" s="24" t="s">
        <v>314</v>
      </c>
      <c r="C535" s="24" t="s">
        <v>314</v>
      </c>
      <c r="D535" s="132" t="s">
        <v>34</v>
      </c>
      <c r="E535" s="132">
        <v>15.0</v>
      </c>
      <c r="F535" s="132">
        <v>15.0</v>
      </c>
      <c r="G535" s="132">
        <v>15.0</v>
      </c>
      <c r="H535" s="132">
        <v>5.0</v>
      </c>
      <c r="J535" s="171">
        <f t="array" ref="J535">IFERROR(INDEX(VBDhistory1!$U$8:$U$307,MATCH(VBDgames!$C535,VBDhistory1!$B$8:$B$307,0))+ROW()/10000000,0)</f>
        <v>0</v>
      </c>
      <c r="K535" s="171">
        <f t="array" ref="K535">IFERROR(INDEX(VBDhistory2!$U$8:$U$307,MATCH(VBDgames!$C535,VBDhistory2!$B$8:$B$307,0))+ROW()/10000000,0)</f>
        <v>0</v>
      </c>
      <c r="L535" s="171">
        <f t="array" ref="L535">IFERROR(INDEX(VBDhistory3!$U$8:$U$307,MATCH(VBDgames!$C535,VBDhistory3!$B$8:$B$307,0))+ROW()/10000000,0)</f>
        <v>0</v>
      </c>
      <c r="M535" s="171">
        <f t="array" ref="M535">IFERROR(INDEX(VBDhistory4!$U$8:$U$307,MATCH(VBDgames!$C535,VBDhistory4!$B$8:$B$307,0))+ROW()/10000000,0)</f>
        <v>0</v>
      </c>
      <c r="N535" s="171"/>
      <c r="O535" s="171" t="str">
        <f t="shared" ref="O535:R535" si="1620">$D535&amp;"-"&amp;RANK(J535,J$477:J$876,0)</f>
        <v>WR-1</v>
      </c>
      <c r="P535" s="171" t="str">
        <f t="shared" si="1620"/>
        <v>WR-1</v>
      </c>
      <c r="Q535" s="171" t="str">
        <f t="shared" si="1620"/>
        <v>WR-1</v>
      </c>
      <c r="R535" s="171" t="str">
        <f t="shared" si="1620"/>
        <v>WR-1</v>
      </c>
      <c r="T535" s="95" t="str">
        <f t="shared" si="1485"/>
        <v>DL-45</v>
      </c>
      <c r="U535" s="3">
        <v>45.0</v>
      </c>
      <c r="V535" s="3" t="s">
        <v>4632</v>
      </c>
      <c r="W535" s="95">
        <f t="shared" ref="W535:Y535" si="1621">IFERROR(INDEX(E$1429:E$1778,MATCH($T535,P$1429:P$1778,0)),0)</f>
        <v>0</v>
      </c>
      <c r="X535" s="3">
        <f t="shared" si="1621"/>
        <v>0</v>
      </c>
      <c r="Y535" s="3">
        <f t="shared" si="1621"/>
        <v>0</v>
      </c>
      <c r="Z535" s="3"/>
      <c r="AA535" s="3">
        <f t="shared" si="1487"/>
        <v>0</v>
      </c>
      <c r="AB535" s="88">
        <f t="shared" si="1488"/>
        <v>15.33333333</v>
      </c>
      <c r="AC535" s="3"/>
      <c r="AD535" s="95">
        <f t="shared" ref="AD535:AG535" si="1622">IFERROR(INDEX(J$1429:J$1778,MATCH($T535,O$1429:O$1778,0)),0)</f>
        <v>0</v>
      </c>
      <c r="AE535" s="3">
        <f t="shared" si="1622"/>
        <v>0</v>
      </c>
      <c r="AF535" s="3">
        <f t="shared" si="1622"/>
        <v>0</v>
      </c>
      <c r="AG535" s="3">
        <f t="shared" si="1622"/>
        <v>0</v>
      </c>
      <c r="AH535" s="88">
        <f t="shared" si="1490"/>
        <v>0.000535</v>
      </c>
      <c r="AI535" s="3"/>
      <c r="AJ535" s="95" t="str">
        <f t="shared" si="1491"/>
        <v>#REF!</v>
      </c>
      <c r="AK535" s="92"/>
      <c r="AL535" s="92"/>
      <c r="AM535" s="92"/>
      <c r="AN535" s="3"/>
      <c r="AO535" s="3" t="str">
        <f t="shared" si="1492"/>
        <v>#REF!</v>
      </c>
      <c r="AP535" s="92"/>
      <c r="AQ535" s="92"/>
      <c r="AR535" s="92"/>
      <c r="AS535" s="3"/>
      <c r="AT535" s="3">
        <f t="shared" si="1493"/>
        <v>39.33333333</v>
      </c>
      <c r="AU535" s="92"/>
      <c r="AV535" s="92"/>
      <c r="AW535" s="92"/>
    </row>
    <row r="536" ht="15.75" customHeight="1">
      <c r="A536" s="24">
        <v>60.0</v>
      </c>
      <c r="B536" s="24" t="s">
        <v>1034</v>
      </c>
      <c r="C536" s="24" t="s">
        <v>1034</v>
      </c>
      <c r="D536" s="132" t="s">
        <v>34</v>
      </c>
      <c r="E536" s="132">
        <v>16.0</v>
      </c>
      <c r="F536" s="132">
        <v>5.0</v>
      </c>
      <c r="G536" s="132">
        <v>9.0</v>
      </c>
      <c r="H536" s="132">
        <v>2.0</v>
      </c>
      <c r="J536" s="171">
        <f t="array" ref="J536">IFERROR(INDEX(VBDhistory1!$U$8:$U$307,MATCH(VBDgames!$C536,VBDhistory1!$B$8:$B$307,0))+ROW()/10000000,0)</f>
        <v>0</v>
      </c>
      <c r="K536" s="171">
        <f t="array" ref="K536">IFERROR(INDEX(VBDhistory2!$U$8:$U$307,MATCH(VBDgames!$C536,VBDhistory2!$B$8:$B$307,0))+ROW()/10000000,0)</f>
        <v>0</v>
      </c>
      <c r="L536" s="171">
        <f t="array" ref="L536">IFERROR(INDEX(VBDhistory3!$U$8:$U$307,MATCH(VBDgames!$C536,VBDhistory3!$B$8:$B$307,0))+ROW()/10000000,0)</f>
        <v>0</v>
      </c>
      <c r="M536" s="171">
        <f t="array" ref="M536">IFERROR(INDEX(VBDhistory4!$U$8:$U$307,MATCH(VBDgames!$C536,VBDhistory4!$B$8:$B$307,0))+ROW()/10000000,0)</f>
        <v>0</v>
      </c>
      <c r="N536" s="171"/>
      <c r="O536" s="171" t="str">
        <f t="shared" ref="O536:R536" si="1623">$D536&amp;"-"&amp;RANK(J536,J$477:J$876,0)</f>
        <v>WR-1</v>
      </c>
      <c r="P536" s="171" t="str">
        <f t="shared" si="1623"/>
        <v>WR-1</v>
      </c>
      <c r="Q536" s="171" t="str">
        <f t="shared" si="1623"/>
        <v>WR-1</v>
      </c>
      <c r="R536" s="171" t="str">
        <f t="shared" si="1623"/>
        <v>WR-1</v>
      </c>
      <c r="T536" s="95" t="str">
        <f t="shared" si="1485"/>
        <v>DL-46</v>
      </c>
      <c r="U536" s="3">
        <v>46.0</v>
      </c>
      <c r="V536" s="3" t="s">
        <v>4632</v>
      </c>
      <c r="W536" s="95">
        <f t="shared" ref="W536:Y536" si="1624">IFERROR(INDEX(E$1429:E$1778,MATCH($T536,P$1429:P$1778,0)),0)</f>
        <v>0</v>
      </c>
      <c r="X536" s="3">
        <f t="shared" si="1624"/>
        <v>0</v>
      </c>
      <c r="Y536" s="3">
        <f t="shared" si="1624"/>
        <v>0</v>
      </c>
      <c r="Z536" s="3"/>
      <c r="AA536" s="3">
        <f t="shared" si="1487"/>
        <v>0</v>
      </c>
      <c r="AB536" s="88">
        <f t="shared" si="1488"/>
        <v>15.33333333</v>
      </c>
      <c r="AC536" s="3"/>
      <c r="AD536" s="95">
        <f t="shared" ref="AD536:AG536" si="1625">IFERROR(INDEX(J$1429:J$1778,MATCH($T536,O$1429:O$1778,0)),0)</f>
        <v>0</v>
      </c>
      <c r="AE536" s="3">
        <f t="shared" si="1625"/>
        <v>0</v>
      </c>
      <c r="AF536" s="3">
        <f t="shared" si="1625"/>
        <v>0</v>
      </c>
      <c r="AG536" s="3">
        <f t="shared" si="1625"/>
        <v>0</v>
      </c>
      <c r="AH536" s="88">
        <f t="shared" si="1490"/>
        <v>0.000536</v>
      </c>
      <c r="AI536" s="3"/>
      <c r="AJ536" s="95" t="str">
        <f t="shared" si="1491"/>
        <v>#REF!</v>
      </c>
      <c r="AK536" s="92"/>
      <c r="AL536" s="92"/>
      <c r="AM536" s="92"/>
      <c r="AN536" s="3"/>
      <c r="AO536" s="3" t="str">
        <f t="shared" si="1492"/>
        <v>#REF!</v>
      </c>
      <c r="AP536" s="92"/>
      <c r="AQ536" s="92"/>
      <c r="AR536" s="92"/>
      <c r="AS536" s="3"/>
      <c r="AT536" s="3">
        <f t="shared" si="1493"/>
        <v>39.33333333</v>
      </c>
      <c r="AU536" s="92"/>
      <c r="AV536" s="92"/>
      <c r="AW536" s="92"/>
    </row>
    <row r="537" ht="15.75" customHeight="1">
      <c r="A537" s="24">
        <v>61.0</v>
      </c>
      <c r="B537" s="24" t="s">
        <v>253</v>
      </c>
      <c r="C537" s="24" t="s">
        <v>253</v>
      </c>
      <c r="D537" s="132" t="s">
        <v>34</v>
      </c>
      <c r="E537" s="132">
        <v>15.0</v>
      </c>
      <c r="F537" s="132">
        <v>13.0</v>
      </c>
      <c r="G537" s="132"/>
      <c r="H537" s="132"/>
      <c r="J537" s="171">
        <f t="array" ref="J537">IFERROR(INDEX(VBDhistory1!$U$8:$U$307,MATCH(VBDgames!$C537,VBDhistory1!$B$8:$B$307,0))+ROW()/10000000,0)</f>
        <v>0</v>
      </c>
      <c r="K537" s="171">
        <f t="array" ref="K537">IFERROR(INDEX(VBDhistory2!$U$8:$U$307,MATCH(VBDgames!$C537,VBDhistory2!$B$8:$B$307,0))+ROW()/10000000,0)</f>
        <v>0</v>
      </c>
      <c r="L537" s="171">
        <f t="array" ref="L537">IFERROR(INDEX(VBDhistory3!$U$8:$U$307,MATCH(VBDgames!$C537,VBDhistory3!$B$8:$B$307,0))+ROW()/10000000,0)</f>
        <v>0</v>
      </c>
      <c r="M537" s="171">
        <f t="array" ref="M537">IFERROR(INDEX(VBDhistory4!$U$8:$U$307,MATCH(VBDgames!$C537,VBDhistory4!$B$8:$B$307,0))+ROW()/10000000,0)</f>
        <v>0</v>
      </c>
      <c r="N537" s="171"/>
      <c r="O537" s="171" t="str">
        <f t="shared" ref="O537:R537" si="1626">$D537&amp;"-"&amp;RANK(J537,J$477:J$876,0)</f>
        <v>WR-1</v>
      </c>
      <c r="P537" s="171" t="str">
        <f t="shared" si="1626"/>
        <v>WR-1</v>
      </c>
      <c r="Q537" s="171" t="str">
        <f t="shared" si="1626"/>
        <v>WR-1</v>
      </c>
      <c r="R537" s="171" t="str">
        <f t="shared" si="1626"/>
        <v>WR-1</v>
      </c>
      <c r="T537" s="95" t="str">
        <f t="shared" si="1485"/>
        <v>DL-47</v>
      </c>
      <c r="U537" s="3">
        <v>47.0</v>
      </c>
      <c r="V537" s="3" t="s">
        <v>4632</v>
      </c>
      <c r="W537" s="95">
        <f t="shared" ref="W537:Y537" si="1627">IFERROR(INDEX(E$1429:E$1778,MATCH($T537,P$1429:P$1778,0)),0)</f>
        <v>0</v>
      </c>
      <c r="X537" s="3">
        <f t="shared" si="1627"/>
        <v>0</v>
      </c>
      <c r="Y537" s="3">
        <f t="shared" si="1627"/>
        <v>0</v>
      </c>
      <c r="Z537" s="3"/>
      <c r="AA537" s="3">
        <f t="shared" si="1487"/>
        <v>0</v>
      </c>
      <c r="AB537" s="88">
        <f t="shared" si="1488"/>
        <v>15.33333333</v>
      </c>
      <c r="AC537" s="3"/>
      <c r="AD537" s="95">
        <f t="shared" ref="AD537:AG537" si="1628">IFERROR(INDEX(J$1429:J$1778,MATCH($T537,O$1429:O$1778,0)),0)</f>
        <v>0</v>
      </c>
      <c r="AE537" s="3">
        <f t="shared" si="1628"/>
        <v>0</v>
      </c>
      <c r="AF537" s="3">
        <f t="shared" si="1628"/>
        <v>0</v>
      </c>
      <c r="AG537" s="3">
        <f t="shared" si="1628"/>
        <v>0</v>
      </c>
      <c r="AH537" s="88">
        <f t="shared" si="1490"/>
        <v>0.000537</v>
      </c>
      <c r="AI537" s="3"/>
      <c r="AJ537" s="95" t="str">
        <f t="shared" si="1491"/>
        <v>#REF!</v>
      </c>
      <c r="AK537" s="92"/>
      <c r="AL537" s="92"/>
      <c r="AM537" s="92"/>
      <c r="AN537" s="3"/>
      <c r="AO537" s="3" t="str">
        <f t="shared" si="1492"/>
        <v>#REF!</v>
      </c>
      <c r="AP537" s="92"/>
      <c r="AQ537" s="92"/>
      <c r="AR537" s="92"/>
      <c r="AS537" s="3"/>
      <c r="AT537" s="3">
        <f t="shared" si="1493"/>
        <v>39.33333333</v>
      </c>
      <c r="AU537" s="92"/>
      <c r="AV537" s="92"/>
      <c r="AW537" s="92"/>
    </row>
    <row r="538" ht="15.75" customHeight="1">
      <c r="A538" s="24">
        <v>62.0</v>
      </c>
      <c r="B538" s="24" t="s">
        <v>1445</v>
      </c>
      <c r="C538" s="24" t="s">
        <v>1445</v>
      </c>
      <c r="D538" s="132" t="s">
        <v>34</v>
      </c>
      <c r="E538" s="132">
        <v>14.0</v>
      </c>
      <c r="F538" s="132">
        <v>16.0</v>
      </c>
      <c r="G538" s="132">
        <v>15.0</v>
      </c>
      <c r="H538" s="132"/>
      <c r="J538" s="171">
        <f t="array" ref="J538">IFERROR(INDEX(VBDhistory1!$U$8:$U$307,MATCH(VBDgames!$C538,VBDhistory1!$B$8:$B$307,0))+ROW()/10000000,0)</f>
        <v>0</v>
      </c>
      <c r="K538" s="171">
        <f t="array" ref="K538">IFERROR(INDEX(VBDhistory2!$U$8:$U$307,MATCH(VBDgames!$C538,VBDhistory2!$B$8:$B$307,0))+ROW()/10000000,0)</f>
        <v>0</v>
      </c>
      <c r="L538" s="171">
        <f t="array" ref="L538">IFERROR(INDEX(VBDhistory3!$U$8:$U$307,MATCH(VBDgames!$C538,VBDhistory3!$B$8:$B$307,0))+ROW()/10000000,0)</f>
        <v>0</v>
      </c>
      <c r="M538" s="171">
        <f t="array" ref="M538">IFERROR(INDEX(VBDhistory4!$U$8:$U$307,MATCH(VBDgames!$C538,VBDhistory4!$B$8:$B$307,0))+ROW()/10000000,0)</f>
        <v>0</v>
      </c>
      <c r="N538" s="171"/>
      <c r="O538" s="171" t="str">
        <f t="shared" ref="O538:R538" si="1629">$D538&amp;"-"&amp;RANK(J538,J$477:J$876,0)</f>
        <v>WR-1</v>
      </c>
      <c r="P538" s="171" t="str">
        <f t="shared" si="1629"/>
        <v>WR-1</v>
      </c>
      <c r="Q538" s="171" t="str">
        <f t="shared" si="1629"/>
        <v>WR-1</v>
      </c>
      <c r="R538" s="171" t="str">
        <f t="shared" si="1629"/>
        <v>WR-1</v>
      </c>
      <c r="T538" s="95" t="str">
        <f t="shared" si="1485"/>
        <v>DL-48</v>
      </c>
      <c r="U538" s="3">
        <v>48.0</v>
      </c>
      <c r="V538" s="3" t="s">
        <v>4632</v>
      </c>
      <c r="W538" s="95">
        <f t="shared" ref="W538:Y538" si="1630">IFERROR(INDEX(E$1429:E$1778,MATCH($T538,P$1429:P$1778,0)),0)</f>
        <v>0</v>
      </c>
      <c r="X538" s="3">
        <f t="shared" si="1630"/>
        <v>0</v>
      </c>
      <c r="Y538" s="3">
        <f t="shared" si="1630"/>
        <v>0</v>
      </c>
      <c r="Z538" s="3"/>
      <c r="AA538" s="3">
        <f t="shared" si="1487"/>
        <v>0</v>
      </c>
      <c r="AB538" s="88">
        <f t="shared" si="1488"/>
        <v>15.33333333</v>
      </c>
      <c r="AC538" s="3"/>
      <c r="AD538" s="95">
        <f t="shared" ref="AD538:AG538" si="1631">IFERROR(INDEX(J$1429:J$1778,MATCH($T538,O$1429:O$1778,0)),0)</f>
        <v>0</v>
      </c>
      <c r="AE538" s="3">
        <f t="shared" si="1631"/>
        <v>0</v>
      </c>
      <c r="AF538" s="3">
        <f t="shared" si="1631"/>
        <v>0</v>
      </c>
      <c r="AG538" s="3">
        <f t="shared" si="1631"/>
        <v>0</v>
      </c>
      <c r="AH538" s="88">
        <f t="shared" si="1490"/>
        <v>0.000538</v>
      </c>
      <c r="AI538" s="3"/>
      <c r="AJ538" s="95" t="str">
        <f t="shared" si="1491"/>
        <v>#REF!</v>
      </c>
      <c r="AK538" s="92"/>
      <c r="AL538" s="92"/>
      <c r="AM538" s="92"/>
      <c r="AN538" s="3"/>
      <c r="AO538" s="3" t="str">
        <f t="shared" si="1492"/>
        <v>#REF!</v>
      </c>
      <c r="AP538" s="92"/>
      <c r="AQ538" s="92"/>
      <c r="AR538" s="92"/>
      <c r="AS538" s="3"/>
      <c r="AT538" s="3">
        <f t="shared" si="1493"/>
        <v>39.33333333</v>
      </c>
      <c r="AU538" s="92"/>
      <c r="AV538" s="92"/>
      <c r="AW538" s="92"/>
    </row>
    <row r="539" ht="15.75" customHeight="1">
      <c r="A539" s="24">
        <v>63.0</v>
      </c>
      <c r="B539" s="24" t="s">
        <v>197</v>
      </c>
      <c r="C539" s="24" t="s">
        <v>197</v>
      </c>
      <c r="D539" s="132" t="s">
        <v>34</v>
      </c>
      <c r="E539" s="132">
        <v>11.0</v>
      </c>
      <c r="F539" s="132">
        <v>15.0</v>
      </c>
      <c r="G539" s="132">
        <v>16.0</v>
      </c>
      <c r="H539" s="132">
        <v>16.0</v>
      </c>
      <c r="J539" s="171">
        <f t="array" ref="J539">IFERROR(INDEX(VBDhistory1!$U$8:$U$307,MATCH(VBDgames!$C539,VBDhistory1!$B$8:$B$307,0))+ROW()/10000000,0)</f>
        <v>0</v>
      </c>
      <c r="K539" s="171">
        <f t="array" ref="K539">IFERROR(INDEX(VBDhistory2!$U$8:$U$307,MATCH(VBDgames!$C539,VBDhistory2!$B$8:$B$307,0))+ROW()/10000000,0)</f>
        <v>0</v>
      </c>
      <c r="L539" s="171">
        <f t="array" ref="L539">IFERROR(INDEX(VBDhistory3!$U$8:$U$307,MATCH(VBDgames!$C539,VBDhistory3!$B$8:$B$307,0))+ROW()/10000000,0)</f>
        <v>0</v>
      </c>
      <c r="M539" s="171">
        <f t="array" ref="M539">IFERROR(INDEX(VBDhistory4!$U$8:$U$307,MATCH(VBDgames!$C539,VBDhistory4!$B$8:$B$307,0))+ROW()/10000000,0)</f>
        <v>0</v>
      </c>
      <c r="N539" s="171"/>
      <c r="O539" s="171" t="str">
        <f t="shared" ref="O539:R539" si="1632">$D539&amp;"-"&amp;RANK(J539,J$477:J$876,0)</f>
        <v>WR-1</v>
      </c>
      <c r="P539" s="171" t="str">
        <f t="shared" si="1632"/>
        <v>WR-1</v>
      </c>
      <c r="Q539" s="171" t="str">
        <f t="shared" si="1632"/>
        <v>WR-1</v>
      </c>
      <c r="R539" s="171" t="str">
        <f t="shared" si="1632"/>
        <v>WR-1</v>
      </c>
      <c r="T539" s="95" t="str">
        <f t="shared" si="1485"/>
        <v>DL-49</v>
      </c>
      <c r="U539" s="3">
        <v>49.0</v>
      </c>
      <c r="V539" s="3" t="s">
        <v>4632</v>
      </c>
      <c r="W539" s="95">
        <f t="shared" ref="W539:Y539" si="1633">IFERROR(INDEX(E$1429:E$1778,MATCH($T539,P$1429:P$1778,0)),0)</f>
        <v>0</v>
      </c>
      <c r="X539" s="3">
        <f t="shared" si="1633"/>
        <v>0</v>
      </c>
      <c r="Y539" s="3">
        <f t="shared" si="1633"/>
        <v>0</v>
      </c>
      <c r="Z539" s="3"/>
      <c r="AA539" s="3">
        <f t="shared" si="1487"/>
        <v>0</v>
      </c>
      <c r="AB539" s="88">
        <f t="shared" si="1488"/>
        <v>15.33333333</v>
      </c>
      <c r="AC539" s="3"/>
      <c r="AD539" s="95">
        <f t="shared" ref="AD539:AG539" si="1634">IFERROR(INDEX(J$1429:J$1778,MATCH($T539,O$1429:O$1778,0)),0)</f>
        <v>0</v>
      </c>
      <c r="AE539" s="3">
        <f t="shared" si="1634"/>
        <v>0</v>
      </c>
      <c r="AF539" s="3">
        <f t="shared" si="1634"/>
        <v>0</v>
      </c>
      <c r="AG539" s="3">
        <f t="shared" si="1634"/>
        <v>0</v>
      </c>
      <c r="AH539" s="88">
        <f t="shared" si="1490"/>
        <v>0.000539</v>
      </c>
      <c r="AI539" s="3"/>
      <c r="AJ539" s="95" t="str">
        <f t="shared" si="1491"/>
        <v>#REF!</v>
      </c>
      <c r="AK539" s="92"/>
      <c r="AL539" s="92"/>
      <c r="AM539" s="92"/>
      <c r="AN539" s="3"/>
      <c r="AO539" s="3" t="str">
        <f t="shared" si="1492"/>
        <v>#REF!</v>
      </c>
      <c r="AP539" s="92"/>
      <c r="AQ539" s="92"/>
      <c r="AR539" s="92"/>
      <c r="AS539" s="3"/>
      <c r="AT539" s="3">
        <f t="shared" si="1493"/>
        <v>39.33333333</v>
      </c>
      <c r="AU539" s="92"/>
      <c r="AV539" s="92"/>
      <c r="AW539" s="92"/>
    </row>
    <row r="540" ht="15.75" customHeight="1">
      <c r="A540" s="24">
        <v>64.0</v>
      </c>
      <c r="B540" s="24" t="s">
        <v>1180</v>
      </c>
      <c r="C540" s="24" t="s">
        <v>1180</v>
      </c>
      <c r="D540" s="132" t="s">
        <v>34</v>
      </c>
      <c r="E540" s="132">
        <v>13.0</v>
      </c>
      <c r="F540" s="132">
        <v>10.0</v>
      </c>
      <c r="G540" s="132">
        <v>6.0</v>
      </c>
      <c r="H540" s="132">
        <v>0.0</v>
      </c>
      <c r="J540" s="171">
        <f t="array" ref="J540">IFERROR(INDEX(VBDhistory1!$U$8:$U$307,MATCH(VBDgames!$C540,VBDhistory1!$B$8:$B$307,0))+ROW()/10000000,0)</f>
        <v>0</v>
      </c>
      <c r="K540" s="171">
        <f t="array" ref="K540">IFERROR(INDEX(VBDhistory2!$U$8:$U$307,MATCH(VBDgames!$C540,VBDhistory2!$B$8:$B$307,0))+ROW()/10000000,0)</f>
        <v>0</v>
      </c>
      <c r="L540" s="171">
        <f t="array" ref="L540">IFERROR(INDEX(VBDhistory3!$U$8:$U$307,MATCH(VBDgames!$C540,VBDhistory3!$B$8:$B$307,0))+ROW()/10000000,0)</f>
        <v>0</v>
      </c>
      <c r="M540" s="171">
        <f t="array" ref="M540">IFERROR(INDEX(VBDhistory4!$U$8:$U$307,MATCH(VBDgames!$C540,VBDhistory4!$B$8:$B$307,0))+ROW()/10000000,0)</f>
        <v>0</v>
      </c>
      <c r="N540" s="171"/>
      <c r="O540" s="171" t="str">
        <f t="shared" ref="O540:R540" si="1635">$D540&amp;"-"&amp;RANK(J540,J$477:J$876,0)</f>
        <v>WR-1</v>
      </c>
      <c r="P540" s="171" t="str">
        <f t="shared" si="1635"/>
        <v>WR-1</v>
      </c>
      <c r="Q540" s="171" t="str">
        <f t="shared" si="1635"/>
        <v>WR-1</v>
      </c>
      <c r="R540" s="171" t="str">
        <f t="shared" si="1635"/>
        <v>WR-1</v>
      </c>
      <c r="T540" s="95" t="str">
        <f t="shared" si="1485"/>
        <v>DL-50</v>
      </c>
      <c r="U540" s="3">
        <v>50.0</v>
      </c>
      <c r="V540" s="3" t="s">
        <v>4632</v>
      </c>
      <c r="W540" s="95">
        <f t="shared" ref="W540:Y540" si="1636">IFERROR(INDEX(E$1429:E$1778,MATCH($T540,P$1429:P$1778,0)),0)</f>
        <v>0</v>
      </c>
      <c r="X540" s="3">
        <f t="shared" si="1636"/>
        <v>0</v>
      </c>
      <c r="Y540" s="3">
        <f t="shared" si="1636"/>
        <v>0</v>
      </c>
      <c r="Z540" s="3"/>
      <c r="AA540" s="3">
        <f t="shared" si="1487"/>
        <v>0</v>
      </c>
      <c r="AB540" s="88">
        <f t="shared" si="1488"/>
        <v>15.33333333</v>
      </c>
      <c r="AC540" s="3"/>
      <c r="AD540" s="95">
        <f t="shared" ref="AD540:AG540" si="1637">IFERROR(INDEX(J$1429:J$1778,MATCH($T540,O$1429:O$1778,0)),0)</f>
        <v>0</v>
      </c>
      <c r="AE540" s="3">
        <f t="shared" si="1637"/>
        <v>0</v>
      </c>
      <c r="AF540" s="3">
        <f t="shared" si="1637"/>
        <v>0</v>
      </c>
      <c r="AG540" s="3">
        <f t="shared" si="1637"/>
        <v>0</v>
      </c>
      <c r="AH540" s="88">
        <f t="shared" si="1490"/>
        <v>0.00054</v>
      </c>
      <c r="AI540" s="3"/>
      <c r="AJ540" s="95" t="str">
        <f t="shared" si="1491"/>
        <v>#REF!</v>
      </c>
      <c r="AK540" s="92"/>
      <c r="AL540" s="92"/>
      <c r="AM540" s="92"/>
      <c r="AN540" s="3"/>
      <c r="AO540" s="3" t="str">
        <f t="shared" si="1492"/>
        <v>#REF!</v>
      </c>
      <c r="AP540" s="92"/>
      <c r="AQ540" s="92"/>
      <c r="AR540" s="92"/>
      <c r="AS540" s="3"/>
      <c r="AT540" s="3">
        <f t="shared" si="1493"/>
        <v>39.33333333</v>
      </c>
      <c r="AU540" s="92"/>
      <c r="AV540" s="92"/>
      <c r="AW540" s="92"/>
    </row>
    <row r="541" ht="15.75" customHeight="1">
      <c r="A541" s="24">
        <v>65.0</v>
      </c>
      <c r="B541" s="24" t="s">
        <v>843</v>
      </c>
      <c r="C541" s="24" t="s">
        <v>415</v>
      </c>
      <c r="D541" s="132" t="s">
        <v>34</v>
      </c>
      <c r="E541" s="132">
        <v>16.0</v>
      </c>
      <c r="F541" s="132">
        <v>5.0</v>
      </c>
      <c r="G541" s="132">
        <v>15.0</v>
      </c>
      <c r="H541" s="132">
        <v>16.0</v>
      </c>
      <c r="J541" s="171">
        <f t="array" ref="J541">IFERROR(INDEX(VBDhistory1!$U$8:$U$307,MATCH(VBDgames!$C541,VBDhistory1!$B$8:$B$307,0))+ROW()/10000000,0)</f>
        <v>0</v>
      </c>
      <c r="K541" s="171">
        <f t="array" ref="K541">IFERROR(INDEX(VBDhistory2!$U$8:$U$307,MATCH(VBDgames!$C541,VBDhistory2!$B$8:$B$307,0))+ROW()/10000000,0)</f>
        <v>0</v>
      </c>
      <c r="L541" s="171">
        <f t="array" ref="L541">IFERROR(INDEX(VBDhistory3!$U$8:$U$307,MATCH(VBDgames!$C541,VBDhistory3!$B$8:$B$307,0))+ROW()/10000000,0)</f>
        <v>0</v>
      </c>
      <c r="M541" s="171">
        <f t="array" ref="M541">IFERROR(INDEX(VBDhistory4!$U$8:$U$307,MATCH(VBDgames!$C541,VBDhistory4!$B$8:$B$307,0))+ROW()/10000000,0)</f>
        <v>0</v>
      </c>
      <c r="N541" s="171"/>
      <c r="O541" s="171" t="str">
        <f t="shared" ref="O541:R541" si="1638">$D541&amp;"-"&amp;RANK(J541,J$477:J$876,0)</f>
        <v>WR-1</v>
      </c>
      <c r="P541" s="171" t="str">
        <f t="shared" si="1638"/>
        <v>WR-1</v>
      </c>
      <c r="Q541" s="171" t="str">
        <f t="shared" si="1638"/>
        <v>WR-1</v>
      </c>
      <c r="R541" s="171" t="str">
        <f t="shared" si="1638"/>
        <v>WR-1</v>
      </c>
      <c r="T541" s="95" t="str">
        <f t="shared" si="1485"/>
        <v>DL-51</v>
      </c>
      <c r="U541" s="3">
        <v>51.0</v>
      </c>
      <c r="V541" s="3" t="s">
        <v>4632</v>
      </c>
      <c r="W541" s="95">
        <f t="shared" ref="W541:Y541" si="1639">IFERROR(INDEX(E$1429:E$1778,MATCH($T541,P$1429:P$1778,0)),0)</f>
        <v>0</v>
      </c>
      <c r="X541" s="3">
        <f t="shared" si="1639"/>
        <v>0</v>
      </c>
      <c r="Y541" s="3">
        <f t="shared" si="1639"/>
        <v>0</v>
      </c>
      <c r="Z541" s="3"/>
      <c r="AA541" s="3">
        <f t="shared" si="1487"/>
        <v>0</v>
      </c>
      <c r="AB541" s="88">
        <f t="shared" si="1488"/>
        <v>15.33333333</v>
      </c>
      <c r="AC541" s="3"/>
      <c r="AD541" s="95">
        <f t="shared" ref="AD541:AG541" si="1640">IFERROR(INDEX(J$1429:J$1778,MATCH($T541,O$1429:O$1778,0)),0)</f>
        <v>0</v>
      </c>
      <c r="AE541" s="3">
        <f t="shared" si="1640"/>
        <v>0</v>
      </c>
      <c r="AF541" s="3">
        <f t="shared" si="1640"/>
        <v>0</v>
      </c>
      <c r="AG541" s="3">
        <f t="shared" si="1640"/>
        <v>0</v>
      </c>
      <c r="AH541" s="88">
        <f t="shared" si="1490"/>
        <v>0.000541</v>
      </c>
      <c r="AI541" s="3"/>
      <c r="AJ541" s="95" t="str">
        <f t="shared" si="1491"/>
        <v>#REF!</v>
      </c>
      <c r="AK541" s="92"/>
      <c r="AL541" s="92"/>
      <c r="AM541" s="92"/>
      <c r="AN541" s="3"/>
      <c r="AO541" s="3" t="str">
        <f t="shared" si="1492"/>
        <v>#REF!</v>
      </c>
      <c r="AP541" s="92"/>
      <c r="AQ541" s="92"/>
      <c r="AR541" s="92"/>
      <c r="AS541" s="3"/>
      <c r="AT541" s="3">
        <f t="shared" si="1493"/>
        <v>39.33333333</v>
      </c>
      <c r="AU541" s="92"/>
      <c r="AV541" s="92"/>
      <c r="AW541" s="92"/>
    </row>
    <row r="542" ht="15.75" customHeight="1">
      <c r="A542" s="24">
        <v>66.0</v>
      </c>
      <c r="B542" s="24" t="s">
        <v>176</v>
      </c>
      <c r="C542" s="24" t="s">
        <v>176</v>
      </c>
      <c r="D542" s="132" t="s">
        <v>34</v>
      </c>
      <c r="E542" s="132">
        <v>10.0</v>
      </c>
      <c r="F542" s="132">
        <v>16.0</v>
      </c>
      <c r="G542" s="132">
        <v>11.0</v>
      </c>
      <c r="H542" s="132">
        <v>16.0</v>
      </c>
      <c r="J542" s="171">
        <f t="array" ref="J542">IFERROR(INDEX(VBDhistory1!$U$8:$U$307,MATCH(VBDgames!$C542,VBDhistory1!$B$8:$B$307,0))+ROW()/10000000,0)</f>
        <v>0</v>
      </c>
      <c r="K542" s="171">
        <f t="array" ref="K542">IFERROR(INDEX(VBDhistory2!$U$8:$U$307,MATCH(VBDgames!$C542,VBDhistory2!$B$8:$B$307,0))+ROW()/10000000,0)</f>
        <v>0</v>
      </c>
      <c r="L542" s="171">
        <f t="array" ref="L542">IFERROR(INDEX(VBDhistory3!$U$8:$U$307,MATCH(VBDgames!$C542,VBDhistory3!$B$8:$B$307,0))+ROW()/10000000,0)</f>
        <v>0</v>
      </c>
      <c r="M542" s="171">
        <f t="array" ref="M542">IFERROR(INDEX(VBDhistory4!$U$8:$U$307,MATCH(VBDgames!$C542,VBDhistory4!$B$8:$B$307,0))+ROW()/10000000,0)</f>
        <v>0</v>
      </c>
      <c r="N542" s="171"/>
      <c r="O542" s="171" t="str">
        <f t="shared" ref="O542:R542" si="1641">$D542&amp;"-"&amp;RANK(J542,J$477:J$876,0)</f>
        <v>WR-1</v>
      </c>
      <c r="P542" s="171" t="str">
        <f t="shared" si="1641"/>
        <v>WR-1</v>
      </c>
      <c r="Q542" s="171" t="str">
        <f t="shared" si="1641"/>
        <v>WR-1</v>
      </c>
      <c r="R542" s="171" t="str">
        <f t="shared" si="1641"/>
        <v>WR-1</v>
      </c>
      <c r="T542" s="95" t="str">
        <f t="shared" si="1485"/>
        <v>DL-52</v>
      </c>
      <c r="U542" s="3">
        <v>52.0</v>
      </c>
      <c r="V542" s="3" t="s">
        <v>4632</v>
      </c>
      <c r="W542" s="95">
        <f t="shared" ref="W542:Y542" si="1642">IFERROR(INDEX(E$1429:E$1778,MATCH($T542,P$1429:P$1778,0)),0)</f>
        <v>0</v>
      </c>
      <c r="X542" s="3">
        <f t="shared" si="1642"/>
        <v>0</v>
      </c>
      <c r="Y542" s="3">
        <f t="shared" si="1642"/>
        <v>0</v>
      </c>
      <c r="Z542" s="3"/>
      <c r="AA542" s="3">
        <f t="shared" si="1487"/>
        <v>0</v>
      </c>
      <c r="AB542" s="88">
        <f t="shared" si="1488"/>
        <v>15.33333333</v>
      </c>
      <c r="AC542" s="3"/>
      <c r="AD542" s="95">
        <f t="shared" ref="AD542:AG542" si="1643">IFERROR(INDEX(J$1429:J$1778,MATCH($T542,O$1429:O$1778,0)),0)</f>
        <v>0</v>
      </c>
      <c r="AE542" s="3">
        <f t="shared" si="1643"/>
        <v>0</v>
      </c>
      <c r="AF542" s="3">
        <f t="shared" si="1643"/>
        <v>0</v>
      </c>
      <c r="AG542" s="3">
        <f t="shared" si="1643"/>
        <v>0</v>
      </c>
      <c r="AH542" s="88">
        <f t="shared" si="1490"/>
        <v>0.000542</v>
      </c>
      <c r="AI542" s="3"/>
      <c r="AJ542" s="95" t="str">
        <f t="shared" si="1491"/>
        <v>#REF!</v>
      </c>
      <c r="AK542" s="92"/>
      <c r="AL542" s="92"/>
      <c r="AM542" s="92"/>
      <c r="AN542" s="3"/>
      <c r="AO542" s="3" t="str">
        <f t="shared" si="1492"/>
        <v>#REF!</v>
      </c>
      <c r="AP542" s="92"/>
      <c r="AQ542" s="92"/>
      <c r="AR542" s="92"/>
      <c r="AS542" s="3"/>
      <c r="AT542" s="3">
        <f t="shared" si="1493"/>
        <v>39.33333333</v>
      </c>
      <c r="AU542" s="92"/>
      <c r="AV542" s="92"/>
      <c r="AW542" s="92"/>
    </row>
    <row r="543" ht="15.75" customHeight="1">
      <c r="A543" s="24">
        <v>67.0</v>
      </c>
      <c r="B543" s="24" t="s">
        <v>284</v>
      </c>
      <c r="C543" s="24" t="s">
        <v>284</v>
      </c>
      <c r="D543" s="132" t="s">
        <v>34</v>
      </c>
      <c r="E543" s="132">
        <v>12.0</v>
      </c>
      <c r="F543" s="132">
        <v>15.0</v>
      </c>
      <c r="G543" s="132">
        <v>16.0</v>
      </c>
      <c r="H543" s="132">
        <v>15.0</v>
      </c>
      <c r="J543" s="171">
        <f t="array" ref="J543">IFERROR(INDEX(VBDhistory1!$U$8:$U$307,MATCH(VBDgames!$C543,VBDhistory1!$B$8:$B$307,0))+ROW()/10000000,0)</f>
        <v>0</v>
      </c>
      <c r="K543" s="171">
        <f t="array" ref="K543">IFERROR(INDEX(VBDhistory2!$U$8:$U$307,MATCH(VBDgames!$C543,VBDhistory2!$B$8:$B$307,0))+ROW()/10000000,0)</f>
        <v>0</v>
      </c>
      <c r="L543" s="171">
        <f t="array" ref="L543">IFERROR(INDEX(VBDhistory3!$U$8:$U$307,MATCH(VBDgames!$C543,VBDhistory3!$B$8:$B$307,0))+ROW()/10000000,0)</f>
        <v>0</v>
      </c>
      <c r="M543" s="171">
        <f t="array" ref="M543">IFERROR(INDEX(VBDhistory4!$U$8:$U$307,MATCH(VBDgames!$C543,VBDhistory4!$B$8:$B$307,0))+ROW()/10000000,0)</f>
        <v>0</v>
      </c>
      <c r="N543" s="171"/>
      <c r="O543" s="171" t="str">
        <f t="shared" ref="O543:R543" si="1644">$D543&amp;"-"&amp;RANK(J543,J$477:J$876,0)</f>
        <v>WR-1</v>
      </c>
      <c r="P543" s="171" t="str">
        <f t="shared" si="1644"/>
        <v>WR-1</v>
      </c>
      <c r="Q543" s="171" t="str">
        <f t="shared" si="1644"/>
        <v>WR-1</v>
      </c>
      <c r="R543" s="171" t="str">
        <f t="shared" si="1644"/>
        <v>WR-1</v>
      </c>
      <c r="T543" s="95" t="str">
        <f t="shared" si="1485"/>
        <v>DL-53</v>
      </c>
      <c r="U543" s="3">
        <v>53.0</v>
      </c>
      <c r="V543" s="3" t="s">
        <v>4632</v>
      </c>
      <c r="W543" s="95">
        <f t="shared" ref="W543:Y543" si="1645">IFERROR(INDEX(E$1429:E$1778,MATCH($T543,P$1429:P$1778,0)),0)</f>
        <v>0</v>
      </c>
      <c r="X543" s="3">
        <f t="shared" si="1645"/>
        <v>0</v>
      </c>
      <c r="Y543" s="3">
        <f t="shared" si="1645"/>
        <v>0</v>
      </c>
      <c r="Z543" s="3"/>
      <c r="AA543" s="3">
        <f t="shared" si="1487"/>
        <v>0</v>
      </c>
      <c r="AB543" s="88">
        <f t="shared" si="1488"/>
        <v>15.33333333</v>
      </c>
      <c r="AC543" s="3"/>
      <c r="AD543" s="95">
        <f t="shared" ref="AD543:AG543" si="1646">IFERROR(INDEX(J$1429:J$1778,MATCH($T543,O$1429:O$1778,0)),0)</f>
        <v>0</v>
      </c>
      <c r="AE543" s="3">
        <f t="shared" si="1646"/>
        <v>0</v>
      </c>
      <c r="AF543" s="3">
        <f t="shared" si="1646"/>
        <v>0</v>
      </c>
      <c r="AG543" s="3">
        <f t="shared" si="1646"/>
        <v>0</v>
      </c>
      <c r="AH543" s="88">
        <f t="shared" si="1490"/>
        <v>0.000543</v>
      </c>
      <c r="AI543" s="3"/>
      <c r="AJ543" s="95" t="str">
        <f t="shared" si="1491"/>
        <v>#REF!</v>
      </c>
      <c r="AK543" s="92"/>
      <c r="AL543" s="92"/>
      <c r="AM543" s="92"/>
      <c r="AN543" s="3"/>
      <c r="AO543" s="3" t="str">
        <f t="shared" si="1492"/>
        <v>#REF!</v>
      </c>
      <c r="AP543" s="92"/>
      <c r="AQ543" s="92"/>
      <c r="AR543" s="92"/>
      <c r="AS543" s="3"/>
      <c r="AT543" s="3">
        <f t="shared" si="1493"/>
        <v>39.33333333</v>
      </c>
      <c r="AU543" s="92"/>
      <c r="AV543" s="92"/>
      <c r="AW543" s="92"/>
    </row>
    <row r="544" ht="15.75" customHeight="1">
      <c r="A544" s="24">
        <v>68.0</v>
      </c>
      <c r="B544" s="24" t="s">
        <v>89</v>
      </c>
      <c r="C544" s="24" t="s">
        <v>89</v>
      </c>
      <c r="D544" s="132" t="s">
        <v>34</v>
      </c>
      <c r="E544" s="132">
        <v>12.0</v>
      </c>
      <c r="F544" s="132">
        <v>16.0</v>
      </c>
      <c r="G544" s="132">
        <v>14.0</v>
      </c>
      <c r="H544" s="132"/>
      <c r="J544" s="171">
        <f t="array" ref="J544">IFERROR(INDEX(VBDhistory1!$U$8:$U$307,MATCH(VBDgames!$C544,VBDhistory1!$B$8:$B$307,0))+ROW()/10000000,0)</f>
        <v>0</v>
      </c>
      <c r="K544" s="171">
        <f t="array" ref="K544">IFERROR(INDEX(VBDhistory2!$U$8:$U$307,MATCH(VBDgames!$C544,VBDhistory2!$B$8:$B$307,0))+ROW()/10000000,0)</f>
        <v>0</v>
      </c>
      <c r="L544" s="171">
        <f t="array" ref="L544">IFERROR(INDEX(VBDhistory3!$U$8:$U$307,MATCH(VBDgames!$C544,VBDhistory3!$B$8:$B$307,0))+ROW()/10000000,0)</f>
        <v>0</v>
      </c>
      <c r="M544" s="171">
        <f t="array" ref="M544">IFERROR(INDEX(VBDhistory4!$U$8:$U$307,MATCH(VBDgames!$C544,VBDhistory4!$B$8:$B$307,0))+ROW()/10000000,0)</f>
        <v>0</v>
      </c>
      <c r="N544" s="171"/>
      <c r="O544" s="171" t="str">
        <f t="shared" ref="O544:R544" si="1647">$D544&amp;"-"&amp;RANK(J544,J$477:J$876,0)</f>
        <v>WR-1</v>
      </c>
      <c r="P544" s="171" t="str">
        <f t="shared" si="1647"/>
        <v>WR-1</v>
      </c>
      <c r="Q544" s="171" t="str">
        <f t="shared" si="1647"/>
        <v>WR-1</v>
      </c>
      <c r="R544" s="171" t="str">
        <f t="shared" si="1647"/>
        <v>WR-1</v>
      </c>
      <c r="T544" s="95" t="str">
        <f t="shared" si="1485"/>
        <v>DL-54</v>
      </c>
      <c r="U544" s="3">
        <v>54.0</v>
      </c>
      <c r="V544" s="3" t="s">
        <v>4632</v>
      </c>
      <c r="W544" s="95">
        <f t="shared" ref="W544:Y544" si="1648">IFERROR(INDEX(E$1429:E$1778,MATCH($T544,P$1429:P$1778,0)),0)</f>
        <v>0</v>
      </c>
      <c r="X544" s="3">
        <f t="shared" si="1648"/>
        <v>0</v>
      </c>
      <c r="Y544" s="3">
        <f t="shared" si="1648"/>
        <v>0</v>
      </c>
      <c r="Z544" s="3"/>
      <c r="AA544" s="3">
        <f t="shared" si="1487"/>
        <v>0</v>
      </c>
      <c r="AB544" s="88">
        <f t="shared" si="1488"/>
        <v>15.33333333</v>
      </c>
      <c r="AC544" s="3"/>
      <c r="AD544" s="95">
        <f t="shared" ref="AD544:AG544" si="1649">IFERROR(INDEX(J$1429:J$1778,MATCH($T544,O$1429:O$1778,0)),0)</f>
        <v>0</v>
      </c>
      <c r="AE544" s="3">
        <f t="shared" si="1649"/>
        <v>0</v>
      </c>
      <c r="AF544" s="3">
        <f t="shared" si="1649"/>
        <v>0</v>
      </c>
      <c r="AG544" s="3">
        <f t="shared" si="1649"/>
        <v>0</v>
      </c>
      <c r="AH544" s="88">
        <f t="shared" si="1490"/>
        <v>0.000544</v>
      </c>
      <c r="AI544" s="3"/>
      <c r="AJ544" s="95" t="str">
        <f t="shared" si="1491"/>
        <v>#REF!</v>
      </c>
      <c r="AK544" s="92"/>
      <c r="AL544" s="92"/>
      <c r="AM544" s="92"/>
      <c r="AN544" s="3"/>
      <c r="AO544" s="3" t="str">
        <f t="shared" si="1492"/>
        <v>#REF!</v>
      </c>
      <c r="AP544" s="92"/>
      <c r="AQ544" s="92"/>
      <c r="AR544" s="92"/>
      <c r="AS544" s="3"/>
      <c r="AT544" s="3">
        <f t="shared" si="1493"/>
        <v>39.33333333</v>
      </c>
      <c r="AU544" s="92"/>
      <c r="AV544" s="92"/>
      <c r="AW544" s="92"/>
    </row>
    <row r="545" ht="15.75" customHeight="1">
      <c r="A545" s="24">
        <v>69.0</v>
      </c>
      <c r="B545" s="24" t="s">
        <v>840</v>
      </c>
      <c r="C545" s="24" t="s">
        <v>343</v>
      </c>
      <c r="D545" s="132" t="s">
        <v>34</v>
      </c>
      <c r="E545" s="132">
        <v>11.0</v>
      </c>
      <c r="F545" s="132">
        <v>9.0</v>
      </c>
      <c r="G545" s="132">
        <v>10.0</v>
      </c>
      <c r="H545" s="132">
        <v>15.0</v>
      </c>
      <c r="J545" s="171">
        <f t="array" ref="J545">IFERROR(INDEX(VBDhistory1!$U$8:$U$307,MATCH(VBDgames!$C545,VBDhistory1!$B$8:$B$307,0))+ROW()/10000000,0)</f>
        <v>0</v>
      </c>
      <c r="K545" s="171">
        <f t="array" ref="K545">IFERROR(INDEX(VBDhistory2!$U$8:$U$307,MATCH(VBDgames!$C545,VBDhistory2!$B$8:$B$307,0))+ROW()/10000000,0)</f>
        <v>0</v>
      </c>
      <c r="L545" s="171">
        <f t="array" ref="L545">IFERROR(INDEX(VBDhistory3!$U$8:$U$307,MATCH(VBDgames!$C545,VBDhistory3!$B$8:$B$307,0))+ROW()/10000000,0)</f>
        <v>0</v>
      </c>
      <c r="M545" s="171">
        <f t="array" ref="M545">IFERROR(INDEX(VBDhistory4!$U$8:$U$307,MATCH(VBDgames!$C545,VBDhistory4!$B$8:$B$307,0))+ROW()/10000000,0)</f>
        <v>0</v>
      </c>
      <c r="N545" s="171"/>
      <c r="O545" s="171" t="str">
        <f t="shared" ref="O545:R545" si="1650">$D545&amp;"-"&amp;RANK(J545,J$477:J$876,0)</f>
        <v>WR-1</v>
      </c>
      <c r="P545" s="171" t="str">
        <f t="shared" si="1650"/>
        <v>WR-1</v>
      </c>
      <c r="Q545" s="171" t="str">
        <f t="shared" si="1650"/>
        <v>WR-1</v>
      </c>
      <c r="R545" s="171" t="str">
        <f t="shared" si="1650"/>
        <v>WR-1</v>
      </c>
      <c r="T545" s="95" t="str">
        <f t="shared" si="1485"/>
        <v>DL-55</v>
      </c>
      <c r="U545" s="3">
        <v>55.0</v>
      </c>
      <c r="V545" s="3" t="s">
        <v>4632</v>
      </c>
      <c r="W545" s="95">
        <f t="shared" ref="W545:Y545" si="1651">IFERROR(INDEX(E$1429:E$1778,MATCH($T545,P$1429:P$1778,0)),0)</f>
        <v>0</v>
      </c>
      <c r="X545" s="3">
        <f t="shared" si="1651"/>
        <v>0</v>
      </c>
      <c r="Y545" s="3">
        <f t="shared" si="1651"/>
        <v>0</v>
      </c>
      <c r="Z545" s="3"/>
      <c r="AA545" s="3">
        <f t="shared" si="1487"/>
        <v>0</v>
      </c>
      <c r="AB545" s="88">
        <f t="shared" si="1488"/>
        <v>15.33333333</v>
      </c>
      <c r="AC545" s="3"/>
      <c r="AD545" s="95">
        <f t="shared" ref="AD545:AG545" si="1652">IFERROR(INDEX(J$1429:J$1778,MATCH($T545,O$1429:O$1778,0)),0)</f>
        <v>0</v>
      </c>
      <c r="AE545" s="3">
        <f t="shared" si="1652"/>
        <v>0</v>
      </c>
      <c r="AF545" s="3">
        <f t="shared" si="1652"/>
        <v>0</v>
      </c>
      <c r="AG545" s="3">
        <f t="shared" si="1652"/>
        <v>0</v>
      </c>
      <c r="AH545" s="88">
        <f t="shared" si="1490"/>
        <v>0.000545</v>
      </c>
      <c r="AI545" s="3"/>
      <c r="AJ545" s="95" t="str">
        <f t="shared" si="1491"/>
        <v>#REF!</v>
      </c>
      <c r="AK545" s="92"/>
      <c r="AL545" s="92"/>
      <c r="AM545" s="92"/>
      <c r="AN545" s="3"/>
      <c r="AO545" s="3" t="str">
        <f t="shared" si="1492"/>
        <v>#REF!</v>
      </c>
      <c r="AP545" s="92"/>
      <c r="AQ545" s="92"/>
      <c r="AR545" s="92"/>
      <c r="AS545" s="3"/>
      <c r="AT545" s="3">
        <f t="shared" si="1493"/>
        <v>39.33333333</v>
      </c>
      <c r="AU545" s="92"/>
      <c r="AV545" s="92"/>
      <c r="AW545" s="92"/>
    </row>
    <row r="546" ht="15.75" customHeight="1">
      <c r="A546" s="24">
        <v>70.0</v>
      </c>
      <c r="B546" s="24" t="s">
        <v>639</v>
      </c>
      <c r="C546" s="24" t="s">
        <v>146</v>
      </c>
      <c r="D546" s="132" t="s">
        <v>34</v>
      </c>
      <c r="E546" s="132">
        <v>10.0</v>
      </c>
      <c r="F546" s="132">
        <v>7.0</v>
      </c>
      <c r="G546" s="132">
        <v>9.0</v>
      </c>
      <c r="H546" s="132">
        <v>14.0</v>
      </c>
      <c r="J546" s="171">
        <f t="array" ref="J546">IFERROR(INDEX(VBDhistory1!$U$8:$U$307,MATCH(VBDgames!$C546,VBDhistory1!$B$8:$B$307,0))+ROW()/10000000,0)</f>
        <v>0</v>
      </c>
      <c r="K546" s="171">
        <f t="array" ref="K546">IFERROR(INDEX(VBDhistory2!$U$8:$U$307,MATCH(VBDgames!$C546,VBDhistory2!$B$8:$B$307,0))+ROW()/10000000,0)</f>
        <v>0</v>
      </c>
      <c r="L546" s="171">
        <f t="array" ref="L546">IFERROR(INDEX(VBDhistory3!$U$8:$U$307,MATCH(VBDgames!$C546,VBDhistory3!$B$8:$B$307,0))+ROW()/10000000,0)</f>
        <v>0</v>
      </c>
      <c r="M546" s="171">
        <f t="array" ref="M546">IFERROR(INDEX(VBDhistory4!$U$8:$U$307,MATCH(VBDgames!$C546,VBDhistory4!$B$8:$B$307,0))+ROW()/10000000,0)</f>
        <v>0</v>
      </c>
      <c r="N546" s="171"/>
      <c r="O546" s="171" t="str">
        <f t="shared" ref="O546:R546" si="1653">$D546&amp;"-"&amp;RANK(J546,J$477:J$876,0)</f>
        <v>WR-1</v>
      </c>
      <c r="P546" s="171" t="str">
        <f t="shared" si="1653"/>
        <v>WR-1</v>
      </c>
      <c r="Q546" s="171" t="str">
        <f t="shared" si="1653"/>
        <v>WR-1</v>
      </c>
      <c r="R546" s="171" t="str">
        <f t="shared" si="1653"/>
        <v>WR-1</v>
      </c>
      <c r="T546" s="95" t="str">
        <f t="shared" si="1485"/>
        <v>DL-56</v>
      </c>
      <c r="U546" s="3">
        <v>56.0</v>
      </c>
      <c r="V546" s="3" t="s">
        <v>4632</v>
      </c>
      <c r="W546" s="95">
        <f t="shared" ref="W546:Y546" si="1654">IFERROR(INDEX(E$1429:E$1778,MATCH($T546,P$1429:P$1778,0)),0)</f>
        <v>0</v>
      </c>
      <c r="X546" s="3">
        <f t="shared" si="1654"/>
        <v>0</v>
      </c>
      <c r="Y546" s="3">
        <f t="shared" si="1654"/>
        <v>0</v>
      </c>
      <c r="Z546" s="3"/>
      <c r="AA546" s="3">
        <f t="shared" si="1487"/>
        <v>0</v>
      </c>
      <c r="AB546" s="88">
        <f t="shared" si="1488"/>
        <v>15.33333333</v>
      </c>
      <c r="AC546" s="3"/>
      <c r="AD546" s="95">
        <f t="shared" ref="AD546:AG546" si="1655">IFERROR(INDEX(J$1429:J$1778,MATCH($T546,O$1429:O$1778,0)),0)</f>
        <v>0</v>
      </c>
      <c r="AE546" s="3">
        <f t="shared" si="1655"/>
        <v>0</v>
      </c>
      <c r="AF546" s="3">
        <f t="shared" si="1655"/>
        <v>0</v>
      </c>
      <c r="AG546" s="3">
        <f t="shared" si="1655"/>
        <v>0</v>
      </c>
      <c r="AH546" s="88">
        <f t="shared" si="1490"/>
        <v>0.000546</v>
      </c>
      <c r="AI546" s="3"/>
      <c r="AJ546" s="95" t="str">
        <f t="shared" si="1491"/>
        <v>#REF!</v>
      </c>
      <c r="AK546" s="92"/>
      <c r="AL546" s="92"/>
      <c r="AM546" s="92"/>
      <c r="AN546" s="3"/>
      <c r="AO546" s="3" t="str">
        <f t="shared" si="1492"/>
        <v>#REF!</v>
      </c>
      <c r="AP546" s="92"/>
      <c r="AQ546" s="92"/>
      <c r="AR546" s="92"/>
      <c r="AS546" s="3"/>
      <c r="AT546" s="3">
        <f t="shared" si="1493"/>
        <v>39.33333333</v>
      </c>
      <c r="AU546" s="92"/>
      <c r="AV546" s="92"/>
      <c r="AW546" s="92"/>
    </row>
    <row r="547" ht="15.75" customHeight="1">
      <c r="A547" s="24">
        <v>71.0</v>
      </c>
      <c r="B547" s="24" t="s">
        <v>132</v>
      </c>
      <c r="C547" s="24" t="s">
        <v>132</v>
      </c>
      <c r="D547" s="132" t="s">
        <v>34</v>
      </c>
      <c r="E547" s="132">
        <v>14.0</v>
      </c>
      <c r="F547" s="132"/>
      <c r="G547" s="132"/>
      <c r="H547" s="132"/>
      <c r="J547" s="171">
        <f t="array" ref="J547">IFERROR(INDEX(VBDhistory1!$U$8:$U$307,MATCH(VBDgames!$C547,VBDhistory1!$B$8:$B$307,0))+ROW()/10000000,0)</f>
        <v>0</v>
      </c>
      <c r="K547" s="171">
        <f t="array" ref="K547">IFERROR(INDEX(VBDhistory2!$U$8:$U$307,MATCH(VBDgames!$C547,VBDhistory2!$B$8:$B$307,0))+ROW()/10000000,0)</f>
        <v>0</v>
      </c>
      <c r="L547" s="171">
        <f t="array" ref="L547">IFERROR(INDEX(VBDhistory3!$U$8:$U$307,MATCH(VBDgames!$C547,VBDhistory3!$B$8:$B$307,0))+ROW()/10000000,0)</f>
        <v>0</v>
      </c>
      <c r="M547" s="171">
        <f t="array" ref="M547">IFERROR(INDEX(VBDhistory4!$U$8:$U$307,MATCH(VBDgames!$C547,VBDhistory4!$B$8:$B$307,0))+ROW()/10000000,0)</f>
        <v>0</v>
      </c>
      <c r="N547" s="171"/>
      <c r="O547" s="171" t="str">
        <f t="shared" ref="O547:R547" si="1656">$D547&amp;"-"&amp;RANK(J547,J$477:J$876,0)</f>
        <v>WR-1</v>
      </c>
      <c r="P547" s="171" t="str">
        <f t="shared" si="1656"/>
        <v>WR-1</v>
      </c>
      <c r="Q547" s="171" t="str">
        <f t="shared" si="1656"/>
        <v>WR-1</v>
      </c>
      <c r="R547" s="171" t="str">
        <f t="shared" si="1656"/>
        <v>WR-1</v>
      </c>
      <c r="T547" s="95" t="str">
        <f t="shared" si="1485"/>
        <v>DL-57</v>
      </c>
      <c r="U547" s="3">
        <v>57.0</v>
      </c>
      <c r="V547" s="3" t="s">
        <v>4632</v>
      </c>
      <c r="W547" s="95">
        <f t="shared" ref="W547:Y547" si="1657">IFERROR(INDEX(E$1429:E$1778,MATCH($T547,P$1429:P$1778,0)),0)</f>
        <v>0</v>
      </c>
      <c r="X547" s="3">
        <f t="shared" si="1657"/>
        <v>0</v>
      </c>
      <c r="Y547" s="3">
        <f t="shared" si="1657"/>
        <v>0</v>
      </c>
      <c r="Z547" s="3"/>
      <c r="AA547" s="3">
        <f t="shared" si="1487"/>
        <v>0</v>
      </c>
      <c r="AB547" s="88">
        <f t="shared" si="1488"/>
        <v>15.33333333</v>
      </c>
      <c r="AC547" s="3"/>
      <c r="AD547" s="95">
        <f t="shared" ref="AD547:AG547" si="1658">IFERROR(INDEX(J$1429:J$1778,MATCH($T547,O$1429:O$1778,0)),0)</f>
        <v>0</v>
      </c>
      <c r="AE547" s="3">
        <f t="shared" si="1658"/>
        <v>0</v>
      </c>
      <c r="AF547" s="3">
        <f t="shared" si="1658"/>
        <v>0</v>
      </c>
      <c r="AG547" s="3">
        <f t="shared" si="1658"/>
        <v>0</v>
      </c>
      <c r="AH547" s="88">
        <f t="shared" si="1490"/>
        <v>0.000547</v>
      </c>
      <c r="AI547" s="3"/>
      <c r="AJ547" s="95" t="str">
        <f t="shared" si="1491"/>
        <v>#REF!</v>
      </c>
      <c r="AK547" s="92"/>
      <c r="AL547" s="92"/>
      <c r="AM547" s="92"/>
      <c r="AN547" s="3"/>
      <c r="AO547" s="3" t="str">
        <f t="shared" si="1492"/>
        <v>#REF!</v>
      </c>
      <c r="AP547" s="92"/>
      <c r="AQ547" s="92"/>
      <c r="AR547" s="92"/>
      <c r="AS547" s="3"/>
      <c r="AT547" s="3">
        <f t="shared" si="1493"/>
        <v>39.33333333</v>
      </c>
      <c r="AU547" s="92"/>
      <c r="AV547" s="92"/>
      <c r="AW547" s="92"/>
    </row>
    <row r="548" ht="15.75" customHeight="1">
      <c r="A548" s="24">
        <v>72.0</v>
      </c>
      <c r="B548" s="24" t="s">
        <v>46</v>
      </c>
      <c r="C548" s="24" t="s">
        <v>46</v>
      </c>
      <c r="D548" s="132" t="s">
        <v>34</v>
      </c>
      <c r="E548" s="132">
        <v>10.0</v>
      </c>
      <c r="F548" s="132">
        <v>16.0</v>
      </c>
      <c r="G548" s="132">
        <v>14.0</v>
      </c>
      <c r="H548" s="132">
        <v>10.0</v>
      </c>
      <c r="J548" s="171">
        <f t="array" ref="J548">IFERROR(INDEX(VBDhistory1!$U$8:$U$307,MATCH(VBDgames!$C548,VBDhistory1!$B$8:$B$307,0))+ROW()/10000000,0)</f>
        <v>0</v>
      </c>
      <c r="K548" s="171">
        <f t="array" ref="K548">IFERROR(INDEX(VBDhistory2!$U$8:$U$307,MATCH(VBDgames!$C548,VBDhistory2!$B$8:$B$307,0))+ROW()/10000000,0)</f>
        <v>0</v>
      </c>
      <c r="L548" s="171">
        <f t="array" ref="L548">IFERROR(INDEX(VBDhistory3!$U$8:$U$307,MATCH(VBDgames!$C548,VBDhistory3!$B$8:$B$307,0))+ROW()/10000000,0)</f>
        <v>0</v>
      </c>
      <c r="M548" s="171">
        <f t="array" ref="M548">IFERROR(INDEX(VBDhistory4!$U$8:$U$307,MATCH(VBDgames!$C548,VBDhistory4!$B$8:$B$307,0))+ROW()/10000000,0)</f>
        <v>0</v>
      </c>
      <c r="N548" s="171"/>
      <c r="O548" s="171" t="str">
        <f t="shared" ref="O548:R548" si="1659">$D548&amp;"-"&amp;RANK(J548,J$477:J$876,0)</f>
        <v>WR-1</v>
      </c>
      <c r="P548" s="171" t="str">
        <f t="shared" si="1659"/>
        <v>WR-1</v>
      </c>
      <c r="Q548" s="171" t="str">
        <f t="shared" si="1659"/>
        <v>WR-1</v>
      </c>
      <c r="R548" s="171" t="str">
        <f t="shared" si="1659"/>
        <v>WR-1</v>
      </c>
      <c r="T548" s="95" t="str">
        <f t="shared" si="1485"/>
        <v>DL-58</v>
      </c>
      <c r="U548" s="3">
        <v>58.0</v>
      </c>
      <c r="V548" s="3" t="s">
        <v>4632</v>
      </c>
      <c r="W548" s="95">
        <f t="shared" ref="W548:Y548" si="1660">IFERROR(INDEX(E$1429:E$1778,MATCH($T548,P$1429:P$1778,0)),0)</f>
        <v>0</v>
      </c>
      <c r="X548" s="3">
        <f t="shared" si="1660"/>
        <v>0</v>
      </c>
      <c r="Y548" s="3">
        <f t="shared" si="1660"/>
        <v>0</v>
      </c>
      <c r="Z548" s="3"/>
      <c r="AA548" s="3">
        <f t="shared" si="1487"/>
        <v>0</v>
      </c>
      <c r="AB548" s="88">
        <f t="shared" si="1488"/>
        <v>15.33333333</v>
      </c>
      <c r="AC548" s="3"/>
      <c r="AD548" s="95">
        <f t="shared" ref="AD548:AG548" si="1661">IFERROR(INDEX(J$1429:J$1778,MATCH($T548,O$1429:O$1778,0)),0)</f>
        <v>0</v>
      </c>
      <c r="AE548" s="3">
        <f t="shared" si="1661"/>
        <v>0</v>
      </c>
      <c r="AF548" s="3">
        <f t="shared" si="1661"/>
        <v>0</v>
      </c>
      <c r="AG548" s="3">
        <f t="shared" si="1661"/>
        <v>0</v>
      </c>
      <c r="AH548" s="88">
        <f t="shared" si="1490"/>
        <v>0.000548</v>
      </c>
      <c r="AI548" s="3"/>
      <c r="AJ548" s="95" t="str">
        <f t="shared" si="1491"/>
        <v>#REF!</v>
      </c>
      <c r="AK548" s="92"/>
      <c r="AL548" s="92"/>
      <c r="AM548" s="92"/>
      <c r="AN548" s="3"/>
      <c r="AO548" s="3" t="str">
        <f t="shared" si="1492"/>
        <v>#REF!</v>
      </c>
      <c r="AP548" s="92"/>
      <c r="AQ548" s="92"/>
      <c r="AR548" s="92"/>
      <c r="AS548" s="3"/>
      <c r="AT548" s="3">
        <f t="shared" si="1493"/>
        <v>39.33333333</v>
      </c>
      <c r="AU548" s="92"/>
      <c r="AV548" s="92"/>
      <c r="AW548" s="92"/>
    </row>
    <row r="549" ht="15.75" customHeight="1">
      <c r="A549" s="24">
        <v>73.0</v>
      </c>
      <c r="B549" s="24" t="s">
        <v>1047</v>
      </c>
      <c r="C549" s="24" t="s">
        <v>1047</v>
      </c>
      <c r="D549" s="132" t="s">
        <v>34</v>
      </c>
      <c r="E549" s="132">
        <v>16.0</v>
      </c>
      <c r="F549" s="132">
        <v>15.0</v>
      </c>
      <c r="G549" s="132">
        <v>15.0</v>
      </c>
      <c r="H549" s="132">
        <v>16.0</v>
      </c>
      <c r="J549" s="171">
        <f t="array" ref="J549">IFERROR(INDEX(VBDhistory1!$U$8:$U$307,MATCH(VBDgames!$C549,VBDhistory1!$B$8:$B$307,0))+ROW()/10000000,0)</f>
        <v>0</v>
      </c>
      <c r="K549" s="171">
        <f t="array" ref="K549">IFERROR(INDEX(VBDhistory2!$U$8:$U$307,MATCH(VBDgames!$C549,VBDhistory2!$B$8:$B$307,0))+ROW()/10000000,0)</f>
        <v>0</v>
      </c>
      <c r="L549" s="171">
        <f t="array" ref="L549">IFERROR(INDEX(VBDhistory3!$U$8:$U$307,MATCH(VBDgames!$C549,VBDhistory3!$B$8:$B$307,0))+ROW()/10000000,0)</f>
        <v>0</v>
      </c>
      <c r="M549" s="171">
        <f t="array" ref="M549">IFERROR(INDEX(VBDhistory4!$U$8:$U$307,MATCH(VBDgames!$C549,VBDhistory4!$B$8:$B$307,0))+ROW()/10000000,0)</f>
        <v>0</v>
      </c>
      <c r="N549" s="171"/>
      <c r="O549" s="171" t="str">
        <f t="shared" ref="O549:R549" si="1662">$D549&amp;"-"&amp;RANK(J549,J$477:J$876,0)</f>
        <v>WR-1</v>
      </c>
      <c r="P549" s="171" t="str">
        <f t="shared" si="1662"/>
        <v>WR-1</v>
      </c>
      <c r="Q549" s="171" t="str">
        <f t="shared" si="1662"/>
        <v>WR-1</v>
      </c>
      <c r="R549" s="171" t="str">
        <f t="shared" si="1662"/>
        <v>WR-1</v>
      </c>
      <c r="T549" s="95" t="str">
        <f t="shared" si="1485"/>
        <v>DL-59</v>
      </c>
      <c r="U549" s="3">
        <v>59.0</v>
      </c>
      <c r="V549" s="3" t="s">
        <v>4632</v>
      </c>
      <c r="W549" s="95">
        <f t="shared" ref="W549:Y549" si="1663">IFERROR(INDEX(E$1429:E$1778,MATCH($T549,P$1429:P$1778,0)),0)</f>
        <v>0</v>
      </c>
      <c r="X549" s="3">
        <f t="shared" si="1663"/>
        <v>0</v>
      </c>
      <c r="Y549" s="3">
        <f t="shared" si="1663"/>
        <v>0</v>
      </c>
      <c r="Z549" s="3"/>
      <c r="AA549" s="3">
        <f t="shared" si="1487"/>
        <v>0</v>
      </c>
      <c r="AB549" s="88">
        <f t="shared" si="1488"/>
        <v>15.33333333</v>
      </c>
      <c r="AC549" s="3"/>
      <c r="AD549" s="95">
        <f t="shared" ref="AD549:AG549" si="1664">IFERROR(INDEX(J$1429:J$1778,MATCH($T549,O$1429:O$1778,0)),0)</f>
        <v>0</v>
      </c>
      <c r="AE549" s="3">
        <f t="shared" si="1664"/>
        <v>0</v>
      </c>
      <c r="AF549" s="3">
        <f t="shared" si="1664"/>
        <v>0</v>
      </c>
      <c r="AG549" s="3">
        <f t="shared" si="1664"/>
        <v>0</v>
      </c>
      <c r="AH549" s="88">
        <f t="shared" si="1490"/>
        <v>0.000549</v>
      </c>
      <c r="AI549" s="3"/>
      <c r="AJ549" s="95" t="str">
        <f t="shared" si="1491"/>
        <v>#REF!</v>
      </c>
      <c r="AK549" s="92"/>
      <c r="AL549" s="92"/>
      <c r="AM549" s="92"/>
      <c r="AN549" s="3"/>
      <c r="AO549" s="3" t="str">
        <f t="shared" si="1492"/>
        <v>#REF!</v>
      </c>
      <c r="AP549" s="92"/>
      <c r="AQ549" s="92"/>
      <c r="AR549" s="92"/>
      <c r="AS549" s="3"/>
      <c r="AT549" s="3">
        <f t="shared" si="1493"/>
        <v>39.33333333</v>
      </c>
      <c r="AU549" s="92"/>
      <c r="AV549" s="92"/>
      <c r="AW549" s="92"/>
    </row>
    <row r="550" ht="15.75" customHeight="1">
      <c r="A550" s="24">
        <v>74.0</v>
      </c>
      <c r="B550" s="24" t="s">
        <v>1002</v>
      </c>
      <c r="C550" s="24" t="s">
        <v>1002</v>
      </c>
      <c r="D550" s="132" t="s">
        <v>34</v>
      </c>
      <c r="E550" s="132">
        <v>12.0</v>
      </c>
      <c r="F550" s="132">
        <v>13.0</v>
      </c>
      <c r="G550" s="132"/>
      <c r="H550" s="132"/>
      <c r="J550" s="171">
        <f t="array" ref="J550">IFERROR(INDEX(VBDhistory1!$U$8:$U$307,MATCH(VBDgames!$C550,VBDhistory1!$B$8:$B$307,0))+ROW()/10000000,0)</f>
        <v>0</v>
      </c>
      <c r="K550" s="171">
        <f t="array" ref="K550">IFERROR(INDEX(VBDhistory2!$U$8:$U$307,MATCH(VBDgames!$C550,VBDhistory2!$B$8:$B$307,0))+ROW()/10000000,0)</f>
        <v>0</v>
      </c>
      <c r="L550" s="171">
        <f t="array" ref="L550">IFERROR(INDEX(VBDhistory3!$U$8:$U$307,MATCH(VBDgames!$C550,VBDhistory3!$B$8:$B$307,0))+ROW()/10000000,0)</f>
        <v>0</v>
      </c>
      <c r="M550" s="171">
        <f t="array" ref="M550">IFERROR(INDEX(VBDhistory4!$U$8:$U$307,MATCH(VBDgames!$C550,VBDhistory4!$B$8:$B$307,0))+ROW()/10000000,0)</f>
        <v>0</v>
      </c>
      <c r="N550" s="171"/>
      <c r="O550" s="171" t="str">
        <f t="shared" ref="O550:R550" si="1665">$D550&amp;"-"&amp;RANK(J550,J$477:J$876,0)</f>
        <v>WR-1</v>
      </c>
      <c r="P550" s="171" t="str">
        <f t="shared" si="1665"/>
        <v>WR-1</v>
      </c>
      <c r="Q550" s="171" t="str">
        <f t="shared" si="1665"/>
        <v>WR-1</v>
      </c>
      <c r="R550" s="171" t="str">
        <f t="shared" si="1665"/>
        <v>WR-1</v>
      </c>
      <c r="T550" s="95" t="str">
        <f t="shared" si="1485"/>
        <v>DL-60</v>
      </c>
      <c r="U550" s="3">
        <v>60.0</v>
      </c>
      <c r="V550" s="3" t="s">
        <v>4632</v>
      </c>
      <c r="W550" s="95">
        <f t="shared" ref="W550:Y550" si="1666">IFERROR(INDEX(E$1429:E$1778,MATCH($T550,P$1429:P$1778,0)),0)</f>
        <v>0</v>
      </c>
      <c r="X550" s="3">
        <f t="shared" si="1666"/>
        <v>0</v>
      </c>
      <c r="Y550" s="3">
        <f t="shared" si="1666"/>
        <v>0</v>
      </c>
      <c r="Z550" s="3"/>
      <c r="AA550" s="3">
        <f t="shared" si="1487"/>
        <v>0</v>
      </c>
      <c r="AB550" s="88">
        <f t="shared" si="1488"/>
        <v>15.33333333</v>
      </c>
      <c r="AC550" s="3"/>
      <c r="AD550" s="95">
        <f t="shared" ref="AD550:AG550" si="1667">IFERROR(INDEX(J$1429:J$1778,MATCH($T550,O$1429:O$1778,0)),0)</f>
        <v>0</v>
      </c>
      <c r="AE550" s="3">
        <f t="shared" si="1667"/>
        <v>0</v>
      </c>
      <c r="AF550" s="3">
        <f t="shared" si="1667"/>
        <v>0</v>
      </c>
      <c r="AG550" s="3">
        <f t="shared" si="1667"/>
        <v>0</v>
      </c>
      <c r="AH550" s="88">
        <f t="shared" si="1490"/>
        <v>0.00055</v>
      </c>
      <c r="AI550" s="3"/>
      <c r="AJ550" s="95" t="str">
        <f t="shared" si="1491"/>
        <v>#REF!</v>
      </c>
      <c r="AK550" s="92"/>
      <c r="AL550" s="92"/>
      <c r="AM550" s="92"/>
      <c r="AN550" s="3"/>
      <c r="AO550" s="3" t="str">
        <f t="shared" si="1492"/>
        <v>#REF!</v>
      </c>
      <c r="AP550" s="92"/>
      <c r="AQ550" s="92"/>
      <c r="AR550" s="92"/>
      <c r="AS550" s="3"/>
      <c r="AT550" s="3">
        <f t="shared" si="1493"/>
        <v>39.33333333</v>
      </c>
      <c r="AU550" s="92"/>
      <c r="AV550" s="92"/>
      <c r="AW550" s="92"/>
    </row>
    <row r="551" ht="15.75" customHeight="1">
      <c r="A551" s="24">
        <v>75.0</v>
      </c>
      <c r="B551" s="24" t="s">
        <v>386</v>
      </c>
      <c r="C551" s="24" t="s">
        <v>386</v>
      </c>
      <c r="D551" s="132" t="s">
        <v>34</v>
      </c>
      <c r="E551" s="132">
        <v>14.0</v>
      </c>
      <c r="F551" s="132"/>
      <c r="G551" s="132"/>
      <c r="H551" s="132"/>
      <c r="J551" s="171">
        <f t="array" ref="J551">IFERROR(INDEX(VBDhistory1!$U$8:$U$307,MATCH(VBDgames!$C551,VBDhistory1!$B$8:$B$307,0))+ROW()/10000000,0)</f>
        <v>0</v>
      </c>
      <c r="K551" s="171">
        <f t="array" ref="K551">IFERROR(INDEX(VBDhistory2!$U$8:$U$307,MATCH(VBDgames!$C551,VBDhistory2!$B$8:$B$307,0))+ROW()/10000000,0)</f>
        <v>0</v>
      </c>
      <c r="L551" s="171">
        <f t="array" ref="L551">IFERROR(INDEX(VBDhistory3!$U$8:$U$307,MATCH(VBDgames!$C551,VBDhistory3!$B$8:$B$307,0))+ROW()/10000000,0)</f>
        <v>0</v>
      </c>
      <c r="M551" s="171">
        <f t="array" ref="M551">IFERROR(INDEX(VBDhistory4!$U$8:$U$307,MATCH(VBDgames!$C551,VBDhistory4!$B$8:$B$307,0))+ROW()/10000000,0)</f>
        <v>0</v>
      </c>
      <c r="N551" s="171"/>
      <c r="O551" s="171" t="str">
        <f t="shared" ref="O551:R551" si="1668">$D551&amp;"-"&amp;RANK(J551,J$477:J$876,0)</f>
        <v>WR-1</v>
      </c>
      <c r="P551" s="171" t="str">
        <f t="shared" si="1668"/>
        <v>WR-1</v>
      </c>
      <c r="Q551" s="171" t="str">
        <f t="shared" si="1668"/>
        <v>WR-1</v>
      </c>
      <c r="R551" s="171" t="str">
        <f t="shared" si="1668"/>
        <v>WR-1</v>
      </c>
      <c r="T551" s="95" t="str">
        <f t="shared" si="1485"/>
        <v>DL-61</v>
      </c>
      <c r="U551" s="3">
        <v>61.0</v>
      </c>
      <c r="V551" s="3" t="s">
        <v>4632</v>
      </c>
      <c r="W551" s="95">
        <f t="shared" ref="W551:Y551" si="1669">IFERROR(INDEX(E$1429:E$1778,MATCH($T551,P$1429:P$1778,0)),0)</f>
        <v>0</v>
      </c>
      <c r="X551" s="3">
        <f t="shared" si="1669"/>
        <v>0</v>
      </c>
      <c r="Y551" s="3">
        <f t="shared" si="1669"/>
        <v>0</v>
      </c>
      <c r="Z551" s="3"/>
      <c r="AA551" s="3">
        <f t="shared" si="1487"/>
        <v>0</v>
      </c>
      <c r="AB551" s="88">
        <f t="shared" si="1488"/>
        <v>15.33333333</v>
      </c>
      <c r="AC551" s="3"/>
      <c r="AD551" s="95">
        <f t="shared" ref="AD551:AG551" si="1670">IFERROR(INDEX(J$1429:J$1778,MATCH($T551,O$1429:O$1778,0)),0)</f>
        <v>0</v>
      </c>
      <c r="AE551" s="3">
        <f t="shared" si="1670"/>
        <v>0</v>
      </c>
      <c r="AF551" s="3">
        <f t="shared" si="1670"/>
        <v>0</v>
      </c>
      <c r="AG551" s="3">
        <f t="shared" si="1670"/>
        <v>0</v>
      </c>
      <c r="AH551" s="88">
        <f t="shared" si="1490"/>
        <v>0.000551</v>
      </c>
      <c r="AI551" s="3"/>
      <c r="AJ551" s="95" t="str">
        <f t="shared" si="1491"/>
        <v>#REF!</v>
      </c>
      <c r="AK551" s="92"/>
      <c r="AL551" s="92"/>
      <c r="AM551" s="92"/>
      <c r="AN551" s="3"/>
      <c r="AO551" s="3" t="str">
        <f t="shared" si="1492"/>
        <v>#REF!</v>
      </c>
      <c r="AP551" s="92"/>
      <c r="AQ551" s="92"/>
      <c r="AR551" s="92"/>
      <c r="AS551" s="3"/>
      <c r="AT551" s="3">
        <f t="shared" si="1493"/>
        <v>39.33333333</v>
      </c>
      <c r="AU551" s="92"/>
      <c r="AV551" s="92"/>
      <c r="AW551" s="92"/>
    </row>
    <row r="552" ht="15.75" customHeight="1">
      <c r="A552" s="24">
        <v>76.0</v>
      </c>
      <c r="B552" s="24" t="s">
        <v>965</v>
      </c>
      <c r="C552" s="24" t="s">
        <v>965</v>
      </c>
      <c r="D552" s="132" t="s">
        <v>34</v>
      </c>
      <c r="E552" s="132">
        <v>13.0</v>
      </c>
      <c r="F552" s="132">
        <v>13.0</v>
      </c>
      <c r="G552" s="132">
        <v>10.0</v>
      </c>
      <c r="H552" s="132">
        <v>11.0</v>
      </c>
      <c r="J552" s="171">
        <f t="array" ref="J552">IFERROR(INDEX(VBDhistory1!$U$8:$U$307,MATCH(VBDgames!$C552,VBDhistory1!$B$8:$B$307,0))+ROW()/10000000,0)</f>
        <v>0</v>
      </c>
      <c r="K552" s="171">
        <f t="array" ref="K552">IFERROR(INDEX(VBDhistory2!$U$8:$U$307,MATCH(VBDgames!$C552,VBDhistory2!$B$8:$B$307,0))+ROW()/10000000,0)</f>
        <v>0</v>
      </c>
      <c r="L552" s="171">
        <f t="array" ref="L552">IFERROR(INDEX(VBDhistory3!$U$8:$U$307,MATCH(VBDgames!$C552,VBDhistory3!$B$8:$B$307,0))+ROW()/10000000,0)</f>
        <v>0</v>
      </c>
      <c r="M552" s="171">
        <f t="array" ref="M552">IFERROR(INDEX(VBDhistory4!$U$8:$U$307,MATCH(VBDgames!$C552,VBDhistory4!$B$8:$B$307,0))+ROW()/10000000,0)</f>
        <v>0</v>
      </c>
      <c r="N552" s="171"/>
      <c r="O552" s="171" t="str">
        <f t="shared" ref="O552:R552" si="1671">$D552&amp;"-"&amp;RANK(J552,J$477:J$876,0)</f>
        <v>WR-1</v>
      </c>
      <c r="P552" s="171" t="str">
        <f t="shared" si="1671"/>
        <v>WR-1</v>
      </c>
      <c r="Q552" s="171" t="str">
        <f t="shared" si="1671"/>
        <v>WR-1</v>
      </c>
      <c r="R552" s="171" t="str">
        <f t="shared" si="1671"/>
        <v>WR-1</v>
      </c>
      <c r="T552" s="95" t="str">
        <f t="shared" si="1485"/>
        <v>DL-62</v>
      </c>
      <c r="U552" s="3">
        <v>62.0</v>
      </c>
      <c r="V552" s="3" t="s">
        <v>4632</v>
      </c>
      <c r="W552" s="95">
        <f t="shared" ref="W552:Y552" si="1672">IFERROR(INDEX(E$1429:E$1778,MATCH($T552,P$1429:P$1778,0)),0)</f>
        <v>0</v>
      </c>
      <c r="X552" s="3">
        <f t="shared" si="1672"/>
        <v>0</v>
      </c>
      <c r="Y552" s="3">
        <f t="shared" si="1672"/>
        <v>0</v>
      </c>
      <c r="Z552" s="3"/>
      <c r="AA552" s="3">
        <f t="shared" si="1487"/>
        <v>0</v>
      </c>
      <c r="AB552" s="88">
        <f t="shared" si="1488"/>
        <v>15.33333333</v>
      </c>
      <c r="AC552" s="3"/>
      <c r="AD552" s="95">
        <f t="shared" ref="AD552:AG552" si="1673">IFERROR(INDEX(J$1429:J$1778,MATCH($T552,O$1429:O$1778,0)),0)</f>
        <v>0</v>
      </c>
      <c r="AE552" s="3">
        <f t="shared" si="1673"/>
        <v>0</v>
      </c>
      <c r="AF552" s="3">
        <f t="shared" si="1673"/>
        <v>0</v>
      </c>
      <c r="AG552" s="3">
        <f t="shared" si="1673"/>
        <v>0</v>
      </c>
      <c r="AH552" s="88">
        <f t="shared" si="1490"/>
        <v>0.000552</v>
      </c>
      <c r="AI552" s="3"/>
      <c r="AJ552" s="95" t="str">
        <f t="shared" si="1491"/>
        <v>#REF!</v>
      </c>
      <c r="AK552" s="92"/>
      <c r="AL552" s="92"/>
      <c r="AM552" s="92"/>
      <c r="AN552" s="3"/>
      <c r="AO552" s="3" t="str">
        <f t="shared" si="1492"/>
        <v>#REF!</v>
      </c>
      <c r="AP552" s="92"/>
      <c r="AQ552" s="92"/>
      <c r="AR552" s="92"/>
      <c r="AS552" s="3"/>
      <c r="AT552" s="3">
        <f t="shared" si="1493"/>
        <v>39.33333333</v>
      </c>
      <c r="AU552" s="92"/>
      <c r="AV552" s="92"/>
      <c r="AW552" s="92"/>
    </row>
    <row r="553" ht="15.75" customHeight="1">
      <c r="A553" s="24">
        <v>77.0</v>
      </c>
      <c r="B553" s="24" t="s">
        <v>326</v>
      </c>
      <c r="C553" s="24" t="s">
        <v>326</v>
      </c>
      <c r="D553" s="132" t="s">
        <v>34</v>
      </c>
      <c r="E553" s="132">
        <v>13.0</v>
      </c>
      <c r="F553" s="132">
        <v>2.0</v>
      </c>
      <c r="G553" s="132"/>
      <c r="H553" s="132"/>
      <c r="J553" s="171">
        <f t="array" ref="J553">IFERROR(INDEX(VBDhistory1!$U$8:$U$307,MATCH(VBDgames!$C553,VBDhistory1!$B$8:$B$307,0))+ROW()/10000000,0)</f>
        <v>0</v>
      </c>
      <c r="K553" s="171">
        <f t="array" ref="K553">IFERROR(INDEX(VBDhistory2!$U$8:$U$307,MATCH(VBDgames!$C553,VBDhistory2!$B$8:$B$307,0))+ROW()/10000000,0)</f>
        <v>0</v>
      </c>
      <c r="L553" s="171">
        <f t="array" ref="L553">IFERROR(INDEX(VBDhistory3!$U$8:$U$307,MATCH(VBDgames!$C553,VBDhistory3!$B$8:$B$307,0))+ROW()/10000000,0)</f>
        <v>0</v>
      </c>
      <c r="M553" s="171">
        <f t="array" ref="M553">IFERROR(INDEX(VBDhistory4!$U$8:$U$307,MATCH(VBDgames!$C553,VBDhistory4!$B$8:$B$307,0))+ROW()/10000000,0)</f>
        <v>0</v>
      </c>
      <c r="N553" s="171"/>
      <c r="O553" s="171" t="str">
        <f t="shared" ref="O553:R553" si="1674">$D553&amp;"-"&amp;RANK(J553,J$477:J$876,0)</f>
        <v>WR-1</v>
      </c>
      <c r="P553" s="171" t="str">
        <f t="shared" si="1674"/>
        <v>WR-1</v>
      </c>
      <c r="Q553" s="171" t="str">
        <f t="shared" si="1674"/>
        <v>WR-1</v>
      </c>
      <c r="R553" s="171" t="str">
        <f t="shared" si="1674"/>
        <v>WR-1</v>
      </c>
      <c r="T553" s="95" t="str">
        <f t="shared" si="1485"/>
        <v>DL-63</v>
      </c>
      <c r="U553" s="3">
        <v>63.0</v>
      </c>
      <c r="V553" s="3" t="s">
        <v>4632</v>
      </c>
      <c r="W553" s="95">
        <f t="shared" ref="W553:Y553" si="1675">IFERROR(INDEX(E$1429:E$1778,MATCH($T553,P$1429:P$1778,0)),0)</f>
        <v>0</v>
      </c>
      <c r="X553" s="3">
        <f t="shared" si="1675"/>
        <v>0</v>
      </c>
      <c r="Y553" s="3">
        <f t="shared" si="1675"/>
        <v>0</v>
      </c>
      <c r="Z553" s="3"/>
      <c r="AA553" s="3">
        <f t="shared" si="1487"/>
        <v>0</v>
      </c>
      <c r="AB553" s="88">
        <f t="shared" si="1488"/>
        <v>15.33333333</v>
      </c>
      <c r="AC553" s="3"/>
      <c r="AD553" s="95">
        <f t="shared" ref="AD553:AG553" si="1676">IFERROR(INDEX(J$1429:J$1778,MATCH($T553,O$1429:O$1778,0)),0)</f>
        <v>0</v>
      </c>
      <c r="AE553" s="3">
        <f t="shared" si="1676"/>
        <v>0</v>
      </c>
      <c r="AF553" s="3">
        <f t="shared" si="1676"/>
        <v>0</v>
      </c>
      <c r="AG553" s="3">
        <f t="shared" si="1676"/>
        <v>0</v>
      </c>
      <c r="AH553" s="88">
        <f t="shared" si="1490"/>
        <v>0.000553</v>
      </c>
      <c r="AI553" s="3"/>
      <c r="AJ553" s="95" t="str">
        <f t="shared" si="1491"/>
        <v>#REF!</v>
      </c>
      <c r="AK553" s="92"/>
      <c r="AL553" s="92"/>
      <c r="AM553" s="92"/>
      <c r="AN553" s="3"/>
      <c r="AO553" s="3" t="str">
        <f t="shared" si="1492"/>
        <v>#REF!</v>
      </c>
      <c r="AP553" s="92"/>
      <c r="AQ553" s="92"/>
      <c r="AR553" s="92"/>
      <c r="AS553" s="3"/>
      <c r="AT553" s="3">
        <f t="shared" si="1493"/>
        <v>39.33333333</v>
      </c>
      <c r="AU553" s="92"/>
      <c r="AV553" s="92"/>
      <c r="AW553" s="92"/>
    </row>
    <row r="554" ht="15.75" customHeight="1">
      <c r="A554" s="24">
        <v>78.0</v>
      </c>
      <c r="B554" s="24" t="s">
        <v>1014</v>
      </c>
      <c r="C554" s="24" t="s">
        <v>1014</v>
      </c>
      <c r="D554" s="132" t="s">
        <v>34</v>
      </c>
      <c r="E554" s="132">
        <v>12.0</v>
      </c>
      <c r="F554" s="132"/>
      <c r="G554" s="132"/>
      <c r="H554" s="132"/>
      <c r="J554" s="171">
        <f t="array" ref="J554">IFERROR(INDEX(VBDhistory1!$U$8:$U$307,MATCH(VBDgames!$C554,VBDhistory1!$B$8:$B$307,0))+ROW()/10000000,0)</f>
        <v>0</v>
      </c>
      <c r="K554" s="171">
        <f t="array" ref="K554">IFERROR(INDEX(VBDhistory2!$U$8:$U$307,MATCH(VBDgames!$C554,VBDhistory2!$B$8:$B$307,0))+ROW()/10000000,0)</f>
        <v>0</v>
      </c>
      <c r="L554" s="171">
        <f t="array" ref="L554">IFERROR(INDEX(VBDhistory3!$U$8:$U$307,MATCH(VBDgames!$C554,VBDhistory3!$B$8:$B$307,0))+ROW()/10000000,0)</f>
        <v>0</v>
      </c>
      <c r="M554" s="171">
        <f t="array" ref="M554">IFERROR(INDEX(VBDhistory4!$U$8:$U$307,MATCH(VBDgames!$C554,VBDhistory4!$B$8:$B$307,0))+ROW()/10000000,0)</f>
        <v>0</v>
      </c>
      <c r="N554" s="171"/>
      <c r="O554" s="171" t="str">
        <f t="shared" ref="O554:R554" si="1677">$D554&amp;"-"&amp;RANK(J554,J$477:J$876,0)</f>
        <v>WR-1</v>
      </c>
      <c r="P554" s="171" t="str">
        <f t="shared" si="1677"/>
        <v>WR-1</v>
      </c>
      <c r="Q554" s="171" t="str">
        <f t="shared" si="1677"/>
        <v>WR-1</v>
      </c>
      <c r="R554" s="171" t="str">
        <f t="shared" si="1677"/>
        <v>WR-1</v>
      </c>
      <c r="T554" s="95" t="str">
        <f t="shared" si="1485"/>
        <v>DL-64</v>
      </c>
      <c r="U554" s="3">
        <v>64.0</v>
      </c>
      <c r="V554" s="3" t="s">
        <v>4632</v>
      </c>
      <c r="W554" s="95">
        <f t="shared" ref="W554:Y554" si="1678">IFERROR(INDEX(E$1429:E$1778,MATCH($T554,P$1429:P$1778,0)),0)</f>
        <v>0</v>
      </c>
      <c r="X554" s="3">
        <f t="shared" si="1678"/>
        <v>0</v>
      </c>
      <c r="Y554" s="3">
        <f t="shared" si="1678"/>
        <v>0</v>
      </c>
      <c r="Z554" s="3"/>
      <c r="AA554" s="3">
        <f t="shared" si="1487"/>
        <v>0</v>
      </c>
      <c r="AB554" s="88">
        <f t="shared" si="1488"/>
        <v>15.33333333</v>
      </c>
      <c r="AC554" s="3"/>
      <c r="AD554" s="95">
        <f t="shared" ref="AD554:AG554" si="1679">IFERROR(INDEX(J$1429:J$1778,MATCH($T554,O$1429:O$1778,0)),0)</f>
        <v>0</v>
      </c>
      <c r="AE554" s="3">
        <f t="shared" si="1679"/>
        <v>0</v>
      </c>
      <c r="AF554" s="3">
        <f t="shared" si="1679"/>
        <v>0</v>
      </c>
      <c r="AG554" s="3">
        <f t="shared" si="1679"/>
        <v>0</v>
      </c>
      <c r="AH554" s="88">
        <f t="shared" si="1490"/>
        <v>0.000554</v>
      </c>
      <c r="AI554" s="3"/>
      <c r="AJ554" s="95" t="str">
        <f t="shared" si="1491"/>
        <v>#REF!</v>
      </c>
      <c r="AK554" s="92"/>
      <c r="AL554" s="92"/>
      <c r="AM554" s="92"/>
      <c r="AN554" s="3"/>
      <c r="AO554" s="3" t="str">
        <f t="shared" si="1492"/>
        <v>#REF!</v>
      </c>
      <c r="AP554" s="92"/>
      <c r="AQ554" s="92"/>
      <c r="AR554" s="92"/>
      <c r="AS554" s="3"/>
      <c r="AT554" s="3">
        <f t="shared" si="1493"/>
        <v>39.33333333</v>
      </c>
      <c r="AU554" s="92"/>
      <c r="AV554" s="92"/>
      <c r="AW554" s="92"/>
    </row>
    <row r="555" ht="15.75" customHeight="1">
      <c r="A555" s="24">
        <v>79.0</v>
      </c>
      <c r="B555" s="24" t="s">
        <v>246</v>
      </c>
      <c r="C555" s="24" t="s">
        <v>246</v>
      </c>
      <c r="D555" s="132" t="s">
        <v>34</v>
      </c>
      <c r="E555" s="132">
        <v>9.0</v>
      </c>
      <c r="F555" s="132">
        <v>13.0</v>
      </c>
      <c r="G555" s="132">
        <v>16.0</v>
      </c>
      <c r="H555" s="132">
        <v>12.0</v>
      </c>
      <c r="J555" s="171">
        <f t="array" ref="J555">IFERROR(INDEX(VBDhistory1!$U$8:$U$307,MATCH(VBDgames!$C555,VBDhistory1!$B$8:$B$307,0))+ROW()/10000000,0)</f>
        <v>0</v>
      </c>
      <c r="K555" s="171">
        <f t="array" ref="K555">IFERROR(INDEX(VBDhistory2!$U$8:$U$307,MATCH(VBDgames!$C555,VBDhistory2!$B$8:$B$307,0))+ROW()/10000000,0)</f>
        <v>0</v>
      </c>
      <c r="L555" s="171">
        <f t="array" ref="L555">IFERROR(INDEX(VBDhistory3!$U$8:$U$307,MATCH(VBDgames!$C555,VBDhistory3!$B$8:$B$307,0))+ROW()/10000000,0)</f>
        <v>0</v>
      </c>
      <c r="M555" s="171">
        <f t="array" ref="M555">IFERROR(INDEX(VBDhistory4!$U$8:$U$307,MATCH(VBDgames!$C555,VBDhistory4!$B$8:$B$307,0))+ROW()/10000000,0)</f>
        <v>0</v>
      </c>
      <c r="N555" s="171"/>
      <c r="O555" s="171" t="str">
        <f t="shared" ref="O555:R555" si="1680">$D555&amp;"-"&amp;RANK(J555,J$477:J$876,0)</f>
        <v>WR-1</v>
      </c>
      <c r="P555" s="171" t="str">
        <f t="shared" si="1680"/>
        <v>WR-1</v>
      </c>
      <c r="Q555" s="171" t="str">
        <f t="shared" si="1680"/>
        <v>WR-1</v>
      </c>
      <c r="R555" s="171" t="str">
        <f t="shared" si="1680"/>
        <v>WR-1</v>
      </c>
      <c r="T555" s="95" t="str">
        <f t="shared" si="1485"/>
        <v>DL-65</v>
      </c>
      <c r="U555" s="3">
        <v>65.0</v>
      </c>
      <c r="V555" s="3" t="s">
        <v>4632</v>
      </c>
      <c r="W555" s="95">
        <f t="shared" ref="W555:Y555" si="1681">IFERROR(INDEX(E$1429:E$1778,MATCH($T555,P$1429:P$1778,0)),0)</f>
        <v>0</v>
      </c>
      <c r="X555" s="3">
        <f t="shared" si="1681"/>
        <v>0</v>
      </c>
      <c r="Y555" s="3">
        <f t="shared" si="1681"/>
        <v>0</v>
      </c>
      <c r="Z555" s="3"/>
      <c r="AA555" s="3">
        <f t="shared" si="1487"/>
        <v>0</v>
      </c>
      <c r="AB555" s="88">
        <f t="shared" si="1488"/>
        <v>15.33333333</v>
      </c>
      <c r="AC555" s="3"/>
      <c r="AD555" s="95">
        <f t="shared" ref="AD555:AG555" si="1682">IFERROR(INDEX(J$1429:J$1778,MATCH($T555,O$1429:O$1778,0)),0)</f>
        <v>0</v>
      </c>
      <c r="AE555" s="3">
        <f t="shared" si="1682"/>
        <v>0</v>
      </c>
      <c r="AF555" s="3">
        <f t="shared" si="1682"/>
        <v>0</v>
      </c>
      <c r="AG555" s="3">
        <f t="shared" si="1682"/>
        <v>0</v>
      </c>
      <c r="AH555" s="88">
        <f t="shared" si="1490"/>
        <v>0.000555</v>
      </c>
      <c r="AI555" s="3"/>
      <c r="AJ555" s="95" t="str">
        <f t="shared" si="1491"/>
        <v>#REF!</v>
      </c>
      <c r="AK555" s="92"/>
      <c r="AL555" s="92"/>
      <c r="AM555" s="92"/>
      <c r="AN555" s="3"/>
      <c r="AO555" s="3" t="str">
        <f t="shared" si="1492"/>
        <v>#REF!</v>
      </c>
      <c r="AP555" s="92"/>
      <c r="AQ555" s="92"/>
      <c r="AR555" s="92"/>
      <c r="AS555" s="3"/>
      <c r="AT555" s="3">
        <f t="shared" si="1493"/>
        <v>39.33333333</v>
      </c>
      <c r="AU555" s="92"/>
      <c r="AV555" s="92"/>
      <c r="AW555" s="92"/>
    </row>
    <row r="556" ht="15.75" customHeight="1">
      <c r="A556" s="24">
        <v>80.0</v>
      </c>
      <c r="B556" s="24" t="s">
        <v>1028</v>
      </c>
      <c r="C556" s="24" t="s">
        <v>1028</v>
      </c>
      <c r="D556" s="132" t="s">
        <v>34</v>
      </c>
      <c r="E556" s="132">
        <v>13.0</v>
      </c>
      <c r="F556" s="132"/>
      <c r="G556" s="132"/>
      <c r="H556" s="132"/>
      <c r="J556" s="171">
        <f t="array" ref="J556">IFERROR(INDEX(VBDhistory1!$U$8:$U$307,MATCH(VBDgames!$C556,VBDhistory1!$B$8:$B$307,0))+ROW()/10000000,0)</f>
        <v>0</v>
      </c>
      <c r="K556" s="171">
        <f t="array" ref="K556">IFERROR(INDEX(VBDhistory2!$U$8:$U$307,MATCH(VBDgames!$C556,VBDhistory2!$B$8:$B$307,0))+ROW()/10000000,0)</f>
        <v>0</v>
      </c>
      <c r="L556" s="171">
        <f t="array" ref="L556">IFERROR(INDEX(VBDhistory3!$U$8:$U$307,MATCH(VBDgames!$C556,VBDhistory3!$B$8:$B$307,0))+ROW()/10000000,0)</f>
        <v>0</v>
      </c>
      <c r="M556" s="171">
        <f t="array" ref="M556">IFERROR(INDEX(VBDhistory4!$U$8:$U$307,MATCH(VBDgames!$C556,VBDhistory4!$B$8:$B$307,0))+ROW()/10000000,0)</f>
        <v>0</v>
      </c>
      <c r="N556" s="171"/>
      <c r="O556" s="171" t="str">
        <f t="shared" ref="O556:R556" si="1683">$D556&amp;"-"&amp;RANK(J556,J$477:J$876,0)</f>
        <v>WR-1</v>
      </c>
      <c r="P556" s="171" t="str">
        <f t="shared" si="1683"/>
        <v>WR-1</v>
      </c>
      <c r="Q556" s="171" t="str">
        <f t="shared" si="1683"/>
        <v>WR-1</v>
      </c>
      <c r="R556" s="171" t="str">
        <f t="shared" si="1683"/>
        <v>WR-1</v>
      </c>
      <c r="T556" s="95" t="str">
        <f t="shared" si="1485"/>
        <v>DL-66</v>
      </c>
      <c r="U556" s="3">
        <v>66.0</v>
      </c>
      <c r="V556" s="3" t="s">
        <v>4632</v>
      </c>
      <c r="W556" s="95">
        <f t="shared" ref="W556:Y556" si="1684">IFERROR(INDEX(E$1429:E$1778,MATCH($T556,P$1429:P$1778,0)),0)</f>
        <v>0</v>
      </c>
      <c r="X556" s="3">
        <f t="shared" si="1684"/>
        <v>0</v>
      </c>
      <c r="Y556" s="3">
        <f t="shared" si="1684"/>
        <v>0</v>
      </c>
      <c r="Z556" s="3"/>
      <c r="AA556" s="3">
        <f t="shared" si="1487"/>
        <v>0</v>
      </c>
      <c r="AB556" s="88">
        <f t="shared" si="1488"/>
        <v>15.33333333</v>
      </c>
      <c r="AC556" s="3"/>
      <c r="AD556" s="95">
        <f t="shared" ref="AD556:AG556" si="1685">IFERROR(INDEX(J$1429:J$1778,MATCH($T556,O$1429:O$1778,0)),0)</f>
        <v>0</v>
      </c>
      <c r="AE556" s="3">
        <f t="shared" si="1685"/>
        <v>0</v>
      </c>
      <c r="AF556" s="3">
        <f t="shared" si="1685"/>
        <v>0</v>
      </c>
      <c r="AG556" s="3">
        <f t="shared" si="1685"/>
        <v>0</v>
      </c>
      <c r="AH556" s="88">
        <f t="shared" si="1490"/>
        <v>0.000556</v>
      </c>
      <c r="AI556" s="3"/>
      <c r="AJ556" s="95" t="str">
        <f t="shared" si="1491"/>
        <v>#REF!</v>
      </c>
      <c r="AK556" s="92"/>
      <c r="AL556" s="92"/>
      <c r="AM556" s="92"/>
      <c r="AN556" s="3"/>
      <c r="AO556" s="3" t="str">
        <f t="shared" si="1492"/>
        <v>#REF!</v>
      </c>
      <c r="AP556" s="92"/>
      <c r="AQ556" s="92"/>
      <c r="AR556" s="92"/>
      <c r="AS556" s="3"/>
      <c r="AT556" s="3">
        <f t="shared" si="1493"/>
        <v>39.33333333</v>
      </c>
      <c r="AU556" s="92"/>
      <c r="AV556" s="92"/>
      <c r="AW556" s="92"/>
    </row>
    <row r="557" ht="15.75" customHeight="1">
      <c r="A557" s="24">
        <v>81.0</v>
      </c>
      <c r="B557" s="24" t="s">
        <v>1073</v>
      </c>
      <c r="C557" s="24" t="s">
        <v>1073</v>
      </c>
      <c r="D557" s="132" t="s">
        <v>34</v>
      </c>
      <c r="E557" s="132">
        <v>10.0</v>
      </c>
      <c r="F557" s="132"/>
      <c r="G557" s="132"/>
      <c r="H557" s="132"/>
      <c r="J557" s="171">
        <f t="array" ref="J557">IFERROR(INDEX(VBDhistory1!$U$8:$U$307,MATCH(VBDgames!$C557,VBDhistory1!$B$8:$B$307,0))+ROW()/10000000,0)</f>
        <v>0</v>
      </c>
      <c r="K557" s="171">
        <f t="array" ref="K557">IFERROR(INDEX(VBDhistory2!$U$8:$U$307,MATCH(VBDgames!$C557,VBDhistory2!$B$8:$B$307,0))+ROW()/10000000,0)</f>
        <v>0</v>
      </c>
      <c r="L557" s="171">
        <f t="array" ref="L557">IFERROR(INDEX(VBDhistory3!$U$8:$U$307,MATCH(VBDgames!$C557,VBDhistory3!$B$8:$B$307,0))+ROW()/10000000,0)</f>
        <v>0</v>
      </c>
      <c r="M557" s="171">
        <f t="array" ref="M557">IFERROR(INDEX(VBDhistory4!$U$8:$U$307,MATCH(VBDgames!$C557,VBDhistory4!$B$8:$B$307,0))+ROW()/10000000,0)</f>
        <v>0</v>
      </c>
      <c r="N557" s="171"/>
      <c r="O557" s="171" t="str">
        <f t="shared" ref="O557:R557" si="1686">$D557&amp;"-"&amp;RANK(J557,J$477:J$876,0)</f>
        <v>WR-1</v>
      </c>
      <c r="P557" s="171" t="str">
        <f t="shared" si="1686"/>
        <v>WR-1</v>
      </c>
      <c r="Q557" s="171" t="str">
        <f t="shared" si="1686"/>
        <v>WR-1</v>
      </c>
      <c r="R557" s="171" t="str">
        <f t="shared" si="1686"/>
        <v>WR-1</v>
      </c>
      <c r="T557" s="95" t="str">
        <f t="shared" si="1485"/>
        <v>DL-67</v>
      </c>
      <c r="U557" s="3">
        <v>67.0</v>
      </c>
      <c r="V557" s="3" t="s">
        <v>4632</v>
      </c>
      <c r="W557" s="95">
        <f t="shared" ref="W557:Y557" si="1687">IFERROR(INDEX(E$1429:E$1778,MATCH($T557,P$1429:P$1778,0)),0)</f>
        <v>0</v>
      </c>
      <c r="X557" s="3">
        <f t="shared" si="1687"/>
        <v>0</v>
      </c>
      <c r="Y557" s="3">
        <f t="shared" si="1687"/>
        <v>0</v>
      </c>
      <c r="Z557" s="3"/>
      <c r="AA557" s="3">
        <f t="shared" si="1487"/>
        <v>0</v>
      </c>
      <c r="AB557" s="88">
        <f t="shared" si="1488"/>
        <v>15.33333333</v>
      </c>
      <c r="AC557" s="3"/>
      <c r="AD557" s="95">
        <f t="shared" ref="AD557:AG557" si="1688">IFERROR(INDEX(J$1429:J$1778,MATCH($T557,O$1429:O$1778,0)),0)</f>
        <v>0</v>
      </c>
      <c r="AE557" s="3">
        <f t="shared" si="1688"/>
        <v>0</v>
      </c>
      <c r="AF557" s="3">
        <f t="shared" si="1688"/>
        <v>0</v>
      </c>
      <c r="AG557" s="3">
        <f t="shared" si="1688"/>
        <v>0</v>
      </c>
      <c r="AH557" s="88">
        <f t="shared" si="1490"/>
        <v>0.000557</v>
      </c>
      <c r="AI557" s="3"/>
      <c r="AJ557" s="95" t="str">
        <f t="shared" si="1491"/>
        <v>#REF!</v>
      </c>
      <c r="AK557" s="92"/>
      <c r="AL557" s="92"/>
      <c r="AM557" s="92"/>
      <c r="AN557" s="3"/>
      <c r="AO557" s="3" t="str">
        <f t="shared" si="1492"/>
        <v>#REF!</v>
      </c>
      <c r="AP557" s="92"/>
      <c r="AQ557" s="92"/>
      <c r="AR557" s="92"/>
      <c r="AS557" s="3"/>
      <c r="AT557" s="3">
        <f t="shared" si="1493"/>
        <v>39.33333333</v>
      </c>
      <c r="AU557" s="92"/>
      <c r="AV557" s="92"/>
      <c r="AW557" s="92"/>
    </row>
    <row r="558" ht="15.75" customHeight="1">
      <c r="A558" s="24">
        <v>82.0</v>
      </c>
      <c r="B558" s="24" t="s">
        <v>967</v>
      </c>
      <c r="C558" s="24" t="s">
        <v>967</v>
      </c>
      <c r="D558" s="132" t="s">
        <v>34</v>
      </c>
      <c r="E558" s="132">
        <v>10.0</v>
      </c>
      <c r="F558" s="132"/>
      <c r="G558" s="132"/>
      <c r="H558" s="132"/>
      <c r="J558" s="171">
        <f t="array" ref="J558">IFERROR(INDEX(VBDhistory1!$U$8:$U$307,MATCH(VBDgames!$C558,VBDhistory1!$B$8:$B$307,0))+ROW()/10000000,0)</f>
        <v>0</v>
      </c>
      <c r="K558" s="171">
        <f t="array" ref="K558">IFERROR(INDEX(VBDhistory2!$U$8:$U$307,MATCH(VBDgames!$C558,VBDhistory2!$B$8:$B$307,0))+ROW()/10000000,0)</f>
        <v>0</v>
      </c>
      <c r="L558" s="171">
        <f t="array" ref="L558">IFERROR(INDEX(VBDhistory3!$U$8:$U$307,MATCH(VBDgames!$C558,VBDhistory3!$B$8:$B$307,0))+ROW()/10000000,0)</f>
        <v>0</v>
      </c>
      <c r="M558" s="171">
        <f t="array" ref="M558">IFERROR(INDEX(VBDhistory4!$U$8:$U$307,MATCH(VBDgames!$C558,VBDhistory4!$B$8:$B$307,0))+ROW()/10000000,0)</f>
        <v>0</v>
      </c>
      <c r="N558" s="171"/>
      <c r="O558" s="171" t="str">
        <f t="shared" ref="O558:R558" si="1689">$D558&amp;"-"&amp;RANK(J558,J$477:J$876,0)</f>
        <v>WR-1</v>
      </c>
      <c r="P558" s="171" t="str">
        <f t="shared" si="1689"/>
        <v>WR-1</v>
      </c>
      <c r="Q558" s="171" t="str">
        <f t="shared" si="1689"/>
        <v>WR-1</v>
      </c>
      <c r="R558" s="171" t="str">
        <f t="shared" si="1689"/>
        <v>WR-1</v>
      </c>
      <c r="T558" s="95" t="str">
        <f t="shared" si="1485"/>
        <v>DL-68</v>
      </c>
      <c r="U558" s="3">
        <v>68.0</v>
      </c>
      <c r="V558" s="3" t="s">
        <v>4632</v>
      </c>
      <c r="W558" s="95">
        <f t="shared" ref="W558:Y558" si="1690">IFERROR(INDEX(E$1429:E$1778,MATCH($T558,P$1429:P$1778,0)),0)</f>
        <v>0</v>
      </c>
      <c r="X558" s="3">
        <f t="shared" si="1690"/>
        <v>0</v>
      </c>
      <c r="Y558" s="3">
        <f t="shared" si="1690"/>
        <v>0</v>
      </c>
      <c r="Z558" s="3"/>
      <c r="AA558" s="3">
        <f t="shared" si="1487"/>
        <v>0</v>
      </c>
      <c r="AB558" s="88">
        <f t="shared" si="1488"/>
        <v>15.33333333</v>
      </c>
      <c r="AC558" s="3"/>
      <c r="AD558" s="95">
        <f t="shared" ref="AD558:AG558" si="1691">IFERROR(INDEX(J$1429:J$1778,MATCH($T558,O$1429:O$1778,0)),0)</f>
        <v>0</v>
      </c>
      <c r="AE558" s="3">
        <f t="shared" si="1691"/>
        <v>0</v>
      </c>
      <c r="AF558" s="3">
        <f t="shared" si="1691"/>
        <v>0</v>
      </c>
      <c r="AG558" s="3">
        <f t="shared" si="1691"/>
        <v>0</v>
      </c>
      <c r="AH558" s="88">
        <f t="shared" si="1490"/>
        <v>0.000558</v>
      </c>
      <c r="AI558" s="3"/>
      <c r="AJ558" s="95" t="str">
        <f t="shared" si="1491"/>
        <v>#REF!</v>
      </c>
      <c r="AK558" s="92"/>
      <c r="AL558" s="92"/>
      <c r="AM558" s="92"/>
      <c r="AN558" s="3"/>
      <c r="AO558" s="3" t="str">
        <f t="shared" si="1492"/>
        <v>#REF!</v>
      </c>
      <c r="AP558" s="92"/>
      <c r="AQ558" s="92"/>
      <c r="AR558" s="92"/>
      <c r="AS558" s="3"/>
      <c r="AT558" s="3">
        <f t="shared" si="1493"/>
        <v>39.33333333</v>
      </c>
      <c r="AU558" s="92"/>
      <c r="AV558" s="92"/>
      <c r="AW558" s="92"/>
    </row>
    <row r="559" ht="15.75" customHeight="1">
      <c r="A559" s="24">
        <v>83.0</v>
      </c>
      <c r="B559" s="24" t="s">
        <v>307</v>
      </c>
      <c r="C559" s="24" t="s">
        <v>307</v>
      </c>
      <c r="D559" s="132" t="s">
        <v>34</v>
      </c>
      <c r="E559" s="132">
        <v>14.0</v>
      </c>
      <c r="F559" s="132">
        <v>10.0</v>
      </c>
      <c r="G559" s="132">
        <v>7.0</v>
      </c>
      <c r="H559" s="132"/>
      <c r="J559" s="171">
        <f t="array" ref="J559">IFERROR(INDEX(VBDhistory1!$U$8:$U$307,MATCH(VBDgames!$C559,VBDhistory1!$B$8:$B$307,0))+ROW()/10000000,0)</f>
        <v>0</v>
      </c>
      <c r="K559" s="171">
        <f t="array" ref="K559">IFERROR(INDEX(VBDhistory2!$U$8:$U$307,MATCH(VBDgames!$C559,VBDhistory2!$B$8:$B$307,0))+ROW()/10000000,0)</f>
        <v>0</v>
      </c>
      <c r="L559" s="171">
        <f t="array" ref="L559">IFERROR(INDEX(VBDhistory3!$U$8:$U$307,MATCH(VBDgames!$C559,VBDhistory3!$B$8:$B$307,0))+ROW()/10000000,0)</f>
        <v>0</v>
      </c>
      <c r="M559" s="171">
        <f t="array" ref="M559">IFERROR(INDEX(VBDhistory4!$U$8:$U$307,MATCH(VBDgames!$C559,VBDhistory4!$B$8:$B$307,0))+ROW()/10000000,0)</f>
        <v>0</v>
      </c>
      <c r="N559" s="171"/>
      <c r="O559" s="171" t="str">
        <f t="shared" ref="O559:R559" si="1692">$D559&amp;"-"&amp;RANK(J559,J$477:J$876,0)</f>
        <v>WR-1</v>
      </c>
      <c r="P559" s="171" t="str">
        <f t="shared" si="1692"/>
        <v>WR-1</v>
      </c>
      <c r="Q559" s="171" t="str">
        <f t="shared" si="1692"/>
        <v>WR-1</v>
      </c>
      <c r="R559" s="171" t="str">
        <f t="shared" si="1692"/>
        <v>WR-1</v>
      </c>
      <c r="T559" s="95" t="str">
        <f t="shared" si="1485"/>
        <v>DL-69</v>
      </c>
      <c r="U559" s="3">
        <v>69.0</v>
      </c>
      <c r="V559" s="3" t="s">
        <v>4632</v>
      </c>
      <c r="W559" s="95">
        <f t="shared" ref="W559:Y559" si="1693">IFERROR(INDEX(E$1429:E$1778,MATCH($T559,P$1429:P$1778,0)),0)</f>
        <v>0</v>
      </c>
      <c r="X559" s="3">
        <f t="shared" si="1693"/>
        <v>0</v>
      </c>
      <c r="Y559" s="3">
        <f t="shared" si="1693"/>
        <v>0</v>
      </c>
      <c r="Z559" s="3"/>
      <c r="AA559" s="3">
        <f t="shared" si="1487"/>
        <v>0</v>
      </c>
      <c r="AB559" s="88">
        <f t="shared" si="1488"/>
        <v>15.33333333</v>
      </c>
      <c r="AC559" s="3"/>
      <c r="AD559" s="95">
        <f t="shared" ref="AD559:AG559" si="1694">IFERROR(INDEX(J$1429:J$1778,MATCH($T559,O$1429:O$1778,0)),0)</f>
        <v>0</v>
      </c>
      <c r="AE559" s="3">
        <f t="shared" si="1694"/>
        <v>0</v>
      </c>
      <c r="AF559" s="3">
        <f t="shared" si="1694"/>
        <v>0</v>
      </c>
      <c r="AG559" s="3">
        <f t="shared" si="1694"/>
        <v>0</v>
      </c>
      <c r="AH559" s="88">
        <f t="shared" si="1490"/>
        <v>0.000559</v>
      </c>
      <c r="AI559" s="3"/>
      <c r="AJ559" s="95" t="str">
        <f t="shared" si="1491"/>
        <v>#REF!</v>
      </c>
      <c r="AK559" s="92"/>
      <c r="AL559" s="92"/>
      <c r="AM559" s="92"/>
      <c r="AN559" s="3"/>
      <c r="AO559" s="3" t="str">
        <f t="shared" si="1492"/>
        <v>#REF!</v>
      </c>
      <c r="AP559" s="92"/>
      <c r="AQ559" s="92"/>
      <c r="AR559" s="92"/>
      <c r="AS559" s="3"/>
      <c r="AT559" s="3">
        <f t="shared" si="1493"/>
        <v>39.33333333</v>
      </c>
      <c r="AU559" s="92"/>
      <c r="AV559" s="92"/>
      <c r="AW559" s="92"/>
    </row>
    <row r="560" ht="15.75" customHeight="1">
      <c r="A560" s="24">
        <v>84.0</v>
      </c>
      <c r="B560" s="24" t="s">
        <v>227</v>
      </c>
      <c r="C560" s="24" t="s">
        <v>227</v>
      </c>
      <c r="D560" s="132" t="s">
        <v>34</v>
      </c>
      <c r="E560" s="132">
        <v>12.0</v>
      </c>
      <c r="F560" s="132"/>
      <c r="G560" s="132"/>
      <c r="H560" s="132"/>
      <c r="J560" s="171">
        <f t="array" ref="J560">IFERROR(INDEX(VBDhistory1!$U$8:$U$307,MATCH(VBDgames!$C560,VBDhistory1!$B$8:$B$307,0))+ROW()/10000000,0)</f>
        <v>0</v>
      </c>
      <c r="K560" s="171">
        <f t="array" ref="K560">IFERROR(INDEX(VBDhistory2!$U$8:$U$307,MATCH(VBDgames!$C560,VBDhistory2!$B$8:$B$307,0))+ROW()/10000000,0)</f>
        <v>0</v>
      </c>
      <c r="L560" s="171">
        <f t="array" ref="L560">IFERROR(INDEX(VBDhistory3!$U$8:$U$307,MATCH(VBDgames!$C560,VBDhistory3!$B$8:$B$307,0))+ROW()/10000000,0)</f>
        <v>0</v>
      </c>
      <c r="M560" s="171">
        <f t="array" ref="M560">IFERROR(INDEX(VBDhistory4!$U$8:$U$307,MATCH(VBDgames!$C560,VBDhistory4!$B$8:$B$307,0))+ROW()/10000000,0)</f>
        <v>0</v>
      </c>
      <c r="N560" s="171"/>
      <c r="O560" s="171" t="str">
        <f t="shared" ref="O560:R560" si="1695">$D560&amp;"-"&amp;RANK(J560,J$477:J$876,0)</f>
        <v>WR-1</v>
      </c>
      <c r="P560" s="171" t="str">
        <f t="shared" si="1695"/>
        <v>WR-1</v>
      </c>
      <c r="Q560" s="171" t="str">
        <f t="shared" si="1695"/>
        <v>WR-1</v>
      </c>
      <c r="R560" s="171" t="str">
        <f t="shared" si="1695"/>
        <v>WR-1</v>
      </c>
      <c r="T560" s="95" t="str">
        <f t="shared" si="1485"/>
        <v>DL-70</v>
      </c>
      <c r="U560" s="3">
        <v>70.0</v>
      </c>
      <c r="V560" s="3" t="s">
        <v>4632</v>
      </c>
      <c r="W560" s="95">
        <f t="shared" ref="W560:Y560" si="1696">IFERROR(INDEX(E$1429:E$1778,MATCH($T560,P$1429:P$1778,0)),0)</f>
        <v>0</v>
      </c>
      <c r="X560" s="3">
        <f t="shared" si="1696"/>
        <v>0</v>
      </c>
      <c r="Y560" s="3">
        <f t="shared" si="1696"/>
        <v>0</v>
      </c>
      <c r="Z560" s="3"/>
      <c r="AA560" s="3">
        <f t="shared" si="1487"/>
        <v>0</v>
      </c>
      <c r="AB560" s="88">
        <f t="shared" si="1488"/>
        <v>15.33333333</v>
      </c>
      <c r="AC560" s="3"/>
      <c r="AD560" s="95">
        <f t="shared" ref="AD560:AG560" si="1697">IFERROR(INDEX(J$1429:J$1778,MATCH($T560,O$1429:O$1778,0)),0)</f>
        <v>0</v>
      </c>
      <c r="AE560" s="3">
        <f t="shared" si="1697"/>
        <v>0</v>
      </c>
      <c r="AF560" s="3">
        <f t="shared" si="1697"/>
        <v>0</v>
      </c>
      <c r="AG560" s="3">
        <f t="shared" si="1697"/>
        <v>0</v>
      </c>
      <c r="AH560" s="88">
        <f t="shared" si="1490"/>
        <v>0.00056</v>
      </c>
      <c r="AI560" s="3"/>
      <c r="AJ560" s="95" t="str">
        <f t="shared" si="1491"/>
        <v>#REF!</v>
      </c>
      <c r="AK560" s="92"/>
      <c r="AL560" s="92"/>
      <c r="AM560" s="92"/>
      <c r="AN560" s="3"/>
      <c r="AO560" s="3" t="str">
        <f t="shared" si="1492"/>
        <v>#REF!</v>
      </c>
      <c r="AP560" s="92"/>
      <c r="AQ560" s="92"/>
      <c r="AR560" s="92"/>
      <c r="AS560" s="3"/>
      <c r="AT560" s="3">
        <f t="shared" si="1493"/>
        <v>39.33333333</v>
      </c>
      <c r="AU560" s="92"/>
      <c r="AV560" s="92"/>
      <c r="AW560" s="92"/>
    </row>
    <row r="561" ht="15.75" customHeight="1">
      <c r="A561" s="24">
        <v>85.0</v>
      </c>
      <c r="B561" s="24" t="s">
        <v>121</v>
      </c>
      <c r="C561" s="24" t="s">
        <v>121</v>
      </c>
      <c r="D561" s="132" t="s">
        <v>34</v>
      </c>
      <c r="E561" s="132">
        <v>10.0</v>
      </c>
      <c r="F561" s="132">
        <v>14.0</v>
      </c>
      <c r="G561" s="132">
        <v>16.0</v>
      </c>
      <c r="H561" s="132">
        <v>16.0</v>
      </c>
      <c r="J561" s="171">
        <f t="array" ref="J561">IFERROR(INDEX(VBDhistory1!$U$8:$U$307,MATCH(VBDgames!$C561,VBDhistory1!$B$8:$B$307,0))+ROW()/10000000,0)</f>
        <v>0</v>
      </c>
      <c r="K561" s="171">
        <f t="array" ref="K561">IFERROR(INDEX(VBDhistory2!$U$8:$U$307,MATCH(VBDgames!$C561,VBDhistory2!$B$8:$B$307,0))+ROW()/10000000,0)</f>
        <v>0</v>
      </c>
      <c r="L561" s="171">
        <f t="array" ref="L561">IFERROR(INDEX(VBDhistory3!$U$8:$U$307,MATCH(VBDgames!$C561,VBDhistory3!$B$8:$B$307,0))+ROW()/10000000,0)</f>
        <v>0</v>
      </c>
      <c r="M561" s="171">
        <f t="array" ref="M561">IFERROR(INDEX(VBDhistory4!$U$8:$U$307,MATCH(VBDgames!$C561,VBDhistory4!$B$8:$B$307,0))+ROW()/10000000,0)</f>
        <v>0</v>
      </c>
      <c r="N561" s="171"/>
      <c r="O561" s="171" t="str">
        <f t="shared" ref="O561:R561" si="1698">$D561&amp;"-"&amp;RANK(J561,J$477:J$876,0)</f>
        <v>WR-1</v>
      </c>
      <c r="P561" s="171" t="str">
        <f t="shared" si="1698"/>
        <v>WR-1</v>
      </c>
      <c r="Q561" s="171" t="str">
        <f t="shared" si="1698"/>
        <v>WR-1</v>
      </c>
      <c r="R561" s="171" t="str">
        <f t="shared" si="1698"/>
        <v>WR-1</v>
      </c>
      <c r="T561" s="95" t="str">
        <f t="shared" si="1485"/>
        <v>DL-71</v>
      </c>
      <c r="U561" s="3">
        <v>71.0</v>
      </c>
      <c r="V561" s="3" t="s">
        <v>4632</v>
      </c>
      <c r="W561" s="95">
        <f t="shared" ref="W561:Y561" si="1699">IFERROR(INDEX(E$1429:E$1778,MATCH($T561,P$1429:P$1778,0)),0)</f>
        <v>0</v>
      </c>
      <c r="X561" s="3">
        <f t="shared" si="1699"/>
        <v>0</v>
      </c>
      <c r="Y561" s="3">
        <f t="shared" si="1699"/>
        <v>0</v>
      </c>
      <c r="Z561" s="3"/>
      <c r="AA561" s="3">
        <f t="shared" si="1487"/>
        <v>0</v>
      </c>
      <c r="AB561" s="88">
        <f t="shared" si="1488"/>
        <v>15.33333333</v>
      </c>
      <c r="AC561" s="3"/>
      <c r="AD561" s="95">
        <f t="shared" ref="AD561:AG561" si="1700">IFERROR(INDEX(J$1429:J$1778,MATCH($T561,O$1429:O$1778,0)),0)</f>
        <v>0</v>
      </c>
      <c r="AE561" s="3">
        <f t="shared" si="1700"/>
        <v>0</v>
      </c>
      <c r="AF561" s="3">
        <f t="shared" si="1700"/>
        <v>0</v>
      </c>
      <c r="AG561" s="3">
        <f t="shared" si="1700"/>
        <v>0</v>
      </c>
      <c r="AH561" s="88">
        <f t="shared" si="1490"/>
        <v>0.000561</v>
      </c>
      <c r="AI561" s="3"/>
      <c r="AJ561" s="95" t="str">
        <f t="shared" si="1491"/>
        <v>#REF!</v>
      </c>
      <c r="AK561" s="92"/>
      <c r="AL561" s="92"/>
      <c r="AM561" s="92"/>
      <c r="AN561" s="3"/>
      <c r="AO561" s="3" t="str">
        <f t="shared" si="1492"/>
        <v>#REF!</v>
      </c>
      <c r="AP561" s="92"/>
      <c r="AQ561" s="92"/>
      <c r="AR561" s="92"/>
      <c r="AS561" s="3"/>
      <c r="AT561" s="3">
        <f t="shared" si="1493"/>
        <v>39.33333333</v>
      </c>
      <c r="AU561" s="92"/>
      <c r="AV561" s="92"/>
      <c r="AW561" s="92"/>
    </row>
    <row r="562" ht="15.75" customHeight="1">
      <c r="A562" s="24">
        <v>86.0</v>
      </c>
      <c r="B562" s="24" t="s">
        <v>182</v>
      </c>
      <c r="C562" s="24" t="s">
        <v>182</v>
      </c>
      <c r="D562" s="132" t="s">
        <v>34</v>
      </c>
      <c r="E562" s="132">
        <v>14.0</v>
      </c>
      <c r="F562" s="132"/>
      <c r="G562" s="132"/>
      <c r="H562" s="132"/>
      <c r="J562" s="171">
        <f t="array" ref="J562">IFERROR(INDEX(VBDhistory1!$U$8:$U$307,MATCH(VBDgames!$C562,VBDhistory1!$B$8:$B$307,0))+ROW()/10000000,0)</f>
        <v>0</v>
      </c>
      <c r="K562" s="171">
        <f t="array" ref="K562">IFERROR(INDEX(VBDhistory2!$U$8:$U$307,MATCH(VBDgames!$C562,VBDhistory2!$B$8:$B$307,0))+ROW()/10000000,0)</f>
        <v>0</v>
      </c>
      <c r="L562" s="171">
        <f t="array" ref="L562">IFERROR(INDEX(VBDhistory3!$U$8:$U$307,MATCH(VBDgames!$C562,VBDhistory3!$B$8:$B$307,0))+ROW()/10000000,0)</f>
        <v>0</v>
      </c>
      <c r="M562" s="171">
        <f t="array" ref="M562">IFERROR(INDEX(VBDhistory4!$U$8:$U$307,MATCH(VBDgames!$C562,VBDhistory4!$B$8:$B$307,0))+ROW()/10000000,0)</f>
        <v>0</v>
      </c>
      <c r="N562" s="171"/>
      <c r="O562" s="171" t="str">
        <f t="shared" ref="O562:R562" si="1701">$D562&amp;"-"&amp;RANK(J562,J$477:J$876,0)</f>
        <v>WR-1</v>
      </c>
      <c r="P562" s="171" t="str">
        <f t="shared" si="1701"/>
        <v>WR-1</v>
      </c>
      <c r="Q562" s="171" t="str">
        <f t="shared" si="1701"/>
        <v>WR-1</v>
      </c>
      <c r="R562" s="171" t="str">
        <f t="shared" si="1701"/>
        <v>WR-1</v>
      </c>
      <c r="T562" s="95" t="str">
        <f t="shared" si="1485"/>
        <v>DL-72</v>
      </c>
      <c r="U562" s="3">
        <v>72.0</v>
      </c>
      <c r="V562" s="3" t="s">
        <v>4632</v>
      </c>
      <c r="W562" s="95">
        <f t="shared" ref="W562:Y562" si="1702">IFERROR(INDEX(E$1429:E$1778,MATCH($T562,P$1429:P$1778,0)),0)</f>
        <v>0</v>
      </c>
      <c r="X562" s="3">
        <f t="shared" si="1702"/>
        <v>0</v>
      </c>
      <c r="Y562" s="3">
        <f t="shared" si="1702"/>
        <v>0</v>
      </c>
      <c r="Z562" s="3"/>
      <c r="AA562" s="3">
        <f t="shared" si="1487"/>
        <v>0</v>
      </c>
      <c r="AB562" s="88">
        <f t="shared" si="1488"/>
        <v>15.33333333</v>
      </c>
      <c r="AC562" s="3"/>
      <c r="AD562" s="95">
        <f t="shared" ref="AD562:AG562" si="1703">IFERROR(INDEX(J$1429:J$1778,MATCH($T562,O$1429:O$1778,0)),0)</f>
        <v>0</v>
      </c>
      <c r="AE562" s="3">
        <f t="shared" si="1703"/>
        <v>0</v>
      </c>
      <c r="AF562" s="3">
        <f t="shared" si="1703"/>
        <v>0</v>
      </c>
      <c r="AG562" s="3">
        <f t="shared" si="1703"/>
        <v>0</v>
      </c>
      <c r="AH562" s="88">
        <f t="shared" si="1490"/>
        <v>0.000562</v>
      </c>
      <c r="AI562" s="3"/>
      <c r="AJ562" s="95" t="str">
        <f t="shared" si="1491"/>
        <v>#REF!</v>
      </c>
      <c r="AK562" s="92"/>
      <c r="AL562" s="92"/>
      <c r="AM562" s="92"/>
      <c r="AN562" s="3"/>
      <c r="AO562" s="3" t="str">
        <f t="shared" si="1492"/>
        <v>#REF!</v>
      </c>
      <c r="AP562" s="92"/>
      <c r="AQ562" s="92"/>
      <c r="AR562" s="92"/>
      <c r="AS562" s="3"/>
      <c r="AT562" s="3">
        <f t="shared" si="1493"/>
        <v>39.33333333</v>
      </c>
      <c r="AU562" s="92"/>
      <c r="AV562" s="92"/>
      <c r="AW562" s="92"/>
    </row>
    <row r="563" ht="15.75" customHeight="1">
      <c r="A563" s="24">
        <v>87.0</v>
      </c>
      <c r="B563" s="24" t="s">
        <v>375</v>
      </c>
      <c r="C563" s="24" t="s">
        <v>375</v>
      </c>
      <c r="D563" s="132" t="s">
        <v>34</v>
      </c>
      <c r="E563" s="132">
        <v>15.0</v>
      </c>
      <c r="F563" s="132">
        <v>13.0</v>
      </c>
      <c r="G563" s="132">
        <v>10.0</v>
      </c>
      <c r="H563" s="132"/>
      <c r="J563" s="171">
        <f t="array" ref="J563">IFERROR(INDEX(VBDhistory1!$U$8:$U$307,MATCH(VBDgames!$C563,VBDhistory1!$B$8:$B$307,0))+ROW()/10000000,0)</f>
        <v>0</v>
      </c>
      <c r="K563" s="171">
        <f t="array" ref="K563">IFERROR(INDEX(VBDhistory2!$U$8:$U$307,MATCH(VBDgames!$C563,VBDhistory2!$B$8:$B$307,0))+ROW()/10000000,0)</f>
        <v>0</v>
      </c>
      <c r="L563" s="171">
        <f t="array" ref="L563">IFERROR(INDEX(VBDhistory3!$U$8:$U$307,MATCH(VBDgames!$C563,VBDhistory3!$B$8:$B$307,0))+ROW()/10000000,0)</f>
        <v>0</v>
      </c>
      <c r="M563" s="171">
        <f t="array" ref="M563">IFERROR(INDEX(VBDhistory4!$U$8:$U$307,MATCH(VBDgames!$C563,VBDhistory4!$B$8:$B$307,0))+ROW()/10000000,0)</f>
        <v>0</v>
      </c>
      <c r="N563" s="171"/>
      <c r="O563" s="171" t="str">
        <f t="shared" ref="O563:R563" si="1704">$D563&amp;"-"&amp;RANK(J563,J$477:J$876,0)</f>
        <v>WR-1</v>
      </c>
      <c r="P563" s="171" t="str">
        <f t="shared" si="1704"/>
        <v>WR-1</v>
      </c>
      <c r="Q563" s="171" t="str">
        <f t="shared" si="1704"/>
        <v>WR-1</v>
      </c>
      <c r="R563" s="171" t="str">
        <f t="shared" si="1704"/>
        <v>WR-1</v>
      </c>
      <c r="T563" s="95" t="str">
        <f t="shared" si="1485"/>
        <v>DL-73</v>
      </c>
      <c r="U563" s="3">
        <v>73.0</v>
      </c>
      <c r="V563" s="3" t="s">
        <v>4632</v>
      </c>
      <c r="W563" s="95">
        <f t="shared" ref="W563:Y563" si="1705">IFERROR(INDEX(E$1429:E$1778,MATCH($T563,P$1429:P$1778,0)),0)</f>
        <v>0</v>
      </c>
      <c r="X563" s="3">
        <f t="shared" si="1705"/>
        <v>0</v>
      </c>
      <c r="Y563" s="3">
        <f t="shared" si="1705"/>
        <v>0</v>
      </c>
      <c r="Z563" s="3"/>
      <c r="AA563" s="3">
        <f t="shared" si="1487"/>
        <v>0</v>
      </c>
      <c r="AB563" s="88">
        <f t="shared" si="1488"/>
        <v>15.33333333</v>
      </c>
      <c r="AC563" s="3"/>
      <c r="AD563" s="95">
        <f t="shared" ref="AD563:AG563" si="1706">IFERROR(INDEX(J$1429:J$1778,MATCH($T563,O$1429:O$1778,0)),0)</f>
        <v>0</v>
      </c>
      <c r="AE563" s="3">
        <f t="shared" si="1706"/>
        <v>0</v>
      </c>
      <c r="AF563" s="3">
        <f t="shared" si="1706"/>
        <v>0</v>
      </c>
      <c r="AG563" s="3">
        <f t="shared" si="1706"/>
        <v>0</v>
      </c>
      <c r="AH563" s="88">
        <f t="shared" si="1490"/>
        <v>0.000563</v>
      </c>
      <c r="AI563" s="3"/>
      <c r="AJ563" s="95" t="str">
        <f t="shared" si="1491"/>
        <v>#REF!</v>
      </c>
      <c r="AK563" s="92"/>
      <c r="AL563" s="92"/>
      <c r="AM563" s="92"/>
      <c r="AN563" s="3"/>
      <c r="AO563" s="3" t="str">
        <f t="shared" si="1492"/>
        <v>#REF!</v>
      </c>
      <c r="AP563" s="92"/>
      <c r="AQ563" s="92"/>
      <c r="AR563" s="92"/>
      <c r="AS563" s="3"/>
      <c r="AT563" s="3">
        <f t="shared" si="1493"/>
        <v>39.33333333</v>
      </c>
      <c r="AU563" s="92"/>
      <c r="AV563" s="92"/>
      <c r="AW563" s="92"/>
    </row>
    <row r="564" ht="15.75" customHeight="1">
      <c r="A564" s="24">
        <v>88.0</v>
      </c>
      <c r="B564" s="24" t="s">
        <v>1750</v>
      </c>
      <c r="C564" s="24" t="s">
        <v>1750</v>
      </c>
      <c r="D564" s="132" t="s">
        <v>34</v>
      </c>
      <c r="E564" s="132">
        <v>10.0</v>
      </c>
      <c r="F564" s="132">
        <v>15.0</v>
      </c>
      <c r="G564" s="132">
        <v>14.0</v>
      </c>
      <c r="H564" s="132">
        <v>16.0</v>
      </c>
      <c r="J564" s="171">
        <f t="array" ref="J564">IFERROR(INDEX(VBDhistory1!$U$8:$U$307,MATCH(VBDgames!$C564,VBDhistory1!$B$8:$B$307,0))+ROW()/10000000,0)</f>
        <v>0</v>
      </c>
      <c r="K564" s="171">
        <f t="array" ref="K564">IFERROR(INDEX(VBDhistory2!$U$8:$U$307,MATCH(VBDgames!$C564,VBDhistory2!$B$8:$B$307,0))+ROW()/10000000,0)</f>
        <v>0</v>
      </c>
      <c r="L564" s="171">
        <f t="array" ref="L564">IFERROR(INDEX(VBDhistory3!$U$8:$U$307,MATCH(VBDgames!$C564,VBDhistory3!$B$8:$B$307,0))+ROW()/10000000,0)</f>
        <v>0</v>
      </c>
      <c r="M564" s="171">
        <f t="array" ref="M564">IFERROR(INDEX(VBDhistory4!$U$8:$U$307,MATCH(VBDgames!$C564,VBDhistory4!$B$8:$B$307,0))+ROW()/10000000,0)</f>
        <v>0</v>
      </c>
      <c r="N564" s="171"/>
      <c r="O564" s="171" t="str">
        <f t="shared" ref="O564:R564" si="1707">$D564&amp;"-"&amp;RANK(J564,J$477:J$876,0)</f>
        <v>WR-1</v>
      </c>
      <c r="P564" s="171" t="str">
        <f t="shared" si="1707"/>
        <v>WR-1</v>
      </c>
      <c r="Q564" s="171" t="str">
        <f t="shared" si="1707"/>
        <v>WR-1</v>
      </c>
      <c r="R564" s="171" t="str">
        <f t="shared" si="1707"/>
        <v>WR-1</v>
      </c>
      <c r="T564" s="95" t="str">
        <f t="shared" si="1485"/>
        <v>DL-74</v>
      </c>
      <c r="U564" s="3">
        <v>74.0</v>
      </c>
      <c r="V564" s="3" t="s">
        <v>4632</v>
      </c>
      <c r="W564" s="95">
        <f t="shared" ref="W564:Y564" si="1708">IFERROR(INDEX(E$1429:E$1778,MATCH($T564,P$1429:P$1778,0)),0)</f>
        <v>0</v>
      </c>
      <c r="X564" s="3">
        <f t="shared" si="1708"/>
        <v>0</v>
      </c>
      <c r="Y564" s="3">
        <f t="shared" si="1708"/>
        <v>0</v>
      </c>
      <c r="Z564" s="3"/>
      <c r="AA564" s="3">
        <f t="shared" si="1487"/>
        <v>0</v>
      </c>
      <c r="AB564" s="88">
        <f t="shared" si="1488"/>
        <v>15.33333333</v>
      </c>
      <c r="AC564" s="3"/>
      <c r="AD564" s="95">
        <f t="shared" ref="AD564:AG564" si="1709">IFERROR(INDEX(J$1429:J$1778,MATCH($T564,O$1429:O$1778,0)),0)</f>
        <v>0</v>
      </c>
      <c r="AE564" s="3">
        <f t="shared" si="1709"/>
        <v>0</v>
      </c>
      <c r="AF564" s="3">
        <f t="shared" si="1709"/>
        <v>0</v>
      </c>
      <c r="AG564" s="3">
        <f t="shared" si="1709"/>
        <v>0</v>
      </c>
      <c r="AH564" s="88">
        <f t="shared" si="1490"/>
        <v>0.000564</v>
      </c>
      <c r="AI564" s="3"/>
      <c r="AJ564" s="95" t="str">
        <f t="shared" si="1491"/>
        <v>#REF!</v>
      </c>
      <c r="AK564" s="92"/>
      <c r="AL564" s="92"/>
      <c r="AM564" s="92"/>
      <c r="AN564" s="3"/>
      <c r="AO564" s="3" t="str">
        <f t="shared" si="1492"/>
        <v>#REF!</v>
      </c>
      <c r="AP564" s="92"/>
      <c r="AQ564" s="92"/>
      <c r="AR564" s="92"/>
      <c r="AS564" s="3"/>
      <c r="AT564" s="3">
        <f t="shared" si="1493"/>
        <v>39.33333333</v>
      </c>
      <c r="AU564" s="92"/>
      <c r="AV564" s="92"/>
      <c r="AW564" s="92"/>
    </row>
    <row r="565" ht="15.75" customHeight="1">
      <c r="A565" s="24">
        <v>89.0</v>
      </c>
      <c r="B565" s="24" t="s">
        <v>315</v>
      </c>
      <c r="C565" s="24" t="s">
        <v>315</v>
      </c>
      <c r="D565" s="132" t="s">
        <v>34</v>
      </c>
      <c r="E565" s="132">
        <v>11.0</v>
      </c>
      <c r="F565" s="132">
        <v>14.0</v>
      </c>
      <c r="G565" s="132"/>
      <c r="H565" s="132"/>
      <c r="J565" s="171">
        <f t="array" ref="J565">IFERROR(INDEX(VBDhistory1!$U$8:$U$307,MATCH(VBDgames!$C565,VBDhistory1!$B$8:$B$307,0))+ROW()/10000000,0)</f>
        <v>0</v>
      </c>
      <c r="K565" s="171">
        <f t="array" ref="K565">IFERROR(INDEX(VBDhistory2!$U$8:$U$307,MATCH(VBDgames!$C565,VBDhistory2!$B$8:$B$307,0))+ROW()/10000000,0)</f>
        <v>0</v>
      </c>
      <c r="L565" s="171">
        <f t="array" ref="L565">IFERROR(INDEX(VBDhistory3!$U$8:$U$307,MATCH(VBDgames!$C565,VBDhistory3!$B$8:$B$307,0))+ROW()/10000000,0)</f>
        <v>0</v>
      </c>
      <c r="M565" s="171">
        <f t="array" ref="M565">IFERROR(INDEX(VBDhistory4!$U$8:$U$307,MATCH(VBDgames!$C565,VBDhistory4!$B$8:$B$307,0))+ROW()/10000000,0)</f>
        <v>0</v>
      </c>
      <c r="N565" s="171"/>
      <c r="O565" s="171" t="str">
        <f t="shared" ref="O565:R565" si="1710">$D565&amp;"-"&amp;RANK(J565,J$477:J$876,0)</f>
        <v>WR-1</v>
      </c>
      <c r="P565" s="171" t="str">
        <f t="shared" si="1710"/>
        <v>WR-1</v>
      </c>
      <c r="Q565" s="171" t="str">
        <f t="shared" si="1710"/>
        <v>WR-1</v>
      </c>
      <c r="R565" s="171" t="str">
        <f t="shared" si="1710"/>
        <v>WR-1</v>
      </c>
      <c r="T565" s="95" t="str">
        <f t="shared" si="1485"/>
        <v>DL-75</v>
      </c>
      <c r="U565" s="3">
        <v>75.0</v>
      </c>
      <c r="V565" s="3" t="s">
        <v>4632</v>
      </c>
      <c r="W565" s="95">
        <f t="shared" ref="W565:Y565" si="1711">IFERROR(INDEX(E$1429:E$1778,MATCH($T565,P$1429:P$1778,0)),0)</f>
        <v>0</v>
      </c>
      <c r="X565" s="3">
        <f t="shared" si="1711"/>
        <v>0</v>
      </c>
      <c r="Y565" s="3">
        <f t="shared" si="1711"/>
        <v>0</v>
      </c>
      <c r="Z565" s="3"/>
      <c r="AA565" s="3">
        <f t="shared" si="1487"/>
        <v>0</v>
      </c>
      <c r="AB565" s="88">
        <f t="shared" si="1488"/>
        <v>15.33333333</v>
      </c>
      <c r="AC565" s="3"/>
      <c r="AD565" s="95">
        <f t="shared" ref="AD565:AG565" si="1712">IFERROR(INDEX(J$1429:J$1778,MATCH($T565,O$1429:O$1778,0)),0)</f>
        <v>0</v>
      </c>
      <c r="AE565" s="3">
        <f t="shared" si="1712"/>
        <v>0</v>
      </c>
      <c r="AF565" s="3">
        <f t="shared" si="1712"/>
        <v>0</v>
      </c>
      <c r="AG565" s="3">
        <f t="shared" si="1712"/>
        <v>0</v>
      </c>
      <c r="AH565" s="88">
        <f t="shared" si="1490"/>
        <v>0.000565</v>
      </c>
      <c r="AI565" s="3"/>
      <c r="AJ565" s="95" t="str">
        <f t="shared" si="1491"/>
        <v>#REF!</v>
      </c>
      <c r="AK565" s="92"/>
      <c r="AL565" s="92"/>
      <c r="AM565" s="92"/>
      <c r="AN565" s="3"/>
      <c r="AO565" s="3" t="str">
        <f t="shared" si="1492"/>
        <v>#REF!</v>
      </c>
      <c r="AP565" s="92"/>
      <c r="AQ565" s="92"/>
      <c r="AR565" s="92"/>
      <c r="AS565" s="3"/>
      <c r="AT565" s="3">
        <f t="shared" si="1493"/>
        <v>39.33333333</v>
      </c>
      <c r="AU565" s="92"/>
      <c r="AV565" s="92"/>
      <c r="AW565" s="92"/>
    </row>
    <row r="566" ht="15.75" customHeight="1">
      <c r="A566" s="24">
        <v>90.0</v>
      </c>
      <c r="B566" s="24" t="s">
        <v>1425</v>
      </c>
      <c r="C566" s="24" t="s">
        <v>1425</v>
      </c>
      <c r="D566" s="132" t="s">
        <v>34</v>
      </c>
      <c r="E566" s="132">
        <v>11.0</v>
      </c>
      <c r="F566" s="132">
        <v>12.0</v>
      </c>
      <c r="G566" s="132">
        <v>5.0</v>
      </c>
      <c r="H566" s="132"/>
      <c r="J566" s="171">
        <f t="array" ref="J566">IFERROR(INDEX(VBDhistory1!$U$8:$U$307,MATCH(VBDgames!$C566,VBDhistory1!$B$8:$B$307,0))+ROW()/10000000,0)</f>
        <v>0</v>
      </c>
      <c r="K566" s="171">
        <f t="array" ref="K566">IFERROR(INDEX(VBDhistory2!$U$8:$U$307,MATCH(VBDgames!$C566,VBDhistory2!$B$8:$B$307,0))+ROW()/10000000,0)</f>
        <v>0</v>
      </c>
      <c r="L566" s="171">
        <f t="array" ref="L566">IFERROR(INDEX(VBDhistory3!$U$8:$U$307,MATCH(VBDgames!$C566,VBDhistory3!$B$8:$B$307,0))+ROW()/10000000,0)</f>
        <v>0</v>
      </c>
      <c r="M566" s="171">
        <f t="array" ref="M566">IFERROR(INDEX(VBDhistory4!$U$8:$U$307,MATCH(VBDgames!$C566,VBDhistory4!$B$8:$B$307,0))+ROW()/10000000,0)</f>
        <v>0</v>
      </c>
      <c r="N566" s="171"/>
      <c r="O566" s="171" t="str">
        <f t="shared" ref="O566:R566" si="1713">$D566&amp;"-"&amp;RANK(J566,J$477:J$876,0)</f>
        <v>WR-1</v>
      </c>
      <c r="P566" s="171" t="str">
        <f t="shared" si="1713"/>
        <v>WR-1</v>
      </c>
      <c r="Q566" s="171" t="str">
        <f t="shared" si="1713"/>
        <v>WR-1</v>
      </c>
      <c r="R566" s="171" t="str">
        <f t="shared" si="1713"/>
        <v>WR-1</v>
      </c>
      <c r="T566" s="95" t="str">
        <f t="shared" si="1485"/>
        <v>DL-76</v>
      </c>
      <c r="U566" s="3">
        <v>76.0</v>
      </c>
      <c r="V566" s="3" t="s">
        <v>4632</v>
      </c>
      <c r="W566" s="95">
        <f t="shared" ref="W566:Y566" si="1714">IFERROR(INDEX(E$1429:E$1778,MATCH($T566,P$1429:P$1778,0)),0)</f>
        <v>0</v>
      </c>
      <c r="X566" s="3">
        <f t="shared" si="1714"/>
        <v>0</v>
      </c>
      <c r="Y566" s="3">
        <f t="shared" si="1714"/>
        <v>0</v>
      </c>
      <c r="Z566" s="3"/>
      <c r="AA566" s="3">
        <f t="shared" si="1487"/>
        <v>0</v>
      </c>
      <c r="AB566" s="88">
        <f t="shared" si="1488"/>
        <v>15.33333333</v>
      </c>
      <c r="AC566" s="3"/>
      <c r="AD566" s="95">
        <f t="shared" ref="AD566:AG566" si="1715">IFERROR(INDEX(J$1429:J$1778,MATCH($T566,O$1429:O$1778,0)),0)</f>
        <v>0</v>
      </c>
      <c r="AE566" s="3">
        <f t="shared" si="1715"/>
        <v>0</v>
      </c>
      <c r="AF566" s="3">
        <f t="shared" si="1715"/>
        <v>0</v>
      </c>
      <c r="AG566" s="3">
        <f t="shared" si="1715"/>
        <v>0</v>
      </c>
      <c r="AH566" s="88">
        <f t="shared" si="1490"/>
        <v>0.000566</v>
      </c>
      <c r="AI566" s="3"/>
      <c r="AJ566" s="95" t="str">
        <f t="shared" si="1491"/>
        <v>#REF!</v>
      </c>
      <c r="AK566" s="92"/>
      <c r="AL566" s="92"/>
      <c r="AM566" s="92"/>
      <c r="AN566" s="3"/>
      <c r="AO566" s="3" t="str">
        <f t="shared" si="1492"/>
        <v>#REF!</v>
      </c>
      <c r="AP566" s="92"/>
      <c r="AQ566" s="92"/>
      <c r="AR566" s="92"/>
      <c r="AS566" s="3"/>
      <c r="AT566" s="3">
        <f t="shared" si="1493"/>
        <v>39.33333333</v>
      </c>
      <c r="AU566" s="92"/>
      <c r="AV566" s="92"/>
      <c r="AW566" s="92"/>
    </row>
    <row r="567" ht="15.75" customHeight="1">
      <c r="A567" s="24">
        <v>91.0</v>
      </c>
      <c r="B567" s="24" t="s">
        <v>1255</v>
      </c>
      <c r="C567" s="24" t="s">
        <v>1255</v>
      </c>
      <c r="D567" s="132" t="s">
        <v>34</v>
      </c>
      <c r="E567" s="132">
        <v>11.0</v>
      </c>
      <c r="F567" s="132">
        <v>1.0</v>
      </c>
      <c r="G567" s="132">
        <v>7.0</v>
      </c>
      <c r="H567" s="132">
        <v>0.0</v>
      </c>
      <c r="J567" s="171">
        <f t="array" ref="J567">IFERROR(INDEX(VBDhistory1!$U$8:$U$307,MATCH(VBDgames!$C567,VBDhistory1!$B$8:$B$307,0))+ROW()/10000000,0)</f>
        <v>0</v>
      </c>
      <c r="K567" s="171">
        <f t="array" ref="K567">IFERROR(INDEX(VBDhistory2!$U$8:$U$307,MATCH(VBDgames!$C567,VBDhistory2!$B$8:$B$307,0))+ROW()/10000000,0)</f>
        <v>0</v>
      </c>
      <c r="L567" s="171">
        <f t="array" ref="L567">IFERROR(INDEX(VBDhistory3!$U$8:$U$307,MATCH(VBDgames!$C567,VBDhistory3!$B$8:$B$307,0))+ROW()/10000000,0)</f>
        <v>0</v>
      </c>
      <c r="M567" s="171">
        <f t="array" ref="M567">IFERROR(INDEX(VBDhistory4!$U$8:$U$307,MATCH(VBDgames!$C567,VBDhistory4!$B$8:$B$307,0))+ROW()/10000000,0)</f>
        <v>0</v>
      </c>
      <c r="N567" s="171"/>
      <c r="O567" s="171" t="str">
        <f t="shared" ref="O567:R567" si="1716">$D567&amp;"-"&amp;RANK(J567,J$477:J$876,0)</f>
        <v>WR-1</v>
      </c>
      <c r="P567" s="171" t="str">
        <f t="shared" si="1716"/>
        <v>WR-1</v>
      </c>
      <c r="Q567" s="171" t="str">
        <f t="shared" si="1716"/>
        <v>WR-1</v>
      </c>
      <c r="R567" s="171" t="str">
        <f t="shared" si="1716"/>
        <v>WR-1</v>
      </c>
      <c r="T567" s="95" t="str">
        <f t="shared" si="1485"/>
        <v>DL-77</v>
      </c>
      <c r="U567" s="3">
        <v>77.0</v>
      </c>
      <c r="V567" s="3" t="s">
        <v>4632</v>
      </c>
      <c r="W567" s="95">
        <f t="shared" ref="W567:Y567" si="1717">IFERROR(INDEX(E$1429:E$1778,MATCH($T567,P$1429:P$1778,0)),0)</f>
        <v>0</v>
      </c>
      <c r="X567" s="3">
        <f t="shared" si="1717"/>
        <v>0</v>
      </c>
      <c r="Y567" s="3">
        <f t="shared" si="1717"/>
        <v>0</v>
      </c>
      <c r="Z567" s="3"/>
      <c r="AA567" s="3">
        <f t="shared" si="1487"/>
        <v>0</v>
      </c>
      <c r="AB567" s="88">
        <f t="shared" si="1488"/>
        <v>15.33333333</v>
      </c>
      <c r="AC567" s="3"/>
      <c r="AD567" s="95">
        <f t="shared" ref="AD567:AG567" si="1718">IFERROR(INDEX(J$1429:J$1778,MATCH($T567,O$1429:O$1778,0)),0)</f>
        <v>0</v>
      </c>
      <c r="AE567" s="3">
        <f t="shared" si="1718"/>
        <v>0</v>
      </c>
      <c r="AF567" s="3">
        <f t="shared" si="1718"/>
        <v>0</v>
      </c>
      <c r="AG567" s="3">
        <f t="shared" si="1718"/>
        <v>0</v>
      </c>
      <c r="AH567" s="88">
        <f t="shared" si="1490"/>
        <v>0.000567</v>
      </c>
      <c r="AI567" s="3"/>
      <c r="AJ567" s="95" t="str">
        <f t="shared" si="1491"/>
        <v>#REF!</v>
      </c>
      <c r="AK567" s="92"/>
      <c r="AL567" s="92"/>
      <c r="AM567" s="92"/>
      <c r="AN567" s="3"/>
      <c r="AO567" s="3" t="str">
        <f t="shared" si="1492"/>
        <v>#REF!</v>
      </c>
      <c r="AP567" s="92"/>
      <c r="AQ567" s="92"/>
      <c r="AR567" s="92"/>
      <c r="AS567" s="3"/>
      <c r="AT567" s="3">
        <f t="shared" si="1493"/>
        <v>39.33333333</v>
      </c>
      <c r="AU567" s="92"/>
      <c r="AV567" s="92"/>
      <c r="AW567" s="92"/>
    </row>
    <row r="568" ht="15.75" customHeight="1">
      <c r="A568" s="24">
        <v>92.0</v>
      </c>
      <c r="B568" s="24" t="s">
        <v>1101</v>
      </c>
      <c r="C568" s="24" t="s">
        <v>1101</v>
      </c>
      <c r="D568" s="132" t="s">
        <v>34</v>
      </c>
      <c r="E568" s="132">
        <v>12.0</v>
      </c>
      <c r="F568" s="132">
        <v>6.0</v>
      </c>
      <c r="G568" s="132">
        <v>4.0</v>
      </c>
      <c r="H568" s="132"/>
      <c r="J568" s="171">
        <f t="array" ref="J568">IFERROR(INDEX(VBDhistory1!$U$8:$U$307,MATCH(VBDgames!$C568,VBDhistory1!$B$8:$B$307,0))+ROW()/10000000,0)</f>
        <v>0</v>
      </c>
      <c r="K568" s="171">
        <f t="array" ref="K568">IFERROR(INDEX(VBDhistory2!$U$8:$U$307,MATCH(VBDgames!$C568,VBDhistory2!$B$8:$B$307,0))+ROW()/10000000,0)</f>
        <v>0</v>
      </c>
      <c r="L568" s="171">
        <f t="array" ref="L568">IFERROR(INDEX(VBDhistory3!$U$8:$U$307,MATCH(VBDgames!$C568,VBDhistory3!$B$8:$B$307,0))+ROW()/10000000,0)</f>
        <v>0</v>
      </c>
      <c r="M568" s="171">
        <f t="array" ref="M568">IFERROR(INDEX(VBDhistory4!$U$8:$U$307,MATCH(VBDgames!$C568,VBDhistory4!$B$8:$B$307,0))+ROW()/10000000,0)</f>
        <v>0</v>
      </c>
      <c r="N568" s="171"/>
      <c r="O568" s="171" t="str">
        <f t="shared" ref="O568:R568" si="1719">$D568&amp;"-"&amp;RANK(J568,J$477:J$876,0)</f>
        <v>WR-1</v>
      </c>
      <c r="P568" s="171" t="str">
        <f t="shared" si="1719"/>
        <v>WR-1</v>
      </c>
      <c r="Q568" s="171" t="str">
        <f t="shared" si="1719"/>
        <v>WR-1</v>
      </c>
      <c r="R568" s="171" t="str">
        <f t="shared" si="1719"/>
        <v>WR-1</v>
      </c>
      <c r="T568" s="95" t="str">
        <f t="shared" si="1485"/>
        <v>DL-78</v>
      </c>
      <c r="U568" s="3">
        <v>78.0</v>
      </c>
      <c r="V568" s="3" t="s">
        <v>4632</v>
      </c>
      <c r="W568" s="95">
        <f t="shared" ref="W568:Y568" si="1720">IFERROR(INDEX(E$1429:E$1778,MATCH($T568,P$1429:P$1778,0)),0)</f>
        <v>0</v>
      </c>
      <c r="X568" s="3">
        <f t="shared" si="1720"/>
        <v>0</v>
      </c>
      <c r="Y568" s="3">
        <f t="shared" si="1720"/>
        <v>0</v>
      </c>
      <c r="Z568" s="3"/>
      <c r="AA568" s="3">
        <f t="shared" si="1487"/>
        <v>0</v>
      </c>
      <c r="AB568" s="88">
        <f t="shared" si="1488"/>
        <v>15.33333333</v>
      </c>
      <c r="AC568" s="3"/>
      <c r="AD568" s="95">
        <f t="shared" ref="AD568:AG568" si="1721">IFERROR(INDEX(J$1429:J$1778,MATCH($T568,O$1429:O$1778,0)),0)</f>
        <v>0</v>
      </c>
      <c r="AE568" s="3">
        <f t="shared" si="1721"/>
        <v>0</v>
      </c>
      <c r="AF568" s="3">
        <f t="shared" si="1721"/>
        <v>0</v>
      </c>
      <c r="AG568" s="3">
        <f t="shared" si="1721"/>
        <v>0</v>
      </c>
      <c r="AH568" s="88">
        <f t="shared" si="1490"/>
        <v>0.000568</v>
      </c>
      <c r="AI568" s="3"/>
      <c r="AJ568" s="95" t="str">
        <f t="shared" si="1491"/>
        <v>#REF!</v>
      </c>
      <c r="AK568" s="92"/>
      <c r="AL568" s="92"/>
      <c r="AM568" s="92"/>
      <c r="AN568" s="3"/>
      <c r="AO568" s="3" t="str">
        <f t="shared" si="1492"/>
        <v>#REF!</v>
      </c>
      <c r="AP568" s="92"/>
      <c r="AQ568" s="92"/>
      <c r="AR568" s="92"/>
      <c r="AS568" s="3"/>
      <c r="AT568" s="3">
        <f t="shared" si="1493"/>
        <v>39.33333333</v>
      </c>
      <c r="AU568" s="92"/>
      <c r="AV568" s="92"/>
      <c r="AW568" s="92"/>
    </row>
    <row r="569" ht="15.75" customHeight="1">
      <c r="A569" s="24">
        <v>93.0</v>
      </c>
      <c r="B569" s="24" t="s">
        <v>1472</v>
      </c>
      <c r="C569" s="24" t="s">
        <v>1472</v>
      </c>
      <c r="D569" s="132" t="s">
        <v>34</v>
      </c>
      <c r="E569" s="132">
        <v>9.0</v>
      </c>
      <c r="F569" s="132">
        <v>16.0</v>
      </c>
      <c r="G569" s="132">
        <v>15.0</v>
      </c>
      <c r="H569" s="132">
        <v>9.0</v>
      </c>
      <c r="J569" s="171">
        <f t="array" ref="J569">IFERROR(INDEX(VBDhistory1!$U$8:$U$307,MATCH(VBDgames!$C569,VBDhistory1!$B$8:$B$307,0))+ROW()/10000000,0)</f>
        <v>0</v>
      </c>
      <c r="K569" s="171">
        <f t="array" ref="K569">IFERROR(INDEX(VBDhistory2!$U$8:$U$307,MATCH(VBDgames!$C569,VBDhistory2!$B$8:$B$307,0))+ROW()/10000000,0)</f>
        <v>0</v>
      </c>
      <c r="L569" s="171">
        <f t="array" ref="L569">IFERROR(INDEX(VBDhistory3!$U$8:$U$307,MATCH(VBDgames!$C569,VBDhistory3!$B$8:$B$307,0))+ROW()/10000000,0)</f>
        <v>0</v>
      </c>
      <c r="M569" s="171">
        <f t="array" ref="M569">IFERROR(INDEX(VBDhistory4!$U$8:$U$307,MATCH(VBDgames!$C569,VBDhistory4!$B$8:$B$307,0))+ROW()/10000000,0)</f>
        <v>0</v>
      </c>
      <c r="N569" s="171"/>
      <c r="O569" s="171" t="str">
        <f t="shared" ref="O569:R569" si="1722">$D569&amp;"-"&amp;RANK(J569,J$477:J$876,0)</f>
        <v>WR-1</v>
      </c>
      <c r="P569" s="171" t="str">
        <f t="shared" si="1722"/>
        <v>WR-1</v>
      </c>
      <c r="Q569" s="171" t="str">
        <f t="shared" si="1722"/>
        <v>WR-1</v>
      </c>
      <c r="R569" s="171" t="str">
        <f t="shared" si="1722"/>
        <v>WR-1</v>
      </c>
      <c r="T569" s="95" t="str">
        <f t="shared" si="1485"/>
        <v>DL-79</v>
      </c>
      <c r="U569" s="3">
        <v>79.0</v>
      </c>
      <c r="V569" s="3" t="s">
        <v>4632</v>
      </c>
      <c r="W569" s="95">
        <f t="shared" ref="W569:Y569" si="1723">IFERROR(INDEX(E$1429:E$1778,MATCH($T569,P$1429:P$1778,0)),0)</f>
        <v>0</v>
      </c>
      <c r="X569" s="3">
        <f t="shared" si="1723"/>
        <v>0</v>
      </c>
      <c r="Y569" s="3">
        <f t="shared" si="1723"/>
        <v>0</v>
      </c>
      <c r="Z569" s="3"/>
      <c r="AA569" s="3">
        <f t="shared" si="1487"/>
        <v>0</v>
      </c>
      <c r="AB569" s="88">
        <f t="shared" si="1488"/>
        <v>15.33333333</v>
      </c>
      <c r="AC569" s="3"/>
      <c r="AD569" s="95">
        <f t="shared" ref="AD569:AG569" si="1724">IFERROR(INDEX(J$1429:J$1778,MATCH($T569,O$1429:O$1778,0)),0)</f>
        <v>0</v>
      </c>
      <c r="AE569" s="3">
        <f t="shared" si="1724"/>
        <v>0</v>
      </c>
      <c r="AF569" s="3">
        <f t="shared" si="1724"/>
        <v>0</v>
      </c>
      <c r="AG569" s="3">
        <f t="shared" si="1724"/>
        <v>0</v>
      </c>
      <c r="AH569" s="88">
        <f t="shared" si="1490"/>
        <v>0.000569</v>
      </c>
      <c r="AI569" s="3"/>
      <c r="AJ569" s="95" t="str">
        <f t="shared" si="1491"/>
        <v>#REF!</v>
      </c>
      <c r="AK569" s="92"/>
      <c r="AL569" s="92"/>
      <c r="AM569" s="92"/>
      <c r="AN569" s="3"/>
      <c r="AO569" s="3" t="str">
        <f t="shared" si="1492"/>
        <v>#REF!</v>
      </c>
      <c r="AP569" s="92"/>
      <c r="AQ569" s="92"/>
      <c r="AR569" s="92"/>
      <c r="AS569" s="3"/>
      <c r="AT569" s="3">
        <f t="shared" si="1493"/>
        <v>39.33333333</v>
      </c>
      <c r="AU569" s="92"/>
      <c r="AV569" s="92"/>
      <c r="AW569" s="92"/>
    </row>
    <row r="570" ht="15.75" customHeight="1">
      <c r="A570" s="24">
        <v>94.0</v>
      </c>
      <c r="B570" s="24" t="s">
        <v>447</v>
      </c>
      <c r="C570" s="24" t="s">
        <v>447</v>
      </c>
      <c r="D570" s="132" t="s">
        <v>34</v>
      </c>
      <c r="E570" s="132">
        <v>12.0</v>
      </c>
      <c r="F570" s="132">
        <v>6.0</v>
      </c>
      <c r="G570" s="132">
        <v>12.0</v>
      </c>
      <c r="H570" s="132">
        <v>12.0</v>
      </c>
      <c r="J570" s="171">
        <f t="array" ref="J570">IFERROR(INDEX(VBDhistory1!$U$8:$U$307,MATCH(VBDgames!$C570,VBDhistory1!$B$8:$B$307,0))+ROW()/10000000,0)</f>
        <v>0</v>
      </c>
      <c r="K570" s="171">
        <f t="array" ref="K570">IFERROR(INDEX(VBDhistory2!$U$8:$U$307,MATCH(VBDgames!$C570,VBDhistory2!$B$8:$B$307,0))+ROW()/10000000,0)</f>
        <v>0</v>
      </c>
      <c r="L570" s="171">
        <f t="array" ref="L570">IFERROR(INDEX(VBDhistory3!$U$8:$U$307,MATCH(VBDgames!$C570,VBDhistory3!$B$8:$B$307,0))+ROW()/10000000,0)</f>
        <v>0</v>
      </c>
      <c r="M570" s="171">
        <f t="array" ref="M570">IFERROR(INDEX(VBDhistory4!$U$8:$U$307,MATCH(VBDgames!$C570,VBDhistory4!$B$8:$B$307,0))+ROW()/10000000,0)</f>
        <v>0</v>
      </c>
      <c r="N570" s="171"/>
      <c r="O570" s="171" t="str">
        <f t="shared" ref="O570:R570" si="1725">$D570&amp;"-"&amp;RANK(J570,J$477:J$876,0)</f>
        <v>WR-1</v>
      </c>
      <c r="P570" s="171" t="str">
        <f t="shared" si="1725"/>
        <v>WR-1</v>
      </c>
      <c r="Q570" s="171" t="str">
        <f t="shared" si="1725"/>
        <v>WR-1</v>
      </c>
      <c r="R570" s="171" t="str">
        <f t="shared" si="1725"/>
        <v>WR-1</v>
      </c>
      <c r="T570" s="95" t="str">
        <f t="shared" si="1485"/>
        <v>DL-80</v>
      </c>
      <c r="U570" s="3">
        <v>80.0</v>
      </c>
      <c r="V570" s="3" t="s">
        <v>4632</v>
      </c>
      <c r="W570" s="95">
        <f t="shared" ref="W570:Y570" si="1726">IFERROR(INDEX(E$1429:E$1778,MATCH($T570,P$1429:P$1778,0)),0)</f>
        <v>0</v>
      </c>
      <c r="X570" s="3">
        <f t="shared" si="1726"/>
        <v>0</v>
      </c>
      <c r="Y570" s="3">
        <f t="shared" si="1726"/>
        <v>0</v>
      </c>
      <c r="Z570" s="3"/>
      <c r="AA570" s="3">
        <f t="shared" si="1487"/>
        <v>0</v>
      </c>
      <c r="AB570" s="88">
        <f t="shared" si="1488"/>
        <v>15.33333333</v>
      </c>
      <c r="AC570" s="3"/>
      <c r="AD570" s="95">
        <f t="shared" ref="AD570:AG570" si="1727">IFERROR(INDEX(J$1429:J$1778,MATCH($T570,O$1429:O$1778,0)),0)</f>
        <v>0</v>
      </c>
      <c r="AE570" s="3">
        <f t="shared" si="1727"/>
        <v>0</v>
      </c>
      <c r="AF570" s="3">
        <f t="shared" si="1727"/>
        <v>0</v>
      </c>
      <c r="AG570" s="3">
        <f t="shared" si="1727"/>
        <v>0</v>
      </c>
      <c r="AH570" s="88">
        <f t="shared" si="1490"/>
        <v>0.00057</v>
      </c>
      <c r="AI570" s="3"/>
      <c r="AJ570" s="95" t="str">
        <f t="shared" si="1491"/>
        <v>#REF!</v>
      </c>
      <c r="AK570" s="92"/>
      <c r="AL570" s="92"/>
      <c r="AM570" s="92"/>
      <c r="AN570" s="3"/>
      <c r="AO570" s="3" t="str">
        <f t="shared" si="1492"/>
        <v>#REF!</v>
      </c>
      <c r="AP570" s="92"/>
      <c r="AQ570" s="92"/>
      <c r="AR570" s="92"/>
      <c r="AS570" s="3"/>
      <c r="AT570" s="3">
        <f t="shared" si="1493"/>
        <v>39.33333333</v>
      </c>
      <c r="AU570" s="92"/>
      <c r="AV570" s="92"/>
      <c r="AW570" s="92"/>
    </row>
    <row r="571" ht="15.75" customHeight="1">
      <c r="A571" s="24">
        <v>95.0</v>
      </c>
      <c r="B571" s="24" t="s">
        <v>88</v>
      </c>
      <c r="C571" s="24" t="s">
        <v>88</v>
      </c>
      <c r="D571" s="132" t="s">
        <v>34</v>
      </c>
      <c r="E571" s="132">
        <v>8.0</v>
      </c>
      <c r="F571" s="132">
        <v>15.0</v>
      </c>
      <c r="G571" s="132">
        <v>16.0</v>
      </c>
      <c r="H571" s="132">
        <v>15.0</v>
      </c>
      <c r="J571" s="171">
        <f t="array" ref="J571">IFERROR(INDEX(VBDhistory1!$U$8:$U$307,MATCH(VBDgames!$C571,VBDhistory1!$B$8:$B$307,0))+ROW()/10000000,0)</f>
        <v>0</v>
      </c>
      <c r="K571" s="171">
        <f t="array" ref="K571">IFERROR(INDEX(VBDhistory2!$U$8:$U$307,MATCH(VBDgames!$C571,VBDhistory2!$B$8:$B$307,0))+ROW()/10000000,0)</f>
        <v>0</v>
      </c>
      <c r="L571" s="171">
        <f t="array" ref="L571">IFERROR(INDEX(VBDhistory3!$U$8:$U$307,MATCH(VBDgames!$C571,VBDhistory3!$B$8:$B$307,0))+ROW()/10000000,0)</f>
        <v>0</v>
      </c>
      <c r="M571" s="171">
        <f t="array" ref="M571">IFERROR(INDEX(VBDhistory4!$U$8:$U$307,MATCH(VBDgames!$C571,VBDhistory4!$B$8:$B$307,0))+ROW()/10000000,0)</f>
        <v>0</v>
      </c>
      <c r="N571" s="171"/>
      <c r="O571" s="171" t="str">
        <f t="shared" ref="O571:R571" si="1728">$D571&amp;"-"&amp;RANK(J571,J$477:J$876,0)</f>
        <v>WR-1</v>
      </c>
      <c r="P571" s="171" t="str">
        <f t="shared" si="1728"/>
        <v>WR-1</v>
      </c>
      <c r="Q571" s="171" t="str">
        <f t="shared" si="1728"/>
        <v>WR-1</v>
      </c>
      <c r="R571" s="171" t="str">
        <f t="shared" si="1728"/>
        <v>WR-1</v>
      </c>
      <c r="T571" s="95" t="str">
        <f t="shared" si="1485"/>
        <v>DL-81</v>
      </c>
      <c r="U571" s="3">
        <v>81.0</v>
      </c>
      <c r="V571" s="3" t="s">
        <v>4632</v>
      </c>
      <c r="W571" s="95">
        <f t="shared" ref="W571:Y571" si="1729">IFERROR(INDEX(E$1429:E$1778,MATCH($T571,P$1429:P$1778,0)),0)</f>
        <v>0</v>
      </c>
      <c r="X571" s="3">
        <f t="shared" si="1729"/>
        <v>0</v>
      </c>
      <c r="Y571" s="3">
        <f t="shared" si="1729"/>
        <v>0</v>
      </c>
      <c r="Z571" s="3"/>
      <c r="AA571" s="3">
        <f t="shared" si="1487"/>
        <v>0</v>
      </c>
      <c r="AB571" s="88">
        <f t="shared" si="1488"/>
        <v>15.33333333</v>
      </c>
      <c r="AC571" s="3"/>
      <c r="AD571" s="95">
        <f t="shared" ref="AD571:AG571" si="1730">IFERROR(INDEX(J$1429:J$1778,MATCH($T571,O$1429:O$1778,0)),0)</f>
        <v>0</v>
      </c>
      <c r="AE571" s="3">
        <f t="shared" si="1730"/>
        <v>0</v>
      </c>
      <c r="AF571" s="3">
        <f t="shared" si="1730"/>
        <v>0</v>
      </c>
      <c r="AG571" s="3">
        <f t="shared" si="1730"/>
        <v>0</v>
      </c>
      <c r="AH571" s="88">
        <f t="shared" si="1490"/>
        <v>0.000571</v>
      </c>
      <c r="AI571" s="3"/>
      <c r="AJ571" s="95" t="str">
        <f t="shared" si="1491"/>
        <v>#REF!</v>
      </c>
      <c r="AK571" s="92"/>
      <c r="AL571" s="92"/>
      <c r="AM571" s="92"/>
      <c r="AN571" s="3"/>
      <c r="AO571" s="3" t="str">
        <f t="shared" si="1492"/>
        <v>#REF!</v>
      </c>
      <c r="AP571" s="92"/>
      <c r="AQ571" s="92"/>
      <c r="AR571" s="92"/>
      <c r="AS571" s="3"/>
      <c r="AT571" s="3">
        <f t="shared" si="1493"/>
        <v>39.33333333</v>
      </c>
      <c r="AU571" s="92"/>
      <c r="AV571" s="92"/>
      <c r="AW571" s="92"/>
    </row>
    <row r="572" ht="15.75" customHeight="1">
      <c r="A572" s="24">
        <v>96.0</v>
      </c>
      <c r="B572" s="24" t="s">
        <v>265</v>
      </c>
      <c r="C572" s="24" t="s">
        <v>265</v>
      </c>
      <c r="D572" s="132" t="s">
        <v>34</v>
      </c>
      <c r="E572" s="132">
        <v>13.0</v>
      </c>
      <c r="F572" s="132"/>
      <c r="G572" s="132"/>
      <c r="H572" s="132"/>
      <c r="J572" s="171">
        <f t="array" ref="J572">IFERROR(INDEX(VBDhistory1!$U$8:$U$307,MATCH(VBDgames!$C572,VBDhistory1!$B$8:$B$307,0))+ROW()/10000000,0)</f>
        <v>0</v>
      </c>
      <c r="K572" s="171">
        <f t="array" ref="K572">IFERROR(INDEX(VBDhistory2!$U$8:$U$307,MATCH(VBDgames!$C572,VBDhistory2!$B$8:$B$307,0))+ROW()/10000000,0)</f>
        <v>0</v>
      </c>
      <c r="L572" s="171">
        <f t="array" ref="L572">IFERROR(INDEX(VBDhistory3!$U$8:$U$307,MATCH(VBDgames!$C572,VBDhistory3!$B$8:$B$307,0))+ROW()/10000000,0)</f>
        <v>0</v>
      </c>
      <c r="M572" s="171">
        <f t="array" ref="M572">IFERROR(INDEX(VBDhistory4!$U$8:$U$307,MATCH(VBDgames!$C572,VBDhistory4!$B$8:$B$307,0))+ROW()/10000000,0)</f>
        <v>0</v>
      </c>
      <c r="N572" s="171"/>
      <c r="O572" s="171" t="str">
        <f t="shared" ref="O572:R572" si="1731">$D572&amp;"-"&amp;RANK(J572,J$477:J$876,0)</f>
        <v>WR-1</v>
      </c>
      <c r="P572" s="171" t="str">
        <f t="shared" si="1731"/>
        <v>WR-1</v>
      </c>
      <c r="Q572" s="171" t="str">
        <f t="shared" si="1731"/>
        <v>WR-1</v>
      </c>
      <c r="R572" s="171" t="str">
        <f t="shared" si="1731"/>
        <v>WR-1</v>
      </c>
      <c r="T572" s="95" t="str">
        <f t="shared" si="1485"/>
        <v>DL-82</v>
      </c>
      <c r="U572" s="3">
        <v>82.0</v>
      </c>
      <c r="V572" s="3" t="s">
        <v>4632</v>
      </c>
      <c r="W572" s="95">
        <f t="shared" ref="W572:Y572" si="1732">IFERROR(INDEX(E$1429:E$1778,MATCH($T572,P$1429:P$1778,0)),0)</f>
        <v>0</v>
      </c>
      <c r="X572" s="3">
        <f t="shared" si="1732"/>
        <v>0</v>
      </c>
      <c r="Y572" s="3">
        <f t="shared" si="1732"/>
        <v>0</v>
      </c>
      <c r="Z572" s="3"/>
      <c r="AA572" s="3">
        <f t="shared" si="1487"/>
        <v>0</v>
      </c>
      <c r="AB572" s="88">
        <f t="shared" si="1488"/>
        <v>15.33333333</v>
      </c>
      <c r="AC572" s="3"/>
      <c r="AD572" s="95">
        <f t="shared" ref="AD572:AG572" si="1733">IFERROR(INDEX(J$1429:J$1778,MATCH($T572,O$1429:O$1778,0)),0)</f>
        <v>0</v>
      </c>
      <c r="AE572" s="3">
        <f t="shared" si="1733"/>
        <v>0</v>
      </c>
      <c r="AF572" s="3">
        <f t="shared" si="1733"/>
        <v>0</v>
      </c>
      <c r="AG572" s="3">
        <f t="shared" si="1733"/>
        <v>0</v>
      </c>
      <c r="AH572" s="88">
        <f t="shared" si="1490"/>
        <v>0.000572</v>
      </c>
      <c r="AI572" s="3"/>
      <c r="AJ572" s="95" t="str">
        <f t="shared" si="1491"/>
        <v>#REF!</v>
      </c>
      <c r="AK572" s="92"/>
      <c r="AL572" s="92"/>
      <c r="AM572" s="92"/>
      <c r="AN572" s="3"/>
      <c r="AO572" s="3" t="str">
        <f t="shared" si="1492"/>
        <v>#REF!</v>
      </c>
      <c r="AP572" s="92"/>
      <c r="AQ572" s="92"/>
      <c r="AR572" s="92"/>
      <c r="AS572" s="3"/>
      <c r="AT572" s="3">
        <f t="shared" si="1493"/>
        <v>39.33333333</v>
      </c>
      <c r="AU572" s="92"/>
      <c r="AV572" s="92"/>
      <c r="AW572" s="92"/>
    </row>
    <row r="573" ht="15.75" customHeight="1">
      <c r="A573" s="24">
        <v>97.0</v>
      </c>
      <c r="B573" s="24" t="s">
        <v>1125</v>
      </c>
      <c r="C573" s="24" t="s">
        <v>4777</v>
      </c>
      <c r="D573" s="132" t="s">
        <v>34</v>
      </c>
      <c r="E573" s="132">
        <v>13.0</v>
      </c>
      <c r="F573" s="132">
        <v>14.0</v>
      </c>
      <c r="G573" s="132"/>
      <c r="H573" s="132">
        <v>15.0</v>
      </c>
      <c r="J573" s="171">
        <f t="array" ref="J573">IFERROR(INDEX(VBDhistory1!$U$8:$U$307,MATCH(VBDgames!$C573,VBDhistory1!$B$8:$B$307,0))+ROW()/10000000,0)</f>
        <v>0</v>
      </c>
      <c r="K573" s="171">
        <f t="array" ref="K573">IFERROR(INDEX(VBDhistory2!$U$8:$U$307,MATCH(VBDgames!$C573,VBDhistory2!$B$8:$B$307,0))+ROW()/10000000,0)</f>
        <v>0</v>
      </c>
      <c r="L573" s="171">
        <f t="array" ref="L573">IFERROR(INDEX(VBDhistory3!$U$8:$U$307,MATCH(VBDgames!$C573,VBDhistory3!$B$8:$B$307,0))+ROW()/10000000,0)</f>
        <v>0</v>
      </c>
      <c r="M573" s="171">
        <f t="array" ref="M573">IFERROR(INDEX(VBDhistory4!$U$8:$U$307,MATCH(VBDgames!$C573,VBDhistory4!$B$8:$B$307,0))+ROW()/10000000,0)</f>
        <v>0</v>
      </c>
      <c r="N573" s="171"/>
      <c r="O573" s="171" t="str">
        <f t="shared" ref="O573:R573" si="1734">$D573&amp;"-"&amp;RANK(J573,J$477:J$876,0)</f>
        <v>WR-1</v>
      </c>
      <c r="P573" s="171" t="str">
        <f t="shared" si="1734"/>
        <v>WR-1</v>
      </c>
      <c r="Q573" s="171" t="str">
        <f t="shared" si="1734"/>
        <v>WR-1</v>
      </c>
      <c r="R573" s="171" t="str">
        <f t="shared" si="1734"/>
        <v>WR-1</v>
      </c>
      <c r="T573" s="95" t="str">
        <f t="shared" si="1485"/>
        <v>DL-83</v>
      </c>
      <c r="U573" s="3">
        <v>83.0</v>
      </c>
      <c r="V573" s="3" t="s">
        <v>4632</v>
      </c>
      <c r="W573" s="95">
        <f t="shared" ref="W573:Y573" si="1735">IFERROR(INDEX(E$1429:E$1778,MATCH($T573,P$1429:P$1778,0)),0)</f>
        <v>0</v>
      </c>
      <c r="X573" s="3">
        <f t="shared" si="1735"/>
        <v>0</v>
      </c>
      <c r="Y573" s="3">
        <f t="shared" si="1735"/>
        <v>0</v>
      </c>
      <c r="Z573" s="3"/>
      <c r="AA573" s="3">
        <f t="shared" si="1487"/>
        <v>0</v>
      </c>
      <c r="AB573" s="88">
        <f t="shared" si="1488"/>
        <v>15.33333333</v>
      </c>
      <c r="AC573" s="3"/>
      <c r="AD573" s="95">
        <f t="shared" ref="AD573:AG573" si="1736">IFERROR(INDEX(J$1429:J$1778,MATCH($T573,O$1429:O$1778,0)),0)</f>
        <v>0</v>
      </c>
      <c r="AE573" s="3">
        <f t="shared" si="1736"/>
        <v>0</v>
      </c>
      <c r="AF573" s="3">
        <f t="shared" si="1736"/>
        <v>0</v>
      </c>
      <c r="AG573" s="3">
        <f t="shared" si="1736"/>
        <v>0</v>
      </c>
      <c r="AH573" s="88">
        <f t="shared" si="1490"/>
        <v>0.000573</v>
      </c>
      <c r="AI573" s="3"/>
      <c r="AJ573" s="95" t="str">
        <f t="shared" si="1491"/>
        <v>#REF!</v>
      </c>
      <c r="AK573" s="92"/>
      <c r="AL573" s="92"/>
      <c r="AM573" s="92"/>
      <c r="AN573" s="3"/>
      <c r="AO573" s="3" t="str">
        <f t="shared" si="1492"/>
        <v>#REF!</v>
      </c>
      <c r="AP573" s="92"/>
      <c r="AQ573" s="92"/>
      <c r="AR573" s="92"/>
      <c r="AS573" s="3"/>
      <c r="AT573" s="3">
        <f t="shared" si="1493"/>
        <v>39.33333333</v>
      </c>
      <c r="AU573" s="92"/>
      <c r="AV573" s="92"/>
      <c r="AW573" s="92"/>
    </row>
    <row r="574" ht="15.75" customHeight="1">
      <c r="A574" s="24">
        <v>98.0</v>
      </c>
      <c r="B574" s="24" t="s">
        <v>309</v>
      </c>
      <c r="C574" s="24" t="s">
        <v>309</v>
      </c>
      <c r="D574" s="132" t="s">
        <v>34</v>
      </c>
      <c r="E574" s="132">
        <v>16.0</v>
      </c>
      <c r="F574" s="132"/>
      <c r="G574" s="132"/>
      <c r="H574" s="132"/>
      <c r="J574" s="171">
        <f t="array" ref="J574">IFERROR(INDEX(VBDhistory1!$U$8:$U$307,MATCH(VBDgames!$C574,VBDhistory1!$B$8:$B$307,0))+ROW()/10000000,0)</f>
        <v>0</v>
      </c>
      <c r="K574" s="171">
        <f t="array" ref="K574">IFERROR(INDEX(VBDhistory2!$U$8:$U$307,MATCH(VBDgames!$C574,VBDhistory2!$B$8:$B$307,0))+ROW()/10000000,0)</f>
        <v>0</v>
      </c>
      <c r="L574" s="171">
        <f t="array" ref="L574">IFERROR(INDEX(VBDhistory3!$U$8:$U$307,MATCH(VBDgames!$C574,VBDhistory3!$B$8:$B$307,0))+ROW()/10000000,0)</f>
        <v>0</v>
      </c>
      <c r="M574" s="171">
        <f t="array" ref="M574">IFERROR(INDEX(VBDhistory4!$U$8:$U$307,MATCH(VBDgames!$C574,VBDhistory4!$B$8:$B$307,0))+ROW()/10000000,0)</f>
        <v>0</v>
      </c>
      <c r="N574" s="171"/>
      <c r="O574" s="171" t="str">
        <f t="shared" ref="O574:R574" si="1737">$D574&amp;"-"&amp;RANK(J574,J$477:J$876,0)</f>
        <v>WR-1</v>
      </c>
      <c r="P574" s="171" t="str">
        <f t="shared" si="1737"/>
        <v>WR-1</v>
      </c>
      <c r="Q574" s="171" t="str">
        <f t="shared" si="1737"/>
        <v>WR-1</v>
      </c>
      <c r="R574" s="171" t="str">
        <f t="shared" si="1737"/>
        <v>WR-1</v>
      </c>
      <c r="T574" s="95" t="str">
        <f t="shared" si="1485"/>
        <v>DL-84</v>
      </c>
      <c r="U574" s="3">
        <v>84.0</v>
      </c>
      <c r="V574" s="3" t="s">
        <v>4632</v>
      </c>
      <c r="W574" s="95">
        <f t="shared" ref="W574:Y574" si="1738">IFERROR(INDEX(E$1429:E$1778,MATCH($T574,P$1429:P$1778,0)),0)</f>
        <v>0</v>
      </c>
      <c r="X574" s="3">
        <f t="shared" si="1738"/>
        <v>0</v>
      </c>
      <c r="Y574" s="3">
        <f t="shared" si="1738"/>
        <v>0</v>
      </c>
      <c r="Z574" s="3"/>
      <c r="AA574" s="3">
        <f t="shared" si="1487"/>
        <v>0</v>
      </c>
      <c r="AB574" s="88">
        <f t="shared" si="1488"/>
        <v>15.33333333</v>
      </c>
      <c r="AC574" s="3"/>
      <c r="AD574" s="95">
        <f t="shared" ref="AD574:AG574" si="1739">IFERROR(INDEX(J$1429:J$1778,MATCH($T574,O$1429:O$1778,0)),0)</f>
        <v>0</v>
      </c>
      <c r="AE574" s="3">
        <f t="shared" si="1739"/>
        <v>0</v>
      </c>
      <c r="AF574" s="3">
        <f t="shared" si="1739"/>
        <v>0</v>
      </c>
      <c r="AG574" s="3">
        <f t="shared" si="1739"/>
        <v>0</v>
      </c>
      <c r="AH574" s="88">
        <f t="shared" si="1490"/>
        <v>0.000574</v>
      </c>
      <c r="AI574" s="3"/>
      <c r="AJ574" s="95" t="str">
        <f t="shared" si="1491"/>
        <v>#REF!</v>
      </c>
      <c r="AK574" s="92"/>
      <c r="AL574" s="92"/>
      <c r="AM574" s="92"/>
      <c r="AN574" s="3"/>
      <c r="AO574" s="3" t="str">
        <f t="shared" si="1492"/>
        <v>#REF!</v>
      </c>
      <c r="AP574" s="92"/>
      <c r="AQ574" s="92"/>
      <c r="AR574" s="92"/>
      <c r="AS574" s="3"/>
      <c r="AT574" s="3">
        <f t="shared" si="1493"/>
        <v>39.33333333</v>
      </c>
      <c r="AU574" s="92"/>
      <c r="AV574" s="92"/>
      <c r="AW574" s="92"/>
    </row>
    <row r="575" ht="15.75" customHeight="1">
      <c r="A575" s="24">
        <v>99.0</v>
      </c>
      <c r="B575" s="24" t="s">
        <v>1040</v>
      </c>
      <c r="C575" s="24" t="s">
        <v>1040</v>
      </c>
      <c r="D575" s="132" t="s">
        <v>34</v>
      </c>
      <c r="E575" s="132">
        <v>11.0</v>
      </c>
      <c r="F575" s="132">
        <v>2.0</v>
      </c>
      <c r="G575" s="132"/>
      <c r="H575" s="132"/>
      <c r="J575" s="171">
        <f t="array" ref="J575">IFERROR(INDEX(VBDhistory1!$U$8:$U$307,MATCH(VBDgames!$C575,VBDhistory1!$B$8:$B$307,0))+ROW()/10000000,0)</f>
        <v>0</v>
      </c>
      <c r="K575" s="171">
        <f t="array" ref="K575">IFERROR(INDEX(VBDhistory2!$U$8:$U$307,MATCH(VBDgames!$C575,VBDhistory2!$B$8:$B$307,0))+ROW()/10000000,0)</f>
        <v>0</v>
      </c>
      <c r="L575" s="171">
        <f t="array" ref="L575">IFERROR(INDEX(VBDhistory3!$U$8:$U$307,MATCH(VBDgames!$C575,VBDhistory3!$B$8:$B$307,0))+ROW()/10000000,0)</f>
        <v>0</v>
      </c>
      <c r="M575" s="171">
        <f t="array" ref="M575">IFERROR(INDEX(VBDhistory4!$U$8:$U$307,MATCH(VBDgames!$C575,VBDhistory4!$B$8:$B$307,0))+ROW()/10000000,0)</f>
        <v>0</v>
      </c>
      <c r="N575" s="171"/>
      <c r="O575" s="171" t="str">
        <f t="shared" ref="O575:R575" si="1740">$D575&amp;"-"&amp;RANK(J575,J$477:J$876,0)</f>
        <v>WR-1</v>
      </c>
      <c r="P575" s="171" t="str">
        <f t="shared" si="1740"/>
        <v>WR-1</v>
      </c>
      <c r="Q575" s="171" t="str">
        <f t="shared" si="1740"/>
        <v>WR-1</v>
      </c>
      <c r="R575" s="171" t="str">
        <f t="shared" si="1740"/>
        <v>WR-1</v>
      </c>
      <c r="T575" s="95" t="str">
        <f t="shared" si="1485"/>
        <v>DL-85</v>
      </c>
      <c r="U575" s="3">
        <v>85.0</v>
      </c>
      <c r="V575" s="3" t="s">
        <v>4632</v>
      </c>
      <c r="W575" s="95">
        <f t="shared" ref="W575:Y575" si="1741">IFERROR(INDEX(E$1429:E$1778,MATCH($T575,P$1429:P$1778,0)),0)</f>
        <v>0</v>
      </c>
      <c r="X575" s="3">
        <f t="shared" si="1741"/>
        <v>0</v>
      </c>
      <c r="Y575" s="3">
        <f t="shared" si="1741"/>
        <v>0</v>
      </c>
      <c r="Z575" s="3"/>
      <c r="AA575" s="3">
        <f t="shared" si="1487"/>
        <v>0</v>
      </c>
      <c r="AB575" s="88">
        <f t="shared" si="1488"/>
        <v>15.33333333</v>
      </c>
      <c r="AC575" s="3"/>
      <c r="AD575" s="95">
        <f t="shared" ref="AD575:AG575" si="1742">IFERROR(INDEX(J$1429:J$1778,MATCH($T575,O$1429:O$1778,0)),0)</f>
        <v>0</v>
      </c>
      <c r="AE575" s="3">
        <f t="shared" si="1742"/>
        <v>0</v>
      </c>
      <c r="AF575" s="3">
        <f t="shared" si="1742"/>
        <v>0</v>
      </c>
      <c r="AG575" s="3">
        <f t="shared" si="1742"/>
        <v>0</v>
      </c>
      <c r="AH575" s="88">
        <f t="shared" si="1490"/>
        <v>0.000575</v>
      </c>
      <c r="AI575" s="3"/>
      <c r="AJ575" s="95" t="str">
        <f t="shared" si="1491"/>
        <v>#REF!</v>
      </c>
      <c r="AK575" s="92"/>
      <c r="AL575" s="92"/>
      <c r="AM575" s="92"/>
      <c r="AN575" s="3"/>
      <c r="AO575" s="3" t="str">
        <f t="shared" si="1492"/>
        <v>#REF!</v>
      </c>
      <c r="AP575" s="92"/>
      <c r="AQ575" s="92"/>
      <c r="AR575" s="92"/>
      <c r="AS575" s="3"/>
      <c r="AT575" s="3">
        <f t="shared" si="1493"/>
        <v>39.33333333</v>
      </c>
      <c r="AU575" s="92"/>
      <c r="AV575" s="92"/>
      <c r="AW575" s="92"/>
    </row>
    <row r="576" ht="15.75" customHeight="1">
      <c r="A576" s="24">
        <v>100.0</v>
      </c>
      <c r="B576" s="24" t="s">
        <v>373</v>
      </c>
      <c r="C576" s="24" t="s">
        <v>373</v>
      </c>
      <c r="D576" s="132" t="s">
        <v>34</v>
      </c>
      <c r="E576" s="132">
        <v>10.0</v>
      </c>
      <c r="F576" s="132"/>
      <c r="G576" s="132"/>
      <c r="H576" s="132"/>
      <c r="J576" s="171">
        <f t="array" ref="J576">IFERROR(INDEX(VBDhistory1!$U$8:$U$307,MATCH(VBDgames!$C576,VBDhistory1!$B$8:$B$307,0))+ROW()/10000000,0)</f>
        <v>0</v>
      </c>
      <c r="K576" s="171">
        <f t="array" ref="K576">IFERROR(INDEX(VBDhistory2!$U$8:$U$307,MATCH(VBDgames!$C576,VBDhistory2!$B$8:$B$307,0))+ROW()/10000000,0)</f>
        <v>0</v>
      </c>
      <c r="L576" s="171">
        <f t="array" ref="L576">IFERROR(INDEX(VBDhistory3!$U$8:$U$307,MATCH(VBDgames!$C576,VBDhistory3!$B$8:$B$307,0))+ROW()/10000000,0)</f>
        <v>0</v>
      </c>
      <c r="M576" s="171">
        <f t="array" ref="M576">IFERROR(INDEX(VBDhistory4!$U$8:$U$307,MATCH(VBDgames!$C576,VBDhistory4!$B$8:$B$307,0))+ROW()/10000000,0)</f>
        <v>0</v>
      </c>
      <c r="N576" s="171"/>
      <c r="O576" s="171" t="str">
        <f t="shared" ref="O576:R576" si="1743">$D576&amp;"-"&amp;RANK(J576,J$477:J$876,0)</f>
        <v>WR-1</v>
      </c>
      <c r="P576" s="171" t="str">
        <f t="shared" si="1743"/>
        <v>WR-1</v>
      </c>
      <c r="Q576" s="171" t="str">
        <f t="shared" si="1743"/>
        <v>WR-1</v>
      </c>
      <c r="R576" s="171" t="str">
        <f t="shared" si="1743"/>
        <v>WR-1</v>
      </c>
      <c r="T576" s="95" t="str">
        <f t="shared" si="1485"/>
        <v>DL-86</v>
      </c>
      <c r="U576" s="3">
        <v>86.0</v>
      </c>
      <c r="V576" s="3" t="s">
        <v>4632</v>
      </c>
      <c r="W576" s="95">
        <f t="shared" ref="W576:Y576" si="1744">IFERROR(INDEX(E$1429:E$1778,MATCH($T576,P$1429:P$1778,0)),0)</f>
        <v>0</v>
      </c>
      <c r="X576" s="3">
        <f t="shared" si="1744"/>
        <v>0</v>
      </c>
      <c r="Y576" s="3">
        <f t="shared" si="1744"/>
        <v>0</v>
      </c>
      <c r="Z576" s="3"/>
      <c r="AA576" s="3">
        <f t="shared" si="1487"/>
        <v>0</v>
      </c>
      <c r="AB576" s="88">
        <f t="shared" si="1488"/>
        <v>15.33333333</v>
      </c>
      <c r="AC576" s="3"/>
      <c r="AD576" s="95">
        <f t="shared" ref="AD576:AG576" si="1745">IFERROR(INDEX(J$1429:J$1778,MATCH($T576,O$1429:O$1778,0)),0)</f>
        <v>0</v>
      </c>
      <c r="AE576" s="3">
        <f t="shared" si="1745"/>
        <v>0</v>
      </c>
      <c r="AF576" s="3">
        <f t="shared" si="1745"/>
        <v>0</v>
      </c>
      <c r="AG576" s="3">
        <f t="shared" si="1745"/>
        <v>0</v>
      </c>
      <c r="AH576" s="88">
        <f t="shared" si="1490"/>
        <v>0.000576</v>
      </c>
      <c r="AI576" s="3"/>
      <c r="AJ576" s="95" t="str">
        <f t="shared" si="1491"/>
        <v>#REF!</v>
      </c>
      <c r="AK576" s="92"/>
      <c r="AL576" s="92"/>
      <c r="AM576" s="92"/>
      <c r="AN576" s="3"/>
      <c r="AO576" s="3" t="str">
        <f t="shared" si="1492"/>
        <v>#REF!</v>
      </c>
      <c r="AP576" s="92"/>
      <c r="AQ576" s="92"/>
      <c r="AR576" s="92"/>
      <c r="AS576" s="3"/>
      <c r="AT576" s="3">
        <f t="shared" si="1493"/>
        <v>39.33333333</v>
      </c>
      <c r="AU576" s="92"/>
      <c r="AV576" s="92"/>
      <c r="AW576" s="92"/>
    </row>
    <row r="577" ht="15.75" customHeight="1">
      <c r="A577" s="24">
        <v>101.0</v>
      </c>
      <c r="B577" s="24" t="s">
        <v>453</v>
      </c>
      <c r="C577" s="24" t="s">
        <v>453</v>
      </c>
      <c r="D577" s="132" t="s">
        <v>34</v>
      </c>
      <c r="E577" s="132">
        <v>8.0</v>
      </c>
      <c r="F577" s="132">
        <v>3.0</v>
      </c>
      <c r="G577" s="132">
        <v>5.0</v>
      </c>
      <c r="H577" s="132"/>
      <c r="J577" s="171">
        <f t="array" ref="J577">IFERROR(INDEX(VBDhistory1!$U$8:$U$307,MATCH(VBDgames!$C577,VBDhistory1!$B$8:$B$307,0))+ROW()/10000000,0)</f>
        <v>0</v>
      </c>
      <c r="K577" s="171">
        <f t="array" ref="K577">IFERROR(INDEX(VBDhistory2!$U$8:$U$307,MATCH(VBDgames!$C577,VBDhistory2!$B$8:$B$307,0))+ROW()/10000000,0)</f>
        <v>0</v>
      </c>
      <c r="L577" s="171">
        <f t="array" ref="L577">IFERROR(INDEX(VBDhistory3!$U$8:$U$307,MATCH(VBDgames!$C577,VBDhistory3!$B$8:$B$307,0))+ROW()/10000000,0)</f>
        <v>0</v>
      </c>
      <c r="M577" s="171">
        <f t="array" ref="M577">IFERROR(INDEX(VBDhistory4!$U$8:$U$307,MATCH(VBDgames!$C577,VBDhistory4!$B$8:$B$307,0))+ROW()/10000000,0)</f>
        <v>0</v>
      </c>
      <c r="N577" s="171"/>
      <c r="O577" s="171" t="str">
        <f t="shared" ref="O577:R577" si="1746">$D577&amp;"-"&amp;RANK(J577,J$477:J$876,0)</f>
        <v>WR-1</v>
      </c>
      <c r="P577" s="171" t="str">
        <f t="shared" si="1746"/>
        <v>WR-1</v>
      </c>
      <c r="Q577" s="171" t="str">
        <f t="shared" si="1746"/>
        <v>WR-1</v>
      </c>
      <c r="R577" s="171" t="str">
        <f t="shared" si="1746"/>
        <v>WR-1</v>
      </c>
      <c r="T577" s="95" t="str">
        <f t="shared" si="1485"/>
        <v>DL-87</v>
      </c>
      <c r="U577" s="3">
        <v>87.0</v>
      </c>
      <c r="V577" s="3" t="s">
        <v>4632</v>
      </c>
      <c r="W577" s="95">
        <f t="shared" ref="W577:Y577" si="1747">IFERROR(INDEX(E$1429:E$1778,MATCH($T577,P$1429:P$1778,0)),0)</f>
        <v>0</v>
      </c>
      <c r="X577" s="3">
        <f t="shared" si="1747"/>
        <v>0</v>
      </c>
      <c r="Y577" s="3">
        <f t="shared" si="1747"/>
        <v>0</v>
      </c>
      <c r="Z577" s="3"/>
      <c r="AA577" s="3">
        <f t="shared" si="1487"/>
        <v>0</v>
      </c>
      <c r="AB577" s="88">
        <f t="shared" si="1488"/>
        <v>15.33333333</v>
      </c>
      <c r="AC577" s="3"/>
      <c r="AD577" s="95">
        <f t="shared" ref="AD577:AG577" si="1748">IFERROR(INDEX(J$1429:J$1778,MATCH($T577,O$1429:O$1778,0)),0)</f>
        <v>0</v>
      </c>
      <c r="AE577" s="3">
        <f t="shared" si="1748"/>
        <v>0</v>
      </c>
      <c r="AF577" s="3">
        <f t="shared" si="1748"/>
        <v>0</v>
      </c>
      <c r="AG577" s="3">
        <f t="shared" si="1748"/>
        <v>0</v>
      </c>
      <c r="AH577" s="88">
        <f t="shared" si="1490"/>
        <v>0.000577</v>
      </c>
      <c r="AI577" s="3"/>
      <c r="AJ577" s="95" t="str">
        <f t="shared" si="1491"/>
        <v>#REF!</v>
      </c>
      <c r="AK577" s="92"/>
      <c r="AL577" s="92"/>
      <c r="AM577" s="92"/>
      <c r="AN577" s="3"/>
      <c r="AO577" s="3" t="str">
        <f t="shared" si="1492"/>
        <v>#REF!</v>
      </c>
      <c r="AP577" s="92"/>
      <c r="AQ577" s="92"/>
      <c r="AR577" s="92"/>
      <c r="AS577" s="3"/>
      <c r="AT577" s="3">
        <f t="shared" si="1493"/>
        <v>39.33333333</v>
      </c>
      <c r="AU577" s="92"/>
      <c r="AV577" s="92"/>
      <c r="AW577" s="92"/>
    </row>
    <row r="578" ht="15.75" customHeight="1">
      <c r="A578" s="24">
        <v>102.0</v>
      </c>
      <c r="B578" s="24" t="s">
        <v>1464</v>
      </c>
      <c r="C578" s="24" t="s">
        <v>1464</v>
      </c>
      <c r="D578" s="132" t="s">
        <v>34</v>
      </c>
      <c r="E578" s="132">
        <v>8.0</v>
      </c>
      <c r="F578" s="132"/>
      <c r="G578" s="132">
        <v>9.0</v>
      </c>
      <c r="H578" s="132"/>
      <c r="J578" s="171">
        <f t="array" ref="J578">IFERROR(INDEX(VBDhistory1!$U$8:$U$307,MATCH(VBDgames!$C578,VBDhistory1!$B$8:$B$307,0))+ROW()/10000000,0)</f>
        <v>0</v>
      </c>
      <c r="K578" s="171">
        <f t="array" ref="K578">IFERROR(INDEX(VBDhistory2!$U$8:$U$307,MATCH(VBDgames!$C578,VBDhistory2!$B$8:$B$307,0))+ROW()/10000000,0)</f>
        <v>0</v>
      </c>
      <c r="L578" s="171">
        <f t="array" ref="L578">IFERROR(INDEX(VBDhistory3!$U$8:$U$307,MATCH(VBDgames!$C578,VBDhistory3!$B$8:$B$307,0))+ROW()/10000000,0)</f>
        <v>0</v>
      </c>
      <c r="M578" s="171">
        <f t="array" ref="M578">IFERROR(INDEX(VBDhistory4!$U$8:$U$307,MATCH(VBDgames!$C578,VBDhistory4!$B$8:$B$307,0))+ROW()/10000000,0)</f>
        <v>0</v>
      </c>
      <c r="N578" s="171"/>
      <c r="O578" s="171" t="str">
        <f t="shared" ref="O578:R578" si="1749">$D578&amp;"-"&amp;RANK(J578,J$477:J$876,0)</f>
        <v>WR-1</v>
      </c>
      <c r="P578" s="171" t="str">
        <f t="shared" si="1749"/>
        <v>WR-1</v>
      </c>
      <c r="Q578" s="171" t="str">
        <f t="shared" si="1749"/>
        <v>WR-1</v>
      </c>
      <c r="R578" s="171" t="str">
        <f t="shared" si="1749"/>
        <v>WR-1</v>
      </c>
      <c r="T578" s="95" t="str">
        <f t="shared" si="1485"/>
        <v>DL-88</v>
      </c>
      <c r="U578" s="3">
        <v>88.0</v>
      </c>
      <c r="V578" s="3" t="s">
        <v>4632</v>
      </c>
      <c r="W578" s="95">
        <f t="shared" ref="W578:Y578" si="1750">IFERROR(INDEX(E$1429:E$1778,MATCH($T578,P$1429:P$1778,0)),0)</f>
        <v>0</v>
      </c>
      <c r="X578" s="3">
        <f t="shared" si="1750"/>
        <v>0</v>
      </c>
      <c r="Y578" s="3">
        <f t="shared" si="1750"/>
        <v>0</v>
      </c>
      <c r="Z578" s="3"/>
      <c r="AA578" s="3">
        <f t="shared" si="1487"/>
        <v>0</v>
      </c>
      <c r="AB578" s="88">
        <f t="shared" si="1488"/>
        <v>15.33333333</v>
      </c>
      <c r="AC578" s="3"/>
      <c r="AD578" s="95">
        <f t="shared" ref="AD578:AG578" si="1751">IFERROR(INDEX(J$1429:J$1778,MATCH($T578,O$1429:O$1778,0)),0)</f>
        <v>0</v>
      </c>
      <c r="AE578" s="3">
        <f t="shared" si="1751"/>
        <v>0</v>
      </c>
      <c r="AF578" s="3">
        <f t="shared" si="1751"/>
        <v>0</v>
      </c>
      <c r="AG578" s="3">
        <f t="shared" si="1751"/>
        <v>0</v>
      </c>
      <c r="AH578" s="88">
        <f t="shared" si="1490"/>
        <v>0.000578</v>
      </c>
      <c r="AI578" s="3"/>
      <c r="AJ578" s="95" t="str">
        <f t="shared" si="1491"/>
        <v>#REF!</v>
      </c>
      <c r="AK578" s="92"/>
      <c r="AL578" s="92"/>
      <c r="AM578" s="92"/>
      <c r="AN578" s="3"/>
      <c r="AO578" s="3" t="str">
        <f t="shared" si="1492"/>
        <v>#REF!</v>
      </c>
      <c r="AP578" s="92"/>
      <c r="AQ578" s="92"/>
      <c r="AR578" s="92"/>
      <c r="AS578" s="3"/>
      <c r="AT578" s="3">
        <f t="shared" si="1493"/>
        <v>39.33333333</v>
      </c>
      <c r="AU578" s="92"/>
      <c r="AV578" s="92"/>
      <c r="AW578" s="92"/>
    </row>
    <row r="579" ht="15.75" customHeight="1">
      <c r="A579" s="24">
        <v>103.0</v>
      </c>
      <c r="B579" s="24" t="s">
        <v>1567</v>
      </c>
      <c r="C579" s="24" t="s">
        <v>1567</v>
      </c>
      <c r="D579" s="132" t="s">
        <v>34</v>
      </c>
      <c r="E579" s="132">
        <v>11.0</v>
      </c>
      <c r="F579" s="132">
        <v>15.0</v>
      </c>
      <c r="G579" s="132">
        <v>10.0</v>
      </c>
      <c r="H579" s="132">
        <v>9.0</v>
      </c>
      <c r="J579" s="171">
        <f t="array" ref="J579">IFERROR(INDEX(VBDhistory1!$U$8:$U$307,MATCH(VBDgames!$C579,VBDhistory1!$B$8:$B$307,0))+ROW()/10000000,0)</f>
        <v>0</v>
      </c>
      <c r="K579" s="171">
        <f t="array" ref="K579">IFERROR(INDEX(VBDhistory2!$U$8:$U$307,MATCH(VBDgames!$C579,VBDhistory2!$B$8:$B$307,0))+ROW()/10000000,0)</f>
        <v>0</v>
      </c>
      <c r="L579" s="171">
        <f t="array" ref="L579">IFERROR(INDEX(VBDhistory3!$U$8:$U$307,MATCH(VBDgames!$C579,VBDhistory3!$B$8:$B$307,0))+ROW()/10000000,0)</f>
        <v>0</v>
      </c>
      <c r="M579" s="171">
        <f t="array" ref="M579">IFERROR(INDEX(VBDhistory4!$U$8:$U$307,MATCH(VBDgames!$C579,VBDhistory4!$B$8:$B$307,0))+ROW()/10000000,0)</f>
        <v>0</v>
      </c>
      <c r="N579" s="171"/>
      <c r="O579" s="171" t="str">
        <f t="shared" ref="O579:R579" si="1752">$D579&amp;"-"&amp;RANK(J579,J$477:J$876,0)</f>
        <v>WR-1</v>
      </c>
      <c r="P579" s="171" t="str">
        <f t="shared" si="1752"/>
        <v>WR-1</v>
      </c>
      <c r="Q579" s="171" t="str">
        <f t="shared" si="1752"/>
        <v>WR-1</v>
      </c>
      <c r="R579" s="171" t="str">
        <f t="shared" si="1752"/>
        <v>WR-1</v>
      </c>
      <c r="T579" s="95" t="str">
        <f t="shared" si="1485"/>
        <v>DL-89</v>
      </c>
      <c r="U579" s="3">
        <v>89.0</v>
      </c>
      <c r="V579" s="3" t="s">
        <v>4632</v>
      </c>
      <c r="W579" s="95">
        <f t="shared" ref="W579:Y579" si="1753">IFERROR(INDEX(E$1429:E$1778,MATCH($T579,P$1429:P$1778,0)),0)</f>
        <v>0</v>
      </c>
      <c r="X579" s="3">
        <f t="shared" si="1753"/>
        <v>0</v>
      </c>
      <c r="Y579" s="3">
        <f t="shared" si="1753"/>
        <v>0</v>
      </c>
      <c r="Z579" s="3"/>
      <c r="AA579" s="3">
        <f t="shared" si="1487"/>
        <v>0</v>
      </c>
      <c r="AB579" s="88">
        <f t="shared" si="1488"/>
        <v>15.33333333</v>
      </c>
      <c r="AC579" s="3"/>
      <c r="AD579" s="95">
        <f t="shared" ref="AD579:AG579" si="1754">IFERROR(INDEX(J$1429:J$1778,MATCH($T579,O$1429:O$1778,0)),0)</f>
        <v>0</v>
      </c>
      <c r="AE579" s="3">
        <f t="shared" si="1754"/>
        <v>0</v>
      </c>
      <c r="AF579" s="3">
        <f t="shared" si="1754"/>
        <v>0</v>
      </c>
      <c r="AG579" s="3">
        <f t="shared" si="1754"/>
        <v>0</v>
      </c>
      <c r="AH579" s="88">
        <f t="shared" si="1490"/>
        <v>0.000579</v>
      </c>
      <c r="AI579" s="3"/>
      <c r="AJ579" s="95" t="str">
        <f t="shared" si="1491"/>
        <v>#REF!</v>
      </c>
      <c r="AK579" s="92"/>
      <c r="AL579" s="92"/>
      <c r="AM579" s="92"/>
      <c r="AN579" s="3"/>
      <c r="AO579" s="3" t="str">
        <f t="shared" si="1492"/>
        <v>#REF!</v>
      </c>
      <c r="AP579" s="92"/>
      <c r="AQ579" s="92"/>
      <c r="AR579" s="92"/>
      <c r="AS579" s="3"/>
      <c r="AT579" s="3">
        <f t="shared" si="1493"/>
        <v>39.33333333</v>
      </c>
      <c r="AU579" s="92"/>
      <c r="AV579" s="92"/>
      <c r="AW579" s="92"/>
    </row>
    <row r="580" ht="15.75" customHeight="1">
      <c r="A580" s="24">
        <v>104.0</v>
      </c>
      <c r="B580" s="24" t="s">
        <v>194</v>
      </c>
      <c r="C580" s="24" t="s">
        <v>194</v>
      </c>
      <c r="D580" s="132" t="s">
        <v>34</v>
      </c>
      <c r="E580" s="132">
        <v>8.0</v>
      </c>
      <c r="F580" s="132"/>
      <c r="G580" s="132"/>
      <c r="H580" s="132"/>
      <c r="J580" s="171">
        <f t="array" ref="J580">IFERROR(INDEX(VBDhistory1!$U$8:$U$307,MATCH(VBDgames!$C580,VBDhistory1!$B$8:$B$307,0))+ROW()/10000000,0)</f>
        <v>0</v>
      </c>
      <c r="K580" s="171">
        <f t="array" ref="K580">IFERROR(INDEX(VBDhistory2!$U$8:$U$307,MATCH(VBDgames!$C580,VBDhistory2!$B$8:$B$307,0))+ROW()/10000000,0)</f>
        <v>0</v>
      </c>
      <c r="L580" s="171">
        <f t="array" ref="L580">IFERROR(INDEX(VBDhistory3!$U$8:$U$307,MATCH(VBDgames!$C580,VBDhistory3!$B$8:$B$307,0))+ROW()/10000000,0)</f>
        <v>0</v>
      </c>
      <c r="M580" s="171">
        <f t="array" ref="M580">IFERROR(INDEX(VBDhistory4!$U$8:$U$307,MATCH(VBDgames!$C580,VBDhistory4!$B$8:$B$307,0))+ROW()/10000000,0)</f>
        <v>0</v>
      </c>
      <c r="N580" s="171"/>
      <c r="O580" s="171" t="str">
        <f t="shared" ref="O580:R580" si="1755">$D580&amp;"-"&amp;RANK(J580,J$477:J$876,0)</f>
        <v>WR-1</v>
      </c>
      <c r="P580" s="171" t="str">
        <f t="shared" si="1755"/>
        <v>WR-1</v>
      </c>
      <c r="Q580" s="171" t="str">
        <f t="shared" si="1755"/>
        <v>WR-1</v>
      </c>
      <c r="R580" s="171" t="str">
        <f t="shared" si="1755"/>
        <v>WR-1</v>
      </c>
      <c r="T580" s="95" t="str">
        <f t="shared" si="1485"/>
        <v>DL-90</v>
      </c>
      <c r="U580" s="3">
        <v>90.0</v>
      </c>
      <c r="V580" s="3" t="s">
        <v>4632</v>
      </c>
      <c r="W580" s="95">
        <f t="shared" ref="W580:Y580" si="1756">IFERROR(INDEX(E$1429:E$1778,MATCH($T580,P$1429:P$1778,0)),0)</f>
        <v>0</v>
      </c>
      <c r="X580" s="3">
        <f t="shared" si="1756"/>
        <v>0</v>
      </c>
      <c r="Y580" s="3">
        <f t="shared" si="1756"/>
        <v>0</v>
      </c>
      <c r="Z580" s="3"/>
      <c r="AA580" s="3">
        <f t="shared" si="1487"/>
        <v>0</v>
      </c>
      <c r="AB580" s="88">
        <f t="shared" si="1488"/>
        <v>15.33333333</v>
      </c>
      <c r="AC580" s="3"/>
      <c r="AD580" s="95">
        <f t="shared" ref="AD580:AG580" si="1757">IFERROR(INDEX(J$1429:J$1778,MATCH($T580,O$1429:O$1778,0)),0)</f>
        <v>0</v>
      </c>
      <c r="AE580" s="3">
        <f t="shared" si="1757"/>
        <v>0</v>
      </c>
      <c r="AF580" s="3">
        <f t="shared" si="1757"/>
        <v>0</v>
      </c>
      <c r="AG580" s="3">
        <f t="shared" si="1757"/>
        <v>0</v>
      </c>
      <c r="AH580" s="88">
        <f t="shared" si="1490"/>
        <v>0.00058</v>
      </c>
      <c r="AI580" s="3"/>
      <c r="AJ580" s="95" t="str">
        <f t="shared" si="1491"/>
        <v>#REF!</v>
      </c>
      <c r="AK580" s="92"/>
      <c r="AL580" s="92"/>
      <c r="AM580" s="92"/>
      <c r="AN580" s="3"/>
      <c r="AO580" s="3" t="str">
        <f t="shared" si="1492"/>
        <v>#REF!</v>
      </c>
      <c r="AP580" s="92"/>
      <c r="AQ580" s="92"/>
      <c r="AR580" s="92"/>
      <c r="AS580" s="3"/>
      <c r="AT580" s="3">
        <f t="shared" si="1493"/>
        <v>39.33333333</v>
      </c>
      <c r="AU580" s="92"/>
      <c r="AV580" s="92"/>
      <c r="AW580" s="92"/>
    </row>
    <row r="581" ht="15.75" customHeight="1">
      <c r="A581" s="24">
        <v>105.0</v>
      </c>
      <c r="B581" s="24" t="s">
        <v>830</v>
      </c>
      <c r="C581" s="24" t="s">
        <v>268</v>
      </c>
      <c r="D581" s="132" t="s">
        <v>34</v>
      </c>
      <c r="E581" s="132">
        <v>8.0</v>
      </c>
      <c r="F581" s="132">
        <v>13.0</v>
      </c>
      <c r="G581" s="132"/>
      <c r="H581" s="132"/>
      <c r="J581" s="171">
        <f t="array" ref="J581">IFERROR(INDEX(VBDhistory1!$U$8:$U$307,MATCH(VBDgames!$C581,VBDhistory1!$B$8:$B$307,0))+ROW()/10000000,0)</f>
        <v>0</v>
      </c>
      <c r="K581" s="171">
        <f t="array" ref="K581">IFERROR(INDEX(VBDhistory2!$U$8:$U$307,MATCH(VBDgames!$C581,VBDhistory2!$B$8:$B$307,0))+ROW()/10000000,0)</f>
        <v>0</v>
      </c>
      <c r="L581" s="171">
        <f t="array" ref="L581">IFERROR(INDEX(VBDhistory3!$U$8:$U$307,MATCH(VBDgames!$C581,VBDhistory3!$B$8:$B$307,0))+ROW()/10000000,0)</f>
        <v>0</v>
      </c>
      <c r="M581" s="171">
        <f t="array" ref="M581">IFERROR(INDEX(VBDhistory4!$U$8:$U$307,MATCH(VBDgames!$C581,VBDhistory4!$B$8:$B$307,0))+ROW()/10000000,0)</f>
        <v>0</v>
      </c>
      <c r="N581" s="171"/>
      <c r="O581" s="171" t="str">
        <f t="shared" ref="O581:R581" si="1758">$D581&amp;"-"&amp;RANK(J581,J$477:J$876,0)</f>
        <v>WR-1</v>
      </c>
      <c r="P581" s="171" t="str">
        <f t="shared" si="1758"/>
        <v>WR-1</v>
      </c>
      <c r="Q581" s="171" t="str">
        <f t="shared" si="1758"/>
        <v>WR-1</v>
      </c>
      <c r="R581" s="171" t="str">
        <f t="shared" si="1758"/>
        <v>WR-1</v>
      </c>
      <c r="T581" s="95" t="str">
        <f t="shared" si="1485"/>
        <v>DL-91</v>
      </c>
      <c r="U581" s="3">
        <v>91.0</v>
      </c>
      <c r="V581" s="3" t="s">
        <v>4632</v>
      </c>
      <c r="W581" s="95">
        <f t="shared" ref="W581:Y581" si="1759">IFERROR(INDEX(E$1429:E$1778,MATCH($T581,P$1429:P$1778,0)),0)</f>
        <v>0</v>
      </c>
      <c r="X581" s="3">
        <f t="shared" si="1759"/>
        <v>0</v>
      </c>
      <c r="Y581" s="3">
        <f t="shared" si="1759"/>
        <v>0</v>
      </c>
      <c r="Z581" s="3"/>
      <c r="AA581" s="3">
        <f t="shared" si="1487"/>
        <v>0</v>
      </c>
      <c r="AB581" s="88">
        <f t="shared" si="1488"/>
        <v>15.33333333</v>
      </c>
      <c r="AC581" s="3"/>
      <c r="AD581" s="95">
        <f t="shared" ref="AD581:AG581" si="1760">IFERROR(INDEX(J$1429:J$1778,MATCH($T581,O$1429:O$1778,0)),0)</f>
        <v>0</v>
      </c>
      <c r="AE581" s="3">
        <f t="shared" si="1760"/>
        <v>0</v>
      </c>
      <c r="AF581" s="3">
        <f t="shared" si="1760"/>
        <v>0</v>
      </c>
      <c r="AG581" s="3">
        <f t="shared" si="1760"/>
        <v>0</v>
      </c>
      <c r="AH581" s="88">
        <f t="shared" si="1490"/>
        <v>0.000581</v>
      </c>
      <c r="AI581" s="3"/>
      <c r="AJ581" s="95" t="str">
        <f t="shared" si="1491"/>
        <v>#REF!</v>
      </c>
      <c r="AK581" s="92"/>
      <c r="AL581" s="92"/>
      <c r="AM581" s="92"/>
      <c r="AN581" s="3"/>
      <c r="AO581" s="3" t="str">
        <f t="shared" si="1492"/>
        <v>#REF!</v>
      </c>
      <c r="AP581" s="92"/>
      <c r="AQ581" s="92"/>
      <c r="AR581" s="92"/>
      <c r="AS581" s="3"/>
      <c r="AT581" s="3">
        <f t="shared" si="1493"/>
        <v>39.33333333</v>
      </c>
      <c r="AU581" s="92"/>
      <c r="AV581" s="92"/>
      <c r="AW581" s="92"/>
    </row>
    <row r="582" ht="15.75" customHeight="1">
      <c r="A582" s="24">
        <v>106.0</v>
      </c>
      <c r="B582" s="24" t="s">
        <v>2024</v>
      </c>
      <c r="C582" s="24" t="s">
        <v>2024</v>
      </c>
      <c r="D582" s="132" t="s">
        <v>34</v>
      </c>
      <c r="E582" s="132">
        <v>10.0</v>
      </c>
      <c r="F582" s="132">
        <v>7.0</v>
      </c>
      <c r="G582" s="132">
        <v>16.0</v>
      </c>
      <c r="H582" s="132"/>
      <c r="J582" s="171">
        <f t="array" ref="J582">IFERROR(INDEX(VBDhistory1!$U$8:$U$307,MATCH(VBDgames!$C582,VBDhistory1!$B$8:$B$307,0))+ROW()/10000000,0)</f>
        <v>0</v>
      </c>
      <c r="K582" s="171">
        <f t="array" ref="K582">IFERROR(INDEX(VBDhistory2!$U$8:$U$307,MATCH(VBDgames!$C582,VBDhistory2!$B$8:$B$307,0))+ROW()/10000000,0)</f>
        <v>0</v>
      </c>
      <c r="L582" s="171">
        <f t="array" ref="L582">IFERROR(INDEX(VBDhistory3!$U$8:$U$307,MATCH(VBDgames!$C582,VBDhistory3!$B$8:$B$307,0))+ROW()/10000000,0)</f>
        <v>0</v>
      </c>
      <c r="M582" s="171">
        <f t="array" ref="M582">IFERROR(INDEX(VBDhistory4!$U$8:$U$307,MATCH(VBDgames!$C582,VBDhistory4!$B$8:$B$307,0))+ROW()/10000000,0)</f>
        <v>0</v>
      </c>
      <c r="N582" s="171"/>
      <c r="O582" s="171" t="str">
        <f t="shared" ref="O582:R582" si="1761">$D582&amp;"-"&amp;RANK(J582,J$477:J$876,0)</f>
        <v>WR-1</v>
      </c>
      <c r="P582" s="171" t="str">
        <f t="shared" si="1761"/>
        <v>WR-1</v>
      </c>
      <c r="Q582" s="171" t="str">
        <f t="shared" si="1761"/>
        <v>WR-1</v>
      </c>
      <c r="R582" s="171" t="str">
        <f t="shared" si="1761"/>
        <v>WR-1</v>
      </c>
      <c r="T582" s="95" t="str">
        <f t="shared" si="1485"/>
        <v>DL-92</v>
      </c>
      <c r="U582" s="3">
        <v>92.0</v>
      </c>
      <c r="V582" s="3" t="s">
        <v>4632</v>
      </c>
      <c r="W582" s="95">
        <f t="shared" ref="W582:Y582" si="1762">IFERROR(INDEX(E$1429:E$1778,MATCH($T582,P$1429:P$1778,0)),0)</f>
        <v>0</v>
      </c>
      <c r="X582" s="3">
        <f t="shared" si="1762"/>
        <v>0</v>
      </c>
      <c r="Y582" s="3">
        <f t="shared" si="1762"/>
        <v>0</v>
      </c>
      <c r="Z582" s="3"/>
      <c r="AA582" s="3">
        <f t="shared" si="1487"/>
        <v>0</v>
      </c>
      <c r="AB582" s="88">
        <f t="shared" si="1488"/>
        <v>15.33333333</v>
      </c>
      <c r="AC582" s="3"/>
      <c r="AD582" s="95">
        <f t="shared" ref="AD582:AG582" si="1763">IFERROR(INDEX(J$1429:J$1778,MATCH($T582,O$1429:O$1778,0)),0)</f>
        <v>0</v>
      </c>
      <c r="AE582" s="3">
        <f t="shared" si="1763"/>
        <v>0</v>
      </c>
      <c r="AF582" s="3">
        <f t="shared" si="1763"/>
        <v>0</v>
      </c>
      <c r="AG582" s="3">
        <f t="shared" si="1763"/>
        <v>0</v>
      </c>
      <c r="AH582" s="88">
        <f t="shared" si="1490"/>
        <v>0.000582</v>
      </c>
      <c r="AI582" s="3"/>
      <c r="AJ582" s="95" t="str">
        <f t="shared" si="1491"/>
        <v>#REF!</v>
      </c>
      <c r="AK582" s="92"/>
      <c r="AL582" s="92"/>
      <c r="AM582" s="92"/>
      <c r="AN582" s="3"/>
      <c r="AO582" s="3" t="str">
        <f t="shared" si="1492"/>
        <v>#REF!</v>
      </c>
      <c r="AP582" s="92"/>
      <c r="AQ582" s="92"/>
      <c r="AR582" s="92"/>
      <c r="AS582" s="3"/>
      <c r="AT582" s="3">
        <f t="shared" si="1493"/>
        <v>39.33333333</v>
      </c>
      <c r="AU582" s="92"/>
      <c r="AV582" s="92"/>
      <c r="AW582" s="92"/>
    </row>
    <row r="583" ht="15.75" customHeight="1">
      <c r="A583" s="24">
        <v>107.0</v>
      </c>
      <c r="B583" s="24" t="s">
        <v>348</v>
      </c>
      <c r="C583" s="24" t="s">
        <v>348</v>
      </c>
      <c r="D583" s="132" t="s">
        <v>34</v>
      </c>
      <c r="E583" s="132">
        <v>11.0</v>
      </c>
      <c r="F583" s="132">
        <v>16.0</v>
      </c>
      <c r="G583" s="132">
        <v>16.0</v>
      </c>
      <c r="H583" s="132">
        <v>15.0</v>
      </c>
      <c r="J583" s="171">
        <f t="array" ref="J583">IFERROR(INDEX(VBDhistory1!$U$8:$U$307,MATCH(VBDgames!$C583,VBDhistory1!$B$8:$B$307,0))+ROW()/10000000,0)</f>
        <v>0</v>
      </c>
      <c r="K583" s="171">
        <f t="array" ref="K583">IFERROR(INDEX(VBDhistory2!$U$8:$U$307,MATCH(VBDgames!$C583,VBDhistory2!$B$8:$B$307,0))+ROW()/10000000,0)</f>
        <v>0</v>
      </c>
      <c r="L583" s="171">
        <f t="array" ref="L583">IFERROR(INDEX(VBDhistory3!$U$8:$U$307,MATCH(VBDgames!$C583,VBDhistory3!$B$8:$B$307,0))+ROW()/10000000,0)</f>
        <v>0</v>
      </c>
      <c r="M583" s="171">
        <f t="array" ref="M583">IFERROR(INDEX(VBDhistory4!$U$8:$U$307,MATCH(VBDgames!$C583,VBDhistory4!$B$8:$B$307,0))+ROW()/10000000,0)</f>
        <v>0</v>
      </c>
      <c r="N583" s="171"/>
      <c r="O583" s="171" t="str">
        <f t="shared" ref="O583:R583" si="1764">$D583&amp;"-"&amp;RANK(J583,J$477:J$876,0)</f>
        <v>WR-1</v>
      </c>
      <c r="P583" s="171" t="str">
        <f t="shared" si="1764"/>
        <v>WR-1</v>
      </c>
      <c r="Q583" s="171" t="str">
        <f t="shared" si="1764"/>
        <v>WR-1</v>
      </c>
      <c r="R583" s="171" t="str">
        <f t="shared" si="1764"/>
        <v>WR-1</v>
      </c>
      <c r="T583" s="95" t="str">
        <f t="shared" si="1485"/>
        <v>DL-93</v>
      </c>
      <c r="U583" s="3">
        <v>93.0</v>
      </c>
      <c r="V583" s="3" t="s">
        <v>4632</v>
      </c>
      <c r="W583" s="95">
        <f t="shared" ref="W583:Y583" si="1765">IFERROR(INDEX(E$1429:E$1778,MATCH($T583,P$1429:P$1778,0)),0)</f>
        <v>0</v>
      </c>
      <c r="X583" s="3">
        <f t="shared" si="1765"/>
        <v>0</v>
      </c>
      <c r="Y583" s="3">
        <f t="shared" si="1765"/>
        <v>0</v>
      </c>
      <c r="Z583" s="3"/>
      <c r="AA583" s="3">
        <f t="shared" si="1487"/>
        <v>0</v>
      </c>
      <c r="AB583" s="88">
        <f t="shared" si="1488"/>
        <v>15.33333333</v>
      </c>
      <c r="AC583" s="3"/>
      <c r="AD583" s="95">
        <f t="shared" ref="AD583:AG583" si="1766">IFERROR(INDEX(J$1429:J$1778,MATCH($T583,O$1429:O$1778,0)),0)</f>
        <v>0</v>
      </c>
      <c r="AE583" s="3">
        <f t="shared" si="1766"/>
        <v>0</v>
      </c>
      <c r="AF583" s="3">
        <f t="shared" si="1766"/>
        <v>0</v>
      </c>
      <c r="AG583" s="3">
        <f t="shared" si="1766"/>
        <v>0</v>
      </c>
      <c r="AH583" s="88">
        <f t="shared" si="1490"/>
        <v>0.000583</v>
      </c>
      <c r="AI583" s="3"/>
      <c r="AJ583" s="95" t="str">
        <f t="shared" si="1491"/>
        <v>#REF!</v>
      </c>
      <c r="AK583" s="92"/>
      <c r="AL583" s="92"/>
      <c r="AM583" s="92"/>
      <c r="AN583" s="3"/>
      <c r="AO583" s="3" t="str">
        <f t="shared" si="1492"/>
        <v>#REF!</v>
      </c>
      <c r="AP583" s="92"/>
      <c r="AQ583" s="92"/>
      <c r="AR583" s="92"/>
      <c r="AS583" s="3"/>
      <c r="AT583" s="3">
        <f t="shared" si="1493"/>
        <v>39.33333333</v>
      </c>
      <c r="AU583" s="92"/>
      <c r="AV583" s="92"/>
      <c r="AW583" s="92"/>
    </row>
    <row r="584" ht="15.75" customHeight="1">
      <c r="A584" s="24">
        <v>108.0</v>
      </c>
      <c r="B584" s="24" t="s">
        <v>1583</v>
      </c>
      <c r="C584" s="24" t="s">
        <v>1583</v>
      </c>
      <c r="D584" s="132" t="s">
        <v>34</v>
      </c>
      <c r="E584" s="132">
        <v>9.0</v>
      </c>
      <c r="F584" s="132">
        <v>11.0</v>
      </c>
      <c r="G584" s="132">
        <v>15.0</v>
      </c>
      <c r="H584" s="132">
        <v>6.0</v>
      </c>
      <c r="J584" s="171">
        <f t="array" ref="J584">IFERROR(INDEX(VBDhistory1!$U$8:$U$307,MATCH(VBDgames!$C584,VBDhistory1!$B$8:$B$307,0))+ROW()/10000000,0)</f>
        <v>0</v>
      </c>
      <c r="K584" s="171">
        <f t="array" ref="K584">IFERROR(INDEX(VBDhistory2!$U$8:$U$307,MATCH(VBDgames!$C584,VBDhistory2!$B$8:$B$307,0))+ROW()/10000000,0)</f>
        <v>0</v>
      </c>
      <c r="L584" s="171">
        <f t="array" ref="L584">IFERROR(INDEX(VBDhistory3!$U$8:$U$307,MATCH(VBDgames!$C584,VBDhistory3!$B$8:$B$307,0))+ROW()/10000000,0)</f>
        <v>0</v>
      </c>
      <c r="M584" s="171">
        <f t="array" ref="M584">IFERROR(INDEX(VBDhistory4!$U$8:$U$307,MATCH(VBDgames!$C584,VBDhistory4!$B$8:$B$307,0))+ROW()/10000000,0)</f>
        <v>0</v>
      </c>
      <c r="N584" s="171"/>
      <c r="O584" s="171" t="str">
        <f t="shared" ref="O584:R584" si="1767">$D584&amp;"-"&amp;RANK(J584,J$477:J$876,0)</f>
        <v>WR-1</v>
      </c>
      <c r="P584" s="171" t="str">
        <f t="shared" si="1767"/>
        <v>WR-1</v>
      </c>
      <c r="Q584" s="171" t="str">
        <f t="shared" si="1767"/>
        <v>WR-1</v>
      </c>
      <c r="R584" s="171" t="str">
        <f t="shared" si="1767"/>
        <v>WR-1</v>
      </c>
      <c r="T584" s="95" t="str">
        <f t="shared" si="1485"/>
        <v>DL-94</v>
      </c>
      <c r="U584" s="3">
        <v>94.0</v>
      </c>
      <c r="V584" s="3" t="s">
        <v>4632</v>
      </c>
      <c r="W584" s="95">
        <f t="shared" ref="W584:Y584" si="1768">IFERROR(INDEX(E$1429:E$1778,MATCH($T584,P$1429:P$1778,0)),0)</f>
        <v>0</v>
      </c>
      <c r="X584" s="3">
        <f t="shared" si="1768"/>
        <v>0</v>
      </c>
      <c r="Y584" s="3">
        <f t="shared" si="1768"/>
        <v>0</v>
      </c>
      <c r="Z584" s="3"/>
      <c r="AA584" s="3">
        <f t="shared" si="1487"/>
        <v>0</v>
      </c>
      <c r="AB584" s="88">
        <f t="shared" si="1488"/>
        <v>15.33333333</v>
      </c>
      <c r="AC584" s="3"/>
      <c r="AD584" s="95">
        <f t="shared" ref="AD584:AG584" si="1769">IFERROR(INDEX(J$1429:J$1778,MATCH($T584,O$1429:O$1778,0)),0)</f>
        <v>0</v>
      </c>
      <c r="AE584" s="3">
        <f t="shared" si="1769"/>
        <v>0</v>
      </c>
      <c r="AF584" s="3">
        <f t="shared" si="1769"/>
        <v>0</v>
      </c>
      <c r="AG584" s="3">
        <f t="shared" si="1769"/>
        <v>0</v>
      </c>
      <c r="AH584" s="88">
        <f t="shared" si="1490"/>
        <v>0.000584</v>
      </c>
      <c r="AI584" s="3"/>
      <c r="AJ584" s="95" t="str">
        <f t="shared" si="1491"/>
        <v>#REF!</v>
      </c>
      <c r="AK584" s="92"/>
      <c r="AL584" s="92"/>
      <c r="AM584" s="92"/>
      <c r="AN584" s="3"/>
      <c r="AO584" s="3" t="str">
        <f t="shared" si="1492"/>
        <v>#REF!</v>
      </c>
      <c r="AP584" s="92"/>
      <c r="AQ584" s="92"/>
      <c r="AR584" s="92"/>
      <c r="AS584" s="3"/>
      <c r="AT584" s="3">
        <f t="shared" si="1493"/>
        <v>39.33333333</v>
      </c>
      <c r="AU584" s="92"/>
      <c r="AV584" s="92"/>
      <c r="AW584" s="92"/>
    </row>
    <row r="585" ht="15.75" customHeight="1">
      <c r="A585" s="24">
        <v>109.0</v>
      </c>
      <c r="B585" s="24" t="s">
        <v>1030</v>
      </c>
      <c r="C585" s="24" t="s">
        <v>1030</v>
      </c>
      <c r="D585" s="132" t="s">
        <v>34</v>
      </c>
      <c r="E585" s="132">
        <v>9.0</v>
      </c>
      <c r="F585" s="132"/>
      <c r="G585" s="132"/>
      <c r="H585" s="132"/>
      <c r="J585" s="171">
        <f t="array" ref="J585">IFERROR(INDEX(VBDhistory1!$U$8:$U$307,MATCH(VBDgames!$C585,VBDhistory1!$B$8:$B$307,0))+ROW()/10000000,0)</f>
        <v>0</v>
      </c>
      <c r="K585" s="171">
        <f t="array" ref="K585">IFERROR(INDEX(VBDhistory2!$U$8:$U$307,MATCH(VBDgames!$C585,VBDhistory2!$B$8:$B$307,0))+ROW()/10000000,0)</f>
        <v>0</v>
      </c>
      <c r="L585" s="171">
        <f t="array" ref="L585">IFERROR(INDEX(VBDhistory3!$U$8:$U$307,MATCH(VBDgames!$C585,VBDhistory3!$B$8:$B$307,0))+ROW()/10000000,0)</f>
        <v>0</v>
      </c>
      <c r="M585" s="171">
        <f t="array" ref="M585">IFERROR(INDEX(VBDhistory4!$U$8:$U$307,MATCH(VBDgames!$C585,VBDhistory4!$B$8:$B$307,0))+ROW()/10000000,0)</f>
        <v>0</v>
      </c>
      <c r="N585" s="171"/>
      <c r="O585" s="171" t="str">
        <f t="shared" ref="O585:R585" si="1770">$D585&amp;"-"&amp;RANK(J585,J$477:J$876,0)</f>
        <v>WR-1</v>
      </c>
      <c r="P585" s="171" t="str">
        <f t="shared" si="1770"/>
        <v>WR-1</v>
      </c>
      <c r="Q585" s="171" t="str">
        <f t="shared" si="1770"/>
        <v>WR-1</v>
      </c>
      <c r="R585" s="171" t="str">
        <f t="shared" si="1770"/>
        <v>WR-1</v>
      </c>
      <c r="T585" s="95" t="str">
        <f t="shared" si="1485"/>
        <v>DL-95</v>
      </c>
      <c r="U585" s="3">
        <v>95.0</v>
      </c>
      <c r="V585" s="3" t="s">
        <v>4632</v>
      </c>
      <c r="W585" s="95">
        <f t="shared" ref="W585:Y585" si="1771">IFERROR(INDEX(E$1429:E$1778,MATCH($T585,P$1429:P$1778,0)),0)</f>
        <v>0</v>
      </c>
      <c r="X585" s="3">
        <f t="shared" si="1771"/>
        <v>0</v>
      </c>
      <c r="Y585" s="3">
        <f t="shared" si="1771"/>
        <v>0</v>
      </c>
      <c r="Z585" s="3"/>
      <c r="AA585" s="3">
        <f t="shared" si="1487"/>
        <v>0</v>
      </c>
      <c r="AB585" s="88">
        <f t="shared" si="1488"/>
        <v>15.33333333</v>
      </c>
      <c r="AC585" s="3"/>
      <c r="AD585" s="95">
        <f t="shared" ref="AD585:AG585" si="1772">IFERROR(INDEX(J$1429:J$1778,MATCH($T585,O$1429:O$1778,0)),0)</f>
        <v>0</v>
      </c>
      <c r="AE585" s="3">
        <f t="shared" si="1772"/>
        <v>0</v>
      </c>
      <c r="AF585" s="3">
        <f t="shared" si="1772"/>
        <v>0</v>
      </c>
      <c r="AG585" s="3">
        <f t="shared" si="1772"/>
        <v>0</v>
      </c>
      <c r="AH585" s="88">
        <f t="shared" si="1490"/>
        <v>0.000585</v>
      </c>
      <c r="AI585" s="3"/>
      <c r="AJ585" s="95" t="str">
        <f t="shared" si="1491"/>
        <v>#REF!</v>
      </c>
      <c r="AK585" s="92"/>
      <c r="AL585" s="92"/>
      <c r="AM585" s="92"/>
      <c r="AN585" s="3"/>
      <c r="AO585" s="3" t="str">
        <f t="shared" si="1492"/>
        <v>#REF!</v>
      </c>
      <c r="AP585" s="92"/>
      <c r="AQ585" s="92"/>
      <c r="AR585" s="92"/>
      <c r="AS585" s="3"/>
      <c r="AT585" s="3">
        <f t="shared" si="1493"/>
        <v>39.33333333</v>
      </c>
      <c r="AU585" s="92"/>
      <c r="AV585" s="92"/>
      <c r="AW585" s="92"/>
    </row>
    <row r="586" ht="15.75" customHeight="1">
      <c r="A586" s="24">
        <v>110.0</v>
      </c>
      <c r="B586" s="24" t="s">
        <v>1061</v>
      </c>
      <c r="C586" s="24" t="s">
        <v>1061</v>
      </c>
      <c r="D586" s="132" t="s">
        <v>34</v>
      </c>
      <c r="E586" s="132">
        <v>10.0</v>
      </c>
      <c r="F586" s="132">
        <v>16.0</v>
      </c>
      <c r="G586" s="132">
        <v>16.0</v>
      </c>
      <c r="H586" s="132"/>
      <c r="J586" s="171">
        <f t="array" ref="J586">IFERROR(INDEX(VBDhistory1!$U$8:$U$307,MATCH(VBDgames!$C586,VBDhistory1!$B$8:$B$307,0))+ROW()/10000000,0)</f>
        <v>0</v>
      </c>
      <c r="K586" s="171">
        <f t="array" ref="K586">IFERROR(INDEX(VBDhistory2!$U$8:$U$307,MATCH(VBDgames!$C586,VBDhistory2!$B$8:$B$307,0))+ROW()/10000000,0)</f>
        <v>0</v>
      </c>
      <c r="L586" s="171">
        <f t="array" ref="L586">IFERROR(INDEX(VBDhistory3!$U$8:$U$307,MATCH(VBDgames!$C586,VBDhistory3!$B$8:$B$307,0))+ROW()/10000000,0)</f>
        <v>0</v>
      </c>
      <c r="M586" s="171">
        <f t="array" ref="M586">IFERROR(INDEX(VBDhistory4!$U$8:$U$307,MATCH(VBDgames!$C586,VBDhistory4!$B$8:$B$307,0))+ROW()/10000000,0)</f>
        <v>0</v>
      </c>
      <c r="N586" s="171"/>
      <c r="O586" s="171" t="str">
        <f t="shared" ref="O586:R586" si="1773">$D586&amp;"-"&amp;RANK(J586,J$477:J$876,0)</f>
        <v>WR-1</v>
      </c>
      <c r="P586" s="171" t="str">
        <f t="shared" si="1773"/>
        <v>WR-1</v>
      </c>
      <c r="Q586" s="171" t="str">
        <f t="shared" si="1773"/>
        <v>WR-1</v>
      </c>
      <c r="R586" s="171" t="str">
        <f t="shared" si="1773"/>
        <v>WR-1</v>
      </c>
      <c r="T586" s="95" t="str">
        <f t="shared" si="1485"/>
        <v>DL-96</v>
      </c>
      <c r="U586" s="3">
        <v>96.0</v>
      </c>
      <c r="V586" s="3" t="s">
        <v>4632</v>
      </c>
      <c r="W586" s="95">
        <f t="shared" ref="W586:Y586" si="1774">IFERROR(INDEX(E$1429:E$1778,MATCH($T586,P$1429:P$1778,0)),0)</f>
        <v>0</v>
      </c>
      <c r="X586" s="3">
        <f t="shared" si="1774"/>
        <v>0</v>
      </c>
      <c r="Y586" s="3">
        <f t="shared" si="1774"/>
        <v>0</v>
      </c>
      <c r="Z586" s="3"/>
      <c r="AA586" s="3">
        <f t="shared" si="1487"/>
        <v>0</v>
      </c>
      <c r="AB586" s="88">
        <f t="shared" si="1488"/>
        <v>15.33333333</v>
      </c>
      <c r="AC586" s="3"/>
      <c r="AD586" s="95">
        <f t="shared" ref="AD586:AG586" si="1775">IFERROR(INDEX(J$1429:J$1778,MATCH($T586,O$1429:O$1778,0)),0)</f>
        <v>0</v>
      </c>
      <c r="AE586" s="3">
        <f t="shared" si="1775"/>
        <v>0</v>
      </c>
      <c r="AF586" s="3">
        <f t="shared" si="1775"/>
        <v>0</v>
      </c>
      <c r="AG586" s="3">
        <f t="shared" si="1775"/>
        <v>0</v>
      </c>
      <c r="AH586" s="88">
        <f t="shared" si="1490"/>
        <v>0.000586</v>
      </c>
      <c r="AI586" s="3"/>
      <c r="AJ586" s="95" t="str">
        <f t="shared" si="1491"/>
        <v>#REF!</v>
      </c>
      <c r="AK586" s="92"/>
      <c r="AL586" s="92"/>
      <c r="AM586" s="92"/>
      <c r="AN586" s="3"/>
      <c r="AO586" s="3" t="str">
        <f t="shared" si="1492"/>
        <v>#REF!</v>
      </c>
      <c r="AP586" s="92"/>
      <c r="AQ586" s="92"/>
      <c r="AR586" s="92"/>
      <c r="AS586" s="3"/>
      <c r="AT586" s="3">
        <f t="shared" si="1493"/>
        <v>39.33333333</v>
      </c>
      <c r="AU586" s="92"/>
      <c r="AV586" s="92"/>
      <c r="AW586" s="92"/>
    </row>
    <row r="587" ht="15.75" customHeight="1">
      <c r="A587" s="24">
        <v>111.0</v>
      </c>
      <c r="B587" s="24" t="s">
        <v>1032</v>
      </c>
      <c r="C587" s="24" t="s">
        <v>1032</v>
      </c>
      <c r="D587" s="132" t="s">
        <v>34</v>
      </c>
      <c r="E587" s="132">
        <v>11.0</v>
      </c>
      <c r="F587" s="132">
        <v>6.0</v>
      </c>
      <c r="G587" s="132">
        <v>8.0</v>
      </c>
      <c r="H587" s="132">
        <v>7.0</v>
      </c>
      <c r="J587" s="171">
        <f t="array" ref="J587">IFERROR(INDEX(VBDhistory1!$U$8:$U$307,MATCH(VBDgames!$C587,VBDhistory1!$B$8:$B$307,0))+ROW()/10000000,0)</f>
        <v>0</v>
      </c>
      <c r="K587" s="171">
        <f t="array" ref="K587">IFERROR(INDEX(VBDhistory2!$U$8:$U$307,MATCH(VBDgames!$C587,VBDhistory2!$B$8:$B$307,0))+ROW()/10000000,0)</f>
        <v>0</v>
      </c>
      <c r="L587" s="171">
        <f t="array" ref="L587">IFERROR(INDEX(VBDhistory3!$U$8:$U$307,MATCH(VBDgames!$C587,VBDhistory3!$B$8:$B$307,0))+ROW()/10000000,0)</f>
        <v>0</v>
      </c>
      <c r="M587" s="171">
        <f t="array" ref="M587">IFERROR(INDEX(VBDhistory4!$U$8:$U$307,MATCH(VBDgames!$C587,VBDhistory4!$B$8:$B$307,0))+ROW()/10000000,0)</f>
        <v>0</v>
      </c>
      <c r="N587" s="171"/>
      <c r="O587" s="171" t="str">
        <f t="shared" ref="O587:R587" si="1776">$D587&amp;"-"&amp;RANK(J587,J$477:J$876,0)</f>
        <v>WR-1</v>
      </c>
      <c r="P587" s="171" t="str">
        <f t="shared" si="1776"/>
        <v>WR-1</v>
      </c>
      <c r="Q587" s="171" t="str">
        <f t="shared" si="1776"/>
        <v>WR-1</v>
      </c>
      <c r="R587" s="171" t="str">
        <f t="shared" si="1776"/>
        <v>WR-1</v>
      </c>
      <c r="T587" s="95" t="str">
        <f t="shared" si="1485"/>
        <v>DL-97</v>
      </c>
      <c r="U587" s="3">
        <v>97.0</v>
      </c>
      <c r="V587" s="3" t="s">
        <v>4632</v>
      </c>
      <c r="W587" s="95">
        <f t="shared" ref="W587:Y587" si="1777">IFERROR(INDEX(E$1429:E$1778,MATCH($T587,P$1429:P$1778,0)),0)</f>
        <v>0</v>
      </c>
      <c r="X587" s="3">
        <f t="shared" si="1777"/>
        <v>0</v>
      </c>
      <c r="Y587" s="3">
        <f t="shared" si="1777"/>
        <v>0</v>
      </c>
      <c r="Z587" s="3"/>
      <c r="AA587" s="3">
        <f t="shared" si="1487"/>
        <v>0</v>
      </c>
      <c r="AB587" s="88">
        <f t="shared" si="1488"/>
        <v>15.33333333</v>
      </c>
      <c r="AC587" s="3"/>
      <c r="AD587" s="95">
        <f t="shared" ref="AD587:AG587" si="1778">IFERROR(INDEX(J$1429:J$1778,MATCH($T587,O$1429:O$1778,0)),0)</f>
        <v>0</v>
      </c>
      <c r="AE587" s="3">
        <f t="shared" si="1778"/>
        <v>0</v>
      </c>
      <c r="AF587" s="3">
        <f t="shared" si="1778"/>
        <v>0</v>
      </c>
      <c r="AG587" s="3">
        <f t="shared" si="1778"/>
        <v>0</v>
      </c>
      <c r="AH587" s="88">
        <f t="shared" si="1490"/>
        <v>0.000587</v>
      </c>
      <c r="AI587" s="3"/>
      <c r="AJ587" s="95" t="str">
        <f t="shared" si="1491"/>
        <v>#REF!</v>
      </c>
      <c r="AK587" s="92"/>
      <c r="AL587" s="92"/>
      <c r="AM587" s="92"/>
      <c r="AN587" s="3"/>
      <c r="AO587" s="3" t="str">
        <f t="shared" si="1492"/>
        <v>#REF!</v>
      </c>
      <c r="AP587" s="92"/>
      <c r="AQ587" s="92"/>
      <c r="AR587" s="92"/>
      <c r="AS587" s="3"/>
      <c r="AT587" s="3">
        <f t="shared" si="1493"/>
        <v>39.33333333</v>
      </c>
      <c r="AU587" s="92"/>
      <c r="AV587" s="92"/>
      <c r="AW587" s="92"/>
    </row>
    <row r="588" ht="15.75" customHeight="1">
      <c r="A588" s="24">
        <v>112.0</v>
      </c>
      <c r="B588" s="24" t="s">
        <v>1427</v>
      </c>
      <c r="C588" s="24" t="s">
        <v>1427</v>
      </c>
      <c r="D588" s="132" t="s">
        <v>34</v>
      </c>
      <c r="E588" s="132">
        <v>9.0</v>
      </c>
      <c r="F588" s="132">
        <v>6.0</v>
      </c>
      <c r="G588" s="132"/>
      <c r="H588" s="132"/>
      <c r="J588" s="171">
        <f t="array" ref="J588">IFERROR(INDEX(VBDhistory1!$U$8:$U$307,MATCH(VBDgames!$C588,VBDhistory1!$B$8:$B$307,0))+ROW()/10000000,0)</f>
        <v>0</v>
      </c>
      <c r="K588" s="171">
        <f t="array" ref="K588">IFERROR(INDEX(VBDhistory2!$U$8:$U$307,MATCH(VBDgames!$C588,VBDhistory2!$B$8:$B$307,0))+ROW()/10000000,0)</f>
        <v>0</v>
      </c>
      <c r="L588" s="171">
        <f t="array" ref="L588">IFERROR(INDEX(VBDhistory3!$U$8:$U$307,MATCH(VBDgames!$C588,VBDhistory3!$B$8:$B$307,0))+ROW()/10000000,0)</f>
        <v>0</v>
      </c>
      <c r="M588" s="171">
        <f t="array" ref="M588">IFERROR(INDEX(VBDhistory4!$U$8:$U$307,MATCH(VBDgames!$C588,VBDhistory4!$B$8:$B$307,0))+ROW()/10000000,0)</f>
        <v>0</v>
      </c>
      <c r="N588" s="171"/>
      <c r="O588" s="171" t="str">
        <f t="shared" ref="O588:R588" si="1779">$D588&amp;"-"&amp;RANK(J588,J$477:J$876,0)</f>
        <v>WR-1</v>
      </c>
      <c r="P588" s="171" t="str">
        <f t="shared" si="1779"/>
        <v>WR-1</v>
      </c>
      <c r="Q588" s="171" t="str">
        <f t="shared" si="1779"/>
        <v>WR-1</v>
      </c>
      <c r="R588" s="171" t="str">
        <f t="shared" si="1779"/>
        <v>WR-1</v>
      </c>
      <c r="T588" s="95" t="str">
        <f t="shared" si="1485"/>
        <v>DL-98</v>
      </c>
      <c r="U588" s="3">
        <v>98.0</v>
      </c>
      <c r="V588" s="3" t="s">
        <v>4632</v>
      </c>
      <c r="W588" s="95">
        <f t="shared" ref="W588:Y588" si="1780">IFERROR(INDEX(E$1429:E$1778,MATCH($T588,P$1429:P$1778,0)),0)</f>
        <v>0</v>
      </c>
      <c r="X588" s="3">
        <f t="shared" si="1780"/>
        <v>0</v>
      </c>
      <c r="Y588" s="3">
        <f t="shared" si="1780"/>
        <v>0</v>
      </c>
      <c r="Z588" s="3"/>
      <c r="AA588" s="3">
        <f t="shared" si="1487"/>
        <v>0</v>
      </c>
      <c r="AB588" s="88">
        <f t="shared" si="1488"/>
        <v>15.33333333</v>
      </c>
      <c r="AC588" s="3"/>
      <c r="AD588" s="95">
        <f t="shared" ref="AD588:AG588" si="1781">IFERROR(INDEX(J$1429:J$1778,MATCH($T588,O$1429:O$1778,0)),0)</f>
        <v>0</v>
      </c>
      <c r="AE588" s="3">
        <f t="shared" si="1781"/>
        <v>0</v>
      </c>
      <c r="AF588" s="3">
        <f t="shared" si="1781"/>
        <v>0</v>
      </c>
      <c r="AG588" s="3">
        <f t="shared" si="1781"/>
        <v>0</v>
      </c>
      <c r="AH588" s="88">
        <f t="shared" si="1490"/>
        <v>0.000588</v>
      </c>
      <c r="AI588" s="3"/>
      <c r="AJ588" s="95" t="str">
        <f t="shared" si="1491"/>
        <v>#REF!</v>
      </c>
      <c r="AK588" s="92"/>
      <c r="AL588" s="92"/>
      <c r="AM588" s="92"/>
      <c r="AN588" s="3"/>
      <c r="AO588" s="3" t="str">
        <f t="shared" si="1492"/>
        <v>#REF!</v>
      </c>
      <c r="AP588" s="92"/>
      <c r="AQ588" s="92"/>
      <c r="AR588" s="92"/>
      <c r="AS588" s="3"/>
      <c r="AT588" s="3">
        <f t="shared" si="1493"/>
        <v>39.33333333</v>
      </c>
      <c r="AU588" s="92"/>
      <c r="AV588" s="92"/>
      <c r="AW588" s="92"/>
    </row>
    <row r="589" ht="15.75" customHeight="1">
      <c r="A589" s="24">
        <v>113.0</v>
      </c>
      <c r="B589" s="24" t="s">
        <v>986</v>
      </c>
      <c r="C589" s="24" t="s">
        <v>986</v>
      </c>
      <c r="D589" s="132" t="s">
        <v>34</v>
      </c>
      <c r="E589" s="132">
        <v>7.0</v>
      </c>
      <c r="F589" s="132"/>
      <c r="G589" s="132"/>
      <c r="H589" s="132"/>
      <c r="J589" s="171">
        <f t="array" ref="J589">IFERROR(INDEX(VBDhistory1!$U$8:$U$307,MATCH(VBDgames!$C589,VBDhistory1!$B$8:$B$307,0))+ROW()/10000000,0)</f>
        <v>0</v>
      </c>
      <c r="K589" s="171">
        <f t="array" ref="K589">IFERROR(INDEX(VBDhistory2!$U$8:$U$307,MATCH(VBDgames!$C589,VBDhistory2!$B$8:$B$307,0))+ROW()/10000000,0)</f>
        <v>0</v>
      </c>
      <c r="L589" s="171">
        <f t="array" ref="L589">IFERROR(INDEX(VBDhistory3!$U$8:$U$307,MATCH(VBDgames!$C589,VBDhistory3!$B$8:$B$307,0))+ROW()/10000000,0)</f>
        <v>0</v>
      </c>
      <c r="M589" s="171">
        <f t="array" ref="M589">IFERROR(INDEX(VBDhistory4!$U$8:$U$307,MATCH(VBDgames!$C589,VBDhistory4!$B$8:$B$307,0))+ROW()/10000000,0)</f>
        <v>0</v>
      </c>
      <c r="N589" s="171"/>
      <c r="O589" s="171" t="str">
        <f t="shared" ref="O589:R589" si="1782">$D589&amp;"-"&amp;RANK(J589,J$477:J$876,0)</f>
        <v>WR-1</v>
      </c>
      <c r="P589" s="171" t="str">
        <f t="shared" si="1782"/>
        <v>WR-1</v>
      </c>
      <c r="Q589" s="171" t="str">
        <f t="shared" si="1782"/>
        <v>WR-1</v>
      </c>
      <c r="R589" s="171" t="str">
        <f t="shared" si="1782"/>
        <v>WR-1</v>
      </c>
      <c r="T589" s="95" t="str">
        <f t="shared" si="1485"/>
        <v>DL-99</v>
      </c>
      <c r="U589" s="3">
        <v>99.0</v>
      </c>
      <c r="V589" s="3" t="s">
        <v>4632</v>
      </c>
      <c r="W589" s="95">
        <f t="shared" ref="W589:Y589" si="1783">IFERROR(INDEX(E$1429:E$1778,MATCH($T589,P$1429:P$1778,0)),0)</f>
        <v>0</v>
      </c>
      <c r="X589" s="3">
        <f t="shared" si="1783"/>
        <v>0</v>
      </c>
      <c r="Y589" s="3">
        <f t="shared" si="1783"/>
        <v>0</v>
      </c>
      <c r="Z589" s="3"/>
      <c r="AA589" s="3">
        <f t="shared" si="1487"/>
        <v>0</v>
      </c>
      <c r="AB589" s="88">
        <f t="shared" si="1488"/>
        <v>15.33333333</v>
      </c>
      <c r="AC589" s="3"/>
      <c r="AD589" s="95">
        <f t="shared" ref="AD589:AG589" si="1784">IFERROR(INDEX(J$1429:J$1778,MATCH($T589,O$1429:O$1778,0)),0)</f>
        <v>0</v>
      </c>
      <c r="AE589" s="3">
        <f t="shared" si="1784"/>
        <v>0</v>
      </c>
      <c r="AF589" s="3">
        <f t="shared" si="1784"/>
        <v>0</v>
      </c>
      <c r="AG589" s="3">
        <f t="shared" si="1784"/>
        <v>0</v>
      </c>
      <c r="AH589" s="88">
        <f t="shared" si="1490"/>
        <v>0.000589</v>
      </c>
      <c r="AI589" s="3"/>
      <c r="AJ589" s="95" t="str">
        <f t="shared" si="1491"/>
        <v>#REF!</v>
      </c>
      <c r="AK589" s="92"/>
      <c r="AL589" s="92"/>
      <c r="AM589" s="92"/>
      <c r="AN589" s="3"/>
      <c r="AO589" s="3" t="str">
        <f t="shared" si="1492"/>
        <v>#REF!</v>
      </c>
      <c r="AP589" s="92"/>
      <c r="AQ589" s="92"/>
      <c r="AR589" s="92"/>
      <c r="AS589" s="3"/>
      <c r="AT589" s="3">
        <f t="shared" si="1493"/>
        <v>39.33333333</v>
      </c>
      <c r="AU589" s="92"/>
      <c r="AV589" s="92"/>
      <c r="AW589" s="92"/>
    </row>
    <row r="590" ht="15.75" customHeight="1">
      <c r="A590" s="24">
        <v>114.0</v>
      </c>
      <c r="B590" s="24" t="s">
        <v>3222</v>
      </c>
      <c r="C590" s="24" t="s">
        <v>3222</v>
      </c>
      <c r="D590" s="132" t="s">
        <v>34</v>
      </c>
      <c r="E590" s="132">
        <v>8.0</v>
      </c>
      <c r="F590" s="132">
        <v>10.0</v>
      </c>
      <c r="G590" s="132">
        <v>15.0</v>
      </c>
      <c r="H590" s="132"/>
      <c r="J590" s="171">
        <f t="array" ref="J590">IFERROR(INDEX(VBDhistory1!$U$8:$U$307,MATCH(VBDgames!$C590,VBDhistory1!$B$8:$B$307,0))+ROW()/10000000,0)</f>
        <v>0</v>
      </c>
      <c r="K590" s="171">
        <f t="array" ref="K590">IFERROR(INDEX(VBDhistory2!$U$8:$U$307,MATCH(VBDgames!$C590,VBDhistory2!$B$8:$B$307,0))+ROW()/10000000,0)</f>
        <v>0</v>
      </c>
      <c r="L590" s="171">
        <f t="array" ref="L590">IFERROR(INDEX(VBDhistory3!$U$8:$U$307,MATCH(VBDgames!$C590,VBDhistory3!$B$8:$B$307,0))+ROW()/10000000,0)</f>
        <v>0</v>
      </c>
      <c r="M590" s="171">
        <f t="array" ref="M590">IFERROR(INDEX(VBDhistory4!$U$8:$U$307,MATCH(VBDgames!$C590,VBDhistory4!$B$8:$B$307,0))+ROW()/10000000,0)</f>
        <v>0</v>
      </c>
      <c r="N590" s="171"/>
      <c r="O590" s="171" t="str">
        <f t="shared" ref="O590:R590" si="1785">$D590&amp;"-"&amp;RANK(J590,J$477:J$876,0)</f>
        <v>WR-1</v>
      </c>
      <c r="P590" s="171" t="str">
        <f t="shared" si="1785"/>
        <v>WR-1</v>
      </c>
      <c r="Q590" s="171" t="str">
        <f t="shared" si="1785"/>
        <v>WR-1</v>
      </c>
      <c r="R590" s="171" t="str">
        <f t="shared" si="1785"/>
        <v>WR-1</v>
      </c>
      <c r="T590" s="95" t="str">
        <f t="shared" si="1485"/>
        <v>DL-100</v>
      </c>
      <c r="U590" s="3">
        <v>100.0</v>
      </c>
      <c r="V590" s="3" t="s">
        <v>4632</v>
      </c>
      <c r="W590" s="95">
        <f t="shared" ref="W590:Y590" si="1786">IFERROR(INDEX(E$1429:E$1778,MATCH($T590,P$1429:P$1778,0)),0)</f>
        <v>0</v>
      </c>
      <c r="X590" s="3">
        <f t="shared" si="1786"/>
        <v>0</v>
      </c>
      <c r="Y590" s="3">
        <f t="shared" si="1786"/>
        <v>0</v>
      </c>
      <c r="Z590" s="3"/>
      <c r="AA590" s="3">
        <f t="shared" si="1487"/>
        <v>0</v>
      </c>
      <c r="AB590" s="88">
        <f t="shared" si="1488"/>
        <v>15.33333333</v>
      </c>
      <c r="AC590" s="3"/>
      <c r="AD590" s="95">
        <f t="shared" ref="AD590:AG590" si="1787">IFERROR(INDEX(J$1429:J$1778,MATCH($T590,O$1429:O$1778,0)),0)</f>
        <v>0</v>
      </c>
      <c r="AE590" s="3">
        <f t="shared" si="1787"/>
        <v>0</v>
      </c>
      <c r="AF590" s="3">
        <f t="shared" si="1787"/>
        <v>0</v>
      </c>
      <c r="AG590" s="3">
        <f t="shared" si="1787"/>
        <v>0</v>
      </c>
      <c r="AH590" s="88">
        <f t="shared" si="1490"/>
        <v>0.00059</v>
      </c>
      <c r="AI590" s="3"/>
      <c r="AJ590" s="95" t="str">
        <f t="shared" si="1491"/>
        <v>#REF!</v>
      </c>
      <c r="AK590" s="92"/>
      <c r="AL590" s="92"/>
      <c r="AM590" s="92"/>
      <c r="AN590" s="3"/>
      <c r="AO590" s="3" t="str">
        <f t="shared" si="1492"/>
        <v>#REF!</v>
      </c>
      <c r="AP590" s="92"/>
      <c r="AQ590" s="92"/>
      <c r="AR590" s="92"/>
      <c r="AS590" s="3"/>
      <c r="AT590" s="3">
        <f t="shared" si="1493"/>
        <v>39.33333333</v>
      </c>
      <c r="AU590" s="92"/>
      <c r="AV590" s="92"/>
      <c r="AW590" s="92"/>
    </row>
    <row r="591" ht="15.75" customHeight="1">
      <c r="A591" s="24">
        <v>115.0</v>
      </c>
      <c r="B591" s="24" t="s">
        <v>978</v>
      </c>
      <c r="C591" s="24" t="s">
        <v>978</v>
      </c>
      <c r="D591" s="132" t="s">
        <v>34</v>
      </c>
      <c r="E591" s="132">
        <v>10.0</v>
      </c>
      <c r="F591" s="132">
        <v>3.0</v>
      </c>
      <c r="G591" s="132"/>
      <c r="H591" s="132"/>
      <c r="J591" s="171">
        <f t="array" ref="J591">IFERROR(INDEX(VBDhistory1!$U$8:$U$307,MATCH(VBDgames!$C591,VBDhistory1!$B$8:$B$307,0))+ROW()/10000000,0)</f>
        <v>0</v>
      </c>
      <c r="K591" s="171">
        <f t="array" ref="K591">IFERROR(INDEX(VBDhistory2!$U$8:$U$307,MATCH(VBDgames!$C591,VBDhistory2!$B$8:$B$307,0))+ROW()/10000000,0)</f>
        <v>0</v>
      </c>
      <c r="L591" s="171">
        <f t="array" ref="L591">IFERROR(INDEX(VBDhistory3!$U$8:$U$307,MATCH(VBDgames!$C591,VBDhistory3!$B$8:$B$307,0))+ROW()/10000000,0)</f>
        <v>0</v>
      </c>
      <c r="M591" s="171">
        <f t="array" ref="M591">IFERROR(INDEX(VBDhistory4!$U$8:$U$307,MATCH(VBDgames!$C591,VBDhistory4!$B$8:$B$307,0))+ROW()/10000000,0)</f>
        <v>0</v>
      </c>
      <c r="N591" s="171"/>
      <c r="O591" s="171" t="str">
        <f t="shared" ref="O591:R591" si="1788">$D591&amp;"-"&amp;RANK(J591,J$477:J$876,0)</f>
        <v>WR-1</v>
      </c>
      <c r="P591" s="171" t="str">
        <f t="shared" si="1788"/>
        <v>WR-1</v>
      </c>
      <c r="Q591" s="171" t="str">
        <f t="shared" si="1788"/>
        <v>WR-1</v>
      </c>
      <c r="R591" s="171" t="str">
        <f t="shared" si="1788"/>
        <v>WR-1</v>
      </c>
      <c r="T591" s="95"/>
      <c r="U591" s="3"/>
      <c r="V591" s="3"/>
      <c r="W591" s="95"/>
      <c r="X591" s="3"/>
      <c r="Y591" s="3"/>
      <c r="Z591" s="3"/>
      <c r="AA591" s="3"/>
      <c r="AB591" s="88"/>
      <c r="AC591" s="3"/>
      <c r="AD591" s="95"/>
      <c r="AE591" s="3"/>
      <c r="AF591" s="3"/>
      <c r="AG591" s="3"/>
      <c r="AH591" s="88"/>
      <c r="AI591" s="3"/>
      <c r="AJ591" s="95"/>
      <c r="AK591" s="92"/>
      <c r="AL591" s="92"/>
      <c r="AM591" s="92"/>
      <c r="AN591" s="3"/>
      <c r="AO591" s="3"/>
      <c r="AP591" s="92"/>
      <c r="AQ591" s="92"/>
      <c r="AR591" s="92"/>
      <c r="AS591" s="3"/>
      <c r="AT591" s="3"/>
      <c r="AU591" s="92"/>
      <c r="AV591" s="92"/>
      <c r="AW591" s="92"/>
    </row>
    <row r="592" ht="15.75" customHeight="1">
      <c r="A592" s="24">
        <v>116.0</v>
      </c>
      <c r="B592" s="24" t="s">
        <v>1036</v>
      </c>
      <c r="C592" s="24" t="s">
        <v>1036</v>
      </c>
      <c r="D592" s="132" t="s">
        <v>34</v>
      </c>
      <c r="E592" s="132">
        <v>11.0</v>
      </c>
      <c r="F592" s="132">
        <v>4.0</v>
      </c>
      <c r="G592" s="132"/>
      <c r="H592" s="132"/>
      <c r="J592" s="171">
        <f t="array" ref="J592">IFERROR(INDEX(VBDhistory1!$U$8:$U$307,MATCH(VBDgames!$C592,VBDhistory1!$B$8:$B$307,0))+ROW()/10000000,0)</f>
        <v>0</v>
      </c>
      <c r="K592" s="171">
        <f t="array" ref="K592">IFERROR(INDEX(VBDhistory2!$U$8:$U$307,MATCH(VBDgames!$C592,VBDhistory2!$B$8:$B$307,0))+ROW()/10000000,0)</f>
        <v>0</v>
      </c>
      <c r="L592" s="171">
        <f t="array" ref="L592">IFERROR(INDEX(VBDhistory3!$U$8:$U$307,MATCH(VBDgames!$C592,VBDhistory3!$B$8:$B$307,0))+ROW()/10000000,0)</f>
        <v>0</v>
      </c>
      <c r="M592" s="171">
        <f t="array" ref="M592">IFERROR(INDEX(VBDhistory4!$U$8:$U$307,MATCH(VBDgames!$C592,VBDhistory4!$B$8:$B$307,0))+ROW()/10000000,0)</f>
        <v>0</v>
      </c>
      <c r="N592" s="171"/>
      <c r="O592" s="171" t="str">
        <f t="shared" ref="O592:R592" si="1789">$D592&amp;"-"&amp;RANK(J592,J$477:J$876,0)</f>
        <v>WR-1</v>
      </c>
      <c r="P592" s="171" t="str">
        <f t="shared" si="1789"/>
        <v>WR-1</v>
      </c>
      <c r="Q592" s="171" t="str">
        <f t="shared" si="1789"/>
        <v>WR-1</v>
      </c>
      <c r="R592" s="171" t="str">
        <f t="shared" si="1789"/>
        <v>WR-1</v>
      </c>
      <c r="T592" s="95" t="str">
        <f t="shared" ref="T592:T726" si="1793">V592&amp;"-"&amp;U592</f>
        <v>DB-1</v>
      </c>
      <c r="U592" s="3">
        <v>1.0</v>
      </c>
      <c r="V592" s="3" t="s">
        <v>4631</v>
      </c>
      <c r="W592" s="95">
        <f t="shared" ref="W592:Y592" si="1790">IFERROR(INDEX(E$1780:E$2179,MATCH($T592,P$1780:P$2179,0)),0)</f>
        <v>16</v>
      </c>
      <c r="X592" s="3">
        <f t="shared" si="1790"/>
        <v>14</v>
      </c>
      <c r="Y592" s="3">
        <f t="shared" si="1790"/>
        <v>8</v>
      </c>
      <c r="Z592" s="3"/>
      <c r="AA592" s="3">
        <f t="shared" ref="AA592:AA726" si="1795">AVERAGE(W592:Y592)</f>
        <v>12.66666667</v>
      </c>
      <c r="AB592" s="88">
        <f t="shared" ref="AB592:AB726" si="1796">SUM($AA$592:AA592)</f>
        <v>12.66666667</v>
      </c>
      <c r="AC592" s="3"/>
      <c r="AD592" s="95">
        <f t="shared" ref="AD592:AG592" si="1791">IFERROR(INDEX(J$1780:J$2179,MATCH($T592,O$1780:O$2179,0)),0)</f>
        <v>0</v>
      </c>
      <c r="AE592" s="3">
        <f t="shared" si="1791"/>
        <v>0</v>
      </c>
      <c r="AF592" s="3">
        <f t="shared" si="1791"/>
        <v>0</v>
      </c>
      <c r="AG592" s="3">
        <f t="shared" si="1791"/>
        <v>0</v>
      </c>
      <c r="AH592" s="88">
        <f t="shared" ref="AH592:AH726" si="1798">AVERAGE(AD592:AG592)+ROW()/1000000</f>
        <v>0.000592</v>
      </c>
      <c r="AI592" s="3"/>
      <c r="AJ592" s="95" t="str">
        <f t="shared" ref="AJ592:AJ726" si="1799">IF(U592&lt;=INDEX($Y$10:$Y$12,MATCH(V592,$V$10:$V$12,0)),"SKP","x")</f>
        <v>#REF!</v>
      </c>
      <c r="AK592" s="92"/>
      <c r="AL592" s="92"/>
      <c r="AM592" s="92"/>
      <c r="AN592" s="3"/>
      <c r="AO592" s="3" t="str">
        <f t="shared" ref="AO592:AO726" si="1800">IF(AJ592="SKP","",COUNTIFS($AH$365:$AH$726,"&gt;"&amp;AH592,$AJ$365:$AJ$726,"x")+1)</f>
        <v>#REF!</v>
      </c>
      <c r="AP592" s="92"/>
      <c r="AQ592" s="92"/>
      <c r="AR592" s="92"/>
      <c r="AS592" s="3"/>
      <c r="AT592" s="3">
        <f t="shared" ref="AT592:AT726" si="1801">SUMIF($AO$365:$AO$726,"&lt;="&amp;AO592,$AA$365:$AA$726)</f>
        <v>39.33333333</v>
      </c>
      <c r="AU592" s="92"/>
      <c r="AV592" s="92"/>
      <c r="AW592" s="92"/>
    </row>
    <row r="593" ht="15.75" customHeight="1">
      <c r="A593" s="24">
        <v>117.0</v>
      </c>
      <c r="B593" s="24" t="s">
        <v>1423</v>
      </c>
      <c r="C593" s="24" t="s">
        <v>1423</v>
      </c>
      <c r="D593" s="132" t="s">
        <v>34</v>
      </c>
      <c r="E593" s="132">
        <v>8.0</v>
      </c>
      <c r="F593" s="132">
        <v>9.0</v>
      </c>
      <c r="G593" s="132"/>
      <c r="H593" s="132"/>
      <c r="J593" s="171">
        <f t="array" ref="J593">IFERROR(INDEX(VBDhistory1!$U$8:$U$307,MATCH(VBDgames!$C593,VBDhistory1!$B$8:$B$307,0))+ROW()/10000000,0)</f>
        <v>0</v>
      </c>
      <c r="K593" s="171">
        <f t="array" ref="K593">IFERROR(INDEX(VBDhistory2!$U$8:$U$307,MATCH(VBDgames!$C593,VBDhistory2!$B$8:$B$307,0))+ROW()/10000000,0)</f>
        <v>0</v>
      </c>
      <c r="L593" s="171">
        <f t="array" ref="L593">IFERROR(INDEX(VBDhistory3!$U$8:$U$307,MATCH(VBDgames!$C593,VBDhistory3!$B$8:$B$307,0))+ROW()/10000000,0)</f>
        <v>0</v>
      </c>
      <c r="M593" s="171">
        <f t="array" ref="M593">IFERROR(INDEX(VBDhistory4!$U$8:$U$307,MATCH(VBDgames!$C593,VBDhistory4!$B$8:$B$307,0))+ROW()/10000000,0)</f>
        <v>0</v>
      </c>
      <c r="N593" s="171"/>
      <c r="O593" s="171" t="str">
        <f t="shared" ref="O593:R593" si="1792">$D593&amp;"-"&amp;RANK(J593,J$477:J$876,0)</f>
        <v>WR-1</v>
      </c>
      <c r="P593" s="171" t="str">
        <f t="shared" si="1792"/>
        <v>WR-1</v>
      </c>
      <c r="Q593" s="171" t="str">
        <f t="shared" si="1792"/>
        <v>WR-1</v>
      </c>
      <c r="R593" s="171" t="str">
        <f t="shared" si="1792"/>
        <v>WR-1</v>
      </c>
      <c r="T593" s="95" t="str">
        <f t="shared" si="1793"/>
        <v>DB-2</v>
      </c>
      <c r="U593" s="3">
        <v>2.0</v>
      </c>
      <c r="V593" s="3" t="s">
        <v>4631</v>
      </c>
      <c r="W593" s="95">
        <f t="shared" ref="W593:Y593" si="1794">IFERROR(INDEX(E$1780:E$2179,MATCH($T593,P$1780:P$2179,0)),0)</f>
        <v>0</v>
      </c>
      <c r="X593" s="3">
        <f t="shared" si="1794"/>
        <v>0</v>
      </c>
      <c r="Y593" s="3">
        <f t="shared" si="1794"/>
        <v>0</v>
      </c>
      <c r="Z593" s="3"/>
      <c r="AA593" s="3">
        <f t="shared" si="1795"/>
        <v>0</v>
      </c>
      <c r="AB593" s="88">
        <f t="shared" si="1796"/>
        <v>12.66666667</v>
      </c>
      <c r="AC593" s="3"/>
      <c r="AD593" s="95">
        <f t="shared" ref="AD593:AG593" si="1797">IFERROR(INDEX(J$1780:J$2179,MATCH($T593,O$1780:O$2179,0)),0)</f>
        <v>0</v>
      </c>
      <c r="AE593" s="3">
        <f t="shared" si="1797"/>
        <v>0</v>
      </c>
      <c r="AF593" s="3">
        <f t="shared" si="1797"/>
        <v>0</v>
      </c>
      <c r="AG593" s="3">
        <f t="shared" si="1797"/>
        <v>0</v>
      </c>
      <c r="AH593" s="88">
        <f t="shared" si="1798"/>
        <v>0.000593</v>
      </c>
      <c r="AI593" s="3"/>
      <c r="AJ593" s="95" t="str">
        <f t="shared" si="1799"/>
        <v>#REF!</v>
      </c>
      <c r="AK593" s="92"/>
      <c r="AL593" s="92"/>
      <c r="AM593" s="92"/>
      <c r="AN593" s="3"/>
      <c r="AO593" s="3" t="str">
        <f t="shared" si="1800"/>
        <v>#REF!</v>
      </c>
      <c r="AP593" s="92"/>
      <c r="AQ593" s="92"/>
      <c r="AR593" s="92"/>
      <c r="AS593" s="3"/>
      <c r="AT593" s="3">
        <f t="shared" si="1801"/>
        <v>39.33333333</v>
      </c>
      <c r="AU593" s="92"/>
      <c r="AV593" s="92"/>
      <c r="AW593" s="92"/>
    </row>
    <row r="594" ht="15.75" customHeight="1">
      <c r="A594" s="24">
        <v>118.0</v>
      </c>
      <c r="B594" s="24" t="s">
        <v>970</v>
      </c>
      <c r="C594" s="24" t="s">
        <v>970</v>
      </c>
      <c r="D594" s="132" t="s">
        <v>34</v>
      </c>
      <c r="E594" s="132">
        <v>11.0</v>
      </c>
      <c r="F594" s="132">
        <v>15.0</v>
      </c>
      <c r="G594" s="132"/>
      <c r="H594" s="132"/>
      <c r="J594" s="171">
        <f t="array" ref="J594">IFERROR(INDEX(VBDhistory1!$U$8:$U$307,MATCH(VBDgames!$C594,VBDhistory1!$B$8:$B$307,0))+ROW()/10000000,0)</f>
        <v>0</v>
      </c>
      <c r="K594" s="171">
        <f t="array" ref="K594">IFERROR(INDEX(VBDhistory2!$U$8:$U$307,MATCH(VBDgames!$C594,VBDhistory2!$B$8:$B$307,0))+ROW()/10000000,0)</f>
        <v>0</v>
      </c>
      <c r="L594" s="171">
        <f t="array" ref="L594">IFERROR(INDEX(VBDhistory3!$U$8:$U$307,MATCH(VBDgames!$C594,VBDhistory3!$B$8:$B$307,0))+ROW()/10000000,0)</f>
        <v>0</v>
      </c>
      <c r="M594" s="171">
        <f t="array" ref="M594">IFERROR(INDEX(VBDhistory4!$U$8:$U$307,MATCH(VBDgames!$C594,VBDhistory4!$B$8:$B$307,0))+ROW()/10000000,0)</f>
        <v>0</v>
      </c>
      <c r="N594" s="171"/>
      <c r="O594" s="171" t="str">
        <f t="shared" ref="O594:R594" si="1802">$D594&amp;"-"&amp;RANK(J594,J$477:J$876,0)</f>
        <v>WR-1</v>
      </c>
      <c r="P594" s="171" t="str">
        <f t="shared" si="1802"/>
        <v>WR-1</v>
      </c>
      <c r="Q594" s="171" t="str">
        <f t="shared" si="1802"/>
        <v>WR-1</v>
      </c>
      <c r="R594" s="171" t="str">
        <f t="shared" si="1802"/>
        <v>WR-1</v>
      </c>
      <c r="T594" s="95" t="str">
        <f t="shared" si="1793"/>
        <v>DB-3</v>
      </c>
      <c r="U594" s="3">
        <v>3.0</v>
      </c>
      <c r="V594" s="3" t="s">
        <v>4631</v>
      </c>
      <c r="W594" s="95">
        <f t="shared" ref="W594:Y594" si="1803">IFERROR(INDEX(E$1780:E$2179,MATCH($T594,P$1780:P$2179,0)),0)</f>
        <v>0</v>
      </c>
      <c r="X594" s="3">
        <f t="shared" si="1803"/>
        <v>0</v>
      </c>
      <c r="Y594" s="3">
        <f t="shared" si="1803"/>
        <v>0</v>
      </c>
      <c r="Z594" s="3"/>
      <c r="AA594" s="3">
        <f t="shared" si="1795"/>
        <v>0</v>
      </c>
      <c r="AB594" s="88">
        <f t="shared" si="1796"/>
        <v>12.66666667</v>
      </c>
      <c r="AC594" s="3"/>
      <c r="AD594" s="95">
        <f t="shared" ref="AD594:AG594" si="1804">IFERROR(INDEX(J$1780:J$2179,MATCH($T594,O$1780:O$2179,0)),0)</f>
        <v>0</v>
      </c>
      <c r="AE594" s="3">
        <f t="shared" si="1804"/>
        <v>0</v>
      </c>
      <c r="AF594" s="3">
        <f t="shared" si="1804"/>
        <v>0</v>
      </c>
      <c r="AG594" s="3">
        <f t="shared" si="1804"/>
        <v>0</v>
      </c>
      <c r="AH594" s="88">
        <f t="shared" si="1798"/>
        <v>0.000594</v>
      </c>
      <c r="AI594" s="3"/>
      <c r="AJ594" s="95" t="str">
        <f t="shared" si="1799"/>
        <v>#REF!</v>
      </c>
      <c r="AK594" s="92"/>
      <c r="AL594" s="92"/>
      <c r="AM594" s="92"/>
      <c r="AN594" s="3"/>
      <c r="AO594" s="3" t="str">
        <f t="shared" si="1800"/>
        <v>#REF!</v>
      </c>
      <c r="AP594" s="92"/>
      <c r="AQ594" s="92"/>
      <c r="AR594" s="92"/>
      <c r="AS594" s="3"/>
      <c r="AT594" s="3">
        <f t="shared" si="1801"/>
        <v>39.33333333</v>
      </c>
      <c r="AU594" s="92"/>
      <c r="AV594" s="92"/>
      <c r="AW594" s="92"/>
    </row>
    <row r="595" ht="15.75" customHeight="1">
      <c r="A595" s="24">
        <v>119.0</v>
      </c>
      <c r="B595" s="24" t="s">
        <v>277</v>
      </c>
      <c r="C595" s="24" t="s">
        <v>277</v>
      </c>
      <c r="D595" s="132" t="s">
        <v>34</v>
      </c>
      <c r="E595" s="132">
        <v>7.0</v>
      </c>
      <c r="F595" s="132"/>
      <c r="G595" s="132"/>
      <c r="H595" s="132"/>
      <c r="J595" s="171">
        <f t="array" ref="J595">IFERROR(INDEX(VBDhistory1!$U$8:$U$307,MATCH(VBDgames!$C595,VBDhistory1!$B$8:$B$307,0))+ROW()/10000000,0)</f>
        <v>0</v>
      </c>
      <c r="K595" s="171">
        <f t="array" ref="K595">IFERROR(INDEX(VBDhistory2!$U$8:$U$307,MATCH(VBDgames!$C595,VBDhistory2!$B$8:$B$307,0))+ROW()/10000000,0)</f>
        <v>0</v>
      </c>
      <c r="L595" s="171">
        <f t="array" ref="L595">IFERROR(INDEX(VBDhistory3!$U$8:$U$307,MATCH(VBDgames!$C595,VBDhistory3!$B$8:$B$307,0))+ROW()/10000000,0)</f>
        <v>0</v>
      </c>
      <c r="M595" s="171">
        <f t="array" ref="M595">IFERROR(INDEX(VBDhistory4!$U$8:$U$307,MATCH(VBDgames!$C595,VBDhistory4!$B$8:$B$307,0))+ROW()/10000000,0)</f>
        <v>0</v>
      </c>
      <c r="N595" s="171"/>
      <c r="O595" s="171" t="str">
        <f t="shared" ref="O595:R595" si="1805">$D595&amp;"-"&amp;RANK(J595,J$477:J$876,0)</f>
        <v>WR-1</v>
      </c>
      <c r="P595" s="171" t="str">
        <f t="shared" si="1805"/>
        <v>WR-1</v>
      </c>
      <c r="Q595" s="171" t="str">
        <f t="shared" si="1805"/>
        <v>WR-1</v>
      </c>
      <c r="R595" s="171" t="str">
        <f t="shared" si="1805"/>
        <v>WR-1</v>
      </c>
      <c r="T595" s="95" t="str">
        <f t="shared" si="1793"/>
        <v>DB-4</v>
      </c>
      <c r="U595" s="3">
        <v>4.0</v>
      </c>
      <c r="V595" s="3" t="s">
        <v>4631</v>
      </c>
      <c r="W595" s="95">
        <f t="shared" ref="W595:Y595" si="1806">IFERROR(INDEX(E$1780:E$2179,MATCH($T595,P$1780:P$2179,0)),0)</f>
        <v>0</v>
      </c>
      <c r="X595" s="3">
        <f t="shared" si="1806"/>
        <v>0</v>
      </c>
      <c r="Y595" s="3">
        <f t="shared" si="1806"/>
        <v>0</v>
      </c>
      <c r="Z595" s="3"/>
      <c r="AA595" s="3">
        <f t="shared" si="1795"/>
        <v>0</v>
      </c>
      <c r="AB595" s="88">
        <f t="shared" si="1796"/>
        <v>12.66666667</v>
      </c>
      <c r="AC595" s="3"/>
      <c r="AD595" s="95">
        <f t="shared" ref="AD595:AG595" si="1807">IFERROR(INDEX(J$1780:J$2179,MATCH($T595,O$1780:O$2179,0)),0)</f>
        <v>0</v>
      </c>
      <c r="AE595" s="3">
        <f t="shared" si="1807"/>
        <v>0</v>
      </c>
      <c r="AF595" s="3">
        <f t="shared" si="1807"/>
        <v>0</v>
      </c>
      <c r="AG595" s="3">
        <f t="shared" si="1807"/>
        <v>0</v>
      </c>
      <c r="AH595" s="88">
        <f t="shared" si="1798"/>
        <v>0.000595</v>
      </c>
      <c r="AI595" s="3"/>
      <c r="AJ595" s="95" t="str">
        <f t="shared" si="1799"/>
        <v>#REF!</v>
      </c>
      <c r="AK595" s="92"/>
      <c r="AL595" s="92"/>
      <c r="AM595" s="92"/>
      <c r="AN595" s="3"/>
      <c r="AO595" s="3" t="str">
        <f t="shared" si="1800"/>
        <v>#REF!</v>
      </c>
      <c r="AP595" s="92"/>
      <c r="AQ595" s="92"/>
      <c r="AR595" s="92"/>
      <c r="AS595" s="3"/>
      <c r="AT595" s="3">
        <f t="shared" si="1801"/>
        <v>39.33333333</v>
      </c>
      <c r="AU595" s="92"/>
      <c r="AV595" s="92"/>
      <c r="AW595" s="92"/>
    </row>
    <row r="596" ht="15.75" customHeight="1">
      <c r="A596" s="24">
        <v>120.0</v>
      </c>
      <c r="B596" s="24" t="s">
        <v>1437</v>
      </c>
      <c r="C596" s="24" t="s">
        <v>1437</v>
      </c>
      <c r="D596" s="132" t="s">
        <v>34</v>
      </c>
      <c r="E596" s="132">
        <v>6.0</v>
      </c>
      <c r="F596" s="132"/>
      <c r="G596" s="132"/>
      <c r="H596" s="132"/>
      <c r="J596" s="171">
        <f t="array" ref="J596">IFERROR(INDEX(VBDhistory1!$U$8:$U$307,MATCH(VBDgames!$C596,VBDhistory1!$B$8:$B$307,0))+ROW()/10000000,0)</f>
        <v>0</v>
      </c>
      <c r="K596" s="171">
        <f t="array" ref="K596">IFERROR(INDEX(VBDhistory2!$U$8:$U$307,MATCH(VBDgames!$C596,VBDhistory2!$B$8:$B$307,0))+ROW()/10000000,0)</f>
        <v>0</v>
      </c>
      <c r="L596" s="171">
        <f t="array" ref="L596">IFERROR(INDEX(VBDhistory3!$U$8:$U$307,MATCH(VBDgames!$C596,VBDhistory3!$B$8:$B$307,0))+ROW()/10000000,0)</f>
        <v>0</v>
      </c>
      <c r="M596" s="171">
        <f t="array" ref="M596">IFERROR(INDEX(VBDhistory4!$U$8:$U$307,MATCH(VBDgames!$C596,VBDhistory4!$B$8:$B$307,0))+ROW()/10000000,0)</f>
        <v>0</v>
      </c>
      <c r="N596" s="171"/>
      <c r="O596" s="171" t="str">
        <f t="shared" ref="O596:R596" si="1808">$D596&amp;"-"&amp;RANK(J596,J$477:J$876,0)</f>
        <v>WR-1</v>
      </c>
      <c r="P596" s="171" t="str">
        <f t="shared" si="1808"/>
        <v>WR-1</v>
      </c>
      <c r="Q596" s="171" t="str">
        <f t="shared" si="1808"/>
        <v>WR-1</v>
      </c>
      <c r="R596" s="171" t="str">
        <f t="shared" si="1808"/>
        <v>WR-1</v>
      </c>
      <c r="T596" s="95" t="str">
        <f t="shared" si="1793"/>
        <v>DB-5</v>
      </c>
      <c r="U596" s="3">
        <v>5.0</v>
      </c>
      <c r="V596" s="3" t="s">
        <v>4631</v>
      </c>
      <c r="W596" s="95">
        <f t="shared" ref="W596:Y596" si="1809">IFERROR(INDEX(E$1780:E$2179,MATCH($T596,P$1780:P$2179,0)),0)</f>
        <v>0</v>
      </c>
      <c r="X596" s="3">
        <f t="shared" si="1809"/>
        <v>0</v>
      </c>
      <c r="Y596" s="3">
        <f t="shared" si="1809"/>
        <v>0</v>
      </c>
      <c r="Z596" s="3"/>
      <c r="AA596" s="3">
        <f t="shared" si="1795"/>
        <v>0</v>
      </c>
      <c r="AB596" s="88">
        <f t="shared" si="1796"/>
        <v>12.66666667</v>
      </c>
      <c r="AC596" s="3"/>
      <c r="AD596" s="95">
        <f t="shared" ref="AD596:AG596" si="1810">IFERROR(INDEX(J$1780:J$2179,MATCH($T596,O$1780:O$2179,0)),0)</f>
        <v>0</v>
      </c>
      <c r="AE596" s="3">
        <f t="shared" si="1810"/>
        <v>0</v>
      </c>
      <c r="AF596" s="3">
        <f t="shared" si="1810"/>
        <v>0</v>
      </c>
      <c r="AG596" s="3">
        <f t="shared" si="1810"/>
        <v>0</v>
      </c>
      <c r="AH596" s="88">
        <f t="shared" si="1798"/>
        <v>0.000596</v>
      </c>
      <c r="AI596" s="3"/>
      <c r="AJ596" s="95" t="str">
        <f t="shared" si="1799"/>
        <v>#REF!</v>
      </c>
      <c r="AK596" s="92"/>
      <c r="AL596" s="92"/>
      <c r="AM596" s="92"/>
      <c r="AN596" s="3"/>
      <c r="AO596" s="3" t="str">
        <f t="shared" si="1800"/>
        <v>#REF!</v>
      </c>
      <c r="AP596" s="92"/>
      <c r="AQ596" s="92"/>
      <c r="AR596" s="92"/>
      <c r="AS596" s="3"/>
      <c r="AT596" s="3">
        <f t="shared" si="1801"/>
        <v>39.33333333</v>
      </c>
      <c r="AU596" s="92"/>
      <c r="AV596" s="92"/>
      <c r="AW596" s="92"/>
    </row>
    <row r="597" ht="15.75" customHeight="1">
      <c r="A597" s="24">
        <v>121.0</v>
      </c>
      <c r="B597" s="24" t="s">
        <v>1581</v>
      </c>
      <c r="C597" s="24" t="s">
        <v>1581</v>
      </c>
      <c r="D597" s="132" t="s">
        <v>34</v>
      </c>
      <c r="E597" s="132">
        <v>12.0</v>
      </c>
      <c r="F597" s="132">
        <v>5.0</v>
      </c>
      <c r="G597" s="132">
        <v>9.0</v>
      </c>
      <c r="H597" s="132">
        <v>15.0</v>
      </c>
      <c r="J597" s="171">
        <f t="array" ref="J597">IFERROR(INDEX(VBDhistory1!$U$8:$U$307,MATCH(VBDgames!$C597,VBDhistory1!$B$8:$B$307,0))+ROW()/10000000,0)</f>
        <v>0</v>
      </c>
      <c r="K597" s="171">
        <f t="array" ref="K597">IFERROR(INDEX(VBDhistory2!$U$8:$U$307,MATCH(VBDgames!$C597,VBDhistory2!$B$8:$B$307,0))+ROW()/10000000,0)</f>
        <v>0</v>
      </c>
      <c r="L597" s="171">
        <f t="array" ref="L597">IFERROR(INDEX(VBDhistory3!$U$8:$U$307,MATCH(VBDgames!$C597,VBDhistory3!$B$8:$B$307,0))+ROW()/10000000,0)</f>
        <v>0</v>
      </c>
      <c r="M597" s="171">
        <f t="array" ref="M597">IFERROR(INDEX(VBDhistory4!$U$8:$U$307,MATCH(VBDgames!$C597,VBDhistory4!$B$8:$B$307,0))+ROW()/10000000,0)</f>
        <v>0</v>
      </c>
      <c r="N597" s="171"/>
      <c r="O597" s="171" t="str">
        <f t="shared" ref="O597:R597" si="1811">$D597&amp;"-"&amp;RANK(J597,J$477:J$876,0)</f>
        <v>WR-1</v>
      </c>
      <c r="P597" s="171" t="str">
        <f t="shared" si="1811"/>
        <v>WR-1</v>
      </c>
      <c r="Q597" s="171" t="str">
        <f t="shared" si="1811"/>
        <v>WR-1</v>
      </c>
      <c r="R597" s="171" t="str">
        <f t="shared" si="1811"/>
        <v>WR-1</v>
      </c>
      <c r="T597" s="95" t="str">
        <f t="shared" si="1793"/>
        <v>DB-6</v>
      </c>
      <c r="U597" s="3">
        <v>6.0</v>
      </c>
      <c r="V597" s="3" t="s">
        <v>4631</v>
      </c>
      <c r="W597" s="95">
        <f t="shared" ref="W597:Y597" si="1812">IFERROR(INDEX(E$1780:E$2179,MATCH($T597,P$1780:P$2179,0)),0)</f>
        <v>0</v>
      </c>
      <c r="X597" s="3">
        <f t="shared" si="1812"/>
        <v>0</v>
      </c>
      <c r="Y597" s="3">
        <f t="shared" si="1812"/>
        <v>0</v>
      </c>
      <c r="Z597" s="3"/>
      <c r="AA597" s="3">
        <f t="shared" si="1795"/>
        <v>0</v>
      </c>
      <c r="AB597" s="88">
        <f t="shared" si="1796"/>
        <v>12.66666667</v>
      </c>
      <c r="AC597" s="3"/>
      <c r="AD597" s="95">
        <f t="shared" ref="AD597:AG597" si="1813">IFERROR(INDEX(J$1780:J$2179,MATCH($T597,O$1780:O$2179,0)),0)</f>
        <v>0</v>
      </c>
      <c r="AE597" s="3">
        <f t="shared" si="1813"/>
        <v>0</v>
      </c>
      <c r="AF597" s="3">
        <f t="shared" si="1813"/>
        <v>0</v>
      </c>
      <c r="AG597" s="3">
        <f t="shared" si="1813"/>
        <v>0</v>
      </c>
      <c r="AH597" s="88">
        <f t="shared" si="1798"/>
        <v>0.000597</v>
      </c>
      <c r="AI597" s="3"/>
      <c r="AJ597" s="95" t="str">
        <f t="shared" si="1799"/>
        <v>#REF!</v>
      </c>
      <c r="AK597" s="92"/>
      <c r="AL597" s="92"/>
      <c r="AM597" s="92"/>
      <c r="AN597" s="3"/>
      <c r="AO597" s="3" t="str">
        <f t="shared" si="1800"/>
        <v>#REF!</v>
      </c>
      <c r="AP597" s="92"/>
      <c r="AQ597" s="92"/>
      <c r="AR597" s="92"/>
      <c r="AS597" s="3"/>
      <c r="AT597" s="3">
        <f t="shared" si="1801"/>
        <v>39.33333333</v>
      </c>
      <c r="AU597" s="92"/>
      <c r="AV597" s="92"/>
      <c r="AW597" s="92"/>
    </row>
    <row r="598" ht="15.75" customHeight="1">
      <c r="A598" s="24">
        <v>122.0</v>
      </c>
      <c r="B598" s="24" t="s">
        <v>1333</v>
      </c>
      <c r="C598" s="24" t="s">
        <v>1333</v>
      </c>
      <c r="D598" s="132" t="s">
        <v>34</v>
      </c>
      <c r="E598" s="132">
        <v>9.0</v>
      </c>
      <c r="F598" s="132"/>
      <c r="G598" s="132"/>
      <c r="H598" s="132"/>
      <c r="J598" s="171">
        <f t="array" ref="J598">IFERROR(INDEX(VBDhistory1!$U$8:$U$307,MATCH(VBDgames!$C598,VBDhistory1!$B$8:$B$307,0))+ROW()/10000000,0)</f>
        <v>0</v>
      </c>
      <c r="K598" s="171">
        <f t="array" ref="K598">IFERROR(INDEX(VBDhistory2!$U$8:$U$307,MATCH(VBDgames!$C598,VBDhistory2!$B$8:$B$307,0))+ROW()/10000000,0)</f>
        <v>0</v>
      </c>
      <c r="L598" s="171">
        <f t="array" ref="L598">IFERROR(INDEX(VBDhistory3!$U$8:$U$307,MATCH(VBDgames!$C598,VBDhistory3!$B$8:$B$307,0))+ROW()/10000000,0)</f>
        <v>0</v>
      </c>
      <c r="M598" s="171">
        <f t="array" ref="M598">IFERROR(INDEX(VBDhistory4!$U$8:$U$307,MATCH(VBDgames!$C598,VBDhistory4!$B$8:$B$307,0))+ROW()/10000000,0)</f>
        <v>0</v>
      </c>
      <c r="N598" s="171"/>
      <c r="O598" s="171" t="str">
        <f t="shared" ref="O598:R598" si="1814">$D598&amp;"-"&amp;RANK(J598,J$477:J$876,0)</f>
        <v>WR-1</v>
      </c>
      <c r="P598" s="171" t="str">
        <f t="shared" si="1814"/>
        <v>WR-1</v>
      </c>
      <c r="Q598" s="171" t="str">
        <f t="shared" si="1814"/>
        <v>WR-1</v>
      </c>
      <c r="R598" s="171" t="str">
        <f t="shared" si="1814"/>
        <v>WR-1</v>
      </c>
      <c r="T598" s="95" t="str">
        <f t="shared" si="1793"/>
        <v>DB-7</v>
      </c>
      <c r="U598" s="3">
        <v>7.0</v>
      </c>
      <c r="V598" s="3" t="s">
        <v>4631</v>
      </c>
      <c r="W598" s="95">
        <f t="shared" ref="W598:Y598" si="1815">IFERROR(INDEX(E$1780:E$2179,MATCH($T598,P$1780:P$2179,0)),0)</f>
        <v>0</v>
      </c>
      <c r="X598" s="3">
        <f t="shared" si="1815"/>
        <v>0</v>
      </c>
      <c r="Y598" s="3">
        <f t="shared" si="1815"/>
        <v>0</v>
      </c>
      <c r="Z598" s="3"/>
      <c r="AA598" s="3">
        <f t="shared" si="1795"/>
        <v>0</v>
      </c>
      <c r="AB598" s="88">
        <f t="shared" si="1796"/>
        <v>12.66666667</v>
      </c>
      <c r="AC598" s="3"/>
      <c r="AD598" s="95">
        <f t="shared" ref="AD598:AG598" si="1816">IFERROR(INDEX(J$1780:J$2179,MATCH($T598,O$1780:O$2179,0)),0)</f>
        <v>0</v>
      </c>
      <c r="AE598" s="3">
        <f t="shared" si="1816"/>
        <v>0</v>
      </c>
      <c r="AF598" s="3">
        <f t="shared" si="1816"/>
        <v>0</v>
      </c>
      <c r="AG598" s="3">
        <f t="shared" si="1816"/>
        <v>0</v>
      </c>
      <c r="AH598" s="88">
        <f t="shared" si="1798"/>
        <v>0.000598</v>
      </c>
      <c r="AI598" s="3"/>
      <c r="AJ598" s="95" t="str">
        <f t="shared" si="1799"/>
        <v>#REF!</v>
      </c>
      <c r="AK598" s="92"/>
      <c r="AL598" s="92"/>
      <c r="AM598" s="92"/>
      <c r="AN598" s="3"/>
      <c r="AO598" s="3" t="str">
        <f t="shared" si="1800"/>
        <v>#REF!</v>
      </c>
      <c r="AP598" s="92"/>
      <c r="AQ598" s="92"/>
      <c r="AR598" s="92"/>
      <c r="AS598" s="3"/>
      <c r="AT598" s="3">
        <f t="shared" si="1801"/>
        <v>39.33333333</v>
      </c>
      <c r="AU598" s="92"/>
      <c r="AV598" s="92"/>
      <c r="AW598" s="92"/>
    </row>
    <row r="599" ht="15.75" customHeight="1">
      <c r="A599" s="24">
        <v>123.0</v>
      </c>
      <c r="B599" s="24" t="s">
        <v>1174</v>
      </c>
      <c r="C599" s="24" t="s">
        <v>1174</v>
      </c>
      <c r="D599" s="132" t="s">
        <v>34</v>
      </c>
      <c r="E599" s="132">
        <v>7.0</v>
      </c>
      <c r="F599" s="132">
        <v>9.0</v>
      </c>
      <c r="G599" s="132"/>
      <c r="H599" s="132"/>
      <c r="J599" s="171">
        <f t="array" ref="J599">IFERROR(INDEX(VBDhistory1!$U$8:$U$307,MATCH(VBDgames!$C599,VBDhistory1!$B$8:$B$307,0))+ROW()/10000000,0)</f>
        <v>0</v>
      </c>
      <c r="K599" s="171">
        <f t="array" ref="K599">IFERROR(INDEX(VBDhistory2!$U$8:$U$307,MATCH(VBDgames!$C599,VBDhistory2!$B$8:$B$307,0))+ROW()/10000000,0)</f>
        <v>0</v>
      </c>
      <c r="L599" s="171">
        <f t="array" ref="L599">IFERROR(INDEX(VBDhistory3!$U$8:$U$307,MATCH(VBDgames!$C599,VBDhistory3!$B$8:$B$307,0))+ROW()/10000000,0)</f>
        <v>0</v>
      </c>
      <c r="M599" s="171">
        <f t="array" ref="M599">IFERROR(INDEX(VBDhistory4!$U$8:$U$307,MATCH(VBDgames!$C599,VBDhistory4!$B$8:$B$307,0))+ROW()/10000000,0)</f>
        <v>0</v>
      </c>
      <c r="N599" s="171"/>
      <c r="O599" s="171" t="str">
        <f t="shared" ref="O599:R599" si="1817">$D599&amp;"-"&amp;RANK(J599,J$477:J$876,0)</f>
        <v>WR-1</v>
      </c>
      <c r="P599" s="171" t="str">
        <f t="shared" si="1817"/>
        <v>WR-1</v>
      </c>
      <c r="Q599" s="171" t="str">
        <f t="shared" si="1817"/>
        <v>WR-1</v>
      </c>
      <c r="R599" s="171" t="str">
        <f t="shared" si="1817"/>
        <v>WR-1</v>
      </c>
      <c r="T599" s="95" t="str">
        <f t="shared" si="1793"/>
        <v>DB-8</v>
      </c>
      <c r="U599" s="3">
        <v>8.0</v>
      </c>
      <c r="V599" s="3" t="s">
        <v>4631</v>
      </c>
      <c r="W599" s="95">
        <f t="shared" ref="W599:Y599" si="1818">IFERROR(INDEX(E$1780:E$2179,MATCH($T599,P$1780:P$2179,0)),0)</f>
        <v>0</v>
      </c>
      <c r="X599" s="3">
        <f t="shared" si="1818"/>
        <v>0</v>
      </c>
      <c r="Y599" s="3">
        <f t="shared" si="1818"/>
        <v>0</v>
      </c>
      <c r="Z599" s="3"/>
      <c r="AA599" s="3">
        <f t="shared" si="1795"/>
        <v>0</v>
      </c>
      <c r="AB599" s="88">
        <f t="shared" si="1796"/>
        <v>12.66666667</v>
      </c>
      <c r="AC599" s="3"/>
      <c r="AD599" s="95">
        <f t="shared" ref="AD599:AG599" si="1819">IFERROR(INDEX(J$1780:J$2179,MATCH($T599,O$1780:O$2179,0)),0)</f>
        <v>0</v>
      </c>
      <c r="AE599" s="3">
        <f t="shared" si="1819"/>
        <v>0</v>
      </c>
      <c r="AF599" s="3">
        <f t="shared" si="1819"/>
        <v>0</v>
      </c>
      <c r="AG599" s="3">
        <f t="shared" si="1819"/>
        <v>0</v>
      </c>
      <c r="AH599" s="88">
        <f t="shared" si="1798"/>
        <v>0.000599</v>
      </c>
      <c r="AI599" s="3"/>
      <c r="AJ599" s="95" t="str">
        <f t="shared" si="1799"/>
        <v>#REF!</v>
      </c>
      <c r="AK599" s="92"/>
      <c r="AL599" s="92"/>
      <c r="AM599" s="92"/>
      <c r="AN599" s="3"/>
      <c r="AO599" s="3" t="str">
        <f t="shared" si="1800"/>
        <v>#REF!</v>
      </c>
      <c r="AP599" s="92"/>
      <c r="AQ599" s="92"/>
      <c r="AR599" s="92"/>
      <c r="AS599" s="3"/>
      <c r="AT599" s="3">
        <f t="shared" si="1801"/>
        <v>39.33333333</v>
      </c>
      <c r="AU599" s="92"/>
      <c r="AV599" s="92"/>
      <c r="AW599" s="92"/>
    </row>
    <row r="600" ht="15.75" customHeight="1">
      <c r="A600" s="24">
        <v>124.0</v>
      </c>
      <c r="B600" s="24" t="s">
        <v>1012</v>
      </c>
      <c r="C600" s="24" t="s">
        <v>1012</v>
      </c>
      <c r="D600" s="132" t="s">
        <v>34</v>
      </c>
      <c r="E600" s="132">
        <v>6.0</v>
      </c>
      <c r="F600" s="132">
        <v>10.0</v>
      </c>
      <c r="G600" s="132">
        <v>15.0</v>
      </c>
      <c r="H600" s="132">
        <v>14.0</v>
      </c>
      <c r="J600" s="171">
        <f t="array" ref="J600">IFERROR(INDEX(VBDhistory1!$U$8:$U$307,MATCH(VBDgames!$C600,VBDhistory1!$B$8:$B$307,0))+ROW()/10000000,0)</f>
        <v>0</v>
      </c>
      <c r="K600" s="171">
        <f t="array" ref="K600">IFERROR(INDEX(VBDhistory2!$U$8:$U$307,MATCH(VBDgames!$C600,VBDhistory2!$B$8:$B$307,0))+ROW()/10000000,0)</f>
        <v>0</v>
      </c>
      <c r="L600" s="171">
        <f t="array" ref="L600">IFERROR(INDEX(VBDhistory3!$U$8:$U$307,MATCH(VBDgames!$C600,VBDhistory3!$B$8:$B$307,0))+ROW()/10000000,0)</f>
        <v>0</v>
      </c>
      <c r="M600" s="171">
        <f t="array" ref="M600">IFERROR(INDEX(VBDhistory4!$U$8:$U$307,MATCH(VBDgames!$C600,VBDhistory4!$B$8:$B$307,0))+ROW()/10000000,0)</f>
        <v>0</v>
      </c>
      <c r="N600" s="171"/>
      <c r="O600" s="171" t="str">
        <f t="shared" ref="O600:R600" si="1820">$D600&amp;"-"&amp;RANK(J600,J$477:J$876,0)</f>
        <v>WR-1</v>
      </c>
      <c r="P600" s="171" t="str">
        <f t="shared" si="1820"/>
        <v>WR-1</v>
      </c>
      <c r="Q600" s="171" t="str">
        <f t="shared" si="1820"/>
        <v>WR-1</v>
      </c>
      <c r="R600" s="171" t="str">
        <f t="shared" si="1820"/>
        <v>WR-1</v>
      </c>
      <c r="T600" s="95" t="str">
        <f t="shared" si="1793"/>
        <v>DB-9</v>
      </c>
      <c r="U600" s="3">
        <v>9.0</v>
      </c>
      <c r="V600" s="3" t="s">
        <v>4631</v>
      </c>
      <c r="W600" s="95">
        <f t="shared" ref="W600:Y600" si="1821">IFERROR(INDEX(E$1780:E$2179,MATCH($T600,P$1780:P$2179,0)),0)</f>
        <v>0</v>
      </c>
      <c r="X600" s="3">
        <f t="shared" si="1821"/>
        <v>0</v>
      </c>
      <c r="Y600" s="3">
        <f t="shared" si="1821"/>
        <v>0</v>
      </c>
      <c r="Z600" s="3"/>
      <c r="AA600" s="3">
        <f t="shared" si="1795"/>
        <v>0</v>
      </c>
      <c r="AB600" s="88">
        <f t="shared" si="1796"/>
        <v>12.66666667</v>
      </c>
      <c r="AC600" s="3"/>
      <c r="AD600" s="95">
        <f t="shared" ref="AD600:AG600" si="1822">IFERROR(INDEX(J$1780:J$2179,MATCH($T600,O$1780:O$2179,0)),0)</f>
        <v>0</v>
      </c>
      <c r="AE600" s="3">
        <f t="shared" si="1822"/>
        <v>0</v>
      </c>
      <c r="AF600" s="3">
        <f t="shared" si="1822"/>
        <v>0</v>
      </c>
      <c r="AG600" s="3">
        <f t="shared" si="1822"/>
        <v>0</v>
      </c>
      <c r="AH600" s="88">
        <f t="shared" si="1798"/>
        <v>0.0006</v>
      </c>
      <c r="AI600" s="3"/>
      <c r="AJ600" s="95" t="str">
        <f t="shared" si="1799"/>
        <v>#REF!</v>
      </c>
      <c r="AK600" s="92"/>
      <c r="AL600" s="92"/>
      <c r="AM600" s="92"/>
      <c r="AN600" s="3"/>
      <c r="AO600" s="3" t="str">
        <f t="shared" si="1800"/>
        <v>#REF!</v>
      </c>
      <c r="AP600" s="92"/>
      <c r="AQ600" s="92"/>
      <c r="AR600" s="92"/>
      <c r="AS600" s="3"/>
      <c r="AT600" s="3">
        <f t="shared" si="1801"/>
        <v>39.33333333</v>
      </c>
      <c r="AU600" s="92"/>
      <c r="AV600" s="92"/>
      <c r="AW600" s="92"/>
    </row>
    <row r="601" ht="15.75" customHeight="1">
      <c r="A601" s="24">
        <v>125.0</v>
      </c>
      <c r="B601" s="24" t="s">
        <v>3363</v>
      </c>
      <c r="C601" s="24" t="s">
        <v>3363</v>
      </c>
      <c r="D601" s="132" t="s">
        <v>34</v>
      </c>
      <c r="E601" s="132">
        <v>10.0</v>
      </c>
      <c r="F601" s="132"/>
      <c r="G601" s="132">
        <v>5.0</v>
      </c>
      <c r="H601" s="132">
        <v>1.0</v>
      </c>
      <c r="J601" s="171">
        <f t="array" ref="J601">IFERROR(INDEX(VBDhistory1!$U$8:$U$307,MATCH(VBDgames!$C601,VBDhistory1!$B$8:$B$307,0))+ROW()/10000000,0)</f>
        <v>0</v>
      </c>
      <c r="K601" s="171">
        <f t="array" ref="K601">IFERROR(INDEX(VBDhistory2!$U$8:$U$307,MATCH(VBDgames!$C601,VBDhistory2!$B$8:$B$307,0))+ROW()/10000000,0)</f>
        <v>0</v>
      </c>
      <c r="L601" s="171">
        <f t="array" ref="L601">IFERROR(INDEX(VBDhistory3!$U$8:$U$307,MATCH(VBDgames!$C601,VBDhistory3!$B$8:$B$307,0))+ROW()/10000000,0)</f>
        <v>0</v>
      </c>
      <c r="M601" s="171">
        <f t="array" ref="M601">IFERROR(INDEX(VBDhistory4!$U$8:$U$307,MATCH(VBDgames!$C601,VBDhistory4!$B$8:$B$307,0))+ROW()/10000000,0)</f>
        <v>0</v>
      </c>
      <c r="N601" s="171"/>
      <c r="O601" s="171" t="str">
        <f t="shared" ref="O601:R601" si="1823">$D601&amp;"-"&amp;RANK(J601,J$477:J$876,0)</f>
        <v>WR-1</v>
      </c>
      <c r="P601" s="171" t="str">
        <f t="shared" si="1823"/>
        <v>WR-1</v>
      </c>
      <c r="Q601" s="171" t="str">
        <f t="shared" si="1823"/>
        <v>WR-1</v>
      </c>
      <c r="R601" s="171" t="str">
        <f t="shared" si="1823"/>
        <v>WR-1</v>
      </c>
      <c r="T601" s="95" t="str">
        <f t="shared" si="1793"/>
        <v>DB-10</v>
      </c>
      <c r="U601" s="3">
        <v>10.0</v>
      </c>
      <c r="V601" s="3" t="s">
        <v>4631</v>
      </c>
      <c r="W601" s="95">
        <f t="shared" ref="W601:Y601" si="1824">IFERROR(INDEX(E$1780:E$2179,MATCH($T601,P$1780:P$2179,0)),0)</f>
        <v>0</v>
      </c>
      <c r="X601" s="3">
        <f t="shared" si="1824"/>
        <v>0</v>
      </c>
      <c r="Y601" s="3">
        <f t="shared" si="1824"/>
        <v>0</v>
      </c>
      <c r="Z601" s="3"/>
      <c r="AA601" s="3">
        <f t="shared" si="1795"/>
        <v>0</v>
      </c>
      <c r="AB601" s="88">
        <f t="shared" si="1796"/>
        <v>12.66666667</v>
      </c>
      <c r="AC601" s="3"/>
      <c r="AD601" s="95">
        <f t="shared" ref="AD601:AG601" si="1825">IFERROR(INDEX(J$1780:J$2179,MATCH($T601,O$1780:O$2179,0)),0)</f>
        <v>0</v>
      </c>
      <c r="AE601" s="3">
        <f t="shared" si="1825"/>
        <v>0</v>
      </c>
      <c r="AF601" s="3">
        <f t="shared" si="1825"/>
        <v>0</v>
      </c>
      <c r="AG601" s="3">
        <f t="shared" si="1825"/>
        <v>0</v>
      </c>
      <c r="AH601" s="88">
        <f t="shared" si="1798"/>
        <v>0.000601</v>
      </c>
      <c r="AI601" s="3"/>
      <c r="AJ601" s="95" t="str">
        <f t="shared" si="1799"/>
        <v>#REF!</v>
      </c>
      <c r="AK601" s="92"/>
      <c r="AL601" s="92"/>
      <c r="AM601" s="92"/>
      <c r="AN601" s="3"/>
      <c r="AO601" s="3" t="str">
        <f t="shared" si="1800"/>
        <v>#REF!</v>
      </c>
      <c r="AP601" s="92"/>
      <c r="AQ601" s="92"/>
      <c r="AR601" s="92"/>
      <c r="AS601" s="3"/>
      <c r="AT601" s="3">
        <f t="shared" si="1801"/>
        <v>39.33333333</v>
      </c>
      <c r="AU601" s="92"/>
      <c r="AV601" s="92"/>
      <c r="AW601" s="92"/>
    </row>
    <row r="602" ht="15.75" customHeight="1">
      <c r="A602" s="24">
        <v>126.0</v>
      </c>
      <c r="B602" s="24" t="s">
        <v>1105</v>
      </c>
      <c r="C602" s="24" t="s">
        <v>1105</v>
      </c>
      <c r="D602" s="132" t="s">
        <v>34</v>
      </c>
      <c r="E602" s="132">
        <v>8.0</v>
      </c>
      <c r="F602" s="132">
        <v>4.0</v>
      </c>
      <c r="G602" s="132"/>
      <c r="H602" s="132"/>
      <c r="J602" s="171">
        <f t="array" ref="J602">IFERROR(INDEX(VBDhistory1!$U$8:$U$307,MATCH(VBDgames!$C602,VBDhistory1!$B$8:$B$307,0))+ROW()/10000000,0)</f>
        <v>0</v>
      </c>
      <c r="K602" s="171">
        <f t="array" ref="K602">IFERROR(INDEX(VBDhistory2!$U$8:$U$307,MATCH(VBDgames!$C602,VBDhistory2!$B$8:$B$307,0))+ROW()/10000000,0)</f>
        <v>0</v>
      </c>
      <c r="L602" s="171">
        <f t="array" ref="L602">IFERROR(INDEX(VBDhistory3!$U$8:$U$307,MATCH(VBDgames!$C602,VBDhistory3!$B$8:$B$307,0))+ROW()/10000000,0)</f>
        <v>0</v>
      </c>
      <c r="M602" s="171">
        <f t="array" ref="M602">IFERROR(INDEX(VBDhistory4!$U$8:$U$307,MATCH(VBDgames!$C602,VBDhistory4!$B$8:$B$307,0))+ROW()/10000000,0)</f>
        <v>0</v>
      </c>
      <c r="N602" s="171"/>
      <c r="O602" s="171" t="str">
        <f t="shared" ref="O602:R602" si="1826">$D602&amp;"-"&amp;RANK(J602,J$477:J$876,0)</f>
        <v>WR-1</v>
      </c>
      <c r="P602" s="171" t="str">
        <f t="shared" si="1826"/>
        <v>WR-1</v>
      </c>
      <c r="Q602" s="171" t="str">
        <f t="shared" si="1826"/>
        <v>WR-1</v>
      </c>
      <c r="R602" s="171" t="str">
        <f t="shared" si="1826"/>
        <v>WR-1</v>
      </c>
      <c r="T602" s="95" t="str">
        <f t="shared" si="1793"/>
        <v>DB-11</v>
      </c>
      <c r="U602" s="3">
        <v>11.0</v>
      </c>
      <c r="V602" s="3" t="s">
        <v>4631</v>
      </c>
      <c r="W602" s="95">
        <f t="shared" ref="W602:Y602" si="1827">IFERROR(INDEX(E$1780:E$2179,MATCH($T602,P$1780:P$2179,0)),0)</f>
        <v>0</v>
      </c>
      <c r="X602" s="3">
        <f t="shared" si="1827"/>
        <v>0</v>
      </c>
      <c r="Y602" s="3">
        <f t="shared" si="1827"/>
        <v>0</v>
      </c>
      <c r="Z602" s="3"/>
      <c r="AA602" s="3">
        <f t="shared" si="1795"/>
        <v>0</v>
      </c>
      <c r="AB602" s="88">
        <f t="shared" si="1796"/>
        <v>12.66666667</v>
      </c>
      <c r="AC602" s="3"/>
      <c r="AD602" s="95">
        <f t="shared" ref="AD602:AG602" si="1828">IFERROR(INDEX(J$1780:J$2179,MATCH($T602,O$1780:O$2179,0)),0)</f>
        <v>0</v>
      </c>
      <c r="AE602" s="3">
        <f t="shared" si="1828"/>
        <v>0</v>
      </c>
      <c r="AF602" s="3">
        <f t="shared" si="1828"/>
        <v>0</v>
      </c>
      <c r="AG602" s="3">
        <f t="shared" si="1828"/>
        <v>0</v>
      </c>
      <c r="AH602" s="88">
        <f t="shared" si="1798"/>
        <v>0.000602</v>
      </c>
      <c r="AI602" s="3"/>
      <c r="AJ602" s="95" t="str">
        <f t="shared" si="1799"/>
        <v>#REF!</v>
      </c>
      <c r="AK602" s="92"/>
      <c r="AL602" s="92"/>
      <c r="AM602" s="92"/>
      <c r="AN602" s="3"/>
      <c r="AO602" s="3" t="str">
        <f t="shared" si="1800"/>
        <v>#REF!</v>
      </c>
      <c r="AP602" s="92"/>
      <c r="AQ602" s="92"/>
      <c r="AR602" s="92"/>
      <c r="AS602" s="3"/>
      <c r="AT602" s="3">
        <f t="shared" si="1801"/>
        <v>39.33333333</v>
      </c>
      <c r="AU602" s="92"/>
      <c r="AV602" s="92"/>
      <c r="AW602" s="92"/>
    </row>
    <row r="603" ht="15.75" customHeight="1">
      <c r="A603" s="24">
        <v>127.0</v>
      </c>
      <c r="B603" s="24" t="s">
        <v>2728</v>
      </c>
      <c r="C603" s="24" t="s">
        <v>1433</v>
      </c>
      <c r="D603" s="132" t="s">
        <v>34</v>
      </c>
      <c r="E603" s="132">
        <v>9.0</v>
      </c>
      <c r="F603" s="132"/>
      <c r="G603" s="132">
        <v>10.0</v>
      </c>
      <c r="H603" s="132"/>
      <c r="J603" s="171">
        <f t="array" ref="J603">IFERROR(INDEX(VBDhistory1!$U$8:$U$307,MATCH(VBDgames!$C603,VBDhistory1!$B$8:$B$307,0))+ROW()/10000000,0)</f>
        <v>0</v>
      </c>
      <c r="K603" s="171">
        <f t="array" ref="K603">IFERROR(INDEX(VBDhistory2!$U$8:$U$307,MATCH(VBDgames!$C603,VBDhistory2!$B$8:$B$307,0))+ROW()/10000000,0)</f>
        <v>0</v>
      </c>
      <c r="L603" s="171">
        <f t="array" ref="L603">IFERROR(INDEX(VBDhistory3!$U$8:$U$307,MATCH(VBDgames!$C603,VBDhistory3!$B$8:$B$307,0))+ROW()/10000000,0)</f>
        <v>0</v>
      </c>
      <c r="M603" s="171">
        <f t="array" ref="M603">IFERROR(INDEX(VBDhistory4!$U$8:$U$307,MATCH(VBDgames!$C603,VBDhistory4!$B$8:$B$307,0))+ROW()/10000000,0)</f>
        <v>0</v>
      </c>
      <c r="N603" s="171"/>
      <c r="O603" s="171" t="str">
        <f t="shared" ref="O603:R603" si="1829">$D603&amp;"-"&amp;RANK(J603,J$477:J$876,0)</f>
        <v>WR-1</v>
      </c>
      <c r="P603" s="171" t="str">
        <f t="shared" si="1829"/>
        <v>WR-1</v>
      </c>
      <c r="Q603" s="171" t="str">
        <f t="shared" si="1829"/>
        <v>WR-1</v>
      </c>
      <c r="R603" s="171" t="str">
        <f t="shared" si="1829"/>
        <v>WR-1</v>
      </c>
      <c r="T603" s="95" t="str">
        <f t="shared" si="1793"/>
        <v>DB-12</v>
      </c>
      <c r="U603" s="3">
        <v>12.0</v>
      </c>
      <c r="V603" s="3" t="s">
        <v>4631</v>
      </c>
      <c r="W603" s="95">
        <f t="shared" ref="W603:Y603" si="1830">IFERROR(INDEX(E$1780:E$2179,MATCH($T603,P$1780:P$2179,0)),0)</f>
        <v>0</v>
      </c>
      <c r="X603" s="3">
        <f t="shared" si="1830"/>
        <v>0</v>
      </c>
      <c r="Y603" s="3">
        <f t="shared" si="1830"/>
        <v>0</v>
      </c>
      <c r="Z603" s="3"/>
      <c r="AA603" s="3">
        <f t="shared" si="1795"/>
        <v>0</v>
      </c>
      <c r="AB603" s="88">
        <f t="shared" si="1796"/>
        <v>12.66666667</v>
      </c>
      <c r="AC603" s="3"/>
      <c r="AD603" s="95">
        <f t="shared" ref="AD603:AG603" si="1831">IFERROR(INDEX(J$1780:J$2179,MATCH($T603,O$1780:O$2179,0)),0)</f>
        <v>0</v>
      </c>
      <c r="AE603" s="3">
        <f t="shared" si="1831"/>
        <v>0</v>
      </c>
      <c r="AF603" s="3">
        <f t="shared" si="1831"/>
        <v>0</v>
      </c>
      <c r="AG603" s="3">
        <f t="shared" si="1831"/>
        <v>0</v>
      </c>
      <c r="AH603" s="88">
        <f t="shared" si="1798"/>
        <v>0.000603</v>
      </c>
      <c r="AI603" s="3"/>
      <c r="AJ603" s="95" t="str">
        <f t="shared" si="1799"/>
        <v>#REF!</v>
      </c>
      <c r="AK603" s="92"/>
      <c r="AL603" s="92"/>
      <c r="AM603" s="92"/>
      <c r="AN603" s="3"/>
      <c r="AO603" s="3" t="str">
        <f t="shared" si="1800"/>
        <v>#REF!</v>
      </c>
      <c r="AP603" s="92"/>
      <c r="AQ603" s="92"/>
      <c r="AR603" s="92"/>
      <c r="AS603" s="3"/>
      <c r="AT603" s="3">
        <f t="shared" si="1801"/>
        <v>39.33333333</v>
      </c>
      <c r="AU603" s="92"/>
      <c r="AV603" s="92"/>
      <c r="AW603" s="92"/>
    </row>
    <row r="604" ht="15.75" customHeight="1">
      <c r="A604" s="24">
        <v>128.0</v>
      </c>
      <c r="B604" s="24" t="s">
        <v>1395</v>
      </c>
      <c r="C604" s="24" t="s">
        <v>1395</v>
      </c>
      <c r="D604" s="132" t="s">
        <v>34</v>
      </c>
      <c r="E604" s="132">
        <v>5.0</v>
      </c>
      <c r="F604" s="132">
        <v>8.0</v>
      </c>
      <c r="G604" s="132"/>
      <c r="H604" s="132"/>
      <c r="J604" s="171">
        <f t="array" ref="J604">IFERROR(INDEX(VBDhistory1!$U$8:$U$307,MATCH(VBDgames!$C604,VBDhistory1!$B$8:$B$307,0))+ROW()/10000000,0)</f>
        <v>0</v>
      </c>
      <c r="K604" s="171">
        <f t="array" ref="K604">IFERROR(INDEX(VBDhistory2!$U$8:$U$307,MATCH(VBDgames!$C604,VBDhistory2!$B$8:$B$307,0))+ROW()/10000000,0)</f>
        <v>0</v>
      </c>
      <c r="L604" s="171">
        <f t="array" ref="L604">IFERROR(INDEX(VBDhistory3!$U$8:$U$307,MATCH(VBDgames!$C604,VBDhistory3!$B$8:$B$307,0))+ROW()/10000000,0)</f>
        <v>0</v>
      </c>
      <c r="M604" s="171">
        <f t="array" ref="M604">IFERROR(INDEX(VBDhistory4!$U$8:$U$307,MATCH(VBDgames!$C604,VBDhistory4!$B$8:$B$307,0))+ROW()/10000000,0)</f>
        <v>0</v>
      </c>
      <c r="N604" s="171"/>
      <c r="O604" s="171" t="str">
        <f t="shared" ref="O604:R604" si="1832">$D604&amp;"-"&amp;RANK(J604,J$477:J$876,0)</f>
        <v>WR-1</v>
      </c>
      <c r="P604" s="171" t="str">
        <f t="shared" si="1832"/>
        <v>WR-1</v>
      </c>
      <c r="Q604" s="171" t="str">
        <f t="shared" si="1832"/>
        <v>WR-1</v>
      </c>
      <c r="R604" s="171" t="str">
        <f t="shared" si="1832"/>
        <v>WR-1</v>
      </c>
      <c r="T604" s="95" t="str">
        <f t="shared" si="1793"/>
        <v>DB-13</v>
      </c>
      <c r="U604" s="3">
        <v>13.0</v>
      </c>
      <c r="V604" s="3" t="s">
        <v>4631</v>
      </c>
      <c r="W604" s="95">
        <f t="shared" ref="W604:Y604" si="1833">IFERROR(INDEX(E$1780:E$2179,MATCH($T604,P$1780:P$2179,0)),0)</f>
        <v>0</v>
      </c>
      <c r="X604" s="3">
        <f t="shared" si="1833"/>
        <v>0</v>
      </c>
      <c r="Y604" s="3">
        <f t="shared" si="1833"/>
        <v>0</v>
      </c>
      <c r="Z604" s="3"/>
      <c r="AA604" s="3">
        <f t="shared" si="1795"/>
        <v>0</v>
      </c>
      <c r="AB604" s="88">
        <f t="shared" si="1796"/>
        <v>12.66666667</v>
      </c>
      <c r="AC604" s="3"/>
      <c r="AD604" s="95">
        <f t="shared" ref="AD604:AG604" si="1834">IFERROR(INDEX(J$1780:J$2179,MATCH($T604,O$1780:O$2179,0)),0)</f>
        <v>0</v>
      </c>
      <c r="AE604" s="3">
        <f t="shared" si="1834"/>
        <v>0</v>
      </c>
      <c r="AF604" s="3">
        <f t="shared" si="1834"/>
        <v>0</v>
      </c>
      <c r="AG604" s="3">
        <f t="shared" si="1834"/>
        <v>0</v>
      </c>
      <c r="AH604" s="88">
        <f t="shared" si="1798"/>
        <v>0.000604</v>
      </c>
      <c r="AI604" s="3"/>
      <c r="AJ604" s="95" t="str">
        <f t="shared" si="1799"/>
        <v>#REF!</v>
      </c>
      <c r="AK604" s="92"/>
      <c r="AL604" s="92"/>
      <c r="AM604" s="92"/>
      <c r="AN604" s="3"/>
      <c r="AO604" s="3" t="str">
        <f t="shared" si="1800"/>
        <v>#REF!</v>
      </c>
      <c r="AP604" s="92"/>
      <c r="AQ604" s="92"/>
      <c r="AR604" s="92"/>
      <c r="AS604" s="3"/>
      <c r="AT604" s="3">
        <f t="shared" si="1801"/>
        <v>39.33333333</v>
      </c>
      <c r="AU604" s="92"/>
      <c r="AV604" s="92"/>
      <c r="AW604" s="92"/>
    </row>
    <row r="605" ht="15.75" customHeight="1">
      <c r="A605" s="24">
        <v>129.0</v>
      </c>
      <c r="B605" s="24" t="s">
        <v>498</v>
      </c>
      <c r="C605" s="24" t="s">
        <v>498</v>
      </c>
      <c r="D605" s="132" t="s">
        <v>34</v>
      </c>
      <c r="E605" s="132">
        <v>11.0</v>
      </c>
      <c r="F605" s="132">
        <v>1.0</v>
      </c>
      <c r="G605" s="132"/>
      <c r="H605" s="132"/>
      <c r="J605" s="171">
        <f t="array" ref="J605">IFERROR(INDEX(VBDhistory1!$U$8:$U$307,MATCH(VBDgames!$C605,VBDhistory1!$B$8:$B$307,0))+ROW()/10000000,0)</f>
        <v>0</v>
      </c>
      <c r="K605" s="171">
        <f t="array" ref="K605">IFERROR(INDEX(VBDhistory2!$U$8:$U$307,MATCH(VBDgames!$C605,VBDhistory2!$B$8:$B$307,0))+ROW()/10000000,0)</f>
        <v>0</v>
      </c>
      <c r="L605" s="171">
        <f t="array" ref="L605">IFERROR(INDEX(VBDhistory3!$U$8:$U$307,MATCH(VBDgames!$C605,VBDhistory3!$B$8:$B$307,0))+ROW()/10000000,0)</f>
        <v>0</v>
      </c>
      <c r="M605" s="171">
        <f t="array" ref="M605">IFERROR(INDEX(VBDhistory4!$U$8:$U$307,MATCH(VBDgames!$C605,VBDhistory4!$B$8:$B$307,0))+ROW()/10000000,0)</f>
        <v>0</v>
      </c>
      <c r="N605" s="171"/>
      <c r="O605" s="171" t="str">
        <f t="shared" ref="O605:R605" si="1835">$D605&amp;"-"&amp;RANK(J605,J$477:J$876,0)</f>
        <v>WR-1</v>
      </c>
      <c r="P605" s="171" t="str">
        <f t="shared" si="1835"/>
        <v>WR-1</v>
      </c>
      <c r="Q605" s="171" t="str">
        <f t="shared" si="1835"/>
        <v>WR-1</v>
      </c>
      <c r="R605" s="171" t="str">
        <f t="shared" si="1835"/>
        <v>WR-1</v>
      </c>
      <c r="T605" s="95" t="str">
        <f t="shared" si="1793"/>
        <v>DB-14</v>
      </c>
      <c r="U605" s="3">
        <v>14.0</v>
      </c>
      <c r="V605" s="3" t="s">
        <v>4631</v>
      </c>
      <c r="W605" s="95">
        <f t="shared" ref="W605:Y605" si="1836">IFERROR(INDEX(E$1780:E$2179,MATCH($T605,P$1780:P$2179,0)),0)</f>
        <v>0</v>
      </c>
      <c r="X605" s="3">
        <f t="shared" si="1836"/>
        <v>0</v>
      </c>
      <c r="Y605" s="3">
        <f t="shared" si="1836"/>
        <v>0</v>
      </c>
      <c r="Z605" s="3"/>
      <c r="AA605" s="3">
        <f t="shared" si="1795"/>
        <v>0</v>
      </c>
      <c r="AB605" s="88">
        <f t="shared" si="1796"/>
        <v>12.66666667</v>
      </c>
      <c r="AC605" s="3"/>
      <c r="AD605" s="95">
        <f t="shared" ref="AD605:AG605" si="1837">IFERROR(INDEX(J$1780:J$2179,MATCH($T605,O$1780:O$2179,0)),0)</f>
        <v>0</v>
      </c>
      <c r="AE605" s="3">
        <f t="shared" si="1837"/>
        <v>0</v>
      </c>
      <c r="AF605" s="3">
        <f t="shared" si="1837"/>
        <v>0</v>
      </c>
      <c r="AG605" s="3">
        <f t="shared" si="1837"/>
        <v>0</v>
      </c>
      <c r="AH605" s="88">
        <f t="shared" si="1798"/>
        <v>0.000605</v>
      </c>
      <c r="AI605" s="3"/>
      <c r="AJ605" s="95" t="str">
        <f t="shared" si="1799"/>
        <v>#REF!</v>
      </c>
      <c r="AK605" s="92"/>
      <c r="AL605" s="92"/>
      <c r="AM605" s="92"/>
      <c r="AN605" s="3"/>
      <c r="AO605" s="3" t="str">
        <f t="shared" si="1800"/>
        <v>#REF!</v>
      </c>
      <c r="AP605" s="92"/>
      <c r="AQ605" s="92"/>
      <c r="AR605" s="92"/>
      <c r="AS605" s="3"/>
      <c r="AT605" s="3">
        <f t="shared" si="1801"/>
        <v>39.33333333</v>
      </c>
      <c r="AU605" s="92"/>
      <c r="AV605" s="92"/>
      <c r="AW605" s="92"/>
    </row>
    <row r="606" ht="15.75" customHeight="1">
      <c r="A606" s="24">
        <v>130.0</v>
      </c>
      <c r="B606" s="24" t="s">
        <v>1186</v>
      </c>
      <c r="C606" s="24" t="s">
        <v>1186</v>
      </c>
      <c r="D606" s="132" t="s">
        <v>34</v>
      </c>
      <c r="E606" s="132">
        <v>10.0</v>
      </c>
      <c r="F606" s="132"/>
      <c r="G606" s="132">
        <v>4.0</v>
      </c>
      <c r="H606" s="132">
        <v>4.0</v>
      </c>
      <c r="J606" s="171">
        <f t="array" ref="J606">IFERROR(INDEX(VBDhistory1!$U$8:$U$307,MATCH(VBDgames!$C606,VBDhistory1!$B$8:$B$307,0))+ROW()/10000000,0)</f>
        <v>0</v>
      </c>
      <c r="K606" s="171">
        <f t="array" ref="K606">IFERROR(INDEX(VBDhistory2!$U$8:$U$307,MATCH(VBDgames!$C606,VBDhistory2!$B$8:$B$307,0))+ROW()/10000000,0)</f>
        <v>0</v>
      </c>
      <c r="L606" s="171">
        <f t="array" ref="L606">IFERROR(INDEX(VBDhistory3!$U$8:$U$307,MATCH(VBDgames!$C606,VBDhistory3!$B$8:$B$307,0))+ROW()/10000000,0)</f>
        <v>0</v>
      </c>
      <c r="M606" s="171">
        <f t="array" ref="M606">IFERROR(INDEX(VBDhistory4!$U$8:$U$307,MATCH(VBDgames!$C606,VBDhistory4!$B$8:$B$307,0))+ROW()/10000000,0)</f>
        <v>0</v>
      </c>
      <c r="N606" s="171"/>
      <c r="O606" s="171" t="str">
        <f t="shared" ref="O606:R606" si="1838">$D606&amp;"-"&amp;RANK(J606,J$477:J$876,0)</f>
        <v>WR-1</v>
      </c>
      <c r="P606" s="171" t="str">
        <f t="shared" si="1838"/>
        <v>WR-1</v>
      </c>
      <c r="Q606" s="171" t="str">
        <f t="shared" si="1838"/>
        <v>WR-1</v>
      </c>
      <c r="R606" s="171" t="str">
        <f t="shared" si="1838"/>
        <v>WR-1</v>
      </c>
      <c r="T606" s="95" t="str">
        <f t="shared" si="1793"/>
        <v>DB-15</v>
      </c>
      <c r="U606" s="3">
        <v>15.0</v>
      </c>
      <c r="V606" s="3" t="s">
        <v>4631</v>
      </c>
      <c r="W606" s="95">
        <f t="shared" ref="W606:Y606" si="1839">IFERROR(INDEX(E$1780:E$2179,MATCH($T606,P$1780:P$2179,0)),0)</f>
        <v>0</v>
      </c>
      <c r="X606" s="3">
        <f t="shared" si="1839"/>
        <v>0</v>
      </c>
      <c r="Y606" s="3">
        <f t="shared" si="1839"/>
        <v>0</v>
      </c>
      <c r="Z606" s="3"/>
      <c r="AA606" s="3">
        <f t="shared" si="1795"/>
        <v>0</v>
      </c>
      <c r="AB606" s="88">
        <f t="shared" si="1796"/>
        <v>12.66666667</v>
      </c>
      <c r="AC606" s="3"/>
      <c r="AD606" s="95">
        <f t="shared" ref="AD606:AG606" si="1840">IFERROR(INDEX(J$1780:J$2179,MATCH($T606,O$1780:O$2179,0)),0)</f>
        <v>0</v>
      </c>
      <c r="AE606" s="3">
        <f t="shared" si="1840"/>
        <v>0</v>
      </c>
      <c r="AF606" s="3">
        <f t="shared" si="1840"/>
        <v>0</v>
      </c>
      <c r="AG606" s="3">
        <f t="shared" si="1840"/>
        <v>0</v>
      </c>
      <c r="AH606" s="88">
        <f t="shared" si="1798"/>
        <v>0.000606</v>
      </c>
      <c r="AI606" s="3"/>
      <c r="AJ606" s="95" t="str">
        <f t="shared" si="1799"/>
        <v>#REF!</v>
      </c>
      <c r="AK606" s="92"/>
      <c r="AL606" s="92"/>
      <c r="AM606" s="92"/>
      <c r="AN606" s="3"/>
      <c r="AO606" s="3" t="str">
        <f t="shared" si="1800"/>
        <v>#REF!</v>
      </c>
      <c r="AP606" s="92"/>
      <c r="AQ606" s="92"/>
      <c r="AR606" s="92"/>
      <c r="AS606" s="3"/>
      <c r="AT606" s="3">
        <f t="shared" si="1801"/>
        <v>39.33333333</v>
      </c>
      <c r="AU606" s="92"/>
      <c r="AV606" s="92"/>
      <c r="AW606" s="92"/>
    </row>
    <row r="607" ht="15.75" customHeight="1">
      <c r="A607" s="24">
        <v>131.0</v>
      </c>
      <c r="B607" s="24" t="s">
        <v>1069</v>
      </c>
      <c r="C607" s="24" t="s">
        <v>1069</v>
      </c>
      <c r="D607" s="132" t="s">
        <v>34</v>
      </c>
      <c r="E607" s="132">
        <v>4.0</v>
      </c>
      <c r="F607" s="132">
        <v>0.0</v>
      </c>
      <c r="G607" s="132"/>
      <c r="H607" s="132"/>
      <c r="J607" s="171">
        <f t="array" ref="J607">IFERROR(INDEX(VBDhistory1!$U$8:$U$307,MATCH(VBDgames!$C607,VBDhistory1!$B$8:$B$307,0))+ROW()/10000000,0)</f>
        <v>0</v>
      </c>
      <c r="K607" s="171">
        <f t="array" ref="K607">IFERROR(INDEX(VBDhistory2!$U$8:$U$307,MATCH(VBDgames!$C607,VBDhistory2!$B$8:$B$307,0))+ROW()/10000000,0)</f>
        <v>0</v>
      </c>
      <c r="L607" s="171">
        <f t="array" ref="L607">IFERROR(INDEX(VBDhistory3!$U$8:$U$307,MATCH(VBDgames!$C607,VBDhistory3!$B$8:$B$307,0))+ROW()/10000000,0)</f>
        <v>0</v>
      </c>
      <c r="M607" s="171">
        <f t="array" ref="M607">IFERROR(INDEX(VBDhistory4!$U$8:$U$307,MATCH(VBDgames!$C607,VBDhistory4!$B$8:$B$307,0))+ROW()/10000000,0)</f>
        <v>0</v>
      </c>
      <c r="N607" s="171"/>
      <c r="O607" s="171" t="str">
        <f t="shared" ref="O607:R607" si="1841">$D607&amp;"-"&amp;RANK(J607,J$477:J$876,0)</f>
        <v>WR-1</v>
      </c>
      <c r="P607" s="171" t="str">
        <f t="shared" si="1841"/>
        <v>WR-1</v>
      </c>
      <c r="Q607" s="171" t="str">
        <f t="shared" si="1841"/>
        <v>WR-1</v>
      </c>
      <c r="R607" s="171" t="str">
        <f t="shared" si="1841"/>
        <v>WR-1</v>
      </c>
      <c r="T607" s="95" t="str">
        <f t="shared" si="1793"/>
        <v>DB-16</v>
      </c>
      <c r="U607" s="3">
        <v>16.0</v>
      </c>
      <c r="V607" s="3" t="s">
        <v>4631</v>
      </c>
      <c r="W607" s="95">
        <f t="shared" ref="W607:Y607" si="1842">IFERROR(INDEX(E$1780:E$2179,MATCH($T607,P$1780:P$2179,0)),0)</f>
        <v>0</v>
      </c>
      <c r="X607" s="3">
        <f t="shared" si="1842"/>
        <v>0</v>
      </c>
      <c r="Y607" s="3">
        <f t="shared" si="1842"/>
        <v>0</v>
      </c>
      <c r="Z607" s="3"/>
      <c r="AA607" s="3">
        <f t="shared" si="1795"/>
        <v>0</v>
      </c>
      <c r="AB607" s="88">
        <f t="shared" si="1796"/>
        <v>12.66666667</v>
      </c>
      <c r="AC607" s="3"/>
      <c r="AD607" s="95">
        <f t="shared" ref="AD607:AG607" si="1843">IFERROR(INDEX(J$1780:J$2179,MATCH($T607,O$1780:O$2179,0)),0)</f>
        <v>0</v>
      </c>
      <c r="AE607" s="3">
        <f t="shared" si="1843"/>
        <v>0</v>
      </c>
      <c r="AF607" s="3">
        <f t="shared" si="1843"/>
        <v>0</v>
      </c>
      <c r="AG607" s="3">
        <f t="shared" si="1843"/>
        <v>0</v>
      </c>
      <c r="AH607" s="88">
        <f t="shared" si="1798"/>
        <v>0.000607</v>
      </c>
      <c r="AI607" s="3"/>
      <c r="AJ607" s="95" t="str">
        <f t="shared" si="1799"/>
        <v>#REF!</v>
      </c>
      <c r="AK607" s="92"/>
      <c r="AL607" s="92"/>
      <c r="AM607" s="92"/>
      <c r="AN607" s="3"/>
      <c r="AO607" s="3" t="str">
        <f t="shared" si="1800"/>
        <v>#REF!</v>
      </c>
      <c r="AP607" s="92"/>
      <c r="AQ607" s="92"/>
      <c r="AR607" s="92"/>
      <c r="AS607" s="3"/>
      <c r="AT607" s="3">
        <f t="shared" si="1801"/>
        <v>39.33333333</v>
      </c>
      <c r="AU607" s="92"/>
      <c r="AV607" s="92"/>
      <c r="AW607" s="92"/>
    </row>
    <row r="608" ht="15.75" customHeight="1">
      <c r="A608" s="24">
        <v>132.0</v>
      </c>
      <c r="B608" s="24" t="s">
        <v>1239</v>
      </c>
      <c r="C608" s="24" t="s">
        <v>1239</v>
      </c>
      <c r="D608" s="132" t="s">
        <v>34</v>
      </c>
      <c r="E608" s="132">
        <v>6.0</v>
      </c>
      <c r="F608" s="132"/>
      <c r="G608" s="132"/>
      <c r="H608" s="132"/>
      <c r="J608" s="171">
        <f t="array" ref="J608">IFERROR(INDEX(VBDhistory1!$U$8:$U$307,MATCH(VBDgames!$C608,VBDhistory1!$B$8:$B$307,0))+ROW()/10000000,0)</f>
        <v>0</v>
      </c>
      <c r="K608" s="171">
        <f t="array" ref="K608">IFERROR(INDEX(VBDhistory2!$U$8:$U$307,MATCH(VBDgames!$C608,VBDhistory2!$B$8:$B$307,0))+ROW()/10000000,0)</f>
        <v>0</v>
      </c>
      <c r="L608" s="171">
        <f t="array" ref="L608">IFERROR(INDEX(VBDhistory3!$U$8:$U$307,MATCH(VBDgames!$C608,VBDhistory3!$B$8:$B$307,0))+ROW()/10000000,0)</f>
        <v>0</v>
      </c>
      <c r="M608" s="171">
        <f t="array" ref="M608">IFERROR(INDEX(VBDhistory4!$U$8:$U$307,MATCH(VBDgames!$C608,VBDhistory4!$B$8:$B$307,0))+ROW()/10000000,0)</f>
        <v>0</v>
      </c>
      <c r="N608" s="171"/>
      <c r="O608" s="171" t="str">
        <f t="shared" ref="O608:R608" si="1844">$D608&amp;"-"&amp;RANK(J608,J$477:J$876,0)</f>
        <v>WR-1</v>
      </c>
      <c r="P608" s="171" t="str">
        <f t="shared" si="1844"/>
        <v>WR-1</v>
      </c>
      <c r="Q608" s="171" t="str">
        <f t="shared" si="1844"/>
        <v>WR-1</v>
      </c>
      <c r="R608" s="171" t="str">
        <f t="shared" si="1844"/>
        <v>WR-1</v>
      </c>
      <c r="T608" s="95" t="str">
        <f t="shared" si="1793"/>
        <v>DB-17</v>
      </c>
      <c r="U608" s="3">
        <v>17.0</v>
      </c>
      <c r="V608" s="3" t="s">
        <v>4631</v>
      </c>
      <c r="W608" s="95">
        <f t="shared" ref="W608:Y608" si="1845">IFERROR(INDEX(E$1780:E$2179,MATCH($T608,P$1780:P$2179,0)),0)</f>
        <v>0</v>
      </c>
      <c r="X608" s="3">
        <f t="shared" si="1845"/>
        <v>0</v>
      </c>
      <c r="Y608" s="3">
        <f t="shared" si="1845"/>
        <v>0</v>
      </c>
      <c r="Z608" s="3"/>
      <c r="AA608" s="3">
        <f t="shared" si="1795"/>
        <v>0</v>
      </c>
      <c r="AB608" s="88">
        <f t="shared" si="1796"/>
        <v>12.66666667</v>
      </c>
      <c r="AC608" s="3"/>
      <c r="AD608" s="95">
        <f t="shared" ref="AD608:AG608" si="1846">IFERROR(INDEX(J$1780:J$2179,MATCH($T608,O$1780:O$2179,0)),0)</f>
        <v>0</v>
      </c>
      <c r="AE608" s="3">
        <f t="shared" si="1846"/>
        <v>0</v>
      </c>
      <c r="AF608" s="3">
        <f t="shared" si="1846"/>
        <v>0</v>
      </c>
      <c r="AG608" s="3">
        <f t="shared" si="1846"/>
        <v>0</v>
      </c>
      <c r="AH608" s="88">
        <f t="shared" si="1798"/>
        <v>0.000608</v>
      </c>
      <c r="AI608" s="3"/>
      <c r="AJ608" s="95" t="str">
        <f t="shared" si="1799"/>
        <v>#REF!</v>
      </c>
      <c r="AK608" s="92"/>
      <c r="AL608" s="92"/>
      <c r="AM608" s="92"/>
      <c r="AN608" s="3"/>
      <c r="AO608" s="3" t="str">
        <f t="shared" si="1800"/>
        <v>#REF!</v>
      </c>
      <c r="AP608" s="92"/>
      <c r="AQ608" s="92"/>
      <c r="AR608" s="92"/>
      <c r="AS608" s="3"/>
      <c r="AT608" s="3">
        <f t="shared" si="1801"/>
        <v>39.33333333</v>
      </c>
      <c r="AU608" s="92"/>
      <c r="AV608" s="92"/>
      <c r="AW608" s="92"/>
    </row>
    <row r="609" ht="15.75" customHeight="1">
      <c r="A609" s="24">
        <v>133.0</v>
      </c>
      <c r="B609" s="24" t="s">
        <v>216</v>
      </c>
      <c r="C609" s="24" t="s">
        <v>216</v>
      </c>
      <c r="D609" s="132" t="s">
        <v>34</v>
      </c>
      <c r="E609" s="132">
        <v>6.0</v>
      </c>
      <c r="F609" s="132"/>
      <c r="G609" s="132"/>
      <c r="H609" s="132"/>
      <c r="J609" s="171">
        <f t="array" ref="J609">IFERROR(INDEX(VBDhistory1!$U$8:$U$307,MATCH(VBDgames!$C609,VBDhistory1!$B$8:$B$307,0))+ROW()/10000000,0)</f>
        <v>0</v>
      </c>
      <c r="K609" s="171">
        <f t="array" ref="K609">IFERROR(INDEX(VBDhistory2!$U$8:$U$307,MATCH(VBDgames!$C609,VBDhistory2!$B$8:$B$307,0))+ROW()/10000000,0)</f>
        <v>0</v>
      </c>
      <c r="L609" s="171">
        <f t="array" ref="L609">IFERROR(INDEX(VBDhistory3!$U$8:$U$307,MATCH(VBDgames!$C609,VBDhistory3!$B$8:$B$307,0))+ROW()/10000000,0)</f>
        <v>0</v>
      </c>
      <c r="M609" s="171">
        <f t="array" ref="M609">IFERROR(INDEX(VBDhistory4!$U$8:$U$307,MATCH(VBDgames!$C609,VBDhistory4!$B$8:$B$307,0))+ROW()/10000000,0)</f>
        <v>0</v>
      </c>
      <c r="N609" s="171"/>
      <c r="O609" s="171" t="str">
        <f t="shared" ref="O609:R609" si="1847">$D609&amp;"-"&amp;RANK(J609,J$477:J$876,0)</f>
        <v>WR-1</v>
      </c>
      <c r="P609" s="171" t="str">
        <f t="shared" si="1847"/>
        <v>WR-1</v>
      </c>
      <c r="Q609" s="171" t="str">
        <f t="shared" si="1847"/>
        <v>WR-1</v>
      </c>
      <c r="R609" s="171" t="str">
        <f t="shared" si="1847"/>
        <v>WR-1</v>
      </c>
      <c r="T609" s="95" t="str">
        <f t="shared" si="1793"/>
        <v>DB-18</v>
      </c>
      <c r="U609" s="3">
        <v>18.0</v>
      </c>
      <c r="V609" s="3" t="s">
        <v>4631</v>
      </c>
      <c r="W609" s="95">
        <f t="shared" ref="W609:Y609" si="1848">IFERROR(INDEX(E$1780:E$2179,MATCH($T609,P$1780:P$2179,0)),0)</f>
        <v>0</v>
      </c>
      <c r="X609" s="3">
        <f t="shared" si="1848"/>
        <v>0</v>
      </c>
      <c r="Y609" s="3">
        <f t="shared" si="1848"/>
        <v>0</v>
      </c>
      <c r="Z609" s="3"/>
      <c r="AA609" s="3">
        <f t="shared" si="1795"/>
        <v>0</v>
      </c>
      <c r="AB609" s="88">
        <f t="shared" si="1796"/>
        <v>12.66666667</v>
      </c>
      <c r="AC609" s="3"/>
      <c r="AD609" s="95">
        <f t="shared" ref="AD609:AG609" si="1849">IFERROR(INDEX(J$1780:J$2179,MATCH($T609,O$1780:O$2179,0)),0)</f>
        <v>0</v>
      </c>
      <c r="AE609" s="3">
        <f t="shared" si="1849"/>
        <v>0</v>
      </c>
      <c r="AF609" s="3">
        <f t="shared" si="1849"/>
        <v>0</v>
      </c>
      <c r="AG609" s="3">
        <f t="shared" si="1849"/>
        <v>0</v>
      </c>
      <c r="AH609" s="88">
        <f t="shared" si="1798"/>
        <v>0.000609</v>
      </c>
      <c r="AI609" s="3"/>
      <c r="AJ609" s="95" t="str">
        <f t="shared" si="1799"/>
        <v>#REF!</v>
      </c>
      <c r="AK609" s="92"/>
      <c r="AL609" s="92"/>
      <c r="AM609" s="92"/>
      <c r="AN609" s="3"/>
      <c r="AO609" s="3" t="str">
        <f t="shared" si="1800"/>
        <v>#REF!</v>
      </c>
      <c r="AP609" s="92"/>
      <c r="AQ609" s="92"/>
      <c r="AR609" s="92"/>
      <c r="AS609" s="3"/>
      <c r="AT609" s="3">
        <f t="shared" si="1801"/>
        <v>39.33333333</v>
      </c>
      <c r="AU609" s="92"/>
      <c r="AV609" s="92"/>
      <c r="AW609" s="92"/>
    </row>
    <row r="610" ht="15.75" customHeight="1">
      <c r="A610" s="24">
        <v>134.0</v>
      </c>
      <c r="B610" s="24" t="s">
        <v>972</v>
      </c>
      <c r="C610" s="24" t="s">
        <v>972</v>
      </c>
      <c r="D610" s="132" t="s">
        <v>34</v>
      </c>
      <c r="E610" s="132">
        <v>8.0</v>
      </c>
      <c r="F610" s="132">
        <v>8.0</v>
      </c>
      <c r="G610" s="132">
        <v>3.0</v>
      </c>
      <c r="H610" s="132">
        <v>0.0</v>
      </c>
      <c r="J610" s="171">
        <f t="array" ref="J610">IFERROR(INDEX(VBDhistory1!$U$8:$U$307,MATCH(VBDgames!$C610,VBDhistory1!$B$8:$B$307,0))+ROW()/10000000,0)</f>
        <v>0</v>
      </c>
      <c r="K610" s="171">
        <f t="array" ref="K610">IFERROR(INDEX(VBDhistory2!$U$8:$U$307,MATCH(VBDgames!$C610,VBDhistory2!$B$8:$B$307,0))+ROW()/10000000,0)</f>
        <v>0</v>
      </c>
      <c r="L610" s="171">
        <f t="array" ref="L610">IFERROR(INDEX(VBDhistory3!$U$8:$U$307,MATCH(VBDgames!$C610,VBDhistory3!$B$8:$B$307,0))+ROW()/10000000,0)</f>
        <v>0</v>
      </c>
      <c r="M610" s="171">
        <f t="array" ref="M610">IFERROR(INDEX(VBDhistory4!$U$8:$U$307,MATCH(VBDgames!$C610,VBDhistory4!$B$8:$B$307,0))+ROW()/10000000,0)</f>
        <v>0</v>
      </c>
      <c r="N610" s="171"/>
      <c r="O610" s="171" t="str">
        <f t="shared" ref="O610:R610" si="1850">$D610&amp;"-"&amp;RANK(J610,J$477:J$876,0)</f>
        <v>WR-1</v>
      </c>
      <c r="P610" s="171" t="str">
        <f t="shared" si="1850"/>
        <v>WR-1</v>
      </c>
      <c r="Q610" s="171" t="str">
        <f t="shared" si="1850"/>
        <v>WR-1</v>
      </c>
      <c r="R610" s="171" t="str">
        <f t="shared" si="1850"/>
        <v>WR-1</v>
      </c>
      <c r="T610" s="95" t="str">
        <f t="shared" si="1793"/>
        <v>DB-19</v>
      </c>
      <c r="U610" s="3">
        <v>19.0</v>
      </c>
      <c r="V610" s="3" t="s">
        <v>4631</v>
      </c>
      <c r="W610" s="95">
        <f t="shared" ref="W610:Y610" si="1851">IFERROR(INDEX(E$1780:E$2179,MATCH($T610,P$1780:P$2179,0)),0)</f>
        <v>0</v>
      </c>
      <c r="X610" s="3">
        <f t="shared" si="1851"/>
        <v>0</v>
      </c>
      <c r="Y610" s="3">
        <f t="shared" si="1851"/>
        <v>0</v>
      </c>
      <c r="Z610" s="3"/>
      <c r="AA610" s="3">
        <f t="shared" si="1795"/>
        <v>0</v>
      </c>
      <c r="AB610" s="88">
        <f t="shared" si="1796"/>
        <v>12.66666667</v>
      </c>
      <c r="AC610" s="3"/>
      <c r="AD610" s="95">
        <f t="shared" ref="AD610:AG610" si="1852">IFERROR(INDEX(J$1780:J$2179,MATCH($T610,O$1780:O$2179,0)),0)</f>
        <v>0</v>
      </c>
      <c r="AE610" s="3">
        <f t="shared" si="1852"/>
        <v>0</v>
      </c>
      <c r="AF610" s="3">
        <f t="shared" si="1852"/>
        <v>0</v>
      </c>
      <c r="AG610" s="3">
        <f t="shared" si="1852"/>
        <v>0</v>
      </c>
      <c r="AH610" s="88">
        <f t="shared" si="1798"/>
        <v>0.00061</v>
      </c>
      <c r="AI610" s="3"/>
      <c r="AJ610" s="95" t="str">
        <f t="shared" si="1799"/>
        <v>#REF!</v>
      </c>
      <c r="AK610" s="92"/>
      <c r="AL610" s="92"/>
      <c r="AM610" s="92"/>
      <c r="AN610" s="3"/>
      <c r="AO610" s="3" t="str">
        <f t="shared" si="1800"/>
        <v>#REF!</v>
      </c>
      <c r="AP610" s="92"/>
      <c r="AQ610" s="92"/>
      <c r="AR610" s="92"/>
      <c r="AS610" s="3"/>
      <c r="AT610" s="3">
        <f t="shared" si="1801"/>
        <v>39.33333333</v>
      </c>
      <c r="AU610" s="92"/>
      <c r="AV610" s="92"/>
      <c r="AW610" s="92"/>
    </row>
    <row r="611" ht="15.75" customHeight="1">
      <c r="A611" s="24">
        <v>135.0</v>
      </c>
      <c r="B611" s="24" t="s">
        <v>366</v>
      </c>
      <c r="C611" s="24" t="s">
        <v>366</v>
      </c>
      <c r="D611" s="132" t="s">
        <v>34</v>
      </c>
      <c r="E611" s="132">
        <v>7.0</v>
      </c>
      <c r="F611" s="132">
        <v>11.0</v>
      </c>
      <c r="G611" s="132"/>
      <c r="H611" s="132"/>
      <c r="J611" s="171">
        <f t="array" ref="J611">IFERROR(INDEX(VBDhistory1!$U$8:$U$307,MATCH(VBDgames!$C611,VBDhistory1!$B$8:$B$307,0))+ROW()/10000000,0)</f>
        <v>0</v>
      </c>
      <c r="K611" s="171">
        <f t="array" ref="K611">IFERROR(INDEX(VBDhistory2!$U$8:$U$307,MATCH(VBDgames!$C611,VBDhistory2!$B$8:$B$307,0))+ROW()/10000000,0)</f>
        <v>0</v>
      </c>
      <c r="L611" s="171">
        <f t="array" ref="L611">IFERROR(INDEX(VBDhistory3!$U$8:$U$307,MATCH(VBDgames!$C611,VBDhistory3!$B$8:$B$307,0))+ROW()/10000000,0)</f>
        <v>0</v>
      </c>
      <c r="M611" s="171">
        <f t="array" ref="M611">IFERROR(INDEX(VBDhistory4!$U$8:$U$307,MATCH(VBDgames!$C611,VBDhistory4!$B$8:$B$307,0))+ROW()/10000000,0)</f>
        <v>0</v>
      </c>
      <c r="N611" s="171"/>
      <c r="O611" s="171" t="str">
        <f t="shared" ref="O611:R611" si="1853">$D611&amp;"-"&amp;RANK(J611,J$477:J$876,0)</f>
        <v>WR-1</v>
      </c>
      <c r="P611" s="171" t="str">
        <f t="shared" si="1853"/>
        <v>WR-1</v>
      </c>
      <c r="Q611" s="171" t="str">
        <f t="shared" si="1853"/>
        <v>WR-1</v>
      </c>
      <c r="R611" s="171" t="str">
        <f t="shared" si="1853"/>
        <v>WR-1</v>
      </c>
      <c r="T611" s="95" t="str">
        <f t="shared" si="1793"/>
        <v>DB-20</v>
      </c>
      <c r="U611" s="3">
        <v>20.0</v>
      </c>
      <c r="V611" s="3" t="s">
        <v>4631</v>
      </c>
      <c r="W611" s="95">
        <f t="shared" ref="W611:Y611" si="1854">IFERROR(INDEX(E$1780:E$2179,MATCH($T611,P$1780:P$2179,0)),0)</f>
        <v>0</v>
      </c>
      <c r="X611" s="3">
        <f t="shared" si="1854"/>
        <v>0</v>
      </c>
      <c r="Y611" s="3">
        <f t="shared" si="1854"/>
        <v>0</v>
      </c>
      <c r="Z611" s="3"/>
      <c r="AA611" s="3">
        <f t="shared" si="1795"/>
        <v>0</v>
      </c>
      <c r="AB611" s="88">
        <f t="shared" si="1796"/>
        <v>12.66666667</v>
      </c>
      <c r="AC611" s="3"/>
      <c r="AD611" s="95">
        <f t="shared" ref="AD611:AG611" si="1855">IFERROR(INDEX(J$1780:J$2179,MATCH($T611,O$1780:O$2179,0)),0)</f>
        <v>0</v>
      </c>
      <c r="AE611" s="3">
        <f t="shared" si="1855"/>
        <v>0</v>
      </c>
      <c r="AF611" s="3">
        <f t="shared" si="1855"/>
        <v>0</v>
      </c>
      <c r="AG611" s="3">
        <f t="shared" si="1855"/>
        <v>0</v>
      </c>
      <c r="AH611" s="88">
        <f t="shared" si="1798"/>
        <v>0.000611</v>
      </c>
      <c r="AI611" s="3"/>
      <c r="AJ611" s="95" t="str">
        <f t="shared" si="1799"/>
        <v>#REF!</v>
      </c>
      <c r="AK611" s="92"/>
      <c r="AL611" s="92"/>
      <c r="AM611" s="92"/>
      <c r="AN611" s="3"/>
      <c r="AO611" s="3" t="str">
        <f t="shared" si="1800"/>
        <v>#REF!</v>
      </c>
      <c r="AP611" s="92"/>
      <c r="AQ611" s="92"/>
      <c r="AR611" s="92"/>
      <c r="AS611" s="3"/>
      <c r="AT611" s="3">
        <f t="shared" si="1801"/>
        <v>39.33333333</v>
      </c>
      <c r="AU611" s="92"/>
      <c r="AV611" s="92"/>
      <c r="AW611" s="92"/>
    </row>
    <row r="612" ht="15.75" customHeight="1">
      <c r="A612" s="24">
        <v>136.0</v>
      </c>
      <c r="B612" s="24" t="s">
        <v>4778</v>
      </c>
      <c r="C612" s="24" t="s">
        <v>4778</v>
      </c>
      <c r="D612" s="132" t="s">
        <v>34</v>
      </c>
      <c r="E612" s="132">
        <v>5.0</v>
      </c>
      <c r="F612" s="132">
        <v>6.0</v>
      </c>
      <c r="G612" s="132"/>
      <c r="H612" s="132"/>
      <c r="J612" s="171">
        <f t="array" ref="J612">IFERROR(INDEX(VBDhistory1!$U$8:$U$307,MATCH(VBDgames!$C612,VBDhistory1!$B$8:$B$307,0))+ROW()/10000000,0)</f>
        <v>0</v>
      </c>
      <c r="K612" s="171">
        <f t="array" ref="K612">IFERROR(INDEX(VBDhistory2!$U$8:$U$307,MATCH(VBDgames!$C612,VBDhistory2!$B$8:$B$307,0))+ROW()/10000000,0)</f>
        <v>0</v>
      </c>
      <c r="L612" s="171">
        <f t="array" ref="L612">IFERROR(INDEX(VBDhistory3!$U$8:$U$307,MATCH(VBDgames!$C612,VBDhistory3!$B$8:$B$307,0))+ROW()/10000000,0)</f>
        <v>0</v>
      </c>
      <c r="M612" s="171">
        <f t="array" ref="M612">IFERROR(INDEX(VBDhistory4!$U$8:$U$307,MATCH(VBDgames!$C612,VBDhistory4!$B$8:$B$307,0))+ROW()/10000000,0)</f>
        <v>0</v>
      </c>
      <c r="N612" s="171"/>
      <c r="O612" s="171" t="str">
        <f t="shared" ref="O612:R612" si="1856">$D612&amp;"-"&amp;RANK(J612,J$477:J$876,0)</f>
        <v>WR-1</v>
      </c>
      <c r="P612" s="171" t="str">
        <f t="shared" si="1856"/>
        <v>WR-1</v>
      </c>
      <c r="Q612" s="171" t="str">
        <f t="shared" si="1856"/>
        <v>WR-1</v>
      </c>
      <c r="R612" s="171" t="str">
        <f t="shared" si="1856"/>
        <v>WR-1</v>
      </c>
      <c r="T612" s="95" t="str">
        <f t="shared" si="1793"/>
        <v>DB-21</v>
      </c>
      <c r="U612" s="3">
        <v>21.0</v>
      </c>
      <c r="V612" s="3" t="s">
        <v>4631</v>
      </c>
      <c r="W612" s="95">
        <f t="shared" ref="W612:Y612" si="1857">IFERROR(INDEX(E$1780:E$2179,MATCH($T612,P$1780:P$2179,0)),0)</f>
        <v>0</v>
      </c>
      <c r="X612" s="3">
        <f t="shared" si="1857"/>
        <v>0</v>
      </c>
      <c r="Y612" s="3">
        <f t="shared" si="1857"/>
        <v>0</v>
      </c>
      <c r="Z612" s="3"/>
      <c r="AA612" s="3">
        <f t="shared" si="1795"/>
        <v>0</v>
      </c>
      <c r="AB612" s="88">
        <f t="shared" si="1796"/>
        <v>12.66666667</v>
      </c>
      <c r="AC612" s="3"/>
      <c r="AD612" s="95">
        <f t="shared" ref="AD612:AG612" si="1858">IFERROR(INDEX(J$1780:J$2179,MATCH($T612,O$1780:O$2179,0)),0)</f>
        <v>0</v>
      </c>
      <c r="AE612" s="3">
        <f t="shared" si="1858"/>
        <v>0</v>
      </c>
      <c r="AF612" s="3">
        <f t="shared" si="1858"/>
        <v>0</v>
      </c>
      <c r="AG612" s="3">
        <f t="shared" si="1858"/>
        <v>0</v>
      </c>
      <c r="AH612" s="88">
        <f t="shared" si="1798"/>
        <v>0.000612</v>
      </c>
      <c r="AI612" s="3"/>
      <c r="AJ612" s="95" t="str">
        <f t="shared" si="1799"/>
        <v>#REF!</v>
      </c>
      <c r="AK612" s="92"/>
      <c r="AL612" s="92"/>
      <c r="AM612" s="92"/>
      <c r="AN612" s="3"/>
      <c r="AO612" s="3" t="str">
        <f t="shared" si="1800"/>
        <v>#REF!</v>
      </c>
      <c r="AP612" s="92"/>
      <c r="AQ612" s="92"/>
      <c r="AR612" s="92"/>
      <c r="AS612" s="3"/>
      <c r="AT612" s="3">
        <f t="shared" si="1801"/>
        <v>39.33333333</v>
      </c>
      <c r="AU612" s="92"/>
      <c r="AV612" s="92"/>
      <c r="AW612" s="92"/>
    </row>
    <row r="613" ht="15.75" customHeight="1">
      <c r="A613" s="24">
        <v>137.0</v>
      </c>
      <c r="B613" s="24" t="s">
        <v>1391</v>
      </c>
      <c r="C613" s="24" t="s">
        <v>1391</v>
      </c>
      <c r="D613" s="132" t="s">
        <v>34</v>
      </c>
      <c r="E613" s="132">
        <v>6.0</v>
      </c>
      <c r="F613" s="132"/>
      <c r="G613" s="132">
        <v>3.0</v>
      </c>
      <c r="H613" s="132">
        <v>1.0</v>
      </c>
      <c r="J613" s="171">
        <f t="array" ref="J613">IFERROR(INDEX(VBDhistory1!$U$8:$U$307,MATCH(VBDgames!$C613,VBDhistory1!$B$8:$B$307,0))+ROW()/10000000,0)</f>
        <v>0</v>
      </c>
      <c r="K613" s="171">
        <f t="array" ref="K613">IFERROR(INDEX(VBDhistory2!$U$8:$U$307,MATCH(VBDgames!$C613,VBDhistory2!$B$8:$B$307,0))+ROW()/10000000,0)</f>
        <v>0</v>
      </c>
      <c r="L613" s="171">
        <f t="array" ref="L613">IFERROR(INDEX(VBDhistory3!$U$8:$U$307,MATCH(VBDgames!$C613,VBDhistory3!$B$8:$B$307,0))+ROW()/10000000,0)</f>
        <v>0</v>
      </c>
      <c r="M613" s="171">
        <f t="array" ref="M613">IFERROR(INDEX(VBDhistory4!$U$8:$U$307,MATCH(VBDgames!$C613,VBDhistory4!$B$8:$B$307,0))+ROW()/10000000,0)</f>
        <v>0</v>
      </c>
      <c r="N613" s="171"/>
      <c r="O613" s="171" t="str">
        <f t="shared" ref="O613:R613" si="1859">$D613&amp;"-"&amp;RANK(J613,J$477:J$876,0)</f>
        <v>WR-1</v>
      </c>
      <c r="P613" s="171" t="str">
        <f t="shared" si="1859"/>
        <v>WR-1</v>
      </c>
      <c r="Q613" s="171" t="str">
        <f t="shared" si="1859"/>
        <v>WR-1</v>
      </c>
      <c r="R613" s="171" t="str">
        <f t="shared" si="1859"/>
        <v>WR-1</v>
      </c>
      <c r="T613" s="95" t="str">
        <f t="shared" si="1793"/>
        <v>DB-22</v>
      </c>
      <c r="U613" s="3">
        <v>22.0</v>
      </c>
      <c r="V613" s="3" t="s">
        <v>4631</v>
      </c>
      <c r="W613" s="95">
        <f t="shared" ref="W613:Y613" si="1860">IFERROR(INDEX(E$1780:E$2179,MATCH($T613,P$1780:P$2179,0)),0)</f>
        <v>0</v>
      </c>
      <c r="X613" s="3">
        <f t="shared" si="1860"/>
        <v>0</v>
      </c>
      <c r="Y613" s="3">
        <f t="shared" si="1860"/>
        <v>0</v>
      </c>
      <c r="Z613" s="3"/>
      <c r="AA613" s="3">
        <f t="shared" si="1795"/>
        <v>0</v>
      </c>
      <c r="AB613" s="88">
        <f t="shared" si="1796"/>
        <v>12.66666667</v>
      </c>
      <c r="AC613" s="3"/>
      <c r="AD613" s="95">
        <f t="shared" ref="AD613:AG613" si="1861">IFERROR(INDEX(J$1780:J$2179,MATCH($T613,O$1780:O$2179,0)),0)</f>
        <v>0</v>
      </c>
      <c r="AE613" s="3">
        <f t="shared" si="1861"/>
        <v>0</v>
      </c>
      <c r="AF613" s="3">
        <f t="shared" si="1861"/>
        <v>0</v>
      </c>
      <c r="AG613" s="3">
        <f t="shared" si="1861"/>
        <v>0</v>
      </c>
      <c r="AH613" s="88">
        <f t="shared" si="1798"/>
        <v>0.000613</v>
      </c>
      <c r="AI613" s="3"/>
      <c r="AJ613" s="95" t="str">
        <f t="shared" si="1799"/>
        <v>#REF!</v>
      </c>
      <c r="AK613" s="92"/>
      <c r="AL613" s="92"/>
      <c r="AM613" s="92"/>
      <c r="AN613" s="3"/>
      <c r="AO613" s="3" t="str">
        <f t="shared" si="1800"/>
        <v>#REF!</v>
      </c>
      <c r="AP613" s="92"/>
      <c r="AQ613" s="92"/>
      <c r="AR613" s="92"/>
      <c r="AS613" s="3"/>
      <c r="AT613" s="3">
        <f t="shared" si="1801"/>
        <v>39.33333333</v>
      </c>
      <c r="AU613" s="92"/>
      <c r="AV613" s="92"/>
      <c r="AW613" s="92"/>
    </row>
    <row r="614" ht="15.75" customHeight="1">
      <c r="A614" s="24">
        <v>138.0</v>
      </c>
      <c r="B614" s="24" t="s">
        <v>1460</v>
      </c>
      <c r="C614" s="24" t="s">
        <v>1460</v>
      </c>
      <c r="D614" s="132" t="s">
        <v>34</v>
      </c>
      <c r="E614" s="132">
        <v>6.0</v>
      </c>
      <c r="F614" s="132">
        <v>5.0</v>
      </c>
      <c r="G614" s="132"/>
      <c r="H614" s="132"/>
      <c r="J614" s="171">
        <f t="array" ref="J614">IFERROR(INDEX(VBDhistory1!$U$8:$U$307,MATCH(VBDgames!$C614,VBDhistory1!$B$8:$B$307,0))+ROW()/10000000,0)</f>
        <v>0</v>
      </c>
      <c r="K614" s="171">
        <f t="array" ref="K614">IFERROR(INDEX(VBDhistory2!$U$8:$U$307,MATCH(VBDgames!$C614,VBDhistory2!$B$8:$B$307,0))+ROW()/10000000,0)</f>
        <v>0</v>
      </c>
      <c r="L614" s="171">
        <f t="array" ref="L614">IFERROR(INDEX(VBDhistory3!$U$8:$U$307,MATCH(VBDgames!$C614,VBDhistory3!$B$8:$B$307,0))+ROW()/10000000,0)</f>
        <v>0</v>
      </c>
      <c r="M614" s="171">
        <f t="array" ref="M614">IFERROR(INDEX(VBDhistory4!$U$8:$U$307,MATCH(VBDgames!$C614,VBDhistory4!$B$8:$B$307,0))+ROW()/10000000,0)</f>
        <v>0</v>
      </c>
      <c r="N614" s="171"/>
      <c r="O614" s="171" t="str">
        <f t="shared" ref="O614:R614" si="1862">$D614&amp;"-"&amp;RANK(J614,J$477:J$876,0)</f>
        <v>WR-1</v>
      </c>
      <c r="P614" s="171" t="str">
        <f t="shared" si="1862"/>
        <v>WR-1</v>
      </c>
      <c r="Q614" s="171" t="str">
        <f t="shared" si="1862"/>
        <v>WR-1</v>
      </c>
      <c r="R614" s="171" t="str">
        <f t="shared" si="1862"/>
        <v>WR-1</v>
      </c>
      <c r="T614" s="95" t="str">
        <f t="shared" si="1793"/>
        <v>DB-23</v>
      </c>
      <c r="U614" s="3">
        <v>23.0</v>
      </c>
      <c r="V614" s="3" t="s">
        <v>4631</v>
      </c>
      <c r="W614" s="95">
        <f t="shared" ref="W614:Y614" si="1863">IFERROR(INDEX(E$1780:E$2179,MATCH($T614,P$1780:P$2179,0)),0)</f>
        <v>0</v>
      </c>
      <c r="X614" s="3">
        <f t="shared" si="1863"/>
        <v>0</v>
      </c>
      <c r="Y614" s="3">
        <f t="shared" si="1863"/>
        <v>0</v>
      </c>
      <c r="Z614" s="3"/>
      <c r="AA614" s="3">
        <f t="shared" si="1795"/>
        <v>0</v>
      </c>
      <c r="AB614" s="88">
        <f t="shared" si="1796"/>
        <v>12.66666667</v>
      </c>
      <c r="AC614" s="3"/>
      <c r="AD614" s="95">
        <f t="shared" ref="AD614:AG614" si="1864">IFERROR(INDEX(J$1780:J$2179,MATCH($T614,O$1780:O$2179,0)),0)</f>
        <v>0</v>
      </c>
      <c r="AE614" s="3">
        <f t="shared" si="1864"/>
        <v>0</v>
      </c>
      <c r="AF614" s="3">
        <f t="shared" si="1864"/>
        <v>0</v>
      </c>
      <c r="AG614" s="3">
        <f t="shared" si="1864"/>
        <v>0</v>
      </c>
      <c r="AH614" s="88">
        <f t="shared" si="1798"/>
        <v>0.000614</v>
      </c>
      <c r="AI614" s="3"/>
      <c r="AJ614" s="95" t="str">
        <f t="shared" si="1799"/>
        <v>#REF!</v>
      </c>
      <c r="AK614" s="92"/>
      <c r="AL614" s="92"/>
      <c r="AM614" s="92"/>
      <c r="AN614" s="3"/>
      <c r="AO614" s="3" t="str">
        <f t="shared" si="1800"/>
        <v>#REF!</v>
      </c>
      <c r="AP614" s="92"/>
      <c r="AQ614" s="92"/>
      <c r="AR614" s="92"/>
      <c r="AS614" s="3"/>
      <c r="AT614" s="3">
        <f t="shared" si="1801"/>
        <v>39.33333333</v>
      </c>
      <c r="AU614" s="92"/>
      <c r="AV614" s="92"/>
      <c r="AW614" s="92"/>
    </row>
    <row r="615" ht="15.75" customHeight="1">
      <c r="A615" s="24">
        <v>139.0</v>
      </c>
      <c r="B615" s="24" t="s">
        <v>1026</v>
      </c>
      <c r="C615" s="24" t="s">
        <v>1026</v>
      </c>
      <c r="D615" s="132" t="s">
        <v>34</v>
      </c>
      <c r="E615" s="132">
        <v>7.0</v>
      </c>
      <c r="F615" s="132">
        <v>9.0</v>
      </c>
      <c r="G615" s="132">
        <v>15.0</v>
      </c>
      <c r="H615" s="132">
        <v>13.0</v>
      </c>
      <c r="J615" s="171">
        <f t="array" ref="J615">IFERROR(INDEX(VBDhistory1!$U$8:$U$307,MATCH(VBDgames!$C615,VBDhistory1!$B$8:$B$307,0))+ROW()/10000000,0)</f>
        <v>0</v>
      </c>
      <c r="K615" s="171">
        <f t="array" ref="K615">IFERROR(INDEX(VBDhistory2!$U$8:$U$307,MATCH(VBDgames!$C615,VBDhistory2!$B$8:$B$307,0))+ROW()/10000000,0)</f>
        <v>0</v>
      </c>
      <c r="L615" s="171">
        <f t="array" ref="L615">IFERROR(INDEX(VBDhistory3!$U$8:$U$307,MATCH(VBDgames!$C615,VBDhistory3!$B$8:$B$307,0))+ROW()/10000000,0)</f>
        <v>0</v>
      </c>
      <c r="M615" s="171">
        <f t="array" ref="M615">IFERROR(INDEX(VBDhistory4!$U$8:$U$307,MATCH(VBDgames!$C615,VBDhistory4!$B$8:$B$307,0))+ROW()/10000000,0)</f>
        <v>0</v>
      </c>
      <c r="N615" s="171"/>
      <c r="O615" s="171" t="str">
        <f t="shared" ref="O615:R615" si="1865">$D615&amp;"-"&amp;RANK(J615,J$477:J$876,0)</f>
        <v>WR-1</v>
      </c>
      <c r="P615" s="171" t="str">
        <f t="shared" si="1865"/>
        <v>WR-1</v>
      </c>
      <c r="Q615" s="171" t="str">
        <f t="shared" si="1865"/>
        <v>WR-1</v>
      </c>
      <c r="R615" s="171" t="str">
        <f t="shared" si="1865"/>
        <v>WR-1</v>
      </c>
      <c r="T615" s="95" t="str">
        <f t="shared" si="1793"/>
        <v>DB-24</v>
      </c>
      <c r="U615" s="3">
        <v>24.0</v>
      </c>
      <c r="V615" s="3" t="s">
        <v>4631</v>
      </c>
      <c r="W615" s="95">
        <f t="shared" ref="W615:Y615" si="1866">IFERROR(INDEX(E$1780:E$2179,MATCH($T615,P$1780:P$2179,0)),0)</f>
        <v>0</v>
      </c>
      <c r="X615" s="3">
        <f t="shared" si="1866"/>
        <v>0</v>
      </c>
      <c r="Y615" s="3">
        <f t="shared" si="1866"/>
        <v>0</v>
      </c>
      <c r="Z615" s="3"/>
      <c r="AA615" s="3">
        <f t="shared" si="1795"/>
        <v>0</v>
      </c>
      <c r="AB615" s="88">
        <f t="shared" si="1796"/>
        <v>12.66666667</v>
      </c>
      <c r="AC615" s="3"/>
      <c r="AD615" s="95">
        <f t="shared" ref="AD615:AG615" si="1867">IFERROR(INDEX(J$1780:J$2179,MATCH($T615,O$1780:O$2179,0)),0)</f>
        <v>0</v>
      </c>
      <c r="AE615" s="3">
        <f t="shared" si="1867"/>
        <v>0</v>
      </c>
      <c r="AF615" s="3">
        <f t="shared" si="1867"/>
        <v>0</v>
      </c>
      <c r="AG615" s="3">
        <f t="shared" si="1867"/>
        <v>0</v>
      </c>
      <c r="AH615" s="88">
        <f t="shared" si="1798"/>
        <v>0.000615</v>
      </c>
      <c r="AI615" s="3"/>
      <c r="AJ615" s="95" t="str">
        <f t="shared" si="1799"/>
        <v>#REF!</v>
      </c>
      <c r="AK615" s="92"/>
      <c r="AL615" s="92"/>
      <c r="AM615" s="92"/>
      <c r="AN615" s="3"/>
      <c r="AO615" s="3" t="str">
        <f t="shared" si="1800"/>
        <v>#REF!</v>
      </c>
      <c r="AP615" s="92"/>
      <c r="AQ615" s="92"/>
      <c r="AR615" s="92"/>
      <c r="AS615" s="3"/>
      <c r="AT615" s="3">
        <f t="shared" si="1801"/>
        <v>39.33333333</v>
      </c>
      <c r="AU615" s="92"/>
      <c r="AV615" s="92"/>
      <c r="AW615" s="92"/>
    </row>
    <row r="616" ht="15.75" customHeight="1">
      <c r="A616" s="24">
        <v>140.0</v>
      </c>
      <c r="B616" s="24" t="s">
        <v>1543</v>
      </c>
      <c r="C616" s="24" t="s">
        <v>1543</v>
      </c>
      <c r="D616" s="132" t="s">
        <v>34</v>
      </c>
      <c r="E616" s="132">
        <v>4.0</v>
      </c>
      <c r="F616" s="132"/>
      <c r="G616" s="132"/>
      <c r="H616" s="132"/>
      <c r="J616" s="171">
        <f t="array" ref="J616">IFERROR(INDEX(VBDhistory1!$U$8:$U$307,MATCH(VBDgames!$C616,VBDhistory1!$B$8:$B$307,0))+ROW()/10000000,0)</f>
        <v>0</v>
      </c>
      <c r="K616" s="171">
        <f t="array" ref="K616">IFERROR(INDEX(VBDhistory2!$U$8:$U$307,MATCH(VBDgames!$C616,VBDhistory2!$B$8:$B$307,0))+ROW()/10000000,0)</f>
        <v>0</v>
      </c>
      <c r="L616" s="171">
        <f t="array" ref="L616">IFERROR(INDEX(VBDhistory3!$U$8:$U$307,MATCH(VBDgames!$C616,VBDhistory3!$B$8:$B$307,0))+ROW()/10000000,0)</f>
        <v>0</v>
      </c>
      <c r="M616" s="171">
        <f t="array" ref="M616">IFERROR(INDEX(VBDhistory4!$U$8:$U$307,MATCH(VBDgames!$C616,VBDhistory4!$B$8:$B$307,0))+ROW()/10000000,0)</f>
        <v>0</v>
      </c>
      <c r="N616" s="171"/>
      <c r="O616" s="171" t="str">
        <f t="shared" ref="O616:R616" si="1868">$D616&amp;"-"&amp;RANK(J616,J$477:J$876,0)</f>
        <v>WR-1</v>
      </c>
      <c r="P616" s="171" t="str">
        <f t="shared" si="1868"/>
        <v>WR-1</v>
      </c>
      <c r="Q616" s="171" t="str">
        <f t="shared" si="1868"/>
        <v>WR-1</v>
      </c>
      <c r="R616" s="171" t="str">
        <f t="shared" si="1868"/>
        <v>WR-1</v>
      </c>
      <c r="T616" s="95" t="str">
        <f t="shared" si="1793"/>
        <v>DB-25</v>
      </c>
      <c r="U616" s="3">
        <v>25.0</v>
      </c>
      <c r="V616" s="3" t="s">
        <v>4631</v>
      </c>
      <c r="W616" s="95">
        <f t="shared" ref="W616:Y616" si="1869">IFERROR(INDEX(E$1780:E$2179,MATCH($T616,P$1780:P$2179,0)),0)</f>
        <v>0</v>
      </c>
      <c r="X616" s="3">
        <f t="shared" si="1869"/>
        <v>0</v>
      </c>
      <c r="Y616" s="3">
        <f t="shared" si="1869"/>
        <v>0</v>
      </c>
      <c r="Z616" s="3"/>
      <c r="AA616" s="3">
        <f t="shared" si="1795"/>
        <v>0</v>
      </c>
      <c r="AB616" s="88">
        <f t="shared" si="1796"/>
        <v>12.66666667</v>
      </c>
      <c r="AC616" s="3"/>
      <c r="AD616" s="95">
        <f t="shared" ref="AD616:AG616" si="1870">IFERROR(INDEX(J$1780:J$2179,MATCH($T616,O$1780:O$2179,0)),0)</f>
        <v>0</v>
      </c>
      <c r="AE616" s="3">
        <f t="shared" si="1870"/>
        <v>0</v>
      </c>
      <c r="AF616" s="3">
        <f t="shared" si="1870"/>
        <v>0</v>
      </c>
      <c r="AG616" s="3">
        <f t="shared" si="1870"/>
        <v>0</v>
      </c>
      <c r="AH616" s="88">
        <f t="shared" si="1798"/>
        <v>0.000616</v>
      </c>
      <c r="AI616" s="3"/>
      <c r="AJ616" s="95" t="str">
        <f t="shared" si="1799"/>
        <v>#REF!</v>
      </c>
      <c r="AK616" s="92"/>
      <c r="AL616" s="92"/>
      <c r="AM616" s="92"/>
      <c r="AN616" s="3"/>
      <c r="AO616" s="3" t="str">
        <f t="shared" si="1800"/>
        <v>#REF!</v>
      </c>
      <c r="AP616" s="92"/>
      <c r="AQ616" s="92"/>
      <c r="AR616" s="92"/>
      <c r="AS616" s="3"/>
      <c r="AT616" s="3">
        <f t="shared" si="1801"/>
        <v>39.33333333</v>
      </c>
      <c r="AU616" s="92"/>
      <c r="AV616" s="92"/>
      <c r="AW616" s="92"/>
    </row>
    <row r="617" ht="15.75" customHeight="1">
      <c r="A617" s="24">
        <v>141.0</v>
      </c>
      <c r="B617" s="24" t="s">
        <v>2798</v>
      </c>
      <c r="C617" s="24" t="s">
        <v>2798</v>
      </c>
      <c r="D617" s="132" t="s">
        <v>34</v>
      </c>
      <c r="E617" s="132">
        <v>5.0</v>
      </c>
      <c r="F617" s="132">
        <v>9.0</v>
      </c>
      <c r="G617" s="132">
        <v>13.0</v>
      </c>
      <c r="H617" s="132">
        <v>10.0</v>
      </c>
      <c r="J617" s="171">
        <f t="array" ref="J617">IFERROR(INDEX(VBDhistory1!$U$8:$U$307,MATCH(VBDgames!$C617,VBDhistory1!$B$8:$B$307,0))+ROW()/10000000,0)</f>
        <v>0</v>
      </c>
      <c r="K617" s="171">
        <f t="array" ref="K617">IFERROR(INDEX(VBDhistory2!$U$8:$U$307,MATCH(VBDgames!$C617,VBDhistory2!$B$8:$B$307,0))+ROW()/10000000,0)</f>
        <v>0</v>
      </c>
      <c r="L617" s="171">
        <f t="array" ref="L617">IFERROR(INDEX(VBDhistory3!$U$8:$U$307,MATCH(VBDgames!$C617,VBDhistory3!$B$8:$B$307,0))+ROW()/10000000,0)</f>
        <v>0</v>
      </c>
      <c r="M617" s="171">
        <f t="array" ref="M617">IFERROR(INDEX(VBDhistory4!$U$8:$U$307,MATCH(VBDgames!$C617,VBDhistory4!$B$8:$B$307,0))+ROW()/10000000,0)</f>
        <v>0</v>
      </c>
      <c r="N617" s="171"/>
      <c r="O617" s="171" t="str">
        <f t="shared" ref="O617:R617" si="1871">$D617&amp;"-"&amp;RANK(J617,J$477:J$876,0)</f>
        <v>WR-1</v>
      </c>
      <c r="P617" s="171" t="str">
        <f t="shared" si="1871"/>
        <v>WR-1</v>
      </c>
      <c r="Q617" s="171" t="str">
        <f t="shared" si="1871"/>
        <v>WR-1</v>
      </c>
      <c r="R617" s="171" t="str">
        <f t="shared" si="1871"/>
        <v>WR-1</v>
      </c>
      <c r="T617" s="95" t="str">
        <f t="shared" si="1793"/>
        <v>DB-26</v>
      </c>
      <c r="U617" s="3">
        <v>26.0</v>
      </c>
      <c r="V617" s="3" t="s">
        <v>4631</v>
      </c>
      <c r="W617" s="95">
        <f t="shared" ref="W617:Y617" si="1872">IFERROR(INDEX(E$1780:E$2179,MATCH($T617,P$1780:P$2179,0)),0)</f>
        <v>0</v>
      </c>
      <c r="X617" s="3">
        <f t="shared" si="1872"/>
        <v>0</v>
      </c>
      <c r="Y617" s="3">
        <f t="shared" si="1872"/>
        <v>0</v>
      </c>
      <c r="Z617" s="3"/>
      <c r="AA617" s="3">
        <f t="shared" si="1795"/>
        <v>0</v>
      </c>
      <c r="AB617" s="88">
        <f t="shared" si="1796"/>
        <v>12.66666667</v>
      </c>
      <c r="AC617" s="3"/>
      <c r="AD617" s="95">
        <f t="shared" ref="AD617:AG617" si="1873">IFERROR(INDEX(J$1780:J$2179,MATCH($T617,O$1780:O$2179,0)),0)</f>
        <v>0</v>
      </c>
      <c r="AE617" s="3">
        <f t="shared" si="1873"/>
        <v>0</v>
      </c>
      <c r="AF617" s="3">
        <f t="shared" si="1873"/>
        <v>0</v>
      </c>
      <c r="AG617" s="3">
        <f t="shared" si="1873"/>
        <v>0</v>
      </c>
      <c r="AH617" s="88">
        <f t="shared" si="1798"/>
        <v>0.000617</v>
      </c>
      <c r="AI617" s="3"/>
      <c r="AJ617" s="95" t="str">
        <f t="shared" si="1799"/>
        <v>#REF!</v>
      </c>
      <c r="AK617" s="92"/>
      <c r="AL617" s="92"/>
      <c r="AM617" s="92"/>
      <c r="AN617" s="3"/>
      <c r="AO617" s="3" t="str">
        <f t="shared" si="1800"/>
        <v>#REF!</v>
      </c>
      <c r="AP617" s="92"/>
      <c r="AQ617" s="92"/>
      <c r="AR617" s="92"/>
      <c r="AS617" s="3"/>
      <c r="AT617" s="3">
        <f t="shared" si="1801"/>
        <v>39.33333333</v>
      </c>
      <c r="AU617" s="92"/>
      <c r="AV617" s="92"/>
      <c r="AW617" s="92"/>
    </row>
    <row r="618" ht="15.75" customHeight="1">
      <c r="A618" s="24">
        <v>142.0</v>
      </c>
      <c r="B618" s="24" t="s">
        <v>245</v>
      </c>
      <c r="C618" s="24" t="s">
        <v>245</v>
      </c>
      <c r="D618" s="132" t="s">
        <v>34</v>
      </c>
      <c r="E618" s="132">
        <v>6.0</v>
      </c>
      <c r="F618" s="132"/>
      <c r="G618" s="132"/>
      <c r="H618" s="132"/>
      <c r="J618" s="171">
        <f t="array" ref="J618">IFERROR(INDEX(VBDhistory1!$U$8:$U$307,MATCH(VBDgames!$C618,VBDhistory1!$B$8:$B$307,0))+ROW()/10000000,0)</f>
        <v>0</v>
      </c>
      <c r="K618" s="171">
        <f t="array" ref="K618">IFERROR(INDEX(VBDhistory2!$U$8:$U$307,MATCH(VBDgames!$C618,VBDhistory2!$B$8:$B$307,0))+ROW()/10000000,0)</f>
        <v>0</v>
      </c>
      <c r="L618" s="171">
        <f t="array" ref="L618">IFERROR(INDEX(VBDhistory3!$U$8:$U$307,MATCH(VBDgames!$C618,VBDhistory3!$B$8:$B$307,0))+ROW()/10000000,0)</f>
        <v>0</v>
      </c>
      <c r="M618" s="171">
        <f t="array" ref="M618">IFERROR(INDEX(VBDhistory4!$U$8:$U$307,MATCH(VBDgames!$C618,VBDhistory4!$B$8:$B$307,0))+ROW()/10000000,0)</f>
        <v>0</v>
      </c>
      <c r="N618" s="171"/>
      <c r="O618" s="171" t="str">
        <f t="shared" ref="O618:R618" si="1874">$D618&amp;"-"&amp;RANK(J618,J$477:J$876,0)</f>
        <v>WR-1</v>
      </c>
      <c r="P618" s="171" t="str">
        <f t="shared" si="1874"/>
        <v>WR-1</v>
      </c>
      <c r="Q618" s="171" t="str">
        <f t="shared" si="1874"/>
        <v>WR-1</v>
      </c>
      <c r="R618" s="171" t="str">
        <f t="shared" si="1874"/>
        <v>WR-1</v>
      </c>
      <c r="T618" s="95" t="str">
        <f t="shared" si="1793"/>
        <v>DB-27</v>
      </c>
      <c r="U618" s="3">
        <v>27.0</v>
      </c>
      <c r="V618" s="3" t="s">
        <v>4631</v>
      </c>
      <c r="W618" s="95">
        <f t="shared" ref="W618:Y618" si="1875">IFERROR(INDEX(E$1780:E$2179,MATCH($T618,P$1780:P$2179,0)),0)</f>
        <v>0</v>
      </c>
      <c r="X618" s="3">
        <f t="shared" si="1875"/>
        <v>0</v>
      </c>
      <c r="Y618" s="3">
        <f t="shared" si="1875"/>
        <v>0</v>
      </c>
      <c r="Z618" s="3"/>
      <c r="AA618" s="3">
        <f t="shared" si="1795"/>
        <v>0</v>
      </c>
      <c r="AB618" s="88">
        <f t="shared" si="1796"/>
        <v>12.66666667</v>
      </c>
      <c r="AC618" s="3"/>
      <c r="AD618" s="95">
        <f t="shared" ref="AD618:AG618" si="1876">IFERROR(INDEX(J$1780:J$2179,MATCH($T618,O$1780:O$2179,0)),0)</f>
        <v>0</v>
      </c>
      <c r="AE618" s="3">
        <f t="shared" si="1876"/>
        <v>0</v>
      </c>
      <c r="AF618" s="3">
        <f t="shared" si="1876"/>
        <v>0</v>
      </c>
      <c r="AG618" s="3">
        <f t="shared" si="1876"/>
        <v>0</v>
      </c>
      <c r="AH618" s="88">
        <f t="shared" si="1798"/>
        <v>0.000618</v>
      </c>
      <c r="AI618" s="3"/>
      <c r="AJ618" s="95" t="str">
        <f t="shared" si="1799"/>
        <v>#REF!</v>
      </c>
      <c r="AK618" s="92"/>
      <c r="AL618" s="92"/>
      <c r="AM618" s="92"/>
      <c r="AN618" s="3"/>
      <c r="AO618" s="3" t="str">
        <f t="shared" si="1800"/>
        <v>#REF!</v>
      </c>
      <c r="AP618" s="92"/>
      <c r="AQ618" s="92"/>
      <c r="AR618" s="92"/>
      <c r="AS618" s="3"/>
      <c r="AT618" s="3">
        <f t="shared" si="1801"/>
        <v>39.33333333</v>
      </c>
      <c r="AU618" s="92"/>
      <c r="AV618" s="92"/>
      <c r="AW618" s="92"/>
    </row>
    <row r="619" ht="15.75" customHeight="1">
      <c r="A619" s="24">
        <v>143.0</v>
      </c>
      <c r="B619" s="24" t="s">
        <v>4779</v>
      </c>
      <c r="C619" s="24" t="s">
        <v>4779</v>
      </c>
      <c r="D619" s="132" t="s">
        <v>34</v>
      </c>
      <c r="E619" s="132">
        <v>9.0</v>
      </c>
      <c r="F619" s="132">
        <v>2.0</v>
      </c>
      <c r="G619" s="132"/>
      <c r="H619" s="132"/>
      <c r="J619" s="171">
        <f t="array" ref="J619">IFERROR(INDEX(VBDhistory1!$U$8:$U$307,MATCH(VBDgames!$C619,VBDhistory1!$B$8:$B$307,0))+ROW()/10000000,0)</f>
        <v>0</v>
      </c>
      <c r="K619" s="171">
        <f t="array" ref="K619">IFERROR(INDEX(VBDhistory2!$U$8:$U$307,MATCH(VBDgames!$C619,VBDhistory2!$B$8:$B$307,0))+ROW()/10000000,0)</f>
        <v>0</v>
      </c>
      <c r="L619" s="171">
        <f t="array" ref="L619">IFERROR(INDEX(VBDhistory3!$U$8:$U$307,MATCH(VBDgames!$C619,VBDhistory3!$B$8:$B$307,0))+ROW()/10000000,0)</f>
        <v>0</v>
      </c>
      <c r="M619" s="171">
        <f t="array" ref="M619">IFERROR(INDEX(VBDhistory4!$U$8:$U$307,MATCH(VBDgames!$C619,VBDhistory4!$B$8:$B$307,0))+ROW()/10000000,0)</f>
        <v>0</v>
      </c>
      <c r="N619" s="171"/>
      <c r="O619" s="171" t="str">
        <f t="shared" ref="O619:R619" si="1877">$D619&amp;"-"&amp;RANK(J619,J$477:J$876,0)</f>
        <v>WR-1</v>
      </c>
      <c r="P619" s="171" t="str">
        <f t="shared" si="1877"/>
        <v>WR-1</v>
      </c>
      <c r="Q619" s="171" t="str">
        <f t="shared" si="1877"/>
        <v>WR-1</v>
      </c>
      <c r="R619" s="171" t="str">
        <f t="shared" si="1877"/>
        <v>WR-1</v>
      </c>
      <c r="T619" s="95" t="str">
        <f t="shared" si="1793"/>
        <v>DB-28</v>
      </c>
      <c r="U619" s="3">
        <v>28.0</v>
      </c>
      <c r="V619" s="3" t="s">
        <v>4631</v>
      </c>
      <c r="W619" s="95">
        <f t="shared" ref="W619:Y619" si="1878">IFERROR(INDEX(E$1780:E$2179,MATCH($T619,P$1780:P$2179,0)),0)</f>
        <v>0</v>
      </c>
      <c r="X619" s="3">
        <f t="shared" si="1878"/>
        <v>0</v>
      </c>
      <c r="Y619" s="3">
        <f t="shared" si="1878"/>
        <v>0</v>
      </c>
      <c r="Z619" s="3"/>
      <c r="AA619" s="3">
        <f t="shared" si="1795"/>
        <v>0</v>
      </c>
      <c r="AB619" s="88">
        <f t="shared" si="1796"/>
        <v>12.66666667</v>
      </c>
      <c r="AC619" s="3"/>
      <c r="AD619" s="95">
        <f t="shared" ref="AD619:AG619" si="1879">IFERROR(INDEX(J$1780:J$2179,MATCH($T619,O$1780:O$2179,0)),0)</f>
        <v>0</v>
      </c>
      <c r="AE619" s="3">
        <f t="shared" si="1879"/>
        <v>0</v>
      </c>
      <c r="AF619" s="3">
        <f t="shared" si="1879"/>
        <v>0</v>
      </c>
      <c r="AG619" s="3">
        <f t="shared" si="1879"/>
        <v>0</v>
      </c>
      <c r="AH619" s="88">
        <f t="shared" si="1798"/>
        <v>0.000619</v>
      </c>
      <c r="AI619" s="3"/>
      <c r="AJ619" s="95" t="str">
        <f t="shared" si="1799"/>
        <v>#REF!</v>
      </c>
      <c r="AK619" s="92"/>
      <c r="AL619" s="92"/>
      <c r="AM619" s="92"/>
      <c r="AN619" s="3"/>
      <c r="AO619" s="3" t="str">
        <f t="shared" si="1800"/>
        <v>#REF!</v>
      </c>
      <c r="AP619" s="92"/>
      <c r="AQ619" s="92"/>
      <c r="AR619" s="92"/>
      <c r="AS619" s="3"/>
      <c r="AT619" s="3">
        <f t="shared" si="1801"/>
        <v>39.33333333</v>
      </c>
      <c r="AU619" s="92"/>
      <c r="AV619" s="92"/>
      <c r="AW619" s="92"/>
    </row>
    <row r="620" ht="15.75" customHeight="1">
      <c r="A620" s="24">
        <v>144.0</v>
      </c>
      <c r="B620" s="24" t="s">
        <v>1515</v>
      </c>
      <c r="C620" s="24" t="s">
        <v>1515</v>
      </c>
      <c r="D620" s="132" t="s">
        <v>34</v>
      </c>
      <c r="E620" s="132">
        <v>6.0</v>
      </c>
      <c r="F620" s="132">
        <v>9.0</v>
      </c>
      <c r="G620" s="132">
        <v>10.0</v>
      </c>
      <c r="H620" s="132">
        <v>16.0</v>
      </c>
      <c r="J620" s="171">
        <f t="array" ref="J620">IFERROR(INDEX(VBDhistory1!$U$8:$U$307,MATCH(VBDgames!$C620,VBDhistory1!$B$8:$B$307,0))+ROW()/10000000,0)</f>
        <v>0</v>
      </c>
      <c r="K620" s="171">
        <f t="array" ref="K620">IFERROR(INDEX(VBDhistory2!$U$8:$U$307,MATCH(VBDgames!$C620,VBDhistory2!$B$8:$B$307,0))+ROW()/10000000,0)</f>
        <v>0</v>
      </c>
      <c r="L620" s="171">
        <f t="array" ref="L620">IFERROR(INDEX(VBDhistory3!$U$8:$U$307,MATCH(VBDgames!$C620,VBDhistory3!$B$8:$B$307,0))+ROW()/10000000,0)</f>
        <v>0</v>
      </c>
      <c r="M620" s="171">
        <f t="array" ref="M620">IFERROR(INDEX(VBDhistory4!$U$8:$U$307,MATCH(VBDgames!$C620,VBDhistory4!$B$8:$B$307,0))+ROW()/10000000,0)</f>
        <v>0</v>
      </c>
      <c r="N620" s="171"/>
      <c r="O620" s="171" t="str">
        <f t="shared" ref="O620:R620" si="1880">$D620&amp;"-"&amp;RANK(J620,J$477:J$876,0)</f>
        <v>WR-1</v>
      </c>
      <c r="P620" s="171" t="str">
        <f t="shared" si="1880"/>
        <v>WR-1</v>
      </c>
      <c r="Q620" s="171" t="str">
        <f t="shared" si="1880"/>
        <v>WR-1</v>
      </c>
      <c r="R620" s="171" t="str">
        <f t="shared" si="1880"/>
        <v>WR-1</v>
      </c>
      <c r="T620" s="95" t="str">
        <f t="shared" si="1793"/>
        <v>DB-29</v>
      </c>
      <c r="U620" s="3">
        <v>29.0</v>
      </c>
      <c r="V620" s="3" t="s">
        <v>4631</v>
      </c>
      <c r="W620" s="95">
        <f t="shared" ref="W620:Y620" si="1881">IFERROR(INDEX(E$1780:E$2179,MATCH($T620,P$1780:P$2179,0)),0)</f>
        <v>0</v>
      </c>
      <c r="X620" s="3">
        <f t="shared" si="1881"/>
        <v>0</v>
      </c>
      <c r="Y620" s="3">
        <f t="shared" si="1881"/>
        <v>0</v>
      </c>
      <c r="Z620" s="3"/>
      <c r="AA620" s="3">
        <f t="shared" si="1795"/>
        <v>0</v>
      </c>
      <c r="AB620" s="88">
        <f t="shared" si="1796"/>
        <v>12.66666667</v>
      </c>
      <c r="AC620" s="3"/>
      <c r="AD620" s="95">
        <f t="shared" ref="AD620:AG620" si="1882">IFERROR(INDEX(J$1780:J$2179,MATCH($T620,O$1780:O$2179,0)),0)</f>
        <v>0</v>
      </c>
      <c r="AE620" s="3">
        <f t="shared" si="1882"/>
        <v>0</v>
      </c>
      <c r="AF620" s="3">
        <f t="shared" si="1882"/>
        <v>0</v>
      </c>
      <c r="AG620" s="3">
        <f t="shared" si="1882"/>
        <v>0</v>
      </c>
      <c r="AH620" s="88">
        <f t="shared" si="1798"/>
        <v>0.00062</v>
      </c>
      <c r="AI620" s="3"/>
      <c r="AJ620" s="95" t="str">
        <f t="shared" si="1799"/>
        <v>#REF!</v>
      </c>
      <c r="AK620" s="92"/>
      <c r="AL620" s="92"/>
      <c r="AM620" s="92"/>
      <c r="AN620" s="3"/>
      <c r="AO620" s="3" t="str">
        <f t="shared" si="1800"/>
        <v>#REF!</v>
      </c>
      <c r="AP620" s="92"/>
      <c r="AQ620" s="92"/>
      <c r="AR620" s="92"/>
      <c r="AS620" s="3"/>
      <c r="AT620" s="3">
        <f t="shared" si="1801"/>
        <v>39.33333333</v>
      </c>
      <c r="AU620" s="92"/>
      <c r="AV620" s="92"/>
      <c r="AW620" s="92"/>
    </row>
    <row r="621" ht="15.75" customHeight="1">
      <c r="A621" s="24">
        <v>145.0</v>
      </c>
      <c r="B621" s="24" t="s">
        <v>1235</v>
      </c>
      <c r="C621" s="24" t="s">
        <v>1235</v>
      </c>
      <c r="D621" s="132" t="s">
        <v>34</v>
      </c>
      <c r="E621" s="132">
        <v>5.0</v>
      </c>
      <c r="F621" s="132">
        <v>10.0</v>
      </c>
      <c r="G621" s="132">
        <v>16.0</v>
      </c>
      <c r="H621" s="132">
        <v>13.0</v>
      </c>
      <c r="J621" s="171">
        <f t="array" ref="J621">IFERROR(INDEX(VBDhistory1!$U$8:$U$307,MATCH(VBDgames!$C621,VBDhistory1!$B$8:$B$307,0))+ROW()/10000000,0)</f>
        <v>0</v>
      </c>
      <c r="K621" s="171">
        <f t="array" ref="K621">IFERROR(INDEX(VBDhistory2!$U$8:$U$307,MATCH(VBDgames!$C621,VBDhistory2!$B$8:$B$307,0))+ROW()/10000000,0)</f>
        <v>0</v>
      </c>
      <c r="L621" s="171">
        <f t="array" ref="L621">IFERROR(INDEX(VBDhistory3!$U$8:$U$307,MATCH(VBDgames!$C621,VBDhistory3!$B$8:$B$307,0))+ROW()/10000000,0)</f>
        <v>0</v>
      </c>
      <c r="M621" s="171">
        <f t="array" ref="M621">IFERROR(INDEX(VBDhistory4!$U$8:$U$307,MATCH(VBDgames!$C621,VBDhistory4!$B$8:$B$307,0))+ROW()/10000000,0)</f>
        <v>0</v>
      </c>
      <c r="N621" s="171"/>
      <c r="O621" s="171" t="str">
        <f t="shared" ref="O621:R621" si="1883">$D621&amp;"-"&amp;RANK(J621,J$477:J$876,0)</f>
        <v>WR-1</v>
      </c>
      <c r="P621" s="171" t="str">
        <f t="shared" si="1883"/>
        <v>WR-1</v>
      </c>
      <c r="Q621" s="171" t="str">
        <f t="shared" si="1883"/>
        <v>WR-1</v>
      </c>
      <c r="R621" s="171" t="str">
        <f t="shared" si="1883"/>
        <v>WR-1</v>
      </c>
      <c r="T621" s="95" t="str">
        <f t="shared" si="1793"/>
        <v>DB-30</v>
      </c>
      <c r="U621" s="3">
        <v>30.0</v>
      </c>
      <c r="V621" s="3" t="s">
        <v>4631</v>
      </c>
      <c r="W621" s="95">
        <f t="shared" ref="W621:Y621" si="1884">IFERROR(INDEX(E$1780:E$2179,MATCH($T621,P$1780:P$2179,0)),0)</f>
        <v>0</v>
      </c>
      <c r="X621" s="3">
        <f t="shared" si="1884"/>
        <v>0</v>
      </c>
      <c r="Y621" s="3">
        <f t="shared" si="1884"/>
        <v>0</v>
      </c>
      <c r="Z621" s="3"/>
      <c r="AA621" s="3">
        <f t="shared" si="1795"/>
        <v>0</v>
      </c>
      <c r="AB621" s="88">
        <f t="shared" si="1796"/>
        <v>12.66666667</v>
      </c>
      <c r="AC621" s="3"/>
      <c r="AD621" s="95">
        <f t="shared" ref="AD621:AG621" si="1885">IFERROR(INDEX(J$1780:J$2179,MATCH($T621,O$1780:O$2179,0)),0)</f>
        <v>0</v>
      </c>
      <c r="AE621" s="3">
        <f t="shared" si="1885"/>
        <v>0</v>
      </c>
      <c r="AF621" s="3">
        <f t="shared" si="1885"/>
        <v>0</v>
      </c>
      <c r="AG621" s="3">
        <f t="shared" si="1885"/>
        <v>0</v>
      </c>
      <c r="AH621" s="88">
        <f t="shared" si="1798"/>
        <v>0.000621</v>
      </c>
      <c r="AI621" s="3"/>
      <c r="AJ621" s="95" t="str">
        <f t="shared" si="1799"/>
        <v>#REF!</v>
      </c>
      <c r="AK621" s="92"/>
      <c r="AL621" s="92"/>
      <c r="AM621" s="92"/>
      <c r="AN621" s="3"/>
      <c r="AO621" s="3" t="str">
        <f t="shared" si="1800"/>
        <v>#REF!</v>
      </c>
      <c r="AP621" s="92"/>
      <c r="AQ621" s="92"/>
      <c r="AR621" s="92"/>
      <c r="AS621" s="3"/>
      <c r="AT621" s="3">
        <f t="shared" si="1801"/>
        <v>39.33333333</v>
      </c>
      <c r="AU621" s="92"/>
      <c r="AV621" s="92"/>
      <c r="AW621" s="92"/>
    </row>
    <row r="622" ht="15.75" customHeight="1">
      <c r="A622" s="24">
        <v>146.0</v>
      </c>
      <c r="B622" s="24" t="s">
        <v>555</v>
      </c>
      <c r="C622" s="24" t="s">
        <v>555</v>
      </c>
      <c r="D622" s="132" t="s">
        <v>34</v>
      </c>
      <c r="E622" s="132">
        <v>6.0</v>
      </c>
      <c r="F622" s="132">
        <v>12.0</v>
      </c>
      <c r="G622" s="132"/>
      <c r="H622" s="132"/>
      <c r="J622" s="171">
        <f t="array" ref="J622">IFERROR(INDEX(VBDhistory1!$U$8:$U$307,MATCH(VBDgames!$C622,VBDhistory1!$B$8:$B$307,0))+ROW()/10000000,0)</f>
        <v>0</v>
      </c>
      <c r="K622" s="171">
        <f t="array" ref="K622">IFERROR(INDEX(VBDhistory2!$U$8:$U$307,MATCH(VBDgames!$C622,VBDhistory2!$B$8:$B$307,0))+ROW()/10000000,0)</f>
        <v>0</v>
      </c>
      <c r="L622" s="171">
        <f t="array" ref="L622">IFERROR(INDEX(VBDhistory3!$U$8:$U$307,MATCH(VBDgames!$C622,VBDhistory3!$B$8:$B$307,0))+ROW()/10000000,0)</f>
        <v>0</v>
      </c>
      <c r="M622" s="171">
        <f t="array" ref="M622">IFERROR(INDEX(VBDhistory4!$U$8:$U$307,MATCH(VBDgames!$C622,VBDhistory4!$B$8:$B$307,0))+ROW()/10000000,0)</f>
        <v>0</v>
      </c>
      <c r="N622" s="171"/>
      <c r="O622" s="171" t="str">
        <f t="shared" ref="O622:R622" si="1886">$D622&amp;"-"&amp;RANK(J622,J$477:J$876,0)</f>
        <v>WR-1</v>
      </c>
      <c r="P622" s="171" t="str">
        <f t="shared" si="1886"/>
        <v>WR-1</v>
      </c>
      <c r="Q622" s="171" t="str">
        <f t="shared" si="1886"/>
        <v>WR-1</v>
      </c>
      <c r="R622" s="171" t="str">
        <f t="shared" si="1886"/>
        <v>WR-1</v>
      </c>
      <c r="T622" s="95" t="str">
        <f t="shared" si="1793"/>
        <v>DB-31</v>
      </c>
      <c r="U622" s="3">
        <v>31.0</v>
      </c>
      <c r="V622" s="3" t="s">
        <v>4631</v>
      </c>
      <c r="W622" s="95">
        <f t="shared" ref="W622:Y622" si="1887">IFERROR(INDEX(E$1780:E$2179,MATCH($T622,P$1780:P$2179,0)),0)</f>
        <v>0</v>
      </c>
      <c r="X622" s="3">
        <f t="shared" si="1887"/>
        <v>0</v>
      </c>
      <c r="Y622" s="3">
        <f t="shared" si="1887"/>
        <v>0</v>
      </c>
      <c r="Z622" s="3"/>
      <c r="AA622" s="3">
        <f t="shared" si="1795"/>
        <v>0</v>
      </c>
      <c r="AB622" s="88">
        <f t="shared" si="1796"/>
        <v>12.66666667</v>
      </c>
      <c r="AC622" s="3"/>
      <c r="AD622" s="95">
        <f t="shared" ref="AD622:AG622" si="1888">IFERROR(INDEX(J$1780:J$2179,MATCH($T622,O$1780:O$2179,0)),0)</f>
        <v>0</v>
      </c>
      <c r="AE622" s="3">
        <f t="shared" si="1888"/>
        <v>0</v>
      </c>
      <c r="AF622" s="3">
        <f t="shared" si="1888"/>
        <v>0</v>
      </c>
      <c r="AG622" s="3">
        <f t="shared" si="1888"/>
        <v>0</v>
      </c>
      <c r="AH622" s="88">
        <f t="shared" si="1798"/>
        <v>0.000622</v>
      </c>
      <c r="AI622" s="3"/>
      <c r="AJ622" s="95" t="str">
        <f t="shared" si="1799"/>
        <v>#REF!</v>
      </c>
      <c r="AK622" s="92"/>
      <c r="AL622" s="92"/>
      <c r="AM622" s="92"/>
      <c r="AN622" s="3"/>
      <c r="AO622" s="3" t="str">
        <f t="shared" si="1800"/>
        <v>#REF!</v>
      </c>
      <c r="AP622" s="92"/>
      <c r="AQ622" s="92"/>
      <c r="AR622" s="92"/>
      <c r="AS622" s="3"/>
      <c r="AT622" s="3">
        <f t="shared" si="1801"/>
        <v>39.33333333</v>
      </c>
      <c r="AU622" s="92"/>
      <c r="AV622" s="92"/>
      <c r="AW622" s="92"/>
    </row>
    <row r="623" ht="15.75" customHeight="1">
      <c r="A623" s="24">
        <v>147.0</v>
      </c>
      <c r="B623" s="24" t="s">
        <v>1462</v>
      </c>
      <c r="C623" s="24" t="s">
        <v>1462</v>
      </c>
      <c r="D623" s="132" t="s">
        <v>34</v>
      </c>
      <c r="E623" s="132">
        <v>5.0</v>
      </c>
      <c r="F623" s="132"/>
      <c r="G623" s="132"/>
      <c r="H623" s="132"/>
      <c r="J623" s="171">
        <f t="array" ref="J623">IFERROR(INDEX(VBDhistory1!$U$8:$U$307,MATCH(VBDgames!$C623,VBDhistory1!$B$8:$B$307,0))+ROW()/10000000,0)</f>
        <v>0</v>
      </c>
      <c r="K623" s="171">
        <f t="array" ref="K623">IFERROR(INDEX(VBDhistory2!$U$8:$U$307,MATCH(VBDgames!$C623,VBDhistory2!$B$8:$B$307,0))+ROW()/10000000,0)</f>
        <v>0</v>
      </c>
      <c r="L623" s="171">
        <f t="array" ref="L623">IFERROR(INDEX(VBDhistory3!$U$8:$U$307,MATCH(VBDgames!$C623,VBDhistory3!$B$8:$B$307,0))+ROW()/10000000,0)</f>
        <v>0</v>
      </c>
      <c r="M623" s="171">
        <f t="array" ref="M623">IFERROR(INDEX(VBDhistory4!$U$8:$U$307,MATCH(VBDgames!$C623,VBDhistory4!$B$8:$B$307,0))+ROW()/10000000,0)</f>
        <v>0</v>
      </c>
      <c r="N623" s="171"/>
      <c r="O623" s="171" t="str">
        <f t="shared" ref="O623:R623" si="1889">$D623&amp;"-"&amp;RANK(J623,J$477:J$876,0)</f>
        <v>WR-1</v>
      </c>
      <c r="P623" s="171" t="str">
        <f t="shared" si="1889"/>
        <v>WR-1</v>
      </c>
      <c r="Q623" s="171" t="str">
        <f t="shared" si="1889"/>
        <v>WR-1</v>
      </c>
      <c r="R623" s="171" t="str">
        <f t="shared" si="1889"/>
        <v>WR-1</v>
      </c>
      <c r="T623" s="95" t="str">
        <f t="shared" si="1793"/>
        <v>DB-32</v>
      </c>
      <c r="U623" s="3">
        <v>32.0</v>
      </c>
      <c r="V623" s="3" t="s">
        <v>4631</v>
      </c>
      <c r="W623" s="95">
        <f t="shared" ref="W623:Y623" si="1890">IFERROR(INDEX(E$1780:E$2179,MATCH($T623,P$1780:P$2179,0)),0)</f>
        <v>0</v>
      </c>
      <c r="X623" s="3">
        <f t="shared" si="1890"/>
        <v>0</v>
      </c>
      <c r="Y623" s="3">
        <f t="shared" si="1890"/>
        <v>0</v>
      </c>
      <c r="Z623" s="3"/>
      <c r="AA623" s="3">
        <f t="shared" si="1795"/>
        <v>0</v>
      </c>
      <c r="AB623" s="88">
        <f t="shared" si="1796"/>
        <v>12.66666667</v>
      </c>
      <c r="AC623" s="3"/>
      <c r="AD623" s="95">
        <f t="shared" ref="AD623:AG623" si="1891">IFERROR(INDEX(J$1780:J$2179,MATCH($T623,O$1780:O$2179,0)),0)</f>
        <v>0</v>
      </c>
      <c r="AE623" s="3">
        <f t="shared" si="1891"/>
        <v>0</v>
      </c>
      <c r="AF623" s="3">
        <f t="shared" si="1891"/>
        <v>0</v>
      </c>
      <c r="AG623" s="3">
        <f t="shared" si="1891"/>
        <v>0</v>
      </c>
      <c r="AH623" s="88">
        <f t="shared" si="1798"/>
        <v>0.000623</v>
      </c>
      <c r="AI623" s="3"/>
      <c r="AJ623" s="95" t="str">
        <f t="shared" si="1799"/>
        <v>#REF!</v>
      </c>
      <c r="AK623" s="92"/>
      <c r="AL623" s="92"/>
      <c r="AM623" s="92"/>
      <c r="AN623" s="3"/>
      <c r="AO623" s="3" t="str">
        <f t="shared" si="1800"/>
        <v>#REF!</v>
      </c>
      <c r="AP623" s="92"/>
      <c r="AQ623" s="92"/>
      <c r="AR623" s="92"/>
      <c r="AS623" s="3"/>
      <c r="AT623" s="3">
        <f t="shared" si="1801"/>
        <v>39.33333333</v>
      </c>
      <c r="AU623" s="92"/>
      <c r="AV623" s="92"/>
      <c r="AW623" s="92"/>
    </row>
    <row r="624" ht="15.75" customHeight="1">
      <c r="A624" s="24">
        <v>148.0</v>
      </c>
      <c r="B624" s="24" t="s">
        <v>1448</v>
      </c>
      <c r="C624" s="24" t="s">
        <v>1448</v>
      </c>
      <c r="D624" s="132" t="s">
        <v>34</v>
      </c>
      <c r="E624" s="132">
        <v>4.0</v>
      </c>
      <c r="F624" s="132"/>
      <c r="G624" s="132"/>
      <c r="H624" s="132"/>
      <c r="J624" s="171">
        <f t="array" ref="J624">IFERROR(INDEX(VBDhistory1!$U$8:$U$307,MATCH(VBDgames!$C624,VBDhistory1!$B$8:$B$307,0))+ROW()/10000000,0)</f>
        <v>0</v>
      </c>
      <c r="K624" s="171">
        <f t="array" ref="K624">IFERROR(INDEX(VBDhistory2!$U$8:$U$307,MATCH(VBDgames!$C624,VBDhistory2!$B$8:$B$307,0))+ROW()/10000000,0)</f>
        <v>0</v>
      </c>
      <c r="L624" s="171">
        <f t="array" ref="L624">IFERROR(INDEX(VBDhistory3!$U$8:$U$307,MATCH(VBDgames!$C624,VBDhistory3!$B$8:$B$307,0))+ROW()/10000000,0)</f>
        <v>0</v>
      </c>
      <c r="M624" s="171">
        <f t="array" ref="M624">IFERROR(INDEX(VBDhistory4!$U$8:$U$307,MATCH(VBDgames!$C624,VBDhistory4!$B$8:$B$307,0))+ROW()/10000000,0)</f>
        <v>0</v>
      </c>
      <c r="N624" s="171"/>
      <c r="O624" s="171" t="str">
        <f t="shared" ref="O624:R624" si="1892">$D624&amp;"-"&amp;RANK(J624,J$477:J$876,0)</f>
        <v>WR-1</v>
      </c>
      <c r="P624" s="171" t="str">
        <f t="shared" si="1892"/>
        <v>WR-1</v>
      </c>
      <c r="Q624" s="171" t="str">
        <f t="shared" si="1892"/>
        <v>WR-1</v>
      </c>
      <c r="R624" s="171" t="str">
        <f t="shared" si="1892"/>
        <v>WR-1</v>
      </c>
      <c r="T624" s="95" t="str">
        <f t="shared" si="1793"/>
        <v>DB-33</v>
      </c>
      <c r="U624" s="3">
        <v>33.0</v>
      </c>
      <c r="V624" s="3" t="s">
        <v>4631</v>
      </c>
      <c r="W624" s="95">
        <f t="shared" ref="W624:Y624" si="1893">IFERROR(INDEX(E$1780:E$2179,MATCH($T624,P$1780:P$2179,0)),0)</f>
        <v>0</v>
      </c>
      <c r="X624" s="3">
        <f t="shared" si="1893"/>
        <v>0</v>
      </c>
      <c r="Y624" s="3">
        <f t="shared" si="1893"/>
        <v>0</v>
      </c>
      <c r="Z624" s="3"/>
      <c r="AA624" s="3">
        <f t="shared" si="1795"/>
        <v>0</v>
      </c>
      <c r="AB624" s="88">
        <f t="shared" si="1796"/>
        <v>12.66666667</v>
      </c>
      <c r="AC624" s="3"/>
      <c r="AD624" s="95">
        <f t="shared" ref="AD624:AG624" si="1894">IFERROR(INDEX(J$1780:J$2179,MATCH($T624,O$1780:O$2179,0)),0)</f>
        <v>0</v>
      </c>
      <c r="AE624" s="3">
        <f t="shared" si="1894"/>
        <v>0</v>
      </c>
      <c r="AF624" s="3">
        <f t="shared" si="1894"/>
        <v>0</v>
      </c>
      <c r="AG624" s="3">
        <f t="shared" si="1894"/>
        <v>0</v>
      </c>
      <c r="AH624" s="88">
        <f t="shared" si="1798"/>
        <v>0.000624</v>
      </c>
      <c r="AI624" s="3"/>
      <c r="AJ624" s="95" t="str">
        <f t="shared" si="1799"/>
        <v>#REF!</v>
      </c>
      <c r="AK624" s="92"/>
      <c r="AL624" s="92"/>
      <c r="AM624" s="92"/>
      <c r="AN624" s="3"/>
      <c r="AO624" s="3" t="str">
        <f t="shared" si="1800"/>
        <v>#REF!</v>
      </c>
      <c r="AP624" s="92"/>
      <c r="AQ624" s="92"/>
      <c r="AR624" s="92"/>
      <c r="AS624" s="3"/>
      <c r="AT624" s="3">
        <f t="shared" si="1801"/>
        <v>39.33333333</v>
      </c>
      <c r="AU624" s="92"/>
      <c r="AV624" s="92"/>
      <c r="AW624" s="92"/>
    </row>
    <row r="625" ht="15.75" customHeight="1">
      <c r="A625" s="24">
        <v>149.0</v>
      </c>
      <c r="B625" s="24" t="s">
        <v>1182</v>
      </c>
      <c r="C625" s="24" t="s">
        <v>1182</v>
      </c>
      <c r="D625" s="132" t="s">
        <v>34</v>
      </c>
      <c r="E625" s="132">
        <v>4.0</v>
      </c>
      <c r="F625" s="132"/>
      <c r="G625" s="132"/>
      <c r="H625" s="132"/>
      <c r="J625" s="171">
        <f t="array" ref="J625">IFERROR(INDEX(VBDhistory1!$U$8:$U$307,MATCH(VBDgames!$C625,VBDhistory1!$B$8:$B$307,0))+ROW()/10000000,0)</f>
        <v>0</v>
      </c>
      <c r="K625" s="171">
        <f t="array" ref="K625">IFERROR(INDEX(VBDhistory2!$U$8:$U$307,MATCH(VBDgames!$C625,VBDhistory2!$B$8:$B$307,0))+ROW()/10000000,0)</f>
        <v>0</v>
      </c>
      <c r="L625" s="171">
        <f t="array" ref="L625">IFERROR(INDEX(VBDhistory3!$U$8:$U$307,MATCH(VBDgames!$C625,VBDhistory3!$B$8:$B$307,0))+ROW()/10000000,0)</f>
        <v>0</v>
      </c>
      <c r="M625" s="171">
        <f t="array" ref="M625">IFERROR(INDEX(VBDhistory4!$U$8:$U$307,MATCH(VBDgames!$C625,VBDhistory4!$B$8:$B$307,0))+ROW()/10000000,0)</f>
        <v>0</v>
      </c>
      <c r="N625" s="171"/>
      <c r="O625" s="171" t="str">
        <f t="shared" ref="O625:R625" si="1895">$D625&amp;"-"&amp;RANK(J625,J$477:J$876,0)</f>
        <v>WR-1</v>
      </c>
      <c r="P625" s="171" t="str">
        <f t="shared" si="1895"/>
        <v>WR-1</v>
      </c>
      <c r="Q625" s="171" t="str">
        <f t="shared" si="1895"/>
        <v>WR-1</v>
      </c>
      <c r="R625" s="171" t="str">
        <f t="shared" si="1895"/>
        <v>WR-1</v>
      </c>
      <c r="T625" s="95" t="str">
        <f t="shared" si="1793"/>
        <v>DB-34</v>
      </c>
      <c r="U625" s="3">
        <v>34.0</v>
      </c>
      <c r="V625" s="3" t="s">
        <v>4631</v>
      </c>
      <c r="W625" s="95">
        <f t="shared" ref="W625:Y625" si="1896">IFERROR(INDEX(E$1780:E$2179,MATCH($T625,P$1780:P$2179,0)),0)</f>
        <v>0</v>
      </c>
      <c r="X625" s="3">
        <f t="shared" si="1896"/>
        <v>0</v>
      </c>
      <c r="Y625" s="3">
        <f t="shared" si="1896"/>
        <v>0</v>
      </c>
      <c r="Z625" s="3"/>
      <c r="AA625" s="3">
        <f t="shared" si="1795"/>
        <v>0</v>
      </c>
      <c r="AB625" s="88">
        <f t="shared" si="1796"/>
        <v>12.66666667</v>
      </c>
      <c r="AC625" s="3"/>
      <c r="AD625" s="95">
        <f t="shared" ref="AD625:AG625" si="1897">IFERROR(INDEX(J$1780:J$2179,MATCH($T625,O$1780:O$2179,0)),0)</f>
        <v>0</v>
      </c>
      <c r="AE625" s="3">
        <f t="shared" si="1897"/>
        <v>0</v>
      </c>
      <c r="AF625" s="3">
        <f t="shared" si="1897"/>
        <v>0</v>
      </c>
      <c r="AG625" s="3">
        <f t="shared" si="1897"/>
        <v>0</v>
      </c>
      <c r="AH625" s="88">
        <f t="shared" si="1798"/>
        <v>0.000625</v>
      </c>
      <c r="AI625" s="3"/>
      <c r="AJ625" s="95" t="str">
        <f t="shared" si="1799"/>
        <v>#REF!</v>
      </c>
      <c r="AK625" s="92"/>
      <c r="AL625" s="92"/>
      <c r="AM625" s="92"/>
      <c r="AN625" s="3"/>
      <c r="AO625" s="3" t="str">
        <f t="shared" si="1800"/>
        <v>#REF!</v>
      </c>
      <c r="AP625" s="92"/>
      <c r="AQ625" s="92"/>
      <c r="AR625" s="92"/>
      <c r="AS625" s="3"/>
      <c r="AT625" s="3">
        <f t="shared" si="1801"/>
        <v>39.33333333</v>
      </c>
      <c r="AU625" s="92"/>
      <c r="AV625" s="92"/>
      <c r="AW625" s="92"/>
    </row>
    <row r="626" ht="15.75" customHeight="1">
      <c r="A626" s="24">
        <v>150.0</v>
      </c>
      <c r="B626" s="24" t="s">
        <v>1044</v>
      </c>
      <c r="C626" s="24" t="s">
        <v>1044</v>
      </c>
      <c r="D626" s="132" t="s">
        <v>34</v>
      </c>
      <c r="E626" s="132">
        <v>7.0</v>
      </c>
      <c r="F626" s="132">
        <v>13.0</v>
      </c>
      <c r="G626" s="132">
        <v>15.0</v>
      </c>
      <c r="H626" s="132">
        <v>3.0</v>
      </c>
      <c r="J626" s="171">
        <f t="array" ref="J626">IFERROR(INDEX(VBDhistory1!$U$8:$U$307,MATCH(VBDgames!$C626,VBDhistory1!$B$8:$B$307,0))+ROW()/10000000,0)</f>
        <v>0</v>
      </c>
      <c r="K626" s="171">
        <f t="array" ref="K626">IFERROR(INDEX(VBDhistory2!$U$8:$U$307,MATCH(VBDgames!$C626,VBDhistory2!$B$8:$B$307,0))+ROW()/10000000,0)</f>
        <v>0</v>
      </c>
      <c r="L626" s="171">
        <f t="array" ref="L626">IFERROR(INDEX(VBDhistory3!$U$8:$U$307,MATCH(VBDgames!$C626,VBDhistory3!$B$8:$B$307,0))+ROW()/10000000,0)</f>
        <v>0</v>
      </c>
      <c r="M626" s="171">
        <f t="array" ref="M626">IFERROR(INDEX(VBDhistory4!$U$8:$U$307,MATCH(VBDgames!$C626,VBDhistory4!$B$8:$B$307,0))+ROW()/10000000,0)</f>
        <v>0</v>
      </c>
      <c r="N626" s="171"/>
      <c r="O626" s="171" t="str">
        <f t="shared" ref="O626:R626" si="1898">$D626&amp;"-"&amp;RANK(J626,J$477:J$876,0)</f>
        <v>WR-1</v>
      </c>
      <c r="P626" s="171" t="str">
        <f t="shared" si="1898"/>
        <v>WR-1</v>
      </c>
      <c r="Q626" s="171" t="str">
        <f t="shared" si="1898"/>
        <v>WR-1</v>
      </c>
      <c r="R626" s="171" t="str">
        <f t="shared" si="1898"/>
        <v>WR-1</v>
      </c>
      <c r="T626" s="95" t="str">
        <f t="shared" si="1793"/>
        <v>DB-35</v>
      </c>
      <c r="U626" s="3">
        <v>35.0</v>
      </c>
      <c r="V626" s="3" t="s">
        <v>4631</v>
      </c>
      <c r="W626" s="95">
        <f t="shared" ref="W626:Y626" si="1899">IFERROR(INDEX(E$1780:E$2179,MATCH($T626,P$1780:P$2179,0)),0)</f>
        <v>0</v>
      </c>
      <c r="X626" s="3">
        <f t="shared" si="1899"/>
        <v>0</v>
      </c>
      <c r="Y626" s="3">
        <f t="shared" si="1899"/>
        <v>0</v>
      </c>
      <c r="Z626" s="3"/>
      <c r="AA626" s="3">
        <f t="shared" si="1795"/>
        <v>0</v>
      </c>
      <c r="AB626" s="88">
        <f t="shared" si="1796"/>
        <v>12.66666667</v>
      </c>
      <c r="AC626" s="3"/>
      <c r="AD626" s="95">
        <f t="shared" ref="AD626:AG626" si="1900">IFERROR(INDEX(J$1780:J$2179,MATCH($T626,O$1780:O$2179,0)),0)</f>
        <v>0</v>
      </c>
      <c r="AE626" s="3">
        <f t="shared" si="1900"/>
        <v>0</v>
      </c>
      <c r="AF626" s="3">
        <f t="shared" si="1900"/>
        <v>0</v>
      </c>
      <c r="AG626" s="3">
        <f t="shared" si="1900"/>
        <v>0</v>
      </c>
      <c r="AH626" s="88">
        <f t="shared" si="1798"/>
        <v>0.000626</v>
      </c>
      <c r="AI626" s="3"/>
      <c r="AJ626" s="95" t="str">
        <f t="shared" si="1799"/>
        <v>#REF!</v>
      </c>
      <c r="AK626" s="92"/>
      <c r="AL626" s="92"/>
      <c r="AM626" s="92"/>
      <c r="AN626" s="3"/>
      <c r="AO626" s="3" t="str">
        <f t="shared" si="1800"/>
        <v>#REF!</v>
      </c>
      <c r="AP626" s="92"/>
      <c r="AQ626" s="92"/>
      <c r="AR626" s="92"/>
      <c r="AS626" s="3"/>
      <c r="AT626" s="3">
        <f t="shared" si="1801"/>
        <v>39.33333333</v>
      </c>
      <c r="AU626" s="92"/>
      <c r="AV626" s="92"/>
      <c r="AW626" s="92"/>
    </row>
    <row r="627" ht="15.75" customHeight="1">
      <c r="A627" s="24">
        <v>151.0</v>
      </c>
      <c r="B627" s="24" t="s">
        <v>1085</v>
      </c>
      <c r="C627" s="24" t="s">
        <v>1085</v>
      </c>
      <c r="D627" s="132" t="s">
        <v>34</v>
      </c>
      <c r="E627" s="132">
        <v>5.0</v>
      </c>
      <c r="F627" s="132">
        <v>14.0</v>
      </c>
      <c r="G627" s="132">
        <v>16.0</v>
      </c>
      <c r="H627" s="132">
        <v>1.0</v>
      </c>
      <c r="J627" s="171">
        <f t="array" ref="J627">IFERROR(INDEX(VBDhistory1!$U$8:$U$307,MATCH(VBDgames!$C627,VBDhistory1!$B$8:$B$307,0))+ROW()/10000000,0)</f>
        <v>0</v>
      </c>
      <c r="K627" s="171">
        <f t="array" ref="K627">IFERROR(INDEX(VBDhistory2!$U$8:$U$307,MATCH(VBDgames!$C627,VBDhistory2!$B$8:$B$307,0))+ROW()/10000000,0)</f>
        <v>0</v>
      </c>
      <c r="L627" s="171">
        <f t="array" ref="L627">IFERROR(INDEX(VBDhistory3!$U$8:$U$307,MATCH(VBDgames!$C627,VBDhistory3!$B$8:$B$307,0))+ROW()/10000000,0)</f>
        <v>0</v>
      </c>
      <c r="M627" s="171">
        <f t="array" ref="M627">IFERROR(INDEX(VBDhistory4!$U$8:$U$307,MATCH(VBDgames!$C627,VBDhistory4!$B$8:$B$307,0))+ROW()/10000000,0)</f>
        <v>0</v>
      </c>
      <c r="N627" s="171"/>
      <c r="O627" s="171" t="str">
        <f t="shared" ref="O627:R627" si="1901">$D627&amp;"-"&amp;RANK(J627,J$477:J$876,0)</f>
        <v>WR-1</v>
      </c>
      <c r="P627" s="171" t="str">
        <f t="shared" si="1901"/>
        <v>WR-1</v>
      </c>
      <c r="Q627" s="171" t="str">
        <f t="shared" si="1901"/>
        <v>WR-1</v>
      </c>
      <c r="R627" s="171" t="str">
        <f t="shared" si="1901"/>
        <v>WR-1</v>
      </c>
      <c r="T627" s="95" t="str">
        <f t="shared" si="1793"/>
        <v>DB-36</v>
      </c>
      <c r="U627" s="3">
        <v>36.0</v>
      </c>
      <c r="V627" s="3" t="s">
        <v>4631</v>
      </c>
      <c r="W627" s="95">
        <f t="shared" ref="W627:Y627" si="1902">IFERROR(INDEX(E$1780:E$2179,MATCH($T627,P$1780:P$2179,0)),0)</f>
        <v>0</v>
      </c>
      <c r="X627" s="3">
        <f t="shared" si="1902"/>
        <v>0</v>
      </c>
      <c r="Y627" s="3">
        <f t="shared" si="1902"/>
        <v>0</v>
      </c>
      <c r="Z627" s="3"/>
      <c r="AA627" s="3">
        <f t="shared" si="1795"/>
        <v>0</v>
      </c>
      <c r="AB627" s="88">
        <f t="shared" si="1796"/>
        <v>12.66666667</v>
      </c>
      <c r="AC627" s="3"/>
      <c r="AD627" s="95">
        <f t="shared" ref="AD627:AG627" si="1903">IFERROR(INDEX(J$1780:J$2179,MATCH($T627,O$1780:O$2179,0)),0)</f>
        <v>0</v>
      </c>
      <c r="AE627" s="3">
        <f t="shared" si="1903"/>
        <v>0</v>
      </c>
      <c r="AF627" s="3">
        <f t="shared" si="1903"/>
        <v>0</v>
      </c>
      <c r="AG627" s="3">
        <f t="shared" si="1903"/>
        <v>0</v>
      </c>
      <c r="AH627" s="88">
        <f t="shared" si="1798"/>
        <v>0.000627</v>
      </c>
      <c r="AI627" s="3"/>
      <c r="AJ627" s="95" t="str">
        <f t="shared" si="1799"/>
        <v>#REF!</v>
      </c>
      <c r="AK627" s="92"/>
      <c r="AL627" s="92"/>
      <c r="AM627" s="92"/>
      <c r="AN627" s="3"/>
      <c r="AO627" s="3" t="str">
        <f t="shared" si="1800"/>
        <v>#REF!</v>
      </c>
      <c r="AP627" s="92"/>
      <c r="AQ627" s="92"/>
      <c r="AR627" s="92"/>
      <c r="AS627" s="3"/>
      <c r="AT627" s="3">
        <f t="shared" si="1801"/>
        <v>39.33333333</v>
      </c>
      <c r="AU627" s="92"/>
      <c r="AV627" s="92"/>
      <c r="AW627" s="92"/>
    </row>
    <row r="628" ht="15.75" customHeight="1">
      <c r="A628" s="24">
        <v>152.0</v>
      </c>
      <c r="B628" s="24" t="s">
        <v>1297</v>
      </c>
      <c r="C628" s="24" t="s">
        <v>1297</v>
      </c>
      <c r="D628" s="132" t="s">
        <v>34</v>
      </c>
      <c r="E628" s="132">
        <v>4.0</v>
      </c>
      <c r="F628" s="132">
        <v>16.0</v>
      </c>
      <c r="G628" s="132">
        <v>11.0</v>
      </c>
      <c r="H628" s="132">
        <v>3.0</v>
      </c>
      <c r="J628" s="171">
        <f t="array" ref="J628">IFERROR(INDEX(VBDhistory1!$U$8:$U$307,MATCH(VBDgames!$C628,VBDhistory1!$B$8:$B$307,0))+ROW()/10000000,0)</f>
        <v>0</v>
      </c>
      <c r="K628" s="171">
        <f t="array" ref="K628">IFERROR(INDEX(VBDhistory2!$U$8:$U$307,MATCH(VBDgames!$C628,VBDhistory2!$B$8:$B$307,0))+ROW()/10000000,0)</f>
        <v>0</v>
      </c>
      <c r="L628" s="171">
        <f t="array" ref="L628">IFERROR(INDEX(VBDhistory3!$U$8:$U$307,MATCH(VBDgames!$C628,VBDhistory3!$B$8:$B$307,0))+ROW()/10000000,0)</f>
        <v>0</v>
      </c>
      <c r="M628" s="171">
        <f t="array" ref="M628">IFERROR(INDEX(VBDhistory4!$U$8:$U$307,MATCH(VBDgames!$C628,VBDhistory4!$B$8:$B$307,0))+ROW()/10000000,0)</f>
        <v>0</v>
      </c>
      <c r="N628" s="171"/>
      <c r="O628" s="171" t="str">
        <f t="shared" ref="O628:R628" si="1904">$D628&amp;"-"&amp;RANK(J628,J$477:J$876,0)</f>
        <v>WR-1</v>
      </c>
      <c r="P628" s="171" t="str">
        <f t="shared" si="1904"/>
        <v>WR-1</v>
      </c>
      <c r="Q628" s="171" t="str">
        <f t="shared" si="1904"/>
        <v>WR-1</v>
      </c>
      <c r="R628" s="171" t="str">
        <f t="shared" si="1904"/>
        <v>WR-1</v>
      </c>
      <c r="T628" s="95" t="str">
        <f t="shared" si="1793"/>
        <v>DB-37</v>
      </c>
      <c r="U628" s="3">
        <v>37.0</v>
      </c>
      <c r="V628" s="3" t="s">
        <v>4631</v>
      </c>
      <c r="W628" s="95">
        <f t="shared" ref="W628:Y628" si="1905">IFERROR(INDEX(E$1780:E$2179,MATCH($T628,P$1780:P$2179,0)),0)</f>
        <v>0</v>
      </c>
      <c r="X628" s="3">
        <f t="shared" si="1905"/>
        <v>0</v>
      </c>
      <c r="Y628" s="3">
        <f t="shared" si="1905"/>
        <v>0</v>
      </c>
      <c r="Z628" s="3"/>
      <c r="AA628" s="3">
        <f t="shared" si="1795"/>
        <v>0</v>
      </c>
      <c r="AB628" s="88">
        <f t="shared" si="1796"/>
        <v>12.66666667</v>
      </c>
      <c r="AC628" s="3"/>
      <c r="AD628" s="95">
        <f t="shared" ref="AD628:AG628" si="1906">IFERROR(INDEX(J$1780:J$2179,MATCH($T628,O$1780:O$2179,0)),0)</f>
        <v>0</v>
      </c>
      <c r="AE628" s="3">
        <f t="shared" si="1906"/>
        <v>0</v>
      </c>
      <c r="AF628" s="3">
        <f t="shared" si="1906"/>
        <v>0</v>
      </c>
      <c r="AG628" s="3">
        <f t="shared" si="1906"/>
        <v>0</v>
      </c>
      <c r="AH628" s="88">
        <f t="shared" si="1798"/>
        <v>0.000628</v>
      </c>
      <c r="AI628" s="3"/>
      <c r="AJ628" s="95" t="str">
        <f t="shared" si="1799"/>
        <v>#REF!</v>
      </c>
      <c r="AK628" s="92"/>
      <c r="AL628" s="92"/>
      <c r="AM628" s="92"/>
      <c r="AN628" s="3"/>
      <c r="AO628" s="3" t="str">
        <f t="shared" si="1800"/>
        <v>#REF!</v>
      </c>
      <c r="AP628" s="92"/>
      <c r="AQ628" s="92"/>
      <c r="AR628" s="92"/>
      <c r="AS628" s="3"/>
      <c r="AT628" s="3">
        <f t="shared" si="1801"/>
        <v>39.33333333</v>
      </c>
      <c r="AU628" s="92"/>
      <c r="AV628" s="92"/>
      <c r="AW628" s="92"/>
    </row>
    <row r="629" ht="15.75" customHeight="1">
      <c r="A629" s="24">
        <v>153.0</v>
      </c>
      <c r="B629" s="24" t="s">
        <v>312</v>
      </c>
      <c r="C629" s="24" t="s">
        <v>312</v>
      </c>
      <c r="D629" s="132" t="s">
        <v>34</v>
      </c>
      <c r="E629" s="132">
        <v>4.0</v>
      </c>
      <c r="F629" s="132"/>
      <c r="G629" s="132"/>
      <c r="H629" s="132"/>
      <c r="J629" s="171">
        <f t="array" ref="J629">IFERROR(INDEX(VBDhistory1!$U$8:$U$307,MATCH(VBDgames!$C629,VBDhistory1!$B$8:$B$307,0))+ROW()/10000000,0)</f>
        <v>0</v>
      </c>
      <c r="K629" s="171">
        <f t="array" ref="K629">IFERROR(INDEX(VBDhistory2!$U$8:$U$307,MATCH(VBDgames!$C629,VBDhistory2!$B$8:$B$307,0))+ROW()/10000000,0)</f>
        <v>0</v>
      </c>
      <c r="L629" s="171">
        <f t="array" ref="L629">IFERROR(INDEX(VBDhistory3!$U$8:$U$307,MATCH(VBDgames!$C629,VBDhistory3!$B$8:$B$307,0))+ROW()/10000000,0)</f>
        <v>0</v>
      </c>
      <c r="M629" s="171">
        <f t="array" ref="M629">IFERROR(INDEX(VBDhistory4!$U$8:$U$307,MATCH(VBDgames!$C629,VBDhistory4!$B$8:$B$307,0))+ROW()/10000000,0)</f>
        <v>0</v>
      </c>
      <c r="N629" s="171"/>
      <c r="O629" s="171" t="str">
        <f t="shared" ref="O629:R629" si="1907">$D629&amp;"-"&amp;RANK(J629,J$477:J$876,0)</f>
        <v>WR-1</v>
      </c>
      <c r="P629" s="171" t="str">
        <f t="shared" si="1907"/>
        <v>WR-1</v>
      </c>
      <c r="Q629" s="171" t="str">
        <f t="shared" si="1907"/>
        <v>WR-1</v>
      </c>
      <c r="R629" s="171" t="str">
        <f t="shared" si="1907"/>
        <v>WR-1</v>
      </c>
      <c r="T629" s="95" t="str">
        <f t="shared" si="1793"/>
        <v>DB-38</v>
      </c>
      <c r="U629" s="3">
        <v>38.0</v>
      </c>
      <c r="V629" s="3" t="s">
        <v>4631</v>
      </c>
      <c r="W629" s="95">
        <f t="shared" ref="W629:Y629" si="1908">IFERROR(INDEX(E$1780:E$2179,MATCH($T629,P$1780:P$2179,0)),0)</f>
        <v>0</v>
      </c>
      <c r="X629" s="3">
        <f t="shared" si="1908"/>
        <v>0</v>
      </c>
      <c r="Y629" s="3">
        <f t="shared" si="1908"/>
        <v>0</v>
      </c>
      <c r="Z629" s="3"/>
      <c r="AA629" s="3">
        <f t="shared" si="1795"/>
        <v>0</v>
      </c>
      <c r="AB629" s="88">
        <f t="shared" si="1796"/>
        <v>12.66666667</v>
      </c>
      <c r="AC629" s="3"/>
      <c r="AD629" s="95">
        <f t="shared" ref="AD629:AG629" si="1909">IFERROR(INDEX(J$1780:J$2179,MATCH($T629,O$1780:O$2179,0)),0)</f>
        <v>0</v>
      </c>
      <c r="AE629" s="3">
        <f t="shared" si="1909"/>
        <v>0</v>
      </c>
      <c r="AF629" s="3">
        <f t="shared" si="1909"/>
        <v>0</v>
      </c>
      <c r="AG629" s="3">
        <f t="shared" si="1909"/>
        <v>0</v>
      </c>
      <c r="AH629" s="88">
        <f t="shared" si="1798"/>
        <v>0.000629</v>
      </c>
      <c r="AI629" s="3"/>
      <c r="AJ629" s="95" t="str">
        <f t="shared" si="1799"/>
        <v>#REF!</v>
      </c>
      <c r="AK629" s="92"/>
      <c r="AL629" s="92"/>
      <c r="AM629" s="92"/>
      <c r="AN629" s="3"/>
      <c r="AO629" s="3" t="str">
        <f t="shared" si="1800"/>
        <v>#REF!</v>
      </c>
      <c r="AP629" s="92"/>
      <c r="AQ629" s="92"/>
      <c r="AR629" s="92"/>
      <c r="AS629" s="3"/>
      <c r="AT629" s="3">
        <f t="shared" si="1801"/>
        <v>39.33333333</v>
      </c>
      <c r="AU629" s="92"/>
      <c r="AV629" s="92"/>
      <c r="AW629" s="92"/>
    </row>
    <row r="630" ht="15.75" customHeight="1">
      <c r="A630" s="24">
        <v>154.0</v>
      </c>
      <c r="B630" s="24" t="s">
        <v>1571</v>
      </c>
      <c r="C630" s="24" t="s">
        <v>1571</v>
      </c>
      <c r="D630" s="132" t="s">
        <v>34</v>
      </c>
      <c r="E630" s="132">
        <v>3.0</v>
      </c>
      <c r="F630" s="132">
        <v>16.0</v>
      </c>
      <c r="G630" s="132">
        <v>9.0</v>
      </c>
      <c r="H630" s="132">
        <v>15.0</v>
      </c>
      <c r="J630" s="171">
        <f t="array" ref="J630">IFERROR(INDEX(VBDhistory1!$U$8:$U$307,MATCH(VBDgames!$C630,VBDhistory1!$B$8:$B$307,0))+ROW()/10000000,0)</f>
        <v>0</v>
      </c>
      <c r="K630" s="171">
        <f t="array" ref="K630">IFERROR(INDEX(VBDhistory2!$U$8:$U$307,MATCH(VBDgames!$C630,VBDhistory2!$B$8:$B$307,0))+ROW()/10000000,0)</f>
        <v>0</v>
      </c>
      <c r="L630" s="171">
        <f t="array" ref="L630">IFERROR(INDEX(VBDhistory3!$U$8:$U$307,MATCH(VBDgames!$C630,VBDhistory3!$B$8:$B$307,0))+ROW()/10000000,0)</f>
        <v>0</v>
      </c>
      <c r="M630" s="171">
        <f t="array" ref="M630">IFERROR(INDEX(VBDhistory4!$U$8:$U$307,MATCH(VBDgames!$C630,VBDhistory4!$B$8:$B$307,0))+ROW()/10000000,0)</f>
        <v>0</v>
      </c>
      <c r="N630" s="171"/>
      <c r="O630" s="171" t="str">
        <f t="shared" ref="O630:R630" si="1910">$D630&amp;"-"&amp;RANK(J630,J$477:J$876,0)</f>
        <v>WR-1</v>
      </c>
      <c r="P630" s="171" t="str">
        <f t="shared" si="1910"/>
        <v>WR-1</v>
      </c>
      <c r="Q630" s="171" t="str">
        <f t="shared" si="1910"/>
        <v>WR-1</v>
      </c>
      <c r="R630" s="171" t="str">
        <f t="shared" si="1910"/>
        <v>WR-1</v>
      </c>
      <c r="T630" s="95" t="str">
        <f t="shared" si="1793"/>
        <v>DB-39</v>
      </c>
      <c r="U630" s="3">
        <v>39.0</v>
      </c>
      <c r="V630" s="3" t="s">
        <v>4631</v>
      </c>
      <c r="W630" s="95">
        <f t="shared" ref="W630:Y630" si="1911">IFERROR(INDEX(E$1780:E$2179,MATCH($T630,P$1780:P$2179,0)),0)</f>
        <v>0</v>
      </c>
      <c r="X630" s="3">
        <f t="shared" si="1911"/>
        <v>0</v>
      </c>
      <c r="Y630" s="3">
        <f t="shared" si="1911"/>
        <v>0</v>
      </c>
      <c r="Z630" s="3"/>
      <c r="AA630" s="3">
        <f t="shared" si="1795"/>
        <v>0</v>
      </c>
      <c r="AB630" s="88">
        <f t="shared" si="1796"/>
        <v>12.66666667</v>
      </c>
      <c r="AC630" s="3"/>
      <c r="AD630" s="95">
        <f t="shared" ref="AD630:AG630" si="1912">IFERROR(INDEX(J$1780:J$2179,MATCH($T630,O$1780:O$2179,0)),0)</f>
        <v>0</v>
      </c>
      <c r="AE630" s="3">
        <f t="shared" si="1912"/>
        <v>0</v>
      </c>
      <c r="AF630" s="3">
        <f t="shared" si="1912"/>
        <v>0</v>
      </c>
      <c r="AG630" s="3">
        <f t="shared" si="1912"/>
        <v>0</v>
      </c>
      <c r="AH630" s="88">
        <f t="shared" si="1798"/>
        <v>0.00063</v>
      </c>
      <c r="AI630" s="3"/>
      <c r="AJ630" s="95" t="str">
        <f t="shared" si="1799"/>
        <v>#REF!</v>
      </c>
      <c r="AK630" s="92"/>
      <c r="AL630" s="92"/>
      <c r="AM630" s="92"/>
      <c r="AN630" s="3"/>
      <c r="AO630" s="3" t="str">
        <f t="shared" si="1800"/>
        <v>#REF!</v>
      </c>
      <c r="AP630" s="92"/>
      <c r="AQ630" s="92"/>
      <c r="AR630" s="92"/>
      <c r="AS630" s="3"/>
      <c r="AT630" s="3">
        <f t="shared" si="1801"/>
        <v>39.33333333</v>
      </c>
      <c r="AU630" s="92"/>
      <c r="AV630" s="92"/>
      <c r="AW630" s="92"/>
    </row>
    <row r="631" ht="15.75" customHeight="1">
      <c r="A631" s="24">
        <v>155.0</v>
      </c>
      <c r="B631" s="24" t="s">
        <v>2353</v>
      </c>
      <c r="C631" s="24" t="s">
        <v>2353</v>
      </c>
      <c r="D631" s="132" t="s">
        <v>34</v>
      </c>
      <c r="E631" s="132">
        <v>4.0</v>
      </c>
      <c r="F631" s="132">
        <v>16.0</v>
      </c>
      <c r="G631" s="132"/>
      <c r="H631" s="132"/>
      <c r="J631" s="171">
        <f t="array" ref="J631">IFERROR(INDEX(VBDhistory1!$U$8:$U$307,MATCH(VBDgames!$C631,VBDhistory1!$B$8:$B$307,0))+ROW()/10000000,0)</f>
        <v>0</v>
      </c>
      <c r="K631" s="171">
        <f t="array" ref="K631">IFERROR(INDEX(VBDhistory2!$U$8:$U$307,MATCH(VBDgames!$C631,VBDhistory2!$B$8:$B$307,0))+ROW()/10000000,0)</f>
        <v>0</v>
      </c>
      <c r="L631" s="171">
        <f t="array" ref="L631">IFERROR(INDEX(VBDhistory3!$U$8:$U$307,MATCH(VBDgames!$C631,VBDhistory3!$B$8:$B$307,0))+ROW()/10000000,0)</f>
        <v>0</v>
      </c>
      <c r="M631" s="171">
        <f t="array" ref="M631">IFERROR(INDEX(VBDhistory4!$U$8:$U$307,MATCH(VBDgames!$C631,VBDhistory4!$B$8:$B$307,0))+ROW()/10000000,0)</f>
        <v>0</v>
      </c>
      <c r="N631" s="171"/>
      <c r="O631" s="171" t="str">
        <f t="shared" ref="O631:R631" si="1913">$D631&amp;"-"&amp;RANK(J631,J$477:J$876,0)</f>
        <v>WR-1</v>
      </c>
      <c r="P631" s="171" t="str">
        <f t="shared" si="1913"/>
        <v>WR-1</v>
      </c>
      <c r="Q631" s="171" t="str">
        <f t="shared" si="1913"/>
        <v>WR-1</v>
      </c>
      <c r="R631" s="171" t="str">
        <f t="shared" si="1913"/>
        <v>WR-1</v>
      </c>
      <c r="T631" s="95" t="str">
        <f t="shared" si="1793"/>
        <v>DB-40</v>
      </c>
      <c r="U631" s="3">
        <v>40.0</v>
      </c>
      <c r="V631" s="3" t="s">
        <v>4631</v>
      </c>
      <c r="W631" s="95">
        <f t="shared" ref="W631:Y631" si="1914">IFERROR(INDEX(E$1780:E$2179,MATCH($T631,P$1780:P$2179,0)),0)</f>
        <v>0</v>
      </c>
      <c r="X631" s="3">
        <f t="shared" si="1914"/>
        <v>0</v>
      </c>
      <c r="Y631" s="3">
        <f t="shared" si="1914"/>
        <v>0</v>
      </c>
      <c r="Z631" s="3"/>
      <c r="AA631" s="3">
        <f t="shared" si="1795"/>
        <v>0</v>
      </c>
      <c r="AB631" s="88">
        <f t="shared" si="1796"/>
        <v>12.66666667</v>
      </c>
      <c r="AC631" s="3"/>
      <c r="AD631" s="95">
        <f t="shared" ref="AD631:AG631" si="1915">IFERROR(INDEX(J$1780:J$2179,MATCH($T631,O$1780:O$2179,0)),0)</f>
        <v>0</v>
      </c>
      <c r="AE631" s="3">
        <f t="shared" si="1915"/>
        <v>0</v>
      </c>
      <c r="AF631" s="3">
        <f t="shared" si="1915"/>
        <v>0</v>
      </c>
      <c r="AG631" s="3">
        <f t="shared" si="1915"/>
        <v>0</v>
      </c>
      <c r="AH631" s="88">
        <f t="shared" si="1798"/>
        <v>0.000631</v>
      </c>
      <c r="AI631" s="3"/>
      <c r="AJ631" s="95" t="str">
        <f t="shared" si="1799"/>
        <v>#REF!</v>
      </c>
      <c r="AK631" s="92"/>
      <c r="AL631" s="92"/>
      <c r="AM631" s="92"/>
      <c r="AN631" s="3"/>
      <c r="AO631" s="3" t="str">
        <f t="shared" si="1800"/>
        <v>#REF!</v>
      </c>
      <c r="AP631" s="92"/>
      <c r="AQ631" s="92"/>
      <c r="AR631" s="92"/>
      <c r="AS631" s="3"/>
      <c r="AT631" s="3">
        <f t="shared" si="1801"/>
        <v>39.33333333</v>
      </c>
      <c r="AU631" s="92"/>
      <c r="AV631" s="92"/>
      <c r="AW631" s="92"/>
    </row>
    <row r="632" ht="15.75" customHeight="1">
      <c r="A632" s="24">
        <v>156.0</v>
      </c>
      <c r="B632" s="24" t="s">
        <v>427</v>
      </c>
      <c r="C632" s="24" t="s">
        <v>427</v>
      </c>
      <c r="D632" s="132" t="s">
        <v>34</v>
      </c>
      <c r="E632" s="132">
        <v>4.0</v>
      </c>
      <c r="F632" s="132">
        <v>10.0</v>
      </c>
      <c r="G632" s="132">
        <v>6.0</v>
      </c>
      <c r="H632" s="132"/>
      <c r="J632" s="171">
        <f t="array" ref="J632">IFERROR(INDEX(VBDhistory1!$U$8:$U$307,MATCH(VBDgames!$C632,VBDhistory1!$B$8:$B$307,0))+ROW()/10000000,0)</f>
        <v>0</v>
      </c>
      <c r="K632" s="171">
        <f t="array" ref="K632">IFERROR(INDEX(VBDhistory2!$U$8:$U$307,MATCH(VBDgames!$C632,VBDhistory2!$B$8:$B$307,0))+ROW()/10000000,0)</f>
        <v>0</v>
      </c>
      <c r="L632" s="171">
        <f t="array" ref="L632">IFERROR(INDEX(VBDhistory3!$U$8:$U$307,MATCH(VBDgames!$C632,VBDhistory3!$B$8:$B$307,0))+ROW()/10000000,0)</f>
        <v>0</v>
      </c>
      <c r="M632" s="171">
        <f t="array" ref="M632">IFERROR(INDEX(VBDhistory4!$U$8:$U$307,MATCH(VBDgames!$C632,VBDhistory4!$B$8:$B$307,0))+ROW()/10000000,0)</f>
        <v>0</v>
      </c>
      <c r="N632" s="171"/>
      <c r="O632" s="171" t="str">
        <f t="shared" ref="O632:R632" si="1916">$D632&amp;"-"&amp;RANK(J632,J$477:J$876,0)</f>
        <v>WR-1</v>
      </c>
      <c r="P632" s="171" t="str">
        <f t="shared" si="1916"/>
        <v>WR-1</v>
      </c>
      <c r="Q632" s="171" t="str">
        <f t="shared" si="1916"/>
        <v>WR-1</v>
      </c>
      <c r="R632" s="171" t="str">
        <f t="shared" si="1916"/>
        <v>WR-1</v>
      </c>
      <c r="T632" s="95" t="str">
        <f t="shared" si="1793"/>
        <v>DB-41</v>
      </c>
      <c r="U632" s="3">
        <v>41.0</v>
      </c>
      <c r="V632" s="3" t="s">
        <v>4631</v>
      </c>
      <c r="W632" s="95">
        <f t="shared" ref="W632:Y632" si="1917">IFERROR(INDEX(E$1780:E$2179,MATCH($T632,P$1780:P$2179,0)),0)</f>
        <v>0</v>
      </c>
      <c r="X632" s="3">
        <f t="shared" si="1917"/>
        <v>0</v>
      </c>
      <c r="Y632" s="3">
        <f t="shared" si="1917"/>
        <v>0</v>
      </c>
      <c r="Z632" s="3"/>
      <c r="AA632" s="3">
        <f t="shared" si="1795"/>
        <v>0</v>
      </c>
      <c r="AB632" s="88">
        <f t="shared" si="1796"/>
        <v>12.66666667</v>
      </c>
      <c r="AC632" s="3"/>
      <c r="AD632" s="95">
        <f t="shared" ref="AD632:AG632" si="1918">IFERROR(INDEX(J$1780:J$2179,MATCH($T632,O$1780:O$2179,0)),0)</f>
        <v>0</v>
      </c>
      <c r="AE632" s="3">
        <f t="shared" si="1918"/>
        <v>0</v>
      </c>
      <c r="AF632" s="3">
        <f t="shared" si="1918"/>
        <v>0</v>
      </c>
      <c r="AG632" s="3">
        <f t="shared" si="1918"/>
        <v>0</v>
      </c>
      <c r="AH632" s="88">
        <f t="shared" si="1798"/>
        <v>0.000632</v>
      </c>
      <c r="AI632" s="3"/>
      <c r="AJ632" s="95" t="str">
        <f t="shared" si="1799"/>
        <v>#REF!</v>
      </c>
      <c r="AK632" s="92"/>
      <c r="AL632" s="92"/>
      <c r="AM632" s="92"/>
      <c r="AN632" s="3"/>
      <c r="AO632" s="3" t="str">
        <f t="shared" si="1800"/>
        <v>#REF!</v>
      </c>
      <c r="AP632" s="92"/>
      <c r="AQ632" s="92"/>
      <c r="AR632" s="92"/>
      <c r="AS632" s="3"/>
      <c r="AT632" s="3">
        <f t="shared" si="1801"/>
        <v>39.33333333</v>
      </c>
      <c r="AU632" s="92"/>
      <c r="AV632" s="92"/>
      <c r="AW632" s="92"/>
    </row>
    <row r="633" ht="15.75" customHeight="1">
      <c r="A633" s="24">
        <v>157.0</v>
      </c>
      <c r="B633" s="24" t="s">
        <v>506</v>
      </c>
      <c r="C633" s="24" t="s">
        <v>506</v>
      </c>
      <c r="D633" s="132" t="s">
        <v>34</v>
      </c>
      <c r="E633" s="132">
        <v>5.0</v>
      </c>
      <c r="F633" s="132"/>
      <c r="G633" s="132"/>
      <c r="H633" s="132"/>
      <c r="J633" s="171">
        <f t="array" ref="J633">IFERROR(INDEX(VBDhistory1!$U$8:$U$307,MATCH(VBDgames!$C633,VBDhistory1!$B$8:$B$307,0))+ROW()/10000000,0)</f>
        <v>0</v>
      </c>
      <c r="K633" s="171">
        <f t="array" ref="K633">IFERROR(INDEX(VBDhistory2!$U$8:$U$307,MATCH(VBDgames!$C633,VBDhistory2!$B$8:$B$307,0))+ROW()/10000000,0)</f>
        <v>0</v>
      </c>
      <c r="L633" s="171">
        <f t="array" ref="L633">IFERROR(INDEX(VBDhistory3!$U$8:$U$307,MATCH(VBDgames!$C633,VBDhistory3!$B$8:$B$307,0))+ROW()/10000000,0)</f>
        <v>0</v>
      </c>
      <c r="M633" s="171">
        <f t="array" ref="M633">IFERROR(INDEX(VBDhistory4!$U$8:$U$307,MATCH(VBDgames!$C633,VBDhistory4!$B$8:$B$307,0))+ROW()/10000000,0)</f>
        <v>0</v>
      </c>
      <c r="N633" s="171"/>
      <c r="O633" s="171" t="str">
        <f t="shared" ref="O633:R633" si="1919">$D633&amp;"-"&amp;RANK(J633,J$477:J$876,0)</f>
        <v>WR-1</v>
      </c>
      <c r="P633" s="171" t="str">
        <f t="shared" si="1919"/>
        <v>WR-1</v>
      </c>
      <c r="Q633" s="171" t="str">
        <f t="shared" si="1919"/>
        <v>WR-1</v>
      </c>
      <c r="R633" s="171" t="str">
        <f t="shared" si="1919"/>
        <v>WR-1</v>
      </c>
      <c r="T633" s="95" t="str">
        <f t="shared" si="1793"/>
        <v>DB-42</v>
      </c>
      <c r="U633" s="3">
        <v>42.0</v>
      </c>
      <c r="V633" s="3" t="s">
        <v>4631</v>
      </c>
      <c r="W633" s="95">
        <f t="shared" ref="W633:Y633" si="1920">IFERROR(INDEX(E$1780:E$2179,MATCH($T633,P$1780:P$2179,0)),0)</f>
        <v>0</v>
      </c>
      <c r="X633" s="3">
        <f t="shared" si="1920"/>
        <v>0</v>
      </c>
      <c r="Y633" s="3">
        <f t="shared" si="1920"/>
        <v>0</v>
      </c>
      <c r="Z633" s="3"/>
      <c r="AA633" s="3">
        <f t="shared" si="1795"/>
        <v>0</v>
      </c>
      <c r="AB633" s="88">
        <f t="shared" si="1796"/>
        <v>12.66666667</v>
      </c>
      <c r="AC633" s="3"/>
      <c r="AD633" s="95">
        <f t="shared" ref="AD633:AG633" si="1921">IFERROR(INDEX(J$1780:J$2179,MATCH($T633,O$1780:O$2179,0)),0)</f>
        <v>0</v>
      </c>
      <c r="AE633" s="3">
        <f t="shared" si="1921"/>
        <v>0</v>
      </c>
      <c r="AF633" s="3">
        <f t="shared" si="1921"/>
        <v>0</v>
      </c>
      <c r="AG633" s="3">
        <f t="shared" si="1921"/>
        <v>0</v>
      </c>
      <c r="AH633" s="88">
        <f t="shared" si="1798"/>
        <v>0.000633</v>
      </c>
      <c r="AI633" s="3"/>
      <c r="AJ633" s="95" t="str">
        <f t="shared" si="1799"/>
        <v>#REF!</v>
      </c>
      <c r="AK633" s="92"/>
      <c r="AL633" s="92"/>
      <c r="AM633" s="92"/>
      <c r="AN633" s="3"/>
      <c r="AO633" s="3" t="str">
        <f t="shared" si="1800"/>
        <v>#REF!</v>
      </c>
      <c r="AP633" s="92"/>
      <c r="AQ633" s="92"/>
      <c r="AR633" s="92"/>
      <c r="AS633" s="3"/>
      <c r="AT633" s="3">
        <f t="shared" si="1801"/>
        <v>39.33333333</v>
      </c>
      <c r="AU633" s="92"/>
      <c r="AV633" s="92"/>
      <c r="AW633" s="92"/>
    </row>
    <row r="634" ht="15.75" customHeight="1">
      <c r="A634" s="24">
        <v>158.0</v>
      </c>
      <c r="B634" s="24" t="s">
        <v>1210</v>
      </c>
      <c r="C634" s="24" t="s">
        <v>1210</v>
      </c>
      <c r="D634" s="132" t="s">
        <v>34</v>
      </c>
      <c r="E634" s="132">
        <v>3.0</v>
      </c>
      <c r="F634" s="132"/>
      <c r="G634" s="132"/>
      <c r="H634" s="132"/>
      <c r="J634" s="171">
        <f t="array" ref="J634">IFERROR(INDEX(VBDhistory1!$U$8:$U$307,MATCH(VBDgames!$C634,VBDhistory1!$B$8:$B$307,0))+ROW()/10000000,0)</f>
        <v>0</v>
      </c>
      <c r="K634" s="171">
        <f t="array" ref="K634">IFERROR(INDEX(VBDhistory2!$U$8:$U$307,MATCH(VBDgames!$C634,VBDhistory2!$B$8:$B$307,0))+ROW()/10000000,0)</f>
        <v>0</v>
      </c>
      <c r="L634" s="171">
        <f t="array" ref="L634">IFERROR(INDEX(VBDhistory3!$U$8:$U$307,MATCH(VBDgames!$C634,VBDhistory3!$B$8:$B$307,0))+ROW()/10000000,0)</f>
        <v>0</v>
      </c>
      <c r="M634" s="171">
        <f t="array" ref="M634">IFERROR(INDEX(VBDhistory4!$U$8:$U$307,MATCH(VBDgames!$C634,VBDhistory4!$B$8:$B$307,0))+ROW()/10000000,0)</f>
        <v>0</v>
      </c>
      <c r="N634" s="171"/>
      <c r="O634" s="171" t="str">
        <f t="shared" ref="O634:R634" si="1922">$D634&amp;"-"&amp;RANK(J634,J$477:J$876,0)</f>
        <v>WR-1</v>
      </c>
      <c r="P634" s="171" t="str">
        <f t="shared" si="1922"/>
        <v>WR-1</v>
      </c>
      <c r="Q634" s="171" t="str">
        <f t="shared" si="1922"/>
        <v>WR-1</v>
      </c>
      <c r="R634" s="171" t="str">
        <f t="shared" si="1922"/>
        <v>WR-1</v>
      </c>
      <c r="T634" s="95" t="str">
        <f t="shared" si="1793"/>
        <v>DB-43</v>
      </c>
      <c r="U634" s="3">
        <v>43.0</v>
      </c>
      <c r="V634" s="3" t="s">
        <v>4631</v>
      </c>
      <c r="W634" s="95">
        <f t="shared" ref="W634:Y634" si="1923">IFERROR(INDEX(E$1780:E$2179,MATCH($T634,P$1780:P$2179,0)),0)</f>
        <v>0</v>
      </c>
      <c r="X634" s="3">
        <f t="shared" si="1923"/>
        <v>0</v>
      </c>
      <c r="Y634" s="3">
        <f t="shared" si="1923"/>
        <v>0</v>
      </c>
      <c r="Z634" s="3"/>
      <c r="AA634" s="3">
        <f t="shared" si="1795"/>
        <v>0</v>
      </c>
      <c r="AB634" s="88">
        <f t="shared" si="1796"/>
        <v>12.66666667</v>
      </c>
      <c r="AC634" s="3"/>
      <c r="AD634" s="95">
        <f t="shared" ref="AD634:AG634" si="1924">IFERROR(INDEX(J$1780:J$2179,MATCH($T634,O$1780:O$2179,0)),0)</f>
        <v>0</v>
      </c>
      <c r="AE634" s="3">
        <f t="shared" si="1924"/>
        <v>0</v>
      </c>
      <c r="AF634" s="3">
        <f t="shared" si="1924"/>
        <v>0</v>
      </c>
      <c r="AG634" s="3">
        <f t="shared" si="1924"/>
        <v>0</v>
      </c>
      <c r="AH634" s="88">
        <f t="shared" si="1798"/>
        <v>0.000634</v>
      </c>
      <c r="AI634" s="3"/>
      <c r="AJ634" s="95" t="str">
        <f t="shared" si="1799"/>
        <v>#REF!</v>
      </c>
      <c r="AK634" s="92"/>
      <c r="AL634" s="92"/>
      <c r="AM634" s="92"/>
      <c r="AN634" s="3"/>
      <c r="AO634" s="3" t="str">
        <f t="shared" si="1800"/>
        <v>#REF!</v>
      </c>
      <c r="AP634" s="92"/>
      <c r="AQ634" s="92"/>
      <c r="AR634" s="92"/>
      <c r="AS634" s="3"/>
      <c r="AT634" s="3">
        <f t="shared" si="1801"/>
        <v>39.33333333</v>
      </c>
      <c r="AU634" s="92"/>
      <c r="AV634" s="92"/>
      <c r="AW634" s="92"/>
    </row>
    <row r="635" ht="15.75" customHeight="1">
      <c r="A635" s="24">
        <v>159.0</v>
      </c>
      <c r="B635" s="24" t="s">
        <v>4780</v>
      </c>
      <c r="C635" s="24" t="s">
        <v>4780</v>
      </c>
      <c r="D635" s="132" t="s">
        <v>34</v>
      </c>
      <c r="E635" s="132">
        <v>5.0</v>
      </c>
      <c r="F635" s="132"/>
      <c r="G635" s="132"/>
      <c r="H635" s="132"/>
      <c r="J635" s="171">
        <f t="array" ref="J635">IFERROR(INDEX(VBDhistory1!$U$8:$U$307,MATCH(VBDgames!$C635,VBDhistory1!$B$8:$B$307,0))+ROW()/10000000,0)</f>
        <v>0</v>
      </c>
      <c r="K635" s="171">
        <f t="array" ref="K635">IFERROR(INDEX(VBDhistory2!$U$8:$U$307,MATCH(VBDgames!$C635,VBDhistory2!$B$8:$B$307,0))+ROW()/10000000,0)</f>
        <v>0</v>
      </c>
      <c r="L635" s="171">
        <f t="array" ref="L635">IFERROR(INDEX(VBDhistory3!$U$8:$U$307,MATCH(VBDgames!$C635,VBDhistory3!$B$8:$B$307,0))+ROW()/10000000,0)</f>
        <v>0</v>
      </c>
      <c r="M635" s="171">
        <f t="array" ref="M635">IFERROR(INDEX(VBDhistory4!$U$8:$U$307,MATCH(VBDgames!$C635,VBDhistory4!$B$8:$B$307,0))+ROW()/10000000,0)</f>
        <v>0</v>
      </c>
      <c r="N635" s="171"/>
      <c r="O635" s="171" t="str">
        <f t="shared" ref="O635:R635" si="1925">$D635&amp;"-"&amp;RANK(J635,J$477:J$876,0)</f>
        <v>WR-1</v>
      </c>
      <c r="P635" s="171" t="str">
        <f t="shared" si="1925"/>
        <v>WR-1</v>
      </c>
      <c r="Q635" s="171" t="str">
        <f t="shared" si="1925"/>
        <v>WR-1</v>
      </c>
      <c r="R635" s="171" t="str">
        <f t="shared" si="1925"/>
        <v>WR-1</v>
      </c>
      <c r="T635" s="95" t="str">
        <f t="shared" si="1793"/>
        <v>DB-44</v>
      </c>
      <c r="U635" s="3">
        <v>44.0</v>
      </c>
      <c r="V635" s="3" t="s">
        <v>4631</v>
      </c>
      <c r="W635" s="95">
        <f t="shared" ref="W635:Y635" si="1926">IFERROR(INDEX(E$1780:E$2179,MATCH($T635,P$1780:P$2179,0)),0)</f>
        <v>0</v>
      </c>
      <c r="X635" s="3">
        <f t="shared" si="1926"/>
        <v>0</v>
      </c>
      <c r="Y635" s="3">
        <f t="shared" si="1926"/>
        <v>0</v>
      </c>
      <c r="Z635" s="3"/>
      <c r="AA635" s="3">
        <f t="shared" si="1795"/>
        <v>0</v>
      </c>
      <c r="AB635" s="88">
        <f t="shared" si="1796"/>
        <v>12.66666667</v>
      </c>
      <c r="AC635" s="3"/>
      <c r="AD635" s="95">
        <f t="shared" ref="AD635:AG635" si="1927">IFERROR(INDEX(J$1780:J$2179,MATCH($T635,O$1780:O$2179,0)),0)</f>
        <v>0</v>
      </c>
      <c r="AE635" s="3">
        <f t="shared" si="1927"/>
        <v>0</v>
      </c>
      <c r="AF635" s="3">
        <f t="shared" si="1927"/>
        <v>0</v>
      </c>
      <c r="AG635" s="3">
        <f t="shared" si="1927"/>
        <v>0</v>
      </c>
      <c r="AH635" s="88">
        <f t="shared" si="1798"/>
        <v>0.000635</v>
      </c>
      <c r="AI635" s="3"/>
      <c r="AJ635" s="95" t="str">
        <f t="shared" si="1799"/>
        <v>#REF!</v>
      </c>
      <c r="AK635" s="92"/>
      <c r="AL635" s="92"/>
      <c r="AM635" s="92"/>
      <c r="AN635" s="3"/>
      <c r="AO635" s="3" t="str">
        <f t="shared" si="1800"/>
        <v>#REF!</v>
      </c>
      <c r="AP635" s="92"/>
      <c r="AQ635" s="92"/>
      <c r="AR635" s="92"/>
      <c r="AS635" s="3"/>
      <c r="AT635" s="3">
        <f t="shared" si="1801"/>
        <v>39.33333333</v>
      </c>
      <c r="AU635" s="92"/>
      <c r="AV635" s="92"/>
      <c r="AW635" s="92"/>
    </row>
    <row r="636" ht="15.75" customHeight="1">
      <c r="A636" s="24">
        <v>160.0</v>
      </c>
      <c r="B636" s="24" t="s">
        <v>1413</v>
      </c>
      <c r="C636" s="24" t="s">
        <v>1413</v>
      </c>
      <c r="D636" s="132" t="s">
        <v>34</v>
      </c>
      <c r="E636" s="132">
        <v>3.0</v>
      </c>
      <c r="F636" s="132">
        <v>7.0</v>
      </c>
      <c r="G636" s="132"/>
      <c r="H636" s="132"/>
      <c r="J636" s="171">
        <f t="array" ref="J636">IFERROR(INDEX(VBDhistory1!$U$8:$U$307,MATCH(VBDgames!$C636,VBDhistory1!$B$8:$B$307,0))+ROW()/10000000,0)</f>
        <v>0</v>
      </c>
      <c r="K636" s="171">
        <f t="array" ref="K636">IFERROR(INDEX(VBDhistory2!$U$8:$U$307,MATCH(VBDgames!$C636,VBDhistory2!$B$8:$B$307,0))+ROW()/10000000,0)</f>
        <v>0</v>
      </c>
      <c r="L636" s="171">
        <f t="array" ref="L636">IFERROR(INDEX(VBDhistory3!$U$8:$U$307,MATCH(VBDgames!$C636,VBDhistory3!$B$8:$B$307,0))+ROW()/10000000,0)</f>
        <v>0</v>
      </c>
      <c r="M636" s="171">
        <f t="array" ref="M636">IFERROR(INDEX(VBDhistory4!$U$8:$U$307,MATCH(VBDgames!$C636,VBDhistory4!$B$8:$B$307,0))+ROW()/10000000,0)</f>
        <v>0</v>
      </c>
      <c r="N636" s="171"/>
      <c r="O636" s="171" t="str">
        <f t="shared" ref="O636:R636" si="1928">$D636&amp;"-"&amp;RANK(J636,J$477:J$876,0)</f>
        <v>WR-1</v>
      </c>
      <c r="P636" s="171" t="str">
        <f t="shared" si="1928"/>
        <v>WR-1</v>
      </c>
      <c r="Q636" s="171" t="str">
        <f t="shared" si="1928"/>
        <v>WR-1</v>
      </c>
      <c r="R636" s="171" t="str">
        <f t="shared" si="1928"/>
        <v>WR-1</v>
      </c>
      <c r="T636" s="95" t="str">
        <f t="shared" si="1793"/>
        <v>DB-45</v>
      </c>
      <c r="U636" s="3">
        <v>45.0</v>
      </c>
      <c r="V636" s="3" t="s">
        <v>4631</v>
      </c>
      <c r="W636" s="95">
        <f t="shared" ref="W636:Y636" si="1929">IFERROR(INDEX(E$1780:E$2179,MATCH($T636,P$1780:P$2179,0)),0)</f>
        <v>0</v>
      </c>
      <c r="X636" s="3">
        <f t="shared" si="1929"/>
        <v>0</v>
      </c>
      <c r="Y636" s="3">
        <f t="shared" si="1929"/>
        <v>0</v>
      </c>
      <c r="Z636" s="3"/>
      <c r="AA636" s="3">
        <f t="shared" si="1795"/>
        <v>0</v>
      </c>
      <c r="AB636" s="88">
        <f t="shared" si="1796"/>
        <v>12.66666667</v>
      </c>
      <c r="AC636" s="3"/>
      <c r="AD636" s="95">
        <f t="shared" ref="AD636:AG636" si="1930">IFERROR(INDEX(J$1780:J$2179,MATCH($T636,O$1780:O$2179,0)),0)</f>
        <v>0</v>
      </c>
      <c r="AE636" s="3">
        <f t="shared" si="1930"/>
        <v>0</v>
      </c>
      <c r="AF636" s="3">
        <f t="shared" si="1930"/>
        <v>0</v>
      </c>
      <c r="AG636" s="3">
        <f t="shared" si="1930"/>
        <v>0</v>
      </c>
      <c r="AH636" s="88">
        <f t="shared" si="1798"/>
        <v>0.000636</v>
      </c>
      <c r="AI636" s="3"/>
      <c r="AJ636" s="95" t="str">
        <f t="shared" si="1799"/>
        <v>#REF!</v>
      </c>
      <c r="AK636" s="92"/>
      <c r="AL636" s="92"/>
      <c r="AM636" s="92"/>
      <c r="AN636" s="3"/>
      <c r="AO636" s="3" t="str">
        <f t="shared" si="1800"/>
        <v>#REF!</v>
      </c>
      <c r="AP636" s="92"/>
      <c r="AQ636" s="92"/>
      <c r="AR636" s="92"/>
      <c r="AS636" s="3"/>
      <c r="AT636" s="3">
        <f t="shared" si="1801"/>
        <v>39.33333333</v>
      </c>
      <c r="AU636" s="92"/>
      <c r="AV636" s="92"/>
      <c r="AW636" s="92"/>
    </row>
    <row r="637" ht="15.75" customHeight="1">
      <c r="A637" s="24">
        <v>161.0</v>
      </c>
      <c r="B637" s="24" t="s">
        <v>2289</v>
      </c>
      <c r="C637" s="24" t="s">
        <v>2289</v>
      </c>
      <c r="D637" s="132" t="s">
        <v>34</v>
      </c>
      <c r="E637" s="132">
        <v>2.0</v>
      </c>
      <c r="F637" s="132">
        <v>12.0</v>
      </c>
      <c r="G637" s="132">
        <v>10.0</v>
      </c>
      <c r="H637" s="132">
        <v>14.0</v>
      </c>
      <c r="J637" s="171">
        <f t="array" ref="J637">IFERROR(INDEX(VBDhistory1!$U$8:$U$307,MATCH(VBDgames!$C637,VBDhistory1!$B$8:$B$307,0))+ROW()/10000000,0)</f>
        <v>0</v>
      </c>
      <c r="K637" s="171">
        <f t="array" ref="K637">IFERROR(INDEX(VBDhistory2!$U$8:$U$307,MATCH(VBDgames!$C637,VBDhistory2!$B$8:$B$307,0))+ROW()/10000000,0)</f>
        <v>0</v>
      </c>
      <c r="L637" s="171">
        <f t="array" ref="L637">IFERROR(INDEX(VBDhistory3!$U$8:$U$307,MATCH(VBDgames!$C637,VBDhistory3!$B$8:$B$307,0))+ROW()/10000000,0)</f>
        <v>0</v>
      </c>
      <c r="M637" s="171">
        <f t="array" ref="M637">IFERROR(INDEX(VBDhistory4!$U$8:$U$307,MATCH(VBDgames!$C637,VBDhistory4!$B$8:$B$307,0))+ROW()/10000000,0)</f>
        <v>0</v>
      </c>
      <c r="N637" s="171"/>
      <c r="O637" s="171" t="str">
        <f t="shared" ref="O637:R637" si="1931">$D637&amp;"-"&amp;RANK(J637,J$477:J$876,0)</f>
        <v>WR-1</v>
      </c>
      <c r="P637" s="171" t="str">
        <f t="shared" si="1931"/>
        <v>WR-1</v>
      </c>
      <c r="Q637" s="171" t="str">
        <f t="shared" si="1931"/>
        <v>WR-1</v>
      </c>
      <c r="R637" s="171" t="str">
        <f t="shared" si="1931"/>
        <v>WR-1</v>
      </c>
      <c r="T637" s="95" t="str">
        <f t="shared" si="1793"/>
        <v>DB-46</v>
      </c>
      <c r="U637" s="3">
        <v>46.0</v>
      </c>
      <c r="V637" s="3" t="s">
        <v>4631</v>
      </c>
      <c r="W637" s="95">
        <f t="shared" ref="W637:Y637" si="1932">IFERROR(INDEX(E$1780:E$2179,MATCH($T637,P$1780:P$2179,0)),0)</f>
        <v>0</v>
      </c>
      <c r="X637" s="3">
        <f t="shared" si="1932"/>
        <v>0</v>
      </c>
      <c r="Y637" s="3">
        <f t="shared" si="1932"/>
        <v>0</v>
      </c>
      <c r="Z637" s="3"/>
      <c r="AA637" s="3">
        <f t="shared" si="1795"/>
        <v>0</v>
      </c>
      <c r="AB637" s="88">
        <f t="shared" si="1796"/>
        <v>12.66666667</v>
      </c>
      <c r="AC637" s="3"/>
      <c r="AD637" s="95">
        <f t="shared" ref="AD637:AG637" si="1933">IFERROR(INDEX(J$1780:J$2179,MATCH($T637,O$1780:O$2179,0)),0)</f>
        <v>0</v>
      </c>
      <c r="AE637" s="3">
        <f t="shared" si="1933"/>
        <v>0</v>
      </c>
      <c r="AF637" s="3">
        <f t="shared" si="1933"/>
        <v>0</v>
      </c>
      <c r="AG637" s="3">
        <f t="shared" si="1933"/>
        <v>0</v>
      </c>
      <c r="AH637" s="88">
        <f t="shared" si="1798"/>
        <v>0.000637</v>
      </c>
      <c r="AI637" s="3"/>
      <c r="AJ637" s="95" t="str">
        <f t="shared" si="1799"/>
        <v>#REF!</v>
      </c>
      <c r="AK637" s="92"/>
      <c r="AL637" s="92"/>
      <c r="AM637" s="92"/>
      <c r="AN637" s="3"/>
      <c r="AO637" s="3" t="str">
        <f t="shared" si="1800"/>
        <v>#REF!</v>
      </c>
      <c r="AP637" s="92"/>
      <c r="AQ637" s="92"/>
      <c r="AR637" s="92"/>
      <c r="AS637" s="3"/>
      <c r="AT637" s="3">
        <f t="shared" si="1801"/>
        <v>39.33333333</v>
      </c>
      <c r="AU637" s="92"/>
      <c r="AV637" s="92"/>
      <c r="AW637" s="92"/>
    </row>
    <row r="638" ht="15.75" customHeight="1">
      <c r="A638" s="24">
        <v>162.0</v>
      </c>
      <c r="B638" s="24" t="s">
        <v>1075</v>
      </c>
      <c r="C638" s="24" t="s">
        <v>1075</v>
      </c>
      <c r="D638" s="132" t="s">
        <v>34</v>
      </c>
      <c r="E638" s="132">
        <v>3.0</v>
      </c>
      <c r="F638" s="132"/>
      <c r="G638" s="132"/>
      <c r="H638" s="132">
        <v>1.0</v>
      </c>
      <c r="J638" s="171">
        <f t="array" ref="J638">IFERROR(INDEX(VBDhistory1!$U$8:$U$307,MATCH(VBDgames!$C638,VBDhistory1!$B$8:$B$307,0))+ROW()/10000000,0)</f>
        <v>0</v>
      </c>
      <c r="K638" s="171">
        <f t="array" ref="K638">IFERROR(INDEX(VBDhistory2!$U$8:$U$307,MATCH(VBDgames!$C638,VBDhistory2!$B$8:$B$307,0))+ROW()/10000000,0)</f>
        <v>0</v>
      </c>
      <c r="L638" s="171">
        <f t="array" ref="L638">IFERROR(INDEX(VBDhistory3!$U$8:$U$307,MATCH(VBDgames!$C638,VBDhistory3!$B$8:$B$307,0))+ROW()/10000000,0)</f>
        <v>0</v>
      </c>
      <c r="M638" s="171">
        <f t="array" ref="M638">IFERROR(INDEX(VBDhistory4!$U$8:$U$307,MATCH(VBDgames!$C638,VBDhistory4!$B$8:$B$307,0))+ROW()/10000000,0)</f>
        <v>0</v>
      </c>
      <c r="N638" s="171"/>
      <c r="O638" s="171" t="str">
        <f t="shared" ref="O638:R638" si="1934">$D638&amp;"-"&amp;RANK(J638,J$477:J$876,0)</f>
        <v>WR-1</v>
      </c>
      <c r="P638" s="171" t="str">
        <f t="shared" si="1934"/>
        <v>WR-1</v>
      </c>
      <c r="Q638" s="171" t="str">
        <f t="shared" si="1934"/>
        <v>WR-1</v>
      </c>
      <c r="R638" s="171" t="str">
        <f t="shared" si="1934"/>
        <v>WR-1</v>
      </c>
      <c r="T638" s="95" t="str">
        <f t="shared" si="1793"/>
        <v>DB-47</v>
      </c>
      <c r="U638" s="3">
        <v>47.0</v>
      </c>
      <c r="V638" s="3" t="s">
        <v>4631</v>
      </c>
      <c r="W638" s="95">
        <f t="shared" ref="W638:Y638" si="1935">IFERROR(INDEX(E$1780:E$2179,MATCH($T638,P$1780:P$2179,0)),0)</f>
        <v>0</v>
      </c>
      <c r="X638" s="3">
        <f t="shared" si="1935"/>
        <v>0</v>
      </c>
      <c r="Y638" s="3">
        <f t="shared" si="1935"/>
        <v>0</v>
      </c>
      <c r="Z638" s="3"/>
      <c r="AA638" s="3">
        <f t="shared" si="1795"/>
        <v>0</v>
      </c>
      <c r="AB638" s="88">
        <f t="shared" si="1796"/>
        <v>12.66666667</v>
      </c>
      <c r="AC638" s="3"/>
      <c r="AD638" s="95">
        <f t="shared" ref="AD638:AG638" si="1936">IFERROR(INDEX(J$1780:J$2179,MATCH($T638,O$1780:O$2179,0)),0)</f>
        <v>0</v>
      </c>
      <c r="AE638" s="3">
        <f t="shared" si="1936"/>
        <v>0</v>
      </c>
      <c r="AF638" s="3">
        <f t="shared" si="1936"/>
        <v>0</v>
      </c>
      <c r="AG638" s="3">
        <f t="shared" si="1936"/>
        <v>0</v>
      </c>
      <c r="AH638" s="88">
        <f t="shared" si="1798"/>
        <v>0.000638</v>
      </c>
      <c r="AI638" s="3"/>
      <c r="AJ638" s="95" t="str">
        <f t="shared" si="1799"/>
        <v>#REF!</v>
      </c>
      <c r="AK638" s="92"/>
      <c r="AL638" s="92"/>
      <c r="AM638" s="92"/>
      <c r="AN638" s="3"/>
      <c r="AO638" s="3" t="str">
        <f t="shared" si="1800"/>
        <v>#REF!</v>
      </c>
      <c r="AP638" s="92"/>
      <c r="AQ638" s="92"/>
      <c r="AR638" s="92"/>
      <c r="AS638" s="3"/>
      <c r="AT638" s="3">
        <f t="shared" si="1801"/>
        <v>39.33333333</v>
      </c>
      <c r="AU638" s="92"/>
      <c r="AV638" s="92"/>
      <c r="AW638" s="92"/>
    </row>
    <row r="639" ht="15.75" customHeight="1">
      <c r="A639" s="24">
        <v>163.0</v>
      </c>
      <c r="B639" s="24" t="s">
        <v>545</v>
      </c>
      <c r="C639" s="24" t="s">
        <v>545</v>
      </c>
      <c r="D639" s="132" t="s">
        <v>34</v>
      </c>
      <c r="E639" s="132">
        <v>4.0</v>
      </c>
      <c r="F639" s="132"/>
      <c r="G639" s="132"/>
      <c r="H639" s="132"/>
      <c r="J639" s="171">
        <f t="array" ref="J639">IFERROR(INDEX(VBDhistory1!$U$8:$U$307,MATCH(VBDgames!$C639,VBDhistory1!$B$8:$B$307,0))+ROW()/10000000,0)</f>
        <v>0</v>
      </c>
      <c r="K639" s="171">
        <f t="array" ref="K639">IFERROR(INDEX(VBDhistory2!$U$8:$U$307,MATCH(VBDgames!$C639,VBDhistory2!$B$8:$B$307,0))+ROW()/10000000,0)</f>
        <v>0</v>
      </c>
      <c r="L639" s="171">
        <f t="array" ref="L639">IFERROR(INDEX(VBDhistory3!$U$8:$U$307,MATCH(VBDgames!$C639,VBDhistory3!$B$8:$B$307,0))+ROW()/10000000,0)</f>
        <v>0</v>
      </c>
      <c r="M639" s="171">
        <f t="array" ref="M639">IFERROR(INDEX(VBDhistory4!$U$8:$U$307,MATCH(VBDgames!$C639,VBDhistory4!$B$8:$B$307,0))+ROW()/10000000,0)</f>
        <v>0</v>
      </c>
      <c r="N639" s="171"/>
      <c r="O639" s="171" t="str">
        <f t="shared" ref="O639:R639" si="1937">$D639&amp;"-"&amp;RANK(J639,J$477:J$876,0)</f>
        <v>WR-1</v>
      </c>
      <c r="P639" s="171" t="str">
        <f t="shared" si="1937"/>
        <v>WR-1</v>
      </c>
      <c r="Q639" s="171" t="str">
        <f t="shared" si="1937"/>
        <v>WR-1</v>
      </c>
      <c r="R639" s="171" t="str">
        <f t="shared" si="1937"/>
        <v>WR-1</v>
      </c>
      <c r="T639" s="95" t="str">
        <f t="shared" si="1793"/>
        <v>DB-48</v>
      </c>
      <c r="U639" s="3">
        <v>48.0</v>
      </c>
      <c r="V639" s="3" t="s">
        <v>4631</v>
      </c>
      <c r="W639" s="95">
        <f t="shared" ref="W639:Y639" si="1938">IFERROR(INDEX(E$1780:E$2179,MATCH($T639,P$1780:P$2179,0)),0)</f>
        <v>0</v>
      </c>
      <c r="X639" s="3">
        <f t="shared" si="1938"/>
        <v>0</v>
      </c>
      <c r="Y639" s="3">
        <f t="shared" si="1938"/>
        <v>0</v>
      </c>
      <c r="Z639" s="3"/>
      <c r="AA639" s="3">
        <f t="shared" si="1795"/>
        <v>0</v>
      </c>
      <c r="AB639" s="88">
        <f t="shared" si="1796"/>
        <v>12.66666667</v>
      </c>
      <c r="AC639" s="3"/>
      <c r="AD639" s="95">
        <f t="shared" ref="AD639:AG639" si="1939">IFERROR(INDEX(J$1780:J$2179,MATCH($T639,O$1780:O$2179,0)),0)</f>
        <v>0</v>
      </c>
      <c r="AE639" s="3">
        <f t="shared" si="1939"/>
        <v>0</v>
      </c>
      <c r="AF639" s="3">
        <f t="shared" si="1939"/>
        <v>0</v>
      </c>
      <c r="AG639" s="3">
        <f t="shared" si="1939"/>
        <v>0</v>
      </c>
      <c r="AH639" s="88">
        <f t="shared" si="1798"/>
        <v>0.000639</v>
      </c>
      <c r="AI639" s="3"/>
      <c r="AJ639" s="95" t="str">
        <f t="shared" si="1799"/>
        <v>#REF!</v>
      </c>
      <c r="AK639" s="92"/>
      <c r="AL639" s="92"/>
      <c r="AM639" s="92"/>
      <c r="AN639" s="3"/>
      <c r="AO639" s="3" t="str">
        <f t="shared" si="1800"/>
        <v>#REF!</v>
      </c>
      <c r="AP639" s="92"/>
      <c r="AQ639" s="92"/>
      <c r="AR639" s="92"/>
      <c r="AS639" s="3"/>
      <c r="AT639" s="3">
        <f t="shared" si="1801"/>
        <v>39.33333333</v>
      </c>
      <c r="AU639" s="92"/>
      <c r="AV639" s="92"/>
      <c r="AW639" s="92"/>
    </row>
    <row r="640" ht="15.75" customHeight="1">
      <c r="A640" s="24">
        <v>164.0</v>
      </c>
      <c r="B640" s="24" t="s">
        <v>2096</v>
      </c>
      <c r="C640" s="24" t="s">
        <v>2096</v>
      </c>
      <c r="D640" s="132" t="s">
        <v>34</v>
      </c>
      <c r="E640" s="132">
        <v>5.0</v>
      </c>
      <c r="F640" s="132">
        <v>16.0</v>
      </c>
      <c r="G640" s="132">
        <v>12.0</v>
      </c>
      <c r="H640" s="132">
        <v>8.0</v>
      </c>
      <c r="J640" s="171">
        <f t="array" ref="J640">IFERROR(INDEX(VBDhistory1!$U$8:$U$307,MATCH(VBDgames!$C640,VBDhistory1!$B$8:$B$307,0))+ROW()/10000000,0)</f>
        <v>0</v>
      </c>
      <c r="K640" s="171">
        <f t="array" ref="K640">IFERROR(INDEX(VBDhistory2!$U$8:$U$307,MATCH(VBDgames!$C640,VBDhistory2!$B$8:$B$307,0))+ROW()/10000000,0)</f>
        <v>0</v>
      </c>
      <c r="L640" s="171">
        <f t="array" ref="L640">IFERROR(INDEX(VBDhistory3!$U$8:$U$307,MATCH(VBDgames!$C640,VBDhistory3!$B$8:$B$307,0))+ROW()/10000000,0)</f>
        <v>0</v>
      </c>
      <c r="M640" s="171">
        <f t="array" ref="M640">IFERROR(INDEX(VBDhistory4!$U$8:$U$307,MATCH(VBDgames!$C640,VBDhistory4!$B$8:$B$307,0))+ROW()/10000000,0)</f>
        <v>0</v>
      </c>
      <c r="N640" s="171"/>
      <c r="O640" s="171" t="str">
        <f t="shared" ref="O640:R640" si="1940">$D640&amp;"-"&amp;RANK(J640,J$477:J$876,0)</f>
        <v>WR-1</v>
      </c>
      <c r="P640" s="171" t="str">
        <f t="shared" si="1940"/>
        <v>WR-1</v>
      </c>
      <c r="Q640" s="171" t="str">
        <f t="shared" si="1940"/>
        <v>WR-1</v>
      </c>
      <c r="R640" s="171" t="str">
        <f t="shared" si="1940"/>
        <v>WR-1</v>
      </c>
      <c r="T640" s="95" t="str">
        <f t="shared" si="1793"/>
        <v>DB-49</v>
      </c>
      <c r="U640" s="3">
        <v>49.0</v>
      </c>
      <c r="V640" s="3" t="s">
        <v>4631</v>
      </c>
      <c r="W640" s="95">
        <f t="shared" ref="W640:Y640" si="1941">IFERROR(INDEX(E$1780:E$2179,MATCH($T640,P$1780:P$2179,0)),0)</f>
        <v>0</v>
      </c>
      <c r="X640" s="3">
        <f t="shared" si="1941"/>
        <v>0</v>
      </c>
      <c r="Y640" s="3">
        <f t="shared" si="1941"/>
        <v>0</v>
      </c>
      <c r="Z640" s="3"/>
      <c r="AA640" s="3">
        <f t="shared" si="1795"/>
        <v>0</v>
      </c>
      <c r="AB640" s="88">
        <f t="shared" si="1796"/>
        <v>12.66666667</v>
      </c>
      <c r="AC640" s="3"/>
      <c r="AD640" s="95">
        <f t="shared" ref="AD640:AG640" si="1942">IFERROR(INDEX(J$1780:J$2179,MATCH($T640,O$1780:O$2179,0)),0)</f>
        <v>0</v>
      </c>
      <c r="AE640" s="3">
        <f t="shared" si="1942"/>
        <v>0</v>
      </c>
      <c r="AF640" s="3">
        <f t="shared" si="1942"/>
        <v>0</v>
      </c>
      <c r="AG640" s="3">
        <f t="shared" si="1942"/>
        <v>0</v>
      </c>
      <c r="AH640" s="88">
        <f t="shared" si="1798"/>
        <v>0.00064</v>
      </c>
      <c r="AI640" s="3"/>
      <c r="AJ640" s="95" t="str">
        <f t="shared" si="1799"/>
        <v>#REF!</v>
      </c>
      <c r="AK640" s="92"/>
      <c r="AL640" s="92"/>
      <c r="AM640" s="92"/>
      <c r="AN640" s="3"/>
      <c r="AO640" s="3" t="str">
        <f t="shared" si="1800"/>
        <v>#REF!</v>
      </c>
      <c r="AP640" s="92"/>
      <c r="AQ640" s="92"/>
      <c r="AR640" s="92"/>
      <c r="AS640" s="3"/>
      <c r="AT640" s="3">
        <f t="shared" si="1801"/>
        <v>39.33333333</v>
      </c>
      <c r="AU640" s="92"/>
      <c r="AV640" s="92"/>
      <c r="AW640" s="92"/>
    </row>
    <row r="641" ht="15.75" customHeight="1">
      <c r="A641" s="24">
        <v>165.0</v>
      </c>
      <c r="B641" s="24" t="s">
        <v>4781</v>
      </c>
      <c r="C641" s="24" t="s">
        <v>4781</v>
      </c>
      <c r="D641" s="132" t="s">
        <v>34</v>
      </c>
      <c r="E641" s="132">
        <v>5.0</v>
      </c>
      <c r="F641" s="132">
        <v>2.0</v>
      </c>
      <c r="G641" s="132"/>
      <c r="H641" s="132"/>
      <c r="J641" s="171">
        <f t="array" ref="J641">IFERROR(INDEX(VBDhistory1!$U$8:$U$307,MATCH(VBDgames!$C641,VBDhistory1!$B$8:$B$307,0))+ROW()/10000000,0)</f>
        <v>0</v>
      </c>
      <c r="K641" s="171">
        <f t="array" ref="K641">IFERROR(INDEX(VBDhistory2!$U$8:$U$307,MATCH(VBDgames!$C641,VBDhistory2!$B$8:$B$307,0))+ROW()/10000000,0)</f>
        <v>0</v>
      </c>
      <c r="L641" s="171">
        <f t="array" ref="L641">IFERROR(INDEX(VBDhistory3!$U$8:$U$307,MATCH(VBDgames!$C641,VBDhistory3!$B$8:$B$307,0))+ROW()/10000000,0)</f>
        <v>0</v>
      </c>
      <c r="M641" s="171">
        <f t="array" ref="M641">IFERROR(INDEX(VBDhistory4!$U$8:$U$307,MATCH(VBDgames!$C641,VBDhistory4!$B$8:$B$307,0))+ROW()/10000000,0)</f>
        <v>0</v>
      </c>
      <c r="N641" s="171"/>
      <c r="O641" s="171" t="str">
        <f t="shared" ref="O641:R641" si="1943">$D641&amp;"-"&amp;RANK(J641,J$477:J$876,0)</f>
        <v>WR-1</v>
      </c>
      <c r="P641" s="171" t="str">
        <f t="shared" si="1943"/>
        <v>WR-1</v>
      </c>
      <c r="Q641" s="171" t="str">
        <f t="shared" si="1943"/>
        <v>WR-1</v>
      </c>
      <c r="R641" s="171" t="str">
        <f t="shared" si="1943"/>
        <v>WR-1</v>
      </c>
      <c r="T641" s="95" t="str">
        <f t="shared" si="1793"/>
        <v>DB-50</v>
      </c>
      <c r="U641" s="3">
        <v>50.0</v>
      </c>
      <c r="V641" s="3" t="s">
        <v>4631</v>
      </c>
      <c r="W641" s="95">
        <f t="shared" ref="W641:Y641" si="1944">IFERROR(INDEX(E$1780:E$2179,MATCH($T641,P$1780:P$2179,0)),0)</f>
        <v>0</v>
      </c>
      <c r="X641" s="3">
        <f t="shared" si="1944"/>
        <v>0</v>
      </c>
      <c r="Y641" s="3">
        <f t="shared" si="1944"/>
        <v>0</v>
      </c>
      <c r="Z641" s="3"/>
      <c r="AA641" s="3">
        <f t="shared" si="1795"/>
        <v>0</v>
      </c>
      <c r="AB641" s="88">
        <f t="shared" si="1796"/>
        <v>12.66666667</v>
      </c>
      <c r="AC641" s="3"/>
      <c r="AD641" s="95">
        <f t="shared" ref="AD641:AG641" si="1945">IFERROR(INDEX(J$1780:J$2179,MATCH($T641,O$1780:O$2179,0)),0)</f>
        <v>0</v>
      </c>
      <c r="AE641" s="3">
        <f t="shared" si="1945"/>
        <v>0</v>
      </c>
      <c r="AF641" s="3">
        <f t="shared" si="1945"/>
        <v>0</v>
      </c>
      <c r="AG641" s="3">
        <f t="shared" si="1945"/>
        <v>0</v>
      </c>
      <c r="AH641" s="88">
        <f t="shared" si="1798"/>
        <v>0.000641</v>
      </c>
      <c r="AI641" s="3"/>
      <c r="AJ641" s="95" t="str">
        <f t="shared" si="1799"/>
        <v>#REF!</v>
      </c>
      <c r="AK641" s="92"/>
      <c r="AL641" s="92"/>
      <c r="AM641" s="92"/>
      <c r="AN641" s="3"/>
      <c r="AO641" s="3" t="str">
        <f t="shared" si="1800"/>
        <v>#REF!</v>
      </c>
      <c r="AP641" s="92"/>
      <c r="AQ641" s="92"/>
      <c r="AR641" s="92"/>
      <c r="AS641" s="3"/>
      <c r="AT641" s="3">
        <f t="shared" si="1801"/>
        <v>39.33333333</v>
      </c>
      <c r="AU641" s="92"/>
      <c r="AV641" s="92"/>
      <c r="AW641" s="92"/>
    </row>
    <row r="642" ht="15.75" customHeight="1">
      <c r="A642" s="24">
        <v>166.0</v>
      </c>
      <c r="B642" s="24" t="s">
        <v>1223</v>
      </c>
      <c r="C642" s="24" t="s">
        <v>1223</v>
      </c>
      <c r="D642" s="132" t="s">
        <v>34</v>
      </c>
      <c r="E642" s="132">
        <v>3.0</v>
      </c>
      <c r="F642" s="132"/>
      <c r="G642" s="132"/>
      <c r="H642" s="132"/>
      <c r="J642" s="171">
        <f t="array" ref="J642">IFERROR(INDEX(VBDhistory1!$U$8:$U$307,MATCH(VBDgames!$C642,VBDhistory1!$B$8:$B$307,0))+ROW()/10000000,0)</f>
        <v>0</v>
      </c>
      <c r="K642" s="171">
        <f t="array" ref="K642">IFERROR(INDEX(VBDhistory2!$U$8:$U$307,MATCH(VBDgames!$C642,VBDhistory2!$B$8:$B$307,0))+ROW()/10000000,0)</f>
        <v>0</v>
      </c>
      <c r="L642" s="171">
        <f t="array" ref="L642">IFERROR(INDEX(VBDhistory3!$U$8:$U$307,MATCH(VBDgames!$C642,VBDhistory3!$B$8:$B$307,0))+ROW()/10000000,0)</f>
        <v>0</v>
      </c>
      <c r="M642" s="171">
        <f t="array" ref="M642">IFERROR(INDEX(VBDhistory4!$U$8:$U$307,MATCH(VBDgames!$C642,VBDhistory4!$B$8:$B$307,0))+ROW()/10000000,0)</f>
        <v>0</v>
      </c>
      <c r="N642" s="171"/>
      <c r="O642" s="171" t="str">
        <f t="shared" ref="O642:R642" si="1946">$D642&amp;"-"&amp;RANK(J642,J$477:J$876,0)</f>
        <v>WR-1</v>
      </c>
      <c r="P642" s="171" t="str">
        <f t="shared" si="1946"/>
        <v>WR-1</v>
      </c>
      <c r="Q642" s="171" t="str">
        <f t="shared" si="1946"/>
        <v>WR-1</v>
      </c>
      <c r="R642" s="171" t="str">
        <f t="shared" si="1946"/>
        <v>WR-1</v>
      </c>
      <c r="T642" s="95" t="str">
        <f t="shared" si="1793"/>
        <v>DB-51</v>
      </c>
      <c r="U642" s="3">
        <v>51.0</v>
      </c>
      <c r="V642" s="3" t="s">
        <v>4631</v>
      </c>
      <c r="W642" s="95">
        <f t="shared" ref="W642:Y642" si="1947">IFERROR(INDEX(E$1780:E$2179,MATCH($T642,P$1780:P$2179,0)),0)</f>
        <v>0</v>
      </c>
      <c r="X642" s="3">
        <f t="shared" si="1947"/>
        <v>0</v>
      </c>
      <c r="Y642" s="3">
        <f t="shared" si="1947"/>
        <v>0</v>
      </c>
      <c r="Z642" s="3"/>
      <c r="AA642" s="3">
        <f t="shared" si="1795"/>
        <v>0</v>
      </c>
      <c r="AB642" s="88">
        <f t="shared" si="1796"/>
        <v>12.66666667</v>
      </c>
      <c r="AC642" s="3"/>
      <c r="AD642" s="95">
        <f t="shared" ref="AD642:AG642" si="1948">IFERROR(INDEX(J$1780:J$2179,MATCH($T642,O$1780:O$2179,0)),0)</f>
        <v>0</v>
      </c>
      <c r="AE642" s="3">
        <f t="shared" si="1948"/>
        <v>0</v>
      </c>
      <c r="AF642" s="3">
        <f t="shared" si="1948"/>
        <v>0</v>
      </c>
      <c r="AG642" s="3">
        <f t="shared" si="1948"/>
        <v>0</v>
      </c>
      <c r="AH642" s="88">
        <f t="shared" si="1798"/>
        <v>0.000642</v>
      </c>
      <c r="AI642" s="3"/>
      <c r="AJ642" s="95" t="str">
        <f t="shared" si="1799"/>
        <v>#REF!</v>
      </c>
      <c r="AK642" s="92"/>
      <c r="AL642" s="92"/>
      <c r="AM642" s="92"/>
      <c r="AN642" s="3"/>
      <c r="AO642" s="3" t="str">
        <f t="shared" si="1800"/>
        <v>#REF!</v>
      </c>
      <c r="AP642" s="92"/>
      <c r="AQ642" s="92"/>
      <c r="AR642" s="92"/>
      <c r="AS642" s="3"/>
      <c r="AT642" s="3">
        <f t="shared" si="1801"/>
        <v>39.33333333</v>
      </c>
      <c r="AU642" s="92"/>
      <c r="AV642" s="92"/>
      <c r="AW642" s="92"/>
    </row>
    <row r="643" ht="15.75" customHeight="1">
      <c r="A643" s="24">
        <v>167.0</v>
      </c>
      <c r="B643" s="24" t="s">
        <v>1450</v>
      </c>
      <c r="C643" s="24" t="s">
        <v>1450</v>
      </c>
      <c r="D643" s="132" t="s">
        <v>34</v>
      </c>
      <c r="E643" s="132">
        <v>5.0</v>
      </c>
      <c r="F643" s="132">
        <v>5.0</v>
      </c>
      <c r="G643" s="132">
        <v>1.0</v>
      </c>
      <c r="H643" s="132"/>
      <c r="J643" s="171">
        <f t="array" ref="J643">IFERROR(INDEX(VBDhistory1!$U$8:$U$307,MATCH(VBDgames!$C643,VBDhistory1!$B$8:$B$307,0))+ROW()/10000000,0)</f>
        <v>0</v>
      </c>
      <c r="K643" s="171">
        <f t="array" ref="K643">IFERROR(INDEX(VBDhistory2!$U$8:$U$307,MATCH(VBDgames!$C643,VBDhistory2!$B$8:$B$307,0))+ROW()/10000000,0)</f>
        <v>0</v>
      </c>
      <c r="L643" s="171">
        <f t="array" ref="L643">IFERROR(INDEX(VBDhistory3!$U$8:$U$307,MATCH(VBDgames!$C643,VBDhistory3!$B$8:$B$307,0))+ROW()/10000000,0)</f>
        <v>0</v>
      </c>
      <c r="M643" s="171">
        <f t="array" ref="M643">IFERROR(INDEX(VBDhistory4!$U$8:$U$307,MATCH(VBDgames!$C643,VBDhistory4!$B$8:$B$307,0))+ROW()/10000000,0)</f>
        <v>0</v>
      </c>
      <c r="N643" s="171"/>
      <c r="O643" s="171" t="str">
        <f t="shared" ref="O643:R643" si="1949">$D643&amp;"-"&amp;RANK(J643,J$477:J$876,0)</f>
        <v>WR-1</v>
      </c>
      <c r="P643" s="171" t="str">
        <f t="shared" si="1949"/>
        <v>WR-1</v>
      </c>
      <c r="Q643" s="171" t="str">
        <f t="shared" si="1949"/>
        <v>WR-1</v>
      </c>
      <c r="R643" s="171" t="str">
        <f t="shared" si="1949"/>
        <v>WR-1</v>
      </c>
      <c r="T643" s="95" t="str">
        <f t="shared" si="1793"/>
        <v>DB-52</v>
      </c>
      <c r="U643" s="3">
        <v>52.0</v>
      </c>
      <c r="V643" s="3" t="s">
        <v>4631</v>
      </c>
      <c r="W643" s="95">
        <f t="shared" ref="W643:Y643" si="1950">IFERROR(INDEX(E$1780:E$2179,MATCH($T643,P$1780:P$2179,0)),0)</f>
        <v>0</v>
      </c>
      <c r="X643" s="3">
        <f t="shared" si="1950"/>
        <v>0</v>
      </c>
      <c r="Y643" s="3">
        <f t="shared" si="1950"/>
        <v>0</v>
      </c>
      <c r="Z643" s="3"/>
      <c r="AA643" s="3">
        <f t="shared" si="1795"/>
        <v>0</v>
      </c>
      <c r="AB643" s="88">
        <f t="shared" si="1796"/>
        <v>12.66666667</v>
      </c>
      <c r="AC643" s="3"/>
      <c r="AD643" s="95">
        <f t="shared" ref="AD643:AG643" si="1951">IFERROR(INDEX(J$1780:J$2179,MATCH($T643,O$1780:O$2179,0)),0)</f>
        <v>0</v>
      </c>
      <c r="AE643" s="3">
        <f t="shared" si="1951"/>
        <v>0</v>
      </c>
      <c r="AF643" s="3">
        <f t="shared" si="1951"/>
        <v>0</v>
      </c>
      <c r="AG643" s="3">
        <f t="shared" si="1951"/>
        <v>0</v>
      </c>
      <c r="AH643" s="88">
        <f t="shared" si="1798"/>
        <v>0.000643</v>
      </c>
      <c r="AI643" s="3"/>
      <c r="AJ643" s="95" t="str">
        <f t="shared" si="1799"/>
        <v>#REF!</v>
      </c>
      <c r="AK643" s="92"/>
      <c r="AL643" s="92"/>
      <c r="AM643" s="92"/>
      <c r="AN643" s="3"/>
      <c r="AO643" s="3" t="str">
        <f t="shared" si="1800"/>
        <v>#REF!</v>
      </c>
      <c r="AP643" s="92"/>
      <c r="AQ643" s="92"/>
      <c r="AR643" s="92"/>
      <c r="AS643" s="3"/>
      <c r="AT643" s="3">
        <f t="shared" si="1801"/>
        <v>39.33333333</v>
      </c>
      <c r="AU643" s="92"/>
      <c r="AV643" s="92"/>
      <c r="AW643" s="92"/>
    </row>
    <row r="644" ht="15.75" customHeight="1">
      <c r="A644" s="24">
        <v>168.0</v>
      </c>
      <c r="B644" s="24" t="s">
        <v>1065</v>
      </c>
      <c r="C644" s="24" t="s">
        <v>1065</v>
      </c>
      <c r="D644" s="132" t="s">
        <v>34</v>
      </c>
      <c r="E644" s="132">
        <v>5.0</v>
      </c>
      <c r="F644" s="132"/>
      <c r="G644" s="132">
        <v>13.0</v>
      </c>
      <c r="H644" s="132">
        <v>16.0</v>
      </c>
      <c r="J644" s="171">
        <f t="array" ref="J644">IFERROR(INDEX(VBDhistory1!$U$8:$U$307,MATCH(VBDgames!$C644,VBDhistory1!$B$8:$B$307,0))+ROW()/10000000,0)</f>
        <v>0</v>
      </c>
      <c r="K644" s="171">
        <f t="array" ref="K644">IFERROR(INDEX(VBDhistory2!$U$8:$U$307,MATCH(VBDgames!$C644,VBDhistory2!$B$8:$B$307,0))+ROW()/10000000,0)</f>
        <v>0</v>
      </c>
      <c r="L644" s="171">
        <f t="array" ref="L644">IFERROR(INDEX(VBDhistory3!$U$8:$U$307,MATCH(VBDgames!$C644,VBDhistory3!$B$8:$B$307,0))+ROW()/10000000,0)</f>
        <v>0</v>
      </c>
      <c r="M644" s="171">
        <f t="array" ref="M644">IFERROR(INDEX(VBDhistory4!$U$8:$U$307,MATCH(VBDgames!$C644,VBDhistory4!$B$8:$B$307,0))+ROW()/10000000,0)</f>
        <v>0</v>
      </c>
      <c r="N644" s="171"/>
      <c r="O644" s="171" t="str">
        <f t="shared" ref="O644:R644" si="1952">$D644&amp;"-"&amp;RANK(J644,J$477:J$876,0)</f>
        <v>WR-1</v>
      </c>
      <c r="P644" s="171" t="str">
        <f t="shared" si="1952"/>
        <v>WR-1</v>
      </c>
      <c r="Q644" s="171" t="str">
        <f t="shared" si="1952"/>
        <v>WR-1</v>
      </c>
      <c r="R644" s="171" t="str">
        <f t="shared" si="1952"/>
        <v>WR-1</v>
      </c>
      <c r="T644" s="95" t="str">
        <f t="shared" si="1793"/>
        <v>DB-53</v>
      </c>
      <c r="U644" s="3">
        <v>53.0</v>
      </c>
      <c r="V644" s="3" t="s">
        <v>4631</v>
      </c>
      <c r="W644" s="95">
        <f t="shared" ref="W644:Y644" si="1953">IFERROR(INDEX(E$1780:E$2179,MATCH($T644,P$1780:P$2179,0)),0)</f>
        <v>0</v>
      </c>
      <c r="X644" s="3">
        <f t="shared" si="1953"/>
        <v>0</v>
      </c>
      <c r="Y644" s="3">
        <f t="shared" si="1953"/>
        <v>0</v>
      </c>
      <c r="Z644" s="3"/>
      <c r="AA644" s="3">
        <f t="shared" si="1795"/>
        <v>0</v>
      </c>
      <c r="AB644" s="88">
        <f t="shared" si="1796"/>
        <v>12.66666667</v>
      </c>
      <c r="AC644" s="3"/>
      <c r="AD644" s="95">
        <f t="shared" ref="AD644:AG644" si="1954">IFERROR(INDEX(J$1780:J$2179,MATCH($T644,O$1780:O$2179,0)),0)</f>
        <v>0</v>
      </c>
      <c r="AE644" s="3">
        <f t="shared" si="1954"/>
        <v>0</v>
      </c>
      <c r="AF644" s="3">
        <f t="shared" si="1954"/>
        <v>0</v>
      </c>
      <c r="AG644" s="3">
        <f t="shared" si="1954"/>
        <v>0</v>
      </c>
      <c r="AH644" s="88">
        <f t="shared" si="1798"/>
        <v>0.000644</v>
      </c>
      <c r="AI644" s="3"/>
      <c r="AJ644" s="95" t="str">
        <f t="shared" si="1799"/>
        <v>#REF!</v>
      </c>
      <c r="AK644" s="92"/>
      <c r="AL644" s="92"/>
      <c r="AM644" s="92"/>
      <c r="AN644" s="3"/>
      <c r="AO644" s="3" t="str">
        <f t="shared" si="1800"/>
        <v>#REF!</v>
      </c>
      <c r="AP644" s="92"/>
      <c r="AQ644" s="92"/>
      <c r="AR644" s="92"/>
      <c r="AS644" s="3"/>
      <c r="AT644" s="3">
        <f t="shared" si="1801"/>
        <v>39.33333333</v>
      </c>
      <c r="AU644" s="92"/>
      <c r="AV644" s="92"/>
      <c r="AW644" s="92"/>
    </row>
    <row r="645" ht="15.75" customHeight="1">
      <c r="A645" s="24">
        <v>169.0</v>
      </c>
      <c r="B645" s="24" t="s">
        <v>1357</v>
      </c>
      <c r="C645" s="24" t="s">
        <v>1357</v>
      </c>
      <c r="D645" s="132" t="s">
        <v>34</v>
      </c>
      <c r="E645" s="132">
        <v>4.0</v>
      </c>
      <c r="F645" s="132">
        <v>5.0</v>
      </c>
      <c r="G645" s="132">
        <v>0.0</v>
      </c>
      <c r="H645" s="132">
        <v>9.0</v>
      </c>
      <c r="J645" s="171">
        <f t="array" ref="J645">IFERROR(INDEX(VBDhistory1!$U$8:$U$307,MATCH(VBDgames!$C645,VBDhistory1!$B$8:$B$307,0))+ROW()/10000000,0)</f>
        <v>0</v>
      </c>
      <c r="K645" s="171">
        <f t="array" ref="K645">IFERROR(INDEX(VBDhistory2!$U$8:$U$307,MATCH(VBDgames!$C645,VBDhistory2!$B$8:$B$307,0))+ROW()/10000000,0)</f>
        <v>0</v>
      </c>
      <c r="L645" s="171">
        <f t="array" ref="L645">IFERROR(INDEX(VBDhistory3!$U$8:$U$307,MATCH(VBDgames!$C645,VBDhistory3!$B$8:$B$307,0))+ROW()/10000000,0)</f>
        <v>0</v>
      </c>
      <c r="M645" s="171">
        <f t="array" ref="M645">IFERROR(INDEX(VBDhistory4!$U$8:$U$307,MATCH(VBDgames!$C645,VBDhistory4!$B$8:$B$307,0))+ROW()/10000000,0)</f>
        <v>0</v>
      </c>
      <c r="N645" s="171"/>
      <c r="O645" s="171" t="str">
        <f t="shared" ref="O645:R645" si="1955">$D645&amp;"-"&amp;RANK(J645,J$477:J$876,0)</f>
        <v>WR-1</v>
      </c>
      <c r="P645" s="171" t="str">
        <f t="shared" si="1955"/>
        <v>WR-1</v>
      </c>
      <c r="Q645" s="171" t="str">
        <f t="shared" si="1955"/>
        <v>WR-1</v>
      </c>
      <c r="R645" s="171" t="str">
        <f t="shared" si="1955"/>
        <v>WR-1</v>
      </c>
      <c r="T645" s="95" t="str">
        <f t="shared" si="1793"/>
        <v>DB-54</v>
      </c>
      <c r="U645" s="3">
        <v>54.0</v>
      </c>
      <c r="V645" s="3" t="s">
        <v>4631</v>
      </c>
      <c r="W645" s="95">
        <f t="shared" ref="W645:Y645" si="1956">IFERROR(INDEX(E$1780:E$2179,MATCH($T645,P$1780:P$2179,0)),0)</f>
        <v>0</v>
      </c>
      <c r="X645" s="3">
        <f t="shared" si="1956"/>
        <v>0</v>
      </c>
      <c r="Y645" s="3">
        <f t="shared" si="1956"/>
        <v>0</v>
      </c>
      <c r="Z645" s="3"/>
      <c r="AA645" s="3">
        <f t="shared" si="1795"/>
        <v>0</v>
      </c>
      <c r="AB645" s="88">
        <f t="shared" si="1796"/>
        <v>12.66666667</v>
      </c>
      <c r="AC645" s="3"/>
      <c r="AD645" s="95">
        <f t="shared" ref="AD645:AG645" si="1957">IFERROR(INDEX(J$1780:J$2179,MATCH($T645,O$1780:O$2179,0)),0)</f>
        <v>0</v>
      </c>
      <c r="AE645" s="3">
        <f t="shared" si="1957"/>
        <v>0</v>
      </c>
      <c r="AF645" s="3">
        <f t="shared" si="1957"/>
        <v>0</v>
      </c>
      <c r="AG645" s="3">
        <f t="shared" si="1957"/>
        <v>0</v>
      </c>
      <c r="AH645" s="88">
        <f t="shared" si="1798"/>
        <v>0.000645</v>
      </c>
      <c r="AI645" s="3"/>
      <c r="AJ645" s="95" t="str">
        <f t="shared" si="1799"/>
        <v>#REF!</v>
      </c>
      <c r="AK645" s="92"/>
      <c r="AL645" s="92"/>
      <c r="AM645" s="92"/>
      <c r="AN645" s="3"/>
      <c r="AO645" s="3" t="str">
        <f t="shared" si="1800"/>
        <v>#REF!</v>
      </c>
      <c r="AP645" s="92"/>
      <c r="AQ645" s="92"/>
      <c r="AR645" s="92"/>
      <c r="AS645" s="3"/>
      <c r="AT645" s="3">
        <f t="shared" si="1801"/>
        <v>39.33333333</v>
      </c>
      <c r="AU645" s="92"/>
      <c r="AV645" s="92"/>
      <c r="AW645" s="92"/>
    </row>
    <row r="646" ht="15.75" customHeight="1">
      <c r="A646" s="24">
        <v>170.0</v>
      </c>
      <c r="B646" s="24" t="s">
        <v>1089</v>
      </c>
      <c r="C646" s="24" t="s">
        <v>1089</v>
      </c>
      <c r="D646" s="132" t="s">
        <v>34</v>
      </c>
      <c r="E646" s="132">
        <v>3.0</v>
      </c>
      <c r="F646" s="132"/>
      <c r="G646" s="132"/>
      <c r="H646" s="132"/>
      <c r="J646" s="171">
        <f t="array" ref="J646">IFERROR(INDEX(VBDhistory1!$U$8:$U$307,MATCH(VBDgames!$C646,VBDhistory1!$B$8:$B$307,0))+ROW()/10000000,0)</f>
        <v>0</v>
      </c>
      <c r="K646" s="171">
        <f t="array" ref="K646">IFERROR(INDEX(VBDhistory2!$U$8:$U$307,MATCH(VBDgames!$C646,VBDhistory2!$B$8:$B$307,0))+ROW()/10000000,0)</f>
        <v>0</v>
      </c>
      <c r="L646" s="171">
        <f t="array" ref="L646">IFERROR(INDEX(VBDhistory3!$U$8:$U$307,MATCH(VBDgames!$C646,VBDhistory3!$B$8:$B$307,0))+ROW()/10000000,0)</f>
        <v>0</v>
      </c>
      <c r="M646" s="171">
        <f t="array" ref="M646">IFERROR(INDEX(VBDhistory4!$U$8:$U$307,MATCH(VBDgames!$C646,VBDhistory4!$B$8:$B$307,0))+ROW()/10000000,0)</f>
        <v>0</v>
      </c>
      <c r="N646" s="171"/>
      <c r="O646" s="171" t="str">
        <f t="shared" ref="O646:R646" si="1958">$D646&amp;"-"&amp;RANK(J646,J$477:J$876,0)</f>
        <v>WR-1</v>
      </c>
      <c r="P646" s="171" t="str">
        <f t="shared" si="1958"/>
        <v>WR-1</v>
      </c>
      <c r="Q646" s="171" t="str">
        <f t="shared" si="1958"/>
        <v>WR-1</v>
      </c>
      <c r="R646" s="171" t="str">
        <f t="shared" si="1958"/>
        <v>WR-1</v>
      </c>
      <c r="T646" s="95" t="str">
        <f t="shared" si="1793"/>
        <v>DB-55</v>
      </c>
      <c r="U646" s="3">
        <v>55.0</v>
      </c>
      <c r="V646" s="3" t="s">
        <v>4631</v>
      </c>
      <c r="W646" s="95">
        <f t="shared" ref="W646:Y646" si="1959">IFERROR(INDEX(E$1780:E$2179,MATCH($T646,P$1780:P$2179,0)),0)</f>
        <v>0</v>
      </c>
      <c r="X646" s="3">
        <f t="shared" si="1959"/>
        <v>0</v>
      </c>
      <c r="Y646" s="3">
        <f t="shared" si="1959"/>
        <v>0</v>
      </c>
      <c r="Z646" s="3"/>
      <c r="AA646" s="3">
        <f t="shared" si="1795"/>
        <v>0</v>
      </c>
      <c r="AB646" s="88">
        <f t="shared" si="1796"/>
        <v>12.66666667</v>
      </c>
      <c r="AC646" s="3"/>
      <c r="AD646" s="95">
        <f t="shared" ref="AD646:AG646" si="1960">IFERROR(INDEX(J$1780:J$2179,MATCH($T646,O$1780:O$2179,0)),0)</f>
        <v>0</v>
      </c>
      <c r="AE646" s="3">
        <f t="shared" si="1960"/>
        <v>0</v>
      </c>
      <c r="AF646" s="3">
        <f t="shared" si="1960"/>
        <v>0</v>
      </c>
      <c r="AG646" s="3">
        <f t="shared" si="1960"/>
        <v>0</v>
      </c>
      <c r="AH646" s="88">
        <f t="shared" si="1798"/>
        <v>0.000646</v>
      </c>
      <c r="AI646" s="3"/>
      <c r="AJ646" s="95" t="str">
        <f t="shared" si="1799"/>
        <v>#REF!</v>
      </c>
      <c r="AK646" s="92"/>
      <c r="AL646" s="92"/>
      <c r="AM646" s="92"/>
      <c r="AN646" s="3"/>
      <c r="AO646" s="3" t="str">
        <f t="shared" si="1800"/>
        <v>#REF!</v>
      </c>
      <c r="AP646" s="92"/>
      <c r="AQ646" s="92"/>
      <c r="AR646" s="92"/>
      <c r="AS646" s="3"/>
      <c r="AT646" s="3">
        <f t="shared" si="1801"/>
        <v>39.33333333</v>
      </c>
      <c r="AU646" s="92"/>
      <c r="AV646" s="92"/>
      <c r="AW646" s="92"/>
    </row>
    <row r="647" ht="15.75" customHeight="1">
      <c r="A647" s="24">
        <v>171.0</v>
      </c>
      <c r="B647" s="24" t="s">
        <v>559</v>
      </c>
      <c r="C647" s="24" t="s">
        <v>559</v>
      </c>
      <c r="D647" s="132" t="s">
        <v>34</v>
      </c>
      <c r="E647" s="132">
        <v>1.0</v>
      </c>
      <c r="F647" s="132"/>
      <c r="G647" s="132"/>
      <c r="H647" s="132"/>
      <c r="J647" s="171">
        <f t="array" ref="J647">IFERROR(INDEX(VBDhistory1!$U$8:$U$307,MATCH(VBDgames!$C647,VBDhistory1!$B$8:$B$307,0))+ROW()/10000000,0)</f>
        <v>0</v>
      </c>
      <c r="K647" s="171">
        <f t="array" ref="K647">IFERROR(INDEX(VBDhistory2!$U$8:$U$307,MATCH(VBDgames!$C647,VBDhistory2!$B$8:$B$307,0))+ROW()/10000000,0)</f>
        <v>0</v>
      </c>
      <c r="L647" s="171">
        <f t="array" ref="L647">IFERROR(INDEX(VBDhistory3!$U$8:$U$307,MATCH(VBDgames!$C647,VBDhistory3!$B$8:$B$307,0))+ROW()/10000000,0)</f>
        <v>0</v>
      </c>
      <c r="M647" s="171">
        <f t="array" ref="M647">IFERROR(INDEX(VBDhistory4!$U$8:$U$307,MATCH(VBDgames!$C647,VBDhistory4!$B$8:$B$307,0))+ROW()/10000000,0)</f>
        <v>0</v>
      </c>
      <c r="N647" s="171"/>
      <c r="O647" s="171" t="str">
        <f t="shared" ref="O647:R647" si="1961">$D647&amp;"-"&amp;RANK(J647,J$477:J$876,0)</f>
        <v>WR-1</v>
      </c>
      <c r="P647" s="171" t="str">
        <f t="shared" si="1961"/>
        <v>WR-1</v>
      </c>
      <c r="Q647" s="171" t="str">
        <f t="shared" si="1961"/>
        <v>WR-1</v>
      </c>
      <c r="R647" s="171" t="str">
        <f t="shared" si="1961"/>
        <v>WR-1</v>
      </c>
      <c r="T647" s="95" t="str">
        <f t="shared" si="1793"/>
        <v>DB-56</v>
      </c>
      <c r="U647" s="3">
        <v>56.0</v>
      </c>
      <c r="V647" s="3" t="s">
        <v>4631</v>
      </c>
      <c r="W647" s="95">
        <f t="shared" ref="W647:Y647" si="1962">IFERROR(INDEX(E$1780:E$2179,MATCH($T647,P$1780:P$2179,0)),0)</f>
        <v>0</v>
      </c>
      <c r="X647" s="3">
        <f t="shared" si="1962"/>
        <v>0</v>
      </c>
      <c r="Y647" s="3">
        <f t="shared" si="1962"/>
        <v>0</v>
      </c>
      <c r="Z647" s="3"/>
      <c r="AA647" s="3">
        <f t="shared" si="1795"/>
        <v>0</v>
      </c>
      <c r="AB647" s="88">
        <f t="shared" si="1796"/>
        <v>12.66666667</v>
      </c>
      <c r="AC647" s="3"/>
      <c r="AD647" s="95">
        <f t="shared" ref="AD647:AG647" si="1963">IFERROR(INDEX(J$1780:J$2179,MATCH($T647,O$1780:O$2179,0)),0)</f>
        <v>0</v>
      </c>
      <c r="AE647" s="3">
        <f t="shared" si="1963"/>
        <v>0</v>
      </c>
      <c r="AF647" s="3">
        <f t="shared" si="1963"/>
        <v>0</v>
      </c>
      <c r="AG647" s="3">
        <f t="shared" si="1963"/>
        <v>0</v>
      </c>
      <c r="AH647" s="88">
        <f t="shared" si="1798"/>
        <v>0.000647</v>
      </c>
      <c r="AI647" s="3"/>
      <c r="AJ647" s="95" t="str">
        <f t="shared" si="1799"/>
        <v>#REF!</v>
      </c>
      <c r="AK647" s="92"/>
      <c r="AL647" s="92"/>
      <c r="AM647" s="92"/>
      <c r="AN647" s="3"/>
      <c r="AO647" s="3" t="str">
        <f t="shared" si="1800"/>
        <v>#REF!</v>
      </c>
      <c r="AP647" s="92"/>
      <c r="AQ647" s="92"/>
      <c r="AR647" s="92"/>
      <c r="AS647" s="3"/>
      <c r="AT647" s="3">
        <f t="shared" si="1801"/>
        <v>39.33333333</v>
      </c>
      <c r="AU647" s="92"/>
      <c r="AV647" s="92"/>
      <c r="AW647" s="92"/>
    </row>
    <row r="648" ht="15.75" customHeight="1">
      <c r="A648" s="24">
        <v>172.0</v>
      </c>
      <c r="B648" s="24" t="s">
        <v>575</v>
      </c>
      <c r="C648" s="24" t="s">
        <v>575</v>
      </c>
      <c r="D648" s="132" t="s">
        <v>34</v>
      </c>
      <c r="E648" s="132">
        <v>2.0</v>
      </c>
      <c r="F648" s="132"/>
      <c r="G648" s="132"/>
      <c r="H648" s="132"/>
      <c r="J648" s="171">
        <f t="array" ref="J648">IFERROR(INDEX(VBDhistory1!$U$8:$U$307,MATCH(VBDgames!$C648,VBDhistory1!$B$8:$B$307,0))+ROW()/10000000,0)</f>
        <v>0</v>
      </c>
      <c r="K648" s="171">
        <f t="array" ref="K648">IFERROR(INDEX(VBDhistory2!$U$8:$U$307,MATCH(VBDgames!$C648,VBDhistory2!$B$8:$B$307,0))+ROW()/10000000,0)</f>
        <v>0</v>
      </c>
      <c r="L648" s="171">
        <f t="array" ref="L648">IFERROR(INDEX(VBDhistory3!$U$8:$U$307,MATCH(VBDgames!$C648,VBDhistory3!$B$8:$B$307,0))+ROW()/10000000,0)</f>
        <v>0</v>
      </c>
      <c r="M648" s="171">
        <f t="array" ref="M648">IFERROR(INDEX(VBDhistory4!$U$8:$U$307,MATCH(VBDgames!$C648,VBDhistory4!$B$8:$B$307,0))+ROW()/10000000,0)</f>
        <v>0</v>
      </c>
      <c r="N648" s="171"/>
      <c r="O648" s="171" t="str">
        <f t="shared" ref="O648:R648" si="1964">$D648&amp;"-"&amp;RANK(J648,J$477:J$876,0)</f>
        <v>WR-1</v>
      </c>
      <c r="P648" s="171" t="str">
        <f t="shared" si="1964"/>
        <v>WR-1</v>
      </c>
      <c r="Q648" s="171" t="str">
        <f t="shared" si="1964"/>
        <v>WR-1</v>
      </c>
      <c r="R648" s="171" t="str">
        <f t="shared" si="1964"/>
        <v>WR-1</v>
      </c>
      <c r="T648" s="95" t="str">
        <f t="shared" si="1793"/>
        <v>DB-57</v>
      </c>
      <c r="U648" s="3">
        <v>57.0</v>
      </c>
      <c r="V648" s="3" t="s">
        <v>4631</v>
      </c>
      <c r="W648" s="95">
        <f t="shared" ref="W648:Y648" si="1965">IFERROR(INDEX(E$1780:E$2179,MATCH($T648,P$1780:P$2179,0)),0)</f>
        <v>0</v>
      </c>
      <c r="X648" s="3">
        <f t="shared" si="1965"/>
        <v>0</v>
      </c>
      <c r="Y648" s="3">
        <f t="shared" si="1965"/>
        <v>0</v>
      </c>
      <c r="Z648" s="3"/>
      <c r="AA648" s="3">
        <f t="shared" si="1795"/>
        <v>0</v>
      </c>
      <c r="AB648" s="88">
        <f t="shared" si="1796"/>
        <v>12.66666667</v>
      </c>
      <c r="AC648" s="3"/>
      <c r="AD648" s="95">
        <f t="shared" ref="AD648:AG648" si="1966">IFERROR(INDEX(J$1780:J$2179,MATCH($T648,O$1780:O$2179,0)),0)</f>
        <v>0</v>
      </c>
      <c r="AE648" s="3">
        <f t="shared" si="1966"/>
        <v>0</v>
      </c>
      <c r="AF648" s="3">
        <f t="shared" si="1966"/>
        <v>0</v>
      </c>
      <c r="AG648" s="3">
        <f t="shared" si="1966"/>
        <v>0</v>
      </c>
      <c r="AH648" s="88">
        <f t="shared" si="1798"/>
        <v>0.000648</v>
      </c>
      <c r="AI648" s="3"/>
      <c r="AJ648" s="95" t="str">
        <f t="shared" si="1799"/>
        <v>#REF!</v>
      </c>
      <c r="AK648" s="92"/>
      <c r="AL648" s="92"/>
      <c r="AM648" s="92"/>
      <c r="AN648" s="3"/>
      <c r="AO648" s="3" t="str">
        <f t="shared" si="1800"/>
        <v>#REF!</v>
      </c>
      <c r="AP648" s="92"/>
      <c r="AQ648" s="92"/>
      <c r="AR648" s="92"/>
      <c r="AS648" s="3"/>
      <c r="AT648" s="3">
        <f t="shared" si="1801"/>
        <v>39.33333333</v>
      </c>
      <c r="AU648" s="92"/>
      <c r="AV648" s="92"/>
      <c r="AW648" s="92"/>
    </row>
    <row r="649" ht="15.75" customHeight="1">
      <c r="A649" s="24">
        <v>173.0</v>
      </c>
      <c r="B649" s="24" t="s">
        <v>4782</v>
      </c>
      <c r="C649" s="24" t="s">
        <v>4782</v>
      </c>
      <c r="D649" s="132" t="s">
        <v>34</v>
      </c>
      <c r="E649" s="132">
        <v>3.0</v>
      </c>
      <c r="F649" s="132">
        <v>4.0</v>
      </c>
      <c r="G649" s="132"/>
      <c r="H649" s="132"/>
      <c r="J649" s="171">
        <f t="array" ref="J649">IFERROR(INDEX(VBDhistory1!$U$8:$U$307,MATCH(VBDgames!$C649,VBDhistory1!$B$8:$B$307,0))+ROW()/10000000,0)</f>
        <v>0</v>
      </c>
      <c r="K649" s="171">
        <f t="array" ref="K649">IFERROR(INDEX(VBDhistory2!$U$8:$U$307,MATCH(VBDgames!$C649,VBDhistory2!$B$8:$B$307,0))+ROW()/10000000,0)</f>
        <v>0</v>
      </c>
      <c r="L649" s="171">
        <f t="array" ref="L649">IFERROR(INDEX(VBDhistory3!$U$8:$U$307,MATCH(VBDgames!$C649,VBDhistory3!$B$8:$B$307,0))+ROW()/10000000,0)</f>
        <v>0</v>
      </c>
      <c r="M649" s="171">
        <f t="array" ref="M649">IFERROR(INDEX(VBDhistory4!$U$8:$U$307,MATCH(VBDgames!$C649,VBDhistory4!$B$8:$B$307,0))+ROW()/10000000,0)</f>
        <v>0</v>
      </c>
      <c r="N649" s="171"/>
      <c r="O649" s="171" t="str">
        <f t="shared" ref="O649:R649" si="1967">$D649&amp;"-"&amp;RANK(J649,J$477:J$876,0)</f>
        <v>WR-1</v>
      </c>
      <c r="P649" s="171" t="str">
        <f t="shared" si="1967"/>
        <v>WR-1</v>
      </c>
      <c r="Q649" s="171" t="str">
        <f t="shared" si="1967"/>
        <v>WR-1</v>
      </c>
      <c r="R649" s="171" t="str">
        <f t="shared" si="1967"/>
        <v>WR-1</v>
      </c>
      <c r="T649" s="95" t="str">
        <f t="shared" si="1793"/>
        <v>DB-58</v>
      </c>
      <c r="U649" s="3">
        <v>58.0</v>
      </c>
      <c r="V649" s="3" t="s">
        <v>4631</v>
      </c>
      <c r="W649" s="95">
        <f t="shared" ref="W649:Y649" si="1968">IFERROR(INDEX(E$1780:E$2179,MATCH($T649,P$1780:P$2179,0)),0)</f>
        <v>0</v>
      </c>
      <c r="X649" s="3">
        <f t="shared" si="1968"/>
        <v>0</v>
      </c>
      <c r="Y649" s="3">
        <f t="shared" si="1968"/>
        <v>0</v>
      </c>
      <c r="Z649" s="3"/>
      <c r="AA649" s="3">
        <f t="shared" si="1795"/>
        <v>0</v>
      </c>
      <c r="AB649" s="88">
        <f t="shared" si="1796"/>
        <v>12.66666667</v>
      </c>
      <c r="AC649" s="3"/>
      <c r="AD649" s="95">
        <f t="shared" ref="AD649:AG649" si="1969">IFERROR(INDEX(J$1780:J$2179,MATCH($T649,O$1780:O$2179,0)),0)</f>
        <v>0</v>
      </c>
      <c r="AE649" s="3">
        <f t="shared" si="1969"/>
        <v>0</v>
      </c>
      <c r="AF649" s="3">
        <f t="shared" si="1969"/>
        <v>0</v>
      </c>
      <c r="AG649" s="3">
        <f t="shared" si="1969"/>
        <v>0</v>
      </c>
      <c r="AH649" s="88">
        <f t="shared" si="1798"/>
        <v>0.000649</v>
      </c>
      <c r="AI649" s="3"/>
      <c r="AJ649" s="95" t="str">
        <f t="shared" si="1799"/>
        <v>#REF!</v>
      </c>
      <c r="AK649" s="92"/>
      <c r="AL649" s="92"/>
      <c r="AM649" s="92"/>
      <c r="AN649" s="3"/>
      <c r="AO649" s="3" t="str">
        <f t="shared" si="1800"/>
        <v>#REF!</v>
      </c>
      <c r="AP649" s="92"/>
      <c r="AQ649" s="92"/>
      <c r="AR649" s="92"/>
      <c r="AS649" s="3"/>
      <c r="AT649" s="3">
        <f t="shared" si="1801"/>
        <v>39.33333333</v>
      </c>
      <c r="AU649" s="92"/>
      <c r="AV649" s="92"/>
      <c r="AW649" s="92"/>
    </row>
    <row r="650" ht="15.75" customHeight="1">
      <c r="A650" s="24">
        <v>174.0</v>
      </c>
      <c r="B650" s="24" t="s">
        <v>1004</v>
      </c>
      <c r="C650" s="24" t="s">
        <v>1004</v>
      </c>
      <c r="D650" s="132" t="s">
        <v>34</v>
      </c>
      <c r="E650" s="132">
        <v>2.0</v>
      </c>
      <c r="F650" s="132"/>
      <c r="G650" s="132">
        <v>1.0</v>
      </c>
      <c r="H650" s="132">
        <v>0.0</v>
      </c>
      <c r="J650" s="171">
        <f t="array" ref="J650">IFERROR(INDEX(VBDhistory1!$U$8:$U$307,MATCH(VBDgames!$C650,VBDhistory1!$B$8:$B$307,0))+ROW()/10000000,0)</f>
        <v>0</v>
      </c>
      <c r="K650" s="171">
        <f t="array" ref="K650">IFERROR(INDEX(VBDhistory2!$U$8:$U$307,MATCH(VBDgames!$C650,VBDhistory2!$B$8:$B$307,0))+ROW()/10000000,0)</f>
        <v>0</v>
      </c>
      <c r="L650" s="171">
        <f t="array" ref="L650">IFERROR(INDEX(VBDhistory3!$U$8:$U$307,MATCH(VBDgames!$C650,VBDhistory3!$B$8:$B$307,0))+ROW()/10000000,0)</f>
        <v>0</v>
      </c>
      <c r="M650" s="171">
        <f t="array" ref="M650">IFERROR(INDEX(VBDhistory4!$U$8:$U$307,MATCH(VBDgames!$C650,VBDhistory4!$B$8:$B$307,0))+ROW()/10000000,0)</f>
        <v>0</v>
      </c>
      <c r="N650" s="171"/>
      <c r="O650" s="171" t="str">
        <f t="shared" ref="O650:R650" si="1970">$D650&amp;"-"&amp;RANK(J650,J$477:J$876,0)</f>
        <v>WR-1</v>
      </c>
      <c r="P650" s="171" t="str">
        <f t="shared" si="1970"/>
        <v>WR-1</v>
      </c>
      <c r="Q650" s="171" t="str">
        <f t="shared" si="1970"/>
        <v>WR-1</v>
      </c>
      <c r="R650" s="171" t="str">
        <f t="shared" si="1970"/>
        <v>WR-1</v>
      </c>
      <c r="T650" s="95" t="str">
        <f t="shared" si="1793"/>
        <v>DB-59</v>
      </c>
      <c r="U650" s="3">
        <v>59.0</v>
      </c>
      <c r="V650" s="3" t="s">
        <v>4631</v>
      </c>
      <c r="W650" s="95">
        <f t="shared" ref="W650:Y650" si="1971">IFERROR(INDEX(E$1780:E$2179,MATCH($T650,P$1780:P$2179,0)),0)</f>
        <v>0</v>
      </c>
      <c r="X650" s="3">
        <f t="shared" si="1971"/>
        <v>0</v>
      </c>
      <c r="Y650" s="3">
        <f t="shared" si="1971"/>
        <v>0</v>
      </c>
      <c r="Z650" s="3"/>
      <c r="AA650" s="3">
        <f t="shared" si="1795"/>
        <v>0</v>
      </c>
      <c r="AB650" s="88">
        <f t="shared" si="1796"/>
        <v>12.66666667</v>
      </c>
      <c r="AC650" s="3"/>
      <c r="AD650" s="95">
        <f t="shared" ref="AD650:AG650" si="1972">IFERROR(INDEX(J$1780:J$2179,MATCH($T650,O$1780:O$2179,0)),0)</f>
        <v>0</v>
      </c>
      <c r="AE650" s="3">
        <f t="shared" si="1972"/>
        <v>0</v>
      </c>
      <c r="AF650" s="3">
        <f t="shared" si="1972"/>
        <v>0</v>
      </c>
      <c r="AG650" s="3">
        <f t="shared" si="1972"/>
        <v>0</v>
      </c>
      <c r="AH650" s="88">
        <f t="shared" si="1798"/>
        <v>0.00065</v>
      </c>
      <c r="AI650" s="3"/>
      <c r="AJ650" s="95" t="str">
        <f t="shared" si="1799"/>
        <v>#REF!</v>
      </c>
      <c r="AK650" s="92"/>
      <c r="AL650" s="92"/>
      <c r="AM650" s="92"/>
      <c r="AN650" s="3"/>
      <c r="AO650" s="3" t="str">
        <f t="shared" si="1800"/>
        <v>#REF!</v>
      </c>
      <c r="AP650" s="92"/>
      <c r="AQ650" s="92"/>
      <c r="AR650" s="92"/>
      <c r="AS650" s="3"/>
      <c r="AT650" s="3">
        <f t="shared" si="1801"/>
        <v>39.33333333</v>
      </c>
      <c r="AU650" s="92"/>
      <c r="AV650" s="92"/>
      <c r="AW650" s="92"/>
    </row>
    <row r="651" ht="15.75" customHeight="1">
      <c r="A651" s="24">
        <v>175.0</v>
      </c>
      <c r="B651" s="24" t="s">
        <v>2116</v>
      </c>
      <c r="C651" s="24" t="s">
        <v>2116</v>
      </c>
      <c r="D651" s="132" t="s">
        <v>34</v>
      </c>
      <c r="E651" s="132">
        <v>2.0</v>
      </c>
      <c r="F651" s="132">
        <v>13.0</v>
      </c>
      <c r="G651" s="132">
        <v>15.0</v>
      </c>
      <c r="H651" s="132">
        <v>9.0</v>
      </c>
      <c r="J651" s="171">
        <f t="array" ref="J651">IFERROR(INDEX(VBDhistory1!$U$8:$U$307,MATCH(VBDgames!$C651,VBDhistory1!$B$8:$B$307,0))+ROW()/10000000,0)</f>
        <v>0</v>
      </c>
      <c r="K651" s="171">
        <f t="array" ref="K651">IFERROR(INDEX(VBDhistory2!$U$8:$U$307,MATCH(VBDgames!$C651,VBDhistory2!$B$8:$B$307,0))+ROW()/10000000,0)</f>
        <v>0</v>
      </c>
      <c r="L651" s="171">
        <f t="array" ref="L651">IFERROR(INDEX(VBDhistory3!$U$8:$U$307,MATCH(VBDgames!$C651,VBDhistory3!$B$8:$B$307,0))+ROW()/10000000,0)</f>
        <v>0</v>
      </c>
      <c r="M651" s="171">
        <f t="array" ref="M651">IFERROR(INDEX(VBDhistory4!$U$8:$U$307,MATCH(VBDgames!$C651,VBDhistory4!$B$8:$B$307,0))+ROW()/10000000,0)</f>
        <v>0</v>
      </c>
      <c r="N651" s="171"/>
      <c r="O651" s="171" t="str">
        <f t="shared" ref="O651:R651" si="1973">$D651&amp;"-"&amp;RANK(J651,J$477:J$876,0)</f>
        <v>WR-1</v>
      </c>
      <c r="P651" s="171" t="str">
        <f t="shared" si="1973"/>
        <v>WR-1</v>
      </c>
      <c r="Q651" s="171" t="str">
        <f t="shared" si="1973"/>
        <v>WR-1</v>
      </c>
      <c r="R651" s="171" t="str">
        <f t="shared" si="1973"/>
        <v>WR-1</v>
      </c>
      <c r="T651" s="95" t="str">
        <f t="shared" si="1793"/>
        <v>DB-60</v>
      </c>
      <c r="U651" s="3">
        <v>60.0</v>
      </c>
      <c r="V651" s="3" t="s">
        <v>4631</v>
      </c>
      <c r="W651" s="95">
        <f t="shared" ref="W651:Y651" si="1974">IFERROR(INDEX(E$1780:E$2179,MATCH($T651,P$1780:P$2179,0)),0)</f>
        <v>0</v>
      </c>
      <c r="X651" s="3">
        <f t="shared" si="1974"/>
        <v>0</v>
      </c>
      <c r="Y651" s="3">
        <f t="shared" si="1974"/>
        <v>0</v>
      </c>
      <c r="Z651" s="3"/>
      <c r="AA651" s="3">
        <f t="shared" si="1795"/>
        <v>0</v>
      </c>
      <c r="AB651" s="88">
        <f t="shared" si="1796"/>
        <v>12.66666667</v>
      </c>
      <c r="AC651" s="3"/>
      <c r="AD651" s="95">
        <f t="shared" ref="AD651:AG651" si="1975">IFERROR(INDEX(J$1780:J$2179,MATCH($T651,O$1780:O$2179,0)),0)</f>
        <v>0</v>
      </c>
      <c r="AE651" s="3">
        <f t="shared" si="1975"/>
        <v>0</v>
      </c>
      <c r="AF651" s="3">
        <f t="shared" si="1975"/>
        <v>0</v>
      </c>
      <c r="AG651" s="3">
        <f t="shared" si="1975"/>
        <v>0</v>
      </c>
      <c r="AH651" s="88">
        <f t="shared" si="1798"/>
        <v>0.000651</v>
      </c>
      <c r="AI651" s="3"/>
      <c r="AJ651" s="95" t="str">
        <f t="shared" si="1799"/>
        <v>#REF!</v>
      </c>
      <c r="AK651" s="92"/>
      <c r="AL651" s="92"/>
      <c r="AM651" s="92"/>
      <c r="AN651" s="3"/>
      <c r="AO651" s="3" t="str">
        <f t="shared" si="1800"/>
        <v>#REF!</v>
      </c>
      <c r="AP651" s="92"/>
      <c r="AQ651" s="92"/>
      <c r="AR651" s="92"/>
      <c r="AS651" s="3"/>
      <c r="AT651" s="3">
        <f t="shared" si="1801"/>
        <v>39.33333333</v>
      </c>
      <c r="AU651" s="92"/>
      <c r="AV651" s="92"/>
      <c r="AW651" s="92"/>
    </row>
    <row r="652" ht="15.75" customHeight="1">
      <c r="A652" s="24">
        <v>176.0</v>
      </c>
      <c r="B652" s="24" t="s">
        <v>1010</v>
      </c>
      <c r="C652" s="24" t="s">
        <v>1010</v>
      </c>
      <c r="D652" s="132" t="s">
        <v>34</v>
      </c>
      <c r="E652" s="132">
        <v>3.0</v>
      </c>
      <c r="F652" s="132"/>
      <c r="G652" s="132"/>
      <c r="H652" s="132"/>
      <c r="J652" s="171">
        <f t="array" ref="J652">IFERROR(INDEX(VBDhistory1!$U$8:$U$307,MATCH(VBDgames!$C652,VBDhistory1!$B$8:$B$307,0))+ROW()/10000000,0)</f>
        <v>0</v>
      </c>
      <c r="K652" s="171">
        <f t="array" ref="K652">IFERROR(INDEX(VBDhistory2!$U$8:$U$307,MATCH(VBDgames!$C652,VBDhistory2!$B$8:$B$307,0))+ROW()/10000000,0)</f>
        <v>0</v>
      </c>
      <c r="L652" s="171">
        <f t="array" ref="L652">IFERROR(INDEX(VBDhistory3!$U$8:$U$307,MATCH(VBDgames!$C652,VBDhistory3!$B$8:$B$307,0))+ROW()/10000000,0)</f>
        <v>0</v>
      </c>
      <c r="M652" s="171">
        <f t="array" ref="M652">IFERROR(INDEX(VBDhistory4!$U$8:$U$307,MATCH(VBDgames!$C652,VBDhistory4!$B$8:$B$307,0))+ROW()/10000000,0)</f>
        <v>0</v>
      </c>
      <c r="N652" s="171"/>
      <c r="O652" s="171" t="str">
        <f t="shared" ref="O652:R652" si="1976">$D652&amp;"-"&amp;RANK(J652,J$477:J$876,0)</f>
        <v>WR-1</v>
      </c>
      <c r="P652" s="171" t="str">
        <f t="shared" si="1976"/>
        <v>WR-1</v>
      </c>
      <c r="Q652" s="171" t="str">
        <f t="shared" si="1976"/>
        <v>WR-1</v>
      </c>
      <c r="R652" s="171" t="str">
        <f t="shared" si="1976"/>
        <v>WR-1</v>
      </c>
      <c r="T652" s="95" t="str">
        <f t="shared" si="1793"/>
        <v>DB-61</v>
      </c>
      <c r="U652" s="3">
        <v>61.0</v>
      </c>
      <c r="V652" s="3" t="s">
        <v>4631</v>
      </c>
      <c r="W652" s="95">
        <f t="shared" ref="W652:Y652" si="1977">IFERROR(INDEX(E$1780:E$2179,MATCH($T652,P$1780:P$2179,0)),0)</f>
        <v>0</v>
      </c>
      <c r="X652" s="3">
        <f t="shared" si="1977"/>
        <v>0</v>
      </c>
      <c r="Y652" s="3">
        <f t="shared" si="1977"/>
        <v>0</v>
      </c>
      <c r="Z652" s="3"/>
      <c r="AA652" s="3">
        <f t="shared" si="1795"/>
        <v>0</v>
      </c>
      <c r="AB652" s="88">
        <f t="shared" si="1796"/>
        <v>12.66666667</v>
      </c>
      <c r="AC652" s="3"/>
      <c r="AD652" s="95">
        <f t="shared" ref="AD652:AG652" si="1978">IFERROR(INDEX(J$1780:J$2179,MATCH($T652,O$1780:O$2179,0)),0)</f>
        <v>0</v>
      </c>
      <c r="AE652" s="3">
        <f t="shared" si="1978"/>
        <v>0</v>
      </c>
      <c r="AF652" s="3">
        <f t="shared" si="1978"/>
        <v>0</v>
      </c>
      <c r="AG652" s="3">
        <f t="shared" si="1978"/>
        <v>0</v>
      </c>
      <c r="AH652" s="88">
        <f t="shared" si="1798"/>
        <v>0.000652</v>
      </c>
      <c r="AI652" s="3"/>
      <c r="AJ652" s="95" t="str">
        <f t="shared" si="1799"/>
        <v>#REF!</v>
      </c>
      <c r="AK652" s="92"/>
      <c r="AL652" s="92"/>
      <c r="AM652" s="92"/>
      <c r="AN652" s="3"/>
      <c r="AO652" s="3" t="str">
        <f t="shared" si="1800"/>
        <v>#REF!</v>
      </c>
      <c r="AP652" s="92"/>
      <c r="AQ652" s="92"/>
      <c r="AR652" s="92"/>
      <c r="AS652" s="3"/>
      <c r="AT652" s="3">
        <f t="shared" si="1801"/>
        <v>39.33333333</v>
      </c>
      <c r="AU652" s="92"/>
      <c r="AV652" s="92"/>
      <c r="AW652" s="92"/>
    </row>
    <row r="653" ht="15.75" customHeight="1">
      <c r="A653" s="24">
        <v>177.0</v>
      </c>
      <c r="B653" s="24" t="s">
        <v>1099</v>
      </c>
      <c r="C653" s="24" t="s">
        <v>1099</v>
      </c>
      <c r="D653" s="132" t="s">
        <v>34</v>
      </c>
      <c r="E653" s="132">
        <v>1.0</v>
      </c>
      <c r="F653" s="132"/>
      <c r="G653" s="132"/>
      <c r="H653" s="132"/>
      <c r="J653" s="171">
        <f t="array" ref="J653">IFERROR(INDEX(VBDhistory1!$U$8:$U$307,MATCH(VBDgames!$C653,VBDhistory1!$B$8:$B$307,0))+ROW()/10000000,0)</f>
        <v>0</v>
      </c>
      <c r="K653" s="171">
        <f t="array" ref="K653">IFERROR(INDEX(VBDhistory2!$U$8:$U$307,MATCH(VBDgames!$C653,VBDhistory2!$B$8:$B$307,0))+ROW()/10000000,0)</f>
        <v>0</v>
      </c>
      <c r="L653" s="171">
        <f t="array" ref="L653">IFERROR(INDEX(VBDhistory3!$U$8:$U$307,MATCH(VBDgames!$C653,VBDhistory3!$B$8:$B$307,0))+ROW()/10000000,0)</f>
        <v>0</v>
      </c>
      <c r="M653" s="171">
        <f t="array" ref="M653">IFERROR(INDEX(VBDhistory4!$U$8:$U$307,MATCH(VBDgames!$C653,VBDhistory4!$B$8:$B$307,0))+ROW()/10000000,0)</f>
        <v>0</v>
      </c>
      <c r="N653" s="171"/>
      <c r="O653" s="171" t="str">
        <f t="shared" ref="O653:R653" si="1979">$D653&amp;"-"&amp;RANK(J653,J$477:J$876,0)</f>
        <v>WR-1</v>
      </c>
      <c r="P653" s="171" t="str">
        <f t="shared" si="1979"/>
        <v>WR-1</v>
      </c>
      <c r="Q653" s="171" t="str">
        <f t="shared" si="1979"/>
        <v>WR-1</v>
      </c>
      <c r="R653" s="171" t="str">
        <f t="shared" si="1979"/>
        <v>WR-1</v>
      </c>
      <c r="T653" s="95" t="str">
        <f t="shared" si="1793"/>
        <v>DB-62</v>
      </c>
      <c r="U653" s="3">
        <v>62.0</v>
      </c>
      <c r="V653" s="3" t="s">
        <v>4631</v>
      </c>
      <c r="W653" s="95">
        <f t="shared" ref="W653:Y653" si="1980">IFERROR(INDEX(E$1780:E$2179,MATCH($T653,P$1780:P$2179,0)),0)</f>
        <v>0</v>
      </c>
      <c r="X653" s="3">
        <f t="shared" si="1980"/>
        <v>0</v>
      </c>
      <c r="Y653" s="3">
        <f t="shared" si="1980"/>
        <v>0</v>
      </c>
      <c r="Z653" s="3"/>
      <c r="AA653" s="3">
        <f t="shared" si="1795"/>
        <v>0</v>
      </c>
      <c r="AB653" s="88">
        <f t="shared" si="1796"/>
        <v>12.66666667</v>
      </c>
      <c r="AC653" s="3"/>
      <c r="AD653" s="95">
        <f t="shared" ref="AD653:AG653" si="1981">IFERROR(INDEX(J$1780:J$2179,MATCH($T653,O$1780:O$2179,0)),0)</f>
        <v>0</v>
      </c>
      <c r="AE653" s="3">
        <f t="shared" si="1981"/>
        <v>0</v>
      </c>
      <c r="AF653" s="3">
        <f t="shared" si="1981"/>
        <v>0</v>
      </c>
      <c r="AG653" s="3">
        <f t="shared" si="1981"/>
        <v>0</v>
      </c>
      <c r="AH653" s="88">
        <f t="shared" si="1798"/>
        <v>0.000653</v>
      </c>
      <c r="AI653" s="3"/>
      <c r="AJ653" s="95" t="str">
        <f t="shared" si="1799"/>
        <v>#REF!</v>
      </c>
      <c r="AK653" s="92"/>
      <c r="AL653" s="92"/>
      <c r="AM653" s="92"/>
      <c r="AN653" s="3"/>
      <c r="AO653" s="3" t="str">
        <f t="shared" si="1800"/>
        <v>#REF!</v>
      </c>
      <c r="AP653" s="92"/>
      <c r="AQ653" s="92"/>
      <c r="AR653" s="92"/>
      <c r="AS653" s="3"/>
      <c r="AT653" s="3">
        <f t="shared" si="1801"/>
        <v>39.33333333</v>
      </c>
      <c r="AU653" s="92"/>
      <c r="AV653" s="92"/>
      <c r="AW653" s="92"/>
    </row>
    <row r="654" ht="15.75" customHeight="1">
      <c r="A654" s="24">
        <v>178.0</v>
      </c>
      <c r="B654" s="24" t="s">
        <v>1573</v>
      </c>
      <c r="C654" s="24" t="s">
        <v>1573</v>
      </c>
      <c r="D654" s="132" t="s">
        <v>34</v>
      </c>
      <c r="E654" s="132">
        <v>3.0</v>
      </c>
      <c r="F654" s="132">
        <v>1.0</v>
      </c>
      <c r="G654" s="132"/>
      <c r="H654" s="132">
        <v>0.0</v>
      </c>
      <c r="J654" s="171">
        <f t="array" ref="J654">IFERROR(INDEX(VBDhistory1!$U$8:$U$307,MATCH(VBDgames!$C654,VBDhistory1!$B$8:$B$307,0))+ROW()/10000000,0)</f>
        <v>0</v>
      </c>
      <c r="K654" s="171">
        <f t="array" ref="K654">IFERROR(INDEX(VBDhistory2!$U$8:$U$307,MATCH(VBDgames!$C654,VBDhistory2!$B$8:$B$307,0))+ROW()/10000000,0)</f>
        <v>0</v>
      </c>
      <c r="L654" s="171">
        <f t="array" ref="L654">IFERROR(INDEX(VBDhistory3!$U$8:$U$307,MATCH(VBDgames!$C654,VBDhistory3!$B$8:$B$307,0))+ROW()/10000000,0)</f>
        <v>0</v>
      </c>
      <c r="M654" s="171">
        <f t="array" ref="M654">IFERROR(INDEX(VBDhistory4!$U$8:$U$307,MATCH(VBDgames!$C654,VBDhistory4!$B$8:$B$307,0))+ROW()/10000000,0)</f>
        <v>0</v>
      </c>
      <c r="N654" s="171"/>
      <c r="O654" s="171" t="str">
        <f t="shared" ref="O654:R654" si="1982">$D654&amp;"-"&amp;RANK(J654,J$477:J$876,0)</f>
        <v>WR-1</v>
      </c>
      <c r="P654" s="171" t="str">
        <f t="shared" si="1982"/>
        <v>WR-1</v>
      </c>
      <c r="Q654" s="171" t="str">
        <f t="shared" si="1982"/>
        <v>WR-1</v>
      </c>
      <c r="R654" s="171" t="str">
        <f t="shared" si="1982"/>
        <v>WR-1</v>
      </c>
      <c r="T654" s="95" t="str">
        <f t="shared" si="1793"/>
        <v>DB-63</v>
      </c>
      <c r="U654" s="3">
        <v>63.0</v>
      </c>
      <c r="V654" s="3" t="s">
        <v>4631</v>
      </c>
      <c r="W654" s="95">
        <f t="shared" ref="W654:Y654" si="1983">IFERROR(INDEX(E$1780:E$2179,MATCH($T654,P$1780:P$2179,0)),0)</f>
        <v>0</v>
      </c>
      <c r="X654" s="3">
        <f t="shared" si="1983"/>
        <v>0</v>
      </c>
      <c r="Y654" s="3">
        <f t="shared" si="1983"/>
        <v>0</v>
      </c>
      <c r="Z654" s="3"/>
      <c r="AA654" s="3">
        <f t="shared" si="1795"/>
        <v>0</v>
      </c>
      <c r="AB654" s="88">
        <f t="shared" si="1796"/>
        <v>12.66666667</v>
      </c>
      <c r="AC654" s="3"/>
      <c r="AD654" s="95">
        <f t="shared" ref="AD654:AG654" si="1984">IFERROR(INDEX(J$1780:J$2179,MATCH($T654,O$1780:O$2179,0)),0)</f>
        <v>0</v>
      </c>
      <c r="AE654" s="3">
        <f t="shared" si="1984"/>
        <v>0</v>
      </c>
      <c r="AF654" s="3">
        <f t="shared" si="1984"/>
        <v>0</v>
      </c>
      <c r="AG654" s="3">
        <f t="shared" si="1984"/>
        <v>0</v>
      </c>
      <c r="AH654" s="88">
        <f t="shared" si="1798"/>
        <v>0.000654</v>
      </c>
      <c r="AI654" s="3"/>
      <c r="AJ654" s="95" t="str">
        <f t="shared" si="1799"/>
        <v>#REF!</v>
      </c>
      <c r="AK654" s="92"/>
      <c r="AL654" s="92"/>
      <c r="AM654" s="92"/>
      <c r="AN654" s="3"/>
      <c r="AO654" s="3" t="str">
        <f t="shared" si="1800"/>
        <v>#REF!</v>
      </c>
      <c r="AP654" s="92"/>
      <c r="AQ654" s="92"/>
      <c r="AR654" s="92"/>
      <c r="AS654" s="3"/>
      <c r="AT654" s="3">
        <f t="shared" si="1801"/>
        <v>39.33333333</v>
      </c>
      <c r="AU654" s="92"/>
      <c r="AV654" s="92"/>
      <c r="AW654" s="92"/>
    </row>
    <row r="655" ht="15.75" customHeight="1">
      <c r="A655" s="24">
        <v>179.0</v>
      </c>
      <c r="B655" s="24" t="s">
        <v>4783</v>
      </c>
      <c r="C655" s="24" t="s">
        <v>4783</v>
      </c>
      <c r="D655" s="132" t="s">
        <v>34</v>
      </c>
      <c r="E655" s="132">
        <v>2.0</v>
      </c>
      <c r="F655" s="132"/>
      <c r="G655" s="132"/>
      <c r="H655" s="132"/>
      <c r="J655" s="171">
        <f t="array" ref="J655">IFERROR(INDEX(VBDhistory1!$U$8:$U$307,MATCH(VBDgames!$C655,VBDhistory1!$B$8:$B$307,0))+ROW()/10000000,0)</f>
        <v>0</v>
      </c>
      <c r="K655" s="171">
        <f t="array" ref="K655">IFERROR(INDEX(VBDhistory2!$U$8:$U$307,MATCH(VBDgames!$C655,VBDhistory2!$B$8:$B$307,0))+ROW()/10000000,0)</f>
        <v>0</v>
      </c>
      <c r="L655" s="171">
        <f t="array" ref="L655">IFERROR(INDEX(VBDhistory3!$U$8:$U$307,MATCH(VBDgames!$C655,VBDhistory3!$B$8:$B$307,0))+ROW()/10000000,0)</f>
        <v>0</v>
      </c>
      <c r="M655" s="171">
        <f t="array" ref="M655">IFERROR(INDEX(VBDhistory4!$U$8:$U$307,MATCH(VBDgames!$C655,VBDhistory4!$B$8:$B$307,0))+ROW()/10000000,0)</f>
        <v>0</v>
      </c>
      <c r="N655" s="171"/>
      <c r="O655" s="171" t="str">
        <f t="shared" ref="O655:R655" si="1985">$D655&amp;"-"&amp;RANK(J655,J$477:J$876,0)</f>
        <v>WR-1</v>
      </c>
      <c r="P655" s="171" t="str">
        <f t="shared" si="1985"/>
        <v>WR-1</v>
      </c>
      <c r="Q655" s="171" t="str">
        <f t="shared" si="1985"/>
        <v>WR-1</v>
      </c>
      <c r="R655" s="171" t="str">
        <f t="shared" si="1985"/>
        <v>WR-1</v>
      </c>
      <c r="T655" s="95" t="str">
        <f t="shared" si="1793"/>
        <v>DB-64</v>
      </c>
      <c r="U655" s="3">
        <v>64.0</v>
      </c>
      <c r="V655" s="3" t="s">
        <v>4631</v>
      </c>
      <c r="W655" s="95">
        <f t="shared" ref="W655:Y655" si="1986">IFERROR(INDEX(E$1780:E$2179,MATCH($T655,P$1780:P$2179,0)),0)</f>
        <v>0</v>
      </c>
      <c r="X655" s="3">
        <f t="shared" si="1986"/>
        <v>0</v>
      </c>
      <c r="Y655" s="3">
        <f t="shared" si="1986"/>
        <v>0</v>
      </c>
      <c r="Z655" s="3"/>
      <c r="AA655" s="3">
        <f t="shared" si="1795"/>
        <v>0</v>
      </c>
      <c r="AB655" s="88">
        <f t="shared" si="1796"/>
        <v>12.66666667</v>
      </c>
      <c r="AC655" s="3"/>
      <c r="AD655" s="95">
        <f t="shared" ref="AD655:AG655" si="1987">IFERROR(INDEX(J$1780:J$2179,MATCH($T655,O$1780:O$2179,0)),0)</f>
        <v>0</v>
      </c>
      <c r="AE655" s="3">
        <f t="shared" si="1987"/>
        <v>0</v>
      </c>
      <c r="AF655" s="3">
        <f t="shared" si="1987"/>
        <v>0</v>
      </c>
      <c r="AG655" s="3">
        <f t="shared" si="1987"/>
        <v>0</v>
      </c>
      <c r="AH655" s="88">
        <f t="shared" si="1798"/>
        <v>0.000655</v>
      </c>
      <c r="AI655" s="3"/>
      <c r="AJ655" s="95" t="str">
        <f t="shared" si="1799"/>
        <v>#REF!</v>
      </c>
      <c r="AK655" s="92"/>
      <c r="AL655" s="92"/>
      <c r="AM655" s="92"/>
      <c r="AN655" s="3"/>
      <c r="AO655" s="3" t="str">
        <f t="shared" si="1800"/>
        <v>#REF!</v>
      </c>
      <c r="AP655" s="92"/>
      <c r="AQ655" s="92"/>
      <c r="AR655" s="92"/>
      <c r="AS655" s="3"/>
      <c r="AT655" s="3">
        <f t="shared" si="1801"/>
        <v>39.33333333</v>
      </c>
      <c r="AU655" s="92"/>
      <c r="AV655" s="92"/>
      <c r="AW655" s="92"/>
    </row>
    <row r="656" ht="15.75" customHeight="1">
      <c r="A656" s="24">
        <v>180.0</v>
      </c>
      <c r="B656" s="24" t="s">
        <v>1381</v>
      </c>
      <c r="C656" s="24" t="s">
        <v>1381</v>
      </c>
      <c r="D656" s="132" t="s">
        <v>34</v>
      </c>
      <c r="E656" s="132">
        <v>2.0</v>
      </c>
      <c r="F656" s="132">
        <v>10.0</v>
      </c>
      <c r="G656" s="132">
        <v>1.0</v>
      </c>
      <c r="H656" s="132"/>
      <c r="J656" s="171">
        <f t="array" ref="J656">IFERROR(INDEX(VBDhistory1!$U$8:$U$307,MATCH(VBDgames!$C656,VBDhistory1!$B$8:$B$307,0))+ROW()/10000000,0)</f>
        <v>0</v>
      </c>
      <c r="K656" s="171">
        <f t="array" ref="K656">IFERROR(INDEX(VBDhistory2!$U$8:$U$307,MATCH(VBDgames!$C656,VBDhistory2!$B$8:$B$307,0))+ROW()/10000000,0)</f>
        <v>0</v>
      </c>
      <c r="L656" s="171">
        <f t="array" ref="L656">IFERROR(INDEX(VBDhistory3!$U$8:$U$307,MATCH(VBDgames!$C656,VBDhistory3!$B$8:$B$307,0))+ROW()/10000000,0)</f>
        <v>0</v>
      </c>
      <c r="M656" s="171">
        <f t="array" ref="M656">IFERROR(INDEX(VBDhistory4!$U$8:$U$307,MATCH(VBDgames!$C656,VBDhistory4!$B$8:$B$307,0))+ROW()/10000000,0)</f>
        <v>0</v>
      </c>
      <c r="N656" s="171"/>
      <c r="O656" s="171" t="str">
        <f t="shared" ref="O656:R656" si="1988">$D656&amp;"-"&amp;RANK(J656,J$477:J$876,0)</f>
        <v>WR-1</v>
      </c>
      <c r="P656" s="171" t="str">
        <f t="shared" si="1988"/>
        <v>WR-1</v>
      </c>
      <c r="Q656" s="171" t="str">
        <f t="shared" si="1988"/>
        <v>WR-1</v>
      </c>
      <c r="R656" s="171" t="str">
        <f t="shared" si="1988"/>
        <v>WR-1</v>
      </c>
      <c r="T656" s="95" t="str">
        <f t="shared" si="1793"/>
        <v>DB-65</v>
      </c>
      <c r="U656" s="3">
        <v>65.0</v>
      </c>
      <c r="V656" s="3" t="s">
        <v>4631</v>
      </c>
      <c r="W656" s="95">
        <f t="shared" ref="W656:Y656" si="1989">IFERROR(INDEX(E$1780:E$2179,MATCH($T656,P$1780:P$2179,0)),0)</f>
        <v>0</v>
      </c>
      <c r="X656" s="3">
        <f t="shared" si="1989"/>
        <v>0</v>
      </c>
      <c r="Y656" s="3">
        <f t="shared" si="1989"/>
        <v>0</v>
      </c>
      <c r="Z656" s="3"/>
      <c r="AA656" s="3">
        <f t="shared" si="1795"/>
        <v>0</v>
      </c>
      <c r="AB656" s="88">
        <f t="shared" si="1796"/>
        <v>12.66666667</v>
      </c>
      <c r="AC656" s="3"/>
      <c r="AD656" s="95">
        <f t="shared" ref="AD656:AG656" si="1990">IFERROR(INDEX(J$1780:J$2179,MATCH($T656,O$1780:O$2179,0)),0)</f>
        <v>0</v>
      </c>
      <c r="AE656" s="3">
        <f t="shared" si="1990"/>
        <v>0</v>
      </c>
      <c r="AF656" s="3">
        <f t="shared" si="1990"/>
        <v>0</v>
      </c>
      <c r="AG656" s="3">
        <f t="shared" si="1990"/>
        <v>0</v>
      </c>
      <c r="AH656" s="88">
        <f t="shared" si="1798"/>
        <v>0.000656</v>
      </c>
      <c r="AI656" s="3"/>
      <c r="AJ656" s="95" t="str">
        <f t="shared" si="1799"/>
        <v>#REF!</v>
      </c>
      <c r="AK656" s="92"/>
      <c r="AL656" s="92"/>
      <c r="AM656" s="92"/>
      <c r="AN656" s="3"/>
      <c r="AO656" s="3" t="str">
        <f t="shared" si="1800"/>
        <v>#REF!</v>
      </c>
      <c r="AP656" s="92"/>
      <c r="AQ656" s="92"/>
      <c r="AR656" s="92"/>
      <c r="AS656" s="3"/>
      <c r="AT656" s="3">
        <f t="shared" si="1801"/>
        <v>39.33333333</v>
      </c>
      <c r="AU656" s="92"/>
      <c r="AV656" s="92"/>
      <c r="AW656" s="92"/>
    </row>
    <row r="657" ht="15.75" customHeight="1">
      <c r="A657" s="24">
        <v>181.0</v>
      </c>
      <c r="B657" s="24" t="s">
        <v>1385</v>
      </c>
      <c r="C657" s="24" t="s">
        <v>1385</v>
      </c>
      <c r="D657" s="132" t="s">
        <v>34</v>
      </c>
      <c r="E657" s="132">
        <v>2.0</v>
      </c>
      <c r="F657" s="132"/>
      <c r="G657" s="132"/>
      <c r="H657" s="132"/>
      <c r="J657" s="171">
        <f t="array" ref="J657">IFERROR(INDEX(VBDhistory1!$U$8:$U$307,MATCH(VBDgames!$C657,VBDhistory1!$B$8:$B$307,0))+ROW()/10000000,0)</f>
        <v>0</v>
      </c>
      <c r="K657" s="171">
        <f t="array" ref="K657">IFERROR(INDEX(VBDhistory2!$U$8:$U$307,MATCH(VBDgames!$C657,VBDhistory2!$B$8:$B$307,0))+ROW()/10000000,0)</f>
        <v>0</v>
      </c>
      <c r="L657" s="171">
        <f t="array" ref="L657">IFERROR(INDEX(VBDhistory3!$U$8:$U$307,MATCH(VBDgames!$C657,VBDhistory3!$B$8:$B$307,0))+ROW()/10000000,0)</f>
        <v>0</v>
      </c>
      <c r="M657" s="171">
        <f t="array" ref="M657">IFERROR(INDEX(VBDhistory4!$U$8:$U$307,MATCH(VBDgames!$C657,VBDhistory4!$B$8:$B$307,0))+ROW()/10000000,0)</f>
        <v>0</v>
      </c>
      <c r="N657" s="171"/>
      <c r="O657" s="171" t="str">
        <f t="shared" ref="O657:R657" si="1991">$D657&amp;"-"&amp;RANK(J657,J$477:J$876,0)</f>
        <v>WR-1</v>
      </c>
      <c r="P657" s="171" t="str">
        <f t="shared" si="1991"/>
        <v>WR-1</v>
      </c>
      <c r="Q657" s="171" t="str">
        <f t="shared" si="1991"/>
        <v>WR-1</v>
      </c>
      <c r="R657" s="171" t="str">
        <f t="shared" si="1991"/>
        <v>WR-1</v>
      </c>
      <c r="T657" s="95" t="str">
        <f t="shared" si="1793"/>
        <v>DB-66</v>
      </c>
      <c r="U657" s="3">
        <v>66.0</v>
      </c>
      <c r="V657" s="3" t="s">
        <v>4631</v>
      </c>
      <c r="W657" s="95">
        <f t="shared" ref="W657:Y657" si="1992">IFERROR(INDEX(E$1780:E$2179,MATCH($T657,P$1780:P$2179,0)),0)</f>
        <v>0</v>
      </c>
      <c r="X657" s="3">
        <f t="shared" si="1992"/>
        <v>0</v>
      </c>
      <c r="Y657" s="3">
        <f t="shared" si="1992"/>
        <v>0</v>
      </c>
      <c r="Z657" s="3"/>
      <c r="AA657" s="3">
        <f t="shared" si="1795"/>
        <v>0</v>
      </c>
      <c r="AB657" s="88">
        <f t="shared" si="1796"/>
        <v>12.66666667</v>
      </c>
      <c r="AC657" s="3"/>
      <c r="AD657" s="95">
        <f t="shared" ref="AD657:AG657" si="1993">IFERROR(INDEX(J$1780:J$2179,MATCH($T657,O$1780:O$2179,0)),0)</f>
        <v>0</v>
      </c>
      <c r="AE657" s="3">
        <f t="shared" si="1993"/>
        <v>0</v>
      </c>
      <c r="AF657" s="3">
        <f t="shared" si="1993"/>
        <v>0</v>
      </c>
      <c r="AG657" s="3">
        <f t="shared" si="1993"/>
        <v>0</v>
      </c>
      <c r="AH657" s="88">
        <f t="shared" si="1798"/>
        <v>0.000657</v>
      </c>
      <c r="AI657" s="3"/>
      <c r="AJ657" s="95" t="str">
        <f t="shared" si="1799"/>
        <v>#REF!</v>
      </c>
      <c r="AK657" s="92"/>
      <c r="AL657" s="92"/>
      <c r="AM657" s="92"/>
      <c r="AN657" s="3"/>
      <c r="AO657" s="3" t="str">
        <f t="shared" si="1800"/>
        <v>#REF!</v>
      </c>
      <c r="AP657" s="92"/>
      <c r="AQ657" s="92"/>
      <c r="AR657" s="92"/>
      <c r="AS657" s="3"/>
      <c r="AT657" s="3">
        <f t="shared" si="1801"/>
        <v>39.33333333</v>
      </c>
      <c r="AU657" s="92"/>
      <c r="AV657" s="92"/>
      <c r="AW657" s="92"/>
    </row>
    <row r="658" ht="15.75" customHeight="1">
      <c r="A658" s="24">
        <v>182.0</v>
      </c>
      <c r="B658" s="24" t="s">
        <v>4784</v>
      </c>
      <c r="C658" s="24" t="s">
        <v>4784</v>
      </c>
      <c r="D658" s="132" t="s">
        <v>34</v>
      </c>
      <c r="E658" s="132">
        <v>1.0</v>
      </c>
      <c r="F658" s="132"/>
      <c r="G658" s="132"/>
      <c r="H658" s="132"/>
      <c r="J658" s="171">
        <f t="array" ref="J658">IFERROR(INDEX(VBDhistory1!$U$8:$U$307,MATCH(VBDgames!$C658,VBDhistory1!$B$8:$B$307,0))+ROW()/10000000,0)</f>
        <v>0</v>
      </c>
      <c r="K658" s="171">
        <f t="array" ref="K658">IFERROR(INDEX(VBDhistory2!$U$8:$U$307,MATCH(VBDgames!$C658,VBDhistory2!$B$8:$B$307,0))+ROW()/10000000,0)</f>
        <v>0</v>
      </c>
      <c r="L658" s="171">
        <f t="array" ref="L658">IFERROR(INDEX(VBDhistory3!$U$8:$U$307,MATCH(VBDgames!$C658,VBDhistory3!$B$8:$B$307,0))+ROW()/10000000,0)</f>
        <v>0</v>
      </c>
      <c r="M658" s="171">
        <f t="array" ref="M658">IFERROR(INDEX(VBDhistory4!$U$8:$U$307,MATCH(VBDgames!$C658,VBDhistory4!$B$8:$B$307,0))+ROW()/10000000,0)</f>
        <v>0</v>
      </c>
      <c r="N658" s="171"/>
      <c r="O658" s="171" t="str">
        <f t="shared" ref="O658:R658" si="1994">$D658&amp;"-"&amp;RANK(J658,J$477:J$876,0)</f>
        <v>WR-1</v>
      </c>
      <c r="P658" s="171" t="str">
        <f t="shared" si="1994"/>
        <v>WR-1</v>
      </c>
      <c r="Q658" s="171" t="str">
        <f t="shared" si="1994"/>
        <v>WR-1</v>
      </c>
      <c r="R658" s="171" t="str">
        <f t="shared" si="1994"/>
        <v>WR-1</v>
      </c>
      <c r="T658" s="95" t="str">
        <f t="shared" si="1793"/>
        <v>DB-67</v>
      </c>
      <c r="U658" s="3">
        <v>67.0</v>
      </c>
      <c r="V658" s="3" t="s">
        <v>4631</v>
      </c>
      <c r="W658" s="95">
        <f t="shared" ref="W658:Y658" si="1995">IFERROR(INDEX(E$1780:E$2179,MATCH($T658,P$1780:P$2179,0)),0)</f>
        <v>0</v>
      </c>
      <c r="X658" s="3">
        <f t="shared" si="1995"/>
        <v>0</v>
      </c>
      <c r="Y658" s="3">
        <f t="shared" si="1995"/>
        <v>0</v>
      </c>
      <c r="Z658" s="3"/>
      <c r="AA658" s="3">
        <f t="shared" si="1795"/>
        <v>0</v>
      </c>
      <c r="AB658" s="88">
        <f t="shared" si="1796"/>
        <v>12.66666667</v>
      </c>
      <c r="AC658" s="3"/>
      <c r="AD658" s="95">
        <f t="shared" ref="AD658:AG658" si="1996">IFERROR(INDEX(J$1780:J$2179,MATCH($T658,O$1780:O$2179,0)),0)</f>
        <v>0</v>
      </c>
      <c r="AE658" s="3">
        <f t="shared" si="1996"/>
        <v>0</v>
      </c>
      <c r="AF658" s="3">
        <f t="shared" si="1996"/>
        <v>0</v>
      </c>
      <c r="AG658" s="3">
        <f t="shared" si="1996"/>
        <v>0</v>
      </c>
      <c r="AH658" s="88">
        <f t="shared" si="1798"/>
        <v>0.000658</v>
      </c>
      <c r="AI658" s="3"/>
      <c r="AJ658" s="95" t="str">
        <f t="shared" si="1799"/>
        <v>#REF!</v>
      </c>
      <c r="AK658" s="92"/>
      <c r="AL658" s="92"/>
      <c r="AM658" s="92"/>
      <c r="AN658" s="3"/>
      <c r="AO658" s="3" t="str">
        <f t="shared" si="1800"/>
        <v>#REF!</v>
      </c>
      <c r="AP658" s="92"/>
      <c r="AQ658" s="92"/>
      <c r="AR658" s="92"/>
      <c r="AS658" s="3"/>
      <c r="AT658" s="3">
        <f t="shared" si="1801"/>
        <v>39.33333333</v>
      </c>
      <c r="AU658" s="92"/>
      <c r="AV658" s="92"/>
      <c r="AW658" s="92"/>
    </row>
    <row r="659" ht="15.75" customHeight="1">
      <c r="A659" s="24">
        <v>183.0</v>
      </c>
      <c r="B659" s="24" t="s">
        <v>1204</v>
      </c>
      <c r="C659" s="24" t="s">
        <v>1204</v>
      </c>
      <c r="D659" s="132" t="s">
        <v>34</v>
      </c>
      <c r="E659" s="132">
        <v>2.0</v>
      </c>
      <c r="F659" s="132"/>
      <c r="G659" s="132"/>
      <c r="H659" s="132"/>
      <c r="J659" s="171">
        <f t="array" ref="J659">IFERROR(INDEX(VBDhistory1!$U$8:$U$307,MATCH(VBDgames!$C659,VBDhistory1!$B$8:$B$307,0))+ROW()/10000000,0)</f>
        <v>0</v>
      </c>
      <c r="K659" s="171">
        <f t="array" ref="K659">IFERROR(INDEX(VBDhistory2!$U$8:$U$307,MATCH(VBDgames!$C659,VBDhistory2!$B$8:$B$307,0))+ROW()/10000000,0)</f>
        <v>0</v>
      </c>
      <c r="L659" s="171">
        <f t="array" ref="L659">IFERROR(INDEX(VBDhistory3!$U$8:$U$307,MATCH(VBDgames!$C659,VBDhistory3!$B$8:$B$307,0))+ROW()/10000000,0)</f>
        <v>0</v>
      </c>
      <c r="M659" s="171">
        <f t="array" ref="M659">IFERROR(INDEX(VBDhistory4!$U$8:$U$307,MATCH(VBDgames!$C659,VBDhistory4!$B$8:$B$307,0))+ROW()/10000000,0)</f>
        <v>0</v>
      </c>
      <c r="N659" s="171"/>
      <c r="O659" s="171" t="str">
        <f t="shared" ref="O659:R659" si="1997">$D659&amp;"-"&amp;RANK(J659,J$477:J$876,0)</f>
        <v>WR-1</v>
      </c>
      <c r="P659" s="171" t="str">
        <f t="shared" si="1997"/>
        <v>WR-1</v>
      </c>
      <c r="Q659" s="171" t="str">
        <f t="shared" si="1997"/>
        <v>WR-1</v>
      </c>
      <c r="R659" s="171" t="str">
        <f t="shared" si="1997"/>
        <v>WR-1</v>
      </c>
      <c r="T659" s="95" t="str">
        <f t="shared" si="1793"/>
        <v>DB-68</v>
      </c>
      <c r="U659" s="3">
        <v>68.0</v>
      </c>
      <c r="V659" s="3" t="s">
        <v>4631</v>
      </c>
      <c r="W659" s="95">
        <f t="shared" ref="W659:Y659" si="1998">IFERROR(INDEX(E$1780:E$2179,MATCH($T659,P$1780:P$2179,0)),0)</f>
        <v>0</v>
      </c>
      <c r="X659" s="3">
        <f t="shared" si="1998"/>
        <v>0</v>
      </c>
      <c r="Y659" s="3">
        <f t="shared" si="1998"/>
        <v>0</v>
      </c>
      <c r="Z659" s="3"/>
      <c r="AA659" s="3">
        <f t="shared" si="1795"/>
        <v>0</v>
      </c>
      <c r="AB659" s="88">
        <f t="shared" si="1796"/>
        <v>12.66666667</v>
      </c>
      <c r="AC659" s="3"/>
      <c r="AD659" s="95">
        <f t="shared" ref="AD659:AG659" si="1999">IFERROR(INDEX(J$1780:J$2179,MATCH($T659,O$1780:O$2179,0)),0)</f>
        <v>0</v>
      </c>
      <c r="AE659" s="3">
        <f t="shared" si="1999"/>
        <v>0</v>
      </c>
      <c r="AF659" s="3">
        <f t="shared" si="1999"/>
        <v>0</v>
      </c>
      <c r="AG659" s="3">
        <f t="shared" si="1999"/>
        <v>0</v>
      </c>
      <c r="AH659" s="88">
        <f t="shared" si="1798"/>
        <v>0.000659</v>
      </c>
      <c r="AI659" s="3"/>
      <c r="AJ659" s="95" t="str">
        <f t="shared" si="1799"/>
        <v>#REF!</v>
      </c>
      <c r="AK659" s="92"/>
      <c r="AL659" s="92"/>
      <c r="AM659" s="92"/>
      <c r="AN659" s="3"/>
      <c r="AO659" s="3" t="str">
        <f t="shared" si="1800"/>
        <v>#REF!</v>
      </c>
      <c r="AP659" s="92"/>
      <c r="AQ659" s="92"/>
      <c r="AR659" s="92"/>
      <c r="AS659" s="3"/>
      <c r="AT659" s="3">
        <f t="shared" si="1801"/>
        <v>39.33333333</v>
      </c>
      <c r="AU659" s="92"/>
      <c r="AV659" s="92"/>
      <c r="AW659" s="92"/>
    </row>
    <row r="660" ht="15.75" customHeight="1">
      <c r="A660" s="24">
        <v>184.0</v>
      </c>
      <c r="B660" s="24" t="s">
        <v>1521</v>
      </c>
      <c r="C660" s="24" t="s">
        <v>1521</v>
      </c>
      <c r="D660" s="132" t="s">
        <v>34</v>
      </c>
      <c r="E660" s="132">
        <v>2.0</v>
      </c>
      <c r="F660" s="132"/>
      <c r="G660" s="132"/>
      <c r="H660" s="132"/>
      <c r="J660" s="171">
        <f t="array" ref="J660">IFERROR(INDEX(VBDhistory1!$U$8:$U$307,MATCH(VBDgames!$C660,VBDhistory1!$B$8:$B$307,0))+ROW()/10000000,0)</f>
        <v>0</v>
      </c>
      <c r="K660" s="171">
        <f t="array" ref="K660">IFERROR(INDEX(VBDhistory2!$U$8:$U$307,MATCH(VBDgames!$C660,VBDhistory2!$B$8:$B$307,0))+ROW()/10000000,0)</f>
        <v>0</v>
      </c>
      <c r="L660" s="171">
        <f t="array" ref="L660">IFERROR(INDEX(VBDhistory3!$U$8:$U$307,MATCH(VBDgames!$C660,VBDhistory3!$B$8:$B$307,0))+ROW()/10000000,0)</f>
        <v>0</v>
      </c>
      <c r="M660" s="171">
        <f t="array" ref="M660">IFERROR(INDEX(VBDhistory4!$U$8:$U$307,MATCH(VBDgames!$C660,VBDhistory4!$B$8:$B$307,0))+ROW()/10000000,0)</f>
        <v>0</v>
      </c>
      <c r="N660" s="171"/>
      <c r="O660" s="171" t="str">
        <f t="shared" ref="O660:R660" si="2000">$D660&amp;"-"&amp;RANK(J660,J$477:J$876,0)</f>
        <v>WR-1</v>
      </c>
      <c r="P660" s="171" t="str">
        <f t="shared" si="2000"/>
        <v>WR-1</v>
      </c>
      <c r="Q660" s="171" t="str">
        <f t="shared" si="2000"/>
        <v>WR-1</v>
      </c>
      <c r="R660" s="171" t="str">
        <f t="shared" si="2000"/>
        <v>WR-1</v>
      </c>
      <c r="T660" s="95" t="str">
        <f t="shared" si="1793"/>
        <v>DB-69</v>
      </c>
      <c r="U660" s="3">
        <v>69.0</v>
      </c>
      <c r="V660" s="3" t="s">
        <v>4631</v>
      </c>
      <c r="W660" s="95">
        <f t="shared" ref="W660:Y660" si="2001">IFERROR(INDEX(E$1780:E$2179,MATCH($T660,P$1780:P$2179,0)),0)</f>
        <v>0</v>
      </c>
      <c r="X660" s="3">
        <f t="shared" si="2001"/>
        <v>0</v>
      </c>
      <c r="Y660" s="3">
        <f t="shared" si="2001"/>
        <v>0</v>
      </c>
      <c r="Z660" s="3"/>
      <c r="AA660" s="3">
        <f t="shared" si="1795"/>
        <v>0</v>
      </c>
      <c r="AB660" s="88">
        <f t="shared" si="1796"/>
        <v>12.66666667</v>
      </c>
      <c r="AC660" s="3"/>
      <c r="AD660" s="95">
        <f t="shared" ref="AD660:AG660" si="2002">IFERROR(INDEX(J$1780:J$2179,MATCH($T660,O$1780:O$2179,0)),0)</f>
        <v>0</v>
      </c>
      <c r="AE660" s="3">
        <f t="shared" si="2002"/>
        <v>0</v>
      </c>
      <c r="AF660" s="3">
        <f t="shared" si="2002"/>
        <v>0</v>
      </c>
      <c r="AG660" s="3">
        <f t="shared" si="2002"/>
        <v>0</v>
      </c>
      <c r="AH660" s="88">
        <f t="shared" si="1798"/>
        <v>0.00066</v>
      </c>
      <c r="AI660" s="3"/>
      <c r="AJ660" s="95" t="str">
        <f t="shared" si="1799"/>
        <v>#REF!</v>
      </c>
      <c r="AK660" s="92"/>
      <c r="AL660" s="92"/>
      <c r="AM660" s="92"/>
      <c r="AN660" s="3"/>
      <c r="AO660" s="3" t="str">
        <f t="shared" si="1800"/>
        <v>#REF!</v>
      </c>
      <c r="AP660" s="92"/>
      <c r="AQ660" s="92"/>
      <c r="AR660" s="92"/>
      <c r="AS660" s="3"/>
      <c r="AT660" s="3">
        <f t="shared" si="1801"/>
        <v>39.33333333</v>
      </c>
      <c r="AU660" s="92"/>
      <c r="AV660" s="92"/>
      <c r="AW660" s="92"/>
    </row>
    <row r="661" ht="15.75" customHeight="1">
      <c r="A661" s="24">
        <v>185.0</v>
      </c>
      <c r="B661" s="24" t="s">
        <v>3464</v>
      </c>
      <c r="C661" s="24" t="s">
        <v>3464</v>
      </c>
      <c r="D661" s="132" t="s">
        <v>34</v>
      </c>
      <c r="E661" s="132">
        <v>2.0</v>
      </c>
      <c r="F661" s="132">
        <v>5.0</v>
      </c>
      <c r="G661" s="132">
        <v>14.0</v>
      </c>
      <c r="H661" s="132">
        <v>10.0</v>
      </c>
      <c r="J661" s="171">
        <f t="array" ref="J661">IFERROR(INDEX(VBDhistory1!$U$8:$U$307,MATCH(VBDgames!$C661,VBDhistory1!$B$8:$B$307,0))+ROW()/10000000,0)</f>
        <v>0</v>
      </c>
      <c r="K661" s="171">
        <f t="array" ref="K661">IFERROR(INDEX(VBDhistory2!$U$8:$U$307,MATCH(VBDgames!$C661,VBDhistory2!$B$8:$B$307,0))+ROW()/10000000,0)</f>
        <v>0</v>
      </c>
      <c r="L661" s="171">
        <f t="array" ref="L661">IFERROR(INDEX(VBDhistory3!$U$8:$U$307,MATCH(VBDgames!$C661,VBDhistory3!$B$8:$B$307,0))+ROW()/10000000,0)</f>
        <v>0</v>
      </c>
      <c r="M661" s="171">
        <f t="array" ref="M661">IFERROR(INDEX(VBDhistory4!$U$8:$U$307,MATCH(VBDgames!$C661,VBDhistory4!$B$8:$B$307,0))+ROW()/10000000,0)</f>
        <v>0</v>
      </c>
      <c r="N661" s="171"/>
      <c r="O661" s="171" t="str">
        <f t="shared" ref="O661:R661" si="2003">$D661&amp;"-"&amp;RANK(J661,J$477:J$876,0)</f>
        <v>WR-1</v>
      </c>
      <c r="P661" s="171" t="str">
        <f t="shared" si="2003"/>
        <v>WR-1</v>
      </c>
      <c r="Q661" s="171" t="str">
        <f t="shared" si="2003"/>
        <v>WR-1</v>
      </c>
      <c r="R661" s="171" t="str">
        <f t="shared" si="2003"/>
        <v>WR-1</v>
      </c>
      <c r="T661" s="95" t="str">
        <f t="shared" si="1793"/>
        <v>DB-70</v>
      </c>
      <c r="U661" s="3">
        <v>70.0</v>
      </c>
      <c r="V661" s="3" t="s">
        <v>4631</v>
      </c>
      <c r="W661" s="95">
        <f t="shared" ref="W661:Y661" si="2004">IFERROR(INDEX(E$1780:E$2179,MATCH($T661,P$1780:P$2179,0)),0)</f>
        <v>0</v>
      </c>
      <c r="X661" s="3">
        <f t="shared" si="2004"/>
        <v>0</v>
      </c>
      <c r="Y661" s="3">
        <f t="shared" si="2004"/>
        <v>0</v>
      </c>
      <c r="Z661" s="3"/>
      <c r="AA661" s="3">
        <f t="shared" si="1795"/>
        <v>0</v>
      </c>
      <c r="AB661" s="88">
        <f t="shared" si="1796"/>
        <v>12.66666667</v>
      </c>
      <c r="AC661" s="3"/>
      <c r="AD661" s="95">
        <f t="shared" ref="AD661:AG661" si="2005">IFERROR(INDEX(J$1780:J$2179,MATCH($T661,O$1780:O$2179,0)),0)</f>
        <v>0</v>
      </c>
      <c r="AE661" s="3">
        <f t="shared" si="2005"/>
        <v>0</v>
      </c>
      <c r="AF661" s="3">
        <f t="shared" si="2005"/>
        <v>0</v>
      </c>
      <c r="AG661" s="3">
        <f t="shared" si="2005"/>
        <v>0</v>
      </c>
      <c r="AH661" s="88">
        <f t="shared" si="1798"/>
        <v>0.000661</v>
      </c>
      <c r="AI661" s="3"/>
      <c r="AJ661" s="95" t="str">
        <f t="shared" si="1799"/>
        <v>#REF!</v>
      </c>
      <c r="AK661" s="92"/>
      <c r="AL661" s="92"/>
      <c r="AM661" s="92"/>
      <c r="AN661" s="3"/>
      <c r="AO661" s="3" t="str">
        <f t="shared" si="1800"/>
        <v>#REF!</v>
      </c>
      <c r="AP661" s="92"/>
      <c r="AQ661" s="92"/>
      <c r="AR661" s="92"/>
      <c r="AS661" s="3"/>
      <c r="AT661" s="3">
        <f t="shared" si="1801"/>
        <v>39.33333333</v>
      </c>
      <c r="AU661" s="92"/>
      <c r="AV661" s="92"/>
      <c r="AW661" s="92"/>
    </row>
    <row r="662" ht="15.75" customHeight="1">
      <c r="A662" s="24">
        <v>186.0</v>
      </c>
      <c r="B662" s="24" t="s">
        <v>525</v>
      </c>
      <c r="C662" s="24" t="s">
        <v>525</v>
      </c>
      <c r="D662" s="132" t="s">
        <v>34</v>
      </c>
      <c r="E662" s="132">
        <v>1.0</v>
      </c>
      <c r="F662" s="132"/>
      <c r="G662" s="132"/>
      <c r="H662" s="132"/>
      <c r="J662" s="171">
        <f t="array" ref="J662">IFERROR(INDEX(VBDhistory1!$U$8:$U$307,MATCH(VBDgames!$C662,VBDhistory1!$B$8:$B$307,0))+ROW()/10000000,0)</f>
        <v>0</v>
      </c>
      <c r="K662" s="171">
        <f t="array" ref="K662">IFERROR(INDEX(VBDhistory2!$U$8:$U$307,MATCH(VBDgames!$C662,VBDhistory2!$B$8:$B$307,0))+ROW()/10000000,0)</f>
        <v>0</v>
      </c>
      <c r="L662" s="171">
        <f t="array" ref="L662">IFERROR(INDEX(VBDhistory3!$U$8:$U$307,MATCH(VBDgames!$C662,VBDhistory3!$B$8:$B$307,0))+ROW()/10000000,0)</f>
        <v>0</v>
      </c>
      <c r="M662" s="171">
        <f t="array" ref="M662">IFERROR(INDEX(VBDhistory4!$U$8:$U$307,MATCH(VBDgames!$C662,VBDhistory4!$B$8:$B$307,0))+ROW()/10000000,0)</f>
        <v>0</v>
      </c>
      <c r="N662" s="171"/>
      <c r="O662" s="171" t="str">
        <f t="shared" ref="O662:R662" si="2006">$D662&amp;"-"&amp;RANK(J662,J$477:J$876,0)</f>
        <v>WR-1</v>
      </c>
      <c r="P662" s="171" t="str">
        <f t="shared" si="2006"/>
        <v>WR-1</v>
      </c>
      <c r="Q662" s="171" t="str">
        <f t="shared" si="2006"/>
        <v>WR-1</v>
      </c>
      <c r="R662" s="171" t="str">
        <f t="shared" si="2006"/>
        <v>WR-1</v>
      </c>
      <c r="T662" s="95" t="str">
        <f t="shared" si="1793"/>
        <v>DB-71</v>
      </c>
      <c r="U662" s="3">
        <v>71.0</v>
      </c>
      <c r="V662" s="3" t="s">
        <v>4631</v>
      </c>
      <c r="W662" s="95">
        <f t="shared" ref="W662:Y662" si="2007">IFERROR(INDEX(E$1780:E$2179,MATCH($T662,P$1780:P$2179,0)),0)</f>
        <v>0</v>
      </c>
      <c r="X662" s="3">
        <f t="shared" si="2007"/>
        <v>0</v>
      </c>
      <c r="Y662" s="3">
        <f t="shared" si="2007"/>
        <v>0</v>
      </c>
      <c r="Z662" s="3"/>
      <c r="AA662" s="3">
        <f t="shared" si="1795"/>
        <v>0</v>
      </c>
      <c r="AB662" s="88">
        <f t="shared" si="1796"/>
        <v>12.66666667</v>
      </c>
      <c r="AC662" s="3"/>
      <c r="AD662" s="95">
        <f t="shared" ref="AD662:AG662" si="2008">IFERROR(INDEX(J$1780:J$2179,MATCH($T662,O$1780:O$2179,0)),0)</f>
        <v>0</v>
      </c>
      <c r="AE662" s="3">
        <f t="shared" si="2008"/>
        <v>0</v>
      </c>
      <c r="AF662" s="3">
        <f t="shared" si="2008"/>
        <v>0</v>
      </c>
      <c r="AG662" s="3">
        <f t="shared" si="2008"/>
        <v>0</v>
      </c>
      <c r="AH662" s="88">
        <f t="shared" si="1798"/>
        <v>0.000662</v>
      </c>
      <c r="AI662" s="3"/>
      <c r="AJ662" s="95" t="str">
        <f t="shared" si="1799"/>
        <v>#REF!</v>
      </c>
      <c r="AK662" s="92"/>
      <c r="AL662" s="92"/>
      <c r="AM662" s="92"/>
      <c r="AN662" s="3"/>
      <c r="AO662" s="3" t="str">
        <f t="shared" si="1800"/>
        <v>#REF!</v>
      </c>
      <c r="AP662" s="92"/>
      <c r="AQ662" s="92"/>
      <c r="AR662" s="92"/>
      <c r="AS662" s="3"/>
      <c r="AT662" s="3">
        <f t="shared" si="1801"/>
        <v>39.33333333</v>
      </c>
      <c r="AU662" s="92"/>
      <c r="AV662" s="92"/>
      <c r="AW662" s="92"/>
    </row>
    <row r="663" ht="15.75" customHeight="1">
      <c r="A663" s="24">
        <v>187.0</v>
      </c>
      <c r="B663" s="24" t="s">
        <v>1329</v>
      </c>
      <c r="C663" s="24" t="s">
        <v>1329</v>
      </c>
      <c r="D663" s="132" t="s">
        <v>34</v>
      </c>
      <c r="E663" s="132">
        <v>1.0</v>
      </c>
      <c r="F663" s="132"/>
      <c r="G663" s="132"/>
      <c r="H663" s="132"/>
      <c r="J663" s="171">
        <f t="array" ref="J663">IFERROR(INDEX(VBDhistory1!$U$8:$U$307,MATCH(VBDgames!$C663,VBDhistory1!$B$8:$B$307,0))+ROW()/10000000,0)</f>
        <v>0</v>
      </c>
      <c r="K663" s="171">
        <f t="array" ref="K663">IFERROR(INDEX(VBDhistory2!$U$8:$U$307,MATCH(VBDgames!$C663,VBDhistory2!$B$8:$B$307,0))+ROW()/10000000,0)</f>
        <v>0</v>
      </c>
      <c r="L663" s="171">
        <f t="array" ref="L663">IFERROR(INDEX(VBDhistory3!$U$8:$U$307,MATCH(VBDgames!$C663,VBDhistory3!$B$8:$B$307,0))+ROW()/10000000,0)</f>
        <v>0</v>
      </c>
      <c r="M663" s="171">
        <f t="array" ref="M663">IFERROR(INDEX(VBDhistory4!$U$8:$U$307,MATCH(VBDgames!$C663,VBDhistory4!$B$8:$B$307,0))+ROW()/10000000,0)</f>
        <v>0</v>
      </c>
      <c r="N663" s="171"/>
      <c r="O663" s="171" t="str">
        <f t="shared" ref="O663:R663" si="2009">$D663&amp;"-"&amp;RANK(J663,J$477:J$876,0)</f>
        <v>WR-1</v>
      </c>
      <c r="P663" s="171" t="str">
        <f t="shared" si="2009"/>
        <v>WR-1</v>
      </c>
      <c r="Q663" s="171" t="str">
        <f t="shared" si="2009"/>
        <v>WR-1</v>
      </c>
      <c r="R663" s="171" t="str">
        <f t="shared" si="2009"/>
        <v>WR-1</v>
      </c>
      <c r="T663" s="95" t="str">
        <f t="shared" si="1793"/>
        <v>DB-72</v>
      </c>
      <c r="U663" s="3">
        <v>72.0</v>
      </c>
      <c r="V663" s="3" t="s">
        <v>4631</v>
      </c>
      <c r="W663" s="95">
        <f t="shared" ref="W663:Y663" si="2010">IFERROR(INDEX(E$1780:E$2179,MATCH($T663,P$1780:P$2179,0)),0)</f>
        <v>0</v>
      </c>
      <c r="X663" s="3">
        <f t="shared" si="2010"/>
        <v>0</v>
      </c>
      <c r="Y663" s="3">
        <f t="shared" si="2010"/>
        <v>0</v>
      </c>
      <c r="Z663" s="3"/>
      <c r="AA663" s="3">
        <f t="shared" si="1795"/>
        <v>0</v>
      </c>
      <c r="AB663" s="88">
        <f t="shared" si="1796"/>
        <v>12.66666667</v>
      </c>
      <c r="AC663" s="3"/>
      <c r="AD663" s="95">
        <f t="shared" ref="AD663:AG663" si="2011">IFERROR(INDEX(J$1780:J$2179,MATCH($T663,O$1780:O$2179,0)),0)</f>
        <v>0</v>
      </c>
      <c r="AE663" s="3">
        <f t="shared" si="2011"/>
        <v>0</v>
      </c>
      <c r="AF663" s="3">
        <f t="shared" si="2011"/>
        <v>0</v>
      </c>
      <c r="AG663" s="3">
        <f t="shared" si="2011"/>
        <v>0</v>
      </c>
      <c r="AH663" s="88">
        <f t="shared" si="1798"/>
        <v>0.000663</v>
      </c>
      <c r="AI663" s="3"/>
      <c r="AJ663" s="95" t="str">
        <f t="shared" si="1799"/>
        <v>#REF!</v>
      </c>
      <c r="AK663" s="92"/>
      <c r="AL663" s="92"/>
      <c r="AM663" s="92"/>
      <c r="AN663" s="3"/>
      <c r="AO663" s="3" t="str">
        <f t="shared" si="1800"/>
        <v>#REF!</v>
      </c>
      <c r="AP663" s="92"/>
      <c r="AQ663" s="92"/>
      <c r="AR663" s="92"/>
      <c r="AS663" s="3"/>
      <c r="AT663" s="3">
        <f t="shared" si="1801"/>
        <v>39.33333333</v>
      </c>
      <c r="AU663" s="92"/>
      <c r="AV663" s="92"/>
      <c r="AW663" s="92"/>
    </row>
    <row r="664" ht="15.75" customHeight="1">
      <c r="A664" s="24">
        <v>188.0</v>
      </c>
      <c r="B664" s="24" t="s">
        <v>1219</v>
      </c>
      <c r="C664" s="24" t="s">
        <v>1219</v>
      </c>
      <c r="D664" s="132" t="s">
        <v>34</v>
      </c>
      <c r="E664" s="132">
        <v>2.0</v>
      </c>
      <c r="F664" s="132"/>
      <c r="G664" s="132"/>
      <c r="H664" s="132"/>
      <c r="J664" s="171">
        <f t="array" ref="J664">IFERROR(INDEX(VBDhistory1!$U$8:$U$307,MATCH(VBDgames!$C664,VBDhistory1!$B$8:$B$307,0))+ROW()/10000000,0)</f>
        <v>0</v>
      </c>
      <c r="K664" s="171">
        <f t="array" ref="K664">IFERROR(INDEX(VBDhistory2!$U$8:$U$307,MATCH(VBDgames!$C664,VBDhistory2!$B$8:$B$307,0))+ROW()/10000000,0)</f>
        <v>0</v>
      </c>
      <c r="L664" s="171">
        <f t="array" ref="L664">IFERROR(INDEX(VBDhistory3!$U$8:$U$307,MATCH(VBDgames!$C664,VBDhistory3!$B$8:$B$307,0))+ROW()/10000000,0)</f>
        <v>0</v>
      </c>
      <c r="M664" s="171">
        <f t="array" ref="M664">IFERROR(INDEX(VBDhistory4!$U$8:$U$307,MATCH(VBDgames!$C664,VBDhistory4!$B$8:$B$307,0))+ROW()/10000000,0)</f>
        <v>0</v>
      </c>
      <c r="N664" s="171"/>
      <c r="O664" s="171" t="str">
        <f t="shared" ref="O664:R664" si="2012">$D664&amp;"-"&amp;RANK(J664,J$477:J$876,0)</f>
        <v>WR-1</v>
      </c>
      <c r="P664" s="171" t="str">
        <f t="shared" si="2012"/>
        <v>WR-1</v>
      </c>
      <c r="Q664" s="171" t="str">
        <f t="shared" si="2012"/>
        <v>WR-1</v>
      </c>
      <c r="R664" s="171" t="str">
        <f t="shared" si="2012"/>
        <v>WR-1</v>
      </c>
      <c r="T664" s="95" t="str">
        <f t="shared" si="1793"/>
        <v>DB-73</v>
      </c>
      <c r="U664" s="3">
        <v>73.0</v>
      </c>
      <c r="V664" s="3" t="s">
        <v>4631</v>
      </c>
      <c r="W664" s="95">
        <f t="shared" ref="W664:Y664" si="2013">IFERROR(INDEX(E$1780:E$2179,MATCH($T664,P$1780:P$2179,0)),0)</f>
        <v>0</v>
      </c>
      <c r="X664" s="3">
        <f t="shared" si="2013"/>
        <v>0</v>
      </c>
      <c r="Y664" s="3">
        <f t="shared" si="2013"/>
        <v>0</v>
      </c>
      <c r="Z664" s="3"/>
      <c r="AA664" s="3">
        <f t="shared" si="1795"/>
        <v>0</v>
      </c>
      <c r="AB664" s="88">
        <f t="shared" si="1796"/>
        <v>12.66666667</v>
      </c>
      <c r="AC664" s="3"/>
      <c r="AD664" s="95">
        <f t="shared" ref="AD664:AG664" si="2014">IFERROR(INDEX(J$1780:J$2179,MATCH($T664,O$1780:O$2179,0)),0)</f>
        <v>0</v>
      </c>
      <c r="AE664" s="3">
        <f t="shared" si="2014"/>
        <v>0</v>
      </c>
      <c r="AF664" s="3">
        <f t="shared" si="2014"/>
        <v>0</v>
      </c>
      <c r="AG664" s="3">
        <f t="shared" si="2014"/>
        <v>0</v>
      </c>
      <c r="AH664" s="88">
        <f t="shared" si="1798"/>
        <v>0.000664</v>
      </c>
      <c r="AI664" s="3"/>
      <c r="AJ664" s="95" t="str">
        <f t="shared" si="1799"/>
        <v>#REF!</v>
      </c>
      <c r="AK664" s="92"/>
      <c r="AL664" s="92"/>
      <c r="AM664" s="92"/>
      <c r="AN664" s="3"/>
      <c r="AO664" s="3" t="str">
        <f t="shared" si="1800"/>
        <v>#REF!</v>
      </c>
      <c r="AP664" s="92"/>
      <c r="AQ664" s="92"/>
      <c r="AR664" s="92"/>
      <c r="AS664" s="3"/>
      <c r="AT664" s="3">
        <f t="shared" si="1801"/>
        <v>39.33333333</v>
      </c>
      <c r="AU664" s="92"/>
      <c r="AV664" s="92"/>
      <c r="AW664" s="92"/>
    </row>
    <row r="665" ht="15.75" customHeight="1">
      <c r="A665" s="24">
        <v>189.0</v>
      </c>
      <c r="B665" s="24" t="s">
        <v>1087</v>
      </c>
      <c r="C665" s="24" t="s">
        <v>1087</v>
      </c>
      <c r="D665" s="132" t="s">
        <v>34</v>
      </c>
      <c r="E665" s="132">
        <v>1.0</v>
      </c>
      <c r="F665" s="132"/>
      <c r="G665" s="132"/>
      <c r="H665" s="132"/>
      <c r="J665" s="171">
        <f t="array" ref="J665">IFERROR(INDEX(VBDhistory1!$U$8:$U$307,MATCH(VBDgames!$C665,VBDhistory1!$B$8:$B$307,0))+ROW()/10000000,0)</f>
        <v>0</v>
      </c>
      <c r="K665" s="171">
        <f t="array" ref="K665">IFERROR(INDEX(VBDhistory2!$U$8:$U$307,MATCH(VBDgames!$C665,VBDhistory2!$B$8:$B$307,0))+ROW()/10000000,0)</f>
        <v>0</v>
      </c>
      <c r="L665" s="171">
        <f t="array" ref="L665">IFERROR(INDEX(VBDhistory3!$U$8:$U$307,MATCH(VBDgames!$C665,VBDhistory3!$B$8:$B$307,0))+ROW()/10000000,0)</f>
        <v>0</v>
      </c>
      <c r="M665" s="171">
        <f t="array" ref="M665">IFERROR(INDEX(VBDhistory4!$U$8:$U$307,MATCH(VBDgames!$C665,VBDhistory4!$B$8:$B$307,0))+ROW()/10000000,0)</f>
        <v>0</v>
      </c>
      <c r="N665" s="171"/>
      <c r="O665" s="171" t="str">
        <f t="shared" ref="O665:R665" si="2015">$D665&amp;"-"&amp;RANK(J665,J$477:J$876,0)</f>
        <v>WR-1</v>
      </c>
      <c r="P665" s="171" t="str">
        <f t="shared" si="2015"/>
        <v>WR-1</v>
      </c>
      <c r="Q665" s="171" t="str">
        <f t="shared" si="2015"/>
        <v>WR-1</v>
      </c>
      <c r="R665" s="171" t="str">
        <f t="shared" si="2015"/>
        <v>WR-1</v>
      </c>
      <c r="T665" s="95" t="str">
        <f t="shared" si="1793"/>
        <v>DB-74</v>
      </c>
      <c r="U665" s="3">
        <v>74.0</v>
      </c>
      <c r="V665" s="3" t="s">
        <v>4631</v>
      </c>
      <c r="W665" s="95">
        <f t="shared" ref="W665:Y665" si="2016">IFERROR(INDEX(E$1780:E$2179,MATCH($T665,P$1780:P$2179,0)),0)</f>
        <v>0</v>
      </c>
      <c r="X665" s="3">
        <f t="shared" si="2016"/>
        <v>0</v>
      </c>
      <c r="Y665" s="3">
        <f t="shared" si="2016"/>
        <v>0</v>
      </c>
      <c r="Z665" s="3"/>
      <c r="AA665" s="3">
        <f t="shared" si="1795"/>
        <v>0</v>
      </c>
      <c r="AB665" s="88">
        <f t="shared" si="1796"/>
        <v>12.66666667</v>
      </c>
      <c r="AC665" s="3"/>
      <c r="AD665" s="95">
        <f t="shared" ref="AD665:AG665" si="2017">IFERROR(INDEX(J$1780:J$2179,MATCH($T665,O$1780:O$2179,0)),0)</f>
        <v>0</v>
      </c>
      <c r="AE665" s="3">
        <f t="shared" si="2017"/>
        <v>0</v>
      </c>
      <c r="AF665" s="3">
        <f t="shared" si="2017"/>
        <v>0</v>
      </c>
      <c r="AG665" s="3">
        <f t="shared" si="2017"/>
        <v>0</v>
      </c>
      <c r="AH665" s="88">
        <f t="shared" si="1798"/>
        <v>0.000665</v>
      </c>
      <c r="AI665" s="3"/>
      <c r="AJ665" s="95" t="str">
        <f t="shared" si="1799"/>
        <v>#REF!</v>
      </c>
      <c r="AK665" s="92"/>
      <c r="AL665" s="92"/>
      <c r="AM665" s="92"/>
      <c r="AN665" s="3"/>
      <c r="AO665" s="3" t="str">
        <f t="shared" si="1800"/>
        <v>#REF!</v>
      </c>
      <c r="AP665" s="92"/>
      <c r="AQ665" s="92"/>
      <c r="AR665" s="92"/>
      <c r="AS665" s="3"/>
      <c r="AT665" s="3">
        <f t="shared" si="1801"/>
        <v>39.33333333</v>
      </c>
      <c r="AU665" s="92"/>
      <c r="AV665" s="92"/>
      <c r="AW665" s="92"/>
    </row>
    <row r="666" ht="15.75" customHeight="1">
      <c r="A666" s="24">
        <v>190.0</v>
      </c>
      <c r="B666" s="24" t="s">
        <v>218</v>
      </c>
      <c r="C666" s="24" t="s">
        <v>218</v>
      </c>
      <c r="D666" s="132" t="s">
        <v>34</v>
      </c>
      <c r="E666" s="132">
        <v>1.0</v>
      </c>
      <c r="F666" s="132">
        <v>12.0</v>
      </c>
      <c r="G666" s="132">
        <v>14.0</v>
      </c>
      <c r="H666" s="132">
        <v>15.0</v>
      </c>
      <c r="J666" s="171">
        <f t="array" ref="J666">IFERROR(INDEX(VBDhistory1!$U$8:$U$307,MATCH(VBDgames!$C666,VBDhistory1!$B$8:$B$307,0))+ROW()/10000000,0)</f>
        <v>0</v>
      </c>
      <c r="K666" s="171">
        <f t="array" ref="K666">IFERROR(INDEX(VBDhistory2!$U$8:$U$307,MATCH(VBDgames!$C666,VBDhistory2!$B$8:$B$307,0))+ROW()/10000000,0)</f>
        <v>0</v>
      </c>
      <c r="L666" s="171">
        <f t="array" ref="L666">IFERROR(INDEX(VBDhistory3!$U$8:$U$307,MATCH(VBDgames!$C666,VBDhistory3!$B$8:$B$307,0))+ROW()/10000000,0)</f>
        <v>0</v>
      </c>
      <c r="M666" s="171">
        <f t="array" ref="M666">IFERROR(INDEX(VBDhistory4!$U$8:$U$307,MATCH(VBDgames!$C666,VBDhistory4!$B$8:$B$307,0))+ROW()/10000000,0)</f>
        <v>0</v>
      </c>
      <c r="N666" s="171"/>
      <c r="O666" s="171" t="str">
        <f t="shared" ref="O666:R666" si="2018">$D666&amp;"-"&amp;RANK(J666,J$477:J$876,0)</f>
        <v>WR-1</v>
      </c>
      <c r="P666" s="171" t="str">
        <f t="shared" si="2018"/>
        <v>WR-1</v>
      </c>
      <c r="Q666" s="171" t="str">
        <f t="shared" si="2018"/>
        <v>WR-1</v>
      </c>
      <c r="R666" s="171" t="str">
        <f t="shared" si="2018"/>
        <v>WR-1</v>
      </c>
      <c r="T666" s="95" t="str">
        <f t="shared" si="1793"/>
        <v>DB-75</v>
      </c>
      <c r="U666" s="3">
        <v>75.0</v>
      </c>
      <c r="V666" s="3" t="s">
        <v>4631</v>
      </c>
      <c r="W666" s="95">
        <f t="shared" ref="W666:Y666" si="2019">IFERROR(INDEX(E$1780:E$2179,MATCH($T666,P$1780:P$2179,0)),0)</f>
        <v>0</v>
      </c>
      <c r="X666" s="3">
        <f t="shared" si="2019"/>
        <v>0</v>
      </c>
      <c r="Y666" s="3">
        <f t="shared" si="2019"/>
        <v>0</v>
      </c>
      <c r="Z666" s="3"/>
      <c r="AA666" s="3">
        <f t="shared" si="1795"/>
        <v>0</v>
      </c>
      <c r="AB666" s="88">
        <f t="shared" si="1796"/>
        <v>12.66666667</v>
      </c>
      <c r="AC666" s="3"/>
      <c r="AD666" s="95">
        <f t="shared" ref="AD666:AG666" si="2020">IFERROR(INDEX(J$1780:J$2179,MATCH($T666,O$1780:O$2179,0)),0)</f>
        <v>0</v>
      </c>
      <c r="AE666" s="3">
        <f t="shared" si="2020"/>
        <v>0</v>
      </c>
      <c r="AF666" s="3">
        <f t="shared" si="2020"/>
        <v>0</v>
      </c>
      <c r="AG666" s="3">
        <f t="shared" si="2020"/>
        <v>0</v>
      </c>
      <c r="AH666" s="88">
        <f t="shared" si="1798"/>
        <v>0.000666</v>
      </c>
      <c r="AI666" s="3"/>
      <c r="AJ666" s="95" t="str">
        <f t="shared" si="1799"/>
        <v>#REF!</v>
      </c>
      <c r="AK666" s="92"/>
      <c r="AL666" s="92"/>
      <c r="AM666" s="92"/>
      <c r="AN666" s="3"/>
      <c r="AO666" s="3" t="str">
        <f t="shared" si="1800"/>
        <v>#REF!</v>
      </c>
      <c r="AP666" s="92"/>
      <c r="AQ666" s="92"/>
      <c r="AR666" s="92"/>
      <c r="AS666" s="3"/>
      <c r="AT666" s="3">
        <f t="shared" si="1801"/>
        <v>39.33333333</v>
      </c>
      <c r="AU666" s="92"/>
      <c r="AV666" s="92"/>
      <c r="AW666" s="92"/>
    </row>
    <row r="667" ht="15.75" customHeight="1">
      <c r="A667" s="24">
        <v>191.0</v>
      </c>
      <c r="B667" s="24" t="s">
        <v>2139</v>
      </c>
      <c r="C667" s="24" t="s">
        <v>2139</v>
      </c>
      <c r="D667" s="132" t="s">
        <v>34</v>
      </c>
      <c r="E667" s="132">
        <v>1.0</v>
      </c>
      <c r="F667" s="132">
        <v>11.0</v>
      </c>
      <c r="G667" s="132"/>
      <c r="H667" s="132">
        <v>16.0</v>
      </c>
      <c r="J667" s="171">
        <f t="array" ref="J667">IFERROR(INDEX(VBDhistory1!$U$8:$U$307,MATCH(VBDgames!$C667,VBDhistory1!$B$8:$B$307,0))+ROW()/10000000,0)</f>
        <v>0</v>
      </c>
      <c r="K667" s="171">
        <f t="array" ref="K667">IFERROR(INDEX(VBDhistory2!$U$8:$U$307,MATCH(VBDgames!$C667,VBDhistory2!$B$8:$B$307,0))+ROW()/10000000,0)</f>
        <v>0</v>
      </c>
      <c r="L667" s="171">
        <f t="array" ref="L667">IFERROR(INDEX(VBDhistory3!$U$8:$U$307,MATCH(VBDgames!$C667,VBDhistory3!$B$8:$B$307,0))+ROW()/10000000,0)</f>
        <v>0</v>
      </c>
      <c r="M667" s="171">
        <f t="array" ref="M667">IFERROR(INDEX(VBDhistory4!$U$8:$U$307,MATCH(VBDgames!$C667,VBDhistory4!$B$8:$B$307,0))+ROW()/10000000,0)</f>
        <v>0</v>
      </c>
      <c r="N667" s="171"/>
      <c r="O667" s="171" t="str">
        <f t="shared" ref="O667:R667" si="2021">$D667&amp;"-"&amp;RANK(J667,J$477:J$876,0)</f>
        <v>WR-1</v>
      </c>
      <c r="P667" s="171" t="str">
        <f t="shared" si="2021"/>
        <v>WR-1</v>
      </c>
      <c r="Q667" s="171" t="str">
        <f t="shared" si="2021"/>
        <v>WR-1</v>
      </c>
      <c r="R667" s="171" t="str">
        <f t="shared" si="2021"/>
        <v>WR-1</v>
      </c>
      <c r="T667" s="95" t="str">
        <f t="shared" si="1793"/>
        <v>DB-76</v>
      </c>
      <c r="U667" s="3">
        <v>76.0</v>
      </c>
      <c r="V667" s="3" t="s">
        <v>4631</v>
      </c>
      <c r="W667" s="95">
        <f t="shared" ref="W667:Y667" si="2022">IFERROR(INDEX(E$1780:E$2179,MATCH($T667,P$1780:P$2179,0)),0)</f>
        <v>0</v>
      </c>
      <c r="X667" s="3">
        <f t="shared" si="2022"/>
        <v>0</v>
      </c>
      <c r="Y667" s="3">
        <f t="shared" si="2022"/>
        <v>0</v>
      </c>
      <c r="Z667" s="3"/>
      <c r="AA667" s="3">
        <f t="shared" si="1795"/>
        <v>0</v>
      </c>
      <c r="AB667" s="88">
        <f t="shared" si="1796"/>
        <v>12.66666667</v>
      </c>
      <c r="AC667" s="3"/>
      <c r="AD667" s="95">
        <f t="shared" ref="AD667:AG667" si="2023">IFERROR(INDEX(J$1780:J$2179,MATCH($T667,O$1780:O$2179,0)),0)</f>
        <v>0</v>
      </c>
      <c r="AE667" s="3">
        <f t="shared" si="2023"/>
        <v>0</v>
      </c>
      <c r="AF667" s="3">
        <f t="shared" si="2023"/>
        <v>0</v>
      </c>
      <c r="AG667" s="3">
        <f t="shared" si="2023"/>
        <v>0</v>
      </c>
      <c r="AH667" s="88">
        <f t="shared" si="1798"/>
        <v>0.000667</v>
      </c>
      <c r="AI667" s="3"/>
      <c r="AJ667" s="95" t="str">
        <f t="shared" si="1799"/>
        <v>#REF!</v>
      </c>
      <c r="AK667" s="92"/>
      <c r="AL667" s="92"/>
      <c r="AM667" s="92"/>
      <c r="AN667" s="3"/>
      <c r="AO667" s="3" t="str">
        <f t="shared" si="1800"/>
        <v>#REF!</v>
      </c>
      <c r="AP667" s="92"/>
      <c r="AQ667" s="92"/>
      <c r="AR667" s="92"/>
      <c r="AS667" s="3"/>
      <c r="AT667" s="3">
        <f t="shared" si="1801"/>
        <v>39.33333333</v>
      </c>
      <c r="AU667" s="92"/>
      <c r="AV667" s="92"/>
      <c r="AW667" s="92"/>
    </row>
    <row r="668" ht="15.75" customHeight="1">
      <c r="A668" s="24">
        <v>192.0</v>
      </c>
      <c r="B668" s="24" t="s">
        <v>1349</v>
      </c>
      <c r="C668" s="24" t="s">
        <v>1349</v>
      </c>
      <c r="D668" s="132" t="s">
        <v>34</v>
      </c>
      <c r="E668" s="132">
        <v>2.0</v>
      </c>
      <c r="F668" s="132">
        <v>8.0</v>
      </c>
      <c r="G668" s="132">
        <v>1.0</v>
      </c>
      <c r="H668" s="132">
        <v>5.0</v>
      </c>
      <c r="J668" s="171">
        <f t="array" ref="J668">IFERROR(INDEX(VBDhistory1!$U$8:$U$307,MATCH(VBDgames!$C668,VBDhistory1!$B$8:$B$307,0))+ROW()/10000000,0)</f>
        <v>0</v>
      </c>
      <c r="K668" s="171">
        <f t="array" ref="K668">IFERROR(INDEX(VBDhistory2!$U$8:$U$307,MATCH(VBDgames!$C668,VBDhistory2!$B$8:$B$307,0))+ROW()/10000000,0)</f>
        <v>0</v>
      </c>
      <c r="L668" s="171">
        <f t="array" ref="L668">IFERROR(INDEX(VBDhistory3!$U$8:$U$307,MATCH(VBDgames!$C668,VBDhistory3!$B$8:$B$307,0))+ROW()/10000000,0)</f>
        <v>0</v>
      </c>
      <c r="M668" s="171">
        <f t="array" ref="M668">IFERROR(INDEX(VBDhistory4!$U$8:$U$307,MATCH(VBDgames!$C668,VBDhistory4!$B$8:$B$307,0))+ROW()/10000000,0)</f>
        <v>0</v>
      </c>
      <c r="N668" s="171"/>
      <c r="O668" s="171" t="str">
        <f t="shared" ref="O668:R668" si="2024">$D668&amp;"-"&amp;RANK(J668,J$477:J$876,0)</f>
        <v>WR-1</v>
      </c>
      <c r="P668" s="171" t="str">
        <f t="shared" si="2024"/>
        <v>WR-1</v>
      </c>
      <c r="Q668" s="171" t="str">
        <f t="shared" si="2024"/>
        <v>WR-1</v>
      </c>
      <c r="R668" s="171" t="str">
        <f t="shared" si="2024"/>
        <v>WR-1</v>
      </c>
      <c r="T668" s="95" t="str">
        <f t="shared" si="1793"/>
        <v>DB-77</v>
      </c>
      <c r="U668" s="3">
        <v>77.0</v>
      </c>
      <c r="V668" s="3" t="s">
        <v>4631</v>
      </c>
      <c r="W668" s="95">
        <f t="shared" ref="W668:Y668" si="2025">IFERROR(INDEX(E$1780:E$2179,MATCH($T668,P$1780:P$2179,0)),0)</f>
        <v>0</v>
      </c>
      <c r="X668" s="3">
        <f t="shared" si="2025"/>
        <v>0</v>
      </c>
      <c r="Y668" s="3">
        <f t="shared" si="2025"/>
        <v>0</v>
      </c>
      <c r="Z668" s="3"/>
      <c r="AA668" s="3">
        <f t="shared" si="1795"/>
        <v>0</v>
      </c>
      <c r="AB668" s="88">
        <f t="shared" si="1796"/>
        <v>12.66666667</v>
      </c>
      <c r="AC668" s="3"/>
      <c r="AD668" s="95">
        <f t="shared" ref="AD668:AG668" si="2026">IFERROR(INDEX(J$1780:J$2179,MATCH($T668,O$1780:O$2179,0)),0)</f>
        <v>0</v>
      </c>
      <c r="AE668" s="3">
        <f t="shared" si="2026"/>
        <v>0</v>
      </c>
      <c r="AF668" s="3">
        <f t="shared" si="2026"/>
        <v>0</v>
      </c>
      <c r="AG668" s="3">
        <f t="shared" si="2026"/>
        <v>0</v>
      </c>
      <c r="AH668" s="88">
        <f t="shared" si="1798"/>
        <v>0.000668</v>
      </c>
      <c r="AI668" s="3"/>
      <c r="AJ668" s="95" t="str">
        <f t="shared" si="1799"/>
        <v>#REF!</v>
      </c>
      <c r="AK668" s="92"/>
      <c r="AL668" s="92"/>
      <c r="AM668" s="92"/>
      <c r="AN668" s="3"/>
      <c r="AO668" s="3" t="str">
        <f t="shared" si="1800"/>
        <v>#REF!</v>
      </c>
      <c r="AP668" s="92"/>
      <c r="AQ668" s="92"/>
      <c r="AR668" s="92"/>
      <c r="AS668" s="3"/>
      <c r="AT668" s="3">
        <f t="shared" si="1801"/>
        <v>39.33333333</v>
      </c>
      <c r="AU668" s="92"/>
      <c r="AV668" s="92"/>
      <c r="AW668" s="92"/>
    </row>
    <row r="669" ht="15.75" customHeight="1">
      <c r="A669" s="24">
        <v>193.0</v>
      </c>
      <c r="B669" s="24" t="s">
        <v>562</v>
      </c>
      <c r="C669" s="24" t="s">
        <v>562</v>
      </c>
      <c r="D669" s="132" t="s">
        <v>34</v>
      </c>
      <c r="E669" s="132">
        <v>1.0</v>
      </c>
      <c r="F669" s="132">
        <v>12.0</v>
      </c>
      <c r="G669" s="132">
        <v>11.0</v>
      </c>
      <c r="H669" s="132">
        <v>10.0</v>
      </c>
      <c r="J669" s="171">
        <f t="array" ref="J669">IFERROR(INDEX(VBDhistory1!$U$8:$U$307,MATCH(VBDgames!$C669,VBDhistory1!$B$8:$B$307,0))+ROW()/10000000,0)</f>
        <v>0</v>
      </c>
      <c r="K669" s="171">
        <f t="array" ref="K669">IFERROR(INDEX(VBDhistory2!$U$8:$U$307,MATCH(VBDgames!$C669,VBDhistory2!$B$8:$B$307,0))+ROW()/10000000,0)</f>
        <v>0</v>
      </c>
      <c r="L669" s="171">
        <f t="array" ref="L669">IFERROR(INDEX(VBDhistory3!$U$8:$U$307,MATCH(VBDgames!$C669,VBDhistory3!$B$8:$B$307,0))+ROW()/10000000,0)</f>
        <v>0</v>
      </c>
      <c r="M669" s="171">
        <f t="array" ref="M669">IFERROR(INDEX(VBDhistory4!$U$8:$U$307,MATCH(VBDgames!$C669,VBDhistory4!$B$8:$B$307,0))+ROW()/10000000,0)</f>
        <v>0</v>
      </c>
      <c r="N669" s="171"/>
      <c r="O669" s="171" t="str">
        <f t="shared" ref="O669:R669" si="2027">$D669&amp;"-"&amp;RANK(J669,J$477:J$876,0)</f>
        <v>WR-1</v>
      </c>
      <c r="P669" s="171" t="str">
        <f t="shared" si="2027"/>
        <v>WR-1</v>
      </c>
      <c r="Q669" s="171" t="str">
        <f t="shared" si="2027"/>
        <v>WR-1</v>
      </c>
      <c r="R669" s="171" t="str">
        <f t="shared" si="2027"/>
        <v>WR-1</v>
      </c>
      <c r="T669" s="95" t="str">
        <f t="shared" si="1793"/>
        <v>DB-78</v>
      </c>
      <c r="U669" s="3">
        <v>78.0</v>
      </c>
      <c r="V669" s="3" t="s">
        <v>4631</v>
      </c>
      <c r="W669" s="95">
        <f t="shared" ref="W669:Y669" si="2028">IFERROR(INDEX(E$1780:E$2179,MATCH($T669,P$1780:P$2179,0)),0)</f>
        <v>0</v>
      </c>
      <c r="X669" s="3">
        <f t="shared" si="2028"/>
        <v>0</v>
      </c>
      <c r="Y669" s="3">
        <f t="shared" si="2028"/>
        <v>0</v>
      </c>
      <c r="Z669" s="3"/>
      <c r="AA669" s="3">
        <f t="shared" si="1795"/>
        <v>0</v>
      </c>
      <c r="AB669" s="88">
        <f t="shared" si="1796"/>
        <v>12.66666667</v>
      </c>
      <c r="AC669" s="3"/>
      <c r="AD669" s="95">
        <f t="shared" ref="AD669:AG669" si="2029">IFERROR(INDEX(J$1780:J$2179,MATCH($T669,O$1780:O$2179,0)),0)</f>
        <v>0</v>
      </c>
      <c r="AE669" s="3">
        <f t="shared" si="2029"/>
        <v>0</v>
      </c>
      <c r="AF669" s="3">
        <f t="shared" si="2029"/>
        <v>0</v>
      </c>
      <c r="AG669" s="3">
        <f t="shared" si="2029"/>
        <v>0</v>
      </c>
      <c r="AH669" s="88">
        <f t="shared" si="1798"/>
        <v>0.000669</v>
      </c>
      <c r="AI669" s="3"/>
      <c r="AJ669" s="95" t="str">
        <f t="shared" si="1799"/>
        <v>#REF!</v>
      </c>
      <c r="AK669" s="92"/>
      <c r="AL669" s="92"/>
      <c r="AM669" s="92"/>
      <c r="AN669" s="3"/>
      <c r="AO669" s="3" t="str">
        <f t="shared" si="1800"/>
        <v>#REF!</v>
      </c>
      <c r="AP669" s="92"/>
      <c r="AQ669" s="92"/>
      <c r="AR669" s="92"/>
      <c r="AS669" s="3"/>
      <c r="AT669" s="3">
        <f t="shared" si="1801"/>
        <v>39.33333333</v>
      </c>
      <c r="AU669" s="92"/>
      <c r="AV669" s="92"/>
      <c r="AW669" s="92"/>
    </row>
    <row r="670" ht="15.75" customHeight="1">
      <c r="A670" s="24">
        <v>194.0</v>
      </c>
      <c r="B670" s="24" t="s">
        <v>4785</v>
      </c>
      <c r="C670" s="24" t="s">
        <v>4785</v>
      </c>
      <c r="D670" s="132" t="s">
        <v>34</v>
      </c>
      <c r="E670" s="132">
        <v>2.0</v>
      </c>
      <c r="F670" s="132"/>
      <c r="G670" s="132"/>
      <c r="H670" s="132"/>
      <c r="J670" s="171">
        <f t="array" ref="J670">IFERROR(INDEX(VBDhistory1!$U$8:$U$307,MATCH(VBDgames!$C670,VBDhistory1!$B$8:$B$307,0))+ROW()/10000000,0)</f>
        <v>0</v>
      </c>
      <c r="K670" s="171">
        <f t="array" ref="K670">IFERROR(INDEX(VBDhistory2!$U$8:$U$307,MATCH(VBDgames!$C670,VBDhistory2!$B$8:$B$307,0))+ROW()/10000000,0)</f>
        <v>0</v>
      </c>
      <c r="L670" s="171">
        <f t="array" ref="L670">IFERROR(INDEX(VBDhistory3!$U$8:$U$307,MATCH(VBDgames!$C670,VBDhistory3!$B$8:$B$307,0))+ROW()/10000000,0)</f>
        <v>0</v>
      </c>
      <c r="M670" s="171">
        <f t="array" ref="M670">IFERROR(INDEX(VBDhistory4!$U$8:$U$307,MATCH(VBDgames!$C670,VBDhistory4!$B$8:$B$307,0))+ROW()/10000000,0)</f>
        <v>0</v>
      </c>
      <c r="N670" s="171"/>
      <c r="O670" s="171" t="str">
        <f t="shared" ref="O670:R670" si="2030">$D670&amp;"-"&amp;RANK(J670,J$477:J$876,0)</f>
        <v>WR-1</v>
      </c>
      <c r="P670" s="171" t="str">
        <f t="shared" si="2030"/>
        <v>WR-1</v>
      </c>
      <c r="Q670" s="171" t="str">
        <f t="shared" si="2030"/>
        <v>WR-1</v>
      </c>
      <c r="R670" s="171" t="str">
        <f t="shared" si="2030"/>
        <v>WR-1</v>
      </c>
      <c r="T670" s="95" t="str">
        <f t="shared" si="1793"/>
        <v>DB-79</v>
      </c>
      <c r="U670" s="3">
        <v>79.0</v>
      </c>
      <c r="V670" s="3" t="s">
        <v>4631</v>
      </c>
      <c r="W670" s="95">
        <f t="shared" ref="W670:Y670" si="2031">IFERROR(INDEX(E$1780:E$2179,MATCH($T670,P$1780:P$2179,0)),0)</f>
        <v>0</v>
      </c>
      <c r="X670" s="3">
        <f t="shared" si="2031"/>
        <v>0</v>
      </c>
      <c r="Y670" s="3">
        <f t="shared" si="2031"/>
        <v>0</v>
      </c>
      <c r="Z670" s="3"/>
      <c r="AA670" s="3">
        <f t="shared" si="1795"/>
        <v>0</v>
      </c>
      <c r="AB670" s="88">
        <f t="shared" si="1796"/>
        <v>12.66666667</v>
      </c>
      <c r="AC670" s="3"/>
      <c r="AD670" s="95">
        <f t="shared" ref="AD670:AG670" si="2032">IFERROR(INDEX(J$1780:J$2179,MATCH($T670,O$1780:O$2179,0)),0)</f>
        <v>0</v>
      </c>
      <c r="AE670" s="3">
        <f t="shared" si="2032"/>
        <v>0</v>
      </c>
      <c r="AF670" s="3">
        <f t="shared" si="2032"/>
        <v>0</v>
      </c>
      <c r="AG670" s="3">
        <f t="shared" si="2032"/>
        <v>0</v>
      </c>
      <c r="AH670" s="88">
        <f t="shared" si="1798"/>
        <v>0.00067</v>
      </c>
      <c r="AI670" s="3"/>
      <c r="AJ670" s="95" t="str">
        <f t="shared" si="1799"/>
        <v>#REF!</v>
      </c>
      <c r="AK670" s="92"/>
      <c r="AL670" s="92"/>
      <c r="AM670" s="92"/>
      <c r="AN670" s="3"/>
      <c r="AO670" s="3" t="str">
        <f t="shared" si="1800"/>
        <v>#REF!</v>
      </c>
      <c r="AP670" s="92"/>
      <c r="AQ670" s="92"/>
      <c r="AR670" s="92"/>
      <c r="AS670" s="3"/>
      <c r="AT670" s="3">
        <f t="shared" si="1801"/>
        <v>39.33333333</v>
      </c>
      <c r="AU670" s="92"/>
      <c r="AV670" s="92"/>
      <c r="AW670" s="92"/>
    </row>
    <row r="671" ht="15.75" customHeight="1">
      <c r="A671" s="24">
        <v>195.0</v>
      </c>
      <c r="B671" s="24" t="s">
        <v>4786</v>
      </c>
      <c r="C671" s="24" t="s">
        <v>4786</v>
      </c>
      <c r="D671" s="132" t="s">
        <v>34</v>
      </c>
      <c r="E671" s="132">
        <v>2.0</v>
      </c>
      <c r="F671" s="132"/>
      <c r="G671" s="132">
        <v>2.0</v>
      </c>
      <c r="H671" s="132"/>
      <c r="J671" s="171">
        <f t="array" ref="J671">IFERROR(INDEX(VBDhistory1!$U$8:$U$307,MATCH(VBDgames!$C671,VBDhistory1!$B$8:$B$307,0))+ROW()/10000000,0)</f>
        <v>0</v>
      </c>
      <c r="K671" s="171">
        <f t="array" ref="K671">IFERROR(INDEX(VBDhistory2!$U$8:$U$307,MATCH(VBDgames!$C671,VBDhistory2!$B$8:$B$307,0))+ROW()/10000000,0)</f>
        <v>0</v>
      </c>
      <c r="L671" s="171">
        <f t="array" ref="L671">IFERROR(INDEX(VBDhistory3!$U$8:$U$307,MATCH(VBDgames!$C671,VBDhistory3!$B$8:$B$307,0))+ROW()/10000000,0)</f>
        <v>0</v>
      </c>
      <c r="M671" s="171">
        <f t="array" ref="M671">IFERROR(INDEX(VBDhistory4!$U$8:$U$307,MATCH(VBDgames!$C671,VBDhistory4!$B$8:$B$307,0))+ROW()/10000000,0)</f>
        <v>0</v>
      </c>
      <c r="N671" s="171"/>
      <c r="O671" s="171" t="str">
        <f t="shared" ref="O671:R671" si="2033">$D671&amp;"-"&amp;RANK(J671,J$477:J$876,0)</f>
        <v>WR-1</v>
      </c>
      <c r="P671" s="171" t="str">
        <f t="shared" si="2033"/>
        <v>WR-1</v>
      </c>
      <c r="Q671" s="171" t="str">
        <f t="shared" si="2033"/>
        <v>WR-1</v>
      </c>
      <c r="R671" s="171" t="str">
        <f t="shared" si="2033"/>
        <v>WR-1</v>
      </c>
      <c r="T671" s="95" t="str">
        <f t="shared" si="1793"/>
        <v>DB-80</v>
      </c>
      <c r="U671" s="3">
        <v>80.0</v>
      </c>
      <c r="V671" s="3" t="s">
        <v>4631</v>
      </c>
      <c r="W671" s="95">
        <f t="shared" ref="W671:Y671" si="2034">IFERROR(INDEX(E$1780:E$2179,MATCH($T671,P$1780:P$2179,0)),0)</f>
        <v>0</v>
      </c>
      <c r="X671" s="3">
        <f t="shared" si="2034"/>
        <v>0</v>
      </c>
      <c r="Y671" s="3">
        <f t="shared" si="2034"/>
        <v>0</v>
      </c>
      <c r="Z671" s="3"/>
      <c r="AA671" s="3">
        <f t="shared" si="1795"/>
        <v>0</v>
      </c>
      <c r="AB671" s="88">
        <f t="shared" si="1796"/>
        <v>12.66666667</v>
      </c>
      <c r="AC671" s="3"/>
      <c r="AD671" s="95">
        <f t="shared" ref="AD671:AG671" si="2035">IFERROR(INDEX(J$1780:J$2179,MATCH($T671,O$1780:O$2179,0)),0)</f>
        <v>0</v>
      </c>
      <c r="AE671" s="3">
        <f t="shared" si="2035"/>
        <v>0</v>
      </c>
      <c r="AF671" s="3">
        <f t="shared" si="2035"/>
        <v>0</v>
      </c>
      <c r="AG671" s="3">
        <f t="shared" si="2035"/>
        <v>0</v>
      </c>
      <c r="AH671" s="88">
        <f t="shared" si="1798"/>
        <v>0.000671</v>
      </c>
      <c r="AI671" s="3"/>
      <c r="AJ671" s="95" t="str">
        <f t="shared" si="1799"/>
        <v>#REF!</v>
      </c>
      <c r="AK671" s="92"/>
      <c r="AL671" s="92"/>
      <c r="AM671" s="92"/>
      <c r="AN671" s="3"/>
      <c r="AO671" s="3" t="str">
        <f t="shared" si="1800"/>
        <v>#REF!</v>
      </c>
      <c r="AP671" s="92"/>
      <c r="AQ671" s="92"/>
      <c r="AR671" s="92"/>
      <c r="AS671" s="3"/>
      <c r="AT671" s="3">
        <f t="shared" si="1801"/>
        <v>39.33333333</v>
      </c>
      <c r="AU671" s="92"/>
      <c r="AV671" s="92"/>
      <c r="AW671" s="92"/>
    </row>
    <row r="672" ht="15.75" customHeight="1">
      <c r="A672" s="24">
        <v>196.0</v>
      </c>
      <c r="B672" s="24" t="s">
        <v>534</v>
      </c>
      <c r="C672" s="24" t="s">
        <v>534</v>
      </c>
      <c r="D672" s="132" t="s">
        <v>34</v>
      </c>
      <c r="E672" s="132">
        <v>2.0</v>
      </c>
      <c r="F672" s="132"/>
      <c r="G672" s="132"/>
      <c r="H672" s="132"/>
      <c r="J672" s="171">
        <f t="array" ref="J672">IFERROR(INDEX(VBDhistory1!$U$8:$U$307,MATCH(VBDgames!$C672,VBDhistory1!$B$8:$B$307,0))+ROW()/10000000,0)</f>
        <v>0</v>
      </c>
      <c r="K672" s="171">
        <f t="array" ref="K672">IFERROR(INDEX(VBDhistory2!$U$8:$U$307,MATCH(VBDgames!$C672,VBDhistory2!$B$8:$B$307,0))+ROW()/10000000,0)</f>
        <v>0</v>
      </c>
      <c r="L672" s="171">
        <f t="array" ref="L672">IFERROR(INDEX(VBDhistory3!$U$8:$U$307,MATCH(VBDgames!$C672,VBDhistory3!$B$8:$B$307,0))+ROW()/10000000,0)</f>
        <v>0</v>
      </c>
      <c r="M672" s="171">
        <f t="array" ref="M672">IFERROR(INDEX(VBDhistory4!$U$8:$U$307,MATCH(VBDgames!$C672,VBDhistory4!$B$8:$B$307,0))+ROW()/10000000,0)</f>
        <v>0</v>
      </c>
      <c r="N672" s="171"/>
      <c r="O672" s="171" t="str">
        <f t="shared" ref="O672:R672" si="2036">$D672&amp;"-"&amp;RANK(J672,J$477:J$876,0)</f>
        <v>WR-1</v>
      </c>
      <c r="P672" s="171" t="str">
        <f t="shared" si="2036"/>
        <v>WR-1</v>
      </c>
      <c r="Q672" s="171" t="str">
        <f t="shared" si="2036"/>
        <v>WR-1</v>
      </c>
      <c r="R672" s="171" t="str">
        <f t="shared" si="2036"/>
        <v>WR-1</v>
      </c>
      <c r="T672" s="95" t="str">
        <f t="shared" si="1793"/>
        <v>DB-81</v>
      </c>
      <c r="U672" s="3">
        <v>81.0</v>
      </c>
      <c r="V672" s="3" t="s">
        <v>4631</v>
      </c>
      <c r="W672" s="95">
        <f t="shared" ref="W672:Y672" si="2037">IFERROR(INDEX(E$1780:E$2179,MATCH($T672,P$1780:P$2179,0)),0)</f>
        <v>0</v>
      </c>
      <c r="X672" s="3">
        <f t="shared" si="2037"/>
        <v>0</v>
      </c>
      <c r="Y672" s="3">
        <f t="shared" si="2037"/>
        <v>0</v>
      </c>
      <c r="Z672" s="3"/>
      <c r="AA672" s="3">
        <f t="shared" si="1795"/>
        <v>0</v>
      </c>
      <c r="AB672" s="88">
        <f t="shared" si="1796"/>
        <v>12.66666667</v>
      </c>
      <c r="AC672" s="3"/>
      <c r="AD672" s="95">
        <f t="shared" ref="AD672:AG672" si="2038">IFERROR(INDEX(J$1780:J$2179,MATCH($T672,O$1780:O$2179,0)),0)</f>
        <v>0</v>
      </c>
      <c r="AE672" s="3">
        <f t="shared" si="2038"/>
        <v>0</v>
      </c>
      <c r="AF672" s="3">
        <f t="shared" si="2038"/>
        <v>0</v>
      </c>
      <c r="AG672" s="3">
        <f t="shared" si="2038"/>
        <v>0</v>
      </c>
      <c r="AH672" s="88">
        <f t="shared" si="1798"/>
        <v>0.000672</v>
      </c>
      <c r="AI672" s="3"/>
      <c r="AJ672" s="95" t="str">
        <f t="shared" si="1799"/>
        <v>#REF!</v>
      </c>
      <c r="AK672" s="92"/>
      <c r="AL672" s="92"/>
      <c r="AM672" s="92"/>
      <c r="AN672" s="3"/>
      <c r="AO672" s="3" t="str">
        <f t="shared" si="1800"/>
        <v>#REF!</v>
      </c>
      <c r="AP672" s="92"/>
      <c r="AQ672" s="92"/>
      <c r="AR672" s="92"/>
      <c r="AS672" s="3"/>
      <c r="AT672" s="3">
        <f t="shared" si="1801"/>
        <v>39.33333333</v>
      </c>
      <c r="AU672" s="92"/>
      <c r="AV672" s="92"/>
      <c r="AW672" s="92"/>
    </row>
    <row r="673" ht="15.75" customHeight="1">
      <c r="A673" s="24">
        <v>197.0</v>
      </c>
      <c r="B673" s="24" t="s">
        <v>549</v>
      </c>
      <c r="C673" s="24" t="s">
        <v>549</v>
      </c>
      <c r="D673" s="132" t="s">
        <v>34</v>
      </c>
      <c r="E673" s="132">
        <v>1.0</v>
      </c>
      <c r="F673" s="132"/>
      <c r="G673" s="132"/>
      <c r="H673" s="132"/>
      <c r="J673" s="171">
        <f t="array" ref="J673">IFERROR(INDEX(VBDhistory1!$U$8:$U$307,MATCH(VBDgames!$C673,VBDhistory1!$B$8:$B$307,0))+ROW()/10000000,0)</f>
        <v>0</v>
      </c>
      <c r="K673" s="171">
        <f t="array" ref="K673">IFERROR(INDEX(VBDhistory2!$U$8:$U$307,MATCH(VBDgames!$C673,VBDhistory2!$B$8:$B$307,0))+ROW()/10000000,0)</f>
        <v>0</v>
      </c>
      <c r="L673" s="171">
        <f t="array" ref="L673">IFERROR(INDEX(VBDhistory3!$U$8:$U$307,MATCH(VBDgames!$C673,VBDhistory3!$B$8:$B$307,0))+ROW()/10000000,0)</f>
        <v>0</v>
      </c>
      <c r="M673" s="171">
        <f t="array" ref="M673">IFERROR(INDEX(VBDhistory4!$U$8:$U$307,MATCH(VBDgames!$C673,VBDhistory4!$B$8:$B$307,0))+ROW()/10000000,0)</f>
        <v>0</v>
      </c>
      <c r="N673" s="171"/>
      <c r="O673" s="171" t="str">
        <f t="shared" ref="O673:R673" si="2039">$D673&amp;"-"&amp;RANK(J673,J$477:J$876,0)</f>
        <v>WR-1</v>
      </c>
      <c r="P673" s="171" t="str">
        <f t="shared" si="2039"/>
        <v>WR-1</v>
      </c>
      <c r="Q673" s="171" t="str">
        <f t="shared" si="2039"/>
        <v>WR-1</v>
      </c>
      <c r="R673" s="171" t="str">
        <f t="shared" si="2039"/>
        <v>WR-1</v>
      </c>
      <c r="T673" s="95" t="str">
        <f t="shared" si="1793"/>
        <v>DB-82</v>
      </c>
      <c r="U673" s="3">
        <v>82.0</v>
      </c>
      <c r="V673" s="3" t="s">
        <v>4631</v>
      </c>
      <c r="W673" s="95">
        <f t="shared" ref="W673:Y673" si="2040">IFERROR(INDEX(E$1780:E$2179,MATCH($T673,P$1780:P$2179,0)),0)</f>
        <v>0</v>
      </c>
      <c r="X673" s="3">
        <f t="shared" si="2040"/>
        <v>0</v>
      </c>
      <c r="Y673" s="3">
        <f t="shared" si="2040"/>
        <v>0</v>
      </c>
      <c r="Z673" s="3"/>
      <c r="AA673" s="3">
        <f t="shared" si="1795"/>
        <v>0</v>
      </c>
      <c r="AB673" s="88">
        <f t="shared" si="1796"/>
        <v>12.66666667</v>
      </c>
      <c r="AC673" s="3"/>
      <c r="AD673" s="95">
        <f t="shared" ref="AD673:AG673" si="2041">IFERROR(INDEX(J$1780:J$2179,MATCH($T673,O$1780:O$2179,0)),0)</f>
        <v>0</v>
      </c>
      <c r="AE673" s="3">
        <f t="shared" si="2041"/>
        <v>0</v>
      </c>
      <c r="AF673" s="3">
        <f t="shared" si="2041"/>
        <v>0</v>
      </c>
      <c r="AG673" s="3">
        <f t="shared" si="2041"/>
        <v>0</v>
      </c>
      <c r="AH673" s="88">
        <f t="shared" si="1798"/>
        <v>0.000673</v>
      </c>
      <c r="AI673" s="3"/>
      <c r="AJ673" s="95" t="str">
        <f t="shared" si="1799"/>
        <v>#REF!</v>
      </c>
      <c r="AK673" s="92"/>
      <c r="AL673" s="92"/>
      <c r="AM673" s="92"/>
      <c r="AN673" s="3"/>
      <c r="AO673" s="3" t="str">
        <f t="shared" si="1800"/>
        <v>#REF!</v>
      </c>
      <c r="AP673" s="92"/>
      <c r="AQ673" s="92"/>
      <c r="AR673" s="92"/>
      <c r="AS673" s="3"/>
      <c r="AT673" s="3">
        <f t="shared" si="1801"/>
        <v>39.33333333</v>
      </c>
      <c r="AU673" s="92"/>
      <c r="AV673" s="92"/>
      <c r="AW673" s="92"/>
    </row>
    <row r="674" ht="15.75" customHeight="1">
      <c r="A674" s="24">
        <v>198.0</v>
      </c>
      <c r="B674" s="24" t="s">
        <v>1393</v>
      </c>
      <c r="C674" s="24" t="s">
        <v>1393</v>
      </c>
      <c r="D674" s="132" t="s">
        <v>34</v>
      </c>
      <c r="E674" s="132">
        <v>2.0</v>
      </c>
      <c r="F674" s="132"/>
      <c r="G674" s="132"/>
      <c r="H674" s="132"/>
      <c r="J674" s="171">
        <f t="array" ref="J674">IFERROR(INDEX(VBDhistory1!$U$8:$U$307,MATCH(VBDgames!$C674,VBDhistory1!$B$8:$B$307,0))+ROW()/10000000,0)</f>
        <v>0</v>
      </c>
      <c r="K674" s="171">
        <f t="array" ref="K674">IFERROR(INDEX(VBDhistory2!$U$8:$U$307,MATCH(VBDgames!$C674,VBDhistory2!$B$8:$B$307,0))+ROW()/10000000,0)</f>
        <v>0</v>
      </c>
      <c r="L674" s="171">
        <f t="array" ref="L674">IFERROR(INDEX(VBDhistory3!$U$8:$U$307,MATCH(VBDgames!$C674,VBDhistory3!$B$8:$B$307,0))+ROW()/10000000,0)</f>
        <v>0</v>
      </c>
      <c r="M674" s="171">
        <f t="array" ref="M674">IFERROR(INDEX(VBDhistory4!$U$8:$U$307,MATCH(VBDgames!$C674,VBDhistory4!$B$8:$B$307,0))+ROW()/10000000,0)</f>
        <v>0</v>
      </c>
      <c r="N674" s="171"/>
      <c r="O674" s="171" t="str">
        <f t="shared" ref="O674:R674" si="2042">$D674&amp;"-"&amp;RANK(J674,J$477:J$876,0)</f>
        <v>WR-1</v>
      </c>
      <c r="P674" s="171" t="str">
        <f t="shared" si="2042"/>
        <v>WR-1</v>
      </c>
      <c r="Q674" s="171" t="str">
        <f t="shared" si="2042"/>
        <v>WR-1</v>
      </c>
      <c r="R674" s="171" t="str">
        <f t="shared" si="2042"/>
        <v>WR-1</v>
      </c>
      <c r="T674" s="95" t="str">
        <f t="shared" si="1793"/>
        <v>DB-83</v>
      </c>
      <c r="U674" s="3">
        <v>83.0</v>
      </c>
      <c r="V674" s="3" t="s">
        <v>4631</v>
      </c>
      <c r="W674" s="95">
        <f t="shared" ref="W674:Y674" si="2043">IFERROR(INDEX(E$1780:E$2179,MATCH($T674,P$1780:P$2179,0)),0)</f>
        <v>0</v>
      </c>
      <c r="X674" s="3">
        <f t="shared" si="2043"/>
        <v>0</v>
      </c>
      <c r="Y674" s="3">
        <f t="shared" si="2043"/>
        <v>0</v>
      </c>
      <c r="Z674" s="3"/>
      <c r="AA674" s="3">
        <f t="shared" si="1795"/>
        <v>0</v>
      </c>
      <c r="AB674" s="88">
        <f t="shared" si="1796"/>
        <v>12.66666667</v>
      </c>
      <c r="AC674" s="3"/>
      <c r="AD674" s="95">
        <f t="shared" ref="AD674:AG674" si="2044">IFERROR(INDEX(J$1780:J$2179,MATCH($T674,O$1780:O$2179,0)),0)</f>
        <v>0</v>
      </c>
      <c r="AE674" s="3">
        <f t="shared" si="2044"/>
        <v>0</v>
      </c>
      <c r="AF674" s="3">
        <f t="shared" si="2044"/>
        <v>0</v>
      </c>
      <c r="AG674" s="3">
        <f t="shared" si="2044"/>
        <v>0</v>
      </c>
      <c r="AH674" s="88">
        <f t="shared" si="1798"/>
        <v>0.000674</v>
      </c>
      <c r="AI674" s="3"/>
      <c r="AJ674" s="95" t="str">
        <f t="shared" si="1799"/>
        <v>#REF!</v>
      </c>
      <c r="AK674" s="92"/>
      <c r="AL674" s="92"/>
      <c r="AM674" s="92"/>
      <c r="AN674" s="3"/>
      <c r="AO674" s="3" t="str">
        <f t="shared" si="1800"/>
        <v>#REF!</v>
      </c>
      <c r="AP674" s="92"/>
      <c r="AQ674" s="92"/>
      <c r="AR674" s="92"/>
      <c r="AS674" s="3"/>
      <c r="AT674" s="3">
        <f t="shared" si="1801"/>
        <v>39.33333333</v>
      </c>
      <c r="AU674" s="92"/>
      <c r="AV674" s="92"/>
      <c r="AW674" s="92"/>
    </row>
    <row r="675" ht="15.75" customHeight="1">
      <c r="A675" s="24">
        <v>199.0</v>
      </c>
      <c r="B675" s="24" t="s">
        <v>2344</v>
      </c>
      <c r="C675" s="24" t="s">
        <v>2344</v>
      </c>
      <c r="D675" s="132" t="s">
        <v>34</v>
      </c>
      <c r="E675" s="132">
        <v>1.0</v>
      </c>
      <c r="F675" s="132">
        <v>8.0</v>
      </c>
      <c r="G675" s="132">
        <v>14.0</v>
      </c>
      <c r="H675" s="132"/>
      <c r="J675" s="171">
        <f t="array" ref="J675">IFERROR(INDEX(VBDhistory1!$U$8:$U$307,MATCH(VBDgames!$C675,VBDhistory1!$B$8:$B$307,0))+ROW()/10000000,0)</f>
        <v>0</v>
      </c>
      <c r="K675" s="171">
        <f t="array" ref="K675">IFERROR(INDEX(VBDhistory2!$U$8:$U$307,MATCH(VBDgames!$C675,VBDhistory2!$B$8:$B$307,0))+ROW()/10000000,0)</f>
        <v>0</v>
      </c>
      <c r="L675" s="171">
        <f t="array" ref="L675">IFERROR(INDEX(VBDhistory3!$U$8:$U$307,MATCH(VBDgames!$C675,VBDhistory3!$B$8:$B$307,0))+ROW()/10000000,0)</f>
        <v>0</v>
      </c>
      <c r="M675" s="171">
        <f t="array" ref="M675">IFERROR(INDEX(VBDhistory4!$U$8:$U$307,MATCH(VBDgames!$C675,VBDhistory4!$B$8:$B$307,0))+ROW()/10000000,0)</f>
        <v>0</v>
      </c>
      <c r="N675" s="171"/>
      <c r="O675" s="171" t="str">
        <f t="shared" ref="O675:R675" si="2045">$D675&amp;"-"&amp;RANK(J675,J$477:J$876,0)</f>
        <v>WR-1</v>
      </c>
      <c r="P675" s="171" t="str">
        <f t="shared" si="2045"/>
        <v>WR-1</v>
      </c>
      <c r="Q675" s="171" t="str">
        <f t="shared" si="2045"/>
        <v>WR-1</v>
      </c>
      <c r="R675" s="171" t="str">
        <f t="shared" si="2045"/>
        <v>WR-1</v>
      </c>
      <c r="T675" s="95" t="str">
        <f t="shared" si="1793"/>
        <v>DB-84</v>
      </c>
      <c r="U675" s="3">
        <v>84.0</v>
      </c>
      <c r="V675" s="3" t="s">
        <v>4631</v>
      </c>
      <c r="W675" s="95">
        <f t="shared" ref="W675:Y675" si="2046">IFERROR(INDEX(E$1780:E$2179,MATCH($T675,P$1780:P$2179,0)),0)</f>
        <v>0</v>
      </c>
      <c r="X675" s="3">
        <f t="shared" si="2046"/>
        <v>0</v>
      </c>
      <c r="Y675" s="3">
        <f t="shared" si="2046"/>
        <v>0</v>
      </c>
      <c r="Z675" s="3"/>
      <c r="AA675" s="3">
        <f t="shared" si="1795"/>
        <v>0</v>
      </c>
      <c r="AB675" s="88">
        <f t="shared" si="1796"/>
        <v>12.66666667</v>
      </c>
      <c r="AC675" s="3"/>
      <c r="AD675" s="95">
        <f t="shared" ref="AD675:AG675" si="2047">IFERROR(INDEX(J$1780:J$2179,MATCH($T675,O$1780:O$2179,0)),0)</f>
        <v>0</v>
      </c>
      <c r="AE675" s="3">
        <f t="shared" si="2047"/>
        <v>0</v>
      </c>
      <c r="AF675" s="3">
        <f t="shared" si="2047"/>
        <v>0</v>
      </c>
      <c r="AG675" s="3">
        <f t="shared" si="2047"/>
        <v>0</v>
      </c>
      <c r="AH675" s="88">
        <f t="shared" si="1798"/>
        <v>0.000675</v>
      </c>
      <c r="AI675" s="3"/>
      <c r="AJ675" s="95" t="str">
        <f t="shared" si="1799"/>
        <v>#REF!</v>
      </c>
      <c r="AK675" s="92"/>
      <c r="AL675" s="92"/>
      <c r="AM675" s="92"/>
      <c r="AN675" s="3"/>
      <c r="AO675" s="3" t="str">
        <f t="shared" si="1800"/>
        <v>#REF!</v>
      </c>
      <c r="AP675" s="92"/>
      <c r="AQ675" s="92"/>
      <c r="AR675" s="92"/>
      <c r="AS675" s="3"/>
      <c r="AT675" s="3">
        <f t="shared" si="1801"/>
        <v>39.33333333</v>
      </c>
      <c r="AU675" s="92"/>
      <c r="AV675" s="92"/>
      <c r="AW675" s="92"/>
    </row>
    <row r="676" ht="15.75" customHeight="1">
      <c r="A676" s="24">
        <v>200.0</v>
      </c>
      <c r="B676" s="24" t="s">
        <v>4787</v>
      </c>
      <c r="C676" s="24" t="s">
        <v>4787</v>
      </c>
      <c r="D676" s="132" t="s">
        <v>34</v>
      </c>
      <c r="E676" s="132">
        <v>1.0</v>
      </c>
      <c r="F676" s="132"/>
      <c r="G676" s="132"/>
      <c r="H676" s="132"/>
      <c r="J676" s="171">
        <f t="array" ref="J676">IFERROR(INDEX(VBDhistory1!$U$8:$U$307,MATCH(VBDgames!$C676,VBDhistory1!$B$8:$B$307,0))+ROW()/10000000,0)</f>
        <v>0</v>
      </c>
      <c r="K676" s="171">
        <f t="array" ref="K676">IFERROR(INDEX(VBDhistory2!$U$8:$U$307,MATCH(VBDgames!$C676,VBDhistory2!$B$8:$B$307,0))+ROW()/10000000,0)</f>
        <v>0</v>
      </c>
      <c r="L676" s="171">
        <f t="array" ref="L676">IFERROR(INDEX(VBDhistory3!$U$8:$U$307,MATCH(VBDgames!$C676,VBDhistory3!$B$8:$B$307,0))+ROW()/10000000,0)</f>
        <v>0</v>
      </c>
      <c r="M676" s="171">
        <f t="array" ref="M676">IFERROR(INDEX(VBDhistory4!$U$8:$U$307,MATCH(VBDgames!$C676,VBDhistory4!$B$8:$B$307,0))+ROW()/10000000,0)</f>
        <v>0</v>
      </c>
      <c r="N676" s="171"/>
      <c r="O676" s="171" t="str">
        <f t="shared" ref="O676:R676" si="2048">$D676&amp;"-"&amp;RANK(J676,J$477:J$876,0)</f>
        <v>WR-1</v>
      </c>
      <c r="P676" s="171" t="str">
        <f t="shared" si="2048"/>
        <v>WR-1</v>
      </c>
      <c r="Q676" s="171" t="str">
        <f t="shared" si="2048"/>
        <v>WR-1</v>
      </c>
      <c r="R676" s="171" t="str">
        <f t="shared" si="2048"/>
        <v>WR-1</v>
      </c>
      <c r="T676" s="95" t="str">
        <f t="shared" si="1793"/>
        <v>DB-85</v>
      </c>
      <c r="U676" s="3">
        <v>85.0</v>
      </c>
      <c r="V676" s="3" t="s">
        <v>4631</v>
      </c>
      <c r="W676" s="95">
        <f t="shared" ref="W676:Y676" si="2049">IFERROR(INDEX(E$1780:E$2179,MATCH($T676,P$1780:P$2179,0)),0)</f>
        <v>0</v>
      </c>
      <c r="X676" s="3">
        <f t="shared" si="2049"/>
        <v>0</v>
      </c>
      <c r="Y676" s="3">
        <f t="shared" si="2049"/>
        <v>0</v>
      </c>
      <c r="Z676" s="3"/>
      <c r="AA676" s="3">
        <f t="shared" si="1795"/>
        <v>0</v>
      </c>
      <c r="AB676" s="88">
        <f t="shared" si="1796"/>
        <v>12.66666667</v>
      </c>
      <c r="AC676" s="3"/>
      <c r="AD676" s="95">
        <f t="shared" ref="AD676:AG676" si="2050">IFERROR(INDEX(J$1780:J$2179,MATCH($T676,O$1780:O$2179,0)),0)</f>
        <v>0</v>
      </c>
      <c r="AE676" s="3">
        <f t="shared" si="2050"/>
        <v>0</v>
      </c>
      <c r="AF676" s="3">
        <f t="shared" si="2050"/>
        <v>0</v>
      </c>
      <c r="AG676" s="3">
        <f t="shared" si="2050"/>
        <v>0</v>
      </c>
      <c r="AH676" s="88">
        <f t="shared" si="1798"/>
        <v>0.000676</v>
      </c>
      <c r="AI676" s="3"/>
      <c r="AJ676" s="95" t="str">
        <f t="shared" si="1799"/>
        <v>#REF!</v>
      </c>
      <c r="AK676" s="92"/>
      <c r="AL676" s="92"/>
      <c r="AM676" s="92"/>
      <c r="AN676" s="3"/>
      <c r="AO676" s="3" t="str">
        <f t="shared" si="1800"/>
        <v>#REF!</v>
      </c>
      <c r="AP676" s="92"/>
      <c r="AQ676" s="92"/>
      <c r="AR676" s="92"/>
      <c r="AS676" s="3"/>
      <c r="AT676" s="3">
        <f t="shared" si="1801"/>
        <v>39.33333333</v>
      </c>
      <c r="AU676" s="92"/>
      <c r="AV676" s="92"/>
      <c r="AW676" s="92"/>
    </row>
    <row r="677" ht="15.75" customHeight="1">
      <c r="A677" s="24">
        <v>201.0</v>
      </c>
      <c r="B677" s="24" t="s">
        <v>4788</v>
      </c>
      <c r="C677" s="24" t="s">
        <v>4788</v>
      </c>
      <c r="D677" s="132" t="s">
        <v>34</v>
      </c>
      <c r="E677" s="132"/>
      <c r="F677" s="132">
        <v>14.0</v>
      </c>
      <c r="G677" s="132">
        <v>14.0</v>
      </c>
      <c r="H677" s="132"/>
      <c r="J677" s="171">
        <f t="array" ref="J677">IFERROR(INDEX(VBDhistory1!$U$8:$U$307,MATCH(VBDgames!$C677,VBDhistory1!$B$8:$B$307,0))+ROW()/10000000,0)</f>
        <v>0</v>
      </c>
      <c r="K677" s="171">
        <f t="array" ref="K677">IFERROR(INDEX(VBDhistory2!$U$8:$U$307,MATCH(VBDgames!$C677,VBDhistory2!$B$8:$B$307,0))+ROW()/10000000,0)</f>
        <v>0</v>
      </c>
      <c r="L677" s="171">
        <f t="array" ref="L677">IFERROR(INDEX(VBDhistory3!$U$8:$U$307,MATCH(VBDgames!$C677,VBDhistory3!$B$8:$B$307,0))+ROW()/10000000,0)</f>
        <v>0</v>
      </c>
      <c r="M677" s="171">
        <f t="array" ref="M677">IFERROR(INDEX(VBDhistory4!$U$8:$U$307,MATCH(VBDgames!$C677,VBDhistory4!$B$8:$B$307,0))+ROW()/10000000,0)</f>
        <v>0</v>
      </c>
      <c r="N677" s="171"/>
      <c r="O677" s="171" t="str">
        <f t="shared" ref="O677:R677" si="2051">$D677&amp;"-"&amp;RANK(J677,J$477:J$876,0)</f>
        <v>WR-1</v>
      </c>
      <c r="P677" s="171" t="str">
        <f t="shared" si="2051"/>
        <v>WR-1</v>
      </c>
      <c r="Q677" s="171" t="str">
        <f t="shared" si="2051"/>
        <v>WR-1</v>
      </c>
      <c r="R677" s="171" t="str">
        <f t="shared" si="2051"/>
        <v>WR-1</v>
      </c>
      <c r="T677" s="95" t="str">
        <f t="shared" si="1793"/>
        <v>DB-86</v>
      </c>
      <c r="U677" s="3">
        <v>86.0</v>
      </c>
      <c r="V677" s="3" t="s">
        <v>4631</v>
      </c>
      <c r="W677" s="95">
        <f t="shared" ref="W677:Y677" si="2052">IFERROR(INDEX(E$1780:E$2179,MATCH($T677,P$1780:P$2179,0)),0)</f>
        <v>0</v>
      </c>
      <c r="X677" s="3">
        <f t="shared" si="2052"/>
        <v>0</v>
      </c>
      <c r="Y677" s="3">
        <f t="shared" si="2052"/>
        <v>0</v>
      </c>
      <c r="Z677" s="3"/>
      <c r="AA677" s="3">
        <f t="shared" si="1795"/>
        <v>0</v>
      </c>
      <c r="AB677" s="88">
        <f t="shared" si="1796"/>
        <v>12.66666667</v>
      </c>
      <c r="AC677" s="3"/>
      <c r="AD677" s="95">
        <f t="shared" ref="AD677:AG677" si="2053">IFERROR(INDEX(J$1780:J$2179,MATCH($T677,O$1780:O$2179,0)),0)</f>
        <v>0</v>
      </c>
      <c r="AE677" s="3">
        <f t="shared" si="2053"/>
        <v>0</v>
      </c>
      <c r="AF677" s="3">
        <f t="shared" si="2053"/>
        <v>0</v>
      </c>
      <c r="AG677" s="3">
        <f t="shared" si="2053"/>
        <v>0</v>
      </c>
      <c r="AH677" s="88">
        <f t="shared" si="1798"/>
        <v>0.000677</v>
      </c>
      <c r="AI677" s="3"/>
      <c r="AJ677" s="95" t="str">
        <f t="shared" si="1799"/>
        <v>#REF!</v>
      </c>
      <c r="AK677" s="92"/>
      <c r="AL677" s="92"/>
      <c r="AM677" s="92"/>
      <c r="AN677" s="3"/>
      <c r="AO677" s="3" t="str">
        <f t="shared" si="1800"/>
        <v>#REF!</v>
      </c>
      <c r="AP677" s="92"/>
      <c r="AQ677" s="92"/>
      <c r="AR677" s="92"/>
      <c r="AS677" s="3"/>
      <c r="AT677" s="3">
        <f t="shared" si="1801"/>
        <v>39.33333333</v>
      </c>
      <c r="AU677" s="92"/>
      <c r="AV677" s="92"/>
      <c r="AW677" s="92"/>
    </row>
    <row r="678" ht="15.75" customHeight="1">
      <c r="A678" s="24">
        <v>202.0</v>
      </c>
      <c r="B678" s="24" t="s">
        <v>355</v>
      </c>
      <c r="C678" s="24" t="s">
        <v>355</v>
      </c>
      <c r="D678" s="132" t="s">
        <v>34</v>
      </c>
      <c r="E678" s="132"/>
      <c r="F678" s="132">
        <v>15.0</v>
      </c>
      <c r="G678" s="132">
        <v>14.0</v>
      </c>
      <c r="H678" s="132">
        <v>15.0</v>
      </c>
      <c r="J678" s="171">
        <f t="array" ref="J678">IFERROR(INDEX(VBDhistory1!$U$8:$U$307,MATCH(VBDgames!$C678,VBDhistory1!$B$8:$B$307,0))+ROW()/10000000,0)</f>
        <v>0</v>
      </c>
      <c r="K678" s="171">
        <f t="array" ref="K678">IFERROR(INDEX(VBDhistory2!$U$8:$U$307,MATCH(VBDgames!$C678,VBDhistory2!$B$8:$B$307,0))+ROW()/10000000,0)</f>
        <v>0</v>
      </c>
      <c r="L678" s="171">
        <f t="array" ref="L678">IFERROR(INDEX(VBDhistory3!$U$8:$U$307,MATCH(VBDgames!$C678,VBDhistory3!$B$8:$B$307,0))+ROW()/10000000,0)</f>
        <v>0</v>
      </c>
      <c r="M678" s="171">
        <f t="array" ref="M678">IFERROR(INDEX(VBDhistory4!$U$8:$U$307,MATCH(VBDgames!$C678,VBDhistory4!$B$8:$B$307,0))+ROW()/10000000,0)</f>
        <v>0</v>
      </c>
      <c r="N678" s="171"/>
      <c r="O678" s="171" t="str">
        <f t="shared" ref="O678:R678" si="2054">$D678&amp;"-"&amp;RANK(J678,J$477:J$876,0)</f>
        <v>WR-1</v>
      </c>
      <c r="P678" s="171" t="str">
        <f t="shared" si="2054"/>
        <v>WR-1</v>
      </c>
      <c r="Q678" s="171" t="str">
        <f t="shared" si="2054"/>
        <v>WR-1</v>
      </c>
      <c r="R678" s="171" t="str">
        <f t="shared" si="2054"/>
        <v>WR-1</v>
      </c>
      <c r="T678" s="95" t="str">
        <f t="shared" si="1793"/>
        <v>DB-87</v>
      </c>
      <c r="U678" s="3">
        <v>87.0</v>
      </c>
      <c r="V678" s="3" t="s">
        <v>4631</v>
      </c>
      <c r="W678" s="95">
        <f t="shared" ref="W678:Y678" si="2055">IFERROR(INDEX(E$1780:E$2179,MATCH($T678,P$1780:P$2179,0)),0)</f>
        <v>0</v>
      </c>
      <c r="X678" s="3">
        <f t="shared" si="2055"/>
        <v>0</v>
      </c>
      <c r="Y678" s="3">
        <f t="shared" si="2055"/>
        <v>0</v>
      </c>
      <c r="Z678" s="3"/>
      <c r="AA678" s="3">
        <f t="shared" si="1795"/>
        <v>0</v>
      </c>
      <c r="AB678" s="88">
        <f t="shared" si="1796"/>
        <v>12.66666667</v>
      </c>
      <c r="AC678" s="3"/>
      <c r="AD678" s="95">
        <f t="shared" ref="AD678:AG678" si="2056">IFERROR(INDEX(J$1780:J$2179,MATCH($T678,O$1780:O$2179,0)),0)</f>
        <v>0</v>
      </c>
      <c r="AE678" s="3">
        <f t="shared" si="2056"/>
        <v>0</v>
      </c>
      <c r="AF678" s="3">
        <f t="shared" si="2056"/>
        <v>0</v>
      </c>
      <c r="AG678" s="3">
        <f t="shared" si="2056"/>
        <v>0</v>
      </c>
      <c r="AH678" s="88">
        <f t="shared" si="1798"/>
        <v>0.000678</v>
      </c>
      <c r="AI678" s="3"/>
      <c r="AJ678" s="95" t="str">
        <f t="shared" si="1799"/>
        <v>#REF!</v>
      </c>
      <c r="AK678" s="92"/>
      <c r="AL678" s="92"/>
      <c r="AM678" s="92"/>
      <c r="AN678" s="3"/>
      <c r="AO678" s="3" t="str">
        <f t="shared" si="1800"/>
        <v>#REF!</v>
      </c>
      <c r="AP678" s="92"/>
      <c r="AQ678" s="92"/>
      <c r="AR678" s="92"/>
      <c r="AS678" s="3"/>
      <c r="AT678" s="3">
        <f t="shared" si="1801"/>
        <v>39.33333333</v>
      </c>
      <c r="AU678" s="92"/>
      <c r="AV678" s="92"/>
      <c r="AW678" s="92"/>
    </row>
    <row r="679" ht="15.75" customHeight="1">
      <c r="A679" s="24">
        <v>203.0</v>
      </c>
      <c r="B679" s="24" t="s">
        <v>1949</v>
      </c>
      <c r="C679" s="24" t="s">
        <v>1949</v>
      </c>
      <c r="D679" s="132" t="s">
        <v>34</v>
      </c>
      <c r="E679" s="132"/>
      <c r="F679" s="132">
        <v>15.0</v>
      </c>
      <c r="G679" s="132">
        <v>16.0</v>
      </c>
      <c r="H679" s="132">
        <v>0.0</v>
      </c>
      <c r="J679" s="171">
        <f t="array" ref="J679">IFERROR(INDEX(VBDhistory1!$U$8:$U$307,MATCH(VBDgames!$C679,VBDhistory1!$B$8:$B$307,0))+ROW()/10000000,0)</f>
        <v>0</v>
      </c>
      <c r="K679" s="171">
        <f t="array" ref="K679">IFERROR(INDEX(VBDhistory2!$U$8:$U$307,MATCH(VBDgames!$C679,VBDhistory2!$B$8:$B$307,0))+ROW()/10000000,0)</f>
        <v>0</v>
      </c>
      <c r="L679" s="171">
        <f t="array" ref="L679">IFERROR(INDEX(VBDhistory3!$U$8:$U$307,MATCH(VBDgames!$C679,VBDhistory3!$B$8:$B$307,0))+ROW()/10000000,0)</f>
        <v>0</v>
      </c>
      <c r="M679" s="171">
        <f t="array" ref="M679">IFERROR(INDEX(VBDhistory4!$U$8:$U$307,MATCH(VBDgames!$C679,VBDhistory4!$B$8:$B$307,0))+ROW()/10000000,0)</f>
        <v>0</v>
      </c>
      <c r="N679" s="171"/>
      <c r="O679" s="171" t="str">
        <f t="shared" ref="O679:R679" si="2057">$D679&amp;"-"&amp;RANK(J679,J$477:J$876,0)</f>
        <v>WR-1</v>
      </c>
      <c r="P679" s="171" t="str">
        <f t="shared" si="2057"/>
        <v>WR-1</v>
      </c>
      <c r="Q679" s="171" t="str">
        <f t="shared" si="2057"/>
        <v>WR-1</v>
      </c>
      <c r="R679" s="171" t="str">
        <f t="shared" si="2057"/>
        <v>WR-1</v>
      </c>
      <c r="T679" s="95" t="str">
        <f t="shared" si="1793"/>
        <v>DB-88</v>
      </c>
      <c r="U679" s="3">
        <v>88.0</v>
      </c>
      <c r="V679" s="3" t="s">
        <v>4631</v>
      </c>
      <c r="W679" s="95">
        <f t="shared" ref="W679:Y679" si="2058">IFERROR(INDEX(E$1780:E$2179,MATCH($T679,P$1780:P$2179,0)),0)</f>
        <v>0</v>
      </c>
      <c r="X679" s="3">
        <f t="shared" si="2058"/>
        <v>0</v>
      </c>
      <c r="Y679" s="3">
        <f t="shared" si="2058"/>
        <v>0</v>
      </c>
      <c r="Z679" s="3"/>
      <c r="AA679" s="3">
        <f t="shared" si="1795"/>
        <v>0</v>
      </c>
      <c r="AB679" s="88">
        <f t="shared" si="1796"/>
        <v>12.66666667</v>
      </c>
      <c r="AC679" s="3"/>
      <c r="AD679" s="95">
        <f t="shared" ref="AD679:AG679" si="2059">IFERROR(INDEX(J$1780:J$2179,MATCH($T679,O$1780:O$2179,0)),0)</f>
        <v>0</v>
      </c>
      <c r="AE679" s="3">
        <f t="shared" si="2059"/>
        <v>0</v>
      </c>
      <c r="AF679" s="3">
        <f t="shared" si="2059"/>
        <v>0</v>
      </c>
      <c r="AG679" s="3">
        <f t="shared" si="2059"/>
        <v>0</v>
      </c>
      <c r="AH679" s="88">
        <f t="shared" si="1798"/>
        <v>0.000679</v>
      </c>
      <c r="AI679" s="3"/>
      <c r="AJ679" s="95" t="str">
        <f t="shared" si="1799"/>
        <v>#REF!</v>
      </c>
      <c r="AK679" s="92"/>
      <c r="AL679" s="92"/>
      <c r="AM679" s="92"/>
      <c r="AN679" s="3"/>
      <c r="AO679" s="3" t="str">
        <f t="shared" si="1800"/>
        <v>#REF!</v>
      </c>
      <c r="AP679" s="92"/>
      <c r="AQ679" s="92"/>
      <c r="AR679" s="92"/>
      <c r="AS679" s="3"/>
      <c r="AT679" s="3">
        <f t="shared" si="1801"/>
        <v>39.33333333</v>
      </c>
      <c r="AU679" s="92"/>
      <c r="AV679" s="92"/>
      <c r="AW679" s="92"/>
    </row>
    <row r="680" ht="15.75" customHeight="1">
      <c r="A680" s="24">
        <v>204.0</v>
      </c>
      <c r="B680" s="24" t="s">
        <v>1879</v>
      </c>
      <c r="C680" s="24" t="s">
        <v>1879</v>
      </c>
      <c r="D680" s="132" t="s">
        <v>34</v>
      </c>
      <c r="E680" s="132"/>
      <c r="F680" s="132">
        <v>15.0</v>
      </c>
      <c r="G680" s="132">
        <v>14.0</v>
      </c>
      <c r="H680" s="132">
        <v>16.0</v>
      </c>
      <c r="J680" s="171">
        <f t="array" ref="J680">IFERROR(INDEX(VBDhistory1!$U$8:$U$307,MATCH(VBDgames!$C680,VBDhistory1!$B$8:$B$307,0))+ROW()/10000000,0)</f>
        <v>0</v>
      </c>
      <c r="K680" s="171">
        <f t="array" ref="K680">IFERROR(INDEX(VBDhistory2!$U$8:$U$307,MATCH(VBDgames!$C680,VBDhistory2!$B$8:$B$307,0))+ROW()/10000000,0)</f>
        <v>0</v>
      </c>
      <c r="L680" s="171">
        <f t="array" ref="L680">IFERROR(INDEX(VBDhistory3!$U$8:$U$307,MATCH(VBDgames!$C680,VBDhistory3!$B$8:$B$307,0))+ROW()/10000000,0)</f>
        <v>0</v>
      </c>
      <c r="M680" s="171">
        <f t="array" ref="M680">IFERROR(INDEX(VBDhistory4!$U$8:$U$307,MATCH(VBDgames!$C680,VBDhistory4!$B$8:$B$307,0))+ROW()/10000000,0)</f>
        <v>0</v>
      </c>
      <c r="N680" s="171"/>
      <c r="O680" s="171" t="str">
        <f t="shared" ref="O680:R680" si="2060">$D680&amp;"-"&amp;RANK(J680,J$477:J$876,0)</f>
        <v>WR-1</v>
      </c>
      <c r="P680" s="171" t="str">
        <f t="shared" si="2060"/>
        <v>WR-1</v>
      </c>
      <c r="Q680" s="171" t="str">
        <f t="shared" si="2060"/>
        <v>WR-1</v>
      </c>
      <c r="R680" s="171" t="str">
        <f t="shared" si="2060"/>
        <v>WR-1</v>
      </c>
      <c r="T680" s="95" t="str">
        <f t="shared" si="1793"/>
        <v>DB-89</v>
      </c>
      <c r="U680" s="3">
        <v>89.0</v>
      </c>
      <c r="V680" s="3" t="s">
        <v>4631</v>
      </c>
      <c r="W680" s="95">
        <f t="shared" ref="W680:Y680" si="2061">IFERROR(INDEX(E$1780:E$2179,MATCH($T680,P$1780:P$2179,0)),0)</f>
        <v>0</v>
      </c>
      <c r="X680" s="3">
        <f t="shared" si="2061"/>
        <v>0</v>
      </c>
      <c r="Y680" s="3">
        <f t="shared" si="2061"/>
        <v>0</v>
      </c>
      <c r="Z680" s="3"/>
      <c r="AA680" s="3">
        <f t="shared" si="1795"/>
        <v>0</v>
      </c>
      <c r="AB680" s="88">
        <f t="shared" si="1796"/>
        <v>12.66666667</v>
      </c>
      <c r="AC680" s="3"/>
      <c r="AD680" s="95">
        <f t="shared" ref="AD680:AG680" si="2062">IFERROR(INDEX(J$1780:J$2179,MATCH($T680,O$1780:O$2179,0)),0)</f>
        <v>0</v>
      </c>
      <c r="AE680" s="3">
        <f t="shared" si="2062"/>
        <v>0</v>
      </c>
      <c r="AF680" s="3">
        <f t="shared" si="2062"/>
        <v>0</v>
      </c>
      <c r="AG680" s="3">
        <f t="shared" si="2062"/>
        <v>0</v>
      </c>
      <c r="AH680" s="88">
        <f t="shared" si="1798"/>
        <v>0.00068</v>
      </c>
      <c r="AI680" s="3"/>
      <c r="AJ680" s="95" t="str">
        <f t="shared" si="1799"/>
        <v>#REF!</v>
      </c>
      <c r="AK680" s="92"/>
      <c r="AL680" s="92"/>
      <c r="AM680" s="92"/>
      <c r="AN680" s="3"/>
      <c r="AO680" s="3" t="str">
        <f t="shared" si="1800"/>
        <v>#REF!</v>
      </c>
      <c r="AP680" s="92"/>
      <c r="AQ680" s="92"/>
      <c r="AR680" s="92"/>
      <c r="AS680" s="3"/>
      <c r="AT680" s="3">
        <f t="shared" si="1801"/>
        <v>39.33333333</v>
      </c>
      <c r="AU680" s="92"/>
      <c r="AV680" s="92"/>
      <c r="AW680" s="92"/>
    </row>
    <row r="681" ht="15.75" customHeight="1">
      <c r="A681" s="24">
        <v>205.0</v>
      </c>
      <c r="B681" s="24" t="s">
        <v>1799</v>
      </c>
      <c r="C681" s="24" t="s">
        <v>1799</v>
      </c>
      <c r="D681" s="132" t="s">
        <v>34</v>
      </c>
      <c r="E681" s="132"/>
      <c r="F681" s="132">
        <v>16.0</v>
      </c>
      <c r="G681" s="132">
        <v>13.0</v>
      </c>
      <c r="H681" s="132">
        <v>16.0</v>
      </c>
      <c r="J681" s="171">
        <f t="array" ref="J681">IFERROR(INDEX(VBDhistory1!$U$8:$U$307,MATCH(VBDgames!$C681,VBDhistory1!$B$8:$B$307,0))+ROW()/10000000,0)</f>
        <v>0</v>
      </c>
      <c r="K681" s="171">
        <f t="array" ref="K681">IFERROR(INDEX(VBDhistory2!$U$8:$U$307,MATCH(VBDgames!$C681,VBDhistory2!$B$8:$B$307,0))+ROW()/10000000,0)</f>
        <v>0</v>
      </c>
      <c r="L681" s="171">
        <f t="array" ref="L681">IFERROR(INDEX(VBDhistory3!$U$8:$U$307,MATCH(VBDgames!$C681,VBDhistory3!$B$8:$B$307,0))+ROW()/10000000,0)</f>
        <v>0</v>
      </c>
      <c r="M681" s="171">
        <f t="array" ref="M681">IFERROR(INDEX(VBDhistory4!$U$8:$U$307,MATCH(VBDgames!$C681,VBDhistory4!$B$8:$B$307,0))+ROW()/10000000,0)</f>
        <v>0</v>
      </c>
      <c r="N681" s="171"/>
      <c r="O681" s="171" t="str">
        <f t="shared" ref="O681:R681" si="2063">$D681&amp;"-"&amp;RANK(J681,J$477:J$876,0)</f>
        <v>WR-1</v>
      </c>
      <c r="P681" s="171" t="str">
        <f t="shared" si="2063"/>
        <v>WR-1</v>
      </c>
      <c r="Q681" s="171" t="str">
        <f t="shared" si="2063"/>
        <v>WR-1</v>
      </c>
      <c r="R681" s="171" t="str">
        <f t="shared" si="2063"/>
        <v>WR-1</v>
      </c>
      <c r="T681" s="95" t="str">
        <f t="shared" si="1793"/>
        <v>DB-90</v>
      </c>
      <c r="U681" s="3">
        <v>90.0</v>
      </c>
      <c r="V681" s="3" t="s">
        <v>4631</v>
      </c>
      <c r="W681" s="95">
        <f t="shared" ref="W681:Y681" si="2064">IFERROR(INDEX(E$1780:E$2179,MATCH($T681,P$1780:P$2179,0)),0)</f>
        <v>0</v>
      </c>
      <c r="X681" s="3">
        <f t="shared" si="2064"/>
        <v>0</v>
      </c>
      <c r="Y681" s="3">
        <f t="shared" si="2064"/>
        <v>0</v>
      </c>
      <c r="Z681" s="3"/>
      <c r="AA681" s="3">
        <f t="shared" si="1795"/>
        <v>0</v>
      </c>
      <c r="AB681" s="88">
        <f t="shared" si="1796"/>
        <v>12.66666667</v>
      </c>
      <c r="AC681" s="3"/>
      <c r="AD681" s="95">
        <f t="shared" ref="AD681:AG681" si="2065">IFERROR(INDEX(J$1780:J$2179,MATCH($T681,O$1780:O$2179,0)),0)</f>
        <v>0</v>
      </c>
      <c r="AE681" s="3">
        <f t="shared" si="2065"/>
        <v>0</v>
      </c>
      <c r="AF681" s="3">
        <f t="shared" si="2065"/>
        <v>0</v>
      </c>
      <c r="AG681" s="3">
        <f t="shared" si="2065"/>
        <v>0</v>
      </c>
      <c r="AH681" s="88">
        <f t="shared" si="1798"/>
        <v>0.000681</v>
      </c>
      <c r="AI681" s="3"/>
      <c r="AJ681" s="95" t="str">
        <f t="shared" si="1799"/>
        <v>#REF!</v>
      </c>
      <c r="AK681" s="92"/>
      <c r="AL681" s="92"/>
      <c r="AM681" s="92"/>
      <c r="AN681" s="3"/>
      <c r="AO681" s="3" t="str">
        <f t="shared" si="1800"/>
        <v>#REF!</v>
      </c>
      <c r="AP681" s="92"/>
      <c r="AQ681" s="92"/>
      <c r="AR681" s="92"/>
      <c r="AS681" s="3"/>
      <c r="AT681" s="3">
        <f t="shared" si="1801"/>
        <v>39.33333333</v>
      </c>
      <c r="AU681" s="92"/>
      <c r="AV681" s="92"/>
      <c r="AW681" s="92"/>
    </row>
    <row r="682" ht="15.75" customHeight="1">
      <c r="A682" s="24">
        <v>206.0</v>
      </c>
      <c r="B682" s="24" t="s">
        <v>1719</v>
      </c>
      <c r="C682" s="24" t="s">
        <v>1719</v>
      </c>
      <c r="D682" s="132" t="s">
        <v>34</v>
      </c>
      <c r="E682" s="132"/>
      <c r="F682" s="132">
        <v>12.0</v>
      </c>
      <c r="G682" s="132">
        <v>16.0</v>
      </c>
      <c r="H682" s="132">
        <v>16.0</v>
      </c>
      <c r="J682" s="171">
        <f t="array" ref="J682">IFERROR(INDEX(VBDhistory1!$U$8:$U$307,MATCH(VBDgames!$C682,VBDhistory1!$B$8:$B$307,0))+ROW()/10000000,0)</f>
        <v>0</v>
      </c>
      <c r="K682" s="171">
        <f t="array" ref="K682">IFERROR(INDEX(VBDhistory2!$U$8:$U$307,MATCH(VBDgames!$C682,VBDhistory2!$B$8:$B$307,0))+ROW()/10000000,0)</f>
        <v>0</v>
      </c>
      <c r="L682" s="171">
        <f t="array" ref="L682">IFERROR(INDEX(VBDhistory3!$U$8:$U$307,MATCH(VBDgames!$C682,VBDhistory3!$B$8:$B$307,0))+ROW()/10000000,0)</f>
        <v>0</v>
      </c>
      <c r="M682" s="171">
        <f t="array" ref="M682">IFERROR(INDEX(VBDhistory4!$U$8:$U$307,MATCH(VBDgames!$C682,VBDhistory4!$B$8:$B$307,0))+ROW()/10000000,0)</f>
        <v>0</v>
      </c>
      <c r="N682" s="171"/>
      <c r="O682" s="171" t="str">
        <f t="shared" ref="O682:R682" si="2066">$D682&amp;"-"&amp;RANK(J682,J$477:J$876,0)</f>
        <v>WR-1</v>
      </c>
      <c r="P682" s="171" t="str">
        <f t="shared" si="2066"/>
        <v>WR-1</v>
      </c>
      <c r="Q682" s="171" t="str">
        <f t="shared" si="2066"/>
        <v>WR-1</v>
      </c>
      <c r="R682" s="171" t="str">
        <f t="shared" si="2066"/>
        <v>WR-1</v>
      </c>
      <c r="T682" s="95" t="str">
        <f t="shared" si="1793"/>
        <v>DB-91</v>
      </c>
      <c r="U682" s="3">
        <v>91.0</v>
      </c>
      <c r="V682" s="3" t="s">
        <v>4631</v>
      </c>
      <c r="W682" s="95">
        <f t="shared" ref="W682:Y682" si="2067">IFERROR(INDEX(E$1780:E$2179,MATCH($T682,P$1780:P$2179,0)),0)</f>
        <v>0</v>
      </c>
      <c r="X682" s="3">
        <f t="shared" si="2067"/>
        <v>0</v>
      </c>
      <c r="Y682" s="3">
        <f t="shared" si="2067"/>
        <v>0</v>
      </c>
      <c r="Z682" s="3"/>
      <c r="AA682" s="3">
        <f t="shared" si="1795"/>
        <v>0</v>
      </c>
      <c r="AB682" s="88">
        <f t="shared" si="1796"/>
        <v>12.66666667</v>
      </c>
      <c r="AC682" s="3"/>
      <c r="AD682" s="95">
        <f t="shared" ref="AD682:AG682" si="2068">IFERROR(INDEX(J$1780:J$2179,MATCH($T682,O$1780:O$2179,0)),0)</f>
        <v>0</v>
      </c>
      <c r="AE682" s="3">
        <f t="shared" si="2068"/>
        <v>0</v>
      </c>
      <c r="AF682" s="3">
        <f t="shared" si="2068"/>
        <v>0</v>
      </c>
      <c r="AG682" s="3">
        <f t="shared" si="2068"/>
        <v>0</v>
      </c>
      <c r="AH682" s="88">
        <f t="shared" si="1798"/>
        <v>0.000682</v>
      </c>
      <c r="AI682" s="3"/>
      <c r="AJ682" s="95" t="str">
        <f t="shared" si="1799"/>
        <v>#REF!</v>
      </c>
      <c r="AK682" s="92"/>
      <c r="AL682" s="92"/>
      <c r="AM682" s="92"/>
      <c r="AN682" s="3"/>
      <c r="AO682" s="3" t="str">
        <f t="shared" si="1800"/>
        <v>#REF!</v>
      </c>
      <c r="AP682" s="92"/>
      <c r="AQ682" s="92"/>
      <c r="AR682" s="92"/>
      <c r="AS682" s="3"/>
      <c r="AT682" s="3">
        <f t="shared" si="1801"/>
        <v>39.33333333</v>
      </c>
      <c r="AU682" s="92"/>
      <c r="AV682" s="92"/>
      <c r="AW682" s="92"/>
    </row>
    <row r="683" ht="15.75" customHeight="1">
      <c r="A683" s="24">
        <v>207.0</v>
      </c>
      <c r="B683" s="24" t="s">
        <v>2212</v>
      </c>
      <c r="C683" s="24" t="s">
        <v>2212</v>
      </c>
      <c r="D683" s="132" t="s">
        <v>34</v>
      </c>
      <c r="E683" s="132"/>
      <c r="F683" s="132">
        <v>14.0</v>
      </c>
      <c r="G683" s="132">
        <v>16.0</v>
      </c>
      <c r="H683" s="132">
        <v>16.0</v>
      </c>
      <c r="J683" s="171">
        <f t="array" ref="J683">IFERROR(INDEX(VBDhistory1!$U$8:$U$307,MATCH(VBDgames!$C683,VBDhistory1!$B$8:$B$307,0))+ROW()/10000000,0)</f>
        <v>0</v>
      </c>
      <c r="K683" s="171">
        <f t="array" ref="K683">IFERROR(INDEX(VBDhistory2!$U$8:$U$307,MATCH(VBDgames!$C683,VBDhistory2!$B$8:$B$307,0))+ROW()/10000000,0)</f>
        <v>0</v>
      </c>
      <c r="L683" s="171">
        <f t="array" ref="L683">IFERROR(INDEX(VBDhistory3!$U$8:$U$307,MATCH(VBDgames!$C683,VBDhistory3!$B$8:$B$307,0))+ROW()/10000000,0)</f>
        <v>0</v>
      </c>
      <c r="M683" s="171">
        <f t="array" ref="M683">IFERROR(INDEX(VBDhistory4!$U$8:$U$307,MATCH(VBDgames!$C683,VBDhistory4!$B$8:$B$307,0))+ROW()/10000000,0)</f>
        <v>0</v>
      </c>
      <c r="N683" s="171"/>
      <c r="O683" s="171" t="str">
        <f t="shared" ref="O683:R683" si="2069">$D683&amp;"-"&amp;RANK(J683,J$477:J$876,0)</f>
        <v>WR-1</v>
      </c>
      <c r="P683" s="171" t="str">
        <f t="shared" si="2069"/>
        <v>WR-1</v>
      </c>
      <c r="Q683" s="171" t="str">
        <f t="shared" si="2069"/>
        <v>WR-1</v>
      </c>
      <c r="R683" s="171" t="str">
        <f t="shared" si="2069"/>
        <v>WR-1</v>
      </c>
      <c r="T683" s="95" t="str">
        <f t="shared" si="1793"/>
        <v>DB-92</v>
      </c>
      <c r="U683" s="3">
        <v>92.0</v>
      </c>
      <c r="V683" s="3" t="s">
        <v>4631</v>
      </c>
      <c r="W683" s="95">
        <f t="shared" ref="W683:Y683" si="2070">IFERROR(INDEX(E$1780:E$2179,MATCH($T683,P$1780:P$2179,0)),0)</f>
        <v>0</v>
      </c>
      <c r="X683" s="3">
        <f t="shared" si="2070"/>
        <v>0</v>
      </c>
      <c r="Y683" s="3">
        <f t="shared" si="2070"/>
        <v>0</v>
      </c>
      <c r="Z683" s="3"/>
      <c r="AA683" s="3">
        <f t="shared" si="1795"/>
        <v>0</v>
      </c>
      <c r="AB683" s="88">
        <f t="shared" si="1796"/>
        <v>12.66666667</v>
      </c>
      <c r="AC683" s="3"/>
      <c r="AD683" s="95">
        <f t="shared" ref="AD683:AG683" si="2071">IFERROR(INDEX(J$1780:J$2179,MATCH($T683,O$1780:O$2179,0)),0)</f>
        <v>0</v>
      </c>
      <c r="AE683" s="3">
        <f t="shared" si="2071"/>
        <v>0</v>
      </c>
      <c r="AF683" s="3">
        <f t="shared" si="2071"/>
        <v>0</v>
      </c>
      <c r="AG683" s="3">
        <f t="shared" si="2071"/>
        <v>0</v>
      </c>
      <c r="AH683" s="88">
        <f t="shared" si="1798"/>
        <v>0.000683</v>
      </c>
      <c r="AI683" s="3"/>
      <c r="AJ683" s="95" t="str">
        <f t="shared" si="1799"/>
        <v>#REF!</v>
      </c>
      <c r="AK683" s="92"/>
      <c r="AL683" s="92"/>
      <c r="AM683" s="92"/>
      <c r="AN683" s="3"/>
      <c r="AO683" s="3" t="str">
        <f t="shared" si="1800"/>
        <v>#REF!</v>
      </c>
      <c r="AP683" s="92"/>
      <c r="AQ683" s="92"/>
      <c r="AR683" s="92"/>
      <c r="AS683" s="3"/>
      <c r="AT683" s="3">
        <f t="shared" si="1801"/>
        <v>39.33333333</v>
      </c>
      <c r="AU683" s="92"/>
      <c r="AV683" s="92"/>
      <c r="AW683" s="92"/>
    </row>
    <row r="684" ht="15.75" customHeight="1">
      <c r="A684" s="24">
        <v>208.0</v>
      </c>
      <c r="B684" s="24" t="s">
        <v>450</v>
      </c>
      <c r="C684" s="24" t="s">
        <v>450</v>
      </c>
      <c r="D684" s="132" t="s">
        <v>34</v>
      </c>
      <c r="E684" s="132"/>
      <c r="F684" s="132">
        <v>13.0</v>
      </c>
      <c r="G684" s="132">
        <v>16.0</v>
      </c>
      <c r="H684" s="132">
        <v>14.0</v>
      </c>
      <c r="J684" s="171">
        <f t="array" ref="J684">IFERROR(INDEX(VBDhistory1!$U$8:$U$307,MATCH(VBDgames!$C684,VBDhistory1!$B$8:$B$307,0))+ROW()/10000000,0)</f>
        <v>0</v>
      </c>
      <c r="K684" s="171">
        <f t="array" ref="K684">IFERROR(INDEX(VBDhistory2!$U$8:$U$307,MATCH(VBDgames!$C684,VBDhistory2!$B$8:$B$307,0))+ROW()/10000000,0)</f>
        <v>0</v>
      </c>
      <c r="L684" s="171">
        <f t="array" ref="L684">IFERROR(INDEX(VBDhistory3!$U$8:$U$307,MATCH(VBDgames!$C684,VBDhistory3!$B$8:$B$307,0))+ROW()/10000000,0)</f>
        <v>0</v>
      </c>
      <c r="M684" s="171">
        <f t="array" ref="M684">IFERROR(INDEX(VBDhistory4!$U$8:$U$307,MATCH(VBDgames!$C684,VBDhistory4!$B$8:$B$307,0))+ROW()/10000000,0)</f>
        <v>0</v>
      </c>
      <c r="N684" s="171"/>
      <c r="O684" s="171" t="str">
        <f t="shared" ref="O684:R684" si="2072">$D684&amp;"-"&amp;RANK(J684,J$477:J$876,0)</f>
        <v>WR-1</v>
      </c>
      <c r="P684" s="171" t="str">
        <f t="shared" si="2072"/>
        <v>WR-1</v>
      </c>
      <c r="Q684" s="171" t="str">
        <f t="shared" si="2072"/>
        <v>WR-1</v>
      </c>
      <c r="R684" s="171" t="str">
        <f t="shared" si="2072"/>
        <v>WR-1</v>
      </c>
      <c r="T684" s="95" t="str">
        <f t="shared" si="1793"/>
        <v>DB-93</v>
      </c>
      <c r="U684" s="3">
        <v>93.0</v>
      </c>
      <c r="V684" s="3" t="s">
        <v>4631</v>
      </c>
      <c r="W684" s="95">
        <f t="shared" ref="W684:Y684" si="2073">IFERROR(INDEX(E$1780:E$2179,MATCH($T684,P$1780:P$2179,0)),0)</f>
        <v>0</v>
      </c>
      <c r="X684" s="3">
        <f t="shared" si="2073"/>
        <v>0</v>
      </c>
      <c r="Y684" s="3">
        <f t="shared" si="2073"/>
        <v>0</v>
      </c>
      <c r="Z684" s="3"/>
      <c r="AA684" s="3">
        <f t="shared" si="1795"/>
        <v>0</v>
      </c>
      <c r="AB684" s="88">
        <f t="shared" si="1796"/>
        <v>12.66666667</v>
      </c>
      <c r="AC684" s="3"/>
      <c r="AD684" s="95">
        <f t="shared" ref="AD684:AG684" si="2074">IFERROR(INDEX(J$1780:J$2179,MATCH($T684,O$1780:O$2179,0)),0)</f>
        <v>0</v>
      </c>
      <c r="AE684" s="3">
        <f t="shared" si="2074"/>
        <v>0</v>
      </c>
      <c r="AF684" s="3">
        <f t="shared" si="2074"/>
        <v>0</v>
      </c>
      <c r="AG684" s="3">
        <f t="shared" si="2074"/>
        <v>0</v>
      </c>
      <c r="AH684" s="88">
        <f t="shared" si="1798"/>
        <v>0.000684</v>
      </c>
      <c r="AI684" s="3"/>
      <c r="AJ684" s="95" t="str">
        <f t="shared" si="1799"/>
        <v>#REF!</v>
      </c>
      <c r="AK684" s="92"/>
      <c r="AL684" s="92"/>
      <c r="AM684" s="92"/>
      <c r="AN684" s="3"/>
      <c r="AO684" s="3" t="str">
        <f t="shared" si="1800"/>
        <v>#REF!</v>
      </c>
      <c r="AP684" s="92"/>
      <c r="AQ684" s="92"/>
      <c r="AR684" s="92"/>
      <c r="AS684" s="3"/>
      <c r="AT684" s="3">
        <f t="shared" si="1801"/>
        <v>39.33333333</v>
      </c>
      <c r="AU684" s="92"/>
      <c r="AV684" s="92"/>
      <c r="AW684" s="92"/>
    </row>
    <row r="685" ht="15.75" customHeight="1">
      <c r="A685" s="24">
        <v>209.0</v>
      </c>
      <c r="B685" s="24" t="s">
        <v>1890</v>
      </c>
      <c r="C685" s="24" t="s">
        <v>1890</v>
      </c>
      <c r="D685" s="132" t="s">
        <v>34</v>
      </c>
      <c r="E685" s="132"/>
      <c r="F685" s="132">
        <v>12.0</v>
      </c>
      <c r="G685" s="132">
        <v>12.0</v>
      </c>
      <c r="H685" s="132">
        <v>16.0</v>
      </c>
      <c r="J685" s="171">
        <f t="array" ref="J685">IFERROR(INDEX(VBDhistory1!$U$8:$U$307,MATCH(VBDgames!$C685,VBDhistory1!$B$8:$B$307,0))+ROW()/10000000,0)</f>
        <v>0</v>
      </c>
      <c r="K685" s="171">
        <f t="array" ref="K685">IFERROR(INDEX(VBDhistory2!$U$8:$U$307,MATCH(VBDgames!$C685,VBDhistory2!$B$8:$B$307,0))+ROW()/10000000,0)</f>
        <v>0</v>
      </c>
      <c r="L685" s="171">
        <f t="array" ref="L685">IFERROR(INDEX(VBDhistory3!$U$8:$U$307,MATCH(VBDgames!$C685,VBDhistory3!$B$8:$B$307,0))+ROW()/10000000,0)</f>
        <v>0</v>
      </c>
      <c r="M685" s="171">
        <f t="array" ref="M685">IFERROR(INDEX(VBDhistory4!$U$8:$U$307,MATCH(VBDgames!$C685,VBDhistory4!$B$8:$B$307,0))+ROW()/10000000,0)</f>
        <v>0</v>
      </c>
      <c r="N685" s="171"/>
      <c r="O685" s="171" t="str">
        <f t="shared" ref="O685:R685" si="2075">$D685&amp;"-"&amp;RANK(J685,J$477:J$876,0)</f>
        <v>WR-1</v>
      </c>
      <c r="P685" s="171" t="str">
        <f t="shared" si="2075"/>
        <v>WR-1</v>
      </c>
      <c r="Q685" s="171" t="str">
        <f t="shared" si="2075"/>
        <v>WR-1</v>
      </c>
      <c r="R685" s="171" t="str">
        <f t="shared" si="2075"/>
        <v>WR-1</v>
      </c>
      <c r="T685" s="95" t="str">
        <f t="shared" si="1793"/>
        <v>DB-94</v>
      </c>
      <c r="U685" s="3">
        <v>94.0</v>
      </c>
      <c r="V685" s="3" t="s">
        <v>4631</v>
      </c>
      <c r="W685" s="95">
        <f t="shared" ref="W685:Y685" si="2076">IFERROR(INDEX(E$1780:E$2179,MATCH($T685,P$1780:P$2179,0)),0)</f>
        <v>0</v>
      </c>
      <c r="X685" s="3">
        <f t="shared" si="2076"/>
        <v>0</v>
      </c>
      <c r="Y685" s="3">
        <f t="shared" si="2076"/>
        <v>0</v>
      </c>
      <c r="Z685" s="3"/>
      <c r="AA685" s="3">
        <f t="shared" si="1795"/>
        <v>0</v>
      </c>
      <c r="AB685" s="88">
        <f t="shared" si="1796"/>
        <v>12.66666667</v>
      </c>
      <c r="AC685" s="3"/>
      <c r="AD685" s="95">
        <f t="shared" ref="AD685:AG685" si="2077">IFERROR(INDEX(J$1780:J$2179,MATCH($T685,O$1780:O$2179,0)),0)</f>
        <v>0</v>
      </c>
      <c r="AE685" s="3">
        <f t="shared" si="2077"/>
        <v>0</v>
      </c>
      <c r="AF685" s="3">
        <f t="shared" si="2077"/>
        <v>0</v>
      </c>
      <c r="AG685" s="3">
        <f t="shared" si="2077"/>
        <v>0</v>
      </c>
      <c r="AH685" s="88">
        <f t="shared" si="1798"/>
        <v>0.000685</v>
      </c>
      <c r="AI685" s="3"/>
      <c r="AJ685" s="95" t="str">
        <f t="shared" si="1799"/>
        <v>#REF!</v>
      </c>
      <c r="AK685" s="92"/>
      <c r="AL685" s="92"/>
      <c r="AM685" s="92"/>
      <c r="AN685" s="3"/>
      <c r="AO685" s="3" t="str">
        <f t="shared" si="1800"/>
        <v>#REF!</v>
      </c>
      <c r="AP685" s="92"/>
      <c r="AQ685" s="92"/>
      <c r="AR685" s="92"/>
      <c r="AS685" s="3"/>
      <c r="AT685" s="3">
        <f t="shared" si="1801"/>
        <v>39.33333333</v>
      </c>
      <c r="AU685" s="92"/>
      <c r="AV685" s="92"/>
      <c r="AW685" s="92"/>
    </row>
    <row r="686" ht="15.75" customHeight="1">
      <c r="A686" s="24">
        <v>210.0</v>
      </c>
      <c r="B686" s="24" t="s">
        <v>3414</v>
      </c>
      <c r="C686" s="24" t="s">
        <v>3414</v>
      </c>
      <c r="D686" s="132" t="s">
        <v>34</v>
      </c>
      <c r="E686" s="132"/>
      <c r="F686" s="132">
        <v>11.0</v>
      </c>
      <c r="G686" s="132">
        <v>1.0</v>
      </c>
      <c r="H686" s="132">
        <v>2.0</v>
      </c>
      <c r="J686" s="171">
        <f t="array" ref="J686">IFERROR(INDEX(VBDhistory1!$U$8:$U$307,MATCH(VBDgames!$C686,VBDhistory1!$B$8:$B$307,0))+ROW()/10000000,0)</f>
        <v>0</v>
      </c>
      <c r="K686" s="171">
        <f t="array" ref="K686">IFERROR(INDEX(VBDhistory2!$U$8:$U$307,MATCH(VBDgames!$C686,VBDhistory2!$B$8:$B$307,0))+ROW()/10000000,0)</f>
        <v>0</v>
      </c>
      <c r="L686" s="171">
        <f t="array" ref="L686">IFERROR(INDEX(VBDhistory3!$U$8:$U$307,MATCH(VBDgames!$C686,VBDhistory3!$B$8:$B$307,0))+ROW()/10000000,0)</f>
        <v>0</v>
      </c>
      <c r="M686" s="171">
        <f t="array" ref="M686">IFERROR(INDEX(VBDhistory4!$U$8:$U$307,MATCH(VBDgames!$C686,VBDhistory4!$B$8:$B$307,0))+ROW()/10000000,0)</f>
        <v>0</v>
      </c>
      <c r="N686" s="171"/>
      <c r="O686" s="171" t="str">
        <f t="shared" ref="O686:R686" si="2078">$D686&amp;"-"&amp;RANK(J686,J$477:J$876,0)</f>
        <v>WR-1</v>
      </c>
      <c r="P686" s="171" t="str">
        <f t="shared" si="2078"/>
        <v>WR-1</v>
      </c>
      <c r="Q686" s="171" t="str">
        <f t="shared" si="2078"/>
        <v>WR-1</v>
      </c>
      <c r="R686" s="171" t="str">
        <f t="shared" si="2078"/>
        <v>WR-1</v>
      </c>
      <c r="T686" s="95" t="str">
        <f t="shared" si="1793"/>
        <v>DB-95</v>
      </c>
      <c r="U686" s="3">
        <v>95.0</v>
      </c>
      <c r="V686" s="3" t="s">
        <v>4631</v>
      </c>
      <c r="W686" s="95">
        <f t="shared" ref="W686:Y686" si="2079">IFERROR(INDEX(E$1780:E$2179,MATCH($T686,P$1780:P$2179,0)),0)</f>
        <v>0</v>
      </c>
      <c r="X686" s="3">
        <f t="shared" si="2079"/>
        <v>0</v>
      </c>
      <c r="Y686" s="3">
        <f t="shared" si="2079"/>
        <v>0</v>
      </c>
      <c r="Z686" s="3"/>
      <c r="AA686" s="3">
        <f t="shared" si="1795"/>
        <v>0</v>
      </c>
      <c r="AB686" s="88">
        <f t="shared" si="1796"/>
        <v>12.66666667</v>
      </c>
      <c r="AC686" s="3"/>
      <c r="AD686" s="95">
        <f t="shared" ref="AD686:AG686" si="2080">IFERROR(INDEX(J$1780:J$2179,MATCH($T686,O$1780:O$2179,0)),0)</f>
        <v>0</v>
      </c>
      <c r="AE686" s="3">
        <f t="shared" si="2080"/>
        <v>0</v>
      </c>
      <c r="AF686" s="3">
        <f t="shared" si="2080"/>
        <v>0</v>
      </c>
      <c r="AG686" s="3">
        <f t="shared" si="2080"/>
        <v>0</v>
      </c>
      <c r="AH686" s="88">
        <f t="shared" si="1798"/>
        <v>0.000686</v>
      </c>
      <c r="AI686" s="3"/>
      <c r="AJ686" s="95" t="str">
        <f t="shared" si="1799"/>
        <v>#REF!</v>
      </c>
      <c r="AK686" s="92"/>
      <c r="AL686" s="92"/>
      <c r="AM686" s="92"/>
      <c r="AN686" s="3"/>
      <c r="AO686" s="3" t="str">
        <f t="shared" si="1800"/>
        <v>#REF!</v>
      </c>
      <c r="AP686" s="92"/>
      <c r="AQ686" s="92"/>
      <c r="AR686" s="92"/>
      <c r="AS686" s="3"/>
      <c r="AT686" s="3">
        <f t="shared" si="1801"/>
        <v>39.33333333</v>
      </c>
      <c r="AU686" s="92"/>
      <c r="AV686" s="92"/>
      <c r="AW686" s="92"/>
    </row>
    <row r="687" ht="15.75" customHeight="1">
      <c r="A687" s="24">
        <v>211.0</v>
      </c>
      <c r="B687" s="24" t="s">
        <v>1630</v>
      </c>
      <c r="C687" s="24" t="s">
        <v>130</v>
      </c>
      <c r="D687" s="132" t="s">
        <v>34</v>
      </c>
      <c r="E687" s="132"/>
      <c r="F687" s="132">
        <v>9.0</v>
      </c>
      <c r="G687" s="132">
        <v>16.0</v>
      </c>
      <c r="H687" s="132"/>
      <c r="J687" s="171">
        <f t="array" ref="J687">IFERROR(INDEX(VBDhistory1!$U$8:$U$307,MATCH(VBDgames!$C687,VBDhistory1!$B$8:$B$307,0))+ROW()/10000000,0)</f>
        <v>0</v>
      </c>
      <c r="K687" s="171">
        <f t="array" ref="K687">IFERROR(INDEX(VBDhistory2!$U$8:$U$307,MATCH(VBDgames!$C687,VBDhistory2!$B$8:$B$307,0))+ROW()/10000000,0)</f>
        <v>0</v>
      </c>
      <c r="L687" s="171">
        <f t="array" ref="L687">IFERROR(INDEX(VBDhistory3!$U$8:$U$307,MATCH(VBDgames!$C687,VBDhistory3!$B$8:$B$307,0))+ROW()/10000000,0)</f>
        <v>0</v>
      </c>
      <c r="M687" s="171">
        <f t="array" ref="M687">IFERROR(INDEX(VBDhistory4!$U$8:$U$307,MATCH(VBDgames!$C687,VBDhistory4!$B$8:$B$307,0))+ROW()/10000000,0)</f>
        <v>0</v>
      </c>
      <c r="N687" s="171"/>
      <c r="O687" s="171" t="str">
        <f t="shared" ref="O687:R687" si="2081">$D687&amp;"-"&amp;RANK(J687,J$477:J$876,0)</f>
        <v>WR-1</v>
      </c>
      <c r="P687" s="171" t="str">
        <f t="shared" si="2081"/>
        <v>WR-1</v>
      </c>
      <c r="Q687" s="171" t="str">
        <f t="shared" si="2081"/>
        <v>WR-1</v>
      </c>
      <c r="R687" s="171" t="str">
        <f t="shared" si="2081"/>
        <v>WR-1</v>
      </c>
      <c r="T687" s="95" t="str">
        <f t="shared" si="1793"/>
        <v>DB-96</v>
      </c>
      <c r="U687" s="3">
        <v>96.0</v>
      </c>
      <c r="V687" s="3" t="s">
        <v>4631</v>
      </c>
      <c r="W687" s="95">
        <f t="shared" ref="W687:Y687" si="2082">IFERROR(INDEX(E$1780:E$2179,MATCH($T687,P$1780:P$2179,0)),0)</f>
        <v>0</v>
      </c>
      <c r="X687" s="3">
        <f t="shared" si="2082"/>
        <v>0</v>
      </c>
      <c r="Y687" s="3">
        <f t="shared" si="2082"/>
        <v>0</v>
      </c>
      <c r="Z687" s="3"/>
      <c r="AA687" s="3">
        <f t="shared" si="1795"/>
        <v>0</v>
      </c>
      <c r="AB687" s="88">
        <f t="shared" si="1796"/>
        <v>12.66666667</v>
      </c>
      <c r="AC687" s="3"/>
      <c r="AD687" s="95">
        <f t="shared" ref="AD687:AG687" si="2083">IFERROR(INDEX(J$1780:J$2179,MATCH($T687,O$1780:O$2179,0)),0)</f>
        <v>0</v>
      </c>
      <c r="AE687" s="3">
        <f t="shared" si="2083"/>
        <v>0</v>
      </c>
      <c r="AF687" s="3">
        <f t="shared" si="2083"/>
        <v>0</v>
      </c>
      <c r="AG687" s="3">
        <f t="shared" si="2083"/>
        <v>0</v>
      </c>
      <c r="AH687" s="88">
        <f t="shared" si="1798"/>
        <v>0.000687</v>
      </c>
      <c r="AI687" s="3"/>
      <c r="AJ687" s="95" t="str">
        <f t="shared" si="1799"/>
        <v>#REF!</v>
      </c>
      <c r="AK687" s="92"/>
      <c r="AL687" s="92"/>
      <c r="AM687" s="92"/>
      <c r="AN687" s="3"/>
      <c r="AO687" s="3" t="str">
        <f t="shared" si="1800"/>
        <v>#REF!</v>
      </c>
      <c r="AP687" s="92"/>
      <c r="AQ687" s="92"/>
      <c r="AR687" s="92"/>
      <c r="AS687" s="3"/>
      <c r="AT687" s="3">
        <f t="shared" si="1801"/>
        <v>39.33333333</v>
      </c>
      <c r="AU687" s="92"/>
      <c r="AV687" s="92"/>
      <c r="AW687" s="92"/>
    </row>
    <row r="688" ht="15.75" customHeight="1">
      <c r="A688" s="24">
        <v>212.0</v>
      </c>
      <c r="B688" s="24" t="s">
        <v>2127</v>
      </c>
      <c r="C688" s="24" t="s">
        <v>2127</v>
      </c>
      <c r="D688" s="132" t="s">
        <v>34</v>
      </c>
      <c r="E688" s="132"/>
      <c r="F688" s="132">
        <v>12.0</v>
      </c>
      <c r="G688" s="132">
        <v>8.0</v>
      </c>
      <c r="H688" s="132"/>
      <c r="J688" s="171">
        <f t="array" ref="J688">IFERROR(INDEX(VBDhistory1!$U$8:$U$307,MATCH(VBDgames!$C688,VBDhistory1!$B$8:$B$307,0))+ROW()/10000000,0)</f>
        <v>0</v>
      </c>
      <c r="K688" s="171">
        <f t="array" ref="K688">IFERROR(INDEX(VBDhistory2!$U$8:$U$307,MATCH(VBDgames!$C688,VBDhistory2!$B$8:$B$307,0))+ROW()/10000000,0)</f>
        <v>0</v>
      </c>
      <c r="L688" s="171">
        <f t="array" ref="L688">IFERROR(INDEX(VBDhistory3!$U$8:$U$307,MATCH(VBDgames!$C688,VBDhistory3!$B$8:$B$307,0))+ROW()/10000000,0)</f>
        <v>0</v>
      </c>
      <c r="M688" s="171">
        <f t="array" ref="M688">IFERROR(INDEX(VBDhistory4!$U$8:$U$307,MATCH(VBDgames!$C688,VBDhistory4!$B$8:$B$307,0))+ROW()/10000000,0)</f>
        <v>0</v>
      </c>
      <c r="N688" s="171"/>
      <c r="O688" s="171" t="str">
        <f t="shared" ref="O688:R688" si="2084">$D688&amp;"-"&amp;RANK(J688,J$477:J$876,0)</f>
        <v>WR-1</v>
      </c>
      <c r="P688" s="171" t="str">
        <f t="shared" si="2084"/>
        <v>WR-1</v>
      </c>
      <c r="Q688" s="171" t="str">
        <f t="shared" si="2084"/>
        <v>WR-1</v>
      </c>
      <c r="R688" s="171" t="str">
        <f t="shared" si="2084"/>
        <v>WR-1</v>
      </c>
      <c r="T688" s="95" t="str">
        <f t="shared" si="1793"/>
        <v>DB-97</v>
      </c>
      <c r="U688" s="3">
        <v>97.0</v>
      </c>
      <c r="V688" s="3" t="s">
        <v>4631</v>
      </c>
      <c r="W688" s="95">
        <f t="shared" ref="W688:Y688" si="2085">IFERROR(INDEX(E$1780:E$2179,MATCH($T688,P$1780:P$2179,0)),0)</f>
        <v>0</v>
      </c>
      <c r="X688" s="3">
        <f t="shared" si="2085"/>
        <v>0</v>
      </c>
      <c r="Y688" s="3">
        <f t="shared" si="2085"/>
        <v>0</v>
      </c>
      <c r="Z688" s="3"/>
      <c r="AA688" s="3">
        <f t="shared" si="1795"/>
        <v>0</v>
      </c>
      <c r="AB688" s="88">
        <f t="shared" si="1796"/>
        <v>12.66666667</v>
      </c>
      <c r="AC688" s="3"/>
      <c r="AD688" s="95">
        <f t="shared" ref="AD688:AG688" si="2086">IFERROR(INDEX(J$1780:J$2179,MATCH($T688,O$1780:O$2179,0)),0)</f>
        <v>0</v>
      </c>
      <c r="AE688" s="3">
        <f t="shared" si="2086"/>
        <v>0</v>
      </c>
      <c r="AF688" s="3">
        <f t="shared" si="2086"/>
        <v>0</v>
      </c>
      <c r="AG688" s="3">
        <f t="shared" si="2086"/>
        <v>0</v>
      </c>
      <c r="AH688" s="88">
        <f t="shared" si="1798"/>
        <v>0.000688</v>
      </c>
      <c r="AI688" s="3"/>
      <c r="AJ688" s="95" t="str">
        <f t="shared" si="1799"/>
        <v>#REF!</v>
      </c>
      <c r="AK688" s="92"/>
      <c r="AL688" s="92"/>
      <c r="AM688" s="92"/>
      <c r="AN688" s="3"/>
      <c r="AO688" s="3" t="str">
        <f t="shared" si="1800"/>
        <v>#REF!</v>
      </c>
      <c r="AP688" s="92"/>
      <c r="AQ688" s="92"/>
      <c r="AR688" s="92"/>
      <c r="AS688" s="3"/>
      <c r="AT688" s="3">
        <f t="shared" si="1801"/>
        <v>39.33333333</v>
      </c>
      <c r="AU688" s="92"/>
      <c r="AV688" s="92"/>
      <c r="AW688" s="92"/>
    </row>
    <row r="689" ht="15.75" customHeight="1">
      <c r="A689" s="24">
        <v>213.0</v>
      </c>
      <c r="B689" s="24" t="s">
        <v>1415</v>
      </c>
      <c r="C689" s="24" t="s">
        <v>1415</v>
      </c>
      <c r="D689" s="132" t="s">
        <v>34</v>
      </c>
      <c r="E689" s="132"/>
      <c r="F689" s="132">
        <v>10.0</v>
      </c>
      <c r="G689" s="132">
        <v>4.0</v>
      </c>
      <c r="H689" s="132"/>
      <c r="J689" s="171">
        <f t="array" ref="J689">IFERROR(INDEX(VBDhistory1!$U$8:$U$307,MATCH(VBDgames!$C689,VBDhistory1!$B$8:$B$307,0))+ROW()/10000000,0)</f>
        <v>0</v>
      </c>
      <c r="K689" s="171">
        <f t="array" ref="K689">IFERROR(INDEX(VBDhistory2!$U$8:$U$307,MATCH(VBDgames!$C689,VBDhistory2!$B$8:$B$307,0))+ROW()/10000000,0)</f>
        <v>0</v>
      </c>
      <c r="L689" s="171">
        <f t="array" ref="L689">IFERROR(INDEX(VBDhistory3!$U$8:$U$307,MATCH(VBDgames!$C689,VBDhistory3!$B$8:$B$307,0))+ROW()/10000000,0)</f>
        <v>0</v>
      </c>
      <c r="M689" s="171">
        <f t="array" ref="M689">IFERROR(INDEX(VBDhistory4!$U$8:$U$307,MATCH(VBDgames!$C689,VBDhistory4!$B$8:$B$307,0))+ROW()/10000000,0)</f>
        <v>0</v>
      </c>
      <c r="N689" s="171"/>
      <c r="O689" s="171" t="str">
        <f t="shared" ref="O689:R689" si="2087">$D689&amp;"-"&amp;RANK(J689,J$477:J$876,0)</f>
        <v>WR-1</v>
      </c>
      <c r="P689" s="171" t="str">
        <f t="shared" si="2087"/>
        <v>WR-1</v>
      </c>
      <c r="Q689" s="171" t="str">
        <f t="shared" si="2087"/>
        <v>WR-1</v>
      </c>
      <c r="R689" s="171" t="str">
        <f t="shared" si="2087"/>
        <v>WR-1</v>
      </c>
      <c r="T689" s="95" t="str">
        <f t="shared" si="1793"/>
        <v>DB-98</v>
      </c>
      <c r="U689" s="3">
        <v>98.0</v>
      </c>
      <c r="V689" s="3" t="s">
        <v>4631</v>
      </c>
      <c r="W689" s="95">
        <f t="shared" ref="W689:Y689" si="2088">IFERROR(INDEX(E$1780:E$2179,MATCH($T689,P$1780:P$2179,0)),0)</f>
        <v>0</v>
      </c>
      <c r="X689" s="3">
        <f t="shared" si="2088"/>
        <v>0</v>
      </c>
      <c r="Y689" s="3">
        <f t="shared" si="2088"/>
        <v>0</v>
      </c>
      <c r="Z689" s="3"/>
      <c r="AA689" s="3">
        <f t="shared" si="1795"/>
        <v>0</v>
      </c>
      <c r="AB689" s="88">
        <f t="shared" si="1796"/>
        <v>12.66666667</v>
      </c>
      <c r="AC689" s="3"/>
      <c r="AD689" s="95">
        <f t="shared" ref="AD689:AG689" si="2089">IFERROR(INDEX(J$1780:J$2179,MATCH($T689,O$1780:O$2179,0)),0)</f>
        <v>0</v>
      </c>
      <c r="AE689" s="3">
        <f t="shared" si="2089"/>
        <v>0</v>
      </c>
      <c r="AF689" s="3">
        <f t="shared" si="2089"/>
        <v>0</v>
      </c>
      <c r="AG689" s="3">
        <f t="shared" si="2089"/>
        <v>0</v>
      </c>
      <c r="AH689" s="88">
        <f t="shared" si="1798"/>
        <v>0.000689</v>
      </c>
      <c r="AI689" s="3"/>
      <c r="AJ689" s="95" t="str">
        <f t="shared" si="1799"/>
        <v>#REF!</v>
      </c>
      <c r="AK689" s="92"/>
      <c r="AL689" s="92"/>
      <c r="AM689" s="92"/>
      <c r="AN689" s="3"/>
      <c r="AO689" s="3" t="str">
        <f t="shared" si="1800"/>
        <v>#REF!</v>
      </c>
      <c r="AP689" s="92"/>
      <c r="AQ689" s="92"/>
      <c r="AR689" s="92"/>
      <c r="AS689" s="3"/>
      <c r="AT689" s="3">
        <f t="shared" si="1801"/>
        <v>39.33333333</v>
      </c>
      <c r="AU689" s="92"/>
      <c r="AV689" s="92"/>
      <c r="AW689" s="92"/>
    </row>
    <row r="690" ht="15.75" customHeight="1">
      <c r="A690" s="24">
        <v>214.0</v>
      </c>
      <c r="B690" s="24" t="s">
        <v>1843</v>
      </c>
      <c r="C690" s="24" t="s">
        <v>1843</v>
      </c>
      <c r="D690" s="132" t="s">
        <v>34</v>
      </c>
      <c r="E690" s="132"/>
      <c r="F690" s="132">
        <v>8.0</v>
      </c>
      <c r="G690" s="132">
        <v>8.0</v>
      </c>
      <c r="H690" s="132">
        <v>16.0</v>
      </c>
      <c r="J690" s="171">
        <f t="array" ref="J690">IFERROR(INDEX(VBDhistory1!$U$8:$U$307,MATCH(VBDgames!$C690,VBDhistory1!$B$8:$B$307,0))+ROW()/10000000,0)</f>
        <v>0</v>
      </c>
      <c r="K690" s="171">
        <f t="array" ref="K690">IFERROR(INDEX(VBDhistory2!$U$8:$U$307,MATCH(VBDgames!$C690,VBDhistory2!$B$8:$B$307,0))+ROW()/10000000,0)</f>
        <v>0</v>
      </c>
      <c r="L690" s="171">
        <f t="array" ref="L690">IFERROR(INDEX(VBDhistory3!$U$8:$U$307,MATCH(VBDgames!$C690,VBDhistory3!$B$8:$B$307,0))+ROW()/10000000,0)</f>
        <v>0</v>
      </c>
      <c r="M690" s="171">
        <f t="array" ref="M690">IFERROR(INDEX(VBDhistory4!$U$8:$U$307,MATCH(VBDgames!$C690,VBDhistory4!$B$8:$B$307,0))+ROW()/10000000,0)</f>
        <v>0</v>
      </c>
      <c r="N690" s="171"/>
      <c r="O690" s="171" t="str">
        <f t="shared" ref="O690:R690" si="2090">$D690&amp;"-"&amp;RANK(J690,J$477:J$876,0)</f>
        <v>WR-1</v>
      </c>
      <c r="P690" s="171" t="str">
        <f t="shared" si="2090"/>
        <v>WR-1</v>
      </c>
      <c r="Q690" s="171" t="str">
        <f t="shared" si="2090"/>
        <v>WR-1</v>
      </c>
      <c r="R690" s="171" t="str">
        <f t="shared" si="2090"/>
        <v>WR-1</v>
      </c>
      <c r="T690" s="95" t="str">
        <f t="shared" si="1793"/>
        <v>DB-99</v>
      </c>
      <c r="U690" s="3">
        <v>99.0</v>
      </c>
      <c r="V690" s="3" t="s">
        <v>4631</v>
      </c>
      <c r="W690" s="95">
        <f t="shared" ref="W690:Y690" si="2091">IFERROR(INDEX(E$1780:E$2179,MATCH($T690,P$1780:P$2179,0)),0)</f>
        <v>0</v>
      </c>
      <c r="X690" s="3">
        <f t="shared" si="2091"/>
        <v>0</v>
      </c>
      <c r="Y690" s="3">
        <f t="shared" si="2091"/>
        <v>0</v>
      </c>
      <c r="Z690" s="3"/>
      <c r="AA690" s="3">
        <f t="shared" si="1795"/>
        <v>0</v>
      </c>
      <c r="AB690" s="88">
        <f t="shared" si="1796"/>
        <v>12.66666667</v>
      </c>
      <c r="AC690" s="3"/>
      <c r="AD690" s="95">
        <f t="shared" ref="AD690:AG690" si="2092">IFERROR(INDEX(J$1780:J$2179,MATCH($T690,O$1780:O$2179,0)),0)</f>
        <v>0</v>
      </c>
      <c r="AE690" s="3">
        <f t="shared" si="2092"/>
        <v>0</v>
      </c>
      <c r="AF690" s="3">
        <f t="shared" si="2092"/>
        <v>0</v>
      </c>
      <c r="AG690" s="3">
        <f t="shared" si="2092"/>
        <v>0</v>
      </c>
      <c r="AH690" s="88">
        <f t="shared" si="1798"/>
        <v>0.00069</v>
      </c>
      <c r="AI690" s="3"/>
      <c r="AJ690" s="95" t="str">
        <f t="shared" si="1799"/>
        <v>#REF!</v>
      </c>
      <c r="AK690" s="92"/>
      <c r="AL690" s="92"/>
      <c r="AM690" s="92"/>
      <c r="AN690" s="3"/>
      <c r="AO690" s="3" t="str">
        <f t="shared" si="1800"/>
        <v>#REF!</v>
      </c>
      <c r="AP690" s="92"/>
      <c r="AQ690" s="92"/>
      <c r="AR690" s="92"/>
      <c r="AS690" s="3"/>
      <c r="AT690" s="3">
        <f t="shared" si="1801"/>
        <v>39.33333333</v>
      </c>
      <c r="AU690" s="92"/>
      <c r="AV690" s="92"/>
      <c r="AW690" s="92"/>
    </row>
    <row r="691" ht="15.75" customHeight="1">
      <c r="A691" s="24">
        <v>215.0</v>
      </c>
      <c r="B691" s="24" t="s">
        <v>1247</v>
      </c>
      <c r="C691" s="24" t="s">
        <v>1247</v>
      </c>
      <c r="D691" s="132" t="s">
        <v>34</v>
      </c>
      <c r="E691" s="132"/>
      <c r="F691" s="132">
        <v>9.0</v>
      </c>
      <c r="G691" s="132"/>
      <c r="H691" s="132"/>
      <c r="J691" s="171">
        <f t="array" ref="J691">IFERROR(INDEX(VBDhistory1!$U$8:$U$307,MATCH(VBDgames!$C691,VBDhistory1!$B$8:$B$307,0))+ROW()/10000000,0)</f>
        <v>0</v>
      </c>
      <c r="K691" s="171">
        <f t="array" ref="K691">IFERROR(INDEX(VBDhistory2!$U$8:$U$307,MATCH(VBDgames!$C691,VBDhistory2!$B$8:$B$307,0))+ROW()/10000000,0)</f>
        <v>0</v>
      </c>
      <c r="L691" s="171">
        <f t="array" ref="L691">IFERROR(INDEX(VBDhistory3!$U$8:$U$307,MATCH(VBDgames!$C691,VBDhistory3!$B$8:$B$307,0))+ROW()/10000000,0)</f>
        <v>0</v>
      </c>
      <c r="M691" s="171">
        <f t="array" ref="M691">IFERROR(INDEX(VBDhistory4!$U$8:$U$307,MATCH(VBDgames!$C691,VBDhistory4!$B$8:$B$307,0))+ROW()/10000000,0)</f>
        <v>0</v>
      </c>
      <c r="N691" s="171"/>
      <c r="O691" s="171" t="str">
        <f t="shared" ref="O691:R691" si="2093">$D691&amp;"-"&amp;RANK(J691,J$477:J$876,0)</f>
        <v>WR-1</v>
      </c>
      <c r="P691" s="171" t="str">
        <f t="shared" si="2093"/>
        <v>WR-1</v>
      </c>
      <c r="Q691" s="171" t="str">
        <f t="shared" si="2093"/>
        <v>WR-1</v>
      </c>
      <c r="R691" s="171" t="str">
        <f t="shared" si="2093"/>
        <v>WR-1</v>
      </c>
      <c r="T691" s="95" t="str">
        <f t="shared" si="1793"/>
        <v>DB-100</v>
      </c>
      <c r="U691" s="3">
        <v>100.0</v>
      </c>
      <c r="V691" s="3" t="s">
        <v>4631</v>
      </c>
      <c r="W691" s="95">
        <f t="shared" ref="W691:Y691" si="2094">IFERROR(INDEX(E$1780:E$2179,MATCH($T691,P$1780:P$2179,0)),0)</f>
        <v>0</v>
      </c>
      <c r="X691" s="3">
        <f t="shared" si="2094"/>
        <v>0</v>
      </c>
      <c r="Y691" s="3">
        <f t="shared" si="2094"/>
        <v>0</v>
      </c>
      <c r="Z691" s="3"/>
      <c r="AA691" s="3">
        <f t="shared" si="1795"/>
        <v>0</v>
      </c>
      <c r="AB691" s="88">
        <f t="shared" si="1796"/>
        <v>12.66666667</v>
      </c>
      <c r="AC691" s="3"/>
      <c r="AD691" s="95">
        <f t="shared" ref="AD691:AG691" si="2095">IFERROR(INDEX(J$1780:J$2179,MATCH($T691,O$1780:O$2179,0)),0)</f>
        <v>0</v>
      </c>
      <c r="AE691" s="3">
        <f t="shared" si="2095"/>
        <v>0</v>
      </c>
      <c r="AF691" s="3">
        <f t="shared" si="2095"/>
        <v>0</v>
      </c>
      <c r="AG691" s="3">
        <f t="shared" si="2095"/>
        <v>0</v>
      </c>
      <c r="AH691" s="88">
        <f t="shared" si="1798"/>
        <v>0.000691</v>
      </c>
      <c r="AI691" s="3"/>
      <c r="AJ691" s="95" t="str">
        <f t="shared" si="1799"/>
        <v>#REF!</v>
      </c>
      <c r="AK691" s="92"/>
      <c r="AL691" s="92"/>
      <c r="AM691" s="92"/>
      <c r="AN691" s="3"/>
      <c r="AO691" s="3" t="str">
        <f t="shared" si="1800"/>
        <v>#REF!</v>
      </c>
      <c r="AP691" s="92"/>
      <c r="AQ691" s="92"/>
      <c r="AR691" s="92"/>
      <c r="AS691" s="3"/>
      <c r="AT691" s="3">
        <f t="shared" si="1801"/>
        <v>39.33333333</v>
      </c>
      <c r="AU691" s="92"/>
      <c r="AV691" s="92"/>
      <c r="AW691" s="92"/>
    </row>
    <row r="692" ht="15.75" customHeight="1">
      <c r="A692" s="24">
        <v>216.0</v>
      </c>
      <c r="B692" s="24" t="s">
        <v>3426</v>
      </c>
      <c r="C692" s="24" t="s">
        <v>3426</v>
      </c>
      <c r="D692" s="132" t="s">
        <v>34</v>
      </c>
      <c r="E692" s="132"/>
      <c r="F692" s="132">
        <v>10.0</v>
      </c>
      <c r="G692" s="132">
        <v>5.0</v>
      </c>
      <c r="H692" s="132">
        <v>15.0</v>
      </c>
      <c r="J692" s="171">
        <f t="array" ref="J692">IFERROR(INDEX(VBDhistory1!$U$8:$U$307,MATCH(VBDgames!$C692,VBDhistory1!$B$8:$B$307,0))+ROW()/10000000,0)</f>
        <v>0</v>
      </c>
      <c r="K692" s="171">
        <f t="array" ref="K692">IFERROR(INDEX(VBDhistory2!$U$8:$U$307,MATCH(VBDgames!$C692,VBDhistory2!$B$8:$B$307,0))+ROW()/10000000,0)</f>
        <v>0</v>
      </c>
      <c r="L692" s="171">
        <f t="array" ref="L692">IFERROR(INDEX(VBDhistory3!$U$8:$U$307,MATCH(VBDgames!$C692,VBDhistory3!$B$8:$B$307,0))+ROW()/10000000,0)</f>
        <v>0</v>
      </c>
      <c r="M692" s="171">
        <f t="array" ref="M692">IFERROR(INDEX(VBDhistory4!$U$8:$U$307,MATCH(VBDgames!$C692,VBDhistory4!$B$8:$B$307,0))+ROW()/10000000,0)</f>
        <v>0</v>
      </c>
      <c r="N692" s="171"/>
      <c r="O692" s="171" t="str">
        <f t="shared" ref="O692:R692" si="2096">$D692&amp;"-"&amp;RANK(J692,J$477:J$876,0)</f>
        <v>WR-1</v>
      </c>
      <c r="P692" s="171" t="str">
        <f t="shared" si="2096"/>
        <v>WR-1</v>
      </c>
      <c r="Q692" s="171" t="str">
        <f t="shared" si="2096"/>
        <v>WR-1</v>
      </c>
      <c r="R692" s="171" t="str">
        <f t="shared" si="2096"/>
        <v>WR-1</v>
      </c>
      <c r="T692" s="95" t="str">
        <f t="shared" si="1793"/>
        <v>DB-101</v>
      </c>
      <c r="U692" s="3">
        <v>101.0</v>
      </c>
      <c r="V692" s="3" t="s">
        <v>4631</v>
      </c>
      <c r="W692" s="95">
        <f t="shared" ref="W692:Y692" si="2097">IFERROR(INDEX(E$1780:E$2179,MATCH($T692,P$1780:P$2179,0)),0)</f>
        <v>0</v>
      </c>
      <c r="X692" s="3">
        <f t="shared" si="2097"/>
        <v>0</v>
      </c>
      <c r="Y692" s="3">
        <f t="shared" si="2097"/>
        <v>0</v>
      </c>
      <c r="Z692" s="3"/>
      <c r="AA692" s="3">
        <f t="shared" si="1795"/>
        <v>0</v>
      </c>
      <c r="AB692" s="88">
        <f t="shared" si="1796"/>
        <v>12.66666667</v>
      </c>
      <c r="AC692" s="3"/>
      <c r="AD692" s="95">
        <f t="shared" ref="AD692:AG692" si="2098">IFERROR(INDEX(J$1780:J$2179,MATCH($T692,O$1780:O$2179,0)),0)</f>
        <v>0</v>
      </c>
      <c r="AE692" s="3">
        <f t="shared" si="2098"/>
        <v>0</v>
      </c>
      <c r="AF692" s="3">
        <f t="shared" si="2098"/>
        <v>0</v>
      </c>
      <c r="AG692" s="3">
        <f t="shared" si="2098"/>
        <v>0</v>
      </c>
      <c r="AH692" s="88">
        <f t="shared" si="1798"/>
        <v>0.000692</v>
      </c>
      <c r="AI692" s="3"/>
      <c r="AJ692" s="95" t="str">
        <f t="shared" si="1799"/>
        <v>#REF!</v>
      </c>
      <c r="AK692" s="92"/>
      <c r="AL692" s="92"/>
      <c r="AM692" s="92"/>
      <c r="AN692" s="3"/>
      <c r="AO692" s="3" t="str">
        <f t="shared" si="1800"/>
        <v>#REF!</v>
      </c>
      <c r="AP692" s="92"/>
      <c r="AQ692" s="92"/>
      <c r="AR692" s="92"/>
      <c r="AS692" s="3"/>
      <c r="AT692" s="3">
        <f t="shared" si="1801"/>
        <v>39.33333333</v>
      </c>
      <c r="AU692" s="92"/>
      <c r="AV692" s="92"/>
      <c r="AW692" s="92"/>
    </row>
    <row r="693" ht="15.75" customHeight="1">
      <c r="A693" s="24">
        <v>217.0</v>
      </c>
      <c r="B693" s="24" t="s">
        <v>2457</v>
      </c>
      <c r="C693" s="24" t="s">
        <v>2457</v>
      </c>
      <c r="D693" s="132" t="s">
        <v>34</v>
      </c>
      <c r="E693" s="132"/>
      <c r="F693" s="132">
        <v>8.0</v>
      </c>
      <c r="G693" s="132">
        <v>16.0</v>
      </c>
      <c r="H693" s="132">
        <v>12.0</v>
      </c>
      <c r="J693" s="171">
        <f t="array" ref="J693">IFERROR(INDEX(VBDhistory1!$U$8:$U$307,MATCH(VBDgames!$C693,VBDhistory1!$B$8:$B$307,0))+ROW()/10000000,0)</f>
        <v>0</v>
      </c>
      <c r="K693" s="171">
        <f t="array" ref="K693">IFERROR(INDEX(VBDhistory2!$U$8:$U$307,MATCH(VBDgames!$C693,VBDhistory2!$B$8:$B$307,0))+ROW()/10000000,0)</f>
        <v>0</v>
      </c>
      <c r="L693" s="171">
        <f t="array" ref="L693">IFERROR(INDEX(VBDhistory3!$U$8:$U$307,MATCH(VBDgames!$C693,VBDhistory3!$B$8:$B$307,0))+ROW()/10000000,0)</f>
        <v>0</v>
      </c>
      <c r="M693" s="171">
        <f t="array" ref="M693">IFERROR(INDEX(VBDhistory4!$U$8:$U$307,MATCH(VBDgames!$C693,VBDhistory4!$B$8:$B$307,0))+ROW()/10000000,0)</f>
        <v>0</v>
      </c>
      <c r="N693" s="171"/>
      <c r="O693" s="171" t="str">
        <f t="shared" ref="O693:R693" si="2099">$D693&amp;"-"&amp;RANK(J693,J$477:J$876,0)</f>
        <v>WR-1</v>
      </c>
      <c r="P693" s="171" t="str">
        <f t="shared" si="2099"/>
        <v>WR-1</v>
      </c>
      <c r="Q693" s="171" t="str">
        <f t="shared" si="2099"/>
        <v>WR-1</v>
      </c>
      <c r="R693" s="171" t="str">
        <f t="shared" si="2099"/>
        <v>WR-1</v>
      </c>
      <c r="T693" s="95" t="str">
        <f t="shared" si="1793"/>
        <v>DB-102</v>
      </c>
      <c r="U693" s="3">
        <v>102.0</v>
      </c>
      <c r="V693" s="3" t="s">
        <v>4631</v>
      </c>
      <c r="W693" s="95">
        <f t="shared" ref="W693:Y693" si="2100">IFERROR(INDEX(E$1780:E$2179,MATCH($T693,P$1780:P$2179,0)),0)</f>
        <v>0</v>
      </c>
      <c r="X693" s="3">
        <f t="shared" si="2100"/>
        <v>0</v>
      </c>
      <c r="Y693" s="3">
        <f t="shared" si="2100"/>
        <v>0</v>
      </c>
      <c r="Z693" s="3"/>
      <c r="AA693" s="3">
        <f t="shared" si="1795"/>
        <v>0</v>
      </c>
      <c r="AB693" s="88">
        <f t="shared" si="1796"/>
        <v>12.66666667</v>
      </c>
      <c r="AC693" s="3"/>
      <c r="AD693" s="95">
        <f t="shared" ref="AD693:AG693" si="2101">IFERROR(INDEX(J$1780:J$2179,MATCH($T693,O$1780:O$2179,0)),0)</f>
        <v>0</v>
      </c>
      <c r="AE693" s="3">
        <f t="shared" si="2101"/>
        <v>0</v>
      </c>
      <c r="AF693" s="3">
        <f t="shared" si="2101"/>
        <v>0</v>
      </c>
      <c r="AG693" s="3">
        <f t="shared" si="2101"/>
        <v>0</v>
      </c>
      <c r="AH693" s="88">
        <f t="shared" si="1798"/>
        <v>0.000693</v>
      </c>
      <c r="AI693" s="3"/>
      <c r="AJ693" s="95" t="str">
        <f t="shared" si="1799"/>
        <v>#REF!</v>
      </c>
      <c r="AK693" s="92"/>
      <c r="AL693" s="92"/>
      <c r="AM693" s="92"/>
      <c r="AN693" s="3"/>
      <c r="AO693" s="3" t="str">
        <f t="shared" si="1800"/>
        <v>#REF!</v>
      </c>
      <c r="AP693" s="92"/>
      <c r="AQ693" s="92"/>
      <c r="AR693" s="92"/>
      <c r="AS693" s="3"/>
      <c r="AT693" s="3">
        <f t="shared" si="1801"/>
        <v>39.33333333</v>
      </c>
      <c r="AU693" s="92"/>
      <c r="AV693" s="92"/>
      <c r="AW693" s="92"/>
    </row>
    <row r="694" ht="15.75" customHeight="1">
      <c r="A694" s="24">
        <v>218.0</v>
      </c>
      <c r="B694" s="24" t="s">
        <v>441</v>
      </c>
      <c r="C694" s="24" t="s">
        <v>441</v>
      </c>
      <c r="D694" s="132" t="s">
        <v>34</v>
      </c>
      <c r="E694" s="132"/>
      <c r="F694" s="132">
        <v>12.0</v>
      </c>
      <c r="G694" s="132">
        <v>15.0</v>
      </c>
      <c r="H694" s="132"/>
      <c r="J694" s="171">
        <f t="array" ref="J694">IFERROR(INDEX(VBDhistory1!$U$8:$U$307,MATCH(VBDgames!$C694,VBDhistory1!$B$8:$B$307,0))+ROW()/10000000,0)</f>
        <v>0</v>
      </c>
      <c r="K694" s="171">
        <f t="array" ref="K694">IFERROR(INDEX(VBDhistory2!$U$8:$U$307,MATCH(VBDgames!$C694,VBDhistory2!$B$8:$B$307,0))+ROW()/10000000,0)</f>
        <v>0</v>
      </c>
      <c r="L694" s="171">
        <f t="array" ref="L694">IFERROR(INDEX(VBDhistory3!$U$8:$U$307,MATCH(VBDgames!$C694,VBDhistory3!$B$8:$B$307,0))+ROW()/10000000,0)</f>
        <v>0</v>
      </c>
      <c r="M694" s="171">
        <f t="array" ref="M694">IFERROR(INDEX(VBDhistory4!$U$8:$U$307,MATCH(VBDgames!$C694,VBDhistory4!$B$8:$B$307,0))+ROW()/10000000,0)</f>
        <v>0</v>
      </c>
      <c r="N694" s="171"/>
      <c r="O694" s="171" t="str">
        <f t="shared" ref="O694:R694" si="2102">$D694&amp;"-"&amp;RANK(J694,J$477:J$876,0)</f>
        <v>WR-1</v>
      </c>
      <c r="P694" s="171" t="str">
        <f t="shared" si="2102"/>
        <v>WR-1</v>
      </c>
      <c r="Q694" s="171" t="str">
        <f t="shared" si="2102"/>
        <v>WR-1</v>
      </c>
      <c r="R694" s="171" t="str">
        <f t="shared" si="2102"/>
        <v>WR-1</v>
      </c>
      <c r="T694" s="95" t="str">
        <f t="shared" si="1793"/>
        <v>DB-103</v>
      </c>
      <c r="U694" s="3">
        <v>103.0</v>
      </c>
      <c r="V694" s="3" t="s">
        <v>4631</v>
      </c>
      <c r="W694" s="95">
        <f t="shared" ref="W694:Y694" si="2103">IFERROR(INDEX(E$1780:E$2179,MATCH($T694,P$1780:P$2179,0)),0)</f>
        <v>0</v>
      </c>
      <c r="X694" s="3">
        <f t="shared" si="2103"/>
        <v>0</v>
      </c>
      <c r="Y694" s="3">
        <f t="shared" si="2103"/>
        <v>0</v>
      </c>
      <c r="Z694" s="3"/>
      <c r="AA694" s="3">
        <f t="shared" si="1795"/>
        <v>0</v>
      </c>
      <c r="AB694" s="88">
        <f t="shared" si="1796"/>
        <v>12.66666667</v>
      </c>
      <c r="AC694" s="3"/>
      <c r="AD694" s="95">
        <f t="shared" ref="AD694:AG694" si="2104">IFERROR(INDEX(J$1780:J$2179,MATCH($T694,O$1780:O$2179,0)),0)</f>
        <v>0</v>
      </c>
      <c r="AE694" s="3">
        <f t="shared" si="2104"/>
        <v>0</v>
      </c>
      <c r="AF694" s="3">
        <f t="shared" si="2104"/>
        <v>0</v>
      </c>
      <c r="AG694" s="3">
        <f t="shared" si="2104"/>
        <v>0</v>
      </c>
      <c r="AH694" s="88">
        <f t="shared" si="1798"/>
        <v>0.000694</v>
      </c>
      <c r="AI694" s="3"/>
      <c r="AJ694" s="95" t="str">
        <f t="shared" si="1799"/>
        <v>#REF!</v>
      </c>
      <c r="AK694" s="92"/>
      <c r="AL694" s="92"/>
      <c r="AM694" s="92"/>
      <c r="AN694" s="3"/>
      <c r="AO694" s="3" t="str">
        <f t="shared" si="1800"/>
        <v>#REF!</v>
      </c>
      <c r="AP694" s="92"/>
      <c r="AQ694" s="92"/>
      <c r="AR694" s="92"/>
      <c r="AS694" s="3"/>
      <c r="AT694" s="3">
        <f t="shared" si="1801"/>
        <v>39.33333333</v>
      </c>
      <c r="AU694" s="92"/>
      <c r="AV694" s="92"/>
      <c r="AW694" s="92"/>
    </row>
    <row r="695" ht="15.75" customHeight="1">
      <c r="A695" s="24">
        <v>219.0</v>
      </c>
      <c r="B695" s="24" t="s">
        <v>2757</v>
      </c>
      <c r="C695" s="24" t="s">
        <v>2757</v>
      </c>
      <c r="D695" s="132" t="s">
        <v>34</v>
      </c>
      <c r="E695" s="132"/>
      <c r="F695" s="132">
        <v>9.0</v>
      </c>
      <c r="G695" s="132">
        <v>13.0</v>
      </c>
      <c r="H695" s="132">
        <v>3.0</v>
      </c>
      <c r="J695" s="171">
        <f t="array" ref="J695">IFERROR(INDEX(VBDhistory1!$U$8:$U$307,MATCH(VBDgames!$C695,VBDhistory1!$B$8:$B$307,0))+ROW()/10000000,0)</f>
        <v>0</v>
      </c>
      <c r="K695" s="171">
        <f t="array" ref="K695">IFERROR(INDEX(VBDhistory2!$U$8:$U$307,MATCH(VBDgames!$C695,VBDhistory2!$B$8:$B$307,0))+ROW()/10000000,0)</f>
        <v>0</v>
      </c>
      <c r="L695" s="171">
        <f t="array" ref="L695">IFERROR(INDEX(VBDhistory3!$U$8:$U$307,MATCH(VBDgames!$C695,VBDhistory3!$B$8:$B$307,0))+ROW()/10000000,0)</f>
        <v>0</v>
      </c>
      <c r="M695" s="171">
        <f t="array" ref="M695">IFERROR(INDEX(VBDhistory4!$U$8:$U$307,MATCH(VBDgames!$C695,VBDhistory4!$B$8:$B$307,0))+ROW()/10000000,0)</f>
        <v>0</v>
      </c>
      <c r="N695" s="171"/>
      <c r="O695" s="171" t="str">
        <f t="shared" ref="O695:R695" si="2105">$D695&amp;"-"&amp;RANK(J695,J$477:J$876,0)</f>
        <v>WR-1</v>
      </c>
      <c r="P695" s="171" t="str">
        <f t="shared" si="2105"/>
        <v>WR-1</v>
      </c>
      <c r="Q695" s="171" t="str">
        <f t="shared" si="2105"/>
        <v>WR-1</v>
      </c>
      <c r="R695" s="171" t="str">
        <f t="shared" si="2105"/>
        <v>WR-1</v>
      </c>
      <c r="T695" s="95" t="str">
        <f t="shared" si="1793"/>
        <v>DB-104</v>
      </c>
      <c r="U695" s="3">
        <v>104.0</v>
      </c>
      <c r="V695" s="3" t="s">
        <v>4631</v>
      </c>
      <c r="W695" s="95">
        <f t="shared" ref="W695:Y695" si="2106">IFERROR(INDEX(E$1780:E$2179,MATCH($T695,P$1780:P$2179,0)),0)</f>
        <v>0</v>
      </c>
      <c r="X695" s="3">
        <f t="shared" si="2106"/>
        <v>0</v>
      </c>
      <c r="Y695" s="3">
        <f t="shared" si="2106"/>
        <v>0</v>
      </c>
      <c r="Z695" s="3"/>
      <c r="AA695" s="3">
        <f t="shared" si="1795"/>
        <v>0</v>
      </c>
      <c r="AB695" s="88">
        <f t="shared" si="1796"/>
        <v>12.66666667</v>
      </c>
      <c r="AC695" s="3"/>
      <c r="AD695" s="95">
        <f t="shared" ref="AD695:AG695" si="2107">IFERROR(INDEX(J$1780:J$2179,MATCH($T695,O$1780:O$2179,0)),0)</f>
        <v>0</v>
      </c>
      <c r="AE695" s="3">
        <f t="shared" si="2107"/>
        <v>0</v>
      </c>
      <c r="AF695" s="3">
        <f t="shared" si="2107"/>
        <v>0</v>
      </c>
      <c r="AG695" s="3">
        <f t="shared" si="2107"/>
        <v>0</v>
      </c>
      <c r="AH695" s="88">
        <f t="shared" si="1798"/>
        <v>0.000695</v>
      </c>
      <c r="AI695" s="3"/>
      <c r="AJ695" s="95" t="str">
        <f t="shared" si="1799"/>
        <v>#REF!</v>
      </c>
      <c r="AK695" s="92"/>
      <c r="AL695" s="92"/>
      <c r="AM695" s="92"/>
      <c r="AN695" s="3"/>
      <c r="AO695" s="3" t="str">
        <f t="shared" si="1800"/>
        <v>#REF!</v>
      </c>
      <c r="AP695" s="92"/>
      <c r="AQ695" s="92"/>
      <c r="AR695" s="92"/>
      <c r="AS695" s="3"/>
      <c r="AT695" s="3">
        <f t="shared" si="1801"/>
        <v>39.33333333</v>
      </c>
      <c r="AU695" s="92"/>
      <c r="AV695" s="92"/>
      <c r="AW695" s="92"/>
    </row>
    <row r="696" ht="15.75" customHeight="1">
      <c r="A696" s="24">
        <v>220.0</v>
      </c>
      <c r="B696" s="24" t="s">
        <v>2293</v>
      </c>
      <c r="C696" s="24" t="s">
        <v>2293</v>
      </c>
      <c r="D696" s="132" t="s">
        <v>34</v>
      </c>
      <c r="E696" s="132"/>
      <c r="F696" s="132">
        <v>7.0</v>
      </c>
      <c r="G696" s="132">
        <v>9.0</v>
      </c>
      <c r="H696" s="132">
        <v>16.0</v>
      </c>
      <c r="J696" s="171">
        <f t="array" ref="J696">IFERROR(INDEX(VBDhistory1!$U$8:$U$307,MATCH(VBDgames!$C696,VBDhistory1!$B$8:$B$307,0))+ROW()/10000000,0)</f>
        <v>0</v>
      </c>
      <c r="K696" s="171">
        <f t="array" ref="K696">IFERROR(INDEX(VBDhistory2!$U$8:$U$307,MATCH(VBDgames!$C696,VBDhistory2!$B$8:$B$307,0))+ROW()/10000000,0)</f>
        <v>0</v>
      </c>
      <c r="L696" s="171">
        <f t="array" ref="L696">IFERROR(INDEX(VBDhistory3!$U$8:$U$307,MATCH(VBDgames!$C696,VBDhistory3!$B$8:$B$307,0))+ROW()/10000000,0)</f>
        <v>0</v>
      </c>
      <c r="M696" s="171">
        <f t="array" ref="M696">IFERROR(INDEX(VBDhistory4!$U$8:$U$307,MATCH(VBDgames!$C696,VBDhistory4!$B$8:$B$307,0))+ROW()/10000000,0)</f>
        <v>0</v>
      </c>
      <c r="N696" s="171"/>
      <c r="O696" s="171" t="str">
        <f t="shared" ref="O696:R696" si="2108">$D696&amp;"-"&amp;RANK(J696,J$477:J$876,0)</f>
        <v>WR-1</v>
      </c>
      <c r="P696" s="171" t="str">
        <f t="shared" si="2108"/>
        <v>WR-1</v>
      </c>
      <c r="Q696" s="171" t="str">
        <f t="shared" si="2108"/>
        <v>WR-1</v>
      </c>
      <c r="R696" s="171" t="str">
        <f t="shared" si="2108"/>
        <v>WR-1</v>
      </c>
      <c r="T696" s="95" t="str">
        <f t="shared" si="1793"/>
        <v>DB-105</v>
      </c>
      <c r="U696" s="3">
        <v>105.0</v>
      </c>
      <c r="V696" s="3" t="s">
        <v>4631</v>
      </c>
      <c r="W696" s="95">
        <f t="shared" ref="W696:Y696" si="2109">IFERROR(INDEX(E$1780:E$2179,MATCH($T696,P$1780:P$2179,0)),0)</f>
        <v>0</v>
      </c>
      <c r="X696" s="3">
        <f t="shared" si="2109"/>
        <v>0</v>
      </c>
      <c r="Y696" s="3">
        <f t="shared" si="2109"/>
        <v>0</v>
      </c>
      <c r="Z696" s="3"/>
      <c r="AA696" s="3">
        <f t="shared" si="1795"/>
        <v>0</v>
      </c>
      <c r="AB696" s="88">
        <f t="shared" si="1796"/>
        <v>12.66666667</v>
      </c>
      <c r="AC696" s="3"/>
      <c r="AD696" s="95">
        <f t="shared" ref="AD696:AG696" si="2110">IFERROR(INDEX(J$1780:J$2179,MATCH($T696,O$1780:O$2179,0)),0)</f>
        <v>0</v>
      </c>
      <c r="AE696" s="3">
        <f t="shared" si="2110"/>
        <v>0</v>
      </c>
      <c r="AF696" s="3">
        <f t="shared" si="2110"/>
        <v>0</v>
      </c>
      <c r="AG696" s="3">
        <f t="shared" si="2110"/>
        <v>0</v>
      </c>
      <c r="AH696" s="88">
        <f t="shared" si="1798"/>
        <v>0.000696</v>
      </c>
      <c r="AI696" s="3"/>
      <c r="AJ696" s="95" t="str">
        <f t="shared" si="1799"/>
        <v>#REF!</v>
      </c>
      <c r="AK696" s="92"/>
      <c r="AL696" s="92"/>
      <c r="AM696" s="92"/>
      <c r="AN696" s="3"/>
      <c r="AO696" s="3" t="str">
        <f t="shared" si="1800"/>
        <v>#REF!</v>
      </c>
      <c r="AP696" s="92"/>
      <c r="AQ696" s="92"/>
      <c r="AR696" s="92"/>
      <c r="AS696" s="3"/>
      <c r="AT696" s="3">
        <f t="shared" si="1801"/>
        <v>39.33333333</v>
      </c>
      <c r="AU696" s="92"/>
      <c r="AV696" s="92"/>
      <c r="AW696" s="92"/>
    </row>
    <row r="697" ht="15.75" customHeight="1">
      <c r="A697" s="24">
        <v>221.0</v>
      </c>
      <c r="B697" s="24" t="s">
        <v>2635</v>
      </c>
      <c r="C697" s="24" t="s">
        <v>2635</v>
      </c>
      <c r="D697" s="132" t="s">
        <v>34</v>
      </c>
      <c r="E697" s="132"/>
      <c r="F697" s="132">
        <v>6.0</v>
      </c>
      <c r="G697" s="132">
        <v>11.0</v>
      </c>
      <c r="H697" s="132"/>
      <c r="J697" s="171">
        <f t="array" ref="J697">IFERROR(INDEX(VBDhistory1!$U$8:$U$307,MATCH(VBDgames!$C697,VBDhistory1!$B$8:$B$307,0))+ROW()/10000000,0)</f>
        <v>0</v>
      </c>
      <c r="K697" s="171">
        <f t="array" ref="K697">IFERROR(INDEX(VBDhistory2!$U$8:$U$307,MATCH(VBDgames!$C697,VBDhistory2!$B$8:$B$307,0))+ROW()/10000000,0)</f>
        <v>0</v>
      </c>
      <c r="L697" s="171">
        <f t="array" ref="L697">IFERROR(INDEX(VBDhistory3!$U$8:$U$307,MATCH(VBDgames!$C697,VBDhistory3!$B$8:$B$307,0))+ROW()/10000000,0)</f>
        <v>0</v>
      </c>
      <c r="M697" s="171">
        <f t="array" ref="M697">IFERROR(INDEX(VBDhistory4!$U$8:$U$307,MATCH(VBDgames!$C697,VBDhistory4!$B$8:$B$307,0))+ROW()/10000000,0)</f>
        <v>0</v>
      </c>
      <c r="N697" s="171"/>
      <c r="O697" s="171" t="str">
        <f t="shared" ref="O697:R697" si="2111">$D697&amp;"-"&amp;RANK(J697,J$477:J$876,0)</f>
        <v>WR-1</v>
      </c>
      <c r="P697" s="171" t="str">
        <f t="shared" si="2111"/>
        <v>WR-1</v>
      </c>
      <c r="Q697" s="171" t="str">
        <f t="shared" si="2111"/>
        <v>WR-1</v>
      </c>
      <c r="R697" s="171" t="str">
        <f t="shared" si="2111"/>
        <v>WR-1</v>
      </c>
      <c r="T697" s="95" t="str">
        <f t="shared" si="1793"/>
        <v>DB-106</v>
      </c>
      <c r="U697" s="3">
        <v>106.0</v>
      </c>
      <c r="V697" s="3" t="s">
        <v>4631</v>
      </c>
      <c r="W697" s="95">
        <f t="shared" ref="W697:Y697" si="2112">IFERROR(INDEX(E$1780:E$2179,MATCH($T697,P$1780:P$2179,0)),0)</f>
        <v>0</v>
      </c>
      <c r="X697" s="3">
        <f t="shared" si="2112"/>
        <v>0</v>
      </c>
      <c r="Y697" s="3">
        <f t="shared" si="2112"/>
        <v>0</v>
      </c>
      <c r="Z697" s="3"/>
      <c r="AA697" s="3">
        <f t="shared" si="1795"/>
        <v>0</v>
      </c>
      <c r="AB697" s="88">
        <f t="shared" si="1796"/>
        <v>12.66666667</v>
      </c>
      <c r="AC697" s="3"/>
      <c r="AD697" s="95">
        <f t="shared" ref="AD697:AG697" si="2113">IFERROR(INDEX(J$1780:J$2179,MATCH($T697,O$1780:O$2179,0)),0)</f>
        <v>0</v>
      </c>
      <c r="AE697" s="3">
        <f t="shared" si="2113"/>
        <v>0</v>
      </c>
      <c r="AF697" s="3">
        <f t="shared" si="2113"/>
        <v>0</v>
      </c>
      <c r="AG697" s="3">
        <f t="shared" si="2113"/>
        <v>0</v>
      </c>
      <c r="AH697" s="88">
        <f t="shared" si="1798"/>
        <v>0.000697</v>
      </c>
      <c r="AI697" s="3"/>
      <c r="AJ697" s="95" t="str">
        <f t="shared" si="1799"/>
        <v>#REF!</v>
      </c>
      <c r="AK697" s="92"/>
      <c r="AL697" s="92"/>
      <c r="AM697" s="92"/>
      <c r="AN697" s="3"/>
      <c r="AO697" s="3" t="str">
        <f t="shared" si="1800"/>
        <v>#REF!</v>
      </c>
      <c r="AP697" s="92"/>
      <c r="AQ697" s="92"/>
      <c r="AR697" s="92"/>
      <c r="AS697" s="3"/>
      <c r="AT697" s="3">
        <f t="shared" si="1801"/>
        <v>39.33333333</v>
      </c>
      <c r="AU697" s="92"/>
      <c r="AV697" s="92"/>
      <c r="AW697" s="92"/>
    </row>
    <row r="698" ht="15.75" customHeight="1">
      <c r="A698" s="24">
        <v>222.0</v>
      </c>
      <c r="B698" s="24" t="s">
        <v>3197</v>
      </c>
      <c r="C698" s="24" t="s">
        <v>3197</v>
      </c>
      <c r="D698" s="132" t="s">
        <v>34</v>
      </c>
      <c r="E698" s="132"/>
      <c r="F698" s="132">
        <v>8.0</v>
      </c>
      <c r="G698" s="132">
        <v>13.0</v>
      </c>
      <c r="H698" s="132">
        <v>9.0</v>
      </c>
      <c r="J698" s="171">
        <f t="array" ref="J698">IFERROR(INDEX(VBDhistory1!$U$8:$U$307,MATCH(VBDgames!$C698,VBDhistory1!$B$8:$B$307,0))+ROW()/10000000,0)</f>
        <v>0</v>
      </c>
      <c r="K698" s="171">
        <f t="array" ref="K698">IFERROR(INDEX(VBDhistory2!$U$8:$U$307,MATCH(VBDgames!$C698,VBDhistory2!$B$8:$B$307,0))+ROW()/10000000,0)</f>
        <v>0</v>
      </c>
      <c r="L698" s="171">
        <f t="array" ref="L698">IFERROR(INDEX(VBDhistory3!$U$8:$U$307,MATCH(VBDgames!$C698,VBDhistory3!$B$8:$B$307,0))+ROW()/10000000,0)</f>
        <v>0</v>
      </c>
      <c r="M698" s="171">
        <f t="array" ref="M698">IFERROR(INDEX(VBDhistory4!$U$8:$U$307,MATCH(VBDgames!$C698,VBDhistory4!$B$8:$B$307,0))+ROW()/10000000,0)</f>
        <v>0</v>
      </c>
      <c r="N698" s="171"/>
      <c r="O698" s="171" t="str">
        <f t="shared" ref="O698:R698" si="2114">$D698&amp;"-"&amp;RANK(J698,J$477:J$876,0)</f>
        <v>WR-1</v>
      </c>
      <c r="P698" s="171" t="str">
        <f t="shared" si="2114"/>
        <v>WR-1</v>
      </c>
      <c r="Q698" s="171" t="str">
        <f t="shared" si="2114"/>
        <v>WR-1</v>
      </c>
      <c r="R698" s="171" t="str">
        <f t="shared" si="2114"/>
        <v>WR-1</v>
      </c>
      <c r="T698" s="95" t="str">
        <f t="shared" si="1793"/>
        <v>DB-107</v>
      </c>
      <c r="U698" s="3">
        <v>107.0</v>
      </c>
      <c r="V698" s="3" t="s">
        <v>4631</v>
      </c>
      <c r="W698" s="95">
        <f t="shared" ref="W698:Y698" si="2115">IFERROR(INDEX(E$1780:E$2179,MATCH($T698,P$1780:P$2179,0)),0)</f>
        <v>0</v>
      </c>
      <c r="X698" s="3">
        <f t="shared" si="2115"/>
        <v>0</v>
      </c>
      <c r="Y698" s="3">
        <f t="shared" si="2115"/>
        <v>0</v>
      </c>
      <c r="Z698" s="3"/>
      <c r="AA698" s="3">
        <f t="shared" si="1795"/>
        <v>0</v>
      </c>
      <c r="AB698" s="88">
        <f t="shared" si="1796"/>
        <v>12.66666667</v>
      </c>
      <c r="AC698" s="3"/>
      <c r="AD698" s="95">
        <f t="shared" ref="AD698:AG698" si="2116">IFERROR(INDEX(J$1780:J$2179,MATCH($T698,O$1780:O$2179,0)),0)</f>
        <v>0</v>
      </c>
      <c r="AE698" s="3">
        <f t="shared" si="2116"/>
        <v>0</v>
      </c>
      <c r="AF698" s="3">
        <f t="shared" si="2116"/>
        <v>0</v>
      </c>
      <c r="AG698" s="3">
        <f t="shared" si="2116"/>
        <v>0</v>
      </c>
      <c r="AH698" s="88">
        <f t="shared" si="1798"/>
        <v>0.000698</v>
      </c>
      <c r="AI698" s="3"/>
      <c r="AJ698" s="95" t="str">
        <f t="shared" si="1799"/>
        <v>#REF!</v>
      </c>
      <c r="AK698" s="92"/>
      <c r="AL698" s="92"/>
      <c r="AM698" s="92"/>
      <c r="AN698" s="3"/>
      <c r="AO698" s="3" t="str">
        <f t="shared" si="1800"/>
        <v>#REF!</v>
      </c>
      <c r="AP698" s="92"/>
      <c r="AQ698" s="92"/>
      <c r="AR698" s="92"/>
      <c r="AS698" s="3"/>
      <c r="AT698" s="3">
        <f t="shared" si="1801"/>
        <v>39.33333333</v>
      </c>
      <c r="AU698" s="92"/>
      <c r="AV698" s="92"/>
      <c r="AW698" s="92"/>
    </row>
    <row r="699" ht="15.75" customHeight="1">
      <c r="A699" s="24">
        <v>223.0</v>
      </c>
      <c r="B699" s="24" t="s">
        <v>3312</v>
      </c>
      <c r="C699" s="24" t="s">
        <v>3312</v>
      </c>
      <c r="D699" s="132" t="s">
        <v>34</v>
      </c>
      <c r="E699" s="132"/>
      <c r="F699" s="132">
        <v>9.0</v>
      </c>
      <c r="G699" s="132">
        <v>15.0</v>
      </c>
      <c r="H699" s="132">
        <v>9.0</v>
      </c>
      <c r="J699" s="171">
        <f t="array" ref="J699">IFERROR(INDEX(VBDhistory1!$U$8:$U$307,MATCH(VBDgames!$C699,VBDhistory1!$B$8:$B$307,0))+ROW()/10000000,0)</f>
        <v>0</v>
      </c>
      <c r="K699" s="171">
        <f t="array" ref="K699">IFERROR(INDEX(VBDhistory2!$U$8:$U$307,MATCH(VBDgames!$C699,VBDhistory2!$B$8:$B$307,0))+ROW()/10000000,0)</f>
        <v>0</v>
      </c>
      <c r="L699" s="171">
        <f t="array" ref="L699">IFERROR(INDEX(VBDhistory3!$U$8:$U$307,MATCH(VBDgames!$C699,VBDhistory3!$B$8:$B$307,0))+ROW()/10000000,0)</f>
        <v>0</v>
      </c>
      <c r="M699" s="171">
        <f t="array" ref="M699">IFERROR(INDEX(VBDhistory4!$U$8:$U$307,MATCH(VBDgames!$C699,VBDhistory4!$B$8:$B$307,0))+ROW()/10000000,0)</f>
        <v>0</v>
      </c>
      <c r="N699" s="171"/>
      <c r="O699" s="171" t="str">
        <f t="shared" ref="O699:R699" si="2117">$D699&amp;"-"&amp;RANK(J699,J$477:J$876,0)</f>
        <v>WR-1</v>
      </c>
      <c r="P699" s="171" t="str">
        <f t="shared" si="2117"/>
        <v>WR-1</v>
      </c>
      <c r="Q699" s="171" t="str">
        <f t="shared" si="2117"/>
        <v>WR-1</v>
      </c>
      <c r="R699" s="171" t="str">
        <f t="shared" si="2117"/>
        <v>WR-1</v>
      </c>
      <c r="T699" s="95" t="str">
        <f t="shared" si="1793"/>
        <v>DB-108</v>
      </c>
      <c r="U699" s="3">
        <v>108.0</v>
      </c>
      <c r="V699" s="3" t="s">
        <v>4631</v>
      </c>
      <c r="W699" s="95">
        <f t="shared" ref="W699:Y699" si="2118">IFERROR(INDEX(E$1780:E$2179,MATCH($T699,P$1780:P$2179,0)),0)</f>
        <v>0</v>
      </c>
      <c r="X699" s="3">
        <f t="shared" si="2118"/>
        <v>0</v>
      </c>
      <c r="Y699" s="3">
        <f t="shared" si="2118"/>
        <v>0</v>
      </c>
      <c r="Z699" s="3"/>
      <c r="AA699" s="3">
        <f t="shared" si="1795"/>
        <v>0</v>
      </c>
      <c r="AB699" s="88">
        <f t="shared" si="1796"/>
        <v>12.66666667</v>
      </c>
      <c r="AC699" s="3"/>
      <c r="AD699" s="95">
        <f t="shared" ref="AD699:AG699" si="2119">IFERROR(INDEX(J$1780:J$2179,MATCH($T699,O$1780:O$2179,0)),0)</f>
        <v>0</v>
      </c>
      <c r="AE699" s="3">
        <f t="shared" si="2119"/>
        <v>0</v>
      </c>
      <c r="AF699" s="3">
        <f t="shared" si="2119"/>
        <v>0</v>
      </c>
      <c r="AG699" s="3">
        <f t="shared" si="2119"/>
        <v>0</v>
      </c>
      <c r="AH699" s="88">
        <f t="shared" si="1798"/>
        <v>0.000699</v>
      </c>
      <c r="AI699" s="3"/>
      <c r="AJ699" s="95" t="str">
        <f t="shared" si="1799"/>
        <v>#REF!</v>
      </c>
      <c r="AK699" s="92"/>
      <c r="AL699" s="92"/>
      <c r="AM699" s="92"/>
      <c r="AN699" s="3"/>
      <c r="AO699" s="3" t="str">
        <f t="shared" si="1800"/>
        <v>#REF!</v>
      </c>
      <c r="AP699" s="92"/>
      <c r="AQ699" s="92"/>
      <c r="AR699" s="92"/>
      <c r="AS699" s="3"/>
      <c r="AT699" s="3">
        <f t="shared" si="1801"/>
        <v>39.33333333</v>
      </c>
      <c r="AU699" s="92"/>
      <c r="AV699" s="92"/>
      <c r="AW699" s="92"/>
    </row>
    <row r="700" ht="15.75" customHeight="1">
      <c r="A700" s="24">
        <v>224.0</v>
      </c>
      <c r="B700" s="24" t="s">
        <v>3205</v>
      </c>
      <c r="C700" s="24" t="s">
        <v>3205</v>
      </c>
      <c r="D700" s="132" t="s">
        <v>34</v>
      </c>
      <c r="E700" s="132"/>
      <c r="F700" s="132">
        <v>6.0</v>
      </c>
      <c r="G700" s="132"/>
      <c r="H700" s="132"/>
      <c r="J700" s="171">
        <f t="array" ref="J700">IFERROR(INDEX(VBDhistory1!$U$8:$U$307,MATCH(VBDgames!$C700,VBDhistory1!$B$8:$B$307,0))+ROW()/10000000,0)</f>
        <v>0</v>
      </c>
      <c r="K700" s="171">
        <f t="array" ref="K700">IFERROR(INDEX(VBDhistory2!$U$8:$U$307,MATCH(VBDgames!$C700,VBDhistory2!$B$8:$B$307,0))+ROW()/10000000,0)</f>
        <v>0</v>
      </c>
      <c r="L700" s="171">
        <f t="array" ref="L700">IFERROR(INDEX(VBDhistory3!$U$8:$U$307,MATCH(VBDgames!$C700,VBDhistory3!$B$8:$B$307,0))+ROW()/10000000,0)</f>
        <v>0</v>
      </c>
      <c r="M700" s="171">
        <f t="array" ref="M700">IFERROR(INDEX(VBDhistory4!$U$8:$U$307,MATCH(VBDgames!$C700,VBDhistory4!$B$8:$B$307,0))+ROW()/10000000,0)</f>
        <v>0</v>
      </c>
      <c r="N700" s="171"/>
      <c r="O700" s="171" t="str">
        <f t="shared" ref="O700:R700" si="2120">$D700&amp;"-"&amp;RANK(J700,J$477:J$876,0)</f>
        <v>WR-1</v>
      </c>
      <c r="P700" s="171" t="str">
        <f t="shared" si="2120"/>
        <v>WR-1</v>
      </c>
      <c r="Q700" s="171" t="str">
        <f t="shared" si="2120"/>
        <v>WR-1</v>
      </c>
      <c r="R700" s="171" t="str">
        <f t="shared" si="2120"/>
        <v>WR-1</v>
      </c>
      <c r="T700" s="95" t="str">
        <f t="shared" si="1793"/>
        <v>DB-109</v>
      </c>
      <c r="U700" s="3">
        <v>109.0</v>
      </c>
      <c r="V700" s="3" t="s">
        <v>4631</v>
      </c>
      <c r="W700" s="95">
        <f t="shared" ref="W700:Y700" si="2121">IFERROR(INDEX(E$1780:E$2179,MATCH($T700,P$1780:P$2179,0)),0)</f>
        <v>0</v>
      </c>
      <c r="X700" s="3">
        <f t="shared" si="2121"/>
        <v>0</v>
      </c>
      <c r="Y700" s="3">
        <f t="shared" si="2121"/>
        <v>0</v>
      </c>
      <c r="Z700" s="3"/>
      <c r="AA700" s="3">
        <f t="shared" si="1795"/>
        <v>0</v>
      </c>
      <c r="AB700" s="88">
        <f t="shared" si="1796"/>
        <v>12.66666667</v>
      </c>
      <c r="AC700" s="3"/>
      <c r="AD700" s="95">
        <f t="shared" ref="AD700:AG700" si="2122">IFERROR(INDEX(J$1780:J$2179,MATCH($T700,O$1780:O$2179,0)),0)</f>
        <v>0</v>
      </c>
      <c r="AE700" s="3">
        <f t="shared" si="2122"/>
        <v>0</v>
      </c>
      <c r="AF700" s="3">
        <f t="shared" si="2122"/>
        <v>0</v>
      </c>
      <c r="AG700" s="3">
        <f t="shared" si="2122"/>
        <v>0</v>
      </c>
      <c r="AH700" s="88">
        <f t="shared" si="1798"/>
        <v>0.0007</v>
      </c>
      <c r="AI700" s="3"/>
      <c r="AJ700" s="95" t="str">
        <f t="shared" si="1799"/>
        <v>#REF!</v>
      </c>
      <c r="AK700" s="92"/>
      <c r="AL700" s="92"/>
      <c r="AM700" s="92"/>
      <c r="AN700" s="3"/>
      <c r="AO700" s="3" t="str">
        <f t="shared" si="1800"/>
        <v>#REF!</v>
      </c>
      <c r="AP700" s="92"/>
      <c r="AQ700" s="92"/>
      <c r="AR700" s="92"/>
      <c r="AS700" s="3"/>
      <c r="AT700" s="3">
        <f t="shared" si="1801"/>
        <v>39.33333333</v>
      </c>
      <c r="AU700" s="92"/>
      <c r="AV700" s="92"/>
      <c r="AW700" s="92"/>
    </row>
    <row r="701" ht="15.75" customHeight="1">
      <c r="A701" s="24">
        <v>225.0</v>
      </c>
      <c r="B701" s="24" t="s">
        <v>2694</v>
      </c>
      <c r="C701" s="24" t="s">
        <v>2694</v>
      </c>
      <c r="D701" s="132" t="s">
        <v>34</v>
      </c>
      <c r="E701" s="132"/>
      <c r="F701" s="132">
        <v>5.0</v>
      </c>
      <c r="G701" s="132">
        <v>16.0</v>
      </c>
      <c r="H701" s="132">
        <v>16.0</v>
      </c>
      <c r="J701" s="171">
        <f t="array" ref="J701">IFERROR(INDEX(VBDhistory1!$U$8:$U$307,MATCH(VBDgames!$C701,VBDhistory1!$B$8:$B$307,0))+ROW()/10000000,0)</f>
        <v>0</v>
      </c>
      <c r="K701" s="171">
        <f t="array" ref="K701">IFERROR(INDEX(VBDhistory2!$U$8:$U$307,MATCH(VBDgames!$C701,VBDhistory2!$B$8:$B$307,0))+ROW()/10000000,0)</f>
        <v>0</v>
      </c>
      <c r="L701" s="171">
        <f t="array" ref="L701">IFERROR(INDEX(VBDhistory3!$U$8:$U$307,MATCH(VBDgames!$C701,VBDhistory3!$B$8:$B$307,0))+ROW()/10000000,0)</f>
        <v>0</v>
      </c>
      <c r="M701" s="171">
        <f t="array" ref="M701">IFERROR(INDEX(VBDhistory4!$U$8:$U$307,MATCH(VBDgames!$C701,VBDhistory4!$B$8:$B$307,0))+ROW()/10000000,0)</f>
        <v>0</v>
      </c>
      <c r="N701" s="171"/>
      <c r="O701" s="171" t="str">
        <f t="shared" ref="O701:R701" si="2123">$D701&amp;"-"&amp;RANK(J701,J$477:J$876,0)</f>
        <v>WR-1</v>
      </c>
      <c r="P701" s="171" t="str">
        <f t="shared" si="2123"/>
        <v>WR-1</v>
      </c>
      <c r="Q701" s="171" t="str">
        <f t="shared" si="2123"/>
        <v>WR-1</v>
      </c>
      <c r="R701" s="171" t="str">
        <f t="shared" si="2123"/>
        <v>WR-1</v>
      </c>
      <c r="T701" s="95" t="str">
        <f t="shared" si="1793"/>
        <v>DB-110</v>
      </c>
      <c r="U701" s="3">
        <v>110.0</v>
      </c>
      <c r="V701" s="3" t="s">
        <v>4631</v>
      </c>
      <c r="W701" s="95">
        <f t="shared" ref="W701:Y701" si="2124">IFERROR(INDEX(E$1780:E$2179,MATCH($T701,P$1780:P$2179,0)),0)</f>
        <v>0</v>
      </c>
      <c r="X701" s="3">
        <f t="shared" si="2124"/>
        <v>0</v>
      </c>
      <c r="Y701" s="3">
        <f t="shared" si="2124"/>
        <v>0</v>
      </c>
      <c r="Z701" s="3"/>
      <c r="AA701" s="3">
        <f t="shared" si="1795"/>
        <v>0</v>
      </c>
      <c r="AB701" s="88">
        <f t="shared" si="1796"/>
        <v>12.66666667</v>
      </c>
      <c r="AC701" s="3"/>
      <c r="AD701" s="95">
        <f t="shared" ref="AD701:AG701" si="2125">IFERROR(INDEX(J$1780:J$2179,MATCH($T701,O$1780:O$2179,0)),0)</f>
        <v>0</v>
      </c>
      <c r="AE701" s="3">
        <f t="shared" si="2125"/>
        <v>0</v>
      </c>
      <c r="AF701" s="3">
        <f t="shared" si="2125"/>
        <v>0</v>
      </c>
      <c r="AG701" s="3">
        <f t="shared" si="2125"/>
        <v>0</v>
      </c>
      <c r="AH701" s="88">
        <f t="shared" si="1798"/>
        <v>0.000701</v>
      </c>
      <c r="AI701" s="3"/>
      <c r="AJ701" s="95" t="str">
        <f t="shared" si="1799"/>
        <v>#REF!</v>
      </c>
      <c r="AK701" s="92"/>
      <c r="AL701" s="92"/>
      <c r="AM701" s="92"/>
      <c r="AN701" s="3"/>
      <c r="AO701" s="3" t="str">
        <f t="shared" si="1800"/>
        <v>#REF!</v>
      </c>
      <c r="AP701" s="92"/>
      <c r="AQ701" s="92"/>
      <c r="AR701" s="92"/>
      <c r="AS701" s="3"/>
      <c r="AT701" s="3">
        <f t="shared" si="1801"/>
        <v>39.33333333</v>
      </c>
      <c r="AU701" s="92"/>
      <c r="AV701" s="92"/>
      <c r="AW701" s="92"/>
    </row>
    <row r="702" ht="15.75" customHeight="1">
      <c r="A702" s="24">
        <v>226.0</v>
      </c>
      <c r="B702" s="24" t="s">
        <v>1527</v>
      </c>
      <c r="C702" s="24" t="s">
        <v>1527</v>
      </c>
      <c r="D702" s="132" t="s">
        <v>34</v>
      </c>
      <c r="E702" s="132"/>
      <c r="F702" s="132">
        <v>8.0</v>
      </c>
      <c r="G702" s="132"/>
      <c r="H702" s="132"/>
      <c r="J702" s="171">
        <f t="array" ref="J702">IFERROR(INDEX(VBDhistory1!$U$8:$U$307,MATCH(VBDgames!$C702,VBDhistory1!$B$8:$B$307,0))+ROW()/10000000,0)</f>
        <v>0</v>
      </c>
      <c r="K702" s="171">
        <f t="array" ref="K702">IFERROR(INDEX(VBDhistory2!$U$8:$U$307,MATCH(VBDgames!$C702,VBDhistory2!$B$8:$B$307,0))+ROW()/10000000,0)</f>
        <v>0</v>
      </c>
      <c r="L702" s="171">
        <f t="array" ref="L702">IFERROR(INDEX(VBDhistory3!$U$8:$U$307,MATCH(VBDgames!$C702,VBDhistory3!$B$8:$B$307,0))+ROW()/10000000,0)</f>
        <v>0</v>
      </c>
      <c r="M702" s="171">
        <f t="array" ref="M702">IFERROR(INDEX(VBDhistory4!$U$8:$U$307,MATCH(VBDgames!$C702,VBDhistory4!$B$8:$B$307,0))+ROW()/10000000,0)</f>
        <v>0</v>
      </c>
      <c r="N702" s="171"/>
      <c r="O702" s="171" t="str">
        <f t="shared" ref="O702:R702" si="2126">$D702&amp;"-"&amp;RANK(J702,J$477:J$876,0)</f>
        <v>WR-1</v>
      </c>
      <c r="P702" s="171" t="str">
        <f t="shared" si="2126"/>
        <v>WR-1</v>
      </c>
      <c r="Q702" s="171" t="str">
        <f t="shared" si="2126"/>
        <v>WR-1</v>
      </c>
      <c r="R702" s="171" t="str">
        <f t="shared" si="2126"/>
        <v>WR-1</v>
      </c>
      <c r="T702" s="95" t="str">
        <f t="shared" si="1793"/>
        <v>DB-111</v>
      </c>
      <c r="U702" s="3">
        <v>111.0</v>
      </c>
      <c r="V702" s="3" t="s">
        <v>4631</v>
      </c>
      <c r="W702" s="95">
        <f t="shared" ref="W702:Y702" si="2127">IFERROR(INDEX(E$1780:E$2179,MATCH($T702,P$1780:P$2179,0)),0)</f>
        <v>0</v>
      </c>
      <c r="X702" s="3">
        <f t="shared" si="2127"/>
        <v>0</v>
      </c>
      <c r="Y702" s="3">
        <f t="shared" si="2127"/>
        <v>0</v>
      </c>
      <c r="Z702" s="3"/>
      <c r="AA702" s="3">
        <f t="shared" si="1795"/>
        <v>0</v>
      </c>
      <c r="AB702" s="88">
        <f t="shared" si="1796"/>
        <v>12.66666667</v>
      </c>
      <c r="AC702" s="3"/>
      <c r="AD702" s="95">
        <f t="shared" ref="AD702:AG702" si="2128">IFERROR(INDEX(J$1780:J$2179,MATCH($T702,O$1780:O$2179,0)),0)</f>
        <v>0</v>
      </c>
      <c r="AE702" s="3">
        <f t="shared" si="2128"/>
        <v>0</v>
      </c>
      <c r="AF702" s="3">
        <f t="shared" si="2128"/>
        <v>0</v>
      </c>
      <c r="AG702" s="3">
        <f t="shared" si="2128"/>
        <v>0</v>
      </c>
      <c r="AH702" s="88">
        <f t="shared" si="1798"/>
        <v>0.000702</v>
      </c>
      <c r="AI702" s="3"/>
      <c r="AJ702" s="95" t="str">
        <f t="shared" si="1799"/>
        <v>#REF!</v>
      </c>
      <c r="AK702" s="92"/>
      <c r="AL702" s="92"/>
      <c r="AM702" s="92"/>
      <c r="AN702" s="3"/>
      <c r="AO702" s="3" t="str">
        <f t="shared" si="1800"/>
        <v>#REF!</v>
      </c>
      <c r="AP702" s="92"/>
      <c r="AQ702" s="92"/>
      <c r="AR702" s="92"/>
      <c r="AS702" s="3"/>
      <c r="AT702" s="3">
        <f t="shared" si="1801"/>
        <v>39.33333333</v>
      </c>
      <c r="AU702" s="92"/>
      <c r="AV702" s="92"/>
      <c r="AW702" s="92"/>
    </row>
    <row r="703" ht="15.75" customHeight="1">
      <c r="A703" s="24">
        <v>227.0</v>
      </c>
      <c r="B703" s="24" t="s">
        <v>2071</v>
      </c>
      <c r="C703" s="24" t="s">
        <v>2071</v>
      </c>
      <c r="D703" s="132" t="s">
        <v>34</v>
      </c>
      <c r="E703" s="132"/>
      <c r="F703" s="132">
        <v>5.0</v>
      </c>
      <c r="G703" s="132">
        <v>13.0</v>
      </c>
      <c r="H703" s="132"/>
      <c r="J703" s="171">
        <f t="array" ref="J703">IFERROR(INDEX(VBDhistory1!$U$8:$U$307,MATCH(VBDgames!$C703,VBDhistory1!$B$8:$B$307,0))+ROW()/10000000,0)</f>
        <v>0</v>
      </c>
      <c r="K703" s="171">
        <f t="array" ref="K703">IFERROR(INDEX(VBDhistory2!$U$8:$U$307,MATCH(VBDgames!$C703,VBDhistory2!$B$8:$B$307,0))+ROW()/10000000,0)</f>
        <v>0</v>
      </c>
      <c r="L703" s="171">
        <f t="array" ref="L703">IFERROR(INDEX(VBDhistory3!$U$8:$U$307,MATCH(VBDgames!$C703,VBDhistory3!$B$8:$B$307,0))+ROW()/10000000,0)</f>
        <v>0</v>
      </c>
      <c r="M703" s="171">
        <f t="array" ref="M703">IFERROR(INDEX(VBDhistory4!$U$8:$U$307,MATCH(VBDgames!$C703,VBDhistory4!$B$8:$B$307,0))+ROW()/10000000,0)</f>
        <v>0</v>
      </c>
      <c r="N703" s="171"/>
      <c r="O703" s="171" t="str">
        <f t="shared" ref="O703:R703" si="2129">$D703&amp;"-"&amp;RANK(J703,J$477:J$876,0)</f>
        <v>WR-1</v>
      </c>
      <c r="P703" s="171" t="str">
        <f t="shared" si="2129"/>
        <v>WR-1</v>
      </c>
      <c r="Q703" s="171" t="str">
        <f t="shared" si="2129"/>
        <v>WR-1</v>
      </c>
      <c r="R703" s="171" t="str">
        <f t="shared" si="2129"/>
        <v>WR-1</v>
      </c>
      <c r="T703" s="95" t="str">
        <f t="shared" si="1793"/>
        <v>DB-112</v>
      </c>
      <c r="U703" s="3">
        <v>112.0</v>
      </c>
      <c r="V703" s="3" t="s">
        <v>4631</v>
      </c>
      <c r="W703" s="95">
        <f t="shared" ref="W703:Y703" si="2130">IFERROR(INDEX(E$1780:E$2179,MATCH($T703,P$1780:P$2179,0)),0)</f>
        <v>0</v>
      </c>
      <c r="X703" s="3">
        <f t="shared" si="2130"/>
        <v>0</v>
      </c>
      <c r="Y703" s="3">
        <f t="shared" si="2130"/>
        <v>0</v>
      </c>
      <c r="Z703" s="3"/>
      <c r="AA703" s="3">
        <f t="shared" si="1795"/>
        <v>0</v>
      </c>
      <c r="AB703" s="88">
        <f t="shared" si="1796"/>
        <v>12.66666667</v>
      </c>
      <c r="AC703" s="3"/>
      <c r="AD703" s="95">
        <f t="shared" ref="AD703:AG703" si="2131">IFERROR(INDEX(J$1780:J$2179,MATCH($T703,O$1780:O$2179,0)),0)</f>
        <v>0</v>
      </c>
      <c r="AE703" s="3">
        <f t="shared" si="2131"/>
        <v>0</v>
      </c>
      <c r="AF703" s="3">
        <f t="shared" si="2131"/>
        <v>0</v>
      </c>
      <c r="AG703" s="3">
        <f t="shared" si="2131"/>
        <v>0</v>
      </c>
      <c r="AH703" s="88">
        <f t="shared" si="1798"/>
        <v>0.000703</v>
      </c>
      <c r="AI703" s="3"/>
      <c r="AJ703" s="95" t="str">
        <f t="shared" si="1799"/>
        <v>#REF!</v>
      </c>
      <c r="AK703" s="92"/>
      <c r="AL703" s="92"/>
      <c r="AM703" s="92"/>
      <c r="AN703" s="3"/>
      <c r="AO703" s="3" t="str">
        <f t="shared" si="1800"/>
        <v>#REF!</v>
      </c>
      <c r="AP703" s="92"/>
      <c r="AQ703" s="92"/>
      <c r="AR703" s="92"/>
      <c r="AS703" s="3"/>
      <c r="AT703" s="3">
        <f t="shared" si="1801"/>
        <v>39.33333333</v>
      </c>
      <c r="AU703" s="92"/>
      <c r="AV703" s="92"/>
      <c r="AW703" s="92"/>
    </row>
    <row r="704" ht="15.75" customHeight="1">
      <c r="A704" s="24">
        <v>228.0</v>
      </c>
      <c r="B704" s="24" t="s">
        <v>2100</v>
      </c>
      <c r="C704" s="24" t="s">
        <v>2100</v>
      </c>
      <c r="D704" s="132" t="s">
        <v>34</v>
      </c>
      <c r="E704" s="132"/>
      <c r="F704" s="132">
        <v>7.0</v>
      </c>
      <c r="G704" s="132">
        <v>15.0</v>
      </c>
      <c r="H704" s="132"/>
      <c r="J704" s="171">
        <f t="array" ref="J704">IFERROR(INDEX(VBDhistory1!$U$8:$U$307,MATCH(VBDgames!$C704,VBDhistory1!$B$8:$B$307,0))+ROW()/10000000,0)</f>
        <v>0</v>
      </c>
      <c r="K704" s="171">
        <f t="array" ref="K704">IFERROR(INDEX(VBDhistory2!$U$8:$U$307,MATCH(VBDgames!$C704,VBDhistory2!$B$8:$B$307,0))+ROW()/10000000,0)</f>
        <v>0</v>
      </c>
      <c r="L704" s="171">
        <f t="array" ref="L704">IFERROR(INDEX(VBDhistory3!$U$8:$U$307,MATCH(VBDgames!$C704,VBDhistory3!$B$8:$B$307,0))+ROW()/10000000,0)</f>
        <v>0</v>
      </c>
      <c r="M704" s="171">
        <f t="array" ref="M704">IFERROR(INDEX(VBDhistory4!$U$8:$U$307,MATCH(VBDgames!$C704,VBDhistory4!$B$8:$B$307,0))+ROW()/10000000,0)</f>
        <v>0</v>
      </c>
      <c r="N704" s="171"/>
      <c r="O704" s="171" t="str">
        <f t="shared" ref="O704:R704" si="2132">$D704&amp;"-"&amp;RANK(J704,J$477:J$876,0)</f>
        <v>WR-1</v>
      </c>
      <c r="P704" s="171" t="str">
        <f t="shared" si="2132"/>
        <v>WR-1</v>
      </c>
      <c r="Q704" s="171" t="str">
        <f t="shared" si="2132"/>
        <v>WR-1</v>
      </c>
      <c r="R704" s="171" t="str">
        <f t="shared" si="2132"/>
        <v>WR-1</v>
      </c>
      <c r="T704" s="95" t="str">
        <f t="shared" si="1793"/>
        <v>DB-113</v>
      </c>
      <c r="U704" s="3">
        <v>113.0</v>
      </c>
      <c r="V704" s="3" t="s">
        <v>4631</v>
      </c>
      <c r="W704" s="95">
        <f t="shared" ref="W704:Y704" si="2133">IFERROR(INDEX(E$1780:E$2179,MATCH($T704,P$1780:P$2179,0)),0)</f>
        <v>0</v>
      </c>
      <c r="X704" s="3">
        <f t="shared" si="2133"/>
        <v>0</v>
      </c>
      <c r="Y704" s="3">
        <f t="shared" si="2133"/>
        <v>0</v>
      </c>
      <c r="Z704" s="3"/>
      <c r="AA704" s="3">
        <f t="shared" si="1795"/>
        <v>0</v>
      </c>
      <c r="AB704" s="88">
        <f t="shared" si="1796"/>
        <v>12.66666667</v>
      </c>
      <c r="AC704" s="3"/>
      <c r="AD704" s="95">
        <f t="shared" ref="AD704:AG704" si="2134">IFERROR(INDEX(J$1780:J$2179,MATCH($T704,O$1780:O$2179,0)),0)</f>
        <v>0</v>
      </c>
      <c r="AE704" s="3">
        <f t="shared" si="2134"/>
        <v>0</v>
      </c>
      <c r="AF704" s="3">
        <f t="shared" si="2134"/>
        <v>0</v>
      </c>
      <c r="AG704" s="3">
        <f t="shared" si="2134"/>
        <v>0</v>
      </c>
      <c r="AH704" s="88">
        <f t="shared" si="1798"/>
        <v>0.000704</v>
      </c>
      <c r="AI704" s="3"/>
      <c r="AJ704" s="95" t="str">
        <f t="shared" si="1799"/>
        <v>#REF!</v>
      </c>
      <c r="AK704" s="92"/>
      <c r="AL704" s="92"/>
      <c r="AM704" s="92"/>
      <c r="AN704" s="3"/>
      <c r="AO704" s="3" t="str">
        <f t="shared" si="1800"/>
        <v>#REF!</v>
      </c>
      <c r="AP704" s="92"/>
      <c r="AQ704" s="92"/>
      <c r="AR704" s="92"/>
      <c r="AS704" s="3"/>
      <c r="AT704" s="3">
        <f t="shared" si="1801"/>
        <v>39.33333333</v>
      </c>
      <c r="AU704" s="92"/>
      <c r="AV704" s="92"/>
      <c r="AW704" s="92"/>
    </row>
    <row r="705" ht="15.75" customHeight="1">
      <c r="A705" s="24">
        <v>229.0</v>
      </c>
      <c r="B705" s="24" t="s">
        <v>2208</v>
      </c>
      <c r="C705" s="24" t="s">
        <v>2208</v>
      </c>
      <c r="D705" s="132" t="s">
        <v>34</v>
      </c>
      <c r="E705" s="132"/>
      <c r="F705" s="132">
        <v>5.0</v>
      </c>
      <c r="G705" s="132">
        <v>5.0</v>
      </c>
      <c r="H705" s="132">
        <v>15.0</v>
      </c>
      <c r="J705" s="171">
        <f t="array" ref="J705">IFERROR(INDEX(VBDhistory1!$U$8:$U$307,MATCH(VBDgames!$C705,VBDhistory1!$B$8:$B$307,0))+ROW()/10000000,0)</f>
        <v>0</v>
      </c>
      <c r="K705" s="171">
        <f t="array" ref="K705">IFERROR(INDEX(VBDhistory2!$U$8:$U$307,MATCH(VBDgames!$C705,VBDhistory2!$B$8:$B$307,0))+ROW()/10000000,0)</f>
        <v>0</v>
      </c>
      <c r="L705" s="171">
        <f t="array" ref="L705">IFERROR(INDEX(VBDhistory3!$U$8:$U$307,MATCH(VBDgames!$C705,VBDhistory3!$B$8:$B$307,0))+ROW()/10000000,0)</f>
        <v>0</v>
      </c>
      <c r="M705" s="171">
        <f t="array" ref="M705">IFERROR(INDEX(VBDhistory4!$U$8:$U$307,MATCH(VBDgames!$C705,VBDhistory4!$B$8:$B$307,0))+ROW()/10000000,0)</f>
        <v>0</v>
      </c>
      <c r="N705" s="171"/>
      <c r="O705" s="171" t="str">
        <f t="shared" ref="O705:R705" si="2135">$D705&amp;"-"&amp;RANK(J705,J$477:J$876,0)</f>
        <v>WR-1</v>
      </c>
      <c r="P705" s="171" t="str">
        <f t="shared" si="2135"/>
        <v>WR-1</v>
      </c>
      <c r="Q705" s="171" t="str">
        <f t="shared" si="2135"/>
        <v>WR-1</v>
      </c>
      <c r="R705" s="171" t="str">
        <f t="shared" si="2135"/>
        <v>WR-1</v>
      </c>
      <c r="T705" s="95" t="str">
        <f t="shared" si="1793"/>
        <v>DB-114</v>
      </c>
      <c r="U705" s="3">
        <v>114.0</v>
      </c>
      <c r="V705" s="3" t="s">
        <v>4631</v>
      </c>
      <c r="W705" s="95">
        <f t="shared" ref="W705:Y705" si="2136">IFERROR(INDEX(E$1780:E$2179,MATCH($T705,P$1780:P$2179,0)),0)</f>
        <v>0</v>
      </c>
      <c r="X705" s="3">
        <f t="shared" si="2136"/>
        <v>0</v>
      </c>
      <c r="Y705" s="3">
        <f t="shared" si="2136"/>
        <v>0</v>
      </c>
      <c r="Z705" s="3"/>
      <c r="AA705" s="3">
        <f t="shared" si="1795"/>
        <v>0</v>
      </c>
      <c r="AB705" s="88">
        <f t="shared" si="1796"/>
        <v>12.66666667</v>
      </c>
      <c r="AC705" s="3"/>
      <c r="AD705" s="95">
        <f t="shared" ref="AD705:AG705" si="2137">IFERROR(INDEX(J$1780:J$2179,MATCH($T705,O$1780:O$2179,0)),0)</f>
        <v>0</v>
      </c>
      <c r="AE705" s="3">
        <f t="shared" si="2137"/>
        <v>0</v>
      </c>
      <c r="AF705" s="3">
        <f t="shared" si="2137"/>
        <v>0</v>
      </c>
      <c r="AG705" s="3">
        <f t="shared" si="2137"/>
        <v>0</v>
      </c>
      <c r="AH705" s="88">
        <f t="shared" si="1798"/>
        <v>0.000705</v>
      </c>
      <c r="AI705" s="3"/>
      <c r="AJ705" s="95" t="str">
        <f t="shared" si="1799"/>
        <v>#REF!</v>
      </c>
      <c r="AK705" s="92"/>
      <c r="AL705" s="92"/>
      <c r="AM705" s="92"/>
      <c r="AN705" s="3"/>
      <c r="AO705" s="3" t="str">
        <f t="shared" si="1800"/>
        <v>#REF!</v>
      </c>
      <c r="AP705" s="92"/>
      <c r="AQ705" s="92"/>
      <c r="AR705" s="92"/>
      <c r="AS705" s="3"/>
      <c r="AT705" s="3">
        <f t="shared" si="1801"/>
        <v>39.33333333</v>
      </c>
      <c r="AU705" s="92"/>
      <c r="AV705" s="92"/>
      <c r="AW705" s="92"/>
    </row>
    <row r="706" ht="15.75" customHeight="1">
      <c r="A706" s="24">
        <v>230.0</v>
      </c>
      <c r="B706" s="24" t="s">
        <v>1561</v>
      </c>
      <c r="C706" s="24" t="s">
        <v>1561</v>
      </c>
      <c r="D706" s="132" t="s">
        <v>34</v>
      </c>
      <c r="E706" s="132"/>
      <c r="F706" s="132">
        <v>5.0</v>
      </c>
      <c r="G706" s="132"/>
      <c r="H706" s="132"/>
      <c r="J706" s="171">
        <f t="array" ref="J706">IFERROR(INDEX(VBDhistory1!$U$8:$U$307,MATCH(VBDgames!$C706,VBDhistory1!$B$8:$B$307,0))+ROW()/10000000,0)</f>
        <v>0</v>
      </c>
      <c r="K706" s="171">
        <f t="array" ref="K706">IFERROR(INDEX(VBDhistory2!$U$8:$U$307,MATCH(VBDgames!$C706,VBDhistory2!$B$8:$B$307,0))+ROW()/10000000,0)</f>
        <v>0</v>
      </c>
      <c r="L706" s="171">
        <f t="array" ref="L706">IFERROR(INDEX(VBDhistory3!$U$8:$U$307,MATCH(VBDgames!$C706,VBDhistory3!$B$8:$B$307,0))+ROW()/10000000,0)</f>
        <v>0</v>
      </c>
      <c r="M706" s="171">
        <f t="array" ref="M706">IFERROR(INDEX(VBDhistory4!$U$8:$U$307,MATCH(VBDgames!$C706,VBDhistory4!$B$8:$B$307,0))+ROW()/10000000,0)</f>
        <v>0</v>
      </c>
      <c r="N706" s="171"/>
      <c r="O706" s="171" t="str">
        <f t="shared" ref="O706:R706" si="2138">$D706&amp;"-"&amp;RANK(J706,J$477:J$876,0)</f>
        <v>WR-1</v>
      </c>
      <c r="P706" s="171" t="str">
        <f t="shared" si="2138"/>
        <v>WR-1</v>
      </c>
      <c r="Q706" s="171" t="str">
        <f t="shared" si="2138"/>
        <v>WR-1</v>
      </c>
      <c r="R706" s="171" t="str">
        <f t="shared" si="2138"/>
        <v>WR-1</v>
      </c>
      <c r="T706" s="95" t="str">
        <f t="shared" si="1793"/>
        <v>DB-115</v>
      </c>
      <c r="U706" s="3">
        <v>115.0</v>
      </c>
      <c r="V706" s="3" t="s">
        <v>4631</v>
      </c>
      <c r="W706" s="95">
        <f t="shared" ref="W706:Y706" si="2139">IFERROR(INDEX(E$1780:E$2179,MATCH($T706,P$1780:P$2179,0)),0)</f>
        <v>0</v>
      </c>
      <c r="X706" s="3">
        <f t="shared" si="2139"/>
        <v>0</v>
      </c>
      <c r="Y706" s="3">
        <f t="shared" si="2139"/>
        <v>0</v>
      </c>
      <c r="Z706" s="3"/>
      <c r="AA706" s="3">
        <f t="shared" si="1795"/>
        <v>0</v>
      </c>
      <c r="AB706" s="88">
        <f t="shared" si="1796"/>
        <v>12.66666667</v>
      </c>
      <c r="AC706" s="3"/>
      <c r="AD706" s="95">
        <f t="shared" ref="AD706:AG706" si="2140">IFERROR(INDEX(J$1780:J$2179,MATCH($T706,O$1780:O$2179,0)),0)</f>
        <v>0</v>
      </c>
      <c r="AE706" s="3">
        <f t="shared" si="2140"/>
        <v>0</v>
      </c>
      <c r="AF706" s="3">
        <f t="shared" si="2140"/>
        <v>0</v>
      </c>
      <c r="AG706" s="3">
        <f t="shared" si="2140"/>
        <v>0</v>
      </c>
      <c r="AH706" s="88">
        <f t="shared" si="1798"/>
        <v>0.000706</v>
      </c>
      <c r="AI706" s="3"/>
      <c r="AJ706" s="95" t="str">
        <f t="shared" si="1799"/>
        <v>#REF!</v>
      </c>
      <c r="AK706" s="92"/>
      <c r="AL706" s="92"/>
      <c r="AM706" s="92"/>
      <c r="AN706" s="3"/>
      <c r="AO706" s="3" t="str">
        <f t="shared" si="1800"/>
        <v>#REF!</v>
      </c>
      <c r="AP706" s="92"/>
      <c r="AQ706" s="92"/>
      <c r="AR706" s="92"/>
      <c r="AS706" s="3"/>
      <c r="AT706" s="3">
        <f t="shared" si="1801"/>
        <v>39.33333333</v>
      </c>
      <c r="AU706" s="92"/>
      <c r="AV706" s="92"/>
      <c r="AW706" s="92"/>
    </row>
    <row r="707" ht="15.75" customHeight="1">
      <c r="A707" s="24">
        <v>231.0</v>
      </c>
      <c r="B707" s="24" t="s">
        <v>1287</v>
      </c>
      <c r="C707" s="24" t="s">
        <v>1287</v>
      </c>
      <c r="D707" s="132" t="s">
        <v>34</v>
      </c>
      <c r="E707" s="132"/>
      <c r="F707" s="132">
        <v>5.0</v>
      </c>
      <c r="G707" s="132"/>
      <c r="H707" s="132"/>
      <c r="J707" s="171">
        <f t="array" ref="J707">IFERROR(INDEX(VBDhistory1!$U$8:$U$307,MATCH(VBDgames!$C707,VBDhistory1!$B$8:$B$307,0))+ROW()/10000000,0)</f>
        <v>0</v>
      </c>
      <c r="K707" s="171">
        <f t="array" ref="K707">IFERROR(INDEX(VBDhistory2!$U$8:$U$307,MATCH(VBDgames!$C707,VBDhistory2!$B$8:$B$307,0))+ROW()/10000000,0)</f>
        <v>0</v>
      </c>
      <c r="L707" s="171">
        <f t="array" ref="L707">IFERROR(INDEX(VBDhistory3!$U$8:$U$307,MATCH(VBDgames!$C707,VBDhistory3!$B$8:$B$307,0))+ROW()/10000000,0)</f>
        <v>0</v>
      </c>
      <c r="M707" s="171">
        <f t="array" ref="M707">IFERROR(INDEX(VBDhistory4!$U$8:$U$307,MATCH(VBDgames!$C707,VBDhistory4!$B$8:$B$307,0))+ROW()/10000000,0)</f>
        <v>0</v>
      </c>
      <c r="N707" s="171"/>
      <c r="O707" s="171" t="str">
        <f t="shared" ref="O707:R707" si="2141">$D707&amp;"-"&amp;RANK(J707,J$477:J$876,0)</f>
        <v>WR-1</v>
      </c>
      <c r="P707" s="171" t="str">
        <f t="shared" si="2141"/>
        <v>WR-1</v>
      </c>
      <c r="Q707" s="171" t="str">
        <f t="shared" si="2141"/>
        <v>WR-1</v>
      </c>
      <c r="R707" s="171" t="str">
        <f t="shared" si="2141"/>
        <v>WR-1</v>
      </c>
      <c r="T707" s="95" t="str">
        <f t="shared" si="1793"/>
        <v>DB-116</v>
      </c>
      <c r="U707" s="3">
        <v>116.0</v>
      </c>
      <c r="V707" s="3" t="s">
        <v>4631</v>
      </c>
      <c r="W707" s="95">
        <f t="shared" ref="W707:Y707" si="2142">IFERROR(INDEX(E$1780:E$2179,MATCH($T707,P$1780:P$2179,0)),0)</f>
        <v>0</v>
      </c>
      <c r="X707" s="3">
        <f t="shared" si="2142"/>
        <v>0</v>
      </c>
      <c r="Y707" s="3">
        <f t="shared" si="2142"/>
        <v>0</v>
      </c>
      <c r="Z707" s="3"/>
      <c r="AA707" s="3">
        <f t="shared" si="1795"/>
        <v>0</v>
      </c>
      <c r="AB707" s="88">
        <f t="shared" si="1796"/>
        <v>12.66666667</v>
      </c>
      <c r="AC707" s="3"/>
      <c r="AD707" s="95">
        <f t="shared" ref="AD707:AG707" si="2143">IFERROR(INDEX(J$1780:J$2179,MATCH($T707,O$1780:O$2179,0)),0)</f>
        <v>0</v>
      </c>
      <c r="AE707" s="3">
        <f t="shared" si="2143"/>
        <v>0</v>
      </c>
      <c r="AF707" s="3">
        <f t="shared" si="2143"/>
        <v>0</v>
      </c>
      <c r="AG707" s="3">
        <f t="shared" si="2143"/>
        <v>0</v>
      </c>
      <c r="AH707" s="88">
        <f t="shared" si="1798"/>
        <v>0.000707</v>
      </c>
      <c r="AI707" s="3"/>
      <c r="AJ707" s="95" t="str">
        <f t="shared" si="1799"/>
        <v>#REF!</v>
      </c>
      <c r="AK707" s="92"/>
      <c r="AL707" s="92"/>
      <c r="AM707" s="92"/>
      <c r="AN707" s="3"/>
      <c r="AO707" s="3" t="str">
        <f t="shared" si="1800"/>
        <v>#REF!</v>
      </c>
      <c r="AP707" s="92"/>
      <c r="AQ707" s="92"/>
      <c r="AR707" s="92"/>
      <c r="AS707" s="3"/>
      <c r="AT707" s="3">
        <f t="shared" si="1801"/>
        <v>39.33333333</v>
      </c>
      <c r="AU707" s="92"/>
      <c r="AV707" s="92"/>
      <c r="AW707" s="92"/>
    </row>
    <row r="708" ht="15.75" customHeight="1">
      <c r="A708" s="24">
        <v>232.0</v>
      </c>
      <c r="B708" s="24" t="s">
        <v>2433</v>
      </c>
      <c r="C708" s="24" t="s">
        <v>2433</v>
      </c>
      <c r="D708" s="132" t="s">
        <v>34</v>
      </c>
      <c r="E708" s="132"/>
      <c r="F708" s="132">
        <v>5.0</v>
      </c>
      <c r="G708" s="132">
        <v>1.0</v>
      </c>
      <c r="H708" s="132">
        <v>4.0</v>
      </c>
      <c r="J708" s="171">
        <f t="array" ref="J708">IFERROR(INDEX(VBDhistory1!$U$8:$U$307,MATCH(VBDgames!$C708,VBDhistory1!$B$8:$B$307,0))+ROW()/10000000,0)</f>
        <v>0</v>
      </c>
      <c r="K708" s="171">
        <f t="array" ref="K708">IFERROR(INDEX(VBDhistory2!$U$8:$U$307,MATCH(VBDgames!$C708,VBDhistory2!$B$8:$B$307,0))+ROW()/10000000,0)</f>
        <v>0</v>
      </c>
      <c r="L708" s="171">
        <f t="array" ref="L708">IFERROR(INDEX(VBDhistory3!$U$8:$U$307,MATCH(VBDgames!$C708,VBDhistory3!$B$8:$B$307,0))+ROW()/10000000,0)</f>
        <v>0</v>
      </c>
      <c r="M708" s="171">
        <f t="array" ref="M708">IFERROR(INDEX(VBDhistory4!$U$8:$U$307,MATCH(VBDgames!$C708,VBDhistory4!$B$8:$B$307,0))+ROW()/10000000,0)</f>
        <v>0</v>
      </c>
      <c r="N708" s="171"/>
      <c r="O708" s="171" t="str">
        <f t="shared" ref="O708:R708" si="2144">$D708&amp;"-"&amp;RANK(J708,J$477:J$876,0)</f>
        <v>WR-1</v>
      </c>
      <c r="P708" s="171" t="str">
        <f t="shared" si="2144"/>
        <v>WR-1</v>
      </c>
      <c r="Q708" s="171" t="str">
        <f t="shared" si="2144"/>
        <v>WR-1</v>
      </c>
      <c r="R708" s="171" t="str">
        <f t="shared" si="2144"/>
        <v>WR-1</v>
      </c>
      <c r="T708" s="95" t="str">
        <f t="shared" si="1793"/>
        <v>DB-117</v>
      </c>
      <c r="U708" s="3">
        <v>117.0</v>
      </c>
      <c r="V708" s="3" t="s">
        <v>4631</v>
      </c>
      <c r="W708" s="95">
        <f t="shared" ref="W708:Y708" si="2145">IFERROR(INDEX(E$1780:E$2179,MATCH($T708,P$1780:P$2179,0)),0)</f>
        <v>0</v>
      </c>
      <c r="X708" s="3">
        <f t="shared" si="2145"/>
        <v>0</v>
      </c>
      <c r="Y708" s="3">
        <f t="shared" si="2145"/>
        <v>0</v>
      </c>
      <c r="Z708" s="3"/>
      <c r="AA708" s="3">
        <f t="shared" si="1795"/>
        <v>0</v>
      </c>
      <c r="AB708" s="88">
        <f t="shared" si="1796"/>
        <v>12.66666667</v>
      </c>
      <c r="AC708" s="3"/>
      <c r="AD708" s="95">
        <f t="shared" ref="AD708:AG708" si="2146">IFERROR(INDEX(J$1780:J$2179,MATCH($T708,O$1780:O$2179,0)),0)</f>
        <v>0</v>
      </c>
      <c r="AE708" s="3">
        <f t="shared" si="2146"/>
        <v>0</v>
      </c>
      <c r="AF708" s="3">
        <f t="shared" si="2146"/>
        <v>0</v>
      </c>
      <c r="AG708" s="3">
        <f t="shared" si="2146"/>
        <v>0</v>
      </c>
      <c r="AH708" s="88">
        <f t="shared" si="1798"/>
        <v>0.000708</v>
      </c>
      <c r="AI708" s="3"/>
      <c r="AJ708" s="95" t="str">
        <f t="shared" si="1799"/>
        <v>#REF!</v>
      </c>
      <c r="AK708" s="92"/>
      <c r="AL708" s="92"/>
      <c r="AM708" s="92"/>
      <c r="AN708" s="3"/>
      <c r="AO708" s="3" t="str">
        <f t="shared" si="1800"/>
        <v>#REF!</v>
      </c>
      <c r="AP708" s="92"/>
      <c r="AQ708" s="92"/>
      <c r="AR708" s="92"/>
      <c r="AS708" s="3"/>
      <c r="AT708" s="3">
        <f t="shared" si="1801"/>
        <v>39.33333333</v>
      </c>
      <c r="AU708" s="92"/>
      <c r="AV708" s="92"/>
      <c r="AW708" s="92"/>
    </row>
    <row r="709" ht="15.75" customHeight="1">
      <c r="A709" s="24">
        <v>233.0</v>
      </c>
      <c r="B709" s="24" t="s">
        <v>1933</v>
      </c>
      <c r="C709" s="24" t="s">
        <v>1933</v>
      </c>
      <c r="D709" s="132" t="s">
        <v>34</v>
      </c>
      <c r="E709" s="132"/>
      <c r="F709" s="132">
        <v>6.0</v>
      </c>
      <c r="G709" s="132">
        <v>14.0</v>
      </c>
      <c r="H709" s="132">
        <v>16.0</v>
      </c>
      <c r="J709" s="171">
        <f t="array" ref="J709">IFERROR(INDEX(VBDhistory1!$U$8:$U$307,MATCH(VBDgames!$C709,VBDhistory1!$B$8:$B$307,0))+ROW()/10000000,0)</f>
        <v>0</v>
      </c>
      <c r="K709" s="171">
        <f t="array" ref="K709">IFERROR(INDEX(VBDhistory2!$U$8:$U$307,MATCH(VBDgames!$C709,VBDhistory2!$B$8:$B$307,0))+ROW()/10000000,0)</f>
        <v>0</v>
      </c>
      <c r="L709" s="171">
        <f t="array" ref="L709">IFERROR(INDEX(VBDhistory3!$U$8:$U$307,MATCH(VBDgames!$C709,VBDhistory3!$B$8:$B$307,0))+ROW()/10000000,0)</f>
        <v>0</v>
      </c>
      <c r="M709" s="171">
        <f t="array" ref="M709">IFERROR(INDEX(VBDhistory4!$U$8:$U$307,MATCH(VBDgames!$C709,VBDhistory4!$B$8:$B$307,0))+ROW()/10000000,0)</f>
        <v>0</v>
      </c>
      <c r="N709" s="171"/>
      <c r="O709" s="171" t="str">
        <f t="shared" ref="O709:R709" si="2147">$D709&amp;"-"&amp;RANK(J709,J$477:J$876,0)</f>
        <v>WR-1</v>
      </c>
      <c r="P709" s="171" t="str">
        <f t="shared" si="2147"/>
        <v>WR-1</v>
      </c>
      <c r="Q709" s="171" t="str">
        <f t="shared" si="2147"/>
        <v>WR-1</v>
      </c>
      <c r="R709" s="171" t="str">
        <f t="shared" si="2147"/>
        <v>WR-1</v>
      </c>
      <c r="T709" s="95" t="str">
        <f t="shared" si="1793"/>
        <v>DB-118</v>
      </c>
      <c r="U709" s="3">
        <v>118.0</v>
      </c>
      <c r="V709" s="3" t="s">
        <v>4631</v>
      </c>
      <c r="W709" s="95">
        <f t="shared" ref="W709:Y709" si="2148">IFERROR(INDEX(E$1780:E$2179,MATCH($T709,P$1780:P$2179,0)),0)</f>
        <v>0</v>
      </c>
      <c r="X709" s="3">
        <f t="shared" si="2148"/>
        <v>0</v>
      </c>
      <c r="Y709" s="3">
        <f t="shared" si="2148"/>
        <v>0</v>
      </c>
      <c r="Z709" s="3"/>
      <c r="AA709" s="3">
        <f t="shared" si="1795"/>
        <v>0</v>
      </c>
      <c r="AB709" s="88">
        <f t="shared" si="1796"/>
        <v>12.66666667</v>
      </c>
      <c r="AC709" s="3"/>
      <c r="AD709" s="95">
        <f t="shared" ref="AD709:AG709" si="2149">IFERROR(INDEX(J$1780:J$2179,MATCH($T709,O$1780:O$2179,0)),0)</f>
        <v>0</v>
      </c>
      <c r="AE709" s="3">
        <f t="shared" si="2149"/>
        <v>0</v>
      </c>
      <c r="AF709" s="3">
        <f t="shared" si="2149"/>
        <v>0</v>
      </c>
      <c r="AG709" s="3">
        <f t="shared" si="2149"/>
        <v>0</v>
      </c>
      <c r="AH709" s="88">
        <f t="shared" si="1798"/>
        <v>0.000709</v>
      </c>
      <c r="AI709" s="3"/>
      <c r="AJ709" s="95" t="str">
        <f t="shared" si="1799"/>
        <v>#REF!</v>
      </c>
      <c r="AK709" s="92"/>
      <c r="AL709" s="92"/>
      <c r="AM709" s="92"/>
      <c r="AN709" s="3"/>
      <c r="AO709" s="3" t="str">
        <f t="shared" si="1800"/>
        <v>#REF!</v>
      </c>
      <c r="AP709" s="92"/>
      <c r="AQ709" s="92"/>
      <c r="AR709" s="92"/>
      <c r="AS709" s="3"/>
      <c r="AT709" s="3">
        <f t="shared" si="1801"/>
        <v>39.33333333</v>
      </c>
      <c r="AU709" s="92"/>
      <c r="AV709" s="92"/>
      <c r="AW709" s="92"/>
    </row>
    <row r="710" ht="15.75" customHeight="1">
      <c r="A710" s="24">
        <v>234.0</v>
      </c>
      <c r="B710" s="24" t="s">
        <v>1164</v>
      </c>
      <c r="C710" s="24" t="s">
        <v>1164</v>
      </c>
      <c r="D710" s="132" t="s">
        <v>34</v>
      </c>
      <c r="E710" s="132"/>
      <c r="F710" s="132">
        <v>5.0</v>
      </c>
      <c r="G710" s="132">
        <v>9.0</v>
      </c>
      <c r="H710" s="132">
        <v>10.0</v>
      </c>
      <c r="J710" s="171">
        <f t="array" ref="J710">IFERROR(INDEX(VBDhistory1!$U$8:$U$307,MATCH(VBDgames!$C710,VBDhistory1!$B$8:$B$307,0))+ROW()/10000000,0)</f>
        <v>0</v>
      </c>
      <c r="K710" s="171">
        <f t="array" ref="K710">IFERROR(INDEX(VBDhistory2!$U$8:$U$307,MATCH(VBDgames!$C710,VBDhistory2!$B$8:$B$307,0))+ROW()/10000000,0)</f>
        <v>0</v>
      </c>
      <c r="L710" s="171">
        <f t="array" ref="L710">IFERROR(INDEX(VBDhistory3!$U$8:$U$307,MATCH(VBDgames!$C710,VBDhistory3!$B$8:$B$307,0))+ROW()/10000000,0)</f>
        <v>0</v>
      </c>
      <c r="M710" s="171">
        <f t="array" ref="M710">IFERROR(INDEX(VBDhistory4!$U$8:$U$307,MATCH(VBDgames!$C710,VBDhistory4!$B$8:$B$307,0))+ROW()/10000000,0)</f>
        <v>0</v>
      </c>
      <c r="N710" s="171"/>
      <c r="O710" s="171" t="str">
        <f t="shared" ref="O710:R710" si="2150">$D710&amp;"-"&amp;RANK(J710,J$477:J$876,0)</f>
        <v>WR-1</v>
      </c>
      <c r="P710" s="171" t="str">
        <f t="shared" si="2150"/>
        <v>WR-1</v>
      </c>
      <c r="Q710" s="171" t="str">
        <f t="shared" si="2150"/>
        <v>WR-1</v>
      </c>
      <c r="R710" s="171" t="str">
        <f t="shared" si="2150"/>
        <v>WR-1</v>
      </c>
      <c r="T710" s="95" t="str">
        <f t="shared" si="1793"/>
        <v>DB-119</v>
      </c>
      <c r="U710" s="3">
        <v>119.0</v>
      </c>
      <c r="V710" s="3" t="s">
        <v>4631</v>
      </c>
      <c r="W710" s="95">
        <f t="shared" ref="W710:Y710" si="2151">IFERROR(INDEX(E$1780:E$2179,MATCH($T710,P$1780:P$2179,0)),0)</f>
        <v>0</v>
      </c>
      <c r="X710" s="3">
        <f t="shared" si="2151"/>
        <v>0</v>
      </c>
      <c r="Y710" s="3">
        <f t="shared" si="2151"/>
        <v>0</v>
      </c>
      <c r="Z710" s="3"/>
      <c r="AA710" s="3">
        <f t="shared" si="1795"/>
        <v>0</v>
      </c>
      <c r="AB710" s="88">
        <f t="shared" si="1796"/>
        <v>12.66666667</v>
      </c>
      <c r="AC710" s="3"/>
      <c r="AD710" s="95">
        <f t="shared" ref="AD710:AG710" si="2152">IFERROR(INDEX(J$1780:J$2179,MATCH($T710,O$1780:O$2179,0)),0)</f>
        <v>0</v>
      </c>
      <c r="AE710" s="3">
        <f t="shared" si="2152"/>
        <v>0</v>
      </c>
      <c r="AF710" s="3">
        <f t="shared" si="2152"/>
        <v>0</v>
      </c>
      <c r="AG710" s="3">
        <f t="shared" si="2152"/>
        <v>0</v>
      </c>
      <c r="AH710" s="88">
        <f t="shared" si="1798"/>
        <v>0.00071</v>
      </c>
      <c r="AI710" s="3"/>
      <c r="AJ710" s="95" t="str">
        <f t="shared" si="1799"/>
        <v>#REF!</v>
      </c>
      <c r="AK710" s="92"/>
      <c r="AL710" s="92"/>
      <c r="AM710" s="92"/>
      <c r="AN710" s="3"/>
      <c r="AO710" s="3" t="str">
        <f t="shared" si="1800"/>
        <v>#REF!</v>
      </c>
      <c r="AP710" s="92"/>
      <c r="AQ710" s="92"/>
      <c r="AR710" s="92"/>
      <c r="AS710" s="3"/>
      <c r="AT710" s="3">
        <f t="shared" si="1801"/>
        <v>39.33333333</v>
      </c>
      <c r="AU710" s="92"/>
      <c r="AV710" s="92"/>
      <c r="AW710" s="92"/>
    </row>
    <row r="711" ht="15.75" customHeight="1">
      <c r="A711" s="24">
        <v>235.0</v>
      </c>
      <c r="B711" s="24" t="s">
        <v>2767</v>
      </c>
      <c r="C711" s="24" t="s">
        <v>2767</v>
      </c>
      <c r="D711" s="132" t="s">
        <v>34</v>
      </c>
      <c r="E711" s="132"/>
      <c r="F711" s="132">
        <v>3.0</v>
      </c>
      <c r="G711" s="132">
        <v>13.0</v>
      </c>
      <c r="H711" s="132">
        <v>16.0</v>
      </c>
      <c r="J711" s="171">
        <f t="array" ref="J711">IFERROR(INDEX(VBDhistory1!$U$8:$U$307,MATCH(VBDgames!$C711,VBDhistory1!$B$8:$B$307,0))+ROW()/10000000,0)</f>
        <v>0</v>
      </c>
      <c r="K711" s="171">
        <f t="array" ref="K711">IFERROR(INDEX(VBDhistory2!$U$8:$U$307,MATCH(VBDgames!$C711,VBDhistory2!$B$8:$B$307,0))+ROW()/10000000,0)</f>
        <v>0</v>
      </c>
      <c r="L711" s="171">
        <f t="array" ref="L711">IFERROR(INDEX(VBDhistory3!$U$8:$U$307,MATCH(VBDgames!$C711,VBDhistory3!$B$8:$B$307,0))+ROW()/10000000,0)</f>
        <v>0</v>
      </c>
      <c r="M711" s="171">
        <f t="array" ref="M711">IFERROR(INDEX(VBDhistory4!$U$8:$U$307,MATCH(VBDgames!$C711,VBDhistory4!$B$8:$B$307,0))+ROW()/10000000,0)</f>
        <v>0</v>
      </c>
      <c r="N711" s="171"/>
      <c r="O711" s="171" t="str">
        <f t="shared" ref="O711:R711" si="2153">$D711&amp;"-"&amp;RANK(J711,J$477:J$876,0)</f>
        <v>WR-1</v>
      </c>
      <c r="P711" s="171" t="str">
        <f t="shared" si="2153"/>
        <v>WR-1</v>
      </c>
      <c r="Q711" s="171" t="str">
        <f t="shared" si="2153"/>
        <v>WR-1</v>
      </c>
      <c r="R711" s="171" t="str">
        <f t="shared" si="2153"/>
        <v>WR-1</v>
      </c>
      <c r="T711" s="95" t="str">
        <f t="shared" si="1793"/>
        <v>DB-120</v>
      </c>
      <c r="U711" s="3">
        <v>120.0</v>
      </c>
      <c r="V711" s="3" t="s">
        <v>4631</v>
      </c>
      <c r="W711" s="95">
        <f t="shared" ref="W711:Y711" si="2154">IFERROR(INDEX(E$1780:E$2179,MATCH($T711,P$1780:P$2179,0)),0)</f>
        <v>0</v>
      </c>
      <c r="X711" s="3">
        <f t="shared" si="2154"/>
        <v>0</v>
      </c>
      <c r="Y711" s="3">
        <f t="shared" si="2154"/>
        <v>0</v>
      </c>
      <c r="Z711" s="3"/>
      <c r="AA711" s="3">
        <f t="shared" si="1795"/>
        <v>0</v>
      </c>
      <c r="AB711" s="88">
        <f t="shared" si="1796"/>
        <v>12.66666667</v>
      </c>
      <c r="AC711" s="3"/>
      <c r="AD711" s="95">
        <f t="shared" ref="AD711:AG711" si="2155">IFERROR(INDEX(J$1780:J$2179,MATCH($T711,O$1780:O$2179,0)),0)</f>
        <v>0</v>
      </c>
      <c r="AE711" s="3">
        <f t="shared" si="2155"/>
        <v>0</v>
      </c>
      <c r="AF711" s="3">
        <f t="shared" si="2155"/>
        <v>0</v>
      </c>
      <c r="AG711" s="3">
        <f t="shared" si="2155"/>
        <v>0</v>
      </c>
      <c r="AH711" s="88">
        <f t="shared" si="1798"/>
        <v>0.000711</v>
      </c>
      <c r="AI711" s="3"/>
      <c r="AJ711" s="95" t="str">
        <f t="shared" si="1799"/>
        <v>#REF!</v>
      </c>
      <c r="AK711" s="92"/>
      <c r="AL711" s="92"/>
      <c r="AM711" s="92"/>
      <c r="AN711" s="3"/>
      <c r="AO711" s="3" t="str">
        <f t="shared" si="1800"/>
        <v>#REF!</v>
      </c>
      <c r="AP711" s="92"/>
      <c r="AQ711" s="92"/>
      <c r="AR711" s="92"/>
      <c r="AS711" s="3"/>
      <c r="AT711" s="3">
        <f t="shared" si="1801"/>
        <v>39.33333333</v>
      </c>
      <c r="AU711" s="92"/>
      <c r="AV711" s="92"/>
      <c r="AW711" s="92"/>
    </row>
    <row r="712" ht="15.75" customHeight="1">
      <c r="A712" s="24">
        <v>236.0</v>
      </c>
      <c r="B712" s="24" t="s">
        <v>3118</v>
      </c>
      <c r="C712" s="24" t="s">
        <v>3118</v>
      </c>
      <c r="D712" s="132" t="s">
        <v>34</v>
      </c>
      <c r="E712" s="132"/>
      <c r="F712" s="132">
        <v>3.0</v>
      </c>
      <c r="G712" s="132">
        <v>1.0</v>
      </c>
      <c r="H712" s="132"/>
      <c r="J712" s="171">
        <f t="array" ref="J712">IFERROR(INDEX(VBDhistory1!$U$8:$U$307,MATCH(VBDgames!$C712,VBDhistory1!$B$8:$B$307,0))+ROW()/10000000,0)</f>
        <v>0</v>
      </c>
      <c r="K712" s="171">
        <f t="array" ref="K712">IFERROR(INDEX(VBDhistory2!$U$8:$U$307,MATCH(VBDgames!$C712,VBDhistory2!$B$8:$B$307,0))+ROW()/10000000,0)</f>
        <v>0</v>
      </c>
      <c r="L712" s="171">
        <f t="array" ref="L712">IFERROR(INDEX(VBDhistory3!$U$8:$U$307,MATCH(VBDgames!$C712,VBDhistory3!$B$8:$B$307,0))+ROW()/10000000,0)</f>
        <v>0</v>
      </c>
      <c r="M712" s="171">
        <f t="array" ref="M712">IFERROR(INDEX(VBDhistory4!$U$8:$U$307,MATCH(VBDgames!$C712,VBDhistory4!$B$8:$B$307,0))+ROW()/10000000,0)</f>
        <v>0</v>
      </c>
      <c r="N712" s="171"/>
      <c r="O712" s="171" t="str">
        <f t="shared" ref="O712:R712" si="2156">$D712&amp;"-"&amp;RANK(J712,J$477:J$876,0)</f>
        <v>WR-1</v>
      </c>
      <c r="P712" s="171" t="str">
        <f t="shared" si="2156"/>
        <v>WR-1</v>
      </c>
      <c r="Q712" s="171" t="str">
        <f t="shared" si="2156"/>
        <v>WR-1</v>
      </c>
      <c r="R712" s="171" t="str">
        <f t="shared" si="2156"/>
        <v>WR-1</v>
      </c>
      <c r="T712" s="95" t="str">
        <f t="shared" si="1793"/>
        <v>DB-121</v>
      </c>
      <c r="U712" s="3">
        <v>121.0</v>
      </c>
      <c r="V712" s="3" t="s">
        <v>4631</v>
      </c>
      <c r="W712" s="95">
        <f t="shared" ref="W712:Y712" si="2157">IFERROR(INDEX(E$1780:E$2179,MATCH($T712,P$1780:P$2179,0)),0)</f>
        <v>0</v>
      </c>
      <c r="X712" s="3">
        <f t="shared" si="2157"/>
        <v>0</v>
      </c>
      <c r="Y712" s="3">
        <f t="shared" si="2157"/>
        <v>0</v>
      </c>
      <c r="Z712" s="3"/>
      <c r="AA712" s="3">
        <f t="shared" si="1795"/>
        <v>0</v>
      </c>
      <c r="AB712" s="88">
        <f t="shared" si="1796"/>
        <v>12.66666667</v>
      </c>
      <c r="AC712" s="3"/>
      <c r="AD712" s="95">
        <f t="shared" ref="AD712:AG712" si="2158">IFERROR(INDEX(J$1780:J$2179,MATCH($T712,O$1780:O$2179,0)),0)</f>
        <v>0</v>
      </c>
      <c r="AE712" s="3">
        <f t="shared" si="2158"/>
        <v>0</v>
      </c>
      <c r="AF712" s="3">
        <f t="shared" si="2158"/>
        <v>0</v>
      </c>
      <c r="AG712" s="3">
        <f t="shared" si="2158"/>
        <v>0</v>
      </c>
      <c r="AH712" s="88">
        <f t="shared" si="1798"/>
        <v>0.000712</v>
      </c>
      <c r="AI712" s="3"/>
      <c r="AJ712" s="95" t="str">
        <f t="shared" si="1799"/>
        <v>#REF!</v>
      </c>
      <c r="AK712" s="92"/>
      <c r="AL712" s="92"/>
      <c r="AM712" s="92"/>
      <c r="AN712" s="3"/>
      <c r="AO712" s="3" t="str">
        <f t="shared" si="1800"/>
        <v>#REF!</v>
      </c>
      <c r="AP712" s="92"/>
      <c r="AQ712" s="92"/>
      <c r="AR712" s="92"/>
      <c r="AS712" s="3"/>
      <c r="AT712" s="3">
        <f t="shared" si="1801"/>
        <v>39.33333333</v>
      </c>
      <c r="AU712" s="92"/>
      <c r="AV712" s="92"/>
      <c r="AW712" s="92"/>
    </row>
    <row r="713" ht="15.75" customHeight="1">
      <c r="A713" s="24">
        <v>237.0</v>
      </c>
      <c r="B713" s="24" t="s">
        <v>1417</v>
      </c>
      <c r="C713" s="24" t="s">
        <v>1417</v>
      </c>
      <c r="D713" s="132" t="s">
        <v>34</v>
      </c>
      <c r="E713" s="132"/>
      <c r="F713" s="132">
        <v>5.0</v>
      </c>
      <c r="G713" s="132"/>
      <c r="H713" s="132"/>
      <c r="J713" s="171">
        <f t="array" ref="J713">IFERROR(INDEX(VBDhistory1!$U$8:$U$307,MATCH(VBDgames!$C713,VBDhistory1!$B$8:$B$307,0))+ROW()/10000000,0)</f>
        <v>0</v>
      </c>
      <c r="K713" s="171">
        <f t="array" ref="K713">IFERROR(INDEX(VBDhistory2!$U$8:$U$307,MATCH(VBDgames!$C713,VBDhistory2!$B$8:$B$307,0))+ROW()/10000000,0)</f>
        <v>0</v>
      </c>
      <c r="L713" s="171">
        <f t="array" ref="L713">IFERROR(INDEX(VBDhistory3!$U$8:$U$307,MATCH(VBDgames!$C713,VBDhistory3!$B$8:$B$307,0))+ROW()/10000000,0)</f>
        <v>0</v>
      </c>
      <c r="M713" s="171">
        <f t="array" ref="M713">IFERROR(INDEX(VBDhistory4!$U$8:$U$307,MATCH(VBDgames!$C713,VBDhistory4!$B$8:$B$307,0))+ROW()/10000000,0)</f>
        <v>0</v>
      </c>
      <c r="N713" s="171"/>
      <c r="O713" s="171" t="str">
        <f t="shared" ref="O713:R713" si="2159">$D713&amp;"-"&amp;RANK(J713,J$477:J$876,0)</f>
        <v>WR-1</v>
      </c>
      <c r="P713" s="171" t="str">
        <f t="shared" si="2159"/>
        <v>WR-1</v>
      </c>
      <c r="Q713" s="171" t="str">
        <f t="shared" si="2159"/>
        <v>WR-1</v>
      </c>
      <c r="R713" s="171" t="str">
        <f t="shared" si="2159"/>
        <v>WR-1</v>
      </c>
      <c r="T713" s="95" t="str">
        <f t="shared" si="1793"/>
        <v>DB-122</v>
      </c>
      <c r="U713" s="3">
        <v>122.0</v>
      </c>
      <c r="V713" s="3" t="s">
        <v>4631</v>
      </c>
      <c r="W713" s="95">
        <f t="shared" ref="W713:Y713" si="2160">IFERROR(INDEX(E$1780:E$2179,MATCH($T713,P$1780:P$2179,0)),0)</f>
        <v>0</v>
      </c>
      <c r="X713" s="3">
        <f t="shared" si="2160"/>
        <v>0</v>
      </c>
      <c r="Y713" s="3">
        <f t="shared" si="2160"/>
        <v>0</v>
      </c>
      <c r="Z713" s="3"/>
      <c r="AA713" s="3">
        <f t="shared" si="1795"/>
        <v>0</v>
      </c>
      <c r="AB713" s="88">
        <f t="shared" si="1796"/>
        <v>12.66666667</v>
      </c>
      <c r="AC713" s="3"/>
      <c r="AD713" s="95">
        <f t="shared" ref="AD713:AG713" si="2161">IFERROR(INDEX(J$1780:J$2179,MATCH($T713,O$1780:O$2179,0)),0)</f>
        <v>0</v>
      </c>
      <c r="AE713" s="3">
        <f t="shared" si="2161"/>
        <v>0</v>
      </c>
      <c r="AF713" s="3">
        <f t="shared" si="2161"/>
        <v>0</v>
      </c>
      <c r="AG713" s="3">
        <f t="shared" si="2161"/>
        <v>0</v>
      </c>
      <c r="AH713" s="88">
        <f t="shared" si="1798"/>
        <v>0.000713</v>
      </c>
      <c r="AI713" s="3"/>
      <c r="AJ713" s="95" t="str">
        <f t="shared" si="1799"/>
        <v>#REF!</v>
      </c>
      <c r="AK713" s="92"/>
      <c r="AL713" s="92"/>
      <c r="AM713" s="92"/>
      <c r="AN713" s="3"/>
      <c r="AO713" s="3" t="str">
        <f t="shared" si="1800"/>
        <v>#REF!</v>
      </c>
      <c r="AP713" s="92"/>
      <c r="AQ713" s="92"/>
      <c r="AR713" s="92"/>
      <c r="AS713" s="3"/>
      <c r="AT713" s="3">
        <f t="shared" si="1801"/>
        <v>39.33333333</v>
      </c>
      <c r="AU713" s="92"/>
      <c r="AV713" s="92"/>
      <c r="AW713" s="92"/>
    </row>
    <row r="714" ht="15.75" customHeight="1">
      <c r="A714" s="24">
        <v>238.0</v>
      </c>
      <c r="B714" s="24" t="s">
        <v>1965</v>
      </c>
      <c r="C714" s="24" t="s">
        <v>1965</v>
      </c>
      <c r="D714" s="132" t="s">
        <v>34</v>
      </c>
      <c r="E714" s="132"/>
      <c r="F714" s="132">
        <v>5.0</v>
      </c>
      <c r="G714" s="132"/>
      <c r="H714" s="132">
        <v>13.0</v>
      </c>
      <c r="J714" s="171">
        <f t="array" ref="J714">IFERROR(INDEX(VBDhistory1!$U$8:$U$307,MATCH(VBDgames!$C714,VBDhistory1!$B$8:$B$307,0))+ROW()/10000000,0)</f>
        <v>0</v>
      </c>
      <c r="K714" s="171">
        <f t="array" ref="K714">IFERROR(INDEX(VBDhistory2!$U$8:$U$307,MATCH(VBDgames!$C714,VBDhistory2!$B$8:$B$307,0))+ROW()/10000000,0)</f>
        <v>0</v>
      </c>
      <c r="L714" s="171">
        <f t="array" ref="L714">IFERROR(INDEX(VBDhistory3!$U$8:$U$307,MATCH(VBDgames!$C714,VBDhistory3!$B$8:$B$307,0))+ROW()/10000000,0)</f>
        <v>0</v>
      </c>
      <c r="M714" s="171">
        <f t="array" ref="M714">IFERROR(INDEX(VBDhistory4!$U$8:$U$307,MATCH(VBDgames!$C714,VBDhistory4!$B$8:$B$307,0))+ROW()/10000000,0)</f>
        <v>0</v>
      </c>
      <c r="N714" s="171"/>
      <c r="O714" s="171" t="str">
        <f t="shared" ref="O714:R714" si="2162">$D714&amp;"-"&amp;RANK(J714,J$477:J$876,0)</f>
        <v>WR-1</v>
      </c>
      <c r="P714" s="171" t="str">
        <f t="shared" si="2162"/>
        <v>WR-1</v>
      </c>
      <c r="Q714" s="171" t="str">
        <f t="shared" si="2162"/>
        <v>WR-1</v>
      </c>
      <c r="R714" s="171" t="str">
        <f t="shared" si="2162"/>
        <v>WR-1</v>
      </c>
      <c r="T714" s="95" t="str">
        <f t="shared" si="1793"/>
        <v>DB-123</v>
      </c>
      <c r="U714" s="3">
        <v>123.0</v>
      </c>
      <c r="V714" s="3" t="s">
        <v>4631</v>
      </c>
      <c r="W714" s="95">
        <f t="shared" ref="W714:Y714" si="2163">IFERROR(INDEX(E$1780:E$2179,MATCH($T714,P$1780:P$2179,0)),0)</f>
        <v>0</v>
      </c>
      <c r="X714" s="3">
        <f t="shared" si="2163"/>
        <v>0</v>
      </c>
      <c r="Y714" s="3">
        <f t="shared" si="2163"/>
        <v>0</v>
      </c>
      <c r="Z714" s="3"/>
      <c r="AA714" s="3">
        <f t="shared" si="1795"/>
        <v>0</v>
      </c>
      <c r="AB714" s="88">
        <f t="shared" si="1796"/>
        <v>12.66666667</v>
      </c>
      <c r="AC714" s="3"/>
      <c r="AD714" s="95">
        <f t="shared" ref="AD714:AG714" si="2164">IFERROR(INDEX(J$1780:J$2179,MATCH($T714,O$1780:O$2179,0)),0)</f>
        <v>0</v>
      </c>
      <c r="AE714" s="3">
        <f t="shared" si="2164"/>
        <v>0</v>
      </c>
      <c r="AF714" s="3">
        <f t="shared" si="2164"/>
        <v>0</v>
      </c>
      <c r="AG714" s="3">
        <f t="shared" si="2164"/>
        <v>0</v>
      </c>
      <c r="AH714" s="88">
        <f t="shared" si="1798"/>
        <v>0.000714</v>
      </c>
      <c r="AI714" s="3"/>
      <c r="AJ714" s="95" t="str">
        <f t="shared" si="1799"/>
        <v>#REF!</v>
      </c>
      <c r="AK714" s="92"/>
      <c r="AL714" s="92"/>
      <c r="AM714" s="92"/>
      <c r="AN714" s="3"/>
      <c r="AO714" s="3" t="str">
        <f t="shared" si="1800"/>
        <v>#REF!</v>
      </c>
      <c r="AP714" s="92"/>
      <c r="AQ714" s="92"/>
      <c r="AR714" s="92"/>
      <c r="AS714" s="3"/>
      <c r="AT714" s="3">
        <f t="shared" si="1801"/>
        <v>39.33333333</v>
      </c>
      <c r="AU714" s="92"/>
      <c r="AV714" s="92"/>
      <c r="AW714" s="92"/>
    </row>
    <row r="715" ht="15.75" customHeight="1">
      <c r="A715" s="24">
        <v>239.0</v>
      </c>
      <c r="B715" s="24" t="s">
        <v>3382</v>
      </c>
      <c r="C715" s="24" t="s">
        <v>3382</v>
      </c>
      <c r="D715" s="132" t="s">
        <v>34</v>
      </c>
      <c r="E715" s="132"/>
      <c r="F715" s="132">
        <v>4.0</v>
      </c>
      <c r="G715" s="132">
        <v>2.0</v>
      </c>
      <c r="H715" s="132">
        <v>6.0</v>
      </c>
      <c r="J715" s="171">
        <f t="array" ref="J715">IFERROR(INDEX(VBDhistory1!$U$8:$U$307,MATCH(VBDgames!$C715,VBDhistory1!$B$8:$B$307,0))+ROW()/10000000,0)</f>
        <v>0</v>
      </c>
      <c r="K715" s="171">
        <f t="array" ref="K715">IFERROR(INDEX(VBDhistory2!$U$8:$U$307,MATCH(VBDgames!$C715,VBDhistory2!$B$8:$B$307,0))+ROW()/10000000,0)</f>
        <v>0</v>
      </c>
      <c r="L715" s="171">
        <f t="array" ref="L715">IFERROR(INDEX(VBDhistory3!$U$8:$U$307,MATCH(VBDgames!$C715,VBDhistory3!$B$8:$B$307,0))+ROW()/10000000,0)</f>
        <v>0</v>
      </c>
      <c r="M715" s="171">
        <f t="array" ref="M715">IFERROR(INDEX(VBDhistory4!$U$8:$U$307,MATCH(VBDgames!$C715,VBDhistory4!$B$8:$B$307,0))+ROW()/10000000,0)</f>
        <v>0</v>
      </c>
      <c r="N715" s="171"/>
      <c r="O715" s="171" t="str">
        <f t="shared" ref="O715:R715" si="2165">$D715&amp;"-"&amp;RANK(J715,J$477:J$876,0)</f>
        <v>WR-1</v>
      </c>
      <c r="P715" s="171" t="str">
        <f t="shared" si="2165"/>
        <v>WR-1</v>
      </c>
      <c r="Q715" s="171" t="str">
        <f t="shared" si="2165"/>
        <v>WR-1</v>
      </c>
      <c r="R715" s="171" t="str">
        <f t="shared" si="2165"/>
        <v>WR-1</v>
      </c>
      <c r="T715" s="95" t="str">
        <f t="shared" si="1793"/>
        <v>DB-124</v>
      </c>
      <c r="U715" s="3">
        <v>124.0</v>
      </c>
      <c r="V715" s="3" t="s">
        <v>4631</v>
      </c>
      <c r="W715" s="95">
        <f t="shared" ref="W715:Y715" si="2166">IFERROR(INDEX(E$1780:E$2179,MATCH($T715,P$1780:P$2179,0)),0)</f>
        <v>0</v>
      </c>
      <c r="X715" s="3">
        <f t="shared" si="2166"/>
        <v>0</v>
      </c>
      <c r="Y715" s="3">
        <f t="shared" si="2166"/>
        <v>0</v>
      </c>
      <c r="Z715" s="3"/>
      <c r="AA715" s="3">
        <f t="shared" si="1795"/>
        <v>0</v>
      </c>
      <c r="AB715" s="88">
        <f t="shared" si="1796"/>
        <v>12.66666667</v>
      </c>
      <c r="AC715" s="3"/>
      <c r="AD715" s="95">
        <f t="shared" ref="AD715:AG715" si="2167">IFERROR(INDEX(J$1780:J$2179,MATCH($T715,O$1780:O$2179,0)),0)</f>
        <v>0</v>
      </c>
      <c r="AE715" s="3">
        <f t="shared" si="2167"/>
        <v>0</v>
      </c>
      <c r="AF715" s="3">
        <f t="shared" si="2167"/>
        <v>0</v>
      </c>
      <c r="AG715" s="3">
        <f t="shared" si="2167"/>
        <v>0</v>
      </c>
      <c r="AH715" s="88">
        <f t="shared" si="1798"/>
        <v>0.000715</v>
      </c>
      <c r="AI715" s="3"/>
      <c r="AJ715" s="95" t="str">
        <f t="shared" si="1799"/>
        <v>#REF!</v>
      </c>
      <c r="AK715" s="92"/>
      <c r="AL715" s="92"/>
      <c r="AM715" s="92"/>
      <c r="AN715" s="3"/>
      <c r="AO715" s="3" t="str">
        <f t="shared" si="1800"/>
        <v>#REF!</v>
      </c>
      <c r="AP715" s="92"/>
      <c r="AQ715" s="92"/>
      <c r="AR715" s="92"/>
      <c r="AS715" s="3"/>
      <c r="AT715" s="3">
        <f t="shared" si="1801"/>
        <v>39.33333333</v>
      </c>
      <c r="AU715" s="92"/>
      <c r="AV715" s="92"/>
      <c r="AW715" s="92"/>
    </row>
    <row r="716" ht="15.75" customHeight="1">
      <c r="A716" s="24">
        <v>240.0</v>
      </c>
      <c r="B716" s="24" t="s">
        <v>2417</v>
      </c>
      <c r="C716" s="24" t="s">
        <v>2417</v>
      </c>
      <c r="D716" s="132" t="s">
        <v>34</v>
      </c>
      <c r="E716" s="132"/>
      <c r="F716" s="132">
        <v>5.0</v>
      </c>
      <c r="G716" s="132">
        <v>11.0</v>
      </c>
      <c r="H716" s="132">
        <v>15.0</v>
      </c>
      <c r="J716" s="171">
        <f t="array" ref="J716">IFERROR(INDEX(VBDhistory1!$U$8:$U$307,MATCH(VBDgames!$C716,VBDhistory1!$B$8:$B$307,0))+ROW()/10000000,0)</f>
        <v>0</v>
      </c>
      <c r="K716" s="171">
        <f t="array" ref="K716">IFERROR(INDEX(VBDhistory2!$U$8:$U$307,MATCH(VBDgames!$C716,VBDhistory2!$B$8:$B$307,0))+ROW()/10000000,0)</f>
        <v>0</v>
      </c>
      <c r="L716" s="171">
        <f t="array" ref="L716">IFERROR(INDEX(VBDhistory3!$U$8:$U$307,MATCH(VBDgames!$C716,VBDhistory3!$B$8:$B$307,0))+ROW()/10000000,0)</f>
        <v>0</v>
      </c>
      <c r="M716" s="171">
        <f t="array" ref="M716">IFERROR(INDEX(VBDhistory4!$U$8:$U$307,MATCH(VBDgames!$C716,VBDhistory4!$B$8:$B$307,0))+ROW()/10000000,0)</f>
        <v>0</v>
      </c>
      <c r="N716" s="171"/>
      <c r="O716" s="171" t="str">
        <f t="shared" ref="O716:R716" si="2168">$D716&amp;"-"&amp;RANK(J716,J$477:J$876,0)</f>
        <v>WR-1</v>
      </c>
      <c r="P716" s="171" t="str">
        <f t="shared" si="2168"/>
        <v>WR-1</v>
      </c>
      <c r="Q716" s="171" t="str">
        <f t="shared" si="2168"/>
        <v>WR-1</v>
      </c>
      <c r="R716" s="171" t="str">
        <f t="shared" si="2168"/>
        <v>WR-1</v>
      </c>
      <c r="T716" s="95" t="str">
        <f t="shared" si="1793"/>
        <v>DB-125</v>
      </c>
      <c r="U716" s="3">
        <v>125.0</v>
      </c>
      <c r="V716" s="3" t="s">
        <v>4631</v>
      </c>
      <c r="W716" s="95">
        <f t="shared" ref="W716:Y716" si="2169">IFERROR(INDEX(E$1780:E$2179,MATCH($T716,P$1780:P$2179,0)),0)</f>
        <v>0</v>
      </c>
      <c r="X716" s="3">
        <f t="shared" si="2169"/>
        <v>0</v>
      </c>
      <c r="Y716" s="3">
        <f t="shared" si="2169"/>
        <v>0</v>
      </c>
      <c r="Z716" s="3"/>
      <c r="AA716" s="3">
        <f t="shared" si="1795"/>
        <v>0</v>
      </c>
      <c r="AB716" s="88">
        <f t="shared" si="1796"/>
        <v>12.66666667</v>
      </c>
      <c r="AC716" s="3"/>
      <c r="AD716" s="95">
        <f t="shared" ref="AD716:AG716" si="2170">IFERROR(INDEX(J$1780:J$2179,MATCH($T716,O$1780:O$2179,0)),0)</f>
        <v>0</v>
      </c>
      <c r="AE716" s="3">
        <f t="shared" si="2170"/>
        <v>0</v>
      </c>
      <c r="AF716" s="3">
        <f t="shared" si="2170"/>
        <v>0</v>
      </c>
      <c r="AG716" s="3">
        <f t="shared" si="2170"/>
        <v>0</v>
      </c>
      <c r="AH716" s="88">
        <f t="shared" si="1798"/>
        <v>0.000716</v>
      </c>
      <c r="AI716" s="3"/>
      <c r="AJ716" s="95" t="str">
        <f t="shared" si="1799"/>
        <v>#REF!</v>
      </c>
      <c r="AK716" s="92"/>
      <c r="AL716" s="92"/>
      <c r="AM716" s="92"/>
      <c r="AN716" s="3"/>
      <c r="AO716" s="3" t="str">
        <f t="shared" si="1800"/>
        <v>#REF!</v>
      </c>
      <c r="AP716" s="92"/>
      <c r="AQ716" s="92"/>
      <c r="AR716" s="92"/>
      <c r="AS716" s="3"/>
      <c r="AT716" s="3">
        <f t="shared" si="1801"/>
        <v>39.33333333</v>
      </c>
      <c r="AU716" s="92"/>
      <c r="AV716" s="92"/>
      <c r="AW716" s="92"/>
    </row>
    <row r="717" ht="15.75" customHeight="1">
      <c r="A717" s="24">
        <v>241.0</v>
      </c>
      <c r="B717" s="24" t="s">
        <v>3445</v>
      </c>
      <c r="C717" s="24" t="s">
        <v>3445</v>
      </c>
      <c r="D717" s="132" t="s">
        <v>34</v>
      </c>
      <c r="E717" s="132"/>
      <c r="F717" s="132">
        <v>6.0</v>
      </c>
      <c r="G717" s="132"/>
      <c r="H717" s="132"/>
      <c r="J717" s="171">
        <f t="array" ref="J717">IFERROR(INDEX(VBDhistory1!$U$8:$U$307,MATCH(VBDgames!$C717,VBDhistory1!$B$8:$B$307,0))+ROW()/10000000,0)</f>
        <v>0</v>
      </c>
      <c r="K717" s="171">
        <f t="array" ref="K717">IFERROR(INDEX(VBDhistory2!$U$8:$U$307,MATCH(VBDgames!$C717,VBDhistory2!$B$8:$B$307,0))+ROW()/10000000,0)</f>
        <v>0</v>
      </c>
      <c r="L717" s="171">
        <f t="array" ref="L717">IFERROR(INDEX(VBDhistory3!$U$8:$U$307,MATCH(VBDgames!$C717,VBDhistory3!$B$8:$B$307,0))+ROW()/10000000,0)</f>
        <v>0</v>
      </c>
      <c r="M717" s="171">
        <f t="array" ref="M717">IFERROR(INDEX(VBDhistory4!$U$8:$U$307,MATCH(VBDgames!$C717,VBDhistory4!$B$8:$B$307,0))+ROW()/10000000,0)</f>
        <v>0</v>
      </c>
      <c r="N717" s="171"/>
      <c r="O717" s="171" t="str">
        <f t="shared" ref="O717:R717" si="2171">$D717&amp;"-"&amp;RANK(J717,J$477:J$876,0)</f>
        <v>WR-1</v>
      </c>
      <c r="P717" s="171" t="str">
        <f t="shared" si="2171"/>
        <v>WR-1</v>
      </c>
      <c r="Q717" s="171" t="str">
        <f t="shared" si="2171"/>
        <v>WR-1</v>
      </c>
      <c r="R717" s="171" t="str">
        <f t="shared" si="2171"/>
        <v>WR-1</v>
      </c>
      <c r="T717" s="95" t="str">
        <f t="shared" si="1793"/>
        <v>DB-126</v>
      </c>
      <c r="U717" s="3">
        <v>126.0</v>
      </c>
      <c r="V717" s="3" t="s">
        <v>4631</v>
      </c>
      <c r="W717" s="95">
        <f t="shared" ref="W717:Y717" si="2172">IFERROR(INDEX(E$1780:E$2179,MATCH($T717,P$1780:P$2179,0)),0)</f>
        <v>0</v>
      </c>
      <c r="X717" s="3">
        <f t="shared" si="2172"/>
        <v>0</v>
      </c>
      <c r="Y717" s="3">
        <f t="shared" si="2172"/>
        <v>0</v>
      </c>
      <c r="Z717" s="3"/>
      <c r="AA717" s="3">
        <f t="shared" si="1795"/>
        <v>0</v>
      </c>
      <c r="AB717" s="88">
        <f t="shared" si="1796"/>
        <v>12.66666667</v>
      </c>
      <c r="AC717" s="3"/>
      <c r="AD717" s="95">
        <f t="shared" ref="AD717:AG717" si="2173">IFERROR(INDEX(J$1780:J$2179,MATCH($T717,O$1780:O$2179,0)),0)</f>
        <v>0</v>
      </c>
      <c r="AE717" s="3">
        <f t="shared" si="2173"/>
        <v>0</v>
      </c>
      <c r="AF717" s="3">
        <f t="shared" si="2173"/>
        <v>0</v>
      </c>
      <c r="AG717" s="3">
        <f t="shared" si="2173"/>
        <v>0</v>
      </c>
      <c r="AH717" s="88">
        <f t="shared" si="1798"/>
        <v>0.000717</v>
      </c>
      <c r="AI717" s="3"/>
      <c r="AJ717" s="95" t="str">
        <f t="shared" si="1799"/>
        <v>#REF!</v>
      </c>
      <c r="AK717" s="92"/>
      <c r="AL717" s="92"/>
      <c r="AM717" s="92"/>
      <c r="AN717" s="3"/>
      <c r="AO717" s="3" t="str">
        <f t="shared" si="1800"/>
        <v>#REF!</v>
      </c>
      <c r="AP717" s="92"/>
      <c r="AQ717" s="92"/>
      <c r="AR717" s="92"/>
      <c r="AS717" s="3"/>
      <c r="AT717" s="3">
        <f t="shared" si="1801"/>
        <v>39.33333333</v>
      </c>
      <c r="AU717" s="92"/>
      <c r="AV717" s="92"/>
      <c r="AW717" s="92"/>
    </row>
    <row r="718" ht="15.75" customHeight="1">
      <c r="A718" s="24">
        <v>242.0</v>
      </c>
      <c r="B718" s="24" t="s">
        <v>3327</v>
      </c>
      <c r="C718" s="24" t="s">
        <v>3327</v>
      </c>
      <c r="D718" s="132" t="s">
        <v>34</v>
      </c>
      <c r="E718" s="132"/>
      <c r="F718" s="132">
        <v>3.0</v>
      </c>
      <c r="G718" s="132">
        <v>13.0</v>
      </c>
      <c r="H718" s="132">
        <v>13.0</v>
      </c>
      <c r="J718" s="171">
        <f t="array" ref="J718">IFERROR(INDEX(VBDhistory1!$U$8:$U$307,MATCH(VBDgames!$C718,VBDhistory1!$B$8:$B$307,0))+ROW()/10000000,0)</f>
        <v>0</v>
      </c>
      <c r="K718" s="171">
        <f t="array" ref="K718">IFERROR(INDEX(VBDhistory2!$U$8:$U$307,MATCH(VBDgames!$C718,VBDhistory2!$B$8:$B$307,0))+ROW()/10000000,0)</f>
        <v>0</v>
      </c>
      <c r="L718" s="171">
        <f t="array" ref="L718">IFERROR(INDEX(VBDhistory3!$U$8:$U$307,MATCH(VBDgames!$C718,VBDhistory3!$B$8:$B$307,0))+ROW()/10000000,0)</f>
        <v>0</v>
      </c>
      <c r="M718" s="171">
        <f t="array" ref="M718">IFERROR(INDEX(VBDhistory4!$U$8:$U$307,MATCH(VBDgames!$C718,VBDhistory4!$B$8:$B$307,0))+ROW()/10000000,0)</f>
        <v>0</v>
      </c>
      <c r="N718" s="171"/>
      <c r="O718" s="171" t="str">
        <f t="shared" ref="O718:R718" si="2174">$D718&amp;"-"&amp;RANK(J718,J$477:J$876,0)</f>
        <v>WR-1</v>
      </c>
      <c r="P718" s="171" t="str">
        <f t="shared" si="2174"/>
        <v>WR-1</v>
      </c>
      <c r="Q718" s="171" t="str">
        <f t="shared" si="2174"/>
        <v>WR-1</v>
      </c>
      <c r="R718" s="171" t="str">
        <f t="shared" si="2174"/>
        <v>WR-1</v>
      </c>
      <c r="T718" s="95" t="str">
        <f t="shared" si="1793"/>
        <v>DB-127</v>
      </c>
      <c r="U718" s="3">
        <v>127.0</v>
      </c>
      <c r="V718" s="3" t="s">
        <v>4631</v>
      </c>
      <c r="W718" s="95">
        <f t="shared" ref="W718:Y718" si="2175">IFERROR(INDEX(E$1780:E$2179,MATCH($T718,P$1780:P$2179,0)),0)</f>
        <v>0</v>
      </c>
      <c r="X718" s="3">
        <f t="shared" si="2175"/>
        <v>0</v>
      </c>
      <c r="Y718" s="3">
        <f t="shared" si="2175"/>
        <v>0</v>
      </c>
      <c r="Z718" s="3"/>
      <c r="AA718" s="3">
        <f t="shared" si="1795"/>
        <v>0</v>
      </c>
      <c r="AB718" s="88">
        <f t="shared" si="1796"/>
        <v>12.66666667</v>
      </c>
      <c r="AC718" s="3"/>
      <c r="AD718" s="95">
        <f t="shared" ref="AD718:AG718" si="2176">IFERROR(INDEX(J$1780:J$2179,MATCH($T718,O$1780:O$2179,0)),0)</f>
        <v>0</v>
      </c>
      <c r="AE718" s="3">
        <f t="shared" si="2176"/>
        <v>0</v>
      </c>
      <c r="AF718" s="3">
        <f t="shared" si="2176"/>
        <v>0</v>
      </c>
      <c r="AG718" s="3">
        <f t="shared" si="2176"/>
        <v>0</v>
      </c>
      <c r="AH718" s="88">
        <f t="shared" si="1798"/>
        <v>0.000718</v>
      </c>
      <c r="AI718" s="3"/>
      <c r="AJ718" s="95" t="str">
        <f t="shared" si="1799"/>
        <v>#REF!</v>
      </c>
      <c r="AK718" s="92"/>
      <c r="AL718" s="92"/>
      <c r="AM718" s="92"/>
      <c r="AN718" s="3"/>
      <c r="AO718" s="3" t="str">
        <f t="shared" si="1800"/>
        <v>#REF!</v>
      </c>
      <c r="AP718" s="92"/>
      <c r="AQ718" s="92"/>
      <c r="AR718" s="92"/>
      <c r="AS718" s="3"/>
      <c r="AT718" s="3">
        <f t="shared" si="1801"/>
        <v>39.33333333</v>
      </c>
      <c r="AU718" s="92"/>
      <c r="AV718" s="92"/>
      <c r="AW718" s="92"/>
    </row>
    <row r="719" ht="15.75" customHeight="1">
      <c r="A719" s="24">
        <v>243.0</v>
      </c>
      <c r="B719" s="24" t="s">
        <v>4789</v>
      </c>
      <c r="C719" s="24" t="s">
        <v>4789</v>
      </c>
      <c r="D719" s="132" t="s">
        <v>34</v>
      </c>
      <c r="E719" s="132"/>
      <c r="F719" s="132">
        <v>4.0</v>
      </c>
      <c r="G719" s="132"/>
      <c r="H719" s="132">
        <v>1.0</v>
      </c>
      <c r="J719" s="171">
        <f t="array" ref="J719">IFERROR(INDEX(VBDhistory1!$U$8:$U$307,MATCH(VBDgames!$C719,VBDhistory1!$B$8:$B$307,0))+ROW()/10000000,0)</f>
        <v>0</v>
      </c>
      <c r="K719" s="171">
        <f t="array" ref="K719">IFERROR(INDEX(VBDhistory2!$U$8:$U$307,MATCH(VBDgames!$C719,VBDhistory2!$B$8:$B$307,0))+ROW()/10000000,0)</f>
        <v>0</v>
      </c>
      <c r="L719" s="171">
        <f t="array" ref="L719">IFERROR(INDEX(VBDhistory3!$U$8:$U$307,MATCH(VBDgames!$C719,VBDhistory3!$B$8:$B$307,0))+ROW()/10000000,0)</f>
        <v>0</v>
      </c>
      <c r="M719" s="171">
        <f t="array" ref="M719">IFERROR(INDEX(VBDhistory4!$U$8:$U$307,MATCH(VBDgames!$C719,VBDhistory4!$B$8:$B$307,0))+ROW()/10000000,0)</f>
        <v>0</v>
      </c>
      <c r="N719" s="171"/>
      <c r="O719" s="171" t="str">
        <f t="shared" ref="O719:R719" si="2177">$D719&amp;"-"&amp;RANK(J719,J$477:J$876,0)</f>
        <v>WR-1</v>
      </c>
      <c r="P719" s="171" t="str">
        <f t="shared" si="2177"/>
        <v>WR-1</v>
      </c>
      <c r="Q719" s="171" t="str">
        <f t="shared" si="2177"/>
        <v>WR-1</v>
      </c>
      <c r="R719" s="171" t="str">
        <f t="shared" si="2177"/>
        <v>WR-1</v>
      </c>
      <c r="T719" s="95" t="str">
        <f t="shared" si="1793"/>
        <v>DB-128</v>
      </c>
      <c r="U719" s="3">
        <v>128.0</v>
      </c>
      <c r="V719" s="3" t="s">
        <v>4631</v>
      </c>
      <c r="W719" s="95">
        <f t="shared" ref="W719:Y719" si="2178">IFERROR(INDEX(E$1780:E$2179,MATCH($T719,P$1780:P$2179,0)),0)</f>
        <v>0</v>
      </c>
      <c r="X719" s="3">
        <f t="shared" si="2178"/>
        <v>0</v>
      </c>
      <c r="Y719" s="3">
        <f t="shared" si="2178"/>
        <v>0</v>
      </c>
      <c r="Z719" s="3"/>
      <c r="AA719" s="3">
        <f t="shared" si="1795"/>
        <v>0</v>
      </c>
      <c r="AB719" s="88">
        <f t="shared" si="1796"/>
        <v>12.66666667</v>
      </c>
      <c r="AC719" s="3"/>
      <c r="AD719" s="95">
        <f t="shared" ref="AD719:AG719" si="2179">IFERROR(INDEX(J$1780:J$2179,MATCH($T719,O$1780:O$2179,0)),0)</f>
        <v>0</v>
      </c>
      <c r="AE719" s="3">
        <f t="shared" si="2179"/>
        <v>0</v>
      </c>
      <c r="AF719" s="3">
        <f t="shared" si="2179"/>
        <v>0</v>
      </c>
      <c r="AG719" s="3">
        <f t="shared" si="2179"/>
        <v>0</v>
      </c>
      <c r="AH719" s="88">
        <f t="shared" si="1798"/>
        <v>0.000719</v>
      </c>
      <c r="AI719" s="3"/>
      <c r="AJ719" s="95" t="str">
        <f t="shared" si="1799"/>
        <v>#REF!</v>
      </c>
      <c r="AK719" s="92"/>
      <c r="AL719" s="92"/>
      <c r="AM719" s="92"/>
      <c r="AN719" s="3"/>
      <c r="AO719" s="3" t="str">
        <f t="shared" si="1800"/>
        <v>#REF!</v>
      </c>
      <c r="AP719" s="92"/>
      <c r="AQ719" s="92"/>
      <c r="AR719" s="92"/>
      <c r="AS719" s="3"/>
      <c r="AT719" s="3">
        <f t="shared" si="1801"/>
        <v>39.33333333</v>
      </c>
      <c r="AU719" s="92"/>
      <c r="AV719" s="92"/>
      <c r="AW719" s="92"/>
    </row>
    <row r="720" ht="15.75" customHeight="1">
      <c r="A720" s="24">
        <v>244.0</v>
      </c>
      <c r="B720" s="24" t="s">
        <v>1419</v>
      </c>
      <c r="C720" s="24" t="s">
        <v>1419</v>
      </c>
      <c r="D720" s="132" t="s">
        <v>34</v>
      </c>
      <c r="E720" s="132"/>
      <c r="F720" s="132">
        <v>3.0</v>
      </c>
      <c r="G720" s="132">
        <v>5.0</v>
      </c>
      <c r="H720" s="132"/>
      <c r="J720" s="171">
        <f t="array" ref="J720">IFERROR(INDEX(VBDhistory1!$U$8:$U$307,MATCH(VBDgames!$C720,VBDhistory1!$B$8:$B$307,0))+ROW()/10000000,0)</f>
        <v>0</v>
      </c>
      <c r="K720" s="171">
        <f t="array" ref="K720">IFERROR(INDEX(VBDhistory2!$U$8:$U$307,MATCH(VBDgames!$C720,VBDhistory2!$B$8:$B$307,0))+ROW()/10000000,0)</f>
        <v>0</v>
      </c>
      <c r="L720" s="171">
        <f t="array" ref="L720">IFERROR(INDEX(VBDhistory3!$U$8:$U$307,MATCH(VBDgames!$C720,VBDhistory3!$B$8:$B$307,0))+ROW()/10000000,0)</f>
        <v>0</v>
      </c>
      <c r="M720" s="171">
        <f t="array" ref="M720">IFERROR(INDEX(VBDhistory4!$U$8:$U$307,MATCH(VBDgames!$C720,VBDhistory4!$B$8:$B$307,0))+ROW()/10000000,0)</f>
        <v>0</v>
      </c>
      <c r="N720" s="171"/>
      <c r="O720" s="171" t="str">
        <f t="shared" ref="O720:R720" si="2180">$D720&amp;"-"&amp;RANK(J720,J$477:J$876,0)</f>
        <v>WR-1</v>
      </c>
      <c r="P720" s="171" t="str">
        <f t="shared" si="2180"/>
        <v>WR-1</v>
      </c>
      <c r="Q720" s="171" t="str">
        <f t="shared" si="2180"/>
        <v>WR-1</v>
      </c>
      <c r="R720" s="171" t="str">
        <f t="shared" si="2180"/>
        <v>WR-1</v>
      </c>
      <c r="T720" s="95" t="str">
        <f t="shared" si="1793"/>
        <v>DB-129</v>
      </c>
      <c r="U720" s="3">
        <v>129.0</v>
      </c>
      <c r="V720" s="3" t="s">
        <v>4631</v>
      </c>
      <c r="W720" s="95">
        <f t="shared" ref="W720:Y720" si="2181">IFERROR(INDEX(E$1780:E$2179,MATCH($T720,P$1780:P$2179,0)),0)</f>
        <v>0</v>
      </c>
      <c r="X720" s="3">
        <f t="shared" si="2181"/>
        <v>0</v>
      </c>
      <c r="Y720" s="3">
        <f t="shared" si="2181"/>
        <v>0</v>
      </c>
      <c r="Z720" s="3"/>
      <c r="AA720" s="3">
        <f t="shared" si="1795"/>
        <v>0</v>
      </c>
      <c r="AB720" s="88">
        <f t="shared" si="1796"/>
        <v>12.66666667</v>
      </c>
      <c r="AC720" s="3"/>
      <c r="AD720" s="95">
        <f t="shared" ref="AD720:AG720" si="2182">IFERROR(INDEX(J$1780:J$2179,MATCH($T720,O$1780:O$2179,0)),0)</f>
        <v>0</v>
      </c>
      <c r="AE720" s="3">
        <f t="shared" si="2182"/>
        <v>0</v>
      </c>
      <c r="AF720" s="3">
        <f t="shared" si="2182"/>
        <v>0</v>
      </c>
      <c r="AG720" s="3">
        <f t="shared" si="2182"/>
        <v>0</v>
      </c>
      <c r="AH720" s="88">
        <f t="shared" si="1798"/>
        <v>0.00072</v>
      </c>
      <c r="AI720" s="3"/>
      <c r="AJ720" s="95" t="str">
        <f t="shared" si="1799"/>
        <v>#REF!</v>
      </c>
      <c r="AK720" s="92"/>
      <c r="AL720" s="92"/>
      <c r="AM720" s="92"/>
      <c r="AN720" s="3"/>
      <c r="AO720" s="3" t="str">
        <f t="shared" si="1800"/>
        <v>#REF!</v>
      </c>
      <c r="AP720" s="92"/>
      <c r="AQ720" s="92"/>
      <c r="AR720" s="92"/>
      <c r="AS720" s="3"/>
      <c r="AT720" s="3">
        <f t="shared" si="1801"/>
        <v>39.33333333</v>
      </c>
      <c r="AU720" s="92"/>
      <c r="AV720" s="92"/>
      <c r="AW720" s="92"/>
    </row>
    <row r="721" ht="15.75" customHeight="1">
      <c r="A721" s="24">
        <v>245.0</v>
      </c>
      <c r="B721" s="24" t="s">
        <v>1551</v>
      </c>
      <c r="C721" s="24" t="s">
        <v>1551</v>
      </c>
      <c r="D721" s="132" t="s">
        <v>34</v>
      </c>
      <c r="E721" s="132"/>
      <c r="F721" s="132">
        <v>3.0</v>
      </c>
      <c r="G721" s="132"/>
      <c r="H721" s="132"/>
      <c r="J721" s="171">
        <f t="array" ref="J721">IFERROR(INDEX(VBDhistory1!$U$8:$U$307,MATCH(VBDgames!$C721,VBDhistory1!$B$8:$B$307,0))+ROW()/10000000,0)</f>
        <v>0</v>
      </c>
      <c r="K721" s="171">
        <f t="array" ref="K721">IFERROR(INDEX(VBDhistory2!$U$8:$U$307,MATCH(VBDgames!$C721,VBDhistory2!$B$8:$B$307,0))+ROW()/10000000,0)</f>
        <v>0</v>
      </c>
      <c r="L721" s="171">
        <f t="array" ref="L721">IFERROR(INDEX(VBDhistory3!$U$8:$U$307,MATCH(VBDgames!$C721,VBDhistory3!$B$8:$B$307,0))+ROW()/10000000,0)</f>
        <v>0</v>
      </c>
      <c r="M721" s="171">
        <f t="array" ref="M721">IFERROR(INDEX(VBDhistory4!$U$8:$U$307,MATCH(VBDgames!$C721,VBDhistory4!$B$8:$B$307,0))+ROW()/10000000,0)</f>
        <v>0</v>
      </c>
      <c r="N721" s="171"/>
      <c r="O721" s="171" t="str">
        <f t="shared" ref="O721:R721" si="2183">$D721&amp;"-"&amp;RANK(J721,J$477:J$876,0)</f>
        <v>WR-1</v>
      </c>
      <c r="P721" s="171" t="str">
        <f t="shared" si="2183"/>
        <v>WR-1</v>
      </c>
      <c r="Q721" s="171" t="str">
        <f t="shared" si="2183"/>
        <v>WR-1</v>
      </c>
      <c r="R721" s="171" t="str">
        <f t="shared" si="2183"/>
        <v>WR-1</v>
      </c>
      <c r="T721" s="95" t="str">
        <f t="shared" si="1793"/>
        <v>DB-130</v>
      </c>
      <c r="U721" s="3">
        <v>130.0</v>
      </c>
      <c r="V721" s="3" t="s">
        <v>4631</v>
      </c>
      <c r="W721" s="95">
        <f t="shared" ref="W721:Y721" si="2184">IFERROR(INDEX(E$1780:E$2179,MATCH($T721,P$1780:P$2179,0)),0)</f>
        <v>0</v>
      </c>
      <c r="X721" s="3">
        <f t="shared" si="2184"/>
        <v>0</v>
      </c>
      <c r="Y721" s="3">
        <f t="shared" si="2184"/>
        <v>0</v>
      </c>
      <c r="Z721" s="3"/>
      <c r="AA721" s="3">
        <f t="shared" si="1795"/>
        <v>0</v>
      </c>
      <c r="AB721" s="88">
        <f t="shared" si="1796"/>
        <v>12.66666667</v>
      </c>
      <c r="AC721" s="3"/>
      <c r="AD721" s="95">
        <f t="shared" ref="AD721:AG721" si="2185">IFERROR(INDEX(J$1780:J$2179,MATCH($T721,O$1780:O$2179,0)),0)</f>
        <v>0</v>
      </c>
      <c r="AE721" s="3">
        <f t="shared" si="2185"/>
        <v>0</v>
      </c>
      <c r="AF721" s="3">
        <f t="shared" si="2185"/>
        <v>0</v>
      </c>
      <c r="AG721" s="3">
        <f t="shared" si="2185"/>
        <v>0</v>
      </c>
      <c r="AH721" s="88">
        <f t="shared" si="1798"/>
        <v>0.000721</v>
      </c>
      <c r="AI721" s="3"/>
      <c r="AJ721" s="95" t="str">
        <f t="shared" si="1799"/>
        <v>#REF!</v>
      </c>
      <c r="AK721" s="92"/>
      <c r="AL721" s="92"/>
      <c r="AM721" s="92"/>
      <c r="AN721" s="3"/>
      <c r="AO721" s="3" t="str">
        <f t="shared" si="1800"/>
        <v>#REF!</v>
      </c>
      <c r="AP721" s="92"/>
      <c r="AQ721" s="92"/>
      <c r="AR721" s="92"/>
      <c r="AS721" s="3"/>
      <c r="AT721" s="3">
        <f t="shared" si="1801"/>
        <v>39.33333333</v>
      </c>
      <c r="AU721" s="92"/>
      <c r="AV721" s="92"/>
      <c r="AW721" s="92"/>
    </row>
    <row r="722" ht="15.75" customHeight="1">
      <c r="A722" s="24">
        <v>246.0</v>
      </c>
      <c r="B722" s="24" t="s">
        <v>3269</v>
      </c>
      <c r="C722" s="24" t="s">
        <v>3269</v>
      </c>
      <c r="D722" s="132" t="s">
        <v>34</v>
      </c>
      <c r="E722" s="132"/>
      <c r="F722" s="132">
        <v>3.0</v>
      </c>
      <c r="G722" s="132">
        <v>1.0</v>
      </c>
      <c r="H722" s="132">
        <v>9.0</v>
      </c>
      <c r="J722" s="171">
        <f t="array" ref="J722">IFERROR(INDEX(VBDhistory1!$U$8:$U$307,MATCH(VBDgames!$C722,VBDhistory1!$B$8:$B$307,0))+ROW()/10000000,0)</f>
        <v>0</v>
      </c>
      <c r="K722" s="171">
        <f t="array" ref="K722">IFERROR(INDEX(VBDhistory2!$U$8:$U$307,MATCH(VBDgames!$C722,VBDhistory2!$B$8:$B$307,0))+ROW()/10000000,0)</f>
        <v>0</v>
      </c>
      <c r="L722" s="171">
        <f t="array" ref="L722">IFERROR(INDEX(VBDhistory3!$U$8:$U$307,MATCH(VBDgames!$C722,VBDhistory3!$B$8:$B$307,0))+ROW()/10000000,0)</f>
        <v>0</v>
      </c>
      <c r="M722" s="171">
        <f t="array" ref="M722">IFERROR(INDEX(VBDhistory4!$U$8:$U$307,MATCH(VBDgames!$C722,VBDhistory4!$B$8:$B$307,0))+ROW()/10000000,0)</f>
        <v>0</v>
      </c>
      <c r="N722" s="171"/>
      <c r="O722" s="171" t="str">
        <f t="shared" ref="O722:R722" si="2186">$D722&amp;"-"&amp;RANK(J722,J$477:J$876,0)</f>
        <v>WR-1</v>
      </c>
      <c r="P722" s="171" t="str">
        <f t="shared" si="2186"/>
        <v>WR-1</v>
      </c>
      <c r="Q722" s="171" t="str">
        <f t="shared" si="2186"/>
        <v>WR-1</v>
      </c>
      <c r="R722" s="171" t="str">
        <f t="shared" si="2186"/>
        <v>WR-1</v>
      </c>
      <c r="T722" s="95" t="str">
        <f t="shared" si="1793"/>
        <v>DB-131</v>
      </c>
      <c r="U722" s="3">
        <v>131.0</v>
      </c>
      <c r="V722" s="3" t="s">
        <v>4631</v>
      </c>
      <c r="W722" s="95">
        <f t="shared" ref="W722:Y722" si="2187">IFERROR(INDEX(E$1780:E$2179,MATCH($T722,P$1780:P$2179,0)),0)</f>
        <v>0</v>
      </c>
      <c r="X722" s="3">
        <f t="shared" si="2187"/>
        <v>0</v>
      </c>
      <c r="Y722" s="3">
        <f t="shared" si="2187"/>
        <v>0</v>
      </c>
      <c r="Z722" s="3"/>
      <c r="AA722" s="3">
        <f t="shared" si="1795"/>
        <v>0</v>
      </c>
      <c r="AB722" s="88">
        <f t="shared" si="1796"/>
        <v>12.66666667</v>
      </c>
      <c r="AC722" s="3"/>
      <c r="AD722" s="95">
        <f t="shared" ref="AD722:AG722" si="2188">IFERROR(INDEX(J$1780:J$2179,MATCH($T722,O$1780:O$2179,0)),0)</f>
        <v>0</v>
      </c>
      <c r="AE722" s="3">
        <f t="shared" si="2188"/>
        <v>0</v>
      </c>
      <c r="AF722" s="3">
        <f t="shared" si="2188"/>
        <v>0</v>
      </c>
      <c r="AG722" s="3">
        <f t="shared" si="2188"/>
        <v>0</v>
      </c>
      <c r="AH722" s="88">
        <f t="shared" si="1798"/>
        <v>0.000722</v>
      </c>
      <c r="AI722" s="3"/>
      <c r="AJ722" s="95" t="str">
        <f t="shared" si="1799"/>
        <v>#REF!</v>
      </c>
      <c r="AK722" s="92"/>
      <c r="AL722" s="92"/>
      <c r="AM722" s="92"/>
      <c r="AN722" s="3"/>
      <c r="AO722" s="3" t="str">
        <f t="shared" si="1800"/>
        <v>#REF!</v>
      </c>
      <c r="AP722" s="92"/>
      <c r="AQ722" s="92"/>
      <c r="AR722" s="92"/>
      <c r="AS722" s="3"/>
      <c r="AT722" s="3">
        <f t="shared" si="1801"/>
        <v>39.33333333</v>
      </c>
      <c r="AU722" s="92"/>
      <c r="AV722" s="92"/>
      <c r="AW722" s="92"/>
    </row>
    <row r="723" ht="15.75" customHeight="1">
      <c r="A723" s="24">
        <v>247.0</v>
      </c>
      <c r="B723" s="24" t="s">
        <v>3248</v>
      </c>
      <c r="C723" s="24" t="s">
        <v>3248</v>
      </c>
      <c r="D723" s="132" t="s">
        <v>34</v>
      </c>
      <c r="E723" s="132"/>
      <c r="F723" s="132">
        <v>2.0</v>
      </c>
      <c r="G723" s="132">
        <v>3.0</v>
      </c>
      <c r="H723" s="132">
        <v>16.0</v>
      </c>
      <c r="J723" s="171">
        <f t="array" ref="J723">IFERROR(INDEX(VBDhistory1!$U$8:$U$307,MATCH(VBDgames!$C723,VBDhistory1!$B$8:$B$307,0))+ROW()/10000000,0)</f>
        <v>0</v>
      </c>
      <c r="K723" s="171">
        <f t="array" ref="K723">IFERROR(INDEX(VBDhistory2!$U$8:$U$307,MATCH(VBDgames!$C723,VBDhistory2!$B$8:$B$307,0))+ROW()/10000000,0)</f>
        <v>0</v>
      </c>
      <c r="L723" s="171">
        <f t="array" ref="L723">IFERROR(INDEX(VBDhistory3!$U$8:$U$307,MATCH(VBDgames!$C723,VBDhistory3!$B$8:$B$307,0))+ROW()/10000000,0)</f>
        <v>0</v>
      </c>
      <c r="M723" s="171">
        <f t="array" ref="M723">IFERROR(INDEX(VBDhistory4!$U$8:$U$307,MATCH(VBDgames!$C723,VBDhistory4!$B$8:$B$307,0))+ROW()/10000000,0)</f>
        <v>0</v>
      </c>
      <c r="N723" s="171"/>
      <c r="O723" s="171" t="str">
        <f t="shared" ref="O723:R723" si="2189">$D723&amp;"-"&amp;RANK(J723,J$477:J$876,0)</f>
        <v>WR-1</v>
      </c>
      <c r="P723" s="171" t="str">
        <f t="shared" si="2189"/>
        <v>WR-1</v>
      </c>
      <c r="Q723" s="171" t="str">
        <f t="shared" si="2189"/>
        <v>WR-1</v>
      </c>
      <c r="R723" s="171" t="str">
        <f t="shared" si="2189"/>
        <v>WR-1</v>
      </c>
      <c r="T723" s="95" t="str">
        <f t="shared" si="1793"/>
        <v>DB-132</v>
      </c>
      <c r="U723" s="3">
        <v>132.0</v>
      </c>
      <c r="V723" s="3" t="s">
        <v>4631</v>
      </c>
      <c r="W723" s="95">
        <f t="shared" ref="W723:Y723" si="2190">IFERROR(INDEX(E$1780:E$2179,MATCH($T723,P$1780:P$2179,0)),0)</f>
        <v>0</v>
      </c>
      <c r="X723" s="3">
        <f t="shared" si="2190"/>
        <v>0</v>
      </c>
      <c r="Y723" s="3">
        <f t="shared" si="2190"/>
        <v>0</v>
      </c>
      <c r="Z723" s="3"/>
      <c r="AA723" s="3">
        <f t="shared" si="1795"/>
        <v>0</v>
      </c>
      <c r="AB723" s="88">
        <f t="shared" si="1796"/>
        <v>12.66666667</v>
      </c>
      <c r="AC723" s="3"/>
      <c r="AD723" s="95">
        <f t="shared" ref="AD723:AG723" si="2191">IFERROR(INDEX(J$1780:J$2179,MATCH($T723,O$1780:O$2179,0)),0)</f>
        <v>0</v>
      </c>
      <c r="AE723" s="3">
        <f t="shared" si="2191"/>
        <v>0</v>
      </c>
      <c r="AF723" s="3">
        <f t="shared" si="2191"/>
        <v>0</v>
      </c>
      <c r="AG723" s="3">
        <f t="shared" si="2191"/>
        <v>0</v>
      </c>
      <c r="AH723" s="88">
        <f t="shared" si="1798"/>
        <v>0.000723</v>
      </c>
      <c r="AI723" s="3"/>
      <c r="AJ723" s="95" t="str">
        <f t="shared" si="1799"/>
        <v>#REF!</v>
      </c>
      <c r="AK723" s="92"/>
      <c r="AL723" s="92"/>
      <c r="AM723" s="92"/>
      <c r="AN723" s="3"/>
      <c r="AO723" s="3" t="str">
        <f t="shared" si="1800"/>
        <v>#REF!</v>
      </c>
      <c r="AP723" s="92"/>
      <c r="AQ723" s="92"/>
      <c r="AR723" s="92"/>
      <c r="AS723" s="3"/>
      <c r="AT723" s="3">
        <f t="shared" si="1801"/>
        <v>39.33333333</v>
      </c>
      <c r="AU723" s="92"/>
      <c r="AV723" s="92"/>
      <c r="AW723" s="92"/>
    </row>
    <row r="724" ht="15.75" customHeight="1">
      <c r="A724" s="24">
        <v>248.0</v>
      </c>
      <c r="B724" s="24" t="s">
        <v>4790</v>
      </c>
      <c r="C724" s="24" t="s">
        <v>4790</v>
      </c>
      <c r="D724" s="132" t="s">
        <v>34</v>
      </c>
      <c r="E724" s="132"/>
      <c r="F724" s="132">
        <v>2.0</v>
      </c>
      <c r="G724" s="132"/>
      <c r="H724" s="132"/>
      <c r="J724" s="171">
        <f t="array" ref="J724">IFERROR(INDEX(VBDhistory1!$U$8:$U$307,MATCH(VBDgames!$C724,VBDhistory1!$B$8:$B$307,0))+ROW()/10000000,0)</f>
        <v>0</v>
      </c>
      <c r="K724" s="171">
        <f t="array" ref="K724">IFERROR(INDEX(VBDhistory2!$U$8:$U$307,MATCH(VBDgames!$C724,VBDhistory2!$B$8:$B$307,0))+ROW()/10000000,0)</f>
        <v>0</v>
      </c>
      <c r="L724" s="171">
        <f t="array" ref="L724">IFERROR(INDEX(VBDhistory3!$U$8:$U$307,MATCH(VBDgames!$C724,VBDhistory3!$B$8:$B$307,0))+ROW()/10000000,0)</f>
        <v>0</v>
      </c>
      <c r="M724" s="171">
        <f t="array" ref="M724">IFERROR(INDEX(VBDhistory4!$U$8:$U$307,MATCH(VBDgames!$C724,VBDhistory4!$B$8:$B$307,0))+ROW()/10000000,0)</f>
        <v>0</v>
      </c>
      <c r="N724" s="171"/>
      <c r="O724" s="171" t="str">
        <f t="shared" ref="O724:R724" si="2192">$D724&amp;"-"&amp;RANK(J724,J$477:J$876,0)</f>
        <v>WR-1</v>
      </c>
      <c r="P724" s="171" t="str">
        <f t="shared" si="2192"/>
        <v>WR-1</v>
      </c>
      <c r="Q724" s="171" t="str">
        <f t="shared" si="2192"/>
        <v>WR-1</v>
      </c>
      <c r="R724" s="171" t="str">
        <f t="shared" si="2192"/>
        <v>WR-1</v>
      </c>
      <c r="T724" s="95" t="str">
        <f t="shared" si="1793"/>
        <v>DB-133</v>
      </c>
      <c r="U724" s="3">
        <v>133.0</v>
      </c>
      <c r="V724" s="3" t="s">
        <v>4631</v>
      </c>
      <c r="W724" s="95">
        <f t="shared" ref="W724:Y724" si="2193">IFERROR(INDEX(E$1780:E$2179,MATCH($T724,P$1780:P$2179,0)),0)</f>
        <v>0</v>
      </c>
      <c r="X724" s="3">
        <f t="shared" si="2193"/>
        <v>0</v>
      </c>
      <c r="Y724" s="3">
        <f t="shared" si="2193"/>
        <v>0</v>
      </c>
      <c r="Z724" s="3"/>
      <c r="AA724" s="3">
        <f t="shared" si="1795"/>
        <v>0</v>
      </c>
      <c r="AB724" s="88">
        <f t="shared" si="1796"/>
        <v>12.66666667</v>
      </c>
      <c r="AC724" s="3"/>
      <c r="AD724" s="95">
        <f t="shared" ref="AD724:AG724" si="2194">IFERROR(INDEX(J$1780:J$2179,MATCH($T724,O$1780:O$2179,0)),0)</f>
        <v>0</v>
      </c>
      <c r="AE724" s="3">
        <f t="shared" si="2194"/>
        <v>0</v>
      </c>
      <c r="AF724" s="3">
        <f t="shared" si="2194"/>
        <v>0</v>
      </c>
      <c r="AG724" s="3">
        <f t="shared" si="2194"/>
        <v>0</v>
      </c>
      <c r="AH724" s="88">
        <f t="shared" si="1798"/>
        <v>0.000724</v>
      </c>
      <c r="AI724" s="3"/>
      <c r="AJ724" s="95" t="str">
        <f t="shared" si="1799"/>
        <v>#REF!</v>
      </c>
      <c r="AK724" s="92"/>
      <c r="AL724" s="92"/>
      <c r="AM724" s="92"/>
      <c r="AN724" s="3"/>
      <c r="AO724" s="3" t="str">
        <f t="shared" si="1800"/>
        <v>#REF!</v>
      </c>
      <c r="AP724" s="92"/>
      <c r="AQ724" s="92"/>
      <c r="AR724" s="92"/>
      <c r="AS724" s="3"/>
      <c r="AT724" s="3">
        <f t="shared" si="1801"/>
        <v>39.33333333</v>
      </c>
      <c r="AU724" s="92"/>
      <c r="AV724" s="92"/>
      <c r="AW724" s="92"/>
    </row>
    <row r="725" ht="15.75" customHeight="1">
      <c r="A725" s="24">
        <v>249.0</v>
      </c>
      <c r="B725" s="24" t="s">
        <v>3291</v>
      </c>
      <c r="C725" s="24" t="s">
        <v>3291</v>
      </c>
      <c r="D725" s="132" t="s">
        <v>34</v>
      </c>
      <c r="E725" s="132"/>
      <c r="F725" s="132">
        <v>2.0</v>
      </c>
      <c r="G725" s="132">
        <v>2.0</v>
      </c>
      <c r="H725" s="132">
        <v>6.0</v>
      </c>
      <c r="J725" s="171">
        <f t="array" ref="J725">IFERROR(INDEX(VBDhistory1!$U$8:$U$307,MATCH(VBDgames!$C725,VBDhistory1!$B$8:$B$307,0))+ROW()/10000000,0)</f>
        <v>0</v>
      </c>
      <c r="K725" s="171">
        <f t="array" ref="K725">IFERROR(INDEX(VBDhistory2!$U$8:$U$307,MATCH(VBDgames!$C725,VBDhistory2!$B$8:$B$307,0))+ROW()/10000000,0)</f>
        <v>0</v>
      </c>
      <c r="L725" s="171">
        <f t="array" ref="L725">IFERROR(INDEX(VBDhistory3!$U$8:$U$307,MATCH(VBDgames!$C725,VBDhistory3!$B$8:$B$307,0))+ROW()/10000000,0)</f>
        <v>0</v>
      </c>
      <c r="M725" s="171">
        <f t="array" ref="M725">IFERROR(INDEX(VBDhistory4!$U$8:$U$307,MATCH(VBDgames!$C725,VBDhistory4!$B$8:$B$307,0))+ROW()/10000000,0)</f>
        <v>0</v>
      </c>
      <c r="N725" s="171"/>
      <c r="O725" s="171" t="str">
        <f t="shared" ref="O725:R725" si="2195">$D725&amp;"-"&amp;RANK(J725,J$477:J$876,0)</f>
        <v>WR-1</v>
      </c>
      <c r="P725" s="171" t="str">
        <f t="shared" si="2195"/>
        <v>WR-1</v>
      </c>
      <c r="Q725" s="171" t="str">
        <f t="shared" si="2195"/>
        <v>WR-1</v>
      </c>
      <c r="R725" s="171" t="str">
        <f t="shared" si="2195"/>
        <v>WR-1</v>
      </c>
      <c r="T725" s="95" t="str">
        <f t="shared" si="1793"/>
        <v>DB-134</v>
      </c>
      <c r="U725" s="3">
        <v>134.0</v>
      </c>
      <c r="V725" s="3" t="s">
        <v>4631</v>
      </c>
      <c r="W725" s="95">
        <f t="shared" ref="W725:Y725" si="2196">IFERROR(INDEX(E$1780:E$2179,MATCH($T725,P$1780:P$2179,0)),0)</f>
        <v>0</v>
      </c>
      <c r="X725" s="3">
        <f t="shared" si="2196"/>
        <v>0</v>
      </c>
      <c r="Y725" s="3">
        <f t="shared" si="2196"/>
        <v>0</v>
      </c>
      <c r="Z725" s="3"/>
      <c r="AA725" s="3">
        <f t="shared" si="1795"/>
        <v>0</v>
      </c>
      <c r="AB725" s="88">
        <f t="shared" si="1796"/>
        <v>12.66666667</v>
      </c>
      <c r="AC725" s="3"/>
      <c r="AD725" s="95">
        <f t="shared" ref="AD725:AG725" si="2197">IFERROR(INDEX(J$1780:J$2179,MATCH($T725,O$1780:O$2179,0)),0)</f>
        <v>0</v>
      </c>
      <c r="AE725" s="3">
        <f t="shared" si="2197"/>
        <v>0</v>
      </c>
      <c r="AF725" s="3">
        <f t="shared" si="2197"/>
        <v>0</v>
      </c>
      <c r="AG725" s="3">
        <f t="shared" si="2197"/>
        <v>0</v>
      </c>
      <c r="AH725" s="88">
        <f t="shared" si="1798"/>
        <v>0.000725</v>
      </c>
      <c r="AI725" s="3"/>
      <c r="AJ725" s="95" t="str">
        <f t="shared" si="1799"/>
        <v>#REF!</v>
      </c>
      <c r="AK725" s="92"/>
      <c r="AL725" s="92"/>
      <c r="AM725" s="92"/>
      <c r="AN725" s="3"/>
      <c r="AO725" s="3" t="str">
        <f t="shared" si="1800"/>
        <v>#REF!</v>
      </c>
      <c r="AP725" s="92"/>
      <c r="AQ725" s="92"/>
      <c r="AR725" s="92"/>
      <c r="AS725" s="3"/>
      <c r="AT725" s="3">
        <f t="shared" si="1801"/>
        <v>39.33333333</v>
      </c>
      <c r="AU725" s="92"/>
      <c r="AV725" s="92"/>
      <c r="AW725" s="92"/>
    </row>
    <row r="726" ht="15.75" customHeight="1">
      <c r="A726" s="24">
        <v>250.0</v>
      </c>
      <c r="B726" s="24" t="s">
        <v>4791</v>
      </c>
      <c r="C726" s="24" t="s">
        <v>4791</v>
      </c>
      <c r="D726" s="132" t="s">
        <v>34</v>
      </c>
      <c r="E726" s="132"/>
      <c r="F726" s="132">
        <v>3.0</v>
      </c>
      <c r="G726" s="132"/>
      <c r="H726" s="132"/>
      <c r="J726" s="171">
        <f t="array" ref="J726">IFERROR(INDEX(VBDhistory1!$U$8:$U$307,MATCH(VBDgames!$C726,VBDhistory1!$B$8:$B$307,0))+ROW()/10000000,0)</f>
        <v>0</v>
      </c>
      <c r="K726" s="171">
        <f t="array" ref="K726">IFERROR(INDEX(VBDhistory2!$U$8:$U$307,MATCH(VBDgames!$C726,VBDhistory2!$B$8:$B$307,0))+ROW()/10000000,0)</f>
        <v>0</v>
      </c>
      <c r="L726" s="171">
        <f t="array" ref="L726">IFERROR(INDEX(VBDhistory3!$U$8:$U$307,MATCH(VBDgames!$C726,VBDhistory3!$B$8:$B$307,0))+ROW()/10000000,0)</f>
        <v>0</v>
      </c>
      <c r="M726" s="171">
        <f t="array" ref="M726">IFERROR(INDEX(VBDhistory4!$U$8:$U$307,MATCH(VBDgames!$C726,VBDhistory4!$B$8:$B$307,0))+ROW()/10000000,0)</f>
        <v>0</v>
      </c>
      <c r="N726" s="171"/>
      <c r="O726" s="171" t="str">
        <f t="shared" ref="O726:R726" si="2198">$D726&amp;"-"&amp;RANK(J726,J$477:J$876,0)</f>
        <v>WR-1</v>
      </c>
      <c r="P726" s="171" t="str">
        <f t="shared" si="2198"/>
        <v>WR-1</v>
      </c>
      <c r="Q726" s="171" t="str">
        <f t="shared" si="2198"/>
        <v>WR-1</v>
      </c>
      <c r="R726" s="171" t="str">
        <f t="shared" si="2198"/>
        <v>WR-1</v>
      </c>
      <c r="T726" s="95" t="str">
        <f t="shared" si="1793"/>
        <v>DB-135</v>
      </c>
      <c r="U726" s="3">
        <v>135.0</v>
      </c>
      <c r="V726" s="3" t="s">
        <v>4631</v>
      </c>
      <c r="W726" s="95">
        <f t="shared" ref="W726:Y726" si="2199">IFERROR(INDEX(E$1780:E$2179,MATCH($T726,P$1780:P$2179,0)),0)</f>
        <v>0</v>
      </c>
      <c r="X726" s="3">
        <f t="shared" si="2199"/>
        <v>0</v>
      </c>
      <c r="Y726" s="3">
        <f t="shared" si="2199"/>
        <v>0</v>
      </c>
      <c r="Z726" s="3"/>
      <c r="AA726" s="3">
        <f t="shared" si="1795"/>
        <v>0</v>
      </c>
      <c r="AB726" s="88">
        <f t="shared" si="1796"/>
        <v>12.66666667</v>
      </c>
      <c r="AC726" s="3"/>
      <c r="AD726" s="95">
        <f t="shared" ref="AD726:AG726" si="2200">IFERROR(INDEX(J$1780:J$2179,MATCH($T726,O$1780:O$2179,0)),0)</f>
        <v>0</v>
      </c>
      <c r="AE726" s="3">
        <f t="shared" si="2200"/>
        <v>0</v>
      </c>
      <c r="AF726" s="3">
        <f t="shared" si="2200"/>
        <v>0</v>
      </c>
      <c r="AG726" s="3">
        <f t="shared" si="2200"/>
        <v>0</v>
      </c>
      <c r="AH726" s="88">
        <f t="shared" si="1798"/>
        <v>0.000726</v>
      </c>
      <c r="AI726" s="3"/>
      <c r="AJ726" s="95" t="str">
        <f t="shared" si="1799"/>
        <v>#REF!</v>
      </c>
      <c r="AK726" s="92"/>
      <c r="AL726" s="92"/>
      <c r="AM726" s="92"/>
      <c r="AN726" s="3"/>
      <c r="AO726" s="3" t="str">
        <f t="shared" si="1800"/>
        <v>#REF!</v>
      </c>
      <c r="AP726" s="92"/>
      <c r="AQ726" s="92"/>
      <c r="AR726" s="92"/>
      <c r="AS726" s="3"/>
      <c r="AT726" s="3">
        <f t="shared" si="1801"/>
        <v>39.33333333</v>
      </c>
      <c r="AU726" s="92"/>
      <c r="AV726" s="92"/>
      <c r="AW726" s="92"/>
    </row>
    <row r="727" ht="15.75" customHeight="1">
      <c r="A727" s="24">
        <v>251.0</v>
      </c>
      <c r="B727" s="24" t="s">
        <v>2131</v>
      </c>
      <c r="C727" s="24" t="s">
        <v>2131</v>
      </c>
      <c r="D727" s="132" t="s">
        <v>34</v>
      </c>
      <c r="E727" s="132"/>
      <c r="F727" s="132">
        <v>1.0</v>
      </c>
      <c r="G727" s="132">
        <v>14.0</v>
      </c>
      <c r="H727" s="132">
        <v>16.0</v>
      </c>
      <c r="J727" s="171">
        <f t="array" ref="J727">IFERROR(INDEX(VBDhistory1!$U$8:$U$307,MATCH(VBDgames!$C727,VBDhistory1!$B$8:$B$307,0))+ROW()/10000000,0)</f>
        <v>0</v>
      </c>
      <c r="K727" s="171">
        <f t="array" ref="K727">IFERROR(INDEX(VBDhistory2!$U$8:$U$307,MATCH(VBDgames!$C727,VBDhistory2!$B$8:$B$307,0))+ROW()/10000000,0)</f>
        <v>0</v>
      </c>
      <c r="L727" s="171">
        <f t="array" ref="L727">IFERROR(INDEX(VBDhistory3!$U$8:$U$307,MATCH(VBDgames!$C727,VBDhistory3!$B$8:$B$307,0))+ROW()/10000000,0)</f>
        <v>0</v>
      </c>
      <c r="M727" s="171">
        <f t="array" ref="M727">IFERROR(INDEX(VBDhistory4!$U$8:$U$307,MATCH(VBDgames!$C727,VBDhistory4!$B$8:$B$307,0))+ROW()/10000000,0)</f>
        <v>0</v>
      </c>
      <c r="N727" s="171"/>
      <c r="O727" s="171" t="str">
        <f t="shared" ref="O727:R727" si="2201">$D727&amp;"-"&amp;RANK(J727,J$477:J$876,0)</f>
        <v>WR-1</v>
      </c>
      <c r="P727" s="171" t="str">
        <f t="shared" si="2201"/>
        <v>WR-1</v>
      </c>
      <c r="Q727" s="171" t="str">
        <f t="shared" si="2201"/>
        <v>WR-1</v>
      </c>
      <c r="R727" s="171" t="str">
        <f t="shared" si="2201"/>
        <v>WR-1</v>
      </c>
      <c r="AC727" s="3"/>
      <c r="AE727" s="26"/>
    </row>
    <row r="728" ht="15.75" customHeight="1">
      <c r="A728" s="24">
        <v>252.0</v>
      </c>
      <c r="B728" s="24" t="s">
        <v>488</v>
      </c>
      <c r="C728" s="24" t="s">
        <v>488</v>
      </c>
      <c r="D728" s="132" t="s">
        <v>34</v>
      </c>
      <c r="E728" s="132"/>
      <c r="F728" s="132">
        <v>2.0</v>
      </c>
      <c r="G728" s="132">
        <v>4.0</v>
      </c>
      <c r="H728" s="132">
        <v>0.0</v>
      </c>
      <c r="J728" s="171">
        <f t="array" ref="J728">IFERROR(INDEX(VBDhistory1!$U$8:$U$307,MATCH(VBDgames!$C728,VBDhistory1!$B$8:$B$307,0))+ROW()/10000000,0)</f>
        <v>0</v>
      </c>
      <c r="K728" s="171">
        <f t="array" ref="K728">IFERROR(INDEX(VBDhistory2!$U$8:$U$307,MATCH(VBDgames!$C728,VBDhistory2!$B$8:$B$307,0))+ROW()/10000000,0)</f>
        <v>0</v>
      </c>
      <c r="L728" s="171">
        <f t="array" ref="L728">IFERROR(INDEX(VBDhistory3!$U$8:$U$307,MATCH(VBDgames!$C728,VBDhistory3!$B$8:$B$307,0))+ROW()/10000000,0)</f>
        <v>0</v>
      </c>
      <c r="M728" s="171">
        <f t="array" ref="M728">IFERROR(INDEX(VBDhistory4!$U$8:$U$307,MATCH(VBDgames!$C728,VBDhistory4!$B$8:$B$307,0))+ROW()/10000000,0)</f>
        <v>0</v>
      </c>
      <c r="N728" s="171"/>
      <c r="O728" s="171" t="str">
        <f t="shared" ref="O728:R728" si="2202">$D728&amp;"-"&amp;RANK(J728,J$477:J$876,0)</f>
        <v>WR-1</v>
      </c>
      <c r="P728" s="171" t="str">
        <f t="shared" si="2202"/>
        <v>WR-1</v>
      </c>
      <c r="Q728" s="171" t="str">
        <f t="shared" si="2202"/>
        <v>WR-1</v>
      </c>
      <c r="R728" s="171" t="str">
        <f t="shared" si="2202"/>
        <v>WR-1</v>
      </c>
      <c r="AC728" s="3"/>
      <c r="AE728" s="26"/>
    </row>
    <row r="729" ht="15.75" customHeight="1">
      <c r="A729" s="24">
        <v>253.0</v>
      </c>
      <c r="B729" s="24" t="s">
        <v>3433</v>
      </c>
      <c r="C729" s="24" t="s">
        <v>3433</v>
      </c>
      <c r="D729" s="132" t="s">
        <v>34</v>
      </c>
      <c r="E729" s="132"/>
      <c r="F729" s="132">
        <v>2.0</v>
      </c>
      <c r="G729" s="132">
        <v>1.0</v>
      </c>
      <c r="H729" s="132">
        <v>0.0</v>
      </c>
      <c r="J729" s="171">
        <f t="array" ref="J729">IFERROR(INDEX(VBDhistory1!$U$8:$U$307,MATCH(VBDgames!$C729,VBDhistory1!$B$8:$B$307,0))+ROW()/10000000,0)</f>
        <v>0</v>
      </c>
      <c r="K729" s="171">
        <f t="array" ref="K729">IFERROR(INDEX(VBDhistory2!$U$8:$U$307,MATCH(VBDgames!$C729,VBDhistory2!$B$8:$B$307,0))+ROW()/10000000,0)</f>
        <v>0</v>
      </c>
      <c r="L729" s="171">
        <f t="array" ref="L729">IFERROR(INDEX(VBDhistory3!$U$8:$U$307,MATCH(VBDgames!$C729,VBDhistory3!$B$8:$B$307,0))+ROW()/10000000,0)</f>
        <v>0</v>
      </c>
      <c r="M729" s="171">
        <f t="array" ref="M729">IFERROR(INDEX(VBDhistory4!$U$8:$U$307,MATCH(VBDgames!$C729,VBDhistory4!$B$8:$B$307,0))+ROW()/10000000,0)</f>
        <v>0</v>
      </c>
      <c r="N729" s="171"/>
      <c r="O729" s="171" t="str">
        <f t="shared" ref="O729:R729" si="2203">$D729&amp;"-"&amp;RANK(J729,J$477:J$876,0)</f>
        <v>WR-1</v>
      </c>
      <c r="P729" s="171" t="str">
        <f t="shared" si="2203"/>
        <v>WR-1</v>
      </c>
      <c r="Q729" s="171" t="str">
        <f t="shared" si="2203"/>
        <v>WR-1</v>
      </c>
      <c r="R729" s="171" t="str">
        <f t="shared" si="2203"/>
        <v>WR-1</v>
      </c>
      <c r="AC729" s="3"/>
      <c r="AE729" s="26"/>
    </row>
    <row r="730" ht="15.75" customHeight="1">
      <c r="A730" s="24">
        <v>254.0</v>
      </c>
      <c r="B730" s="24" t="s">
        <v>1281</v>
      </c>
      <c r="C730" s="24" t="s">
        <v>1281</v>
      </c>
      <c r="D730" s="132" t="s">
        <v>34</v>
      </c>
      <c r="E730" s="132"/>
      <c r="F730" s="132">
        <v>1.0</v>
      </c>
      <c r="G730" s="132">
        <v>10.0</v>
      </c>
      <c r="H730" s="132"/>
      <c r="J730" s="171">
        <f t="array" ref="J730">IFERROR(INDEX(VBDhistory1!$U$8:$U$307,MATCH(VBDgames!$C730,VBDhistory1!$B$8:$B$307,0))+ROW()/10000000,0)</f>
        <v>0</v>
      </c>
      <c r="K730" s="171">
        <f t="array" ref="K730">IFERROR(INDEX(VBDhistory2!$U$8:$U$307,MATCH(VBDgames!$C730,VBDhistory2!$B$8:$B$307,0))+ROW()/10000000,0)</f>
        <v>0</v>
      </c>
      <c r="L730" s="171">
        <f t="array" ref="L730">IFERROR(INDEX(VBDhistory3!$U$8:$U$307,MATCH(VBDgames!$C730,VBDhistory3!$B$8:$B$307,0))+ROW()/10000000,0)</f>
        <v>0</v>
      </c>
      <c r="M730" s="171">
        <f t="array" ref="M730">IFERROR(INDEX(VBDhistory4!$U$8:$U$307,MATCH(VBDgames!$C730,VBDhistory4!$B$8:$B$307,0))+ROW()/10000000,0)</f>
        <v>0</v>
      </c>
      <c r="N730" s="171"/>
      <c r="O730" s="171" t="str">
        <f t="shared" ref="O730:R730" si="2204">$D730&amp;"-"&amp;RANK(J730,J$477:J$876,0)</f>
        <v>WR-1</v>
      </c>
      <c r="P730" s="171" t="str">
        <f t="shared" si="2204"/>
        <v>WR-1</v>
      </c>
      <c r="Q730" s="171" t="str">
        <f t="shared" si="2204"/>
        <v>WR-1</v>
      </c>
      <c r="R730" s="171" t="str">
        <f t="shared" si="2204"/>
        <v>WR-1</v>
      </c>
      <c r="AC730" s="3"/>
      <c r="AE730" s="26"/>
    </row>
    <row r="731" ht="15.75" customHeight="1">
      <c r="A731" s="24">
        <v>255.0</v>
      </c>
      <c r="B731" s="24" t="s">
        <v>4792</v>
      </c>
      <c r="C731" s="24" t="s">
        <v>4792</v>
      </c>
      <c r="D731" s="132" t="s">
        <v>34</v>
      </c>
      <c r="E731" s="132"/>
      <c r="F731" s="132">
        <v>1.0</v>
      </c>
      <c r="G731" s="132">
        <v>0.0</v>
      </c>
      <c r="H731" s="132"/>
      <c r="J731" s="171">
        <f t="array" ref="J731">IFERROR(INDEX(VBDhistory1!$U$8:$U$307,MATCH(VBDgames!$C731,VBDhistory1!$B$8:$B$307,0))+ROW()/10000000,0)</f>
        <v>0</v>
      </c>
      <c r="K731" s="171">
        <f t="array" ref="K731">IFERROR(INDEX(VBDhistory2!$U$8:$U$307,MATCH(VBDgames!$C731,VBDhistory2!$B$8:$B$307,0))+ROW()/10000000,0)</f>
        <v>0</v>
      </c>
      <c r="L731" s="171">
        <f t="array" ref="L731">IFERROR(INDEX(VBDhistory3!$U$8:$U$307,MATCH(VBDgames!$C731,VBDhistory3!$B$8:$B$307,0))+ROW()/10000000,0)</f>
        <v>0</v>
      </c>
      <c r="M731" s="171">
        <f t="array" ref="M731">IFERROR(INDEX(VBDhistory4!$U$8:$U$307,MATCH(VBDgames!$C731,VBDhistory4!$B$8:$B$307,0))+ROW()/10000000,0)</f>
        <v>0</v>
      </c>
      <c r="N731" s="171"/>
      <c r="O731" s="171" t="str">
        <f t="shared" ref="O731:R731" si="2205">$D731&amp;"-"&amp;RANK(J731,J$477:J$876,0)</f>
        <v>WR-1</v>
      </c>
      <c r="P731" s="171" t="str">
        <f t="shared" si="2205"/>
        <v>WR-1</v>
      </c>
      <c r="Q731" s="171" t="str">
        <f t="shared" si="2205"/>
        <v>WR-1</v>
      </c>
      <c r="R731" s="171" t="str">
        <f t="shared" si="2205"/>
        <v>WR-1</v>
      </c>
      <c r="AC731" s="3"/>
      <c r="AE731" s="26"/>
    </row>
    <row r="732" ht="15.75" customHeight="1">
      <c r="A732" s="24">
        <v>256.0</v>
      </c>
      <c r="B732" s="24" t="s">
        <v>3472</v>
      </c>
      <c r="C732" s="24" t="s">
        <v>3472</v>
      </c>
      <c r="D732" s="132" t="s">
        <v>34</v>
      </c>
      <c r="E732" s="132"/>
      <c r="F732" s="132">
        <v>1.0</v>
      </c>
      <c r="G732" s="132"/>
      <c r="H732" s="132"/>
      <c r="J732" s="171">
        <f t="array" ref="J732">IFERROR(INDEX(VBDhistory1!$U$8:$U$307,MATCH(VBDgames!$C732,VBDhistory1!$B$8:$B$307,0))+ROW()/10000000,0)</f>
        <v>0</v>
      </c>
      <c r="K732" s="171">
        <f t="array" ref="K732">IFERROR(INDEX(VBDhistory2!$U$8:$U$307,MATCH(VBDgames!$C732,VBDhistory2!$B$8:$B$307,0))+ROW()/10000000,0)</f>
        <v>0</v>
      </c>
      <c r="L732" s="171">
        <f t="array" ref="L732">IFERROR(INDEX(VBDhistory3!$U$8:$U$307,MATCH(VBDgames!$C732,VBDhistory3!$B$8:$B$307,0))+ROW()/10000000,0)</f>
        <v>0</v>
      </c>
      <c r="M732" s="171">
        <f t="array" ref="M732">IFERROR(INDEX(VBDhistory4!$U$8:$U$307,MATCH(VBDgames!$C732,VBDhistory4!$B$8:$B$307,0))+ROW()/10000000,0)</f>
        <v>0</v>
      </c>
      <c r="N732" s="171"/>
      <c r="O732" s="171" t="str">
        <f t="shared" ref="O732:R732" si="2206">$D732&amp;"-"&amp;RANK(J732,J$477:J$876,0)</f>
        <v>WR-1</v>
      </c>
      <c r="P732" s="171" t="str">
        <f t="shared" si="2206"/>
        <v>WR-1</v>
      </c>
      <c r="Q732" s="171" t="str">
        <f t="shared" si="2206"/>
        <v>WR-1</v>
      </c>
      <c r="R732" s="171" t="str">
        <f t="shared" si="2206"/>
        <v>WR-1</v>
      </c>
      <c r="AC732" s="3"/>
      <c r="AE732" s="26"/>
    </row>
    <row r="733" ht="15.75" customHeight="1">
      <c r="A733" s="24">
        <v>257.0</v>
      </c>
      <c r="B733" s="24" t="s">
        <v>4793</v>
      </c>
      <c r="C733" s="24" t="s">
        <v>4793</v>
      </c>
      <c r="D733" s="132" t="s">
        <v>34</v>
      </c>
      <c r="E733" s="132"/>
      <c r="F733" s="132">
        <v>2.0</v>
      </c>
      <c r="G733" s="132"/>
      <c r="H733" s="132"/>
      <c r="J733" s="171">
        <f t="array" ref="J733">IFERROR(INDEX(VBDhistory1!$U$8:$U$307,MATCH(VBDgames!$C733,VBDhistory1!$B$8:$B$307,0))+ROW()/10000000,0)</f>
        <v>0</v>
      </c>
      <c r="K733" s="171">
        <f t="array" ref="K733">IFERROR(INDEX(VBDhistory2!$U$8:$U$307,MATCH(VBDgames!$C733,VBDhistory2!$B$8:$B$307,0))+ROW()/10000000,0)</f>
        <v>0</v>
      </c>
      <c r="L733" s="171">
        <f t="array" ref="L733">IFERROR(INDEX(VBDhistory3!$U$8:$U$307,MATCH(VBDgames!$C733,VBDhistory3!$B$8:$B$307,0))+ROW()/10000000,0)</f>
        <v>0</v>
      </c>
      <c r="M733" s="171">
        <f t="array" ref="M733">IFERROR(INDEX(VBDhistory4!$U$8:$U$307,MATCH(VBDgames!$C733,VBDhistory4!$B$8:$B$307,0))+ROW()/10000000,0)</f>
        <v>0</v>
      </c>
      <c r="N733" s="171"/>
      <c r="O733" s="171" t="str">
        <f t="shared" ref="O733:R733" si="2207">$D733&amp;"-"&amp;RANK(J733,J$477:J$876,0)</f>
        <v>WR-1</v>
      </c>
      <c r="P733" s="171" t="str">
        <f t="shared" si="2207"/>
        <v>WR-1</v>
      </c>
      <c r="Q733" s="171" t="str">
        <f t="shared" si="2207"/>
        <v>WR-1</v>
      </c>
      <c r="R733" s="171" t="str">
        <f t="shared" si="2207"/>
        <v>WR-1</v>
      </c>
      <c r="AC733" s="3"/>
      <c r="AE733" s="26"/>
    </row>
    <row r="734" ht="15.75" customHeight="1">
      <c r="A734" s="24">
        <v>258.0</v>
      </c>
      <c r="B734" s="24" t="s">
        <v>3316</v>
      </c>
      <c r="C734" s="24" t="s">
        <v>3316</v>
      </c>
      <c r="D734" s="132" t="s">
        <v>34</v>
      </c>
      <c r="E734" s="132"/>
      <c r="F734" s="132">
        <v>0.0</v>
      </c>
      <c r="G734" s="132"/>
      <c r="H734" s="132">
        <v>0.0</v>
      </c>
      <c r="J734" s="171">
        <f t="array" ref="J734">IFERROR(INDEX(VBDhistory1!$U$8:$U$307,MATCH(VBDgames!$C734,VBDhistory1!$B$8:$B$307,0))+ROW()/10000000,0)</f>
        <v>0</v>
      </c>
      <c r="K734" s="171">
        <f t="array" ref="K734">IFERROR(INDEX(VBDhistory2!$U$8:$U$307,MATCH(VBDgames!$C734,VBDhistory2!$B$8:$B$307,0))+ROW()/10000000,0)</f>
        <v>0</v>
      </c>
      <c r="L734" s="171">
        <f t="array" ref="L734">IFERROR(INDEX(VBDhistory3!$U$8:$U$307,MATCH(VBDgames!$C734,VBDhistory3!$B$8:$B$307,0))+ROW()/10000000,0)</f>
        <v>0</v>
      </c>
      <c r="M734" s="171">
        <f t="array" ref="M734">IFERROR(INDEX(VBDhistory4!$U$8:$U$307,MATCH(VBDgames!$C734,VBDhistory4!$B$8:$B$307,0))+ROW()/10000000,0)</f>
        <v>0</v>
      </c>
      <c r="N734" s="171"/>
      <c r="O734" s="171" t="str">
        <f t="shared" ref="O734:R734" si="2208">$D734&amp;"-"&amp;RANK(J734,J$477:J$876,0)</f>
        <v>WR-1</v>
      </c>
      <c r="P734" s="171" t="str">
        <f t="shared" si="2208"/>
        <v>WR-1</v>
      </c>
      <c r="Q734" s="171" t="str">
        <f t="shared" si="2208"/>
        <v>WR-1</v>
      </c>
      <c r="R734" s="171" t="str">
        <f t="shared" si="2208"/>
        <v>WR-1</v>
      </c>
      <c r="AC734" s="3"/>
      <c r="AE734" s="26"/>
    </row>
    <row r="735" ht="15.75" customHeight="1">
      <c r="A735" s="24">
        <v>259.0</v>
      </c>
      <c r="B735" s="24" t="s">
        <v>1237</v>
      </c>
      <c r="C735" s="24" t="s">
        <v>1237</v>
      </c>
      <c r="D735" s="132" t="s">
        <v>34</v>
      </c>
      <c r="E735" s="132"/>
      <c r="F735" s="132">
        <v>2.0</v>
      </c>
      <c r="G735" s="132"/>
      <c r="H735" s="132"/>
      <c r="J735" s="171">
        <f t="array" ref="J735">IFERROR(INDEX(VBDhistory1!$U$8:$U$307,MATCH(VBDgames!$C735,VBDhistory1!$B$8:$B$307,0))+ROW()/10000000,0)</f>
        <v>0</v>
      </c>
      <c r="K735" s="171">
        <f t="array" ref="K735">IFERROR(INDEX(VBDhistory2!$U$8:$U$307,MATCH(VBDgames!$C735,VBDhistory2!$B$8:$B$307,0))+ROW()/10000000,0)</f>
        <v>0</v>
      </c>
      <c r="L735" s="171">
        <f t="array" ref="L735">IFERROR(INDEX(VBDhistory3!$U$8:$U$307,MATCH(VBDgames!$C735,VBDhistory3!$B$8:$B$307,0))+ROW()/10000000,0)</f>
        <v>0</v>
      </c>
      <c r="M735" s="171">
        <f t="array" ref="M735">IFERROR(INDEX(VBDhistory4!$U$8:$U$307,MATCH(VBDgames!$C735,VBDhistory4!$B$8:$B$307,0))+ROW()/10000000,0)</f>
        <v>0</v>
      </c>
      <c r="N735" s="171"/>
      <c r="O735" s="171" t="str">
        <f t="shared" ref="O735:R735" si="2209">$D735&amp;"-"&amp;RANK(J735,J$477:J$876,0)</f>
        <v>WR-1</v>
      </c>
      <c r="P735" s="171" t="str">
        <f t="shared" si="2209"/>
        <v>WR-1</v>
      </c>
      <c r="Q735" s="171" t="str">
        <f t="shared" si="2209"/>
        <v>WR-1</v>
      </c>
      <c r="R735" s="171" t="str">
        <f t="shared" si="2209"/>
        <v>WR-1</v>
      </c>
      <c r="AC735" s="3"/>
      <c r="AE735" s="26"/>
    </row>
    <row r="736" ht="15.75" customHeight="1">
      <c r="A736" s="24">
        <v>260.0</v>
      </c>
      <c r="B736" s="24" t="s">
        <v>2649</v>
      </c>
      <c r="C736" s="24" t="s">
        <v>2649</v>
      </c>
      <c r="D736" s="132" t="s">
        <v>34</v>
      </c>
      <c r="E736" s="132"/>
      <c r="F736" s="132">
        <v>1.0</v>
      </c>
      <c r="G736" s="132">
        <v>7.0</v>
      </c>
      <c r="H736" s="132">
        <v>16.0</v>
      </c>
      <c r="J736" s="171">
        <f t="array" ref="J736">IFERROR(INDEX(VBDhistory1!$U$8:$U$307,MATCH(VBDgames!$C736,VBDhistory1!$B$8:$B$307,0))+ROW()/10000000,0)</f>
        <v>0</v>
      </c>
      <c r="K736" s="171">
        <f t="array" ref="K736">IFERROR(INDEX(VBDhistory2!$U$8:$U$307,MATCH(VBDgames!$C736,VBDhistory2!$B$8:$B$307,0))+ROW()/10000000,0)</f>
        <v>0</v>
      </c>
      <c r="L736" s="171">
        <f t="array" ref="L736">IFERROR(INDEX(VBDhistory3!$U$8:$U$307,MATCH(VBDgames!$C736,VBDhistory3!$B$8:$B$307,0))+ROW()/10000000,0)</f>
        <v>0</v>
      </c>
      <c r="M736" s="171">
        <f t="array" ref="M736">IFERROR(INDEX(VBDhistory4!$U$8:$U$307,MATCH(VBDgames!$C736,VBDhistory4!$B$8:$B$307,0))+ROW()/10000000,0)</f>
        <v>0</v>
      </c>
      <c r="N736" s="171"/>
      <c r="O736" s="171" t="str">
        <f t="shared" ref="O736:R736" si="2210">$D736&amp;"-"&amp;RANK(J736,J$477:J$876,0)</f>
        <v>WR-1</v>
      </c>
      <c r="P736" s="171" t="str">
        <f t="shared" si="2210"/>
        <v>WR-1</v>
      </c>
      <c r="Q736" s="171" t="str">
        <f t="shared" si="2210"/>
        <v>WR-1</v>
      </c>
      <c r="R736" s="171" t="str">
        <f t="shared" si="2210"/>
        <v>WR-1</v>
      </c>
      <c r="AC736" s="3"/>
      <c r="AE736" s="26"/>
    </row>
    <row r="737" ht="15.75" customHeight="1">
      <c r="A737" s="24">
        <v>261.0</v>
      </c>
      <c r="B737" s="24" t="s">
        <v>3400</v>
      </c>
      <c r="C737" s="24" t="s">
        <v>3400</v>
      </c>
      <c r="D737" s="132" t="s">
        <v>34</v>
      </c>
      <c r="E737" s="132"/>
      <c r="F737" s="132">
        <v>2.0</v>
      </c>
      <c r="G737" s="132">
        <v>3.0</v>
      </c>
      <c r="H737" s="132">
        <v>2.0</v>
      </c>
      <c r="J737" s="171">
        <f t="array" ref="J737">IFERROR(INDEX(VBDhistory1!$U$8:$U$307,MATCH(VBDgames!$C737,VBDhistory1!$B$8:$B$307,0))+ROW()/10000000,0)</f>
        <v>0</v>
      </c>
      <c r="K737" s="171">
        <f t="array" ref="K737">IFERROR(INDEX(VBDhistory2!$U$8:$U$307,MATCH(VBDgames!$C737,VBDhistory2!$B$8:$B$307,0))+ROW()/10000000,0)</f>
        <v>0</v>
      </c>
      <c r="L737" s="171">
        <f t="array" ref="L737">IFERROR(INDEX(VBDhistory3!$U$8:$U$307,MATCH(VBDgames!$C737,VBDhistory3!$B$8:$B$307,0))+ROW()/10000000,0)</f>
        <v>0</v>
      </c>
      <c r="M737" s="171">
        <f t="array" ref="M737">IFERROR(INDEX(VBDhistory4!$U$8:$U$307,MATCH(VBDgames!$C737,VBDhistory4!$B$8:$B$307,0))+ROW()/10000000,0)</f>
        <v>0</v>
      </c>
      <c r="N737" s="171"/>
      <c r="O737" s="171" t="str">
        <f t="shared" ref="O737:R737" si="2211">$D737&amp;"-"&amp;RANK(J737,J$477:J$876,0)</f>
        <v>WR-1</v>
      </c>
      <c r="P737" s="171" t="str">
        <f t="shared" si="2211"/>
        <v>WR-1</v>
      </c>
      <c r="Q737" s="171" t="str">
        <f t="shared" si="2211"/>
        <v>WR-1</v>
      </c>
      <c r="R737" s="171" t="str">
        <f t="shared" si="2211"/>
        <v>WR-1</v>
      </c>
      <c r="AC737" s="3"/>
    </row>
    <row r="738" ht="15.75" customHeight="1">
      <c r="A738" s="24">
        <v>262.0</v>
      </c>
      <c r="B738" s="24" t="s">
        <v>2259</v>
      </c>
      <c r="C738" s="24" t="s">
        <v>2259</v>
      </c>
      <c r="D738" s="132" t="s">
        <v>34</v>
      </c>
      <c r="E738" s="132"/>
      <c r="F738" s="132">
        <v>1.0</v>
      </c>
      <c r="G738" s="132">
        <v>16.0</v>
      </c>
      <c r="H738" s="132">
        <v>16.0</v>
      </c>
      <c r="J738" s="171">
        <f t="array" ref="J738">IFERROR(INDEX(VBDhistory1!$U$8:$U$307,MATCH(VBDgames!$C738,VBDhistory1!$B$8:$B$307,0))+ROW()/10000000,0)</f>
        <v>0</v>
      </c>
      <c r="K738" s="171">
        <f t="array" ref="K738">IFERROR(INDEX(VBDhistory2!$U$8:$U$307,MATCH(VBDgames!$C738,VBDhistory2!$B$8:$B$307,0))+ROW()/10000000,0)</f>
        <v>0</v>
      </c>
      <c r="L738" s="171">
        <f t="array" ref="L738">IFERROR(INDEX(VBDhistory3!$U$8:$U$307,MATCH(VBDgames!$C738,VBDhistory3!$B$8:$B$307,0))+ROW()/10000000,0)</f>
        <v>0</v>
      </c>
      <c r="M738" s="171">
        <f t="array" ref="M738">IFERROR(INDEX(VBDhistory4!$U$8:$U$307,MATCH(VBDgames!$C738,VBDhistory4!$B$8:$B$307,0))+ROW()/10000000,0)</f>
        <v>0</v>
      </c>
      <c r="N738" s="171"/>
      <c r="O738" s="171" t="str">
        <f t="shared" ref="O738:R738" si="2212">$D738&amp;"-"&amp;RANK(J738,J$477:J$876,0)</f>
        <v>WR-1</v>
      </c>
      <c r="P738" s="171" t="str">
        <f t="shared" si="2212"/>
        <v>WR-1</v>
      </c>
      <c r="Q738" s="171" t="str">
        <f t="shared" si="2212"/>
        <v>WR-1</v>
      </c>
      <c r="R738" s="171" t="str">
        <f t="shared" si="2212"/>
        <v>WR-1</v>
      </c>
      <c r="AC738" s="3"/>
    </row>
    <row r="739" ht="15.75" customHeight="1">
      <c r="A739" s="24">
        <v>263.0</v>
      </c>
      <c r="B739" s="24" t="s">
        <v>3468</v>
      </c>
      <c r="C739" s="24" t="s">
        <v>3468</v>
      </c>
      <c r="D739" s="132" t="s">
        <v>34</v>
      </c>
      <c r="E739" s="132"/>
      <c r="F739" s="132">
        <v>1.0</v>
      </c>
      <c r="G739" s="132">
        <v>2.0</v>
      </c>
      <c r="H739" s="132">
        <v>8.0</v>
      </c>
      <c r="J739" s="171">
        <f t="array" ref="J739">IFERROR(INDEX(VBDhistory1!$U$8:$U$307,MATCH(VBDgames!$C739,VBDhistory1!$B$8:$B$307,0))+ROW()/10000000,0)</f>
        <v>0</v>
      </c>
      <c r="K739" s="171">
        <f t="array" ref="K739">IFERROR(INDEX(VBDhistory2!$U$8:$U$307,MATCH(VBDgames!$C739,VBDhistory2!$B$8:$B$307,0))+ROW()/10000000,0)</f>
        <v>0</v>
      </c>
      <c r="L739" s="171">
        <f t="array" ref="L739">IFERROR(INDEX(VBDhistory3!$U$8:$U$307,MATCH(VBDgames!$C739,VBDhistory3!$B$8:$B$307,0))+ROW()/10000000,0)</f>
        <v>0</v>
      </c>
      <c r="M739" s="171">
        <f t="array" ref="M739">IFERROR(INDEX(VBDhistory4!$U$8:$U$307,MATCH(VBDgames!$C739,VBDhistory4!$B$8:$B$307,0))+ROW()/10000000,0)</f>
        <v>0</v>
      </c>
      <c r="N739" s="171"/>
      <c r="O739" s="171" t="str">
        <f t="shared" ref="O739:R739" si="2213">$D739&amp;"-"&amp;RANK(J739,J$477:J$876,0)</f>
        <v>WR-1</v>
      </c>
      <c r="P739" s="171" t="str">
        <f t="shared" si="2213"/>
        <v>WR-1</v>
      </c>
      <c r="Q739" s="171" t="str">
        <f t="shared" si="2213"/>
        <v>WR-1</v>
      </c>
      <c r="R739" s="171" t="str">
        <f t="shared" si="2213"/>
        <v>WR-1</v>
      </c>
      <c r="AC739" s="3"/>
    </row>
    <row r="740" ht="15.75" customHeight="1">
      <c r="A740" s="24">
        <v>264.0</v>
      </c>
      <c r="B740" s="24" t="s">
        <v>4794</v>
      </c>
      <c r="C740" s="24" t="s">
        <v>4794</v>
      </c>
      <c r="D740" s="132" t="s">
        <v>34</v>
      </c>
      <c r="E740" s="132"/>
      <c r="F740" s="132">
        <v>1.0</v>
      </c>
      <c r="G740" s="132"/>
      <c r="H740" s="132"/>
      <c r="J740" s="171">
        <f t="array" ref="J740">IFERROR(INDEX(VBDhistory1!$U$8:$U$307,MATCH(VBDgames!$C740,VBDhistory1!$B$8:$B$307,0))+ROW()/10000000,0)</f>
        <v>0</v>
      </c>
      <c r="K740" s="171">
        <f t="array" ref="K740">IFERROR(INDEX(VBDhistory2!$U$8:$U$307,MATCH(VBDgames!$C740,VBDhistory2!$B$8:$B$307,0))+ROW()/10000000,0)</f>
        <v>0</v>
      </c>
      <c r="L740" s="171">
        <f t="array" ref="L740">IFERROR(INDEX(VBDhistory3!$U$8:$U$307,MATCH(VBDgames!$C740,VBDhistory3!$B$8:$B$307,0))+ROW()/10000000,0)</f>
        <v>0</v>
      </c>
      <c r="M740" s="171">
        <f t="array" ref="M740">IFERROR(INDEX(VBDhistory4!$U$8:$U$307,MATCH(VBDgames!$C740,VBDhistory4!$B$8:$B$307,0))+ROW()/10000000,0)</f>
        <v>0</v>
      </c>
      <c r="N740" s="171"/>
      <c r="O740" s="171" t="str">
        <f t="shared" ref="O740:R740" si="2214">$D740&amp;"-"&amp;RANK(J740,J$477:J$876,0)</f>
        <v>WR-1</v>
      </c>
      <c r="P740" s="171" t="str">
        <f t="shared" si="2214"/>
        <v>WR-1</v>
      </c>
      <c r="Q740" s="171" t="str">
        <f t="shared" si="2214"/>
        <v>WR-1</v>
      </c>
      <c r="R740" s="171" t="str">
        <f t="shared" si="2214"/>
        <v>WR-1</v>
      </c>
      <c r="AC740" s="3"/>
    </row>
    <row r="741" ht="15.75" customHeight="1">
      <c r="A741" s="24">
        <v>265.0</v>
      </c>
      <c r="B741" s="24" t="s">
        <v>2028</v>
      </c>
      <c r="C741" s="24" t="s">
        <v>2028</v>
      </c>
      <c r="D741" s="132" t="s">
        <v>34</v>
      </c>
      <c r="E741" s="132"/>
      <c r="F741" s="132"/>
      <c r="G741" s="132">
        <v>16.0</v>
      </c>
      <c r="H741" s="132">
        <v>12.0</v>
      </c>
      <c r="J741" s="171">
        <f t="array" ref="J741">IFERROR(INDEX(VBDhistory1!$U$8:$U$307,MATCH(VBDgames!$C741,VBDhistory1!$B$8:$B$307,0))+ROW()/10000000,0)</f>
        <v>0</v>
      </c>
      <c r="K741" s="171">
        <f t="array" ref="K741">IFERROR(INDEX(VBDhistory2!$U$8:$U$307,MATCH(VBDgames!$C741,VBDhistory2!$B$8:$B$307,0))+ROW()/10000000,0)</f>
        <v>0</v>
      </c>
      <c r="L741" s="171">
        <f t="array" ref="L741">IFERROR(INDEX(VBDhistory3!$U$8:$U$307,MATCH(VBDgames!$C741,VBDhistory3!$B$8:$B$307,0))+ROW()/10000000,0)</f>
        <v>0</v>
      </c>
      <c r="M741" s="171">
        <f t="array" ref="M741">IFERROR(INDEX(VBDhistory4!$U$8:$U$307,MATCH(VBDgames!$C741,VBDhistory4!$B$8:$B$307,0))+ROW()/10000000,0)</f>
        <v>0</v>
      </c>
      <c r="N741" s="171"/>
      <c r="O741" s="171" t="str">
        <f t="shared" ref="O741:R741" si="2215">$D741&amp;"-"&amp;RANK(J741,J$477:J$876,0)</f>
        <v>WR-1</v>
      </c>
      <c r="P741" s="171" t="str">
        <f t="shared" si="2215"/>
        <v>WR-1</v>
      </c>
      <c r="Q741" s="171" t="str">
        <f t="shared" si="2215"/>
        <v>WR-1</v>
      </c>
      <c r="R741" s="171" t="str">
        <f t="shared" si="2215"/>
        <v>WR-1</v>
      </c>
      <c r="AC741" s="3"/>
    </row>
    <row r="742" ht="15.75" customHeight="1">
      <c r="A742" s="24">
        <v>266.0</v>
      </c>
      <c r="B742" s="24" t="s">
        <v>2812</v>
      </c>
      <c r="C742" s="24" t="s">
        <v>2812</v>
      </c>
      <c r="D742" s="132" t="s">
        <v>34</v>
      </c>
      <c r="E742" s="132"/>
      <c r="F742" s="132"/>
      <c r="G742" s="132">
        <v>16.0</v>
      </c>
      <c r="H742" s="132">
        <v>3.0</v>
      </c>
      <c r="J742" s="171">
        <f t="array" ref="J742">IFERROR(INDEX(VBDhistory1!$U$8:$U$307,MATCH(VBDgames!$C742,VBDhistory1!$B$8:$B$307,0))+ROW()/10000000,0)</f>
        <v>0</v>
      </c>
      <c r="K742" s="171">
        <f t="array" ref="K742">IFERROR(INDEX(VBDhistory2!$U$8:$U$307,MATCH(VBDgames!$C742,VBDhistory2!$B$8:$B$307,0))+ROW()/10000000,0)</f>
        <v>0</v>
      </c>
      <c r="L742" s="171">
        <f t="array" ref="L742">IFERROR(INDEX(VBDhistory3!$U$8:$U$307,MATCH(VBDgames!$C742,VBDhistory3!$B$8:$B$307,0))+ROW()/10000000,0)</f>
        <v>0</v>
      </c>
      <c r="M742" s="171">
        <f t="array" ref="M742">IFERROR(INDEX(VBDhistory4!$U$8:$U$307,MATCH(VBDgames!$C742,VBDhistory4!$B$8:$B$307,0))+ROW()/10000000,0)</f>
        <v>0</v>
      </c>
      <c r="N742" s="171"/>
      <c r="O742" s="171" t="str">
        <f t="shared" ref="O742:R742" si="2216">$D742&amp;"-"&amp;RANK(J742,J$477:J$876,0)</f>
        <v>WR-1</v>
      </c>
      <c r="P742" s="171" t="str">
        <f t="shared" si="2216"/>
        <v>WR-1</v>
      </c>
      <c r="Q742" s="171" t="str">
        <f t="shared" si="2216"/>
        <v>WR-1</v>
      </c>
      <c r="R742" s="171" t="str">
        <f t="shared" si="2216"/>
        <v>WR-1</v>
      </c>
      <c r="AC742" s="3"/>
    </row>
    <row r="743" ht="15.75" customHeight="1">
      <c r="A743" s="24">
        <v>267.0</v>
      </c>
      <c r="B743" s="24" t="s">
        <v>2741</v>
      </c>
      <c r="C743" s="24" t="s">
        <v>2741</v>
      </c>
      <c r="D743" s="132" t="s">
        <v>34</v>
      </c>
      <c r="E743" s="132"/>
      <c r="F743" s="132"/>
      <c r="G743" s="132">
        <v>14.0</v>
      </c>
      <c r="H743" s="132">
        <v>9.0</v>
      </c>
      <c r="J743" s="171">
        <f t="array" ref="J743">IFERROR(INDEX(VBDhistory1!$U$8:$U$307,MATCH(VBDgames!$C743,VBDhistory1!$B$8:$B$307,0))+ROW()/10000000,0)</f>
        <v>0</v>
      </c>
      <c r="K743" s="171">
        <f t="array" ref="K743">IFERROR(INDEX(VBDhistory2!$U$8:$U$307,MATCH(VBDgames!$C743,VBDhistory2!$B$8:$B$307,0))+ROW()/10000000,0)</f>
        <v>0</v>
      </c>
      <c r="L743" s="171">
        <f t="array" ref="L743">IFERROR(INDEX(VBDhistory3!$U$8:$U$307,MATCH(VBDgames!$C743,VBDhistory3!$B$8:$B$307,0))+ROW()/10000000,0)</f>
        <v>0</v>
      </c>
      <c r="M743" s="171">
        <f t="array" ref="M743">IFERROR(INDEX(VBDhistory4!$U$8:$U$307,MATCH(VBDgames!$C743,VBDhistory4!$B$8:$B$307,0))+ROW()/10000000,0)</f>
        <v>0</v>
      </c>
      <c r="N743" s="171"/>
      <c r="O743" s="171" t="str">
        <f t="shared" ref="O743:R743" si="2217">$D743&amp;"-"&amp;RANK(J743,J$477:J$876,0)</f>
        <v>WR-1</v>
      </c>
      <c r="P743" s="171" t="str">
        <f t="shared" si="2217"/>
        <v>WR-1</v>
      </c>
      <c r="Q743" s="171" t="str">
        <f t="shared" si="2217"/>
        <v>WR-1</v>
      </c>
      <c r="R743" s="171" t="str">
        <f t="shared" si="2217"/>
        <v>WR-1</v>
      </c>
      <c r="AC743" s="3"/>
    </row>
    <row r="744" ht="15.75" customHeight="1">
      <c r="A744" s="24">
        <v>268.0</v>
      </c>
      <c r="B744" s="24" t="s">
        <v>3230</v>
      </c>
      <c r="C744" s="24" t="s">
        <v>3230</v>
      </c>
      <c r="D744" s="132" t="s">
        <v>34</v>
      </c>
      <c r="E744" s="132"/>
      <c r="F744" s="132"/>
      <c r="G744" s="132">
        <v>16.0</v>
      </c>
      <c r="H744" s="132">
        <v>7.0</v>
      </c>
      <c r="J744" s="171">
        <f t="array" ref="J744">IFERROR(INDEX(VBDhistory1!$U$8:$U$307,MATCH(VBDgames!$C744,VBDhistory1!$B$8:$B$307,0))+ROW()/10000000,0)</f>
        <v>0</v>
      </c>
      <c r="K744" s="171">
        <f t="array" ref="K744">IFERROR(INDEX(VBDhistory2!$U$8:$U$307,MATCH(VBDgames!$C744,VBDhistory2!$B$8:$B$307,0))+ROW()/10000000,0)</f>
        <v>0</v>
      </c>
      <c r="L744" s="171">
        <f t="array" ref="L744">IFERROR(INDEX(VBDhistory3!$U$8:$U$307,MATCH(VBDgames!$C744,VBDhistory3!$B$8:$B$307,0))+ROW()/10000000,0)</f>
        <v>0</v>
      </c>
      <c r="M744" s="171">
        <f t="array" ref="M744">IFERROR(INDEX(VBDhistory4!$U$8:$U$307,MATCH(VBDgames!$C744,VBDhistory4!$B$8:$B$307,0))+ROW()/10000000,0)</f>
        <v>0</v>
      </c>
      <c r="N744" s="171"/>
      <c r="O744" s="171" t="str">
        <f t="shared" ref="O744:R744" si="2218">$D744&amp;"-"&amp;RANK(J744,J$477:J$876,0)</f>
        <v>WR-1</v>
      </c>
      <c r="P744" s="171" t="str">
        <f t="shared" si="2218"/>
        <v>WR-1</v>
      </c>
      <c r="Q744" s="171" t="str">
        <f t="shared" si="2218"/>
        <v>WR-1</v>
      </c>
      <c r="R744" s="171" t="str">
        <f t="shared" si="2218"/>
        <v>WR-1</v>
      </c>
      <c r="AC744" s="3"/>
    </row>
    <row r="745" ht="15.75" customHeight="1">
      <c r="A745" s="24">
        <v>269.0</v>
      </c>
      <c r="B745" s="24" t="s">
        <v>2505</v>
      </c>
      <c r="C745" s="24" t="s">
        <v>2505</v>
      </c>
      <c r="D745" s="132" t="s">
        <v>34</v>
      </c>
      <c r="E745" s="132"/>
      <c r="F745" s="132"/>
      <c r="G745" s="132">
        <v>15.0</v>
      </c>
      <c r="H745" s="132">
        <v>11.0</v>
      </c>
      <c r="J745" s="171">
        <f t="array" ref="J745">IFERROR(INDEX(VBDhistory1!$U$8:$U$307,MATCH(VBDgames!$C745,VBDhistory1!$B$8:$B$307,0))+ROW()/10000000,0)</f>
        <v>0</v>
      </c>
      <c r="K745" s="171">
        <f t="array" ref="K745">IFERROR(INDEX(VBDhistory2!$U$8:$U$307,MATCH(VBDgames!$C745,VBDhistory2!$B$8:$B$307,0))+ROW()/10000000,0)</f>
        <v>0</v>
      </c>
      <c r="L745" s="171">
        <f t="array" ref="L745">IFERROR(INDEX(VBDhistory3!$U$8:$U$307,MATCH(VBDgames!$C745,VBDhistory3!$B$8:$B$307,0))+ROW()/10000000,0)</f>
        <v>0</v>
      </c>
      <c r="M745" s="171">
        <f t="array" ref="M745">IFERROR(INDEX(VBDhistory4!$U$8:$U$307,MATCH(VBDgames!$C745,VBDhistory4!$B$8:$B$307,0))+ROW()/10000000,0)</f>
        <v>0</v>
      </c>
      <c r="N745" s="171"/>
      <c r="O745" s="171" t="str">
        <f t="shared" ref="O745:R745" si="2219">$D745&amp;"-"&amp;RANK(J745,J$477:J$876,0)</f>
        <v>WR-1</v>
      </c>
      <c r="P745" s="171" t="str">
        <f t="shared" si="2219"/>
        <v>WR-1</v>
      </c>
      <c r="Q745" s="171" t="str">
        <f t="shared" si="2219"/>
        <v>WR-1</v>
      </c>
      <c r="R745" s="171" t="str">
        <f t="shared" si="2219"/>
        <v>WR-1</v>
      </c>
      <c r="AC745" s="3"/>
    </row>
    <row r="746" ht="15.75" customHeight="1">
      <c r="A746" s="24">
        <v>270.0</v>
      </c>
      <c r="B746" s="24" t="s">
        <v>467</v>
      </c>
      <c r="C746" s="24" t="s">
        <v>467</v>
      </c>
      <c r="D746" s="132" t="s">
        <v>34</v>
      </c>
      <c r="E746" s="132"/>
      <c r="F746" s="132"/>
      <c r="G746" s="132">
        <v>12.0</v>
      </c>
      <c r="H746" s="132">
        <v>6.0</v>
      </c>
      <c r="J746" s="171">
        <f t="array" ref="J746">IFERROR(INDEX(VBDhistory1!$U$8:$U$307,MATCH(VBDgames!$C746,VBDhistory1!$B$8:$B$307,0))+ROW()/10000000,0)</f>
        <v>0</v>
      </c>
      <c r="K746" s="171">
        <f t="array" ref="K746">IFERROR(INDEX(VBDhistory2!$U$8:$U$307,MATCH(VBDgames!$C746,VBDhistory2!$B$8:$B$307,0))+ROW()/10000000,0)</f>
        <v>0</v>
      </c>
      <c r="L746" s="171">
        <f t="array" ref="L746">IFERROR(INDEX(VBDhistory3!$U$8:$U$307,MATCH(VBDgames!$C746,VBDhistory3!$B$8:$B$307,0))+ROW()/10000000,0)</f>
        <v>0</v>
      </c>
      <c r="M746" s="171">
        <f t="array" ref="M746">IFERROR(INDEX(VBDhistory4!$U$8:$U$307,MATCH(VBDgames!$C746,VBDhistory4!$B$8:$B$307,0))+ROW()/10000000,0)</f>
        <v>0</v>
      </c>
      <c r="N746" s="171"/>
      <c r="O746" s="171" t="str">
        <f t="shared" ref="O746:R746" si="2220">$D746&amp;"-"&amp;RANK(J746,J$477:J$876,0)</f>
        <v>WR-1</v>
      </c>
      <c r="P746" s="171" t="str">
        <f t="shared" si="2220"/>
        <v>WR-1</v>
      </c>
      <c r="Q746" s="171" t="str">
        <f t="shared" si="2220"/>
        <v>WR-1</v>
      </c>
      <c r="R746" s="171" t="str">
        <f t="shared" si="2220"/>
        <v>WR-1</v>
      </c>
      <c r="AC746" s="3"/>
    </row>
    <row r="747" ht="15.75" customHeight="1">
      <c r="A747" s="24">
        <v>271.0</v>
      </c>
      <c r="B747" s="24" t="s">
        <v>4795</v>
      </c>
      <c r="C747" s="24" t="s">
        <v>4795</v>
      </c>
      <c r="D747" s="132" t="s">
        <v>34</v>
      </c>
      <c r="E747" s="132"/>
      <c r="F747" s="132"/>
      <c r="G747" s="132">
        <v>11.0</v>
      </c>
      <c r="H747" s="132">
        <v>11.0</v>
      </c>
      <c r="J747" s="171">
        <f t="array" ref="J747">IFERROR(INDEX(VBDhistory1!$U$8:$U$307,MATCH(VBDgames!$C747,VBDhistory1!$B$8:$B$307,0))+ROW()/10000000,0)</f>
        <v>0</v>
      </c>
      <c r="K747" s="171">
        <f t="array" ref="K747">IFERROR(INDEX(VBDhistory2!$U$8:$U$307,MATCH(VBDgames!$C747,VBDhistory2!$B$8:$B$307,0))+ROW()/10000000,0)</f>
        <v>0</v>
      </c>
      <c r="L747" s="171">
        <f t="array" ref="L747">IFERROR(INDEX(VBDhistory3!$U$8:$U$307,MATCH(VBDgames!$C747,VBDhistory3!$B$8:$B$307,0))+ROW()/10000000,0)</f>
        <v>0</v>
      </c>
      <c r="M747" s="171">
        <f t="array" ref="M747">IFERROR(INDEX(VBDhistory4!$U$8:$U$307,MATCH(VBDgames!$C747,VBDhistory4!$B$8:$B$307,0))+ROW()/10000000,0)</f>
        <v>0</v>
      </c>
      <c r="N747" s="171"/>
      <c r="O747" s="171" t="str">
        <f t="shared" ref="O747:R747" si="2221">$D747&amp;"-"&amp;RANK(J747,J$477:J$876,0)</f>
        <v>WR-1</v>
      </c>
      <c r="P747" s="171" t="str">
        <f t="shared" si="2221"/>
        <v>WR-1</v>
      </c>
      <c r="Q747" s="171" t="str">
        <f t="shared" si="2221"/>
        <v>WR-1</v>
      </c>
      <c r="R747" s="171" t="str">
        <f t="shared" si="2221"/>
        <v>WR-1</v>
      </c>
      <c r="AC747" s="3"/>
    </row>
    <row r="748" ht="15.75" customHeight="1">
      <c r="A748" s="24">
        <v>272.0</v>
      </c>
      <c r="B748" s="24" t="s">
        <v>4796</v>
      </c>
      <c r="C748" s="24" t="s">
        <v>4796</v>
      </c>
      <c r="D748" s="132" t="s">
        <v>34</v>
      </c>
      <c r="E748" s="132"/>
      <c r="F748" s="132"/>
      <c r="G748" s="132">
        <v>7.0</v>
      </c>
      <c r="H748" s="132"/>
      <c r="J748" s="171">
        <f t="array" ref="J748">IFERROR(INDEX(VBDhistory1!$U$8:$U$307,MATCH(VBDgames!$C748,VBDhistory1!$B$8:$B$307,0))+ROW()/10000000,0)</f>
        <v>0</v>
      </c>
      <c r="K748" s="171">
        <f t="array" ref="K748">IFERROR(INDEX(VBDhistory2!$U$8:$U$307,MATCH(VBDgames!$C748,VBDhistory2!$B$8:$B$307,0))+ROW()/10000000,0)</f>
        <v>0</v>
      </c>
      <c r="L748" s="171">
        <f t="array" ref="L748">IFERROR(INDEX(VBDhistory3!$U$8:$U$307,MATCH(VBDgames!$C748,VBDhistory3!$B$8:$B$307,0))+ROW()/10000000,0)</f>
        <v>0</v>
      </c>
      <c r="M748" s="171">
        <f t="array" ref="M748">IFERROR(INDEX(VBDhistory4!$U$8:$U$307,MATCH(VBDgames!$C748,VBDhistory4!$B$8:$B$307,0))+ROW()/10000000,0)</f>
        <v>0</v>
      </c>
      <c r="N748" s="171"/>
      <c r="O748" s="171" t="str">
        <f t="shared" ref="O748:R748" si="2222">$D748&amp;"-"&amp;RANK(J748,J$477:J$876,0)</f>
        <v>WR-1</v>
      </c>
      <c r="P748" s="171" t="str">
        <f t="shared" si="2222"/>
        <v>WR-1</v>
      </c>
      <c r="Q748" s="171" t="str">
        <f t="shared" si="2222"/>
        <v>WR-1</v>
      </c>
      <c r="R748" s="171" t="str">
        <f t="shared" si="2222"/>
        <v>WR-1</v>
      </c>
      <c r="AC748" s="3"/>
    </row>
    <row r="749" ht="15.75" customHeight="1">
      <c r="A749" s="24">
        <v>273.0</v>
      </c>
      <c r="B749" s="24" t="s">
        <v>2702</v>
      </c>
      <c r="C749" s="24" t="s">
        <v>2702</v>
      </c>
      <c r="D749" s="132" t="s">
        <v>34</v>
      </c>
      <c r="E749" s="132"/>
      <c r="F749" s="132"/>
      <c r="G749" s="132">
        <v>9.0</v>
      </c>
      <c r="H749" s="132">
        <v>9.0</v>
      </c>
      <c r="J749" s="171">
        <f t="array" ref="J749">IFERROR(INDEX(VBDhistory1!$U$8:$U$307,MATCH(VBDgames!$C749,VBDhistory1!$B$8:$B$307,0))+ROW()/10000000,0)</f>
        <v>0</v>
      </c>
      <c r="K749" s="171">
        <f t="array" ref="K749">IFERROR(INDEX(VBDhistory2!$U$8:$U$307,MATCH(VBDgames!$C749,VBDhistory2!$B$8:$B$307,0))+ROW()/10000000,0)</f>
        <v>0</v>
      </c>
      <c r="L749" s="171">
        <f t="array" ref="L749">IFERROR(INDEX(VBDhistory3!$U$8:$U$307,MATCH(VBDgames!$C749,VBDhistory3!$B$8:$B$307,0))+ROW()/10000000,0)</f>
        <v>0</v>
      </c>
      <c r="M749" s="171">
        <f t="array" ref="M749">IFERROR(INDEX(VBDhistory4!$U$8:$U$307,MATCH(VBDgames!$C749,VBDhistory4!$B$8:$B$307,0))+ROW()/10000000,0)</f>
        <v>0</v>
      </c>
      <c r="N749" s="171"/>
      <c r="O749" s="171" t="str">
        <f t="shared" ref="O749:R749" si="2223">$D749&amp;"-"&amp;RANK(J749,J$477:J$876,0)</f>
        <v>WR-1</v>
      </c>
      <c r="P749" s="171" t="str">
        <f t="shared" si="2223"/>
        <v>WR-1</v>
      </c>
      <c r="Q749" s="171" t="str">
        <f t="shared" si="2223"/>
        <v>WR-1</v>
      </c>
      <c r="R749" s="171" t="str">
        <f t="shared" si="2223"/>
        <v>WR-1</v>
      </c>
      <c r="AC749" s="3"/>
    </row>
    <row r="750" ht="15.75" customHeight="1">
      <c r="A750" s="24">
        <v>274.0</v>
      </c>
      <c r="B750" s="24" t="s">
        <v>2808</v>
      </c>
      <c r="C750" s="24" t="s">
        <v>2808</v>
      </c>
      <c r="D750" s="132" t="s">
        <v>34</v>
      </c>
      <c r="E750" s="132"/>
      <c r="F750" s="132"/>
      <c r="G750" s="132">
        <v>8.0</v>
      </c>
      <c r="H750" s="132">
        <v>2.0</v>
      </c>
      <c r="J750" s="171">
        <f t="array" ref="J750">IFERROR(INDEX(VBDhistory1!$U$8:$U$307,MATCH(VBDgames!$C750,VBDhistory1!$B$8:$B$307,0))+ROW()/10000000,0)</f>
        <v>0</v>
      </c>
      <c r="K750" s="171">
        <f t="array" ref="K750">IFERROR(INDEX(VBDhistory2!$U$8:$U$307,MATCH(VBDgames!$C750,VBDhistory2!$B$8:$B$307,0))+ROW()/10000000,0)</f>
        <v>0</v>
      </c>
      <c r="L750" s="171">
        <f t="array" ref="L750">IFERROR(INDEX(VBDhistory3!$U$8:$U$307,MATCH(VBDgames!$C750,VBDhistory3!$B$8:$B$307,0))+ROW()/10000000,0)</f>
        <v>0</v>
      </c>
      <c r="M750" s="171">
        <f t="array" ref="M750">IFERROR(INDEX(VBDhistory4!$U$8:$U$307,MATCH(VBDgames!$C750,VBDhistory4!$B$8:$B$307,0))+ROW()/10000000,0)</f>
        <v>0</v>
      </c>
      <c r="N750" s="171"/>
      <c r="O750" s="171" t="str">
        <f t="shared" ref="O750:R750" si="2224">$D750&amp;"-"&amp;RANK(J750,J$477:J$876,0)</f>
        <v>WR-1</v>
      </c>
      <c r="P750" s="171" t="str">
        <f t="shared" si="2224"/>
        <v>WR-1</v>
      </c>
      <c r="Q750" s="171" t="str">
        <f t="shared" si="2224"/>
        <v>WR-1</v>
      </c>
      <c r="R750" s="171" t="str">
        <f t="shared" si="2224"/>
        <v>WR-1</v>
      </c>
      <c r="AC750" s="3"/>
    </row>
    <row r="751" ht="15.75" customHeight="1">
      <c r="A751" s="24">
        <v>275.0</v>
      </c>
      <c r="B751" s="24" t="s">
        <v>2365</v>
      </c>
      <c r="C751" s="24" t="s">
        <v>2365</v>
      </c>
      <c r="D751" s="132" t="s">
        <v>34</v>
      </c>
      <c r="E751" s="132"/>
      <c r="F751" s="132"/>
      <c r="G751" s="132">
        <v>9.0</v>
      </c>
      <c r="H751" s="132">
        <v>15.0</v>
      </c>
      <c r="J751" s="171">
        <f t="array" ref="J751">IFERROR(INDEX(VBDhistory1!$U$8:$U$307,MATCH(VBDgames!$C751,VBDhistory1!$B$8:$B$307,0))+ROW()/10000000,0)</f>
        <v>0</v>
      </c>
      <c r="K751" s="171">
        <f t="array" ref="K751">IFERROR(INDEX(VBDhistory2!$U$8:$U$307,MATCH(VBDgames!$C751,VBDhistory2!$B$8:$B$307,0))+ROW()/10000000,0)</f>
        <v>0</v>
      </c>
      <c r="L751" s="171">
        <f t="array" ref="L751">IFERROR(INDEX(VBDhistory3!$U$8:$U$307,MATCH(VBDgames!$C751,VBDhistory3!$B$8:$B$307,0))+ROW()/10000000,0)</f>
        <v>0</v>
      </c>
      <c r="M751" s="171">
        <f t="array" ref="M751">IFERROR(INDEX(VBDhistory4!$U$8:$U$307,MATCH(VBDgames!$C751,VBDhistory4!$B$8:$B$307,0))+ROW()/10000000,0)</f>
        <v>0</v>
      </c>
      <c r="N751" s="171"/>
      <c r="O751" s="171" t="str">
        <f t="shared" ref="O751:R751" si="2225">$D751&amp;"-"&amp;RANK(J751,J$477:J$876,0)</f>
        <v>WR-1</v>
      </c>
      <c r="P751" s="171" t="str">
        <f t="shared" si="2225"/>
        <v>WR-1</v>
      </c>
      <c r="Q751" s="171" t="str">
        <f t="shared" si="2225"/>
        <v>WR-1</v>
      </c>
      <c r="R751" s="171" t="str">
        <f t="shared" si="2225"/>
        <v>WR-1</v>
      </c>
      <c r="AC751" s="3"/>
    </row>
    <row r="752" ht="15.75" customHeight="1">
      <c r="A752" s="24">
        <v>276.0</v>
      </c>
      <c r="B752" s="24" t="s">
        <v>563</v>
      </c>
      <c r="C752" s="24" t="s">
        <v>563</v>
      </c>
      <c r="D752" s="132" t="s">
        <v>34</v>
      </c>
      <c r="E752" s="132"/>
      <c r="F752" s="132"/>
      <c r="G752" s="132">
        <v>8.0</v>
      </c>
      <c r="H752" s="132"/>
      <c r="J752" s="171">
        <f t="array" ref="J752">IFERROR(INDEX(VBDhistory1!$U$8:$U$307,MATCH(VBDgames!$C752,VBDhistory1!$B$8:$B$307,0))+ROW()/10000000,0)</f>
        <v>0</v>
      </c>
      <c r="K752" s="171">
        <f t="array" ref="K752">IFERROR(INDEX(VBDhistory2!$U$8:$U$307,MATCH(VBDgames!$C752,VBDhistory2!$B$8:$B$307,0))+ROW()/10000000,0)</f>
        <v>0</v>
      </c>
      <c r="L752" s="171">
        <f t="array" ref="L752">IFERROR(INDEX(VBDhistory3!$U$8:$U$307,MATCH(VBDgames!$C752,VBDhistory3!$B$8:$B$307,0))+ROW()/10000000,0)</f>
        <v>0</v>
      </c>
      <c r="M752" s="171">
        <f t="array" ref="M752">IFERROR(INDEX(VBDhistory4!$U$8:$U$307,MATCH(VBDgames!$C752,VBDhistory4!$B$8:$B$307,0))+ROW()/10000000,0)</f>
        <v>0</v>
      </c>
      <c r="N752" s="171"/>
      <c r="O752" s="171" t="str">
        <f t="shared" ref="O752:R752" si="2226">$D752&amp;"-"&amp;RANK(J752,J$477:J$876,0)</f>
        <v>WR-1</v>
      </c>
      <c r="P752" s="171" t="str">
        <f t="shared" si="2226"/>
        <v>WR-1</v>
      </c>
      <c r="Q752" s="171" t="str">
        <f t="shared" si="2226"/>
        <v>WR-1</v>
      </c>
      <c r="R752" s="171" t="str">
        <f t="shared" si="2226"/>
        <v>WR-1</v>
      </c>
      <c r="AC752" s="3"/>
    </row>
    <row r="753" ht="15.75" customHeight="1">
      <c r="A753" s="24">
        <v>277.0</v>
      </c>
      <c r="B753" s="22" t="s">
        <v>3422</v>
      </c>
      <c r="C753" s="22" t="s">
        <v>3422</v>
      </c>
      <c r="D753" s="132" t="s">
        <v>34</v>
      </c>
      <c r="E753" s="132"/>
      <c r="F753" s="132"/>
      <c r="G753" s="132">
        <v>10.0</v>
      </c>
      <c r="H753" s="132">
        <v>0.0</v>
      </c>
      <c r="J753" s="171">
        <f t="array" ref="J753">IFERROR(INDEX(VBDhistory1!$U$8:$U$307,MATCH(VBDgames!$C753,VBDhistory1!$B$8:$B$307,0))+ROW()/10000000,0)</f>
        <v>0</v>
      </c>
      <c r="K753" s="171">
        <f t="array" ref="K753">IFERROR(INDEX(VBDhistory2!$U$8:$U$307,MATCH(VBDgames!$C753,VBDhistory2!$B$8:$B$307,0))+ROW()/10000000,0)</f>
        <v>0</v>
      </c>
      <c r="L753" s="171">
        <f t="array" ref="L753">IFERROR(INDEX(VBDhistory3!$U$8:$U$307,MATCH(VBDgames!$C753,VBDhistory3!$B$8:$B$307,0))+ROW()/10000000,0)</f>
        <v>0</v>
      </c>
      <c r="M753" s="171">
        <f t="array" ref="M753">IFERROR(INDEX(VBDhistory4!$U$8:$U$307,MATCH(VBDgames!$C753,VBDhistory4!$B$8:$B$307,0))+ROW()/10000000,0)</f>
        <v>0</v>
      </c>
      <c r="N753" s="171"/>
      <c r="O753" s="171" t="str">
        <f t="shared" ref="O753:R753" si="2227">$D753&amp;"-"&amp;RANK(J753,J$477:J$876,0)</f>
        <v>WR-1</v>
      </c>
      <c r="P753" s="171" t="str">
        <f t="shared" si="2227"/>
        <v>WR-1</v>
      </c>
      <c r="Q753" s="171" t="str">
        <f t="shared" si="2227"/>
        <v>WR-1</v>
      </c>
      <c r="R753" s="171" t="str">
        <f t="shared" si="2227"/>
        <v>WR-1</v>
      </c>
      <c r="AC753" s="3"/>
    </row>
    <row r="754" ht="15.75" customHeight="1">
      <c r="A754" s="24">
        <v>278.0</v>
      </c>
      <c r="B754" s="24" t="s">
        <v>3373</v>
      </c>
      <c r="C754" s="24" t="s">
        <v>3373</v>
      </c>
      <c r="D754" s="132" t="s">
        <v>34</v>
      </c>
      <c r="E754" s="132"/>
      <c r="F754" s="132"/>
      <c r="G754" s="132">
        <v>5.0</v>
      </c>
      <c r="H754" s="132">
        <v>3.0</v>
      </c>
      <c r="J754" s="171">
        <f t="array" ref="J754">IFERROR(INDEX(VBDhistory1!$U$8:$U$307,MATCH(VBDgames!$C754,VBDhistory1!$B$8:$B$307,0))+ROW()/10000000,0)</f>
        <v>0</v>
      </c>
      <c r="K754" s="171">
        <f t="array" ref="K754">IFERROR(INDEX(VBDhistory2!$U$8:$U$307,MATCH(VBDgames!$C754,VBDhistory2!$B$8:$B$307,0))+ROW()/10000000,0)</f>
        <v>0</v>
      </c>
      <c r="L754" s="171">
        <f t="array" ref="L754">IFERROR(INDEX(VBDhistory3!$U$8:$U$307,MATCH(VBDgames!$C754,VBDhistory3!$B$8:$B$307,0))+ROW()/10000000,0)</f>
        <v>0</v>
      </c>
      <c r="M754" s="171">
        <f t="array" ref="M754">IFERROR(INDEX(VBDhistory4!$U$8:$U$307,MATCH(VBDgames!$C754,VBDhistory4!$B$8:$B$307,0))+ROW()/10000000,0)</f>
        <v>0</v>
      </c>
      <c r="N754" s="171"/>
      <c r="O754" s="171" t="str">
        <f t="shared" ref="O754:R754" si="2228">$D754&amp;"-"&amp;RANK(J754,J$477:J$876,0)</f>
        <v>WR-1</v>
      </c>
      <c r="P754" s="171" t="str">
        <f t="shared" si="2228"/>
        <v>WR-1</v>
      </c>
      <c r="Q754" s="171" t="str">
        <f t="shared" si="2228"/>
        <v>WR-1</v>
      </c>
      <c r="R754" s="171" t="str">
        <f t="shared" si="2228"/>
        <v>WR-1</v>
      </c>
      <c r="AC754" s="3"/>
    </row>
    <row r="755" ht="15.75" customHeight="1">
      <c r="A755" s="24">
        <v>279.0</v>
      </c>
      <c r="B755" s="24" t="s">
        <v>3388</v>
      </c>
      <c r="C755" s="24" t="s">
        <v>3388</v>
      </c>
      <c r="D755" s="132" t="s">
        <v>34</v>
      </c>
      <c r="E755" s="132"/>
      <c r="F755" s="132"/>
      <c r="G755" s="132">
        <v>8.0</v>
      </c>
      <c r="H755" s="132"/>
      <c r="J755" s="171">
        <f t="array" ref="J755">IFERROR(INDEX(VBDhistory1!$U$8:$U$307,MATCH(VBDgames!$C755,VBDhistory1!$B$8:$B$307,0))+ROW()/10000000,0)</f>
        <v>0</v>
      </c>
      <c r="K755" s="171">
        <f t="array" ref="K755">IFERROR(INDEX(VBDhistory2!$U$8:$U$307,MATCH(VBDgames!$C755,VBDhistory2!$B$8:$B$307,0))+ROW()/10000000,0)</f>
        <v>0</v>
      </c>
      <c r="L755" s="171">
        <f t="array" ref="L755">IFERROR(INDEX(VBDhistory3!$U$8:$U$307,MATCH(VBDgames!$C755,VBDhistory3!$B$8:$B$307,0))+ROW()/10000000,0)</f>
        <v>0</v>
      </c>
      <c r="M755" s="171">
        <f t="array" ref="M755">IFERROR(INDEX(VBDhistory4!$U$8:$U$307,MATCH(VBDgames!$C755,VBDhistory4!$B$8:$B$307,0))+ROW()/10000000,0)</f>
        <v>0</v>
      </c>
      <c r="N755" s="171"/>
      <c r="O755" s="171" t="str">
        <f t="shared" ref="O755:R755" si="2229">$D755&amp;"-"&amp;RANK(J755,J$477:J$876,0)</f>
        <v>WR-1</v>
      </c>
      <c r="P755" s="171" t="str">
        <f t="shared" si="2229"/>
        <v>WR-1</v>
      </c>
      <c r="Q755" s="171" t="str">
        <f t="shared" si="2229"/>
        <v>WR-1</v>
      </c>
      <c r="R755" s="171" t="str">
        <f t="shared" si="2229"/>
        <v>WR-1</v>
      </c>
      <c r="AC755" s="3"/>
    </row>
    <row r="756" ht="15.75" customHeight="1">
      <c r="A756" s="24">
        <v>280.0</v>
      </c>
      <c r="B756" s="24" t="s">
        <v>3491</v>
      </c>
      <c r="C756" s="24" t="s">
        <v>3491</v>
      </c>
      <c r="D756" s="132" t="s">
        <v>34</v>
      </c>
      <c r="E756" s="132"/>
      <c r="F756" s="132"/>
      <c r="G756" s="132">
        <v>6.0</v>
      </c>
      <c r="H756" s="132"/>
      <c r="J756" s="171">
        <f t="array" ref="J756">IFERROR(INDEX(VBDhistory1!$U$8:$U$307,MATCH(VBDgames!$C756,VBDhistory1!$B$8:$B$307,0))+ROW()/10000000,0)</f>
        <v>0</v>
      </c>
      <c r="K756" s="171">
        <f t="array" ref="K756">IFERROR(INDEX(VBDhistory2!$U$8:$U$307,MATCH(VBDgames!$C756,VBDhistory2!$B$8:$B$307,0))+ROW()/10000000,0)</f>
        <v>0</v>
      </c>
      <c r="L756" s="171">
        <f t="array" ref="L756">IFERROR(INDEX(VBDhistory3!$U$8:$U$307,MATCH(VBDgames!$C756,VBDhistory3!$B$8:$B$307,0))+ROW()/10000000,0)</f>
        <v>0</v>
      </c>
      <c r="M756" s="171">
        <f t="array" ref="M756">IFERROR(INDEX(VBDhistory4!$U$8:$U$307,MATCH(VBDgames!$C756,VBDhistory4!$B$8:$B$307,0))+ROW()/10000000,0)</f>
        <v>0</v>
      </c>
      <c r="N756" s="171"/>
      <c r="O756" s="171" t="str">
        <f t="shared" ref="O756:R756" si="2230">$D756&amp;"-"&amp;RANK(J756,J$477:J$876,0)</f>
        <v>WR-1</v>
      </c>
      <c r="P756" s="171" t="str">
        <f t="shared" si="2230"/>
        <v>WR-1</v>
      </c>
      <c r="Q756" s="171" t="str">
        <f t="shared" si="2230"/>
        <v>WR-1</v>
      </c>
      <c r="R756" s="171" t="str">
        <f t="shared" si="2230"/>
        <v>WR-1</v>
      </c>
      <c r="AC756" s="3"/>
    </row>
    <row r="757" ht="15.75" customHeight="1">
      <c r="A757" s="24">
        <v>281.0</v>
      </c>
      <c r="B757" s="24" t="s">
        <v>3495</v>
      </c>
      <c r="C757" s="24" t="s">
        <v>3495</v>
      </c>
      <c r="D757" s="132" t="s">
        <v>34</v>
      </c>
      <c r="E757" s="132"/>
      <c r="F757" s="132"/>
      <c r="G757" s="132">
        <v>6.0</v>
      </c>
      <c r="H757" s="132"/>
      <c r="J757" s="171">
        <f t="array" ref="J757">IFERROR(INDEX(VBDhistory1!$U$8:$U$307,MATCH(VBDgames!$C757,VBDhistory1!$B$8:$B$307,0))+ROW()/10000000,0)</f>
        <v>0</v>
      </c>
      <c r="K757" s="171">
        <f t="array" ref="K757">IFERROR(INDEX(VBDhistory2!$U$8:$U$307,MATCH(VBDgames!$C757,VBDhistory2!$B$8:$B$307,0))+ROW()/10000000,0)</f>
        <v>0</v>
      </c>
      <c r="L757" s="171">
        <f t="array" ref="L757">IFERROR(INDEX(VBDhistory3!$U$8:$U$307,MATCH(VBDgames!$C757,VBDhistory3!$B$8:$B$307,0))+ROW()/10000000,0)</f>
        <v>0</v>
      </c>
      <c r="M757" s="171">
        <f t="array" ref="M757">IFERROR(INDEX(VBDhistory4!$U$8:$U$307,MATCH(VBDgames!$C757,VBDhistory4!$B$8:$B$307,0))+ROW()/10000000,0)</f>
        <v>0</v>
      </c>
      <c r="N757" s="171"/>
      <c r="O757" s="171" t="str">
        <f t="shared" ref="O757:R757" si="2231">$D757&amp;"-"&amp;RANK(J757,J$477:J$876,0)</f>
        <v>WR-1</v>
      </c>
      <c r="P757" s="171" t="str">
        <f t="shared" si="2231"/>
        <v>WR-1</v>
      </c>
      <c r="Q757" s="171" t="str">
        <f t="shared" si="2231"/>
        <v>WR-1</v>
      </c>
      <c r="R757" s="171" t="str">
        <f t="shared" si="2231"/>
        <v>WR-1</v>
      </c>
      <c r="AC757" s="3"/>
    </row>
    <row r="758" ht="15.75" customHeight="1">
      <c r="A758" s="24">
        <v>282.0</v>
      </c>
      <c r="B758" s="24" t="s">
        <v>4797</v>
      </c>
      <c r="C758" s="24" t="s">
        <v>4797</v>
      </c>
      <c r="D758" s="132" t="s">
        <v>34</v>
      </c>
      <c r="E758" s="132"/>
      <c r="F758" s="132"/>
      <c r="G758" s="132">
        <v>8.0</v>
      </c>
      <c r="H758" s="132"/>
      <c r="J758" s="171">
        <f t="array" ref="J758">IFERROR(INDEX(VBDhistory1!$U$8:$U$307,MATCH(VBDgames!$C758,VBDhistory1!$B$8:$B$307,0))+ROW()/10000000,0)</f>
        <v>0</v>
      </c>
      <c r="K758" s="171">
        <f t="array" ref="K758">IFERROR(INDEX(VBDhistory2!$U$8:$U$307,MATCH(VBDgames!$C758,VBDhistory2!$B$8:$B$307,0))+ROW()/10000000,0)</f>
        <v>0</v>
      </c>
      <c r="L758" s="171">
        <f t="array" ref="L758">IFERROR(INDEX(VBDhistory3!$U$8:$U$307,MATCH(VBDgames!$C758,VBDhistory3!$B$8:$B$307,0))+ROW()/10000000,0)</f>
        <v>0</v>
      </c>
      <c r="M758" s="171">
        <f t="array" ref="M758">IFERROR(INDEX(VBDhistory4!$U$8:$U$307,MATCH(VBDgames!$C758,VBDhistory4!$B$8:$B$307,0))+ROW()/10000000,0)</f>
        <v>0</v>
      </c>
      <c r="N758" s="171"/>
      <c r="O758" s="171" t="str">
        <f t="shared" ref="O758:R758" si="2232">$D758&amp;"-"&amp;RANK(J758,J$477:J$876,0)</f>
        <v>WR-1</v>
      </c>
      <c r="P758" s="171" t="str">
        <f t="shared" si="2232"/>
        <v>WR-1</v>
      </c>
      <c r="Q758" s="171" t="str">
        <f t="shared" si="2232"/>
        <v>WR-1</v>
      </c>
      <c r="R758" s="171" t="str">
        <f t="shared" si="2232"/>
        <v>WR-1</v>
      </c>
      <c r="AC758" s="3"/>
    </row>
    <row r="759" ht="15.75" customHeight="1">
      <c r="A759" s="24">
        <v>283.0</v>
      </c>
      <c r="B759" s="24" t="s">
        <v>4798</v>
      </c>
      <c r="C759" s="24" t="s">
        <v>4798</v>
      </c>
      <c r="D759" s="132" t="s">
        <v>34</v>
      </c>
      <c r="E759" s="132"/>
      <c r="F759" s="132"/>
      <c r="G759" s="132">
        <v>7.0</v>
      </c>
      <c r="H759" s="132"/>
      <c r="J759" s="171">
        <f t="array" ref="J759">IFERROR(INDEX(VBDhistory1!$U$8:$U$307,MATCH(VBDgames!$C759,VBDhistory1!$B$8:$B$307,0))+ROW()/10000000,0)</f>
        <v>0</v>
      </c>
      <c r="K759" s="171">
        <f t="array" ref="K759">IFERROR(INDEX(VBDhistory2!$U$8:$U$307,MATCH(VBDgames!$C759,VBDhistory2!$B$8:$B$307,0))+ROW()/10000000,0)</f>
        <v>0</v>
      </c>
      <c r="L759" s="171">
        <f t="array" ref="L759">IFERROR(INDEX(VBDhistory3!$U$8:$U$307,MATCH(VBDgames!$C759,VBDhistory3!$B$8:$B$307,0))+ROW()/10000000,0)</f>
        <v>0</v>
      </c>
      <c r="M759" s="171">
        <f t="array" ref="M759">IFERROR(INDEX(VBDhistory4!$U$8:$U$307,MATCH(VBDgames!$C759,VBDhistory4!$B$8:$B$307,0))+ROW()/10000000,0)</f>
        <v>0</v>
      </c>
      <c r="N759" s="171"/>
      <c r="O759" s="171" t="str">
        <f t="shared" ref="O759:R759" si="2233">$D759&amp;"-"&amp;RANK(J759,J$477:J$876,0)</f>
        <v>WR-1</v>
      </c>
      <c r="P759" s="171" t="str">
        <f t="shared" si="2233"/>
        <v>WR-1</v>
      </c>
      <c r="Q759" s="171" t="str">
        <f t="shared" si="2233"/>
        <v>WR-1</v>
      </c>
      <c r="R759" s="171" t="str">
        <f t="shared" si="2233"/>
        <v>WR-1</v>
      </c>
      <c r="AC759" s="3"/>
    </row>
    <row r="760" ht="15.75" customHeight="1">
      <c r="A760" s="24">
        <v>284.0</v>
      </c>
      <c r="B760" s="24" t="s">
        <v>3484</v>
      </c>
      <c r="C760" s="24" t="s">
        <v>3484</v>
      </c>
      <c r="D760" s="132" t="s">
        <v>34</v>
      </c>
      <c r="E760" s="132"/>
      <c r="F760" s="132"/>
      <c r="G760" s="132">
        <v>10.0</v>
      </c>
      <c r="H760" s="132">
        <v>3.0</v>
      </c>
      <c r="J760" s="171">
        <f t="array" ref="J760">IFERROR(INDEX(VBDhistory1!$U$8:$U$307,MATCH(VBDgames!$C760,VBDhistory1!$B$8:$B$307,0))+ROW()/10000000,0)</f>
        <v>0</v>
      </c>
      <c r="K760" s="171">
        <f t="array" ref="K760">IFERROR(INDEX(VBDhistory2!$U$8:$U$307,MATCH(VBDgames!$C760,VBDhistory2!$B$8:$B$307,0))+ROW()/10000000,0)</f>
        <v>0</v>
      </c>
      <c r="L760" s="171">
        <f t="array" ref="L760">IFERROR(INDEX(VBDhistory3!$U$8:$U$307,MATCH(VBDgames!$C760,VBDhistory3!$B$8:$B$307,0))+ROW()/10000000,0)</f>
        <v>0</v>
      </c>
      <c r="M760" s="171">
        <f t="array" ref="M760">IFERROR(INDEX(VBDhistory4!$U$8:$U$307,MATCH(VBDgames!$C760,VBDhistory4!$B$8:$B$307,0))+ROW()/10000000,0)</f>
        <v>0</v>
      </c>
      <c r="N760" s="171"/>
      <c r="O760" s="171" t="str">
        <f t="shared" ref="O760:R760" si="2234">$D760&amp;"-"&amp;RANK(J760,J$477:J$876,0)</f>
        <v>WR-1</v>
      </c>
      <c r="P760" s="171" t="str">
        <f t="shared" si="2234"/>
        <v>WR-1</v>
      </c>
      <c r="Q760" s="171" t="str">
        <f t="shared" si="2234"/>
        <v>WR-1</v>
      </c>
      <c r="R760" s="171" t="str">
        <f t="shared" si="2234"/>
        <v>WR-1</v>
      </c>
      <c r="AC760" s="3"/>
    </row>
    <row r="761" ht="15.75" customHeight="1">
      <c r="A761" s="24">
        <v>285.0</v>
      </c>
      <c r="B761" s="24" t="s">
        <v>2745</v>
      </c>
      <c r="C761" s="24" t="s">
        <v>2745</v>
      </c>
      <c r="D761" s="132" t="s">
        <v>34</v>
      </c>
      <c r="E761" s="132"/>
      <c r="F761" s="132"/>
      <c r="G761" s="132">
        <v>6.0</v>
      </c>
      <c r="H761" s="132"/>
      <c r="J761" s="171">
        <f t="array" ref="J761">IFERROR(INDEX(VBDhistory1!$U$8:$U$307,MATCH(VBDgames!$C761,VBDhistory1!$B$8:$B$307,0))+ROW()/10000000,0)</f>
        <v>0</v>
      </c>
      <c r="K761" s="171">
        <f t="array" ref="K761">IFERROR(INDEX(VBDhistory2!$U$8:$U$307,MATCH(VBDgames!$C761,VBDhistory2!$B$8:$B$307,0))+ROW()/10000000,0)</f>
        <v>0</v>
      </c>
      <c r="L761" s="171">
        <f t="array" ref="L761">IFERROR(INDEX(VBDhistory3!$U$8:$U$307,MATCH(VBDgames!$C761,VBDhistory3!$B$8:$B$307,0))+ROW()/10000000,0)</f>
        <v>0</v>
      </c>
      <c r="M761" s="171">
        <f t="array" ref="M761">IFERROR(INDEX(VBDhistory4!$U$8:$U$307,MATCH(VBDgames!$C761,VBDhistory4!$B$8:$B$307,0))+ROW()/10000000,0)</f>
        <v>0</v>
      </c>
      <c r="N761" s="171"/>
      <c r="O761" s="171" t="str">
        <f t="shared" ref="O761:R761" si="2235">$D761&amp;"-"&amp;RANK(J761,J$477:J$876,0)</f>
        <v>WR-1</v>
      </c>
      <c r="P761" s="171" t="str">
        <f t="shared" si="2235"/>
        <v>WR-1</v>
      </c>
      <c r="Q761" s="171" t="str">
        <f t="shared" si="2235"/>
        <v>WR-1</v>
      </c>
      <c r="R761" s="171" t="str">
        <f t="shared" si="2235"/>
        <v>WR-1</v>
      </c>
      <c r="AC761" s="3"/>
    </row>
    <row r="762" ht="15.75" customHeight="1">
      <c r="A762" s="24">
        <v>286.0</v>
      </c>
      <c r="B762" s="24" t="s">
        <v>3408</v>
      </c>
      <c r="C762" s="24" t="s">
        <v>3408</v>
      </c>
      <c r="D762" s="132" t="s">
        <v>34</v>
      </c>
      <c r="E762" s="132"/>
      <c r="F762" s="132"/>
      <c r="G762" s="132">
        <v>4.0</v>
      </c>
      <c r="H762" s="132">
        <v>3.0</v>
      </c>
      <c r="J762" s="171">
        <f t="array" ref="J762">IFERROR(INDEX(VBDhistory1!$U$8:$U$307,MATCH(VBDgames!$C762,VBDhistory1!$B$8:$B$307,0))+ROW()/10000000,0)</f>
        <v>0</v>
      </c>
      <c r="K762" s="171">
        <f t="array" ref="K762">IFERROR(INDEX(VBDhistory2!$U$8:$U$307,MATCH(VBDgames!$C762,VBDhistory2!$B$8:$B$307,0))+ROW()/10000000,0)</f>
        <v>0</v>
      </c>
      <c r="L762" s="171">
        <f t="array" ref="L762">IFERROR(INDEX(VBDhistory3!$U$8:$U$307,MATCH(VBDgames!$C762,VBDhistory3!$B$8:$B$307,0))+ROW()/10000000,0)</f>
        <v>0</v>
      </c>
      <c r="M762" s="171">
        <f t="array" ref="M762">IFERROR(INDEX(VBDhistory4!$U$8:$U$307,MATCH(VBDgames!$C762,VBDhistory4!$B$8:$B$307,0))+ROW()/10000000,0)</f>
        <v>0</v>
      </c>
      <c r="N762" s="171"/>
      <c r="O762" s="171" t="str">
        <f t="shared" ref="O762:R762" si="2236">$D762&amp;"-"&amp;RANK(J762,J$477:J$876,0)</f>
        <v>WR-1</v>
      </c>
      <c r="P762" s="171" t="str">
        <f t="shared" si="2236"/>
        <v>WR-1</v>
      </c>
      <c r="Q762" s="171" t="str">
        <f t="shared" si="2236"/>
        <v>WR-1</v>
      </c>
      <c r="R762" s="171" t="str">
        <f t="shared" si="2236"/>
        <v>WR-1</v>
      </c>
      <c r="AC762" s="3"/>
    </row>
    <row r="763" ht="15.75" customHeight="1">
      <c r="A763" s="24">
        <v>287.0</v>
      </c>
      <c r="B763" s="24" t="s">
        <v>3480</v>
      </c>
      <c r="C763" s="24" t="s">
        <v>3480</v>
      </c>
      <c r="D763" s="132" t="s">
        <v>34</v>
      </c>
      <c r="E763" s="132"/>
      <c r="F763" s="132"/>
      <c r="G763" s="132">
        <v>3.0</v>
      </c>
      <c r="H763" s="132"/>
      <c r="J763" s="171">
        <f t="array" ref="J763">IFERROR(INDEX(VBDhistory1!$U$8:$U$307,MATCH(VBDgames!$C763,VBDhistory1!$B$8:$B$307,0))+ROW()/10000000,0)</f>
        <v>0</v>
      </c>
      <c r="K763" s="171">
        <f t="array" ref="K763">IFERROR(INDEX(VBDhistory2!$U$8:$U$307,MATCH(VBDgames!$C763,VBDhistory2!$B$8:$B$307,0))+ROW()/10000000,0)</f>
        <v>0</v>
      </c>
      <c r="L763" s="171">
        <f t="array" ref="L763">IFERROR(INDEX(VBDhistory3!$U$8:$U$307,MATCH(VBDgames!$C763,VBDhistory3!$B$8:$B$307,0))+ROW()/10000000,0)</f>
        <v>0</v>
      </c>
      <c r="M763" s="171">
        <f t="array" ref="M763">IFERROR(INDEX(VBDhistory4!$U$8:$U$307,MATCH(VBDgames!$C763,VBDhistory4!$B$8:$B$307,0))+ROW()/10000000,0)</f>
        <v>0</v>
      </c>
      <c r="N763" s="171"/>
      <c r="O763" s="171" t="str">
        <f t="shared" ref="O763:R763" si="2237">$D763&amp;"-"&amp;RANK(J763,J$477:J$876,0)</f>
        <v>WR-1</v>
      </c>
      <c r="P763" s="171" t="str">
        <f t="shared" si="2237"/>
        <v>WR-1</v>
      </c>
      <c r="Q763" s="171" t="str">
        <f t="shared" si="2237"/>
        <v>WR-1</v>
      </c>
      <c r="R763" s="171" t="str">
        <f t="shared" si="2237"/>
        <v>WR-1</v>
      </c>
      <c r="AC763" s="3"/>
    </row>
    <row r="764" ht="15.75" customHeight="1">
      <c r="A764" s="24">
        <v>288.0</v>
      </c>
      <c r="B764" s="24" t="s">
        <v>3244</v>
      </c>
      <c r="C764" s="24" t="s">
        <v>3244</v>
      </c>
      <c r="D764" s="132" t="s">
        <v>34</v>
      </c>
      <c r="E764" s="132"/>
      <c r="F764" s="132"/>
      <c r="G764" s="132">
        <v>5.0</v>
      </c>
      <c r="H764" s="132">
        <v>0.0</v>
      </c>
      <c r="J764" s="171">
        <f t="array" ref="J764">IFERROR(INDEX(VBDhistory1!$U$8:$U$307,MATCH(VBDgames!$C764,VBDhistory1!$B$8:$B$307,0))+ROW()/10000000,0)</f>
        <v>0</v>
      </c>
      <c r="K764" s="171">
        <f t="array" ref="K764">IFERROR(INDEX(VBDhistory2!$U$8:$U$307,MATCH(VBDgames!$C764,VBDhistory2!$B$8:$B$307,0))+ROW()/10000000,0)</f>
        <v>0</v>
      </c>
      <c r="L764" s="171">
        <f t="array" ref="L764">IFERROR(INDEX(VBDhistory3!$U$8:$U$307,MATCH(VBDgames!$C764,VBDhistory3!$B$8:$B$307,0))+ROW()/10000000,0)</f>
        <v>0</v>
      </c>
      <c r="M764" s="171">
        <f t="array" ref="M764">IFERROR(INDEX(VBDhistory4!$U$8:$U$307,MATCH(VBDgames!$C764,VBDhistory4!$B$8:$B$307,0))+ROW()/10000000,0)</f>
        <v>0</v>
      </c>
      <c r="N764" s="171"/>
      <c r="O764" s="171" t="str">
        <f t="shared" ref="O764:R764" si="2238">$D764&amp;"-"&amp;RANK(J764,J$477:J$876,0)</f>
        <v>WR-1</v>
      </c>
      <c r="P764" s="171" t="str">
        <f t="shared" si="2238"/>
        <v>WR-1</v>
      </c>
      <c r="Q764" s="171" t="str">
        <f t="shared" si="2238"/>
        <v>WR-1</v>
      </c>
      <c r="R764" s="171" t="str">
        <f t="shared" si="2238"/>
        <v>WR-1</v>
      </c>
      <c r="AC764" s="3"/>
    </row>
    <row r="765" ht="15.75" customHeight="1">
      <c r="A765" s="24">
        <v>289.0</v>
      </c>
      <c r="B765" s="24" t="s">
        <v>3256</v>
      </c>
      <c r="C765" s="24" t="s">
        <v>3256</v>
      </c>
      <c r="D765" s="132" t="s">
        <v>34</v>
      </c>
      <c r="E765" s="132"/>
      <c r="F765" s="132"/>
      <c r="G765" s="132">
        <v>4.0</v>
      </c>
      <c r="H765" s="132">
        <v>2.0</v>
      </c>
      <c r="J765" s="171">
        <f t="array" ref="J765">IFERROR(INDEX(VBDhistory1!$U$8:$U$307,MATCH(VBDgames!$C765,VBDhistory1!$B$8:$B$307,0))+ROW()/10000000,0)</f>
        <v>0</v>
      </c>
      <c r="K765" s="171">
        <f t="array" ref="K765">IFERROR(INDEX(VBDhistory2!$U$8:$U$307,MATCH(VBDgames!$C765,VBDhistory2!$B$8:$B$307,0))+ROW()/10000000,0)</f>
        <v>0</v>
      </c>
      <c r="L765" s="171">
        <f t="array" ref="L765">IFERROR(INDEX(VBDhistory3!$U$8:$U$307,MATCH(VBDgames!$C765,VBDhistory3!$B$8:$B$307,0))+ROW()/10000000,0)</f>
        <v>0</v>
      </c>
      <c r="M765" s="171">
        <f t="array" ref="M765">IFERROR(INDEX(VBDhistory4!$U$8:$U$307,MATCH(VBDgames!$C765,VBDhistory4!$B$8:$B$307,0))+ROW()/10000000,0)</f>
        <v>0</v>
      </c>
      <c r="N765" s="171"/>
      <c r="O765" s="171" t="str">
        <f t="shared" ref="O765:R765" si="2239">$D765&amp;"-"&amp;RANK(J765,J$477:J$876,0)</f>
        <v>WR-1</v>
      </c>
      <c r="P765" s="171" t="str">
        <f t="shared" si="2239"/>
        <v>WR-1</v>
      </c>
      <c r="Q765" s="171" t="str">
        <f t="shared" si="2239"/>
        <v>WR-1</v>
      </c>
      <c r="R765" s="171" t="str">
        <f t="shared" si="2239"/>
        <v>WR-1</v>
      </c>
      <c r="AC765" s="3"/>
    </row>
    <row r="766" ht="15.75" customHeight="1">
      <c r="A766" s="24">
        <v>290.0</v>
      </c>
      <c r="B766" s="24" t="s">
        <v>3238</v>
      </c>
      <c r="C766" s="24" t="s">
        <v>3238</v>
      </c>
      <c r="D766" s="132" t="s">
        <v>34</v>
      </c>
      <c r="E766" s="132"/>
      <c r="F766" s="132"/>
      <c r="G766" s="132">
        <v>4.0</v>
      </c>
      <c r="H766" s="132">
        <v>5.0</v>
      </c>
      <c r="J766" s="171">
        <f t="array" ref="J766">IFERROR(INDEX(VBDhistory1!$U$8:$U$307,MATCH(VBDgames!$C766,VBDhistory1!$B$8:$B$307,0))+ROW()/10000000,0)</f>
        <v>0</v>
      </c>
      <c r="K766" s="171">
        <f t="array" ref="K766">IFERROR(INDEX(VBDhistory2!$U$8:$U$307,MATCH(VBDgames!$C766,VBDhistory2!$B$8:$B$307,0))+ROW()/10000000,0)</f>
        <v>0</v>
      </c>
      <c r="L766" s="171">
        <f t="array" ref="L766">IFERROR(INDEX(VBDhistory3!$U$8:$U$307,MATCH(VBDgames!$C766,VBDhistory3!$B$8:$B$307,0))+ROW()/10000000,0)</f>
        <v>0</v>
      </c>
      <c r="M766" s="171">
        <f t="array" ref="M766">IFERROR(INDEX(VBDhistory4!$U$8:$U$307,MATCH(VBDgames!$C766,VBDhistory4!$B$8:$B$307,0))+ROW()/10000000,0)</f>
        <v>0</v>
      </c>
      <c r="N766" s="171"/>
      <c r="O766" s="171" t="str">
        <f t="shared" ref="O766:R766" si="2240">$D766&amp;"-"&amp;RANK(J766,J$477:J$876,0)</f>
        <v>WR-1</v>
      </c>
      <c r="P766" s="171" t="str">
        <f t="shared" si="2240"/>
        <v>WR-1</v>
      </c>
      <c r="Q766" s="171" t="str">
        <f t="shared" si="2240"/>
        <v>WR-1</v>
      </c>
      <c r="R766" s="171" t="str">
        <f t="shared" si="2240"/>
        <v>WR-1</v>
      </c>
      <c r="AC766" s="3"/>
    </row>
    <row r="767" ht="15.75" customHeight="1">
      <c r="A767" s="24">
        <v>291.0</v>
      </c>
      <c r="B767" s="24" t="s">
        <v>2830</v>
      </c>
      <c r="C767" s="24" t="s">
        <v>2830</v>
      </c>
      <c r="D767" s="132" t="s">
        <v>34</v>
      </c>
      <c r="E767" s="132"/>
      <c r="F767" s="132"/>
      <c r="G767" s="132">
        <v>6.0</v>
      </c>
      <c r="H767" s="132"/>
      <c r="J767" s="171">
        <f t="array" ref="J767">IFERROR(INDEX(VBDhistory1!$U$8:$U$307,MATCH(VBDgames!$C767,VBDhistory1!$B$8:$B$307,0))+ROW()/10000000,0)</f>
        <v>0</v>
      </c>
      <c r="K767" s="171">
        <f t="array" ref="K767">IFERROR(INDEX(VBDhistory2!$U$8:$U$307,MATCH(VBDgames!$C767,VBDhistory2!$B$8:$B$307,0))+ROW()/10000000,0)</f>
        <v>0</v>
      </c>
      <c r="L767" s="171">
        <f t="array" ref="L767">IFERROR(INDEX(VBDhistory3!$U$8:$U$307,MATCH(VBDgames!$C767,VBDhistory3!$B$8:$B$307,0))+ROW()/10000000,0)</f>
        <v>0</v>
      </c>
      <c r="M767" s="171">
        <f t="array" ref="M767">IFERROR(INDEX(VBDhistory4!$U$8:$U$307,MATCH(VBDgames!$C767,VBDhistory4!$B$8:$B$307,0))+ROW()/10000000,0)</f>
        <v>0</v>
      </c>
      <c r="N767" s="171"/>
      <c r="O767" s="171" t="str">
        <f t="shared" ref="O767:R767" si="2241">$D767&amp;"-"&amp;RANK(J767,J$477:J$876,0)</f>
        <v>WR-1</v>
      </c>
      <c r="P767" s="171" t="str">
        <f t="shared" si="2241"/>
        <v>WR-1</v>
      </c>
      <c r="Q767" s="171" t="str">
        <f t="shared" si="2241"/>
        <v>WR-1</v>
      </c>
      <c r="R767" s="171" t="str">
        <f t="shared" si="2241"/>
        <v>WR-1</v>
      </c>
      <c r="AC767" s="3"/>
    </row>
    <row r="768" ht="15.75" customHeight="1">
      <c r="A768" s="24">
        <v>292.0</v>
      </c>
      <c r="B768" s="24" t="s">
        <v>3392</v>
      </c>
      <c r="C768" s="24" t="s">
        <v>3392</v>
      </c>
      <c r="D768" s="132" t="s">
        <v>34</v>
      </c>
      <c r="E768" s="132"/>
      <c r="F768" s="132"/>
      <c r="G768" s="132">
        <v>4.0</v>
      </c>
      <c r="H768" s="132">
        <v>0.0</v>
      </c>
      <c r="J768" s="171">
        <f t="array" ref="J768">IFERROR(INDEX(VBDhistory1!$U$8:$U$307,MATCH(VBDgames!$C768,VBDhistory1!$B$8:$B$307,0))+ROW()/10000000,0)</f>
        <v>0</v>
      </c>
      <c r="K768" s="171">
        <f t="array" ref="K768">IFERROR(INDEX(VBDhistory2!$U$8:$U$307,MATCH(VBDgames!$C768,VBDhistory2!$B$8:$B$307,0))+ROW()/10000000,0)</f>
        <v>0</v>
      </c>
      <c r="L768" s="171">
        <f t="array" ref="L768">IFERROR(INDEX(VBDhistory3!$U$8:$U$307,MATCH(VBDgames!$C768,VBDhistory3!$B$8:$B$307,0))+ROW()/10000000,0)</f>
        <v>0</v>
      </c>
      <c r="M768" s="171">
        <f t="array" ref="M768">IFERROR(INDEX(VBDhistory4!$U$8:$U$307,MATCH(VBDgames!$C768,VBDhistory4!$B$8:$B$307,0))+ROW()/10000000,0)</f>
        <v>0</v>
      </c>
      <c r="N768" s="171"/>
      <c r="O768" s="171" t="str">
        <f t="shared" ref="O768:R768" si="2242">$D768&amp;"-"&amp;RANK(J768,J$477:J$876,0)</f>
        <v>WR-1</v>
      </c>
      <c r="P768" s="171" t="str">
        <f t="shared" si="2242"/>
        <v>WR-1</v>
      </c>
      <c r="Q768" s="171" t="str">
        <f t="shared" si="2242"/>
        <v>WR-1</v>
      </c>
      <c r="R768" s="171" t="str">
        <f t="shared" si="2242"/>
        <v>WR-1</v>
      </c>
      <c r="AC768" s="3"/>
    </row>
    <row r="769" ht="15.75" customHeight="1">
      <c r="A769" s="24">
        <v>293.0</v>
      </c>
      <c r="B769" s="24" t="s">
        <v>4799</v>
      </c>
      <c r="C769" s="24" t="s">
        <v>4799</v>
      </c>
      <c r="D769" s="132" t="s">
        <v>34</v>
      </c>
      <c r="E769" s="132"/>
      <c r="F769" s="132"/>
      <c r="G769" s="132">
        <v>5.0</v>
      </c>
      <c r="H769" s="132">
        <v>1.0</v>
      </c>
      <c r="J769" s="171">
        <f t="array" ref="J769">IFERROR(INDEX(VBDhistory1!$U$8:$U$307,MATCH(VBDgames!$C769,VBDhistory1!$B$8:$B$307,0))+ROW()/10000000,0)</f>
        <v>0</v>
      </c>
      <c r="K769" s="171">
        <f t="array" ref="K769">IFERROR(INDEX(VBDhistory2!$U$8:$U$307,MATCH(VBDgames!$C769,VBDhistory2!$B$8:$B$307,0))+ROW()/10000000,0)</f>
        <v>0</v>
      </c>
      <c r="L769" s="171">
        <f t="array" ref="L769">IFERROR(INDEX(VBDhistory3!$U$8:$U$307,MATCH(VBDgames!$C769,VBDhistory3!$B$8:$B$307,0))+ROW()/10000000,0)</f>
        <v>0</v>
      </c>
      <c r="M769" s="171">
        <f t="array" ref="M769">IFERROR(INDEX(VBDhistory4!$U$8:$U$307,MATCH(VBDgames!$C769,VBDhistory4!$B$8:$B$307,0))+ROW()/10000000,0)</f>
        <v>0</v>
      </c>
      <c r="N769" s="171"/>
      <c r="O769" s="171" t="str">
        <f t="shared" ref="O769:R769" si="2243">$D769&amp;"-"&amp;RANK(J769,J$477:J$876,0)</f>
        <v>WR-1</v>
      </c>
      <c r="P769" s="171" t="str">
        <f t="shared" si="2243"/>
        <v>WR-1</v>
      </c>
      <c r="Q769" s="171" t="str">
        <f t="shared" si="2243"/>
        <v>WR-1</v>
      </c>
      <c r="R769" s="171" t="str">
        <f t="shared" si="2243"/>
        <v>WR-1</v>
      </c>
      <c r="AC769" s="3"/>
    </row>
    <row r="770" ht="15.75" customHeight="1">
      <c r="A770" s="24">
        <v>294.0</v>
      </c>
      <c r="B770" s="24" t="s">
        <v>3341</v>
      </c>
      <c r="C770" s="24" t="s">
        <v>3341</v>
      </c>
      <c r="D770" s="132" t="s">
        <v>34</v>
      </c>
      <c r="E770" s="132"/>
      <c r="F770" s="132"/>
      <c r="G770" s="132">
        <v>3.0</v>
      </c>
      <c r="H770" s="132"/>
      <c r="J770" s="171">
        <f t="array" ref="J770">IFERROR(INDEX(VBDhistory1!$U$8:$U$307,MATCH(VBDgames!$C770,VBDhistory1!$B$8:$B$307,0))+ROW()/10000000,0)</f>
        <v>0</v>
      </c>
      <c r="K770" s="171">
        <f t="array" ref="K770">IFERROR(INDEX(VBDhistory2!$U$8:$U$307,MATCH(VBDgames!$C770,VBDhistory2!$B$8:$B$307,0))+ROW()/10000000,0)</f>
        <v>0</v>
      </c>
      <c r="L770" s="171">
        <f t="array" ref="L770">IFERROR(INDEX(VBDhistory3!$U$8:$U$307,MATCH(VBDgames!$C770,VBDhistory3!$B$8:$B$307,0))+ROW()/10000000,0)</f>
        <v>0</v>
      </c>
      <c r="M770" s="171">
        <f t="array" ref="M770">IFERROR(INDEX(VBDhistory4!$U$8:$U$307,MATCH(VBDgames!$C770,VBDhistory4!$B$8:$B$307,0))+ROW()/10000000,0)</f>
        <v>0</v>
      </c>
      <c r="N770" s="171"/>
      <c r="O770" s="171" t="str">
        <f t="shared" ref="O770:R770" si="2244">$D770&amp;"-"&amp;RANK(J770,J$477:J$876,0)</f>
        <v>WR-1</v>
      </c>
      <c r="P770" s="171" t="str">
        <f t="shared" si="2244"/>
        <v>WR-1</v>
      </c>
      <c r="Q770" s="171" t="str">
        <f t="shared" si="2244"/>
        <v>WR-1</v>
      </c>
      <c r="R770" s="171" t="str">
        <f t="shared" si="2244"/>
        <v>WR-1</v>
      </c>
      <c r="AC770" s="3"/>
    </row>
    <row r="771" ht="15.75" customHeight="1">
      <c r="A771" s="24">
        <v>295.0</v>
      </c>
      <c r="B771" s="24" t="s">
        <v>535</v>
      </c>
      <c r="C771" s="24" t="s">
        <v>535</v>
      </c>
      <c r="D771" s="132" t="s">
        <v>34</v>
      </c>
      <c r="E771" s="132"/>
      <c r="F771" s="132"/>
      <c r="G771" s="132">
        <v>2.0</v>
      </c>
      <c r="H771" s="132"/>
      <c r="J771" s="171">
        <f t="array" ref="J771">IFERROR(INDEX(VBDhistory1!$U$8:$U$307,MATCH(VBDgames!$C771,VBDhistory1!$B$8:$B$307,0))+ROW()/10000000,0)</f>
        <v>0</v>
      </c>
      <c r="K771" s="171">
        <f t="array" ref="K771">IFERROR(INDEX(VBDhistory2!$U$8:$U$307,MATCH(VBDgames!$C771,VBDhistory2!$B$8:$B$307,0))+ROW()/10000000,0)</f>
        <v>0</v>
      </c>
      <c r="L771" s="171">
        <f t="array" ref="L771">IFERROR(INDEX(VBDhistory3!$U$8:$U$307,MATCH(VBDgames!$C771,VBDhistory3!$B$8:$B$307,0))+ROW()/10000000,0)</f>
        <v>0</v>
      </c>
      <c r="M771" s="171">
        <f t="array" ref="M771">IFERROR(INDEX(VBDhistory4!$U$8:$U$307,MATCH(VBDgames!$C771,VBDhistory4!$B$8:$B$307,0))+ROW()/10000000,0)</f>
        <v>0</v>
      </c>
      <c r="N771" s="171"/>
      <c r="O771" s="171" t="str">
        <f t="shared" ref="O771:R771" si="2245">$D771&amp;"-"&amp;RANK(J771,J$477:J$876,0)</f>
        <v>WR-1</v>
      </c>
      <c r="P771" s="171" t="str">
        <f t="shared" si="2245"/>
        <v>WR-1</v>
      </c>
      <c r="Q771" s="171" t="str">
        <f t="shared" si="2245"/>
        <v>WR-1</v>
      </c>
      <c r="R771" s="171" t="str">
        <f t="shared" si="2245"/>
        <v>WR-1</v>
      </c>
      <c r="AC771" s="3"/>
    </row>
    <row r="772" ht="15.75" customHeight="1">
      <c r="A772" s="24">
        <v>296.0</v>
      </c>
      <c r="B772" s="24" t="s">
        <v>576</v>
      </c>
      <c r="C772" s="24" t="s">
        <v>576</v>
      </c>
      <c r="D772" s="132" t="s">
        <v>34</v>
      </c>
      <c r="E772" s="132"/>
      <c r="F772" s="132"/>
      <c r="G772" s="132">
        <v>2.0</v>
      </c>
      <c r="H772" s="132">
        <v>3.0</v>
      </c>
      <c r="J772" s="171">
        <f t="array" ref="J772">IFERROR(INDEX(VBDhistory1!$U$8:$U$307,MATCH(VBDgames!$C772,VBDhistory1!$B$8:$B$307,0))+ROW()/10000000,0)</f>
        <v>0</v>
      </c>
      <c r="K772" s="171">
        <f t="array" ref="K772">IFERROR(INDEX(VBDhistory2!$U$8:$U$307,MATCH(VBDgames!$C772,VBDhistory2!$B$8:$B$307,0))+ROW()/10000000,0)</f>
        <v>0</v>
      </c>
      <c r="L772" s="171">
        <f t="array" ref="L772">IFERROR(INDEX(VBDhistory3!$U$8:$U$307,MATCH(VBDgames!$C772,VBDhistory3!$B$8:$B$307,0))+ROW()/10000000,0)</f>
        <v>0</v>
      </c>
      <c r="M772" s="171">
        <f t="array" ref="M772">IFERROR(INDEX(VBDhistory4!$U$8:$U$307,MATCH(VBDgames!$C772,VBDhistory4!$B$8:$B$307,0))+ROW()/10000000,0)</f>
        <v>0</v>
      </c>
      <c r="N772" s="171"/>
      <c r="O772" s="171" t="str">
        <f t="shared" ref="O772:R772" si="2246">$D772&amp;"-"&amp;RANK(J772,J$477:J$876,0)</f>
        <v>WR-1</v>
      </c>
      <c r="P772" s="171" t="str">
        <f t="shared" si="2246"/>
        <v>WR-1</v>
      </c>
      <c r="Q772" s="171" t="str">
        <f t="shared" si="2246"/>
        <v>WR-1</v>
      </c>
      <c r="R772" s="171" t="str">
        <f t="shared" si="2246"/>
        <v>WR-1</v>
      </c>
      <c r="AC772" s="3"/>
    </row>
    <row r="773" ht="15.75" customHeight="1">
      <c r="A773" s="24">
        <v>297.0</v>
      </c>
      <c r="B773" s="24" t="s">
        <v>301</v>
      </c>
      <c r="C773" s="24" t="s">
        <v>301</v>
      </c>
      <c r="D773" s="132" t="s">
        <v>34</v>
      </c>
      <c r="E773" s="132"/>
      <c r="F773" s="132"/>
      <c r="G773" s="132">
        <v>2.0</v>
      </c>
      <c r="H773" s="132"/>
      <c r="J773" s="171">
        <f t="array" ref="J773">IFERROR(INDEX(VBDhistory1!$U$8:$U$307,MATCH(VBDgames!$C773,VBDhistory1!$B$8:$B$307,0))+ROW()/10000000,0)</f>
        <v>0</v>
      </c>
      <c r="K773" s="171">
        <f t="array" ref="K773">IFERROR(INDEX(VBDhistory2!$U$8:$U$307,MATCH(VBDgames!$C773,VBDhistory2!$B$8:$B$307,0))+ROW()/10000000,0)</f>
        <v>0</v>
      </c>
      <c r="L773" s="171">
        <f t="array" ref="L773">IFERROR(INDEX(VBDhistory3!$U$8:$U$307,MATCH(VBDgames!$C773,VBDhistory3!$B$8:$B$307,0))+ROW()/10000000,0)</f>
        <v>0</v>
      </c>
      <c r="M773" s="171">
        <f t="array" ref="M773">IFERROR(INDEX(VBDhistory4!$U$8:$U$307,MATCH(VBDgames!$C773,VBDhistory4!$B$8:$B$307,0))+ROW()/10000000,0)</f>
        <v>0</v>
      </c>
      <c r="N773" s="171"/>
      <c r="O773" s="171" t="str">
        <f t="shared" ref="O773:R773" si="2247">$D773&amp;"-"&amp;RANK(J773,J$477:J$876,0)</f>
        <v>WR-1</v>
      </c>
      <c r="P773" s="171" t="str">
        <f t="shared" si="2247"/>
        <v>WR-1</v>
      </c>
      <c r="Q773" s="171" t="str">
        <f t="shared" si="2247"/>
        <v>WR-1</v>
      </c>
      <c r="R773" s="171" t="str">
        <f t="shared" si="2247"/>
        <v>WR-1</v>
      </c>
      <c r="AC773" s="3"/>
    </row>
    <row r="774" ht="15.75" customHeight="1">
      <c r="A774" s="24">
        <v>298.0</v>
      </c>
      <c r="B774" s="24" t="s">
        <v>493</v>
      </c>
      <c r="C774" s="24" t="s">
        <v>493</v>
      </c>
      <c r="D774" s="132" t="s">
        <v>34</v>
      </c>
      <c r="E774" s="132"/>
      <c r="F774" s="132"/>
      <c r="G774" s="132">
        <v>1.0</v>
      </c>
      <c r="H774" s="132"/>
      <c r="J774" s="171">
        <f t="array" ref="J774">IFERROR(INDEX(VBDhistory1!$U$8:$U$307,MATCH(VBDgames!$C774,VBDhistory1!$B$8:$B$307,0))+ROW()/10000000,0)</f>
        <v>0</v>
      </c>
      <c r="K774" s="171">
        <f t="array" ref="K774">IFERROR(INDEX(VBDhistory2!$U$8:$U$307,MATCH(VBDgames!$C774,VBDhistory2!$B$8:$B$307,0))+ROW()/10000000,0)</f>
        <v>0</v>
      </c>
      <c r="L774" s="171">
        <f t="array" ref="L774">IFERROR(INDEX(VBDhistory3!$U$8:$U$307,MATCH(VBDgames!$C774,VBDhistory3!$B$8:$B$307,0))+ROW()/10000000,0)</f>
        <v>0</v>
      </c>
      <c r="M774" s="171">
        <f t="array" ref="M774">IFERROR(INDEX(VBDhistory4!$U$8:$U$307,MATCH(VBDgames!$C774,VBDhistory4!$B$8:$B$307,0))+ROW()/10000000,0)</f>
        <v>0</v>
      </c>
      <c r="N774" s="171"/>
      <c r="O774" s="171" t="str">
        <f t="shared" ref="O774:R774" si="2248">$D774&amp;"-"&amp;RANK(J774,J$477:J$876,0)</f>
        <v>WR-1</v>
      </c>
      <c r="P774" s="171" t="str">
        <f t="shared" si="2248"/>
        <v>WR-1</v>
      </c>
      <c r="Q774" s="171" t="str">
        <f t="shared" si="2248"/>
        <v>WR-1</v>
      </c>
      <c r="R774" s="171" t="str">
        <f t="shared" si="2248"/>
        <v>WR-1</v>
      </c>
      <c r="AC774" s="3"/>
    </row>
    <row r="775" ht="15.75" customHeight="1">
      <c r="A775" s="24">
        <v>299.0</v>
      </c>
      <c r="B775" s="24" t="s">
        <v>4800</v>
      </c>
      <c r="C775" s="24" t="s">
        <v>4800</v>
      </c>
      <c r="D775" s="132" t="s">
        <v>34</v>
      </c>
      <c r="E775" s="132"/>
      <c r="F775" s="132"/>
      <c r="G775" s="132">
        <v>2.0</v>
      </c>
      <c r="H775" s="132">
        <v>2.0</v>
      </c>
      <c r="J775" s="171">
        <f t="array" ref="J775">IFERROR(INDEX(VBDhistory1!$U$8:$U$307,MATCH(VBDgames!$C775,VBDhistory1!$B$8:$B$307,0))+ROW()/10000000,0)</f>
        <v>0</v>
      </c>
      <c r="K775" s="171">
        <f t="array" ref="K775">IFERROR(INDEX(VBDhistory2!$U$8:$U$307,MATCH(VBDgames!$C775,VBDhistory2!$B$8:$B$307,0))+ROW()/10000000,0)</f>
        <v>0</v>
      </c>
      <c r="L775" s="171">
        <f t="array" ref="L775">IFERROR(INDEX(VBDhistory3!$U$8:$U$307,MATCH(VBDgames!$C775,VBDhistory3!$B$8:$B$307,0))+ROW()/10000000,0)</f>
        <v>0</v>
      </c>
      <c r="M775" s="171">
        <f t="array" ref="M775">IFERROR(INDEX(VBDhistory4!$U$8:$U$307,MATCH(VBDgames!$C775,VBDhistory4!$B$8:$B$307,0))+ROW()/10000000,0)</f>
        <v>0</v>
      </c>
      <c r="N775" s="171"/>
      <c r="O775" s="171" t="str">
        <f t="shared" ref="O775:R775" si="2249">$D775&amp;"-"&amp;RANK(J775,J$477:J$876,0)</f>
        <v>WR-1</v>
      </c>
      <c r="P775" s="171" t="str">
        <f t="shared" si="2249"/>
        <v>WR-1</v>
      </c>
      <c r="Q775" s="171" t="str">
        <f t="shared" si="2249"/>
        <v>WR-1</v>
      </c>
      <c r="R775" s="171" t="str">
        <f t="shared" si="2249"/>
        <v>WR-1</v>
      </c>
      <c r="AC775" s="3"/>
    </row>
    <row r="776" ht="15.75" customHeight="1">
      <c r="A776" s="24">
        <v>300.0</v>
      </c>
      <c r="B776" s="24" t="s">
        <v>3209</v>
      </c>
      <c r="C776" s="24" t="s">
        <v>3209</v>
      </c>
      <c r="D776" s="132" t="s">
        <v>34</v>
      </c>
      <c r="E776" s="132"/>
      <c r="F776" s="132"/>
      <c r="G776" s="132">
        <v>2.0</v>
      </c>
      <c r="H776" s="132">
        <v>0.0</v>
      </c>
      <c r="J776" s="171">
        <f t="array" ref="J776">IFERROR(INDEX(VBDhistory1!$U$8:$U$307,MATCH(VBDgames!$C776,VBDhistory1!$B$8:$B$307,0))+ROW()/10000000,0)</f>
        <v>0</v>
      </c>
      <c r="K776" s="171">
        <f t="array" ref="K776">IFERROR(INDEX(VBDhistory2!$U$8:$U$307,MATCH(VBDgames!$C776,VBDhistory2!$B$8:$B$307,0))+ROW()/10000000,0)</f>
        <v>0</v>
      </c>
      <c r="L776" s="171">
        <f t="array" ref="L776">IFERROR(INDEX(VBDhistory3!$U$8:$U$307,MATCH(VBDgames!$C776,VBDhistory3!$B$8:$B$307,0))+ROW()/10000000,0)</f>
        <v>0</v>
      </c>
      <c r="M776" s="171">
        <f t="array" ref="M776">IFERROR(INDEX(VBDhistory4!$U$8:$U$307,MATCH(VBDgames!$C776,VBDhistory4!$B$8:$B$307,0))+ROW()/10000000,0)</f>
        <v>0</v>
      </c>
      <c r="N776" s="171"/>
      <c r="O776" s="171" t="str">
        <f t="shared" ref="O776:R776" si="2250">$D776&amp;"-"&amp;RANK(J776,J$477:J$876,0)</f>
        <v>WR-1</v>
      </c>
      <c r="P776" s="171" t="str">
        <f t="shared" si="2250"/>
        <v>WR-1</v>
      </c>
      <c r="Q776" s="171" t="str">
        <f t="shared" si="2250"/>
        <v>WR-1</v>
      </c>
      <c r="R776" s="171" t="str">
        <f t="shared" si="2250"/>
        <v>WR-1</v>
      </c>
      <c r="AC776" s="3"/>
    </row>
    <row r="777" ht="15.75" customHeight="1">
      <c r="A777" s="24">
        <v>301.0</v>
      </c>
      <c r="B777" s="24" t="s">
        <v>4801</v>
      </c>
      <c r="C777" s="24" t="s">
        <v>4801</v>
      </c>
      <c r="D777" s="132" t="s">
        <v>34</v>
      </c>
      <c r="E777" s="132"/>
      <c r="F777" s="132"/>
      <c r="G777" s="132">
        <v>2.0</v>
      </c>
      <c r="H777" s="132"/>
      <c r="J777" s="171">
        <f t="array" ref="J777">IFERROR(INDEX(VBDhistory1!$U$8:$U$307,MATCH(VBDgames!$C777,VBDhistory1!$B$8:$B$307,0))+ROW()/10000000,0)</f>
        <v>0</v>
      </c>
      <c r="K777" s="171">
        <f t="array" ref="K777">IFERROR(INDEX(VBDhistory2!$U$8:$U$307,MATCH(VBDgames!$C777,VBDhistory2!$B$8:$B$307,0))+ROW()/10000000,0)</f>
        <v>0</v>
      </c>
      <c r="L777" s="171">
        <f t="array" ref="L777">IFERROR(INDEX(VBDhistory3!$U$8:$U$307,MATCH(VBDgames!$C777,VBDhistory3!$B$8:$B$307,0))+ROW()/10000000,0)</f>
        <v>0</v>
      </c>
      <c r="M777" s="171">
        <f t="array" ref="M777">IFERROR(INDEX(VBDhistory4!$U$8:$U$307,MATCH(VBDgames!$C777,VBDhistory4!$B$8:$B$307,0))+ROW()/10000000,0)</f>
        <v>0</v>
      </c>
      <c r="N777" s="171"/>
      <c r="O777" s="171" t="str">
        <f t="shared" ref="O777:R777" si="2251">$D777&amp;"-"&amp;RANK(J777,J$477:J$876,0)</f>
        <v>WR-1</v>
      </c>
      <c r="P777" s="171" t="str">
        <f t="shared" si="2251"/>
        <v>WR-1</v>
      </c>
      <c r="Q777" s="171" t="str">
        <f t="shared" si="2251"/>
        <v>WR-1</v>
      </c>
      <c r="R777" s="171" t="str">
        <f t="shared" si="2251"/>
        <v>WR-1</v>
      </c>
      <c r="AC777" s="3"/>
    </row>
    <row r="778" ht="15.75" customHeight="1">
      <c r="A778" s="24">
        <v>302.0</v>
      </c>
      <c r="B778" s="24" t="s">
        <v>3252</v>
      </c>
      <c r="C778" s="24" t="s">
        <v>3252</v>
      </c>
      <c r="D778" s="132" t="s">
        <v>34</v>
      </c>
      <c r="E778" s="132"/>
      <c r="F778" s="132"/>
      <c r="G778" s="132">
        <v>2.0</v>
      </c>
      <c r="H778" s="132">
        <v>5.0</v>
      </c>
      <c r="J778" s="171">
        <f t="array" ref="J778">IFERROR(INDEX(VBDhistory1!$U$8:$U$307,MATCH(VBDgames!$C778,VBDhistory1!$B$8:$B$307,0))+ROW()/10000000,0)</f>
        <v>0</v>
      </c>
      <c r="K778" s="171">
        <f t="array" ref="K778">IFERROR(INDEX(VBDhistory2!$U$8:$U$307,MATCH(VBDgames!$C778,VBDhistory2!$B$8:$B$307,0))+ROW()/10000000,0)</f>
        <v>0</v>
      </c>
      <c r="L778" s="171">
        <f t="array" ref="L778">IFERROR(INDEX(VBDhistory3!$U$8:$U$307,MATCH(VBDgames!$C778,VBDhistory3!$B$8:$B$307,0))+ROW()/10000000,0)</f>
        <v>0</v>
      </c>
      <c r="M778" s="171">
        <f t="array" ref="M778">IFERROR(INDEX(VBDhistory4!$U$8:$U$307,MATCH(VBDgames!$C778,VBDhistory4!$B$8:$B$307,0))+ROW()/10000000,0)</f>
        <v>0</v>
      </c>
      <c r="N778" s="171"/>
      <c r="O778" s="171" t="str">
        <f t="shared" ref="O778:R778" si="2252">$D778&amp;"-"&amp;RANK(J778,J$477:J$876,0)</f>
        <v>WR-1</v>
      </c>
      <c r="P778" s="171" t="str">
        <f t="shared" si="2252"/>
        <v>WR-1</v>
      </c>
      <c r="Q778" s="171" t="str">
        <f t="shared" si="2252"/>
        <v>WR-1</v>
      </c>
      <c r="R778" s="171" t="str">
        <f t="shared" si="2252"/>
        <v>WR-1</v>
      </c>
      <c r="AC778" s="3"/>
    </row>
    <row r="779" ht="15.75" customHeight="1">
      <c r="A779" s="24">
        <v>303.0</v>
      </c>
      <c r="B779" s="24" t="s">
        <v>3331</v>
      </c>
      <c r="C779" s="24" t="s">
        <v>3331</v>
      </c>
      <c r="D779" s="132" t="s">
        <v>34</v>
      </c>
      <c r="E779" s="132"/>
      <c r="F779" s="132"/>
      <c r="G779" s="132">
        <v>2.0</v>
      </c>
      <c r="H779" s="132">
        <v>2.0</v>
      </c>
      <c r="J779" s="171">
        <f t="array" ref="J779">IFERROR(INDEX(VBDhistory1!$U$8:$U$307,MATCH(VBDgames!$C779,VBDhistory1!$B$8:$B$307,0))+ROW()/10000000,0)</f>
        <v>0</v>
      </c>
      <c r="K779" s="171">
        <f t="array" ref="K779">IFERROR(INDEX(VBDhistory2!$U$8:$U$307,MATCH(VBDgames!$C779,VBDhistory2!$B$8:$B$307,0))+ROW()/10000000,0)</f>
        <v>0</v>
      </c>
      <c r="L779" s="171">
        <f t="array" ref="L779">IFERROR(INDEX(VBDhistory3!$U$8:$U$307,MATCH(VBDgames!$C779,VBDhistory3!$B$8:$B$307,0))+ROW()/10000000,0)</f>
        <v>0</v>
      </c>
      <c r="M779" s="171">
        <f t="array" ref="M779">IFERROR(INDEX(VBDhistory4!$U$8:$U$307,MATCH(VBDgames!$C779,VBDhistory4!$B$8:$B$307,0))+ROW()/10000000,0)</f>
        <v>0</v>
      </c>
      <c r="N779" s="171"/>
      <c r="O779" s="171" t="str">
        <f t="shared" ref="O779:R779" si="2253">$D779&amp;"-"&amp;RANK(J779,J$477:J$876,0)</f>
        <v>WR-1</v>
      </c>
      <c r="P779" s="171" t="str">
        <f t="shared" si="2253"/>
        <v>WR-1</v>
      </c>
      <c r="Q779" s="171" t="str">
        <f t="shared" si="2253"/>
        <v>WR-1</v>
      </c>
      <c r="R779" s="171" t="str">
        <f t="shared" si="2253"/>
        <v>WR-1</v>
      </c>
      <c r="AC779" s="3"/>
    </row>
    <row r="780" ht="15.75" customHeight="1">
      <c r="A780" s="24">
        <v>304.0</v>
      </c>
      <c r="B780" s="24" t="s">
        <v>4802</v>
      </c>
      <c r="C780" s="24" t="s">
        <v>4802</v>
      </c>
      <c r="D780" s="132" t="s">
        <v>34</v>
      </c>
      <c r="E780" s="132"/>
      <c r="F780" s="132"/>
      <c r="G780" s="132">
        <v>1.0</v>
      </c>
      <c r="H780" s="132"/>
      <c r="J780" s="171">
        <f t="array" ref="J780">IFERROR(INDEX(VBDhistory1!$U$8:$U$307,MATCH(VBDgames!$C780,VBDhistory1!$B$8:$B$307,0))+ROW()/10000000,0)</f>
        <v>0</v>
      </c>
      <c r="K780" s="171">
        <f t="array" ref="K780">IFERROR(INDEX(VBDhistory2!$U$8:$U$307,MATCH(VBDgames!$C780,VBDhistory2!$B$8:$B$307,0))+ROW()/10000000,0)</f>
        <v>0</v>
      </c>
      <c r="L780" s="171">
        <f t="array" ref="L780">IFERROR(INDEX(VBDhistory3!$U$8:$U$307,MATCH(VBDgames!$C780,VBDhistory3!$B$8:$B$307,0))+ROW()/10000000,0)</f>
        <v>0</v>
      </c>
      <c r="M780" s="171">
        <f t="array" ref="M780">IFERROR(INDEX(VBDhistory4!$U$8:$U$307,MATCH(VBDgames!$C780,VBDhistory4!$B$8:$B$307,0))+ROW()/10000000,0)</f>
        <v>0</v>
      </c>
      <c r="N780" s="171"/>
      <c r="O780" s="171" t="str">
        <f t="shared" ref="O780:R780" si="2254">$D780&amp;"-"&amp;RANK(J780,J$477:J$876,0)</f>
        <v>WR-1</v>
      </c>
      <c r="P780" s="171" t="str">
        <f t="shared" si="2254"/>
        <v>WR-1</v>
      </c>
      <c r="Q780" s="171" t="str">
        <f t="shared" si="2254"/>
        <v>WR-1</v>
      </c>
      <c r="R780" s="171" t="str">
        <f t="shared" si="2254"/>
        <v>WR-1</v>
      </c>
      <c r="AC780" s="3"/>
    </row>
    <row r="781" ht="15.75" customHeight="1">
      <c r="A781" s="24">
        <v>305.0</v>
      </c>
      <c r="B781" s="24" t="s">
        <v>4803</v>
      </c>
      <c r="C781" s="24" t="s">
        <v>4803</v>
      </c>
      <c r="D781" s="132" t="s">
        <v>34</v>
      </c>
      <c r="E781" s="132"/>
      <c r="F781" s="132"/>
      <c r="G781" s="132">
        <v>2.0</v>
      </c>
      <c r="H781" s="132">
        <v>7.0</v>
      </c>
      <c r="J781" s="171">
        <f t="array" ref="J781">IFERROR(INDEX(VBDhistory1!$U$8:$U$307,MATCH(VBDgames!$C781,VBDhistory1!$B$8:$B$307,0))+ROW()/10000000,0)</f>
        <v>0</v>
      </c>
      <c r="K781" s="171">
        <f t="array" ref="K781">IFERROR(INDEX(VBDhistory2!$U$8:$U$307,MATCH(VBDgames!$C781,VBDhistory2!$B$8:$B$307,0))+ROW()/10000000,0)</f>
        <v>0</v>
      </c>
      <c r="L781" s="171">
        <f t="array" ref="L781">IFERROR(INDEX(VBDhistory3!$U$8:$U$307,MATCH(VBDgames!$C781,VBDhistory3!$B$8:$B$307,0))+ROW()/10000000,0)</f>
        <v>0</v>
      </c>
      <c r="M781" s="171">
        <f t="array" ref="M781">IFERROR(INDEX(VBDhistory4!$U$8:$U$307,MATCH(VBDgames!$C781,VBDhistory4!$B$8:$B$307,0))+ROW()/10000000,0)</f>
        <v>0</v>
      </c>
      <c r="N781" s="171"/>
      <c r="O781" s="171" t="str">
        <f t="shared" ref="O781:R781" si="2255">$D781&amp;"-"&amp;RANK(J781,J$477:J$876,0)</f>
        <v>WR-1</v>
      </c>
      <c r="P781" s="171" t="str">
        <f t="shared" si="2255"/>
        <v>WR-1</v>
      </c>
      <c r="Q781" s="171" t="str">
        <f t="shared" si="2255"/>
        <v>WR-1</v>
      </c>
      <c r="R781" s="171" t="str">
        <f t="shared" si="2255"/>
        <v>WR-1</v>
      </c>
      <c r="AC781" s="3"/>
    </row>
    <row r="782" ht="15.75" customHeight="1">
      <c r="A782" s="24">
        <v>306.0</v>
      </c>
      <c r="B782" s="24" t="s">
        <v>3273</v>
      </c>
      <c r="C782" s="24" t="s">
        <v>3273</v>
      </c>
      <c r="D782" s="132" t="s">
        <v>34</v>
      </c>
      <c r="E782" s="132"/>
      <c r="F782" s="132"/>
      <c r="G782" s="132">
        <v>2.0</v>
      </c>
      <c r="H782" s="132"/>
      <c r="J782" s="171">
        <f t="array" ref="J782">IFERROR(INDEX(VBDhistory1!$U$8:$U$307,MATCH(VBDgames!$C782,VBDhistory1!$B$8:$B$307,0))+ROW()/10000000,0)</f>
        <v>0</v>
      </c>
      <c r="K782" s="171">
        <f t="array" ref="K782">IFERROR(INDEX(VBDhistory2!$U$8:$U$307,MATCH(VBDgames!$C782,VBDhistory2!$B$8:$B$307,0))+ROW()/10000000,0)</f>
        <v>0</v>
      </c>
      <c r="L782" s="171">
        <f t="array" ref="L782">IFERROR(INDEX(VBDhistory3!$U$8:$U$307,MATCH(VBDgames!$C782,VBDhistory3!$B$8:$B$307,0))+ROW()/10000000,0)</f>
        <v>0</v>
      </c>
      <c r="M782" s="171">
        <f t="array" ref="M782">IFERROR(INDEX(VBDhistory4!$U$8:$U$307,MATCH(VBDgames!$C782,VBDhistory4!$B$8:$B$307,0))+ROW()/10000000,0)</f>
        <v>0</v>
      </c>
      <c r="N782" s="171"/>
      <c r="O782" s="171" t="str">
        <f t="shared" ref="O782:R782" si="2256">$D782&amp;"-"&amp;RANK(J782,J$477:J$876,0)</f>
        <v>WR-1</v>
      </c>
      <c r="P782" s="171" t="str">
        <f t="shared" si="2256"/>
        <v>WR-1</v>
      </c>
      <c r="Q782" s="171" t="str">
        <f t="shared" si="2256"/>
        <v>WR-1</v>
      </c>
      <c r="R782" s="171" t="str">
        <f t="shared" si="2256"/>
        <v>WR-1</v>
      </c>
      <c r="AC782" s="3"/>
    </row>
    <row r="783" ht="15.75" customHeight="1">
      <c r="A783" s="24">
        <v>307.0</v>
      </c>
      <c r="B783" s="24" t="s">
        <v>3441</v>
      </c>
      <c r="C783" s="24" t="s">
        <v>3441</v>
      </c>
      <c r="D783" s="132" t="s">
        <v>34</v>
      </c>
      <c r="E783" s="132"/>
      <c r="F783" s="132"/>
      <c r="G783" s="132">
        <v>1.0</v>
      </c>
      <c r="H783" s="132">
        <v>0.0</v>
      </c>
      <c r="J783" s="171">
        <f t="array" ref="J783">IFERROR(INDEX(VBDhistory1!$U$8:$U$307,MATCH(VBDgames!$C783,VBDhistory1!$B$8:$B$307,0))+ROW()/10000000,0)</f>
        <v>0</v>
      </c>
      <c r="K783" s="171">
        <f t="array" ref="K783">IFERROR(INDEX(VBDhistory2!$U$8:$U$307,MATCH(VBDgames!$C783,VBDhistory2!$B$8:$B$307,0))+ROW()/10000000,0)</f>
        <v>0</v>
      </c>
      <c r="L783" s="171">
        <f t="array" ref="L783">IFERROR(INDEX(VBDhistory3!$U$8:$U$307,MATCH(VBDgames!$C783,VBDhistory3!$B$8:$B$307,0))+ROW()/10000000,0)</f>
        <v>0</v>
      </c>
      <c r="M783" s="171">
        <f t="array" ref="M783">IFERROR(INDEX(VBDhistory4!$U$8:$U$307,MATCH(VBDgames!$C783,VBDhistory4!$B$8:$B$307,0))+ROW()/10000000,0)</f>
        <v>0</v>
      </c>
      <c r="N783" s="171"/>
      <c r="O783" s="171" t="str">
        <f t="shared" ref="O783:R783" si="2257">$D783&amp;"-"&amp;RANK(J783,J$477:J$876,0)</f>
        <v>WR-1</v>
      </c>
      <c r="P783" s="171" t="str">
        <f t="shared" si="2257"/>
        <v>WR-1</v>
      </c>
      <c r="Q783" s="171" t="str">
        <f t="shared" si="2257"/>
        <v>WR-1</v>
      </c>
      <c r="R783" s="171" t="str">
        <f t="shared" si="2257"/>
        <v>WR-1</v>
      </c>
      <c r="AC783" s="3"/>
    </row>
    <row r="784" ht="15.75" customHeight="1">
      <c r="A784" s="24">
        <v>308.0</v>
      </c>
      <c r="B784" s="24" t="s">
        <v>3277</v>
      </c>
      <c r="C784" s="24" t="s">
        <v>3277</v>
      </c>
      <c r="D784" s="132" t="s">
        <v>34</v>
      </c>
      <c r="E784" s="132"/>
      <c r="F784" s="132"/>
      <c r="G784" s="132">
        <v>1.0</v>
      </c>
      <c r="H784" s="132">
        <v>11.0</v>
      </c>
      <c r="J784" s="171">
        <f t="array" ref="J784">IFERROR(INDEX(VBDhistory1!$U$8:$U$307,MATCH(VBDgames!$C784,VBDhistory1!$B$8:$B$307,0))+ROW()/10000000,0)</f>
        <v>0</v>
      </c>
      <c r="K784" s="171">
        <f t="array" ref="K784">IFERROR(INDEX(VBDhistory2!$U$8:$U$307,MATCH(VBDgames!$C784,VBDhistory2!$B$8:$B$307,0))+ROW()/10000000,0)</f>
        <v>0</v>
      </c>
      <c r="L784" s="171">
        <f t="array" ref="L784">IFERROR(INDEX(VBDhistory3!$U$8:$U$307,MATCH(VBDgames!$C784,VBDhistory3!$B$8:$B$307,0))+ROW()/10000000,0)</f>
        <v>0</v>
      </c>
      <c r="M784" s="171">
        <f t="array" ref="M784">IFERROR(INDEX(VBDhistory4!$U$8:$U$307,MATCH(VBDgames!$C784,VBDhistory4!$B$8:$B$307,0))+ROW()/10000000,0)</f>
        <v>0</v>
      </c>
      <c r="N784" s="171"/>
      <c r="O784" s="171" t="str">
        <f t="shared" ref="O784:R784" si="2258">$D784&amp;"-"&amp;RANK(J784,J$477:J$876,0)</f>
        <v>WR-1</v>
      </c>
      <c r="P784" s="171" t="str">
        <f t="shared" si="2258"/>
        <v>WR-1</v>
      </c>
      <c r="Q784" s="171" t="str">
        <f t="shared" si="2258"/>
        <v>WR-1</v>
      </c>
      <c r="R784" s="171" t="str">
        <f t="shared" si="2258"/>
        <v>WR-1</v>
      </c>
      <c r="AC784" s="3"/>
    </row>
    <row r="785" ht="15.75" customHeight="1">
      <c r="A785" s="24">
        <v>309.0</v>
      </c>
      <c r="B785" s="24" t="s">
        <v>3356</v>
      </c>
      <c r="C785" s="24" t="s">
        <v>3356</v>
      </c>
      <c r="D785" s="132" t="s">
        <v>34</v>
      </c>
      <c r="E785" s="132"/>
      <c r="F785" s="132"/>
      <c r="G785" s="132">
        <v>1.0</v>
      </c>
      <c r="H785" s="132">
        <v>5.0</v>
      </c>
      <c r="J785" s="171">
        <f t="array" ref="J785">IFERROR(INDEX(VBDhistory1!$U$8:$U$307,MATCH(VBDgames!$C785,VBDhistory1!$B$8:$B$307,0))+ROW()/10000000,0)</f>
        <v>0</v>
      </c>
      <c r="K785" s="171">
        <f t="array" ref="K785">IFERROR(INDEX(VBDhistory2!$U$8:$U$307,MATCH(VBDgames!$C785,VBDhistory2!$B$8:$B$307,0))+ROW()/10000000,0)</f>
        <v>0</v>
      </c>
      <c r="L785" s="171">
        <f t="array" ref="L785">IFERROR(INDEX(VBDhistory3!$U$8:$U$307,MATCH(VBDgames!$C785,VBDhistory3!$B$8:$B$307,0))+ROW()/10000000,0)</f>
        <v>0</v>
      </c>
      <c r="M785" s="171">
        <f t="array" ref="M785">IFERROR(INDEX(VBDhistory4!$U$8:$U$307,MATCH(VBDgames!$C785,VBDhistory4!$B$8:$B$307,0))+ROW()/10000000,0)</f>
        <v>0</v>
      </c>
      <c r="N785" s="171"/>
      <c r="O785" s="171" t="str">
        <f t="shared" ref="O785:R785" si="2259">$D785&amp;"-"&amp;RANK(J785,J$477:J$876,0)</f>
        <v>WR-1</v>
      </c>
      <c r="P785" s="171" t="str">
        <f t="shared" si="2259"/>
        <v>WR-1</v>
      </c>
      <c r="Q785" s="171" t="str">
        <f t="shared" si="2259"/>
        <v>WR-1</v>
      </c>
      <c r="R785" s="171" t="str">
        <f t="shared" si="2259"/>
        <v>WR-1</v>
      </c>
      <c r="AC785" s="3"/>
    </row>
    <row r="786" ht="15.75" customHeight="1">
      <c r="A786" s="24">
        <v>310.0</v>
      </c>
      <c r="B786" s="24" t="s">
        <v>3035</v>
      </c>
      <c r="C786" s="24" t="s">
        <v>3035</v>
      </c>
      <c r="D786" s="132" t="s">
        <v>34</v>
      </c>
      <c r="E786" s="132"/>
      <c r="F786" s="132"/>
      <c r="G786" s="132">
        <v>1.0</v>
      </c>
      <c r="H786" s="132"/>
      <c r="J786" s="171">
        <f t="array" ref="J786">IFERROR(INDEX(VBDhistory1!$U$8:$U$307,MATCH(VBDgames!$C786,VBDhistory1!$B$8:$B$307,0))+ROW()/10000000,0)</f>
        <v>0</v>
      </c>
      <c r="K786" s="171">
        <f t="array" ref="K786">IFERROR(INDEX(VBDhistory2!$U$8:$U$307,MATCH(VBDgames!$C786,VBDhistory2!$B$8:$B$307,0))+ROW()/10000000,0)</f>
        <v>0</v>
      </c>
      <c r="L786" s="171">
        <f t="array" ref="L786">IFERROR(INDEX(VBDhistory3!$U$8:$U$307,MATCH(VBDgames!$C786,VBDhistory3!$B$8:$B$307,0))+ROW()/10000000,0)</f>
        <v>0</v>
      </c>
      <c r="M786" s="171">
        <f t="array" ref="M786">IFERROR(INDEX(VBDhistory4!$U$8:$U$307,MATCH(VBDgames!$C786,VBDhistory4!$B$8:$B$307,0))+ROW()/10000000,0)</f>
        <v>0</v>
      </c>
      <c r="N786" s="171"/>
      <c r="O786" s="171" t="str">
        <f t="shared" ref="O786:R786" si="2260">$D786&amp;"-"&amp;RANK(J786,J$477:J$876,0)</f>
        <v>WR-1</v>
      </c>
      <c r="P786" s="171" t="str">
        <f t="shared" si="2260"/>
        <v>WR-1</v>
      </c>
      <c r="Q786" s="171" t="str">
        <f t="shared" si="2260"/>
        <v>WR-1</v>
      </c>
      <c r="R786" s="171" t="str">
        <f t="shared" si="2260"/>
        <v>WR-1</v>
      </c>
      <c r="AC786" s="3"/>
    </row>
    <row r="787" ht="15.75" customHeight="1">
      <c r="A787" s="24">
        <v>311.0</v>
      </c>
      <c r="B787" s="24" t="s">
        <v>4804</v>
      </c>
      <c r="C787" s="24" t="s">
        <v>4804</v>
      </c>
      <c r="D787" s="132" t="s">
        <v>34</v>
      </c>
      <c r="E787" s="132"/>
      <c r="F787" s="132"/>
      <c r="G787" s="132">
        <v>1.0</v>
      </c>
      <c r="H787" s="132"/>
      <c r="J787" s="171">
        <f t="array" ref="J787">IFERROR(INDEX(VBDhistory1!$U$8:$U$307,MATCH(VBDgames!$C787,VBDhistory1!$B$8:$B$307,0))+ROW()/10000000,0)</f>
        <v>0</v>
      </c>
      <c r="K787" s="171">
        <f t="array" ref="K787">IFERROR(INDEX(VBDhistory2!$U$8:$U$307,MATCH(VBDgames!$C787,VBDhistory2!$B$8:$B$307,0))+ROW()/10000000,0)</f>
        <v>0</v>
      </c>
      <c r="L787" s="171">
        <f t="array" ref="L787">IFERROR(INDEX(VBDhistory3!$U$8:$U$307,MATCH(VBDgames!$C787,VBDhistory3!$B$8:$B$307,0))+ROW()/10000000,0)</f>
        <v>0</v>
      </c>
      <c r="M787" s="171">
        <f t="array" ref="M787">IFERROR(INDEX(VBDhistory4!$U$8:$U$307,MATCH(VBDgames!$C787,VBDhistory4!$B$8:$B$307,0))+ROW()/10000000,0)</f>
        <v>0</v>
      </c>
      <c r="N787" s="171"/>
      <c r="O787" s="171" t="str">
        <f t="shared" ref="O787:R787" si="2261">$D787&amp;"-"&amp;RANK(J787,J$477:J$876,0)</f>
        <v>WR-1</v>
      </c>
      <c r="P787" s="171" t="str">
        <f t="shared" si="2261"/>
        <v>WR-1</v>
      </c>
      <c r="Q787" s="171" t="str">
        <f t="shared" si="2261"/>
        <v>WR-1</v>
      </c>
      <c r="R787" s="171" t="str">
        <f t="shared" si="2261"/>
        <v>WR-1</v>
      </c>
      <c r="AC787" s="3"/>
    </row>
    <row r="788" ht="15.75" customHeight="1">
      <c r="A788" s="24">
        <v>312.0</v>
      </c>
      <c r="B788" s="24" t="s">
        <v>1407</v>
      </c>
      <c r="C788" s="24" t="s">
        <v>1407</v>
      </c>
      <c r="D788" s="132" t="s">
        <v>34</v>
      </c>
      <c r="E788" s="132"/>
      <c r="F788" s="132"/>
      <c r="G788" s="132">
        <v>1.0</v>
      </c>
      <c r="H788" s="132"/>
      <c r="J788" s="171">
        <f t="array" ref="J788">IFERROR(INDEX(VBDhistory1!$U$8:$U$307,MATCH(VBDgames!$C788,VBDhistory1!$B$8:$B$307,0))+ROW()/10000000,0)</f>
        <v>0</v>
      </c>
      <c r="K788" s="171">
        <f t="array" ref="K788">IFERROR(INDEX(VBDhistory2!$U$8:$U$307,MATCH(VBDgames!$C788,VBDhistory2!$B$8:$B$307,0))+ROW()/10000000,0)</f>
        <v>0</v>
      </c>
      <c r="L788" s="171">
        <f t="array" ref="L788">IFERROR(INDEX(VBDhistory3!$U$8:$U$307,MATCH(VBDgames!$C788,VBDhistory3!$B$8:$B$307,0))+ROW()/10000000,0)</f>
        <v>0</v>
      </c>
      <c r="M788" s="171">
        <f t="array" ref="M788">IFERROR(INDEX(VBDhistory4!$U$8:$U$307,MATCH(VBDgames!$C788,VBDhistory4!$B$8:$B$307,0))+ROW()/10000000,0)</f>
        <v>0</v>
      </c>
      <c r="N788" s="171"/>
      <c r="O788" s="171" t="str">
        <f t="shared" ref="O788:R788" si="2262">$D788&amp;"-"&amp;RANK(J788,J$477:J$876,0)</f>
        <v>WR-1</v>
      </c>
      <c r="P788" s="171" t="str">
        <f t="shared" si="2262"/>
        <v>WR-1</v>
      </c>
      <c r="Q788" s="171" t="str">
        <f t="shared" si="2262"/>
        <v>WR-1</v>
      </c>
      <c r="R788" s="171" t="str">
        <f t="shared" si="2262"/>
        <v>WR-1</v>
      </c>
      <c r="AC788" s="3"/>
    </row>
    <row r="789" ht="15.75" customHeight="1">
      <c r="A789" s="24">
        <v>313.0</v>
      </c>
      <c r="B789" s="22" t="s">
        <v>4805</v>
      </c>
      <c r="C789" s="22" t="s">
        <v>4805</v>
      </c>
      <c r="D789" s="132" t="s">
        <v>34</v>
      </c>
      <c r="E789" s="132"/>
      <c r="F789" s="132"/>
      <c r="G789" s="132">
        <v>0.0</v>
      </c>
      <c r="H789" s="132"/>
      <c r="J789" s="171">
        <f t="array" ref="J789">IFERROR(INDEX(VBDhistory1!$U$8:$U$307,MATCH(VBDgames!$C789,VBDhistory1!$B$8:$B$307,0))+ROW()/10000000,0)</f>
        <v>0</v>
      </c>
      <c r="K789" s="171">
        <f t="array" ref="K789">IFERROR(INDEX(VBDhistory2!$U$8:$U$307,MATCH(VBDgames!$C789,VBDhistory2!$B$8:$B$307,0))+ROW()/10000000,0)</f>
        <v>0</v>
      </c>
      <c r="L789" s="171">
        <f t="array" ref="L789">IFERROR(INDEX(VBDhistory3!$U$8:$U$307,MATCH(VBDgames!$C789,VBDhistory3!$B$8:$B$307,0))+ROW()/10000000,0)</f>
        <v>0</v>
      </c>
      <c r="M789" s="171">
        <f t="array" ref="M789">IFERROR(INDEX(VBDhistory4!$U$8:$U$307,MATCH(VBDgames!$C789,VBDhistory4!$B$8:$B$307,0))+ROW()/10000000,0)</f>
        <v>0</v>
      </c>
      <c r="N789" s="171"/>
      <c r="O789" s="171" t="str">
        <f t="shared" ref="O789:R789" si="2263">$D789&amp;"-"&amp;RANK(J789,J$477:J$876,0)</f>
        <v>WR-1</v>
      </c>
      <c r="P789" s="171" t="str">
        <f t="shared" si="2263"/>
        <v>WR-1</v>
      </c>
      <c r="Q789" s="171" t="str">
        <f t="shared" si="2263"/>
        <v>WR-1</v>
      </c>
      <c r="R789" s="171" t="str">
        <f t="shared" si="2263"/>
        <v>WR-1</v>
      </c>
      <c r="AC789" s="3"/>
    </row>
    <row r="790" ht="15.75" customHeight="1">
      <c r="A790" s="24">
        <v>314.0</v>
      </c>
      <c r="B790" s="24" t="s">
        <v>4806</v>
      </c>
      <c r="C790" s="24" t="s">
        <v>4806</v>
      </c>
      <c r="D790" s="132" t="s">
        <v>34</v>
      </c>
      <c r="E790" s="132"/>
      <c r="F790" s="132"/>
      <c r="G790" s="132">
        <v>1.0</v>
      </c>
      <c r="H790" s="132"/>
      <c r="J790" s="171">
        <f t="array" ref="J790">IFERROR(INDEX(VBDhistory1!$U$8:$U$307,MATCH(VBDgames!$C790,VBDhistory1!$B$8:$B$307,0))+ROW()/10000000,0)</f>
        <v>0</v>
      </c>
      <c r="K790" s="171">
        <f t="array" ref="K790">IFERROR(INDEX(VBDhistory2!$U$8:$U$307,MATCH(VBDgames!$C790,VBDhistory2!$B$8:$B$307,0))+ROW()/10000000,0)</f>
        <v>0</v>
      </c>
      <c r="L790" s="171">
        <f t="array" ref="L790">IFERROR(INDEX(VBDhistory3!$U$8:$U$307,MATCH(VBDgames!$C790,VBDhistory3!$B$8:$B$307,0))+ROW()/10000000,0)</f>
        <v>0</v>
      </c>
      <c r="M790" s="171">
        <f t="array" ref="M790">IFERROR(INDEX(VBDhistory4!$U$8:$U$307,MATCH(VBDgames!$C790,VBDhistory4!$B$8:$B$307,0))+ROW()/10000000,0)</f>
        <v>0</v>
      </c>
      <c r="N790" s="171"/>
      <c r="O790" s="171" t="str">
        <f t="shared" ref="O790:R790" si="2264">$D790&amp;"-"&amp;RANK(J790,J$477:J$876,0)</f>
        <v>WR-1</v>
      </c>
      <c r="P790" s="171" t="str">
        <f t="shared" si="2264"/>
        <v>WR-1</v>
      </c>
      <c r="Q790" s="171" t="str">
        <f t="shared" si="2264"/>
        <v>WR-1</v>
      </c>
      <c r="R790" s="171" t="str">
        <f t="shared" si="2264"/>
        <v>WR-1</v>
      </c>
      <c r="AC790" s="3"/>
    </row>
    <row r="791" ht="15.75" customHeight="1">
      <c r="A791" s="24">
        <v>315.0</v>
      </c>
      <c r="D791" s="132" t="s">
        <v>34</v>
      </c>
      <c r="E791" s="132">
        <v>0.0</v>
      </c>
      <c r="F791" s="132">
        <v>0.0</v>
      </c>
      <c r="G791" s="132">
        <v>0.0</v>
      </c>
      <c r="H791" s="132">
        <v>0.0</v>
      </c>
      <c r="J791" s="171">
        <f t="array" ref="J791">IFERROR(INDEX(VBDhistory1!$U$8:$U$307,MATCH(VBDgames!$C791,VBDhistory1!$B$8:$B$307,0))+ROW()/10000000,0)</f>
        <v>0</v>
      </c>
      <c r="K791" s="171">
        <f t="array" ref="K791">IFERROR(INDEX(VBDhistory2!$U$8:$U$307,MATCH(VBDgames!$C791,VBDhistory2!$B$8:$B$307,0))+ROW()/10000000,0)</f>
        <v>0</v>
      </c>
      <c r="L791" s="171">
        <f t="array" ref="L791">IFERROR(INDEX(VBDhistory3!$U$8:$U$307,MATCH(VBDgames!$C791,VBDhistory3!$B$8:$B$307,0))+ROW()/10000000,0)</f>
        <v>0</v>
      </c>
      <c r="M791" s="171">
        <f t="array" ref="M791">IFERROR(INDEX(VBDhistory4!$U$8:$U$307,MATCH(VBDgames!$C791,VBDhistory4!$B$8:$B$307,0))+ROW()/10000000,0)</f>
        <v>0</v>
      </c>
      <c r="N791" s="171"/>
      <c r="O791" s="171" t="str">
        <f t="shared" ref="O791:R791" si="2265">$D791&amp;"-"&amp;RANK(J791,J$477:J$876,0)</f>
        <v>WR-1</v>
      </c>
      <c r="P791" s="171" t="str">
        <f t="shared" si="2265"/>
        <v>WR-1</v>
      </c>
      <c r="Q791" s="171" t="str">
        <f t="shared" si="2265"/>
        <v>WR-1</v>
      </c>
      <c r="R791" s="171" t="str">
        <f t="shared" si="2265"/>
        <v>WR-1</v>
      </c>
      <c r="AC791" s="3"/>
    </row>
    <row r="792" ht="15.75" customHeight="1">
      <c r="A792" s="24">
        <v>316.0</v>
      </c>
      <c r="D792" s="132" t="s">
        <v>34</v>
      </c>
      <c r="E792" s="132">
        <v>0.0</v>
      </c>
      <c r="F792" s="132">
        <v>0.0</v>
      </c>
      <c r="G792" s="132">
        <v>0.0</v>
      </c>
      <c r="H792" s="132">
        <v>0.0</v>
      </c>
      <c r="J792" s="171">
        <f t="array" ref="J792">IFERROR(INDEX(VBDhistory1!$U$8:$U$307,MATCH(VBDgames!$C792,VBDhistory1!$B$8:$B$307,0))+ROW()/10000000,0)</f>
        <v>0</v>
      </c>
      <c r="K792" s="171">
        <f t="array" ref="K792">IFERROR(INDEX(VBDhistory2!$U$8:$U$307,MATCH(VBDgames!$C792,VBDhistory2!$B$8:$B$307,0))+ROW()/10000000,0)</f>
        <v>0</v>
      </c>
      <c r="L792" s="171">
        <f t="array" ref="L792">IFERROR(INDEX(VBDhistory3!$U$8:$U$307,MATCH(VBDgames!$C792,VBDhistory3!$B$8:$B$307,0))+ROW()/10000000,0)</f>
        <v>0</v>
      </c>
      <c r="M792" s="171">
        <f t="array" ref="M792">IFERROR(INDEX(VBDhistory4!$U$8:$U$307,MATCH(VBDgames!$C792,VBDhistory4!$B$8:$B$307,0))+ROW()/10000000,0)</f>
        <v>0</v>
      </c>
      <c r="N792" s="171"/>
      <c r="O792" s="171" t="str">
        <f t="shared" ref="O792:R792" si="2266">$D792&amp;"-"&amp;RANK(J792,J$477:J$876,0)</f>
        <v>WR-1</v>
      </c>
      <c r="P792" s="171" t="str">
        <f t="shared" si="2266"/>
        <v>WR-1</v>
      </c>
      <c r="Q792" s="171" t="str">
        <f t="shared" si="2266"/>
        <v>WR-1</v>
      </c>
      <c r="R792" s="171" t="str">
        <f t="shared" si="2266"/>
        <v>WR-1</v>
      </c>
      <c r="AC792" s="3"/>
    </row>
    <row r="793" ht="15.75" customHeight="1">
      <c r="A793" s="24">
        <v>317.0</v>
      </c>
      <c r="D793" s="132" t="s">
        <v>34</v>
      </c>
      <c r="E793" s="132">
        <v>0.0</v>
      </c>
      <c r="F793" s="132">
        <v>0.0</v>
      </c>
      <c r="G793" s="132">
        <v>0.0</v>
      </c>
      <c r="H793" s="132">
        <v>0.0</v>
      </c>
      <c r="J793" s="171">
        <f t="array" ref="J793">IFERROR(INDEX(VBDhistory1!$U$8:$U$307,MATCH(VBDgames!$C793,VBDhistory1!$B$8:$B$307,0))+ROW()/10000000,0)</f>
        <v>0</v>
      </c>
      <c r="K793" s="171">
        <f t="array" ref="K793">IFERROR(INDEX(VBDhistory2!$U$8:$U$307,MATCH(VBDgames!$C793,VBDhistory2!$B$8:$B$307,0))+ROW()/10000000,0)</f>
        <v>0</v>
      </c>
      <c r="L793" s="171">
        <f t="array" ref="L793">IFERROR(INDEX(VBDhistory3!$U$8:$U$307,MATCH(VBDgames!$C793,VBDhistory3!$B$8:$B$307,0))+ROW()/10000000,0)</f>
        <v>0</v>
      </c>
      <c r="M793" s="171">
        <f t="array" ref="M793">IFERROR(INDEX(VBDhistory4!$U$8:$U$307,MATCH(VBDgames!$C793,VBDhistory4!$B$8:$B$307,0))+ROW()/10000000,0)</f>
        <v>0</v>
      </c>
      <c r="N793" s="171"/>
      <c r="O793" s="171" t="str">
        <f t="shared" ref="O793:R793" si="2267">$D793&amp;"-"&amp;RANK(J793,J$477:J$876,0)</f>
        <v>WR-1</v>
      </c>
      <c r="P793" s="171" t="str">
        <f t="shared" si="2267"/>
        <v>WR-1</v>
      </c>
      <c r="Q793" s="171" t="str">
        <f t="shared" si="2267"/>
        <v>WR-1</v>
      </c>
      <c r="R793" s="171" t="str">
        <f t="shared" si="2267"/>
        <v>WR-1</v>
      </c>
      <c r="AC793" s="3"/>
    </row>
    <row r="794" ht="15.75" customHeight="1">
      <c r="A794" s="24">
        <v>318.0</v>
      </c>
      <c r="D794" s="132" t="s">
        <v>34</v>
      </c>
      <c r="E794" s="132">
        <v>0.0</v>
      </c>
      <c r="F794" s="132">
        <v>0.0</v>
      </c>
      <c r="G794" s="132">
        <v>0.0</v>
      </c>
      <c r="H794" s="132">
        <v>0.0</v>
      </c>
      <c r="J794" s="171">
        <f t="array" ref="J794">IFERROR(INDEX(VBDhistory1!$U$8:$U$307,MATCH(VBDgames!$C794,VBDhistory1!$B$8:$B$307,0))+ROW()/10000000,0)</f>
        <v>0</v>
      </c>
      <c r="K794" s="171">
        <f t="array" ref="K794">IFERROR(INDEX(VBDhistory2!$U$8:$U$307,MATCH(VBDgames!$C794,VBDhistory2!$B$8:$B$307,0))+ROW()/10000000,0)</f>
        <v>0</v>
      </c>
      <c r="L794" s="171">
        <f t="array" ref="L794">IFERROR(INDEX(VBDhistory3!$U$8:$U$307,MATCH(VBDgames!$C794,VBDhistory3!$B$8:$B$307,0))+ROW()/10000000,0)</f>
        <v>0</v>
      </c>
      <c r="M794" s="171">
        <f t="array" ref="M794">IFERROR(INDEX(VBDhistory4!$U$8:$U$307,MATCH(VBDgames!$C794,VBDhistory4!$B$8:$B$307,0))+ROW()/10000000,0)</f>
        <v>0</v>
      </c>
      <c r="N794" s="171"/>
      <c r="O794" s="171" t="str">
        <f t="shared" ref="O794:R794" si="2268">$D794&amp;"-"&amp;RANK(J794,J$477:J$876,0)</f>
        <v>WR-1</v>
      </c>
      <c r="P794" s="171" t="str">
        <f t="shared" si="2268"/>
        <v>WR-1</v>
      </c>
      <c r="Q794" s="171" t="str">
        <f t="shared" si="2268"/>
        <v>WR-1</v>
      </c>
      <c r="R794" s="171" t="str">
        <f t="shared" si="2268"/>
        <v>WR-1</v>
      </c>
      <c r="AC794" s="3"/>
    </row>
    <row r="795" ht="15.75" customHeight="1">
      <c r="A795" s="24">
        <v>319.0</v>
      </c>
      <c r="D795" s="132" t="s">
        <v>34</v>
      </c>
      <c r="E795" s="132">
        <v>0.0</v>
      </c>
      <c r="F795" s="132">
        <v>0.0</v>
      </c>
      <c r="G795" s="132">
        <v>0.0</v>
      </c>
      <c r="H795" s="132">
        <v>0.0</v>
      </c>
      <c r="J795" s="171">
        <f t="array" ref="J795">IFERROR(INDEX(VBDhistory1!$U$8:$U$307,MATCH(VBDgames!$C795,VBDhistory1!$B$8:$B$307,0))+ROW()/10000000,0)</f>
        <v>0</v>
      </c>
      <c r="K795" s="171">
        <f t="array" ref="K795">IFERROR(INDEX(VBDhistory2!$U$8:$U$307,MATCH(VBDgames!$C795,VBDhistory2!$B$8:$B$307,0))+ROW()/10000000,0)</f>
        <v>0</v>
      </c>
      <c r="L795" s="171">
        <f t="array" ref="L795">IFERROR(INDEX(VBDhistory3!$U$8:$U$307,MATCH(VBDgames!$C795,VBDhistory3!$B$8:$B$307,0))+ROW()/10000000,0)</f>
        <v>0</v>
      </c>
      <c r="M795" s="171">
        <f t="array" ref="M795">IFERROR(INDEX(VBDhistory4!$U$8:$U$307,MATCH(VBDgames!$C795,VBDhistory4!$B$8:$B$307,0))+ROW()/10000000,0)</f>
        <v>0</v>
      </c>
      <c r="N795" s="171"/>
      <c r="O795" s="171" t="str">
        <f t="shared" ref="O795:R795" si="2269">$D795&amp;"-"&amp;RANK(J795,J$477:J$876,0)</f>
        <v>WR-1</v>
      </c>
      <c r="P795" s="171" t="str">
        <f t="shared" si="2269"/>
        <v>WR-1</v>
      </c>
      <c r="Q795" s="171" t="str">
        <f t="shared" si="2269"/>
        <v>WR-1</v>
      </c>
      <c r="R795" s="171" t="str">
        <f t="shared" si="2269"/>
        <v>WR-1</v>
      </c>
      <c r="AC795" s="3"/>
    </row>
    <row r="796" ht="15.75" customHeight="1">
      <c r="A796" s="24">
        <v>320.0</v>
      </c>
      <c r="D796" s="132" t="s">
        <v>34</v>
      </c>
      <c r="E796" s="132">
        <v>0.0</v>
      </c>
      <c r="F796" s="132">
        <v>0.0</v>
      </c>
      <c r="G796" s="132">
        <v>0.0</v>
      </c>
      <c r="H796" s="132">
        <v>0.0</v>
      </c>
      <c r="J796" s="171">
        <f t="array" ref="J796">IFERROR(INDEX(VBDhistory1!$U$8:$U$307,MATCH(VBDgames!$C796,VBDhistory1!$B$8:$B$307,0))+ROW()/10000000,0)</f>
        <v>0</v>
      </c>
      <c r="K796" s="171">
        <f t="array" ref="K796">IFERROR(INDEX(VBDhistory2!$U$8:$U$307,MATCH(VBDgames!$C796,VBDhistory2!$B$8:$B$307,0))+ROW()/10000000,0)</f>
        <v>0</v>
      </c>
      <c r="L796" s="171">
        <f t="array" ref="L796">IFERROR(INDEX(VBDhistory3!$U$8:$U$307,MATCH(VBDgames!$C796,VBDhistory3!$B$8:$B$307,0))+ROW()/10000000,0)</f>
        <v>0</v>
      </c>
      <c r="M796" s="171">
        <f t="array" ref="M796">IFERROR(INDEX(VBDhistory4!$U$8:$U$307,MATCH(VBDgames!$C796,VBDhistory4!$B$8:$B$307,0))+ROW()/10000000,0)</f>
        <v>0</v>
      </c>
      <c r="N796" s="171"/>
      <c r="O796" s="171" t="str">
        <f t="shared" ref="O796:R796" si="2270">$D796&amp;"-"&amp;RANK(J796,J$477:J$876,0)</f>
        <v>WR-1</v>
      </c>
      <c r="P796" s="171" t="str">
        <f t="shared" si="2270"/>
        <v>WR-1</v>
      </c>
      <c r="Q796" s="171" t="str">
        <f t="shared" si="2270"/>
        <v>WR-1</v>
      </c>
      <c r="R796" s="171" t="str">
        <f t="shared" si="2270"/>
        <v>WR-1</v>
      </c>
      <c r="AC796" s="3"/>
    </row>
    <row r="797" ht="15.75" customHeight="1">
      <c r="A797" s="24">
        <v>321.0</v>
      </c>
      <c r="D797" s="132" t="s">
        <v>34</v>
      </c>
      <c r="E797" s="132">
        <v>0.0</v>
      </c>
      <c r="F797" s="132">
        <v>0.0</v>
      </c>
      <c r="G797" s="132">
        <v>0.0</v>
      </c>
      <c r="H797" s="132">
        <v>0.0</v>
      </c>
      <c r="J797" s="171">
        <f t="array" ref="J797">IFERROR(INDEX(VBDhistory1!$U$8:$U$307,MATCH(VBDgames!$C797,VBDhistory1!$B$8:$B$307,0))+ROW()/10000000,0)</f>
        <v>0</v>
      </c>
      <c r="K797" s="171">
        <f t="array" ref="K797">IFERROR(INDEX(VBDhistory2!$U$8:$U$307,MATCH(VBDgames!$C797,VBDhistory2!$B$8:$B$307,0))+ROW()/10000000,0)</f>
        <v>0</v>
      </c>
      <c r="L797" s="171">
        <f t="array" ref="L797">IFERROR(INDEX(VBDhistory3!$U$8:$U$307,MATCH(VBDgames!$C797,VBDhistory3!$B$8:$B$307,0))+ROW()/10000000,0)</f>
        <v>0</v>
      </c>
      <c r="M797" s="171">
        <f t="array" ref="M797">IFERROR(INDEX(VBDhistory4!$U$8:$U$307,MATCH(VBDgames!$C797,VBDhistory4!$B$8:$B$307,0))+ROW()/10000000,0)</f>
        <v>0</v>
      </c>
      <c r="N797" s="171"/>
      <c r="O797" s="171" t="str">
        <f t="shared" ref="O797:R797" si="2271">$D797&amp;"-"&amp;RANK(J797,J$477:J$876,0)</f>
        <v>WR-1</v>
      </c>
      <c r="P797" s="171" t="str">
        <f t="shared" si="2271"/>
        <v>WR-1</v>
      </c>
      <c r="Q797" s="171" t="str">
        <f t="shared" si="2271"/>
        <v>WR-1</v>
      </c>
      <c r="R797" s="171" t="str">
        <f t="shared" si="2271"/>
        <v>WR-1</v>
      </c>
      <c r="AC797" s="3"/>
    </row>
    <row r="798" ht="15.75" customHeight="1">
      <c r="A798" s="24">
        <v>322.0</v>
      </c>
      <c r="D798" s="132" t="s">
        <v>34</v>
      </c>
      <c r="E798" s="132">
        <v>0.0</v>
      </c>
      <c r="F798" s="132">
        <v>0.0</v>
      </c>
      <c r="G798" s="132">
        <v>0.0</v>
      </c>
      <c r="H798" s="132">
        <v>0.0</v>
      </c>
      <c r="J798" s="171">
        <f t="array" ref="J798">IFERROR(INDEX(VBDhistory1!$U$8:$U$307,MATCH(VBDgames!$C798,VBDhistory1!$B$8:$B$307,0))+ROW()/10000000,0)</f>
        <v>0</v>
      </c>
      <c r="K798" s="171">
        <f t="array" ref="K798">IFERROR(INDEX(VBDhistory2!$U$8:$U$307,MATCH(VBDgames!$C798,VBDhistory2!$B$8:$B$307,0))+ROW()/10000000,0)</f>
        <v>0</v>
      </c>
      <c r="L798" s="171">
        <f t="array" ref="L798">IFERROR(INDEX(VBDhistory3!$U$8:$U$307,MATCH(VBDgames!$C798,VBDhistory3!$B$8:$B$307,0))+ROW()/10000000,0)</f>
        <v>0</v>
      </c>
      <c r="M798" s="171">
        <f t="array" ref="M798">IFERROR(INDEX(VBDhistory4!$U$8:$U$307,MATCH(VBDgames!$C798,VBDhistory4!$B$8:$B$307,0))+ROW()/10000000,0)</f>
        <v>0</v>
      </c>
      <c r="N798" s="171"/>
      <c r="O798" s="171" t="str">
        <f t="shared" ref="O798:R798" si="2272">$D798&amp;"-"&amp;RANK(J798,J$477:J$876,0)</f>
        <v>WR-1</v>
      </c>
      <c r="P798" s="171" t="str">
        <f t="shared" si="2272"/>
        <v>WR-1</v>
      </c>
      <c r="Q798" s="171" t="str">
        <f t="shared" si="2272"/>
        <v>WR-1</v>
      </c>
      <c r="R798" s="171" t="str">
        <f t="shared" si="2272"/>
        <v>WR-1</v>
      </c>
      <c r="AC798" s="3"/>
    </row>
    <row r="799" ht="15.75" customHeight="1">
      <c r="A799" s="24">
        <v>323.0</v>
      </c>
      <c r="D799" s="132" t="s">
        <v>34</v>
      </c>
      <c r="E799" s="132">
        <v>0.0</v>
      </c>
      <c r="F799" s="132">
        <v>0.0</v>
      </c>
      <c r="G799" s="132">
        <v>0.0</v>
      </c>
      <c r="H799" s="132">
        <v>0.0</v>
      </c>
      <c r="J799" s="171">
        <f t="array" ref="J799">IFERROR(INDEX(VBDhistory1!$U$8:$U$307,MATCH(VBDgames!$C799,VBDhistory1!$B$8:$B$307,0))+ROW()/10000000,0)</f>
        <v>0</v>
      </c>
      <c r="K799" s="171">
        <f t="array" ref="K799">IFERROR(INDEX(VBDhistory2!$U$8:$U$307,MATCH(VBDgames!$C799,VBDhistory2!$B$8:$B$307,0))+ROW()/10000000,0)</f>
        <v>0</v>
      </c>
      <c r="L799" s="171">
        <f t="array" ref="L799">IFERROR(INDEX(VBDhistory3!$U$8:$U$307,MATCH(VBDgames!$C799,VBDhistory3!$B$8:$B$307,0))+ROW()/10000000,0)</f>
        <v>0</v>
      </c>
      <c r="M799" s="171">
        <f t="array" ref="M799">IFERROR(INDEX(VBDhistory4!$U$8:$U$307,MATCH(VBDgames!$C799,VBDhistory4!$B$8:$B$307,0))+ROW()/10000000,0)</f>
        <v>0</v>
      </c>
      <c r="N799" s="171"/>
      <c r="O799" s="171" t="str">
        <f t="shared" ref="O799:R799" si="2273">$D799&amp;"-"&amp;RANK(J799,J$477:J$876,0)</f>
        <v>WR-1</v>
      </c>
      <c r="P799" s="171" t="str">
        <f t="shared" si="2273"/>
        <v>WR-1</v>
      </c>
      <c r="Q799" s="171" t="str">
        <f t="shared" si="2273"/>
        <v>WR-1</v>
      </c>
      <c r="R799" s="171" t="str">
        <f t="shared" si="2273"/>
        <v>WR-1</v>
      </c>
      <c r="AC799" s="3"/>
    </row>
    <row r="800" ht="15.75" customHeight="1">
      <c r="A800" s="24">
        <v>324.0</v>
      </c>
      <c r="D800" s="132" t="s">
        <v>34</v>
      </c>
      <c r="E800" s="132">
        <v>0.0</v>
      </c>
      <c r="F800" s="132">
        <v>0.0</v>
      </c>
      <c r="G800" s="132">
        <v>0.0</v>
      </c>
      <c r="H800" s="132">
        <v>0.0</v>
      </c>
      <c r="J800" s="171">
        <f t="array" ref="J800">IFERROR(INDEX(VBDhistory1!$U$8:$U$307,MATCH(VBDgames!$C800,VBDhistory1!$B$8:$B$307,0))+ROW()/10000000,0)</f>
        <v>0</v>
      </c>
      <c r="K800" s="171">
        <f t="array" ref="K800">IFERROR(INDEX(VBDhistory2!$U$8:$U$307,MATCH(VBDgames!$C800,VBDhistory2!$B$8:$B$307,0))+ROW()/10000000,0)</f>
        <v>0</v>
      </c>
      <c r="L800" s="171">
        <f t="array" ref="L800">IFERROR(INDEX(VBDhistory3!$U$8:$U$307,MATCH(VBDgames!$C800,VBDhistory3!$B$8:$B$307,0))+ROW()/10000000,0)</f>
        <v>0</v>
      </c>
      <c r="M800" s="171">
        <f t="array" ref="M800">IFERROR(INDEX(VBDhistory4!$U$8:$U$307,MATCH(VBDgames!$C800,VBDhistory4!$B$8:$B$307,0))+ROW()/10000000,0)</f>
        <v>0</v>
      </c>
      <c r="N800" s="171"/>
      <c r="O800" s="171" t="str">
        <f t="shared" ref="O800:R800" si="2274">$D800&amp;"-"&amp;RANK(J800,J$477:J$876,0)</f>
        <v>WR-1</v>
      </c>
      <c r="P800" s="171" t="str">
        <f t="shared" si="2274"/>
        <v>WR-1</v>
      </c>
      <c r="Q800" s="171" t="str">
        <f t="shared" si="2274"/>
        <v>WR-1</v>
      </c>
      <c r="R800" s="171" t="str">
        <f t="shared" si="2274"/>
        <v>WR-1</v>
      </c>
      <c r="AC800" s="3"/>
    </row>
    <row r="801" ht="15.75" customHeight="1">
      <c r="A801" s="24">
        <v>325.0</v>
      </c>
      <c r="D801" s="132" t="s">
        <v>34</v>
      </c>
      <c r="E801" s="132">
        <v>0.0</v>
      </c>
      <c r="F801" s="132">
        <v>0.0</v>
      </c>
      <c r="G801" s="132">
        <v>0.0</v>
      </c>
      <c r="H801" s="132">
        <v>0.0</v>
      </c>
      <c r="J801" s="171">
        <f t="array" ref="J801">IFERROR(INDEX(VBDhistory1!$U$8:$U$307,MATCH(VBDgames!$C801,VBDhistory1!$B$8:$B$307,0))+ROW()/10000000,0)</f>
        <v>0</v>
      </c>
      <c r="K801" s="171">
        <f t="array" ref="K801">IFERROR(INDEX(VBDhistory2!$U$8:$U$307,MATCH(VBDgames!$C801,VBDhistory2!$B$8:$B$307,0))+ROW()/10000000,0)</f>
        <v>0</v>
      </c>
      <c r="L801" s="171">
        <f t="array" ref="L801">IFERROR(INDEX(VBDhistory3!$U$8:$U$307,MATCH(VBDgames!$C801,VBDhistory3!$B$8:$B$307,0))+ROW()/10000000,0)</f>
        <v>0</v>
      </c>
      <c r="M801" s="171">
        <f t="array" ref="M801">IFERROR(INDEX(VBDhistory4!$U$8:$U$307,MATCH(VBDgames!$C801,VBDhistory4!$B$8:$B$307,0))+ROW()/10000000,0)</f>
        <v>0</v>
      </c>
      <c r="N801" s="171"/>
      <c r="O801" s="171" t="str">
        <f t="shared" ref="O801:R801" si="2275">$D801&amp;"-"&amp;RANK(J801,J$477:J$876,0)</f>
        <v>WR-1</v>
      </c>
      <c r="P801" s="171" t="str">
        <f t="shared" si="2275"/>
        <v>WR-1</v>
      </c>
      <c r="Q801" s="171" t="str">
        <f t="shared" si="2275"/>
        <v>WR-1</v>
      </c>
      <c r="R801" s="171" t="str">
        <f t="shared" si="2275"/>
        <v>WR-1</v>
      </c>
      <c r="AC801" s="3"/>
    </row>
    <row r="802" ht="15.75" customHeight="1">
      <c r="A802" s="24">
        <v>326.0</v>
      </c>
      <c r="D802" s="132" t="s">
        <v>34</v>
      </c>
      <c r="E802" s="132">
        <v>0.0</v>
      </c>
      <c r="F802" s="132">
        <v>0.0</v>
      </c>
      <c r="G802" s="132">
        <v>0.0</v>
      </c>
      <c r="H802" s="132">
        <v>0.0</v>
      </c>
      <c r="J802" s="171">
        <f t="array" ref="J802">IFERROR(INDEX(VBDhistory1!$U$8:$U$307,MATCH(VBDgames!$C802,VBDhistory1!$B$8:$B$307,0))+ROW()/10000000,0)</f>
        <v>0</v>
      </c>
      <c r="K802" s="171">
        <f t="array" ref="K802">IFERROR(INDEX(VBDhistory2!$U$8:$U$307,MATCH(VBDgames!$C802,VBDhistory2!$B$8:$B$307,0))+ROW()/10000000,0)</f>
        <v>0</v>
      </c>
      <c r="L802" s="171">
        <f t="array" ref="L802">IFERROR(INDEX(VBDhistory3!$U$8:$U$307,MATCH(VBDgames!$C802,VBDhistory3!$B$8:$B$307,0))+ROW()/10000000,0)</f>
        <v>0</v>
      </c>
      <c r="M802" s="171">
        <f t="array" ref="M802">IFERROR(INDEX(VBDhistory4!$U$8:$U$307,MATCH(VBDgames!$C802,VBDhistory4!$B$8:$B$307,0))+ROW()/10000000,0)</f>
        <v>0</v>
      </c>
      <c r="N802" s="171"/>
      <c r="O802" s="171" t="str">
        <f t="shared" ref="O802:R802" si="2276">$D802&amp;"-"&amp;RANK(J802,J$477:J$876,0)</f>
        <v>WR-1</v>
      </c>
      <c r="P802" s="171" t="str">
        <f t="shared" si="2276"/>
        <v>WR-1</v>
      </c>
      <c r="Q802" s="171" t="str">
        <f t="shared" si="2276"/>
        <v>WR-1</v>
      </c>
      <c r="R802" s="171" t="str">
        <f t="shared" si="2276"/>
        <v>WR-1</v>
      </c>
      <c r="AC802" s="3"/>
    </row>
    <row r="803" ht="15.75" customHeight="1">
      <c r="A803" s="24">
        <v>327.0</v>
      </c>
      <c r="D803" s="132" t="s">
        <v>34</v>
      </c>
      <c r="E803" s="132">
        <v>0.0</v>
      </c>
      <c r="F803" s="132">
        <v>0.0</v>
      </c>
      <c r="G803" s="132">
        <v>0.0</v>
      </c>
      <c r="H803" s="132">
        <v>0.0</v>
      </c>
      <c r="J803" s="171">
        <f t="array" ref="J803">IFERROR(INDEX(VBDhistory1!$U$8:$U$307,MATCH(VBDgames!$C803,VBDhistory1!$B$8:$B$307,0))+ROW()/10000000,0)</f>
        <v>0</v>
      </c>
      <c r="K803" s="171">
        <f t="array" ref="K803">IFERROR(INDEX(VBDhistory2!$U$8:$U$307,MATCH(VBDgames!$C803,VBDhistory2!$B$8:$B$307,0))+ROW()/10000000,0)</f>
        <v>0</v>
      </c>
      <c r="L803" s="171">
        <f t="array" ref="L803">IFERROR(INDEX(VBDhistory3!$U$8:$U$307,MATCH(VBDgames!$C803,VBDhistory3!$B$8:$B$307,0))+ROW()/10000000,0)</f>
        <v>0</v>
      </c>
      <c r="M803" s="171">
        <f t="array" ref="M803">IFERROR(INDEX(VBDhistory4!$U$8:$U$307,MATCH(VBDgames!$C803,VBDhistory4!$B$8:$B$307,0))+ROW()/10000000,0)</f>
        <v>0</v>
      </c>
      <c r="N803" s="171"/>
      <c r="O803" s="171" t="str">
        <f t="shared" ref="O803:R803" si="2277">$D803&amp;"-"&amp;RANK(J803,J$477:J$876,0)</f>
        <v>WR-1</v>
      </c>
      <c r="P803" s="171" t="str">
        <f t="shared" si="2277"/>
        <v>WR-1</v>
      </c>
      <c r="Q803" s="171" t="str">
        <f t="shared" si="2277"/>
        <v>WR-1</v>
      </c>
      <c r="R803" s="171" t="str">
        <f t="shared" si="2277"/>
        <v>WR-1</v>
      </c>
      <c r="AC803" s="3"/>
    </row>
    <row r="804" ht="15.75" customHeight="1">
      <c r="A804" s="24">
        <v>328.0</v>
      </c>
      <c r="D804" s="132" t="s">
        <v>34</v>
      </c>
      <c r="E804" s="132">
        <v>0.0</v>
      </c>
      <c r="F804" s="132">
        <v>0.0</v>
      </c>
      <c r="G804" s="132">
        <v>0.0</v>
      </c>
      <c r="H804" s="132">
        <v>0.0</v>
      </c>
      <c r="J804" s="171">
        <f t="array" ref="J804">IFERROR(INDEX(VBDhistory1!$U$8:$U$307,MATCH(VBDgames!$C804,VBDhistory1!$B$8:$B$307,0))+ROW()/10000000,0)</f>
        <v>0</v>
      </c>
      <c r="K804" s="171">
        <f t="array" ref="K804">IFERROR(INDEX(VBDhistory2!$U$8:$U$307,MATCH(VBDgames!$C804,VBDhistory2!$B$8:$B$307,0))+ROW()/10000000,0)</f>
        <v>0</v>
      </c>
      <c r="L804" s="171">
        <f t="array" ref="L804">IFERROR(INDEX(VBDhistory3!$U$8:$U$307,MATCH(VBDgames!$C804,VBDhistory3!$B$8:$B$307,0))+ROW()/10000000,0)</f>
        <v>0</v>
      </c>
      <c r="M804" s="171">
        <f t="array" ref="M804">IFERROR(INDEX(VBDhistory4!$U$8:$U$307,MATCH(VBDgames!$C804,VBDhistory4!$B$8:$B$307,0))+ROW()/10000000,0)</f>
        <v>0</v>
      </c>
      <c r="N804" s="171"/>
      <c r="O804" s="171" t="str">
        <f t="shared" ref="O804:R804" si="2278">$D804&amp;"-"&amp;RANK(J804,J$477:J$876,0)</f>
        <v>WR-1</v>
      </c>
      <c r="P804" s="171" t="str">
        <f t="shared" si="2278"/>
        <v>WR-1</v>
      </c>
      <c r="Q804" s="171" t="str">
        <f t="shared" si="2278"/>
        <v>WR-1</v>
      </c>
      <c r="R804" s="171" t="str">
        <f t="shared" si="2278"/>
        <v>WR-1</v>
      </c>
      <c r="AC804" s="3"/>
    </row>
    <row r="805" ht="15.75" customHeight="1">
      <c r="A805" s="24">
        <v>329.0</v>
      </c>
      <c r="D805" s="132" t="s">
        <v>34</v>
      </c>
      <c r="E805" s="132">
        <v>0.0</v>
      </c>
      <c r="F805" s="132">
        <v>0.0</v>
      </c>
      <c r="G805" s="132">
        <v>0.0</v>
      </c>
      <c r="H805" s="132">
        <v>0.0</v>
      </c>
      <c r="J805" s="171">
        <f t="array" ref="J805">IFERROR(INDEX(VBDhistory1!$U$8:$U$307,MATCH(VBDgames!$C805,VBDhistory1!$B$8:$B$307,0))+ROW()/10000000,0)</f>
        <v>0</v>
      </c>
      <c r="K805" s="171">
        <f t="array" ref="K805">IFERROR(INDEX(VBDhistory2!$U$8:$U$307,MATCH(VBDgames!$C805,VBDhistory2!$B$8:$B$307,0))+ROW()/10000000,0)</f>
        <v>0</v>
      </c>
      <c r="L805" s="171">
        <f t="array" ref="L805">IFERROR(INDEX(VBDhistory3!$U$8:$U$307,MATCH(VBDgames!$C805,VBDhistory3!$B$8:$B$307,0))+ROW()/10000000,0)</f>
        <v>0</v>
      </c>
      <c r="M805" s="171">
        <f t="array" ref="M805">IFERROR(INDEX(VBDhistory4!$U$8:$U$307,MATCH(VBDgames!$C805,VBDhistory4!$B$8:$B$307,0))+ROW()/10000000,0)</f>
        <v>0</v>
      </c>
      <c r="N805" s="171"/>
      <c r="O805" s="171" t="str">
        <f t="shared" ref="O805:R805" si="2279">$D805&amp;"-"&amp;RANK(J805,J$477:J$876,0)</f>
        <v>WR-1</v>
      </c>
      <c r="P805" s="171" t="str">
        <f t="shared" si="2279"/>
        <v>WR-1</v>
      </c>
      <c r="Q805" s="171" t="str">
        <f t="shared" si="2279"/>
        <v>WR-1</v>
      </c>
      <c r="R805" s="171" t="str">
        <f t="shared" si="2279"/>
        <v>WR-1</v>
      </c>
      <c r="AC805" s="3"/>
    </row>
    <row r="806" ht="15.75" customHeight="1">
      <c r="A806" s="24">
        <v>330.0</v>
      </c>
      <c r="D806" s="132" t="s">
        <v>34</v>
      </c>
      <c r="E806" s="132">
        <v>0.0</v>
      </c>
      <c r="F806" s="132">
        <v>0.0</v>
      </c>
      <c r="G806" s="132">
        <v>0.0</v>
      </c>
      <c r="H806" s="132">
        <v>0.0</v>
      </c>
      <c r="J806" s="171">
        <f t="array" ref="J806">IFERROR(INDEX(VBDhistory1!$U$8:$U$307,MATCH(VBDgames!$C806,VBDhistory1!$B$8:$B$307,0))+ROW()/10000000,0)</f>
        <v>0</v>
      </c>
      <c r="K806" s="171">
        <f t="array" ref="K806">IFERROR(INDEX(VBDhistory2!$U$8:$U$307,MATCH(VBDgames!$C806,VBDhistory2!$B$8:$B$307,0))+ROW()/10000000,0)</f>
        <v>0</v>
      </c>
      <c r="L806" s="171">
        <f t="array" ref="L806">IFERROR(INDEX(VBDhistory3!$U$8:$U$307,MATCH(VBDgames!$C806,VBDhistory3!$B$8:$B$307,0))+ROW()/10000000,0)</f>
        <v>0</v>
      </c>
      <c r="M806" s="171">
        <f t="array" ref="M806">IFERROR(INDEX(VBDhistory4!$U$8:$U$307,MATCH(VBDgames!$C806,VBDhistory4!$B$8:$B$307,0))+ROW()/10000000,0)</f>
        <v>0</v>
      </c>
      <c r="N806" s="171"/>
      <c r="O806" s="171" t="str">
        <f t="shared" ref="O806:R806" si="2280">$D806&amp;"-"&amp;RANK(J806,J$477:J$876,0)</f>
        <v>WR-1</v>
      </c>
      <c r="P806" s="171" t="str">
        <f t="shared" si="2280"/>
        <v>WR-1</v>
      </c>
      <c r="Q806" s="171" t="str">
        <f t="shared" si="2280"/>
        <v>WR-1</v>
      </c>
      <c r="R806" s="171" t="str">
        <f t="shared" si="2280"/>
        <v>WR-1</v>
      </c>
      <c r="AC806" s="3"/>
    </row>
    <row r="807" ht="15.75" customHeight="1">
      <c r="A807" s="24">
        <v>331.0</v>
      </c>
      <c r="D807" s="132" t="s">
        <v>34</v>
      </c>
      <c r="E807" s="132">
        <v>0.0</v>
      </c>
      <c r="F807" s="132">
        <v>0.0</v>
      </c>
      <c r="G807" s="132">
        <v>0.0</v>
      </c>
      <c r="H807" s="132">
        <v>0.0</v>
      </c>
      <c r="J807" s="171">
        <f t="array" ref="J807">IFERROR(INDEX(VBDhistory1!$U$8:$U$307,MATCH(VBDgames!$C807,VBDhistory1!$B$8:$B$307,0))+ROW()/10000000,0)</f>
        <v>0</v>
      </c>
      <c r="K807" s="171">
        <f t="array" ref="K807">IFERROR(INDEX(VBDhistory2!$U$8:$U$307,MATCH(VBDgames!$C807,VBDhistory2!$B$8:$B$307,0))+ROW()/10000000,0)</f>
        <v>0</v>
      </c>
      <c r="L807" s="171">
        <f t="array" ref="L807">IFERROR(INDEX(VBDhistory3!$U$8:$U$307,MATCH(VBDgames!$C807,VBDhistory3!$B$8:$B$307,0))+ROW()/10000000,0)</f>
        <v>0</v>
      </c>
      <c r="M807" s="171">
        <f t="array" ref="M807">IFERROR(INDEX(VBDhistory4!$U$8:$U$307,MATCH(VBDgames!$C807,VBDhistory4!$B$8:$B$307,0))+ROW()/10000000,0)</f>
        <v>0</v>
      </c>
      <c r="N807" s="171"/>
      <c r="O807" s="171" t="str">
        <f t="shared" ref="O807:R807" si="2281">$D807&amp;"-"&amp;RANK(J807,J$477:J$876,0)</f>
        <v>WR-1</v>
      </c>
      <c r="P807" s="171" t="str">
        <f t="shared" si="2281"/>
        <v>WR-1</v>
      </c>
      <c r="Q807" s="171" t="str">
        <f t="shared" si="2281"/>
        <v>WR-1</v>
      </c>
      <c r="R807" s="171" t="str">
        <f t="shared" si="2281"/>
        <v>WR-1</v>
      </c>
      <c r="AC807" s="3"/>
    </row>
    <row r="808" ht="15.75" customHeight="1">
      <c r="A808" s="24">
        <v>332.0</v>
      </c>
      <c r="D808" s="132" t="s">
        <v>34</v>
      </c>
      <c r="E808" s="132">
        <v>0.0</v>
      </c>
      <c r="F808" s="132">
        <v>0.0</v>
      </c>
      <c r="G808" s="132">
        <v>0.0</v>
      </c>
      <c r="H808" s="132">
        <v>0.0</v>
      </c>
      <c r="J808" s="171">
        <f t="array" ref="J808">IFERROR(INDEX(VBDhistory1!$U$8:$U$307,MATCH(VBDgames!$C808,VBDhistory1!$B$8:$B$307,0))+ROW()/10000000,0)</f>
        <v>0</v>
      </c>
      <c r="K808" s="171">
        <f t="array" ref="K808">IFERROR(INDEX(VBDhistory2!$U$8:$U$307,MATCH(VBDgames!$C808,VBDhistory2!$B$8:$B$307,0))+ROW()/10000000,0)</f>
        <v>0</v>
      </c>
      <c r="L808" s="171">
        <f t="array" ref="L808">IFERROR(INDEX(VBDhistory3!$U$8:$U$307,MATCH(VBDgames!$C808,VBDhistory3!$B$8:$B$307,0))+ROW()/10000000,0)</f>
        <v>0</v>
      </c>
      <c r="M808" s="171">
        <f t="array" ref="M808">IFERROR(INDEX(VBDhistory4!$U$8:$U$307,MATCH(VBDgames!$C808,VBDhistory4!$B$8:$B$307,0))+ROW()/10000000,0)</f>
        <v>0</v>
      </c>
      <c r="N808" s="171"/>
      <c r="O808" s="171" t="str">
        <f t="shared" ref="O808:R808" si="2282">$D808&amp;"-"&amp;RANK(J808,J$477:J$876,0)</f>
        <v>WR-1</v>
      </c>
      <c r="P808" s="171" t="str">
        <f t="shared" si="2282"/>
        <v>WR-1</v>
      </c>
      <c r="Q808" s="171" t="str">
        <f t="shared" si="2282"/>
        <v>WR-1</v>
      </c>
      <c r="R808" s="171" t="str">
        <f t="shared" si="2282"/>
        <v>WR-1</v>
      </c>
      <c r="AC808" s="3"/>
    </row>
    <row r="809" ht="15.75" customHeight="1">
      <c r="A809" s="24">
        <v>333.0</v>
      </c>
      <c r="D809" s="132" t="s">
        <v>34</v>
      </c>
      <c r="E809" s="132">
        <v>0.0</v>
      </c>
      <c r="F809" s="132">
        <v>0.0</v>
      </c>
      <c r="G809" s="132">
        <v>0.0</v>
      </c>
      <c r="H809" s="132">
        <v>0.0</v>
      </c>
      <c r="J809" s="171">
        <f t="array" ref="J809">IFERROR(INDEX(VBDhistory1!$U$8:$U$307,MATCH(VBDgames!$C809,VBDhistory1!$B$8:$B$307,0))+ROW()/10000000,0)</f>
        <v>0</v>
      </c>
      <c r="K809" s="171">
        <f t="array" ref="K809">IFERROR(INDEX(VBDhistory2!$U$8:$U$307,MATCH(VBDgames!$C809,VBDhistory2!$B$8:$B$307,0))+ROW()/10000000,0)</f>
        <v>0</v>
      </c>
      <c r="L809" s="171">
        <f t="array" ref="L809">IFERROR(INDEX(VBDhistory3!$U$8:$U$307,MATCH(VBDgames!$C809,VBDhistory3!$B$8:$B$307,0))+ROW()/10000000,0)</f>
        <v>0</v>
      </c>
      <c r="M809" s="171">
        <f t="array" ref="M809">IFERROR(INDEX(VBDhistory4!$U$8:$U$307,MATCH(VBDgames!$C809,VBDhistory4!$B$8:$B$307,0))+ROW()/10000000,0)</f>
        <v>0</v>
      </c>
      <c r="N809" s="171"/>
      <c r="O809" s="171" t="str">
        <f t="shared" ref="O809:R809" si="2283">$D809&amp;"-"&amp;RANK(J809,J$477:J$876,0)</f>
        <v>WR-1</v>
      </c>
      <c r="P809" s="171" t="str">
        <f t="shared" si="2283"/>
        <v>WR-1</v>
      </c>
      <c r="Q809" s="171" t="str">
        <f t="shared" si="2283"/>
        <v>WR-1</v>
      </c>
      <c r="R809" s="171" t="str">
        <f t="shared" si="2283"/>
        <v>WR-1</v>
      </c>
      <c r="AC809" s="3"/>
    </row>
    <row r="810" ht="15.75" customHeight="1">
      <c r="A810" s="24">
        <v>334.0</v>
      </c>
      <c r="D810" s="132" t="s">
        <v>34</v>
      </c>
      <c r="E810" s="132">
        <v>0.0</v>
      </c>
      <c r="F810" s="132">
        <v>0.0</v>
      </c>
      <c r="G810" s="132">
        <v>0.0</v>
      </c>
      <c r="H810" s="132">
        <v>0.0</v>
      </c>
      <c r="J810" s="171">
        <f t="array" ref="J810">IFERROR(INDEX(VBDhistory1!$U$8:$U$307,MATCH(VBDgames!$C810,VBDhistory1!$B$8:$B$307,0))+ROW()/10000000,0)</f>
        <v>0</v>
      </c>
      <c r="K810" s="171">
        <f t="array" ref="K810">IFERROR(INDEX(VBDhistory2!$U$8:$U$307,MATCH(VBDgames!$C810,VBDhistory2!$B$8:$B$307,0))+ROW()/10000000,0)</f>
        <v>0</v>
      </c>
      <c r="L810" s="171">
        <f t="array" ref="L810">IFERROR(INDEX(VBDhistory3!$U$8:$U$307,MATCH(VBDgames!$C810,VBDhistory3!$B$8:$B$307,0))+ROW()/10000000,0)</f>
        <v>0</v>
      </c>
      <c r="M810" s="171">
        <f t="array" ref="M810">IFERROR(INDEX(VBDhistory4!$U$8:$U$307,MATCH(VBDgames!$C810,VBDhistory4!$B$8:$B$307,0))+ROW()/10000000,0)</f>
        <v>0</v>
      </c>
      <c r="N810" s="171"/>
      <c r="O810" s="171" t="str">
        <f t="shared" ref="O810:R810" si="2284">$D810&amp;"-"&amp;RANK(J810,J$477:J$876,0)</f>
        <v>WR-1</v>
      </c>
      <c r="P810" s="171" t="str">
        <f t="shared" si="2284"/>
        <v>WR-1</v>
      </c>
      <c r="Q810" s="171" t="str">
        <f t="shared" si="2284"/>
        <v>WR-1</v>
      </c>
      <c r="R810" s="171" t="str">
        <f t="shared" si="2284"/>
        <v>WR-1</v>
      </c>
      <c r="AC810" s="3"/>
    </row>
    <row r="811" ht="15.75" customHeight="1">
      <c r="A811" s="24">
        <v>335.0</v>
      </c>
      <c r="D811" s="132" t="s">
        <v>34</v>
      </c>
      <c r="E811" s="132">
        <v>0.0</v>
      </c>
      <c r="F811" s="132">
        <v>0.0</v>
      </c>
      <c r="G811" s="132">
        <v>0.0</v>
      </c>
      <c r="H811" s="132">
        <v>0.0</v>
      </c>
      <c r="J811" s="171">
        <f t="array" ref="J811">IFERROR(INDEX(VBDhistory1!$U$8:$U$307,MATCH(VBDgames!$C811,VBDhistory1!$B$8:$B$307,0))+ROW()/10000000,0)</f>
        <v>0</v>
      </c>
      <c r="K811" s="171">
        <f t="array" ref="K811">IFERROR(INDEX(VBDhistory2!$U$8:$U$307,MATCH(VBDgames!$C811,VBDhistory2!$B$8:$B$307,0))+ROW()/10000000,0)</f>
        <v>0</v>
      </c>
      <c r="L811" s="171">
        <f t="array" ref="L811">IFERROR(INDEX(VBDhistory3!$U$8:$U$307,MATCH(VBDgames!$C811,VBDhistory3!$B$8:$B$307,0))+ROW()/10000000,0)</f>
        <v>0</v>
      </c>
      <c r="M811" s="171">
        <f t="array" ref="M811">IFERROR(INDEX(VBDhistory4!$U$8:$U$307,MATCH(VBDgames!$C811,VBDhistory4!$B$8:$B$307,0))+ROW()/10000000,0)</f>
        <v>0</v>
      </c>
      <c r="N811" s="171"/>
      <c r="O811" s="171" t="str">
        <f t="shared" ref="O811:R811" si="2285">$D811&amp;"-"&amp;RANK(J811,J$477:J$876,0)</f>
        <v>WR-1</v>
      </c>
      <c r="P811" s="171" t="str">
        <f t="shared" si="2285"/>
        <v>WR-1</v>
      </c>
      <c r="Q811" s="171" t="str">
        <f t="shared" si="2285"/>
        <v>WR-1</v>
      </c>
      <c r="R811" s="171" t="str">
        <f t="shared" si="2285"/>
        <v>WR-1</v>
      </c>
      <c r="AC811" s="3"/>
    </row>
    <row r="812" ht="15.75" customHeight="1">
      <c r="A812" s="24">
        <v>336.0</v>
      </c>
      <c r="D812" s="132" t="s">
        <v>34</v>
      </c>
      <c r="E812" s="132">
        <v>0.0</v>
      </c>
      <c r="F812" s="132">
        <v>0.0</v>
      </c>
      <c r="G812" s="132">
        <v>0.0</v>
      </c>
      <c r="H812" s="132">
        <v>0.0</v>
      </c>
      <c r="J812" s="171">
        <f t="array" ref="J812">IFERROR(INDEX(VBDhistory1!$U$8:$U$307,MATCH(VBDgames!$C812,VBDhistory1!$B$8:$B$307,0))+ROW()/10000000,0)</f>
        <v>0</v>
      </c>
      <c r="K812" s="171">
        <f t="array" ref="K812">IFERROR(INDEX(VBDhistory2!$U$8:$U$307,MATCH(VBDgames!$C812,VBDhistory2!$B$8:$B$307,0))+ROW()/10000000,0)</f>
        <v>0</v>
      </c>
      <c r="L812" s="171">
        <f t="array" ref="L812">IFERROR(INDEX(VBDhistory3!$U$8:$U$307,MATCH(VBDgames!$C812,VBDhistory3!$B$8:$B$307,0))+ROW()/10000000,0)</f>
        <v>0</v>
      </c>
      <c r="M812" s="171">
        <f t="array" ref="M812">IFERROR(INDEX(VBDhistory4!$U$8:$U$307,MATCH(VBDgames!$C812,VBDhistory4!$B$8:$B$307,0))+ROW()/10000000,0)</f>
        <v>0</v>
      </c>
      <c r="N812" s="171"/>
      <c r="O812" s="171" t="str">
        <f t="shared" ref="O812:R812" si="2286">$D812&amp;"-"&amp;RANK(J812,J$477:J$876,0)</f>
        <v>WR-1</v>
      </c>
      <c r="P812" s="171" t="str">
        <f t="shared" si="2286"/>
        <v>WR-1</v>
      </c>
      <c r="Q812" s="171" t="str">
        <f t="shared" si="2286"/>
        <v>WR-1</v>
      </c>
      <c r="R812" s="171" t="str">
        <f t="shared" si="2286"/>
        <v>WR-1</v>
      </c>
      <c r="AC812" s="3"/>
    </row>
    <row r="813" ht="15.75" customHeight="1">
      <c r="A813" s="24">
        <v>337.0</v>
      </c>
      <c r="D813" s="132" t="s">
        <v>34</v>
      </c>
      <c r="E813" s="132">
        <v>0.0</v>
      </c>
      <c r="F813" s="132">
        <v>0.0</v>
      </c>
      <c r="G813" s="132">
        <v>0.0</v>
      </c>
      <c r="H813" s="132">
        <v>0.0</v>
      </c>
      <c r="J813" s="171">
        <f t="array" ref="J813">IFERROR(INDEX(VBDhistory1!$U$8:$U$307,MATCH(VBDgames!$C813,VBDhistory1!$B$8:$B$307,0))+ROW()/10000000,0)</f>
        <v>0</v>
      </c>
      <c r="K813" s="171">
        <f t="array" ref="K813">IFERROR(INDEX(VBDhistory2!$U$8:$U$307,MATCH(VBDgames!$C813,VBDhistory2!$B$8:$B$307,0))+ROW()/10000000,0)</f>
        <v>0</v>
      </c>
      <c r="L813" s="171">
        <f t="array" ref="L813">IFERROR(INDEX(VBDhistory3!$U$8:$U$307,MATCH(VBDgames!$C813,VBDhistory3!$B$8:$B$307,0))+ROW()/10000000,0)</f>
        <v>0</v>
      </c>
      <c r="M813" s="171">
        <f t="array" ref="M813">IFERROR(INDEX(VBDhistory4!$U$8:$U$307,MATCH(VBDgames!$C813,VBDhistory4!$B$8:$B$307,0))+ROW()/10000000,0)</f>
        <v>0</v>
      </c>
      <c r="N813" s="171"/>
      <c r="O813" s="171" t="str">
        <f t="shared" ref="O813:R813" si="2287">$D813&amp;"-"&amp;RANK(J813,J$477:J$876,0)</f>
        <v>WR-1</v>
      </c>
      <c r="P813" s="171" t="str">
        <f t="shared" si="2287"/>
        <v>WR-1</v>
      </c>
      <c r="Q813" s="171" t="str">
        <f t="shared" si="2287"/>
        <v>WR-1</v>
      </c>
      <c r="R813" s="171" t="str">
        <f t="shared" si="2287"/>
        <v>WR-1</v>
      </c>
      <c r="AC813" s="3"/>
    </row>
    <row r="814" ht="15.75" customHeight="1">
      <c r="A814" s="24">
        <v>338.0</v>
      </c>
      <c r="D814" s="132" t="s">
        <v>34</v>
      </c>
      <c r="E814" s="132">
        <v>0.0</v>
      </c>
      <c r="F814" s="132">
        <v>0.0</v>
      </c>
      <c r="G814" s="132">
        <v>0.0</v>
      </c>
      <c r="H814" s="132">
        <v>0.0</v>
      </c>
      <c r="J814" s="171">
        <f t="array" ref="J814">IFERROR(INDEX(VBDhistory1!$U$8:$U$307,MATCH(VBDgames!$C814,VBDhistory1!$B$8:$B$307,0))+ROW()/10000000,0)</f>
        <v>0</v>
      </c>
      <c r="K814" s="171">
        <f t="array" ref="K814">IFERROR(INDEX(VBDhistory2!$U$8:$U$307,MATCH(VBDgames!$C814,VBDhistory2!$B$8:$B$307,0))+ROW()/10000000,0)</f>
        <v>0</v>
      </c>
      <c r="L814" s="171">
        <f t="array" ref="L814">IFERROR(INDEX(VBDhistory3!$U$8:$U$307,MATCH(VBDgames!$C814,VBDhistory3!$B$8:$B$307,0))+ROW()/10000000,0)</f>
        <v>0</v>
      </c>
      <c r="M814" s="171">
        <f t="array" ref="M814">IFERROR(INDEX(VBDhistory4!$U$8:$U$307,MATCH(VBDgames!$C814,VBDhistory4!$B$8:$B$307,0))+ROW()/10000000,0)</f>
        <v>0</v>
      </c>
      <c r="N814" s="171"/>
      <c r="O814" s="171" t="str">
        <f t="shared" ref="O814:R814" si="2288">$D814&amp;"-"&amp;RANK(J814,J$477:J$876,0)</f>
        <v>WR-1</v>
      </c>
      <c r="P814" s="171" t="str">
        <f t="shared" si="2288"/>
        <v>WR-1</v>
      </c>
      <c r="Q814" s="171" t="str">
        <f t="shared" si="2288"/>
        <v>WR-1</v>
      </c>
      <c r="R814" s="171" t="str">
        <f t="shared" si="2288"/>
        <v>WR-1</v>
      </c>
      <c r="AC814" s="3"/>
    </row>
    <row r="815" ht="15.75" customHeight="1">
      <c r="A815" s="24">
        <v>339.0</v>
      </c>
      <c r="D815" s="132" t="s">
        <v>34</v>
      </c>
      <c r="E815" s="132">
        <v>0.0</v>
      </c>
      <c r="F815" s="132">
        <v>0.0</v>
      </c>
      <c r="G815" s="132">
        <v>0.0</v>
      </c>
      <c r="H815" s="132">
        <v>0.0</v>
      </c>
      <c r="J815" s="171">
        <f t="array" ref="J815">IFERROR(INDEX(VBDhistory1!$U$8:$U$307,MATCH(VBDgames!$C815,VBDhistory1!$B$8:$B$307,0))+ROW()/10000000,0)</f>
        <v>0</v>
      </c>
      <c r="K815" s="171">
        <f t="array" ref="K815">IFERROR(INDEX(VBDhistory2!$U$8:$U$307,MATCH(VBDgames!$C815,VBDhistory2!$B$8:$B$307,0))+ROW()/10000000,0)</f>
        <v>0</v>
      </c>
      <c r="L815" s="171">
        <f t="array" ref="L815">IFERROR(INDEX(VBDhistory3!$U$8:$U$307,MATCH(VBDgames!$C815,VBDhistory3!$B$8:$B$307,0))+ROW()/10000000,0)</f>
        <v>0</v>
      </c>
      <c r="M815" s="171">
        <f t="array" ref="M815">IFERROR(INDEX(VBDhistory4!$U$8:$U$307,MATCH(VBDgames!$C815,VBDhistory4!$B$8:$B$307,0))+ROW()/10000000,0)</f>
        <v>0</v>
      </c>
      <c r="N815" s="171"/>
      <c r="O815" s="171" t="str">
        <f t="shared" ref="O815:R815" si="2289">$D815&amp;"-"&amp;RANK(J815,J$477:J$876,0)</f>
        <v>WR-1</v>
      </c>
      <c r="P815" s="171" t="str">
        <f t="shared" si="2289"/>
        <v>WR-1</v>
      </c>
      <c r="Q815" s="171" t="str">
        <f t="shared" si="2289"/>
        <v>WR-1</v>
      </c>
      <c r="R815" s="171" t="str">
        <f t="shared" si="2289"/>
        <v>WR-1</v>
      </c>
      <c r="AC815" s="3"/>
    </row>
    <row r="816" ht="15.75" customHeight="1">
      <c r="A816" s="24">
        <v>340.0</v>
      </c>
      <c r="D816" s="132" t="s">
        <v>34</v>
      </c>
      <c r="E816" s="132">
        <v>0.0</v>
      </c>
      <c r="F816" s="132">
        <v>0.0</v>
      </c>
      <c r="G816" s="132">
        <v>0.0</v>
      </c>
      <c r="H816" s="132">
        <v>0.0</v>
      </c>
      <c r="J816" s="171">
        <f t="array" ref="J816">IFERROR(INDEX(VBDhistory1!$U$8:$U$307,MATCH(VBDgames!$C816,VBDhistory1!$B$8:$B$307,0))+ROW()/10000000,0)</f>
        <v>0</v>
      </c>
      <c r="K816" s="171">
        <f t="array" ref="K816">IFERROR(INDEX(VBDhistory2!$U$8:$U$307,MATCH(VBDgames!$C816,VBDhistory2!$B$8:$B$307,0))+ROW()/10000000,0)</f>
        <v>0</v>
      </c>
      <c r="L816" s="171">
        <f t="array" ref="L816">IFERROR(INDEX(VBDhistory3!$U$8:$U$307,MATCH(VBDgames!$C816,VBDhistory3!$B$8:$B$307,0))+ROW()/10000000,0)</f>
        <v>0</v>
      </c>
      <c r="M816" s="171">
        <f t="array" ref="M816">IFERROR(INDEX(VBDhistory4!$U$8:$U$307,MATCH(VBDgames!$C816,VBDhistory4!$B$8:$B$307,0))+ROW()/10000000,0)</f>
        <v>0</v>
      </c>
      <c r="N816" s="171"/>
      <c r="O816" s="171" t="str">
        <f t="shared" ref="O816:R816" si="2290">$D816&amp;"-"&amp;RANK(J816,J$477:J$876,0)</f>
        <v>WR-1</v>
      </c>
      <c r="P816" s="171" t="str">
        <f t="shared" si="2290"/>
        <v>WR-1</v>
      </c>
      <c r="Q816" s="171" t="str">
        <f t="shared" si="2290"/>
        <v>WR-1</v>
      </c>
      <c r="R816" s="171" t="str">
        <f t="shared" si="2290"/>
        <v>WR-1</v>
      </c>
      <c r="AC816" s="3"/>
    </row>
    <row r="817" ht="15.75" customHeight="1">
      <c r="A817" s="24">
        <v>341.0</v>
      </c>
      <c r="D817" s="132" t="s">
        <v>34</v>
      </c>
      <c r="E817" s="132">
        <v>0.0</v>
      </c>
      <c r="F817" s="132">
        <v>0.0</v>
      </c>
      <c r="G817" s="132">
        <v>0.0</v>
      </c>
      <c r="H817" s="132">
        <v>0.0</v>
      </c>
      <c r="J817" s="171">
        <f t="array" ref="J817">IFERROR(INDEX(VBDhistory1!$U$8:$U$307,MATCH(VBDgames!$C817,VBDhistory1!$B$8:$B$307,0))+ROW()/10000000,0)</f>
        <v>0</v>
      </c>
      <c r="K817" s="171">
        <f t="array" ref="K817">IFERROR(INDEX(VBDhistory2!$U$8:$U$307,MATCH(VBDgames!$C817,VBDhistory2!$B$8:$B$307,0))+ROW()/10000000,0)</f>
        <v>0</v>
      </c>
      <c r="L817" s="171">
        <f t="array" ref="L817">IFERROR(INDEX(VBDhistory3!$U$8:$U$307,MATCH(VBDgames!$C817,VBDhistory3!$B$8:$B$307,0))+ROW()/10000000,0)</f>
        <v>0</v>
      </c>
      <c r="M817" s="171">
        <f t="array" ref="M817">IFERROR(INDEX(VBDhistory4!$U$8:$U$307,MATCH(VBDgames!$C817,VBDhistory4!$B$8:$B$307,0))+ROW()/10000000,0)</f>
        <v>0</v>
      </c>
      <c r="N817" s="171"/>
      <c r="O817" s="171" t="str">
        <f t="shared" ref="O817:R817" si="2291">$D817&amp;"-"&amp;RANK(J817,J$477:J$876,0)</f>
        <v>WR-1</v>
      </c>
      <c r="P817" s="171" t="str">
        <f t="shared" si="2291"/>
        <v>WR-1</v>
      </c>
      <c r="Q817" s="171" t="str">
        <f t="shared" si="2291"/>
        <v>WR-1</v>
      </c>
      <c r="R817" s="171" t="str">
        <f t="shared" si="2291"/>
        <v>WR-1</v>
      </c>
      <c r="AC817" s="3"/>
    </row>
    <row r="818" ht="15.75" customHeight="1">
      <c r="A818" s="24">
        <v>342.0</v>
      </c>
      <c r="D818" s="132" t="s">
        <v>34</v>
      </c>
      <c r="E818" s="132">
        <v>0.0</v>
      </c>
      <c r="F818" s="132">
        <v>0.0</v>
      </c>
      <c r="G818" s="132">
        <v>0.0</v>
      </c>
      <c r="H818" s="132">
        <v>0.0</v>
      </c>
      <c r="J818" s="171">
        <f t="array" ref="J818">IFERROR(INDEX(VBDhistory1!$U$8:$U$307,MATCH(VBDgames!$C818,VBDhistory1!$B$8:$B$307,0))+ROW()/10000000,0)</f>
        <v>0</v>
      </c>
      <c r="K818" s="171">
        <f t="array" ref="K818">IFERROR(INDEX(VBDhistory2!$U$8:$U$307,MATCH(VBDgames!$C818,VBDhistory2!$B$8:$B$307,0))+ROW()/10000000,0)</f>
        <v>0</v>
      </c>
      <c r="L818" s="171">
        <f t="array" ref="L818">IFERROR(INDEX(VBDhistory3!$U$8:$U$307,MATCH(VBDgames!$C818,VBDhistory3!$B$8:$B$307,0))+ROW()/10000000,0)</f>
        <v>0</v>
      </c>
      <c r="M818" s="171">
        <f t="array" ref="M818">IFERROR(INDEX(VBDhistory4!$U$8:$U$307,MATCH(VBDgames!$C818,VBDhistory4!$B$8:$B$307,0))+ROW()/10000000,0)</f>
        <v>0</v>
      </c>
      <c r="N818" s="171"/>
      <c r="O818" s="171" t="str">
        <f t="shared" ref="O818:R818" si="2292">$D818&amp;"-"&amp;RANK(J818,J$477:J$876,0)</f>
        <v>WR-1</v>
      </c>
      <c r="P818" s="171" t="str">
        <f t="shared" si="2292"/>
        <v>WR-1</v>
      </c>
      <c r="Q818" s="171" t="str">
        <f t="shared" si="2292"/>
        <v>WR-1</v>
      </c>
      <c r="R818" s="171" t="str">
        <f t="shared" si="2292"/>
        <v>WR-1</v>
      </c>
      <c r="AC818" s="3"/>
    </row>
    <row r="819" ht="15.75" customHeight="1">
      <c r="A819" s="24">
        <v>343.0</v>
      </c>
      <c r="D819" s="132" t="s">
        <v>34</v>
      </c>
      <c r="E819" s="132">
        <v>0.0</v>
      </c>
      <c r="F819" s="132">
        <v>0.0</v>
      </c>
      <c r="G819" s="132">
        <v>0.0</v>
      </c>
      <c r="H819" s="132">
        <v>0.0</v>
      </c>
      <c r="J819" s="171">
        <f t="array" ref="J819">IFERROR(INDEX(VBDhistory1!$U$8:$U$307,MATCH(VBDgames!$C819,VBDhistory1!$B$8:$B$307,0))+ROW()/10000000,0)</f>
        <v>0</v>
      </c>
      <c r="K819" s="171">
        <f t="array" ref="K819">IFERROR(INDEX(VBDhistory2!$U$8:$U$307,MATCH(VBDgames!$C819,VBDhistory2!$B$8:$B$307,0))+ROW()/10000000,0)</f>
        <v>0</v>
      </c>
      <c r="L819" s="171">
        <f t="array" ref="L819">IFERROR(INDEX(VBDhistory3!$U$8:$U$307,MATCH(VBDgames!$C819,VBDhistory3!$B$8:$B$307,0))+ROW()/10000000,0)</f>
        <v>0</v>
      </c>
      <c r="M819" s="171">
        <f t="array" ref="M819">IFERROR(INDEX(VBDhistory4!$U$8:$U$307,MATCH(VBDgames!$C819,VBDhistory4!$B$8:$B$307,0))+ROW()/10000000,0)</f>
        <v>0</v>
      </c>
      <c r="N819" s="171"/>
      <c r="O819" s="171" t="str">
        <f t="shared" ref="O819:R819" si="2293">$D819&amp;"-"&amp;RANK(J819,J$477:J$876,0)</f>
        <v>WR-1</v>
      </c>
      <c r="P819" s="171" t="str">
        <f t="shared" si="2293"/>
        <v>WR-1</v>
      </c>
      <c r="Q819" s="171" t="str">
        <f t="shared" si="2293"/>
        <v>WR-1</v>
      </c>
      <c r="R819" s="171" t="str">
        <f t="shared" si="2293"/>
        <v>WR-1</v>
      </c>
      <c r="AC819" s="3"/>
    </row>
    <row r="820" ht="15.75" customHeight="1">
      <c r="A820" s="24">
        <v>344.0</v>
      </c>
      <c r="D820" s="132" t="s">
        <v>34</v>
      </c>
      <c r="E820" s="132">
        <v>0.0</v>
      </c>
      <c r="F820" s="132">
        <v>0.0</v>
      </c>
      <c r="G820" s="132">
        <v>0.0</v>
      </c>
      <c r="H820" s="132">
        <v>0.0</v>
      </c>
      <c r="J820" s="171">
        <f t="array" ref="J820">IFERROR(INDEX(VBDhistory1!$U$8:$U$307,MATCH(VBDgames!$C820,VBDhistory1!$B$8:$B$307,0))+ROW()/10000000,0)</f>
        <v>0</v>
      </c>
      <c r="K820" s="171">
        <f t="array" ref="K820">IFERROR(INDEX(VBDhistory2!$U$8:$U$307,MATCH(VBDgames!$C820,VBDhistory2!$B$8:$B$307,0))+ROW()/10000000,0)</f>
        <v>0</v>
      </c>
      <c r="L820" s="171">
        <f t="array" ref="L820">IFERROR(INDEX(VBDhistory3!$U$8:$U$307,MATCH(VBDgames!$C820,VBDhistory3!$B$8:$B$307,0))+ROW()/10000000,0)</f>
        <v>0</v>
      </c>
      <c r="M820" s="171">
        <f t="array" ref="M820">IFERROR(INDEX(VBDhistory4!$U$8:$U$307,MATCH(VBDgames!$C820,VBDhistory4!$B$8:$B$307,0))+ROW()/10000000,0)</f>
        <v>0</v>
      </c>
      <c r="N820" s="171"/>
      <c r="O820" s="171" t="str">
        <f t="shared" ref="O820:R820" si="2294">$D820&amp;"-"&amp;RANK(J820,J$477:J$876,0)</f>
        <v>WR-1</v>
      </c>
      <c r="P820" s="171" t="str">
        <f t="shared" si="2294"/>
        <v>WR-1</v>
      </c>
      <c r="Q820" s="171" t="str">
        <f t="shared" si="2294"/>
        <v>WR-1</v>
      </c>
      <c r="R820" s="171" t="str">
        <f t="shared" si="2294"/>
        <v>WR-1</v>
      </c>
      <c r="AC820" s="3"/>
    </row>
    <row r="821" ht="15.75" customHeight="1">
      <c r="A821" s="24">
        <v>345.0</v>
      </c>
      <c r="D821" s="132" t="s">
        <v>34</v>
      </c>
      <c r="E821" s="132">
        <v>0.0</v>
      </c>
      <c r="F821" s="132">
        <v>0.0</v>
      </c>
      <c r="G821" s="132">
        <v>0.0</v>
      </c>
      <c r="H821" s="132">
        <v>0.0</v>
      </c>
      <c r="J821" s="171">
        <f t="array" ref="J821">IFERROR(INDEX(VBDhistory1!$U$8:$U$307,MATCH(VBDgames!$C821,VBDhistory1!$B$8:$B$307,0))+ROW()/10000000,0)</f>
        <v>0</v>
      </c>
      <c r="K821" s="171">
        <f t="array" ref="K821">IFERROR(INDEX(VBDhistory2!$U$8:$U$307,MATCH(VBDgames!$C821,VBDhistory2!$B$8:$B$307,0))+ROW()/10000000,0)</f>
        <v>0</v>
      </c>
      <c r="L821" s="171">
        <f t="array" ref="L821">IFERROR(INDEX(VBDhistory3!$U$8:$U$307,MATCH(VBDgames!$C821,VBDhistory3!$B$8:$B$307,0))+ROW()/10000000,0)</f>
        <v>0</v>
      </c>
      <c r="M821" s="171">
        <f t="array" ref="M821">IFERROR(INDEX(VBDhistory4!$U$8:$U$307,MATCH(VBDgames!$C821,VBDhistory4!$B$8:$B$307,0))+ROW()/10000000,0)</f>
        <v>0</v>
      </c>
      <c r="N821" s="171"/>
      <c r="O821" s="171" t="str">
        <f t="shared" ref="O821:R821" si="2295">$D821&amp;"-"&amp;RANK(J821,J$477:J$876,0)</f>
        <v>WR-1</v>
      </c>
      <c r="P821" s="171" t="str">
        <f t="shared" si="2295"/>
        <v>WR-1</v>
      </c>
      <c r="Q821" s="171" t="str">
        <f t="shared" si="2295"/>
        <v>WR-1</v>
      </c>
      <c r="R821" s="171" t="str">
        <f t="shared" si="2295"/>
        <v>WR-1</v>
      </c>
      <c r="AC821" s="3"/>
    </row>
    <row r="822" ht="15.75" customHeight="1">
      <c r="A822" s="24">
        <v>346.0</v>
      </c>
      <c r="D822" s="132" t="s">
        <v>34</v>
      </c>
      <c r="E822" s="132">
        <v>0.0</v>
      </c>
      <c r="F822" s="132">
        <v>0.0</v>
      </c>
      <c r="G822" s="132">
        <v>0.0</v>
      </c>
      <c r="H822" s="132">
        <v>0.0</v>
      </c>
      <c r="J822" s="171">
        <f t="array" ref="J822">IFERROR(INDEX(VBDhistory1!$U$8:$U$307,MATCH(VBDgames!$C822,VBDhistory1!$B$8:$B$307,0))+ROW()/10000000,0)</f>
        <v>0</v>
      </c>
      <c r="K822" s="171">
        <f t="array" ref="K822">IFERROR(INDEX(VBDhistory2!$U$8:$U$307,MATCH(VBDgames!$C822,VBDhistory2!$B$8:$B$307,0))+ROW()/10000000,0)</f>
        <v>0</v>
      </c>
      <c r="L822" s="171">
        <f t="array" ref="L822">IFERROR(INDEX(VBDhistory3!$U$8:$U$307,MATCH(VBDgames!$C822,VBDhistory3!$B$8:$B$307,0))+ROW()/10000000,0)</f>
        <v>0</v>
      </c>
      <c r="M822" s="171">
        <f t="array" ref="M822">IFERROR(INDEX(VBDhistory4!$U$8:$U$307,MATCH(VBDgames!$C822,VBDhistory4!$B$8:$B$307,0))+ROW()/10000000,0)</f>
        <v>0</v>
      </c>
      <c r="N822" s="171"/>
      <c r="O822" s="171" t="str">
        <f t="shared" ref="O822:R822" si="2296">$D822&amp;"-"&amp;RANK(J822,J$477:J$876,0)</f>
        <v>WR-1</v>
      </c>
      <c r="P822" s="171" t="str">
        <f t="shared" si="2296"/>
        <v>WR-1</v>
      </c>
      <c r="Q822" s="171" t="str">
        <f t="shared" si="2296"/>
        <v>WR-1</v>
      </c>
      <c r="R822" s="171" t="str">
        <f t="shared" si="2296"/>
        <v>WR-1</v>
      </c>
      <c r="AC822" s="3"/>
    </row>
    <row r="823" ht="15.75" customHeight="1">
      <c r="A823" s="24">
        <v>347.0</v>
      </c>
      <c r="D823" s="132" t="s">
        <v>34</v>
      </c>
      <c r="E823" s="132">
        <v>0.0</v>
      </c>
      <c r="F823" s="132">
        <v>0.0</v>
      </c>
      <c r="G823" s="132">
        <v>0.0</v>
      </c>
      <c r="H823" s="132">
        <v>0.0</v>
      </c>
      <c r="J823" s="171">
        <f t="array" ref="J823">IFERROR(INDEX(VBDhistory1!$U$8:$U$307,MATCH(VBDgames!$C823,VBDhistory1!$B$8:$B$307,0))+ROW()/10000000,0)</f>
        <v>0</v>
      </c>
      <c r="K823" s="171">
        <f t="array" ref="K823">IFERROR(INDEX(VBDhistory2!$U$8:$U$307,MATCH(VBDgames!$C823,VBDhistory2!$B$8:$B$307,0))+ROW()/10000000,0)</f>
        <v>0</v>
      </c>
      <c r="L823" s="171">
        <f t="array" ref="L823">IFERROR(INDEX(VBDhistory3!$U$8:$U$307,MATCH(VBDgames!$C823,VBDhistory3!$B$8:$B$307,0))+ROW()/10000000,0)</f>
        <v>0</v>
      </c>
      <c r="M823" s="171">
        <f t="array" ref="M823">IFERROR(INDEX(VBDhistory4!$U$8:$U$307,MATCH(VBDgames!$C823,VBDhistory4!$B$8:$B$307,0))+ROW()/10000000,0)</f>
        <v>0</v>
      </c>
      <c r="N823" s="171"/>
      <c r="O823" s="171" t="str">
        <f t="shared" ref="O823:R823" si="2297">$D823&amp;"-"&amp;RANK(J823,J$477:J$876,0)</f>
        <v>WR-1</v>
      </c>
      <c r="P823" s="171" t="str">
        <f t="shared" si="2297"/>
        <v>WR-1</v>
      </c>
      <c r="Q823" s="171" t="str">
        <f t="shared" si="2297"/>
        <v>WR-1</v>
      </c>
      <c r="R823" s="171" t="str">
        <f t="shared" si="2297"/>
        <v>WR-1</v>
      </c>
      <c r="AC823" s="3"/>
    </row>
    <row r="824" ht="15.75" customHeight="1">
      <c r="A824" s="24">
        <v>348.0</v>
      </c>
      <c r="D824" s="132" t="s">
        <v>34</v>
      </c>
      <c r="E824" s="132">
        <v>0.0</v>
      </c>
      <c r="F824" s="132">
        <v>0.0</v>
      </c>
      <c r="G824" s="132">
        <v>0.0</v>
      </c>
      <c r="H824" s="132">
        <v>0.0</v>
      </c>
      <c r="J824" s="171">
        <f t="array" ref="J824">IFERROR(INDEX(VBDhistory1!$U$8:$U$307,MATCH(VBDgames!$C824,VBDhistory1!$B$8:$B$307,0))+ROW()/10000000,0)</f>
        <v>0</v>
      </c>
      <c r="K824" s="171">
        <f t="array" ref="K824">IFERROR(INDEX(VBDhistory2!$U$8:$U$307,MATCH(VBDgames!$C824,VBDhistory2!$B$8:$B$307,0))+ROW()/10000000,0)</f>
        <v>0</v>
      </c>
      <c r="L824" s="171">
        <f t="array" ref="L824">IFERROR(INDEX(VBDhistory3!$U$8:$U$307,MATCH(VBDgames!$C824,VBDhistory3!$B$8:$B$307,0))+ROW()/10000000,0)</f>
        <v>0</v>
      </c>
      <c r="M824" s="171">
        <f t="array" ref="M824">IFERROR(INDEX(VBDhistory4!$U$8:$U$307,MATCH(VBDgames!$C824,VBDhistory4!$B$8:$B$307,0))+ROW()/10000000,0)</f>
        <v>0</v>
      </c>
      <c r="N824" s="171"/>
      <c r="O824" s="171" t="str">
        <f t="shared" ref="O824:R824" si="2298">$D824&amp;"-"&amp;RANK(J824,J$477:J$876,0)</f>
        <v>WR-1</v>
      </c>
      <c r="P824" s="171" t="str">
        <f t="shared" si="2298"/>
        <v>WR-1</v>
      </c>
      <c r="Q824" s="171" t="str">
        <f t="shared" si="2298"/>
        <v>WR-1</v>
      </c>
      <c r="R824" s="171" t="str">
        <f t="shared" si="2298"/>
        <v>WR-1</v>
      </c>
      <c r="AC824" s="3"/>
    </row>
    <row r="825" ht="15.75" customHeight="1">
      <c r="A825" s="24">
        <v>349.0</v>
      </c>
      <c r="D825" s="132" t="s">
        <v>34</v>
      </c>
      <c r="E825" s="132">
        <v>0.0</v>
      </c>
      <c r="F825" s="132">
        <v>0.0</v>
      </c>
      <c r="G825" s="132">
        <v>0.0</v>
      </c>
      <c r="H825" s="132">
        <v>0.0</v>
      </c>
      <c r="J825" s="171">
        <f t="array" ref="J825">IFERROR(INDEX(VBDhistory1!$U$8:$U$307,MATCH(VBDgames!$C825,VBDhistory1!$B$8:$B$307,0))+ROW()/10000000,0)</f>
        <v>0</v>
      </c>
      <c r="K825" s="171">
        <f t="array" ref="K825">IFERROR(INDEX(VBDhistory2!$U$8:$U$307,MATCH(VBDgames!$C825,VBDhistory2!$B$8:$B$307,0))+ROW()/10000000,0)</f>
        <v>0</v>
      </c>
      <c r="L825" s="171">
        <f t="array" ref="L825">IFERROR(INDEX(VBDhistory3!$U$8:$U$307,MATCH(VBDgames!$C825,VBDhistory3!$B$8:$B$307,0))+ROW()/10000000,0)</f>
        <v>0</v>
      </c>
      <c r="M825" s="171">
        <f t="array" ref="M825">IFERROR(INDEX(VBDhistory4!$U$8:$U$307,MATCH(VBDgames!$C825,VBDhistory4!$B$8:$B$307,0))+ROW()/10000000,0)</f>
        <v>0</v>
      </c>
      <c r="N825" s="171"/>
      <c r="O825" s="171" t="str">
        <f t="shared" ref="O825:R825" si="2299">$D825&amp;"-"&amp;RANK(J825,J$477:J$876,0)</f>
        <v>WR-1</v>
      </c>
      <c r="P825" s="171" t="str">
        <f t="shared" si="2299"/>
        <v>WR-1</v>
      </c>
      <c r="Q825" s="171" t="str">
        <f t="shared" si="2299"/>
        <v>WR-1</v>
      </c>
      <c r="R825" s="171" t="str">
        <f t="shared" si="2299"/>
        <v>WR-1</v>
      </c>
      <c r="AC825" s="3"/>
    </row>
    <row r="826" ht="15.75" customHeight="1">
      <c r="A826" s="24">
        <v>350.0</v>
      </c>
      <c r="D826" s="132" t="s">
        <v>34</v>
      </c>
      <c r="E826" s="132">
        <v>0.0</v>
      </c>
      <c r="F826" s="132">
        <v>0.0</v>
      </c>
      <c r="G826" s="132">
        <v>0.0</v>
      </c>
      <c r="H826" s="132">
        <v>0.0</v>
      </c>
      <c r="J826" s="171">
        <f t="array" ref="J826">IFERROR(INDEX(VBDhistory1!$U$8:$U$307,MATCH(VBDgames!$C826,VBDhistory1!$B$8:$B$307,0))+ROW()/10000000,0)</f>
        <v>0</v>
      </c>
      <c r="K826" s="171">
        <f t="array" ref="K826">IFERROR(INDEX(VBDhistory2!$U$8:$U$307,MATCH(VBDgames!$C826,VBDhistory2!$B$8:$B$307,0))+ROW()/10000000,0)</f>
        <v>0</v>
      </c>
      <c r="L826" s="171">
        <f t="array" ref="L826">IFERROR(INDEX(VBDhistory3!$U$8:$U$307,MATCH(VBDgames!$C826,VBDhistory3!$B$8:$B$307,0))+ROW()/10000000,0)</f>
        <v>0</v>
      </c>
      <c r="M826" s="171">
        <f t="array" ref="M826">IFERROR(INDEX(VBDhistory4!$U$8:$U$307,MATCH(VBDgames!$C826,VBDhistory4!$B$8:$B$307,0))+ROW()/10000000,0)</f>
        <v>0</v>
      </c>
      <c r="N826" s="171"/>
      <c r="O826" s="171" t="str">
        <f t="shared" ref="O826:R826" si="2300">$D826&amp;"-"&amp;RANK(J826,J$477:J$876,0)</f>
        <v>WR-1</v>
      </c>
      <c r="P826" s="171" t="str">
        <f t="shared" si="2300"/>
        <v>WR-1</v>
      </c>
      <c r="Q826" s="171" t="str">
        <f t="shared" si="2300"/>
        <v>WR-1</v>
      </c>
      <c r="R826" s="171" t="str">
        <f t="shared" si="2300"/>
        <v>WR-1</v>
      </c>
      <c r="AC826" s="3"/>
    </row>
    <row r="827" ht="15.75" customHeight="1">
      <c r="A827" s="24">
        <v>351.0</v>
      </c>
      <c r="D827" s="132" t="s">
        <v>34</v>
      </c>
      <c r="E827" s="132">
        <v>0.0</v>
      </c>
      <c r="F827" s="132">
        <v>0.0</v>
      </c>
      <c r="G827" s="132">
        <v>0.0</v>
      </c>
      <c r="H827" s="132">
        <v>0.0</v>
      </c>
      <c r="J827" s="171">
        <f t="array" ref="J827">IFERROR(INDEX(VBDhistory1!$U$8:$U$307,MATCH(VBDgames!$C827,VBDhistory1!$B$8:$B$307,0))+ROW()/10000000,0)</f>
        <v>0</v>
      </c>
      <c r="K827" s="171">
        <f t="array" ref="K827">IFERROR(INDEX(VBDhistory2!$U$8:$U$307,MATCH(VBDgames!$C827,VBDhistory2!$B$8:$B$307,0))+ROW()/10000000,0)</f>
        <v>0</v>
      </c>
      <c r="L827" s="171">
        <f t="array" ref="L827">IFERROR(INDEX(VBDhistory3!$U$8:$U$307,MATCH(VBDgames!$C827,VBDhistory3!$B$8:$B$307,0))+ROW()/10000000,0)</f>
        <v>0</v>
      </c>
      <c r="M827" s="171">
        <f t="array" ref="M827">IFERROR(INDEX(VBDhistory4!$U$8:$U$307,MATCH(VBDgames!$C827,VBDhistory4!$B$8:$B$307,0))+ROW()/10000000,0)</f>
        <v>0</v>
      </c>
      <c r="N827" s="171"/>
      <c r="O827" s="171" t="str">
        <f t="shared" ref="O827:R827" si="2301">$D827&amp;"-"&amp;RANK(J827,J$477:J$876,0)</f>
        <v>WR-1</v>
      </c>
      <c r="P827" s="171" t="str">
        <f t="shared" si="2301"/>
        <v>WR-1</v>
      </c>
      <c r="Q827" s="171" t="str">
        <f t="shared" si="2301"/>
        <v>WR-1</v>
      </c>
      <c r="R827" s="171" t="str">
        <f t="shared" si="2301"/>
        <v>WR-1</v>
      </c>
      <c r="AC827" s="3"/>
    </row>
    <row r="828" ht="15.75" customHeight="1">
      <c r="A828" s="24">
        <v>352.0</v>
      </c>
      <c r="D828" s="132" t="s">
        <v>34</v>
      </c>
      <c r="E828" s="132">
        <v>0.0</v>
      </c>
      <c r="F828" s="132">
        <v>0.0</v>
      </c>
      <c r="G828" s="132">
        <v>0.0</v>
      </c>
      <c r="H828" s="132">
        <v>0.0</v>
      </c>
      <c r="J828" s="171">
        <f t="array" ref="J828">IFERROR(INDEX(VBDhistory1!$U$8:$U$307,MATCH(VBDgames!$C828,VBDhistory1!$B$8:$B$307,0))+ROW()/10000000,0)</f>
        <v>0</v>
      </c>
      <c r="K828" s="171">
        <f t="array" ref="K828">IFERROR(INDEX(VBDhistory2!$U$8:$U$307,MATCH(VBDgames!$C828,VBDhistory2!$B$8:$B$307,0))+ROW()/10000000,0)</f>
        <v>0</v>
      </c>
      <c r="L828" s="171">
        <f t="array" ref="L828">IFERROR(INDEX(VBDhistory3!$U$8:$U$307,MATCH(VBDgames!$C828,VBDhistory3!$B$8:$B$307,0))+ROW()/10000000,0)</f>
        <v>0</v>
      </c>
      <c r="M828" s="171">
        <f t="array" ref="M828">IFERROR(INDEX(VBDhistory4!$U$8:$U$307,MATCH(VBDgames!$C828,VBDhistory4!$B$8:$B$307,0))+ROW()/10000000,0)</f>
        <v>0</v>
      </c>
      <c r="N828" s="171"/>
      <c r="O828" s="171" t="str">
        <f t="shared" ref="O828:R828" si="2302">$D828&amp;"-"&amp;RANK(J828,J$477:J$876,0)</f>
        <v>WR-1</v>
      </c>
      <c r="P828" s="171" t="str">
        <f t="shared" si="2302"/>
        <v>WR-1</v>
      </c>
      <c r="Q828" s="171" t="str">
        <f t="shared" si="2302"/>
        <v>WR-1</v>
      </c>
      <c r="R828" s="171" t="str">
        <f t="shared" si="2302"/>
        <v>WR-1</v>
      </c>
      <c r="AC828" s="3"/>
    </row>
    <row r="829" ht="15.75" customHeight="1">
      <c r="A829" s="24">
        <v>353.0</v>
      </c>
      <c r="D829" s="132" t="s">
        <v>34</v>
      </c>
      <c r="E829" s="132">
        <v>0.0</v>
      </c>
      <c r="F829" s="132">
        <v>0.0</v>
      </c>
      <c r="G829" s="132">
        <v>0.0</v>
      </c>
      <c r="H829" s="132">
        <v>0.0</v>
      </c>
      <c r="J829" s="171">
        <f t="array" ref="J829">IFERROR(INDEX(VBDhistory1!$U$8:$U$307,MATCH(VBDgames!$C829,VBDhistory1!$B$8:$B$307,0))+ROW()/10000000,0)</f>
        <v>0</v>
      </c>
      <c r="K829" s="171">
        <f t="array" ref="K829">IFERROR(INDEX(VBDhistory2!$U$8:$U$307,MATCH(VBDgames!$C829,VBDhistory2!$B$8:$B$307,0))+ROW()/10000000,0)</f>
        <v>0</v>
      </c>
      <c r="L829" s="171">
        <f t="array" ref="L829">IFERROR(INDEX(VBDhistory3!$U$8:$U$307,MATCH(VBDgames!$C829,VBDhistory3!$B$8:$B$307,0))+ROW()/10000000,0)</f>
        <v>0</v>
      </c>
      <c r="M829" s="171">
        <f t="array" ref="M829">IFERROR(INDEX(VBDhistory4!$U$8:$U$307,MATCH(VBDgames!$C829,VBDhistory4!$B$8:$B$307,0))+ROW()/10000000,0)</f>
        <v>0</v>
      </c>
      <c r="N829" s="171"/>
      <c r="O829" s="171" t="str">
        <f t="shared" ref="O829:R829" si="2303">$D829&amp;"-"&amp;RANK(J829,J$477:J$876,0)</f>
        <v>WR-1</v>
      </c>
      <c r="P829" s="171" t="str">
        <f t="shared" si="2303"/>
        <v>WR-1</v>
      </c>
      <c r="Q829" s="171" t="str">
        <f t="shared" si="2303"/>
        <v>WR-1</v>
      </c>
      <c r="R829" s="171" t="str">
        <f t="shared" si="2303"/>
        <v>WR-1</v>
      </c>
      <c r="AC829" s="3"/>
    </row>
    <row r="830" ht="15.75" customHeight="1">
      <c r="A830" s="24">
        <v>354.0</v>
      </c>
      <c r="D830" s="132" t="s">
        <v>34</v>
      </c>
      <c r="E830" s="132">
        <v>0.0</v>
      </c>
      <c r="F830" s="132">
        <v>0.0</v>
      </c>
      <c r="G830" s="132">
        <v>0.0</v>
      </c>
      <c r="H830" s="132">
        <v>0.0</v>
      </c>
      <c r="J830" s="171">
        <f t="array" ref="J830">IFERROR(INDEX(VBDhistory1!$U$8:$U$307,MATCH(VBDgames!$C830,VBDhistory1!$B$8:$B$307,0))+ROW()/10000000,0)</f>
        <v>0</v>
      </c>
      <c r="K830" s="171">
        <f t="array" ref="K830">IFERROR(INDEX(VBDhistory2!$U$8:$U$307,MATCH(VBDgames!$C830,VBDhistory2!$B$8:$B$307,0))+ROW()/10000000,0)</f>
        <v>0</v>
      </c>
      <c r="L830" s="171">
        <f t="array" ref="L830">IFERROR(INDEX(VBDhistory3!$U$8:$U$307,MATCH(VBDgames!$C830,VBDhistory3!$B$8:$B$307,0))+ROW()/10000000,0)</f>
        <v>0</v>
      </c>
      <c r="M830" s="171">
        <f t="array" ref="M830">IFERROR(INDEX(VBDhistory4!$U$8:$U$307,MATCH(VBDgames!$C830,VBDhistory4!$B$8:$B$307,0))+ROW()/10000000,0)</f>
        <v>0</v>
      </c>
      <c r="N830" s="171"/>
      <c r="O830" s="171" t="str">
        <f t="shared" ref="O830:R830" si="2304">$D830&amp;"-"&amp;RANK(J830,J$477:J$876,0)</f>
        <v>WR-1</v>
      </c>
      <c r="P830" s="171" t="str">
        <f t="shared" si="2304"/>
        <v>WR-1</v>
      </c>
      <c r="Q830" s="171" t="str">
        <f t="shared" si="2304"/>
        <v>WR-1</v>
      </c>
      <c r="R830" s="171" t="str">
        <f t="shared" si="2304"/>
        <v>WR-1</v>
      </c>
      <c r="AC830" s="3"/>
    </row>
    <row r="831" ht="15.75" customHeight="1">
      <c r="A831" s="24">
        <v>355.0</v>
      </c>
      <c r="D831" s="132" t="s">
        <v>34</v>
      </c>
      <c r="E831" s="132">
        <v>0.0</v>
      </c>
      <c r="F831" s="132">
        <v>0.0</v>
      </c>
      <c r="G831" s="132">
        <v>0.0</v>
      </c>
      <c r="H831" s="132">
        <v>0.0</v>
      </c>
      <c r="J831" s="171">
        <f t="array" ref="J831">IFERROR(INDEX(VBDhistory1!$U$8:$U$307,MATCH(VBDgames!$C831,VBDhistory1!$B$8:$B$307,0))+ROW()/10000000,0)</f>
        <v>0</v>
      </c>
      <c r="K831" s="171">
        <f t="array" ref="K831">IFERROR(INDEX(VBDhistory2!$U$8:$U$307,MATCH(VBDgames!$C831,VBDhistory2!$B$8:$B$307,0))+ROW()/10000000,0)</f>
        <v>0</v>
      </c>
      <c r="L831" s="171">
        <f t="array" ref="L831">IFERROR(INDEX(VBDhistory3!$U$8:$U$307,MATCH(VBDgames!$C831,VBDhistory3!$B$8:$B$307,0))+ROW()/10000000,0)</f>
        <v>0</v>
      </c>
      <c r="M831" s="171">
        <f t="array" ref="M831">IFERROR(INDEX(VBDhistory4!$U$8:$U$307,MATCH(VBDgames!$C831,VBDhistory4!$B$8:$B$307,0))+ROW()/10000000,0)</f>
        <v>0</v>
      </c>
      <c r="N831" s="171"/>
      <c r="O831" s="171" t="str">
        <f t="shared" ref="O831:R831" si="2305">$D831&amp;"-"&amp;RANK(J831,J$477:J$876,0)</f>
        <v>WR-1</v>
      </c>
      <c r="P831" s="171" t="str">
        <f t="shared" si="2305"/>
        <v>WR-1</v>
      </c>
      <c r="Q831" s="171" t="str">
        <f t="shared" si="2305"/>
        <v>WR-1</v>
      </c>
      <c r="R831" s="171" t="str">
        <f t="shared" si="2305"/>
        <v>WR-1</v>
      </c>
      <c r="AC831" s="3"/>
    </row>
    <row r="832" ht="15.75" customHeight="1">
      <c r="A832" s="24">
        <v>356.0</v>
      </c>
      <c r="D832" s="132" t="s">
        <v>34</v>
      </c>
      <c r="E832" s="132">
        <v>0.0</v>
      </c>
      <c r="F832" s="132">
        <v>0.0</v>
      </c>
      <c r="G832" s="132">
        <v>0.0</v>
      </c>
      <c r="H832" s="132">
        <v>0.0</v>
      </c>
      <c r="J832" s="171">
        <f t="array" ref="J832">IFERROR(INDEX(VBDhistory1!$U$8:$U$307,MATCH(VBDgames!$C832,VBDhistory1!$B$8:$B$307,0))+ROW()/10000000,0)</f>
        <v>0</v>
      </c>
      <c r="K832" s="171">
        <f t="array" ref="K832">IFERROR(INDEX(VBDhistory2!$U$8:$U$307,MATCH(VBDgames!$C832,VBDhistory2!$B$8:$B$307,0))+ROW()/10000000,0)</f>
        <v>0</v>
      </c>
      <c r="L832" s="171">
        <f t="array" ref="L832">IFERROR(INDEX(VBDhistory3!$U$8:$U$307,MATCH(VBDgames!$C832,VBDhistory3!$B$8:$B$307,0))+ROW()/10000000,0)</f>
        <v>0</v>
      </c>
      <c r="M832" s="171">
        <f t="array" ref="M832">IFERROR(INDEX(VBDhistory4!$U$8:$U$307,MATCH(VBDgames!$C832,VBDhistory4!$B$8:$B$307,0))+ROW()/10000000,0)</f>
        <v>0</v>
      </c>
      <c r="N832" s="171"/>
      <c r="O832" s="171" t="str">
        <f t="shared" ref="O832:R832" si="2306">$D832&amp;"-"&amp;RANK(J832,J$477:J$876,0)</f>
        <v>WR-1</v>
      </c>
      <c r="P832" s="171" t="str">
        <f t="shared" si="2306"/>
        <v>WR-1</v>
      </c>
      <c r="Q832" s="171" t="str">
        <f t="shared" si="2306"/>
        <v>WR-1</v>
      </c>
      <c r="R832" s="171" t="str">
        <f t="shared" si="2306"/>
        <v>WR-1</v>
      </c>
      <c r="AC832" s="3"/>
    </row>
    <row r="833" ht="15.75" customHeight="1">
      <c r="A833" s="24">
        <v>357.0</v>
      </c>
      <c r="D833" s="132" t="s">
        <v>34</v>
      </c>
      <c r="E833" s="132">
        <v>0.0</v>
      </c>
      <c r="F833" s="132">
        <v>0.0</v>
      </c>
      <c r="G833" s="132">
        <v>0.0</v>
      </c>
      <c r="H833" s="132">
        <v>0.0</v>
      </c>
      <c r="J833" s="171">
        <f t="array" ref="J833">IFERROR(INDEX(VBDhistory1!$U$8:$U$307,MATCH(VBDgames!$C833,VBDhistory1!$B$8:$B$307,0))+ROW()/10000000,0)</f>
        <v>0</v>
      </c>
      <c r="K833" s="171">
        <f t="array" ref="K833">IFERROR(INDEX(VBDhistory2!$U$8:$U$307,MATCH(VBDgames!$C833,VBDhistory2!$B$8:$B$307,0))+ROW()/10000000,0)</f>
        <v>0</v>
      </c>
      <c r="L833" s="171">
        <f t="array" ref="L833">IFERROR(INDEX(VBDhistory3!$U$8:$U$307,MATCH(VBDgames!$C833,VBDhistory3!$B$8:$B$307,0))+ROW()/10000000,0)</f>
        <v>0</v>
      </c>
      <c r="M833" s="171">
        <f t="array" ref="M833">IFERROR(INDEX(VBDhistory4!$U$8:$U$307,MATCH(VBDgames!$C833,VBDhistory4!$B$8:$B$307,0))+ROW()/10000000,0)</f>
        <v>0</v>
      </c>
      <c r="N833" s="171"/>
      <c r="O833" s="171" t="str">
        <f t="shared" ref="O833:R833" si="2307">$D833&amp;"-"&amp;RANK(J833,J$477:J$876,0)</f>
        <v>WR-1</v>
      </c>
      <c r="P833" s="171" t="str">
        <f t="shared" si="2307"/>
        <v>WR-1</v>
      </c>
      <c r="Q833" s="171" t="str">
        <f t="shared" si="2307"/>
        <v>WR-1</v>
      </c>
      <c r="R833" s="171" t="str">
        <f t="shared" si="2307"/>
        <v>WR-1</v>
      </c>
      <c r="AC833" s="3"/>
    </row>
    <row r="834" ht="15.75" customHeight="1">
      <c r="A834" s="24">
        <v>358.0</v>
      </c>
      <c r="D834" s="132" t="s">
        <v>34</v>
      </c>
      <c r="E834" s="132">
        <v>0.0</v>
      </c>
      <c r="F834" s="132">
        <v>0.0</v>
      </c>
      <c r="G834" s="132">
        <v>0.0</v>
      </c>
      <c r="H834" s="132">
        <v>0.0</v>
      </c>
      <c r="J834" s="171">
        <f t="array" ref="J834">IFERROR(INDEX(VBDhistory1!$U$8:$U$307,MATCH(VBDgames!$C834,VBDhistory1!$B$8:$B$307,0))+ROW()/10000000,0)</f>
        <v>0</v>
      </c>
      <c r="K834" s="171">
        <f t="array" ref="K834">IFERROR(INDEX(VBDhistory2!$U$8:$U$307,MATCH(VBDgames!$C834,VBDhistory2!$B$8:$B$307,0))+ROW()/10000000,0)</f>
        <v>0</v>
      </c>
      <c r="L834" s="171">
        <f t="array" ref="L834">IFERROR(INDEX(VBDhistory3!$U$8:$U$307,MATCH(VBDgames!$C834,VBDhistory3!$B$8:$B$307,0))+ROW()/10000000,0)</f>
        <v>0</v>
      </c>
      <c r="M834" s="171">
        <f t="array" ref="M834">IFERROR(INDEX(VBDhistory4!$U$8:$U$307,MATCH(VBDgames!$C834,VBDhistory4!$B$8:$B$307,0))+ROW()/10000000,0)</f>
        <v>0</v>
      </c>
      <c r="N834" s="171"/>
      <c r="O834" s="171" t="str">
        <f t="shared" ref="O834:R834" si="2308">$D834&amp;"-"&amp;RANK(J834,J$477:J$876,0)</f>
        <v>WR-1</v>
      </c>
      <c r="P834" s="171" t="str">
        <f t="shared" si="2308"/>
        <v>WR-1</v>
      </c>
      <c r="Q834" s="171" t="str">
        <f t="shared" si="2308"/>
        <v>WR-1</v>
      </c>
      <c r="R834" s="171" t="str">
        <f t="shared" si="2308"/>
        <v>WR-1</v>
      </c>
      <c r="AC834" s="3"/>
    </row>
    <row r="835" ht="15.75" customHeight="1">
      <c r="A835" s="24">
        <v>359.0</v>
      </c>
      <c r="D835" s="132" t="s">
        <v>34</v>
      </c>
      <c r="E835" s="132">
        <v>0.0</v>
      </c>
      <c r="F835" s="132">
        <v>0.0</v>
      </c>
      <c r="G835" s="132">
        <v>0.0</v>
      </c>
      <c r="H835" s="132">
        <v>0.0</v>
      </c>
      <c r="J835" s="171">
        <f t="array" ref="J835">IFERROR(INDEX(VBDhistory1!$U$8:$U$307,MATCH(VBDgames!$C835,VBDhistory1!$B$8:$B$307,0))+ROW()/10000000,0)</f>
        <v>0</v>
      </c>
      <c r="K835" s="171">
        <f t="array" ref="K835">IFERROR(INDEX(VBDhistory2!$U$8:$U$307,MATCH(VBDgames!$C835,VBDhistory2!$B$8:$B$307,0))+ROW()/10000000,0)</f>
        <v>0</v>
      </c>
      <c r="L835" s="171">
        <f t="array" ref="L835">IFERROR(INDEX(VBDhistory3!$U$8:$U$307,MATCH(VBDgames!$C835,VBDhistory3!$B$8:$B$307,0))+ROW()/10000000,0)</f>
        <v>0</v>
      </c>
      <c r="M835" s="171">
        <f t="array" ref="M835">IFERROR(INDEX(VBDhistory4!$U$8:$U$307,MATCH(VBDgames!$C835,VBDhistory4!$B$8:$B$307,0))+ROW()/10000000,0)</f>
        <v>0</v>
      </c>
      <c r="N835" s="171"/>
      <c r="O835" s="171" t="str">
        <f t="shared" ref="O835:R835" si="2309">$D835&amp;"-"&amp;RANK(J835,J$477:J$876,0)</f>
        <v>WR-1</v>
      </c>
      <c r="P835" s="171" t="str">
        <f t="shared" si="2309"/>
        <v>WR-1</v>
      </c>
      <c r="Q835" s="171" t="str">
        <f t="shared" si="2309"/>
        <v>WR-1</v>
      </c>
      <c r="R835" s="171" t="str">
        <f t="shared" si="2309"/>
        <v>WR-1</v>
      </c>
      <c r="AC835" s="3"/>
    </row>
    <row r="836" ht="15.75" customHeight="1">
      <c r="A836" s="24">
        <v>360.0</v>
      </c>
      <c r="D836" s="132" t="s">
        <v>34</v>
      </c>
      <c r="E836" s="132">
        <v>0.0</v>
      </c>
      <c r="F836" s="132">
        <v>0.0</v>
      </c>
      <c r="G836" s="132">
        <v>0.0</v>
      </c>
      <c r="H836" s="132">
        <v>0.0</v>
      </c>
      <c r="J836" s="171">
        <f t="array" ref="J836">IFERROR(INDEX(VBDhistory1!$U$8:$U$307,MATCH(VBDgames!$C836,VBDhistory1!$B$8:$B$307,0))+ROW()/10000000,0)</f>
        <v>0</v>
      </c>
      <c r="K836" s="171">
        <f t="array" ref="K836">IFERROR(INDEX(VBDhistory2!$U$8:$U$307,MATCH(VBDgames!$C836,VBDhistory2!$B$8:$B$307,0))+ROW()/10000000,0)</f>
        <v>0</v>
      </c>
      <c r="L836" s="171">
        <f t="array" ref="L836">IFERROR(INDEX(VBDhistory3!$U$8:$U$307,MATCH(VBDgames!$C836,VBDhistory3!$B$8:$B$307,0))+ROW()/10000000,0)</f>
        <v>0</v>
      </c>
      <c r="M836" s="171">
        <f t="array" ref="M836">IFERROR(INDEX(VBDhistory4!$U$8:$U$307,MATCH(VBDgames!$C836,VBDhistory4!$B$8:$B$307,0))+ROW()/10000000,0)</f>
        <v>0</v>
      </c>
      <c r="N836" s="171"/>
      <c r="O836" s="171" t="str">
        <f t="shared" ref="O836:R836" si="2310">$D836&amp;"-"&amp;RANK(J836,J$477:J$876,0)</f>
        <v>WR-1</v>
      </c>
      <c r="P836" s="171" t="str">
        <f t="shared" si="2310"/>
        <v>WR-1</v>
      </c>
      <c r="Q836" s="171" t="str">
        <f t="shared" si="2310"/>
        <v>WR-1</v>
      </c>
      <c r="R836" s="171" t="str">
        <f t="shared" si="2310"/>
        <v>WR-1</v>
      </c>
      <c r="AC836" s="3"/>
    </row>
    <row r="837" ht="15.75" customHeight="1">
      <c r="A837" s="24">
        <v>361.0</v>
      </c>
      <c r="D837" s="132" t="s">
        <v>34</v>
      </c>
      <c r="E837" s="132">
        <v>0.0</v>
      </c>
      <c r="F837" s="132">
        <v>0.0</v>
      </c>
      <c r="G837" s="132">
        <v>0.0</v>
      </c>
      <c r="H837" s="132">
        <v>0.0</v>
      </c>
      <c r="J837" s="171">
        <f t="array" ref="J837">IFERROR(INDEX(VBDhistory1!$U$8:$U$307,MATCH(VBDgames!$C837,VBDhistory1!$B$8:$B$307,0))+ROW()/10000000,0)</f>
        <v>0</v>
      </c>
      <c r="K837" s="171">
        <f t="array" ref="K837">IFERROR(INDEX(VBDhistory2!$U$8:$U$307,MATCH(VBDgames!$C837,VBDhistory2!$B$8:$B$307,0))+ROW()/10000000,0)</f>
        <v>0</v>
      </c>
      <c r="L837" s="171">
        <f t="array" ref="L837">IFERROR(INDEX(VBDhistory3!$U$8:$U$307,MATCH(VBDgames!$C837,VBDhistory3!$B$8:$B$307,0))+ROW()/10000000,0)</f>
        <v>0</v>
      </c>
      <c r="M837" s="171">
        <f t="array" ref="M837">IFERROR(INDEX(VBDhistory4!$U$8:$U$307,MATCH(VBDgames!$C837,VBDhistory4!$B$8:$B$307,0))+ROW()/10000000,0)</f>
        <v>0</v>
      </c>
      <c r="N837" s="171"/>
      <c r="O837" s="171" t="str">
        <f t="shared" ref="O837:R837" si="2311">$D837&amp;"-"&amp;RANK(J837,J$477:J$876,0)</f>
        <v>WR-1</v>
      </c>
      <c r="P837" s="171" t="str">
        <f t="shared" si="2311"/>
        <v>WR-1</v>
      </c>
      <c r="Q837" s="171" t="str">
        <f t="shared" si="2311"/>
        <v>WR-1</v>
      </c>
      <c r="R837" s="171" t="str">
        <f t="shared" si="2311"/>
        <v>WR-1</v>
      </c>
      <c r="AC837" s="3"/>
    </row>
    <row r="838" ht="15.75" customHeight="1">
      <c r="A838" s="24">
        <v>362.0</v>
      </c>
      <c r="D838" s="132" t="s">
        <v>34</v>
      </c>
      <c r="E838" s="132">
        <v>0.0</v>
      </c>
      <c r="F838" s="132">
        <v>0.0</v>
      </c>
      <c r="G838" s="132">
        <v>0.0</v>
      </c>
      <c r="H838" s="132">
        <v>0.0</v>
      </c>
      <c r="J838" s="171">
        <f t="array" ref="J838">IFERROR(INDEX(VBDhistory1!$U$8:$U$307,MATCH(VBDgames!$C838,VBDhistory1!$B$8:$B$307,0))+ROW()/10000000,0)</f>
        <v>0</v>
      </c>
      <c r="K838" s="171">
        <f t="array" ref="K838">IFERROR(INDEX(VBDhistory2!$U$8:$U$307,MATCH(VBDgames!$C838,VBDhistory2!$B$8:$B$307,0))+ROW()/10000000,0)</f>
        <v>0</v>
      </c>
      <c r="L838" s="171">
        <f t="array" ref="L838">IFERROR(INDEX(VBDhistory3!$U$8:$U$307,MATCH(VBDgames!$C838,VBDhistory3!$B$8:$B$307,0))+ROW()/10000000,0)</f>
        <v>0</v>
      </c>
      <c r="M838" s="171">
        <f t="array" ref="M838">IFERROR(INDEX(VBDhistory4!$U$8:$U$307,MATCH(VBDgames!$C838,VBDhistory4!$B$8:$B$307,0))+ROW()/10000000,0)</f>
        <v>0</v>
      </c>
      <c r="N838" s="171"/>
      <c r="O838" s="171" t="str">
        <f t="shared" ref="O838:R838" si="2312">$D838&amp;"-"&amp;RANK(J838,J$477:J$876,0)</f>
        <v>WR-1</v>
      </c>
      <c r="P838" s="171" t="str">
        <f t="shared" si="2312"/>
        <v>WR-1</v>
      </c>
      <c r="Q838" s="171" t="str">
        <f t="shared" si="2312"/>
        <v>WR-1</v>
      </c>
      <c r="R838" s="171" t="str">
        <f t="shared" si="2312"/>
        <v>WR-1</v>
      </c>
      <c r="AC838" s="3"/>
    </row>
    <row r="839" ht="15.75" customHeight="1">
      <c r="A839" s="24">
        <v>363.0</v>
      </c>
      <c r="D839" s="132" t="s">
        <v>34</v>
      </c>
      <c r="E839" s="132">
        <v>0.0</v>
      </c>
      <c r="F839" s="132">
        <v>0.0</v>
      </c>
      <c r="G839" s="132">
        <v>0.0</v>
      </c>
      <c r="H839" s="132">
        <v>0.0</v>
      </c>
      <c r="J839" s="171">
        <f t="array" ref="J839">IFERROR(INDEX(VBDhistory1!$U$8:$U$307,MATCH(VBDgames!$C839,VBDhistory1!$B$8:$B$307,0))+ROW()/10000000,0)</f>
        <v>0</v>
      </c>
      <c r="K839" s="171">
        <f t="array" ref="K839">IFERROR(INDEX(VBDhistory2!$U$8:$U$307,MATCH(VBDgames!$C839,VBDhistory2!$B$8:$B$307,0))+ROW()/10000000,0)</f>
        <v>0</v>
      </c>
      <c r="L839" s="171">
        <f t="array" ref="L839">IFERROR(INDEX(VBDhistory3!$U$8:$U$307,MATCH(VBDgames!$C839,VBDhistory3!$B$8:$B$307,0))+ROW()/10000000,0)</f>
        <v>0</v>
      </c>
      <c r="M839" s="171">
        <f t="array" ref="M839">IFERROR(INDEX(VBDhistory4!$U$8:$U$307,MATCH(VBDgames!$C839,VBDhistory4!$B$8:$B$307,0))+ROW()/10000000,0)</f>
        <v>0</v>
      </c>
      <c r="N839" s="171"/>
      <c r="O839" s="171" t="str">
        <f t="shared" ref="O839:R839" si="2313">$D839&amp;"-"&amp;RANK(J839,J$477:J$876,0)</f>
        <v>WR-1</v>
      </c>
      <c r="P839" s="171" t="str">
        <f t="shared" si="2313"/>
        <v>WR-1</v>
      </c>
      <c r="Q839" s="171" t="str">
        <f t="shared" si="2313"/>
        <v>WR-1</v>
      </c>
      <c r="R839" s="171" t="str">
        <f t="shared" si="2313"/>
        <v>WR-1</v>
      </c>
      <c r="AC839" s="3"/>
    </row>
    <row r="840" ht="15.75" customHeight="1">
      <c r="A840" s="24">
        <v>364.0</v>
      </c>
      <c r="D840" s="132" t="s">
        <v>34</v>
      </c>
      <c r="E840" s="132">
        <v>0.0</v>
      </c>
      <c r="F840" s="132">
        <v>0.0</v>
      </c>
      <c r="G840" s="132">
        <v>0.0</v>
      </c>
      <c r="H840" s="132">
        <v>0.0</v>
      </c>
      <c r="J840" s="171">
        <f t="array" ref="J840">IFERROR(INDEX(VBDhistory1!$U$8:$U$307,MATCH(VBDgames!$C840,VBDhistory1!$B$8:$B$307,0))+ROW()/10000000,0)</f>
        <v>0</v>
      </c>
      <c r="K840" s="171">
        <f t="array" ref="K840">IFERROR(INDEX(VBDhistory2!$U$8:$U$307,MATCH(VBDgames!$C840,VBDhistory2!$B$8:$B$307,0))+ROW()/10000000,0)</f>
        <v>0</v>
      </c>
      <c r="L840" s="171">
        <f t="array" ref="L840">IFERROR(INDEX(VBDhistory3!$U$8:$U$307,MATCH(VBDgames!$C840,VBDhistory3!$B$8:$B$307,0))+ROW()/10000000,0)</f>
        <v>0</v>
      </c>
      <c r="M840" s="171">
        <f t="array" ref="M840">IFERROR(INDEX(VBDhistory4!$U$8:$U$307,MATCH(VBDgames!$C840,VBDhistory4!$B$8:$B$307,0))+ROW()/10000000,0)</f>
        <v>0</v>
      </c>
      <c r="N840" s="171"/>
      <c r="O840" s="171" t="str">
        <f t="shared" ref="O840:R840" si="2314">$D840&amp;"-"&amp;RANK(J840,J$477:J$876,0)</f>
        <v>WR-1</v>
      </c>
      <c r="P840" s="171" t="str">
        <f t="shared" si="2314"/>
        <v>WR-1</v>
      </c>
      <c r="Q840" s="171" t="str">
        <f t="shared" si="2314"/>
        <v>WR-1</v>
      </c>
      <c r="R840" s="171" t="str">
        <f t="shared" si="2314"/>
        <v>WR-1</v>
      </c>
      <c r="AC840" s="3"/>
    </row>
    <row r="841" ht="15.75" customHeight="1">
      <c r="A841" s="24">
        <v>365.0</v>
      </c>
      <c r="D841" s="132" t="s">
        <v>34</v>
      </c>
      <c r="E841" s="132">
        <v>0.0</v>
      </c>
      <c r="F841" s="132">
        <v>0.0</v>
      </c>
      <c r="G841" s="132">
        <v>0.0</v>
      </c>
      <c r="H841" s="132">
        <v>0.0</v>
      </c>
      <c r="J841" s="171">
        <f t="array" ref="J841">IFERROR(INDEX(VBDhistory1!$U$8:$U$307,MATCH(VBDgames!$C841,VBDhistory1!$B$8:$B$307,0))+ROW()/10000000,0)</f>
        <v>0</v>
      </c>
      <c r="K841" s="171">
        <f t="array" ref="K841">IFERROR(INDEX(VBDhistory2!$U$8:$U$307,MATCH(VBDgames!$C841,VBDhistory2!$B$8:$B$307,0))+ROW()/10000000,0)</f>
        <v>0</v>
      </c>
      <c r="L841" s="171">
        <f t="array" ref="L841">IFERROR(INDEX(VBDhistory3!$U$8:$U$307,MATCH(VBDgames!$C841,VBDhistory3!$B$8:$B$307,0))+ROW()/10000000,0)</f>
        <v>0</v>
      </c>
      <c r="M841" s="171">
        <f t="array" ref="M841">IFERROR(INDEX(VBDhistory4!$U$8:$U$307,MATCH(VBDgames!$C841,VBDhistory4!$B$8:$B$307,0))+ROW()/10000000,0)</f>
        <v>0</v>
      </c>
      <c r="N841" s="171"/>
      <c r="O841" s="171" t="str">
        <f t="shared" ref="O841:R841" si="2315">$D841&amp;"-"&amp;RANK(J841,J$477:J$876,0)</f>
        <v>WR-1</v>
      </c>
      <c r="P841" s="171" t="str">
        <f t="shared" si="2315"/>
        <v>WR-1</v>
      </c>
      <c r="Q841" s="171" t="str">
        <f t="shared" si="2315"/>
        <v>WR-1</v>
      </c>
      <c r="R841" s="171" t="str">
        <f t="shared" si="2315"/>
        <v>WR-1</v>
      </c>
      <c r="AC841" s="3"/>
    </row>
    <row r="842" ht="15.75" customHeight="1">
      <c r="A842" s="24">
        <v>366.0</v>
      </c>
      <c r="D842" s="132" t="s">
        <v>34</v>
      </c>
      <c r="E842" s="132">
        <v>0.0</v>
      </c>
      <c r="F842" s="132">
        <v>0.0</v>
      </c>
      <c r="G842" s="132">
        <v>0.0</v>
      </c>
      <c r="H842" s="132">
        <v>0.0</v>
      </c>
      <c r="J842" s="171">
        <f t="array" ref="J842">IFERROR(INDEX(VBDhistory1!$U$8:$U$307,MATCH(VBDgames!$C842,VBDhistory1!$B$8:$B$307,0))+ROW()/10000000,0)</f>
        <v>0</v>
      </c>
      <c r="K842" s="171">
        <f t="array" ref="K842">IFERROR(INDEX(VBDhistory2!$U$8:$U$307,MATCH(VBDgames!$C842,VBDhistory2!$B$8:$B$307,0))+ROW()/10000000,0)</f>
        <v>0</v>
      </c>
      <c r="L842" s="171">
        <f t="array" ref="L842">IFERROR(INDEX(VBDhistory3!$U$8:$U$307,MATCH(VBDgames!$C842,VBDhistory3!$B$8:$B$307,0))+ROW()/10000000,0)</f>
        <v>0</v>
      </c>
      <c r="M842" s="171">
        <f t="array" ref="M842">IFERROR(INDEX(VBDhistory4!$U$8:$U$307,MATCH(VBDgames!$C842,VBDhistory4!$B$8:$B$307,0))+ROW()/10000000,0)</f>
        <v>0</v>
      </c>
      <c r="N842" s="171"/>
      <c r="O842" s="171" t="str">
        <f t="shared" ref="O842:R842" si="2316">$D842&amp;"-"&amp;RANK(J842,J$477:J$876,0)</f>
        <v>WR-1</v>
      </c>
      <c r="P842" s="171" t="str">
        <f t="shared" si="2316"/>
        <v>WR-1</v>
      </c>
      <c r="Q842" s="171" t="str">
        <f t="shared" si="2316"/>
        <v>WR-1</v>
      </c>
      <c r="R842" s="171" t="str">
        <f t="shared" si="2316"/>
        <v>WR-1</v>
      </c>
      <c r="AC842" s="3"/>
    </row>
    <row r="843" ht="15.75" customHeight="1">
      <c r="A843" s="24">
        <v>367.0</v>
      </c>
      <c r="D843" s="132" t="s">
        <v>34</v>
      </c>
      <c r="E843" s="132">
        <v>0.0</v>
      </c>
      <c r="F843" s="132">
        <v>0.0</v>
      </c>
      <c r="G843" s="132">
        <v>0.0</v>
      </c>
      <c r="H843" s="132">
        <v>0.0</v>
      </c>
      <c r="J843" s="171">
        <f t="array" ref="J843">IFERROR(INDEX(VBDhistory1!$U$8:$U$307,MATCH(VBDgames!$C843,VBDhistory1!$B$8:$B$307,0))+ROW()/10000000,0)</f>
        <v>0</v>
      </c>
      <c r="K843" s="171">
        <f t="array" ref="K843">IFERROR(INDEX(VBDhistory2!$U$8:$U$307,MATCH(VBDgames!$C843,VBDhistory2!$B$8:$B$307,0))+ROW()/10000000,0)</f>
        <v>0</v>
      </c>
      <c r="L843" s="171">
        <f t="array" ref="L843">IFERROR(INDEX(VBDhistory3!$U$8:$U$307,MATCH(VBDgames!$C843,VBDhistory3!$B$8:$B$307,0))+ROW()/10000000,0)</f>
        <v>0</v>
      </c>
      <c r="M843" s="171">
        <f t="array" ref="M843">IFERROR(INDEX(VBDhistory4!$U$8:$U$307,MATCH(VBDgames!$C843,VBDhistory4!$B$8:$B$307,0))+ROW()/10000000,0)</f>
        <v>0</v>
      </c>
      <c r="N843" s="171"/>
      <c r="O843" s="171" t="str">
        <f t="shared" ref="O843:R843" si="2317">$D843&amp;"-"&amp;RANK(J843,J$477:J$876,0)</f>
        <v>WR-1</v>
      </c>
      <c r="P843" s="171" t="str">
        <f t="shared" si="2317"/>
        <v>WR-1</v>
      </c>
      <c r="Q843" s="171" t="str">
        <f t="shared" si="2317"/>
        <v>WR-1</v>
      </c>
      <c r="R843" s="171" t="str">
        <f t="shared" si="2317"/>
        <v>WR-1</v>
      </c>
      <c r="AC843" s="3"/>
    </row>
    <row r="844" ht="15.75" customHeight="1">
      <c r="A844" s="24">
        <v>368.0</v>
      </c>
      <c r="D844" s="132" t="s">
        <v>34</v>
      </c>
      <c r="E844" s="132">
        <v>0.0</v>
      </c>
      <c r="F844" s="132">
        <v>0.0</v>
      </c>
      <c r="G844" s="132">
        <v>0.0</v>
      </c>
      <c r="H844" s="132">
        <v>0.0</v>
      </c>
      <c r="J844" s="171">
        <f t="array" ref="J844">IFERROR(INDEX(VBDhistory1!$U$8:$U$307,MATCH(VBDgames!$C844,VBDhistory1!$B$8:$B$307,0))+ROW()/10000000,0)</f>
        <v>0</v>
      </c>
      <c r="K844" s="171">
        <f t="array" ref="K844">IFERROR(INDEX(VBDhistory2!$U$8:$U$307,MATCH(VBDgames!$C844,VBDhistory2!$B$8:$B$307,0))+ROW()/10000000,0)</f>
        <v>0</v>
      </c>
      <c r="L844" s="171">
        <f t="array" ref="L844">IFERROR(INDEX(VBDhistory3!$U$8:$U$307,MATCH(VBDgames!$C844,VBDhistory3!$B$8:$B$307,0))+ROW()/10000000,0)</f>
        <v>0</v>
      </c>
      <c r="M844" s="171">
        <f t="array" ref="M844">IFERROR(INDEX(VBDhistory4!$U$8:$U$307,MATCH(VBDgames!$C844,VBDhistory4!$B$8:$B$307,0))+ROW()/10000000,0)</f>
        <v>0</v>
      </c>
      <c r="N844" s="171"/>
      <c r="O844" s="171" t="str">
        <f t="shared" ref="O844:R844" si="2318">$D844&amp;"-"&amp;RANK(J844,J$477:J$876,0)</f>
        <v>WR-1</v>
      </c>
      <c r="P844" s="171" t="str">
        <f t="shared" si="2318"/>
        <v>WR-1</v>
      </c>
      <c r="Q844" s="171" t="str">
        <f t="shared" si="2318"/>
        <v>WR-1</v>
      </c>
      <c r="R844" s="171" t="str">
        <f t="shared" si="2318"/>
        <v>WR-1</v>
      </c>
      <c r="AC844" s="3"/>
    </row>
    <row r="845" ht="15.75" customHeight="1">
      <c r="A845" s="24">
        <v>369.0</v>
      </c>
      <c r="D845" s="132" t="s">
        <v>34</v>
      </c>
      <c r="E845" s="132">
        <v>0.0</v>
      </c>
      <c r="F845" s="132">
        <v>0.0</v>
      </c>
      <c r="G845" s="132">
        <v>0.0</v>
      </c>
      <c r="H845" s="132">
        <v>0.0</v>
      </c>
      <c r="J845" s="171">
        <f t="array" ref="J845">IFERROR(INDEX(VBDhistory1!$U$8:$U$307,MATCH(VBDgames!$C845,VBDhistory1!$B$8:$B$307,0))+ROW()/10000000,0)</f>
        <v>0</v>
      </c>
      <c r="K845" s="171">
        <f t="array" ref="K845">IFERROR(INDEX(VBDhistory2!$U$8:$U$307,MATCH(VBDgames!$C845,VBDhistory2!$B$8:$B$307,0))+ROW()/10000000,0)</f>
        <v>0</v>
      </c>
      <c r="L845" s="171">
        <f t="array" ref="L845">IFERROR(INDEX(VBDhistory3!$U$8:$U$307,MATCH(VBDgames!$C845,VBDhistory3!$B$8:$B$307,0))+ROW()/10000000,0)</f>
        <v>0</v>
      </c>
      <c r="M845" s="171">
        <f t="array" ref="M845">IFERROR(INDEX(VBDhistory4!$U$8:$U$307,MATCH(VBDgames!$C845,VBDhistory4!$B$8:$B$307,0))+ROW()/10000000,0)</f>
        <v>0</v>
      </c>
      <c r="N845" s="171"/>
      <c r="O845" s="171" t="str">
        <f t="shared" ref="O845:R845" si="2319">$D845&amp;"-"&amp;RANK(J845,J$477:J$876,0)</f>
        <v>WR-1</v>
      </c>
      <c r="P845" s="171" t="str">
        <f t="shared" si="2319"/>
        <v>WR-1</v>
      </c>
      <c r="Q845" s="171" t="str">
        <f t="shared" si="2319"/>
        <v>WR-1</v>
      </c>
      <c r="R845" s="171" t="str">
        <f t="shared" si="2319"/>
        <v>WR-1</v>
      </c>
      <c r="AC845" s="3"/>
    </row>
    <row r="846" ht="15.75" customHeight="1">
      <c r="A846" s="24">
        <v>370.0</v>
      </c>
      <c r="D846" s="132" t="s">
        <v>34</v>
      </c>
      <c r="E846" s="132">
        <v>0.0</v>
      </c>
      <c r="F846" s="132">
        <v>0.0</v>
      </c>
      <c r="G846" s="132">
        <v>0.0</v>
      </c>
      <c r="H846" s="132">
        <v>0.0</v>
      </c>
      <c r="J846" s="171">
        <f t="array" ref="J846">IFERROR(INDEX(VBDhistory1!$U$8:$U$307,MATCH(VBDgames!$C846,VBDhistory1!$B$8:$B$307,0))+ROW()/10000000,0)</f>
        <v>0</v>
      </c>
      <c r="K846" s="171">
        <f t="array" ref="K846">IFERROR(INDEX(VBDhistory2!$U$8:$U$307,MATCH(VBDgames!$C846,VBDhistory2!$B$8:$B$307,0))+ROW()/10000000,0)</f>
        <v>0</v>
      </c>
      <c r="L846" s="171">
        <f t="array" ref="L846">IFERROR(INDEX(VBDhistory3!$U$8:$U$307,MATCH(VBDgames!$C846,VBDhistory3!$B$8:$B$307,0))+ROW()/10000000,0)</f>
        <v>0</v>
      </c>
      <c r="M846" s="171">
        <f t="array" ref="M846">IFERROR(INDEX(VBDhistory4!$U$8:$U$307,MATCH(VBDgames!$C846,VBDhistory4!$B$8:$B$307,0))+ROW()/10000000,0)</f>
        <v>0</v>
      </c>
      <c r="N846" s="171"/>
      <c r="O846" s="171" t="str">
        <f t="shared" ref="O846:R846" si="2320">$D846&amp;"-"&amp;RANK(J846,J$477:J$876,0)</f>
        <v>WR-1</v>
      </c>
      <c r="P846" s="171" t="str">
        <f t="shared" si="2320"/>
        <v>WR-1</v>
      </c>
      <c r="Q846" s="171" t="str">
        <f t="shared" si="2320"/>
        <v>WR-1</v>
      </c>
      <c r="R846" s="171" t="str">
        <f t="shared" si="2320"/>
        <v>WR-1</v>
      </c>
      <c r="AC846" s="3"/>
    </row>
    <row r="847" ht="15.75" customHeight="1">
      <c r="A847" s="24">
        <v>371.0</v>
      </c>
      <c r="D847" s="132" t="s">
        <v>34</v>
      </c>
      <c r="E847" s="132">
        <v>0.0</v>
      </c>
      <c r="F847" s="132">
        <v>0.0</v>
      </c>
      <c r="G847" s="132">
        <v>0.0</v>
      </c>
      <c r="H847" s="132">
        <v>0.0</v>
      </c>
      <c r="J847" s="171">
        <f t="array" ref="J847">IFERROR(INDEX(VBDhistory1!$U$8:$U$307,MATCH(VBDgames!$C847,VBDhistory1!$B$8:$B$307,0))+ROW()/10000000,0)</f>
        <v>0</v>
      </c>
      <c r="K847" s="171">
        <f t="array" ref="K847">IFERROR(INDEX(VBDhistory2!$U$8:$U$307,MATCH(VBDgames!$C847,VBDhistory2!$B$8:$B$307,0))+ROW()/10000000,0)</f>
        <v>0</v>
      </c>
      <c r="L847" s="171">
        <f t="array" ref="L847">IFERROR(INDEX(VBDhistory3!$U$8:$U$307,MATCH(VBDgames!$C847,VBDhistory3!$B$8:$B$307,0))+ROW()/10000000,0)</f>
        <v>0</v>
      </c>
      <c r="M847" s="171">
        <f t="array" ref="M847">IFERROR(INDEX(VBDhistory4!$U$8:$U$307,MATCH(VBDgames!$C847,VBDhistory4!$B$8:$B$307,0))+ROW()/10000000,0)</f>
        <v>0</v>
      </c>
      <c r="N847" s="171"/>
      <c r="O847" s="171" t="str">
        <f t="shared" ref="O847:R847" si="2321">$D847&amp;"-"&amp;RANK(J847,J$477:J$876,0)</f>
        <v>WR-1</v>
      </c>
      <c r="P847" s="171" t="str">
        <f t="shared" si="2321"/>
        <v>WR-1</v>
      </c>
      <c r="Q847" s="171" t="str">
        <f t="shared" si="2321"/>
        <v>WR-1</v>
      </c>
      <c r="R847" s="171" t="str">
        <f t="shared" si="2321"/>
        <v>WR-1</v>
      </c>
      <c r="AC847" s="3"/>
    </row>
    <row r="848" ht="15.75" customHeight="1">
      <c r="A848" s="24">
        <v>372.0</v>
      </c>
      <c r="D848" s="132" t="s">
        <v>34</v>
      </c>
      <c r="E848" s="132">
        <v>0.0</v>
      </c>
      <c r="F848" s="132">
        <v>0.0</v>
      </c>
      <c r="G848" s="132">
        <v>0.0</v>
      </c>
      <c r="H848" s="132">
        <v>0.0</v>
      </c>
      <c r="J848" s="171">
        <f t="array" ref="J848">IFERROR(INDEX(VBDhistory1!$U$8:$U$307,MATCH(VBDgames!$C848,VBDhistory1!$B$8:$B$307,0))+ROW()/10000000,0)</f>
        <v>0</v>
      </c>
      <c r="K848" s="171">
        <f t="array" ref="K848">IFERROR(INDEX(VBDhistory2!$U$8:$U$307,MATCH(VBDgames!$C848,VBDhistory2!$B$8:$B$307,0))+ROW()/10000000,0)</f>
        <v>0</v>
      </c>
      <c r="L848" s="171">
        <f t="array" ref="L848">IFERROR(INDEX(VBDhistory3!$U$8:$U$307,MATCH(VBDgames!$C848,VBDhistory3!$B$8:$B$307,0))+ROW()/10000000,0)</f>
        <v>0</v>
      </c>
      <c r="M848" s="171">
        <f t="array" ref="M848">IFERROR(INDEX(VBDhistory4!$U$8:$U$307,MATCH(VBDgames!$C848,VBDhistory4!$B$8:$B$307,0))+ROW()/10000000,0)</f>
        <v>0</v>
      </c>
      <c r="N848" s="171"/>
      <c r="O848" s="171" t="str">
        <f t="shared" ref="O848:R848" si="2322">$D848&amp;"-"&amp;RANK(J848,J$477:J$876,0)</f>
        <v>WR-1</v>
      </c>
      <c r="P848" s="171" t="str">
        <f t="shared" si="2322"/>
        <v>WR-1</v>
      </c>
      <c r="Q848" s="171" t="str">
        <f t="shared" si="2322"/>
        <v>WR-1</v>
      </c>
      <c r="R848" s="171" t="str">
        <f t="shared" si="2322"/>
        <v>WR-1</v>
      </c>
      <c r="AC848" s="3"/>
    </row>
    <row r="849" ht="15.75" customHeight="1">
      <c r="A849" s="24">
        <v>373.0</v>
      </c>
      <c r="D849" s="132" t="s">
        <v>34</v>
      </c>
      <c r="E849" s="132">
        <v>0.0</v>
      </c>
      <c r="F849" s="132">
        <v>0.0</v>
      </c>
      <c r="G849" s="132">
        <v>0.0</v>
      </c>
      <c r="H849" s="132">
        <v>0.0</v>
      </c>
      <c r="J849" s="171">
        <f t="array" ref="J849">IFERROR(INDEX(VBDhistory1!$U$8:$U$307,MATCH(VBDgames!$C849,VBDhistory1!$B$8:$B$307,0))+ROW()/10000000,0)</f>
        <v>0</v>
      </c>
      <c r="K849" s="171">
        <f t="array" ref="K849">IFERROR(INDEX(VBDhistory2!$U$8:$U$307,MATCH(VBDgames!$C849,VBDhistory2!$B$8:$B$307,0))+ROW()/10000000,0)</f>
        <v>0</v>
      </c>
      <c r="L849" s="171">
        <f t="array" ref="L849">IFERROR(INDEX(VBDhistory3!$U$8:$U$307,MATCH(VBDgames!$C849,VBDhistory3!$B$8:$B$307,0))+ROW()/10000000,0)</f>
        <v>0</v>
      </c>
      <c r="M849" s="171">
        <f t="array" ref="M849">IFERROR(INDEX(VBDhistory4!$U$8:$U$307,MATCH(VBDgames!$C849,VBDhistory4!$B$8:$B$307,0))+ROW()/10000000,0)</f>
        <v>0</v>
      </c>
      <c r="N849" s="171"/>
      <c r="O849" s="171" t="str">
        <f t="shared" ref="O849:R849" si="2323">$D849&amp;"-"&amp;RANK(J849,J$477:J$876,0)</f>
        <v>WR-1</v>
      </c>
      <c r="P849" s="171" t="str">
        <f t="shared" si="2323"/>
        <v>WR-1</v>
      </c>
      <c r="Q849" s="171" t="str">
        <f t="shared" si="2323"/>
        <v>WR-1</v>
      </c>
      <c r="R849" s="171" t="str">
        <f t="shared" si="2323"/>
        <v>WR-1</v>
      </c>
      <c r="AC849" s="3"/>
    </row>
    <row r="850" ht="15.75" customHeight="1">
      <c r="A850" s="24">
        <v>374.0</v>
      </c>
      <c r="D850" s="132" t="s">
        <v>34</v>
      </c>
      <c r="E850" s="132">
        <v>0.0</v>
      </c>
      <c r="F850" s="132">
        <v>0.0</v>
      </c>
      <c r="G850" s="132">
        <v>0.0</v>
      </c>
      <c r="H850" s="132">
        <v>0.0</v>
      </c>
      <c r="J850" s="171">
        <f t="array" ref="J850">IFERROR(INDEX(VBDhistory1!$U$8:$U$307,MATCH(VBDgames!$C850,VBDhistory1!$B$8:$B$307,0))+ROW()/10000000,0)</f>
        <v>0</v>
      </c>
      <c r="K850" s="171">
        <f t="array" ref="K850">IFERROR(INDEX(VBDhistory2!$U$8:$U$307,MATCH(VBDgames!$C850,VBDhistory2!$B$8:$B$307,0))+ROW()/10000000,0)</f>
        <v>0</v>
      </c>
      <c r="L850" s="171">
        <f t="array" ref="L850">IFERROR(INDEX(VBDhistory3!$U$8:$U$307,MATCH(VBDgames!$C850,VBDhistory3!$B$8:$B$307,0))+ROW()/10000000,0)</f>
        <v>0</v>
      </c>
      <c r="M850" s="171">
        <f t="array" ref="M850">IFERROR(INDEX(VBDhistory4!$U$8:$U$307,MATCH(VBDgames!$C850,VBDhistory4!$B$8:$B$307,0))+ROW()/10000000,0)</f>
        <v>0</v>
      </c>
      <c r="N850" s="171"/>
      <c r="O850" s="171" t="str">
        <f t="shared" ref="O850:R850" si="2324">$D850&amp;"-"&amp;RANK(J850,J$477:J$876,0)</f>
        <v>WR-1</v>
      </c>
      <c r="P850" s="171" t="str">
        <f t="shared" si="2324"/>
        <v>WR-1</v>
      </c>
      <c r="Q850" s="171" t="str">
        <f t="shared" si="2324"/>
        <v>WR-1</v>
      </c>
      <c r="R850" s="171" t="str">
        <f t="shared" si="2324"/>
        <v>WR-1</v>
      </c>
      <c r="AC850" s="3"/>
    </row>
    <row r="851" ht="15.75" customHeight="1">
      <c r="A851" s="24">
        <v>375.0</v>
      </c>
      <c r="D851" s="132" t="s">
        <v>34</v>
      </c>
      <c r="E851" s="132">
        <v>0.0</v>
      </c>
      <c r="F851" s="132">
        <v>0.0</v>
      </c>
      <c r="G851" s="132">
        <v>0.0</v>
      </c>
      <c r="H851" s="132">
        <v>0.0</v>
      </c>
      <c r="J851" s="171">
        <f t="array" ref="J851">IFERROR(INDEX(VBDhistory1!$U$8:$U$307,MATCH(VBDgames!$C851,VBDhistory1!$B$8:$B$307,0))+ROW()/10000000,0)</f>
        <v>0</v>
      </c>
      <c r="K851" s="171">
        <f t="array" ref="K851">IFERROR(INDEX(VBDhistory2!$U$8:$U$307,MATCH(VBDgames!$C851,VBDhistory2!$B$8:$B$307,0))+ROW()/10000000,0)</f>
        <v>0</v>
      </c>
      <c r="L851" s="171">
        <f t="array" ref="L851">IFERROR(INDEX(VBDhistory3!$U$8:$U$307,MATCH(VBDgames!$C851,VBDhistory3!$B$8:$B$307,0))+ROW()/10000000,0)</f>
        <v>0</v>
      </c>
      <c r="M851" s="171">
        <f t="array" ref="M851">IFERROR(INDEX(VBDhistory4!$U$8:$U$307,MATCH(VBDgames!$C851,VBDhistory4!$B$8:$B$307,0))+ROW()/10000000,0)</f>
        <v>0</v>
      </c>
      <c r="N851" s="171"/>
      <c r="O851" s="171" t="str">
        <f t="shared" ref="O851:R851" si="2325">$D851&amp;"-"&amp;RANK(J851,J$477:J$876,0)</f>
        <v>WR-1</v>
      </c>
      <c r="P851" s="171" t="str">
        <f t="shared" si="2325"/>
        <v>WR-1</v>
      </c>
      <c r="Q851" s="171" t="str">
        <f t="shared" si="2325"/>
        <v>WR-1</v>
      </c>
      <c r="R851" s="171" t="str">
        <f t="shared" si="2325"/>
        <v>WR-1</v>
      </c>
      <c r="AC851" s="3"/>
    </row>
    <row r="852" ht="15.75" customHeight="1">
      <c r="A852" s="24">
        <v>376.0</v>
      </c>
      <c r="D852" s="132" t="s">
        <v>34</v>
      </c>
      <c r="E852" s="132">
        <v>0.0</v>
      </c>
      <c r="F852" s="132">
        <v>0.0</v>
      </c>
      <c r="G852" s="132">
        <v>0.0</v>
      </c>
      <c r="H852" s="132">
        <v>0.0</v>
      </c>
      <c r="J852" s="171">
        <f t="array" ref="J852">IFERROR(INDEX(VBDhistory1!$U$8:$U$307,MATCH(VBDgames!$C852,VBDhistory1!$B$8:$B$307,0))+ROW()/10000000,0)</f>
        <v>0</v>
      </c>
      <c r="K852" s="171">
        <f t="array" ref="K852">IFERROR(INDEX(VBDhistory2!$U$8:$U$307,MATCH(VBDgames!$C852,VBDhistory2!$B$8:$B$307,0))+ROW()/10000000,0)</f>
        <v>0</v>
      </c>
      <c r="L852" s="171">
        <f t="array" ref="L852">IFERROR(INDEX(VBDhistory3!$U$8:$U$307,MATCH(VBDgames!$C852,VBDhistory3!$B$8:$B$307,0))+ROW()/10000000,0)</f>
        <v>0</v>
      </c>
      <c r="M852" s="171">
        <f t="array" ref="M852">IFERROR(INDEX(VBDhistory4!$U$8:$U$307,MATCH(VBDgames!$C852,VBDhistory4!$B$8:$B$307,0))+ROW()/10000000,0)</f>
        <v>0</v>
      </c>
      <c r="N852" s="171"/>
      <c r="O852" s="171" t="str">
        <f t="shared" ref="O852:R852" si="2326">$D852&amp;"-"&amp;RANK(J852,J$477:J$876,0)</f>
        <v>WR-1</v>
      </c>
      <c r="P852" s="171" t="str">
        <f t="shared" si="2326"/>
        <v>WR-1</v>
      </c>
      <c r="Q852" s="171" t="str">
        <f t="shared" si="2326"/>
        <v>WR-1</v>
      </c>
      <c r="R852" s="171" t="str">
        <f t="shared" si="2326"/>
        <v>WR-1</v>
      </c>
      <c r="AC852" s="3"/>
    </row>
    <row r="853" ht="15.75" customHeight="1">
      <c r="A853" s="24">
        <v>377.0</v>
      </c>
      <c r="D853" s="132" t="s">
        <v>34</v>
      </c>
      <c r="E853" s="132">
        <v>0.0</v>
      </c>
      <c r="F853" s="132">
        <v>0.0</v>
      </c>
      <c r="G853" s="132">
        <v>0.0</v>
      </c>
      <c r="H853" s="132">
        <v>0.0</v>
      </c>
      <c r="J853" s="171">
        <f t="array" ref="J853">IFERROR(INDEX(VBDhistory1!$U$8:$U$307,MATCH(VBDgames!$C853,VBDhistory1!$B$8:$B$307,0))+ROW()/10000000,0)</f>
        <v>0</v>
      </c>
      <c r="K853" s="171">
        <f t="array" ref="K853">IFERROR(INDEX(VBDhistory2!$U$8:$U$307,MATCH(VBDgames!$C853,VBDhistory2!$B$8:$B$307,0))+ROW()/10000000,0)</f>
        <v>0</v>
      </c>
      <c r="L853" s="171">
        <f t="array" ref="L853">IFERROR(INDEX(VBDhistory3!$U$8:$U$307,MATCH(VBDgames!$C853,VBDhistory3!$B$8:$B$307,0))+ROW()/10000000,0)</f>
        <v>0</v>
      </c>
      <c r="M853" s="171">
        <f t="array" ref="M853">IFERROR(INDEX(VBDhistory4!$U$8:$U$307,MATCH(VBDgames!$C853,VBDhistory4!$B$8:$B$307,0))+ROW()/10000000,0)</f>
        <v>0</v>
      </c>
      <c r="N853" s="171"/>
      <c r="O853" s="171" t="str">
        <f t="shared" ref="O853:R853" si="2327">$D853&amp;"-"&amp;RANK(J853,J$477:J$876,0)</f>
        <v>WR-1</v>
      </c>
      <c r="P853" s="171" t="str">
        <f t="shared" si="2327"/>
        <v>WR-1</v>
      </c>
      <c r="Q853" s="171" t="str">
        <f t="shared" si="2327"/>
        <v>WR-1</v>
      </c>
      <c r="R853" s="171" t="str">
        <f t="shared" si="2327"/>
        <v>WR-1</v>
      </c>
      <c r="AC853" s="3"/>
    </row>
    <row r="854" ht="15.75" customHeight="1">
      <c r="A854" s="24">
        <v>378.0</v>
      </c>
      <c r="D854" s="132" t="s">
        <v>34</v>
      </c>
      <c r="E854" s="132">
        <v>0.0</v>
      </c>
      <c r="F854" s="132">
        <v>0.0</v>
      </c>
      <c r="G854" s="132">
        <v>0.0</v>
      </c>
      <c r="H854" s="132">
        <v>0.0</v>
      </c>
      <c r="J854" s="171">
        <f t="array" ref="J854">IFERROR(INDEX(VBDhistory1!$U$8:$U$307,MATCH(VBDgames!$C854,VBDhistory1!$B$8:$B$307,0))+ROW()/10000000,0)</f>
        <v>0</v>
      </c>
      <c r="K854" s="171">
        <f t="array" ref="K854">IFERROR(INDEX(VBDhistory2!$U$8:$U$307,MATCH(VBDgames!$C854,VBDhistory2!$B$8:$B$307,0))+ROW()/10000000,0)</f>
        <v>0</v>
      </c>
      <c r="L854" s="171">
        <f t="array" ref="L854">IFERROR(INDEX(VBDhistory3!$U$8:$U$307,MATCH(VBDgames!$C854,VBDhistory3!$B$8:$B$307,0))+ROW()/10000000,0)</f>
        <v>0</v>
      </c>
      <c r="M854" s="171">
        <f t="array" ref="M854">IFERROR(INDEX(VBDhistory4!$U$8:$U$307,MATCH(VBDgames!$C854,VBDhistory4!$B$8:$B$307,0))+ROW()/10000000,0)</f>
        <v>0</v>
      </c>
      <c r="N854" s="171"/>
      <c r="O854" s="171" t="str">
        <f t="shared" ref="O854:R854" si="2328">$D854&amp;"-"&amp;RANK(J854,J$477:J$876,0)</f>
        <v>WR-1</v>
      </c>
      <c r="P854" s="171" t="str">
        <f t="shared" si="2328"/>
        <v>WR-1</v>
      </c>
      <c r="Q854" s="171" t="str">
        <f t="shared" si="2328"/>
        <v>WR-1</v>
      </c>
      <c r="R854" s="171" t="str">
        <f t="shared" si="2328"/>
        <v>WR-1</v>
      </c>
      <c r="AC854" s="3"/>
    </row>
    <row r="855" ht="15.75" customHeight="1">
      <c r="A855" s="24">
        <v>379.0</v>
      </c>
      <c r="D855" s="132" t="s">
        <v>34</v>
      </c>
      <c r="E855" s="132">
        <v>0.0</v>
      </c>
      <c r="F855" s="132">
        <v>0.0</v>
      </c>
      <c r="G855" s="132">
        <v>0.0</v>
      </c>
      <c r="H855" s="132">
        <v>0.0</v>
      </c>
      <c r="J855" s="171">
        <f t="array" ref="J855">IFERROR(INDEX(VBDhistory1!$U$8:$U$307,MATCH(VBDgames!$C855,VBDhistory1!$B$8:$B$307,0))+ROW()/10000000,0)</f>
        <v>0</v>
      </c>
      <c r="K855" s="171">
        <f t="array" ref="K855">IFERROR(INDEX(VBDhistory2!$U$8:$U$307,MATCH(VBDgames!$C855,VBDhistory2!$B$8:$B$307,0))+ROW()/10000000,0)</f>
        <v>0</v>
      </c>
      <c r="L855" s="171">
        <f t="array" ref="L855">IFERROR(INDEX(VBDhistory3!$U$8:$U$307,MATCH(VBDgames!$C855,VBDhistory3!$B$8:$B$307,0))+ROW()/10000000,0)</f>
        <v>0</v>
      </c>
      <c r="M855" s="171">
        <f t="array" ref="M855">IFERROR(INDEX(VBDhistory4!$U$8:$U$307,MATCH(VBDgames!$C855,VBDhistory4!$B$8:$B$307,0))+ROW()/10000000,0)</f>
        <v>0</v>
      </c>
      <c r="N855" s="171"/>
      <c r="O855" s="171" t="str">
        <f t="shared" ref="O855:R855" si="2329">$D855&amp;"-"&amp;RANK(J855,J$477:J$876,0)</f>
        <v>WR-1</v>
      </c>
      <c r="P855" s="171" t="str">
        <f t="shared" si="2329"/>
        <v>WR-1</v>
      </c>
      <c r="Q855" s="171" t="str">
        <f t="shared" si="2329"/>
        <v>WR-1</v>
      </c>
      <c r="R855" s="171" t="str">
        <f t="shared" si="2329"/>
        <v>WR-1</v>
      </c>
      <c r="AC855" s="3"/>
    </row>
    <row r="856" ht="15.75" customHeight="1">
      <c r="A856" s="24">
        <v>380.0</v>
      </c>
      <c r="D856" s="132" t="s">
        <v>34</v>
      </c>
      <c r="E856" s="132">
        <v>0.0</v>
      </c>
      <c r="F856" s="132">
        <v>0.0</v>
      </c>
      <c r="G856" s="132">
        <v>0.0</v>
      </c>
      <c r="H856" s="132">
        <v>0.0</v>
      </c>
      <c r="J856" s="171">
        <f t="array" ref="J856">IFERROR(INDEX(VBDhistory1!$U$8:$U$307,MATCH(VBDgames!$C856,VBDhistory1!$B$8:$B$307,0))+ROW()/10000000,0)</f>
        <v>0</v>
      </c>
      <c r="K856" s="171">
        <f t="array" ref="K856">IFERROR(INDEX(VBDhistory2!$U$8:$U$307,MATCH(VBDgames!$C856,VBDhistory2!$B$8:$B$307,0))+ROW()/10000000,0)</f>
        <v>0</v>
      </c>
      <c r="L856" s="171">
        <f t="array" ref="L856">IFERROR(INDEX(VBDhistory3!$U$8:$U$307,MATCH(VBDgames!$C856,VBDhistory3!$B$8:$B$307,0))+ROW()/10000000,0)</f>
        <v>0</v>
      </c>
      <c r="M856" s="171">
        <f t="array" ref="M856">IFERROR(INDEX(VBDhistory4!$U$8:$U$307,MATCH(VBDgames!$C856,VBDhistory4!$B$8:$B$307,0))+ROW()/10000000,0)</f>
        <v>0</v>
      </c>
      <c r="N856" s="171"/>
      <c r="O856" s="171" t="str">
        <f t="shared" ref="O856:R856" si="2330">$D856&amp;"-"&amp;RANK(J856,J$477:J$876,0)</f>
        <v>WR-1</v>
      </c>
      <c r="P856" s="171" t="str">
        <f t="shared" si="2330"/>
        <v>WR-1</v>
      </c>
      <c r="Q856" s="171" t="str">
        <f t="shared" si="2330"/>
        <v>WR-1</v>
      </c>
      <c r="R856" s="171" t="str">
        <f t="shared" si="2330"/>
        <v>WR-1</v>
      </c>
      <c r="AC856" s="3"/>
    </row>
    <row r="857" ht="15.75" customHeight="1">
      <c r="A857" s="24">
        <v>381.0</v>
      </c>
      <c r="D857" s="132" t="s">
        <v>34</v>
      </c>
      <c r="E857" s="132">
        <v>0.0</v>
      </c>
      <c r="F857" s="132">
        <v>0.0</v>
      </c>
      <c r="G857" s="132">
        <v>0.0</v>
      </c>
      <c r="H857" s="132">
        <v>0.0</v>
      </c>
      <c r="J857" s="171">
        <f t="array" ref="J857">IFERROR(INDEX(VBDhistory1!$U$8:$U$307,MATCH(VBDgames!$C857,VBDhistory1!$B$8:$B$307,0))+ROW()/10000000,0)</f>
        <v>0</v>
      </c>
      <c r="K857" s="171">
        <f t="array" ref="K857">IFERROR(INDEX(VBDhistory2!$U$8:$U$307,MATCH(VBDgames!$C857,VBDhistory2!$B$8:$B$307,0))+ROW()/10000000,0)</f>
        <v>0</v>
      </c>
      <c r="L857" s="171">
        <f t="array" ref="L857">IFERROR(INDEX(VBDhistory3!$U$8:$U$307,MATCH(VBDgames!$C857,VBDhistory3!$B$8:$B$307,0))+ROW()/10000000,0)</f>
        <v>0</v>
      </c>
      <c r="M857" s="171">
        <f t="array" ref="M857">IFERROR(INDEX(VBDhistory4!$U$8:$U$307,MATCH(VBDgames!$C857,VBDhistory4!$B$8:$B$307,0))+ROW()/10000000,0)</f>
        <v>0</v>
      </c>
      <c r="N857" s="171"/>
      <c r="O857" s="171" t="str">
        <f t="shared" ref="O857:R857" si="2331">$D857&amp;"-"&amp;RANK(J857,J$477:J$876,0)</f>
        <v>WR-1</v>
      </c>
      <c r="P857" s="171" t="str">
        <f t="shared" si="2331"/>
        <v>WR-1</v>
      </c>
      <c r="Q857" s="171" t="str">
        <f t="shared" si="2331"/>
        <v>WR-1</v>
      </c>
      <c r="R857" s="171" t="str">
        <f t="shared" si="2331"/>
        <v>WR-1</v>
      </c>
      <c r="AC857" s="3"/>
    </row>
    <row r="858" ht="15.75" customHeight="1">
      <c r="A858" s="24">
        <v>382.0</v>
      </c>
      <c r="D858" s="132" t="s">
        <v>34</v>
      </c>
      <c r="E858" s="132">
        <v>0.0</v>
      </c>
      <c r="F858" s="132">
        <v>0.0</v>
      </c>
      <c r="G858" s="132">
        <v>0.0</v>
      </c>
      <c r="H858" s="132">
        <v>0.0</v>
      </c>
      <c r="J858" s="171">
        <f t="array" ref="J858">IFERROR(INDEX(VBDhistory1!$U$8:$U$307,MATCH(VBDgames!$C858,VBDhistory1!$B$8:$B$307,0))+ROW()/10000000,0)</f>
        <v>0</v>
      </c>
      <c r="K858" s="171">
        <f t="array" ref="K858">IFERROR(INDEX(VBDhistory2!$U$8:$U$307,MATCH(VBDgames!$C858,VBDhistory2!$B$8:$B$307,0))+ROW()/10000000,0)</f>
        <v>0</v>
      </c>
      <c r="L858" s="171">
        <f t="array" ref="L858">IFERROR(INDEX(VBDhistory3!$U$8:$U$307,MATCH(VBDgames!$C858,VBDhistory3!$B$8:$B$307,0))+ROW()/10000000,0)</f>
        <v>0</v>
      </c>
      <c r="M858" s="171">
        <f t="array" ref="M858">IFERROR(INDEX(VBDhistory4!$U$8:$U$307,MATCH(VBDgames!$C858,VBDhistory4!$B$8:$B$307,0))+ROW()/10000000,0)</f>
        <v>0</v>
      </c>
      <c r="N858" s="171"/>
      <c r="O858" s="171" t="str">
        <f t="shared" ref="O858:R858" si="2332">$D858&amp;"-"&amp;RANK(J858,J$477:J$876,0)</f>
        <v>WR-1</v>
      </c>
      <c r="P858" s="171" t="str">
        <f t="shared" si="2332"/>
        <v>WR-1</v>
      </c>
      <c r="Q858" s="171" t="str">
        <f t="shared" si="2332"/>
        <v>WR-1</v>
      </c>
      <c r="R858" s="171" t="str">
        <f t="shared" si="2332"/>
        <v>WR-1</v>
      </c>
      <c r="AC858" s="3"/>
    </row>
    <row r="859" ht="15.75" customHeight="1">
      <c r="A859" s="24">
        <v>383.0</v>
      </c>
      <c r="D859" s="132" t="s">
        <v>34</v>
      </c>
      <c r="E859" s="132">
        <v>0.0</v>
      </c>
      <c r="F859" s="132">
        <v>0.0</v>
      </c>
      <c r="G859" s="132">
        <v>0.0</v>
      </c>
      <c r="H859" s="132">
        <v>0.0</v>
      </c>
      <c r="J859" s="171">
        <f t="array" ref="J859">IFERROR(INDEX(VBDhistory1!$U$8:$U$307,MATCH(VBDgames!$C859,VBDhistory1!$B$8:$B$307,0))+ROW()/10000000,0)</f>
        <v>0</v>
      </c>
      <c r="K859" s="171">
        <f t="array" ref="K859">IFERROR(INDEX(VBDhistory2!$U$8:$U$307,MATCH(VBDgames!$C859,VBDhistory2!$B$8:$B$307,0))+ROW()/10000000,0)</f>
        <v>0</v>
      </c>
      <c r="L859" s="171">
        <f t="array" ref="L859">IFERROR(INDEX(VBDhistory3!$U$8:$U$307,MATCH(VBDgames!$C859,VBDhistory3!$B$8:$B$307,0))+ROW()/10000000,0)</f>
        <v>0</v>
      </c>
      <c r="M859" s="171">
        <f t="array" ref="M859">IFERROR(INDEX(VBDhistory4!$U$8:$U$307,MATCH(VBDgames!$C859,VBDhistory4!$B$8:$B$307,0))+ROW()/10000000,0)</f>
        <v>0</v>
      </c>
      <c r="N859" s="171"/>
      <c r="O859" s="171" t="str">
        <f t="shared" ref="O859:R859" si="2333">$D859&amp;"-"&amp;RANK(J859,J$477:J$876,0)</f>
        <v>WR-1</v>
      </c>
      <c r="P859" s="171" t="str">
        <f t="shared" si="2333"/>
        <v>WR-1</v>
      </c>
      <c r="Q859" s="171" t="str">
        <f t="shared" si="2333"/>
        <v>WR-1</v>
      </c>
      <c r="R859" s="171" t="str">
        <f t="shared" si="2333"/>
        <v>WR-1</v>
      </c>
      <c r="AC859" s="3"/>
    </row>
    <row r="860" ht="15.75" customHeight="1">
      <c r="A860" s="24">
        <v>384.0</v>
      </c>
      <c r="D860" s="132" t="s">
        <v>34</v>
      </c>
      <c r="E860" s="132">
        <v>0.0</v>
      </c>
      <c r="F860" s="132">
        <v>0.0</v>
      </c>
      <c r="G860" s="132">
        <v>0.0</v>
      </c>
      <c r="H860" s="132">
        <v>0.0</v>
      </c>
      <c r="J860" s="171">
        <f t="array" ref="J860">IFERROR(INDEX(VBDhistory1!$U$8:$U$307,MATCH(VBDgames!$C860,VBDhistory1!$B$8:$B$307,0))+ROW()/10000000,0)</f>
        <v>0</v>
      </c>
      <c r="K860" s="171">
        <f t="array" ref="K860">IFERROR(INDEX(VBDhistory2!$U$8:$U$307,MATCH(VBDgames!$C860,VBDhistory2!$B$8:$B$307,0))+ROW()/10000000,0)</f>
        <v>0</v>
      </c>
      <c r="L860" s="171">
        <f t="array" ref="L860">IFERROR(INDEX(VBDhistory3!$U$8:$U$307,MATCH(VBDgames!$C860,VBDhistory3!$B$8:$B$307,0))+ROW()/10000000,0)</f>
        <v>0</v>
      </c>
      <c r="M860" s="171">
        <f t="array" ref="M860">IFERROR(INDEX(VBDhistory4!$U$8:$U$307,MATCH(VBDgames!$C860,VBDhistory4!$B$8:$B$307,0))+ROW()/10000000,0)</f>
        <v>0</v>
      </c>
      <c r="N860" s="171"/>
      <c r="O860" s="171" t="str">
        <f t="shared" ref="O860:R860" si="2334">$D860&amp;"-"&amp;RANK(J860,J$477:J$876,0)</f>
        <v>WR-1</v>
      </c>
      <c r="P860" s="171" t="str">
        <f t="shared" si="2334"/>
        <v>WR-1</v>
      </c>
      <c r="Q860" s="171" t="str">
        <f t="shared" si="2334"/>
        <v>WR-1</v>
      </c>
      <c r="R860" s="171" t="str">
        <f t="shared" si="2334"/>
        <v>WR-1</v>
      </c>
      <c r="AC860" s="3"/>
    </row>
    <row r="861" ht="15.75" customHeight="1">
      <c r="A861" s="24">
        <v>385.0</v>
      </c>
      <c r="D861" s="132" t="s">
        <v>34</v>
      </c>
      <c r="E861" s="132">
        <v>0.0</v>
      </c>
      <c r="F861" s="132">
        <v>0.0</v>
      </c>
      <c r="G861" s="132">
        <v>0.0</v>
      </c>
      <c r="H861" s="132">
        <v>0.0</v>
      </c>
      <c r="J861" s="171">
        <f t="array" ref="J861">IFERROR(INDEX(VBDhistory1!$U$8:$U$307,MATCH(VBDgames!$C861,VBDhistory1!$B$8:$B$307,0))+ROW()/10000000,0)</f>
        <v>0</v>
      </c>
      <c r="K861" s="171">
        <f t="array" ref="K861">IFERROR(INDEX(VBDhistory2!$U$8:$U$307,MATCH(VBDgames!$C861,VBDhistory2!$B$8:$B$307,0))+ROW()/10000000,0)</f>
        <v>0</v>
      </c>
      <c r="L861" s="171">
        <f t="array" ref="L861">IFERROR(INDEX(VBDhistory3!$U$8:$U$307,MATCH(VBDgames!$C861,VBDhistory3!$B$8:$B$307,0))+ROW()/10000000,0)</f>
        <v>0</v>
      </c>
      <c r="M861" s="171">
        <f t="array" ref="M861">IFERROR(INDEX(VBDhistory4!$U$8:$U$307,MATCH(VBDgames!$C861,VBDhistory4!$B$8:$B$307,0))+ROW()/10000000,0)</f>
        <v>0</v>
      </c>
      <c r="N861" s="171"/>
      <c r="O861" s="171" t="str">
        <f t="shared" ref="O861:R861" si="2335">$D861&amp;"-"&amp;RANK(J861,J$477:J$876,0)</f>
        <v>WR-1</v>
      </c>
      <c r="P861" s="171" t="str">
        <f t="shared" si="2335"/>
        <v>WR-1</v>
      </c>
      <c r="Q861" s="171" t="str">
        <f t="shared" si="2335"/>
        <v>WR-1</v>
      </c>
      <c r="R861" s="171" t="str">
        <f t="shared" si="2335"/>
        <v>WR-1</v>
      </c>
      <c r="AC861" s="3"/>
    </row>
    <row r="862" ht="15.75" customHeight="1">
      <c r="A862" s="24">
        <v>386.0</v>
      </c>
      <c r="D862" s="132" t="s">
        <v>34</v>
      </c>
      <c r="E862" s="132">
        <v>0.0</v>
      </c>
      <c r="F862" s="132">
        <v>0.0</v>
      </c>
      <c r="G862" s="132">
        <v>0.0</v>
      </c>
      <c r="H862" s="132">
        <v>0.0</v>
      </c>
      <c r="J862" s="171">
        <f t="array" ref="J862">IFERROR(INDEX(VBDhistory1!$U$8:$U$307,MATCH(VBDgames!$C862,VBDhistory1!$B$8:$B$307,0))+ROW()/10000000,0)</f>
        <v>0</v>
      </c>
      <c r="K862" s="171">
        <f t="array" ref="K862">IFERROR(INDEX(VBDhistory2!$U$8:$U$307,MATCH(VBDgames!$C862,VBDhistory2!$B$8:$B$307,0))+ROW()/10000000,0)</f>
        <v>0</v>
      </c>
      <c r="L862" s="171">
        <f t="array" ref="L862">IFERROR(INDEX(VBDhistory3!$U$8:$U$307,MATCH(VBDgames!$C862,VBDhistory3!$B$8:$B$307,0))+ROW()/10000000,0)</f>
        <v>0</v>
      </c>
      <c r="M862" s="171">
        <f t="array" ref="M862">IFERROR(INDEX(VBDhistory4!$U$8:$U$307,MATCH(VBDgames!$C862,VBDhistory4!$B$8:$B$307,0))+ROW()/10000000,0)</f>
        <v>0</v>
      </c>
      <c r="N862" s="171"/>
      <c r="O862" s="171" t="str">
        <f t="shared" ref="O862:R862" si="2336">$D862&amp;"-"&amp;RANK(J862,J$477:J$876,0)</f>
        <v>WR-1</v>
      </c>
      <c r="P862" s="171" t="str">
        <f t="shared" si="2336"/>
        <v>WR-1</v>
      </c>
      <c r="Q862" s="171" t="str">
        <f t="shared" si="2336"/>
        <v>WR-1</v>
      </c>
      <c r="R862" s="171" t="str">
        <f t="shared" si="2336"/>
        <v>WR-1</v>
      </c>
      <c r="AC862" s="3"/>
    </row>
    <row r="863" ht="15.75" customHeight="1">
      <c r="A863" s="24">
        <v>387.0</v>
      </c>
      <c r="D863" s="132" t="s">
        <v>34</v>
      </c>
      <c r="E863" s="132">
        <v>0.0</v>
      </c>
      <c r="F863" s="132">
        <v>0.0</v>
      </c>
      <c r="G863" s="132">
        <v>0.0</v>
      </c>
      <c r="H863" s="132">
        <v>0.0</v>
      </c>
      <c r="J863" s="171">
        <f t="array" ref="J863">IFERROR(INDEX(VBDhistory1!$U$8:$U$307,MATCH(VBDgames!$C863,VBDhistory1!$B$8:$B$307,0))+ROW()/10000000,0)</f>
        <v>0</v>
      </c>
      <c r="K863" s="171">
        <f t="array" ref="K863">IFERROR(INDEX(VBDhistory2!$U$8:$U$307,MATCH(VBDgames!$C863,VBDhistory2!$B$8:$B$307,0))+ROW()/10000000,0)</f>
        <v>0</v>
      </c>
      <c r="L863" s="171">
        <f t="array" ref="L863">IFERROR(INDEX(VBDhistory3!$U$8:$U$307,MATCH(VBDgames!$C863,VBDhistory3!$B$8:$B$307,0))+ROW()/10000000,0)</f>
        <v>0</v>
      </c>
      <c r="M863" s="171">
        <f t="array" ref="M863">IFERROR(INDEX(VBDhistory4!$U$8:$U$307,MATCH(VBDgames!$C863,VBDhistory4!$B$8:$B$307,0))+ROW()/10000000,0)</f>
        <v>0</v>
      </c>
      <c r="N863" s="171"/>
      <c r="O863" s="171" t="str">
        <f t="shared" ref="O863:R863" si="2337">$D863&amp;"-"&amp;RANK(J863,J$477:J$876,0)</f>
        <v>WR-1</v>
      </c>
      <c r="P863" s="171" t="str">
        <f t="shared" si="2337"/>
        <v>WR-1</v>
      </c>
      <c r="Q863" s="171" t="str">
        <f t="shared" si="2337"/>
        <v>WR-1</v>
      </c>
      <c r="R863" s="171" t="str">
        <f t="shared" si="2337"/>
        <v>WR-1</v>
      </c>
      <c r="AC863" s="3"/>
    </row>
    <row r="864" ht="15.75" customHeight="1">
      <c r="A864" s="24">
        <v>388.0</v>
      </c>
      <c r="D864" s="132" t="s">
        <v>34</v>
      </c>
      <c r="E864" s="132">
        <v>0.0</v>
      </c>
      <c r="F864" s="132">
        <v>0.0</v>
      </c>
      <c r="G864" s="132">
        <v>0.0</v>
      </c>
      <c r="H864" s="132">
        <v>0.0</v>
      </c>
      <c r="J864" s="171">
        <f t="array" ref="J864">IFERROR(INDEX(VBDhistory1!$U$8:$U$307,MATCH(VBDgames!$C864,VBDhistory1!$B$8:$B$307,0))+ROW()/10000000,0)</f>
        <v>0</v>
      </c>
      <c r="K864" s="171">
        <f t="array" ref="K864">IFERROR(INDEX(VBDhistory2!$U$8:$U$307,MATCH(VBDgames!$C864,VBDhistory2!$B$8:$B$307,0))+ROW()/10000000,0)</f>
        <v>0</v>
      </c>
      <c r="L864" s="171">
        <f t="array" ref="L864">IFERROR(INDEX(VBDhistory3!$U$8:$U$307,MATCH(VBDgames!$C864,VBDhistory3!$B$8:$B$307,0))+ROW()/10000000,0)</f>
        <v>0</v>
      </c>
      <c r="M864" s="171">
        <f t="array" ref="M864">IFERROR(INDEX(VBDhistory4!$U$8:$U$307,MATCH(VBDgames!$C864,VBDhistory4!$B$8:$B$307,0))+ROW()/10000000,0)</f>
        <v>0</v>
      </c>
      <c r="N864" s="171"/>
      <c r="O864" s="171" t="str">
        <f t="shared" ref="O864:R864" si="2338">$D864&amp;"-"&amp;RANK(J864,J$477:J$876,0)</f>
        <v>WR-1</v>
      </c>
      <c r="P864" s="171" t="str">
        <f t="shared" si="2338"/>
        <v>WR-1</v>
      </c>
      <c r="Q864" s="171" t="str">
        <f t="shared" si="2338"/>
        <v>WR-1</v>
      </c>
      <c r="R864" s="171" t="str">
        <f t="shared" si="2338"/>
        <v>WR-1</v>
      </c>
      <c r="AC864" s="3"/>
    </row>
    <row r="865" ht="15.75" customHeight="1">
      <c r="A865" s="24">
        <v>389.0</v>
      </c>
      <c r="D865" s="132" t="s">
        <v>34</v>
      </c>
      <c r="E865" s="132">
        <v>0.0</v>
      </c>
      <c r="F865" s="132">
        <v>0.0</v>
      </c>
      <c r="G865" s="132">
        <v>0.0</v>
      </c>
      <c r="H865" s="132">
        <v>0.0</v>
      </c>
      <c r="J865" s="171">
        <f t="array" ref="J865">IFERROR(INDEX(VBDhistory1!$U$8:$U$307,MATCH(VBDgames!$C865,VBDhistory1!$B$8:$B$307,0))+ROW()/10000000,0)</f>
        <v>0</v>
      </c>
      <c r="K865" s="171">
        <f t="array" ref="K865">IFERROR(INDEX(VBDhistory2!$U$8:$U$307,MATCH(VBDgames!$C865,VBDhistory2!$B$8:$B$307,0))+ROW()/10000000,0)</f>
        <v>0</v>
      </c>
      <c r="L865" s="171">
        <f t="array" ref="L865">IFERROR(INDEX(VBDhistory3!$U$8:$U$307,MATCH(VBDgames!$C865,VBDhistory3!$B$8:$B$307,0))+ROW()/10000000,0)</f>
        <v>0</v>
      </c>
      <c r="M865" s="171">
        <f t="array" ref="M865">IFERROR(INDEX(VBDhistory4!$U$8:$U$307,MATCH(VBDgames!$C865,VBDhistory4!$B$8:$B$307,0))+ROW()/10000000,0)</f>
        <v>0</v>
      </c>
      <c r="N865" s="171"/>
      <c r="O865" s="171" t="str">
        <f t="shared" ref="O865:R865" si="2339">$D865&amp;"-"&amp;RANK(J865,J$477:J$876,0)</f>
        <v>WR-1</v>
      </c>
      <c r="P865" s="171" t="str">
        <f t="shared" si="2339"/>
        <v>WR-1</v>
      </c>
      <c r="Q865" s="171" t="str">
        <f t="shared" si="2339"/>
        <v>WR-1</v>
      </c>
      <c r="R865" s="171" t="str">
        <f t="shared" si="2339"/>
        <v>WR-1</v>
      </c>
      <c r="AC865" s="3"/>
    </row>
    <row r="866" ht="15.75" customHeight="1">
      <c r="A866" s="24">
        <v>390.0</v>
      </c>
      <c r="D866" s="132" t="s">
        <v>34</v>
      </c>
      <c r="E866" s="132">
        <v>0.0</v>
      </c>
      <c r="F866" s="132">
        <v>0.0</v>
      </c>
      <c r="G866" s="132">
        <v>0.0</v>
      </c>
      <c r="H866" s="132">
        <v>0.0</v>
      </c>
      <c r="J866" s="171">
        <f t="array" ref="J866">IFERROR(INDEX(VBDhistory1!$U$8:$U$307,MATCH(VBDgames!$C866,VBDhistory1!$B$8:$B$307,0))+ROW()/10000000,0)</f>
        <v>0</v>
      </c>
      <c r="K866" s="171">
        <f t="array" ref="K866">IFERROR(INDEX(VBDhistory2!$U$8:$U$307,MATCH(VBDgames!$C866,VBDhistory2!$B$8:$B$307,0))+ROW()/10000000,0)</f>
        <v>0</v>
      </c>
      <c r="L866" s="171">
        <f t="array" ref="L866">IFERROR(INDEX(VBDhistory3!$U$8:$U$307,MATCH(VBDgames!$C866,VBDhistory3!$B$8:$B$307,0))+ROW()/10000000,0)</f>
        <v>0</v>
      </c>
      <c r="M866" s="171">
        <f t="array" ref="M866">IFERROR(INDEX(VBDhistory4!$U$8:$U$307,MATCH(VBDgames!$C866,VBDhistory4!$B$8:$B$307,0))+ROW()/10000000,0)</f>
        <v>0</v>
      </c>
      <c r="N866" s="171"/>
      <c r="O866" s="171" t="str">
        <f t="shared" ref="O866:R866" si="2340">$D866&amp;"-"&amp;RANK(J866,J$477:J$876,0)</f>
        <v>WR-1</v>
      </c>
      <c r="P866" s="171" t="str">
        <f t="shared" si="2340"/>
        <v>WR-1</v>
      </c>
      <c r="Q866" s="171" t="str">
        <f t="shared" si="2340"/>
        <v>WR-1</v>
      </c>
      <c r="R866" s="171" t="str">
        <f t="shared" si="2340"/>
        <v>WR-1</v>
      </c>
      <c r="AC866" s="3"/>
    </row>
    <row r="867" ht="15.75" customHeight="1">
      <c r="A867" s="24">
        <v>391.0</v>
      </c>
      <c r="D867" s="132" t="s">
        <v>34</v>
      </c>
      <c r="E867" s="132">
        <v>0.0</v>
      </c>
      <c r="F867" s="132">
        <v>0.0</v>
      </c>
      <c r="G867" s="132">
        <v>0.0</v>
      </c>
      <c r="H867" s="132">
        <v>0.0</v>
      </c>
      <c r="J867" s="171">
        <f t="array" ref="J867">IFERROR(INDEX(VBDhistory1!$U$8:$U$307,MATCH(VBDgames!$C867,VBDhistory1!$B$8:$B$307,0))+ROW()/10000000,0)</f>
        <v>0</v>
      </c>
      <c r="K867" s="171">
        <f t="array" ref="K867">IFERROR(INDEX(VBDhistory2!$U$8:$U$307,MATCH(VBDgames!$C867,VBDhistory2!$B$8:$B$307,0))+ROW()/10000000,0)</f>
        <v>0</v>
      </c>
      <c r="L867" s="171">
        <f t="array" ref="L867">IFERROR(INDEX(VBDhistory3!$U$8:$U$307,MATCH(VBDgames!$C867,VBDhistory3!$B$8:$B$307,0))+ROW()/10000000,0)</f>
        <v>0</v>
      </c>
      <c r="M867" s="171">
        <f t="array" ref="M867">IFERROR(INDEX(VBDhistory4!$U$8:$U$307,MATCH(VBDgames!$C867,VBDhistory4!$B$8:$B$307,0))+ROW()/10000000,0)</f>
        <v>0</v>
      </c>
      <c r="N867" s="171"/>
      <c r="O867" s="171" t="str">
        <f t="shared" ref="O867:R867" si="2341">$D867&amp;"-"&amp;RANK(J867,J$477:J$876,0)</f>
        <v>WR-1</v>
      </c>
      <c r="P867" s="171" t="str">
        <f t="shared" si="2341"/>
        <v>WR-1</v>
      </c>
      <c r="Q867" s="171" t="str">
        <f t="shared" si="2341"/>
        <v>WR-1</v>
      </c>
      <c r="R867" s="171" t="str">
        <f t="shared" si="2341"/>
        <v>WR-1</v>
      </c>
      <c r="AC867" s="3"/>
    </row>
    <row r="868" ht="15.75" customHeight="1">
      <c r="A868" s="24">
        <v>392.0</v>
      </c>
      <c r="D868" s="132" t="s">
        <v>34</v>
      </c>
      <c r="E868" s="132">
        <v>0.0</v>
      </c>
      <c r="F868" s="132">
        <v>0.0</v>
      </c>
      <c r="G868" s="132">
        <v>0.0</v>
      </c>
      <c r="H868" s="132">
        <v>0.0</v>
      </c>
      <c r="J868" s="171">
        <f t="array" ref="J868">IFERROR(INDEX(VBDhistory1!$U$8:$U$307,MATCH(VBDgames!$C868,VBDhistory1!$B$8:$B$307,0))+ROW()/10000000,0)</f>
        <v>0</v>
      </c>
      <c r="K868" s="171">
        <f t="array" ref="K868">IFERROR(INDEX(VBDhistory2!$U$8:$U$307,MATCH(VBDgames!$C868,VBDhistory2!$B$8:$B$307,0))+ROW()/10000000,0)</f>
        <v>0</v>
      </c>
      <c r="L868" s="171">
        <f t="array" ref="L868">IFERROR(INDEX(VBDhistory3!$U$8:$U$307,MATCH(VBDgames!$C868,VBDhistory3!$B$8:$B$307,0))+ROW()/10000000,0)</f>
        <v>0</v>
      </c>
      <c r="M868" s="171">
        <f t="array" ref="M868">IFERROR(INDEX(VBDhistory4!$U$8:$U$307,MATCH(VBDgames!$C868,VBDhistory4!$B$8:$B$307,0))+ROW()/10000000,0)</f>
        <v>0</v>
      </c>
      <c r="N868" s="171"/>
      <c r="O868" s="171" t="str">
        <f t="shared" ref="O868:R868" si="2342">$D868&amp;"-"&amp;RANK(J868,J$477:J$876,0)</f>
        <v>WR-1</v>
      </c>
      <c r="P868" s="171" t="str">
        <f t="shared" si="2342"/>
        <v>WR-1</v>
      </c>
      <c r="Q868" s="171" t="str">
        <f t="shared" si="2342"/>
        <v>WR-1</v>
      </c>
      <c r="R868" s="171" t="str">
        <f t="shared" si="2342"/>
        <v>WR-1</v>
      </c>
      <c r="AC868" s="3"/>
    </row>
    <row r="869" ht="15.75" customHeight="1">
      <c r="A869" s="24">
        <v>393.0</v>
      </c>
      <c r="D869" s="132" t="s">
        <v>34</v>
      </c>
      <c r="E869" s="132">
        <v>0.0</v>
      </c>
      <c r="F869" s="132">
        <v>0.0</v>
      </c>
      <c r="G869" s="132">
        <v>0.0</v>
      </c>
      <c r="H869" s="132">
        <v>0.0</v>
      </c>
      <c r="J869" s="171">
        <f t="array" ref="J869">IFERROR(INDEX(VBDhistory1!$U$8:$U$307,MATCH(VBDgames!$C869,VBDhistory1!$B$8:$B$307,0))+ROW()/10000000,0)</f>
        <v>0</v>
      </c>
      <c r="K869" s="171">
        <f t="array" ref="K869">IFERROR(INDEX(VBDhistory2!$U$8:$U$307,MATCH(VBDgames!$C869,VBDhistory2!$B$8:$B$307,0))+ROW()/10000000,0)</f>
        <v>0</v>
      </c>
      <c r="L869" s="171">
        <f t="array" ref="L869">IFERROR(INDEX(VBDhistory3!$U$8:$U$307,MATCH(VBDgames!$C869,VBDhistory3!$B$8:$B$307,0))+ROW()/10000000,0)</f>
        <v>0</v>
      </c>
      <c r="M869" s="171">
        <f t="array" ref="M869">IFERROR(INDEX(VBDhistory4!$U$8:$U$307,MATCH(VBDgames!$C869,VBDhistory4!$B$8:$B$307,0))+ROW()/10000000,0)</f>
        <v>0</v>
      </c>
      <c r="N869" s="171"/>
      <c r="O869" s="171" t="str">
        <f t="shared" ref="O869:R869" si="2343">$D869&amp;"-"&amp;RANK(J869,J$477:J$876,0)</f>
        <v>WR-1</v>
      </c>
      <c r="P869" s="171" t="str">
        <f t="shared" si="2343"/>
        <v>WR-1</v>
      </c>
      <c r="Q869" s="171" t="str">
        <f t="shared" si="2343"/>
        <v>WR-1</v>
      </c>
      <c r="R869" s="171" t="str">
        <f t="shared" si="2343"/>
        <v>WR-1</v>
      </c>
      <c r="AC869" s="3"/>
    </row>
    <row r="870" ht="15.75" customHeight="1">
      <c r="A870" s="24">
        <v>394.0</v>
      </c>
      <c r="D870" s="132" t="s">
        <v>34</v>
      </c>
      <c r="E870" s="132">
        <v>0.0</v>
      </c>
      <c r="F870" s="132">
        <v>0.0</v>
      </c>
      <c r="G870" s="132">
        <v>0.0</v>
      </c>
      <c r="H870" s="132">
        <v>0.0</v>
      </c>
      <c r="J870" s="171">
        <f t="array" ref="J870">IFERROR(INDEX(VBDhistory1!$U$8:$U$307,MATCH(VBDgames!$C870,VBDhistory1!$B$8:$B$307,0))+ROW()/10000000,0)</f>
        <v>0</v>
      </c>
      <c r="K870" s="171">
        <f t="array" ref="K870">IFERROR(INDEX(VBDhistory2!$U$8:$U$307,MATCH(VBDgames!$C870,VBDhistory2!$B$8:$B$307,0))+ROW()/10000000,0)</f>
        <v>0</v>
      </c>
      <c r="L870" s="171">
        <f t="array" ref="L870">IFERROR(INDEX(VBDhistory3!$U$8:$U$307,MATCH(VBDgames!$C870,VBDhistory3!$B$8:$B$307,0))+ROW()/10000000,0)</f>
        <v>0</v>
      </c>
      <c r="M870" s="171">
        <f t="array" ref="M870">IFERROR(INDEX(VBDhistory4!$U$8:$U$307,MATCH(VBDgames!$C870,VBDhistory4!$B$8:$B$307,0))+ROW()/10000000,0)</f>
        <v>0</v>
      </c>
      <c r="N870" s="171"/>
      <c r="O870" s="171" t="str">
        <f t="shared" ref="O870:R870" si="2344">$D870&amp;"-"&amp;RANK(J870,J$477:J$876,0)</f>
        <v>WR-1</v>
      </c>
      <c r="P870" s="171" t="str">
        <f t="shared" si="2344"/>
        <v>WR-1</v>
      </c>
      <c r="Q870" s="171" t="str">
        <f t="shared" si="2344"/>
        <v>WR-1</v>
      </c>
      <c r="R870" s="171" t="str">
        <f t="shared" si="2344"/>
        <v>WR-1</v>
      </c>
      <c r="AC870" s="3"/>
    </row>
    <row r="871" ht="15.75" customHeight="1">
      <c r="A871" s="24">
        <v>395.0</v>
      </c>
      <c r="D871" s="132" t="s">
        <v>34</v>
      </c>
      <c r="E871" s="132">
        <v>0.0</v>
      </c>
      <c r="F871" s="132">
        <v>0.0</v>
      </c>
      <c r="G871" s="132">
        <v>0.0</v>
      </c>
      <c r="H871" s="132">
        <v>0.0</v>
      </c>
      <c r="J871" s="171">
        <f t="array" ref="J871">IFERROR(INDEX(VBDhistory1!$U$8:$U$307,MATCH(VBDgames!$C871,VBDhistory1!$B$8:$B$307,0))+ROW()/10000000,0)</f>
        <v>0</v>
      </c>
      <c r="K871" s="171">
        <f t="array" ref="K871">IFERROR(INDEX(VBDhistory2!$U$8:$U$307,MATCH(VBDgames!$C871,VBDhistory2!$B$8:$B$307,0))+ROW()/10000000,0)</f>
        <v>0</v>
      </c>
      <c r="L871" s="171">
        <f t="array" ref="L871">IFERROR(INDEX(VBDhistory3!$U$8:$U$307,MATCH(VBDgames!$C871,VBDhistory3!$B$8:$B$307,0))+ROW()/10000000,0)</f>
        <v>0</v>
      </c>
      <c r="M871" s="171">
        <f t="array" ref="M871">IFERROR(INDEX(VBDhistory4!$U$8:$U$307,MATCH(VBDgames!$C871,VBDhistory4!$B$8:$B$307,0))+ROW()/10000000,0)</f>
        <v>0</v>
      </c>
      <c r="N871" s="171"/>
      <c r="O871" s="171" t="str">
        <f t="shared" ref="O871:R871" si="2345">$D871&amp;"-"&amp;RANK(J871,J$477:J$876,0)</f>
        <v>WR-1</v>
      </c>
      <c r="P871" s="171" t="str">
        <f t="shared" si="2345"/>
        <v>WR-1</v>
      </c>
      <c r="Q871" s="171" t="str">
        <f t="shared" si="2345"/>
        <v>WR-1</v>
      </c>
      <c r="R871" s="171" t="str">
        <f t="shared" si="2345"/>
        <v>WR-1</v>
      </c>
      <c r="AC871" s="3"/>
    </row>
    <row r="872" ht="15.75" customHeight="1">
      <c r="A872" s="24">
        <v>396.0</v>
      </c>
      <c r="D872" s="132" t="s">
        <v>34</v>
      </c>
      <c r="E872" s="132">
        <v>0.0</v>
      </c>
      <c r="F872" s="132">
        <v>0.0</v>
      </c>
      <c r="G872" s="132">
        <v>0.0</v>
      </c>
      <c r="H872" s="132">
        <v>0.0</v>
      </c>
      <c r="J872" s="171">
        <f t="array" ref="J872">IFERROR(INDEX(VBDhistory1!$U$8:$U$307,MATCH(VBDgames!$C872,VBDhistory1!$B$8:$B$307,0))+ROW()/10000000,0)</f>
        <v>0</v>
      </c>
      <c r="K872" s="171">
        <f t="array" ref="K872">IFERROR(INDEX(VBDhistory2!$U$8:$U$307,MATCH(VBDgames!$C872,VBDhistory2!$B$8:$B$307,0))+ROW()/10000000,0)</f>
        <v>0</v>
      </c>
      <c r="L872" s="171">
        <f t="array" ref="L872">IFERROR(INDEX(VBDhistory3!$U$8:$U$307,MATCH(VBDgames!$C872,VBDhistory3!$B$8:$B$307,0))+ROW()/10000000,0)</f>
        <v>0</v>
      </c>
      <c r="M872" s="171">
        <f t="array" ref="M872">IFERROR(INDEX(VBDhistory4!$U$8:$U$307,MATCH(VBDgames!$C872,VBDhistory4!$B$8:$B$307,0))+ROW()/10000000,0)</f>
        <v>0</v>
      </c>
      <c r="N872" s="171"/>
      <c r="O872" s="171" t="str">
        <f t="shared" ref="O872:R872" si="2346">$D872&amp;"-"&amp;RANK(J872,J$477:J$876,0)</f>
        <v>WR-1</v>
      </c>
      <c r="P872" s="171" t="str">
        <f t="shared" si="2346"/>
        <v>WR-1</v>
      </c>
      <c r="Q872" s="171" t="str">
        <f t="shared" si="2346"/>
        <v>WR-1</v>
      </c>
      <c r="R872" s="171" t="str">
        <f t="shared" si="2346"/>
        <v>WR-1</v>
      </c>
      <c r="AC872" s="3"/>
    </row>
    <row r="873" ht="15.75" customHeight="1">
      <c r="A873" s="24">
        <v>397.0</v>
      </c>
      <c r="D873" s="132" t="s">
        <v>34</v>
      </c>
      <c r="E873" s="132">
        <v>0.0</v>
      </c>
      <c r="F873" s="132">
        <v>0.0</v>
      </c>
      <c r="G873" s="132">
        <v>0.0</v>
      </c>
      <c r="H873" s="132">
        <v>0.0</v>
      </c>
      <c r="J873" s="171">
        <f t="array" ref="J873">IFERROR(INDEX(VBDhistory1!$U$8:$U$307,MATCH(VBDgames!$C873,VBDhistory1!$B$8:$B$307,0))+ROW()/10000000,0)</f>
        <v>0</v>
      </c>
      <c r="K873" s="171">
        <f t="array" ref="K873">IFERROR(INDEX(VBDhistory2!$U$8:$U$307,MATCH(VBDgames!$C873,VBDhistory2!$B$8:$B$307,0))+ROW()/10000000,0)</f>
        <v>0</v>
      </c>
      <c r="L873" s="171">
        <f t="array" ref="L873">IFERROR(INDEX(VBDhistory3!$U$8:$U$307,MATCH(VBDgames!$C873,VBDhistory3!$B$8:$B$307,0))+ROW()/10000000,0)</f>
        <v>0</v>
      </c>
      <c r="M873" s="171">
        <f t="array" ref="M873">IFERROR(INDEX(VBDhistory4!$U$8:$U$307,MATCH(VBDgames!$C873,VBDhistory4!$B$8:$B$307,0))+ROW()/10000000,0)</f>
        <v>0</v>
      </c>
      <c r="N873" s="171"/>
      <c r="O873" s="171" t="str">
        <f t="shared" ref="O873:R873" si="2347">$D873&amp;"-"&amp;RANK(J873,J$477:J$876,0)</f>
        <v>WR-1</v>
      </c>
      <c r="P873" s="171" t="str">
        <f t="shared" si="2347"/>
        <v>WR-1</v>
      </c>
      <c r="Q873" s="171" t="str">
        <f t="shared" si="2347"/>
        <v>WR-1</v>
      </c>
      <c r="R873" s="171" t="str">
        <f t="shared" si="2347"/>
        <v>WR-1</v>
      </c>
      <c r="AC873" s="3"/>
    </row>
    <row r="874" ht="15.75" customHeight="1">
      <c r="A874" s="24">
        <v>398.0</v>
      </c>
      <c r="D874" s="132" t="s">
        <v>34</v>
      </c>
      <c r="E874" s="132">
        <v>0.0</v>
      </c>
      <c r="F874" s="132">
        <v>0.0</v>
      </c>
      <c r="G874" s="132">
        <v>0.0</v>
      </c>
      <c r="H874" s="132">
        <v>0.0</v>
      </c>
      <c r="J874" s="171">
        <f t="array" ref="J874">IFERROR(INDEX(VBDhistory1!$U$8:$U$307,MATCH(VBDgames!$C874,VBDhistory1!$B$8:$B$307,0))+ROW()/10000000,0)</f>
        <v>0</v>
      </c>
      <c r="K874" s="171">
        <f t="array" ref="K874">IFERROR(INDEX(VBDhistory2!$U$8:$U$307,MATCH(VBDgames!$C874,VBDhistory2!$B$8:$B$307,0))+ROW()/10000000,0)</f>
        <v>0</v>
      </c>
      <c r="L874" s="171">
        <f t="array" ref="L874">IFERROR(INDEX(VBDhistory3!$U$8:$U$307,MATCH(VBDgames!$C874,VBDhistory3!$B$8:$B$307,0))+ROW()/10000000,0)</f>
        <v>0</v>
      </c>
      <c r="M874" s="171">
        <f t="array" ref="M874">IFERROR(INDEX(VBDhistory4!$U$8:$U$307,MATCH(VBDgames!$C874,VBDhistory4!$B$8:$B$307,0))+ROW()/10000000,0)</f>
        <v>0</v>
      </c>
      <c r="N874" s="171"/>
      <c r="O874" s="171" t="str">
        <f t="shared" ref="O874:R874" si="2348">$D874&amp;"-"&amp;RANK(J874,J$477:J$876,0)</f>
        <v>WR-1</v>
      </c>
      <c r="P874" s="171" t="str">
        <f t="shared" si="2348"/>
        <v>WR-1</v>
      </c>
      <c r="Q874" s="171" t="str">
        <f t="shared" si="2348"/>
        <v>WR-1</v>
      </c>
      <c r="R874" s="171" t="str">
        <f t="shared" si="2348"/>
        <v>WR-1</v>
      </c>
      <c r="AC874" s="3"/>
    </row>
    <row r="875" ht="15.75" customHeight="1">
      <c r="A875" s="24">
        <v>399.0</v>
      </c>
      <c r="D875" s="132" t="s">
        <v>34</v>
      </c>
      <c r="E875" s="132">
        <v>0.0</v>
      </c>
      <c r="F875" s="132">
        <v>0.0</v>
      </c>
      <c r="G875" s="132">
        <v>0.0</v>
      </c>
      <c r="H875" s="132">
        <v>0.0</v>
      </c>
      <c r="J875" s="171">
        <f t="array" ref="J875">IFERROR(INDEX(VBDhistory1!$U$8:$U$307,MATCH(VBDgames!$C875,VBDhistory1!$B$8:$B$307,0))+ROW()/10000000,0)</f>
        <v>0</v>
      </c>
      <c r="K875" s="171">
        <f t="array" ref="K875">IFERROR(INDEX(VBDhistory2!$U$8:$U$307,MATCH(VBDgames!$C875,VBDhistory2!$B$8:$B$307,0))+ROW()/10000000,0)</f>
        <v>0</v>
      </c>
      <c r="L875" s="171">
        <f t="array" ref="L875">IFERROR(INDEX(VBDhistory3!$U$8:$U$307,MATCH(VBDgames!$C875,VBDhistory3!$B$8:$B$307,0))+ROW()/10000000,0)</f>
        <v>0</v>
      </c>
      <c r="M875" s="171">
        <f t="array" ref="M875">IFERROR(INDEX(VBDhistory4!$U$8:$U$307,MATCH(VBDgames!$C875,VBDhistory4!$B$8:$B$307,0))+ROW()/10000000,0)</f>
        <v>0</v>
      </c>
      <c r="N875" s="171"/>
      <c r="O875" s="171" t="str">
        <f t="shared" ref="O875:R875" si="2349">$D875&amp;"-"&amp;RANK(J875,J$477:J$876,0)</f>
        <v>WR-1</v>
      </c>
      <c r="P875" s="171" t="str">
        <f t="shared" si="2349"/>
        <v>WR-1</v>
      </c>
      <c r="Q875" s="171" t="str">
        <f t="shared" si="2349"/>
        <v>WR-1</v>
      </c>
      <c r="R875" s="171" t="str">
        <f t="shared" si="2349"/>
        <v>WR-1</v>
      </c>
      <c r="AC875" s="3"/>
    </row>
    <row r="876" ht="15.75" customHeight="1">
      <c r="A876" s="24">
        <v>400.0</v>
      </c>
      <c r="D876" s="132" t="s">
        <v>34</v>
      </c>
      <c r="E876" s="132">
        <v>0.0</v>
      </c>
      <c r="F876" s="132">
        <v>0.0</v>
      </c>
      <c r="G876" s="132">
        <v>0.0</v>
      </c>
      <c r="H876" s="132">
        <v>0.0</v>
      </c>
      <c r="J876" s="171">
        <f t="array" ref="J876">IFERROR(INDEX(VBDhistory1!$U$8:$U$307,MATCH(VBDgames!$C876,VBDhistory1!$B$8:$B$307,0))+ROW()/10000000,0)</f>
        <v>0</v>
      </c>
      <c r="K876" s="171">
        <f t="array" ref="K876">IFERROR(INDEX(VBDhistory2!$U$8:$U$307,MATCH(VBDgames!$C876,VBDhistory2!$B$8:$B$307,0))+ROW()/10000000,0)</f>
        <v>0</v>
      </c>
      <c r="L876" s="171">
        <f t="array" ref="L876">IFERROR(INDEX(VBDhistory3!$U$8:$U$307,MATCH(VBDgames!$C876,VBDhistory3!$B$8:$B$307,0))+ROW()/10000000,0)</f>
        <v>0</v>
      </c>
      <c r="M876" s="171">
        <f t="array" ref="M876">IFERROR(INDEX(VBDhistory4!$U$8:$U$307,MATCH(VBDgames!$C876,VBDhistory4!$B$8:$B$307,0))+ROW()/10000000,0)</f>
        <v>0</v>
      </c>
      <c r="N876" s="171"/>
      <c r="O876" s="171" t="str">
        <f t="shared" ref="O876:R876" si="2350">$D876&amp;"-"&amp;RANK(J876,J$477:J$876,0)</f>
        <v>WR-1</v>
      </c>
      <c r="P876" s="171" t="str">
        <f t="shared" si="2350"/>
        <v>WR-1</v>
      </c>
      <c r="Q876" s="171" t="str">
        <f t="shared" si="2350"/>
        <v>WR-1</v>
      </c>
      <c r="R876" s="171" t="str">
        <f t="shared" si="2350"/>
        <v>WR-1</v>
      </c>
      <c r="AC876" s="3"/>
    </row>
    <row r="877" ht="15.75" customHeight="1">
      <c r="D877" s="132"/>
      <c r="E877" s="132">
        <v>0.0</v>
      </c>
      <c r="F877" s="132">
        <v>0.0</v>
      </c>
      <c r="G877" s="132">
        <v>0.0</v>
      </c>
      <c r="H877" s="132">
        <v>0.0</v>
      </c>
      <c r="J877" s="171">
        <f t="array" ref="J877">IFERROR(INDEX(VBDhistory1!$U$8:$U$307,MATCH(VBDgames!$C877,VBDhistory1!$B$8:$B$307,0))+ROW()/10000000,0)</f>
        <v>0</v>
      </c>
      <c r="K877" s="171">
        <f t="array" ref="K877">IFERROR(INDEX(VBDhistory2!$U$8:$U$307,MATCH(VBDgames!$C877,VBDhistory2!$B$8:$B$307,0))+ROW()/10000000,0)</f>
        <v>0</v>
      </c>
      <c r="L877" s="171">
        <f t="array" ref="L877">IFERROR(INDEX(VBDhistory3!$U$8:$U$307,MATCH(VBDgames!$C877,VBDhistory3!$B$8:$B$307,0))+ROW()/10000000,0)</f>
        <v>0</v>
      </c>
      <c r="M877" s="171">
        <f t="array" ref="M877">IFERROR(INDEX(VBDhistory4!$U$8:$U$307,MATCH(VBDgames!$C877,VBDhistory4!$B$8:$B$307,0))+ROW()/10000000,0)</f>
        <v>0</v>
      </c>
      <c r="N877" s="171"/>
      <c r="O877" s="171"/>
      <c r="P877" s="171"/>
      <c r="Q877" s="171"/>
      <c r="R877" s="171"/>
      <c r="AC877" s="3"/>
    </row>
    <row r="878" ht="15.75" customHeight="1">
      <c r="A878" s="24">
        <v>1.0</v>
      </c>
      <c r="B878" s="24" t="s">
        <v>60</v>
      </c>
      <c r="C878" s="24" t="s">
        <v>60</v>
      </c>
      <c r="D878" s="132" t="s">
        <v>61</v>
      </c>
      <c r="E878" s="132">
        <v>16.0</v>
      </c>
      <c r="F878" s="132">
        <v>16.0</v>
      </c>
      <c r="G878" s="132">
        <v>14.0</v>
      </c>
      <c r="H878" s="132">
        <v>16.0</v>
      </c>
      <c r="J878" s="171">
        <f t="array" ref="J878">IFERROR(INDEX(VBDhistory1!$U$8:$U$307,MATCH(VBDgames!$C878,VBDhistory1!$B$8:$B$307,0))+ROW()/10000000,0)</f>
        <v>0</v>
      </c>
      <c r="K878" s="171">
        <f t="array" ref="K878">IFERROR(INDEX(VBDhistory2!$U$8:$U$307,MATCH(VBDgames!$C878,VBDhistory2!$B$8:$B$307,0))+ROW()/10000000,0)</f>
        <v>0</v>
      </c>
      <c r="L878" s="171">
        <f t="array" ref="L878">IFERROR(INDEX(VBDhistory3!$U$8:$U$307,MATCH(VBDgames!$C878,VBDhistory3!$B$8:$B$307,0))+ROW()/10000000,0)</f>
        <v>0</v>
      </c>
      <c r="M878" s="171">
        <f t="array" ref="M878">IFERROR(INDEX(VBDhistory4!$U$8:$U$307,MATCH(VBDgames!$C878,VBDhistory4!$B$8:$B$307,0))+ROW()/10000000,0)</f>
        <v>0</v>
      </c>
      <c r="N878" s="171"/>
      <c r="O878" s="171" t="str">
        <f t="shared" ref="O878:R878" si="2351">$D878&amp;"-"&amp;RANK(J878,J$878:J$1127,0)</f>
        <v>TE-1</v>
      </c>
      <c r="P878" s="171" t="str">
        <f t="shared" si="2351"/>
        <v>TE-1</v>
      </c>
      <c r="Q878" s="171" t="str">
        <f t="shared" si="2351"/>
        <v>TE-1</v>
      </c>
      <c r="R878" s="171" t="str">
        <f t="shared" si="2351"/>
        <v>TE-1</v>
      </c>
      <c r="AC878" s="3"/>
    </row>
    <row r="879" ht="15.75" customHeight="1">
      <c r="A879" s="24">
        <v>2.0</v>
      </c>
      <c r="B879" s="24" t="s">
        <v>108</v>
      </c>
      <c r="C879" s="24" t="s">
        <v>108</v>
      </c>
      <c r="D879" s="132" t="s">
        <v>61</v>
      </c>
      <c r="E879" s="132">
        <v>15.0</v>
      </c>
      <c r="F879" s="132">
        <v>16.0</v>
      </c>
      <c r="G879" s="132">
        <v>14.0</v>
      </c>
      <c r="H879" s="132">
        <v>14.0</v>
      </c>
      <c r="J879" s="171">
        <f t="array" ref="J879">IFERROR(INDEX(VBDhistory1!$U$8:$U$307,MATCH(VBDgames!$C879,VBDhistory1!$B$8:$B$307,0))+ROW()/10000000,0)</f>
        <v>0</v>
      </c>
      <c r="K879" s="171">
        <f t="array" ref="K879">IFERROR(INDEX(VBDhistory2!$U$8:$U$307,MATCH(VBDgames!$C879,VBDhistory2!$B$8:$B$307,0))+ROW()/10000000,0)</f>
        <v>0</v>
      </c>
      <c r="L879" s="171">
        <f t="array" ref="L879">IFERROR(INDEX(VBDhistory3!$U$8:$U$307,MATCH(VBDgames!$C879,VBDhistory3!$B$8:$B$307,0))+ROW()/10000000,0)</f>
        <v>0</v>
      </c>
      <c r="M879" s="171">
        <f t="array" ref="M879">IFERROR(INDEX(VBDhistory4!$U$8:$U$307,MATCH(VBDgames!$C879,VBDhistory4!$B$8:$B$307,0))+ROW()/10000000,0)</f>
        <v>0</v>
      </c>
      <c r="N879" s="171"/>
      <c r="O879" s="171" t="str">
        <f t="shared" ref="O879:R879" si="2352">$D879&amp;"-"&amp;RANK(J879,J$878:J$1127,0)</f>
        <v>TE-1</v>
      </c>
      <c r="P879" s="171" t="str">
        <f t="shared" si="2352"/>
        <v>TE-1</v>
      </c>
      <c r="Q879" s="171" t="str">
        <f t="shared" si="2352"/>
        <v>TE-1</v>
      </c>
      <c r="R879" s="171" t="str">
        <f t="shared" si="2352"/>
        <v>TE-1</v>
      </c>
      <c r="AC879" s="3"/>
    </row>
    <row r="880" ht="15.75" customHeight="1">
      <c r="A880" s="24">
        <v>3.0</v>
      </c>
      <c r="B880" s="24" t="s">
        <v>126</v>
      </c>
      <c r="C880" s="24" t="s">
        <v>126</v>
      </c>
      <c r="D880" s="132" t="s">
        <v>61</v>
      </c>
      <c r="E880" s="132">
        <v>16.0</v>
      </c>
      <c r="F880" s="132">
        <v>2.0</v>
      </c>
      <c r="G880" s="132"/>
      <c r="H880" s="132">
        <v>10.0</v>
      </c>
      <c r="J880" s="171">
        <f t="array" ref="J880">IFERROR(INDEX(VBDhistory1!$U$8:$U$307,MATCH(VBDgames!$C880,VBDhistory1!$B$8:$B$307,0))+ROW()/10000000,0)</f>
        <v>0</v>
      </c>
      <c r="K880" s="171">
        <f t="array" ref="K880">IFERROR(INDEX(VBDhistory2!$U$8:$U$307,MATCH(VBDgames!$C880,VBDhistory2!$B$8:$B$307,0))+ROW()/10000000,0)</f>
        <v>0</v>
      </c>
      <c r="L880" s="171">
        <f t="array" ref="L880">IFERROR(INDEX(VBDhistory3!$U$8:$U$307,MATCH(VBDgames!$C880,VBDhistory3!$B$8:$B$307,0))+ROW()/10000000,0)</f>
        <v>0</v>
      </c>
      <c r="M880" s="171">
        <f t="array" ref="M880">IFERROR(INDEX(VBDhistory4!$U$8:$U$307,MATCH(VBDgames!$C880,VBDhistory4!$B$8:$B$307,0))+ROW()/10000000,0)</f>
        <v>0</v>
      </c>
      <c r="N880" s="171"/>
      <c r="O880" s="171" t="str">
        <f t="shared" ref="O880:R880" si="2353">$D880&amp;"-"&amp;RANK(J880,J$878:J$1127,0)</f>
        <v>TE-1</v>
      </c>
      <c r="P880" s="171" t="str">
        <f t="shared" si="2353"/>
        <v>TE-1</v>
      </c>
      <c r="Q880" s="171" t="str">
        <f t="shared" si="2353"/>
        <v>TE-1</v>
      </c>
      <c r="R880" s="171" t="str">
        <f t="shared" si="2353"/>
        <v>TE-1</v>
      </c>
      <c r="AC880" s="3"/>
    </row>
    <row r="881" ht="15.75" customHeight="1">
      <c r="A881" s="24">
        <v>4.0</v>
      </c>
      <c r="B881" s="24" t="s">
        <v>419</v>
      </c>
      <c r="C881" s="24" t="s">
        <v>419</v>
      </c>
      <c r="D881" s="132" t="s">
        <v>61</v>
      </c>
      <c r="E881" s="132">
        <v>16.0</v>
      </c>
      <c r="F881" s="132"/>
      <c r="G881" s="132">
        <v>16.0</v>
      </c>
      <c r="H881" s="132">
        <v>16.0</v>
      </c>
      <c r="J881" s="171">
        <f t="array" ref="J881">IFERROR(INDEX(VBDhistory1!$U$8:$U$307,MATCH(VBDgames!$C881,VBDhistory1!$B$8:$B$307,0))+ROW()/10000000,0)</f>
        <v>0</v>
      </c>
      <c r="K881" s="171">
        <f t="array" ref="K881">IFERROR(INDEX(VBDhistory2!$U$8:$U$307,MATCH(VBDgames!$C881,VBDhistory2!$B$8:$B$307,0))+ROW()/10000000,0)</f>
        <v>0</v>
      </c>
      <c r="L881" s="171">
        <f t="array" ref="L881">IFERROR(INDEX(VBDhistory3!$U$8:$U$307,MATCH(VBDgames!$C881,VBDhistory3!$B$8:$B$307,0))+ROW()/10000000,0)</f>
        <v>0</v>
      </c>
      <c r="M881" s="171">
        <f t="array" ref="M881">IFERROR(INDEX(VBDhistory4!$U$8:$U$307,MATCH(VBDgames!$C881,VBDhistory4!$B$8:$B$307,0))+ROW()/10000000,0)</f>
        <v>0</v>
      </c>
      <c r="N881" s="171"/>
      <c r="O881" s="171" t="str">
        <f t="shared" ref="O881:R881" si="2354">$D881&amp;"-"&amp;RANK(J881,J$878:J$1127,0)</f>
        <v>TE-1</v>
      </c>
      <c r="P881" s="171" t="str">
        <f t="shared" si="2354"/>
        <v>TE-1</v>
      </c>
      <c r="Q881" s="171" t="str">
        <f t="shared" si="2354"/>
        <v>TE-1</v>
      </c>
      <c r="R881" s="171" t="str">
        <f t="shared" si="2354"/>
        <v>TE-1</v>
      </c>
      <c r="AC881" s="3"/>
    </row>
    <row r="882" ht="15.75" customHeight="1">
      <c r="A882" s="24">
        <v>5.0</v>
      </c>
      <c r="B882" s="24" t="s">
        <v>63</v>
      </c>
      <c r="C882" s="24" t="s">
        <v>63</v>
      </c>
      <c r="D882" s="132" t="s">
        <v>61</v>
      </c>
      <c r="E882" s="132">
        <v>14.0</v>
      </c>
      <c r="F882" s="132">
        <v>16.0</v>
      </c>
      <c r="G882" s="132">
        <v>15.0</v>
      </c>
      <c r="H882" s="132"/>
      <c r="J882" s="171">
        <f t="array" ref="J882">IFERROR(INDEX(VBDhistory1!$U$8:$U$307,MATCH(VBDgames!$C882,VBDhistory1!$B$8:$B$307,0))+ROW()/10000000,0)</f>
        <v>0</v>
      </c>
      <c r="K882" s="171">
        <f t="array" ref="K882">IFERROR(INDEX(VBDhistory2!$U$8:$U$307,MATCH(VBDgames!$C882,VBDhistory2!$B$8:$B$307,0))+ROW()/10000000,0)</f>
        <v>0</v>
      </c>
      <c r="L882" s="171">
        <f t="array" ref="L882">IFERROR(INDEX(VBDhistory3!$U$8:$U$307,MATCH(VBDgames!$C882,VBDhistory3!$B$8:$B$307,0))+ROW()/10000000,0)</f>
        <v>0</v>
      </c>
      <c r="M882" s="171">
        <f t="array" ref="M882">IFERROR(INDEX(VBDhistory4!$U$8:$U$307,MATCH(VBDgames!$C882,VBDhistory4!$B$8:$B$307,0))+ROW()/10000000,0)</f>
        <v>0</v>
      </c>
      <c r="N882" s="171"/>
      <c r="O882" s="171" t="str">
        <f t="shared" ref="O882:R882" si="2355">$D882&amp;"-"&amp;RANK(J882,J$878:J$1127,0)</f>
        <v>TE-1</v>
      </c>
      <c r="P882" s="171" t="str">
        <f t="shared" si="2355"/>
        <v>TE-1</v>
      </c>
      <c r="Q882" s="171" t="str">
        <f t="shared" si="2355"/>
        <v>TE-1</v>
      </c>
      <c r="R882" s="171" t="str">
        <f t="shared" si="2355"/>
        <v>TE-1</v>
      </c>
      <c r="AC882" s="3"/>
    </row>
    <row r="883" ht="15.75" customHeight="1">
      <c r="A883" s="24">
        <v>6.0</v>
      </c>
      <c r="B883" s="24" t="s">
        <v>220</v>
      </c>
      <c r="C883" s="24" t="s">
        <v>220</v>
      </c>
      <c r="D883" s="132" t="s">
        <v>61</v>
      </c>
      <c r="E883" s="132">
        <v>16.0</v>
      </c>
      <c r="F883" s="132">
        <v>6.0</v>
      </c>
      <c r="G883" s="132">
        <v>15.0</v>
      </c>
      <c r="H883" s="132">
        <v>16.0</v>
      </c>
      <c r="J883" s="171">
        <f t="array" ref="J883">IFERROR(INDEX(VBDhistory1!$U$8:$U$307,MATCH(VBDgames!$C883,VBDhistory1!$B$8:$B$307,0))+ROW()/10000000,0)</f>
        <v>0</v>
      </c>
      <c r="K883" s="171">
        <f t="array" ref="K883">IFERROR(INDEX(VBDhistory2!$U$8:$U$307,MATCH(VBDgames!$C883,VBDhistory2!$B$8:$B$307,0))+ROW()/10000000,0)</f>
        <v>0</v>
      </c>
      <c r="L883" s="171">
        <f t="array" ref="L883">IFERROR(INDEX(VBDhistory3!$U$8:$U$307,MATCH(VBDgames!$C883,VBDhistory3!$B$8:$B$307,0))+ROW()/10000000,0)</f>
        <v>0</v>
      </c>
      <c r="M883" s="171">
        <f t="array" ref="M883">IFERROR(INDEX(VBDhistory4!$U$8:$U$307,MATCH(VBDgames!$C883,VBDhistory4!$B$8:$B$307,0))+ROW()/10000000,0)</f>
        <v>0</v>
      </c>
      <c r="N883" s="171"/>
      <c r="O883" s="171" t="str">
        <f t="shared" ref="O883:R883" si="2356">$D883&amp;"-"&amp;RANK(J883,J$878:J$1127,0)</f>
        <v>TE-1</v>
      </c>
      <c r="P883" s="171" t="str">
        <f t="shared" si="2356"/>
        <v>TE-1</v>
      </c>
      <c r="Q883" s="171" t="str">
        <f t="shared" si="2356"/>
        <v>TE-1</v>
      </c>
      <c r="R883" s="171" t="str">
        <f t="shared" si="2356"/>
        <v>TE-1</v>
      </c>
      <c r="AC883" s="3"/>
    </row>
    <row r="884" ht="15.75" customHeight="1">
      <c r="A884" s="24">
        <v>7.0</v>
      </c>
      <c r="B884" s="24" t="s">
        <v>296</v>
      </c>
      <c r="C884" s="24" t="s">
        <v>296</v>
      </c>
      <c r="D884" s="132" t="s">
        <v>61</v>
      </c>
      <c r="E884" s="132">
        <v>15.0</v>
      </c>
      <c r="F884" s="132">
        <v>15.0</v>
      </c>
      <c r="G884" s="132">
        <v>16.0</v>
      </c>
      <c r="H884" s="132">
        <v>16.0</v>
      </c>
      <c r="J884" s="171">
        <f t="array" ref="J884">IFERROR(INDEX(VBDhistory1!$U$8:$U$307,MATCH(VBDgames!$C884,VBDhistory1!$B$8:$B$307,0))+ROW()/10000000,0)</f>
        <v>0</v>
      </c>
      <c r="K884" s="171">
        <f t="array" ref="K884">IFERROR(INDEX(VBDhistory2!$U$8:$U$307,MATCH(VBDgames!$C884,VBDhistory2!$B$8:$B$307,0))+ROW()/10000000,0)</f>
        <v>0</v>
      </c>
      <c r="L884" s="171">
        <f t="array" ref="L884">IFERROR(INDEX(VBDhistory3!$U$8:$U$307,MATCH(VBDgames!$C884,VBDhistory3!$B$8:$B$307,0))+ROW()/10000000,0)</f>
        <v>0</v>
      </c>
      <c r="M884" s="171">
        <f t="array" ref="M884">IFERROR(INDEX(VBDhistory4!$U$8:$U$307,MATCH(VBDgames!$C884,VBDhistory4!$B$8:$B$307,0))+ROW()/10000000,0)</f>
        <v>0</v>
      </c>
      <c r="N884" s="171"/>
      <c r="O884" s="171" t="str">
        <f t="shared" ref="O884:R884" si="2357">$D884&amp;"-"&amp;RANK(J884,J$878:J$1127,0)</f>
        <v>TE-1</v>
      </c>
      <c r="P884" s="171" t="str">
        <f t="shared" si="2357"/>
        <v>TE-1</v>
      </c>
      <c r="Q884" s="171" t="str">
        <f t="shared" si="2357"/>
        <v>TE-1</v>
      </c>
      <c r="R884" s="171" t="str">
        <f t="shared" si="2357"/>
        <v>TE-1</v>
      </c>
      <c r="AC884" s="3"/>
    </row>
    <row r="885" ht="15.75" customHeight="1">
      <c r="A885" s="24">
        <v>8.0</v>
      </c>
      <c r="B885" s="24" t="s">
        <v>255</v>
      </c>
      <c r="C885" s="24" t="s">
        <v>255</v>
      </c>
      <c r="D885" s="132" t="s">
        <v>61</v>
      </c>
      <c r="E885" s="132">
        <v>14.0</v>
      </c>
      <c r="F885" s="132">
        <v>9.0</v>
      </c>
      <c r="G885" s="132">
        <v>7.0</v>
      </c>
      <c r="H885" s="132">
        <v>16.0</v>
      </c>
      <c r="J885" s="171">
        <f t="array" ref="J885">IFERROR(INDEX(VBDhistory1!$U$8:$U$307,MATCH(VBDgames!$C885,VBDhistory1!$B$8:$B$307,0))+ROW()/10000000,0)</f>
        <v>0</v>
      </c>
      <c r="K885" s="171">
        <f t="array" ref="K885">IFERROR(INDEX(VBDhistory2!$U$8:$U$307,MATCH(VBDgames!$C885,VBDhistory2!$B$8:$B$307,0))+ROW()/10000000,0)</f>
        <v>0</v>
      </c>
      <c r="L885" s="171">
        <f t="array" ref="L885">IFERROR(INDEX(VBDhistory3!$U$8:$U$307,MATCH(VBDgames!$C885,VBDhistory3!$B$8:$B$307,0))+ROW()/10000000,0)</f>
        <v>0</v>
      </c>
      <c r="M885" s="171">
        <f t="array" ref="M885">IFERROR(INDEX(VBDhistory4!$U$8:$U$307,MATCH(VBDgames!$C885,VBDhistory4!$B$8:$B$307,0))+ROW()/10000000,0)</f>
        <v>0</v>
      </c>
      <c r="N885" s="171"/>
      <c r="O885" s="171" t="str">
        <f t="shared" ref="O885:R885" si="2358">$D885&amp;"-"&amp;RANK(J885,J$878:J$1127,0)</f>
        <v>TE-1</v>
      </c>
      <c r="P885" s="171" t="str">
        <f t="shared" si="2358"/>
        <v>TE-1</v>
      </c>
      <c r="Q885" s="171" t="str">
        <f t="shared" si="2358"/>
        <v>TE-1</v>
      </c>
      <c r="R885" s="171" t="str">
        <f t="shared" si="2358"/>
        <v>TE-1</v>
      </c>
      <c r="AC885" s="3"/>
    </row>
    <row r="886" ht="15.75" customHeight="1">
      <c r="A886" s="24">
        <v>9.0</v>
      </c>
      <c r="B886" s="24" t="s">
        <v>1646</v>
      </c>
      <c r="C886" s="24" t="s">
        <v>276</v>
      </c>
      <c r="D886" s="132" t="s">
        <v>61</v>
      </c>
      <c r="E886" s="132">
        <v>14.0</v>
      </c>
      <c r="F886" s="132">
        <v>10.0</v>
      </c>
      <c r="G886" s="132">
        <v>14.0</v>
      </c>
      <c r="H886" s="132"/>
      <c r="J886" s="171">
        <f t="array" ref="J886">IFERROR(INDEX(VBDhistory1!$U$8:$U$307,MATCH(VBDgames!$C886,VBDhistory1!$B$8:$B$307,0))+ROW()/10000000,0)</f>
        <v>0</v>
      </c>
      <c r="K886" s="171">
        <f t="array" ref="K886">IFERROR(INDEX(VBDhistory2!$U$8:$U$307,MATCH(VBDgames!$C886,VBDhistory2!$B$8:$B$307,0))+ROW()/10000000,0)</f>
        <v>0</v>
      </c>
      <c r="L886" s="171">
        <f t="array" ref="L886">IFERROR(INDEX(VBDhistory3!$U$8:$U$307,MATCH(VBDgames!$C886,VBDhistory3!$B$8:$B$307,0))+ROW()/10000000,0)</f>
        <v>0</v>
      </c>
      <c r="M886" s="171">
        <f t="array" ref="M886">IFERROR(INDEX(VBDhistory4!$U$8:$U$307,MATCH(VBDgames!$C886,VBDhistory4!$B$8:$B$307,0))+ROW()/10000000,0)</f>
        <v>0</v>
      </c>
      <c r="N886" s="171"/>
      <c r="O886" s="171" t="str">
        <f t="shared" ref="O886:R886" si="2359">$D886&amp;"-"&amp;RANK(J886,J$878:J$1127,0)</f>
        <v>TE-1</v>
      </c>
      <c r="P886" s="171" t="str">
        <f t="shared" si="2359"/>
        <v>TE-1</v>
      </c>
      <c r="Q886" s="171" t="str">
        <f t="shared" si="2359"/>
        <v>TE-1</v>
      </c>
      <c r="R886" s="171" t="str">
        <f t="shared" si="2359"/>
        <v>TE-1</v>
      </c>
      <c r="AC886" s="3"/>
    </row>
    <row r="887" ht="15.75" customHeight="1">
      <c r="A887" s="24">
        <v>10.0</v>
      </c>
      <c r="B887" s="24" t="s">
        <v>203</v>
      </c>
      <c r="C887" s="24" t="s">
        <v>203</v>
      </c>
      <c r="D887" s="132" t="s">
        <v>61</v>
      </c>
      <c r="E887" s="132">
        <v>14.0</v>
      </c>
      <c r="F887" s="132">
        <v>16.0</v>
      </c>
      <c r="G887" s="132"/>
      <c r="H887" s="132"/>
      <c r="J887" s="171">
        <f t="array" ref="J887">IFERROR(INDEX(VBDhistory1!$U$8:$U$307,MATCH(VBDgames!$C887,VBDhistory1!$B$8:$B$307,0))+ROW()/10000000,0)</f>
        <v>0</v>
      </c>
      <c r="K887" s="171">
        <f t="array" ref="K887">IFERROR(INDEX(VBDhistory2!$U$8:$U$307,MATCH(VBDgames!$C887,VBDhistory2!$B$8:$B$307,0))+ROW()/10000000,0)</f>
        <v>0</v>
      </c>
      <c r="L887" s="171">
        <f t="array" ref="L887">IFERROR(INDEX(VBDhistory3!$U$8:$U$307,MATCH(VBDgames!$C887,VBDhistory3!$B$8:$B$307,0))+ROW()/10000000,0)</f>
        <v>0</v>
      </c>
      <c r="M887" s="171">
        <f t="array" ref="M887">IFERROR(INDEX(VBDhistory4!$U$8:$U$307,MATCH(VBDgames!$C887,VBDhistory4!$B$8:$B$307,0))+ROW()/10000000,0)</f>
        <v>0</v>
      </c>
      <c r="N887" s="171"/>
      <c r="O887" s="171" t="str">
        <f t="shared" ref="O887:R887" si="2360">$D887&amp;"-"&amp;RANK(J887,J$878:J$1127,0)</f>
        <v>TE-1</v>
      </c>
      <c r="P887" s="171" t="str">
        <f t="shared" si="2360"/>
        <v>TE-1</v>
      </c>
      <c r="Q887" s="171" t="str">
        <f t="shared" si="2360"/>
        <v>TE-1</v>
      </c>
      <c r="R887" s="171" t="str">
        <f t="shared" si="2360"/>
        <v>TE-1</v>
      </c>
      <c r="AC887" s="3"/>
    </row>
    <row r="888" ht="15.75" customHeight="1">
      <c r="A888" s="24">
        <v>11.0</v>
      </c>
      <c r="B888" s="24" t="s">
        <v>402</v>
      </c>
      <c r="C888" s="24" t="s">
        <v>402</v>
      </c>
      <c r="D888" s="132" t="s">
        <v>61</v>
      </c>
      <c r="E888" s="132">
        <v>16.0</v>
      </c>
      <c r="F888" s="132">
        <v>16.0</v>
      </c>
      <c r="G888" s="132">
        <v>15.0</v>
      </c>
      <c r="H888" s="132">
        <v>5.0</v>
      </c>
      <c r="J888" s="171">
        <f t="array" ref="J888">IFERROR(INDEX(VBDhistory1!$U$8:$U$307,MATCH(VBDgames!$C888,VBDhistory1!$B$8:$B$307,0))+ROW()/10000000,0)</f>
        <v>0</v>
      </c>
      <c r="K888" s="171">
        <f t="array" ref="K888">IFERROR(INDEX(VBDhistory2!$U$8:$U$307,MATCH(VBDgames!$C888,VBDhistory2!$B$8:$B$307,0))+ROW()/10000000,0)</f>
        <v>0</v>
      </c>
      <c r="L888" s="171">
        <f t="array" ref="L888">IFERROR(INDEX(VBDhistory3!$U$8:$U$307,MATCH(VBDgames!$C888,VBDhistory3!$B$8:$B$307,0))+ROW()/10000000,0)</f>
        <v>0</v>
      </c>
      <c r="M888" s="171">
        <f t="array" ref="M888">IFERROR(INDEX(VBDhistory4!$U$8:$U$307,MATCH(VBDgames!$C888,VBDhistory4!$B$8:$B$307,0))+ROW()/10000000,0)</f>
        <v>0</v>
      </c>
      <c r="N888" s="171"/>
      <c r="O888" s="171" t="str">
        <f t="shared" ref="O888:R888" si="2361">$D888&amp;"-"&amp;RANK(J888,J$878:J$1127,0)</f>
        <v>TE-1</v>
      </c>
      <c r="P888" s="171" t="str">
        <f t="shared" si="2361"/>
        <v>TE-1</v>
      </c>
      <c r="Q888" s="171" t="str">
        <f t="shared" si="2361"/>
        <v>TE-1</v>
      </c>
      <c r="R888" s="171" t="str">
        <f t="shared" si="2361"/>
        <v>TE-1</v>
      </c>
      <c r="AC888" s="3"/>
    </row>
    <row r="889" ht="15.75" customHeight="1">
      <c r="A889" s="24">
        <v>12.0</v>
      </c>
      <c r="B889" s="24" t="s">
        <v>351</v>
      </c>
      <c r="C889" s="24" t="s">
        <v>351</v>
      </c>
      <c r="D889" s="132" t="s">
        <v>61</v>
      </c>
      <c r="E889" s="132">
        <v>15.0</v>
      </c>
      <c r="F889" s="132">
        <v>15.0</v>
      </c>
      <c r="G889" s="132">
        <v>16.0</v>
      </c>
      <c r="H889" s="132">
        <v>12.0</v>
      </c>
      <c r="J889" s="171">
        <f t="array" ref="J889">IFERROR(INDEX(VBDhistory1!$U$8:$U$307,MATCH(VBDgames!$C889,VBDhistory1!$B$8:$B$307,0))+ROW()/10000000,0)</f>
        <v>0</v>
      </c>
      <c r="K889" s="171">
        <f t="array" ref="K889">IFERROR(INDEX(VBDhistory2!$U$8:$U$307,MATCH(VBDgames!$C889,VBDhistory2!$B$8:$B$307,0))+ROW()/10000000,0)</f>
        <v>0</v>
      </c>
      <c r="L889" s="171">
        <f t="array" ref="L889">IFERROR(INDEX(VBDhistory3!$U$8:$U$307,MATCH(VBDgames!$C889,VBDhistory3!$B$8:$B$307,0))+ROW()/10000000,0)</f>
        <v>0</v>
      </c>
      <c r="M889" s="171">
        <f t="array" ref="M889">IFERROR(INDEX(VBDhistory4!$U$8:$U$307,MATCH(VBDgames!$C889,VBDhistory4!$B$8:$B$307,0))+ROW()/10000000,0)</f>
        <v>0</v>
      </c>
      <c r="N889" s="171"/>
      <c r="O889" s="171" t="str">
        <f t="shared" ref="O889:R889" si="2362">$D889&amp;"-"&amp;RANK(J889,J$878:J$1127,0)</f>
        <v>TE-1</v>
      </c>
      <c r="P889" s="171" t="str">
        <f t="shared" si="2362"/>
        <v>TE-1</v>
      </c>
      <c r="Q889" s="171" t="str">
        <f t="shared" si="2362"/>
        <v>TE-1</v>
      </c>
      <c r="R889" s="171" t="str">
        <f t="shared" si="2362"/>
        <v>TE-1</v>
      </c>
      <c r="AC889" s="3"/>
    </row>
    <row r="890" ht="15.75" customHeight="1">
      <c r="A890" s="24">
        <v>13.0</v>
      </c>
      <c r="B890" s="24" t="s">
        <v>177</v>
      </c>
      <c r="C890" s="24" t="s">
        <v>177</v>
      </c>
      <c r="D890" s="132" t="s">
        <v>61</v>
      </c>
      <c r="E890" s="132">
        <v>13.0</v>
      </c>
      <c r="F890" s="132">
        <v>16.0</v>
      </c>
      <c r="G890" s="132">
        <v>16.0</v>
      </c>
      <c r="H890" s="132">
        <v>11.0</v>
      </c>
      <c r="J890" s="171">
        <f t="array" ref="J890">IFERROR(INDEX(VBDhistory1!$U$8:$U$307,MATCH(VBDgames!$C890,VBDhistory1!$B$8:$B$307,0))+ROW()/10000000,0)</f>
        <v>0</v>
      </c>
      <c r="K890" s="171">
        <f t="array" ref="K890">IFERROR(INDEX(VBDhistory2!$U$8:$U$307,MATCH(VBDgames!$C890,VBDhistory2!$B$8:$B$307,0))+ROW()/10000000,0)</f>
        <v>0</v>
      </c>
      <c r="L890" s="171">
        <f t="array" ref="L890">IFERROR(INDEX(VBDhistory3!$U$8:$U$307,MATCH(VBDgames!$C890,VBDhistory3!$B$8:$B$307,0))+ROW()/10000000,0)</f>
        <v>0</v>
      </c>
      <c r="M890" s="171">
        <f t="array" ref="M890">IFERROR(INDEX(VBDhistory4!$U$8:$U$307,MATCH(VBDgames!$C890,VBDhistory4!$B$8:$B$307,0))+ROW()/10000000,0)</f>
        <v>0</v>
      </c>
      <c r="N890" s="171"/>
      <c r="O890" s="171" t="str">
        <f t="shared" ref="O890:R890" si="2363">$D890&amp;"-"&amp;RANK(J890,J$878:J$1127,0)</f>
        <v>TE-1</v>
      </c>
      <c r="P890" s="171" t="str">
        <f t="shared" si="2363"/>
        <v>TE-1</v>
      </c>
      <c r="Q890" s="171" t="str">
        <f t="shared" si="2363"/>
        <v>TE-1</v>
      </c>
      <c r="R890" s="171" t="str">
        <f t="shared" si="2363"/>
        <v>TE-1</v>
      </c>
      <c r="AC890" s="3"/>
    </row>
    <row r="891" ht="15.75" customHeight="1">
      <c r="A891" s="24">
        <v>14.0</v>
      </c>
      <c r="B891" s="24" t="s">
        <v>196</v>
      </c>
      <c r="C891" s="24" t="s">
        <v>196</v>
      </c>
      <c r="D891" s="132" t="s">
        <v>61</v>
      </c>
      <c r="E891" s="132">
        <v>16.0</v>
      </c>
      <c r="F891" s="132">
        <v>13.0</v>
      </c>
      <c r="G891" s="132">
        <v>16.0</v>
      </c>
      <c r="H891" s="132"/>
      <c r="J891" s="171">
        <f t="array" ref="J891">IFERROR(INDEX(VBDhistory1!$U$8:$U$307,MATCH(VBDgames!$C891,VBDhistory1!$B$8:$B$307,0))+ROW()/10000000,0)</f>
        <v>0</v>
      </c>
      <c r="K891" s="171">
        <f t="array" ref="K891">IFERROR(INDEX(VBDhistory2!$U$8:$U$307,MATCH(VBDgames!$C891,VBDhistory2!$B$8:$B$307,0))+ROW()/10000000,0)</f>
        <v>0</v>
      </c>
      <c r="L891" s="171">
        <f t="array" ref="L891">IFERROR(INDEX(VBDhistory3!$U$8:$U$307,MATCH(VBDgames!$C891,VBDhistory3!$B$8:$B$307,0))+ROW()/10000000,0)</f>
        <v>0</v>
      </c>
      <c r="M891" s="171">
        <f t="array" ref="M891">IFERROR(INDEX(VBDhistory4!$U$8:$U$307,MATCH(VBDgames!$C891,VBDhistory4!$B$8:$B$307,0))+ROW()/10000000,0)</f>
        <v>0</v>
      </c>
      <c r="N891" s="171"/>
      <c r="O891" s="171" t="str">
        <f t="shared" ref="O891:R891" si="2364">$D891&amp;"-"&amp;RANK(J891,J$878:J$1127,0)</f>
        <v>TE-1</v>
      </c>
      <c r="P891" s="171" t="str">
        <f t="shared" si="2364"/>
        <v>TE-1</v>
      </c>
      <c r="Q891" s="171" t="str">
        <f t="shared" si="2364"/>
        <v>TE-1</v>
      </c>
      <c r="R891" s="171" t="str">
        <f t="shared" si="2364"/>
        <v>TE-1</v>
      </c>
      <c r="AC891" s="3"/>
    </row>
    <row r="892" ht="15.75" customHeight="1">
      <c r="A892" s="24">
        <v>15.0</v>
      </c>
      <c r="B892" s="24" t="s">
        <v>181</v>
      </c>
      <c r="C892" s="24" t="s">
        <v>181</v>
      </c>
      <c r="D892" s="132" t="s">
        <v>61</v>
      </c>
      <c r="E892" s="132">
        <v>16.0</v>
      </c>
      <c r="F892" s="132">
        <v>16.0</v>
      </c>
      <c r="G892" s="132"/>
      <c r="H892" s="132"/>
      <c r="J892" s="171">
        <f t="array" ref="J892">IFERROR(INDEX(VBDhistory1!$U$8:$U$307,MATCH(VBDgames!$C892,VBDhistory1!$B$8:$B$307,0))+ROW()/10000000,0)</f>
        <v>0</v>
      </c>
      <c r="K892" s="171">
        <f t="array" ref="K892">IFERROR(INDEX(VBDhistory2!$U$8:$U$307,MATCH(VBDgames!$C892,VBDhistory2!$B$8:$B$307,0))+ROW()/10000000,0)</f>
        <v>0</v>
      </c>
      <c r="L892" s="171">
        <f t="array" ref="L892">IFERROR(INDEX(VBDhistory3!$U$8:$U$307,MATCH(VBDgames!$C892,VBDhistory3!$B$8:$B$307,0))+ROW()/10000000,0)</f>
        <v>0</v>
      </c>
      <c r="M892" s="171">
        <f t="array" ref="M892">IFERROR(INDEX(VBDhistory4!$U$8:$U$307,MATCH(VBDgames!$C892,VBDhistory4!$B$8:$B$307,0))+ROW()/10000000,0)</f>
        <v>0</v>
      </c>
      <c r="N892" s="171"/>
      <c r="O892" s="171" t="str">
        <f t="shared" ref="O892:R892" si="2365">$D892&amp;"-"&amp;RANK(J892,J$878:J$1127,0)</f>
        <v>TE-1</v>
      </c>
      <c r="P892" s="171" t="str">
        <f t="shared" si="2365"/>
        <v>TE-1</v>
      </c>
      <c r="Q892" s="171" t="str">
        <f t="shared" si="2365"/>
        <v>TE-1</v>
      </c>
      <c r="R892" s="171" t="str">
        <f t="shared" si="2365"/>
        <v>TE-1</v>
      </c>
      <c r="AC892" s="3"/>
    </row>
    <row r="893" ht="15.75" customHeight="1">
      <c r="A893" s="24">
        <v>16.0</v>
      </c>
      <c r="B893" s="24" t="s">
        <v>150</v>
      </c>
      <c r="C893" s="24" t="s">
        <v>150</v>
      </c>
      <c r="D893" s="132" t="s">
        <v>61</v>
      </c>
      <c r="E893" s="132">
        <v>15.0</v>
      </c>
      <c r="F893" s="132">
        <v>16.0</v>
      </c>
      <c r="G893" s="132">
        <v>16.0</v>
      </c>
      <c r="H893" s="132">
        <v>15.0</v>
      </c>
      <c r="J893" s="171">
        <f t="array" ref="J893">IFERROR(INDEX(VBDhistory1!$U$8:$U$307,MATCH(VBDgames!$C893,VBDhistory1!$B$8:$B$307,0))+ROW()/10000000,0)</f>
        <v>0</v>
      </c>
      <c r="K893" s="171">
        <f t="array" ref="K893">IFERROR(INDEX(VBDhistory2!$U$8:$U$307,MATCH(VBDgames!$C893,VBDhistory2!$B$8:$B$307,0))+ROW()/10000000,0)</f>
        <v>0</v>
      </c>
      <c r="L893" s="171">
        <f t="array" ref="L893">IFERROR(INDEX(VBDhistory3!$U$8:$U$307,MATCH(VBDgames!$C893,VBDhistory3!$B$8:$B$307,0))+ROW()/10000000,0)</f>
        <v>0</v>
      </c>
      <c r="M893" s="171">
        <f t="array" ref="M893">IFERROR(INDEX(VBDhistory4!$U$8:$U$307,MATCH(VBDgames!$C893,VBDhistory4!$B$8:$B$307,0))+ROW()/10000000,0)</f>
        <v>0</v>
      </c>
      <c r="N893" s="171"/>
      <c r="O893" s="171" t="str">
        <f t="shared" ref="O893:R893" si="2366">$D893&amp;"-"&amp;RANK(J893,J$878:J$1127,0)</f>
        <v>TE-1</v>
      </c>
      <c r="P893" s="171" t="str">
        <f t="shared" si="2366"/>
        <v>TE-1</v>
      </c>
      <c r="Q893" s="171" t="str">
        <f t="shared" si="2366"/>
        <v>TE-1</v>
      </c>
      <c r="R893" s="171" t="str">
        <f t="shared" si="2366"/>
        <v>TE-1</v>
      </c>
      <c r="AC893" s="3"/>
    </row>
    <row r="894" ht="15.75" customHeight="1">
      <c r="A894" s="24">
        <v>17.0</v>
      </c>
      <c r="B894" s="24" t="s">
        <v>187</v>
      </c>
      <c r="C894" s="24" t="s">
        <v>187</v>
      </c>
      <c r="D894" s="132" t="s">
        <v>61</v>
      </c>
      <c r="E894" s="132">
        <v>16.0</v>
      </c>
      <c r="F894" s="132"/>
      <c r="G894" s="132"/>
      <c r="H894" s="132"/>
      <c r="J894" s="171">
        <f t="array" ref="J894">IFERROR(INDEX(VBDhistory1!$U$8:$U$307,MATCH(VBDgames!$C894,VBDhistory1!$B$8:$B$307,0))+ROW()/10000000,0)</f>
        <v>0</v>
      </c>
      <c r="K894" s="171">
        <f t="array" ref="K894">IFERROR(INDEX(VBDhistory2!$U$8:$U$307,MATCH(VBDgames!$C894,VBDhistory2!$B$8:$B$307,0))+ROW()/10000000,0)</f>
        <v>0</v>
      </c>
      <c r="L894" s="171">
        <f t="array" ref="L894">IFERROR(INDEX(VBDhistory3!$U$8:$U$307,MATCH(VBDgames!$C894,VBDhistory3!$B$8:$B$307,0))+ROW()/10000000,0)</f>
        <v>0</v>
      </c>
      <c r="M894" s="171">
        <f t="array" ref="M894">IFERROR(INDEX(VBDhistory4!$U$8:$U$307,MATCH(VBDgames!$C894,VBDhistory4!$B$8:$B$307,0))+ROW()/10000000,0)</f>
        <v>0</v>
      </c>
      <c r="N894" s="171"/>
      <c r="O894" s="171" t="str">
        <f t="shared" ref="O894:R894" si="2367">$D894&amp;"-"&amp;RANK(J894,J$878:J$1127,0)</f>
        <v>TE-1</v>
      </c>
      <c r="P894" s="171" t="str">
        <f t="shared" si="2367"/>
        <v>TE-1</v>
      </c>
      <c r="Q894" s="171" t="str">
        <f t="shared" si="2367"/>
        <v>TE-1</v>
      </c>
      <c r="R894" s="171" t="str">
        <f t="shared" si="2367"/>
        <v>TE-1</v>
      </c>
      <c r="AC894" s="3"/>
    </row>
    <row r="895" ht="15.75" customHeight="1">
      <c r="A895" s="24">
        <v>18.0</v>
      </c>
      <c r="B895" s="22" t="s">
        <v>358</v>
      </c>
      <c r="C895" s="22" t="s">
        <v>358</v>
      </c>
      <c r="D895" s="132" t="s">
        <v>61</v>
      </c>
      <c r="E895" s="132">
        <v>14.0</v>
      </c>
      <c r="F895" s="132">
        <v>15.0</v>
      </c>
      <c r="G895" s="132">
        <v>10.0</v>
      </c>
      <c r="H895" s="132">
        <v>10.0</v>
      </c>
      <c r="J895" s="171">
        <f t="array" ref="J895">IFERROR(INDEX(VBDhistory1!$U$8:$U$307,MATCH(VBDgames!$C895,VBDhistory1!$B$8:$B$307,0))+ROW()/10000000,0)</f>
        <v>0</v>
      </c>
      <c r="K895" s="171">
        <f t="array" ref="K895">IFERROR(INDEX(VBDhistory2!$U$8:$U$307,MATCH(VBDgames!$C895,VBDhistory2!$B$8:$B$307,0))+ROW()/10000000,0)</f>
        <v>0</v>
      </c>
      <c r="L895" s="171">
        <f t="array" ref="L895">IFERROR(INDEX(VBDhistory3!$U$8:$U$307,MATCH(VBDgames!$C895,VBDhistory3!$B$8:$B$307,0))+ROW()/10000000,0)</f>
        <v>0</v>
      </c>
      <c r="M895" s="171">
        <f t="array" ref="M895">IFERROR(INDEX(VBDhistory4!$U$8:$U$307,MATCH(VBDgames!$C895,VBDhistory4!$B$8:$B$307,0))+ROW()/10000000,0)</f>
        <v>0</v>
      </c>
      <c r="N895" s="171"/>
      <c r="O895" s="171" t="str">
        <f t="shared" ref="O895:R895" si="2368">$D895&amp;"-"&amp;RANK(J895,J$878:J$1127,0)</f>
        <v>TE-1</v>
      </c>
      <c r="P895" s="171" t="str">
        <f t="shared" si="2368"/>
        <v>TE-1</v>
      </c>
      <c r="Q895" s="171" t="str">
        <f t="shared" si="2368"/>
        <v>TE-1</v>
      </c>
      <c r="R895" s="171" t="str">
        <f t="shared" si="2368"/>
        <v>TE-1</v>
      </c>
      <c r="AC895" s="3"/>
    </row>
    <row r="896" ht="15.75" customHeight="1">
      <c r="A896" s="24">
        <v>19.0</v>
      </c>
      <c r="B896" s="24" t="s">
        <v>389</v>
      </c>
      <c r="C896" s="24" t="s">
        <v>389</v>
      </c>
      <c r="D896" s="132" t="s">
        <v>61</v>
      </c>
      <c r="E896" s="132">
        <v>16.0</v>
      </c>
      <c r="F896" s="132">
        <v>15.0</v>
      </c>
      <c r="G896" s="132"/>
      <c r="H896" s="132"/>
      <c r="J896" s="171">
        <f t="array" ref="J896">IFERROR(INDEX(VBDhistory1!$U$8:$U$307,MATCH(VBDgames!$C896,VBDhistory1!$B$8:$B$307,0))+ROW()/10000000,0)</f>
        <v>0</v>
      </c>
      <c r="K896" s="171">
        <f t="array" ref="K896">IFERROR(INDEX(VBDhistory2!$U$8:$U$307,MATCH(VBDgames!$C896,VBDhistory2!$B$8:$B$307,0))+ROW()/10000000,0)</f>
        <v>0</v>
      </c>
      <c r="L896" s="171">
        <f t="array" ref="L896">IFERROR(INDEX(VBDhistory3!$U$8:$U$307,MATCH(VBDgames!$C896,VBDhistory3!$B$8:$B$307,0))+ROW()/10000000,0)</f>
        <v>0</v>
      </c>
      <c r="M896" s="171">
        <f t="array" ref="M896">IFERROR(INDEX(VBDhistory4!$U$8:$U$307,MATCH(VBDgames!$C896,VBDhistory4!$B$8:$B$307,0))+ROW()/10000000,0)</f>
        <v>0</v>
      </c>
      <c r="N896" s="171"/>
      <c r="O896" s="171" t="str">
        <f t="shared" ref="O896:R896" si="2369">$D896&amp;"-"&amp;RANK(J896,J$878:J$1127,0)</f>
        <v>TE-1</v>
      </c>
      <c r="P896" s="171" t="str">
        <f t="shared" si="2369"/>
        <v>TE-1</v>
      </c>
      <c r="Q896" s="171" t="str">
        <f t="shared" si="2369"/>
        <v>TE-1</v>
      </c>
      <c r="R896" s="171" t="str">
        <f t="shared" si="2369"/>
        <v>TE-1</v>
      </c>
      <c r="AC896" s="3"/>
    </row>
    <row r="897" ht="15.75" customHeight="1">
      <c r="A897" s="24">
        <v>20.0</v>
      </c>
      <c r="B897" s="24" t="s">
        <v>988</v>
      </c>
      <c r="C897" s="24" t="s">
        <v>988</v>
      </c>
      <c r="D897" s="132" t="s">
        <v>61</v>
      </c>
      <c r="E897" s="132">
        <v>16.0</v>
      </c>
      <c r="F897" s="132">
        <v>16.0</v>
      </c>
      <c r="G897" s="132">
        <v>15.0</v>
      </c>
      <c r="H897" s="132">
        <v>7.0</v>
      </c>
      <c r="J897" s="171">
        <f t="array" ref="J897">IFERROR(INDEX(VBDhistory1!$U$8:$U$307,MATCH(VBDgames!$C897,VBDhistory1!$B$8:$B$307,0))+ROW()/10000000,0)</f>
        <v>0</v>
      </c>
      <c r="K897" s="171">
        <f t="array" ref="K897">IFERROR(INDEX(VBDhistory2!$U$8:$U$307,MATCH(VBDgames!$C897,VBDhistory2!$B$8:$B$307,0))+ROW()/10000000,0)</f>
        <v>0</v>
      </c>
      <c r="L897" s="171">
        <f t="array" ref="L897">IFERROR(INDEX(VBDhistory3!$U$8:$U$307,MATCH(VBDgames!$C897,VBDhistory3!$B$8:$B$307,0))+ROW()/10000000,0)</f>
        <v>0</v>
      </c>
      <c r="M897" s="171">
        <f t="array" ref="M897">IFERROR(INDEX(VBDhistory4!$U$8:$U$307,MATCH(VBDgames!$C897,VBDhistory4!$B$8:$B$307,0))+ROW()/10000000,0)</f>
        <v>0</v>
      </c>
      <c r="N897" s="171"/>
      <c r="O897" s="171" t="str">
        <f t="shared" ref="O897:R897" si="2370">$D897&amp;"-"&amp;RANK(J897,J$878:J$1127,0)</f>
        <v>TE-1</v>
      </c>
      <c r="P897" s="171" t="str">
        <f t="shared" si="2370"/>
        <v>TE-1</v>
      </c>
      <c r="Q897" s="171" t="str">
        <f t="shared" si="2370"/>
        <v>TE-1</v>
      </c>
      <c r="R897" s="171" t="str">
        <f t="shared" si="2370"/>
        <v>TE-1</v>
      </c>
      <c r="AC897" s="3"/>
    </row>
    <row r="898" ht="15.75" customHeight="1">
      <c r="A898" s="24">
        <v>21.0</v>
      </c>
      <c r="B898" s="24" t="s">
        <v>288</v>
      </c>
      <c r="C898" s="24" t="s">
        <v>288</v>
      </c>
      <c r="D898" s="132" t="s">
        <v>61</v>
      </c>
      <c r="E898" s="132">
        <v>15.0</v>
      </c>
      <c r="F898" s="132"/>
      <c r="G898" s="132"/>
      <c r="H898" s="132"/>
      <c r="J898" s="171">
        <f t="array" ref="J898">IFERROR(INDEX(VBDhistory1!$U$8:$U$307,MATCH(VBDgames!$C898,VBDhistory1!$B$8:$B$307,0))+ROW()/10000000,0)</f>
        <v>0</v>
      </c>
      <c r="K898" s="171">
        <f t="array" ref="K898">IFERROR(INDEX(VBDhistory2!$U$8:$U$307,MATCH(VBDgames!$C898,VBDhistory2!$B$8:$B$307,0))+ROW()/10000000,0)</f>
        <v>0</v>
      </c>
      <c r="L898" s="171">
        <f t="array" ref="L898">IFERROR(INDEX(VBDhistory3!$U$8:$U$307,MATCH(VBDgames!$C898,VBDhistory3!$B$8:$B$307,0))+ROW()/10000000,0)</f>
        <v>0</v>
      </c>
      <c r="M898" s="171">
        <f t="array" ref="M898">IFERROR(INDEX(VBDhistory4!$U$8:$U$307,MATCH(VBDgames!$C898,VBDhistory4!$B$8:$B$307,0))+ROW()/10000000,0)</f>
        <v>0</v>
      </c>
      <c r="N898" s="171"/>
      <c r="O898" s="171" t="str">
        <f t="shared" ref="O898:R898" si="2371">$D898&amp;"-"&amp;RANK(J898,J$878:J$1127,0)</f>
        <v>TE-1</v>
      </c>
      <c r="P898" s="171" t="str">
        <f t="shared" si="2371"/>
        <v>TE-1</v>
      </c>
      <c r="Q898" s="171" t="str">
        <f t="shared" si="2371"/>
        <v>TE-1</v>
      </c>
      <c r="R898" s="171" t="str">
        <f t="shared" si="2371"/>
        <v>TE-1</v>
      </c>
      <c r="AC898" s="3"/>
    </row>
    <row r="899" ht="15.75" customHeight="1">
      <c r="A899" s="24">
        <v>22.0</v>
      </c>
      <c r="B899" s="24" t="s">
        <v>2952</v>
      </c>
      <c r="C899" s="24" t="s">
        <v>372</v>
      </c>
      <c r="D899" s="132" t="s">
        <v>61</v>
      </c>
      <c r="E899" s="132">
        <v>16.0</v>
      </c>
      <c r="F899" s="132">
        <v>16.0</v>
      </c>
      <c r="G899" s="132">
        <v>10.0</v>
      </c>
      <c r="H899" s="132"/>
      <c r="J899" s="171">
        <f t="array" ref="J899">IFERROR(INDEX(VBDhistory1!$U$8:$U$307,MATCH(VBDgames!$C899,VBDhistory1!$B$8:$B$307,0))+ROW()/10000000,0)</f>
        <v>0</v>
      </c>
      <c r="K899" s="171">
        <f t="array" ref="K899">IFERROR(INDEX(VBDhistory2!$U$8:$U$307,MATCH(VBDgames!$C899,VBDhistory2!$B$8:$B$307,0))+ROW()/10000000,0)</f>
        <v>0</v>
      </c>
      <c r="L899" s="171">
        <f t="array" ref="L899">IFERROR(INDEX(VBDhistory3!$U$8:$U$307,MATCH(VBDgames!$C899,VBDhistory3!$B$8:$B$307,0))+ROW()/10000000,0)</f>
        <v>0</v>
      </c>
      <c r="M899" s="171">
        <f t="array" ref="M899">IFERROR(INDEX(VBDhistory4!$U$8:$U$307,MATCH(VBDgames!$C899,VBDhistory4!$B$8:$B$307,0))+ROW()/10000000,0)</f>
        <v>0</v>
      </c>
      <c r="N899" s="171"/>
      <c r="O899" s="171" t="str">
        <f t="shared" ref="O899:R899" si="2372">$D899&amp;"-"&amp;RANK(J899,J$878:J$1127,0)</f>
        <v>TE-1</v>
      </c>
      <c r="P899" s="171" t="str">
        <f t="shared" si="2372"/>
        <v>TE-1</v>
      </c>
      <c r="Q899" s="171" t="str">
        <f t="shared" si="2372"/>
        <v>TE-1</v>
      </c>
      <c r="R899" s="171" t="str">
        <f t="shared" si="2372"/>
        <v>TE-1</v>
      </c>
      <c r="AC899" s="3"/>
    </row>
    <row r="900" ht="15.75" customHeight="1">
      <c r="A900" s="24">
        <v>23.0</v>
      </c>
      <c r="B900" s="24" t="s">
        <v>336</v>
      </c>
      <c r="C900" s="24" t="s">
        <v>336</v>
      </c>
      <c r="D900" s="132" t="s">
        <v>61</v>
      </c>
      <c r="E900" s="132">
        <v>16.0</v>
      </c>
      <c r="F900" s="132">
        <v>16.0</v>
      </c>
      <c r="G900" s="132">
        <v>16.0</v>
      </c>
      <c r="H900" s="132">
        <v>16.0</v>
      </c>
      <c r="J900" s="171">
        <f t="array" ref="J900">IFERROR(INDEX(VBDhistory1!$U$8:$U$307,MATCH(VBDgames!$C900,VBDhistory1!$B$8:$B$307,0))+ROW()/10000000,0)</f>
        <v>0</v>
      </c>
      <c r="K900" s="171">
        <f t="array" ref="K900">IFERROR(INDEX(VBDhistory2!$U$8:$U$307,MATCH(VBDgames!$C900,VBDhistory2!$B$8:$B$307,0))+ROW()/10000000,0)</f>
        <v>0</v>
      </c>
      <c r="L900" s="171">
        <f t="array" ref="L900">IFERROR(INDEX(VBDhistory3!$U$8:$U$307,MATCH(VBDgames!$C900,VBDhistory3!$B$8:$B$307,0))+ROW()/10000000,0)</f>
        <v>0</v>
      </c>
      <c r="M900" s="171">
        <f t="array" ref="M900">IFERROR(INDEX(VBDhistory4!$U$8:$U$307,MATCH(VBDgames!$C900,VBDhistory4!$B$8:$B$307,0))+ROW()/10000000,0)</f>
        <v>0</v>
      </c>
      <c r="N900" s="171"/>
      <c r="O900" s="171" t="str">
        <f t="shared" ref="O900:R900" si="2373">$D900&amp;"-"&amp;RANK(J900,J$878:J$1127,0)</f>
        <v>TE-1</v>
      </c>
      <c r="P900" s="171" t="str">
        <f t="shared" si="2373"/>
        <v>TE-1</v>
      </c>
      <c r="Q900" s="171" t="str">
        <f t="shared" si="2373"/>
        <v>TE-1</v>
      </c>
      <c r="R900" s="171" t="str">
        <f t="shared" si="2373"/>
        <v>TE-1</v>
      </c>
      <c r="AC900" s="3"/>
    </row>
    <row r="901" ht="15.75" customHeight="1">
      <c r="A901" s="24">
        <v>24.0</v>
      </c>
      <c r="B901" s="24" t="s">
        <v>147</v>
      </c>
      <c r="C901" s="24" t="s">
        <v>147</v>
      </c>
      <c r="D901" s="132" t="s">
        <v>61</v>
      </c>
      <c r="E901" s="132">
        <v>12.0</v>
      </c>
      <c r="F901" s="132"/>
      <c r="G901" s="132">
        <v>14.0</v>
      </c>
      <c r="H901" s="132">
        <v>15.0</v>
      </c>
      <c r="J901" s="171">
        <f t="array" ref="J901">IFERROR(INDEX(VBDhistory1!$U$8:$U$307,MATCH(VBDgames!$C901,VBDhistory1!$B$8:$B$307,0))+ROW()/10000000,0)</f>
        <v>0</v>
      </c>
      <c r="K901" s="171">
        <f t="array" ref="K901">IFERROR(INDEX(VBDhistory2!$U$8:$U$307,MATCH(VBDgames!$C901,VBDhistory2!$B$8:$B$307,0))+ROW()/10000000,0)</f>
        <v>0</v>
      </c>
      <c r="L901" s="171">
        <f t="array" ref="L901">IFERROR(INDEX(VBDhistory3!$U$8:$U$307,MATCH(VBDgames!$C901,VBDhistory3!$B$8:$B$307,0))+ROW()/10000000,0)</f>
        <v>0</v>
      </c>
      <c r="M901" s="171">
        <f t="array" ref="M901">IFERROR(INDEX(VBDhistory4!$U$8:$U$307,MATCH(VBDgames!$C901,VBDhistory4!$B$8:$B$307,0))+ROW()/10000000,0)</f>
        <v>0</v>
      </c>
      <c r="N901" s="171"/>
      <c r="O901" s="171" t="str">
        <f t="shared" ref="O901:R901" si="2374">$D901&amp;"-"&amp;RANK(J901,J$878:J$1127,0)</f>
        <v>TE-1</v>
      </c>
      <c r="P901" s="171" t="str">
        <f t="shared" si="2374"/>
        <v>TE-1</v>
      </c>
      <c r="Q901" s="171" t="str">
        <f t="shared" si="2374"/>
        <v>TE-1</v>
      </c>
      <c r="R901" s="171" t="str">
        <f t="shared" si="2374"/>
        <v>TE-1</v>
      </c>
      <c r="AC901" s="3"/>
    </row>
    <row r="902" ht="15.75" customHeight="1">
      <c r="A902" s="24">
        <v>25.0</v>
      </c>
      <c r="B902" s="24" t="s">
        <v>263</v>
      </c>
      <c r="C902" s="24" t="s">
        <v>263</v>
      </c>
      <c r="D902" s="132" t="s">
        <v>61</v>
      </c>
      <c r="E902" s="132">
        <v>16.0</v>
      </c>
      <c r="F902" s="132"/>
      <c r="G902" s="132"/>
      <c r="H902" s="132"/>
      <c r="J902" s="171">
        <f t="array" ref="J902">IFERROR(INDEX(VBDhistory1!$U$8:$U$307,MATCH(VBDgames!$C902,VBDhistory1!$B$8:$B$307,0))+ROW()/10000000,0)</f>
        <v>0</v>
      </c>
      <c r="K902" s="171">
        <f t="array" ref="K902">IFERROR(INDEX(VBDhistory2!$U$8:$U$307,MATCH(VBDgames!$C902,VBDhistory2!$B$8:$B$307,0))+ROW()/10000000,0)</f>
        <v>0</v>
      </c>
      <c r="L902" s="171">
        <f t="array" ref="L902">IFERROR(INDEX(VBDhistory3!$U$8:$U$307,MATCH(VBDgames!$C902,VBDhistory3!$B$8:$B$307,0))+ROW()/10000000,0)</f>
        <v>0</v>
      </c>
      <c r="M902" s="171">
        <f t="array" ref="M902">IFERROR(INDEX(VBDhistory4!$U$8:$U$307,MATCH(VBDgames!$C902,VBDhistory4!$B$8:$B$307,0))+ROW()/10000000,0)</f>
        <v>0</v>
      </c>
      <c r="N902" s="171"/>
      <c r="O902" s="171" t="str">
        <f t="shared" ref="O902:R902" si="2375">$D902&amp;"-"&amp;RANK(J902,J$878:J$1127,0)</f>
        <v>TE-1</v>
      </c>
      <c r="P902" s="171" t="str">
        <f t="shared" si="2375"/>
        <v>TE-1</v>
      </c>
      <c r="Q902" s="171" t="str">
        <f t="shared" si="2375"/>
        <v>TE-1</v>
      </c>
      <c r="R902" s="171" t="str">
        <f t="shared" si="2375"/>
        <v>TE-1</v>
      </c>
      <c r="AC902" s="3"/>
    </row>
    <row r="903" ht="15.75" customHeight="1">
      <c r="A903" s="24">
        <v>26.0</v>
      </c>
      <c r="B903" s="24" t="s">
        <v>430</v>
      </c>
      <c r="C903" s="24" t="s">
        <v>430</v>
      </c>
      <c r="D903" s="132" t="s">
        <v>61</v>
      </c>
      <c r="E903" s="132">
        <v>16.0</v>
      </c>
      <c r="F903" s="132">
        <v>13.0</v>
      </c>
      <c r="G903" s="132">
        <v>5.0</v>
      </c>
      <c r="H903" s="132"/>
      <c r="J903" s="171">
        <f t="array" ref="J903">IFERROR(INDEX(VBDhistory1!$U$8:$U$307,MATCH(VBDgames!$C903,VBDhistory1!$B$8:$B$307,0))+ROW()/10000000,0)</f>
        <v>0</v>
      </c>
      <c r="K903" s="171">
        <f t="array" ref="K903">IFERROR(INDEX(VBDhistory2!$U$8:$U$307,MATCH(VBDgames!$C903,VBDhistory2!$B$8:$B$307,0))+ROW()/10000000,0)</f>
        <v>0</v>
      </c>
      <c r="L903" s="171">
        <f t="array" ref="L903">IFERROR(INDEX(VBDhistory3!$U$8:$U$307,MATCH(VBDgames!$C903,VBDhistory3!$B$8:$B$307,0))+ROW()/10000000,0)</f>
        <v>0</v>
      </c>
      <c r="M903" s="171">
        <f t="array" ref="M903">IFERROR(INDEX(VBDhistory4!$U$8:$U$307,MATCH(VBDgames!$C903,VBDhistory4!$B$8:$B$307,0))+ROW()/10000000,0)</f>
        <v>0</v>
      </c>
      <c r="N903" s="171"/>
      <c r="O903" s="171" t="str">
        <f t="shared" ref="O903:R903" si="2376">$D903&amp;"-"&amp;RANK(J903,J$878:J$1127,0)</f>
        <v>TE-1</v>
      </c>
      <c r="P903" s="171" t="str">
        <f t="shared" si="2376"/>
        <v>TE-1</v>
      </c>
      <c r="Q903" s="171" t="str">
        <f t="shared" si="2376"/>
        <v>TE-1</v>
      </c>
      <c r="R903" s="171" t="str">
        <f t="shared" si="2376"/>
        <v>TE-1</v>
      </c>
      <c r="AC903" s="3"/>
    </row>
    <row r="904" ht="15.75" customHeight="1">
      <c r="A904" s="24">
        <v>27.0</v>
      </c>
      <c r="B904" s="24" t="s">
        <v>1022</v>
      </c>
      <c r="C904" s="24" t="s">
        <v>1022</v>
      </c>
      <c r="D904" s="132" t="s">
        <v>61</v>
      </c>
      <c r="E904" s="132">
        <v>15.0</v>
      </c>
      <c r="F904" s="132">
        <v>15.0</v>
      </c>
      <c r="G904" s="132">
        <v>15.0</v>
      </c>
      <c r="H904" s="132">
        <v>16.0</v>
      </c>
      <c r="J904" s="171">
        <f t="array" ref="J904">IFERROR(INDEX(VBDhistory1!$U$8:$U$307,MATCH(VBDgames!$C904,VBDhistory1!$B$8:$B$307,0))+ROW()/10000000,0)</f>
        <v>0</v>
      </c>
      <c r="K904" s="171">
        <f t="array" ref="K904">IFERROR(INDEX(VBDhistory2!$U$8:$U$307,MATCH(VBDgames!$C904,VBDhistory2!$B$8:$B$307,0))+ROW()/10000000,0)</f>
        <v>0</v>
      </c>
      <c r="L904" s="171">
        <f t="array" ref="L904">IFERROR(INDEX(VBDhistory3!$U$8:$U$307,MATCH(VBDgames!$C904,VBDhistory3!$B$8:$B$307,0))+ROW()/10000000,0)</f>
        <v>0</v>
      </c>
      <c r="M904" s="171">
        <f t="array" ref="M904">IFERROR(INDEX(VBDhistory4!$U$8:$U$307,MATCH(VBDgames!$C904,VBDhistory4!$B$8:$B$307,0))+ROW()/10000000,0)</f>
        <v>0</v>
      </c>
      <c r="N904" s="171"/>
      <c r="O904" s="171" t="str">
        <f t="shared" ref="O904:R904" si="2377">$D904&amp;"-"&amp;RANK(J904,J$878:J$1127,0)</f>
        <v>TE-1</v>
      </c>
      <c r="P904" s="171" t="str">
        <f t="shared" si="2377"/>
        <v>TE-1</v>
      </c>
      <c r="Q904" s="171" t="str">
        <f t="shared" si="2377"/>
        <v>TE-1</v>
      </c>
      <c r="R904" s="171" t="str">
        <f t="shared" si="2377"/>
        <v>TE-1</v>
      </c>
      <c r="AC904" s="3"/>
    </row>
    <row r="905" ht="15.75" customHeight="1">
      <c r="A905" s="24">
        <v>28.0</v>
      </c>
      <c r="B905" s="24" t="s">
        <v>198</v>
      </c>
      <c r="C905" s="24" t="s">
        <v>198</v>
      </c>
      <c r="D905" s="132" t="s">
        <v>61</v>
      </c>
      <c r="E905" s="132">
        <v>12.0</v>
      </c>
      <c r="F905" s="132"/>
      <c r="G905" s="132"/>
      <c r="H905" s="132"/>
      <c r="J905" s="171">
        <f t="array" ref="J905">IFERROR(INDEX(VBDhistory1!$U$8:$U$307,MATCH(VBDgames!$C905,VBDhistory1!$B$8:$B$307,0))+ROW()/10000000,0)</f>
        <v>0</v>
      </c>
      <c r="K905" s="171">
        <f t="array" ref="K905">IFERROR(INDEX(VBDhistory2!$U$8:$U$307,MATCH(VBDgames!$C905,VBDhistory2!$B$8:$B$307,0))+ROW()/10000000,0)</f>
        <v>0</v>
      </c>
      <c r="L905" s="171">
        <f t="array" ref="L905">IFERROR(INDEX(VBDhistory3!$U$8:$U$307,MATCH(VBDgames!$C905,VBDhistory3!$B$8:$B$307,0))+ROW()/10000000,0)</f>
        <v>0</v>
      </c>
      <c r="M905" s="171">
        <f t="array" ref="M905">IFERROR(INDEX(VBDhistory4!$U$8:$U$307,MATCH(VBDgames!$C905,VBDhistory4!$B$8:$B$307,0))+ROW()/10000000,0)</f>
        <v>0</v>
      </c>
      <c r="N905" s="171"/>
      <c r="O905" s="171" t="str">
        <f t="shared" ref="O905:R905" si="2378">$D905&amp;"-"&amp;RANK(J905,J$878:J$1127,0)</f>
        <v>TE-1</v>
      </c>
      <c r="P905" s="171" t="str">
        <f t="shared" si="2378"/>
        <v>TE-1</v>
      </c>
      <c r="Q905" s="171" t="str">
        <f t="shared" si="2378"/>
        <v>TE-1</v>
      </c>
      <c r="R905" s="171" t="str">
        <f t="shared" si="2378"/>
        <v>TE-1</v>
      </c>
      <c r="AC905" s="3"/>
    </row>
    <row r="906" ht="15.75" customHeight="1">
      <c r="A906" s="24">
        <v>29.0</v>
      </c>
      <c r="B906" s="24" t="s">
        <v>1095</v>
      </c>
      <c r="C906" s="24" t="s">
        <v>1095</v>
      </c>
      <c r="D906" s="132" t="s">
        <v>61</v>
      </c>
      <c r="E906" s="132">
        <v>11.0</v>
      </c>
      <c r="F906" s="132">
        <v>2.0</v>
      </c>
      <c r="G906" s="132">
        <v>2.0</v>
      </c>
      <c r="H906" s="132"/>
      <c r="J906" s="171">
        <f t="array" ref="J906">IFERROR(INDEX(VBDhistory1!$U$8:$U$307,MATCH(VBDgames!$C906,VBDhistory1!$B$8:$B$307,0))+ROW()/10000000,0)</f>
        <v>0</v>
      </c>
      <c r="K906" s="171">
        <f t="array" ref="K906">IFERROR(INDEX(VBDhistory2!$U$8:$U$307,MATCH(VBDgames!$C906,VBDhistory2!$B$8:$B$307,0))+ROW()/10000000,0)</f>
        <v>0</v>
      </c>
      <c r="L906" s="171">
        <f t="array" ref="L906">IFERROR(INDEX(VBDhistory3!$U$8:$U$307,MATCH(VBDgames!$C906,VBDhistory3!$B$8:$B$307,0))+ROW()/10000000,0)</f>
        <v>0</v>
      </c>
      <c r="M906" s="171">
        <f t="array" ref="M906">IFERROR(INDEX(VBDhistory4!$U$8:$U$307,MATCH(VBDgames!$C906,VBDhistory4!$B$8:$B$307,0))+ROW()/10000000,0)</f>
        <v>0</v>
      </c>
      <c r="N906" s="171"/>
      <c r="O906" s="171" t="str">
        <f t="shared" ref="O906:R906" si="2379">$D906&amp;"-"&amp;RANK(J906,J$878:J$1127,0)</f>
        <v>TE-1</v>
      </c>
      <c r="P906" s="171" t="str">
        <f t="shared" si="2379"/>
        <v>TE-1</v>
      </c>
      <c r="Q906" s="171" t="str">
        <f t="shared" si="2379"/>
        <v>TE-1</v>
      </c>
      <c r="R906" s="171" t="str">
        <f t="shared" si="2379"/>
        <v>TE-1</v>
      </c>
      <c r="AC906" s="3"/>
    </row>
    <row r="907" ht="15.75" customHeight="1">
      <c r="A907" s="24">
        <v>30.0</v>
      </c>
      <c r="B907" s="24" t="s">
        <v>157</v>
      </c>
      <c r="C907" s="24" t="s">
        <v>157</v>
      </c>
      <c r="D907" s="132" t="s">
        <v>61</v>
      </c>
      <c r="E907" s="132">
        <v>13.0</v>
      </c>
      <c r="F907" s="132">
        <v>16.0</v>
      </c>
      <c r="G907" s="132">
        <v>16.0</v>
      </c>
      <c r="H907" s="132">
        <v>10.0</v>
      </c>
      <c r="J907" s="171">
        <f t="array" ref="J907">IFERROR(INDEX(VBDhistory1!$U$8:$U$307,MATCH(VBDgames!$C907,VBDhistory1!$B$8:$B$307,0))+ROW()/10000000,0)</f>
        <v>0</v>
      </c>
      <c r="K907" s="171">
        <f t="array" ref="K907">IFERROR(INDEX(VBDhistory2!$U$8:$U$307,MATCH(VBDgames!$C907,VBDhistory2!$B$8:$B$307,0))+ROW()/10000000,0)</f>
        <v>0</v>
      </c>
      <c r="L907" s="171">
        <f t="array" ref="L907">IFERROR(INDEX(VBDhistory3!$U$8:$U$307,MATCH(VBDgames!$C907,VBDhistory3!$B$8:$B$307,0))+ROW()/10000000,0)</f>
        <v>0</v>
      </c>
      <c r="M907" s="171">
        <f t="array" ref="M907">IFERROR(INDEX(VBDhistory4!$U$8:$U$307,MATCH(VBDgames!$C907,VBDhistory4!$B$8:$B$307,0))+ROW()/10000000,0)</f>
        <v>0</v>
      </c>
      <c r="N907" s="171"/>
      <c r="O907" s="171" t="str">
        <f t="shared" ref="O907:R907" si="2380">$D907&amp;"-"&amp;RANK(J907,J$878:J$1127,0)</f>
        <v>TE-1</v>
      </c>
      <c r="P907" s="171" t="str">
        <f t="shared" si="2380"/>
        <v>TE-1</v>
      </c>
      <c r="Q907" s="171" t="str">
        <f t="shared" si="2380"/>
        <v>TE-1</v>
      </c>
      <c r="R907" s="171" t="str">
        <f t="shared" si="2380"/>
        <v>TE-1</v>
      </c>
      <c r="AC907" s="3"/>
      <c r="AE907" s="26"/>
    </row>
    <row r="908" ht="15.75" customHeight="1">
      <c r="A908" s="24">
        <v>31.0</v>
      </c>
      <c r="B908" s="24" t="s">
        <v>982</v>
      </c>
      <c r="C908" s="24" t="s">
        <v>982</v>
      </c>
      <c r="D908" s="132" t="s">
        <v>61</v>
      </c>
      <c r="E908" s="132">
        <v>16.0</v>
      </c>
      <c r="F908" s="132">
        <v>16.0</v>
      </c>
      <c r="G908" s="132">
        <v>16.0</v>
      </c>
      <c r="H908" s="132">
        <v>16.0</v>
      </c>
      <c r="J908" s="171">
        <f t="array" ref="J908">IFERROR(INDEX(VBDhistory1!$U$8:$U$307,MATCH(VBDgames!$C908,VBDhistory1!$B$8:$B$307,0))+ROW()/10000000,0)</f>
        <v>0</v>
      </c>
      <c r="K908" s="171">
        <f t="array" ref="K908">IFERROR(INDEX(VBDhistory2!$U$8:$U$307,MATCH(VBDgames!$C908,VBDhistory2!$B$8:$B$307,0))+ROW()/10000000,0)</f>
        <v>0</v>
      </c>
      <c r="L908" s="171">
        <f t="array" ref="L908">IFERROR(INDEX(VBDhistory3!$U$8:$U$307,MATCH(VBDgames!$C908,VBDhistory3!$B$8:$B$307,0))+ROW()/10000000,0)</f>
        <v>0</v>
      </c>
      <c r="M908" s="171">
        <f t="array" ref="M908">IFERROR(INDEX(VBDhistory4!$U$8:$U$307,MATCH(VBDgames!$C908,VBDhistory4!$B$8:$B$307,0))+ROW()/10000000,0)</f>
        <v>0</v>
      </c>
      <c r="N908" s="171"/>
      <c r="O908" s="171" t="str">
        <f t="shared" ref="O908:R908" si="2381">$D908&amp;"-"&amp;RANK(J908,J$878:J$1127,0)</f>
        <v>TE-1</v>
      </c>
      <c r="P908" s="171" t="str">
        <f t="shared" si="2381"/>
        <v>TE-1</v>
      </c>
      <c r="Q908" s="171" t="str">
        <f t="shared" si="2381"/>
        <v>TE-1</v>
      </c>
      <c r="R908" s="171" t="str">
        <f t="shared" si="2381"/>
        <v>TE-1</v>
      </c>
      <c r="AC908" s="3"/>
      <c r="AE908" s="26"/>
    </row>
    <row r="909" ht="15.75" customHeight="1">
      <c r="A909" s="24">
        <v>32.0</v>
      </c>
      <c r="B909" s="24" t="s">
        <v>339</v>
      </c>
      <c r="C909" s="24" t="s">
        <v>339</v>
      </c>
      <c r="D909" s="132" t="s">
        <v>61</v>
      </c>
      <c r="E909" s="132">
        <v>16.0</v>
      </c>
      <c r="F909" s="132">
        <v>4.0</v>
      </c>
      <c r="G909" s="132">
        <v>2.0</v>
      </c>
      <c r="H909" s="132">
        <v>8.0</v>
      </c>
      <c r="J909" s="171">
        <f t="array" ref="J909">IFERROR(INDEX(VBDhistory1!$U$8:$U$307,MATCH(VBDgames!$C909,VBDhistory1!$B$8:$B$307,0))+ROW()/10000000,0)</f>
        <v>0</v>
      </c>
      <c r="K909" s="171">
        <f t="array" ref="K909">IFERROR(INDEX(VBDhistory2!$U$8:$U$307,MATCH(VBDgames!$C909,VBDhistory2!$B$8:$B$307,0))+ROW()/10000000,0)</f>
        <v>0</v>
      </c>
      <c r="L909" s="171">
        <f t="array" ref="L909">IFERROR(INDEX(VBDhistory3!$U$8:$U$307,MATCH(VBDgames!$C909,VBDhistory3!$B$8:$B$307,0))+ROW()/10000000,0)</f>
        <v>0</v>
      </c>
      <c r="M909" s="171">
        <f t="array" ref="M909">IFERROR(INDEX(VBDhistory4!$U$8:$U$307,MATCH(VBDgames!$C909,VBDhistory4!$B$8:$B$307,0))+ROW()/10000000,0)</f>
        <v>0</v>
      </c>
      <c r="N909" s="171"/>
      <c r="O909" s="171" t="str">
        <f t="shared" ref="O909:R909" si="2382">$D909&amp;"-"&amp;RANK(J909,J$878:J$1127,0)</f>
        <v>TE-1</v>
      </c>
      <c r="P909" s="171" t="str">
        <f t="shared" si="2382"/>
        <v>TE-1</v>
      </c>
      <c r="Q909" s="171" t="str">
        <f t="shared" si="2382"/>
        <v>TE-1</v>
      </c>
      <c r="R909" s="171" t="str">
        <f t="shared" si="2382"/>
        <v>TE-1</v>
      </c>
      <c r="AC909" s="3"/>
      <c r="AE909" s="26"/>
    </row>
    <row r="910" ht="15.75" customHeight="1">
      <c r="A910" s="24">
        <v>33.0</v>
      </c>
      <c r="B910" s="24" t="s">
        <v>1016</v>
      </c>
      <c r="C910" s="24" t="s">
        <v>1016</v>
      </c>
      <c r="D910" s="132" t="s">
        <v>61</v>
      </c>
      <c r="E910" s="132">
        <v>16.0</v>
      </c>
      <c r="F910" s="132">
        <v>12.0</v>
      </c>
      <c r="G910" s="132">
        <v>10.0</v>
      </c>
      <c r="H910" s="132">
        <v>1.0</v>
      </c>
      <c r="J910" s="171">
        <f t="array" ref="J910">IFERROR(INDEX(VBDhistory1!$U$8:$U$307,MATCH(VBDgames!$C910,VBDhistory1!$B$8:$B$307,0))+ROW()/10000000,0)</f>
        <v>0</v>
      </c>
      <c r="K910" s="171">
        <f t="array" ref="K910">IFERROR(INDEX(VBDhistory2!$U$8:$U$307,MATCH(VBDgames!$C910,VBDhistory2!$B$8:$B$307,0))+ROW()/10000000,0)</f>
        <v>0</v>
      </c>
      <c r="L910" s="171">
        <f t="array" ref="L910">IFERROR(INDEX(VBDhistory3!$U$8:$U$307,MATCH(VBDgames!$C910,VBDhistory3!$B$8:$B$307,0))+ROW()/10000000,0)</f>
        <v>0</v>
      </c>
      <c r="M910" s="171">
        <f t="array" ref="M910">IFERROR(INDEX(VBDhistory4!$U$8:$U$307,MATCH(VBDgames!$C910,VBDhistory4!$B$8:$B$307,0))+ROW()/10000000,0)</f>
        <v>0</v>
      </c>
      <c r="N910" s="171"/>
      <c r="O910" s="171" t="str">
        <f t="shared" ref="O910:R910" si="2383">$D910&amp;"-"&amp;RANK(J910,J$878:J$1127,0)</f>
        <v>TE-1</v>
      </c>
      <c r="P910" s="171" t="str">
        <f t="shared" si="2383"/>
        <v>TE-1</v>
      </c>
      <c r="Q910" s="171" t="str">
        <f t="shared" si="2383"/>
        <v>TE-1</v>
      </c>
      <c r="R910" s="171" t="str">
        <f t="shared" si="2383"/>
        <v>TE-1</v>
      </c>
      <c r="AC910" s="3"/>
      <c r="AE910" s="26"/>
    </row>
    <row r="911" ht="15.75" customHeight="1">
      <c r="A911" s="24">
        <v>34.0</v>
      </c>
      <c r="B911" s="24" t="s">
        <v>994</v>
      </c>
      <c r="C911" s="24" t="s">
        <v>994</v>
      </c>
      <c r="D911" s="132" t="s">
        <v>61</v>
      </c>
      <c r="E911" s="132">
        <v>16.0</v>
      </c>
      <c r="F911" s="132">
        <v>7.0</v>
      </c>
      <c r="G911" s="132">
        <v>16.0</v>
      </c>
      <c r="H911" s="132">
        <v>9.0</v>
      </c>
      <c r="J911" s="171">
        <f t="array" ref="J911">IFERROR(INDEX(VBDhistory1!$U$8:$U$307,MATCH(VBDgames!$C911,VBDhistory1!$B$8:$B$307,0))+ROW()/10000000,0)</f>
        <v>0</v>
      </c>
      <c r="K911" s="171">
        <f t="array" ref="K911">IFERROR(INDEX(VBDhistory2!$U$8:$U$307,MATCH(VBDgames!$C911,VBDhistory2!$B$8:$B$307,0))+ROW()/10000000,0)</f>
        <v>0</v>
      </c>
      <c r="L911" s="171">
        <f t="array" ref="L911">IFERROR(INDEX(VBDhistory3!$U$8:$U$307,MATCH(VBDgames!$C911,VBDhistory3!$B$8:$B$307,0))+ROW()/10000000,0)</f>
        <v>0</v>
      </c>
      <c r="M911" s="171">
        <f t="array" ref="M911">IFERROR(INDEX(VBDhistory4!$U$8:$U$307,MATCH(VBDgames!$C911,VBDhistory4!$B$8:$B$307,0))+ROW()/10000000,0)</f>
        <v>0</v>
      </c>
      <c r="N911" s="171"/>
      <c r="O911" s="171" t="str">
        <f t="shared" ref="O911:R911" si="2384">$D911&amp;"-"&amp;RANK(J911,J$878:J$1127,0)</f>
        <v>TE-1</v>
      </c>
      <c r="P911" s="171" t="str">
        <f t="shared" si="2384"/>
        <v>TE-1</v>
      </c>
      <c r="Q911" s="171" t="str">
        <f t="shared" si="2384"/>
        <v>TE-1</v>
      </c>
      <c r="R911" s="171" t="str">
        <f t="shared" si="2384"/>
        <v>TE-1</v>
      </c>
      <c r="AC911" s="3"/>
      <c r="AE911" s="26"/>
    </row>
    <row r="912" ht="15.75" customHeight="1">
      <c r="A912" s="24">
        <v>35.0</v>
      </c>
      <c r="B912" s="24" t="s">
        <v>1150</v>
      </c>
      <c r="C912" s="24" t="s">
        <v>1150</v>
      </c>
      <c r="D912" s="132" t="s">
        <v>61</v>
      </c>
      <c r="E912" s="132">
        <v>15.0</v>
      </c>
      <c r="F912" s="132">
        <v>6.0</v>
      </c>
      <c r="G912" s="132"/>
      <c r="H912" s="132"/>
      <c r="J912" s="171">
        <f t="array" ref="J912">IFERROR(INDEX(VBDhistory1!$U$8:$U$307,MATCH(VBDgames!$C912,VBDhistory1!$B$8:$B$307,0))+ROW()/10000000,0)</f>
        <v>0</v>
      </c>
      <c r="K912" s="171">
        <f t="array" ref="K912">IFERROR(INDEX(VBDhistory2!$U$8:$U$307,MATCH(VBDgames!$C912,VBDhistory2!$B$8:$B$307,0))+ROW()/10000000,0)</f>
        <v>0</v>
      </c>
      <c r="L912" s="171">
        <f t="array" ref="L912">IFERROR(INDEX(VBDhistory3!$U$8:$U$307,MATCH(VBDgames!$C912,VBDhistory3!$B$8:$B$307,0))+ROW()/10000000,0)</f>
        <v>0</v>
      </c>
      <c r="M912" s="171">
        <f t="array" ref="M912">IFERROR(INDEX(VBDhistory4!$U$8:$U$307,MATCH(VBDgames!$C912,VBDhistory4!$B$8:$B$307,0))+ROW()/10000000,0)</f>
        <v>0</v>
      </c>
      <c r="N912" s="171"/>
      <c r="O912" s="171" t="str">
        <f t="shared" ref="O912:R912" si="2385">$D912&amp;"-"&amp;RANK(J912,J$878:J$1127,0)</f>
        <v>TE-1</v>
      </c>
      <c r="P912" s="171" t="str">
        <f t="shared" si="2385"/>
        <v>TE-1</v>
      </c>
      <c r="Q912" s="171" t="str">
        <f t="shared" si="2385"/>
        <v>TE-1</v>
      </c>
      <c r="R912" s="171" t="str">
        <f t="shared" si="2385"/>
        <v>TE-1</v>
      </c>
      <c r="AC912" s="3"/>
      <c r="AE912" s="26"/>
    </row>
    <row r="913" ht="15.75" customHeight="1">
      <c r="A913" s="24">
        <v>36.0</v>
      </c>
      <c r="B913" s="24" t="s">
        <v>1119</v>
      </c>
      <c r="C913" s="24" t="s">
        <v>1119</v>
      </c>
      <c r="D913" s="132" t="s">
        <v>61</v>
      </c>
      <c r="E913" s="132">
        <v>16.0</v>
      </c>
      <c r="F913" s="132">
        <v>14.0</v>
      </c>
      <c r="G913" s="132">
        <v>12.0</v>
      </c>
      <c r="H913" s="132">
        <v>1.0</v>
      </c>
      <c r="J913" s="171">
        <f t="array" ref="J913">IFERROR(INDEX(VBDhistory1!$U$8:$U$307,MATCH(VBDgames!$C913,VBDhistory1!$B$8:$B$307,0))+ROW()/10000000,0)</f>
        <v>0</v>
      </c>
      <c r="K913" s="171">
        <f t="array" ref="K913">IFERROR(INDEX(VBDhistory2!$U$8:$U$307,MATCH(VBDgames!$C913,VBDhistory2!$B$8:$B$307,0))+ROW()/10000000,0)</f>
        <v>0</v>
      </c>
      <c r="L913" s="171">
        <f t="array" ref="L913">IFERROR(INDEX(VBDhistory3!$U$8:$U$307,MATCH(VBDgames!$C913,VBDhistory3!$B$8:$B$307,0))+ROW()/10000000,0)</f>
        <v>0</v>
      </c>
      <c r="M913" s="171">
        <f t="array" ref="M913">IFERROR(INDEX(VBDhistory4!$U$8:$U$307,MATCH(VBDgames!$C913,VBDhistory4!$B$8:$B$307,0))+ROW()/10000000,0)</f>
        <v>0</v>
      </c>
      <c r="N913" s="171"/>
      <c r="O913" s="171" t="str">
        <f t="shared" ref="O913:R913" si="2386">$D913&amp;"-"&amp;RANK(J913,J$878:J$1127,0)</f>
        <v>TE-1</v>
      </c>
      <c r="P913" s="171" t="str">
        <f t="shared" si="2386"/>
        <v>TE-1</v>
      </c>
      <c r="Q913" s="171" t="str">
        <f t="shared" si="2386"/>
        <v>TE-1</v>
      </c>
      <c r="R913" s="171" t="str">
        <f t="shared" si="2386"/>
        <v>TE-1</v>
      </c>
      <c r="AC913" s="3"/>
      <c r="AE913" s="26"/>
    </row>
    <row r="914" ht="15.75" customHeight="1">
      <c r="A914" s="24">
        <v>37.0</v>
      </c>
      <c r="B914" s="24" t="s">
        <v>2087</v>
      </c>
      <c r="C914" s="24" t="s">
        <v>2087</v>
      </c>
      <c r="D914" s="132" t="s">
        <v>61</v>
      </c>
      <c r="E914" s="132">
        <v>10.0</v>
      </c>
      <c r="F914" s="132">
        <v>16.0</v>
      </c>
      <c r="G914" s="132">
        <v>16.0</v>
      </c>
      <c r="H914" s="132"/>
      <c r="J914" s="171">
        <f t="array" ref="J914">IFERROR(INDEX(VBDhistory1!$U$8:$U$307,MATCH(VBDgames!$C914,VBDhistory1!$B$8:$B$307,0))+ROW()/10000000,0)</f>
        <v>0</v>
      </c>
      <c r="K914" s="171">
        <f t="array" ref="K914">IFERROR(INDEX(VBDhistory2!$U$8:$U$307,MATCH(VBDgames!$C914,VBDhistory2!$B$8:$B$307,0))+ROW()/10000000,0)</f>
        <v>0</v>
      </c>
      <c r="L914" s="171">
        <f t="array" ref="L914">IFERROR(INDEX(VBDhistory3!$U$8:$U$307,MATCH(VBDgames!$C914,VBDhistory3!$B$8:$B$307,0))+ROW()/10000000,0)</f>
        <v>0</v>
      </c>
      <c r="M914" s="171">
        <f t="array" ref="M914">IFERROR(INDEX(VBDhistory4!$U$8:$U$307,MATCH(VBDgames!$C914,VBDhistory4!$B$8:$B$307,0))+ROW()/10000000,0)</f>
        <v>0</v>
      </c>
      <c r="N914" s="171"/>
      <c r="O914" s="171" t="str">
        <f t="shared" ref="O914:R914" si="2387">$D914&amp;"-"&amp;RANK(J914,J$878:J$1127,0)</f>
        <v>TE-1</v>
      </c>
      <c r="P914" s="171" t="str">
        <f t="shared" si="2387"/>
        <v>TE-1</v>
      </c>
      <c r="Q914" s="171" t="str">
        <f t="shared" si="2387"/>
        <v>TE-1</v>
      </c>
      <c r="R914" s="171" t="str">
        <f t="shared" si="2387"/>
        <v>TE-1</v>
      </c>
      <c r="AC914" s="3"/>
      <c r="AE914" s="26"/>
    </row>
    <row r="915" ht="15.75" customHeight="1">
      <c r="A915" s="24">
        <v>38.0</v>
      </c>
      <c r="B915" s="24" t="s">
        <v>165</v>
      </c>
      <c r="C915" s="24" t="s">
        <v>165</v>
      </c>
      <c r="D915" s="132" t="s">
        <v>61</v>
      </c>
      <c r="E915" s="132">
        <v>16.0</v>
      </c>
      <c r="F915" s="132">
        <v>12.0</v>
      </c>
      <c r="G915" s="132"/>
      <c r="H915" s="132"/>
      <c r="J915" s="171">
        <f t="array" ref="J915">IFERROR(INDEX(VBDhistory1!$U$8:$U$307,MATCH(VBDgames!$C915,VBDhistory1!$B$8:$B$307,0))+ROW()/10000000,0)</f>
        <v>0</v>
      </c>
      <c r="K915" s="171">
        <f t="array" ref="K915">IFERROR(INDEX(VBDhistory2!$U$8:$U$307,MATCH(VBDgames!$C915,VBDhistory2!$B$8:$B$307,0))+ROW()/10000000,0)</f>
        <v>0</v>
      </c>
      <c r="L915" s="171">
        <f t="array" ref="L915">IFERROR(INDEX(VBDhistory3!$U$8:$U$307,MATCH(VBDgames!$C915,VBDhistory3!$B$8:$B$307,0))+ROW()/10000000,0)</f>
        <v>0</v>
      </c>
      <c r="M915" s="171">
        <f t="array" ref="M915">IFERROR(INDEX(VBDhistory4!$U$8:$U$307,MATCH(VBDgames!$C915,VBDhistory4!$B$8:$B$307,0))+ROW()/10000000,0)</f>
        <v>0</v>
      </c>
      <c r="N915" s="171"/>
      <c r="O915" s="171" t="str">
        <f t="shared" ref="O915:R915" si="2388">$D915&amp;"-"&amp;RANK(J915,J$878:J$1127,0)</f>
        <v>TE-1</v>
      </c>
      <c r="P915" s="171" t="str">
        <f t="shared" si="2388"/>
        <v>TE-1</v>
      </c>
      <c r="Q915" s="171" t="str">
        <f t="shared" si="2388"/>
        <v>TE-1</v>
      </c>
      <c r="R915" s="171" t="str">
        <f t="shared" si="2388"/>
        <v>TE-1</v>
      </c>
      <c r="AC915" s="3"/>
      <c r="AE915" s="26"/>
    </row>
    <row r="916" ht="15.75" customHeight="1">
      <c r="A916" s="24">
        <v>39.0</v>
      </c>
      <c r="B916" s="24" t="s">
        <v>76</v>
      </c>
      <c r="C916" s="24" t="s">
        <v>76</v>
      </c>
      <c r="D916" s="132" t="s">
        <v>61</v>
      </c>
      <c r="E916" s="132">
        <v>14.0</v>
      </c>
      <c r="F916" s="132">
        <v>16.0</v>
      </c>
      <c r="G916" s="132"/>
      <c r="H916" s="132"/>
      <c r="J916" s="171">
        <f t="array" ref="J916">IFERROR(INDEX(VBDhistory1!$U$8:$U$307,MATCH(VBDgames!$C916,VBDhistory1!$B$8:$B$307,0))+ROW()/10000000,0)</f>
        <v>0</v>
      </c>
      <c r="K916" s="171">
        <f t="array" ref="K916">IFERROR(INDEX(VBDhistory2!$U$8:$U$307,MATCH(VBDgames!$C916,VBDhistory2!$B$8:$B$307,0))+ROW()/10000000,0)</f>
        <v>0</v>
      </c>
      <c r="L916" s="171">
        <f t="array" ref="L916">IFERROR(INDEX(VBDhistory3!$U$8:$U$307,MATCH(VBDgames!$C916,VBDhistory3!$B$8:$B$307,0))+ROW()/10000000,0)</f>
        <v>0</v>
      </c>
      <c r="M916" s="171">
        <f t="array" ref="M916">IFERROR(INDEX(VBDhistory4!$U$8:$U$307,MATCH(VBDgames!$C916,VBDhistory4!$B$8:$B$307,0))+ROW()/10000000,0)</f>
        <v>0</v>
      </c>
      <c r="N916" s="171"/>
      <c r="O916" s="171" t="str">
        <f t="shared" ref="O916:R916" si="2389">$D916&amp;"-"&amp;RANK(J916,J$878:J$1127,0)</f>
        <v>TE-1</v>
      </c>
      <c r="P916" s="171" t="str">
        <f t="shared" si="2389"/>
        <v>TE-1</v>
      </c>
      <c r="Q916" s="171" t="str">
        <f t="shared" si="2389"/>
        <v>TE-1</v>
      </c>
      <c r="R916" s="171" t="str">
        <f t="shared" si="2389"/>
        <v>TE-1</v>
      </c>
      <c r="AC916" s="3"/>
      <c r="AE916" s="26"/>
    </row>
    <row r="917" ht="15.75" customHeight="1">
      <c r="A917" s="24">
        <v>40.0</v>
      </c>
      <c r="B917" s="24" t="s">
        <v>143</v>
      </c>
      <c r="C917" s="24" t="s">
        <v>143</v>
      </c>
      <c r="D917" s="132" t="s">
        <v>61</v>
      </c>
      <c r="E917" s="132">
        <v>8.0</v>
      </c>
      <c r="F917" s="132">
        <v>11.0</v>
      </c>
      <c r="G917" s="132">
        <v>15.0</v>
      </c>
      <c r="H917" s="132"/>
      <c r="J917" s="171">
        <f t="array" ref="J917">IFERROR(INDEX(VBDhistory1!$U$8:$U$307,MATCH(VBDgames!$C917,VBDhistory1!$B$8:$B$307,0))+ROW()/10000000,0)</f>
        <v>0</v>
      </c>
      <c r="K917" s="171">
        <f t="array" ref="K917">IFERROR(INDEX(VBDhistory2!$U$8:$U$307,MATCH(VBDgames!$C917,VBDhistory2!$B$8:$B$307,0))+ROW()/10000000,0)</f>
        <v>0</v>
      </c>
      <c r="L917" s="171">
        <f t="array" ref="L917">IFERROR(INDEX(VBDhistory3!$U$8:$U$307,MATCH(VBDgames!$C917,VBDhistory3!$B$8:$B$307,0))+ROW()/10000000,0)</f>
        <v>0</v>
      </c>
      <c r="M917" s="171">
        <f t="array" ref="M917">IFERROR(INDEX(VBDhistory4!$U$8:$U$307,MATCH(VBDgames!$C917,VBDhistory4!$B$8:$B$307,0))+ROW()/10000000,0)</f>
        <v>0</v>
      </c>
      <c r="N917" s="171"/>
      <c r="O917" s="171" t="str">
        <f t="shared" ref="O917:R917" si="2390">$D917&amp;"-"&amp;RANK(J917,J$878:J$1127,0)</f>
        <v>TE-1</v>
      </c>
      <c r="P917" s="171" t="str">
        <f t="shared" si="2390"/>
        <v>TE-1</v>
      </c>
      <c r="Q917" s="171" t="str">
        <f t="shared" si="2390"/>
        <v>TE-1</v>
      </c>
      <c r="R917" s="171" t="str">
        <f t="shared" si="2390"/>
        <v>TE-1</v>
      </c>
      <c r="AC917" s="3"/>
      <c r="AE917" s="26"/>
    </row>
    <row r="918" ht="15.75" customHeight="1">
      <c r="A918" s="24">
        <v>41.0</v>
      </c>
      <c r="B918" s="24" t="s">
        <v>302</v>
      </c>
      <c r="C918" s="24" t="s">
        <v>302</v>
      </c>
      <c r="D918" s="132" t="s">
        <v>61</v>
      </c>
      <c r="E918" s="132">
        <v>11.0</v>
      </c>
      <c r="F918" s="132">
        <v>14.0</v>
      </c>
      <c r="G918" s="132">
        <v>13.0</v>
      </c>
      <c r="H918" s="132"/>
      <c r="J918" s="171">
        <f t="array" ref="J918">IFERROR(INDEX(VBDhistory1!$U$8:$U$307,MATCH(VBDgames!$C918,VBDhistory1!$B$8:$B$307,0))+ROW()/10000000,0)</f>
        <v>0</v>
      </c>
      <c r="K918" s="171">
        <f t="array" ref="K918">IFERROR(INDEX(VBDhistory2!$U$8:$U$307,MATCH(VBDgames!$C918,VBDhistory2!$B$8:$B$307,0))+ROW()/10000000,0)</f>
        <v>0</v>
      </c>
      <c r="L918" s="171">
        <f t="array" ref="L918">IFERROR(INDEX(VBDhistory3!$U$8:$U$307,MATCH(VBDgames!$C918,VBDhistory3!$B$8:$B$307,0))+ROW()/10000000,0)</f>
        <v>0</v>
      </c>
      <c r="M918" s="171">
        <f t="array" ref="M918">IFERROR(INDEX(VBDhistory4!$U$8:$U$307,MATCH(VBDgames!$C918,VBDhistory4!$B$8:$B$307,0))+ROW()/10000000,0)</f>
        <v>0</v>
      </c>
      <c r="N918" s="171"/>
      <c r="O918" s="171" t="str">
        <f t="shared" ref="O918:R918" si="2391">$D918&amp;"-"&amp;RANK(J918,J$878:J$1127,0)</f>
        <v>TE-1</v>
      </c>
      <c r="P918" s="171" t="str">
        <f t="shared" si="2391"/>
        <v>TE-1</v>
      </c>
      <c r="Q918" s="171" t="str">
        <f t="shared" si="2391"/>
        <v>TE-1</v>
      </c>
      <c r="R918" s="171" t="str">
        <f t="shared" si="2391"/>
        <v>TE-1</v>
      </c>
      <c r="AC918" s="3"/>
      <c r="AE918" s="26"/>
    </row>
    <row r="919" ht="15.75" customHeight="1">
      <c r="A919" s="24">
        <v>42.0</v>
      </c>
      <c r="B919" s="24" t="s">
        <v>1049</v>
      </c>
      <c r="C919" s="24" t="s">
        <v>1049</v>
      </c>
      <c r="D919" s="132" t="s">
        <v>61</v>
      </c>
      <c r="E919" s="132">
        <v>15.0</v>
      </c>
      <c r="F919" s="132">
        <v>5.0</v>
      </c>
      <c r="G919" s="132">
        <v>1.0</v>
      </c>
      <c r="H919" s="132">
        <v>2.0</v>
      </c>
      <c r="J919" s="171">
        <f t="array" ref="J919">IFERROR(INDEX(VBDhistory1!$U$8:$U$307,MATCH(VBDgames!$C919,VBDhistory1!$B$8:$B$307,0))+ROW()/10000000,0)</f>
        <v>0</v>
      </c>
      <c r="K919" s="171">
        <f t="array" ref="K919">IFERROR(INDEX(VBDhistory2!$U$8:$U$307,MATCH(VBDgames!$C919,VBDhistory2!$B$8:$B$307,0))+ROW()/10000000,0)</f>
        <v>0</v>
      </c>
      <c r="L919" s="171">
        <f t="array" ref="L919">IFERROR(INDEX(VBDhistory3!$U$8:$U$307,MATCH(VBDgames!$C919,VBDhistory3!$B$8:$B$307,0))+ROW()/10000000,0)</f>
        <v>0</v>
      </c>
      <c r="M919" s="171">
        <f t="array" ref="M919">IFERROR(INDEX(VBDhistory4!$U$8:$U$307,MATCH(VBDgames!$C919,VBDhistory4!$B$8:$B$307,0))+ROW()/10000000,0)</f>
        <v>0</v>
      </c>
      <c r="N919" s="171"/>
      <c r="O919" s="171" t="str">
        <f t="shared" ref="O919:R919" si="2392">$D919&amp;"-"&amp;RANK(J919,J$878:J$1127,0)</f>
        <v>TE-1</v>
      </c>
      <c r="P919" s="171" t="str">
        <f t="shared" si="2392"/>
        <v>TE-1</v>
      </c>
      <c r="Q919" s="171" t="str">
        <f t="shared" si="2392"/>
        <v>TE-1</v>
      </c>
      <c r="R919" s="171" t="str">
        <f t="shared" si="2392"/>
        <v>TE-1</v>
      </c>
      <c r="AC919" s="3"/>
      <c r="AE919" s="26"/>
    </row>
    <row r="920" ht="15.75" customHeight="1">
      <c r="A920" s="24">
        <v>43.0</v>
      </c>
      <c r="B920" s="24" t="s">
        <v>1569</v>
      </c>
      <c r="C920" s="24" t="s">
        <v>1569</v>
      </c>
      <c r="D920" s="132" t="s">
        <v>61</v>
      </c>
      <c r="E920" s="132">
        <v>15.0</v>
      </c>
      <c r="F920" s="132">
        <v>16.0</v>
      </c>
      <c r="G920" s="132">
        <v>7.0</v>
      </c>
      <c r="H920" s="132">
        <v>10.0</v>
      </c>
      <c r="J920" s="171">
        <f t="array" ref="J920">IFERROR(INDEX(VBDhistory1!$U$8:$U$307,MATCH(VBDgames!$C920,VBDhistory1!$B$8:$B$307,0))+ROW()/10000000,0)</f>
        <v>0</v>
      </c>
      <c r="K920" s="171">
        <f t="array" ref="K920">IFERROR(INDEX(VBDhistory2!$U$8:$U$307,MATCH(VBDgames!$C920,VBDhistory2!$B$8:$B$307,0))+ROW()/10000000,0)</f>
        <v>0</v>
      </c>
      <c r="L920" s="171">
        <f t="array" ref="L920">IFERROR(INDEX(VBDhistory3!$U$8:$U$307,MATCH(VBDgames!$C920,VBDhistory3!$B$8:$B$307,0))+ROW()/10000000,0)</f>
        <v>0</v>
      </c>
      <c r="M920" s="171">
        <f t="array" ref="M920">IFERROR(INDEX(VBDhistory4!$U$8:$U$307,MATCH(VBDgames!$C920,VBDhistory4!$B$8:$B$307,0))+ROW()/10000000,0)</f>
        <v>0</v>
      </c>
      <c r="N920" s="171"/>
      <c r="O920" s="171" t="str">
        <f t="shared" ref="O920:R920" si="2393">$D920&amp;"-"&amp;RANK(J920,J$878:J$1127,0)</f>
        <v>TE-1</v>
      </c>
      <c r="P920" s="171" t="str">
        <f t="shared" si="2393"/>
        <v>TE-1</v>
      </c>
      <c r="Q920" s="171" t="str">
        <f t="shared" si="2393"/>
        <v>TE-1</v>
      </c>
      <c r="R920" s="171" t="str">
        <f t="shared" si="2393"/>
        <v>TE-1</v>
      </c>
      <c r="AC920" s="3"/>
      <c r="AE920" s="26"/>
    </row>
    <row r="921" ht="15.75" customHeight="1">
      <c r="A921" s="24">
        <v>44.0</v>
      </c>
      <c r="B921" s="24" t="s">
        <v>208</v>
      </c>
      <c r="C921" s="24" t="s">
        <v>208</v>
      </c>
      <c r="D921" s="132" t="s">
        <v>61</v>
      </c>
      <c r="E921" s="132">
        <v>16.0</v>
      </c>
      <c r="F921" s="132">
        <v>13.0</v>
      </c>
      <c r="G921" s="132">
        <v>0.0</v>
      </c>
      <c r="H921" s="132"/>
      <c r="J921" s="171">
        <f t="array" ref="J921">IFERROR(INDEX(VBDhistory1!$U$8:$U$307,MATCH(VBDgames!$C921,VBDhistory1!$B$8:$B$307,0))+ROW()/10000000,0)</f>
        <v>0</v>
      </c>
      <c r="K921" s="171">
        <f t="array" ref="K921">IFERROR(INDEX(VBDhistory2!$U$8:$U$307,MATCH(VBDgames!$C921,VBDhistory2!$B$8:$B$307,0))+ROW()/10000000,0)</f>
        <v>0</v>
      </c>
      <c r="L921" s="171">
        <f t="array" ref="L921">IFERROR(INDEX(VBDhistory3!$U$8:$U$307,MATCH(VBDgames!$C921,VBDhistory3!$B$8:$B$307,0))+ROW()/10000000,0)</f>
        <v>0</v>
      </c>
      <c r="M921" s="171">
        <f t="array" ref="M921">IFERROR(INDEX(VBDhistory4!$U$8:$U$307,MATCH(VBDgames!$C921,VBDhistory4!$B$8:$B$307,0))+ROW()/10000000,0)</f>
        <v>0</v>
      </c>
      <c r="N921" s="171"/>
      <c r="O921" s="171" t="str">
        <f t="shared" ref="O921:R921" si="2394">$D921&amp;"-"&amp;RANK(J921,J$878:J$1127,0)</f>
        <v>TE-1</v>
      </c>
      <c r="P921" s="171" t="str">
        <f t="shared" si="2394"/>
        <v>TE-1</v>
      </c>
      <c r="Q921" s="171" t="str">
        <f t="shared" si="2394"/>
        <v>TE-1</v>
      </c>
      <c r="R921" s="171" t="str">
        <f t="shared" si="2394"/>
        <v>TE-1</v>
      </c>
      <c r="AC921" s="3"/>
      <c r="AE921" s="26"/>
    </row>
    <row r="922" ht="15.75" customHeight="1">
      <c r="A922" s="24">
        <v>45.0</v>
      </c>
      <c r="B922" s="24" t="s">
        <v>992</v>
      </c>
      <c r="C922" s="24" t="s">
        <v>992</v>
      </c>
      <c r="D922" s="132" t="s">
        <v>61</v>
      </c>
      <c r="E922" s="132">
        <v>7.0</v>
      </c>
      <c r="F922" s="132"/>
      <c r="G922" s="132"/>
      <c r="H922" s="132"/>
      <c r="J922" s="171">
        <f t="array" ref="J922">IFERROR(INDEX(VBDhistory1!$U$8:$U$307,MATCH(VBDgames!$C922,VBDhistory1!$B$8:$B$307,0))+ROW()/10000000,0)</f>
        <v>0</v>
      </c>
      <c r="K922" s="171">
        <f t="array" ref="K922">IFERROR(INDEX(VBDhistory2!$U$8:$U$307,MATCH(VBDgames!$C922,VBDhistory2!$B$8:$B$307,0))+ROW()/10000000,0)</f>
        <v>0</v>
      </c>
      <c r="L922" s="171">
        <f t="array" ref="L922">IFERROR(INDEX(VBDhistory3!$U$8:$U$307,MATCH(VBDgames!$C922,VBDhistory3!$B$8:$B$307,0))+ROW()/10000000,0)</f>
        <v>0</v>
      </c>
      <c r="M922" s="171">
        <f t="array" ref="M922">IFERROR(INDEX(VBDhistory4!$U$8:$U$307,MATCH(VBDgames!$C922,VBDhistory4!$B$8:$B$307,0))+ROW()/10000000,0)</f>
        <v>0</v>
      </c>
      <c r="N922" s="171"/>
      <c r="O922" s="171" t="str">
        <f t="shared" ref="O922:R922" si="2395">$D922&amp;"-"&amp;RANK(J922,J$878:J$1127,0)</f>
        <v>TE-1</v>
      </c>
      <c r="P922" s="171" t="str">
        <f t="shared" si="2395"/>
        <v>TE-1</v>
      </c>
      <c r="Q922" s="171" t="str">
        <f t="shared" si="2395"/>
        <v>TE-1</v>
      </c>
      <c r="R922" s="171" t="str">
        <f t="shared" si="2395"/>
        <v>TE-1</v>
      </c>
      <c r="AC922" s="3"/>
    </row>
    <row r="923" ht="15.75" customHeight="1">
      <c r="A923" s="24">
        <v>46.0</v>
      </c>
      <c r="B923" s="24" t="s">
        <v>454</v>
      </c>
      <c r="C923" s="24" t="s">
        <v>454</v>
      </c>
      <c r="D923" s="132" t="s">
        <v>61</v>
      </c>
      <c r="E923" s="132">
        <v>11.0</v>
      </c>
      <c r="F923" s="132">
        <v>12.0</v>
      </c>
      <c r="G923" s="132">
        <v>2.0</v>
      </c>
      <c r="H923" s="132"/>
      <c r="J923" s="171">
        <f t="array" ref="J923">IFERROR(INDEX(VBDhistory1!$U$8:$U$307,MATCH(VBDgames!$C923,VBDhistory1!$B$8:$B$307,0))+ROW()/10000000,0)</f>
        <v>0</v>
      </c>
      <c r="K923" s="171">
        <f t="array" ref="K923">IFERROR(INDEX(VBDhistory2!$U$8:$U$307,MATCH(VBDgames!$C923,VBDhistory2!$B$8:$B$307,0))+ROW()/10000000,0)</f>
        <v>0</v>
      </c>
      <c r="L923" s="171">
        <f t="array" ref="L923">IFERROR(INDEX(VBDhistory3!$U$8:$U$307,MATCH(VBDgames!$C923,VBDhistory3!$B$8:$B$307,0))+ROW()/10000000,0)</f>
        <v>0</v>
      </c>
      <c r="M923" s="171">
        <f t="array" ref="M923">IFERROR(INDEX(VBDhistory4!$U$8:$U$307,MATCH(VBDgames!$C923,VBDhistory4!$B$8:$B$307,0))+ROW()/10000000,0)</f>
        <v>0</v>
      </c>
      <c r="N923" s="171"/>
      <c r="O923" s="171" t="str">
        <f t="shared" ref="O923:R923" si="2396">$D923&amp;"-"&amp;RANK(J923,J$878:J$1127,0)</f>
        <v>TE-1</v>
      </c>
      <c r="P923" s="171" t="str">
        <f t="shared" si="2396"/>
        <v>TE-1</v>
      </c>
      <c r="Q923" s="171" t="str">
        <f t="shared" si="2396"/>
        <v>TE-1</v>
      </c>
      <c r="R923" s="171" t="str">
        <f t="shared" si="2396"/>
        <v>TE-1</v>
      </c>
      <c r="AC923" s="3"/>
    </row>
    <row r="924" ht="15.75" customHeight="1">
      <c r="A924" s="24">
        <v>47.0</v>
      </c>
      <c r="B924" s="24" t="s">
        <v>376</v>
      </c>
      <c r="C924" s="24" t="s">
        <v>376</v>
      </c>
      <c r="D924" s="132" t="s">
        <v>61</v>
      </c>
      <c r="E924" s="132">
        <v>16.0</v>
      </c>
      <c r="F924" s="132">
        <v>16.0</v>
      </c>
      <c r="G924" s="132">
        <v>16.0</v>
      </c>
      <c r="H924" s="132">
        <v>15.0</v>
      </c>
      <c r="J924" s="171">
        <f t="array" ref="J924">IFERROR(INDEX(VBDhistory1!$U$8:$U$307,MATCH(VBDgames!$C924,VBDhistory1!$B$8:$B$307,0))+ROW()/10000000,0)</f>
        <v>0</v>
      </c>
      <c r="K924" s="171">
        <f t="array" ref="K924">IFERROR(INDEX(VBDhistory2!$U$8:$U$307,MATCH(VBDgames!$C924,VBDhistory2!$B$8:$B$307,0))+ROW()/10000000,0)</f>
        <v>0</v>
      </c>
      <c r="L924" s="171">
        <f t="array" ref="L924">IFERROR(INDEX(VBDhistory3!$U$8:$U$307,MATCH(VBDgames!$C924,VBDhistory3!$B$8:$B$307,0))+ROW()/10000000,0)</f>
        <v>0</v>
      </c>
      <c r="M924" s="171">
        <f t="array" ref="M924">IFERROR(INDEX(VBDhistory4!$U$8:$U$307,MATCH(VBDgames!$C924,VBDhistory4!$B$8:$B$307,0))+ROW()/10000000,0)</f>
        <v>0</v>
      </c>
      <c r="N924" s="171"/>
      <c r="O924" s="171" t="str">
        <f t="shared" ref="O924:R924" si="2397">$D924&amp;"-"&amp;RANK(J924,J$878:J$1127,0)</f>
        <v>TE-1</v>
      </c>
      <c r="P924" s="171" t="str">
        <f t="shared" si="2397"/>
        <v>TE-1</v>
      </c>
      <c r="Q924" s="171" t="str">
        <f t="shared" si="2397"/>
        <v>TE-1</v>
      </c>
      <c r="R924" s="171" t="str">
        <f t="shared" si="2397"/>
        <v>TE-1</v>
      </c>
      <c r="AC924" s="3"/>
    </row>
    <row r="925" ht="15.75" customHeight="1">
      <c r="A925" s="24">
        <v>48.0</v>
      </c>
      <c r="B925" s="24" t="s">
        <v>1020</v>
      </c>
      <c r="C925" s="24" t="s">
        <v>1020</v>
      </c>
      <c r="D925" s="132" t="s">
        <v>61</v>
      </c>
      <c r="E925" s="132">
        <v>15.0</v>
      </c>
      <c r="F925" s="132">
        <v>10.0</v>
      </c>
      <c r="G925" s="132">
        <v>6.0</v>
      </c>
      <c r="H925" s="132">
        <v>5.0</v>
      </c>
      <c r="J925" s="171">
        <f t="array" ref="J925">IFERROR(INDEX(VBDhistory1!$U$8:$U$307,MATCH(VBDgames!$C925,VBDhistory1!$B$8:$B$307,0))+ROW()/10000000,0)</f>
        <v>0</v>
      </c>
      <c r="K925" s="171">
        <f t="array" ref="K925">IFERROR(INDEX(VBDhistory2!$U$8:$U$307,MATCH(VBDgames!$C925,VBDhistory2!$B$8:$B$307,0))+ROW()/10000000,0)</f>
        <v>0</v>
      </c>
      <c r="L925" s="171">
        <f t="array" ref="L925">IFERROR(INDEX(VBDhistory3!$U$8:$U$307,MATCH(VBDgames!$C925,VBDhistory3!$B$8:$B$307,0))+ROW()/10000000,0)</f>
        <v>0</v>
      </c>
      <c r="M925" s="171">
        <f t="array" ref="M925">IFERROR(INDEX(VBDhistory4!$U$8:$U$307,MATCH(VBDgames!$C925,VBDhistory4!$B$8:$B$307,0))+ROW()/10000000,0)</f>
        <v>0</v>
      </c>
      <c r="N925" s="171"/>
      <c r="O925" s="171" t="str">
        <f t="shared" ref="O925:R925" si="2398">$D925&amp;"-"&amp;RANK(J925,J$878:J$1127,0)</f>
        <v>TE-1</v>
      </c>
      <c r="P925" s="171" t="str">
        <f t="shared" si="2398"/>
        <v>TE-1</v>
      </c>
      <c r="Q925" s="171" t="str">
        <f t="shared" si="2398"/>
        <v>TE-1</v>
      </c>
      <c r="R925" s="171" t="str">
        <f t="shared" si="2398"/>
        <v>TE-1</v>
      </c>
      <c r="AC925" s="3"/>
    </row>
    <row r="926" ht="15.75" customHeight="1">
      <c r="A926" s="24">
        <v>49.0</v>
      </c>
      <c r="B926" s="24" t="s">
        <v>1456</v>
      </c>
      <c r="C926" s="24" t="s">
        <v>1456</v>
      </c>
      <c r="D926" s="132" t="s">
        <v>61</v>
      </c>
      <c r="E926" s="132">
        <v>14.0</v>
      </c>
      <c r="F926" s="132">
        <v>11.0</v>
      </c>
      <c r="G926" s="132">
        <v>13.0</v>
      </c>
      <c r="H926" s="132">
        <v>7.0</v>
      </c>
      <c r="J926" s="171">
        <f t="array" ref="J926">IFERROR(INDEX(VBDhistory1!$U$8:$U$307,MATCH(VBDgames!$C926,VBDhistory1!$B$8:$B$307,0))+ROW()/10000000,0)</f>
        <v>0</v>
      </c>
      <c r="K926" s="171">
        <f t="array" ref="K926">IFERROR(INDEX(VBDhistory2!$U$8:$U$307,MATCH(VBDgames!$C926,VBDhistory2!$B$8:$B$307,0))+ROW()/10000000,0)</f>
        <v>0</v>
      </c>
      <c r="L926" s="171">
        <f t="array" ref="L926">IFERROR(INDEX(VBDhistory3!$U$8:$U$307,MATCH(VBDgames!$C926,VBDhistory3!$B$8:$B$307,0))+ROW()/10000000,0)</f>
        <v>0</v>
      </c>
      <c r="M926" s="171">
        <f t="array" ref="M926">IFERROR(INDEX(VBDhistory4!$U$8:$U$307,MATCH(VBDgames!$C926,VBDhistory4!$B$8:$B$307,0))+ROW()/10000000,0)</f>
        <v>0</v>
      </c>
      <c r="N926" s="171"/>
      <c r="O926" s="171" t="str">
        <f t="shared" ref="O926:R926" si="2399">$D926&amp;"-"&amp;RANK(J926,J$878:J$1127,0)</f>
        <v>TE-1</v>
      </c>
      <c r="P926" s="171" t="str">
        <f t="shared" si="2399"/>
        <v>TE-1</v>
      </c>
      <c r="Q926" s="171" t="str">
        <f t="shared" si="2399"/>
        <v>TE-1</v>
      </c>
      <c r="R926" s="171" t="str">
        <f t="shared" si="2399"/>
        <v>TE-1</v>
      </c>
      <c r="AC926" s="3"/>
    </row>
    <row r="927" ht="15.75" customHeight="1">
      <c r="A927" s="24">
        <v>50.0</v>
      </c>
      <c r="B927" s="24" t="s">
        <v>2017</v>
      </c>
      <c r="C927" s="24" t="s">
        <v>2017</v>
      </c>
      <c r="D927" s="132" t="s">
        <v>61</v>
      </c>
      <c r="E927" s="132">
        <v>14.0</v>
      </c>
      <c r="F927" s="132">
        <v>12.0</v>
      </c>
      <c r="G927" s="132">
        <v>13.0</v>
      </c>
      <c r="H927" s="132">
        <v>15.0</v>
      </c>
      <c r="J927" s="171">
        <f t="array" ref="J927">IFERROR(INDEX(VBDhistory1!$U$8:$U$307,MATCH(VBDgames!$C927,VBDhistory1!$B$8:$B$307,0))+ROW()/10000000,0)</f>
        <v>0</v>
      </c>
      <c r="K927" s="171">
        <f t="array" ref="K927">IFERROR(INDEX(VBDhistory2!$U$8:$U$307,MATCH(VBDgames!$C927,VBDhistory2!$B$8:$B$307,0))+ROW()/10000000,0)</f>
        <v>0</v>
      </c>
      <c r="L927" s="171">
        <f t="array" ref="L927">IFERROR(INDEX(VBDhistory3!$U$8:$U$307,MATCH(VBDgames!$C927,VBDhistory3!$B$8:$B$307,0))+ROW()/10000000,0)</f>
        <v>0</v>
      </c>
      <c r="M927" s="171">
        <f t="array" ref="M927">IFERROR(INDEX(VBDhistory4!$U$8:$U$307,MATCH(VBDgames!$C927,VBDhistory4!$B$8:$B$307,0))+ROW()/10000000,0)</f>
        <v>0</v>
      </c>
      <c r="N927" s="171"/>
      <c r="O927" s="171" t="str">
        <f t="shared" ref="O927:R927" si="2400">$D927&amp;"-"&amp;RANK(J927,J$878:J$1127,0)</f>
        <v>TE-1</v>
      </c>
      <c r="P927" s="171" t="str">
        <f t="shared" si="2400"/>
        <v>TE-1</v>
      </c>
      <c r="Q927" s="171" t="str">
        <f t="shared" si="2400"/>
        <v>TE-1</v>
      </c>
      <c r="R927" s="171" t="str">
        <f t="shared" si="2400"/>
        <v>TE-1</v>
      </c>
      <c r="AC927" s="3"/>
    </row>
    <row r="928" ht="15.75" customHeight="1">
      <c r="A928" s="24">
        <v>51.0</v>
      </c>
      <c r="B928" s="24" t="s">
        <v>1008</v>
      </c>
      <c r="C928" s="24" t="s">
        <v>1008</v>
      </c>
      <c r="D928" s="132" t="s">
        <v>61</v>
      </c>
      <c r="E928" s="132">
        <v>15.0</v>
      </c>
      <c r="F928" s="132">
        <v>16.0</v>
      </c>
      <c r="G928" s="132">
        <v>15.0</v>
      </c>
      <c r="H928" s="132">
        <v>11.0</v>
      </c>
      <c r="J928" s="171">
        <f t="array" ref="J928">IFERROR(INDEX(VBDhistory1!$U$8:$U$307,MATCH(VBDgames!$C928,VBDhistory1!$B$8:$B$307,0))+ROW()/10000000,0)</f>
        <v>0</v>
      </c>
      <c r="K928" s="171">
        <f t="array" ref="K928">IFERROR(INDEX(VBDhistory2!$U$8:$U$307,MATCH(VBDgames!$C928,VBDhistory2!$B$8:$B$307,0))+ROW()/10000000,0)</f>
        <v>0</v>
      </c>
      <c r="L928" s="171">
        <f t="array" ref="L928">IFERROR(INDEX(VBDhistory3!$U$8:$U$307,MATCH(VBDgames!$C928,VBDhistory3!$B$8:$B$307,0))+ROW()/10000000,0)</f>
        <v>0</v>
      </c>
      <c r="M928" s="171">
        <f t="array" ref="M928">IFERROR(INDEX(VBDhistory4!$U$8:$U$307,MATCH(VBDgames!$C928,VBDhistory4!$B$8:$B$307,0))+ROW()/10000000,0)</f>
        <v>0</v>
      </c>
      <c r="N928" s="171"/>
      <c r="O928" s="171" t="str">
        <f t="shared" ref="O928:R928" si="2401">$D928&amp;"-"&amp;RANK(J928,J$878:J$1127,0)</f>
        <v>TE-1</v>
      </c>
      <c r="P928" s="171" t="str">
        <f t="shared" si="2401"/>
        <v>TE-1</v>
      </c>
      <c r="Q928" s="171" t="str">
        <f t="shared" si="2401"/>
        <v>TE-1</v>
      </c>
      <c r="R928" s="171" t="str">
        <f t="shared" si="2401"/>
        <v>TE-1</v>
      </c>
      <c r="AC928" s="3"/>
    </row>
    <row r="929" ht="15.75" customHeight="1">
      <c r="A929" s="24">
        <v>52.0</v>
      </c>
      <c r="B929" s="24" t="s">
        <v>1024</v>
      </c>
      <c r="C929" s="24" t="s">
        <v>1024</v>
      </c>
      <c r="D929" s="132" t="s">
        <v>61</v>
      </c>
      <c r="E929" s="132">
        <v>13.0</v>
      </c>
      <c r="F929" s="132"/>
      <c r="G929" s="132"/>
      <c r="H929" s="132"/>
      <c r="J929" s="171">
        <f t="array" ref="J929">IFERROR(INDEX(VBDhistory1!$U$8:$U$307,MATCH(VBDgames!$C929,VBDhistory1!$B$8:$B$307,0))+ROW()/10000000,0)</f>
        <v>0</v>
      </c>
      <c r="K929" s="171">
        <f t="array" ref="K929">IFERROR(INDEX(VBDhistory2!$U$8:$U$307,MATCH(VBDgames!$C929,VBDhistory2!$B$8:$B$307,0))+ROW()/10000000,0)</f>
        <v>0</v>
      </c>
      <c r="L929" s="171">
        <f t="array" ref="L929">IFERROR(INDEX(VBDhistory3!$U$8:$U$307,MATCH(VBDgames!$C929,VBDhistory3!$B$8:$B$307,0))+ROW()/10000000,0)</f>
        <v>0</v>
      </c>
      <c r="M929" s="171">
        <f t="array" ref="M929">IFERROR(INDEX(VBDhistory4!$U$8:$U$307,MATCH(VBDgames!$C929,VBDhistory4!$B$8:$B$307,0))+ROW()/10000000,0)</f>
        <v>0</v>
      </c>
      <c r="N929" s="171"/>
      <c r="O929" s="171" t="str">
        <f t="shared" ref="O929:R929" si="2402">$D929&amp;"-"&amp;RANK(J929,J$878:J$1127,0)</f>
        <v>TE-1</v>
      </c>
      <c r="P929" s="171" t="str">
        <f t="shared" si="2402"/>
        <v>TE-1</v>
      </c>
      <c r="Q929" s="171" t="str">
        <f t="shared" si="2402"/>
        <v>TE-1</v>
      </c>
      <c r="R929" s="171" t="str">
        <f t="shared" si="2402"/>
        <v>TE-1</v>
      </c>
      <c r="AC929" s="3"/>
    </row>
    <row r="930" ht="15.75" customHeight="1">
      <c r="A930" s="24">
        <v>53.0</v>
      </c>
      <c r="B930" s="24" t="s">
        <v>1111</v>
      </c>
      <c r="C930" s="24" t="s">
        <v>1111</v>
      </c>
      <c r="D930" s="132" t="s">
        <v>61</v>
      </c>
      <c r="E930" s="132">
        <v>9.0</v>
      </c>
      <c r="F930" s="132">
        <v>2.0</v>
      </c>
      <c r="G930" s="132"/>
      <c r="H930" s="132"/>
      <c r="J930" s="171">
        <f t="array" ref="J930">IFERROR(INDEX(VBDhistory1!$U$8:$U$307,MATCH(VBDgames!$C930,VBDhistory1!$B$8:$B$307,0))+ROW()/10000000,0)</f>
        <v>0</v>
      </c>
      <c r="K930" s="171">
        <f t="array" ref="K930">IFERROR(INDEX(VBDhistory2!$U$8:$U$307,MATCH(VBDgames!$C930,VBDhistory2!$B$8:$B$307,0))+ROW()/10000000,0)</f>
        <v>0</v>
      </c>
      <c r="L930" s="171">
        <f t="array" ref="L930">IFERROR(INDEX(VBDhistory3!$U$8:$U$307,MATCH(VBDgames!$C930,VBDhistory3!$B$8:$B$307,0))+ROW()/10000000,0)</f>
        <v>0</v>
      </c>
      <c r="M930" s="171">
        <f t="array" ref="M930">IFERROR(INDEX(VBDhistory4!$U$8:$U$307,MATCH(VBDgames!$C930,VBDhistory4!$B$8:$B$307,0))+ROW()/10000000,0)</f>
        <v>0</v>
      </c>
      <c r="N930" s="171"/>
      <c r="O930" s="171" t="str">
        <f t="shared" ref="O930:R930" si="2403">$D930&amp;"-"&amp;RANK(J930,J$878:J$1127,0)</f>
        <v>TE-1</v>
      </c>
      <c r="P930" s="171" t="str">
        <f t="shared" si="2403"/>
        <v>TE-1</v>
      </c>
      <c r="Q930" s="171" t="str">
        <f t="shared" si="2403"/>
        <v>TE-1</v>
      </c>
      <c r="R930" s="171" t="str">
        <f t="shared" si="2403"/>
        <v>TE-1</v>
      </c>
      <c r="AC930" s="3"/>
    </row>
    <row r="931" ht="15.75" customHeight="1">
      <c r="A931" s="24">
        <v>54.0</v>
      </c>
      <c r="B931" s="24" t="s">
        <v>1071</v>
      </c>
      <c r="C931" s="24" t="s">
        <v>1071</v>
      </c>
      <c r="D931" s="132" t="s">
        <v>61</v>
      </c>
      <c r="E931" s="132">
        <v>15.0</v>
      </c>
      <c r="F931" s="132">
        <v>9.0</v>
      </c>
      <c r="G931" s="132"/>
      <c r="H931" s="132"/>
      <c r="J931" s="171">
        <f t="array" ref="J931">IFERROR(INDEX(VBDhistory1!$U$8:$U$307,MATCH(VBDgames!$C931,VBDhistory1!$B$8:$B$307,0))+ROW()/10000000,0)</f>
        <v>0</v>
      </c>
      <c r="K931" s="171">
        <f t="array" ref="K931">IFERROR(INDEX(VBDhistory2!$U$8:$U$307,MATCH(VBDgames!$C931,VBDhistory2!$B$8:$B$307,0))+ROW()/10000000,0)</f>
        <v>0</v>
      </c>
      <c r="L931" s="171">
        <f t="array" ref="L931">IFERROR(INDEX(VBDhistory3!$U$8:$U$307,MATCH(VBDgames!$C931,VBDhistory3!$B$8:$B$307,0))+ROW()/10000000,0)</f>
        <v>0</v>
      </c>
      <c r="M931" s="171">
        <f t="array" ref="M931">IFERROR(INDEX(VBDhistory4!$U$8:$U$307,MATCH(VBDgames!$C931,VBDhistory4!$B$8:$B$307,0))+ROW()/10000000,0)</f>
        <v>0</v>
      </c>
      <c r="N931" s="171"/>
      <c r="O931" s="171" t="str">
        <f t="shared" ref="O931:R931" si="2404">$D931&amp;"-"&amp;RANK(J931,J$878:J$1127,0)</f>
        <v>TE-1</v>
      </c>
      <c r="P931" s="171" t="str">
        <f t="shared" si="2404"/>
        <v>TE-1</v>
      </c>
      <c r="Q931" s="171" t="str">
        <f t="shared" si="2404"/>
        <v>TE-1</v>
      </c>
      <c r="R931" s="171" t="str">
        <f t="shared" si="2404"/>
        <v>TE-1</v>
      </c>
      <c r="AC931" s="3"/>
    </row>
    <row r="932" ht="15.75" customHeight="1">
      <c r="A932" s="24">
        <v>55.0</v>
      </c>
      <c r="B932" s="24" t="s">
        <v>1077</v>
      </c>
      <c r="C932" s="24" t="s">
        <v>1077</v>
      </c>
      <c r="D932" s="132" t="s">
        <v>61</v>
      </c>
      <c r="E932" s="132">
        <v>12.0</v>
      </c>
      <c r="F932" s="132">
        <v>13.0</v>
      </c>
      <c r="G932" s="132">
        <v>13.0</v>
      </c>
      <c r="H932" s="132">
        <v>2.0</v>
      </c>
      <c r="J932" s="171">
        <f t="array" ref="J932">IFERROR(INDEX(VBDhistory1!$U$8:$U$307,MATCH(VBDgames!$C932,VBDhistory1!$B$8:$B$307,0))+ROW()/10000000,0)</f>
        <v>0</v>
      </c>
      <c r="K932" s="171">
        <f t="array" ref="K932">IFERROR(INDEX(VBDhistory2!$U$8:$U$307,MATCH(VBDgames!$C932,VBDhistory2!$B$8:$B$307,0))+ROW()/10000000,0)</f>
        <v>0</v>
      </c>
      <c r="L932" s="171">
        <f t="array" ref="L932">IFERROR(INDEX(VBDhistory3!$U$8:$U$307,MATCH(VBDgames!$C932,VBDhistory3!$B$8:$B$307,0))+ROW()/10000000,0)</f>
        <v>0</v>
      </c>
      <c r="M932" s="171">
        <f t="array" ref="M932">IFERROR(INDEX(VBDhistory4!$U$8:$U$307,MATCH(VBDgames!$C932,VBDhistory4!$B$8:$B$307,0))+ROW()/10000000,0)</f>
        <v>0</v>
      </c>
      <c r="N932" s="171"/>
      <c r="O932" s="171" t="str">
        <f t="shared" ref="O932:R932" si="2405">$D932&amp;"-"&amp;RANK(J932,J$878:J$1127,0)</f>
        <v>TE-1</v>
      </c>
      <c r="P932" s="171" t="str">
        <f t="shared" si="2405"/>
        <v>TE-1</v>
      </c>
      <c r="Q932" s="171" t="str">
        <f t="shared" si="2405"/>
        <v>TE-1</v>
      </c>
      <c r="R932" s="171" t="str">
        <f t="shared" si="2405"/>
        <v>TE-1</v>
      </c>
      <c r="AC932" s="3"/>
    </row>
    <row r="933" ht="15.75" customHeight="1">
      <c r="A933" s="24">
        <v>56.0</v>
      </c>
      <c r="B933" s="24" t="s">
        <v>442</v>
      </c>
      <c r="C933" s="24" t="s">
        <v>442</v>
      </c>
      <c r="D933" s="132" t="s">
        <v>61</v>
      </c>
      <c r="E933" s="132">
        <v>13.0</v>
      </c>
      <c r="F933" s="132">
        <v>10.0</v>
      </c>
      <c r="G933" s="132">
        <v>5.0</v>
      </c>
      <c r="H933" s="132"/>
      <c r="J933" s="171">
        <f t="array" ref="J933">IFERROR(INDEX(VBDhistory1!$U$8:$U$307,MATCH(VBDgames!$C933,VBDhistory1!$B$8:$B$307,0))+ROW()/10000000,0)</f>
        <v>0</v>
      </c>
      <c r="K933" s="171">
        <f t="array" ref="K933">IFERROR(INDEX(VBDhistory2!$U$8:$U$307,MATCH(VBDgames!$C933,VBDhistory2!$B$8:$B$307,0))+ROW()/10000000,0)</f>
        <v>0</v>
      </c>
      <c r="L933" s="171">
        <f t="array" ref="L933">IFERROR(INDEX(VBDhistory3!$U$8:$U$307,MATCH(VBDgames!$C933,VBDhistory3!$B$8:$B$307,0))+ROW()/10000000,0)</f>
        <v>0</v>
      </c>
      <c r="M933" s="171">
        <f t="array" ref="M933">IFERROR(INDEX(VBDhistory4!$U$8:$U$307,MATCH(VBDgames!$C933,VBDhistory4!$B$8:$B$307,0))+ROW()/10000000,0)</f>
        <v>0</v>
      </c>
      <c r="N933" s="171"/>
      <c r="O933" s="171" t="str">
        <f t="shared" ref="O933:R933" si="2406">$D933&amp;"-"&amp;RANK(J933,J$878:J$1127,0)</f>
        <v>TE-1</v>
      </c>
      <c r="P933" s="171" t="str">
        <f t="shared" si="2406"/>
        <v>TE-1</v>
      </c>
      <c r="Q933" s="171" t="str">
        <f t="shared" si="2406"/>
        <v>TE-1</v>
      </c>
      <c r="R933" s="171" t="str">
        <f t="shared" si="2406"/>
        <v>TE-1</v>
      </c>
      <c r="AC933" s="3"/>
    </row>
    <row r="934" ht="15.75" customHeight="1">
      <c r="A934" s="24">
        <v>57.0</v>
      </c>
      <c r="B934" s="24" t="s">
        <v>4807</v>
      </c>
      <c r="C934" s="24" t="s">
        <v>4807</v>
      </c>
      <c r="D934" s="132" t="s">
        <v>61</v>
      </c>
      <c r="E934" s="132">
        <v>12.0</v>
      </c>
      <c r="F934" s="132"/>
      <c r="G934" s="132"/>
      <c r="H934" s="132"/>
      <c r="J934" s="171">
        <f t="array" ref="J934">IFERROR(INDEX(VBDhistory1!$U$8:$U$307,MATCH(VBDgames!$C934,VBDhistory1!$B$8:$B$307,0))+ROW()/10000000,0)</f>
        <v>0</v>
      </c>
      <c r="K934" s="171">
        <f t="array" ref="K934">IFERROR(INDEX(VBDhistory2!$U$8:$U$307,MATCH(VBDgames!$C934,VBDhistory2!$B$8:$B$307,0))+ROW()/10000000,0)</f>
        <v>0</v>
      </c>
      <c r="L934" s="171">
        <f t="array" ref="L934">IFERROR(INDEX(VBDhistory3!$U$8:$U$307,MATCH(VBDgames!$C934,VBDhistory3!$B$8:$B$307,0))+ROW()/10000000,0)</f>
        <v>0</v>
      </c>
      <c r="M934" s="171">
        <f t="array" ref="M934">IFERROR(INDEX(VBDhistory4!$U$8:$U$307,MATCH(VBDgames!$C934,VBDhistory4!$B$8:$B$307,0))+ROW()/10000000,0)</f>
        <v>0</v>
      </c>
      <c r="N934" s="171"/>
      <c r="O934" s="171" t="str">
        <f t="shared" ref="O934:R934" si="2407">$D934&amp;"-"&amp;RANK(J934,J$878:J$1127,0)</f>
        <v>TE-1</v>
      </c>
      <c r="P934" s="171" t="str">
        <f t="shared" si="2407"/>
        <v>TE-1</v>
      </c>
      <c r="Q934" s="171" t="str">
        <f t="shared" si="2407"/>
        <v>TE-1</v>
      </c>
      <c r="R934" s="171" t="str">
        <f t="shared" si="2407"/>
        <v>TE-1</v>
      </c>
      <c r="AC934" s="3"/>
    </row>
    <row r="935" ht="15.75" customHeight="1">
      <c r="A935" s="24">
        <v>58.0</v>
      </c>
      <c r="B935" s="24" t="s">
        <v>219</v>
      </c>
      <c r="C935" s="24" t="s">
        <v>219</v>
      </c>
      <c r="D935" s="132" t="s">
        <v>61</v>
      </c>
      <c r="E935" s="132">
        <v>11.0</v>
      </c>
      <c r="F935" s="132">
        <v>16.0</v>
      </c>
      <c r="G935" s="132">
        <v>16.0</v>
      </c>
      <c r="H935" s="132">
        <v>13.0</v>
      </c>
      <c r="J935" s="171">
        <f t="array" ref="J935">IFERROR(INDEX(VBDhistory1!$U$8:$U$307,MATCH(VBDgames!$C935,VBDhistory1!$B$8:$B$307,0))+ROW()/10000000,0)</f>
        <v>0</v>
      </c>
      <c r="K935" s="171">
        <f t="array" ref="K935">IFERROR(INDEX(VBDhistory2!$U$8:$U$307,MATCH(VBDgames!$C935,VBDhistory2!$B$8:$B$307,0))+ROW()/10000000,0)</f>
        <v>0</v>
      </c>
      <c r="L935" s="171">
        <f t="array" ref="L935">IFERROR(INDEX(VBDhistory3!$U$8:$U$307,MATCH(VBDgames!$C935,VBDhistory3!$B$8:$B$307,0))+ROW()/10000000,0)</f>
        <v>0</v>
      </c>
      <c r="M935" s="171">
        <f t="array" ref="M935">IFERROR(INDEX(VBDhistory4!$U$8:$U$307,MATCH(VBDgames!$C935,VBDhistory4!$B$8:$B$307,0))+ROW()/10000000,0)</f>
        <v>0</v>
      </c>
      <c r="N935" s="171"/>
      <c r="O935" s="171" t="str">
        <f t="shared" ref="O935:R935" si="2408">$D935&amp;"-"&amp;RANK(J935,J$878:J$1127,0)</f>
        <v>TE-1</v>
      </c>
      <c r="P935" s="171" t="str">
        <f t="shared" si="2408"/>
        <v>TE-1</v>
      </c>
      <c r="Q935" s="171" t="str">
        <f t="shared" si="2408"/>
        <v>TE-1</v>
      </c>
      <c r="R935" s="171" t="str">
        <f t="shared" si="2408"/>
        <v>TE-1</v>
      </c>
      <c r="AC935" s="3"/>
    </row>
    <row r="936" ht="15.75" customHeight="1">
      <c r="A936" s="24">
        <v>59.0</v>
      </c>
      <c r="B936" s="24" t="s">
        <v>2753</v>
      </c>
      <c r="C936" s="24" t="s">
        <v>2753</v>
      </c>
      <c r="D936" s="132" t="s">
        <v>61</v>
      </c>
      <c r="E936" s="132">
        <v>10.0</v>
      </c>
      <c r="F936" s="132">
        <v>4.0</v>
      </c>
      <c r="G936" s="132">
        <v>16.0</v>
      </c>
      <c r="H936" s="132">
        <v>1.0</v>
      </c>
      <c r="J936" s="171">
        <f t="array" ref="J936">IFERROR(INDEX(VBDhistory1!$U$8:$U$307,MATCH(VBDgames!$C936,VBDhistory1!$B$8:$B$307,0))+ROW()/10000000,0)</f>
        <v>0</v>
      </c>
      <c r="K936" s="171">
        <f t="array" ref="K936">IFERROR(INDEX(VBDhistory2!$U$8:$U$307,MATCH(VBDgames!$C936,VBDhistory2!$B$8:$B$307,0))+ROW()/10000000,0)</f>
        <v>0</v>
      </c>
      <c r="L936" s="171">
        <f t="array" ref="L936">IFERROR(INDEX(VBDhistory3!$U$8:$U$307,MATCH(VBDgames!$C936,VBDhistory3!$B$8:$B$307,0))+ROW()/10000000,0)</f>
        <v>0</v>
      </c>
      <c r="M936" s="171">
        <f t="array" ref="M936">IFERROR(INDEX(VBDhistory4!$U$8:$U$307,MATCH(VBDgames!$C936,VBDhistory4!$B$8:$B$307,0))+ROW()/10000000,0)</f>
        <v>0</v>
      </c>
      <c r="N936" s="171"/>
      <c r="O936" s="171" t="str">
        <f t="shared" ref="O936:R936" si="2409">$D936&amp;"-"&amp;RANK(J936,J$878:J$1127,0)</f>
        <v>TE-1</v>
      </c>
      <c r="P936" s="171" t="str">
        <f t="shared" si="2409"/>
        <v>TE-1</v>
      </c>
      <c r="Q936" s="171" t="str">
        <f t="shared" si="2409"/>
        <v>TE-1</v>
      </c>
      <c r="R936" s="171" t="str">
        <f t="shared" si="2409"/>
        <v>TE-1</v>
      </c>
      <c r="AC936" s="3"/>
    </row>
    <row r="937" ht="15.75" customHeight="1">
      <c r="A937" s="24">
        <v>60.0</v>
      </c>
      <c r="B937" s="24" t="s">
        <v>2779</v>
      </c>
      <c r="C937" s="24" t="s">
        <v>2779</v>
      </c>
      <c r="D937" s="132" t="s">
        <v>61</v>
      </c>
      <c r="E937" s="132">
        <v>10.0</v>
      </c>
      <c r="F937" s="132">
        <v>14.0</v>
      </c>
      <c r="G937" s="132">
        <v>16.0</v>
      </c>
      <c r="H937" s="132">
        <v>10.0</v>
      </c>
      <c r="J937" s="171">
        <f t="array" ref="J937">IFERROR(INDEX(VBDhistory1!$U$8:$U$307,MATCH(VBDgames!$C937,VBDhistory1!$B$8:$B$307,0))+ROW()/10000000,0)</f>
        <v>0</v>
      </c>
      <c r="K937" s="171">
        <f t="array" ref="K937">IFERROR(INDEX(VBDhistory2!$U$8:$U$307,MATCH(VBDgames!$C937,VBDhistory2!$B$8:$B$307,0))+ROW()/10000000,0)</f>
        <v>0</v>
      </c>
      <c r="L937" s="171">
        <f t="array" ref="L937">IFERROR(INDEX(VBDhistory3!$U$8:$U$307,MATCH(VBDgames!$C937,VBDhistory3!$B$8:$B$307,0))+ROW()/10000000,0)</f>
        <v>0</v>
      </c>
      <c r="M937" s="171">
        <f t="array" ref="M937">IFERROR(INDEX(VBDhistory4!$U$8:$U$307,MATCH(VBDgames!$C937,VBDhistory4!$B$8:$B$307,0))+ROW()/10000000,0)</f>
        <v>0</v>
      </c>
      <c r="N937" s="171"/>
      <c r="O937" s="171" t="str">
        <f t="shared" ref="O937:R937" si="2410">$D937&amp;"-"&amp;RANK(J937,J$878:J$1127,0)</f>
        <v>TE-1</v>
      </c>
      <c r="P937" s="171" t="str">
        <f t="shared" si="2410"/>
        <v>TE-1</v>
      </c>
      <c r="Q937" s="171" t="str">
        <f t="shared" si="2410"/>
        <v>TE-1</v>
      </c>
      <c r="R937" s="171" t="str">
        <f t="shared" si="2410"/>
        <v>TE-1</v>
      </c>
      <c r="AC937" s="3"/>
    </row>
    <row r="938" ht="15.75" customHeight="1">
      <c r="A938" s="24">
        <v>61.0</v>
      </c>
      <c r="B938" s="24" t="s">
        <v>1273</v>
      </c>
      <c r="C938" s="24" t="s">
        <v>1273</v>
      </c>
      <c r="D938" s="132" t="s">
        <v>61</v>
      </c>
      <c r="E938" s="132">
        <v>13.0</v>
      </c>
      <c r="F938" s="132">
        <v>13.0</v>
      </c>
      <c r="G938" s="132">
        <v>14.0</v>
      </c>
      <c r="H938" s="132">
        <v>3.0</v>
      </c>
      <c r="J938" s="171">
        <f t="array" ref="J938">IFERROR(INDEX(VBDhistory1!$U$8:$U$307,MATCH(VBDgames!$C938,VBDhistory1!$B$8:$B$307,0))+ROW()/10000000,0)</f>
        <v>0</v>
      </c>
      <c r="K938" s="171">
        <f t="array" ref="K938">IFERROR(INDEX(VBDhistory2!$U$8:$U$307,MATCH(VBDgames!$C938,VBDhistory2!$B$8:$B$307,0))+ROW()/10000000,0)</f>
        <v>0</v>
      </c>
      <c r="L938" s="171">
        <f t="array" ref="L938">IFERROR(INDEX(VBDhistory3!$U$8:$U$307,MATCH(VBDgames!$C938,VBDhistory3!$B$8:$B$307,0))+ROW()/10000000,0)</f>
        <v>0</v>
      </c>
      <c r="M938" s="171">
        <f t="array" ref="M938">IFERROR(INDEX(VBDhistory4!$U$8:$U$307,MATCH(VBDgames!$C938,VBDhistory4!$B$8:$B$307,0))+ROW()/10000000,0)</f>
        <v>0</v>
      </c>
      <c r="N938" s="171"/>
      <c r="O938" s="171" t="str">
        <f t="shared" ref="O938:R938" si="2411">$D938&amp;"-"&amp;RANK(J938,J$878:J$1127,0)</f>
        <v>TE-1</v>
      </c>
      <c r="P938" s="171" t="str">
        <f t="shared" si="2411"/>
        <v>TE-1</v>
      </c>
      <c r="Q938" s="171" t="str">
        <f t="shared" si="2411"/>
        <v>TE-1</v>
      </c>
      <c r="R938" s="171" t="str">
        <f t="shared" si="2411"/>
        <v>TE-1</v>
      </c>
      <c r="AC938" s="3"/>
    </row>
    <row r="939" ht="15.75" customHeight="1">
      <c r="A939" s="24">
        <v>62.0</v>
      </c>
      <c r="B939" s="24" t="s">
        <v>1458</v>
      </c>
      <c r="C939" s="24" t="s">
        <v>1458</v>
      </c>
      <c r="D939" s="132" t="s">
        <v>61</v>
      </c>
      <c r="E939" s="132">
        <v>12.0</v>
      </c>
      <c r="F939" s="132">
        <v>10.0</v>
      </c>
      <c r="G939" s="132">
        <v>15.0</v>
      </c>
      <c r="H939" s="132">
        <v>11.0</v>
      </c>
      <c r="J939" s="171">
        <f t="array" ref="J939">IFERROR(INDEX(VBDhistory1!$U$8:$U$307,MATCH(VBDgames!$C939,VBDhistory1!$B$8:$B$307,0))+ROW()/10000000,0)</f>
        <v>0</v>
      </c>
      <c r="K939" s="171">
        <f t="array" ref="K939">IFERROR(INDEX(VBDhistory2!$U$8:$U$307,MATCH(VBDgames!$C939,VBDhistory2!$B$8:$B$307,0))+ROW()/10000000,0)</f>
        <v>0</v>
      </c>
      <c r="L939" s="171">
        <f t="array" ref="L939">IFERROR(INDEX(VBDhistory3!$U$8:$U$307,MATCH(VBDgames!$C939,VBDhistory3!$B$8:$B$307,0))+ROW()/10000000,0)</f>
        <v>0</v>
      </c>
      <c r="M939" s="171">
        <f t="array" ref="M939">IFERROR(INDEX(VBDhistory4!$U$8:$U$307,MATCH(VBDgames!$C939,VBDhistory4!$B$8:$B$307,0))+ROW()/10000000,0)</f>
        <v>0</v>
      </c>
      <c r="N939" s="171"/>
      <c r="O939" s="171" t="str">
        <f t="shared" ref="O939:R939" si="2412">$D939&amp;"-"&amp;RANK(J939,J$878:J$1127,0)</f>
        <v>TE-1</v>
      </c>
      <c r="P939" s="171" t="str">
        <f t="shared" si="2412"/>
        <v>TE-1</v>
      </c>
      <c r="Q939" s="171" t="str">
        <f t="shared" si="2412"/>
        <v>TE-1</v>
      </c>
      <c r="R939" s="171" t="str">
        <f t="shared" si="2412"/>
        <v>TE-1</v>
      </c>
      <c r="AC939" s="3"/>
    </row>
    <row r="940" ht="15.75" customHeight="1">
      <c r="A940" s="24">
        <v>63.0</v>
      </c>
      <c r="B940" s="24" t="s">
        <v>242</v>
      </c>
      <c r="C940" s="24" t="s">
        <v>242</v>
      </c>
      <c r="D940" s="132" t="s">
        <v>61</v>
      </c>
      <c r="E940" s="132">
        <v>7.0</v>
      </c>
      <c r="F940" s="132">
        <v>9.0</v>
      </c>
      <c r="G940" s="132"/>
      <c r="H940" s="132"/>
      <c r="J940" s="171">
        <f t="array" ref="J940">IFERROR(INDEX(VBDhistory1!$U$8:$U$307,MATCH(VBDgames!$C940,VBDhistory1!$B$8:$B$307,0))+ROW()/10000000,0)</f>
        <v>0</v>
      </c>
      <c r="K940" s="171">
        <f t="array" ref="K940">IFERROR(INDEX(VBDhistory2!$U$8:$U$307,MATCH(VBDgames!$C940,VBDhistory2!$B$8:$B$307,0))+ROW()/10000000,0)</f>
        <v>0</v>
      </c>
      <c r="L940" s="171">
        <f t="array" ref="L940">IFERROR(INDEX(VBDhistory3!$U$8:$U$307,MATCH(VBDgames!$C940,VBDhistory3!$B$8:$B$307,0))+ROW()/10000000,0)</f>
        <v>0</v>
      </c>
      <c r="M940" s="171">
        <f t="array" ref="M940">IFERROR(INDEX(VBDhistory4!$U$8:$U$307,MATCH(VBDgames!$C940,VBDhistory4!$B$8:$B$307,0))+ROW()/10000000,0)</f>
        <v>0</v>
      </c>
      <c r="N940" s="171"/>
      <c r="O940" s="171" t="str">
        <f t="shared" ref="O940:R940" si="2413">$D940&amp;"-"&amp;RANK(J940,J$878:J$1127,0)</f>
        <v>TE-1</v>
      </c>
      <c r="P940" s="171" t="str">
        <f t="shared" si="2413"/>
        <v>TE-1</v>
      </c>
      <c r="Q940" s="171" t="str">
        <f t="shared" si="2413"/>
        <v>TE-1</v>
      </c>
      <c r="R940" s="171" t="str">
        <f t="shared" si="2413"/>
        <v>TE-1</v>
      </c>
      <c r="AC940" s="3"/>
    </row>
    <row r="941" ht="15.75" customHeight="1">
      <c r="A941" s="24">
        <v>64.0</v>
      </c>
      <c r="B941" s="24" t="s">
        <v>1257</v>
      </c>
      <c r="C941" s="24" t="s">
        <v>1257</v>
      </c>
      <c r="D941" s="132" t="s">
        <v>61</v>
      </c>
      <c r="E941" s="132">
        <v>8.0</v>
      </c>
      <c r="F941" s="132">
        <v>0.0</v>
      </c>
      <c r="G941" s="132">
        <v>8.0</v>
      </c>
      <c r="H941" s="132">
        <v>6.0</v>
      </c>
      <c r="J941" s="171">
        <f t="array" ref="J941">IFERROR(INDEX(VBDhistory1!$U$8:$U$307,MATCH(VBDgames!$C941,VBDhistory1!$B$8:$B$307,0))+ROW()/10000000,0)</f>
        <v>0</v>
      </c>
      <c r="K941" s="171">
        <f t="array" ref="K941">IFERROR(INDEX(VBDhistory2!$U$8:$U$307,MATCH(VBDgames!$C941,VBDhistory2!$B$8:$B$307,0))+ROW()/10000000,0)</f>
        <v>0</v>
      </c>
      <c r="L941" s="171">
        <f t="array" ref="L941">IFERROR(INDEX(VBDhistory3!$U$8:$U$307,MATCH(VBDgames!$C941,VBDhistory3!$B$8:$B$307,0))+ROW()/10000000,0)</f>
        <v>0</v>
      </c>
      <c r="M941" s="171">
        <f t="array" ref="M941">IFERROR(INDEX(VBDhistory4!$U$8:$U$307,MATCH(VBDgames!$C941,VBDhistory4!$B$8:$B$307,0))+ROW()/10000000,0)</f>
        <v>0</v>
      </c>
      <c r="N941" s="171"/>
      <c r="O941" s="171" t="str">
        <f t="shared" ref="O941:R941" si="2414">$D941&amp;"-"&amp;RANK(J941,J$878:J$1127,0)</f>
        <v>TE-1</v>
      </c>
      <c r="P941" s="171" t="str">
        <f t="shared" si="2414"/>
        <v>TE-1</v>
      </c>
      <c r="Q941" s="171" t="str">
        <f t="shared" si="2414"/>
        <v>TE-1</v>
      </c>
      <c r="R941" s="171" t="str">
        <f t="shared" si="2414"/>
        <v>TE-1</v>
      </c>
      <c r="AC941" s="3"/>
    </row>
    <row r="942" ht="15.75" customHeight="1">
      <c r="A942" s="24">
        <v>65.0</v>
      </c>
      <c r="B942" s="24" t="s">
        <v>383</v>
      </c>
      <c r="C942" s="24" t="s">
        <v>383</v>
      </c>
      <c r="D942" s="132" t="s">
        <v>61</v>
      </c>
      <c r="E942" s="132">
        <v>8.0</v>
      </c>
      <c r="F942" s="132">
        <v>16.0</v>
      </c>
      <c r="G942" s="132">
        <v>12.0</v>
      </c>
      <c r="H942" s="132">
        <v>12.0</v>
      </c>
      <c r="J942" s="171">
        <f t="array" ref="J942">IFERROR(INDEX(VBDhistory1!$U$8:$U$307,MATCH(VBDgames!$C942,VBDhistory1!$B$8:$B$307,0))+ROW()/10000000,0)</f>
        <v>0</v>
      </c>
      <c r="K942" s="171">
        <f t="array" ref="K942">IFERROR(INDEX(VBDhistory2!$U$8:$U$307,MATCH(VBDgames!$C942,VBDhistory2!$B$8:$B$307,0))+ROW()/10000000,0)</f>
        <v>0</v>
      </c>
      <c r="L942" s="171">
        <f t="array" ref="L942">IFERROR(INDEX(VBDhistory3!$U$8:$U$307,MATCH(VBDgames!$C942,VBDhistory3!$B$8:$B$307,0))+ROW()/10000000,0)</f>
        <v>0</v>
      </c>
      <c r="M942" s="171">
        <f t="array" ref="M942">IFERROR(INDEX(VBDhistory4!$U$8:$U$307,MATCH(VBDgames!$C942,VBDhistory4!$B$8:$B$307,0))+ROW()/10000000,0)</f>
        <v>0</v>
      </c>
      <c r="N942" s="171"/>
      <c r="O942" s="171" t="str">
        <f t="shared" ref="O942:R942" si="2415">$D942&amp;"-"&amp;RANK(J942,J$878:J$1127,0)</f>
        <v>TE-1</v>
      </c>
      <c r="P942" s="171" t="str">
        <f t="shared" si="2415"/>
        <v>TE-1</v>
      </c>
      <c r="Q942" s="171" t="str">
        <f t="shared" si="2415"/>
        <v>TE-1</v>
      </c>
      <c r="R942" s="171" t="str">
        <f t="shared" si="2415"/>
        <v>TE-1</v>
      </c>
      <c r="AC942" s="3"/>
    </row>
    <row r="943" ht="15.75" customHeight="1">
      <c r="A943" s="24">
        <v>66.0</v>
      </c>
      <c r="B943" s="24" t="s">
        <v>1115</v>
      </c>
      <c r="C943" s="24" t="s">
        <v>1115</v>
      </c>
      <c r="D943" s="132" t="s">
        <v>61</v>
      </c>
      <c r="E943" s="132">
        <v>11.0</v>
      </c>
      <c r="F943" s="132">
        <v>3.0</v>
      </c>
      <c r="G943" s="132"/>
      <c r="H943" s="132"/>
      <c r="J943" s="171">
        <f t="array" ref="J943">IFERROR(INDEX(VBDhistory1!$U$8:$U$307,MATCH(VBDgames!$C943,VBDhistory1!$B$8:$B$307,0))+ROW()/10000000,0)</f>
        <v>0</v>
      </c>
      <c r="K943" s="171">
        <f t="array" ref="K943">IFERROR(INDEX(VBDhistory2!$U$8:$U$307,MATCH(VBDgames!$C943,VBDhistory2!$B$8:$B$307,0))+ROW()/10000000,0)</f>
        <v>0</v>
      </c>
      <c r="L943" s="171">
        <f t="array" ref="L943">IFERROR(INDEX(VBDhistory3!$U$8:$U$307,MATCH(VBDgames!$C943,VBDhistory3!$B$8:$B$307,0))+ROW()/10000000,0)</f>
        <v>0</v>
      </c>
      <c r="M943" s="171">
        <f t="array" ref="M943">IFERROR(INDEX(VBDhistory4!$U$8:$U$307,MATCH(VBDgames!$C943,VBDhistory4!$B$8:$B$307,0))+ROW()/10000000,0)</f>
        <v>0</v>
      </c>
      <c r="N943" s="171"/>
      <c r="O943" s="171" t="str">
        <f t="shared" ref="O943:R943" si="2416">$D943&amp;"-"&amp;RANK(J943,J$878:J$1127,0)</f>
        <v>TE-1</v>
      </c>
      <c r="P943" s="171" t="str">
        <f t="shared" si="2416"/>
        <v>TE-1</v>
      </c>
      <c r="Q943" s="171" t="str">
        <f t="shared" si="2416"/>
        <v>TE-1</v>
      </c>
      <c r="R943" s="171" t="str">
        <f t="shared" si="2416"/>
        <v>TE-1</v>
      </c>
      <c r="AC943" s="3"/>
    </row>
    <row r="944" ht="15.75" customHeight="1">
      <c r="A944" s="24">
        <v>67.0</v>
      </c>
      <c r="B944" s="24" t="s">
        <v>1243</v>
      </c>
      <c r="C944" s="24" t="s">
        <v>1243</v>
      </c>
      <c r="D944" s="132" t="s">
        <v>61</v>
      </c>
      <c r="E944" s="132">
        <v>6.0</v>
      </c>
      <c r="F944" s="132"/>
      <c r="G944" s="132"/>
      <c r="H944" s="132"/>
      <c r="J944" s="171">
        <f t="array" ref="J944">IFERROR(INDEX(VBDhistory1!$U$8:$U$307,MATCH(VBDgames!$C944,VBDhistory1!$B$8:$B$307,0))+ROW()/10000000,0)</f>
        <v>0</v>
      </c>
      <c r="K944" s="171">
        <f t="array" ref="K944">IFERROR(INDEX(VBDhistory2!$U$8:$U$307,MATCH(VBDgames!$C944,VBDhistory2!$B$8:$B$307,0))+ROW()/10000000,0)</f>
        <v>0</v>
      </c>
      <c r="L944" s="171">
        <f t="array" ref="L944">IFERROR(INDEX(VBDhistory3!$U$8:$U$307,MATCH(VBDgames!$C944,VBDhistory3!$B$8:$B$307,0))+ROW()/10000000,0)</f>
        <v>0</v>
      </c>
      <c r="M944" s="171">
        <f t="array" ref="M944">IFERROR(INDEX(VBDhistory4!$U$8:$U$307,MATCH(VBDgames!$C944,VBDhistory4!$B$8:$B$307,0))+ROW()/10000000,0)</f>
        <v>0</v>
      </c>
      <c r="N944" s="171"/>
      <c r="O944" s="171" t="str">
        <f t="shared" ref="O944:R944" si="2417">$D944&amp;"-"&amp;RANK(J944,J$878:J$1127,0)</f>
        <v>TE-1</v>
      </c>
      <c r="P944" s="171" t="str">
        <f t="shared" si="2417"/>
        <v>TE-1</v>
      </c>
      <c r="Q944" s="171" t="str">
        <f t="shared" si="2417"/>
        <v>TE-1</v>
      </c>
      <c r="R944" s="171" t="str">
        <f t="shared" si="2417"/>
        <v>TE-1</v>
      </c>
      <c r="AC944" s="3"/>
    </row>
    <row r="945" ht="15.75" customHeight="1">
      <c r="A945" s="24">
        <v>68.0</v>
      </c>
      <c r="B945" s="24" t="s">
        <v>2926</v>
      </c>
      <c r="C945" s="24" t="s">
        <v>2926</v>
      </c>
      <c r="D945" s="132" t="s">
        <v>61</v>
      </c>
      <c r="E945" s="132">
        <v>10.0</v>
      </c>
      <c r="F945" s="132">
        <v>5.0</v>
      </c>
      <c r="G945" s="132">
        <v>15.0</v>
      </c>
      <c r="H945" s="132">
        <v>8.0</v>
      </c>
      <c r="J945" s="171">
        <f t="array" ref="J945">IFERROR(INDEX(VBDhistory1!$U$8:$U$307,MATCH(VBDgames!$C945,VBDhistory1!$B$8:$B$307,0))+ROW()/10000000,0)</f>
        <v>0</v>
      </c>
      <c r="K945" s="171">
        <f t="array" ref="K945">IFERROR(INDEX(VBDhistory2!$U$8:$U$307,MATCH(VBDgames!$C945,VBDhistory2!$B$8:$B$307,0))+ROW()/10000000,0)</f>
        <v>0</v>
      </c>
      <c r="L945" s="171">
        <f t="array" ref="L945">IFERROR(INDEX(VBDhistory3!$U$8:$U$307,MATCH(VBDgames!$C945,VBDhistory3!$B$8:$B$307,0))+ROW()/10000000,0)</f>
        <v>0</v>
      </c>
      <c r="M945" s="171">
        <f t="array" ref="M945">IFERROR(INDEX(VBDhistory4!$U$8:$U$307,MATCH(VBDgames!$C945,VBDhistory4!$B$8:$B$307,0))+ROW()/10000000,0)</f>
        <v>0</v>
      </c>
      <c r="N945" s="171"/>
      <c r="O945" s="171" t="str">
        <f t="shared" ref="O945:R945" si="2418">$D945&amp;"-"&amp;RANK(J945,J$878:J$1127,0)</f>
        <v>TE-1</v>
      </c>
      <c r="P945" s="171" t="str">
        <f t="shared" si="2418"/>
        <v>TE-1</v>
      </c>
      <c r="Q945" s="171" t="str">
        <f t="shared" si="2418"/>
        <v>TE-1</v>
      </c>
      <c r="R945" s="171" t="str">
        <f t="shared" si="2418"/>
        <v>TE-1</v>
      </c>
      <c r="AC945" s="3"/>
    </row>
    <row r="946" ht="15.75" customHeight="1">
      <c r="A946" s="24">
        <v>69.0</v>
      </c>
      <c r="B946" s="24" t="s">
        <v>299</v>
      </c>
      <c r="C946" s="24" t="s">
        <v>299</v>
      </c>
      <c r="D946" s="132" t="s">
        <v>61</v>
      </c>
      <c r="E946" s="132">
        <v>6.0</v>
      </c>
      <c r="F946" s="132">
        <v>3.0</v>
      </c>
      <c r="G946" s="132"/>
      <c r="H946" s="132"/>
      <c r="J946" s="171">
        <f t="array" ref="J946">IFERROR(INDEX(VBDhistory1!$U$8:$U$307,MATCH(VBDgames!$C946,VBDhistory1!$B$8:$B$307,0))+ROW()/10000000,0)</f>
        <v>0</v>
      </c>
      <c r="K946" s="171">
        <f t="array" ref="K946">IFERROR(INDEX(VBDhistory2!$U$8:$U$307,MATCH(VBDgames!$C946,VBDhistory2!$B$8:$B$307,0))+ROW()/10000000,0)</f>
        <v>0</v>
      </c>
      <c r="L946" s="171">
        <f t="array" ref="L946">IFERROR(INDEX(VBDhistory3!$U$8:$U$307,MATCH(VBDgames!$C946,VBDhistory3!$B$8:$B$307,0))+ROW()/10000000,0)</f>
        <v>0</v>
      </c>
      <c r="M946" s="171">
        <f t="array" ref="M946">IFERROR(INDEX(VBDhistory4!$U$8:$U$307,MATCH(VBDgames!$C946,VBDhistory4!$B$8:$B$307,0))+ROW()/10000000,0)</f>
        <v>0</v>
      </c>
      <c r="N946" s="171"/>
      <c r="O946" s="171" t="str">
        <f t="shared" ref="O946:R946" si="2419">$D946&amp;"-"&amp;RANK(J946,J$878:J$1127,0)</f>
        <v>TE-1</v>
      </c>
      <c r="P946" s="171" t="str">
        <f t="shared" si="2419"/>
        <v>TE-1</v>
      </c>
      <c r="Q946" s="171" t="str">
        <f t="shared" si="2419"/>
        <v>TE-1</v>
      </c>
      <c r="R946" s="171" t="str">
        <f t="shared" si="2419"/>
        <v>TE-1</v>
      </c>
      <c r="AC946" s="3"/>
    </row>
    <row r="947" ht="15.75" customHeight="1">
      <c r="A947" s="24">
        <v>70.0</v>
      </c>
      <c r="B947" s="24" t="s">
        <v>1051</v>
      </c>
      <c r="C947" s="24" t="s">
        <v>1051</v>
      </c>
      <c r="D947" s="132" t="s">
        <v>61</v>
      </c>
      <c r="E947" s="132">
        <v>11.0</v>
      </c>
      <c r="F947" s="132">
        <v>5.0</v>
      </c>
      <c r="G947" s="132">
        <v>16.0</v>
      </c>
      <c r="H947" s="132">
        <v>12.0</v>
      </c>
      <c r="J947" s="171">
        <f t="array" ref="J947">IFERROR(INDEX(VBDhistory1!$U$8:$U$307,MATCH(VBDgames!$C947,VBDhistory1!$B$8:$B$307,0))+ROW()/10000000,0)</f>
        <v>0</v>
      </c>
      <c r="K947" s="171">
        <f t="array" ref="K947">IFERROR(INDEX(VBDhistory2!$U$8:$U$307,MATCH(VBDgames!$C947,VBDhistory2!$B$8:$B$307,0))+ROW()/10000000,0)</f>
        <v>0</v>
      </c>
      <c r="L947" s="171">
        <f t="array" ref="L947">IFERROR(INDEX(VBDhistory3!$U$8:$U$307,MATCH(VBDgames!$C947,VBDhistory3!$B$8:$B$307,0))+ROW()/10000000,0)</f>
        <v>0</v>
      </c>
      <c r="M947" s="171">
        <f t="array" ref="M947">IFERROR(INDEX(VBDhistory4!$U$8:$U$307,MATCH(VBDgames!$C947,VBDhistory4!$B$8:$B$307,0))+ROW()/10000000,0)</f>
        <v>0</v>
      </c>
      <c r="N947" s="171"/>
      <c r="O947" s="171" t="str">
        <f t="shared" ref="O947:R947" si="2420">$D947&amp;"-"&amp;RANK(J947,J$878:J$1127,0)</f>
        <v>TE-1</v>
      </c>
      <c r="P947" s="171" t="str">
        <f t="shared" si="2420"/>
        <v>TE-1</v>
      </c>
      <c r="Q947" s="171" t="str">
        <f t="shared" si="2420"/>
        <v>TE-1</v>
      </c>
      <c r="R947" s="171" t="str">
        <f t="shared" si="2420"/>
        <v>TE-1</v>
      </c>
      <c r="AC947" s="3"/>
    </row>
    <row r="948" ht="15.75" customHeight="1">
      <c r="A948" s="24">
        <v>71.0</v>
      </c>
      <c r="B948" s="24" t="s">
        <v>1365</v>
      </c>
      <c r="C948" s="24" t="s">
        <v>1365</v>
      </c>
      <c r="D948" s="132" t="s">
        <v>61</v>
      </c>
      <c r="E948" s="132">
        <v>8.0</v>
      </c>
      <c r="F948" s="132">
        <v>14.0</v>
      </c>
      <c r="G948" s="132">
        <v>15.0</v>
      </c>
      <c r="H948" s="132">
        <v>10.0</v>
      </c>
      <c r="J948" s="171">
        <f t="array" ref="J948">IFERROR(INDEX(VBDhistory1!$U$8:$U$307,MATCH(VBDgames!$C948,VBDhistory1!$B$8:$B$307,0))+ROW()/10000000,0)</f>
        <v>0</v>
      </c>
      <c r="K948" s="171">
        <f t="array" ref="K948">IFERROR(INDEX(VBDhistory2!$U$8:$U$307,MATCH(VBDgames!$C948,VBDhistory2!$B$8:$B$307,0))+ROW()/10000000,0)</f>
        <v>0</v>
      </c>
      <c r="L948" s="171">
        <f t="array" ref="L948">IFERROR(INDEX(VBDhistory3!$U$8:$U$307,MATCH(VBDgames!$C948,VBDhistory3!$B$8:$B$307,0))+ROW()/10000000,0)</f>
        <v>0</v>
      </c>
      <c r="M948" s="171">
        <f t="array" ref="M948">IFERROR(INDEX(VBDhistory4!$U$8:$U$307,MATCH(VBDgames!$C948,VBDhistory4!$B$8:$B$307,0))+ROW()/10000000,0)</f>
        <v>0</v>
      </c>
      <c r="N948" s="171"/>
      <c r="O948" s="171" t="str">
        <f t="shared" ref="O948:R948" si="2421">$D948&amp;"-"&amp;RANK(J948,J$878:J$1127,0)</f>
        <v>TE-1</v>
      </c>
      <c r="P948" s="171" t="str">
        <f t="shared" si="2421"/>
        <v>TE-1</v>
      </c>
      <c r="Q948" s="171" t="str">
        <f t="shared" si="2421"/>
        <v>TE-1</v>
      </c>
      <c r="R948" s="171" t="str">
        <f t="shared" si="2421"/>
        <v>TE-1</v>
      </c>
      <c r="AC948" s="3"/>
    </row>
    <row r="949" ht="15.75" customHeight="1">
      <c r="A949" s="24">
        <v>72.0</v>
      </c>
      <c r="B949" s="24" t="s">
        <v>1018</v>
      </c>
      <c r="C949" s="24" t="s">
        <v>1018</v>
      </c>
      <c r="D949" s="132" t="s">
        <v>61</v>
      </c>
      <c r="E949" s="132">
        <v>12.0</v>
      </c>
      <c r="F949" s="132">
        <v>14.0</v>
      </c>
      <c r="G949" s="132">
        <v>5.0</v>
      </c>
      <c r="H949" s="132"/>
      <c r="J949" s="171">
        <f t="array" ref="J949">IFERROR(INDEX(VBDhistory1!$U$8:$U$307,MATCH(VBDgames!$C949,VBDhistory1!$B$8:$B$307,0))+ROW()/10000000,0)</f>
        <v>0</v>
      </c>
      <c r="K949" s="171">
        <f t="array" ref="K949">IFERROR(INDEX(VBDhistory2!$U$8:$U$307,MATCH(VBDgames!$C949,VBDhistory2!$B$8:$B$307,0))+ROW()/10000000,0)</f>
        <v>0</v>
      </c>
      <c r="L949" s="171">
        <f t="array" ref="L949">IFERROR(INDEX(VBDhistory3!$U$8:$U$307,MATCH(VBDgames!$C949,VBDhistory3!$B$8:$B$307,0))+ROW()/10000000,0)</f>
        <v>0</v>
      </c>
      <c r="M949" s="171">
        <f t="array" ref="M949">IFERROR(INDEX(VBDhistory4!$U$8:$U$307,MATCH(VBDgames!$C949,VBDhistory4!$B$8:$B$307,0))+ROW()/10000000,0)</f>
        <v>0</v>
      </c>
      <c r="N949" s="171"/>
      <c r="O949" s="171" t="str">
        <f t="shared" ref="O949:R949" si="2422">$D949&amp;"-"&amp;RANK(J949,J$878:J$1127,0)</f>
        <v>TE-1</v>
      </c>
      <c r="P949" s="171" t="str">
        <f t="shared" si="2422"/>
        <v>TE-1</v>
      </c>
      <c r="Q949" s="171" t="str">
        <f t="shared" si="2422"/>
        <v>TE-1</v>
      </c>
      <c r="R949" s="171" t="str">
        <f t="shared" si="2422"/>
        <v>TE-1</v>
      </c>
      <c r="AC949" s="3"/>
    </row>
    <row r="950" ht="15.75" customHeight="1">
      <c r="A950" s="24">
        <v>73.0</v>
      </c>
      <c r="B950" s="24" t="s">
        <v>1129</v>
      </c>
      <c r="C950" s="24" t="s">
        <v>1129</v>
      </c>
      <c r="D950" s="132" t="s">
        <v>61</v>
      </c>
      <c r="E950" s="132">
        <v>9.0</v>
      </c>
      <c r="F950" s="132"/>
      <c r="G950" s="132"/>
      <c r="H950" s="132"/>
      <c r="J950" s="171">
        <f t="array" ref="J950">IFERROR(INDEX(VBDhistory1!$U$8:$U$307,MATCH(VBDgames!$C950,VBDhistory1!$B$8:$B$307,0))+ROW()/10000000,0)</f>
        <v>0</v>
      </c>
      <c r="K950" s="171">
        <f t="array" ref="K950">IFERROR(INDEX(VBDhistory2!$U$8:$U$307,MATCH(VBDgames!$C950,VBDhistory2!$B$8:$B$307,0))+ROW()/10000000,0)</f>
        <v>0</v>
      </c>
      <c r="L950" s="171">
        <f t="array" ref="L950">IFERROR(INDEX(VBDhistory3!$U$8:$U$307,MATCH(VBDgames!$C950,VBDhistory3!$B$8:$B$307,0))+ROW()/10000000,0)</f>
        <v>0</v>
      </c>
      <c r="M950" s="171">
        <f t="array" ref="M950">IFERROR(INDEX(VBDhistory4!$U$8:$U$307,MATCH(VBDgames!$C950,VBDhistory4!$B$8:$B$307,0))+ROW()/10000000,0)</f>
        <v>0</v>
      </c>
      <c r="N950" s="171"/>
      <c r="O950" s="171" t="str">
        <f t="shared" ref="O950:R950" si="2423">$D950&amp;"-"&amp;RANK(J950,J$878:J$1127,0)</f>
        <v>TE-1</v>
      </c>
      <c r="P950" s="171" t="str">
        <f t="shared" si="2423"/>
        <v>TE-1</v>
      </c>
      <c r="Q950" s="171" t="str">
        <f t="shared" si="2423"/>
        <v>TE-1</v>
      </c>
      <c r="R950" s="171" t="str">
        <f t="shared" si="2423"/>
        <v>TE-1</v>
      </c>
      <c r="AC950" s="3"/>
    </row>
    <row r="951" ht="15.75" customHeight="1">
      <c r="A951" s="24">
        <v>74.0</v>
      </c>
      <c r="B951" s="24" t="s">
        <v>1097</v>
      </c>
      <c r="C951" s="24" t="s">
        <v>1097</v>
      </c>
      <c r="D951" s="132" t="s">
        <v>61</v>
      </c>
      <c r="E951" s="132">
        <v>10.0</v>
      </c>
      <c r="F951" s="132"/>
      <c r="G951" s="132"/>
      <c r="H951" s="132"/>
      <c r="J951" s="171">
        <f t="array" ref="J951">IFERROR(INDEX(VBDhistory1!$U$8:$U$307,MATCH(VBDgames!$C951,VBDhistory1!$B$8:$B$307,0))+ROW()/10000000,0)</f>
        <v>0</v>
      </c>
      <c r="K951" s="171">
        <f t="array" ref="K951">IFERROR(INDEX(VBDhistory2!$U$8:$U$307,MATCH(VBDgames!$C951,VBDhistory2!$B$8:$B$307,0))+ROW()/10000000,0)</f>
        <v>0</v>
      </c>
      <c r="L951" s="171">
        <f t="array" ref="L951">IFERROR(INDEX(VBDhistory3!$U$8:$U$307,MATCH(VBDgames!$C951,VBDhistory3!$B$8:$B$307,0))+ROW()/10000000,0)</f>
        <v>0</v>
      </c>
      <c r="M951" s="171">
        <f t="array" ref="M951">IFERROR(INDEX(VBDhistory4!$U$8:$U$307,MATCH(VBDgames!$C951,VBDhistory4!$B$8:$B$307,0))+ROW()/10000000,0)</f>
        <v>0</v>
      </c>
      <c r="N951" s="171"/>
      <c r="O951" s="171" t="str">
        <f t="shared" ref="O951:R951" si="2424">$D951&amp;"-"&amp;RANK(J951,J$878:J$1127,0)</f>
        <v>TE-1</v>
      </c>
      <c r="P951" s="171" t="str">
        <f t="shared" si="2424"/>
        <v>TE-1</v>
      </c>
      <c r="Q951" s="171" t="str">
        <f t="shared" si="2424"/>
        <v>TE-1</v>
      </c>
      <c r="R951" s="171" t="str">
        <f t="shared" si="2424"/>
        <v>TE-1</v>
      </c>
      <c r="AC951" s="3"/>
    </row>
    <row r="952" ht="15.75" customHeight="1">
      <c r="A952" s="24">
        <v>75.0</v>
      </c>
      <c r="B952" s="24" t="s">
        <v>1253</v>
      </c>
      <c r="C952" s="24" t="s">
        <v>1253</v>
      </c>
      <c r="D952" s="132" t="s">
        <v>61</v>
      </c>
      <c r="E952" s="132">
        <v>9.0</v>
      </c>
      <c r="F952" s="132"/>
      <c r="G952" s="132"/>
      <c r="H952" s="132"/>
      <c r="J952" s="171">
        <f t="array" ref="J952">IFERROR(INDEX(VBDhistory1!$U$8:$U$307,MATCH(VBDgames!$C952,VBDhistory1!$B$8:$B$307,0))+ROW()/10000000,0)</f>
        <v>0</v>
      </c>
      <c r="K952" s="171">
        <f t="array" ref="K952">IFERROR(INDEX(VBDhistory2!$U$8:$U$307,MATCH(VBDgames!$C952,VBDhistory2!$B$8:$B$307,0))+ROW()/10000000,0)</f>
        <v>0</v>
      </c>
      <c r="L952" s="171">
        <f t="array" ref="L952">IFERROR(INDEX(VBDhistory3!$U$8:$U$307,MATCH(VBDgames!$C952,VBDhistory3!$B$8:$B$307,0))+ROW()/10000000,0)</f>
        <v>0</v>
      </c>
      <c r="M952" s="171">
        <f t="array" ref="M952">IFERROR(INDEX(VBDhistory4!$U$8:$U$307,MATCH(VBDgames!$C952,VBDhistory4!$B$8:$B$307,0))+ROW()/10000000,0)</f>
        <v>0</v>
      </c>
      <c r="N952" s="171"/>
      <c r="O952" s="171" t="str">
        <f t="shared" ref="O952:R952" si="2425">$D952&amp;"-"&amp;RANK(J952,J$878:J$1127,0)</f>
        <v>TE-1</v>
      </c>
      <c r="P952" s="171" t="str">
        <f t="shared" si="2425"/>
        <v>TE-1</v>
      </c>
      <c r="Q952" s="171" t="str">
        <f t="shared" si="2425"/>
        <v>TE-1</v>
      </c>
      <c r="R952" s="171" t="str">
        <f t="shared" si="2425"/>
        <v>TE-1</v>
      </c>
      <c r="AC952" s="3"/>
    </row>
    <row r="953" ht="15.75" customHeight="1">
      <c r="A953" s="24">
        <v>76.0</v>
      </c>
      <c r="B953" s="24" t="s">
        <v>1225</v>
      </c>
      <c r="C953" s="24" t="s">
        <v>1225</v>
      </c>
      <c r="D953" s="132" t="s">
        <v>61</v>
      </c>
      <c r="E953" s="132">
        <v>7.0</v>
      </c>
      <c r="F953" s="132">
        <v>0.0</v>
      </c>
      <c r="G953" s="132">
        <v>0.0</v>
      </c>
      <c r="H953" s="132"/>
      <c r="J953" s="171">
        <f t="array" ref="J953">IFERROR(INDEX(VBDhistory1!$U$8:$U$307,MATCH(VBDgames!$C953,VBDhistory1!$B$8:$B$307,0))+ROW()/10000000,0)</f>
        <v>0</v>
      </c>
      <c r="K953" s="171">
        <f t="array" ref="K953">IFERROR(INDEX(VBDhistory2!$U$8:$U$307,MATCH(VBDgames!$C953,VBDhistory2!$B$8:$B$307,0))+ROW()/10000000,0)</f>
        <v>0</v>
      </c>
      <c r="L953" s="171">
        <f t="array" ref="L953">IFERROR(INDEX(VBDhistory3!$U$8:$U$307,MATCH(VBDgames!$C953,VBDhistory3!$B$8:$B$307,0))+ROW()/10000000,0)</f>
        <v>0</v>
      </c>
      <c r="M953" s="171">
        <f t="array" ref="M953">IFERROR(INDEX(VBDhistory4!$U$8:$U$307,MATCH(VBDgames!$C953,VBDhistory4!$B$8:$B$307,0))+ROW()/10000000,0)</f>
        <v>0</v>
      </c>
      <c r="N953" s="171"/>
      <c r="O953" s="171" t="str">
        <f t="shared" ref="O953:R953" si="2426">$D953&amp;"-"&amp;RANK(J953,J$878:J$1127,0)</f>
        <v>TE-1</v>
      </c>
      <c r="P953" s="171" t="str">
        <f t="shared" si="2426"/>
        <v>TE-1</v>
      </c>
      <c r="Q953" s="171" t="str">
        <f t="shared" si="2426"/>
        <v>TE-1</v>
      </c>
      <c r="R953" s="171" t="str">
        <f t="shared" si="2426"/>
        <v>TE-1</v>
      </c>
      <c r="AC953" s="3"/>
    </row>
    <row r="954" ht="15.75" customHeight="1">
      <c r="A954" s="24">
        <v>77.0</v>
      </c>
      <c r="B954" s="24" t="s">
        <v>1109</v>
      </c>
      <c r="C954" s="24" t="s">
        <v>1109</v>
      </c>
      <c r="D954" s="132" t="s">
        <v>61</v>
      </c>
      <c r="E954" s="132">
        <v>5.0</v>
      </c>
      <c r="F954" s="132">
        <v>14.0</v>
      </c>
      <c r="G954" s="132">
        <v>9.0</v>
      </c>
      <c r="H954" s="132">
        <v>1.0</v>
      </c>
      <c r="J954" s="171">
        <f t="array" ref="J954">IFERROR(INDEX(VBDhistory1!$U$8:$U$307,MATCH(VBDgames!$C954,VBDhistory1!$B$8:$B$307,0))+ROW()/10000000,0)</f>
        <v>0</v>
      </c>
      <c r="K954" s="171">
        <f t="array" ref="K954">IFERROR(INDEX(VBDhistory2!$U$8:$U$307,MATCH(VBDgames!$C954,VBDhistory2!$B$8:$B$307,0))+ROW()/10000000,0)</f>
        <v>0</v>
      </c>
      <c r="L954" s="171">
        <f t="array" ref="L954">IFERROR(INDEX(VBDhistory3!$U$8:$U$307,MATCH(VBDgames!$C954,VBDhistory3!$B$8:$B$307,0))+ROW()/10000000,0)</f>
        <v>0</v>
      </c>
      <c r="M954" s="171">
        <f t="array" ref="M954">IFERROR(INDEX(VBDhistory4!$U$8:$U$307,MATCH(VBDgames!$C954,VBDhistory4!$B$8:$B$307,0))+ROW()/10000000,0)</f>
        <v>0</v>
      </c>
      <c r="N954" s="171"/>
      <c r="O954" s="171" t="str">
        <f t="shared" ref="O954:R954" si="2427">$D954&amp;"-"&amp;RANK(J954,J$878:J$1127,0)</f>
        <v>TE-1</v>
      </c>
      <c r="P954" s="171" t="str">
        <f t="shared" si="2427"/>
        <v>TE-1</v>
      </c>
      <c r="Q954" s="171" t="str">
        <f t="shared" si="2427"/>
        <v>TE-1</v>
      </c>
      <c r="R954" s="171" t="str">
        <f t="shared" si="2427"/>
        <v>TE-1</v>
      </c>
      <c r="AC954" s="3"/>
    </row>
    <row r="955" ht="15.75" customHeight="1">
      <c r="A955" s="24">
        <v>78.0</v>
      </c>
      <c r="B955" s="24" t="s">
        <v>984</v>
      </c>
      <c r="C955" s="24" t="s">
        <v>984</v>
      </c>
      <c r="D955" s="132" t="s">
        <v>61</v>
      </c>
      <c r="E955" s="132">
        <v>3.0</v>
      </c>
      <c r="F955" s="132"/>
      <c r="G955" s="132"/>
      <c r="H955" s="132"/>
      <c r="J955" s="171">
        <f t="array" ref="J955">IFERROR(INDEX(VBDhistory1!$U$8:$U$307,MATCH(VBDgames!$C955,VBDhistory1!$B$8:$B$307,0))+ROW()/10000000,0)</f>
        <v>0</v>
      </c>
      <c r="K955" s="171">
        <f t="array" ref="K955">IFERROR(INDEX(VBDhistory2!$U$8:$U$307,MATCH(VBDgames!$C955,VBDhistory2!$B$8:$B$307,0))+ROW()/10000000,0)</f>
        <v>0</v>
      </c>
      <c r="L955" s="171">
        <f t="array" ref="L955">IFERROR(INDEX(VBDhistory3!$U$8:$U$307,MATCH(VBDgames!$C955,VBDhistory3!$B$8:$B$307,0))+ROW()/10000000,0)</f>
        <v>0</v>
      </c>
      <c r="M955" s="171">
        <f t="array" ref="M955">IFERROR(INDEX(VBDhistory4!$U$8:$U$307,MATCH(VBDgames!$C955,VBDhistory4!$B$8:$B$307,0))+ROW()/10000000,0)</f>
        <v>0</v>
      </c>
      <c r="N955" s="171"/>
      <c r="O955" s="171" t="str">
        <f t="shared" ref="O955:R955" si="2428">$D955&amp;"-"&amp;RANK(J955,J$878:J$1127,0)</f>
        <v>TE-1</v>
      </c>
      <c r="P955" s="171" t="str">
        <f t="shared" si="2428"/>
        <v>TE-1</v>
      </c>
      <c r="Q955" s="171" t="str">
        <f t="shared" si="2428"/>
        <v>TE-1</v>
      </c>
      <c r="R955" s="171" t="str">
        <f t="shared" si="2428"/>
        <v>TE-1</v>
      </c>
      <c r="AC955" s="3"/>
    </row>
    <row r="956" ht="15.75" customHeight="1">
      <c r="A956" s="24">
        <v>79.0</v>
      </c>
      <c r="B956" s="24" t="s">
        <v>492</v>
      </c>
      <c r="C956" s="24" t="s">
        <v>492</v>
      </c>
      <c r="D956" s="132" t="s">
        <v>61</v>
      </c>
      <c r="E956" s="132">
        <v>9.0</v>
      </c>
      <c r="F956" s="132"/>
      <c r="G956" s="132"/>
      <c r="H956" s="132"/>
      <c r="J956" s="171">
        <f t="array" ref="J956">IFERROR(INDEX(VBDhistory1!$U$8:$U$307,MATCH(VBDgames!$C956,VBDhistory1!$B$8:$B$307,0))+ROW()/10000000,0)</f>
        <v>0</v>
      </c>
      <c r="K956" s="171">
        <f t="array" ref="K956">IFERROR(INDEX(VBDhistory2!$U$8:$U$307,MATCH(VBDgames!$C956,VBDhistory2!$B$8:$B$307,0))+ROW()/10000000,0)</f>
        <v>0</v>
      </c>
      <c r="L956" s="171">
        <f t="array" ref="L956">IFERROR(INDEX(VBDhistory3!$U$8:$U$307,MATCH(VBDgames!$C956,VBDhistory3!$B$8:$B$307,0))+ROW()/10000000,0)</f>
        <v>0</v>
      </c>
      <c r="M956" s="171">
        <f t="array" ref="M956">IFERROR(INDEX(VBDhistory4!$U$8:$U$307,MATCH(VBDgames!$C956,VBDhistory4!$B$8:$B$307,0))+ROW()/10000000,0)</f>
        <v>0</v>
      </c>
      <c r="N956" s="171"/>
      <c r="O956" s="171" t="str">
        <f t="shared" ref="O956:R956" si="2429">$D956&amp;"-"&amp;RANK(J956,J$878:J$1127,0)</f>
        <v>TE-1</v>
      </c>
      <c r="P956" s="171" t="str">
        <f t="shared" si="2429"/>
        <v>TE-1</v>
      </c>
      <c r="Q956" s="171" t="str">
        <f t="shared" si="2429"/>
        <v>TE-1</v>
      </c>
      <c r="R956" s="171" t="str">
        <f t="shared" si="2429"/>
        <v>TE-1</v>
      </c>
      <c r="AC956" s="3"/>
    </row>
    <row r="957" ht="15.75" customHeight="1">
      <c r="A957" s="24">
        <v>80.0</v>
      </c>
      <c r="B957" s="24" t="s">
        <v>1575</v>
      </c>
      <c r="C957" s="24" t="s">
        <v>1575</v>
      </c>
      <c r="D957" s="132" t="s">
        <v>61</v>
      </c>
      <c r="E957" s="132">
        <v>6.0</v>
      </c>
      <c r="F957" s="132">
        <v>9.0</v>
      </c>
      <c r="G957" s="132">
        <v>6.0</v>
      </c>
      <c r="H957" s="132">
        <v>8.0</v>
      </c>
      <c r="J957" s="171">
        <f t="array" ref="J957">IFERROR(INDEX(VBDhistory1!$U$8:$U$307,MATCH(VBDgames!$C957,VBDhistory1!$B$8:$B$307,0))+ROW()/10000000,0)</f>
        <v>0</v>
      </c>
      <c r="K957" s="171">
        <f t="array" ref="K957">IFERROR(INDEX(VBDhistory2!$U$8:$U$307,MATCH(VBDgames!$C957,VBDhistory2!$B$8:$B$307,0))+ROW()/10000000,0)</f>
        <v>0</v>
      </c>
      <c r="L957" s="171">
        <f t="array" ref="L957">IFERROR(INDEX(VBDhistory3!$U$8:$U$307,MATCH(VBDgames!$C957,VBDhistory3!$B$8:$B$307,0))+ROW()/10000000,0)</f>
        <v>0</v>
      </c>
      <c r="M957" s="171">
        <f t="array" ref="M957">IFERROR(INDEX(VBDhistory4!$U$8:$U$307,MATCH(VBDgames!$C957,VBDhistory4!$B$8:$B$307,0))+ROW()/10000000,0)</f>
        <v>0</v>
      </c>
      <c r="N957" s="171"/>
      <c r="O957" s="171" t="str">
        <f t="shared" ref="O957:R957" si="2430">$D957&amp;"-"&amp;RANK(J957,J$878:J$1127,0)</f>
        <v>TE-1</v>
      </c>
      <c r="P957" s="171" t="str">
        <f t="shared" si="2430"/>
        <v>TE-1</v>
      </c>
      <c r="Q957" s="171" t="str">
        <f t="shared" si="2430"/>
        <v>TE-1</v>
      </c>
      <c r="R957" s="171" t="str">
        <f t="shared" si="2430"/>
        <v>TE-1</v>
      </c>
      <c r="AC957" s="3"/>
    </row>
    <row r="958" ht="15.75" customHeight="1">
      <c r="A958" s="24">
        <v>81.0</v>
      </c>
      <c r="B958" s="24" t="s">
        <v>440</v>
      </c>
      <c r="C958" s="24" t="s">
        <v>440</v>
      </c>
      <c r="D958" s="132" t="s">
        <v>61</v>
      </c>
      <c r="E958" s="132">
        <v>9.0</v>
      </c>
      <c r="F958" s="132">
        <v>8.0</v>
      </c>
      <c r="G958" s="132"/>
      <c r="H958" s="132"/>
      <c r="J958" s="171">
        <f t="array" ref="J958">IFERROR(INDEX(VBDhistory1!$U$8:$U$307,MATCH(VBDgames!$C958,VBDhistory1!$B$8:$B$307,0))+ROW()/10000000,0)</f>
        <v>0</v>
      </c>
      <c r="K958" s="171">
        <f t="array" ref="K958">IFERROR(INDEX(VBDhistory2!$U$8:$U$307,MATCH(VBDgames!$C958,VBDhistory2!$B$8:$B$307,0))+ROW()/10000000,0)</f>
        <v>0</v>
      </c>
      <c r="L958" s="171">
        <f t="array" ref="L958">IFERROR(INDEX(VBDhistory3!$U$8:$U$307,MATCH(VBDgames!$C958,VBDhistory3!$B$8:$B$307,0))+ROW()/10000000,0)</f>
        <v>0</v>
      </c>
      <c r="M958" s="171">
        <f t="array" ref="M958">IFERROR(INDEX(VBDhistory4!$U$8:$U$307,MATCH(VBDgames!$C958,VBDhistory4!$B$8:$B$307,0))+ROW()/10000000,0)</f>
        <v>0</v>
      </c>
      <c r="N958" s="171"/>
      <c r="O958" s="171" t="str">
        <f t="shared" ref="O958:R958" si="2431">$D958&amp;"-"&amp;RANK(J958,J$878:J$1127,0)</f>
        <v>TE-1</v>
      </c>
      <c r="P958" s="171" t="str">
        <f t="shared" si="2431"/>
        <v>TE-1</v>
      </c>
      <c r="Q958" s="171" t="str">
        <f t="shared" si="2431"/>
        <v>TE-1</v>
      </c>
      <c r="R958" s="171" t="str">
        <f t="shared" si="2431"/>
        <v>TE-1</v>
      </c>
      <c r="AC958" s="3"/>
    </row>
    <row r="959" ht="15.75" customHeight="1">
      <c r="A959" s="24">
        <v>82.0</v>
      </c>
      <c r="B959" s="24" t="s">
        <v>417</v>
      </c>
      <c r="C959" s="24" t="s">
        <v>417</v>
      </c>
      <c r="D959" s="132" t="s">
        <v>61</v>
      </c>
      <c r="E959" s="132">
        <v>6.0</v>
      </c>
      <c r="F959" s="132">
        <v>1.0</v>
      </c>
      <c r="G959" s="132">
        <v>16.0</v>
      </c>
      <c r="H959" s="132">
        <v>15.0</v>
      </c>
      <c r="J959" s="171">
        <f t="array" ref="J959">IFERROR(INDEX(VBDhistory1!$U$8:$U$307,MATCH(VBDgames!$C959,VBDhistory1!$B$8:$B$307,0))+ROW()/10000000,0)</f>
        <v>0</v>
      </c>
      <c r="K959" s="171">
        <f t="array" ref="K959">IFERROR(INDEX(VBDhistory2!$U$8:$U$307,MATCH(VBDgames!$C959,VBDhistory2!$B$8:$B$307,0))+ROW()/10000000,0)</f>
        <v>0</v>
      </c>
      <c r="L959" s="171">
        <f t="array" ref="L959">IFERROR(INDEX(VBDhistory3!$U$8:$U$307,MATCH(VBDgames!$C959,VBDhistory3!$B$8:$B$307,0))+ROW()/10000000,0)</f>
        <v>0</v>
      </c>
      <c r="M959" s="171">
        <f t="array" ref="M959">IFERROR(INDEX(VBDhistory4!$U$8:$U$307,MATCH(VBDgames!$C959,VBDhistory4!$B$8:$B$307,0))+ROW()/10000000,0)</f>
        <v>0</v>
      </c>
      <c r="N959" s="171"/>
      <c r="O959" s="171" t="str">
        <f t="shared" ref="O959:R959" si="2432">$D959&amp;"-"&amp;RANK(J959,J$878:J$1127,0)</f>
        <v>TE-1</v>
      </c>
      <c r="P959" s="171" t="str">
        <f t="shared" si="2432"/>
        <v>TE-1</v>
      </c>
      <c r="Q959" s="171" t="str">
        <f t="shared" si="2432"/>
        <v>TE-1</v>
      </c>
      <c r="R959" s="171" t="str">
        <f t="shared" si="2432"/>
        <v>TE-1</v>
      </c>
      <c r="AC959" s="3"/>
    </row>
    <row r="960" ht="15.75" customHeight="1">
      <c r="A960" s="24">
        <v>83.0</v>
      </c>
      <c r="B960" s="24" t="s">
        <v>1202</v>
      </c>
      <c r="C960" s="24" t="s">
        <v>1202</v>
      </c>
      <c r="D960" s="132" t="s">
        <v>61</v>
      </c>
      <c r="E960" s="132">
        <v>8.0</v>
      </c>
      <c r="F960" s="132">
        <v>16.0</v>
      </c>
      <c r="G960" s="132">
        <v>15.0</v>
      </c>
      <c r="H960" s="132">
        <v>16.0</v>
      </c>
      <c r="J960" s="171">
        <f t="array" ref="J960">IFERROR(INDEX(VBDhistory1!$U$8:$U$307,MATCH(VBDgames!$C960,VBDhistory1!$B$8:$B$307,0))+ROW()/10000000,0)</f>
        <v>0</v>
      </c>
      <c r="K960" s="171">
        <f t="array" ref="K960">IFERROR(INDEX(VBDhistory2!$U$8:$U$307,MATCH(VBDgames!$C960,VBDhistory2!$B$8:$B$307,0))+ROW()/10000000,0)</f>
        <v>0</v>
      </c>
      <c r="L960" s="171">
        <f t="array" ref="L960">IFERROR(INDEX(VBDhistory3!$U$8:$U$307,MATCH(VBDgames!$C960,VBDhistory3!$B$8:$B$307,0))+ROW()/10000000,0)</f>
        <v>0</v>
      </c>
      <c r="M960" s="171">
        <f t="array" ref="M960">IFERROR(INDEX(VBDhistory4!$U$8:$U$307,MATCH(VBDgames!$C960,VBDhistory4!$B$8:$B$307,0))+ROW()/10000000,0)</f>
        <v>0</v>
      </c>
      <c r="N960" s="171"/>
      <c r="O960" s="171" t="str">
        <f t="shared" ref="O960:R960" si="2433">$D960&amp;"-"&amp;RANK(J960,J$878:J$1127,0)</f>
        <v>TE-1</v>
      </c>
      <c r="P960" s="171" t="str">
        <f t="shared" si="2433"/>
        <v>TE-1</v>
      </c>
      <c r="Q960" s="171" t="str">
        <f t="shared" si="2433"/>
        <v>TE-1</v>
      </c>
      <c r="R960" s="171" t="str">
        <f t="shared" si="2433"/>
        <v>TE-1</v>
      </c>
      <c r="AC960" s="3"/>
    </row>
    <row r="961" ht="15.75" customHeight="1">
      <c r="A961" s="24">
        <v>84.0</v>
      </c>
      <c r="B961" s="24" t="s">
        <v>2318</v>
      </c>
      <c r="C961" s="24" t="s">
        <v>2318</v>
      </c>
      <c r="D961" s="132" t="s">
        <v>61</v>
      </c>
      <c r="E961" s="132">
        <v>4.0</v>
      </c>
      <c r="F961" s="132">
        <v>14.0</v>
      </c>
      <c r="G961" s="132">
        <v>16.0</v>
      </c>
      <c r="H961" s="132">
        <v>16.0</v>
      </c>
      <c r="J961" s="171">
        <f t="array" ref="J961">IFERROR(INDEX(VBDhistory1!$U$8:$U$307,MATCH(VBDgames!$C961,VBDhistory1!$B$8:$B$307,0))+ROW()/10000000,0)</f>
        <v>0</v>
      </c>
      <c r="K961" s="171">
        <f t="array" ref="K961">IFERROR(INDEX(VBDhistory2!$U$8:$U$307,MATCH(VBDgames!$C961,VBDhistory2!$B$8:$B$307,0))+ROW()/10000000,0)</f>
        <v>0</v>
      </c>
      <c r="L961" s="171">
        <f t="array" ref="L961">IFERROR(INDEX(VBDhistory3!$U$8:$U$307,MATCH(VBDgames!$C961,VBDhistory3!$B$8:$B$307,0))+ROW()/10000000,0)</f>
        <v>0</v>
      </c>
      <c r="M961" s="171">
        <f t="array" ref="M961">IFERROR(INDEX(VBDhistory4!$U$8:$U$307,MATCH(VBDgames!$C961,VBDhistory4!$B$8:$B$307,0))+ROW()/10000000,0)</f>
        <v>0</v>
      </c>
      <c r="N961" s="171"/>
      <c r="O961" s="171" t="str">
        <f t="shared" ref="O961:R961" si="2434">$D961&amp;"-"&amp;RANK(J961,J$878:J$1127,0)</f>
        <v>TE-1</v>
      </c>
      <c r="P961" s="171" t="str">
        <f t="shared" si="2434"/>
        <v>TE-1</v>
      </c>
      <c r="Q961" s="171" t="str">
        <f t="shared" si="2434"/>
        <v>TE-1</v>
      </c>
      <c r="R961" s="171" t="str">
        <f t="shared" si="2434"/>
        <v>TE-1</v>
      </c>
      <c r="AC961" s="3"/>
    </row>
    <row r="962" ht="15.75" customHeight="1">
      <c r="A962" s="24">
        <v>85.0</v>
      </c>
      <c r="B962" s="24" t="s">
        <v>1172</v>
      </c>
      <c r="C962" s="24" t="s">
        <v>1172</v>
      </c>
      <c r="D962" s="132" t="s">
        <v>61</v>
      </c>
      <c r="E962" s="132">
        <v>6.0</v>
      </c>
      <c r="F962" s="132">
        <v>11.0</v>
      </c>
      <c r="G962" s="132">
        <v>9.0</v>
      </c>
      <c r="H962" s="132">
        <v>2.0</v>
      </c>
      <c r="J962" s="171">
        <f t="array" ref="J962">IFERROR(INDEX(VBDhistory1!$U$8:$U$307,MATCH(VBDgames!$C962,VBDhistory1!$B$8:$B$307,0))+ROW()/10000000,0)</f>
        <v>0</v>
      </c>
      <c r="K962" s="171">
        <f t="array" ref="K962">IFERROR(INDEX(VBDhistory2!$U$8:$U$307,MATCH(VBDgames!$C962,VBDhistory2!$B$8:$B$307,0))+ROW()/10000000,0)</f>
        <v>0</v>
      </c>
      <c r="L962" s="171">
        <f t="array" ref="L962">IFERROR(INDEX(VBDhistory3!$U$8:$U$307,MATCH(VBDgames!$C962,VBDhistory3!$B$8:$B$307,0))+ROW()/10000000,0)</f>
        <v>0</v>
      </c>
      <c r="M962" s="171">
        <f t="array" ref="M962">IFERROR(INDEX(VBDhistory4!$U$8:$U$307,MATCH(VBDgames!$C962,VBDhistory4!$B$8:$B$307,0))+ROW()/10000000,0)</f>
        <v>0</v>
      </c>
      <c r="N962" s="171"/>
      <c r="O962" s="171" t="str">
        <f t="shared" ref="O962:R962" si="2435">$D962&amp;"-"&amp;RANK(J962,J$878:J$1127,0)</f>
        <v>TE-1</v>
      </c>
      <c r="P962" s="171" t="str">
        <f t="shared" si="2435"/>
        <v>TE-1</v>
      </c>
      <c r="Q962" s="171" t="str">
        <f t="shared" si="2435"/>
        <v>TE-1</v>
      </c>
      <c r="R962" s="171" t="str">
        <f t="shared" si="2435"/>
        <v>TE-1</v>
      </c>
      <c r="AC962" s="3"/>
    </row>
    <row r="963" ht="15.75" customHeight="1">
      <c r="A963" s="24">
        <v>86.0</v>
      </c>
      <c r="B963" s="24" t="s">
        <v>1206</v>
      </c>
      <c r="C963" s="24" t="s">
        <v>1206</v>
      </c>
      <c r="D963" s="132" t="s">
        <v>61</v>
      </c>
      <c r="E963" s="132">
        <v>8.0</v>
      </c>
      <c r="F963" s="132">
        <v>5.0</v>
      </c>
      <c r="G963" s="132">
        <v>8.0</v>
      </c>
      <c r="H963" s="132"/>
      <c r="J963" s="171">
        <f t="array" ref="J963">IFERROR(INDEX(VBDhistory1!$U$8:$U$307,MATCH(VBDgames!$C963,VBDhistory1!$B$8:$B$307,0))+ROW()/10000000,0)</f>
        <v>0</v>
      </c>
      <c r="K963" s="171">
        <f t="array" ref="K963">IFERROR(INDEX(VBDhistory2!$U$8:$U$307,MATCH(VBDgames!$C963,VBDhistory2!$B$8:$B$307,0))+ROW()/10000000,0)</f>
        <v>0</v>
      </c>
      <c r="L963" s="171">
        <f t="array" ref="L963">IFERROR(INDEX(VBDhistory3!$U$8:$U$307,MATCH(VBDgames!$C963,VBDhistory3!$B$8:$B$307,0))+ROW()/10000000,0)</f>
        <v>0</v>
      </c>
      <c r="M963" s="171">
        <f t="array" ref="M963">IFERROR(INDEX(VBDhistory4!$U$8:$U$307,MATCH(VBDgames!$C963,VBDhistory4!$B$8:$B$307,0))+ROW()/10000000,0)</f>
        <v>0</v>
      </c>
      <c r="N963" s="171"/>
      <c r="O963" s="171" t="str">
        <f t="shared" ref="O963:R963" si="2436">$D963&amp;"-"&amp;RANK(J963,J$878:J$1127,0)</f>
        <v>TE-1</v>
      </c>
      <c r="P963" s="171" t="str">
        <f t="shared" si="2436"/>
        <v>TE-1</v>
      </c>
      <c r="Q963" s="171" t="str">
        <f t="shared" si="2436"/>
        <v>TE-1</v>
      </c>
      <c r="R963" s="171" t="str">
        <f t="shared" si="2436"/>
        <v>TE-1</v>
      </c>
      <c r="AC963" s="3"/>
    </row>
    <row r="964" ht="15.75" customHeight="1">
      <c r="A964" s="24">
        <v>87.0</v>
      </c>
      <c r="B964" s="24" t="s">
        <v>4808</v>
      </c>
      <c r="C964" s="24" t="s">
        <v>4808</v>
      </c>
      <c r="D964" s="132" t="s">
        <v>61</v>
      </c>
      <c r="E964" s="132">
        <v>8.0</v>
      </c>
      <c r="F964" s="132"/>
      <c r="G964" s="132">
        <v>2.0</v>
      </c>
      <c r="H964" s="132"/>
      <c r="J964" s="171">
        <f t="array" ref="J964">IFERROR(INDEX(VBDhistory1!$U$8:$U$307,MATCH(VBDgames!$C964,VBDhistory1!$B$8:$B$307,0))+ROW()/10000000,0)</f>
        <v>0</v>
      </c>
      <c r="K964" s="171">
        <f t="array" ref="K964">IFERROR(INDEX(VBDhistory2!$U$8:$U$307,MATCH(VBDgames!$C964,VBDhistory2!$B$8:$B$307,0))+ROW()/10000000,0)</f>
        <v>0</v>
      </c>
      <c r="L964" s="171">
        <f t="array" ref="L964">IFERROR(INDEX(VBDhistory3!$U$8:$U$307,MATCH(VBDgames!$C964,VBDhistory3!$B$8:$B$307,0))+ROW()/10000000,0)</f>
        <v>0</v>
      </c>
      <c r="M964" s="171">
        <f t="array" ref="M964">IFERROR(INDEX(VBDhistory4!$U$8:$U$307,MATCH(VBDgames!$C964,VBDhistory4!$B$8:$B$307,0))+ROW()/10000000,0)</f>
        <v>0</v>
      </c>
      <c r="N964" s="171"/>
      <c r="O964" s="171" t="str">
        <f t="shared" ref="O964:R964" si="2437">$D964&amp;"-"&amp;RANK(J964,J$878:J$1127,0)</f>
        <v>TE-1</v>
      </c>
      <c r="P964" s="171" t="str">
        <f t="shared" si="2437"/>
        <v>TE-1</v>
      </c>
      <c r="Q964" s="171" t="str">
        <f t="shared" si="2437"/>
        <v>TE-1</v>
      </c>
      <c r="R964" s="171" t="str">
        <f t="shared" si="2437"/>
        <v>TE-1</v>
      </c>
      <c r="AC964" s="3"/>
    </row>
    <row r="965" ht="15.75" customHeight="1">
      <c r="A965" s="24">
        <v>88.0</v>
      </c>
      <c r="B965" s="24" t="s">
        <v>1321</v>
      </c>
      <c r="C965" s="24" t="s">
        <v>1321</v>
      </c>
      <c r="D965" s="132" t="s">
        <v>61</v>
      </c>
      <c r="E965" s="132">
        <v>6.0</v>
      </c>
      <c r="F965" s="132">
        <v>15.0</v>
      </c>
      <c r="G965" s="132">
        <v>6.0</v>
      </c>
      <c r="H965" s="132"/>
      <c r="J965" s="171">
        <f t="array" ref="J965">IFERROR(INDEX(VBDhistory1!$U$8:$U$307,MATCH(VBDgames!$C965,VBDhistory1!$B$8:$B$307,0))+ROW()/10000000,0)</f>
        <v>0</v>
      </c>
      <c r="K965" s="171">
        <f t="array" ref="K965">IFERROR(INDEX(VBDhistory2!$U$8:$U$307,MATCH(VBDgames!$C965,VBDhistory2!$B$8:$B$307,0))+ROW()/10000000,0)</f>
        <v>0</v>
      </c>
      <c r="L965" s="171">
        <f t="array" ref="L965">IFERROR(INDEX(VBDhistory3!$U$8:$U$307,MATCH(VBDgames!$C965,VBDhistory3!$B$8:$B$307,0))+ROW()/10000000,0)</f>
        <v>0</v>
      </c>
      <c r="M965" s="171">
        <f t="array" ref="M965">IFERROR(INDEX(VBDhistory4!$U$8:$U$307,MATCH(VBDgames!$C965,VBDhistory4!$B$8:$B$307,0))+ROW()/10000000,0)</f>
        <v>0</v>
      </c>
      <c r="N965" s="171"/>
      <c r="O965" s="171" t="str">
        <f t="shared" ref="O965:R965" si="2438">$D965&amp;"-"&amp;RANK(J965,J$878:J$1127,0)</f>
        <v>TE-1</v>
      </c>
      <c r="P965" s="171" t="str">
        <f t="shared" si="2438"/>
        <v>TE-1</v>
      </c>
      <c r="Q965" s="171" t="str">
        <f t="shared" si="2438"/>
        <v>TE-1</v>
      </c>
      <c r="R965" s="171" t="str">
        <f t="shared" si="2438"/>
        <v>TE-1</v>
      </c>
      <c r="AC965" s="3"/>
    </row>
    <row r="966" ht="15.75" customHeight="1">
      <c r="A966" s="24">
        <v>89.0</v>
      </c>
      <c r="B966" s="24" t="s">
        <v>1553</v>
      </c>
      <c r="C966" s="24" t="s">
        <v>1553</v>
      </c>
      <c r="D966" s="132" t="s">
        <v>61</v>
      </c>
      <c r="E966" s="132">
        <v>7.0</v>
      </c>
      <c r="F966" s="132"/>
      <c r="G966" s="132"/>
      <c r="H966" s="132"/>
      <c r="J966" s="171">
        <f t="array" ref="J966">IFERROR(INDEX(VBDhistory1!$U$8:$U$307,MATCH(VBDgames!$C966,VBDhistory1!$B$8:$B$307,0))+ROW()/10000000,0)</f>
        <v>0</v>
      </c>
      <c r="K966" s="171">
        <f t="array" ref="K966">IFERROR(INDEX(VBDhistory2!$U$8:$U$307,MATCH(VBDgames!$C966,VBDhistory2!$B$8:$B$307,0))+ROW()/10000000,0)</f>
        <v>0</v>
      </c>
      <c r="L966" s="171">
        <f t="array" ref="L966">IFERROR(INDEX(VBDhistory3!$U$8:$U$307,MATCH(VBDgames!$C966,VBDhistory3!$B$8:$B$307,0))+ROW()/10000000,0)</f>
        <v>0</v>
      </c>
      <c r="M966" s="171">
        <f t="array" ref="M966">IFERROR(INDEX(VBDhistory4!$U$8:$U$307,MATCH(VBDgames!$C966,VBDhistory4!$B$8:$B$307,0))+ROW()/10000000,0)</f>
        <v>0</v>
      </c>
      <c r="N966" s="171"/>
      <c r="O966" s="171" t="str">
        <f t="shared" ref="O966:R966" si="2439">$D966&amp;"-"&amp;RANK(J966,J$878:J$1127,0)</f>
        <v>TE-1</v>
      </c>
      <c r="P966" s="171" t="str">
        <f t="shared" si="2439"/>
        <v>TE-1</v>
      </c>
      <c r="Q966" s="171" t="str">
        <f t="shared" si="2439"/>
        <v>TE-1</v>
      </c>
      <c r="R966" s="171" t="str">
        <f t="shared" si="2439"/>
        <v>TE-1</v>
      </c>
      <c r="AC966" s="3"/>
    </row>
    <row r="967" ht="15.75" customHeight="1">
      <c r="A967" s="24">
        <v>90.0</v>
      </c>
      <c r="B967" s="24" t="s">
        <v>475</v>
      </c>
      <c r="C967" s="24" t="s">
        <v>475</v>
      </c>
      <c r="D967" s="132" t="s">
        <v>61</v>
      </c>
      <c r="E967" s="132">
        <v>4.0</v>
      </c>
      <c r="F967" s="132">
        <v>5.0</v>
      </c>
      <c r="G967" s="132">
        <v>0.0</v>
      </c>
      <c r="H967" s="132">
        <v>4.0</v>
      </c>
      <c r="J967" s="171">
        <f t="array" ref="J967">IFERROR(INDEX(VBDhistory1!$U$8:$U$307,MATCH(VBDgames!$C967,VBDhistory1!$B$8:$B$307,0))+ROW()/10000000,0)</f>
        <v>0</v>
      </c>
      <c r="K967" s="171">
        <f t="array" ref="K967">IFERROR(INDEX(VBDhistory2!$U$8:$U$307,MATCH(VBDgames!$C967,VBDhistory2!$B$8:$B$307,0))+ROW()/10000000,0)</f>
        <v>0</v>
      </c>
      <c r="L967" s="171">
        <f t="array" ref="L967">IFERROR(INDEX(VBDhistory3!$U$8:$U$307,MATCH(VBDgames!$C967,VBDhistory3!$B$8:$B$307,0))+ROW()/10000000,0)</f>
        <v>0</v>
      </c>
      <c r="M967" s="171">
        <f t="array" ref="M967">IFERROR(INDEX(VBDhistory4!$U$8:$U$307,MATCH(VBDgames!$C967,VBDhistory4!$B$8:$B$307,0))+ROW()/10000000,0)</f>
        <v>0</v>
      </c>
      <c r="N967" s="171"/>
      <c r="O967" s="171" t="str">
        <f t="shared" ref="O967:R967" si="2440">$D967&amp;"-"&amp;RANK(J967,J$878:J$1127,0)</f>
        <v>TE-1</v>
      </c>
      <c r="P967" s="171" t="str">
        <f t="shared" si="2440"/>
        <v>TE-1</v>
      </c>
      <c r="Q967" s="171" t="str">
        <f t="shared" si="2440"/>
        <v>TE-1</v>
      </c>
      <c r="R967" s="171" t="str">
        <f t="shared" si="2440"/>
        <v>TE-1</v>
      </c>
      <c r="AC967" s="3"/>
    </row>
    <row r="968" ht="15.75" customHeight="1">
      <c r="A968" s="24">
        <v>91.0</v>
      </c>
      <c r="B968" s="24" t="s">
        <v>1605</v>
      </c>
      <c r="C968" s="24" t="s">
        <v>1605</v>
      </c>
      <c r="D968" s="132" t="s">
        <v>61</v>
      </c>
      <c r="E968" s="132">
        <v>4.0</v>
      </c>
      <c r="F968" s="132">
        <v>2.0</v>
      </c>
      <c r="G968" s="132"/>
      <c r="H968" s="132">
        <v>2.0</v>
      </c>
      <c r="J968" s="171">
        <f t="array" ref="J968">IFERROR(INDEX(VBDhistory1!$U$8:$U$307,MATCH(VBDgames!$C968,VBDhistory1!$B$8:$B$307,0))+ROW()/10000000,0)</f>
        <v>0</v>
      </c>
      <c r="K968" s="171">
        <f t="array" ref="K968">IFERROR(INDEX(VBDhistory2!$U$8:$U$307,MATCH(VBDgames!$C968,VBDhistory2!$B$8:$B$307,0))+ROW()/10000000,0)</f>
        <v>0</v>
      </c>
      <c r="L968" s="171">
        <f t="array" ref="L968">IFERROR(INDEX(VBDhistory3!$U$8:$U$307,MATCH(VBDgames!$C968,VBDhistory3!$B$8:$B$307,0))+ROW()/10000000,0)</f>
        <v>0</v>
      </c>
      <c r="M968" s="171">
        <f t="array" ref="M968">IFERROR(INDEX(VBDhistory4!$U$8:$U$307,MATCH(VBDgames!$C968,VBDhistory4!$B$8:$B$307,0))+ROW()/10000000,0)</f>
        <v>0</v>
      </c>
      <c r="N968" s="171"/>
      <c r="O968" s="171" t="str">
        <f t="shared" ref="O968:R968" si="2441">$D968&amp;"-"&amp;RANK(J968,J$878:J$1127,0)</f>
        <v>TE-1</v>
      </c>
      <c r="P968" s="171" t="str">
        <f t="shared" si="2441"/>
        <v>TE-1</v>
      </c>
      <c r="Q968" s="171" t="str">
        <f t="shared" si="2441"/>
        <v>TE-1</v>
      </c>
      <c r="R968" s="171" t="str">
        <f t="shared" si="2441"/>
        <v>TE-1</v>
      </c>
      <c r="AC968" s="3"/>
    </row>
    <row r="969" ht="15.75" customHeight="1">
      <c r="A969" s="24">
        <v>92.0</v>
      </c>
      <c r="B969" s="24" t="s">
        <v>1285</v>
      </c>
      <c r="C969" s="24" t="s">
        <v>1285</v>
      </c>
      <c r="D969" s="132" t="s">
        <v>61</v>
      </c>
      <c r="E969" s="132">
        <v>5.0</v>
      </c>
      <c r="F969" s="132"/>
      <c r="G969" s="132"/>
      <c r="H969" s="132"/>
      <c r="J969" s="171">
        <f t="array" ref="J969">IFERROR(INDEX(VBDhistory1!$U$8:$U$307,MATCH(VBDgames!$C969,VBDhistory1!$B$8:$B$307,0))+ROW()/10000000,0)</f>
        <v>0</v>
      </c>
      <c r="K969" s="171">
        <f t="array" ref="K969">IFERROR(INDEX(VBDhistory2!$U$8:$U$307,MATCH(VBDgames!$C969,VBDhistory2!$B$8:$B$307,0))+ROW()/10000000,0)</f>
        <v>0</v>
      </c>
      <c r="L969" s="171">
        <f t="array" ref="L969">IFERROR(INDEX(VBDhistory3!$U$8:$U$307,MATCH(VBDgames!$C969,VBDhistory3!$B$8:$B$307,0))+ROW()/10000000,0)</f>
        <v>0</v>
      </c>
      <c r="M969" s="171">
        <f t="array" ref="M969">IFERROR(INDEX(VBDhistory4!$U$8:$U$307,MATCH(VBDgames!$C969,VBDhistory4!$B$8:$B$307,0))+ROW()/10000000,0)</f>
        <v>0</v>
      </c>
      <c r="N969" s="171"/>
      <c r="O969" s="171" t="str">
        <f t="shared" ref="O969:R969" si="2442">$D969&amp;"-"&amp;RANK(J969,J$878:J$1127,0)</f>
        <v>TE-1</v>
      </c>
      <c r="P969" s="171" t="str">
        <f t="shared" si="2442"/>
        <v>TE-1</v>
      </c>
      <c r="Q969" s="171" t="str">
        <f t="shared" si="2442"/>
        <v>TE-1</v>
      </c>
      <c r="R969" s="171" t="str">
        <f t="shared" si="2442"/>
        <v>TE-1</v>
      </c>
      <c r="AC969" s="3"/>
    </row>
    <row r="970" ht="15.75" customHeight="1">
      <c r="A970" s="24">
        <v>93.0</v>
      </c>
      <c r="B970" s="24" t="s">
        <v>476</v>
      </c>
      <c r="C970" s="24" t="s">
        <v>476</v>
      </c>
      <c r="D970" s="132" t="s">
        <v>61</v>
      </c>
      <c r="E970" s="132">
        <v>4.0</v>
      </c>
      <c r="F970" s="132">
        <v>14.0</v>
      </c>
      <c r="G970" s="132">
        <v>14.0</v>
      </c>
      <c r="H970" s="132">
        <v>4.0</v>
      </c>
      <c r="J970" s="171">
        <f t="array" ref="J970">IFERROR(INDEX(VBDhistory1!$U$8:$U$307,MATCH(VBDgames!$C970,VBDhistory1!$B$8:$B$307,0))+ROW()/10000000,0)</f>
        <v>0</v>
      </c>
      <c r="K970" s="171">
        <f t="array" ref="K970">IFERROR(INDEX(VBDhistory2!$U$8:$U$307,MATCH(VBDgames!$C970,VBDhistory2!$B$8:$B$307,0))+ROW()/10000000,0)</f>
        <v>0</v>
      </c>
      <c r="L970" s="171">
        <f t="array" ref="L970">IFERROR(INDEX(VBDhistory3!$U$8:$U$307,MATCH(VBDgames!$C970,VBDhistory3!$B$8:$B$307,0))+ROW()/10000000,0)</f>
        <v>0</v>
      </c>
      <c r="M970" s="171">
        <f t="array" ref="M970">IFERROR(INDEX(VBDhistory4!$U$8:$U$307,MATCH(VBDgames!$C970,VBDhistory4!$B$8:$B$307,0))+ROW()/10000000,0)</f>
        <v>0</v>
      </c>
      <c r="N970" s="171"/>
      <c r="O970" s="171" t="str">
        <f t="shared" ref="O970:R970" si="2443">$D970&amp;"-"&amp;RANK(J970,J$878:J$1127,0)</f>
        <v>TE-1</v>
      </c>
      <c r="P970" s="171" t="str">
        <f t="shared" si="2443"/>
        <v>TE-1</v>
      </c>
      <c r="Q970" s="171" t="str">
        <f t="shared" si="2443"/>
        <v>TE-1</v>
      </c>
      <c r="R970" s="171" t="str">
        <f t="shared" si="2443"/>
        <v>TE-1</v>
      </c>
      <c r="AC970" s="3"/>
    </row>
    <row r="971" ht="15.75" customHeight="1">
      <c r="A971" s="24">
        <v>94.0</v>
      </c>
      <c r="B971" s="24" t="s">
        <v>976</v>
      </c>
      <c r="C971" s="24" t="s">
        <v>976</v>
      </c>
      <c r="D971" s="132" t="s">
        <v>61</v>
      </c>
      <c r="E971" s="132">
        <v>5.0</v>
      </c>
      <c r="F971" s="132">
        <v>8.0</v>
      </c>
      <c r="G971" s="132"/>
      <c r="H971" s="132"/>
      <c r="J971" s="171">
        <f t="array" ref="J971">IFERROR(INDEX(VBDhistory1!$U$8:$U$307,MATCH(VBDgames!$C971,VBDhistory1!$B$8:$B$307,0))+ROW()/10000000,0)</f>
        <v>0</v>
      </c>
      <c r="K971" s="171">
        <f t="array" ref="K971">IFERROR(INDEX(VBDhistory2!$U$8:$U$307,MATCH(VBDgames!$C971,VBDhistory2!$B$8:$B$307,0))+ROW()/10000000,0)</f>
        <v>0</v>
      </c>
      <c r="L971" s="171">
        <f t="array" ref="L971">IFERROR(INDEX(VBDhistory3!$U$8:$U$307,MATCH(VBDgames!$C971,VBDhistory3!$B$8:$B$307,0))+ROW()/10000000,0)</f>
        <v>0</v>
      </c>
      <c r="M971" s="171">
        <f t="array" ref="M971">IFERROR(INDEX(VBDhistory4!$U$8:$U$307,MATCH(VBDgames!$C971,VBDhistory4!$B$8:$B$307,0))+ROW()/10000000,0)</f>
        <v>0</v>
      </c>
      <c r="N971" s="171"/>
      <c r="O971" s="171" t="str">
        <f t="shared" ref="O971:R971" si="2444">$D971&amp;"-"&amp;RANK(J971,J$878:J$1127,0)</f>
        <v>TE-1</v>
      </c>
      <c r="P971" s="171" t="str">
        <f t="shared" si="2444"/>
        <v>TE-1</v>
      </c>
      <c r="Q971" s="171" t="str">
        <f t="shared" si="2444"/>
        <v>TE-1</v>
      </c>
      <c r="R971" s="171" t="str">
        <f t="shared" si="2444"/>
        <v>TE-1</v>
      </c>
      <c r="AC971" s="3"/>
    </row>
    <row r="972" ht="15.75" customHeight="1">
      <c r="A972" s="24">
        <v>95.0</v>
      </c>
      <c r="B972" s="24" t="s">
        <v>429</v>
      </c>
      <c r="C972" s="24" t="s">
        <v>429</v>
      </c>
      <c r="D972" s="132" t="s">
        <v>61</v>
      </c>
      <c r="E972" s="132">
        <v>4.0</v>
      </c>
      <c r="F972" s="132"/>
      <c r="G972" s="132"/>
      <c r="H972" s="132"/>
      <c r="J972" s="171">
        <f t="array" ref="J972">IFERROR(INDEX(VBDhistory1!$U$8:$U$307,MATCH(VBDgames!$C972,VBDhistory1!$B$8:$B$307,0))+ROW()/10000000,0)</f>
        <v>0</v>
      </c>
      <c r="K972" s="171">
        <f t="array" ref="K972">IFERROR(INDEX(VBDhistory2!$U$8:$U$307,MATCH(VBDgames!$C972,VBDhistory2!$B$8:$B$307,0))+ROW()/10000000,0)</f>
        <v>0</v>
      </c>
      <c r="L972" s="171">
        <f t="array" ref="L972">IFERROR(INDEX(VBDhistory3!$U$8:$U$307,MATCH(VBDgames!$C972,VBDhistory3!$B$8:$B$307,0))+ROW()/10000000,0)</f>
        <v>0</v>
      </c>
      <c r="M972" s="171">
        <f t="array" ref="M972">IFERROR(INDEX(VBDhistory4!$U$8:$U$307,MATCH(VBDgames!$C972,VBDhistory4!$B$8:$B$307,0))+ROW()/10000000,0)</f>
        <v>0</v>
      </c>
      <c r="N972" s="171"/>
      <c r="O972" s="171" t="str">
        <f t="shared" ref="O972:R972" si="2445">$D972&amp;"-"&amp;RANK(J972,J$878:J$1127,0)</f>
        <v>TE-1</v>
      </c>
      <c r="P972" s="171" t="str">
        <f t="shared" si="2445"/>
        <v>TE-1</v>
      </c>
      <c r="Q972" s="171" t="str">
        <f t="shared" si="2445"/>
        <v>TE-1</v>
      </c>
      <c r="R972" s="171" t="str">
        <f t="shared" si="2445"/>
        <v>TE-1</v>
      </c>
      <c r="AC972" s="3"/>
    </row>
    <row r="973" ht="15.75" customHeight="1">
      <c r="A973" s="24">
        <v>96.0</v>
      </c>
      <c r="B973" s="24" t="s">
        <v>1466</v>
      </c>
      <c r="C973" s="24" t="s">
        <v>1466</v>
      </c>
      <c r="D973" s="132" t="s">
        <v>61</v>
      </c>
      <c r="E973" s="132">
        <v>4.0</v>
      </c>
      <c r="F973" s="132"/>
      <c r="G973" s="132"/>
      <c r="H973" s="132"/>
      <c r="J973" s="171">
        <f t="array" ref="J973">IFERROR(INDEX(VBDhistory1!$U$8:$U$307,MATCH(VBDgames!$C973,VBDhistory1!$B$8:$B$307,0))+ROW()/10000000,0)</f>
        <v>0</v>
      </c>
      <c r="K973" s="171">
        <f t="array" ref="K973">IFERROR(INDEX(VBDhistory2!$U$8:$U$307,MATCH(VBDgames!$C973,VBDhistory2!$B$8:$B$307,0))+ROW()/10000000,0)</f>
        <v>0</v>
      </c>
      <c r="L973" s="171">
        <f t="array" ref="L973">IFERROR(INDEX(VBDhistory3!$U$8:$U$307,MATCH(VBDgames!$C973,VBDhistory3!$B$8:$B$307,0))+ROW()/10000000,0)</f>
        <v>0</v>
      </c>
      <c r="M973" s="171">
        <f t="array" ref="M973">IFERROR(INDEX(VBDhistory4!$U$8:$U$307,MATCH(VBDgames!$C973,VBDhistory4!$B$8:$B$307,0))+ROW()/10000000,0)</f>
        <v>0</v>
      </c>
      <c r="N973" s="171"/>
      <c r="O973" s="171" t="str">
        <f t="shared" ref="O973:R973" si="2446">$D973&amp;"-"&amp;RANK(J973,J$878:J$1127,0)</f>
        <v>TE-1</v>
      </c>
      <c r="P973" s="171" t="str">
        <f t="shared" si="2446"/>
        <v>TE-1</v>
      </c>
      <c r="Q973" s="171" t="str">
        <f t="shared" si="2446"/>
        <v>TE-1</v>
      </c>
      <c r="R973" s="171" t="str">
        <f t="shared" si="2446"/>
        <v>TE-1</v>
      </c>
      <c r="AC973" s="3"/>
    </row>
    <row r="974" ht="15.75" customHeight="1">
      <c r="A974" s="24">
        <v>97.0</v>
      </c>
      <c r="B974" s="24" t="s">
        <v>2731</v>
      </c>
      <c r="C974" s="24" t="s">
        <v>2731</v>
      </c>
      <c r="D974" s="132" t="s">
        <v>61</v>
      </c>
      <c r="E974" s="132">
        <v>4.0</v>
      </c>
      <c r="F974" s="132">
        <v>0.0</v>
      </c>
      <c r="G974" s="132">
        <v>5.0</v>
      </c>
      <c r="H974" s="132">
        <v>15.0</v>
      </c>
      <c r="J974" s="171">
        <f t="array" ref="J974">IFERROR(INDEX(VBDhistory1!$U$8:$U$307,MATCH(VBDgames!$C974,VBDhistory1!$B$8:$B$307,0))+ROW()/10000000,0)</f>
        <v>0</v>
      </c>
      <c r="K974" s="171">
        <f t="array" ref="K974">IFERROR(INDEX(VBDhistory2!$U$8:$U$307,MATCH(VBDgames!$C974,VBDhistory2!$B$8:$B$307,0))+ROW()/10000000,0)</f>
        <v>0</v>
      </c>
      <c r="L974" s="171">
        <f t="array" ref="L974">IFERROR(INDEX(VBDhistory3!$U$8:$U$307,MATCH(VBDgames!$C974,VBDhistory3!$B$8:$B$307,0))+ROW()/10000000,0)</f>
        <v>0</v>
      </c>
      <c r="M974" s="171">
        <f t="array" ref="M974">IFERROR(INDEX(VBDhistory4!$U$8:$U$307,MATCH(VBDgames!$C974,VBDhistory4!$B$8:$B$307,0))+ROW()/10000000,0)</f>
        <v>0</v>
      </c>
      <c r="N974" s="171"/>
      <c r="O974" s="171" t="str">
        <f t="shared" ref="O974:R974" si="2447">$D974&amp;"-"&amp;RANK(J974,J$878:J$1127,0)</f>
        <v>TE-1</v>
      </c>
      <c r="P974" s="171" t="str">
        <f t="shared" si="2447"/>
        <v>TE-1</v>
      </c>
      <c r="Q974" s="171" t="str">
        <f t="shared" si="2447"/>
        <v>TE-1</v>
      </c>
      <c r="R974" s="171" t="str">
        <f t="shared" si="2447"/>
        <v>TE-1</v>
      </c>
      <c r="AC974" s="3"/>
    </row>
    <row r="975" ht="15.75" customHeight="1">
      <c r="A975" s="24">
        <v>98.0</v>
      </c>
      <c r="B975" s="24" t="s">
        <v>1038</v>
      </c>
      <c r="C975" s="24" t="s">
        <v>1038</v>
      </c>
      <c r="D975" s="132" t="s">
        <v>61</v>
      </c>
      <c r="E975" s="132">
        <v>5.0</v>
      </c>
      <c r="F975" s="132"/>
      <c r="G975" s="132"/>
      <c r="H975" s="132"/>
      <c r="J975" s="171">
        <f t="array" ref="J975">IFERROR(INDEX(VBDhistory1!$U$8:$U$307,MATCH(VBDgames!$C975,VBDhistory1!$B$8:$B$307,0))+ROW()/10000000,0)</f>
        <v>0</v>
      </c>
      <c r="K975" s="171">
        <f t="array" ref="K975">IFERROR(INDEX(VBDhistory2!$U$8:$U$307,MATCH(VBDgames!$C975,VBDhistory2!$B$8:$B$307,0))+ROW()/10000000,0)</f>
        <v>0</v>
      </c>
      <c r="L975" s="171">
        <f t="array" ref="L975">IFERROR(INDEX(VBDhistory3!$U$8:$U$307,MATCH(VBDgames!$C975,VBDhistory3!$B$8:$B$307,0))+ROW()/10000000,0)</f>
        <v>0</v>
      </c>
      <c r="M975" s="171">
        <f t="array" ref="M975">IFERROR(INDEX(VBDhistory4!$U$8:$U$307,MATCH(VBDgames!$C975,VBDhistory4!$B$8:$B$307,0))+ROW()/10000000,0)</f>
        <v>0</v>
      </c>
      <c r="N975" s="171"/>
      <c r="O975" s="171" t="str">
        <f t="shared" ref="O975:R975" si="2448">$D975&amp;"-"&amp;RANK(J975,J$878:J$1127,0)</f>
        <v>TE-1</v>
      </c>
      <c r="P975" s="171" t="str">
        <f t="shared" si="2448"/>
        <v>TE-1</v>
      </c>
      <c r="Q975" s="171" t="str">
        <f t="shared" si="2448"/>
        <v>TE-1</v>
      </c>
      <c r="R975" s="171" t="str">
        <f t="shared" si="2448"/>
        <v>TE-1</v>
      </c>
      <c r="AC975" s="3"/>
    </row>
    <row r="976" ht="15.75" customHeight="1">
      <c r="A976" s="24">
        <v>99.0</v>
      </c>
      <c r="B976" s="24" t="s">
        <v>408</v>
      </c>
      <c r="C976" s="24" t="s">
        <v>408</v>
      </c>
      <c r="D976" s="132" t="s">
        <v>61</v>
      </c>
      <c r="E976" s="132">
        <v>5.0</v>
      </c>
      <c r="F976" s="132">
        <v>7.0</v>
      </c>
      <c r="G976" s="132"/>
      <c r="H976" s="132"/>
      <c r="J976" s="171">
        <f t="array" ref="J976">IFERROR(INDEX(VBDhistory1!$U$8:$U$307,MATCH(VBDgames!$C976,VBDhistory1!$B$8:$B$307,0))+ROW()/10000000,0)</f>
        <v>0</v>
      </c>
      <c r="K976" s="171">
        <f t="array" ref="K976">IFERROR(INDEX(VBDhistory2!$U$8:$U$307,MATCH(VBDgames!$C976,VBDhistory2!$B$8:$B$307,0))+ROW()/10000000,0)</f>
        <v>0</v>
      </c>
      <c r="L976" s="171">
        <f t="array" ref="L976">IFERROR(INDEX(VBDhistory3!$U$8:$U$307,MATCH(VBDgames!$C976,VBDhistory3!$B$8:$B$307,0))+ROW()/10000000,0)</f>
        <v>0</v>
      </c>
      <c r="M976" s="171">
        <f t="array" ref="M976">IFERROR(INDEX(VBDhistory4!$U$8:$U$307,MATCH(VBDgames!$C976,VBDhistory4!$B$8:$B$307,0))+ROW()/10000000,0)</f>
        <v>0</v>
      </c>
      <c r="N976" s="171"/>
      <c r="O976" s="171" t="str">
        <f t="shared" ref="O976:R976" si="2449">$D976&amp;"-"&amp;RANK(J976,J$878:J$1127,0)</f>
        <v>TE-1</v>
      </c>
      <c r="P976" s="171" t="str">
        <f t="shared" si="2449"/>
        <v>TE-1</v>
      </c>
      <c r="Q976" s="171" t="str">
        <f t="shared" si="2449"/>
        <v>TE-1</v>
      </c>
      <c r="R976" s="171" t="str">
        <f t="shared" si="2449"/>
        <v>TE-1</v>
      </c>
      <c r="AC976" s="3"/>
    </row>
    <row r="977" ht="15.75" customHeight="1">
      <c r="A977" s="24">
        <v>100.0</v>
      </c>
      <c r="B977" s="24" t="s">
        <v>554</v>
      </c>
      <c r="C977" s="24" t="s">
        <v>554</v>
      </c>
      <c r="D977" s="132" t="s">
        <v>61</v>
      </c>
      <c r="E977" s="132">
        <v>2.0</v>
      </c>
      <c r="F977" s="132"/>
      <c r="G977" s="132"/>
      <c r="H977" s="132"/>
      <c r="J977" s="171">
        <f t="array" ref="J977">IFERROR(INDEX(VBDhistory1!$U$8:$U$307,MATCH(VBDgames!$C977,VBDhistory1!$B$8:$B$307,0))+ROW()/10000000,0)</f>
        <v>0</v>
      </c>
      <c r="K977" s="171">
        <f t="array" ref="K977">IFERROR(INDEX(VBDhistory2!$U$8:$U$307,MATCH(VBDgames!$C977,VBDhistory2!$B$8:$B$307,0))+ROW()/10000000,0)</f>
        <v>0</v>
      </c>
      <c r="L977" s="171">
        <f t="array" ref="L977">IFERROR(INDEX(VBDhistory3!$U$8:$U$307,MATCH(VBDgames!$C977,VBDhistory3!$B$8:$B$307,0))+ROW()/10000000,0)</f>
        <v>0</v>
      </c>
      <c r="M977" s="171">
        <f t="array" ref="M977">IFERROR(INDEX(VBDhistory4!$U$8:$U$307,MATCH(VBDgames!$C977,VBDhistory4!$B$8:$B$307,0))+ROW()/10000000,0)</f>
        <v>0</v>
      </c>
      <c r="N977" s="171"/>
      <c r="O977" s="171" t="str">
        <f t="shared" ref="O977:R977" si="2450">$D977&amp;"-"&amp;RANK(J977,J$878:J$1127,0)</f>
        <v>TE-1</v>
      </c>
      <c r="P977" s="171" t="str">
        <f t="shared" si="2450"/>
        <v>TE-1</v>
      </c>
      <c r="Q977" s="171" t="str">
        <f t="shared" si="2450"/>
        <v>TE-1</v>
      </c>
      <c r="R977" s="171" t="str">
        <f t="shared" si="2450"/>
        <v>TE-1</v>
      </c>
      <c r="AC977" s="3"/>
    </row>
    <row r="978" ht="15.75" customHeight="1">
      <c r="A978" s="24">
        <v>101.0</v>
      </c>
      <c r="B978" s="24" t="s">
        <v>331</v>
      </c>
      <c r="C978" s="24" t="s">
        <v>331</v>
      </c>
      <c r="D978" s="132" t="s">
        <v>61</v>
      </c>
      <c r="E978" s="132">
        <v>2.0</v>
      </c>
      <c r="F978" s="132">
        <v>16.0</v>
      </c>
      <c r="G978" s="132">
        <v>16.0</v>
      </c>
      <c r="H978" s="132"/>
      <c r="J978" s="171">
        <f t="array" ref="J978">IFERROR(INDEX(VBDhistory1!$U$8:$U$307,MATCH(VBDgames!$C978,VBDhistory1!$B$8:$B$307,0))+ROW()/10000000,0)</f>
        <v>0</v>
      </c>
      <c r="K978" s="171">
        <f t="array" ref="K978">IFERROR(INDEX(VBDhistory2!$U$8:$U$307,MATCH(VBDgames!$C978,VBDhistory2!$B$8:$B$307,0))+ROW()/10000000,0)</f>
        <v>0</v>
      </c>
      <c r="L978" s="171">
        <f t="array" ref="L978">IFERROR(INDEX(VBDhistory3!$U$8:$U$307,MATCH(VBDgames!$C978,VBDhistory3!$B$8:$B$307,0))+ROW()/10000000,0)</f>
        <v>0</v>
      </c>
      <c r="M978" s="171">
        <f t="array" ref="M978">IFERROR(INDEX(VBDhistory4!$U$8:$U$307,MATCH(VBDgames!$C978,VBDhistory4!$B$8:$B$307,0))+ROW()/10000000,0)</f>
        <v>0</v>
      </c>
      <c r="N978" s="171"/>
      <c r="O978" s="171" t="str">
        <f t="shared" ref="O978:R978" si="2451">$D978&amp;"-"&amp;RANK(J978,J$878:J$1127,0)</f>
        <v>TE-1</v>
      </c>
      <c r="P978" s="171" t="str">
        <f t="shared" si="2451"/>
        <v>TE-1</v>
      </c>
      <c r="Q978" s="171" t="str">
        <f t="shared" si="2451"/>
        <v>TE-1</v>
      </c>
      <c r="R978" s="171" t="str">
        <f t="shared" si="2451"/>
        <v>TE-1</v>
      </c>
      <c r="AC978" s="3"/>
    </row>
    <row r="979" ht="15.75" customHeight="1">
      <c r="A979" s="24">
        <v>102.0</v>
      </c>
      <c r="B979" s="24" t="s">
        <v>3147</v>
      </c>
      <c r="C979" s="24" t="s">
        <v>3147</v>
      </c>
      <c r="D979" s="132" t="s">
        <v>61</v>
      </c>
      <c r="E979" s="132">
        <v>3.0</v>
      </c>
      <c r="F979" s="132">
        <v>8.0</v>
      </c>
      <c r="G979" s="132">
        <v>0.0</v>
      </c>
      <c r="H979" s="132"/>
      <c r="J979" s="171">
        <f t="array" ref="J979">IFERROR(INDEX(VBDhistory1!$U$8:$U$307,MATCH(VBDgames!$C979,VBDhistory1!$B$8:$B$307,0))+ROW()/10000000,0)</f>
        <v>0</v>
      </c>
      <c r="K979" s="171">
        <f t="array" ref="K979">IFERROR(INDEX(VBDhistory2!$U$8:$U$307,MATCH(VBDgames!$C979,VBDhistory2!$B$8:$B$307,0))+ROW()/10000000,0)</f>
        <v>0</v>
      </c>
      <c r="L979" s="171">
        <f t="array" ref="L979">IFERROR(INDEX(VBDhistory3!$U$8:$U$307,MATCH(VBDgames!$C979,VBDhistory3!$B$8:$B$307,0))+ROW()/10000000,0)</f>
        <v>0</v>
      </c>
      <c r="M979" s="171">
        <f t="array" ref="M979">IFERROR(INDEX(VBDhistory4!$U$8:$U$307,MATCH(VBDgames!$C979,VBDhistory4!$B$8:$B$307,0))+ROW()/10000000,0)</f>
        <v>0</v>
      </c>
      <c r="N979" s="171"/>
      <c r="O979" s="171" t="str">
        <f t="shared" ref="O979:R979" si="2452">$D979&amp;"-"&amp;RANK(J979,J$878:J$1127,0)</f>
        <v>TE-1</v>
      </c>
      <c r="P979" s="171" t="str">
        <f t="shared" si="2452"/>
        <v>TE-1</v>
      </c>
      <c r="Q979" s="171" t="str">
        <f t="shared" si="2452"/>
        <v>TE-1</v>
      </c>
      <c r="R979" s="171" t="str">
        <f t="shared" si="2452"/>
        <v>TE-1</v>
      </c>
      <c r="AC979" s="3"/>
    </row>
    <row r="980" ht="15.75" customHeight="1">
      <c r="A980" s="24">
        <v>103.0</v>
      </c>
      <c r="B980" s="24" t="s">
        <v>1279</v>
      </c>
      <c r="C980" s="24" t="s">
        <v>1279</v>
      </c>
      <c r="D980" s="132" t="s">
        <v>61</v>
      </c>
      <c r="E980" s="132">
        <v>3.0</v>
      </c>
      <c r="F980" s="132"/>
      <c r="G980" s="132">
        <v>1.0</v>
      </c>
      <c r="H980" s="132"/>
      <c r="J980" s="171">
        <f t="array" ref="J980">IFERROR(INDEX(VBDhistory1!$U$8:$U$307,MATCH(VBDgames!$C980,VBDhistory1!$B$8:$B$307,0))+ROW()/10000000,0)</f>
        <v>0</v>
      </c>
      <c r="K980" s="171">
        <f t="array" ref="K980">IFERROR(INDEX(VBDhistory2!$U$8:$U$307,MATCH(VBDgames!$C980,VBDhistory2!$B$8:$B$307,0))+ROW()/10000000,0)</f>
        <v>0</v>
      </c>
      <c r="L980" s="171">
        <f t="array" ref="L980">IFERROR(INDEX(VBDhistory3!$U$8:$U$307,MATCH(VBDgames!$C980,VBDhistory3!$B$8:$B$307,0))+ROW()/10000000,0)</f>
        <v>0</v>
      </c>
      <c r="M980" s="171">
        <f t="array" ref="M980">IFERROR(INDEX(VBDhistory4!$U$8:$U$307,MATCH(VBDgames!$C980,VBDhistory4!$B$8:$B$307,0))+ROW()/10000000,0)</f>
        <v>0</v>
      </c>
      <c r="N980" s="171"/>
      <c r="O980" s="171" t="str">
        <f t="shared" ref="O980:R980" si="2453">$D980&amp;"-"&amp;RANK(J980,J$878:J$1127,0)</f>
        <v>TE-1</v>
      </c>
      <c r="P980" s="171" t="str">
        <f t="shared" si="2453"/>
        <v>TE-1</v>
      </c>
      <c r="Q980" s="171" t="str">
        <f t="shared" si="2453"/>
        <v>TE-1</v>
      </c>
      <c r="R980" s="171" t="str">
        <f t="shared" si="2453"/>
        <v>TE-1</v>
      </c>
      <c r="AC980" s="3"/>
    </row>
    <row r="981" ht="15.75" customHeight="1">
      <c r="A981" s="24">
        <v>104.0</v>
      </c>
      <c r="B981" s="24" t="s">
        <v>1468</v>
      </c>
      <c r="C981" s="24" t="s">
        <v>1468</v>
      </c>
      <c r="D981" s="132" t="s">
        <v>61</v>
      </c>
      <c r="E981" s="132">
        <v>4.0</v>
      </c>
      <c r="F981" s="132">
        <v>0.0</v>
      </c>
      <c r="G981" s="132">
        <v>1.0</v>
      </c>
      <c r="H981" s="132"/>
      <c r="J981" s="171">
        <f t="array" ref="J981">IFERROR(INDEX(VBDhistory1!$U$8:$U$307,MATCH(VBDgames!$C981,VBDhistory1!$B$8:$B$307,0))+ROW()/10000000,0)</f>
        <v>0</v>
      </c>
      <c r="K981" s="171">
        <f t="array" ref="K981">IFERROR(INDEX(VBDhistory2!$U$8:$U$307,MATCH(VBDgames!$C981,VBDhistory2!$B$8:$B$307,0))+ROW()/10000000,0)</f>
        <v>0</v>
      </c>
      <c r="L981" s="171">
        <f t="array" ref="L981">IFERROR(INDEX(VBDhistory3!$U$8:$U$307,MATCH(VBDgames!$C981,VBDhistory3!$B$8:$B$307,0))+ROW()/10000000,0)</f>
        <v>0</v>
      </c>
      <c r="M981" s="171">
        <f t="array" ref="M981">IFERROR(INDEX(VBDhistory4!$U$8:$U$307,MATCH(VBDgames!$C981,VBDhistory4!$B$8:$B$307,0))+ROW()/10000000,0)</f>
        <v>0</v>
      </c>
      <c r="N981" s="171"/>
      <c r="O981" s="171" t="str">
        <f t="shared" ref="O981:R981" si="2454">$D981&amp;"-"&amp;RANK(J981,J$878:J$1127,0)</f>
        <v>TE-1</v>
      </c>
      <c r="P981" s="171" t="str">
        <f t="shared" si="2454"/>
        <v>TE-1</v>
      </c>
      <c r="Q981" s="171" t="str">
        <f t="shared" si="2454"/>
        <v>TE-1</v>
      </c>
      <c r="R981" s="171" t="str">
        <f t="shared" si="2454"/>
        <v>TE-1</v>
      </c>
      <c r="AC981" s="3"/>
    </row>
    <row r="982" ht="15.75" customHeight="1">
      <c r="A982" s="24">
        <v>105.0</v>
      </c>
      <c r="B982" s="24" t="s">
        <v>3074</v>
      </c>
      <c r="C982" s="24" t="s">
        <v>3074</v>
      </c>
      <c r="D982" s="132" t="s">
        <v>61</v>
      </c>
      <c r="E982" s="132">
        <v>4.0</v>
      </c>
      <c r="F982" s="132">
        <v>13.0</v>
      </c>
      <c r="G982" s="132">
        <v>15.0</v>
      </c>
      <c r="H982" s="132">
        <v>16.0</v>
      </c>
      <c r="J982" s="171">
        <f t="array" ref="J982">IFERROR(INDEX(VBDhistory1!$U$8:$U$307,MATCH(VBDgames!$C982,VBDhistory1!$B$8:$B$307,0))+ROW()/10000000,0)</f>
        <v>0</v>
      </c>
      <c r="K982" s="171">
        <f t="array" ref="K982">IFERROR(INDEX(VBDhistory2!$U$8:$U$307,MATCH(VBDgames!$C982,VBDhistory2!$B$8:$B$307,0))+ROW()/10000000,0)</f>
        <v>0</v>
      </c>
      <c r="L982" s="171">
        <f t="array" ref="L982">IFERROR(INDEX(VBDhistory3!$U$8:$U$307,MATCH(VBDgames!$C982,VBDhistory3!$B$8:$B$307,0))+ROW()/10000000,0)</f>
        <v>0</v>
      </c>
      <c r="M982" s="171">
        <f t="array" ref="M982">IFERROR(INDEX(VBDhistory4!$U$8:$U$307,MATCH(VBDgames!$C982,VBDhistory4!$B$8:$B$307,0))+ROW()/10000000,0)</f>
        <v>0</v>
      </c>
      <c r="N982" s="171"/>
      <c r="O982" s="171" t="str">
        <f t="shared" ref="O982:R982" si="2455">$D982&amp;"-"&amp;RANK(J982,J$878:J$1127,0)</f>
        <v>TE-1</v>
      </c>
      <c r="P982" s="171" t="str">
        <f t="shared" si="2455"/>
        <v>TE-1</v>
      </c>
      <c r="Q982" s="171" t="str">
        <f t="shared" si="2455"/>
        <v>TE-1</v>
      </c>
      <c r="R982" s="171" t="str">
        <f t="shared" si="2455"/>
        <v>TE-1</v>
      </c>
      <c r="AC982" s="3"/>
    </row>
    <row r="983" ht="15.75" customHeight="1">
      <c r="A983" s="24">
        <v>106.0</v>
      </c>
      <c r="B983" s="24" t="s">
        <v>3173</v>
      </c>
      <c r="C983" s="24" t="s">
        <v>3173</v>
      </c>
      <c r="D983" s="132" t="s">
        <v>61</v>
      </c>
      <c r="E983" s="132">
        <v>4.0</v>
      </c>
      <c r="F983" s="132">
        <v>1.0</v>
      </c>
      <c r="G983" s="132">
        <v>0.0</v>
      </c>
      <c r="H983" s="132"/>
      <c r="J983" s="171">
        <f t="array" ref="J983">IFERROR(INDEX(VBDhistory1!$U$8:$U$307,MATCH(VBDgames!$C983,VBDhistory1!$B$8:$B$307,0))+ROW()/10000000,0)</f>
        <v>0</v>
      </c>
      <c r="K983" s="171">
        <f t="array" ref="K983">IFERROR(INDEX(VBDhistory2!$U$8:$U$307,MATCH(VBDgames!$C983,VBDhistory2!$B$8:$B$307,0))+ROW()/10000000,0)</f>
        <v>0</v>
      </c>
      <c r="L983" s="171">
        <f t="array" ref="L983">IFERROR(INDEX(VBDhistory3!$U$8:$U$307,MATCH(VBDgames!$C983,VBDhistory3!$B$8:$B$307,0))+ROW()/10000000,0)</f>
        <v>0</v>
      </c>
      <c r="M983" s="171">
        <f t="array" ref="M983">IFERROR(INDEX(VBDhistory4!$U$8:$U$307,MATCH(VBDgames!$C983,VBDhistory4!$B$8:$B$307,0))+ROW()/10000000,0)</f>
        <v>0</v>
      </c>
      <c r="N983" s="171"/>
      <c r="O983" s="171" t="str">
        <f t="shared" ref="O983:R983" si="2456">$D983&amp;"-"&amp;RANK(J983,J$878:J$1127,0)</f>
        <v>TE-1</v>
      </c>
      <c r="P983" s="171" t="str">
        <f t="shared" si="2456"/>
        <v>TE-1</v>
      </c>
      <c r="Q983" s="171" t="str">
        <f t="shared" si="2456"/>
        <v>TE-1</v>
      </c>
      <c r="R983" s="171" t="str">
        <f t="shared" si="2456"/>
        <v>TE-1</v>
      </c>
      <c r="AC983" s="3"/>
    </row>
    <row r="984" ht="15.75" customHeight="1">
      <c r="A984" s="24">
        <v>107.0</v>
      </c>
      <c r="B984" s="24" t="s">
        <v>4809</v>
      </c>
      <c r="C984" s="24" t="s">
        <v>4809</v>
      </c>
      <c r="D984" s="132" t="s">
        <v>61</v>
      </c>
      <c r="E984" s="132">
        <v>3.0</v>
      </c>
      <c r="F984" s="132">
        <v>11.0</v>
      </c>
      <c r="G984" s="132"/>
      <c r="H984" s="132">
        <v>0.0</v>
      </c>
      <c r="J984" s="171">
        <f t="array" ref="J984">IFERROR(INDEX(VBDhistory1!$U$8:$U$307,MATCH(VBDgames!$C984,VBDhistory1!$B$8:$B$307,0))+ROW()/10000000,0)</f>
        <v>0</v>
      </c>
      <c r="K984" s="171">
        <f t="array" ref="K984">IFERROR(INDEX(VBDhistory2!$U$8:$U$307,MATCH(VBDgames!$C984,VBDhistory2!$B$8:$B$307,0))+ROW()/10000000,0)</f>
        <v>0</v>
      </c>
      <c r="L984" s="171">
        <f t="array" ref="L984">IFERROR(INDEX(VBDhistory3!$U$8:$U$307,MATCH(VBDgames!$C984,VBDhistory3!$B$8:$B$307,0))+ROW()/10000000,0)</f>
        <v>0</v>
      </c>
      <c r="M984" s="171">
        <f t="array" ref="M984">IFERROR(INDEX(VBDhistory4!$U$8:$U$307,MATCH(VBDgames!$C984,VBDhistory4!$B$8:$B$307,0))+ROW()/10000000,0)</f>
        <v>0</v>
      </c>
      <c r="N984" s="171"/>
      <c r="O984" s="171" t="str">
        <f t="shared" ref="O984:R984" si="2457">$D984&amp;"-"&amp;RANK(J984,J$878:J$1127,0)</f>
        <v>TE-1</v>
      </c>
      <c r="P984" s="171" t="str">
        <f t="shared" si="2457"/>
        <v>TE-1</v>
      </c>
      <c r="Q984" s="171" t="str">
        <f t="shared" si="2457"/>
        <v>TE-1</v>
      </c>
      <c r="R984" s="171" t="str">
        <f t="shared" si="2457"/>
        <v>TE-1</v>
      </c>
      <c r="AC984" s="3"/>
    </row>
    <row r="985" ht="15.75" customHeight="1">
      <c r="A985" s="24">
        <v>108.0</v>
      </c>
      <c r="B985" s="24" t="s">
        <v>1317</v>
      </c>
      <c r="C985" s="24" t="s">
        <v>1317</v>
      </c>
      <c r="D985" s="132" t="s">
        <v>61</v>
      </c>
      <c r="E985" s="132">
        <v>3.0</v>
      </c>
      <c r="F985" s="132"/>
      <c r="G985" s="132"/>
      <c r="H985" s="132"/>
      <c r="J985" s="171">
        <f t="array" ref="J985">IFERROR(INDEX(VBDhistory1!$U$8:$U$307,MATCH(VBDgames!$C985,VBDhistory1!$B$8:$B$307,0))+ROW()/10000000,0)</f>
        <v>0</v>
      </c>
      <c r="K985" s="171">
        <f t="array" ref="K985">IFERROR(INDEX(VBDhistory2!$U$8:$U$307,MATCH(VBDgames!$C985,VBDhistory2!$B$8:$B$307,0))+ROW()/10000000,0)</f>
        <v>0</v>
      </c>
      <c r="L985" s="171">
        <f t="array" ref="L985">IFERROR(INDEX(VBDhistory3!$U$8:$U$307,MATCH(VBDgames!$C985,VBDhistory3!$B$8:$B$307,0))+ROW()/10000000,0)</f>
        <v>0</v>
      </c>
      <c r="M985" s="171">
        <f t="array" ref="M985">IFERROR(INDEX(VBDhistory4!$U$8:$U$307,MATCH(VBDgames!$C985,VBDhistory4!$B$8:$B$307,0))+ROW()/10000000,0)</f>
        <v>0</v>
      </c>
      <c r="N985" s="171"/>
      <c r="O985" s="171" t="str">
        <f t="shared" ref="O985:R985" si="2458">$D985&amp;"-"&amp;RANK(J985,J$878:J$1127,0)</f>
        <v>TE-1</v>
      </c>
      <c r="P985" s="171" t="str">
        <f t="shared" si="2458"/>
        <v>TE-1</v>
      </c>
      <c r="Q985" s="171" t="str">
        <f t="shared" si="2458"/>
        <v>TE-1</v>
      </c>
      <c r="R985" s="171" t="str">
        <f t="shared" si="2458"/>
        <v>TE-1</v>
      </c>
      <c r="AC985" s="3"/>
    </row>
    <row r="986" ht="15.75" customHeight="1">
      <c r="A986" s="24">
        <v>109.0</v>
      </c>
      <c r="B986" s="24" t="s">
        <v>1079</v>
      </c>
      <c r="C986" s="24" t="s">
        <v>1079</v>
      </c>
      <c r="D986" s="132" t="s">
        <v>61</v>
      </c>
      <c r="E986" s="132">
        <v>2.0</v>
      </c>
      <c r="F986" s="132">
        <v>16.0</v>
      </c>
      <c r="G986" s="132"/>
      <c r="H986" s="132"/>
      <c r="J986" s="171">
        <f t="array" ref="J986">IFERROR(INDEX(VBDhistory1!$U$8:$U$307,MATCH(VBDgames!$C986,VBDhistory1!$B$8:$B$307,0))+ROW()/10000000,0)</f>
        <v>0</v>
      </c>
      <c r="K986" s="171">
        <f t="array" ref="K986">IFERROR(INDEX(VBDhistory2!$U$8:$U$307,MATCH(VBDgames!$C986,VBDhistory2!$B$8:$B$307,0))+ROW()/10000000,0)</f>
        <v>0</v>
      </c>
      <c r="L986" s="171">
        <f t="array" ref="L986">IFERROR(INDEX(VBDhistory3!$U$8:$U$307,MATCH(VBDgames!$C986,VBDhistory3!$B$8:$B$307,0))+ROW()/10000000,0)</f>
        <v>0</v>
      </c>
      <c r="M986" s="171">
        <f t="array" ref="M986">IFERROR(INDEX(VBDhistory4!$U$8:$U$307,MATCH(VBDgames!$C986,VBDhistory4!$B$8:$B$307,0))+ROW()/10000000,0)</f>
        <v>0</v>
      </c>
      <c r="N986" s="171"/>
      <c r="O986" s="171" t="str">
        <f t="shared" ref="O986:R986" si="2459">$D986&amp;"-"&amp;RANK(J986,J$878:J$1127,0)</f>
        <v>TE-1</v>
      </c>
      <c r="P986" s="171" t="str">
        <f t="shared" si="2459"/>
        <v>TE-1</v>
      </c>
      <c r="Q986" s="171" t="str">
        <f t="shared" si="2459"/>
        <v>TE-1</v>
      </c>
      <c r="R986" s="171" t="str">
        <f t="shared" si="2459"/>
        <v>TE-1</v>
      </c>
      <c r="AC986" s="3"/>
    </row>
    <row r="987" ht="15.75" customHeight="1">
      <c r="A987" s="24">
        <v>110.0</v>
      </c>
      <c r="B987" s="24" t="s">
        <v>2607</v>
      </c>
      <c r="C987" s="24" t="s">
        <v>2607</v>
      </c>
      <c r="D987" s="132" t="s">
        <v>61</v>
      </c>
      <c r="E987" s="132">
        <v>2.0</v>
      </c>
      <c r="F987" s="132">
        <v>13.0</v>
      </c>
      <c r="G987" s="132">
        <v>16.0</v>
      </c>
      <c r="H987" s="132">
        <v>16.0</v>
      </c>
      <c r="J987" s="171">
        <f t="array" ref="J987">IFERROR(INDEX(VBDhistory1!$U$8:$U$307,MATCH(VBDgames!$C987,VBDhistory1!$B$8:$B$307,0))+ROW()/10000000,0)</f>
        <v>0</v>
      </c>
      <c r="K987" s="171">
        <f t="array" ref="K987">IFERROR(INDEX(VBDhistory2!$U$8:$U$307,MATCH(VBDgames!$C987,VBDhistory2!$B$8:$B$307,0))+ROW()/10000000,0)</f>
        <v>0</v>
      </c>
      <c r="L987" s="171">
        <f t="array" ref="L987">IFERROR(INDEX(VBDhistory3!$U$8:$U$307,MATCH(VBDgames!$C987,VBDhistory3!$B$8:$B$307,0))+ROW()/10000000,0)</f>
        <v>0</v>
      </c>
      <c r="M987" s="171">
        <f t="array" ref="M987">IFERROR(INDEX(VBDhistory4!$U$8:$U$307,MATCH(VBDgames!$C987,VBDhistory4!$B$8:$B$307,0))+ROW()/10000000,0)</f>
        <v>0</v>
      </c>
      <c r="N987" s="171"/>
      <c r="O987" s="171" t="str">
        <f t="shared" ref="O987:R987" si="2460">$D987&amp;"-"&amp;RANK(J987,J$878:J$1127,0)</f>
        <v>TE-1</v>
      </c>
      <c r="P987" s="171" t="str">
        <f t="shared" si="2460"/>
        <v>TE-1</v>
      </c>
      <c r="Q987" s="171" t="str">
        <f t="shared" si="2460"/>
        <v>TE-1</v>
      </c>
      <c r="R987" s="171" t="str">
        <f t="shared" si="2460"/>
        <v>TE-1</v>
      </c>
      <c r="AC987" s="3"/>
    </row>
    <row r="988" ht="15.75" customHeight="1">
      <c r="A988" s="24">
        <v>111.0</v>
      </c>
      <c r="B988" s="24" t="s">
        <v>282</v>
      </c>
      <c r="C988" s="24" t="s">
        <v>282</v>
      </c>
      <c r="D988" s="132" t="s">
        <v>61</v>
      </c>
      <c r="E988" s="132">
        <v>4.0</v>
      </c>
      <c r="F988" s="132"/>
      <c r="G988" s="132"/>
      <c r="H988" s="132"/>
      <c r="J988" s="171">
        <f t="array" ref="J988">IFERROR(INDEX(VBDhistory1!$U$8:$U$307,MATCH(VBDgames!$C988,VBDhistory1!$B$8:$B$307,0))+ROW()/10000000,0)</f>
        <v>0</v>
      </c>
      <c r="K988" s="171">
        <f t="array" ref="K988">IFERROR(INDEX(VBDhistory2!$U$8:$U$307,MATCH(VBDgames!$C988,VBDhistory2!$B$8:$B$307,0))+ROW()/10000000,0)</f>
        <v>0</v>
      </c>
      <c r="L988" s="171">
        <f t="array" ref="L988">IFERROR(INDEX(VBDhistory3!$U$8:$U$307,MATCH(VBDgames!$C988,VBDhistory3!$B$8:$B$307,0))+ROW()/10000000,0)</f>
        <v>0</v>
      </c>
      <c r="M988" s="171">
        <f t="array" ref="M988">IFERROR(INDEX(VBDhistory4!$U$8:$U$307,MATCH(VBDgames!$C988,VBDhistory4!$B$8:$B$307,0))+ROW()/10000000,0)</f>
        <v>0</v>
      </c>
      <c r="N988" s="171"/>
      <c r="O988" s="171" t="str">
        <f t="shared" ref="O988:R988" si="2461">$D988&amp;"-"&amp;RANK(J988,J$878:J$1127,0)</f>
        <v>TE-1</v>
      </c>
      <c r="P988" s="171" t="str">
        <f t="shared" si="2461"/>
        <v>TE-1</v>
      </c>
      <c r="Q988" s="171" t="str">
        <f t="shared" si="2461"/>
        <v>TE-1</v>
      </c>
      <c r="R988" s="171" t="str">
        <f t="shared" si="2461"/>
        <v>TE-1</v>
      </c>
      <c r="AC988" s="3"/>
    </row>
    <row r="989" ht="15.75" customHeight="1">
      <c r="A989" s="24">
        <v>112.0</v>
      </c>
      <c r="B989" s="24" t="s">
        <v>1403</v>
      </c>
      <c r="C989" s="24" t="s">
        <v>1403</v>
      </c>
      <c r="D989" s="132" t="s">
        <v>61</v>
      </c>
      <c r="E989" s="132">
        <v>2.0</v>
      </c>
      <c r="F989" s="132">
        <v>8.0</v>
      </c>
      <c r="G989" s="132">
        <v>7.0</v>
      </c>
      <c r="H989" s="132">
        <v>5.0</v>
      </c>
      <c r="J989" s="171">
        <f t="array" ref="J989">IFERROR(INDEX(VBDhistory1!$U$8:$U$307,MATCH(VBDgames!$C989,VBDhistory1!$B$8:$B$307,0))+ROW()/10000000,0)</f>
        <v>0</v>
      </c>
      <c r="K989" s="171">
        <f t="array" ref="K989">IFERROR(INDEX(VBDhistory2!$U$8:$U$307,MATCH(VBDgames!$C989,VBDhistory2!$B$8:$B$307,0))+ROW()/10000000,0)</f>
        <v>0</v>
      </c>
      <c r="L989" s="171">
        <f t="array" ref="L989">IFERROR(INDEX(VBDhistory3!$U$8:$U$307,MATCH(VBDgames!$C989,VBDhistory3!$B$8:$B$307,0))+ROW()/10000000,0)</f>
        <v>0</v>
      </c>
      <c r="M989" s="171">
        <f t="array" ref="M989">IFERROR(INDEX(VBDhistory4!$U$8:$U$307,MATCH(VBDgames!$C989,VBDhistory4!$B$8:$B$307,0))+ROW()/10000000,0)</f>
        <v>0</v>
      </c>
      <c r="N989" s="171"/>
      <c r="O989" s="171" t="str">
        <f t="shared" ref="O989:R989" si="2462">$D989&amp;"-"&amp;RANK(J989,J$878:J$1127,0)</f>
        <v>TE-1</v>
      </c>
      <c r="P989" s="171" t="str">
        <f t="shared" si="2462"/>
        <v>TE-1</v>
      </c>
      <c r="Q989" s="171" t="str">
        <f t="shared" si="2462"/>
        <v>TE-1</v>
      </c>
      <c r="R989" s="171" t="str">
        <f t="shared" si="2462"/>
        <v>TE-1</v>
      </c>
      <c r="AC989" s="3"/>
    </row>
    <row r="990" ht="15.75" customHeight="1">
      <c r="A990" s="24">
        <v>113.0</v>
      </c>
      <c r="B990" s="24" t="s">
        <v>1200</v>
      </c>
      <c r="C990" s="24" t="s">
        <v>1200</v>
      </c>
      <c r="D990" s="132" t="s">
        <v>61</v>
      </c>
      <c r="E990" s="132">
        <v>2.0</v>
      </c>
      <c r="F990" s="132"/>
      <c r="G990" s="132"/>
      <c r="H990" s="132"/>
      <c r="J990" s="171">
        <f t="array" ref="J990">IFERROR(INDEX(VBDhistory1!$U$8:$U$307,MATCH(VBDgames!$C990,VBDhistory1!$B$8:$B$307,0))+ROW()/10000000,0)</f>
        <v>0</v>
      </c>
      <c r="K990" s="171">
        <f t="array" ref="K990">IFERROR(INDEX(VBDhistory2!$U$8:$U$307,MATCH(VBDgames!$C990,VBDhistory2!$B$8:$B$307,0))+ROW()/10000000,0)</f>
        <v>0</v>
      </c>
      <c r="L990" s="171">
        <f t="array" ref="L990">IFERROR(INDEX(VBDhistory3!$U$8:$U$307,MATCH(VBDgames!$C990,VBDhistory3!$B$8:$B$307,0))+ROW()/10000000,0)</f>
        <v>0</v>
      </c>
      <c r="M990" s="171">
        <f t="array" ref="M990">IFERROR(INDEX(VBDhistory4!$U$8:$U$307,MATCH(VBDgames!$C990,VBDhistory4!$B$8:$B$307,0))+ROW()/10000000,0)</f>
        <v>0</v>
      </c>
      <c r="N990" s="171"/>
      <c r="O990" s="171" t="str">
        <f t="shared" ref="O990:R990" si="2463">$D990&amp;"-"&amp;RANK(J990,J$878:J$1127,0)</f>
        <v>TE-1</v>
      </c>
      <c r="P990" s="171" t="str">
        <f t="shared" si="2463"/>
        <v>TE-1</v>
      </c>
      <c r="Q990" s="171" t="str">
        <f t="shared" si="2463"/>
        <v>TE-1</v>
      </c>
      <c r="R990" s="171" t="str">
        <f t="shared" si="2463"/>
        <v>TE-1</v>
      </c>
      <c r="AC990" s="3"/>
    </row>
    <row r="991" ht="15.75" customHeight="1">
      <c r="A991" s="24">
        <v>114.0</v>
      </c>
      <c r="B991" s="24" t="s">
        <v>1229</v>
      </c>
      <c r="C991" s="24" t="s">
        <v>1229</v>
      </c>
      <c r="D991" s="132" t="s">
        <v>61</v>
      </c>
      <c r="E991" s="132">
        <v>1.0</v>
      </c>
      <c r="F991" s="132">
        <v>3.0</v>
      </c>
      <c r="G991" s="132">
        <v>7.0</v>
      </c>
      <c r="H991" s="132"/>
      <c r="J991" s="171">
        <f t="array" ref="J991">IFERROR(INDEX(VBDhistory1!$U$8:$U$307,MATCH(VBDgames!$C991,VBDhistory1!$B$8:$B$307,0))+ROW()/10000000,0)</f>
        <v>0</v>
      </c>
      <c r="K991" s="171">
        <f t="array" ref="K991">IFERROR(INDEX(VBDhistory2!$U$8:$U$307,MATCH(VBDgames!$C991,VBDhistory2!$B$8:$B$307,0))+ROW()/10000000,0)</f>
        <v>0</v>
      </c>
      <c r="L991" s="171">
        <f t="array" ref="L991">IFERROR(INDEX(VBDhistory3!$U$8:$U$307,MATCH(VBDgames!$C991,VBDhistory3!$B$8:$B$307,0))+ROW()/10000000,0)</f>
        <v>0</v>
      </c>
      <c r="M991" s="171">
        <f t="array" ref="M991">IFERROR(INDEX(VBDhistory4!$U$8:$U$307,MATCH(VBDgames!$C991,VBDhistory4!$B$8:$B$307,0))+ROW()/10000000,0)</f>
        <v>0</v>
      </c>
      <c r="N991" s="171"/>
      <c r="O991" s="171" t="str">
        <f t="shared" ref="O991:R991" si="2464">$D991&amp;"-"&amp;RANK(J991,J$878:J$1127,0)</f>
        <v>TE-1</v>
      </c>
      <c r="P991" s="171" t="str">
        <f t="shared" si="2464"/>
        <v>TE-1</v>
      </c>
      <c r="Q991" s="171" t="str">
        <f t="shared" si="2464"/>
        <v>TE-1</v>
      </c>
      <c r="R991" s="171" t="str">
        <f t="shared" si="2464"/>
        <v>TE-1</v>
      </c>
      <c r="AC991" s="3"/>
    </row>
    <row r="992" ht="15.75" customHeight="1">
      <c r="A992" s="24">
        <v>115.0</v>
      </c>
      <c r="B992" s="24" t="s">
        <v>1208</v>
      </c>
      <c r="C992" s="24" t="s">
        <v>1208</v>
      </c>
      <c r="D992" s="132" t="s">
        <v>61</v>
      </c>
      <c r="E992" s="132">
        <v>1.0</v>
      </c>
      <c r="F992" s="132">
        <v>0.0</v>
      </c>
      <c r="G992" s="132"/>
      <c r="H992" s="132"/>
      <c r="J992" s="171">
        <f t="array" ref="J992">IFERROR(INDEX(VBDhistory1!$U$8:$U$307,MATCH(VBDgames!$C992,VBDhistory1!$B$8:$B$307,0))+ROW()/10000000,0)</f>
        <v>0</v>
      </c>
      <c r="K992" s="171">
        <f t="array" ref="K992">IFERROR(INDEX(VBDhistory2!$U$8:$U$307,MATCH(VBDgames!$C992,VBDhistory2!$B$8:$B$307,0))+ROW()/10000000,0)</f>
        <v>0</v>
      </c>
      <c r="L992" s="171">
        <f t="array" ref="L992">IFERROR(INDEX(VBDhistory3!$U$8:$U$307,MATCH(VBDgames!$C992,VBDhistory3!$B$8:$B$307,0))+ROW()/10000000,0)</f>
        <v>0</v>
      </c>
      <c r="M992" s="171">
        <f t="array" ref="M992">IFERROR(INDEX(VBDhistory4!$U$8:$U$307,MATCH(VBDgames!$C992,VBDhistory4!$B$8:$B$307,0))+ROW()/10000000,0)</f>
        <v>0</v>
      </c>
      <c r="N992" s="171"/>
      <c r="O992" s="171" t="str">
        <f t="shared" ref="O992:R992" si="2465">$D992&amp;"-"&amp;RANK(J992,J$878:J$1127,0)</f>
        <v>TE-1</v>
      </c>
      <c r="P992" s="171" t="str">
        <f t="shared" si="2465"/>
        <v>TE-1</v>
      </c>
      <c r="Q992" s="171" t="str">
        <f t="shared" si="2465"/>
        <v>TE-1</v>
      </c>
      <c r="R992" s="171" t="str">
        <f t="shared" si="2465"/>
        <v>TE-1</v>
      </c>
      <c r="AC992" s="3"/>
    </row>
    <row r="993" ht="15.75" customHeight="1">
      <c r="A993" s="24">
        <v>116.0</v>
      </c>
      <c r="B993" s="24" t="s">
        <v>1557</v>
      </c>
      <c r="C993" s="24" t="s">
        <v>1557</v>
      </c>
      <c r="D993" s="132" t="s">
        <v>61</v>
      </c>
      <c r="E993" s="132">
        <v>2.0</v>
      </c>
      <c r="F993" s="132">
        <v>6.0</v>
      </c>
      <c r="G993" s="132">
        <v>0.0</v>
      </c>
      <c r="H993" s="132"/>
      <c r="J993" s="171">
        <f t="array" ref="J993">IFERROR(INDEX(VBDhistory1!$U$8:$U$307,MATCH(VBDgames!$C993,VBDhistory1!$B$8:$B$307,0))+ROW()/10000000,0)</f>
        <v>0</v>
      </c>
      <c r="K993" s="171">
        <f t="array" ref="K993">IFERROR(INDEX(VBDhistory2!$U$8:$U$307,MATCH(VBDgames!$C993,VBDhistory2!$B$8:$B$307,0))+ROW()/10000000,0)</f>
        <v>0</v>
      </c>
      <c r="L993" s="171">
        <f t="array" ref="L993">IFERROR(INDEX(VBDhistory3!$U$8:$U$307,MATCH(VBDgames!$C993,VBDhistory3!$B$8:$B$307,0))+ROW()/10000000,0)</f>
        <v>0</v>
      </c>
      <c r="M993" s="171">
        <f t="array" ref="M993">IFERROR(INDEX(VBDhistory4!$U$8:$U$307,MATCH(VBDgames!$C993,VBDhistory4!$B$8:$B$307,0))+ROW()/10000000,0)</f>
        <v>0</v>
      </c>
      <c r="N993" s="171"/>
      <c r="O993" s="171" t="str">
        <f t="shared" ref="O993:R993" si="2466">$D993&amp;"-"&amp;RANK(J993,J$878:J$1127,0)</f>
        <v>TE-1</v>
      </c>
      <c r="P993" s="171" t="str">
        <f t="shared" si="2466"/>
        <v>TE-1</v>
      </c>
      <c r="Q993" s="171" t="str">
        <f t="shared" si="2466"/>
        <v>TE-1</v>
      </c>
      <c r="R993" s="171" t="str">
        <f t="shared" si="2466"/>
        <v>TE-1</v>
      </c>
      <c r="AC993" s="3"/>
    </row>
    <row r="994" ht="15.75" customHeight="1">
      <c r="A994" s="24">
        <v>117.0</v>
      </c>
      <c r="B994" s="22" t="s">
        <v>584</v>
      </c>
      <c r="C994" s="22" t="s">
        <v>584</v>
      </c>
      <c r="D994" s="132" t="s">
        <v>61</v>
      </c>
      <c r="E994" s="132">
        <v>1.0</v>
      </c>
      <c r="F994" s="132"/>
      <c r="G994" s="132"/>
      <c r="H994" s="132"/>
      <c r="J994" s="171">
        <f t="array" ref="J994">IFERROR(INDEX(VBDhistory1!$U$8:$U$307,MATCH(VBDgames!$C994,VBDhistory1!$B$8:$B$307,0))+ROW()/10000000,0)</f>
        <v>0</v>
      </c>
      <c r="K994" s="171">
        <f t="array" ref="K994">IFERROR(INDEX(VBDhistory2!$U$8:$U$307,MATCH(VBDgames!$C994,VBDhistory2!$B$8:$B$307,0))+ROW()/10000000,0)</f>
        <v>0</v>
      </c>
      <c r="L994" s="171">
        <f t="array" ref="L994">IFERROR(INDEX(VBDhistory3!$U$8:$U$307,MATCH(VBDgames!$C994,VBDhistory3!$B$8:$B$307,0))+ROW()/10000000,0)</f>
        <v>0</v>
      </c>
      <c r="M994" s="171">
        <f t="array" ref="M994">IFERROR(INDEX(VBDhistory4!$U$8:$U$307,MATCH(VBDgames!$C994,VBDhistory4!$B$8:$B$307,0))+ROW()/10000000,0)</f>
        <v>0</v>
      </c>
      <c r="N994" s="171"/>
      <c r="O994" s="171" t="str">
        <f t="shared" ref="O994:R994" si="2467">$D994&amp;"-"&amp;RANK(J994,J$878:J$1127,0)</f>
        <v>TE-1</v>
      </c>
      <c r="P994" s="171" t="str">
        <f t="shared" si="2467"/>
        <v>TE-1</v>
      </c>
      <c r="Q994" s="171" t="str">
        <f t="shared" si="2467"/>
        <v>TE-1</v>
      </c>
      <c r="R994" s="171" t="str">
        <f t="shared" si="2467"/>
        <v>TE-1</v>
      </c>
      <c r="AC994" s="3"/>
    </row>
    <row r="995" ht="15.75" customHeight="1">
      <c r="A995" s="24">
        <v>118.0</v>
      </c>
      <c r="B995" s="24" t="s">
        <v>4810</v>
      </c>
      <c r="C995" s="24" t="s">
        <v>4810</v>
      </c>
      <c r="D995" s="132" t="s">
        <v>61</v>
      </c>
      <c r="E995" s="132">
        <v>2.0</v>
      </c>
      <c r="F995" s="132">
        <v>1.0</v>
      </c>
      <c r="G995" s="132"/>
      <c r="H995" s="132"/>
      <c r="J995" s="171">
        <f t="array" ref="J995">IFERROR(INDEX(VBDhistory1!$U$8:$U$307,MATCH(VBDgames!$C995,VBDhistory1!$B$8:$B$307,0))+ROW()/10000000,0)</f>
        <v>0</v>
      </c>
      <c r="K995" s="171">
        <f t="array" ref="K995">IFERROR(INDEX(VBDhistory2!$U$8:$U$307,MATCH(VBDgames!$C995,VBDhistory2!$B$8:$B$307,0))+ROW()/10000000,0)</f>
        <v>0</v>
      </c>
      <c r="L995" s="171">
        <f t="array" ref="L995">IFERROR(INDEX(VBDhistory3!$U$8:$U$307,MATCH(VBDgames!$C995,VBDhistory3!$B$8:$B$307,0))+ROW()/10000000,0)</f>
        <v>0</v>
      </c>
      <c r="M995" s="171">
        <f t="array" ref="M995">IFERROR(INDEX(VBDhistory4!$U$8:$U$307,MATCH(VBDgames!$C995,VBDhistory4!$B$8:$B$307,0))+ROW()/10000000,0)</f>
        <v>0</v>
      </c>
      <c r="N995" s="171"/>
      <c r="O995" s="171" t="str">
        <f t="shared" ref="O995:R995" si="2468">$D995&amp;"-"&amp;RANK(J995,J$878:J$1127,0)</f>
        <v>TE-1</v>
      </c>
      <c r="P995" s="171" t="str">
        <f t="shared" si="2468"/>
        <v>TE-1</v>
      </c>
      <c r="Q995" s="171" t="str">
        <f t="shared" si="2468"/>
        <v>TE-1</v>
      </c>
      <c r="R995" s="171" t="str">
        <f t="shared" si="2468"/>
        <v>TE-1</v>
      </c>
      <c r="AC995" s="3"/>
    </row>
    <row r="996" ht="15.75" customHeight="1">
      <c r="A996" s="24">
        <v>119.0</v>
      </c>
      <c r="B996" s="24" t="s">
        <v>4811</v>
      </c>
      <c r="C996" s="24" t="s">
        <v>4811</v>
      </c>
      <c r="D996" s="132" t="s">
        <v>61</v>
      </c>
      <c r="E996" s="132">
        <v>1.0</v>
      </c>
      <c r="F996" s="132"/>
      <c r="G996" s="132"/>
      <c r="H996" s="132"/>
      <c r="J996" s="171">
        <f t="array" ref="J996">IFERROR(INDEX(VBDhistory1!$U$8:$U$307,MATCH(VBDgames!$C996,VBDhistory1!$B$8:$B$307,0))+ROW()/10000000,0)</f>
        <v>0</v>
      </c>
      <c r="K996" s="171">
        <f t="array" ref="K996">IFERROR(INDEX(VBDhistory2!$U$8:$U$307,MATCH(VBDgames!$C996,VBDhistory2!$B$8:$B$307,0))+ROW()/10000000,0)</f>
        <v>0</v>
      </c>
      <c r="L996" s="171">
        <f t="array" ref="L996">IFERROR(INDEX(VBDhistory3!$U$8:$U$307,MATCH(VBDgames!$C996,VBDhistory3!$B$8:$B$307,0))+ROW()/10000000,0)</f>
        <v>0</v>
      </c>
      <c r="M996" s="171">
        <f t="array" ref="M996">IFERROR(INDEX(VBDhistory4!$U$8:$U$307,MATCH(VBDgames!$C996,VBDhistory4!$B$8:$B$307,0))+ROW()/10000000,0)</f>
        <v>0</v>
      </c>
      <c r="N996" s="171"/>
      <c r="O996" s="171" t="str">
        <f t="shared" ref="O996:R996" si="2469">$D996&amp;"-"&amp;RANK(J996,J$878:J$1127,0)</f>
        <v>TE-1</v>
      </c>
      <c r="P996" s="171" t="str">
        <f t="shared" si="2469"/>
        <v>TE-1</v>
      </c>
      <c r="Q996" s="171" t="str">
        <f t="shared" si="2469"/>
        <v>TE-1</v>
      </c>
      <c r="R996" s="171" t="str">
        <f t="shared" si="2469"/>
        <v>TE-1</v>
      </c>
      <c r="AC996" s="3"/>
    </row>
    <row r="997" ht="15.75" customHeight="1">
      <c r="A997" s="24">
        <v>120.0</v>
      </c>
      <c r="B997" s="24" t="s">
        <v>4812</v>
      </c>
      <c r="C997" s="24" t="s">
        <v>4812</v>
      </c>
      <c r="D997" s="132" t="s">
        <v>61</v>
      </c>
      <c r="E997" s="132">
        <v>0.0</v>
      </c>
      <c r="F997" s="132">
        <v>1.0</v>
      </c>
      <c r="G997" s="132">
        <v>7.0</v>
      </c>
      <c r="H997" s="132"/>
      <c r="J997" s="171">
        <f t="array" ref="J997">IFERROR(INDEX(VBDhistory1!$U$8:$U$307,MATCH(VBDgames!$C997,VBDhistory1!$B$8:$B$307,0))+ROW()/10000000,0)</f>
        <v>0</v>
      </c>
      <c r="K997" s="171">
        <f t="array" ref="K997">IFERROR(INDEX(VBDhistory2!$U$8:$U$307,MATCH(VBDgames!$C997,VBDhistory2!$B$8:$B$307,0))+ROW()/10000000,0)</f>
        <v>0</v>
      </c>
      <c r="L997" s="171">
        <f t="array" ref="L997">IFERROR(INDEX(VBDhistory3!$U$8:$U$307,MATCH(VBDgames!$C997,VBDhistory3!$B$8:$B$307,0))+ROW()/10000000,0)</f>
        <v>0</v>
      </c>
      <c r="M997" s="171">
        <f t="array" ref="M997">IFERROR(INDEX(VBDhistory4!$U$8:$U$307,MATCH(VBDgames!$C997,VBDhistory4!$B$8:$B$307,0))+ROW()/10000000,0)</f>
        <v>0</v>
      </c>
      <c r="N997" s="171"/>
      <c r="O997" s="171" t="str">
        <f t="shared" ref="O997:R997" si="2470">$D997&amp;"-"&amp;RANK(J997,J$878:J$1127,0)</f>
        <v>TE-1</v>
      </c>
      <c r="P997" s="171" t="str">
        <f t="shared" si="2470"/>
        <v>TE-1</v>
      </c>
      <c r="Q997" s="171" t="str">
        <f t="shared" si="2470"/>
        <v>TE-1</v>
      </c>
      <c r="R997" s="171" t="str">
        <f t="shared" si="2470"/>
        <v>TE-1</v>
      </c>
      <c r="AC997" s="3"/>
    </row>
    <row r="998" ht="15.75" customHeight="1">
      <c r="A998" s="24">
        <v>121.0</v>
      </c>
      <c r="B998" s="24" t="s">
        <v>1212</v>
      </c>
      <c r="C998" s="24" t="s">
        <v>1212</v>
      </c>
      <c r="D998" s="132" t="s">
        <v>61</v>
      </c>
      <c r="E998" s="132">
        <v>1.0</v>
      </c>
      <c r="F998" s="132"/>
      <c r="G998" s="132"/>
      <c r="H998" s="132"/>
      <c r="J998" s="171">
        <f t="array" ref="J998">IFERROR(INDEX(VBDhistory1!$U$8:$U$307,MATCH(VBDgames!$C998,VBDhistory1!$B$8:$B$307,0))+ROW()/10000000,0)</f>
        <v>0</v>
      </c>
      <c r="K998" s="171">
        <f t="array" ref="K998">IFERROR(INDEX(VBDhistory2!$U$8:$U$307,MATCH(VBDgames!$C998,VBDhistory2!$B$8:$B$307,0))+ROW()/10000000,0)</f>
        <v>0</v>
      </c>
      <c r="L998" s="171">
        <f t="array" ref="L998">IFERROR(INDEX(VBDhistory3!$U$8:$U$307,MATCH(VBDgames!$C998,VBDhistory3!$B$8:$B$307,0))+ROW()/10000000,0)</f>
        <v>0</v>
      </c>
      <c r="M998" s="171">
        <f t="array" ref="M998">IFERROR(INDEX(VBDhistory4!$U$8:$U$307,MATCH(VBDgames!$C998,VBDhistory4!$B$8:$B$307,0))+ROW()/10000000,0)</f>
        <v>0</v>
      </c>
      <c r="N998" s="171"/>
      <c r="O998" s="171" t="str">
        <f t="shared" ref="O998:R998" si="2471">$D998&amp;"-"&amp;RANK(J998,J$878:J$1127,0)</f>
        <v>TE-1</v>
      </c>
      <c r="P998" s="171" t="str">
        <f t="shared" si="2471"/>
        <v>TE-1</v>
      </c>
      <c r="Q998" s="171" t="str">
        <f t="shared" si="2471"/>
        <v>TE-1</v>
      </c>
      <c r="R998" s="171" t="str">
        <f t="shared" si="2471"/>
        <v>TE-1</v>
      </c>
      <c r="AC998" s="3"/>
    </row>
    <row r="999" ht="15.75" customHeight="1">
      <c r="A999" s="24">
        <v>122.0</v>
      </c>
      <c r="B999" s="24" t="s">
        <v>520</v>
      </c>
      <c r="C999" s="24" t="s">
        <v>520</v>
      </c>
      <c r="D999" s="132" t="s">
        <v>61</v>
      </c>
      <c r="E999" s="132">
        <v>1.0</v>
      </c>
      <c r="F999" s="132"/>
      <c r="G999" s="132">
        <v>3.0</v>
      </c>
      <c r="H999" s="132">
        <v>3.0</v>
      </c>
      <c r="J999" s="171">
        <f t="array" ref="J999">IFERROR(INDEX(VBDhistory1!$U$8:$U$307,MATCH(VBDgames!$C999,VBDhistory1!$B$8:$B$307,0))+ROW()/10000000,0)</f>
        <v>0</v>
      </c>
      <c r="K999" s="171">
        <f t="array" ref="K999">IFERROR(INDEX(VBDhistory2!$U$8:$U$307,MATCH(VBDgames!$C999,VBDhistory2!$B$8:$B$307,0))+ROW()/10000000,0)</f>
        <v>0</v>
      </c>
      <c r="L999" s="171">
        <f t="array" ref="L999">IFERROR(INDEX(VBDhistory3!$U$8:$U$307,MATCH(VBDgames!$C999,VBDhistory3!$B$8:$B$307,0))+ROW()/10000000,0)</f>
        <v>0</v>
      </c>
      <c r="M999" s="171">
        <f t="array" ref="M999">IFERROR(INDEX(VBDhistory4!$U$8:$U$307,MATCH(VBDgames!$C999,VBDhistory4!$B$8:$B$307,0))+ROW()/10000000,0)</f>
        <v>0</v>
      </c>
      <c r="N999" s="171"/>
      <c r="O999" s="171" t="str">
        <f t="shared" ref="O999:R999" si="2472">$D999&amp;"-"&amp;RANK(J999,J$878:J$1127,0)</f>
        <v>TE-1</v>
      </c>
      <c r="P999" s="171" t="str">
        <f t="shared" si="2472"/>
        <v>TE-1</v>
      </c>
      <c r="Q999" s="171" t="str">
        <f t="shared" si="2472"/>
        <v>TE-1</v>
      </c>
      <c r="R999" s="171" t="str">
        <f t="shared" si="2472"/>
        <v>TE-1</v>
      </c>
      <c r="AC999" s="3"/>
    </row>
    <row r="1000" ht="15.75" customHeight="1">
      <c r="A1000" s="24">
        <v>123.0</v>
      </c>
      <c r="B1000" s="24" t="s">
        <v>4813</v>
      </c>
      <c r="C1000" s="24" t="s">
        <v>4813</v>
      </c>
      <c r="D1000" s="132" t="s">
        <v>61</v>
      </c>
      <c r="E1000" s="132">
        <v>1.0</v>
      </c>
      <c r="F1000" s="132"/>
      <c r="G1000" s="132">
        <v>0.0</v>
      </c>
      <c r="H1000" s="132"/>
      <c r="J1000" s="171">
        <f t="array" ref="J1000">IFERROR(INDEX(VBDhistory1!$U$8:$U$307,MATCH(VBDgames!$C1000,VBDhistory1!$B$8:$B$307,0))+ROW()/10000000,0)</f>
        <v>0</v>
      </c>
      <c r="K1000" s="171">
        <f t="array" ref="K1000">IFERROR(INDEX(VBDhistory2!$U$8:$U$307,MATCH(VBDgames!$C1000,VBDhistory2!$B$8:$B$307,0))+ROW()/10000000,0)</f>
        <v>0</v>
      </c>
      <c r="L1000" s="171">
        <f t="array" ref="L1000">IFERROR(INDEX(VBDhistory3!$U$8:$U$307,MATCH(VBDgames!$C1000,VBDhistory3!$B$8:$B$307,0))+ROW()/10000000,0)</f>
        <v>0</v>
      </c>
      <c r="M1000" s="171">
        <f t="array" ref="M1000">IFERROR(INDEX(VBDhistory4!$U$8:$U$307,MATCH(VBDgames!$C1000,VBDhistory4!$B$8:$B$307,0))+ROW()/10000000,0)</f>
        <v>0</v>
      </c>
      <c r="N1000" s="171"/>
      <c r="O1000" s="171" t="str">
        <f t="shared" ref="O1000:R1000" si="2473">$D1000&amp;"-"&amp;RANK(J1000,J$878:J$1127,0)</f>
        <v>TE-1</v>
      </c>
      <c r="P1000" s="171" t="str">
        <f t="shared" si="2473"/>
        <v>TE-1</v>
      </c>
      <c r="Q1000" s="171" t="str">
        <f t="shared" si="2473"/>
        <v>TE-1</v>
      </c>
      <c r="R1000" s="171" t="str">
        <f t="shared" si="2473"/>
        <v>TE-1</v>
      </c>
      <c r="AC1000" s="3"/>
    </row>
    <row r="1001" ht="15.75" customHeight="1">
      <c r="A1001" s="24">
        <v>124.0</v>
      </c>
      <c r="B1001" s="24" t="s">
        <v>1597</v>
      </c>
      <c r="C1001" s="24" t="s">
        <v>1597</v>
      </c>
      <c r="D1001" s="132" t="s">
        <v>61</v>
      </c>
      <c r="E1001" s="132">
        <v>1.0</v>
      </c>
      <c r="F1001" s="132">
        <v>14.0</v>
      </c>
      <c r="G1001" s="132"/>
      <c r="H1001" s="132"/>
      <c r="J1001" s="171">
        <f t="array" ref="J1001">IFERROR(INDEX(VBDhistory1!$U$8:$U$307,MATCH(VBDgames!$C1001,VBDhistory1!$B$8:$B$307,0))+ROW()/10000000,0)</f>
        <v>0</v>
      </c>
      <c r="K1001" s="171">
        <f t="array" ref="K1001">IFERROR(INDEX(VBDhistory2!$U$8:$U$307,MATCH(VBDgames!$C1001,VBDhistory2!$B$8:$B$307,0))+ROW()/10000000,0)</f>
        <v>0</v>
      </c>
      <c r="L1001" s="171">
        <f t="array" ref="L1001">IFERROR(INDEX(VBDhistory3!$U$8:$U$307,MATCH(VBDgames!$C1001,VBDhistory3!$B$8:$B$307,0))+ROW()/10000000,0)</f>
        <v>0</v>
      </c>
      <c r="M1001" s="171">
        <f t="array" ref="M1001">IFERROR(INDEX(VBDhistory4!$U$8:$U$307,MATCH(VBDgames!$C1001,VBDhistory4!$B$8:$B$307,0))+ROW()/10000000,0)</f>
        <v>0</v>
      </c>
      <c r="N1001" s="171"/>
      <c r="O1001" s="171" t="str">
        <f t="shared" ref="O1001:R1001" si="2474">$D1001&amp;"-"&amp;RANK(J1001,J$878:J$1127,0)</f>
        <v>TE-1</v>
      </c>
      <c r="P1001" s="171" t="str">
        <f t="shared" si="2474"/>
        <v>TE-1</v>
      </c>
      <c r="Q1001" s="171" t="str">
        <f t="shared" si="2474"/>
        <v>TE-1</v>
      </c>
      <c r="R1001" s="171" t="str">
        <f t="shared" si="2474"/>
        <v>TE-1</v>
      </c>
      <c r="AC1001" s="3"/>
    </row>
    <row r="1002" ht="15.75" customHeight="1">
      <c r="A1002" s="24">
        <v>125.0</v>
      </c>
      <c r="B1002" s="24" t="s">
        <v>585</v>
      </c>
      <c r="C1002" s="24" t="s">
        <v>585</v>
      </c>
      <c r="D1002" s="132" t="s">
        <v>61</v>
      </c>
      <c r="E1002" s="132">
        <v>0.0</v>
      </c>
      <c r="F1002" s="132"/>
      <c r="G1002" s="132">
        <v>1.0</v>
      </c>
      <c r="H1002" s="132"/>
      <c r="J1002" s="171">
        <f t="array" ref="J1002">IFERROR(INDEX(VBDhistory1!$U$8:$U$307,MATCH(VBDgames!$C1002,VBDhistory1!$B$8:$B$307,0))+ROW()/10000000,0)</f>
        <v>0</v>
      </c>
      <c r="K1002" s="171">
        <f t="array" ref="K1002">IFERROR(INDEX(VBDhistory2!$U$8:$U$307,MATCH(VBDgames!$C1002,VBDhistory2!$B$8:$B$307,0))+ROW()/10000000,0)</f>
        <v>0</v>
      </c>
      <c r="L1002" s="171">
        <f t="array" ref="L1002">IFERROR(INDEX(VBDhistory3!$U$8:$U$307,MATCH(VBDgames!$C1002,VBDhistory3!$B$8:$B$307,0))+ROW()/10000000,0)</f>
        <v>0</v>
      </c>
      <c r="M1002" s="171">
        <f t="array" ref="M1002">IFERROR(INDEX(VBDhistory4!$U$8:$U$307,MATCH(VBDgames!$C1002,VBDhistory4!$B$8:$B$307,0))+ROW()/10000000,0)</f>
        <v>0</v>
      </c>
      <c r="N1002" s="171"/>
      <c r="O1002" s="171" t="str">
        <f t="shared" ref="O1002:R1002" si="2475">$D1002&amp;"-"&amp;RANK(J1002,J$878:J$1127,0)</f>
        <v>TE-1</v>
      </c>
      <c r="P1002" s="171" t="str">
        <f t="shared" si="2475"/>
        <v>TE-1</v>
      </c>
      <c r="Q1002" s="171" t="str">
        <f t="shared" si="2475"/>
        <v>TE-1</v>
      </c>
      <c r="R1002" s="171" t="str">
        <f t="shared" si="2475"/>
        <v>TE-1</v>
      </c>
      <c r="AC1002" s="3"/>
    </row>
    <row r="1003" ht="15.75" customHeight="1">
      <c r="A1003" s="24">
        <v>126.0</v>
      </c>
      <c r="B1003" s="24" t="s">
        <v>540</v>
      </c>
      <c r="C1003" s="24" t="s">
        <v>540</v>
      </c>
      <c r="D1003" s="132" t="s">
        <v>61</v>
      </c>
      <c r="E1003" s="132">
        <v>0.0</v>
      </c>
      <c r="F1003" s="132"/>
      <c r="G1003" s="132"/>
      <c r="H1003" s="132"/>
      <c r="J1003" s="171">
        <f t="array" ref="J1003">IFERROR(INDEX(VBDhistory1!$U$8:$U$307,MATCH(VBDgames!$C1003,VBDhistory1!$B$8:$B$307,0))+ROW()/10000000,0)</f>
        <v>0</v>
      </c>
      <c r="K1003" s="171">
        <f t="array" ref="K1003">IFERROR(INDEX(VBDhistory2!$U$8:$U$307,MATCH(VBDgames!$C1003,VBDhistory2!$B$8:$B$307,0))+ROW()/10000000,0)</f>
        <v>0</v>
      </c>
      <c r="L1003" s="171">
        <f t="array" ref="L1003">IFERROR(INDEX(VBDhistory3!$U$8:$U$307,MATCH(VBDgames!$C1003,VBDhistory3!$B$8:$B$307,0))+ROW()/10000000,0)</f>
        <v>0</v>
      </c>
      <c r="M1003" s="171">
        <f t="array" ref="M1003">IFERROR(INDEX(VBDhistory4!$U$8:$U$307,MATCH(VBDgames!$C1003,VBDhistory4!$B$8:$B$307,0))+ROW()/10000000,0)</f>
        <v>0</v>
      </c>
      <c r="N1003" s="171"/>
      <c r="O1003" s="171" t="str">
        <f t="shared" ref="O1003:R1003" si="2476">$D1003&amp;"-"&amp;RANK(J1003,J$878:J$1127,0)</f>
        <v>TE-1</v>
      </c>
      <c r="P1003" s="171" t="str">
        <f t="shared" si="2476"/>
        <v>TE-1</v>
      </c>
      <c r="Q1003" s="171" t="str">
        <f t="shared" si="2476"/>
        <v>TE-1</v>
      </c>
      <c r="R1003" s="171" t="str">
        <f t="shared" si="2476"/>
        <v>TE-1</v>
      </c>
      <c r="AC1003" s="3"/>
    </row>
    <row r="1004" ht="15.75" customHeight="1">
      <c r="A1004" s="24">
        <v>127.0</v>
      </c>
      <c r="B1004" s="24" t="s">
        <v>4814</v>
      </c>
      <c r="C1004" s="24" t="s">
        <v>4814</v>
      </c>
      <c r="D1004" s="132" t="s">
        <v>61</v>
      </c>
      <c r="E1004" s="132">
        <v>0.0</v>
      </c>
      <c r="F1004" s="132"/>
      <c r="G1004" s="132"/>
      <c r="H1004" s="132"/>
      <c r="J1004" s="171">
        <f t="array" ref="J1004">IFERROR(INDEX(VBDhistory1!$U$8:$U$307,MATCH(VBDgames!$C1004,VBDhistory1!$B$8:$B$307,0))+ROW()/10000000,0)</f>
        <v>0</v>
      </c>
      <c r="K1004" s="171">
        <f t="array" ref="K1004">IFERROR(INDEX(VBDhistory2!$U$8:$U$307,MATCH(VBDgames!$C1004,VBDhistory2!$B$8:$B$307,0))+ROW()/10000000,0)</f>
        <v>0</v>
      </c>
      <c r="L1004" s="171">
        <f t="array" ref="L1004">IFERROR(INDEX(VBDhistory3!$U$8:$U$307,MATCH(VBDgames!$C1004,VBDhistory3!$B$8:$B$307,0))+ROW()/10000000,0)</f>
        <v>0</v>
      </c>
      <c r="M1004" s="171">
        <f t="array" ref="M1004">IFERROR(INDEX(VBDhistory4!$U$8:$U$307,MATCH(VBDgames!$C1004,VBDhistory4!$B$8:$B$307,0))+ROW()/10000000,0)</f>
        <v>0</v>
      </c>
      <c r="N1004" s="171"/>
      <c r="O1004" s="171" t="str">
        <f t="shared" ref="O1004:R1004" si="2477">$D1004&amp;"-"&amp;RANK(J1004,J$878:J$1127,0)</f>
        <v>TE-1</v>
      </c>
      <c r="P1004" s="171" t="str">
        <f t="shared" si="2477"/>
        <v>TE-1</v>
      </c>
      <c r="Q1004" s="171" t="str">
        <f t="shared" si="2477"/>
        <v>TE-1</v>
      </c>
      <c r="R1004" s="171" t="str">
        <f t="shared" si="2477"/>
        <v>TE-1</v>
      </c>
      <c r="AC1004" s="3"/>
    </row>
    <row r="1005" ht="15.75" customHeight="1">
      <c r="A1005" s="24">
        <v>128.0</v>
      </c>
      <c r="B1005" s="24" t="s">
        <v>1335</v>
      </c>
      <c r="C1005" s="24" t="s">
        <v>1335</v>
      </c>
      <c r="D1005" s="132" t="s">
        <v>61</v>
      </c>
      <c r="E1005" s="132">
        <v>0.0</v>
      </c>
      <c r="F1005" s="132">
        <v>2.0</v>
      </c>
      <c r="G1005" s="132">
        <v>0.0</v>
      </c>
      <c r="H1005" s="132">
        <v>3.0</v>
      </c>
      <c r="J1005" s="171">
        <f t="array" ref="J1005">IFERROR(INDEX(VBDhistory1!$U$8:$U$307,MATCH(VBDgames!$C1005,VBDhistory1!$B$8:$B$307,0))+ROW()/10000000,0)</f>
        <v>0</v>
      </c>
      <c r="K1005" s="171">
        <f t="array" ref="K1005">IFERROR(INDEX(VBDhistory2!$U$8:$U$307,MATCH(VBDgames!$C1005,VBDhistory2!$B$8:$B$307,0))+ROW()/10000000,0)</f>
        <v>0</v>
      </c>
      <c r="L1005" s="171">
        <f t="array" ref="L1005">IFERROR(INDEX(VBDhistory3!$U$8:$U$307,MATCH(VBDgames!$C1005,VBDhistory3!$B$8:$B$307,0))+ROW()/10000000,0)</f>
        <v>0</v>
      </c>
      <c r="M1005" s="171">
        <f t="array" ref="M1005">IFERROR(INDEX(VBDhistory4!$U$8:$U$307,MATCH(VBDgames!$C1005,VBDhistory4!$B$8:$B$307,0))+ROW()/10000000,0)</f>
        <v>0</v>
      </c>
      <c r="N1005" s="171"/>
      <c r="O1005" s="171" t="str">
        <f t="shared" ref="O1005:R1005" si="2478">$D1005&amp;"-"&amp;RANK(J1005,J$878:J$1127,0)</f>
        <v>TE-1</v>
      </c>
      <c r="P1005" s="171" t="str">
        <f t="shared" si="2478"/>
        <v>TE-1</v>
      </c>
      <c r="Q1005" s="171" t="str">
        <f t="shared" si="2478"/>
        <v>TE-1</v>
      </c>
      <c r="R1005" s="171" t="str">
        <f t="shared" si="2478"/>
        <v>TE-1</v>
      </c>
      <c r="AC1005" s="3"/>
    </row>
    <row r="1006" ht="15.75" customHeight="1">
      <c r="A1006" s="24">
        <v>129.0</v>
      </c>
      <c r="B1006" s="24" t="s">
        <v>1241</v>
      </c>
      <c r="C1006" s="24" t="s">
        <v>1241</v>
      </c>
      <c r="D1006" s="132" t="s">
        <v>61</v>
      </c>
      <c r="E1006" s="132">
        <v>0.0</v>
      </c>
      <c r="F1006" s="132">
        <v>1.0</v>
      </c>
      <c r="G1006" s="132">
        <v>7.0</v>
      </c>
      <c r="H1006" s="132">
        <v>16.0</v>
      </c>
      <c r="J1006" s="171">
        <f t="array" ref="J1006">IFERROR(INDEX(VBDhistory1!$U$8:$U$307,MATCH(VBDgames!$C1006,VBDhistory1!$B$8:$B$307,0))+ROW()/10000000,0)</f>
        <v>0</v>
      </c>
      <c r="K1006" s="171">
        <f t="array" ref="K1006">IFERROR(INDEX(VBDhistory2!$U$8:$U$307,MATCH(VBDgames!$C1006,VBDhistory2!$B$8:$B$307,0))+ROW()/10000000,0)</f>
        <v>0</v>
      </c>
      <c r="L1006" s="171">
        <f t="array" ref="L1006">IFERROR(INDEX(VBDhistory3!$U$8:$U$307,MATCH(VBDgames!$C1006,VBDhistory3!$B$8:$B$307,0))+ROW()/10000000,0)</f>
        <v>0</v>
      </c>
      <c r="M1006" s="171">
        <f t="array" ref="M1006">IFERROR(INDEX(VBDhistory4!$U$8:$U$307,MATCH(VBDgames!$C1006,VBDhistory4!$B$8:$B$307,0))+ROW()/10000000,0)</f>
        <v>0</v>
      </c>
      <c r="N1006" s="171"/>
      <c r="O1006" s="171" t="str">
        <f t="shared" ref="O1006:R1006" si="2479">$D1006&amp;"-"&amp;RANK(J1006,J$878:J$1127,0)</f>
        <v>TE-1</v>
      </c>
      <c r="P1006" s="171" t="str">
        <f t="shared" si="2479"/>
        <v>TE-1</v>
      </c>
      <c r="Q1006" s="171" t="str">
        <f t="shared" si="2479"/>
        <v>TE-1</v>
      </c>
      <c r="R1006" s="171" t="str">
        <f t="shared" si="2479"/>
        <v>TE-1</v>
      </c>
      <c r="AC1006" s="3"/>
    </row>
    <row r="1007" ht="15.75" customHeight="1">
      <c r="A1007" s="24">
        <v>130.0</v>
      </c>
      <c r="B1007" s="24" t="s">
        <v>1275</v>
      </c>
      <c r="C1007" s="24" t="s">
        <v>1275</v>
      </c>
      <c r="D1007" s="132" t="s">
        <v>61</v>
      </c>
      <c r="E1007" s="132">
        <v>0.0</v>
      </c>
      <c r="F1007" s="132">
        <v>1.0</v>
      </c>
      <c r="G1007" s="132"/>
      <c r="H1007" s="132"/>
      <c r="J1007" s="171">
        <f t="array" ref="J1007">IFERROR(INDEX(VBDhistory1!$U$8:$U$307,MATCH(VBDgames!$C1007,VBDhistory1!$B$8:$B$307,0))+ROW()/10000000,0)</f>
        <v>0</v>
      </c>
      <c r="K1007" s="171">
        <f t="array" ref="K1007">IFERROR(INDEX(VBDhistory2!$U$8:$U$307,MATCH(VBDgames!$C1007,VBDhistory2!$B$8:$B$307,0))+ROW()/10000000,0)</f>
        <v>0</v>
      </c>
      <c r="L1007" s="171">
        <f t="array" ref="L1007">IFERROR(INDEX(VBDhistory3!$U$8:$U$307,MATCH(VBDgames!$C1007,VBDhistory3!$B$8:$B$307,0))+ROW()/10000000,0)</f>
        <v>0</v>
      </c>
      <c r="M1007" s="171">
        <f t="array" ref="M1007">IFERROR(INDEX(VBDhistory4!$U$8:$U$307,MATCH(VBDgames!$C1007,VBDhistory4!$B$8:$B$307,0))+ROW()/10000000,0)</f>
        <v>0</v>
      </c>
      <c r="N1007" s="171"/>
      <c r="O1007" s="171" t="str">
        <f t="shared" ref="O1007:R1007" si="2480">$D1007&amp;"-"&amp;RANK(J1007,J$878:J$1127,0)</f>
        <v>TE-1</v>
      </c>
      <c r="P1007" s="171" t="str">
        <f t="shared" si="2480"/>
        <v>TE-1</v>
      </c>
      <c r="Q1007" s="171" t="str">
        <f t="shared" si="2480"/>
        <v>TE-1</v>
      </c>
      <c r="R1007" s="171" t="str">
        <f t="shared" si="2480"/>
        <v>TE-1</v>
      </c>
      <c r="AC1007" s="3"/>
    </row>
    <row r="1008" ht="15.75" customHeight="1">
      <c r="A1008" s="24">
        <v>131.0</v>
      </c>
      <c r="B1008" s="24" t="s">
        <v>4815</v>
      </c>
      <c r="C1008" s="24" t="s">
        <v>4815</v>
      </c>
      <c r="D1008" s="132" t="s">
        <v>61</v>
      </c>
      <c r="E1008" s="132">
        <v>0.0</v>
      </c>
      <c r="F1008" s="132"/>
      <c r="G1008" s="132"/>
      <c r="H1008" s="132"/>
      <c r="J1008" s="171">
        <f t="array" ref="J1008">IFERROR(INDEX(VBDhistory1!$U$8:$U$307,MATCH(VBDgames!$C1008,VBDhistory1!$B$8:$B$307,0))+ROW()/10000000,0)</f>
        <v>0</v>
      </c>
      <c r="K1008" s="171">
        <f t="array" ref="K1008">IFERROR(INDEX(VBDhistory2!$U$8:$U$307,MATCH(VBDgames!$C1008,VBDhistory2!$B$8:$B$307,0))+ROW()/10000000,0)</f>
        <v>0</v>
      </c>
      <c r="L1008" s="171">
        <f t="array" ref="L1008">IFERROR(INDEX(VBDhistory3!$U$8:$U$307,MATCH(VBDgames!$C1008,VBDhistory3!$B$8:$B$307,0))+ROW()/10000000,0)</f>
        <v>0</v>
      </c>
      <c r="M1008" s="171">
        <f t="array" ref="M1008">IFERROR(INDEX(VBDhistory4!$U$8:$U$307,MATCH(VBDgames!$C1008,VBDhistory4!$B$8:$B$307,0))+ROW()/10000000,0)</f>
        <v>0</v>
      </c>
      <c r="N1008" s="171"/>
      <c r="O1008" s="171" t="str">
        <f t="shared" ref="O1008:R1008" si="2481">$D1008&amp;"-"&amp;RANK(J1008,J$878:J$1127,0)</f>
        <v>TE-1</v>
      </c>
      <c r="P1008" s="171" t="str">
        <f t="shared" si="2481"/>
        <v>TE-1</v>
      </c>
      <c r="Q1008" s="171" t="str">
        <f t="shared" si="2481"/>
        <v>TE-1</v>
      </c>
      <c r="R1008" s="171" t="str">
        <f t="shared" si="2481"/>
        <v>TE-1</v>
      </c>
      <c r="AC1008" s="3"/>
    </row>
    <row r="1009" ht="15.75" customHeight="1">
      <c r="A1009" s="24">
        <v>132.0</v>
      </c>
      <c r="B1009" s="24" t="s">
        <v>4816</v>
      </c>
      <c r="C1009" s="24" t="s">
        <v>4816</v>
      </c>
      <c r="D1009" s="132" t="s">
        <v>61</v>
      </c>
      <c r="E1009" s="132">
        <v>3.0</v>
      </c>
      <c r="F1009" s="132"/>
      <c r="G1009" s="132"/>
      <c r="H1009" s="132"/>
      <c r="J1009" s="171">
        <f t="array" ref="J1009">IFERROR(INDEX(VBDhistory1!$U$8:$U$307,MATCH(VBDgames!$C1009,VBDhistory1!$B$8:$B$307,0))+ROW()/10000000,0)</f>
        <v>0</v>
      </c>
      <c r="K1009" s="171">
        <f t="array" ref="K1009">IFERROR(INDEX(VBDhistory2!$U$8:$U$307,MATCH(VBDgames!$C1009,VBDhistory2!$B$8:$B$307,0))+ROW()/10000000,0)</f>
        <v>0</v>
      </c>
      <c r="L1009" s="171">
        <f t="array" ref="L1009">IFERROR(INDEX(VBDhistory3!$U$8:$U$307,MATCH(VBDgames!$C1009,VBDhistory3!$B$8:$B$307,0))+ROW()/10000000,0)</f>
        <v>0</v>
      </c>
      <c r="M1009" s="171">
        <f t="array" ref="M1009">IFERROR(INDEX(VBDhistory4!$U$8:$U$307,MATCH(VBDgames!$C1009,VBDhistory4!$B$8:$B$307,0))+ROW()/10000000,0)</f>
        <v>0</v>
      </c>
      <c r="N1009" s="171"/>
      <c r="O1009" s="171" t="str">
        <f t="shared" ref="O1009:R1009" si="2482">$D1009&amp;"-"&amp;RANK(J1009,J$878:J$1127,0)</f>
        <v>TE-1</v>
      </c>
      <c r="P1009" s="171" t="str">
        <f t="shared" si="2482"/>
        <v>TE-1</v>
      </c>
      <c r="Q1009" s="171" t="str">
        <f t="shared" si="2482"/>
        <v>TE-1</v>
      </c>
      <c r="R1009" s="171" t="str">
        <f t="shared" si="2482"/>
        <v>TE-1</v>
      </c>
      <c r="AC1009" s="3"/>
    </row>
    <row r="1010" ht="15.75" customHeight="1">
      <c r="A1010" s="24">
        <v>133.0</v>
      </c>
      <c r="B1010" s="24" t="s">
        <v>2478</v>
      </c>
      <c r="C1010" s="24" t="s">
        <v>2478</v>
      </c>
      <c r="D1010" s="132" t="s">
        <v>61</v>
      </c>
      <c r="E1010" s="132">
        <v>0.0</v>
      </c>
      <c r="F1010" s="132"/>
      <c r="G1010" s="132">
        <v>12.0</v>
      </c>
      <c r="H1010" s="132">
        <v>2.0</v>
      </c>
      <c r="J1010" s="171">
        <f t="array" ref="J1010">IFERROR(INDEX(VBDhistory1!$U$8:$U$307,MATCH(VBDgames!$C1010,VBDhistory1!$B$8:$B$307,0))+ROW()/10000000,0)</f>
        <v>0</v>
      </c>
      <c r="K1010" s="171">
        <f t="array" ref="K1010">IFERROR(INDEX(VBDhistory2!$U$8:$U$307,MATCH(VBDgames!$C1010,VBDhistory2!$B$8:$B$307,0))+ROW()/10000000,0)</f>
        <v>0</v>
      </c>
      <c r="L1010" s="171">
        <f t="array" ref="L1010">IFERROR(INDEX(VBDhistory3!$U$8:$U$307,MATCH(VBDgames!$C1010,VBDhistory3!$B$8:$B$307,0))+ROW()/10000000,0)</f>
        <v>0</v>
      </c>
      <c r="M1010" s="171">
        <f t="array" ref="M1010">IFERROR(INDEX(VBDhistory4!$U$8:$U$307,MATCH(VBDgames!$C1010,VBDhistory4!$B$8:$B$307,0))+ROW()/10000000,0)</f>
        <v>0</v>
      </c>
      <c r="N1010" s="171"/>
      <c r="O1010" s="171" t="str">
        <f t="shared" ref="O1010:R1010" si="2483">$D1010&amp;"-"&amp;RANK(J1010,J$878:J$1127,0)</f>
        <v>TE-1</v>
      </c>
      <c r="P1010" s="171" t="str">
        <f t="shared" si="2483"/>
        <v>TE-1</v>
      </c>
      <c r="Q1010" s="171" t="str">
        <f t="shared" si="2483"/>
        <v>TE-1</v>
      </c>
      <c r="R1010" s="171" t="str">
        <f t="shared" si="2483"/>
        <v>TE-1</v>
      </c>
      <c r="AC1010" s="3"/>
    </row>
    <row r="1011" ht="15.75" customHeight="1">
      <c r="A1011" s="24">
        <v>134.0</v>
      </c>
      <c r="B1011" s="24" t="s">
        <v>166</v>
      </c>
      <c r="C1011" s="24" t="s">
        <v>166</v>
      </c>
      <c r="D1011" s="132" t="s">
        <v>61</v>
      </c>
      <c r="E1011" s="132"/>
      <c r="F1011" s="132">
        <v>13.0</v>
      </c>
      <c r="G1011" s="132">
        <v>14.0</v>
      </c>
      <c r="H1011" s="132">
        <v>6.0</v>
      </c>
      <c r="J1011" s="171">
        <f t="array" ref="J1011">IFERROR(INDEX(VBDhistory1!$U$8:$U$307,MATCH(VBDgames!$C1011,VBDhistory1!$B$8:$B$307,0))+ROW()/10000000,0)</f>
        <v>0</v>
      </c>
      <c r="K1011" s="171">
        <f t="array" ref="K1011">IFERROR(INDEX(VBDhistory2!$U$8:$U$307,MATCH(VBDgames!$C1011,VBDhistory2!$B$8:$B$307,0))+ROW()/10000000,0)</f>
        <v>0</v>
      </c>
      <c r="L1011" s="171">
        <f t="array" ref="L1011">IFERROR(INDEX(VBDhistory3!$U$8:$U$307,MATCH(VBDgames!$C1011,VBDhistory3!$B$8:$B$307,0))+ROW()/10000000,0)</f>
        <v>0</v>
      </c>
      <c r="M1011" s="171">
        <f t="array" ref="M1011">IFERROR(INDEX(VBDhistory4!$U$8:$U$307,MATCH(VBDgames!$C1011,VBDhistory4!$B$8:$B$307,0))+ROW()/10000000,0)</f>
        <v>0</v>
      </c>
      <c r="N1011" s="171"/>
      <c r="O1011" s="171" t="str">
        <f t="shared" ref="O1011:R1011" si="2484">$D1011&amp;"-"&amp;RANK(J1011,J$878:J$1127,0)</f>
        <v>TE-1</v>
      </c>
      <c r="P1011" s="171" t="str">
        <f t="shared" si="2484"/>
        <v>TE-1</v>
      </c>
      <c r="Q1011" s="171" t="str">
        <f t="shared" si="2484"/>
        <v>TE-1</v>
      </c>
      <c r="R1011" s="171" t="str">
        <f t="shared" si="2484"/>
        <v>TE-1</v>
      </c>
      <c r="AC1011" s="3"/>
    </row>
    <row r="1012" ht="15.75" customHeight="1">
      <c r="A1012" s="24">
        <v>135.0</v>
      </c>
      <c r="B1012" s="24" t="s">
        <v>2710</v>
      </c>
      <c r="C1012" s="24" t="s">
        <v>2710</v>
      </c>
      <c r="D1012" s="132" t="s">
        <v>61</v>
      </c>
      <c r="E1012" s="132"/>
      <c r="F1012" s="132">
        <v>13.0</v>
      </c>
      <c r="G1012" s="132">
        <v>14.0</v>
      </c>
      <c r="H1012" s="132">
        <v>16.0</v>
      </c>
      <c r="J1012" s="171">
        <f t="array" ref="J1012">IFERROR(INDEX(VBDhistory1!$U$8:$U$307,MATCH(VBDgames!$C1012,VBDhistory1!$B$8:$B$307,0))+ROW()/10000000,0)</f>
        <v>0</v>
      </c>
      <c r="K1012" s="171">
        <f t="array" ref="K1012">IFERROR(INDEX(VBDhistory2!$U$8:$U$307,MATCH(VBDgames!$C1012,VBDhistory2!$B$8:$B$307,0))+ROW()/10000000,0)</f>
        <v>0</v>
      </c>
      <c r="L1012" s="171">
        <f t="array" ref="L1012">IFERROR(INDEX(VBDhistory3!$U$8:$U$307,MATCH(VBDgames!$C1012,VBDhistory3!$B$8:$B$307,0))+ROW()/10000000,0)</f>
        <v>0</v>
      </c>
      <c r="M1012" s="171">
        <f t="array" ref="M1012">IFERROR(INDEX(VBDhistory4!$U$8:$U$307,MATCH(VBDgames!$C1012,VBDhistory4!$B$8:$B$307,0))+ROW()/10000000,0)</f>
        <v>0</v>
      </c>
      <c r="N1012" s="171"/>
      <c r="O1012" s="171" t="str">
        <f t="shared" ref="O1012:R1012" si="2485">$D1012&amp;"-"&amp;RANK(J1012,J$878:J$1127,0)</f>
        <v>TE-1</v>
      </c>
      <c r="P1012" s="171" t="str">
        <f t="shared" si="2485"/>
        <v>TE-1</v>
      </c>
      <c r="Q1012" s="171" t="str">
        <f t="shared" si="2485"/>
        <v>TE-1</v>
      </c>
      <c r="R1012" s="171" t="str">
        <f t="shared" si="2485"/>
        <v>TE-1</v>
      </c>
      <c r="AC1012" s="3"/>
    </row>
    <row r="1013" ht="15.75" customHeight="1">
      <c r="A1013" s="24">
        <v>136.0</v>
      </c>
      <c r="B1013" s="24" t="s">
        <v>4817</v>
      </c>
      <c r="C1013" s="24" t="s">
        <v>4817</v>
      </c>
      <c r="D1013" s="132" t="s">
        <v>61</v>
      </c>
      <c r="E1013" s="132"/>
      <c r="F1013" s="132">
        <v>15.0</v>
      </c>
      <c r="G1013" s="132"/>
      <c r="H1013" s="132"/>
      <c r="J1013" s="171">
        <f t="array" ref="J1013">IFERROR(INDEX(VBDhistory1!$U$8:$U$307,MATCH(VBDgames!$C1013,VBDhistory1!$B$8:$B$307,0))+ROW()/10000000,0)</f>
        <v>0</v>
      </c>
      <c r="K1013" s="171">
        <f t="array" ref="K1013">IFERROR(INDEX(VBDhistory2!$U$8:$U$307,MATCH(VBDgames!$C1013,VBDhistory2!$B$8:$B$307,0))+ROW()/10000000,0)</f>
        <v>0</v>
      </c>
      <c r="L1013" s="171">
        <f t="array" ref="L1013">IFERROR(INDEX(VBDhistory3!$U$8:$U$307,MATCH(VBDgames!$C1013,VBDhistory3!$B$8:$B$307,0))+ROW()/10000000,0)</f>
        <v>0</v>
      </c>
      <c r="M1013" s="171">
        <f t="array" ref="M1013">IFERROR(INDEX(VBDhistory4!$U$8:$U$307,MATCH(VBDgames!$C1013,VBDhistory4!$B$8:$B$307,0))+ROW()/10000000,0)</f>
        <v>0</v>
      </c>
      <c r="N1013" s="171"/>
      <c r="O1013" s="171" t="str">
        <f t="shared" ref="O1013:R1013" si="2486">$D1013&amp;"-"&amp;RANK(J1013,J$878:J$1127,0)</f>
        <v>TE-1</v>
      </c>
      <c r="P1013" s="171" t="str">
        <f t="shared" si="2486"/>
        <v>TE-1</v>
      </c>
      <c r="Q1013" s="171" t="str">
        <f t="shared" si="2486"/>
        <v>TE-1</v>
      </c>
      <c r="R1013" s="171" t="str">
        <f t="shared" si="2486"/>
        <v>TE-1</v>
      </c>
      <c r="AC1013" s="3"/>
    </row>
    <row r="1014" ht="15.75" customHeight="1">
      <c r="A1014" s="24">
        <v>137.0</v>
      </c>
      <c r="B1014" s="24" t="s">
        <v>2391</v>
      </c>
      <c r="C1014" s="24" t="s">
        <v>2391</v>
      </c>
      <c r="D1014" s="132" t="s">
        <v>61</v>
      </c>
      <c r="E1014" s="132"/>
      <c r="F1014" s="132">
        <v>14.0</v>
      </c>
      <c r="G1014" s="132">
        <v>16.0</v>
      </c>
      <c r="H1014" s="132">
        <v>14.0</v>
      </c>
      <c r="J1014" s="171">
        <f t="array" ref="J1014">IFERROR(INDEX(VBDhistory1!$U$8:$U$307,MATCH(VBDgames!$C1014,VBDhistory1!$B$8:$B$307,0))+ROW()/10000000,0)</f>
        <v>0</v>
      </c>
      <c r="K1014" s="171">
        <f t="array" ref="K1014">IFERROR(INDEX(VBDhistory2!$U$8:$U$307,MATCH(VBDgames!$C1014,VBDhistory2!$B$8:$B$307,0))+ROW()/10000000,0)</f>
        <v>0</v>
      </c>
      <c r="L1014" s="171">
        <f t="array" ref="L1014">IFERROR(INDEX(VBDhistory3!$U$8:$U$307,MATCH(VBDgames!$C1014,VBDhistory3!$B$8:$B$307,0))+ROW()/10000000,0)</f>
        <v>0</v>
      </c>
      <c r="M1014" s="171">
        <f t="array" ref="M1014">IFERROR(INDEX(VBDhistory4!$U$8:$U$307,MATCH(VBDgames!$C1014,VBDhistory4!$B$8:$B$307,0))+ROW()/10000000,0)</f>
        <v>0</v>
      </c>
      <c r="N1014" s="171"/>
      <c r="O1014" s="171" t="str">
        <f t="shared" ref="O1014:R1014" si="2487">$D1014&amp;"-"&amp;RANK(J1014,J$878:J$1127,0)</f>
        <v>TE-1</v>
      </c>
      <c r="P1014" s="171" t="str">
        <f t="shared" si="2487"/>
        <v>TE-1</v>
      </c>
      <c r="Q1014" s="171" t="str">
        <f t="shared" si="2487"/>
        <v>TE-1</v>
      </c>
      <c r="R1014" s="171" t="str">
        <f t="shared" si="2487"/>
        <v>TE-1</v>
      </c>
      <c r="AC1014" s="3"/>
    </row>
    <row r="1015" ht="15.75" customHeight="1">
      <c r="A1015" s="24">
        <v>138.0</v>
      </c>
      <c r="B1015" s="24" t="s">
        <v>2429</v>
      </c>
      <c r="C1015" s="24" t="s">
        <v>2429</v>
      </c>
      <c r="D1015" s="132" t="s">
        <v>61</v>
      </c>
      <c r="E1015" s="132"/>
      <c r="F1015" s="132">
        <v>9.0</v>
      </c>
      <c r="G1015" s="132">
        <v>16.0</v>
      </c>
      <c r="H1015" s="132">
        <v>16.0</v>
      </c>
      <c r="J1015" s="171">
        <f t="array" ref="J1015">IFERROR(INDEX(VBDhistory1!$U$8:$U$307,MATCH(VBDgames!$C1015,VBDhistory1!$B$8:$B$307,0))+ROW()/10000000,0)</f>
        <v>0</v>
      </c>
      <c r="K1015" s="171">
        <f t="array" ref="K1015">IFERROR(INDEX(VBDhistory2!$U$8:$U$307,MATCH(VBDgames!$C1015,VBDhistory2!$B$8:$B$307,0))+ROW()/10000000,0)</f>
        <v>0</v>
      </c>
      <c r="L1015" s="171">
        <f t="array" ref="L1015">IFERROR(INDEX(VBDhistory3!$U$8:$U$307,MATCH(VBDgames!$C1015,VBDhistory3!$B$8:$B$307,0))+ROW()/10000000,0)</f>
        <v>0</v>
      </c>
      <c r="M1015" s="171">
        <f t="array" ref="M1015">IFERROR(INDEX(VBDhistory4!$U$8:$U$307,MATCH(VBDgames!$C1015,VBDhistory4!$B$8:$B$307,0))+ROW()/10000000,0)</f>
        <v>0</v>
      </c>
      <c r="N1015" s="171"/>
      <c r="O1015" s="171" t="str">
        <f t="shared" ref="O1015:R1015" si="2488">$D1015&amp;"-"&amp;RANK(J1015,J$878:J$1127,0)</f>
        <v>TE-1</v>
      </c>
      <c r="P1015" s="171" t="str">
        <f t="shared" si="2488"/>
        <v>TE-1</v>
      </c>
      <c r="Q1015" s="171" t="str">
        <f t="shared" si="2488"/>
        <v>TE-1</v>
      </c>
      <c r="R1015" s="171" t="str">
        <f t="shared" si="2488"/>
        <v>TE-1</v>
      </c>
      <c r="AC1015" s="3"/>
    </row>
    <row r="1016" ht="15.75" customHeight="1">
      <c r="A1016" s="24">
        <v>139.0</v>
      </c>
      <c r="B1016" s="24" t="s">
        <v>2822</v>
      </c>
      <c r="C1016" s="24" t="s">
        <v>2822</v>
      </c>
      <c r="D1016" s="132" t="s">
        <v>61</v>
      </c>
      <c r="E1016" s="132"/>
      <c r="F1016" s="132">
        <v>11.0</v>
      </c>
      <c r="G1016" s="132">
        <v>14.0</v>
      </c>
      <c r="H1016" s="132">
        <v>13.0</v>
      </c>
      <c r="J1016" s="171">
        <f t="array" ref="J1016">IFERROR(INDEX(VBDhistory1!$U$8:$U$307,MATCH(VBDgames!$C1016,VBDhistory1!$B$8:$B$307,0))+ROW()/10000000,0)</f>
        <v>0</v>
      </c>
      <c r="K1016" s="171">
        <f t="array" ref="K1016">IFERROR(INDEX(VBDhistory2!$U$8:$U$307,MATCH(VBDgames!$C1016,VBDhistory2!$B$8:$B$307,0))+ROW()/10000000,0)</f>
        <v>0</v>
      </c>
      <c r="L1016" s="171">
        <f t="array" ref="L1016">IFERROR(INDEX(VBDhistory3!$U$8:$U$307,MATCH(VBDgames!$C1016,VBDhistory3!$B$8:$B$307,0))+ROW()/10000000,0)</f>
        <v>0</v>
      </c>
      <c r="M1016" s="171">
        <f t="array" ref="M1016">IFERROR(INDEX(VBDhistory4!$U$8:$U$307,MATCH(VBDgames!$C1016,VBDhistory4!$B$8:$B$307,0))+ROW()/10000000,0)</f>
        <v>0</v>
      </c>
      <c r="N1016" s="171"/>
      <c r="O1016" s="171" t="str">
        <f t="shared" ref="O1016:R1016" si="2489">$D1016&amp;"-"&amp;RANK(J1016,J$878:J$1127,0)</f>
        <v>TE-1</v>
      </c>
      <c r="P1016" s="171" t="str">
        <f t="shared" si="2489"/>
        <v>TE-1</v>
      </c>
      <c r="Q1016" s="171" t="str">
        <f t="shared" si="2489"/>
        <v>TE-1</v>
      </c>
      <c r="R1016" s="171" t="str">
        <f t="shared" si="2489"/>
        <v>TE-1</v>
      </c>
      <c r="AC1016" s="3"/>
    </row>
    <row r="1017" ht="15.75" customHeight="1">
      <c r="A1017" s="24">
        <v>140.0</v>
      </c>
      <c r="B1017" s="24" t="s">
        <v>3082</v>
      </c>
      <c r="C1017" s="24" t="s">
        <v>3082</v>
      </c>
      <c r="D1017" s="132" t="s">
        <v>61</v>
      </c>
      <c r="E1017" s="132"/>
      <c r="F1017" s="132">
        <v>15.0</v>
      </c>
      <c r="G1017" s="132">
        <v>4.0</v>
      </c>
      <c r="H1017" s="132">
        <v>13.0</v>
      </c>
      <c r="J1017" s="171">
        <f t="array" ref="J1017">IFERROR(INDEX(VBDhistory1!$U$8:$U$307,MATCH(VBDgames!$C1017,VBDhistory1!$B$8:$B$307,0))+ROW()/10000000,0)</f>
        <v>0</v>
      </c>
      <c r="K1017" s="171">
        <f t="array" ref="K1017">IFERROR(INDEX(VBDhistory2!$U$8:$U$307,MATCH(VBDgames!$C1017,VBDhistory2!$B$8:$B$307,0))+ROW()/10000000,0)</f>
        <v>0</v>
      </c>
      <c r="L1017" s="171">
        <f t="array" ref="L1017">IFERROR(INDEX(VBDhistory3!$U$8:$U$307,MATCH(VBDgames!$C1017,VBDhistory3!$B$8:$B$307,0))+ROW()/10000000,0)</f>
        <v>0</v>
      </c>
      <c r="M1017" s="171">
        <f t="array" ref="M1017">IFERROR(INDEX(VBDhistory4!$U$8:$U$307,MATCH(VBDgames!$C1017,VBDhistory4!$B$8:$B$307,0))+ROW()/10000000,0)</f>
        <v>0</v>
      </c>
      <c r="N1017" s="171"/>
      <c r="O1017" s="171" t="str">
        <f t="shared" ref="O1017:R1017" si="2490">$D1017&amp;"-"&amp;RANK(J1017,J$878:J$1127,0)</f>
        <v>TE-1</v>
      </c>
      <c r="P1017" s="171" t="str">
        <f t="shared" si="2490"/>
        <v>TE-1</v>
      </c>
      <c r="Q1017" s="171" t="str">
        <f t="shared" si="2490"/>
        <v>TE-1</v>
      </c>
      <c r="R1017" s="171" t="str">
        <f t="shared" si="2490"/>
        <v>TE-1</v>
      </c>
      <c r="AC1017" s="3"/>
    </row>
    <row r="1018" ht="15.75" customHeight="1">
      <c r="A1018" s="24">
        <v>141.0</v>
      </c>
      <c r="B1018" s="24" t="s">
        <v>2714</v>
      </c>
      <c r="C1018" s="24" t="s">
        <v>2714</v>
      </c>
      <c r="D1018" s="132" t="s">
        <v>61</v>
      </c>
      <c r="E1018" s="132"/>
      <c r="F1018" s="132">
        <v>15.0</v>
      </c>
      <c r="G1018" s="132"/>
      <c r="H1018" s="132"/>
      <c r="J1018" s="171">
        <f t="array" ref="J1018">IFERROR(INDEX(VBDhistory1!$U$8:$U$307,MATCH(VBDgames!$C1018,VBDhistory1!$B$8:$B$307,0))+ROW()/10000000,0)</f>
        <v>0</v>
      </c>
      <c r="K1018" s="171">
        <f t="array" ref="K1018">IFERROR(INDEX(VBDhistory2!$U$8:$U$307,MATCH(VBDgames!$C1018,VBDhistory2!$B$8:$B$307,0))+ROW()/10000000,0)</f>
        <v>0</v>
      </c>
      <c r="L1018" s="171">
        <f t="array" ref="L1018">IFERROR(INDEX(VBDhistory3!$U$8:$U$307,MATCH(VBDgames!$C1018,VBDhistory3!$B$8:$B$307,0))+ROW()/10000000,0)</f>
        <v>0</v>
      </c>
      <c r="M1018" s="171">
        <f t="array" ref="M1018">IFERROR(INDEX(VBDhistory4!$U$8:$U$307,MATCH(VBDgames!$C1018,VBDhistory4!$B$8:$B$307,0))+ROW()/10000000,0)</f>
        <v>0</v>
      </c>
      <c r="N1018" s="171"/>
      <c r="O1018" s="171" t="str">
        <f t="shared" ref="O1018:R1018" si="2491">$D1018&amp;"-"&amp;RANK(J1018,J$878:J$1127,0)</f>
        <v>TE-1</v>
      </c>
      <c r="P1018" s="171" t="str">
        <f t="shared" si="2491"/>
        <v>TE-1</v>
      </c>
      <c r="Q1018" s="171" t="str">
        <f t="shared" si="2491"/>
        <v>TE-1</v>
      </c>
      <c r="R1018" s="171" t="str">
        <f t="shared" si="2491"/>
        <v>TE-1</v>
      </c>
      <c r="AC1018" s="3"/>
    </row>
    <row r="1019" ht="15.75" customHeight="1">
      <c r="A1019" s="24">
        <v>142.0</v>
      </c>
      <c r="B1019" s="24" t="s">
        <v>2977</v>
      </c>
      <c r="C1019" s="24" t="s">
        <v>2977</v>
      </c>
      <c r="D1019" s="132" t="s">
        <v>61</v>
      </c>
      <c r="E1019" s="132"/>
      <c r="F1019" s="132">
        <v>9.0</v>
      </c>
      <c r="G1019" s="132">
        <v>13.0</v>
      </c>
      <c r="H1019" s="132">
        <v>2.0</v>
      </c>
      <c r="J1019" s="171">
        <f t="array" ref="J1019">IFERROR(INDEX(VBDhistory1!$U$8:$U$307,MATCH(VBDgames!$C1019,VBDhistory1!$B$8:$B$307,0))+ROW()/10000000,0)</f>
        <v>0</v>
      </c>
      <c r="K1019" s="171">
        <f t="array" ref="K1019">IFERROR(INDEX(VBDhistory2!$U$8:$U$307,MATCH(VBDgames!$C1019,VBDhistory2!$B$8:$B$307,0))+ROW()/10000000,0)</f>
        <v>0</v>
      </c>
      <c r="L1019" s="171">
        <f t="array" ref="L1019">IFERROR(INDEX(VBDhistory3!$U$8:$U$307,MATCH(VBDgames!$C1019,VBDhistory3!$B$8:$B$307,0))+ROW()/10000000,0)</f>
        <v>0</v>
      </c>
      <c r="M1019" s="171">
        <f t="array" ref="M1019">IFERROR(INDEX(VBDhistory4!$U$8:$U$307,MATCH(VBDgames!$C1019,VBDhistory4!$B$8:$B$307,0))+ROW()/10000000,0)</f>
        <v>0</v>
      </c>
      <c r="N1019" s="171"/>
      <c r="O1019" s="171" t="str">
        <f t="shared" ref="O1019:R1019" si="2492">$D1019&amp;"-"&amp;RANK(J1019,J$878:J$1127,0)</f>
        <v>TE-1</v>
      </c>
      <c r="P1019" s="171" t="str">
        <f t="shared" si="2492"/>
        <v>TE-1</v>
      </c>
      <c r="Q1019" s="171" t="str">
        <f t="shared" si="2492"/>
        <v>TE-1</v>
      </c>
      <c r="R1019" s="171" t="str">
        <f t="shared" si="2492"/>
        <v>TE-1</v>
      </c>
      <c r="AC1019" s="3"/>
    </row>
    <row r="1020" ht="15.75" customHeight="1">
      <c r="A1020" s="24">
        <v>143.0</v>
      </c>
      <c r="B1020" s="24" t="s">
        <v>2989</v>
      </c>
      <c r="C1020" s="24" t="s">
        <v>2989</v>
      </c>
      <c r="D1020" s="132" t="s">
        <v>61</v>
      </c>
      <c r="E1020" s="132"/>
      <c r="F1020" s="132">
        <v>8.0</v>
      </c>
      <c r="G1020" s="132">
        <v>14.0</v>
      </c>
      <c r="H1020" s="132">
        <v>14.0</v>
      </c>
      <c r="J1020" s="171">
        <f t="array" ref="J1020">IFERROR(INDEX(VBDhistory1!$U$8:$U$307,MATCH(VBDgames!$C1020,VBDhistory1!$B$8:$B$307,0))+ROW()/10000000,0)</f>
        <v>0</v>
      </c>
      <c r="K1020" s="171">
        <f t="array" ref="K1020">IFERROR(INDEX(VBDhistory2!$U$8:$U$307,MATCH(VBDgames!$C1020,VBDhistory2!$B$8:$B$307,0))+ROW()/10000000,0)</f>
        <v>0</v>
      </c>
      <c r="L1020" s="171">
        <f t="array" ref="L1020">IFERROR(INDEX(VBDhistory3!$U$8:$U$307,MATCH(VBDgames!$C1020,VBDhistory3!$B$8:$B$307,0))+ROW()/10000000,0)</f>
        <v>0</v>
      </c>
      <c r="M1020" s="171">
        <f t="array" ref="M1020">IFERROR(INDEX(VBDhistory4!$U$8:$U$307,MATCH(VBDgames!$C1020,VBDhistory4!$B$8:$B$307,0))+ROW()/10000000,0)</f>
        <v>0</v>
      </c>
      <c r="N1020" s="171"/>
      <c r="O1020" s="171" t="str">
        <f t="shared" ref="O1020:R1020" si="2493">$D1020&amp;"-"&amp;RANK(J1020,J$878:J$1127,0)</f>
        <v>TE-1</v>
      </c>
      <c r="P1020" s="171" t="str">
        <f t="shared" si="2493"/>
        <v>TE-1</v>
      </c>
      <c r="Q1020" s="171" t="str">
        <f t="shared" si="2493"/>
        <v>TE-1</v>
      </c>
      <c r="R1020" s="171" t="str">
        <f t="shared" si="2493"/>
        <v>TE-1</v>
      </c>
      <c r="AC1020" s="3"/>
    </row>
    <row r="1021" ht="15.75" customHeight="1">
      <c r="A1021" s="24">
        <v>144.0</v>
      </c>
      <c r="B1021" s="24" t="s">
        <v>3141</v>
      </c>
      <c r="C1021" s="24" t="s">
        <v>3141</v>
      </c>
      <c r="D1021" s="132" t="s">
        <v>61</v>
      </c>
      <c r="E1021" s="132"/>
      <c r="F1021" s="132">
        <v>9.0</v>
      </c>
      <c r="G1021" s="132">
        <v>3.0</v>
      </c>
      <c r="H1021" s="132"/>
      <c r="J1021" s="171">
        <f t="array" ref="J1021">IFERROR(INDEX(VBDhistory1!$U$8:$U$307,MATCH(VBDgames!$C1021,VBDhistory1!$B$8:$B$307,0))+ROW()/10000000,0)</f>
        <v>0</v>
      </c>
      <c r="K1021" s="171">
        <f t="array" ref="K1021">IFERROR(INDEX(VBDhistory2!$U$8:$U$307,MATCH(VBDgames!$C1021,VBDhistory2!$B$8:$B$307,0))+ROW()/10000000,0)</f>
        <v>0</v>
      </c>
      <c r="L1021" s="171">
        <f t="array" ref="L1021">IFERROR(INDEX(VBDhistory3!$U$8:$U$307,MATCH(VBDgames!$C1021,VBDhistory3!$B$8:$B$307,0))+ROW()/10000000,0)</f>
        <v>0</v>
      </c>
      <c r="M1021" s="171">
        <f t="array" ref="M1021">IFERROR(INDEX(VBDhistory4!$U$8:$U$307,MATCH(VBDgames!$C1021,VBDhistory4!$B$8:$B$307,0))+ROW()/10000000,0)</f>
        <v>0</v>
      </c>
      <c r="N1021" s="171"/>
      <c r="O1021" s="171" t="str">
        <f t="shared" ref="O1021:R1021" si="2494">$D1021&amp;"-"&amp;RANK(J1021,J$878:J$1127,0)</f>
        <v>TE-1</v>
      </c>
      <c r="P1021" s="171" t="str">
        <f t="shared" si="2494"/>
        <v>TE-1</v>
      </c>
      <c r="Q1021" s="171" t="str">
        <f t="shared" si="2494"/>
        <v>TE-1</v>
      </c>
      <c r="R1021" s="171" t="str">
        <f t="shared" si="2494"/>
        <v>TE-1</v>
      </c>
      <c r="AC1021" s="3"/>
    </row>
    <row r="1022" ht="15.75" customHeight="1">
      <c r="A1022" s="24">
        <v>145.0</v>
      </c>
      <c r="B1022" s="24" t="s">
        <v>3122</v>
      </c>
      <c r="C1022" s="24" t="s">
        <v>3122</v>
      </c>
      <c r="D1022" s="132" t="s">
        <v>61</v>
      </c>
      <c r="E1022" s="132"/>
      <c r="F1022" s="132">
        <v>7.0</v>
      </c>
      <c r="G1022" s="132">
        <v>2.0</v>
      </c>
      <c r="H1022" s="132"/>
      <c r="J1022" s="171">
        <f t="array" ref="J1022">IFERROR(INDEX(VBDhistory1!$U$8:$U$307,MATCH(VBDgames!$C1022,VBDhistory1!$B$8:$B$307,0))+ROW()/10000000,0)</f>
        <v>0</v>
      </c>
      <c r="K1022" s="171">
        <f t="array" ref="K1022">IFERROR(INDEX(VBDhistory2!$U$8:$U$307,MATCH(VBDgames!$C1022,VBDhistory2!$B$8:$B$307,0))+ROW()/10000000,0)</f>
        <v>0</v>
      </c>
      <c r="L1022" s="171">
        <f t="array" ref="L1022">IFERROR(INDEX(VBDhistory3!$U$8:$U$307,MATCH(VBDgames!$C1022,VBDhistory3!$B$8:$B$307,0))+ROW()/10000000,0)</f>
        <v>0</v>
      </c>
      <c r="M1022" s="171">
        <f t="array" ref="M1022">IFERROR(INDEX(VBDhistory4!$U$8:$U$307,MATCH(VBDgames!$C1022,VBDhistory4!$B$8:$B$307,0))+ROW()/10000000,0)</f>
        <v>0</v>
      </c>
      <c r="N1022" s="171"/>
      <c r="O1022" s="171" t="str">
        <f t="shared" ref="O1022:R1022" si="2495">$D1022&amp;"-"&amp;RANK(J1022,J$878:J$1127,0)</f>
        <v>TE-1</v>
      </c>
      <c r="P1022" s="171" t="str">
        <f t="shared" si="2495"/>
        <v>TE-1</v>
      </c>
      <c r="Q1022" s="171" t="str">
        <f t="shared" si="2495"/>
        <v>TE-1</v>
      </c>
      <c r="R1022" s="171" t="str">
        <f t="shared" si="2495"/>
        <v>TE-1</v>
      </c>
      <c r="AC1022" s="3"/>
    </row>
    <row r="1023" ht="15.75" customHeight="1">
      <c r="A1023" s="24">
        <v>146.0</v>
      </c>
      <c r="B1023" s="24" t="s">
        <v>1341</v>
      </c>
      <c r="C1023" s="24" t="s">
        <v>1341</v>
      </c>
      <c r="D1023" s="132" t="s">
        <v>61</v>
      </c>
      <c r="E1023" s="132"/>
      <c r="F1023" s="132">
        <v>6.0</v>
      </c>
      <c r="G1023" s="132">
        <v>10.0</v>
      </c>
      <c r="H1023" s="132"/>
      <c r="J1023" s="171">
        <f t="array" ref="J1023">IFERROR(INDEX(VBDhistory1!$U$8:$U$307,MATCH(VBDgames!$C1023,VBDhistory1!$B$8:$B$307,0))+ROW()/10000000,0)</f>
        <v>0</v>
      </c>
      <c r="K1023" s="171">
        <f t="array" ref="K1023">IFERROR(INDEX(VBDhistory2!$U$8:$U$307,MATCH(VBDgames!$C1023,VBDhistory2!$B$8:$B$307,0))+ROW()/10000000,0)</f>
        <v>0</v>
      </c>
      <c r="L1023" s="171">
        <f t="array" ref="L1023">IFERROR(INDEX(VBDhistory3!$U$8:$U$307,MATCH(VBDgames!$C1023,VBDhistory3!$B$8:$B$307,0))+ROW()/10000000,0)</f>
        <v>0</v>
      </c>
      <c r="M1023" s="171">
        <f t="array" ref="M1023">IFERROR(INDEX(VBDhistory4!$U$8:$U$307,MATCH(VBDgames!$C1023,VBDhistory4!$B$8:$B$307,0))+ROW()/10000000,0)</f>
        <v>0</v>
      </c>
      <c r="N1023" s="171"/>
      <c r="O1023" s="171" t="str">
        <f t="shared" ref="O1023:R1023" si="2496">$D1023&amp;"-"&amp;RANK(J1023,J$878:J$1127,0)</f>
        <v>TE-1</v>
      </c>
      <c r="P1023" s="171" t="str">
        <f t="shared" si="2496"/>
        <v>TE-1</v>
      </c>
      <c r="Q1023" s="171" t="str">
        <f t="shared" si="2496"/>
        <v>TE-1</v>
      </c>
      <c r="R1023" s="171" t="str">
        <f t="shared" si="2496"/>
        <v>TE-1</v>
      </c>
      <c r="AC1023" s="3"/>
    </row>
    <row r="1024" ht="15.75" customHeight="1">
      <c r="A1024" s="24">
        <v>147.0</v>
      </c>
      <c r="B1024" s="24" t="s">
        <v>4818</v>
      </c>
      <c r="C1024" s="24" t="s">
        <v>4818</v>
      </c>
      <c r="D1024" s="132" t="s">
        <v>61</v>
      </c>
      <c r="E1024" s="132"/>
      <c r="F1024" s="132">
        <v>4.0</v>
      </c>
      <c r="G1024" s="132"/>
      <c r="H1024" s="132"/>
      <c r="J1024" s="171">
        <f t="array" ref="J1024">IFERROR(INDEX(VBDhistory1!$U$8:$U$307,MATCH(VBDgames!$C1024,VBDhistory1!$B$8:$B$307,0))+ROW()/10000000,0)</f>
        <v>0</v>
      </c>
      <c r="K1024" s="171">
        <f t="array" ref="K1024">IFERROR(INDEX(VBDhistory2!$U$8:$U$307,MATCH(VBDgames!$C1024,VBDhistory2!$B$8:$B$307,0))+ROW()/10000000,0)</f>
        <v>0</v>
      </c>
      <c r="L1024" s="171">
        <f t="array" ref="L1024">IFERROR(INDEX(VBDhistory3!$U$8:$U$307,MATCH(VBDgames!$C1024,VBDhistory3!$B$8:$B$307,0))+ROW()/10000000,0)</f>
        <v>0</v>
      </c>
      <c r="M1024" s="171">
        <f t="array" ref="M1024">IFERROR(INDEX(VBDhistory4!$U$8:$U$307,MATCH(VBDgames!$C1024,VBDhistory4!$B$8:$B$307,0))+ROW()/10000000,0)</f>
        <v>0</v>
      </c>
      <c r="N1024" s="171"/>
      <c r="O1024" s="171" t="str">
        <f t="shared" ref="O1024:R1024" si="2497">$D1024&amp;"-"&amp;RANK(J1024,J$878:J$1127,0)</f>
        <v>TE-1</v>
      </c>
      <c r="P1024" s="171" t="str">
        <f t="shared" si="2497"/>
        <v>TE-1</v>
      </c>
      <c r="Q1024" s="171" t="str">
        <f t="shared" si="2497"/>
        <v>TE-1</v>
      </c>
      <c r="R1024" s="171" t="str">
        <f t="shared" si="2497"/>
        <v>TE-1</v>
      </c>
      <c r="AC1024" s="3"/>
    </row>
    <row r="1025" ht="15.75" customHeight="1">
      <c r="A1025" s="24">
        <v>148.0</v>
      </c>
      <c r="B1025" s="24" t="s">
        <v>2722</v>
      </c>
      <c r="C1025" s="24" t="s">
        <v>2722</v>
      </c>
      <c r="D1025" s="132" t="s">
        <v>61</v>
      </c>
      <c r="E1025" s="132"/>
      <c r="F1025" s="132">
        <v>4.0</v>
      </c>
      <c r="G1025" s="132"/>
      <c r="H1025" s="132"/>
      <c r="J1025" s="171">
        <f t="array" ref="J1025">IFERROR(INDEX(VBDhistory1!$U$8:$U$307,MATCH(VBDgames!$C1025,VBDhistory1!$B$8:$B$307,0))+ROW()/10000000,0)</f>
        <v>0</v>
      </c>
      <c r="K1025" s="171">
        <f t="array" ref="K1025">IFERROR(INDEX(VBDhistory2!$U$8:$U$307,MATCH(VBDgames!$C1025,VBDhistory2!$B$8:$B$307,0))+ROW()/10000000,0)</f>
        <v>0</v>
      </c>
      <c r="L1025" s="171">
        <f t="array" ref="L1025">IFERROR(INDEX(VBDhistory3!$U$8:$U$307,MATCH(VBDgames!$C1025,VBDhistory3!$B$8:$B$307,0))+ROW()/10000000,0)</f>
        <v>0</v>
      </c>
      <c r="M1025" s="171">
        <f t="array" ref="M1025">IFERROR(INDEX(VBDhistory4!$U$8:$U$307,MATCH(VBDgames!$C1025,VBDhistory4!$B$8:$B$307,0))+ROW()/10000000,0)</f>
        <v>0</v>
      </c>
      <c r="N1025" s="171"/>
      <c r="O1025" s="171" t="str">
        <f t="shared" ref="O1025:R1025" si="2498">$D1025&amp;"-"&amp;RANK(J1025,J$878:J$1127,0)</f>
        <v>TE-1</v>
      </c>
      <c r="P1025" s="171" t="str">
        <f t="shared" si="2498"/>
        <v>TE-1</v>
      </c>
      <c r="Q1025" s="171" t="str">
        <f t="shared" si="2498"/>
        <v>TE-1</v>
      </c>
      <c r="R1025" s="171" t="str">
        <f t="shared" si="2498"/>
        <v>TE-1</v>
      </c>
      <c r="AC1025" s="3"/>
    </row>
    <row r="1026" ht="15.75" customHeight="1">
      <c r="A1026" s="24">
        <v>149.0</v>
      </c>
      <c r="B1026" s="24" t="s">
        <v>3059</v>
      </c>
      <c r="C1026" s="24" t="s">
        <v>3059</v>
      </c>
      <c r="D1026" s="132" t="s">
        <v>61</v>
      </c>
      <c r="E1026" s="132"/>
      <c r="F1026" s="132">
        <v>4.0</v>
      </c>
      <c r="G1026" s="132">
        <v>0.0</v>
      </c>
      <c r="H1026" s="132">
        <v>13.0</v>
      </c>
      <c r="J1026" s="171">
        <f t="array" ref="J1026">IFERROR(INDEX(VBDhistory1!$U$8:$U$307,MATCH(VBDgames!$C1026,VBDhistory1!$B$8:$B$307,0))+ROW()/10000000,0)</f>
        <v>0</v>
      </c>
      <c r="K1026" s="171">
        <f t="array" ref="K1026">IFERROR(INDEX(VBDhistory2!$U$8:$U$307,MATCH(VBDgames!$C1026,VBDhistory2!$B$8:$B$307,0))+ROW()/10000000,0)</f>
        <v>0</v>
      </c>
      <c r="L1026" s="171">
        <f t="array" ref="L1026">IFERROR(INDEX(VBDhistory3!$U$8:$U$307,MATCH(VBDgames!$C1026,VBDhistory3!$B$8:$B$307,0))+ROW()/10000000,0)</f>
        <v>0</v>
      </c>
      <c r="M1026" s="171">
        <f t="array" ref="M1026">IFERROR(INDEX(VBDhistory4!$U$8:$U$307,MATCH(VBDgames!$C1026,VBDhistory4!$B$8:$B$307,0))+ROW()/10000000,0)</f>
        <v>0</v>
      </c>
      <c r="N1026" s="171"/>
      <c r="O1026" s="171" t="str">
        <f t="shared" ref="O1026:R1026" si="2499">$D1026&amp;"-"&amp;RANK(J1026,J$878:J$1127,0)</f>
        <v>TE-1</v>
      </c>
      <c r="P1026" s="171" t="str">
        <f t="shared" si="2499"/>
        <v>TE-1</v>
      </c>
      <c r="Q1026" s="171" t="str">
        <f t="shared" si="2499"/>
        <v>TE-1</v>
      </c>
      <c r="R1026" s="171" t="str">
        <f t="shared" si="2499"/>
        <v>TE-1</v>
      </c>
      <c r="AC1026" s="3"/>
    </row>
    <row r="1027" ht="15.75" customHeight="1">
      <c r="A1027" s="24">
        <v>150.0</v>
      </c>
      <c r="B1027" s="24" t="s">
        <v>2906</v>
      </c>
      <c r="C1027" s="24" t="s">
        <v>2906</v>
      </c>
      <c r="D1027" s="132" t="s">
        <v>61</v>
      </c>
      <c r="E1027" s="132"/>
      <c r="F1027" s="132">
        <v>4.0</v>
      </c>
      <c r="G1027" s="132">
        <v>10.0</v>
      </c>
      <c r="H1027" s="132"/>
      <c r="J1027" s="171">
        <f t="array" ref="J1027">IFERROR(INDEX(VBDhistory1!$U$8:$U$307,MATCH(VBDgames!$C1027,VBDhistory1!$B$8:$B$307,0))+ROW()/10000000,0)</f>
        <v>0</v>
      </c>
      <c r="K1027" s="171">
        <f t="array" ref="K1027">IFERROR(INDEX(VBDhistory2!$U$8:$U$307,MATCH(VBDgames!$C1027,VBDhistory2!$B$8:$B$307,0))+ROW()/10000000,0)</f>
        <v>0</v>
      </c>
      <c r="L1027" s="171">
        <f t="array" ref="L1027">IFERROR(INDEX(VBDhistory3!$U$8:$U$307,MATCH(VBDgames!$C1027,VBDhistory3!$B$8:$B$307,0))+ROW()/10000000,0)</f>
        <v>0</v>
      </c>
      <c r="M1027" s="171">
        <f t="array" ref="M1027">IFERROR(INDEX(VBDhistory4!$U$8:$U$307,MATCH(VBDgames!$C1027,VBDhistory4!$B$8:$B$307,0))+ROW()/10000000,0)</f>
        <v>0</v>
      </c>
      <c r="N1027" s="171"/>
      <c r="O1027" s="171" t="str">
        <f t="shared" ref="O1027:R1027" si="2500">$D1027&amp;"-"&amp;RANK(J1027,J$878:J$1127,0)</f>
        <v>TE-1</v>
      </c>
      <c r="P1027" s="171" t="str">
        <f t="shared" si="2500"/>
        <v>TE-1</v>
      </c>
      <c r="Q1027" s="171" t="str">
        <f t="shared" si="2500"/>
        <v>TE-1</v>
      </c>
      <c r="R1027" s="171" t="str">
        <f t="shared" si="2500"/>
        <v>TE-1</v>
      </c>
      <c r="AC1027" s="3"/>
    </row>
    <row r="1028" ht="15.75" customHeight="1">
      <c r="A1028" s="24">
        <v>151.0</v>
      </c>
      <c r="B1028" s="24" t="s">
        <v>2783</v>
      </c>
      <c r="C1028" s="24" t="s">
        <v>2783</v>
      </c>
      <c r="D1028" s="132" t="s">
        <v>61</v>
      </c>
      <c r="E1028" s="132"/>
      <c r="F1028" s="132">
        <v>3.0</v>
      </c>
      <c r="G1028" s="132">
        <v>11.0</v>
      </c>
      <c r="H1028" s="132">
        <v>6.0</v>
      </c>
      <c r="J1028" s="171">
        <f t="array" ref="J1028">IFERROR(INDEX(VBDhistory1!$U$8:$U$307,MATCH(VBDgames!$C1028,VBDhistory1!$B$8:$B$307,0))+ROW()/10000000,0)</f>
        <v>0</v>
      </c>
      <c r="K1028" s="171">
        <f t="array" ref="K1028">IFERROR(INDEX(VBDhistory2!$U$8:$U$307,MATCH(VBDgames!$C1028,VBDhistory2!$B$8:$B$307,0))+ROW()/10000000,0)</f>
        <v>0</v>
      </c>
      <c r="L1028" s="171">
        <f t="array" ref="L1028">IFERROR(INDEX(VBDhistory3!$U$8:$U$307,MATCH(VBDgames!$C1028,VBDhistory3!$B$8:$B$307,0))+ROW()/10000000,0)</f>
        <v>0</v>
      </c>
      <c r="M1028" s="171">
        <f t="array" ref="M1028">IFERROR(INDEX(VBDhistory4!$U$8:$U$307,MATCH(VBDgames!$C1028,VBDhistory4!$B$8:$B$307,0))+ROW()/10000000,0)</f>
        <v>0</v>
      </c>
      <c r="N1028" s="171"/>
      <c r="O1028" s="171" t="str">
        <f t="shared" ref="O1028:R1028" si="2501">$D1028&amp;"-"&amp;RANK(J1028,J$878:J$1127,0)</f>
        <v>TE-1</v>
      </c>
      <c r="P1028" s="171" t="str">
        <f t="shared" si="2501"/>
        <v>TE-1</v>
      </c>
      <c r="Q1028" s="171" t="str">
        <f t="shared" si="2501"/>
        <v>TE-1</v>
      </c>
      <c r="R1028" s="171" t="str">
        <f t="shared" si="2501"/>
        <v>TE-1</v>
      </c>
      <c r="AC1028" s="3"/>
    </row>
    <row r="1029" ht="15.75" customHeight="1">
      <c r="A1029" s="24">
        <v>152.0</v>
      </c>
      <c r="B1029" s="24" t="s">
        <v>2308</v>
      </c>
      <c r="C1029" s="24" t="s">
        <v>2308</v>
      </c>
      <c r="D1029" s="132" t="s">
        <v>61</v>
      </c>
      <c r="E1029" s="132"/>
      <c r="F1029" s="132">
        <v>3.0</v>
      </c>
      <c r="G1029" s="132"/>
      <c r="H1029" s="132"/>
      <c r="J1029" s="171">
        <f t="array" ref="J1029">IFERROR(INDEX(VBDhistory1!$U$8:$U$307,MATCH(VBDgames!$C1029,VBDhistory1!$B$8:$B$307,0))+ROW()/10000000,0)</f>
        <v>0</v>
      </c>
      <c r="K1029" s="171">
        <f t="array" ref="K1029">IFERROR(INDEX(VBDhistory2!$U$8:$U$307,MATCH(VBDgames!$C1029,VBDhistory2!$B$8:$B$307,0))+ROW()/10000000,0)</f>
        <v>0</v>
      </c>
      <c r="L1029" s="171">
        <f t="array" ref="L1029">IFERROR(INDEX(VBDhistory3!$U$8:$U$307,MATCH(VBDgames!$C1029,VBDhistory3!$B$8:$B$307,0))+ROW()/10000000,0)</f>
        <v>0</v>
      </c>
      <c r="M1029" s="171">
        <f t="array" ref="M1029">IFERROR(INDEX(VBDhistory4!$U$8:$U$307,MATCH(VBDgames!$C1029,VBDhistory4!$B$8:$B$307,0))+ROW()/10000000,0)</f>
        <v>0</v>
      </c>
      <c r="N1029" s="171"/>
      <c r="O1029" s="171" t="str">
        <f t="shared" ref="O1029:R1029" si="2502">$D1029&amp;"-"&amp;RANK(J1029,J$878:J$1127,0)</f>
        <v>TE-1</v>
      </c>
      <c r="P1029" s="171" t="str">
        <f t="shared" si="2502"/>
        <v>TE-1</v>
      </c>
      <c r="Q1029" s="171" t="str">
        <f t="shared" si="2502"/>
        <v>TE-1</v>
      </c>
      <c r="R1029" s="171" t="str">
        <f t="shared" si="2502"/>
        <v>TE-1</v>
      </c>
      <c r="AC1029" s="3"/>
    </row>
    <row r="1030" ht="15.75" customHeight="1">
      <c r="A1030" s="24">
        <v>153.0</v>
      </c>
      <c r="B1030" s="24" t="s">
        <v>3011</v>
      </c>
      <c r="C1030" s="24" t="s">
        <v>3011</v>
      </c>
      <c r="D1030" s="132" t="s">
        <v>61</v>
      </c>
      <c r="E1030" s="132"/>
      <c r="F1030" s="132">
        <v>5.0</v>
      </c>
      <c r="G1030" s="132">
        <v>0.0</v>
      </c>
      <c r="H1030" s="132"/>
      <c r="J1030" s="171">
        <f t="array" ref="J1030">IFERROR(INDEX(VBDhistory1!$U$8:$U$307,MATCH(VBDgames!$C1030,VBDhistory1!$B$8:$B$307,0))+ROW()/10000000,0)</f>
        <v>0</v>
      </c>
      <c r="K1030" s="171">
        <f t="array" ref="K1030">IFERROR(INDEX(VBDhistory2!$U$8:$U$307,MATCH(VBDgames!$C1030,VBDhistory2!$B$8:$B$307,0))+ROW()/10000000,0)</f>
        <v>0</v>
      </c>
      <c r="L1030" s="171">
        <f t="array" ref="L1030">IFERROR(INDEX(VBDhistory3!$U$8:$U$307,MATCH(VBDgames!$C1030,VBDhistory3!$B$8:$B$307,0))+ROW()/10000000,0)</f>
        <v>0</v>
      </c>
      <c r="M1030" s="171">
        <f t="array" ref="M1030">IFERROR(INDEX(VBDhistory4!$U$8:$U$307,MATCH(VBDgames!$C1030,VBDhistory4!$B$8:$B$307,0))+ROW()/10000000,0)</f>
        <v>0</v>
      </c>
      <c r="N1030" s="171"/>
      <c r="O1030" s="171" t="str">
        <f t="shared" ref="O1030:R1030" si="2503">$D1030&amp;"-"&amp;RANK(J1030,J$878:J$1127,0)</f>
        <v>TE-1</v>
      </c>
      <c r="P1030" s="171" t="str">
        <f t="shared" si="2503"/>
        <v>TE-1</v>
      </c>
      <c r="Q1030" s="171" t="str">
        <f t="shared" si="2503"/>
        <v>TE-1</v>
      </c>
      <c r="R1030" s="171" t="str">
        <f t="shared" si="2503"/>
        <v>TE-1</v>
      </c>
      <c r="AC1030" s="3"/>
    </row>
    <row r="1031" ht="15.75" customHeight="1">
      <c r="A1031" s="24">
        <v>154.0</v>
      </c>
      <c r="B1031" s="24" t="s">
        <v>3004</v>
      </c>
      <c r="C1031" s="24" t="s">
        <v>3004</v>
      </c>
      <c r="D1031" s="132" t="s">
        <v>61</v>
      </c>
      <c r="E1031" s="132"/>
      <c r="F1031" s="132">
        <v>3.0</v>
      </c>
      <c r="G1031" s="132"/>
      <c r="H1031" s="132">
        <v>5.0</v>
      </c>
      <c r="J1031" s="171">
        <f t="array" ref="J1031">IFERROR(INDEX(VBDhistory1!$U$8:$U$307,MATCH(VBDgames!$C1031,VBDhistory1!$B$8:$B$307,0))+ROW()/10000000,0)</f>
        <v>0</v>
      </c>
      <c r="K1031" s="171">
        <f t="array" ref="K1031">IFERROR(INDEX(VBDhistory2!$U$8:$U$307,MATCH(VBDgames!$C1031,VBDhistory2!$B$8:$B$307,0))+ROW()/10000000,0)</f>
        <v>0</v>
      </c>
      <c r="L1031" s="171">
        <f t="array" ref="L1031">IFERROR(INDEX(VBDhistory3!$U$8:$U$307,MATCH(VBDgames!$C1031,VBDhistory3!$B$8:$B$307,0))+ROW()/10000000,0)</f>
        <v>0</v>
      </c>
      <c r="M1031" s="171">
        <f t="array" ref="M1031">IFERROR(INDEX(VBDhistory4!$U$8:$U$307,MATCH(VBDgames!$C1031,VBDhistory4!$B$8:$B$307,0))+ROW()/10000000,0)</f>
        <v>0</v>
      </c>
      <c r="N1031" s="171"/>
      <c r="O1031" s="171" t="str">
        <f t="shared" ref="O1031:R1031" si="2504">$D1031&amp;"-"&amp;RANK(J1031,J$878:J$1127,0)</f>
        <v>TE-1</v>
      </c>
      <c r="P1031" s="171" t="str">
        <f t="shared" si="2504"/>
        <v>TE-1</v>
      </c>
      <c r="Q1031" s="171" t="str">
        <f t="shared" si="2504"/>
        <v>TE-1</v>
      </c>
      <c r="R1031" s="171" t="str">
        <f t="shared" si="2504"/>
        <v>TE-1</v>
      </c>
      <c r="AC1031" s="3"/>
    </row>
    <row r="1032" ht="15.75" customHeight="1">
      <c r="A1032" s="24">
        <v>155.0</v>
      </c>
      <c r="B1032" s="22" t="s">
        <v>4819</v>
      </c>
      <c r="C1032" s="22" t="s">
        <v>4819</v>
      </c>
      <c r="D1032" s="132" t="s">
        <v>61</v>
      </c>
      <c r="E1032" s="132"/>
      <c r="F1032" s="132">
        <v>2.0</v>
      </c>
      <c r="G1032" s="132"/>
      <c r="H1032" s="132"/>
      <c r="J1032" s="171">
        <f t="array" ref="J1032">IFERROR(INDEX(VBDhistory1!$U$8:$U$307,MATCH(VBDgames!$C1032,VBDhistory1!$B$8:$B$307,0))+ROW()/10000000,0)</f>
        <v>0</v>
      </c>
      <c r="K1032" s="171">
        <f t="array" ref="K1032">IFERROR(INDEX(VBDhistory2!$U$8:$U$307,MATCH(VBDgames!$C1032,VBDhistory2!$B$8:$B$307,0))+ROW()/10000000,0)</f>
        <v>0</v>
      </c>
      <c r="L1032" s="171">
        <f t="array" ref="L1032">IFERROR(INDEX(VBDhistory3!$U$8:$U$307,MATCH(VBDgames!$C1032,VBDhistory3!$B$8:$B$307,0))+ROW()/10000000,0)</f>
        <v>0</v>
      </c>
      <c r="M1032" s="171">
        <f t="array" ref="M1032">IFERROR(INDEX(VBDhistory4!$U$8:$U$307,MATCH(VBDgames!$C1032,VBDhistory4!$B$8:$B$307,0))+ROW()/10000000,0)</f>
        <v>0</v>
      </c>
      <c r="N1032" s="171"/>
      <c r="O1032" s="171" t="str">
        <f t="shared" ref="O1032:R1032" si="2505">$D1032&amp;"-"&amp;RANK(J1032,J$878:J$1127,0)</f>
        <v>TE-1</v>
      </c>
      <c r="P1032" s="171" t="str">
        <f t="shared" si="2505"/>
        <v>TE-1</v>
      </c>
      <c r="Q1032" s="171" t="str">
        <f t="shared" si="2505"/>
        <v>TE-1</v>
      </c>
      <c r="R1032" s="171" t="str">
        <f t="shared" si="2505"/>
        <v>TE-1</v>
      </c>
      <c r="AC1032" s="3"/>
    </row>
    <row r="1033" ht="15.75" customHeight="1">
      <c r="A1033" s="24">
        <v>156.0</v>
      </c>
      <c r="B1033" s="24" t="s">
        <v>4820</v>
      </c>
      <c r="C1033" s="24" t="s">
        <v>4820</v>
      </c>
      <c r="D1033" s="132" t="s">
        <v>61</v>
      </c>
      <c r="E1033" s="132"/>
      <c r="F1033" s="132">
        <v>2.0</v>
      </c>
      <c r="G1033" s="132">
        <v>3.0</v>
      </c>
      <c r="H1033" s="132"/>
      <c r="J1033" s="171">
        <f t="array" ref="J1033">IFERROR(INDEX(VBDhistory1!$U$8:$U$307,MATCH(VBDgames!$C1033,VBDhistory1!$B$8:$B$307,0))+ROW()/10000000,0)</f>
        <v>0</v>
      </c>
      <c r="K1033" s="171">
        <f t="array" ref="K1033">IFERROR(INDEX(VBDhistory2!$U$8:$U$307,MATCH(VBDgames!$C1033,VBDhistory2!$B$8:$B$307,0))+ROW()/10000000,0)</f>
        <v>0</v>
      </c>
      <c r="L1033" s="171">
        <f t="array" ref="L1033">IFERROR(INDEX(VBDhistory3!$U$8:$U$307,MATCH(VBDgames!$C1033,VBDhistory3!$B$8:$B$307,0))+ROW()/10000000,0)</f>
        <v>0</v>
      </c>
      <c r="M1033" s="171">
        <f t="array" ref="M1033">IFERROR(INDEX(VBDhistory4!$U$8:$U$307,MATCH(VBDgames!$C1033,VBDhistory4!$B$8:$B$307,0))+ROW()/10000000,0)</f>
        <v>0</v>
      </c>
      <c r="N1033" s="171"/>
      <c r="O1033" s="171" t="str">
        <f t="shared" ref="O1033:R1033" si="2506">$D1033&amp;"-"&amp;RANK(J1033,J$878:J$1127,0)</f>
        <v>TE-1</v>
      </c>
      <c r="P1033" s="171" t="str">
        <f t="shared" si="2506"/>
        <v>TE-1</v>
      </c>
      <c r="Q1033" s="171" t="str">
        <f t="shared" si="2506"/>
        <v>TE-1</v>
      </c>
      <c r="R1033" s="171" t="str">
        <f t="shared" si="2506"/>
        <v>TE-1</v>
      </c>
      <c r="AC1033" s="3"/>
    </row>
    <row r="1034" ht="15.75" customHeight="1">
      <c r="A1034" s="24">
        <v>157.0</v>
      </c>
      <c r="B1034" s="24" t="s">
        <v>1525</v>
      </c>
      <c r="C1034" s="24" t="s">
        <v>1525</v>
      </c>
      <c r="D1034" s="132" t="s">
        <v>61</v>
      </c>
      <c r="E1034" s="132"/>
      <c r="F1034" s="132">
        <v>2.0</v>
      </c>
      <c r="G1034" s="132">
        <v>0.0</v>
      </c>
      <c r="H1034" s="132">
        <v>6.0</v>
      </c>
      <c r="J1034" s="171">
        <f t="array" ref="J1034">IFERROR(INDEX(VBDhistory1!$U$8:$U$307,MATCH(VBDgames!$C1034,VBDhistory1!$B$8:$B$307,0))+ROW()/10000000,0)</f>
        <v>0</v>
      </c>
      <c r="K1034" s="171">
        <f t="array" ref="K1034">IFERROR(INDEX(VBDhistory2!$U$8:$U$307,MATCH(VBDgames!$C1034,VBDhistory2!$B$8:$B$307,0))+ROW()/10000000,0)</f>
        <v>0</v>
      </c>
      <c r="L1034" s="171">
        <f t="array" ref="L1034">IFERROR(INDEX(VBDhistory3!$U$8:$U$307,MATCH(VBDgames!$C1034,VBDhistory3!$B$8:$B$307,0))+ROW()/10000000,0)</f>
        <v>0</v>
      </c>
      <c r="M1034" s="171">
        <f t="array" ref="M1034">IFERROR(INDEX(VBDhistory4!$U$8:$U$307,MATCH(VBDgames!$C1034,VBDhistory4!$B$8:$B$307,0))+ROW()/10000000,0)</f>
        <v>0</v>
      </c>
      <c r="N1034" s="171"/>
      <c r="O1034" s="171" t="str">
        <f t="shared" ref="O1034:R1034" si="2507">$D1034&amp;"-"&amp;RANK(J1034,J$878:J$1127,0)</f>
        <v>TE-1</v>
      </c>
      <c r="P1034" s="171" t="str">
        <f t="shared" si="2507"/>
        <v>TE-1</v>
      </c>
      <c r="Q1034" s="171" t="str">
        <f t="shared" si="2507"/>
        <v>TE-1</v>
      </c>
      <c r="R1034" s="171" t="str">
        <f t="shared" si="2507"/>
        <v>TE-1</v>
      </c>
      <c r="AC1034" s="3"/>
    </row>
    <row r="1035" ht="15.75" customHeight="1">
      <c r="A1035" s="24">
        <v>158.0</v>
      </c>
      <c r="B1035" s="22" t="s">
        <v>4821</v>
      </c>
      <c r="C1035" s="22" t="s">
        <v>4821</v>
      </c>
      <c r="D1035" s="132" t="s">
        <v>61</v>
      </c>
      <c r="E1035" s="132"/>
      <c r="F1035" s="132">
        <v>1.0</v>
      </c>
      <c r="G1035" s="132"/>
      <c r="H1035" s="132"/>
      <c r="J1035" s="171">
        <f t="array" ref="J1035">IFERROR(INDEX(VBDhistory1!$U$8:$U$307,MATCH(VBDgames!$C1035,VBDhistory1!$B$8:$B$307,0))+ROW()/10000000,0)</f>
        <v>0</v>
      </c>
      <c r="K1035" s="171">
        <f t="array" ref="K1035">IFERROR(INDEX(VBDhistory2!$U$8:$U$307,MATCH(VBDgames!$C1035,VBDhistory2!$B$8:$B$307,0))+ROW()/10000000,0)</f>
        <v>0</v>
      </c>
      <c r="L1035" s="171">
        <f t="array" ref="L1035">IFERROR(INDEX(VBDhistory3!$U$8:$U$307,MATCH(VBDgames!$C1035,VBDhistory3!$B$8:$B$307,0))+ROW()/10000000,0)</f>
        <v>0</v>
      </c>
      <c r="M1035" s="171">
        <f t="array" ref="M1035">IFERROR(INDEX(VBDhistory4!$U$8:$U$307,MATCH(VBDgames!$C1035,VBDhistory4!$B$8:$B$307,0))+ROW()/10000000,0)</f>
        <v>0</v>
      </c>
      <c r="N1035" s="171"/>
      <c r="O1035" s="171" t="str">
        <f t="shared" ref="O1035:R1035" si="2508">$D1035&amp;"-"&amp;RANK(J1035,J$878:J$1127,0)</f>
        <v>TE-1</v>
      </c>
      <c r="P1035" s="171" t="str">
        <f t="shared" si="2508"/>
        <v>TE-1</v>
      </c>
      <c r="Q1035" s="171" t="str">
        <f t="shared" si="2508"/>
        <v>TE-1</v>
      </c>
      <c r="R1035" s="171" t="str">
        <f t="shared" si="2508"/>
        <v>TE-1</v>
      </c>
      <c r="AC1035" s="3"/>
    </row>
    <row r="1036" ht="15.75" customHeight="1">
      <c r="A1036" s="24">
        <v>159.0</v>
      </c>
      <c r="B1036" s="24" t="s">
        <v>3023</v>
      </c>
      <c r="C1036" s="24" t="s">
        <v>3023</v>
      </c>
      <c r="D1036" s="132" t="s">
        <v>61</v>
      </c>
      <c r="E1036" s="132"/>
      <c r="F1036" s="132">
        <v>1.0</v>
      </c>
      <c r="G1036" s="132">
        <v>1.0</v>
      </c>
      <c r="H1036" s="132">
        <v>1.0</v>
      </c>
      <c r="J1036" s="171">
        <f t="array" ref="J1036">IFERROR(INDEX(VBDhistory1!$U$8:$U$307,MATCH(VBDgames!$C1036,VBDhistory1!$B$8:$B$307,0))+ROW()/10000000,0)</f>
        <v>0</v>
      </c>
      <c r="K1036" s="171">
        <f t="array" ref="K1036">IFERROR(INDEX(VBDhistory2!$U$8:$U$307,MATCH(VBDgames!$C1036,VBDhistory2!$B$8:$B$307,0))+ROW()/10000000,0)</f>
        <v>0</v>
      </c>
      <c r="L1036" s="171">
        <f t="array" ref="L1036">IFERROR(INDEX(VBDhistory3!$U$8:$U$307,MATCH(VBDgames!$C1036,VBDhistory3!$B$8:$B$307,0))+ROW()/10000000,0)</f>
        <v>0</v>
      </c>
      <c r="M1036" s="171">
        <f t="array" ref="M1036">IFERROR(INDEX(VBDhistory4!$U$8:$U$307,MATCH(VBDgames!$C1036,VBDhistory4!$B$8:$B$307,0))+ROW()/10000000,0)</f>
        <v>0</v>
      </c>
      <c r="N1036" s="171"/>
      <c r="O1036" s="171" t="str">
        <f t="shared" ref="O1036:R1036" si="2509">$D1036&amp;"-"&amp;RANK(J1036,J$878:J$1127,0)</f>
        <v>TE-1</v>
      </c>
      <c r="P1036" s="171" t="str">
        <f t="shared" si="2509"/>
        <v>TE-1</v>
      </c>
      <c r="Q1036" s="171" t="str">
        <f t="shared" si="2509"/>
        <v>TE-1</v>
      </c>
      <c r="R1036" s="171" t="str">
        <f t="shared" si="2509"/>
        <v>TE-1</v>
      </c>
      <c r="AC1036" s="3"/>
    </row>
    <row r="1037" ht="15.75" customHeight="1">
      <c r="A1037" s="24">
        <v>160.0</v>
      </c>
      <c r="B1037" s="24" t="s">
        <v>4822</v>
      </c>
      <c r="C1037" s="24" t="s">
        <v>4822</v>
      </c>
      <c r="D1037" s="132" t="s">
        <v>61</v>
      </c>
      <c r="E1037" s="132"/>
      <c r="F1037" s="132">
        <v>1.0</v>
      </c>
      <c r="G1037" s="132"/>
      <c r="H1037" s="132"/>
      <c r="J1037" s="171">
        <f t="array" ref="J1037">IFERROR(INDEX(VBDhistory1!$U$8:$U$307,MATCH(VBDgames!$C1037,VBDhistory1!$B$8:$B$307,0))+ROW()/10000000,0)</f>
        <v>0</v>
      </c>
      <c r="K1037" s="171">
        <f t="array" ref="K1037">IFERROR(INDEX(VBDhistory2!$U$8:$U$307,MATCH(VBDgames!$C1037,VBDhistory2!$B$8:$B$307,0))+ROW()/10000000,0)</f>
        <v>0</v>
      </c>
      <c r="L1037" s="171">
        <f t="array" ref="L1037">IFERROR(INDEX(VBDhistory3!$U$8:$U$307,MATCH(VBDgames!$C1037,VBDhistory3!$B$8:$B$307,0))+ROW()/10000000,0)</f>
        <v>0</v>
      </c>
      <c r="M1037" s="171">
        <f t="array" ref="M1037">IFERROR(INDEX(VBDhistory4!$U$8:$U$307,MATCH(VBDgames!$C1037,VBDhistory4!$B$8:$B$307,0))+ROW()/10000000,0)</f>
        <v>0</v>
      </c>
      <c r="N1037" s="171"/>
      <c r="O1037" s="171" t="str">
        <f t="shared" ref="O1037:R1037" si="2510">$D1037&amp;"-"&amp;RANK(J1037,J$878:J$1127,0)</f>
        <v>TE-1</v>
      </c>
      <c r="P1037" s="171" t="str">
        <f t="shared" si="2510"/>
        <v>TE-1</v>
      </c>
      <c r="Q1037" s="171" t="str">
        <f t="shared" si="2510"/>
        <v>TE-1</v>
      </c>
      <c r="R1037" s="171" t="str">
        <f t="shared" si="2510"/>
        <v>TE-1</v>
      </c>
      <c r="AC1037" s="3"/>
    </row>
    <row r="1038" ht="15.75" customHeight="1">
      <c r="A1038" s="24">
        <v>161.0</v>
      </c>
      <c r="B1038" s="24" t="s">
        <v>567</v>
      </c>
      <c r="C1038" s="24" t="s">
        <v>567</v>
      </c>
      <c r="D1038" s="132" t="s">
        <v>61</v>
      </c>
      <c r="E1038" s="132"/>
      <c r="F1038" s="132">
        <v>0.0</v>
      </c>
      <c r="G1038" s="132"/>
      <c r="H1038" s="132">
        <v>6.0</v>
      </c>
      <c r="J1038" s="171">
        <f t="array" ref="J1038">IFERROR(INDEX(VBDhistory1!$U$8:$U$307,MATCH(VBDgames!$C1038,VBDhistory1!$B$8:$B$307,0))+ROW()/10000000,0)</f>
        <v>0</v>
      </c>
      <c r="K1038" s="171">
        <f t="array" ref="K1038">IFERROR(INDEX(VBDhistory2!$U$8:$U$307,MATCH(VBDgames!$C1038,VBDhistory2!$B$8:$B$307,0))+ROW()/10000000,0)</f>
        <v>0</v>
      </c>
      <c r="L1038" s="171">
        <f t="array" ref="L1038">IFERROR(INDEX(VBDhistory3!$U$8:$U$307,MATCH(VBDgames!$C1038,VBDhistory3!$B$8:$B$307,0))+ROW()/10000000,0)</f>
        <v>0</v>
      </c>
      <c r="M1038" s="171">
        <f t="array" ref="M1038">IFERROR(INDEX(VBDhistory4!$U$8:$U$307,MATCH(VBDgames!$C1038,VBDhistory4!$B$8:$B$307,0))+ROW()/10000000,0)</f>
        <v>0</v>
      </c>
      <c r="N1038" s="171"/>
      <c r="O1038" s="171" t="str">
        <f t="shared" ref="O1038:R1038" si="2511">$D1038&amp;"-"&amp;RANK(J1038,J$878:J$1127,0)</f>
        <v>TE-1</v>
      </c>
      <c r="P1038" s="171" t="str">
        <f t="shared" si="2511"/>
        <v>TE-1</v>
      </c>
      <c r="Q1038" s="171" t="str">
        <f t="shared" si="2511"/>
        <v>TE-1</v>
      </c>
      <c r="R1038" s="171" t="str">
        <f t="shared" si="2511"/>
        <v>TE-1</v>
      </c>
      <c r="AC1038" s="3"/>
    </row>
    <row r="1039" ht="15.75" customHeight="1">
      <c r="A1039" s="24">
        <v>162.0</v>
      </c>
      <c r="B1039" s="24" t="s">
        <v>526</v>
      </c>
      <c r="C1039" s="24" t="s">
        <v>526</v>
      </c>
      <c r="D1039" s="132" t="s">
        <v>61</v>
      </c>
      <c r="E1039" s="132"/>
      <c r="F1039" s="132">
        <v>0.0</v>
      </c>
      <c r="G1039" s="132"/>
      <c r="H1039" s="132">
        <v>1.0</v>
      </c>
      <c r="J1039" s="171">
        <f t="array" ref="J1039">IFERROR(INDEX(VBDhistory1!$U$8:$U$307,MATCH(VBDgames!$C1039,VBDhistory1!$B$8:$B$307,0))+ROW()/10000000,0)</f>
        <v>0</v>
      </c>
      <c r="K1039" s="171">
        <f t="array" ref="K1039">IFERROR(INDEX(VBDhistory2!$U$8:$U$307,MATCH(VBDgames!$C1039,VBDhistory2!$B$8:$B$307,0))+ROW()/10000000,0)</f>
        <v>0</v>
      </c>
      <c r="L1039" s="171">
        <f t="array" ref="L1039">IFERROR(INDEX(VBDhistory3!$U$8:$U$307,MATCH(VBDgames!$C1039,VBDhistory3!$B$8:$B$307,0))+ROW()/10000000,0)</f>
        <v>0</v>
      </c>
      <c r="M1039" s="171">
        <f t="array" ref="M1039">IFERROR(INDEX(VBDhistory4!$U$8:$U$307,MATCH(VBDgames!$C1039,VBDhistory4!$B$8:$B$307,0))+ROW()/10000000,0)</f>
        <v>0</v>
      </c>
      <c r="N1039" s="171"/>
      <c r="O1039" s="171" t="str">
        <f t="shared" ref="O1039:R1039" si="2512">$D1039&amp;"-"&amp;RANK(J1039,J$878:J$1127,0)</f>
        <v>TE-1</v>
      </c>
      <c r="P1039" s="171" t="str">
        <f t="shared" si="2512"/>
        <v>TE-1</v>
      </c>
      <c r="Q1039" s="171" t="str">
        <f t="shared" si="2512"/>
        <v>TE-1</v>
      </c>
      <c r="R1039" s="171" t="str">
        <f t="shared" si="2512"/>
        <v>TE-1</v>
      </c>
      <c r="AC1039" s="3"/>
    </row>
    <row r="1040" ht="15.75" customHeight="1">
      <c r="A1040" s="24">
        <v>163.0</v>
      </c>
      <c r="B1040" s="24" t="s">
        <v>471</v>
      </c>
      <c r="C1040" s="24" t="s">
        <v>471</v>
      </c>
      <c r="D1040" s="132" t="s">
        <v>61</v>
      </c>
      <c r="E1040" s="132"/>
      <c r="F1040" s="132">
        <v>0.0</v>
      </c>
      <c r="G1040" s="132"/>
      <c r="H1040" s="132"/>
      <c r="J1040" s="171">
        <f t="array" ref="J1040">IFERROR(INDEX(VBDhistory1!$U$8:$U$307,MATCH(VBDgames!$C1040,VBDhistory1!$B$8:$B$307,0))+ROW()/10000000,0)</f>
        <v>0</v>
      </c>
      <c r="K1040" s="171">
        <f t="array" ref="K1040">IFERROR(INDEX(VBDhistory2!$U$8:$U$307,MATCH(VBDgames!$C1040,VBDhistory2!$B$8:$B$307,0))+ROW()/10000000,0)</f>
        <v>0</v>
      </c>
      <c r="L1040" s="171">
        <f t="array" ref="L1040">IFERROR(INDEX(VBDhistory3!$U$8:$U$307,MATCH(VBDgames!$C1040,VBDhistory3!$B$8:$B$307,0))+ROW()/10000000,0)</f>
        <v>0</v>
      </c>
      <c r="M1040" s="171">
        <f t="array" ref="M1040">IFERROR(INDEX(VBDhistory4!$U$8:$U$307,MATCH(VBDgames!$C1040,VBDhistory4!$B$8:$B$307,0))+ROW()/10000000,0)</f>
        <v>0</v>
      </c>
      <c r="N1040" s="171"/>
      <c r="O1040" s="171" t="str">
        <f t="shared" ref="O1040:R1040" si="2513">$D1040&amp;"-"&amp;RANK(J1040,J$878:J$1127,0)</f>
        <v>TE-1</v>
      </c>
      <c r="P1040" s="171" t="str">
        <f t="shared" si="2513"/>
        <v>TE-1</v>
      </c>
      <c r="Q1040" s="171" t="str">
        <f t="shared" si="2513"/>
        <v>TE-1</v>
      </c>
      <c r="R1040" s="171" t="str">
        <f t="shared" si="2513"/>
        <v>TE-1</v>
      </c>
      <c r="AC1040" s="3"/>
    </row>
    <row r="1041" ht="15.75" customHeight="1">
      <c r="A1041" s="24">
        <v>164.0</v>
      </c>
      <c r="B1041" s="24" t="s">
        <v>4823</v>
      </c>
      <c r="C1041" s="24" t="s">
        <v>4823</v>
      </c>
      <c r="D1041" s="132" t="s">
        <v>61</v>
      </c>
      <c r="E1041" s="132"/>
      <c r="F1041" s="132">
        <v>0.0</v>
      </c>
      <c r="G1041" s="132"/>
      <c r="H1041" s="132"/>
      <c r="J1041" s="171">
        <f t="array" ref="J1041">IFERROR(INDEX(VBDhistory1!$U$8:$U$307,MATCH(VBDgames!$C1041,VBDhistory1!$B$8:$B$307,0))+ROW()/10000000,0)</f>
        <v>0</v>
      </c>
      <c r="K1041" s="171">
        <f t="array" ref="K1041">IFERROR(INDEX(VBDhistory2!$U$8:$U$307,MATCH(VBDgames!$C1041,VBDhistory2!$B$8:$B$307,0))+ROW()/10000000,0)</f>
        <v>0</v>
      </c>
      <c r="L1041" s="171">
        <f t="array" ref="L1041">IFERROR(INDEX(VBDhistory3!$U$8:$U$307,MATCH(VBDgames!$C1041,VBDhistory3!$B$8:$B$307,0))+ROW()/10000000,0)</f>
        <v>0</v>
      </c>
      <c r="M1041" s="171">
        <f t="array" ref="M1041">IFERROR(INDEX(VBDhistory4!$U$8:$U$307,MATCH(VBDgames!$C1041,VBDhistory4!$B$8:$B$307,0))+ROW()/10000000,0)</f>
        <v>0</v>
      </c>
      <c r="N1041" s="171"/>
      <c r="O1041" s="171" t="str">
        <f t="shared" ref="O1041:R1041" si="2514">$D1041&amp;"-"&amp;RANK(J1041,J$878:J$1127,0)</f>
        <v>TE-1</v>
      </c>
      <c r="P1041" s="171" t="str">
        <f t="shared" si="2514"/>
        <v>TE-1</v>
      </c>
      <c r="Q1041" s="171" t="str">
        <f t="shared" si="2514"/>
        <v>TE-1</v>
      </c>
      <c r="R1041" s="171" t="str">
        <f t="shared" si="2514"/>
        <v>TE-1</v>
      </c>
      <c r="AC1041" s="3"/>
    </row>
    <row r="1042" ht="15.75" customHeight="1">
      <c r="A1042" s="24">
        <v>165.0</v>
      </c>
      <c r="B1042" s="24" t="s">
        <v>1249</v>
      </c>
      <c r="C1042" s="24" t="s">
        <v>1249</v>
      </c>
      <c r="D1042" s="132" t="s">
        <v>61</v>
      </c>
      <c r="E1042" s="132"/>
      <c r="F1042" s="132">
        <v>0.0</v>
      </c>
      <c r="G1042" s="132"/>
      <c r="H1042" s="132">
        <v>0.0</v>
      </c>
      <c r="J1042" s="171">
        <f t="array" ref="J1042">IFERROR(INDEX(VBDhistory1!$U$8:$U$307,MATCH(VBDgames!$C1042,VBDhistory1!$B$8:$B$307,0))+ROW()/10000000,0)</f>
        <v>0</v>
      </c>
      <c r="K1042" s="171">
        <f t="array" ref="K1042">IFERROR(INDEX(VBDhistory2!$U$8:$U$307,MATCH(VBDgames!$C1042,VBDhistory2!$B$8:$B$307,0))+ROW()/10000000,0)</f>
        <v>0</v>
      </c>
      <c r="L1042" s="171">
        <f t="array" ref="L1042">IFERROR(INDEX(VBDhistory3!$U$8:$U$307,MATCH(VBDgames!$C1042,VBDhistory3!$B$8:$B$307,0))+ROW()/10000000,0)</f>
        <v>0</v>
      </c>
      <c r="M1042" s="171">
        <f t="array" ref="M1042">IFERROR(INDEX(VBDhistory4!$U$8:$U$307,MATCH(VBDgames!$C1042,VBDhistory4!$B$8:$B$307,0))+ROW()/10000000,0)</f>
        <v>0</v>
      </c>
      <c r="N1042" s="171"/>
      <c r="O1042" s="171" t="str">
        <f t="shared" ref="O1042:R1042" si="2515">$D1042&amp;"-"&amp;RANK(J1042,J$878:J$1127,0)</f>
        <v>TE-1</v>
      </c>
      <c r="P1042" s="171" t="str">
        <f t="shared" si="2515"/>
        <v>TE-1</v>
      </c>
      <c r="Q1042" s="171" t="str">
        <f t="shared" si="2515"/>
        <v>TE-1</v>
      </c>
      <c r="R1042" s="171" t="str">
        <f t="shared" si="2515"/>
        <v>TE-1</v>
      </c>
      <c r="AC1042" s="3"/>
    </row>
    <row r="1043" ht="15.75" customHeight="1">
      <c r="A1043" s="24">
        <v>166.0</v>
      </c>
      <c r="B1043" s="24" t="s">
        <v>4824</v>
      </c>
      <c r="C1043" s="24" t="s">
        <v>4824</v>
      </c>
      <c r="D1043" s="132" t="s">
        <v>61</v>
      </c>
      <c r="E1043" s="132"/>
      <c r="F1043" s="132">
        <v>0.0</v>
      </c>
      <c r="G1043" s="132"/>
      <c r="H1043" s="132"/>
      <c r="J1043" s="171">
        <f t="array" ref="J1043">IFERROR(INDEX(VBDhistory1!$U$8:$U$307,MATCH(VBDgames!$C1043,VBDhistory1!$B$8:$B$307,0))+ROW()/10000000,0)</f>
        <v>0</v>
      </c>
      <c r="K1043" s="171">
        <f t="array" ref="K1043">IFERROR(INDEX(VBDhistory2!$U$8:$U$307,MATCH(VBDgames!$C1043,VBDhistory2!$B$8:$B$307,0))+ROW()/10000000,0)</f>
        <v>0</v>
      </c>
      <c r="L1043" s="171">
        <f t="array" ref="L1043">IFERROR(INDEX(VBDhistory3!$U$8:$U$307,MATCH(VBDgames!$C1043,VBDhistory3!$B$8:$B$307,0))+ROW()/10000000,0)</f>
        <v>0</v>
      </c>
      <c r="M1043" s="171">
        <f t="array" ref="M1043">IFERROR(INDEX(VBDhistory4!$U$8:$U$307,MATCH(VBDgames!$C1043,VBDhistory4!$B$8:$B$307,0))+ROW()/10000000,0)</f>
        <v>0</v>
      </c>
      <c r="N1043" s="171"/>
      <c r="O1043" s="171" t="str">
        <f t="shared" ref="O1043:R1043" si="2516">$D1043&amp;"-"&amp;RANK(J1043,J$878:J$1127,0)</f>
        <v>TE-1</v>
      </c>
      <c r="P1043" s="171" t="str">
        <f t="shared" si="2516"/>
        <v>TE-1</v>
      </c>
      <c r="Q1043" s="171" t="str">
        <f t="shared" si="2516"/>
        <v>TE-1</v>
      </c>
      <c r="R1043" s="171" t="str">
        <f t="shared" si="2516"/>
        <v>TE-1</v>
      </c>
      <c r="AC1043" s="3"/>
    </row>
    <row r="1044" ht="15.75" customHeight="1">
      <c r="A1044" s="24">
        <v>167.0</v>
      </c>
      <c r="B1044" s="24" t="s">
        <v>4825</v>
      </c>
      <c r="C1044" s="24" t="s">
        <v>4825</v>
      </c>
      <c r="D1044" s="132" t="s">
        <v>61</v>
      </c>
      <c r="E1044" s="132"/>
      <c r="F1044" s="132"/>
      <c r="G1044" s="132">
        <v>14.0</v>
      </c>
      <c r="H1044" s="132">
        <v>9.0</v>
      </c>
      <c r="J1044" s="171">
        <f t="array" ref="J1044">IFERROR(INDEX(VBDhistory1!$U$8:$U$307,MATCH(VBDgames!$C1044,VBDhistory1!$B$8:$B$307,0))+ROW()/10000000,0)</f>
        <v>0</v>
      </c>
      <c r="K1044" s="171">
        <f t="array" ref="K1044">IFERROR(INDEX(VBDhistory2!$U$8:$U$307,MATCH(VBDgames!$C1044,VBDhistory2!$B$8:$B$307,0))+ROW()/10000000,0)</f>
        <v>0</v>
      </c>
      <c r="L1044" s="171">
        <f t="array" ref="L1044">IFERROR(INDEX(VBDhistory3!$U$8:$U$307,MATCH(VBDgames!$C1044,VBDhistory3!$B$8:$B$307,0))+ROW()/10000000,0)</f>
        <v>0</v>
      </c>
      <c r="M1044" s="171">
        <f t="array" ref="M1044">IFERROR(INDEX(VBDhistory4!$U$8:$U$307,MATCH(VBDgames!$C1044,VBDhistory4!$B$8:$B$307,0))+ROW()/10000000,0)</f>
        <v>0</v>
      </c>
      <c r="N1044" s="171"/>
      <c r="O1044" s="171" t="str">
        <f t="shared" ref="O1044:R1044" si="2517">$D1044&amp;"-"&amp;RANK(J1044,J$878:J$1127,0)</f>
        <v>TE-1</v>
      </c>
      <c r="P1044" s="171" t="str">
        <f t="shared" si="2517"/>
        <v>TE-1</v>
      </c>
      <c r="Q1044" s="171" t="str">
        <f t="shared" si="2517"/>
        <v>TE-1</v>
      </c>
      <c r="R1044" s="171" t="str">
        <f t="shared" si="2517"/>
        <v>TE-1</v>
      </c>
      <c r="AC1044" s="3"/>
    </row>
    <row r="1045" ht="15.75" customHeight="1">
      <c r="A1045" s="24">
        <v>168.0</v>
      </c>
      <c r="B1045" s="24" t="s">
        <v>4826</v>
      </c>
      <c r="C1045" s="24" t="s">
        <v>4826</v>
      </c>
      <c r="D1045" s="132" t="s">
        <v>61</v>
      </c>
      <c r="E1045" s="132"/>
      <c r="F1045" s="132"/>
      <c r="G1045" s="132">
        <v>16.0</v>
      </c>
      <c r="H1045" s="132">
        <v>16.0</v>
      </c>
      <c r="J1045" s="171">
        <f t="array" ref="J1045">IFERROR(INDEX(VBDhistory1!$U$8:$U$307,MATCH(VBDgames!$C1045,VBDhistory1!$B$8:$B$307,0))+ROW()/10000000,0)</f>
        <v>0</v>
      </c>
      <c r="K1045" s="171">
        <f t="array" ref="K1045">IFERROR(INDEX(VBDhistory2!$U$8:$U$307,MATCH(VBDgames!$C1045,VBDhistory2!$B$8:$B$307,0))+ROW()/10000000,0)</f>
        <v>0</v>
      </c>
      <c r="L1045" s="171">
        <f t="array" ref="L1045">IFERROR(INDEX(VBDhistory3!$U$8:$U$307,MATCH(VBDgames!$C1045,VBDhistory3!$B$8:$B$307,0))+ROW()/10000000,0)</f>
        <v>0</v>
      </c>
      <c r="M1045" s="171">
        <f t="array" ref="M1045">IFERROR(INDEX(VBDhistory4!$U$8:$U$307,MATCH(VBDgames!$C1045,VBDhistory4!$B$8:$B$307,0))+ROW()/10000000,0)</f>
        <v>0</v>
      </c>
      <c r="N1045" s="171"/>
      <c r="O1045" s="171" t="str">
        <f t="shared" ref="O1045:R1045" si="2518">$D1045&amp;"-"&amp;RANK(J1045,J$878:J$1127,0)</f>
        <v>TE-1</v>
      </c>
      <c r="P1045" s="171" t="str">
        <f t="shared" si="2518"/>
        <v>TE-1</v>
      </c>
      <c r="Q1045" s="171" t="str">
        <f t="shared" si="2518"/>
        <v>TE-1</v>
      </c>
      <c r="R1045" s="171" t="str">
        <f t="shared" si="2518"/>
        <v>TE-1</v>
      </c>
      <c r="AC1045" s="3"/>
    </row>
    <row r="1046" ht="15.75" customHeight="1">
      <c r="A1046" s="24">
        <v>169.0</v>
      </c>
      <c r="B1046" s="24" t="s">
        <v>4827</v>
      </c>
      <c r="C1046" s="24" t="s">
        <v>4827</v>
      </c>
      <c r="D1046" s="132" t="s">
        <v>61</v>
      </c>
      <c r="E1046" s="132"/>
      <c r="F1046" s="132"/>
      <c r="G1046" s="132">
        <v>16.0</v>
      </c>
      <c r="H1046" s="132">
        <v>15.0</v>
      </c>
      <c r="J1046" s="171">
        <f t="array" ref="J1046">IFERROR(INDEX(VBDhistory1!$U$8:$U$307,MATCH(VBDgames!$C1046,VBDhistory1!$B$8:$B$307,0))+ROW()/10000000,0)</f>
        <v>0</v>
      </c>
      <c r="K1046" s="171">
        <f t="array" ref="K1046">IFERROR(INDEX(VBDhistory2!$U$8:$U$307,MATCH(VBDgames!$C1046,VBDhistory2!$B$8:$B$307,0))+ROW()/10000000,0)</f>
        <v>0</v>
      </c>
      <c r="L1046" s="171">
        <f t="array" ref="L1046">IFERROR(INDEX(VBDhistory3!$U$8:$U$307,MATCH(VBDgames!$C1046,VBDhistory3!$B$8:$B$307,0))+ROW()/10000000,0)</f>
        <v>0</v>
      </c>
      <c r="M1046" s="171">
        <f t="array" ref="M1046">IFERROR(INDEX(VBDhistory4!$U$8:$U$307,MATCH(VBDgames!$C1046,VBDhistory4!$B$8:$B$307,0))+ROW()/10000000,0)</f>
        <v>0</v>
      </c>
      <c r="N1046" s="171"/>
      <c r="O1046" s="171" t="str">
        <f t="shared" ref="O1046:R1046" si="2519">$D1046&amp;"-"&amp;RANK(J1046,J$878:J$1127,0)</f>
        <v>TE-1</v>
      </c>
      <c r="P1046" s="171" t="str">
        <f t="shared" si="2519"/>
        <v>TE-1</v>
      </c>
      <c r="Q1046" s="171" t="str">
        <f t="shared" si="2519"/>
        <v>TE-1</v>
      </c>
      <c r="R1046" s="171" t="str">
        <f t="shared" si="2519"/>
        <v>TE-1</v>
      </c>
      <c r="AC1046" s="3"/>
    </row>
    <row r="1047" ht="15.75" customHeight="1">
      <c r="A1047" s="24">
        <v>170.0</v>
      </c>
      <c r="B1047" s="22" t="s">
        <v>3102</v>
      </c>
      <c r="C1047" s="22" t="s">
        <v>3102</v>
      </c>
      <c r="D1047" s="132" t="s">
        <v>61</v>
      </c>
      <c r="E1047" s="132"/>
      <c r="F1047" s="132"/>
      <c r="G1047" s="132">
        <v>13.0</v>
      </c>
      <c r="H1047" s="132"/>
      <c r="J1047" s="171">
        <f t="array" ref="J1047">IFERROR(INDEX(VBDhistory1!$U$8:$U$307,MATCH(VBDgames!$C1047,VBDhistory1!$B$8:$B$307,0))+ROW()/10000000,0)</f>
        <v>0</v>
      </c>
      <c r="K1047" s="171">
        <f t="array" ref="K1047">IFERROR(INDEX(VBDhistory2!$U$8:$U$307,MATCH(VBDgames!$C1047,VBDhistory2!$B$8:$B$307,0))+ROW()/10000000,0)</f>
        <v>0</v>
      </c>
      <c r="L1047" s="171">
        <f t="array" ref="L1047">IFERROR(INDEX(VBDhistory3!$U$8:$U$307,MATCH(VBDgames!$C1047,VBDhistory3!$B$8:$B$307,0))+ROW()/10000000,0)</f>
        <v>0</v>
      </c>
      <c r="M1047" s="171">
        <f t="array" ref="M1047">IFERROR(INDEX(VBDhistory4!$U$8:$U$307,MATCH(VBDgames!$C1047,VBDhistory4!$B$8:$B$307,0))+ROW()/10000000,0)</f>
        <v>0</v>
      </c>
      <c r="N1047" s="171"/>
      <c r="O1047" s="171" t="str">
        <f t="shared" ref="O1047:R1047" si="2520">$D1047&amp;"-"&amp;RANK(J1047,J$878:J$1127,0)</f>
        <v>TE-1</v>
      </c>
      <c r="P1047" s="171" t="str">
        <f t="shared" si="2520"/>
        <v>TE-1</v>
      </c>
      <c r="Q1047" s="171" t="str">
        <f t="shared" si="2520"/>
        <v>TE-1</v>
      </c>
      <c r="R1047" s="171" t="str">
        <f t="shared" si="2520"/>
        <v>TE-1</v>
      </c>
      <c r="AC1047" s="3"/>
    </row>
    <row r="1048" ht="15.75" customHeight="1">
      <c r="A1048" s="24">
        <v>171.0</v>
      </c>
      <c r="B1048" s="24" t="s">
        <v>3167</v>
      </c>
      <c r="C1048" s="24" t="s">
        <v>3167</v>
      </c>
      <c r="D1048" s="132" t="s">
        <v>61</v>
      </c>
      <c r="E1048" s="132"/>
      <c r="F1048" s="132"/>
      <c r="G1048" s="132">
        <v>15.0</v>
      </c>
      <c r="H1048" s="132">
        <v>3.0</v>
      </c>
      <c r="J1048" s="171">
        <f t="array" ref="J1048">IFERROR(INDEX(VBDhistory1!$U$8:$U$307,MATCH(VBDgames!$C1048,VBDhistory1!$B$8:$B$307,0))+ROW()/10000000,0)</f>
        <v>0</v>
      </c>
      <c r="K1048" s="171">
        <f t="array" ref="K1048">IFERROR(INDEX(VBDhistory2!$U$8:$U$307,MATCH(VBDgames!$C1048,VBDhistory2!$B$8:$B$307,0))+ROW()/10000000,0)</f>
        <v>0</v>
      </c>
      <c r="L1048" s="171">
        <f t="array" ref="L1048">IFERROR(INDEX(VBDhistory3!$U$8:$U$307,MATCH(VBDgames!$C1048,VBDhistory3!$B$8:$B$307,0))+ROW()/10000000,0)</f>
        <v>0</v>
      </c>
      <c r="M1048" s="171">
        <f t="array" ref="M1048">IFERROR(INDEX(VBDhistory4!$U$8:$U$307,MATCH(VBDgames!$C1048,VBDhistory4!$B$8:$B$307,0))+ROW()/10000000,0)</f>
        <v>0</v>
      </c>
      <c r="N1048" s="171"/>
      <c r="O1048" s="171" t="str">
        <f t="shared" ref="O1048:R1048" si="2521">$D1048&amp;"-"&amp;RANK(J1048,J$878:J$1127,0)</f>
        <v>TE-1</v>
      </c>
      <c r="P1048" s="171" t="str">
        <f t="shared" si="2521"/>
        <v>TE-1</v>
      </c>
      <c r="Q1048" s="171" t="str">
        <f t="shared" si="2521"/>
        <v>TE-1</v>
      </c>
      <c r="R1048" s="171" t="str">
        <f t="shared" si="2521"/>
        <v>TE-1</v>
      </c>
      <c r="AC1048" s="3"/>
    </row>
    <row r="1049" ht="15.75" customHeight="1">
      <c r="A1049" s="24">
        <v>172.0</v>
      </c>
      <c r="B1049" s="24" t="s">
        <v>4828</v>
      </c>
      <c r="C1049" s="24" t="s">
        <v>4828</v>
      </c>
      <c r="D1049" s="132" t="s">
        <v>61</v>
      </c>
      <c r="E1049" s="132"/>
      <c r="F1049" s="132"/>
      <c r="G1049" s="132">
        <v>8.0</v>
      </c>
      <c r="H1049" s="132">
        <v>16.0</v>
      </c>
      <c r="J1049" s="171">
        <f t="array" ref="J1049">IFERROR(INDEX(VBDhistory1!$U$8:$U$307,MATCH(VBDgames!$C1049,VBDhistory1!$B$8:$B$307,0))+ROW()/10000000,0)</f>
        <v>0</v>
      </c>
      <c r="K1049" s="171">
        <f t="array" ref="K1049">IFERROR(INDEX(VBDhistory2!$U$8:$U$307,MATCH(VBDgames!$C1049,VBDhistory2!$B$8:$B$307,0))+ROW()/10000000,0)</f>
        <v>0</v>
      </c>
      <c r="L1049" s="171">
        <f t="array" ref="L1049">IFERROR(INDEX(VBDhistory3!$U$8:$U$307,MATCH(VBDgames!$C1049,VBDhistory3!$B$8:$B$307,0))+ROW()/10000000,0)</f>
        <v>0</v>
      </c>
      <c r="M1049" s="171">
        <f t="array" ref="M1049">IFERROR(INDEX(VBDhistory4!$U$8:$U$307,MATCH(VBDgames!$C1049,VBDhistory4!$B$8:$B$307,0))+ROW()/10000000,0)</f>
        <v>0</v>
      </c>
      <c r="N1049" s="171"/>
      <c r="O1049" s="171" t="str">
        <f t="shared" ref="O1049:R1049" si="2522">$D1049&amp;"-"&amp;RANK(J1049,J$878:J$1127,0)</f>
        <v>TE-1</v>
      </c>
      <c r="P1049" s="171" t="str">
        <f t="shared" si="2522"/>
        <v>TE-1</v>
      </c>
      <c r="Q1049" s="171" t="str">
        <f t="shared" si="2522"/>
        <v>TE-1</v>
      </c>
      <c r="R1049" s="171" t="str">
        <f t="shared" si="2522"/>
        <v>TE-1</v>
      </c>
      <c r="AC1049" s="3"/>
    </row>
    <row r="1050" ht="15.75" customHeight="1">
      <c r="A1050" s="24">
        <v>173.0</v>
      </c>
      <c r="B1050" s="24" t="s">
        <v>4829</v>
      </c>
      <c r="C1050" s="24" t="s">
        <v>4829</v>
      </c>
      <c r="D1050" s="132" t="s">
        <v>61</v>
      </c>
      <c r="E1050" s="132"/>
      <c r="F1050" s="132"/>
      <c r="G1050" s="132">
        <v>9.0</v>
      </c>
      <c r="H1050" s="132"/>
      <c r="J1050" s="171">
        <f t="array" ref="J1050">IFERROR(INDEX(VBDhistory1!$U$8:$U$307,MATCH(VBDgames!$C1050,VBDhistory1!$B$8:$B$307,0))+ROW()/10000000,0)</f>
        <v>0</v>
      </c>
      <c r="K1050" s="171">
        <f t="array" ref="K1050">IFERROR(INDEX(VBDhistory2!$U$8:$U$307,MATCH(VBDgames!$C1050,VBDhistory2!$B$8:$B$307,0))+ROW()/10000000,0)</f>
        <v>0</v>
      </c>
      <c r="L1050" s="171">
        <f t="array" ref="L1050">IFERROR(INDEX(VBDhistory3!$U$8:$U$307,MATCH(VBDgames!$C1050,VBDhistory3!$B$8:$B$307,0))+ROW()/10000000,0)</f>
        <v>0</v>
      </c>
      <c r="M1050" s="171">
        <f t="array" ref="M1050">IFERROR(INDEX(VBDhistory4!$U$8:$U$307,MATCH(VBDgames!$C1050,VBDhistory4!$B$8:$B$307,0))+ROW()/10000000,0)</f>
        <v>0</v>
      </c>
      <c r="N1050" s="171"/>
      <c r="O1050" s="171" t="str">
        <f t="shared" ref="O1050:R1050" si="2523">$D1050&amp;"-"&amp;RANK(J1050,J$878:J$1127,0)</f>
        <v>TE-1</v>
      </c>
      <c r="P1050" s="171" t="str">
        <f t="shared" si="2523"/>
        <v>TE-1</v>
      </c>
      <c r="Q1050" s="171" t="str">
        <f t="shared" si="2523"/>
        <v>TE-1</v>
      </c>
      <c r="R1050" s="171" t="str">
        <f t="shared" si="2523"/>
        <v>TE-1</v>
      </c>
      <c r="AC1050" s="3"/>
    </row>
    <row r="1051" ht="15.75" customHeight="1">
      <c r="A1051" s="24">
        <v>174.0</v>
      </c>
      <c r="B1051" s="24" t="s">
        <v>2804</v>
      </c>
      <c r="C1051" s="24" t="s">
        <v>2804</v>
      </c>
      <c r="D1051" s="132" t="s">
        <v>61</v>
      </c>
      <c r="E1051" s="132"/>
      <c r="F1051" s="132"/>
      <c r="G1051" s="132">
        <v>8.0</v>
      </c>
      <c r="H1051" s="132">
        <v>10.0</v>
      </c>
      <c r="J1051" s="171">
        <f t="array" ref="J1051">IFERROR(INDEX(VBDhistory1!$U$8:$U$307,MATCH(VBDgames!$C1051,VBDhistory1!$B$8:$B$307,0))+ROW()/10000000,0)</f>
        <v>0</v>
      </c>
      <c r="K1051" s="171">
        <f t="array" ref="K1051">IFERROR(INDEX(VBDhistory2!$U$8:$U$307,MATCH(VBDgames!$C1051,VBDhistory2!$B$8:$B$307,0))+ROW()/10000000,0)</f>
        <v>0</v>
      </c>
      <c r="L1051" s="171">
        <f t="array" ref="L1051">IFERROR(INDEX(VBDhistory3!$U$8:$U$307,MATCH(VBDgames!$C1051,VBDhistory3!$B$8:$B$307,0))+ROW()/10000000,0)</f>
        <v>0</v>
      </c>
      <c r="M1051" s="171">
        <f t="array" ref="M1051">IFERROR(INDEX(VBDhistory4!$U$8:$U$307,MATCH(VBDgames!$C1051,VBDhistory4!$B$8:$B$307,0))+ROW()/10000000,0)</f>
        <v>0</v>
      </c>
      <c r="N1051" s="171"/>
      <c r="O1051" s="171" t="str">
        <f t="shared" ref="O1051:R1051" si="2524">$D1051&amp;"-"&amp;RANK(J1051,J$878:J$1127,0)</f>
        <v>TE-1</v>
      </c>
      <c r="P1051" s="171" t="str">
        <f t="shared" si="2524"/>
        <v>TE-1</v>
      </c>
      <c r="Q1051" s="171" t="str">
        <f t="shared" si="2524"/>
        <v>TE-1</v>
      </c>
      <c r="R1051" s="171" t="str">
        <f t="shared" si="2524"/>
        <v>TE-1</v>
      </c>
      <c r="AC1051" s="3"/>
    </row>
    <row r="1052" ht="15.75" customHeight="1">
      <c r="A1052" s="24">
        <v>175.0</v>
      </c>
      <c r="B1052" s="24" t="s">
        <v>3130</v>
      </c>
      <c r="C1052" s="24" t="s">
        <v>3130</v>
      </c>
      <c r="D1052" s="132" t="s">
        <v>61</v>
      </c>
      <c r="E1052" s="132"/>
      <c r="F1052" s="132"/>
      <c r="G1052" s="132">
        <v>14.0</v>
      </c>
      <c r="H1052" s="132">
        <v>13.0</v>
      </c>
      <c r="J1052" s="171">
        <f t="array" ref="J1052">IFERROR(INDEX(VBDhistory1!$U$8:$U$307,MATCH(VBDgames!$C1052,VBDhistory1!$B$8:$B$307,0))+ROW()/10000000,0)</f>
        <v>0</v>
      </c>
      <c r="K1052" s="171">
        <f t="array" ref="K1052">IFERROR(INDEX(VBDhistory2!$U$8:$U$307,MATCH(VBDgames!$C1052,VBDhistory2!$B$8:$B$307,0))+ROW()/10000000,0)</f>
        <v>0</v>
      </c>
      <c r="L1052" s="171">
        <f t="array" ref="L1052">IFERROR(INDEX(VBDhistory3!$U$8:$U$307,MATCH(VBDgames!$C1052,VBDhistory3!$B$8:$B$307,0))+ROW()/10000000,0)</f>
        <v>0</v>
      </c>
      <c r="M1052" s="171">
        <f t="array" ref="M1052">IFERROR(INDEX(VBDhistory4!$U$8:$U$307,MATCH(VBDgames!$C1052,VBDhistory4!$B$8:$B$307,0))+ROW()/10000000,0)</f>
        <v>0</v>
      </c>
      <c r="N1052" s="171"/>
      <c r="O1052" s="171" t="str">
        <f t="shared" ref="O1052:R1052" si="2525">$D1052&amp;"-"&amp;RANK(J1052,J$878:J$1127,0)</f>
        <v>TE-1</v>
      </c>
      <c r="P1052" s="171" t="str">
        <f t="shared" si="2525"/>
        <v>TE-1</v>
      </c>
      <c r="Q1052" s="171" t="str">
        <f t="shared" si="2525"/>
        <v>TE-1</v>
      </c>
      <c r="R1052" s="171" t="str">
        <f t="shared" si="2525"/>
        <v>TE-1</v>
      </c>
      <c r="AC1052" s="3"/>
    </row>
    <row r="1053" ht="15.75" customHeight="1">
      <c r="A1053" s="24">
        <v>176.0</v>
      </c>
      <c r="B1053" s="24" t="s">
        <v>2940</v>
      </c>
      <c r="C1053" s="24" t="s">
        <v>2940</v>
      </c>
      <c r="D1053" s="132" t="s">
        <v>61</v>
      </c>
      <c r="E1053" s="132"/>
      <c r="F1053" s="132"/>
      <c r="G1053" s="132">
        <v>12.0</v>
      </c>
      <c r="H1053" s="132">
        <v>6.0</v>
      </c>
      <c r="J1053" s="171">
        <f t="array" ref="J1053">IFERROR(INDEX(VBDhistory1!$U$8:$U$307,MATCH(VBDgames!$C1053,VBDhistory1!$B$8:$B$307,0))+ROW()/10000000,0)</f>
        <v>0</v>
      </c>
      <c r="K1053" s="171">
        <f t="array" ref="K1053">IFERROR(INDEX(VBDhistory2!$U$8:$U$307,MATCH(VBDgames!$C1053,VBDhistory2!$B$8:$B$307,0))+ROW()/10000000,0)</f>
        <v>0</v>
      </c>
      <c r="L1053" s="171">
        <f t="array" ref="L1053">IFERROR(INDEX(VBDhistory3!$U$8:$U$307,MATCH(VBDgames!$C1053,VBDhistory3!$B$8:$B$307,0))+ROW()/10000000,0)</f>
        <v>0</v>
      </c>
      <c r="M1053" s="171">
        <f t="array" ref="M1053">IFERROR(INDEX(VBDhistory4!$U$8:$U$307,MATCH(VBDgames!$C1053,VBDhistory4!$B$8:$B$307,0))+ROW()/10000000,0)</f>
        <v>0</v>
      </c>
      <c r="N1053" s="171"/>
      <c r="O1053" s="171" t="str">
        <f t="shared" ref="O1053:R1053" si="2526">$D1053&amp;"-"&amp;RANK(J1053,J$878:J$1127,0)</f>
        <v>TE-1</v>
      </c>
      <c r="P1053" s="171" t="str">
        <f t="shared" si="2526"/>
        <v>TE-1</v>
      </c>
      <c r="Q1053" s="171" t="str">
        <f t="shared" si="2526"/>
        <v>TE-1</v>
      </c>
      <c r="R1053" s="171" t="str">
        <f t="shared" si="2526"/>
        <v>TE-1</v>
      </c>
      <c r="AC1053" s="3"/>
    </row>
    <row r="1054" ht="15.75" customHeight="1">
      <c r="A1054" s="24">
        <v>177.0</v>
      </c>
      <c r="B1054" s="22" t="s">
        <v>4830</v>
      </c>
      <c r="C1054" s="22" t="s">
        <v>4830</v>
      </c>
      <c r="D1054" s="132" t="s">
        <v>61</v>
      </c>
      <c r="E1054" s="132"/>
      <c r="F1054" s="132"/>
      <c r="G1054" s="132">
        <v>11.0</v>
      </c>
      <c r="H1054" s="132"/>
      <c r="J1054" s="171">
        <f t="array" ref="J1054">IFERROR(INDEX(VBDhistory1!$U$8:$U$307,MATCH(VBDgames!$C1054,VBDhistory1!$B$8:$B$307,0))+ROW()/10000000,0)</f>
        <v>0</v>
      </c>
      <c r="K1054" s="171">
        <f t="array" ref="K1054">IFERROR(INDEX(VBDhistory2!$U$8:$U$307,MATCH(VBDgames!$C1054,VBDhistory2!$B$8:$B$307,0))+ROW()/10000000,0)</f>
        <v>0</v>
      </c>
      <c r="L1054" s="171">
        <f t="array" ref="L1054">IFERROR(INDEX(VBDhistory3!$U$8:$U$307,MATCH(VBDgames!$C1054,VBDhistory3!$B$8:$B$307,0))+ROW()/10000000,0)</f>
        <v>0</v>
      </c>
      <c r="M1054" s="171">
        <f t="array" ref="M1054">IFERROR(INDEX(VBDhistory4!$U$8:$U$307,MATCH(VBDgames!$C1054,VBDhistory4!$B$8:$B$307,0))+ROW()/10000000,0)</f>
        <v>0</v>
      </c>
      <c r="N1054" s="171"/>
      <c r="O1054" s="171" t="str">
        <f t="shared" ref="O1054:R1054" si="2527">$D1054&amp;"-"&amp;RANK(J1054,J$878:J$1127,0)</f>
        <v>TE-1</v>
      </c>
      <c r="P1054" s="171" t="str">
        <f t="shared" si="2527"/>
        <v>TE-1</v>
      </c>
      <c r="Q1054" s="171" t="str">
        <f t="shared" si="2527"/>
        <v>TE-1</v>
      </c>
      <c r="R1054" s="171" t="str">
        <f t="shared" si="2527"/>
        <v>TE-1</v>
      </c>
      <c r="AC1054" s="3"/>
    </row>
    <row r="1055" ht="15.75" customHeight="1">
      <c r="A1055" s="24">
        <v>178.0</v>
      </c>
      <c r="B1055" s="24" t="s">
        <v>4831</v>
      </c>
      <c r="C1055" s="24" t="s">
        <v>4831</v>
      </c>
      <c r="D1055" s="132" t="s">
        <v>61</v>
      </c>
      <c r="E1055" s="132"/>
      <c r="F1055" s="132"/>
      <c r="G1055" s="132">
        <v>11.0</v>
      </c>
      <c r="H1055" s="132">
        <v>16.0</v>
      </c>
      <c r="J1055" s="171">
        <f t="array" ref="J1055">IFERROR(INDEX(VBDhistory1!$U$8:$U$307,MATCH(VBDgames!$C1055,VBDhistory1!$B$8:$B$307,0))+ROW()/10000000,0)</f>
        <v>0</v>
      </c>
      <c r="K1055" s="171">
        <f t="array" ref="K1055">IFERROR(INDEX(VBDhistory2!$U$8:$U$307,MATCH(VBDgames!$C1055,VBDhistory2!$B$8:$B$307,0))+ROW()/10000000,0)</f>
        <v>0</v>
      </c>
      <c r="L1055" s="171">
        <f t="array" ref="L1055">IFERROR(INDEX(VBDhistory3!$U$8:$U$307,MATCH(VBDgames!$C1055,VBDhistory3!$B$8:$B$307,0))+ROW()/10000000,0)</f>
        <v>0</v>
      </c>
      <c r="M1055" s="171">
        <f t="array" ref="M1055">IFERROR(INDEX(VBDhistory4!$U$8:$U$307,MATCH(VBDgames!$C1055,VBDhistory4!$B$8:$B$307,0))+ROW()/10000000,0)</f>
        <v>0</v>
      </c>
      <c r="N1055" s="171"/>
      <c r="O1055" s="171" t="str">
        <f t="shared" ref="O1055:R1055" si="2528">$D1055&amp;"-"&amp;RANK(J1055,J$878:J$1127,0)</f>
        <v>TE-1</v>
      </c>
      <c r="P1055" s="171" t="str">
        <f t="shared" si="2528"/>
        <v>TE-1</v>
      </c>
      <c r="Q1055" s="171" t="str">
        <f t="shared" si="2528"/>
        <v>TE-1</v>
      </c>
      <c r="R1055" s="171" t="str">
        <f t="shared" si="2528"/>
        <v>TE-1</v>
      </c>
      <c r="AC1055" s="3"/>
    </row>
    <row r="1056" ht="15.75" customHeight="1">
      <c r="A1056" s="24">
        <v>179.0</v>
      </c>
      <c r="B1056" s="24" t="s">
        <v>2915</v>
      </c>
      <c r="C1056" s="24" t="s">
        <v>2915</v>
      </c>
      <c r="D1056" s="132" t="s">
        <v>61</v>
      </c>
      <c r="E1056" s="132"/>
      <c r="F1056" s="132"/>
      <c r="G1056" s="132">
        <v>6.0</v>
      </c>
      <c r="H1056" s="132"/>
      <c r="J1056" s="171">
        <f t="array" ref="J1056">IFERROR(INDEX(VBDhistory1!$U$8:$U$307,MATCH(VBDgames!$C1056,VBDhistory1!$B$8:$B$307,0))+ROW()/10000000,0)</f>
        <v>0</v>
      </c>
      <c r="K1056" s="171">
        <f t="array" ref="K1056">IFERROR(INDEX(VBDhistory2!$U$8:$U$307,MATCH(VBDgames!$C1056,VBDhistory2!$B$8:$B$307,0))+ROW()/10000000,0)</f>
        <v>0</v>
      </c>
      <c r="L1056" s="171">
        <f t="array" ref="L1056">IFERROR(INDEX(VBDhistory3!$U$8:$U$307,MATCH(VBDgames!$C1056,VBDhistory3!$B$8:$B$307,0))+ROW()/10000000,0)</f>
        <v>0</v>
      </c>
      <c r="M1056" s="171">
        <f t="array" ref="M1056">IFERROR(INDEX(VBDhistory4!$U$8:$U$307,MATCH(VBDgames!$C1056,VBDhistory4!$B$8:$B$307,0))+ROW()/10000000,0)</f>
        <v>0</v>
      </c>
      <c r="N1056" s="171"/>
      <c r="O1056" s="171" t="str">
        <f t="shared" ref="O1056:R1056" si="2529">$D1056&amp;"-"&amp;RANK(J1056,J$878:J$1127,0)</f>
        <v>TE-1</v>
      </c>
      <c r="P1056" s="171" t="str">
        <f t="shared" si="2529"/>
        <v>TE-1</v>
      </c>
      <c r="Q1056" s="171" t="str">
        <f t="shared" si="2529"/>
        <v>TE-1</v>
      </c>
      <c r="R1056" s="171" t="str">
        <f t="shared" si="2529"/>
        <v>TE-1</v>
      </c>
      <c r="AC1056" s="3"/>
    </row>
    <row r="1057" ht="15.75" customHeight="1">
      <c r="A1057" s="24">
        <v>180.0</v>
      </c>
      <c r="B1057" s="24" t="s">
        <v>4832</v>
      </c>
      <c r="C1057" s="24" t="s">
        <v>4832</v>
      </c>
      <c r="D1057" s="132" t="s">
        <v>61</v>
      </c>
      <c r="E1057" s="132"/>
      <c r="F1057" s="132"/>
      <c r="G1057" s="132">
        <v>5.0</v>
      </c>
      <c r="H1057" s="132"/>
      <c r="J1057" s="171">
        <f t="array" ref="J1057">IFERROR(INDEX(VBDhistory1!$U$8:$U$307,MATCH(VBDgames!$C1057,VBDhistory1!$B$8:$B$307,0))+ROW()/10000000,0)</f>
        <v>0</v>
      </c>
      <c r="K1057" s="171">
        <f t="array" ref="K1057">IFERROR(INDEX(VBDhistory2!$U$8:$U$307,MATCH(VBDgames!$C1057,VBDhistory2!$B$8:$B$307,0))+ROW()/10000000,0)</f>
        <v>0</v>
      </c>
      <c r="L1057" s="171">
        <f t="array" ref="L1057">IFERROR(INDEX(VBDhistory3!$U$8:$U$307,MATCH(VBDgames!$C1057,VBDhistory3!$B$8:$B$307,0))+ROW()/10000000,0)</f>
        <v>0</v>
      </c>
      <c r="M1057" s="171">
        <f t="array" ref="M1057">IFERROR(INDEX(VBDhistory4!$U$8:$U$307,MATCH(VBDgames!$C1057,VBDhistory4!$B$8:$B$307,0))+ROW()/10000000,0)</f>
        <v>0</v>
      </c>
      <c r="N1057" s="171"/>
      <c r="O1057" s="171" t="str">
        <f t="shared" ref="O1057:R1057" si="2530">$D1057&amp;"-"&amp;RANK(J1057,J$878:J$1127,0)</f>
        <v>TE-1</v>
      </c>
      <c r="P1057" s="171" t="str">
        <f t="shared" si="2530"/>
        <v>TE-1</v>
      </c>
      <c r="Q1057" s="171" t="str">
        <f t="shared" si="2530"/>
        <v>TE-1</v>
      </c>
      <c r="R1057" s="171" t="str">
        <f t="shared" si="2530"/>
        <v>TE-1</v>
      </c>
      <c r="AC1057" s="3"/>
    </row>
    <row r="1058" ht="15.75" customHeight="1">
      <c r="A1058" s="24">
        <v>181.0</v>
      </c>
      <c r="B1058" s="24" t="s">
        <v>3151</v>
      </c>
      <c r="C1058" s="24" t="s">
        <v>3151</v>
      </c>
      <c r="D1058" s="132" t="s">
        <v>61</v>
      </c>
      <c r="E1058" s="132"/>
      <c r="F1058" s="132"/>
      <c r="G1058" s="132">
        <v>9.0</v>
      </c>
      <c r="H1058" s="132">
        <v>14.0</v>
      </c>
      <c r="J1058" s="171">
        <f t="array" ref="J1058">IFERROR(INDEX(VBDhistory1!$U$8:$U$307,MATCH(VBDgames!$C1058,VBDhistory1!$B$8:$B$307,0))+ROW()/10000000,0)</f>
        <v>0</v>
      </c>
      <c r="K1058" s="171">
        <f t="array" ref="K1058">IFERROR(INDEX(VBDhistory2!$U$8:$U$307,MATCH(VBDgames!$C1058,VBDhistory2!$B$8:$B$307,0))+ROW()/10000000,0)</f>
        <v>0</v>
      </c>
      <c r="L1058" s="171">
        <f t="array" ref="L1058">IFERROR(INDEX(VBDhistory3!$U$8:$U$307,MATCH(VBDgames!$C1058,VBDhistory3!$B$8:$B$307,0))+ROW()/10000000,0)</f>
        <v>0</v>
      </c>
      <c r="M1058" s="171">
        <f t="array" ref="M1058">IFERROR(INDEX(VBDhistory4!$U$8:$U$307,MATCH(VBDgames!$C1058,VBDhistory4!$B$8:$B$307,0))+ROW()/10000000,0)</f>
        <v>0</v>
      </c>
      <c r="N1058" s="171"/>
      <c r="O1058" s="171" t="str">
        <f t="shared" ref="O1058:R1058" si="2531">$D1058&amp;"-"&amp;RANK(J1058,J$878:J$1127,0)</f>
        <v>TE-1</v>
      </c>
      <c r="P1058" s="171" t="str">
        <f t="shared" si="2531"/>
        <v>TE-1</v>
      </c>
      <c r="Q1058" s="171" t="str">
        <f t="shared" si="2531"/>
        <v>TE-1</v>
      </c>
      <c r="R1058" s="171" t="str">
        <f t="shared" si="2531"/>
        <v>TE-1</v>
      </c>
      <c r="AC1058" s="3"/>
    </row>
    <row r="1059" ht="15.75" customHeight="1">
      <c r="A1059" s="24">
        <v>182.0</v>
      </c>
      <c r="B1059" s="22" t="s">
        <v>3126</v>
      </c>
      <c r="C1059" s="22" t="s">
        <v>3126</v>
      </c>
      <c r="D1059" s="132" t="s">
        <v>61</v>
      </c>
      <c r="E1059" s="132"/>
      <c r="F1059" s="132"/>
      <c r="G1059" s="132">
        <v>11.0</v>
      </c>
      <c r="H1059" s="132">
        <v>11.0</v>
      </c>
      <c r="J1059" s="171">
        <f t="array" ref="J1059">IFERROR(INDEX(VBDhistory1!$U$8:$U$307,MATCH(VBDgames!$C1059,VBDhistory1!$B$8:$B$307,0))+ROW()/10000000,0)</f>
        <v>0</v>
      </c>
      <c r="K1059" s="171">
        <f t="array" ref="K1059">IFERROR(INDEX(VBDhistory2!$U$8:$U$307,MATCH(VBDgames!$C1059,VBDhistory2!$B$8:$B$307,0))+ROW()/10000000,0)</f>
        <v>0</v>
      </c>
      <c r="L1059" s="171">
        <f t="array" ref="L1059">IFERROR(INDEX(VBDhistory3!$U$8:$U$307,MATCH(VBDgames!$C1059,VBDhistory3!$B$8:$B$307,0))+ROW()/10000000,0)</f>
        <v>0</v>
      </c>
      <c r="M1059" s="171">
        <f t="array" ref="M1059">IFERROR(INDEX(VBDhistory4!$U$8:$U$307,MATCH(VBDgames!$C1059,VBDhistory4!$B$8:$B$307,0))+ROW()/10000000,0)</f>
        <v>0</v>
      </c>
      <c r="N1059" s="171"/>
      <c r="O1059" s="171" t="str">
        <f t="shared" ref="O1059:R1059" si="2532">$D1059&amp;"-"&amp;RANK(J1059,J$878:J$1127,0)</f>
        <v>TE-1</v>
      </c>
      <c r="P1059" s="171" t="str">
        <f t="shared" si="2532"/>
        <v>TE-1</v>
      </c>
      <c r="Q1059" s="171" t="str">
        <f t="shared" si="2532"/>
        <v>TE-1</v>
      </c>
      <c r="R1059" s="171" t="str">
        <f t="shared" si="2532"/>
        <v>TE-1</v>
      </c>
      <c r="AC1059" s="3"/>
    </row>
    <row r="1060" ht="15.75" customHeight="1">
      <c r="A1060" s="24">
        <v>183.0</v>
      </c>
      <c r="B1060" s="24" t="s">
        <v>3049</v>
      </c>
      <c r="C1060" s="24" t="s">
        <v>3049</v>
      </c>
      <c r="D1060" s="132" t="s">
        <v>61</v>
      </c>
      <c r="E1060" s="132"/>
      <c r="F1060" s="132"/>
      <c r="G1060" s="132">
        <v>4.0</v>
      </c>
      <c r="H1060" s="132">
        <v>7.0</v>
      </c>
      <c r="J1060" s="171">
        <f t="array" ref="J1060">IFERROR(INDEX(VBDhistory1!$U$8:$U$307,MATCH(VBDgames!$C1060,VBDhistory1!$B$8:$B$307,0))+ROW()/10000000,0)</f>
        <v>0</v>
      </c>
      <c r="K1060" s="171">
        <f t="array" ref="K1060">IFERROR(INDEX(VBDhistory2!$U$8:$U$307,MATCH(VBDgames!$C1060,VBDhistory2!$B$8:$B$307,0))+ROW()/10000000,0)</f>
        <v>0</v>
      </c>
      <c r="L1060" s="171">
        <f t="array" ref="L1060">IFERROR(INDEX(VBDhistory3!$U$8:$U$307,MATCH(VBDgames!$C1060,VBDhistory3!$B$8:$B$307,0))+ROW()/10000000,0)</f>
        <v>0</v>
      </c>
      <c r="M1060" s="171">
        <f t="array" ref="M1060">IFERROR(INDEX(VBDhistory4!$U$8:$U$307,MATCH(VBDgames!$C1060,VBDhistory4!$B$8:$B$307,0))+ROW()/10000000,0)</f>
        <v>0</v>
      </c>
      <c r="N1060" s="171"/>
      <c r="O1060" s="171" t="str">
        <f t="shared" ref="O1060:R1060" si="2533">$D1060&amp;"-"&amp;RANK(J1060,J$878:J$1127,0)</f>
        <v>TE-1</v>
      </c>
      <c r="P1060" s="171" t="str">
        <f t="shared" si="2533"/>
        <v>TE-1</v>
      </c>
      <c r="Q1060" s="171" t="str">
        <f t="shared" si="2533"/>
        <v>TE-1</v>
      </c>
      <c r="R1060" s="171" t="str">
        <f t="shared" si="2533"/>
        <v>TE-1</v>
      </c>
      <c r="AC1060" s="3"/>
    </row>
    <row r="1061" ht="15.75" customHeight="1">
      <c r="A1061" s="24">
        <v>184.0</v>
      </c>
      <c r="B1061" s="24" t="s">
        <v>4833</v>
      </c>
      <c r="C1061" s="24" t="s">
        <v>4833</v>
      </c>
      <c r="D1061" s="132" t="s">
        <v>61</v>
      </c>
      <c r="E1061" s="132"/>
      <c r="F1061" s="132"/>
      <c r="G1061" s="132">
        <v>7.0</v>
      </c>
      <c r="H1061" s="132"/>
      <c r="J1061" s="171">
        <f t="array" ref="J1061">IFERROR(INDEX(VBDhistory1!$U$8:$U$307,MATCH(VBDgames!$C1061,VBDhistory1!$B$8:$B$307,0))+ROW()/10000000,0)</f>
        <v>0</v>
      </c>
      <c r="K1061" s="171">
        <f t="array" ref="K1061">IFERROR(INDEX(VBDhistory2!$U$8:$U$307,MATCH(VBDgames!$C1061,VBDhistory2!$B$8:$B$307,0))+ROW()/10000000,0)</f>
        <v>0</v>
      </c>
      <c r="L1061" s="171">
        <f t="array" ref="L1061">IFERROR(INDEX(VBDhistory3!$U$8:$U$307,MATCH(VBDgames!$C1061,VBDhistory3!$B$8:$B$307,0))+ROW()/10000000,0)</f>
        <v>0</v>
      </c>
      <c r="M1061" s="171">
        <f t="array" ref="M1061">IFERROR(INDEX(VBDhistory4!$U$8:$U$307,MATCH(VBDgames!$C1061,VBDhistory4!$B$8:$B$307,0))+ROW()/10000000,0)</f>
        <v>0</v>
      </c>
      <c r="N1061" s="171"/>
      <c r="O1061" s="171" t="str">
        <f t="shared" ref="O1061:R1061" si="2534">$D1061&amp;"-"&amp;RANK(J1061,J$878:J$1127,0)</f>
        <v>TE-1</v>
      </c>
      <c r="P1061" s="171" t="str">
        <f t="shared" si="2534"/>
        <v>TE-1</v>
      </c>
      <c r="Q1061" s="171" t="str">
        <f t="shared" si="2534"/>
        <v>TE-1</v>
      </c>
      <c r="R1061" s="171" t="str">
        <f t="shared" si="2534"/>
        <v>TE-1</v>
      </c>
      <c r="AC1061" s="3"/>
    </row>
    <row r="1062" ht="15.75" customHeight="1">
      <c r="A1062" s="24">
        <v>185.0</v>
      </c>
      <c r="B1062" s="24" t="s">
        <v>3090</v>
      </c>
      <c r="C1062" s="24" t="s">
        <v>3090</v>
      </c>
      <c r="D1062" s="132" t="s">
        <v>61</v>
      </c>
      <c r="E1062" s="132"/>
      <c r="F1062" s="132"/>
      <c r="G1062" s="132">
        <v>5.0</v>
      </c>
      <c r="H1062" s="132">
        <v>6.0</v>
      </c>
      <c r="J1062" s="171">
        <f t="array" ref="J1062">IFERROR(INDEX(VBDhistory1!$U$8:$U$307,MATCH(VBDgames!$C1062,VBDhistory1!$B$8:$B$307,0))+ROW()/10000000,0)</f>
        <v>0</v>
      </c>
      <c r="K1062" s="171">
        <f t="array" ref="K1062">IFERROR(INDEX(VBDhistory2!$U$8:$U$307,MATCH(VBDgames!$C1062,VBDhistory2!$B$8:$B$307,0))+ROW()/10000000,0)</f>
        <v>0</v>
      </c>
      <c r="L1062" s="171">
        <f t="array" ref="L1062">IFERROR(INDEX(VBDhistory3!$U$8:$U$307,MATCH(VBDgames!$C1062,VBDhistory3!$B$8:$B$307,0))+ROW()/10000000,0)</f>
        <v>0</v>
      </c>
      <c r="M1062" s="171">
        <f t="array" ref="M1062">IFERROR(INDEX(VBDhistory4!$U$8:$U$307,MATCH(VBDgames!$C1062,VBDhistory4!$B$8:$B$307,0))+ROW()/10000000,0)</f>
        <v>0</v>
      </c>
      <c r="N1062" s="171"/>
      <c r="O1062" s="171" t="str">
        <f t="shared" ref="O1062:R1062" si="2535">$D1062&amp;"-"&amp;RANK(J1062,J$878:J$1127,0)</f>
        <v>TE-1</v>
      </c>
      <c r="P1062" s="171" t="str">
        <f t="shared" si="2535"/>
        <v>TE-1</v>
      </c>
      <c r="Q1062" s="171" t="str">
        <f t="shared" si="2535"/>
        <v>TE-1</v>
      </c>
      <c r="R1062" s="171" t="str">
        <f t="shared" si="2535"/>
        <v>TE-1</v>
      </c>
      <c r="AC1062" s="3"/>
    </row>
    <row r="1063" ht="15.75" customHeight="1">
      <c r="A1063" s="24">
        <v>186.0</v>
      </c>
      <c r="B1063" s="24" t="s">
        <v>3183</v>
      </c>
      <c r="C1063" s="24" t="s">
        <v>3183</v>
      </c>
      <c r="D1063" s="132" t="s">
        <v>61</v>
      </c>
      <c r="E1063" s="132"/>
      <c r="F1063" s="132"/>
      <c r="G1063" s="132">
        <v>3.0</v>
      </c>
      <c r="H1063" s="132">
        <v>16.0</v>
      </c>
      <c r="J1063" s="171">
        <f t="array" ref="J1063">IFERROR(INDEX(VBDhistory1!$U$8:$U$307,MATCH(VBDgames!$C1063,VBDhistory1!$B$8:$B$307,0))+ROW()/10000000,0)</f>
        <v>0</v>
      </c>
      <c r="K1063" s="171">
        <f t="array" ref="K1063">IFERROR(INDEX(VBDhistory2!$U$8:$U$307,MATCH(VBDgames!$C1063,VBDhistory2!$B$8:$B$307,0))+ROW()/10000000,0)</f>
        <v>0</v>
      </c>
      <c r="L1063" s="171">
        <f t="array" ref="L1063">IFERROR(INDEX(VBDhistory3!$U$8:$U$307,MATCH(VBDgames!$C1063,VBDhistory3!$B$8:$B$307,0))+ROW()/10000000,0)</f>
        <v>0</v>
      </c>
      <c r="M1063" s="171">
        <f t="array" ref="M1063">IFERROR(INDEX(VBDhistory4!$U$8:$U$307,MATCH(VBDgames!$C1063,VBDhistory4!$B$8:$B$307,0))+ROW()/10000000,0)</f>
        <v>0</v>
      </c>
      <c r="N1063" s="171"/>
      <c r="O1063" s="171" t="str">
        <f t="shared" ref="O1063:R1063" si="2536">$D1063&amp;"-"&amp;RANK(J1063,J$878:J$1127,0)</f>
        <v>TE-1</v>
      </c>
      <c r="P1063" s="171" t="str">
        <f t="shared" si="2536"/>
        <v>TE-1</v>
      </c>
      <c r="Q1063" s="171" t="str">
        <f t="shared" si="2536"/>
        <v>TE-1</v>
      </c>
      <c r="R1063" s="171" t="str">
        <f t="shared" si="2536"/>
        <v>TE-1</v>
      </c>
      <c r="AC1063" s="3"/>
    </row>
    <row r="1064" ht="15.75" customHeight="1">
      <c r="A1064" s="24">
        <v>187.0</v>
      </c>
      <c r="B1064" s="24" t="s">
        <v>1563</v>
      </c>
      <c r="C1064" s="24" t="s">
        <v>1563</v>
      </c>
      <c r="D1064" s="132" t="s">
        <v>61</v>
      </c>
      <c r="E1064" s="132"/>
      <c r="F1064" s="132"/>
      <c r="G1064" s="132">
        <v>2.0</v>
      </c>
      <c r="H1064" s="132"/>
      <c r="J1064" s="171">
        <f t="array" ref="J1064">IFERROR(INDEX(VBDhistory1!$U$8:$U$307,MATCH(VBDgames!$C1064,VBDhistory1!$B$8:$B$307,0))+ROW()/10000000,0)</f>
        <v>0</v>
      </c>
      <c r="K1064" s="171">
        <f t="array" ref="K1064">IFERROR(INDEX(VBDhistory2!$U$8:$U$307,MATCH(VBDgames!$C1064,VBDhistory2!$B$8:$B$307,0))+ROW()/10000000,0)</f>
        <v>0</v>
      </c>
      <c r="L1064" s="171">
        <f t="array" ref="L1064">IFERROR(INDEX(VBDhistory3!$U$8:$U$307,MATCH(VBDgames!$C1064,VBDhistory3!$B$8:$B$307,0))+ROW()/10000000,0)</f>
        <v>0</v>
      </c>
      <c r="M1064" s="171">
        <f t="array" ref="M1064">IFERROR(INDEX(VBDhistory4!$U$8:$U$307,MATCH(VBDgames!$C1064,VBDhistory4!$B$8:$B$307,0))+ROW()/10000000,0)</f>
        <v>0</v>
      </c>
      <c r="N1064" s="171"/>
      <c r="O1064" s="171" t="str">
        <f t="shared" ref="O1064:R1064" si="2537">$D1064&amp;"-"&amp;RANK(J1064,J$878:J$1127,0)</f>
        <v>TE-1</v>
      </c>
      <c r="P1064" s="171" t="str">
        <f t="shared" si="2537"/>
        <v>TE-1</v>
      </c>
      <c r="Q1064" s="171" t="str">
        <f t="shared" si="2537"/>
        <v>TE-1</v>
      </c>
      <c r="R1064" s="171" t="str">
        <f t="shared" si="2537"/>
        <v>TE-1</v>
      </c>
      <c r="AC1064" s="3"/>
    </row>
    <row r="1065" ht="15.75" customHeight="1">
      <c r="A1065" s="24">
        <v>188.0</v>
      </c>
      <c r="B1065" s="24" t="s">
        <v>571</v>
      </c>
      <c r="C1065" s="24" t="s">
        <v>571</v>
      </c>
      <c r="D1065" s="132" t="s">
        <v>61</v>
      </c>
      <c r="E1065" s="132"/>
      <c r="F1065" s="132"/>
      <c r="G1065" s="132">
        <v>1.0</v>
      </c>
      <c r="H1065" s="132"/>
      <c r="J1065" s="171">
        <f t="array" ref="J1065">IFERROR(INDEX(VBDhistory1!$U$8:$U$307,MATCH(VBDgames!$C1065,VBDhistory1!$B$8:$B$307,0))+ROW()/10000000,0)</f>
        <v>0</v>
      </c>
      <c r="K1065" s="171">
        <f t="array" ref="K1065">IFERROR(INDEX(VBDhistory2!$U$8:$U$307,MATCH(VBDgames!$C1065,VBDhistory2!$B$8:$B$307,0))+ROW()/10000000,0)</f>
        <v>0</v>
      </c>
      <c r="L1065" s="171">
        <f t="array" ref="L1065">IFERROR(INDEX(VBDhistory3!$U$8:$U$307,MATCH(VBDgames!$C1065,VBDhistory3!$B$8:$B$307,0))+ROW()/10000000,0)</f>
        <v>0</v>
      </c>
      <c r="M1065" s="171">
        <f t="array" ref="M1065">IFERROR(INDEX(VBDhistory4!$U$8:$U$307,MATCH(VBDgames!$C1065,VBDhistory4!$B$8:$B$307,0))+ROW()/10000000,0)</f>
        <v>0</v>
      </c>
      <c r="N1065" s="171"/>
      <c r="O1065" s="171" t="str">
        <f t="shared" ref="O1065:R1065" si="2538">$D1065&amp;"-"&amp;RANK(J1065,J$878:J$1127,0)</f>
        <v>TE-1</v>
      </c>
      <c r="P1065" s="171" t="str">
        <f t="shared" si="2538"/>
        <v>TE-1</v>
      </c>
      <c r="Q1065" s="171" t="str">
        <f t="shared" si="2538"/>
        <v>TE-1</v>
      </c>
      <c r="R1065" s="171" t="str">
        <f t="shared" si="2538"/>
        <v>TE-1</v>
      </c>
      <c r="AC1065" s="3"/>
    </row>
    <row r="1066" ht="15.75" customHeight="1">
      <c r="A1066" s="24">
        <v>189.0</v>
      </c>
      <c r="B1066" s="24" t="s">
        <v>4834</v>
      </c>
      <c r="C1066" s="24" t="s">
        <v>4834</v>
      </c>
      <c r="D1066" s="132" t="s">
        <v>61</v>
      </c>
      <c r="E1066" s="132"/>
      <c r="F1066" s="132"/>
      <c r="G1066" s="132">
        <v>1.0</v>
      </c>
      <c r="H1066" s="132"/>
      <c r="J1066" s="171">
        <f t="array" ref="J1066">IFERROR(INDEX(VBDhistory1!$U$8:$U$307,MATCH(VBDgames!$C1066,VBDhistory1!$B$8:$B$307,0))+ROW()/10000000,0)</f>
        <v>0</v>
      </c>
      <c r="K1066" s="171">
        <f t="array" ref="K1066">IFERROR(INDEX(VBDhistory2!$U$8:$U$307,MATCH(VBDgames!$C1066,VBDhistory2!$B$8:$B$307,0))+ROW()/10000000,0)</f>
        <v>0</v>
      </c>
      <c r="L1066" s="171">
        <f t="array" ref="L1066">IFERROR(INDEX(VBDhistory3!$U$8:$U$307,MATCH(VBDgames!$C1066,VBDhistory3!$B$8:$B$307,0))+ROW()/10000000,0)</f>
        <v>0</v>
      </c>
      <c r="M1066" s="171">
        <f t="array" ref="M1066">IFERROR(INDEX(VBDhistory4!$U$8:$U$307,MATCH(VBDgames!$C1066,VBDhistory4!$B$8:$B$307,0))+ROW()/10000000,0)</f>
        <v>0</v>
      </c>
      <c r="N1066" s="171"/>
      <c r="O1066" s="171" t="str">
        <f t="shared" ref="O1066:R1066" si="2539">$D1066&amp;"-"&amp;RANK(J1066,J$878:J$1127,0)</f>
        <v>TE-1</v>
      </c>
      <c r="P1066" s="171" t="str">
        <f t="shared" si="2539"/>
        <v>TE-1</v>
      </c>
      <c r="Q1066" s="171" t="str">
        <f t="shared" si="2539"/>
        <v>TE-1</v>
      </c>
      <c r="R1066" s="171" t="str">
        <f t="shared" si="2539"/>
        <v>TE-1</v>
      </c>
      <c r="AC1066" s="3"/>
    </row>
    <row r="1067" ht="15.75" customHeight="1">
      <c r="A1067" s="24">
        <v>190.0</v>
      </c>
      <c r="B1067" s="24" t="s">
        <v>3017</v>
      </c>
      <c r="C1067" s="24" t="s">
        <v>3017</v>
      </c>
      <c r="D1067" s="132" t="s">
        <v>61</v>
      </c>
      <c r="E1067" s="132"/>
      <c r="F1067" s="132"/>
      <c r="G1067" s="132">
        <v>1.0</v>
      </c>
      <c r="H1067" s="132">
        <v>6.0</v>
      </c>
      <c r="J1067" s="171">
        <f t="array" ref="J1067">IFERROR(INDEX(VBDhistory1!$U$8:$U$307,MATCH(VBDgames!$C1067,VBDhistory1!$B$8:$B$307,0))+ROW()/10000000,0)</f>
        <v>0</v>
      </c>
      <c r="K1067" s="171">
        <f t="array" ref="K1067">IFERROR(INDEX(VBDhistory2!$U$8:$U$307,MATCH(VBDgames!$C1067,VBDhistory2!$B$8:$B$307,0))+ROW()/10000000,0)</f>
        <v>0</v>
      </c>
      <c r="L1067" s="171">
        <f t="array" ref="L1067">IFERROR(INDEX(VBDhistory3!$U$8:$U$307,MATCH(VBDgames!$C1067,VBDhistory3!$B$8:$B$307,0))+ROW()/10000000,0)</f>
        <v>0</v>
      </c>
      <c r="M1067" s="171">
        <f t="array" ref="M1067">IFERROR(INDEX(VBDhistory4!$U$8:$U$307,MATCH(VBDgames!$C1067,VBDhistory4!$B$8:$B$307,0))+ROW()/10000000,0)</f>
        <v>0</v>
      </c>
      <c r="N1067" s="171"/>
      <c r="O1067" s="171" t="str">
        <f t="shared" ref="O1067:R1067" si="2540">$D1067&amp;"-"&amp;RANK(J1067,J$878:J$1127,0)</f>
        <v>TE-1</v>
      </c>
      <c r="P1067" s="171" t="str">
        <f t="shared" si="2540"/>
        <v>TE-1</v>
      </c>
      <c r="Q1067" s="171" t="str">
        <f t="shared" si="2540"/>
        <v>TE-1</v>
      </c>
      <c r="R1067" s="171" t="str">
        <f t="shared" si="2540"/>
        <v>TE-1</v>
      </c>
      <c r="AC1067" s="3"/>
    </row>
    <row r="1068" ht="15.75" customHeight="1">
      <c r="A1068" s="24">
        <v>191.0</v>
      </c>
      <c r="B1068" s="24" t="s">
        <v>2995</v>
      </c>
      <c r="C1068" s="24" t="s">
        <v>2995</v>
      </c>
      <c r="D1068" s="132" t="s">
        <v>61</v>
      </c>
      <c r="E1068" s="132"/>
      <c r="F1068" s="132"/>
      <c r="G1068" s="132">
        <v>0.0</v>
      </c>
      <c r="H1068" s="132"/>
      <c r="J1068" s="171">
        <f t="array" ref="J1068">IFERROR(INDEX(VBDhistory1!$U$8:$U$307,MATCH(VBDgames!$C1068,VBDhistory1!$B$8:$B$307,0))+ROW()/10000000,0)</f>
        <v>0</v>
      </c>
      <c r="K1068" s="171">
        <f t="array" ref="K1068">IFERROR(INDEX(VBDhistory2!$U$8:$U$307,MATCH(VBDgames!$C1068,VBDhistory2!$B$8:$B$307,0))+ROW()/10000000,0)</f>
        <v>0</v>
      </c>
      <c r="L1068" s="171">
        <f t="array" ref="L1068">IFERROR(INDEX(VBDhistory3!$U$8:$U$307,MATCH(VBDgames!$C1068,VBDhistory3!$B$8:$B$307,0))+ROW()/10000000,0)</f>
        <v>0</v>
      </c>
      <c r="M1068" s="171">
        <f t="array" ref="M1068">IFERROR(INDEX(VBDhistory4!$U$8:$U$307,MATCH(VBDgames!$C1068,VBDhistory4!$B$8:$B$307,0))+ROW()/10000000,0)</f>
        <v>0</v>
      </c>
      <c r="N1068" s="171"/>
      <c r="O1068" s="171" t="str">
        <f t="shared" ref="O1068:R1068" si="2541">$D1068&amp;"-"&amp;RANK(J1068,J$878:J$1127,0)</f>
        <v>TE-1</v>
      </c>
      <c r="P1068" s="171" t="str">
        <f t="shared" si="2541"/>
        <v>TE-1</v>
      </c>
      <c r="Q1068" s="171" t="str">
        <f t="shared" si="2541"/>
        <v>TE-1</v>
      </c>
      <c r="R1068" s="171" t="str">
        <f t="shared" si="2541"/>
        <v>TE-1</v>
      </c>
      <c r="AC1068" s="3"/>
    </row>
    <row r="1069" ht="15.75" customHeight="1">
      <c r="A1069" s="24">
        <v>192.0</v>
      </c>
      <c r="B1069" s="24" t="s">
        <v>4835</v>
      </c>
      <c r="C1069" s="24" t="s">
        <v>4835</v>
      </c>
      <c r="D1069" s="132" t="s">
        <v>61</v>
      </c>
      <c r="E1069" s="132"/>
      <c r="F1069" s="132"/>
      <c r="G1069" s="132">
        <v>0.0</v>
      </c>
      <c r="H1069" s="132"/>
      <c r="J1069" s="171">
        <f t="array" ref="J1069">IFERROR(INDEX(VBDhistory1!$U$8:$U$307,MATCH(VBDgames!$C1069,VBDhistory1!$B$8:$B$307,0))+ROW()/10000000,0)</f>
        <v>0</v>
      </c>
      <c r="K1069" s="171">
        <f t="array" ref="K1069">IFERROR(INDEX(VBDhistory2!$U$8:$U$307,MATCH(VBDgames!$C1069,VBDhistory2!$B$8:$B$307,0))+ROW()/10000000,0)</f>
        <v>0</v>
      </c>
      <c r="L1069" s="171">
        <f t="array" ref="L1069">IFERROR(INDEX(VBDhistory3!$U$8:$U$307,MATCH(VBDgames!$C1069,VBDhistory3!$B$8:$B$307,0))+ROW()/10000000,0)</f>
        <v>0</v>
      </c>
      <c r="M1069" s="171">
        <f t="array" ref="M1069">IFERROR(INDEX(VBDhistory4!$U$8:$U$307,MATCH(VBDgames!$C1069,VBDhistory4!$B$8:$B$307,0))+ROW()/10000000,0)</f>
        <v>0</v>
      </c>
      <c r="N1069" s="171"/>
      <c r="O1069" s="171" t="str">
        <f t="shared" ref="O1069:R1069" si="2542">$D1069&amp;"-"&amp;RANK(J1069,J$878:J$1127,0)</f>
        <v>TE-1</v>
      </c>
      <c r="P1069" s="171" t="str">
        <f t="shared" si="2542"/>
        <v>TE-1</v>
      </c>
      <c r="Q1069" s="171" t="str">
        <f t="shared" si="2542"/>
        <v>TE-1</v>
      </c>
      <c r="R1069" s="171" t="str">
        <f t="shared" si="2542"/>
        <v>TE-1</v>
      </c>
      <c r="AC1069" s="3"/>
    </row>
    <row r="1070" ht="15.75" customHeight="1">
      <c r="A1070" s="24">
        <v>193.0</v>
      </c>
      <c r="B1070" s="24" t="s">
        <v>4836</v>
      </c>
      <c r="C1070" s="24" t="s">
        <v>4836</v>
      </c>
      <c r="D1070" s="132" t="s">
        <v>61</v>
      </c>
      <c r="E1070" s="132"/>
      <c r="F1070" s="132"/>
      <c r="G1070" s="132">
        <v>0.0</v>
      </c>
      <c r="H1070" s="132">
        <v>0.0</v>
      </c>
      <c r="J1070" s="171">
        <f t="array" ref="J1070">IFERROR(INDEX(VBDhistory1!$U$8:$U$307,MATCH(VBDgames!$C1070,VBDhistory1!$B$8:$B$307,0))+ROW()/10000000,0)</f>
        <v>0</v>
      </c>
      <c r="K1070" s="171">
        <f t="array" ref="K1070">IFERROR(INDEX(VBDhistory2!$U$8:$U$307,MATCH(VBDgames!$C1070,VBDhistory2!$B$8:$B$307,0))+ROW()/10000000,0)</f>
        <v>0</v>
      </c>
      <c r="L1070" s="171">
        <f t="array" ref="L1070">IFERROR(INDEX(VBDhistory3!$U$8:$U$307,MATCH(VBDgames!$C1070,VBDhistory3!$B$8:$B$307,0))+ROW()/10000000,0)</f>
        <v>0</v>
      </c>
      <c r="M1070" s="171">
        <f t="array" ref="M1070">IFERROR(INDEX(VBDhistory4!$U$8:$U$307,MATCH(VBDgames!$C1070,VBDhistory4!$B$8:$B$307,0))+ROW()/10000000,0)</f>
        <v>0</v>
      </c>
      <c r="N1070" s="171"/>
      <c r="O1070" s="171" t="str">
        <f t="shared" ref="O1070:R1070" si="2543">$D1070&amp;"-"&amp;RANK(J1070,J$878:J$1127,0)</f>
        <v>TE-1</v>
      </c>
      <c r="P1070" s="171" t="str">
        <f t="shared" si="2543"/>
        <v>TE-1</v>
      </c>
      <c r="Q1070" s="171" t="str">
        <f t="shared" si="2543"/>
        <v>TE-1</v>
      </c>
      <c r="R1070" s="171" t="str">
        <f t="shared" si="2543"/>
        <v>TE-1</v>
      </c>
      <c r="AC1070" s="3"/>
    </row>
    <row r="1071" ht="15.75" customHeight="1">
      <c r="A1071" s="24">
        <v>194.0</v>
      </c>
      <c r="B1071" s="24" t="s">
        <v>3055</v>
      </c>
      <c r="C1071" s="24" t="s">
        <v>3055</v>
      </c>
      <c r="D1071" s="132" t="s">
        <v>61</v>
      </c>
      <c r="E1071" s="132"/>
      <c r="F1071" s="132"/>
      <c r="G1071" s="132">
        <v>0.0</v>
      </c>
      <c r="H1071" s="132">
        <v>2.0</v>
      </c>
      <c r="J1071" s="171">
        <f t="array" ref="J1071">IFERROR(INDEX(VBDhistory1!$U$8:$U$307,MATCH(VBDgames!$C1071,VBDhistory1!$B$8:$B$307,0))+ROW()/10000000,0)</f>
        <v>0</v>
      </c>
      <c r="K1071" s="171">
        <f t="array" ref="K1071">IFERROR(INDEX(VBDhistory2!$U$8:$U$307,MATCH(VBDgames!$C1071,VBDhistory2!$B$8:$B$307,0))+ROW()/10000000,0)</f>
        <v>0</v>
      </c>
      <c r="L1071" s="171">
        <f t="array" ref="L1071">IFERROR(INDEX(VBDhistory3!$U$8:$U$307,MATCH(VBDgames!$C1071,VBDhistory3!$B$8:$B$307,0))+ROW()/10000000,0)</f>
        <v>0</v>
      </c>
      <c r="M1071" s="171">
        <f t="array" ref="M1071">IFERROR(INDEX(VBDhistory4!$U$8:$U$307,MATCH(VBDgames!$C1071,VBDhistory4!$B$8:$B$307,0))+ROW()/10000000,0)</f>
        <v>0</v>
      </c>
      <c r="N1071" s="171"/>
      <c r="O1071" s="171" t="str">
        <f t="shared" ref="O1071:R1071" si="2544">$D1071&amp;"-"&amp;RANK(J1071,J$878:J$1127,0)</f>
        <v>TE-1</v>
      </c>
      <c r="P1071" s="171" t="str">
        <f t="shared" si="2544"/>
        <v>TE-1</v>
      </c>
      <c r="Q1071" s="171" t="str">
        <f t="shared" si="2544"/>
        <v>TE-1</v>
      </c>
      <c r="R1071" s="171" t="str">
        <f t="shared" si="2544"/>
        <v>TE-1</v>
      </c>
      <c r="AC1071" s="3"/>
    </row>
    <row r="1072" ht="15.75" customHeight="1">
      <c r="A1072" s="24">
        <v>195.0</v>
      </c>
      <c r="B1072" s="24" t="s">
        <v>4837</v>
      </c>
      <c r="C1072" s="24" t="s">
        <v>4837</v>
      </c>
      <c r="D1072" s="132" t="s">
        <v>61</v>
      </c>
      <c r="E1072" s="132"/>
      <c r="F1072" s="132"/>
      <c r="G1072" s="132">
        <v>0.0</v>
      </c>
      <c r="H1072" s="132"/>
      <c r="J1072" s="171">
        <f t="array" ref="J1072">IFERROR(INDEX(VBDhistory1!$U$8:$U$307,MATCH(VBDgames!$C1072,VBDhistory1!$B$8:$B$307,0))+ROW()/10000000,0)</f>
        <v>0</v>
      </c>
      <c r="K1072" s="171">
        <f t="array" ref="K1072">IFERROR(INDEX(VBDhistory2!$U$8:$U$307,MATCH(VBDgames!$C1072,VBDhistory2!$B$8:$B$307,0))+ROW()/10000000,0)</f>
        <v>0</v>
      </c>
      <c r="L1072" s="171">
        <f t="array" ref="L1072">IFERROR(INDEX(VBDhistory3!$U$8:$U$307,MATCH(VBDgames!$C1072,VBDhistory3!$B$8:$B$307,0))+ROW()/10000000,0)</f>
        <v>0</v>
      </c>
      <c r="M1072" s="171">
        <f t="array" ref="M1072">IFERROR(INDEX(VBDhistory4!$U$8:$U$307,MATCH(VBDgames!$C1072,VBDhistory4!$B$8:$B$307,0))+ROW()/10000000,0)</f>
        <v>0</v>
      </c>
      <c r="N1072" s="171"/>
      <c r="O1072" s="171" t="str">
        <f t="shared" ref="O1072:R1072" si="2545">$D1072&amp;"-"&amp;RANK(J1072,J$878:J$1127,0)</f>
        <v>TE-1</v>
      </c>
      <c r="P1072" s="171" t="str">
        <f t="shared" si="2545"/>
        <v>TE-1</v>
      </c>
      <c r="Q1072" s="171" t="str">
        <f t="shared" si="2545"/>
        <v>TE-1</v>
      </c>
      <c r="R1072" s="171" t="str">
        <f t="shared" si="2545"/>
        <v>TE-1</v>
      </c>
      <c r="AC1072" s="3"/>
    </row>
    <row r="1073" ht="15.75" customHeight="1">
      <c r="A1073" s="24">
        <v>196.0</v>
      </c>
      <c r="D1073" s="132" t="s">
        <v>61</v>
      </c>
      <c r="E1073" s="132">
        <v>0.0</v>
      </c>
      <c r="F1073" s="132">
        <v>0.0</v>
      </c>
      <c r="G1073" s="132">
        <v>0.0</v>
      </c>
      <c r="H1073" s="132">
        <v>0.0</v>
      </c>
      <c r="J1073" s="171">
        <f t="array" ref="J1073">IFERROR(INDEX(VBDhistory1!$U$8:$U$307,MATCH(VBDgames!$C1073,VBDhistory1!$B$8:$B$307,0))+ROW()/10000000,0)</f>
        <v>0</v>
      </c>
      <c r="K1073" s="171">
        <f t="array" ref="K1073">IFERROR(INDEX(VBDhistory2!$U$8:$U$307,MATCH(VBDgames!$C1073,VBDhistory2!$B$8:$B$307,0))+ROW()/10000000,0)</f>
        <v>0</v>
      </c>
      <c r="L1073" s="171">
        <f t="array" ref="L1073">IFERROR(INDEX(VBDhistory3!$U$8:$U$307,MATCH(VBDgames!$C1073,VBDhistory3!$B$8:$B$307,0))+ROW()/10000000,0)</f>
        <v>0</v>
      </c>
      <c r="M1073" s="171">
        <f t="array" ref="M1073">IFERROR(INDEX(VBDhistory4!$U$8:$U$307,MATCH(VBDgames!$C1073,VBDhistory4!$B$8:$B$307,0))+ROW()/10000000,0)</f>
        <v>0</v>
      </c>
      <c r="N1073" s="171"/>
      <c r="O1073" s="171" t="str">
        <f t="shared" ref="O1073:R1073" si="2546">$D1073&amp;"-"&amp;RANK(J1073,J$878:J$1127,0)</f>
        <v>TE-1</v>
      </c>
      <c r="P1073" s="171" t="str">
        <f t="shared" si="2546"/>
        <v>TE-1</v>
      </c>
      <c r="Q1073" s="171" t="str">
        <f t="shared" si="2546"/>
        <v>TE-1</v>
      </c>
      <c r="R1073" s="171" t="str">
        <f t="shared" si="2546"/>
        <v>TE-1</v>
      </c>
      <c r="AC1073" s="3"/>
    </row>
    <row r="1074" ht="15.75" customHeight="1">
      <c r="A1074" s="24">
        <v>197.0</v>
      </c>
      <c r="D1074" s="132" t="s">
        <v>61</v>
      </c>
      <c r="E1074" s="132">
        <v>0.0</v>
      </c>
      <c r="F1074" s="132">
        <v>0.0</v>
      </c>
      <c r="G1074" s="132">
        <v>0.0</v>
      </c>
      <c r="H1074" s="132">
        <v>0.0</v>
      </c>
      <c r="J1074" s="171">
        <f t="array" ref="J1074">IFERROR(INDEX(VBDhistory1!$U$8:$U$307,MATCH(VBDgames!$C1074,VBDhistory1!$B$8:$B$307,0))+ROW()/10000000,0)</f>
        <v>0</v>
      </c>
      <c r="K1074" s="171">
        <f t="array" ref="K1074">IFERROR(INDEX(VBDhistory2!$U$8:$U$307,MATCH(VBDgames!$C1074,VBDhistory2!$B$8:$B$307,0))+ROW()/10000000,0)</f>
        <v>0</v>
      </c>
      <c r="L1074" s="171">
        <f t="array" ref="L1074">IFERROR(INDEX(VBDhistory3!$U$8:$U$307,MATCH(VBDgames!$C1074,VBDhistory3!$B$8:$B$307,0))+ROW()/10000000,0)</f>
        <v>0</v>
      </c>
      <c r="M1074" s="171">
        <f t="array" ref="M1074">IFERROR(INDEX(VBDhistory4!$U$8:$U$307,MATCH(VBDgames!$C1074,VBDhistory4!$B$8:$B$307,0))+ROW()/10000000,0)</f>
        <v>0</v>
      </c>
      <c r="N1074" s="171"/>
      <c r="O1074" s="171" t="str">
        <f t="shared" ref="O1074:R1074" si="2547">$D1074&amp;"-"&amp;RANK(J1074,J$878:J$1127,0)</f>
        <v>TE-1</v>
      </c>
      <c r="P1074" s="171" t="str">
        <f t="shared" si="2547"/>
        <v>TE-1</v>
      </c>
      <c r="Q1074" s="171" t="str">
        <f t="shared" si="2547"/>
        <v>TE-1</v>
      </c>
      <c r="R1074" s="171" t="str">
        <f t="shared" si="2547"/>
        <v>TE-1</v>
      </c>
      <c r="AC1074" s="3"/>
    </row>
    <row r="1075" ht="15.75" customHeight="1">
      <c r="A1075" s="24">
        <v>198.0</v>
      </c>
      <c r="D1075" s="132" t="s">
        <v>61</v>
      </c>
      <c r="E1075" s="132">
        <v>0.0</v>
      </c>
      <c r="F1075" s="132">
        <v>0.0</v>
      </c>
      <c r="G1075" s="132">
        <v>0.0</v>
      </c>
      <c r="H1075" s="132">
        <v>0.0</v>
      </c>
      <c r="J1075" s="171">
        <f t="array" ref="J1075">IFERROR(INDEX(VBDhistory1!$U$8:$U$307,MATCH(VBDgames!$C1075,VBDhistory1!$B$8:$B$307,0))+ROW()/10000000,0)</f>
        <v>0</v>
      </c>
      <c r="K1075" s="171">
        <f t="array" ref="K1075">IFERROR(INDEX(VBDhistory2!$U$8:$U$307,MATCH(VBDgames!$C1075,VBDhistory2!$B$8:$B$307,0))+ROW()/10000000,0)</f>
        <v>0</v>
      </c>
      <c r="L1075" s="171">
        <f t="array" ref="L1075">IFERROR(INDEX(VBDhistory3!$U$8:$U$307,MATCH(VBDgames!$C1075,VBDhistory3!$B$8:$B$307,0))+ROW()/10000000,0)</f>
        <v>0</v>
      </c>
      <c r="M1075" s="171">
        <f t="array" ref="M1075">IFERROR(INDEX(VBDhistory4!$U$8:$U$307,MATCH(VBDgames!$C1075,VBDhistory4!$B$8:$B$307,0))+ROW()/10000000,0)</f>
        <v>0</v>
      </c>
      <c r="N1075" s="171"/>
      <c r="O1075" s="171" t="str">
        <f t="shared" ref="O1075:R1075" si="2548">$D1075&amp;"-"&amp;RANK(J1075,J$878:J$1127,0)</f>
        <v>TE-1</v>
      </c>
      <c r="P1075" s="171" t="str">
        <f t="shared" si="2548"/>
        <v>TE-1</v>
      </c>
      <c r="Q1075" s="171" t="str">
        <f t="shared" si="2548"/>
        <v>TE-1</v>
      </c>
      <c r="R1075" s="171" t="str">
        <f t="shared" si="2548"/>
        <v>TE-1</v>
      </c>
      <c r="AC1075" s="3"/>
    </row>
    <row r="1076" ht="15.75" customHeight="1">
      <c r="A1076" s="24">
        <v>199.0</v>
      </c>
      <c r="D1076" s="132" t="s">
        <v>61</v>
      </c>
      <c r="E1076" s="132">
        <v>0.0</v>
      </c>
      <c r="F1076" s="132">
        <v>0.0</v>
      </c>
      <c r="G1076" s="132">
        <v>0.0</v>
      </c>
      <c r="H1076" s="132">
        <v>0.0</v>
      </c>
      <c r="J1076" s="171">
        <f t="array" ref="J1076">IFERROR(INDEX(VBDhistory1!$U$8:$U$307,MATCH(VBDgames!$C1076,VBDhistory1!$B$8:$B$307,0))+ROW()/10000000,0)</f>
        <v>0</v>
      </c>
      <c r="K1076" s="171">
        <f t="array" ref="K1076">IFERROR(INDEX(VBDhistory2!$U$8:$U$307,MATCH(VBDgames!$C1076,VBDhistory2!$B$8:$B$307,0))+ROW()/10000000,0)</f>
        <v>0</v>
      </c>
      <c r="L1076" s="171">
        <f t="array" ref="L1076">IFERROR(INDEX(VBDhistory3!$U$8:$U$307,MATCH(VBDgames!$C1076,VBDhistory3!$B$8:$B$307,0))+ROW()/10000000,0)</f>
        <v>0</v>
      </c>
      <c r="M1076" s="171">
        <f t="array" ref="M1076">IFERROR(INDEX(VBDhistory4!$U$8:$U$307,MATCH(VBDgames!$C1076,VBDhistory4!$B$8:$B$307,0))+ROW()/10000000,0)</f>
        <v>0</v>
      </c>
      <c r="N1076" s="171"/>
      <c r="O1076" s="171" t="str">
        <f t="shared" ref="O1076:R1076" si="2549">$D1076&amp;"-"&amp;RANK(J1076,J$878:J$1127,0)</f>
        <v>TE-1</v>
      </c>
      <c r="P1076" s="171" t="str">
        <f t="shared" si="2549"/>
        <v>TE-1</v>
      </c>
      <c r="Q1076" s="171" t="str">
        <f t="shared" si="2549"/>
        <v>TE-1</v>
      </c>
      <c r="R1076" s="171" t="str">
        <f t="shared" si="2549"/>
        <v>TE-1</v>
      </c>
      <c r="AC1076" s="3"/>
    </row>
    <row r="1077" ht="15.75" customHeight="1">
      <c r="A1077" s="24">
        <v>200.0</v>
      </c>
      <c r="D1077" s="132" t="s">
        <v>61</v>
      </c>
      <c r="E1077" s="132">
        <v>0.0</v>
      </c>
      <c r="F1077" s="132">
        <v>0.0</v>
      </c>
      <c r="G1077" s="132">
        <v>0.0</v>
      </c>
      <c r="H1077" s="132">
        <v>0.0</v>
      </c>
      <c r="J1077" s="171">
        <f t="array" ref="J1077">IFERROR(INDEX(VBDhistory1!$U$8:$U$307,MATCH(VBDgames!$C1077,VBDhistory1!$B$8:$B$307,0))+ROW()/10000000,0)</f>
        <v>0</v>
      </c>
      <c r="K1077" s="171">
        <f t="array" ref="K1077">IFERROR(INDEX(VBDhistory2!$U$8:$U$307,MATCH(VBDgames!$C1077,VBDhistory2!$B$8:$B$307,0))+ROW()/10000000,0)</f>
        <v>0</v>
      </c>
      <c r="L1077" s="171">
        <f t="array" ref="L1077">IFERROR(INDEX(VBDhistory3!$U$8:$U$307,MATCH(VBDgames!$C1077,VBDhistory3!$B$8:$B$307,0))+ROW()/10000000,0)</f>
        <v>0</v>
      </c>
      <c r="M1077" s="171">
        <f t="array" ref="M1077">IFERROR(INDEX(VBDhistory4!$U$8:$U$307,MATCH(VBDgames!$C1077,VBDhistory4!$B$8:$B$307,0))+ROW()/10000000,0)</f>
        <v>0</v>
      </c>
      <c r="N1077" s="171"/>
      <c r="O1077" s="171" t="str">
        <f t="shared" ref="O1077:R1077" si="2550">$D1077&amp;"-"&amp;RANK(J1077,J$878:J$1127,0)</f>
        <v>TE-1</v>
      </c>
      <c r="P1077" s="171" t="str">
        <f t="shared" si="2550"/>
        <v>TE-1</v>
      </c>
      <c r="Q1077" s="171" t="str">
        <f t="shared" si="2550"/>
        <v>TE-1</v>
      </c>
      <c r="R1077" s="171" t="str">
        <f t="shared" si="2550"/>
        <v>TE-1</v>
      </c>
      <c r="AC1077" s="3"/>
    </row>
    <row r="1078" ht="15.75" customHeight="1">
      <c r="A1078" s="24">
        <v>201.0</v>
      </c>
      <c r="D1078" s="132" t="s">
        <v>61</v>
      </c>
      <c r="E1078" s="132">
        <v>0.0</v>
      </c>
      <c r="F1078" s="132">
        <v>0.0</v>
      </c>
      <c r="G1078" s="132">
        <v>0.0</v>
      </c>
      <c r="H1078" s="132">
        <v>0.0</v>
      </c>
      <c r="J1078" s="171">
        <f t="array" ref="J1078">IFERROR(INDEX(VBDhistory1!$U$8:$U$307,MATCH(VBDgames!$C1078,VBDhistory1!$B$8:$B$307,0))+ROW()/10000000,0)</f>
        <v>0</v>
      </c>
      <c r="K1078" s="171">
        <f t="array" ref="K1078">IFERROR(INDEX(VBDhistory2!$U$8:$U$307,MATCH(VBDgames!$C1078,VBDhistory2!$B$8:$B$307,0))+ROW()/10000000,0)</f>
        <v>0</v>
      </c>
      <c r="L1078" s="171">
        <f t="array" ref="L1078">IFERROR(INDEX(VBDhistory3!$U$8:$U$307,MATCH(VBDgames!$C1078,VBDhistory3!$B$8:$B$307,0))+ROW()/10000000,0)</f>
        <v>0</v>
      </c>
      <c r="M1078" s="171">
        <f t="array" ref="M1078">IFERROR(INDEX(VBDhistory4!$U$8:$U$307,MATCH(VBDgames!$C1078,VBDhistory4!$B$8:$B$307,0))+ROW()/10000000,0)</f>
        <v>0</v>
      </c>
      <c r="N1078" s="171"/>
      <c r="O1078" s="171" t="str">
        <f t="shared" ref="O1078:R1078" si="2551">$D1078&amp;"-"&amp;RANK(J1078,J$878:J$1127,0)</f>
        <v>TE-1</v>
      </c>
      <c r="P1078" s="171" t="str">
        <f t="shared" si="2551"/>
        <v>TE-1</v>
      </c>
      <c r="Q1078" s="171" t="str">
        <f t="shared" si="2551"/>
        <v>TE-1</v>
      </c>
      <c r="R1078" s="171" t="str">
        <f t="shared" si="2551"/>
        <v>TE-1</v>
      </c>
      <c r="AC1078" s="3"/>
    </row>
    <row r="1079" ht="15.75" customHeight="1">
      <c r="A1079" s="24">
        <v>202.0</v>
      </c>
      <c r="D1079" s="132" t="s">
        <v>61</v>
      </c>
      <c r="E1079" s="132">
        <v>0.0</v>
      </c>
      <c r="F1079" s="132">
        <v>0.0</v>
      </c>
      <c r="G1079" s="132">
        <v>0.0</v>
      </c>
      <c r="H1079" s="132">
        <v>0.0</v>
      </c>
      <c r="J1079" s="171">
        <f t="array" ref="J1079">IFERROR(INDEX(VBDhistory1!$U$8:$U$307,MATCH(VBDgames!$C1079,VBDhistory1!$B$8:$B$307,0))+ROW()/10000000,0)</f>
        <v>0</v>
      </c>
      <c r="K1079" s="171">
        <f t="array" ref="K1079">IFERROR(INDEX(VBDhistory2!$U$8:$U$307,MATCH(VBDgames!$C1079,VBDhistory2!$B$8:$B$307,0))+ROW()/10000000,0)</f>
        <v>0</v>
      </c>
      <c r="L1079" s="171">
        <f t="array" ref="L1079">IFERROR(INDEX(VBDhistory3!$U$8:$U$307,MATCH(VBDgames!$C1079,VBDhistory3!$B$8:$B$307,0))+ROW()/10000000,0)</f>
        <v>0</v>
      </c>
      <c r="M1079" s="171">
        <f t="array" ref="M1079">IFERROR(INDEX(VBDhistory4!$U$8:$U$307,MATCH(VBDgames!$C1079,VBDhistory4!$B$8:$B$307,0))+ROW()/10000000,0)</f>
        <v>0</v>
      </c>
      <c r="N1079" s="171"/>
      <c r="O1079" s="171" t="str">
        <f t="shared" ref="O1079:R1079" si="2552">$D1079&amp;"-"&amp;RANK(J1079,J$878:J$1127,0)</f>
        <v>TE-1</v>
      </c>
      <c r="P1079" s="171" t="str">
        <f t="shared" si="2552"/>
        <v>TE-1</v>
      </c>
      <c r="Q1079" s="171" t="str">
        <f t="shared" si="2552"/>
        <v>TE-1</v>
      </c>
      <c r="R1079" s="171" t="str">
        <f t="shared" si="2552"/>
        <v>TE-1</v>
      </c>
      <c r="AC1079" s="3"/>
    </row>
    <row r="1080" ht="15.75" customHeight="1">
      <c r="A1080" s="24">
        <v>203.0</v>
      </c>
      <c r="D1080" s="132" t="s">
        <v>61</v>
      </c>
      <c r="E1080" s="132">
        <v>0.0</v>
      </c>
      <c r="F1080" s="132">
        <v>0.0</v>
      </c>
      <c r="G1080" s="132">
        <v>0.0</v>
      </c>
      <c r="H1080" s="132">
        <v>0.0</v>
      </c>
      <c r="J1080" s="171">
        <f t="array" ref="J1080">IFERROR(INDEX(VBDhistory1!$U$8:$U$307,MATCH(VBDgames!$C1080,VBDhistory1!$B$8:$B$307,0))+ROW()/10000000,0)</f>
        <v>0</v>
      </c>
      <c r="K1080" s="171">
        <f t="array" ref="K1080">IFERROR(INDEX(VBDhistory2!$U$8:$U$307,MATCH(VBDgames!$C1080,VBDhistory2!$B$8:$B$307,0))+ROW()/10000000,0)</f>
        <v>0</v>
      </c>
      <c r="L1080" s="171">
        <f t="array" ref="L1080">IFERROR(INDEX(VBDhistory3!$U$8:$U$307,MATCH(VBDgames!$C1080,VBDhistory3!$B$8:$B$307,0))+ROW()/10000000,0)</f>
        <v>0</v>
      </c>
      <c r="M1080" s="171">
        <f t="array" ref="M1080">IFERROR(INDEX(VBDhistory4!$U$8:$U$307,MATCH(VBDgames!$C1080,VBDhistory4!$B$8:$B$307,0))+ROW()/10000000,0)</f>
        <v>0</v>
      </c>
      <c r="N1080" s="171"/>
      <c r="O1080" s="171" t="str">
        <f t="shared" ref="O1080:R1080" si="2553">$D1080&amp;"-"&amp;RANK(J1080,J$878:J$1127,0)</f>
        <v>TE-1</v>
      </c>
      <c r="P1080" s="171" t="str">
        <f t="shared" si="2553"/>
        <v>TE-1</v>
      </c>
      <c r="Q1080" s="171" t="str">
        <f t="shared" si="2553"/>
        <v>TE-1</v>
      </c>
      <c r="R1080" s="171" t="str">
        <f t="shared" si="2553"/>
        <v>TE-1</v>
      </c>
      <c r="AC1080" s="3"/>
    </row>
    <row r="1081" ht="15.75" customHeight="1">
      <c r="A1081" s="24">
        <v>204.0</v>
      </c>
      <c r="D1081" s="132" t="s">
        <v>61</v>
      </c>
      <c r="E1081" s="132">
        <v>0.0</v>
      </c>
      <c r="F1081" s="132">
        <v>0.0</v>
      </c>
      <c r="G1081" s="132">
        <v>0.0</v>
      </c>
      <c r="H1081" s="132">
        <v>0.0</v>
      </c>
      <c r="J1081" s="171">
        <f t="array" ref="J1081">IFERROR(INDEX(VBDhistory1!$U$8:$U$307,MATCH(VBDgames!$C1081,VBDhistory1!$B$8:$B$307,0))+ROW()/10000000,0)</f>
        <v>0</v>
      </c>
      <c r="K1081" s="171">
        <f t="array" ref="K1081">IFERROR(INDEX(VBDhistory2!$U$8:$U$307,MATCH(VBDgames!$C1081,VBDhistory2!$B$8:$B$307,0))+ROW()/10000000,0)</f>
        <v>0</v>
      </c>
      <c r="L1081" s="171">
        <f t="array" ref="L1081">IFERROR(INDEX(VBDhistory3!$U$8:$U$307,MATCH(VBDgames!$C1081,VBDhistory3!$B$8:$B$307,0))+ROW()/10000000,0)</f>
        <v>0</v>
      </c>
      <c r="M1081" s="171">
        <f t="array" ref="M1081">IFERROR(INDEX(VBDhistory4!$U$8:$U$307,MATCH(VBDgames!$C1081,VBDhistory4!$B$8:$B$307,0))+ROW()/10000000,0)</f>
        <v>0</v>
      </c>
      <c r="N1081" s="171"/>
      <c r="O1081" s="171" t="str">
        <f t="shared" ref="O1081:R1081" si="2554">$D1081&amp;"-"&amp;RANK(J1081,J$878:J$1127,0)</f>
        <v>TE-1</v>
      </c>
      <c r="P1081" s="171" t="str">
        <f t="shared" si="2554"/>
        <v>TE-1</v>
      </c>
      <c r="Q1081" s="171" t="str">
        <f t="shared" si="2554"/>
        <v>TE-1</v>
      </c>
      <c r="R1081" s="171" t="str">
        <f t="shared" si="2554"/>
        <v>TE-1</v>
      </c>
      <c r="AC1081" s="3"/>
    </row>
    <row r="1082" ht="15.75" customHeight="1">
      <c r="A1082" s="24">
        <v>205.0</v>
      </c>
      <c r="D1082" s="132" t="s">
        <v>61</v>
      </c>
      <c r="E1082" s="132">
        <v>0.0</v>
      </c>
      <c r="F1082" s="132">
        <v>0.0</v>
      </c>
      <c r="G1082" s="132">
        <v>0.0</v>
      </c>
      <c r="H1082" s="132">
        <v>0.0</v>
      </c>
      <c r="J1082" s="171">
        <f t="array" ref="J1082">IFERROR(INDEX(VBDhistory1!$U$8:$U$307,MATCH(VBDgames!$C1082,VBDhistory1!$B$8:$B$307,0))+ROW()/10000000,0)</f>
        <v>0</v>
      </c>
      <c r="K1082" s="171">
        <f t="array" ref="K1082">IFERROR(INDEX(VBDhistory2!$U$8:$U$307,MATCH(VBDgames!$C1082,VBDhistory2!$B$8:$B$307,0))+ROW()/10000000,0)</f>
        <v>0</v>
      </c>
      <c r="L1082" s="171">
        <f t="array" ref="L1082">IFERROR(INDEX(VBDhistory3!$U$8:$U$307,MATCH(VBDgames!$C1082,VBDhistory3!$B$8:$B$307,0))+ROW()/10000000,0)</f>
        <v>0</v>
      </c>
      <c r="M1082" s="171">
        <f t="array" ref="M1082">IFERROR(INDEX(VBDhistory4!$U$8:$U$307,MATCH(VBDgames!$C1082,VBDhistory4!$B$8:$B$307,0))+ROW()/10000000,0)</f>
        <v>0</v>
      </c>
      <c r="N1082" s="171"/>
      <c r="O1082" s="171" t="str">
        <f t="shared" ref="O1082:R1082" si="2555">$D1082&amp;"-"&amp;RANK(J1082,J$878:J$1127,0)</f>
        <v>TE-1</v>
      </c>
      <c r="P1082" s="171" t="str">
        <f t="shared" si="2555"/>
        <v>TE-1</v>
      </c>
      <c r="Q1082" s="171" t="str">
        <f t="shared" si="2555"/>
        <v>TE-1</v>
      </c>
      <c r="R1082" s="171" t="str">
        <f t="shared" si="2555"/>
        <v>TE-1</v>
      </c>
      <c r="AC1082" s="3"/>
    </row>
    <row r="1083" ht="15.75" customHeight="1">
      <c r="A1083" s="24">
        <v>206.0</v>
      </c>
      <c r="D1083" s="132" t="s">
        <v>61</v>
      </c>
      <c r="E1083" s="132">
        <v>0.0</v>
      </c>
      <c r="F1083" s="132">
        <v>0.0</v>
      </c>
      <c r="G1083" s="132">
        <v>0.0</v>
      </c>
      <c r="H1083" s="132">
        <v>0.0</v>
      </c>
      <c r="J1083" s="171">
        <f t="array" ref="J1083">IFERROR(INDEX(VBDhistory1!$U$8:$U$307,MATCH(VBDgames!$C1083,VBDhistory1!$B$8:$B$307,0))+ROW()/10000000,0)</f>
        <v>0</v>
      </c>
      <c r="K1083" s="171">
        <f t="array" ref="K1083">IFERROR(INDEX(VBDhistory2!$U$8:$U$307,MATCH(VBDgames!$C1083,VBDhistory2!$B$8:$B$307,0))+ROW()/10000000,0)</f>
        <v>0</v>
      </c>
      <c r="L1083" s="171">
        <f t="array" ref="L1083">IFERROR(INDEX(VBDhistory3!$U$8:$U$307,MATCH(VBDgames!$C1083,VBDhistory3!$B$8:$B$307,0))+ROW()/10000000,0)</f>
        <v>0</v>
      </c>
      <c r="M1083" s="171">
        <f t="array" ref="M1083">IFERROR(INDEX(VBDhistory4!$U$8:$U$307,MATCH(VBDgames!$C1083,VBDhistory4!$B$8:$B$307,0))+ROW()/10000000,0)</f>
        <v>0</v>
      </c>
      <c r="N1083" s="171"/>
      <c r="O1083" s="171" t="str">
        <f t="shared" ref="O1083:R1083" si="2556">$D1083&amp;"-"&amp;RANK(J1083,J$878:J$1127,0)</f>
        <v>TE-1</v>
      </c>
      <c r="P1083" s="171" t="str">
        <f t="shared" si="2556"/>
        <v>TE-1</v>
      </c>
      <c r="Q1083" s="171" t="str">
        <f t="shared" si="2556"/>
        <v>TE-1</v>
      </c>
      <c r="R1083" s="171" t="str">
        <f t="shared" si="2556"/>
        <v>TE-1</v>
      </c>
      <c r="AC1083" s="3"/>
    </row>
    <row r="1084" ht="15.75" customHeight="1">
      <c r="A1084" s="24">
        <v>207.0</v>
      </c>
      <c r="D1084" s="132" t="s">
        <v>61</v>
      </c>
      <c r="E1084" s="132">
        <v>0.0</v>
      </c>
      <c r="F1084" s="132">
        <v>0.0</v>
      </c>
      <c r="G1084" s="132">
        <v>0.0</v>
      </c>
      <c r="H1084" s="132">
        <v>0.0</v>
      </c>
      <c r="J1084" s="171">
        <f t="array" ref="J1084">IFERROR(INDEX(VBDhistory1!$U$8:$U$307,MATCH(VBDgames!$C1084,VBDhistory1!$B$8:$B$307,0))+ROW()/10000000,0)</f>
        <v>0</v>
      </c>
      <c r="K1084" s="171">
        <f t="array" ref="K1084">IFERROR(INDEX(VBDhistory2!$U$8:$U$307,MATCH(VBDgames!$C1084,VBDhistory2!$B$8:$B$307,0))+ROW()/10000000,0)</f>
        <v>0</v>
      </c>
      <c r="L1084" s="171">
        <f t="array" ref="L1084">IFERROR(INDEX(VBDhistory3!$U$8:$U$307,MATCH(VBDgames!$C1084,VBDhistory3!$B$8:$B$307,0))+ROW()/10000000,0)</f>
        <v>0</v>
      </c>
      <c r="M1084" s="171">
        <f t="array" ref="M1084">IFERROR(INDEX(VBDhistory4!$U$8:$U$307,MATCH(VBDgames!$C1084,VBDhistory4!$B$8:$B$307,0))+ROW()/10000000,0)</f>
        <v>0</v>
      </c>
      <c r="N1084" s="171"/>
      <c r="O1084" s="171" t="str">
        <f t="shared" ref="O1084:R1084" si="2557">$D1084&amp;"-"&amp;RANK(J1084,J$878:J$1127,0)</f>
        <v>TE-1</v>
      </c>
      <c r="P1084" s="171" t="str">
        <f t="shared" si="2557"/>
        <v>TE-1</v>
      </c>
      <c r="Q1084" s="171" t="str">
        <f t="shared" si="2557"/>
        <v>TE-1</v>
      </c>
      <c r="R1084" s="171" t="str">
        <f t="shared" si="2557"/>
        <v>TE-1</v>
      </c>
      <c r="AC1084" s="3"/>
    </row>
    <row r="1085" ht="15.75" customHeight="1">
      <c r="A1085" s="24">
        <v>208.0</v>
      </c>
      <c r="D1085" s="132" t="s">
        <v>61</v>
      </c>
      <c r="E1085" s="132">
        <v>0.0</v>
      </c>
      <c r="F1085" s="132">
        <v>0.0</v>
      </c>
      <c r="G1085" s="132">
        <v>0.0</v>
      </c>
      <c r="H1085" s="132">
        <v>0.0</v>
      </c>
      <c r="J1085" s="171">
        <f t="array" ref="J1085">IFERROR(INDEX(VBDhistory1!$U$8:$U$307,MATCH(VBDgames!$C1085,VBDhistory1!$B$8:$B$307,0))+ROW()/10000000,0)</f>
        <v>0</v>
      </c>
      <c r="K1085" s="171">
        <f t="array" ref="K1085">IFERROR(INDEX(VBDhistory2!$U$8:$U$307,MATCH(VBDgames!$C1085,VBDhistory2!$B$8:$B$307,0))+ROW()/10000000,0)</f>
        <v>0</v>
      </c>
      <c r="L1085" s="171">
        <f t="array" ref="L1085">IFERROR(INDEX(VBDhistory3!$U$8:$U$307,MATCH(VBDgames!$C1085,VBDhistory3!$B$8:$B$307,0))+ROW()/10000000,0)</f>
        <v>0</v>
      </c>
      <c r="M1085" s="171">
        <f t="array" ref="M1085">IFERROR(INDEX(VBDhistory4!$U$8:$U$307,MATCH(VBDgames!$C1085,VBDhistory4!$B$8:$B$307,0))+ROW()/10000000,0)</f>
        <v>0</v>
      </c>
      <c r="N1085" s="171"/>
      <c r="O1085" s="171" t="str">
        <f t="shared" ref="O1085:R1085" si="2558">$D1085&amp;"-"&amp;RANK(J1085,J$878:J$1127,0)</f>
        <v>TE-1</v>
      </c>
      <c r="P1085" s="171" t="str">
        <f t="shared" si="2558"/>
        <v>TE-1</v>
      </c>
      <c r="Q1085" s="171" t="str">
        <f t="shared" si="2558"/>
        <v>TE-1</v>
      </c>
      <c r="R1085" s="171" t="str">
        <f t="shared" si="2558"/>
        <v>TE-1</v>
      </c>
      <c r="AC1085" s="3"/>
    </row>
    <row r="1086" ht="15.75" customHeight="1">
      <c r="A1086" s="24">
        <v>209.0</v>
      </c>
      <c r="D1086" s="132" t="s">
        <v>61</v>
      </c>
      <c r="E1086" s="132">
        <v>0.0</v>
      </c>
      <c r="F1086" s="132">
        <v>0.0</v>
      </c>
      <c r="G1086" s="132">
        <v>0.0</v>
      </c>
      <c r="H1086" s="132">
        <v>0.0</v>
      </c>
      <c r="J1086" s="171">
        <f t="array" ref="J1086">IFERROR(INDEX(VBDhistory1!$U$8:$U$307,MATCH(VBDgames!$C1086,VBDhistory1!$B$8:$B$307,0))+ROW()/10000000,0)</f>
        <v>0</v>
      </c>
      <c r="K1086" s="171">
        <f t="array" ref="K1086">IFERROR(INDEX(VBDhistory2!$U$8:$U$307,MATCH(VBDgames!$C1086,VBDhistory2!$B$8:$B$307,0))+ROW()/10000000,0)</f>
        <v>0</v>
      </c>
      <c r="L1086" s="171">
        <f t="array" ref="L1086">IFERROR(INDEX(VBDhistory3!$U$8:$U$307,MATCH(VBDgames!$C1086,VBDhistory3!$B$8:$B$307,0))+ROW()/10000000,0)</f>
        <v>0</v>
      </c>
      <c r="M1086" s="171">
        <f t="array" ref="M1086">IFERROR(INDEX(VBDhistory4!$U$8:$U$307,MATCH(VBDgames!$C1086,VBDhistory4!$B$8:$B$307,0))+ROW()/10000000,0)</f>
        <v>0</v>
      </c>
      <c r="N1086" s="171"/>
      <c r="O1086" s="171" t="str">
        <f t="shared" ref="O1086:R1086" si="2559">$D1086&amp;"-"&amp;RANK(J1086,J$878:J$1127,0)</f>
        <v>TE-1</v>
      </c>
      <c r="P1086" s="171" t="str">
        <f t="shared" si="2559"/>
        <v>TE-1</v>
      </c>
      <c r="Q1086" s="171" t="str">
        <f t="shared" si="2559"/>
        <v>TE-1</v>
      </c>
      <c r="R1086" s="171" t="str">
        <f t="shared" si="2559"/>
        <v>TE-1</v>
      </c>
      <c r="AC1086" s="3"/>
    </row>
    <row r="1087" ht="15.75" customHeight="1">
      <c r="A1087" s="24">
        <v>210.0</v>
      </c>
      <c r="D1087" s="132" t="s">
        <v>61</v>
      </c>
      <c r="E1087" s="132">
        <v>0.0</v>
      </c>
      <c r="F1087" s="132">
        <v>0.0</v>
      </c>
      <c r="G1087" s="132">
        <v>0.0</v>
      </c>
      <c r="H1087" s="132">
        <v>0.0</v>
      </c>
      <c r="J1087" s="171">
        <f t="array" ref="J1087">IFERROR(INDEX(VBDhistory1!$U$8:$U$307,MATCH(VBDgames!$C1087,VBDhistory1!$B$8:$B$307,0))+ROW()/10000000,0)</f>
        <v>0</v>
      </c>
      <c r="K1087" s="171">
        <f t="array" ref="K1087">IFERROR(INDEX(VBDhistory2!$U$8:$U$307,MATCH(VBDgames!$C1087,VBDhistory2!$B$8:$B$307,0))+ROW()/10000000,0)</f>
        <v>0</v>
      </c>
      <c r="L1087" s="171">
        <f t="array" ref="L1087">IFERROR(INDEX(VBDhistory3!$U$8:$U$307,MATCH(VBDgames!$C1087,VBDhistory3!$B$8:$B$307,0))+ROW()/10000000,0)</f>
        <v>0</v>
      </c>
      <c r="M1087" s="171">
        <f t="array" ref="M1087">IFERROR(INDEX(VBDhistory4!$U$8:$U$307,MATCH(VBDgames!$C1087,VBDhistory4!$B$8:$B$307,0))+ROW()/10000000,0)</f>
        <v>0</v>
      </c>
      <c r="N1087" s="171"/>
      <c r="O1087" s="171" t="str">
        <f t="shared" ref="O1087:R1087" si="2560">$D1087&amp;"-"&amp;RANK(J1087,J$878:J$1127,0)</f>
        <v>TE-1</v>
      </c>
      <c r="P1087" s="171" t="str">
        <f t="shared" si="2560"/>
        <v>TE-1</v>
      </c>
      <c r="Q1087" s="171" t="str">
        <f t="shared" si="2560"/>
        <v>TE-1</v>
      </c>
      <c r="R1087" s="171" t="str">
        <f t="shared" si="2560"/>
        <v>TE-1</v>
      </c>
      <c r="AC1087" s="3"/>
    </row>
    <row r="1088" ht="15.75" customHeight="1">
      <c r="A1088" s="24">
        <v>211.0</v>
      </c>
      <c r="D1088" s="132" t="s">
        <v>61</v>
      </c>
      <c r="E1088" s="132">
        <v>0.0</v>
      </c>
      <c r="F1088" s="132">
        <v>0.0</v>
      </c>
      <c r="G1088" s="132">
        <v>0.0</v>
      </c>
      <c r="H1088" s="132">
        <v>0.0</v>
      </c>
      <c r="J1088" s="171">
        <f t="array" ref="J1088">IFERROR(INDEX(VBDhistory1!$U$8:$U$307,MATCH(VBDgames!$C1088,VBDhistory1!$B$8:$B$307,0))+ROW()/10000000,0)</f>
        <v>0</v>
      </c>
      <c r="K1088" s="171">
        <f t="array" ref="K1088">IFERROR(INDEX(VBDhistory2!$U$8:$U$307,MATCH(VBDgames!$C1088,VBDhistory2!$B$8:$B$307,0))+ROW()/10000000,0)</f>
        <v>0</v>
      </c>
      <c r="L1088" s="171">
        <f t="array" ref="L1088">IFERROR(INDEX(VBDhistory3!$U$8:$U$307,MATCH(VBDgames!$C1088,VBDhistory3!$B$8:$B$307,0))+ROW()/10000000,0)</f>
        <v>0</v>
      </c>
      <c r="M1088" s="171">
        <f t="array" ref="M1088">IFERROR(INDEX(VBDhistory4!$U$8:$U$307,MATCH(VBDgames!$C1088,VBDhistory4!$B$8:$B$307,0))+ROW()/10000000,0)</f>
        <v>0</v>
      </c>
      <c r="N1088" s="171"/>
      <c r="O1088" s="171" t="str">
        <f t="shared" ref="O1088:R1088" si="2561">$D1088&amp;"-"&amp;RANK(J1088,J$878:J$1127,0)</f>
        <v>TE-1</v>
      </c>
      <c r="P1088" s="171" t="str">
        <f t="shared" si="2561"/>
        <v>TE-1</v>
      </c>
      <c r="Q1088" s="171" t="str">
        <f t="shared" si="2561"/>
        <v>TE-1</v>
      </c>
      <c r="R1088" s="171" t="str">
        <f t="shared" si="2561"/>
        <v>TE-1</v>
      </c>
      <c r="AC1088" s="3"/>
    </row>
    <row r="1089" ht="15.75" customHeight="1">
      <c r="A1089" s="24">
        <v>212.0</v>
      </c>
      <c r="D1089" s="132" t="s">
        <v>61</v>
      </c>
      <c r="E1089" s="132">
        <v>0.0</v>
      </c>
      <c r="F1089" s="132">
        <v>0.0</v>
      </c>
      <c r="G1089" s="132">
        <v>0.0</v>
      </c>
      <c r="H1089" s="132">
        <v>0.0</v>
      </c>
      <c r="J1089" s="171">
        <f t="array" ref="J1089">IFERROR(INDEX(VBDhistory1!$U$8:$U$307,MATCH(VBDgames!$C1089,VBDhistory1!$B$8:$B$307,0))+ROW()/10000000,0)</f>
        <v>0</v>
      </c>
      <c r="K1089" s="171">
        <f t="array" ref="K1089">IFERROR(INDEX(VBDhistory2!$U$8:$U$307,MATCH(VBDgames!$C1089,VBDhistory2!$B$8:$B$307,0))+ROW()/10000000,0)</f>
        <v>0</v>
      </c>
      <c r="L1089" s="171">
        <f t="array" ref="L1089">IFERROR(INDEX(VBDhistory3!$U$8:$U$307,MATCH(VBDgames!$C1089,VBDhistory3!$B$8:$B$307,0))+ROW()/10000000,0)</f>
        <v>0</v>
      </c>
      <c r="M1089" s="171">
        <f t="array" ref="M1089">IFERROR(INDEX(VBDhistory4!$U$8:$U$307,MATCH(VBDgames!$C1089,VBDhistory4!$B$8:$B$307,0))+ROW()/10000000,0)</f>
        <v>0</v>
      </c>
      <c r="N1089" s="171"/>
      <c r="O1089" s="171" t="str">
        <f t="shared" ref="O1089:R1089" si="2562">$D1089&amp;"-"&amp;RANK(J1089,J$878:J$1127,0)</f>
        <v>TE-1</v>
      </c>
      <c r="P1089" s="171" t="str">
        <f t="shared" si="2562"/>
        <v>TE-1</v>
      </c>
      <c r="Q1089" s="171" t="str">
        <f t="shared" si="2562"/>
        <v>TE-1</v>
      </c>
      <c r="R1089" s="171" t="str">
        <f t="shared" si="2562"/>
        <v>TE-1</v>
      </c>
      <c r="AC1089" s="3"/>
    </row>
    <row r="1090" ht="15.75" customHeight="1">
      <c r="A1090" s="24">
        <v>213.0</v>
      </c>
      <c r="D1090" s="132" t="s">
        <v>61</v>
      </c>
      <c r="E1090" s="132">
        <v>0.0</v>
      </c>
      <c r="F1090" s="132">
        <v>0.0</v>
      </c>
      <c r="G1090" s="132">
        <v>0.0</v>
      </c>
      <c r="H1090" s="132">
        <v>0.0</v>
      </c>
      <c r="J1090" s="171">
        <f t="array" ref="J1090">IFERROR(INDEX(VBDhistory1!$U$8:$U$307,MATCH(VBDgames!$C1090,VBDhistory1!$B$8:$B$307,0))+ROW()/10000000,0)</f>
        <v>0</v>
      </c>
      <c r="K1090" s="171">
        <f t="array" ref="K1090">IFERROR(INDEX(VBDhistory2!$U$8:$U$307,MATCH(VBDgames!$C1090,VBDhistory2!$B$8:$B$307,0))+ROW()/10000000,0)</f>
        <v>0</v>
      </c>
      <c r="L1090" s="171">
        <f t="array" ref="L1090">IFERROR(INDEX(VBDhistory3!$U$8:$U$307,MATCH(VBDgames!$C1090,VBDhistory3!$B$8:$B$307,0))+ROW()/10000000,0)</f>
        <v>0</v>
      </c>
      <c r="M1090" s="171">
        <f t="array" ref="M1090">IFERROR(INDEX(VBDhistory4!$U$8:$U$307,MATCH(VBDgames!$C1090,VBDhistory4!$B$8:$B$307,0))+ROW()/10000000,0)</f>
        <v>0</v>
      </c>
      <c r="N1090" s="171"/>
      <c r="O1090" s="171" t="str">
        <f t="shared" ref="O1090:R1090" si="2563">$D1090&amp;"-"&amp;RANK(J1090,J$878:J$1127,0)</f>
        <v>TE-1</v>
      </c>
      <c r="P1090" s="171" t="str">
        <f t="shared" si="2563"/>
        <v>TE-1</v>
      </c>
      <c r="Q1090" s="171" t="str">
        <f t="shared" si="2563"/>
        <v>TE-1</v>
      </c>
      <c r="R1090" s="171" t="str">
        <f t="shared" si="2563"/>
        <v>TE-1</v>
      </c>
      <c r="AC1090" s="3"/>
    </row>
    <row r="1091" ht="15.75" customHeight="1">
      <c r="A1091" s="24">
        <v>214.0</v>
      </c>
      <c r="D1091" s="132" t="s">
        <v>61</v>
      </c>
      <c r="E1091" s="132">
        <v>0.0</v>
      </c>
      <c r="F1091" s="132">
        <v>0.0</v>
      </c>
      <c r="G1091" s="132">
        <v>0.0</v>
      </c>
      <c r="H1091" s="132">
        <v>0.0</v>
      </c>
      <c r="J1091" s="171">
        <f t="array" ref="J1091">IFERROR(INDEX(VBDhistory1!$U$8:$U$307,MATCH(VBDgames!$C1091,VBDhistory1!$B$8:$B$307,0))+ROW()/10000000,0)</f>
        <v>0</v>
      </c>
      <c r="K1091" s="171">
        <f t="array" ref="K1091">IFERROR(INDEX(VBDhistory2!$U$8:$U$307,MATCH(VBDgames!$C1091,VBDhistory2!$B$8:$B$307,0))+ROW()/10000000,0)</f>
        <v>0</v>
      </c>
      <c r="L1091" s="171">
        <f t="array" ref="L1091">IFERROR(INDEX(VBDhistory3!$U$8:$U$307,MATCH(VBDgames!$C1091,VBDhistory3!$B$8:$B$307,0))+ROW()/10000000,0)</f>
        <v>0</v>
      </c>
      <c r="M1091" s="171">
        <f t="array" ref="M1091">IFERROR(INDEX(VBDhistory4!$U$8:$U$307,MATCH(VBDgames!$C1091,VBDhistory4!$B$8:$B$307,0))+ROW()/10000000,0)</f>
        <v>0</v>
      </c>
      <c r="N1091" s="171"/>
      <c r="O1091" s="171" t="str">
        <f t="shared" ref="O1091:R1091" si="2564">$D1091&amp;"-"&amp;RANK(J1091,J$878:J$1127,0)</f>
        <v>TE-1</v>
      </c>
      <c r="P1091" s="171" t="str">
        <f t="shared" si="2564"/>
        <v>TE-1</v>
      </c>
      <c r="Q1091" s="171" t="str">
        <f t="shared" si="2564"/>
        <v>TE-1</v>
      </c>
      <c r="R1091" s="171" t="str">
        <f t="shared" si="2564"/>
        <v>TE-1</v>
      </c>
      <c r="AC1091" s="3"/>
    </row>
    <row r="1092" ht="15.75" customHeight="1">
      <c r="A1092" s="24">
        <v>215.0</v>
      </c>
      <c r="D1092" s="132" t="s">
        <v>61</v>
      </c>
      <c r="E1092" s="132">
        <v>0.0</v>
      </c>
      <c r="F1092" s="132">
        <v>0.0</v>
      </c>
      <c r="G1092" s="132">
        <v>0.0</v>
      </c>
      <c r="H1092" s="132">
        <v>0.0</v>
      </c>
      <c r="J1092" s="171">
        <f t="array" ref="J1092">IFERROR(INDEX(VBDhistory1!$U$8:$U$307,MATCH(VBDgames!$C1092,VBDhistory1!$B$8:$B$307,0))+ROW()/10000000,0)</f>
        <v>0</v>
      </c>
      <c r="K1092" s="171">
        <f t="array" ref="K1092">IFERROR(INDEX(VBDhistory2!$U$8:$U$307,MATCH(VBDgames!$C1092,VBDhistory2!$B$8:$B$307,0))+ROW()/10000000,0)</f>
        <v>0</v>
      </c>
      <c r="L1092" s="171">
        <f t="array" ref="L1092">IFERROR(INDEX(VBDhistory3!$U$8:$U$307,MATCH(VBDgames!$C1092,VBDhistory3!$B$8:$B$307,0))+ROW()/10000000,0)</f>
        <v>0</v>
      </c>
      <c r="M1092" s="171">
        <f t="array" ref="M1092">IFERROR(INDEX(VBDhistory4!$U$8:$U$307,MATCH(VBDgames!$C1092,VBDhistory4!$B$8:$B$307,0))+ROW()/10000000,0)</f>
        <v>0</v>
      </c>
      <c r="N1092" s="171"/>
      <c r="O1092" s="171" t="str">
        <f t="shared" ref="O1092:R1092" si="2565">$D1092&amp;"-"&amp;RANK(J1092,J$878:J$1127,0)</f>
        <v>TE-1</v>
      </c>
      <c r="P1092" s="171" t="str">
        <f t="shared" si="2565"/>
        <v>TE-1</v>
      </c>
      <c r="Q1092" s="171" t="str">
        <f t="shared" si="2565"/>
        <v>TE-1</v>
      </c>
      <c r="R1092" s="171" t="str">
        <f t="shared" si="2565"/>
        <v>TE-1</v>
      </c>
      <c r="AC1092" s="3"/>
    </row>
    <row r="1093" ht="15.75" customHeight="1">
      <c r="A1093" s="24">
        <v>216.0</v>
      </c>
      <c r="D1093" s="132" t="s">
        <v>61</v>
      </c>
      <c r="E1093" s="132">
        <v>0.0</v>
      </c>
      <c r="F1093" s="132">
        <v>0.0</v>
      </c>
      <c r="G1093" s="132">
        <v>0.0</v>
      </c>
      <c r="H1093" s="132">
        <v>0.0</v>
      </c>
      <c r="J1093" s="171">
        <f t="array" ref="J1093">IFERROR(INDEX(VBDhistory1!$U$8:$U$307,MATCH(VBDgames!$C1093,VBDhistory1!$B$8:$B$307,0))+ROW()/10000000,0)</f>
        <v>0</v>
      </c>
      <c r="K1093" s="171">
        <f t="array" ref="K1093">IFERROR(INDEX(VBDhistory2!$U$8:$U$307,MATCH(VBDgames!$C1093,VBDhistory2!$B$8:$B$307,0))+ROW()/10000000,0)</f>
        <v>0</v>
      </c>
      <c r="L1093" s="171">
        <f t="array" ref="L1093">IFERROR(INDEX(VBDhistory3!$U$8:$U$307,MATCH(VBDgames!$C1093,VBDhistory3!$B$8:$B$307,0))+ROW()/10000000,0)</f>
        <v>0</v>
      </c>
      <c r="M1093" s="171">
        <f t="array" ref="M1093">IFERROR(INDEX(VBDhistory4!$U$8:$U$307,MATCH(VBDgames!$C1093,VBDhistory4!$B$8:$B$307,0))+ROW()/10000000,0)</f>
        <v>0</v>
      </c>
      <c r="N1093" s="171"/>
      <c r="O1093" s="171" t="str">
        <f t="shared" ref="O1093:R1093" si="2566">$D1093&amp;"-"&amp;RANK(J1093,J$878:J$1127,0)</f>
        <v>TE-1</v>
      </c>
      <c r="P1093" s="171" t="str">
        <f t="shared" si="2566"/>
        <v>TE-1</v>
      </c>
      <c r="Q1093" s="171" t="str">
        <f t="shared" si="2566"/>
        <v>TE-1</v>
      </c>
      <c r="R1093" s="171" t="str">
        <f t="shared" si="2566"/>
        <v>TE-1</v>
      </c>
      <c r="AC1093" s="3"/>
    </row>
    <row r="1094" ht="15.75" customHeight="1">
      <c r="A1094" s="24">
        <v>217.0</v>
      </c>
      <c r="D1094" s="132" t="s">
        <v>61</v>
      </c>
      <c r="E1094" s="132">
        <v>0.0</v>
      </c>
      <c r="F1094" s="132">
        <v>0.0</v>
      </c>
      <c r="G1094" s="132">
        <v>0.0</v>
      </c>
      <c r="H1094" s="132">
        <v>0.0</v>
      </c>
      <c r="J1094" s="171">
        <f t="array" ref="J1094">IFERROR(INDEX(VBDhistory1!$U$8:$U$307,MATCH(VBDgames!$C1094,VBDhistory1!$B$8:$B$307,0))+ROW()/10000000,0)</f>
        <v>0</v>
      </c>
      <c r="K1094" s="171">
        <f t="array" ref="K1094">IFERROR(INDEX(VBDhistory2!$U$8:$U$307,MATCH(VBDgames!$C1094,VBDhistory2!$B$8:$B$307,0))+ROW()/10000000,0)</f>
        <v>0</v>
      </c>
      <c r="L1094" s="171">
        <f t="array" ref="L1094">IFERROR(INDEX(VBDhistory3!$U$8:$U$307,MATCH(VBDgames!$C1094,VBDhistory3!$B$8:$B$307,0))+ROW()/10000000,0)</f>
        <v>0</v>
      </c>
      <c r="M1094" s="171">
        <f t="array" ref="M1094">IFERROR(INDEX(VBDhistory4!$U$8:$U$307,MATCH(VBDgames!$C1094,VBDhistory4!$B$8:$B$307,0))+ROW()/10000000,0)</f>
        <v>0</v>
      </c>
      <c r="N1094" s="171"/>
      <c r="O1094" s="171" t="str">
        <f t="shared" ref="O1094:R1094" si="2567">$D1094&amp;"-"&amp;RANK(J1094,J$878:J$1127,0)</f>
        <v>TE-1</v>
      </c>
      <c r="P1094" s="171" t="str">
        <f t="shared" si="2567"/>
        <v>TE-1</v>
      </c>
      <c r="Q1094" s="171" t="str">
        <f t="shared" si="2567"/>
        <v>TE-1</v>
      </c>
      <c r="R1094" s="171" t="str">
        <f t="shared" si="2567"/>
        <v>TE-1</v>
      </c>
      <c r="AC1094" s="3"/>
    </row>
    <row r="1095" ht="15.75" customHeight="1">
      <c r="A1095" s="24">
        <v>218.0</v>
      </c>
      <c r="D1095" s="132" t="s">
        <v>61</v>
      </c>
      <c r="E1095" s="132">
        <v>0.0</v>
      </c>
      <c r="F1095" s="132">
        <v>0.0</v>
      </c>
      <c r="G1095" s="132">
        <v>0.0</v>
      </c>
      <c r="H1095" s="132">
        <v>0.0</v>
      </c>
      <c r="J1095" s="171">
        <f t="array" ref="J1095">IFERROR(INDEX(VBDhistory1!$U$8:$U$307,MATCH(VBDgames!$C1095,VBDhistory1!$B$8:$B$307,0))+ROW()/10000000,0)</f>
        <v>0</v>
      </c>
      <c r="K1095" s="171">
        <f t="array" ref="K1095">IFERROR(INDEX(VBDhistory2!$U$8:$U$307,MATCH(VBDgames!$C1095,VBDhistory2!$B$8:$B$307,0))+ROW()/10000000,0)</f>
        <v>0</v>
      </c>
      <c r="L1095" s="171">
        <f t="array" ref="L1095">IFERROR(INDEX(VBDhistory3!$U$8:$U$307,MATCH(VBDgames!$C1095,VBDhistory3!$B$8:$B$307,0))+ROW()/10000000,0)</f>
        <v>0</v>
      </c>
      <c r="M1095" s="171">
        <f t="array" ref="M1095">IFERROR(INDEX(VBDhistory4!$U$8:$U$307,MATCH(VBDgames!$C1095,VBDhistory4!$B$8:$B$307,0))+ROW()/10000000,0)</f>
        <v>0</v>
      </c>
      <c r="N1095" s="171"/>
      <c r="O1095" s="171" t="str">
        <f t="shared" ref="O1095:R1095" si="2568">$D1095&amp;"-"&amp;RANK(J1095,J$878:J$1127,0)</f>
        <v>TE-1</v>
      </c>
      <c r="P1095" s="171" t="str">
        <f t="shared" si="2568"/>
        <v>TE-1</v>
      </c>
      <c r="Q1095" s="171" t="str">
        <f t="shared" si="2568"/>
        <v>TE-1</v>
      </c>
      <c r="R1095" s="171" t="str">
        <f t="shared" si="2568"/>
        <v>TE-1</v>
      </c>
      <c r="AC1095" s="3"/>
    </row>
    <row r="1096" ht="15.75" customHeight="1">
      <c r="A1096" s="24">
        <v>219.0</v>
      </c>
      <c r="D1096" s="132" t="s">
        <v>61</v>
      </c>
      <c r="E1096" s="132">
        <v>0.0</v>
      </c>
      <c r="F1096" s="132">
        <v>0.0</v>
      </c>
      <c r="G1096" s="132">
        <v>0.0</v>
      </c>
      <c r="H1096" s="132">
        <v>0.0</v>
      </c>
      <c r="J1096" s="171">
        <f t="array" ref="J1096">IFERROR(INDEX(VBDhistory1!$U$8:$U$307,MATCH(VBDgames!$C1096,VBDhistory1!$B$8:$B$307,0))+ROW()/10000000,0)</f>
        <v>0</v>
      </c>
      <c r="K1096" s="171">
        <f t="array" ref="K1096">IFERROR(INDEX(VBDhistory2!$U$8:$U$307,MATCH(VBDgames!$C1096,VBDhistory2!$B$8:$B$307,0))+ROW()/10000000,0)</f>
        <v>0</v>
      </c>
      <c r="L1096" s="171">
        <f t="array" ref="L1096">IFERROR(INDEX(VBDhistory3!$U$8:$U$307,MATCH(VBDgames!$C1096,VBDhistory3!$B$8:$B$307,0))+ROW()/10000000,0)</f>
        <v>0</v>
      </c>
      <c r="M1096" s="171">
        <f t="array" ref="M1096">IFERROR(INDEX(VBDhistory4!$U$8:$U$307,MATCH(VBDgames!$C1096,VBDhistory4!$B$8:$B$307,0))+ROW()/10000000,0)</f>
        <v>0</v>
      </c>
      <c r="N1096" s="171"/>
      <c r="O1096" s="171" t="str">
        <f t="shared" ref="O1096:R1096" si="2569">$D1096&amp;"-"&amp;RANK(J1096,J$878:J$1127,0)</f>
        <v>TE-1</v>
      </c>
      <c r="P1096" s="171" t="str">
        <f t="shared" si="2569"/>
        <v>TE-1</v>
      </c>
      <c r="Q1096" s="171" t="str">
        <f t="shared" si="2569"/>
        <v>TE-1</v>
      </c>
      <c r="R1096" s="171" t="str">
        <f t="shared" si="2569"/>
        <v>TE-1</v>
      </c>
      <c r="AC1096" s="3"/>
    </row>
    <row r="1097" ht="15.75" customHeight="1">
      <c r="A1097" s="24">
        <v>220.0</v>
      </c>
      <c r="D1097" s="132" t="s">
        <v>61</v>
      </c>
      <c r="E1097" s="132">
        <v>0.0</v>
      </c>
      <c r="F1097" s="132">
        <v>0.0</v>
      </c>
      <c r="G1097" s="132">
        <v>0.0</v>
      </c>
      <c r="H1097" s="132">
        <v>0.0</v>
      </c>
      <c r="J1097" s="171">
        <f t="array" ref="J1097">IFERROR(INDEX(VBDhistory1!$U$8:$U$307,MATCH(VBDgames!$C1097,VBDhistory1!$B$8:$B$307,0))+ROW()/10000000,0)</f>
        <v>0</v>
      </c>
      <c r="K1097" s="171">
        <f t="array" ref="K1097">IFERROR(INDEX(VBDhistory2!$U$8:$U$307,MATCH(VBDgames!$C1097,VBDhistory2!$B$8:$B$307,0))+ROW()/10000000,0)</f>
        <v>0</v>
      </c>
      <c r="L1097" s="171">
        <f t="array" ref="L1097">IFERROR(INDEX(VBDhistory3!$U$8:$U$307,MATCH(VBDgames!$C1097,VBDhistory3!$B$8:$B$307,0))+ROW()/10000000,0)</f>
        <v>0</v>
      </c>
      <c r="M1097" s="171">
        <f t="array" ref="M1097">IFERROR(INDEX(VBDhistory4!$U$8:$U$307,MATCH(VBDgames!$C1097,VBDhistory4!$B$8:$B$307,0))+ROW()/10000000,0)</f>
        <v>0</v>
      </c>
      <c r="N1097" s="171"/>
      <c r="O1097" s="171" t="str">
        <f t="shared" ref="O1097:R1097" si="2570">$D1097&amp;"-"&amp;RANK(J1097,J$878:J$1127,0)</f>
        <v>TE-1</v>
      </c>
      <c r="P1097" s="171" t="str">
        <f t="shared" si="2570"/>
        <v>TE-1</v>
      </c>
      <c r="Q1097" s="171" t="str">
        <f t="shared" si="2570"/>
        <v>TE-1</v>
      </c>
      <c r="R1097" s="171" t="str">
        <f t="shared" si="2570"/>
        <v>TE-1</v>
      </c>
      <c r="AC1097" s="3"/>
    </row>
    <row r="1098" ht="15.75" customHeight="1">
      <c r="A1098" s="24">
        <v>221.0</v>
      </c>
      <c r="D1098" s="132" t="s">
        <v>61</v>
      </c>
      <c r="E1098" s="132">
        <v>0.0</v>
      </c>
      <c r="F1098" s="132">
        <v>0.0</v>
      </c>
      <c r="G1098" s="132">
        <v>0.0</v>
      </c>
      <c r="H1098" s="132">
        <v>0.0</v>
      </c>
      <c r="J1098" s="171">
        <f t="array" ref="J1098">IFERROR(INDEX(VBDhistory1!$U$8:$U$307,MATCH(VBDgames!$C1098,VBDhistory1!$B$8:$B$307,0))+ROW()/10000000,0)</f>
        <v>0</v>
      </c>
      <c r="K1098" s="171">
        <f t="array" ref="K1098">IFERROR(INDEX(VBDhistory2!$U$8:$U$307,MATCH(VBDgames!$C1098,VBDhistory2!$B$8:$B$307,0))+ROW()/10000000,0)</f>
        <v>0</v>
      </c>
      <c r="L1098" s="171">
        <f t="array" ref="L1098">IFERROR(INDEX(VBDhistory3!$U$8:$U$307,MATCH(VBDgames!$C1098,VBDhistory3!$B$8:$B$307,0))+ROW()/10000000,0)</f>
        <v>0</v>
      </c>
      <c r="M1098" s="171">
        <f t="array" ref="M1098">IFERROR(INDEX(VBDhistory4!$U$8:$U$307,MATCH(VBDgames!$C1098,VBDhistory4!$B$8:$B$307,0))+ROW()/10000000,0)</f>
        <v>0</v>
      </c>
      <c r="N1098" s="171"/>
      <c r="O1098" s="171" t="str">
        <f t="shared" ref="O1098:R1098" si="2571">$D1098&amp;"-"&amp;RANK(J1098,J$878:J$1127,0)</f>
        <v>TE-1</v>
      </c>
      <c r="P1098" s="171" t="str">
        <f t="shared" si="2571"/>
        <v>TE-1</v>
      </c>
      <c r="Q1098" s="171" t="str">
        <f t="shared" si="2571"/>
        <v>TE-1</v>
      </c>
      <c r="R1098" s="171" t="str">
        <f t="shared" si="2571"/>
        <v>TE-1</v>
      </c>
      <c r="AC1098" s="3"/>
    </row>
    <row r="1099" ht="15.75" customHeight="1">
      <c r="A1099" s="24">
        <v>222.0</v>
      </c>
      <c r="D1099" s="132" t="s">
        <v>61</v>
      </c>
      <c r="E1099" s="132">
        <v>0.0</v>
      </c>
      <c r="F1099" s="132">
        <v>0.0</v>
      </c>
      <c r="G1099" s="132">
        <v>0.0</v>
      </c>
      <c r="H1099" s="132">
        <v>0.0</v>
      </c>
      <c r="J1099" s="171">
        <f t="array" ref="J1099">IFERROR(INDEX(VBDhistory1!$U$8:$U$307,MATCH(VBDgames!$C1099,VBDhistory1!$B$8:$B$307,0))+ROW()/10000000,0)</f>
        <v>0</v>
      </c>
      <c r="K1099" s="171">
        <f t="array" ref="K1099">IFERROR(INDEX(VBDhistory2!$U$8:$U$307,MATCH(VBDgames!$C1099,VBDhistory2!$B$8:$B$307,0))+ROW()/10000000,0)</f>
        <v>0</v>
      </c>
      <c r="L1099" s="171">
        <f t="array" ref="L1099">IFERROR(INDEX(VBDhistory3!$U$8:$U$307,MATCH(VBDgames!$C1099,VBDhistory3!$B$8:$B$307,0))+ROW()/10000000,0)</f>
        <v>0</v>
      </c>
      <c r="M1099" s="171">
        <f t="array" ref="M1099">IFERROR(INDEX(VBDhistory4!$U$8:$U$307,MATCH(VBDgames!$C1099,VBDhistory4!$B$8:$B$307,0))+ROW()/10000000,0)</f>
        <v>0</v>
      </c>
      <c r="N1099" s="171"/>
      <c r="O1099" s="171" t="str">
        <f t="shared" ref="O1099:R1099" si="2572">$D1099&amp;"-"&amp;RANK(J1099,J$878:J$1127,0)</f>
        <v>TE-1</v>
      </c>
      <c r="P1099" s="171" t="str">
        <f t="shared" si="2572"/>
        <v>TE-1</v>
      </c>
      <c r="Q1099" s="171" t="str">
        <f t="shared" si="2572"/>
        <v>TE-1</v>
      </c>
      <c r="R1099" s="171" t="str">
        <f t="shared" si="2572"/>
        <v>TE-1</v>
      </c>
      <c r="AC1099" s="3"/>
    </row>
    <row r="1100" ht="15.75" customHeight="1">
      <c r="A1100" s="24">
        <v>223.0</v>
      </c>
      <c r="D1100" s="132" t="s">
        <v>61</v>
      </c>
      <c r="E1100" s="132">
        <v>0.0</v>
      </c>
      <c r="F1100" s="132">
        <v>0.0</v>
      </c>
      <c r="G1100" s="132">
        <v>0.0</v>
      </c>
      <c r="H1100" s="132">
        <v>0.0</v>
      </c>
      <c r="J1100" s="171">
        <f t="array" ref="J1100">IFERROR(INDEX(VBDhistory1!$U$8:$U$307,MATCH(VBDgames!$C1100,VBDhistory1!$B$8:$B$307,0))+ROW()/10000000,0)</f>
        <v>0</v>
      </c>
      <c r="K1100" s="171">
        <f t="array" ref="K1100">IFERROR(INDEX(VBDhistory2!$U$8:$U$307,MATCH(VBDgames!$C1100,VBDhistory2!$B$8:$B$307,0))+ROW()/10000000,0)</f>
        <v>0</v>
      </c>
      <c r="L1100" s="171">
        <f t="array" ref="L1100">IFERROR(INDEX(VBDhistory3!$U$8:$U$307,MATCH(VBDgames!$C1100,VBDhistory3!$B$8:$B$307,0))+ROW()/10000000,0)</f>
        <v>0</v>
      </c>
      <c r="M1100" s="171">
        <f t="array" ref="M1100">IFERROR(INDEX(VBDhistory4!$U$8:$U$307,MATCH(VBDgames!$C1100,VBDhistory4!$B$8:$B$307,0))+ROW()/10000000,0)</f>
        <v>0</v>
      </c>
      <c r="N1100" s="171"/>
      <c r="O1100" s="171" t="str">
        <f t="shared" ref="O1100:R1100" si="2573">$D1100&amp;"-"&amp;RANK(J1100,J$878:J$1127,0)</f>
        <v>TE-1</v>
      </c>
      <c r="P1100" s="171" t="str">
        <f t="shared" si="2573"/>
        <v>TE-1</v>
      </c>
      <c r="Q1100" s="171" t="str">
        <f t="shared" si="2573"/>
        <v>TE-1</v>
      </c>
      <c r="R1100" s="171" t="str">
        <f t="shared" si="2573"/>
        <v>TE-1</v>
      </c>
      <c r="AC1100" s="3"/>
    </row>
    <row r="1101" ht="15.75" customHeight="1">
      <c r="A1101" s="24">
        <v>224.0</v>
      </c>
      <c r="D1101" s="132" t="s">
        <v>61</v>
      </c>
      <c r="E1101" s="132">
        <v>0.0</v>
      </c>
      <c r="F1101" s="132">
        <v>0.0</v>
      </c>
      <c r="G1101" s="132">
        <v>0.0</v>
      </c>
      <c r="H1101" s="132">
        <v>0.0</v>
      </c>
      <c r="J1101" s="171">
        <f t="array" ref="J1101">IFERROR(INDEX(VBDhistory1!$U$8:$U$307,MATCH(VBDgames!$C1101,VBDhistory1!$B$8:$B$307,0))+ROW()/10000000,0)</f>
        <v>0</v>
      </c>
      <c r="K1101" s="171">
        <f t="array" ref="K1101">IFERROR(INDEX(VBDhistory2!$U$8:$U$307,MATCH(VBDgames!$C1101,VBDhistory2!$B$8:$B$307,0))+ROW()/10000000,0)</f>
        <v>0</v>
      </c>
      <c r="L1101" s="171">
        <f t="array" ref="L1101">IFERROR(INDEX(VBDhistory3!$U$8:$U$307,MATCH(VBDgames!$C1101,VBDhistory3!$B$8:$B$307,0))+ROW()/10000000,0)</f>
        <v>0</v>
      </c>
      <c r="M1101" s="171">
        <f t="array" ref="M1101">IFERROR(INDEX(VBDhistory4!$U$8:$U$307,MATCH(VBDgames!$C1101,VBDhistory4!$B$8:$B$307,0))+ROW()/10000000,0)</f>
        <v>0</v>
      </c>
      <c r="N1101" s="171"/>
      <c r="O1101" s="171" t="str">
        <f t="shared" ref="O1101:R1101" si="2574">$D1101&amp;"-"&amp;RANK(J1101,J$878:J$1127,0)</f>
        <v>TE-1</v>
      </c>
      <c r="P1101" s="171" t="str">
        <f t="shared" si="2574"/>
        <v>TE-1</v>
      </c>
      <c r="Q1101" s="171" t="str">
        <f t="shared" si="2574"/>
        <v>TE-1</v>
      </c>
      <c r="R1101" s="171" t="str">
        <f t="shared" si="2574"/>
        <v>TE-1</v>
      </c>
      <c r="AC1101" s="3"/>
    </row>
    <row r="1102" ht="15.75" customHeight="1">
      <c r="A1102" s="24">
        <v>225.0</v>
      </c>
      <c r="D1102" s="132" t="s">
        <v>61</v>
      </c>
      <c r="E1102" s="132">
        <v>0.0</v>
      </c>
      <c r="F1102" s="132">
        <v>0.0</v>
      </c>
      <c r="G1102" s="132">
        <v>0.0</v>
      </c>
      <c r="H1102" s="132">
        <v>0.0</v>
      </c>
      <c r="J1102" s="171">
        <f t="array" ref="J1102">IFERROR(INDEX(VBDhistory1!$U$8:$U$307,MATCH(VBDgames!$C1102,VBDhistory1!$B$8:$B$307,0))+ROW()/10000000,0)</f>
        <v>0</v>
      </c>
      <c r="K1102" s="171">
        <f t="array" ref="K1102">IFERROR(INDEX(VBDhistory2!$U$8:$U$307,MATCH(VBDgames!$C1102,VBDhistory2!$B$8:$B$307,0))+ROW()/10000000,0)</f>
        <v>0</v>
      </c>
      <c r="L1102" s="171">
        <f t="array" ref="L1102">IFERROR(INDEX(VBDhistory3!$U$8:$U$307,MATCH(VBDgames!$C1102,VBDhistory3!$B$8:$B$307,0))+ROW()/10000000,0)</f>
        <v>0</v>
      </c>
      <c r="M1102" s="171">
        <f t="array" ref="M1102">IFERROR(INDEX(VBDhistory4!$U$8:$U$307,MATCH(VBDgames!$C1102,VBDhistory4!$B$8:$B$307,0))+ROW()/10000000,0)</f>
        <v>0</v>
      </c>
      <c r="N1102" s="171"/>
      <c r="O1102" s="171" t="str">
        <f t="shared" ref="O1102:R1102" si="2575">$D1102&amp;"-"&amp;RANK(J1102,J$878:J$1127,0)</f>
        <v>TE-1</v>
      </c>
      <c r="P1102" s="171" t="str">
        <f t="shared" si="2575"/>
        <v>TE-1</v>
      </c>
      <c r="Q1102" s="171" t="str">
        <f t="shared" si="2575"/>
        <v>TE-1</v>
      </c>
      <c r="R1102" s="171" t="str">
        <f t="shared" si="2575"/>
        <v>TE-1</v>
      </c>
      <c r="AC1102" s="3"/>
    </row>
    <row r="1103" ht="15.75" customHeight="1">
      <c r="A1103" s="24">
        <v>226.0</v>
      </c>
      <c r="D1103" s="132" t="s">
        <v>61</v>
      </c>
      <c r="E1103" s="132">
        <v>0.0</v>
      </c>
      <c r="F1103" s="132">
        <v>0.0</v>
      </c>
      <c r="G1103" s="132">
        <v>0.0</v>
      </c>
      <c r="H1103" s="132">
        <v>0.0</v>
      </c>
      <c r="J1103" s="171">
        <f t="array" ref="J1103">IFERROR(INDEX(VBDhistory1!$U$8:$U$307,MATCH(VBDgames!$C1103,VBDhistory1!$B$8:$B$307,0))+ROW()/10000000,0)</f>
        <v>0</v>
      </c>
      <c r="K1103" s="171">
        <f t="array" ref="K1103">IFERROR(INDEX(VBDhistory2!$U$8:$U$307,MATCH(VBDgames!$C1103,VBDhistory2!$B$8:$B$307,0))+ROW()/10000000,0)</f>
        <v>0</v>
      </c>
      <c r="L1103" s="171">
        <f t="array" ref="L1103">IFERROR(INDEX(VBDhistory3!$U$8:$U$307,MATCH(VBDgames!$C1103,VBDhistory3!$B$8:$B$307,0))+ROW()/10000000,0)</f>
        <v>0</v>
      </c>
      <c r="M1103" s="171">
        <f t="array" ref="M1103">IFERROR(INDEX(VBDhistory4!$U$8:$U$307,MATCH(VBDgames!$C1103,VBDhistory4!$B$8:$B$307,0))+ROW()/10000000,0)</f>
        <v>0</v>
      </c>
      <c r="N1103" s="171"/>
      <c r="O1103" s="171" t="str">
        <f t="shared" ref="O1103:R1103" si="2576">$D1103&amp;"-"&amp;RANK(J1103,J$878:J$1127,0)</f>
        <v>TE-1</v>
      </c>
      <c r="P1103" s="171" t="str">
        <f t="shared" si="2576"/>
        <v>TE-1</v>
      </c>
      <c r="Q1103" s="171" t="str">
        <f t="shared" si="2576"/>
        <v>TE-1</v>
      </c>
      <c r="R1103" s="171" t="str">
        <f t="shared" si="2576"/>
        <v>TE-1</v>
      </c>
      <c r="AC1103" s="3"/>
    </row>
    <row r="1104" ht="15.75" customHeight="1">
      <c r="A1104" s="24">
        <v>227.0</v>
      </c>
      <c r="D1104" s="132" t="s">
        <v>61</v>
      </c>
      <c r="E1104" s="132">
        <v>0.0</v>
      </c>
      <c r="F1104" s="132">
        <v>0.0</v>
      </c>
      <c r="G1104" s="132">
        <v>0.0</v>
      </c>
      <c r="H1104" s="132">
        <v>0.0</v>
      </c>
      <c r="J1104" s="171">
        <f t="array" ref="J1104">IFERROR(INDEX(VBDhistory1!$U$8:$U$307,MATCH(VBDgames!$C1104,VBDhistory1!$B$8:$B$307,0))+ROW()/10000000,0)</f>
        <v>0</v>
      </c>
      <c r="K1104" s="171">
        <f t="array" ref="K1104">IFERROR(INDEX(VBDhistory2!$U$8:$U$307,MATCH(VBDgames!$C1104,VBDhistory2!$B$8:$B$307,0))+ROW()/10000000,0)</f>
        <v>0</v>
      </c>
      <c r="L1104" s="171">
        <f t="array" ref="L1104">IFERROR(INDEX(VBDhistory3!$U$8:$U$307,MATCH(VBDgames!$C1104,VBDhistory3!$B$8:$B$307,0))+ROW()/10000000,0)</f>
        <v>0</v>
      </c>
      <c r="M1104" s="171">
        <f t="array" ref="M1104">IFERROR(INDEX(VBDhistory4!$U$8:$U$307,MATCH(VBDgames!$C1104,VBDhistory4!$B$8:$B$307,0))+ROW()/10000000,0)</f>
        <v>0</v>
      </c>
      <c r="N1104" s="171"/>
      <c r="O1104" s="171" t="str">
        <f t="shared" ref="O1104:R1104" si="2577">$D1104&amp;"-"&amp;RANK(J1104,J$878:J$1127,0)</f>
        <v>TE-1</v>
      </c>
      <c r="P1104" s="171" t="str">
        <f t="shared" si="2577"/>
        <v>TE-1</v>
      </c>
      <c r="Q1104" s="171" t="str">
        <f t="shared" si="2577"/>
        <v>TE-1</v>
      </c>
      <c r="R1104" s="171" t="str">
        <f t="shared" si="2577"/>
        <v>TE-1</v>
      </c>
      <c r="AC1104" s="3"/>
    </row>
    <row r="1105" ht="15.75" customHeight="1">
      <c r="A1105" s="24">
        <v>228.0</v>
      </c>
      <c r="D1105" s="132" t="s">
        <v>61</v>
      </c>
      <c r="E1105" s="132">
        <v>0.0</v>
      </c>
      <c r="F1105" s="132">
        <v>0.0</v>
      </c>
      <c r="G1105" s="132">
        <v>0.0</v>
      </c>
      <c r="H1105" s="132">
        <v>0.0</v>
      </c>
      <c r="J1105" s="171">
        <f t="array" ref="J1105">IFERROR(INDEX(VBDhistory1!$U$8:$U$307,MATCH(VBDgames!$C1105,VBDhistory1!$B$8:$B$307,0))+ROW()/10000000,0)</f>
        <v>0</v>
      </c>
      <c r="K1105" s="171">
        <f t="array" ref="K1105">IFERROR(INDEX(VBDhistory2!$U$8:$U$307,MATCH(VBDgames!$C1105,VBDhistory2!$B$8:$B$307,0))+ROW()/10000000,0)</f>
        <v>0</v>
      </c>
      <c r="L1105" s="171">
        <f t="array" ref="L1105">IFERROR(INDEX(VBDhistory3!$U$8:$U$307,MATCH(VBDgames!$C1105,VBDhistory3!$B$8:$B$307,0))+ROW()/10000000,0)</f>
        <v>0</v>
      </c>
      <c r="M1105" s="171">
        <f t="array" ref="M1105">IFERROR(INDEX(VBDhistory4!$U$8:$U$307,MATCH(VBDgames!$C1105,VBDhistory4!$B$8:$B$307,0))+ROW()/10000000,0)</f>
        <v>0</v>
      </c>
      <c r="N1105" s="171"/>
      <c r="O1105" s="171" t="str">
        <f t="shared" ref="O1105:R1105" si="2578">$D1105&amp;"-"&amp;RANK(J1105,J$878:J$1127,0)</f>
        <v>TE-1</v>
      </c>
      <c r="P1105" s="171" t="str">
        <f t="shared" si="2578"/>
        <v>TE-1</v>
      </c>
      <c r="Q1105" s="171" t="str">
        <f t="shared" si="2578"/>
        <v>TE-1</v>
      </c>
      <c r="R1105" s="171" t="str">
        <f t="shared" si="2578"/>
        <v>TE-1</v>
      </c>
      <c r="AC1105" s="3"/>
    </row>
    <row r="1106" ht="15.75" customHeight="1">
      <c r="A1106" s="24">
        <v>229.0</v>
      </c>
      <c r="D1106" s="132" t="s">
        <v>61</v>
      </c>
      <c r="E1106" s="132">
        <v>0.0</v>
      </c>
      <c r="F1106" s="132">
        <v>0.0</v>
      </c>
      <c r="G1106" s="132">
        <v>0.0</v>
      </c>
      <c r="H1106" s="132">
        <v>0.0</v>
      </c>
      <c r="J1106" s="171">
        <f t="array" ref="J1106">IFERROR(INDEX(VBDhistory1!$U$8:$U$307,MATCH(VBDgames!$C1106,VBDhistory1!$B$8:$B$307,0))+ROW()/10000000,0)</f>
        <v>0</v>
      </c>
      <c r="K1106" s="171">
        <f t="array" ref="K1106">IFERROR(INDEX(VBDhistory2!$U$8:$U$307,MATCH(VBDgames!$C1106,VBDhistory2!$B$8:$B$307,0))+ROW()/10000000,0)</f>
        <v>0</v>
      </c>
      <c r="L1106" s="171">
        <f t="array" ref="L1106">IFERROR(INDEX(VBDhistory3!$U$8:$U$307,MATCH(VBDgames!$C1106,VBDhistory3!$B$8:$B$307,0))+ROW()/10000000,0)</f>
        <v>0</v>
      </c>
      <c r="M1106" s="171">
        <f t="array" ref="M1106">IFERROR(INDEX(VBDhistory4!$U$8:$U$307,MATCH(VBDgames!$C1106,VBDhistory4!$B$8:$B$307,0))+ROW()/10000000,0)</f>
        <v>0</v>
      </c>
      <c r="N1106" s="171"/>
      <c r="O1106" s="171" t="str">
        <f t="shared" ref="O1106:R1106" si="2579">$D1106&amp;"-"&amp;RANK(J1106,J$878:J$1127,0)</f>
        <v>TE-1</v>
      </c>
      <c r="P1106" s="171" t="str">
        <f t="shared" si="2579"/>
        <v>TE-1</v>
      </c>
      <c r="Q1106" s="171" t="str">
        <f t="shared" si="2579"/>
        <v>TE-1</v>
      </c>
      <c r="R1106" s="171" t="str">
        <f t="shared" si="2579"/>
        <v>TE-1</v>
      </c>
      <c r="AC1106" s="3"/>
    </row>
    <row r="1107" ht="15.75" customHeight="1">
      <c r="A1107" s="24">
        <v>230.0</v>
      </c>
      <c r="D1107" s="132" t="s">
        <v>61</v>
      </c>
      <c r="E1107" s="132">
        <v>0.0</v>
      </c>
      <c r="F1107" s="132">
        <v>0.0</v>
      </c>
      <c r="G1107" s="132">
        <v>0.0</v>
      </c>
      <c r="H1107" s="132">
        <v>0.0</v>
      </c>
      <c r="J1107" s="171">
        <f t="array" ref="J1107">IFERROR(INDEX(VBDhistory1!$U$8:$U$307,MATCH(VBDgames!$C1107,VBDhistory1!$B$8:$B$307,0))+ROW()/10000000,0)</f>
        <v>0</v>
      </c>
      <c r="K1107" s="171">
        <f t="array" ref="K1107">IFERROR(INDEX(VBDhistory2!$U$8:$U$307,MATCH(VBDgames!$C1107,VBDhistory2!$B$8:$B$307,0))+ROW()/10000000,0)</f>
        <v>0</v>
      </c>
      <c r="L1107" s="171">
        <f t="array" ref="L1107">IFERROR(INDEX(VBDhistory3!$U$8:$U$307,MATCH(VBDgames!$C1107,VBDhistory3!$B$8:$B$307,0))+ROW()/10000000,0)</f>
        <v>0</v>
      </c>
      <c r="M1107" s="171">
        <f t="array" ref="M1107">IFERROR(INDEX(VBDhistory4!$U$8:$U$307,MATCH(VBDgames!$C1107,VBDhistory4!$B$8:$B$307,0))+ROW()/10000000,0)</f>
        <v>0</v>
      </c>
      <c r="N1107" s="171"/>
      <c r="O1107" s="171" t="str">
        <f t="shared" ref="O1107:R1107" si="2580">$D1107&amp;"-"&amp;RANK(J1107,J$878:J$1127,0)</f>
        <v>TE-1</v>
      </c>
      <c r="P1107" s="171" t="str">
        <f t="shared" si="2580"/>
        <v>TE-1</v>
      </c>
      <c r="Q1107" s="171" t="str">
        <f t="shared" si="2580"/>
        <v>TE-1</v>
      </c>
      <c r="R1107" s="171" t="str">
        <f t="shared" si="2580"/>
        <v>TE-1</v>
      </c>
      <c r="AC1107" s="3"/>
    </row>
    <row r="1108" ht="15.75" customHeight="1">
      <c r="A1108" s="24">
        <v>231.0</v>
      </c>
      <c r="D1108" s="132" t="s">
        <v>61</v>
      </c>
      <c r="E1108" s="132">
        <v>0.0</v>
      </c>
      <c r="F1108" s="132">
        <v>0.0</v>
      </c>
      <c r="G1108" s="132">
        <v>0.0</v>
      </c>
      <c r="H1108" s="132">
        <v>0.0</v>
      </c>
      <c r="J1108" s="171">
        <f t="array" ref="J1108">IFERROR(INDEX(VBDhistory1!$U$8:$U$307,MATCH(VBDgames!$C1108,VBDhistory1!$B$8:$B$307,0))+ROW()/10000000,0)</f>
        <v>0</v>
      </c>
      <c r="K1108" s="171">
        <f t="array" ref="K1108">IFERROR(INDEX(VBDhistory2!$U$8:$U$307,MATCH(VBDgames!$C1108,VBDhistory2!$B$8:$B$307,0))+ROW()/10000000,0)</f>
        <v>0</v>
      </c>
      <c r="L1108" s="171">
        <f t="array" ref="L1108">IFERROR(INDEX(VBDhistory3!$U$8:$U$307,MATCH(VBDgames!$C1108,VBDhistory3!$B$8:$B$307,0))+ROW()/10000000,0)</f>
        <v>0</v>
      </c>
      <c r="M1108" s="171">
        <f t="array" ref="M1108">IFERROR(INDEX(VBDhistory4!$U$8:$U$307,MATCH(VBDgames!$C1108,VBDhistory4!$B$8:$B$307,0))+ROW()/10000000,0)</f>
        <v>0</v>
      </c>
      <c r="N1108" s="171"/>
      <c r="O1108" s="171" t="str">
        <f t="shared" ref="O1108:R1108" si="2581">$D1108&amp;"-"&amp;RANK(J1108,J$878:J$1127,0)</f>
        <v>TE-1</v>
      </c>
      <c r="P1108" s="171" t="str">
        <f t="shared" si="2581"/>
        <v>TE-1</v>
      </c>
      <c r="Q1108" s="171" t="str">
        <f t="shared" si="2581"/>
        <v>TE-1</v>
      </c>
      <c r="R1108" s="171" t="str">
        <f t="shared" si="2581"/>
        <v>TE-1</v>
      </c>
      <c r="AC1108" s="3"/>
    </row>
    <row r="1109" ht="15.75" customHeight="1">
      <c r="A1109" s="24">
        <v>232.0</v>
      </c>
      <c r="D1109" s="132" t="s">
        <v>61</v>
      </c>
      <c r="E1109" s="132">
        <v>0.0</v>
      </c>
      <c r="F1109" s="132">
        <v>0.0</v>
      </c>
      <c r="G1109" s="132">
        <v>0.0</v>
      </c>
      <c r="H1109" s="132">
        <v>0.0</v>
      </c>
      <c r="J1109" s="171">
        <f t="array" ref="J1109">IFERROR(INDEX(VBDhistory1!$U$8:$U$307,MATCH(VBDgames!$C1109,VBDhistory1!$B$8:$B$307,0))+ROW()/10000000,0)</f>
        <v>0</v>
      </c>
      <c r="K1109" s="171">
        <f t="array" ref="K1109">IFERROR(INDEX(VBDhistory2!$U$8:$U$307,MATCH(VBDgames!$C1109,VBDhistory2!$B$8:$B$307,0))+ROW()/10000000,0)</f>
        <v>0</v>
      </c>
      <c r="L1109" s="171">
        <f t="array" ref="L1109">IFERROR(INDEX(VBDhistory3!$U$8:$U$307,MATCH(VBDgames!$C1109,VBDhistory3!$B$8:$B$307,0))+ROW()/10000000,0)</f>
        <v>0</v>
      </c>
      <c r="M1109" s="171">
        <f t="array" ref="M1109">IFERROR(INDEX(VBDhistory4!$U$8:$U$307,MATCH(VBDgames!$C1109,VBDhistory4!$B$8:$B$307,0))+ROW()/10000000,0)</f>
        <v>0</v>
      </c>
      <c r="N1109" s="171"/>
      <c r="O1109" s="171" t="str">
        <f t="shared" ref="O1109:R1109" si="2582">$D1109&amp;"-"&amp;RANK(J1109,J$878:J$1127,0)</f>
        <v>TE-1</v>
      </c>
      <c r="P1109" s="171" t="str">
        <f t="shared" si="2582"/>
        <v>TE-1</v>
      </c>
      <c r="Q1109" s="171" t="str">
        <f t="shared" si="2582"/>
        <v>TE-1</v>
      </c>
      <c r="R1109" s="171" t="str">
        <f t="shared" si="2582"/>
        <v>TE-1</v>
      </c>
      <c r="AC1109" s="3"/>
    </row>
    <row r="1110" ht="15.75" customHeight="1">
      <c r="A1110" s="24">
        <v>233.0</v>
      </c>
      <c r="D1110" s="132" t="s">
        <v>61</v>
      </c>
      <c r="E1110" s="132">
        <v>0.0</v>
      </c>
      <c r="F1110" s="132">
        <v>0.0</v>
      </c>
      <c r="G1110" s="132">
        <v>0.0</v>
      </c>
      <c r="H1110" s="132">
        <v>0.0</v>
      </c>
      <c r="J1110" s="171">
        <f t="array" ref="J1110">IFERROR(INDEX(VBDhistory1!$U$8:$U$307,MATCH(VBDgames!$C1110,VBDhistory1!$B$8:$B$307,0))+ROW()/10000000,0)</f>
        <v>0</v>
      </c>
      <c r="K1110" s="171">
        <f t="array" ref="K1110">IFERROR(INDEX(VBDhistory2!$U$8:$U$307,MATCH(VBDgames!$C1110,VBDhistory2!$B$8:$B$307,0))+ROW()/10000000,0)</f>
        <v>0</v>
      </c>
      <c r="L1110" s="171">
        <f t="array" ref="L1110">IFERROR(INDEX(VBDhistory3!$U$8:$U$307,MATCH(VBDgames!$C1110,VBDhistory3!$B$8:$B$307,0))+ROW()/10000000,0)</f>
        <v>0</v>
      </c>
      <c r="M1110" s="171">
        <f t="array" ref="M1110">IFERROR(INDEX(VBDhistory4!$U$8:$U$307,MATCH(VBDgames!$C1110,VBDhistory4!$B$8:$B$307,0))+ROW()/10000000,0)</f>
        <v>0</v>
      </c>
      <c r="N1110" s="171"/>
      <c r="O1110" s="171" t="str">
        <f t="shared" ref="O1110:R1110" si="2583">$D1110&amp;"-"&amp;RANK(J1110,J$878:J$1127,0)</f>
        <v>TE-1</v>
      </c>
      <c r="P1110" s="171" t="str">
        <f t="shared" si="2583"/>
        <v>TE-1</v>
      </c>
      <c r="Q1110" s="171" t="str">
        <f t="shared" si="2583"/>
        <v>TE-1</v>
      </c>
      <c r="R1110" s="171" t="str">
        <f t="shared" si="2583"/>
        <v>TE-1</v>
      </c>
      <c r="AC1110" s="3"/>
    </row>
    <row r="1111" ht="15.75" customHeight="1">
      <c r="A1111" s="24">
        <v>234.0</v>
      </c>
      <c r="D1111" s="132" t="s">
        <v>61</v>
      </c>
      <c r="E1111" s="132">
        <v>0.0</v>
      </c>
      <c r="F1111" s="132">
        <v>0.0</v>
      </c>
      <c r="G1111" s="132">
        <v>0.0</v>
      </c>
      <c r="H1111" s="132">
        <v>0.0</v>
      </c>
      <c r="J1111" s="171">
        <f t="array" ref="J1111">IFERROR(INDEX(VBDhistory1!$U$8:$U$307,MATCH(VBDgames!$C1111,VBDhistory1!$B$8:$B$307,0))+ROW()/10000000,0)</f>
        <v>0</v>
      </c>
      <c r="K1111" s="171">
        <f t="array" ref="K1111">IFERROR(INDEX(VBDhistory2!$U$8:$U$307,MATCH(VBDgames!$C1111,VBDhistory2!$B$8:$B$307,0))+ROW()/10000000,0)</f>
        <v>0</v>
      </c>
      <c r="L1111" s="171">
        <f t="array" ref="L1111">IFERROR(INDEX(VBDhistory3!$U$8:$U$307,MATCH(VBDgames!$C1111,VBDhistory3!$B$8:$B$307,0))+ROW()/10000000,0)</f>
        <v>0</v>
      </c>
      <c r="M1111" s="171">
        <f t="array" ref="M1111">IFERROR(INDEX(VBDhistory4!$U$8:$U$307,MATCH(VBDgames!$C1111,VBDhistory4!$B$8:$B$307,0))+ROW()/10000000,0)</f>
        <v>0</v>
      </c>
      <c r="N1111" s="171"/>
      <c r="O1111" s="171" t="str">
        <f t="shared" ref="O1111:R1111" si="2584">$D1111&amp;"-"&amp;RANK(J1111,J$878:J$1127,0)</f>
        <v>TE-1</v>
      </c>
      <c r="P1111" s="171" t="str">
        <f t="shared" si="2584"/>
        <v>TE-1</v>
      </c>
      <c r="Q1111" s="171" t="str">
        <f t="shared" si="2584"/>
        <v>TE-1</v>
      </c>
      <c r="R1111" s="171" t="str">
        <f t="shared" si="2584"/>
        <v>TE-1</v>
      </c>
      <c r="AC1111" s="3"/>
    </row>
    <row r="1112" ht="15.75" customHeight="1">
      <c r="A1112" s="24">
        <v>235.0</v>
      </c>
      <c r="D1112" s="132" t="s">
        <v>61</v>
      </c>
      <c r="E1112" s="132">
        <v>0.0</v>
      </c>
      <c r="F1112" s="132">
        <v>0.0</v>
      </c>
      <c r="G1112" s="132">
        <v>0.0</v>
      </c>
      <c r="H1112" s="132">
        <v>0.0</v>
      </c>
      <c r="J1112" s="171">
        <f t="array" ref="J1112">IFERROR(INDEX(VBDhistory1!$U$8:$U$307,MATCH(VBDgames!$C1112,VBDhistory1!$B$8:$B$307,0))+ROW()/10000000,0)</f>
        <v>0</v>
      </c>
      <c r="K1112" s="171">
        <f t="array" ref="K1112">IFERROR(INDEX(VBDhistory2!$U$8:$U$307,MATCH(VBDgames!$C1112,VBDhistory2!$B$8:$B$307,0))+ROW()/10000000,0)</f>
        <v>0</v>
      </c>
      <c r="L1112" s="171">
        <f t="array" ref="L1112">IFERROR(INDEX(VBDhistory3!$U$8:$U$307,MATCH(VBDgames!$C1112,VBDhistory3!$B$8:$B$307,0))+ROW()/10000000,0)</f>
        <v>0</v>
      </c>
      <c r="M1112" s="171">
        <f t="array" ref="M1112">IFERROR(INDEX(VBDhistory4!$U$8:$U$307,MATCH(VBDgames!$C1112,VBDhistory4!$B$8:$B$307,0))+ROW()/10000000,0)</f>
        <v>0</v>
      </c>
      <c r="N1112" s="171"/>
      <c r="O1112" s="171" t="str">
        <f t="shared" ref="O1112:R1112" si="2585">$D1112&amp;"-"&amp;RANK(J1112,J$878:J$1127,0)</f>
        <v>TE-1</v>
      </c>
      <c r="P1112" s="171" t="str">
        <f t="shared" si="2585"/>
        <v>TE-1</v>
      </c>
      <c r="Q1112" s="171" t="str">
        <f t="shared" si="2585"/>
        <v>TE-1</v>
      </c>
      <c r="R1112" s="171" t="str">
        <f t="shared" si="2585"/>
        <v>TE-1</v>
      </c>
      <c r="AC1112" s="3"/>
    </row>
    <row r="1113" ht="15.75" customHeight="1">
      <c r="A1113" s="24">
        <v>236.0</v>
      </c>
      <c r="D1113" s="132" t="s">
        <v>61</v>
      </c>
      <c r="E1113" s="132">
        <v>0.0</v>
      </c>
      <c r="F1113" s="132">
        <v>0.0</v>
      </c>
      <c r="G1113" s="132">
        <v>0.0</v>
      </c>
      <c r="H1113" s="132">
        <v>0.0</v>
      </c>
      <c r="J1113" s="171">
        <f t="array" ref="J1113">IFERROR(INDEX(VBDhistory1!$U$8:$U$307,MATCH(VBDgames!$C1113,VBDhistory1!$B$8:$B$307,0))+ROW()/10000000,0)</f>
        <v>0</v>
      </c>
      <c r="K1113" s="171">
        <f t="array" ref="K1113">IFERROR(INDEX(VBDhistory2!$U$8:$U$307,MATCH(VBDgames!$C1113,VBDhistory2!$B$8:$B$307,0))+ROW()/10000000,0)</f>
        <v>0</v>
      </c>
      <c r="L1113" s="171">
        <f t="array" ref="L1113">IFERROR(INDEX(VBDhistory3!$U$8:$U$307,MATCH(VBDgames!$C1113,VBDhistory3!$B$8:$B$307,0))+ROW()/10000000,0)</f>
        <v>0</v>
      </c>
      <c r="M1113" s="171">
        <f t="array" ref="M1113">IFERROR(INDEX(VBDhistory4!$U$8:$U$307,MATCH(VBDgames!$C1113,VBDhistory4!$B$8:$B$307,0))+ROW()/10000000,0)</f>
        <v>0</v>
      </c>
      <c r="N1113" s="171"/>
      <c r="O1113" s="171" t="str">
        <f t="shared" ref="O1113:R1113" si="2586">$D1113&amp;"-"&amp;RANK(J1113,J$878:J$1127,0)</f>
        <v>TE-1</v>
      </c>
      <c r="P1113" s="171" t="str">
        <f t="shared" si="2586"/>
        <v>TE-1</v>
      </c>
      <c r="Q1113" s="171" t="str">
        <f t="shared" si="2586"/>
        <v>TE-1</v>
      </c>
      <c r="R1113" s="171" t="str">
        <f t="shared" si="2586"/>
        <v>TE-1</v>
      </c>
      <c r="AC1113" s="3"/>
    </row>
    <row r="1114" ht="15.75" customHeight="1">
      <c r="A1114" s="24">
        <v>237.0</v>
      </c>
      <c r="D1114" s="132" t="s">
        <v>61</v>
      </c>
      <c r="E1114" s="132">
        <v>0.0</v>
      </c>
      <c r="F1114" s="132">
        <v>0.0</v>
      </c>
      <c r="G1114" s="132">
        <v>0.0</v>
      </c>
      <c r="H1114" s="132">
        <v>0.0</v>
      </c>
      <c r="J1114" s="171">
        <f t="array" ref="J1114">IFERROR(INDEX(VBDhistory1!$U$8:$U$307,MATCH(VBDgames!$C1114,VBDhistory1!$B$8:$B$307,0))+ROW()/10000000,0)</f>
        <v>0</v>
      </c>
      <c r="K1114" s="171">
        <f t="array" ref="K1114">IFERROR(INDEX(VBDhistory2!$U$8:$U$307,MATCH(VBDgames!$C1114,VBDhistory2!$B$8:$B$307,0))+ROW()/10000000,0)</f>
        <v>0</v>
      </c>
      <c r="L1114" s="171">
        <f t="array" ref="L1114">IFERROR(INDEX(VBDhistory3!$U$8:$U$307,MATCH(VBDgames!$C1114,VBDhistory3!$B$8:$B$307,0))+ROW()/10000000,0)</f>
        <v>0</v>
      </c>
      <c r="M1114" s="171">
        <f t="array" ref="M1114">IFERROR(INDEX(VBDhistory4!$U$8:$U$307,MATCH(VBDgames!$C1114,VBDhistory4!$B$8:$B$307,0))+ROW()/10000000,0)</f>
        <v>0</v>
      </c>
      <c r="N1114" s="171"/>
      <c r="O1114" s="171" t="str">
        <f t="shared" ref="O1114:R1114" si="2587">$D1114&amp;"-"&amp;RANK(J1114,J$878:J$1127,0)</f>
        <v>TE-1</v>
      </c>
      <c r="P1114" s="171" t="str">
        <f t="shared" si="2587"/>
        <v>TE-1</v>
      </c>
      <c r="Q1114" s="171" t="str">
        <f t="shared" si="2587"/>
        <v>TE-1</v>
      </c>
      <c r="R1114" s="171" t="str">
        <f t="shared" si="2587"/>
        <v>TE-1</v>
      </c>
      <c r="AC1114" s="3"/>
    </row>
    <row r="1115" ht="15.75" customHeight="1">
      <c r="A1115" s="24">
        <v>238.0</v>
      </c>
      <c r="D1115" s="132" t="s">
        <v>61</v>
      </c>
      <c r="E1115" s="132">
        <v>0.0</v>
      </c>
      <c r="F1115" s="132">
        <v>0.0</v>
      </c>
      <c r="G1115" s="132">
        <v>0.0</v>
      </c>
      <c r="H1115" s="132">
        <v>0.0</v>
      </c>
      <c r="J1115" s="171">
        <f t="array" ref="J1115">IFERROR(INDEX(VBDhistory1!$U$8:$U$307,MATCH(VBDgames!$C1115,VBDhistory1!$B$8:$B$307,0))+ROW()/10000000,0)</f>
        <v>0</v>
      </c>
      <c r="K1115" s="171">
        <f t="array" ref="K1115">IFERROR(INDEX(VBDhistory2!$U$8:$U$307,MATCH(VBDgames!$C1115,VBDhistory2!$B$8:$B$307,0))+ROW()/10000000,0)</f>
        <v>0</v>
      </c>
      <c r="L1115" s="171">
        <f t="array" ref="L1115">IFERROR(INDEX(VBDhistory3!$U$8:$U$307,MATCH(VBDgames!$C1115,VBDhistory3!$B$8:$B$307,0))+ROW()/10000000,0)</f>
        <v>0</v>
      </c>
      <c r="M1115" s="171">
        <f t="array" ref="M1115">IFERROR(INDEX(VBDhistory4!$U$8:$U$307,MATCH(VBDgames!$C1115,VBDhistory4!$B$8:$B$307,0))+ROW()/10000000,0)</f>
        <v>0</v>
      </c>
      <c r="N1115" s="171"/>
      <c r="O1115" s="171" t="str">
        <f t="shared" ref="O1115:R1115" si="2588">$D1115&amp;"-"&amp;RANK(J1115,J$878:J$1127,0)</f>
        <v>TE-1</v>
      </c>
      <c r="P1115" s="171" t="str">
        <f t="shared" si="2588"/>
        <v>TE-1</v>
      </c>
      <c r="Q1115" s="171" t="str">
        <f t="shared" si="2588"/>
        <v>TE-1</v>
      </c>
      <c r="R1115" s="171" t="str">
        <f t="shared" si="2588"/>
        <v>TE-1</v>
      </c>
      <c r="AC1115" s="3"/>
    </row>
    <row r="1116" ht="15.75" customHeight="1">
      <c r="A1116" s="24">
        <v>239.0</v>
      </c>
      <c r="D1116" s="132" t="s">
        <v>61</v>
      </c>
      <c r="E1116" s="132">
        <v>0.0</v>
      </c>
      <c r="F1116" s="132">
        <v>0.0</v>
      </c>
      <c r="G1116" s="132">
        <v>0.0</v>
      </c>
      <c r="H1116" s="132">
        <v>0.0</v>
      </c>
      <c r="J1116" s="171">
        <f t="array" ref="J1116">IFERROR(INDEX(VBDhistory1!$U$8:$U$307,MATCH(VBDgames!$C1116,VBDhistory1!$B$8:$B$307,0))+ROW()/10000000,0)</f>
        <v>0</v>
      </c>
      <c r="K1116" s="171">
        <f t="array" ref="K1116">IFERROR(INDEX(VBDhistory2!$U$8:$U$307,MATCH(VBDgames!$C1116,VBDhistory2!$B$8:$B$307,0))+ROW()/10000000,0)</f>
        <v>0</v>
      </c>
      <c r="L1116" s="171">
        <f t="array" ref="L1116">IFERROR(INDEX(VBDhistory3!$U$8:$U$307,MATCH(VBDgames!$C1116,VBDhistory3!$B$8:$B$307,0))+ROW()/10000000,0)</f>
        <v>0</v>
      </c>
      <c r="M1116" s="171">
        <f t="array" ref="M1116">IFERROR(INDEX(VBDhistory4!$U$8:$U$307,MATCH(VBDgames!$C1116,VBDhistory4!$B$8:$B$307,0))+ROW()/10000000,0)</f>
        <v>0</v>
      </c>
      <c r="N1116" s="171"/>
      <c r="O1116" s="171" t="str">
        <f t="shared" ref="O1116:R1116" si="2589">$D1116&amp;"-"&amp;RANK(J1116,J$878:J$1127,0)</f>
        <v>TE-1</v>
      </c>
      <c r="P1116" s="171" t="str">
        <f t="shared" si="2589"/>
        <v>TE-1</v>
      </c>
      <c r="Q1116" s="171" t="str">
        <f t="shared" si="2589"/>
        <v>TE-1</v>
      </c>
      <c r="R1116" s="171" t="str">
        <f t="shared" si="2589"/>
        <v>TE-1</v>
      </c>
      <c r="AC1116" s="3"/>
    </row>
    <row r="1117" ht="15.75" customHeight="1">
      <c r="A1117" s="24">
        <v>240.0</v>
      </c>
      <c r="D1117" s="132" t="s">
        <v>61</v>
      </c>
      <c r="E1117" s="132">
        <v>0.0</v>
      </c>
      <c r="F1117" s="132">
        <v>0.0</v>
      </c>
      <c r="G1117" s="132">
        <v>0.0</v>
      </c>
      <c r="H1117" s="132">
        <v>0.0</v>
      </c>
      <c r="J1117" s="171">
        <f t="array" ref="J1117">IFERROR(INDEX(VBDhistory1!$U$8:$U$307,MATCH(VBDgames!$C1117,VBDhistory1!$B$8:$B$307,0))+ROW()/10000000,0)</f>
        <v>0</v>
      </c>
      <c r="K1117" s="171">
        <f t="array" ref="K1117">IFERROR(INDEX(VBDhistory2!$U$8:$U$307,MATCH(VBDgames!$C1117,VBDhistory2!$B$8:$B$307,0))+ROW()/10000000,0)</f>
        <v>0</v>
      </c>
      <c r="L1117" s="171">
        <f t="array" ref="L1117">IFERROR(INDEX(VBDhistory3!$U$8:$U$307,MATCH(VBDgames!$C1117,VBDhistory3!$B$8:$B$307,0))+ROW()/10000000,0)</f>
        <v>0</v>
      </c>
      <c r="M1117" s="171">
        <f t="array" ref="M1117">IFERROR(INDEX(VBDhistory4!$U$8:$U$307,MATCH(VBDgames!$C1117,VBDhistory4!$B$8:$B$307,0))+ROW()/10000000,0)</f>
        <v>0</v>
      </c>
      <c r="N1117" s="171"/>
      <c r="O1117" s="171" t="str">
        <f t="shared" ref="O1117:R1117" si="2590">$D1117&amp;"-"&amp;RANK(J1117,J$878:J$1127,0)</f>
        <v>TE-1</v>
      </c>
      <c r="P1117" s="171" t="str">
        <f t="shared" si="2590"/>
        <v>TE-1</v>
      </c>
      <c r="Q1117" s="171" t="str">
        <f t="shared" si="2590"/>
        <v>TE-1</v>
      </c>
      <c r="R1117" s="171" t="str">
        <f t="shared" si="2590"/>
        <v>TE-1</v>
      </c>
      <c r="AC1117" s="3"/>
    </row>
    <row r="1118" ht="15.75" customHeight="1">
      <c r="A1118" s="24">
        <v>241.0</v>
      </c>
      <c r="D1118" s="132" t="s">
        <v>61</v>
      </c>
      <c r="E1118" s="132">
        <v>0.0</v>
      </c>
      <c r="F1118" s="132">
        <v>0.0</v>
      </c>
      <c r="G1118" s="132">
        <v>0.0</v>
      </c>
      <c r="H1118" s="132">
        <v>0.0</v>
      </c>
      <c r="J1118" s="171">
        <f t="array" ref="J1118">IFERROR(INDEX(VBDhistory1!$U$8:$U$307,MATCH(VBDgames!$C1118,VBDhistory1!$B$8:$B$307,0))+ROW()/10000000,0)</f>
        <v>0</v>
      </c>
      <c r="K1118" s="171">
        <f t="array" ref="K1118">IFERROR(INDEX(VBDhistory2!$U$8:$U$307,MATCH(VBDgames!$C1118,VBDhistory2!$B$8:$B$307,0))+ROW()/10000000,0)</f>
        <v>0</v>
      </c>
      <c r="L1118" s="171">
        <f t="array" ref="L1118">IFERROR(INDEX(VBDhistory3!$U$8:$U$307,MATCH(VBDgames!$C1118,VBDhistory3!$B$8:$B$307,0))+ROW()/10000000,0)</f>
        <v>0</v>
      </c>
      <c r="M1118" s="171">
        <f t="array" ref="M1118">IFERROR(INDEX(VBDhistory4!$U$8:$U$307,MATCH(VBDgames!$C1118,VBDhistory4!$B$8:$B$307,0))+ROW()/10000000,0)</f>
        <v>0</v>
      </c>
      <c r="N1118" s="171"/>
      <c r="O1118" s="171" t="str">
        <f t="shared" ref="O1118:R1118" si="2591">$D1118&amp;"-"&amp;RANK(J1118,J$878:J$1127,0)</f>
        <v>TE-1</v>
      </c>
      <c r="P1118" s="171" t="str">
        <f t="shared" si="2591"/>
        <v>TE-1</v>
      </c>
      <c r="Q1118" s="171" t="str">
        <f t="shared" si="2591"/>
        <v>TE-1</v>
      </c>
      <c r="R1118" s="171" t="str">
        <f t="shared" si="2591"/>
        <v>TE-1</v>
      </c>
      <c r="AC1118" s="3"/>
    </row>
    <row r="1119" ht="15.75" customHeight="1">
      <c r="A1119" s="24">
        <v>242.0</v>
      </c>
      <c r="D1119" s="132" t="s">
        <v>61</v>
      </c>
      <c r="E1119" s="132">
        <v>0.0</v>
      </c>
      <c r="F1119" s="132">
        <v>0.0</v>
      </c>
      <c r="G1119" s="132">
        <v>0.0</v>
      </c>
      <c r="H1119" s="132">
        <v>0.0</v>
      </c>
      <c r="J1119" s="171">
        <f t="array" ref="J1119">IFERROR(INDEX(VBDhistory1!$U$8:$U$307,MATCH(VBDgames!$C1119,VBDhistory1!$B$8:$B$307,0))+ROW()/10000000,0)</f>
        <v>0</v>
      </c>
      <c r="K1119" s="171">
        <f t="array" ref="K1119">IFERROR(INDEX(VBDhistory2!$U$8:$U$307,MATCH(VBDgames!$C1119,VBDhistory2!$B$8:$B$307,0))+ROW()/10000000,0)</f>
        <v>0</v>
      </c>
      <c r="L1119" s="171">
        <f t="array" ref="L1119">IFERROR(INDEX(VBDhistory3!$U$8:$U$307,MATCH(VBDgames!$C1119,VBDhistory3!$B$8:$B$307,0))+ROW()/10000000,0)</f>
        <v>0</v>
      </c>
      <c r="M1119" s="171">
        <f t="array" ref="M1119">IFERROR(INDEX(VBDhistory4!$U$8:$U$307,MATCH(VBDgames!$C1119,VBDhistory4!$B$8:$B$307,0))+ROW()/10000000,0)</f>
        <v>0</v>
      </c>
      <c r="N1119" s="171"/>
      <c r="O1119" s="171" t="str">
        <f t="shared" ref="O1119:R1119" si="2592">$D1119&amp;"-"&amp;RANK(J1119,J$878:J$1127,0)</f>
        <v>TE-1</v>
      </c>
      <c r="P1119" s="171" t="str">
        <f t="shared" si="2592"/>
        <v>TE-1</v>
      </c>
      <c r="Q1119" s="171" t="str">
        <f t="shared" si="2592"/>
        <v>TE-1</v>
      </c>
      <c r="R1119" s="171" t="str">
        <f t="shared" si="2592"/>
        <v>TE-1</v>
      </c>
      <c r="AC1119" s="3"/>
    </row>
    <row r="1120" ht="15.75" customHeight="1">
      <c r="A1120" s="24">
        <v>243.0</v>
      </c>
      <c r="D1120" s="132" t="s">
        <v>61</v>
      </c>
      <c r="E1120" s="132">
        <v>0.0</v>
      </c>
      <c r="F1120" s="132">
        <v>0.0</v>
      </c>
      <c r="G1120" s="132">
        <v>0.0</v>
      </c>
      <c r="H1120" s="132">
        <v>0.0</v>
      </c>
      <c r="J1120" s="171">
        <f t="array" ref="J1120">IFERROR(INDEX(VBDhistory1!$U$8:$U$307,MATCH(VBDgames!$C1120,VBDhistory1!$B$8:$B$307,0))+ROW()/10000000,0)</f>
        <v>0</v>
      </c>
      <c r="K1120" s="171">
        <f t="array" ref="K1120">IFERROR(INDEX(VBDhistory2!$U$8:$U$307,MATCH(VBDgames!$C1120,VBDhistory2!$B$8:$B$307,0))+ROW()/10000000,0)</f>
        <v>0</v>
      </c>
      <c r="L1120" s="171">
        <f t="array" ref="L1120">IFERROR(INDEX(VBDhistory3!$U$8:$U$307,MATCH(VBDgames!$C1120,VBDhistory3!$B$8:$B$307,0))+ROW()/10000000,0)</f>
        <v>0</v>
      </c>
      <c r="M1120" s="171">
        <f t="array" ref="M1120">IFERROR(INDEX(VBDhistory4!$U$8:$U$307,MATCH(VBDgames!$C1120,VBDhistory4!$B$8:$B$307,0))+ROW()/10000000,0)</f>
        <v>0</v>
      </c>
      <c r="N1120" s="171"/>
      <c r="O1120" s="171" t="str">
        <f t="shared" ref="O1120:R1120" si="2593">$D1120&amp;"-"&amp;RANK(J1120,J$878:J$1127,0)</f>
        <v>TE-1</v>
      </c>
      <c r="P1120" s="171" t="str">
        <f t="shared" si="2593"/>
        <v>TE-1</v>
      </c>
      <c r="Q1120" s="171" t="str">
        <f t="shared" si="2593"/>
        <v>TE-1</v>
      </c>
      <c r="R1120" s="171" t="str">
        <f t="shared" si="2593"/>
        <v>TE-1</v>
      </c>
      <c r="AC1120" s="3"/>
    </row>
    <row r="1121" ht="15.75" customHeight="1">
      <c r="A1121" s="24">
        <v>244.0</v>
      </c>
      <c r="D1121" s="132" t="s">
        <v>61</v>
      </c>
      <c r="E1121" s="132">
        <v>0.0</v>
      </c>
      <c r="F1121" s="132">
        <v>0.0</v>
      </c>
      <c r="G1121" s="132">
        <v>0.0</v>
      </c>
      <c r="H1121" s="132">
        <v>0.0</v>
      </c>
      <c r="J1121" s="171">
        <f t="array" ref="J1121">IFERROR(INDEX(VBDhistory1!$U$8:$U$307,MATCH(VBDgames!$C1121,VBDhistory1!$B$8:$B$307,0))+ROW()/10000000,0)</f>
        <v>0</v>
      </c>
      <c r="K1121" s="171">
        <f t="array" ref="K1121">IFERROR(INDEX(VBDhistory2!$U$8:$U$307,MATCH(VBDgames!$C1121,VBDhistory2!$B$8:$B$307,0))+ROW()/10000000,0)</f>
        <v>0</v>
      </c>
      <c r="L1121" s="171">
        <f t="array" ref="L1121">IFERROR(INDEX(VBDhistory3!$U$8:$U$307,MATCH(VBDgames!$C1121,VBDhistory3!$B$8:$B$307,0))+ROW()/10000000,0)</f>
        <v>0</v>
      </c>
      <c r="M1121" s="171">
        <f t="array" ref="M1121">IFERROR(INDEX(VBDhistory4!$U$8:$U$307,MATCH(VBDgames!$C1121,VBDhistory4!$B$8:$B$307,0))+ROW()/10000000,0)</f>
        <v>0</v>
      </c>
      <c r="N1121" s="171"/>
      <c r="O1121" s="171" t="str">
        <f t="shared" ref="O1121:R1121" si="2594">$D1121&amp;"-"&amp;RANK(J1121,J$878:J$1127,0)</f>
        <v>TE-1</v>
      </c>
      <c r="P1121" s="171" t="str">
        <f t="shared" si="2594"/>
        <v>TE-1</v>
      </c>
      <c r="Q1121" s="171" t="str">
        <f t="shared" si="2594"/>
        <v>TE-1</v>
      </c>
      <c r="R1121" s="171" t="str">
        <f t="shared" si="2594"/>
        <v>TE-1</v>
      </c>
      <c r="AC1121" s="3"/>
    </row>
    <row r="1122" ht="15.75" customHeight="1">
      <c r="A1122" s="24">
        <v>245.0</v>
      </c>
      <c r="D1122" s="132" t="s">
        <v>61</v>
      </c>
      <c r="E1122" s="132">
        <v>0.0</v>
      </c>
      <c r="F1122" s="132">
        <v>0.0</v>
      </c>
      <c r="G1122" s="132">
        <v>0.0</v>
      </c>
      <c r="H1122" s="132">
        <v>0.0</v>
      </c>
      <c r="J1122" s="171">
        <f t="array" ref="J1122">IFERROR(INDEX(VBDhistory1!$U$8:$U$307,MATCH(VBDgames!$C1122,VBDhistory1!$B$8:$B$307,0))+ROW()/10000000,0)</f>
        <v>0</v>
      </c>
      <c r="K1122" s="171">
        <f t="array" ref="K1122">IFERROR(INDEX(VBDhistory2!$U$8:$U$307,MATCH(VBDgames!$C1122,VBDhistory2!$B$8:$B$307,0))+ROW()/10000000,0)</f>
        <v>0</v>
      </c>
      <c r="L1122" s="171">
        <f t="array" ref="L1122">IFERROR(INDEX(VBDhistory3!$U$8:$U$307,MATCH(VBDgames!$C1122,VBDhistory3!$B$8:$B$307,0))+ROW()/10000000,0)</f>
        <v>0</v>
      </c>
      <c r="M1122" s="171">
        <f t="array" ref="M1122">IFERROR(INDEX(VBDhistory4!$U$8:$U$307,MATCH(VBDgames!$C1122,VBDhistory4!$B$8:$B$307,0))+ROW()/10000000,0)</f>
        <v>0</v>
      </c>
      <c r="N1122" s="171"/>
      <c r="O1122" s="171" t="str">
        <f t="shared" ref="O1122:R1122" si="2595">$D1122&amp;"-"&amp;RANK(J1122,J$878:J$1127,0)</f>
        <v>TE-1</v>
      </c>
      <c r="P1122" s="171" t="str">
        <f t="shared" si="2595"/>
        <v>TE-1</v>
      </c>
      <c r="Q1122" s="171" t="str">
        <f t="shared" si="2595"/>
        <v>TE-1</v>
      </c>
      <c r="R1122" s="171" t="str">
        <f t="shared" si="2595"/>
        <v>TE-1</v>
      </c>
      <c r="AC1122" s="3"/>
    </row>
    <row r="1123" ht="15.75" customHeight="1">
      <c r="A1123" s="24">
        <v>246.0</v>
      </c>
      <c r="D1123" s="132" t="s">
        <v>61</v>
      </c>
      <c r="E1123" s="132">
        <v>0.0</v>
      </c>
      <c r="F1123" s="132">
        <v>0.0</v>
      </c>
      <c r="G1123" s="132">
        <v>0.0</v>
      </c>
      <c r="H1123" s="132">
        <v>0.0</v>
      </c>
      <c r="J1123" s="171">
        <f t="array" ref="J1123">IFERROR(INDEX(VBDhistory1!$U$8:$U$307,MATCH(VBDgames!$C1123,VBDhistory1!$B$8:$B$307,0))+ROW()/10000000,0)</f>
        <v>0</v>
      </c>
      <c r="K1123" s="171">
        <f t="array" ref="K1123">IFERROR(INDEX(VBDhistory2!$U$8:$U$307,MATCH(VBDgames!$C1123,VBDhistory2!$B$8:$B$307,0))+ROW()/10000000,0)</f>
        <v>0</v>
      </c>
      <c r="L1123" s="171">
        <f t="array" ref="L1123">IFERROR(INDEX(VBDhistory3!$U$8:$U$307,MATCH(VBDgames!$C1123,VBDhistory3!$B$8:$B$307,0))+ROW()/10000000,0)</f>
        <v>0</v>
      </c>
      <c r="M1123" s="171">
        <f t="array" ref="M1123">IFERROR(INDEX(VBDhistory4!$U$8:$U$307,MATCH(VBDgames!$C1123,VBDhistory4!$B$8:$B$307,0))+ROW()/10000000,0)</f>
        <v>0</v>
      </c>
      <c r="N1123" s="171"/>
      <c r="O1123" s="171" t="str">
        <f t="shared" ref="O1123:R1123" si="2596">$D1123&amp;"-"&amp;RANK(J1123,J$878:J$1127,0)</f>
        <v>TE-1</v>
      </c>
      <c r="P1123" s="171" t="str">
        <f t="shared" si="2596"/>
        <v>TE-1</v>
      </c>
      <c r="Q1123" s="171" t="str">
        <f t="shared" si="2596"/>
        <v>TE-1</v>
      </c>
      <c r="R1123" s="171" t="str">
        <f t="shared" si="2596"/>
        <v>TE-1</v>
      </c>
      <c r="AC1123" s="3"/>
    </row>
    <row r="1124" ht="15.75" customHeight="1">
      <c r="A1124" s="24">
        <v>247.0</v>
      </c>
      <c r="D1124" s="132" t="s">
        <v>61</v>
      </c>
      <c r="E1124" s="132">
        <v>0.0</v>
      </c>
      <c r="F1124" s="132">
        <v>0.0</v>
      </c>
      <c r="G1124" s="132">
        <v>0.0</v>
      </c>
      <c r="H1124" s="132">
        <v>0.0</v>
      </c>
      <c r="J1124" s="171">
        <f t="array" ref="J1124">IFERROR(INDEX(VBDhistory1!$U$8:$U$307,MATCH(VBDgames!$C1124,VBDhistory1!$B$8:$B$307,0))+ROW()/10000000,0)</f>
        <v>0</v>
      </c>
      <c r="K1124" s="171">
        <f t="array" ref="K1124">IFERROR(INDEX(VBDhistory2!$U$8:$U$307,MATCH(VBDgames!$C1124,VBDhistory2!$B$8:$B$307,0))+ROW()/10000000,0)</f>
        <v>0</v>
      </c>
      <c r="L1124" s="171">
        <f t="array" ref="L1124">IFERROR(INDEX(VBDhistory3!$U$8:$U$307,MATCH(VBDgames!$C1124,VBDhistory3!$B$8:$B$307,0))+ROW()/10000000,0)</f>
        <v>0</v>
      </c>
      <c r="M1124" s="171">
        <f t="array" ref="M1124">IFERROR(INDEX(VBDhistory4!$U$8:$U$307,MATCH(VBDgames!$C1124,VBDhistory4!$B$8:$B$307,0))+ROW()/10000000,0)</f>
        <v>0</v>
      </c>
      <c r="N1124" s="171"/>
      <c r="O1124" s="171" t="str">
        <f t="shared" ref="O1124:R1124" si="2597">$D1124&amp;"-"&amp;RANK(J1124,J$878:J$1127,0)</f>
        <v>TE-1</v>
      </c>
      <c r="P1124" s="171" t="str">
        <f t="shared" si="2597"/>
        <v>TE-1</v>
      </c>
      <c r="Q1124" s="171" t="str">
        <f t="shared" si="2597"/>
        <v>TE-1</v>
      </c>
      <c r="R1124" s="171" t="str">
        <f t="shared" si="2597"/>
        <v>TE-1</v>
      </c>
      <c r="AC1124" s="3"/>
    </row>
    <row r="1125" ht="15.75" customHeight="1">
      <c r="A1125" s="24">
        <v>248.0</v>
      </c>
      <c r="D1125" s="132" t="s">
        <v>61</v>
      </c>
      <c r="E1125" s="132">
        <v>0.0</v>
      </c>
      <c r="F1125" s="132">
        <v>0.0</v>
      </c>
      <c r="G1125" s="132">
        <v>0.0</v>
      </c>
      <c r="H1125" s="132">
        <v>0.0</v>
      </c>
      <c r="J1125" s="171">
        <f t="array" ref="J1125">IFERROR(INDEX(VBDhistory1!$U$8:$U$307,MATCH(VBDgames!$C1125,VBDhistory1!$B$8:$B$307,0))+ROW()/10000000,0)</f>
        <v>0</v>
      </c>
      <c r="K1125" s="171">
        <f t="array" ref="K1125">IFERROR(INDEX(VBDhistory2!$U$8:$U$307,MATCH(VBDgames!$C1125,VBDhistory2!$B$8:$B$307,0))+ROW()/10000000,0)</f>
        <v>0</v>
      </c>
      <c r="L1125" s="171">
        <f t="array" ref="L1125">IFERROR(INDEX(VBDhistory3!$U$8:$U$307,MATCH(VBDgames!$C1125,VBDhistory3!$B$8:$B$307,0))+ROW()/10000000,0)</f>
        <v>0</v>
      </c>
      <c r="M1125" s="171">
        <f t="array" ref="M1125">IFERROR(INDEX(VBDhistory4!$U$8:$U$307,MATCH(VBDgames!$C1125,VBDhistory4!$B$8:$B$307,0))+ROW()/10000000,0)</f>
        <v>0</v>
      </c>
      <c r="N1125" s="171"/>
      <c r="O1125" s="171" t="str">
        <f t="shared" ref="O1125:R1125" si="2598">$D1125&amp;"-"&amp;RANK(J1125,J$878:J$1127,0)</f>
        <v>TE-1</v>
      </c>
      <c r="P1125" s="171" t="str">
        <f t="shared" si="2598"/>
        <v>TE-1</v>
      </c>
      <c r="Q1125" s="171" t="str">
        <f t="shared" si="2598"/>
        <v>TE-1</v>
      </c>
      <c r="R1125" s="171" t="str">
        <f t="shared" si="2598"/>
        <v>TE-1</v>
      </c>
      <c r="AC1125" s="3"/>
    </row>
    <row r="1126" ht="15.75" customHeight="1">
      <c r="A1126" s="24">
        <v>249.0</v>
      </c>
      <c r="D1126" s="132" t="s">
        <v>61</v>
      </c>
      <c r="E1126" s="132">
        <v>0.0</v>
      </c>
      <c r="F1126" s="132">
        <v>0.0</v>
      </c>
      <c r="G1126" s="132">
        <v>0.0</v>
      </c>
      <c r="H1126" s="132">
        <v>0.0</v>
      </c>
      <c r="J1126" s="171">
        <f t="array" ref="J1126">IFERROR(INDEX(VBDhistory1!$U$8:$U$307,MATCH(VBDgames!$C1126,VBDhistory1!$B$8:$B$307,0))+ROW()/10000000,0)</f>
        <v>0</v>
      </c>
      <c r="K1126" s="171">
        <f t="array" ref="K1126">IFERROR(INDEX(VBDhistory2!$U$8:$U$307,MATCH(VBDgames!$C1126,VBDhistory2!$B$8:$B$307,0))+ROW()/10000000,0)</f>
        <v>0</v>
      </c>
      <c r="L1126" s="171">
        <f t="array" ref="L1126">IFERROR(INDEX(VBDhistory3!$U$8:$U$307,MATCH(VBDgames!$C1126,VBDhistory3!$B$8:$B$307,0))+ROW()/10000000,0)</f>
        <v>0</v>
      </c>
      <c r="M1126" s="171">
        <f t="array" ref="M1126">IFERROR(INDEX(VBDhistory4!$U$8:$U$307,MATCH(VBDgames!$C1126,VBDhistory4!$B$8:$B$307,0))+ROW()/10000000,0)</f>
        <v>0</v>
      </c>
      <c r="N1126" s="171"/>
      <c r="O1126" s="171" t="str">
        <f t="shared" ref="O1126:R1126" si="2599">$D1126&amp;"-"&amp;RANK(J1126,J$878:J$1127,0)</f>
        <v>TE-1</v>
      </c>
      <c r="P1126" s="171" t="str">
        <f t="shared" si="2599"/>
        <v>TE-1</v>
      </c>
      <c r="Q1126" s="171" t="str">
        <f t="shared" si="2599"/>
        <v>TE-1</v>
      </c>
      <c r="R1126" s="171" t="str">
        <f t="shared" si="2599"/>
        <v>TE-1</v>
      </c>
      <c r="AC1126" s="3"/>
    </row>
    <row r="1127" ht="15.75" customHeight="1">
      <c r="A1127" s="24">
        <v>250.0</v>
      </c>
      <c r="D1127" s="132" t="s">
        <v>61</v>
      </c>
      <c r="E1127" s="132">
        <v>0.0</v>
      </c>
      <c r="F1127" s="132">
        <v>0.0</v>
      </c>
      <c r="G1127" s="132">
        <v>0.0</v>
      </c>
      <c r="H1127" s="132">
        <v>0.0</v>
      </c>
      <c r="J1127" s="171">
        <f t="array" ref="J1127">IFERROR(INDEX(VBDhistory1!$U$8:$U$307,MATCH(VBDgames!$C1127,VBDhistory1!$B$8:$B$307,0))+ROW()/10000000,0)</f>
        <v>0</v>
      </c>
      <c r="K1127" s="171">
        <f t="array" ref="K1127">IFERROR(INDEX(VBDhistory2!$U$8:$U$307,MATCH(VBDgames!$C1127,VBDhistory2!$B$8:$B$307,0))+ROW()/10000000,0)</f>
        <v>0</v>
      </c>
      <c r="L1127" s="171">
        <f t="array" ref="L1127">IFERROR(INDEX(VBDhistory3!$U$8:$U$307,MATCH(VBDgames!$C1127,VBDhistory3!$B$8:$B$307,0))+ROW()/10000000,0)</f>
        <v>0</v>
      </c>
      <c r="M1127" s="171">
        <f t="array" ref="M1127">IFERROR(INDEX(VBDhistory4!$U$8:$U$307,MATCH(VBDgames!$C1127,VBDhistory4!$B$8:$B$307,0))+ROW()/10000000,0)</f>
        <v>0</v>
      </c>
      <c r="N1127" s="171"/>
      <c r="O1127" s="171" t="str">
        <f t="shared" ref="O1127:R1127" si="2600">$D1127&amp;"-"&amp;RANK(J1127,J$878:J$1127,0)</f>
        <v>TE-1</v>
      </c>
      <c r="P1127" s="171" t="str">
        <f t="shared" si="2600"/>
        <v>TE-1</v>
      </c>
      <c r="Q1127" s="171" t="str">
        <f t="shared" si="2600"/>
        <v>TE-1</v>
      </c>
      <c r="R1127" s="171" t="str">
        <f t="shared" si="2600"/>
        <v>TE-1</v>
      </c>
      <c r="AC1127" s="3"/>
    </row>
    <row r="1128" ht="15.75" customHeight="1">
      <c r="D1128" s="132"/>
      <c r="E1128" s="132">
        <v>0.0</v>
      </c>
      <c r="F1128" s="132">
        <v>0.0</v>
      </c>
      <c r="G1128" s="132">
        <v>0.0</v>
      </c>
      <c r="H1128" s="132">
        <v>0.0</v>
      </c>
      <c r="J1128" s="171"/>
      <c r="K1128" s="171"/>
      <c r="L1128" s="171"/>
      <c r="M1128" s="171"/>
      <c r="N1128" s="171"/>
      <c r="O1128" s="171"/>
      <c r="P1128" s="171"/>
      <c r="Q1128" s="171"/>
      <c r="R1128" s="171"/>
      <c r="AC1128" s="3"/>
    </row>
    <row r="1129" ht="15.75" customHeight="1">
      <c r="A1129" s="24">
        <v>1.0</v>
      </c>
      <c r="B1129" s="24" t="s">
        <v>4838</v>
      </c>
      <c r="C1129" s="24" t="s">
        <v>4838</v>
      </c>
      <c r="D1129" s="132" t="s">
        <v>4630</v>
      </c>
      <c r="E1129" s="132">
        <v>16.0</v>
      </c>
      <c r="F1129" s="132">
        <v>12.0</v>
      </c>
      <c r="G1129" s="132">
        <v>6.0</v>
      </c>
      <c r="H1129" s="132">
        <v>16.0</v>
      </c>
      <c r="J1129" s="171">
        <f t="array" ref="J1129">IFERROR(INDEX(VBDhistory1!$U$310:$U$610,MATCH(VBDgames!$C1129,VBDhistory1!$B$310:$B$610,0))+ROW()/10000000,0)</f>
        <v>0</v>
      </c>
      <c r="K1129" s="171">
        <f t="array" ref="K1129">IFERROR(INDEX(VBDhistory2!$U$310:$U$610,MATCH(VBDgames!$C1129,VBDhistory2!$B$310:$B$610,0))+ROW()/10000000,0)</f>
        <v>0</v>
      </c>
      <c r="L1129" s="171">
        <f t="array" ref="L1129">IFERROR(INDEX(VBDhistory3!$U$310:$U$610,MATCH(VBDgames!$C1129,VBDhistory3!$B$310:$B$610,0))+ROW()/10000000,0)</f>
        <v>0</v>
      </c>
      <c r="M1129" s="171">
        <f t="array" ref="M1129">IFERROR(INDEX(VBDhistory4!$U$310:$U$610,MATCH(VBDgames!$C1129,VBDhistory4!$B$310:$B$610,0))+ROW()/10000000,0)</f>
        <v>0</v>
      </c>
      <c r="N1129" s="171"/>
      <c r="O1129" s="171" t="str">
        <f t="shared" ref="O1129:R1129" si="2601">$D1129&amp;"-"&amp;RANK(J1129,J$1129:J$1428,0)</f>
        <v>LB-1</v>
      </c>
      <c r="P1129" s="171" t="str">
        <f t="shared" si="2601"/>
        <v>LB-1</v>
      </c>
      <c r="Q1129" s="171" t="str">
        <f t="shared" si="2601"/>
        <v>LB-1</v>
      </c>
      <c r="R1129" s="171" t="str">
        <f t="shared" si="2601"/>
        <v>LB-1</v>
      </c>
      <c r="AC1129" s="3"/>
    </row>
    <row r="1130" ht="15.75" customHeight="1">
      <c r="A1130" s="24">
        <v>2.0</v>
      </c>
      <c r="B1130" s="24" t="s">
        <v>4839</v>
      </c>
      <c r="C1130" s="24" t="s">
        <v>4839</v>
      </c>
      <c r="D1130" s="132" t="s">
        <v>4630</v>
      </c>
      <c r="E1130" s="132">
        <v>16.0</v>
      </c>
      <c r="F1130" s="132">
        <v>14.0</v>
      </c>
      <c r="G1130" s="132">
        <v>13.0</v>
      </c>
      <c r="H1130" s="132">
        <v>16.0</v>
      </c>
      <c r="J1130" s="171">
        <f t="array" ref="J1130">IFERROR(INDEX(VBDhistory1!$U$310:$U$610,MATCH(VBDgames!$C1130,VBDhistory1!$B$310:$B$610,0))+ROW()/10000000,0)</f>
        <v>0</v>
      </c>
      <c r="K1130" s="171">
        <f t="array" ref="K1130">IFERROR(INDEX(VBDhistory2!$U$310:$U$610,MATCH(VBDgames!$C1130,VBDhistory2!$B$310:$B$610,0))+ROW()/10000000,0)</f>
        <v>0</v>
      </c>
      <c r="L1130" s="171">
        <f t="array" ref="L1130">IFERROR(INDEX(VBDhistory3!$U$310:$U$610,MATCH(VBDgames!$C1130,VBDhistory3!$B$310:$B$610,0))+ROW()/10000000,0)</f>
        <v>0</v>
      </c>
      <c r="M1130" s="171">
        <f t="array" ref="M1130">IFERROR(INDEX(VBDhistory4!$U$310:$U$610,MATCH(VBDgames!$C1130,VBDhistory4!$B$310:$B$610,0))+ROW()/10000000,0)</f>
        <v>0</v>
      </c>
      <c r="N1130" s="171"/>
      <c r="O1130" s="171" t="str">
        <f t="shared" ref="O1130:R1130" si="2602">$D1130&amp;"-"&amp;RANK(J1130,J$1129:J$1428,0)</f>
        <v>LB-1</v>
      </c>
      <c r="P1130" s="171" t="str">
        <f t="shared" si="2602"/>
        <v>LB-1</v>
      </c>
      <c r="Q1130" s="171" t="str">
        <f t="shared" si="2602"/>
        <v>LB-1</v>
      </c>
      <c r="R1130" s="171" t="str">
        <f t="shared" si="2602"/>
        <v>LB-1</v>
      </c>
      <c r="AC1130" s="3"/>
    </row>
    <row r="1131" ht="15.75" customHeight="1">
      <c r="A1131" s="24">
        <v>3.0</v>
      </c>
      <c r="B1131" s="24" t="s">
        <v>4840</v>
      </c>
      <c r="C1131" s="24" t="s">
        <v>4840</v>
      </c>
      <c r="D1131" s="132" t="s">
        <v>4630</v>
      </c>
      <c r="E1131" s="132">
        <v>16.0</v>
      </c>
      <c r="F1131" s="132">
        <v>16.0</v>
      </c>
      <c r="G1131" s="132"/>
      <c r="H1131" s="132"/>
      <c r="J1131" s="171">
        <f t="array" ref="J1131">IFERROR(INDEX(VBDhistory1!$U$310:$U$610,MATCH(VBDgames!$C1131,VBDhistory1!$B$310:$B$610,0))+ROW()/10000000,0)</f>
        <v>0</v>
      </c>
      <c r="K1131" s="171">
        <f t="array" ref="K1131">IFERROR(INDEX(VBDhistory2!$U$310:$U$610,MATCH(VBDgames!$C1131,VBDhistory2!$B$310:$B$610,0))+ROW()/10000000,0)</f>
        <v>0</v>
      </c>
      <c r="L1131" s="171">
        <f t="array" ref="L1131">IFERROR(INDEX(VBDhistory3!$U$310:$U$610,MATCH(VBDgames!$C1131,VBDhistory3!$B$310:$B$610,0))+ROW()/10000000,0)</f>
        <v>0</v>
      </c>
      <c r="M1131" s="171">
        <f t="array" ref="M1131">IFERROR(INDEX(VBDhistory4!$U$310:$U$610,MATCH(VBDgames!$C1131,VBDhistory4!$B$310:$B$610,0))+ROW()/10000000,0)</f>
        <v>0</v>
      </c>
      <c r="N1131" s="171"/>
      <c r="O1131" s="171" t="str">
        <f t="shared" ref="O1131:R1131" si="2603">$D1131&amp;"-"&amp;RANK(J1131,J$1129:J$1428,0)</f>
        <v>LB-1</v>
      </c>
      <c r="P1131" s="171" t="str">
        <f t="shared" si="2603"/>
        <v>LB-1</v>
      </c>
      <c r="Q1131" s="171" t="str">
        <f t="shared" si="2603"/>
        <v>LB-1</v>
      </c>
      <c r="R1131" s="171" t="str">
        <f t="shared" si="2603"/>
        <v>LB-1</v>
      </c>
      <c r="AC1131" s="3"/>
    </row>
    <row r="1132" ht="15.75" customHeight="1">
      <c r="A1132" s="24">
        <v>4.0</v>
      </c>
      <c r="B1132" s="24" t="s">
        <v>4841</v>
      </c>
      <c r="C1132" s="24" t="s">
        <v>4841</v>
      </c>
      <c r="D1132" s="132" t="s">
        <v>4630</v>
      </c>
      <c r="E1132" s="132">
        <v>16.0</v>
      </c>
      <c r="F1132" s="132"/>
      <c r="G1132" s="132">
        <v>16.0</v>
      </c>
      <c r="H1132" s="132"/>
      <c r="J1132" s="171">
        <f t="array" ref="J1132">IFERROR(INDEX(VBDhistory1!$U$310:$U$610,MATCH(VBDgames!$C1132,VBDhistory1!$B$310:$B$610,0))+ROW()/10000000,0)</f>
        <v>0</v>
      </c>
      <c r="K1132" s="171">
        <f t="array" ref="K1132">IFERROR(INDEX(VBDhistory2!$U$310:$U$610,MATCH(VBDgames!$C1132,VBDhistory2!$B$310:$B$610,0))+ROW()/10000000,0)</f>
        <v>0</v>
      </c>
      <c r="L1132" s="171">
        <f t="array" ref="L1132">IFERROR(INDEX(VBDhistory3!$U$310:$U$610,MATCH(VBDgames!$C1132,VBDhistory3!$B$310:$B$610,0))+ROW()/10000000,0)</f>
        <v>0</v>
      </c>
      <c r="M1132" s="171">
        <f t="array" ref="M1132">IFERROR(INDEX(VBDhistory4!$U$310:$U$610,MATCH(VBDgames!$C1132,VBDhistory4!$B$310:$B$610,0))+ROW()/10000000,0)</f>
        <v>0</v>
      </c>
      <c r="N1132" s="171"/>
      <c r="O1132" s="171" t="str">
        <f t="shared" ref="O1132:R1132" si="2604">$D1132&amp;"-"&amp;RANK(J1132,J$1129:J$1428,0)</f>
        <v>LB-1</v>
      </c>
      <c r="P1132" s="171" t="str">
        <f t="shared" si="2604"/>
        <v>LB-1</v>
      </c>
      <c r="Q1132" s="171" t="str">
        <f t="shared" si="2604"/>
        <v>LB-1</v>
      </c>
      <c r="R1132" s="171" t="str">
        <f t="shared" si="2604"/>
        <v>LB-1</v>
      </c>
      <c r="AC1132" s="3"/>
    </row>
    <row r="1133" ht="15.75" customHeight="1">
      <c r="A1133" s="24">
        <v>5.0</v>
      </c>
      <c r="B1133" s="24" t="s">
        <v>4842</v>
      </c>
      <c r="C1133" s="24" t="s">
        <v>4842</v>
      </c>
      <c r="D1133" s="132" t="s">
        <v>4630</v>
      </c>
      <c r="E1133" s="132">
        <v>16.0</v>
      </c>
      <c r="F1133" s="132">
        <v>15.0</v>
      </c>
      <c r="G1133" s="132">
        <v>15.0</v>
      </c>
      <c r="H1133" s="132">
        <v>10.0</v>
      </c>
      <c r="J1133" s="171">
        <f t="array" ref="J1133">IFERROR(INDEX(VBDhistory1!$U$310:$U$610,MATCH(VBDgames!$C1133,VBDhistory1!$B$310:$B$610,0))+ROW()/10000000,0)</f>
        <v>0</v>
      </c>
      <c r="K1133" s="171">
        <f t="array" ref="K1133">IFERROR(INDEX(VBDhistory2!$U$310:$U$610,MATCH(VBDgames!$C1133,VBDhistory2!$B$310:$B$610,0))+ROW()/10000000,0)</f>
        <v>0</v>
      </c>
      <c r="L1133" s="171">
        <f t="array" ref="L1133">IFERROR(INDEX(VBDhistory3!$U$310:$U$610,MATCH(VBDgames!$C1133,VBDhistory3!$B$310:$B$610,0))+ROW()/10000000,0)</f>
        <v>0</v>
      </c>
      <c r="M1133" s="171">
        <f t="array" ref="M1133">IFERROR(INDEX(VBDhistory4!$U$310:$U$610,MATCH(VBDgames!$C1133,VBDhistory4!$B$310:$B$610,0))+ROW()/10000000,0)</f>
        <v>0</v>
      </c>
      <c r="N1133" s="171"/>
      <c r="O1133" s="171" t="str">
        <f t="shared" ref="O1133:R1133" si="2605">$D1133&amp;"-"&amp;RANK(J1133,J$1129:J$1428,0)</f>
        <v>LB-1</v>
      </c>
      <c r="P1133" s="171" t="str">
        <f t="shared" si="2605"/>
        <v>LB-1</v>
      </c>
      <c r="Q1133" s="171" t="str">
        <f t="shared" si="2605"/>
        <v>LB-1</v>
      </c>
      <c r="R1133" s="171" t="str">
        <f t="shared" si="2605"/>
        <v>LB-1</v>
      </c>
      <c r="AC1133" s="3"/>
    </row>
    <row r="1134" ht="15.75" customHeight="1">
      <c r="A1134" s="24">
        <v>6.0</v>
      </c>
      <c r="B1134" s="24" t="s">
        <v>4843</v>
      </c>
      <c r="C1134" s="24" t="s">
        <v>4843</v>
      </c>
      <c r="D1134" s="132" t="s">
        <v>4630</v>
      </c>
      <c r="E1134" s="132">
        <v>16.0</v>
      </c>
      <c r="F1134" s="132">
        <v>13.0</v>
      </c>
      <c r="G1134" s="132">
        <v>16.0</v>
      </c>
      <c r="H1134" s="132"/>
      <c r="J1134" s="171">
        <f t="array" ref="J1134">IFERROR(INDEX(VBDhistory1!$U$310:$U$610,MATCH(VBDgames!$C1134,VBDhistory1!$B$310:$B$610,0))+ROW()/10000000,0)</f>
        <v>0</v>
      </c>
      <c r="K1134" s="171">
        <f t="array" ref="K1134">IFERROR(INDEX(VBDhistory2!$U$310:$U$610,MATCH(VBDgames!$C1134,VBDhistory2!$B$310:$B$610,0))+ROW()/10000000,0)</f>
        <v>0</v>
      </c>
      <c r="L1134" s="171">
        <f t="array" ref="L1134">IFERROR(INDEX(VBDhistory3!$U$310:$U$610,MATCH(VBDgames!$C1134,VBDhistory3!$B$310:$B$610,0))+ROW()/10000000,0)</f>
        <v>0</v>
      </c>
      <c r="M1134" s="171">
        <f t="array" ref="M1134">IFERROR(INDEX(VBDhistory4!$U$310:$U$610,MATCH(VBDgames!$C1134,VBDhistory4!$B$310:$B$610,0))+ROW()/10000000,0)</f>
        <v>0</v>
      </c>
      <c r="N1134" s="171"/>
      <c r="O1134" s="171" t="str">
        <f t="shared" ref="O1134:R1134" si="2606">$D1134&amp;"-"&amp;RANK(J1134,J$1129:J$1428,0)</f>
        <v>LB-1</v>
      </c>
      <c r="P1134" s="171" t="str">
        <f t="shared" si="2606"/>
        <v>LB-1</v>
      </c>
      <c r="Q1134" s="171" t="str">
        <f t="shared" si="2606"/>
        <v>LB-1</v>
      </c>
      <c r="R1134" s="171" t="str">
        <f t="shared" si="2606"/>
        <v>LB-1</v>
      </c>
      <c r="AC1134" s="3"/>
    </row>
    <row r="1135" ht="15.75" customHeight="1">
      <c r="A1135" s="24">
        <v>7.0</v>
      </c>
      <c r="B1135" s="24" t="s">
        <v>4844</v>
      </c>
      <c r="C1135" s="24" t="s">
        <v>4844</v>
      </c>
      <c r="D1135" s="132" t="s">
        <v>4630</v>
      </c>
      <c r="E1135" s="132">
        <v>16.0</v>
      </c>
      <c r="F1135" s="132">
        <v>14.0</v>
      </c>
      <c r="G1135" s="132">
        <v>16.0</v>
      </c>
      <c r="H1135" s="132">
        <v>16.0</v>
      </c>
      <c r="J1135" s="171">
        <f t="array" ref="J1135">IFERROR(INDEX(VBDhistory1!$U$310:$U$610,MATCH(VBDgames!$C1135,VBDhistory1!$B$310:$B$610,0))+ROW()/10000000,0)</f>
        <v>0</v>
      </c>
      <c r="K1135" s="171">
        <f t="array" ref="K1135">IFERROR(INDEX(VBDhistory2!$U$310:$U$610,MATCH(VBDgames!$C1135,VBDhistory2!$B$310:$B$610,0))+ROW()/10000000,0)</f>
        <v>0</v>
      </c>
      <c r="L1135" s="171">
        <f t="array" ref="L1135">IFERROR(INDEX(VBDhistory3!$U$310:$U$610,MATCH(VBDgames!$C1135,VBDhistory3!$B$310:$B$610,0))+ROW()/10000000,0)</f>
        <v>0</v>
      </c>
      <c r="M1135" s="171">
        <f t="array" ref="M1135">IFERROR(INDEX(VBDhistory4!$U$310:$U$610,MATCH(VBDgames!$C1135,VBDhistory4!$B$310:$B$610,0))+ROW()/10000000,0)</f>
        <v>0</v>
      </c>
      <c r="N1135" s="171"/>
      <c r="O1135" s="171" t="str">
        <f t="shared" ref="O1135:R1135" si="2607">$D1135&amp;"-"&amp;RANK(J1135,J$1129:J$1428,0)</f>
        <v>LB-1</v>
      </c>
      <c r="P1135" s="171" t="str">
        <f t="shared" si="2607"/>
        <v>LB-1</v>
      </c>
      <c r="Q1135" s="171" t="str">
        <f t="shared" si="2607"/>
        <v>LB-1</v>
      </c>
      <c r="R1135" s="171" t="str">
        <f t="shared" si="2607"/>
        <v>LB-1</v>
      </c>
      <c r="AC1135" s="3"/>
    </row>
    <row r="1136" ht="15.75" customHeight="1">
      <c r="A1136" s="24">
        <v>8.0</v>
      </c>
      <c r="B1136" s="24" t="s">
        <v>4845</v>
      </c>
      <c r="C1136" s="24" t="s">
        <v>4845</v>
      </c>
      <c r="D1136" s="132" t="s">
        <v>4630</v>
      </c>
      <c r="E1136" s="132">
        <v>16.0</v>
      </c>
      <c r="F1136" s="132">
        <v>16.0</v>
      </c>
      <c r="G1136" s="132">
        <v>4.0</v>
      </c>
      <c r="H1136" s="132"/>
      <c r="J1136" s="171">
        <f t="array" ref="J1136">IFERROR(INDEX(VBDhistory1!$U$310:$U$610,MATCH(VBDgames!$C1136,VBDhistory1!$B$310:$B$610,0))+ROW()/10000000,0)</f>
        <v>0</v>
      </c>
      <c r="K1136" s="171">
        <f t="array" ref="K1136">IFERROR(INDEX(VBDhistory2!$U$310:$U$610,MATCH(VBDgames!$C1136,VBDhistory2!$B$310:$B$610,0))+ROW()/10000000,0)</f>
        <v>0</v>
      </c>
      <c r="L1136" s="171">
        <f t="array" ref="L1136">IFERROR(INDEX(VBDhistory3!$U$310:$U$610,MATCH(VBDgames!$C1136,VBDhistory3!$B$310:$B$610,0))+ROW()/10000000,0)</f>
        <v>0</v>
      </c>
      <c r="M1136" s="171">
        <f t="array" ref="M1136">IFERROR(INDEX(VBDhistory4!$U$310:$U$610,MATCH(VBDgames!$C1136,VBDhistory4!$B$310:$B$610,0))+ROW()/10000000,0)</f>
        <v>0</v>
      </c>
      <c r="N1136" s="171"/>
      <c r="O1136" s="171" t="str">
        <f t="shared" ref="O1136:R1136" si="2608">$D1136&amp;"-"&amp;RANK(J1136,J$1129:J$1428,0)</f>
        <v>LB-1</v>
      </c>
      <c r="P1136" s="171" t="str">
        <f t="shared" si="2608"/>
        <v>LB-1</v>
      </c>
      <c r="Q1136" s="171" t="str">
        <f t="shared" si="2608"/>
        <v>LB-1</v>
      </c>
      <c r="R1136" s="171" t="str">
        <f t="shared" si="2608"/>
        <v>LB-1</v>
      </c>
      <c r="AC1136" s="3"/>
    </row>
    <row r="1137" ht="15.75" customHeight="1">
      <c r="A1137" s="24">
        <v>9.0</v>
      </c>
      <c r="B1137" s="24" t="s">
        <v>4846</v>
      </c>
      <c r="C1137" s="24" t="s">
        <v>4846</v>
      </c>
      <c r="D1137" s="132" t="s">
        <v>4630</v>
      </c>
      <c r="E1137" s="132">
        <v>16.0</v>
      </c>
      <c r="F1137" s="132">
        <v>14.0</v>
      </c>
      <c r="G1137" s="132">
        <v>14.0</v>
      </c>
      <c r="H1137" s="132"/>
      <c r="J1137" s="171">
        <f t="array" ref="J1137">IFERROR(INDEX(VBDhistory1!$U$310:$U$610,MATCH(VBDgames!$C1137,VBDhistory1!$B$310:$B$610,0))+ROW()/10000000,0)</f>
        <v>0</v>
      </c>
      <c r="K1137" s="171">
        <f t="array" ref="K1137">IFERROR(INDEX(VBDhistory2!$U$310:$U$610,MATCH(VBDgames!$C1137,VBDhistory2!$B$310:$B$610,0))+ROW()/10000000,0)</f>
        <v>0</v>
      </c>
      <c r="L1137" s="171">
        <f t="array" ref="L1137">IFERROR(INDEX(VBDhistory3!$U$310:$U$610,MATCH(VBDgames!$C1137,VBDhistory3!$B$310:$B$610,0))+ROW()/10000000,0)</f>
        <v>0</v>
      </c>
      <c r="M1137" s="171">
        <f t="array" ref="M1137">IFERROR(INDEX(VBDhistory4!$U$310:$U$610,MATCH(VBDgames!$C1137,VBDhistory4!$B$310:$B$610,0))+ROW()/10000000,0)</f>
        <v>0</v>
      </c>
      <c r="N1137" s="171"/>
      <c r="O1137" s="171" t="str">
        <f t="shared" ref="O1137:R1137" si="2609">$D1137&amp;"-"&amp;RANK(J1137,J$1129:J$1428,0)</f>
        <v>LB-1</v>
      </c>
      <c r="P1137" s="171" t="str">
        <f t="shared" si="2609"/>
        <v>LB-1</v>
      </c>
      <c r="Q1137" s="171" t="str">
        <f t="shared" si="2609"/>
        <v>LB-1</v>
      </c>
      <c r="R1137" s="171" t="str">
        <f t="shared" si="2609"/>
        <v>LB-1</v>
      </c>
      <c r="AC1137" s="3"/>
    </row>
    <row r="1138" ht="15.75" customHeight="1">
      <c r="A1138" s="24">
        <v>10.0</v>
      </c>
      <c r="B1138" s="24" t="s">
        <v>4847</v>
      </c>
      <c r="C1138" s="24" t="s">
        <v>4847</v>
      </c>
      <c r="D1138" s="132" t="s">
        <v>4630</v>
      </c>
      <c r="E1138" s="132">
        <v>16.0</v>
      </c>
      <c r="F1138" s="132">
        <v>16.0</v>
      </c>
      <c r="G1138" s="132">
        <v>16.0</v>
      </c>
      <c r="H1138" s="132"/>
      <c r="J1138" s="171">
        <f t="array" ref="J1138">IFERROR(INDEX(VBDhistory1!$U$310:$U$610,MATCH(VBDgames!$C1138,VBDhistory1!$B$310:$B$610,0))+ROW()/10000000,0)</f>
        <v>0</v>
      </c>
      <c r="K1138" s="171">
        <f t="array" ref="K1138">IFERROR(INDEX(VBDhistory2!$U$310:$U$610,MATCH(VBDgames!$C1138,VBDhistory2!$B$310:$B$610,0))+ROW()/10000000,0)</f>
        <v>0</v>
      </c>
      <c r="L1138" s="171">
        <f t="array" ref="L1138">IFERROR(INDEX(VBDhistory3!$U$310:$U$610,MATCH(VBDgames!$C1138,VBDhistory3!$B$310:$B$610,0))+ROW()/10000000,0)</f>
        <v>0</v>
      </c>
      <c r="M1138" s="171">
        <f t="array" ref="M1138">IFERROR(INDEX(VBDhistory4!$U$310:$U$610,MATCH(VBDgames!$C1138,VBDhistory4!$B$310:$B$610,0))+ROW()/10000000,0)</f>
        <v>0</v>
      </c>
      <c r="N1138" s="171"/>
      <c r="O1138" s="171" t="str">
        <f t="shared" ref="O1138:R1138" si="2610">$D1138&amp;"-"&amp;RANK(J1138,J$1129:J$1428,0)</f>
        <v>LB-1</v>
      </c>
      <c r="P1138" s="171" t="str">
        <f t="shared" si="2610"/>
        <v>LB-1</v>
      </c>
      <c r="Q1138" s="171" t="str">
        <f t="shared" si="2610"/>
        <v>LB-1</v>
      </c>
      <c r="R1138" s="171" t="str">
        <f t="shared" si="2610"/>
        <v>LB-1</v>
      </c>
      <c r="AC1138" s="3"/>
    </row>
    <row r="1139" ht="15.75" customHeight="1">
      <c r="A1139" s="24">
        <v>11.0</v>
      </c>
      <c r="B1139" s="24" t="s">
        <v>4848</v>
      </c>
      <c r="C1139" s="24" t="s">
        <v>4849</v>
      </c>
      <c r="D1139" s="132" t="s">
        <v>4630</v>
      </c>
      <c r="E1139" s="132">
        <v>16.0</v>
      </c>
      <c r="F1139" s="132">
        <v>5.0</v>
      </c>
      <c r="G1139" s="132">
        <v>15.0</v>
      </c>
      <c r="H1139" s="132"/>
      <c r="J1139" s="171">
        <f t="array" ref="J1139">IFERROR(INDEX(VBDhistory1!$U$310:$U$610,MATCH(VBDgames!$C1139,VBDhistory1!$B$310:$B$610,0))+ROW()/10000000,0)</f>
        <v>0</v>
      </c>
      <c r="K1139" s="171">
        <f t="array" ref="K1139">IFERROR(INDEX(VBDhistory2!$U$310:$U$610,MATCH(VBDgames!$C1139,VBDhistory2!$B$310:$B$610,0))+ROW()/10000000,0)</f>
        <v>0</v>
      </c>
      <c r="L1139" s="171">
        <f t="array" ref="L1139">IFERROR(INDEX(VBDhistory3!$U$310:$U$610,MATCH(VBDgames!$C1139,VBDhistory3!$B$310:$B$610,0))+ROW()/10000000,0)</f>
        <v>0</v>
      </c>
      <c r="M1139" s="171">
        <f t="array" ref="M1139">IFERROR(INDEX(VBDhistory4!$U$310:$U$610,MATCH(VBDgames!$C1139,VBDhistory4!$B$310:$B$610,0))+ROW()/10000000,0)</f>
        <v>0</v>
      </c>
      <c r="N1139" s="171"/>
      <c r="O1139" s="171" t="str">
        <f t="shared" ref="O1139:R1139" si="2611">$D1139&amp;"-"&amp;RANK(J1139,J$1129:J$1428,0)</f>
        <v>LB-1</v>
      </c>
      <c r="P1139" s="171" t="str">
        <f t="shared" si="2611"/>
        <v>LB-1</v>
      </c>
      <c r="Q1139" s="171" t="str">
        <f t="shared" si="2611"/>
        <v>LB-1</v>
      </c>
      <c r="R1139" s="171" t="str">
        <f t="shared" si="2611"/>
        <v>LB-1</v>
      </c>
      <c r="AC1139" s="3"/>
    </row>
    <row r="1140" ht="15.75" customHeight="1">
      <c r="A1140" s="24">
        <v>12.0</v>
      </c>
      <c r="B1140" s="24" t="s">
        <v>4850</v>
      </c>
      <c r="C1140" s="24" t="s">
        <v>4850</v>
      </c>
      <c r="D1140" s="132" t="s">
        <v>4630</v>
      </c>
      <c r="E1140" s="132">
        <v>16.0</v>
      </c>
      <c r="F1140" s="132">
        <v>16.0</v>
      </c>
      <c r="G1140" s="132">
        <v>16.0</v>
      </c>
      <c r="H1140" s="132"/>
      <c r="J1140" s="171">
        <f t="array" ref="J1140">IFERROR(INDEX(VBDhistory1!$U$310:$U$610,MATCH(VBDgames!$C1140,VBDhistory1!$B$310:$B$610,0))+ROW()/10000000,0)</f>
        <v>0</v>
      </c>
      <c r="K1140" s="171">
        <f t="array" ref="K1140">IFERROR(INDEX(VBDhistory2!$U$310:$U$610,MATCH(VBDgames!$C1140,VBDhistory2!$B$310:$B$610,0))+ROW()/10000000,0)</f>
        <v>0</v>
      </c>
      <c r="L1140" s="171">
        <f t="array" ref="L1140">IFERROR(INDEX(VBDhistory3!$U$310:$U$610,MATCH(VBDgames!$C1140,VBDhistory3!$B$310:$B$610,0))+ROW()/10000000,0)</f>
        <v>0</v>
      </c>
      <c r="M1140" s="171">
        <f t="array" ref="M1140">IFERROR(INDEX(VBDhistory4!$U$310:$U$610,MATCH(VBDgames!$C1140,VBDhistory4!$B$310:$B$610,0))+ROW()/10000000,0)</f>
        <v>0</v>
      </c>
      <c r="N1140" s="171"/>
      <c r="O1140" s="171" t="str">
        <f t="shared" ref="O1140:R1140" si="2612">$D1140&amp;"-"&amp;RANK(J1140,J$1129:J$1428,0)</f>
        <v>LB-1</v>
      </c>
      <c r="P1140" s="171" t="str">
        <f t="shared" si="2612"/>
        <v>LB-1</v>
      </c>
      <c r="Q1140" s="171" t="str">
        <f t="shared" si="2612"/>
        <v>LB-1</v>
      </c>
      <c r="R1140" s="171" t="str">
        <f t="shared" si="2612"/>
        <v>LB-1</v>
      </c>
      <c r="AC1140" s="3"/>
    </row>
    <row r="1141" ht="15.75" customHeight="1">
      <c r="A1141" s="24">
        <v>13.0</v>
      </c>
      <c r="B1141" s="24" t="s">
        <v>4851</v>
      </c>
      <c r="C1141" s="24" t="s">
        <v>4851</v>
      </c>
      <c r="D1141" s="132" t="s">
        <v>4630</v>
      </c>
      <c r="E1141" s="132">
        <v>16.0</v>
      </c>
      <c r="F1141" s="132">
        <v>11.0</v>
      </c>
      <c r="G1141" s="132">
        <v>11.0</v>
      </c>
      <c r="H1141" s="132"/>
      <c r="J1141" s="171">
        <f t="array" ref="J1141">IFERROR(INDEX(VBDhistory1!$U$310:$U$610,MATCH(VBDgames!$C1141,VBDhistory1!$B$310:$B$610,0))+ROW()/10000000,0)</f>
        <v>0</v>
      </c>
      <c r="K1141" s="171">
        <f t="array" ref="K1141">IFERROR(INDEX(VBDhistory2!$U$310:$U$610,MATCH(VBDgames!$C1141,VBDhistory2!$B$310:$B$610,0))+ROW()/10000000,0)</f>
        <v>0</v>
      </c>
      <c r="L1141" s="171">
        <f t="array" ref="L1141">IFERROR(INDEX(VBDhistory3!$U$310:$U$610,MATCH(VBDgames!$C1141,VBDhistory3!$B$310:$B$610,0))+ROW()/10000000,0)</f>
        <v>0</v>
      </c>
      <c r="M1141" s="171">
        <f t="array" ref="M1141">IFERROR(INDEX(VBDhistory4!$U$310:$U$610,MATCH(VBDgames!$C1141,VBDhistory4!$B$310:$B$610,0))+ROW()/10000000,0)</f>
        <v>0</v>
      </c>
      <c r="N1141" s="171"/>
      <c r="O1141" s="171" t="str">
        <f t="shared" ref="O1141:R1141" si="2613">$D1141&amp;"-"&amp;RANK(J1141,J$1129:J$1428,0)</f>
        <v>LB-1</v>
      </c>
      <c r="P1141" s="171" t="str">
        <f t="shared" si="2613"/>
        <v>LB-1</v>
      </c>
      <c r="Q1141" s="171" t="str">
        <f t="shared" si="2613"/>
        <v>LB-1</v>
      </c>
      <c r="R1141" s="171" t="str">
        <f t="shared" si="2613"/>
        <v>LB-1</v>
      </c>
      <c r="AC1141" s="3"/>
    </row>
    <row r="1142" ht="15.75" customHeight="1">
      <c r="A1142" s="24">
        <v>14.0</v>
      </c>
      <c r="B1142" s="24" t="s">
        <v>4852</v>
      </c>
      <c r="C1142" s="24" t="s">
        <v>4852</v>
      </c>
      <c r="D1142" s="132" t="s">
        <v>4630</v>
      </c>
      <c r="E1142" s="132">
        <v>16.0</v>
      </c>
      <c r="F1142" s="132">
        <v>16.0</v>
      </c>
      <c r="G1142" s="132"/>
      <c r="H1142" s="132"/>
      <c r="J1142" s="171">
        <f t="array" ref="J1142">IFERROR(INDEX(VBDhistory1!$U$310:$U$610,MATCH(VBDgames!$C1142,VBDhistory1!$B$310:$B$610,0))+ROW()/10000000,0)</f>
        <v>0</v>
      </c>
      <c r="K1142" s="171">
        <f t="array" ref="K1142">IFERROR(INDEX(VBDhistory2!$U$310:$U$610,MATCH(VBDgames!$C1142,VBDhistory2!$B$310:$B$610,0))+ROW()/10000000,0)</f>
        <v>0</v>
      </c>
      <c r="L1142" s="171">
        <f t="array" ref="L1142">IFERROR(INDEX(VBDhistory3!$U$310:$U$610,MATCH(VBDgames!$C1142,VBDhistory3!$B$310:$B$610,0))+ROW()/10000000,0)</f>
        <v>0</v>
      </c>
      <c r="M1142" s="171">
        <f t="array" ref="M1142">IFERROR(INDEX(VBDhistory4!$U$310:$U$610,MATCH(VBDgames!$C1142,VBDhistory4!$B$310:$B$610,0))+ROW()/10000000,0)</f>
        <v>0</v>
      </c>
      <c r="N1142" s="171"/>
      <c r="O1142" s="171" t="str">
        <f t="shared" ref="O1142:R1142" si="2614">$D1142&amp;"-"&amp;RANK(J1142,J$1129:J$1428,0)</f>
        <v>LB-1</v>
      </c>
      <c r="P1142" s="171" t="str">
        <f t="shared" si="2614"/>
        <v>LB-1</v>
      </c>
      <c r="Q1142" s="171" t="str">
        <f t="shared" si="2614"/>
        <v>LB-1</v>
      </c>
      <c r="R1142" s="171" t="str">
        <f t="shared" si="2614"/>
        <v>LB-1</v>
      </c>
      <c r="AC1142" s="3"/>
    </row>
    <row r="1143" ht="15.75" customHeight="1">
      <c r="A1143" s="24">
        <v>15.0</v>
      </c>
      <c r="B1143" s="24" t="s">
        <v>4853</v>
      </c>
      <c r="C1143" s="24" t="s">
        <v>4853</v>
      </c>
      <c r="D1143" s="132" t="s">
        <v>4630</v>
      </c>
      <c r="E1143" s="132">
        <v>16.0</v>
      </c>
      <c r="F1143" s="132">
        <v>16.0</v>
      </c>
      <c r="G1143" s="132">
        <v>16.0</v>
      </c>
      <c r="H1143" s="132">
        <v>15.0</v>
      </c>
      <c r="J1143" s="171">
        <f t="array" ref="J1143">IFERROR(INDEX(VBDhistory1!$U$310:$U$610,MATCH(VBDgames!$C1143,VBDhistory1!$B$310:$B$610,0))+ROW()/10000000,0)</f>
        <v>0</v>
      </c>
      <c r="K1143" s="171">
        <f t="array" ref="K1143">IFERROR(INDEX(VBDhistory2!$U$310:$U$610,MATCH(VBDgames!$C1143,VBDhistory2!$B$310:$B$610,0))+ROW()/10000000,0)</f>
        <v>0</v>
      </c>
      <c r="L1143" s="171">
        <f t="array" ref="L1143">IFERROR(INDEX(VBDhistory3!$U$310:$U$610,MATCH(VBDgames!$C1143,VBDhistory3!$B$310:$B$610,0))+ROW()/10000000,0)</f>
        <v>0</v>
      </c>
      <c r="M1143" s="171">
        <f t="array" ref="M1143">IFERROR(INDEX(VBDhistory4!$U$310:$U$610,MATCH(VBDgames!$C1143,VBDhistory4!$B$310:$B$610,0))+ROW()/10000000,0)</f>
        <v>0</v>
      </c>
      <c r="N1143" s="171"/>
      <c r="O1143" s="171" t="str">
        <f t="shared" ref="O1143:R1143" si="2615">$D1143&amp;"-"&amp;RANK(J1143,J$1129:J$1428,0)</f>
        <v>LB-1</v>
      </c>
      <c r="P1143" s="171" t="str">
        <f t="shared" si="2615"/>
        <v>LB-1</v>
      </c>
      <c r="Q1143" s="171" t="str">
        <f t="shared" si="2615"/>
        <v>LB-1</v>
      </c>
      <c r="R1143" s="171" t="str">
        <f t="shared" si="2615"/>
        <v>LB-1</v>
      </c>
      <c r="AC1143" s="3"/>
    </row>
    <row r="1144" ht="15.75" customHeight="1">
      <c r="A1144" s="24">
        <v>16.0</v>
      </c>
      <c r="B1144" s="24" t="s">
        <v>4854</v>
      </c>
      <c r="C1144" s="24" t="s">
        <v>4854</v>
      </c>
      <c r="D1144" s="132" t="s">
        <v>4630</v>
      </c>
      <c r="E1144" s="132">
        <v>15.0</v>
      </c>
      <c r="F1144" s="132">
        <v>15.0</v>
      </c>
      <c r="G1144" s="132"/>
      <c r="H1144" s="132"/>
      <c r="J1144" s="171">
        <f t="array" ref="J1144">IFERROR(INDEX(VBDhistory1!$U$310:$U$610,MATCH(VBDgames!$C1144,VBDhistory1!$B$310:$B$610,0))+ROW()/10000000,0)</f>
        <v>0</v>
      </c>
      <c r="K1144" s="171">
        <f t="array" ref="K1144">IFERROR(INDEX(VBDhistory2!$U$310:$U$610,MATCH(VBDgames!$C1144,VBDhistory2!$B$310:$B$610,0))+ROW()/10000000,0)</f>
        <v>0</v>
      </c>
      <c r="L1144" s="171">
        <f t="array" ref="L1144">IFERROR(INDEX(VBDhistory3!$U$310:$U$610,MATCH(VBDgames!$C1144,VBDhistory3!$B$310:$B$610,0))+ROW()/10000000,0)</f>
        <v>0</v>
      </c>
      <c r="M1144" s="171">
        <f t="array" ref="M1144">IFERROR(INDEX(VBDhistory4!$U$310:$U$610,MATCH(VBDgames!$C1144,VBDhistory4!$B$310:$B$610,0))+ROW()/10000000,0)</f>
        <v>0</v>
      </c>
      <c r="N1144" s="171"/>
      <c r="O1144" s="171" t="str">
        <f t="shared" ref="O1144:R1144" si="2616">$D1144&amp;"-"&amp;RANK(J1144,J$1129:J$1428,0)</f>
        <v>LB-1</v>
      </c>
      <c r="P1144" s="171" t="str">
        <f t="shared" si="2616"/>
        <v>LB-1</v>
      </c>
      <c r="Q1144" s="171" t="str">
        <f t="shared" si="2616"/>
        <v>LB-1</v>
      </c>
      <c r="R1144" s="171" t="str">
        <f t="shared" si="2616"/>
        <v>LB-1</v>
      </c>
      <c r="AC1144" s="3"/>
    </row>
    <row r="1145" ht="15.75" customHeight="1">
      <c r="A1145" s="24">
        <v>17.0</v>
      </c>
      <c r="B1145" s="24" t="s">
        <v>4855</v>
      </c>
      <c r="C1145" s="24" t="s">
        <v>4855</v>
      </c>
      <c r="D1145" s="132" t="s">
        <v>4630</v>
      </c>
      <c r="E1145" s="132">
        <v>16.0</v>
      </c>
      <c r="F1145" s="132">
        <v>16.0</v>
      </c>
      <c r="G1145" s="132">
        <v>15.0</v>
      </c>
      <c r="H1145" s="132"/>
      <c r="J1145" s="171">
        <f t="array" ref="J1145">IFERROR(INDEX(VBDhistory1!$U$310:$U$610,MATCH(VBDgames!$C1145,VBDhistory1!$B$310:$B$610,0))+ROW()/10000000,0)</f>
        <v>0</v>
      </c>
      <c r="K1145" s="171">
        <f t="array" ref="K1145">IFERROR(INDEX(VBDhistory2!$U$310:$U$610,MATCH(VBDgames!$C1145,VBDhistory2!$B$310:$B$610,0))+ROW()/10000000,0)</f>
        <v>0</v>
      </c>
      <c r="L1145" s="171">
        <f t="array" ref="L1145">IFERROR(INDEX(VBDhistory3!$U$310:$U$610,MATCH(VBDgames!$C1145,VBDhistory3!$B$310:$B$610,0))+ROW()/10000000,0)</f>
        <v>0</v>
      </c>
      <c r="M1145" s="171">
        <f t="array" ref="M1145">IFERROR(INDEX(VBDhistory4!$U$310:$U$610,MATCH(VBDgames!$C1145,VBDhistory4!$B$310:$B$610,0))+ROW()/10000000,0)</f>
        <v>0</v>
      </c>
      <c r="N1145" s="171"/>
      <c r="O1145" s="171" t="str">
        <f t="shared" ref="O1145:R1145" si="2617">$D1145&amp;"-"&amp;RANK(J1145,J$1129:J$1428,0)</f>
        <v>LB-1</v>
      </c>
      <c r="P1145" s="171" t="str">
        <f t="shared" si="2617"/>
        <v>LB-1</v>
      </c>
      <c r="Q1145" s="171" t="str">
        <f t="shared" si="2617"/>
        <v>LB-1</v>
      </c>
      <c r="R1145" s="171" t="str">
        <f t="shared" si="2617"/>
        <v>LB-1</v>
      </c>
      <c r="AC1145" s="3"/>
    </row>
    <row r="1146" ht="15.75" customHeight="1">
      <c r="A1146" s="24">
        <v>18.0</v>
      </c>
      <c r="B1146" s="24" t="s">
        <v>4856</v>
      </c>
      <c r="C1146" s="24" t="s">
        <v>4856</v>
      </c>
      <c r="D1146" s="132" t="s">
        <v>4630</v>
      </c>
      <c r="E1146" s="132">
        <v>14.0</v>
      </c>
      <c r="F1146" s="132">
        <v>14.0</v>
      </c>
      <c r="G1146" s="132">
        <v>14.0</v>
      </c>
      <c r="H1146" s="132"/>
      <c r="J1146" s="171">
        <f t="array" ref="J1146">IFERROR(INDEX(VBDhistory1!$U$310:$U$610,MATCH(VBDgames!$C1146,VBDhistory1!$B$310:$B$610,0))+ROW()/10000000,0)</f>
        <v>0</v>
      </c>
      <c r="K1146" s="171">
        <f t="array" ref="K1146">IFERROR(INDEX(VBDhistory2!$U$310:$U$610,MATCH(VBDgames!$C1146,VBDhistory2!$B$310:$B$610,0))+ROW()/10000000,0)</f>
        <v>0</v>
      </c>
      <c r="L1146" s="171">
        <f t="array" ref="L1146">IFERROR(INDEX(VBDhistory3!$U$310:$U$610,MATCH(VBDgames!$C1146,VBDhistory3!$B$310:$B$610,0))+ROW()/10000000,0)</f>
        <v>0</v>
      </c>
      <c r="M1146" s="171">
        <f t="array" ref="M1146">IFERROR(INDEX(VBDhistory4!$U$310:$U$610,MATCH(VBDgames!$C1146,VBDhistory4!$B$310:$B$610,0))+ROW()/10000000,0)</f>
        <v>0</v>
      </c>
      <c r="N1146" s="171"/>
      <c r="O1146" s="171" t="str">
        <f t="shared" ref="O1146:R1146" si="2618">$D1146&amp;"-"&amp;RANK(J1146,J$1129:J$1428,0)</f>
        <v>LB-1</v>
      </c>
      <c r="P1146" s="171" t="str">
        <f t="shared" si="2618"/>
        <v>LB-1</v>
      </c>
      <c r="Q1146" s="171" t="str">
        <f t="shared" si="2618"/>
        <v>LB-1</v>
      </c>
      <c r="R1146" s="171" t="str">
        <f t="shared" si="2618"/>
        <v>LB-1</v>
      </c>
      <c r="AC1146" s="3"/>
    </row>
    <row r="1147" ht="15.75" customHeight="1">
      <c r="A1147" s="24">
        <v>19.0</v>
      </c>
      <c r="B1147" s="24" t="s">
        <v>4857</v>
      </c>
      <c r="C1147" s="24" t="s">
        <v>4858</v>
      </c>
      <c r="D1147" s="132" t="s">
        <v>4630</v>
      </c>
      <c r="E1147" s="132">
        <v>16.0</v>
      </c>
      <c r="F1147" s="132">
        <v>15.0</v>
      </c>
      <c r="G1147" s="132"/>
      <c r="H1147" s="132"/>
      <c r="J1147" s="171">
        <f t="array" ref="J1147">IFERROR(INDEX(VBDhistory1!$U$310:$U$610,MATCH(VBDgames!$C1147,VBDhistory1!$B$310:$B$610,0))+ROW()/10000000,0)</f>
        <v>0</v>
      </c>
      <c r="K1147" s="171">
        <f t="array" ref="K1147">IFERROR(INDEX(VBDhistory2!$U$310:$U$610,MATCH(VBDgames!$C1147,VBDhistory2!$B$310:$B$610,0))+ROW()/10000000,0)</f>
        <v>0</v>
      </c>
      <c r="L1147" s="171">
        <f t="array" ref="L1147">IFERROR(INDEX(VBDhistory3!$U$310:$U$610,MATCH(VBDgames!$C1147,VBDhistory3!$B$310:$B$610,0))+ROW()/10000000,0)</f>
        <v>0</v>
      </c>
      <c r="M1147" s="171">
        <f t="array" ref="M1147">IFERROR(INDEX(VBDhistory4!$U$310:$U$610,MATCH(VBDgames!$C1147,VBDhistory4!$B$310:$B$610,0))+ROW()/10000000,0)</f>
        <v>0</v>
      </c>
      <c r="N1147" s="171"/>
      <c r="O1147" s="171" t="str">
        <f t="shared" ref="O1147:R1147" si="2619">$D1147&amp;"-"&amp;RANK(J1147,J$1129:J$1428,0)</f>
        <v>LB-1</v>
      </c>
      <c r="P1147" s="171" t="str">
        <f t="shared" si="2619"/>
        <v>LB-1</v>
      </c>
      <c r="Q1147" s="171" t="str">
        <f t="shared" si="2619"/>
        <v>LB-1</v>
      </c>
      <c r="R1147" s="171" t="str">
        <f t="shared" si="2619"/>
        <v>LB-1</v>
      </c>
      <c r="AC1147" s="3"/>
    </row>
    <row r="1148" ht="15.75" customHeight="1">
      <c r="A1148" s="24">
        <v>20.0</v>
      </c>
      <c r="B1148" s="24" t="s">
        <v>4859</v>
      </c>
      <c r="C1148" s="24" t="s">
        <v>4859</v>
      </c>
      <c r="D1148" s="132" t="s">
        <v>4630</v>
      </c>
      <c r="E1148" s="132">
        <v>16.0</v>
      </c>
      <c r="F1148" s="132">
        <v>14.0</v>
      </c>
      <c r="G1148" s="132"/>
      <c r="H1148" s="132"/>
      <c r="J1148" s="171">
        <f t="array" ref="J1148">IFERROR(INDEX(VBDhistory1!$U$310:$U$610,MATCH(VBDgames!$C1148,VBDhistory1!$B$310:$B$610,0))+ROW()/10000000,0)</f>
        <v>0</v>
      </c>
      <c r="K1148" s="171">
        <f t="array" ref="K1148">IFERROR(INDEX(VBDhistory2!$U$310:$U$610,MATCH(VBDgames!$C1148,VBDhistory2!$B$310:$B$610,0))+ROW()/10000000,0)</f>
        <v>0</v>
      </c>
      <c r="L1148" s="171">
        <f t="array" ref="L1148">IFERROR(INDEX(VBDhistory3!$U$310:$U$610,MATCH(VBDgames!$C1148,VBDhistory3!$B$310:$B$610,0))+ROW()/10000000,0)</f>
        <v>0</v>
      </c>
      <c r="M1148" s="171">
        <f t="array" ref="M1148">IFERROR(INDEX(VBDhistory4!$U$310:$U$610,MATCH(VBDgames!$C1148,VBDhistory4!$B$310:$B$610,0))+ROW()/10000000,0)</f>
        <v>0</v>
      </c>
      <c r="N1148" s="171"/>
      <c r="O1148" s="171" t="str">
        <f t="shared" ref="O1148:R1148" si="2620">$D1148&amp;"-"&amp;RANK(J1148,J$1129:J$1428,0)</f>
        <v>LB-1</v>
      </c>
      <c r="P1148" s="171" t="str">
        <f t="shared" si="2620"/>
        <v>LB-1</v>
      </c>
      <c r="Q1148" s="171" t="str">
        <f t="shared" si="2620"/>
        <v>LB-1</v>
      </c>
      <c r="R1148" s="171" t="str">
        <f t="shared" si="2620"/>
        <v>LB-1</v>
      </c>
      <c r="AC1148" s="3"/>
    </row>
    <row r="1149" ht="15.75" customHeight="1">
      <c r="A1149" s="24">
        <v>21.0</v>
      </c>
      <c r="B1149" s="24" t="s">
        <v>4860</v>
      </c>
      <c r="C1149" s="24" t="s">
        <v>4860</v>
      </c>
      <c r="D1149" s="132" t="s">
        <v>4630</v>
      </c>
      <c r="E1149" s="132">
        <v>15.0</v>
      </c>
      <c r="F1149" s="132">
        <v>16.0</v>
      </c>
      <c r="G1149" s="132">
        <v>4.0</v>
      </c>
      <c r="H1149" s="132">
        <v>15.0</v>
      </c>
      <c r="J1149" s="171">
        <f t="array" ref="J1149">IFERROR(INDEX(VBDhistory1!$U$310:$U$610,MATCH(VBDgames!$C1149,VBDhistory1!$B$310:$B$610,0))+ROW()/10000000,0)</f>
        <v>0</v>
      </c>
      <c r="K1149" s="171">
        <f t="array" ref="K1149">IFERROR(INDEX(VBDhistory2!$U$310:$U$610,MATCH(VBDgames!$C1149,VBDhistory2!$B$310:$B$610,0))+ROW()/10000000,0)</f>
        <v>0</v>
      </c>
      <c r="L1149" s="171">
        <f t="array" ref="L1149">IFERROR(INDEX(VBDhistory3!$U$310:$U$610,MATCH(VBDgames!$C1149,VBDhistory3!$B$310:$B$610,0))+ROW()/10000000,0)</f>
        <v>0</v>
      </c>
      <c r="M1149" s="171">
        <f t="array" ref="M1149">IFERROR(INDEX(VBDhistory4!$U$310:$U$610,MATCH(VBDgames!$C1149,VBDhistory4!$B$310:$B$610,0))+ROW()/10000000,0)</f>
        <v>0</v>
      </c>
      <c r="N1149" s="171"/>
      <c r="O1149" s="171" t="str">
        <f t="shared" ref="O1149:R1149" si="2621">$D1149&amp;"-"&amp;RANK(J1149,J$1129:J$1428,0)</f>
        <v>LB-1</v>
      </c>
      <c r="P1149" s="171" t="str">
        <f t="shared" si="2621"/>
        <v>LB-1</v>
      </c>
      <c r="Q1149" s="171" t="str">
        <f t="shared" si="2621"/>
        <v>LB-1</v>
      </c>
      <c r="R1149" s="171" t="str">
        <f t="shared" si="2621"/>
        <v>LB-1</v>
      </c>
      <c r="AC1149" s="3"/>
    </row>
    <row r="1150" ht="15.75" customHeight="1">
      <c r="A1150" s="24">
        <v>22.0</v>
      </c>
      <c r="B1150" s="24" t="s">
        <v>4861</v>
      </c>
      <c r="C1150" s="24" t="s">
        <v>4861</v>
      </c>
      <c r="D1150" s="132" t="s">
        <v>4630</v>
      </c>
      <c r="E1150" s="132">
        <v>16.0</v>
      </c>
      <c r="F1150" s="132">
        <v>6.0</v>
      </c>
      <c r="G1150" s="132">
        <v>16.0</v>
      </c>
      <c r="H1150" s="132">
        <v>15.0</v>
      </c>
      <c r="J1150" s="171">
        <f t="array" ref="J1150">IFERROR(INDEX(VBDhistory1!$U$310:$U$610,MATCH(VBDgames!$C1150,VBDhistory1!$B$310:$B$610,0))+ROW()/10000000,0)</f>
        <v>0</v>
      </c>
      <c r="K1150" s="171">
        <f t="array" ref="K1150">IFERROR(INDEX(VBDhistory2!$U$310:$U$610,MATCH(VBDgames!$C1150,VBDhistory2!$B$310:$B$610,0))+ROW()/10000000,0)</f>
        <v>0</v>
      </c>
      <c r="L1150" s="171">
        <f t="array" ref="L1150">IFERROR(INDEX(VBDhistory3!$U$310:$U$610,MATCH(VBDgames!$C1150,VBDhistory3!$B$310:$B$610,0))+ROW()/10000000,0)</f>
        <v>0</v>
      </c>
      <c r="M1150" s="171">
        <f t="array" ref="M1150">IFERROR(INDEX(VBDhistory4!$U$310:$U$610,MATCH(VBDgames!$C1150,VBDhistory4!$B$310:$B$610,0))+ROW()/10000000,0)</f>
        <v>0</v>
      </c>
      <c r="N1150" s="171"/>
      <c r="O1150" s="171" t="str">
        <f t="shared" ref="O1150:R1150" si="2622">$D1150&amp;"-"&amp;RANK(J1150,J$1129:J$1428,0)</f>
        <v>LB-1</v>
      </c>
      <c r="P1150" s="171" t="str">
        <f t="shared" si="2622"/>
        <v>LB-1</v>
      </c>
      <c r="Q1150" s="171" t="str">
        <f t="shared" si="2622"/>
        <v>LB-1</v>
      </c>
      <c r="R1150" s="171" t="str">
        <f t="shared" si="2622"/>
        <v>LB-1</v>
      </c>
      <c r="AC1150" s="3"/>
    </row>
    <row r="1151" ht="15.75" customHeight="1">
      <c r="A1151" s="24">
        <v>23.0</v>
      </c>
      <c r="B1151" s="24" t="s">
        <v>4862</v>
      </c>
      <c r="C1151" s="24" t="s">
        <v>4862</v>
      </c>
      <c r="D1151" s="132" t="s">
        <v>4630</v>
      </c>
      <c r="E1151" s="132">
        <v>15.0</v>
      </c>
      <c r="F1151" s="132">
        <v>13.0</v>
      </c>
      <c r="G1151" s="132">
        <v>16.0</v>
      </c>
      <c r="H1151" s="132">
        <v>14.0</v>
      </c>
      <c r="J1151" s="171">
        <f t="array" ref="J1151">IFERROR(INDEX(VBDhistory1!$U$310:$U$610,MATCH(VBDgames!$C1151,VBDhistory1!$B$310:$B$610,0))+ROW()/10000000,0)</f>
        <v>0</v>
      </c>
      <c r="K1151" s="171">
        <f t="array" ref="K1151">IFERROR(INDEX(VBDhistory2!$U$310:$U$610,MATCH(VBDgames!$C1151,VBDhistory2!$B$310:$B$610,0))+ROW()/10000000,0)</f>
        <v>0</v>
      </c>
      <c r="L1151" s="171">
        <f t="array" ref="L1151">IFERROR(INDEX(VBDhistory3!$U$310:$U$610,MATCH(VBDgames!$C1151,VBDhistory3!$B$310:$B$610,0))+ROW()/10000000,0)</f>
        <v>0</v>
      </c>
      <c r="M1151" s="171">
        <f t="array" ref="M1151">IFERROR(INDEX(VBDhistory4!$U$310:$U$610,MATCH(VBDgames!$C1151,VBDhistory4!$B$310:$B$610,0))+ROW()/10000000,0)</f>
        <v>0</v>
      </c>
      <c r="N1151" s="171"/>
      <c r="O1151" s="171" t="str">
        <f t="shared" ref="O1151:R1151" si="2623">$D1151&amp;"-"&amp;RANK(J1151,J$1129:J$1428,0)</f>
        <v>LB-1</v>
      </c>
      <c r="P1151" s="171" t="str">
        <f t="shared" si="2623"/>
        <v>LB-1</v>
      </c>
      <c r="Q1151" s="171" t="str">
        <f t="shared" si="2623"/>
        <v>LB-1</v>
      </c>
      <c r="R1151" s="171" t="str">
        <f t="shared" si="2623"/>
        <v>LB-1</v>
      </c>
      <c r="AC1151" s="3"/>
    </row>
    <row r="1152" ht="15.75" customHeight="1">
      <c r="A1152" s="24">
        <v>24.0</v>
      </c>
      <c r="B1152" s="24" t="s">
        <v>4863</v>
      </c>
      <c r="C1152" s="24" t="s">
        <v>4863</v>
      </c>
      <c r="D1152" s="132" t="s">
        <v>4630</v>
      </c>
      <c r="E1152" s="132">
        <v>14.0</v>
      </c>
      <c r="F1152" s="132"/>
      <c r="G1152" s="132"/>
      <c r="H1152" s="132"/>
      <c r="J1152" s="171">
        <f t="array" ref="J1152">IFERROR(INDEX(VBDhistory1!$U$310:$U$610,MATCH(VBDgames!$C1152,VBDhistory1!$B$310:$B$610,0))+ROW()/10000000,0)</f>
        <v>0</v>
      </c>
      <c r="K1152" s="171">
        <f t="array" ref="K1152">IFERROR(INDEX(VBDhistory2!$U$310:$U$610,MATCH(VBDgames!$C1152,VBDhistory2!$B$310:$B$610,0))+ROW()/10000000,0)</f>
        <v>0</v>
      </c>
      <c r="L1152" s="171">
        <f t="array" ref="L1152">IFERROR(INDEX(VBDhistory3!$U$310:$U$610,MATCH(VBDgames!$C1152,VBDhistory3!$B$310:$B$610,0))+ROW()/10000000,0)</f>
        <v>0</v>
      </c>
      <c r="M1152" s="171">
        <f t="array" ref="M1152">IFERROR(INDEX(VBDhistory4!$U$310:$U$610,MATCH(VBDgames!$C1152,VBDhistory4!$B$310:$B$610,0))+ROW()/10000000,0)</f>
        <v>0</v>
      </c>
      <c r="N1152" s="171"/>
      <c r="O1152" s="171" t="str">
        <f t="shared" ref="O1152:R1152" si="2624">$D1152&amp;"-"&amp;RANK(J1152,J$1129:J$1428,0)</f>
        <v>LB-1</v>
      </c>
      <c r="P1152" s="171" t="str">
        <f t="shared" si="2624"/>
        <v>LB-1</v>
      </c>
      <c r="Q1152" s="171" t="str">
        <f t="shared" si="2624"/>
        <v>LB-1</v>
      </c>
      <c r="R1152" s="171" t="str">
        <f t="shared" si="2624"/>
        <v>LB-1</v>
      </c>
      <c r="AC1152" s="3"/>
    </row>
    <row r="1153" ht="15.75" customHeight="1">
      <c r="A1153" s="24">
        <v>25.0</v>
      </c>
      <c r="B1153" s="24" t="s">
        <v>4864</v>
      </c>
      <c r="C1153" s="24" t="s">
        <v>4864</v>
      </c>
      <c r="D1153" s="132" t="s">
        <v>4630</v>
      </c>
      <c r="E1153" s="132">
        <v>16.0</v>
      </c>
      <c r="F1153" s="132">
        <v>14.0</v>
      </c>
      <c r="G1153" s="132">
        <v>16.0</v>
      </c>
      <c r="H1153" s="132"/>
      <c r="J1153" s="171">
        <f t="array" ref="J1153">IFERROR(INDEX(VBDhistory1!$U$310:$U$610,MATCH(VBDgames!$C1153,VBDhistory1!$B$310:$B$610,0))+ROW()/10000000,0)</f>
        <v>0</v>
      </c>
      <c r="K1153" s="171">
        <f t="array" ref="K1153">IFERROR(INDEX(VBDhistory2!$U$310:$U$610,MATCH(VBDgames!$C1153,VBDhistory2!$B$310:$B$610,0))+ROW()/10000000,0)</f>
        <v>0</v>
      </c>
      <c r="L1153" s="171">
        <f t="array" ref="L1153">IFERROR(INDEX(VBDhistory3!$U$310:$U$610,MATCH(VBDgames!$C1153,VBDhistory3!$B$310:$B$610,0))+ROW()/10000000,0)</f>
        <v>0</v>
      </c>
      <c r="M1153" s="171">
        <f t="array" ref="M1153">IFERROR(INDEX(VBDhistory4!$U$310:$U$610,MATCH(VBDgames!$C1153,VBDhistory4!$B$310:$B$610,0))+ROW()/10000000,0)</f>
        <v>0</v>
      </c>
      <c r="N1153" s="171"/>
      <c r="O1153" s="171" t="str">
        <f t="shared" ref="O1153:R1153" si="2625">$D1153&amp;"-"&amp;RANK(J1153,J$1129:J$1428,0)</f>
        <v>LB-1</v>
      </c>
      <c r="P1153" s="171" t="str">
        <f t="shared" si="2625"/>
        <v>LB-1</v>
      </c>
      <c r="Q1153" s="171" t="str">
        <f t="shared" si="2625"/>
        <v>LB-1</v>
      </c>
      <c r="R1153" s="171" t="str">
        <f t="shared" si="2625"/>
        <v>LB-1</v>
      </c>
      <c r="AC1153" s="3"/>
    </row>
    <row r="1154" ht="15.75" customHeight="1">
      <c r="A1154" s="24">
        <v>26.0</v>
      </c>
      <c r="B1154" s="24" t="s">
        <v>4865</v>
      </c>
      <c r="C1154" s="24" t="s">
        <v>4865</v>
      </c>
      <c r="D1154" s="132" t="s">
        <v>4630</v>
      </c>
      <c r="E1154" s="132">
        <v>16.0</v>
      </c>
      <c r="F1154" s="132">
        <v>16.0</v>
      </c>
      <c r="G1154" s="132">
        <v>16.0</v>
      </c>
      <c r="H1154" s="132">
        <v>15.0</v>
      </c>
      <c r="J1154" s="171">
        <f t="array" ref="J1154">IFERROR(INDEX(VBDhistory1!$U$310:$U$610,MATCH(VBDgames!$C1154,VBDhistory1!$B$310:$B$610,0))+ROW()/10000000,0)</f>
        <v>0</v>
      </c>
      <c r="K1154" s="171">
        <f t="array" ref="K1154">IFERROR(INDEX(VBDhistory2!$U$310:$U$610,MATCH(VBDgames!$C1154,VBDhistory2!$B$310:$B$610,0))+ROW()/10000000,0)</f>
        <v>0</v>
      </c>
      <c r="L1154" s="171">
        <f t="array" ref="L1154">IFERROR(INDEX(VBDhistory3!$U$310:$U$610,MATCH(VBDgames!$C1154,VBDhistory3!$B$310:$B$610,0))+ROW()/10000000,0)</f>
        <v>0</v>
      </c>
      <c r="M1154" s="171">
        <f t="array" ref="M1154">IFERROR(INDEX(VBDhistory4!$U$310:$U$610,MATCH(VBDgames!$C1154,VBDhistory4!$B$310:$B$610,0))+ROW()/10000000,0)</f>
        <v>0</v>
      </c>
      <c r="N1154" s="171"/>
      <c r="O1154" s="171" t="str">
        <f t="shared" ref="O1154:R1154" si="2626">$D1154&amp;"-"&amp;RANK(J1154,J$1129:J$1428,0)</f>
        <v>LB-1</v>
      </c>
      <c r="P1154" s="171" t="str">
        <f t="shared" si="2626"/>
        <v>LB-1</v>
      </c>
      <c r="Q1154" s="171" t="str">
        <f t="shared" si="2626"/>
        <v>LB-1</v>
      </c>
      <c r="R1154" s="171" t="str">
        <f t="shared" si="2626"/>
        <v>LB-1</v>
      </c>
      <c r="AC1154" s="3"/>
    </row>
    <row r="1155" ht="15.75" customHeight="1">
      <c r="A1155" s="24">
        <v>27.0</v>
      </c>
      <c r="B1155" s="22" t="s">
        <v>4866</v>
      </c>
      <c r="C1155" s="22" t="s">
        <v>4866</v>
      </c>
      <c r="D1155" s="132" t="s">
        <v>4630</v>
      </c>
      <c r="E1155" s="132">
        <v>16.0</v>
      </c>
      <c r="F1155" s="132">
        <v>15.0</v>
      </c>
      <c r="G1155" s="132">
        <v>15.0</v>
      </c>
      <c r="H1155" s="132"/>
      <c r="J1155" s="171">
        <f t="array" ref="J1155">IFERROR(INDEX(VBDhistory1!$U$310:$U$610,MATCH(VBDgames!$C1155,VBDhistory1!$B$310:$B$610,0))+ROW()/10000000,0)</f>
        <v>0</v>
      </c>
      <c r="K1155" s="171">
        <f t="array" ref="K1155">IFERROR(INDEX(VBDhistory2!$U$310:$U$610,MATCH(VBDgames!$C1155,VBDhistory2!$B$310:$B$610,0))+ROW()/10000000,0)</f>
        <v>0</v>
      </c>
      <c r="L1155" s="171">
        <f t="array" ref="L1155">IFERROR(INDEX(VBDhistory3!$U$310:$U$610,MATCH(VBDgames!$C1155,VBDhistory3!$B$310:$B$610,0))+ROW()/10000000,0)</f>
        <v>0</v>
      </c>
      <c r="M1155" s="171">
        <f t="array" ref="M1155">IFERROR(INDEX(VBDhistory4!$U$310:$U$610,MATCH(VBDgames!$C1155,VBDhistory4!$B$310:$B$610,0))+ROW()/10000000,0)</f>
        <v>0</v>
      </c>
      <c r="N1155" s="171"/>
      <c r="O1155" s="171" t="str">
        <f t="shared" ref="O1155:R1155" si="2627">$D1155&amp;"-"&amp;RANK(J1155,J$1129:J$1428,0)</f>
        <v>LB-1</v>
      </c>
      <c r="P1155" s="171" t="str">
        <f t="shared" si="2627"/>
        <v>LB-1</v>
      </c>
      <c r="Q1155" s="171" t="str">
        <f t="shared" si="2627"/>
        <v>LB-1</v>
      </c>
      <c r="R1155" s="171" t="str">
        <f t="shared" si="2627"/>
        <v>LB-1</v>
      </c>
      <c r="AC1155" s="3"/>
    </row>
    <row r="1156" ht="15.75" customHeight="1">
      <c r="A1156" s="24">
        <v>28.0</v>
      </c>
      <c r="B1156" s="24" t="s">
        <v>4867</v>
      </c>
      <c r="C1156" s="24" t="s">
        <v>4868</v>
      </c>
      <c r="D1156" s="132" t="s">
        <v>4630</v>
      </c>
      <c r="E1156" s="132">
        <v>16.0</v>
      </c>
      <c r="F1156" s="132">
        <v>16.0</v>
      </c>
      <c r="G1156" s="132">
        <v>15.0</v>
      </c>
      <c r="H1156" s="132"/>
      <c r="J1156" s="171">
        <f t="array" ref="J1156">IFERROR(INDEX(VBDhistory1!$U$310:$U$610,MATCH(VBDgames!$C1156,VBDhistory1!$B$310:$B$610,0))+ROW()/10000000,0)</f>
        <v>0</v>
      </c>
      <c r="K1156" s="171">
        <f t="array" ref="K1156">IFERROR(INDEX(VBDhistory2!$U$310:$U$610,MATCH(VBDgames!$C1156,VBDhistory2!$B$310:$B$610,0))+ROW()/10000000,0)</f>
        <v>0</v>
      </c>
      <c r="L1156" s="171">
        <f t="array" ref="L1156">IFERROR(INDEX(VBDhistory3!$U$310:$U$610,MATCH(VBDgames!$C1156,VBDhistory3!$B$310:$B$610,0))+ROW()/10000000,0)</f>
        <v>0</v>
      </c>
      <c r="M1156" s="171">
        <f t="array" ref="M1156">IFERROR(INDEX(VBDhistory4!$U$310:$U$610,MATCH(VBDgames!$C1156,VBDhistory4!$B$310:$B$610,0))+ROW()/10000000,0)</f>
        <v>0</v>
      </c>
      <c r="N1156" s="171"/>
      <c r="O1156" s="171" t="str">
        <f t="shared" ref="O1156:R1156" si="2628">$D1156&amp;"-"&amp;RANK(J1156,J$1129:J$1428,0)</f>
        <v>LB-1</v>
      </c>
      <c r="P1156" s="171" t="str">
        <f t="shared" si="2628"/>
        <v>LB-1</v>
      </c>
      <c r="Q1156" s="171" t="str">
        <f t="shared" si="2628"/>
        <v>LB-1</v>
      </c>
      <c r="R1156" s="171" t="str">
        <f t="shared" si="2628"/>
        <v>LB-1</v>
      </c>
      <c r="AC1156" s="3"/>
    </row>
    <row r="1157" ht="15.75" customHeight="1">
      <c r="A1157" s="24">
        <v>29.0</v>
      </c>
      <c r="B1157" s="24" t="s">
        <v>4869</v>
      </c>
      <c r="C1157" s="24" t="s">
        <v>4869</v>
      </c>
      <c r="D1157" s="132" t="s">
        <v>4630</v>
      </c>
      <c r="E1157" s="132">
        <v>14.0</v>
      </c>
      <c r="F1157" s="132">
        <v>12.0</v>
      </c>
      <c r="G1157" s="132">
        <v>16.0</v>
      </c>
      <c r="H1157" s="132">
        <v>16.0</v>
      </c>
      <c r="J1157" s="171">
        <f t="array" ref="J1157">IFERROR(INDEX(VBDhistory1!$U$310:$U$610,MATCH(VBDgames!$C1157,VBDhistory1!$B$310:$B$610,0))+ROW()/10000000,0)</f>
        <v>0</v>
      </c>
      <c r="K1157" s="171">
        <f t="array" ref="K1157">IFERROR(INDEX(VBDhistory2!$U$310:$U$610,MATCH(VBDgames!$C1157,VBDhistory2!$B$310:$B$610,0))+ROW()/10000000,0)</f>
        <v>0</v>
      </c>
      <c r="L1157" s="171">
        <f t="array" ref="L1157">IFERROR(INDEX(VBDhistory3!$U$310:$U$610,MATCH(VBDgames!$C1157,VBDhistory3!$B$310:$B$610,0))+ROW()/10000000,0)</f>
        <v>0</v>
      </c>
      <c r="M1157" s="171">
        <f t="array" ref="M1157">IFERROR(INDEX(VBDhistory4!$U$310:$U$610,MATCH(VBDgames!$C1157,VBDhistory4!$B$310:$B$610,0))+ROW()/10000000,0)</f>
        <v>0</v>
      </c>
      <c r="N1157" s="171"/>
      <c r="O1157" s="171" t="str">
        <f t="shared" ref="O1157:R1157" si="2629">$D1157&amp;"-"&amp;RANK(J1157,J$1129:J$1428,0)</f>
        <v>LB-1</v>
      </c>
      <c r="P1157" s="171" t="str">
        <f t="shared" si="2629"/>
        <v>LB-1</v>
      </c>
      <c r="Q1157" s="171" t="str">
        <f t="shared" si="2629"/>
        <v>LB-1</v>
      </c>
      <c r="R1157" s="171" t="str">
        <f t="shared" si="2629"/>
        <v>LB-1</v>
      </c>
      <c r="AC1157" s="3"/>
    </row>
    <row r="1158" ht="15.75" customHeight="1">
      <c r="A1158" s="24">
        <v>30.0</v>
      </c>
      <c r="B1158" s="24" t="s">
        <v>4870</v>
      </c>
      <c r="C1158" s="24" t="s">
        <v>4870</v>
      </c>
      <c r="D1158" s="132" t="s">
        <v>4630</v>
      </c>
      <c r="E1158" s="132">
        <v>16.0</v>
      </c>
      <c r="F1158" s="132">
        <v>14.0</v>
      </c>
      <c r="G1158" s="132"/>
      <c r="H1158" s="132">
        <v>16.0</v>
      </c>
      <c r="J1158" s="171">
        <f t="array" ref="J1158">IFERROR(INDEX(VBDhistory1!$U$310:$U$610,MATCH(VBDgames!$C1158,VBDhistory1!$B$310:$B$610,0))+ROW()/10000000,0)</f>
        <v>0</v>
      </c>
      <c r="K1158" s="171">
        <f t="array" ref="K1158">IFERROR(INDEX(VBDhistory2!$U$310:$U$610,MATCH(VBDgames!$C1158,VBDhistory2!$B$310:$B$610,0))+ROW()/10000000,0)</f>
        <v>0</v>
      </c>
      <c r="L1158" s="171">
        <f t="array" ref="L1158">IFERROR(INDEX(VBDhistory3!$U$310:$U$610,MATCH(VBDgames!$C1158,VBDhistory3!$B$310:$B$610,0))+ROW()/10000000,0)</f>
        <v>0</v>
      </c>
      <c r="M1158" s="171">
        <f t="array" ref="M1158">IFERROR(INDEX(VBDhistory4!$U$310:$U$610,MATCH(VBDgames!$C1158,VBDhistory4!$B$310:$B$610,0))+ROW()/10000000,0)</f>
        <v>0</v>
      </c>
      <c r="N1158" s="171"/>
      <c r="O1158" s="171" t="str">
        <f t="shared" ref="O1158:R1158" si="2630">$D1158&amp;"-"&amp;RANK(J1158,J$1129:J$1428,0)</f>
        <v>LB-1</v>
      </c>
      <c r="P1158" s="171" t="str">
        <f t="shared" si="2630"/>
        <v>LB-1</v>
      </c>
      <c r="Q1158" s="171" t="str">
        <f t="shared" si="2630"/>
        <v>LB-1</v>
      </c>
      <c r="R1158" s="171" t="str">
        <f t="shared" si="2630"/>
        <v>LB-1</v>
      </c>
      <c r="AC1158" s="3"/>
    </row>
    <row r="1159" ht="15.75" customHeight="1">
      <c r="A1159" s="24">
        <v>31.0</v>
      </c>
      <c r="B1159" s="24" t="s">
        <v>4871</v>
      </c>
      <c r="C1159" s="24" t="s">
        <v>4871</v>
      </c>
      <c r="D1159" s="132" t="s">
        <v>4630</v>
      </c>
      <c r="E1159" s="132">
        <v>16.0</v>
      </c>
      <c r="F1159" s="132">
        <v>16.0</v>
      </c>
      <c r="G1159" s="132">
        <v>16.0</v>
      </c>
      <c r="H1159" s="132"/>
      <c r="J1159" s="171">
        <f t="array" ref="J1159">IFERROR(INDEX(VBDhistory1!$U$310:$U$610,MATCH(VBDgames!$C1159,VBDhistory1!$B$310:$B$610,0))+ROW()/10000000,0)</f>
        <v>0</v>
      </c>
      <c r="K1159" s="171">
        <f t="array" ref="K1159">IFERROR(INDEX(VBDhistory2!$U$310:$U$610,MATCH(VBDgames!$C1159,VBDhistory2!$B$310:$B$610,0))+ROW()/10000000,0)</f>
        <v>0</v>
      </c>
      <c r="L1159" s="171">
        <f t="array" ref="L1159">IFERROR(INDEX(VBDhistory3!$U$310:$U$610,MATCH(VBDgames!$C1159,VBDhistory3!$B$310:$B$610,0))+ROW()/10000000,0)</f>
        <v>0</v>
      </c>
      <c r="M1159" s="171">
        <f t="array" ref="M1159">IFERROR(INDEX(VBDhistory4!$U$310:$U$610,MATCH(VBDgames!$C1159,VBDhistory4!$B$310:$B$610,0))+ROW()/10000000,0)</f>
        <v>0</v>
      </c>
      <c r="N1159" s="171"/>
      <c r="O1159" s="171" t="str">
        <f t="shared" ref="O1159:R1159" si="2631">$D1159&amp;"-"&amp;RANK(J1159,J$1129:J$1428,0)</f>
        <v>LB-1</v>
      </c>
      <c r="P1159" s="171" t="str">
        <f t="shared" si="2631"/>
        <v>LB-1</v>
      </c>
      <c r="Q1159" s="171" t="str">
        <f t="shared" si="2631"/>
        <v>LB-1</v>
      </c>
      <c r="R1159" s="171" t="str">
        <f t="shared" si="2631"/>
        <v>LB-1</v>
      </c>
      <c r="AC1159" s="3"/>
    </row>
    <row r="1160" ht="15.75" customHeight="1">
      <c r="A1160" s="24">
        <v>32.0</v>
      </c>
      <c r="B1160" s="24" t="s">
        <v>4872</v>
      </c>
      <c r="C1160" s="24" t="s">
        <v>4872</v>
      </c>
      <c r="D1160" s="132" t="s">
        <v>4630</v>
      </c>
      <c r="E1160" s="132">
        <v>16.0</v>
      </c>
      <c r="F1160" s="132"/>
      <c r="G1160" s="132">
        <v>4.0</v>
      </c>
      <c r="H1160" s="132">
        <v>16.0</v>
      </c>
      <c r="J1160" s="171">
        <f t="array" ref="J1160">IFERROR(INDEX(VBDhistory1!$U$310:$U$610,MATCH(VBDgames!$C1160,VBDhistory1!$B$310:$B$610,0))+ROW()/10000000,0)</f>
        <v>0</v>
      </c>
      <c r="K1160" s="171">
        <f t="array" ref="K1160">IFERROR(INDEX(VBDhistory2!$U$310:$U$610,MATCH(VBDgames!$C1160,VBDhistory2!$B$310:$B$610,0))+ROW()/10000000,0)</f>
        <v>0</v>
      </c>
      <c r="L1160" s="171">
        <f t="array" ref="L1160">IFERROR(INDEX(VBDhistory3!$U$310:$U$610,MATCH(VBDgames!$C1160,VBDhistory3!$B$310:$B$610,0))+ROW()/10000000,0)</f>
        <v>0</v>
      </c>
      <c r="M1160" s="171">
        <f t="array" ref="M1160">IFERROR(INDEX(VBDhistory4!$U$310:$U$610,MATCH(VBDgames!$C1160,VBDhistory4!$B$310:$B$610,0))+ROW()/10000000,0)</f>
        <v>0</v>
      </c>
      <c r="N1160" s="171"/>
      <c r="O1160" s="171" t="str">
        <f t="shared" ref="O1160:R1160" si="2632">$D1160&amp;"-"&amp;RANK(J1160,J$1129:J$1428,0)</f>
        <v>LB-1</v>
      </c>
      <c r="P1160" s="171" t="str">
        <f t="shared" si="2632"/>
        <v>LB-1</v>
      </c>
      <c r="Q1160" s="171" t="str">
        <f t="shared" si="2632"/>
        <v>LB-1</v>
      </c>
      <c r="R1160" s="171" t="str">
        <f t="shared" si="2632"/>
        <v>LB-1</v>
      </c>
      <c r="AC1160" s="3"/>
    </row>
    <row r="1161" ht="15.75" customHeight="1">
      <c r="A1161" s="24">
        <v>33.0</v>
      </c>
      <c r="B1161" s="24" t="s">
        <v>4873</v>
      </c>
      <c r="C1161" s="24" t="s">
        <v>4873</v>
      </c>
      <c r="D1161" s="132" t="s">
        <v>4630</v>
      </c>
      <c r="E1161" s="132">
        <v>14.0</v>
      </c>
      <c r="F1161" s="132">
        <v>16.0</v>
      </c>
      <c r="G1161" s="132">
        <v>14.0</v>
      </c>
      <c r="H1161" s="132">
        <v>16.0</v>
      </c>
      <c r="J1161" s="171">
        <f t="array" ref="J1161">IFERROR(INDEX(VBDhistory1!$U$310:$U$610,MATCH(VBDgames!$C1161,VBDhistory1!$B$310:$B$610,0))+ROW()/10000000,0)</f>
        <v>0</v>
      </c>
      <c r="K1161" s="171">
        <f t="array" ref="K1161">IFERROR(INDEX(VBDhistory2!$U$310:$U$610,MATCH(VBDgames!$C1161,VBDhistory2!$B$310:$B$610,0))+ROW()/10000000,0)</f>
        <v>0</v>
      </c>
      <c r="L1161" s="171">
        <f t="array" ref="L1161">IFERROR(INDEX(VBDhistory3!$U$310:$U$610,MATCH(VBDgames!$C1161,VBDhistory3!$B$310:$B$610,0))+ROW()/10000000,0)</f>
        <v>0</v>
      </c>
      <c r="M1161" s="171">
        <f t="array" ref="M1161">IFERROR(INDEX(VBDhistory4!$U$310:$U$610,MATCH(VBDgames!$C1161,VBDhistory4!$B$310:$B$610,0))+ROW()/10000000,0)</f>
        <v>0</v>
      </c>
      <c r="N1161" s="171"/>
      <c r="O1161" s="171" t="str">
        <f t="shared" ref="O1161:R1161" si="2633">$D1161&amp;"-"&amp;RANK(J1161,J$1129:J$1428,0)</f>
        <v>LB-1</v>
      </c>
      <c r="P1161" s="171" t="str">
        <f t="shared" si="2633"/>
        <v>LB-1</v>
      </c>
      <c r="Q1161" s="171" t="str">
        <f t="shared" si="2633"/>
        <v>LB-1</v>
      </c>
      <c r="R1161" s="171" t="str">
        <f t="shared" si="2633"/>
        <v>LB-1</v>
      </c>
      <c r="AC1161" s="3"/>
    </row>
    <row r="1162" ht="15.75" customHeight="1">
      <c r="A1162" s="24">
        <v>34.0</v>
      </c>
      <c r="B1162" s="22" t="s">
        <v>4874</v>
      </c>
      <c r="C1162" s="22" t="s">
        <v>4874</v>
      </c>
      <c r="D1162" s="132" t="s">
        <v>4630</v>
      </c>
      <c r="E1162" s="132">
        <v>16.0</v>
      </c>
      <c r="F1162" s="132">
        <v>16.0</v>
      </c>
      <c r="G1162" s="132">
        <v>10.0</v>
      </c>
      <c r="H1162" s="132"/>
      <c r="J1162" s="171">
        <f t="array" ref="J1162">IFERROR(INDEX(VBDhistory1!$U$310:$U$610,MATCH(VBDgames!$C1162,VBDhistory1!$B$310:$B$610,0))+ROW()/10000000,0)</f>
        <v>0</v>
      </c>
      <c r="K1162" s="171">
        <f t="array" ref="K1162">IFERROR(INDEX(VBDhistory2!$U$310:$U$610,MATCH(VBDgames!$C1162,VBDhistory2!$B$310:$B$610,0))+ROW()/10000000,0)</f>
        <v>0</v>
      </c>
      <c r="L1162" s="171">
        <f t="array" ref="L1162">IFERROR(INDEX(VBDhistory3!$U$310:$U$610,MATCH(VBDgames!$C1162,VBDhistory3!$B$310:$B$610,0))+ROW()/10000000,0)</f>
        <v>0</v>
      </c>
      <c r="M1162" s="171">
        <f t="array" ref="M1162">IFERROR(INDEX(VBDhistory4!$U$310:$U$610,MATCH(VBDgames!$C1162,VBDhistory4!$B$310:$B$610,0))+ROW()/10000000,0)</f>
        <v>0</v>
      </c>
      <c r="N1162" s="171"/>
      <c r="O1162" s="171" t="str">
        <f t="shared" ref="O1162:R1162" si="2634">$D1162&amp;"-"&amp;RANK(J1162,J$1129:J$1428,0)</f>
        <v>LB-1</v>
      </c>
      <c r="P1162" s="171" t="str">
        <f t="shared" si="2634"/>
        <v>LB-1</v>
      </c>
      <c r="Q1162" s="171" t="str">
        <f t="shared" si="2634"/>
        <v>LB-1</v>
      </c>
      <c r="R1162" s="171" t="str">
        <f t="shared" si="2634"/>
        <v>LB-1</v>
      </c>
      <c r="AC1162" s="3"/>
    </row>
    <row r="1163" ht="15.75" customHeight="1">
      <c r="A1163" s="24">
        <v>35.0</v>
      </c>
      <c r="B1163" s="24" t="s">
        <v>4875</v>
      </c>
      <c r="C1163" s="24" t="s">
        <v>4875</v>
      </c>
      <c r="D1163" s="132" t="s">
        <v>4630</v>
      </c>
      <c r="E1163" s="132">
        <v>14.0</v>
      </c>
      <c r="F1163" s="132">
        <v>13.0</v>
      </c>
      <c r="G1163" s="132">
        <v>11.0</v>
      </c>
      <c r="H1163" s="132"/>
      <c r="J1163" s="171">
        <f t="array" ref="J1163">IFERROR(INDEX(VBDhistory1!$U$310:$U$610,MATCH(VBDgames!$C1163,VBDhistory1!$B$310:$B$610,0))+ROW()/10000000,0)</f>
        <v>0</v>
      </c>
      <c r="K1163" s="171">
        <f t="array" ref="K1163">IFERROR(INDEX(VBDhistory2!$U$310:$U$610,MATCH(VBDgames!$C1163,VBDhistory2!$B$310:$B$610,0))+ROW()/10000000,0)</f>
        <v>0</v>
      </c>
      <c r="L1163" s="171">
        <f t="array" ref="L1163">IFERROR(INDEX(VBDhistory3!$U$310:$U$610,MATCH(VBDgames!$C1163,VBDhistory3!$B$310:$B$610,0))+ROW()/10000000,0)</f>
        <v>0</v>
      </c>
      <c r="M1163" s="171">
        <f t="array" ref="M1163">IFERROR(INDEX(VBDhistory4!$U$310:$U$610,MATCH(VBDgames!$C1163,VBDhistory4!$B$310:$B$610,0))+ROW()/10000000,0)</f>
        <v>0</v>
      </c>
      <c r="N1163" s="171"/>
      <c r="O1163" s="171" t="str">
        <f t="shared" ref="O1163:R1163" si="2635">$D1163&amp;"-"&amp;RANK(J1163,J$1129:J$1428,0)</f>
        <v>LB-1</v>
      </c>
      <c r="P1163" s="171" t="str">
        <f t="shared" si="2635"/>
        <v>LB-1</v>
      </c>
      <c r="Q1163" s="171" t="str">
        <f t="shared" si="2635"/>
        <v>LB-1</v>
      </c>
      <c r="R1163" s="171" t="str">
        <f t="shared" si="2635"/>
        <v>LB-1</v>
      </c>
      <c r="AC1163" s="3"/>
    </row>
    <row r="1164" ht="15.75" customHeight="1">
      <c r="A1164" s="24">
        <v>36.0</v>
      </c>
      <c r="B1164" s="24" t="s">
        <v>4876</v>
      </c>
      <c r="C1164" s="24" t="s">
        <v>4876</v>
      </c>
      <c r="D1164" s="132" t="s">
        <v>4630</v>
      </c>
      <c r="E1164" s="132">
        <v>16.0</v>
      </c>
      <c r="F1164" s="132"/>
      <c r="G1164" s="132"/>
      <c r="H1164" s="132"/>
      <c r="J1164" s="171">
        <f t="array" ref="J1164">IFERROR(INDEX(VBDhistory1!$U$310:$U$610,MATCH(VBDgames!$C1164,VBDhistory1!$B$310:$B$610,0))+ROW()/10000000,0)</f>
        <v>0</v>
      </c>
      <c r="K1164" s="171">
        <f t="array" ref="K1164">IFERROR(INDEX(VBDhistory2!$U$310:$U$610,MATCH(VBDgames!$C1164,VBDhistory2!$B$310:$B$610,0))+ROW()/10000000,0)</f>
        <v>0</v>
      </c>
      <c r="L1164" s="171">
        <f t="array" ref="L1164">IFERROR(INDEX(VBDhistory3!$U$310:$U$610,MATCH(VBDgames!$C1164,VBDhistory3!$B$310:$B$610,0))+ROW()/10000000,0)</f>
        <v>0</v>
      </c>
      <c r="M1164" s="171">
        <f t="array" ref="M1164">IFERROR(INDEX(VBDhistory4!$U$310:$U$610,MATCH(VBDgames!$C1164,VBDhistory4!$B$310:$B$610,0))+ROW()/10000000,0)</f>
        <v>0</v>
      </c>
      <c r="N1164" s="171"/>
      <c r="O1164" s="171" t="str">
        <f t="shared" ref="O1164:R1164" si="2636">$D1164&amp;"-"&amp;RANK(J1164,J$1129:J$1428,0)</f>
        <v>LB-1</v>
      </c>
      <c r="P1164" s="171" t="str">
        <f t="shared" si="2636"/>
        <v>LB-1</v>
      </c>
      <c r="Q1164" s="171" t="str">
        <f t="shared" si="2636"/>
        <v>LB-1</v>
      </c>
      <c r="R1164" s="171" t="str">
        <f t="shared" si="2636"/>
        <v>LB-1</v>
      </c>
      <c r="AC1164" s="3"/>
    </row>
    <row r="1165" ht="15.75" customHeight="1">
      <c r="A1165" s="24">
        <v>37.0</v>
      </c>
      <c r="B1165" s="24" t="s">
        <v>4877</v>
      </c>
      <c r="C1165" s="24" t="s">
        <v>4877</v>
      </c>
      <c r="D1165" s="132" t="s">
        <v>4630</v>
      </c>
      <c r="E1165" s="132">
        <v>16.0</v>
      </c>
      <c r="F1165" s="132">
        <v>12.0</v>
      </c>
      <c r="G1165" s="132">
        <v>14.0</v>
      </c>
      <c r="H1165" s="132"/>
      <c r="J1165" s="171">
        <f t="array" ref="J1165">IFERROR(INDEX(VBDhistory1!$U$310:$U$610,MATCH(VBDgames!$C1165,VBDhistory1!$B$310:$B$610,0))+ROW()/10000000,0)</f>
        <v>0</v>
      </c>
      <c r="K1165" s="171">
        <f t="array" ref="K1165">IFERROR(INDEX(VBDhistory2!$U$310:$U$610,MATCH(VBDgames!$C1165,VBDhistory2!$B$310:$B$610,0))+ROW()/10000000,0)</f>
        <v>0</v>
      </c>
      <c r="L1165" s="171">
        <f t="array" ref="L1165">IFERROR(INDEX(VBDhistory3!$U$310:$U$610,MATCH(VBDgames!$C1165,VBDhistory3!$B$310:$B$610,0))+ROW()/10000000,0)</f>
        <v>0</v>
      </c>
      <c r="M1165" s="171">
        <f t="array" ref="M1165">IFERROR(INDEX(VBDhistory4!$U$310:$U$610,MATCH(VBDgames!$C1165,VBDhistory4!$B$310:$B$610,0))+ROW()/10000000,0)</f>
        <v>0</v>
      </c>
      <c r="N1165" s="171"/>
      <c r="O1165" s="171" t="str">
        <f t="shared" ref="O1165:R1165" si="2637">$D1165&amp;"-"&amp;RANK(J1165,J$1129:J$1428,0)</f>
        <v>LB-1</v>
      </c>
      <c r="P1165" s="171" t="str">
        <f t="shared" si="2637"/>
        <v>LB-1</v>
      </c>
      <c r="Q1165" s="171" t="str">
        <f t="shared" si="2637"/>
        <v>LB-1</v>
      </c>
      <c r="R1165" s="171" t="str">
        <f t="shared" si="2637"/>
        <v>LB-1</v>
      </c>
      <c r="AC1165" s="3"/>
    </row>
    <row r="1166" ht="15.75" customHeight="1">
      <c r="A1166" s="24">
        <v>38.0</v>
      </c>
      <c r="B1166" s="24" t="s">
        <v>4878</v>
      </c>
      <c r="C1166" s="24" t="s">
        <v>4879</v>
      </c>
      <c r="D1166" s="132" t="s">
        <v>4630</v>
      </c>
      <c r="E1166" s="132">
        <v>16.0</v>
      </c>
      <c r="F1166" s="132"/>
      <c r="G1166" s="132"/>
      <c r="H1166" s="132"/>
      <c r="J1166" s="171">
        <f t="array" ref="J1166">IFERROR(INDEX(VBDhistory1!$U$310:$U$610,MATCH(VBDgames!$C1166,VBDhistory1!$B$310:$B$610,0))+ROW()/10000000,0)</f>
        <v>0</v>
      </c>
      <c r="K1166" s="171">
        <f t="array" ref="K1166">IFERROR(INDEX(VBDhistory2!$U$310:$U$610,MATCH(VBDgames!$C1166,VBDhistory2!$B$310:$B$610,0))+ROW()/10000000,0)</f>
        <v>0</v>
      </c>
      <c r="L1166" s="171">
        <f t="array" ref="L1166">IFERROR(INDEX(VBDhistory3!$U$310:$U$610,MATCH(VBDgames!$C1166,VBDhistory3!$B$310:$B$610,0))+ROW()/10000000,0)</f>
        <v>0</v>
      </c>
      <c r="M1166" s="171">
        <f t="array" ref="M1166">IFERROR(INDEX(VBDhistory4!$U$310:$U$610,MATCH(VBDgames!$C1166,VBDhistory4!$B$310:$B$610,0))+ROW()/10000000,0)</f>
        <v>0</v>
      </c>
      <c r="N1166" s="171"/>
      <c r="O1166" s="171" t="str">
        <f t="shared" ref="O1166:R1166" si="2638">$D1166&amp;"-"&amp;RANK(J1166,J$1129:J$1428,0)</f>
        <v>LB-1</v>
      </c>
      <c r="P1166" s="171" t="str">
        <f t="shared" si="2638"/>
        <v>LB-1</v>
      </c>
      <c r="Q1166" s="171" t="str">
        <f t="shared" si="2638"/>
        <v>LB-1</v>
      </c>
      <c r="R1166" s="171" t="str">
        <f t="shared" si="2638"/>
        <v>LB-1</v>
      </c>
      <c r="AC1166" s="3"/>
    </row>
    <row r="1167" ht="15.75" customHeight="1">
      <c r="A1167" s="24">
        <v>39.0</v>
      </c>
      <c r="B1167" s="24" t="s">
        <v>4880</v>
      </c>
      <c r="C1167" s="24" t="s">
        <v>4880</v>
      </c>
      <c r="D1167" s="132" t="s">
        <v>4630</v>
      </c>
      <c r="E1167" s="132">
        <v>16.0</v>
      </c>
      <c r="F1167" s="132">
        <v>16.0</v>
      </c>
      <c r="G1167" s="132"/>
      <c r="H1167" s="132"/>
      <c r="J1167" s="171">
        <f t="array" ref="J1167">IFERROR(INDEX(VBDhistory1!$U$310:$U$610,MATCH(VBDgames!$C1167,VBDhistory1!$B$310:$B$610,0))+ROW()/10000000,0)</f>
        <v>0</v>
      </c>
      <c r="K1167" s="171">
        <f t="array" ref="K1167">IFERROR(INDEX(VBDhistory2!$U$310:$U$610,MATCH(VBDgames!$C1167,VBDhistory2!$B$310:$B$610,0))+ROW()/10000000,0)</f>
        <v>0</v>
      </c>
      <c r="L1167" s="171">
        <f t="array" ref="L1167">IFERROR(INDEX(VBDhistory3!$U$310:$U$610,MATCH(VBDgames!$C1167,VBDhistory3!$B$310:$B$610,0))+ROW()/10000000,0)</f>
        <v>0</v>
      </c>
      <c r="M1167" s="171">
        <f t="array" ref="M1167">IFERROR(INDEX(VBDhistory4!$U$310:$U$610,MATCH(VBDgames!$C1167,VBDhistory4!$B$310:$B$610,0))+ROW()/10000000,0)</f>
        <v>0</v>
      </c>
      <c r="N1167" s="171"/>
      <c r="O1167" s="171" t="str">
        <f t="shared" ref="O1167:R1167" si="2639">$D1167&amp;"-"&amp;RANK(J1167,J$1129:J$1428,0)</f>
        <v>LB-1</v>
      </c>
      <c r="P1167" s="171" t="str">
        <f t="shared" si="2639"/>
        <v>LB-1</v>
      </c>
      <c r="Q1167" s="171" t="str">
        <f t="shared" si="2639"/>
        <v>LB-1</v>
      </c>
      <c r="R1167" s="171" t="str">
        <f t="shared" si="2639"/>
        <v>LB-1</v>
      </c>
      <c r="AC1167" s="3"/>
    </row>
    <row r="1168" ht="15.75" customHeight="1">
      <c r="A1168" s="24">
        <v>40.0</v>
      </c>
      <c r="B1168" s="24" t="s">
        <v>4881</v>
      </c>
      <c r="C1168" s="24" t="s">
        <v>4881</v>
      </c>
      <c r="D1168" s="132" t="s">
        <v>4630</v>
      </c>
      <c r="E1168" s="132">
        <v>16.0</v>
      </c>
      <c r="F1168" s="132">
        <v>16.0</v>
      </c>
      <c r="G1168" s="132">
        <v>16.0</v>
      </c>
      <c r="H1168" s="132">
        <v>16.0</v>
      </c>
      <c r="J1168" s="171">
        <f t="array" ref="J1168">IFERROR(INDEX(VBDhistory1!$U$310:$U$610,MATCH(VBDgames!$C1168,VBDhistory1!$B$310:$B$610,0))+ROW()/10000000,0)</f>
        <v>0</v>
      </c>
      <c r="K1168" s="171">
        <f t="array" ref="K1168">IFERROR(INDEX(VBDhistory2!$U$310:$U$610,MATCH(VBDgames!$C1168,VBDhistory2!$B$310:$B$610,0))+ROW()/10000000,0)</f>
        <v>0</v>
      </c>
      <c r="L1168" s="171">
        <f t="array" ref="L1168">IFERROR(INDEX(VBDhistory3!$U$310:$U$610,MATCH(VBDgames!$C1168,VBDhistory3!$B$310:$B$610,0))+ROW()/10000000,0)</f>
        <v>0</v>
      </c>
      <c r="M1168" s="171">
        <f t="array" ref="M1168">IFERROR(INDEX(VBDhistory4!$U$310:$U$610,MATCH(VBDgames!$C1168,VBDhistory4!$B$310:$B$610,0))+ROW()/10000000,0)</f>
        <v>0</v>
      </c>
      <c r="N1168" s="171"/>
      <c r="O1168" s="171" t="str">
        <f t="shared" ref="O1168:R1168" si="2640">$D1168&amp;"-"&amp;RANK(J1168,J$1129:J$1428,0)</f>
        <v>LB-1</v>
      </c>
      <c r="P1168" s="171" t="str">
        <f t="shared" si="2640"/>
        <v>LB-1</v>
      </c>
      <c r="Q1168" s="171" t="str">
        <f t="shared" si="2640"/>
        <v>LB-1</v>
      </c>
      <c r="R1168" s="171" t="str">
        <f t="shared" si="2640"/>
        <v>LB-1</v>
      </c>
      <c r="AC1168" s="3"/>
    </row>
    <row r="1169" ht="15.75" customHeight="1">
      <c r="A1169" s="24">
        <v>41.0</v>
      </c>
      <c r="B1169" s="24" t="s">
        <v>4882</v>
      </c>
      <c r="C1169" s="24" t="s">
        <v>4882</v>
      </c>
      <c r="D1169" s="132" t="s">
        <v>4630</v>
      </c>
      <c r="E1169" s="132">
        <v>13.0</v>
      </c>
      <c r="F1169" s="132">
        <v>13.0</v>
      </c>
      <c r="G1169" s="132">
        <v>15.0</v>
      </c>
      <c r="H1169" s="132">
        <v>16.0</v>
      </c>
      <c r="J1169" s="171">
        <f t="array" ref="J1169">IFERROR(INDEX(VBDhistory1!$U$310:$U$610,MATCH(VBDgames!$C1169,VBDhistory1!$B$310:$B$610,0))+ROW()/10000000,0)</f>
        <v>0</v>
      </c>
      <c r="K1169" s="171">
        <f t="array" ref="K1169">IFERROR(INDEX(VBDhistory2!$U$310:$U$610,MATCH(VBDgames!$C1169,VBDhistory2!$B$310:$B$610,0))+ROW()/10000000,0)</f>
        <v>0</v>
      </c>
      <c r="L1169" s="171">
        <f t="array" ref="L1169">IFERROR(INDEX(VBDhistory3!$U$310:$U$610,MATCH(VBDgames!$C1169,VBDhistory3!$B$310:$B$610,0))+ROW()/10000000,0)</f>
        <v>0</v>
      </c>
      <c r="M1169" s="171">
        <f t="array" ref="M1169">IFERROR(INDEX(VBDhistory4!$U$310:$U$610,MATCH(VBDgames!$C1169,VBDhistory4!$B$310:$B$610,0))+ROW()/10000000,0)</f>
        <v>0</v>
      </c>
      <c r="N1169" s="171"/>
      <c r="O1169" s="171" t="str">
        <f t="shared" ref="O1169:R1169" si="2641">$D1169&amp;"-"&amp;RANK(J1169,J$1129:J$1428,0)</f>
        <v>LB-1</v>
      </c>
      <c r="P1169" s="171" t="str">
        <f t="shared" si="2641"/>
        <v>LB-1</v>
      </c>
      <c r="Q1169" s="171" t="str">
        <f t="shared" si="2641"/>
        <v>LB-1</v>
      </c>
      <c r="R1169" s="171" t="str">
        <f t="shared" si="2641"/>
        <v>LB-1</v>
      </c>
      <c r="AC1169" s="3"/>
    </row>
    <row r="1170" ht="15.75" customHeight="1">
      <c r="A1170" s="24">
        <v>42.0</v>
      </c>
      <c r="B1170" s="22" t="s">
        <v>4883</v>
      </c>
      <c r="C1170" s="22" t="s">
        <v>4883</v>
      </c>
      <c r="D1170" s="132" t="s">
        <v>4630</v>
      </c>
      <c r="E1170" s="132">
        <v>14.0</v>
      </c>
      <c r="F1170" s="132">
        <v>16.0</v>
      </c>
      <c r="G1170" s="132">
        <v>16.0</v>
      </c>
      <c r="H1170" s="132">
        <v>16.0</v>
      </c>
      <c r="J1170" s="171">
        <f t="array" ref="J1170">IFERROR(INDEX(VBDhistory1!$U$310:$U$610,MATCH(VBDgames!$C1170,VBDhistory1!$B$310:$B$610,0))+ROW()/10000000,0)</f>
        <v>0</v>
      </c>
      <c r="K1170" s="171">
        <f t="array" ref="K1170">IFERROR(INDEX(VBDhistory2!$U$310:$U$610,MATCH(VBDgames!$C1170,VBDhistory2!$B$310:$B$610,0))+ROW()/10000000,0)</f>
        <v>0</v>
      </c>
      <c r="L1170" s="171">
        <f t="array" ref="L1170">IFERROR(INDEX(VBDhistory3!$U$310:$U$610,MATCH(VBDgames!$C1170,VBDhistory3!$B$310:$B$610,0))+ROW()/10000000,0)</f>
        <v>0</v>
      </c>
      <c r="M1170" s="171">
        <f t="array" ref="M1170">IFERROR(INDEX(VBDhistory4!$U$310:$U$610,MATCH(VBDgames!$C1170,VBDhistory4!$B$310:$B$610,0))+ROW()/10000000,0)</f>
        <v>0</v>
      </c>
      <c r="N1170" s="171"/>
      <c r="O1170" s="171" t="str">
        <f t="shared" ref="O1170:R1170" si="2642">$D1170&amp;"-"&amp;RANK(J1170,J$1129:J$1428,0)</f>
        <v>LB-1</v>
      </c>
      <c r="P1170" s="171" t="str">
        <f t="shared" si="2642"/>
        <v>LB-1</v>
      </c>
      <c r="Q1170" s="171" t="str">
        <f t="shared" si="2642"/>
        <v>LB-1</v>
      </c>
      <c r="R1170" s="171" t="str">
        <f t="shared" si="2642"/>
        <v>LB-1</v>
      </c>
      <c r="AC1170" s="3"/>
    </row>
    <row r="1171" ht="15.75" customHeight="1">
      <c r="A1171" s="24">
        <v>43.0</v>
      </c>
      <c r="B1171" s="24" t="s">
        <v>4884</v>
      </c>
      <c r="C1171" s="24" t="s">
        <v>4884</v>
      </c>
      <c r="D1171" s="132" t="s">
        <v>4630</v>
      </c>
      <c r="E1171" s="132">
        <v>15.0</v>
      </c>
      <c r="F1171" s="132">
        <v>16.0</v>
      </c>
      <c r="G1171" s="132">
        <v>15.0</v>
      </c>
      <c r="H1171" s="132">
        <v>16.0</v>
      </c>
      <c r="J1171" s="171">
        <f t="array" ref="J1171">IFERROR(INDEX(VBDhistory1!$U$310:$U$610,MATCH(VBDgames!$C1171,VBDhistory1!$B$310:$B$610,0))+ROW()/10000000,0)</f>
        <v>0</v>
      </c>
      <c r="K1171" s="171">
        <f t="array" ref="K1171">IFERROR(INDEX(VBDhistory2!$U$310:$U$610,MATCH(VBDgames!$C1171,VBDhistory2!$B$310:$B$610,0))+ROW()/10000000,0)</f>
        <v>0</v>
      </c>
      <c r="L1171" s="171">
        <f t="array" ref="L1171">IFERROR(INDEX(VBDhistory3!$U$310:$U$610,MATCH(VBDgames!$C1171,VBDhistory3!$B$310:$B$610,0))+ROW()/10000000,0)</f>
        <v>0</v>
      </c>
      <c r="M1171" s="171">
        <f t="array" ref="M1171">IFERROR(INDEX(VBDhistory4!$U$310:$U$610,MATCH(VBDgames!$C1171,VBDhistory4!$B$310:$B$610,0))+ROW()/10000000,0)</f>
        <v>0</v>
      </c>
      <c r="N1171" s="171"/>
      <c r="O1171" s="171" t="str">
        <f t="shared" ref="O1171:R1171" si="2643">$D1171&amp;"-"&amp;RANK(J1171,J$1129:J$1428,0)</f>
        <v>LB-1</v>
      </c>
      <c r="P1171" s="171" t="str">
        <f t="shared" si="2643"/>
        <v>LB-1</v>
      </c>
      <c r="Q1171" s="171" t="str">
        <f t="shared" si="2643"/>
        <v>LB-1</v>
      </c>
      <c r="R1171" s="171" t="str">
        <f t="shared" si="2643"/>
        <v>LB-1</v>
      </c>
      <c r="AC1171" s="3"/>
    </row>
    <row r="1172" ht="15.75" customHeight="1">
      <c r="A1172" s="24">
        <v>44.0</v>
      </c>
      <c r="B1172" s="24" t="s">
        <v>4885</v>
      </c>
      <c r="C1172" s="24" t="s">
        <v>4885</v>
      </c>
      <c r="D1172" s="132" t="s">
        <v>4630</v>
      </c>
      <c r="E1172" s="132">
        <v>12.0</v>
      </c>
      <c r="F1172" s="132">
        <v>16.0</v>
      </c>
      <c r="G1172" s="132">
        <v>16.0</v>
      </c>
      <c r="H1172" s="132"/>
      <c r="J1172" s="171">
        <f t="array" ref="J1172">IFERROR(INDEX(VBDhistory1!$U$310:$U$610,MATCH(VBDgames!$C1172,VBDhistory1!$B$310:$B$610,0))+ROW()/10000000,0)</f>
        <v>0</v>
      </c>
      <c r="K1172" s="171">
        <f t="array" ref="K1172">IFERROR(INDEX(VBDhistory2!$U$310:$U$610,MATCH(VBDgames!$C1172,VBDhistory2!$B$310:$B$610,0))+ROW()/10000000,0)</f>
        <v>0</v>
      </c>
      <c r="L1172" s="171">
        <f t="array" ref="L1172">IFERROR(INDEX(VBDhistory3!$U$310:$U$610,MATCH(VBDgames!$C1172,VBDhistory3!$B$310:$B$610,0))+ROW()/10000000,0)</f>
        <v>0</v>
      </c>
      <c r="M1172" s="171">
        <f t="array" ref="M1172">IFERROR(INDEX(VBDhistory4!$U$310:$U$610,MATCH(VBDgames!$C1172,VBDhistory4!$B$310:$B$610,0))+ROW()/10000000,0)</f>
        <v>0</v>
      </c>
      <c r="N1172" s="171"/>
      <c r="O1172" s="171" t="str">
        <f t="shared" ref="O1172:R1172" si="2644">$D1172&amp;"-"&amp;RANK(J1172,J$1129:J$1428,0)</f>
        <v>LB-1</v>
      </c>
      <c r="P1172" s="171" t="str">
        <f t="shared" si="2644"/>
        <v>LB-1</v>
      </c>
      <c r="Q1172" s="171" t="str">
        <f t="shared" si="2644"/>
        <v>LB-1</v>
      </c>
      <c r="R1172" s="171" t="str">
        <f t="shared" si="2644"/>
        <v>LB-1</v>
      </c>
      <c r="AC1172" s="3"/>
    </row>
    <row r="1173" ht="15.75" customHeight="1">
      <c r="A1173" s="24">
        <v>45.0</v>
      </c>
      <c r="B1173" s="22" t="s">
        <v>4886</v>
      </c>
      <c r="C1173" s="22" t="s">
        <v>4886</v>
      </c>
      <c r="D1173" s="132" t="s">
        <v>4630</v>
      </c>
      <c r="E1173" s="132">
        <v>13.0</v>
      </c>
      <c r="F1173" s="132">
        <v>15.0</v>
      </c>
      <c r="G1173" s="132"/>
      <c r="H1173" s="132"/>
      <c r="J1173" s="171">
        <f t="array" ref="J1173">IFERROR(INDEX(VBDhistory1!$U$310:$U$610,MATCH(VBDgames!$C1173,VBDhistory1!$B$310:$B$610,0))+ROW()/10000000,0)</f>
        <v>0</v>
      </c>
      <c r="K1173" s="171">
        <f t="array" ref="K1173">IFERROR(INDEX(VBDhistory2!$U$310:$U$610,MATCH(VBDgames!$C1173,VBDhistory2!$B$310:$B$610,0))+ROW()/10000000,0)</f>
        <v>0</v>
      </c>
      <c r="L1173" s="171">
        <f t="array" ref="L1173">IFERROR(INDEX(VBDhistory3!$U$310:$U$610,MATCH(VBDgames!$C1173,VBDhistory3!$B$310:$B$610,0))+ROW()/10000000,0)</f>
        <v>0</v>
      </c>
      <c r="M1173" s="171">
        <f t="array" ref="M1173">IFERROR(INDEX(VBDhistory4!$U$310:$U$610,MATCH(VBDgames!$C1173,VBDhistory4!$B$310:$B$610,0))+ROW()/10000000,0)</f>
        <v>0</v>
      </c>
      <c r="N1173" s="171"/>
      <c r="O1173" s="171" t="str">
        <f t="shared" ref="O1173:R1173" si="2645">$D1173&amp;"-"&amp;RANK(J1173,J$1129:J$1428,0)</f>
        <v>LB-1</v>
      </c>
      <c r="P1173" s="171" t="str">
        <f t="shared" si="2645"/>
        <v>LB-1</v>
      </c>
      <c r="Q1173" s="171" t="str">
        <f t="shared" si="2645"/>
        <v>LB-1</v>
      </c>
      <c r="R1173" s="171" t="str">
        <f t="shared" si="2645"/>
        <v>LB-1</v>
      </c>
      <c r="AC1173" s="3"/>
    </row>
    <row r="1174" ht="15.75" customHeight="1">
      <c r="A1174" s="24">
        <v>46.0</v>
      </c>
      <c r="B1174" s="24" t="s">
        <v>4887</v>
      </c>
      <c r="C1174" s="24" t="s">
        <v>4887</v>
      </c>
      <c r="D1174" s="132" t="s">
        <v>4630</v>
      </c>
      <c r="E1174" s="132">
        <v>12.0</v>
      </c>
      <c r="F1174" s="132"/>
      <c r="G1174" s="132"/>
      <c r="H1174" s="132"/>
      <c r="J1174" s="171">
        <f t="array" ref="J1174">IFERROR(INDEX(VBDhistory1!$U$310:$U$610,MATCH(VBDgames!$C1174,VBDhistory1!$B$310:$B$610,0))+ROW()/10000000,0)</f>
        <v>0</v>
      </c>
      <c r="K1174" s="171">
        <f t="array" ref="K1174">IFERROR(INDEX(VBDhistory2!$U$310:$U$610,MATCH(VBDgames!$C1174,VBDhistory2!$B$310:$B$610,0))+ROW()/10000000,0)</f>
        <v>0</v>
      </c>
      <c r="L1174" s="171">
        <f t="array" ref="L1174">IFERROR(INDEX(VBDhistory3!$U$310:$U$610,MATCH(VBDgames!$C1174,VBDhistory3!$B$310:$B$610,0))+ROW()/10000000,0)</f>
        <v>0</v>
      </c>
      <c r="M1174" s="171">
        <f t="array" ref="M1174">IFERROR(INDEX(VBDhistory4!$U$310:$U$610,MATCH(VBDgames!$C1174,VBDhistory4!$B$310:$B$610,0))+ROW()/10000000,0)</f>
        <v>0</v>
      </c>
      <c r="N1174" s="171"/>
      <c r="O1174" s="171" t="str">
        <f t="shared" ref="O1174:R1174" si="2646">$D1174&amp;"-"&amp;RANK(J1174,J$1129:J$1428,0)</f>
        <v>LB-1</v>
      </c>
      <c r="P1174" s="171" t="str">
        <f t="shared" si="2646"/>
        <v>LB-1</v>
      </c>
      <c r="Q1174" s="171" t="str">
        <f t="shared" si="2646"/>
        <v>LB-1</v>
      </c>
      <c r="R1174" s="171" t="str">
        <f t="shared" si="2646"/>
        <v>LB-1</v>
      </c>
      <c r="AC1174" s="3"/>
    </row>
    <row r="1175" ht="15.75" customHeight="1">
      <c r="A1175" s="24">
        <v>47.0</v>
      </c>
      <c r="B1175" s="24" t="s">
        <v>4888</v>
      </c>
      <c r="C1175" s="24" t="s">
        <v>4888</v>
      </c>
      <c r="D1175" s="132" t="s">
        <v>4630</v>
      </c>
      <c r="E1175" s="132">
        <v>15.0</v>
      </c>
      <c r="F1175" s="132">
        <v>16.0</v>
      </c>
      <c r="G1175" s="132">
        <v>12.0</v>
      </c>
      <c r="H1175" s="132"/>
      <c r="J1175" s="171">
        <f t="array" ref="J1175">IFERROR(INDEX(VBDhistory1!$U$310:$U$610,MATCH(VBDgames!$C1175,VBDhistory1!$B$310:$B$610,0))+ROW()/10000000,0)</f>
        <v>0</v>
      </c>
      <c r="K1175" s="171">
        <f t="array" ref="K1175">IFERROR(INDEX(VBDhistory2!$U$310:$U$610,MATCH(VBDgames!$C1175,VBDhistory2!$B$310:$B$610,0))+ROW()/10000000,0)</f>
        <v>0</v>
      </c>
      <c r="L1175" s="171">
        <f t="array" ref="L1175">IFERROR(INDEX(VBDhistory3!$U$310:$U$610,MATCH(VBDgames!$C1175,VBDhistory3!$B$310:$B$610,0))+ROW()/10000000,0)</f>
        <v>0</v>
      </c>
      <c r="M1175" s="171">
        <f t="array" ref="M1175">IFERROR(INDEX(VBDhistory4!$U$310:$U$610,MATCH(VBDgames!$C1175,VBDhistory4!$B$310:$B$610,0))+ROW()/10000000,0)</f>
        <v>0</v>
      </c>
      <c r="N1175" s="171"/>
      <c r="O1175" s="171" t="str">
        <f t="shared" ref="O1175:R1175" si="2647">$D1175&amp;"-"&amp;RANK(J1175,J$1129:J$1428,0)</f>
        <v>LB-1</v>
      </c>
      <c r="P1175" s="171" t="str">
        <f t="shared" si="2647"/>
        <v>LB-1</v>
      </c>
      <c r="Q1175" s="171" t="str">
        <f t="shared" si="2647"/>
        <v>LB-1</v>
      </c>
      <c r="R1175" s="171" t="str">
        <f t="shared" si="2647"/>
        <v>LB-1</v>
      </c>
      <c r="AC1175" s="3"/>
      <c r="AE1175" s="26"/>
    </row>
    <row r="1176" ht="15.75" customHeight="1">
      <c r="A1176" s="24">
        <v>48.0</v>
      </c>
      <c r="B1176" s="24" t="s">
        <v>4889</v>
      </c>
      <c r="C1176" s="24" t="s">
        <v>4890</v>
      </c>
      <c r="D1176" s="132" t="s">
        <v>4630</v>
      </c>
      <c r="E1176" s="132">
        <v>16.0</v>
      </c>
      <c r="F1176" s="132">
        <v>16.0</v>
      </c>
      <c r="G1176" s="132">
        <v>5.0</v>
      </c>
      <c r="H1176" s="132"/>
      <c r="J1176" s="171">
        <f t="array" ref="J1176">IFERROR(INDEX(VBDhistory1!$U$310:$U$610,MATCH(VBDgames!$C1176,VBDhistory1!$B$310:$B$610,0))+ROW()/10000000,0)</f>
        <v>0</v>
      </c>
      <c r="K1176" s="171">
        <f t="array" ref="K1176">IFERROR(INDEX(VBDhistory2!$U$310:$U$610,MATCH(VBDgames!$C1176,VBDhistory2!$B$310:$B$610,0))+ROW()/10000000,0)</f>
        <v>0</v>
      </c>
      <c r="L1176" s="171">
        <f t="array" ref="L1176">IFERROR(INDEX(VBDhistory3!$U$310:$U$610,MATCH(VBDgames!$C1176,VBDhistory3!$B$310:$B$610,0))+ROW()/10000000,0)</f>
        <v>0</v>
      </c>
      <c r="M1176" s="171">
        <f t="array" ref="M1176">IFERROR(INDEX(VBDhistory4!$U$310:$U$610,MATCH(VBDgames!$C1176,VBDhistory4!$B$310:$B$610,0))+ROW()/10000000,0)</f>
        <v>0</v>
      </c>
      <c r="N1176" s="171"/>
      <c r="O1176" s="171" t="str">
        <f t="shared" ref="O1176:R1176" si="2648">$D1176&amp;"-"&amp;RANK(J1176,J$1129:J$1428,0)</f>
        <v>LB-1</v>
      </c>
      <c r="P1176" s="171" t="str">
        <f t="shared" si="2648"/>
        <v>LB-1</v>
      </c>
      <c r="Q1176" s="171" t="str">
        <f t="shared" si="2648"/>
        <v>LB-1</v>
      </c>
      <c r="R1176" s="171" t="str">
        <f t="shared" si="2648"/>
        <v>LB-1</v>
      </c>
      <c r="AC1176" s="3"/>
      <c r="AE1176" s="26"/>
    </row>
    <row r="1177" ht="15.75" customHeight="1">
      <c r="A1177" s="24">
        <v>49.0</v>
      </c>
      <c r="B1177" s="24" t="s">
        <v>4891</v>
      </c>
      <c r="C1177" s="24" t="s">
        <v>4891</v>
      </c>
      <c r="D1177" s="132" t="s">
        <v>4630</v>
      </c>
      <c r="E1177" s="132">
        <v>16.0</v>
      </c>
      <c r="F1177" s="132">
        <v>15.0</v>
      </c>
      <c r="G1177" s="132">
        <v>3.0</v>
      </c>
      <c r="H1177" s="132"/>
      <c r="J1177" s="171">
        <f t="array" ref="J1177">IFERROR(INDEX(VBDhistory1!$U$310:$U$610,MATCH(VBDgames!$C1177,VBDhistory1!$B$310:$B$610,0))+ROW()/10000000,0)</f>
        <v>0</v>
      </c>
      <c r="K1177" s="171">
        <f t="array" ref="K1177">IFERROR(INDEX(VBDhistory2!$U$310:$U$610,MATCH(VBDgames!$C1177,VBDhistory2!$B$310:$B$610,0))+ROW()/10000000,0)</f>
        <v>0</v>
      </c>
      <c r="L1177" s="171">
        <f t="array" ref="L1177">IFERROR(INDEX(VBDhistory3!$U$310:$U$610,MATCH(VBDgames!$C1177,VBDhistory3!$B$310:$B$610,0))+ROW()/10000000,0)</f>
        <v>0</v>
      </c>
      <c r="M1177" s="171">
        <f t="array" ref="M1177">IFERROR(INDEX(VBDhistory4!$U$310:$U$610,MATCH(VBDgames!$C1177,VBDhistory4!$B$310:$B$610,0))+ROW()/10000000,0)</f>
        <v>0</v>
      </c>
      <c r="N1177" s="171"/>
      <c r="O1177" s="171" t="str">
        <f t="shared" ref="O1177:R1177" si="2649">$D1177&amp;"-"&amp;RANK(J1177,J$1129:J$1428,0)</f>
        <v>LB-1</v>
      </c>
      <c r="P1177" s="171" t="str">
        <f t="shared" si="2649"/>
        <v>LB-1</v>
      </c>
      <c r="Q1177" s="171" t="str">
        <f t="shared" si="2649"/>
        <v>LB-1</v>
      </c>
      <c r="R1177" s="171" t="str">
        <f t="shared" si="2649"/>
        <v>LB-1</v>
      </c>
      <c r="AC1177" s="3"/>
      <c r="AE1177" s="26"/>
    </row>
    <row r="1178" ht="15.75" customHeight="1">
      <c r="A1178" s="24">
        <v>50.0</v>
      </c>
      <c r="B1178" s="24" t="s">
        <v>4892</v>
      </c>
      <c r="C1178" s="24" t="s">
        <v>4893</v>
      </c>
      <c r="D1178" s="132" t="s">
        <v>4630</v>
      </c>
      <c r="E1178" s="132">
        <v>16.0</v>
      </c>
      <c r="F1178" s="132">
        <v>12.0</v>
      </c>
      <c r="G1178" s="132">
        <v>15.0</v>
      </c>
      <c r="H1178" s="132"/>
      <c r="J1178" s="171">
        <f t="array" ref="J1178">IFERROR(INDEX(VBDhistory1!$U$310:$U$610,MATCH(VBDgames!$C1178,VBDhistory1!$B$310:$B$610,0))+ROW()/10000000,0)</f>
        <v>0</v>
      </c>
      <c r="K1178" s="171">
        <f t="array" ref="K1178">IFERROR(INDEX(VBDhistory2!$U$310:$U$610,MATCH(VBDgames!$C1178,VBDhistory2!$B$310:$B$610,0))+ROW()/10000000,0)</f>
        <v>0</v>
      </c>
      <c r="L1178" s="171">
        <f t="array" ref="L1178">IFERROR(INDEX(VBDhistory3!$U$310:$U$610,MATCH(VBDgames!$C1178,VBDhistory3!$B$310:$B$610,0))+ROW()/10000000,0)</f>
        <v>0</v>
      </c>
      <c r="M1178" s="171">
        <f t="array" ref="M1178">IFERROR(INDEX(VBDhistory4!$U$310:$U$610,MATCH(VBDgames!$C1178,VBDhistory4!$B$310:$B$610,0))+ROW()/10000000,0)</f>
        <v>0</v>
      </c>
      <c r="N1178" s="171"/>
      <c r="O1178" s="171" t="str">
        <f t="shared" ref="O1178:R1178" si="2650">$D1178&amp;"-"&amp;RANK(J1178,J$1129:J$1428,0)</f>
        <v>LB-1</v>
      </c>
      <c r="P1178" s="171" t="str">
        <f t="shared" si="2650"/>
        <v>LB-1</v>
      </c>
      <c r="Q1178" s="171" t="str">
        <f t="shared" si="2650"/>
        <v>LB-1</v>
      </c>
      <c r="R1178" s="171" t="str">
        <f t="shared" si="2650"/>
        <v>LB-1</v>
      </c>
      <c r="AC1178" s="3"/>
      <c r="AE1178" s="26"/>
    </row>
    <row r="1179" ht="15.75" customHeight="1">
      <c r="A1179" s="24">
        <v>51.0</v>
      </c>
      <c r="B1179" s="24" t="s">
        <v>4894</v>
      </c>
      <c r="C1179" s="24" t="s">
        <v>4895</v>
      </c>
      <c r="D1179" s="132" t="s">
        <v>4630</v>
      </c>
      <c r="E1179" s="132">
        <v>16.0</v>
      </c>
      <c r="F1179" s="132">
        <v>16.0</v>
      </c>
      <c r="G1179" s="132">
        <v>16.0</v>
      </c>
      <c r="H1179" s="132"/>
      <c r="J1179" s="171">
        <f t="array" ref="J1179">IFERROR(INDEX(VBDhistory1!$U$310:$U$610,MATCH(VBDgames!$C1179,VBDhistory1!$B$310:$B$610,0))+ROW()/10000000,0)</f>
        <v>0</v>
      </c>
      <c r="K1179" s="171">
        <f t="array" ref="K1179">IFERROR(INDEX(VBDhistory2!$U$310:$U$610,MATCH(VBDgames!$C1179,VBDhistory2!$B$310:$B$610,0))+ROW()/10000000,0)</f>
        <v>0</v>
      </c>
      <c r="L1179" s="171">
        <f t="array" ref="L1179">IFERROR(INDEX(VBDhistory3!$U$310:$U$610,MATCH(VBDgames!$C1179,VBDhistory3!$B$310:$B$610,0))+ROW()/10000000,0)</f>
        <v>0</v>
      </c>
      <c r="M1179" s="171">
        <f t="array" ref="M1179">IFERROR(INDEX(VBDhistory4!$U$310:$U$610,MATCH(VBDgames!$C1179,VBDhistory4!$B$310:$B$610,0))+ROW()/10000000,0)</f>
        <v>0</v>
      </c>
      <c r="N1179" s="171"/>
      <c r="O1179" s="171" t="str">
        <f t="shared" ref="O1179:R1179" si="2651">$D1179&amp;"-"&amp;RANK(J1179,J$1129:J$1428,0)</f>
        <v>LB-1</v>
      </c>
      <c r="P1179" s="171" t="str">
        <f t="shared" si="2651"/>
        <v>LB-1</v>
      </c>
      <c r="Q1179" s="171" t="str">
        <f t="shared" si="2651"/>
        <v>LB-1</v>
      </c>
      <c r="R1179" s="171" t="str">
        <f t="shared" si="2651"/>
        <v>LB-1</v>
      </c>
      <c r="AC1179" s="3"/>
    </row>
    <row r="1180" ht="15.75" customHeight="1">
      <c r="A1180" s="24">
        <v>52.0</v>
      </c>
      <c r="B1180" s="24" t="s">
        <v>4896</v>
      </c>
      <c r="C1180" s="24" t="s">
        <v>4896</v>
      </c>
      <c r="D1180" s="132" t="s">
        <v>4630</v>
      </c>
      <c r="E1180" s="132">
        <v>12.0</v>
      </c>
      <c r="F1180" s="132">
        <v>4.0</v>
      </c>
      <c r="G1180" s="132">
        <v>0.0</v>
      </c>
      <c r="H1180" s="132"/>
      <c r="J1180" s="171">
        <f t="array" ref="J1180">IFERROR(INDEX(VBDhistory1!$U$310:$U$610,MATCH(VBDgames!$C1180,VBDhistory1!$B$310:$B$610,0))+ROW()/10000000,0)</f>
        <v>0</v>
      </c>
      <c r="K1180" s="171">
        <f t="array" ref="K1180">IFERROR(INDEX(VBDhistory2!$U$310:$U$610,MATCH(VBDgames!$C1180,VBDhistory2!$B$310:$B$610,0))+ROW()/10000000,0)</f>
        <v>0</v>
      </c>
      <c r="L1180" s="171">
        <f t="array" ref="L1180">IFERROR(INDEX(VBDhistory3!$U$310:$U$610,MATCH(VBDgames!$C1180,VBDhistory3!$B$310:$B$610,0))+ROW()/10000000,0)</f>
        <v>0</v>
      </c>
      <c r="M1180" s="171">
        <f t="array" ref="M1180">IFERROR(INDEX(VBDhistory4!$U$310:$U$610,MATCH(VBDgames!$C1180,VBDhistory4!$B$310:$B$610,0))+ROW()/10000000,0)</f>
        <v>0</v>
      </c>
      <c r="N1180" s="171"/>
      <c r="O1180" s="171" t="str">
        <f t="shared" ref="O1180:R1180" si="2652">$D1180&amp;"-"&amp;RANK(J1180,J$1129:J$1428,0)</f>
        <v>LB-1</v>
      </c>
      <c r="P1180" s="171" t="str">
        <f t="shared" si="2652"/>
        <v>LB-1</v>
      </c>
      <c r="Q1180" s="171" t="str">
        <f t="shared" si="2652"/>
        <v>LB-1</v>
      </c>
      <c r="R1180" s="171" t="str">
        <f t="shared" si="2652"/>
        <v>LB-1</v>
      </c>
      <c r="AC1180" s="3"/>
    </row>
    <row r="1181" ht="15.75" customHeight="1">
      <c r="A1181" s="24">
        <v>53.0</v>
      </c>
      <c r="B1181" s="24" t="s">
        <v>4897</v>
      </c>
      <c r="C1181" s="24" t="s">
        <v>4898</v>
      </c>
      <c r="D1181" s="132" t="s">
        <v>4630</v>
      </c>
      <c r="E1181" s="132">
        <v>15.0</v>
      </c>
      <c r="F1181" s="132">
        <v>16.0</v>
      </c>
      <c r="G1181" s="132">
        <v>10.0</v>
      </c>
      <c r="H1181" s="132"/>
      <c r="J1181" s="171">
        <f t="array" ref="J1181">IFERROR(INDEX(VBDhistory1!$U$310:$U$610,MATCH(VBDgames!$C1181,VBDhistory1!$B$310:$B$610,0))+ROW()/10000000,0)</f>
        <v>0</v>
      </c>
      <c r="K1181" s="171">
        <f t="array" ref="K1181">IFERROR(INDEX(VBDhistory2!$U$310:$U$610,MATCH(VBDgames!$C1181,VBDhistory2!$B$310:$B$610,0))+ROW()/10000000,0)</f>
        <v>0</v>
      </c>
      <c r="L1181" s="171">
        <f t="array" ref="L1181">IFERROR(INDEX(VBDhistory3!$U$310:$U$610,MATCH(VBDgames!$C1181,VBDhistory3!$B$310:$B$610,0))+ROW()/10000000,0)</f>
        <v>0</v>
      </c>
      <c r="M1181" s="171">
        <f t="array" ref="M1181">IFERROR(INDEX(VBDhistory4!$U$310:$U$610,MATCH(VBDgames!$C1181,VBDhistory4!$B$310:$B$610,0))+ROW()/10000000,0)</f>
        <v>0</v>
      </c>
      <c r="N1181" s="171"/>
      <c r="O1181" s="171" t="str">
        <f t="shared" ref="O1181:R1181" si="2653">$D1181&amp;"-"&amp;RANK(J1181,J$1129:J$1428,0)</f>
        <v>LB-1</v>
      </c>
      <c r="P1181" s="171" t="str">
        <f t="shared" si="2653"/>
        <v>LB-1</v>
      </c>
      <c r="Q1181" s="171" t="str">
        <f t="shared" si="2653"/>
        <v>LB-1</v>
      </c>
      <c r="R1181" s="171" t="str">
        <f t="shared" si="2653"/>
        <v>LB-1</v>
      </c>
      <c r="AC1181" s="3"/>
    </row>
    <row r="1182" ht="15.75" customHeight="1">
      <c r="A1182" s="24">
        <v>54.0</v>
      </c>
      <c r="B1182" s="24" t="s">
        <v>4899</v>
      </c>
      <c r="C1182" s="24" t="s">
        <v>4899</v>
      </c>
      <c r="D1182" s="132" t="s">
        <v>4630</v>
      </c>
      <c r="E1182" s="132">
        <v>15.0</v>
      </c>
      <c r="F1182" s="132">
        <v>12.0</v>
      </c>
      <c r="G1182" s="132">
        <v>13.0</v>
      </c>
      <c r="H1182" s="132">
        <v>16.0</v>
      </c>
      <c r="J1182" s="171">
        <f t="array" ref="J1182">IFERROR(INDEX(VBDhistory1!$U$310:$U$610,MATCH(VBDgames!$C1182,VBDhistory1!$B$310:$B$610,0))+ROW()/10000000,0)</f>
        <v>0</v>
      </c>
      <c r="K1182" s="171">
        <f t="array" ref="K1182">IFERROR(INDEX(VBDhistory2!$U$310:$U$610,MATCH(VBDgames!$C1182,VBDhistory2!$B$310:$B$610,0))+ROW()/10000000,0)</f>
        <v>0</v>
      </c>
      <c r="L1182" s="171">
        <f t="array" ref="L1182">IFERROR(INDEX(VBDhistory3!$U$310:$U$610,MATCH(VBDgames!$C1182,VBDhistory3!$B$310:$B$610,0))+ROW()/10000000,0)</f>
        <v>0</v>
      </c>
      <c r="M1182" s="171">
        <f t="array" ref="M1182">IFERROR(INDEX(VBDhistory4!$U$310:$U$610,MATCH(VBDgames!$C1182,VBDhistory4!$B$310:$B$610,0))+ROW()/10000000,0)</f>
        <v>0</v>
      </c>
      <c r="N1182" s="171"/>
      <c r="O1182" s="171" t="str">
        <f t="shared" ref="O1182:R1182" si="2654">$D1182&amp;"-"&amp;RANK(J1182,J$1129:J$1428,0)</f>
        <v>LB-1</v>
      </c>
      <c r="P1182" s="171" t="str">
        <f t="shared" si="2654"/>
        <v>LB-1</v>
      </c>
      <c r="Q1182" s="171" t="str">
        <f t="shared" si="2654"/>
        <v>LB-1</v>
      </c>
      <c r="R1182" s="171" t="str">
        <f t="shared" si="2654"/>
        <v>LB-1</v>
      </c>
      <c r="AC1182" s="3"/>
    </row>
    <row r="1183" ht="15.75" customHeight="1">
      <c r="A1183" s="24">
        <v>55.0</v>
      </c>
      <c r="B1183" s="24" t="s">
        <v>4900</v>
      </c>
      <c r="C1183" s="24" t="s">
        <v>4900</v>
      </c>
      <c r="D1183" s="132" t="s">
        <v>4630</v>
      </c>
      <c r="E1183" s="132">
        <v>12.0</v>
      </c>
      <c r="F1183" s="132"/>
      <c r="G1183" s="132"/>
      <c r="H1183" s="132"/>
      <c r="J1183" s="171">
        <f t="array" ref="J1183">IFERROR(INDEX(VBDhistory1!$U$310:$U$610,MATCH(VBDgames!$C1183,VBDhistory1!$B$310:$B$610,0))+ROW()/10000000,0)</f>
        <v>0</v>
      </c>
      <c r="K1183" s="171">
        <f t="array" ref="K1183">IFERROR(INDEX(VBDhistory2!$U$310:$U$610,MATCH(VBDgames!$C1183,VBDhistory2!$B$310:$B$610,0))+ROW()/10000000,0)</f>
        <v>0</v>
      </c>
      <c r="L1183" s="171">
        <f t="array" ref="L1183">IFERROR(INDEX(VBDhistory3!$U$310:$U$610,MATCH(VBDgames!$C1183,VBDhistory3!$B$310:$B$610,0))+ROW()/10000000,0)</f>
        <v>0</v>
      </c>
      <c r="M1183" s="171">
        <f t="array" ref="M1183">IFERROR(INDEX(VBDhistory4!$U$310:$U$610,MATCH(VBDgames!$C1183,VBDhistory4!$B$310:$B$610,0))+ROW()/10000000,0)</f>
        <v>0</v>
      </c>
      <c r="N1183" s="171"/>
      <c r="O1183" s="171" t="str">
        <f t="shared" ref="O1183:R1183" si="2655">$D1183&amp;"-"&amp;RANK(J1183,J$1129:J$1428,0)</f>
        <v>LB-1</v>
      </c>
      <c r="P1183" s="171" t="str">
        <f t="shared" si="2655"/>
        <v>LB-1</v>
      </c>
      <c r="Q1183" s="171" t="str">
        <f t="shared" si="2655"/>
        <v>LB-1</v>
      </c>
      <c r="R1183" s="171" t="str">
        <f t="shared" si="2655"/>
        <v>LB-1</v>
      </c>
      <c r="AC1183" s="3"/>
    </row>
    <row r="1184" ht="15.75" customHeight="1">
      <c r="A1184" s="24">
        <v>56.0</v>
      </c>
      <c r="B1184" s="24" t="s">
        <v>4901</v>
      </c>
      <c r="C1184" s="24" t="s">
        <v>4901</v>
      </c>
      <c r="D1184" s="132" t="s">
        <v>4630</v>
      </c>
      <c r="E1184" s="132">
        <v>15.0</v>
      </c>
      <c r="F1184" s="132"/>
      <c r="G1184" s="132"/>
      <c r="H1184" s="132"/>
      <c r="J1184" s="171">
        <f t="array" ref="J1184">IFERROR(INDEX(VBDhistory1!$U$310:$U$610,MATCH(VBDgames!$C1184,VBDhistory1!$B$310:$B$610,0))+ROW()/10000000,0)</f>
        <v>0</v>
      </c>
      <c r="K1184" s="171">
        <f t="array" ref="K1184">IFERROR(INDEX(VBDhistory2!$U$310:$U$610,MATCH(VBDgames!$C1184,VBDhistory2!$B$310:$B$610,0))+ROW()/10000000,0)</f>
        <v>0</v>
      </c>
      <c r="L1184" s="171">
        <f t="array" ref="L1184">IFERROR(INDEX(VBDhistory3!$U$310:$U$610,MATCH(VBDgames!$C1184,VBDhistory3!$B$310:$B$610,0))+ROW()/10000000,0)</f>
        <v>0</v>
      </c>
      <c r="M1184" s="171">
        <f t="array" ref="M1184">IFERROR(INDEX(VBDhistory4!$U$310:$U$610,MATCH(VBDgames!$C1184,VBDhistory4!$B$310:$B$610,0))+ROW()/10000000,0)</f>
        <v>0</v>
      </c>
      <c r="N1184" s="171"/>
      <c r="O1184" s="171" t="str">
        <f t="shared" ref="O1184:R1184" si="2656">$D1184&amp;"-"&amp;RANK(J1184,J$1129:J$1428,0)</f>
        <v>LB-1</v>
      </c>
      <c r="P1184" s="171" t="str">
        <f t="shared" si="2656"/>
        <v>LB-1</v>
      </c>
      <c r="Q1184" s="171" t="str">
        <f t="shared" si="2656"/>
        <v>LB-1</v>
      </c>
      <c r="R1184" s="171" t="str">
        <f t="shared" si="2656"/>
        <v>LB-1</v>
      </c>
      <c r="AC1184" s="3"/>
    </row>
    <row r="1185" ht="15.75" customHeight="1">
      <c r="A1185" s="24">
        <v>57.0</v>
      </c>
      <c r="B1185" s="24" t="s">
        <v>4902</v>
      </c>
      <c r="C1185" s="24" t="s">
        <v>4902</v>
      </c>
      <c r="D1185" s="132" t="s">
        <v>4630</v>
      </c>
      <c r="E1185" s="132">
        <v>16.0</v>
      </c>
      <c r="F1185" s="132">
        <v>9.0</v>
      </c>
      <c r="G1185" s="132">
        <v>13.0</v>
      </c>
      <c r="H1185" s="132"/>
      <c r="J1185" s="171">
        <f t="array" ref="J1185">IFERROR(INDEX(VBDhistory1!$U$310:$U$610,MATCH(VBDgames!$C1185,VBDhistory1!$B$310:$B$610,0))+ROW()/10000000,0)</f>
        <v>0</v>
      </c>
      <c r="K1185" s="171">
        <f t="array" ref="K1185">IFERROR(INDEX(VBDhistory2!$U$310:$U$610,MATCH(VBDgames!$C1185,VBDhistory2!$B$310:$B$610,0))+ROW()/10000000,0)</f>
        <v>0</v>
      </c>
      <c r="L1185" s="171">
        <f t="array" ref="L1185">IFERROR(INDEX(VBDhistory3!$U$310:$U$610,MATCH(VBDgames!$C1185,VBDhistory3!$B$310:$B$610,0))+ROW()/10000000,0)</f>
        <v>0</v>
      </c>
      <c r="M1185" s="171">
        <f t="array" ref="M1185">IFERROR(INDEX(VBDhistory4!$U$310:$U$610,MATCH(VBDgames!$C1185,VBDhistory4!$B$310:$B$610,0))+ROW()/10000000,0)</f>
        <v>0</v>
      </c>
      <c r="N1185" s="171"/>
      <c r="O1185" s="171" t="str">
        <f t="shared" ref="O1185:R1185" si="2657">$D1185&amp;"-"&amp;RANK(J1185,J$1129:J$1428,0)</f>
        <v>LB-1</v>
      </c>
      <c r="P1185" s="171" t="str">
        <f t="shared" si="2657"/>
        <v>LB-1</v>
      </c>
      <c r="Q1185" s="171" t="str">
        <f t="shared" si="2657"/>
        <v>LB-1</v>
      </c>
      <c r="R1185" s="171" t="str">
        <f t="shared" si="2657"/>
        <v>LB-1</v>
      </c>
      <c r="AC1185" s="3"/>
    </row>
    <row r="1186" ht="15.75" customHeight="1">
      <c r="A1186" s="24">
        <v>58.0</v>
      </c>
      <c r="B1186" s="24" t="s">
        <v>4903</v>
      </c>
      <c r="C1186" s="24" t="s">
        <v>4903</v>
      </c>
      <c r="D1186" s="132" t="s">
        <v>4630</v>
      </c>
      <c r="E1186" s="132">
        <v>13.0</v>
      </c>
      <c r="F1186" s="132"/>
      <c r="G1186" s="132"/>
      <c r="H1186" s="132"/>
      <c r="J1186" s="171">
        <f t="array" ref="J1186">IFERROR(INDEX(VBDhistory1!$U$310:$U$610,MATCH(VBDgames!$C1186,VBDhistory1!$B$310:$B$610,0))+ROW()/10000000,0)</f>
        <v>0</v>
      </c>
      <c r="K1186" s="171">
        <f t="array" ref="K1186">IFERROR(INDEX(VBDhistory2!$U$310:$U$610,MATCH(VBDgames!$C1186,VBDhistory2!$B$310:$B$610,0))+ROW()/10000000,0)</f>
        <v>0</v>
      </c>
      <c r="L1186" s="171">
        <f t="array" ref="L1186">IFERROR(INDEX(VBDhistory3!$U$310:$U$610,MATCH(VBDgames!$C1186,VBDhistory3!$B$310:$B$610,0))+ROW()/10000000,0)</f>
        <v>0</v>
      </c>
      <c r="M1186" s="171">
        <f t="array" ref="M1186">IFERROR(INDEX(VBDhistory4!$U$310:$U$610,MATCH(VBDgames!$C1186,VBDhistory4!$B$310:$B$610,0))+ROW()/10000000,0)</f>
        <v>0</v>
      </c>
      <c r="N1186" s="171"/>
      <c r="O1186" s="171" t="str">
        <f t="shared" ref="O1186:R1186" si="2658">$D1186&amp;"-"&amp;RANK(J1186,J$1129:J$1428,0)</f>
        <v>LB-1</v>
      </c>
      <c r="P1186" s="171" t="str">
        <f t="shared" si="2658"/>
        <v>LB-1</v>
      </c>
      <c r="Q1186" s="171" t="str">
        <f t="shared" si="2658"/>
        <v>LB-1</v>
      </c>
      <c r="R1186" s="171" t="str">
        <f t="shared" si="2658"/>
        <v>LB-1</v>
      </c>
      <c r="AC1186" s="3"/>
    </row>
    <row r="1187" ht="15.75" customHeight="1">
      <c r="A1187" s="24">
        <v>59.0</v>
      </c>
      <c r="B1187" s="24" t="s">
        <v>4904</v>
      </c>
      <c r="C1187" s="24" t="s">
        <v>4904</v>
      </c>
      <c r="D1187" s="132" t="s">
        <v>4630</v>
      </c>
      <c r="E1187" s="132">
        <v>16.0</v>
      </c>
      <c r="F1187" s="132"/>
      <c r="G1187" s="132"/>
      <c r="H1187" s="132"/>
      <c r="J1187" s="171">
        <f t="array" ref="J1187">IFERROR(INDEX(VBDhistory1!$U$310:$U$610,MATCH(VBDgames!$C1187,VBDhistory1!$B$310:$B$610,0))+ROW()/10000000,0)</f>
        <v>0</v>
      </c>
      <c r="K1187" s="171">
        <f t="array" ref="K1187">IFERROR(INDEX(VBDhistory2!$U$310:$U$610,MATCH(VBDgames!$C1187,VBDhistory2!$B$310:$B$610,0))+ROW()/10000000,0)</f>
        <v>0</v>
      </c>
      <c r="L1187" s="171">
        <f t="array" ref="L1187">IFERROR(INDEX(VBDhistory3!$U$310:$U$610,MATCH(VBDgames!$C1187,VBDhistory3!$B$310:$B$610,0))+ROW()/10000000,0)</f>
        <v>0</v>
      </c>
      <c r="M1187" s="171">
        <f t="array" ref="M1187">IFERROR(INDEX(VBDhistory4!$U$310:$U$610,MATCH(VBDgames!$C1187,VBDhistory4!$B$310:$B$610,0))+ROW()/10000000,0)</f>
        <v>0</v>
      </c>
      <c r="N1187" s="171"/>
      <c r="O1187" s="171" t="str">
        <f t="shared" ref="O1187:R1187" si="2659">$D1187&amp;"-"&amp;RANK(J1187,J$1129:J$1428,0)</f>
        <v>LB-1</v>
      </c>
      <c r="P1187" s="171" t="str">
        <f t="shared" si="2659"/>
        <v>LB-1</v>
      </c>
      <c r="Q1187" s="171" t="str">
        <f t="shared" si="2659"/>
        <v>LB-1</v>
      </c>
      <c r="R1187" s="171" t="str">
        <f t="shared" si="2659"/>
        <v>LB-1</v>
      </c>
      <c r="AC1187" s="3"/>
    </row>
    <row r="1188" ht="15.75" customHeight="1">
      <c r="A1188" s="24">
        <v>60.0</v>
      </c>
      <c r="B1188" s="24" t="s">
        <v>4905</v>
      </c>
      <c r="C1188" s="24" t="s">
        <v>4905</v>
      </c>
      <c r="D1188" s="132" t="s">
        <v>4630</v>
      </c>
      <c r="E1188" s="132">
        <v>15.0</v>
      </c>
      <c r="F1188" s="132">
        <v>15.0</v>
      </c>
      <c r="G1188" s="132">
        <v>5.0</v>
      </c>
      <c r="H1188" s="132">
        <v>13.0</v>
      </c>
      <c r="J1188" s="171">
        <f t="array" ref="J1188">IFERROR(INDEX(VBDhistory1!$U$310:$U$610,MATCH(VBDgames!$C1188,VBDhistory1!$B$310:$B$610,0))+ROW()/10000000,0)</f>
        <v>0</v>
      </c>
      <c r="K1188" s="171">
        <f t="array" ref="K1188">IFERROR(INDEX(VBDhistory2!$U$310:$U$610,MATCH(VBDgames!$C1188,VBDhistory2!$B$310:$B$610,0))+ROW()/10000000,0)</f>
        <v>0</v>
      </c>
      <c r="L1188" s="171">
        <f t="array" ref="L1188">IFERROR(INDEX(VBDhistory3!$U$310:$U$610,MATCH(VBDgames!$C1188,VBDhistory3!$B$310:$B$610,0))+ROW()/10000000,0)</f>
        <v>0</v>
      </c>
      <c r="M1188" s="171">
        <f t="array" ref="M1188">IFERROR(INDEX(VBDhistory4!$U$310:$U$610,MATCH(VBDgames!$C1188,VBDhistory4!$B$310:$B$610,0))+ROW()/10000000,0)</f>
        <v>0</v>
      </c>
      <c r="N1188" s="171"/>
      <c r="O1188" s="171" t="str">
        <f t="shared" ref="O1188:R1188" si="2660">$D1188&amp;"-"&amp;RANK(J1188,J$1129:J$1428,0)</f>
        <v>LB-1</v>
      </c>
      <c r="P1188" s="171" t="str">
        <f t="shared" si="2660"/>
        <v>LB-1</v>
      </c>
      <c r="Q1188" s="171" t="str">
        <f t="shared" si="2660"/>
        <v>LB-1</v>
      </c>
      <c r="R1188" s="171" t="str">
        <f t="shared" si="2660"/>
        <v>LB-1</v>
      </c>
      <c r="AC1188" s="3"/>
    </row>
    <row r="1189" ht="15.75" customHeight="1">
      <c r="A1189" s="24">
        <v>61.0</v>
      </c>
      <c r="B1189" s="24" t="s">
        <v>4906</v>
      </c>
      <c r="C1189" s="24" t="s">
        <v>4906</v>
      </c>
      <c r="D1189" s="132" t="s">
        <v>4630</v>
      </c>
      <c r="E1189" s="132">
        <v>15.0</v>
      </c>
      <c r="F1189" s="132">
        <v>15.0</v>
      </c>
      <c r="G1189" s="132"/>
      <c r="H1189" s="132"/>
      <c r="J1189" s="171">
        <f t="array" ref="J1189">IFERROR(INDEX(VBDhistory1!$U$310:$U$610,MATCH(VBDgames!$C1189,VBDhistory1!$B$310:$B$610,0))+ROW()/10000000,0)</f>
        <v>0</v>
      </c>
      <c r="K1189" s="171">
        <f t="array" ref="K1189">IFERROR(INDEX(VBDhistory2!$U$310:$U$610,MATCH(VBDgames!$C1189,VBDhistory2!$B$310:$B$610,0))+ROW()/10000000,0)</f>
        <v>0</v>
      </c>
      <c r="L1189" s="171">
        <f t="array" ref="L1189">IFERROR(INDEX(VBDhistory3!$U$310:$U$610,MATCH(VBDgames!$C1189,VBDhistory3!$B$310:$B$610,0))+ROW()/10000000,0)</f>
        <v>0</v>
      </c>
      <c r="M1189" s="171">
        <f t="array" ref="M1189">IFERROR(INDEX(VBDhistory4!$U$310:$U$610,MATCH(VBDgames!$C1189,VBDhistory4!$B$310:$B$610,0))+ROW()/10000000,0)</f>
        <v>0</v>
      </c>
      <c r="N1189" s="171"/>
      <c r="O1189" s="171" t="str">
        <f t="shared" ref="O1189:R1189" si="2661">$D1189&amp;"-"&amp;RANK(J1189,J$1129:J$1428,0)</f>
        <v>LB-1</v>
      </c>
      <c r="P1189" s="171" t="str">
        <f t="shared" si="2661"/>
        <v>LB-1</v>
      </c>
      <c r="Q1189" s="171" t="str">
        <f t="shared" si="2661"/>
        <v>LB-1</v>
      </c>
      <c r="R1189" s="171" t="str">
        <f t="shared" si="2661"/>
        <v>LB-1</v>
      </c>
      <c r="AC1189" s="3"/>
    </row>
    <row r="1190" ht="15.75" customHeight="1">
      <c r="A1190" s="24">
        <v>62.0</v>
      </c>
      <c r="B1190" s="24" t="s">
        <v>4907</v>
      </c>
      <c r="C1190" s="24" t="s">
        <v>4907</v>
      </c>
      <c r="D1190" s="132" t="s">
        <v>4630</v>
      </c>
      <c r="E1190" s="132">
        <v>12.0</v>
      </c>
      <c r="F1190" s="132">
        <v>15.0</v>
      </c>
      <c r="G1190" s="132"/>
      <c r="H1190" s="132"/>
      <c r="J1190" s="171">
        <f t="array" ref="J1190">IFERROR(INDEX(VBDhistory1!$U$310:$U$610,MATCH(VBDgames!$C1190,VBDhistory1!$B$310:$B$610,0))+ROW()/10000000,0)</f>
        <v>0</v>
      </c>
      <c r="K1190" s="171">
        <f t="array" ref="K1190">IFERROR(INDEX(VBDhistory2!$U$310:$U$610,MATCH(VBDgames!$C1190,VBDhistory2!$B$310:$B$610,0))+ROW()/10000000,0)</f>
        <v>0</v>
      </c>
      <c r="L1190" s="171">
        <f t="array" ref="L1190">IFERROR(INDEX(VBDhistory3!$U$310:$U$610,MATCH(VBDgames!$C1190,VBDhistory3!$B$310:$B$610,0))+ROW()/10000000,0)</f>
        <v>0</v>
      </c>
      <c r="M1190" s="171">
        <f t="array" ref="M1190">IFERROR(INDEX(VBDhistory4!$U$310:$U$610,MATCH(VBDgames!$C1190,VBDhistory4!$B$310:$B$610,0))+ROW()/10000000,0)</f>
        <v>0</v>
      </c>
      <c r="N1190" s="171"/>
      <c r="O1190" s="171" t="str">
        <f t="shared" ref="O1190:R1190" si="2662">$D1190&amp;"-"&amp;RANK(J1190,J$1129:J$1428,0)</f>
        <v>LB-1</v>
      </c>
      <c r="P1190" s="171" t="str">
        <f t="shared" si="2662"/>
        <v>LB-1</v>
      </c>
      <c r="Q1190" s="171" t="str">
        <f t="shared" si="2662"/>
        <v>LB-1</v>
      </c>
      <c r="R1190" s="171" t="str">
        <f t="shared" si="2662"/>
        <v>LB-1</v>
      </c>
      <c r="AC1190" s="3"/>
    </row>
    <row r="1191" ht="15.75" customHeight="1">
      <c r="A1191" s="24">
        <v>63.0</v>
      </c>
      <c r="B1191" s="24" t="s">
        <v>4908</v>
      </c>
      <c r="C1191" s="24" t="s">
        <v>4908</v>
      </c>
      <c r="D1191" s="132" t="s">
        <v>4630</v>
      </c>
      <c r="E1191" s="132">
        <v>16.0</v>
      </c>
      <c r="F1191" s="132"/>
      <c r="G1191" s="132"/>
      <c r="H1191" s="132"/>
      <c r="J1191" s="171">
        <f t="array" ref="J1191">IFERROR(INDEX(VBDhistory1!$U$310:$U$610,MATCH(VBDgames!$C1191,VBDhistory1!$B$310:$B$610,0))+ROW()/10000000,0)</f>
        <v>0</v>
      </c>
      <c r="K1191" s="171">
        <f t="array" ref="K1191">IFERROR(INDEX(VBDhistory2!$U$310:$U$610,MATCH(VBDgames!$C1191,VBDhistory2!$B$310:$B$610,0))+ROW()/10000000,0)</f>
        <v>0</v>
      </c>
      <c r="L1191" s="171">
        <f t="array" ref="L1191">IFERROR(INDEX(VBDhistory3!$U$310:$U$610,MATCH(VBDgames!$C1191,VBDhistory3!$B$310:$B$610,0))+ROW()/10000000,0)</f>
        <v>0</v>
      </c>
      <c r="M1191" s="171">
        <f t="array" ref="M1191">IFERROR(INDEX(VBDhistory4!$U$310:$U$610,MATCH(VBDgames!$C1191,VBDhistory4!$B$310:$B$610,0))+ROW()/10000000,0)</f>
        <v>0</v>
      </c>
      <c r="N1191" s="171"/>
      <c r="O1191" s="171" t="str">
        <f t="shared" ref="O1191:R1191" si="2663">$D1191&amp;"-"&amp;RANK(J1191,J$1129:J$1428,0)</f>
        <v>LB-1</v>
      </c>
      <c r="P1191" s="171" t="str">
        <f t="shared" si="2663"/>
        <v>LB-1</v>
      </c>
      <c r="Q1191" s="171" t="str">
        <f t="shared" si="2663"/>
        <v>LB-1</v>
      </c>
      <c r="R1191" s="171" t="str">
        <f t="shared" si="2663"/>
        <v>LB-1</v>
      </c>
      <c r="AC1191" s="3"/>
    </row>
    <row r="1192" ht="15.75" customHeight="1">
      <c r="A1192" s="24">
        <v>64.0</v>
      </c>
      <c r="B1192" s="24" t="s">
        <v>4909</v>
      </c>
      <c r="C1192" s="24" t="s">
        <v>4909</v>
      </c>
      <c r="D1192" s="132" t="s">
        <v>4630</v>
      </c>
      <c r="E1192" s="132">
        <v>12.0</v>
      </c>
      <c r="F1192" s="132">
        <v>15.0</v>
      </c>
      <c r="G1192" s="132">
        <v>15.0</v>
      </c>
      <c r="H1192" s="132">
        <v>16.0</v>
      </c>
      <c r="J1192" s="171">
        <f t="array" ref="J1192">IFERROR(INDEX(VBDhistory1!$U$310:$U$610,MATCH(VBDgames!$C1192,VBDhistory1!$B$310:$B$610,0))+ROW()/10000000,0)</f>
        <v>0</v>
      </c>
      <c r="K1192" s="171">
        <f t="array" ref="K1192">IFERROR(INDEX(VBDhistory2!$U$310:$U$610,MATCH(VBDgames!$C1192,VBDhistory2!$B$310:$B$610,0))+ROW()/10000000,0)</f>
        <v>0</v>
      </c>
      <c r="L1192" s="171">
        <f t="array" ref="L1192">IFERROR(INDEX(VBDhistory3!$U$310:$U$610,MATCH(VBDgames!$C1192,VBDhistory3!$B$310:$B$610,0))+ROW()/10000000,0)</f>
        <v>0</v>
      </c>
      <c r="M1192" s="171">
        <f t="array" ref="M1192">IFERROR(INDEX(VBDhistory4!$U$310:$U$610,MATCH(VBDgames!$C1192,VBDhistory4!$B$310:$B$610,0))+ROW()/10000000,0)</f>
        <v>0</v>
      </c>
      <c r="N1192" s="171"/>
      <c r="O1192" s="171" t="str">
        <f t="shared" ref="O1192:R1192" si="2664">$D1192&amp;"-"&amp;RANK(J1192,J$1129:J$1428,0)</f>
        <v>LB-1</v>
      </c>
      <c r="P1192" s="171" t="str">
        <f t="shared" si="2664"/>
        <v>LB-1</v>
      </c>
      <c r="Q1192" s="171" t="str">
        <f t="shared" si="2664"/>
        <v>LB-1</v>
      </c>
      <c r="R1192" s="171" t="str">
        <f t="shared" si="2664"/>
        <v>LB-1</v>
      </c>
      <c r="AC1192" s="3"/>
    </row>
    <row r="1193" ht="15.75" customHeight="1">
      <c r="A1193" s="24">
        <v>65.0</v>
      </c>
      <c r="B1193" s="24" t="s">
        <v>4910</v>
      </c>
      <c r="C1193" s="24" t="s">
        <v>4910</v>
      </c>
      <c r="D1193" s="132" t="s">
        <v>4630</v>
      </c>
      <c r="E1193" s="132">
        <v>15.0</v>
      </c>
      <c r="F1193" s="132">
        <v>11.0</v>
      </c>
      <c r="G1193" s="132">
        <v>13.0</v>
      </c>
      <c r="H1193" s="132"/>
      <c r="J1193" s="171">
        <f t="array" ref="J1193">IFERROR(INDEX(VBDhistory1!$U$310:$U$610,MATCH(VBDgames!$C1193,VBDhistory1!$B$310:$B$610,0))+ROW()/10000000,0)</f>
        <v>0</v>
      </c>
      <c r="K1193" s="171">
        <f t="array" ref="K1193">IFERROR(INDEX(VBDhistory2!$U$310:$U$610,MATCH(VBDgames!$C1193,VBDhistory2!$B$310:$B$610,0))+ROW()/10000000,0)</f>
        <v>0</v>
      </c>
      <c r="L1193" s="171">
        <f t="array" ref="L1193">IFERROR(INDEX(VBDhistory3!$U$310:$U$610,MATCH(VBDgames!$C1193,VBDhistory3!$B$310:$B$610,0))+ROW()/10000000,0)</f>
        <v>0</v>
      </c>
      <c r="M1193" s="171">
        <f t="array" ref="M1193">IFERROR(INDEX(VBDhistory4!$U$310:$U$610,MATCH(VBDgames!$C1193,VBDhistory4!$B$310:$B$610,0))+ROW()/10000000,0)</f>
        <v>0</v>
      </c>
      <c r="N1193" s="171"/>
      <c r="O1193" s="171" t="str">
        <f t="shared" ref="O1193:R1193" si="2665">$D1193&amp;"-"&amp;RANK(J1193,J$1129:J$1428,0)</f>
        <v>LB-1</v>
      </c>
      <c r="P1193" s="171" t="str">
        <f t="shared" si="2665"/>
        <v>LB-1</v>
      </c>
      <c r="Q1193" s="171" t="str">
        <f t="shared" si="2665"/>
        <v>LB-1</v>
      </c>
      <c r="R1193" s="171" t="str">
        <f t="shared" si="2665"/>
        <v>LB-1</v>
      </c>
      <c r="AC1193" s="3"/>
    </row>
    <row r="1194" ht="15.75" customHeight="1">
      <c r="A1194" s="24">
        <v>66.0</v>
      </c>
      <c r="B1194" s="24" t="s">
        <v>4911</v>
      </c>
      <c r="C1194" s="24" t="s">
        <v>4911</v>
      </c>
      <c r="D1194" s="132" t="s">
        <v>4630</v>
      </c>
      <c r="E1194" s="132">
        <v>14.0</v>
      </c>
      <c r="F1194" s="132">
        <v>15.0</v>
      </c>
      <c r="G1194" s="132">
        <v>12.0</v>
      </c>
      <c r="H1194" s="132"/>
      <c r="J1194" s="171">
        <f t="array" ref="J1194">IFERROR(INDEX(VBDhistory1!$U$310:$U$610,MATCH(VBDgames!$C1194,VBDhistory1!$B$310:$B$610,0))+ROW()/10000000,0)</f>
        <v>0</v>
      </c>
      <c r="K1194" s="171">
        <f t="array" ref="K1194">IFERROR(INDEX(VBDhistory2!$U$310:$U$610,MATCH(VBDgames!$C1194,VBDhistory2!$B$310:$B$610,0))+ROW()/10000000,0)</f>
        <v>0</v>
      </c>
      <c r="L1194" s="171">
        <f t="array" ref="L1194">IFERROR(INDEX(VBDhistory3!$U$310:$U$610,MATCH(VBDgames!$C1194,VBDhistory3!$B$310:$B$610,0))+ROW()/10000000,0)</f>
        <v>0</v>
      </c>
      <c r="M1194" s="171">
        <f t="array" ref="M1194">IFERROR(INDEX(VBDhistory4!$U$310:$U$610,MATCH(VBDgames!$C1194,VBDhistory4!$B$310:$B$610,0))+ROW()/10000000,0)</f>
        <v>0</v>
      </c>
      <c r="N1194" s="171"/>
      <c r="O1194" s="171" t="str">
        <f t="shared" ref="O1194:R1194" si="2666">$D1194&amp;"-"&amp;RANK(J1194,J$1129:J$1428,0)</f>
        <v>LB-1</v>
      </c>
      <c r="P1194" s="171" t="str">
        <f t="shared" si="2666"/>
        <v>LB-1</v>
      </c>
      <c r="Q1194" s="171" t="str">
        <f t="shared" si="2666"/>
        <v>LB-1</v>
      </c>
      <c r="R1194" s="171" t="str">
        <f t="shared" si="2666"/>
        <v>LB-1</v>
      </c>
      <c r="AC1194" s="3"/>
    </row>
    <row r="1195" ht="15.75" customHeight="1">
      <c r="A1195" s="24">
        <v>67.0</v>
      </c>
      <c r="B1195" s="24" t="s">
        <v>4912</v>
      </c>
      <c r="C1195" s="24" t="s">
        <v>4912</v>
      </c>
      <c r="D1195" s="132" t="s">
        <v>4630</v>
      </c>
      <c r="E1195" s="132">
        <v>14.0</v>
      </c>
      <c r="F1195" s="132">
        <v>13.0</v>
      </c>
      <c r="G1195" s="132">
        <v>14.0</v>
      </c>
      <c r="H1195" s="132"/>
      <c r="J1195" s="171">
        <f t="array" ref="J1195">IFERROR(INDEX(VBDhistory1!$U$310:$U$610,MATCH(VBDgames!$C1195,VBDhistory1!$B$310:$B$610,0))+ROW()/10000000,0)</f>
        <v>0</v>
      </c>
      <c r="K1195" s="171">
        <f t="array" ref="K1195">IFERROR(INDEX(VBDhistory2!$U$310:$U$610,MATCH(VBDgames!$C1195,VBDhistory2!$B$310:$B$610,0))+ROW()/10000000,0)</f>
        <v>0</v>
      </c>
      <c r="L1195" s="171">
        <f t="array" ref="L1195">IFERROR(INDEX(VBDhistory3!$U$310:$U$610,MATCH(VBDgames!$C1195,VBDhistory3!$B$310:$B$610,0))+ROW()/10000000,0)</f>
        <v>0</v>
      </c>
      <c r="M1195" s="171">
        <f t="array" ref="M1195">IFERROR(INDEX(VBDhistory4!$U$310:$U$610,MATCH(VBDgames!$C1195,VBDhistory4!$B$310:$B$610,0))+ROW()/10000000,0)</f>
        <v>0</v>
      </c>
      <c r="N1195" s="171"/>
      <c r="O1195" s="171" t="str">
        <f t="shared" ref="O1195:R1195" si="2667">$D1195&amp;"-"&amp;RANK(J1195,J$1129:J$1428,0)</f>
        <v>LB-1</v>
      </c>
      <c r="P1195" s="171" t="str">
        <f t="shared" si="2667"/>
        <v>LB-1</v>
      </c>
      <c r="Q1195" s="171" t="str">
        <f t="shared" si="2667"/>
        <v>LB-1</v>
      </c>
      <c r="R1195" s="171" t="str">
        <f t="shared" si="2667"/>
        <v>LB-1</v>
      </c>
      <c r="AC1195" s="3"/>
    </row>
    <row r="1196" ht="15.75" customHeight="1">
      <c r="A1196" s="24">
        <v>68.0</v>
      </c>
      <c r="B1196" s="24" t="s">
        <v>4913</v>
      </c>
      <c r="C1196" s="24" t="s">
        <v>4913</v>
      </c>
      <c r="D1196" s="132" t="s">
        <v>4630</v>
      </c>
      <c r="E1196" s="132">
        <v>10.0</v>
      </c>
      <c r="F1196" s="132">
        <v>3.0</v>
      </c>
      <c r="G1196" s="132">
        <v>11.0</v>
      </c>
      <c r="H1196" s="132"/>
      <c r="J1196" s="171">
        <f t="array" ref="J1196">IFERROR(INDEX(VBDhistory1!$U$310:$U$610,MATCH(VBDgames!$C1196,VBDhistory1!$B$310:$B$610,0))+ROW()/10000000,0)</f>
        <v>0</v>
      </c>
      <c r="K1196" s="171">
        <f t="array" ref="K1196">IFERROR(INDEX(VBDhistory2!$U$310:$U$610,MATCH(VBDgames!$C1196,VBDhistory2!$B$310:$B$610,0))+ROW()/10000000,0)</f>
        <v>0</v>
      </c>
      <c r="L1196" s="171">
        <f t="array" ref="L1196">IFERROR(INDEX(VBDhistory3!$U$310:$U$610,MATCH(VBDgames!$C1196,VBDhistory3!$B$310:$B$610,0))+ROW()/10000000,0)</f>
        <v>0</v>
      </c>
      <c r="M1196" s="171">
        <f t="array" ref="M1196">IFERROR(INDEX(VBDhistory4!$U$310:$U$610,MATCH(VBDgames!$C1196,VBDhistory4!$B$310:$B$610,0))+ROW()/10000000,0)</f>
        <v>0</v>
      </c>
      <c r="N1196" s="171"/>
      <c r="O1196" s="171" t="str">
        <f t="shared" ref="O1196:R1196" si="2668">$D1196&amp;"-"&amp;RANK(J1196,J$1129:J$1428,0)</f>
        <v>LB-1</v>
      </c>
      <c r="P1196" s="171" t="str">
        <f t="shared" si="2668"/>
        <v>LB-1</v>
      </c>
      <c r="Q1196" s="171" t="str">
        <f t="shared" si="2668"/>
        <v>LB-1</v>
      </c>
      <c r="R1196" s="171" t="str">
        <f t="shared" si="2668"/>
        <v>LB-1</v>
      </c>
      <c r="AC1196" s="3"/>
    </row>
    <row r="1197" ht="15.75" customHeight="1">
      <c r="A1197" s="24">
        <v>69.0</v>
      </c>
      <c r="B1197" s="24" t="s">
        <v>4914</v>
      </c>
      <c r="C1197" s="24" t="s">
        <v>4914</v>
      </c>
      <c r="D1197" s="132" t="s">
        <v>4630</v>
      </c>
      <c r="E1197" s="132">
        <v>11.0</v>
      </c>
      <c r="F1197" s="132">
        <v>16.0</v>
      </c>
      <c r="G1197" s="132">
        <v>14.0</v>
      </c>
      <c r="H1197" s="132"/>
      <c r="J1197" s="171">
        <f t="array" ref="J1197">IFERROR(INDEX(VBDhistory1!$U$310:$U$610,MATCH(VBDgames!$C1197,VBDhistory1!$B$310:$B$610,0))+ROW()/10000000,0)</f>
        <v>0</v>
      </c>
      <c r="K1197" s="171">
        <f t="array" ref="K1197">IFERROR(INDEX(VBDhistory2!$U$310:$U$610,MATCH(VBDgames!$C1197,VBDhistory2!$B$310:$B$610,0))+ROW()/10000000,0)</f>
        <v>0</v>
      </c>
      <c r="L1197" s="171">
        <f t="array" ref="L1197">IFERROR(INDEX(VBDhistory3!$U$310:$U$610,MATCH(VBDgames!$C1197,VBDhistory3!$B$310:$B$610,0))+ROW()/10000000,0)</f>
        <v>0</v>
      </c>
      <c r="M1197" s="171">
        <f t="array" ref="M1197">IFERROR(INDEX(VBDhistory4!$U$310:$U$610,MATCH(VBDgames!$C1197,VBDhistory4!$B$310:$B$610,0))+ROW()/10000000,0)</f>
        <v>0</v>
      </c>
      <c r="N1197" s="171"/>
      <c r="O1197" s="171" t="str">
        <f t="shared" ref="O1197:R1197" si="2669">$D1197&amp;"-"&amp;RANK(J1197,J$1129:J$1428,0)</f>
        <v>LB-1</v>
      </c>
      <c r="P1197" s="171" t="str">
        <f t="shared" si="2669"/>
        <v>LB-1</v>
      </c>
      <c r="Q1197" s="171" t="str">
        <f t="shared" si="2669"/>
        <v>LB-1</v>
      </c>
      <c r="R1197" s="171" t="str">
        <f t="shared" si="2669"/>
        <v>LB-1</v>
      </c>
      <c r="AC1197" s="3"/>
    </row>
    <row r="1198" ht="15.75" customHeight="1">
      <c r="A1198" s="24">
        <v>70.0</v>
      </c>
      <c r="B1198" s="24" t="s">
        <v>4915</v>
      </c>
      <c r="C1198" s="24" t="s">
        <v>4915</v>
      </c>
      <c r="D1198" s="132" t="s">
        <v>4630</v>
      </c>
      <c r="E1198" s="132">
        <v>14.0</v>
      </c>
      <c r="F1198" s="132">
        <v>3.0</v>
      </c>
      <c r="G1198" s="132">
        <v>15.0</v>
      </c>
      <c r="H1198" s="132"/>
      <c r="J1198" s="171">
        <f t="array" ref="J1198">IFERROR(INDEX(VBDhistory1!$U$310:$U$610,MATCH(VBDgames!$C1198,VBDhistory1!$B$310:$B$610,0))+ROW()/10000000,0)</f>
        <v>0</v>
      </c>
      <c r="K1198" s="171">
        <f t="array" ref="K1198">IFERROR(INDEX(VBDhistory2!$U$310:$U$610,MATCH(VBDgames!$C1198,VBDhistory2!$B$310:$B$610,0))+ROW()/10000000,0)</f>
        <v>0</v>
      </c>
      <c r="L1198" s="171">
        <f t="array" ref="L1198">IFERROR(INDEX(VBDhistory3!$U$310:$U$610,MATCH(VBDgames!$C1198,VBDhistory3!$B$310:$B$610,0))+ROW()/10000000,0)</f>
        <v>0</v>
      </c>
      <c r="M1198" s="171">
        <f t="array" ref="M1198">IFERROR(INDEX(VBDhistory4!$U$310:$U$610,MATCH(VBDgames!$C1198,VBDhistory4!$B$310:$B$610,0))+ROW()/10000000,0)</f>
        <v>0</v>
      </c>
      <c r="N1198" s="171"/>
      <c r="O1198" s="171" t="str">
        <f t="shared" ref="O1198:R1198" si="2670">$D1198&amp;"-"&amp;RANK(J1198,J$1129:J$1428,0)</f>
        <v>LB-1</v>
      </c>
      <c r="P1198" s="171" t="str">
        <f t="shared" si="2670"/>
        <v>LB-1</v>
      </c>
      <c r="Q1198" s="171" t="str">
        <f t="shared" si="2670"/>
        <v>LB-1</v>
      </c>
      <c r="R1198" s="171" t="str">
        <f t="shared" si="2670"/>
        <v>LB-1</v>
      </c>
      <c r="AC1198" s="3"/>
    </row>
    <row r="1199" ht="15.75" customHeight="1">
      <c r="A1199" s="24">
        <v>71.0</v>
      </c>
      <c r="B1199" s="24" t="s">
        <v>4916</v>
      </c>
      <c r="C1199" s="24" t="s">
        <v>4916</v>
      </c>
      <c r="D1199" s="132" t="s">
        <v>4630</v>
      </c>
      <c r="E1199" s="132">
        <v>12.0</v>
      </c>
      <c r="F1199" s="132">
        <v>16.0</v>
      </c>
      <c r="G1199" s="132">
        <v>16.0</v>
      </c>
      <c r="H1199" s="132">
        <v>15.0</v>
      </c>
      <c r="J1199" s="171">
        <f t="array" ref="J1199">IFERROR(INDEX(VBDhistory1!$U$310:$U$610,MATCH(VBDgames!$C1199,VBDhistory1!$B$310:$B$610,0))+ROW()/10000000,0)</f>
        <v>0</v>
      </c>
      <c r="K1199" s="171">
        <f t="array" ref="K1199">IFERROR(INDEX(VBDhistory2!$U$310:$U$610,MATCH(VBDgames!$C1199,VBDhistory2!$B$310:$B$610,0))+ROW()/10000000,0)</f>
        <v>0</v>
      </c>
      <c r="L1199" s="171">
        <f t="array" ref="L1199">IFERROR(INDEX(VBDhistory3!$U$310:$U$610,MATCH(VBDgames!$C1199,VBDhistory3!$B$310:$B$610,0))+ROW()/10000000,0)</f>
        <v>0</v>
      </c>
      <c r="M1199" s="171">
        <f t="array" ref="M1199">IFERROR(INDEX(VBDhistory4!$U$310:$U$610,MATCH(VBDgames!$C1199,VBDhistory4!$B$310:$B$610,0))+ROW()/10000000,0)</f>
        <v>0</v>
      </c>
      <c r="N1199" s="171"/>
      <c r="O1199" s="171" t="str">
        <f t="shared" ref="O1199:R1199" si="2671">$D1199&amp;"-"&amp;RANK(J1199,J$1129:J$1428,0)</f>
        <v>LB-1</v>
      </c>
      <c r="P1199" s="171" t="str">
        <f t="shared" si="2671"/>
        <v>LB-1</v>
      </c>
      <c r="Q1199" s="171" t="str">
        <f t="shared" si="2671"/>
        <v>LB-1</v>
      </c>
      <c r="R1199" s="171" t="str">
        <f t="shared" si="2671"/>
        <v>LB-1</v>
      </c>
      <c r="AC1199" s="3"/>
    </row>
    <row r="1200" ht="15.75" customHeight="1">
      <c r="A1200" s="24">
        <v>72.0</v>
      </c>
      <c r="B1200" s="24" t="s">
        <v>4917</v>
      </c>
      <c r="C1200" s="24" t="s">
        <v>4917</v>
      </c>
      <c r="D1200" s="132" t="s">
        <v>4630</v>
      </c>
      <c r="E1200" s="132">
        <v>16.0</v>
      </c>
      <c r="F1200" s="132">
        <v>6.0</v>
      </c>
      <c r="G1200" s="132">
        <v>10.0</v>
      </c>
      <c r="H1200" s="132">
        <v>15.0</v>
      </c>
      <c r="J1200" s="171">
        <f t="array" ref="J1200">IFERROR(INDEX(VBDhistory1!$U$310:$U$610,MATCH(VBDgames!$C1200,VBDhistory1!$B$310:$B$610,0))+ROW()/10000000,0)</f>
        <v>0</v>
      </c>
      <c r="K1200" s="171">
        <f t="array" ref="K1200">IFERROR(INDEX(VBDhistory2!$U$310:$U$610,MATCH(VBDgames!$C1200,VBDhistory2!$B$310:$B$610,0))+ROW()/10000000,0)</f>
        <v>0</v>
      </c>
      <c r="L1200" s="171">
        <f t="array" ref="L1200">IFERROR(INDEX(VBDhistory3!$U$310:$U$610,MATCH(VBDgames!$C1200,VBDhistory3!$B$310:$B$610,0))+ROW()/10000000,0)</f>
        <v>0</v>
      </c>
      <c r="M1200" s="171">
        <f t="array" ref="M1200">IFERROR(INDEX(VBDhistory4!$U$310:$U$610,MATCH(VBDgames!$C1200,VBDhistory4!$B$310:$B$610,0))+ROW()/10000000,0)</f>
        <v>0</v>
      </c>
      <c r="N1200" s="171"/>
      <c r="O1200" s="171" t="str">
        <f t="shared" ref="O1200:R1200" si="2672">$D1200&amp;"-"&amp;RANK(J1200,J$1129:J$1428,0)</f>
        <v>LB-1</v>
      </c>
      <c r="P1200" s="171" t="str">
        <f t="shared" si="2672"/>
        <v>LB-1</v>
      </c>
      <c r="Q1200" s="171" t="str">
        <f t="shared" si="2672"/>
        <v>LB-1</v>
      </c>
      <c r="R1200" s="171" t="str">
        <f t="shared" si="2672"/>
        <v>LB-1</v>
      </c>
      <c r="AC1200" s="3"/>
    </row>
    <row r="1201" ht="15.75" customHeight="1">
      <c r="A1201" s="24">
        <v>73.0</v>
      </c>
      <c r="B1201" s="24" t="s">
        <v>4918</v>
      </c>
      <c r="C1201" s="24" t="s">
        <v>4918</v>
      </c>
      <c r="D1201" s="132" t="s">
        <v>4630</v>
      </c>
      <c r="E1201" s="132">
        <v>13.0</v>
      </c>
      <c r="F1201" s="132">
        <v>5.0</v>
      </c>
      <c r="G1201" s="132">
        <v>3.0</v>
      </c>
      <c r="H1201" s="132"/>
      <c r="J1201" s="171">
        <f t="array" ref="J1201">IFERROR(INDEX(VBDhistory1!$U$310:$U$610,MATCH(VBDgames!$C1201,VBDhistory1!$B$310:$B$610,0))+ROW()/10000000,0)</f>
        <v>0</v>
      </c>
      <c r="K1201" s="171">
        <f t="array" ref="K1201">IFERROR(INDEX(VBDhistory2!$U$310:$U$610,MATCH(VBDgames!$C1201,VBDhistory2!$B$310:$B$610,0))+ROW()/10000000,0)</f>
        <v>0</v>
      </c>
      <c r="L1201" s="171">
        <f t="array" ref="L1201">IFERROR(INDEX(VBDhistory3!$U$310:$U$610,MATCH(VBDgames!$C1201,VBDhistory3!$B$310:$B$610,0))+ROW()/10000000,0)</f>
        <v>0</v>
      </c>
      <c r="M1201" s="171">
        <f t="array" ref="M1201">IFERROR(INDEX(VBDhistory4!$U$310:$U$610,MATCH(VBDgames!$C1201,VBDhistory4!$B$310:$B$610,0))+ROW()/10000000,0)</f>
        <v>0</v>
      </c>
      <c r="N1201" s="171"/>
      <c r="O1201" s="171" t="str">
        <f t="shared" ref="O1201:R1201" si="2673">$D1201&amp;"-"&amp;RANK(J1201,J$1129:J$1428,0)</f>
        <v>LB-1</v>
      </c>
      <c r="P1201" s="171" t="str">
        <f t="shared" si="2673"/>
        <v>LB-1</v>
      </c>
      <c r="Q1201" s="171" t="str">
        <f t="shared" si="2673"/>
        <v>LB-1</v>
      </c>
      <c r="R1201" s="171" t="str">
        <f t="shared" si="2673"/>
        <v>LB-1</v>
      </c>
      <c r="AC1201" s="3"/>
    </row>
    <row r="1202" ht="15.75" customHeight="1">
      <c r="A1202" s="24">
        <v>74.0</v>
      </c>
      <c r="B1202" s="22" t="s">
        <v>4919</v>
      </c>
      <c r="C1202" s="22" t="s">
        <v>4919</v>
      </c>
      <c r="D1202" s="132" t="s">
        <v>4630</v>
      </c>
      <c r="E1202" s="132">
        <v>13.0</v>
      </c>
      <c r="F1202" s="132"/>
      <c r="G1202" s="132"/>
      <c r="H1202" s="132"/>
      <c r="J1202" s="171">
        <f t="array" ref="J1202">IFERROR(INDEX(VBDhistory1!$U$310:$U$610,MATCH(VBDgames!$C1202,VBDhistory1!$B$310:$B$610,0))+ROW()/10000000,0)</f>
        <v>0</v>
      </c>
      <c r="K1202" s="171">
        <f t="array" ref="K1202">IFERROR(INDEX(VBDhistory2!$U$310:$U$610,MATCH(VBDgames!$C1202,VBDhistory2!$B$310:$B$610,0))+ROW()/10000000,0)</f>
        <v>0</v>
      </c>
      <c r="L1202" s="171">
        <f t="array" ref="L1202">IFERROR(INDEX(VBDhistory3!$U$310:$U$610,MATCH(VBDgames!$C1202,VBDhistory3!$B$310:$B$610,0))+ROW()/10000000,0)</f>
        <v>0</v>
      </c>
      <c r="M1202" s="171">
        <f t="array" ref="M1202">IFERROR(INDEX(VBDhistory4!$U$310:$U$610,MATCH(VBDgames!$C1202,VBDhistory4!$B$310:$B$610,0))+ROW()/10000000,0)</f>
        <v>0</v>
      </c>
      <c r="N1202" s="171"/>
      <c r="O1202" s="171" t="str">
        <f t="shared" ref="O1202:R1202" si="2674">$D1202&amp;"-"&amp;RANK(J1202,J$1129:J$1428,0)</f>
        <v>LB-1</v>
      </c>
      <c r="P1202" s="171" t="str">
        <f t="shared" si="2674"/>
        <v>LB-1</v>
      </c>
      <c r="Q1202" s="171" t="str">
        <f t="shared" si="2674"/>
        <v>LB-1</v>
      </c>
      <c r="R1202" s="171" t="str">
        <f t="shared" si="2674"/>
        <v>LB-1</v>
      </c>
      <c r="AC1202" s="3"/>
    </row>
    <row r="1203" ht="15.75" customHeight="1">
      <c r="A1203" s="24">
        <v>75.0</v>
      </c>
      <c r="B1203" s="24" t="s">
        <v>4920</v>
      </c>
      <c r="C1203" s="24" t="s">
        <v>4920</v>
      </c>
      <c r="D1203" s="132" t="s">
        <v>4630</v>
      </c>
      <c r="E1203" s="132">
        <v>12.0</v>
      </c>
      <c r="F1203" s="132">
        <v>0.0</v>
      </c>
      <c r="G1203" s="132">
        <v>6.0</v>
      </c>
      <c r="H1203" s="132"/>
      <c r="J1203" s="171">
        <f t="array" ref="J1203">IFERROR(INDEX(VBDhistory1!$U$310:$U$610,MATCH(VBDgames!$C1203,VBDhistory1!$B$310:$B$610,0))+ROW()/10000000,0)</f>
        <v>0</v>
      </c>
      <c r="K1203" s="171">
        <f t="array" ref="K1203">IFERROR(INDEX(VBDhistory2!$U$310:$U$610,MATCH(VBDgames!$C1203,VBDhistory2!$B$310:$B$610,0))+ROW()/10000000,0)</f>
        <v>0</v>
      </c>
      <c r="L1203" s="171">
        <f t="array" ref="L1203">IFERROR(INDEX(VBDhistory3!$U$310:$U$610,MATCH(VBDgames!$C1203,VBDhistory3!$B$310:$B$610,0))+ROW()/10000000,0)</f>
        <v>0</v>
      </c>
      <c r="M1203" s="171">
        <f t="array" ref="M1203">IFERROR(INDEX(VBDhistory4!$U$310:$U$610,MATCH(VBDgames!$C1203,VBDhistory4!$B$310:$B$610,0))+ROW()/10000000,0)</f>
        <v>0</v>
      </c>
      <c r="N1203" s="171"/>
      <c r="O1203" s="171" t="str">
        <f t="shared" ref="O1203:R1203" si="2675">$D1203&amp;"-"&amp;RANK(J1203,J$1129:J$1428,0)</f>
        <v>LB-1</v>
      </c>
      <c r="P1203" s="171" t="str">
        <f t="shared" si="2675"/>
        <v>LB-1</v>
      </c>
      <c r="Q1203" s="171" t="str">
        <f t="shared" si="2675"/>
        <v>LB-1</v>
      </c>
      <c r="R1203" s="171" t="str">
        <f t="shared" si="2675"/>
        <v>LB-1</v>
      </c>
      <c r="AC1203" s="3"/>
    </row>
    <row r="1204" ht="15.75" customHeight="1">
      <c r="A1204" s="24">
        <v>76.0</v>
      </c>
      <c r="B1204" s="22" t="s">
        <v>4921</v>
      </c>
      <c r="C1204" s="22" t="s">
        <v>4921</v>
      </c>
      <c r="D1204" s="132" t="s">
        <v>4630</v>
      </c>
      <c r="E1204" s="132">
        <v>14.0</v>
      </c>
      <c r="F1204" s="132">
        <v>4.0</v>
      </c>
      <c r="G1204" s="132">
        <v>1.0</v>
      </c>
      <c r="H1204" s="132"/>
      <c r="J1204" s="171">
        <f t="array" ref="J1204">IFERROR(INDEX(VBDhistory1!$U$310:$U$610,MATCH(VBDgames!$C1204,VBDhistory1!$B$310:$B$610,0))+ROW()/10000000,0)</f>
        <v>0</v>
      </c>
      <c r="K1204" s="171">
        <f t="array" ref="K1204">IFERROR(INDEX(VBDhistory2!$U$310:$U$610,MATCH(VBDgames!$C1204,VBDhistory2!$B$310:$B$610,0))+ROW()/10000000,0)</f>
        <v>0</v>
      </c>
      <c r="L1204" s="171">
        <f t="array" ref="L1204">IFERROR(INDEX(VBDhistory3!$U$310:$U$610,MATCH(VBDgames!$C1204,VBDhistory3!$B$310:$B$610,0))+ROW()/10000000,0)</f>
        <v>0</v>
      </c>
      <c r="M1204" s="171">
        <f t="array" ref="M1204">IFERROR(INDEX(VBDhistory4!$U$310:$U$610,MATCH(VBDgames!$C1204,VBDhistory4!$B$310:$B$610,0))+ROW()/10000000,0)</f>
        <v>0</v>
      </c>
      <c r="N1204" s="171"/>
      <c r="O1204" s="171" t="str">
        <f t="shared" ref="O1204:R1204" si="2676">$D1204&amp;"-"&amp;RANK(J1204,J$1129:J$1428,0)</f>
        <v>LB-1</v>
      </c>
      <c r="P1204" s="171" t="str">
        <f t="shared" si="2676"/>
        <v>LB-1</v>
      </c>
      <c r="Q1204" s="171" t="str">
        <f t="shared" si="2676"/>
        <v>LB-1</v>
      </c>
      <c r="R1204" s="171" t="str">
        <f t="shared" si="2676"/>
        <v>LB-1</v>
      </c>
      <c r="AC1204" s="3"/>
    </row>
    <row r="1205" ht="15.75" customHeight="1">
      <c r="A1205" s="24">
        <v>77.0</v>
      </c>
      <c r="B1205" s="24" t="s">
        <v>4922</v>
      </c>
      <c r="C1205" s="24" t="s">
        <v>4922</v>
      </c>
      <c r="D1205" s="132" t="s">
        <v>4630</v>
      </c>
      <c r="E1205" s="132">
        <v>15.0</v>
      </c>
      <c r="F1205" s="132"/>
      <c r="G1205" s="132"/>
      <c r="H1205" s="132"/>
      <c r="J1205" s="171">
        <f t="array" ref="J1205">IFERROR(INDEX(VBDhistory1!$U$310:$U$610,MATCH(VBDgames!$C1205,VBDhistory1!$B$310:$B$610,0))+ROW()/10000000,0)</f>
        <v>0</v>
      </c>
      <c r="K1205" s="171">
        <f t="array" ref="K1205">IFERROR(INDEX(VBDhistory2!$U$310:$U$610,MATCH(VBDgames!$C1205,VBDhistory2!$B$310:$B$610,0))+ROW()/10000000,0)</f>
        <v>0</v>
      </c>
      <c r="L1205" s="171">
        <f t="array" ref="L1205">IFERROR(INDEX(VBDhistory3!$U$310:$U$610,MATCH(VBDgames!$C1205,VBDhistory3!$B$310:$B$610,0))+ROW()/10000000,0)</f>
        <v>0</v>
      </c>
      <c r="M1205" s="171">
        <f t="array" ref="M1205">IFERROR(INDEX(VBDhistory4!$U$310:$U$610,MATCH(VBDgames!$C1205,VBDhistory4!$B$310:$B$610,0))+ROW()/10000000,0)</f>
        <v>0</v>
      </c>
      <c r="N1205" s="171"/>
      <c r="O1205" s="171" t="str">
        <f t="shared" ref="O1205:R1205" si="2677">$D1205&amp;"-"&amp;RANK(J1205,J$1129:J$1428,0)</f>
        <v>LB-1</v>
      </c>
      <c r="P1205" s="171" t="str">
        <f t="shared" si="2677"/>
        <v>LB-1</v>
      </c>
      <c r="Q1205" s="171" t="str">
        <f t="shared" si="2677"/>
        <v>LB-1</v>
      </c>
      <c r="R1205" s="171" t="str">
        <f t="shared" si="2677"/>
        <v>LB-1</v>
      </c>
      <c r="AC1205" s="3"/>
    </row>
    <row r="1206" ht="15.75" customHeight="1">
      <c r="A1206" s="24">
        <v>78.0</v>
      </c>
      <c r="B1206" s="24" t="s">
        <v>4923</v>
      </c>
      <c r="C1206" s="24" t="s">
        <v>4923</v>
      </c>
      <c r="D1206" s="132" t="s">
        <v>4630</v>
      </c>
      <c r="E1206" s="132">
        <v>13.0</v>
      </c>
      <c r="F1206" s="132">
        <v>16.0</v>
      </c>
      <c r="G1206" s="132">
        <v>13.0</v>
      </c>
      <c r="H1206" s="132"/>
      <c r="J1206" s="171">
        <f t="array" ref="J1206">IFERROR(INDEX(VBDhistory1!$U$310:$U$610,MATCH(VBDgames!$C1206,VBDhistory1!$B$310:$B$610,0))+ROW()/10000000,0)</f>
        <v>0</v>
      </c>
      <c r="K1206" s="171">
        <f t="array" ref="K1206">IFERROR(INDEX(VBDhistory2!$U$310:$U$610,MATCH(VBDgames!$C1206,VBDhistory2!$B$310:$B$610,0))+ROW()/10000000,0)</f>
        <v>0</v>
      </c>
      <c r="L1206" s="171">
        <f t="array" ref="L1206">IFERROR(INDEX(VBDhistory3!$U$310:$U$610,MATCH(VBDgames!$C1206,VBDhistory3!$B$310:$B$610,0))+ROW()/10000000,0)</f>
        <v>0</v>
      </c>
      <c r="M1206" s="171">
        <f t="array" ref="M1206">IFERROR(INDEX(VBDhistory4!$U$310:$U$610,MATCH(VBDgames!$C1206,VBDhistory4!$B$310:$B$610,0))+ROW()/10000000,0)</f>
        <v>0</v>
      </c>
      <c r="N1206" s="171"/>
      <c r="O1206" s="171" t="str">
        <f t="shared" ref="O1206:R1206" si="2678">$D1206&amp;"-"&amp;RANK(J1206,J$1129:J$1428,0)</f>
        <v>LB-1</v>
      </c>
      <c r="P1206" s="171" t="str">
        <f t="shared" si="2678"/>
        <v>LB-1</v>
      </c>
      <c r="Q1206" s="171" t="str">
        <f t="shared" si="2678"/>
        <v>LB-1</v>
      </c>
      <c r="R1206" s="171" t="str">
        <f t="shared" si="2678"/>
        <v>LB-1</v>
      </c>
      <c r="AC1206" s="3"/>
    </row>
    <row r="1207" ht="15.75" customHeight="1">
      <c r="A1207" s="24">
        <v>79.0</v>
      </c>
      <c r="B1207" s="24" t="s">
        <v>4924</v>
      </c>
      <c r="C1207" s="24" t="s">
        <v>4924</v>
      </c>
      <c r="D1207" s="132" t="s">
        <v>4630</v>
      </c>
      <c r="E1207" s="132">
        <v>11.0</v>
      </c>
      <c r="F1207" s="132">
        <v>16.0</v>
      </c>
      <c r="G1207" s="132">
        <v>16.0</v>
      </c>
      <c r="H1207" s="132"/>
      <c r="J1207" s="171">
        <f t="array" ref="J1207">IFERROR(INDEX(VBDhistory1!$U$310:$U$610,MATCH(VBDgames!$C1207,VBDhistory1!$B$310:$B$610,0))+ROW()/10000000,0)</f>
        <v>0</v>
      </c>
      <c r="K1207" s="171">
        <f t="array" ref="K1207">IFERROR(INDEX(VBDhistory2!$U$310:$U$610,MATCH(VBDgames!$C1207,VBDhistory2!$B$310:$B$610,0))+ROW()/10000000,0)</f>
        <v>0</v>
      </c>
      <c r="L1207" s="171">
        <f t="array" ref="L1207">IFERROR(INDEX(VBDhistory3!$U$310:$U$610,MATCH(VBDgames!$C1207,VBDhistory3!$B$310:$B$610,0))+ROW()/10000000,0)</f>
        <v>0</v>
      </c>
      <c r="M1207" s="171">
        <f t="array" ref="M1207">IFERROR(INDEX(VBDhistory4!$U$310:$U$610,MATCH(VBDgames!$C1207,VBDhistory4!$B$310:$B$610,0))+ROW()/10000000,0)</f>
        <v>0</v>
      </c>
      <c r="N1207" s="171"/>
      <c r="O1207" s="171" t="str">
        <f t="shared" ref="O1207:R1207" si="2679">$D1207&amp;"-"&amp;RANK(J1207,J$1129:J$1428,0)</f>
        <v>LB-1</v>
      </c>
      <c r="P1207" s="171" t="str">
        <f t="shared" si="2679"/>
        <v>LB-1</v>
      </c>
      <c r="Q1207" s="171" t="str">
        <f t="shared" si="2679"/>
        <v>LB-1</v>
      </c>
      <c r="R1207" s="171" t="str">
        <f t="shared" si="2679"/>
        <v>LB-1</v>
      </c>
      <c r="AC1207" s="3"/>
    </row>
    <row r="1208" ht="15.75" customHeight="1">
      <c r="A1208" s="24">
        <v>80.0</v>
      </c>
      <c r="B1208" s="24" t="s">
        <v>4925</v>
      </c>
      <c r="C1208" s="24" t="s">
        <v>4925</v>
      </c>
      <c r="D1208" s="132" t="s">
        <v>4630</v>
      </c>
      <c r="E1208" s="132">
        <v>13.0</v>
      </c>
      <c r="F1208" s="132">
        <v>16.0</v>
      </c>
      <c r="G1208" s="132">
        <v>13.0</v>
      </c>
      <c r="H1208" s="132"/>
      <c r="J1208" s="171">
        <f t="array" ref="J1208">IFERROR(INDEX(VBDhistory1!$U$310:$U$610,MATCH(VBDgames!$C1208,VBDhistory1!$B$310:$B$610,0))+ROW()/10000000,0)</f>
        <v>0</v>
      </c>
      <c r="K1208" s="171">
        <f t="array" ref="K1208">IFERROR(INDEX(VBDhistory2!$U$310:$U$610,MATCH(VBDgames!$C1208,VBDhistory2!$B$310:$B$610,0))+ROW()/10000000,0)</f>
        <v>0</v>
      </c>
      <c r="L1208" s="171">
        <f t="array" ref="L1208">IFERROR(INDEX(VBDhistory3!$U$310:$U$610,MATCH(VBDgames!$C1208,VBDhistory3!$B$310:$B$610,0))+ROW()/10000000,0)</f>
        <v>0</v>
      </c>
      <c r="M1208" s="171">
        <f t="array" ref="M1208">IFERROR(INDEX(VBDhistory4!$U$310:$U$610,MATCH(VBDgames!$C1208,VBDhistory4!$B$310:$B$610,0))+ROW()/10000000,0)</f>
        <v>0</v>
      </c>
      <c r="N1208" s="171"/>
      <c r="O1208" s="171" t="str">
        <f t="shared" ref="O1208:R1208" si="2680">$D1208&amp;"-"&amp;RANK(J1208,J$1129:J$1428,0)</f>
        <v>LB-1</v>
      </c>
      <c r="P1208" s="171" t="str">
        <f t="shared" si="2680"/>
        <v>LB-1</v>
      </c>
      <c r="Q1208" s="171" t="str">
        <f t="shared" si="2680"/>
        <v>LB-1</v>
      </c>
      <c r="R1208" s="171" t="str">
        <f t="shared" si="2680"/>
        <v>LB-1</v>
      </c>
      <c r="AC1208" s="3"/>
    </row>
    <row r="1209" ht="15.75" customHeight="1">
      <c r="A1209" s="24">
        <v>81.0</v>
      </c>
      <c r="B1209" s="24" t="s">
        <v>4926</v>
      </c>
      <c r="C1209" s="24" t="s">
        <v>4926</v>
      </c>
      <c r="D1209" s="132" t="s">
        <v>4630</v>
      </c>
      <c r="E1209" s="132">
        <v>13.0</v>
      </c>
      <c r="F1209" s="132"/>
      <c r="G1209" s="132">
        <v>16.0</v>
      </c>
      <c r="H1209" s="132"/>
      <c r="J1209" s="171">
        <f t="array" ref="J1209">IFERROR(INDEX(VBDhistory1!$U$310:$U$610,MATCH(VBDgames!$C1209,VBDhistory1!$B$310:$B$610,0))+ROW()/10000000,0)</f>
        <v>0</v>
      </c>
      <c r="K1209" s="171">
        <f t="array" ref="K1209">IFERROR(INDEX(VBDhistory2!$U$310:$U$610,MATCH(VBDgames!$C1209,VBDhistory2!$B$310:$B$610,0))+ROW()/10000000,0)</f>
        <v>0</v>
      </c>
      <c r="L1209" s="171">
        <f t="array" ref="L1209">IFERROR(INDEX(VBDhistory3!$U$310:$U$610,MATCH(VBDgames!$C1209,VBDhistory3!$B$310:$B$610,0))+ROW()/10000000,0)</f>
        <v>0</v>
      </c>
      <c r="M1209" s="171">
        <f t="array" ref="M1209">IFERROR(INDEX(VBDhistory4!$U$310:$U$610,MATCH(VBDgames!$C1209,VBDhistory4!$B$310:$B$610,0))+ROW()/10000000,0)</f>
        <v>0</v>
      </c>
      <c r="N1209" s="171"/>
      <c r="O1209" s="171" t="str">
        <f t="shared" ref="O1209:R1209" si="2681">$D1209&amp;"-"&amp;RANK(J1209,J$1129:J$1428,0)</f>
        <v>LB-1</v>
      </c>
      <c r="P1209" s="171" t="str">
        <f t="shared" si="2681"/>
        <v>LB-1</v>
      </c>
      <c r="Q1209" s="171" t="str">
        <f t="shared" si="2681"/>
        <v>LB-1</v>
      </c>
      <c r="R1209" s="171" t="str">
        <f t="shared" si="2681"/>
        <v>LB-1</v>
      </c>
      <c r="AC1209" s="3"/>
    </row>
    <row r="1210" ht="15.75" customHeight="1">
      <c r="A1210" s="24">
        <v>82.0</v>
      </c>
      <c r="B1210" s="24" t="s">
        <v>4927</v>
      </c>
      <c r="C1210" s="24" t="s">
        <v>4927</v>
      </c>
      <c r="D1210" s="132" t="s">
        <v>4630</v>
      </c>
      <c r="E1210" s="132">
        <v>14.0</v>
      </c>
      <c r="F1210" s="132"/>
      <c r="G1210" s="132"/>
      <c r="H1210" s="132"/>
      <c r="J1210" s="171">
        <f t="array" ref="J1210">IFERROR(INDEX(VBDhistory1!$U$310:$U$610,MATCH(VBDgames!$C1210,VBDhistory1!$B$310:$B$610,0))+ROW()/10000000,0)</f>
        <v>0</v>
      </c>
      <c r="K1210" s="171">
        <f t="array" ref="K1210">IFERROR(INDEX(VBDhistory2!$U$310:$U$610,MATCH(VBDgames!$C1210,VBDhistory2!$B$310:$B$610,0))+ROW()/10000000,0)</f>
        <v>0</v>
      </c>
      <c r="L1210" s="171">
        <f t="array" ref="L1210">IFERROR(INDEX(VBDhistory3!$U$310:$U$610,MATCH(VBDgames!$C1210,VBDhistory3!$B$310:$B$610,0))+ROW()/10000000,0)</f>
        <v>0</v>
      </c>
      <c r="M1210" s="171">
        <f t="array" ref="M1210">IFERROR(INDEX(VBDhistory4!$U$310:$U$610,MATCH(VBDgames!$C1210,VBDhistory4!$B$310:$B$610,0))+ROW()/10000000,0)</f>
        <v>0</v>
      </c>
      <c r="N1210" s="171"/>
      <c r="O1210" s="171" t="str">
        <f t="shared" ref="O1210:R1210" si="2682">$D1210&amp;"-"&amp;RANK(J1210,J$1129:J$1428,0)</f>
        <v>LB-1</v>
      </c>
      <c r="P1210" s="171" t="str">
        <f t="shared" si="2682"/>
        <v>LB-1</v>
      </c>
      <c r="Q1210" s="171" t="str">
        <f t="shared" si="2682"/>
        <v>LB-1</v>
      </c>
      <c r="R1210" s="171" t="str">
        <f t="shared" si="2682"/>
        <v>LB-1</v>
      </c>
      <c r="AC1210" s="3"/>
    </row>
    <row r="1211" ht="15.75" customHeight="1">
      <c r="A1211" s="24">
        <v>83.0</v>
      </c>
      <c r="B1211" s="24" t="s">
        <v>4928</v>
      </c>
      <c r="C1211" s="24" t="s">
        <v>4928</v>
      </c>
      <c r="D1211" s="132" t="s">
        <v>4630</v>
      </c>
      <c r="E1211" s="132">
        <v>15.0</v>
      </c>
      <c r="F1211" s="132">
        <v>4.0</v>
      </c>
      <c r="G1211" s="132">
        <v>8.0</v>
      </c>
      <c r="H1211" s="132"/>
      <c r="J1211" s="171">
        <f t="array" ref="J1211">IFERROR(INDEX(VBDhistory1!$U$310:$U$610,MATCH(VBDgames!$C1211,VBDhistory1!$B$310:$B$610,0))+ROW()/10000000,0)</f>
        <v>0</v>
      </c>
      <c r="K1211" s="171">
        <f t="array" ref="K1211">IFERROR(INDEX(VBDhistory2!$U$310:$U$610,MATCH(VBDgames!$C1211,VBDhistory2!$B$310:$B$610,0))+ROW()/10000000,0)</f>
        <v>0</v>
      </c>
      <c r="L1211" s="171">
        <f t="array" ref="L1211">IFERROR(INDEX(VBDhistory3!$U$310:$U$610,MATCH(VBDgames!$C1211,VBDhistory3!$B$310:$B$610,0))+ROW()/10000000,0)</f>
        <v>0</v>
      </c>
      <c r="M1211" s="171">
        <f t="array" ref="M1211">IFERROR(INDEX(VBDhistory4!$U$310:$U$610,MATCH(VBDgames!$C1211,VBDhistory4!$B$310:$B$610,0))+ROW()/10000000,0)</f>
        <v>0</v>
      </c>
      <c r="N1211" s="171"/>
      <c r="O1211" s="171" t="str">
        <f t="shared" ref="O1211:R1211" si="2683">$D1211&amp;"-"&amp;RANK(J1211,J$1129:J$1428,0)</f>
        <v>LB-1</v>
      </c>
      <c r="P1211" s="171" t="str">
        <f t="shared" si="2683"/>
        <v>LB-1</v>
      </c>
      <c r="Q1211" s="171" t="str">
        <f t="shared" si="2683"/>
        <v>LB-1</v>
      </c>
      <c r="R1211" s="171" t="str">
        <f t="shared" si="2683"/>
        <v>LB-1</v>
      </c>
      <c r="AC1211" s="3"/>
    </row>
    <row r="1212" ht="15.75" customHeight="1">
      <c r="A1212" s="24">
        <v>84.0</v>
      </c>
      <c r="B1212" s="24" t="s">
        <v>4929</v>
      </c>
      <c r="C1212" s="24" t="s">
        <v>4929</v>
      </c>
      <c r="D1212" s="132" t="s">
        <v>4630</v>
      </c>
      <c r="E1212" s="132">
        <v>10.0</v>
      </c>
      <c r="F1212" s="132"/>
      <c r="G1212" s="132"/>
      <c r="H1212" s="132"/>
      <c r="J1212" s="171">
        <f t="array" ref="J1212">IFERROR(INDEX(VBDhistory1!$U$310:$U$610,MATCH(VBDgames!$C1212,VBDhistory1!$B$310:$B$610,0))+ROW()/10000000,0)</f>
        <v>0</v>
      </c>
      <c r="K1212" s="171">
        <f t="array" ref="K1212">IFERROR(INDEX(VBDhistory2!$U$310:$U$610,MATCH(VBDgames!$C1212,VBDhistory2!$B$310:$B$610,0))+ROW()/10000000,0)</f>
        <v>0</v>
      </c>
      <c r="L1212" s="171">
        <f t="array" ref="L1212">IFERROR(INDEX(VBDhistory3!$U$310:$U$610,MATCH(VBDgames!$C1212,VBDhistory3!$B$310:$B$610,0))+ROW()/10000000,0)</f>
        <v>0</v>
      </c>
      <c r="M1212" s="171">
        <f t="array" ref="M1212">IFERROR(INDEX(VBDhistory4!$U$310:$U$610,MATCH(VBDgames!$C1212,VBDhistory4!$B$310:$B$610,0))+ROW()/10000000,0)</f>
        <v>0</v>
      </c>
      <c r="N1212" s="171"/>
      <c r="O1212" s="171" t="str">
        <f t="shared" ref="O1212:R1212" si="2684">$D1212&amp;"-"&amp;RANK(J1212,J$1129:J$1428,0)</f>
        <v>LB-1</v>
      </c>
      <c r="P1212" s="171" t="str">
        <f t="shared" si="2684"/>
        <v>LB-1</v>
      </c>
      <c r="Q1212" s="171" t="str">
        <f t="shared" si="2684"/>
        <v>LB-1</v>
      </c>
      <c r="R1212" s="171" t="str">
        <f t="shared" si="2684"/>
        <v>LB-1</v>
      </c>
      <c r="AC1212" s="3"/>
    </row>
    <row r="1213" ht="15.75" customHeight="1">
      <c r="A1213" s="24">
        <v>85.0</v>
      </c>
      <c r="B1213" s="24" t="s">
        <v>4930</v>
      </c>
      <c r="C1213" s="24" t="s">
        <v>4930</v>
      </c>
      <c r="D1213" s="132" t="s">
        <v>4630</v>
      </c>
      <c r="E1213" s="132">
        <v>13.0</v>
      </c>
      <c r="F1213" s="132">
        <v>16.0</v>
      </c>
      <c r="G1213" s="132">
        <v>16.0</v>
      </c>
      <c r="H1213" s="132"/>
      <c r="J1213" s="171">
        <f t="array" ref="J1213">IFERROR(INDEX(VBDhistory1!$U$310:$U$610,MATCH(VBDgames!$C1213,VBDhistory1!$B$310:$B$610,0))+ROW()/10000000,0)</f>
        <v>0</v>
      </c>
      <c r="K1213" s="171">
        <f t="array" ref="K1213">IFERROR(INDEX(VBDhistory2!$U$310:$U$610,MATCH(VBDgames!$C1213,VBDhistory2!$B$310:$B$610,0))+ROW()/10000000,0)</f>
        <v>0</v>
      </c>
      <c r="L1213" s="171">
        <f t="array" ref="L1213">IFERROR(INDEX(VBDhistory3!$U$310:$U$610,MATCH(VBDgames!$C1213,VBDhistory3!$B$310:$B$610,0))+ROW()/10000000,0)</f>
        <v>0</v>
      </c>
      <c r="M1213" s="171">
        <f t="array" ref="M1213">IFERROR(INDEX(VBDhistory4!$U$310:$U$610,MATCH(VBDgames!$C1213,VBDhistory4!$B$310:$B$610,0))+ROW()/10000000,0)</f>
        <v>0</v>
      </c>
      <c r="N1213" s="171"/>
      <c r="O1213" s="171" t="str">
        <f t="shared" ref="O1213:R1213" si="2685">$D1213&amp;"-"&amp;RANK(J1213,J$1129:J$1428,0)</f>
        <v>LB-1</v>
      </c>
      <c r="P1213" s="171" t="str">
        <f t="shared" si="2685"/>
        <v>LB-1</v>
      </c>
      <c r="Q1213" s="171" t="str">
        <f t="shared" si="2685"/>
        <v>LB-1</v>
      </c>
      <c r="R1213" s="171" t="str">
        <f t="shared" si="2685"/>
        <v>LB-1</v>
      </c>
      <c r="AC1213" s="3"/>
    </row>
    <row r="1214" ht="15.75" customHeight="1">
      <c r="A1214" s="24">
        <v>86.0</v>
      </c>
      <c r="B1214" s="24" t="s">
        <v>4931</v>
      </c>
      <c r="C1214" s="24" t="s">
        <v>4931</v>
      </c>
      <c r="D1214" s="132" t="s">
        <v>4630</v>
      </c>
      <c r="E1214" s="132">
        <v>16.0</v>
      </c>
      <c r="F1214" s="132">
        <v>16.0</v>
      </c>
      <c r="G1214" s="132">
        <v>11.0</v>
      </c>
      <c r="H1214" s="132"/>
      <c r="J1214" s="171">
        <f t="array" ref="J1214">IFERROR(INDEX(VBDhistory1!$U$310:$U$610,MATCH(VBDgames!$C1214,VBDhistory1!$B$310:$B$610,0))+ROW()/10000000,0)</f>
        <v>0</v>
      </c>
      <c r="K1214" s="171">
        <f t="array" ref="K1214">IFERROR(INDEX(VBDhistory2!$U$310:$U$610,MATCH(VBDgames!$C1214,VBDhistory2!$B$310:$B$610,0))+ROW()/10000000,0)</f>
        <v>0</v>
      </c>
      <c r="L1214" s="171">
        <f t="array" ref="L1214">IFERROR(INDEX(VBDhistory3!$U$310:$U$610,MATCH(VBDgames!$C1214,VBDhistory3!$B$310:$B$610,0))+ROW()/10000000,0)</f>
        <v>0</v>
      </c>
      <c r="M1214" s="171">
        <f t="array" ref="M1214">IFERROR(INDEX(VBDhistory4!$U$310:$U$610,MATCH(VBDgames!$C1214,VBDhistory4!$B$310:$B$610,0))+ROW()/10000000,0)</f>
        <v>0</v>
      </c>
      <c r="N1214" s="171"/>
      <c r="O1214" s="171" t="str">
        <f t="shared" ref="O1214:R1214" si="2686">$D1214&amp;"-"&amp;RANK(J1214,J$1129:J$1428,0)</f>
        <v>LB-1</v>
      </c>
      <c r="P1214" s="171" t="str">
        <f t="shared" si="2686"/>
        <v>LB-1</v>
      </c>
      <c r="Q1214" s="171" t="str">
        <f t="shared" si="2686"/>
        <v>LB-1</v>
      </c>
      <c r="R1214" s="171" t="str">
        <f t="shared" si="2686"/>
        <v>LB-1</v>
      </c>
      <c r="AC1214" s="3"/>
    </row>
    <row r="1215" ht="15.75" customHeight="1">
      <c r="A1215" s="24">
        <v>87.0</v>
      </c>
      <c r="B1215" s="24" t="s">
        <v>4932</v>
      </c>
      <c r="C1215" s="24" t="s">
        <v>4932</v>
      </c>
      <c r="D1215" s="132" t="s">
        <v>4630</v>
      </c>
      <c r="E1215" s="132">
        <v>9.0</v>
      </c>
      <c r="F1215" s="132">
        <v>16.0</v>
      </c>
      <c r="G1215" s="132">
        <v>12.0</v>
      </c>
      <c r="H1215" s="132"/>
      <c r="J1215" s="171">
        <f t="array" ref="J1215">IFERROR(INDEX(VBDhistory1!$U$310:$U$610,MATCH(VBDgames!$C1215,VBDhistory1!$B$310:$B$610,0))+ROW()/10000000,0)</f>
        <v>0</v>
      </c>
      <c r="K1215" s="171">
        <f t="array" ref="K1215">IFERROR(INDEX(VBDhistory2!$U$310:$U$610,MATCH(VBDgames!$C1215,VBDhistory2!$B$310:$B$610,0))+ROW()/10000000,0)</f>
        <v>0</v>
      </c>
      <c r="L1215" s="171">
        <f t="array" ref="L1215">IFERROR(INDEX(VBDhistory3!$U$310:$U$610,MATCH(VBDgames!$C1215,VBDhistory3!$B$310:$B$610,0))+ROW()/10000000,0)</f>
        <v>0</v>
      </c>
      <c r="M1215" s="171">
        <f t="array" ref="M1215">IFERROR(INDEX(VBDhistory4!$U$310:$U$610,MATCH(VBDgames!$C1215,VBDhistory4!$B$310:$B$610,0))+ROW()/10000000,0)</f>
        <v>0</v>
      </c>
      <c r="N1215" s="171"/>
      <c r="O1215" s="171" t="str">
        <f t="shared" ref="O1215:R1215" si="2687">$D1215&amp;"-"&amp;RANK(J1215,J$1129:J$1428,0)</f>
        <v>LB-1</v>
      </c>
      <c r="P1215" s="171" t="str">
        <f t="shared" si="2687"/>
        <v>LB-1</v>
      </c>
      <c r="Q1215" s="171" t="str">
        <f t="shared" si="2687"/>
        <v>LB-1</v>
      </c>
      <c r="R1215" s="171" t="str">
        <f t="shared" si="2687"/>
        <v>LB-1</v>
      </c>
      <c r="AC1215" s="3"/>
    </row>
    <row r="1216" ht="15.75" customHeight="1">
      <c r="A1216" s="24">
        <v>88.0</v>
      </c>
      <c r="B1216" s="24" t="s">
        <v>4933</v>
      </c>
      <c r="C1216" s="24" t="s">
        <v>4933</v>
      </c>
      <c r="D1216" s="132" t="s">
        <v>4630</v>
      </c>
      <c r="E1216" s="132">
        <v>16.0</v>
      </c>
      <c r="F1216" s="132">
        <v>7.0</v>
      </c>
      <c r="G1216" s="132">
        <v>4.0</v>
      </c>
      <c r="H1216" s="132"/>
      <c r="J1216" s="171">
        <f t="array" ref="J1216">IFERROR(INDEX(VBDhistory1!$U$310:$U$610,MATCH(VBDgames!$C1216,VBDhistory1!$B$310:$B$610,0))+ROW()/10000000,0)</f>
        <v>0</v>
      </c>
      <c r="K1216" s="171">
        <f t="array" ref="K1216">IFERROR(INDEX(VBDhistory2!$U$310:$U$610,MATCH(VBDgames!$C1216,VBDhistory2!$B$310:$B$610,0))+ROW()/10000000,0)</f>
        <v>0</v>
      </c>
      <c r="L1216" s="171">
        <f t="array" ref="L1216">IFERROR(INDEX(VBDhistory3!$U$310:$U$610,MATCH(VBDgames!$C1216,VBDhistory3!$B$310:$B$610,0))+ROW()/10000000,0)</f>
        <v>0</v>
      </c>
      <c r="M1216" s="171">
        <f t="array" ref="M1216">IFERROR(INDEX(VBDhistory4!$U$310:$U$610,MATCH(VBDgames!$C1216,VBDhistory4!$B$310:$B$610,0))+ROW()/10000000,0)</f>
        <v>0</v>
      </c>
      <c r="N1216" s="171"/>
      <c r="O1216" s="171" t="str">
        <f t="shared" ref="O1216:R1216" si="2688">$D1216&amp;"-"&amp;RANK(J1216,J$1129:J$1428,0)</f>
        <v>LB-1</v>
      </c>
      <c r="P1216" s="171" t="str">
        <f t="shared" si="2688"/>
        <v>LB-1</v>
      </c>
      <c r="Q1216" s="171" t="str">
        <f t="shared" si="2688"/>
        <v>LB-1</v>
      </c>
      <c r="R1216" s="171" t="str">
        <f t="shared" si="2688"/>
        <v>LB-1</v>
      </c>
      <c r="AC1216" s="3"/>
    </row>
    <row r="1217" ht="15.75" customHeight="1">
      <c r="A1217" s="24">
        <v>89.0</v>
      </c>
      <c r="B1217" s="24" t="s">
        <v>4934</v>
      </c>
      <c r="C1217" s="24" t="s">
        <v>4934</v>
      </c>
      <c r="D1217" s="132" t="s">
        <v>4630</v>
      </c>
      <c r="E1217" s="132">
        <v>12.0</v>
      </c>
      <c r="F1217" s="132"/>
      <c r="G1217" s="132"/>
      <c r="H1217" s="132"/>
      <c r="J1217" s="171">
        <f t="array" ref="J1217">IFERROR(INDEX(VBDhistory1!$U$310:$U$610,MATCH(VBDgames!$C1217,VBDhistory1!$B$310:$B$610,0))+ROW()/10000000,0)</f>
        <v>0</v>
      </c>
      <c r="K1217" s="171">
        <f t="array" ref="K1217">IFERROR(INDEX(VBDhistory2!$U$310:$U$610,MATCH(VBDgames!$C1217,VBDhistory2!$B$310:$B$610,0))+ROW()/10000000,0)</f>
        <v>0</v>
      </c>
      <c r="L1217" s="171">
        <f t="array" ref="L1217">IFERROR(INDEX(VBDhistory3!$U$310:$U$610,MATCH(VBDgames!$C1217,VBDhistory3!$B$310:$B$610,0))+ROW()/10000000,0)</f>
        <v>0</v>
      </c>
      <c r="M1217" s="171">
        <f t="array" ref="M1217">IFERROR(INDEX(VBDhistory4!$U$310:$U$610,MATCH(VBDgames!$C1217,VBDhistory4!$B$310:$B$610,0))+ROW()/10000000,0)</f>
        <v>0</v>
      </c>
      <c r="N1217" s="171"/>
      <c r="O1217" s="171" t="str">
        <f t="shared" ref="O1217:R1217" si="2689">$D1217&amp;"-"&amp;RANK(J1217,J$1129:J$1428,0)</f>
        <v>LB-1</v>
      </c>
      <c r="P1217" s="171" t="str">
        <f t="shared" si="2689"/>
        <v>LB-1</v>
      </c>
      <c r="Q1217" s="171" t="str">
        <f t="shared" si="2689"/>
        <v>LB-1</v>
      </c>
      <c r="R1217" s="171" t="str">
        <f t="shared" si="2689"/>
        <v>LB-1</v>
      </c>
      <c r="AC1217" s="3"/>
    </row>
    <row r="1218" ht="15.75" customHeight="1">
      <c r="A1218" s="24">
        <v>90.0</v>
      </c>
      <c r="B1218" s="24" t="s">
        <v>4935</v>
      </c>
      <c r="C1218" s="24" t="s">
        <v>4935</v>
      </c>
      <c r="D1218" s="132" t="s">
        <v>4630</v>
      </c>
      <c r="E1218" s="132">
        <v>11.0</v>
      </c>
      <c r="F1218" s="132">
        <v>0.0</v>
      </c>
      <c r="G1218" s="132">
        <v>3.0</v>
      </c>
      <c r="H1218" s="132"/>
      <c r="J1218" s="171">
        <f t="array" ref="J1218">IFERROR(INDEX(VBDhistory1!$U$310:$U$610,MATCH(VBDgames!$C1218,VBDhistory1!$B$310:$B$610,0))+ROW()/10000000,0)</f>
        <v>0</v>
      </c>
      <c r="K1218" s="171">
        <f t="array" ref="K1218">IFERROR(INDEX(VBDhistory2!$U$310:$U$610,MATCH(VBDgames!$C1218,VBDhistory2!$B$310:$B$610,0))+ROW()/10000000,0)</f>
        <v>0</v>
      </c>
      <c r="L1218" s="171">
        <f t="array" ref="L1218">IFERROR(INDEX(VBDhistory3!$U$310:$U$610,MATCH(VBDgames!$C1218,VBDhistory3!$B$310:$B$610,0))+ROW()/10000000,0)</f>
        <v>0</v>
      </c>
      <c r="M1218" s="171">
        <f t="array" ref="M1218">IFERROR(INDEX(VBDhistory4!$U$310:$U$610,MATCH(VBDgames!$C1218,VBDhistory4!$B$310:$B$610,0))+ROW()/10000000,0)</f>
        <v>0</v>
      </c>
      <c r="N1218" s="171"/>
      <c r="O1218" s="171" t="str">
        <f t="shared" ref="O1218:R1218" si="2690">$D1218&amp;"-"&amp;RANK(J1218,J$1129:J$1428,0)</f>
        <v>LB-1</v>
      </c>
      <c r="P1218" s="171" t="str">
        <f t="shared" si="2690"/>
        <v>LB-1</v>
      </c>
      <c r="Q1218" s="171" t="str">
        <f t="shared" si="2690"/>
        <v>LB-1</v>
      </c>
      <c r="R1218" s="171" t="str">
        <f t="shared" si="2690"/>
        <v>LB-1</v>
      </c>
      <c r="AC1218" s="3"/>
    </row>
    <row r="1219" ht="15.75" customHeight="1">
      <c r="A1219" s="24">
        <v>91.0</v>
      </c>
      <c r="B1219" s="24" t="s">
        <v>4936</v>
      </c>
      <c r="C1219" s="24" t="s">
        <v>4936</v>
      </c>
      <c r="D1219" s="132" t="s">
        <v>4630</v>
      </c>
      <c r="E1219" s="132">
        <v>13.0</v>
      </c>
      <c r="F1219" s="132">
        <v>16.0</v>
      </c>
      <c r="G1219" s="132"/>
      <c r="H1219" s="132"/>
      <c r="J1219" s="171">
        <f t="array" ref="J1219">IFERROR(INDEX(VBDhistory1!$U$310:$U$610,MATCH(VBDgames!$C1219,VBDhistory1!$B$310:$B$610,0))+ROW()/10000000,0)</f>
        <v>0</v>
      </c>
      <c r="K1219" s="171">
        <f t="array" ref="K1219">IFERROR(INDEX(VBDhistory2!$U$310:$U$610,MATCH(VBDgames!$C1219,VBDhistory2!$B$310:$B$610,0))+ROW()/10000000,0)</f>
        <v>0</v>
      </c>
      <c r="L1219" s="171">
        <f t="array" ref="L1219">IFERROR(INDEX(VBDhistory3!$U$310:$U$610,MATCH(VBDgames!$C1219,VBDhistory3!$B$310:$B$610,0))+ROW()/10000000,0)</f>
        <v>0</v>
      </c>
      <c r="M1219" s="171">
        <f t="array" ref="M1219">IFERROR(INDEX(VBDhistory4!$U$310:$U$610,MATCH(VBDgames!$C1219,VBDhistory4!$B$310:$B$610,0))+ROW()/10000000,0)</f>
        <v>0</v>
      </c>
      <c r="N1219" s="171"/>
      <c r="O1219" s="171" t="str">
        <f t="shared" ref="O1219:R1219" si="2691">$D1219&amp;"-"&amp;RANK(J1219,J$1129:J$1428,0)</f>
        <v>LB-1</v>
      </c>
      <c r="P1219" s="171" t="str">
        <f t="shared" si="2691"/>
        <v>LB-1</v>
      </c>
      <c r="Q1219" s="171" t="str">
        <f t="shared" si="2691"/>
        <v>LB-1</v>
      </c>
      <c r="R1219" s="171" t="str">
        <f t="shared" si="2691"/>
        <v>LB-1</v>
      </c>
      <c r="AC1219" s="3"/>
    </row>
    <row r="1220" ht="15.75" customHeight="1">
      <c r="A1220" s="24">
        <v>92.0</v>
      </c>
      <c r="B1220" s="24" t="s">
        <v>4937</v>
      </c>
      <c r="C1220" s="24" t="s">
        <v>4937</v>
      </c>
      <c r="D1220" s="132" t="s">
        <v>4630</v>
      </c>
      <c r="E1220" s="132">
        <v>9.0</v>
      </c>
      <c r="F1220" s="132">
        <v>3.0</v>
      </c>
      <c r="G1220" s="132">
        <v>8.0</v>
      </c>
      <c r="H1220" s="132"/>
      <c r="J1220" s="171">
        <f t="array" ref="J1220">IFERROR(INDEX(VBDhistory1!$U$310:$U$610,MATCH(VBDgames!$C1220,VBDhistory1!$B$310:$B$610,0))+ROW()/10000000,0)</f>
        <v>0</v>
      </c>
      <c r="K1220" s="171">
        <f t="array" ref="K1220">IFERROR(INDEX(VBDhistory2!$U$310:$U$610,MATCH(VBDgames!$C1220,VBDhistory2!$B$310:$B$610,0))+ROW()/10000000,0)</f>
        <v>0</v>
      </c>
      <c r="L1220" s="171">
        <f t="array" ref="L1220">IFERROR(INDEX(VBDhistory3!$U$310:$U$610,MATCH(VBDgames!$C1220,VBDhistory3!$B$310:$B$610,0))+ROW()/10000000,0)</f>
        <v>0</v>
      </c>
      <c r="M1220" s="171">
        <f t="array" ref="M1220">IFERROR(INDEX(VBDhistory4!$U$310:$U$610,MATCH(VBDgames!$C1220,VBDhistory4!$B$310:$B$610,0))+ROW()/10000000,0)</f>
        <v>0</v>
      </c>
      <c r="N1220" s="171"/>
      <c r="O1220" s="171" t="str">
        <f t="shared" ref="O1220:R1220" si="2692">$D1220&amp;"-"&amp;RANK(J1220,J$1129:J$1428,0)</f>
        <v>LB-1</v>
      </c>
      <c r="P1220" s="171" t="str">
        <f t="shared" si="2692"/>
        <v>LB-1</v>
      </c>
      <c r="Q1220" s="171" t="str">
        <f t="shared" si="2692"/>
        <v>LB-1</v>
      </c>
      <c r="R1220" s="171" t="str">
        <f t="shared" si="2692"/>
        <v>LB-1</v>
      </c>
      <c r="AC1220" s="3"/>
    </row>
    <row r="1221" ht="15.75" customHeight="1">
      <c r="A1221" s="24">
        <v>93.0</v>
      </c>
      <c r="B1221" s="24" t="s">
        <v>4938</v>
      </c>
      <c r="C1221" s="24" t="s">
        <v>4938</v>
      </c>
      <c r="D1221" s="132" t="s">
        <v>4630</v>
      </c>
      <c r="E1221" s="132">
        <v>9.0</v>
      </c>
      <c r="F1221" s="132">
        <v>16.0</v>
      </c>
      <c r="G1221" s="132"/>
      <c r="H1221" s="132"/>
      <c r="J1221" s="171">
        <f t="array" ref="J1221">IFERROR(INDEX(VBDhistory1!$U$310:$U$610,MATCH(VBDgames!$C1221,VBDhistory1!$B$310:$B$610,0))+ROW()/10000000,0)</f>
        <v>0</v>
      </c>
      <c r="K1221" s="171">
        <f t="array" ref="K1221">IFERROR(INDEX(VBDhistory2!$U$310:$U$610,MATCH(VBDgames!$C1221,VBDhistory2!$B$310:$B$610,0))+ROW()/10000000,0)</f>
        <v>0</v>
      </c>
      <c r="L1221" s="171">
        <f t="array" ref="L1221">IFERROR(INDEX(VBDhistory3!$U$310:$U$610,MATCH(VBDgames!$C1221,VBDhistory3!$B$310:$B$610,0))+ROW()/10000000,0)</f>
        <v>0</v>
      </c>
      <c r="M1221" s="171">
        <f t="array" ref="M1221">IFERROR(INDEX(VBDhistory4!$U$310:$U$610,MATCH(VBDgames!$C1221,VBDhistory4!$B$310:$B$610,0))+ROW()/10000000,0)</f>
        <v>0</v>
      </c>
      <c r="N1221" s="171"/>
      <c r="O1221" s="171" t="str">
        <f t="shared" ref="O1221:R1221" si="2693">$D1221&amp;"-"&amp;RANK(J1221,J$1129:J$1428,0)</f>
        <v>LB-1</v>
      </c>
      <c r="P1221" s="171" t="str">
        <f t="shared" si="2693"/>
        <v>LB-1</v>
      </c>
      <c r="Q1221" s="171" t="str">
        <f t="shared" si="2693"/>
        <v>LB-1</v>
      </c>
      <c r="R1221" s="171" t="str">
        <f t="shared" si="2693"/>
        <v>LB-1</v>
      </c>
      <c r="AC1221" s="3"/>
    </row>
    <row r="1222" ht="15.75" customHeight="1">
      <c r="A1222" s="24">
        <v>94.0</v>
      </c>
      <c r="B1222" s="24" t="s">
        <v>4939</v>
      </c>
      <c r="C1222" s="24" t="s">
        <v>4939</v>
      </c>
      <c r="D1222" s="132" t="s">
        <v>4630</v>
      </c>
      <c r="E1222" s="132">
        <v>16.0</v>
      </c>
      <c r="F1222" s="132"/>
      <c r="G1222" s="132"/>
      <c r="H1222" s="132"/>
      <c r="J1222" s="171">
        <f t="array" ref="J1222">IFERROR(INDEX(VBDhistory1!$U$310:$U$610,MATCH(VBDgames!$C1222,VBDhistory1!$B$310:$B$610,0))+ROW()/10000000,0)</f>
        <v>0</v>
      </c>
      <c r="K1222" s="171">
        <f t="array" ref="K1222">IFERROR(INDEX(VBDhistory2!$U$310:$U$610,MATCH(VBDgames!$C1222,VBDhistory2!$B$310:$B$610,0))+ROW()/10000000,0)</f>
        <v>0</v>
      </c>
      <c r="L1222" s="171">
        <f t="array" ref="L1222">IFERROR(INDEX(VBDhistory3!$U$310:$U$610,MATCH(VBDgames!$C1222,VBDhistory3!$B$310:$B$610,0))+ROW()/10000000,0)</f>
        <v>0</v>
      </c>
      <c r="M1222" s="171">
        <f t="array" ref="M1222">IFERROR(INDEX(VBDhistory4!$U$310:$U$610,MATCH(VBDgames!$C1222,VBDhistory4!$B$310:$B$610,0))+ROW()/10000000,0)</f>
        <v>0</v>
      </c>
      <c r="N1222" s="171"/>
      <c r="O1222" s="171" t="str">
        <f t="shared" ref="O1222:R1222" si="2694">$D1222&amp;"-"&amp;RANK(J1222,J$1129:J$1428,0)</f>
        <v>LB-1</v>
      </c>
      <c r="P1222" s="171" t="str">
        <f t="shared" si="2694"/>
        <v>LB-1</v>
      </c>
      <c r="Q1222" s="171" t="str">
        <f t="shared" si="2694"/>
        <v>LB-1</v>
      </c>
      <c r="R1222" s="171" t="str">
        <f t="shared" si="2694"/>
        <v>LB-1</v>
      </c>
      <c r="AC1222" s="3"/>
    </row>
    <row r="1223" ht="15.75" customHeight="1">
      <c r="A1223" s="24">
        <v>95.0</v>
      </c>
      <c r="B1223" s="24" t="s">
        <v>4940</v>
      </c>
      <c r="C1223" s="24" t="s">
        <v>4940</v>
      </c>
      <c r="D1223" s="132" t="s">
        <v>4630</v>
      </c>
      <c r="E1223" s="132">
        <v>13.0</v>
      </c>
      <c r="F1223" s="132"/>
      <c r="G1223" s="132"/>
      <c r="H1223" s="132"/>
      <c r="J1223" s="171">
        <f t="array" ref="J1223">IFERROR(INDEX(VBDhistory1!$U$310:$U$610,MATCH(VBDgames!$C1223,VBDhistory1!$B$310:$B$610,0))+ROW()/10000000,0)</f>
        <v>0</v>
      </c>
      <c r="K1223" s="171">
        <f t="array" ref="K1223">IFERROR(INDEX(VBDhistory2!$U$310:$U$610,MATCH(VBDgames!$C1223,VBDhistory2!$B$310:$B$610,0))+ROW()/10000000,0)</f>
        <v>0</v>
      </c>
      <c r="L1223" s="171">
        <f t="array" ref="L1223">IFERROR(INDEX(VBDhistory3!$U$310:$U$610,MATCH(VBDgames!$C1223,VBDhistory3!$B$310:$B$610,0))+ROW()/10000000,0)</f>
        <v>0</v>
      </c>
      <c r="M1223" s="171">
        <f t="array" ref="M1223">IFERROR(INDEX(VBDhistory4!$U$310:$U$610,MATCH(VBDgames!$C1223,VBDhistory4!$B$310:$B$610,0))+ROW()/10000000,0)</f>
        <v>0</v>
      </c>
      <c r="N1223" s="171"/>
      <c r="O1223" s="171" t="str">
        <f t="shared" ref="O1223:R1223" si="2695">$D1223&amp;"-"&amp;RANK(J1223,J$1129:J$1428,0)</f>
        <v>LB-1</v>
      </c>
      <c r="P1223" s="171" t="str">
        <f t="shared" si="2695"/>
        <v>LB-1</v>
      </c>
      <c r="Q1223" s="171" t="str">
        <f t="shared" si="2695"/>
        <v>LB-1</v>
      </c>
      <c r="R1223" s="171" t="str">
        <f t="shared" si="2695"/>
        <v>LB-1</v>
      </c>
      <c r="AC1223" s="3"/>
    </row>
    <row r="1224" ht="15.75" customHeight="1">
      <c r="A1224" s="24">
        <v>96.0</v>
      </c>
      <c r="B1224" s="24" t="s">
        <v>4941</v>
      </c>
      <c r="C1224" s="24" t="s">
        <v>4941</v>
      </c>
      <c r="D1224" s="132" t="s">
        <v>4630</v>
      </c>
      <c r="E1224" s="132">
        <v>15.0</v>
      </c>
      <c r="F1224" s="132">
        <v>16.0</v>
      </c>
      <c r="G1224" s="132">
        <v>16.0</v>
      </c>
      <c r="H1224" s="132">
        <v>16.0</v>
      </c>
      <c r="J1224" s="171">
        <f t="array" ref="J1224">IFERROR(INDEX(VBDhistory1!$U$310:$U$610,MATCH(VBDgames!$C1224,VBDhistory1!$B$310:$B$610,0))+ROW()/10000000,0)</f>
        <v>0</v>
      </c>
      <c r="K1224" s="171">
        <f t="array" ref="K1224">IFERROR(INDEX(VBDhistory2!$U$310:$U$610,MATCH(VBDgames!$C1224,VBDhistory2!$B$310:$B$610,0))+ROW()/10000000,0)</f>
        <v>0</v>
      </c>
      <c r="L1224" s="171">
        <f t="array" ref="L1224">IFERROR(INDEX(VBDhistory3!$U$310:$U$610,MATCH(VBDgames!$C1224,VBDhistory3!$B$310:$B$610,0))+ROW()/10000000,0)</f>
        <v>0</v>
      </c>
      <c r="M1224" s="171">
        <f t="array" ref="M1224">IFERROR(INDEX(VBDhistory4!$U$310:$U$610,MATCH(VBDgames!$C1224,VBDhistory4!$B$310:$B$610,0))+ROW()/10000000,0)</f>
        <v>0</v>
      </c>
      <c r="N1224" s="171"/>
      <c r="O1224" s="171" t="str">
        <f t="shared" ref="O1224:R1224" si="2696">$D1224&amp;"-"&amp;RANK(J1224,J$1129:J$1428,0)</f>
        <v>LB-1</v>
      </c>
      <c r="P1224" s="171" t="str">
        <f t="shared" si="2696"/>
        <v>LB-1</v>
      </c>
      <c r="Q1224" s="171" t="str">
        <f t="shared" si="2696"/>
        <v>LB-1</v>
      </c>
      <c r="R1224" s="171" t="str">
        <f t="shared" si="2696"/>
        <v>LB-1</v>
      </c>
      <c r="AC1224" s="3"/>
    </row>
    <row r="1225" ht="15.75" customHeight="1">
      <c r="A1225" s="24">
        <v>97.0</v>
      </c>
      <c r="B1225" s="24" t="s">
        <v>4942</v>
      </c>
      <c r="C1225" s="24" t="s">
        <v>4942</v>
      </c>
      <c r="D1225" s="132" t="s">
        <v>4630</v>
      </c>
      <c r="E1225" s="132">
        <v>9.0</v>
      </c>
      <c r="F1225" s="132"/>
      <c r="G1225" s="132"/>
      <c r="H1225" s="132"/>
      <c r="J1225" s="171">
        <f t="array" ref="J1225">IFERROR(INDEX(VBDhistory1!$U$310:$U$610,MATCH(VBDgames!$C1225,VBDhistory1!$B$310:$B$610,0))+ROW()/10000000,0)</f>
        <v>0</v>
      </c>
      <c r="K1225" s="171">
        <f t="array" ref="K1225">IFERROR(INDEX(VBDhistory2!$U$310:$U$610,MATCH(VBDgames!$C1225,VBDhistory2!$B$310:$B$610,0))+ROW()/10000000,0)</f>
        <v>0</v>
      </c>
      <c r="L1225" s="171">
        <f t="array" ref="L1225">IFERROR(INDEX(VBDhistory3!$U$310:$U$610,MATCH(VBDgames!$C1225,VBDhistory3!$B$310:$B$610,0))+ROW()/10000000,0)</f>
        <v>0</v>
      </c>
      <c r="M1225" s="171">
        <f t="array" ref="M1225">IFERROR(INDEX(VBDhistory4!$U$310:$U$610,MATCH(VBDgames!$C1225,VBDhistory4!$B$310:$B$610,0))+ROW()/10000000,0)</f>
        <v>0</v>
      </c>
      <c r="N1225" s="171"/>
      <c r="O1225" s="171" t="str">
        <f t="shared" ref="O1225:R1225" si="2697">$D1225&amp;"-"&amp;RANK(J1225,J$1129:J$1428,0)</f>
        <v>LB-1</v>
      </c>
      <c r="P1225" s="171" t="str">
        <f t="shared" si="2697"/>
        <v>LB-1</v>
      </c>
      <c r="Q1225" s="171" t="str">
        <f t="shared" si="2697"/>
        <v>LB-1</v>
      </c>
      <c r="R1225" s="171" t="str">
        <f t="shared" si="2697"/>
        <v>LB-1</v>
      </c>
      <c r="AC1225" s="3"/>
    </row>
    <row r="1226" ht="15.75" customHeight="1">
      <c r="A1226" s="24">
        <v>98.0</v>
      </c>
      <c r="B1226" s="22" t="s">
        <v>4943</v>
      </c>
      <c r="C1226" s="22" t="s">
        <v>4943</v>
      </c>
      <c r="D1226" s="132" t="s">
        <v>4630</v>
      </c>
      <c r="E1226" s="132">
        <v>14.0</v>
      </c>
      <c r="F1226" s="132">
        <v>3.0</v>
      </c>
      <c r="G1226" s="132">
        <v>6.0</v>
      </c>
      <c r="H1226" s="132"/>
      <c r="J1226" s="171">
        <f t="array" ref="J1226">IFERROR(INDEX(VBDhistory1!$U$310:$U$610,MATCH(VBDgames!$C1226,VBDhistory1!$B$310:$B$610,0))+ROW()/10000000,0)</f>
        <v>0</v>
      </c>
      <c r="K1226" s="171">
        <f t="array" ref="K1226">IFERROR(INDEX(VBDhistory2!$U$310:$U$610,MATCH(VBDgames!$C1226,VBDhistory2!$B$310:$B$610,0))+ROW()/10000000,0)</f>
        <v>0</v>
      </c>
      <c r="L1226" s="171">
        <f t="array" ref="L1226">IFERROR(INDEX(VBDhistory3!$U$310:$U$610,MATCH(VBDgames!$C1226,VBDhistory3!$B$310:$B$610,0))+ROW()/10000000,0)</f>
        <v>0</v>
      </c>
      <c r="M1226" s="171">
        <f t="array" ref="M1226">IFERROR(INDEX(VBDhistory4!$U$310:$U$610,MATCH(VBDgames!$C1226,VBDhistory4!$B$310:$B$610,0))+ROW()/10000000,0)</f>
        <v>0</v>
      </c>
      <c r="N1226" s="171"/>
      <c r="O1226" s="171" t="str">
        <f t="shared" ref="O1226:R1226" si="2698">$D1226&amp;"-"&amp;RANK(J1226,J$1129:J$1428,0)</f>
        <v>LB-1</v>
      </c>
      <c r="P1226" s="171" t="str">
        <f t="shared" si="2698"/>
        <v>LB-1</v>
      </c>
      <c r="Q1226" s="171" t="str">
        <f t="shared" si="2698"/>
        <v>LB-1</v>
      </c>
      <c r="R1226" s="171" t="str">
        <f t="shared" si="2698"/>
        <v>LB-1</v>
      </c>
      <c r="AC1226" s="3"/>
    </row>
    <row r="1227" ht="15.75" customHeight="1">
      <c r="A1227" s="24">
        <v>99.0</v>
      </c>
      <c r="B1227" s="24" t="s">
        <v>4944</v>
      </c>
      <c r="C1227" s="24" t="s">
        <v>4944</v>
      </c>
      <c r="D1227" s="132" t="s">
        <v>4630</v>
      </c>
      <c r="E1227" s="132">
        <v>13.0</v>
      </c>
      <c r="F1227" s="132"/>
      <c r="G1227" s="132"/>
      <c r="H1227" s="132"/>
      <c r="J1227" s="171">
        <f t="array" ref="J1227">IFERROR(INDEX(VBDhistory1!$U$310:$U$610,MATCH(VBDgames!$C1227,VBDhistory1!$B$310:$B$610,0))+ROW()/10000000,0)</f>
        <v>0</v>
      </c>
      <c r="K1227" s="171">
        <f t="array" ref="K1227">IFERROR(INDEX(VBDhistory2!$U$310:$U$610,MATCH(VBDgames!$C1227,VBDhistory2!$B$310:$B$610,0))+ROW()/10000000,0)</f>
        <v>0</v>
      </c>
      <c r="L1227" s="171">
        <f t="array" ref="L1227">IFERROR(INDEX(VBDhistory3!$U$310:$U$610,MATCH(VBDgames!$C1227,VBDhistory3!$B$310:$B$610,0))+ROW()/10000000,0)</f>
        <v>0</v>
      </c>
      <c r="M1227" s="171">
        <f t="array" ref="M1227">IFERROR(INDEX(VBDhistory4!$U$310:$U$610,MATCH(VBDgames!$C1227,VBDhistory4!$B$310:$B$610,0))+ROW()/10000000,0)</f>
        <v>0</v>
      </c>
      <c r="N1227" s="171"/>
      <c r="O1227" s="171" t="str">
        <f t="shared" ref="O1227:R1227" si="2699">$D1227&amp;"-"&amp;RANK(J1227,J$1129:J$1428,0)</f>
        <v>LB-1</v>
      </c>
      <c r="P1227" s="171" t="str">
        <f t="shared" si="2699"/>
        <v>LB-1</v>
      </c>
      <c r="Q1227" s="171" t="str">
        <f t="shared" si="2699"/>
        <v>LB-1</v>
      </c>
      <c r="R1227" s="171" t="str">
        <f t="shared" si="2699"/>
        <v>LB-1</v>
      </c>
      <c r="AC1227" s="3"/>
    </row>
    <row r="1228" ht="15.75" customHeight="1">
      <c r="A1228" s="24">
        <v>100.0</v>
      </c>
      <c r="B1228" s="24" t="s">
        <v>4945</v>
      </c>
      <c r="C1228" s="24" t="s">
        <v>4945</v>
      </c>
      <c r="D1228" s="132" t="s">
        <v>4630</v>
      </c>
      <c r="E1228" s="132">
        <v>13.0</v>
      </c>
      <c r="F1228" s="132">
        <v>15.0</v>
      </c>
      <c r="G1228" s="132">
        <v>16.0</v>
      </c>
      <c r="H1228" s="132"/>
      <c r="J1228" s="171">
        <f t="array" ref="J1228">IFERROR(INDEX(VBDhistory1!$U$310:$U$610,MATCH(VBDgames!$C1228,VBDhistory1!$B$310:$B$610,0))+ROW()/10000000,0)</f>
        <v>0</v>
      </c>
      <c r="K1228" s="171">
        <f t="array" ref="K1228">IFERROR(INDEX(VBDhistory2!$U$310:$U$610,MATCH(VBDgames!$C1228,VBDhistory2!$B$310:$B$610,0))+ROW()/10000000,0)</f>
        <v>0</v>
      </c>
      <c r="L1228" s="171">
        <f t="array" ref="L1228">IFERROR(INDEX(VBDhistory3!$U$310:$U$610,MATCH(VBDgames!$C1228,VBDhistory3!$B$310:$B$610,0))+ROW()/10000000,0)</f>
        <v>0</v>
      </c>
      <c r="M1228" s="171">
        <f t="array" ref="M1228">IFERROR(INDEX(VBDhistory4!$U$310:$U$610,MATCH(VBDgames!$C1228,VBDhistory4!$B$310:$B$610,0))+ROW()/10000000,0)</f>
        <v>0</v>
      </c>
      <c r="N1228" s="171"/>
      <c r="O1228" s="171" t="str">
        <f t="shared" ref="O1228:R1228" si="2700">$D1228&amp;"-"&amp;RANK(J1228,J$1129:J$1428,0)</f>
        <v>LB-1</v>
      </c>
      <c r="P1228" s="171" t="str">
        <f t="shared" si="2700"/>
        <v>LB-1</v>
      </c>
      <c r="Q1228" s="171" t="str">
        <f t="shared" si="2700"/>
        <v>LB-1</v>
      </c>
      <c r="R1228" s="171" t="str">
        <f t="shared" si="2700"/>
        <v>LB-1</v>
      </c>
      <c r="AC1228" s="3"/>
    </row>
    <row r="1229" ht="15.75" customHeight="1">
      <c r="A1229" s="24">
        <v>101.0</v>
      </c>
      <c r="B1229" s="24" t="s">
        <v>4946</v>
      </c>
      <c r="C1229" s="24" t="s">
        <v>4946</v>
      </c>
      <c r="D1229" s="132" t="s">
        <v>4630</v>
      </c>
      <c r="E1229" s="132">
        <v>15.0</v>
      </c>
      <c r="F1229" s="132"/>
      <c r="G1229" s="132"/>
      <c r="H1229" s="132"/>
      <c r="J1229" s="171">
        <f t="array" ref="J1229">IFERROR(INDEX(VBDhistory1!$U$310:$U$610,MATCH(VBDgames!$C1229,VBDhistory1!$B$310:$B$610,0))+ROW()/10000000,0)</f>
        <v>0</v>
      </c>
      <c r="K1229" s="171">
        <f t="array" ref="K1229">IFERROR(INDEX(VBDhistory2!$U$310:$U$610,MATCH(VBDgames!$C1229,VBDhistory2!$B$310:$B$610,0))+ROW()/10000000,0)</f>
        <v>0</v>
      </c>
      <c r="L1229" s="171">
        <f t="array" ref="L1229">IFERROR(INDEX(VBDhistory3!$U$310:$U$610,MATCH(VBDgames!$C1229,VBDhistory3!$B$310:$B$610,0))+ROW()/10000000,0)</f>
        <v>0</v>
      </c>
      <c r="M1229" s="171">
        <f t="array" ref="M1229">IFERROR(INDEX(VBDhistory4!$U$310:$U$610,MATCH(VBDgames!$C1229,VBDhistory4!$B$310:$B$610,0))+ROW()/10000000,0)</f>
        <v>0</v>
      </c>
      <c r="N1229" s="171"/>
      <c r="O1229" s="171" t="str">
        <f t="shared" ref="O1229:R1229" si="2701">$D1229&amp;"-"&amp;RANK(J1229,J$1129:J$1428,0)</f>
        <v>LB-1</v>
      </c>
      <c r="P1229" s="171" t="str">
        <f t="shared" si="2701"/>
        <v>LB-1</v>
      </c>
      <c r="Q1229" s="171" t="str">
        <f t="shared" si="2701"/>
        <v>LB-1</v>
      </c>
      <c r="R1229" s="171" t="str">
        <f t="shared" si="2701"/>
        <v>LB-1</v>
      </c>
      <c r="AC1229" s="3"/>
    </row>
    <row r="1230" ht="15.75" customHeight="1">
      <c r="A1230" s="24">
        <v>102.0</v>
      </c>
      <c r="B1230" s="24" t="s">
        <v>4947</v>
      </c>
      <c r="C1230" s="24" t="s">
        <v>4947</v>
      </c>
      <c r="D1230" s="132" t="s">
        <v>4630</v>
      </c>
      <c r="E1230" s="132">
        <v>9.0</v>
      </c>
      <c r="F1230" s="132"/>
      <c r="G1230" s="132"/>
      <c r="H1230" s="132"/>
      <c r="J1230" s="171">
        <f t="array" ref="J1230">IFERROR(INDEX(VBDhistory1!$U$310:$U$610,MATCH(VBDgames!$C1230,VBDhistory1!$B$310:$B$610,0))+ROW()/10000000,0)</f>
        <v>0</v>
      </c>
      <c r="K1230" s="171">
        <f t="array" ref="K1230">IFERROR(INDEX(VBDhistory2!$U$310:$U$610,MATCH(VBDgames!$C1230,VBDhistory2!$B$310:$B$610,0))+ROW()/10000000,0)</f>
        <v>0</v>
      </c>
      <c r="L1230" s="171">
        <f t="array" ref="L1230">IFERROR(INDEX(VBDhistory3!$U$310:$U$610,MATCH(VBDgames!$C1230,VBDhistory3!$B$310:$B$610,0))+ROW()/10000000,0)</f>
        <v>0</v>
      </c>
      <c r="M1230" s="171">
        <f t="array" ref="M1230">IFERROR(INDEX(VBDhistory4!$U$310:$U$610,MATCH(VBDgames!$C1230,VBDhistory4!$B$310:$B$610,0))+ROW()/10000000,0)</f>
        <v>0</v>
      </c>
      <c r="N1230" s="171"/>
      <c r="O1230" s="171" t="str">
        <f t="shared" ref="O1230:R1230" si="2702">$D1230&amp;"-"&amp;RANK(J1230,J$1129:J$1428,0)</f>
        <v>LB-1</v>
      </c>
      <c r="P1230" s="171" t="str">
        <f t="shared" si="2702"/>
        <v>LB-1</v>
      </c>
      <c r="Q1230" s="171" t="str">
        <f t="shared" si="2702"/>
        <v>LB-1</v>
      </c>
      <c r="R1230" s="171" t="str">
        <f t="shared" si="2702"/>
        <v>LB-1</v>
      </c>
      <c r="AC1230" s="3"/>
    </row>
    <row r="1231" ht="15.75" customHeight="1">
      <c r="A1231" s="24">
        <v>103.0</v>
      </c>
      <c r="B1231" s="24" t="s">
        <v>4948</v>
      </c>
      <c r="C1231" s="24" t="s">
        <v>4948</v>
      </c>
      <c r="D1231" s="132" t="s">
        <v>4630</v>
      </c>
      <c r="E1231" s="132">
        <v>11.0</v>
      </c>
      <c r="F1231" s="132"/>
      <c r="G1231" s="132"/>
      <c r="H1231" s="132"/>
      <c r="J1231" s="171">
        <f t="array" ref="J1231">IFERROR(INDEX(VBDhistory1!$U$310:$U$610,MATCH(VBDgames!$C1231,VBDhistory1!$B$310:$B$610,0))+ROW()/10000000,0)</f>
        <v>0</v>
      </c>
      <c r="K1231" s="171">
        <f t="array" ref="K1231">IFERROR(INDEX(VBDhistory2!$U$310:$U$610,MATCH(VBDgames!$C1231,VBDhistory2!$B$310:$B$610,0))+ROW()/10000000,0)</f>
        <v>0</v>
      </c>
      <c r="L1231" s="171">
        <f t="array" ref="L1231">IFERROR(INDEX(VBDhistory3!$U$310:$U$610,MATCH(VBDgames!$C1231,VBDhistory3!$B$310:$B$610,0))+ROW()/10000000,0)</f>
        <v>0</v>
      </c>
      <c r="M1231" s="171">
        <f t="array" ref="M1231">IFERROR(INDEX(VBDhistory4!$U$310:$U$610,MATCH(VBDgames!$C1231,VBDhistory4!$B$310:$B$610,0))+ROW()/10000000,0)</f>
        <v>0</v>
      </c>
      <c r="N1231" s="171"/>
      <c r="O1231" s="171" t="str">
        <f t="shared" ref="O1231:R1231" si="2703">$D1231&amp;"-"&amp;RANK(J1231,J$1129:J$1428,0)</f>
        <v>LB-1</v>
      </c>
      <c r="P1231" s="171" t="str">
        <f t="shared" si="2703"/>
        <v>LB-1</v>
      </c>
      <c r="Q1231" s="171" t="str">
        <f t="shared" si="2703"/>
        <v>LB-1</v>
      </c>
      <c r="R1231" s="171" t="str">
        <f t="shared" si="2703"/>
        <v>LB-1</v>
      </c>
      <c r="AC1231" s="3"/>
    </row>
    <row r="1232" ht="15.75" customHeight="1">
      <c r="A1232" s="24">
        <v>104.0</v>
      </c>
      <c r="B1232" s="24" t="s">
        <v>4949</v>
      </c>
      <c r="C1232" s="24" t="s">
        <v>4949</v>
      </c>
      <c r="D1232" s="132" t="s">
        <v>4630</v>
      </c>
      <c r="E1232" s="132">
        <v>14.0</v>
      </c>
      <c r="F1232" s="132">
        <v>12.0</v>
      </c>
      <c r="G1232" s="132">
        <v>4.0</v>
      </c>
      <c r="H1232" s="132"/>
      <c r="J1232" s="171">
        <f t="array" ref="J1232">IFERROR(INDEX(VBDhistory1!$U$310:$U$610,MATCH(VBDgames!$C1232,VBDhistory1!$B$310:$B$610,0))+ROW()/10000000,0)</f>
        <v>0</v>
      </c>
      <c r="K1232" s="171">
        <f t="array" ref="K1232">IFERROR(INDEX(VBDhistory2!$U$310:$U$610,MATCH(VBDgames!$C1232,VBDhistory2!$B$310:$B$610,0))+ROW()/10000000,0)</f>
        <v>0</v>
      </c>
      <c r="L1232" s="171">
        <f t="array" ref="L1232">IFERROR(INDEX(VBDhistory3!$U$310:$U$610,MATCH(VBDgames!$C1232,VBDhistory3!$B$310:$B$610,0))+ROW()/10000000,0)</f>
        <v>0</v>
      </c>
      <c r="M1232" s="171">
        <f t="array" ref="M1232">IFERROR(INDEX(VBDhistory4!$U$310:$U$610,MATCH(VBDgames!$C1232,VBDhistory4!$B$310:$B$610,0))+ROW()/10000000,0)</f>
        <v>0</v>
      </c>
      <c r="N1232" s="171"/>
      <c r="O1232" s="171" t="str">
        <f t="shared" ref="O1232:R1232" si="2704">$D1232&amp;"-"&amp;RANK(J1232,J$1129:J$1428,0)</f>
        <v>LB-1</v>
      </c>
      <c r="P1232" s="171" t="str">
        <f t="shared" si="2704"/>
        <v>LB-1</v>
      </c>
      <c r="Q1232" s="171" t="str">
        <f t="shared" si="2704"/>
        <v>LB-1</v>
      </c>
      <c r="R1232" s="171" t="str">
        <f t="shared" si="2704"/>
        <v>LB-1</v>
      </c>
      <c r="AC1232" s="3"/>
    </row>
    <row r="1233" ht="15.75" customHeight="1">
      <c r="A1233" s="24">
        <v>105.0</v>
      </c>
      <c r="B1233" s="24" t="s">
        <v>4950</v>
      </c>
      <c r="C1233" s="24" t="s">
        <v>4950</v>
      </c>
      <c r="D1233" s="132" t="s">
        <v>4630</v>
      </c>
      <c r="E1233" s="132">
        <v>11.0</v>
      </c>
      <c r="F1233" s="132"/>
      <c r="G1233" s="132"/>
      <c r="H1233" s="132"/>
      <c r="J1233" s="171">
        <f t="array" ref="J1233">IFERROR(INDEX(VBDhistory1!$U$310:$U$610,MATCH(VBDgames!$C1233,VBDhistory1!$B$310:$B$610,0))+ROW()/10000000,0)</f>
        <v>0</v>
      </c>
      <c r="K1233" s="171">
        <f t="array" ref="K1233">IFERROR(INDEX(VBDhistory2!$U$310:$U$610,MATCH(VBDgames!$C1233,VBDhistory2!$B$310:$B$610,0))+ROW()/10000000,0)</f>
        <v>0</v>
      </c>
      <c r="L1233" s="171">
        <f t="array" ref="L1233">IFERROR(INDEX(VBDhistory3!$U$310:$U$610,MATCH(VBDgames!$C1233,VBDhistory3!$B$310:$B$610,0))+ROW()/10000000,0)</f>
        <v>0</v>
      </c>
      <c r="M1233" s="171">
        <f t="array" ref="M1233">IFERROR(INDEX(VBDhistory4!$U$310:$U$610,MATCH(VBDgames!$C1233,VBDhistory4!$B$310:$B$610,0))+ROW()/10000000,0)</f>
        <v>0</v>
      </c>
      <c r="N1233" s="171"/>
      <c r="O1233" s="171" t="str">
        <f t="shared" ref="O1233:R1233" si="2705">$D1233&amp;"-"&amp;RANK(J1233,J$1129:J$1428,0)</f>
        <v>LB-1</v>
      </c>
      <c r="P1233" s="171" t="str">
        <f t="shared" si="2705"/>
        <v>LB-1</v>
      </c>
      <c r="Q1233" s="171" t="str">
        <f t="shared" si="2705"/>
        <v>LB-1</v>
      </c>
      <c r="R1233" s="171" t="str">
        <f t="shared" si="2705"/>
        <v>LB-1</v>
      </c>
      <c r="AC1233" s="3"/>
    </row>
    <row r="1234" ht="15.75" customHeight="1">
      <c r="A1234" s="24">
        <v>106.0</v>
      </c>
      <c r="B1234" s="24" t="s">
        <v>4951</v>
      </c>
      <c r="C1234" s="24" t="s">
        <v>4951</v>
      </c>
      <c r="D1234" s="132" t="s">
        <v>4630</v>
      </c>
      <c r="E1234" s="132">
        <v>10.0</v>
      </c>
      <c r="F1234" s="132">
        <v>7.0</v>
      </c>
      <c r="G1234" s="132">
        <v>16.0</v>
      </c>
      <c r="H1234" s="132">
        <v>16.0</v>
      </c>
      <c r="J1234" s="171">
        <f t="array" ref="J1234">IFERROR(INDEX(VBDhistory1!$U$310:$U$610,MATCH(VBDgames!$C1234,VBDhistory1!$B$310:$B$610,0))+ROW()/10000000,0)</f>
        <v>0</v>
      </c>
      <c r="K1234" s="171">
        <f t="array" ref="K1234">IFERROR(INDEX(VBDhistory2!$U$310:$U$610,MATCH(VBDgames!$C1234,VBDhistory2!$B$310:$B$610,0))+ROW()/10000000,0)</f>
        <v>0</v>
      </c>
      <c r="L1234" s="171">
        <f t="array" ref="L1234">IFERROR(INDEX(VBDhistory3!$U$310:$U$610,MATCH(VBDgames!$C1234,VBDhistory3!$B$310:$B$610,0))+ROW()/10000000,0)</f>
        <v>0</v>
      </c>
      <c r="M1234" s="171">
        <f t="array" ref="M1234">IFERROR(INDEX(VBDhistory4!$U$310:$U$610,MATCH(VBDgames!$C1234,VBDhistory4!$B$310:$B$610,0))+ROW()/10000000,0)</f>
        <v>0</v>
      </c>
      <c r="N1234" s="171"/>
      <c r="O1234" s="171" t="str">
        <f t="shared" ref="O1234:R1234" si="2706">$D1234&amp;"-"&amp;RANK(J1234,J$1129:J$1428,0)</f>
        <v>LB-1</v>
      </c>
      <c r="P1234" s="171" t="str">
        <f t="shared" si="2706"/>
        <v>LB-1</v>
      </c>
      <c r="Q1234" s="171" t="str">
        <f t="shared" si="2706"/>
        <v>LB-1</v>
      </c>
      <c r="R1234" s="171" t="str">
        <f t="shared" si="2706"/>
        <v>LB-1</v>
      </c>
      <c r="AC1234" s="3"/>
    </row>
    <row r="1235" ht="15.75" customHeight="1">
      <c r="A1235" s="24">
        <v>107.0</v>
      </c>
      <c r="B1235" s="24" t="s">
        <v>4952</v>
      </c>
      <c r="C1235" s="24" t="s">
        <v>4952</v>
      </c>
      <c r="D1235" s="132" t="s">
        <v>4630</v>
      </c>
      <c r="E1235" s="132">
        <v>13.0</v>
      </c>
      <c r="F1235" s="132"/>
      <c r="G1235" s="132"/>
      <c r="H1235" s="132"/>
      <c r="J1235" s="171">
        <f t="array" ref="J1235">IFERROR(INDEX(VBDhistory1!$U$310:$U$610,MATCH(VBDgames!$C1235,VBDhistory1!$B$310:$B$610,0))+ROW()/10000000,0)</f>
        <v>0</v>
      </c>
      <c r="K1235" s="171">
        <f t="array" ref="K1235">IFERROR(INDEX(VBDhistory2!$U$310:$U$610,MATCH(VBDgames!$C1235,VBDhistory2!$B$310:$B$610,0))+ROW()/10000000,0)</f>
        <v>0</v>
      </c>
      <c r="L1235" s="171">
        <f t="array" ref="L1235">IFERROR(INDEX(VBDhistory3!$U$310:$U$610,MATCH(VBDgames!$C1235,VBDhistory3!$B$310:$B$610,0))+ROW()/10000000,0)</f>
        <v>0</v>
      </c>
      <c r="M1235" s="171">
        <f t="array" ref="M1235">IFERROR(INDEX(VBDhistory4!$U$310:$U$610,MATCH(VBDgames!$C1235,VBDhistory4!$B$310:$B$610,0))+ROW()/10000000,0)</f>
        <v>0</v>
      </c>
      <c r="N1235" s="171"/>
      <c r="O1235" s="171" t="str">
        <f t="shared" ref="O1235:R1235" si="2707">$D1235&amp;"-"&amp;RANK(J1235,J$1129:J$1428,0)</f>
        <v>LB-1</v>
      </c>
      <c r="P1235" s="171" t="str">
        <f t="shared" si="2707"/>
        <v>LB-1</v>
      </c>
      <c r="Q1235" s="171" t="str">
        <f t="shared" si="2707"/>
        <v>LB-1</v>
      </c>
      <c r="R1235" s="171" t="str">
        <f t="shared" si="2707"/>
        <v>LB-1</v>
      </c>
      <c r="AC1235" s="3"/>
    </row>
    <row r="1236" ht="15.75" customHeight="1">
      <c r="A1236" s="24">
        <v>108.0</v>
      </c>
      <c r="B1236" s="24" t="s">
        <v>4953</v>
      </c>
      <c r="C1236" s="24" t="s">
        <v>4953</v>
      </c>
      <c r="D1236" s="132" t="s">
        <v>4630</v>
      </c>
      <c r="E1236" s="132">
        <v>7.0</v>
      </c>
      <c r="F1236" s="132"/>
      <c r="G1236" s="132"/>
      <c r="H1236" s="132"/>
      <c r="J1236" s="171">
        <f t="array" ref="J1236">IFERROR(INDEX(VBDhistory1!$U$310:$U$610,MATCH(VBDgames!$C1236,VBDhistory1!$B$310:$B$610,0))+ROW()/10000000,0)</f>
        <v>0</v>
      </c>
      <c r="K1236" s="171">
        <f t="array" ref="K1236">IFERROR(INDEX(VBDhistory2!$U$310:$U$610,MATCH(VBDgames!$C1236,VBDhistory2!$B$310:$B$610,0))+ROW()/10000000,0)</f>
        <v>0</v>
      </c>
      <c r="L1236" s="171">
        <f t="array" ref="L1236">IFERROR(INDEX(VBDhistory3!$U$310:$U$610,MATCH(VBDgames!$C1236,VBDhistory3!$B$310:$B$610,0))+ROW()/10000000,0)</f>
        <v>0</v>
      </c>
      <c r="M1236" s="171">
        <f t="array" ref="M1236">IFERROR(INDEX(VBDhistory4!$U$310:$U$610,MATCH(VBDgames!$C1236,VBDhistory4!$B$310:$B$610,0))+ROW()/10000000,0)</f>
        <v>0</v>
      </c>
      <c r="N1236" s="171"/>
      <c r="O1236" s="171" t="str">
        <f t="shared" ref="O1236:R1236" si="2708">$D1236&amp;"-"&amp;RANK(J1236,J$1129:J$1428,0)</f>
        <v>LB-1</v>
      </c>
      <c r="P1236" s="171" t="str">
        <f t="shared" si="2708"/>
        <v>LB-1</v>
      </c>
      <c r="Q1236" s="171" t="str">
        <f t="shared" si="2708"/>
        <v>LB-1</v>
      </c>
      <c r="R1236" s="171" t="str">
        <f t="shared" si="2708"/>
        <v>LB-1</v>
      </c>
      <c r="AC1236" s="3"/>
    </row>
    <row r="1237" ht="15.75" customHeight="1">
      <c r="A1237" s="24">
        <v>109.0</v>
      </c>
      <c r="B1237" s="24" t="s">
        <v>4954</v>
      </c>
      <c r="C1237" s="24" t="s">
        <v>4954</v>
      </c>
      <c r="D1237" s="132" t="s">
        <v>4630</v>
      </c>
      <c r="E1237" s="132">
        <v>9.0</v>
      </c>
      <c r="F1237" s="132">
        <v>9.0</v>
      </c>
      <c r="G1237" s="132"/>
      <c r="H1237" s="132"/>
      <c r="J1237" s="171">
        <f t="array" ref="J1237">IFERROR(INDEX(VBDhistory1!$U$310:$U$610,MATCH(VBDgames!$C1237,VBDhistory1!$B$310:$B$610,0))+ROW()/10000000,0)</f>
        <v>0</v>
      </c>
      <c r="K1237" s="171">
        <f t="array" ref="K1237">IFERROR(INDEX(VBDhistory2!$U$310:$U$610,MATCH(VBDgames!$C1237,VBDhistory2!$B$310:$B$610,0))+ROW()/10000000,0)</f>
        <v>0</v>
      </c>
      <c r="L1237" s="171">
        <f t="array" ref="L1237">IFERROR(INDEX(VBDhistory3!$U$310:$U$610,MATCH(VBDgames!$C1237,VBDhistory3!$B$310:$B$610,0))+ROW()/10000000,0)</f>
        <v>0</v>
      </c>
      <c r="M1237" s="171">
        <f t="array" ref="M1237">IFERROR(INDEX(VBDhistory4!$U$310:$U$610,MATCH(VBDgames!$C1237,VBDhistory4!$B$310:$B$610,0))+ROW()/10000000,0)</f>
        <v>0</v>
      </c>
      <c r="N1237" s="171"/>
      <c r="O1237" s="171" t="str">
        <f t="shared" ref="O1237:R1237" si="2709">$D1237&amp;"-"&amp;RANK(J1237,J$1129:J$1428,0)</f>
        <v>LB-1</v>
      </c>
      <c r="P1237" s="171" t="str">
        <f t="shared" si="2709"/>
        <v>LB-1</v>
      </c>
      <c r="Q1237" s="171" t="str">
        <f t="shared" si="2709"/>
        <v>LB-1</v>
      </c>
      <c r="R1237" s="171" t="str">
        <f t="shared" si="2709"/>
        <v>LB-1</v>
      </c>
      <c r="AC1237" s="3"/>
    </row>
    <row r="1238" ht="15.75" customHeight="1">
      <c r="A1238" s="24">
        <v>110.0</v>
      </c>
      <c r="B1238" s="24" t="s">
        <v>4955</v>
      </c>
      <c r="C1238" s="24" t="s">
        <v>4955</v>
      </c>
      <c r="D1238" s="132" t="s">
        <v>4630</v>
      </c>
      <c r="E1238" s="132">
        <v>10.0</v>
      </c>
      <c r="F1238" s="132"/>
      <c r="G1238" s="132"/>
      <c r="H1238" s="132"/>
      <c r="J1238" s="171">
        <f t="array" ref="J1238">IFERROR(INDEX(VBDhistory1!$U$310:$U$610,MATCH(VBDgames!$C1238,VBDhistory1!$B$310:$B$610,0))+ROW()/10000000,0)</f>
        <v>0</v>
      </c>
      <c r="K1238" s="171">
        <f t="array" ref="K1238">IFERROR(INDEX(VBDhistory2!$U$310:$U$610,MATCH(VBDgames!$C1238,VBDhistory2!$B$310:$B$610,0))+ROW()/10000000,0)</f>
        <v>0</v>
      </c>
      <c r="L1238" s="171">
        <f t="array" ref="L1238">IFERROR(INDEX(VBDhistory3!$U$310:$U$610,MATCH(VBDgames!$C1238,VBDhistory3!$B$310:$B$610,0))+ROW()/10000000,0)</f>
        <v>0</v>
      </c>
      <c r="M1238" s="171">
        <f t="array" ref="M1238">IFERROR(INDEX(VBDhistory4!$U$310:$U$610,MATCH(VBDgames!$C1238,VBDhistory4!$B$310:$B$610,0))+ROW()/10000000,0)</f>
        <v>0</v>
      </c>
      <c r="N1238" s="171"/>
      <c r="O1238" s="171" t="str">
        <f t="shared" ref="O1238:R1238" si="2710">$D1238&amp;"-"&amp;RANK(J1238,J$1129:J$1428,0)</f>
        <v>LB-1</v>
      </c>
      <c r="P1238" s="171" t="str">
        <f t="shared" si="2710"/>
        <v>LB-1</v>
      </c>
      <c r="Q1238" s="171" t="str">
        <f t="shared" si="2710"/>
        <v>LB-1</v>
      </c>
      <c r="R1238" s="171" t="str">
        <f t="shared" si="2710"/>
        <v>LB-1</v>
      </c>
      <c r="AC1238" s="3"/>
    </row>
    <row r="1239" ht="15.75" customHeight="1">
      <c r="A1239" s="24">
        <v>111.0</v>
      </c>
      <c r="B1239" s="24" t="s">
        <v>4956</v>
      </c>
      <c r="C1239" s="24" t="s">
        <v>4956</v>
      </c>
      <c r="D1239" s="132" t="s">
        <v>4630</v>
      </c>
      <c r="E1239" s="132">
        <v>15.0</v>
      </c>
      <c r="F1239" s="132">
        <v>15.0</v>
      </c>
      <c r="G1239" s="132">
        <v>15.0</v>
      </c>
      <c r="H1239" s="132"/>
      <c r="J1239" s="171">
        <f t="array" ref="J1239">IFERROR(INDEX(VBDhistory1!$U$310:$U$610,MATCH(VBDgames!$C1239,VBDhistory1!$B$310:$B$610,0))+ROW()/10000000,0)</f>
        <v>0</v>
      </c>
      <c r="K1239" s="171">
        <f t="array" ref="K1239">IFERROR(INDEX(VBDhistory2!$U$310:$U$610,MATCH(VBDgames!$C1239,VBDhistory2!$B$310:$B$610,0))+ROW()/10000000,0)</f>
        <v>0</v>
      </c>
      <c r="L1239" s="171">
        <f t="array" ref="L1239">IFERROR(INDEX(VBDhistory3!$U$310:$U$610,MATCH(VBDgames!$C1239,VBDhistory3!$B$310:$B$610,0))+ROW()/10000000,0)</f>
        <v>0</v>
      </c>
      <c r="M1239" s="171">
        <f t="array" ref="M1239">IFERROR(INDEX(VBDhistory4!$U$310:$U$610,MATCH(VBDgames!$C1239,VBDhistory4!$B$310:$B$610,0))+ROW()/10000000,0)</f>
        <v>0</v>
      </c>
      <c r="N1239" s="171"/>
      <c r="O1239" s="171" t="str">
        <f t="shared" ref="O1239:R1239" si="2711">$D1239&amp;"-"&amp;RANK(J1239,J$1129:J$1428,0)</f>
        <v>LB-1</v>
      </c>
      <c r="P1239" s="171" t="str">
        <f t="shared" si="2711"/>
        <v>LB-1</v>
      </c>
      <c r="Q1239" s="171" t="str">
        <f t="shared" si="2711"/>
        <v>LB-1</v>
      </c>
      <c r="R1239" s="171" t="str">
        <f t="shared" si="2711"/>
        <v>LB-1</v>
      </c>
      <c r="AC1239" s="3"/>
    </row>
    <row r="1240" ht="15.75" customHeight="1">
      <c r="A1240" s="24">
        <v>112.0</v>
      </c>
      <c r="B1240" s="24" t="s">
        <v>4957</v>
      </c>
      <c r="C1240" s="24" t="s">
        <v>4957</v>
      </c>
      <c r="D1240" s="132" t="s">
        <v>4630</v>
      </c>
      <c r="E1240" s="132">
        <v>10.0</v>
      </c>
      <c r="F1240" s="132">
        <v>1.0</v>
      </c>
      <c r="G1240" s="132"/>
      <c r="H1240" s="132"/>
      <c r="J1240" s="171">
        <f t="array" ref="J1240">IFERROR(INDEX(VBDhistory1!$U$310:$U$610,MATCH(VBDgames!$C1240,VBDhistory1!$B$310:$B$610,0))+ROW()/10000000,0)</f>
        <v>0</v>
      </c>
      <c r="K1240" s="171">
        <f t="array" ref="K1240">IFERROR(INDEX(VBDhistory2!$U$310:$U$610,MATCH(VBDgames!$C1240,VBDhistory2!$B$310:$B$610,0))+ROW()/10000000,0)</f>
        <v>0</v>
      </c>
      <c r="L1240" s="171">
        <f t="array" ref="L1240">IFERROR(INDEX(VBDhistory3!$U$310:$U$610,MATCH(VBDgames!$C1240,VBDhistory3!$B$310:$B$610,0))+ROW()/10000000,0)</f>
        <v>0</v>
      </c>
      <c r="M1240" s="171">
        <f t="array" ref="M1240">IFERROR(INDEX(VBDhistory4!$U$310:$U$610,MATCH(VBDgames!$C1240,VBDhistory4!$B$310:$B$610,0))+ROW()/10000000,0)</f>
        <v>0</v>
      </c>
      <c r="N1240" s="171"/>
      <c r="O1240" s="171" t="str">
        <f t="shared" ref="O1240:R1240" si="2712">$D1240&amp;"-"&amp;RANK(J1240,J$1129:J$1428,0)</f>
        <v>LB-1</v>
      </c>
      <c r="P1240" s="171" t="str">
        <f t="shared" si="2712"/>
        <v>LB-1</v>
      </c>
      <c r="Q1240" s="171" t="str">
        <f t="shared" si="2712"/>
        <v>LB-1</v>
      </c>
      <c r="R1240" s="171" t="str">
        <f t="shared" si="2712"/>
        <v>LB-1</v>
      </c>
      <c r="AC1240" s="3"/>
    </row>
    <row r="1241" ht="15.75" customHeight="1">
      <c r="A1241" s="24">
        <v>113.0</v>
      </c>
      <c r="B1241" s="24" t="s">
        <v>4958</v>
      </c>
      <c r="C1241" s="24" t="s">
        <v>4958</v>
      </c>
      <c r="D1241" s="132" t="s">
        <v>4630</v>
      </c>
      <c r="E1241" s="132">
        <v>11.0</v>
      </c>
      <c r="F1241" s="132"/>
      <c r="G1241" s="132"/>
      <c r="H1241" s="132"/>
      <c r="J1241" s="171">
        <f t="array" ref="J1241">IFERROR(INDEX(VBDhistory1!$U$310:$U$610,MATCH(VBDgames!$C1241,VBDhistory1!$B$310:$B$610,0))+ROW()/10000000,0)</f>
        <v>0</v>
      </c>
      <c r="K1241" s="171">
        <f t="array" ref="K1241">IFERROR(INDEX(VBDhistory2!$U$310:$U$610,MATCH(VBDgames!$C1241,VBDhistory2!$B$310:$B$610,0))+ROW()/10000000,0)</f>
        <v>0</v>
      </c>
      <c r="L1241" s="171">
        <f t="array" ref="L1241">IFERROR(INDEX(VBDhistory3!$U$310:$U$610,MATCH(VBDgames!$C1241,VBDhistory3!$B$310:$B$610,0))+ROW()/10000000,0)</f>
        <v>0</v>
      </c>
      <c r="M1241" s="171">
        <f t="array" ref="M1241">IFERROR(INDEX(VBDhistory4!$U$310:$U$610,MATCH(VBDgames!$C1241,VBDhistory4!$B$310:$B$610,0))+ROW()/10000000,0)</f>
        <v>0</v>
      </c>
      <c r="N1241" s="171"/>
      <c r="O1241" s="171" t="str">
        <f t="shared" ref="O1241:R1241" si="2713">$D1241&amp;"-"&amp;RANK(J1241,J$1129:J$1428,0)</f>
        <v>LB-1</v>
      </c>
      <c r="P1241" s="171" t="str">
        <f t="shared" si="2713"/>
        <v>LB-1</v>
      </c>
      <c r="Q1241" s="171" t="str">
        <f t="shared" si="2713"/>
        <v>LB-1</v>
      </c>
      <c r="R1241" s="171" t="str">
        <f t="shared" si="2713"/>
        <v>LB-1</v>
      </c>
      <c r="AC1241" s="3"/>
    </row>
    <row r="1242" ht="15.75" customHeight="1">
      <c r="A1242" s="24">
        <v>114.0</v>
      </c>
      <c r="B1242" s="24" t="s">
        <v>4959</v>
      </c>
      <c r="C1242" s="24" t="s">
        <v>4959</v>
      </c>
      <c r="D1242" s="132" t="s">
        <v>4630</v>
      </c>
      <c r="E1242" s="132">
        <v>11.0</v>
      </c>
      <c r="F1242" s="132">
        <v>14.0</v>
      </c>
      <c r="G1242" s="132">
        <v>16.0</v>
      </c>
      <c r="H1242" s="132"/>
      <c r="J1242" s="171">
        <f t="array" ref="J1242">IFERROR(INDEX(VBDhistory1!$U$310:$U$610,MATCH(VBDgames!$C1242,VBDhistory1!$B$310:$B$610,0))+ROW()/10000000,0)</f>
        <v>0</v>
      </c>
      <c r="K1242" s="171">
        <f t="array" ref="K1242">IFERROR(INDEX(VBDhistory2!$U$310:$U$610,MATCH(VBDgames!$C1242,VBDhistory2!$B$310:$B$610,0))+ROW()/10000000,0)</f>
        <v>0</v>
      </c>
      <c r="L1242" s="171">
        <f t="array" ref="L1242">IFERROR(INDEX(VBDhistory3!$U$310:$U$610,MATCH(VBDgames!$C1242,VBDhistory3!$B$310:$B$610,0))+ROW()/10000000,0)</f>
        <v>0</v>
      </c>
      <c r="M1242" s="171">
        <f t="array" ref="M1242">IFERROR(INDEX(VBDhistory4!$U$310:$U$610,MATCH(VBDgames!$C1242,VBDhistory4!$B$310:$B$610,0))+ROW()/10000000,0)</f>
        <v>0</v>
      </c>
      <c r="N1242" s="171"/>
      <c r="O1242" s="171" t="str">
        <f t="shared" ref="O1242:R1242" si="2714">$D1242&amp;"-"&amp;RANK(J1242,J$1129:J$1428,0)</f>
        <v>LB-1</v>
      </c>
      <c r="P1242" s="171" t="str">
        <f t="shared" si="2714"/>
        <v>LB-1</v>
      </c>
      <c r="Q1242" s="171" t="str">
        <f t="shared" si="2714"/>
        <v>LB-1</v>
      </c>
      <c r="R1242" s="171" t="str">
        <f t="shared" si="2714"/>
        <v>LB-1</v>
      </c>
      <c r="AC1242" s="3"/>
    </row>
    <row r="1243" ht="15.75" customHeight="1">
      <c r="A1243" s="24">
        <v>115.0</v>
      </c>
      <c r="B1243" s="24" t="s">
        <v>4960</v>
      </c>
      <c r="C1243" s="24" t="s">
        <v>4960</v>
      </c>
      <c r="D1243" s="132" t="s">
        <v>4630</v>
      </c>
      <c r="E1243" s="132">
        <v>12.0</v>
      </c>
      <c r="F1243" s="132">
        <v>11.0</v>
      </c>
      <c r="G1243" s="132">
        <v>6.0</v>
      </c>
      <c r="H1243" s="132"/>
      <c r="J1243" s="171">
        <f t="array" ref="J1243">IFERROR(INDEX(VBDhistory1!$U$310:$U$610,MATCH(VBDgames!$C1243,VBDhistory1!$B$310:$B$610,0))+ROW()/10000000,0)</f>
        <v>0</v>
      </c>
      <c r="K1243" s="171">
        <f t="array" ref="K1243">IFERROR(INDEX(VBDhistory2!$U$310:$U$610,MATCH(VBDgames!$C1243,VBDhistory2!$B$310:$B$610,0))+ROW()/10000000,0)</f>
        <v>0</v>
      </c>
      <c r="L1243" s="171">
        <f t="array" ref="L1243">IFERROR(INDEX(VBDhistory3!$U$310:$U$610,MATCH(VBDgames!$C1243,VBDhistory3!$B$310:$B$610,0))+ROW()/10000000,0)</f>
        <v>0</v>
      </c>
      <c r="M1243" s="171">
        <f t="array" ref="M1243">IFERROR(INDEX(VBDhistory4!$U$310:$U$610,MATCH(VBDgames!$C1243,VBDhistory4!$B$310:$B$610,0))+ROW()/10000000,0)</f>
        <v>0</v>
      </c>
      <c r="N1243" s="171"/>
      <c r="O1243" s="171" t="str">
        <f t="shared" ref="O1243:R1243" si="2715">$D1243&amp;"-"&amp;RANK(J1243,J$1129:J$1428,0)</f>
        <v>LB-1</v>
      </c>
      <c r="P1243" s="171" t="str">
        <f t="shared" si="2715"/>
        <v>LB-1</v>
      </c>
      <c r="Q1243" s="171" t="str">
        <f t="shared" si="2715"/>
        <v>LB-1</v>
      </c>
      <c r="R1243" s="171" t="str">
        <f t="shared" si="2715"/>
        <v>LB-1</v>
      </c>
      <c r="AC1243" s="3"/>
    </row>
    <row r="1244" ht="15.75" customHeight="1">
      <c r="A1244" s="24">
        <v>116.0</v>
      </c>
      <c r="B1244" s="24" t="s">
        <v>4961</v>
      </c>
      <c r="C1244" s="24" t="s">
        <v>4961</v>
      </c>
      <c r="D1244" s="132" t="s">
        <v>4630</v>
      </c>
      <c r="E1244" s="132">
        <v>15.0</v>
      </c>
      <c r="F1244" s="132">
        <v>6.0</v>
      </c>
      <c r="G1244" s="132">
        <v>3.0</v>
      </c>
      <c r="H1244" s="132"/>
      <c r="J1244" s="171">
        <f t="array" ref="J1244">IFERROR(INDEX(VBDhistory1!$U$310:$U$610,MATCH(VBDgames!$C1244,VBDhistory1!$B$310:$B$610,0))+ROW()/10000000,0)</f>
        <v>0</v>
      </c>
      <c r="K1244" s="171">
        <f t="array" ref="K1244">IFERROR(INDEX(VBDhistory2!$U$310:$U$610,MATCH(VBDgames!$C1244,VBDhistory2!$B$310:$B$610,0))+ROW()/10000000,0)</f>
        <v>0</v>
      </c>
      <c r="L1244" s="171">
        <f t="array" ref="L1244">IFERROR(INDEX(VBDhistory3!$U$310:$U$610,MATCH(VBDgames!$C1244,VBDhistory3!$B$310:$B$610,0))+ROW()/10000000,0)</f>
        <v>0</v>
      </c>
      <c r="M1244" s="171">
        <f t="array" ref="M1244">IFERROR(INDEX(VBDhistory4!$U$310:$U$610,MATCH(VBDgames!$C1244,VBDhistory4!$B$310:$B$610,0))+ROW()/10000000,0)</f>
        <v>0</v>
      </c>
      <c r="N1244" s="171"/>
      <c r="O1244" s="171" t="str">
        <f t="shared" ref="O1244:R1244" si="2716">$D1244&amp;"-"&amp;RANK(J1244,J$1129:J$1428,0)</f>
        <v>LB-1</v>
      </c>
      <c r="P1244" s="171" t="str">
        <f t="shared" si="2716"/>
        <v>LB-1</v>
      </c>
      <c r="Q1244" s="171" t="str">
        <f t="shared" si="2716"/>
        <v>LB-1</v>
      </c>
      <c r="R1244" s="171" t="str">
        <f t="shared" si="2716"/>
        <v>LB-1</v>
      </c>
      <c r="AC1244" s="3"/>
    </row>
    <row r="1245" ht="15.75" customHeight="1">
      <c r="A1245" s="24">
        <v>117.0</v>
      </c>
      <c r="B1245" s="24" t="s">
        <v>4962</v>
      </c>
      <c r="C1245" s="24" t="s">
        <v>4962</v>
      </c>
      <c r="D1245" s="132" t="s">
        <v>4630</v>
      </c>
      <c r="E1245" s="132">
        <v>14.0</v>
      </c>
      <c r="F1245" s="132">
        <v>4.0</v>
      </c>
      <c r="G1245" s="132"/>
      <c r="H1245" s="132"/>
      <c r="J1245" s="171">
        <f t="array" ref="J1245">IFERROR(INDEX(VBDhistory1!$U$310:$U$610,MATCH(VBDgames!$C1245,VBDhistory1!$B$310:$B$610,0))+ROW()/10000000,0)</f>
        <v>0</v>
      </c>
      <c r="K1245" s="171">
        <f t="array" ref="K1245">IFERROR(INDEX(VBDhistory2!$U$310:$U$610,MATCH(VBDgames!$C1245,VBDhistory2!$B$310:$B$610,0))+ROW()/10000000,0)</f>
        <v>0</v>
      </c>
      <c r="L1245" s="171">
        <f t="array" ref="L1245">IFERROR(INDEX(VBDhistory3!$U$310:$U$610,MATCH(VBDgames!$C1245,VBDhistory3!$B$310:$B$610,0))+ROW()/10000000,0)</f>
        <v>0</v>
      </c>
      <c r="M1245" s="171">
        <f t="array" ref="M1245">IFERROR(INDEX(VBDhistory4!$U$310:$U$610,MATCH(VBDgames!$C1245,VBDhistory4!$B$310:$B$610,0))+ROW()/10000000,0)</f>
        <v>0</v>
      </c>
      <c r="N1245" s="171"/>
      <c r="O1245" s="171" t="str">
        <f t="shared" ref="O1245:R1245" si="2717">$D1245&amp;"-"&amp;RANK(J1245,J$1129:J$1428,0)</f>
        <v>LB-1</v>
      </c>
      <c r="P1245" s="171" t="str">
        <f t="shared" si="2717"/>
        <v>LB-1</v>
      </c>
      <c r="Q1245" s="171" t="str">
        <f t="shared" si="2717"/>
        <v>LB-1</v>
      </c>
      <c r="R1245" s="171" t="str">
        <f t="shared" si="2717"/>
        <v>LB-1</v>
      </c>
      <c r="AC1245" s="3"/>
    </row>
    <row r="1246" ht="15.75" customHeight="1">
      <c r="A1246" s="24">
        <v>118.0</v>
      </c>
      <c r="B1246" s="24" t="s">
        <v>4963</v>
      </c>
      <c r="C1246" s="24" t="s">
        <v>4963</v>
      </c>
      <c r="D1246" s="132" t="s">
        <v>4630</v>
      </c>
      <c r="E1246" s="132">
        <v>11.0</v>
      </c>
      <c r="F1246" s="132"/>
      <c r="G1246" s="132"/>
      <c r="H1246" s="132"/>
      <c r="J1246" s="171">
        <f t="array" ref="J1246">IFERROR(INDEX(VBDhistory1!$U$310:$U$610,MATCH(VBDgames!$C1246,VBDhistory1!$B$310:$B$610,0))+ROW()/10000000,0)</f>
        <v>0</v>
      </c>
      <c r="K1246" s="171">
        <f t="array" ref="K1246">IFERROR(INDEX(VBDhistory2!$U$310:$U$610,MATCH(VBDgames!$C1246,VBDhistory2!$B$310:$B$610,0))+ROW()/10000000,0)</f>
        <v>0</v>
      </c>
      <c r="L1246" s="171">
        <f t="array" ref="L1246">IFERROR(INDEX(VBDhistory3!$U$310:$U$610,MATCH(VBDgames!$C1246,VBDhistory3!$B$310:$B$610,0))+ROW()/10000000,0)</f>
        <v>0</v>
      </c>
      <c r="M1246" s="171">
        <f t="array" ref="M1246">IFERROR(INDEX(VBDhistory4!$U$310:$U$610,MATCH(VBDgames!$C1246,VBDhistory4!$B$310:$B$610,0))+ROW()/10000000,0)</f>
        <v>0</v>
      </c>
      <c r="N1246" s="171"/>
      <c r="O1246" s="171" t="str">
        <f t="shared" ref="O1246:R1246" si="2718">$D1246&amp;"-"&amp;RANK(J1246,J$1129:J$1428,0)</f>
        <v>LB-1</v>
      </c>
      <c r="P1246" s="171" t="str">
        <f t="shared" si="2718"/>
        <v>LB-1</v>
      </c>
      <c r="Q1246" s="171" t="str">
        <f t="shared" si="2718"/>
        <v>LB-1</v>
      </c>
      <c r="R1246" s="171" t="str">
        <f t="shared" si="2718"/>
        <v>LB-1</v>
      </c>
      <c r="AC1246" s="3"/>
    </row>
    <row r="1247" ht="15.75" customHeight="1">
      <c r="A1247" s="24">
        <v>119.0</v>
      </c>
      <c r="B1247" s="24" t="s">
        <v>4964</v>
      </c>
      <c r="C1247" s="24" t="s">
        <v>4964</v>
      </c>
      <c r="D1247" s="132" t="s">
        <v>4630</v>
      </c>
      <c r="E1247" s="132">
        <v>10.0</v>
      </c>
      <c r="F1247" s="132">
        <v>6.0</v>
      </c>
      <c r="G1247" s="132">
        <v>0.0</v>
      </c>
      <c r="H1247" s="132"/>
      <c r="J1247" s="171">
        <f t="array" ref="J1247">IFERROR(INDEX(VBDhistory1!$U$310:$U$610,MATCH(VBDgames!$C1247,VBDhistory1!$B$310:$B$610,0))+ROW()/10000000,0)</f>
        <v>0</v>
      </c>
      <c r="K1247" s="171">
        <f t="array" ref="K1247">IFERROR(INDEX(VBDhistory2!$U$310:$U$610,MATCH(VBDgames!$C1247,VBDhistory2!$B$310:$B$610,0))+ROW()/10000000,0)</f>
        <v>0</v>
      </c>
      <c r="L1247" s="171">
        <f t="array" ref="L1247">IFERROR(INDEX(VBDhistory3!$U$310:$U$610,MATCH(VBDgames!$C1247,VBDhistory3!$B$310:$B$610,0))+ROW()/10000000,0)</f>
        <v>0</v>
      </c>
      <c r="M1247" s="171">
        <f t="array" ref="M1247">IFERROR(INDEX(VBDhistory4!$U$310:$U$610,MATCH(VBDgames!$C1247,VBDhistory4!$B$310:$B$610,0))+ROW()/10000000,0)</f>
        <v>0</v>
      </c>
      <c r="N1247" s="171"/>
      <c r="O1247" s="171" t="str">
        <f t="shared" ref="O1247:R1247" si="2719">$D1247&amp;"-"&amp;RANK(J1247,J$1129:J$1428,0)</f>
        <v>LB-1</v>
      </c>
      <c r="P1247" s="171" t="str">
        <f t="shared" si="2719"/>
        <v>LB-1</v>
      </c>
      <c r="Q1247" s="171" t="str">
        <f t="shared" si="2719"/>
        <v>LB-1</v>
      </c>
      <c r="R1247" s="171" t="str">
        <f t="shared" si="2719"/>
        <v>LB-1</v>
      </c>
      <c r="AC1247" s="3"/>
    </row>
    <row r="1248" ht="15.75" customHeight="1">
      <c r="A1248" s="24">
        <v>120.0</v>
      </c>
      <c r="B1248" s="24" t="s">
        <v>4965</v>
      </c>
      <c r="C1248" s="24" t="s">
        <v>4965</v>
      </c>
      <c r="D1248" s="132" t="s">
        <v>4630</v>
      </c>
      <c r="E1248" s="132">
        <v>10.0</v>
      </c>
      <c r="F1248" s="132">
        <v>3.0</v>
      </c>
      <c r="G1248" s="132"/>
      <c r="H1248" s="132"/>
      <c r="J1248" s="171">
        <f t="array" ref="J1248">IFERROR(INDEX(VBDhistory1!$U$310:$U$610,MATCH(VBDgames!$C1248,VBDhistory1!$B$310:$B$610,0))+ROW()/10000000,0)</f>
        <v>0</v>
      </c>
      <c r="K1248" s="171">
        <f t="array" ref="K1248">IFERROR(INDEX(VBDhistory2!$U$310:$U$610,MATCH(VBDgames!$C1248,VBDhistory2!$B$310:$B$610,0))+ROW()/10000000,0)</f>
        <v>0</v>
      </c>
      <c r="L1248" s="171">
        <f t="array" ref="L1248">IFERROR(INDEX(VBDhistory3!$U$310:$U$610,MATCH(VBDgames!$C1248,VBDhistory3!$B$310:$B$610,0))+ROW()/10000000,0)</f>
        <v>0</v>
      </c>
      <c r="M1248" s="171">
        <f t="array" ref="M1248">IFERROR(INDEX(VBDhistory4!$U$310:$U$610,MATCH(VBDgames!$C1248,VBDhistory4!$B$310:$B$610,0))+ROW()/10000000,0)</f>
        <v>0</v>
      </c>
      <c r="N1248" s="171"/>
      <c r="O1248" s="171" t="str">
        <f t="shared" ref="O1248:R1248" si="2720">$D1248&amp;"-"&amp;RANK(J1248,J$1129:J$1428,0)</f>
        <v>LB-1</v>
      </c>
      <c r="P1248" s="171" t="str">
        <f t="shared" si="2720"/>
        <v>LB-1</v>
      </c>
      <c r="Q1248" s="171" t="str">
        <f t="shared" si="2720"/>
        <v>LB-1</v>
      </c>
      <c r="R1248" s="171" t="str">
        <f t="shared" si="2720"/>
        <v>LB-1</v>
      </c>
      <c r="AC1248" s="3"/>
    </row>
    <row r="1249" ht="15.75" customHeight="1">
      <c r="A1249" s="24">
        <v>121.0</v>
      </c>
      <c r="B1249" s="22" t="s">
        <v>4966</v>
      </c>
      <c r="C1249" s="22" t="s">
        <v>4966</v>
      </c>
      <c r="D1249" s="132" t="s">
        <v>4630</v>
      </c>
      <c r="E1249" s="132">
        <v>13.0</v>
      </c>
      <c r="F1249" s="132">
        <v>9.0</v>
      </c>
      <c r="G1249" s="132"/>
      <c r="H1249" s="132"/>
      <c r="J1249" s="171">
        <f t="array" ref="J1249">IFERROR(INDEX(VBDhistory1!$U$310:$U$610,MATCH(VBDgames!$C1249,VBDhistory1!$B$310:$B$610,0))+ROW()/10000000,0)</f>
        <v>0</v>
      </c>
      <c r="K1249" s="171">
        <f t="array" ref="K1249">IFERROR(INDEX(VBDhistory2!$U$310:$U$610,MATCH(VBDgames!$C1249,VBDhistory2!$B$310:$B$610,0))+ROW()/10000000,0)</f>
        <v>0</v>
      </c>
      <c r="L1249" s="171">
        <f t="array" ref="L1249">IFERROR(INDEX(VBDhistory3!$U$310:$U$610,MATCH(VBDgames!$C1249,VBDhistory3!$B$310:$B$610,0))+ROW()/10000000,0)</f>
        <v>0</v>
      </c>
      <c r="M1249" s="171">
        <f t="array" ref="M1249">IFERROR(INDEX(VBDhistory4!$U$310:$U$610,MATCH(VBDgames!$C1249,VBDhistory4!$B$310:$B$610,0))+ROW()/10000000,0)</f>
        <v>0</v>
      </c>
      <c r="N1249" s="171"/>
      <c r="O1249" s="171" t="str">
        <f t="shared" ref="O1249:R1249" si="2721">$D1249&amp;"-"&amp;RANK(J1249,J$1129:J$1428,0)</f>
        <v>LB-1</v>
      </c>
      <c r="P1249" s="171" t="str">
        <f t="shared" si="2721"/>
        <v>LB-1</v>
      </c>
      <c r="Q1249" s="171" t="str">
        <f t="shared" si="2721"/>
        <v>LB-1</v>
      </c>
      <c r="R1249" s="171" t="str">
        <f t="shared" si="2721"/>
        <v>LB-1</v>
      </c>
      <c r="AC1249" s="3"/>
    </row>
    <row r="1250" ht="15.75" customHeight="1">
      <c r="A1250" s="24">
        <v>122.0</v>
      </c>
      <c r="B1250" s="24" t="s">
        <v>4967</v>
      </c>
      <c r="C1250" s="24" t="s">
        <v>4967</v>
      </c>
      <c r="D1250" s="132" t="s">
        <v>4630</v>
      </c>
      <c r="E1250" s="132">
        <v>12.0</v>
      </c>
      <c r="F1250" s="132">
        <v>8.0</v>
      </c>
      <c r="G1250" s="132">
        <v>7.0</v>
      </c>
      <c r="H1250" s="132"/>
      <c r="J1250" s="171">
        <f t="array" ref="J1250">IFERROR(INDEX(VBDhistory1!$U$310:$U$610,MATCH(VBDgames!$C1250,VBDhistory1!$B$310:$B$610,0))+ROW()/10000000,0)</f>
        <v>0</v>
      </c>
      <c r="K1250" s="171">
        <f t="array" ref="K1250">IFERROR(INDEX(VBDhistory2!$U$310:$U$610,MATCH(VBDgames!$C1250,VBDhistory2!$B$310:$B$610,0))+ROW()/10000000,0)</f>
        <v>0</v>
      </c>
      <c r="L1250" s="171">
        <f t="array" ref="L1250">IFERROR(INDEX(VBDhistory3!$U$310:$U$610,MATCH(VBDgames!$C1250,VBDhistory3!$B$310:$B$610,0))+ROW()/10000000,0)</f>
        <v>0</v>
      </c>
      <c r="M1250" s="171">
        <f t="array" ref="M1250">IFERROR(INDEX(VBDhistory4!$U$310:$U$610,MATCH(VBDgames!$C1250,VBDhistory4!$B$310:$B$610,0))+ROW()/10000000,0)</f>
        <v>0</v>
      </c>
      <c r="N1250" s="171"/>
      <c r="O1250" s="171" t="str">
        <f t="shared" ref="O1250:R1250" si="2722">$D1250&amp;"-"&amp;RANK(J1250,J$1129:J$1428,0)</f>
        <v>LB-1</v>
      </c>
      <c r="P1250" s="171" t="str">
        <f t="shared" si="2722"/>
        <v>LB-1</v>
      </c>
      <c r="Q1250" s="171" t="str">
        <f t="shared" si="2722"/>
        <v>LB-1</v>
      </c>
      <c r="R1250" s="171" t="str">
        <f t="shared" si="2722"/>
        <v>LB-1</v>
      </c>
      <c r="AC1250" s="3"/>
    </row>
    <row r="1251" ht="15.75" customHeight="1">
      <c r="A1251" s="24">
        <v>123.0</v>
      </c>
      <c r="B1251" s="24" t="s">
        <v>4968</v>
      </c>
      <c r="C1251" s="24" t="s">
        <v>4968</v>
      </c>
      <c r="D1251" s="132" t="s">
        <v>4630</v>
      </c>
      <c r="E1251" s="132">
        <v>8.0</v>
      </c>
      <c r="F1251" s="132">
        <v>6.0</v>
      </c>
      <c r="G1251" s="132">
        <v>12.0</v>
      </c>
      <c r="H1251" s="132">
        <v>16.0</v>
      </c>
      <c r="J1251" s="171">
        <f t="array" ref="J1251">IFERROR(INDEX(VBDhistory1!$U$310:$U$610,MATCH(VBDgames!$C1251,VBDhistory1!$B$310:$B$610,0))+ROW()/10000000,0)</f>
        <v>0</v>
      </c>
      <c r="K1251" s="171">
        <f t="array" ref="K1251">IFERROR(INDEX(VBDhistory2!$U$310:$U$610,MATCH(VBDgames!$C1251,VBDhistory2!$B$310:$B$610,0))+ROW()/10000000,0)</f>
        <v>0</v>
      </c>
      <c r="L1251" s="171">
        <f t="array" ref="L1251">IFERROR(INDEX(VBDhistory3!$U$310:$U$610,MATCH(VBDgames!$C1251,VBDhistory3!$B$310:$B$610,0))+ROW()/10000000,0)</f>
        <v>0</v>
      </c>
      <c r="M1251" s="171">
        <f t="array" ref="M1251">IFERROR(INDEX(VBDhistory4!$U$310:$U$610,MATCH(VBDgames!$C1251,VBDhistory4!$B$310:$B$610,0))+ROW()/10000000,0)</f>
        <v>0</v>
      </c>
      <c r="N1251" s="171"/>
      <c r="O1251" s="171" t="str">
        <f t="shared" ref="O1251:R1251" si="2723">$D1251&amp;"-"&amp;RANK(J1251,J$1129:J$1428,0)</f>
        <v>LB-1</v>
      </c>
      <c r="P1251" s="171" t="str">
        <f t="shared" si="2723"/>
        <v>LB-1</v>
      </c>
      <c r="Q1251" s="171" t="str">
        <f t="shared" si="2723"/>
        <v>LB-1</v>
      </c>
      <c r="R1251" s="171" t="str">
        <f t="shared" si="2723"/>
        <v>LB-1</v>
      </c>
      <c r="AC1251" s="3"/>
    </row>
    <row r="1252" ht="15.75" customHeight="1">
      <c r="A1252" s="24">
        <v>124.0</v>
      </c>
      <c r="B1252" s="22" t="s">
        <v>4969</v>
      </c>
      <c r="C1252" s="22" t="s">
        <v>4969</v>
      </c>
      <c r="D1252" s="132" t="s">
        <v>4630</v>
      </c>
      <c r="E1252" s="132">
        <v>5.0</v>
      </c>
      <c r="F1252" s="132">
        <v>0.0</v>
      </c>
      <c r="G1252" s="132">
        <v>0.0</v>
      </c>
      <c r="H1252" s="132"/>
      <c r="J1252" s="171">
        <f t="array" ref="J1252">IFERROR(INDEX(VBDhistory1!$U$310:$U$610,MATCH(VBDgames!$C1252,VBDhistory1!$B$310:$B$610,0))+ROW()/10000000,0)</f>
        <v>0</v>
      </c>
      <c r="K1252" s="171">
        <f t="array" ref="K1252">IFERROR(INDEX(VBDhistory2!$U$310:$U$610,MATCH(VBDgames!$C1252,VBDhistory2!$B$310:$B$610,0))+ROW()/10000000,0)</f>
        <v>0</v>
      </c>
      <c r="L1252" s="171">
        <f t="array" ref="L1252">IFERROR(INDEX(VBDhistory3!$U$310:$U$610,MATCH(VBDgames!$C1252,VBDhistory3!$B$310:$B$610,0))+ROW()/10000000,0)</f>
        <v>0</v>
      </c>
      <c r="M1252" s="171">
        <f t="array" ref="M1252">IFERROR(INDEX(VBDhistory4!$U$310:$U$610,MATCH(VBDgames!$C1252,VBDhistory4!$B$310:$B$610,0))+ROW()/10000000,0)</f>
        <v>0</v>
      </c>
      <c r="N1252" s="171"/>
      <c r="O1252" s="171" t="str">
        <f t="shared" ref="O1252:R1252" si="2724">$D1252&amp;"-"&amp;RANK(J1252,J$1129:J$1428,0)</f>
        <v>LB-1</v>
      </c>
      <c r="P1252" s="171" t="str">
        <f t="shared" si="2724"/>
        <v>LB-1</v>
      </c>
      <c r="Q1252" s="171" t="str">
        <f t="shared" si="2724"/>
        <v>LB-1</v>
      </c>
      <c r="R1252" s="171" t="str">
        <f t="shared" si="2724"/>
        <v>LB-1</v>
      </c>
      <c r="AC1252" s="3"/>
    </row>
    <row r="1253" ht="15.75" customHeight="1">
      <c r="A1253" s="24">
        <v>125.0</v>
      </c>
      <c r="B1253" s="24" t="s">
        <v>4970</v>
      </c>
      <c r="C1253" s="24" t="s">
        <v>4970</v>
      </c>
      <c r="D1253" s="132" t="s">
        <v>4630</v>
      </c>
      <c r="E1253" s="132">
        <v>9.0</v>
      </c>
      <c r="F1253" s="132"/>
      <c r="G1253" s="132"/>
      <c r="H1253" s="132"/>
      <c r="J1253" s="171">
        <f t="array" ref="J1253">IFERROR(INDEX(VBDhistory1!$U$310:$U$610,MATCH(VBDgames!$C1253,VBDhistory1!$B$310:$B$610,0))+ROW()/10000000,0)</f>
        <v>0</v>
      </c>
      <c r="K1253" s="171">
        <f t="array" ref="K1253">IFERROR(INDEX(VBDhistory2!$U$310:$U$610,MATCH(VBDgames!$C1253,VBDhistory2!$B$310:$B$610,0))+ROW()/10000000,0)</f>
        <v>0</v>
      </c>
      <c r="L1253" s="171">
        <f t="array" ref="L1253">IFERROR(INDEX(VBDhistory3!$U$310:$U$610,MATCH(VBDgames!$C1253,VBDhistory3!$B$310:$B$610,0))+ROW()/10000000,0)</f>
        <v>0</v>
      </c>
      <c r="M1253" s="171">
        <f t="array" ref="M1253">IFERROR(INDEX(VBDhistory4!$U$310:$U$610,MATCH(VBDgames!$C1253,VBDhistory4!$B$310:$B$610,0))+ROW()/10000000,0)</f>
        <v>0</v>
      </c>
      <c r="N1253" s="171"/>
      <c r="O1253" s="171" t="str">
        <f t="shared" ref="O1253:R1253" si="2725">$D1253&amp;"-"&amp;RANK(J1253,J$1129:J$1428,0)</f>
        <v>LB-1</v>
      </c>
      <c r="P1253" s="171" t="str">
        <f t="shared" si="2725"/>
        <v>LB-1</v>
      </c>
      <c r="Q1253" s="171" t="str">
        <f t="shared" si="2725"/>
        <v>LB-1</v>
      </c>
      <c r="R1253" s="171" t="str">
        <f t="shared" si="2725"/>
        <v>LB-1</v>
      </c>
      <c r="AC1253" s="3"/>
    </row>
    <row r="1254" ht="15.75" customHeight="1">
      <c r="A1254" s="24">
        <v>126.0</v>
      </c>
      <c r="B1254" s="24" t="s">
        <v>4971</v>
      </c>
      <c r="C1254" s="24" t="s">
        <v>4971</v>
      </c>
      <c r="D1254" s="132" t="s">
        <v>4630</v>
      </c>
      <c r="E1254" s="132">
        <v>10.0</v>
      </c>
      <c r="F1254" s="132">
        <v>16.0</v>
      </c>
      <c r="G1254" s="132"/>
      <c r="H1254" s="132"/>
      <c r="J1254" s="171">
        <f t="array" ref="J1254">IFERROR(INDEX(VBDhistory1!$U$310:$U$610,MATCH(VBDgames!$C1254,VBDhistory1!$B$310:$B$610,0))+ROW()/10000000,0)</f>
        <v>0</v>
      </c>
      <c r="K1254" s="171">
        <f t="array" ref="K1254">IFERROR(INDEX(VBDhistory2!$U$310:$U$610,MATCH(VBDgames!$C1254,VBDhistory2!$B$310:$B$610,0))+ROW()/10000000,0)</f>
        <v>0</v>
      </c>
      <c r="L1254" s="171">
        <f t="array" ref="L1254">IFERROR(INDEX(VBDhistory3!$U$310:$U$610,MATCH(VBDgames!$C1254,VBDhistory3!$B$310:$B$610,0))+ROW()/10000000,0)</f>
        <v>0</v>
      </c>
      <c r="M1254" s="171">
        <f t="array" ref="M1254">IFERROR(INDEX(VBDhistory4!$U$310:$U$610,MATCH(VBDgames!$C1254,VBDhistory4!$B$310:$B$610,0))+ROW()/10000000,0)</f>
        <v>0</v>
      </c>
      <c r="N1254" s="171"/>
      <c r="O1254" s="171" t="str">
        <f t="shared" ref="O1254:R1254" si="2726">$D1254&amp;"-"&amp;RANK(J1254,J$1129:J$1428,0)</f>
        <v>LB-1</v>
      </c>
      <c r="P1254" s="171" t="str">
        <f t="shared" si="2726"/>
        <v>LB-1</v>
      </c>
      <c r="Q1254" s="171" t="str">
        <f t="shared" si="2726"/>
        <v>LB-1</v>
      </c>
      <c r="R1254" s="171" t="str">
        <f t="shared" si="2726"/>
        <v>LB-1</v>
      </c>
      <c r="AC1254" s="3"/>
    </row>
    <row r="1255" ht="15.75" customHeight="1">
      <c r="A1255" s="24">
        <v>127.0</v>
      </c>
      <c r="B1255" s="24" t="s">
        <v>4972</v>
      </c>
      <c r="C1255" s="24" t="s">
        <v>4972</v>
      </c>
      <c r="D1255" s="132" t="s">
        <v>4630</v>
      </c>
      <c r="E1255" s="132">
        <v>11.0</v>
      </c>
      <c r="F1255" s="132">
        <v>3.0</v>
      </c>
      <c r="G1255" s="132"/>
      <c r="H1255" s="132"/>
      <c r="J1255" s="171">
        <f t="array" ref="J1255">IFERROR(INDEX(VBDhistory1!$U$310:$U$610,MATCH(VBDgames!$C1255,VBDhistory1!$B$310:$B$610,0))+ROW()/10000000,0)</f>
        <v>0</v>
      </c>
      <c r="K1255" s="171">
        <f t="array" ref="K1255">IFERROR(INDEX(VBDhistory2!$U$310:$U$610,MATCH(VBDgames!$C1255,VBDhistory2!$B$310:$B$610,0))+ROW()/10000000,0)</f>
        <v>0</v>
      </c>
      <c r="L1255" s="171">
        <f t="array" ref="L1255">IFERROR(INDEX(VBDhistory3!$U$310:$U$610,MATCH(VBDgames!$C1255,VBDhistory3!$B$310:$B$610,0))+ROW()/10000000,0)</f>
        <v>0</v>
      </c>
      <c r="M1255" s="171">
        <f t="array" ref="M1255">IFERROR(INDEX(VBDhistory4!$U$310:$U$610,MATCH(VBDgames!$C1255,VBDhistory4!$B$310:$B$610,0))+ROW()/10000000,0)</f>
        <v>0</v>
      </c>
      <c r="N1255" s="171"/>
      <c r="O1255" s="171" t="str">
        <f t="shared" ref="O1255:R1255" si="2727">$D1255&amp;"-"&amp;RANK(J1255,J$1129:J$1428,0)</f>
        <v>LB-1</v>
      </c>
      <c r="P1255" s="171" t="str">
        <f t="shared" si="2727"/>
        <v>LB-1</v>
      </c>
      <c r="Q1255" s="171" t="str">
        <f t="shared" si="2727"/>
        <v>LB-1</v>
      </c>
      <c r="R1255" s="171" t="str">
        <f t="shared" si="2727"/>
        <v>LB-1</v>
      </c>
      <c r="AC1255" s="3"/>
    </row>
    <row r="1256" ht="15.75" customHeight="1">
      <c r="A1256" s="24">
        <v>128.0</v>
      </c>
      <c r="B1256" s="24" t="s">
        <v>4973</v>
      </c>
      <c r="C1256" s="24" t="s">
        <v>4973</v>
      </c>
      <c r="D1256" s="132" t="s">
        <v>4630</v>
      </c>
      <c r="E1256" s="132">
        <v>7.0</v>
      </c>
      <c r="F1256" s="132">
        <v>13.0</v>
      </c>
      <c r="G1256" s="132">
        <v>16.0</v>
      </c>
      <c r="H1256" s="132">
        <v>16.0</v>
      </c>
      <c r="J1256" s="171">
        <f t="array" ref="J1256">IFERROR(INDEX(VBDhistory1!$U$310:$U$610,MATCH(VBDgames!$C1256,VBDhistory1!$B$310:$B$610,0))+ROW()/10000000,0)</f>
        <v>0</v>
      </c>
      <c r="K1256" s="171">
        <f t="array" ref="K1256">IFERROR(INDEX(VBDhistory2!$U$310:$U$610,MATCH(VBDgames!$C1256,VBDhistory2!$B$310:$B$610,0))+ROW()/10000000,0)</f>
        <v>0</v>
      </c>
      <c r="L1256" s="171">
        <f t="array" ref="L1256">IFERROR(INDEX(VBDhistory3!$U$310:$U$610,MATCH(VBDgames!$C1256,VBDhistory3!$B$310:$B$610,0))+ROW()/10000000,0)</f>
        <v>0</v>
      </c>
      <c r="M1256" s="171">
        <f t="array" ref="M1256">IFERROR(INDEX(VBDhistory4!$U$310:$U$610,MATCH(VBDgames!$C1256,VBDhistory4!$B$310:$B$610,0))+ROW()/10000000,0)</f>
        <v>0</v>
      </c>
      <c r="N1256" s="171"/>
      <c r="O1256" s="171" t="str">
        <f t="shared" ref="O1256:R1256" si="2728">$D1256&amp;"-"&amp;RANK(J1256,J$1129:J$1428,0)</f>
        <v>LB-1</v>
      </c>
      <c r="P1256" s="171" t="str">
        <f t="shared" si="2728"/>
        <v>LB-1</v>
      </c>
      <c r="Q1256" s="171" t="str">
        <f t="shared" si="2728"/>
        <v>LB-1</v>
      </c>
      <c r="R1256" s="171" t="str">
        <f t="shared" si="2728"/>
        <v>LB-1</v>
      </c>
      <c r="AC1256" s="3"/>
    </row>
    <row r="1257" ht="15.75" customHeight="1">
      <c r="A1257" s="24">
        <v>129.0</v>
      </c>
      <c r="B1257" s="24" t="s">
        <v>4974</v>
      </c>
      <c r="C1257" s="24" t="s">
        <v>4974</v>
      </c>
      <c r="D1257" s="132" t="s">
        <v>4630</v>
      </c>
      <c r="E1257" s="132">
        <v>6.0</v>
      </c>
      <c r="F1257" s="132">
        <v>7.0</v>
      </c>
      <c r="G1257" s="132"/>
      <c r="H1257" s="132"/>
      <c r="J1257" s="171">
        <f t="array" ref="J1257">IFERROR(INDEX(VBDhistory1!$U$310:$U$610,MATCH(VBDgames!$C1257,VBDhistory1!$B$310:$B$610,0))+ROW()/10000000,0)</f>
        <v>0</v>
      </c>
      <c r="K1257" s="171">
        <f t="array" ref="K1257">IFERROR(INDEX(VBDhistory2!$U$310:$U$610,MATCH(VBDgames!$C1257,VBDhistory2!$B$310:$B$610,0))+ROW()/10000000,0)</f>
        <v>0</v>
      </c>
      <c r="L1257" s="171">
        <f t="array" ref="L1257">IFERROR(INDEX(VBDhistory3!$U$310:$U$610,MATCH(VBDgames!$C1257,VBDhistory3!$B$310:$B$610,0))+ROW()/10000000,0)</f>
        <v>0</v>
      </c>
      <c r="M1257" s="171">
        <f t="array" ref="M1257">IFERROR(INDEX(VBDhistory4!$U$310:$U$610,MATCH(VBDgames!$C1257,VBDhistory4!$B$310:$B$610,0))+ROW()/10000000,0)</f>
        <v>0</v>
      </c>
      <c r="N1257" s="171"/>
      <c r="O1257" s="171" t="str">
        <f t="shared" ref="O1257:R1257" si="2729">$D1257&amp;"-"&amp;RANK(J1257,J$1129:J$1428,0)</f>
        <v>LB-1</v>
      </c>
      <c r="P1257" s="171" t="str">
        <f t="shared" si="2729"/>
        <v>LB-1</v>
      </c>
      <c r="Q1257" s="171" t="str">
        <f t="shared" si="2729"/>
        <v>LB-1</v>
      </c>
      <c r="R1257" s="171" t="str">
        <f t="shared" si="2729"/>
        <v>LB-1</v>
      </c>
      <c r="AC1257" s="3"/>
    </row>
    <row r="1258" ht="15.75" customHeight="1">
      <c r="A1258" s="24">
        <v>130.0</v>
      </c>
      <c r="B1258" s="24" t="s">
        <v>4975</v>
      </c>
      <c r="C1258" s="24" t="s">
        <v>4975</v>
      </c>
      <c r="D1258" s="132" t="s">
        <v>4630</v>
      </c>
      <c r="E1258" s="132">
        <v>10.0</v>
      </c>
      <c r="F1258" s="132">
        <v>15.0</v>
      </c>
      <c r="G1258" s="132"/>
      <c r="H1258" s="132"/>
      <c r="J1258" s="171">
        <f t="array" ref="J1258">IFERROR(INDEX(VBDhistory1!$U$310:$U$610,MATCH(VBDgames!$C1258,VBDhistory1!$B$310:$B$610,0))+ROW()/10000000,0)</f>
        <v>0</v>
      </c>
      <c r="K1258" s="171">
        <f t="array" ref="K1258">IFERROR(INDEX(VBDhistory2!$U$310:$U$610,MATCH(VBDgames!$C1258,VBDhistory2!$B$310:$B$610,0))+ROW()/10000000,0)</f>
        <v>0</v>
      </c>
      <c r="L1258" s="171">
        <f t="array" ref="L1258">IFERROR(INDEX(VBDhistory3!$U$310:$U$610,MATCH(VBDgames!$C1258,VBDhistory3!$B$310:$B$610,0))+ROW()/10000000,0)</f>
        <v>0</v>
      </c>
      <c r="M1258" s="171">
        <f t="array" ref="M1258">IFERROR(INDEX(VBDhistory4!$U$310:$U$610,MATCH(VBDgames!$C1258,VBDhistory4!$B$310:$B$610,0))+ROW()/10000000,0)</f>
        <v>0</v>
      </c>
      <c r="N1258" s="171"/>
      <c r="O1258" s="171" t="str">
        <f t="shared" ref="O1258:R1258" si="2730">$D1258&amp;"-"&amp;RANK(J1258,J$1129:J$1428,0)</f>
        <v>LB-1</v>
      </c>
      <c r="P1258" s="171" t="str">
        <f t="shared" si="2730"/>
        <v>LB-1</v>
      </c>
      <c r="Q1258" s="171" t="str">
        <f t="shared" si="2730"/>
        <v>LB-1</v>
      </c>
      <c r="R1258" s="171" t="str">
        <f t="shared" si="2730"/>
        <v>LB-1</v>
      </c>
      <c r="AC1258" s="3"/>
    </row>
    <row r="1259" ht="15.75" customHeight="1">
      <c r="A1259" s="24">
        <v>131.0</v>
      </c>
      <c r="B1259" s="24" t="s">
        <v>4976</v>
      </c>
      <c r="C1259" s="24" t="s">
        <v>4976</v>
      </c>
      <c r="D1259" s="132" t="s">
        <v>4630</v>
      </c>
      <c r="E1259" s="132">
        <v>8.0</v>
      </c>
      <c r="F1259" s="132">
        <v>11.0</v>
      </c>
      <c r="G1259" s="132">
        <v>1.0</v>
      </c>
      <c r="H1259" s="132"/>
      <c r="J1259" s="171">
        <f t="array" ref="J1259">IFERROR(INDEX(VBDhistory1!$U$310:$U$610,MATCH(VBDgames!$C1259,VBDhistory1!$B$310:$B$610,0))+ROW()/10000000,0)</f>
        <v>0</v>
      </c>
      <c r="K1259" s="171">
        <f t="array" ref="K1259">IFERROR(INDEX(VBDhistory2!$U$310:$U$610,MATCH(VBDgames!$C1259,VBDhistory2!$B$310:$B$610,0))+ROW()/10000000,0)</f>
        <v>0</v>
      </c>
      <c r="L1259" s="171">
        <f t="array" ref="L1259">IFERROR(INDEX(VBDhistory3!$U$310:$U$610,MATCH(VBDgames!$C1259,VBDhistory3!$B$310:$B$610,0))+ROW()/10000000,0)</f>
        <v>0</v>
      </c>
      <c r="M1259" s="171">
        <f t="array" ref="M1259">IFERROR(INDEX(VBDhistory4!$U$310:$U$610,MATCH(VBDgames!$C1259,VBDhistory4!$B$310:$B$610,0))+ROW()/10000000,0)</f>
        <v>0</v>
      </c>
      <c r="N1259" s="171"/>
      <c r="O1259" s="171" t="str">
        <f t="shared" ref="O1259:R1259" si="2731">$D1259&amp;"-"&amp;RANK(J1259,J$1129:J$1428,0)</f>
        <v>LB-1</v>
      </c>
      <c r="P1259" s="171" t="str">
        <f t="shared" si="2731"/>
        <v>LB-1</v>
      </c>
      <c r="Q1259" s="171" t="str">
        <f t="shared" si="2731"/>
        <v>LB-1</v>
      </c>
      <c r="R1259" s="171" t="str">
        <f t="shared" si="2731"/>
        <v>LB-1</v>
      </c>
      <c r="AC1259" s="3"/>
    </row>
    <row r="1260" ht="15.75" customHeight="1">
      <c r="A1260" s="24">
        <v>132.0</v>
      </c>
      <c r="B1260" s="24" t="s">
        <v>4977</v>
      </c>
      <c r="C1260" s="24" t="s">
        <v>4977</v>
      </c>
      <c r="D1260" s="132" t="s">
        <v>4630</v>
      </c>
      <c r="E1260" s="132">
        <v>6.0</v>
      </c>
      <c r="F1260" s="132"/>
      <c r="G1260" s="132"/>
      <c r="H1260" s="132"/>
      <c r="J1260" s="171">
        <f t="array" ref="J1260">IFERROR(INDEX(VBDhistory1!$U$310:$U$610,MATCH(VBDgames!$C1260,VBDhistory1!$B$310:$B$610,0))+ROW()/10000000,0)</f>
        <v>0</v>
      </c>
      <c r="K1260" s="171">
        <f t="array" ref="K1260">IFERROR(INDEX(VBDhistory2!$U$310:$U$610,MATCH(VBDgames!$C1260,VBDhistory2!$B$310:$B$610,0))+ROW()/10000000,0)</f>
        <v>0</v>
      </c>
      <c r="L1260" s="171">
        <f t="array" ref="L1260">IFERROR(INDEX(VBDhistory3!$U$310:$U$610,MATCH(VBDgames!$C1260,VBDhistory3!$B$310:$B$610,0))+ROW()/10000000,0)</f>
        <v>0</v>
      </c>
      <c r="M1260" s="171">
        <f t="array" ref="M1260">IFERROR(INDEX(VBDhistory4!$U$310:$U$610,MATCH(VBDgames!$C1260,VBDhistory4!$B$310:$B$610,0))+ROW()/10000000,0)</f>
        <v>0</v>
      </c>
      <c r="N1260" s="171"/>
      <c r="O1260" s="171" t="str">
        <f t="shared" ref="O1260:R1260" si="2732">$D1260&amp;"-"&amp;RANK(J1260,J$1129:J$1428,0)</f>
        <v>LB-1</v>
      </c>
      <c r="P1260" s="171" t="str">
        <f t="shared" si="2732"/>
        <v>LB-1</v>
      </c>
      <c r="Q1260" s="171" t="str">
        <f t="shared" si="2732"/>
        <v>LB-1</v>
      </c>
      <c r="R1260" s="171" t="str">
        <f t="shared" si="2732"/>
        <v>LB-1</v>
      </c>
      <c r="AC1260" s="3"/>
    </row>
    <row r="1261" ht="15.75" customHeight="1">
      <c r="A1261" s="24">
        <v>133.0</v>
      </c>
      <c r="B1261" s="24" t="s">
        <v>4978</v>
      </c>
      <c r="C1261" s="24" t="s">
        <v>4978</v>
      </c>
      <c r="D1261" s="132" t="s">
        <v>4630</v>
      </c>
      <c r="E1261" s="132">
        <v>8.0</v>
      </c>
      <c r="F1261" s="132"/>
      <c r="G1261" s="132"/>
      <c r="H1261" s="132"/>
      <c r="J1261" s="171">
        <f t="array" ref="J1261">IFERROR(INDEX(VBDhistory1!$U$310:$U$610,MATCH(VBDgames!$C1261,VBDhistory1!$B$310:$B$610,0))+ROW()/10000000,0)</f>
        <v>0</v>
      </c>
      <c r="K1261" s="171">
        <f t="array" ref="K1261">IFERROR(INDEX(VBDhistory2!$U$310:$U$610,MATCH(VBDgames!$C1261,VBDhistory2!$B$310:$B$610,0))+ROW()/10000000,0)</f>
        <v>0</v>
      </c>
      <c r="L1261" s="171">
        <f t="array" ref="L1261">IFERROR(INDEX(VBDhistory3!$U$310:$U$610,MATCH(VBDgames!$C1261,VBDhistory3!$B$310:$B$610,0))+ROW()/10000000,0)</f>
        <v>0</v>
      </c>
      <c r="M1261" s="171">
        <f t="array" ref="M1261">IFERROR(INDEX(VBDhistory4!$U$310:$U$610,MATCH(VBDgames!$C1261,VBDhistory4!$B$310:$B$610,0))+ROW()/10000000,0)</f>
        <v>0</v>
      </c>
      <c r="N1261" s="171"/>
      <c r="O1261" s="171" t="str">
        <f t="shared" ref="O1261:R1261" si="2733">$D1261&amp;"-"&amp;RANK(J1261,J$1129:J$1428,0)</f>
        <v>LB-1</v>
      </c>
      <c r="P1261" s="171" t="str">
        <f t="shared" si="2733"/>
        <v>LB-1</v>
      </c>
      <c r="Q1261" s="171" t="str">
        <f t="shared" si="2733"/>
        <v>LB-1</v>
      </c>
      <c r="R1261" s="171" t="str">
        <f t="shared" si="2733"/>
        <v>LB-1</v>
      </c>
      <c r="AC1261" s="3"/>
    </row>
    <row r="1262" ht="15.75" customHeight="1">
      <c r="A1262" s="24">
        <v>134.0</v>
      </c>
      <c r="B1262" s="24" t="s">
        <v>4979</v>
      </c>
      <c r="C1262" s="24" t="s">
        <v>4979</v>
      </c>
      <c r="D1262" s="132" t="s">
        <v>4630</v>
      </c>
      <c r="E1262" s="132">
        <v>5.0</v>
      </c>
      <c r="F1262" s="132">
        <v>3.0</v>
      </c>
      <c r="G1262" s="132">
        <v>9.0</v>
      </c>
      <c r="H1262" s="132"/>
      <c r="J1262" s="171">
        <f t="array" ref="J1262">IFERROR(INDEX(VBDhistory1!$U$310:$U$610,MATCH(VBDgames!$C1262,VBDhistory1!$B$310:$B$610,0))+ROW()/10000000,0)</f>
        <v>0</v>
      </c>
      <c r="K1262" s="171">
        <f t="array" ref="K1262">IFERROR(INDEX(VBDhistory2!$U$310:$U$610,MATCH(VBDgames!$C1262,VBDhistory2!$B$310:$B$610,0))+ROW()/10000000,0)</f>
        <v>0</v>
      </c>
      <c r="L1262" s="171">
        <f t="array" ref="L1262">IFERROR(INDEX(VBDhistory3!$U$310:$U$610,MATCH(VBDgames!$C1262,VBDhistory3!$B$310:$B$610,0))+ROW()/10000000,0)</f>
        <v>0</v>
      </c>
      <c r="M1262" s="171">
        <f t="array" ref="M1262">IFERROR(INDEX(VBDhistory4!$U$310:$U$610,MATCH(VBDgames!$C1262,VBDhistory4!$B$310:$B$610,0))+ROW()/10000000,0)</f>
        <v>0</v>
      </c>
      <c r="N1262" s="171"/>
      <c r="O1262" s="171" t="str">
        <f t="shared" ref="O1262:R1262" si="2734">$D1262&amp;"-"&amp;RANK(J1262,J$1129:J$1428,0)</f>
        <v>LB-1</v>
      </c>
      <c r="P1262" s="171" t="str">
        <f t="shared" si="2734"/>
        <v>LB-1</v>
      </c>
      <c r="Q1262" s="171" t="str">
        <f t="shared" si="2734"/>
        <v>LB-1</v>
      </c>
      <c r="R1262" s="171" t="str">
        <f t="shared" si="2734"/>
        <v>LB-1</v>
      </c>
      <c r="AC1262" s="3"/>
    </row>
    <row r="1263" ht="15.75" customHeight="1">
      <c r="A1263" s="24">
        <v>135.0</v>
      </c>
      <c r="B1263" s="22" t="s">
        <v>4980</v>
      </c>
      <c r="C1263" s="22" t="s">
        <v>4980</v>
      </c>
      <c r="D1263" s="132" t="s">
        <v>4630</v>
      </c>
      <c r="E1263" s="132">
        <v>6.0</v>
      </c>
      <c r="F1263" s="132">
        <v>1.0</v>
      </c>
      <c r="G1263" s="132">
        <v>4.0</v>
      </c>
      <c r="H1263" s="132"/>
      <c r="J1263" s="171">
        <f t="array" ref="J1263">IFERROR(INDEX(VBDhistory1!$U$310:$U$610,MATCH(VBDgames!$C1263,VBDhistory1!$B$310:$B$610,0))+ROW()/10000000,0)</f>
        <v>0</v>
      </c>
      <c r="K1263" s="171">
        <f t="array" ref="K1263">IFERROR(INDEX(VBDhistory2!$U$310:$U$610,MATCH(VBDgames!$C1263,VBDhistory2!$B$310:$B$610,0))+ROW()/10000000,0)</f>
        <v>0</v>
      </c>
      <c r="L1263" s="171">
        <f t="array" ref="L1263">IFERROR(INDEX(VBDhistory3!$U$310:$U$610,MATCH(VBDgames!$C1263,VBDhistory3!$B$310:$B$610,0))+ROW()/10000000,0)</f>
        <v>0</v>
      </c>
      <c r="M1263" s="171">
        <f t="array" ref="M1263">IFERROR(INDEX(VBDhistory4!$U$310:$U$610,MATCH(VBDgames!$C1263,VBDhistory4!$B$310:$B$610,0))+ROW()/10000000,0)</f>
        <v>0</v>
      </c>
      <c r="N1263" s="171"/>
      <c r="O1263" s="171" t="str">
        <f t="shared" ref="O1263:R1263" si="2735">$D1263&amp;"-"&amp;RANK(J1263,J$1129:J$1428,0)</f>
        <v>LB-1</v>
      </c>
      <c r="P1263" s="171" t="str">
        <f t="shared" si="2735"/>
        <v>LB-1</v>
      </c>
      <c r="Q1263" s="171" t="str">
        <f t="shared" si="2735"/>
        <v>LB-1</v>
      </c>
      <c r="R1263" s="171" t="str">
        <f t="shared" si="2735"/>
        <v>LB-1</v>
      </c>
      <c r="AC1263" s="3"/>
    </row>
    <row r="1264" ht="15.75" customHeight="1">
      <c r="A1264" s="24">
        <v>136.0</v>
      </c>
      <c r="B1264" s="24" t="s">
        <v>4981</v>
      </c>
      <c r="C1264" s="24" t="s">
        <v>4981</v>
      </c>
      <c r="D1264" s="132" t="s">
        <v>4630</v>
      </c>
      <c r="E1264" s="132">
        <v>10.0</v>
      </c>
      <c r="F1264" s="132">
        <v>16.0</v>
      </c>
      <c r="G1264" s="132">
        <v>2.0</v>
      </c>
      <c r="H1264" s="132"/>
      <c r="J1264" s="171">
        <f t="array" ref="J1264">IFERROR(INDEX(VBDhistory1!$U$310:$U$610,MATCH(VBDgames!$C1264,VBDhistory1!$B$310:$B$610,0))+ROW()/10000000,0)</f>
        <v>0</v>
      </c>
      <c r="K1264" s="171">
        <f t="array" ref="K1264">IFERROR(INDEX(VBDhistory2!$U$310:$U$610,MATCH(VBDgames!$C1264,VBDhistory2!$B$310:$B$610,0))+ROW()/10000000,0)</f>
        <v>0</v>
      </c>
      <c r="L1264" s="171">
        <f t="array" ref="L1264">IFERROR(INDEX(VBDhistory3!$U$310:$U$610,MATCH(VBDgames!$C1264,VBDhistory3!$B$310:$B$610,0))+ROW()/10000000,0)</f>
        <v>0</v>
      </c>
      <c r="M1264" s="171">
        <f t="array" ref="M1264">IFERROR(INDEX(VBDhistory4!$U$310:$U$610,MATCH(VBDgames!$C1264,VBDhistory4!$B$310:$B$610,0))+ROW()/10000000,0)</f>
        <v>0</v>
      </c>
      <c r="N1264" s="171"/>
      <c r="O1264" s="171" t="str">
        <f t="shared" ref="O1264:R1264" si="2736">$D1264&amp;"-"&amp;RANK(J1264,J$1129:J$1428,0)</f>
        <v>LB-1</v>
      </c>
      <c r="P1264" s="171" t="str">
        <f t="shared" si="2736"/>
        <v>LB-1</v>
      </c>
      <c r="Q1264" s="171" t="str">
        <f t="shared" si="2736"/>
        <v>LB-1</v>
      </c>
      <c r="R1264" s="171" t="str">
        <f t="shared" si="2736"/>
        <v>LB-1</v>
      </c>
      <c r="AC1264" s="3"/>
    </row>
    <row r="1265" ht="15.75" customHeight="1">
      <c r="A1265" s="24">
        <v>137.0</v>
      </c>
      <c r="B1265" s="24" t="s">
        <v>4982</v>
      </c>
      <c r="C1265" s="24" t="s">
        <v>4982</v>
      </c>
      <c r="D1265" s="132" t="s">
        <v>4630</v>
      </c>
      <c r="E1265" s="132">
        <v>8.0</v>
      </c>
      <c r="F1265" s="132">
        <v>15.0</v>
      </c>
      <c r="G1265" s="132">
        <v>16.0</v>
      </c>
      <c r="H1265" s="132">
        <v>15.0</v>
      </c>
      <c r="J1265" s="171">
        <f t="array" ref="J1265">IFERROR(INDEX(VBDhistory1!$U$310:$U$610,MATCH(VBDgames!$C1265,VBDhistory1!$B$310:$B$610,0))+ROW()/10000000,0)</f>
        <v>0</v>
      </c>
      <c r="K1265" s="171">
        <f t="array" ref="K1265">IFERROR(INDEX(VBDhistory2!$U$310:$U$610,MATCH(VBDgames!$C1265,VBDhistory2!$B$310:$B$610,0))+ROW()/10000000,0)</f>
        <v>0</v>
      </c>
      <c r="L1265" s="171">
        <f t="array" ref="L1265">IFERROR(INDEX(VBDhistory3!$U$310:$U$610,MATCH(VBDgames!$C1265,VBDhistory3!$B$310:$B$610,0))+ROW()/10000000,0)</f>
        <v>0</v>
      </c>
      <c r="M1265" s="171">
        <f t="array" ref="M1265">IFERROR(INDEX(VBDhistory4!$U$310:$U$610,MATCH(VBDgames!$C1265,VBDhistory4!$B$310:$B$610,0))+ROW()/10000000,0)</f>
        <v>0</v>
      </c>
      <c r="N1265" s="171"/>
      <c r="O1265" s="171" t="str">
        <f t="shared" ref="O1265:R1265" si="2737">$D1265&amp;"-"&amp;RANK(J1265,J$1129:J$1428,0)</f>
        <v>LB-1</v>
      </c>
      <c r="P1265" s="171" t="str">
        <f t="shared" si="2737"/>
        <v>LB-1</v>
      </c>
      <c r="Q1265" s="171" t="str">
        <f t="shared" si="2737"/>
        <v>LB-1</v>
      </c>
      <c r="R1265" s="171" t="str">
        <f t="shared" si="2737"/>
        <v>LB-1</v>
      </c>
      <c r="AC1265" s="3"/>
    </row>
    <row r="1266" ht="15.75" customHeight="1">
      <c r="A1266" s="24">
        <v>138.0</v>
      </c>
      <c r="B1266" s="24" t="s">
        <v>4983</v>
      </c>
      <c r="C1266" s="24" t="s">
        <v>4983</v>
      </c>
      <c r="D1266" s="132" t="s">
        <v>4630</v>
      </c>
      <c r="E1266" s="132">
        <v>9.0</v>
      </c>
      <c r="F1266" s="132">
        <v>3.0</v>
      </c>
      <c r="G1266" s="132"/>
      <c r="H1266" s="132"/>
      <c r="J1266" s="171">
        <f t="array" ref="J1266">IFERROR(INDEX(VBDhistory1!$U$310:$U$610,MATCH(VBDgames!$C1266,VBDhistory1!$B$310:$B$610,0))+ROW()/10000000,0)</f>
        <v>0</v>
      </c>
      <c r="K1266" s="171">
        <f t="array" ref="K1266">IFERROR(INDEX(VBDhistory2!$U$310:$U$610,MATCH(VBDgames!$C1266,VBDhistory2!$B$310:$B$610,0))+ROW()/10000000,0)</f>
        <v>0</v>
      </c>
      <c r="L1266" s="171">
        <f t="array" ref="L1266">IFERROR(INDEX(VBDhistory3!$U$310:$U$610,MATCH(VBDgames!$C1266,VBDhistory3!$B$310:$B$610,0))+ROW()/10000000,0)</f>
        <v>0</v>
      </c>
      <c r="M1266" s="171">
        <f t="array" ref="M1266">IFERROR(INDEX(VBDhistory4!$U$310:$U$610,MATCH(VBDgames!$C1266,VBDhistory4!$B$310:$B$610,0))+ROW()/10000000,0)</f>
        <v>0</v>
      </c>
      <c r="N1266" s="171"/>
      <c r="O1266" s="171" t="str">
        <f t="shared" ref="O1266:R1266" si="2738">$D1266&amp;"-"&amp;RANK(J1266,J$1129:J$1428,0)</f>
        <v>LB-1</v>
      </c>
      <c r="P1266" s="171" t="str">
        <f t="shared" si="2738"/>
        <v>LB-1</v>
      </c>
      <c r="Q1266" s="171" t="str">
        <f t="shared" si="2738"/>
        <v>LB-1</v>
      </c>
      <c r="R1266" s="171" t="str">
        <f t="shared" si="2738"/>
        <v>LB-1</v>
      </c>
      <c r="AC1266" s="3"/>
    </row>
    <row r="1267" ht="15.75" customHeight="1">
      <c r="A1267" s="24">
        <v>139.0</v>
      </c>
      <c r="B1267" s="24" t="s">
        <v>4984</v>
      </c>
      <c r="C1267" s="24" t="s">
        <v>4984</v>
      </c>
      <c r="D1267" s="132" t="s">
        <v>4630</v>
      </c>
      <c r="E1267" s="132">
        <v>4.0</v>
      </c>
      <c r="F1267" s="132">
        <v>0.0</v>
      </c>
      <c r="G1267" s="132">
        <v>7.0</v>
      </c>
      <c r="H1267" s="132"/>
      <c r="J1267" s="171">
        <f t="array" ref="J1267">IFERROR(INDEX(VBDhistory1!$U$310:$U$610,MATCH(VBDgames!$C1267,VBDhistory1!$B$310:$B$610,0))+ROW()/10000000,0)</f>
        <v>0</v>
      </c>
      <c r="K1267" s="171">
        <f t="array" ref="K1267">IFERROR(INDEX(VBDhistory2!$U$310:$U$610,MATCH(VBDgames!$C1267,VBDhistory2!$B$310:$B$610,0))+ROW()/10000000,0)</f>
        <v>0</v>
      </c>
      <c r="L1267" s="171">
        <f t="array" ref="L1267">IFERROR(INDEX(VBDhistory3!$U$310:$U$610,MATCH(VBDgames!$C1267,VBDhistory3!$B$310:$B$610,0))+ROW()/10000000,0)</f>
        <v>0</v>
      </c>
      <c r="M1267" s="171">
        <f t="array" ref="M1267">IFERROR(INDEX(VBDhistory4!$U$310:$U$610,MATCH(VBDgames!$C1267,VBDhistory4!$B$310:$B$610,0))+ROW()/10000000,0)</f>
        <v>0</v>
      </c>
      <c r="N1267" s="171"/>
      <c r="O1267" s="171" t="str">
        <f t="shared" ref="O1267:R1267" si="2739">$D1267&amp;"-"&amp;RANK(J1267,J$1129:J$1428,0)</f>
        <v>LB-1</v>
      </c>
      <c r="P1267" s="171" t="str">
        <f t="shared" si="2739"/>
        <v>LB-1</v>
      </c>
      <c r="Q1267" s="171" t="str">
        <f t="shared" si="2739"/>
        <v>LB-1</v>
      </c>
      <c r="R1267" s="171" t="str">
        <f t="shared" si="2739"/>
        <v>LB-1</v>
      </c>
      <c r="AC1267" s="3"/>
    </row>
    <row r="1268" ht="15.75" customHeight="1">
      <c r="A1268" s="24">
        <v>140.0</v>
      </c>
      <c r="B1268" s="24" t="s">
        <v>4985</v>
      </c>
      <c r="C1268" s="24" t="s">
        <v>4985</v>
      </c>
      <c r="D1268" s="132" t="s">
        <v>4630</v>
      </c>
      <c r="E1268" s="132">
        <v>6.0</v>
      </c>
      <c r="F1268" s="132">
        <v>16.0</v>
      </c>
      <c r="G1268" s="132">
        <v>13.0</v>
      </c>
      <c r="H1268" s="132">
        <v>16.0</v>
      </c>
      <c r="J1268" s="171">
        <f t="array" ref="J1268">IFERROR(INDEX(VBDhistory1!$U$310:$U$610,MATCH(VBDgames!$C1268,VBDhistory1!$B$310:$B$610,0))+ROW()/10000000,0)</f>
        <v>0</v>
      </c>
      <c r="K1268" s="171">
        <f t="array" ref="K1268">IFERROR(INDEX(VBDhistory2!$U$310:$U$610,MATCH(VBDgames!$C1268,VBDhistory2!$B$310:$B$610,0))+ROW()/10000000,0)</f>
        <v>0</v>
      </c>
      <c r="L1268" s="171">
        <f t="array" ref="L1268">IFERROR(INDEX(VBDhistory3!$U$310:$U$610,MATCH(VBDgames!$C1268,VBDhistory3!$B$310:$B$610,0))+ROW()/10000000,0)</f>
        <v>0</v>
      </c>
      <c r="M1268" s="171">
        <f t="array" ref="M1268">IFERROR(INDEX(VBDhistory4!$U$310:$U$610,MATCH(VBDgames!$C1268,VBDhistory4!$B$310:$B$610,0))+ROW()/10000000,0)</f>
        <v>0</v>
      </c>
      <c r="N1268" s="171"/>
      <c r="O1268" s="171" t="str">
        <f t="shared" ref="O1268:R1268" si="2740">$D1268&amp;"-"&amp;RANK(J1268,J$1129:J$1428,0)</f>
        <v>LB-1</v>
      </c>
      <c r="P1268" s="171" t="str">
        <f t="shared" si="2740"/>
        <v>LB-1</v>
      </c>
      <c r="Q1268" s="171" t="str">
        <f t="shared" si="2740"/>
        <v>LB-1</v>
      </c>
      <c r="R1268" s="171" t="str">
        <f t="shared" si="2740"/>
        <v>LB-1</v>
      </c>
      <c r="AC1268" s="3"/>
    </row>
    <row r="1269" ht="15.75" customHeight="1">
      <c r="A1269" s="24">
        <v>141.0</v>
      </c>
      <c r="B1269" s="24" t="s">
        <v>4986</v>
      </c>
      <c r="C1269" s="24" t="s">
        <v>4986</v>
      </c>
      <c r="D1269" s="132" t="s">
        <v>4630</v>
      </c>
      <c r="E1269" s="132">
        <v>9.0</v>
      </c>
      <c r="F1269" s="132"/>
      <c r="G1269" s="132"/>
      <c r="H1269" s="132"/>
      <c r="J1269" s="171">
        <f t="array" ref="J1269">IFERROR(INDEX(VBDhistory1!$U$310:$U$610,MATCH(VBDgames!$C1269,VBDhistory1!$B$310:$B$610,0))+ROW()/10000000,0)</f>
        <v>0</v>
      </c>
      <c r="K1269" s="171">
        <f t="array" ref="K1269">IFERROR(INDEX(VBDhistory2!$U$310:$U$610,MATCH(VBDgames!$C1269,VBDhistory2!$B$310:$B$610,0))+ROW()/10000000,0)</f>
        <v>0</v>
      </c>
      <c r="L1269" s="171">
        <f t="array" ref="L1269">IFERROR(INDEX(VBDhistory3!$U$310:$U$610,MATCH(VBDgames!$C1269,VBDhistory3!$B$310:$B$610,0))+ROW()/10000000,0)</f>
        <v>0</v>
      </c>
      <c r="M1269" s="171">
        <f t="array" ref="M1269">IFERROR(INDEX(VBDhistory4!$U$310:$U$610,MATCH(VBDgames!$C1269,VBDhistory4!$B$310:$B$610,0))+ROW()/10000000,0)</f>
        <v>0</v>
      </c>
      <c r="N1269" s="171"/>
      <c r="O1269" s="171" t="str">
        <f t="shared" ref="O1269:R1269" si="2741">$D1269&amp;"-"&amp;RANK(J1269,J$1129:J$1428,0)</f>
        <v>LB-1</v>
      </c>
      <c r="P1269" s="171" t="str">
        <f t="shared" si="2741"/>
        <v>LB-1</v>
      </c>
      <c r="Q1269" s="171" t="str">
        <f t="shared" si="2741"/>
        <v>LB-1</v>
      </c>
      <c r="R1269" s="171" t="str">
        <f t="shared" si="2741"/>
        <v>LB-1</v>
      </c>
      <c r="AC1269" s="3"/>
    </row>
    <row r="1270" ht="15.75" customHeight="1">
      <c r="A1270" s="24">
        <v>142.0</v>
      </c>
      <c r="B1270" s="24" t="s">
        <v>4987</v>
      </c>
      <c r="C1270" s="24" t="s">
        <v>4987</v>
      </c>
      <c r="D1270" s="132" t="s">
        <v>4630</v>
      </c>
      <c r="E1270" s="132">
        <v>11.0</v>
      </c>
      <c r="F1270" s="132"/>
      <c r="G1270" s="132">
        <v>3.0</v>
      </c>
      <c r="H1270" s="132"/>
      <c r="J1270" s="171">
        <f t="array" ref="J1270">IFERROR(INDEX(VBDhistory1!$U$310:$U$610,MATCH(VBDgames!$C1270,VBDhistory1!$B$310:$B$610,0))+ROW()/10000000,0)</f>
        <v>0</v>
      </c>
      <c r="K1270" s="171">
        <f t="array" ref="K1270">IFERROR(INDEX(VBDhistory2!$U$310:$U$610,MATCH(VBDgames!$C1270,VBDhistory2!$B$310:$B$610,0))+ROW()/10000000,0)</f>
        <v>0</v>
      </c>
      <c r="L1270" s="171">
        <f t="array" ref="L1270">IFERROR(INDEX(VBDhistory3!$U$310:$U$610,MATCH(VBDgames!$C1270,VBDhistory3!$B$310:$B$610,0))+ROW()/10000000,0)</f>
        <v>0</v>
      </c>
      <c r="M1270" s="171">
        <f t="array" ref="M1270">IFERROR(INDEX(VBDhistory4!$U$310:$U$610,MATCH(VBDgames!$C1270,VBDhistory4!$B$310:$B$610,0))+ROW()/10000000,0)</f>
        <v>0</v>
      </c>
      <c r="N1270" s="171"/>
      <c r="O1270" s="171" t="str">
        <f t="shared" ref="O1270:R1270" si="2742">$D1270&amp;"-"&amp;RANK(J1270,J$1129:J$1428,0)</f>
        <v>LB-1</v>
      </c>
      <c r="P1270" s="171" t="str">
        <f t="shared" si="2742"/>
        <v>LB-1</v>
      </c>
      <c r="Q1270" s="171" t="str">
        <f t="shared" si="2742"/>
        <v>LB-1</v>
      </c>
      <c r="R1270" s="171" t="str">
        <f t="shared" si="2742"/>
        <v>LB-1</v>
      </c>
      <c r="AC1270" s="3"/>
    </row>
    <row r="1271" ht="15.75" customHeight="1">
      <c r="A1271" s="24">
        <v>143.0</v>
      </c>
      <c r="B1271" s="24" t="s">
        <v>4988</v>
      </c>
      <c r="C1271" s="24" t="s">
        <v>4988</v>
      </c>
      <c r="D1271" s="132" t="s">
        <v>4630</v>
      </c>
      <c r="E1271" s="132">
        <v>7.0</v>
      </c>
      <c r="F1271" s="132">
        <v>2.0</v>
      </c>
      <c r="G1271" s="132"/>
      <c r="H1271" s="132"/>
      <c r="J1271" s="171">
        <f t="array" ref="J1271">IFERROR(INDEX(VBDhistory1!$U$310:$U$610,MATCH(VBDgames!$C1271,VBDhistory1!$B$310:$B$610,0))+ROW()/10000000,0)</f>
        <v>0</v>
      </c>
      <c r="K1271" s="171">
        <f t="array" ref="K1271">IFERROR(INDEX(VBDhistory2!$U$310:$U$610,MATCH(VBDgames!$C1271,VBDhistory2!$B$310:$B$610,0))+ROW()/10000000,0)</f>
        <v>0</v>
      </c>
      <c r="L1271" s="171">
        <f t="array" ref="L1271">IFERROR(INDEX(VBDhistory3!$U$310:$U$610,MATCH(VBDgames!$C1271,VBDhistory3!$B$310:$B$610,0))+ROW()/10000000,0)</f>
        <v>0</v>
      </c>
      <c r="M1271" s="171">
        <f t="array" ref="M1271">IFERROR(INDEX(VBDhistory4!$U$310:$U$610,MATCH(VBDgames!$C1271,VBDhistory4!$B$310:$B$610,0))+ROW()/10000000,0)</f>
        <v>0</v>
      </c>
      <c r="N1271" s="171"/>
      <c r="O1271" s="171" t="str">
        <f t="shared" ref="O1271:R1271" si="2743">$D1271&amp;"-"&amp;RANK(J1271,J$1129:J$1428,0)</f>
        <v>LB-1</v>
      </c>
      <c r="P1271" s="171" t="str">
        <f t="shared" si="2743"/>
        <v>LB-1</v>
      </c>
      <c r="Q1271" s="171" t="str">
        <f t="shared" si="2743"/>
        <v>LB-1</v>
      </c>
      <c r="R1271" s="171" t="str">
        <f t="shared" si="2743"/>
        <v>LB-1</v>
      </c>
      <c r="AC1271" s="3"/>
    </row>
    <row r="1272" ht="15.75" customHeight="1">
      <c r="A1272" s="24">
        <v>144.0</v>
      </c>
      <c r="B1272" s="24" t="s">
        <v>4989</v>
      </c>
      <c r="C1272" s="24" t="s">
        <v>4989</v>
      </c>
      <c r="D1272" s="132" t="s">
        <v>4630</v>
      </c>
      <c r="E1272" s="132">
        <v>6.0</v>
      </c>
      <c r="F1272" s="132">
        <v>11.0</v>
      </c>
      <c r="G1272" s="132">
        <v>11.0</v>
      </c>
      <c r="H1272" s="132"/>
      <c r="J1272" s="171">
        <f t="array" ref="J1272">IFERROR(INDEX(VBDhistory1!$U$310:$U$610,MATCH(VBDgames!$C1272,VBDhistory1!$B$310:$B$610,0))+ROW()/10000000,0)</f>
        <v>0</v>
      </c>
      <c r="K1272" s="171">
        <f t="array" ref="K1272">IFERROR(INDEX(VBDhistory2!$U$310:$U$610,MATCH(VBDgames!$C1272,VBDhistory2!$B$310:$B$610,0))+ROW()/10000000,0)</f>
        <v>0</v>
      </c>
      <c r="L1272" s="171">
        <f t="array" ref="L1272">IFERROR(INDEX(VBDhistory3!$U$310:$U$610,MATCH(VBDgames!$C1272,VBDhistory3!$B$310:$B$610,0))+ROW()/10000000,0)</f>
        <v>0</v>
      </c>
      <c r="M1272" s="171">
        <f t="array" ref="M1272">IFERROR(INDEX(VBDhistory4!$U$310:$U$610,MATCH(VBDgames!$C1272,VBDhistory4!$B$310:$B$610,0))+ROW()/10000000,0)</f>
        <v>0</v>
      </c>
      <c r="N1272" s="171"/>
      <c r="O1272" s="171" t="str">
        <f t="shared" ref="O1272:R1272" si="2744">$D1272&amp;"-"&amp;RANK(J1272,J$1129:J$1428,0)</f>
        <v>LB-1</v>
      </c>
      <c r="P1272" s="171" t="str">
        <f t="shared" si="2744"/>
        <v>LB-1</v>
      </c>
      <c r="Q1272" s="171" t="str">
        <f t="shared" si="2744"/>
        <v>LB-1</v>
      </c>
      <c r="R1272" s="171" t="str">
        <f t="shared" si="2744"/>
        <v>LB-1</v>
      </c>
      <c r="AC1272" s="3"/>
    </row>
    <row r="1273" ht="15.75" customHeight="1">
      <c r="A1273" s="24">
        <v>145.0</v>
      </c>
      <c r="B1273" s="24" t="s">
        <v>4990</v>
      </c>
      <c r="C1273" s="24" t="s">
        <v>4990</v>
      </c>
      <c r="D1273" s="132" t="s">
        <v>4630</v>
      </c>
      <c r="E1273" s="132">
        <v>8.0</v>
      </c>
      <c r="F1273" s="132">
        <v>14.0</v>
      </c>
      <c r="G1273" s="132">
        <v>7.0</v>
      </c>
      <c r="H1273" s="132"/>
      <c r="J1273" s="171">
        <f t="array" ref="J1273">IFERROR(INDEX(VBDhistory1!$U$310:$U$610,MATCH(VBDgames!$C1273,VBDhistory1!$B$310:$B$610,0))+ROW()/10000000,0)</f>
        <v>0</v>
      </c>
      <c r="K1273" s="171">
        <f t="array" ref="K1273">IFERROR(INDEX(VBDhistory2!$U$310:$U$610,MATCH(VBDgames!$C1273,VBDhistory2!$B$310:$B$610,0))+ROW()/10000000,0)</f>
        <v>0</v>
      </c>
      <c r="L1273" s="171">
        <f t="array" ref="L1273">IFERROR(INDEX(VBDhistory3!$U$310:$U$610,MATCH(VBDgames!$C1273,VBDhistory3!$B$310:$B$610,0))+ROW()/10000000,0)</f>
        <v>0</v>
      </c>
      <c r="M1273" s="171">
        <f t="array" ref="M1273">IFERROR(INDEX(VBDhistory4!$U$310:$U$610,MATCH(VBDgames!$C1273,VBDhistory4!$B$310:$B$610,0))+ROW()/10000000,0)</f>
        <v>0</v>
      </c>
      <c r="N1273" s="171"/>
      <c r="O1273" s="171" t="str">
        <f t="shared" ref="O1273:R1273" si="2745">$D1273&amp;"-"&amp;RANK(J1273,J$1129:J$1428,0)</f>
        <v>LB-1</v>
      </c>
      <c r="P1273" s="171" t="str">
        <f t="shared" si="2745"/>
        <v>LB-1</v>
      </c>
      <c r="Q1273" s="171" t="str">
        <f t="shared" si="2745"/>
        <v>LB-1</v>
      </c>
      <c r="R1273" s="171" t="str">
        <f t="shared" si="2745"/>
        <v>LB-1</v>
      </c>
      <c r="AC1273" s="3"/>
    </row>
    <row r="1274" ht="15.75" customHeight="1">
      <c r="A1274" s="24">
        <v>146.0</v>
      </c>
      <c r="B1274" s="24" t="s">
        <v>4991</v>
      </c>
      <c r="C1274" s="24" t="s">
        <v>4991</v>
      </c>
      <c r="D1274" s="132" t="s">
        <v>4630</v>
      </c>
      <c r="E1274" s="132">
        <v>10.0</v>
      </c>
      <c r="F1274" s="132">
        <v>9.0</v>
      </c>
      <c r="G1274" s="132">
        <v>3.0</v>
      </c>
      <c r="H1274" s="132"/>
      <c r="J1274" s="171">
        <f t="array" ref="J1274">IFERROR(INDEX(VBDhistory1!$U$310:$U$610,MATCH(VBDgames!$C1274,VBDhistory1!$B$310:$B$610,0))+ROW()/10000000,0)</f>
        <v>0</v>
      </c>
      <c r="K1274" s="171">
        <f t="array" ref="K1274">IFERROR(INDEX(VBDhistory2!$U$310:$U$610,MATCH(VBDgames!$C1274,VBDhistory2!$B$310:$B$610,0))+ROW()/10000000,0)</f>
        <v>0</v>
      </c>
      <c r="L1274" s="171">
        <f t="array" ref="L1274">IFERROR(INDEX(VBDhistory3!$U$310:$U$610,MATCH(VBDgames!$C1274,VBDhistory3!$B$310:$B$610,0))+ROW()/10000000,0)</f>
        <v>0</v>
      </c>
      <c r="M1274" s="171">
        <f t="array" ref="M1274">IFERROR(INDEX(VBDhistory4!$U$310:$U$610,MATCH(VBDgames!$C1274,VBDhistory4!$B$310:$B$610,0))+ROW()/10000000,0)</f>
        <v>0</v>
      </c>
      <c r="N1274" s="171"/>
      <c r="O1274" s="171" t="str">
        <f t="shared" ref="O1274:R1274" si="2746">$D1274&amp;"-"&amp;RANK(J1274,J$1129:J$1428,0)</f>
        <v>LB-1</v>
      </c>
      <c r="P1274" s="171" t="str">
        <f t="shared" si="2746"/>
        <v>LB-1</v>
      </c>
      <c r="Q1274" s="171" t="str">
        <f t="shared" si="2746"/>
        <v>LB-1</v>
      </c>
      <c r="R1274" s="171" t="str">
        <f t="shared" si="2746"/>
        <v>LB-1</v>
      </c>
      <c r="AC1274" s="3"/>
    </row>
    <row r="1275" ht="15.75" customHeight="1">
      <c r="A1275" s="24">
        <v>147.0</v>
      </c>
      <c r="B1275" s="24" t="s">
        <v>4992</v>
      </c>
      <c r="C1275" s="24" t="s">
        <v>4992</v>
      </c>
      <c r="D1275" s="132" t="s">
        <v>4630</v>
      </c>
      <c r="E1275" s="132">
        <v>8.0</v>
      </c>
      <c r="F1275" s="132"/>
      <c r="G1275" s="132"/>
      <c r="H1275" s="132"/>
      <c r="J1275" s="171">
        <f t="array" ref="J1275">IFERROR(INDEX(VBDhistory1!$U$310:$U$610,MATCH(VBDgames!$C1275,VBDhistory1!$B$310:$B$610,0))+ROW()/10000000,0)</f>
        <v>0</v>
      </c>
      <c r="K1275" s="171">
        <f t="array" ref="K1275">IFERROR(INDEX(VBDhistory2!$U$310:$U$610,MATCH(VBDgames!$C1275,VBDhistory2!$B$310:$B$610,0))+ROW()/10000000,0)</f>
        <v>0</v>
      </c>
      <c r="L1275" s="171">
        <f t="array" ref="L1275">IFERROR(INDEX(VBDhistory3!$U$310:$U$610,MATCH(VBDgames!$C1275,VBDhistory3!$B$310:$B$610,0))+ROW()/10000000,0)</f>
        <v>0</v>
      </c>
      <c r="M1275" s="171">
        <f t="array" ref="M1275">IFERROR(INDEX(VBDhistory4!$U$310:$U$610,MATCH(VBDgames!$C1275,VBDhistory4!$B$310:$B$610,0))+ROW()/10000000,0)</f>
        <v>0</v>
      </c>
      <c r="N1275" s="171"/>
      <c r="O1275" s="171" t="str">
        <f t="shared" ref="O1275:R1275" si="2747">$D1275&amp;"-"&amp;RANK(J1275,J$1129:J$1428,0)</f>
        <v>LB-1</v>
      </c>
      <c r="P1275" s="171" t="str">
        <f t="shared" si="2747"/>
        <v>LB-1</v>
      </c>
      <c r="Q1275" s="171" t="str">
        <f t="shared" si="2747"/>
        <v>LB-1</v>
      </c>
      <c r="R1275" s="171" t="str">
        <f t="shared" si="2747"/>
        <v>LB-1</v>
      </c>
      <c r="AC1275" s="3"/>
    </row>
    <row r="1276" ht="15.75" customHeight="1">
      <c r="A1276" s="24">
        <v>148.0</v>
      </c>
      <c r="B1276" s="24" t="s">
        <v>4796</v>
      </c>
      <c r="C1276" s="24" t="s">
        <v>4796</v>
      </c>
      <c r="D1276" s="132" t="s">
        <v>4630</v>
      </c>
      <c r="E1276" s="132">
        <v>11.0</v>
      </c>
      <c r="F1276" s="132">
        <v>3.0</v>
      </c>
      <c r="G1276" s="132">
        <v>3.0</v>
      </c>
      <c r="H1276" s="132">
        <v>14.0</v>
      </c>
      <c r="J1276" s="171">
        <f t="array" ref="J1276">IFERROR(INDEX(VBDhistory1!$U$310:$U$610,MATCH(VBDgames!$C1276,VBDhistory1!$B$310:$B$610,0))+ROW()/10000000,0)</f>
        <v>0</v>
      </c>
      <c r="K1276" s="171">
        <f t="array" ref="K1276">IFERROR(INDEX(VBDhistory2!$U$310:$U$610,MATCH(VBDgames!$C1276,VBDhistory2!$B$310:$B$610,0))+ROW()/10000000,0)</f>
        <v>0</v>
      </c>
      <c r="L1276" s="171">
        <f t="array" ref="L1276">IFERROR(INDEX(VBDhistory3!$U$310:$U$610,MATCH(VBDgames!$C1276,VBDhistory3!$B$310:$B$610,0))+ROW()/10000000,0)</f>
        <v>0</v>
      </c>
      <c r="M1276" s="171">
        <f t="array" ref="M1276">IFERROR(INDEX(VBDhistory4!$U$310:$U$610,MATCH(VBDgames!$C1276,VBDhistory4!$B$310:$B$610,0))+ROW()/10000000,0)</f>
        <v>0</v>
      </c>
      <c r="N1276" s="171"/>
      <c r="O1276" s="171" t="str">
        <f t="shared" ref="O1276:R1276" si="2748">$D1276&amp;"-"&amp;RANK(J1276,J$1129:J$1428,0)</f>
        <v>LB-1</v>
      </c>
      <c r="P1276" s="171" t="str">
        <f t="shared" si="2748"/>
        <v>LB-1</v>
      </c>
      <c r="Q1276" s="171" t="str">
        <f t="shared" si="2748"/>
        <v>LB-1</v>
      </c>
      <c r="R1276" s="171" t="str">
        <f t="shared" si="2748"/>
        <v>LB-1</v>
      </c>
      <c r="AC1276" s="3"/>
    </row>
    <row r="1277" ht="15.75" customHeight="1">
      <c r="A1277" s="24">
        <v>149.0</v>
      </c>
      <c r="B1277" s="24" t="s">
        <v>4993</v>
      </c>
      <c r="C1277" s="24" t="s">
        <v>4993</v>
      </c>
      <c r="D1277" s="132" t="s">
        <v>4630</v>
      </c>
      <c r="E1277" s="132">
        <v>5.0</v>
      </c>
      <c r="F1277" s="132">
        <v>3.0</v>
      </c>
      <c r="G1277" s="132">
        <v>3.0</v>
      </c>
      <c r="H1277" s="132">
        <v>15.0</v>
      </c>
      <c r="J1277" s="171">
        <f t="array" ref="J1277">IFERROR(INDEX(VBDhistory1!$U$310:$U$610,MATCH(VBDgames!$C1277,VBDhistory1!$B$310:$B$610,0))+ROW()/10000000,0)</f>
        <v>0</v>
      </c>
      <c r="K1277" s="171">
        <f t="array" ref="K1277">IFERROR(INDEX(VBDhistory2!$U$310:$U$610,MATCH(VBDgames!$C1277,VBDhistory2!$B$310:$B$610,0))+ROW()/10000000,0)</f>
        <v>0</v>
      </c>
      <c r="L1277" s="171">
        <f t="array" ref="L1277">IFERROR(INDEX(VBDhistory3!$U$310:$U$610,MATCH(VBDgames!$C1277,VBDhistory3!$B$310:$B$610,0))+ROW()/10000000,0)</f>
        <v>0</v>
      </c>
      <c r="M1277" s="171">
        <f t="array" ref="M1277">IFERROR(INDEX(VBDhistory4!$U$310:$U$610,MATCH(VBDgames!$C1277,VBDhistory4!$B$310:$B$610,0))+ROW()/10000000,0)</f>
        <v>0</v>
      </c>
      <c r="N1277" s="171"/>
      <c r="O1277" s="171" t="str">
        <f t="shared" ref="O1277:R1277" si="2749">$D1277&amp;"-"&amp;RANK(J1277,J$1129:J$1428,0)</f>
        <v>LB-1</v>
      </c>
      <c r="P1277" s="171" t="str">
        <f t="shared" si="2749"/>
        <v>LB-1</v>
      </c>
      <c r="Q1277" s="171" t="str">
        <f t="shared" si="2749"/>
        <v>LB-1</v>
      </c>
      <c r="R1277" s="171" t="str">
        <f t="shared" si="2749"/>
        <v>LB-1</v>
      </c>
      <c r="AC1277" s="3"/>
    </row>
    <row r="1278" ht="15.75" customHeight="1">
      <c r="A1278" s="24">
        <v>150.0</v>
      </c>
      <c r="B1278" s="24" t="s">
        <v>4994</v>
      </c>
      <c r="C1278" s="24" t="s">
        <v>4994</v>
      </c>
      <c r="D1278" s="132" t="s">
        <v>4630</v>
      </c>
      <c r="E1278" s="132">
        <v>10.0</v>
      </c>
      <c r="F1278" s="132">
        <v>11.0</v>
      </c>
      <c r="G1278" s="132"/>
      <c r="H1278" s="132"/>
      <c r="J1278" s="171">
        <f t="array" ref="J1278">IFERROR(INDEX(VBDhistory1!$U$310:$U$610,MATCH(VBDgames!$C1278,VBDhistory1!$B$310:$B$610,0))+ROW()/10000000,0)</f>
        <v>0</v>
      </c>
      <c r="K1278" s="171">
        <f t="array" ref="K1278">IFERROR(INDEX(VBDhistory2!$U$310:$U$610,MATCH(VBDgames!$C1278,VBDhistory2!$B$310:$B$610,0))+ROW()/10000000,0)</f>
        <v>0</v>
      </c>
      <c r="L1278" s="171">
        <f t="array" ref="L1278">IFERROR(INDEX(VBDhistory3!$U$310:$U$610,MATCH(VBDgames!$C1278,VBDhistory3!$B$310:$B$610,0))+ROW()/10000000,0)</f>
        <v>0</v>
      </c>
      <c r="M1278" s="171">
        <f t="array" ref="M1278">IFERROR(INDEX(VBDhistory4!$U$310:$U$610,MATCH(VBDgames!$C1278,VBDhistory4!$B$310:$B$610,0))+ROW()/10000000,0)</f>
        <v>0</v>
      </c>
      <c r="N1278" s="171"/>
      <c r="O1278" s="171" t="str">
        <f t="shared" ref="O1278:R1278" si="2750">$D1278&amp;"-"&amp;RANK(J1278,J$1129:J$1428,0)</f>
        <v>LB-1</v>
      </c>
      <c r="P1278" s="171" t="str">
        <f t="shared" si="2750"/>
        <v>LB-1</v>
      </c>
      <c r="Q1278" s="171" t="str">
        <f t="shared" si="2750"/>
        <v>LB-1</v>
      </c>
      <c r="R1278" s="171" t="str">
        <f t="shared" si="2750"/>
        <v>LB-1</v>
      </c>
      <c r="AC1278" s="3"/>
    </row>
    <row r="1279" ht="15.75" customHeight="1">
      <c r="A1279" s="24">
        <v>151.0</v>
      </c>
      <c r="B1279" s="24" t="s">
        <v>4995</v>
      </c>
      <c r="C1279" s="24" t="s">
        <v>4995</v>
      </c>
      <c r="D1279" s="132" t="s">
        <v>4630</v>
      </c>
      <c r="E1279" s="132">
        <v>8.0</v>
      </c>
      <c r="F1279" s="132">
        <v>8.0</v>
      </c>
      <c r="G1279" s="132">
        <v>11.0</v>
      </c>
      <c r="H1279" s="132">
        <v>13.0</v>
      </c>
      <c r="J1279" s="171">
        <f t="array" ref="J1279">IFERROR(INDEX(VBDhistory1!$U$310:$U$610,MATCH(VBDgames!$C1279,VBDhistory1!$B$310:$B$610,0))+ROW()/10000000,0)</f>
        <v>0</v>
      </c>
      <c r="K1279" s="171">
        <f t="array" ref="K1279">IFERROR(INDEX(VBDhistory2!$U$310:$U$610,MATCH(VBDgames!$C1279,VBDhistory2!$B$310:$B$610,0))+ROW()/10000000,0)</f>
        <v>0</v>
      </c>
      <c r="L1279" s="171">
        <f t="array" ref="L1279">IFERROR(INDEX(VBDhistory3!$U$310:$U$610,MATCH(VBDgames!$C1279,VBDhistory3!$B$310:$B$610,0))+ROW()/10000000,0)</f>
        <v>0</v>
      </c>
      <c r="M1279" s="171">
        <f t="array" ref="M1279">IFERROR(INDEX(VBDhistory4!$U$310:$U$610,MATCH(VBDgames!$C1279,VBDhistory4!$B$310:$B$610,0))+ROW()/10000000,0)</f>
        <v>0</v>
      </c>
      <c r="N1279" s="171"/>
      <c r="O1279" s="171" t="str">
        <f t="shared" ref="O1279:R1279" si="2751">$D1279&amp;"-"&amp;RANK(J1279,J$1129:J$1428,0)</f>
        <v>LB-1</v>
      </c>
      <c r="P1279" s="171" t="str">
        <f t="shared" si="2751"/>
        <v>LB-1</v>
      </c>
      <c r="Q1279" s="171" t="str">
        <f t="shared" si="2751"/>
        <v>LB-1</v>
      </c>
      <c r="R1279" s="171" t="str">
        <f t="shared" si="2751"/>
        <v>LB-1</v>
      </c>
      <c r="AC1279" s="3"/>
    </row>
    <row r="1280" ht="15.75" customHeight="1">
      <c r="A1280" s="24">
        <v>152.0</v>
      </c>
      <c r="B1280" s="24" t="s">
        <v>4996</v>
      </c>
      <c r="C1280" s="24" t="s">
        <v>4996</v>
      </c>
      <c r="D1280" s="132" t="s">
        <v>4630</v>
      </c>
      <c r="E1280" s="132">
        <v>10.0</v>
      </c>
      <c r="F1280" s="132"/>
      <c r="G1280" s="132"/>
      <c r="H1280" s="132"/>
      <c r="J1280" s="171">
        <f t="array" ref="J1280">IFERROR(INDEX(VBDhistory1!$U$310:$U$610,MATCH(VBDgames!$C1280,VBDhistory1!$B$310:$B$610,0))+ROW()/10000000,0)</f>
        <v>0</v>
      </c>
      <c r="K1280" s="171">
        <f t="array" ref="K1280">IFERROR(INDEX(VBDhistory2!$U$310:$U$610,MATCH(VBDgames!$C1280,VBDhistory2!$B$310:$B$610,0))+ROW()/10000000,0)</f>
        <v>0</v>
      </c>
      <c r="L1280" s="171">
        <f t="array" ref="L1280">IFERROR(INDEX(VBDhistory3!$U$310:$U$610,MATCH(VBDgames!$C1280,VBDhistory3!$B$310:$B$610,0))+ROW()/10000000,0)</f>
        <v>0</v>
      </c>
      <c r="M1280" s="171">
        <f t="array" ref="M1280">IFERROR(INDEX(VBDhistory4!$U$310:$U$610,MATCH(VBDgames!$C1280,VBDhistory4!$B$310:$B$610,0))+ROW()/10000000,0)</f>
        <v>0</v>
      </c>
      <c r="N1280" s="171"/>
      <c r="O1280" s="171" t="str">
        <f t="shared" ref="O1280:R1280" si="2752">$D1280&amp;"-"&amp;RANK(J1280,J$1129:J$1428,0)</f>
        <v>LB-1</v>
      </c>
      <c r="P1280" s="171" t="str">
        <f t="shared" si="2752"/>
        <v>LB-1</v>
      </c>
      <c r="Q1280" s="171" t="str">
        <f t="shared" si="2752"/>
        <v>LB-1</v>
      </c>
      <c r="R1280" s="171" t="str">
        <f t="shared" si="2752"/>
        <v>LB-1</v>
      </c>
      <c r="AC1280" s="3"/>
    </row>
    <row r="1281" ht="15.75" customHeight="1">
      <c r="A1281" s="24">
        <v>153.0</v>
      </c>
      <c r="B1281" s="24" t="s">
        <v>4997</v>
      </c>
      <c r="C1281" s="24" t="s">
        <v>4997</v>
      </c>
      <c r="D1281" s="132" t="s">
        <v>4630</v>
      </c>
      <c r="E1281" s="132">
        <v>4.0</v>
      </c>
      <c r="F1281" s="132">
        <v>16.0</v>
      </c>
      <c r="G1281" s="132"/>
      <c r="H1281" s="132"/>
      <c r="J1281" s="171">
        <f t="array" ref="J1281">IFERROR(INDEX(VBDhistory1!$U$310:$U$610,MATCH(VBDgames!$C1281,VBDhistory1!$B$310:$B$610,0))+ROW()/10000000,0)</f>
        <v>0</v>
      </c>
      <c r="K1281" s="171">
        <f t="array" ref="K1281">IFERROR(INDEX(VBDhistory2!$U$310:$U$610,MATCH(VBDgames!$C1281,VBDhistory2!$B$310:$B$610,0))+ROW()/10000000,0)</f>
        <v>0</v>
      </c>
      <c r="L1281" s="171">
        <f t="array" ref="L1281">IFERROR(INDEX(VBDhistory3!$U$310:$U$610,MATCH(VBDgames!$C1281,VBDhistory3!$B$310:$B$610,0))+ROW()/10000000,0)</f>
        <v>0</v>
      </c>
      <c r="M1281" s="171">
        <f t="array" ref="M1281">IFERROR(INDEX(VBDhistory4!$U$310:$U$610,MATCH(VBDgames!$C1281,VBDhistory4!$B$310:$B$610,0))+ROW()/10000000,0)</f>
        <v>0</v>
      </c>
      <c r="N1281" s="171"/>
      <c r="O1281" s="171" t="str">
        <f t="shared" ref="O1281:R1281" si="2753">$D1281&amp;"-"&amp;RANK(J1281,J$1129:J$1428,0)</f>
        <v>LB-1</v>
      </c>
      <c r="P1281" s="171" t="str">
        <f t="shared" si="2753"/>
        <v>LB-1</v>
      </c>
      <c r="Q1281" s="171" t="str">
        <f t="shared" si="2753"/>
        <v>LB-1</v>
      </c>
      <c r="R1281" s="171" t="str">
        <f t="shared" si="2753"/>
        <v>LB-1</v>
      </c>
      <c r="AC1281" s="3"/>
    </row>
    <row r="1282" ht="15.75" customHeight="1">
      <c r="A1282" s="24">
        <v>154.0</v>
      </c>
      <c r="B1282" s="24" t="s">
        <v>4998</v>
      </c>
      <c r="C1282" s="24" t="s">
        <v>4998</v>
      </c>
      <c r="D1282" s="132" t="s">
        <v>4630</v>
      </c>
      <c r="E1282" s="132">
        <v>8.0</v>
      </c>
      <c r="F1282" s="132">
        <v>15.0</v>
      </c>
      <c r="G1282" s="132">
        <v>9.0</v>
      </c>
      <c r="H1282" s="132"/>
      <c r="J1282" s="171">
        <f t="array" ref="J1282">IFERROR(INDEX(VBDhistory1!$U$310:$U$610,MATCH(VBDgames!$C1282,VBDhistory1!$B$310:$B$610,0))+ROW()/10000000,0)</f>
        <v>0</v>
      </c>
      <c r="K1282" s="171">
        <f t="array" ref="K1282">IFERROR(INDEX(VBDhistory2!$U$310:$U$610,MATCH(VBDgames!$C1282,VBDhistory2!$B$310:$B$610,0))+ROW()/10000000,0)</f>
        <v>0</v>
      </c>
      <c r="L1282" s="171">
        <f t="array" ref="L1282">IFERROR(INDEX(VBDhistory3!$U$310:$U$610,MATCH(VBDgames!$C1282,VBDhistory3!$B$310:$B$610,0))+ROW()/10000000,0)</f>
        <v>0</v>
      </c>
      <c r="M1282" s="171">
        <f t="array" ref="M1282">IFERROR(INDEX(VBDhistory4!$U$310:$U$610,MATCH(VBDgames!$C1282,VBDhistory4!$B$310:$B$610,0))+ROW()/10000000,0)</f>
        <v>0</v>
      </c>
      <c r="N1282" s="171"/>
      <c r="O1282" s="171" t="str">
        <f t="shared" ref="O1282:R1282" si="2754">$D1282&amp;"-"&amp;RANK(J1282,J$1129:J$1428,0)</f>
        <v>LB-1</v>
      </c>
      <c r="P1282" s="171" t="str">
        <f t="shared" si="2754"/>
        <v>LB-1</v>
      </c>
      <c r="Q1282" s="171" t="str">
        <f t="shared" si="2754"/>
        <v>LB-1</v>
      </c>
      <c r="R1282" s="171" t="str">
        <f t="shared" si="2754"/>
        <v>LB-1</v>
      </c>
      <c r="AC1282" s="3"/>
    </row>
    <row r="1283" ht="15.75" customHeight="1">
      <c r="A1283" s="24">
        <v>155.0</v>
      </c>
      <c r="B1283" s="24" t="s">
        <v>4999</v>
      </c>
      <c r="C1283" s="24" t="s">
        <v>4999</v>
      </c>
      <c r="D1283" s="132" t="s">
        <v>4630</v>
      </c>
      <c r="E1283" s="132">
        <v>5.0</v>
      </c>
      <c r="F1283" s="132">
        <v>7.0</v>
      </c>
      <c r="G1283" s="132"/>
      <c r="H1283" s="132"/>
      <c r="J1283" s="171">
        <f t="array" ref="J1283">IFERROR(INDEX(VBDhistory1!$U$310:$U$610,MATCH(VBDgames!$C1283,VBDhistory1!$B$310:$B$610,0))+ROW()/10000000,0)</f>
        <v>0</v>
      </c>
      <c r="K1283" s="171">
        <f t="array" ref="K1283">IFERROR(INDEX(VBDhistory2!$U$310:$U$610,MATCH(VBDgames!$C1283,VBDhistory2!$B$310:$B$610,0))+ROW()/10000000,0)</f>
        <v>0</v>
      </c>
      <c r="L1283" s="171">
        <f t="array" ref="L1283">IFERROR(INDEX(VBDhistory3!$U$310:$U$610,MATCH(VBDgames!$C1283,VBDhistory3!$B$310:$B$610,0))+ROW()/10000000,0)</f>
        <v>0</v>
      </c>
      <c r="M1283" s="171">
        <f t="array" ref="M1283">IFERROR(INDEX(VBDhistory4!$U$310:$U$610,MATCH(VBDgames!$C1283,VBDhistory4!$B$310:$B$610,0))+ROW()/10000000,0)</f>
        <v>0</v>
      </c>
      <c r="N1283" s="171"/>
      <c r="O1283" s="171" t="str">
        <f t="shared" ref="O1283:R1283" si="2755">$D1283&amp;"-"&amp;RANK(J1283,J$1129:J$1428,0)</f>
        <v>LB-1</v>
      </c>
      <c r="P1283" s="171" t="str">
        <f t="shared" si="2755"/>
        <v>LB-1</v>
      </c>
      <c r="Q1283" s="171" t="str">
        <f t="shared" si="2755"/>
        <v>LB-1</v>
      </c>
      <c r="R1283" s="171" t="str">
        <f t="shared" si="2755"/>
        <v>LB-1</v>
      </c>
      <c r="AC1283" s="3"/>
    </row>
    <row r="1284" ht="15.75" customHeight="1">
      <c r="A1284" s="24">
        <v>156.0</v>
      </c>
      <c r="B1284" s="24" t="s">
        <v>5000</v>
      </c>
      <c r="C1284" s="24" t="s">
        <v>5000</v>
      </c>
      <c r="D1284" s="132" t="s">
        <v>4630</v>
      </c>
      <c r="E1284" s="132">
        <v>6.0</v>
      </c>
      <c r="F1284" s="132">
        <v>6.0</v>
      </c>
      <c r="G1284" s="132"/>
      <c r="H1284" s="132"/>
      <c r="J1284" s="171">
        <f t="array" ref="J1284">IFERROR(INDEX(VBDhistory1!$U$310:$U$610,MATCH(VBDgames!$C1284,VBDhistory1!$B$310:$B$610,0))+ROW()/10000000,0)</f>
        <v>0</v>
      </c>
      <c r="K1284" s="171">
        <f t="array" ref="K1284">IFERROR(INDEX(VBDhistory2!$U$310:$U$610,MATCH(VBDgames!$C1284,VBDhistory2!$B$310:$B$610,0))+ROW()/10000000,0)</f>
        <v>0</v>
      </c>
      <c r="L1284" s="171">
        <f t="array" ref="L1284">IFERROR(INDEX(VBDhistory3!$U$310:$U$610,MATCH(VBDgames!$C1284,VBDhistory3!$B$310:$B$610,0))+ROW()/10000000,0)</f>
        <v>0</v>
      </c>
      <c r="M1284" s="171">
        <f t="array" ref="M1284">IFERROR(INDEX(VBDhistory4!$U$310:$U$610,MATCH(VBDgames!$C1284,VBDhistory4!$B$310:$B$610,0))+ROW()/10000000,0)</f>
        <v>0</v>
      </c>
      <c r="N1284" s="171"/>
      <c r="O1284" s="171" t="str">
        <f t="shared" ref="O1284:R1284" si="2756">$D1284&amp;"-"&amp;RANK(J1284,J$1129:J$1428,0)</f>
        <v>LB-1</v>
      </c>
      <c r="P1284" s="171" t="str">
        <f t="shared" si="2756"/>
        <v>LB-1</v>
      </c>
      <c r="Q1284" s="171" t="str">
        <f t="shared" si="2756"/>
        <v>LB-1</v>
      </c>
      <c r="R1284" s="171" t="str">
        <f t="shared" si="2756"/>
        <v>LB-1</v>
      </c>
      <c r="AC1284" s="3"/>
    </row>
    <row r="1285" ht="15.75" customHeight="1">
      <c r="A1285" s="24">
        <v>157.0</v>
      </c>
      <c r="B1285" s="24" t="s">
        <v>5001</v>
      </c>
      <c r="C1285" s="24" t="s">
        <v>5001</v>
      </c>
      <c r="D1285" s="132" t="s">
        <v>4630</v>
      </c>
      <c r="E1285" s="132">
        <v>4.0</v>
      </c>
      <c r="F1285" s="132">
        <v>13.0</v>
      </c>
      <c r="G1285" s="132"/>
      <c r="H1285" s="132"/>
      <c r="J1285" s="171">
        <f t="array" ref="J1285">IFERROR(INDEX(VBDhistory1!$U$310:$U$610,MATCH(VBDgames!$C1285,VBDhistory1!$B$310:$B$610,0))+ROW()/10000000,0)</f>
        <v>0</v>
      </c>
      <c r="K1285" s="171">
        <f t="array" ref="K1285">IFERROR(INDEX(VBDhistory2!$U$310:$U$610,MATCH(VBDgames!$C1285,VBDhistory2!$B$310:$B$610,0))+ROW()/10000000,0)</f>
        <v>0</v>
      </c>
      <c r="L1285" s="171">
        <f t="array" ref="L1285">IFERROR(INDEX(VBDhistory3!$U$310:$U$610,MATCH(VBDgames!$C1285,VBDhistory3!$B$310:$B$610,0))+ROW()/10000000,0)</f>
        <v>0</v>
      </c>
      <c r="M1285" s="171">
        <f t="array" ref="M1285">IFERROR(INDEX(VBDhistory4!$U$310:$U$610,MATCH(VBDgames!$C1285,VBDhistory4!$B$310:$B$610,0))+ROW()/10000000,0)</f>
        <v>0</v>
      </c>
      <c r="N1285" s="171"/>
      <c r="O1285" s="171" t="str">
        <f t="shared" ref="O1285:R1285" si="2757">$D1285&amp;"-"&amp;RANK(J1285,J$1129:J$1428,0)</f>
        <v>LB-1</v>
      </c>
      <c r="P1285" s="171" t="str">
        <f t="shared" si="2757"/>
        <v>LB-1</v>
      </c>
      <c r="Q1285" s="171" t="str">
        <f t="shared" si="2757"/>
        <v>LB-1</v>
      </c>
      <c r="R1285" s="171" t="str">
        <f t="shared" si="2757"/>
        <v>LB-1</v>
      </c>
      <c r="AC1285" s="3"/>
    </row>
    <row r="1286" ht="15.75" customHeight="1">
      <c r="A1286" s="24">
        <v>158.0</v>
      </c>
      <c r="B1286" s="24" t="s">
        <v>5002</v>
      </c>
      <c r="C1286" s="24" t="s">
        <v>5002</v>
      </c>
      <c r="D1286" s="132" t="s">
        <v>4630</v>
      </c>
      <c r="E1286" s="132">
        <v>5.0</v>
      </c>
      <c r="F1286" s="132">
        <v>1.0</v>
      </c>
      <c r="G1286" s="132">
        <v>10.0</v>
      </c>
      <c r="H1286" s="132"/>
      <c r="J1286" s="171">
        <f t="array" ref="J1286">IFERROR(INDEX(VBDhistory1!$U$310:$U$610,MATCH(VBDgames!$C1286,VBDhistory1!$B$310:$B$610,0))+ROW()/10000000,0)</f>
        <v>0</v>
      </c>
      <c r="K1286" s="171">
        <f t="array" ref="K1286">IFERROR(INDEX(VBDhistory2!$U$310:$U$610,MATCH(VBDgames!$C1286,VBDhistory2!$B$310:$B$610,0))+ROW()/10000000,0)</f>
        <v>0</v>
      </c>
      <c r="L1286" s="171">
        <f t="array" ref="L1286">IFERROR(INDEX(VBDhistory3!$U$310:$U$610,MATCH(VBDgames!$C1286,VBDhistory3!$B$310:$B$610,0))+ROW()/10000000,0)</f>
        <v>0</v>
      </c>
      <c r="M1286" s="171">
        <f t="array" ref="M1286">IFERROR(INDEX(VBDhistory4!$U$310:$U$610,MATCH(VBDgames!$C1286,VBDhistory4!$B$310:$B$610,0))+ROW()/10000000,0)</f>
        <v>0</v>
      </c>
      <c r="N1286" s="171"/>
      <c r="O1286" s="171" t="str">
        <f t="shared" ref="O1286:R1286" si="2758">$D1286&amp;"-"&amp;RANK(J1286,J$1129:J$1428,0)</f>
        <v>LB-1</v>
      </c>
      <c r="P1286" s="171" t="str">
        <f t="shared" si="2758"/>
        <v>LB-1</v>
      </c>
      <c r="Q1286" s="171" t="str">
        <f t="shared" si="2758"/>
        <v>LB-1</v>
      </c>
      <c r="R1286" s="171" t="str">
        <f t="shared" si="2758"/>
        <v>LB-1</v>
      </c>
      <c r="AC1286" s="3"/>
    </row>
    <row r="1287" ht="15.75" customHeight="1">
      <c r="A1287" s="24">
        <v>159.0</v>
      </c>
      <c r="B1287" s="24" t="s">
        <v>5003</v>
      </c>
      <c r="C1287" s="24" t="s">
        <v>5003</v>
      </c>
      <c r="D1287" s="132" t="s">
        <v>4630</v>
      </c>
      <c r="E1287" s="132">
        <v>7.0</v>
      </c>
      <c r="F1287" s="132"/>
      <c r="G1287" s="132"/>
      <c r="H1287" s="132"/>
      <c r="J1287" s="171">
        <f t="array" ref="J1287">IFERROR(INDEX(VBDhistory1!$U$310:$U$610,MATCH(VBDgames!$C1287,VBDhistory1!$B$310:$B$610,0))+ROW()/10000000,0)</f>
        <v>0</v>
      </c>
      <c r="K1287" s="171">
        <f t="array" ref="K1287">IFERROR(INDEX(VBDhistory2!$U$310:$U$610,MATCH(VBDgames!$C1287,VBDhistory2!$B$310:$B$610,0))+ROW()/10000000,0)</f>
        <v>0</v>
      </c>
      <c r="L1287" s="171">
        <f t="array" ref="L1287">IFERROR(INDEX(VBDhistory3!$U$310:$U$610,MATCH(VBDgames!$C1287,VBDhistory3!$B$310:$B$610,0))+ROW()/10000000,0)</f>
        <v>0</v>
      </c>
      <c r="M1287" s="171">
        <f t="array" ref="M1287">IFERROR(INDEX(VBDhistory4!$U$310:$U$610,MATCH(VBDgames!$C1287,VBDhistory4!$B$310:$B$610,0))+ROW()/10000000,0)</f>
        <v>0</v>
      </c>
      <c r="N1287" s="171"/>
      <c r="O1287" s="171" t="str">
        <f t="shared" ref="O1287:R1287" si="2759">$D1287&amp;"-"&amp;RANK(J1287,J$1129:J$1428,0)</f>
        <v>LB-1</v>
      </c>
      <c r="P1287" s="171" t="str">
        <f t="shared" si="2759"/>
        <v>LB-1</v>
      </c>
      <c r="Q1287" s="171" t="str">
        <f t="shared" si="2759"/>
        <v>LB-1</v>
      </c>
      <c r="R1287" s="171" t="str">
        <f t="shared" si="2759"/>
        <v>LB-1</v>
      </c>
      <c r="AC1287" s="3"/>
    </row>
    <row r="1288" ht="15.75" customHeight="1">
      <c r="A1288" s="24">
        <v>160.0</v>
      </c>
      <c r="B1288" s="24" t="s">
        <v>5004</v>
      </c>
      <c r="C1288" s="24" t="s">
        <v>5004</v>
      </c>
      <c r="D1288" s="132" t="s">
        <v>4630</v>
      </c>
      <c r="E1288" s="132">
        <v>7.0</v>
      </c>
      <c r="F1288" s="132">
        <v>15.0</v>
      </c>
      <c r="G1288" s="132">
        <v>14.0</v>
      </c>
      <c r="H1288" s="132"/>
      <c r="J1288" s="171">
        <f t="array" ref="J1288">IFERROR(INDEX(VBDhistory1!$U$310:$U$610,MATCH(VBDgames!$C1288,VBDhistory1!$B$310:$B$610,0))+ROW()/10000000,0)</f>
        <v>0</v>
      </c>
      <c r="K1288" s="171">
        <f t="array" ref="K1288">IFERROR(INDEX(VBDhistory2!$U$310:$U$610,MATCH(VBDgames!$C1288,VBDhistory2!$B$310:$B$610,0))+ROW()/10000000,0)</f>
        <v>0</v>
      </c>
      <c r="L1288" s="171">
        <f t="array" ref="L1288">IFERROR(INDEX(VBDhistory3!$U$310:$U$610,MATCH(VBDgames!$C1288,VBDhistory3!$B$310:$B$610,0))+ROW()/10000000,0)</f>
        <v>0</v>
      </c>
      <c r="M1288" s="171">
        <f t="array" ref="M1288">IFERROR(INDEX(VBDhistory4!$U$310:$U$610,MATCH(VBDgames!$C1288,VBDhistory4!$B$310:$B$610,0))+ROW()/10000000,0)</f>
        <v>0</v>
      </c>
      <c r="N1288" s="171"/>
      <c r="O1288" s="171" t="str">
        <f t="shared" ref="O1288:R1288" si="2760">$D1288&amp;"-"&amp;RANK(J1288,J$1129:J$1428,0)</f>
        <v>LB-1</v>
      </c>
      <c r="P1288" s="171" t="str">
        <f t="shared" si="2760"/>
        <v>LB-1</v>
      </c>
      <c r="Q1288" s="171" t="str">
        <f t="shared" si="2760"/>
        <v>LB-1</v>
      </c>
      <c r="R1288" s="171" t="str">
        <f t="shared" si="2760"/>
        <v>LB-1</v>
      </c>
      <c r="AC1288" s="3"/>
    </row>
    <row r="1289" ht="15.75" customHeight="1">
      <c r="A1289" s="24">
        <v>161.0</v>
      </c>
      <c r="B1289" s="24" t="s">
        <v>5005</v>
      </c>
      <c r="C1289" s="24" t="s">
        <v>5005</v>
      </c>
      <c r="D1289" s="132" t="s">
        <v>4630</v>
      </c>
      <c r="E1289" s="132">
        <v>5.0</v>
      </c>
      <c r="F1289" s="132"/>
      <c r="G1289" s="132"/>
      <c r="H1289" s="132"/>
      <c r="J1289" s="171">
        <f t="array" ref="J1289">IFERROR(INDEX(VBDhistory1!$U$310:$U$610,MATCH(VBDgames!$C1289,VBDhistory1!$B$310:$B$610,0))+ROW()/10000000,0)</f>
        <v>0</v>
      </c>
      <c r="K1289" s="171">
        <f t="array" ref="K1289">IFERROR(INDEX(VBDhistory2!$U$310:$U$610,MATCH(VBDgames!$C1289,VBDhistory2!$B$310:$B$610,0))+ROW()/10000000,0)</f>
        <v>0</v>
      </c>
      <c r="L1289" s="171">
        <f t="array" ref="L1289">IFERROR(INDEX(VBDhistory3!$U$310:$U$610,MATCH(VBDgames!$C1289,VBDhistory3!$B$310:$B$610,0))+ROW()/10000000,0)</f>
        <v>0</v>
      </c>
      <c r="M1289" s="171">
        <f t="array" ref="M1289">IFERROR(INDEX(VBDhistory4!$U$310:$U$610,MATCH(VBDgames!$C1289,VBDhistory4!$B$310:$B$610,0))+ROW()/10000000,0)</f>
        <v>0</v>
      </c>
      <c r="N1289" s="171"/>
      <c r="O1289" s="171" t="str">
        <f t="shared" ref="O1289:R1289" si="2761">$D1289&amp;"-"&amp;RANK(J1289,J$1129:J$1428,0)</f>
        <v>LB-1</v>
      </c>
      <c r="P1289" s="171" t="str">
        <f t="shared" si="2761"/>
        <v>LB-1</v>
      </c>
      <c r="Q1289" s="171" t="str">
        <f t="shared" si="2761"/>
        <v>LB-1</v>
      </c>
      <c r="R1289" s="171" t="str">
        <f t="shared" si="2761"/>
        <v>LB-1</v>
      </c>
      <c r="AC1289" s="3"/>
    </row>
    <row r="1290" ht="15.75" customHeight="1">
      <c r="A1290" s="24">
        <v>162.0</v>
      </c>
      <c r="B1290" s="24" t="s">
        <v>5006</v>
      </c>
      <c r="C1290" s="24" t="s">
        <v>5006</v>
      </c>
      <c r="D1290" s="132" t="s">
        <v>4630</v>
      </c>
      <c r="E1290" s="132">
        <v>8.0</v>
      </c>
      <c r="F1290" s="132"/>
      <c r="G1290" s="132"/>
      <c r="H1290" s="132"/>
      <c r="J1290" s="171">
        <f t="array" ref="J1290">IFERROR(INDEX(VBDhistory1!$U$310:$U$610,MATCH(VBDgames!$C1290,VBDhistory1!$B$310:$B$610,0))+ROW()/10000000,0)</f>
        <v>0</v>
      </c>
      <c r="K1290" s="171">
        <f t="array" ref="K1290">IFERROR(INDEX(VBDhistory2!$U$310:$U$610,MATCH(VBDgames!$C1290,VBDhistory2!$B$310:$B$610,0))+ROW()/10000000,0)</f>
        <v>0</v>
      </c>
      <c r="L1290" s="171">
        <f t="array" ref="L1290">IFERROR(INDEX(VBDhistory3!$U$310:$U$610,MATCH(VBDgames!$C1290,VBDhistory3!$B$310:$B$610,0))+ROW()/10000000,0)</f>
        <v>0</v>
      </c>
      <c r="M1290" s="171">
        <f t="array" ref="M1290">IFERROR(INDEX(VBDhistory4!$U$310:$U$610,MATCH(VBDgames!$C1290,VBDhistory4!$B$310:$B$610,0))+ROW()/10000000,0)</f>
        <v>0</v>
      </c>
      <c r="N1290" s="171"/>
      <c r="O1290" s="171" t="str">
        <f t="shared" ref="O1290:R1290" si="2762">$D1290&amp;"-"&amp;RANK(J1290,J$1129:J$1428,0)</f>
        <v>LB-1</v>
      </c>
      <c r="P1290" s="171" t="str">
        <f t="shared" si="2762"/>
        <v>LB-1</v>
      </c>
      <c r="Q1290" s="171" t="str">
        <f t="shared" si="2762"/>
        <v>LB-1</v>
      </c>
      <c r="R1290" s="171" t="str">
        <f t="shared" si="2762"/>
        <v>LB-1</v>
      </c>
      <c r="AC1290" s="3"/>
    </row>
    <row r="1291" ht="15.75" customHeight="1">
      <c r="A1291" s="24">
        <v>163.0</v>
      </c>
      <c r="B1291" s="24" t="s">
        <v>5007</v>
      </c>
      <c r="C1291" s="24" t="s">
        <v>5007</v>
      </c>
      <c r="D1291" s="132" t="s">
        <v>4630</v>
      </c>
      <c r="E1291" s="132">
        <v>4.0</v>
      </c>
      <c r="F1291" s="132">
        <v>7.0</v>
      </c>
      <c r="G1291" s="132">
        <v>10.0</v>
      </c>
      <c r="H1291" s="132">
        <v>11.0</v>
      </c>
      <c r="J1291" s="171">
        <f t="array" ref="J1291">IFERROR(INDEX(VBDhistory1!$U$310:$U$610,MATCH(VBDgames!$C1291,VBDhistory1!$B$310:$B$610,0))+ROW()/10000000,0)</f>
        <v>0</v>
      </c>
      <c r="K1291" s="171">
        <f t="array" ref="K1291">IFERROR(INDEX(VBDhistory2!$U$310:$U$610,MATCH(VBDgames!$C1291,VBDhistory2!$B$310:$B$610,0))+ROW()/10000000,0)</f>
        <v>0</v>
      </c>
      <c r="L1291" s="171">
        <f t="array" ref="L1291">IFERROR(INDEX(VBDhistory3!$U$310:$U$610,MATCH(VBDgames!$C1291,VBDhistory3!$B$310:$B$610,0))+ROW()/10000000,0)</f>
        <v>0</v>
      </c>
      <c r="M1291" s="171">
        <f t="array" ref="M1291">IFERROR(INDEX(VBDhistory4!$U$310:$U$610,MATCH(VBDgames!$C1291,VBDhistory4!$B$310:$B$610,0))+ROW()/10000000,0)</f>
        <v>0</v>
      </c>
      <c r="N1291" s="171"/>
      <c r="O1291" s="171" t="str">
        <f t="shared" ref="O1291:R1291" si="2763">$D1291&amp;"-"&amp;RANK(J1291,J$1129:J$1428,0)</f>
        <v>LB-1</v>
      </c>
      <c r="P1291" s="171" t="str">
        <f t="shared" si="2763"/>
        <v>LB-1</v>
      </c>
      <c r="Q1291" s="171" t="str">
        <f t="shared" si="2763"/>
        <v>LB-1</v>
      </c>
      <c r="R1291" s="171" t="str">
        <f t="shared" si="2763"/>
        <v>LB-1</v>
      </c>
      <c r="AC1291" s="3"/>
    </row>
    <row r="1292" ht="15.75" customHeight="1">
      <c r="A1292" s="24">
        <v>164.0</v>
      </c>
      <c r="B1292" s="24" t="s">
        <v>5008</v>
      </c>
      <c r="C1292" s="24" t="s">
        <v>5008</v>
      </c>
      <c r="D1292" s="132" t="s">
        <v>4630</v>
      </c>
      <c r="E1292" s="132">
        <v>5.0</v>
      </c>
      <c r="F1292" s="132">
        <v>4.0</v>
      </c>
      <c r="G1292" s="132">
        <v>15.0</v>
      </c>
      <c r="H1292" s="132">
        <v>15.0</v>
      </c>
      <c r="J1292" s="171">
        <f t="array" ref="J1292">IFERROR(INDEX(VBDhistory1!$U$310:$U$610,MATCH(VBDgames!$C1292,VBDhistory1!$B$310:$B$610,0))+ROW()/10000000,0)</f>
        <v>0</v>
      </c>
      <c r="K1292" s="171">
        <f t="array" ref="K1292">IFERROR(INDEX(VBDhistory2!$U$310:$U$610,MATCH(VBDgames!$C1292,VBDhistory2!$B$310:$B$610,0))+ROW()/10000000,0)</f>
        <v>0</v>
      </c>
      <c r="L1292" s="171">
        <f t="array" ref="L1292">IFERROR(INDEX(VBDhistory3!$U$310:$U$610,MATCH(VBDgames!$C1292,VBDhistory3!$B$310:$B$610,0))+ROW()/10000000,0)</f>
        <v>0</v>
      </c>
      <c r="M1292" s="171">
        <f t="array" ref="M1292">IFERROR(INDEX(VBDhistory4!$U$310:$U$610,MATCH(VBDgames!$C1292,VBDhistory4!$B$310:$B$610,0))+ROW()/10000000,0)</f>
        <v>0</v>
      </c>
      <c r="N1292" s="171"/>
      <c r="O1292" s="171" t="str">
        <f t="shared" ref="O1292:R1292" si="2764">$D1292&amp;"-"&amp;RANK(J1292,J$1129:J$1428,0)</f>
        <v>LB-1</v>
      </c>
      <c r="P1292" s="171" t="str">
        <f t="shared" si="2764"/>
        <v>LB-1</v>
      </c>
      <c r="Q1292" s="171" t="str">
        <f t="shared" si="2764"/>
        <v>LB-1</v>
      </c>
      <c r="R1292" s="171" t="str">
        <f t="shared" si="2764"/>
        <v>LB-1</v>
      </c>
      <c r="AC1292" s="3"/>
    </row>
    <row r="1293" ht="15.75" customHeight="1">
      <c r="A1293" s="24">
        <v>165.0</v>
      </c>
      <c r="B1293" s="24" t="s">
        <v>5009</v>
      </c>
      <c r="C1293" s="24" t="s">
        <v>5009</v>
      </c>
      <c r="D1293" s="132" t="s">
        <v>4630</v>
      </c>
      <c r="E1293" s="132">
        <v>4.0</v>
      </c>
      <c r="F1293" s="132"/>
      <c r="G1293" s="132"/>
      <c r="H1293" s="132"/>
      <c r="J1293" s="171">
        <f t="array" ref="J1293">IFERROR(INDEX(VBDhistory1!$U$310:$U$610,MATCH(VBDgames!$C1293,VBDhistory1!$B$310:$B$610,0))+ROW()/10000000,0)</f>
        <v>0</v>
      </c>
      <c r="K1293" s="171">
        <f t="array" ref="K1293">IFERROR(INDEX(VBDhistory2!$U$310:$U$610,MATCH(VBDgames!$C1293,VBDhistory2!$B$310:$B$610,0))+ROW()/10000000,0)</f>
        <v>0</v>
      </c>
      <c r="L1293" s="171">
        <f t="array" ref="L1293">IFERROR(INDEX(VBDhistory3!$U$310:$U$610,MATCH(VBDgames!$C1293,VBDhistory3!$B$310:$B$610,0))+ROW()/10000000,0)</f>
        <v>0</v>
      </c>
      <c r="M1293" s="171">
        <f t="array" ref="M1293">IFERROR(INDEX(VBDhistory4!$U$310:$U$610,MATCH(VBDgames!$C1293,VBDhistory4!$B$310:$B$610,0))+ROW()/10000000,0)</f>
        <v>0</v>
      </c>
      <c r="N1293" s="171"/>
      <c r="O1293" s="171" t="str">
        <f t="shared" ref="O1293:R1293" si="2765">$D1293&amp;"-"&amp;RANK(J1293,J$1129:J$1428,0)</f>
        <v>LB-1</v>
      </c>
      <c r="P1293" s="171" t="str">
        <f t="shared" si="2765"/>
        <v>LB-1</v>
      </c>
      <c r="Q1293" s="171" t="str">
        <f t="shared" si="2765"/>
        <v>LB-1</v>
      </c>
      <c r="R1293" s="171" t="str">
        <f t="shared" si="2765"/>
        <v>LB-1</v>
      </c>
      <c r="AC1293" s="3"/>
    </row>
    <row r="1294" ht="15.75" customHeight="1">
      <c r="A1294" s="24">
        <v>166.0</v>
      </c>
      <c r="B1294" s="24" t="s">
        <v>5010</v>
      </c>
      <c r="C1294" s="24" t="s">
        <v>5010</v>
      </c>
      <c r="D1294" s="132" t="s">
        <v>4630</v>
      </c>
      <c r="E1294" s="132">
        <v>4.0</v>
      </c>
      <c r="F1294" s="132">
        <v>8.0</v>
      </c>
      <c r="G1294" s="132"/>
      <c r="H1294" s="132"/>
      <c r="J1294" s="171">
        <f t="array" ref="J1294">IFERROR(INDEX(VBDhistory1!$U$310:$U$610,MATCH(VBDgames!$C1294,VBDhistory1!$B$310:$B$610,0))+ROW()/10000000,0)</f>
        <v>0</v>
      </c>
      <c r="K1294" s="171">
        <f t="array" ref="K1294">IFERROR(INDEX(VBDhistory2!$U$310:$U$610,MATCH(VBDgames!$C1294,VBDhistory2!$B$310:$B$610,0))+ROW()/10000000,0)</f>
        <v>0</v>
      </c>
      <c r="L1294" s="171">
        <f t="array" ref="L1294">IFERROR(INDEX(VBDhistory3!$U$310:$U$610,MATCH(VBDgames!$C1294,VBDhistory3!$B$310:$B$610,0))+ROW()/10000000,0)</f>
        <v>0</v>
      </c>
      <c r="M1294" s="171">
        <f t="array" ref="M1294">IFERROR(INDEX(VBDhistory4!$U$310:$U$610,MATCH(VBDgames!$C1294,VBDhistory4!$B$310:$B$610,0))+ROW()/10000000,0)</f>
        <v>0</v>
      </c>
      <c r="N1294" s="171"/>
      <c r="O1294" s="171" t="str">
        <f t="shared" ref="O1294:R1294" si="2766">$D1294&amp;"-"&amp;RANK(J1294,J$1129:J$1428,0)</f>
        <v>LB-1</v>
      </c>
      <c r="P1294" s="171" t="str">
        <f t="shared" si="2766"/>
        <v>LB-1</v>
      </c>
      <c r="Q1294" s="171" t="str">
        <f t="shared" si="2766"/>
        <v>LB-1</v>
      </c>
      <c r="R1294" s="171" t="str">
        <f t="shared" si="2766"/>
        <v>LB-1</v>
      </c>
      <c r="AC1294" s="3"/>
    </row>
    <row r="1295" ht="15.75" customHeight="1">
      <c r="A1295" s="24">
        <v>167.0</v>
      </c>
      <c r="B1295" s="24" t="s">
        <v>5011</v>
      </c>
      <c r="C1295" s="24" t="s">
        <v>5011</v>
      </c>
      <c r="D1295" s="132" t="s">
        <v>4630</v>
      </c>
      <c r="E1295" s="132">
        <v>7.0</v>
      </c>
      <c r="F1295" s="132"/>
      <c r="G1295" s="132"/>
      <c r="H1295" s="132"/>
      <c r="J1295" s="171">
        <f t="array" ref="J1295">IFERROR(INDEX(VBDhistory1!$U$310:$U$610,MATCH(VBDgames!$C1295,VBDhistory1!$B$310:$B$610,0))+ROW()/10000000,0)</f>
        <v>0</v>
      </c>
      <c r="K1295" s="171">
        <f t="array" ref="K1295">IFERROR(INDEX(VBDhistory2!$U$310:$U$610,MATCH(VBDgames!$C1295,VBDhistory2!$B$310:$B$610,0))+ROW()/10000000,0)</f>
        <v>0</v>
      </c>
      <c r="L1295" s="171">
        <f t="array" ref="L1295">IFERROR(INDEX(VBDhistory3!$U$310:$U$610,MATCH(VBDgames!$C1295,VBDhistory3!$B$310:$B$610,0))+ROW()/10000000,0)</f>
        <v>0</v>
      </c>
      <c r="M1295" s="171">
        <f t="array" ref="M1295">IFERROR(INDEX(VBDhistory4!$U$310:$U$610,MATCH(VBDgames!$C1295,VBDhistory4!$B$310:$B$610,0))+ROW()/10000000,0)</f>
        <v>0</v>
      </c>
      <c r="N1295" s="171"/>
      <c r="O1295" s="171" t="str">
        <f t="shared" ref="O1295:R1295" si="2767">$D1295&amp;"-"&amp;RANK(J1295,J$1129:J$1428,0)</f>
        <v>LB-1</v>
      </c>
      <c r="P1295" s="171" t="str">
        <f t="shared" si="2767"/>
        <v>LB-1</v>
      </c>
      <c r="Q1295" s="171" t="str">
        <f t="shared" si="2767"/>
        <v>LB-1</v>
      </c>
      <c r="R1295" s="171" t="str">
        <f t="shared" si="2767"/>
        <v>LB-1</v>
      </c>
      <c r="AC1295" s="3"/>
    </row>
    <row r="1296" ht="15.75" customHeight="1">
      <c r="A1296" s="24">
        <v>168.0</v>
      </c>
      <c r="B1296" s="24" t="s">
        <v>5012</v>
      </c>
      <c r="C1296" s="24" t="s">
        <v>5012</v>
      </c>
      <c r="D1296" s="132" t="s">
        <v>4630</v>
      </c>
      <c r="E1296" s="132">
        <v>5.0</v>
      </c>
      <c r="F1296" s="132">
        <v>12.0</v>
      </c>
      <c r="G1296" s="132">
        <v>15.0</v>
      </c>
      <c r="H1296" s="132"/>
      <c r="J1296" s="171">
        <f t="array" ref="J1296">IFERROR(INDEX(VBDhistory1!$U$310:$U$610,MATCH(VBDgames!$C1296,VBDhistory1!$B$310:$B$610,0))+ROW()/10000000,0)</f>
        <v>0</v>
      </c>
      <c r="K1296" s="171">
        <f t="array" ref="K1296">IFERROR(INDEX(VBDhistory2!$U$310:$U$610,MATCH(VBDgames!$C1296,VBDhistory2!$B$310:$B$610,0))+ROW()/10000000,0)</f>
        <v>0</v>
      </c>
      <c r="L1296" s="171">
        <f t="array" ref="L1296">IFERROR(INDEX(VBDhistory3!$U$310:$U$610,MATCH(VBDgames!$C1296,VBDhistory3!$B$310:$B$610,0))+ROW()/10000000,0)</f>
        <v>0</v>
      </c>
      <c r="M1296" s="171">
        <f t="array" ref="M1296">IFERROR(INDEX(VBDhistory4!$U$310:$U$610,MATCH(VBDgames!$C1296,VBDhistory4!$B$310:$B$610,0))+ROW()/10000000,0)</f>
        <v>0</v>
      </c>
      <c r="N1296" s="171"/>
      <c r="O1296" s="171" t="str">
        <f t="shared" ref="O1296:R1296" si="2768">$D1296&amp;"-"&amp;RANK(J1296,J$1129:J$1428,0)</f>
        <v>LB-1</v>
      </c>
      <c r="P1296" s="171" t="str">
        <f t="shared" si="2768"/>
        <v>LB-1</v>
      </c>
      <c r="Q1296" s="171" t="str">
        <f t="shared" si="2768"/>
        <v>LB-1</v>
      </c>
      <c r="R1296" s="171" t="str">
        <f t="shared" si="2768"/>
        <v>LB-1</v>
      </c>
      <c r="AC1296" s="3"/>
    </row>
    <row r="1297" ht="15.75" customHeight="1">
      <c r="A1297" s="24">
        <v>169.0</v>
      </c>
      <c r="B1297" s="24" t="s">
        <v>5013</v>
      </c>
      <c r="C1297" s="24" t="s">
        <v>5013</v>
      </c>
      <c r="D1297" s="132" t="s">
        <v>4630</v>
      </c>
      <c r="E1297" s="132">
        <v>8.0</v>
      </c>
      <c r="F1297" s="132"/>
      <c r="G1297" s="132"/>
      <c r="H1297" s="132"/>
      <c r="J1297" s="171">
        <f t="array" ref="J1297">IFERROR(INDEX(VBDhistory1!$U$310:$U$610,MATCH(VBDgames!$C1297,VBDhistory1!$B$310:$B$610,0))+ROW()/10000000,0)</f>
        <v>0</v>
      </c>
      <c r="K1297" s="171">
        <f t="array" ref="K1297">IFERROR(INDEX(VBDhistory2!$U$310:$U$610,MATCH(VBDgames!$C1297,VBDhistory2!$B$310:$B$610,0))+ROW()/10000000,0)</f>
        <v>0</v>
      </c>
      <c r="L1297" s="171">
        <f t="array" ref="L1297">IFERROR(INDEX(VBDhistory3!$U$310:$U$610,MATCH(VBDgames!$C1297,VBDhistory3!$B$310:$B$610,0))+ROW()/10000000,0)</f>
        <v>0</v>
      </c>
      <c r="M1297" s="171">
        <f t="array" ref="M1297">IFERROR(INDEX(VBDhistory4!$U$310:$U$610,MATCH(VBDgames!$C1297,VBDhistory4!$B$310:$B$610,0))+ROW()/10000000,0)</f>
        <v>0</v>
      </c>
      <c r="N1297" s="171"/>
      <c r="O1297" s="171" t="str">
        <f t="shared" ref="O1297:R1297" si="2769">$D1297&amp;"-"&amp;RANK(J1297,J$1129:J$1428,0)</f>
        <v>LB-1</v>
      </c>
      <c r="P1297" s="171" t="str">
        <f t="shared" si="2769"/>
        <v>LB-1</v>
      </c>
      <c r="Q1297" s="171" t="str">
        <f t="shared" si="2769"/>
        <v>LB-1</v>
      </c>
      <c r="R1297" s="171" t="str">
        <f t="shared" si="2769"/>
        <v>LB-1</v>
      </c>
      <c r="AC1297" s="3"/>
    </row>
    <row r="1298" ht="15.75" customHeight="1">
      <c r="A1298" s="24">
        <v>170.0</v>
      </c>
      <c r="B1298" s="24" t="s">
        <v>5014</v>
      </c>
      <c r="C1298" s="24" t="s">
        <v>5014</v>
      </c>
      <c r="D1298" s="132" t="s">
        <v>4630</v>
      </c>
      <c r="E1298" s="132">
        <v>3.0</v>
      </c>
      <c r="F1298" s="132"/>
      <c r="G1298" s="132"/>
      <c r="H1298" s="132"/>
      <c r="J1298" s="171">
        <f t="array" ref="J1298">IFERROR(INDEX(VBDhistory1!$U$310:$U$610,MATCH(VBDgames!$C1298,VBDhistory1!$B$310:$B$610,0))+ROW()/10000000,0)</f>
        <v>0</v>
      </c>
      <c r="K1298" s="171">
        <f t="array" ref="K1298">IFERROR(INDEX(VBDhistory2!$U$310:$U$610,MATCH(VBDgames!$C1298,VBDhistory2!$B$310:$B$610,0))+ROW()/10000000,0)</f>
        <v>0</v>
      </c>
      <c r="L1298" s="171">
        <f t="array" ref="L1298">IFERROR(INDEX(VBDhistory3!$U$310:$U$610,MATCH(VBDgames!$C1298,VBDhistory3!$B$310:$B$610,0))+ROW()/10000000,0)</f>
        <v>0</v>
      </c>
      <c r="M1298" s="171">
        <f t="array" ref="M1298">IFERROR(INDEX(VBDhistory4!$U$310:$U$610,MATCH(VBDgames!$C1298,VBDhistory4!$B$310:$B$610,0))+ROW()/10000000,0)</f>
        <v>0</v>
      </c>
      <c r="N1298" s="171"/>
      <c r="O1298" s="171" t="str">
        <f t="shared" ref="O1298:R1298" si="2770">$D1298&amp;"-"&amp;RANK(J1298,J$1129:J$1428,0)</f>
        <v>LB-1</v>
      </c>
      <c r="P1298" s="171" t="str">
        <f t="shared" si="2770"/>
        <v>LB-1</v>
      </c>
      <c r="Q1298" s="171" t="str">
        <f t="shared" si="2770"/>
        <v>LB-1</v>
      </c>
      <c r="R1298" s="171" t="str">
        <f t="shared" si="2770"/>
        <v>LB-1</v>
      </c>
      <c r="AC1298" s="3"/>
    </row>
    <row r="1299" ht="15.75" customHeight="1">
      <c r="A1299" s="24">
        <v>171.0</v>
      </c>
      <c r="B1299" s="24" t="s">
        <v>5015</v>
      </c>
      <c r="C1299" s="24" t="s">
        <v>5015</v>
      </c>
      <c r="D1299" s="132" t="s">
        <v>4630</v>
      </c>
      <c r="E1299" s="132">
        <v>5.0</v>
      </c>
      <c r="F1299" s="132">
        <v>10.0</v>
      </c>
      <c r="G1299" s="132">
        <v>5.0</v>
      </c>
      <c r="H1299" s="132"/>
      <c r="J1299" s="171">
        <f t="array" ref="J1299">IFERROR(INDEX(VBDhistory1!$U$310:$U$610,MATCH(VBDgames!$C1299,VBDhistory1!$B$310:$B$610,0))+ROW()/10000000,0)</f>
        <v>0</v>
      </c>
      <c r="K1299" s="171">
        <f t="array" ref="K1299">IFERROR(INDEX(VBDhistory2!$U$310:$U$610,MATCH(VBDgames!$C1299,VBDhistory2!$B$310:$B$610,0))+ROW()/10000000,0)</f>
        <v>0</v>
      </c>
      <c r="L1299" s="171">
        <f t="array" ref="L1299">IFERROR(INDEX(VBDhistory3!$U$310:$U$610,MATCH(VBDgames!$C1299,VBDhistory3!$B$310:$B$610,0))+ROW()/10000000,0)</f>
        <v>0</v>
      </c>
      <c r="M1299" s="171">
        <f t="array" ref="M1299">IFERROR(INDEX(VBDhistory4!$U$310:$U$610,MATCH(VBDgames!$C1299,VBDhistory4!$B$310:$B$610,0))+ROW()/10000000,0)</f>
        <v>0</v>
      </c>
      <c r="N1299" s="171"/>
      <c r="O1299" s="171" t="str">
        <f t="shared" ref="O1299:R1299" si="2771">$D1299&amp;"-"&amp;RANK(J1299,J$1129:J$1428,0)</f>
        <v>LB-1</v>
      </c>
      <c r="P1299" s="171" t="str">
        <f t="shared" si="2771"/>
        <v>LB-1</v>
      </c>
      <c r="Q1299" s="171" t="str">
        <f t="shared" si="2771"/>
        <v>LB-1</v>
      </c>
      <c r="R1299" s="171" t="str">
        <f t="shared" si="2771"/>
        <v>LB-1</v>
      </c>
      <c r="AC1299" s="3"/>
    </row>
    <row r="1300" ht="15.75" customHeight="1">
      <c r="A1300" s="24">
        <v>172.0</v>
      </c>
      <c r="B1300" s="24" t="s">
        <v>5016</v>
      </c>
      <c r="C1300" s="24" t="s">
        <v>5016</v>
      </c>
      <c r="D1300" s="132" t="s">
        <v>4630</v>
      </c>
      <c r="E1300" s="132"/>
      <c r="F1300" s="132">
        <v>16.0</v>
      </c>
      <c r="G1300" s="132">
        <v>16.0</v>
      </c>
      <c r="H1300" s="132">
        <v>16.0</v>
      </c>
      <c r="J1300" s="171">
        <f t="array" ref="J1300">IFERROR(INDEX(VBDhistory1!$U$310:$U$610,MATCH(VBDgames!$C1300,VBDhistory1!$B$310:$B$610,0))+ROW()/10000000,0)</f>
        <v>0</v>
      </c>
      <c r="K1300" s="171">
        <f t="array" ref="K1300">IFERROR(INDEX(VBDhistory2!$U$310:$U$610,MATCH(VBDgames!$C1300,VBDhistory2!$B$310:$B$610,0))+ROW()/10000000,0)</f>
        <v>0</v>
      </c>
      <c r="L1300" s="171">
        <f t="array" ref="L1300">IFERROR(INDEX(VBDhistory3!$U$310:$U$610,MATCH(VBDgames!$C1300,VBDhistory3!$B$310:$B$610,0))+ROW()/10000000,0)</f>
        <v>0</v>
      </c>
      <c r="M1300" s="171">
        <f t="array" ref="M1300">IFERROR(INDEX(VBDhistory4!$U$310:$U$610,MATCH(VBDgames!$C1300,VBDhistory4!$B$310:$B$610,0))+ROW()/10000000,0)</f>
        <v>0</v>
      </c>
      <c r="N1300" s="171"/>
      <c r="O1300" s="171" t="str">
        <f t="shared" ref="O1300:R1300" si="2772">$D1300&amp;"-"&amp;RANK(J1300,J$1129:J$1428,0)</f>
        <v>LB-1</v>
      </c>
      <c r="P1300" s="171" t="str">
        <f t="shared" si="2772"/>
        <v>LB-1</v>
      </c>
      <c r="Q1300" s="171" t="str">
        <f t="shared" si="2772"/>
        <v>LB-1</v>
      </c>
      <c r="R1300" s="171" t="str">
        <f t="shared" si="2772"/>
        <v>LB-1</v>
      </c>
      <c r="AC1300" s="3"/>
    </row>
    <row r="1301" ht="15.75" customHeight="1">
      <c r="A1301" s="24">
        <v>173.0</v>
      </c>
      <c r="B1301" s="24" t="s">
        <v>5017</v>
      </c>
      <c r="C1301" s="24" t="s">
        <v>5017</v>
      </c>
      <c r="D1301" s="132" t="s">
        <v>4630</v>
      </c>
      <c r="E1301" s="132"/>
      <c r="F1301" s="132">
        <v>16.0</v>
      </c>
      <c r="G1301" s="132"/>
      <c r="H1301" s="132"/>
      <c r="J1301" s="171">
        <f t="array" ref="J1301">IFERROR(INDEX(VBDhistory1!$U$310:$U$610,MATCH(VBDgames!$C1301,VBDhistory1!$B$310:$B$610,0))+ROW()/10000000,0)</f>
        <v>0</v>
      </c>
      <c r="K1301" s="171">
        <f t="array" ref="K1301">IFERROR(INDEX(VBDhistory2!$U$310:$U$610,MATCH(VBDgames!$C1301,VBDhistory2!$B$310:$B$610,0))+ROW()/10000000,0)</f>
        <v>0</v>
      </c>
      <c r="L1301" s="171">
        <f t="array" ref="L1301">IFERROR(INDEX(VBDhistory3!$U$310:$U$610,MATCH(VBDgames!$C1301,VBDhistory3!$B$310:$B$610,0))+ROW()/10000000,0)</f>
        <v>0</v>
      </c>
      <c r="M1301" s="171">
        <f t="array" ref="M1301">IFERROR(INDEX(VBDhistory4!$U$310:$U$610,MATCH(VBDgames!$C1301,VBDhistory4!$B$310:$B$610,0))+ROW()/10000000,0)</f>
        <v>0</v>
      </c>
      <c r="N1301" s="171"/>
      <c r="O1301" s="171" t="str">
        <f t="shared" ref="O1301:R1301" si="2773">$D1301&amp;"-"&amp;RANK(J1301,J$1129:J$1428,0)</f>
        <v>LB-1</v>
      </c>
      <c r="P1301" s="171" t="str">
        <f t="shared" si="2773"/>
        <v>LB-1</v>
      </c>
      <c r="Q1301" s="171" t="str">
        <f t="shared" si="2773"/>
        <v>LB-1</v>
      </c>
      <c r="R1301" s="171" t="str">
        <f t="shared" si="2773"/>
        <v>LB-1</v>
      </c>
      <c r="AC1301" s="3"/>
    </row>
    <row r="1302" ht="15.75" customHeight="1">
      <c r="A1302" s="24">
        <v>174.0</v>
      </c>
      <c r="B1302" s="24" t="s">
        <v>5018</v>
      </c>
      <c r="C1302" s="24" t="s">
        <v>5018</v>
      </c>
      <c r="D1302" s="132" t="s">
        <v>4630</v>
      </c>
      <c r="E1302" s="132"/>
      <c r="F1302" s="132">
        <v>16.0</v>
      </c>
      <c r="G1302" s="132">
        <v>5.0</v>
      </c>
      <c r="H1302" s="132"/>
      <c r="J1302" s="171">
        <f t="array" ref="J1302">IFERROR(INDEX(VBDhistory1!$U$310:$U$610,MATCH(VBDgames!$C1302,VBDhistory1!$B$310:$B$610,0))+ROW()/10000000,0)</f>
        <v>0</v>
      </c>
      <c r="K1302" s="171">
        <f t="array" ref="K1302">IFERROR(INDEX(VBDhistory2!$U$310:$U$610,MATCH(VBDgames!$C1302,VBDhistory2!$B$310:$B$610,0))+ROW()/10000000,0)</f>
        <v>0</v>
      </c>
      <c r="L1302" s="171">
        <f t="array" ref="L1302">IFERROR(INDEX(VBDhistory3!$U$310:$U$610,MATCH(VBDgames!$C1302,VBDhistory3!$B$310:$B$610,0))+ROW()/10000000,0)</f>
        <v>0</v>
      </c>
      <c r="M1302" s="171">
        <f t="array" ref="M1302">IFERROR(INDEX(VBDhistory4!$U$310:$U$610,MATCH(VBDgames!$C1302,VBDhistory4!$B$310:$B$610,0))+ROW()/10000000,0)</f>
        <v>0</v>
      </c>
      <c r="N1302" s="171"/>
      <c r="O1302" s="171" t="str">
        <f t="shared" ref="O1302:R1302" si="2774">$D1302&amp;"-"&amp;RANK(J1302,J$1129:J$1428,0)</f>
        <v>LB-1</v>
      </c>
      <c r="P1302" s="171" t="str">
        <f t="shared" si="2774"/>
        <v>LB-1</v>
      </c>
      <c r="Q1302" s="171" t="str">
        <f t="shared" si="2774"/>
        <v>LB-1</v>
      </c>
      <c r="R1302" s="171" t="str">
        <f t="shared" si="2774"/>
        <v>LB-1</v>
      </c>
      <c r="AC1302" s="3"/>
    </row>
    <row r="1303" ht="15.75" customHeight="1">
      <c r="A1303" s="24">
        <v>175.0</v>
      </c>
      <c r="B1303" s="24" t="s">
        <v>5019</v>
      </c>
      <c r="C1303" s="24" t="s">
        <v>5019</v>
      </c>
      <c r="D1303" s="132" t="s">
        <v>4630</v>
      </c>
      <c r="E1303" s="132"/>
      <c r="F1303" s="132">
        <v>16.0</v>
      </c>
      <c r="G1303" s="132">
        <v>14.0</v>
      </c>
      <c r="H1303" s="132"/>
      <c r="J1303" s="171">
        <f t="array" ref="J1303">IFERROR(INDEX(VBDhistory1!$U$310:$U$610,MATCH(VBDgames!$C1303,VBDhistory1!$B$310:$B$610,0))+ROW()/10000000,0)</f>
        <v>0</v>
      </c>
      <c r="K1303" s="171">
        <f t="array" ref="K1303">IFERROR(INDEX(VBDhistory2!$U$310:$U$610,MATCH(VBDgames!$C1303,VBDhistory2!$B$310:$B$610,0))+ROW()/10000000,0)</f>
        <v>0</v>
      </c>
      <c r="L1303" s="171">
        <f t="array" ref="L1303">IFERROR(INDEX(VBDhistory3!$U$310:$U$610,MATCH(VBDgames!$C1303,VBDhistory3!$B$310:$B$610,0))+ROW()/10000000,0)</f>
        <v>0</v>
      </c>
      <c r="M1303" s="171">
        <f t="array" ref="M1303">IFERROR(INDEX(VBDhistory4!$U$310:$U$610,MATCH(VBDgames!$C1303,VBDhistory4!$B$310:$B$610,0))+ROW()/10000000,0)</f>
        <v>0</v>
      </c>
      <c r="N1303" s="171"/>
      <c r="O1303" s="171" t="str">
        <f t="shared" ref="O1303:R1303" si="2775">$D1303&amp;"-"&amp;RANK(J1303,J$1129:J$1428,0)</f>
        <v>LB-1</v>
      </c>
      <c r="P1303" s="171" t="str">
        <f t="shared" si="2775"/>
        <v>LB-1</v>
      </c>
      <c r="Q1303" s="171" t="str">
        <f t="shared" si="2775"/>
        <v>LB-1</v>
      </c>
      <c r="R1303" s="171" t="str">
        <f t="shared" si="2775"/>
        <v>LB-1</v>
      </c>
      <c r="AC1303" s="3"/>
    </row>
    <row r="1304" ht="15.75" customHeight="1">
      <c r="A1304" s="24">
        <v>176.0</v>
      </c>
      <c r="B1304" s="24" t="s">
        <v>5020</v>
      </c>
      <c r="C1304" s="24" t="s">
        <v>5020</v>
      </c>
      <c r="D1304" s="132" t="s">
        <v>4630</v>
      </c>
      <c r="E1304" s="132"/>
      <c r="F1304" s="132">
        <v>16.0</v>
      </c>
      <c r="G1304" s="132">
        <v>5.0</v>
      </c>
      <c r="H1304" s="132">
        <v>15.0</v>
      </c>
      <c r="J1304" s="171">
        <f t="array" ref="J1304">IFERROR(INDEX(VBDhistory1!$U$310:$U$610,MATCH(VBDgames!$C1304,VBDhistory1!$B$310:$B$610,0))+ROW()/10000000,0)</f>
        <v>0</v>
      </c>
      <c r="K1304" s="171">
        <f t="array" ref="K1304">IFERROR(INDEX(VBDhistory2!$U$310:$U$610,MATCH(VBDgames!$C1304,VBDhistory2!$B$310:$B$610,0))+ROW()/10000000,0)</f>
        <v>0</v>
      </c>
      <c r="L1304" s="171">
        <f t="array" ref="L1304">IFERROR(INDEX(VBDhistory3!$U$310:$U$610,MATCH(VBDgames!$C1304,VBDhistory3!$B$310:$B$610,0))+ROW()/10000000,0)</f>
        <v>0</v>
      </c>
      <c r="M1304" s="171">
        <f t="array" ref="M1304">IFERROR(INDEX(VBDhistory4!$U$310:$U$610,MATCH(VBDgames!$C1304,VBDhistory4!$B$310:$B$610,0))+ROW()/10000000,0)</f>
        <v>0</v>
      </c>
      <c r="N1304" s="171"/>
      <c r="O1304" s="171" t="str">
        <f t="shared" ref="O1304:R1304" si="2776">$D1304&amp;"-"&amp;RANK(J1304,J$1129:J$1428,0)</f>
        <v>LB-1</v>
      </c>
      <c r="P1304" s="171" t="str">
        <f t="shared" si="2776"/>
        <v>LB-1</v>
      </c>
      <c r="Q1304" s="171" t="str">
        <f t="shared" si="2776"/>
        <v>LB-1</v>
      </c>
      <c r="R1304" s="171" t="str">
        <f t="shared" si="2776"/>
        <v>LB-1</v>
      </c>
      <c r="AC1304" s="3"/>
    </row>
    <row r="1305" ht="15.75" customHeight="1">
      <c r="A1305" s="24">
        <v>177.0</v>
      </c>
      <c r="B1305" s="24" t="s">
        <v>5021</v>
      </c>
      <c r="C1305" s="24" t="s">
        <v>5021</v>
      </c>
      <c r="D1305" s="132" t="s">
        <v>4630</v>
      </c>
      <c r="E1305" s="132"/>
      <c r="F1305" s="132">
        <v>15.0</v>
      </c>
      <c r="G1305" s="132">
        <v>16.0</v>
      </c>
      <c r="H1305" s="132"/>
      <c r="J1305" s="171">
        <f t="array" ref="J1305">IFERROR(INDEX(VBDhistory1!$U$310:$U$610,MATCH(VBDgames!$C1305,VBDhistory1!$B$310:$B$610,0))+ROW()/10000000,0)</f>
        <v>0</v>
      </c>
      <c r="K1305" s="171">
        <f t="array" ref="K1305">IFERROR(INDEX(VBDhistory2!$U$310:$U$610,MATCH(VBDgames!$C1305,VBDhistory2!$B$310:$B$610,0))+ROW()/10000000,0)</f>
        <v>0</v>
      </c>
      <c r="L1305" s="171">
        <f t="array" ref="L1305">IFERROR(INDEX(VBDhistory3!$U$310:$U$610,MATCH(VBDgames!$C1305,VBDhistory3!$B$310:$B$610,0))+ROW()/10000000,0)</f>
        <v>0</v>
      </c>
      <c r="M1305" s="171">
        <f t="array" ref="M1305">IFERROR(INDEX(VBDhistory4!$U$310:$U$610,MATCH(VBDgames!$C1305,VBDhistory4!$B$310:$B$610,0))+ROW()/10000000,0)</f>
        <v>0</v>
      </c>
      <c r="N1305" s="171"/>
      <c r="O1305" s="171" t="str">
        <f t="shared" ref="O1305:R1305" si="2777">$D1305&amp;"-"&amp;RANK(J1305,J$1129:J$1428,0)</f>
        <v>LB-1</v>
      </c>
      <c r="P1305" s="171" t="str">
        <f t="shared" si="2777"/>
        <v>LB-1</v>
      </c>
      <c r="Q1305" s="171" t="str">
        <f t="shared" si="2777"/>
        <v>LB-1</v>
      </c>
      <c r="R1305" s="171" t="str">
        <f t="shared" si="2777"/>
        <v>LB-1</v>
      </c>
      <c r="AC1305" s="3"/>
    </row>
    <row r="1306" ht="15.75" customHeight="1">
      <c r="A1306" s="24">
        <v>178.0</v>
      </c>
      <c r="B1306" s="24" t="s">
        <v>5022</v>
      </c>
      <c r="C1306" s="24" t="s">
        <v>5023</v>
      </c>
      <c r="D1306" s="132" t="s">
        <v>4630</v>
      </c>
      <c r="E1306" s="132">
        <v>2.0</v>
      </c>
      <c r="F1306" s="132">
        <v>14.0</v>
      </c>
      <c r="G1306" s="132">
        <v>16.0</v>
      </c>
      <c r="H1306" s="132"/>
      <c r="J1306" s="171">
        <f t="array" ref="J1306">IFERROR(INDEX(VBDhistory1!$U$310:$U$610,MATCH(VBDgames!$C1306,VBDhistory1!$B$310:$B$610,0))+ROW()/10000000,0)</f>
        <v>0</v>
      </c>
      <c r="K1306" s="171">
        <f t="array" ref="K1306">IFERROR(INDEX(VBDhistory2!$U$310:$U$610,MATCH(VBDgames!$C1306,VBDhistory2!$B$310:$B$610,0))+ROW()/10000000,0)</f>
        <v>0</v>
      </c>
      <c r="L1306" s="171">
        <f t="array" ref="L1306">IFERROR(INDEX(VBDhistory3!$U$310:$U$610,MATCH(VBDgames!$C1306,VBDhistory3!$B$310:$B$610,0))+ROW()/10000000,0)</f>
        <v>0</v>
      </c>
      <c r="M1306" s="171">
        <f t="array" ref="M1306">IFERROR(INDEX(VBDhistory4!$U$310:$U$610,MATCH(VBDgames!$C1306,VBDhistory4!$B$310:$B$610,0))+ROW()/10000000,0)</f>
        <v>0</v>
      </c>
      <c r="N1306" s="171"/>
      <c r="O1306" s="171" t="str">
        <f t="shared" ref="O1306:R1306" si="2778">$D1306&amp;"-"&amp;RANK(J1306,J$1129:J$1428,0)</f>
        <v>LB-1</v>
      </c>
      <c r="P1306" s="171" t="str">
        <f t="shared" si="2778"/>
        <v>LB-1</v>
      </c>
      <c r="Q1306" s="171" t="str">
        <f t="shared" si="2778"/>
        <v>LB-1</v>
      </c>
      <c r="R1306" s="171" t="str">
        <f t="shared" si="2778"/>
        <v>LB-1</v>
      </c>
      <c r="AC1306" s="3"/>
    </row>
    <row r="1307" ht="15.75" customHeight="1">
      <c r="A1307" s="24">
        <v>179.0</v>
      </c>
      <c r="B1307" s="24" t="s">
        <v>5024</v>
      </c>
      <c r="C1307" s="24" t="s">
        <v>5024</v>
      </c>
      <c r="D1307" s="132" t="s">
        <v>4630</v>
      </c>
      <c r="E1307" s="132"/>
      <c r="F1307" s="132">
        <v>16.0</v>
      </c>
      <c r="G1307" s="132"/>
      <c r="H1307" s="132"/>
      <c r="J1307" s="171">
        <f t="array" ref="J1307">IFERROR(INDEX(VBDhistory1!$U$310:$U$610,MATCH(VBDgames!$C1307,VBDhistory1!$B$310:$B$610,0))+ROW()/10000000,0)</f>
        <v>0</v>
      </c>
      <c r="K1307" s="171">
        <f t="array" ref="K1307">IFERROR(INDEX(VBDhistory2!$U$310:$U$610,MATCH(VBDgames!$C1307,VBDhistory2!$B$310:$B$610,0))+ROW()/10000000,0)</f>
        <v>0</v>
      </c>
      <c r="L1307" s="171">
        <f t="array" ref="L1307">IFERROR(INDEX(VBDhistory3!$U$310:$U$610,MATCH(VBDgames!$C1307,VBDhistory3!$B$310:$B$610,0))+ROW()/10000000,0)</f>
        <v>0</v>
      </c>
      <c r="M1307" s="171">
        <f t="array" ref="M1307">IFERROR(INDEX(VBDhistory4!$U$310:$U$610,MATCH(VBDgames!$C1307,VBDhistory4!$B$310:$B$610,0))+ROW()/10000000,0)</f>
        <v>0</v>
      </c>
      <c r="N1307" s="171"/>
      <c r="O1307" s="171" t="str">
        <f t="shared" ref="O1307:R1307" si="2779">$D1307&amp;"-"&amp;RANK(J1307,J$1129:J$1428,0)</f>
        <v>LB-1</v>
      </c>
      <c r="P1307" s="171" t="str">
        <f t="shared" si="2779"/>
        <v>LB-1</v>
      </c>
      <c r="Q1307" s="171" t="str">
        <f t="shared" si="2779"/>
        <v>LB-1</v>
      </c>
      <c r="R1307" s="171" t="str">
        <f t="shared" si="2779"/>
        <v>LB-1</v>
      </c>
      <c r="AC1307" s="3"/>
    </row>
    <row r="1308" ht="15.75" customHeight="1">
      <c r="A1308" s="24">
        <v>180.0</v>
      </c>
      <c r="B1308" s="24" t="s">
        <v>5025</v>
      </c>
      <c r="C1308" s="24" t="s">
        <v>5025</v>
      </c>
      <c r="D1308" s="132" t="s">
        <v>4630</v>
      </c>
      <c r="E1308" s="132"/>
      <c r="F1308" s="132">
        <v>16.0</v>
      </c>
      <c r="G1308" s="132"/>
      <c r="H1308" s="132">
        <v>15.0</v>
      </c>
      <c r="J1308" s="171">
        <f t="array" ref="J1308">IFERROR(INDEX(VBDhistory1!$U$310:$U$610,MATCH(VBDgames!$C1308,VBDhistory1!$B$310:$B$610,0))+ROW()/10000000,0)</f>
        <v>0</v>
      </c>
      <c r="K1308" s="171">
        <f t="array" ref="K1308">IFERROR(INDEX(VBDhistory2!$U$310:$U$610,MATCH(VBDgames!$C1308,VBDhistory2!$B$310:$B$610,0))+ROW()/10000000,0)</f>
        <v>0</v>
      </c>
      <c r="L1308" s="171">
        <f t="array" ref="L1308">IFERROR(INDEX(VBDhistory3!$U$310:$U$610,MATCH(VBDgames!$C1308,VBDhistory3!$B$310:$B$610,0))+ROW()/10000000,0)</f>
        <v>0</v>
      </c>
      <c r="M1308" s="171">
        <f t="array" ref="M1308">IFERROR(INDEX(VBDhistory4!$U$310:$U$610,MATCH(VBDgames!$C1308,VBDhistory4!$B$310:$B$610,0))+ROW()/10000000,0)</f>
        <v>0</v>
      </c>
      <c r="N1308" s="171"/>
      <c r="O1308" s="171" t="str">
        <f t="shared" ref="O1308:R1308" si="2780">$D1308&amp;"-"&amp;RANK(J1308,J$1129:J$1428,0)</f>
        <v>LB-1</v>
      </c>
      <c r="P1308" s="171" t="str">
        <f t="shared" si="2780"/>
        <v>LB-1</v>
      </c>
      <c r="Q1308" s="171" t="str">
        <f t="shared" si="2780"/>
        <v>LB-1</v>
      </c>
      <c r="R1308" s="171" t="str">
        <f t="shared" si="2780"/>
        <v>LB-1</v>
      </c>
      <c r="AC1308" s="3"/>
    </row>
    <row r="1309" ht="15.75" customHeight="1">
      <c r="A1309" s="24">
        <v>181.0</v>
      </c>
      <c r="B1309" s="24" t="s">
        <v>5026</v>
      </c>
      <c r="C1309" s="24" t="s">
        <v>5026</v>
      </c>
      <c r="D1309" s="132" t="s">
        <v>4630</v>
      </c>
      <c r="E1309" s="132"/>
      <c r="F1309" s="132">
        <v>12.0</v>
      </c>
      <c r="G1309" s="132">
        <v>14.0</v>
      </c>
      <c r="H1309" s="132"/>
      <c r="J1309" s="171">
        <f t="array" ref="J1309">IFERROR(INDEX(VBDhistory1!$U$310:$U$610,MATCH(VBDgames!$C1309,VBDhistory1!$B$310:$B$610,0))+ROW()/10000000,0)</f>
        <v>0</v>
      </c>
      <c r="K1309" s="171">
        <f t="array" ref="K1309">IFERROR(INDEX(VBDhistory2!$U$310:$U$610,MATCH(VBDgames!$C1309,VBDhistory2!$B$310:$B$610,0))+ROW()/10000000,0)</f>
        <v>0</v>
      </c>
      <c r="L1309" s="171">
        <f t="array" ref="L1309">IFERROR(INDEX(VBDhistory3!$U$310:$U$610,MATCH(VBDgames!$C1309,VBDhistory3!$B$310:$B$610,0))+ROW()/10000000,0)</f>
        <v>0</v>
      </c>
      <c r="M1309" s="171">
        <f t="array" ref="M1309">IFERROR(INDEX(VBDhistory4!$U$310:$U$610,MATCH(VBDgames!$C1309,VBDhistory4!$B$310:$B$610,0))+ROW()/10000000,0)</f>
        <v>0</v>
      </c>
      <c r="N1309" s="171"/>
      <c r="O1309" s="171" t="str">
        <f t="shared" ref="O1309:R1309" si="2781">$D1309&amp;"-"&amp;RANK(J1309,J$1129:J$1428,0)</f>
        <v>LB-1</v>
      </c>
      <c r="P1309" s="171" t="str">
        <f t="shared" si="2781"/>
        <v>LB-1</v>
      </c>
      <c r="Q1309" s="171" t="str">
        <f t="shared" si="2781"/>
        <v>LB-1</v>
      </c>
      <c r="R1309" s="171" t="str">
        <f t="shared" si="2781"/>
        <v>LB-1</v>
      </c>
      <c r="AC1309" s="3"/>
    </row>
    <row r="1310" ht="15.75" customHeight="1">
      <c r="A1310" s="24">
        <v>182.0</v>
      </c>
      <c r="B1310" s="22" t="s">
        <v>5027</v>
      </c>
      <c r="C1310" s="22" t="s">
        <v>5027</v>
      </c>
      <c r="D1310" s="132" t="s">
        <v>4630</v>
      </c>
      <c r="E1310" s="132"/>
      <c r="F1310" s="132">
        <v>16.0</v>
      </c>
      <c r="G1310" s="132"/>
      <c r="H1310" s="132"/>
      <c r="J1310" s="171">
        <f t="array" ref="J1310">IFERROR(INDEX(VBDhistory1!$U$310:$U$610,MATCH(VBDgames!$C1310,VBDhistory1!$B$310:$B$610,0))+ROW()/10000000,0)</f>
        <v>0</v>
      </c>
      <c r="K1310" s="171">
        <f t="array" ref="K1310">IFERROR(INDEX(VBDhistory2!$U$310:$U$610,MATCH(VBDgames!$C1310,VBDhistory2!$B$310:$B$610,0))+ROW()/10000000,0)</f>
        <v>0</v>
      </c>
      <c r="L1310" s="171">
        <f t="array" ref="L1310">IFERROR(INDEX(VBDhistory3!$U$310:$U$610,MATCH(VBDgames!$C1310,VBDhistory3!$B$310:$B$610,0))+ROW()/10000000,0)</f>
        <v>0</v>
      </c>
      <c r="M1310" s="171">
        <f t="array" ref="M1310">IFERROR(INDEX(VBDhistory4!$U$310:$U$610,MATCH(VBDgames!$C1310,VBDhistory4!$B$310:$B$610,0))+ROW()/10000000,0)</f>
        <v>0</v>
      </c>
      <c r="N1310" s="171"/>
      <c r="O1310" s="171" t="str">
        <f t="shared" ref="O1310:R1310" si="2782">$D1310&amp;"-"&amp;RANK(J1310,J$1129:J$1428,0)</f>
        <v>LB-1</v>
      </c>
      <c r="P1310" s="171" t="str">
        <f t="shared" si="2782"/>
        <v>LB-1</v>
      </c>
      <c r="Q1310" s="171" t="str">
        <f t="shared" si="2782"/>
        <v>LB-1</v>
      </c>
      <c r="R1310" s="171" t="str">
        <f t="shared" si="2782"/>
        <v>LB-1</v>
      </c>
      <c r="AC1310" s="3"/>
    </row>
    <row r="1311" ht="15.75" customHeight="1">
      <c r="A1311" s="24">
        <v>183.0</v>
      </c>
      <c r="B1311" s="24" t="s">
        <v>5028</v>
      </c>
      <c r="C1311" s="24" t="s">
        <v>5028</v>
      </c>
      <c r="D1311" s="132" t="s">
        <v>4630</v>
      </c>
      <c r="E1311" s="132"/>
      <c r="F1311" s="132">
        <v>13.0</v>
      </c>
      <c r="G1311" s="132"/>
      <c r="H1311" s="132"/>
      <c r="J1311" s="171">
        <f t="array" ref="J1311">IFERROR(INDEX(VBDhistory1!$U$310:$U$610,MATCH(VBDgames!$C1311,VBDhistory1!$B$310:$B$610,0))+ROW()/10000000,0)</f>
        <v>0</v>
      </c>
      <c r="K1311" s="171">
        <f t="array" ref="K1311">IFERROR(INDEX(VBDhistory2!$U$310:$U$610,MATCH(VBDgames!$C1311,VBDhistory2!$B$310:$B$610,0))+ROW()/10000000,0)</f>
        <v>0</v>
      </c>
      <c r="L1311" s="171">
        <f t="array" ref="L1311">IFERROR(INDEX(VBDhistory3!$U$310:$U$610,MATCH(VBDgames!$C1311,VBDhistory3!$B$310:$B$610,0))+ROW()/10000000,0)</f>
        <v>0</v>
      </c>
      <c r="M1311" s="171">
        <f t="array" ref="M1311">IFERROR(INDEX(VBDhistory4!$U$310:$U$610,MATCH(VBDgames!$C1311,VBDhistory4!$B$310:$B$610,0))+ROW()/10000000,0)</f>
        <v>0</v>
      </c>
      <c r="N1311" s="171"/>
      <c r="O1311" s="171" t="str">
        <f t="shared" ref="O1311:R1311" si="2783">$D1311&amp;"-"&amp;RANK(J1311,J$1129:J$1428,0)</f>
        <v>LB-1</v>
      </c>
      <c r="P1311" s="171" t="str">
        <f t="shared" si="2783"/>
        <v>LB-1</v>
      </c>
      <c r="Q1311" s="171" t="str">
        <f t="shared" si="2783"/>
        <v>LB-1</v>
      </c>
      <c r="R1311" s="171" t="str">
        <f t="shared" si="2783"/>
        <v>LB-1</v>
      </c>
      <c r="AC1311" s="3"/>
    </row>
    <row r="1312" ht="15.75" customHeight="1">
      <c r="A1312" s="24">
        <v>184.0</v>
      </c>
      <c r="B1312" s="24" t="s">
        <v>5029</v>
      </c>
      <c r="C1312" s="24" t="s">
        <v>5029</v>
      </c>
      <c r="D1312" s="132" t="s">
        <v>4630</v>
      </c>
      <c r="E1312" s="132"/>
      <c r="F1312" s="132">
        <v>11.0</v>
      </c>
      <c r="G1312" s="132"/>
      <c r="H1312" s="132"/>
      <c r="J1312" s="171">
        <f t="array" ref="J1312">IFERROR(INDEX(VBDhistory1!$U$310:$U$610,MATCH(VBDgames!$C1312,VBDhistory1!$B$310:$B$610,0))+ROW()/10000000,0)</f>
        <v>0</v>
      </c>
      <c r="K1312" s="171">
        <f t="array" ref="K1312">IFERROR(INDEX(VBDhistory2!$U$310:$U$610,MATCH(VBDgames!$C1312,VBDhistory2!$B$310:$B$610,0))+ROW()/10000000,0)</f>
        <v>0</v>
      </c>
      <c r="L1312" s="171">
        <f t="array" ref="L1312">IFERROR(INDEX(VBDhistory3!$U$310:$U$610,MATCH(VBDgames!$C1312,VBDhistory3!$B$310:$B$610,0))+ROW()/10000000,0)</f>
        <v>0</v>
      </c>
      <c r="M1312" s="171">
        <f t="array" ref="M1312">IFERROR(INDEX(VBDhistory4!$U$310:$U$610,MATCH(VBDgames!$C1312,VBDhistory4!$B$310:$B$610,0))+ROW()/10000000,0)</f>
        <v>0</v>
      </c>
      <c r="N1312" s="171"/>
      <c r="O1312" s="171" t="str">
        <f t="shared" ref="O1312:R1312" si="2784">$D1312&amp;"-"&amp;RANK(J1312,J$1129:J$1428,0)</f>
        <v>LB-1</v>
      </c>
      <c r="P1312" s="171" t="str">
        <f t="shared" si="2784"/>
        <v>LB-1</v>
      </c>
      <c r="Q1312" s="171" t="str">
        <f t="shared" si="2784"/>
        <v>LB-1</v>
      </c>
      <c r="R1312" s="171" t="str">
        <f t="shared" si="2784"/>
        <v>LB-1</v>
      </c>
      <c r="AC1312" s="3"/>
    </row>
    <row r="1313" ht="15.75" customHeight="1">
      <c r="A1313" s="24">
        <v>185.0</v>
      </c>
      <c r="B1313" s="24" t="s">
        <v>5030</v>
      </c>
      <c r="C1313" s="24" t="s">
        <v>5030</v>
      </c>
      <c r="D1313" s="132" t="s">
        <v>4630</v>
      </c>
      <c r="E1313" s="132">
        <v>2.0</v>
      </c>
      <c r="F1313" s="132">
        <v>15.0</v>
      </c>
      <c r="G1313" s="132">
        <v>13.0</v>
      </c>
      <c r="H1313" s="132"/>
      <c r="J1313" s="171">
        <f t="array" ref="J1313">IFERROR(INDEX(VBDhistory1!$U$310:$U$610,MATCH(VBDgames!$C1313,VBDhistory1!$B$310:$B$610,0))+ROW()/10000000,0)</f>
        <v>0</v>
      </c>
      <c r="K1313" s="171">
        <f t="array" ref="K1313">IFERROR(INDEX(VBDhistory2!$U$310:$U$610,MATCH(VBDgames!$C1313,VBDhistory2!$B$310:$B$610,0))+ROW()/10000000,0)</f>
        <v>0</v>
      </c>
      <c r="L1313" s="171">
        <f t="array" ref="L1313">IFERROR(INDEX(VBDhistory3!$U$310:$U$610,MATCH(VBDgames!$C1313,VBDhistory3!$B$310:$B$610,0))+ROW()/10000000,0)</f>
        <v>0</v>
      </c>
      <c r="M1313" s="171">
        <f t="array" ref="M1313">IFERROR(INDEX(VBDhistory4!$U$310:$U$610,MATCH(VBDgames!$C1313,VBDhistory4!$B$310:$B$610,0))+ROW()/10000000,0)</f>
        <v>0</v>
      </c>
      <c r="N1313" s="171"/>
      <c r="O1313" s="171" t="str">
        <f t="shared" ref="O1313:R1313" si="2785">$D1313&amp;"-"&amp;RANK(J1313,J$1129:J$1428,0)</f>
        <v>LB-1</v>
      </c>
      <c r="P1313" s="171" t="str">
        <f t="shared" si="2785"/>
        <v>LB-1</v>
      </c>
      <c r="Q1313" s="171" t="str">
        <f t="shared" si="2785"/>
        <v>LB-1</v>
      </c>
      <c r="R1313" s="171" t="str">
        <f t="shared" si="2785"/>
        <v>LB-1</v>
      </c>
      <c r="AC1313" s="3"/>
    </row>
    <row r="1314" ht="15.75" customHeight="1">
      <c r="A1314" s="24">
        <v>186.0</v>
      </c>
      <c r="B1314" s="24" t="s">
        <v>5031</v>
      </c>
      <c r="C1314" s="24" t="s">
        <v>5031</v>
      </c>
      <c r="D1314" s="132" t="s">
        <v>4630</v>
      </c>
      <c r="E1314" s="132">
        <v>2.0</v>
      </c>
      <c r="F1314" s="132">
        <v>14.0</v>
      </c>
      <c r="G1314" s="132">
        <v>6.0</v>
      </c>
      <c r="H1314" s="132"/>
      <c r="J1314" s="171">
        <f t="array" ref="J1314">IFERROR(INDEX(VBDhistory1!$U$310:$U$610,MATCH(VBDgames!$C1314,VBDhistory1!$B$310:$B$610,0))+ROW()/10000000,0)</f>
        <v>0</v>
      </c>
      <c r="K1314" s="171">
        <f t="array" ref="K1314">IFERROR(INDEX(VBDhistory2!$U$310:$U$610,MATCH(VBDgames!$C1314,VBDhistory2!$B$310:$B$610,0))+ROW()/10000000,0)</f>
        <v>0</v>
      </c>
      <c r="L1314" s="171">
        <f t="array" ref="L1314">IFERROR(INDEX(VBDhistory3!$U$310:$U$610,MATCH(VBDgames!$C1314,VBDhistory3!$B$310:$B$610,0))+ROW()/10000000,0)</f>
        <v>0</v>
      </c>
      <c r="M1314" s="171">
        <f t="array" ref="M1314">IFERROR(INDEX(VBDhistory4!$U$310:$U$610,MATCH(VBDgames!$C1314,VBDhistory4!$B$310:$B$610,0))+ROW()/10000000,0)</f>
        <v>0</v>
      </c>
      <c r="N1314" s="171"/>
      <c r="O1314" s="171" t="str">
        <f t="shared" ref="O1314:R1314" si="2786">$D1314&amp;"-"&amp;RANK(J1314,J$1129:J$1428,0)</f>
        <v>LB-1</v>
      </c>
      <c r="P1314" s="171" t="str">
        <f t="shared" si="2786"/>
        <v>LB-1</v>
      </c>
      <c r="Q1314" s="171" t="str">
        <f t="shared" si="2786"/>
        <v>LB-1</v>
      </c>
      <c r="R1314" s="171" t="str">
        <f t="shared" si="2786"/>
        <v>LB-1</v>
      </c>
      <c r="AC1314" s="3"/>
    </row>
    <row r="1315" ht="15.75" customHeight="1">
      <c r="A1315" s="24">
        <v>187.0</v>
      </c>
      <c r="B1315" s="24" t="s">
        <v>5032</v>
      </c>
      <c r="C1315" s="24" t="s">
        <v>5032</v>
      </c>
      <c r="D1315" s="132" t="s">
        <v>4630</v>
      </c>
      <c r="E1315" s="132"/>
      <c r="F1315" s="132">
        <v>16.0</v>
      </c>
      <c r="G1315" s="132"/>
      <c r="H1315" s="132"/>
      <c r="J1315" s="171">
        <f t="array" ref="J1315">IFERROR(INDEX(VBDhistory1!$U$310:$U$610,MATCH(VBDgames!$C1315,VBDhistory1!$B$310:$B$610,0))+ROW()/10000000,0)</f>
        <v>0</v>
      </c>
      <c r="K1315" s="171">
        <f t="array" ref="K1315">IFERROR(INDEX(VBDhistory2!$U$310:$U$610,MATCH(VBDgames!$C1315,VBDhistory2!$B$310:$B$610,0))+ROW()/10000000,0)</f>
        <v>0</v>
      </c>
      <c r="L1315" s="171">
        <f t="array" ref="L1315">IFERROR(INDEX(VBDhistory3!$U$310:$U$610,MATCH(VBDgames!$C1315,VBDhistory3!$B$310:$B$610,0))+ROW()/10000000,0)</f>
        <v>0</v>
      </c>
      <c r="M1315" s="171">
        <f t="array" ref="M1315">IFERROR(INDEX(VBDhistory4!$U$310:$U$610,MATCH(VBDgames!$C1315,VBDhistory4!$B$310:$B$610,0))+ROW()/10000000,0)</f>
        <v>0</v>
      </c>
      <c r="N1315" s="171"/>
      <c r="O1315" s="171" t="str">
        <f t="shared" ref="O1315:R1315" si="2787">$D1315&amp;"-"&amp;RANK(J1315,J$1129:J$1428,0)</f>
        <v>LB-1</v>
      </c>
      <c r="P1315" s="171" t="str">
        <f t="shared" si="2787"/>
        <v>LB-1</v>
      </c>
      <c r="Q1315" s="171" t="str">
        <f t="shared" si="2787"/>
        <v>LB-1</v>
      </c>
      <c r="R1315" s="171" t="str">
        <f t="shared" si="2787"/>
        <v>LB-1</v>
      </c>
      <c r="AC1315" s="3"/>
    </row>
    <row r="1316" ht="15.75" customHeight="1">
      <c r="A1316" s="24">
        <v>188.0</v>
      </c>
      <c r="B1316" s="24" t="s">
        <v>5033</v>
      </c>
      <c r="C1316" s="24" t="s">
        <v>5033</v>
      </c>
      <c r="D1316" s="132" t="s">
        <v>4630</v>
      </c>
      <c r="E1316" s="132">
        <v>1.0</v>
      </c>
      <c r="F1316" s="132">
        <v>16.0</v>
      </c>
      <c r="G1316" s="132">
        <v>12.0</v>
      </c>
      <c r="H1316" s="132"/>
      <c r="J1316" s="171">
        <f t="array" ref="J1316">IFERROR(INDEX(VBDhistory1!$U$310:$U$610,MATCH(VBDgames!$C1316,VBDhistory1!$B$310:$B$610,0))+ROW()/10000000,0)</f>
        <v>0</v>
      </c>
      <c r="K1316" s="171">
        <f t="array" ref="K1316">IFERROR(INDEX(VBDhistory2!$U$310:$U$610,MATCH(VBDgames!$C1316,VBDhistory2!$B$310:$B$610,0))+ROW()/10000000,0)</f>
        <v>0</v>
      </c>
      <c r="L1316" s="171">
        <f t="array" ref="L1316">IFERROR(INDEX(VBDhistory3!$U$310:$U$610,MATCH(VBDgames!$C1316,VBDhistory3!$B$310:$B$610,0))+ROW()/10000000,0)</f>
        <v>0</v>
      </c>
      <c r="M1316" s="171">
        <f t="array" ref="M1316">IFERROR(INDEX(VBDhistory4!$U$310:$U$610,MATCH(VBDgames!$C1316,VBDhistory4!$B$310:$B$610,0))+ROW()/10000000,0)</f>
        <v>0</v>
      </c>
      <c r="N1316" s="171"/>
      <c r="O1316" s="171" t="str">
        <f t="shared" ref="O1316:R1316" si="2788">$D1316&amp;"-"&amp;RANK(J1316,J$1129:J$1428,0)</f>
        <v>LB-1</v>
      </c>
      <c r="P1316" s="171" t="str">
        <f t="shared" si="2788"/>
        <v>LB-1</v>
      </c>
      <c r="Q1316" s="171" t="str">
        <f t="shared" si="2788"/>
        <v>LB-1</v>
      </c>
      <c r="R1316" s="171" t="str">
        <f t="shared" si="2788"/>
        <v>LB-1</v>
      </c>
      <c r="AC1316" s="3"/>
    </row>
    <row r="1317" ht="15.75" customHeight="1">
      <c r="A1317" s="24">
        <v>189.0</v>
      </c>
      <c r="B1317" s="24" t="s">
        <v>5034</v>
      </c>
      <c r="C1317" s="24" t="s">
        <v>5034</v>
      </c>
      <c r="D1317" s="132" t="s">
        <v>4630</v>
      </c>
      <c r="E1317" s="132"/>
      <c r="F1317" s="132">
        <v>13.0</v>
      </c>
      <c r="G1317" s="132">
        <v>16.0</v>
      </c>
      <c r="H1317" s="132">
        <v>16.0</v>
      </c>
      <c r="J1317" s="171">
        <f t="array" ref="J1317">IFERROR(INDEX(VBDhistory1!$U$310:$U$610,MATCH(VBDgames!$C1317,VBDhistory1!$B$310:$B$610,0))+ROW()/10000000,0)</f>
        <v>0</v>
      </c>
      <c r="K1317" s="171">
        <f t="array" ref="K1317">IFERROR(INDEX(VBDhistory2!$U$310:$U$610,MATCH(VBDgames!$C1317,VBDhistory2!$B$310:$B$610,0))+ROW()/10000000,0)</f>
        <v>0</v>
      </c>
      <c r="L1317" s="171">
        <f t="array" ref="L1317">IFERROR(INDEX(VBDhistory3!$U$310:$U$610,MATCH(VBDgames!$C1317,VBDhistory3!$B$310:$B$610,0))+ROW()/10000000,0)</f>
        <v>0</v>
      </c>
      <c r="M1317" s="171">
        <f t="array" ref="M1317">IFERROR(INDEX(VBDhistory4!$U$310:$U$610,MATCH(VBDgames!$C1317,VBDhistory4!$B$310:$B$610,0))+ROW()/10000000,0)</f>
        <v>0</v>
      </c>
      <c r="N1317" s="171"/>
      <c r="O1317" s="171" t="str">
        <f t="shared" ref="O1317:R1317" si="2789">$D1317&amp;"-"&amp;RANK(J1317,J$1129:J$1428,0)</f>
        <v>LB-1</v>
      </c>
      <c r="P1317" s="171" t="str">
        <f t="shared" si="2789"/>
        <v>LB-1</v>
      </c>
      <c r="Q1317" s="171" t="str">
        <f t="shared" si="2789"/>
        <v>LB-1</v>
      </c>
      <c r="R1317" s="171" t="str">
        <f t="shared" si="2789"/>
        <v>LB-1</v>
      </c>
      <c r="AC1317" s="3"/>
    </row>
    <row r="1318" ht="15.75" customHeight="1">
      <c r="A1318" s="24">
        <v>190.0</v>
      </c>
      <c r="B1318" s="24" t="s">
        <v>5035</v>
      </c>
      <c r="C1318" s="24" t="s">
        <v>5035</v>
      </c>
      <c r="D1318" s="132" t="s">
        <v>4630</v>
      </c>
      <c r="E1318" s="132">
        <v>0.0</v>
      </c>
      <c r="F1318" s="132">
        <v>12.0</v>
      </c>
      <c r="G1318" s="132">
        <v>3.0</v>
      </c>
      <c r="H1318" s="132"/>
      <c r="J1318" s="171">
        <f t="array" ref="J1318">IFERROR(INDEX(VBDhistory1!$U$310:$U$610,MATCH(VBDgames!$C1318,VBDhistory1!$B$310:$B$610,0))+ROW()/10000000,0)</f>
        <v>0</v>
      </c>
      <c r="K1318" s="171">
        <f t="array" ref="K1318">IFERROR(INDEX(VBDhistory2!$U$310:$U$610,MATCH(VBDgames!$C1318,VBDhistory2!$B$310:$B$610,0))+ROW()/10000000,0)</f>
        <v>0</v>
      </c>
      <c r="L1318" s="171">
        <f t="array" ref="L1318">IFERROR(INDEX(VBDhistory3!$U$310:$U$610,MATCH(VBDgames!$C1318,VBDhistory3!$B$310:$B$610,0))+ROW()/10000000,0)</f>
        <v>0</v>
      </c>
      <c r="M1318" s="171">
        <f t="array" ref="M1318">IFERROR(INDEX(VBDhistory4!$U$310:$U$610,MATCH(VBDgames!$C1318,VBDhistory4!$B$310:$B$610,0))+ROW()/10000000,0)</f>
        <v>0</v>
      </c>
      <c r="N1318" s="171"/>
      <c r="O1318" s="171" t="str">
        <f t="shared" ref="O1318:R1318" si="2790">$D1318&amp;"-"&amp;RANK(J1318,J$1129:J$1428,0)</f>
        <v>LB-1</v>
      </c>
      <c r="P1318" s="171" t="str">
        <f t="shared" si="2790"/>
        <v>LB-1</v>
      </c>
      <c r="Q1318" s="171" t="str">
        <f t="shared" si="2790"/>
        <v>LB-1</v>
      </c>
      <c r="R1318" s="171" t="str">
        <f t="shared" si="2790"/>
        <v>LB-1</v>
      </c>
      <c r="AC1318" s="3"/>
    </row>
    <row r="1319" ht="15.75" customHeight="1">
      <c r="A1319" s="24">
        <v>191.0</v>
      </c>
      <c r="B1319" s="24" t="s">
        <v>5036</v>
      </c>
      <c r="C1319" s="24" t="s">
        <v>5036</v>
      </c>
      <c r="D1319" s="132" t="s">
        <v>4630</v>
      </c>
      <c r="E1319" s="132"/>
      <c r="F1319" s="132">
        <v>13.0</v>
      </c>
      <c r="G1319" s="132">
        <v>14.0</v>
      </c>
      <c r="H1319" s="132">
        <v>15.0</v>
      </c>
      <c r="J1319" s="171">
        <f t="array" ref="J1319">IFERROR(INDEX(VBDhistory1!$U$310:$U$610,MATCH(VBDgames!$C1319,VBDhistory1!$B$310:$B$610,0))+ROW()/10000000,0)</f>
        <v>0</v>
      </c>
      <c r="K1319" s="171">
        <f t="array" ref="K1319">IFERROR(INDEX(VBDhistory2!$U$310:$U$610,MATCH(VBDgames!$C1319,VBDhistory2!$B$310:$B$610,0))+ROW()/10000000,0)</f>
        <v>0</v>
      </c>
      <c r="L1319" s="171">
        <f t="array" ref="L1319">IFERROR(INDEX(VBDhistory3!$U$310:$U$610,MATCH(VBDgames!$C1319,VBDhistory3!$B$310:$B$610,0))+ROW()/10000000,0)</f>
        <v>0</v>
      </c>
      <c r="M1319" s="171">
        <f t="array" ref="M1319">IFERROR(INDEX(VBDhistory4!$U$310:$U$610,MATCH(VBDgames!$C1319,VBDhistory4!$B$310:$B$610,0))+ROW()/10000000,0)</f>
        <v>0</v>
      </c>
      <c r="N1319" s="171"/>
      <c r="O1319" s="171" t="str">
        <f t="shared" ref="O1319:R1319" si="2791">$D1319&amp;"-"&amp;RANK(J1319,J$1129:J$1428,0)</f>
        <v>LB-1</v>
      </c>
      <c r="P1319" s="171" t="str">
        <f t="shared" si="2791"/>
        <v>LB-1</v>
      </c>
      <c r="Q1319" s="171" t="str">
        <f t="shared" si="2791"/>
        <v>LB-1</v>
      </c>
      <c r="R1319" s="171" t="str">
        <f t="shared" si="2791"/>
        <v>LB-1</v>
      </c>
      <c r="AC1319" s="3"/>
    </row>
    <row r="1320" ht="15.75" customHeight="1">
      <c r="A1320" s="24">
        <v>192.0</v>
      </c>
      <c r="B1320" s="24" t="s">
        <v>5037</v>
      </c>
      <c r="C1320" s="24" t="s">
        <v>5037</v>
      </c>
      <c r="D1320" s="132" t="s">
        <v>4630</v>
      </c>
      <c r="E1320" s="132">
        <v>2.0</v>
      </c>
      <c r="F1320" s="132">
        <v>13.0</v>
      </c>
      <c r="G1320" s="132">
        <v>13.0</v>
      </c>
      <c r="H1320" s="132"/>
      <c r="J1320" s="171">
        <f t="array" ref="J1320">IFERROR(INDEX(VBDhistory1!$U$310:$U$610,MATCH(VBDgames!$C1320,VBDhistory1!$B$310:$B$610,0))+ROW()/10000000,0)</f>
        <v>0</v>
      </c>
      <c r="K1320" s="171">
        <f t="array" ref="K1320">IFERROR(INDEX(VBDhistory2!$U$310:$U$610,MATCH(VBDgames!$C1320,VBDhistory2!$B$310:$B$610,0))+ROW()/10000000,0)</f>
        <v>0</v>
      </c>
      <c r="L1320" s="171">
        <f t="array" ref="L1320">IFERROR(INDEX(VBDhistory3!$U$310:$U$610,MATCH(VBDgames!$C1320,VBDhistory3!$B$310:$B$610,0))+ROW()/10000000,0)</f>
        <v>0</v>
      </c>
      <c r="M1320" s="171">
        <f t="array" ref="M1320">IFERROR(INDEX(VBDhistory4!$U$310:$U$610,MATCH(VBDgames!$C1320,VBDhistory4!$B$310:$B$610,0))+ROW()/10000000,0)</f>
        <v>0</v>
      </c>
      <c r="N1320" s="171"/>
      <c r="O1320" s="171" t="str">
        <f t="shared" ref="O1320:R1320" si="2792">$D1320&amp;"-"&amp;RANK(J1320,J$1129:J$1428,0)</f>
        <v>LB-1</v>
      </c>
      <c r="P1320" s="171" t="str">
        <f t="shared" si="2792"/>
        <v>LB-1</v>
      </c>
      <c r="Q1320" s="171" t="str">
        <f t="shared" si="2792"/>
        <v>LB-1</v>
      </c>
      <c r="R1320" s="171" t="str">
        <f t="shared" si="2792"/>
        <v>LB-1</v>
      </c>
      <c r="AC1320" s="3"/>
    </row>
    <row r="1321" ht="15.75" customHeight="1">
      <c r="A1321" s="24">
        <v>193.0</v>
      </c>
      <c r="B1321" s="24" t="s">
        <v>5038</v>
      </c>
      <c r="C1321" s="24" t="s">
        <v>5038</v>
      </c>
      <c r="D1321" s="132" t="s">
        <v>4630</v>
      </c>
      <c r="E1321" s="132">
        <v>0.0</v>
      </c>
      <c r="F1321" s="132">
        <v>12.0</v>
      </c>
      <c r="G1321" s="132">
        <v>7.0</v>
      </c>
      <c r="H1321" s="132"/>
      <c r="J1321" s="171">
        <f t="array" ref="J1321">IFERROR(INDEX(VBDhistory1!$U$310:$U$610,MATCH(VBDgames!$C1321,VBDhistory1!$B$310:$B$610,0))+ROW()/10000000,0)</f>
        <v>0</v>
      </c>
      <c r="K1321" s="171">
        <f t="array" ref="K1321">IFERROR(INDEX(VBDhistory2!$U$310:$U$610,MATCH(VBDgames!$C1321,VBDhistory2!$B$310:$B$610,0))+ROW()/10000000,0)</f>
        <v>0</v>
      </c>
      <c r="L1321" s="171">
        <f t="array" ref="L1321">IFERROR(INDEX(VBDhistory3!$U$310:$U$610,MATCH(VBDgames!$C1321,VBDhistory3!$B$310:$B$610,0))+ROW()/10000000,0)</f>
        <v>0</v>
      </c>
      <c r="M1321" s="171">
        <f t="array" ref="M1321">IFERROR(INDEX(VBDhistory4!$U$310:$U$610,MATCH(VBDgames!$C1321,VBDhistory4!$B$310:$B$610,0))+ROW()/10000000,0)</f>
        <v>0</v>
      </c>
      <c r="N1321" s="171"/>
      <c r="O1321" s="171" t="str">
        <f t="shared" ref="O1321:R1321" si="2793">$D1321&amp;"-"&amp;RANK(J1321,J$1129:J$1428,0)</f>
        <v>LB-1</v>
      </c>
      <c r="P1321" s="171" t="str">
        <f t="shared" si="2793"/>
        <v>LB-1</v>
      </c>
      <c r="Q1321" s="171" t="str">
        <f t="shared" si="2793"/>
        <v>LB-1</v>
      </c>
      <c r="R1321" s="171" t="str">
        <f t="shared" si="2793"/>
        <v>LB-1</v>
      </c>
      <c r="AC1321" s="3"/>
    </row>
    <row r="1322" ht="15.75" customHeight="1">
      <c r="A1322" s="24">
        <v>194.0</v>
      </c>
      <c r="B1322" s="24" t="s">
        <v>5039</v>
      </c>
      <c r="C1322" s="24" t="s">
        <v>5039</v>
      </c>
      <c r="D1322" s="132" t="s">
        <v>4630</v>
      </c>
      <c r="E1322" s="132">
        <v>2.0</v>
      </c>
      <c r="F1322" s="132">
        <v>16.0</v>
      </c>
      <c r="G1322" s="132">
        <v>3.0</v>
      </c>
      <c r="H1322" s="132"/>
      <c r="J1322" s="171">
        <f t="array" ref="J1322">IFERROR(INDEX(VBDhistory1!$U$310:$U$610,MATCH(VBDgames!$C1322,VBDhistory1!$B$310:$B$610,0))+ROW()/10000000,0)</f>
        <v>0</v>
      </c>
      <c r="K1322" s="171">
        <f t="array" ref="K1322">IFERROR(INDEX(VBDhistory2!$U$310:$U$610,MATCH(VBDgames!$C1322,VBDhistory2!$B$310:$B$610,0))+ROW()/10000000,0)</f>
        <v>0</v>
      </c>
      <c r="L1322" s="171">
        <f t="array" ref="L1322">IFERROR(INDEX(VBDhistory3!$U$310:$U$610,MATCH(VBDgames!$C1322,VBDhistory3!$B$310:$B$610,0))+ROW()/10000000,0)</f>
        <v>0</v>
      </c>
      <c r="M1322" s="171">
        <f t="array" ref="M1322">IFERROR(INDEX(VBDhistory4!$U$310:$U$610,MATCH(VBDgames!$C1322,VBDhistory4!$B$310:$B$610,0))+ROW()/10000000,0)</f>
        <v>0</v>
      </c>
      <c r="N1322" s="171"/>
      <c r="O1322" s="171" t="str">
        <f t="shared" ref="O1322:R1322" si="2794">$D1322&amp;"-"&amp;RANK(J1322,J$1129:J$1428,0)</f>
        <v>LB-1</v>
      </c>
      <c r="P1322" s="171" t="str">
        <f t="shared" si="2794"/>
        <v>LB-1</v>
      </c>
      <c r="Q1322" s="171" t="str">
        <f t="shared" si="2794"/>
        <v>LB-1</v>
      </c>
      <c r="R1322" s="171" t="str">
        <f t="shared" si="2794"/>
        <v>LB-1</v>
      </c>
      <c r="AC1322" s="3"/>
    </row>
    <row r="1323" ht="15.75" customHeight="1">
      <c r="A1323" s="24">
        <v>195.0</v>
      </c>
      <c r="B1323" s="24" t="s">
        <v>5040</v>
      </c>
      <c r="C1323" s="24" t="s">
        <v>5040</v>
      </c>
      <c r="D1323" s="132" t="s">
        <v>4630</v>
      </c>
      <c r="E1323" s="132"/>
      <c r="F1323" s="132">
        <v>12.0</v>
      </c>
      <c r="G1323" s="132"/>
      <c r="H1323" s="132"/>
      <c r="J1323" s="171">
        <f t="array" ref="J1323">IFERROR(INDEX(VBDhistory1!$U$310:$U$610,MATCH(VBDgames!$C1323,VBDhistory1!$B$310:$B$610,0))+ROW()/10000000,0)</f>
        <v>0</v>
      </c>
      <c r="K1323" s="171">
        <f t="array" ref="K1323">IFERROR(INDEX(VBDhistory2!$U$310:$U$610,MATCH(VBDgames!$C1323,VBDhistory2!$B$310:$B$610,0))+ROW()/10000000,0)</f>
        <v>0</v>
      </c>
      <c r="L1323" s="171">
        <f t="array" ref="L1323">IFERROR(INDEX(VBDhistory3!$U$310:$U$610,MATCH(VBDgames!$C1323,VBDhistory3!$B$310:$B$610,0))+ROW()/10000000,0)</f>
        <v>0</v>
      </c>
      <c r="M1323" s="171">
        <f t="array" ref="M1323">IFERROR(INDEX(VBDhistory4!$U$310:$U$610,MATCH(VBDgames!$C1323,VBDhistory4!$B$310:$B$610,0))+ROW()/10000000,0)</f>
        <v>0</v>
      </c>
      <c r="N1323" s="171"/>
      <c r="O1323" s="171" t="str">
        <f t="shared" ref="O1323:R1323" si="2795">$D1323&amp;"-"&amp;RANK(J1323,J$1129:J$1428,0)</f>
        <v>LB-1</v>
      </c>
      <c r="P1323" s="171" t="str">
        <f t="shared" si="2795"/>
        <v>LB-1</v>
      </c>
      <c r="Q1323" s="171" t="str">
        <f t="shared" si="2795"/>
        <v>LB-1</v>
      </c>
      <c r="R1323" s="171" t="str">
        <f t="shared" si="2795"/>
        <v>LB-1</v>
      </c>
      <c r="AC1323" s="3"/>
    </row>
    <row r="1324" ht="15.75" customHeight="1">
      <c r="A1324" s="24">
        <v>196.0</v>
      </c>
      <c r="B1324" s="24" t="s">
        <v>5041</v>
      </c>
      <c r="C1324" s="24" t="s">
        <v>5041</v>
      </c>
      <c r="D1324" s="132" t="s">
        <v>4630</v>
      </c>
      <c r="E1324" s="132">
        <v>1.0</v>
      </c>
      <c r="F1324" s="132">
        <v>8.0</v>
      </c>
      <c r="G1324" s="132">
        <v>0.0</v>
      </c>
      <c r="H1324" s="132"/>
      <c r="J1324" s="171">
        <f t="array" ref="J1324">IFERROR(INDEX(VBDhistory1!$U$310:$U$610,MATCH(VBDgames!$C1324,VBDhistory1!$B$310:$B$610,0))+ROW()/10000000,0)</f>
        <v>0</v>
      </c>
      <c r="K1324" s="171">
        <f t="array" ref="K1324">IFERROR(INDEX(VBDhistory2!$U$310:$U$610,MATCH(VBDgames!$C1324,VBDhistory2!$B$310:$B$610,0))+ROW()/10000000,0)</f>
        <v>0</v>
      </c>
      <c r="L1324" s="171">
        <f t="array" ref="L1324">IFERROR(INDEX(VBDhistory3!$U$310:$U$610,MATCH(VBDgames!$C1324,VBDhistory3!$B$310:$B$610,0))+ROW()/10000000,0)</f>
        <v>0</v>
      </c>
      <c r="M1324" s="171">
        <f t="array" ref="M1324">IFERROR(INDEX(VBDhistory4!$U$310:$U$610,MATCH(VBDgames!$C1324,VBDhistory4!$B$310:$B$610,0))+ROW()/10000000,0)</f>
        <v>0</v>
      </c>
      <c r="N1324" s="171"/>
      <c r="O1324" s="171" t="str">
        <f t="shared" ref="O1324:R1324" si="2796">$D1324&amp;"-"&amp;RANK(J1324,J$1129:J$1428,0)</f>
        <v>LB-1</v>
      </c>
      <c r="P1324" s="171" t="str">
        <f t="shared" si="2796"/>
        <v>LB-1</v>
      </c>
      <c r="Q1324" s="171" t="str">
        <f t="shared" si="2796"/>
        <v>LB-1</v>
      </c>
      <c r="R1324" s="171" t="str">
        <f t="shared" si="2796"/>
        <v>LB-1</v>
      </c>
      <c r="AC1324" s="3"/>
    </row>
    <row r="1325" ht="15.75" customHeight="1">
      <c r="A1325" s="24">
        <v>197.0</v>
      </c>
      <c r="B1325" s="24" t="s">
        <v>5042</v>
      </c>
      <c r="C1325" s="24" t="s">
        <v>5042</v>
      </c>
      <c r="D1325" s="132" t="s">
        <v>4630</v>
      </c>
      <c r="E1325" s="132">
        <v>2.0</v>
      </c>
      <c r="F1325" s="132">
        <v>7.0</v>
      </c>
      <c r="G1325" s="132">
        <v>16.0</v>
      </c>
      <c r="H1325" s="132">
        <v>16.0</v>
      </c>
      <c r="J1325" s="171">
        <f t="array" ref="J1325">IFERROR(INDEX(VBDhistory1!$U$310:$U$610,MATCH(VBDgames!$C1325,VBDhistory1!$B$310:$B$610,0))+ROW()/10000000,0)</f>
        <v>0</v>
      </c>
      <c r="K1325" s="171">
        <f t="array" ref="K1325">IFERROR(INDEX(VBDhistory2!$U$310:$U$610,MATCH(VBDgames!$C1325,VBDhistory2!$B$310:$B$610,0))+ROW()/10000000,0)</f>
        <v>0</v>
      </c>
      <c r="L1325" s="171">
        <f t="array" ref="L1325">IFERROR(INDEX(VBDhistory3!$U$310:$U$610,MATCH(VBDgames!$C1325,VBDhistory3!$B$310:$B$610,0))+ROW()/10000000,0)</f>
        <v>0</v>
      </c>
      <c r="M1325" s="171">
        <f t="array" ref="M1325">IFERROR(INDEX(VBDhistory4!$U$310:$U$610,MATCH(VBDgames!$C1325,VBDhistory4!$B$310:$B$610,0))+ROW()/10000000,0)</f>
        <v>0</v>
      </c>
      <c r="N1325" s="171"/>
      <c r="O1325" s="171" t="str">
        <f t="shared" ref="O1325:R1325" si="2797">$D1325&amp;"-"&amp;RANK(J1325,J$1129:J$1428,0)</f>
        <v>LB-1</v>
      </c>
      <c r="P1325" s="171" t="str">
        <f t="shared" si="2797"/>
        <v>LB-1</v>
      </c>
      <c r="Q1325" s="171" t="str">
        <f t="shared" si="2797"/>
        <v>LB-1</v>
      </c>
      <c r="R1325" s="171" t="str">
        <f t="shared" si="2797"/>
        <v>LB-1</v>
      </c>
      <c r="AC1325" s="3"/>
    </row>
    <row r="1326" ht="15.75" customHeight="1">
      <c r="A1326" s="24">
        <v>198.0</v>
      </c>
      <c r="B1326" s="24" t="s">
        <v>2208</v>
      </c>
      <c r="C1326" s="24" t="s">
        <v>2208</v>
      </c>
      <c r="D1326" s="132" t="s">
        <v>4630</v>
      </c>
      <c r="E1326" s="132"/>
      <c r="F1326" s="132">
        <v>11.0</v>
      </c>
      <c r="G1326" s="132">
        <v>15.0</v>
      </c>
      <c r="H1326" s="132"/>
      <c r="J1326" s="171">
        <f t="array" ref="J1326">IFERROR(INDEX(VBDhistory1!$U$310:$U$610,MATCH(VBDgames!$C1326,VBDhistory1!$B$310:$B$610,0))+ROW()/10000000,0)</f>
        <v>0</v>
      </c>
      <c r="K1326" s="171">
        <f t="array" ref="K1326">IFERROR(INDEX(VBDhistory2!$U$310:$U$610,MATCH(VBDgames!$C1326,VBDhistory2!$B$310:$B$610,0))+ROW()/10000000,0)</f>
        <v>0</v>
      </c>
      <c r="L1326" s="171">
        <f t="array" ref="L1326">IFERROR(INDEX(VBDhistory3!$U$310:$U$610,MATCH(VBDgames!$C1326,VBDhistory3!$B$310:$B$610,0))+ROW()/10000000,0)</f>
        <v>0</v>
      </c>
      <c r="M1326" s="171">
        <f t="array" ref="M1326">IFERROR(INDEX(VBDhistory4!$U$310:$U$610,MATCH(VBDgames!$C1326,VBDhistory4!$B$310:$B$610,0))+ROW()/10000000,0)</f>
        <v>0</v>
      </c>
      <c r="N1326" s="171"/>
      <c r="O1326" s="171" t="str">
        <f t="shared" ref="O1326:R1326" si="2798">$D1326&amp;"-"&amp;RANK(J1326,J$1129:J$1428,0)</f>
        <v>LB-1</v>
      </c>
      <c r="P1326" s="171" t="str">
        <f t="shared" si="2798"/>
        <v>LB-1</v>
      </c>
      <c r="Q1326" s="171" t="str">
        <f t="shared" si="2798"/>
        <v>LB-1</v>
      </c>
      <c r="R1326" s="171" t="str">
        <f t="shared" si="2798"/>
        <v>LB-1</v>
      </c>
      <c r="AC1326" s="3"/>
    </row>
    <row r="1327" ht="15.75" customHeight="1">
      <c r="A1327" s="24">
        <v>199.0</v>
      </c>
      <c r="B1327" s="24" t="s">
        <v>5043</v>
      </c>
      <c r="C1327" s="24" t="s">
        <v>5043</v>
      </c>
      <c r="D1327" s="132" t="s">
        <v>4630</v>
      </c>
      <c r="E1327" s="132"/>
      <c r="F1327" s="132">
        <v>12.0</v>
      </c>
      <c r="G1327" s="132"/>
      <c r="H1327" s="132"/>
      <c r="J1327" s="171">
        <f t="array" ref="J1327">IFERROR(INDEX(VBDhistory1!$U$310:$U$610,MATCH(VBDgames!$C1327,VBDhistory1!$B$310:$B$610,0))+ROW()/10000000,0)</f>
        <v>0</v>
      </c>
      <c r="K1327" s="171">
        <f t="array" ref="K1327">IFERROR(INDEX(VBDhistory2!$U$310:$U$610,MATCH(VBDgames!$C1327,VBDhistory2!$B$310:$B$610,0))+ROW()/10000000,0)</f>
        <v>0</v>
      </c>
      <c r="L1327" s="171">
        <f t="array" ref="L1327">IFERROR(INDEX(VBDhistory3!$U$310:$U$610,MATCH(VBDgames!$C1327,VBDhistory3!$B$310:$B$610,0))+ROW()/10000000,0)</f>
        <v>0</v>
      </c>
      <c r="M1327" s="171">
        <f t="array" ref="M1327">IFERROR(INDEX(VBDhistory4!$U$310:$U$610,MATCH(VBDgames!$C1327,VBDhistory4!$B$310:$B$610,0))+ROW()/10000000,0)</f>
        <v>0</v>
      </c>
      <c r="N1327" s="171"/>
      <c r="O1327" s="171" t="str">
        <f t="shared" ref="O1327:R1327" si="2799">$D1327&amp;"-"&amp;RANK(J1327,J$1129:J$1428,0)</f>
        <v>LB-1</v>
      </c>
      <c r="P1327" s="171" t="str">
        <f t="shared" si="2799"/>
        <v>LB-1</v>
      </c>
      <c r="Q1327" s="171" t="str">
        <f t="shared" si="2799"/>
        <v>LB-1</v>
      </c>
      <c r="R1327" s="171" t="str">
        <f t="shared" si="2799"/>
        <v>LB-1</v>
      </c>
      <c r="AC1327" s="3"/>
    </row>
    <row r="1328" ht="15.75" customHeight="1">
      <c r="A1328" s="24">
        <v>200.0</v>
      </c>
      <c r="B1328" s="24" t="s">
        <v>5044</v>
      </c>
      <c r="C1328" s="24" t="s">
        <v>5044</v>
      </c>
      <c r="D1328" s="132" t="s">
        <v>4630</v>
      </c>
      <c r="E1328" s="132">
        <v>2.0</v>
      </c>
      <c r="F1328" s="132">
        <v>13.0</v>
      </c>
      <c r="G1328" s="132">
        <v>6.0</v>
      </c>
      <c r="H1328" s="132"/>
      <c r="J1328" s="171">
        <f t="array" ref="J1328">IFERROR(INDEX(VBDhistory1!$U$310:$U$610,MATCH(VBDgames!$C1328,VBDhistory1!$B$310:$B$610,0))+ROW()/10000000,0)</f>
        <v>0</v>
      </c>
      <c r="K1328" s="171">
        <f t="array" ref="K1328">IFERROR(INDEX(VBDhistory2!$U$310:$U$610,MATCH(VBDgames!$C1328,VBDhistory2!$B$310:$B$610,0))+ROW()/10000000,0)</f>
        <v>0</v>
      </c>
      <c r="L1328" s="171">
        <f t="array" ref="L1328">IFERROR(INDEX(VBDhistory3!$U$310:$U$610,MATCH(VBDgames!$C1328,VBDhistory3!$B$310:$B$610,0))+ROW()/10000000,0)</f>
        <v>0</v>
      </c>
      <c r="M1328" s="171">
        <f t="array" ref="M1328">IFERROR(INDEX(VBDhistory4!$U$310:$U$610,MATCH(VBDgames!$C1328,VBDhistory4!$B$310:$B$610,0))+ROW()/10000000,0)</f>
        <v>0</v>
      </c>
      <c r="N1328" s="171"/>
      <c r="O1328" s="171" t="str">
        <f t="shared" ref="O1328:R1328" si="2800">$D1328&amp;"-"&amp;RANK(J1328,J$1129:J$1428,0)</f>
        <v>LB-1</v>
      </c>
      <c r="P1328" s="171" t="str">
        <f t="shared" si="2800"/>
        <v>LB-1</v>
      </c>
      <c r="Q1328" s="171" t="str">
        <f t="shared" si="2800"/>
        <v>LB-1</v>
      </c>
      <c r="R1328" s="171" t="str">
        <f t="shared" si="2800"/>
        <v>LB-1</v>
      </c>
      <c r="AC1328" s="3"/>
    </row>
    <row r="1329" ht="15.75" customHeight="1">
      <c r="A1329" s="24">
        <v>201.0</v>
      </c>
      <c r="B1329" s="24" t="s">
        <v>5045</v>
      </c>
      <c r="C1329" s="24" t="s">
        <v>5045</v>
      </c>
      <c r="D1329" s="132" t="s">
        <v>4630</v>
      </c>
      <c r="E1329" s="132">
        <v>2.0</v>
      </c>
      <c r="F1329" s="132">
        <v>13.0</v>
      </c>
      <c r="G1329" s="132"/>
      <c r="H1329" s="132"/>
      <c r="J1329" s="171">
        <f t="array" ref="J1329">IFERROR(INDEX(VBDhistory1!$U$310:$U$610,MATCH(VBDgames!$C1329,VBDhistory1!$B$310:$B$610,0))+ROW()/10000000,0)</f>
        <v>0</v>
      </c>
      <c r="K1329" s="171">
        <f t="array" ref="K1329">IFERROR(INDEX(VBDhistory2!$U$310:$U$610,MATCH(VBDgames!$C1329,VBDhistory2!$B$310:$B$610,0))+ROW()/10000000,0)</f>
        <v>0</v>
      </c>
      <c r="L1329" s="171">
        <f t="array" ref="L1329">IFERROR(INDEX(VBDhistory3!$U$310:$U$610,MATCH(VBDgames!$C1329,VBDhistory3!$B$310:$B$610,0))+ROW()/10000000,0)</f>
        <v>0</v>
      </c>
      <c r="M1329" s="171">
        <f t="array" ref="M1329">IFERROR(INDEX(VBDhistory4!$U$310:$U$610,MATCH(VBDgames!$C1329,VBDhistory4!$B$310:$B$610,0))+ROW()/10000000,0)</f>
        <v>0</v>
      </c>
      <c r="N1329" s="171"/>
      <c r="O1329" s="171" t="str">
        <f t="shared" ref="O1329:R1329" si="2801">$D1329&amp;"-"&amp;RANK(J1329,J$1129:J$1428,0)</f>
        <v>LB-1</v>
      </c>
      <c r="P1329" s="171" t="str">
        <f t="shared" si="2801"/>
        <v>LB-1</v>
      </c>
      <c r="Q1329" s="171" t="str">
        <f t="shared" si="2801"/>
        <v>LB-1</v>
      </c>
      <c r="R1329" s="171" t="str">
        <f t="shared" si="2801"/>
        <v>LB-1</v>
      </c>
      <c r="AC1329" s="3"/>
    </row>
    <row r="1330" ht="15.75" customHeight="1">
      <c r="A1330" s="24">
        <v>202.0</v>
      </c>
      <c r="B1330" s="24" t="s">
        <v>5046</v>
      </c>
      <c r="C1330" s="24" t="s">
        <v>5046</v>
      </c>
      <c r="D1330" s="132" t="s">
        <v>4630</v>
      </c>
      <c r="E1330" s="132">
        <v>0.0</v>
      </c>
      <c r="F1330" s="132">
        <v>11.0</v>
      </c>
      <c r="G1330" s="132">
        <v>5.0</v>
      </c>
      <c r="H1330" s="132"/>
      <c r="J1330" s="171">
        <f t="array" ref="J1330">IFERROR(INDEX(VBDhistory1!$U$310:$U$610,MATCH(VBDgames!$C1330,VBDhistory1!$B$310:$B$610,0))+ROW()/10000000,0)</f>
        <v>0</v>
      </c>
      <c r="K1330" s="171">
        <f t="array" ref="K1330">IFERROR(INDEX(VBDhistory2!$U$310:$U$610,MATCH(VBDgames!$C1330,VBDhistory2!$B$310:$B$610,0))+ROW()/10000000,0)</f>
        <v>0</v>
      </c>
      <c r="L1330" s="171">
        <f t="array" ref="L1330">IFERROR(INDEX(VBDhistory3!$U$310:$U$610,MATCH(VBDgames!$C1330,VBDhistory3!$B$310:$B$610,0))+ROW()/10000000,0)</f>
        <v>0</v>
      </c>
      <c r="M1330" s="171">
        <f t="array" ref="M1330">IFERROR(INDEX(VBDhistory4!$U$310:$U$610,MATCH(VBDgames!$C1330,VBDhistory4!$B$310:$B$610,0))+ROW()/10000000,0)</f>
        <v>0</v>
      </c>
      <c r="N1330" s="171"/>
      <c r="O1330" s="171" t="str">
        <f t="shared" ref="O1330:R1330" si="2802">$D1330&amp;"-"&amp;RANK(J1330,J$1129:J$1428,0)</f>
        <v>LB-1</v>
      </c>
      <c r="P1330" s="171" t="str">
        <f t="shared" si="2802"/>
        <v>LB-1</v>
      </c>
      <c r="Q1330" s="171" t="str">
        <f t="shared" si="2802"/>
        <v>LB-1</v>
      </c>
      <c r="R1330" s="171" t="str">
        <f t="shared" si="2802"/>
        <v>LB-1</v>
      </c>
      <c r="AC1330" s="3"/>
    </row>
    <row r="1331" ht="15.75" customHeight="1">
      <c r="A1331" s="24">
        <v>203.0</v>
      </c>
      <c r="B1331" s="24" t="s">
        <v>5047</v>
      </c>
      <c r="C1331" s="24" t="s">
        <v>5047</v>
      </c>
      <c r="D1331" s="132" t="s">
        <v>4630</v>
      </c>
      <c r="E1331" s="132">
        <v>4.0</v>
      </c>
      <c r="F1331" s="132">
        <v>14.0</v>
      </c>
      <c r="G1331" s="132"/>
      <c r="H1331" s="132"/>
      <c r="J1331" s="171">
        <f t="array" ref="J1331">IFERROR(INDEX(VBDhistory1!$U$310:$U$610,MATCH(VBDgames!$C1331,VBDhistory1!$B$310:$B$610,0))+ROW()/10000000,0)</f>
        <v>0</v>
      </c>
      <c r="K1331" s="171">
        <f t="array" ref="K1331">IFERROR(INDEX(VBDhistory2!$U$310:$U$610,MATCH(VBDgames!$C1331,VBDhistory2!$B$310:$B$610,0))+ROW()/10000000,0)</f>
        <v>0</v>
      </c>
      <c r="L1331" s="171">
        <f t="array" ref="L1331">IFERROR(INDEX(VBDhistory3!$U$310:$U$610,MATCH(VBDgames!$C1331,VBDhistory3!$B$310:$B$610,0))+ROW()/10000000,0)</f>
        <v>0</v>
      </c>
      <c r="M1331" s="171">
        <f t="array" ref="M1331">IFERROR(INDEX(VBDhistory4!$U$310:$U$610,MATCH(VBDgames!$C1331,VBDhistory4!$B$310:$B$610,0))+ROW()/10000000,0)</f>
        <v>0</v>
      </c>
      <c r="N1331" s="171"/>
      <c r="O1331" s="171" t="str">
        <f t="shared" ref="O1331:R1331" si="2803">$D1331&amp;"-"&amp;RANK(J1331,J$1129:J$1428,0)</f>
        <v>LB-1</v>
      </c>
      <c r="P1331" s="171" t="str">
        <f t="shared" si="2803"/>
        <v>LB-1</v>
      </c>
      <c r="Q1331" s="171" t="str">
        <f t="shared" si="2803"/>
        <v>LB-1</v>
      </c>
      <c r="R1331" s="171" t="str">
        <f t="shared" si="2803"/>
        <v>LB-1</v>
      </c>
      <c r="AC1331" s="3"/>
    </row>
    <row r="1332" ht="15.75" customHeight="1">
      <c r="A1332" s="24">
        <v>204.0</v>
      </c>
      <c r="B1332" s="24" t="s">
        <v>5048</v>
      </c>
      <c r="C1332" s="24" t="s">
        <v>5048</v>
      </c>
      <c r="D1332" s="132" t="s">
        <v>4630</v>
      </c>
      <c r="E1332" s="132"/>
      <c r="F1332" s="132">
        <v>7.0</v>
      </c>
      <c r="G1332" s="132">
        <v>0.0</v>
      </c>
      <c r="H1332" s="132"/>
      <c r="J1332" s="171">
        <f t="array" ref="J1332">IFERROR(INDEX(VBDhistory1!$U$310:$U$610,MATCH(VBDgames!$C1332,VBDhistory1!$B$310:$B$610,0))+ROW()/10000000,0)</f>
        <v>0</v>
      </c>
      <c r="K1332" s="171">
        <f t="array" ref="K1332">IFERROR(INDEX(VBDhistory2!$U$310:$U$610,MATCH(VBDgames!$C1332,VBDhistory2!$B$310:$B$610,0))+ROW()/10000000,0)</f>
        <v>0</v>
      </c>
      <c r="L1332" s="171">
        <f t="array" ref="L1332">IFERROR(INDEX(VBDhistory3!$U$310:$U$610,MATCH(VBDgames!$C1332,VBDhistory3!$B$310:$B$610,0))+ROW()/10000000,0)</f>
        <v>0</v>
      </c>
      <c r="M1332" s="171">
        <f t="array" ref="M1332">IFERROR(INDEX(VBDhistory4!$U$310:$U$610,MATCH(VBDgames!$C1332,VBDhistory4!$B$310:$B$610,0))+ROW()/10000000,0)</f>
        <v>0</v>
      </c>
      <c r="N1332" s="171"/>
      <c r="O1332" s="171" t="str">
        <f t="shared" ref="O1332:R1332" si="2804">$D1332&amp;"-"&amp;RANK(J1332,J$1129:J$1428,0)</f>
        <v>LB-1</v>
      </c>
      <c r="P1332" s="171" t="str">
        <f t="shared" si="2804"/>
        <v>LB-1</v>
      </c>
      <c r="Q1332" s="171" t="str">
        <f t="shared" si="2804"/>
        <v>LB-1</v>
      </c>
      <c r="R1332" s="171" t="str">
        <f t="shared" si="2804"/>
        <v>LB-1</v>
      </c>
      <c r="AC1332" s="3"/>
    </row>
    <row r="1333" ht="15.75" customHeight="1">
      <c r="A1333" s="24">
        <v>205.0</v>
      </c>
      <c r="B1333" s="24" t="s">
        <v>5049</v>
      </c>
      <c r="C1333" s="24" t="s">
        <v>5049</v>
      </c>
      <c r="D1333" s="132" t="s">
        <v>4630</v>
      </c>
      <c r="E1333" s="132">
        <v>2.0</v>
      </c>
      <c r="F1333" s="132">
        <v>9.0</v>
      </c>
      <c r="G1333" s="132"/>
      <c r="H1333" s="132"/>
      <c r="J1333" s="171">
        <f t="array" ref="J1333">IFERROR(INDEX(VBDhistory1!$U$310:$U$610,MATCH(VBDgames!$C1333,VBDhistory1!$B$310:$B$610,0))+ROW()/10000000,0)</f>
        <v>0</v>
      </c>
      <c r="K1333" s="171">
        <f t="array" ref="K1333">IFERROR(INDEX(VBDhistory2!$U$310:$U$610,MATCH(VBDgames!$C1333,VBDhistory2!$B$310:$B$610,0))+ROW()/10000000,0)</f>
        <v>0</v>
      </c>
      <c r="L1333" s="171">
        <f t="array" ref="L1333">IFERROR(INDEX(VBDhistory3!$U$310:$U$610,MATCH(VBDgames!$C1333,VBDhistory3!$B$310:$B$610,0))+ROW()/10000000,0)</f>
        <v>0</v>
      </c>
      <c r="M1333" s="171">
        <f t="array" ref="M1333">IFERROR(INDEX(VBDhistory4!$U$310:$U$610,MATCH(VBDgames!$C1333,VBDhistory4!$B$310:$B$610,0))+ROW()/10000000,0)</f>
        <v>0</v>
      </c>
      <c r="N1333" s="171"/>
      <c r="O1333" s="171" t="str">
        <f t="shared" ref="O1333:R1333" si="2805">$D1333&amp;"-"&amp;RANK(J1333,J$1129:J$1428,0)</f>
        <v>LB-1</v>
      </c>
      <c r="P1333" s="171" t="str">
        <f t="shared" si="2805"/>
        <v>LB-1</v>
      </c>
      <c r="Q1333" s="171" t="str">
        <f t="shared" si="2805"/>
        <v>LB-1</v>
      </c>
      <c r="R1333" s="171" t="str">
        <f t="shared" si="2805"/>
        <v>LB-1</v>
      </c>
      <c r="AC1333" s="3"/>
    </row>
    <row r="1334" ht="15.75" customHeight="1">
      <c r="A1334" s="24">
        <v>206.0</v>
      </c>
      <c r="B1334" s="24" t="s">
        <v>5050</v>
      </c>
      <c r="C1334" s="24" t="s">
        <v>5050</v>
      </c>
      <c r="D1334" s="132" t="s">
        <v>4630</v>
      </c>
      <c r="E1334" s="132"/>
      <c r="F1334" s="132">
        <v>6.0</v>
      </c>
      <c r="G1334" s="132">
        <v>9.0</v>
      </c>
      <c r="H1334" s="132"/>
      <c r="J1334" s="171">
        <f t="array" ref="J1334">IFERROR(INDEX(VBDhistory1!$U$310:$U$610,MATCH(VBDgames!$C1334,VBDhistory1!$B$310:$B$610,0))+ROW()/10000000,0)</f>
        <v>0</v>
      </c>
      <c r="K1334" s="171">
        <f t="array" ref="K1334">IFERROR(INDEX(VBDhistory2!$U$310:$U$610,MATCH(VBDgames!$C1334,VBDhistory2!$B$310:$B$610,0))+ROW()/10000000,0)</f>
        <v>0</v>
      </c>
      <c r="L1334" s="171">
        <f t="array" ref="L1334">IFERROR(INDEX(VBDhistory3!$U$310:$U$610,MATCH(VBDgames!$C1334,VBDhistory3!$B$310:$B$610,0))+ROW()/10000000,0)</f>
        <v>0</v>
      </c>
      <c r="M1334" s="171">
        <f t="array" ref="M1334">IFERROR(INDEX(VBDhistory4!$U$310:$U$610,MATCH(VBDgames!$C1334,VBDhistory4!$B$310:$B$610,0))+ROW()/10000000,0)</f>
        <v>0</v>
      </c>
      <c r="N1334" s="171"/>
      <c r="O1334" s="171" t="str">
        <f t="shared" ref="O1334:R1334" si="2806">$D1334&amp;"-"&amp;RANK(J1334,J$1129:J$1428,0)</f>
        <v>LB-1</v>
      </c>
      <c r="P1334" s="171" t="str">
        <f t="shared" si="2806"/>
        <v>LB-1</v>
      </c>
      <c r="Q1334" s="171" t="str">
        <f t="shared" si="2806"/>
        <v>LB-1</v>
      </c>
      <c r="R1334" s="171" t="str">
        <f t="shared" si="2806"/>
        <v>LB-1</v>
      </c>
      <c r="AC1334" s="3"/>
    </row>
    <row r="1335" ht="15.75" customHeight="1">
      <c r="A1335" s="24">
        <v>207.0</v>
      </c>
      <c r="B1335" s="24" t="s">
        <v>5051</v>
      </c>
      <c r="C1335" s="24" t="s">
        <v>5051</v>
      </c>
      <c r="D1335" s="132" t="s">
        <v>4630</v>
      </c>
      <c r="E1335" s="132">
        <v>2.0</v>
      </c>
      <c r="F1335" s="132">
        <v>9.0</v>
      </c>
      <c r="G1335" s="132"/>
      <c r="H1335" s="132"/>
      <c r="J1335" s="171">
        <f t="array" ref="J1335">IFERROR(INDEX(VBDhistory1!$U$310:$U$610,MATCH(VBDgames!$C1335,VBDhistory1!$B$310:$B$610,0))+ROW()/10000000,0)</f>
        <v>0</v>
      </c>
      <c r="K1335" s="171">
        <f t="array" ref="K1335">IFERROR(INDEX(VBDhistory2!$U$310:$U$610,MATCH(VBDgames!$C1335,VBDhistory2!$B$310:$B$610,0))+ROW()/10000000,0)</f>
        <v>0</v>
      </c>
      <c r="L1335" s="171">
        <f t="array" ref="L1335">IFERROR(INDEX(VBDhistory3!$U$310:$U$610,MATCH(VBDgames!$C1335,VBDhistory3!$B$310:$B$610,0))+ROW()/10000000,0)</f>
        <v>0</v>
      </c>
      <c r="M1335" s="171">
        <f t="array" ref="M1335">IFERROR(INDEX(VBDhistory4!$U$310:$U$610,MATCH(VBDgames!$C1335,VBDhistory4!$B$310:$B$610,0))+ROW()/10000000,0)</f>
        <v>0</v>
      </c>
      <c r="N1335" s="171"/>
      <c r="O1335" s="171" t="str">
        <f t="shared" ref="O1335:R1335" si="2807">$D1335&amp;"-"&amp;RANK(J1335,J$1129:J$1428,0)</f>
        <v>LB-1</v>
      </c>
      <c r="P1335" s="171" t="str">
        <f t="shared" si="2807"/>
        <v>LB-1</v>
      </c>
      <c r="Q1335" s="171" t="str">
        <f t="shared" si="2807"/>
        <v>LB-1</v>
      </c>
      <c r="R1335" s="171" t="str">
        <f t="shared" si="2807"/>
        <v>LB-1</v>
      </c>
      <c r="AC1335" s="3"/>
    </row>
    <row r="1336" ht="15.75" customHeight="1">
      <c r="A1336" s="24">
        <v>208.0</v>
      </c>
      <c r="B1336" s="24" t="s">
        <v>5052</v>
      </c>
      <c r="C1336" s="24" t="s">
        <v>5052</v>
      </c>
      <c r="D1336" s="132" t="s">
        <v>4630</v>
      </c>
      <c r="E1336" s="132">
        <v>4.0</v>
      </c>
      <c r="F1336" s="132">
        <v>8.0</v>
      </c>
      <c r="G1336" s="132">
        <v>10.0</v>
      </c>
      <c r="H1336" s="132"/>
      <c r="J1336" s="171">
        <f t="array" ref="J1336">IFERROR(INDEX(VBDhistory1!$U$310:$U$610,MATCH(VBDgames!$C1336,VBDhistory1!$B$310:$B$610,0))+ROW()/10000000,0)</f>
        <v>0</v>
      </c>
      <c r="K1336" s="171">
        <f t="array" ref="K1336">IFERROR(INDEX(VBDhistory2!$U$310:$U$610,MATCH(VBDgames!$C1336,VBDhistory2!$B$310:$B$610,0))+ROW()/10000000,0)</f>
        <v>0</v>
      </c>
      <c r="L1336" s="171">
        <f t="array" ref="L1336">IFERROR(INDEX(VBDhistory3!$U$310:$U$610,MATCH(VBDgames!$C1336,VBDhistory3!$B$310:$B$610,0))+ROW()/10000000,0)</f>
        <v>0</v>
      </c>
      <c r="M1336" s="171">
        <f t="array" ref="M1336">IFERROR(INDEX(VBDhistory4!$U$310:$U$610,MATCH(VBDgames!$C1336,VBDhistory4!$B$310:$B$610,0))+ROW()/10000000,0)</f>
        <v>0</v>
      </c>
      <c r="N1336" s="171"/>
      <c r="O1336" s="171" t="str">
        <f t="shared" ref="O1336:R1336" si="2808">$D1336&amp;"-"&amp;RANK(J1336,J$1129:J$1428,0)</f>
        <v>LB-1</v>
      </c>
      <c r="P1336" s="171" t="str">
        <f t="shared" si="2808"/>
        <v>LB-1</v>
      </c>
      <c r="Q1336" s="171" t="str">
        <f t="shared" si="2808"/>
        <v>LB-1</v>
      </c>
      <c r="R1336" s="171" t="str">
        <f t="shared" si="2808"/>
        <v>LB-1</v>
      </c>
      <c r="AC1336" s="3"/>
    </row>
    <row r="1337" ht="15.75" customHeight="1">
      <c r="A1337" s="24">
        <v>209.0</v>
      </c>
      <c r="B1337" s="24" t="s">
        <v>5053</v>
      </c>
      <c r="C1337" s="24" t="s">
        <v>5053</v>
      </c>
      <c r="D1337" s="132" t="s">
        <v>4630</v>
      </c>
      <c r="E1337" s="132">
        <v>0.0</v>
      </c>
      <c r="F1337" s="132">
        <v>9.0</v>
      </c>
      <c r="G1337" s="132"/>
      <c r="H1337" s="132"/>
      <c r="J1337" s="171">
        <f t="array" ref="J1337">IFERROR(INDEX(VBDhistory1!$U$310:$U$610,MATCH(VBDgames!$C1337,VBDhistory1!$B$310:$B$610,0))+ROW()/10000000,0)</f>
        <v>0</v>
      </c>
      <c r="K1337" s="171">
        <f t="array" ref="K1337">IFERROR(INDEX(VBDhistory2!$U$310:$U$610,MATCH(VBDgames!$C1337,VBDhistory2!$B$310:$B$610,0))+ROW()/10000000,0)</f>
        <v>0</v>
      </c>
      <c r="L1337" s="171">
        <f t="array" ref="L1337">IFERROR(INDEX(VBDhistory3!$U$310:$U$610,MATCH(VBDgames!$C1337,VBDhistory3!$B$310:$B$610,0))+ROW()/10000000,0)</f>
        <v>0</v>
      </c>
      <c r="M1337" s="171">
        <f t="array" ref="M1337">IFERROR(INDEX(VBDhistory4!$U$310:$U$610,MATCH(VBDgames!$C1337,VBDhistory4!$B$310:$B$610,0))+ROW()/10000000,0)</f>
        <v>0</v>
      </c>
      <c r="N1337" s="171"/>
      <c r="O1337" s="171" t="str">
        <f t="shared" ref="O1337:R1337" si="2809">$D1337&amp;"-"&amp;RANK(J1337,J$1129:J$1428,0)</f>
        <v>LB-1</v>
      </c>
      <c r="P1337" s="171" t="str">
        <f t="shared" si="2809"/>
        <v>LB-1</v>
      </c>
      <c r="Q1337" s="171" t="str">
        <f t="shared" si="2809"/>
        <v>LB-1</v>
      </c>
      <c r="R1337" s="171" t="str">
        <f t="shared" si="2809"/>
        <v>LB-1</v>
      </c>
      <c r="AC1337" s="3"/>
    </row>
    <row r="1338" ht="15.75" customHeight="1">
      <c r="A1338" s="24">
        <v>210.0</v>
      </c>
      <c r="B1338" s="24" t="s">
        <v>5054</v>
      </c>
      <c r="C1338" s="24" t="s">
        <v>5054</v>
      </c>
      <c r="D1338" s="132" t="s">
        <v>4630</v>
      </c>
      <c r="E1338" s="132"/>
      <c r="F1338" s="132">
        <v>9.0</v>
      </c>
      <c r="G1338" s="132">
        <v>12.0</v>
      </c>
      <c r="H1338" s="132"/>
      <c r="J1338" s="171">
        <f t="array" ref="J1338">IFERROR(INDEX(VBDhistory1!$U$310:$U$610,MATCH(VBDgames!$C1338,VBDhistory1!$B$310:$B$610,0))+ROW()/10000000,0)</f>
        <v>0</v>
      </c>
      <c r="K1338" s="171">
        <f t="array" ref="K1338">IFERROR(INDEX(VBDhistory2!$U$310:$U$610,MATCH(VBDgames!$C1338,VBDhistory2!$B$310:$B$610,0))+ROW()/10000000,0)</f>
        <v>0</v>
      </c>
      <c r="L1338" s="171">
        <f t="array" ref="L1338">IFERROR(INDEX(VBDhistory3!$U$310:$U$610,MATCH(VBDgames!$C1338,VBDhistory3!$B$310:$B$610,0))+ROW()/10000000,0)</f>
        <v>0</v>
      </c>
      <c r="M1338" s="171">
        <f t="array" ref="M1338">IFERROR(INDEX(VBDhistory4!$U$310:$U$610,MATCH(VBDgames!$C1338,VBDhistory4!$B$310:$B$610,0))+ROW()/10000000,0)</f>
        <v>0</v>
      </c>
      <c r="N1338" s="171"/>
      <c r="O1338" s="171" t="str">
        <f t="shared" ref="O1338:R1338" si="2810">$D1338&amp;"-"&amp;RANK(J1338,J$1129:J$1428,0)</f>
        <v>LB-1</v>
      </c>
      <c r="P1338" s="171" t="str">
        <f t="shared" si="2810"/>
        <v>LB-1</v>
      </c>
      <c r="Q1338" s="171" t="str">
        <f t="shared" si="2810"/>
        <v>LB-1</v>
      </c>
      <c r="R1338" s="171" t="str">
        <f t="shared" si="2810"/>
        <v>LB-1</v>
      </c>
      <c r="AC1338" s="3"/>
    </row>
    <row r="1339" ht="15.75" customHeight="1">
      <c r="A1339" s="24">
        <v>211.0</v>
      </c>
      <c r="B1339" s="24" t="s">
        <v>5055</v>
      </c>
      <c r="C1339" s="24" t="s">
        <v>5055</v>
      </c>
      <c r="D1339" s="132" t="s">
        <v>4630</v>
      </c>
      <c r="E1339" s="132"/>
      <c r="F1339" s="132">
        <v>10.0</v>
      </c>
      <c r="G1339" s="132">
        <v>15.0</v>
      </c>
      <c r="H1339" s="132"/>
      <c r="J1339" s="171">
        <f t="array" ref="J1339">IFERROR(INDEX(VBDhistory1!$U$310:$U$610,MATCH(VBDgames!$C1339,VBDhistory1!$B$310:$B$610,0))+ROW()/10000000,0)</f>
        <v>0</v>
      </c>
      <c r="K1339" s="171">
        <f t="array" ref="K1339">IFERROR(INDEX(VBDhistory2!$U$310:$U$610,MATCH(VBDgames!$C1339,VBDhistory2!$B$310:$B$610,0))+ROW()/10000000,0)</f>
        <v>0</v>
      </c>
      <c r="L1339" s="171">
        <f t="array" ref="L1339">IFERROR(INDEX(VBDhistory3!$U$310:$U$610,MATCH(VBDgames!$C1339,VBDhistory3!$B$310:$B$610,0))+ROW()/10000000,0)</f>
        <v>0</v>
      </c>
      <c r="M1339" s="171">
        <f t="array" ref="M1339">IFERROR(INDEX(VBDhistory4!$U$310:$U$610,MATCH(VBDgames!$C1339,VBDhistory4!$B$310:$B$610,0))+ROW()/10000000,0)</f>
        <v>0</v>
      </c>
      <c r="N1339" s="171"/>
      <c r="O1339" s="171" t="str">
        <f t="shared" ref="O1339:R1339" si="2811">$D1339&amp;"-"&amp;RANK(J1339,J$1129:J$1428,0)</f>
        <v>LB-1</v>
      </c>
      <c r="P1339" s="171" t="str">
        <f t="shared" si="2811"/>
        <v>LB-1</v>
      </c>
      <c r="Q1339" s="171" t="str">
        <f t="shared" si="2811"/>
        <v>LB-1</v>
      </c>
      <c r="R1339" s="171" t="str">
        <f t="shared" si="2811"/>
        <v>LB-1</v>
      </c>
      <c r="AC1339" s="3"/>
    </row>
    <row r="1340" ht="15.75" customHeight="1">
      <c r="A1340" s="24">
        <v>212.0</v>
      </c>
      <c r="B1340" s="24" t="s">
        <v>5056</v>
      </c>
      <c r="C1340" s="24" t="s">
        <v>5056</v>
      </c>
      <c r="D1340" s="132" t="s">
        <v>4630</v>
      </c>
      <c r="E1340" s="132"/>
      <c r="F1340" s="132">
        <v>7.0</v>
      </c>
      <c r="G1340" s="132">
        <v>13.0</v>
      </c>
      <c r="H1340" s="132"/>
      <c r="J1340" s="171">
        <f t="array" ref="J1340">IFERROR(INDEX(VBDhistory1!$U$310:$U$610,MATCH(VBDgames!$C1340,VBDhistory1!$B$310:$B$610,0))+ROW()/10000000,0)</f>
        <v>0</v>
      </c>
      <c r="K1340" s="171">
        <f t="array" ref="K1340">IFERROR(INDEX(VBDhistory2!$U$310:$U$610,MATCH(VBDgames!$C1340,VBDhistory2!$B$310:$B$610,0))+ROW()/10000000,0)</f>
        <v>0</v>
      </c>
      <c r="L1340" s="171">
        <f t="array" ref="L1340">IFERROR(INDEX(VBDhistory3!$U$310:$U$610,MATCH(VBDgames!$C1340,VBDhistory3!$B$310:$B$610,0))+ROW()/10000000,0)</f>
        <v>0</v>
      </c>
      <c r="M1340" s="171">
        <f t="array" ref="M1340">IFERROR(INDEX(VBDhistory4!$U$310:$U$610,MATCH(VBDgames!$C1340,VBDhistory4!$B$310:$B$610,0))+ROW()/10000000,0)</f>
        <v>0</v>
      </c>
      <c r="N1340" s="171"/>
      <c r="O1340" s="171" t="str">
        <f t="shared" ref="O1340:R1340" si="2812">$D1340&amp;"-"&amp;RANK(J1340,J$1129:J$1428,0)</f>
        <v>LB-1</v>
      </c>
      <c r="P1340" s="171" t="str">
        <f t="shared" si="2812"/>
        <v>LB-1</v>
      </c>
      <c r="Q1340" s="171" t="str">
        <f t="shared" si="2812"/>
        <v>LB-1</v>
      </c>
      <c r="R1340" s="171" t="str">
        <f t="shared" si="2812"/>
        <v>LB-1</v>
      </c>
      <c r="AC1340" s="3"/>
    </row>
    <row r="1341" ht="15.75" customHeight="1">
      <c r="A1341" s="24">
        <v>213.0</v>
      </c>
      <c r="B1341" s="24" t="s">
        <v>5057</v>
      </c>
      <c r="C1341" s="24" t="s">
        <v>5057</v>
      </c>
      <c r="D1341" s="132" t="s">
        <v>4630</v>
      </c>
      <c r="E1341" s="132"/>
      <c r="F1341" s="132">
        <v>11.0</v>
      </c>
      <c r="G1341" s="132">
        <v>14.0</v>
      </c>
      <c r="H1341" s="132"/>
      <c r="J1341" s="171">
        <f t="array" ref="J1341">IFERROR(INDEX(VBDhistory1!$U$310:$U$610,MATCH(VBDgames!$C1341,VBDhistory1!$B$310:$B$610,0))+ROW()/10000000,0)</f>
        <v>0</v>
      </c>
      <c r="K1341" s="171">
        <f t="array" ref="K1341">IFERROR(INDEX(VBDhistory2!$U$310:$U$610,MATCH(VBDgames!$C1341,VBDhistory2!$B$310:$B$610,0))+ROW()/10000000,0)</f>
        <v>0</v>
      </c>
      <c r="L1341" s="171">
        <f t="array" ref="L1341">IFERROR(INDEX(VBDhistory3!$U$310:$U$610,MATCH(VBDgames!$C1341,VBDhistory3!$B$310:$B$610,0))+ROW()/10000000,0)</f>
        <v>0</v>
      </c>
      <c r="M1341" s="171">
        <f t="array" ref="M1341">IFERROR(INDEX(VBDhistory4!$U$310:$U$610,MATCH(VBDgames!$C1341,VBDhistory4!$B$310:$B$610,0))+ROW()/10000000,0)</f>
        <v>0</v>
      </c>
      <c r="N1341" s="171"/>
      <c r="O1341" s="171" t="str">
        <f t="shared" ref="O1341:R1341" si="2813">$D1341&amp;"-"&amp;RANK(J1341,J$1129:J$1428,0)</f>
        <v>LB-1</v>
      </c>
      <c r="P1341" s="171" t="str">
        <f t="shared" si="2813"/>
        <v>LB-1</v>
      </c>
      <c r="Q1341" s="171" t="str">
        <f t="shared" si="2813"/>
        <v>LB-1</v>
      </c>
      <c r="R1341" s="171" t="str">
        <f t="shared" si="2813"/>
        <v>LB-1</v>
      </c>
      <c r="AC1341" s="3"/>
    </row>
    <row r="1342" ht="15.75" customHeight="1">
      <c r="A1342" s="24">
        <v>214.0</v>
      </c>
      <c r="B1342" s="24" t="s">
        <v>5058</v>
      </c>
      <c r="C1342" s="24" t="s">
        <v>5058</v>
      </c>
      <c r="D1342" s="132" t="s">
        <v>4630</v>
      </c>
      <c r="E1342" s="132"/>
      <c r="F1342" s="132">
        <v>11.0</v>
      </c>
      <c r="G1342" s="132">
        <v>7.0</v>
      </c>
      <c r="H1342" s="132">
        <v>16.0</v>
      </c>
      <c r="J1342" s="171">
        <f t="array" ref="J1342">IFERROR(INDEX(VBDhistory1!$U$310:$U$610,MATCH(VBDgames!$C1342,VBDhistory1!$B$310:$B$610,0))+ROW()/10000000,0)</f>
        <v>0</v>
      </c>
      <c r="K1342" s="171">
        <f t="array" ref="K1342">IFERROR(INDEX(VBDhistory2!$U$310:$U$610,MATCH(VBDgames!$C1342,VBDhistory2!$B$310:$B$610,0))+ROW()/10000000,0)</f>
        <v>0</v>
      </c>
      <c r="L1342" s="171">
        <f t="array" ref="L1342">IFERROR(INDEX(VBDhistory3!$U$310:$U$610,MATCH(VBDgames!$C1342,VBDhistory3!$B$310:$B$610,0))+ROW()/10000000,0)</f>
        <v>0</v>
      </c>
      <c r="M1342" s="171">
        <f t="array" ref="M1342">IFERROR(INDEX(VBDhistory4!$U$310:$U$610,MATCH(VBDgames!$C1342,VBDhistory4!$B$310:$B$610,0))+ROW()/10000000,0)</f>
        <v>0</v>
      </c>
      <c r="N1342" s="171"/>
      <c r="O1342" s="171" t="str">
        <f t="shared" ref="O1342:R1342" si="2814">$D1342&amp;"-"&amp;RANK(J1342,J$1129:J$1428,0)</f>
        <v>LB-1</v>
      </c>
      <c r="P1342" s="171" t="str">
        <f t="shared" si="2814"/>
        <v>LB-1</v>
      </c>
      <c r="Q1342" s="171" t="str">
        <f t="shared" si="2814"/>
        <v>LB-1</v>
      </c>
      <c r="R1342" s="171" t="str">
        <f t="shared" si="2814"/>
        <v>LB-1</v>
      </c>
      <c r="AC1342" s="3"/>
    </row>
    <row r="1343" ht="15.75" customHeight="1">
      <c r="A1343" s="24">
        <v>215.0</v>
      </c>
      <c r="B1343" s="24" t="s">
        <v>5059</v>
      </c>
      <c r="C1343" s="24" t="s">
        <v>5059</v>
      </c>
      <c r="D1343" s="132" t="s">
        <v>4630</v>
      </c>
      <c r="E1343" s="132">
        <v>1.0</v>
      </c>
      <c r="F1343" s="132">
        <v>8.0</v>
      </c>
      <c r="G1343" s="132">
        <v>5.0</v>
      </c>
      <c r="H1343" s="132"/>
      <c r="J1343" s="171">
        <f t="array" ref="J1343">IFERROR(INDEX(VBDhistory1!$U$310:$U$610,MATCH(VBDgames!$C1343,VBDhistory1!$B$310:$B$610,0))+ROW()/10000000,0)</f>
        <v>0</v>
      </c>
      <c r="K1343" s="171">
        <f t="array" ref="K1343">IFERROR(INDEX(VBDhistory2!$U$310:$U$610,MATCH(VBDgames!$C1343,VBDhistory2!$B$310:$B$610,0))+ROW()/10000000,0)</f>
        <v>0</v>
      </c>
      <c r="L1343" s="171">
        <f t="array" ref="L1343">IFERROR(INDEX(VBDhistory3!$U$310:$U$610,MATCH(VBDgames!$C1343,VBDhistory3!$B$310:$B$610,0))+ROW()/10000000,0)</f>
        <v>0</v>
      </c>
      <c r="M1343" s="171">
        <f t="array" ref="M1343">IFERROR(INDEX(VBDhistory4!$U$310:$U$610,MATCH(VBDgames!$C1343,VBDhistory4!$B$310:$B$610,0))+ROW()/10000000,0)</f>
        <v>0</v>
      </c>
      <c r="N1343" s="171"/>
      <c r="O1343" s="171" t="str">
        <f t="shared" ref="O1343:R1343" si="2815">$D1343&amp;"-"&amp;RANK(J1343,J$1129:J$1428,0)</f>
        <v>LB-1</v>
      </c>
      <c r="P1343" s="171" t="str">
        <f t="shared" si="2815"/>
        <v>LB-1</v>
      </c>
      <c r="Q1343" s="171" t="str">
        <f t="shared" si="2815"/>
        <v>LB-1</v>
      </c>
      <c r="R1343" s="171" t="str">
        <f t="shared" si="2815"/>
        <v>LB-1</v>
      </c>
      <c r="AC1343" s="3"/>
    </row>
    <row r="1344" ht="15.75" customHeight="1">
      <c r="A1344" s="24">
        <v>216.0</v>
      </c>
      <c r="B1344" s="24" t="s">
        <v>5060</v>
      </c>
      <c r="C1344" s="24" t="s">
        <v>5060</v>
      </c>
      <c r="D1344" s="132" t="s">
        <v>4630</v>
      </c>
      <c r="E1344" s="132"/>
      <c r="F1344" s="132">
        <v>9.0</v>
      </c>
      <c r="G1344" s="132">
        <v>12.0</v>
      </c>
      <c r="H1344" s="132"/>
      <c r="J1344" s="171">
        <f t="array" ref="J1344">IFERROR(INDEX(VBDhistory1!$U$310:$U$610,MATCH(VBDgames!$C1344,VBDhistory1!$B$310:$B$610,0))+ROW()/10000000,0)</f>
        <v>0</v>
      </c>
      <c r="K1344" s="171">
        <f t="array" ref="K1344">IFERROR(INDEX(VBDhistory2!$U$310:$U$610,MATCH(VBDgames!$C1344,VBDhistory2!$B$310:$B$610,0))+ROW()/10000000,0)</f>
        <v>0</v>
      </c>
      <c r="L1344" s="171">
        <f t="array" ref="L1344">IFERROR(INDEX(VBDhistory3!$U$310:$U$610,MATCH(VBDgames!$C1344,VBDhistory3!$B$310:$B$610,0))+ROW()/10000000,0)</f>
        <v>0</v>
      </c>
      <c r="M1344" s="171">
        <f t="array" ref="M1344">IFERROR(INDEX(VBDhistory4!$U$310:$U$610,MATCH(VBDgames!$C1344,VBDhistory4!$B$310:$B$610,0))+ROW()/10000000,0)</f>
        <v>0</v>
      </c>
      <c r="N1344" s="171"/>
      <c r="O1344" s="171" t="str">
        <f t="shared" ref="O1344:R1344" si="2816">$D1344&amp;"-"&amp;RANK(J1344,J$1129:J$1428,0)</f>
        <v>LB-1</v>
      </c>
      <c r="P1344" s="171" t="str">
        <f t="shared" si="2816"/>
        <v>LB-1</v>
      </c>
      <c r="Q1344" s="171" t="str">
        <f t="shared" si="2816"/>
        <v>LB-1</v>
      </c>
      <c r="R1344" s="171" t="str">
        <f t="shared" si="2816"/>
        <v>LB-1</v>
      </c>
      <c r="AC1344" s="3"/>
    </row>
    <row r="1345" ht="15.75" customHeight="1">
      <c r="A1345" s="24">
        <v>217.0</v>
      </c>
      <c r="B1345" s="24" t="s">
        <v>5061</v>
      </c>
      <c r="C1345" s="24" t="s">
        <v>5061</v>
      </c>
      <c r="D1345" s="132" t="s">
        <v>4630</v>
      </c>
      <c r="E1345" s="132">
        <v>3.0</v>
      </c>
      <c r="F1345" s="132">
        <v>10.0</v>
      </c>
      <c r="G1345" s="132"/>
      <c r="H1345" s="132"/>
      <c r="J1345" s="171">
        <f t="array" ref="J1345">IFERROR(INDEX(VBDhistory1!$U$310:$U$610,MATCH(VBDgames!$C1345,VBDhistory1!$B$310:$B$610,0))+ROW()/10000000,0)</f>
        <v>0</v>
      </c>
      <c r="K1345" s="171">
        <f t="array" ref="K1345">IFERROR(INDEX(VBDhistory2!$U$310:$U$610,MATCH(VBDgames!$C1345,VBDhistory2!$B$310:$B$610,0))+ROW()/10000000,0)</f>
        <v>0</v>
      </c>
      <c r="L1345" s="171">
        <f t="array" ref="L1345">IFERROR(INDEX(VBDhistory3!$U$310:$U$610,MATCH(VBDgames!$C1345,VBDhistory3!$B$310:$B$610,0))+ROW()/10000000,0)</f>
        <v>0</v>
      </c>
      <c r="M1345" s="171">
        <f t="array" ref="M1345">IFERROR(INDEX(VBDhistory4!$U$310:$U$610,MATCH(VBDgames!$C1345,VBDhistory4!$B$310:$B$610,0))+ROW()/10000000,0)</f>
        <v>0</v>
      </c>
      <c r="N1345" s="171"/>
      <c r="O1345" s="171" t="str">
        <f t="shared" ref="O1345:R1345" si="2817">$D1345&amp;"-"&amp;RANK(J1345,J$1129:J$1428,0)</f>
        <v>LB-1</v>
      </c>
      <c r="P1345" s="171" t="str">
        <f t="shared" si="2817"/>
        <v>LB-1</v>
      </c>
      <c r="Q1345" s="171" t="str">
        <f t="shared" si="2817"/>
        <v>LB-1</v>
      </c>
      <c r="R1345" s="171" t="str">
        <f t="shared" si="2817"/>
        <v>LB-1</v>
      </c>
      <c r="AC1345" s="3"/>
    </row>
    <row r="1346" ht="15.75" customHeight="1">
      <c r="A1346" s="24">
        <v>218.0</v>
      </c>
      <c r="B1346" s="24" t="s">
        <v>5062</v>
      </c>
      <c r="C1346" s="24" t="s">
        <v>5062</v>
      </c>
      <c r="D1346" s="132" t="s">
        <v>4630</v>
      </c>
      <c r="E1346" s="132">
        <v>0.0</v>
      </c>
      <c r="F1346" s="132">
        <v>6.0</v>
      </c>
      <c r="G1346" s="132">
        <v>10.0</v>
      </c>
      <c r="H1346" s="132"/>
      <c r="J1346" s="171">
        <f t="array" ref="J1346">IFERROR(INDEX(VBDhistory1!$U$310:$U$610,MATCH(VBDgames!$C1346,VBDhistory1!$B$310:$B$610,0))+ROW()/10000000,0)</f>
        <v>0</v>
      </c>
      <c r="K1346" s="171">
        <f t="array" ref="K1346">IFERROR(INDEX(VBDhistory2!$U$310:$U$610,MATCH(VBDgames!$C1346,VBDhistory2!$B$310:$B$610,0))+ROW()/10000000,0)</f>
        <v>0</v>
      </c>
      <c r="L1346" s="171">
        <f t="array" ref="L1346">IFERROR(INDEX(VBDhistory3!$U$310:$U$610,MATCH(VBDgames!$C1346,VBDhistory3!$B$310:$B$610,0))+ROW()/10000000,0)</f>
        <v>0</v>
      </c>
      <c r="M1346" s="171">
        <f t="array" ref="M1346">IFERROR(INDEX(VBDhistory4!$U$310:$U$610,MATCH(VBDgames!$C1346,VBDhistory4!$B$310:$B$610,0))+ROW()/10000000,0)</f>
        <v>0</v>
      </c>
      <c r="N1346" s="171"/>
      <c r="O1346" s="171" t="str">
        <f t="shared" ref="O1346:R1346" si="2818">$D1346&amp;"-"&amp;RANK(J1346,J$1129:J$1428,0)</f>
        <v>LB-1</v>
      </c>
      <c r="P1346" s="171" t="str">
        <f t="shared" si="2818"/>
        <v>LB-1</v>
      </c>
      <c r="Q1346" s="171" t="str">
        <f t="shared" si="2818"/>
        <v>LB-1</v>
      </c>
      <c r="R1346" s="171" t="str">
        <f t="shared" si="2818"/>
        <v>LB-1</v>
      </c>
      <c r="AC1346" s="3"/>
    </row>
    <row r="1347" ht="15.75" customHeight="1">
      <c r="A1347" s="24">
        <v>219.0</v>
      </c>
      <c r="B1347" s="24" t="s">
        <v>5063</v>
      </c>
      <c r="C1347" s="24" t="s">
        <v>5063</v>
      </c>
      <c r="D1347" s="132" t="s">
        <v>4630</v>
      </c>
      <c r="E1347" s="132">
        <v>0.0</v>
      </c>
      <c r="F1347" s="132">
        <v>8.0</v>
      </c>
      <c r="G1347" s="132">
        <v>3.0</v>
      </c>
      <c r="H1347" s="132"/>
      <c r="J1347" s="171">
        <f t="array" ref="J1347">IFERROR(INDEX(VBDhistory1!$U$310:$U$610,MATCH(VBDgames!$C1347,VBDhistory1!$B$310:$B$610,0))+ROW()/10000000,0)</f>
        <v>0</v>
      </c>
      <c r="K1347" s="171">
        <f t="array" ref="K1347">IFERROR(INDEX(VBDhistory2!$U$310:$U$610,MATCH(VBDgames!$C1347,VBDhistory2!$B$310:$B$610,0))+ROW()/10000000,0)</f>
        <v>0</v>
      </c>
      <c r="L1347" s="171">
        <f t="array" ref="L1347">IFERROR(INDEX(VBDhistory3!$U$310:$U$610,MATCH(VBDgames!$C1347,VBDhistory3!$B$310:$B$610,0))+ROW()/10000000,0)</f>
        <v>0</v>
      </c>
      <c r="M1347" s="171">
        <f t="array" ref="M1347">IFERROR(INDEX(VBDhistory4!$U$310:$U$610,MATCH(VBDgames!$C1347,VBDhistory4!$B$310:$B$610,0))+ROW()/10000000,0)</f>
        <v>0</v>
      </c>
      <c r="N1347" s="171"/>
      <c r="O1347" s="171" t="str">
        <f t="shared" ref="O1347:R1347" si="2819">$D1347&amp;"-"&amp;RANK(J1347,J$1129:J$1428,0)</f>
        <v>LB-1</v>
      </c>
      <c r="P1347" s="171" t="str">
        <f t="shared" si="2819"/>
        <v>LB-1</v>
      </c>
      <c r="Q1347" s="171" t="str">
        <f t="shared" si="2819"/>
        <v>LB-1</v>
      </c>
      <c r="R1347" s="171" t="str">
        <f t="shared" si="2819"/>
        <v>LB-1</v>
      </c>
      <c r="AC1347" s="3"/>
    </row>
    <row r="1348" ht="15.75" customHeight="1">
      <c r="A1348" s="24">
        <v>220.0</v>
      </c>
      <c r="B1348" s="24" t="s">
        <v>5064</v>
      </c>
      <c r="C1348" s="24" t="s">
        <v>5064</v>
      </c>
      <c r="D1348" s="132" t="s">
        <v>4630</v>
      </c>
      <c r="E1348" s="132"/>
      <c r="F1348" s="132">
        <v>6.0</v>
      </c>
      <c r="G1348" s="132">
        <v>15.0</v>
      </c>
      <c r="H1348" s="132"/>
      <c r="J1348" s="171">
        <f t="array" ref="J1348">IFERROR(INDEX(VBDhistory1!$U$310:$U$610,MATCH(VBDgames!$C1348,VBDhistory1!$B$310:$B$610,0))+ROW()/10000000,0)</f>
        <v>0</v>
      </c>
      <c r="K1348" s="171">
        <f t="array" ref="K1348">IFERROR(INDEX(VBDhistory2!$U$310:$U$610,MATCH(VBDgames!$C1348,VBDhistory2!$B$310:$B$610,0))+ROW()/10000000,0)</f>
        <v>0</v>
      </c>
      <c r="L1348" s="171">
        <f t="array" ref="L1348">IFERROR(INDEX(VBDhistory3!$U$310:$U$610,MATCH(VBDgames!$C1348,VBDhistory3!$B$310:$B$610,0))+ROW()/10000000,0)</f>
        <v>0</v>
      </c>
      <c r="M1348" s="171">
        <f t="array" ref="M1348">IFERROR(INDEX(VBDhistory4!$U$310:$U$610,MATCH(VBDgames!$C1348,VBDhistory4!$B$310:$B$610,0))+ROW()/10000000,0)</f>
        <v>0</v>
      </c>
      <c r="N1348" s="171"/>
      <c r="O1348" s="171" t="str">
        <f t="shared" ref="O1348:R1348" si="2820">$D1348&amp;"-"&amp;RANK(J1348,J$1129:J$1428,0)</f>
        <v>LB-1</v>
      </c>
      <c r="P1348" s="171" t="str">
        <f t="shared" si="2820"/>
        <v>LB-1</v>
      </c>
      <c r="Q1348" s="171" t="str">
        <f t="shared" si="2820"/>
        <v>LB-1</v>
      </c>
      <c r="R1348" s="171" t="str">
        <f t="shared" si="2820"/>
        <v>LB-1</v>
      </c>
      <c r="AC1348" s="3"/>
    </row>
    <row r="1349" ht="15.75" customHeight="1">
      <c r="A1349" s="24">
        <v>221.0</v>
      </c>
      <c r="B1349" s="24" t="s">
        <v>5065</v>
      </c>
      <c r="C1349" s="24" t="s">
        <v>5065</v>
      </c>
      <c r="D1349" s="132" t="s">
        <v>4630</v>
      </c>
      <c r="E1349" s="132"/>
      <c r="F1349" s="132">
        <v>5.0</v>
      </c>
      <c r="G1349" s="132">
        <v>12.0</v>
      </c>
      <c r="H1349" s="132"/>
      <c r="J1349" s="171">
        <f t="array" ref="J1349">IFERROR(INDEX(VBDhistory1!$U$310:$U$610,MATCH(VBDgames!$C1349,VBDhistory1!$B$310:$B$610,0))+ROW()/10000000,0)</f>
        <v>0</v>
      </c>
      <c r="K1349" s="171">
        <f t="array" ref="K1349">IFERROR(INDEX(VBDhistory2!$U$310:$U$610,MATCH(VBDgames!$C1349,VBDhistory2!$B$310:$B$610,0))+ROW()/10000000,0)</f>
        <v>0</v>
      </c>
      <c r="L1349" s="171">
        <f t="array" ref="L1349">IFERROR(INDEX(VBDhistory3!$U$310:$U$610,MATCH(VBDgames!$C1349,VBDhistory3!$B$310:$B$610,0))+ROW()/10000000,0)</f>
        <v>0</v>
      </c>
      <c r="M1349" s="171">
        <f t="array" ref="M1349">IFERROR(INDEX(VBDhistory4!$U$310:$U$610,MATCH(VBDgames!$C1349,VBDhistory4!$B$310:$B$610,0))+ROW()/10000000,0)</f>
        <v>0</v>
      </c>
      <c r="N1349" s="171"/>
      <c r="O1349" s="171" t="str">
        <f t="shared" ref="O1349:R1349" si="2821">$D1349&amp;"-"&amp;RANK(J1349,J$1129:J$1428,0)</f>
        <v>LB-1</v>
      </c>
      <c r="P1349" s="171" t="str">
        <f t="shared" si="2821"/>
        <v>LB-1</v>
      </c>
      <c r="Q1349" s="171" t="str">
        <f t="shared" si="2821"/>
        <v>LB-1</v>
      </c>
      <c r="R1349" s="171" t="str">
        <f t="shared" si="2821"/>
        <v>LB-1</v>
      </c>
      <c r="AC1349" s="3"/>
    </row>
    <row r="1350" ht="15.75" customHeight="1">
      <c r="A1350" s="24">
        <v>222.0</v>
      </c>
      <c r="B1350" s="24" t="s">
        <v>5066</v>
      </c>
      <c r="C1350" s="24" t="s">
        <v>5066</v>
      </c>
      <c r="D1350" s="132" t="s">
        <v>4630</v>
      </c>
      <c r="E1350" s="132">
        <v>0.0</v>
      </c>
      <c r="F1350" s="132">
        <v>3.0</v>
      </c>
      <c r="G1350" s="132"/>
      <c r="H1350" s="132"/>
      <c r="J1350" s="171">
        <f t="array" ref="J1350">IFERROR(INDEX(VBDhistory1!$U$310:$U$610,MATCH(VBDgames!$C1350,VBDhistory1!$B$310:$B$610,0))+ROW()/10000000,0)</f>
        <v>0</v>
      </c>
      <c r="K1350" s="171">
        <f t="array" ref="K1350">IFERROR(INDEX(VBDhistory2!$U$310:$U$610,MATCH(VBDgames!$C1350,VBDhistory2!$B$310:$B$610,0))+ROW()/10000000,0)</f>
        <v>0</v>
      </c>
      <c r="L1350" s="171">
        <f t="array" ref="L1350">IFERROR(INDEX(VBDhistory3!$U$310:$U$610,MATCH(VBDgames!$C1350,VBDhistory3!$B$310:$B$610,0))+ROW()/10000000,0)</f>
        <v>0</v>
      </c>
      <c r="M1350" s="171">
        <f t="array" ref="M1350">IFERROR(INDEX(VBDhistory4!$U$310:$U$610,MATCH(VBDgames!$C1350,VBDhistory4!$B$310:$B$610,0))+ROW()/10000000,0)</f>
        <v>0</v>
      </c>
      <c r="N1350" s="171"/>
      <c r="O1350" s="171" t="str">
        <f t="shared" ref="O1350:R1350" si="2822">$D1350&amp;"-"&amp;RANK(J1350,J$1129:J$1428,0)</f>
        <v>LB-1</v>
      </c>
      <c r="P1350" s="171" t="str">
        <f t="shared" si="2822"/>
        <v>LB-1</v>
      </c>
      <c r="Q1350" s="171" t="str">
        <f t="shared" si="2822"/>
        <v>LB-1</v>
      </c>
      <c r="R1350" s="171" t="str">
        <f t="shared" si="2822"/>
        <v>LB-1</v>
      </c>
      <c r="AC1350" s="3"/>
    </row>
    <row r="1351" ht="15.75" customHeight="1">
      <c r="A1351" s="24">
        <v>223.0</v>
      </c>
      <c r="B1351" s="24" t="s">
        <v>5067</v>
      </c>
      <c r="C1351" s="24" t="s">
        <v>5067</v>
      </c>
      <c r="D1351" s="132" t="s">
        <v>4630</v>
      </c>
      <c r="E1351" s="132">
        <v>1.0</v>
      </c>
      <c r="F1351" s="132">
        <v>7.0</v>
      </c>
      <c r="G1351" s="132">
        <v>0.0</v>
      </c>
      <c r="H1351" s="132"/>
      <c r="J1351" s="171">
        <f t="array" ref="J1351">IFERROR(INDEX(VBDhistory1!$U$310:$U$610,MATCH(VBDgames!$C1351,VBDhistory1!$B$310:$B$610,0))+ROW()/10000000,0)</f>
        <v>0</v>
      </c>
      <c r="K1351" s="171">
        <f t="array" ref="K1351">IFERROR(INDEX(VBDhistory2!$U$310:$U$610,MATCH(VBDgames!$C1351,VBDhistory2!$B$310:$B$610,0))+ROW()/10000000,0)</f>
        <v>0</v>
      </c>
      <c r="L1351" s="171">
        <f t="array" ref="L1351">IFERROR(INDEX(VBDhistory3!$U$310:$U$610,MATCH(VBDgames!$C1351,VBDhistory3!$B$310:$B$610,0))+ROW()/10000000,0)</f>
        <v>0</v>
      </c>
      <c r="M1351" s="171">
        <f t="array" ref="M1351">IFERROR(INDEX(VBDhistory4!$U$310:$U$610,MATCH(VBDgames!$C1351,VBDhistory4!$B$310:$B$610,0))+ROW()/10000000,0)</f>
        <v>0</v>
      </c>
      <c r="N1351" s="171"/>
      <c r="O1351" s="171" t="str">
        <f t="shared" ref="O1351:R1351" si="2823">$D1351&amp;"-"&amp;RANK(J1351,J$1129:J$1428,0)</f>
        <v>LB-1</v>
      </c>
      <c r="P1351" s="171" t="str">
        <f t="shared" si="2823"/>
        <v>LB-1</v>
      </c>
      <c r="Q1351" s="171" t="str">
        <f t="shared" si="2823"/>
        <v>LB-1</v>
      </c>
      <c r="R1351" s="171" t="str">
        <f t="shared" si="2823"/>
        <v>LB-1</v>
      </c>
      <c r="AC1351" s="3"/>
    </row>
    <row r="1352" ht="15.75" customHeight="1">
      <c r="A1352" s="24">
        <v>224.0</v>
      </c>
      <c r="B1352" s="24" t="s">
        <v>5068</v>
      </c>
      <c r="C1352" s="24" t="s">
        <v>5068</v>
      </c>
      <c r="D1352" s="132" t="s">
        <v>4630</v>
      </c>
      <c r="E1352" s="132"/>
      <c r="F1352" s="132">
        <v>4.0</v>
      </c>
      <c r="G1352" s="132">
        <v>1.0</v>
      </c>
      <c r="H1352" s="132"/>
      <c r="J1352" s="171">
        <f t="array" ref="J1352">IFERROR(INDEX(VBDhistory1!$U$310:$U$610,MATCH(VBDgames!$C1352,VBDhistory1!$B$310:$B$610,0))+ROW()/10000000,0)</f>
        <v>0</v>
      </c>
      <c r="K1352" s="171">
        <f t="array" ref="K1352">IFERROR(INDEX(VBDhistory2!$U$310:$U$610,MATCH(VBDgames!$C1352,VBDhistory2!$B$310:$B$610,0))+ROW()/10000000,0)</f>
        <v>0</v>
      </c>
      <c r="L1352" s="171">
        <f t="array" ref="L1352">IFERROR(INDEX(VBDhistory3!$U$310:$U$610,MATCH(VBDgames!$C1352,VBDhistory3!$B$310:$B$610,0))+ROW()/10000000,0)</f>
        <v>0</v>
      </c>
      <c r="M1352" s="171">
        <f t="array" ref="M1352">IFERROR(INDEX(VBDhistory4!$U$310:$U$610,MATCH(VBDgames!$C1352,VBDhistory4!$B$310:$B$610,0))+ROW()/10000000,0)</f>
        <v>0</v>
      </c>
      <c r="N1352" s="171"/>
      <c r="O1352" s="171" t="str">
        <f t="shared" ref="O1352:R1352" si="2824">$D1352&amp;"-"&amp;RANK(J1352,J$1129:J$1428,0)</f>
        <v>LB-1</v>
      </c>
      <c r="P1352" s="171" t="str">
        <f t="shared" si="2824"/>
        <v>LB-1</v>
      </c>
      <c r="Q1352" s="171" t="str">
        <f t="shared" si="2824"/>
        <v>LB-1</v>
      </c>
      <c r="R1352" s="171" t="str">
        <f t="shared" si="2824"/>
        <v>LB-1</v>
      </c>
      <c r="AC1352" s="3"/>
    </row>
    <row r="1353" ht="15.75" customHeight="1">
      <c r="A1353" s="24">
        <v>225.0</v>
      </c>
      <c r="B1353" s="24" t="s">
        <v>5069</v>
      </c>
      <c r="C1353" s="24" t="s">
        <v>5069</v>
      </c>
      <c r="D1353" s="132" t="s">
        <v>4630</v>
      </c>
      <c r="E1353" s="132">
        <v>0.0</v>
      </c>
      <c r="F1353" s="132">
        <v>7.0</v>
      </c>
      <c r="G1353" s="132"/>
      <c r="H1353" s="132"/>
      <c r="J1353" s="171">
        <f t="array" ref="J1353">IFERROR(INDEX(VBDhistory1!$U$310:$U$610,MATCH(VBDgames!$C1353,VBDhistory1!$B$310:$B$610,0))+ROW()/10000000,0)</f>
        <v>0</v>
      </c>
      <c r="K1353" s="171">
        <f t="array" ref="K1353">IFERROR(INDEX(VBDhistory2!$U$310:$U$610,MATCH(VBDgames!$C1353,VBDhistory2!$B$310:$B$610,0))+ROW()/10000000,0)</f>
        <v>0</v>
      </c>
      <c r="L1353" s="171">
        <f t="array" ref="L1353">IFERROR(INDEX(VBDhistory3!$U$310:$U$610,MATCH(VBDgames!$C1353,VBDhistory3!$B$310:$B$610,0))+ROW()/10000000,0)</f>
        <v>0</v>
      </c>
      <c r="M1353" s="171">
        <f t="array" ref="M1353">IFERROR(INDEX(VBDhistory4!$U$310:$U$610,MATCH(VBDgames!$C1353,VBDhistory4!$B$310:$B$610,0))+ROW()/10000000,0)</f>
        <v>0</v>
      </c>
      <c r="N1353" s="171"/>
      <c r="O1353" s="171" t="str">
        <f t="shared" ref="O1353:R1353" si="2825">$D1353&amp;"-"&amp;RANK(J1353,J$1129:J$1428,0)</f>
        <v>LB-1</v>
      </c>
      <c r="P1353" s="171" t="str">
        <f t="shared" si="2825"/>
        <v>LB-1</v>
      </c>
      <c r="Q1353" s="171" t="str">
        <f t="shared" si="2825"/>
        <v>LB-1</v>
      </c>
      <c r="R1353" s="171" t="str">
        <f t="shared" si="2825"/>
        <v>LB-1</v>
      </c>
      <c r="AC1353" s="3"/>
    </row>
    <row r="1354" ht="15.75" customHeight="1">
      <c r="A1354" s="24">
        <v>226.0</v>
      </c>
      <c r="B1354" s="24" t="s">
        <v>5070</v>
      </c>
      <c r="C1354" s="24" t="s">
        <v>5070</v>
      </c>
      <c r="D1354" s="132" t="s">
        <v>4630</v>
      </c>
      <c r="E1354" s="132">
        <v>0.0</v>
      </c>
      <c r="F1354" s="132">
        <v>5.0</v>
      </c>
      <c r="G1354" s="132">
        <v>4.0</v>
      </c>
      <c r="H1354" s="132"/>
      <c r="J1354" s="171">
        <f t="array" ref="J1354">IFERROR(INDEX(VBDhistory1!$U$310:$U$610,MATCH(VBDgames!$C1354,VBDhistory1!$B$310:$B$610,0))+ROW()/10000000,0)</f>
        <v>0</v>
      </c>
      <c r="K1354" s="171">
        <f t="array" ref="K1354">IFERROR(INDEX(VBDhistory2!$U$310:$U$610,MATCH(VBDgames!$C1354,VBDhistory2!$B$310:$B$610,0))+ROW()/10000000,0)</f>
        <v>0</v>
      </c>
      <c r="L1354" s="171">
        <f t="array" ref="L1354">IFERROR(INDEX(VBDhistory3!$U$310:$U$610,MATCH(VBDgames!$C1354,VBDhistory3!$B$310:$B$610,0))+ROW()/10000000,0)</f>
        <v>0</v>
      </c>
      <c r="M1354" s="171">
        <f t="array" ref="M1354">IFERROR(INDEX(VBDhistory4!$U$310:$U$610,MATCH(VBDgames!$C1354,VBDhistory4!$B$310:$B$610,0))+ROW()/10000000,0)</f>
        <v>0</v>
      </c>
      <c r="N1354" s="171"/>
      <c r="O1354" s="171" t="str">
        <f t="shared" ref="O1354:R1354" si="2826">$D1354&amp;"-"&amp;RANK(J1354,J$1129:J$1428,0)</f>
        <v>LB-1</v>
      </c>
      <c r="P1354" s="171" t="str">
        <f t="shared" si="2826"/>
        <v>LB-1</v>
      </c>
      <c r="Q1354" s="171" t="str">
        <f t="shared" si="2826"/>
        <v>LB-1</v>
      </c>
      <c r="R1354" s="171" t="str">
        <f t="shared" si="2826"/>
        <v>LB-1</v>
      </c>
      <c r="AC1354" s="3"/>
    </row>
    <row r="1355" ht="15.75" customHeight="1">
      <c r="A1355" s="24">
        <v>227.0</v>
      </c>
      <c r="B1355" s="24" t="s">
        <v>5071</v>
      </c>
      <c r="C1355" s="24" t="s">
        <v>5071</v>
      </c>
      <c r="D1355" s="132" t="s">
        <v>4630</v>
      </c>
      <c r="E1355" s="132"/>
      <c r="F1355" s="132">
        <v>5.0</v>
      </c>
      <c r="G1355" s="132"/>
      <c r="H1355" s="132"/>
      <c r="J1355" s="171">
        <f t="array" ref="J1355">IFERROR(INDEX(VBDhistory1!$U$310:$U$610,MATCH(VBDgames!$C1355,VBDhistory1!$B$310:$B$610,0))+ROW()/10000000,0)</f>
        <v>0</v>
      </c>
      <c r="K1355" s="171">
        <f t="array" ref="K1355">IFERROR(INDEX(VBDhistory2!$U$310:$U$610,MATCH(VBDgames!$C1355,VBDhistory2!$B$310:$B$610,0))+ROW()/10000000,0)</f>
        <v>0</v>
      </c>
      <c r="L1355" s="171">
        <f t="array" ref="L1355">IFERROR(INDEX(VBDhistory3!$U$310:$U$610,MATCH(VBDgames!$C1355,VBDhistory3!$B$310:$B$610,0))+ROW()/10000000,0)</f>
        <v>0</v>
      </c>
      <c r="M1355" s="171">
        <f t="array" ref="M1355">IFERROR(INDEX(VBDhistory4!$U$310:$U$610,MATCH(VBDgames!$C1355,VBDhistory4!$B$310:$B$610,0))+ROW()/10000000,0)</f>
        <v>0</v>
      </c>
      <c r="N1355" s="171"/>
      <c r="O1355" s="171" t="str">
        <f t="shared" ref="O1355:R1355" si="2827">$D1355&amp;"-"&amp;RANK(J1355,J$1129:J$1428,0)</f>
        <v>LB-1</v>
      </c>
      <c r="P1355" s="171" t="str">
        <f t="shared" si="2827"/>
        <v>LB-1</v>
      </c>
      <c r="Q1355" s="171" t="str">
        <f t="shared" si="2827"/>
        <v>LB-1</v>
      </c>
      <c r="R1355" s="171" t="str">
        <f t="shared" si="2827"/>
        <v>LB-1</v>
      </c>
      <c r="AC1355" s="3"/>
    </row>
    <row r="1356" ht="15.75" customHeight="1">
      <c r="A1356" s="24">
        <v>228.0</v>
      </c>
      <c r="B1356" s="24" t="s">
        <v>5072</v>
      </c>
      <c r="C1356" s="24" t="s">
        <v>5072</v>
      </c>
      <c r="D1356" s="132" t="s">
        <v>4630</v>
      </c>
      <c r="E1356" s="132"/>
      <c r="F1356" s="132">
        <v>6.0</v>
      </c>
      <c r="G1356" s="132">
        <v>14.0</v>
      </c>
      <c r="H1356" s="132">
        <v>13.0</v>
      </c>
      <c r="J1356" s="171">
        <f t="array" ref="J1356">IFERROR(INDEX(VBDhistory1!$U$310:$U$610,MATCH(VBDgames!$C1356,VBDhistory1!$B$310:$B$610,0))+ROW()/10000000,0)</f>
        <v>0</v>
      </c>
      <c r="K1356" s="171">
        <f t="array" ref="K1356">IFERROR(INDEX(VBDhistory2!$U$310:$U$610,MATCH(VBDgames!$C1356,VBDhistory2!$B$310:$B$610,0))+ROW()/10000000,0)</f>
        <v>0</v>
      </c>
      <c r="L1356" s="171">
        <f t="array" ref="L1356">IFERROR(INDEX(VBDhistory3!$U$310:$U$610,MATCH(VBDgames!$C1356,VBDhistory3!$B$310:$B$610,0))+ROW()/10000000,0)</f>
        <v>0</v>
      </c>
      <c r="M1356" s="171">
        <f t="array" ref="M1356">IFERROR(INDEX(VBDhistory4!$U$310:$U$610,MATCH(VBDgames!$C1356,VBDhistory4!$B$310:$B$610,0))+ROW()/10000000,0)</f>
        <v>0</v>
      </c>
      <c r="N1356" s="171"/>
      <c r="O1356" s="171" t="str">
        <f t="shared" ref="O1356:R1356" si="2828">$D1356&amp;"-"&amp;RANK(J1356,J$1129:J$1428,0)</f>
        <v>LB-1</v>
      </c>
      <c r="P1356" s="171" t="str">
        <f t="shared" si="2828"/>
        <v>LB-1</v>
      </c>
      <c r="Q1356" s="171" t="str">
        <f t="shared" si="2828"/>
        <v>LB-1</v>
      </c>
      <c r="R1356" s="171" t="str">
        <f t="shared" si="2828"/>
        <v>LB-1</v>
      </c>
      <c r="AC1356" s="3"/>
    </row>
    <row r="1357" ht="15.75" customHeight="1">
      <c r="A1357" s="24">
        <v>229.0</v>
      </c>
      <c r="B1357" s="22" t="s">
        <v>5073</v>
      </c>
      <c r="C1357" s="22" t="s">
        <v>5073</v>
      </c>
      <c r="D1357" s="132" t="s">
        <v>4630</v>
      </c>
      <c r="E1357" s="132"/>
      <c r="F1357" s="132"/>
      <c r="G1357" s="132">
        <v>15.0</v>
      </c>
      <c r="H1357" s="132"/>
      <c r="J1357" s="171">
        <f t="array" ref="J1357">IFERROR(INDEX(VBDhistory1!$U$310:$U$610,MATCH(VBDgames!$C1357,VBDhistory1!$B$310:$B$610,0))+ROW()/10000000,0)</f>
        <v>0</v>
      </c>
      <c r="K1357" s="171">
        <f t="array" ref="K1357">IFERROR(INDEX(VBDhistory2!$U$310:$U$610,MATCH(VBDgames!$C1357,VBDhistory2!$B$310:$B$610,0))+ROW()/10000000,0)</f>
        <v>0</v>
      </c>
      <c r="L1357" s="171">
        <f t="array" ref="L1357">IFERROR(INDEX(VBDhistory3!$U$310:$U$610,MATCH(VBDgames!$C1357,VBDhistory3!$B$310:$B$610,0))+ROW()/10000000,0)</f>
        <v>0</v>
      </c>
      <c r="M1357" s="171">
        <f t="array" ref="M1357">IFERROR(INDEX(VBDhistory4!$U$310:$U$610,MATCH(VBDgames!$C1357,VBDhistory4!$B$310:$B$610,0))+ROW()/10000000,0)</f>
        <v>0</v>
      </c>
      <c r="N1357" s="171"/>
      <c r="O1357" s="171" t="str">
        <f t="shared" ref="O1357:R1357" si="2829">$D1357&amp;"-"&amp;RANK(J1357,J$1129:J$1428,0)</f>
        <v>LB-1</v>
      </c>
      <c r="P1357" s="171" t="str">
        <f t="shared" si="2829"/>
        <v>LB-1</v>
      </c>
      <c r="Q1357" s="171" t="str">
        <f t="shared" si="2829"/>
        <v>LB-1</v>
      </c>
      <c r="R1357" s="171" t="str">
        <f t="shared" si="2829"/>
        <v>LB-1</v>
      </c>
      <c r="AC1357" s="3"/>
    </row>
    <row r="1358" ht="15.75" customHeight="1">
      <c r="A1358" s="24">
        <v>230.0</v>
      </c>
      <c r="B1358" s="24" t="s">
        <v>5074</v>
      </c>
      <c r="C1358" s="24" t="s">
        <v>5074</v>
      </c>
      <c r="D1358" s="132" t="s">
        <v>4630</v>
      </c>
      <c r="E1358" s="132"/>
      <c r="F1358" s="132"/>
      <c r="G1358" s="132">
        <v>15.0</v>
      </c>
      <c r="H1358" s="132">
        <v>16.0</v>
      </c>
      <c r="J1358" s="171">
        <f t="array" ref="J1358">IFERROR(INDEX(VBDhistory1!$U$310:$U$610,MATCH(VBDgames!$C1358,VBDhistory1!$B$310:$B$610,0))+ROW()/10000000,0)</f>
        <v>0</v>
      </c>
      <c r="K1358" s="171">
        <f t="array" ref="K1358">IFERROR(INDEX(VBDhistory2!$U$310:$U$610,MATCH(VBDgames!$C1358,VBDhistory2!$B$310:$B$610,0))+ROW()/10000000,0)</f>
        <v>0</v>
      </c>
      <c r="L1358" s="171">
        <f t="array" ref="L1358">IFERROR(INDEX(VBDhistory3!$U$310:$U$610,MATCH(VBDgames!$C1358,VBDhistory3!$B$310:$B$610,0))+ROW()/10000000,0)</f>
        <v>0</v>
      </c>
      <c r="M1358" s="171">
        <f t="array" ref="M1358">IFERROR(INDEX(VBDhistory4!$U$310:$U$610,MATCH(VBDgames!$C1358,VBDhistory4!$B$310:$B$610,0))+ROW()/10000000,0)</f>
        <v>0</v>
      </c>
      <c r="N1358" s="171"/>
      <c r="O1358" s="171" t="str">
        <f t="shared" ref="O1358:R1358" si="2830">$D1358&amp;"-"&amp;RANK(J1358,J$1129:J$1428,0)</f>
        <v>LB-1</v>
      </c>
      <c r="P1358" s="171" t="str">
        <f t="shared" si="2830"/>
        <v>LB-1</v>
      </c>
      <c r="Q1358" s="171" t="str">
        <f t="shared" si="2830"/>
        <v>LB-1</v>
      </c>
      <c r="R1358" s="171" t="str">
        <f t="shared" si="2830"/>
        <v>LB-1</v>
      </c>
      <c r="AC1358" s="3"/>
    </row>
    <row r="1359" ht="15.75" customHeight="1">
      <c r="A1359" s="24">
        <v>231.0</v>
      </c>
      <c r="B1359" s="24" t="s">
        <v>5075</v>
      </c>
      <c r="C1359" s="24" t="s">
        <v>5075</v>
      </c>
      <c r="D1359" s="132" t="s">
        <v>4630</v>
      </c>
      <c r="E1359" s="132"/>
      <c r="F1359" s="132"/>
      <c r="G1359" s="132">
        <v>16.0</v>
      </c>
      <c r="H1359" s="132"/>
      <c r="J1359" s="171">
        <f t="array" ref="J1359">IFERROR(INDEX(VBDhistory1!$U$310:$U$610,MATCH(VBDgames!$C1359,VBDhistory1!$B$310:$B$610,0))+ROW()/10000000,0)</f>
        <v>0</v>
      </c>
      <c r="K1359" s="171">
        <f t="array" ref="K1359">IFERROR(INDEX(VBDhistory2!$U$310:$U$610,MATCH(VBDgames!$C1359,VBDhistory2!$B$310:$B$610,0))+ROW()/10000000,0)</f>
        <v>0</v>
      </c>
      <c r="L1359" s="171">
        <f t="array" ref="L1359">IFERROR(INDEX(VBDhistory3!$U$310:$U$610,MATCH(VBDgames!$C1359,VBDhistory3!$B$310:$B$610,0))+ROW()/10000000,0)</f>
        <v>0</v>
      </c>
      <c r="M1359" s="171">
        <f t="array" ref="M1359">IFERROR(INDEX(VBDhistory4!$U$310:$U$610,MATCH(VBDgames!$C1359,VBDhistory4!$B$310:$B$610,0))+ROW()/10000000,0)</f>
        <v>0</v>
      </c>
      <c r="N1359" s="171"/>
      <c r="O1359" s="171" t="str">
        <f t="shared" ref="O1359:R1359" si="2831">$D1359&amp;"-"&amp;RANK(J1359,J$1129:J$1428,0)</f>
        <v>LB-1</v>
      </c>
      <c r="P1359" s="171" t="str">
        <f t="shared" si="2831"/>
        <v>LB-1</v>
      </c>
      <c r="Q1359" s="171" t="str">
        <f t="shared" si="2831"/>
        <v>LB-1</v>
      </c>
      <c r="R1359" s="171" t="str">
        <f t="shared" si="2831"/>
        <v>LB-1</v>
      </c>
      <c r="AC1359" s="3"/>
    </row>
    <row r="1360" ht="15.75" customHeight="1">
      <c r="A1360" s="24">
        <v>232.0</v>
      </c>
      <c r="B1360" s="24" t="s">
        <v>5076</v>
      </c>
      <c r="C1360" s="24" t="s">
        <v>5076</v>
      </c>
      <c r="D1360" s="132" t="s">
        <v>4630</v>
      </c>
      <c r="E1360" s="132"/>
      <c r="F1360" s="132"/>
      <c r="G1360" s="132">
        <v>16.0</v>
      </c>
      <c r="H1360" s="132"/>
      <c r="J1360" s="171">
        <f t="array" ref="J1360">IFERROR(INDEX(VBDhistory1!$U$310:$U$610,MATCH(VBDgames!$C1360,VBDhistory1!$B$310:$B$610,0))+ROW()/10000000,0)</f>
        <v>0</v>
      </c>
      <c r="K1360" s="171">
        <f t="array" ref="K1360">IFERROR(INDEX(VBDhistory2!$U$310:$U$610,MATCH(VBDgames!$C1360,VBDhistory2!$B$310:$B$610,0))+ROW()/10000000,0)</f>
        <v>0</v>
      </c>
      <c r="L1360" s="171">
        <f t="array" ref="L1360">IFERROR(INDEX(VBDhistory3!$U$310:$U$610,MATCH(VBDgames!$C1360,VBDhistory3!$B$310:$B$610,0))+ROW()/10000000,0)</f>
        <v>0</v>
      </c>
      <c r="M1360" s="171">
        <f t="array" ref="M1360">IFERROR(INDEX(VBDhistory4!$U$310:$U$610,MATCH(VBDgames!$C1360,VBDhistory4!$B$310:$B$610,0))+ROW()/10000000,0)</f>
        <v>0</v>
      </c>
      <c r="N1360" s="171"/>
      <c r="O1360" s="171" t="str">
        <f t="shared" ref="O1360:R1360" si="2832">$D1360&amp;"-"&amp;RANK(J1360,J$1129:J$1428,0)</f>
        <v>LB-1</v>
      </c>
      <c r="P1360" s="171" t="str">
        <f t="shared" si="2832"/>
        <v>LB-1</v>
      </c>
      <c r="Q1360" s="171" t="str">
        <f t="shared" si="2832"/>
        <v>LB-1</v>
      </c>
      <c r="R1360" s="171" t="str">
        <f t="shared" si="2832"/>
        <v>LB-1</v>
      </c>
      <c r="AC1360" s="3"/>
    </row>
    <row r="1361" ht="15.75" customHeight="1">
      <c r="A1361" s="24">
        <v>233.0</v>
      </c>
      <c r="B1361" s="24" t="s">
        <v>5077</v>
      </c>
      <c r="C1361" s="24" t="s">
        <v>5077</v>
      </c>
      <c r="D1361" s="132" t="s">
        <v>4630</v>
      </c>
      <c r="E1361" s="132"/>
      <c r="F1361" s="132"/>
      <c r="G1361" s="132">
        <v>14.0</v>
      </c>
      <c r="H1361" s="132">
        <v>16.0</v>
      </c>
      <c r="J1361" s="171">
        <f t="array" ref="J1361">IFERROR(INDEX(VBDhistory1!$U$310:$U$610,MATCH(VBDgames!$C1361,VBDhistory1!$B$310:$B$610,0))+ROW()/10000000,0)</f>
        <v>0</v>
      </c>
      <c r="K1361" s="171">
        <f t="array" ref="K1361">IFERROR(INDEX(VBDhistory2!$U$310:$U$610,MATCH(VBDgames!$C1361,VBDhistory2!$B$310:$B$610,0))+ROW()/10000000,0)</f>
        <v>0</v>
      </c>
      <c r="L1361" s="171">
        <f t="array" ref="L1361">IFERROR(INDEX(VBDhistory3!$U$310:$U$610,MATCH(VBDgames!$C1361,VBDhistory3!$B$310:$B$610,0))+ROW()/10000000,0)</f>
        <v>0</v>
      </c>
      <c r="M1361" s="171">
        <f t="array" ref="M1361">IFERROR(INDEX(VBDhistory4!$U$310:$U$610,MATCH(VBDgames!$C1361,VBDhistory4!$B$310:$B$610,0))+ROW()/10000000,0)</f>
        <v>0</v>
      </c>
      <c r="N1361" s="171"/>
      <c r="O1361" s="171" t="str">
        <f t="shared" ref="O1361:R1361" si="2833">$D1361&amp;"-"&amp;RANK(J1361,J$1129:J$1428,0)</f>
        <v>LB-1</v>
      </c>
      <c r="P1361" s="171" t="str">
        <f t="shared" si="2833"/>
        <v>LB-1</v>
      </c>
      <c r="Q1361" s="171" t="str">
        <f t="shared" si="2833"/>
        <v>LB-1</v>
      </c>
      <c r="R1361" s="171" t="str">
        <f t="shared" si="2833"/>
        <v>LB-1</v>
      </c>
      <c r="AC1361" s="3"/>
    </row>
    <row r="1362" ht="15.75" customHeight="1">
      <c r="A1362" s="24">
        <v>234.0</v>
      </c>
      <c r="B1362" s="24" t="s">
        <v>5078</v>
      </c>
      <c r="C1362" s="24" t="s">
        <v>5078</v>
      </c>
      <c r="D1362" s="132" t="s">
        <v>4630</v>
      </c>
      <c r="E1362" s="132"/>
      <c r="F1362" s="132"/>
      <c r="G1362" s="132">
        <v>16.0</v>
      </c>
      <c r="H1362" s="132"/>
      <c r="J1362" s="171">
        <f t="array" ref="J1362">IFERROR(INDEX(VBDhistory1!$U$310:$U$610,MATCH(VBDgames!$C1362,VBDhistory1!$B$310:$B$610,0))+ROW()/10000000,0)</f>
        <v>0</v>
      </c>
      <c r="K1362" s="171">
        <f t="array" ref="K1362">IFERROR(INDEX(VBDhistory2!$U$310:$U$610,MATCH(VBDgames!$C1362,VBDhistory2!$B$310:$B$610,0))+ROW()/10000000,0)</f>
        <v>0</v>
      </c>
      <c r="L1362" s="171">
        <f t="array" ref="L1362">IFERROR(INDEX(VBDhistory3!$U$310:$U$610,MATCH(VBDgames!$C1362,VBDhistory3!$B$310:$B$610,0))+ROW()/10000000,0)</f>
        <v>0</v>
      </c>
      <c r="M1362" s="171">
        <f t="array" ref="M1362">IFERROR(INDEX(VBDhistory4!$U$310:$U$610,MATCH(VBDgames!$C1362,VBDhistory4!$B$310:$B$610,0))+ROW()/10000000,0)</f>
        <v>0</v>
      </c>
      <c r="N1362" s="171"/>
      <c r="O1362" s="171" t="str">
        <f t="shared" ref="O1362:R1362" si="2834">$D1362&amp;"-"&amp;RANK(J1362,J$1129:J$1428,0)</f>
        <v>LB-1</v>
      </c>
      <c r="P1362" s="171" t="str">
        <f t="shared" si="2834"/>
        <v>LB-1</v>
      </c>
      <c r="Q1362" s="171" t="str">
        <f t="shared" si="2834"/>
        <v>LB-1</v>
      </c>
      <c r="R1362" s="171" t="str">
        <f t="shared" si="2834"/>
        <v>LB-1</v>
      </c>
      <c r="AC1362" s="3"/>
    </row>
    <row r="1363" ht="15.75" customHeight="1">
      <c r="A1363" s="24">
        <v>235.0</v>
      </c>
      <c r="B1363" s="24" t="s">
        <v>5079</v>
      </c>
      <c r="C1363" s="24" t="s">
        <v>5079</v>
      </c>
      <c r="D1363" s="132" t="s">
        <v>4630</v>
      </c>
      <c r="E1363" s="132"/>
      <c r="F1363" s="132"/>
      <c r="G1363" s="132">
        <v>11.0</v>
      </c>
      <c r="H1363" s="132">
        <v>13.0</v>
      </c>
      <c r="J1363" s="171">
        <f t="array" ref="J1363">IFERROR(INDEX(VBDhistory1!$U$310:$U$610,MATCH(VBDgames!$C1363,VBDhistory1!$B$310:$B$610,0))+ROW()/10000000,0)</f>
        <v>0</v>
      </c>
      <c r="K1363" s="171">
        <f t="array" ref="K1363">IFERROR(INDEX(VBDhistory2!$U$310:$U$610,MATCH(VBDgames!$C1363,VBDhistory2!$B$310:$B$610,0))+ROW()/10000000,0)</f>
        <v>0</v>
      </c>
      <c r="L1363" s="171">
        <f t="array" ref="L1363">IFERROR(INDEX(VBDhistory3!$U$310:$U$610,MATCH(VBDgames!$C1363,VBDhistory3!$B$310:$B$610,0))+ROW()/10000000,0)</f>
        <v>0</v>
      </c>
      <c r="M1363" s="171">
        <f t="array" ref="M1363">IFERROR(INDEX(VBDhistory4!$U$310:$U$610,MATCH(VBDgames!$C1363,VBDhistory4!$B$310:$B$610,0))+ROW()/10000000,0)</f>
        <v>0</v>
      </c>
      <c r="N1363" s="171"/>
      <c r="O1363" s="171" t="str">
        <f t="shared" ref="O1363:R1363" si="2835">$D1363&amp;"-"&amp;RANK(J1363,J$1129:J$1428,0)</f>
        <v>LB-1</v>
      </c>
      <c r="P1363" s="171" t="str">
        <f t="shared" si="2835"/>
        <v>LB-1</v>
      </c>
      <c r="Q1363" s="171" t="str">
        <f t="shared" si="2835"/>
        <v>LB-1</v>
      </c>
      <c r="R1363" s="171" t="str">
        <f t="shared" si="2835"/>
        <v>LB-1</v>
      </c>
      <c r="AC1363" s="3"/>
    </row>
    <row r="1364" ht="15.75" customHeight="1">
      <c r="A1364" s="24">
        <v>236.0</v>
      </c>
      <c r="B1364" s="24" t="s">
        <v>5080</v>
      </c>
      <c r="C1364" s="24" t="s">
        <v>5080</v>
      </c>
      <c r="D1364" s="132" t="s">
        <v>4630</v>
      </c>
      <c r="E1364" s="132"/>
      <c r="F1364" s="132">
        <v>1.0</v>
      </c>
      <c r="G1364" s="132">
        <v>12.0</v>
      </c>
      <c r="H1364" s="132"/>
      <c r="J1364" s="171">
        <f t="array" ref="J1364">IFERROR(INDEX(VBDhistory1!$U$310:$U$610,MATCH(VBDgames!$C1364,VBDhistory1!$B$310:$B$610,0))+ROW()/10000000,0)</f>
        <v>0</v>
      </c>
      <c r="K1364" s="171">
        <f t="array" ref="K1364">IFERROR(INDEX(VBDhistory2!$U$310:$U$610,MATCH(VBDgames!$C1364,VBDhistory2!$B$310:$B$610,0))+ROW()/10000000,0)</f>
        <v>0</v>
      </c>
      <c r="L1364" s="171">
        <f t="array" ref="L1364">IFERROR(INDEX(VBDhistory3!$U$310:$U$610,MATCH(VBDgames!$C1364,VBDhistory3!$B$310:$B$610,0))+ROW()/10000000,0)</f>
        <v>0</v>
      </c>
      <c r="M1364" s="171">
        <f t="array" ref="M1364">IFERROR(INDEX(VBDhistory4!$U$310:$U$610,MATCH(VBDgames!$C1364,VBDhistory4!$B$310:$B$610,0))+ROW()/10000000,0)</f>
        <v>0</v>
      </c>
      <c r="N1364" s="171"/>
      <c r="O1364" s="171" t="str">
        <f t="shared" ref="O1364:R1364" si="2836">$D1364&amp;"-"&amp;RANK(J1364,J$1129:J$1428,0)</f>
        <v>LB-1</v>
      </c>
      <c r="P1364" s="171" t="str">
        <f t="shared" si="2836"/>
        <v>LB-1</v>
      </c>
      <c r="Q1364" s="171" t="str">
        <f t="shared" si="2836"/>
        <v>LB-1</v>
      </c>
      <c r="R1364" s="171" t="str">
        <f t="shared" si="2836"/>
        <v>LB-1</v>
      </c>
      <c r="AC1364" s="3"/>
    </row>
    <row r="1365" ht="15.75" customHeight="1">
      <c r="A1365" s="24">
        <v>237.0</v>
      </c>
      <c r="B1365" s="24" t="s">
        <v>5081</v>
      </c>
      <c r="C1365" s="24" t="s">
        <v>5081</v>
      </c>
      <c r="D1365" s="132" t="s">
        <v>4630</v>
      </c>
      <c r="E1365" s="132">
        <v>1.0</v>
      </c>
      <c r="F1365" s="132">
        <v>1.0</v>
      </c>
      <c r="G1365" s="132">
        <v>14.0</v>
      </c>
      <c r="H1365" s="132"/>
      <c r="J1365" s="171">
        <f t="array" ref="J1365">IFERROR(INDEX(VBDhistory1!$U$310:$U$610,MATCH(VBDgames!$C1365,VBDhistory1!$B$310:$B$610,0))+ROW()/10000000,0)</f>
        <v>0</v>
      </c>
      <c r="K1365" s="171">
        <f t="array" ref="K1365">IFERROR(INDEX(VBDhistory2!$U$310:$U$610,MATCH(VBDgames!$C1365,VBDhistory2!$B$310:$B$610,0))+ROW()/10000000,0)</f>
        <v>0</v>
      </c>
      <c r="L1365" s="171">
        <f t="array" ref="L1365">IFERROR(INDEX(VBDhistory3!$U$310:$U$610,MATCH(VBDgames!$C1365,VBDhistory3!$B$310:$B$610,0))+ROW()/10000000,0)</f>
        <v>0</v>
      </c>
      <c r="M1365" s="171">
        <f t="array" ref="M1365">IFERROR(INDEX(VBDhistory4!$U$310:$U$610,MATCH(VBDgames!$C1365,VBDhistory4!$B$310:$B$610,0))+ROW()/10000000,0)</f>
        <v>0</v>
      </c>
      <c r="N1365" s="171"/>
      <c r="O1365" s="171" t="str">
        <f t="shared" ref="O1365:R1365" si="2837">$D1365&amp;"-"&amp;RANK(J1365,J$1129:J$1428,0)</f>
        <v>LB-1</v>
      </c>
      <c r="P1365" s="171" t="str">
        <f t="shared" si="2837"/>
        <v>LB-1</v>
      </c>
      <c r="Q1365" s="171" t="str">
        <f t="shared" si="2837"/>
        <v>LB-1</v>
      </c>
      <c r="R1365" s="171" t="str">
        <f t="shared" si="2837"/>
        <v>LB-1</v>
      </c>
      <c r="AC1365" s="3"/>
    </row>
    <row r="1366" ht="15.75" customHeight="1">
      <c r="A1366" s="24">
        <v>238.0</v>
      </c>
      <c r="B1366" s="24" t="s">
        <v>5082</v>
      </c>
      <c r="C1366" s="24" t="s">
        <v>5082</v>
      </c>
      <c r="D1366" s="132" t="s">
        <v>4630</v>
      </c>
      <c r="E1366" s="132"/>
      <c r="F1366" s="132"/>
      <c r="G1366" s="132">
        <v>14.0</v>
      </c>
      <c r="H1366" s="132"/>
      <c r="J1366" s="171">
        <f t="array" ref="J1366">IFERROR(INDEX(VBDhistory1!$U$310:$U$610,MATCH(VBDgames!$C1366,VBDhistory1!$B$310:$B$610,0))+ROW()/10000000,0)</f>
        <v>0</v>
      </c>
      <c r="K1366" s="171">
        <f t="array" ref="K1366">IFERROR(INDEX(VBDhistory2!$U$310:$U$610,MATCH(VBDgames!$C1366,VBDhistory2!$B$310:$B$610,0))+ROW()/10000000,0)</f>
        <v>0</v>
      </c>
      <c r="L1366" s="171">
        <f t="array" ref="L1366">IFERROR(INDEX(VBDhistory3!$U$310:$U$610,MATCH(VBDgames!$C1366,VBDhistory3!$B$310:$B$610,0))+ROW()/10000000,0)</f>
        <v>0</v>
      </c>
      <c r="M1366" s="171">
        <f t="array" ref="M1366">IFERROR(INDEX(VBDhistory4!$U$310:$U$610,MATCH(VBDgames!$C1366,VBDhistory4!$B$310:$B$610,0))+ROW()/10000000,0)</f>
        <v>0</v>
      </c>
      <c r="N1366" s="171"/>
      <c r="O1366" s="171" t="str">
        <f t="shared" ref="O1366:R1366" si="2838">$D1366&amp;"-"&amp;RANK(J1366,J$1129:J$1428,0)</f>
        <v>LB-1</v>
      </c>
      <c r="P1366" s="171" t="str">
        <f t="shared" si="2838"/>
        <v>LB-1</v>
      </c>
      <c r="Q1366" s="171" t="str">
        <f t="shared" si="2838"/>
        <v>LB-1</v>
      </c>
      <c r="R1366" s="171" t="str">
        <f t="shared" si="2838"/>
        <v>LB-1</v>
      </c>
      <c r="AC1366" s="3"/>
    </row>
    <row r="1367" ht="15.75" customHeight="1">
      <c r="A1367" s="24">
        <v>239.0</v>
      </c>
      <c r="B1367" s="24" t="s">
        <v>5083</v>
      </c>
      <c r="C1367" s="24" t="s">
        <v>5083</v>
      </c>
      <c r="D1367" s="132" t="s">
        <v>4630</v>
      </c>
      <c r="E1367" s="132"/>
      <c r="F1367" s="132">
        <v>1.0</v>
      </c>
      <c r="G1367" s="132">
        <v>11.0</v>
      </c>
      <c r="H1367" s="132"/>
      <c r="J1367" s="171">
        <f t="array" ref="J1367">IFERROR(INDEX(VBDhistory1!$U$310:$U$610,MATCH(VBDgames!$C1367,VBDhistory1!$B$310:$B$610,0))+ROW()/10000000,0)</f>
        <v>0</v>
      </c>
      <c r="K1367" s="171">
        <f t="array" ref="K1367">IFERROR(INDEX(VBDhistory2!$U$310:$U$610,MATCH(VBDgames!$C1367,VBDhistory2!$B$310:$B$610,0))+ROW()/10000000,0)</f>
        <v>0</v>
      </c>
      <c r="L1367" s="171">
        <f t="array" ref="L1367">IFERROR(INDEX(VBDhistory3!$U$310:$U$610,MATCH(VBDgames!$C1367,VBDhistory3!$B$310:$B$610,0))+ROW()/10000000,0)</f>
        <v>0</v>
      </c>
      <c r="M1367" s="171">
        <f t="array" ref="M1367">IFERROR(INDEX(VBDhistory4!$U$310:$U$610,MATCH(VBDgames!$C1367,VBDhistory4!$B$310:$B$610,0))+ROW()/10000000,0)</f>
        <v>0</v>
      </c>
      <c r="N1367" s="171"/>
      <c r="O1367" s="171" t="str">
        <f t="shared" ref="O1367:R1367" si="2839">$D1367&amp;"-"&amp;RANK(J1367,J$1129:J$1428,0)</f>
        <v>LB-1</v>
      </c>
      <c r="P1367" s="171" t="str">
        <f t="shared" si="2839"/>
        <v>LB-1</v>
      </c>
      <c r="Q1367" s="171" t="str">
        <f t="shared" si="2839"/>
        <v>LB-1</v>
      </c>
      <c r="R1367" s="171" t="str">
        <f t="shared" si="2839"/>
        <v>LB-1</v>
      </c>
      <c r="AC1367" s="3"/>
    </row>
    <row r="1368" ht="15.75" customHeight="1">
      <c r="A1368" s="24">
        <v>240.0</v>
      </c>
      <c r="B1368" s="24" t="s">
        <v>5084</v>
      </c>
      <c r="C1368" s="24" t="s">
        <v>5084</v>
      </c>
      <c r="D1368" s="132" t="s">
        <v>4630</v>
      </c>
      <c r="E1368" s="132"/>
      <c r="F1368" s="132"/>
      <c r="G1368" s="132">
        <v>16.0</v>
      </c>
      <c r="H1368" s="132"/>
      <c r="J1368" s="171">
        <f t="array" ref="J1368">IFERROR(INDEX(VBDhistory1!$U$310:$U$610,MATCH(VBDgames!$C1368,VBDhistory1!$B$310:$B$610,0))+ROW()/10000000,0)</f>
        <v>0</v>
      </c>
      <c r="K1368" s="171">
        <f t="array" ref="K1368">IFERROR(INDEX(VBDhistory2!$U$310:$U$610,MATCH(VBDgames!$C1368,VBDhistory2!$B$310:$B$610,0))+ROW()/10000000,0)</f>
        <v>0</v>
      </c>
      <c r="L1368" s="171">
        <f t="array" ref="L1368">IFERROR(INDEX(VBDhistory3!$U$310:$U$610,MATCH(VBDgames!$C1368,VBDhistory3!$B$310:$B$610,0))+ROW()/10000000,0)</f>
        <v>0</v>
      </c>
      <c r="M1368" s="171">
        <f t="array" ref="M1368">IFERROR(INDEX(VBDhistory4!$U$310:$U$610,MATCH(VBDgames!$C1368,VBDhistory4!$B$310:$B$610,0))+ROW()/10000000,0)</f>
        <v>0</v>
      </c>
      <c r="N1368" s="171"/>
      <c r="O1368" s="171" t="str">
        <f t="shared" ref="O1368:R1368" si="2840">$D1368&amp;"-"&amp;RANK(J1368,J$1129:J$1428,0)</f>
        <v>LB-1</v>
      </c>
      <c r="P1368" s="171" t="str">
        <f t="shared" si="2840"/>
        <v>LB-1</v>
      </c>
      <c r="Q1368" s="171" t="str">
        <f t="shared" si="2840"/>
        <v>LB-1</v>
      </c>
      <c r="R1368" s="171" t="str">
        <f t="shared" si="2840"/>
        <v>LB-1</v>
      </c>
      <c r="AC1368" s="3"/>
    </row>
    <row r="1369" ht="15.75" customHeight="1">
      <c r="A1369" s="24">
        <v>241.0</v>
      </c>
      <c r="B1369" s="24" t="s">
        <v>5085</v>
      </c>
      <c r="C1369" s="24" t="s">
        <v>5085</v>
      </c>
      <c r="D1369" s="132" t="s">
        <v>4630</v>
      </c>
      <c r="E1369" s="132"/>
      <c r="F1369" s="132">
        <v>3.0</v>
      </c>
      <c r="G1369" s="132">
        <v>13.0</v>
      </c>
      <c r="H1369" s="132"/>
      <c r="J1369" s="171">
        <f t="array" ref="J1369">IFERROR(INDEX(VBDhistory1!$U$310:$U$610,MATCH(VBDgames!$C1369,VBDhistory1!$B$310:$B$610,0))+ROW()/10000000,0)</f>
        <v>0</v>
      </c>
      <c r="K1369" s="171">
        <f t="array" ref="K1369">IFERROR(INDEX(VBDhistory2!$U$310:$U$610,MATCH(VBDgames!$C1369,VBDhistory2!$B$310:$B$610,0))+ROW()/10000000,0)</f>
        <v>0</v>
      </c>
      <c r="L1369" s="171">
        <f t="array" ref="L1369">IFERROR(INDEX(VBDhistory3!$U$310:$U$610,MATCH(VBDgames!$C1369,VBDhistory3!$B$310:$B$610,0))+ROW()/10000000,0)</f>
        <v>0</v>
      </c>
      <c r="M1369" s="171">
        <f t="array" ref="M1369">IFERROR(INDEX(VBDhistory4!$U$310:$U$610,MATCH(VBDgames!$C1369,VBDhistory4!$B$310:$B$610,0))+ROW()/10000000,0)</f>
        <v>0</v>
      </c>
      <c r="N1369" s="171"/>
      <c r="O1369" s="171" t="str">
        <f t="shared" ref="O1369:R1369" si="2841">$D1369&amp;"-"&amp;RANK(J1369,J$1129:J$1428,0)</f>
        <v>LB-1</v>
      </c>
      <c r="P1369" s="171" t="str">
        <f t="shared" si="2841"/>
        <v>LB-1</v>
      </c>
      <c r="Q1369" s="171" t="str">
        <f t="shared" si="2841"/>
        <v>LB-1</v>
      </c>
      <c r="R1369" s="171" t="str">
        <f t="shared" si="2841"/>
        <v>LB-1</v>
      </c>
      <c r="AC1369" s="3"/>
    </row>
    <row r="1370" ht="15.75" customHeight="1">
      <c r="A1370" s="24">
        <v>242.0</v>
      </c>
      <c r="B1370" s="24" t="s">
        <v>5086</v>
      </c>
      <c r="C1370" s="24" t="s">
        <v>5086</v>
      </c>
      <c r="D1370" s="132" t="s">
        <v>4630</v>
      </c>
      <c r="E1370" s="132"/>
      <c r="F1370" s="132"/>
      <c r="G1370" s="132">
        <v>13.0</v>
      </c>
      <c r="H1370" s="132"/>
      <c r="J1370" s="171">
        <f t="array" ref="J1370">IFERROR(INDEX(VBDhistory1!$U$310:$U$610,MATCH(VBDgames!$C1370,VBDhistory1!$B$310:$B$610,0))+ROW()/10000000,0)</f>
        <v>0</v>
      </c>
      <c r="K1370" s="171">
        <f t="array" ref="K1370">IFERROR(INDEX(VBDhistory2!$U$310:$U$610,MATCH(VBDgames!$C1370,VBDhistory2!$B$310:$B$610,0))+ROW()/10000000,0)</f>
        <v>0</v>
      </c>
      <c r="L1370" s="171">
        <f t="array" ref="L1370">IFERROR(INDEX(VBDhistory3!$U$310:$U$610,MATCH(VBDgames!$C1370,VBDhistory3!$B$310:$B$610,0))+ROW()/10000000,0)</f>
        <v>0</v>
      </c>
      <c r="M1370" s="171">
        <f t="array" ref="M1370">IFERROR(INDEX(VBDhistory4!$U$310:$U$610,MATCH(VBDgames!$C1370,VBDhistory4!$B$310:$B$610,0))+ROW()/10000000,0)</f>
        <v>0</v>
      </c>
      <c r="N1370" s="171"/>
      <c r="O1370" s="171" t="str">
        <f t="shared" ref="O1370:R1370" si="2842">$D1370&amp;"-"&amp;RANK(J1370,J$1129:J$1428,0)</f>
        <v>LB-1</v>
      </c>
      <c r="P1370" s="171" t="str">
        <f t="shared" si="2842"/>
        <v>LB-1</v>
      </c>
      <c r="Q1370" s="171" t="str">
        <f t="shared" si="2842"/>
        <v>LB-1</v>
      </c>
      <c r="R1370" s="171" t="str">
        <f t="shared" si="2842"/>
        <v>LB-1</v>
      </c>
      <c r="AC1370" s="3"/>
    </row>
    <row r="1371" ht="15.75" customHeight="1">
      <c r="A1371" s="24">
        <v>243.0</v>
      </c>
      <c r="B1371" s="24" t="s">
        <v>5087</v>
      </c>
      <c r="C1371" s="24" t="s">
        <v>5087</v>
      </c>
      <c r="D1371" s="132" t="s">
        <v>4630</v>
      </c>
      <c r="E1371" s="132">
        <v>1.0</v>
      </c>
      <c r="F1371" s="132">
        <v>5.0</v>
      </c>
      <c r="G1371" s="132">
        <v>14.0</v>
      </c>
      <c r="H1371" s="132"/>
      <c r="J1371" s="171">
        <f t="array" ref="J1371">IFERROR(INDEX(VBDhistory1!$U$310:$U$610,MATCH(VBDgames!$C1371,VBDhistory1!$B$310:$B$610,0))+ROW()/10000000,0)</f>
        <v>0</v>
      </c>
      <c r="K1371" s="171">
        <f t="array" ref="K1371">IFERROR(INDEX(VBDhistory2!$U$310:$U$610,MATCH(VBDgames!$C1371,VBDhistory2!$B$310:$B$610,0))+ROW()/10000000,0)</f>
        <v>0</v>
      </c>
      <c r="L1371" s="171">
        <f t="array" ref="L1371">IFERROR(INDEX(VBDhistory3!$U$310:$U$610,MATCH(VBDgames!$C1371,VBDhistory3!$B$310:$B$610,0))+ROW()/10000000,0)</f>
        <v>0</v>
      </c>
      <c r="M1371" s="171">
        <f t="array" ref="M1371">IFERROR(INDEX(VBDhistory4!$U$310:$U$610,MATCH(VBDgames!$C1371,VBDhistory4!$B$310:$B$610,0))+ROW()/10000000,0)</f>
        <v>0</v>
      </c>
      <c r="N1371" s="171"/>
      <c r="O1371" s="171" t="str">
        <f t="shared" ref="O1371:R1371" si="2843">$D1371&amp;"-"&amp;RANK(J1371,J$1129:J$1428,0)</f>
        <v>LB-1</v>
      </c>
      <c r="P1371" s="171" t="str">
        <f t="shared" si="2843"/>
        <v>LB-1</v>
      </c>
      <c r="Q1371" s="171" t="str">
        <f t="shared" si="2843"/>
        <v>LB-1</v>
      </c>
      <c r="R1371" s="171" t="str">
        <f t="shared" si="2843"/>
        <v>LB-1</v>
      </c>
      <c r="AC1371" s="3"/>
    </row>
    <row r="1372" ht="15.75" customHeight="1">
      <c r="A1372" s="24">
        <v>244.0</v>
      </c>
      <c r="B1372" s="24" t="s">
        <v>5088</v>
      </c>
      <c r="C1372" s="24" t="s">
        <v>5088</v>
      </c>
      <c r="D1372" s="132" t="s">
        <v>4630</v>
      </c>
      <c r="E1372" s="132"/>
      <c r="F1372" s="132">
        <v>1.0</v>
      </c>
      <c r="G1372" s="132">
        <v>14.0</v>
      </c>
      <c r="H1372" s="132"/>
      <c r="J1372" s="171">
        <f t="array" ref="J1372">IFERROR(INDEX(VBDhistory1!$U$310:$U$610,MATCH(VBDgames!$C1372,VBDhistory1!$B$310:$B$610,0))+ROW()/10000000,0)</f>
        <v>0</v>
      </c>
      <c r="K1372" s="171">
        <f t="array" ref="K1372">IFERROR(INDEX(VBDhistory2!$U$310:$U$610,MATCH(VBDgames!$C1372,VBDhistory2!$B$310:$B$610,0))+ROW()/10000000,0)</f>
        <v>0</v>
      </c>
      <c r="L1372" s="171">
        <f t="array" ref="L1372">IFERROR(INDEX(VBDhistory3!$U$310:$U$610,MATCH(VBDgames!$C1372,VBDhistory3!$B$310:$B$610,0))+ROW()/10000000,0)</f>
        <v>0</v>
      </c>
      <c r="M1372" s="171">
        <f t="array" ref="M1372">IFERROR(INDEX(VBDhistory4!$U$310:$U$610,MATCH(VBDgames!$C1372,VBDhistory4!$B$310:$B$610,0))+ROW()/10000000,0)</f>
        <v>0</v>
      </c>
      <c r="N1372" s="171"/>
      <c r="O1372" s="171" t="str">
        <f t="shared" ref="O1372:R1372" si="2844">$D1372&amp;"-"&amp;RANK(J1372,J$1129:J$1428,0)</f>
        <v>LB-1</v>
      </c>
      <c r="P1372" s="171" t="str">
        <f t="shared" si="2844"/>
        <v>LB-1</v>
      </c>
      <c r="Q1372" s="171" t="str">
        <f t="shared" si="2844"/>
        <v>LB-1</v>
      </c>
      <c r="R1372" s="171" t="str">
        <f t="shared" si="2844"/>
        <v>LB-1</v>
      </c>
      <c r="AC1372" s="3"/>
    </row>
    <row r="1373" ht="15.75" customHeight="1">
      <c r="A1373" s="24">
        <v>245.0</v>
      </c>
      <c r="B1373" s="24" t="s">
        <v>5089</v>
      </c>
      <c r="C1373" s="24" t="s">
        <v>5090</v>
      </c>
      <c r="D1373" s="132" t="s">
        <v>4630</v>
      </c>
      <c r="E1373" s="132"/>
      <c r="F1373" s="132"/>
      <c r="G1373" s="132">
        <v>14.0</v>
      </c>
      <c r="H1373" s="132"/>
      <c r="J1373" s="171">
        <f t="array" ref="J1373">IFERROR(INDEX(VBDhistory1!$U$310:$U$610,MATCH(VBDgames!$C1373,VBDhistory1!$B$310:$B$610,0))+ROW()/10000000,0)</f>
        <v>0</v>
      </c>
      <c r="K1373" s="171">
        <f t="array" ref="K1373">IFERROR(INDEX(VBDhistory2!$U$310:$U$610,MATCH(VBDgames!$C1373,VBDhistory2!$B$310:$B$610,0))+ROW()/10000000,0)</f>
        <v>0</v>
      </c>
      <c r="L1373" s="171">
        <f t="array" ref="L1373">IFERROR(INDEX(VBDhistory3!$U$310:$U$610,MATCH(VBDgames!$C1373,VBDhistory3!$B$310:$B$610,0))+ROW()/10000000,0)</f>
        <v>0</v>
      </c>
      <c r="M1373" s="171">
        <f t="array" ref="M1373">IFERROR(INDEX(VBDhistory4!$U$310:$U$610,MATCH(VBDgames!$C1373,VBDhistory4!$B$310:$B$610,0))+ROW()/10000000,0)</f>
        <v>0</v>
      </c>
      <c r="N1373" s="171"/>
      <c r="O1373" s="171" t="str">
        <f t="shared" ref="O1373:R1373" si="2845">$D1373&amp;"-"&amp;RANK(J1373,J$1129:J$1428,0)</f>
        <v>LB-1</v>
      </c>
      <c r="P1373" s="171" t="str">
        <f t="shared" si="2845"/>
        <v>LB-1</v>
      </c>
      <c r="Q1373" s="171" t="str">
        <f t="shared" si="2845"/>
        <v>LB-1</v>
      </c>
      <c r="R1373" s="171" t="str">
        <f t="shared" si="2845"/>
        <v>LB-1</v>
      </c>
      <c r="AC1373" s="3"/>
    </row>
    <row r="1374" ht="15.75" customHeight="1">
      <c r="A1374" s="24">
        <v>246.0</v>
      </c>
      <c r="B1374" s="24" t="s">
        <v>5091</v>
      </c>
      <c r="C1374" s="24" t="s">
        <v>5091</v>
      </c>
      <c r="D1374" s="132" t="s">
        <v>4630</v>
      </c>
      <c r="E1374" s="132"/>
      <c r="F1374" s="132"/>
      <c r="G1374" s="132">
        <v>16.0</v>
      </c>
      <c r="H1374" s="132"/>
      <c r="J1374" s="171">
        <f t="array" ref="J1374">IFERROR(INDEX(VBDhistory1!$U$310:$U$610,MATCH(VBDgames!$C1374,VBDhistory1!$B$310:$B$610,0))+ROW()/10000000,0)</f>
        <v>0</v>
      </c>
      <c r="K1374" s="171">
        <f t="array" ref="K1374">IFERROR(INDEX(VBDhistory2!$U$310:$U$610,MATCH(VBDgames!$C1374,VBDhistory2!$B$310:$B$610,0))+ROW()/10000000,0)</f>
        <v>0</v>
      </c>
      <c r="L1374" s="171">
        <f t="array" ref="L1374">IFERROR(INDEX(VBDhistory3!$U$310:$U$610,MATCH(VBDgames!$C1374,VBDhistory3!$B$310:$B$610,0))+ROW()/10000000,0)</f>
        <v>0</v>
      </c>
      <c r="M1374" s="171">
        <f t="array" ref="M1374">IFERROR(INDEX(VBDhistory4!$U$310:$U$610,MATCH(VBDgames!$C1374,VBDhistory4!$B$310:$B$610,0))+ROW()/10000000,0)</f>
        <v>0</v>
      </c>
      <c r="N1374" s="171"/>
      <c r="O1374" s="171" t="str">
        <f t="shared" ref="O1374:R1374" si="2846">$D1374&amp;"-"&amp;RANK(J1374,J$1129:J$1428,0)</f>
        <v>LB-1</v>
      </c>
      <c r="P1374" s="171" t="str">
        <f t="shared" si="2846"/>
        <v>LB-1</v>
      </c>
      <c r="Q1374" s="171" t="str">
        <f t="shared" si="2846"/>
        <v>LB-1</v>
      </c>
      <c r="R1374" s="171" t="str">
        <f t="shared" si="2846"/>
        <v>LB-1</v>
      </c>
      <c r="AC1374" s="3"/>
    </row>
    <row r="1375" ht="15.75" customHeight="1">
      <c r="A1375" s="24">
        <v>247.0</v>
      </c>
      <c r="B1375" s="24" t="s">
        <v>5092</v>
      </c>
      <c r="C1375" s="24" t="s">
        <v>5092</v>
      </c>
      <c r="D1375" s="132" t="s">
        <v>4630</v>
      </c>
      <c r="E1375" s="132"/>
      <c r="F1375" s="132"/>
      <c r="G1375" s="132">
        <v>13.0</v>
      </c>
      <c r="H1375" s="132">
        <v>16.0</v>
      </c>
      <c r="J1375" s="171">
        <f t="array" ref="J1375">IFERROR(INDEX(VBDhistory1!$U$310:$U$610,MATCH(VBDgames!$C1375,VBDhistory1!$B$310:$B$610,0))+ROW()/10000000,0)</f>
        <v>0</v>
      </c>
      <c r="K1375" s="171">
        <f t="array" ref="K1375">IFERROR(INDEX(VBDhistory2!$U$310:$U$610,MATCH(VBDgames!$C1375,VBDhistory2!$B$310:$B$610,0))+ROW()/10000000,0)</f>
        <v>0</v>
      </c>
      <c r="L1375" s="171">
        <f t="array" ref="L1375">IFERROR(INDEX(VBDhistory3!$U$310:$U$610,MATCH(VBDgames!$C1375,VBDhistory3!$B$310:$B$610,0))+ROW()/10000000,0)</f>
        <v>0</v>
      </c>
      <c r="M1375" s="171">
        <f t="array" ref="M1375">IFERROR(INDEX(VBDhistory4!$U$310:$U$610,MATCH(VBDgames!$C1375,VBDhistory4!$B$310:$B$610,0))+ROW()/10000000,0)</f>
        <v>0</v>
      </c>
      <c r="N1375" s="171"/>
      <c r="O1375" s="171" t="str">
        <f t="shared" ref="O1375:R1375" si="2847">$D1375&amp;"-"&amp;RANK(J1375,J$1129:J$1428,0)</f>
        <v>LB-1</v>
      </c>
      <c r="P1375" s="171" t="str">
        <f t="shared" si="2847"/>
        <v>LB-1</v>
      </c>
      <c r="Q1375" s="171" t="str">
        <f t="shared" si="2847"/>
        <v>LB-1</v>
      </c>
      <c r="R1375" s="171" t="str">
        <f t="shared" si="2847"/>
        <v>LB-1</v>
      </c>
      <c r="AC1375" s="3"/>
    </row>
    <row r="1376" ht="15.75" customHeight="1">
      <c r="A1376" s="24">
        <v>248.0</v>
      </c>
      <c r="B1376" s="24" t="s">
        <v>5093</v>
      </c>
      <c r="C1376" s="24" t="s">
        <v>5093</v>
      </c>
      <c r="D1376" s="132" t="s">
        <v>4630</v>
      </c>
      <c r="E1376" s="132"/>
      <c r="F1376" s="132">
        <v>2.0</v>
      </c>
      <c r="G1376" s="132">
        <v>10.0</v>
      </c>
      <c r="H1376" s="132"/>
      <c r="J1376" s="171">
        <f t="array" ref="J1376">IFERROR(INDEX(VBDhistory1!$U$310:$U$610,MATCH(VBDgames!$C1376,VBDhistory1!$B$310:$B$610,0))+ROW()/10000000,0)</f>
        <v>0</v>
      </c>
      <c r="K1376" s="171">
        <f t="array" ref="K1376">IFERROR(INDEX(VBDhistory2!$U$310:$U$610,MATCH(VBDgames!$C1376,VBDhistory2!$B$310:$B$610,0))+ROW()/10000000,0)</f>
        <v>0</v>
      </c>
      <c r="L1376" s="171">
        <f t="array" ref="L1376">IFERROR(INDEX(VBDhistory3!$U$310:$U$610,MATCH(VBDgames!$C1376,VBDhistory3!$B$310:$B$610,0))+ROW()/10000000,0)</f>
        <v>0</v>
      </c>
      <c r="M1376" s="171">
        <f t="array" ref="M1376">IFERROR(INDEX(VBDhistory4!$U$310:$U$610,MATCH(VBDgames!$C1376,VBDhistory4!$B$310:$B$610,0))+ROW()/10000000,0)</f>
        <v>0</v>
      </c>
      <c r="N1376" s="171"/>
      <c r="O1376" s="171" t="str">
        <f t="shared" ref="O1376:R1376" si="2848">$D1376&amp;"-"&amp;RANK(J1376,J$1129:J$1428,0)</f>
        <v>LB-1</v>
      </c>
      <c r="P1376" s="171" t="str">
        <f t="shared" si="2848"/>
        <v>LB-1</v>
      </c>
      <c r="Q1376" s="171" t="str">
        <f t="shared" si="2848"/>
        <v>LB-1</v>
      </c>
      <c r="R1376" s="171" t="str">
        <f t="shared" si="2848"/>
        <v>LB-1</v>
      </c>
      <c r="AC1376" s="3"/>
    </row>
    <row r="1377" ht="15.75" customHeight="1">
      <c r="A1377" s="24">
        <v>249.0</v>
      </c>
      <c r="B1377" s="24" t="s">
        <v>5094</v>
      </c>
      <c r="C1377" s="24" t="s">
        <v>5094</v>
      </c>
      <c r="D1377" s="132" t="s">
        <v>4630</v>
      </c>
      <c r="E1377" s="132"/>
      <c r="F1377" s="132"/>
      <c r="G1377" s="132">
        <v>9.0</v>
      </c>
      <c r="H1377" s="132"/>
      <c r="J1377" s="171">
        <f t="array" ref="J1377">IFERROR(INDEX(VBDhistory1!$U$310:$U$610,MATCH(VBDgames!$C1377,VBDhistory1!$B$310:$B$610,0))+ROW()/10000000,0)</f>
        <v>0</v>
      </c>
      <c r="K1377" s="171">
        <f t="array" ref="K1377">IFERROR(INDEX(VBDhistory2!$U$310:$U$610,MATCH(VBDgames!$C1377,VBDhistory2!$B$310:$B$610,0))+ROW()/10000000,0)</f>
        <v>0</v>
      </c>
      <c r="L1377" s="171">
        <f t="array" ref="L1377">IFERROR(INDEX(VBDhistory3!$U$310:$U$610,MATCH(VBDgames!$C1377,VBDhistory3!$B$310:$B$610,0))+ROW()/10000000,0)</f>
        <v>0</v>
      </c>
      <c r="M1377" s="171">
        <f t="array" ref="M1377">IFERROR(INDEX(VBDhistory4!$U$310:$U$610,MATCH(VBDgames!$C1377,VBDhistory4!$B$310:$B$610,0))+ROW()/10000000,0)</f>
        <v>0</v>
      </c>
      <c r="N1377" s="171"/>
      <c r="O1377" s="171" t="str">
        <f t="shared" ref="O1377:R1377" si="2849">$D1377&amp;"-"&amp;RANK(J1377,J$1129:J$1428,0)</f>
        <v>LB-1</v>
      </c>
      <c r="P1377" s="171" t="str">
        <f t="shared" si="2849"/>
        <v>LB-1</v>
      </c>
      <c r="Q1377" s="171" t="str">
        <f t="shared" si="2849"/>
        <v>LB-1</v>
      </c>
      <c r="R1377" s="171" t="str">
        <f t="shared" si="2849"/>
        <v>LB-1</v>
      </c>
      <c r="AC1377" s="3"/>
    </row>
    <row r="1378" ht="15.75" customHeight="1">
      <c r="A1378" s="24">
        <v>250.0</v>
      </c>
      <c r="B1378" s="22" t="s">
        <v>5095</v>
      </c>
      <c r="C1378" s="22" t="s">
        <v>5095</v>
      </c>
      <c r="D1378" s="132" t="s">
        <v>4630</v>
      </c>
      <c r="E1378" s="132"/>
      <c r="F1378" s="132"/>
      <c r="G1378" s="132">
        <v>8.0</v>
      </c>
      <c r="H1378" s="132">
        <v>16.0</v>
      </c>
      <c r="J1378" s="171">
        <f t="array" ref="J1378">IFERROR(INDEX(VBDhistory1!$U$310:$U$610,MATCH(VBDgames!$C1378,VBDhistory1!$B$310:$B$610,0))+ROW()/10000000,0)</f>
        <v>0</v>
      </c>
      <c r="K1378" s="171">
        <f t="array" ref="K1378">IFERROR(INDEX(VBDhistory2!$U$310:$U$610,MATCH(VBDgames!$C1378,VBDhistory2!$B$310:$B$610,0))+ROW()/10000000,0)</f>
        <v>0</v>
      </c>
      <c r="L1378" s="171">
        <f t="array" ref="L1378">IFERROR(INDEX(VBDhistory3!$U$310:$U$610,MATCH(VBDgames!$C1378,VBDhistory3!$B$310:$B$610,0))+ROW()/10000000,0)</f>
        <v>0</v>
      </c>
      <c r="M1378" s="171">
        <f t="array" ref="M1378">IFERROR(INDEX(VBDhistory4!$U$310:$U$610,MATCH(VBDgames!$C1378,VBDhistory4!$B$310:$B$610,0))+ROW()/10000000,0)</f>
        <v>0</v>
      </c>
      <c r="N1378" s="171"/>
      <c r="O1378" s="171" t="str">
        <f t="shared" ref="O1378:R1378" si="2850">$D1378&amp;"-"&amp;RANK(J1378,J$1129:J$1428,0)</f>
        <v>LB-1</v>
      </c>
      <c r="P1378" s="171" t="str">
        <f t="shared" si="2850"/>
        <v>LB-1</v>
      </c>
      <c r="Q1378" s="171" t="str">
        <f t="shared" si="2850"/>
        <v>LB-1</v>
      </c>
      <c r="R1378" s="171" t="str">
        <f t="shared" si="2850"/>
        <v>LB-1</v>
      </c>
      <c r="AC1378" s="3"/>
    </row>
    <row r="1379" ht="15.75" customHeight="1">
      <c r="A1379" s="24">
        <v>251.0</v>
      </c>
      <c r="B1379" s="24" t="s">
        <v>5096</v>
      </c>
      <c r="C1379" s="24" t="s">
        <v>5096</v>
      </c>
      <c r="D1379" s="132" t="s">
        <v>4630</v>
      </c>
      <c r="E1379" s="132"/>
      <c r="F1379" s="132"/>
      <c r="G1379" s="132">
        <v>9.0</v>
      </c>
      <c r="H1379" s="132"/>
      <c r="J1379" s="171">
        <f t="array" ref="J1379">IFERROR(INDEX(VBDhistory1!$U$310:$U$610,MATCH(VBDgames!$C1379,VBDhistory1!$B$310:$B$610,0))+ROW()/10000000,0)</f>
        <v>0</v>
      </c>
      <c r="K1379" s="171">
        <f t="array" ref="K1379">IFERROR(INDEX(VBDhistory2!$U$310:$U$610,MATCH(VBDgames!$C1379,VBDhistory2!$B$310:$B$610,0))+ROW()/10000000,0)</f>
        <v>0</v>
      </c>
      <c r="L1379" s="171">
        <f t="array" ref="L1379">IFERROR(INDEX(VBDhistory3!$U$310:$U$610,MATCH(VBDgames!$C1379,VBDhistory3!$B$310:$B$610,0))+ROW()/10000000,0)</f>
        <v>0</v>
      </c>
      <c r="M1379" s="171">
        <f t="array" ref="M1379">IFERROR(INDEX(VBDhistory4!$U$310:$U$610,MATCH(VBDgames!$C1379,VBDhistory4!$B$310:$B$610,0))+ROW()/10000000,0)</f>
        <v>0</v>
      </c>
      <c r="N1379" s="171"/>
      <c r="O1379" s="171" t="str">
        <f t="shared" ref="O1379:R1379" si="2851">$D1379&amp;"-"&amp;RANK(J1379,J$1129:J$1428,0)</f>
        <v>LB-1</v>
      </c>
      <c r="P1379" s="171" t="str">
        <f t="shared" si="2851"/>
        <v>LB-1</v>
      </c>
      <c r="Q1379" s="171" t="str">
        <f t="shared" si="2851"/>
        <v>LB-1</v>
      </c>
      <c r="R1379" s="171" t="str">
        <f t="shared" si="2851"/>
        <v>LB-1</v>
      </c>
      <c r="AC1379" s="3"/>
    </row>
    <row r="1380" ht="15.75" customHeight="1">
      <c r="A1380" s="24">
        <v>252.0</v>
      </c>
      <c r="B1380" s="24" t="s">
        <v>5097</v>
      </c>
      <c r="C1380" s="24" t="s">
        <v>5097</v>
      </c>
      <c r="D1380" s="132" t="s">
        <v>4630</v>
      </c>
      <c r="E1380" s="132"/>
      <c r="F1380" s="132">
        <v>0.0</v>
      </c>
      <c r="G1380" s="132">
        <v>9.0</v>
      </c>
      <c r="H1380" s="132"/>
      <c r="J1380" s="171">
        <f t="array" ref="J1380">IFERROR(INDEX(VBDhistory1!$U$310:$U$610,MATCH(VBDgames!$C1380,VBDhistory1!$B$310:$B$610,0))+ROW()/10000000,0)</f>
        <v>0</v>
      </c>
      <c r="K1380" s="171">
        <f t="array" ref="K1380">IFERROR(INDEX(VBDhistory2!$U$310:$U$610,MATCH(VBDgames!$C1380,VBDhistory2!$B$310:$B$610,0))+ROW()/10000000,0)</f>
        <v>0</v>
      </c>
      <c r="L1380" s="171">
        <f t="array" ref="L1380">IFERROR(INDEX(VBDhistory3!$U$310:$U$610,MATCH(VBDgames!$C1380,VBDhistory3!$B$310:$B$610,0))+ROW()/10000000,0)</f>
        <v>0</v>
      </c>
      <c r="M1380" s="171">
        <f t="array" ref="M1380">IFERROR(INDEX(VBDhistory4!$U$310:$U$610,MATCH(VBDgames!$C1380,VBDhistory4!$B$310:$B$610,0))+ROW()/10000000,0)</f>
        <v>0</v>
      </c>
      <c r="N1380" s="171"/>
      <c r="O1380" s="171" t="str">
        <f t="shared" ref="O1380:R1380" si="2852">$D1380&amp;"-"&amp;RANK(J1380,J$1129:J$1428,0)</f>
        <v>LB-1</v>
      </c>
      <c r="P1380" s="171" t="str">
        <f t="shared" si="2852"/>
        <v>LB-1</v>
      </c>
      <c r="Q1380" s="171" t="str">
        <f t="shared" si="2852"/>
        <v>LB-1</v>
      </c>
      <c r="R1380" s="171" t="str">
        <f t="shared" si="2852"/>
        <v>LB-1</v>
      </c>
      <c r="AC1380" s="3"/>
    </row>
    <row r="1381" ht="15.75" customHeight="1">
      <c r="A1381" s="24">
        <v>253.0</v>
      </c>
      <c r="B1381" s="24" t="s">
        <v>5098</v>
      </c>
      <c r="C1381" s="24" t="s">
        <v>5098</v>
      </c>
      <c r="D1381" s="132" t="s">
        <v>4630</v>
      </c>
      <c r="E1381" s="132"/>
      <c r="F1381" s="132"/>
      <c r="G1381" s="132">
        <v>16.0</v>
      </c>
      <c r="H1381" s="132"/>
      <c r="J1381" s="171">
        <f t="array" ref="J1381">IFERROR(INDEX(VBDhistory1!$U$310:$U$610,MATCH(VBDgames!$C1381,VBDhistory1!$B$310:$B$610,0))+ROW()/10000000,0)</f>
        <v>0</v>
      </c>
      <c r="K1381" s="171">
        <f t="array" ref="K1381">IFERROR(INDEX(VBDhistory2!$U$310:$U$610,MATCH(VBDgames!$C1381,VBDhistory2!$B$310:$B$610,0))+ROW()/10000000,0)</f>
        <v>0</v>
      </c>
      <c r="L1381" s="171">
        <f t="array" ref="L1381">IFERROR(INDEX(VBDhistory3!$U$310:$U$610,MATCH(VBDgames!$C1381,VBDhistory3!$B$310:$B$610,0))+ROW()/10000000,0)</f>
        <v>0</v>
      </c>
      <c r="M1381" s="171">
        <f t="array" ref="M1381">IFERROR(INDEX(VBDhistory4!$U$310:$U$610,MATCH(VBDgames!$C1381,VBDhistory4!$B$310:$B$610,0))+ROW()/10000000,0)</f>
        <v>0</v>
      </c>
      <c r="N1381" s="171"/>
      <c r="O1381" s="171" t="str">
        <f t="shared" ref="O1381:R1381" si="2853">$D1381&amp;"-"&amp;RANK(J1381,J$1129:J$1428,0)</f>
        <v>LB-1</v>
      </c>
      <c r="P1381" s="171" t="str">
        <f t="shared" si="2853"/>
        <v>LB-1</v>
      </c>
      <c r="Q1381" s="171" t="str">
        <f t="shared" si="2853"/>
        <v>LB-1</v>
      </c>
      <c r="R1381" s="171" t="str">
        <f t="shared" si="2853"/>
        <v>LB-1</v>
      </c>
      <c r="AC1381" s="3"/>
    </row>
    <row r="1382" ht="15.75" customHeight="1">
      <c r="A1382" s="24">
        <v>254.0</v>
      </c>
      <c r="B1382" s="24" t="s">
        <v>5099</v>
      </c>
      <c r="C1382" s="24" t="s">
        <v>5099</v>
      </c>
      <c r="D1382" s="132" t="s">
        <v>4630</v>
      </c>
      <c r="E1382" s="132"/>
      <c r="F1382" s="132">
        <v>1.0</v>
      </c>
      <c r="G1382" s="132">
        <v>6.0</v>
      </c>
      <c r="H1382" s="132"/>
      <c r="J1382" s="171">
        <f t="array" ref="J1382">IFERROR(INDEX(VBDhistory1!$U$310:$U$610,MATCH(VBDgames!$C1382,VBDhistory1!$B$310:$B$610,0))+ROW()/10000000,0)</f>
        <v>0</v>
      </c>
      <c r="K1382" s="171">
        <f t="array" ref="K1382">IFERROR(INDEX(VBDhistory2!$U$310:$U$610,MATCH(VBDgames!$C1382,VBDhistory2!$B$310:$B$610,0))+ROW()/10000000,0)</f>
        <v>0</v>
      </c>
      <c r="L1382" s="171">
        <f t="array" ref="L1382">IFERROR(INDEX(VBDhistory3!$U$310:$U$610,MATCH(VBDgames!$C1382,VBDhistory3!$B$310:$B$610,0))+ROW()/10000000,0)</f>
        <v>0</v>
      </c>
      <c r="M1382" s="171">
        <f t="array" ref="M1382">IFERROR(INDEX(VBDhistory4!$U$310:$U$610,MATCH(VBDgames!$C1382,VBDhistory4!$B$310:$B$610,0))+ROW()/10000000,0)</f>
        <v>0</v>
      </c>
      <c r="N1382" s="171"/>
      <c r="O1382" s="171" t="str">
        <f t="shared" ref="O1382:R1382" si="2854">$D1382&amp;"-"&amp;RANK(J1382,J$1129:J$1428,0)</f>
        <v>LB-1</v>
      </c>
      <c r="P1382" s="171" t="str">
        <f t="shared" si="2854"/>
        <v>LB-1</v>
      </c>
      <c r="Q1382" s="171" t="str">
        <f t="shared" si="2854"/>
        <v>LB-1</v>
      </c>
      <c r="R1382" s="171" t="str">
        <f t="shared" si="2854"/>
        <v>LB-1</v>
      </c>
      <c r="AC1382" s="3"/>
    </row>
    <row r="1383" ht="15.75" customHeight="1">
      <c r="A1383" s="24">
        <v>255.0</v>
      </c>
      <c r="B1383" s="24" t="s">
        <v>5100</v>
      </c>
      <c r="C1383" s="24" t="s">
        <v>5100</v>
      </c>
      <c r="D1383" s="132" t="s">
        <v>4630</v>
      </c>
      <c r="E1383" s="132">
        <v>2.0</v>
      </c>
      <c r="F1383" s="132"/>
      <c r="G1383" s="132">
        <v>10.0</v>
      </c>
      <c r="H1383" s="132"/>
      <c r="J1383" s="171">
        <f t="array" ref="J1383">IFERROR(INDEX(VBDhistory1!$U$310:$U$610,MATCH(VBDgames!$C1383,VBDhistory1!$B$310:$B$610,0))+ROW()/10000000,0)</f>
        <v>0</v>
      </c>
      <c r="K1383" s="171">
        <f t="array" ref="K1383">IFERROR(INDEX(VBDhistory2!$U$310:$U$610,MATCH(VBDgames!$C1383,VBDhistory2!$B$310:$B$610,0))+ROW()/10000000,0)</f>
        <v>0</v>
      </c>
      <c r="L1383" s="171">
        <f t="array" ref="L1383">IFERROR(INDEX(VBDhistory3!$U$310:$U$610,MATCH(VBDgames!$C1383,VBDhistory3!$B$310:$B$610,0))+ROW()/10000000,0)</f>
        <v>0</v>
      </c>
      <c r="M1383" s="171">
        <f t="array" ref="M1383">IFERROR(INDEX(VBDhistory4!$U$310:$U$610,MATCH(VBDgames!$C1383,VBDhistory4!$B$310:$B$610,0))+ROW()/10000000,0)</f>
        <v>0</v>
      </c>
      <c r="N1383" s="171"/>
      <c r="O1383" s="171" t="str">
        <f t="shared" ref="O1383:R1383" si="2855">$D1383&amp;"-"&amp;RANK(J1383,J$1129:J$1428,0)</f>
        <v>LB-1</v>
      </c>
      <c r="P1383" s="171" t="str">
        <f t="shared" si="2855"/>
        <v>LB-1</v>
      </c>
      <c r="Q1383" s="171" t="str">
        <f t="shared" si="2855"/>
        <v>LB-1</v>
      </c>
      <c r="R1383" s="171" t="str">
        <f t="shared" si="2855"/>
        <v>LB-1</v>
      </c>
      <c r="AC1383" s="3"/>
    </row>
    <row r="1384" ht="15.75" customHeight="1">
      <c r="A1384" s="24">
        <v>256.0</v>
      </c>
      <c r="B1384" s="24" t="s">
        <v>5101</v>
      </c>
      <c r="C1384" s="24" t="s">
        <v>5101</v>
      </c>
      <c r="D1384" s="132" t="s">
        <v>4630</v>
      </c>
      <c r="E1384" s="132"/>
      <c r="F1384" s="132">
        <v>0.0</v>
      </c>
      <c r="G1384" s="132">
        <v>7.0</v>
      </c>
      <c r="H1384" s="132"/>
      <c r="J1384" s="171">
        <f t="array" ref="J1384">IFERROR(INDEX(VBDhistory1!$U$310:$U$610,MATCH(VBDgames!$C1384,VBDhistory1!$B$310:$B$610,0))+ROW()/10000000,0)</f>
        <v>0</v>
      </c>
      <c r="K1384" s="171">
        <f t="array" ref="K1384">IFERROR(INDEX(VBDhistory2!$U$310:$U$610,MATCH(VBDgames!$C1384,VBDhistory2!$B$310:$B$610,0))+ROW()/10000000,0)</f>
        <v>0</v>
      </c>
      <c r="L1384" s="171">
        <f t="array" ref="L1384">IFERROR(INDEX(VBDhistory3!$U$310:$U$610,MATCH(VBDgames!$C1384,VBDhistory3!$B$310:$B$610,0))+ROW()/10000000,0)</f>
        <v>0</v>
      </c>
      <c r="M1384" s="171">
        <f t="array" ref="M1384">IFERROR(INDEX(VBDhistory4!$U$310:$U$610,MATCH(VBDgames!$C1384,VBDhistory4!$B$310:$B$610,0))+ROW()/10000000,0)</f>
        <v>0</v>
      </c>
      <c r="N1384" s="171"/>
      <c r="O1384" s="171" t="str">
        <f t="shared" ref="O1384:R1384" si="2856">$D1384&amp;"-"&amp;RANK(J1384,J$1129:J$1428,0)</f>
        <v>LB-1</v>
      </c>
      <c r="P1384" s="171" t="str">
        <f t="shared" si="2856"/>
        <v>LB-1</v>
      </c>
      <c r="Q1384" s="171" t="str">
        <f t="shared" si="2856"/>
        <v>LB-1</v>
      </c>
      <c r="R1384" s="171" t="str">
        <f t="shared" si="2856"/>
        <v>LB-1</v>
      </c>
      <c r="AC1384" s="3"/>
    </row>
    <row r="1385" ht="15.75" customHeight="1">
      <c r="A1385" s="24">
        <v>257.0</v>
      </c>
      <c r="B1385" s="24" t="s">
        <v>4829</v>
      </c>
      <c r="C1385" s="24" t="s">
        <v>4829</v>
      </c>
      <c r="D1385" s="132" t="s">
        <v>4630</v>
      </c>
      <c r="E1385" s="132"/>
      <c r="F1385" s="132"/>
      <c r="G1385" s="132">
        <v>9.0</v>
      </c>
      <c r="H1385" s="132"/>
      <c r="J1385" s="171">
        <f t="array" ref="J1385">IFERROR(INDEX(VBDhistory1!$U$310:$U$610,MATCH(VBDgames!$C1385,VBDhistory1!$B$310:$B$610,0))+ROW()/10000000,0)</f>
        <v>0</v>
      </c>
      <c r="K1385" s="171">
        <f t="array" ref="K1385">IFERROR(INDEX(VBDhistory2!$U$310:$U$610,MATCH(VBDgames!$C1385,VBDhistory2!$B$310:$B$610,0))+ROW()/10000000,0)</f>
        <v>0</v>
      </c>
      <c r="L1385" s="171">
        <f t="array" ref="L1385">IFERROR(INDEX(VBDhistory3!$U$310:$U$610,MATCH(VBDgames!$C1385,VBDhistory3!$B$310:$B$610,0))+ROW()/10000000,0)</f>
        <v>0</v>
      </c>
      <c r="M1385" s="171">
        <f t="array" ref="M1385">IFERROR(INDEX(VBDhistory4!$U$310:$U$610,MATCH(VBDgames!$C1385,VBDhistory4!$B$310:$B$610,0))+ROW()/10000000,0)</f>
        <v>0</v>
      </c>
      <c r="N1385" s="171"/>
      <c r="O1385" s="171" t="str">
        <f t="shared" ref="O1385:R1385" si="2857">$D1385&amp;"-"&amp;RANK(J1385,J$1129:J$1428,0)</f>
        <v>LB-1</v>
      </c>
      <c r="P1385" s="171" t="str">
        <f t="shared" si="2857"/>
        <v>LB-1</v>
      </c>
      <c r="Q1385" s="171" t="str">
        <f t="shared" si="2857"/>
        <v>LB-1</v>
      </c>
      <c r="R1385" s="171" t="str">
        <f t="shared" si="2857"/>
        <v>LB-1</v>
      </c>
      <c r="AC1385" s="3"/>
    </row>
    <row r="1386" ht="15.75" customHeight="1">
      <c r="A1386" s="24">
        <v>258.0</v>
      </c>
      <c r="B1386" s="24" t="s">
        <v>5102</v>
      </c>
      <c r="C1386" s="24" t="s">
        <v>5102</v>
      </c>
      <c r="D1386" s="132" t="s">
        <v>4630</v>
      </c>
      <c r="E1386" s="132"/>
      <c r="F1386" s="132"/>
      <c r="G1386" s="132">
        <v>11.0</v>
      </c>
      <c r="H1386" s="132"/>
      <c r="J1386" s="171">
        <f t="array" ref="J1386">IFERROR(INDEX(VBDhistory1!$U$310:$U$610,MATCH(VBDgames!$C1386,VBDhistory1!$B$310:$B$610,0))+ROW()/10000000,0)</f>
        <v>0</v>
      </c>
      <c r="K1386" s="171">
        <f t="array" ref="K1386">IFERROR(INDEX(VBDhistory2!$U$310:$U$610,MATCH(VBDgames!$C1386,VBDhistory2!$B$310:$B$610,0))+ROW()/10000000,0)</f>
        <v>0</v>
      </c>
      <c r="L1386" s="171">
        <f t="array" ref="L1386">IFERROR(INDEX(VBDhistory3!$U$310:$U$610,MATCH(VBDgames!$C1386,VBDhistory3!$B$310:$B$610,0))+ROW()/10000000,0)</f>
        <v>0</v>
      </c>
      <c r="M1386" s="171">
        <f t="array" ref="M1386">IFERROR(INDEX(VBDhistory4!$U$310:$U$610,MATCH(VBDgames!$C1386,VBDhistory4!$B$310:$B$610,0))+ROW()/10000000,0)</f>
        <v>0</v>
      </c>
      <c r="N1386" s="171"/>
      <c r="O1386" s="171" t="str">
        <f t="shared" ref="O1386:R1386" si="2858">$D1386&amp;"-"&amp;RANK(J1386,J$1129:J$1428,0)</f>
        <v>LB-1</v>
      </c>
      <c r="P1386" s="171" t="str">
        <f t="shared" si="2858"/>
        <v>LB-1</v>
      </c>
      <c r="Q1386" s="171" t="str">
        <f t="shared" si="2858"/>
        <v>LB-1</v>
      </c>
      <c r="R1386" s="171" t="str">
        <f t="shared" si="2858"/>
        <v>LB-1</v>
      </c>
      <c r="AC1386" s="3"/>
    </row>
    <row r="1387" ht="15.75" customHeight="1">
      <c r="A1387" s="24">
        <v>259.0</v>
      </c>
      <c r="B1387" s="24" t="s">
        <v>5103</v>
      </c>
      <c r="C1387" s="24" t="s">
        <v>5103</v>
      </c>
      <c r="D1387" s="132" t="s">
        <v>4630</v>
      </c>
      <c r="E1387" s="132"/>
      <c r="F1387" s="132"/>
      <c r="G1387" s="132">
        <v>11.0</v>
      </c>
      <c r="H1387" s="132">
        <v>16.0</v>
      </c>
      <c r="J1387" s="171">
        <f t="array" ref="J1387">IFERROR(INDEX(VBDhistory1!$U$310:$U$610,MATCH(VBDgames!$C1387,VBDhistory1!$B$310:$B$610,0))+ROW()/10000000,0)</f>
        <v>0</v>
      </c>
      <c r="K1387" s="171">
        <f t="array" ref="K1387">IFERROR(INDEX(VBDhistory2!$U$310:$U$610,MATCH(VBDgames!$C1387,VBDhistory2!$B$310:$B$610,0))+ROW()/10000000,0)</f>
        <v>0</v>
      </c>
      <c r="L1387" s="171">
        <f t="array" ref="L1387">IFERROR(INDEX(VBDhistory3!$U$310:$U$610,MATCH(VBDgames!$C1387,VBDhistory3!$B$310:$B$610,0))+ROW()/10000000,0)</f>
        <v>0</v>
      </c>
      <c r="M1387" s="171">
        <f t="array" ref="M1387">IFERROR(INDEX(VBDhistory4!$U$310:$U$610,MATCH(VBDgames!$C1387,VBDhistory4!$B$310:$B$610,0))+ROW()/10000000,0)</f>
        <v>0</v>
      </c>
      <c r="N1387" s="171"/>
      <c r="O1387" s="171" t="str">
        <f t="shared" ref="O1387:R1387" si="2859">$D1387&amp;"-"&amp;RANK(J1387,J$1129:J$1428,0)</f>
        <v>LB-1</v>
      </c>
      <c r="P1387" s="171" t="str">
        <f t="shared" si="2859"/>
        <v>LB-1</v>
      </c>
      <c r="Q1387" s="171" t="str">
        <f t="shared" si="2859"/>
        <v>LB-1</v>
      </c>
      <c r="R1387" s="171" t="str">
        <f t="shared" si="2859"/>
        <v>LB-1</v>
      </c>
      <c r="AC1387" s="3"/>
    </row>
    <row r="1388" ht="15.75" customHeight="1">
      <c r="A1388" s="24">
        <v>260.0</v>
      </c>
      <c r="B1388" s="24" t="s">
        <v>5104</v>
      </c>
      <c r="C1388" s="24" t="s">
        <v>5104</v>
      </c>
      <c r="D1388" s="132" t="s">
        <v>4630</v>
      </c>
      <c r="E1388" s="132"/>
      <c r="F1388" s="132"/>
      <c r="G1388" s="132">
        <v>11.0</v>
      </c>
      <c r="H1388" s="132"/>
      <c r="J1388" s="171">
        <f t="array" ref="J1388">IFERROR(INDEX(VBDhistory1!$U$310:$U$610,MATCH(VBDgames!$C1388,VBDhistory1!$B$310:$B$610,0))+ROW()/10000000,0)</f>
        <v>0</v>
      </c>
      <c r="K1388" s="171">
        <f t="array" ref="K1388">IFERROR(INDEX(VBDhistory2!$U$310:$U$610,MATCH(VBDgames!$C1388,VBDhistory2!$B$310:$B$610,0))+ROW()/10000000,0)</f>
        <v>0</v>
      </c>
      <c r="L1388" s="171">
        <f t="array" ref="L1388">IFERROR(INDEX(VBDhistory3!$U$310:$U$610,MATCH(VBDgames!$C1388,VBDhistory3!$B$310:$B$610,0))+ROW()/10000000,0)</f>
        <v>0</v>
      </c>
      <c r="M1388" s="171">
        <f t="array" ref="M1388">IFERROR(INDEX(VBDhistory4!$U$310:$U$610,MATCH(VBDgames!$C1388,VBDhistory4!$B$310:$B$610,0))+ROW()/10000000,0)</f>
        <v>0</v>
      </c>
      <c r="N1388" s="171"/>
      <c r="O1388" s="171" t="str">
        <f t="shared" ref="O1388:R1388" si="2860">$D1388&amp;"-"&amp;RANK(J1388,J$1129:J$1428,0)</f>
        <v>LB-1</v>
      </c>
      <c r="P1388" s="171" t="str">
        <f t="shared" si="2860"/>
        <v>LB-1</v>
      </c>
      <c r="Q1388" s="171" t="str">
        <f t="shared" si="2860"/>
        <v>LB-1</v>
      </c>
      <c r="R1388" s="171" t="str">
        <f t="shared" si="2860"/>
        <v>LB-1</v>
      </c>
      <c r="AC1388" s="3"/>
    </row>
    <row r="1389" ht="15.75" customHeight="1">
      <c r="A1389" s="24">
        <v>261.0</v>
      </c>
      <c r="B1389" s="22" t="s">
        <v>5105</v>
      </c>
      <c r="C1389" s="22" t="s">
        <v>5105</v>
      </c>
      <c r="D1389" s="132" t="s">
        <v>4630</v>
      </c>
      <c r="E1389" s="132"/>
      <c r="F1389" s="132"/>
      <c r="G1389" s="132">
        <v>6.0</v>
      </c>
      <c r="H1389" s="132"/>
      <c r="J1389" s="171">
        <f t="array" ref="J1389">IFERROR(INDEX(VBDhistory1!$U$310:$U$610,MATCH(VBDgames!$C1389,VBDhistory1!$B$310:$B$610,0))+ROW()/10000000,0)</f>
        <v>0</v>
      </c>
      <c r="K1389" s="171">
        <f t="array" ref="K1389">IFERROR(INDEX(VBDhistory2!$U$310:$U$610,MATCH(VBDgames!$C1389,VBDhistory2!$B$310:$B$610,0))+ROW()/10000000,0)</f>
        <v>0</v>
      </c>
      <c r="L1389" s="171">
        <f t="array" ref="L1389">IFERROR(INDEX(VBDhistory3!$U$310:$U$610,MATCH(VBDgames!$C1389,VBDhistory3!$B$310:$B$610,0))+ROW()/10000000,0)</f>
        <v>0</v>
      </c>
      <c r="M1389" s="171">
        <f t="array" ref="M1389">IFERROR(INDEX(VBDhistory4!$U$310:$U$610,MATCH(VBDgames!$C1389,VBDhistory4!$B$310:$B$610,0))+ROW()/10000000,0)</f>
        <v>0</v>
      </c>
      <c r="N1389" s="171"/>
      <c r="O1389" s="171" t="str">
        <f t="shared" ref="O1389:R1389" si="2861">$D1389&amp;"-"&amp;RANK(J1389,J$1129:J$1428,0)</f>
        <v>LB-1</v>
      </c>
      <c r="P1389" s="171" t="str">
        <f t="shared" si="2861"/>
        <v>LB-1</v>
      </c>
      <c r="Q1389" s="171" t="str">
        <f t="shared" si="2861"/>
        <v>LB-1</v>
      </c>
      <c r="R1389" s="171" t="str">
        <f t="shared" si="2861"/>
        <v>LB-1</v>
      </c>
      <c r="AC1389" s="3"/>
    </row>
    <row r="1390" ht="15.75" customHeight="1">
      <c r="A1390" s="24">
        <v>262.0</v>
      </c>
      <c r="B1390" s="24" t="s">
        <v>5106</v>
      </c>
      <c r="C1390" s="24" t="s">
        <v>5106</v>
      </c>
      <c r="D1390" s="132" t="s">
        <v>4630</v>
      </c>
      <c r="E1390" s="132"/>
      <c r="F1390" s="132">
        <v>0.0</v>
      </c>
      <c r="G1390" s="132">
        <v>8.0</v>
      </c>
      <c r="H1390" s="132"/>
      <c r="J1390" s="171">
        <f t="array" ref="J1390">IFERROR(INDEX(VBDhistory1!$U$310:$U$610,MATCH(VBDgames!$C1390,VBDhistory1!$B$310:$B$610,0))+ROW()/10000000,0)</f>
        <v>0</v>
      </c>
      <c r="K1390" s="171">
        <f t="array" ref="K1390">IFERROR(INDEX(VBDhistory2!$U$310:$U$610,MATCH(VBDgames!$C1390,VBDhistory2!$B$310:$B$610,0))+ROW()/10000000,0)</f>
        <v>0</v>
      </c>
      <c r="L1390" s="171">
        <f t="array" ref="L1390">IFERROR(INDEX(VBDhistory3!$U$310:$U$610,MATCH(VBDgames!$C1390,VBDhistory3!$B$310:$B$610,0))+ROW()/10000000,0)</f>
        <v>0</v>
      </c>
      <c r="M1390" s="171">
        <f t="array" ref="M1390">IFERROR(INDEX(VBDhistory4!$U$310:$U$610,MATCH(VBDgames!$C1390,VBDhistory4!$B$310:$B$610,0))+ROW()/10000000,0)</f>
        <v>0</v>
      </c>
      <c r="N1390" s="171"/>
      <c r="O1390" s="171" t="str">
        <f t="shared" ref="O1390:R1390" si="2862">$D1390&amp;"-"&amp;RANK(J1390,J$1129:J$1428,0)</f>
        <v>LB-1</v>
      </c>
      <c r="P1390" s="171" t="str">
        <f t="shared" si="2862"/>
        <v>LB-1</v>
      </c>
      <c r="Q1390" s="171" t="str">
        <f t="shared" si="2862"/>
        <v>LB-1</v>
      </c>
      <c r="R1390" s="171" t="str">
        <f t="shared" si="2862"/>
        <v>LB-1</v>
      </c>
      <c r="AC1390" s="3"/>
    </row>
    <row r="1391" ht="15.75" customHeight="1">
      <c r="A1391" s="24">
        <v>263.0</v>
      </c>
      <c r="B1391" s="24" t="s">
        <v>5107</v>
      </c>
      <c r="C1391" s="24" t="s">
        <v>5107</v>
      </c>
      <c r="D1391" s="132" t="s">
        <v>4630</v>
      </c>
      <c r="E1391" s="132">
        <v>0.0</v>
      </c>
      <c r="F1391" s="132"/>
      <c r="G1391" s="132">
        <v>9.0</v>
      </c>
      <c r="H1391" s="132"/>
      <c r="J1391" s="171">
        <f t="array" ref="J1391">IFERROR(INDEX(VBDhistory1!$U$310:$U$610,MATCH(VBDgames!$C1391,VBDhistory1!$B$310:$B$610,0))+ROW()/10000000,0)</f>
        <v>0</v>
      </c>
      <c r="K1391" s="171">
        <f t="array" ref="K1391">IFERROR(INDEX(VBDhistory2!$U$310:$U$610,MATCH(VBDgames!$C1391,VBDhistory2!$B$310:$B$610,0))+ROW()/10000000,0)</f>
        <v>0</v>
      </c>
      <c r="L1391" s="171">
        <f t="array" ref="L1391">IFERROR(INDEX(VBDhistory3!$U$310:$U$610,MATCH(VBDgames!$C1391,VBDhistory3!$B$310:$B$610,0))+ROW()/10000000,0)</f>
        <v>0</v>
      </c>
      <c r="M1391" s="171">
        <f t="array" ref="M1391">IFERROR(INDEX(VBDhistory4!$U$310:$U$610,MATCH(VBDgames!$C1391,VBDhistory4!$B$310:$B$610,0))+ROW()/10000000,0)</f>
        <v>0</v>
      </c>
      <c r="N1391" s="171"/>
      <c r="O1391" s="171" t="str">
        <f t="shared" ref="O1391:R1391" si="2863">$D1391&amp;"-"&amp;RANK(J1391,J$1129:J$1428,0)</f>
        <v>LB-1</v>
      </c>
      <c r="P1391" s="171" t="str">
        <f t="shared" si="2863"/>
        <v>LB-1</v>
      </c>
      <c r="Q1391" s="171" t="str">
        <f t="shared" si="2863"/>
        <v>LB-1</v>
      </c>
      <c r="R1391" s="171" t="str">
        <f t="shared" si="2863"/>
        <v>LB-1</v>
      </c>
      <c r="AC1391" s="3"/>
    </row>
    <row r="1392" ht="15.75" customHeight="1">
      <c r="A1392" s="24">
        <v>264.0</v>
      </c>
      <c r="B1392" s="24" t="s">
        <v>5108</v>
      </c>
      <c r="C1392" s="24" t="s">
        <v>5108</v>
      </c>
      <c r="D1392" s="132" t="s">
        <v>4630</v>
      </c>
      <c r="E1392" s="132"/>
      <c r="F1392" s="132">
        <v>0.0</v>
      </c>
      <c r="G1392" s="132">
        <v>10.0</v>
      </c>
      <c r="H1392" s="132"/>
      <c r="J1392" s="171">
        <f t="array" ref="J1392">IFERROR(INDEX(VBDhistory1!$U$310:$U$610,MATCH(VBDgames!$C1392,VBDhistory1!$B$310:$B$610,0))+ROW()/10000000,0)</f>
        <v>0</v>
      </c>
      <c r="K1392" s="171">
        <f t="array" ref="K1392">IFERROR(INDEX(VBDhistory2!$U$310:$U$610,MATCH(VBDgames!$C1392,VBDhistory2!$B$310:$B$610,0))+ROW()/10000000,0)</f>
        <v>0</v>
      </c>
      <c r="L1392" s="171">
        <f t="array" ref="L1392">IFERROR(INDEX(VBDhistory3!$U$310:$U$610,MATCH(VBDgames!$C1392,VBDhistory3!$B$310:$B$610,0))+ROW()/10000000,0)</f>
        <v>0</v>
      </c>
      <c r="M1392" s="171">
        <f t="array" ref="M1392">IFERROR(INDEX(VBDhistory4!$U$310:$U$610,MATCH(VBDgames!$C1392,VBDhistory4!$B$310:$B$610,0))+ROW()/10000000,0)</f>
        <v>0</v>
      </c>
      <c r="N1392" s="171"/>
      <c r="O1392" s="171" t="str">
        <f t="shared" ref="O1392:R1392" si="2864">$D1392&amp;"-"&amp;RANK(J1392,J$1129:J$1428,0)</f>
        <v>LB-1</v>
      </c>
      <c r="P1392" s="171" t="str">
        <f t="shared" si="2864"/>
        <v>LB-1</v>
      </c>
      <c r="Q1392" s="171" t="str">
        <f t="shared" si="2864"/>
        <v>LB-1</v>
      </c>
      <c r="R1392" s="171" t="str">
        <f t="shared" si="2864"/>
        <v>LB-1</v>
      </c>
      <c r="AC1392" s="3"/>
    </row>
    <row r="1393" ht="15.75" customHeight="1">
      <c r="A1393" s="24">
        <v>265.0</v>
      </c>
      <c r="B1393" s="24" t="s">
        <v>5109</v>
      </c>
      <c r="C1393" s="24" t="s">
        <v>5109</v>
      </c>
      <c r="D1393" s="132" t="s">
        <v>4630</v>
      </c>
      <c r="E1393" s="132"/>
      <c r="F1393" s="132">
        <v>0.0</v>
      </c>
      <c r="G1393" s="132">
        <v>8.0</v>
      </c>
      <c r="H1393" s="132"/>
      <c r="J1393" s="171">
        <f t="array" ref="J1393">IFERROR(INDEX(VBDhistory1!$U$310:$U$610,MATCH(VBDgames!$C1393,VBDhistory1!$B$310:$B$610,0))+ROW()/10000000,0)</f>
        <v>0</v>
      </c>
      <c r="K1393" s="171">
        <f t="array" ref="K1393">IFERROR(INDEX(VBDhistory2!$U$310:$U$610,MATCH(VBDgames!$C1393,VBDhistory2!$B$310:$B$610,0))+ROW()/10000000,0)</f>
        <v>0</v>
      </c>
      <c r="L1393" s="171">
        <f t="array" ref="L1393">IFERROR(INDEX(VBDhistory3!$U$310:$U$610,MATCH(VBDgames!$C1393,VBDhistory3!$B$310:$B$610,0))+ROW()/10000000,0)</f>
        <v>0</v>
      </c>
      <c r="M1393" s="171">
        <f t="array" ref="M1393">IFERROR(INDEX(VBDhistory4!$U$310:$U$610,MATCH(VBDgames!$C1393,VBDhistory4!$B$310:$B$610,0))+ROW()/10000000,0)</f>
        <v>0</v>
      </c>
      <c r="N1393" s="171"/>
      <c r="O1393" s="171" t="str">
        <f t="shared" ref="O1393:R1393" si="2865">$D1393&amp;"-"&amp;RANK(J1393,J$1129:J$1428,0)</f>
        <v>LB-1</v>
      </c>
      <c r="P1393" s="171" t="str">
        <f t="shared" si="2865"/>
        <v>LB-1</v>
      </c>
      <c r="Q1393" s="171" t="str">
        <f t="shared" si="2865"/>
        <v>LB-1</v>
      </c>
      <c r="R1393" s="171" t="str">
        <f t="shared" si="2865"/>
        <v>LB-1</v>
      </c>
      <c r="AC1393" s="3"/>
    </row>
    <row r="1394" ht="15.75" customHeight="1">
      <c r="A1394" s="24">
        <v>266.0</v>
      </c>
      <c r="B1394" s="24" t="s">
        <v>5110</v>
      </c>
      <c r="C1394" s="24" t="s">
        <v>5110</v>
      </c>
      <c r="D1394" s="132" t="s">
        <v>4630</v>
      </c>
      <c r="E1394" s="132"/>
      <c r="F1394" s="132"/>
      <c r="G1394" s="132">
        <v>9.0</v>
      </c>
      <c r="H1394" s="132"/>
      <c r="J1394" s="171">
        <f t="array" ref="J1394">IFERROR(INDEX(VBDhistory1!$U$310:$U$610,MATCH(VBDgames!$C1394,VBDhistory1!$B$310:$B$610,0))+ROW()/10000000,0)</f>
        <v>0</v>
      </c>
      <c r="K1394" s="171">
        <f t="array" ref="K1394">IFERROR(INDEX(VBDhistory2!$U$310:$U$610,MATCH(VBDgames!$C1394,VBDhistory2!$B$310:$B$610,0))+ROW()/10000000,0)</f>
        <v>0</v>
      </c>
      <c r="L1394" s="171">
        <f t="array" ref="L1394">IFERROR(INDEX(VBDhistory3!$U$310:$U$610,MATCH(VBDgames!$C1394,VBDhistory3!$B$310:$B$610,0))+ROW()/10000000,0)</f>
        <v>0</v>
      </c>
      <c r="M1394" s="171">
        <f t="array" ref="M1394">IFERROR(INDEX(VBDhistory4!$U$310:$U$610,MATCH(VBDgames!$C1394,VBDhistory4!$B$310:$B$610,0))+ROW()/10000000,0)</f>
        <v>0</v>
      </c>
      <c r="N1394" s="171"/>
      <c r="O1394" s="171" t="str">
        <f t="shared" ref="O1394:R1394" si="2866">$D1394&amp;"-"&amp;RANK(J1394,J$1129:J$1428,0)</f>
        <v>LB-1</v>
      </c>
      <c r="P1394" s="171" t="str">
        <f t="shared" si="2866"/>
        <v>LB-1</v>
      </c>
      <c r="Q1394" s="171" t="str">
        <f t="shared" si="2866"/>
        <v>LB-1</v>
      </c>
      <c r="R1394" s="171" t="str">
        <f t="shared" si="2866"/>
        <v>LB-1</v>
      </c>
      <c r="AC1394" s="3"/>
    </row>
    <row r="1395" ht="15.75" customHeight="1">
      <c r="A1395" s="24">
        <v>267.0</v>
      </c>
      <c r="B1395" s="24" t="s">
        <v>5111</v>
      </c>
      <c r="C1395" s="24" t="s">
        <v>5111</v>
      </c>
      <c r="D1395" s="132" t="s">
        <v>4630</v>
      </c>
      <c r="E1395" s="132">
        <v>5.0</v>
      </c>
      <c r="F1395" s="132">
        <v>4.0</v>
      </c>
      <c r="G1395" s="132">
        <v>7.0</v>
      </c>
      <c r="H1395" s="132"/>
      <c r="J1395" s="171">
        <f t="array" ref="J1395">IFERROR(INDEX(VBDhistory1!$U$310:$U$610,MATCH(VBDgames!$C1395,VBDhistory1!$B$310:$B$610,0))+ROW()/10000000,0)</f>
        <v>0</v>
      </c>
      <c r="K1395" s="171">
        <f t="array" ref="K1395">IFERROR(INDEX(VBDhistory2!$U$310:$U$610,MATCH(VBDgames!$C1395,VBDhistory2!$B$310:$B$610,0))+ROW()/10000000,0)</f>
        <v>0</v>
      </c>
      <c r="L1395" s="171">
        <f t="array" ref="L1395">IFERROR(INDEX(VBDhistory3!$U$310:$U$610,MATCH(VBDgames!$C1395,VBDhistory3!$B$310:$B$610,0))+ROW()/10000000,0)</f>
        <v>0</v>
      </c>
      <c r="M1395" s="171">
        <f t="array" ref="M1395">IFERROR(INDEX(VBDhistory4!$U$310:$U$610,MATCH(VBDgames!$C1395,VBDhistory4!$B$310:$B$610,0))+ROW()/10000000,0)</f>
        <v>0</v>
      </c>
      <c r="N1395" s="171"/>
      <c r="O1395" s="171" t="str">
        <f t="shared" ref="O1395:R1395" si="2867">$D1395&amp;"-"&amp;RANK(J1395,J$1129:J$1428,0)</f>
        <v>LB-1</v>
      </c>
      <c r="P1395" s="171" t="str">
        <f t="shared" si="2867"/>
        <v>LB-1</v>
      </c>
      <c r="Q1395" s="171" t="str">
        <f t="shared" si="2867"/>
        <v>LB-1</v>
      </c>
      <c r="R1395" s="171" t="str">
        <f t="shared" si="2867"/>
        <v>LB-1</v>
      </c>
      <c r="AC1395" s="3"/>
    </row>
    <row r="1396" ht="15.75" customHeight="1">
      <c r="A1396" s="24">
        <v>268.0</v>
      </c>
      <c r="B1396" s="24" t="s">
        <v>5112</v>
      </c>
      <c r="C1396" s="24" t="s">
        <v>5112</v>
      </c>
      <c r="D1396" s="132" t="s">
        <v>4630</v>
      </c>
      <c r="E1396" s="132"/>
      <c r="F1396" s="132">
        <v>0.0</v>
      </c>
      <c r="G1396" s="132">
        <v>5.0</v>
      </c>
      <c r="H1396" s="132"/>
      <c r="J1396" s="171">
        <f t="array" ref="J1396">IFERROR(INDEX(VBDhistory1!$U$310:$U$610,MATCH(VBDgames!$C1396,VBDhistory1!$B$310:$B$610,0))+ROW()/10000000,0)</f>
        <v>0</v>
      </c>
      <c r="K1396" s="171">
        <f t="array" ref="K1396">IFERROR(INDEX(VBDhistory2!$U$310:$U$610,MATCH(VBDgames!$C1396,VBDhistory2!$B$310:$B$610,0))+ROW()/10000000,0)</f>
        <v>0</v>
      </c>
      <c r="L1396" s="171">
        <f t="array" ref="L1396">IFERROR(INDEX(VBDhistory3!$U$310:$U$610,MATCH(VBDgames!$C1396,VBDhistory3!$B$310:$B$610,0))+ROW()/10000000,0)</f>
        <v>0</v>
      </c>
      <c r="M1396" s="171">
        <f t="array" ref="M1396">IFERROR(INDEX(VBDhistory4!$U$310:$U$610,MATCH(VBDgames!$C1396,VBDhistory4!$B$310:$B$610,0))+ROW()/10000000,0)</f>
        <v>0</v>
      </c>
      <c r="N1396" s="171"/>
      <c r="O1396" s="171" t="str">
        <f t="shared" ref="O1396:R1396" si="2868">$D1396&amp;"-"&amp;RANK(J1396,J$1129:J$1428,0)</f>
        <v>LB-1</v>
      </c>
      <c r="P1396" s="171" t="str">
        <f t="shared" si="2868"/>
        <v>LB-1</v>
      </c>
      <c r="Q1396" s="171" t="str">
        <f t="shared" si="2868"/>
        <v>LB-1</v>
      </c>
      <c r="R1396" s="171" t="str">
        <f t="shared" si="2868"/>
        <v>LB-1</v>
      </c>
      <c r="AC1396" s="3"/>
    </row>
    <row r="1397" ht="15.75" customHeight="1">
      <c r="A1397" s="24">
        <v>269.0</v>
      </c>
      <c r="B1397" s="24" t="s">
        <v>5113</v>
      </c>
      <c r="C1397" s="24" t="s">
        <v>5113</v>
      </c>
      <c r="D1397" s="132" t="s">
        <v>4630</v>
      </c>
      <c r="E1397" s="132"/>
      <c r="F1397" s="132">
        <v>2.0</v>
      </c>
      <c r="G1397" s="132">
        <v>4.0</v>
      </c>
      <c r="H1397" s="132"/>
      <c r="J1397" s="171">
        <f t="array" ref="J1397">IFERROR(INDEX(VBDhistory1!$U$310:$U$610,MATCH(VBDgames!$C1397,VBDhistory1!$B$310:$B$610,0))+ROW()/10000000,0)</f>
        <v>0</v>
      </c>
      <c r="K1397" s="171">
        <f t="array" ref="K1397">IFERROR(INDEX(VBDhistory2!$U$310:$U$610,MATCH(VBDgames!$C1397,VBDhistory2!$B$310:$B$610,0))+ROW()/10000000,0)</f>
        <v>0</v>
      </c>
      <c r="L1397" s="171">
        <f t="array" ref="L1397">IFERROR(INDEX(VBDhistory3!$U$310:$U$610,MATCH(VBDgames!$C1397,VBDhistory3!$B$310:$B$610,0))+ROW()/10000000,0)</f>
        <v>0</v>
      </c>
      <c r="M1397" s="171">
        <f t="array" ref="M1397">IFERROR(INDEX(VBDhistory4!$U$310:$U$610,MATCH(VBDgames!$C1397,VBDhistory4!$B$310:$B$610,0))+ROW()/10000000,0)</f>
        <v>0</v>
      </c>
      <c r="N1397" s="171"/>
      <c r="O1397" s="171" t="str">
        <f t="shared" ref="O1397:R1397" si="2869">$D1397&amp;"-"&amp;RANK(J1397,J$1129:J$1428,0)</f>
        <v>LB-1</v>
      </c>
      <c r="P1397" s="171" t="str">
        <f t="shared" si="2869"/>
        <v>LB-1</v>
      </c>
      <c r="Q1397" s="171" t="str">
        <f t="shared" si="2869"/>
        <v>LB-1</v>
      </c>
      <c r="R1397" s="171" t="str">
        <f t="shared" si="2869"/>
        <v>LB-1</v>
      </c>
      <c r="AC1397" s="3"/>
    </row>
    <row r="1398" ht="15.75" customHeight="1">
      <c r="A1398" s="24">
        <v>270.0</v>
      </c>
      <c r="B1398" s="24" t="s">
        <v>5114</v>
      </c>
      <c r="C1398" s="24" t="s">
        <v>5114</v>
      </c>
      <c r="D1398" s="132" t="s">
        <v>4630</v>
      </c>
      <c r="E1398" s="132"/>
      <c r="F1398" s="132"/>
      <c r="G1398" s="132">
        <v>7.0</v>
      </c>
      <c r="H1398" s="132"/>
      <c r="J1398" s="171">
        <f t="array" ref="J1398">IFERROR(INDEX(VBDhistory1!$U$310:$U$610,MATCH(VBDgames!$C1398,VBDhistory1!$B$310:$B$610,0))+ROW()/10000000,0)</f>
        <v>0</v>
      </c>
      <c r="K1398" s="171">
        <f t="array" ref="K1398">IFERROR(INDEX(VBDhistory2!$U$310:$U$610,MATCH(VBDgames!$C1398,VBDhistory2!$B$310:$B$610,0))+ROW()/10000000,0)</f>
        <v>0</v>
      </c>
      <c r="L1398" s="171">
        <f t="array" ref="L1398">IFERROR(INDEX(VBDhistory3!$U$310:$U$610,MATCH(VBDgames!$C1398,VBDhistory3!$B$310:$B$610,0))+ROW()/10000000,0)</f>
        <v>0</v>
      </c>
      <c r="M1398" s="171">
        <f t="array" ref="M1398">IFERROR(INDEX(VBDhistory4!$U$310:$U$610,MATCH(VBDgames!$C1398,VBDhistory4!$B$310:$B$610,0))+ROW()/10000000,0)</f>
        <v>0</v>
      </c>
      <c r="N1398" s="171"/>
      <c r="O1398" s="171" t="str">
        <f t="shared" ref="O1398:R1398" si="2870">$D1398&amp;"-"&amp;RANK(J1398,J$1129:J$1428,0)</f>
        <v>LB-1</v>
      </c>
      <c r="P1398" s="171" t="str">
        <f t="shared" si="2870"/>
        <v>LB-1</v>
      </c>
      <c r="Q1398" s="171" t="str">
        <f t="shared" si="2870"/>
        <v>LB-1</v>
      </c>
      <c r="R1398" s="171" t="str">
        <f t="shared" si="2870"/>
        <v>LB-1</v>
      </c>
      <c r="AC1398" s="3"/>
    </row>
    <row r="1399" ht="15.75" customHeight="1">
      <c r="A1399" s="24">
        <v>271.0</v>
      </c>
      <c r="B1399" s="24" t="s">
        <v>5115</v>
      </c>
      <c r="C1399" s="24" t="s">
        <v>5115</v>
      </c>
      <c r="D1399" s="132" t="s">
        <v>4630</v>
      </c>
      <c r="E1399" s="132"/>
      <c r="F1399" s="132"/>
      <c r="G1399" s="132">
        <v>7.0</v>
      </c>
      <c r="H1399" s="132"/>
      <c r="J1399" s="171">
        <f t="array" ref="J1399">IFERROR(INDEX(VBDhistory1!$U$310:$U$610,MATCH(VBDgames!$C1399,VBDhistory1!$B$310:$B$610,0))+ROW()/10000000,0)</f>
        <v>0</v>
      </c>
      <c r="K1399" s="171">
        <f t="array" ref="K1399">IFERROR(INDEX(VBDhistory2!$U$310:$U$610,MATCH(VBDgames!$C1399,VBDhistory2!$B$310:$B$610,0))+ROW()/10000000,0)</f>
        <v>0</v>
      </c>
      <c r="L1399" s="171">
        <f t="array" ref="L1399">IFERROR(INDEX(VBDhistory3!$U$310:$U$610,MATCH(VBDgames!$C1399,VBDhistory3!$B$310:$B$610,0))+ROW()/10000000,0)</f>
        <v>0</v>
      </c>
      <c r="M1399" s="171">
        <f t="array" ref="M1399">IFERROR(INDEX(VBDhistory4!$U$310:$U$610,MATCH(VBDgames!$C1399,VBDhistory4!$B$310:$B$610,0))+ROW()/10000000,0)</f>
        <v>0</v>
      </c>
      <c r="N1399" s="171"/>
      <c r="O1399" s="171" t="str">
        <f t="shared" ref="O1399:R1399" si="2871">$D1399&amp;"-"&amp;RANK(J1399,J$1129:J$1428,0)</f>
        <v>LB-1</v>
      </c>
      <c r="P1399" s="171" t="str">
        <f t="shared" si="2871"/>
        <v>LB-1</v>
      </c>
      <c r="Q1399" s="171" t="str">
        <f t="shared" si="2871"/>
        <v>LB-1</v>
      </c>
      <c r="R1399" s="171" t="str">
        <f t="shared" si="2871"/>
        <v>LB-1</v>
      </c>
      <c r="AC1399" s="3"/>
    </row>
    <row r="1400" ht="15.75" customHeight="1">
      <c r="A1400" s="24">
        <v>272.0</v>
      </c>
      <c r="B1400" s="24" t="s">
        <v>5116</v>
      </c>
      <c r="C1400" s="24" t="s">
        <v>5116</v>
      </c>
      <c r="D1400" s="132" t="s">
        <v>4630</v>
      </c>
      <c r="E1400" s="132"/>
      <c r="F1400" s="132"/>
      <c r="G1400" s="132">
        <v>4.0</v>
      </c>
      <c r="H1400" s="132"/>
      <c r="J1400" s="171">
        <f t="array" ref="J1400">IFERROR(INDEX(VBDhistory1!$U$310:$U$610,MATCH(VBDgames!$C1400,VBDhistory1!$B$310:$B$610,0))+ROW()/10000000,0)</f>
        <v>0</v>
      </c>
      <c r="K1400" s="171">
        <f t="array" ref="K1400">IFERROR(INDEX(VBDhistory2!$U$310:$U$610,MATCH(VBDgames!$C1400,VBDhistory2!$B$310:$B$610,0))+ROW()/10000000,0)</f>
        <v>0</v>
      </c>
      <c r="L1400" s="171">
        <f t="array" ref="L1400">IFERROR(INDEX(VBDhistory3!$U$310:$U$610,MATCH(VBDgames!$C1400,VBDhistory3!$B$310:$B$610,0))+ROW()/10000000,0)</f>
        <v>0</v>
      </c>
      <c r="M1400" s="171">
        <f t="array" ref="M1400">IFERROR(INDEX(VBDhistory4!$U$310:$U$610,MATCH(VBDgames!$C1400,VBDhistory4!$B$310:$B$610,0))+ROW()/10000000,0)</f>
        <v>0</v>
      </c>
      <c r="N1400" s="171"/>
      <c r="O1400" s="171" t="str">
        <f t="shared" ref="O1400:R1400" si="2872">$D1400&amp;"-"&amp;RANK(J1400,J$1129:J$1428,0)</f>
        <v>LB-1</v>
      </c>
      <c r="P1400" s="171" t="str">
        <f t="shared" si="2872"/>
        <v>LB-1</v>
      </c>
      <c r="Q1400" s="171" t="str">
        <f t="shared" si="2872"/>
        <v>LB-1</v>
      </c>
      <c r="R1400" s="171" t="str">
        <f t="shared" si="2872"/>
        <v>LB-1</v>
      </c>
      <c r="AC1400" s="3"/>
    </row>
    <row r="1401" ht="15.75" customHeight="1">
      <c r="A1401" s="24">
        <v>273.0</v>
      </c>
      <c r="B1401" s="24" t="s">
        <v>5117</v>
      </c>
      <c r="C1401" s="24" t="s">
        <v>5117</v>
      </c>
      <c r="D1401" s="132" t="s">
        <v>4630</v>
      </c>
      <c r="E1401" s="132"/>
      <c r="F1401" s="132"/>
      <c r="G1401" s="132">
        <v>6.0</v>
      </c>
      <c r="H1401" s="132"/>
      <c r="J1401" s="171">
        <f t="array" ref="J1401">IFERROR(INDEX(VBDhistory1!$U$310:$U$610,MATCH(VBDgames!$C1401,VBDhistory1!$B$310:$B$610,0))+ROW()/10000000,0)</f>
        <v>0</v>
      </c>
      <c r="K1401" s="171">
        <f t="array" ref="K1401">IFERROR(INDEX(VBDhistory2!$U$310:$U$610,MATCH(VBDgames!$C1401,VBDhistory2!$B$310:$B$610,0))+ROW()/10000000,0)</f>
        <v>0</v>
      </c>
      <c r="L1401" s="171">
        <f t="array" ref="L1401">IFERROR(INDEX(VBDhistory3!$U$310:$U$610,MATCH(VBDgames!$C1401,VBDhistory3!$B$310:$B$610,0))+ROW()/10000000,0)</f>
        <v>0</v>
      </c>
      <c r="M1401" s="171">
        <f t="array" ref="M1401">IFERROR(INDEX(VBDhistory4!$U$310:$U$610,MATCH(VBDgames!$C1401,VBDhistory4!$B$310:$B$610,0))+ROW()/10000000,0)</f>
        <v>0</v>
      </c>
      <c r="N1401" s="171"/>
      <c r="O1401" s="171" t="str">
        <f t="shared" ref="O1401:R1401" si="2873">$D1401&amp;"-"&amp;RANK(J1401,J$1129:J$1428,0)</f>
        <v>LB-1</v>
      </c>
      <c r="P1401" s="171" t="str">
        <f t="shared" si="2873"/>
        <v>LB-1</v>
      </c>
      <c r="Q1401" s="171" t="str">
        <f t="shared" si="2873"/>
        <v>LB-1</v>
      </c>
      <c r="R1401" s="171" t="str">
        <f t="shared" si="2873"/>
        <v>LB-1</v>
      </c>
      <c r="AC1401" s="3"/>
    </row>
    <row r="1402" ht="15.75" customHeight="1">
      <c r="A1402" s="24">
        <v>274.0</v>
      </c>
      <c r="B1402" s="24" t="s">
        <v>5118</v>
      </c>
      <c r="C1402" s="24" t="s">
        <v>5118</v>
      </c>
      <c r="D1402" s="132" t="s">
        <v>4630</v>
      </c>
      <c r="E1402" s="132"/>
      <c r="F1402" s="132"/>
      <c r="G1402" s="132">
        <v>5.0</v>
      </c>
      <c r="H1402" s="132">
        <v>12.0</v>
      </c>
      <c r="J1402" s="171">
        <f t="array" ref="J1402">IFERROR(INDEX(VBDhistory1!$U$310:$U$610,MATCH(VBDgames!$C1402,VBDhistory1!$B$310:$B$610,0))+ROW()/10000000,0)</f>
        <v>0</v>
      </c>
      <c r="K1402" s="171">
        <f t="array" ref="K1402">IFERROR(INDEX(VBDhistory2!$U$310:$U$610,MATCH(VBDgames!$C1402,VBDhistory2!$B$310:$B$610,0))+ROW()/10000000,0)</f>
        <v>0</v>
      </c>
      <c r="L1402" s="171">
        <f t="array" ref="L1402">IFERROR(INDEX(VBDhistory3!$U$310:$U$610,MATCH(VBDgames!$C1402,VBDhistory3!$B$310:$B$610,0))+ROW()/10000000,0)</f>
        <v>0</v>
      </c>
      <c r="M1402" s="171">
        <f t="array" ref="M1402">IFERROR(INDEX(VBDhistory4!$U$310:$U$610,MATCH(VBDgames!$C1402,VBDhistory4!$B$310:$B$610,0))+ROW()/10000000,0)</f>
        <v>0</v>
      </c>
      <c r="N1402" s="171"/>
      <c r="O1402" s="171" t="str">
        <f t="shared" ref="O1402:R1402" si="2874">$D1402&amp;"-"&amp;RANK(J1402,J$1129:J$1428,0)</f>
        <v>LB-1</v>
      </c>
      <c r="P1402" s="171" t="str">
        <f t="shared" si="2874"/>
        <v>LB-1</v>
      </c>
      <c r="Q1402" s="171" t="str">
        <f t="shared" si="2874"/>
        <v>LB-1</v>
      </c>
      <c r="R1402" s="171" t="str">
        <f t="shared" si="2874"/>
        <v>LB-1</v>
      </c>
      <c r="AC1402" s="3"/>
    </row>
    <row r="1403" ht="15.75" customHeight="1">
      <c r="A1403" s="24">
        <v>275.0</v>
      </c>
      <c r="B1403" s="24" t="s">
        <v>5119</v>
      </c>
      <c r="C1403" s="24" t="s">
        <v>5119</v>
      </c>
      <c r="D1403" s="132" t="s">
        <v>4630</v>
      </c>
      <c r="E1403" s="132"/>
      <c r="F1403" s="132"/>
      <c r="G1403" s="132">
        <v>4.0</v>
      </c>
      <c r="H1403" s="132"/>
      <c r="J1403" s="171">
        <f t="array" ref="J1403">IFERROR(INDEX(VBDhistory1!$U$310:$U$610,MATCH(VBDgames!$C1403,VBDhistory1!$B$310:$B$610,0))+ROW()/10000000,0)</f>
        <v>0</v>
      </c>
      <c r="K1403" s="171">
        <f t="array" ref="K1403">IFERROR(INDEX(VBDhistory2!$U$310:$U$610,MATCH(VBDgames!$C1403,VBDhistory2!$B$310:$B$610,0))+ROW()/10000000,0)</f>
        <v>0</v>
      </c>
      <c r="L1403" s="171">
        <f t="array" ref="L1403">IFERROR(INDEX(VBDhistory3!$U$310:$U$610,MATCH(VBDgames!$C1403,VBDhistory3!$B$310:$B$610,0))+ROW()/10000000,0)</f>
        <v>0</v>
      </c>
      <c r="M1403" s="171">
        <f t="array" ref="M1403">IFERROR(INDEX(VBDhistory4!$U$310:$U$610,MATCH(VBDgames!$C1403,VBDhistory4!$B$310:$B$610,0))+ROW()/10000000,0)</f>
        <v>0</v>
      </c>
      <c r="N1403" s="171"/>
      <c r="O1403" s="171" t="str">
        <f t="shared" ref="O1403:R1403" si="2875">$D1403&amp;"-"&amp;RANK(J1403,J$1129:J$1428,0)</f>
        <v>LB-1</v>
      </c>
      <c r="P1403" s="171" t="str">
        <f t="shared" si="2875"/>
        <v>LB-1</v>
      </c>
      <c r="Q1403" s="171" t="str">
        <f t="shared" si="2875"/>
        <v>LB-1</v>
      </c>
      <c r="R1403" s="171" t="str">
        <f t="shared" si="2875"/>
        <v>LB-1</v>
      </c>
      <c r="AC1403" s="3"/>
    </row>
    <row r="1404" ht="15.75" customHeight="1">
      <c r="A1404" s="24">
        <v>276.0</v>
      </c>
      <c r="B1404" s="24" t="s">
        <v>5120</v>
      </c>
      <c r="C1404" s="24" t="s">
        <v>5120</v>
      </c>
      <c r="D1404" s="132" t="s">
        <v>4630</v>
      </c>
      <c r="E1404" s="132"/>
      <c r="F1404" s="132"/>
      <c r="G1404" s="132">
        <v>5.0</v>
      </c>
      <c r="H1404" s="132"/>
      <c r="J1404" s="171">
        <f t="array" ref="J1404">IFERROR(INDEX(VBDhistory1!$U$310:$U$610,MATCH(VBDgames!$C1404,VBDhistory1!$B$310:$B$610,0))+ROW()/10000000,0)</f>
        <v>0</v>
      </c>
      <c r="K1404" s="171">
        <f t="array" ref="K1404">IFERROR(INDEX(VBDhistory2!$U$310:$U$610,MATCH(VBDgames!$C1404,VBDhistory2!$B$310:$B$610,0))+ROW()/10000000,0)</f>
        <v>0</v>
      </c>
      <c r="L1404" s="171">
        <f t="array" ref="L1404">IFERROR(INDEX(VBDhistory3!$U$310:$U$610,MATCH(VBDgames!$C1404,VBDhistory3!$B$310:$B$610,0))+ROW()/10000000,0)</f>
        <v>0</v>
      </c>
      <c r="M1404" s="171">
        <f t="array" ref="M1404">IFERROR(INDEX(VBDhistory4!$U$310:$U$610,MATCH(VBDgames!$C1404,VBDhistory4!$B$310:$B$610,0))+ROW()/10000000,0)</f>
        <v>0</v>
      </c>
      <c r="N1404" s="171"/>
      <c r="O1404" s="171" t="str">
        <f t="shared" ref="O1404:R1404" si="2876">$D1404&amp;"-"&amp;RANK(J1404,J$1129:J$1428,0)</f>
        <v>LB-1</v>
      </c>
      <c r="P1404" s="171" t="str">
        <f t="shared" si="2876"/>
        <v>LB-1</v>
      </c>
      <c r="Q1404" s="171" t="str">
        <f t="shared" si="2876"/>
        <v>LB-1</v>
      </c>
      <c r="R1404" s="171" t="str">
        <f t="shared" si="2876"/>
        <v>LB-1</v>
      </c>
      <c r="AC1404" s="3"/>
    </row>
    <row r="1405" ht="15.75" customHeight="1">
      <c r="A1405" s="24">
        <v>277.0</v>
      </c>
      <c r="B1405" s="24" t="s">
        <v>5121</v>
      </c>
      <c r="C1405" s="24" t="s">
        <v>5121</v>
      </c>
      <c r="D1405" s="132" t="s">
        <v>4630</v>
      </c>
      <c r="E1405" s="132"/>
      <c r="F1405" s="132">
        <v>3.0</v>
      </c>
      <c r="G1405" s="132">
        <v>4.0</v>
      </c>
      <c r="H1405" s="132"/>
      <c r="J1405" s="171">
        <f t="array" ref="J1405">IFERROR(INDEX(VBDhistory1!$U$310:$U$610,MATCH(VBDgames!$C1405,VBDhistory1!$B$310:$B$610,0))+ROW()/10000000,0)</f>
        <v>0</v>
      </c>
      <c r="K1405" s="171">
        <f t="array" ref="K1405">IFERROR(INDEX(VBDhistory2!$U$310:$U$610,MATCH(VBDgames!$C1405,VBDhistory2!$B$310:$B$610,0))+ROW()/10000000,0)</f>
        <v>0</v>
      </c>
      <c r="L1405" s="171">
        <f t="array" ref="L1405">IFERROR(INDEX(VBDhistory3!$U$310:$U$610,MATCH(VBDgames!$C1405,VBDhistory3!$B$310:$B$610,0))+ROW()/10000000,0)</f>
        <v>0</v>
      </c>
      <c r="M1405" s="171">
        <f t="array" ref="M1405">IFERROR(INDEX(VBDhistory4!$U$310:$U$610,MATCH(VBDgames!$C1405,VBDhistory4!$B$310:$B$610,0))+ROW()/10000000,0)</f>
        <v>0</v>
      </c>
      <c r="N1405" s="171"/>
      <c r="O1405" s="171" t="str">
        <f t="shared" ref="O1405:R1405" si="2877">$D1405&amp;"-"&amp;RANK(J1405,J$1129:J$1428,0)</f>
        <v>LB-1</v>
      </c>
      <c r="P1405" s="171" t="str">
        <f t="shared" si="2877"/>
        <v>LB-1</v>
      </c>
      <c r="Q1405" s="171" t="str">
        <f t="shared" si="2877"/>
        <v>LB-1</v>
      </c>
      <c r="R1405" s="171" t="str">
        <f t="shared" si="2877"/>
        <v>LB-1</v>
      </c>
      <c r="AC1405" s="3"/>
      <c r="AE1405" s="26"/>
    </row>
    <row r="1406" ht="15.75" customHeight="1">
      <c r="A1406" s="24">
        <v>278.0</v>
      </c>
      <c r="B1406" s="24" t="s">
        <v>5122</v>
      </c>
      <c r="C1406" s="24" t="s">
        <v>5122</v>
      </c>
      <c r="D1406" s="132" t="s">
        <v>4630</v>
      </c>
      <c r="E1406" s="132">
        <v>2.0</v>
      </c>
      <c r="F1406" s="132">
        <v>2.0</v>
      </c>
      <c r="G1406" s="132">
        <v>2.0</v>
      </c>
      <c r="H1406" s="132"/>
      <c r="J1406" s="171">
        <f t="array" ref="J1406">IFERROR(INDEX(VBDhistory1!$U$310:$U$610,MATCH(VBDgames!$C1406,VBDhistory1!$B$310:$B$610,0))+ROW()/10000000,0)</f>
        <v>0</v>
      </c>
      <c r="K1406" s="171">
        <f t="array" ref="K1406">IFERROR(INDEX(VBDhistory2!$U$310:$U$610,MATCH(VBDgames!$C1406,VBDhistory2!$B$310:$B$610,0))+ROW()/10000000,0)</f>
        <v>0</v>
      </c>
      <c r="L1406" s="171">
        <f t="array" ref="L1406">IFERROR(INDEX(VBDhistory3!$U$310:$U$610,MATCH(VBDgames!$C1406,VBDhistory3!$B$310:$B$610,0))+ROW()/10000000,0)</f>
        <v>0</v>
      </c>
      <c r="M1406" s="171">
        <f t="array" ref="M1406">IFERROR(INDEX(VBDhistory4!$U$310:$U$610,MATCH(VBDgames!$C1406,VBDhistory4!$B$310:$B$610,0))+ROW()/10000000,0)</f>
        <v>0</v>
      </c>
      <c r="N1406" s="171"/>
      <c r="O1406" s="171" t="str">
        <f t="shared" ref="O1406:R1406" si="2878">$D1406&amp;"-"&amp;RANK(J1406,J$1129:J$1428,0)</f>
        <v>LB-1</v>
      </c>
      <c r="P1406" s="171" t="str">
        <f t="shared" si="2878"/>
        <v>LB-1</v>
      </c>
      <c r="Q1406" s="171" t="str">
        <f t="shared" si="2878"/>
        <v>LB-1</v>
      </c>
      <c r="R1406" s="171" t="str">
        <f t="shared" si="2878"/>
        <v>LB-1</v>
      </c>
      <c r="AC1406" s="3"/>
    </row>
    <row r="1407" ht="15.75" customHeight="1">
      <c r="A1407" s="24">
        <v>279.0</v>
      </c>
      <c r="B1407" s="24" t="s">
        <v>5123</v>
      </c>
      <c r="C1407" s="24" t="s">
        <v>5123</v>
      </c>
      <c r="D1407" s="132" t="s">
        <v>4630</v>
      </c>
      <c r="E1407" s="132"/>
      <c r="F1407" s="132"/>
      <c r="G1407" s="132">
        <v>6.0</v>
      </c>
      <c r="H1407" s="132"/>
      <c r="J1407" s="171">
        <f t="array" ref="J1407">IFERROR(INDEX(VBDhistory1!$U$310:$U$610,MATCH(VBDgames!$C1407,VBDhistory1!$B$310:$B$610,0))+ROW()/10000000,0)</f>
        <v>0</v>
      </c>
      <c r="K1407" s="171">
        <f t="array" ref="K1407">IFERROR(INDEX(VBDhistory2!$U$310:$U$610,MATCH(VBDgames!$C1407,VBDhistory2!$B$310:$B$610,0))+ROW()/10000000,0)</f>
        <v>0</v>
      </c>
      <c r="L1407" s="171">
        <f t="array" ref="L1407">IFERROR(INDEX(VBDhistory3!$U$310:$U$610,MATCH(VBDgames!$C1407,VBDhistory3!$B$310:$B$610,0))+ROW()/10000000,0)</f>
        <v>0</v>
      </c>
      <c r="M1407" s="171">
        <f t="array" ref="M1407">IFERROR(INDEX(VBDhistory4!$U$310:$U$610,MATCH(VBDgames!$C1407,VBDhistory4!$B$310:$B$610,0))+ROW()/10000000,0)</f>
        <v>0</v>
      </c>
      <c r="N1407" s="171"/>
      <c r="O1407" s="171" t="str">
        <f t="shared" ref="O1407:R1407" si="2879">$D1407&amp;"-"&amp;RANK(J1407,J$1129:J$1428,0)</f>
        <v>LB-1</v>
      </c>
      <c r="P1407" s="171" t="str">
        <f t="shared" si="2879"/>
        <v>LB-1</v>
      </c>
      <c r="Q1407" s="171" t="str">
        <f t="shared" si="2879"/>
        <v>LB-1</v>
      </c>
      <c r="R1407" s="171" t="str">
        <f t="shared" si="2879"/>
        <v>LB-1</v>
      </c>
      <c r="AC1407" s="3"/>
    </row>
    <row r="1408" ht="15.75" customHeight="1">
      <c r="A1408" s="24">
        <v>280.0</v>
      </c>
      <c r="B1408" s="24" t="s">
        <v>5124</v>
      </c>
      <c r="C1408" s="24" t="s">
        <v>5124</v>
      </c>
      <c r="D1408" s="132" t="s">
        <v>4630</v>
      </c>
      <c r="E1408" s="132"/>
      <c r="F1408" s="132"/>
      <c r="G1408" s="132">
        <v>3.0</v>
      </c>
      <c r="H1408" s="132"/>
      <c r="J1408" s="171">
        <f t="array" ref="J1408">IFERROR(INDEX(VBDhistory1!$U$310:$U$610,MATCH(VBDgames!$C1408,VBDhistory1!$B$310:$B$610,0))+ROW()/10000000,0)</f>
        <v>0</v>
      </c>
      <c r="K1408" s="171">
        <f t="array" ref="K1408">IFERROR(INDEX(VBDhistory2!$U$310:$U$610,MATCH(VBDgames!$C1408,VBDhistory2!$B$310:$B$610,0))+ROW()/10000000,0)</f>
        <v>0</v>
      </c>
      <c r="L1408" s="171">
        <f t="array" ref="L1408">IFERROR(INDEX(VBDhistory3!$U$310:$U$610,MATCH(VBDgames!$C1408,VBDhistory3!$B$310:$B$610,0))+ROW()/10000000,0)</f>
        <v>0</v>
      </c>
      <c r="M1408" s="171">
        <f t="array" ref="M1408">IFERROR(INDEX(VBDhistory4!$U$310:$U$610,MATCH(VBDgames!$C1408,VBDhistory4!$B$310:$B$610,0))+ROW()/10000000,0)</f>
        <v>0</v>
      </c>
      <c r="N1408" s="171"/>
      <c r="O1408" s="171" t="str">
        <f t="shared" ref="O1408:R1408" si="2880">$D1408&amp;"-"&amp;RANK(J1408,J$1129:J$1428,0)</f>
        <v>LB-1</v>
      </c>
      <c r="P1408" s="171" t="str">
        <f t="shared" si="2880"/>
        <v>LB-1</v>
      </c>
      <c r="Q1408" s="171" t="str">
        <f t="shared" si="2880"/>
        <v>LB-1</v>
      </c>
      <c r="R1408" s="171" t="str">
        <f t="shared" si="2880"/>
        <v>LB-1</v>
      </c>
      <c r="AC1408" s="3"/>
    </row>
    <row r="1409" ht="15.75" customHeight="1">
      <c r="A1409" s="24">
        <v>281.0</v>
      </c>
      <c r="B1409" s="24" t="s">
        <v>5125</v>
      </c>
      <c r="C1409" s="24" t="s">
        <v>5125</v>
      </c>
      <c r="D1409" s="132" t="s">
        <v>4630</v>
      </c>
      <c r="E1409" s="132"/>
      <c r="F1409" s="132"/>
      <c r="G1409" s="132">
        <v>4.0</v>
      </c>
      <c r="H1409" s="132"/>
      <c r="J1409" s="171">
        <f t="array" ref="J1409">IFERROR(INDEX(VBDhistory1!$U$310:$U$610,MATCH(VBDgames!$C1409,VBDhistory1!$B$310:$B$610,0))+ROW()/10000000,0)</f>
        <v>0</v>
      </c>
      <c r="K1409" s="171">
        <f t="array" ref="K1409">IFERROR(INDEX(VBDhistory2!$U$310:$U$610,MATCH(VBDgames!$C1409,VBDhistory2!$B$310:$B$610,0))+ROW()/10000000,0)</f>
        <v>0</v>
      </c>
      <c r="L1409" s="171">
        <f t="array" ref="L1409">IFERROR(INDEX(VBDhistory3!$U$310:$U$610,MATCH(VBDgames!$C1409,VBDhistory3!$B$310:$B$610,0))+ROW()/10000000,0)</f>
        <v>0</v>
      </c>
      <c r="M1409" s="171">
        <f t="array" ref="M1409">IFERROR(INDEX(VBDhistory4!$U$310:$U$610,MATCH(VBDgames!$C1409,VBDhistory4!$B$310:$B$610,0))+ROW()/10000000,0)</f>
        <v>0</v>
      </c>
      <c r="N1409" s="171"/>
      <c r="O1409" s="171" t="str">
        <f t="shared" ref="O1409:R1409" si="2881">$D1409&amp;"-"&amp;RANK(J1409,J$1129:J$1428,0)</f>
        <v>LB-1</v>
      </c>
      <c r="P1409" s="171" t="str">
        <f t="shared" si="2881"/>
        <v>LB-1</v>
      </c>
      <c r="Q1409" s="171" t="str">
        <f t="shared" si="2881"/>
        <v>LB-1</v>
      </c>
      <c r="R1409" s="171" t="str">
        <f t="shared" si="2881"/>
        <v>LB-1</v>
      </c>
      <c r="AC1409" s="3"/>
    </row>
    <row r="1410" ht="15.75" customHeight="1">
      <c r="A1410" s="24">
        <v>282.0</v>
      </c>
      <c r="B1410" s="24" t="s">
        <v>5126</v>
      </c>
      <c r="C1410" s="24" t="s">
        <v>5126</v>
      </c>
      <c r="D1410" s="132" t="s">
        <v>4630</v>
      </c>
      <c r="E1410" s="132">
        <v>1.0</v>
      </c>
      <c r="F1410" s="132">
        <v>0.0</v>
      </c>
      <c r="G1410" s="132">
        <v>5.0</v>
      </c>
      <c r="H1410" s="132"/>
      <c r="J1410" s="171">
        <f t="array" ref="J1410">IFERROR(INDEX(VBDhistory1!$U$310:$U$610,MATCH(VBDgames!$C1410,VBDhistory1!$B$310:$B$610,0))+ROW()/10000000,0)</f>
        <v>0</v>
      </c>
      <c r="K1410" s="171">
        <f t="array" ref="K1410">IFERROR(INDEX(VBDhistory2!$U$310:$U$610,MATCH(VBDgames!$C1410,VBDhistory2!$B$310:$B$610,0))+ROW()/10000000,0)</f>
        <v>0</v>
      </c>
      <c r="L1410" s="171">
        <f t="array" ref="L1410">IFERROR(INDEX(VBDhistory3!$U$310:$U$610,MATCH(VBDgames!$C1410,VBDhistory3!$B$310:$B$610,0))+ROW()/10000000,0)</f>
        <v>0</v>
      </c>
      <c r="M1410" s="171">
        <f t="array" ref="M1410">IFERROR(INDEX(VBDhistory4!$U$310:$U$610,MATCH(VBDgames!$C1410,VBDhistory4!$B$310:$B$610,0))+ROW()/10000000,0)</f>
        <v>0</v>
      </c>
      <c r="N1410" s="171"/>
      <c r="O1410" s="171" t="str">
        <f t="shared" ref="O1410:R1410" si="2882">$D1410&amp;"-"&amp;RANK(J1410,J$1129:J$1428,0)</f>
        <v>LB-1</v>
      </c>
      <c r="P1410" s="171" t="str">
        <f t="shared" si="2882"/>
        <v>LB-1</v>
      </c>
      <c r="Q1410" s="171" t="str">
        <f t="shared" si="2882"/>
        <v>LB-1</v>
      </c>
      <c r="R1410" s="171" t="str">
        <f t="shared" si="2882"/>
        <v>LB-1</v>
      </c>
      <c r="AC1410" s="3"/>
    </row>
    <row r="1411" ht="15.75" customHeight="1">
      <c r="A1411" s="24">
        <v>283.0</v>
      </c>
      <c r="B1411" s="24" t="s">
        <v>5127</v>
      </c>
      <c r="C1411" s="24" t="s">
        <v>5127</v>
      </c>
      <c r="D1411" s="132" t="s">
        <v>4630</v>
      </c>
      <c r="E1411" s="132"/>
      <c r="F1411" s="132"/>
      <c r="G1411" s="132">
        <v>4.0</v>
      </c>
      <c r="H1411" s="132">
        <v>16.0</v>
      </c>
      <c r="J1411" s="171">
        <f t="array" ref="J1411">IFERROR(INDEX(VBDhistory1!$U$310:$U$610,MATCH(VBDgames!$C1411,VBDhistory1!$B$310:$B$610,0))+ROW()/10000000,0)</f>
        <v>0</v>
      </c>
      <c r="K1411" s="171">
        <f t="array" ref="K1411">IFERROR(INDEX(VBDhistory2!$U$310:$U$610,MATCH(VBDgames!$C1411,VBDhistory2!$B$310:$B$610,0))+ROW()/10000000,0)</f>
        <v>0</v>
      </c>
      <c r="L1411" s="171">
        <f t="array" ref="L1411">IFERROR(INDEX(VBDhistory3!$U$310:$U$610,MATCH(VBDgames!$C1411,VBDhistory3!$B$310:$B$610,0))+ROW()/10000000,0)</f>
        <v>0</v>
      </c>
      <c r="M1411" s="171">
        <f t="array" ref="M1411">IFERROR(INDEX(VBDhistory4!$U$310:$U$610,MATCH(VBDgames!$C1411,VBDhistory4!$B$310:$B$610,0))+ROW()/10000000,0)</f>
        <v>0</v>
      </c>
      <c r="N1411" s="171"/>
      <c r="O1411" s="171" t="str">
        <f t="shared" ref="O1411:R1411" si="2883">$D1411&amp;"-"&amp;RANK(J1411,J$1129:J$1428,0)</f>
        <v>LB-1</v>
      </c>
      <c r="P1411" s="171" t="str">
        <f t="shared" si="2883"/>
        <v>LB-1</v>
      </c>
      <c r="Q1411" s="171" t="str">
        <f t="shared" si="2883"/>
        <v>LB-1</v>
      </c>
      <c r="R1411" s="171" t="str">
        <f t="shared" si="2883"/>
        <v>LB-1</v>
      </c>
      <c r="AC1411" s="3"/>
    </row>
    <row r="1412" ht="15.75" customHeight="1">
      <c r="A1412" s="24">
        <v>284.0</v>
      </c>
      <c r="B1412" s="24" t="s">
        <v>5128</v>
      </c>
      <c r="C1412" s="24" t="s">
        <v>5128</v>
      </c>
      <c r="D1412" s="132" t="s">
        <v>4630</v>
      </c>
      <c r="E1412" s="132"/>
      <c r="F1412" s="132">
        <v>2.0</v>
      </c>
      <c r="G1412" s="132">
        <v>2.0</v>
      </c>
      <c r="H1412" s="132"/>
      <c r="J1412" s="171">
        <f t="array" ref="J1412">IFERROR(INDEX(VBDhistory1!$U$310:$U$610,MATCH(VBDgames!$C1412,VBDhistory1!$B$310:$B$610,0))+ROW()/10000000,0)</f>
        <v>0</v>
      </c>
      <c r="K1412" s="171">
        <f t="array" ref="K1412">IFERROR(INDEX(VBDhistory2!$U$310:$U$610,MATCH(VBDgames!$C1412,VBDhistory2!$B$310:$B$610,0))+ROW()/10000000,0)</f>
        <v>0</v>
      </c>
      <c r="L1412" s="171">
        <f t="array" ref="L1412">IFERROR(INDEX(VBDhistory3!$U$310:$U$610,MATCH(VBDgames!$C1412,VBDhistory3!$B$310:$B$610,0))+ROW()/10000000,0)</f>
        <v>0</v>
      </c>
      <c r="M1412" s="171">
        <f t="array" ref="M1412">IFERROR(INDEX(VBDhistory4!$U$310:$U$610,MATCH(VBDgames!$C1412,VBDhistory4!$B$310:$B$610,0))+ROW()/10000000,0)</f>
        <v>0</v>
      </c>
      <c r="N1412" s="171"/>
      <c r="O1412" s="171" t="str">
        <f t="shared" ref="O1412:R1412" si="2884">$D1412&amp;"-"&amp;RANK(J1412,J$1129:J$1428,0)</f>
        <v>LB-1</v>
      </c>
      <c r="P1412" s="171" t="str">
        <f t="shared" si="2884"/>
        <v>LB-1</v>
      </c>
      <c r="Q1412" s="171" t="str">
        <f t="shared" si="2884"/>
        <v>LB-1</v>
      </c>
      <c r="R1412" s="171" t="str">
        <f t="shared" si="2884"/>
        <v>LB-1</v>
      </c>
      <c r="AC1412" s="3"/>
    </row>
    <row r="1413" ht="15.75" customHeight="1">
      <c r="A1413" s="24">
        <v>285.0</v>
      </c>
      <c r="B1413" s="24" t="s">
        <v>5129</v>
      </c>
      <c r="C1413" s="24" t="s">
        <v>5129</v>
      </c>
      <c r="D1413" s="132" t="s">
        <v>4630</v>
      </c>
      <c r="E1413" s="132"/>
      <c r="F1413" s="132"/>
      <c r="G1413" s="132">
        <v>2.0</v>
      </c>
      <c r="H1413" s="132"/>
      <c r="J1413" s="171">
        <f t="array" ref="J1413">IFERROR(INDEX(VBDhistory1!$U$310:$U$610,MATCH(VBDgames!$C1413,VBDhistory1!$B$310:$B$610,0))+ROW()/10000000,0)</f>
        <v>0</v>
      </c>
      <c r="K1413" s="171">
        <f t="array" ref="K1413">IFERROR(INDEX(VBDhistory2!$U$310:$U$610,MATCH(VBDgames!$C1413,VBDhistory2!$B$310:$B$610,0))+ROW()/10000000,0)</f>
        <v>0</v>
      </c>
      <c r="L1413" s="171">
        <f t="array" ref="L1413">IFERROR(INDEX(VBDhistory3!$U$310:$U$610,MATCH(VBDgames!$C1413,VBDhistory3!$B$310:$B$610,0))+ROW()/10000000,0)</f>
        <v>0</v>
      </c>
      <c r="M1413" s="171">
        <f t="array" ref="M1413">IFERROR(INDEX(VBDhistory4!$U$310:$U$610,MATCH(VBDgames!$C1413,VBDhistory4!$B$310:$B$610,0))+ROW()/10000000,0)</f>
        <v>0</v>
      </c>
      <c r="N1413" s="171"/>
      <c r="O1413" s="171" t="str">
        <f t="shared" ref="O1413:R1413" si="2885">$D1413&amp;"-"&amp;RANK(J1413,J$1129:J$1428,0)</f>
        <v>LB-1</v>
      </c>
      <c r="P1413" s="171" t="str">
        <f t="shared" si="2885"/>
        <v>LB-1</v>
      </c>
      <c r="Q1413" s="171" t="str">
        <f t="shared" si="2885"/>
        <v>LB-1</v>
      </c>
      <c r="R1413" s="171" t="str">
        <f t="shared" si="2885"/>
        <v>LB-1</v>
      </c>
      <c r="AC1413" s="3"/>
    </row>
    <row r="1414" ht="15.75" customHeight="1">
      <c r="A1414" s="24">
        <v>286.0</v>
      </c>
      <c r="B1414" s="24" t="s">
        <v>1353</v>
      </c>
      <c r="C1414" s="24" t="s">
        <v>1353</v>
      </c>
      <c r="D1414" s="132" t="s">
        <v>4630</v>
      </c>
      <c r="E1414" s="132"/>
      <c r="F1414" s="132"/>
      <c r="G1414" s="132">
        <v>3.0</v>
      </c>
      <c r="H1414" s="132"/>
      <c r="J1414" s="171">
        <f t="array" ref="J1414">IFERROR(INDEX(VBDhistory1!$U$310:$U$610,MATCH(VBDgames!$C1414,VBDhistory1!$B$310:$B$610,0))+ROW()/10000000,0)</f>
        <v>0</v>
      </c>
      <c r="K1414" s="171">
        <f t="array" ref="K1414">IFERROR(INDEX(VBDhistory2!$U$310:$U$610,MATCH(VBDgames!$C1414,VBDhistory2!$B$310:$B$610,0))+ROW()/10000000,0)</f>
        <v>0</v>
      </c>
      <c r="L1414" s="171">
        <f t="array" ref="L1414">IFERROR(INDEX(VBDhistory3!$U$310:$U$610,MATCH(VBDgames!$C1414,VBDhistory3!$B$310:$B$610,0))+ROW()/10000000,0)</f>
        <v>0</v>
      </c>
      <c r="M1414" s="171">
        <f t="array" ref="M1414">IFERROR(INDEX(VBDhistory4!$U$310:$U$610,MATCH(VBDgames!$C1414,VBDhistory4!$B$310:$B$610,0))+ROW()/10000000,0)</f>
        <v>0</v>
      </c>
      <c r="N1414" s="171"/>
      <c r="O1414" s="171" t="str">
        <f t="shared" ref="O1414:R1414" si="2886">$D1414&amp;"-"&amp;RANK(J1414,J$1129:J$1428,0)</f>
        <v>LB-1</v>
      </c>
      <c r="P1414" s="171" t="str">
        <f t="shared" si="2886"/>
        <v>LB-1</v>
      </c>
      <c r="Q1414" s="171" t="str">
        <f t="shared" si="2886"/>
        <v>LB-1</v>
      </c>
      <c r="R1414" s="171" t="str">
        <f t="shared" si="2886"/>
        <v>LB-1</v>
      </c>
      <c r="AC1414" s="3"/>
    </row>
    <row r="1415" ht="15.75" customHeight="1">
      <c r="A1415" s="24">
        <v>287.0</v>
      </c>
      <c r="B1415" s="24" t="s">
        <v>5130</v>
      </c>
      <c r="C1415" s="24" t="s">
        <v>5130</v>
      </c>
      <c r="D1415" s="132" t="s">
        <v>4630</v>
      </c>
      <c r="E1415" s="132"/>
      <c r="F1415" s="132"/>
      <c r="G1415" s="132">
        <v>2.0</v>
      </c>
      <c r="H1415" s="132"/>
      <c r="J1415" s="171">
        <f t="array" ref="J1415">IFERROR(INDEX(VBDhistory1!$U$310:$U$610,MATCH(VBDgames!$C1415,VBDhistory1!$B$310:$B$610,0))+ROW()/10000000,0)</f>
        <v>0</v>
      </c>
      <c r="K1415" s="171">
        <f t="array" ref="K1415">IFERROR(INDEX(VBDhistory2!$U$310:$U$610,MATCH(VBDgames!$C1415,VBDhistory2!$B$310:$B$610,0))+ROW()/10000000,0)</f>
        <v>0</v>
      </c>
      <c r="L1415" s="171">
        <f t="array" ref="L1415">IFERROR(INDEX(VBDhistory3!$U$310:$U$610,MATCH(VBDgames!$C1415,VBDhistory3!$B$310:$B$610,0))+ROW()/10000000,0)</f>
        <v>0</v>
      </c>
      <c r="M1415" s="171">
        <f t="array" ref="M1415">IFERROR(INDEX(VBDhistory4!$U$310:$U$610,MATCH(VBDgames!$C1415,VBDhistory4!$B$310:$B$610,0))+ROW()/10000000,0)</f>
        <v>0</v>
      </c>
      <c r="N1415" s="171"/>
      <c r="O1415" s="171" t="str">
        <f t="shared" ref="O1415:R1415" si="2887">$D1415&amp;"-"&amp;RANK(J1415,J$1129:J$1428,0)</f>
        <v>LB-1</v>
      </c>
      <c r="P1415" s="171" t="str">
        <f t="shared" si="2887"/>
        <v>LB-1</v>
      </c>
      <c r="Q1415" s="171" t="str">
        <f t="shared" si="2887"/>
        <v>LB-1</v>
      </c>
      <c r="R1415" s="171" t="str">
        <f t="shared" si="2887"/>
        <v>LB-1</v>
      </c>
      <c r="AC1415" s="3"/>
    </row>
    <row r="1416" ht="15.75" customHeight="1">
      <c r="A1416" s="24">
        <v>288.0</v>
      </c>
      <c r="D1416" s="132" t="s">
        <v>4630</v>
      </c>
      <c r="E1416" s="132">
        <v>0.0</v>
      </c>
      <c r="F1416" s="132"/>
      <c r="G1416" s="132">
        <v>0.0</v>
      </c>
      <c r="H1416" s="132"/>
      <c r="J1416" s="171">
        <f t="array" ref="J1416">IFERROR(INDEX(VBDhistory1!$U$310:$U$610,MATCH(VBDgames!$C1416,VBDhistory1!$B$310:$B$610,0))+ROW()/10000000,0)</f>
        <v>0</v>
      </c>
      <c r="K1416" s="171">
        <f t="array" ref="K1416">IFERROR(INDEX(VBDhistory2!$U$310:$U$610,MATCH(VBDgames!$C1416,VBDhistory2!$B$310:$B$610,0))+ROW()/10000000,0)</f>
        <v>0</v>
      </c>
      <c r="L1416" s="171">
        <f t="array" ref="L1416">IFERROR(INDEX(VBDhistory3!$U$310:$U$610,MATCH(VBDgames!$C1416,VBDhistory3!$B$310:$B$610,0))+ROW()/10000000,0)</f>
        <v>0</v>
      </c>
      <c r="M1416" s="171">
        <f t="array" ref="M1416">IFERROR(INDEX(VBDhistory4!$U$310:$U$610,MATCH(VBDgames!$C1416,VBDhistory4!$B$310:$B$610,0))+ROW()/10000000,0)</f>
        <v>0</v>
      </c>
      <c r="N1416" s="171"/>
      <c r="O1416" s="171" t="str">
        <f t="shared" ref="O1416:R1416" si="2888">$D1416&amp;"-"&amp;RANK(J1416,J$1129:J$1428,0)</f>
        <v>LB-1</v>
      </c>
      <c r="P1416" s="171" t="str">
        <f t="shared" si="2888"/>
        <v>LB-1</v>
      </c>
      <c r="Q1416" s="171" t="str">
        <f t="shared" si="2888"/>
        <v>LB-1</v>
      </c>
      <c r="R1416" s="171" t="str">
        <f t="shared" si="2888"/>
        <v>LB-1</v>
      </c>
      <c r="AC1416" s="3"/>
    </row>
    <row r="1417" ht="15.75" customHeight="1">
      <c r="A1417" s="24">
        <v>289.0</v>
      </c>
      <c r="D1417" s="132" t="s">
        <v>4630</v>
      </c>
      <c r="E1417" s="132">
        <v>0.0</v>
      </c>
      <c r="F1417" s="132"/>
      <c r="G1417" s="132">
        <v>0.0</v>
      </c>
      <c r="H1417" s="132"/>
      <c r="J1417" s="171">
        <f t="array" ref="J1417">IFERROR(INDEX(VBDhistory1!$U$310:$U$610,MATCH(VBDgames!$C1417,VBDhistory1!$B$310:$B$610,0))+ROW()/10000000,0)</f>
        <v>0</v>
      </c>
      <c r="K1417" s="171">
        <f t="array" ref="K1417">IFERROR(INDEX(VBDhistory2!$U$310:$U$610,MATCH(VBDgames!$C1417,VBDhistory2!$B$310:$B$610,0))+ROW()/10000000,0)</f>
        <v>0</v>
      </c>
      <c r="L1417" s="171">
        <f t="array" ref="L1417">IFERROR(INDEX(VBDhistory3!$U$310:$U$610,MATCH(VBDgames!$C1417,VBDhistory3!$B$310:$B$610,0))+ROW()/10000000,0)</f>
        <v>0</v>
      </c>
      <c r="M1417" s="171">
        <f t="array" ref="M1417">IFERROR(INDEX(VBDhistory4!$U$310:$U$610,MATCH(VBDgames!$C1417,VBDhistory4!$B$310:$B$610,0))+ROW()/10000000,0)</f>
        <v>0</v>
      </c>
      <c r="N1417" s="171"/>
      <c r="O1417" s="171" t="str">
        <f t="shared" ref="O1417:R1417" si="2889">$D1417&amp;"-"&amp;RANK(J1417,J$1129:J$1428,0)</f>
        <v>LB-1</v>
      </c>
      <c r="P1417" s="171" t="str">
        <f t="shared" si="2889"/>
        <v>LB-1</v>
      </c>
      <c r="Q1417" s="171" t="str">
        <f t="shared" si="2889"/>
        <v>LB-1</v>
      </c>
      <c r="R1417" s="171" t="str">
        <f t="shared" si="2889"/>
        <v>LB-1</v>
      </c>
      <c r="AC1417" s="3"/>
    </row>
    <row r="1418" ht="15.75" customHeight="1">
      <c r="A1418" s="24">
        <v>290.0</v>
      </c>
      <c r="D1418" s="132" t="s">
        <v>4630</v>
      </c>
      <c r="E1418" s="132">
        <v>0.0</v>
      </c>
      <c r="F1418" s="132"/>
      <c r="G1418" s="132">
        <v>0.0</v>
      </c>
      <c r="H1418" s="132"/>
      <c r="J1418" s="171">
        <f t="array" ref="J1418">IFERROR(INDEX(VBDhistory1!$U$310:$U$610,MATCH(VBDgames!$C1418,VBDhistory1!$B$310:$B$610,0))+ROW()/10000000,0)</f>
        <v>0</v>
      </c>
      <c r="K1418" s="171">
        <f t="array" ref="K1418">IFERROR(INDEX(VBDhistory2!$U$310:$U$610,MATCH(VBDgames!$C1418,VBDhistory2!$B$310:$B$610,0))+ROW()/10000000,0)</f>
        <v>0</v>
      </c>
      <c r="L1418" s="171">
        <f t="array" ref="L1418">IFERROR(INDEX(VBDhistory3!$U$310:$U$610,MATCH(VBDgames!$C1418,VBDhistory3!$B$310:$B$610,0))+ROW()/10000000,0)</f>
        <v>0</v>
      </c>
      <c r="M1418" s="171">
        <f t="array" ref="M1418">IFERROR(INDEX(VBDhistory4!$U$310:$U$610,MATCH(VBDgames!$C1418,VBDhistory4!$B$310:$B$610,0))+ROW()/10000000,0)</f>
        <v>0</v>
      </c>
      <c r="N1418" s="171"/>
      <c r="O1418" s="171" t="str">
        <f t="shared" ref="O1418:R1418" si="2890">$D1418&amp;"-"&amp;RANK(J1418,J$1129:J$1428,0)</f>
        <v>LB-1</v>
      </c>
      <c r="P1418" s="171" t="str">
        <f t="shared" si="2890"/>
        <v>LB-1</v>
      </c>
      <c r="Q1418" s="171" t="str">
        <f t="shared" si="2890"/>
        <v>LB-1</v>
      </c>
      <c r="R1418" s="171" t="str">
        <f t="shared" si="2890"/>
        <v>LB-1</v>
      </c>
      <c r="AC1418" s="3"/>
    </row>
    <row r="1419" ht="15.75" customHeight="1">
      <c r="A1419" s="24">
        <v>291.0</v>
      </c>
      <c r="D1419" s="132" t="s">
        <v>4630</v>
      </c>
      <c r="E1419" s="132">
        <v>0.0</v>
      </c>
      <c r="F1419" s="132"/>
      <c r="G1419" s="132">
        <v>0.0</v>
      </c>
      <c r="H1419" s="132"/>
      <c r="J1419" s="171">
        <f t="array" ref="J1419">IFERROR(INDEX(VBDhistory1!$U$310:$U$610,MATCH(VBDgames!$C1419,VBDhistory1!$B$310:$B$610,0))+ROW()/10000000,0)</f>
        <v>0</v>
      </c>
      <c r="K1419" s="171">
        <f t="array" ref="K1419">IFERROR(INDEX(VBDhistory2!$U$310:$U$610,MATCH(VBDgames!$C1419,VBDhistory2!$B$310:$B$610,0))+ROW()/10000000,0)</f>
        <v>0</v>
      </c>
      <c r="L1419" s="171">
        <f t="array" ref="L1419">IFERROR(INDEX(VBDhistory3!$U$310:$U$610,MATCH(VBDgames!$C1419,VBDhistory3!$B$310:$B$610,0))+ROW()/10000000,0)</f>
        <v>0</v>
      </c>
      <c r="M1419" s="171">
        <f t="array" ref="M1419">IFERROR(INDEX(VBDhistory4!$U$310:$U$610,MATCH(VBDgames!$C1419,VBDhistory4!$B$310:$B$610,0))+ROW()/10000000,0)</f>
        <v>0</v>
      </c>
      <c r="N1419" s="171"/>
      <c r="O1419" s="171" t="str">
        <f t="shared" ref="O1419:R1419" si="2891">$D1419&amp;"-"&amp;RANK(J1419,J$1129:J$1428,0)</f>
        <v>LB-1</v>
      </c>
      <c r="P1419" s="171" t="str">
        <f t="shared" si="2891"/>
        <v>LB-1</v>
      </c>
      <c r="Q1419" s="171" t="str">
        <f t="shared" si="2891"/>
        <v>LB-1</v>
      </c>
      <c r="R1419" s="171" t="str">
        <f t="shared" si="2891"/>
        <v>LB-1</v>
      </c>
      <c r="AC1419" s="3"/>
    </row>
    <row r="1420" ht="15.75" customHeight="1">
      <c r="A1420" s="24">
        <v>292.0</v>
      </c>
      <c r="D1420" s="132" t="s">
        <v>4630</v>
      </c>
      <c r="E1420" s="132">
        <v>0.0</v>
      </c>
      <c r="F1420" s="132"/>
      <c r="G1420" s="132">
        <v>0.0</v>
      </c>
      <c r="H1420" s="132"/>
      <c r="J1420" s="171">
        <f t="array" ref="J1420">IFERROR(INDEX(VBDhistory1!$U$310:$U$610,MATCH(VBDgames!$C1420,VBDhistory1!$B$310:$B$610,0))+ROW()/10000000,0)</f>
        <v>0</v>
      </c>
      <c r="K1420" s="171">
        <f t="array" ref="K1420">IFERROR(INDEX(VBDhistory2!$U$310:$U$610,MATCH(VBDgames!$C1420,VBDhistory2!$B$310:$B$610,0))+ROW()/10000000,0)</f>
        <v>0</v>
      </c>
      <c r="L1420" s="171">
        <f t="array" ref="L1420">IFERROR(INDEX(VBDhistory3!$U$310:$U$610,MATCH(VBDgames!$C1420,VBDhistory3!$B$310:$B$610,0))+ROW()/10000000,0)</f>
        <v>0</v>
      </c>
      <c r="M1420" s="171">
        <f t="array" ref="M1420">IFERROR(INDEX(VBDhistory4!$U$310:$U$610,MATCH(VBDgames!$C1420,VBDhistory4!$B$310:$B$610,0))+ROW()/10000000,0)</f>
        <v>0</v>
      </c>
      <c r="N1420" s="171"/>
      <c r="O1420" s="171" t="str">
        <f t="shared" ref="O1420:R1420" si="2892">$D1420&amp;"-"&amp;RANK(J1420,J$1129:J$1428,0)</f>
        <v>LB-1</v>
      </c>
      <c r="P1420" s="171" t="str">
        <f t="shared" si="2892"/>
        <v>LB-1</v>
      </c>
      <c r="Q1420" s="171" t="str">
        <f t="shared" si="2892"/>
        <v>LB-1</v>
      </c>
      <c r="R1420" s="171" t="str">
        <f t="shared" si="2892"/>
        <v>LB-1</v>
      </c>
      <c r="AC1420" s="3"/>
    </row>
    <row r="1421" ht="15.75" customHeight="1">
      <c r="A1421" s="24">
        <v>293.0</v>
      </c>
      <c r="D1421" s="132" t="s">
        <v>4630</v>
      </c>
      <c r="E1421" s="132">
        <v>0.0</v>
      </c>
      <c r="F1421" s="132"/>
      <c r="G1421" s="132">
        <v>0.0</v>
      </c>
      <c r="H1421" s="132"/>
      <c r="J1421" s="171">
        <f t="array" ref="J1421">IFERROR(INDEX(VBDhistory1!$U$310:$U$610,MATCH(VBDgames!$C1421,VBDhistory1!$B$310:$B$610,0))+ROW()/10000000,0)</f>
        <v>0</v>
      </c>
      <c r="K1421" s="171">
        <f t="array" ref="K1421">IFERROR(INDEX(VBDhistory2!$U$310:$U$610,MATCH(VBDgames!$C1421,VBDhistory2!$B$310:$B$610,0))+ROW()/10000000,0)</f>
        <v>0</v>
      </c>
      <c r="L1421" s="171">
        <f t="array" ref="L1421">IFERROR(INDEX(VBDhistory3!$U$310:$U$610,MATCH(VBDgames!$C1421,VBDhistory3!$B$310:$B$610,0))+ROW()/10000000,0)</f>
        <v>0</v>
      </c>
      <c r="M1421" s="171">
        <f t="array" ref="M1421">IFERROR(INDEX(VBDhistory4!$U$310:$U$610,MATCH(VBDgames!$C1421,VBDhistory4!$B$310:$B$610,0))+ROW()/10000000,0)</f>
        <v>0</v>
      </c>
      <c r="N1421" s="171"/>
      <c r="O1421" s="171" t="str">
        <f t="shared" ref="O1421:R1421" si="2893">$D1421&amp;"-"&amp;RANK(J1421,J$1129:J$1428,0)</f>
        <v>LB-1</v>
      </c>
      <c r="P1421" s="171" t="str">
        <f t="shared" si="2893"/>
        <v>LB-1</v>
      </c>
      <c r="Q1421" s="171" t="str">
        <f t="shared" si="2893"/>
        <v>LB-1</v>
      </c>
      <c r="R1421" s="171" t="str">
        <f t="shared" si="2893"/>
        <v>LB-1</v>
      </c>
      <c r="AC1421" s="3"/>
    </row>
    <row r="1422" ht="15.75" customHeight="1">
      <c r="A1422" s="24">
        <v>294.0</v>
      </c>
      <c r="D1422" s="132" t="s">
        <v>4630</v>
      </c>
      <c r="E1422" s="132">
        <v>0.0</v>
      </c>
      <c r="F1422" s="132"/>
      <c r="G1422" s="132">
        <v>0.0</v>
      </c>
      <c r="H1422" s="132"/>
      <c r="J1422" s="171">
        <f t="array" ref="J1422">IFERROR(INDEX(VBDhistory1!$U$310:$U$610,MATCH(VBDgames!$C1422,VBDhistory1!$B$310:$B$610,0))+ROW()/10000000,0)</f>
        <v>0</v>
      </c>
      <c r="K1422" s="171">
        <f t="array" ref="K1422">IFERROR(INDEX(VBDhistory2!$U$310:$U$610,MATCH(VBDgames!$C1422,VBDhistory2!$B$310:$B$610,0))+ROW()/10000000,0)</f>
        <v>0</v>
      </c>
      <c r="L1422" s="171">
        <f t="array" ref="L1422">IFERROR(INDEX(VBDhistory3!$U$310:$U$610,MATCH(VBDgames!$C1422,VBDhistory3!$B$310:$B$610,0))+ROW()/10000000,0)</f>
        <v>0</v>
      </c>
      <c r="M1422" s="171">
        <f t="array" ref="M1422">IFERROR(INDEX(VBDhistory4!$U$310:$U$610,MATCH(VBDgames!$C1422,VBDhistory4!$B$310:$B$610,0))+ROW()/10000000,0)</f>
        <v>0</v>
      </c>
      <c r="N1422" s="171"/>
      <c r="O1422" s="171" t="str">
        <f t="shared" ref="O1422:R1422" si="2894">$D1422&amp;"-"&amp;RANK(J1422,J$1129:J$1428,0)</f>
        <v>LB-1</v>
      </c>
      <c r="P1422" s="171" t="str">
        <f t="shared" si="2894"/>
        <v>LB-1</v>
      </c>
      <c r="Q1422" s="171" t="str">
        <f t="shared" si="2894"/>
        <v>LB-1</v>
      </c>
      <c r="R1422" s="171" t="str">
        <f t="shared" si="2894"/>
        <v>LB-1</v>
      </c>
      <c r="AC1422" s="3"/>
    </row>
    <row r="1423" ht="15.75" customHeight="1">
      <c r="A1423" s="24">
        <v>295.0</v>
      </c>
      <c r="D1423" s="132" t="s">
        <v>4630</v>
      </c>
      <c r="E1423" s="132">
        <v>0.0</v>
      </c>
      <c r="F1423" s="132"/>
      <c r="G1423" s="132">
        <v>0.0</v>
      </c>
      <c r="H1423" s="132"/>
      <c r="J1423" s="171">
        <f t="array" ref="J1423">IFERROR(INDEX(VBDhistory1!$U$310:$U$610,MATCH(VBDgames!$C1423,VBDhistory1!$B$310:$B$610,0))+ROW()/10000000,0)</f>
        <v>0</v>
      </c>
      <c r="K1423" s="171">
        <f t="array" ref="K1423">IFERROR(INDEX(VBDhistory2!$U$310:$U$610,MATCH(VBDgames!$C1423,VBDhistory2!$B$310:$B$610,0))+ROW()/10000000,0)</f>
        <v>0</v>
      </c>
      <c r="L1423" s="171">
        <f t="array" ref="L1423">IFERROR(INDEX(VBDhistory3!$U$310:$U$610,MATCH(VBDgames!$C1423,VBDhistory3!$B$310:$B$610,0))+ROW()/10000000,0)</f>
        <v>0</v>
      </c>
      <c r="M1423" s="171">
        <f t="array" ref="M1423">IFERROR(INDEX(VBDhistory4!$U$310:$U$610,MATCH(VBDgames!$C1423,VBDhistory4!$B$310:$B$610,0))+ROW()/10000000,0)</f>
        <v>0</v>
      </c>
      <c r="N1423" s="171"/>
      <c r="O1423" s="171" t="str">
        <f t="shared" ref="O1423:R1423" si="2895">$D1423&amp;"-"&amp;RANK(J1423,J$1129:J$1428,0)</f>
        <v>LB-1</v>
      </c>
      <c r="P1423" s="171" t="str">
        <f t="shared" si="2895"/>
        <v>LB-1</v>
      </c>
      <c r="Q1423" s="171" t="str">
        <f t="shared" si="2895"/>
        <v>LB-1</v>
      </c>
      <c r="R1423" s="171" t="str">
        <f t="shared" si="2895"/>
        <v>LB-1</v>
      </c>
      <c r="AC1423" s="3"/>
    </row>
    <row r="1424" ht="15.75" customHeight="1">
      <c r="A1424" s="24">
        <v>296.0</v>
      </c>
      <c r="D1424" s="132" t="s">
        <v>4630</v>
      </c>
      <c r="E1424" s="132">
        <v>0.0</v>
      </c>
      <c r="F1424" s="132"/>
      <c r="G1424" s="132">
        <v>0.0</v>
      </c>
      <c r="H1424" s="132"/>
      <c r="J1424" s="171">
        <f t="array" ref="J1424">IFERROR(INDEX(VBDhistory1!$U$310:$U$610,MATCH(VBDgames!$C1424,VBDhistory1!$B$310:$B$610,0))+ROW()/10000000,0)</f>
        <v>0</v>
      </c>
      <c r="K1424" s="171">
        <f t="array" ref="K1424">IFERROR(INDEX(VBDhistory2!$U$310:$U$610,MATCH(VBDgames!$C1424,VBDhistory2!$B$310:$B$610,0))+ROW()/10000000,0)</f>
        <v>0</v>
      </c>
      <c r="L1424" s="171">
        <f t="array" ref="L1424">IFERROR(INDEX(VBDhistory3!$U$310:$U$610,MATCH(VBDgames!$C1424,VBDhistory3!$B$310:$B$610,0))+ROW()/10000000,0)</f>
        <v>0</v>
      </c>
      <c r="M1424" s="171">
        <f t="array" ref="M1424">IFERROR(INDEX(VBDhistory4!$U$310:$U$610,MATCH(VBDgames!$C1424,VBDhistory4!$B$310:$B$610,0))+ROW()/10000000,0)</f>
        <v>0</v>
      </c>
      <c r="N1424" s="171"/>
      <c r="O1424" s="171" t="str">
        <f t="shared" ref="O1424:R1424" si="2896">$D1424&amp;"-"&amp;RANK(J1424,J$1129:J$1428,0)</f>
        <v>LB-1</v>
      </c>
      <c r="P1424" s="171" t="str">
        <f t="shared" si="2896"/>
        <v>LB-1</v>
      </c>
      <c r="Q1424" s="171" t="str">
        <f t="shared" si="2896"/>
        <v>LB-1</v>
      </c>
      <c r="R1424" s="171" t="str">
        <f t="shared" si="2896"/>
        <v>LB-1</v>
      </c>
      <c r="AC1424" s="3"/>
    </row>
    <row r="1425" ht="15.75" customHeight="1">
      <c r="A1425" s="24">
        <v>297.0</v>
      </c>
      <c r="D1425" s="132" t="s">
        <v>4630</v>
      </c>
      <c r="E1425" s="132">
        <v>0.0</v>
      </c>
      <c r="F1425" s="132"/>
      <c r="G1425" s="132">
        <v>0.0</v>
      </c>
      <c r="H1425" s="132"/>
      <c r="J1425" s="171">
        <f t="array" ref="J1425">IFERROR(INDEX(VBDhistory1!$U$310:$U$610,MATCH(VBDgames!$C1425,VBDhistory1!$B$310:$B$610,0))+ROW()/10000000,0)</f>
        <v>0</v>
      </c>
      <c r="K1425" s="171">
        <f t="array" ref="K1425">IFERROR(INDEX(VBDhistory2!$U$310:$U$610,MATCH(VBDgames!$C1425,VBDhistory2!$B$310:$B$610,0))+ROW()/10000000,0)</f>
        <v>0</v>
      </c>
      <c r="L1425" s="171">
        <f t="array" ref="L1425">IFERROR(INDEX(VBDhistory3!$U$310:$U$610,MATCH(VBDgames!$C1425,VBDhistory3!$B$310:$B$610,0))+ROW()/10000000,0)</f>
        <v>0</v>
      </c>
      <c r="M1425" s="171">
        <f t="array" ref="M1425">IFERROR(INDEX(VBDhistory4!$U$310:$U$610,MATCH(VBDgames!$C1425,VBDhistory4!$B$310:$B$610,0))+ROW()/10000000,0)</f>
        <v>0</v>
      </c>
      <c r="N1425" s="171"/>
      <c r="O1425" s="171" t="str">
        <f t="shared" ref="O1425:R1425" si="2897">$D1425&amp;"-"&amp;RANK(J1425,J$1129:J$1428,0)</f>
        <v>LB-1</v>
      </c>
      <c r="P1425" s="171" t="str">
        <f t="shared" si="2897"/>
        <v>LB-1</v>
      </c>
      <c r="Q1425" s="171" t="str">
        <f t="shared" si="2897"/>
        <v>LB-1</v>
      </c>
      <c r="R1425" s="171" t="str">
        <f t="shared" si="2897"/>
        <v>LB-1</v>
      </c>
      <c r="AC1425" s="3"/>
    </row>
    <row r="1426" ht="15.75" customHeight="1">
      <c r="A1426" s="24">
        <v>298.0</v>
      </c>
      <c r="D1426" s="132" t="s">
        <v>4630</v>
      </c>
      <c r="E1426" s="132">
        <v>0.0</v>
      </c>
      <c r="F1426" s="132"/>
      <c r="G1426" s="132">
        <v>0.0</v>
      </c>
      <c r="H1426" s="132"/>
      <c r="J1426" s="171">
        <f t="array" ref="J1426">IFERROR(INDEX(VBDhistory1!$U$310:$U$610,MATCH(VBDgames!$C1426,VBDhistory1!$B$310:$B$610,0))+ROW()/10000000,0)</f>
        <v>0</v>
      </c>
      <c r="K1426" s="171">
        <f t="array" ref="K1426">IFERROR(INDEX(VBDhistory2!$U$310:$U$610,MATCH(VBDgames!$C1426,VBDhistory2!$B$310:$B$610,0))+ROW()/10000000,0)</f>
        <v>0</v>
      </c>
      <c r="L1426" s="171">
        <f t="array" ref="L1426">IFERROR(INDEX(VBDhistory3!$U$310:$U$610,MATCH(VBDgames!$C1426,VBDhistory3!$B$310:$B$610,0))+ROW()/10000000,0)</f>
        <v>0</v>
      </c>
      <c r="M1426" s="171">
        <f t="array" ref="M1426">IFERROR(INDEX(VBDhistory4!$U$310:$U$610,MATCH(VBDgames!$C1426,VBDhistory4!$B$310:$B$610,0))+ROW()/10000000,0)</f>
        <v>0</v>
      </c>
      <c r="N1426" s="171"/>
      <c r="O1426" s="171" t="str">
        <f t="shared" ref="O1426:R1426" si="2898">$D1426&amp;"-"&amp;RANK(J1426,J$1129:J$1428,0)</f>
        <v>LB-1</v>
      </c>
      <c r="P1426" s="171" t="str">
        <f t="shared" si="2898"/>
        <v>LB-1</v>
      </c>
      <c r="Q1426" s="171" t="str">
        <f t="shared" si="2898"/>
        <v>LB-1</v>
      </c>
      <c r="R1426" s="171" t="str">
        <f t="shared" si="2898"/>
        <v>LB-1</v>
      </c>
      <c r="AC1426" s="3"/>
    </row>
    <row r="1427" ht="15.75" customHeight="1">
      <c r="A1427" s="24">
        <v>299.0</v>
      </c>
      <c r="D1427" s="132" t="s">
        <v>4630</v>
      </c>
      <c r="E1427" s="132">
        <v>0.0</v>
      </c>
      <c r="F1427" s="132"/>
      <c r="G1427" s="132">
        <v>0.0</v>
      </c>
      <c r="H1427" s="132"/>
      <c r="J1427" s="171">
        <f t="array" ref="J1427">IFERROR(INDEX(VBDhistory1!$U$310:$U$610,MATCH(VBDgames!$C1427,VBDhistory1!$B$310:$B$610,0))+ROW()/10000000,0)</f>
        <v>0</v>
      </c>
      <c r="K1427" s="171">
        <f t="array" ref="K1427">IFERROR(INDEX(VBDhistory2!$U$310:$U$610,MATCH(VBDgames!$C1427,VBDhistory2!$B$310:$B$610,0))+ROW()/10000000,0)</f>
        <v>0</v>
      </c>
      <c r="L1427" s="171">
        <f t="array" ref="L1427">IFERROR(INDEX(VBDhistory3!$U$310:$U$610,MATCH(VBDgames!$C1427,VBDhistory3!$B$310:$B$610,0))+ROW()/10000000,0)</f>
        <v>0</v>
      </c>
      <c r="M1427" s="171">
        <f t="array" ref="M1427">IFERROR(INDEX(VBDhistory4!$U$310:$U$610,MATCH(VBDgames!$C1427,VBDhistory4!$B$310:$B$610,0))+ROW()/10000000,0)</f>
        <v>0</v>
      </c>
      <c r="N1427" s="171"/>
      <c r="O1427" s="171" t="str">
        <f t="shared" ref="O1427:R1427" si="2899">$D1427&amp;"-"&amp;RANK(J1427,J$1129:J$1428,0)</f>
        <v>LB-1</v>
      </c>
      <c r="P1427" s="171" t="str">
        <f t="shared" si="2899"/>
        <v>LB-1</v>
      </c>
      <c r="Q1427" s="171" t="str">
        <f t="shared" si="2899"/>
        <v>LB-1</v>
      </c>
      <c r="R1427" s="171" t="str">
        <f t="shared" si="2899"/>
        <v>LB-1</v>
      </c>
      <c r="AC1427" s="3"/>
    </row>
    <row r="1428" ht="15.75" customHeight="1">
      <c r="A1428" s="24">
        <v>300.0</v>
      </c>
      <c r="D1428" s="132" t="s">
        <v>4630</v>
      </c>
      <c r="E1428" s="132">
        <v>0.0</v>
      </c>
      <c r="F1428" s="132"/>
      <c r="G1428" s="132">
        <v>0.0</v>
      </c>
      <c r="H1428" s="132"/>
      <c r="J1428" s="171">
        <f t="array" ref="J1428">IFERROR(INDEX(VBDhistory1!$U$310:$U$610,MATCH(VBDgames!$C1428,VBDhistory1!$B$310:$B$610,0))+ROW()/10000000,0)</f>
        <v>0</v>
      </c>
      <c r="K1428" s="171">
        <f t="array" ref="K1428">IFERROR(INDEX(VBDhistory2!$U$310:$U$610,MATCH(VBDgames!$C1428,VBDhistory2!$B$310:$B$610,0))+ROW()/10000000,0)</f>
        <v>0</v>
      </c>
      <c r="L1428" s="171">
        <f t="array" ref="L1428">IFERROR(INDEX(VBDhistory3!$U$310:$U$610,MATCH(VBDgames!$C1428,VBDhistory3!$B$310:$B$610,0))+ROW()/10000000,0)</f>
        <v>0</v>
      </c>
      <c r="M1428" s="171">
        <f t="array" ref="M1428">IFERROR(INDEX(VBDhistory4!$U$310:$U$610,MATCH(VBDgames!$C1428,VBDhistory4!$B$310:$B$610,0))+ROW()/10000000,0)</f>
        <v>0</v>
      </c>
      <c r="N1428" s="171"/>
      <c r="O1428" s="171" t="str">
        <f t="shared" ref="O1428:R1428" si="2900">$D1428&amp;"-"&amp;RANK(J1428,J$1129:J$1428,0)</f>
        <v>LB-1</v>
      </c>
      <c r="P1428" s="171" t="str">
        <f t="shared" si="2900"/>
        <v>LB-1</v>
      </c>
      <c r="Q1428" s="171" t="str">
        <f t="shared" si="2900"/>
        <v>LB-1</v>
      </c>
      <c r="R1428" s="171" t="str">
        <f t="shared" si="2900"/>
        <v>LB-1</v>
      </c>
      <c r="AC1428" s="3"/>
    </row>
    <row r="1429" ht="15.75" customHeight="1">
      <c r="A1429" s="24">
        <v>1.0</v>
      </c>
      <c r="B1429" s="22" t="s">
        <v>5131</v>
      </c>
      <c r="C1429" s="22" t="s">
        <v>5131</v>
      </c>
      <c r="D1429" s="132" t="s">
        <v>4632</v>
      </c>
      <c r="E1429" s="132">
        <v>16.0</v>
      </c>
      <c r="F1429" s="132">
        <v>16.0</v>
      </c>
      <c r="G1429" s="132">
        <v>14.0</v>
      </c>
      <c r="H1429" s="132">
        <v>16.0</v>
      </c>
      <c r="J1429" s="171">
        <f t="array" ref="J1429">IFERROR(INDEX(VBDhistory1!$U$310:$U$610,MATCH(VBDgames!$C1429,VBDhistory1!$B$310:$B$610,0))+ROW()/10000000,0)</f>
        <v>0</v>
      </c>
      <c r="K1429" s="171">
        <f t="array" ref="K1429">IFERROR(INDEX(VBDhistory2!$U$310:$U$610,MATCH(VBDgames!$C1429,VBDhistory2!$B$310:$B$610,0))+ROW()/10000000,0)</f>
        <v>0</v>
      </c>
      <c r="L1429" s="171">
        <f t="array" ref="L1429">IFERROR(INDEX(VBDhistory3!$U$310:$U$610,MATCH(VBDgames!$C1429,VBDhistory3!$B$310:$B$610,0))+ROW()/10000000,0)</f>
        <v>0</v>
      </c>
      <c r="M1429" s="171">
        <f t="array" ref="M1429">IFERROR(INDEX(VBDhistory4!$U$310:$U$610,MATCH(VBDgames!$C1429,VBDhistory4!$B$310:$B$610,0))+ROW()/10000000,0)</f>
        <v>0</v>
      </c>
      <c r="N1429" s="171"/>
      <c r="O1429" s="171" t="str">
        <f t="shared" ref="O1429:R1429" si="2901">$D1429&amp;"-"&amp;RANK(J1429,J$1429:J$1778,0)</f>
        <v>DL-1</v>
      </c>
      <c r="P1429" s="171" t="str">
        <f t="shared" si="2901"/>
        <v>DL-1</v>
      </c>
      <c r="Q1429" s="171" t="str">
        <f t="shared" si="2901"/>
        <v>DL-1</v>
      </c>
      <c r="R1429" s="171" t="str">
        <f t="shared" si="2901"/>
        <v>DL-1</v>
      </c>
      <c r="AC1429" s="3"/>
    </row>
    <row r="1430" ht="15.75" customHeight="1">
      <c r="A1430" s="24">
        <v>2.0</v>
      </c>
      <c r="B1430" s="24" t="s">
        <v>5132</v>
      </c>
      <c r="C1430" s="24" t="s">
        <v>5132</v>
      </c>
      <c r="D1430" s="132" t="s">
        <v>4632</v>
      </c>
      <c r="E1430" s="132">
        <v>15.0</v>
      </c>
      <c r="F1430" s="132">
        <v>15.0</v>
      </c>
      <c r="G1430" s="132">
        <v>16.0</v>
      </c>
      <c r="H1430" s="132"/>
      <c r="J1430" s="171">
        <f t="array" ref="J1430">IFERROR(INDEX(VBDhistory1!$U$310:$U$610,MATCH(VBDgames!$C1430,VBDhistory1!$B$310:$B$610,0))+ROW()/10000000,0)</f>
        <v>0</v>
      </c>
      <c r="K1430" s="171">
        <f t="array" ref="K1430">IFERROR(INDEX(VBDhistory2!$U$310:$U$610,MATCH(VBDgames!$C1430,VBDhistory2!$B$310:$B$610,0))+ROW()/10000000,0)</f>
        <v>0</v>
      </c>
      <c r="L1430" s="171">
        <f t="array" ref="L1430">IFERROR(INDEX(VBDhistory3!$U$310:$U$610,MATCH(VBDgames!$C1430,VBDhistory3!$B$310:$B$610,0))+ROW()/10000000,0)</f>
        <v>0</v>
      </c>
      <c r="M1430" s="171">
        <f t="array" ref="M1430">IFERROR(INDEX(VBDhistory4!$U$310:$U$610,MATCH(VBDgames!$C1430,VBDhistory4!$B$310:$B$610,0))+ROW()/10000000,0)</f>
        <v>0</v>
      </c>
      <c r="N1430" s="171"/>
      <c r="O1430" s="171" t="str">
        <f t="shared" ref="O1430:R1430" si="2902">$D1430&amp;"-"&amp;RANK(J1430,J$1429:J$1778,0)</f>
        <v>DL-1</v>
      </c>
      <c r="P1430" s="171" t="str">
        <f t="shared" si="2902"/>
        <v>DL-1</v>
      </c>
      <c r="Q1430" s="171" t="str">
        <f t="shared" si="2902"/>
        <v>DL-1</v>
      </c>
      <c r="R1430" s="171" t="str">
        <f t="shared" si="2902"/>
        <v>DL-1</v>
      </c>
      <c r="AC1430" s="3"/>
    </row>
    <row r="1431" ht="15.75" customHeight="1">
      <c r="A1431" s="24">
        <v>3.0</v>
      </c>
      <c r="B1431" s="24" t="s">
        <v>5133</v>
      </c>
      <c r="C1431" s="24" t="s">
        <v>5133</v>
      </c>
      <c r="D1431" s="132" t="s">
        <v>4632</v>
      </c>
      <c r="E1431" s="132">
        <v>16.0</v>
      </c>
      <c r="F1431" s="132">
        <v>16.0</v>
      </c>
      <c r="G1431" s="132">
        <v>16.0</v>
      </c>
      <c r="H1431" s="132">
        <v>16.0</v>
      </c>
      <c r="J1431" s="171">
        <f t="array" ref="J1431">IFERROR(INDEX(VBDhistory1!$U$310:$U$610,MATCH(VBDgames!$C1431,VBDhistory1!$B$310:$B$610,0))+ROW()/10000000,0)</f>
        <v>0</v>
      </c>
      <c r="K1431" s="171">
        <f t="array" ref="K1431">IFERROR(INDEX(VBDhistory2!$U$310:$U$610,MATCH(VBDgames!$C1431,VBDhistory2!$B$310:$B$610,0))+ROW()/10000000,0)</f>
        <v>0</v>
      </c>
      <c r="L1431" s="171">
        <f t="array" ref="L1431">IFERROR(INDEX(VBDhistory3!$U$310:$U$610,MATCH(VBDgames!$C1431,VBDhistory3!$B$310:$B$610,0))+ROW()/10000000,0)</f>
        <v>0</v>
      </c>
      <c r="M1431" s="171">
        <f t="array" ref="M1431">IFERROR(INDEX(VBDhistory4!$U$310:$U$610,MATCH(VBDgames!$C1431,VBDhistory4!$B$310:$B$610,0))+ROW()/10000000,0)</f>
        <v>0</v>
      </c>
      <c r="N1431" s="171"/>
      <c r="O1431" s="171" t="str">
        <f t="shared" ref="O1431:R1431" si="2903">$D1431&amp;"-"&amp;RANK(J1431,J$1429:J$1778,0)</f>
        <v>DL-1</v>
      </c>
      <c r="P1431" s="171" t="str">
        <f t="shared" si="2903"/>
        <v>DL-1</v>
      </c>
      <c r="Q1431" s="171" t="str">
        <f t="shared" si="2903"/>
        <v>DL-1</v>
      </c>
      <c r="R1431" s="171" t="str">
        <f t="shared" si="2903"/>
        <v>DL-1</v>
      </c>
      <c r="AC1431" s="3"/>
    </row>
    <row r="1432" ht="15.75" customHeight="1">
      <c r="A1432" s="24">
        <v>4.0</v>
      </c>
      <c r="B1432" s="24" t="s">
        <v>5134</v>
      </c>
      <c r="C1432" s="24" t="s">
        <v>5134</v>
      </c>
      <c r="D1432" s="132" t="s">
        <v>4632</v>
      </c>
      <c r="E1432" s="132">
        <v>16.0</v>
      </c>
      <c r="F1432" s="132">
        <v>16.0</v>
      </c>
      <c r="G1432" s="132">
        <v>16.0</v>
      </c>
      <c r="H1432" s="132">
        <v>16.0</v>
      </c>
      <c r="J1432" s="171">
        <f t="array" ref="J1432">IFERROR(INDEX(VBDhistory1!$U$310:$U$610,MATCH(VBDgames!$C1432,VBDhistory1!$B$310:$B$610,0))+ROW()/10000000,0)</f>
        <v>0</v>
      </c>
      <c r="K1432" s="171">
        <f t="array" ref="K1432">IFERROR(INDEX(VBDhistory2!$U$310:$U$610,MATCH(VBDgames!$C1432,VBDhistory2!$B$310:$B$610,0))+ROW()/10000000,0)</f>
        <v>0</v>
      </c>
      <c r="L1432" s="171">
        <f t="array" ref="L1432">IFERROR(INDEX(VBDhistory3!$U$310:$U$610,MATCH(VBDgames!$C1432,VBDhistory3!$B$310:$B$610,0))+ROW()/10000000,0)</f>
        <v>0</v>
      </c>
      <c r="M1432" s="171">
        <f t="array" ref="M1432">IFERROR(INDEX(VBDhistory4!$U$310:$U$610,MATCH(VBDgames!$C1432,VBDhistory4!$B$310:$B$610,0))+ROW()/10000000,0)</f>
        <v>0</v>
      </c>
      <c r="N1432" s="171"/>
      <c r="O1432" s="171" t="str">
        <f t="shared" ref="O1432:R1432" si="2904">$D1432&amp;"-"&amp;RANK(J1432,J$1429:J$1778,0)</f>
        <v>DL-1</v>
      </c>
      <c r="P1432" s="171" t="str">
        <f t="shared" si="2904"/>
        <v>DL-1</v>
      </c>
      <c r="Q1432" s="171" t="str">
        <f t="shared" si="2904"/>
        <v>DL-1</v>
      </c>
      <c r="R1432" s="171" t="str">
        <f t="shared" si="2904"/>
        <v>DL-1</v>
      </c>
      <c r="AC1432" s="3"/>
    </row>
    <row r="1433" ht="15.75" customHeight="1">
      <c r="A1433" s="24">
        <v>5.0</v>
      </c>
      <c r="B1433" s="24" t="s">
        <v>5135</v>
      </c>
      <c r="C1433" s="24" t="s">
        <v>5135</v>
      </c>
      <c r="D1433" s="132" t="s">
        <v>4632</v>
      </c>
      <c r="E1433" s="132">
        <v>16.0</v>
      </c>
      <c r="F1433" s="132">
        <v>16.0</v>
      </c>
      <c r="G1433" s="132">
        <v>15.0</v>
      </c>
      <c r="H1433" s="132"/>
      <c r="J1433" s="171">
        <f t="array" ref="J1433">IFERROR(INDEX(VBDhistory1!$U$310:$U$610,MATCH(VBDgames!$C1433,VBDhistory1!$B$310:$B$610,0))+ROW()/10000000,0)</f>
        <v>0</v>
      </c>
      <c r="K1433" s="171">
        <f t="array" ref="K1433">IFERROR(INDEX(VBDhistory2!$U$310:$U$610,MATCH(VBDgames!$C1433,VBDhistory2!$B$310:$B$610,0))+ROW()/10000000,0)</f>
        <v>0</v>
      </c>
      <c r="L1433" s="171">
        <f t="array" ref="L1433">IFERROR(INDEX(VBDhistory3!$U$310:$U$610,MATCH(VBDgames!$C1433,VBDhistory3!$B$310:$B$610,0))+ROW()/10000000,0)</f>
        <v>0</v>
      </c>
      <c r="M1433" s="171">
        <f t="array" ref="M1433">IFERROR(INDEX(VBDhistory4!$U$310:$U$610,MATCH(VBDgames!$C1433,VBDhistory4!$B$310:$B$610,0))+ROW()/10000000,0)</f>
        <v>0</v>
      </c>
      <c r="N1433" s="171"/>
      <c r="O1433" s="171" t="str">
        <f t="shared" ref="O1433:R1433" si="2905">$D1433&amp;"-"&amp;RANK(J1433,J$1429:J$1778,0)</f>
        <v>DL-1</v>
      </c>
      <c r="P1433" s="171" t="str">
        <f t="shared" si="2905"/>
        <v>DL-1</v>
      </c>
      <c r="Q1433" s="171" t="str">
        <f t="shared" si="2905"/>
        <v>DL-1</v>
      </c>
      <c r="R1433" s="171" t="str">
        <f t="shared" si="2905"/>
        <v>DL-1</v>
      </c>
      <c r="AC1433" s="3"/>
    </row>
    <row r="1434" ht="15.75" customHeight="1">
      <c r="A1434" s="24">
        <v>6.0</v>
      </c>
      <c r="B1434" s="24" t="s">
        <v>5136</v>
      </c>
      <c r="C1434" s="24" t="s">
        <v>5136</v>
      </c>
      <c r="D1434" s="132" t="s">
        <v>4632</v>
      </c>
      <c r="E1434" s="132">
        <v>16.0</v>
      </c>
      <c r="F1434" s="132">
        <v>13.0</v>
      </c>
      <c r="G1434" s="132">
        <v>15.0</v>
      </c>
      <c r="H1434" s="132"/>
      <c r="J1434" s="171">
        <f t="array" ref="J1434">IFERROR(INDEX(VBDhistory1!$U$310:$U$610,MATCH(VBDgames!$C1434,VBDhistory1!$B$310:$B$610,0))+ROW()/10000000,0)</f>
        <v>0</v>
      </c>
      <c r="K1434" s="171">
        <f t="array" ref="K1434">IFERROR(INDEX(VBDhistory2!$U$310:$U$610,MATCH(VBDgames!$C1434,VBDhistory2!$B$310:$B$610,0))+ROW()/10000000,0)</f>
        <v>0</v>
      </c>
      <c r="L1434" s="171">
        <f t="array" ref="L1434">IFERROR(INDEX(VBDhistory3!$U$310:$U$610,MATCH(VBDgames!$C1434,VBDhistory3!$B$310:$B$610,0))+ROW()/10000000,0)</f>
        <v>0</v>
      </c>
      <c r="M1434" s="171">
        <f t="array" ref="M1434">IFERROR(INDEX(VBDhistory4!$U$310:$U$610,MATCH(VBDgames!$C1434,VBDhistory4!$B$310:$B$610,0))+ROW()/10000000,0)</f>
        <v>0</v>
      </c>
      <c r="N1434" s="171"/>
      <c r="O1434" s="171" t="str">
        <f t="shared" ref="O1434:R1434" si="2906">$D1434&amp;"-"&amp;RANK(J1434,J$1429:J$1778,0)</f>
        <v>DL-1</v>
      </c>
      <c r="P1434" s="171" t="str">
        <f t="shared" si="2906"/>
        <v>DL-1</v>
      </c>
      <c r="Q1434" s="171" t="str">
        <f t="shared" si="2906"/>
        <v>DL-1</v>
      </c>
      <c r="R1434" s="171" t="str">
        <f t="shared" si="2906"/>
        <v>DL-1</v>
      </c>
      <c r="AC1434" s="3"/>
    </row>
    <row r="1435" ht="15.75" customHeight="1">
      <c r="A1435" s="24">
        <v>7.0</v>
      </c>
      <c r="B1435" s="24" t="s">
        <v>5137</v>
      </c>
      <c r="C1435" s="24" t="s">
        <v>5137</v>
      </c>
      <c r="D1435" s="132" t="s">
        <v>4632</v>
      </c>
      <c r="E1435" s="132">
        <v>15.0</v>
      </c>
      <c r="F1435" s="132">
        <v>15.0</v>
      </c>
      <c r="G1435" s="132"/>
      <c r="H1435" s="132"/>
      <c r="J1435" s="171">
        <f t="array" ref="J1435">IFERROR(INDEX(VBDhistory1!$U$310:$U$610,MATCH(VBDgames!$C1435,VBDhistory1!$B$310:$B$610,0))+ROW()/10000000,0)</f>
        <v>0</v>
      </c>
      <c r="K1435" s="171">
        <f t="array" ref="K1435">IFERROR(INDEX(VBDhistory2!$U$310:$U$610,MATCH(VBDgames!$C1435,VBDhistory2!$B$310:$B$610,0))+ROW()/10000000,0)</f>
        <v>0</v>
      </c>
      <c r="L1435" s="171">
        <f t="array" ref="L1435">IFERROR(INDEX(VBDhistory3!$U$310:$U$610,MATCH(VBDgames!$C1435,VBDhistory3!$B$310:$B$610,0))+ROW()/10000000,0)</f>
        <v>0</v>
      </c>
      <c r="M1435" s="171">
        <f t="array" ref="M1435">IFERROR(INDEX(VBDhistory4!$U$310:$U$610,MATCH(VBDgames!$C1435,VBDhistory4!$B$310:$B$610,0))+ROW()/10000000,0)</f>
        <v>0</v>
      </c>
      <c r="N1435" s="171"/>
      <c r="O1435" s="171" t="str">
        <f t="shared" ref="O1435:R1435" si="2907">$D1435&amp;"-"&amp;RANK(J1435,J$1429:J$1778,0)</f>
        <v>DL-1</v>
      </c>
      <c r="P1435" s="171" t="str">
        <f t="shared" si="2907"/>
        <v>DL-1</v>
      </c>
      <c r="Q1435" s="171" t="str">
        <f t="shared" si="2907"/>
        <v>DL-1</v>
      </c>
      <c r="R1435" s="171" t="str">
        <f t="shared" si="2907"/>
        <v>DL-1</v>
      </c>
      <c r="AC1435" s="3"/>
    </row>
    <row r="1436" ht="15.75" customHeight="1">
      <c r="A1436" s="24">
        <v>8.0</v>
      </c>
      <c r="B1436" s="24" t="s">
        <v>5138</v>
      </c>
      <c r="C1436" s="24" t="s">
        <v>5138</v>
      </c>
      <c r="D1436" s="132" t="s">
        <v>4632</v>
      </c>
      <c r="E1436" s="132">
        <v>15.0</v>
      </c>
      <c r="F1436" s="132">
        <v>10.0</v>
      </c>
      <c r="G1436" s="132">
        <v>15.0</v>
      </c>
      <c r="H1436" s="132">
        <v>16.0</v>
      </c>
      <c r="J1436" s="171">
        <f t="array" ref="J1436">IFERROR(INDEX(VBDhistory1!$U$310:$U$610,MATCH(VBDgames!$C1436,VBDhistory1!$B$310:$B$610,0))+ROW()/10000000,0)</f>
        <v>0</v>
      </c>
      <c r="K1436" s="171">
        <f t="array" ref="K1436">IFERROR(INDEX(VBDhistory2!$U$310:$U$610,MATCH(VBDgames!$C1436,VBDhistory2!$B$310:$B$610,0))+ROW()/10000000,0)</f>
        <v>0</v>
      </c>
      <c r="L1436" s="171">
        <f t="array" ref="L1436">IFERROR(INDEX(VBDhistory3!$U$310:$U$610,MATCH(VBDgames!$C1436,VBDhistory3!$B$310:$B$610,0))+ROW()/10000000,0)</f>
        <v>0</v>
      </c>
      <c r="M1436" s="171">
        <f t="array" ref="M1436">IFERROR(INDEX(VBDhistory4!$U$310:$U$610,MATCH(VBDgames!$C1436,VBDhistory4!$B$310:$B$610,0))+ROW()/10000000,0)</f>
        <v>0</v>
      </c>
      <c r="N1436" s="171"/>
      <c r="O1436" s="171" t="str">
        <f t="shared" ref="O1436:R1436" si="2908">$D1436&amp;"-"&amp;RANK(J1436,J$1429:J$1778,0)</f>
        <v>DL-1</v>
      </c>
      <c r="P1436" s="171" t="str">
        <f t="shared" si="2908"/>
        <v>DL-1</v>
      </c>
      <c r="Q1436" s="171" t="str">
        <f t="shared" si="2908"/>
        <v>DL-1</v>
      </c>
      <c r="R1436" s="171" t="str">
        <f t="shared" si="2908"/>
        <v>DL-1</v>
      </c>
      <c r="AC1436" s="3"/>
    </row>
    <row r="1437" ht="15.75" customHeight="1">
      <c r="A1437" s="24">
        <v>9.0</v>
      </c>
      <c r="B1437" s="24" t="s">
        <v>5139</v>
      </c>
      <c r="C1437" s="24" t="s">
        <v>5139</v>
      </c>
      <c r="D1437" s="132" t="s">
        <v>4632</v>
      </c>
      <c r="E1437" s="132">
        <v>16.0</v>
      </c>
      <c r="F1437" s="132">
        <v>7.0</v>
      </c>
      <c r="G1437" s="132">
        <v>16.0</v>
      </c>
      <c r="H1437" s="132"/>
      <c r="J1437" s="171">
        <f t="array" ref="J1437">IFERROR(INDEX(VBDhistory1!$U$310:$U$610,MATCH(VBDgames!$C1437,VBDhistory1!$B$310:$B$610,0))+ROW()/10000000,0)</f>
        <v>0</v>
      </c>
      <c r="K1437" s="171">
        <f t="array" ref="K1437">IFERROR(INDEX(VBDhistory2!$U$310:$U$610,MATCH(VBDgames!$C1437,VBDhistory2!$B$310:$B$610,0))+ROW()/10000000,0)</f>
        <v>0</v>
      </c>
      <c r="L1437" s="171">
        <f t="array" ref="L1437">IFERROR(INDEX(VBDhistory3!$U$310:$U$610,MATCH(VBDgames!$C1437,VBDhistory3!$B$310:$B$610,0))+ROW()/10000000,0)</f>
        <v>0</v>
      </c>
      <c r="M1437" s="171">
        <f t="array" ref="M1437">IFERROR(INDEX(VBDhistory4!$U$310:$U$610,MATCH(VBDgames!$C1437,VBDhistory4!$B$310:$B$610,0))+ROW()/10000000,0)</f>
        <v>0</v>
      </c>
      <c r="N1437" s="171"/>
      <c r="O1437" s="171" t="str">
        <f t="shared" ref="O1437:R1437" si="2909">$D1437&amp;"-"&amp;RANK(J1437,J$1429:J$1778,0)</f>
        <v>DL-1</v>
      </c>
      <c r="P1437" s="171" t="str">
        <f t="shared" si="2909"/>
        <v>DL-1</v>
      </c>
      <c r="Q1437" s="171" t="str">
        <f t="shared" si="2909"/>
        <v>DL-1</v>
      </c>
      <c r="R1437" s="171" t="str">
        <f t="shared" si="2909"/>
        <v>DL-1</v>
      </c>
      <c r="AC1437" s="3"/>
    </row>
    <row r="1438" ht="15.75" customHeight="1">
      <c r="A1438" s="24">
        <v>10.0</v>
      </c>
      <c r="B1438" s="24" t="s">
        <v>5140</v>
      </c>
      <c r="C1438" s="24" t="s">
        <v>5140</v>
      </c>
      <c r="D1438" s="132" t="s">
        <v>4632</v>
      </c>
      <c r="E1438" s="132">
        <v>16.0</v>
      </c>
      <c r="F1438" s="132">
        <v>13.0</v>
      </c>
      <c r="G1438" s="132">
        <v>14.0</v>
      </c>
      <c r="H1438" s="132"/>
      <c r="J1438" s="171">
        <f t="array" ref="J1438">IFERROR(INDEX(VBDhistory1!$U$310:$U$610,MATCH(VBDgames!$C1438,VBDhistory1!$B$310:$B$610,0))+ROW()/10000000,0)</f>
        <v>0</v>
      </c>
      <c r="K1438" s="171">
        <f t="array" ref="K1438">IFERROR(INDEX(VBDhistory2!$U$310:$U$610,MATCH(VBDgames!$C1438,VBDhistory2!$B$310:$B$610,0))+ROW()/10000000,0)</f>
        <v>0</v>
      </c>
      <c r="L1438" s="171">
        <f t="array" ref="L1438">IFERROR(INDEX(VBDhistory3!$U$310:$U$610,MATCH(VBDgames!$C1438,VBDhistory3!$B$310:$B$610,0))+ROW()/10000000,0)</f>
        <v>0</v>
      </c>
      <c r="M1438" s="171">
        <f t="array" ref="M1438">IFERROR(INDEX(VBDhistory4!$U$310:$U$610,MATCH(VBDgames!$C1438,VBDhistory4!$B$310:$B$610,0))+ROW()/10000000,0)</f>
        <v>0</v>
      </c>
      <c r="N1438" s="171"/>
      <c r="O1438" s="171" t="str">
        <f t="shared" ref="O1438:R1438" si="2910">$D1438&amp;"-"&amp;RANK(J1438,J$1429:J$1778,0)</f>
        <v>DL-1</v>
      </c>
      <c r="P1438" s="171" t="str">
        <f t="shared" si="2910"/>
        <v>DL-1</v>
      </c>
      <c r="Q1438" s="171" t="str">
        <f t="shared" si="2910"/>
        <v>DL-1</v>
      </c>
      <c r="R1438" s="171" t="str">
        <f t="shared" si="2910"/>
        <v>DL-1</v>
      </c>
      <c r="AC1438" s="3"/>
    </row>
    <row r="1439" ht="15.75" customHeight="1">
      <c r="A1439" s="24">
        <v>11.0</v>
      </c>
      <c r="B1439" s="24" t="s">
        <v>5141</v>
      </c>
      <c r="C1439" s="24" t="s">
        <v>5141</v>
      </c>
      <c r="D1439" s="132" t="s">
        <v>4632</v>
      </c>
      <c r="E1439" s="132">
        <v>16.0</v>
      </c>
      <c r="F1439" s="132">
        <v>16.0</v>
      </c>
      <c r="G1439" s="132">
        <v>16.0</v>
      </c>
      <c r="H1439" s="132">
        <v>16.0</v>
      </c>
      <c r="J1439" s="171">
        <f t="array" ref="J1439">IFERROR(INDEX(VBDhistory1!$U$310:$U$610,MATCH(VBDgames!$C1439,VBDhistory1!$B$310:$B$610,0))+ROW()/10000000,0)</f>
        <v>0</v>
      </c>
      <c r="K1439" s="171">
        <f t="array" ref="K1439">IFERROR(INDEX(VBDhistory2!$U$310:$U$610,MATCH(VBDgames!$C1439,VBDhistory2!$B$310:$B$610,0))+ROW()/10000000,0)</f>
        <v>0</v>
      </c>
      <c r="L1439" s="171">
        <f t="array" ref="L1439">IFERROR(INDEX(VBDhistory3!$U$310:$U$610,MATCH(VBDgames!$C1439,VBDhistory3!$B$310:$B$610,0))+ROW()/10000000,0)</f>
        <v>0</v>
      </c>
      <c r="M1439" s="171">
        <f t="array" ref="M1439">IFERROR(INDEX(VBDhistory4!$U$310:$U$610,MATCH(VBDgames!$C1439,VBDhistory4!$B$310:$B$610,0))+ROW()/10000000,0)</f>
        <v>0</v>
      </c>
      <c r="N1439" s="171"/>
      <c r="O1439" s="171" t="str">
        <f t="shared" ref="O1439:R1439" si="2911">$D1439&amp;"-"&amp;RANK(J1439,J$1429:J$1778,0)</f>
        <v>DL-1</v>
      </c>
      <c r="P1439" s="171" t="str">
        <f t="shared" si="2911"/>
        <v>DL-1</v>
      </c>
      <c r="Q1439" s="171" t="str">
        <f t="shared" si="2911"/>
        <v>DL-1</v>
      </c>
      <c r="R1439" s="171" t="str">
        <f t="shared" si="2911"/>
        <v>DL-1</v>
      </c>
      <c r="AC1439" s="3"/>
    </row>
    <row r="1440" ht="15.75" customHeight="1">
      <c r="A1440" s="24">
        <v>12.0</v>
      </c>
      <c r="B1440" s="24" t="s">
        <v>5142</v>
      </c>
      <c r="C1440" s="24" t="s">
        <v>5142</v>
      </c>
      <c r="D1440" s="132" t="s">
        <v>4632</v>
      </c>
      <c r="E1440" s="132">
        <v>16.0</v>
      </c>
      <c r="F1440" s="132">
        <v>16.0</v>
      </c>
      <c r="G1440" s="132">
        <v>16.0</v>
      </c>
      <c r="H1440" s="132">
        <v>16.0</v>
      </c>
      <c r="J1440" s="171">
        <f t="array" ref="J1440">IFERROR(INDEX(VBDhistory1!$U$310:$U$610,MATCH(VBDgames!$C1440,VBDhistory1!$B$310:$B$610,0))+ROW()/10000000,0)</f>
        <v>0</v>
      </c>
      <c r="K1440" s="171">
        <f t="array" ref="K1440">IFERROR(INDEX(VBDhistory2!$U$310:$U$610,MATCH(VBDgames!$C1440,VBDhistory2!$B$310:$B$610,0))+ROW()/10000000,0)</f>
        <v>0</v>
      </c>
      <c r="L1440" s="171">
        <f t="array" ref="L1440">IFERROR(INDEX(VBDhistory3!$U$310:$U$610,MATCH(VBDgames!$C1440,VBDhistory3!$B$310:$B$610,0))+ROW()/10000000,0)</f>
        <v>0</v>
      </c>
      <c r="M1440" s="171">
        <f t="array" ref="M1440">IFERROR(INDEX(VBDhistory4!$U$310:$U$610,MATCH(VBDgames!$C1440,VBDhistory4!$B$310:$B$610,0))+ROW()/10000000,0)</f>
        <v>0</v>
      </c>
      <c r="N1440" s="171"/>
      <c r="O1440" s="171" t="str">
        <f t="shared" ref="O1440:R1440" si="2912">$D1440&amp;"-"&amp;RANK(J1440,J$1429:J$1778,0)</f>
        <v>DL-1</v>
      </c>
      <c r="P1440" s="171" t="str">
        <f t="shared" si="2912"/>
        <v>DL-1</v>
      </c>
      <c r="Q1440" s="171" t="str">
        <f t="shared" si="2912"/>
        <v>DL-1</v>
      </c>
      <c r="R1440" s="171" t="str">
        <f t="shared" si="2912"/>
        <v>DL-1</v>
      </c>
      <c r="AC1440" s="3"/>
    </row>
    <row r="1441" ht="15.75" customHeight="1">
      <c r="A1441" s="24">
        <v>13.0</v>
      </c>
      <c r="B1441" s="24" t="s">
        <v>5143</v>
      </c>
      <c r="C1441" s="24" t="s">
        <v>5143</v>
      </c>
      <c r="D1441" s="132" t="s">
        <v>4632</v>
      </c>
      <c r="E1441" s="132">
        <v>16.0</v>
      </c>
      <c r="F1441" s="132">
        <v>16.0</v>
      </c>
      <c r="G1441" s="132">
        <v>16.0</v>
      </c>
      <c r="H1441" s="132">
        <v>15.0</v>
      </c>
      <c r="J1441" s="171">
        <f t="array" ref="J1441">IFERROR(INDEX(VBDhistory1!$U$310:$U$610,MATCH(VBDgames!$C1441,VBDhistory1!$B$310:$B$610,0))+ROW()/10000000,0)</f>
        <v>0</v>
      </c>
      <c r="K1441" s="171">
        <f t="array" ref="K1441">IFERROR(INDEX(VBDhistory2!$U$310:$U$610,MATCH(VBDgames!$C1441,VBDhistory2!$B$310:$B$610,0))+ROW()/10000000,0)</f>
        <v>0</v>
      </c>
      <c r="L1441" s="171">
        <f t="array" ref="L1441">IFERROR(INDEX(VBDhistory3!$U$310:$U$610,MATCH(VBDgames!$C1441,VBDhistory3!$B$310:$B$610,0))+ROW()/10000000,0)</f>
        <v>0</v>
      </c>
      <c r="M1441" s="171">
        <f t="array" ref="M1441">IFERROR(INDEX(VBDhistory4!$U$310:$U$610,MATCH(VBDgames!$C1441,VBDhistory4!$B$310:$B$610,0))+ROW()/10000000,0)</f>
        <v>0</v>
      </c>
      <c r="N1441" s="171"/>
      <c r="O1441" s="171" t="str">
        <f t="shared" ref="O1441:R1441" si="2913">$D1441&amp;"-"&amp;RANK(J1441,J$1429:J$1778,0)</f>
        <v>DL-1</v>
      </c>
      <c r="P1441" s="171" t="str">
        <f t="shared" si="2913"/>
        <v>DL-1</v>
      </c>
      <c r="Q1441" s="171" t="str">
        <f t="shared" si="2913"/>
        <v>DL-1</v>
      </c>
      <c r="R1441" s="171" t="str">
        <f t="shared" si="2913"/>
        <v>DL-1</v>
      </c>
      <c r="AC1441" s="3"/>
    </row>
    <row r="1442" ht="15.75" customHeight="1">
      <c r="A1442" s="24">
        <v>14.0</v>
      </c>
      <c r="B1442" s="24" t="s">
        <v>5144</v>
      </c>
      <c r="C1442" s="24" t="s">
        <v>5144</v>
      </c>
      <c r="D1442" s="132" t="s">
        <v>4632</v>
      </c>
      <c r="E1442" s="132">
        <v>16.0</v>
      </c>
      <c r="F1442" s="132">
        <v>14.0</v>
      </c>
      <c r="G1442" s="132">
        <v>16.0</v>
      </c>
      <c r="H1442" s="132">
        <v>16.0</v>
      </c>
      <c r="J1442" s="171">
        <f t="array" ref="J1442">IFERROR(INDEX(VBDhistory1!$U$310:$U$610,MATCH(VBDgames!$C1442,VBDhistory1!$B$310:$B$610,0))+ROW()/10000000,0)</f>
        <v>0</v>
      </c>
      <c r="K1442" s="171">
        <f t="array" ref="K1442">IFERROR(INDEX(VBDhistory2!$U$310:$U$610,MATCH(VBDgames!$C1442,VBDhistory2!$B$310:$B$610,0))+ROW()/10000000,0)</f>
        <v>0</v>
      </c>
      <c r="L1442" s="171">
        <f t="array" ref="L1442">IFERROR(INDEX(VBDhistory3!$U$310:$U$610,MATCH(VBDgames!$C1442,VBDhistory3!$B$310:$B$610,0))+ROW()/10000000,0)</f>
        <v>0</v>
      </c>
      <c r="M1442" s="171">
        <f t="array" ref="M1442">IFERROR(INDEX(VBDhistory4!$U$310:$U$610,MATCH(VBDgames!$C1442,VBDhistory4!$B$310:$B$610,0))+ROW()/10000000,0)</f>
        <v>0</v>
      </c>
      <c r="N1442" s="171"/>
      <c r="O1442" s="171" t="str">
        <f t="shared" ref="O1442:R1442" si="2914">$D1442&amp;"-"&amp;RANK(J1442,J$1429:J$1778,0)</f>
        <v>DL-1</v>
      </c>
      <c r="P1442" s="171" t="str">
        <f t="shared" si="2914"/>
        <v>DL-1</v>
      </c>
      <c r="Q1442" s="171" t="str">
        <f t="shared" si="2914"/>
        <v>DL-1</v>
      </c>
      <c r="R1442" s="171" t="str">
        <f t="shared" si="2914"/>
        <v>DL-1</v>
      </c>
      <c r="AC1442" s="3"/>
    </row>
    <row r="1443" ht="15.75" customHeight="1">
      <c r="A1443" s="24">
        <v>15.0</v>
      </c>
      <c r="B1443" s="24" t="s">
        <v>5145</v>
      </c>
      <c r="C1443" s="24" t="s">
        <v>5145</v>
      </c>
      <c r="D1443" s="132" t="s">
        <v>4632</v>
      </c>
      <c r="E1443" s="132">
        <v>16.0</v>
      </c>
      <c r="F1443" s="132">
        <v>15.0</v>
      </c>
      <c r="G1443" s="132">
        <v>12.0</v>
      </c>
      <c r="H1443" s="132"/>
      <c r="J1443" s="171">
        <f t="array" ref="J1443">IFERROR(INDEX(VBDhistory1!$U$310:$U$610,MATCH(VBDgames!$C1443,VBDhistory1!$B$310:$B$610,0))+ROW()/10000000,0)</f>
        <v>0</v>
      </c>
      <c r="K1443" s="171">
        <f t="array" ref="K1443">IFERROR(INDEX(VBDhistory2!$U$310:$U$610,MATCH(VBDgames!$C1443,VBDhistory2!$B$310:$B$610,0))+ROW()/10000000,0)</f>
        <v>0</v>
      </c>
      <c r="L1443" s="171">
        <f t="array" ref="L1443">IFERROR(INDEX(VBDhistory3!$U$310:$U$610,MATCH(VBDgames!$C1443,VBDhistory3!$B$310:$B$610,0))+ROW()/10000000,0)</f>
        <v>0</v>
      </c>
      <c r="M1443" s="171">
        <f t="array" ref="M1443">IFERROR(INDEX(VBDhistory4!$U$310:$U$610,MATCH(VBDgames!$C1443,VBDhistory4!$B$310:$B$610,0))+ROW()/10000000,0)</f>
        <v>0</v>
      </c>
      <c r="N1443" s="171"/>
      <c r="O1443" s="171" t="str">
        <f t="shared" ref="O1443:R1443" si="2915">$D1443&amp;"-"&amp;RANK(J1443,J$1429:J$1778,0)</f>
        <v>DL-1</v>
      </c>
      <c r="P1443" s="171" t="str">
        <f t="shared" si="2915"/>
        <v>DL-1</v>
      </c>
      <c r="Q1443" s="171" t="str">
        <f t="shared" si="2915"/>
        <v>DL-1</v>
      </c>
      <c r="R1443" s="171" t="str">
        <f t="shared" si="2915"/>
        <v>DL-1</v>
      </c>
      <c r="AC1443" s="3"/>
    </row>
    <row r="1444" ht="15.75" customHeight="1">
      <c r="A1444" s="24">
        <v>16.0</v>
      </c>
      <c r="B1444" s="24" t="s">
        <v>5146</v>
      </c>
      <c r="C1444" s="24" t="s">
        <v>5146</v>
      </c>
      <c r="D1444" s="132" t="s">
        <v>4632</v>
      </c>
      <c r="E1444" s="132">
        <v>16.0</v>
      </c>
      <c r="F1444" s="132">
        <v>16.0</v>
      </c>
      <c r="G1444" s="132">
        <v>13.0</v>
      </c>
      <c r="H1444" s="132">
        <v>16.0</v>
      </c>
      <c r="J1444" s="171">
        <f t="array" ref="J1444">IFERROR(INDEX(VBDhistory1!$U$310:$U$610,MATCH(VBDgames!$C1444,VBDhistory1!$B$310:$B$610,0))+ROW()/10000000,0)</f>
        <v>0</v>
      </c>
      <c r="K1444" s="171">
        <f t="array" ref="K1444">IFERROR(INDEX(VBDhistory2!$U$310:$U$610,MATCH(VBDgames!$C1444,VBDhistory2!$B$310:$B$610,0))+ROW()/10000000,0)</f>
        <v>0</v>
      </c>
      <c r="L1444" s="171">
        <f t="array" ref="L1444">IFERROR(INDEX(VBDhistory3!$U$310:$U$610,MATCH(VBDgames!$C1444,VBDhistory3!$B$310:$B$610,0))+ROW()/10000000,0)</f>
        <v>0</v>
      </c>
      <c r="M1444" s="171">
        <f t="array" ref="M1444">IFERROR(INDEX(VBDhistory4!$U$310:$U$610,MATCH(VBDgames!$C1444,VBDhistory4!$B$310:$B$610,0))+ROW()/10000000,0)</f>
        <v>0</v>
      </c>
      <c r="N1444" s="171"/>
      <c r="O1444" s="171" t="str">
        <f t="shared" ref="O1444:R1444" si="2916">$D1444&amp;"-"&amp;RANK(J1444,J$1429:J$1778,0)</f>
        <v>DL-1</v>
      </c>
      <c r="P1444" s="171" t="str">
        <f t="shared" si="2916"/>
        <v>DL-1</v>
      </c>
      <c r="Q1444" s="171" t="str">
        <f t="shared" si="2916"/>
        <v>DL-1</v>
      </c>
      <c r="R1444" s="171" t="str">
        <f t="shared" si="2916"/>
        <v>DL-1</v>
      </c>
      <c r="AC1444" s="3"/>
    </row>
    <row r="1445" ht="15.75" customHeight="1">
      <c r="A1445" s="24">
        <v>17.0</v>
      </c>
      <c r="B1445" s="24" t="s">
        <v>5147</v>
      </c>
      <c r="C1445" s="24" t="s">
        <v>5147</v>
      </c>
      <c r="D1445" s="132" t="s">
        <v>4632</v>
      </c>
      <c r="E1445" s="132">
        <v>15.0</v>
      </c>
      <c r="F1445" s="132">
        <v>16.0</v>
      </c>
      <c r="G1445" s="132">
        <v>16.0</v>
      </c>
      <c r="H1445" s="132">
        <v>16.0</v>
      </c>
      <c r="J1445" s="171">
        <f t="array" ref="J1445">IFERROR(INDEX(VBDhistory1!$U$310:$U$610,MATCH(VBDgames!$C1445,VBDhistory1!$B$310:$B$610,0))+ROW()/10000000,0)</f>
        <v>0</v>
      </c>
      <c r="K1445" s="171">
        <f t="array" ref="K1445">IFERROR(INDEX(VBDhistory2!$U$310:$U$610,MATCH(VBDgames!$C1445,VBDhistory2!$B$310:$B$610,0))+ROW()/10000000,0)</f>
        <v>0</v>
      </c>
      <c r="L1445" s="171">
        <f t="array" ref="L1445">IFERROR(INDEX(VBDhistory3!$U$310:$U$610,MATCH(VBDgames!$C1445,VBDhistory3!$B$310:$B$610,0))+ROW()/10000000,0)</f>
        <v>0</v>
      </c>
      <c r="M1445" s="171">
        <f t="array" ref="M1445">IFERROR(INDEX(VBDhistory4!$U$310:$U$610,MATCH(VBDgames!$C1445,VBDhistory4!$B$310:$B$610,0))+ROW()/10000000,0)</f>
        <v>0</v>
      </c>
      <c r="N1445" s="171"/>
      <c r="O1445" s="171" t="str">
        <f t="shared" ref="O1445:R1445" si="2917">$D1445&amp;"-"&amp;RANK(J1445,J$1429:J$1778,0)</f>
        <v>DL-1</v>
      </c>
      <c r="P1445" s="171" t="str">
        <f t="shared" si="2917"/>
        <v>DL-1</v>
      </c>
      <c r="Q1445" s="171" t="str">
        <f t="shared" si="2917"/>
        <v>DL-1</v>
      </c>
      <c r="R1445" s="171" t="str">
        <f t="shared" si="2917"/>
        <v>DL-1</v>
      </c>
      <c r="AC1445" s="3"/>
    </row>
    <row r="1446" ht="15.75" customHeight="1">
      <c r="A1446" s="24">
        <v>18.0</v>
      </c>
      <c r="B1446" s="24" t="s">
        <v>5148</v>
      </c>
      <c r="C1446" s="24" t="s">
        <v>5148</v>
      </c>
      <c r="D1446" s="132" t="s">
        <v>4632</v>
      </c>
      <c r="E1446" s="132">
        <v>15.0</v>
      </c>
      <c r="F1446" s="132">
        <v>16.0</v>
      </c>
      <c r="G1446" s="132">
        <v>13.0</v>
      </c>
      <c r="H1446" s="132"/>
      <c r="J1446" s="171">
        <f t="array" ref="J1446">IFERROR(INDEX(VBDhistory1!$U$310:$U$610,MATCH(VBDgames!$C1446,VBDhistory1!$B$310:$B$610,0))+ROW()/10000000,0)</f>
        <v>0</v>
      </c>
      <c r="K1446" s="171">
        <f t="array" ref="K1446">IFERROR(INDEX(VBDhistory2!$U$310:$U$610,MATCH(VBDgames!$C1446,VBDhistory2!$B$310:$B$610,0))+ROW()/10000000,0)</f>
        <v>0</v>
      </c>
      <c r="L1446" s="171">
        <f t="array" ref="L1446">IFERROR(INDEX(VBDhistory3!$U$310:$U$610,MATCH(VBDgames!$C1446,VBDhistory3!$B$310:$B$610,0))+ROW()/10000000,0)</f>
        <v>0</v>
      </c>
      <c r="M1446" s="171">
        <f t="array" ref="M1446">IFERROR(INDEX(VBDhistory4!$U$310:$U$610,MATCH(VBDgames!$C1446,VBDhistory4!$B$310:$B$610,0))+ROW()/10000000,0)</f>
        <v>0</v>
      </c>
      <c r="N1446" s="171"/>
      <c r="O1446" s="171" t="str">
        <f t="shared" ref="O1446:R1446" si="2918">$D1446&amp;"-"&amp;RANK(J1446,J$1429:J$1778,0)</f>
        <v>DL-1</v>
      </c>
      <c r="P1446" s="171" t="str">
        <f t="shared" si="2918"/>
        <v>DL-1</v>
      </c>
      <c r="Q1446" s="171" t="str">
        <f t="shared" si="2918"/>
        <v>DL-1</v>
      </c>
      <c r="R1446" s="171" t="str">
        <f t="shared" si="2918"/>
        <v>DL-1</v>
      </c>
      <c r="AC1446" s="3"/>
    </row>
    <row r="1447" ht="15.75" customHeight="1">
      <c r="A1447" s="24">
        <v>19.0</v>
      </c>
      <c r="B1447" s="24" t="s">
        <v>5149</v>
      </c>
      <c r="C1447" s="24" t="s">
        <v>5149</v>
      </c>
      <c r="D1447" s="132" t="s">
        <v>4632</v>
      </c>
      <c r="E1447" s="132">
        <v>16.0</v>
      </c>
      <c r="F1447" s="132"/>
      <c r="G1447" s="132"/>
      <c r="H1447" s="132"/>
      <c r="J1447" s="171">
        <f t="array" ref="J1447">IFERROR(INDEX(VBDhistory1!$U$310:$U$610,MATCH(VBDgames!$C1447,VBDhistory1!$B$310:$B$610,0))+ROW()/10000000,0)</f>
        <v>0</v>
      </c>
      <c r="K1447" s="171">
        <f t="array" ref="K1447">IFERROR(INDEX(VBDhistory2!$U$310:$U$610,MATCH(VBDgames!$C1447,VBDhistory2!$B$310:$B$610,0))+ROW()/10000000,0)</f>
        <v>0</v>
      </c>
      <c r="L1447" s="171">
        <f t="array" ref="L1447">IFERROR(INDEX(VBDhistory3!$U$310:$U$610,MATCH(VBDgames!$C1447,VBDhistory3!$B$310:$B$610,0))+ROW()/10000000,0)</f>
        <v>0</v>
      </c>
      <c r="M1447" s="171">
        <f t="array" ref="M1447">IFERROR(INDEX(VBDhistory4!$U$310:$U$610,MATCH(VBDgames!$C1447,VBDhistory4!$B$310:$B$610,0))+ROW()/10000000,0)</f>
        <v>0</v>
      </c>
      <c r="N1447" s="171"/>
      <c r="O1447" s="171" t="str">
        <f t="shared" ref="O1447:R1447" si="2919">$D1447&amp;"-"&amp;RANK(J1447,J$1429:J$1778,0)</f>
        <v>DL-1</v>
      </c>
      <c r="P1447" s="171" t="str">
        <f t="shared" si="2919"/>
        <v>DL-1</v>
      </c>
      <c r="Q1447" s="171" t="str">
        <f t="shared" si="2919"/>
        <v>DL-1</v>
      </c>
      <c r="R1447" s="171" t="str">
        <f t="shared" si="2919"/>
        <v>DL-1</v>
      </c>
      <c r="AC1447" s="3"/>
    </row>
    <row r="1448" ht="15.75" customHeight="1">
      <c r="A1448" s="24">
        <v>20.0</v>
      </c>
      <c r="B1448" s="24" t="s">
        <v>5150</v>
      </c>
      <c r="C1448" s="24" t="s">
        <v>5150</v>
      </c>
      <c r="D1448" s="132" t="s">
        <v>4632</v>
      </c>
      <c r="E1448" s="132">
        <v>16.0</v>
      </c>
      <c r="F1448" s="132">
        <v>16.0</v>
      </c>
      <c r="G1448" s="132">
        <v>6.0</v>
      </c>
      <c r="H1448" s="132"/>
      <c r="J1448" s="171">
        <f t="array" ref="J1448">IFERROR(INDEX(VBDhistory1!$U$310:$U$610,MATCH(VBDgames!$C1448,VBDhistory1!$B$310:$B$610,0))+ROW()/10000000,0)</f>
        <v>0</v>
      </c>
      <c r="K1448" s="171">
        <f t="array" ref="K1448">IFERROR(INDEX(VBDhistory2!$U$310:$U$610,MATCH(VBDgames!$C1448,VBDhistory2!$B$310:$B$610,0))+ROW()/10000000,0)</f>
        <v>0</v>
      </c>
      <c r="L1448" s="171">
        <f t="array" ref="L1448">IFERROR(INDEX(VBDhistory3!$U$310:$U$610,MATCH(VBDgames!$C1448,VBDhistory3!$B$310:$B$610,0))+ROW()/10000000,0)</f>
        <v>0</v>
      </c>
      <c r="M1448" s="171">
        <f t="array" ref="M1448">IFERROR(INDEX(VBDhistory4!$U$310:$U$610,MATCH(VBDgames!$C1448,VBDhistory4!$B$310:$B$610,0))+ROW()/10000000,0)</f>
        <v>0</v>
      </c>
      <c r="N1448" s="171"/>
      <c r="O1448" s="171" t="str">
        <f t="shared" ref="O1448:R1448" si="2920">$D1448&amp;"-"&amp;RANK(J1448,J$1429:J$1778,0)</f>
        <v>DL-1</v>
      </c>
      <c r="P1448" s="171" t="str">
        <f t="shared" si="2920"/>
        <v>DL-1</v>
      </c>
      <c r="Q1448" s="171" t="str">
        <f t="shared" si="2920"/>
        <v>DL-1</v>
      </c>
      <c r="R1448" s="171" t="str">
        <f t="shared" si="2920"/>
        <v>DL-1</v>
      </c>
      <c r="AC1448" s="3"/>
    </row>
    <row r="1449" ht="15.75" customHeight="1">
      <c r="A1449" s="24">
        <v>21.0</v>
      </c>
      <c r="B1449" s="24" t="s">
        <v>5151</v>
      </c>
      <c r="C1449" s="24" t="s">
        <v>5151</v>
      </c>
      <c r="D1449" s="132" t="s">
        <v>4632</v>
      </c>
      <c r="E1449" s="132">
        <v>16.0</v>
      </c>
      <c r="F1449" s="132">
        <v>16.0</v>
      </c>
      <c r="G1449" s="132">
        <v>15.0</v>
      </c>
      <c r="H1449" s="132">
        <v>16.0</v>
      </c>
      <c r="J1449" s="171">
        <f t="array" ref="J1449">IFERROR(INDEX(VBDhistory1!$U$310:$U$610,MATCH(VBDgames!$C1449,VBDhistory1!$B$310:$B$610,0))+ROW()/10000000,0)</f>
        <v>0</v>
      </c>
      <c r="K1449" s="171">
        <f t="array" ref="K1449">IFERROR(INDEX(VBDhistory2!$U$310:$U$610,MATCH(VBDgames!$C1449,VBDhistory2!$B$310:$B$610,0))+ROW()/10000000,0)</f>
        <v>0</v>
      </c>
      <c r="L1449" s="171">
        <f t="array" ref="L1449">IFERROR(INDEX(VBDhistory3!$U$310:$U$610,MATCH(VBDgames!$C1449,VBDhistory3!$B$310:$B$610,0))+ROW()/10000000,0)</f>
        <v>0</v>
      </c>
      <c r="M1449" s="171">
        <f t="array" ref="M1449">IFERROR(INDEX(VBDhistory4!$U$310:$U$610,MATCH(VBDgames!$C1449,VBDhistory4!$B$310:$B$610,0))+ROW()/10000000,0)</f>
        <v>0</v>
      </c>
      <c r="N1449" s="171"/>
      <c r="O1449" s="171" t="str">
        <f t="shared" ref="O1449:R1449" si="2921">$D1449&amp;"-"&amp;RANK(J1449,J$1429:J$1778,0)</f>
        <v>DL-1</v>
      </c>
      <c r="P1449" s="171" t="str">
        <f t="shared" si="2921"/>
        <v>DL-1</v>
      </c>
      <c r="Q1449" s="171" t="str">
        <f t="shared" si="2921"/>
        <v>DL-1</v>
      </c>
      <c r="R1449" s="171" t="str">
        <f t="shared" si="2921"/>
        <v>DL-1</v>
      </c>
      <c r="AC1449" s="3"/>
    </row>
    <row r="1450" ht="15.75" customHeight="1">
      <c r="A1450" s="24">
        <v>22.0</v>
      </c>
      <c r="B1450" s="24" t="s">
        <v>5152</v>
      </c>
      <c r="C1450" s="24" t="s">
        <v>5152</v>
      </c>
      <c r="D1450" s="132" t="s">
        <v>4632</v>
      </c>
      <c r="E1450" s="132">
        <v>16.0</v>
      </c>
      <c r="F1450" s="132">
        <v>15.0</v>
      </c>
      <c r="G1450" s="132">
        <v>15.0</v>
      </c>
      <c r="H1450" s="132"/>
      <c r="J1450" s="171">
        <f t="array" ref="J1450">IFERROR(INDEX(VBDhistory1!$U$310:$U$610,MATCH(VBDgames!$C1450,VBDhistory1!$B$310:$B$610,0))+ROW()/10000000,0)</f>
        <v>0</v>
      </c>
      <c r="K1450" s="171">
        <f t="array" ref="K1450">IFERROR(INDEX(VBDhistory2!$U$310:$U$610,MATCH(VBDgames!$C1450,VBDhistory2!$B$310:$B$610,0))+ROW()/10000000,0)</f>
        <v>0</v>
      </c>
      <c r="L1450" s="171">
        <f t="array" ref="L1450">IFERROR(INDEX(VBDhistory3!$U$310:$U$610,MATCH(VBDgames!$C1450,VBDhistory3!$B$310:$B$610,0))+ROW()/10000000,0)</f>
        <v>0</v>
      </c>
      <c r="M1450" s="171">
        <f t="array" ref="M1450">IFERROR(INDEX(VBDhistory4!$U$310:$U$610,MATCH(VBDgames!$C1450,VBDhistory4!$B$310:$B$610,0))+ROW()/10000000,0)</f>
        <v>0</v>
      </c>
      <c r="N1450" s="171"/>
      <c r="O1450" s="171" t="str">
        <f t="shared" ref="O1450:R1450" si="2922">$D1450&amp;"-"&amp;RANK(J1450,J$1429:J$1778,0)</f>
        <v>DL-1</v>
      </c>
      <c r="P1450" s="171" t="str">
        <f t="shared" si="2922"/>
        <v>DL-1</v>
      </c>
      <c r="Q1450" s="171" t="str">
        <f t="shared" si="2922"/>
        <v>DL-1</v>
      </c>
      <c r="R1450" s="171" t="str">
        <f t="shared" si="2922"/>
        <v>DL-1</v>
      </c>
      <c r="AC1450" s="3"/>
    </row>
    <row r="1451" ht="15.75" customHeight="1">
      <c r="A1451" s="24">
        <v>23.0</v>
      </c>
      <c r="B1451" s="24" t="s">
        <v>5153</v>
      </c>
      <c r="C1451" s="24" t="s">
        <v>5153</v>
      </c>
      <c r="D1451" s="132" t="s">
        <v>4632</v>
      </c>
      <c r="E1451" s="132">
        <v>16.0</v>
      </c>
      <c r="F1451" s="132">
        <v>16.0</v>
      </c>
      <c r="G1451" s="132">
        <v>15.0</v>
      </c>
      <c r="H1451" s="132"/>
      <c r="J1451" s="171">
        <f t="array" ref="J1451">IFERROR(INDEX(VBDhistory1!$U$310:$U$610,MATCH(VBDgames!$C1451,VBDhistory1!$B$310:$B$610,0))+ROW()/10000000,0)</f>
        <v>0</v>
      </c>
      <c r="K1451" s="171">
        <f t="array" ref="K1451">IFERROR(INDEX(VBDhistory2!$U$310:$U$610,MATCH(VBDgames!$C1451,VBDhistory2!$B$310:$B$610,0))+ROW()/10000000,0)</f>
        <v>0</v>
      </c>
      <c r="L1451" s="171">
        <f t="array" ref="L1451">IFERROR(INDEX(VBDhistory3!$U$310:$U$610,MATCH(VBDgames!$C1451,VBDhistory3!$B$310:$B$610,0))+ROW()/10000000,0)</f>
        <v>0</v>
      </c>
      <c r="M1451" s="171">
        <f t="array" ref="M1451">IFERROR(INDEX(VBDhistory4!$U$310:$U$610,MATCH(VBDgames!$C1451,VBDhistory4!$B$310:$B$610,0))+ROW()/10000000,0)</f>
        <v>0</v>
      </c>
      <c r="N1451" s="171"/>
      <c r="O1451" s="171" t="str">
        <f t="shared" ref="O1451:R1451" si="2923">$D1451&amp;"-"&amp;RANK(J1451,J$1429:J$1778,0)</f>
        <v>DL-1</v>
      </c>
      <c r="P1451" s="171" t="str">
        <f t="shared" si="2923"/>
        <v>DL-1</v>
      </c>
      <c r="Q1451" s="171" t="str">
        <f t="shared" si="2923"/>
        <v>DL-1</v>
      </c>
      <c r="R1451" s="171" t="str">
        <f t="shared" si="2923"/>
        <v>DL-1</v>
      </c>
      <c r="AC1451" s="3"/>
    </row>
    <row r="1452" ht="15.75" customHeight="1">
      <c r="A1452" s="24">
        <v>24.0</v>
      </c>
      <c r="B1452" s="24" t="s">
        <v>5154</v>
      </c>
      <c r="C1452" s="24" t="s">
        <v>5154</v>
      </c>
      <c r="D1452" s="132" t="s">
        <v>4632</v>
      </c>
      <c r="E1452" s="132">
        <v>16.0</v>
      </c>
      <c r="F1452" s="132">
        <v>13.0</v>
      </c>
      <c r="G1452" s="132">
        <v>16.0</v>
      </c>
      <c r="H1452" s="132">
        <v>16.0</v>
      </c>
      <c r="J1452" s="171">
        <f t="array" ref="J1452">IFERROR(INDEX(VBDhistory1!$U$310:$U$610,MATCH(VBDgames!$C1452,VBDhistory1!$B$310:$B$610,0))+ROW()/10000000,0)</f>
        <v>0</v>
      </c>
      <c r="K1452" s="171">
        <f t="array" ref="K1452">IFERROR(INDEX(VBDhistory2!$U$310:$U$610,MATCH(VBDgames!$C1452,VBDhistory2!$B$310:$B$610,0))+ROW()/10000000,0)</f>
        <v>0</v>
      </c>
      <c r="L1452" s="171">
        <f t="array" ref="L1452">IFERROR(INDEX(VBDhistory3!$U$310:$U$610,MATCH(VBDgames!$C1452,VBDhistory3!$B$310:$B$610,0))+ROW()/10000000,0)</f>
        <v>0</v>
      </c>
      <c r="M1452" s="171">
        <f t="array" ref="M1452">IFERROR(INDEX(VBDhistory4!$U$310:$U$610,MATCH(VBDgames!$C1452,VBDhistory4!$B$310:$B$610,0))+ROW()/10000000,0)</f>
        <v>0</v>
      </c>
      <c r="N1452" s="171"/>
      <c r="O1452" s="171" t="str">
        <f t="shared" ref="O1452:R1452" si="2924">$D1452&amp;"-"&amp;RANK(J1452,J$1429:J$1778,0)</f>
        <v>DL-1</v>
      </c>
      <c r="P1452" s="171" t="str">
        <f t="shared" si="2924"/>
        <v>DL-1</v>
      </c>
      <c r="Q1452" s="171" t="str">
        <f t="shared" si="2924"/>
        <v>DL-1</v>
      </c>
      <c r="R1452" s="171" t="str">
        <f t="shared" si="2924"/>
        <v>DL-1</v>
      </c>
      <c r="AC1452" s="3"/>
    </row>
    <row r="1453" ht="15.75" customHeight="1">
      <c r="A1453" s="24">
        <v>25.0</v>
      </c>
      <c r="B1453" s="24" t="s">
        <v>5155</v>
      </c>
      <c r="C1453" s="24" t="s">
        <v>5156</v>
      </c>
      <c r="D1453" s="132" t="s">
        <v>4632</v>
      </c>
      <c r="E1453" s="132">
        <v>15.0</v>
      </c>
      <c r="F1453" s="132">
        <v>16.0</v>
      </c>
      <c r="G1453" s="132"/>
      <c r="H1453" s="132"/>
      <c r="J1453" s="171">
        <f t="array" ref="J1453">IFERROR(INDEX(VBDhistory1!$U$310:$U$610,MATCH(VBDgames!$C1453,VBDhistory1!$B$310:$B$610,0))+ROW()/10000000,0)</f>
        <v>0</v>
      </c>
      <c r="K1453" s="171">
        <f t="array" ref="K1453">IFERROR(INDEX(VBDhistory2!$U$310:$U$610,MATCH(VBDgames!$C1453,VBDhistory2!$B$310:$B$610,0))+ROW()/10000000,0)</f>
        <v>0</v>
      </c>
      <c r="L1453" s="171">
        <f t="array" ref="L1453">IFERROR(INDEX(VBDhistory3!$U$310:$U$610,MATCH(VBDgames!$C1453,VBDhistory3!$B$310:$B$610,0))+ROW()/10000000,0)</f>
        <v>0</v>
      </c>
      <c r="M1453" s="171">
        <f t="array" ref="M1453">IFERROR(INDEX(VBDhistory4!$U$310:$U$610,MATCH(VBDgames!$C1453,VBDhistory4!$B$310:$B$610,0))+ROW()/10000000,0)</f>
        <v>0</v>
      </c>
      <c r="N1453" s="171"/>
      <c r="O1453" s="171" t="str">
        <f t="shared" ref="O1453:R1453" si="2925">$D1453&amp;"-"&amp;RANK(J1453,J$1429:J$1778,0)</f>
        <v>DL-1</v>
      </c>
      <c r="P1453" s="171" t="str">
        <f t="shared" si="2925"/>
        <v>DL-1</v>
      </c>
      <c r="Q1453" s="171" t="str">
        <f t="shared" si="2925"/>
        <v>DL-1</v>
      </c>
      <c r="R1453" s="171" t="str">
        <f t="shared" si="2925"/>
        <v>DL-1</v>
      </c>
      <c r="AC1453" s="3"/>
    </row>
    <row r="1454" ht="15.75" customHeight="1">
      <c r="A1454" s="24">
        <v>26.0</v>
      </c>
      <c r="B1454" s="24" t="s">
        <v>5089</v>
      </c>
      <c r="C1454" s="24" t="s">
        <v>5090</v>
      </c>
      <c r="D1454" s="132" t="s">
        <v>4632</v>
      </c>
      <c r="E1454" s="132">
        <v>16.0</v>
      </c>
      <c r="F1454" s="132">
        <v>16.0</v>
      </c>
      <c r="G1454" s="132"/>
      <c r="H1454" s="132"/>
      <c r="J1454" s="171">
        <f t="array" ref="J1454">IFERROR(INDEX(VBDhistory1!$U$310:$U$610,MATCH(VBDgames!$C1454,VBDhistory1!$B$310:$B$610,0))+ROW()/10000000,0)</f>
        <v>0</v>
      </c>
      <c r="K1454" s="171">
        <f t="array" ref="K1454">IFERROR(INDEX(VBDhistory2!$U$310:$U$610,MATCH(VBDgames!$C1454,VBDhistory2!$B$310:$B$610,0))+ROW()/10000000,0)</f>
        <v>0</v>
      </c>
      <c r="L1454" s="171">
        <f t="array" ref="L1454">IFERROR(INDEX(VBDhistory3!$U$310:$U$610,MATCH(VBDgames!$C1454,VBDhistory3!$B$310:$B$610,0))+ROW()/10000000,0)</f>
        <v>0</v>
      </c>
      <c r="M1454" s="171">
        <f t="array" ref="M1454">IFERROR(INDEX(VBDhistory4!$U$310:$U$610,MATCH(VBDgames!$C1454,VBDhistory4!$B$310:$B$610,0))+ROW()/10000000,0)</f>
        <v>0</v>
      </c>
      <c r="N1454" s="171"/>
      <c r="O1454" s="171" t="str">
        <f t="shared" ref="O1454:R1454" si="2926">$D1454&amp;"-"&amp;RANK(J1454,J$1429:J$1778,0)</f>
        <v>DL-1</v>
      </c>
      <c r="P1454" s="171" t="str">
        <f t="shared" si="2926"/>
        <v>DL-1</v>
      </c>
      <c r="Q1454" s="171" t="str">
        <f t="shared" si="2926"/>
        <v>DL-1</v>
      </c>
      <c r="R1454" s="171" t="str">
        <f t="shared" si="2926"/>
        <v>DL-1</v>
      </c>
      <c r="AC1454" s="3"/>
    </row>
    <row r="1455" ht="15.75" customHeight="1">
      <c r="A1455" s="24">
        <v>27.0</v>
      </c>
      <c r="B1455" s="24" t="s">
        <v>5157</v>
      </c>
      <c r="C1455" s="24" t="s">
        <v>5157</v>
      </c>
      <c r="D1455" s="132" t="s">
        <v>4632</v>
      </c>
      <c r="E1455" s="132">
        <v>16.0</v>
      </c>
      <c r="F1455" s="132"/>
      <c r="G1455" s="132"/>
      <c r="H1455" s="132"/>
      <c r="J1455" s="171">
        <f t="array" ref="J1455">IFERROR(INDEX(VBDhistory1!$U$310:$U$610,MATCH(VBDgames!$C1455,VBDhistory1!$B$310:$B$610,0))+ROW()/10000000,0)</f>
        <v>0</v>
      </c>
      <c r="K1455" s="171">
        <f t="array" ref="K1455">IFERROR(INDEX(VBDhistory2!$U$310:$U$610,MATCH(VBDgames!$C1455,VBDhistory2!$B$310:$B$610,0))+ROW()/10000000,0)</f>
        <v>0</v>
      </c>
      <c r="L1455" s="171">
        <f t="array" ref="L1455">IFERROR(INDEX(VBDhistory3!$U$310:$U$610,MATCH(VBDgames!$C1455,VBDhistory3!$B$310:$B$610,0))+ROW()/10000000,0)</f>
        <v>0</v>
      </c>
      <c r="M1455" s="171">
        <f t="array" ref="M1455">IFERROR(INDEX(VBDhistory4!$U$310:$U$610,MATCH(VBDgames!$C1455,VBDhistory4!$B$310:$B$610,0))+ROW()/10000000,0)</f>
        <v>0</v>
      </c>
      <c r="N1455" s="171"/>
      <c r="O1455" s="171" t="str">
        <f t="shared" ref="O1455:R1455" si="2927">$D1455&amp;"-"&amp;RANK(J1455,J$1429:J$1778,0)</f>
        <v>DL-1</v>
      </c>
      <c r="P1455" s="171" t="str">
        <f t="shared" si="2927"/>
        <v>DL-1</v>
      </c>
      <c r="Q1455" s="171" t="str">
        <f t="shared" si="2927"/>
        <v>DL-1</v>
      </c>
      <c r="R1455" s="171" t="str">
        <f t="shared" si="2927"/>
        <v>DL-1</v>
      </c>
      <c r="AC1455" s="3"/>
    </row>
    <row r="1456" ht="15.75" customHeight="1">
      <c r="A1456" s="24">
        <v>28.0</v>
      </c>
      <c r="B1456" s="24" t="s">
        <v>5158</v>
      </c>
      <c r="C1456" s="24" t="s">
        <v>5158</v>
      </c>
      <c r="D1456" s="132" t="s">
        <v>4632</v>
      </c>
      <c r="E1456" s="132">
        <v>16.0</v>
      </c>
      <c r="F1456" s="132">
        <v>13.0</v>
      </c>
      <c r="G1456" s="132"/>
      <c r="H1456" s="132"/>
      <c r="J1456" s="171">
        <f t="array" ref="J1456">IFERROR(INDEX(VBDhistory1!$U$310:$U$610,MATCH(VBDgames!$C1456,VBDhistory1!$B$310:$B$610,0))+ROW()/10000000,0)</f>
        <v>0</v>
      </c>
      <c r="K1456" s="171">
        <f t="array" ref="K1456">IFERROR(INDEX(VBDhistory2!$U$310:$U$610,MATCH(VBDgames!$C1456,VBDhistory2!$B$310:$B$610,0))+ROW()/10000000,0)</f>
        <v>0</v>
      </c>
      <c r="L1456" s="171">
        <f t="array" ref="L1456">IFERROR(INDEX(VBDhistory3!$U$310:$U$610,MATCH(VBDgames!$C1456,VBDhistory3!$B$310:$B$610,0))+ROW()/10000000,0)</f>
        <v>0</v>
      </c>
      <c r="M1456" s="171">
        <f t="array" ref="M1456">IFERROR(INDEX(VBDhistory4!$U$310:$U$610,MATCH(VBDgames!$C1456,VBDhistory4!$B$310:$B$610,0))+ROW()/10000000,0)</f>
        <v>0</v>
      </c>
      <c r="N1456" s="171"/>
      <c r="O1456" s="171" t="str">
        <f t="shared" ref="O1456:R1456" si="2928">$D1456&amp;"-"&amp;RANK(J1456,J$1429:J$1778,0)</f>
        <v>DL-1</v>
      </c>
      <c r="P1456" s="171" t="str">
        <f t="shared" si="2928"/>
        <v>DL-1</v>
      </c>
      <c r="Q1456" s="171" t="str">
        <f t="shared" si="2928"/>
        <v>DL-1</v>
      </c>
      <c r="R1456" s="171" t="str">
        <f t="shared" si="2928"/>
        <v>DL-1</v>
      </c>
      <c r="AC1456" s="3"/>
    </row>
    <row r="1457" ht="15.75" customHeight="1">
      <c r="A1457" s="24">
        <v>29.0</v>
      </c>
      <c r="B1457" s="24" t="s">
        <v>5159</v>
      </c>
      <c r="C1457" s="24" t="s">
        <v>5159</v>
      </c>
      <c r="D1457" s="132" t="s">
        <v>4632</v>
      </c>
      <c r="E1457" s="132">
        <v>14.0</v>
      </c>
      <c r="F1457" s="132">
        <v>16.0</v>
      </c>
      <c r="G1457" s="132">
        <v>16.0</v>
      </c>
      <c r="H1457" s="132">
        <v>16.0</v>
      </c>
      <c r="J1457" s="171">
        <f t="array" ref="J1457">IFERROR(INDEX(VBDhistory1!$U$310:$U$610,MATCH(VBDgames!$C1457,VBDhistory1!$B$310:$B$610,0))+ROW()/10000000,0)</f>
        <v>0</v>
      </c>
      <c r="K1457" s="171">
        <f t="array" ref="K1457">IFERROR(INDEX(VBDhistory2!$U$310:$U$610,MATCH(VBDgames!$C1457,VBDhistory2!$B$310:$B$610,0))+ROW()/10000000,0)</f>
        <v>0</v>
      </c>
      <c r="L1457" s="171">
        <f t="array" ref="L1457">IFERROR(INDEX(VBDhistory3!$U$310:$U$610,MATCH(VBDgames!$C1457,VBDhistory3!$B$310:$B$610,0))+ROW()/10000000,0)</f>
        <v>0</v>
      </c>
      <c r="M1457" s="171">
        <f t="array" ref="M1457">IFERROR(INDEX(VBDhistory4!$U$310:$U$610,MATCH(VBDgames!$C1457,VBDhistory4!$B$310:$B$610,0))+ROW()/10000000,0)</f>
        <v>0</v>
      </c>
      <c r="N1457" s="171"/>
      <c r="O1457" s="171" t="str">
        <f t="shared" ref="O1457:R1457" si="2929">$D1457&amp;"-"&amp;RANK(J1457,J$1429:J$1778,0)</f>
        <v>DL-1</v>
      </c>
      <c r="P1457" s="171" t="str">
        <f t="shared" si="2929"/>
        <v>DL-1</v>
      </c>
      <c r="Q1457" s="171" t="str">
        <f t="shared" si="2929"/>
        <v>DL-1</v>
      </c>
      <c r="R1457" s="171" t="str">
        <f t="shared" si="2929"/>
        <v>DL-1</v>
      </c>
      <c r="AC1457" s="3"/>
    </row>
    <row r="1458" ht="15.75" customHeight="1">
      <c r="A1458" s="24">
        <v>30.0</v>
      </c>
      <c r="B1458" s="22" t="s">
        <v>5160</v>
      </c>
      <c r="C1458" s="22" t="s">
        <v>5160</v>
      </c>
      <c r="D1458" s="132" t="s">
        <v>4632</v>
      </c>
      <c r="E1458" s="132">
        <v>15.0</v>
      </c>
      <c r="F1458" s="132">
        <v>16.0</v>
      </c>
      <c r="G1458" s="132">
        <v>16.0</v>
      </c>
      <c r="H1458" s="132">
        <v>16.0</v>
      </c>
      <c r="J1458" s="171">
        <f t="array" ref="J1458">IFERROR(INDEX(VBDhistory1!$U$310:$U$610,MATCH(VBDgames!$C1458,VBDhistory1!$B$310:$B$610,0))+ROW()/10000000,0)</f>
        <v>0</v>
      </c>
      <c r="K1458" s="171">
        <f t="array" ref="K1458">IFERROR(INDEX(VBDhistory2!$U$310:$U$610,MATCH(VBDgames!$C1458,VBDhistory2!$B$310:$B$610,0))+ROW()/10000000,0)</f>
        <v>0</v>
      </c>
      <c r="L1458" s="171">
        <f t="array" ref="L1458">IFERROR(INDEX(VBDhistory3!$U$310:$U$610,MATCH(VBDgames!$C1458,VBDhistory3!$B$310:$B$610,0))+ROW()/10000000,0)</f>
        <v>0</v>
      </c>
      <c r="M1458" s="171">
        <f t="array" ref="M1458">IFERROR(INDEX(VBDhistory4!$U$310:$U$610,MATCH(VBDgames!$C1458,VBDhistory4!$B$310:$B$610,0))+ROW()/10000000,0)</f>
        <v>0</v>
      </c>
      <c r="N1458" s="171"/>
      <c r="O1458" s="171" t="str">
        <f t="shared" ref="O1458:R1458" si="2930">$D1458&amp;"-"&amp;RANK(J1458,J$1429:J$1778,0)</f>
        <v>DL-1</v>
      </c>
      <c r="P1458" s="171" t="str">
        <f t="shared" si="2930"/>
        <v>DL-1</v>
      </c>
      <c r="Q1458" s="171" t="str">
        <f t="shared" si="2930"/>
        <v>DL-1</v>
      </c>
      <c r="R1458" s="171" t="str">
        <f t="shared" si="2930"/>
        <v>DL-1</v>
      </c>
      <c r="AC1458" s="3"/>
    </row>
    <row r="1459" ht="15.75" customHeight="1">
      <c r="A1459" s="24">
        <v>31.0</v>
      </c>
      <c r="B1459" s="24" t="s">
        <v>5161</v>
      </c>
      <c r="C1459" s="24" t="s">
        <v>5161</v>
      </c>
      <c r="D1459" s="132" t="s">
        <v>4632</v>
      </c>
      <c r="E1459" s="132">
        <v>15.0</v>
      </c>
      <c r="F1459" s="132"/>
      <c r="G1459" s="132"/>
      <c r="H1459" s="132"/>
      <c r="J1459" s="171">
        <f t="array" ref="J1459">IFERROR(INDEX(VBDhistory1!$U$310:$U$610,MATCH(VBDgames!$C1459,VBDhistory1!$B$310:$B$610,0))+ROW()/10000000,0)</f>
        <v>0</v>
      </c>
      <c r="K1459" s="171">
        <f t="array" ref="K1459">IFERROR(INDEX(VBDhistory2!$U$310:$U$610,MATCH(VBDgames!$C1459,VBDhistory2!$B$310:$B$610,0))+ROW()/10000000,0)</f>
        <v>0</v>
      </c>
      <c r="L1459" s="171">
        <f t="array" ref="L1459">IFERROR(INDEX(VBDhistory3!$U$310:$U$610,MATCH(VBDgames!$C1459,VBDhistory3!$B$310:$B$610,0))+ROW()/10000000,0)</f>
        <v>0</v>
      </c>
      <c r="M1459" s="171">
        <f t="array" ref="M1459">IFERROR(INDEX(VBDhistory4!$U$310:$U$610,MATCH(VBDgames!$C1459,VBDhistory4!$B$310:$B$610,0))+ROW()/10000000,0)</f>
        <v>0</v>
      </c>
      <c r="N1459" s="171"/>
      <c r="O1459" s="171" t="str">
        <f t="shared" ref="O1459:R1459" si="2931">$D1459&amp;"-"&amp;RANK(J1459,J$1429:J$1778,0)</f>
        <v>DL-1</v>
      </c>
      <c r="P1459" s="171" t="str">
        <f t="shared" si="2931"/>
        <v>DL-1</v>
      </c>
      <c r="Q1459" s="171" t="str">
        <f t="shared" si="2931"/>
        <v>DL-1</v>
      </c>
      <c r="R1459" s="171" t="str">
        <f t="shared" si="2931"/>
        <v>DL-1</v>
      </c>
      <c r="AC1459" s="3"/>
    </row>
    <row r="1460" ht="15.75" customHeight="1">
      <c r="A1460" s="24">
        <v>32.0</v>
      </c>
      <c r="B1460" s="24" t="s">
        <v>5162</v>
      </c>
      <c r="C1460" s="24" t="s">
        <v>5162</v>
      </c>
      <c r="D1460" s="132" t="s">
        <v>4632</v>
      </c>
      <c r="E1460" s="132">
        <v>14.0</v>
      </c>
      <c r="F1460" s="132">
        <v>15.0</v>
      </c>
      <c r="G1460" s="132">
        <v>16.0</v>
      </c>
      <c r="H1460" s="132">
        <v>15.0</v>
      </c>
      <c r="J1460" s="171">
        <f t="array" ref="J1460">IFERROR(INDEX(VBDhistory1!$U$310:$U$610,MATCH(VBDgames!$C1460,VBDhistory1!$B$310:$B$610,0))+ROW()/10000000,0)</f>
        <v>0</v>
      </c>
      <c r="K1460" s="171">
        <f t="array" ref="K1460">IFERROR(INDEX(VBDhistory2!$U$310:$U$610,MATCH(VBDgames!$C1460,VBDhistory2!$B$310:$B$610,0))+ROW()/10000000,0)</f>
        <v>0</v>
      </c>
      <c r="L1460" s="171">
        <f t="array" ref="L1460">IFERROR(INDEX(VBDhistory3!$U$310:$U$610,MATCH(VBDgames!$C1460,VBDhistory3!$B$310:$B$610,0))+ROW()/10000000,0)</f>
        <v>0</v>
      </c>
      <c r="M1460" s="171">
        <f t="array" ref="M1460">IFERROR(INDEX(VBDhistory4!$U$310:$U$610,MATCH(VBDgames!$C1460,VBDhistory4!$B$310:$B$610,0))+ROW()/10000000,0)</f>
        <v>0</v>
      </c>
      <c r="N1460" s="171"/>
      <c r="O1460" s="171" t="str">
        <f t="shared" ref="O1460:R1460" si="2932">$D1460&amp;"-"&amp;RANK(J1460,J$1429:J$1778,0)</f>
        <v>DL-1</v>
      </c>
      <c r="P1460" s="171" t="str">
        <f t="shared" si="2932"/>
        <v>DL-1</v>
      </c>
      <c r="Q1460" s="171" t="str">
        <f t="shared" si="2932"/>
        <v>DL-1</v>
      </c>
      <c r="R1460" s="171" t="str">
        <f t="shared" si="2932"/>
        <v>DL-1</v>
      </c>
      <c r="AC1460" s="3"/>
    </row>
    <row r="1461" ht="15.75" customHeight="1">
      <c r="A1461" s="24">
        <v>33.0</v>
      </c>
      <c r="B1461" s="22" t="s">
        <v>5163</v>
      </c>
      <c r="C1461" s="22" t="s">
        <v>5163</v>
      </c>
      <c r="D1461" s="132" t="s">
        <v>4632</v>
      </c>
      <c r="E1461" s="132">
        <v>14.0</v>
      </c>
      <c r="F1461" s="132">
        <v>16.0</v>
      </c>
      <c r="G1461" s="132">
        <v>5.0</v>
      </c>
      <c r="H1461" s="132"/>
      <c r="J1461" s="171">
        <f t="array" ref="J1461">IFERROR(INDEX(VBDhistory1!$U$310:$U$610,MATCH(VBDgames!$C1461,VBDhistory1!$B$310:$B$610,0))+ROW()/10000000,0)</f>
        <v>0</v>
      </c>
      <c r="K1461" s="171">
        <f t="array" ref="K1461">IFERROR(INDEX(VBDhistory2!$U$310:$U$610,MATCH(VBDgames!$C1461,VBDhistory2!$B$310:$B$610,0))+ROW()/10000000,0)</f>
        <v>0</v>
      </c>
      <c r="L1461" s="171">
        <f t="array" ref="L1461">IFERROR(INDEX(VBDhistory3!$U$310:$U$610,MATCH(VBDgames!$C1461,VBDhistory3!$B$310:$B$610,0))+ROW()/10000000,0)</f>
        <v>0</v>
      </c>
      <c r="M1461" s="171">
        <f t="array" ref="M1461">IFERROR(INDEX(VBDhistory4!$U$310:$U$610,MATCH(VBDgames!$C1461,VBDhistory4!$B$310:$B$610,0))+ROW()/10000000,0)</f>
        <v>0</v>
      </c>
      <c r="N1461" s="171"/>
      <c r="O1461" s="171" t="str">
        <f t="shared" ref="O1461:R1461" si="2933">$D1461&amp;"-"&amp;RANK(J1461,J$1429:J$1778,0)</f>
        <v>DL-1</v>
      </c>
      <c r="P1461" s="171" t="str">
        <f t="shared" si="2933"/>
        <v>DL-1</v>
      </c>
      <c r="Q1461" s="171" t="str">
        <f t="shared" si="2933"/>
        <v>DL-1</v>
      </c>
      <c r="R1461" s="171" t="str">
        <f t="shared" si="2933"/>
        <v>DL-1</v>
      </c>
      <c r="AC1461" s="3"/>
    </row>
    <row r="1462" ht="15.75" customHeight="1">
      <c r="A1462" s="24">
        <v>34.0</v>
      </c>
      <c r="B1462" s="24" t="s">
        <v>5164</v>
      </c>
      <c r="C1462" s="24" t="s">
        <v>5164</v>
      </c>
      <c r="D1462" s="132" t="s">
        <v>4632</v>
      </c>
      <c r="E1462" s="132">
        <v>16.0</v>
      </c>
      <c r="F1462" s="132">
        <v>16.0</v>
      </c>
      <c r="G1462" s="132">
        <v>15.0</v>
      </c>
      <c r="H1462" s="132"/>
      <c r="J1462" s="171">
        <f t="array" ref="J1462">IFERROR(INDEX(VBDhistory1!$U$310:$U$610,MATCH(VBDgames!$C1462,VBDhistory1!$B$310:$B$610,0))+ROW()/10000000,0)</f>
        <v>0</v>
      </c>
      <c r="K1462" s="171">
        <f t="array" ref="K1462">IFERROR(INDEX(VBDhistory2!$U$310:$U$610,MATCH(VBDgames!$C1462,VBDhistory2!$B$310:$B$610,0))+ROW()/10000000,0)</f>
        <v>0</v>
      </c>
      <c r="L1462" s="171">
        <f t="array" ref="L1462">IFERROR(INDEX(VBDhistory3!$U$310:$U$610,MATCH(VBDgames!$C1462,VBDhistory3!$B$310:$B$610,0))+ROW()/10000000,0)</f>
        <v>0</v>
      </c>
      <c r="M1462" s="171">
        <f t="array" ref="M1462">IFERROR(INDEX(VBDhistory4!$U$310:$U$610,MATCH(VBDgames!$C1462,VBDhistory4!$B$310:$B$610,0))+ROW()/10000000,0)</f>
        <v>0</v>
      </c>
      <c r="N1462" s="171"/>
      <c r="O1462" s="171" t="str">
        <f t="shared" ref="O1462:R1462" si="2934">$D1462&amp;"-"&amp;RANK(J1462,J$1429:J$1778,0)</f>
        <v>DL-1</v>
      </c>
      <c r="P1462" s="171" t="str">
        <f t="shared" si="2934"/>
        <v>DL-1</v>
      </c>
      <c r="Q1462" s="171" t="str">
        <f t="shared" si="2934"/>
        <v>DL-1</v>
      </c>
      <c r="R1462" s="171" t="str">
        <f t="shared" si="2934"/>
        <v>DL-1</v>
      </c>
      <c r="AC1462" s="3"/>
    </row>
    <row r="1463" ht="15.75" customHeight="1">
      <c r="A1463" s="24">
        <v>35.0</v>
      </c>
      <c r="B1463" s="24" t="s">
        <v>5165</v>
      </c>
      <c r="C1463" s="24" t="s">
        <v>5165</v>
      </c>
      <c r="D1463" s="132" t="s">
        <v>4632</v>
      </c>
      <c r="E1463" s="132">
        <v>14.0</v>
      </c>
      <c r="F1463" s="132">
        <v>15.0</v>
      </c>
      <c r="G1463" s="132">
        <v>16.0</v>
      </c>
      <c r="H1463" s="132">
        <v>15.0</v>
      </c>
      <c r="J1463" s="171">
        <f t="array" ref="J1463">IFERROR(INDEX(VBDhistory1!$U$310:$U$610,MATCH(VBDgames!$C1463,VBDhistory1!$B$310:$B$610,0))+ROW()/10000000,0)</f>
        <v>0</v>
      </c>
      <c r="K1463" s="171">
        <f t="array" ref="K1463">IFERROR(INDEX(VBDhistory2!$U$310:$U$610,MATCH(VBDgames!$C1463,VBDhistory2!$B$310:$B$610,0))+ROW()/10000000,0)</f>
        <v>0</v>
      </c>
      <c r="L1463" s="171">
        <f t="array" ref="L1463">IFERROR(INDEX(VBDhistory3!$U$310:$U$610,MATCH(VBDgames!$C1463,VBDhistory3!$B$310:$B$610,0))+ROW()/10000000,0)</f>
        <v>0</v>
      </c>
      <c r="M1463" s="171">
        <f t="array" ref="M1463">IFERROR(INDEX(VBDhistory4!$U$310:$U$610,MATCH(VBDgames!$C1463,VBDhistory4!$B$310:$B$610,0))+ROW()/10000000,0)</f>
        <v>0</v>
      </c>
      <c r="N1463" s="171"/>
      <c r="O1463" s="171" t="str">
        <f t="shared" ref="O1463:R1463" si="2935">$D1463&amp;"-"&amp;RANK(J1463,J$1429:J$1778,0)</f>
        <v>DL-1</v>
      </c>
      <c r="P1463" s="171" t="str">
        <f t="shared" si="2935"/>
        <v>DL-1</v>
      </c>
      <c r="Q1463" s="171" t="str">
        <f t="shared" si="2935"/>
        <v>DL-1</v>
      </c>
      <c r="R1463" s="171" t="str">
        <f t="shared" si="2935"/>
        <v>DL-1</v>
      </c>
      <c r="AC1463" s="3"/>
    </row>
    <row r="1464" ht="15.75" customHeight="1">
      <c r="A1464" s="24">
        <v>36.0</v>
      </c>
      <c r="B1464" s="24" t="s">
        <v>5166</v>
      </c>
      <c r="C1464" s="24" t="s">
        <v>5166</v>
      </c>
      <c r="D1464" s="132" t="s">
        <v>4632</v>
      </c>
      <c r="E1464" s="132">
        <v>15.0</v>
      </c>
      <c r="F1464" s="132">
        <v>14.0</v>
      </c>
      <c r="G1464" s="132">
        <v>14.0</v>
      </c>
      <c r="H1464" s="132"/>
      <c r="J1464" s="171">
        <f t="array" ref="J1464">IFERROR(INDEX(VBDhistory1!$U$310:$U$610,MATCH(VBDgames!$C1464,VBDhistory1!$B$310:$B$610,0))+ROW()/10000000,0)</f>
        <v>0</v>
      </c>
      <c r="K1464" s="171">
        <f t="array" ref="K1464">IFERROR(INDEX(VBDhistory2!$U$310:$U$610,MATCH(VBDgames!$C1464,VBDhistory2!$B$310:$B$610,0))+ROW()/10000000,0)</f>
        <v>0</v>
      </c>
      <c r="L1464" s="171">
        <f t="array" ref="L1464">IFERROR(INDEX(VBDhistory3!$U$310:$U$610,MATCH(VBDgames!$C1464,VBDhistory3!$B$310:$B$610,0))+ROW()/10000000,0)</f>
        <v>0</v>
      </c>
      <c r="M1464" s="171">
        <f t="array" ref="M1464">IFERROR(INDEX(VBDhistory4!$U$310:$U$610,MATCH(VBDgames!$C1464,VBDhistory4!$B$310:$B$610,0))+ROW()/10000000,0)</f>
        <v>0</v>
      </c>
      <c r="N1464" s="171"/>
      <c r="O1464" s="171" t="str">
        <f t="shared" ref="O1464:R1464" si="2936">$D1464&amp;"-"&amp;RANK(J1464,J$1429:J$1778,0)</f>
        <v>DL-1</v>
      </c>
      <c r="P1464" s="171" t="str">
        <f t="shared" si="2936"/>
        <v>DL-1</v>
      </c>
      <c r="Q1464" s="171" t="str">
        <f t="shared" si="2936"/>
        <v>DL-1</v>
      </c>
      <c r="R1464" s="171" t="str">
        <f t="shared" si="2936"/>
        <v>DL-1</v>
      </c>
      <c r="AC1464" s="3"/>
    </row>
    <row r="1465" ht="15.75" customHeight="1">
      <c r="A1465" s="24">
        <v>37.0</v>
      </c>
      <c r="B1465" s="24" t="s">
        <v>5167</v>
      </c>
      <c r="C1465" s="24" t="s">
        <v>5167</v>
      </c>
      <c r="D1465" s="132" t="s">
        <v>4632</v>
      </c>
      <c r="E1465" s="132">
        <v>16.0</v>
      </c>
      <c r="F1465" s="132"/>
      <c r="G1465" s="132"/>
      <c r="H1465" s="132"/>
      <c r="J1465" s="171">
        <f t="array" ref="J1465">IFERROR(INDEX(VBDhistory1!$U$310:$U$610,MATCH(VBDgames!$C1465,VBDhistory1!$B$310:$B$610,0))+ROW()/10000000,0)</f>
        <v>0</v>
      </c>
      <c r="K1465" s="171">
        <f t="array" ref="K1465">IFERROR(INDEX(VBDhistory2!$U$310:$U$610,MATCH(VBDgames!$C1465,VBDhistory2!$B$310:$B$610,0))+ROW()/10000000,0)</f>
        <v>0</v>
      </c>
      <c r="L1465" s="171">
        <f t="array" ref="L1465">IFERROR(INDEX(VBDhistory3!$U$310:$U$610,MATCH(VBDgames!$C1465,VBDhistory3!$B$310:$B$610,0))+ROW()/10000000,0)</f>
        <v>0</v>
      </c>
      <c r="M1465" s="171">
        <f t="array" ref="M1465">IFERROR(INDEX(VBDhistory4!$U$310:$U$610,MATCH(VBDgames!$C1465,VBDhistory4!$B$310:$B$610,0))+ROW()/10000000,0)</f>
        <v>0</v>
      </c>
      <c r="N1465" s="171"/>
      <c r="O1465" s="171" t="str">
        <f t="shared" ref="O1465:R1465" si="2937">$D1465&amp;"-"&amp;RANK(J1465,J$1429:J$1778,0)</f>
        <v>DL-1</v>
      </c>
      <c r="P1465" s="171" t="str">
        <f t="shared" si="2937"/>
        <v>DL-1</v>
      </c>
      <c r="Q1465" s="171" t="str">
        <f t="shared" si="2937"/>
        <v>DL-1</v>
      </c>
      <c r="R1465" s="171" t="str">
        <f t="shared" si="2937"/>
        <v>DL-1</v>
      </c>
      <c r="AC1465" s="3"/>
    </row>
    <row r="1466" ht="15.75" customHeight="1">
      <c r="A1466" s="24">
        <v>38.0</v>
      </c>
      <c r="B1466" s="24" t="s">
        <v>5168</v>
      </c>
      <c r="C1466" s="24" t="s">
        <v>5168</v>
      </c>
      <c r="D1466" s="132" t="s">
        <v>4632</v>
      </c>
      <c r="E1466" s="132">
        <v>16.0</v>
      </c>
      <c r="F1466" s="132">
        <v>14.0</v>
      </c>
      <c r="G1466" s="132">
        <v>15.0</v>
      </c>
      <c r="H1466" s="132">
        <v>15.0</v>
      </c>
      <c r="J1466" s="171">
        <f t="array" ref="J1466">IFERROR(INDEX(VBDhistory1!$U$310:$U$610,MATCH(VBDgames!$C1466,VBDhistory1!$B$310:$B$610,0))+ROW()/10000000,0)</f>
        <v>0</v>
      </c>
      <c r="K1466" s="171">
        <f t="array" ref="K1466">IFERROR(INDEX(VBDhistory2!$U$310:$U$610,MATCH(VBDgames!$C1466,VBDhistory2!$B$310:$B$610,0))+ROW()/10000000,0)</f>
        <v>0</v>
      </c>
      <c r="L1466" s="171">
        <f t="array" ref="L1466">IFERROR(INDEX(VBDhistory3!$U$310:$U$610,MATCH(VBDgames!$C1466,VBDhistory3!$B$310:$B$610,0))+ROW()/10000000,0)</f>
        <v>0</v>
      </c>
      <c r="M1466" s="171">
        <f t="array" ref="M1466">IFERROR(INDEX(VBDhistory4!$U$310:$U$610,MATCH(VBDgames!$C1466,VBDhistory4!$B$310:$B$610,0))+ROW()/10000000,0)</f>
        <v>0</v>
      </c>
      <c r="N1466" s="171"/>
      <c r="O1466" s="171" t="str">
        <f t="shared" ref="O1466:R1466" si="2938">$D1466&amp;"-"&amp;RANK(J1466,J$1429:J$1778,0)</f>
        <v>DL-1</v>
      </c>
      <c r="P1466" s="171" t="str">
        <f t="shared" si="2938"/>
        <v>DL-1</v>
      </c>
      <c r="Q1466" s="171" t="str">
        <f t="shared" si="2938"/>
        <v>DL-1</v>
      </c>
      <c r="R1466" s="171" t="str">
        <f t="shared" si="2938"/>
        <v>DL-1</v>
      </c>
      <c r="AC1466" s="3"/>
    </row>
    <row r="1467" ht="15.75" customHeight="1">
      <c r="A1467" s="24">
        <v>39.0</v>
      </c>
      <c r="B1467" s="24" t="s">
        <v>5169</v>
      </c>
      <c r="C1467" s="24" t="s">
        <v>5169</v>
      </c>
      <c r="D1467" s="132" t="s">
        <v>4632</v>
      </c>
      <c r="E1467" s="132">
        <v>14.0</v>
      </c>
      <c r="F1467" s="132">
        <v>6.0</v>
      </c>
      <c r="G1467" s="132">
        <v>15.0</v>
      </c>
      <c r="H1467" s="132"/>
      <c r="J1467" s="171">
        <f t="array" ref="J1467">IFERROR(INDEX(VBDhistory1!$U$310:$U$610,MATCH(VBDgames!$C1467,VBDhistory1!$B$310:$B$610,0))+ROW()/10000000,0)</f>
        <v>0</v>
      </c>
      <c r="K1467" s="171">
        <f t="array" ref="K1467">IFERROR(INDEX(VBDhistory2!$U$310:$U$610,MATCH(VBDgames!$C1467,VBDhistory2!$B$310:$B$610,0))+ROW()/10000000,0)</f>
        <v>0</v>
      </c>
      <c r="L1467" s="171">
        <f t="array" ref="L1467">IFERROR(INDEX(VBDhistory3!$U$310:$U$610,MATCH(VBDgames!$C1467,VBDhistory3!$B$310:$B$610,0))+ROW()/10000000,0)</f>
        <v>0</v>
      </c>
      <c r="M1467" s="171">
        <f t="array" ref="M1467">IFERROR(INDEX(VBDhistory4!$U$310:$U$610,MATCH(VBDgames!$C1467,VBDhistory4!$B$310:$B$610,0))+ROW()/10000000,0)</f>
        <v>0</v>
      </c>
      <c r="N1467" s="171"/>
      <c r="O1467" s="171" t="str">
        <f t="shared" ref="O1467:R1467" si="2939">$D1467&amp;"-"&amp;RANK(J1467,J$1429:J$1778,0)</f>
        <v>DL-1</v>
      </c>
      <c r="P1467" s="171" t="str">
        <f t="shared" si="2939"/>
        <v>DL-1</v>
      </c>
      <c r="Q1467" s="171" t="str">
        <f t="shared" si="2939"/>
        <v>DL-1</v>
      </c>
      <c r="R1467" s="171" t="str">
        <f t="shared" si="2939"/>
        <v>DL-1</v>
      </c>
      <c r="AC1467" s="3"/>
    </row>
    <row r="1468" ht="15.75" customHeight="1">
      <c r="A1468" s="24">
        <v>40.0</v>
      </c>
      <c r="B1468" s="24" t="s">
        <v>5121</v>
      </c>
      <c r="C1468" s="24" t="s">
        <v>5121</v>
      </c>
      <c r="D1468" s="132" t="s">
        <v>4632</v>
      </c>
      <c r="E1468" s="132">
        <v>16.0</v>
      </c>
      <c r="F1468" s="132"/>
      <c r="G1468" s="132"/>
      <c r="H1468" s="132"/>
      <c r="J1468" s="171">
        <f t="array" ref="J1468">IFERROR(INDEX(VBDhistory1!$U$310:$U$610,MATCH(VBDgames!$C1468,VBDhistory1!$B$310:$B$610,0))+ROW()/10000000,0)</f>
        <v>0</v>
      </c>
      <c r="K1468" s="171">
        <f t="array" ref="K1468">IFERROR(INDEX(VBDhistory2!$U$310:$U$610,MATCH(VBDgames!$C1468,VBDhistory2!$B$310:$B$610,0))+ROW()/10000000,0)</f>
        <v>0</v>
      </c>
      <c r="L1468" s="171">
        <f t="array" ref="L1468">IFERROR(INDEX(VBDhistory3!$U$310:$U$610,MATCH(VBDgames!$C1468,VBDhistory3!$B$310:$B$610,0))+ROW()/10000000,0)</f>
        <v>0</v>
      </c>
      <c r="M1468" s="171">
        <f t="array" ref="M1468">IFERROR(INDEX(VBDhistory4!$U$310:$U$610,MATCH(VBDgames!$C1468,VBDhistory4!$B$310:$B$610,0))+ROW()/10000000,0)</f>
        <v>0</v>
      </c>
      <c r="N1468" s="171"/>
      <c r="O1468" s="171" t="str">
        <f t="shared" ref="O1468:R1468" si="2940">$D1468&amp;"-"&amp;RANK(J1468,J$1429:J$1778,0)</f>
        <v>DL-1</v>
      </c>
      <c r="P1468" s="171" t="str">
        <f t="shared" si="2940"/>
        <v>DL-1</v>
      </c>
      <c r="Q1468" s="171" t="str">
        <f t="shared" si="2940"/>
        <v>DL-1</v>
      </c>
      <c r="R1468" s="171" t="str">
        <f t="shared" si="2940"/>
        <v>DL-1</v>
      </c>
      <c r="AC1468" s="3"/>
    </row>
    <row r="1469" ht="15.75" customHeight="1">
      <c r="A1469" s="24">
        <v>41.0</v>
      </c>
      <c r="B1469" s="24" t="s">
        <v>5025</v>
      </c>
      <c r="C1469" s="24" t="s">
        <v>5025</v>
      </c>
      <c r="D1469" s="132" t="s">
        <v>4632</v>
      </c>
      <c r="E1469" s="132">
        <v>15.0</v>
      </c>
      <c r="F1469" s="132"/>
      <c r="G1469" s="132">
        <v>16.0</v>
      </c>
      <c r="H1469" s="132"/>
      <c r="J1469" s="171">
        <f t="array" ref="J1469">IFERROR(INDEX(VBDhistory1!$U$310:$U$610,MATCH(VBDgames!$C1469,VBDhistory1!$B$310:$B$610,0))+ROW()/10000000,0)</f>
        <v>0</v>
      </c>
      <c r="K1469" s="171">
        <f t="array" ref="K1469">IFERROR(INDEX(VBDhistory2!$U$310:$U$610,MATCH(VBDgames!$C1469,VBDhistory2!$B$310:$B$610,0))+ROW()/10000000,0)</f>
        <v>0</v>
      </c>
      <c r="L1469" s="171">
        <f t="array" ref="L1469">IFERROR(INDEX(VBDhistory3!$U$310:$U$610,MATCH(VBDgames!$C1469,VBDhistory3!$B$310:$B$610,0))+ROW()/10000000,0)</f>
        <v>0</v>
      </c>
      <c r="M1469" s="171">
        <f t="array" ref="M1469">IFERROR(INDEX(VBDhistory4!$U$310:$U$610,MATCH(VBDgames!$C1469,VBDhistory4!$B$310:$B$610,0))+ROW()/10000000,0)</f>
        <v>0</v>
      </c>
      <c r="N1469" s="171"/>
      <c r="O1469" s="171" t="str">
        <f t="shared" ref="O1469:R1469" si="2941">$D1469&amp;"-"&amp;RANK(J1469,J$1429:J$1778,0)</f>
        <v>DL-1</v>
      </c>
      <c r="P1469" s="171" t="str">
        <f t="shared" si="2941"/>
        <v>DL-1</v>
      </c>
      <c r="Q1469" s="171" t="str">
        <f t="shared" si="2941"/>
        <v>DL-1</v>
      </c>
      <c r="R1469" s="171" t="str">
        <f t="shared" si="2941"/>
        <v>DL-1</v>
      </c>
      <c r="AC1469" s="3"/>
    </row>
    <row r="1470" ht="15.75" customHeight="1">
      <c r="A1470" s="24">
        <v>42.0</v>
      </c>
      <c r="B1470" s="24" t="s">
        <v>5170</v>
      </c>
      <c r="C1470" s="24" t="s">
        <v>5170</v>
      </c>
      <c r="D1470" s="132" t="s">
        <v>4632</v>
      </c>
      <c r="E1470" s="132">
        <v>16.0</v>
      </c>
      <c r="F1470" s="132">
        <v>16.0</v>
      </c>
      <c r="G1470" s="132">
        <v>16.0</v>
      </c>
      <c r="H1470" s="132"/>
      <c r="J1470" s="171">
        <f t="array" ref="J1470">IFERROR(INDEX(VBDhistory1!$U$310:$U$610,MATCH(VBDgames!$C1470,VBDhistory1!$B$310:$B$610,0))+ROW()/10000000,0)</f>
        <v>0</v>
      </c>
      <c r="K1470" s="171">
        <f t="array" ref="K1470">IFERROR(INDEX(VBDhistory2!$U$310:$U$610,MATCH(VBDgames!$C1470,VBDhistory2!$B$310:$B$610,0))+ROW()/10000000,0)</f>
        <v>0</v>
      </c>
      <c r="L1470" s="171">
        <f t="array" ref="L1470">IFERROR(INDEX(VBDhistory3!$U$310:$U$610,MATCH(VBDgames!$C1470,VBDhistory3!$B$310:$B$610,0))+ROW()/10000000,0)</f>
        <v>0</v>
      </c>
      <c r="M1470" s="171">
        <f t="array" ref="M1470">IFERROR(INDEX(VBDhistory4!$U$310:$U$610,MATCH(VBDgames!$C1470,VBDhistory4!$B$310:$B$610,0))+ROW()/10000000,0)</f>
        <v>0</v>
      </c>
      <c r="N1470" s="171"/>
      <c r="O1470" s="171" t="str">
        <f t="shared" ref="O1470:R1470" si="2942">$D1470&amp;"-"&amp;RANK(J1470,J$1429:J$1778,0)</f>
        <v>DL-1</v>
      </c>
      <c r="P1470" s="171" t="str">
        <f t="shared" si="2942"/>
        <v>DL-1</v>
      </c>
      <c r="Q1470" s="171" t="str">
        <f t="shared" si="2942"/>
        <v>DL-1</v>
      </c>
      <c r="R1470" s="171" t="str">
        <f t="shared" si="2942"/>
        <v>DL-1</v>
      </c>
      <c r="AC1470" s="3"/>
    </row>
    <row r="1471" ht="15.75" customHeight="1">
      <c r="A1471" s="24">
        <v>43.0</v>
      </c>
      <c r="B1471" s="24" t="s">
        <v>5171</v>
      </c>
      <c r="C1471" s="24" t="s">
        <v>5171</v>
      </c>
      <c r="D1471" s="132" t="s">
        <v>4632</v>
      </c>
      <c r="E1471" s="132">
        <v>16.0</v>
      </c>
      <c r="F1471" s="132">
        <v>16.0</v>
      </c>
      <c r="G1471" s="132">
        <v>12.0</v>
      </c>
      <c r="H1471" s="132">
        <v>16.0</v>
      </c>
      <c r="J1471" s="171">
        <f t="array" ref="J1471">IFERROR(INDEX(VBDhistory1!$U$310:$U$610,MATCH(VBDgames!$C1471,VBDhistory1!$B$310:$B$610,0))+ROW()/10000000,0)</f>
        <v>0</v>
      </c>
      <c r="K1471" s="171">
        <f t="array" ref="K1471">IFERROR(INDEX(VBDhistory2!$U$310:$U$610,MATCH(VBDgames!$C1471,VBDhistory2!$B$310:$B$610,0))+ROW()/10000000,0)</f>
        <v>0</v>
      </c>
      <c r="L1471" s="171">
        <f t="array" ref="L1471">IFERROR(INDEX(VBDhistory3!$U$310:$U$610,MATCH(VBDgames!$C1471,VBDhistory3!$B$310:$B$610,0))+ROW()/10000000,0)</f>
        <v>0</v>
      </c>
      <c r="M1471" s="171">
        <f t="array" ref="M1471">IFERROR(INDEX(VBDhistory4!$U$310:$U$610,MATCH(VBDgames!$C1471,VBDhistory4!$B$310:$B$610,0))+ROW()/10000000,0)</f>
        <v>0</v>
      </c>
      <c r="N1471" s="171"/>
      <c r="O1471" s="171" t="str">
        <f t="shared" ref="O1471:R1471" si="2943">$D1471&amp;"-"&amp;RANK(J1471,J$1429:J$1778,0)</f>
        <v>DL-1</v>
      </c>
      <c r="P1471" s="171" t="str">
        <f t="shared" si="2943"/>
        <v>DL-1</v>
      </c>
      <c r="Q1471" s="171" t="str">
        <f t="shared" si="2943"/>
        <v>DL-1</v>
      </c>
      <c r="R1471" s="171" t="str">
        <f t="shared" si="2943"/>
        <v>DL-1</v>
      </c>
      <c r="AC1471" s="3"/>
    </row>
    <row r="1472" ht="15.75" customHeight="1">
      <c r="A1472" s="24">
        <v>44.0</v>
      </c>
      <c r="B1472" s="24" t="s">
        <v>5026</v>
      </c>
      <c r="C1472" s="24" t="s">
        <v>5026</v>
      </c>
      <c r="D1472" s="132" t="s">
        <v>4632</v>
      </c>
      <c r="E1472" s="132">
        <v>16.0</v>
      </c>
      <c r="F1472" s="132"/>
      <c r="G1472" s="132"/>
      <c r="H1472" s="132"/>
      <c r="J1472" s="171">
        <f t="array" ref="J1472">IFERROR(INDEX(VBDhistory1!$U$310:$U$610,MATCH(VBDgames!$C1472,VBDhistory1!$B$310:$B$610,0))+ROW()/10000000,0)</f>
        <v>0</v>
      </c>
      <c r="K1472" s="171">
        <f t="array" ref="K1472">IFERROR(INDEX(VBDhistory2!$U$310:$U$610,MATCH(VBDgames!$C1472,VBDhistory2!$B$310:$B$610,0))+ROW()/10000000,0)</f>
        <v>0</v>
      </c>
      <c r="L1472" s="171">
        <f t="array" ref="L1472">IFERROR(INDEX(VBDhistory3!$U$310:$U$610,MATCH(VBDgames!$C1472,VBDhistory3!$B$310:$B$610,0))+ROW()/10000000,0)</f>
        <v>0</v>
      </c>
      <c r="M1472" s="171">
        <f t="array" ref="M1472">IFERROR(INDEX(VBDhistory4!$U$310:$U$610,MATCH(VBDgames!$C1472,VBDhistory4!$B$310:$B$610,0))+ROW()/10000000,0)</f>
        <v>0</v>
      </c>
      <c r="N1472" s="171"/>
      <c r="O1472" s="171" t="str">
        <f t="shared" ref="O1472:R1472" si="2944">$D1472&amp;"-"&amp;RANK(J1472,J$1429:J$1778,0)</f>
        <v>DL-1</v>
      </c>
      <c r="P1472" s="171" t="str">
        <f t="shared" si="2944"/>
        <v>DL-1</v>
      </c>
      <c r="Q1472" s="171" t="str">
        <f t="shared" si="2944"/>
        <v>DL-1</v>
      </c>
      <c r="R1472" s="171" t="str">
        <f t="shared" si="2944"/>
        <v>DL-1</v>
      </c>
      <c r="AC1472" s="3"/>
    </row>
    <row r="1473" ht="15.75" customHeight="1">
      <c r="A1473" s="24">
        <v>45.0</v>
      </c>
      <c r="B1473" s="24" t="s">
        <v>5172</v>
      </c>
      <c r="C1473" s="24" t="s">
        <v>5172</v>
      </c>
      <c r="D1473" s="132" t="s">
        <v>4632</v>
      </c>
      <c r="E1473" s="132">
        <v>16.0</v>
      </c>
      <c r="F1473" s="132">
        <v>13.0</v>
      </c>
      <c r="G1473" s="132"/>
      <c r="H1473" s="132">
        <v>16.0</v>
      </c>
      <c r="J1473" s="171">
        <f t="array" ref="J1473">IFERROR(INDEX(VBDhistory1!$U$310:$U$610,MATCH(VBDgames!$C1473,VBDhistory1!$B$310:$B$610,0))+ROW()/10000000,0)</f>
        <v>0</v>
      </c>
      <c r="K1473" s="171">
        <f t="array" ref="K1473">IFERROR(INDEX(VBDhistory2!$U$310:$U$610,MATCH(VBDgames!$C1473,VBDhistory2!$B$310:$B$610,0))+ROW()/10000000,0)</f>
        <v>0</v>
      </c>
      <c r="L1473" s="171">
        <f t="array" ref="L1473">IFERROR(INDEX(VBDhistory3!$U$310:$U$610,MATCH(VBDgames!$C1473,VBDhistory3!$B$310:$B$610,0))+ROW()/10000000,0)</f>
        <v>0</v>
      </c>
      <c r="M1473" s="171">
        <f t="array" ref="M1473">IFERROR(INDEX(VBDhistory4!$U$310:$U$610,MATCH(VBDgames!$C1473,VBDhistory4!$B$310:$B$610,0))+ROW()/10000000,0)</f>
        <v>0</v>
      </c>
      <c r="N1473" s="171"/>
      <c r="O1473" s="171" t="str">
        <f t="shared" ref="O1473:R1473" si="2945">$D1473&amp;"-"&amp;RANK(J1473,J$1429:J$1778,0)</f>
        <v>DL-1</v>
      </c>
      <c r="P1473" s="171" t="str">
        <f t="shared" si="2945"/>
        <v>DL-1</v>
      </c>
      <c r="Q1473" s="171" t="str">
        <f t="shared" si="2945"/>
        <v>DL-1</v>
      </c>
      <c r="R1473" s="171" t="str">
        <f t="shared" si="2945"/>
        <v>DL-1</v>
      </c>
      <c r="AC1473" s="3"/>
    </row>
    <row r="1474" ht="15.75" customHeight="1">
      <c r="A1474" s="24">
        <v>46.0</v>
      </c>
      <c r="B1474" s="22" t="s">
        <v>5173</v>
      </c>
      <c r="C1474" s="22" t="s">
        <v>5173</v>
      </c>
      <c r="D1474" s="132" t="s">
        <v>4632</v>
      </c>
      <c r="E1474" s="132">
        <v>16.0</v>
      </c>
      <c r="F1474" s="132">
        <v>15.0</v>
      </c>
      <c r="G1474" s="132">
        <v>15.0</v>
      </c>
      <c r="H1474" s="132"/>
      <c r="J1474" s="171">
        <f t="array" ref="J1474">IFERROR(INDEX(VBDhistory1!$U$310:$U$610,MATCH(VBDgames!$C1474,VBDhistory1!$B$310:$B$610,0))+ROW()/10000000,0)</f>
        <v>0</v>
      </c>
      <c r="K1474" s="171">
        <f t="array" ref="K1474">IFERROR(INDEX(VBDhistory2!$U$310:$U$610,MATCH(VBDgames!$C1474,VBDhistory2!$B$310:$B$610,0))+ROW()/10000000,0)</f>
        <v>0</v>
      </c>
      <c r="L1474" s="171">
        <f t="array" ref="L1474">IFERROR(INDEX(VBDhistory3!$U$310:$U$610,MATCH(VBDgames!$C1474,VBDhistory3!$B$310:$B$610,0))+ROW()/10000000,0)</f>
        <v>0</v>
      </c>
      <c r="M1474" s="171">
        <f t="array" ref="M1474">IFERROR(INDEX(VBDhistory4!$U$310:$U$610,MATCH(VBDgames!$C1474,VBDhistory4!$B$310:$B$610,0))+ROW()/10000000,0)</f>
        <v>0</v>
      </c>
      <c r="N1474" s="171"/>
      <c r="O1474" s="171" t="str">
        <f t="shared" ref="O1474:R1474" si="2946">$D1474&amp;"-"&amp;RANK(J1474,J$1429:J$1778,0)</f>
        <v>DL-1</v>
      </c>
      <c r="P1474" s="171" t="str">
        <f t="shared" si="2946"/>
        <v>DL-1</v>
      </c>
      <c r="Q1474" s="171" t="str">
        <f t="shared" si="2946"/>
        <v>DL-1</v>
      </c>
      <c r="R1474" s="171" t="str">
        <f t="shared" si="2946"/>
        <v>DL-1</v>
      </c>
      <c r="AC1474" s="3"/>
    </row>
    <row r="1475" ht="15.75" customHeight="1">
      <c r="A1475" s="24">
        <v>47.0</v>
      </c>
      <c r="B1475" s="24" t="s">
        <v>5174</v>
      </c>
      <c r="C1475" s="24" t="s">
        <v>5174</v>
      </c>
      <c r="D1475" s="132" t="s">
        <v>4632</v>
      </c>
      <c r="E1475" s="132">
        <v>16.0</v>
      </c>
      <c r="F1475" s="132">
        <v>16.0</v>
      </c>
      <c r="G1475" s="132">
        <v>16.0</v>
      </c>
      <c r="H1475" s="132"/>
      <c r="J1475" s="171">
        <f t="array" ref="J1475">IFERROR(INDEX(VBDhistory1!$U$310:$U$610,MATCH(VBDgames!$C1475,VBDhistory1!$B$310:$B$610,0))+ROW()/10000000,0)</f>
        <v>0</v>
      </c>
      <c r="K1475" s="171">
        <f t="array" ref="K1475">IFERROR(INDEX(VBDhistory2!$U$310:$U$610,MATCH(VBDgames!$C1475,VBDhistory2!$B$310:$B$610,0))+ROW()/10000000,0)</f>
        <v>0</v>
      </c>
      <c r="L1475" s="171">
        <f t="array" ref="L1475">IFERROR(INDEX(VBDhistory3!$U$310:$U$610,MATCH(VBDgames!$C1475,VBDhistory3!$B$310:$B$610,0))+ROW()/10000000,0)</f>
        <v>0</v>
      </c>
      <c r="M1475" s="171">
        <f t="array" ref="M1475">IFERROR(INDEX(VBDhistory4!$U$310:$U$610,MATCH(VBDgames!$C1475,VBDhistory4!$B$310:$B$610,0))+ROW()/10000000,0)</f>
        <v>0</v>
      </c>
      <c r="N1475" s="171"/>
      <c r="O1475" s="171" t="str">
        <f t="shared" ref="O1475:R1475" si="2947">$D1475&amp;"-"&amp;RANK(J1475,J$1429:J$1778,0)</f>
        <v>DL-1</v>
      </c>
      <c r="P1475" s="171" t="str">
        <f t="shared" si="2947"/>
        <v>DL-1</v>
      </c>
      <c r="Q1475" s="171" t="str">
        <f t="shared" si="2947"/>
        <v>DL-1</v>
      </c>
      <c r="R1475" s="171" t="str">
        <f t="shared" si="2947"/>
        <v>DL-1</v>
      </c>
      <c r="AC1475" s="3"/>
    </row>
    <row r="1476" ht="15.75" customHeight="1">
      <c r="A1476" s="24">
        <v>48.0</v>
      </c>
      <c r="B1476" s="24" t="s">
        <v>5175</v>
      </c>
      <c r="C1476" s="24" t="s">
        <v>5176</v>
      </c>
      <c r="D1476" s="132" t="s">
        <v>4632</v>
      </c>
      <c r="E1476" s="132">
        <v>12.0</v>
      </c>
      <c r="F1476" s="132">
        <v>16.0</v>
      </c>
      <c r="G1476" s="132">
        <v>16.0</v>
      </c>
      <c r="H1476" s="132"/>
      <c r="J1476" s="171">
        <f t="array" ref="J1476">IFERROR(INDEX(VBDhistory1!$U$310:$U$610,MATCH(VBDgames!$C1476,VBDhistory1!$B$310:$B$610,0))+ROW()/10000000,0)</f>
        <v>0</v>
      </c>
      <c r="K1476" s="171">
        <f t="array" ref="K1476">IFERROR(INDEX(VBDhistory2!$U$310:$U$610,MATCH(VBDgames!$C1476,VBDhistory2!$B$310:$B$610,0))+ROW()/10000000,0)</f>
        <v>0</v>
      </c>
      <c r="L1476" s="171">
        <f t="array" ref="L1476">IFERROR(INDEX(VBDhistory3!$U$310:$U$610,MATCH(VBDgames!$C1476,VBDhistory3!$B$310:$B$610,0))+ROW()/10000000,0)</f>
        <v>0</v>
      </c>
      <c r="M1476" s="171">
        <f t="array" ref="M1476">IFERROR(INDEX(VBDhistory4!$U$310:$U$610,MATCH(VBDgames!$C1476,VBDhistory4!$B$310:$B$610,0))+ROW()/10000000,0)</f>
        <v>0</v>
      </c>
      <c r="N1476" s="171"/>
      <c r="O1476" s="171" t="str">
        <f t="shared" ref="O1476:R1476" si="2948">$D1476&amp;"-"&amp;RANK(J1476,J$1429:J$1778,0)</f>
        <v>DL-1</v>
      </c>
      <c r="P1476" s="171" t="str">
        <f t="shared" si="2948"/>
        <v>DL-1</v>
      </c>
      <c r="Q1476" s="171" t="str">
        <f t="shared" si="2948"/>
        <v>DL-1</v>
      </c>
      <c r="R1476" s="171" t="str">
        <f t="shared" si="2948"/>
        <v>DL-1</v>
      </c>
      <c r="AC1476" s="3"/>
    </row>
    <row r="1477" ht="15.75" customHeight="1">
      <c r="A1477" s="24">
        <v>49.0</v>
      </c>
      <c r="B1477" s="24" t="s">
        <v>5177</v>
      </c>
      <c r="C1477" s="24" t="s">
        <v>5177</v>
      </c>
      <c r="D1477" s="132" t="s">
        <v>4632</v>
      </c>
      <c r="E1477" s="132">
        <v>15.0</v>
      </c>
      <c r="F1477" s="132">
        <v>16.0</v>
      </c>
      <c r="G1477" s="132">
        <v>16.0</v>
      </c>
      <c r="H1477" s="132">
        <v>16.0</v>
      </c>
      <c r="J1477" s="171">
        <f t="array" ref="J1477">IFERROR(INDEX(VBDhistory1!$U$310:$U$610,MATCH(VBDgames!$C1477,VBDhistory1!$B$310:$B$610,0))+ROW()/10000000,0)</f>
        <v>0</v>
      </c>
      <c r="K1477" s="171">
        <f t="array" ref="K1477">IFERROR(INDEX(VBDhistory2!$U$310:$U$610,MATCH(VBDgames!$C1477,VBDhistory2!$B$310:$B$610,0))+ROW()/10000000,0)</f>
        <v>0</v>
      </c>
      <c r="L1477" s="171">
        <f t="array" ref="L1477">IFERROR(INDEX(VBDhistory3!$U$310:$U$610,MATCH(VBDgames!$C1477,VBDhistory3!$B$310:$B$610,0))+ROW()/10000000,0)</f>
        <v>0</v>
      </c>
      <c r="M1477" s="171">
        <f t="array" ref="M1477">IFERROR(INDEX(VBDhistory4!$U$310:$U$610,MATCH(VBDgames!$C1477,VBDhistory4!$B$310:$B$610,0))+ROW()/10000000,0)</f>
        <v>0</v>
      </c>
      <c r="N1477" s="171"/>
      <c r="O1477" s="171" t="str">
        <f t="shared" ref="O1477:R1477" si="2949">$D1477&amp;"-"&amp;RANK(J1477,J$1429:J$1778,0)</f>
        <v>DL-1</v>
      </c>
      <c r="P1477" s="171" t="str">
        <f t="shared" si="2949"/>
        <v>DL-1</v>
      </c>
      <c r="Q1477" s="171" t="str">
        <f t="shared" si="2949"/>
        <v>DL-1</v>
      </c>
      <c r="R1477" s="171" t="str">
        <f t="shared" si="2949"/>
        <v>DL-1</v>
      </c>
      <c r="AC1477" s="3"/>
    </row>
    <row r="1478" ht="15.75" customHeight="1">
      <c r="A1478" s="24">
        <v>50.0</v>
      </c>
      <c r="B1478" s="24" t="s">
        <v>5178</v>
      </c>
      <c r="C1478" s="24" t="s">
        <v>5178</v>
      </c>
      <c r="D1478" s="132" t="s">
        <v>4632</v>
      </c>
      <c r="E1478" s="132">
        <v>16.0</v>
      </c>
      <c r="F1478" s="132">
        <v>16.0</v>
      </c>
      <c r="G1478" s="132">
        <v>9.0</v>
      </c>
      <c r="H1478" s="132"/>
      <c r="J1478" s="171">
        <f t="array" ref="J1478">IFERROR(INDEX(VBDhistory1!$U$310:$U$610,MATCH(VBDgames!$C1478,VBDhistory1!$B$310:$B$610,0))+ROW()/10000000,0)</f>
        <v>0</v>
      </c>
      <c r="K1478" s="171">
        <f t="array" ref="K1478">IFERROR(INDEX(VBDhistory2!$U$310:$U$610,MATCH(VBDgames!$C1478,VBDhistory2!$B$310:$B$610,0))+ROW()/10000000,0)</f>
        <v>0</v>
      </c>
      <c r="L1478" s="171">
        <f t="array" ref="L1478">IFERROR(INDEX(VBDhistory3!$U$310:$U$610,MATCH(VBDgames!$C1478,VBDhistory3!$B$310:$B$610,0))+ROW()/10000000,0)</f>
        <v>0</v>
      </c>
      <c r="M1478" s="171">
        <f t="array" ref="M1478">IFERROR(INDEX(VBDhistory4!$U$310:$U$610,MATCH(VBDgames!$C1478,VBDhistory4!$B$310:$B$610,0))+ROW()/10000000,0)</f>
        <v>0</v>
      </c>
      <c r="N1478" s="171"/>
      <c r="O1478" s="171" t="str">
        <f t="shared" ref="O1478:R1478" si="2950">$D1478&amp;"-"&amp;RANK(J1478,J$1429:J$1778,0)</f>
        <v>DL-1</v>
      </c>
      <c r="P1478" s="171" t="str">
        <f t="shared" si="2950"/>
        <v>DL-1</v>
      </c>
      <c r="Q1478" s="171" t="str">
        <f t="shared" si="2950"/>
        <v>DL-1</v>
      </c>
      <c r="R1478" s="171" t="str">
        <f t="shared" si="2950"/>
        <v>DL-1</v>
      </c>
      <c r="AC1478" s="3"/>
    </row>
    <row r="1479" ht="15.75" customHeight="1">
      <c r="A1479" s="24">
        <v>51.0</v>
      </c>
      <c r="B1479" s="24" t="s">
        <v>5179</v>
      </c>
      <c r="C1479" s="24" t="s">
        <v>5179</v>
      </c>
      <c r="D1479" s="132" t="s">
        <v>4632</v>
      </c>
      <c r="E1479" s="132">
        <v>15.0</v>
      </c>
      <c r="F1479" s="132"/>
      <c r="G1479" s="132"/>
      <c r="H1479" s="132"/>
      <c r="J1479" s="171">
        <f t="array" ref="J1479">IFERROR(INDEX(VBDhistory1!$U$310:$U$610,MATCH(VBDgames!$C1479,VBDhistory1!$B$310:$B$610,0))+ROW()/10000000,0)</f>
        <v>0</v>
      </c>
      <c r="K1479" s="171">
        <f t="array" ref="K1479">IFERROR(INDEX(VBDhistory2!$U$310:$U$610,MATCH(VBDgames!$C1479,VBDhistory2!$B$310:$B$610,0))+ROW()/10000000,0)</f>
        <v>0</v>
      </c>
      <c r="L1479" s="171">
        <f t="array" ref="L1479">IFERROR(INDEX(VBDhistory3!$U$310:$U$610,MATCH(VBDgames!$C1479,VBDhistory3!$B$310:$B$610,0))+ROW()/10000000,0)</f>
        <v>0</v>
      </c>
      <c r="M1479" s="171">
        <f t="array" ref="M1479">IFERROR(INDEX(VBDhistory4!$U$310:$U$610,MATCH(VBDgames!$C1479,VBDhistory4!$B$310:$B$610,0))+ROW()/10000000,0)</f>
        <v>0</v>
      </c>
      <c r="N1479" s="171"/>
      <c r="O1479" s="171" t="str">
        <f t="shared" ref="O1479:R1479" si="2951">$D1479&amp;"-"&amp;RANK(J1479,J$1429:J$1778,0)</f>
        <v>DL-1</v>
      </c>
      <c r="P1479" s="171" t="str">
        <f t="shared" si="2951"/>
        <v>DL-1</v>
      </c>
      <c r="Q1479" s="171" t="str">
        <f t="shared" si="2951"/>
        <v>DL-1</v>
      </c>
      <c r="R1479" s="171" t="str">
        <f t="shared" si="2951"/>
        <v>DL-1</v>
      </c>
      <c r="AC1479" s="3"/>
    </row>
    <row r="1480" ht="15.75" customHeight="1">
      <c r="A1480" s="24">
        <v>52.0</v>
      </c>
      <c r="B1480" s="24" t="s">
        <v>5082</v>
      </c>
      <c r="C1480" s="24" t="s">
        <v>5082</v>
      </c>
      <c r="D1480" s="132" t="s">
        <v>4632</v>
      </c>
      <c r="E1480" s="132">
        <v>14.0</v>
      </c>
      <c r="F1480" s="132">
        <v>16.0</v>
      </c>
      <c r="G1480" s="132"/>
      <c r="H1480" s="132"/>
      <c r="J1480" s="171">
        <f t="array" ref="J1480">IFERROR(INDEX(VBDhistory1!$U$310:$U$610,MATCH(VBDgames!$C1480,VBDhistory1!$B$310:$B$610,0))+ROW()/10000000,0)</f>
        <v>0</v>
      </c>
      <c r="K1480" s="171">
        <f t="array" ref="K1480">IFERROR(INDEX(VBDhistory2!$U$310:$U$610,MATCH(VBDgames!$C1480,VBDhistory2!$B$310:$B$610,0))+ROW()/10000000,0)</f>
        <v>0</v>
      </c>
      <c r="L1480" s="171">
        <f t="array" ref="L1480">IFERROR(INDEX(VBDhistory3!$U$310:$U$610,MATCH(VBDgames!$C1480,VBDhistory3!$B$310:$B$610,0))+ROW()/10000000,0)</f>
        <v>0</v>
      </c>
      <c r="M1480" s="171">
        <f t="array" ref="M1480">IFERROR(INDEX(VBDhistory4!$U$310:$U$610,MATCH(VBDgames!$C1480,VBDhistory4!$B$310:$B$610,0))+ROW()/10000000,0)</f>
        <v>0</v>
      </c>
      <c r="N1480" s="171"/>
      <c r="O1480" s="171" t="str">
        <f t="shared" ref="O1480:R1480" si="2952">$D1480&amp;"-"&amp;RANK(J1480,J$1429:J$1778,0)</f>
        <v>DL-1</v>
      </c>
      <c r="P1480" s="171" t="str">
        <f t="shared" si="2952"/>
        <v>DL-1</v>
      </c>
      <c r="Q1480" s="171" t="str">
        <f t="shared" si="2952"/>
        <v>DL-1</v>
      </c>
      <c r="R1480" s="171" t="str">
        <f t="shared" si="2952"/>
        <v>DL-1</v>
      </c>
      <c r="AC1480" s="3"/>
    </row>
    <row r="1481" ht="15.75" customHeight="1">
      <c r="A1481" s="24">
        <v>53.0</v>
      </c>
      <c r="B1481" s="24" t="s">
        <v>5180</v>
      </c>
      <c r="C1481" s="24" t="s">
        <v>5180</v>
      </c>
      <c r="D1481" s="132" t="s">
        <v>4632</v>
      </c>
      <c r="E1481" s="132">
        <v>13.0</v>
      </c>
      <c r="F1481" s="132">
        <v>16.0</v>
      </c>
      <c r="G1481" s="132">
        <v>15.0</v>
      </c>
      <c r="H1481" s="132"/>
      <c r="J1481" s="171">
        <f t="array" ref="J1481">IFERROR(INDEX(VBDhistory1!$U$310:$U$610,MATCH(VBDgames!$C1481,VBDhistory1!$B$310:$B$610,0))+ROW()/10000000,0)</f>
        <v>0</v>
      </c>
      <c r="K1481" s="171">
        <f t="array" ref="K1481">IFERROR(INDEX(VBDhistory2!$U$310:$U$610,MATCH(VBDgames!$C1481,VBDhistory2!$B$310:$B$610,0))+ROW()/10000000,0)</f>
        <v>0</v>
      </c>
      <c r="L1481" s="171">
        <f t="array" ref="L1481">IFERROR(INDEX(VBDhistory3!$U$310:$U$610,MATCH(VBDgames!$C1481,VBDhistory3!$B$310:$B$610,0))+ROW()/10000000,0)</f>
        <v>0</v>
      </c>
      <c r="M1481" s="171">
        <f t="array" ref="M1481">IFERROR(INDEX(VBDhistory4!$U$310:$U$610,MATCH(VBDgames!$C1481,VBDhistory4!$B$310:$B$610,0))+ROW()/10000000,0)</f>
        <v>0</v>
      </c>
      <c r="N1481" s="171"/>
      <c r="O1481" s="171" t="str">
        <f t="shared" ref="O1481:R1481" si="2953">$D1481&amp;"-"&amp;RANK(J1481,J$1429:J$1778,0)</f>
        <v>DL-1</v>
      </c>
      <c r="P1481" s="171" t="str">
        <f t="shared" si="2953"/>
        <v>DL-1</v>
      </c>
      <c r="Q1481" s="171" t="str">
        <f t="shared" si="2953"/>
        <v>DL-1</v>
      </c>
      <c r="R1481" s="171" t="str">
        <f t="shared" si="2953"/>
        <v>DL-1</v>
      </c>
      <c r="AC1481" s="3"/>
    </row>
    <row r="1482" ht="15.75" customHeight="1">
      <c r="A1482" s="24">
        <v>54.0</v>
      </c>
      <c r="B1482" s="24" t="s">
        <v>5181</v>
      </c>
      <c r="C1482" s="24" t="s">
        <v>5181</v>
      </c>
      <c r="D1482" s="132" t="s">
        <v>4632</v>
      </c>
      <c r="E1482" s="132">
        <v>16.0</v>
      </c>
      <c r="F1482" s="132">
        <v>16.0</v>
      </c>
      <c r="G1482" s="132">
        <v>15.0</v>
      </c>
      <c r="H1482" s="132"/>
      <c r="J1482" s="171">
        <f t="array" ref="J1482">IFERROR(INDEX(VBDhistory1!$U$310:$U$610,MATCH(VBDgames!$C1482,VBDhistory1!$B$310:$B$610,0))+ROW()/10000000,0)</f>
        <v>0</v>
      </c>
      <c r="K1482" s="171">
        <f t="array" ref="K1482">IFERROR(INDEX(VBDhistory2!$U$310:$U$610,MATCH(VBDgames!$C1482,VBDhistory2!$B$310:$B$610,0))+ROW()/10000000,0)</f>
        <v>0</v>
      </c>
      <c r="L1482" s="171">
        <f t="array" ref="L1482">IFERROR(INDEX(VBDhistory3!$U$310:$U$610,MATCH(VBDgames!$C1482,VBDhistory3!$B$310:$B$610,0))+ROW()/10000000,0)</f>
        <v>0</v>
      </c>
      <c r="M1482" s="171">
        <f t="array" ref="M1482">IFERROR(INDEX(VBDhistory4!$U$310:$U$610,MATCH(VBDgames!$C1482,VBDhistory4!$B$310:$B$610,0))+ROW()/10000000,0)</f>
        <v>0</v>
      </c>
      <c r="N1482" s="171"/>
      <c r="O1482" s="171" t="str">
        <f t="shared" ref="O1482:R1482" si="2954">$D1482&amp;"-"&amp;RANK(J1482,J$1429:J$1778,0)</f>
        <v>DL-1</v>
      </c>
      <c r="P1482" s="171" t="str">
        <f t="shared" si="2954"/>
        <v>DL-1</v>
      </c>
      <c r="Q1482" s="171" t="str">
        <f t="shared" si="2954"/>
        <v>DL-1</v>
      </c>
      <c r="R1482" s="171" t="str">
        <f t="shared" si="2954"/>
        <v>DL-1</v>
      </c>
      <c r="AC1482" s="3"/>
    </row>
    <row r="1483" ht="15.75" customHeight="1">
      <c r="A1483" s="24">
        <v>55.0</v>
      </c>
      <c r="B1483" s="24" t="s">
        <v>5182</v>
      </c>
      <c r="C1483" s="24" t="s">
        <v>5182</v>
      </c>
      <c r="D1483" s="132" t="s">
        <v>4632</v>
      </c>
      <c r="E1483" s="132">
        <v>16.0</v>
      </c>
      <c r="F1483" s="132">
        <v>16.0</v>
      </c>
      <c r="G1483" s="132">
        <v>16.0</v>
      </c>
      <c r="H1483" s="132"/>
      <c r="J1483" s="171">
        <f t="array" ref="J1483">IFERROR(INDEX(VBDhistory1!$U$310:$U$610,MATCH(VBDgames!$C1483,VBDhistory1!$B$310:$B$610,0))+ROW()/10000000,0)</f>
        <v>0</v>
      </c>
      <c r="K1483" s="171">
        <f t="array" ref="K1483">IFERROR(INDEX(VBDhistory2!$U$310:$U$610,MATCH(VBDgames!$C1483,VBDhistory2!$B$310:$B$610,0))+ROW()/10000000,0)</f>
        <v>0</v>
      </c>
      <c r="L1483" s="171">
        <f t="array" ref="L1483">IFERROR(INDEX(VBDhistory3!$U$310:$U$610,MATCH(VBDgames!$C1483,VBDhistory3!$B$310:$B$610,0))+ROW()/10000000,0)</f>
        <v>0</v>
      </c>
      <c r="M1483" s="171">
        <f t="array" ref="M1483">IFERROR(INDEX(VBDhistory4!$U$310:$U$610,MATCH(VBDgames!$C1483,VBDhistory4!$B$310:$B$610,0))+ROW()/10000000,0)</f>
        <v>0</v>
      </c>
      <c r="N1483" s="171"/>
      <c r="O1483" s="171" t="str">
        <f t="shared" ref="O1483:R1483" si="2955">$D1483&amp;"-"&amp;RANK(J1483,J$1429:J$1778,0)</f>
        <v>DL-1</v>
      </c>
      <c r="P1483" s="171" t="str">
        <f t="shared" si="2955"/>
        <v>DL-1</v>
      </c>
      <c r="Q1483" s="171" t="str">
        <f t="shared" si="2955"/>
        <v>DL-1</v>
      </c>
      <c r="R1483" s="171" t="str">
        <f t="shared" si="2955"/>
        <v>DL-1</v>
      </c>
      <c r="AC1483" s="3"/>
    </row>
    <row r="1484" ht="15.75" customHeight="1">
      <c r="A1484" s="24">
        <v>56.0</v>
      </c>
      <c r="B1484" s="24" t="s">
        <v>136</v>
      </c>
      <c r="C1484" s="24" t="s">
        <v>136</v>
      </c>
      <c r="D1484" s="132" t="s">
        <v>4632</v>
      </c>
      <c r="E1484" s="132">
        <v>16.0</v>
      </c>
      <c r="F1484" s="132"/>
      <c r="G1484" s="132"/>
      <c r="H1484" s="132"/>
      <c r="J1484" s="171">
        <f t="array" ref="J1484">IFERROR(INDEX(VBDhistory1!$U$310:$U$610,MATCH(VBDgames!$C1484,VBDhistory1!$B$310:$B$610,0))+ROW()/10000000,0)</f>
        <v>0</v>
      </c>
      <c r="K1484" s="171">
        <f t="array" ref="K1484">IFERROR(INDEX(VBDhistory2!$U$310:$U$610,MATCH(VBDgames!$C1484,VBDhistory2!$B$310:$B$610,0))+ROW()/10000000,0)</f>
        <v>0</v>
      </c>
      <c r="L1484" s="171">
        <f t="array" ref="L1484">IFERROR(INDEX(VBDhistory3!$U$310:$U$610,MATCH(VBDgames!$C1484,VBDhistory3!$B$310:$B$610,0))+ROW()/10000000,0)</f>
        <v>0</v>
      </c>
      <c r="M1484" s="171">
        <f t="array" ref="M1484">IFERROR(INDEX(VBDhistory4!$U$310:$U$610,MATCH(VBDgames!$C1484,VBDhistory4!$B$310:$B$610,0))+ROW()/10000000,0)</f>
        <v>0</v>
      </c>
      <c r="N1484" s="171"/>
      <c r="O1484" s="171" t="str">
        <f t="shared" ref="O1484:R1484" si="2956">$D1484&amp;"-"&amp;RANK(J1484,J$1429:J$1778,0)</f>
        <v>DL-1</v>
      </c>
      <c r="P1484" s="171" t="str">
        <f t="shared" si="2956"/>
        <v>DL-1</v>
      </c>
      <c r="Q1484" s="171" t="str">
        <f t="shared" si="2956"/>
        <v>DL-1</v>
      </c>
      <c r="R1484" s="171" t="str">
        <f t="shared" si="2956"/>
        <v>DL-1</v>
      </c>
      <c r="AC1484" s="3"/>
    </row>
    <row r="1485" ht="15.75" customHeight="1">
      <c r="A1485" s="24">
        <v>57.0</v>
      </c>
      <c r="B1485" s="24" t="s">
        <v>5183</v>
      </c>
      <c r="C1485" s="24" t="s">
        <v>5183</v>
      </c>
      <c r="D1485" s="132" t="s">
        <v>4632</v>
      </c>
      <c r="E1485" s="132">
        <v>16.0</v>
      </c>
      <c r="F1485" s="132">
        <v>14.0</v>
      </c>
      <c r="G1485" s="132">
        <v>10.0</v>
      </c>
      <c r="H1485" s="132"/>
      <c r="J1485" s="171">
        <f t="array" ref="J1485">IFERROR(INDEX(VBDhistory1!$U$310:$U$610,MATCH(VBDgames!$C1485,VBDhistory1!$B$310:$B$610,0))+ROW()/10000000,0)</f>
        <v>0</v>
      </c>
      <c r="K1485" s="171">
        <f t="array" ref="K1485">IFERROR(INDEX(VBDhistory2!$U$310:$U$610,MATCH(VBDgames!$C1485,VBDhistory2!$B$310:$B$610,0))+ROW()/10000000,0)</f>
        <v>0</v>
      </c>
      <c r="L1485" s="171">
        <f t="array" ref="L1485">IFERROR(INDEX(VBDhistory3!$U$310:$U$610,MATCH(VBDgames!$C1485,VBDhistory3!$B$310:$B$610,0))+ROW()/10000000,0)</f>
        <v>0</v>
      </c>
      <c r="M1485" s="171">
        <f t="array" ref="M1485">IFERROR(INDEX(VBDhistory4!$U$310:$U$610,MATCH(VBDgames!$C1485,VBDhistory4!$B$310:$B$610,0))+ROW()/10000000,0)</f>
        <v>0</v>
      </c>
      <c r="N1485" s="171"/>
      <c r="O1485" s="171" t="str">
        <f t="shared" ref="O1485:R1485" si="2957">$D1485&amp;"-"&amp;RANK(J1485,J$1429:J$1778,0)</f>
        <v>DL-1</v>
      </c>
      <c r="P1485" s="171" t="str">
        <f t="shared" si="2957"/>
        <v>DL-1</v>
      </c>
      <c r="Q1485" s="171" t="str">
        <f t="shared" si="2957"/>
        <v>DL-1</v>
      </c>
      <c r="R1485" s="171" t="str">
        <f t="shared" si="2957"/>
        <v>DL-1</v>
      </c>
      <c r="AC1485" s="3"/>
    </row>
    <row r="1486" ht="15.75" customHeight="1">
      <c r="A1486" s="24">
        <v>58.0</v>
      </c>
      <c r="B1486" s="24" t="s">
        <v>5184</v>
      </c>
      <c r="C1486" s="24" t="s">
        <v>5185</v>
      </c>
      <c r="D1486" s="132" t="s">
        <v>4632</v>
      </c>
      <c r="E1486" s="132">
        <v>15.0</v>
      </c>
      <c r="F1486" s="132">
        <v>16.0</v>
      </c>
      <c r="G1486" s="132">
        <v>14.0</v>
      </c>
      <c r="H1486" s="132"/>
      <c r="J1486" s="171">
        <f t="array" ref="J1486">IFERROR(INDEX(VBDhistory1!$U$310:$U$610,MATCH(VBDgames!$C1486,VBDhistory1!$B$310:$B$610,0))+ROW()/10000000,0)</f>
        <v>0</v>
      </c>
      <c r="K1486" s="171">
        <f t="array" ref="K1486">IFERROR(INDEX(VBDhistory2!$U$310:$U$610,MATCH(VBDgames!$C1486,VBDhistory2!$B$310:$B$610,0))+ROW()/10000000,0)</f>
        <v>0</v>
      </c>
      <c r="L1486" s="171">
        <f t="array" ref="L1486">IFERROR(INDEX(VBDhistory3!$U$310:$U$610,MATCH(VBDgames!$C1486,VBDhistory3!$B$310:$B$610,0))+ROW()/10000000,0)</f>
        <v>0</v>
      </c>
      <c r="M1486" s="171">
        <f t="array" ref="M1486">IFERROR(INDEX(VBDhistory4!$U$310:$U$610,MATCH(VBDgames!$C1486,VBDhistory4!$B$310:$B$610,0))+ROW()/10000000,0)</f>
        <v>0</v>
      </c>
      <c r="N1486" s="171"/>
      <c r="O1486" s="171" t="str">
        <f t="shared" ref="O1486:R1486" si="2958">$D1486&amp;"-"&amp;RANK(J1486,J$1429:J$1778,0)</f>
        <v>DL-1</v>
      </c>
      <c r="P1486" s="171" t="str">
        <f t="shared" si="2958"/>
        <v>DL-1</v>
      </c>
      <c r="Q1486" s="171" t="str">
        <f t="shared" si="2958"/>
        <v>DL-1</v>
      </c>
      <c r="R1486" s="171" t="str">
        <f t="shared" si="2958"/>
        <v>DL-1</v>
      </c>
      <c r="AC1486" s="3"/>
    </row>
    <row r="1487" ht="15.75" customHeight="1">
      <c r="A1487" s="24">
        <v>59.0</v>
      </c>
      <c r="B1487" s="24" t="s">
        <v>5186</v>
      </c>
      <c r="C1487" s="24" t="s">
        <v>5186</v>
      </c>
      <c r="D1487" s="132" t="s">
        <v>4632</v>
      </c>
      <c r="E1487" s="132">
        <v>14.0</v>
      </c>
      <c r="F1487" s="132">
        <v>12.0</v>
      </c>
      <c r="G1487" s="132">
        <v>16.0</v>
      </c>
      <c r="H1487" s="132">
        <v>16.0</v>
      </c>
      <c r="J1487" s="171">
        <f t="array" ref="J1487">IFERROR(INDEX(VBDhistory1!$U$310:$U$610,MATCH(VBDgames!$C1487,VBDhistory1!$B$310:$B$610,0))+ROW()/10000000,0)</f>
        <v>0</v>
      </c>
      <c r="K1487" s="171">
        <f t="array" ref="K1487">IFERROR(INDEX(VBDhistory2!$U$310:$U$610,MATCH(VBDgames!$C1487,VBDhistory2!$B$310:$B$610,0))+ROW()/10000000,0)</f>
        <v>0</v>
      </c>
      <c r="L1487" s="171">
        <f t="array" ref="L1487">IFERROR(INDEX(VBDhistory3!$U$310:$U$610,MATCH(VBDgames!$C1487,VBDhistory3!$B$310:$B$610,0))+ROW()/10000000,0)</f>
        <v>0</v>
      </c>
      <c r="M1487" s="171">
        <f t="array" ref="M1487">IFERROR(INDEX(VBDhistory4!$U$310:$U$610,MATCH(VBDgames!$C1487,VBDhistory4!$B$310:$B$610,0))+ROW()/10000000,0)</f>
        <v>0</v>
      </c>
      <c r="N1487" s="171"/>
      <c r="O1487" s="171" t="str">
        <f t="shared" ref="O1487:R1487" si="2959">$D1487&amp;"-"&amp;RANK(J1487,J$1429:J$1778,0)</f>
        <v>DL-1</v>
      </c>
      <c r="P1487" s="171" t="str">
        <f t="shared" si="2959"/>
        <v>DL-1</v>
      </c>
      <c r="Q1487" s="171" t="str">
        <f t="shared" si="2959"/>
        <v>DL-1</v>
      </c>
      <c r="R1487" s="171" t="str">
        <f t="shared" si="2959"/>
        <v>DL-1</v>
      </c>
      <c r="AC1487" s="3"/>
    </row>
    <row r="1488" ht="15.75" customHeight="1">
      <c r="A1488" s="24">
        <v>60.0</v>
      </c>
      <c r="B1488" s="24" t="s">
        <v>5187</v>
      </c>
      <c r="C1488" s="24" t="s">
        <v>5187</v>
      </c>
      <c r="D1488" s="132" t="s">
        <v>4632</v>
      </c>
      <c r="E1488" s="132">
        <v>14.0</v>
      </c>
      <c r="F1488" s="132">
        <v>15.0</v>
      </c>
      <c r="G1488" s="132">
        <v>5.0</v>
      </c>
      <c r="H1488" s="132"/>
      <c r="J1488" s="171">
        <f t="array" ref="J1488">IFERROR(INDEX(VBDhistory1!$U$310:$U$610,MATCH(VBDgames!$C1488,VBDhistory1!$B$310:$B$610,0))+ROW()/10000000,0)</f>
        <v>0</v>
      </c>
      <c r="K1488" s="171">
        <f t="array" ref="K1488">IFERROR(INDEX(VBDhistory2!$U$310:$U$610,MATCH(VBDgames!$C1488,VBDhistory2!$B$310:$B$610,0))+ROW()/10000000,0)</f>
        <v>0</v>
      </c>
      <c r="L1488" s="171">
        <f t="array" ref="L1488">IFERROR(INDEX(VBDhistory3!$U$310:$U$610,MATCH(VBDgames!$C1488,VBDhistory3!$B$310:$B$610,0))+ROW()/10000000,0)</f>
        <v>0</v>
      </c>
      <c r="M1488" s="171">
        <f t="array" ref="M1488">IFERROR(INDEX(VBDhistory4!$U$310:$U$610,MATCH(VBDgames!$C1488,VBDhistory4!$B$310:$B$610,0))+ROW()/10000000,0)</f>
        <v>0</v>
      </c>
      <c r="N1488" s="171"/>
      <c r="O1488" s="171" t="str">
        <f t="shared" ref="O1488:R1488" si="2960">$D1488&amp;"-"&amp;RANK(J1488,J$1429:J$1778,0)</f>
        <v>DL-1</v>
      </c>
      <c r="P1488" s="171" t="str">
        <f t="shared" si="2960"/>
        <v>DL-1</v>
      </c>
      <c r="Q1488" s="171" t="str">
        <f t="shared" si="2960"/>
        <v>DL-1</v>
      </c>
      <c r="R1488" s="171" t="str">
        <f t="shared" si="2960"/>
        <v>DL-1</v>
      </c>
      <c r="AC1488" s="3"/>
    </row>
    <row r="1489" ht="15.75" customHeight="1">
      <c r="A1489" s="24">
        <v>61.0</v>
      </c>
      <c r="B1489" s="24" t="s">
        <v>5021</v>
      </c>
      <c r="C1489" s="24" t="s">
        <v>5021</v>
      </c>
      <c r="D1489" s="132" t="s">
        <v>4632</v>
      </c>
      <c r="E1489" s="132">
        <v>13.0</v>
      </c>
      <c r="F1489" s="132"/>
      <c r="G1489" s="132"/>
      <c r="H1489" s="132">
        <v>14.0</v>
      </c>
      <c r="J1489" s="171">
        <f t="array" ref="J1489">IFERROR(INDEX(VBDhistory1!$U$310:$U$610,MATCH(VBDgames!$C1489,VBDhistory1!$B$310:$B$610,0))+ROW()/10000000,0)</f>
        <v>0</v>
      </c>
      <c r="K1489" s="171">
        <f t="array" ref="K1489">IFERROR(INDEX(VBDhistory2!$U$310:$U$610,MATCH(VBDgames!$C1489,VBDhistory2!$B$310:$B$610,0))+ROW()/10000000,0)</f>
        <v>0</v>
      </c>
      <c r="L1489" s="171">
        <f t="array" ref="L1489">IFERROR(INDEX(VBDhistory3!$U$310:$U$610,MATCH(VBDgames!$C1489,VBDhistory3!$B$310:$B$610,0))+ROW()/10000000,0)</f>
        <v>0</v>
      </c>
      <c r="M1489" s="171">
        <f t="array" ref="M1489">IFERROR(INDEX(VBDhistory4!$U$310:$U$610,MATCH(VBDgames!$C1489,VBDhistory4!$B$310:$B$610,0))+ROW()/10000000,0)</f>
        <v>0</v>
      </c>
      <c r="N1489" s="171"/>
      <c r="O1489" s="171" t="str">
        <f t="shared" ref="O1489:R1489" si="2961">$D1489&amp;"-"&amp;RANK(J1489,J$1429:J$1778,0)</f>
        <v>DL-1</v>
      </c>
      <c r="P1489" s="171" t="str">
        <f t="shared" si="2961"/>
        <v>DL-1</v>
      </c>
      <c r="Q1489" s="171" t="str">
        <f t="shared" si="2961"/>
        <v>DL-1</v>
      </c>
      <c r="R1489" s="171" t="str">
        <f t="shared" si="2961"/>
        <v>DL-1</v>
      </c>
      <c r="AC1489" s="3"/>
    </row>
    <row r="1490" ht="15.75" customHeight="1">
      <c r="A1490" s="24">
        <v>62.0</v>
      </c>
      <c r="B1490" s="24" t="s">
        <v>5188</v>
      </c>
      <c r="C1490" s="24" t="s">
        <v>5188</v>
      </c>
      <c r="D1490" s="132" t="s">
        <v>4632</v>
      </c>
      <c r="E1490" s="132">
        <v>13.0</v>
      </c>
      <c r="F1490" s="132">
        <v>16.0</v>
      </c>
      <c r="G1490" s="132">
        <v>14.0</v>
      </c>
      <c r="H1490" s="132"/>
      <c r="J1490" s="171">
        <f t="array" ref="J1490">IFERROR(INDEX(VBDhistory1!$U$310:$U$610,MATCH(VBDgames!$C1490,VBDhistory1!$B$310:$B$610,0))+ROW()/10000000,0)</f>
        <v>0</v>
      </c>
      <c r="K1490" s="171">
        <f t="array" ref="K1490">IFERROR(INDEX(VBDhistory2!$U$310:$U$610,MATCH(VBDgames!$C1490,VBDhistory2!$B$310:$B$610,0))+ROW()/10000000,0)</f>
        <v>0</v>
      </c>
      <c r="L1490" s="171">
        <f t="array" ref="L1490">IFERROR(INDEX(VBDhistory3!$U$310:$U$610,MATCH(VBDgames!$C1490,VBDhistory3!$B$310:$B$610,0))+ROW()/10000000,0)</f>
        <v>0</v>
      </c>
      <c r="M1490" s="171">
        <f t="array" ref="M1490">IFERROR(INDEX(VBDhistory4!$U$310:$U$610,MATCH(VBDgames!$C1490,VBDhistory4!$B$310:$B$610,0))+ROW()/10000000,0)</f>
        <v>0</v>
      </c>
      <c r="N1490" s="171"/>
      <c r="O1490" s="171" t="str">
        <f t="shared" ref="O1490:R1490" si="2962">$D1490&amp;"-"&amp;RANK(J1490,J$1429:J$1778,0)</f>
        <v>DL-1</v>
      </c>
      <c r="P1490" s="171" t="str">
        <f t="shared" si="2962"/>
        <v>DL-1</v>
      </c>
      <c r="Q1490" s="171" t="str">
        <f t="shared" si="2962"/>
        <v>DL-1</v>
      </c>
      <c r="R1490" s="171" t="str">
        <f t="shared" si="2962"/>
        <v>DL-1</v>
      </c>
      <c r="AC1490" s="3"/>
    </row>
    <row r="1491" ht="15.75" customHeight="1">
      <c r="A1491" s="24">
        <v>63.0</v>
      </c>
      <c r="B1491" s="22" t="s">
        <v>5189</v>
      </c>
      <c r="C1491" s="22" t="s">
        <v>5189</v>
      </c>
      <c r="D1491" s="132" t="s">
        <v>4632</v>
      </c>
      <c r="E1491" s="132">
        <v>16.0</v>
      </c>
      <c r="F1491" s="132">
        <v>15.0</v>
      </c>
      <c r="G1491" s="132"/>
      <c r="H1491" s="132"/>
      <c r="J1491" s="171">
        <f t="array" ref="J1491">IFERROR(INDEX(VBDhistory1!$U$310:$U$610,MATCH(VBDgames!$C1491,VBDhistory1!$B$310:$B$610,0))+ROW()/10000000,0)</f>
        <v>0</v>
      </c>
      <c r="K1491" s="171">
        <f t="array" ref="K1491">IFERROR(INDEX(VBDhistory2!$U$310:$U$610,MATCH(VBDgames!$C1491,VBDhistory2!$B$310:$B$610,0))+ROW()/10000000,0)</f>
        <v>0</v>
      </c>
      <c r="L1491" s="171">
        <f t="array" ref="L1491">IFERROR(INDEX(VBDhistory3!$U$310:$U$610,MATCH(VBDgames!$C1491,VBDhistory3!$B$310:$B$610,0))+ROW()/10000000,0)</f>
        <v>0</v>
      </c>
      <c r="M1491" s="171">
        <f t="array" ref="M1491">IFERROR(INDEX(VBDhistory4!$U$310:$U$610,MATCH(VBDgames!$C1491,VBDhistory4!$B$310:$B$610,0))+ROW()/10000000,0)</f>
        <v>0</v>
      </c>
      <c r="N1491" s="171"/>
      <c r="O1491" s="171" t="str">
        <f t="shared" ref="O1491:R1491" si="2963">$D1491&amp;"-"&amp;RANK(J1491,J$1429:J$1778,0)</f>
        <v>DL-1</v>
      </c>
      <c r="P1491" s="171" t="str">
        <f t="shared" si="2963"/>
        <v>DL-1</v>
      </c>
      <c r="Q1491" s="171" t="str">
        <f t="shared" si="2963"/>
        <v>DL-1</v>
      </c>
      <c r="R1491" s="171" t="str">
        <f t="shared" si="2963"/>
        <v>DL-1</v>
      </c>
      <c r="AC1491" s="3"/>
    </row>
    <row r="1492" ht="15.75" customHeight="1">
      <c r="A1492" s="24">
        <v>64.0</v>
      </c>
      <c r="B1492" s="24" t="s">
        <v>5190</v>
      </c>
      <c r="C1492" s="24" t="s">
        <v>5190</v>
      </c>
      <c r="D1492" s="132" t="s">
        <v>4632</v>
      </c>
      <c r="E1492" s="132">
        <v>16.0</v>
      </c>
      <c r="F1492" s="132">
        <v>16.0</v>
      </c>
      <c r="G1492" s="132">
        <v>16.0</v>
      </c>
      <c r="H1492" s="132"/>
      <c r="J1492" s="171">
        <f t="array" ref="J1492">IFERROR(INDEX(VBDhistory1!$U$310:$U$610,MATCH(VBDgames!$C1492,VBDhistory1!$B$310:$B$610,0))+ROW()/10000000,0)</f>
        <v>0</v>
      </c>
      <c r="K1492" s="171">
        <f t="array" ref="K1492">IFERROR(INDEX(VBDhistory2!$U$310:$U$610,MATCH(VBDgames!$C1492,VBDhistory2!$B$310:$B$610,0))+ROW()/10000000,0)</f>
        <v>0</v>
      </c>
      <c r="L1492" s="171">
        <f t="array" ref="L1492">IFERROR(INDEX(VBDhistory3!$U$310:$U$610,MATCH(VBDgames!$C1492,VBDhistory3!$B$310:$B$610,0))+ROW()/10000000,0)</f>
        <v>0</v>
      </c>
      <c r="M1492" s="171">
        <f t="array" ref="M1492">IFERROR(INDEX(VBDhistory4!$U$310:$U$610,MATCH(VBDgames!$C1492,VBDhistory4!$B$310:$B$610,0))+ROW()/10000000,0)</f>
        <v>0</v>
      </c>
      <c r="N1492" s="171"/>
      <c r="O1492" s="171" t="str">
        <f t="shared" ref="O1492:R1492" si="2964">$D1492&amp;"-"&amp;RANK(J1492,J$1429:J$1778,0)</f>
        <v>DL-1</v>
      </c>
      <c r="P1492" s="171" t="str">
        <f t="shared" si="2964"/>
        <v>DL-1</v>
      </c>
      <c r="Q1492" s="171" t="str">
        <f t="shared" si="2964"/>
        <v>DL-1</v>
      </c>
      <c r="R1492" s="171" t="str">
        <f t="shared" si="2964"/>
        <v>DL-1</v>
      </c>
      <c r="AC1492" s="3"/>
    </row>
    <row r="1493" ht="15.75" customHeight="1">
      <c r="A1493" s="24">
        <v>65.0</v>
      </c>
      <c r="B1493" s="24" t="s">
        <v>5191</v>
      </c>
      <c r="C1493" s="24" t="s">
        <v>5191</v>
      </c>
      <c r="D1493" s="132" t="s">
        <v>4632</v>
      </c>
      <c r="E1493" s="132">
        <v>14.0</v>
      </c>
      <c r="F1493" s="132">
        <v>15.0</v>
      </c>
      <c r="G1493" s="132">
        <v>5.0</v>
      </c>
      <c r="H1493" s="132"/>
      <c r="J1493" s="171">
        <f t="array" ref="J1493">IFERROR(INDEX(VBDhistory1!$U$310:$U$610,MATCH(VBDgames!$C1493,VBDhistory1!$B$310:$B$610,0))+ROW()/10000000,0)</f>
        <v>0</v>
      </c>
      <c r="K1493" s="171">
        <f t="array" ref="K1493">IFERROR(INDEX(VBDhistory2!$U$310:$U$610,MATCH(VBDgames!$C1493,VBDhistory2!$B$310:$B$610,0))+ROW()/10000000,0)</f>
        <v>0</v>
      </c>
      <c r="L1493" s="171">
        <f t="array" ref="L1493">IFERROR(INDEX(VBDhistory3!$U$310:$U$610,MATCH(VBDgames!$C1493,VBDhistory3!$B$310:$B$610,0))+ROW()/10000000,0)</f>
        <v>0</v>
      </c>
      <c r="M1493" s="171">
        <f t="array" ref="M1493">IFERROR(INDEX(VBDhistory4!$U$310:$U$610,MATCH(VBDgames!$C1493,VBDhistory4!$B$310:$B$610,0))+ROW()/10000000,0)</f>
        <v>0</v>
      </c>
      <c r="N1493" s="171"/>
      <c r="O1493" s="171" t="str">
        <f t="shared" ref="O1493:R1493" si="2965">$D1493&amp;"-"&amp;RANK(J1493,J$1429:J$1778,0)</f>
        <v>DL-1</v>
      </c>
      <c r="P1493" s="171" t="str">
        <f t="shared" si="2965"/>
        <v>DL-1</v>
      </c>
      <c r="Q1493" s="171" t="str">
        <f t="shared" si="2965"/>
        <v>DL-1</v>
      </c>
      <c r="R1493" s="171" t="str">
        <f t="shared" si="2965"/>
        <v>DL-1</v>
      </c>
      <c r="AC1493" s="3"/>
    </row>
    <row r="1494" ht="15.75" customHeight="1">
      <c r="A1494" s="24">
        <v>66.0</v>
      </c>
      <c r="B1494" s="24" t="s">
        <v>5192</v>
      </c>
      <c r="C1494" s="24" t="s">
        <v>5192</v>
      </c>
      <c r="D1494" s="132" t="s">
        <v>4632</v>
      </c>
      <c r="E1494" s="132">
        <v>15.0</v>
      </c>
      <c r="F1494" s="132">
        <v>14.0</v>
      </c>
      <c r="G1494" s="132">
        <v>14.0</v>
      </c>
      <c r="H1494" s="132"/>
      <c r="J1494" s="171">
        <f t="array" ref="J1494">IFERROR(INDEX(VBDhistory1!$U$310:$U$610,MATCH(VBDgames!$C1494,VBDhistory1!$B$310:$B$610,0))+ROW()/10000000,0)</f>
        <v>0</v>
      </c>
      <c r="K1494" s="171">
        <f t="array" ref="K1494">IFERROR(INDEX(VBDhistory2!$U$310:$U$610,MATCH(VBDgames!$C1494,VBDhistory2!$B$310:$B$610,0))+ROW()/10000000,0)</f>
        <v>0</v>
      </c>
      <c r="L1494" s="171">
        <f t="array" ref="L1494">IFERROR(INDEX(VBDhistory3!$U$310:$U$610,MATCH(VBDgames!$C1494,VBDhistory3!$B$310:$B$610,0))+ROW()/10000000,0)</f>
        <v>0</v>
      </c>
      <c r="M1494" s="171">
        <f t="array" ref="M1494">IFERROR(INDEX(VBDhistory4!$U$310:$U$610,MATCH(VBDgames!$C1494,VBDhistory4!$B$310:$B$610,0))+ROW()/10000000,0)</f>
        <v>0</v>
      </c>
      <c r="N1494" s="171"/>
      <c r="O1494" s="171" t="str">
        <f t="shared" ref="O1494:R1494" si="2966">$D1494&amp;"-"&amp;RANK(J1494,J$1429:J$1778,0)</f>
        <v>DL-1</v>
      </c>
      <c r="P1494" s="171" t="str">
        <f t="shared" si="2966"/>
        <v>DL-1</v>
      </c>
      <c r="Q1494" s="171" t="str">
        <f t="shared" si="2966"/>
        <v>DL-1</v>
      </c>
      <c r="R1494" s="171" t="str">
        <f t="shared" si="2966"/>
        <v>DL-1</v>
      </c>
      <c r="AC1494" s="3"/>
    </row>
    <row r="1495" ht="15.75" customHeight="1">
      <c r="A1495" s="24">
        <v>67.0</v>
      </c>
      <c r="B1495" s="24" t="s">
        <v>5075</v>
      </c>
      <c r="C1495" s="24" t="s">
        <v>5075</v>
      </c>
      <c r="D1495" s="132" t="s">
        <v>4632</v>
      </c>
      <c r="E1495" s="132">
        <v>13.0</v>
      </c>
      <c r="F1495" s="132">
        <v>16.0</v>
      </c>
      <c r="G1495" s="132"/>
      <c r="H1495" s="132"/>
      <c r="J1495" s="171">
        <f t="array" ref="J1495">IFERROR(INDEX(VBDhistory1!$U$310:$U$610,MATCH(VBDgames!$C1495,VBDhistory1!$B$310:$B$610,0))+ROW()/10000000,0)</f>
        <v>0</v>
      </c>
      <c r="K1495" s="171">
        <f t="array" ref="K1495">IFERROR(INDEX(VBDhistory2!$U$310:$U$610,MATCH(VBDgames!$C1495,VBDhistory2!$B$310:$B$610,0))+ROW()/10000000,0)</f>
        <v>0</v>
      </c>
      <c r="L1495" s="171">
        <f t="array" ref="L1495">IFERROR(INDEX(VBDhistory3!$U$310:$U$610,MATCH(VBDgames!$C1495,VBDhistory3!$B$310:$B$610,0))+ROW()/10000000,0)</f>
        <v>0</v>
      </c>
      <c r="M1495" s="171">
        <f t="array" ref="M1495">IFERROR(INDEX(VBDhistory4!$U$310:$U$610,MATCH(VBDgames!$C1495,VBDhistory4!$B$310:$B$610,0))+ROW()/10000000,0)</f>
        <v>0</v>
      </c>
      <c r="N1495" s="171"/>
      <c r="O1495" s="171" t="str">
        <f t="shared" ref="O1495:R1495" si="2967">$D1495&amp;"-"&amp;RANK(J1495,J$1429:J$1778,0)</f>
        <v>DL-1</v>
      </c>
      <c r="P1495" s="171" t="str">
        <f t="shared" si="2967"/>
        <v>DL-1</v>
      </c>
      <c r="Q1495" s="171" t="str">
        <f t="shared" si="2967"/>
        <v>DL-1</v>
      </c>
      <c r="R1495" s="171" t="str">
        <f t="shared" si="2967"/>
        <v>DL-1</v>
      </c>
      <c r="AC1495" s="3"/>
    </row>
    <row r="1496" ht="15.75" customHeight="1">
      <c r="A1496" s="24">
        <v>68.0</v>
      </c>
      <c r="B1496" s="24" t="s">
        <v>5193</v>
      </c>
      <c r="C1496" s="24" t="s">
        <v>5193</v>
      </c>
      <c r="D1496" s="132" t="s">
        <v>4632</v>
      </c>
      <c r="E1496" s="132">
        <v>15.0</v>
      </c>
      <c r="F1496" s="132">
        <v>16.0</v>
      </c>
      <c r="G1496" s="132">
        <v>16.0</v>
      </c>
      <c r="H1496" s="132"/>
      <c r="J1496" s="171">
        <f t="array" ref="J1496">IFERROR(INDEX(VBDhistory1!$U$310:$U$610,MATCH(VBDgames!$C1496,VBDhistory1!$B$310:$B$610,0))+ROW()/10000000,0)</f>
        <v>0</v>
      </c>
      <c r="K1496" s="171">
        <f t="array" ref="K1496">IFERROR(INDEX(VBDhistory2!$U$310:$U$610,MATCH(VBDgames!$C1496,VBDhistory2!$B$310:$B$610,0))+ROW()/10000000,0)</f>
        <v>0</v>
      </c>
      <c r="L1496" s="171">
        <f t="array" ref="L1496">IFERROR(INDEX(VBDhistory3!$U$310:$U$610,MATCH(VBDgames!$C1496,VBDhistory3!$B$310:$B$610,0))+ROW()/10000000,0)</f>
        <v>0</v>
      </c>
      <c r="M1496" s="171">
        <f t="array" ref="M1496">IFERROR(INDEX(VBDhistory4!$U$310:$U$610,MATCH(VBDgames!$C1496,VBDhistory4!$B$310:$B$610,0))+ROW()/10000000,0)</f>
        <v>0</v>
      </c>
      <c r="N1496" s="171"/>
      <c r="O1496" s="171" t="str">
        <f t="shared" ref="O1496:R1496" si="2968">$D1496&amp;"-"&amp;RANK(J1496,J$1429:J$1778,0)</f>
        <v>DL-1</v>
      </c>
      <c r="P1496" s="171" t="str">
        <f t="shared" si="2968"/>
        <v>DL-1</v>
      </c>
      <c r="Q1496" s="171" t="str">
        <f t="shared" si="2968"/>
        <v>DL-1</v>
      </c>
      <c r="R1496" s="171" t="str">
        <f t="shared" si="2968"/>
        <v>DL-1</v>
      </c>
      <c r="AC1496" s="3"/>
    </row>
    <row r="1497" ht="15.75" customHeight="1">
      <c r="A1497" s="24">
        <v>69.0</v>
      </c>
      <c r="B1497" s="24" t="s">
        <v>5194</v>
      </c>
      <c r="C1497" s="24" t="s">
        <v>5194</v>
      </c>
      <c r="D1497" s="132" t="s">
        <v>4632</v>
      </c>
      <c r="E1497" s="132">
        <v>16.0</v>
      </c>
      <c r="F1497" s="132">
        <v>14.0</v>
      </c>
      <c r="G1497" s="132">
        <v>16.0</v>
      </c>
      <c r="H1497" s="132"/>
      <c r="J1497" s="171">
        <f t="array" ref="J1497">IFERROR(INDEX(VBDhistory1!$U$310:$U$610,MATCH(VBDgames!$C1497,VBDhistory1!$B$310:$B$610,0))+ROW()/10000000,0)</f>
        <v>0</v>
      </c>
      <c r="K1497" s="171">
        <f t="array" ref="K1497">IFERROR(INDEX(VBDhistory2!$U$310:$U$610,MATCH(VBDgames!$C1497,VBDhistory2!$B$310:$B$610,0))+ROW()/10000000,0)</f>
        <v>0</v>
      </c>
      <c r="L1497" s="171">
        <f t="array" ref="L1497">IFERROR(INDEX(VBDhistory3!$U$310:$U$610,MATCH(VBDgames!$C1497,VBDhistory3!$B$310:$B$610,0))+ROW()/10000000,0)</f>
        <v>0</v>
      </c>
      <c r="M1497" s="171">
        <f t="array" ref="M1497">IFERROR(INDEX(VBDhistory4!$U$310:$U$610,MATCH(VBDgames!$C1497,VBDhistory4!$B$310:$B$610,0))+ROW()/10000000,0)</f>
        <v>0</v>
      </c>
      <c r="N1497" s="171"/>
      <c r="O1497" s="171" t="str">
        <f t="shared" ref="O1497:R1497" si="2969">$D1497&amp;"-"&amp;RANK(J1497,J$1429:J$1778,0)</f>
        <v>DL-1</v>
      </c>
      <c r="P1497" s="171" t="str">
        <f t="shared" si="2969"/>
        <v>DL-1</v>
      </c>
      <c r="Q1497" s="171" t="str">
        <f t="shared" si="2969"/>
        <v>DL-1</v>
      </c>
      <c r="R1497" s="171" t="str">
        <f t="shared" si="2969"/>
        <v>DL-1</v>
      </c>
      <c r="AC1497" s="3"/>
    </row>
    <row r="1498" ht="15.75" customHeight="1">
      <c r="A1498" s="24">
        <v>70.0</v>
      </c>
      <c r="B1498" s="24" t="s">
        <v>5195</v>
      </c>
      <c r="C1498" s="24" t="s">
        <v>5195</v>
      </c>
      <c r="D1498" s="132" t="s">
        <v>4632</v>
      </c>
      <c r="E1498" s="132">
        <v>16.0</v>
      </c>
      <c r="F1498" s="132">
        <v>15.0</v>
      </c>
      <c r="G1498" s="132">
        <v>15.0</v>
      </c>
      <c r="H1498" s="132"/>
      <c r="J1498" s="171">
        <f t="array" ref="J1498">IFERROR(INDEX(VBDhistory1!$U$310:$U$610,MATCH(VBDgames!$C1498,VBDhistory1!$B$310:$B$610,0))+ROW()/10000000,0)</f>
        <v>0</v>
      </c>
      <c r="K1498" s="171">
        <f t="array" ref="K1498">IFERROR(INDEX(VBDhistory2!$U$310:$U$610,MATCH(VBDgames!$C1498,VBDhistory2!$B$310:$B$610,0))+ROW()/10000000,0)</f>
        <v>0</v>
      </c>
      <c r="L1498" s="171">
        <f t="array" ref="L1498">IFERROR(INDEX(VBDhistory3!$U$310:$U$610,MATCH(VBDgames!$C1498,VBDhistory3!$B$310:$B$610,0))+ROW()/10000000,0)</f>
        <v>0</v>
      </c>
      <c r="M1498" s="171">
        <f t="array" ref="M1498">IFERROR(INDEX(VBDhistory4!$U$310:$U$610,MATCH(VBDgames!$C1498,VBDhistory4!$B$310:$B$610,0))+ROW()/10000000,0)</f>
        <v>0</v>
      </c>
      <c r="N1498" s="171"/>
      <c r="O1498" s="171" t="str">
        <f t="shared" ref="O1498:R1498" si="2970">$D1498&amp;"-"&amp;RANK(J1498,J$1429:J$1778,0)</f>
        <v>DL-1</v>
      </c>
      <c r="P1498" s="171" t="str">
        <f t="shared" si="2970"/>
        <v>DL-1</v>
      </c>
      <c r="Q1498" s="171" t="str">
        <f t="shared" si="2970"/>
        <v>DL-1</v>
      </c>
      <c r="R1498" s="171" t="str">
        <f t="shared" si="2970"/>
        <v>DL-1</v>
      </c>
      <c r="AC1498" s="3"/>
    </row>
    <row r="1499" ht="15.75" customHeight="1">
      <c r="A1499" s="24">
        <v>71.0</v>
      </c>
      <c r="B1499" s="24" t="s">
        <v>5196</v>
      </c>
      <c r="C1499" s="24" t="s">
        <v>5196</v>
      </c>
      <c r="D1499" s="132" t="s">
        <v>4632</v>
      </c>
      <c r="E1499" s="132">
        <v>16.0</v>
      </c>
      <c r="F1499" s="132"/>
      <c r="G1499" s="132"/>
      <c r="H1499" s="132"/>
      <c r="J1499" s="171">
        <f t="array" ref="J1499">IFERROR(INDEX(VBDhistory1!$U$310:$U$610,MATCH(VBDgames!$C1499,VBDhistory1!$B$310:$B$610,0))+ROW()/10000000,0)</f>
        <v>0</v>
      </c>
      <c r="K1499" s="171">
        <f t="array" ref="K1499">IFERROR(INDEX(VBDhistory2!$U$310:$U$610,MATCH(VBDgames!$C1499,VBDhistory2!$B$310:$B$610,0))+ROW()/10000000,0)</f>
        <v>0</v>
      </c>
      <c r="L1499" s="171">
        <f t="array" ref="L1499">IFERROR(INDEX(VBDhistory3!$U$310:$U$610,MATCH(VBDgames!$C1499,VBDhistory3!$B$310:$B$610,0))+ROW()/10000000,0)</f>
        <v>0</v>
      </c>
      <c r="M1499" s="171">
        <f t="array" ref="M1499">IFERROR(INDEX(VBDhistory4!$U$310:$U$610,MATCH(VBDgames!$C1499,VBDhistory4!$B$310:$B$610,0))+ROW()/10000000,0)</f>
        <v>0</v>
      </c>
      <c r="N1499" s="171"/>
      <c r="O1499" s="171" t="str">
        <f t="shared" ref="O1499:R1499" si="2971">$D1499&amp;"-"&amp;RANK(J1499,J$1429:J$1778,0)</f>
        <v>DL-1</v>
      </c>
      <c r="P1499" s="171" t="str">
        <f t="shared" si="2971"/>
        <v>DL-1</v>
      </c>
      <c r="Q1499" s="171" t="str">
        <f t="shared" si="2971"/>
        <v>DL-1</v>
      </c>
      <c r="R1499" s="171" t="str">
        <f t="shared" si="2971"/>
        <v>DL-1</v>
      </c>
      <c r="AC1499" s="3"/>
    </row>
    <row r="1500" ht="15.75" customHeight="1">
      <c r="A1500" s="24">
        <v>72.0</v>
      </c>
      <c r="B1500" s="24" t="s">
        <v>5197</v>
      </c>
      <c r="C1500" s="24" t="s">
        <v>5197</v>
      </c>
      <c r="D1500" s="132" t="s">
        <v>4632</v>
      </c>
      <c r="E1500" s="132">
        <v>13.0</v>
      </c>
      <c r="F1500" s="132">
        <v>14.0</v>
      </c>
      <c r="G1500" s="132">
        <v>16.0</v>
      </c>
      <c r="H1500" s="132">
        <v>16.0</v>
      </c>
      <c r="J1500" s="171">
        <f t="array" ref="J1500">IFERROR(INDEX(VBDhistory1!$U$310:$U$610,MATCH(VBDgames!$C1500,VBDhistory1!$B$310:$B$610,0))+ROW()/10000000,0)</f>
        <v>0</v>
      </c>
      <c r="K1500" s="171">
        <f t="array" ref="K1500">IFERROR(INDEX(VBDhistory2!$U$310:$U$610,MATCH(VBDgames!$C1500,VBDhistory2!$B$310:$B$610,0))+ROW()/10000000,0)</f>
        <v>0</v>
      </c>
      <c r="L1500" s="171">
        <f t="array" ref="L1500">IFERROR(INDEX(VBDhistory3!$U$310:$U$610,MATCH(VBDgames!$C1500,VBDhistory3!$B$310:$B$610,0))+ROW()/10000000,0)</f>
        <v>0</v>
      </c>
      <c r="M1500" s="171">
        <f t="array" ref="M1500">IFERROR(INDEX(VBDhistory4!$U$310:$U$610,MATCH(VBDgames!$C1500,VBDhistory4!$B$310:$B$610,0))+ROW()/10000000,0)</f>
        <v>0</v>
      </c>
      <c r="N1500" s="171"/>
      <c r="O1500" s="171" t="str">
        <f t="shared" ref="O1500:R1500" si="2972">$D1500&amp;"-"&amp;RANK(J1500,J$1429:J$1778,0)</f>
        <v>DL-1</v>
      </c>
      <c r="P1500" s="171" t="str">
        <f t="shared" si="2972"/>
        <v>DL-1</v>
      </c>
      <c r="Q1500" s="171" t="str">
        <f t="shared" si="2972"/>
        <v>DL-1</v>
      </c>
      <c r="R1500" s="171" t="str">
        <f t="shared" si="2972"/>
        <v>DL-1</v>
      </c>
      <c r="AC1500" s="3"/>
    </row>
    <row r="1501" ht="15.75" customHeight="1">
      <c r="A1501" s="24">
        <v>73.0</v>
      </c>
      <c r="B1501" s="24" t="s">
        <v>5198</v>
      </c>
      <c r="C1501" s="24" t="s">
        <v>5198</v>
      </c>
      <c r="D1501" s="132" t="s">
        <v>4632</v>
      </c>
      <c r="E1501" s="132">
        <v>16.0</v>
      </c>
      <c r="F1501" s="132">
        <v>14.0</v>
      </c>
      <c r="G1501" s="132"/>
      <c r="H1501" s="132"/>
      <c r="J1501" s="171">
        <f t="array" ref="J1501">IFERROR(INDEX(VBDhistory1!$U$310:$U$610,MATCH(VBDgames!$C1501,VBDhistory1!$B$310:$B$610,0))+ROW()/10000000,0)</f>
        <v>0</v>
      </c>
      <c r="K1501" s="171">
        <f t="array" ref="K1501">IFERROR(INDEX(VBDhistory2!$U$310:$U$610,MATCH(VBDgames!$C1501,VBDhistory2!$B$310:$B$610,0))+ROW()/10000000,0)</f>
        <v>0</v>
      </c>
      <c r="L1501" s="171">
        <f t="array" ref="L1501">IFERROR(INDEX(VBDhistory3!$U$310:$U$610,MATCH(VBDgames!$C1501,VBDhistory3!$B$310:$B$610,0))+ROW()/10000000,0)</f>
        <v>0</v>
      </c>
      <c r="M1501" s="171">
        <f t="array" ref="M1501">IFERROR(INDEX(VBDhistory4!$U$310:$U$610,MATCH(VBDgames!$C1501,VBDhistory4!$B$310:$B$610,0))+ROW()/10000000,0)</f>
        <v>0</v>
      </c>
      <c r="N1501" s="171"/>
      <c r="O1501" s="171" t="str">
        <f t="shared" ref="O1501:R1501" si="2973">$D1501&amp;"-"&amp;RANK(J1501,J$1429:J$1778,0)</f>
        <v>DL-1</v>
      </c>
      <c r="P1501" s="171" t="str">
        <f t="shared" si="2973"/>
        <v>DL-1</v>
      </c>
      <c r="Q1501" s="171" t="str">
        <f t="shared" si="2973"/>
        <v>DL-1</v>
      </c>
      <c r="R1501" s="171" t="str">
        <f t="shared" si="2973"/>
        <v>DL-1</v>
      </c>
      <c r="AC1501" s="3"/>
    </row>
    <row r="1502" ht="15.75" customHeight="1">
      <c r="A1502" s="24">
        <v>74.0</v>
      </c>
      <c r="B1502" s="24" t="s">
        <v>5199</v>
      </c>
      <c r="C1502" s="24" t="s">
        <v>5199</v>
      </c>
      <c r="D1502" s="132" t="s">
        <v>4632</v>
      </c>
      <c r="E1502" s="132">
        <v>15.0</v>
      </c>
      <c r="F1502" s="132"/>
      <c r="G1502" s="132"/>
      <c r="H1502" s="132"/>
      <c r="J1502" s="171">
        <f t="array" ref="J1502">IFERROR(INDEX(VBDhistory1!$U$310:$U$610,MATCH(VBDgames!$C1502,VBDhistory1!$B$310:$B$610,0))+ROW()/10000000,0)</f>
        <v>0</v>
      </c>
      <c r="K1502" s="171">
        <f t="array" ref="K1502">IFERROR(INDEX(VBDhistory2!$U$310:$U$610,MATCH(VBDgames!$C1502,VBDhistory2!$B$310:$B$610,0))+ROW()/10000000,0)</f>
        <v>0</v>
      </c>
      <c r="L1502" s="171">
        <f t="array" ref="L1502">IFERROR(INDEX(VBDhistory3!$U$310:$U$610,MATCH(VBDgames!$C1502,VBDhistory3!$B$310:$B$610,0))+ROW()/10000000,0)</f>
        <v>0</v>
      </c>
      <c r="M1502" s="171">
        <f t="array" ref="M1502">IFERROR(INDEX(VBDhistory4!$U$310:$U$610,MATCH(VBDgames!$C1502,VBDhistory4!$B$310:$B$610,0))+ROW()/10000000,0)</f>
        <v>0</v>
      </c>
      <c r="N1502" s="171"/>
      <c r="O1502" s="171" t="str">
        <f t="shared" ref="O1502:R1502" si="2974">$D1502&amp;"-"&amp;RANK(J1502,J$1429:J$1778,0)</f>
        <v>DL-1</v>
      </c>
      <c r="P1502" s="171" t="str">
        <f t="shared" si="2974"/>
        <v>DL-1</v>
      </c>
      <c r="Q1502" s="171" t="str">
        <f t="shared" si="2974"/>
        <v>DL-1</v>
      </c>
      <c r="R1502" s="171" t="str">
        <f t="shared" si="2974"/>
        <v>DL-1</v>
      </c>
      <c r="AC1502" s="3"/>
    </row>
    <row r="1503" ht="15.75" customHeight="1">
      <c r="A1503" s="24">
        <v>75.0</v>
      </c>
      <c r="B1503" s="24" t="s">
        <v>5200</v>
      </c>
      <c r="C1503" s="24" t="s">
        <v>5200</v>
      </c>
      <c r="D1503" s="132" t="s">
        <v>4632</v>
      </c>
      <c r="E1503" s="132">
        <v>10.0</v>
      </c>
      <c r="F1503" s="132">
        <v>16.0</v>
      </c>
      <c r="G1503" s="132">
        <v>11.0</v>
      </c>
      <c r="H1503" s="132"/>
      <c r="J1503" s="171">
        <f t="array" ref="J1503">IFERROR(INDEX(VBDhistory1!$U$310:$U$610,MATCH(VBDgames!$C1503,VBDhistory1!$B$310:$B$610,0))+ROW()/10000000,0)</f>
        <v>0</v>
      </c>
      <c r="K1503" s="171">
        <f t="array" ref="K1503">IFERROR(INDEX(VBDhistory2!$U$310:$U$610,MATCH(VBDgames!$C1503,VBDhistory2!$B$310:$B$610,0))+ROW()/10000000,0)</f>
        <v>0</v>
      </c>
      <c r="L1503" s="171">
        <f t="array" ref="L1503">IFERROR(INDEX(VBDhistory3!$U$310:$U$610,MATCH(VBDgames!$C1503,VBDhistory3!$B$310:$B$610,0))+ROW()/10000000,0)</f>
        <v>0</v>
      </c>
      <c r="M1503" s="171">
        <f t="array" ref="M1503">IFERROR(INDEX(VBDhistory4!$U$310:$U$610,MATCH(VBDgames!$C1503,VBDhistory4!$B$310:$B$610,0))+ROW()/10000000,0)</f>
        <v>0</v>
      </c>
      <c r="N1503" s="171"/>
      <c r="O1503" s="171" t="str">
        <f t="shared" ref="O1503:R1503" si="2975">$D1503&amp;"-"&amp;RANK(J1503,J$1429:J$1778,0)</f>
        <v>DL-1</v>
      </c>
      <c r="P1503" s="171" t="str">
        <f t="shared" si="2975"/>
        <v>DL-1</v>
      </c>
      <c r="Q1503" s="171" t="str">
        <f t="shared" si="2975"/>
        <v>DL-1</v>
      </c>
      <c r="R1503" s="171" t="str">
        <f t="shared" si="2975"/>
        <v>DL-1</v>
      </c>
      <c r="AC1503" s="3"/>
    </row>
    <row r="1504" ht="15.75" customHeight="1">
      <c r="A1504" s="24">
        <v>76.0</v>
      </c>
      <c r="B1504" s="24" t="s">
        <v>5201</v>
      </c>
      <c r="C1504" s="24" t="s">
        <v>5201</v>
      </c>
      <c r="D1504" s="132" t="s">
        <v>4632</v>
      </c>
      <c r="E1504" s="132">
        <v>13.0</v>
      </c>
      <c r="F1504" s="132">
        <v>15.0</v>
      </c>
      <c r="G1504" s="132">
        <v>16.0</v>
      </c>
      <c r="H1504" s="132"/>
      <c r="J1504" s="171">
        <f t="array" ref="J1504">IFERROR(INDEX(VBDhistory1!$U$310:$U$610,MATCH(VBDgames!$C1504,VBDhistory1!$B$310:$B$610,0))+ROW()/10000000,0)</f>
        <v>0</v>
      </c>
      <c r="K1504" s="171">
        <f t="array" ref="K1504">IFERROR(INDEX(VBDhistory2!$U$310:$U$610,MATCH(VBDgames!$C1504,VBDhistory2!$B$310:$B$610,0))+ROW()/10000000,0)</f>
        <v>0</v>
      </c>
      <c r="L1504" s="171">
        <f t="array" ref="L1504">IFERROR(INDEX(VBDhistory3!$U$310:$U$610,MATCH(VBDgames!$C1504,VBDhistory3!$B$310:$B$610,0))+ROW()/10000000,0)</f>
        <v>0</v>
      </c>
      <c r="M1504" s="171">
        <f t="array" ref="M1504">IFERROR(INDEX(VBDhistory4!$U$310:$U$610,MATCH(VBDgames!$C1504,VBDhistory4!$B$310:$B$610,0))+ROW()/10000000,0)</f>
        <v>0</v>
      </c>
      <c r="N1504" s="171"/>
      <c r="O1504" s="171" t="str">
        <f t="shared" ref="O1504:R1504" si="2976">$D1504&amp;"-"&amp;RANK(J1504,J$1429:J$1778,0)</f>
        <v>DL-1</v>
      </c>
      <c r="P1504" s="171" t="str">
        <f t="shared" si="2976"/>
        <v>DL-1</v>
      </c>
      <c r="Q1504" s="171" t="str">
        <f t="shared" si="2976"/>
        <v>DL-1</v>
      </c>
      <c r="R1504" s="171" t="str">
        <f t="shared" si="2976"/>
        <v>DL-1</v>
      </c>
      <c r="AC1504" s="3"/>
    </row>
    <row r="1505" ht="15.75" customHeight="1">
      <c r="A1505" s="24">
        <v>77.0</v>
      </c>
      <c r="B1505" s="24" t="s">
        <v>5202</v>
      </c>
      <c r="C1505" s="24" t="s">
        <v>5202</v>
      </c>
      <c r="D1505" s="132" t="s">
        <v>4632</v>
      </c>
      <c r="E1505" s="132">
        <v>16.0</v>
      </c>
      <c r="F1505" s="132">
        <v>16.0</v>
      </c>
      <c r="G1505" s="132">
        <v>13.0</v>
      </c>
      <c r="H1505" s="132">
        <v>16.0</v>
      </c>
      <c r="J1505" s="171">
        <f t="array" ref="J1505">IFERROR(INDEX(VBDhistory1!$U$310:$U$610,MATCH(VBDgames!$C1505,VBDhistory1!$B$310:$B$610,0))+ROW()/10000000,0)</f>
        <v>0</v>
      </c>
      <c r="K1505" s="171">
        <f t="array" ref="K1505">IFERROR(INDEX(VBDhistory2!$U$310:$U$610,MATCH(VBDgames!$C1505,VBDhistory2!$B$310:$B$610,0))+ROW()/10000000,0)</f>
        <v>0</v>
      </c>
      <c r="L1505" s="171">
        <f t="array" ref="L1505">IFERROR(INDEX(VBDhistory3!$U$310:$U$610,MATCH(VBDgames!$C1505,VBDhistory3!$B$310:$B$610,0))+ROW()/10000000,0)</f>
        <v>0</v>
      </c>
      <c r="M1505" s="171">
        <f t="array" ref="M1505">IFERROR(INDEX(VBDhistory4!$U$310:$U$610,MATCH(VBDgames!$C1505,VBDhistory4!$B$310:$B$610,0))+ROW()/10000000,0)</f>
        <v>0</v>
      </c>
      <c r="N1505" s="171"/>
      <c r="O1505" s="171" t="str">
        <f t="shared" ref="O1505:R1505" si="2977">$D1505&amp;"-"&amp;RANK(J1505,J$1429:J$1778,0)</f>
        <v>DL-1</v>
      </c>
      <c r="P1505" s="171" t="str">
        <f t="shared" si="2977"/>
        <v>DL-1</v>
      </c>
      <c r="Q1505" s="171" t="str">
        <f t="shared" si="2977"/>
        <v>DL-1</v>
      </c>
      <c r="R1505" s="171" t="str">
        <f t="shared" si="2977"/>
        <v>DL-1</v>
      </c>
      <c r="AC1505" s="3"/>
    </row>
    <row r="1506" ht="15.75" customHeight="1">
      <c r="A1506" s="24">
        <v>78.0</v>
      </c>
      <c r="B1506" s="24" t="s">
        <v>5203</v>
      </c>
      <c r="C1506" s="24" t="s">
        <v>5203</v>
      </c>
      <c r="D1506" s="132" t="s">
        <v>4632</v>
      </c>
      <c r="E1506" s="132">
        <v>15.0</v>
      </c>
      <c r="F1506" s="132">
        <v>16.0</v>
      </c>
      <c r="G1506" s="132">
        <v>7.0</v>
      </c>
      <c r="H1506" s="132"/>
      <c r="J1506" s="171">
        <f t="array" ref="J1506">IFERROR(INDEX(VBDhistory1!$U$310:$U$610,MATCH(VBDgames!$C1506,VBDhistory1!$B$310:$B$610,0))+ROW()/10000000,0)</f>
        <v>0</v>
      </c>
      <c r="K1506" s="171">
        <f t="array" ref="K1506">IFERROR(INDEX(VBDhistory2!$U$310:$U$610,MATCH(VBDgames!$C1506,VBDhistory2!$B$310:$B$610,0))+ROW()/10000000,0)</f>
        <v>0</v>
      </c>
      <c r="L1506" s="171">
        <f t="array" ref="L1506">IFERROR(INDEX(VBDhistory3!$U$310:$U$610,MATCH(VBDgames!$C1506,VBDhistory3!$B$310:$B$610,0))+ROW()/10000000,0)</f>
        <v>0</v>
      </c>
      <c r="M1506" s="171">
        <f t="array" ref="M1506">IFERROR(INDEX(VBDhistory4!$U$310:$U$610,MATCH(VBDgames!$C1506,VBDhistory4!$B$310:$B$610,0))+ROW()/10000000,0)</f>
        <v>0</v>
      </c>
      <c r="N1506" s="171"/>
      <c r="O1506" s="171" t="str">
        <f t="shared" ref="O1506:R1506" si="2978">$D1506&amp;"-"&amp;RANK(J1506,J$1429:J$1778,0)</f>
        <v>DL-1</v>
      </c>
      <c r="P1506" s="171" t="str">
        <f t="shared" si="2978"/>
        <v>DL-1</v>
      </c>
      <c r="Q1506" s="171" t="str">
        <f t="shared" si="2978"/>
        <v>DL-1</v>
      </c>
      <c r="R1506" s="171" t="str">
        <f t="shared" si="2978"/>
        <v>DL-1</v>
      </c>
      <c r="AC1506" s="3"/>
    </row>
    <row r="1507" ht="15.75" customHeight="1">
      <c r="A1507" s="24">
        <v>79.0</v>
      </c>
      <c r="B1507" s="24" t="s">
        <v>5204</v>
      </c>
      <c r="C1507" s="24" t="s">
        <v>5204</v>
      </c>
      <c r="D1507" s="132" t="s">
        <v>4632</v>
      </c>
      <c r="E1507" s="132">
        <v>13.0</v>
      </c>
      <c r="F1507" s="132">
        <v>13.0</v>
      </c>
      <c r="G1507" s="132"/>
      <c r="H1507" s="132"/>
      <c r="J1507" s="171">
        <f t="array" ref="J1507">IFERROR(INDEX(VBDhistory1!$U$310:$U$610,MATCH(VBDgames!$C1507,VBDhistory1!$B$310:$B$610,0))+ROW()/10000000,0)</f>
        <v>0</v>
      </c>
      <c r="K1507" s="171">
        <f t="array" ref="K1507">IFERROR(INDEX(VBDhistory2!$U$310:$U$610,MATCH(VBDgames!$C1507,VBDhistory2!$B$310:$B$610,0))+ROW()/10000000,0)</f>
        <v>0</v>
      </c>
      <c r="L1507" s="171">
        <f t="array" ref="L1507">IFERROR(INDEX(VBDhistory3!$U$310:$U$610,MATCH(VBDgames!$C1507,VBDhistory3!$B$310:$B$610,0))+ROW()/10000000,0)</f>
        <v>0</v>
      </c>
      <c r="M1507" s="171">
        <f t="array" ref="M1507">IFERROR(INDEX(VBDhistory4!$U$310:$U$610,MATCH(VBDgames!$C1507,VBDhistory4!$B$310:$B$610,0))+ROW()/10000000,0)</f>
        <v>0</v>
      </c>
      <c r="N1507" s="171"/>
      <c r="O1507" s="171" t="str">
        <f t="shared" ref="O1507:R1507" si="2979">$D1507&amp;"-"&amp;RANK(J1507,J$1429:J$1778,0)</f>
        <v>DL-1</v>
      </c>
      <c r="P1507" s="171" t="str">
        <f t="shared" si="2979"/>
        <v>DL-1</v>
      </c>
      <c r="Q1507" s="171" t="str">
        <f t="shared" si="2979"/>
        <v>DL-1</v>
      </c>
      <c r="R1507" s="171" t="str">
        <f t="shared" si="2979"/>
        <v>DL-1</v>
      </c>
      <c r="AC1507" s="3"/>
    </row>
    <row r="1508" ht="15.75" customHeight="1">
      <c r="A1508" s="24">
        <v>80.0</v>
      </c>
      <c r="B1508" s="24" t="s">
        <v>5205</v>
      </c>
      <c r="C1508" s="24" t="s">
        <v>5205</v>
      </c>
      <c r="D1508" s="132" t="s">
        <v>4632</v>
      </c>
      <c r="E1508" s="132">
        <v>16.0</v>
      </c>
      <c r="F1508" s="132">
        <v>0.0</v>
      </c>
      <c r="G1508" s="132"/>
      <c r="H1508" s="132"/>
      <c r="J1508" s="171">
        <f t="array" ref="J1508">IFERROR(INDEX(VBDhistory1!$U$310:$U$610,MATCH(VBDgames!$C1508,VBDhistory1!$B$310:$B$610,0))+ROW()/10000000,0)</f>
        <v>0</v>
      </c>
      <c r="K1508" s="171">
        <f t="array" ref="K1508">IFERROR(INDEX(VBDhistory2!$U$310:$U$610,MATCH(VBDgames!$C1508,VBDhistory2!$B$310:$B$610,0))+ROW()/10000000,0)</f>
        <v>0</v>
      </c>
      <c r="L1508" s="171">
        <f t="array" ref="L1508">IFERROR(INDEX(VBDhistory3!$U$310:$U$610,MATCH(VBDgames!$C1508,VBDhistory3!$B$310:$B$610,0))+ROW()/10000000,0)</f>
        <v>0</v>
      </c>
      <c r="M1508" s="171">
        <f t="array" ref="M1508">IFERROR(INDEX(VBDhistory4!$U$310:$U$610,MATCH(VBDgames!$C1508,VBDhistory4!$B$310:$B$610,0))+ROW()/10000000,0)</f>
        <v>0</v>
      </c>
      <c r="N1508" s="171"/>
      <c r="O1508" s="171" t="str">
        <f t="shared" ref="O1508:R1508" si="2980">$D1508&amp;"-"&amp;RANK(J1508,J$1429:J$1778,0)</f>
        <v>DL-1</v>
      </c>
      <c r="P1508" s="171" t="str">
        <f t="shared" si="2980"/>
        <v>DL-1</v>
      </c>
      <c r="Q1508" s="171" t="str">
        <f t="shared" si="2980"/>
        <v>DL-1</v>
      </c>
      <c r="R1508" s="171" t="str">
        <f t="shared" si="2980"/>
        <v>DL-1</v>
      </c>
      <c r="AC1508" s="3"/>
    </row>
    <row r="1509" ht="15.75" customHeight="1">
      <c r="A1509" s="24">
        <v>81.0</v>
      </c>
      <c r="B1509" s="24" t="s">
        <v>2940</v>
      </c>
      <c r="C1509" s="24" t="s">
        <v>2940</v>
      </c>
      <c r="D1509" s="132" t="s">
        <v>4632</v>
      </c>
      <c r="E1509" s="132">
        <v>14.0</v>
      </c>
      <c r="F1509" s="132">
        <v>16.0</v>
      </c>
      <c r="G1509" s="132">
        <v>12.0</v>
      </c>
      <c r="H1509" s="132">
        <v>16.0</v>
      </c>
      <c r="J1509" s="171">
        <f t="array" ref="J1509">IFERROR(INDEX(VBDhistory1!$U$310:$U$610,MATCH(VBDgames!$C1509,VBDhistory1!$B$310:$B$610,0))+ROW()/10000000,0)</f>
        <v>0</v>
      </c>
      <c r="K1509" s="171">
        <f t="array" ref="K1509">IFERROR(INDEX(VBDhistory2!$U$310:$U$610,MATCH(VBDgames!$C1509,VBDhistory2!$B$310:$B$610,0))+ROW()/10000000,0)</f>
        <v>0</v>
      </c>
      <c r="L1509" s="171">
        <f t="array" ref="L1509">IFERROR(INDEX(VBDhistory3!$U$310:$U$610,MATCH(VBDgames!$C1509,VBDhistory3!$B$310:$B$610,0))+ROW()/10000000,0)</f>
        <v>0</v>
      </c>
      <c r="M1509" s="171">
        <f t="array" ref="M1509">IFERROR(INDEX(VBDhistory4!$U$310:$U$610,MATCH(VBDgames!$C1509,VBDhistory4!$B$310:$B$610,0))+ROW()/10000000,0)</f>
        <v>0</v>
      </c>
      <c r="N1509" s="171"/>
      <c r="O1509" s="171" t="str">
        <f t="shared" ref="O1509:R1509" si="2981">$D1509&amp;"-"&amp;RANK(J1509,J$1429:J$1778,0)</f>
        <v>DL-1</v>
      </c>
      <c r="P1509" s="171" t="str">
        <f t="shared" si="2981"/>
        <v>DL-1</v>
      </c>
      <c r="Q1509" s="171" t="str">
        <f t="shared" si="2981"/>
        <v>DL-1</v>
      </c>
      <c r="R1509" s="171" t="str">
        <f t="shared" si="2981"/>
        <v>DL-1</v>
      </c>
      <c r="AC1509" s="3"/>
    </row>
    <row r="1510" ht="15.75" customHeight="1">
      <c r="A1510" s="24">
        <v>82.0</v>
      </c>
      <c r="B1510" s="24" t="s">
        <v>5206</v>
      </c>
      <c r="C1510" s="24" t="s">
        <v>5206</v>
      </c>
      <c r="D1510" s="132" t="s">
        <v>4632</v>
      </c>
      <c r="E1510" s="132">
        <v>13.0</v>
      </c>
      <c r="F1510" s="132">
        <v>13.0</v>
      </c>
      <c r="G1510" s="132">
        <v>16.0</v>
      </c>
      <c r="H1510" s="132"/>
      <c r="J1510" s="171">
        <f t="array" ref="J1510">IFERROR(INDEX(VBDhistory1!$U$310:$U$610,MATCH(VBDgames!$C1510,VBDhistory1!$B$310:$B$610,0))+ROW()/10000000,0)</f>
        <v>0</v>
      </c>
      <c r="K1510" s="171">
        <f t="array" ref="K1510">IFERROR(INDEX(VBDhistory2!$U$310:$U$610,MATCH(VBDgames!$C1510,VBDhistory2!$B$310:$B$610,0))+ROW()/10000000,0)</f>
        <v>0</v>
      </c>
      <c r="L1510" s="171">
        <f t="array" ref="L1510">IFERROR(INDEX(VBDhistory3!$U$310:$U$610,MATCH(VBDgames!$C1510,VBDhistory3!$B$310:$B$610,0))+ROW()/10000000,0)</f>
        <v>0</v>
      </c>
      <c r="M1510" s="171">
        <f t="array" ref="M1510">IFERROR(INDEX(VBDhistory4!$U$310:$U$610,MATCH(VBDgames!$C1510,VBDhistory4!$B$310:$B$610,0))+ROW()/10000000,0)</f>
        <v>0</v>
      </c>
      <c r="N1510" s="171"/>
      <c r="O1510" s="171" t="str">
        <f t="shared" ref="O1510:R1510" si="2982">$D1510&amp;"-"&amp;RANK(J1510,J$1429:J$1778,0)</f>
        <v>DL-1</v>
      </c>
      <c r="P1510" s="171" t="str">
        <f t="shared" si="2982"/>
        <v>DL-1</v>
      </c>
      <c r="Q1510" s="171" t="str">
        <f t="shared" si="2982"/>
        <v>DL-1</v>
      </c>
      <c r="R1510" s="171" t="str">
        <f t="shared" si="2982"/>
        <v>DL-1</v>
      </c>
      <c r="AC1510" s="3"/>
    </row>
    <row r="1511" ht="15.75" customHeight="1">
      <c r="A1511" s="24">
        <v>83.0</v>
      </c>
      <c r="B1511" s="24" t="s">
        <v>5207</v>
      </c>
      <c r="C1511" s="24" t="s">
        <v>5207</v>
      </c>
      <c r="D1511" s="132" t="s">
        <v>4632</v>
      </c>
      <c r="E1511" s="132">
        <v>15.0</v>
      </c>
      <c r="F1511" s="132">
        <v>17.0</v>
      </c>
      <c r="G1511" s="132">
        <v>16.0</v>
      </c>
      <c r="H1511" s="132">
        <v>16.0</v>
      </c>
      <c r="J1511" s="171">
        <f t="array" ref="J1511">IFERROR(INDEX(VBDhistory1!$U$310:$U$610,MATCH(VBDgames!$C1511,VBDhistory1!$B$310:$B$610,0))+ROW()/10000000,0)</f>
        <v>0</v>
      </c>
      <c r="K1511" s="171">
        <f t="array" ref="K1511">IFERROR(INDEX(VBDhistory2!$U$310:$U$610,MATCH(VBDgames!$C1511,VBDhistory2!$B$310:$B$610,0))+ROW()/10000000,0)</f>
        <v>0</v>
      </c>
      <c r="L1511" s="171">
        <f t="array" ref="L1511">IFERROR(INDEX(VBDhistory3!$U$310:$U$610,MATCH(VBDgames!$C1511,VBDhistory3!$B$310:$B$610,0))+ROW()/10000000,0)</f>
        <v>0</v>
      </c>
      <c r="M1511" s="171">
        <f t="array" ref="M1511">IFERROR(INDEX(VBDhistory4!$U$310:$U$610,MATCH(VBDgames!$C1511,VBDhistory4!$B$310:$B$610,0))+ROW()/10000000,0)</f>
        <v>0</v>
      </c>
      <c r="N1511" s="171"/>
      <c r="O1511" s="171" t="str">
        <f t="shared" ref="O1511:R1511" si="2983">$D1511&amp;"-"&amp;RANK(J1511,J$1429:J$1778,0)</f>
        <v>DL-1</v>
      </c>
      <c r="P1511" s="171" t="str">
        <f t="shared" si="2983"/>
        <v>DL-1</v>
      </c>
      <c r="Q1511" s="171" t="str">
        <f t="shared" si="2983"/>
        <v>DL-1</v>
      </c>
      <c r="R1511" s="171" t="str">
        <f t="shared" si="2983"/>
        <v>DL-1</v>
      </c>
      <c r="AC1511" s="3"/>
    </row>
    <row r="1512" ht="15.75" customHeight="1">
      <c r="A1512" s="24">
        <v>84.0</v>
      </c>
      <c r="B1512" s="24" t="s">
        <v>5208</v>
      </c>
      <c r="C1512" s="24" t="s">
        <v>5208</v>
      </c>
      <c r="D1512" s="132" t="s">
        <v>4632</v>
      </c>
      <c r="E1512" s="132">
        <v>11.0</v>
      </c>
      <c r="F1512" s="132">
        <v>16.0</v>
      </c>
      <c r="G1512" s="132">
        <v>9.0</v>
      </c>
      <c r="H1512" s="132">
        <v>14.0</v>
      </c>
      <c r="J1512" s="171">
        <f t="array" ref="J1512">IFERROR(INDEX(VBDhistory1!$U$310:$U$610,MATCH(VBDgames!$C1512,VBDhistory1!$B$310:$B$610,0))+ROW()/10000000,0)</f>
        <v>0</v>
      </c>
      <c r="K1512" s="171">
        <f t="array" ref="K1512">IFERROR(INDEX(VBDhistory2!$U$310:$U$610,MATCH(VBDgames!$C1512,VBDhistory2!$B$310:$B$610,0))+ROW()/10000000,0)</f>
        <v>0</v>
      </c>
      <c r="L1512" s="171">
        <f t="array" ref="L1512">IFERROR(INDEX(VBDhistory3!$U$310:$U$610,MATCH(VBDgames!$C1512,VBDhistory3!$B$310:$B$610,0))+ROW()/10000000,0)</f>
        <v>0</v>
      </c>
      <c r="M1512" s="171">
        <f t="array" ref="M1512">IFERROR(INDEX(VBDhistory4!$U$310:$U$610,MATCH(VBDgames!$C1512,VBDhistory4!$B$310:$B$610,0))+ROW()/10000000,0)</f>
        <v>0</v>
      </c>
      <c r="N1512" s="171"/>
      <c r="O1512" s="171" t="str">
        <f t="shared" ref="O1512:R1512" si="2984">$D1512&amp;"-"&amp;RANK(J1512,J$1429:J$1778,0)</f>
        <v>DL-1</v>
      </c>
      <c r="P1512" s="171" t="str">
        <f t="shared" si="2984"/>
        <v>DL-1</v>
      </c>
      <c r="Q1512" s="171" t="str">
        <f t="shared" si="2984"/>
        <v>DL-1</v>
      </c>
      <c r="R1512" s="171" t="str">
        <f t="shared" si="2984"/>
        <v>DL-1</v>
      </c>
      <c r="AC1512" s="3"/>
    </row>
    <row r="1513" ht="15.75" customHeight="1">
      <c r="A1513" s="24">
        <v>85.0</v>
      </c>
      <c r="B1513" s="24" t="s">
        <v>5209</v>
      </c>
      <c r="C1513" s="24" t="s">
        <v>5209</v>
      </c>
      <c r="D1513" s="132" t="s">
        <v>4632</v>
      </c>
      <c r="E1513" s="132">
        <v>16.0</v>
      </c>
      <c r="F1513" s="132">
        <v>16.0</v>
      </c>
      <c r="G1513" s="132">
        <v>16.0</v>
      </c>
      <c r="H1513" s="132"/>
      <c r="J1513" s="171">
        <f t="array" ref="J1513">IFERROR(INDEX(VBDhistory1!$U$310:$U$610,MATCH(VBDgames!$C1513,VBDhistory1!$B$310:$B$610,0))+ROW()/10000000,0)</f>
        <v>0</v>
      </c>
      <c r="K1513" s="171">
        <f t="array" ref="K1513">IFERROR(INDEX(VBDhistory2!$U$310:$U$610,MATCH(VBDgames!$C1513,VBDhistory2!$B$310:$B$610,0))+ROW()/10000000,0)</f>
        <v>0</v>
      </c>
      <c r="L1513" s="171">
        <f t="array" ref="L1513">IFERROR(INDEX(VBDhistory3!$U$310:$U$610,MATCH(VBDgames!$C1513,VBDhistory3!$B$310:$B$610,0))+ROW()/10000000,0)</f>
        <v>0</v>
      </c>
      <c r="M1513" s="171">
        <f t="array" ref="M1513">IFERROR(INDEX(VBDhistory4!$U$310:$U$610,MATCH(VBDgames!$C1513,VBDhistory4!$B$310:$B$610,0))+ROW()/10000000,0)</f>
        <v>0</v>
      </c>
      <c r="N1513" s="171"/>
      <c r="O1513" s="171" t="str">
        <f t="shared" ref="O1513:R1513" si="2985">$D1513&amp;"-"&amp;RANK(J1513,J$1429:J$1778,0)</f>
        <v>DL-1</v>
      </c>
      <c r="P1513" s="171" t="str">
        <f t="shared" si="2985"/>
        <v>DL-1</v>
      </c>
      <c r="Q1513" s="171" t="str">
        <f t="shared" si="2985"/>
        <v>DL-1</v>
      </c>
      <c r="R1513" s="171" t="str">
        <f t="shared" si="2985"/>
        <v>DL-1</v>
      </c>
      <c r="AC1513" s="3"/>
    </row>
    <row r="1514" ht="15.75" customHeight="1">
      <c r="A1514" s="24">
        <v>86.0</v>
      </c>
      <c r="B1514" s="24" t="s">
        <v>5210</v>
      </c>
      <c r="C1514" s="24" t="s">
        <v>5210</v>
      </c>
      <c r="D1514" s="132" t="s">
        <v>4632</v>
      </c>
      <c r="E1514" s="132">
        <v>16.0</v>
      </c>
      <c r="F1514" s="132">
        <v>13.0</v>
      </c>
      <c r="G1514" s="132"/>
      <c r="H1514" s="132"/>
      <c r="J1514" s="171">
        <f t="array" ref="J1514">IFERROR(INDEX(VBDhistory1!$U$310:$U$610,MATCH(VBDgames!$C1514,VBDhistory1!$B$310:$B$610,0))+ROW()/10000000,0)</f>
        <v>0</v>
      </c>
      <c r="K1514" s="171">
        <f t="array" ref="K1514">IFERROR(INDEX(VBDhistory2!$U$310:$U$610,MATCH(VBDgames!$C1514,VBDhistory2!$B$310:$B$610,0))+ROW()/10000000,0)</f>
        <v>0</v>
      </c>
      <c r="L1514" s="171">
        <f t="array" ref="L1514">IFERROR(INDEX(VBDhistory3!$U$310:$U$610,MATCH(VBDgames!$C1514,VBDhistory3!$B$310:$B$610,0))+ROW()/10000000,0)</f>
        <v>0</v>
      </c>
      <c r="M1514" s="171">
        <f t="array" ref="M1514">IFERROR(INDEX(VBDhistory4!$U$310:$U$610,MATCH(VBDgames!$C1514,VBDhistory4!$B$310:$B$610,0))+ROW()/10000000,0)</f>
        <v>0</v>
      </c>
      <c r="N1514" s="171"/>
      <c r="O1514" s="171" t="str">
        <f t="shared" ref="O1514:R1514" si="2986">$D1514&amp;"-"&amp;RANK(J1514,J$1429:J$1778,0)</f>
        <v>DL-1</v>
      </c>
      <c r="P1514" s="171" t="str">
        <f t="shared" si="2986"/>
        <v>DL-1</v>
      </c>
      <c r="Q1514" s="171" t="str">
        <f t="shared" si="2986"/>
        <v>DL-1</v>
      </c>
      <c r="R1514" s="171" t="str">
        <f t="shared" si="2986"/>
        <v>DL-1</v>
      </c>
      <c r="AC1514" s="3"/>
    </row>
    <row r="1515" ht="15.75" customHeight="1">
      <c r="A1515" s="24">
        <v>87.0</v>
      </c>
      <c r="B1515" s="24" t="s">
        <v>5211</v>
      </c>
      <c r="C1515" s="24" t="s">
        <v>5211</v>
      </c>
      <c r="D1515" s="132" t="s">
        <v>4632</v>
      </c>
      <c r="E1515" s="132">
        <v>14.0</v>
      </c>
      <c r="F1515" s="132">
        <v>16.0</v>
      </c>
      <c r="G1515" s="132">
        <v>13.0</v>
      </c>
      <c r="H1515" s="132"/>
      <c r="J1515" s="171">
        <f t="array" ref="J1515">IFERROR(INDEX(VBDhistory1!$U$310:$U$610,MATCH(VBDgames!$C1515,VBDhistory1!$B$310:$B$610,0))+ROW()/10000000,0)</f>
        <v>0</v>
      </c>
      <c r="K1515" s="171">
        <f t="array" ref="K1515">IFERROR(INDEX(VBDhistory2!$U$310:$U$610,MATCH(VBDgames!$C1515,VBDhistory2!$B$310:$B$610,0))+ROW()/10000000,0)</f>
        <v>0</v>
      </c>
      <c r="L1515" s="171">
        <f t="array" ref="L1515">IFERROR(INDEX(VBDhistory3!$U$310:$U$610,MATCH(VBDgames!$C1515,VBDhistory3!$B$310:$B$610,0))+ROW()/10000000,0)</f>
        <v>0</v>
      </c>
      <c r="M1515" s="171">
        <f t="array" ref="M1515">IFERROR(INDEX(VBDhistory4!$U$310:$U$610,MATCH(VBDgames!$C1515,VBDhistory4!$B$310:$B$610,0))+ROW()/10000000,0)</f>
        <v>0</v>
      </c>
      <c r="N1515" s="171"/>
      <c r="O1515" s="171" t="str">
        <f t="shared" ref="O1515:R1515" si="2987">$D1515&amp;"-"&amp;RANK(J1515,J$1429:J$1778,0)</f>
        <v>DL-1</v>
      </c>
      <c r="P1515" s="171" t="str">
        <f t="shared" si="2987"/>
        <v>DL-1</v>
      </c>
      <c r="Q1515" s="171" t="str">
        <f t="shared" si="2987"/>
        <v>DL-1</v>
      </c>
      <c r="R1515" s="171" t="str">
        <f t="shared" si="2987"/>
        <v>DL-1</v>
      </c>
      <c r="AC1515" s="3"/>
    </row>
    <row r="1516" ht="15.75" customHeight="1">
      <c r="A1516" s="24">
        <v>88.0</v>
      </c>
      <c r="B1516" s="24" t="s">
        <v>5212</v>
      </c>
      <c r="C1516" s="24" t="s">
        <v>5212</v>
      </c>
      <c r="D1516" s="132" t="s">
        <v>4632</v>
      </c>
      <c r="E1516" s="132">
        <v>13.0</v>
      </c>
      <c r="F1516" s="132"/>
      <c r="G1516" s="132"/>
      <c r="H1516" s="132"/>
      <c r="J1516" s="171">
        <f t="array" ref="J1516">IFERROR(INDEX(VBDhistory1!$U$310:$U$610,MATCH(VBDgames!$C1516,VBDhistory1!$B$310:$B$610,0))+ROW()/10000000,0)</f>
        <v>0</v>
      </c>
      <c r="K1516" s="171">
        <f t="array" ref="K1516">IFERROR(INDEX(VBDhistory2!$U$310:$U$610,MATCH(VBDgames!$C1516,VBDhistory2!$B$310:$B$610,0))+ROW()/10000000,0)</f>
        <v>0</v>
      </c>
      <c r="L1516" s="171">
        <f t="array" ref="L1516">IFERROR(INDEX(VBDhistory3!$U$310:$U$610,MATCH(VBDgames!$C1516,VBDhistory3!$B$310:$B$610,0))+ROW()/10000000,0)</f>
        <v>0</v>
      </c>
      <c r="M1516" s="171">
        <f t="array" ref="M1516">IFERROR(INDEX(VBDhistory4!$U$310:$U$610,MATCH(VBDgames!$C1516,VBDhistory4!$B$310:$B$610,0))+ROW()/10000000,0)</f>
        <v>0</v>
      </c>
      <c r="N1516" s="171"/>
      <c r="O1516" s="171" t="str">
        <f t="shared" ref="O1516:R1516" si="2988">$D1516&amp;"-"&amp;RANK(J1516,J$1429:J$1778,0)</f>
        <v>DL-1</v>
      </c>
      <c r="P1516" s="171" t="str">
        <f t="shared" si="2988"/>
        <v>DL-1</v>
      </c>
      <c r="Q1516" s="171" t="str">
        <f t="shared" si="2988"/>
        <v>DL-1</v>
      </c>
      <c r="R1516" s="171" t="str">
        <f t="shared" si="2988"/>
        <v>DL-1</v>
      </c>
      <c r="AC1516" s="3"/>
    </row>
    <row r="1517" ht="15.75" customHeight="1">
      <c r="A1517" s="24">
        <v>89.0</v>
      </c>
      <c r="B1517" s="24" t="s">
        <v>5029</v>
      </c>
      <c r="C1517" s="24" t="s">
        <v>5029</v>
      </c>
      <c r="D1517" s="132" t="s">
        <v>4632</v>
      </c>
      <c r="E1517" s="132">
        <v>9.0</v>
      </c>
      <c r="F1517" s="132"/>
      <c r="G1517" s="132">
        <v>12.0</v>
      </c>
      <c r="H1517" s="132">
        <v>16.0</v>
      </c>
      <c r="J1517" s="171">
        <f t="array" ref="J1517">IFERROR(INDEX(VBDhistory1!$U$310:$U$610,MATCH(VBDgames!$C1517,VBDhistory1!$B$310:$B$610,0))+ROW()/10000000,0)</f>
        <v>0</v>
      </c>
      <c r="K1517" s="171">
        <f t="array" ref="K1517">IFERROR(INDEX(VBDhistory2!$U$310:$U$610,MATCH(VBDgames!$C1517,VBDhistory2!$B$310:$B$610,0))+ROW()/10000000,0)</f>
        <v>0</v>
      </c>
      <c r="L1517" s="171">
        <f t="array" ref="L1517">IFERROR(INDEX(VBDhistory3!$U$310:$U$610,MATCH(VBDgames!$C1517,VBDhistory3!$B$310:$B$610,0))+ROW()/10000000,0)</f>
        <v>0</v>
      </c>
      <c r="M1517" s="171">
        <f t="array" ref="M1517">IFERROR(INDEX(VBDhistory4!$U$310:$U$610,MATCH(VBDgames!$C1517,VBDhistory4!$B$310:$B$610,0))+ROW()/10000000,0)</f>
        <v>0</v>
      </c>
      <c r="N1517" s="171"/>
      <c r="O1517" s="171" t="str">
        <f t="shared" ref="O1517:R1517" si="2989">$D1517&amp;"-"&amp;RANK(J1517,J$1429:J$1778,0)</f>
        <v>DL-1</v>
      </c>
      <c r="P1517" s="171" t="str">
        <f t="shared" si="2989"/>
        <v>DL-1</v>
      </c>
      <c r="Q1517" s="171" t="str">
        <f t="shared" si="2989"/>
        <v>DL-1</v>
      </c>
      <c r="R1517" s="171" t="str">
        <f t="shared" si="2989"/>
        <v>DL-1</v>
      </c>
      <c r="AC1517" s="3"/>
    </row>
    <row r="1518" ht="15.75" customHeight="1">
      <c r="A1518" s="24">
        <v>90.0</v>
      </c>
      <c r="B1518" s="22" t="s">
        <v>5213</v>
      </c>
      <c r="C1518" s="22" t="s">
        <v>5213</v>
      </c>
      <c r="D1518" s="132" t="s">
        <v>4632</v>
      </c>
      <c r="E1518" s="132">
        <v>15.0</v>
      </c>
      <c r="F1518" s="132">
        <v>10.0</v>
      </c>
      <c r="G1518" s="132"/>
      <c r="H1518" s="132"/>
      <c r="J1518" s="171">
        <f t="array" ref="J1518">IFERROR(INDEX(VBDhistory1!$U$310:$U$610,MATCH(VBDgames!$C1518,VBDhistory1!$B$310:$B$610,0))+ROW()/10000000,0)</f>
        <v>0</v>
      </c>
      <c r="K1518" s="171">
        <f t="array" ref="K1518">IFERROR(INDEX(VBDhistory2!$U$310:$U$610,MATCH(VBDgames!$C1518,VBDhistory2!$B$310:$B$610,0))+ROW()/10000000,0)</f>
        <v>0</v>
      </c>
      <c r="L1518" s="171">
        <f t="array" ref="L1518">IFERROR(INDEX(VBDhistory3!$U$310:$U$610,MATCH(VBDgames!$C1518,VBDhistory3!$B$310:$B$610,0))+ROW()/10000000,0)</f>
        <v>0</v>
      </c>
      <c r="M1518" s="171">
        <f t="array" ref="M1518">IFERROR(INDEX(VBDhistory4!$U$310:$U$610,MATCH(VBDgames!$C1518,VBDhistory4!$B$310:$B$610,0))+ROW()/10000000,0)</f>
        <v>0</v>
      </c>
      <c r="N1518" s="171"/>
      <c r="O1518" s="171" t="str">
        <f t="shared" ref="O1518:R1518" si="2990">$D1518&amp;"-"&amp;RANK(J1518,J$1429:J$1778,0)</f>
        <v>DL-1</v>
      </c>
      <c r="P1518" s="171" t="str">
        <f t="shared" si="2990"/>
        <v>DL-1</v>
      </c>
      <c r="Q1518" s="171" t="str">
        <f t="shared" si="2990"/>
        <v>DL-1</v>
      </c>
      <c r="R1518" s="171" t="str">
        <f t="shared" si="2990"/>
        <v>DL-1</v>
      </c>
      <c r="AC1518" s="3"/>
    </row>
    <row r="1519" ht="15.75" customHeight="1">
      <c r="A1519" s="24">
        <v>91.0</v>
      </c>
      <c r="B1519" s="24" t="s">
        <v>5214</v>
      </c>
      <c r="C1519" s="24" t="s">
        <v>5214</v>
      </c>
      <c r="D1519" s="132" t="s">
        <v>4632</v>
      </c>
      <c r="E1519" s="132">
        <v>12.0</v>
      </c>
      <c r="F1519" s="132">
        <v>12.0</v>
      </c>
      <c r="G1519" s="132"/>
      <c r="H1519" s="132"/>
      <c r="J1519" s="171">
        <f t="array" ref="J1519">IFERROR(INDEX(VBDhistory1!$U$310:$U$610,MATCH(VBDgames!$C1519,VBDhistory1!$B$310:$B$610,0))+ROW()/10000000,0)</f>
        <v>0</v>
      </c>
      <c r="K1519" s="171">
        <f t="array" ref="K1519">IFERROR(INDEX(VBDhistory2!$U$310:$U$610,MATCH(VBDgames!$C1519,VBDhistory2!$B$310:$B$610,0))+ROW()/10000000,0)</f>
        <v>0</v>
      </c>
      <c r="L1519" s="171">
        <f t="array" ref="L1519">IFERROR(INDEX(VBDhistory3!$U$310:$U$610,MATCH(VBDgames!$C1519,VBDhistory3!$B$310:$B$610,0))+ROW()/10000000,0)</f>
        <v>0</v>
      </c>
      <c r="M1519" s="171">
        <f t="array" ref="M1519">IFERROR(INDEX(VBDhistory4!$U$310:$U$610,MATCH(VBDgames!$C1519,VBDhistory4!$B$310:$B$610,0))+ROW()/10000000,0)</f>
        <v>0</v>
      </c>
      <c r="N1519" s="171"/>
      <c r="O1519" s="171" t="str">
        <f t="shared" ref="O1519:R1519" si="2991">$D1519&amp;"-"&amp;RANK(J1519,J$1429:J$1778,0)</f>
        <v>DL-1</v>
      </c>
      <c r="P1519" s="171" t="str">
        <f t="shared" si="2991"/>
        <v>DL-1</v>
      </c>
      <c r="Q1519" s="171" t="str">
        <f t="shared" si="2991"/>
        <v>DL-1</v>
      </c>
      <c r="R1519" s="171" t="str">
        <f t="shared" si="2991"/>
        <v>DL-1</v>
      </c>
      <c r="AC1519" s="3"/>
    </row>
    <row r="1520" ht="15.75" customHeight="1">
      <c r="A1520" s="24">
        <v>92.0</v>
      </c>
      <c r="B1520" s="24" t="s">
        <v>5215</v>
      </c>
      <c r="C1520" s="24" t="s">
        <v>5215</v>
      </c>
      <c r="D1520" s="132" t="s">
        <v>4632</v>
      </c>
      <c r="E1520" s="132">
        <v>16.0</v>
      </c>
      <c r="F1520" s="132">
        <v>14.0</v>
      </c>
      <c r="G1520" s="132">
        <v>14.0</v>
      </c>
      <c r="H1520" s="132"/>
      <c r="J1520" s="171">
        <f t="array" ref="J1520">IFERROR(INDEX(VBDhistory1!$U$310:$U$610,MATCH(VBDgames!$C1520,VBDhistory1!$B$310:$B$610,0))+ROW()/10000000,0)</f>
        <v>0</v>
      </c>
      <c r="K1520" s="171">
        <f t="array" ref="K1520">IFERROR(INDEX(VBDhistory2!$U$310:$U$610,MATCH(VBDgames!$C1520,VBDhistory2!$B$310:$B$610,0))+ROW()/10000000,0)</f>
        <v>0</v>
      </c>
      <c r="L1520" s="171">
        <f t="array" ref="L1520">IFERROR(INDEX(VBDhistory3!$U$310:$U$610,MATCH(VBDgames!$C1520,VBDhistory3!$B$310:$B$610,0))+ROW()/10000000,0)</f>
        <v>0</v>
      </c>
      <c r="M1520" s="171">
        <f t="array" ref="M1520">IFERROR(INDEX(VBDhistory4!$U$310:$U$610,MATCH(VBDgames!$C1520,VBDhistory4!$B$310:$B$610,0))+ROW()/10000000,0)</f>
        <v>0</v>
      </c>
      <c r="N1520" s="171"/>
      <c r="O1520" s="171" t="str">
        <f t="shared" ref="O1520:R1520" si="2992">$D1520&amp;"-"&amp;RANK(J1520,J$1429:J$1778,0)</f>
        <v>DL-1</v>
      </c>
      <c r="P1520" s="171" t="str">
        <f t="shared" si="2992"/>
        <v>DL-1</v>
      </c>
      <c r="Q1520" s="171" t="str">
        <f t="shared" si="2992"/>
        <v>DL-1</v>
      </c>
      <c r="R1520" s="171" t="str">
        <f t="shared" si="2992"/>
        <v>DL-1</v>
      </c>
      <c r="AC1520" s="3"/>
    </row>
    <row r="1521" ht="15.75" customHeight="1">
      <c r="A1521" s="24">
        <v>93.0</v>
      </c>
      <c r="B1521" s="24" t="s">
        <v>5216</v>
      </c>
      <c r="C1521" s="24" t="s">
        <v>5216</v>
      </c>
      <c r="D1521" s="132" t="s">
        <v>4632</v>
      </c>
      <c r="E1521" s="132">
        <v>16.0</v>
      </c>
      <c r="F1521" s="132">
        <v>11.0</v>
      </c>
      <c r="G1521" s="132">
        <v>14.0</v>
      </c>
      <c r="H1521" s="132"/>
      <c r="J1521" s="171">
        <f t="array" ref="J1521">IFERROR(INDEX(VBDhistory1!$U$310:$U$610,MATCH(VBDgames!$C1521,VBDhistory1!$B$310:$B$610,0))+ROW()/10000000,0)</f>
        <v>0</v>
      </c>
      <c r="K1521" s="171">
        <f t="array" ref="K1521">IFERROR(INDEX(VBDhistory2!$U$310:$U$610,MATCH(VBDgames!$C1521,VBDhistory2!$B$310:$B$610,0))+ROW()/10000000,0)</f>
        <v>0</v>
      </c>
      <c r="L1521" s="171">
        <f t="array" ref="L1521">IFERROR(INDEX(VBDhistory3!$U$310:$U$610,MATCH(VBDgames!$C1521,VBDhistory3!$B$310:$B$610,0))+ROW()/10000000,0)</f>
        <v>0</v>
      </c>
      <c r="M1521" s="171">
        <f t="array" ref="M1521">IFERROR(INDEX(VBDhistory4!$U$310:$U$610,MATCH(VBDgames!$C1521,VBDhistory4!$B$310:$B$610,0))+ROW()/10000000,0)</f>
        <v>0</v>
      </c>
      <c r="N1521" s="171"/>
      <c r="O1521" s="171" t="str">
        <f t="shared" ref="O1521:R1521" si="2993">$D1521&amp;"-"&amp;RANK(J1521,J$1429:J$1778,0)</f>
        <v>DL-1</v>
      </c>
      <c r="P1521" s="171" t="str">
        <f t="shared" si="2993"/>
        <v>DL-1</v>
      </c>
      <c r="Q1521" s="171" t="str">
        <f t="shared" si="2993"/>
        <v>DL-1</v>
      </c>
      <c r="R1521" s="171" t="str">
        <f t="shared" si="2993"/>
        <v>DL-1</v>
      </c>
      <c r="AC1521" s="3"/>
    </row>
    <row r="1522" ht="15.75" customHeight="1">
      <c r="A1522" s="24">
        <v>94.0</v>
      </c>
      <c r="B1522" s="24" t="s">
        <v>5217</v>
      </c>
      <c r="C1522" s="24" t="s">
        <v>5217</v>
      </c>
      <c r="D1522" s="132" t="s">
        <v>4632</v>
      </c>
      <c r="E1522" s="132">
        <v>16.0</v>
      </c>
      <c r="F1522" s="132">
        <v>16.0</v>
      </c>
      <c r="G1522" s="132"/>
      <c r="H1522" s="132"/>
      <c r="J1522" s="171">
        <f t="array" ref="J1522">IFERROR(INDEX(VBDhistory1!$U$310:$U$610,MATCH(VBDgames!$C1522,VBDhistory1!$B$310:$B$610,0))+ROW()/10000000,0)</f>
        <v>0</v>
      </c>
      <c r="K1522" s="171">
        <f t="array" ref="K1522">IFERROR(INDEX(VBDhistory2!$U$310:$U$610,MATCH(VBDgames!$C1522,VBDhistory2!$B$310:$B$610,0))+ROW()/10000000,0)</f>
        <v>0</v>
      </c>
      <c r="L1522" s="171">
        <f t="array" ref="L1522">IFERROR(INDEX(VBDhistory3!$U$310:$U$610,MATCH(VBDgames!$C1522,VBDhistory3!$B$310:$B$610,0))+ROW()/10000000,0)</f>
        <v>0</v>
      </c>
      <c r="M1522" s="171">
        <f t="array" ref="M1522">IFERROR(INDEX(VBDhistory4!$U$310:$U$610,MATCH(VBDgames!$C1522,VBDhistory4!$B$310:$B$610,0))+ROW()/10000000,0)</f>
        <v>0</v>
      </c>
      <c r="N1522" s="171"/>
      <c r="O1522" s="171" t="str">
        <f t="shared" ref="O1522:R1522" si="2994">$D1522&amp;"-"&amp;RANK(J1522,J$1429:J$1778,0)</f>
        <v>DL-1</v>
      </c>
      <c r="P1522" s="171" t="str">
        <f t="shared" si="2994"/>
        <v>DL-1</v>
      </c>
      <c r="Q1522" s="171" t="str">
        <f t="shared" si="2994"/>
        <v>DL-1</v>
      </c>
      <c r="R1522" s="171" t="str">
        <f t="shared" si="2994"/>
        <v>DL-1</v>
      </c>
      <c r="AC1522" s="3"/>
    </row>
    <row r="1523" ht="15.75" customHeight="1">
      <c r="A1523" s="24">
        <v>95.0</v>
      </c>
      <c r="B1523" s="24" t="s">
        <v>5218</v>
      </c>
      <c r="C1523" s="24" t="s">
        <v>5218</v>
      </c>
      <c r="D1523" s="132" t="s">
        <v>4632</v>
      </c>
      <c r="E1523" s="132">
        <v>16.0</v>
      </c>
      <c r="F1523" s="132">
        <v>15.0</v>
      </c>
      <c r="G1523" s="132">
        <v>13.0</v>
      </c>
      <c r="H1523" s="132"/>
      <c r="J1523" s="171">
        <f t="array" ref="J1523">IFERROR(INDEX(VBDhistory1!$U$310:$U$610,MATCH(VBDgames!$C1523,VBDhistory1!$B$310:$B$610,0))+ROW()/10000000,0)</f>
        <v>0</v>
      </c>
      <c r="K1523" s="171">
        <f t="array" ref="K1523">IFERROR(INDEX(VBDhistory2!$U$310:$U$610,MATCH(VBDgames!$C1523,VBDhistory2!$B$310:$B$610,0))+ROW()/10000000,0)</f>
        <v>0</v>
      </c>
      <c r="L1523" s="171">
        <f t="array" ref="L1523">IFERROR(INDEX(VBDhistory3!$U$310:$U$610,MATCH(VBDgames!$C1523,VBDhistory3!$B$310:$B$610,0))+ROW()/10000000,0)</f>
        <v>0</v>
      </c>
      <c r="M1523" s="171">
        <f t="array" ref="M1523">IFERROR(INDEX(VBDhistory4!$U$310:$U$610,MATCH(VBDgames!$C1523,VBDhistory4!$B$310:$B$610,0))+ROW()/10000000,0)</f>
        <v>0</v>
      </c>
      <c r="N1523" s="171"/>
      <c r="O1523" s="171" t="str">
        <f t="shared" ref="O1523:R1523" si="2995">$D1523&amp;"-"&amp;RANK(J1523,J$1429:J$1778,0)</f>
        <v>DL-1</v>
      </c>
      <c r="P1523" s="171" t="str">
        <f t="shared" si="2995"/>
        <v>DL-1</v>
      </c>
      <c r="Q1523" s="171" t="str">
        <f t="shared" si="2995"/>
        <v>DL-1</v>
      </c>
      <c r="R1523" s="171" t="str">
        <f t="shared" si="2995"/>
        <v>DL-1</v>
      </c>
      <c r="AC1523" s="3"/>
    </row>
    <row r="1524" ht="15.75" customHeight="1">
      <c r="A1524" s="24">
        <v>96.0</v>
      </c>
      <c r="B1524" s="24" t="s">
        <v>5219</v>
      </c>
      <c r="C1524" s="24" t="s">
        <v>5219</v>
      </c>
      <c r="D1524" s="132" t="s">
        <v>4632</v>
      </c>
      <c r="E1524" s="132">
        <v>13.0</v>
      </c>
      <c r="F1524" s="132">
        <v>14.0</v>
      </c>
      <c r="G1524" s="132">
        <v>15.0</v>
      </c>
      <c r="H1524" s="132"/>
      <c r="J1524" s="171">
        <f t="array" ref="J1524">IFERROR(INDEX(VBDhistory1!$U$310:$U$610,MATCH(VBDgames!$C1524,VBDhistory1!$B$310:$B$610,0))+ROW()/10000000,0)</f>
        <v>0</v>
      </c>
      <c r="K1524" s="171">
        <f t="array" ref="K1524">IFERROR(INDEX(VBDhistory2!$U$310:$U$610,MATCH(VBDgames!$C1524,VBDhistory2!$B$310:$B$610,0))+ROW()/10000000,0)</f>
        <v>0</v>
      </c>
      <c r="L1524" s="171">
        <f t="array" ref="L1524">IFERROR(INDEX(VBDhistory3!$U$310:$U$610,MATCH(VBDgames!$C1524,VBDhistory3!$B$310:$B$610,0))+ROW()/10000000,0)</f>
        <v>0</v>
      </c>
      <c r="M1524" s="171">
        <f t="array" ref="M1524">IFERROR(INDEX(VBDhistory4!$U$310:$U$610,MATCH(VBDgames!$C1524,VBDhistory4!$B$310:$B$610,0))+ROW()/10000000,0)</f>
        <v>0</v>
      </c>
      <c r="N1524" s="171"/>
      <c r="O1524" s="171" t="str">
        <f t="shared" ref="O1524:R1524" si="2996">$D1524&amp;"-"&amp;RANK(J1524,J$1429:J$1778,0)</f>
        <v>DL-1</v>
      </c>
      <c r="P1524" s="171" t="str">
        <f t="shared" si="2996"/>
        <v>DL-1</v>
      </c>
      <c r="Q1524" s="171" t="str">
        <f t="shared" si="2996"/>
        <v>DL-1</v>
      </c>
      <c r="R1524" s="171" t="str">
        <f t="shared" si="2996"/>
        <v>DL-1</v>
      </c>
      <c r="AC1524" s="3"/>
    </row>
    <row r="1525" ht="15.75" customHeight="1">
      <c r="A1525" s="24">
        <v>97.0</v>
      </c>
      <c r="B1525" s="24" t="s">
        <v>5220</v>
      </c>
      <c r="C1525" s="24" t="s">
        <v>5220</v>
      </c>
      <c r="D1525" s="132" t="s">
        <v>4632</v>
      </c>
      <c r="E1525" s="132">
        <v>15.0</v>
      </c>
      <c r="F1525" s="132">
        <v>14.0</v>
      </c>
      <c r="G1525" s="132">
        <v>11.0</v>
      </c>
      <c r="H1525" s="132"/>
      <c r="J1525" s="171">
        <f t="array" ref="J1525">IFERROR(INDEX(VBDhistory1!$U$310:$U$610,MATCH(VBDgames!$C1525,VBDhistory1!$B$310:$B$610,0))+ROW()/10000000,0)</f>
        <v>0</v>
      </c>
      <c r="K1525" s="171">
        <f t="array" ref="K1525">IFERROR(INDEX(VBDhistory2!$U$310:$U$610,MATCH(VBDgames!$C1525,VBDhistory2!$B$310:$B$610,0))+ROW()/10000000,0)</f>
        <v>0</v>
      </c>
      <c r="L1525" s="171">
        <f t="array" ref="L1525">IFERROR(INDEX(VBDhistory3!$U$310:$U$610,MATCH(VBDgames!$C1525,VBDhistory3!$B$310:$B$610,0))+ROW()/10000000,0)</f>
        <v>0</v>
      </c>
      <c r="M1525" s="171">
        <f t="array" ref="M1525">IFERROR(INDEX(VBDhistory4!$U$310:$U$610,MATCH(VBDgames!$C1525,VBDhistory4!$B$310:$B$610,0))+ROW()/10000000,0)</f>
        <v>0</v>
      </c>
      <c r="N1525" s="171"/>
      <c r="O1525" s="171" t="str">
        <f t="shared" ref="O1525:R1525" si="2997">$D1525&amp;"-"&amp;RANK(J1525,J$1429:J$1778,0)</f>
        <v>DL-1</v>
      </c>
      <c r="P1525" s="171" t="str">
        <f t="shared" si="2997"/>
        <v>DL-1</v>
      </c>
      <c r="Q1525" s="171" t="str">
        <f t="shared" si="2997"/>
        <v>DL-1</v>
      </c>
      <c r="R1525" s="171" t="str">
        <f t="shared" si="2997"/>
        <v>DL-1</v>
      </c>
      <c r="AC1525" s="3"/>
    </row>
    <row r="1526" ht="15.75" customHeight="1">
      <c r="A1526" s="24">
        <v>98.0</v>
      </c>
      <c r="B1526" s="24" t="s">
        <v>5221</v>
      </c>
      <c r="C1526" s="24" t="s">
        <v>5221</v>
      </c>
      <c r="D1526" s="132" t="s">
        <v>4632</v>
      </c>
      <c r="E1526" s="132">
        <v>16.0</v>
      </c>
      <c r="F1526" s="132">
        <v>14.0</v>
      </c>
      <c r="G1526" s="132">
        <v>1.0</v>
      </c>
      <c r="H1526" s="132"/>
      <c r="J1526" s="171">
        <f t="array" ref="J1526">IFERROR(INDEX(VBDhistory1!$U$310:$U$610,MATCH(VBDgames!$C1526,VBDhistory1!$B$310:$B$610,0))+ROW()/10000000,0)</f>
        <v>0</v>
      </c>
      <c r="K1526" s="171">
        <f t="array" ref="K1526">IFERROR(INDEX(VBDhistory2!$U$310:$U$610,MATCH(VBDgames!$C1526,VBDhistory2!$B$310:$B$610,0))+ROW()/10000000,0)</f>
        <v>0</v>
      </c>
      <c r="L1526" s="171">
        <f t="array" ref="L1526">IFERROR(INDEX(VBDhistory3!$U$310:$U$610,MATCH(VBDgames!$C1526,VBDhistory3!$B$310:$B$610,0))+ROW()/10000000,0)</f>
        <v>0</v>
      </c>
      <c r="M1526" s="171">
        <f t="array" ref="M1526">IFERROR(INDEX(VBDhistory4!$U$310:$U$610,MATCH(VBDgames!$C1526,VBDhistory4!$B$310:$B$610,0))+ROW()/10000000,0)</f>
        <v>0</v>
      </c>
      <c r="N1526" s="171"/>
      <c r="O1526" s="171" t="str">
        <f t="shared" ref="O1526:R1526" si="2998">$D1526&amp;"-"&amp;RANK(J1526,J$1429:J$1778,0)</f>
        <v>DL-1</v>
      </c>
      <c r="P1526" s="171" t="str">
        <f t="shared" si="2998"/>
        <v>DL-1</v>
      </c>
      <c r="Q1526" s="171" t="str">
        <f t="shared" si="2998"/>
        <v>DL-1</v>
      </c>
      <c r="R1526" s="171" t="str">
        <f t="shared" si="2998"/>
        <v>DL-1</v>
      </c>
      <c r="AC1526" s="3"/>
    </row>
    <row r="1527" ht="15.75" customHeight="1">
      <c r="A1527" s="24">
        <v>99.0</v>
      </c>
      <c r="B1527" s="24" t="s">
        <v>5222</v>
      </c>
      <c r="C1527" s="24" t="s">
        <v>5222</v>
      </c>
      <c r="D1527" s="132" t="s">
        <v>4632</v>
      </c>
      <c r="E1527" s="132">
        <v>15.0</v>
      </c>
      <c r="F1527" s="132">
        <v>16.0</v>
      </c>
      <c r="G1527" s="132">
        <v>16.0</v>
      </c>
      <c r="H1527" s="132">
        <v>16.0</v>
      </c>
      <c r="J1527" s="171">
        <f t="array" ref="J1527">IFERROR(INDEX(VBDhistory1!$U$310:$U$610,MATCH(VBDgames!$C1527,VBDhistory1!$B$310:$B$610,0))+ROW()/10000000,0)</f>
        <v>0</v>
      </c>
      <c r="K1527" s="171">
        <f t="array" ref="K1527">IFERROR(INDEX(VBDhistory2!$U$310:$U$610,MATCH(VBDgames!$C1527,VBDhistory2!$B$310:$B$610,0))+ROW()/10000000,0)</f>
        <v>0</v>
      </c>
      <c r="L1527" s="171">
        <f t="array" ref="L1527">IFERROR(INDEX(VBDhistory3!$U$310:$U$610,MATCH(VBDgames!$C1527,VBDhistory3!$B$310:$B$610,0))+ROW()/10000000,0)</f>
        <v>0</v>
      </c>
      <c r="M1527" s="171">
        <f t="array" ref="M1527">IFERROR(INDEX(VBDhistory4!$U$310:$U$610,MATCH(VBDgames!$C1527,VBDhistory4!$B$310:$B$610,0))+ROW()/10000000,0)</f>
        <v>0</v>
      </c>
      <c r="N1527" s="171"/>
      <c r="O1527" s="171" t="str">
        <f t="shared" ref="O1527:R1527" si="2999">$D1527&amp;"-"&amp;RANK(J1527,J$1429:J$1778,0)</f>
        <v>DL-1</v>
      </c>
      <c r="P1527" s="171" t="str">
        <f t="shared" si="2999"/>
        <v>DL-1</v>
      </c>
      <c r="Q1527" s="171" t="str">
        <f t="shared" si="2999"/>
        <v>DL-1</v>
      </c>
      <c r="R1527" s="171" t="str">
        <f t="shared" si="2999"/>
        <v>DL-1</v>
      </c>
      <c r="AC1527" s="3"/>
    </row>
    <row r="1528" ht="15.75" customHeight="1">
      <c r="A1528" s="24">
        <v>100.0</v>
      </c>
      <c r="B1528" s="24" t="s">
        <v>5223</v>
      </c>
      <c r="C1528" s="24" t="s">
        <v>5223</v>
      </c>
      <c r="D1528" s="132" t="s">
        <v>4632</v>
      </c>
      <c r="E1528" s="132">
        <v>15.0</v>
      </c>
      <c r="F1528" s="132">
        <v>10.0</v>
      </c>
      <c r="G1528" s="132">
        <v>6.0</v>
      </c>
      <c r="H1528" s="132"/>
      <c r="J1528" s="171">
        <f t="array" ref="J1528">IFERROR(INDEX(VBDhistory1!$U$310:$U$610,MATCH(VBDgames!$C1528,VBDhistory1!$B$310:$B$610,0))+ROW()/10000000,0)</f>
        <v>0</v>
      </c>
      <c r="K1528" s="171">
        <f t="array" ref="K1528">IFERROR(INDEX(VBDhistory2!$U$310:$U$610,MATCH(VBDgames!$C1528,VBDhistory2!$B$310:$B$610,0))+ROW()/10000000,0)</f>
        <v>0</v>
      </c>
      <c r="L1528" s="171">
        <f t="array" ref="L1528">IFERROR(INDEX(VBDhistory3!$U$310:$U$610,MATCH(VBDgames!$C1528,VBDhistory3!$B$310:$B$610,0))+ROW()/10000000,0)</f>
        <v>0</v>
      </c>
      <c r="M1528" s="171">
        <f t="array" ref="M1528">IFERROR(INDEX(VBDhistory4!$U$310:$U$610,MATCH(VBDgames!$C1528,VBDhistory4!$B$310:$B$610,0))+ROW()/10000000,0)</f>
        <v>0</v>
      </c>
      <c r="N1528" s="171"/>
      <c r="O1528" s="171" t="str">
        <f t="shared" ref="O1528:R1528" si="3000">$D1528&amp;"-"&amp;RANK(J1528,J$1429:J$1778,0)</f>
        <v>DL-1</v>
      </c>
      <c r="P1528" s="171" t="str">
        <f t="shared" si="3000"/>
        <v>DL-1</v>
      </c>
      <c r="Q1528" s="171" t="str">
        <f t="shared" si="3000"/>
        <v>DL-1</v>
      </c>
      <c r="R1528" s="171" t="str">
        <f t="shared" si="3000"/>
        <v>DL-1</v>
      </c>
      <c r="AC1528" s="3"/>
    </row>
    <row r="1529" ht="15.75" customHeight="1">
      <c r="A1529" s="24">
        <v>101.0</v>
      </c>
      <c r="B1529" s="24" t="s">
        <v>5224</v>
      </c>
      <c r="C1529" s="24" t="s">
        <v>5224</v>
      </c>
      <c r="D1529" s="132" t="s">
        <v>4632</v>
      </c>
      <c r="E1529" s="132">
        <v>16.0</v>
      </c>
      <c r="F1529" s="132"/>
      <c r="G1529" s="132"/>
      <c r="H1529" s="132"/>
      <c r="J1529" s="171">
        <f t="array" ref="J1529">IFERROR(INDEX(VBDhistory1!$U$310:$U$610,MATCH(VBDgames!$C1529,VBDhistory1!$B$310:$B$610,0))+ROW()/10000000,0)</f>
        <v>0</v>
      </c>
      <c r="K1529" s="171">
        <f t="array" ref="K1529">IFERROR(INDEX(VBDhistory2!$U$310:$U$610,MATCH(VBDgames!$C1529,VBDhistory2!$B$310:$B$610,0))+ROW()/10000000,0)</f>
        <v>0</v>
      </c>
      <c r="L1529" s="171">
        <f t="array" ref="L1529">IFERROR(INDEX(VBDhistory3!$U$310:$U$610,MATCH(VBDgames!$C1529,VBDhistory3!$B$310:$B$610,0))+ROW()/10000000,0)</f>
        <v>0</v>
      </c>
      <c r="M1529" s="171">
        <f t="array" ref="M1529">IFERROR(INDEX(VBDhistory4!$U$310:$U$610,MATCH(VBDgames!$C1529,VBDhistory4!$B$310:$B$610,0))+ROW()/10000000,0)</f>
        <v>0</v>
      </c>
      <c r="N1529" s="171"/>
      <c r="O1529" s="171" t="str">
        <f t="shared" ref="O1529:R1529" si="3001">$D1529&amp;"-"&amp;RANK(J1529,J$1429:J$1778,0)</f>
        <v>DL-1</v>
      </c>
      <c r="P1529" s="171" t="str">
        <f t="shared" si="3001"/>
        <v>DL-1</v>
      </c>
      <c r="Q1529" s="171" t="str">
        <f t="shared" si="3001"/>
        <v>DL-1</v>
      </c>
      <c r="R1529" s="171" t="str">
        <f t="shared" si="3001"/>
        <v>DL-1</v>
      </c>
      <c r="AC1529" s="3"/>
    </row>
    <row r="1530" ht="15.75" customHeight="1">
      <c r="A1530" s="24">
        <v>102.0</v>
      </c>
      <c r="B1530" s="24" t="s">
        <v>5225</v>
      </c>
      <c r="C1530" s="24" t="s">
        <v>5225</v>
      </c>
      <c r="D1530" s="132" t="s">
        <v>4632</v>
      </c>
      <c r="E1530" s="132">
        <v>15.0</v>
      </c>
      <c r="F1530" s="132">
        <v>13.0</v>
      </c>
      <c r="G1530" s="132"/>
      <c r="H1530" s="132"/>
      <c r="J1530" s="171">
        <f t="array" ref="J1530">IFERROR(INDEX(VBDhistory1!$U$310:$U$610,MATCH(VBDgames!$C1530,VBDhistory1!$B$310:$B$610,0))+ROW()/10000000,0)</f>
        <v>0</v>
      </c>
      <c r="K1530" s="171">
        <f t="array" ref="K1530">IFERROR(INDEX(VBDhistory2!$U$310:$U$610,MATCH(VBDgames!$C1530,VBDhistory2!$B$310:$B$610,0))+ROW()/10000000,0)</f>
        <v>0</v>
      </c>
      <c r="L1530" s="171">
        <f t="array" ref="L1530">IFERROR(INDEX(VBDhistory3!$U$310:$U$610,MATCH(VBDgames!$C1530,VBDhistory3!$B$310:$B$610,0))+ROW()/10000000,0)</f>
        <v>0</v>
      </c>
      <c r="M1530" s="171">
        <f t="array" ref="M1530">IFERROR(INDEX(VBDhistory4!$U$310:$U$610,MATCH(VBDgames!$C1530,VBDhistory4!$B$310:$B$610,0))+ROW()/10000000,0)</f>
        <v>0</v>
      </c>
      <c r="N1530" s="171"/>
      <c r="O1530" s="171" t="str">
        <f t="shared" ref="O1530:R1530" si="3002">$D1530&amp;"-"&amp;RANK(J1530,J$1429:J$1778,0)</f>
        <v>DL-1</v>
      </c>
      <c r="P1530" s="171" t="str">
        <f t="shared" si="3002"/>
        <v>DL-1</v>
      </c>
      <c r="Q1530" s="171" t="str">
        <f t="shared" si="3002"/>
        <v>DL-1</v>
      </c>
      <c r="R1530" s="171" t="str">
        <f t="shared" si="3002"/>
        <v>DL-1</v>
      </c>
      <c r="AC1530" s="3"/>
    </row>
    <row r="1531" ht="15.75" customHeight="1">
      <c r="A1531" s="24">
        <v>103.0</v>
      </c>
      <c r="B1531" s="24" t="s">
        <v>5094</v>
      </c>
      <c r="C1531" s="24" t="s">
        <v>5094</v>
      </c>
      <c r="D1531" s="132" t="s">
        <v>4632</v>
      </c>
      <c r="E1531" s="132">
        <v>16.0</v>
      </c>
      <c r="F1531" s="132">
        <v>9.0</v>
      </c>
      <c r="G1531" s="132"/>
      <c r="H1531" s="132"/>
      <c r="J1531" s="171">
        <f t="array" ref="J1531">IFERROR(INDEX(VBDhistory1!$U$310:$U$610,MATCH(VBDgames!$C1531,VBDhistory1!$B$310:$B$610,0))+ROW()/10000000,0)</f>
        <v>0</v>
      </c>
      <c r="K1531" s="171">
        <f t="array" ref="K1531">IFERROR(INDEX(VBDhistory2!$U$310:$U$610,MATCH(VBDgames!$C1531,VBDhistory2!$B$310:$B$610,0))+ROW()/10000000,0)</f>
        <v>0</v>
      </c>
      <c r="L1531" s="171">
        <f t="array" ref="L1531">IFERROR(INDEX(VBDhistory3!$U$310:$U$610,MATCH(VBDgames!$C1531,VBDhistory3!$B$310:$B$610,0))+ROW()/10000000,0)</f>
        <v>0</v>
      </c>
      <c r="M1531" s="171">
        <f t="array" ref="M1531">IFERROR(INDEX(VBDhistory4!$U$310:$U$610,MATCH(VBDgames!$C1531,VBDhistory4!$B$310:$B$610,0))+ROW()/10000000,0)</f>
        <v>0</v>
      </c>
      <c r="N1531" s="171"/>
      <c r="O1531" s="171" t="str">
        <f t="shared" ref="O1531:R1531" si="3003">$D1531&amp;"-"&amp;RANK(J1531,J$1429:J$1778,0)</f>
        <v>DL-1</v>
      </c>
      <c r="P1531" s="171" t="str">
        <f t="shared" si="3003"/>
        <v>DL-1</v>
      </c>
      <c r="Q1531" s="171" t="str">
        <f t="shared" si="3003"/>
        <v>DL-1</v>
      </c>
      <c r="R1531" s="171" t="str">
        <f t="shared" si="3003"/>
        <v>DL-1</v>
      </c>
      <c r="AC1531" s="3"/>
    </row>
    <row r="1532" ht="15.75" customHeight="1">
      <c r="A1532" s="24">
        <v>104.0</v>
      </c>
      <c r="B1532" s="24" t="s">
        <v>5226</v>
      </c>
      <c r="C1532" s="24" t="s">
        <v>5226</v>
      </c>
      <c r="D1532" s="132" t="s">
        <v>4632</v>
      </c>
      <c r="E1532" s="132">
        <v>16.0</v>
      </c>
      <c r="F1532" s="132">
        <v>1.0</v>
      </c>
      <c r="G1532" s="132">
        <v>5.0</v>
      </c>
      <c r="H1532" s="132"/>
      <c r="J1532" s="171">
        <f t="array" ref="J1532">IFERROR(INDEX(VBDhistory1!$U$310:$U$610,MATCH(VBDgames!$C1532,VBDhistory1!$B$310:$B$610,0))+ROW()/10000000,0)</f>
        <v>0</v>
      </c>
      <c r="K1532" s="171">
        <f t="array" ref="K1532">IFERROR(INDEX(VBDhistory2!$U$310:$U$610,MATCH(VBDgames!$C1532,VBDhistory2!$B$310:$B$610,0))+ROW()/10000000,0)</f>
        <v>0</v>
      </c>
      <c r="L1532" s="171">
        <f t="array" ref="L1532">IFERROR(INDEX(VBDhistory3!$U$310:$U$610,MATCH(VBDgames!$C1532,VBDhistory3!$B$310:$B$610,0))+ROW()/10000000,0)</f>
        <v>0</v>
      </c>
      <c r="M1532" s="171">
        <f t="array" ref="M1532">IFERROR(INDEX(VBDhistory4!$U$310:$U$610,MATCH(VBDgames!$C1532,VBDhistory4!$B$310:$B$610,0))+ROW()/10000000,0)</f>
        <v>0</v>
      </c>
      <c r="N1532" s="171"/>
      <c r="O1532" s="171" t="str">
        <f t="shared" ref="O1532:R1532" si="3004">$D1532&amp;"-"&amp;RANK(J1532,J$1429:J$1778,0)</f>
        <v>DL-1</v>
      </c>
      <c r="P1532" s="171" t="str">
        <f t="shared" si="3004"/>
        <v>DL-1</v>
      </c>
      <c r="Q1532" s="171" t="str">
        <f t="shared" si="3004"/>
        <v>DL-1</v>
      </c>
      <c r="R1532" s="171" t="str">
        <f t="shared" si="3004"/>
        <v>DL-1</v>
      </c>
      <c r="AC1532" s="3"/>
    </row>
    <row r="1533" ht="15.75" customHeight="1">
      <c r="A1533" s="24">
        <v>105.0</v>
      </c>
      <c r="B1533" s="24" t="s">
        <v>5227</v>
      </c>
      <c r="C1533" s="24" t="s">
        <v>5227</v>
      </c>
      <c r="D1533" s="132" t="s">
        <v>4632</v>
      </c>
      <c r="E1533" s="132">
        <v>10.0</v>
      </c>
      <c r="F1533" s="132">
        <v>15.0</v>
      </c>
      <c r="G1533" s="132">
        <v>14.0</v>
      </c>
      <c r="H1533" s="132"/>
      <c r="J1533" s="171">
        <f t="array" ref="J1533">IFERROR(INDEX(VBDhistory1!$U$310:$U$610,MATCH(VBDgames!$C1533,VBDhistory1!$B$310:$B$610,0))+ROW()/10000000,0)</f>
        <v>0</v>
      </c>
      <c r="K1533" s="171">
        <f t="array" ref="K1533">IFERROR(INDEX(VBDhistory2!$U$310:$U$610,MATCH(VBDgames!$C1533,VBDhistory2!$B$310:$B$610,0))+ROW()/10000000,0)</f>
        <v>0</v>
      </c>
      <c r="L1533" s="171">
        <f t="array" ref="L1533">IFERROR(INDEX(VBDhistory3!$U$310:$U$610,MATCH(VBDgames!$C1533,VBDhistory3!$B$310:$B$610,0))+ROW()/10000000,0)</f>
        <v>0</v>
      </c>
      <c r="M1533" s="171">
        <f t="array" ref="M1533">IFERROR(INDEX(VBDhistory4!$U$310:$U$610,MATCH(VBDgames!$C1533,VBDhistory4!$B$310:$B$610,0))+ROW()/10000000,0)</f>
        <v>0</v>
      </c>
      <c r="N1533" s="171"/>
      <c r="O1533" s="171" t="str">
        <f t="shared" ref="O1533:R1533" si="3005">$D1533&amp;"-"&amp;RANK(J1533,J$1429:J$1778,0)</f>
        <v>DL-1</v>
      </c>
      <c r="P1533" s="171" t="str">
        <f t="shared" si="3005"/>
        <v>DL-1</v>
      </c>
      <c r="Q1533" s="171" t="str">
        <f t="shared" si="3005"/>
        <v>DL-1</v>
      </c>
      <c r="R1533" s="171" t="str">
        <f t="shared" si="3005"/>
        <v>DL-1</v>
      </c>
      <c r="AC1533" s="3"/>
    </row>
    <row r="1534" ht="15.75" customHeight="1">
      <c r="A1534" s="24">
        <v>106.0</v>
      </c>
      <c r="B1534" s="24" t="s">
        <v>5228</v>
      </c>
      <c r="C1534" s="24" t="s">
        <v>5228</v>
      </c>
      <c r="D1534" s="132" t="s">
        <v>4632</v>
      </c>
      <c r="E1534" s="132">
        <v>16.0</v>
      </c>
      <c r="F1534" s="132">
        <v>16.0</v>
      </c>
      <c r="G1534" s="132">
        <v>15.0</v>
      </c>
      <c r="H1534" s="132"/>
      <c r="J1534" s="171">
        <f t="array" ref="J1534">IFERROR(INDEX(VBDhistory1!$U$310:$U$610,MATCH(VBDgames!$C1534,VBDhistory1!$B$310:$B$610,0))+ROW()/10000000,0)</f>
        <v>0</v>
      </c>
      <c r="K1534" s="171">
        <f t="array" ref="K1534">IFERROR(INDEX(VBDhistory2!$U$310:$U$610,MATCH(VBDgames!$C1534,VBDhistory2!$B$310:$B$610,0))+ROW()/10000000,0)</f>
        <v>0</v>
      </c>
      <c r="L1534" s="171">
        <f t="array" ref="L1534">IFERROR(INDEX(VBDhistory3!$U$310:$U$610,MATCH(VBDgames!$C1534,VBDhistory3!$B$310:$B$610,0))+ROW()/10000000,0)</f>
        <v>0</v>
      </c>
      <c r="M1534" s="171">
        <f t="array" ref="M1534">IFERROR(INDEX(VBDhistory4!$U$310:$U$610,MATCH(VBDgames!$C1534,VBDhistory4!$B$310:$B$610,0))+ROW()/10000000,0)</f>
        <v>0</v>
      </c>
      <c r="N1534" s="171"/>
      <c r="O1534" s="171" t="str">
        <f t="shared" ref="O1534:R1534" si="3006">$D1534&amp;"-"&amp;RANK(J1534,J$1429:J$1778,0)</f>
        <v>DL-1</v>
      </c>
      <c r="P1534" s="171" t="str">
        <f t="shared" si="3006"/>
        <v>DL-1</v>
      </c>
      <c r="Q1534" s="171" t="str">
        <f t="shared" si="3006"/>
        <v>DL-1</v>
      </c>
      <c r="R1534" s="171" t="str">
        <f t="shared" si="3006"/>
        <v>DL-1</v>
      </c>
      <c r="AC1534" s="3"/>
    </row>
    <row r="1535" ht="15.75" customHeight="1">
      <c r="A1535" s="24">
        <v>107.0</v>
      </c>
      <c r="B1535" s="24" t="s">
        <v>5229</v>
      </c>
      <c r="C1535" s="24" t="s">
        <v>5230</v>
      </c>
      <c r="D1535" s="132" t="s">
        <v>4632</v>
      </c>
      <c r="E1535" s="132">
        <v>8.0</v>
      </c>
      <c r="F1535" s="132">
        <v>16.0</v>
      </c>
      <c r="G1535" s="132">
        <v>5.0</v>
      </c>
      <c r="H1535" s="132"/>
      <c r="J1535" s="171">
        <f t="array" ref="J1535">IFERROR(INDEX(VBDhistory1!$U$310:$U$610,MATCH(VBDgames!$C1535,VBDhistory1!$B$310:$B$610,0))+ROW()/10000000,0)</f>
        <v>0</v>
      </c>
      <c r="K1535" s="171">
        <f t="array" ref="K1535">IFERROR(INDEX(VBDhistory2!$U$310:$U$610,MATCH(VBDgames!$C1535,VBDhistory2!$B$310:$B$610,0))+ROW()/10000000,0)</f>
        <v>0</v>
      </c>
      <c r="L1535" s="171">
        <f t="array" ref="L1535">IFERROR(INDEX(VBDhistory3!$U$310:$U$610,MATCH(VBDgames!$C1535,VBDhistory3!$B$310:$B$610,0))+ROW()/10000000,0)</f>
        <v>0</v>
      </c>
      <c r="M1535" s="171">
        <f t="array" ref="M1535">IFERROR(INDEX(VBDhistory4!$U$310:$U$610,MATCH(VBDgames!$C1535,VBDhistory4!$B$310:$B$610,0))+ROW()/10000000,0)</f>
        <v>0</v>
      </c>
      <c r="N1535" s="171"/>
      <c r="O1535" s="171" t="str">
        <f t="shared" ref="O1535:R1535" si="3007">$D1535&amp;"-"&amp;RANK(J1535,J$1429:J$1778,0)</f>
        <v>DL-1</v>
      </c>
      <c r="P1535" s="171" t="str">
        <f t="shared" si="3007"/>
        <v>DL-1</v>
      </c>
      <c r="Q1535" s="171" t="str">
        <f t="shared" si="3007"/>
        <v>DL-1</v>
      </c>
      <c r="R1535" s="171" t="str">
        <f t="shared" si="3007"/>
        <v>DL-1</v>
      </c>
      <c r="AC1535" s="3"/>
    </row>
    <row r="1536" ht="15.75" customHeight="1">
      <c r="A1536" s="24">
        <v>108.0</v>
      </c>
      <c r="B1536" s="24" t="s">
        <v>5231</v>
      </c>
      <c r="C1536" s="24" t="s">
        <v>5231</v>
      </c>
      <c r="D1536" s="132" t="s">
        <v>4632</v>
      </c>
      <c r="E1536" s="132">
        <v>13.0</v>
      </c>
      <c r="F1536" s="132">
        <v>16.0</v>
      </c>
      <c r="G1536" s="132">
        <v>15.0</v>
      </c>
      <c r="H1536" s="132"/>
      <c r="J1536" s="171">
        <f t="array" ref="J1536">IFERROR(INDEX(VBDhistory1!$U$310:$U$610,MATCH(VBDgames!$C1536,VBDhistory1!$B$310:$B$610,0))+ROW()/10000000,0)</f>
        <v>0</v>
      </c>
      <c r="K1536" s="171">
        <f t="array" ref="K1536">IFERROR(INDEX(VBDhistory2!$U$310:$U$610,MATCH(VBDgames!$C1536,VBDhistory2!$B$310:$B$610,0))+ROW()/10000000,0)</f>
        <v>0</v>
      </c>
      <c r="L1536" s="171">
        <f t="array" ref="L1536">IFERROR(INDEX(VBDhistory3!$U$310:$U$610,MATCH(VBDgames!$C1536,VBDhistory3!$B$310:$B$610,0))+ROW()/10000000,0)</f>
        <v>0</v>
      </c>
      <c r="M1536" s="171">
        <f t="array" ref="M1536">IFERROR(INDEX(VBDhistory4!$U$310:$U$610,MATCH(VBDgames!$C1536,VBDhistory4!$B$310:$B$610,0))+ROW()/10000000,0)</f>
        <v>0</v>
      </c>
      <c r="N1536" s="171"/>
      <c r="O1536" s="171" t="str">
        <f t="shared" ref="O1536:R1536" si="3008">$D1536&amp;"-"&amp;RANK(J1536,J$1429:J$1778,0)</f>
        <v>DL-1</v>
      </c>
      <c r="P1536" s="171" t="str">
        <f t="shared" si="3008"/>
        <v>DL-1</v>
      </c>
      <c r="Q1536" s="171" t="str">
        <f t="shared" si="3008"/>
        <v>DL-1</v>
      </c>
      <c r="R1536" s="171" t="str">
        <f t="shared" si="3008"/>
        <v>DL-1</v>
      </c>
      <c r="AC1536" s="3"/>
    </row>
    <row r="1537" ht="15.75" customHeight="1">
      <c r="A1537" s="24">
        <v>109.0</v>
      </c>
      <c r="B1537" s="24" t="s">
        <v>5232</v>
      </c>
      <c r="C1537" s="24" t="s">
        <v>5232</v>
      </c>
      <c r="D1537" s="132" t="s">
        <v>4632</v>
      </c>
      <c r="E1537" s="132">
        <v>15.0</v>
      </c>
      <c r="F1537" s="132">
        <v>6.0</v>
      </c>
      <c r="G1537" s="132">
        <v>1.0</v>
      </c>
      <c r="H1537" s="132"/>
      <c r="J1537" s="171">
        <f t="array" ref="J1537">IFERROR(INDEX(VBDhistory1!$U$310:$U$610,MATCH(VBDgames!$C1537,VBDhistory1!$B$310:$B$610,0))+ROW()/10000000,0)</f>
        <v>0</v>
      </c>
      <c r="K1537" s="171">
        <f t="array" ref="K1537">IFERROR(INDEX(VBDhistory2!$U$310:$U$610,MATCH(VBDgames!$C1537,VBDhistory2!$B$310:$B$610,0))+ROW()/10000000,0)</f>
        <v>0</v>
      </c>
      <c r="L1537" s="171">
        <f t="array" ref="L1537">IFERROR(INDEX(VBDhistory3!$U$310:$U$610,MATCH(VBDgames!$C1537,VBDhistory3!$B$310:$B$610,0))+ROW()/10000000,0)</f>
        <v>0</v>
      </c>
      <c r="M1537" s="171">
        <f t="array" ref="M1537">IFERROR(INDEX(VBDhistory4!$U$310:$U$610,MATCH(VBDgames!$C1537,VBDhistory4!$B$310:$B$610,0))+ROW()/10000000,0)</f>
        <v>0</v>
      </c>
      <c r="N1537" s="171"/>
      <c r="O1537" s="171" t="str">
        <f t="shared" ref="O1537:R1537" si="3009">$D1537&amp;"-"&amp;RANK(J1537,J$1429:J$1778,0)</f>
        <v>DL-1</v>
      </c>
      <c r="P1537" s="171" t="str">
        <f t="shared" si="3009"/>
        <v>DL-1</v>
      </c>
      <c r="Q1537" s="171" t="str">
        <f t="shared" si="3009"/>
        <v>DL-1</v>
      </c>
      <c r="R1537" s="171" t="str">
        <f t="shared" si="3009"/>
        <v>DL-1</v>
      </c>
      <c r="AC1537" s="3"/>
    </row>
    <row r="1538" ht="15.75" customHeight="1">
      <c r="A1538" s="24">
        <v>110.0</v>
      </c>
      <c r="B1538" s="24" t="s">
        <v>5233</v>
      </c>
      <c r="C1538" s="24" t="s">
        <v>5233</v>
      </c>
      <c r="D1538" s="132" t="s">
        <v>4632</v>
      </c>
      <c r="E1538" s="132">
        <v>16.0</v>
      </c>
      <c r="F1538" s="132">
        <v>16.0</v>
      </c>
      <c r="G1538" s="132">
        <v>16.0</v>
      </c>
      <c r="H1538" s="132"/>
      <c r="J1538" s="171">
        <f t="array" ref="J1538">IFERROR(INDEX(VBDhistory1!$U$310:$U$610,MATCH(VBDgames!$C1538,VBDhistory1!$B$310:$B$610,0))+ROW()/10000000,0)</f>
        <v>0</v>
      </c>
      <c r="K1538" s="171">
        <f t="array" ref="K1538">IFERROR(INDEX(VBDhistory2!$U$310:$U$610,MATCH(VBDgames!$C1538,VBDhistory2!$B$310:$B$610,0))+ROW()/10000000,0)</f>
        <v>0</v>
      </c>
      <c r="L1538" s="171">
        <f t="array" ref="L1538">IFERROR(INDEX(VBDhistory3!$U$310:$U$610,MATCH(VBDgames!$C1538,VBDhistory3!$B$310:$B$610,0))+ROW()/10000000,0)</f>
        <v>0</v>
      </c>
      <c r="M1538" s="171">
        <f t="array" ref="M1538">IFERROR(INDEX(VBDhistory4!$U$310:$U$610,MATCH(VBDgames!$C1538,VBDhistory4!$B$310:$B$610,0))+ROW()/10000000,0)</f>
        <v>0</v>
      </c>
      <c r="N1538" s="171"/>
      <c r="O1538" s="171" t="str">
        <f t="shared" ref="O1538:R1538" si="3010">$D1538&amp;"-"&amp;RANK(J1538,J$1429:J$1778,0)</f>
        <v>DL-1</v>
      </c>
      <c r="P1538" s="171" t="str">
        <f t="shared" si="3010"/>
        <v>DL-1</v>
      </c>
      <c r="Q1538" s="171" t="str">
        <f t="shared" si="3010"/>
        <v>DL-1</v>
      </c>
      <c r="R1538" s="171" t="str">
        <f t="shared" si="3010"/>
        <v>DL-1</v>
      </c>
      <c r="AC1538" s="3"/>
    </row>
    <row r="1539" ht="15.75" customHeight="1">
      <c r="A1539" s="24">
        <v>111.0</v>
      </c>
      <c r="B1539" s="24" t="s">
        <v>5234</v>
      </c>
      <c r="C1539" s="24" t="s">
        <v>5234</v>
      </c>
      <c r="D1539" s="132" t="s">
        <v>4632</v>
      </c>
      <c r="E1539" s="132">
        <v>15.0</v>
      </c>
      <c r="F1539" s="132">
        <v>0.0</v>
      </c>
      <c r="G1539" s="132"/>
      <c r="H1539" s="132"/>
      <c r="J1539" s="171">
        <f t="array" ref="J1539">IFERROR(INDEX(VBDhistory1!$U$310:$U$610,MATCH(VBDgames!$C1539,VBDhistory1!$B$310:$B$610,0))+ROW()/10000000,0)</f>
        <v>0</v>
      </c>
      <c r="K1539" s="171">
        <f t="array" ref="K1539">IFERROR(INDEX(VBDhistory2!$U$310:$U$610,MATCH(VBDgames!$C1539,VBDhistory2!$B$310:$B$610,0))+ROW()/10000000,0)</f>
        <v>0</v>
      </c>
      <c r="L1539" s="171">
        <f t="array" ref="L1539">IFERROR(INDEX(VBDhistory3!$U$310:$U$610,MATCH(VBDgames!$C1539,VBDhistory3!$B$310:$B$610,0))+ROW()/10000000,0)</f>
        <v>0</v>
      </c>
      <c r="M1539" s="171">
        <f t="array" ref="M1539">IFERROR(INDEX(VBDhistory4!$U$310:$U$610,MATCH(VBDgames!$C1539,VBDhistory4!$B$310:$B$610,0))+ROW()/10000000,0)</f>
        <v>0</v>
      </c>
      <c r="N1539" s="171"/>
      <c r="O1539" s="171" t="str">
        <f t="shared" ref="O1539:R1539" si="3011">$D1539&amp;"-"&amp;RANK(J1539,J$1429:J$1778,0)</f>
        <v>DL-1</v>
      </c>
      <c r="P1539" s="171" t="str">
        <f t="shared" si="3011"/>
        <v>DL-1</v>
      </c>
      <c r="Q1539" s="171" t="str">
        <f t="shared" si="3011"/>
        <v>DL-1</v>
      </c>
      <c r="R1539" s="171" t="str">
        <f t="shared" si="3011"/>
        <v>DL-1</v>
      </c>
      <c r="AC1539" s="3"/>
    </row>
    <row r="1540" ht="15.75" customHeight="1">
      <c r="A1540" s="24">
        <v>112.0</v>
      </c>
      <c r="B1540" s="24" t="s">
        <v>5091</v>
      </c>
      <c r="C1540" s="24" t="s">
        <v>5091</v>
      </c>
      <c r="D1540" s="132" t="s">
        <v>4632</v>
      </c>
      <c r="E1540" s="132">
        <v>12.0</v>
      </c>
      <c r="F1540" s="132">
        <v>7.0</v>
      </c>
      <c r="G1540" s="132"/>
      <c r="H1540" s="132"/>
      <c r="J1540" s="171">
        <f t="array" ref="J1540">IFERROR(INDEX(VBDhistory1!$U$310:$U$610,MATCH(VBDgames!$C1540,VBDhistory1!$B$310:$B$610,0))+ROW()/10000000,0)</f>
        <v>0</v>
      </c>
      <c r="K1540" s="171">
        <f t="array" ref="K1540">IFERROR(INDEX(VBDhistory2!$U$310:$U$610,MATCH(VBDgames!$C1540,VBDhistory2!$B$310:$B$610,0))+ROW()/10000000,0)</f>
        <v>0</v>
      </c>
      <c r="L1540" s="171">
        <f t="array" ref="L1540">IFERROR(INDEX(VBDhistory3!$U$310:$U$610,MATCH(VBDgames!$C1540,VBDhistory3!$B$310:$B$610,0))+ROW()/10000000,0)</f>
        <v>0</v>
      </c>
      <c r="M1540" s="171">
        <f t="array" ref="M1540">IFERROR(INDEX(VBDhistory4!$U$310:$U$610,MATCH(VBDgames!$C1540,VBDhistory4!$B$310:$B$610,0))+ROW()/10000000,0)</f>
        <v>0</v>
      </c>
      <c r="N1540" s="171"/>
      <c r="O1540" s="171" t="str">
        <f t="shared" ref="O1540:R1540" si="3012">$D1540&amp;"-"&amp;RANK(J1540,J$1429:J$1778,0)</f>
        <v>DL-1</v>
      </c>
      <c r="P1540" s="171" t="str">
        <f t="shared" si="3012"/>
        <v>DL-1</v>
      </c>
      <c r="Q1540" s="171" t="str">
        <f t="shared" si="3012"/>
        <v>DL-1</v>
      </c>
      <c r="R1540" s="171" t="str">
        <f t="shared" si="3012"/>
        <v>DL-1</v>
      </c>
      <c r="AC1540" s="3"/>
    </row>
    <row r="1541" ht="15.75" customHeight="1">
      <c r="A1541" s="24">
        <v>113.0</v>
      </c>
      <c r="B1541" s="24" t="s">
        <v>5235</v>
      </c>
      <c r="C1541" s="24" t="s">
        <v>5235</v>
      </c>
      <c r="D1541" s="132" t="s">
        <v>4632</v>
      </c>
      <c r="E1541" s="132">
        <v>14.0</v>
      </c>
      <c r="F1541" s="132">
        <v>14.0</v>
      </c>
      <c r="G1541" s="132">
        <v>16.0</v>
      </c>
      <c r="H1541" s="132"/>
      <c r="J1541" s="171">
        <f t="array" ref="J1541">IFERROR(INDEX(VBDhistory1!$U$310:$U$610,MATCH(VBDgames!$C1541,VBDhistory1!$B$310:$B$610,0))+ROW()/10000000,0)</f>
        <v>0</v>
      </c>
      <c r="K1541" s="171">
        <f t="array" ref="K1541">IFERROR(INDEX(VBDhistory2!$U$310:$U$610,MATCH(VBDgames!$C1541,VBDhistory2!$B$310:$B$610,0))+ROW()/10000000,0)</f>
        <v>0</v>
      </c>
      <c r="L1541" s="171">
        <f t="array" ref="L1541">IFERROR(INDEX(VBDhistory3!$U$310:$U$610,MATCH(VBDgames!$C1541,VBDhistory3!$B$310:$B$610,0))+ROW()/10000000,0)</f>
        <v>0</v>
      </c>
      <c r="M1541" s="171">
        <f t="array" ref="M1541">IFERROR(INDEX(VBDhistory4!$U$310:$U$610,MATCH(VBDgames!$C1541,VBDhistory4!$B$310:$B$610,0))+ROW()/10000000,0)</f>
        <v>0</v>
      </c>
      <c r="N1541" s="171"/>
      <c r="O1541" s="171" t="str">
        <f t="shared" ref="O1541:R1541" si="3013">$D1541&amp;"-"&amp;RANK(J1541,J$1429:J$1778,0)</f>
        <v>DL-1</v>
      </c>
      <c r="P1541" s="171" t="str">
        <f t="shared" si="3013"/>
        <v>DL-1</v>
      </c>
      <c r="Q1541" s="171" t="str">
        <f t="shared" si="3013"/>
        <v>DL-1</v>
      </c>
      <c r="R1541" s="171" t="str">
        <f t="shared" si="3013"/>
        <v>DL-1</v>
      </c>
      <c r="AC1541" s="3"/>
    </row>
    <row r="1542" ht="15.75" customHeight="1">
      <c r="A1542" s="24">
        <v>114.0</v>
      </c>
      <c r="B1542" s="24" t="s">
        <v>5236</v>
      </c>
      <c r="C1542" s="24" t="s">
        <v>5236</v>
      </c>
      <c r="D1542" s="132" t="s">
        <v>4632</v>
      </c>
      <c r="E1542" s="132">
        <v>16.0</v>
      </c>
      <c r="F1542" s="132">
        <v>15.0</v>
      </c>
      <c r="G1542" s="132">
        <v>16.0</v>
      </c>
      <c r="H1542" s="132"/>
      <c r="J1542" s="171">
        <f t="array" ref="J1542">IFERROR(INDEX(VBDhistory1!$U$310:$U$610,MATCH(VBDgames!$C1542,VBDhistory1!$B$310:$B$610,0))+ROW()/10000000,0)</f>
        <v>0</v>
      </c>
      <c r="K1542" s="171">
        <f t="array" ref="K1542">IFERROR(INDEX(VBDhistory2!$U$310:$U$610,MATCH(VBDgames!$C1542,VBDhistory2!$B$310:$B$610,0))+ROW()/10000000,0)</f>
        <v>0</v>
      </c>
      <c r="L1542" s="171">
        <f t="array" ref="L1542">IFERROR(INDEX(VBDhistory3!$U$310:$U$610,MATCH(VBDgames!$C1542,VBDhistory3!$B$310:$B$610,0))+ROW()/10000000,0)</f>
        <v>0</v>
      </c>
      <c r="M1542" s="171">
        <f t="array" ref="M1542">IFERROR(INDEX(VBDhistory4!$U$310:$U$610,MATCH(VBDgames!$C1542,VBDhistory4!$B$310:$B$610,0))+ROW()/10000000,0)</f>
        <v>0</v>
      </c>
      <c r="N1542" s="171"/>
      <c r="O1542" s="171" t="str">
        <f t="shared" ref="O1542:R1542" si="3014">$D1542&amp;"-"&amp;RANK(J1542,J$1429:J$1778,0)</f>
        <v>DL-1</v>
      </c>
      <c r="P1542" s="171" t="str">
        <f t="shared" si="3014"/>
        <v>DL-1</v>
      </c>
      <c r="Q1542" s="171" t="str">
        <f t="shared" si="3014"/>
        <v>DL-1</v>
      </c>
      <c r="R1542" s="171" t="str">
        <f t="shared" si="3014"/>
        <v>DL-1</v>
      </c>
      <c r="AC1542" s="3"/>
    </row>
    <row r="1543" ht="15.75" customHeight="1">
      <c r="A1543" s="24">
        <v>115.0</v>
      </c>
      <c r="B1543" s="24" t="s">
        <v>5237</v>
      </c>
      <c r="C1543" s="24" t="s">
        <v>5237</v>
      </c>
      <c r="D1543" s="132" t="s">
        <v>4632</v>
      </c>
      <c r="E1543" s="132">
        <v>12.0</v>
      </c>
      <c r="F1543" s="132">
        <v>16.0</v>
      </c>
      <c r="G1543" s="132">
        <v>9.0</v>
      </c>
      <c r="H1543" s="132"/>
      <c r="J1543" s="171">
        <f t="array" ref="J1543">IFERROR(INDEX(VBDhistory1!$U$310:$U$610,MATCH(VBDgames!$C1543,VBDhistory1!$B$310:$B$610,0))+ROW()/10000000,0)</f>
        <v>0</v>
      </c>
      <c r="K1543" s="171">
        <f t="array" ref="K1543">IFERROR(INDEX(VBDhistory2!$U$310:$U$610,MATCH(VBDgames!$C1543,VBDhistory2!$B$310:$B$610,0))+ROW()/10000000,0)</f>
        <v>0</v>
      </c>
      <c r="L1543" s="171">
        <f t="array" ref="L1543">IFERROR(INDEX(VBDhistory3!$U$310:$U$610,MATCH(VBDgames!$C1543,VBDhistory3!$B$310:$B$610,0))+ROW()/10000000,0)</f>
        <v>0</v>
      </c>
      <c r="M1543" s="171">
        <f t="array" ref="M1543">IFERROR(INDEX(VBDhistory4!$U$310:$U$610,MATCH(VBDgames!$C1543,VBDhistory4!$B$310:$B$610,0))+ROW()/10000000,0)</f>
        <v>0</v>
      </c>
      <c r="N1543" s="171"/>
      <c r="O1543" s="171" t="str">
        <f t="shared" ref="O1543:R1543" si="3015">$D1543&amp;"-"&amp;RANK(J1543,J$1429:J$1778,0)</f>
        <v>DL-1</v>
      </c>
      <c r="P1543" s="171" t="str">
        <f t="shared" si="3015"/>
        <v>DL-1</v>
      </c>
      <c r="Q1543" s="171" t="str">
        <f t="shared" si="3015"/>
        <v>DL-1</v>
      </c>
      <c r="R1543" s="171" t="str">
        <f t="shared" si="3015"/>
        <v>DL-1</v>
      </c>
      <c r="AC1543" s="3"/>
    </row>
    <row r="1544" ht="15.75" customHeight="1">
      <c r="A1544" s="24">
        <v>116.0</v>
      </c>
      <c r="B1544" s="24" t="s">
        <v>5238</v>
      </c>
      <c r="C1544" s="24" t="s">
        <v>5238</v>
      </c>
      <c r="D1544" s="132" t="s">
        <v>4632</v>
      </c>
      <c r="E1544" s="132">
        <v>16.0</v>
      </c>
      <c r="F1544" s="132">
        <v>16.0</v>
      </c>
      <c r="G1544" s="132">
        <v>4.0</v>
      </c>
      <c r="H1544" s="132"/>
      <c r="J1544" s="171">
        <f t="array" ref="J1544">IFERROR(INDEX(VBDhistory1!$U$310:$U$610,MATCH(VBDgames!$C1544,VBDhistory1!$B$310:$B$610,0))+ROW()/10000000,0)</f>
        <v>0</v>
      </c>
      <c r="K1544" s="171">
        <f t="array" ref="K1544">IFERROR(INDEX(VBDhistory2!$U$310:$U$610,MATCH(VBDgames!$C1544,VBDhistory2!$B$310:$B$610,0))+ROW()/10000000,0)</f>
        <v>0</v>
      </c>
      <c r="L1544" s="171">
        <f t="array" ref="L1544">IFERROR(INDEX(VBDhistory3!$U$310:$U$610,MATCH(VBDgames!$C1544,VBDhistory3!$B$310:$B$610,0))+ROW()/10000000,0)</f>
        <v>0</v>
      </c>
      <c r="M1544" s="171">
        <f t="array" ref="M1544">IFERROR(INDEX(VBDhistory4!$U$310:$U$610,MATCH(VBDgames!$C1544,VBDhistory4!$B$310:$B$610,0))+ROW()/10000000,0)</f>
        <v>0</v>
      </c>
      <c r="N1544" s="171"/>
      <c r="O1544" s="171" t="str">
        <f t="shared" ref="O1544:R1544" si="3016">$D1544&amp;"-"&amp;RANK(J1544,J$1429:J$1778,0)</f>
        <v>DL-1</v>
      </c>
      <c r="P1544" s="171" t="str">
        <f t="shared" si="3016"/>
        <v>DL-1</v>
      </c>
      <c r="Q1544" s="171" t="str">
        <f t="shared" si="3016"/>
        <v>DL-1</v>
      </c>
      <c r="R1544" s="171" t="str">
        <f t="shared" si="3016"/>
        <v>DL-1</v>
      </c>
      <c r="AC1544" s="3"/>
    </row>
    <row r="1545" ht="15.75" customHeight="1">
      <c r="A1545" s="24">
        <v>117.0</v>
      </c>
      <c r="B1545" s="24" t="s">
        <v>5239</v>
      </c>
      <c r="C1545" s="24" t="s">
        <v>5239</v>
      </c>
      <c r="D1545" s="132" t="s">
        <v>4632</v>
      </c>
      <c r="E1545" s="132">
        <v>13.0</v>
      </c>
      <c r="F1545" s="132">
        <v>12.0</v>
      </c>
      <c r="G1545" s="132"/>
      <c r="H1545" s="132"/>
      <c r="J1545" s="171">
        <f t="array" ref="J1545">IFERROR(INDEX(VBDhistory1!$U$310:$U$610,MATCH(VBDgames!$C1545,VBDhistory1!$B$310:$B$610,0))+ROW()/10000000,0)</f>
        <v>0</v>
      </c>
      <c r="K1545" s="171">
        <f t="array" ref="K1545">IFERROR(INDEX(VBDhistory2!$U$310:$U$610,MATCH(VBDgames!$C1545,VBDhistory2!$B$310:$B$610,0))+ROW()/10000000,0)</f>
        <v>0</v>
      </c>
      <c r="L1545" s="171">
        <f t="array" ref="L1545">IFERROR(INDEX(VBDhistory3!$U$310:$U$610,MATCH(VBDgames!$C1545,VBDhistory3!$B$310:$B$610,0))+ROW()/10000000,0)</f>
        <v>0</v>
      </c>
      <c r="M1545" s="171">
        <f t="array" ref="M1545">IFERROR(INDEX(VBDhistory4!$U$310:$U$610,MATCH(VBDgames!$C1545,VBDhistory4!$B$310:$B$610,0))+ROW()/10000000,0)</f>
        <v>0</v>
      </c>
      <c r="N1545" s="171"/>
      <c r="O1545" s="171" t="str">
        <f t="shared" ref="O1545:R1545" si="3017">$D1545&amp;"-"&amp;RANK(J1545,J$1429:J$1778,0)</f>
        <v>DL-1</v>
      </c>
      <c r="P1545" s="171" t="str">
        <f t="shared" si="3017"/>
        <v>DL-1</v>
      </c>
      <c r="Q1545" s="171" t="str">
        <f t="shared" si="3017"/>
        <v>DL-1</v>
      </c>
      <c r="R1545" s="171" t="str">
        <f t="shared" si="3017"/>
        <v>DL-1</v>
      </c>
      <c r="AC1545" s="3"/>
    </row>
    <row r="1546" ht="15.75" customHeight="1">
      <c r="A1546" s="24">
        <v>118.0</v>
      </c>
      <c r="B1546" s="24" t="s">
        <v>5240</v>
      </c>
      <c r="C1546" s="24" t="s">
        <v>5240</v>
      </c>
      <c r="D1546" s="132" t="s">
        <v>4632</v>
      </c>
      <c r="E1546" s="132">
        <v>14.0</v>
      </c>
      <c r="F1546" s="132"/>
      <c r="G1546" s="132"/>
      <c r="H1546" s="132"/>
      <c r="J1546" s="171">
        <f t="array" ref="J1546">IFERROR(INDEX(VBDhistory1!$U$310:$U$610,MATCH(VBDgames!$C1546,VBDhistory1!$B$310:$B$610,0))+ROW()/10000000,0)</f>
        <v>0</v>
      </c>
      <c r="K1546" s="171">
        <f t="array" ref="K1546">IFERROR(INDEX(VBDhistory2!$U$310:$U$610,MATCH(VBDgames!$C1546,VBDhistory2!$B$310:$B$610,0))+ROW()/10000000,0)</f>
        <v>0</v>
      </c>
      <c r="L1546" s="171">
        <f t="array" ref="L1546">IFERROR(INDEX(VBDhistory3!$U$310:$U$610,MATCH(VBDgames!$C1546,VBDhistory3!$B$310:$B$610,0))+ROW()/10000000,0)</f>
        <v>0</v>
      </c>
      <c r="M1546" s="171">
        <f t="array" ref="M1546">IFERROR(INDEX(VBDhistory4!$U$310:$U$610,MATCH(VBDgames!$C1546,VBDhistory4!$B$310:$B$610,0))+ROW()/10000000,0)</f>
        <v>0</v>
      </c>
      <c r="N1546" s="171"/>
      <c r="O1546" s="171" t="str">
        <f t="shared" ref="O1546:R1546" si="3018">$D1546&amp;"-"&amp;RANK(J1546,J$1429:J$1778,0)</f>
        <v>DL-1</v>
      </c>
      <c r="P1546" s="171" t="str">
        <f t="shared" si="3018"/>
        <v>DL-1</v>
      </c>
      <c r="Q1546" s="171" t="str">
        <f t="shared" si="3018"/>
        <v>DL-1</v>
      </c>
      <c r="R1546" s="171" t="str">
        <f t="shared" si="3018"/>
        <v>DL-1</v>
      </c>
      <c r="AC1546" s="3"/>
    </row>
    <row r="1547" ht="15.75" customHeight="1">
      <c r="A1547" s="24">
        <v>119.0</v>
      </c>
      <c r="B1547" s="24" t="s">
        <v>5241</v>
      </c>
      <c r="C1547" s="24" t="s">
        <v>5241</v>
      </c>
      <c r="D1547" s="132" t="s">
        <v>4632</v>
      </c>
      <c r="E1547" s="132">
        <v>13.0</v>
      </c>
      <c r="F1547" s="132">
        <v>14.0</v>
      </c>
      <c r="G1547" s="132">
        <v>14.0</v>
      </c>
      <c r="H1547" s="132"/>
      <c r="J1547" s="171">
        <f t="array" ref="J1547">IFERROR(INDEX(VBDhistory1!$U$310:$U$610,MATCH(VBDgames!$C1547,VBDhistory1!$B$310:$B$610,0))+ROW()/10000000,0)</f>
        <v>0</v>
      </c>
      <c r="K1547" s="171">
        <f t="array" ref="K1547">IFERROR(INDEX(VBDhistory2!$U$310:$U$610,MATCH(VBDgames!$C1547,VBDhistory2!$B$310:$B$610,0))+ROW()/10000000,0)</f>
        <v>0</v>
      </c>
      <c r="L1547" s="171">
        <f t="array" ref="L1547">IFERROR(INDEX(VBDhistory3!$U$310:$U$610,MATCH(VBDgames!$C1547,VBDhistory3!$B$310:$B$610,0))+ROW()/10000000,0)</f>
        <v>0</v>
      </c>
      <c r="M1547" s="171">
        <f t="array" ref="M1547">IFERROR(INDEX(VBDhistory4!$U$310:$U$610,MATCH(VBDgames!$C1547,VBDhistory4!$B$310:$B$610,0))+ROW()/10000000,0)</f>
        <v>0</v>
      </c>
      <c r="N1547" s="171"/>
      <c r="O1547" s="171" t="str">
        <f t="shared" ref="O1547:R1547" si="3019">$D1547&amp;"-"&amp;RANK(J1547,J$1429:J$1778,0)</f>
        <v>DL-1</v>
      </c>
      <c r="P1547" s="171" t="str">
        <f t="shared" si="3019"/>
        <v>DL-1</v>
      </c>
      <c r="Q1547" s="171" t="str">
        <f t="shared" si="3019"/>
        <v>DL-1</v>
      </c>
      <c r="R1547" s="171" t="str">
        <f t="shared" si="3019"/>
        <v>DL-1</v>
      </c>
      <c r="AC1547" s="3"/>
    </row>
    <row r="1548" ht="15.75" customHeight="1">
      <c r="A1548" s="24">
        <v>120.0</v>
      </c>
      <c r="B1548" s="24" t="s">
        <v>5242</v>
      </c>
      <c r="C1548" s="24" t="s">
        <v>5242</v>
      </c>
      <c r="D1548" s="132" t="s">
        <v>4632</v>
      </c>
      <c r="E1548" s="132">
        <v>15.0</v>
      </c>
      <c r="F1548" s="132">
        <v>13.0</v>
      </c>
      <c r="G1548" s="132">
        <v>16.0</v>
      </c>
      <c r="H1548" s="132"/>
      <c r="J1548" s="171">
        <f t="array" ref="J1548">IFERROR(INDEX(VBDhistory1!$U$310:$U$610,MATCH(VBDgames!$C1548,VBDhistory1!$B$310:$B$610,0))+ROW()/10000000,0)</f>
        <v>0</v>
      </c>
      <c r="K1548" s="171">
        <f t="array" ref="K1548">IFERROR(INDEX(VBDhistory2!$U$310:$U$610,MATCH(VBDgames!$C1548,VBDhistory2!$B$310:$B$610,0))+ROW()/10000000,0)</f>
        <v>0</v>
      </c>
      <c r="L1548" s="171">
        <f t="array" ref="L1548">IFERROR(INDEX(VBDhistory3!$U$310:$U$610,MATCH(VBDgames!$C1548,VBDhistory3!$B$310:$B$610,0))+ROW()/10000000,0)</f>
        <v>0</v>
      </c>
      <c r="M1548" s="171">
        <f t="array" ref="M1548">IFERROR(INDEX(VBDhistory4!$U$310:$U$610,MATCH(VBDgames!$C1548,VBDhistory4!$B$310:$B$610,0))+ROW()/10000000,0)</f>
        <v>0</v>
      </c>
      <c r="N1548" s="171"/>
      <c r="O1548" s="171" t="str">
        <f t="shared" ref="O1548:R1548" si="3020">$D1548&amp;"-"&amp;RANK(J1548,J$1429:J$1778,0)</f>
        <v>DL-1</v>
      </c>
      <c r="P1548" s="171" t="str">
        <f t="shared" si="3020"/>
        <v>DL-1</v>
      </c>
      <c r="Q1548" s="171" t="str">
        <f t="shared" si="3020"/>
        <v>DL-1</v>
      </c>
      <c r="R1548" s="171" t="str">
        <f t="shared" si="3020"/>
        <v>DL-1</v>
      </c>
      <c r="AC1548" s="3"/>
    </row>
    <row r="1549" ht="15.75" customHeight="1">
      <c r="A1549" s="24">
        <v>121.0</v>
      </c>
      <c r="B1549" s="24" t="s">
        <v>5243</v>
      </c>
      <c r="C1549" s="24" t="s">
        <v>5243</v>
      </c>
      <c r="D1549" s="132" t="s">
        <v>4632</v>
      </c>
      <c r="E1549" s="132">
        <v>16.0</v>
      </c>
      <c r="F1549" s="132">
        <v>4.0</v>
      </c>
      <c r="G1549" s="132"/>
      <c r="H1549" s="132"/>
      <c r="J1549" s="171">
        <f t="array" ref="J1549">IFERROR(INDEX(VBDhistory1!$U$310:$U$610,MATCH(VBDgames!$C1549,VBDhistory1!$B$310:$B$610,0))+ROW()/10000000,0)</f>
        <v>0</v>
      </c>
      <c r="K1549" s="171">
        <f t="array" ref="K1549">IFERROR(INDEX(VBDhistory2!$U$310:$U$610,MATCH(VBDgames!$C1549,VBDhistory2!$B$310:$B$610,0))+ROW()/10000000,0)</f>
        <v>0</v>
      </c>
      <c r="L1549" s="171">
        <f t="array" ref="L1549">IFERROR(INDEX(VBDhistory3!$U$310:$U$610,MATCH(VBDgames!$C1549,VBDhistory3!$B$310:$B$610,0))+ROW()/10000000,0)</f>
        <v>0</v>
      </c>
      <c r="M1549" s="171">
        <f t="array" ref="M1549">IFERROR(INDEX(VBDhistory4!$U$310:$U$610,MATCH(VBDgames!$C1549,VBDhistory4!$B$310:$B$610,0))+ROW()/10000000,0)</f>
        <v>0</v>
      </c>
      <c r="N1549" s="171"/>
      <c r="O1549" s="171" t="str">
        <f t="shared" ref="O1549:R1549" si="3021">$D1549&amp;"-"&amp;RANK(J1549,J$1429:J$1778,0)</f>
        <v>DL-1</v>
      </c>
      <c r="P1549" s="171" t="str">
        <f t="shared" si="3021"/>
        <v>DL-1</v>
      </c>
      <c r="Q1549" s="171" t="str">
        <f t="shared" si="3021"/>
        <v>DL-1</v>
      </c>
      <c r="R1549" s="171" t="str">
        <f t="shared" si="3021"/>
        <v>DL-1</v>
      </c>
      <c r="AC1549" s="3"/>
    </row>
    <row r="1550" ht="15.75" customHeight="1">
      <c r="A1550" s="24">
        <v>122.0</v>
      </c>
      <c r="B1550" s="24" t="s">
        <v>5244</v>
      </c>
      <c r="C1550" s="24" t="s">
        <v>5244</v>
      </c>
      <c r="D1550" s="132" t="s">
        <v>4632</v>
      </c>
      <c r="E1550" s="132">
        <v>16.0</v>
      </c>
      <c r="F1550" s="132">
        <v>16.0</v>
      </c>
      <c r="G1550" s="132">
        <v>4.0</v>
      </c>
      <c r="H1550" s="132"/>
      <c r="J1550" s="171">
        <f t="array" ref="J1550">IFERROR(INDEX(VBDhistory1!$U$310:$U$610,MATCH(VBDgames!$C1550,VBDhistory1!$B$310:$B$610,0))+ROW()/10000000,0)</f>
        <v>0</v>
      </c>
      <c r="K1550" s="171">
        <f t="array" ref="K1550">IFERROR(INDEX(VBDhistory2!$U$310:$U$610,MATCH(VBDgames!$C1550,VBDhistory2!$B$310:$B$610,0))+ROW()/10000000,0)</f>
        <v>0</v>
      </c>
      <c r="L1550" s="171">
        <f t="array" ref="L1550">IFERROR(INDEX(VBDhistory3!$U$310:$U$610,MATCH(VBDgames!$C1550,VBDhistory3!$B$310:$B$610,0))+ROW()/10000000,0)</f>
        <v>0</v>
      </c>
      <c r="M1550" s="171">
        <f t="array" ref="M1550">IFERROR(INDEX(VBDhistory4!$U$310:$U$610,MATCH(VBDgames!$C1550,VBDhistory4!$B$310:$B$610,0))+ROW()/10000000,0)</f>
        <v>0</v>
      </c>
      <c r="N1550" s="171"/>
      <c r="O1550" s="171" t="str">
        <f t="shared" ref="O1550:R1550" si="3022">$D1550&amp;"-"&amp;RANK(J1550,J$1429:J$1778,0)</f>
        <v>DL-1</v>
      </c>
      <c r="P1550" s="171" t="str">
        <f t="shared" si="3022"/>
        <v>DL-1</v>
      </c>
      <c r="Q1550" s="171" t="str">
        <f t="shared" si="3022"/>
        <v>DL-1</v>
      </c>
      <c r="R1550" s="171" t="str">
        <f t="shared" si="3022"/>
        <v>DL-1</v>
      </c>
      <c r="AC1550" s="3"/>
    </row>
    <row r="1551" ht="15.75" customHeight="1">
      <c r="A1551" s="24">
        <v>123.0</v>
      </c>
      <c r="B1551" s="24" t="s">
        <v>5245</v>
      </c>
      <c r="C1551" s="24" t="s">
        <v>5245</v>
      </c>
      <c r="D1551" s="132" t="s">
        <v>4632</v>
      </c>
      <c r="E1551" s="132">
        <v>16.0</v>
      </c>
      <c r="F1551" s="132">
        <v>12.0</v>
      </c>
      <c r="G1551" s="132">
        <v>12.0</v>
      </c>
      <c r="H1551" s="132"/>
      <c r="J1551" s="171">
        <f t="array" ref="J1551">IFERROR(INDEX(VBDhistory1!$U$310:$U$610,MATCH(VBDgames!$C1551,VBDhistory1!$B$310:$B$610,0))+ROW()/10000000,0)</f>
        <v>0</v>
      </c>
      <c r="K1551" s="171">
        <f t="array" ref="K1551">IFERROR(INDEX(VBDhistory2!$U$310:$U$610,MATCH(VBDgames!$C1551,VBDhistory2!$B$310:$B$610,0))+ROW()/10000000,0)</f>
        <v>0</v>
      </c>
      <c r="L1551" s="171">
        <f t="array" ref="L1551">IFERROR(INDEX(VBDhistory3!$U$310:$U$610,MATCH(VBDgames!$C1551,VBDhistory3!$B$310:$B$610,0))+ROW()/10000000,0)</f>
        <v>0</v>
      </c>
      <c r="M1551" s="171">
        <f t="array" ref="M1551">IFERROR(INDEX(VBDhistory4!$U$310:$U$610,MATCH(VBDgames!$C1551,VBDhistory4!$B$310:$B$610,0))+ROW()/10000000,0)</f>
        <v>0</v>
      </c>
      <c r="N1551" s="171"/>
      <c r="O1551" s="171" t="str">
        <f t="shared" ref="O1551:R1551" si="3023">$D1551&amp;"-"&amp;RANK(J1551,J$1429:J$1778,0)</f>
        <v>DL-1</v>
      </c>
      <c r="P1551" s="171" t="str">
        <f t="shared" si="3023"/>
        <v>DL-1</v>
      </c>
      <c r="Q1551" s="171" t="str">
        <f t="shared" si="3023"/>
        <v>DL-1</v>
      </c>
      <c r="R1551" s="171" t="str">
        <f t="shared" si="3023"/>
        <v>DL-1</v>
      </c>
      <c r="AC1551" s="3"/>
    </row>
    <row r="1552" ht="15.75" customHeight="1">
      <c r="A1552" s="24">
        <v>124.0</v>
      </c>
      <c r="B1552" s="24" t="s">
        <v>5246</v>
      </c>
      <c r="C1552" s="24" t="s">
        <v>5246</v>
      </c>
      <c r="D1552" s="132" t="s">
        <v>4632</v>
      </c>
      <c r="E1552" s="132">
        <v>15.0</v>
      </c>
      <c r="F1552" s="132">
        <v>16.0</v>
      </c>
      <c r="G1552" s="132">
        <v>16.0</v>
      </c>
      <c r="H1552" s="132"/>
      <c r="J1552" s="171">
        <f t="array" ref="J1552">IFERROR(INDEX(VBDhistory1!$U$310:$U$610,MATCH(VBDgames!$C1552,VBDhistory1!$B$310:$B$610,0))+ROW()/10000000,0)</f>
        <v>0</v>
      </c>
      <c r="K1552" s="171">
        <f t="array" ref="K1552">IFERROR(INDEX(VBDhistory2!$U$310:$U$610,MATCH(VBDgames!$C1552,VBDhistory2!$B$310:$B$610,0))+ROW()/10000000,0)</f>
        <v>0</v>
      </c>
      <c r="L1552" s="171">
        <f t="array" ref="L1552">IFERROR(INDEX(VBDhistory3!$U$310:$U$610,MATCH(VBDgames!$C1552,VBDhistory3!$B$310:$B$610,0))+ROW()/10000000,0)</f>
        <v>0</v>
      </c>
      <c r="M1552" s="171">
        <f t="array" ref="M1552">IFERROR(INDEX(VBDhistory4!$U$310:$U$610,MATCH(VBDgames!$C1552,VBDhistory4!$B$310:$B$610,0))+ROW()/10000000,0)</f>
        <v>0</v>
      </c>
      <c r="N1552" s="171"/>
      <c r="O1552" s="171" t="str">
        <f t="shared" ref="O1552:R1552" si="3024">$D1552&amp;"-"&amp;RANK(J1552,J$1429:J$1778,0)</f>
        <v>DL-1</v>
      </c>
      <c r="P1552" s="171" t="str">
        <f t="shared" si="3024"/>
        <v>DL-1</v>
      </c>
      <c r="Q1552" s="171" t="str">
        <f t="shared" si="3024"/>
        <v>DL-1</v>
      </c>
      <c r="R1552" s="171" t="str">
        <f t="shared" si="3024"/>
        <v>DL-1</v>
      </c>
      <c r="AC1552" s="3"/>
    </row>
    <row r="1553" ht="15.75" customHeight="1">
      <c r="A1553" s="24">
        <v>125.0</v>
      </c>
      <c r="B1553" s="24" t="s">
        <v>5247</v>
      </c>
      <c r="C1553" s="24" t="s">
        <v>5247</v>
      </c>
      <c r="D1553" s="132" t="s">
        <v>4632</v>
      </c>
      <c r="E1553" s="132">
        <v>15.0</v>
      </c>
      <c r="F1553" s="132">
        <v>16.0</v>
      </c>
      <c r="G1553" s="132">
        <v>7.0</v>
      </c>
      <c r="H1553" s="132"/>
      <c r="J1553" s="171">
        <f t="array" ref="J1553">IFERROR(INDEX(VBDhistory1!$U$310:$U$610,MATCH(VBDgames!$C1553,VBDhistory1!$B$310:$B$610,0))+ROW()/10000000,0)</f>
        <v>0</v>
      </c>
      <c r="K1553" s="171">
        <f t="array" ref="K1553">IFERROR(INDEX(VBDhistory2!$U$310:$U$610,MATCH(VBDgames!$C1553,VBDhistory2!$B$310:$B$610,0))+ROW()/10000000,0)</f>
        <v>0</v>
      </c>
      <c r="L1553" s="171">
        <f t="array" ref="L1553">IFERROR(INDEX(VBDhistory3!$U$310:$U$610,MATCH(VBDgames!$C1553,VBDhistory3!$B$310:$B$610,0))+ROW()/10000000,0)</f>
        <v>0</v>
      </c>
      <c r="M1553" s="171">
        <f t="array" ref="M1553">IFERROR(INDEX(VBDhistory4!$U$310:$U$610,MATCH(VBDgames!$C1553,VBDhistory4!$B$310:$B$610,0))+ROW()/10000000,0)</f>
        <v>0</v>
      </c>
      <c r="N1553" s="171"/>
      <c r="O1553" s="171" t="str">
        <f t="shared" ref="O1553:R1553" si="3025">$D1553&amp;"-"&amp;RANK(J1553,J$1429:J$1778,0)</f>
        <v>DL-1</v>
      </c>
      <c r="P1553" s="171" t="str">
        <f t="shared" si="3025"/>
        <v>DL-1</v>
      </c>
      <c r="Q1553" s="171" t="str">
        <f t="shared" si="3025"/>
        <v>DL-1</v>
      </c>
      <c r="R1553" s="171" t="str">
        <f t="shared" si="3025"/>
        <v>DL-1</v>
      </c>
      <c r="AC1553" s="3"/>
    </row>
    <row r="1554" ht="15.75" customHeight="1">
      <c r="A1554" s="24">
        <v>126.0</v>
      </c>
      <c r="B1554" s="24" t="s">
        <v>5248</v>
      </c>
      <c r="C1554" s="24" t="s">
        <v>5248</v>
      </c>
      <c r="D1554" s="132" t="s">
        <v>4632</v>
      </c>
      <c r="E1554" s="132">
        <v>16.0</v>
      </c>
      <c r="F1554" s="132">
        <v>16.0</v>
      </c>
      <c r="G1554" s="132">
        <v>14.0</v>
      </c>
      <c r="H1554" s="132"/>
      <c r="J1554" s="171">
        <f t="array" ref="J1554">IFERROR(INDEX(VBDhistory1!$U$310:$U$610,MATCH(VBDgames!$C1554,VBDhistory1!$B$310:$B$610,0))+ROW()/10000000,0)</f>
        <v>0</v>
      </c>
      <c r="K1554" s="171">
        <f t="array" ref="K1554">IFERROR(INDEX(VBDhistory2!$U$310:$U$610,MATCH(VBDgames!$C1554,VBDhistory2!$B$310:$B$610,0))+ROW()/10000000,0)</f>
        <v>0</v>
      </c>
      <c r="L1554" s="171">
        <f t="array" ref="L1554">IFERROR(INDEX(VBDhistory3!$U$310:$U$610,MATCH(VBDgames!$C1554,VBDhistory3!$B$310:$B$610,0))+ROW()/10000000,0)</f>
        <v>0</v>
      </c>
      <c r="M1554" s="171">
        <f t="array" ref="M1554">IFERROR(INDEX(VBDhistory4!$U$310:$U$610,MATCH(VBDgames!$C1554,VBDhistory4!$B$310:$B$610,0))+ROW()/10000000,0)</f>
        <v>0</v>
      </c>
      <c r="N1554" s="171"/>
      <c r="O1554" s="171" t="str">
        <f t="shared" ref="O1554:R1554" si="3026">$D1554&amp;"-"&amp;RANK(J1554,J$1429:J$1778,0)</f>
        <v>DL-1</v>
      </c>
      <c r="P1554" s="171" t="str">
        <f t="shared" si="3026"/>
        <v>DL-1</v>
      </c>
      <c r="Q1554" s="171" t="str">
        <f t="shared" si="3026"/>
        <v>DL-1</v>
      </c>
      <c r="R1554" s="171" t="str">
        <f t="shared" si="3026"/>
        <v>DL-1</v>
      </c>
      <c r="AC1554" s="3"/>
    </row>
    <row r="1555" ht="15.75" customHeight="1">
      <c r="A1555" s="24">
        <v>127.0</v>
      </c>
      <c r="B1555" s="24" t="s">
        <v>5249</v>
      </c>
      <c r="C1555" s="24" t="s">
        <v>5249</v>
      </c>
      <c r="D1555" s="132" t="s">
        <v>4632</v>
      </c>
      <c r="E1555" s="132">
        <v>9.0</v>
      </c>
      <c r="F1555" s="132">
        <v>16.0</v>
      </c>
      <c r="G1555" s="132">
        <v>10.0</v>
      </c>
      <c r="H1555" s="132"/>
      <c r="J1555" s="171">
        <f t="array" ref="J1555">IFERROR(INDEX(VBDhistory1!$U$310:$U$610,MATCH(VBDgames!$C1555,VBDhistory1!$B$310:$B$610,0))+ROW()/10000000,0)</f>
        <v>0</v>
      </c>
      <c r="K1555" s="171">
        <f t="array" ref="K1555">IFERROR(INDEX(VBDhistory2!$U$310:$U$610,MATCH(VBDgames!$C1555,VBDhistory2!$B$310:$B$610,0))+ROW()/10000000,0)</f>
        <v>0</v>
      </c>
      <c r="L1555" s="171">
        <f t="array" ref="L1555">IFERROR(INDEX(VBDhistory3!$U$310:$U$610,MATCH(VBDgames!$C1555,VBDhistory3!$B$310:$B$610,0))+ROW()/10000000,0)</f>
        <v>0</v>
      </c>
      <c r="M1555" s="171">
        <f t="array" ref="M1555">IFERROR(INDEX(VBDhistory4!$U$310:$U$610,MATCH(VBDgames!$C1555,VBDhistory4!$B$310:$B$610,0))+ROW()/10000000,0)</f>
        <v>0</v>
      </c>
      <c r="N1555" s="171"/>
      <c r="O1555" s="171" t="str">
        <f t="shared" ref="O1555:R1555" si="3027">$D1555&amp;"-"&amp;RANK(J1555,J$1429:J$1778,0)</f>
        <v>DL-1</v>
      </c>
      <c r="P1555" s="171" t="str">
        <f t="shared" si="3027"/>
        <v>DL-1</v>
      </c>
      <c r="Q1555" s="171" t="str">
        <f t="shared" si="3027"/>
        <v>DL-1</v>
      </c>
      <c r="R1555" s="171" t="str">
        <f t="shared" si="3027"/>
        <v>DL-1</v>
      </c>
      <c r="AC1555" s="3"/>
    </row>
    <row r="1556" ht="15.75" customHeight="1">
      <c r="A1556" s="24">
        <v>128.0</v>
      </c>
      <c r="B1556" s="24" t="s">
        <v>5250</v>
      </c>
      <c r="C1556" s="24" t="s">
        <v>5250</v>
      </c>
      <c r="D1556" s="132" t="s">
        <v>4632</v>
      </c>
      <c r="E1556" s="132">
        <v>15.0</v>
      </c>
      <c r="F1556" s="132">
        <v>15.0</v>
      </c>
      <c r="G1556" s="132">
        <v>3.0</v>
      </c>
      <c r="H1556" s="132"/>
      <c r="J1556" s="171">
        <f t="array" ref="J1556">IFERROR(INDEX(VBDhistory1!$U$310:$U$610,MATCH(VBDgames!$C1556,VBDhistory1!$B$310:$B$610,0))+ROW()/10000000,0)</f>
        <v>0</v>
      </c>
      <c r="K1556" s="171">
        <f t="array" ref="K1556">IFERROR(INDEX(VBDhistory2!$U$310:$U$610,MATCH(VBDgames!$C1556,VBDhistory2!$B$310:$B$610,0))+ROW()/10000000,0)</f>
        <v>0</v>
      </c>
      <c r="L1556" s="171">
        <f t="array" ref="L1556">IFERROR(INDEX(VBDhistory3!$U$310:$U$610,MATCH(VBDgames!$C1556,VBDhistory3!$B$310:$B$610,0))+ROW()/10000000,0)</f>
        <v>0</v>
      </c>
      <c r="M1556" s="171">
        <f t="array" ref="M1556">IFERROR(INDEX(VBDhistory4!$U$310:$U$610,MATCH(VBDgames!$C1556,VBDhistory4!$B$310:$B$610,0))+ROW()/10000000,0)</f>
        <v>0</v>
      </c>
      <c r="N1556" s="171"/>
      <c r="O1556" s="171" t="str">
        <f t="shared" ref="O1556:R1556" si="3028">$D1556&amp;"-"&amp;RANK(J1556,J$1429:J$1778,0)</f>
        <v>DL-1</v>
      </c>
      <c r="P1556" s="171" t="str">
        <f t="shared" si="3028"/>
        <v>DL-1</v>
      </c>
      <c r="Q1556" s="171" t="str">
        <f t="shared" si="3028"/>
        <v>DL-1</v>
      </c>
      <c r="R1556" s="171" t="str">
        <f t="shared" si="3028"/>
        <v>DL-1</v>
      </c>
      <c r="AC1556" s="3"/>
    </row>
    <row r="1557" ht="15.75" customHeight="1">
      <c r="A1557" s="24">
        <v>129.0</v>
      </c>
      <c r="B1557" s="24" t="s">
        <v>5251</v>
      </c>
      <c r="C1557" s="24" t="s">
        <v>5251</v>
      </c>
      <c r="D1557" s="132" t="s">
        <v>4632</v>
      </c>
      <c r="E1557" s="132">
        <v>13.0</v>
      </c>
      <c r="F1557" s="132"/>
      <c r="G1557" s="132"/>
      <c r="H1557" s="132"/>
      <c r="J1557" s="171">
        <f t="array" ref="J1557">IFERROR(INDEX(VBDhistory1!$U$310:$U$610,MATCH(VBDgames!$C1557,VBDhistory1!$B$310:$B$610,0))+ROW()/10000000,0)</f>
        <v>0</v>
      </c>
      <c r="K1557" s="171">
        <f t="array" ref="K1557">IFERROR(INDEX(VBDhistory2!$U$310:$U$610,MATCH(VBDgames!$C1557,VBDhistory2!$B$310:$B$610,0))+ROW()/10000000,0)</f>
        <v>0</v>
      </c>
      <c r="L1557" s="171">
        <f t="array" ref="L1557">IFERROR(INDEX(VBDhistory3!$U$310:$U$610,MATCH(VBDgames!$C1557,VBDhistory3!$B$310:$B$610,0))+ROW()/10000000,0)</f>
        <v>0</v>
      </c>
      <c r="M1557" s="171">
        <f t="array" ref="M1557">IFERROR(INDEX(VBDhistory4!$U$310:$U$610,MATCH(VBDgames!$C1557,VBDhistory4!$B$310:$B$610,0))+ROW()/10000000,0)</f>
        <v>0</v>
      </c>
      <c r="N1557" s="171"/>
      <c r="O1557" s="171" t="str">
        <f t="shared" ref="O1557:R1557" si="3029">$D1557&amp;"-"&amp;RANK(J1557,J$1429:J$1778,0)</f>
        <v>DL-1</v>
      </c>
      <c r="P1557" s="171" t="str">
        <f t="shared" si="3029"/>
        <v>DL-1</v>
      </c>
      <c r="Q1557" s="171" t="str">
        <f t="shared" si="3029"/>
        <v>DL-1</v>
      </c>
      <c r="R1557" s="171" t="str">
        <f t="shared" si="3029"/>
        <v>DL-1</v>
      </c>
      <c r="AC1557" s="3"/>
    </row>
    <row r="1558" ht="15.75" customHeight="1">
      <c r="A1558" s="24">
        <v>130.0</v>
      </c>
      <c r="B1558" s="24" t="s">
        <v>5252</v>
      </c>
      <c r="C1558" s="24" t="s">
        <v>5252</v>
      </c>
      <c r="D1558" s="132" t="s">
        <v>4632</v>
      </c>
      <c r="E1558" s="132">
        <v>15.0</v>
      </c>
      <c r="F1558" s="132">
        <v>16.0</v>
      </c>
      <c r="G1558" s="132">
        <v>16.0</v>
      </c>
      <c r="H1558" s="132"/>
      <c r="J1558" s="171">
        <f t="array" ref="J1558">IFERROR(INDEX(VBDhistory1!$U$310:$U$610,MATCH(VBDgames!$C1558,VBDhistory1!$B$310:$B$610,0))+ROW()/10000000,0)</f>
        <v>0</v>
      </c>
      <c r="K1558" s="171">
        <f t="array" ref="K1558">IFERROR(INDEX(VBDhistory2!$U$310:$U$610,MATCH(VBDgames!$C1558,VBDhistory2!$B$310:$B$610,0))+ROW()/10000000,0)</f>
        <v>0</v>
      </c>
      <c r="L1558" s="171">
        <f t="array" ref="L1558">IFERROR(INDEX(VBDhistory3!$U$310:$U$610,MATCH(VBDgames!$C1558,VBDhistory3!$B$310:$B$610,0))+ROW()/10000000,0)</f>
        <v>0</v>
      </c>
      <c r="M1558" s="171">
        <f t="array" ref="M1558">IFERROR(INDEX(VBDhistory4!$U$310:$U$610,MATCH(VBDgames!$C1558,VBDhistory4!$B$310:$B$610,0))+ROW()/10000000,0)</f>
        <v>0</v>
      </c>
      <c r="N1558" s="171"/>
      <c r="O1558" s="171" t="str">
        <f t="shared" ref="O1558:R1558" si="3030">$D1558&amp;"-"&amp;RANK(J1558,J$1429:J$1778,0)</f>
        <v>DL-1</v>
      </c>
      <c r="P1558" s="171" t="str">
        <f t="shared" si="3030"/>
        <v>DL-1</v>
      </c>
      <c r="Q1558" s="171" t="str">
        <f t="shared" si="3030"/>
        <v>DL-1</v>
      </c>
      <c r="R1558" s="171" t="str">
        <f t="shared" si="3030"/>
        <v>DL-1</v>
      </c>
      <c r="AC1558" s="3"/>
    </row>
    <row r="1559" ht="15.75" customHeight="1">
      <c r="A1559" s="24">
        <v>131.0</v>
      </c>
      <c r="B1559" s="24" t="s">
        <v>5253</v>
      </c>
      <c r="C1559" s="24" t="s">
        <v>5253</v>
      </c>
      <c r="D1559" s="132" t="s">
        <v>4632</v>
      </c>
      <c r="E1559" s="132">
        <v>10.0</v>
      </c>
      <c r="F1559" s="132">
        <v>14.0</v>
      </c>
      <c r="G1559" s="132">
        <v>10.0</v>
      </c>
      <c r="H1559" s="132">
        <v>16.0</v>
      </c>
      <c r="J1559" s="171">
        <f t="array" ref="J1559">IFERROR(INDEX(VBDhistory1!$U$310:$U$610,MATCH(VBDgames!$C1559,VBDhistory1!$B$310:$B$610,0))+ROW()/10000000,0)</f>
        <v>0</v>
      </c>
      <c r="K1559" s="171">
        <f t="array" ref="K1559">IFERROR(INDEX(VBDhistory2!$U$310:$U$610,MATCH(VBDgames!$C1559,VBDhistory2!$B$310:$B$610,0))+ROW()/10000000,0)</f>
        <v>0</v>
      </c>
      <c r="L1559" s="171">
        <f t="array" ref="L1559">IFERROR(INDEX(VBDhistory3!$U$310:$U$610,MATCH(VBDgames!$C1559,VBDhistory3!$B$310:$B$610,0))+ROW()/10000000,0)</f>
        <v>0</v>
      </c>
      <c r="M1559" s="171">
        <f t="array" ref="M1559">IFERROR(INDEX(VBDhistory4!$U$310:$U$610,MATCH(VBDgames!$C1559,VBDhistory4!$B$310:$B$610,0))+ROW()/10000000,0)</f>
        <v>0</v>
      </c>
      <c r="N1559" s="171"/>
      <c r="O1559" s="171" t="str">
        <f t="shared" ref="O1559:R1559" si="3031">$D1559&amp;"-"&amp;RANK(J1559,J$1429:J$1778,0)</f>
        <v>DL-1</v>
      </c>
      <c r="P1559" s="171" t="str">
        <f t="shared" si="3031"/>
        <v>DL-1</v>
      </c>
      <c r="Q1559" s="171" t="str">
        <f t="shared" si="3031"/>
        <v>DL-1</v>
      </c>
      <c r="R1559" s="171" t="str">
        <f t="shared" si="3031"/>
        <v>DL-1</v>
      </c>
      <c r="AC1559" s="3"/>
    </row>
    <row r="1560" ht="15.75" customHeight="1">
      <c r="A1560" s="24">
        <v>132.0</v>
      </c>
      <c r="B1560" s="24" t="s">
        <v>5254</v>
      </c>
      <c r="C1560" s="24" t="s">
        <v>5254</v>
      </c>
      <c r="D1560" s="132" t="s">
        <v>4632</v>
      </c>
      <c r="E1560" s="132">
        <v>12.0</v>
      </c>
      <c r="F1560" s="132">
        <v>1.0</v>
      </c>
      <c r="G1560" s="132"/>
      <c r="H1560" s="132"/>
      <c r="J1560" s="171">
        <f t="array" ref="J1560">IFERROR(INDEX(VBDhistory1!$U$310:$U$610,MATCH(VBDgames!$C1560,VBDhistory1!$B$310:$B$610,0))+ROW()/10000000,0)</f>
        <v>0</v>
      </c>
      <c r="K1560" s="171">
        <f t="array" ref="K1560">IFERROR(INDEX(VBDhistory2!$U$310:$U$610,MATCH(VBDgames!$C1560,VBDhistory2!$B$310:$B$610,0))+ROW()/10000000,0)</f>
        <v>0</v>
      </c>
      <c r="L1560" s="171">
        <f t="array" ref="L1560">IFERROR(INDEX(VBDhistory3!$U$310:$U$610,MATCH(VBDgames!$C1560,VBDhistory3!$B$310:$B$610,0))+ROW()/10000000,0)</f>
        <v>0</v>
      </c>
      <c r="M1560" s="171">
        <f t="array" ref="M1560">IFERROR(INDEX(VBDhistory4!$U$310:$U$610,MATCH(VBDgames!$C1560,VBDhistory4!$B$310:$B$610,0))+ROW()/10000000,0)</f>
        <v>0</v>
      </c>
      <c r="N1560" s="171"/>
      <c r="O1560" s="171" t="str">
        <f t="shared" ref="O1560:R1560" si="3032">$D1560&amp;"-"&amp;RANK(J1560,J$1429:J$1778,0)</f>
        <v>DL-1</v>
      </c>
      <c r="P1560" s="171" t="str">
        <f t="shared" si="3032"/>
        <v>DL-1</v>
      </c>
      <c r="Q1560" s="171" t="str">
        <f t="shared" si="3032"/>
        <v>DL-1</v>
      </c>
      <c r="R1560" s="171" t="str">
        <f t="shared" si="3032"/>
        <v>DL-1</v>
      </c>
      <c r="AC1560" s="3"/>
    </row>
    <row r="1561" ht="15.75" customHeight="1">
      <c r="A1561" s="24">
        <v>133.0</v>
      </c>
      <c r="B1561" s="24" t="s">
        <v>5255</v>
      </c>
      <c r="C1561" s="24" t="s">
        <v>5255</v>
      </c>
      <c r="D1561" s="132" t="s">
        <v>4632</v>
      </c>
      <c r="E1561" s="132">
        <v>13.0</v>
      </c>
      <c r="F1561" s="132">
        <v>12.0</v>
      </c>
      <c r="G1561" s="132">
        <v>16.0</v>
      </c>
      <c r="H1561" s="132"/>
      <c r="J1561" s="171">
        <f t="array" ref="J1561">IFERROR(INDEX(VBDhistory1!$U$310:$U$610,MATCH(VBDgames!$C1561,VBDhistory1!$B$310:$B$610,0))+ROW()/10000000,0)</f>
        <v>0</v>
      </c>
      <c r="K1561" s="171">
        <f t="array" ref="K1561">IFERROR(INDEX(VBDhistory2!$U$310:$U$610,MATCH(VBDgames!$C1561,VBDhistory2!$B$310:$B$610,0))+ROW()/10000000,0)</f>
        <v>0</v>
      </c>
      <c r="L1561" s="171">
        <f t="array" ref="L1561">IFERROR(INDEX(VBDhistory3!$U$310:$U$610,MATCH(VBDgames!$C1561,VBDhistory3!$B$310:$B$610,0))+ROW()/10000000,0)</f>
        <v>0</v>
      </c>
      <c r="M1561" s="171">
        <f t="array" ref="M1561">IFERROR(INDEX(VBDhistory4!$U$310:$U$610,MATCH(VBDgames!$C1561,VBDhistory4!$B$310:$B$610,0))+ROW()/10000000,0)</f>
        <v>0</v>
      </c>
      <c r="N1561" s="171"/>
      <c r="O1561" s="171" t="str">
        <f t="shared" ref="O1561:R1561" si="3033">$D1561&amp;"-"&amp;RANK(J1561,J$1429:J$1778,0)</f>
        <v>DL-1</v>
      </c>
      <c r="P1561" s="171" t="str">
        <f t="shared" si="3033"/>
        <v>DL-1</v>
      </c>
      <c r="Q1561" s="171" t="str">
        <f t="shared" si="3033"/>
        <v>DL-1</v>
      </c>
      <c r="R1561" s="171" t="str">
        <f t="shared" si="3033"/>
        <v>DL-1</v>
      </c>
      <c r="AC1561" s="3"/>
    </row>
    <row r="1562" ht="15.75" customHeight="1">
      <c r="A1562" s="24">
        <v>134.0</v>
      </c>
      <c r="B1562" s="24" t="s">
        <v>5256</v>
      </c>
      <c r="C1562" s="24" t="s">
        <v>5256</v>
      </c>
      <c r="D1562" s="132" t="s">
        <v>4632</v>
      </c>
      <c r="E1562" s="132">
        <v>16.0</v>
      </c>
      <c r="F1562" s="132">
        <v>14.0</v>
      </c>
      <c r="G1562" s="132">
        <v>1.0</v>
      </c>
      <c r="H1562" s="132"/>
      <c r="J1562" s="171">
        <f t="array" ref="J1562">IFERROR(INDEX(VBDhistory1!$U$310:$U$610,MATCH(VBDgames!$C1562,VBDhistory1!$B$310:$B$610,0))+ROW()/10000000,0)</f>
        <v>0</v>
      </c>
      <c r="K1562" s="171">
        <f t="array" ref="K1562">IFERROR(INDEX(VBDhistory2!$U$310:$U$610,MATCH(VBDgames!$C1562,VBDhistory2!$B$310:$B$610,0))+ROW()/10000000,0)</f>
        <v>0</v>
      </c>
      <c r="L1562" s="171">
        <f t="array" ref="L1562">IFERROR(INDEX(VBDhistory3!$U$310:$U$610,MATCH(VBDgames!$C1562,VBDhistory3!$B$310:$B$610,0))+ROW()/10000000,0)</f>
        <v>0</v>
      </c>
      <c r="M1562" s="171">
        <f t="array" ref="M1562">IFERROR(INDEX(VBDhistory4!$U$310:$U$610,MATCH(VBDgames!$C1562,VBDhistory4!$B$310:$B$610,0))+ROW()/10000000,0)</f>
        <v>0</v>
      </c>
      <c r="N1562" s="171"/>
      <c r="O1562" s="171" t="str">
        <f t="shared" ref="O1562:R1562" si="3034">$D1562&amp;"-"&amp;RANK(J1562,J$1429:J$1778,0)</f>
        <v>DL-1</v>
      </c>
      <c r="P1562" s="171" t="str">
        <f t="shared" si="3034"/>
        <v>DL-1</v>
      </c>
      <c r="Q1562" s="171" t="str">
        <f t="shared" si="3034"/>
        <v>DL-1</v>
      </c>
      <c r="R1562" s="171" t="str">
        <f t="shared" si="3034"/>
        <v>DL-1</v>
      </c>
      <c r="AC1562" s="3"/>
    </row>
    <row r="1563" ht="15.75" customHeight="1">
      <c r="A1563" s="24">
        <v>135.0</v>
      </c>
      <c r="B1563" s="24" t="s">
        <v>5257</v>
      </c>
      <c r="C1563" s="24" t="s">
        <v>5257</v>
      </c>
      <c r="D1563" s="132" t="s">
        <v>4632</v>
      </c>
      <c r="E1563" s="132">
        <v>16.0</v>
      </c>
      <c r="F1563" s="132">
        <v>7.0</v>
      </c>
      <c r="G1563" s="132">
        <v>10.0</v>
      </c>
      <c r="H1563" s="132"/>
      <c r="J1563" s="171">
        <f t="array" ref="J1563">IFERROR(INDEX(VBDhistory1!$U$310:$U$610,MATCH(VBDgames!$C1563,VBDhistory1!$B$310:$B$610,0))+ROW()/10000000,0)</f>
        <v>0</v>
      </c>
      <c r="K1563" s="171">
        <f t="array" ref="K1563">IFERROR(INDEX(VBDhistory2!$U$310:$U$610,MATCH(VBDgames!$C1563,VBDhistory2!$B$310:$B$610,0))+ROW()/10000000,0)</f>
        <v>0</v>
      </c>
      <c r="L1563" s="171">
        <f t="array" ref="L1563">IFERROR(INDEX(VBDhistory3!$U$310:$U$610,MATCH(VBDgames!$C1563,VBDhistory3!$B$310:$B$610,0))+ROW()/10000000,0)</f>
        <v>0</v>
      </c>
      <c r="M1563" s="171">
        <f t="array" ref="M1563">IFERROR(INDEX(VBDhistory4!$U$310:$U$610,MATCH(VBDgames!$C1563,VBDhistory4!$B$310:$B$610,0))+ROW()/10000000,0)</f>
        <v>0</v>
      </c>
      <c r="N1563" s="171"/>
      <c r="O1563" s="171" t="str">
        <f t="shared" ref="O1563:R1563" si="3035">$D1563&amp;"-"&amp;RANK(J1563,J$1429:J$1778,0)</f>
        <v>DL-1</v>
      </c>
      <c r="P1563" s="171" t="str">
        <f t="shared" si="3035"/>
        <v>DL-1</v>
      </c>
      <c r="Q1563" s="171" t="str">
        <f t="shared" si="3035"/>
        <v>DL-1</v>
      </c>
      <c r="R1563" s="171" t="str">
        <f t="shared" si="3035"/>
        <v>DL-1</v>
      </c>
      <c r="AC1563" s="3"/>
    </row>
    <row r="1564" ht="15.75" customHeight="1">
      <c r="A1564" s="24">
        <v>136.0</v>
      </c>
      <c r="B1564" s="24" t="s">
        <v>5258</v>
      </c>
      <c r="C1564" s="24" t="s">
        <v>5258</v>
      </c>
      <c r="D1564" s="132" t="s">
        <v>4632</v>
      </c>
      <c r="E1564" s="132">
        <v>12.0</v>
      </c>
      <c r="F1564" s="132">
        <v>5.0</v>
      </c>
      <c r="G1564" s="132">
        <v>11.0</v>
      </c>
      <c r="H1564" s="132"/>
      <c r="J1564" s="171">
        <f t="array" ref="J1564">IFERROR(INDEX(VBDhistory1!$U$310:$U$610,MATCH(VBDgames!$C1564,VBDhistory1!$B$310:$B$610,0))+ROW()/10000000,0)</f>
        <v>0</v>
      </c>
      <c r="K1564" s="171">
        <f t="array" ref="K1564">IFERROR(INDEX(VBDhistory2!$U$310:$U$610,MATCH(VBDgames!$C1564,VBDhistory2!$B$310:$B$610,0))+ROW()/10000000,0)</f>
        <v>0</v>
      </c>
      <c r="L1564" s="171">
        <f t="array" ref="L1564">IFERROR(INDEX(VBDhistory3!$U$310:$U$610,MATCH(VBDgames!$C1564,VBDhistory3!$B$310:$B$610,0))+ROW()/10000000,0)</f>
        <v>0</v>
      </c>
      <c r="M1564" s="171">
        <f t="array" ref="M1564">IFERROR(INDEX(VBDhistory4!$U$310:$U$610,MATCH(VBDgames!$C1564,VBDhistory4!$B$310:$B$610,0))+ROW()/10000000,0)</f>
        <v>0</v>
      </c>
      <c r="N1564" s="171"/>
      <c r="O1564" s="171" t="str">
        <f t="shared" ref="O1564:R1564" si="3036">$D1564&amp;"-"&amp;RANK(J1564,J$1429:J$1778,0)</f>
        <v>DL-1</v>
      </c>
      <c r="P1564" s="171" t="str">
        <f t="shared" si="3036"/>
        <v>DL-1</v>
      </c>
      <c r="Q1564" s="171" t="str">
        <f t="shared" si="3036"/>
        <v>DL-1</v>
      </c>
      <c r="R1564" s="171" t="str">
        <f t="shared" si="3036"/>
        <v>DL-1</v>
      </c>
      <c r="AC1564" s="3"/>
    </row>
    <row r="1565" ht="15.75" customHeight="1">
      <c r="A1565" s="24">
        <v>137.0</v>
      </c>
      <c r="B1565" s="24" t="s">
        <v>5259</v>
      </c>
      <c r="C1565" s="24" t="s">
        <v>5259</v>
      </c>
      <c r="D1565" s="132" t="s">
        <v>4632</v>
      </c>
      <c r="E1565" s="132">
        <v>11.0</v>
      </c>
      <c r="F1565" s="132">
        <v>16.0</v>
      </c>
      <c r="G1565" s="132">
        <v>16.0</v>
      </c>
      <c r="H1565" s="132"/>
      <c r="J1565" s="171">
        <f t="array" ref="J1565">IFERROR(INDEX(VBDhistory1!$U$310:$U$610,MATCH(VBDgames!$C1565,VBDhistory1!$B$310:$B$610,0))+ROW()/10000000,0)</f>
        <v>0</v>
      </c>
      <c r="K1565" s="171">
        <f t="array" ref="K1565">IFERROR(INDEX(VBDhistory2!$U$310:$U$610,MATCH(VBDgames!$C1565,VBDhistory2!$B$310:$B$610,0))+ROW()/10000000,0)</f>
        <v>0</v>
      </c>
      <c r="L1565" s="171">
        <f t="array" ref="L1565">IFERROR(INDEX(VBDhistory3!$U$310:$U$610,MATCH(VBDgames!$C1565,VBDhistory3!$B$310:$B$610,0))+ROW()/10000000,0)</f>
        <v>0</v>
      </c>
      <c r="M1565" s="171">
        <f t="array" ref="M1565">IFERROR(INDEX(VBDhistory4!$U$310:$U$610,MATCH(VBDgames!$C1565,VBDhistory4!$B$310:$B$610,0))+ROW()/10000000,0)</f>
        <v>0</v>
      </c>
      <c r="N1565" s="171"/>
      <c r="O1565" s="171" t="str">
        <f t="shared" ref="O1565:R1565" si="3037">$D1565&amp;"-"&amp;RANK(J1565,J$1429:J$1778,0)</f>
        <v>DL-1</v>
      </c>
      <c r="P1565" s="171" t="str">
        <f t="shared" si="3037"/>
        <v>DL-1</v>
      </c>
      <c r="Q1565" s="171" t="str">
        <f t="shared" si="3037"/>
        <v>DL-1</v>
      </c>
      <c r="R1565" s="171" t="str">
        <f t="shared" si="3037"/>
        <v>DL-1</v>
      </c>
      <c r="AC1565" s="3"/>
    </row>
    <row r="1566" ht="15.75" customHeight="1">
      <c r="A1566" s="24">
        <v>138.0</v>
      </c>
      <c r="B1566" s="24" t="s">
        <v>5260</v>
      </c>
      <c r="C1566" s="24" t="s">
        <v>5260</v>
      </c>
      <c r="D1566" s="132" t="s">
        <v>4632</v>
      </c>
      <c r="E1566" s="132">
        <v>16.0</v>
      </c>
      <c r="F1566" s="132">
        <v>16.0</v>
      </c>
      <c r="G1566" s="132">
        <v>16.0</v>
      </c>
      <c r="H1566" s="132"/>
      <c r="J1566" s="171">
        <f t="array" ref="J1566">IFERROR(INDEX(VBDhistory1!$U$310:$U$610,MATCH(VBDgames!$C1566,VBDhistory1!$B$310:$B$610,0))+ROW()/10000000,0)</f>
        <v>0</v>
      </c>
      <c r="K1566" s="171">
        <f t="array" ref="K1566">IFERROR(INDEX(VBDhistory2!$U$310:$U$610,MATCH(VBDgames!$C1566,VBDhistory2!$B$310:$B$610,0))+ROW()/10000000,0)</f>
        <v>0</v>
      </c>
      <c r="L1566" s="171">
        <f t="array" ref="L1566">IFERROR(INDEX(VBDhistory3!$U$310:$U$610,MATCH(VBDgames!$C1566,VBDhistory3!$B$310:$B$610,0))+ROW()/10000000,0)</f>
        <v>0</v>
      </c>
      <c r="M1566" s="171">
        <f t="array" ref="M1566">IFERROR(INDEX(VBDhistory4!$U$310:$U$610,MATCH(VBDgames!$C1566,VBDhistory4!$B$310:$B$610,0))+ROW()/10000000,0)</f>
        <v>0</v>
      </c>
      <c r="N1566" s="171"/>
      <c r="O1566" s="171" t="str">
        <f t="shared" ref="O1566:R1566" si="3038">$D1566&amp;"-"&amp;RANK(J1566,J$1429:J$1778,0)</f>
        <v>DL-1</v>
      </c>
      <c r="P1566" s="171" t="str">
        <f t="shared" si="3038"/>
        <v>DL-1</v>
      </c>
      <c r="Q1566" s="171" t="str">
        <f t="shared" si="3038"/>
        <v>DL-1</v>
      </c>
      <c r="R1566" s="171" t="str">
        <f t="shared" si="3038"/>
        <v>DL-1</v>
      </c>
      <c r="AC1566" s="3"/>
    </row>
    <row r="1567" ht="15.75" customHeight="1">
      <c r="A1567" s="24">
        <v>139.0</v>
      </c>
      <c r="B1567" s="24" t="s">
        <v>5261</v>
      </c>
      <c r="C1567" s="24" t="s">
        <v>5261</v>
      </c>
      <c r="D1567" s="132" t="s">
        <v>4632</v>
      </c>
      <c r="E1567" s="132">
        <v>15.0</v>
      </c>
      <c r="F1567" s="132">
        <v>14.0</v>
      </c>
      <c r="G1567" s="132">
        <v>15.0</v>
      </c>
      <c r="H1567" s="132"/>
      <c r="J1567" s="171">
        <f t="array" ref="J1567">IFERROR(INDEX(VBDhistory1!$U$310:$U$610,MATCH(VBDgames!$C1567,VBDhistory1!$B$310:$B$610,0))+ROW()/10000000,0)</f>
        <v>0</v>
      </c>
      <c r="K1567" s="171">
        <f t="array" ref="K1567">IFERROR(INDEX(VBDhistory2!$U$310:$U$610,MATCH(VBDgames!$C1567,VBDhistory2!$B$310:$B$610,0))+ROW()/10000000,0)</f>
        <v>0</v>
      </c>
      <c r="L1567" s="171">
        <f t="array" ref="L1567">IFERROR(INDEX(VBDhistory3!$U$310:$U$610,MATCH(VBDgames!$C1567,VBDhistory3!$B$310:$B$610,0))+ROW()/10000000,0)</f>
        <v>0</v>
      </c>
      <c r="M1567" s="171">
        <f t="array" ref="M1567">IFERROR(INDEX(VBDhistory4!$U$310:$U$610,MATCH(VBDgames!$C1567,VBDhistory4!$B$310:$B$610,0))+ROW()/10000000,0)</f>
        <v>0</v>
      </c>
      <c r="N1567" s="171"/>
      <c r="O1567" s="171" t="str">
        <f t="shared" ref="O1567:R1567" si="3039">$D1567&amp;"-"&amp;RANK(J1567,J$1429:J$1778,0)</f>
        <v>DL-1</v>
      </c>
      <c r="P1567" s="171" t="str">
        <f t="shared" si="3039"/>
        <v>DL-1</v>
      </c>
      <c r="Q1567" s="171" t="str">
        <f t="shared" si="3039"/>
        <v>DL-1</v>
      </c>
      <c r="R1567" s="171" t="str">
        <f t="shared" si="3039"/>
        <v>DL-1</v>
      </c>
      <c r="AC1567" s="3"/>
    </row>
    <row r="1568" ht="15.75" customHeight="1">
      <c r="A1568" s="24">
        <v>140.0</v>
      </c>
      <c r="B1568" s="24" t="s">
        <v>5262</v>
      </c>
      <c r="C1568" s="24" t="s">
        <v>5262</v>
      </c>
      <c r="D1568" s="132" t="s">
        <v>4632</v>
      </c>
      <c r="E1568" s="132">
        <v>10.0</v>
      </c>
      <c r="F1568" s="132">
        <v>10.0</v>
      </c>
      <c r="G1568" s="132">
        <v>15.0</v>
      </c>
      <c r="H1568" s="132"/>
      <c r="J1568" s="171">
        <f t="array" ref="J1568">IFERROR(INDEX(VBDhistory1!$U$310:$U$610,MATCH(VBDgames!$C1568,VBDhistory1!$B$310:$B$610,0))+ROW()/10000000,0)</f>
        <v>0</v>
      </c>
      <c r="K1568" s="171">
        <f t="array" ref="K1568">IFERROR(INDEX(VBDhistory2!$U$310:$U$610,MATCH(VBDgames!$C1568,VBDhistory2!$B$310:$B$610,0))+ROW()/10000000,0)</f>
        <v>0</v>
      </c>
      <c r="L1568" s="171">
        <f t="array" ref="L1568">IFERROR(INDEX(VBDhistory3!$U$310:$U$610,MATCH(VBDgames!$C1568,VBDhistory3!$B$310:$B$610,0))+ROW()/10000000,0)</f>
        <v>0</v>
      </c>
      <c r="M1568" s="171">
        <f t="array" ref="M1568">IFERROR(INDEX(VBDhistory4!$U$310:$U$610,MATCH(VBDgames!$C1568,VBDhistory4!$B$310:$B$610,0))+ROW()/10000000,0)</f>
        <v>0</v>
      </c>
      <c r="N1568" s="171"/>
      <c r="O1568" s="171" t="str">
        <f t="shared" ref="O1568:R1568" si="3040">$D1568&amp;"-"&amp;RANK(J1568,J$1429:J$1778,0)</f>
        <v>DL-1</v>
      </c>
      <c r="P1568" s="171" t="str">
        <f t="shared" si="3040"/>
        <v>DL-1</v>
      </c>
      <c r="Q1568" s="171" t="str">
        <f t="shared" si="3040"/>
        <v>DL-1</v>
      </c>
      <c r="R1568" s="171" t="str">
        <f t="shared" si="3040"/>
        <v>DL-1</v>
      </c>
      <c r="AC1568" s="3"/>
    </row>
    <row r="1569" ht="15.75" customHeight="1">
      <c r="A1569" s="24">
        <v>141.0</v>
      </c>
      <c r="B1569" s="24" t="s">
        <v>5263</v>
      </c>
      <c r="C1569" s="24" t="s">
        <v>5263</v>
      </c>
      <c r="D1569" s="132" t="s">
        <v>4632</v>
      </c>
      <c r="E1569" s="132">
        <v>16.0</v>
      </c>
      <c r="F1569" s="132">
        <v>12.0</v>
      </c>
      <c r="G1569" s="132">
        <v>16.0</v>
      </c>
      <c r="H1569" s="132"/>
      <c r="J1569" s="171">
        <f t="array" ref="J1569">IFERROR(INDEX(VBDhistory1!$U$310:$U$610,MATCH(VBDgames!$C1569,VBDhistory1!$B$310:$B$610,0))+ROW()/10000000,0)</f>
        <v>0</v>
      </c>
      <c r="K1569" s="171">
        <f t="array" ref="K1569">IFERROR(INDEX(VBDhistory2!$U$310:$U$610,MATCH(VBDgames!$C1569,VBDhistory2!$B$310:$B$610,0))+ROW()/10000000,0)</f>
        <v>0</v>
      </c>
      <c r="L1569" s="171">
        <f t="array" ref="L1569">IFERROR(INDEX(VBDhistory3!$U$310:$U$610,MATCH(VBDgames!$C1569,VBDhistory3!$B$310:$B$610,0))+ROW()/10000000,0)</f>
        <v>0</v>
      </c>
      <c r="M1569" s="171">
        <f t="array" ref="M1569">IFERROR(INDEX(VBDhistory4!$U$310:$U$610,MATCH(VBDgames!$C1569,VBDhistory4!$B$310:$B$610,0))+ROW()/10000000,0)</f>
        <v>0</v>
      </c>
      <c r="N1569" s="171"/>
      <c r="O1569" s="171" t="str">
        <f t="shared" ref="O1569:R1569" si="3041">$D1569&amp;"-"&amp;RANK(J1569,J$1429:J$1778,0)</f>
        <v>DL-1</v>
      </c>
      <c r="P1569" s="171" t="str">
        <f t="shared" si="3041"/>
        <v>DL-1</v>
      </c>
      <c r="Q1569" s="171" t="str">
        <f t="shared" si="3041"/>
        <v>DL-1</v>
      </c>
      <c r="R1569" s="171" t="str">
        <f t="shared" si="3041"/>
        <v>DL-1</v>
      </c>
      <c r="AC1569" s="3"/>
    </row>
    <row r="1570" ht="15.75" customHeight="1">
      <c r="A1570" s="24">
        <v>142.0</v>
      </c>
      <c r="B1570" s="24" t="s">
        <v>5264</v>
      </c>
      <c r="C1570" s="24" t="s">
        <v>5264</v>
      </c>
      <c r="D1570" s="132" t="s">
        <v>4632</v>
      </c>
      <c r="E1570" s="132">
        <v>14.0</v>
      </c>
      <c r="F1570" s="132">
        <v>0.0</v>
      </c>
      <c r="G1570" s="132"/>
      <c r="H1570" s="132"/>
      <c r="J1570" s="171">
        <f t="array" ref="J1570">IFERROR(INDEX(VBDhistory1!$U$310:$U$610,MATCH(VBDgames!$C1570,VBDhistory1!$B$310:$B$610,0))+ROW()/10000000,0)</f>
        <v>0</v>
      </c>
      <c r="K1570" s="171">
        <f t="array" ref="K1570">IFERROR(INDEX(VBDhistory2!$U$310:$U$610,MATCH(VBDgames!$C1570,VBDhistory2!$B$310:$B$610,0))+ROW()/10000000,0)</f>
        <v>0</v>
      </c>
      <c r="L1570" s="171">
        <f t="array" ref="L1570">IFERROR(INDEX(VBDhistory3!$U$310:$U$610,MATCH(VBDgames!$C1570,VBDhistory3!$B$310:$B$610,0))+ROW()/10000000,0)</f>
        <v>0</v>
      </c>
      <c r="M1570" s="171">
        <f t="array" ref="M1570">IFERROR(INDEX(VBDhistory4!$U$310:$U$610,MATCH(VBDgames!$C1570,VBDhistory4!$B$310:$B$610,0))+ROW()/10000000,0)</f>
        <v>0</v>
      </c>
      <c r="N1570" s="171"/>
      <c r="O1570" s="171" t="str">
        <f t="shared" ref="O1570:R1570" si="3042">$D1570&amp;"-"&amp;RANK(J1570,J$1429:J$1778,0)</f>
        <v>DL-1</v>
      </c>
      <c r="P1570" s="171" t="str">
        <f t="shared" si="3042"/>
        <v>DL-1</v>
      </c>
      <c r="Q1570" s="171" t="str">
        <f t="shared" si="3042"/>
        <v>DL-1</v>
      </c>
      <c r="R1570" s="171" t="str">
        <f t="shared" si="3042"/>
        <v>DL-1</v>
      </c>
      <c r="AC1570" s="3"/>
    </row>
    <row r="1571" ht="15.75" customHeight="1">
      <c r="A1571" s="24">
        <v>143.0</v>
      </c>
      <c r="B1571" s="24" t="s">
        <v>5265</v>
      </c>
      <c r="C1571" s="24" t="s">
        <v>5265</v>
      </c>
      <c r="D1571" s="132" t="s">
        <v>4632</v>
      </c>
      <c r="E1571" s="132">
        <v>14.0</v>
      </c>
      <c r="F1571" s="132">
        <v>8.0</v>
      </c>
      <c r="G1571" s="132"/>
      <c r="H1571" s="132"/>
      <c r="J1571" s="171">
        <f t="array" ref="J1571">IFERROR(INDEX(VBDhistory1!$U$310:$U$610,MATCH(VBDgames!$C1571,VBDhistory1!$B$310:$B$610,0))+ROW()/10000000,0)</f>
        <v>0</v>
      </c>
      <c r="K1571" s="171">
        <f t="array" ref="K1571">IFERROR(INDEX(VBDhistory2!$U$310:$U$610,MATCH(VBDgames!$C1571,VBDhistory2!$B$310:$B$610,0))+ROW()/10000000,0)</f>
        <v>0</v>
      </c>
      <c r="L1571" s="171">
        <f t="array" ref="L1571">IFERROR(INDEX(VBDhistory3!$U$310:$U$610,MATCH(VBDgames!$C1571,VBDhistory3!$B$310:$B$610,0))+ROW()/10000000,0)</f>
        <v>0</v>
      </c>
      <c r="M1571" s="171">
        <f t="array" ref="M1571">IFERROR(INDEX(VBDhistory4!$U$310:$U$610,MATCH(VBDgames!$C1571,VBDhistory4!$B$310:$B$610,0))+ROW()/10000000,0)</f>
        <v>0</v>
      </c>
      <c r="N1571" s="171"/>
      <c r="O1571" s="171" t="str">
        <f t="shared" ref="O1571:R1571" si="3043">$D1571&amp;"-"&amp;RANK(J1571,J$1429:J$1778,0)</f>
        <v>DL-1</v>
      </c>
      <c r="P1571" s="171" t="str">
        <f t="shared" si="3043"/>
        <v>DL-1</v>
      </c>
      <c r="Q1571" s="171" t="str">
        <f t="shared" si="3043"/>
        <v>DL-1</v>
      </c>
      <c r="R1571" s="171" t="str">
        <f t="shared" si="3043"/>
        <v>DL-1</v>
      </c>
      <c r="AC1571" s="3"/>
    </row>
    <row r="1572" ht="15.75" customHeight="1">
      <c r="A1572" s="24">
        <v>144.0</v>
      </c>
      <c r="B1572" s="24" t="s">
        <v>5266</v>
      </c>
      <c r="C1572" s="24" t="s">
        <v>5266</v>
      </c>
      <c r="D1572" s="132" t="s">
        <v>4632</v>
      </c>
      <c r="E1572" s="132">
        <v>15.0</v>
      </c>
      <c r="F1572" s="132">
        <v>16.0</v>
      </c>
      <c r="G1572" s="132">
        <v>16.0</v>
      </c>
      <c r="H1572" s="132"/>
      <c r="J1572" s="171">
        <f t="array" ref="J1572">IFERROR(INDEX(VBDhistory1!$U$310:$U$610,MATCH(VBDgames!$C1572,VBDhistory1!$B$310:$B$610,0))+ROW()/10000000,0)</f>
        <v>0</v>
      </c>
      <c r="K1572" s="171">
        <f t="array" ref="K1572">IFERROR(INDEX(VBDhistory2!$U$310:$U$610,MATCH(VBDgames!$C1572,VBDhistory2!$B$310:$B$610,0))+ROW()/10000000,0)</f>
        <v>0</v>
      </c>
      <c r="L1572" s="171">
        <f t="array" ref="L1572">IFERROR(INDEX(VBDhistory3!$U$310:$U$610,MATCH(VBDgames!$C1572,VBDhistory3!$B$310:$B$610,0))+ROW()/10000000,0)</f>
        <v>0</v>
      </c>
      <c r="M1572" s="171">
        <f t="array" ref="M1572">IFERROR(INDEX(VBDhistory4!$U$310:$U$610,MATCH(VBDgames!$C1572,VBDhistory4!$B$310:$B$610,0))+ROW()/10000000,0)</f>
        <v>0</v>
      </c>
      <c r="N1572" s="171"/>
      <c r="O1572" s="171" t="str">
        <f t="shared" ref="O1572:R1572" si="3044">$D1572&amp;"-"&amp;RANK(J1572,J$1429:J$1778,0)</f>
        <v>DL-1</v>
      </c>
      <c r="P1572" s="171" t="str">
        <f t="shared" si="3044"/>
        <v>DL-1</v>
      </c>
      <c r="Q1572" s="171" t="str">
        <f t="shared" si="3044"/>
        <v>DL-1</v>
      </c>
      <c r="R1572" s="171" t="str">
        <f t="shared" si="3044"/>
        <v>DL-1</v>
      </c>
      <c r="AC1572" s="3"/>
    </row>
    <row r="1573" ht="15.75" customHeight="1">
      <c r="A1573" s="24">
        <v>145.0</v>
      </c>
      <c r="B1573" s="24" t="s">
        <v>5267</v>
      </c>
      <c r="C1573" s="24" t="s">
        <v>5267</v>
      </c>
      <c r="D1573" s="132" t="s">
        <v>4632</v>
      </c>
      <c r="E1573" s="132">
        <v>12.0</v>
      </c>
      <c r="F1573" s="132">
        <v>0.0</v>
      </c>
      <c r="G1573" s="132"/>
      <c r="H1573" s="132"/>
      <c r="J1573" s="171">
        <f t="array" ref="J1573">IFERROR(INDEX(VBDhistory1!$U$310:$U$610,MATCH(VBDgames!$C1573,VBDhistory1!$B$310:$B$610,0))+ROW()/10000000,0)</f>
        <v>0</v>
      </c>
      <c r="K1573" s="171">
        <f t="array" ref="K1573">IFERROR(INDEX(VBDhistory2!$U$310:$U$610,MATCH(VBDgames!$C1573,VBDhistory2!$B$310:$B$610,0))+ROW()/10000000,0)</f>
        <v>0</v>
      </c>
      <c r="L1573" s="171">
        <f t="array" ref="L1573">IFERROR(INDEX(VBDhistory3!$U$310:$U$610,MATCH(VBDgames!$C1573,VBDhistory3!$B$310:$B$610,0))+ROW()/10000000,0)</f>
        <v>0</v>
      </c>
      <c r="M1573" s="171">
        <f t="array" ref="M1573">IFERROR(INDEX(VBDhistory4!$U$310:$U$610,MATCH(VBDgames!$C1573,VBDhistory4!$B$310:$B$610,0))+ROW()/10000000,0)</f>
        <v>0</v>
      </c>
      <c r="N1573" s="171"/>
      <c r="O1573" s="171" t="str">
        <f t="shared" ref="O1573:R1573" si="3045">$D1573&amp;"-"&amp;RANK(J1573,J$1429:J$1778,0)</f>
        <v>DL-1</v>
      </c>
      <c r="P1573" s="171" t="str">
        <f t="shared" si="3045"/>
        <v>DL-1</v>
      </c>
      <c r="Q1573" s="171" t="str">
        <f t="shared" si="3045"/>
        <v>DL-1</v>
      </c>
      <c r="R1573" s="171" t="str">
        <f t="shared" si="3045"/>
        <v>DL-1</v>
      </c>
      <c r="AC1573" s="3"/>
    </row>
    <row r="1574" ht="15.75" customHeight="1">
      <c r="A1574" s="24">
        <v>146.0</v>
      </c>
      <c r="B1574" s="24" t="s">
        <v>5268</v>
      </c>
      <c r="C1574" s="24" t="s">
        <v>5268</v>
      </c>
      <c r="D1574" s="132" t="s">
        <v>4632</v>
      </c>
      <c r="E1574" s="132">
        <v>15.0</v>
      </c>
      <c r="F1574" s="132"/>
      <c r="G1574" s="132"/>
      <c r="H1574" s="132"/>
      <c r="J1574" s="171">
        <f t="array" ref="J1574">IFERROR(INDEX(VBDhistory1!$U$310:$U$610,MATCH(VBDgames!$C1574,VBDhistory1!$B$310:$B$610,0))+ROW()/10000000,0)</f>
        <v>0</v>
      </c>
      <c r="K1574" s="171">
        <f t="array" ref="K1574">IFERROR(INDEX(VBDhistory2!$U$310:$U$610,MATCH(VBDgames!$C1574,VBDhistory2!$B$310:$B$610,0))+ROW()/10000000,0)</f>
        <v>0</v>
      </c>
      <c r="L1574" s="171">
        <f t="array" ref="L1574">IFERROR(INDEX(VBDhistory3!$U$310:$U$610,MATCH(VBDgames!$C1574,VBDhistory3!$B$310:$B$610,0))+ROW()/10000000,0)</f>
        <v>0</v>
      </c>
      <c r="M1574" s="171">
        <f t="array" ref="M1574">IFERROR(INDEX(VBDhistory4!$U$310:$U$610,MATCH(VBDgames!$C1574,VBDhistory4!$B$310:$B$610,0))+ROW()/10000000,0)</f>
        <v>0</v>
      </c>
      <c r="N1574" s="171"/>
      <c r="O1574" s="171" t="str">
        <f t="shared" ref="O1574:R1574" si="3046">$D1574&amp;"-"&amp;RANK(J1574,J$1429:J$1778,0)</f>
        <v>DL-1</v>
      </c>
      <c r="P1574" s="171" t="str">
        <f t="shared" si="3046"/>
        <v>DL-1</v>
      </c>
      <c r="Q1574" s="171" t="str">
        <f t="shared" si="3046"/>
        <v>DL-1</v>
      </c>
      <c r="R1574" s="171" t="str">
        <f t="shared" si="3046"/>
        <v>DL-1</v>
      </c>
      <c r="AC1574" s="3"/>
    </row>
    <row r="1575" ht="15.75" customHeight="1">
      <c r="A1575" s="24">
        <v>147.0</v>
      </c>
      <c r="B1575" s="24" t="s">
        <v>5269</v>
      </c>
      <c r="C1575" s="24" t="s">
        <v>5269</v>
      </c>
      <c r="D1575" s="132" t="s">
        <v>4632</v>
      </c>
      <c r="E1575" s="132">
        <v>16.0</v>
      </c>
      <c r="F1575" s="132"/>
      <c r="G1575" s="132">
        <v>14.0</v>
      </c>
      <c r="H1575" s="132"/>
      <c r="J1575" s="171">
        <f t="array" ref="J1575">IFERROR(INDEX(VBDhistory1!$U$310:$U$610,MATCH(VBDgames!$C1575,VBDhistory1!$B$310:$B$610,0))+ROW()/10000000,0)</f>
        <v>0</v>
      </c>
      <c r="K1575" s="171">
        <f t="array" ref="K1575">IFERROR(INDEX(VBDhistory2!$U$310:$U$610,MATCH(VBDgames!$C1575,VBDhistory2!$B$310:$B$610,0))+ROW()/10000000,0)</f>
        <v>0</v>
      </c>
      <c r="L1575" s="171">
        <f t="array" ref="L1575">IFERROR(INDEX(VBDhistory3!$U$310:$U$610,MATCH(VBDgames!$C1575,VBDhistory3!$B$310:$B$610,0))+ROW()/10000000,0)</f>
        <v>0</v>
      </c>
      <c r="M1575" s="171">
        <f t="array" ref="M1575">IFERROR(INDEX(VBDhistory4!$U$310:$U$610,MATCH(VBDgames!$C1575,VBDhistory4!$B$310:$B$610,0))+ROW()/10000000,0)</f>
        <v>0</v>
      </c>
      <c r="N1575" s="171"/>
      <c r="O1575" s="171" t="str">
        <f t="shared" ref="O1575:R1575" si="3047">$D1575&amp;"-"&amp;RANK(J1575,J$1429:J$1778,0)</f>
        <v>DL-1</v>
      </c>
      <c r="P1575" s="171" t="str">
        <f t="shared" si="3047"/>
        <v>DL-1</v>
      </c>
      <c r="Q1575" s="171" t="str">
        <f t="shared" si="3047"/>
        <v>DL-1</v>
      </c>
      <c r="R1575" s="171" t="str">
        <f t="shared" si="3047"/>
        <v>DL-1</v>
      </c>
      <c r="AC1575" s="3"/>
    </row>
    <row r="1576" ht="15.75" customHeight="1">
      <c r="A1576" s="24">
        <v>148.0</v>
      </c>
      <c r="B1576" s="24" t="s">
        <v>5270</v>
      </c>
      <c r="C1576" s="24" t="s">
        <v>5270</v>
      </c>
      <c r="D1576" s="132" t="s">
        <v>4632</v>
      </c>
      <c r="E1576" s="132">
        <v>16.0</v>
      </c>
      <c r="F1576" s="132">
        <v>1.0</v>
      </c>
      <c r="G1576" s="132"/>
      <c r="H1576" s="132"/>
      <c r="J1576" s="171">
        <f t="array" ref="J1576">IFERROR(INDEX(VBDhistory1!$U$310:$U$610,MATCH(VBDgames!$C1576,VBDhistory1!$B$310:$B$610,0))+ROW()/10000000,0)</f>
        <v>0</v>
      </c>
      <c r="K1576" s="171">
        <f t="array" ref="K1576">IFERROR(INDEX(VBDhistory2!$U$310:$U$610,MATCH(VBDgames!$C1576,VBDhistory2!$B$310:$B$610,0))+ROW()/10000000,0)</f>
        <v>0</v>
      </c>
      <c r="L1576" s="171">
        <f t="array" ref="L1576">IFERROR(INDEX(VBDhistory3!$U$310:$U$610,MATCH(VBDgames!$C1576,VBDhistory3!$B$310:$B$610,0))+ROW()/10000000,0)</f>
        <v>0</v>
      </c>
      <c r="M1576" s="171">
        <f t="array" ref="M1576">IFERROR(INDEX(VBDhistory4!$U$310:$U$610,MATCH(VBDgames!$C1576,VBDhistory4!$B$310:$B$610,0))+ROW()/10000000,0)</f>
        <v>0</v>
      </c>
      <c r="N1576" s="171"/>
      <c r="O1576" s="171" t="str">
        <f t="shared" ref="O1576:R1576" si="3048">$D1576&amp;"-"&amp;RANK(J1576,J$1429:J$1778,0)</f>
        <v>DL-1</v>
      </c>
      <c r="P1576" s="171" t="str">
        <f t="shared" si="3048"/>
        <v>DL-1</v>
      </c>
      <c r="Q1576" s="171" t="str">
        <f t="shared" si="3048"/>
        <v>DL-1</v>
      </c>
      <c r="R1576" s="171" t="str">
        <f t="shared" si="3048"/>
        <v>DL-1</v>
      </c>
      <c r="AC1576" s="3"/>
    </row>
    <row r="1577" ht="15.75" customHeight="1">
      <c r="A1577" s="24">
        <v>149.0</v>
      </c>
      <c r="B1577" s="24" t="s">
        <v>5271</v>
      </c>
      <c r="C1577" s="24" t="s">
        <v>5271</v>
      </c>
      <c r="D1577" s="132" t="s">
        <v>4632</v>
      </c>
      <c r="E1577" s="132">
        <v>10.0</v>
      </c>
      <c r="F1577" s="132"/>
      <c r="G1577" s="132">
        <v>7.0</v>
      </c>
      <c r="H1577" s="132"/>
      <c r="J1577" s="171">
        <f t="array" ref="J1577">IFERROR(INDEX(VBDhistory1!$U$310:$U$610,MATCH(VBDgames!$C1577,VBDhistory1!$B$310:$B$610,0))+ROW()/10000000,0)</f>
        <v>0</v>
      </c>
      <c r="K1577" s="171">
        <f t="array" ref="K1577">IFERROR(INDEX(VBDhistory2!$U$310:$U$610,MATCH(VBDgames!$C1577,VBDhistory2!$B$310:$B$610,0))+ROW()/10000000,0)</f>
        <v>0</v>
      </c>
      <c r="L1577" s="171">
        <f t="array" ref="L1577">IFERROR(INDEX(VBDhistory3!$U$310:$U$610,MATCH(VBDgames!$C1577,VBDhistory3!$B$310:$B$610,0))+ROW()/10000000,0)</f>
        <v>0</v>
      </c>
      <c r="M1577" s="171">
        <f t="array" ref="M1577">IFERROR(INDEX(VBDhistory4!$U$310:$U$610,MATCH(VBDgames!$C1577,VBDhistory4!$B$310:$B$610,0))+ROW()/10000000,0)</f>
        <v>0</v>
      </c>
      <c r="N1577" s="171"/>
      <c r="O1577" s="171" t="str">
        <f t="shared" ref="O1577:R1577" si="3049">$D1577&amp;"-"&amp;RANK(J1577,J$1429:J$1778,0)</f>
        <v>DL-1</v>
      </c>
      <c r="P1577" s="171" t="str">
        <f t="shared" si="3049"/>
        <v>DL-1</v>
      </c>
      <c r="Q1577" s="171" t="str">
        <f t="shared" si="3049"/>
        <v>DL-1</v>
      </c>
      <c r="R1577" s="171" t="str">
        <f t="shared" si="3049"/>
        <v>DL-1</v>
      </c>
      <c r="AC1577" s="3"/>
    </row>
    <row r="1578" ht="15.75" customHeight="1">
      <c r="A1578" s="24">
        <v>150.0</v>
      </c>
      <c r="B1578" s="24" t="s">
        <v>5272</v>
      </c>
      <c r="C1578" s="24" t="s">
        <v>5272</v>
      </c>
      <c r="D1578" s="132" t="s">
        <v>4632</v>
      </c>
      <c r="E1578" s="132">
        <v>15.0</v>
      </c>
      <c r="F1578" s="132"/>
      <c r="G1578" s="132"/>
      <c r="H1578" s="132"/>
      <c r="J1578" s="171">
        <f t="array" ref="J1578">IFERROR(INDEX(VBDhistory1!$U$310:$U$610,MATCH(VBDgames!$C1578,VBDhistory1!$B$310:$B$610,0))+ROW()/10000000,0)</f>
        <v>0</v>
      </c>
      <c r="K1578" s="171">
        <f t="array" ref="K1578">IFERROR(INDEX(VBDhistory2!$U$310:$U$610,MATCH(VBDgames!$C1578,VBDhistory2!$B$310:$B$610,0))+ROW()/10000000,0)</f>
        <v>0</v>
      </c>
      <c r="L1578" s="171">
        <f t="array" ref="L1578">IFERROR(INDEX(VBDhistory3!$U$310:$U$610,MATCH(VBDgames!$C1578,VBDhistory3!$B$310:$B$610,0))+ROW()/10000000,0)</f>
        <v>0</v>
      </c>
      <c r="M1578" s="171">
        <f t="array" ref="M1578">IFERROR(INDEX(VBDhistory4!$U$310:$U$610,MATCH(VBDgames!$C1578,VBDhistory4!$B$310:$B$610,0))+ROW()/10000000,0)</f>
        <v>0</v>
      </c>
      <c r="N1578" s="171"/>
      <c r="O1578" s="171" t="str">
        <f t="shared" ref="O1578:R1578" si="3050">$D1578&amp;"-"&amp;RANK(J1578,J$1429:J$1778,0)</f>
        <v>DL-1</v>
      </c>
      <c r="P1578" s="171" t="str">
        <f t="shared" si="3050"/>
        <v>DL-1</v>
      </c>
      <c r="Q1578" s="171" t="str">
        <f t="shared" si="3050"/>
        <v>DL-1</v>
      </c>
      <c r="R1578" s="171" t="str">
        <f t="shared" si="3050"/>
        <v>DL-1</v>
      </c>
      <c r="AC1578" s="3"/>
    </row>
    <row r="1579" ht="15.75" customHeight="1">
      <c r="A1579" s="24">
        <v>151.0</v>
      </c>
      <c r="B1579" s="24" t="s">
        <v>5273</v>
      </c>
      <c r="C1579" s="24" t="s">
        <v>5273</v>
      </c>
      <c r="D1579" s="132" t="s">
        <v>4632</v>
      </c>
      <c r="E1579" s="132">
        <v>12.0</v>
      </c>
      <c r="F1579" s="132">
        <v>15.0</v>
      </c>
      <c r="G1579" s="132">
        <v>7.0</v>
      </c>
      <c r="H1579" s="132"/>
      <c r="J1579" s="171">
        <f t="array" ref="J1579">IFERROR(INDEX(VBDhistory1!$U$310:$U$610,MATCH(VBDgames!$C1579,VBDhistory1!$B$310:$B$610,0))+ROW()/10000000,0)</f>
        <v>0</v>
      </c>
      <c r="K1579" s="171">
        <f t="array" ref="K1579">IFERROR(INDEX(VBDhistory2!$U$310:$U$610,MATCH(VBDgames!$C1579,VBDhistory2!$B$310:$B$610,0))+ROW()/10000000,0)</f>
        <v>0</v>
      </c>
      <c r="L1579" s="171">
        <f t="array" ref="L1579">IFERROR(INDEX(VBDhistory3!$U$310:$U$610,MATCH(VBDgames!$C1579,VBDhistory3!$B$310:$B$610,0))+ROW()/10000000,0)</f>
        <v>0</v>
      </c>
      <c r="M1579" s="171">
        <f t="array" ref="M1579">IFERROR(INDEX(VBDhistory4!$U$310:$U$610,MATCH(VBDgames!$C1579,VBDhistory4!$B$310:$B$610,0))+ROW()/10000000,0)</f>
        <v>0</v>
      </c>
      <c r="N1579" s="171"/>
      <c r="O1579" s="171" t="str">
        <f t="shared" ref="O1579:R1579" si="3051">$D1579&amp;"-"&amp;RANK(J1579,J$1429:J$1778,0)</f>
        <v>DL-1</v>
      </c>
      <c r="P1579" s="171" t="str">
        <f t="shared" si="3051"/>
        <v>DL-1</v>
      </c>
      <c r="Q1579" s="171" t="str">
        <f t="shared" si="3051"/>
        <v>DL-1</v>
      </c>
      <c r="R1579" s="171" t="str">
        <f t="shared" si="3051"/>
        <v>DL-1</v>
      </c>
      <c r="AC1579" s="3"/>
    </row>
    <row r="1580" ht="15.75" customHeight="1">
      <c r="A1580" s="24">
        <v>152.0</v>
      </c>
      <c r="B1580" s="24" t="s">
        <v>5274</v>
      </c>
      <c r="C1580" s="24" t="s">
        <v>5274</v>
      </c>
      <c r="D1580" s="132" t="s">
        <v>4632</v>
      </c>
      <c r="E1580" s="132">
        <v>14.0</v>
      </c>
      <c r="F1580" s="132">
        <v>12.0</v>
      </c>
      <c r="G1580" s="132">
        <v>11.0</v>
      </c>
      <c r="H1580" s="132"/>
      <c r="J1580" s="171">
        <f t="array" ref="J1580">IFERROR(INDEX(VBDhistory1!$U$310:$U$610,MATCH(VBDgames!$C1580,VBDhistory1!$B$310:$B$610,0))+ROW()/10000000,0)</f>
        <v>0</v>
      </c>
      <c r="K1580" s="171">
        <f t="array" ref="K1580">IFERROR(INDEX(VBDhistory2!$U$310:$U$610,MATCH(VBDgames!$C1580,VBDhistory2!$B$310:$B$610,0))+ROW()/10000000,0)</f>
        <v>0</v>
      </c>
      <c r="L1580" s="171">
        <f t="array" ref="L1580">IFERROR(INDEX(VBDhistory3!$U$310:$U$610,MATCH(VBDgames!$C1580,VBDhistory3!$B$310:$B$610,0))+ROW()/10000000,0)</f>
        <v>0</v>
      </c>
      <c r="M1580" s="171">
        <f t="array" ref="M1580">IFERROR(INDEX(VBDhistory4!$U$310:$U$610,MATCH(VBDgames!$C1580,VBDhistory4!$B$310:$B$610,0))+ROW()/10000000,0)</f>
        <v>0</v>
      </c>
      <c r="N1580" s="171"/>
      <c r="O1580" s="171" t="str">
        <f t="shared" ref="O1580:R1580" si="3052">$D1580&amp;"-"&amp;RANK(J1580,J$1429:J$1778,0)</f>
        <v>DL-1</v>
      </c>
      <c r="P1580" s="171" t="str">
        <f t="shared" si="3052"/>
        <v>DL-1</v>
      </c>
      <c r="Q1580" s="171" t="str">
        <f t="shared" si="3052"/>
        <v>DL-1</v>
      </c>
      <c r="R1580" s="171" t="str">
        <f t="shared" si="3052"/>
        <v>DL-1</v>
      </c>
      <c r="AC1580" s="3"/>
      <c r="AE1580" s="26"/>
    </row>
    <row r="1581" ht="15.75" customHeight="1">
      <c r="A1581" s="24">
        <v>153.0</v>
      </c>
      <c r="B1581" s="24" t="s">
        <v>5275</v>
      </c>
      <c r="C1581" s="24" t="s">
        <v>5275</v>
      </c>
      <c r="D1581" s="132" t="s">
        <v>4632</v>
      </c>
      <c r="E1581" s="132">
        <v>13.0</v>
      </c>
      <c r="F1581" s="132">
        <v>16.0</v>
      </c>
      <c r="G1581" s="132">
        <v>13.0</v>
      </c>
      <c r="H1581" s="132"/>
      <c r="J1581" s="171">
        <f t="array" ref="J1581">IFERROR(INDEX(VBDhistory1!$U$310:$U$610,MATCH(VBDgames!$C1581,VBDhistory1!$B$310:$B$610,0))+ROW()/10000000,0)</f>
        <v>0</v>
      </c>
      <c r="K1581" s="171">
        <f t="array" ref="K1581">IFERROR(INDEX(VBDhistory2!$U$310:$U$610,MATCH(VBDgames!$C1581,VBDhistory2!$B$310:$B$610,0))+ROW()/10000000,0)</f>
        <v>0</v>
      </c>
      <c r="L1581" s="171">
        <f t="array" ref="L1581">IFERROR(INDEX(VBDhistory3!$U$310:$U$610,MATCH(VBDgames!$C1581,VBDhistory3!$B$310:$B$610,0))+ROW()/10000000,0)</f>
        <v>0</v>
      </c>
      <c r="M1581" s="171">
        <f t="array" ref="M1581">IFERROR(INDEX(VBDhistory4!$U$310:$U$610,MATCH(VBDgames!$C1581,VBDhistory4!$B$310:$B$610,0))+ROW()/10000000,0)</f>
        <v>0</v>
      </c>
      <c r="N1581" s="171"/>
      <c r="O1581" s="171" t="str">
        <f t="shared" ref="O1581:R1581" si="3053">$D1581&amp;"-"&amp;RANK(J1581,J$1429:J$1778,0)</f>
        <v>DL-1</v>
      </c>
      <c r="P1581" s="171" t="str">
        <f t="shared" si="3053"/>
        <v>DL-1</v>
      </c>
      <c r="Q1581" s="171" t="str">
        <f t="shared" si="3053"/>
        <v>DL-1</v>
      </c>
      <c r="R1581" s="171" t="str">
        <f t="shared" si="3053"/>
        <v>DL-1</v>
      </c>
      <c r="AC1581" s="3"/>
      <c r="AE1581" s="26"/>
    </row>
    <row r="1582" ht="15.75" customHeight="1">
      <c r="A1582" s="24">
        <v>154.0</v>
      </c>
      <c r="B1582" s="24" t="s">
        <v>5276</v>
      </c>
      <c r="C1582" s="24" t="s">
        <v>5276</v>
      </c>
      <c r="D1582" s="132" t="s">
        <v>4632</v>
      </c>
      <c r="E1582" s="132">
        <v>9.0</v>
      </c>
      <c r="F1582" s="132">
        <v>16.0</v>
      </c>
      <c r="G1582" s="132">
        <v>16.0</v>
      </c>
      <c r="H1582" s="132"/>
      <c r="J1582" s="171">
        <f t="array" ref="J1582">IFERROR(INDEX(VBDhistory1!$U$310:$U$610,MATCH(VBDgames!$C1582,VBDhistory1!$B$310:$B$610,0))+ROW()/10000000,0)</f>
        <v>0</v>
      </c>
      <c r="K1582" s="171">
        <f t="array" ref="K1582">IFERROR(INDEX(VBDhistory2!$U$310:$U$610,MATCH(VBDgames!$C1582,VBDhistory2!$B$310:$B$610,0))+ROW()/10000000,0)</f>
        <v>0</v>
      </c>
      <c r="L1582" s="171">
        <f t="array" ref="L1582">IFERROR(INDEX(VBDhistory3!$U$310:$U$610,MATCH(VBDgames!$C1582,VBDhistory3!$B$310:$B$610,0))+ROW()/10000000,0)</f>
        <v>0</v>
      </c>
      <c r="M1582" s="171">
        <f t="array" ref="M1582">IFERROR(INDEX(VBDhistory4!$U$310:$U$610,MATCH(VBDgames!$C1582,VBDhistory4!$B$310:$B$610,0))+ROW()/10000000,0)</f>
        <v>0</v>
      </c>
      <c r="N1582" s="171"/>
      <c r="O1582" s="171" t="str">
        <f t="shared" ref="O1582:R1582" si="3054">$D1582&amp;"-"&amp;RANK(J1582,J$1429:J$1778,0)</f>
        <v>DL-1</v>
      </c>
      <c r="P1582" s="171" t="str">
        <f t="shared" si="3054"/>
        <v>DL-1</v>
      </c>
      <c r="Q1582" s="171" t="str">
        <f t="shared" si="3054"/>
        <v>DL-1</v>
      </c>
      <c r="R1582" s="171" t="str">
        <f t="shared" si="3054"/>
        <v>DL-1</v>
      </c>
      <c r="AC1582" s="3"/>
      <c r="AE1582" s="26"/>
    </row>
    <row r="1583" ht="15.75" customHeight="1">
      <c r="A1583" s="24">
        <v>155.0</v>
      </c>
      <c r="B1583" s="24" t="s">
        <v>5277</v>
      </c>
      <c r="C1583" s="24" t="s">
        <v>5277</v>
      </c>
      <c r="D1583" s="132" t="s">
        <v>4632</v>
      </c>
      <c r="E1583" s="132">
        <v>9.0</v>
      </c>
      <c r="F1583" s="132"/>
      <c r="G1583" s="132"/>
      <c r="H1583" s="132"/>
      <c r="J1583" s="171">
        <f t="array" ref="J1583">IFERROR(INDEX(VBDhistory1!$U$310:$U$610,MATCH(VBDgames!$C1583,VBDhistory1!$B$310:$B$610,0))+ROW()/10000000,0)</f>
        <v>0</v>
      </c>
      <c r="K1583" s="171">
        <f t="array" ref="K1583">IFERROR(INDEX(VBDhistory2!$U$310:$U$610,MATCH(VBDgames!$C1583,VBDhistory2!$B$310:$B$610,0))+ROW()/10000000,0)</f>
        <v>0</v>
      </c>
      <c r="L1583" s="171">
        <f t="array" ref="L1583">IFERROR(INDEX(VBDhistory3!$U$310:$U$610,MATCH(VBDgames!$C1583,VBDhistory3!$B$310:$B$610,0))+ROW()/10000000,0)</f>
        <v>0</v>
      </c>
      <c r="M1583" s="171">
        <f t="array" ref="M1583">IFERROR(INDEX(VBDhistory4!$U$310:$U$610,MATCH(VBDgames!$C1583,VBDhistory4!$B$310:$B$610,0))+ROW()/10000000,0)</f>
        <v>0</v>
      </c>
      <c r="N1583" s="171"/>
      <c r="O1583" s="171" t="str">
        <f t="shared" ref="O1583:R1583" si="3055">$D1583&amp;"-"&amp;RANK(J1583,J$1429:J$1778,0)</f>
        <v>DL-1</v>
      </c>
      <c r="P1583" s="171" t="str">
        <f t="shared" si="3055"/>
        <v>DL-1</v>
      </c>
      <c r="Q1583" s="171" t="str">
        <f t="shared" si="3055"/>
        <v>DL-1</v>
      </c>
      <c r="R1583" s="171" t="str">
        <f t="shared" si="3055"/>
        <v>DL-1</v>
      </c>
      <c r="AC1583" s="3"/>
      <c r="AE1583" s="26"/>
    </row>
    <row r="1584" ht="15.75" customHeight="1">
      <c r="A1584" s="24">
        <v>156.0</v>
      </c>
      <c r="B1584" s="24" t="s">
        <v>5278</v>
      </c>
      <c r="C1584" s="24" t="s">
        <v>5278</v>
      </c>
      <c r="D1584" s="132" t="s">
        <v>4632</v>
      </c>
      <c r="E1584" s="132">
        <v>13.0</v>
      </c>
      <c r="F1584" s="132">
        <v>4.0</v>
      </c>
      <c r="G1584" s="132"/>
      <c r="H1584" s="132"/>
      <c r="J1584" s="171">
        <f t="array" ref="J1584">IFERROR(INDEX(VBDhistory1!$U$310:$U$610,MATCH(VBDgames!$C1584,VBDhistory1!$B$310:$B$610,0))+ROW()/10000000,0)</f>
        <v>0</v>
      </c>
      <c r="K1584" s="171">
        <f t="array" ref="K1584">IFERROR(INDEX(VBDhistory2!$U$310:$U$610,MATCH(VBDgames!$C1584,VBDhistory2!$B$310:$B$610,0))+ROW()/10000000,0)</f>
        <v>0</v>
      </c>
      <c r="L1584" s="171">
        <f t="array" ref="L1584">IFERROR(INDEX(VBDhistory3!$U$310:$U$610,MATCH(VBDgames!$C1584,VBDhistory3!$B$310:$B$610,0))+ROW()/10000000,0)</f>
        <v>0</v>
      </c>
      <c r="M1584" s="171">
        <f t="array" ref="M1584">IFERROR(INDEX(VBDhistory4!$U$310:$U$610,MATCH(VBDgames!$C1584,VBDhistory4!$B$310:$B$610,0))+ROW()/10000000,0)</f>
        <v>0</v>
      </c>
      <c r="N1584" s="171"/>
      <c r="O1584" s="171" t="str">
        <f t="shared" ref="O1584:R1584" si="3056">$D1584&amp;"-"&amp;RANK(J1584,J$1429:J$1778,0)</f>
        <v>DL-1</v>
      </c>
      <c r="P1584" s="171" t="str">
        <f t="shared" si="3056"/>
        <v>DL-1</v>
      </c>
      <c r="Q1584" s="171" t="str">
        <f t="shared" si="3056"/>
        <v>DL-1</v>
      </c>
      <c r="R1584" s="171" t="str">
        <f t="shared" si="3056"/>
        <v>DL-1</v>
      </c>
      <c r="AC1584" s="3"/>
      <c r="AE1584" s="26"/>
    </row>
    <row r="1585" ht="15.75" customHeight="1">
      <c r="A1585" s="24">
        <v>157.0</v>
      </c>
      <c r="B1585" s="24" t="s">
        <v>5279</v>
      </c>
      <c r="C1585" s="24" t="s">
        <v>5279</v>
      </c>
      <c r="D1585" s="132" t="s">
        <v>4632</v>
      </c>
      <c r="E1585" s="132">
        <v>10.0</v>
      </c>
      <c r="F1585" s="132">
        <v>15.0</v>
      </c>
      <c r="G1585" s="132"/>
      <c r="H1585" s="132"/>
      <c r="J1585" s="171">
        <f t="array" ref="J1585">IFERROR(INDEX(VBDhistory1!$U$310:$U$610,MATCH(VBDgames!$C1585,VBDhistory1!$B$310:$B$610,0))+ROW()/10000000,0)</f>
        <v>0</v>
      </c>
      <c r="K1585" s="171">
        <f t="array" ref="K1585">IFERROR(INDEX(VBDhistory2!$U$310:$U$610,MATCH(VBDgames!$C1585,VBDhistory2!$B$310:$B$610,0))+ROW()/10000000,0)</f>
        <v>0</v>
      </c>
      <c r="L1585" s="171">
        <f t="array" ref="L1585">IFERROR(INDEX(VBDhistory3!$U$310:$U$610,MATCH(VBDgames!$C1585,VBDhistory3!$B$310:$B$610,0))+ROW()/10000000,0)</f>
        <v>0</v>
      </c>
      <c r="M1585" s="171">
        <f t="array" ref="M1585">IFERROR(INDEX(VBDhistory4!$U$310:$U$610,MATCH(VBDgames!$C1585,VBDhistory4!$B$310:$B$610,0))+ROW()/10000000,0)</f>
        <v>0</v>
      </c>
      <c r="N1585" s="171"/>
      <c r="O1585" s="171" t="str">
        <f t="shared" ref="O1585:R1585" si="3057">$D1585&amp;"-"&amp;RANK(J1585,J$1429:J$1778,0)</f>
        <v>DL-1</v>
      </c>
      <c r="P1585" s="171" t="str">
        <f t="shared" si="3057"/>
        <v>DL-1</v>
      </c>
      <c r="Q1585" s="171" t="str">
        <f t="shared" si="3057"/>
        <v>DL-1</v>
      </c>
      <c r="R1585" s="171" t="str">
        <f t="shared" si="3057"/>
        <v>DL-1</v>
      </c>
      <c r="AC1585" s="3"/>
      <c r="AE1585" s="26"/>
    </row>
    <row r="1586" ht="15.75" customHeight="1">
      <c r="A1586" s="24">
        <v>158.0</v>
      </c>
      <c r="B1586" s="22" t="s">
        <v>5280</v>
      </c>
      <c r="C1586" s="22" t="s">
        <v>5280</v>
      </c>
      <c r="D1586" s="132" t="s">
        <v>4632</v>
      </c>
      <c r="E1586" s="132">
        <v>9.0</v>
      </c>
      <c r="F1586" s="132">
        <v>14.0</v>
      </c>
      <c r="G1586" s="132">
        <v>15.0</v>
      </c>
      <c r="H1586" s="132"/>
      <c r="J1586" s="171">
        <f t="array" ref="J1586">IFERROR(INDEX(VBDhistory1!$U$310:$U$610,MATCH(VBDgames!$C1586,VBDhistory1!$B$310:$B$610,0))+ROW()/10000000,0)</f>
        <v>0</v>
      </c>
      <c r="K1586" s="171">
        <f t="array" ref="K1586">IFERROR(INDEX(VBDhistory2!$U$310:$U$610,MATCH(VBDgames!$C1586,VBDhistory2!$B$310:$B$610,0))+ROW()/10000000,0)</f>
        <v>0</v>
      </c>
      <c r="L1586" s="171">
        <f t="array" ref="L1586">IFERROR(INDEX(VBDhistory3!$U$310:$U$610,MATCH(VBDgames!$C1586,VBDhistory3!$B$310:$B$610,0))+ROW()/10000000,0)</f>
        <v>0</v>
      </c>
      <c r="M1586" s="171">
        <f t="array" ref="M1586">IFERROR(INDEX(VBDhistory4!$U$310:$U$610,MATCH(VBDgames!$C1586,VBDhistory4!$B$310:$B$610,0))+ROW()/10000000,0)</f>
        <v>0</v>
      </c>
      <c r="N1586" s="171"/>
      <c r="O1586" s="171" t="str">
        <f t="shared" ref="O1586:R1586" si="3058">$D1586&amp;"-"&amp;RANK(J1586,J$1429:J$1778,0)</f>
        <v>DL-1</v>
      </c>
      <c r="P1586" s="171" t="str">
        <f t="shared" si="3058"/>
        <v>DL-1</v>
      </c>
      <c r="Q1586" s="171" t="str">
        <f t="shared" si="3058"/>
        <v>DL-1</v>
      </c>
      <c r="R1586" s="171" t="str">
        <f t="shared" si="3058"/>
        <v>DL-1</v>
      </c>
      <c r="AC1586" s="3"/>
      <c r="AE1586" s="26"/>
    </row>
    <row r="1587" ht="15.75" customHeight="1">
      <c r="A1587" s="24">
        <v>159.0</v>
      </c>
      <c r="B1587" s="24" t="s">
        <v>5281</v>
      </c>
      <c r="C1587" s="24" t="s">
        <v>5281</v>
      </c>
      <c r="D1587" s="132" t="s">
        <v>4632</v>
      </c>
      <c r="E1587" s="132">
        <v>16.0</v>
      </c>
      <c r="F1587" s="132">
        <v>9.0</v>
      </c>
      <c r="G1587" s="132"/>
      <c r="H1587" s="132"/>
      <c r="J1587" s="171">
        <f t="array" ref="J1587">IFERROR(INDEX(VBDhistory1!$U$310:$U$610,MATCH(VBDgames!$C1587,VBDhistory1!$B$310:$B$610,0))+ROW()/10000000,0)</f>
        <v>0</v>
      </c>
      <c r="K1587" s="171">
        <f t="array" ref="K1587">IFERROR(INDEX(VBDhistory2!$U$310:$U$610,MATCH(VBDgames!$C1587,VBDhistory2!$B$310:$B$610,0))+ROW()/10000000,0)</f>
        <v>0</v>
      </c>
      <c r="L1587" s="171">
        <f t="array" ref="L1587">IFERROR(INDEX(VBDhistory3!$U$310:$U$610,MATCH(VBDgames!$C1587,VBDhistory3!$B$310:$B$610,0))+ROW()/10000000,0)</f>
        <v>0</v>
      </c>
      <c r="M1587" s="171">
        <f t="array" ref="M1587">IFERROR(INDEX(VBDhistory4!$U$310:$U$610,MATCH(VBDgames!$C1587,VBDhistory4!$B$310:$B$610,0))+ROW()/10000000,0)</f>
        <v>0</v>
      </c>
      <c r="N1587" s="171"/>
      <c r="O1587" s="171" t="str">
        <f t="shared" ref="O1587:R1587" si="3059">$D1587&amp;"-"&amp;RANK(J1587,J$1429:J$1778,0)</f>
        <v>DL-1</v>
      </c>
      <c r="P1587" s="171" t="str">
        <f t="shared" si="3059"/>
        <v>DL-1</v>
      </c>
      <c r="Q1587" s="171" t="str">
        <f t="shared" si="3059"/>
        <v>DL-1</v>
      </c>
      <c r="R1587" s="171" t="str">
        <f t="shared" si="3059"/>
        <v>DL-1</v>
      </c>
      <c r="AC1587" s="3"/>
      <c r="AE1587" s="26"/>
    </row>
    <row r="1588" ht="15.75" customHeight="1">
      <c r="A1588" s="24">
        <v>160.0</v>
      </c>
      <c r="B1588" s="24" t="s">
        <v>5282</v>
      </c>
      <c r="C1588" s="24" t="s">
        <v>5282</v>
      </c>
      <c r="D1588" s="132" t="s">
        <v>4632</v>
      </c>
      <c r="E1588" s="132">
        <v>10.0</v>
      </c>
      <c r="F1588" s="132">
        <v>10.0</v>
      </c>
      <c r="G1588" s="132">
        <v>4.0</v>
      </c>
      <c r="H1588" s="132"/>
      <c r="J1588" s="171">
        <f t="array" ref="J1588">IFERROR(INDEX(VBDhistory1!$U$310:$U$610,MATCH(VBDgames!$C1588,VBDhistory1!$B$310:$B$610,0))+ROW()/10000000,0)</f>
        <v>0</v>
      </c>
      <c r="K1588" s="171">
        <f t="array" ref="K1588">IFERROR(INDEX(VBDhistory2!$U$310:$U$610,MATCH(VBDgames!$C1588,VBDhistory2!$B$310:$B$610,0))+ROW()/10000000,0)</f>
        <v>0</v>
      </c>
      <c r="L1588" s="171">
        <f t="array" ref="L1588">IFERROR(INDEX(VBDhistory3!$U$310:$U$610,MATCH(VBDgames!$C1588,VBDhistory3!$B$310:$B$610,0))+ROW()/10000000,0)</f>
        <v>0</v>
      </c>
      <c r="M1588" s="171">
        <f t="array" ref="M1588">IFERROR(INDEX(VBDhistory4!$U$310:$U$610,MATCH(VBDgames!$C1588,VBDhistory4!$B$310:$B$610,0))+ROW()/10000000,0)</f>
        <v>0</v>
      </c>
      <c r="N1588" s="171"/>
      <c r="O1588" s="171" t="str">
        <f t="shared" ref="O1588:R1588" si="3060">$D1588&amp;"-"&amp;RANK(J1588,J$1429:J$1778,0)</f>
        <v>DL-1</v>
      </c>
      <c r="P1588" s="171" t="str">
        <f t="shared" si="3060"/>
        <v>DL-1</v>
      </c>
      <c r="Q1588" s="171" t="str">
        <f t="shared" si="3060"/>
        <v>DL-1</v>
      </c>
      <c r="R1588" s="171" t="str">
        <f t="shared" si="3060"/>
        <v>DL-1</v>
      </c>
      <c r="AC1588" s="3"/>
      <c r="AE1588" s="26"/>
    </row>
    <row r="1589" ht="15.75" customHeight="1">
      <c r="A1589" s="24">
        <v>161.0</v>
      </c>
      <c r="B1589" s="24" t="s">
        <v>5283</v>
      </c>
      <c r="C1589" s="24" t="s">
        <v>5283</v>
      </c>
      <c r="D1589" s="132" t="s">
        <v>4632</v>
      </c>
      <c r="E1589" s="132">
        <v>12.0</v>
      </c>
      <c r="F1589" s="132"/>
      <c r="G1589" s="132"/>
      <c r="H1589" s="132"/>
      <c r="J1589" s="171">
        <f t="array" ref="J1589">IFERROR(INDEX(VBDhistory1!$U$310:$U$610,MATCH(VBDgames!$C1589,VBDhistory1!$B$310:$B$610,0))+ROW()/10000000,0)</f>
        <v>0</v>
      </c>
      <c r="K1589" s="171">
        <f t="array" ref="K1589">IFERROR(INDEX(VBDhistory2!$U$310:$U$610,MATCH(VBDgames!$C1589,VBDhistory2!$B$310:$B$610,0))+ROW()/10000000,0)</f>
        <v>0</v>
      </c>
      <c r="L1589" s="171">
        <f t="array" ref="L1589">IFERROR(INDEX(VBDhistory3!$U$310:$U$610,MATCH(VBDgames!$C1589,VBDhistory3!$B$310:$B$610,0))+ROW()/10000000,0)</f>
        <v>0</v>
      </c>
      <c r="M1589" s="171">
        <f t="array" ref="M1589">IFERROR(INDEX(VBDhistory4!$U$310:$U$610,MATCH(VBDgames!$C1589,VBDhistory4!$B$310:$B$610,0))+ROW()/10000000,0)</f>
        <v>0</v>
      </c>
      <c r="N1589" s="171"/>
      <c r="O1589" s="171" t="str">
        <f t="shared" ref="O1589:R1589" si="3061">$D1589&amp;"-"&amp;RANK(J1589,J$1429:J$1778,0)</f>
        <v>DL-1</v>
      </c>
      <c r="P1589" s="171" t="str">
        <f t="shared" si="3061"/>
        <v>DL-1</v>
      </c>
      <c r="Q1589" s="171" t="str">
        <f t="shared" si="3061"/>
        <v>DL-1</v>
      </c>
      <c r="R1589" s="171" t="str">
        <f t="shared" si="3061"/>
        <v>DL-1</v>
      </c>
      <c r="AC1589" s="3"/>
      <c r="AE1589" s="26"/>
    </row>
    <row r="1590" ht="15.75" customHeight="1">
      <c r="A1590" s="24">
        <v>162.0</v>
      </c>
      <c r="B1590" s="24" t="s">
        <v>5284</v>
      </c>
      <c r="C1590" s="24" t="s">
        <v>5284</v>
      </c>
      <c r="D1590" s="132" t="s">
        <v>4632</v>
      </c>
      <c r="E1590" s="132">
        <v>14.0</v>
      </c>
      <c r="F1590" s="132">
        <v>15.0</v>
      </c>
      <c r="G1590" s="132">
        <v>13.0</v>
      </c>
      <c r="H1590" s="132"/>
      <c r="J1590" s="171">
        <f t="array" ref="J1590">IFERROR(INDEX(VBDhistory1!$U$310:$U$610,MATCH(VBDgames!$C1590,VBDhistory1!$B$310:$B$610,0))+ROW()/10000000,0)</f>
        <v>0</v>
      </c>
      <c r="K1590" s="171">
        <f t="array" ref="K1590">IFERROR(INDEX(VBDhistory2!$U$310:$U$610,MATCH(VBDgames!$C1590,VBDhistory2!$B$310:$B$610,0))+ROW()/10000000,0)</f>
        <v>0</v>
      </c>
      <c r="L1590" s="171">
        <f t="array" ref="L1590">IFERROR(INDEX(VBDhistory3!$U$310:$U$610,MATCH(VBDgames!$C1590,VBDhistory3!$B$310:$B$610,0))+ROW()/10000000,0)</f>
        <v>0</v>
      </c>
      <c r="M1590" s="171">
        <f t="array" ref="M1590">IFERROR(INDEX(VBDhistory4!$U$310:$U$610,MATCH(VBDgames!$C1590,VBDhistory4!$B$310:$B$610,0))+ROW()/10000000,0)</f>
        <v>0</v>
      </c>
      <c r="N1590" s="171"/>
      <c r="O1590" s="171" t="str">
        <f t="shared" ref="O1590:R1590" si="3062">$D1590&amp;"-"&amp;RANK(J1590,J$1429:J$1778,0)</f>
        <v>DL-1</v>
      </c>
      <c r="P1590" s="171" t="str">
        <f t="shared" si="3062"/>
        <v>DL-1</v>
      </c>
      <c r="Q1590" s="171" t="str">
        <f t="shared" si="3062"/>
        <v>DL-1</v>
      </c>
      <c r="R1590" s="171" t="str">
        <f t="shared" si="3062"/>
        <v>DL-1</v>
      </c>
      <c r="AC1590" s="3"/>
      <c r="AE1590" s="26"/>
    </row>
    <row r="1591" ht="15.75" customHeight="1">
      <c r="A1591" s="24">
        <v>163.0</v>
      </c>
      <c r="B1591" s="24" t="s">
        <v>5285</v>
      </c>
      <c r="C1591" s="24" t="s">
        <v>5285</v>
      </c>
      <c r="D1591" s="132" t="s">
        <v>4632</v>
      </c>
      <c r="E1591" s="132">
        <v>14.0</v>
      </c>
      <c r="F1591" s="132">
        <v>9.0</v>
      </c>
      <c r="G1591" s="132">
        <v>13.0</v>
      </c>
      <c r="H1591" s="132"/>
      <c r="J1591" s="171">
        <f t="array" ref="J1591">IFERROR(INDEX(VBDhistory1!$U$310:$U$610,MATCH(VBDgames!$C1591,VBDhistory1!$B$310:$B$610,0))+ROW()/10000000,0)</f>
        <v>0</v>
      </c>
      <c r="K1591" s="171">
        <f t="array" ref="K1591">IFERROR(INDEX(VBDhistory2!$U$310:$U$610,MATCH(VBDgames!$C1591,VBDhistory2!$B$310:$B$610,0))+ROW()/10000000,0)</f>
        <v>0</v>
      </c>
      <c r="L1591" s="171">
        <f t="array" ref="L1591">IFERROR(INDEX(VBDhistory3!$U$310:$U$610,MATCH(VBDgames!$C1591,VBDhistory3!$B$310:$B$610,0))+ROW()/10000000,0)</f>
        <v>0</v>
      </c>
      <c r="M1591" s="171">
        <f t="array" ref="M1591">IFERROR(INDEX(VBDhistory4!$U$310:$U$610,MATCH(VBDgames!$C1591,VBDhistory4!$B$310:$B$610,0))+ROW()/10000000,0)</f>
        <v>0</v>
      </c>
      <c r="N1591" s="171"/>
      <c r="O1591" s="171" t="str">
        <f t="shared" ref="O1591:R1591" si="3063">$D1591&amp;"-"&amp;RANK(J1591,J$1429:J$1778,0)</f>
        <v>DL-1</v>
      </c>
      <c r="P1591" s="171" t="str">
        <f t="shared" si="3063"/>
        <v>DL-1</v>
      </c>
      <c r="Q1591" s="171" t="str">
        <f t="shared" si="3063"/>
        <v>DL-1</v>
      </c>
      <c r="R1591" s="171" t="str">
        <f t="shared" si="3063"/>
        <v>DL-1</v>
      </c>
      <c r="AC1591" s="3"/>
      <c r="AE1591" s="26"/>
    </row>
    <row r="1592" ht="15.75" customHeight="1">
      <c r="A1592" s="24">
        <v>164.0</v>
      </c>
      <c r="B1592" s="24" t="s">
        <v>5286</v>
      </c>
      <c r="C1592" s="24" t="s">
        <v>5286</v>
      </c>
      <c r="D1592" s="132" t="s">
        <v>4632</v>
      </c>
      <c r="E1592" s="132">
        <v>15.0</v>
      </c>
      <c r="F1592" s="132">
        <v>2.0</v>
      </c>
      <c r="G1592" s="132">
        <v>13.0</v>
      </c>
      <c r="H1592" s="132"/>
      <c r="J1592" s="171">
        <f t="array" ref="J1592">IFERROR(INDEX(VBDhistory1!$U$310:$U$610,MATCH(VBDgames!$C1592,VBDhistory1!$B$310:$B$610,0))+ROW()/10000000,0)</f>
        <v>0</v>
      </c>
      <c r="K1592" s="171">
        <f t="array" ref="K1592">IFERROR(INDEX(VBDhistory2!$U$310:$U$610,MATCH(VBDgames!$C1592,VBDhistory2!$B$310:$B$610,0))+ROW()/10000000,0)</f>
        <v>0</v>
      </c>
      <c r="L1592" s="171">
        <f t="array" ref="L1592">IFERROR(INDEX(VBDhistory3!$U$310:$U$610,MATCH(VBDgames!$C1592,VBDhistory3!$B$310:$B$610,0))+ROW()/10000000,0)</f>
        <v>0</v>
      </c>
      <c r="M1592" s="171">
        <f t="array" ref="M1592">IFERROR(INDEX(VBDhistory4!$U$310:$U$610,MATCH(VBDgames!$C1592,VBDhistory4!$B$310:$B$610,0))+ROW()/10000000,0)</f>
        <v>0</v>
      </c>
      <c r="N1592" s="171"/>
      <c r="O1592" s="171" t="str">
        <f t="shared" ref="O1592:R1592" si="3064">$D1592&amp;"-"&amp;RANK(J1592,J$1429:J$1778,0)</f>
        <v>DL-1</v>
      </c>
      <c r="P1592" s="171" t="str">
        <f t="shared" si="3064"/>
        <v>DL-1</v>
      </c>
      <c r="Q1592" s="171" t="str">
        <f t="shared" si="3064"/>
        <v>DL-1</v>
      </c>
      <c r="R1592" s="171" t="str">
        <f t="shared" si="3064"/>
        <v>DL-1</v>
      </c>
      <c r="AC1592" s="3"/>
      <c r="AE1592" s="26"/>
    </row>
    <row r="1593" ht="15.75" customHeight="1">
      <c r="A1593" s="24">
        <v>165.0</v>
      </c>
      <c r="B1593" s="24" t="s">
        <v>5287</v>
      </c>
      <c r="C1593" s="24" t="s">
        <v>5287</v>
      </c>
      <c r="D1593" s="132" t="s">
        <v>4632</v>
      </c>
      <c r="E1593" s="132">
        <v>13.0</v>
      </c>
      <c r="F1593" s="132"/>
      <c r="G1593" s="132"/>
      <c r="H1593" s="132"/>
      <c r="J1593" s="171">
        <f t="array" ref="J1593">IFERROR(INDEX(VBDhistory1!$U$310:$U$610,MATCH(VBDgames!$C1593,VBDhistory1!$B$310:$B$610,0))+ROW()/10000000,0)</f>
        <v>0</v>
      </c>
      <c r="K1593" s="171">
        <f t="array" ref="K1593">IFERROR(INDEX(VBDhistory2!$U$310:$U$610,MATCH(VBDgames!$C1593,VBDhistory2!$B$310:$B$610,0))+ROW()/10000000,0)</f>
        <v>0</v>
      </c>
      <c r="L1593" s="171">
        <f t="array" ref="L1593">IFERROR(INDEX(VBDhistory3!$U$310:$U$610,MATCH(VBDgames!$C1593,VBDhistory3!$B$310:$B$610,0))+ROW()/10000000,0)</f>
        <v>0</v>
      </c>
      <c r="M1593" s="171">
        <f t="array" ref="M1593">IFERROR(INDEX(VBDhistory4!$U$310:$U$610,MATCH(VBDgames!$C1593,VBDhistory4!$B$310:$B$610,0))+ROW()/10000000,0)</f>
        <v>0</v>
      </c>
      <c r="N1593" s="171"/>
      <c r="O1593" s="171" t="str">
        <f t="shared" ref="O1593:R1593" si="3065">$D1593&amp;"-"&amp;RANK(J1593,J$1429:J$1778,0)</f>
        <v>DL-1</v>
      </c>
      <c r="P1593" s="171" t="str">
        <f t="shared" si="3065"/>
        <v>DL-1</v>
      </c>
      <c r="Q1593" s="171" t="str">
        <f t="shared" si="3065"/>
        <v>DL-1</v>
      </c>
      <c r="R1593" s="171" t="str">
        <f t="shared" si="3065"/>
        <v>DL-1</v>
      </c>
      <c r="AC1593" s="3"/>
      <c r="AE1593" s="26"/>
    </row>
    <row r="1594" ht="15.75" customHeight="1">
      <c r="A1594" s="24">
        <v>166.0</v>
      </c>
      <c r="B1594" s="24" t="s">
        <v>5288</v>
      </c>
      <c r="C1594" s="24" t="s">
        <v>5288</v>
      </c>
      <c r="D1594" s="132" t="s">
        <v>4632</v>
      </c>
      <c r="E1594" s="132">
        <v>12.0</v>
      </c>
      <c r="F1594" s="132"/>
      <c r="G1594" s="132"/>
      <c r="H1594" s="132"/>
      <c r="J1594" s="171">
        <f t="array" ref="J1594">IFERROR(INDEX(VBDhistory1!$U$310:$U$610,MATCH(VBDgames!$C1594,VBDhistory1!$B$310:$B$610,0))+ROW()/10000000,0)</f>
        <v>0</v>
      </c>
      <c r="K1594" s="171">
        <f t="array" ref="K1594">IFERROR(INDEX(VBDhistory2!$U$310:$U$610,MATCH(VBDgames!$C1594,VBDhistory2!$B$310:$B$610,0))+ROW()/10000000,0)</f>
        <v>0</v>
      </c>
      <c r="L1594" s="171">
        <f t="array" ref="L1594">IFERROR(INDEX(VBDhistory3!$U$310:$U$610,MATCH(VBDgames!$C1594,VBDhistory3!$B$310:$B$610,0))+ROW()/10000000,0)</f>
        <v>0</v>
      </c>
      <c r="M1594" s="171">
        <f t="array" ref="M1594">IFERROR(INDEX(VBDhistory4!$U$310:$U$610,MATCH(VBDgames!$C1594,VBDhistory4!$B$310:$B$610,0))+ROW()/10000000,0)</f>
        <v>0</v>
      </c>
      <c r="N1594" s="171"/>
      <c r="O1594" s="171" t="str">
        <f t="shared" ref="O1594:R1594" si="3066">$D1594&amp;"-"&amp;RANK(J1594,J$1429:J$1778,0)</f>
        <v>DL-1</v>
      </c>
      <c r="P1594" s="171" t="str">
        <f t="shared" si="3066"/>
        <v>DL-1</v>
      </c>
      <c r="Q1594" s="171" t="str">
        <f t="shared" si="3066"/>
        <v>DL-1</v>
      </c>
      <c r="R1594" s="171" t="str">
        <f t="shared" si="3066"/>
        <v>DL-1</v>
      </c>
      <c r="AC1594" s="3"/>
      <c r="AE1594" s="26"/>
    </row>
    <row r="1595" ht="15.75" customHeight="1">
      <c r="A1595" s="24">
        <v>167.0</v>
      </c>
      <c r="B1595" s="24" t="s">
        <v>5289</v>
      </c>
      <c r="C1595" s="24" t="s">
        <v>5289</v>
      </c>
      <c r="D1595" s="132" t="s">
        <v>4632</v>
      </c>
      <c r="E1595" s="132">
        <v>12.0</v>
      </c>
      <c r="F1595" s="132">
        <v>11.0</v>
      </c>
      <c r="G1595" s="132">
        <v>11.0</v>
      </c>
      <c r="H1595" s="132"/>
      <c r="J1595" s="171">
        <f t="array" ref="J1595">IFERROR(INDEX(VBDhistory1!$U$310:$U$610,MATCH(VBDgames!$C1595,VBDhistory1!$B$310:$B$610,0))+ROW()/10000000,0)</f>
        <v>0</v>
      </c>
      <c r="K1595" s="171">
        <f t="array" ref="K1595">IFERROR(INDEX(VBDhistory2!$U$310:$U$610,MATCH(VBDgames!$C1595,VBDhistory2!$B$310:$B$610,0))+ROW()/10000000,0)</f>
        <v>0</v>
      </c>
      <c r="L1595" s="171">
        <f t="array" ref="L1595">IFERROR(INDEX(VBDhistory3!$U$310:$U$610,MATCH(VBDgames!$C1595,VBDhistory3!$B$310:$B$610,0))+ROW()/10000000,0)</f>
        <v>0</v>
      </c>
      <c r="M1595" s="171">
        <f t="array" ref="M1595">IFERROR(INDEX(VBDhistory4!$U$310:$U$610,MATCH(VBDgames!$C1595,VBDhistory4!$B$310:$B$610,0))+ROW()/10000000,0)</f>
        <v>0</v>
      </c>
      <c r="N1595" s="171"/>
      <c r="O1595" s="171" t="str">
        <f t="shared" ref="O1595:R1595" si="3067">$D1595&amp;"-"&amp;RANK(J1595,J$1429:J$1778,0)</f>
        <v>DL-1</v>
      </c>
      <c r="P1595" s="171" t="str">
        <f t="shared" si="3067"/>
        <v>DL-1</v>
      </c>
      <c r="Q1595" s="171" t="str">
        <f t="shared" si="3067"/>
        <v>DL-1</v>
      </c>
      <c r="R1595" s="171" t="str">
        <f t="shared" si="3067"/>
        <v>DL-1</v>
      </c>
      <c r="AC1595" s="3"/>
      <c r="AE1595" s="26"/>
    </row>
    <row r="1596" ht="15.75" customHeight="1">
      <c r="A1596" s="24">
        <v>168.0</v>
      </c>
      <c r="B1596" s="24" t="s">
        <v>5290</v>
      </c>
      <c r="C1596" s="24" t="s">
        <v>5290</v>
      </c>
      <c r="D1596" s="132" t="s">
        <v>4632</v>
      </c>
      <c r="E1596" s="132">
        <v>5.0</v>
      </c>
      <c r="F1596" s="132">
        <v>14.0</v>
      </c>
      <c r="G1596" s="132">
        <v>11.0</v>
      </c>
      <c r="H1596" s="132">
        <v>13.0</v>
      </c>
      <c r="J1596" s="171">
        <f t="array" ref="J1596">IFERROR(INDEX(VBDhistory1!$U$310:$U$610,MATCH(VBDgames!$C1596,VBDhistory1!$B$310:$B$610,0))+ROW()/10000000,0)</f>
        <v>0</v>
      </c>
      <c r="K1596" s="171">
        <f t="array" ref="K1596">IFERROR(INDEX(VBDhistory2!$U$310:$U$610,MATCH(VBDgames!$C1596,VBDhistory2!$B$310:$B$610,0))+ROW()/10000000,0)</f>
        <v>0</v>
      </c>
      <c r="L1596" s="171">
        <f t="array" ref="L1596">IFERROR(INDEX(VBDhistory3!$U$310:$U$610,MATCH(VBDgames!$C1596,VBDhistory3!$B$310:$B$610,0))+ROW()/10000000,0)</f>
        <v>0</v>
      </c>
      <c r="M1596" s="171">
        <f t="array" ref="M1596">IFERROR(INDEX(VBDhistory4!$U$310:$U$610,MATCH(VBDgames!$C1596,VBDhistory4!$B$310:$B$610,0))+ROW()/10000000,0)</f>
        <v>0</v>
      </c>
      <c r="N1596" s="171"/>
      <c r="O1596" s="171" t="str">
        <f t="shared" ref="O1596:R1596" si="3068">$D1596&amp;"-"&amp;RANK(J1596,J$1429:J$1778,0)</f>
        <v>DL-1</v>
      </c>
      <c r="P1596" s="171" t="str">
        <f t="shared" si="3068"/>
        <v>DL-1</v>
      </c>
      <c r="Q1596" s="171" t="str">
        <f t="shared" si="3068"/>
        <v>DL-1</v>
      </c>
      <c r="R1596" s="171" t="str">
        <f t="shared" si="3068"/>
        <v>DL-1</v>
      </c>
      <c r="AC1596" s="3"/>
      <c r="AE1596" s="26"/>
    </row>
    <row r="1597" ht="15.75" customHeight="1">
      <c r="A1597" s="24">
        <v>169.0</v>
      </c>
      <c r="B1597" s="24" t="s">
        <v>5291</v>
      </c>
      <c r="C1597" s="24" t="s">
        <v>5291</v>
      </c>
      <c r="D1597" s="132" t="s">
        <v>4632</v>
      </c>
      <c r="E1597" s="132">
        <v>9.0</v>
      </c>
      <c r="F1597" s="132">
        <v>16.0</v>
      </c>
      <c r="G1597" s="132">
        <v>15.0</v>
      </c>
      <c r="H1597" s="132"/>
      <c r="J1597" s="171">
        <f t="array" ref="J1597">IFERROR(INDEX(VBDhistory1!$U$310:$U$610,MATCH(VBDgames!$C1597,VBDhistory1!$B$310:$B$610,0))+ROW()/10000000,0)</f>
        <v>0</v>
      </c>
      <c r="K1597" s="171">
        <f t="array" ref="K1597">IFERROR(INDEX(VBDhistory2!$U$310:$U$610,MATCH(VBDgames!$C1597,VBDhistory2!$B$310:$B$610,0))+ROW()/10000000,0)</f>
        <v>0</v>
      </c>
      <c r="L1597" s="171">
        <f t="array" ref="L1597">IFERROR(INDEX(VBDhistory3!$U$310:$U$610,MATCH(VBDgames!$C1597,VBDhistory3!$B$310:$B$610,0))+ROW()/10000000,0)</f>
        <v>0</v>
      </c>
      <c r="M1597" s="171">
        <f t="array" ref="M1597">IFERROR(INDEX(VBDhistory4!$U$310:$U$610,MATCH(VBDgames!$C1597,VBDhistory4!$B$310:$B$610,0))+ROW()/10000000,0)</f>
        <v>0</v>
      </c>
      <c r="N1597" s="171"/>
      <c r="O1597" s="171" t="str">
        <f t="shared" ref="O1597:R1597" si="3069">$D1597&amp;"-"&amp;RANK(J1597,J$1429:J$1778,0)</f>
        <v>DL-1</v>
      </c>
      <c r="P1597" s="171" t="str">
        <f t="shared" si="3069"/>
        <v>DL-1</v>
      </c>
      <c r="Q1597" s="171" t="str">
        <f t="shared" si="3069"/>
        <v>DL-1</v>
      </c>
      <c r="R1597" s="171" t="str">
        <f t="shared" si="3069"/>
        <v>DL-1</v>
      </c>
      <c r="AC1597" s="3"/>
      <c r="AE1597" s="26"/>
    </row>
    <row r="1598" ht="15.75" customHeight="1">
      <c r="A1598" s="24">
        <v>170.0</v>
      </c>
      <c r="B1598" s="24" t="s">
        <v>5292</v>
      </c>
      <c r="C1598" s="24" t="s">
        <v>5292</v>
      </c>
      <c r="D1598" s="132" t="s">
        <v>4632</v>
      </c>
      <c r="E1598" s="132">
        <v>10.0</v>
      </c>
      <c r="F1598" s="132">
        <v>2.0</v>
      </c>
      <c r="G1598" s="132">
        <v>15.0</v>
      </c>
      <c r="H1598" s="132"/>
      <c r="J1598" s="171">
        <f t="array" ref="J1598">IFERROR(INDEX(VBDhistory1!$U$310:$U$610,MATCH(VBDgames!$C1598,VBDhistory1!$B$310:$B$610,0))+ROW()/10000000,0)</f>
        <v>0</v>
      </c>
      <c r="K1598" s="171">
        <f t="array" ref="K1598">IFERROR(INDEX(VBDhistory2!$U$310:$U$610,MATCH(VBDgames!$C1598,VBDhistory2!$B$310:$B$610,0))+ROW()/10000000,0)</f>
        <v>0</v>
      </c>
      <c r="L1598" s="171">
        <f t="array" ref="L1598">IFERROR(INDEX(VBDhistory3!$U$310:$U$610,MATCH(VBDgames!$C1598,VBDhistory3!$B$310:$B$610,0))+ROW()/10000000,0)</f>
        <v>0</v>
      </c>
      <c r="M1598" s="171">
        <f t="array" ref="M1598">IFERROR(INDEX(VBDhistory4!$U$310:$U$610,MATCH(VBDgames!$C1598,VBDhistory4!$B$310:$B$610,0))+ROW()/10000000,0)</f>
        <v>0</v>
      </c>
      <c r="N1598" s="171"/>
      <c r="O1598" s="171" t="str">
        <f t="shared" ref="O1598:R1598" si="3070">$D1598&amp;"-"&amp;RANK(J1598,J$1429:J$1778,0)</f>
        <v>DL-1</v>
      </c>
      <c r="P1598" s="171" t="str">
        <f t="shared" si="3070"/>
        <v>DL-1</v>
      </c>
      <c r="Q1598" s="171" t="str">
        <f t="shared" si="3070"/>
        <v>DL-1</v>
      </c>
      <c r="R1598" s="171" t="str">
        <f t="shared" si="3070"/>
        <v>DL-1</v>
      </c>
      <c r="AC1598" s="3"/>
      <c r="AE1598" s="26"/>
    </row>
    <row r="1599" ht="15.75" customHeight="1">
      <c r="A1599" s="24">
        <v>171.0</v>
      </c>
      <c r="B1599" s="24" t="s">
        <v>5293</v>
      </c>
      <c r="C1599" s="24" t="s">
        <v>5293</v>
      </c>
      <c r="D1599" s="132" t="s">
        <v>4632</v>
      </c>
      <c r="E1599" s="132">
        <v>13.0</v>
      </c>
      <c r="F1599" s="132">
        <v>16.0</v>
      </c>
      <c r="G1599" s="132">
        <v>3.0</v>
      </c>
      <c r="H1599" s="132"/>
      <c r="J1599" s="171">
        <f t="array" ref="J1599">IFERROR(INDEX(VBDhistory1!$U$310:$U$610,MATCH(VBDgames!$C1599,VBDhistory1!$B$310:$B$610,0))+ROW()/10000000,0)</f>
        <v>0</v>
      </c>
      <c r="K1599" s="171">
        <f t="array" ref="K1599">IFERROR(INDEX(VBDhistory2!$U$310:$U$610,MATCH(VBDgames!$C1599,VBDhistory2!$B$310:$B$610,0))+ROW()/10000000,0)</f>
        <v>0</v>
      </c>
      <c r="L1599" s="171">
        <f t="array" ref="L1599">IFERROR(INDEX(VBDhistory3!$U$310:$U$610,MATCH(VBDgames!$C1599,VBDhistory3!$B$310:$B$610,0))+ROW()/10000000,0)</f>
        <v>0</v>
      </c>
      <c r="M1599" s="171">
        <f t="array" ref="M1599">IFERROR(INDEX(VBDhistory4!$U$310:$U$610,MATCH(VBDgames!$C1599,VBDhistory4!$B$310:$B$610,0))+ROW()/10000000,0)</f>
        <v>0</v>
      </c>
      <c r="N1599" s="171"/>
      <c r="O1599" s="171" t="str">
        <f t="shared" ref="O1599:R1599" si="3071">$D1599&amp;"-"&amp;RANK(J1599,J$1429:J$1778,0)</f>
        <v>DL-1</v>
      </c>
      <c r="P1599" s="171" t="str">
        <f t="shared" si="3071"/>
        <v>DL-1</v>
      </c>
      <c r="Q1599" s="171" t="str">
        <f t="shared" si="3071"/>
        <v>DL-1</v>
      </c>
      <c r="R1599" s="171" t="str">
        <f t="shared" si="3071"/>
        <v>DL-1</v>
      </c>
      <c r="AC1599" s="3"/>
      <c r="AE1599" s="26"/>
    </row>
    <row r="1600" ht="15.75" customHeight="1">
      <c r="A1600" s="24">
        <v>172.0</v>
      </c>
      <c r="B1600" s="24" t="s">
        <v>5294</v>
      </c>
      <c r="C1600" s="24" t="s">
        <v>5294</v>
      </c>
      <c r="D1600" s="132" t="s">
        <v>4632</v>
      </c>
      <c r="E1600" s="132">
        <v>14.0</v>
      </c>
      <c r="F1600" s="132"/>
      <c r="G1600" s="132"/>
      <c r="H1600" s="132"/>
      <c r="J1600" s="171">
        <f t="array" ref="J1600">IFERROR(INDEX(VBDhistory1!$U$310:$U$610,MATCH(VBDgames!$C1600,VBDhistory1!$B$310:$B$610,0))+ROW()/10000000,0)</f>
        <v>0</v>
      </c>
      <c r="K1600" s="171">
        <f t="array" ref="K1600">IFERROR(INDEX(VBDhistory2!$U$310:$U$610,MATCH(VBDgames!$C1600,VBDhistory2!$B$310:$B$610,0))+ROW()/10000000,0)</f>
        <v>0</v>
      </c>
      <c r="L1600" s="171">
        <f t="array" ref="L1600">IFERROR(INDEX(VBDhistory3!$U$310:$U$610,MATCH(VBDgames!$C1600,VBDhistory3!$B$310:$B$610,0))+ROW()/10000000,0)</f>
        <v>0</v>
      </c>
      <c r="M1600" s="171">
        <f t="array" ref="M1600">IFERROR(INDEX(VBDhistory4!$U$310:$U$610,MATCH(VBDgames!$C1600,VBDhistory4!$B$310:$B$610,0))+ROW()/10000000,0)</f>
        <v>0</v>
      </c>
      <c r="N1600" s="171"/>
      <c r="O1600" s="171" t="str">
        <f t="shared" ref="O1600:R1600" si="3072">$D1600&amp;"-"&amp;RANK(J1600,J$1429:J$1778,0)</f>
        <v>DL-1</v>
      </c>
      <c r="P1600" s="171" t="str">
        <f t="shared" si="3072"/>
        <v>DL-1</v>
      </c>
      <c r="Q1600" s="171" t="str">
        <f t="shared" si="3072"/>
        <v>DL-1</v>
      </c>
      <c r="R1600" s="171" t="str">
        <f t="shared" si="3072"/>
        <v>DL-1</v>
      </c>
      <c r="AC1600" s="3"/>
      <c r="AE1600" s="26"/>
    </row>
    <row r="1601" ht="15.75" customHeight="1">
      <c r="A1601" s="24">
        <v>173.0</v>
      </c>
      <c r="B1601" s="24" t="s">
        <v>5295</v>
      </c>
      <c r="C1601" s="24" t="s">
        <v>5295</v>
      </c>
      <c r="D1601" s="132" t="s">
        <v>4632</v>
      </c>
      <c r="E1601" s="132">
        <v>10.0</v>
      </c>
      <c r="F1601" s="132">
        <v>2.0</v>
      </c>
      <c r="G1601" s="132">
        <v>10.0</v>
      </c>
      <c r="H1601" s="132"/>
      <c r="J1601" s="171">
        <f t="array" ref="J1601">IFERROR(INDEX(VBDhistory1!$U$310:$U$610,MATCH(VBDgames!$C1601,VBDhistory1!$B$310:$B$610,0))+ROW()/10000000,0)</f>
        <v>0</v>
      </c>
      <c r="K1601" s="171">
        <f t="array" ref="K1601">IFERROR(INDEX(VBDhistory2!$U$310:$U$610,MATCH(VBDgames!$C1601,VBDhistory2!$B$310:$B$610,0))+ROW()/10000000,0)</f>
        <v>0</v>
      </c>
      <c r="L1601" s="171">
        <f t="array" ref="L1601">IFERROR(INDEX(VBDhistory3!$U$310:$U$610,MATCH(VBDgames!$C1601,VBDhistory3!$B$310:$B$610,0))+ROW()/10000000,0)</f>
        <v>0</v>
      </c>
      <c r="M1601" s="171">
        <f t="array" ref="M1601">IFERROR(INDEX(VBDhistory4!$U$310:$U$610,MATCH(VBDgames!$C1601,VBDhistory4!$B$310:$B$610,0))+ROW()/10000000,0)</f>
        <v>0</v>
      </c>
      <c r="N1601" s="171"/>
      <c r="O1601" s="171" t="str">
        <f t="shared" ref="O1601:R1601" si="3073">$D1601&amp;"-"&amp;RANK(J1601,J$1429:J$1778,0)</f>
        <v>DL-1</v>
      </c>
      <c r="P1601" s="171" t="str">
        <f t="shared" si="3073"/>
        <v>DL-1</v>
      </c>
      <c r="Q1601" s="171" t="str">
        <f t="shared" si="3073"/>
        <v>DL-1</v>
      </c>
      <c r="R1601" s="171" t="str">
        <f t="shared" si="3073"/>
        <v>DL-1</v>
      </c>
      <c r="AC1601" s="3"/>
      <c r="AE1601" s="26"/>
    </row>
    <row r="1602" ht="15.75" customHeight="1">
      <c r="A1602" s="24">
        <v>174.0</v>
      </c>
      <c r="B1602" s="24" t="s">
        <v>5296</v>
      </c>
      <c r="C1602" s="24" t="s">
        <v>5296</v>
      </c>
      <c r="D1602" s="132" t="s">
        <v>4632</v>
      </c>
      <c r="E1602" s="132">
        <v>12.0</v>
      </c>
      <c r="F1602" s="132">
        <v>11.0</v>
      </c>
      <c r="G1602" s="132"/>
      <c r="H1602" s="132"/>
      <c r="J1602" s="171">
        <f t="array" ref="J1602">IFERROR(INDEX(VBDhistory1!$U$310:$U$610,MATCH(VBDgames!$C1602,VBDhistory1!$B$310:$B$610,0))+ROW()/10000000,0)</f>
        <v>0</v>
      </c>
      <c r="K1602" s="171">
        <f t="array" ref="K1602">IFERROR(INDEX(VBDhistory2!$U$310:$U$610,MATCH(VBDgames!$C1602,VBDhistory2!$B$310:$B$610,0))+ROW()/10000000,0)</f>
        <v>0</v>
      </c>
      <c r="L1602" s="171">
        <f t="array" ref="L1602">IFERROR(INDEX(VBDhistory3!$U$310:$U$610,MATCH(VBDgames!$C1602,VBDhistory3!$B$310:$B$610,0))+ROW()/10000000,0)</f>
        <v>0</v>
      </c>
      <c r="M1602" s="171">
        <f t="array" ref="M1602">IFERROR(INDEX(VBDhistory4!$U$310:$U$610,MATCH(VBDgames!$C1602,VBDhistory4!$B$310:$B$610,0))+ROW()/10000000,0)</f>
        <v>0</v>
      </c>
      <c r="N1602" s="171"/>
      <c r="O1602" s="171" t="str">
        <f t="shared" ref="O1602:R1602" si="3074">$D1602&amp;"-"&amp;RANK(J1602,J$1429:J$1778,0)</f>
        <v>DL-1</v>
      </c>
      <c r="P1602" s="171" t="str">
        <f t="shared" si="3074"/>
        <v>DL-1</v>
      </c>
      <c r="Q1602" s="171" t="str">
        <f t="shared" si="3074"/>
        <v>DL-1</v>
      </c>
      <c r="R1602" s="171" t="str">
        <f t="shared" si="3074"/>
        <v>DL-1</v>
      </c>
      <c r="AC1602" s="3"/>
      <c r="AE1602" s="26"/>
    </row>
    <row r="1603" ht="15.75" customHeight="1">
      <c r="A1603" s="24">
        <v>175.0</v>
      </c>
      <c r="B1603" s="24" t="s">
        <v>5297</v>
      </c>
      <c r="C1603" s="24" t="s">
        <v>5297</v>
      </c>
      <c r="D1603" s="132" t="s">
        <v>4632</v>
      </c>
      <c r="E1603" s="132">
        <v>7.0</v>
      </c>
      <c r="F1603" s="132">
        <v>4.0</v>
      </c>
      <c r="G1603" s="132">
        <v>7.0</v>
      </c>
      <c r="H1603" s="132"/>
      <c r="J1603" s="171">
        <f t="array" ref="J1603">IFERROR(INDEX(VBDhistory1!$U$310:$U$610,MATCH(VBDgames!$C1603,VBDhistory1!$B$310:$B$610,0))+ROW()/10000000,0)</f>
        <v>0</v>
      </c>
      <c r="K1603" s="171">
        <f t="array" ref="K1603">IFERROR(INDEX(VBDhistory2!$U$310:$U$610,MATCH(VBDgames!$C1603,VBDhistory2!$B$310:$B$610,0))+ROW()/10000000,0)</f>
        <v>0</v>
      </c>
      <c r="L1603" s="171">
        <f t="array" ref="L1603">IFERROR(INDEX(VBDhistory3!$U$310:$U$610,MATCH(VBDgames!$C1603,VBDhistory3!$B$310:$B$610,0))+ROW()/10000000,0)</f>
        <v>0</v>
      </c>
      <c r="M1603" s="171">
        <f t="array" ref="M1603">IFERROR(INDEX(VBDhistory4!$U$310:$U$610,MATCH(VBDgames!$C1603,VBDhistory4!$B$310:$B$610,0))+ROW()/10000000,0)</f>
        <v>0</v>
      </c>
      <c r="N1603" s="171"/>
      <c r="O1603" s="171" t="str">
        <f t="shared" ref="O1603:R1603" si="3075">$D1603&amp;"-"&amp;RANK(J1603,J$1429:J$1778,0)</f>
        <v>DL-1</v>
      </c>
      <c r="P1603" s="171" t="str">
        <f t="shared" si="3075"/>
        <v>DL-1</v>
      </c>
      <c r="Q1603" s="171" t="str">
        <f t="shared" si="3075"/>
        <v>DL-1</v>
      </c>
      <c r="R1603" s="171" t="str">
        <f t="shared" si="3075"/>
        <v>DL-1</v>
      </c>
      <c r="AC1603" s="3"/>
      <c r="AE1603" s="26"/>
    </row>
    <row r="1604" ht="15.75" customHeight="1">
      <c r="A1604" s="24">
        <v>176.0</v>
      </c>
      <c r="B1604" s="24" t="s">
        <v>5298</v>
      </c>
      <c r="C1604" s="24" t="s">
        <v>5298</v>
      </c>
      <c r="D1604" s="132" t="s">
        <v>4632</v>
      </c>
      <c r="E1604" s="132">
        <v>12.0</v>
      </c>
      <c r="F1604" s="132">
        <v>16.0</v>
      </c>
      <c r="G1604" s="132">
        <v>3.0</v>
      </c>
      <c r="H1604" s="132"/>
      <c r="J1604" s="171">
        <f t="array" ref="J1604">IFERROR(INDEX(VBDhistory1!$U$310:$U$610,MATCH(VBDgames!$C1604,VBDhistory1!$B$310:$B$610,0))+ROW()/10000000,0)</f>
        <v>0</v>
      </c>
      <c r="K1604" s="171">
        <f t="array" ref="K1604">IFERROR(INDEX(VBDhistory2!$U$310:$U$610,MATCH(VBDgames!$C1604,VBDhistory2!$B$310:$B$610,0))+ROW()/10000000,0)</f>
        <v>0</v>
      </c>
      <c r="L1604" s="171">
        <f t="array" ref="L1604">IFERROR(INDEX(VBDhistory3!$U$310:$U$610,MATCH(VBDgames!$C1604,VBDhistory3!$B$310:$B$610,0))+ROW()/10000000,0)</f>
        <v>0</v>
      </c>
      <c r="M1604" s="171">
        <f t="array" ref="M1604">IFERROR(INDEX(VBDhistory4!$U$310:$U$610,MATCH(VBDgames!$C1604,VBDhistory4!$B$310:$B$610,0))+ROW()/10000000,0)</f>
        <v>0</v>
      </c>
      <c r="N1604" s="171"/>
      <c r="O1604" s="171" t="str">
        <f t="shared" ref="O1604:R1604" si="3076">$D1604&amp;"-"&amp;RANK(J1604,J$1429:J$1778,0)</f>
        <v>DL-1</v>
      </c>
      <c r="P1604" s="171" t="str">
        <f t="shared" si="3076"/>
        <v>DL-1</v>
      </c>
      <c r="Q1604" s="171" t="str">
        <f t="shared" si="3076"/>
        <v>DL-1</v>
      </c>
      <c r="R1604" s="171" t="str">
        <f t="shared" si="3076"/>
        <v>DL-1</v>
      </c>
      <c r="AC1604" s="3"/>
      <c r="AE1604" s="26"/>
    </row>
    <row r="1605" ht="15.75" customHeight="1">
      <c r="A1605" s="24">
        <v>177.0</v>
      </c>
      <c r="B1605" s="24" t="s">
        <v>5299</v>
      </c>
      <c r="C1605" s="24" t="s">
        <v>5299</v>
      </c>
      <c r="D1605" s="132" t="s">
        <v>4632</v>
      </c>
      <c r="E1605" s="132">
        <v>6.0</v>
      </c>
      <c r="F1605" s="132"/>
      <c r="G1605" s="132"/>
      <c r="H1605" s="132"/>
      <c r="J1605" s="171">
        <f t="array" ref="J1605">IFERROR(INDEX(VBDhistory1!$U$310:$U$610,MATCH(VBDgames!$C1605,VBDhistory1!$B$310:$B$610,0))+ROW()/10000000,0)</f>
        <v>0</v>
      </c>
      <c r="K1605" s="171">
        <f t="array" ref="K1605">IFERROR(INDEX(VBDhistory2!$U$310:$U$610,MATCH(VBDgames!$C1605,VBDhistory2!$B$310:$B$610,0))+ROW()/10000000,0)</f>
        <v>0</v>
      </c>
      <c r="L1605" s="171">
        <f t="array" ref="L1605">IFERROR(INDEX(VBDhistory3!$U$310:$U$610,MATCH(VBDgames!$C1605,VBDhistory3!$B$310:$B$610,0))+ROW()/10000000,0)</f>
        <v>0</v>
      </c>
      <c r="M1605" s="171">
        <f t="array" ref="M1605">IFERROR(INDEX(VBDhistory4!$U$310:$U$610,MATCH(VBDgames!$C1605,VBDhistory4!$B$310:$B$610,0))+ROW()/10000000,0)</f>
        <v>0</v>
      </c>
      <c r="N1605" s="171"/>
      <c r="O1605" s="171" t="str">
        <f t="shared" ref="O1605:R1605" si="3077">$D1605&amp;"-"&amp;RANK(J1605,J$1429:J$1778,0)</f>
        <v>DL-1</v>
      </c>
      <c r="P1605" s="171" t="str">
        <f t="shared" si="3077"/>
        <v>DL-1</v>
      </c>
      <c r="Q1605" s="171" t="str">
        <f t="shared" si="3077"/>
        <v>DL-1</v>
      </c>
      <c r="R1605" s="171" t="str">
        <f t="shared" si="3077"/>
        <v>DL-1</v>
      </c>
      <c r="AC1605" s="3"/>
      <c r="AE1605" s="26"/>
    </row>
    <row r="1606" ht="15.75" customHeight="1">
      <c r="A1606" s="24">
        <v>178.0</v>
      </c>
      <c r="B1606" s="22" t="s">
        <v>5300</v>
      </c>
      <c r="C1606" s="22" t="s">
        <v>5300</v>
      </c>
      <c r="D1606" s="132" t="s">
        <v>4632</v>
      </c>
      <c r="E1606" s="132">
        <v>9.0</v>
      </c>
      <c r="F1606" s="132">
        <v>14.0</v>
      </c>
      <c r="G1606" s="132"/>
      <c r="H1606" s="132"/>
      <c r="J1606" s="171">
        <f t="array" ref="J1606">IFERROR(INDEX(VBDhistory1!$U$310:$U$610,MATCH(VBDgames!$C1606,VBDhistory1!$B$310:$B$610,0))+ROW()/10000000,0)</f>
        <v>0</v>
      </c>
      <c r="K1606" s="171">
        <f t="array" ref="K1606">IFERROR(INDEX(VBDhistory2!$U$310:$U$610,MATCH(VBDgames!$C1606,VBDhistory2!$B$310:$B$610,0))+ROW()/10000000,0)</f>
        <v>0</v>
      </c>
      <c r="L1606" s="171">
        <f t="array" ref="L1606">IFERROR(INDEX(VBDhistory3!$U$310:$U$610,MATCH(VBDgames!$C1606,VBDhistory3!$B$310:$B$610,0))+ROW()/10000000,0)</f>
        <v>0</v>
      </c>
      <c r="M1606" s="171">
        <f t="array" ref="M1606">IFERROR(INDEX(VBDhistory4!$U$310:$U$610,MATCH(VBDgames!$C1606,VBDhistory4!$B$310:$B$610,0))+ROW()/10000000,0)</f>
        <v>0</v>
      </c>
      <c r="N1606" s="171"/>
      <c r="O1606" s="171" t="str">
        <f t="shared" ref="O1606:R1606" si="3078">$D1606&amp;"-"&amp;RANK(J1606,J$1429:J$1778,0)</f>
        <v>DL-1</v>
      </c>
      <c r="P1606" s="171" t="str">
        <f t="shared" si="3078"/>
        <v>DL-1</v>
      </c>
      <c r="Q1606" s="171" t="str">
        <f t="shared" si="3078"/>
        <v>DL-1</v>
      </c>
      <c r="R1606" s="171" t="str">
        <f t="shared" si="3078"/>
        <v>DL-1</v>
      </c>
      <c r="AC1606" s="3"/>
      <c r="AE1606" s="26"/>
    </row>
    <row r="1607" ht="15.75" customHeight="1">
      <c r="A1607" s="24">
        <v>179.0</v>
      </c>
      <c r="B1607" s="24" t="s">
        <v>5301</v>
      </c>
      <c r="C1607" s="24" t="s">
        <v>5301</v>
      </c>
      <c r="D1607" s="132" t="s">
        <v>4632</v>
      </c>
      <c r="E1607" s="132">
        <v>11.0</v>
      </c>
      <c r="F1607" s="132">
        <v>15.0</v>
      </c>
      <c r="G1607" s="132">
        <v>16.0</v>
      </c>
      <c r="H1607" s="132"/>
      <c r="J1607" s="171">
        <f t="array" ref="J1607">IFERROR(INDEX(VBDhistory1!$U$310:$U$610,MATCH(VBDgames!$C1607,VBDhistory1!$B$310:$B$610,0))+ROW()/10000000,0)</f>
        <v>0</v>
      </c>
      <c r="K1607" s="171">
        <f t="array" ref="K1607">IFERROR(INDEX(VBDhistory2!$U$310:$U$610,MATCH(VBDgames!$C1607,VBDhistory2!$B$310:$B$610,0))+ROW()/10000000,0)</f>
        <v>0</v>
      </c>
      <c r="L1607" s="171">
        <f t="array" ref="L1607">IFERROR(INDEX(VBDhistory3!$U$310:$U$610,MATCH(VBDgames!$C1607,VBDhistory3!$B$310:$B$610,0))+ROW()/10000000,0)</f>
        <v>0</v>
      </c>
      <c r="M1607" s="171">
        <f t="array" ref="M1607">IFERROR(INDEX(VBDhistory4!$U$310:$U$610,MATCH(VBDgames!$C1607,VBDhistory4!$B$310:$B$610,0))+ROW()/10000000,0)</f>
        <v>0</v>
      </c>
      <c r="N1607" s="171"/>
      <c r="O1607" s="171" t="str">
        <f t="shared" ref="O1607:R1607" si="3079">$D1607&amp;"-"&amp;RANK(J1607,J$1429:J$1778,0)</f>
        <v>DL-1</v>
      </c>
      <c r="P1607" s="171" t="str">
        <f t="shared" si="3079"/>
        <v>DL-1</v>
      </c>
      <c r="Q1607" s="171" t="str">
        <f t="shared" si="3079"/>
        <v>DL-1</v>
      </c>
      <c r="R1607" s="171" t="str">
        <f t="shared" si="3079"/>
        <v>DL-1</v>
      </c>
      <c r="AC1607" s="3"/>
      <c r="AE1607" s="26"/>
    </row>
    <row r="1608" ht="15.75" customHeight="1">
      <c r="A1608" s="24">
        <v>180.0</v>
      </c>
      <c r="B1608" s="24" t="s">
        <v>5018</v>
      </c>
      <c r="C1608" s="24" t="s">
        <v>5018</v>
      </c>
      <c r="D1608" s="132" t="s">
        <v>4632</v>
      </c>
      <c r="E1608" s="132">
        <v>10.0</v>
      </c>
      <c r="F1608" s="132"/>
      <c r="G1608" s="132"/>
      <c r="H1608" s="132">
        <v>15.0</v>
      </c>
      <c r="J1608" s="171">
        <f t="array" ref="J1608">IFERROR(INDEX(VBDhistory1!$U$310:$U$610,MATCH(VBDgames!$C1608,VBDhistory1!$B$310:$B$610,0))+ROW()/10000000,0)</f>
        <v>0</v>
      </c>
      <c r="K1608" s="171">
        <f t="array" ref="K1608">IFERROR(INDEX(VBDhistory2!$U$310:$U$610,MATCH(VBDgames!$C1608,VBDhistory2!$B$310:$B$610,0))+ROW()/10000000,0)</f>
        <v>0</v>
      </c>
      <c r="L1608" s="171">
        <f t="array" ref="L1608">IFERROR(INDEX(VBDhistory3!$U$310:$U$610,MATCH(VBDgames!$C1608,VBDhistory3!$B$310:$B$610,0))+ROW()/10000000,0)</f>
        <v>0</v>
      </c>
      <c r="M1608" s="171">
        <f t="array" ref="M1608">IFERROR(INDEX(VBDhistory4!$U$310:$U$610,MATCH(VBDgames!$C1608,VBDhistory4!$B$310:$B$610,0))+ROW()/10000000,0)</f>
        <v>0</v>
      </c>
      <c r="N1608" s="171"/>
      <c r="O1608" s="171" t="str">
        <f t="shared" ref="O1608:R1608" si="3080">$D1608&amp;"-"&amp;RANK(J1608,J$1429:J$1778,0)</f>
        <v>DL-1</v>
      </c>
      <c r="P1608" s="171" t="str">
        <f t="shared" si="3080"/>
        <v>DL-1</v>
      </c>
      <c r="Q1608" s="171" t="str">
        <f t="shared" si="3080"/>
        <v>DL-1</v>
      </c>
      <c r="R1608" s="171" t="str">
        <f t="shared" si="3080"/>
        <v>DL-1</v>
      </c>
      <c r="AC1608" s="3"/>
      <c r="AE1608" s="26"/>
    </row>
    <row r="1609" ht="15.75" customHeight="1">
      <c r="A1609" s="24">
        <v>181.0</v>
      </c>
      <c r="B1609" s="24" t="s">
        <v>5302</v>
      </c>
      <c r="C1609" s="24" t="s">
        <v>5302</v>
      </c>
      <c r="D1609" s="132" t="s">
        <v>4632</v>
      </c>
      <c r="E1609" s="132">
        <v>8.0</v>
      </c>
      <c r="F1609" s="132"/>
      <c r="G1609" s="132"/>
      <c r="H1609" s="132"/>
      <c r="J1609" s="171">
        <f t="array" ref="J1609">IFERROR(INDEX(VBDhistory1!$U$310:$U$610,MATCH(VBDgames!$C1609,VBDhistory1!$B$310:$B$610,0))+ROW()/10000000,0)</f>
        <v>0</v>
      </c>
      <c r="K1609" s="171">
        <f t="array" ref="K1609">IFERROR(INDEX(VBDhistory2!$U$310:$U$610,MATCH(VBDgames!$C1609,VBDhistory2!$B$310:$B$610,0))+ROW()/10000000,0)</f>
        <v>0</v>
      </c>
      <c r="L1609" s="171">
        <f t="array" ref="L1609">IFERROR(INDEX(VBDhistory3!$U$310:$U$610,MATCH(VBDgames!$C1609,VBDhistory3!$B$310:$B$610,0))+ROW()/10000000,0)</f>
        <v>0</v>
      </c>
      <c r="M1609" s="171">
        <f t="array" ref="M1609">IFERROR(INDEX(VBDhistory4!$U$310:$U$610,MATCH(VBDgames!$C1609,VBDhistory4!$B$310:$B$610,0))+ROW()/10000000,0)</f>
        <v>0</v>
      </c>
      <c r="N1609" s="171"/>
      <c r="O1609" s="171" t="str">
        <f t="shared" ref="O1609:R1609" si="3081">$D1609&amp;"-"&amp;RANK(J1609,J$1429:J$1778,0)</f>
        <v>DL-1</v>
      </c>
      <c r="P1609" s="171" t="str">
        <f t="shared" si="3081"/>
        <v>DL-1</v>
      </c>
      <c r="Q1609" s="171" t="str">
        <f t="shared" si="3081"/>
        <v>DL-1</v>
      </c>
      <c r="R1609" s="171" t="str">
        <f t="shared" si="3081"/>
        <v>DL-1</v>
      </c>
      <c r="AC1609" s="3"/>
      <c r="AE1609" s="26"/>
    </row>
    <row r="1610" ht="15.75" customHeight="1">
      <c r="A1610" s="24">
        <v>182.0</v>
      </c>
      <c r="B1610" s="24" t="s">
        <v>5303</v>
      </c>
      <c r="C1610" s="24" t="s">
        <v>5303</v>
      </c>
      <c r="D1610" s="132" t="s">
        <v>4632</v>
      </c>
      <c r="E1610" s="132">
        <v>6.0</v>
      </c>
      <c r="F1610" s="132"/>
      <c r="G1610" s="132"/>
      <c r="H1610" s="132"/>
      <c r="J1610" s="171">
        <f t="array" ref="J1610">IFERROR(INDEX(VBDhistory1!$U$310:$U$610,MATCH(VBDgames!$C1610,VBDhistory1!$B$310:$B$610,0))+ROW()/10000000,0)</f>
        <v>0</v>
      </c>
      <c r="K1610" s="171">
        <f t="array" ref="K1610">IFERROR(INDEX(VBDhistory2!$U$310:$U$610,MATCH(VBDgames!$C1610,VBDhistory2!$B$310:$B$610,0))+ROW()/10000000,0)</f>
        <v>0</v>
      </c>
      <c r="L1610" s="171">
        <f t="array" ref="L1610">IFERROR(INDEX(VBDhistory3!$U$310:$U$610,MATCH(VBDgames!$C1610,VBDhistory3!$B$310:$B$610,0))+ROW()/10000000,0)</f>
        <v>0</v>
      </c>
      <c r="M1610" s="171">
        <f t="array" ref="M1610">IFERROR(INDEX(VBDhistory4!$U$310:$U$610,MATCH(VBDgames!$C1610,VBDhistory4!$B$310:$B$610,0))+ROW()/10000000,0)</f>
        <v>0</v>
      </c>
      <c r="N1610" s="171"/>
      <c r="O1610" s="171" t="str">
        <f t="shared" ref="O1610:R1610" si="3082">$D1610&amp;"-"&amp;RANK(J1610,J$1429:J$1778,0)</f>
        <v>DL-1</v>
      </c>
      <c r="P1610" s="171" t="str">
        <f t="shared" si="3082"/>
        <v>DL-1</v>
      </c>
      <c r="Q1610" s="171" t="str">
        <f t="shared" si="3082"/>
        <v>DL-1</v>
      </c>
      <c r="R1610" s="171" t="str">
        <f t="shared" si="3082"/>
        <v>DL-1</v>
      </c>
      <c r="AC1610" s="3"/>
      <c r="AE1610" s="26"/>
    </row>
    <row r="1611" ht="15.75" customHeight="1">
      <c r="A1611" s="24">
        <v>183.0</v>
      </c>
      <c r="B1611" s="24" t="s">
        <v>5304</v>
      </c>
      <c r="C1611" s="24" t="s">
        <v>5304</v>
      </c>
      <c r="D1611" s="132" t="s">
        <v>4632</v>
      </c>
      <c r="E1611" s="132">
        <v>7.0</v>
      </c>
      <c r="F1611" s="132">
        <v>8.0</v>
      </c>
      <c r="G1611" s="132"/>
      <c r="H1611" s="132"/>
      <c r="J1611" s="171">
        <f t="array" ref="J1611">IFERROR(INDEX(VBDhistory1!$U$310:$U$610,MATCH(VBDgames!$C1611,VBDhistory1!$B$310:$B$610,0))+ROW()/10000000,0)</f>
        <v>0</v>
      </c>
      <c r="K1611" s="171">
        <f t="array" ref="K1611">IFERROR(INDEX(VBDhistory2!$U$310:$U$610,MATCH(VBDgames!$C1611,VBDhistory2!$B$310:$B$610,0))+ROW()/10000000,0)</f>
        <v>0</v>
      </c>
      <c r="L1611" s="171">
        <f t="array" ref="L1611">IFERROR(INDEX(VBDhistory3!$U$310:$U$610,MATCH(VBDgames!$C1611,VBDhistory3!$B$310:$B$610,0))+ROW()/10000000,0)</f>
        <v>0</v>
      </c>
      <c r="M1611" s="171">
        <f t="array" ref="M1611">IFERROR(INDEX(VBDhistory4!$U$310:$U$610,MATCH(VBDgames!$C1611,VBDhistory4!$B$310:$B$610,0))+ROW()/10000000,0)</f>
        <v>0</v>
      </c>
      <c r="N1611" s="171"/>
      <c r="O1611" s="171" t="str">
        <f t="shared" ref="O1611:R1611" si="3083">$D1611&amp;"-"&amp;RANK(J1611,J$1429:J$1778,0)</f>
        <v>DL-1</v>
      </c>
      <c r="P1611" s="171" t="str">
        <f t="shared" si="3083"/>
        <v>DL-1</v>
      </c>
      <c r="Q1611" s="171" t="str">
        <f t="shared" si="3083"/>
        <v>DL-1</v>
      </c>
      <c r="R1611" s="171" t="str">
        <f t="shared" si="3083"/>
        <v>DL-1</v>
      </c>
      <c r="AC1611" s="3"/>
      <c r="AE1611" s="26"/>
    </row>
    <row r="1612" ht="15.75" customHeight="1">
      <c r="A1612" s="24">
        <v>184.0</v>
      </c>
      <c r="B1612" s="24" t="s">
        <v>5305</v>
      </c>
      <c r="C1612" s="24" t="s">
        <v>5305</v>
      </c>
      <c r="D1612" s="132" t="s">
        <v>4632</v>
      </c>
      <c r="E1612" s="132">
        <v>8.0</v>
      </c>
      <c r="F1612" s="132">
        <v>0.0</v>
      </c>
      <c r="G1612" s="132"/>
      <c r="H1612" s="132"/>
      <c r="J1612" s="171">
        <f t="array" ref="J1612">IFERROR(INDEX(VBDhistory1!$U$310:$U$610,MATCH(VBDgames!$C1612,VBDhistory1!$B$310:$B$610,0))+ROW()/10000000,0)</f>
        <v>0</v>
      </c>
      <c r="K1612" s="171">
        <f t="array" ref="K1612">IFERROR(INDEX(VBDhistory2!$U$310:$U$610,MATCH(VBDgames!$C1612,VBDhistory2!$B$310:$B$610,0))+ROW()/10000000,0)</f>
        <v>0</v>
      </c>
      <c r="L1612" s="171">
        <f t="array" ref="L1612">IFERROR(INDEX(VBDhistory3!$U$310:$U$610,MATCH(VBDgames!$C1612,VBDhistory3!$B$310:$B$610,0))+ROW()/10000000,0)</f>
        <v>0</v>
      </c>
      <c r="M1612" s="171">
        <f t="array" ref="M1612">IFERROR(INDEX(VBDhistory4!$U$310:$U$610,MATCH(VBDgames!$C1612,VBDhistory4!$B$310:$B$610,0))+ROW()/10000000,0)</f>
        <v>0</v>
      </c>
      <c r="N1612" s="171"/>
      <c r="O1612" s="171" t="str">
        <f t="shared" ref="O1612:R1612" si="3084">$D1612&amp;"-"&amp;RANK(J1612,J$1429:J$1778,0)</f>
        <v>DL-1</v>
      </c>
      <c r="P1612" s="171" t="str">
        <f t="shared" si="3084"/>
        <v>DL-1</v>
      </c>
      <c r="Q1612" s="171" t="str">
        <f t="shared" si="3084"/>
        <v>DL-1</v>
      </c>
      <c r="R1612" s="171" t="str">
        <f t="shared" si="3084"/>
        <v>DL-1</v>
      </c>
      <c r="AC1612" s="3"/>
      <c r="AE1612" s="26"/>
    </row>
    <row r="1613" ht="15.75" customHeight="1">
      <c r="A1613" s="24">
        <v>185.0</v>
      </c>
      <c r="B1613" s="24" t="s">
        <v>5306</v>
      </c>
      <c r="C1613" s="24" t="s">
        <v>5306</v>
      </c>
      <c r="D1613" s="132" t="s">
        <v>4632</v>
      </c>
      <c r="E1613" s="132">
        <v>10.0</v>
      </c>
      <c r="F1613" s="132">
        <v>0.0</v>
      </c>
      <c r="G1613" s="132"/>
      <c r="H1613" s="132"/>
      <c r="J1613" s="171">
        <f t="array" ref="J1613">IFERROR(INDEX(VBDhistory1!$U$310:$U$610,MATCH(VBDgames!$C1613,VBDhistory1!$B$310:$B$610,0))+ROW()/10000000,0)</f>
        <v>0</v>
      </c>
      <c r="K1613" s="171">
        <f t="array" ref="K1613">IFERROR(INDEX(VBDhistory2!$U$310:$U$610,MATCH(VBDgames!$C1613,VBDhistory2!$B$310:$B$610,0))+ROW()/10000000,0)</f>
        <v>0</v>
      </c>
      <c r="L1613" s="171">
        <f t="array" ref="L1613">IFERROR(INDEX(VBDhistory3!$U$310:$U$610,MATCH(VBDgames!$C1613,VBDhistory3!$B$310:$B$610,0))+ROW()/10000000,0)</f>
        <v>0</v>
      </c>
      <c r="M1613" s="171">
        <f t="array" ref="M1613">IFERROR(INDEX(VBDhistory4!$U$310:$U$610,MATCH(VBDgames!$C1613,VBDhistory4!$B$310:$B$610,0))+ROW()/10000000,0)</f>
        <v>0</v>
      </c>
      <c r="N1613" s="171"/>
      <c r="O1613" s="171" t="str">
        <f t="shared" ref="O1613:R1613" si="3085">$D1613&amp;"-"&amp;RANK(J1613,J$1429:J$1778,0)</f>
        <v>DL-1</v>
      </c>
      <c r="P1613" s="171" t="str">
        <f t="shared" si="3085"/>
        <v>DL-1</v>
      </c>
      <c r="Q1613" s="171" t="str">
        <f t="shared" si="3085"/>
        <v>DL-1</v>
      </c>
      <c r="R1613" s="171" t="str">
        <f t="shared" si="3085"/>
        <v>DL-1</v>
      </c>
      <c r="AC1613" s="3"/>
      <c r="AE1613" s="26"/>
    </row>
    <row r="1614" ht="15.75" customHeight="1">
      <c r="A1614" s="24">
        <v>186.0</v>
      </c>
      <c r="B1614" s="24" t="s">
        <v>5307</v>
      </c>
      <c r="C1614" s="24" t="s">
        <v>5307</v>
      </c>
      <c r="D1614" s="132" t="s">
        <v>4632</v>
      </c>
      <c r="E1614" s="132">
        <v>7.0</v>
      </c>
      <c r="F1614" s="132">
        <v>10.0</v>
      </c>
      <c r="G1614" s="132">
        <v>6.0</v>
      </c>
      <c r="H1614" s="132"/>
      <c r="J1614" s="171">
        <f t="array" ref="J1614">IFERROR(INDEX(VBDhistory1!$U$310:$U$610,MATCH(VBDgames!$C1614,VBDhistory1!$B$310:$B$610,0))+ROW()/10000000,0)</f>
        <v>0</v>
      </c>
      <c r="K1614" s="171">
        <f t="array" ref="K1614">IFERROR(INDEX(VBDhistory2!$U$310:$U$610,MATCH(VBDgames!$C1614,VBDhistory2!$B$310:$B$610,0))+ROW()/10000000,0)</f>
        <v>0</v>
      </c>
      <c r="L1614" s="171">
        <f t="array" ref="L1614">IFERROR(INDEX(VBDhistory3!$U$310:$U$610,MATCH(VBDgames!$C1614,VBDhistory3!$B$310:$B$610,0))+ROW()/10000000,0)</f>
        <v>0</v>
      </c>
      <c r="M1614" s="171">
        <f t="array" ref="M1614">IFERROR(INDEX(VBDhistory4!$U$310:$U$610,MATCH(VBDgames!$C1614,VBDhistory4!$B$310:$B$610,0))+ROW()/10000000,0)</f>
        <v>0</v>
      </c>
      <c r="N1614" s="171"/>
      <c r="O1614" s="171" t="str">
        <f t="shared" ref="O1614:R1614" si="3086">$D1614&amp;"-"&amp;RANK(J1614,J$1429:J$1778,0)</f>
        <v>DL-1</v>
      </c>
      <c r="P1614" s="171" t="str">
        <f t="shared" si="3086"/>
        <v>DL-1</v>
      </c>
      <c r="Q1614" s="171" t="str">
        <f t="shared" si="3086"/>
        <v>DL-1</v>
      </c>
      <c r="R1614" s="171" t="str">
        <f t="shared" si="3086"/>
        <v>DL-1</v>
      </c>
      <c r="AC1614" s="3"/>
      <c r="AE1614" s="26"/>
    </row>
    <row r="1615" ht="15.75" customHeight="1">
      <c r="A1615" s="24">
        <v>187.0</v>
      </c>
      <c r="B1615" s="24" t="s">
        <v>5308</v>
      </c>
      <c r="C1615" s="24" t="s">
        <v>5308</v>
      </c>
      <c r="D1615" s="132" t="s">
        <v>4632</v>
      </c>
      <c r="E1615" s="132">
        <v>6.0</v>
      </c>
      <c r="F1615" s="132">
        <v>15.0</v>
      </c>
      <c r="G1615" s="132">
        <v>14.0</v>
      </c>
      <c r="H1615" s="132"/>
      <c r="J1615" s="171">
        <f t="array" ref="J1615">IFERROR(INDEX(VBDhistory1!$U$310:$U$610,MATCH(VBDgames!$C1615,VBDhistory1!$B$310:$B$610,0))+ROW()/10000000,0)</f>
        <v>0</v>
      </c>
      <c r="K1615" s="171">
        <f t="array" ref="K1615">IFERROR(INDEX(VBDhistory2!$U$310:$U$610,MATCH(VBDgames!$C1615,VBDhistory2!$B$310:$B$610,0))+ROW()/10000000,0)</f>
        <v>0</v>
      </c>
      <c r="L1615" s="171">
        <f t="array" ref="L1615">IFERROR(INDEX(VBDhistory3!$U$310:$U$610,MATCH(VBDgames!$C1615,VBDhistory3!$B$310:$B$610,0))+ROW()/10000000,0)</f>
        <v>0</v>
      </c>
      <c r="M1615" s="171">
        <f t="array" ref="M1615">IFERROR(INDEX(VBDhistory4!$U$310:$U$610,MATCH(VBDgames!$C1615,VBDhistory4!$B$310:$B$610,0))+ROW()/10000000,0)</f>
        <v>0</v>
      </c>
      <c r="N1615" s="171"/>
      <c r="O1615" s="171" t="str">
        <f t="shared" ref="O1615:R1615" si="3087">$D1615&amp;"-"&amp;RANK(J1615,J$1429:J$1778,0)</f>
        <v>DL-1</v>
      </c>
      <c r="P1615" s="171" t="str">
        <f t="shared" si="3087"/>
        <v>DL-1</v>
      </c>
      <c r="Q1615" s="171" t="str">
        <f t="shared" si="3087"/>
        <v>DL-1</v>
      </c>
      <c r="R1615" s="171" t="str">
        <f t="shared" si="3087"/>
        <v>DL-1</v>
      </c>
      <c r="AC1615" s="3"/>
      <c r="AE1615" s="26"/>
    </row>
    <row r="1616" ht="15.75" customHeight="1">
      <c r="A1616" s="24">
        <v>188.0</v>
      </c>
      <c r="B1616" s="24" t="s">
        <v>5309</v>
      </c>
      <c r="C1616" s="24" t="s">
        <v>5309</v>
      </c>
      <c r="D1616" s="132" t="s">
        <v>4632</v>
      </c>
      <c r="E1616" s="132">
        <v>7.0</v>
      </c>
      <c r="F1616" s="132">
        <v>10.0</v>
      </c>
      <c r="G1616" s="132">
        <v>13.0</v>
      </c>
      <c r="H1616" s="132">
        <v>16.0</v>
      </c>
      <c r="J1616" s="171">
        <f t="array" ref="J1616">IFERROR(INDEX(VBDhistory1!$U$310:$U$610,MATCH(VBDgames!$C1616,VBDhistory1!$B$310:$B$610,0))+ROW()/10000000,0)</f>
        <v>0</v>
      </c>
      <c r="K1616" s="171">
        <f t="array" ref="K1616">IFERROR(INDEX(VBDhistory2!$U$310:$U$610,MATCH(VBDgames!$C1616,VBDhistory2!$B$310:$B$610,0))+ROW()/10000000,0)</f>
        <v>0</v>
      </c>
      <c r="L1616" s="171">
        <f t="array" ref="L1616">IFERROR(INDEX(VBDhistory3!$U$310:$U$610,MATCH(VBDgames!$C1616,VBDhistory3!$B$310:$B$610,0))+ROW()/10000000,0)</f>
        <v>0</v>
      </c>
      <c r="M1616" s="171">
        <f t="array" ref="M1616">IFERROR(INDEX(VBDhistory4!$U$310:$U$610,MATCH(VBDgames!$C1616,VBDhistory4!$B$310:$B$610,0))+ROW()/10000000,0)</f>
        <v>0</v>
      </c>
      <c r="N1616" s="171"/>
      <c r="O1616" s="171" t="str">
        <f t="shared" ref="O1616:R1616" si="3088">$D1616&amp;"-"&amp;RANK(J1616,J$1429:J$1778,0)</f>
        <v>DL-1</v>
      </c>
      <c r="P1616" s="171" t="str">
        <f t="shared" si="3088"/>
        <v>DL-1</v>
      </c>
      <c r="Q1616" s="171" t="str">
        <f t="shared" si="3088"/>
        <v>DL-1</v>
      </c>
      <c r="R1616" s="171" t="str">
        <f t="shared" si="3088"/>
        <v>DL-1</v>
      </c>
      <c r="AC1616" s="3"/>
      <c r="AE1616" s="26"/>
    </row>
    <row r="1617" ht="15.75" customHeight="1">
      <c r="A1617" s="24">
        <v>189.0</v>
      </c>
      <c r="B1617" s="22" t="s">
        <v>5310</v>
      </c>
      <c r="C1617" s="22" t="s">
        <v>5310</v>
      </c>
      <c r="D1617" s="132" t="s">
        <v>4632</v>
      </c>
      <c r="E1617" s="132">
        <v>9.0</v>
      </c>
      <c r="F1617" s="132">
        <v>16.0</v>
      </c>
      <c r="G1617" s="132">
        <v>6.0</v>
      </c>
      <c r="H1617" s="132"/>
      <c r="J1617" s="171">
        <f t="array" ref="J1617">IFERROR(INDEX(VBDhistory1!$U$310:$U$610,MATCH(VBDgames!$C1617,VBDhistory1!$B$310:$B$610,0))+ROW()/10000000,0)</f>
        <v>0</v>
      </c>
      <c r="K1617" s="171">
        <f t="array" ref="K1617">IFERROR(INDEX(VBDhistory2!$U$310:$U$610,MATCH(VBDgames!$C1617,VBDhistory2!$B$310:$B$610,0))+ROW()/10000000,0)</f>
        <v>0</v>
      </c>
      <c r="L1617" s="171">
        <f t="array" ref="L1617">IFERROR(INDEX(VBDhistory3!$U$310:$U$610,MATCH(VBDgames!$C1617,VBDhistory3!$B$310:$B$610,0))+ROW()/10000000,0)</f>
        <v>0</v>
      </c>
      <c r="M1617" s="171">
        <f t="array" ref="M1617">IFERROR(INDEX(VBDhistory4!$U$310:$U$610,MATCH(VBDgames!$C1617,VBDhistory4!$B$310:$B$610,0))+ROW()/10000000,0)</f>
        <v>0</v>
      </c>
      <c r="N1617" s="171"/>
      <c r="O1617" s="171" t="str">
        <f t="shared" ref="O1617:R1617" si="3089">$D1617&amp;"-"&amp;RANK(J1617,J$1429:J$1778,0)</f>
        <v>DL-1</v>
      </c>
      <c r="P1617" s="171" t="str">
        <f t="shared" si="3089"/>
        <v>DL-1</v>
      </c>
      <c r="Q1617" s="171" t="str">
        <f t="shared" si="3089"/>
        <v>DL-1</v>
      </c>
      <c r="R1617" s="171" t="str">
        <f t="shared" si="3089"/>
        <v>DL-1</v>
      </c>
      <c r="AC1617" s="3"/>
      <c r="AE1617" s="26"/>
    </row>
    <row r="1618" ht="15.75" customHeight="1">
      <c r="A1618" s="24">
        <v>190.0</v>
      </c>
      <c r="B1618" s="24" t="s">
        <v>5311</v>
      </c>
      <c r="C1618" s="24" t="s">
        <v>5311</v>
      </c>
      <c r="D1618" s="132" t="s">
        <v>4632</v>
      </c>
      <c r="E1618" s="132">
        <v>4.0</v>
      </c>
      <c r="F1618" s="132">
        <v>16.0</v>
      </c>
      <c r="G1618" s="132">
        <v>16.0</v>
      </c>
      <c r="H1618" s="132">
        <v>16.0</v>
      </c>
      <c r="J1618" s="171">
        <f t="array" ref="J1618">IFERROR(INDEX(VBDhistory1!$U$310:$U$610,MATCH(VBDgames!$C1618,VBDhistory1!$B$310:$B$610,0))+ROW()/10000000,0)</f>
        <v>0</v>
      </c>
      <c r="K1618" s="171">
        <f t="array" ref="K1618">IFERROR(INDEX(VBDhistory2!$U$310:$U$610,MATCH(VBDgames!$C1618,VBDhistory2!$B$310:$B$610,0))+ROW()/10000000,0)</f>
        <v>0</v>
      </c>
      <c r="L1618" s="171">
        <f t="array" ref="L1618">IFERROR(INDEX(VBDhistory3!$U$310:$U$610,MATCH(VBDgames!$C1618,VBDhistory3!$B$310:$B$610,0))+ROW()/10000000,0)</f>
        <v>0</v>
      </c>
      <c r="M1618" s="171">
        <f t="array" ref="M1618">IFERROR(INDEX(VBDhistory4!$U$310:$U$610,MATCH(VBDgames!$C1618,VBDhistory4!$B$310:$B$610,0))+ROW()/10000000,0)</f>
        <v>0</v>
      </c>
      <c r="N1618" s="171"/>
      <c r="O1618" s="171" t="str">
        <f t="shared" ref="O1618:R1618" si="3090">$D1618&amp;"-"&amp;RANK(J1618,J$1429:J$1778,0)</f>
        <v>DL-1</v>
      </c>
      <c r="P1618" s="171" t="str">
        <f t="shared" si="3090"/>
        <v>DL-1</v>
      </c>
      <c r="Q1618" s="171" t="str">
        <f t="shared" si="3090"/>
        <v>DL-1</v>
      </c>
      <c r="R1618" s="171" t="str">
        <f t="shared" si="3090"/>
        <v>DL-1</v>
      </c>
      <c r="AC1618" s="3"/>
      <c r="AE1618" s="26"/>
    </row>
    <row r="1619" ht="15.75" customHeight="1">
      <c r="A1619" s="24">
        <v>191.0</v>
      </c>
      <c r="B1619" s="24" t="s">
        <v>5312</v>
      </c>
      <c r="C1619" s="24" t="s">
        <v>5312</v>
      </c>
      <c r="D1619" s="132" t="s">
        <v>4632</v>
      </c>
      <c r="E1619" s="132">
        <v>9.0</v>
      </c>
      <c r="F1619" s="132">
        <v>9.0</v>
      </c>
      <c r="G1619" s="132">
        <v>2.0</v>
      </c>
      <c r="H1619" s="132"/>
      <c r="J1619" s="171">
        <f t="array" ref="J1619">IFERROR(INDEX(VBDhistory1!$U$310:$U$610,MATCH(VBDgames!$C1619,VBDhistory1!$B$310:$B$610,0))+ROW()/10000000,0)</f>
        <v>0</v>
      </c>
      <c r="K1619" s="171">
        <f t="array" ref="K1619">IFERROR(INDEX(VBDhistory2!$U$310:$U$610,MATCH(VBDgames!$C1619,VBDhistory2!$B$310:$B$610,0))+ROW()/10000000,0)</f>
        <v>0</v>
      </c>
      <c r="L1619" s="171">
        <f t="array" ref="L1619">IFERROR(INDEX(VBDhistory3!$U$310:$U$610,MATCH(VBDgames!$C1619,VBDhistory3!$B$310:$B$610,0))+ROW()/10000000,0)</f>
        <v>0</v>
      </c>
      <c r="M1619" s="171">
        <f t="array" ref="M1619">IFERROR(INDEX(VBDhistory4!$U$310:$U$610,MATCH(VBDgames!$C1619,VBDhistory4!$B$310:$B$610,0))+ROW()/10000000,0)</f>
        <v>0</v>
      </c>
      <c r="N1619" s="171"/>
      <c r="O1619" s="171" t="str">
        <f t="shared" ref="O1619:R1619" si="3091">$D1619&amp;"-"&amp;RANK(J1619,J$1429:J$1778,0)</f>
        <v>DL-1</v>
      </c>
      <c r="P1619" s="171" t="str">
        <f t="shared" si="3091"/>
        <v>DL-1</v>
      </c>
      <c r="Q1619" s="171" t="str">
        <f t="shared" si="3091"/>
        <v>DL-1</v>
      </c>
      <c r="R1619" s="171" t="str">
        <f t="shared" si="3091"/>
        <v>DL-1</v>
      </c>
      <c r="AC1619" s="3"/>
      <c r="AE1619" s="26"/>
    </row>
    <row r="1620" ht="15.75" customHeight="1">
      <c r="A1620" s="24">
        <v>192.0</v>
      </c>
      <c r="B1620" s="24" t="s">
        <v>5313</v>
      </c>
      <c r="C1620" s="24" t="s">
        <v>5313</v>
      </c>
      <c r="D1620" s="132" t="s">
        <v>4632</v>
      </c>
      <c r="E1620" s="132">
        <v>7.0</v>
      </c>
      <c r="F1620" s="132"/>
      <c r="G1620" s="132"/>
      <c r="H1620" s="132"/>
      <c r="J1620" s="171">
        <f t="array" ref="J1620">IFERROR(INDEX(VBDhistory1!$U$310:$U$610,MATCH(VBDgames!$C1620,VBDhistory1!$B$310:$B$610,0))+ROW()/10000000,0)</f>
        <v>0</v>
      </c>
      <c r="K1620" s="171">
        <f t="array" ref="K1620">IFERROR(INDEX(VBDhistory2!$U$310:$U$610,MATCH(VBDgames!$C1620,VBDhistory2!$B$310:$B$610,0))+ROW()/10000000,0)</f>
        <v>0</v>
      </c>
      <c r="L1620" s="171">
        <f t="array" ref="L1620">IFERROR(INDEX(VBDhistory3!$U$310:$U$610,MATCH(VBDgames!$C1620,VBDhistory3!$B$310:$B$610,0))+ROW()/10000000,0)</f>
        <v>0</v>
      </c>
      <c r="M1620" s="171">
        <f t="array" ref="M1620">IFERROR(INDEX(VBDhistory4!$U$310:$U$610,MATCH(VBDgames!$C1620,VBDhistory4!$B$310:$B$610,0))+ROW()/10000000,0)</f>
        <v>0</v>
      </c>
      <c r="N1620" s="171"/>
      <c r="O1620" s="171" t="str">
        <f t="shared" ref="O1620:R1620" si="3092">$D1620&amp;"-"&amp;RANK(J1620,J$1429:J$1778,0)</f>
        <v>DL-1</v>
      </c>
      <c r="P1620" s="171" t="str">
        <f t="shared" si="3092"/>
        <v>DL-1</v>
      </c>
      <c r="Q1620" s="171" t="str">
        <f t="shared" si="3092"/>
        <v>DL-1</v>
      </c>
      <c r="R1620" s="171" t="str">
        <f t="shared" si="3092"/>
        <v>DL-1</v>
      </c>
      <c r="AC1620" s="3"/>
      <c r="AE1620" s="26"/>
    </row>
    <row r="1621" ht="15.75" customHeight="1">
      <c r="A1621" s="24">
        <v>193.0</v>
      </c>
      <c r="B1621" s="24" t="s">
        <v>5314</v>
      </c>
      <c r="C1621" s="24" t="s">
        <v>5314</v>
      </c>
      <c r="D1621" s="132" t="s">
        <v>4632</v>
      </c>
      <c r="E1621" s="132">
        <v>9.0</v>
      </c>
      <c r="F1621" s="132"/>
      <c r="G1621" s="132"/>
      <c r="H1621" s="132"/>
      <c r="J1621" s="171">
        <f t="array" ref="J1621">IFERROR(INDEX(VBDhistory1!$U$310:$U$610,MATCH(VBDgames!$C1621,VBDhistory1!$B$310:$B$610,0))+ROW()/10000000,0)</f>
        <v>0</v>
      </c>
      <c r="K1621" s="171">
        <f t="array" ref="K1621">IFERROR(INDEX(VBDhistory2!$U$310:$U$610,MATCH(VBDgames!$C1621,VBDhistory2!$B$310:$B$610,0))+ROW()/10000000,0)</f>
        <v>0</v>
      </c>
      <c r="L1621" s="171">
        <f t="array" ref="L1621">IFERROR(INDEX(VBDhistory3!$U$310:$U$610,MATCH(VBDgames!$C1621,VBDhistory3!$B$310:$B$610,0))+ROW()/10000000,0)</f>
        <v>0</v>
      </c>
      <c r="M1621" s="171">
        <f t="array" ref="M1621">IFERROR(INDEX(VBDhistory4!$U$310:$U$610,MATCH(VBDgames!$C1621,VBDhistory4!$B$310:$B$610,0))+ROW()/10000000,0)</f>
        <v>0</v>
      </c>
      <c r="N1621" s="171"/>
      <c r="O1621" s="171" t="str">
        <f t="shared" ref="O1621:R1621" si="3093">$D1621&amp;"-"&amp;RANK(J1621,J$1429:J$1778,0)</f>
        <v>DL-1</v>
      </c>
      <c r="P1621" s="171" t="str">
        <f t="shared" si="3093"/>
        <v>DL-1</v>
      </c>
      <c r="Q1621" s="171" t="str">
        <f t="shared" si="3093"/>
        <v>DL-1</v>
      </c>
      <c r="R1621" s="171" t="str">
        <f t="shared" si="3093"/>
        <v>DL-1</v>
      </c>
      <c r="AC1621" s="3"/>
      <c r="AE1621" s="26"/>
    </row>
    <row r="1622" ht="15.75" customHeight="1">
      <c r="A1622" s="24">
        <v>194.0</v>
      </c>
      <c r="B1622" s="24" t="s">
        <v>5315</v>
      </c>
      <c r="C1622" s="24" t="s">
        <v>5315</v>
      </c>
      <c r="D1622" s="132" t="s">
        <v>4632</v>
      </c>
      <c r="E1622" s="132">
        <v>9.0</v>
      </c>
      <c r="F1622" s="132">
        <v>5.0</v>
      </c>
      <c r="G1622" s="132">
        <v>12.0</v>
      </c>
      <c r="H1622" s="132">
        <v>16.0</v>
      </c>
      <c r="J1622" s="171">
        <f t="array" ref="J1622">IFERROR(INDEX(VBDhistory1!$U$310:$U$610,MATCH(VBDgames!$C1622,VBDhistory1!$B$310:$B$610,0))+ROW()/10000000,0)</f>
        <v>0</v>
      </c>
      <c r="K1622" s="171">
        <f t="array" ref="K1622">IFERROR(INDEX(VBDhistory2!$U$310:$U$610,MATCH(VBDgames!$C1622,VBDhistory2!$B$310:$B$610,0))+ROW()/10000000,0)</f>
        <v>0</v>
      </c>
      <c r="L1622" s="171">
        <f t="array" ref="L1622">IFERROR(INDEX(VBDhistory3!$U$310:$U$610,MATCH(VBDgames!$C1622,VBDhistory3!$B$310:$B$610,0))+ROW()/10000000,0)</f>
        <v>0</v>
      </c>
      <c r="M1622" s="171">
        <f t="array" ref="M1622">IFERROR(INDEX(VBDhistory4!$U$310:$U$610,MATCH(VBDgames!$C1622,VBDhistory4!$B$310:$B$610,0))+ROW()/10000000,0)</f>
        <v>0</v>
      </c>
      <c r="N1622" s="171"/>
      <c r="O1622" s="171" t="str">
        <f t="shared" ref="O1622:R1622" si="3094">$D1622&amp;"-"&amp;RANK(J1622,J$1429:J$1778,0)</f>
        <v>DL-1</v>
      </c>
      <c r="P1622" s="171" t="str">
        <f t="shared" si="3094"/>
        <v>DL-1</v>
      </c>
      <c r="Q1622" s="171" t="str">
        <f t="shared" si="3094"/>
        <v>DL-1</v>
      </c>
      <c r="R1622" s="171" t="str">
        <f t="shared" si="3094"/>
        <v>DL-1</v>
      </c>
      <c r="AC1622" s="3"/>
      <c r="AE1622" s="26"/>
    </row>
    <row r="1623" ht="15.75" customHeight="1">
      <c r="A1623" s="24">
        <v>195.0</v>
      </c>
      <c r="B1623" s="24" t="s">
        <v>5316</v>
      </c>
      <c r="C1623" s="24" t="s">
        <v>5316</v>
      </c>
      <c r="D1623" s="132" t="s">
        <v>4632</v>
      </c>
      <c r="E1623" s="132">
        <v>7.0</v>
      </c>
      <c r="F1623" s="132">
        <v>16.0</v>
      </c>
      <c r="G1623" s="132"/>
      <c r="H1623" s="132"/>
      <c r="J1623" s="171">
        <f t="array" ref="J1623">IFERROR(INDEX(VBDhistory1!$U$310:$U$610,MATCH(VBDgames!$C1623,VBDhistory1!$B$310:$B$610,0))+ROW()/10000000,0)</f>
        <v>0</v>
      </c>
      <c r="K1623" s="171">
        <f t="array" ref="K1623">IFERROR(INDEX(VBDhistory2!$U$310:$U$610,MATCH(VBDgames!$C1623,VBDhistory2!$B$310:$B$610,0))+ROW()/10000000,0)</f>
        <v>0</v>
      </c>
      <c r="L1623" s="171">
        <f t="array" ref="L1623">IFERROR(INDEX(VBDhistory3!$U$310:$U$610,MATCH(VBDgames!$C1623,VBDhistory3!$B$310:$B$610,0))+ROW()/10000000,0)</f>
        <v>0</v>
      </c>
      <c r="M1623" s="171">
        <f t="array" ref="M1623">IFERROR(INDEX(VBDhistory4!$U$310:$U$610,MATCH(VBDgames!$C1623,VBDhistory4!$B$310:$B$610,0))+ROW()/10000000,0)</f>
        <v>0</v>
      </c>
      <c r="N1623" s="171"/>
      <c r="O1623" s="171" t="str">
        <f t="shared" ref="O1623:R1623" si="3095">$D1623&amp;"-"&amp;RANK(J1623,J$1429:J$1778,0)</f>
        <v>DL-1</v>
      </c>
      <c r="P1623" s="171" t="str">
        <f t="shared" si="3095"/>
        <v>DL-1</v>
      </c>
      <c r="Q1623" s="171" t="str">
        <f t="shared" si="3095"/>
        <v>DL-1</v>
      </c>
      <c r="R1623" s="171" t="str">
        <f t="shared" si="3095"/>
        <v>DL-1</v>
      </c>
      <c r="AC1623" s="3"/>
      <c r="AE1623" s="26"/>
    </row>
    <row r="1624" ht="15.75" customHeight="1">
      <c r="A1624" s="24">
        <v>196.0</v>
      </c>
      <c r="B1624" s="24" t="s">
        <v>5317</v>
      </c>
      <c r="C1624" s="24" t="s">
        <v>5317</v>
      </c>
      <c r="D1624" s="132" t="s">
        <v>4632</v>
      </c>
      <c r="E1624" s="132">
        <v>10.0</v>
      </c>
      <c r="F1624" s="132">
        <v>14.0</v>
      </c>
      <c r="G1624" s="132">
        <v>15.0</v>
      </c>
      <c r="H1624" s="132"/>
      <c r="J1624" s="171">
        <f t="array" ref="J1624">IFERROR(INDEX(VBDhistory1!$U$310:$U$610,MATCH(VBDgames!$C1624,VBDhistory1!$B$310:$B$610,0))+ROW()/10000000,0)</f>
        <v>0</v>
      </c>
      <c r="K1624" s="171">
        <f t="array" ref="K1624">IFERROR(INDEX(VBDhistory2!$U$310:$U$610,MATCH(VBDgames!$C1624,VBDhistory2!$B$310:$B$610,0))+ROW()/10000000,0)</f>
        <v>0</v>
      </c>
      <c r="L1624" s="171">
        <f t="array" ref="L1624">IFERROR(INDEX(VBDhistory3!$U$310:$U$610,MATCH(VBDgames!$C1624,VBDhistory3!$B$310:$B$610,0))+ROW()/10000000,0)</f>
        <v>0</v>
      </c>
      <c r="M1624" s="171">
        <f t="array" ref="M1624">IFERROR(INDEX(VBDhistory4!$U$310:$U$610,MATCH(VBDgames!$C1624,VBDhistory4!$B$310:$B$610,0))+ROW()/10000000,0)</f>
        <v>0</v>
      </c>
      <c r="N1624" s="171"/>
      <c r="O1624" s="171" t="str">
        <f t="shared" ref="O1624:R1624" si="3096">$D1624&amp;"-"&amp;RANK(J1624,J$1429:J$1778,0)</f>
        <v>DL-1</v>
      </c>
      <c r="P1624" s="171" t="str">
        <f t="shared" si="3096"/>
        <v>DL-1</v>
      </c>
      <c r="Q1624" s="171" t="str">
        <f t="shared" si="3096"/>
        <v>DL-1</v>
      </c>
      <c r="R1624" s="171" t="str">
        <f t="shared" si="3096"/>
        <v>DL-1</v>
      </c>
      <c r="AC1624" s="3"/>
      <c r="AE1624" s="26"/>
    </row>
    <row r="1625" ht="15.75" customHeight="1">
      <c r="A1625" s="24">
        <v>197.0</v>
      </c>
      <c r="B1625" s="24" t="s">
        <v>5318</v>
      </c>
      <c r="C1625" s="24" t="s">
        <v>5318</v>
      </c>
      <c r="D1625" s="132" t="s">
        <v>4632</v>
      </c>
      <c r="E1625" s="132">
        <v>7.0</v>
      </c>
      <c r="F1625" s="132">
        <v>2.0</v>
      </c>
      <c r="G1625" s="132">
        <v>8.0</v>
      </c>
      <c r="H1625" s="132"/>
      <c r="J1625" s="171">
        <f t="array" ref="J1625">IFERROR(INDEX(VBDhistory1!$U$310:$U$610,MATCH(VBDgames!$C1625,VBDhistory1!$B$310:$B$610,0))+ROW()/10000000,0)</f>
        <v>0</v>
      </c>
      <c r="K1625" s="171">
        <f t="array" ref="K1625">IFERROR(INDEX(VBDhistory2!$U$310:$U$610,MATCH(VBDgames!$C1625,VBDhistory2!$B$310:$B$610,0))+ROW()/10000000,0)</f>
        <v>0</v>
      </c>
      <c r="L1625" s="171">
        <f t="array" ref="L1625">IFERROR(INDEX(VBDhistory3!$U$310:$U$610,MATCH(VBDgames!$C1625,VBDhistory3!$B$310:$B$610,0))+ROW()/10000000,0)</f>
        <v>0</v>
      </c>
      <c r="M1625" s="171">
        <f t="array" ref="M1625">IFERROR(INDEX(VBDhistory4!$U$310:$U$610,MATCH(VBDgames!$C1625,VBDhistory4!$B$310:$B$610,0))+ROW()/10000000,0)</f>
        <v>0</v>
      </c>
      <c r="N1625" s="171"/>
      <c r="O1625" s="171" t="str">
        <f t="shared" ref="O1625:R1625" si="3097">$D1625&amp;"-"&amp;RANK(J1625,J$1429:J$1778,0)</f>
        <v>DL-1</v>
      </c>
      <c r="P1625" s="171" t="str">
        <f t="shared" si="3097"/>
        <v>DL-1</v>
      </c>
      <c r="Q1625" s="171" t="str">
        <f t="shared" si="3097"/>
        <v>DL-1</v>
      </c>
      <c r="R1625" s="171" t="str">
        <f t="shared" si="3097"/>
        <v>DL-1</v>
      </c>
      <c r="AC1625" s="3"/>
    </row>
    <row r="1626" ht="15.75" customHeight="1">
      <c r="A1626" s="24">
        <v>198.0</v>
      </c>
      <c r="B1626" s="24" t="s">
        <v>5319</v>
      </c>
      <c r="C1626" s="24" t="s">
        <v>5319</v>
      </c>
      <c r="D1626" s="132" t="s">
        <v>4632</v>
      </c>
      <c r="E1626" s="132">
        <v>6.0</v>
      </c>
      <c r="F1626" s="132">
        <v>11.0</v>
      </c>
      <c r="G1626" s="132">
        <v>5.0</v>
      </c>
      <c r="H1626" s="132"/>
      <c r="J1626" s="171">
        <f t="array" ref="J1626">IFERROR(INDEX(VBDhistory1!$U$310:$U$610,MATCH(VBDgames!$C1626,VBDhistory1!$B$310:$B$610,0))+ROW()/10000000,0)</f>
        <v>0</v>
      </c>
      <c r="K1626" s="171">
        <f t="array" ref="K1626">IFERROR(INDEX(VBDhistory2!$U$310:$U$610,MATCH(VBDgames!$C1626,VBDhistory2!$B$310:$B$610,0))+ROW()/10000000,0)</f>
        <v>0</v>
      </c>
      <c r="L1626" s="171">
        <f t="array" ref="L1626">IFERROR(INDEX(VBDhistory3!$U$310:$U$610,MATCH(VBDgames!$C1626,VBDhistory3!$B$310:$B$610,0))+ROW()/10000000,0)</f>
        <v>0</v>
      </c>
      <c r="M1626" s="171">
        <f t="array" ref="M1626">IFERROR(INDEX(VBDhistory4!$U$310:$U$610,MATCH(VBDgames!$C1626,VBDhistory4!$B$310:$B$610,0))+ROW()/10000000,0)</f>
        <v>0</v>
      </c>
      <c r="N1626" s="171"/>
      <c r="O1626" s="171" t="str">
        <f t="shared" ref="O1626:R1626" si="3098">$D1626&amp;"-"&amp;RANK(J1626,J$1429:J$1778,0)</f>
        <v>DL-1</v>
      </c>
      <c r="P1626" s="171" t="str">
        <f t="shared" si="3098"/>
        <v>DL-1</v>
      </c>
      <c r="Q1626" s="171" t="str">
        <f t="shared" si="3098"/>
        <v>DL-1</v>
      </c>
      <c r="R1626" s="171" t="str">
        <f t="shared" si="3098"/>
        <v>DL-1</v>
      </c>
      <c r="AC1626" s="3"/>
    </row>
    <row r="1627" ht="15.75" customHeight="1">
      <c r="A1627" s="24">
        <v>199.0</v>
      </c>
      <c r="B1627" s="24" t="s">
        <v>5320</v>
      </c>
      <c r="C1627" s="24" t="s">
        <v>5320</v>
      </c>
      <c r="D1627" s="132" t="s">
        <v>4632</v>
      </c>
      <c r="E1627" s="132">
        <v>7.0</v>
      </c>
      <c r="F1627" s="132"/>
      <c r="G1627" s="132"/>
      <c r="H1627" s="132"/>
      <c r="J1627" s="171">
        <f t="array" ref="J1627">IFERROR(INDEX(VBDhistory1!$U$310:$U$610,MATCH(VBDgames!$C1627,VBDhistory1!$B$310:$B$610,0))+ROW()/10000000,0)</f>
        <v>0</v>
      </c>
      <c r="K1627" s="171">
        <f t="array" ref="K1627">IFERROR(INDEX(VBDhistory2!$U$310:$U$610,MATCH(VBDgames!$C1627,VBDhistory2!$B$310:$B$610,0))+ROW()/10000000,0)</f>
        <v>0</v>
      </c>
      <c r="L1627" s="171">
        <f t="array" ref="L1627">IFERROR(INDEX(VBDhistory3!$U$310:$U$610,MATCH(VBDgames!$C1627,VBDhistory3!$B$310:$B$610,0))+ROW()/10000000,0)</f>
        <v>0</v>
      </c>
      <c r="M1627" s="171">
        <f t="array" ref="M1627">IFERROR(INDEX(VBDhistory4!$U$310:$U$610,MATCH(VBDgames!$C1627,VBDhistory4!$B$310:$B$610,0))+ROW()/10000000,0)</f>
        <v>0</v>
      </c>
      <c r="N1627" s="171"/>
      <c r="O1627" s="171" t="str">
        <f t="shared" ref="O1627:R1627" si="3099">$D1627&amp;"-"&amp;RANK(J1627,J$1429:J$1778,0)</f>
        <v>DL-1</v>
      </c>
      <c r="P1627" s="171" t="str">
        <f t="shared" si="3099"/>
        <v>DL-1</v>
      </c>
      <c r="Q1627" s="171" t="str">
        <f t="shared" si="3099"/>
        <v>DL-1</v>
      </c>
      <c r="R1627" s="171" t="str">
        <f t="shared" si="3099"/>
        <v>DL-1</v>
      </c>
      <c r="AC1627" s="3"/>
    </row>
    <row r="1628" ht="15.75" customHeight="1">
      <c r="A1628" s="24">
        <v>200.0</v>
      </c>
      <c r="B1628" s="24" t="s">
        <v>5321</v>
      </c>
      <c r="C1628" s="24" t="s">
        <v>5321</v>
      </c>
      <c r="D1628" s="132" t="s">
        <v>4632</v>
      </c>
      <c r="E1628" s="132">
        <v>8.0</v>
      </c>
      <c r="F1628" s="132">
        <v>9.0</v>
      </c>
      <c r="G1628" s="132">
        <v>13.0</v>
      </c>
      <c r="H1628" s="132"/>
      <c r="J1628" s="171">
        <f t="array" ref="J1628">IFERROR(INDEX(VBDhistory1!$U$310:$U$610,MATCH(VBDgames!$C1628,VBDhistory1!$B$310:$B$610,0))+ROW()/10000000,0)</f>
        <v>0</v>
      </c>
      <c r="K1628" s="171">
        <f t="array" ref="K1628">IFERROR(INDEX(VBDhistory2!$U$310:$U$610,MATCH(VBDgames!$C1628,VBDhistory2!$B$310:$B$610,0))+ROW()/10000000,0)</f>
        <v>0</v>
      </c>
      <c r="L1628" s="171">
        <f t="array" ref="L1628">IFERROR(INDEX(VBDhistory3!$U$310:$U$610,MATCH(VBDgames!$C1628,VBDhistory3!$B$310:$B$610,0))+ROW()/10000000,0)</f>
        <v>0</v>
      </c>
      <c r="M1628" s="171">
        <f t="array" ref="M1628">IFERROR(INDEX(VBDhistory4!$U$310:$U$610,MATCH(VBDgames!$C1628,VBDhistory4!$B$310:$B$610,0))+ROW()/10000000,0)</f>
        <v>0</v>
      </c>
      <c r="N1628" s="171"/>
      <c r="O1628" s="171" t="str">
        <f t="shared" ref="O1628:R1628" si="3100">$D1628&amp;"-"&amp;RANK(J1628,J$1429:J$1778,0)</f>
        <v>DL-1</v>
      </c>
      <c r="P1628" s="171" t="str">
        <f t="shared" si="3100"/>
        <v>DL-1</v>
      </c>
      <c r="Q1628" s="171" t="str">
        <f t="shared" si="3100"/>
        <v>DL-1</v>
      </c>
      <c r="R1628" s="171" t="str">
        <f t="shared" si="3100"/>
        <v>DL-1</v>
      </c>
      <c r="AC1628" s="3"/>
    </row>
    <row r="1629" ht="15.75" customHeight="1">
      <c r="A1629" s="24">
        <v>201.0</v>
      </c>
      <c r="B1629" s="24" t="s">
        <v>5322</v>
      </c>
      <c r="C1629" s="24" t="s">
        <v>5322</v>
      </c>
      <c r="D1629" s="132" t="s">
        <v>4632</v>
      </c>
      <c r="E1629" s="132">
        <v>10.0</v>
      </c>
      <c r="F1629" s="132">
        <v>0.0</v>
      </c>
      <c r="G1629" s="132">
        <v>11.0</v>
      </c>
      <c r="H1629" s="132"/>
      <c r="J1629" s="171">
        <f t="array" ref="J1629">IFERROR(INDEX(VBDhistory1!$U$310:$U$610,MATCH(VBDgames!$C1629,VBDhistory1!$B$310:$B$610,0))+ROW()/10000000,0)</f>
        <v>0</v>
      </c>
      <c r="K1629" s="171">
        <f t="array" ref="K1629">IFERROR(INDEX(VBDhistory2!$U$310:$U$610,MATCH(VBDgames!$C1629,VBDhistory2!$B$310:$B$610,0))+ROW()/10000000,0)</f>
        <v>0</v>
      </c>
      <c r="L1629" s="171">
        <f t="array" ref="L1629">IFERROR(INDEX(VBDhistory3!$U$310:$U$610,MATCH(VBDgames!$C1629,VBDhistory3!$B$310:$B$610,0))+ROW()/10000000,0)</f>
        <v>0</v>
      </c>
      <c r="M1629" s="171">
        <f t="array" ref="M1629">IFERROR(INDEX(VBDhistory4!$U$310:$U$610,MATCH(VBDgames!$C1629,VBDhistory4!$B$310:$B$610,0))+ROW()/10000000,0)</f>
        <v>0</v>
      </c>
      <c r="N1629" s="171"/>
      <c r="O1629" s="171" t="str">
        <f t="shared" ref="O1629:R1629" si="3101">$D1629&amp;"-"&amp;RANK(J1629,J$1429:J$1778,0)</f>
        <v>DL-1</v>
      </c>
      <c r="P1629" s="171" t="str">
        <f t="shared" si="3101"/>
        <v>DL-1</v>
      </c>
      <c r="Q1629" s="171" t="str">
        <f t="shared" si="3101"/>
        <v>DL-1</v>
      </c>
      <c r="R1629" s="171" t="str">
        <f t="shared" si="3101"/>
        <v>DL-1</v>
      </c>
      <c r="AC1629" s="3"/>
    </row>
    <row r="1630" ht="15.75" customHeight="1">
      <c r="A1630" s="24">
        <v>202.0</v>
      </c>
      <c r="B1630" s="24" t="s">
        <v>5323</v>
      </c>
      <c r="C1630" s="24" t="s">
        <v>5323</v>
      </c>
      <c r="D1630" s="132" t="s">
        <v>4632</v>
      </c>
      <c r="E1630" s="132">
        <v>6.0</v>
      </c>
      <c r="F1630" s="132"/>
      <c r="G1630" s="132"/>
      <c r="H1630" s="132"/>
      <c r="J1630" s="171">
        <f t="array" ref="J1630">IFERROR(INDEX(VBDhistory1!$U$310:$U$610,MATCH(VBDgames!$C1630,VBDhistory1!$B$310:$B$610,0))+ROW()/10000000,0)</f>
        <v>0</v>
      </c>
      <c r="K1630" s="171">
        <f t="array" ref="K1630">IFERROR(INDEX(VBDhistory2!$U$310:$U$610,MATCH(VBDgames!$C1630,VBDhistory2!$B$310:$B$610,0))+ROW()/10000000,0)</f>
        <v>0</v>
      </c>
      <c r="L1630" s="171">
        <f t="array" ref="L1630">IFERROR(INDEX(VBDhistory3!$U$310:$U$610,MATCH(VBDgames!$C1630,VBDhistory3!$B$310:$B$610,0))+ROW()/10000000,0)</f>
        <v>0</v>
      </c>
      <c r="M1630" s="171">
        <f t="array" ref="M1630">IFERROR(INDEX(VBDhistory4!$U$310:$U$610,MATCH(VBDgames!$C1630,VBDhistory4!$B$310:$B$610,0))+ROW()/10000000,0)</f>
        <v>0</v>
      </c>
      <c r="N1630" s="171"/>
      <c r="O1630" s="171" t="str">
        <f t="shared" ref="O1630:R1630" si="3102">$D1630&amp;"-"&amp;RANK(J1630,J$1429:J$1778,0)</f>
        <v>DL-1</v>
      </c>
      <c r="P1630" s="171" t="str">
        <f t="shared" si="3102"/>
        <v>DL-1</v>
      </c>
      <c r="Q1630" s="171" t="str">
        <f t="shared" si="3102"/>
        <v>DL-1</v>
      </c>
      <c r="R1630" s="171" t="str">
        <f t="shared" si="3102"/>
        <v>DL-1</v>
      </c>
      <c r="AC1630" s="3"/>
    </row>
    <row r="1631" ht="15.75" customHeight="1">
      <c r="A1631" s="24">
        <v>203.0</v>
      </c>
      <c r="B1631" s="24" t="s">
        <v>5324</v>
      </c>
      <c r="C1631" s="24" t="s">
        <v>5324</v>
      </c>
      <c r="D1631" s="132" t="s">
        <v>4632</v>
      </c>
      <c r="E1631" s="132">
        <v>7.0</v>
      </c>
      <c r="F1631" s="132">
        <v>16.0</v>
      </c>
      <c r="G1631" s="132">
        <v>15.0</v>
      </c>
      <c r="H1631" s="132"/>
      <c r="J1631" s="171">
        <f t="array" ref="J1631">IFERROR(INDEX(VBDhistory1!$U$310:$U$610,MATCH(VBDgames!$C1631,VBDhistory1!$B$310:$B$610,0))+ROW()/10000000,0)</f>
        <v>0</v>
      </c>
      <c r="K1631" s="171">
        <f t="array" ref="K1631">IFERROR(INDEX(VBDhistory2!$U$310:$U$610,MATCH(VBDgames!$C1631,VBDhistory2!$B$310:$B$610,0))+ROW()/10000000,0)</f>
        <v>0</v>
      </c>
      <c r="L1631" s="171">
        <f t="array" ref="L1631">IFERROR(INDEX(VBDhistory3!$U$310:$U$610,MATCH(VBDgames!$C1631,VBDhistory3!$B$310:$B$610,0))+ROW()/10000000,0)</f>
        <v>0</v>
      </c>
      <c r="M1631" s="171">
        <f t="array" ref="M1631">IFERROR(INDEX(VBDhistory4!$U$310:$U$610,MATCH(VBDgames!$C1631,VBDhistory4!$B$310:$B$610,0))+ROW()/10000000,0)</f>
        <v>0</v>
      </c>
      <c r="N1631" s="171"/>
      <c r="O1631" s="171" t="str">
        <f t="shared" ref="O1631:R1631" si="3103">$D1631&amp;"-"&amp;RANK(J1631,J$1429:J$1778,0)</f>
        <v>DL-1</v>
      </c>
      <c r="P1631" s="171" t="str">
        <f t="shared" si="3103"/>
        <v>DL-1</v>
      </c>
      <c r="Q1631" s="171" t="str">
        <f t="shared" si="3103"/>
        <v>DL-1</v>
      </c>
      <c r="R1631" s="171" t="str">
        <f t="shared" si="3103"/>
        <v>DL-1</v>
      </c>
      <c r="AC1631" s="3"/>
    </row>
    <row r="1632" ht="15.75" customHeight="1">
      <c r="A1632" s="24">
        <v>204.0</v>
      </c>
      <c r="B1632" s="24" t="s">
        <v>5325</v>
      </c>
      <c r="C1632" s="24" t="s">
        <v>5325</v>
      </c>
      <c r="D1632" s="132" t="s">
        <v>4632</v>
      </c>
      <c r="E1632" s="132">
        <v>9.0</v>
      </c>
      <c r="F1632" s="132"/>
      <c r="G1632" s="132"/>
      <c r="H1632" s="132"/>
      <c r="J1632" s="171">
        <f t="array" ref="J1632">IFERROR(INDEX(VBDhistory1!$U$310:$U$610,MATCH(VBDgames!$C1632,VBDhistory1!$B$310:$B$610,0))+ROW()/10000000,0)</f>
        <v>0</v>
      </c>
      <c r="K1632" s="171">
        <f t="array" ref="K1632">IFERROR(INDEX(VBDhistory2!$U$310:$U$610,MATCH(VBDgames!$C1632,VBDhistory2!$B$310:$B$610,0))+ROW()/10000000,0)</f>
        <v>0</v>
      </c>
      <c r="L1632" s="171">
        <f t="array" ref="L1632">IFERROR(INDEX(VBDhistory3!$U$310:$U$610,MATCH(VBDgames!$C1632,VBDhistory3!$B$310:$B$610,0))+ROW()/10000000,0)</f>
        <v>0</v>
      </c>
      <c r="M1632" s="171">
        <f t="array" ref="M1632">IFERROR(INDEX(VBDhistory4!$U$310:$U$610,MATCH(VBDgames!$C1632,VBDhistory4!$B$310:$B$610,0))+ROW()/10000000,0)</f>
        <v>0</v>
      </c>
      <c r="N1632" s="171"/>
      <c r="O1632" s="171" t="str">
        <f t="shared" ref="O1632:R1632" si="3104">$D1632&amp;"-"&amp;RANK(J1632,J$1429:J$1778,0)</f>
        <v>DL-1</v>
      </c>
      <c r="P1632" s="171" t="str">
        <f t="shared" si="3104"/>
        <v>DL-1</v>
      </c>
      <c r="Q1632" s="171" t="str">
        <f t="shared" si="3104"/>
        <v>DL-1</v>
      </c>
      <c r="R1632" s="171" t="str">
        <f t="shared" si="3104"/>
        <v>DL-1</v>
      </c>
      <c r="AC1632" s="3"/>
    </row>
    <row r="1633" ht="15.75" customHeight="1">
      <c r="A1633" s="24">
        <v>205.0</v>
      </c>
      <c r="B1633" s="24" t="s">
        <v>5326</v>
      </c>
      <c r="C1633" s="24" t="s">
        <v>5326</v>
      </c>
      <c r="D1633" s="132" t="s">
        <v>4632</v>
      </c>
      <c r="E1633" s="132">
        <v>8.0</v>
      </c>
      <c r="F1633" s="132">
        <v>14.0</v>
      </c>
      <c r="G1633" s="132">
        <v>12.0</v>
      </c>
      <c r="H1633" s="132"/>
      <c r="J1633" s="171">
        <f t="array" ref="J1633">IFERROR(INDEX(VBDhistory1!$U$310:$U$610,MATCH(VBDgames!$C1633,VBDhistory1!$B$310:$B$610,0))+ROW()/10000000,0)</f>
        <v>0</v>
      </c>
      <c r="K1633" s="171">
        <f t="array" ref="K1633">IFERROR(INDEX(VBDhistory2!$U$310:$U$610,MATCH(VBDgames!$C1633,VBDhistory2!$B$310:$B$610,0))+ROW()/10000000,0)</f>
        <v>0</v>
      </c>
      <c r="L1633" s="171">
        <f t="array" ref="L1633">IFERROR(INDEX(VBDhistory3!$U$310:$U$610,MATCH(VBDgames!$C1633,VBDhistory3!$B$310:$B$610,0))+ROW()/10000000,0)</f>
        <v>0</v>
      </c>
      <c r="M1633" s="171">
        <f t="array" ref="M1633">IFERROR(INDEX(VBDhistory4!$U$310:$U$610,MATCH(VBDgames!$C1633,VBDhistory4!$B$310:$B$610,0))+ROW()/10000000,0)</f>
        <v>0</v>
      </c>
      <c r="N1633" s="171"/>
      <c r="O1633" s="171" t="str">
        <f t="shared" ref="O1633:R1633" si="3105">$D1633&amp;"-"&amp;RANK(J1633,J$1429:J$1778,0)</f>
        <v>DL-1</v>
      </c>
      <c r="P1633" s="171" t="str">
        <f t="shared" si="3105"/>
        <v>DL-1</v>
      </c>
      <c r="Q1633" s="171" t="str">
        <f t="shared" si="3105"/>
        <v>DL-1</v>
      </c>
      <c r="R1633" s="171" t="str">
        <f t="shared" si="3105"/>
        <v>DL-1</v>
      </c>
      <c r="AC1633" s="3"/>
    </row>
    <row r="1634" ht="15.75" customHeight="1">
      <c r="A1634" s="24">
        <v>206.0</v>
      </c>
      <c r="B1634" s="24" t="s">
        <v>5327</v>
      </c>
      <c r="C1634" s="24" t="s">
        <v>5327</v>
      </c>
      <c r="D1634" s="132" t="s">
        <v>4632</v>
      </c>
      <c r="E1634" s="132">
        <v>5.0</v>
      </c>
      <c r="F1634" s="132"/>
      <c r="G1634" s="132"/>
      <c r="H1634" s="132"/>
      <c r="J1634" s="171">
        <f t="array" ref="J1634">IFERROR(INDEX(VBDhistory1!$U$310:$U$610,MATCH(VBDgames!$C1634,VBDhistory1!$B$310:$B$610,0))+ROW()/10000000,0)</f>
        <v>0</v>
      </c>
      <c r="K1634" s="171">
        <f t="array" ref="K1634">IFERROR(INDEX(VBDhistory2!$U$310:$U$610,MATCH(VBDgames!$C1634,VBDhistory2!$B$310:$B$610,0))+ROW()/10000000,0)</f>
        <v>0</v>
      </c>
      <c r="L1634" s="171">
        <f t="array" ref="L1634">IFERROR(INDEX(VBDhistory3!$U$310:$U$610,MATCH(VBDgames!$C1634,VBDhistory3!$B$310:$B$610,0))+ROW()/10000000,0)</f>
        <v>0</v>
      </c>
      <c r="M1634" s="171">
        <f t="array" ref="M1634">IFERROR(INDEX(VBDhistory4!$U$310:$U$610,MATCH(VBDgames!$C1634,VBDhistory4!$B$310:$B$610,0))+ROW()/10000000,0)</f>
        <v>0</v>
      </c>
      <c r="N1634" s="171"/>
      <c r="O1634" s="171" t="str">
        <f t="shared" ref="O1634:R1634" si="3106">$D1634&amp;"-"&amp;RANK(J1634,J$1429:J$1778,0)</f>
        <v>DL-1</v>
      </c>
      <c r="P1634" s="171" t="str">
        <f t="shared" si="3106"/>
        <v>DL-1</v>
      </c>
      <c r="Q1634" s="171" t="str">
        <f t="shared" si="3106"/>
        <v>DL-1</v>
      </c>
      <c r="R1634" s="171" t="str">
        <f t="shared" si="3106"/>
        <v>DL-1</v>
      </c>
      <c r="AC1634" s="3"/>
    </row>
    <row r="1635" ht="15.75" customHeight="1">
      <c r="A1635" s="24">
        <v>207.0</v>
      </c>
      <c r="B1635" s="24" t="s">
        <v>5328</v>
      </c>
      <c r="C1635" s="24" t="s">
        <v>5328</v>
      </c>
      <c r="D1635" s="132" t="s">
        <v>4632</v>
      </c>
      <c r="E1635" s="132">
        <v>9.0</v>
      </c>
      <c r="F1635" s="132"/>
      <c r="G1635" s="132"/>
      <c r="H1635" s="132"/>
      <c r="J1635" s="171">
        <f t="array" ref="J1635">IFERROR(INDEX(VBDhistory1!$U$310:$U$610,MATCH(VBDgames!$C1635,VBDhistory1!$B$310:$B$610,0))+ROW()/10000000,0)</f>
        <v>0</v>
      </c>
      <c r="K1635" s="171">
        <f t="array" ref="K1635">IFERROR(INDEX(VBDhistory2!$U$310:$U$610,MATCH(VBDgames!$C1635,VBDhistory2!$B$310:$B$610,0))+ROW()/10000000,0)</f>
        <v>0</v>
      </c>
      <c r="L1635" s="171">
        <f t="array" ref="L1635">IFERROR(INDEX(VBDhistory3!$U$310:$U$610,MATCH(VBDgames!$C1635,VBDhistory3!$B$310:$B$610,0))+ROW()/10000000,0)</f>
        <v>0</v>
      </c>
      <c r="M1635" s="171">
        <f t="array" ref="M1635">IFERROR(INDEX(VBDhistory4!$U$310:$U$610,MATCH(VBDgames!$C1635,VBDhistory4!$B$310:$B$610,0))+ROW()/10000000,0)</f>
        <v>0</v>
      </c>
      <c r="N1635" s="171"/>
      <c r="O1635" s="171" t="str">
        <f t="shared" ref="O1635:R1635" si="3107">$D1635&amp;"-"&amp;RANK(J1635,J$1429:J$1778,0)</f>
        <v>DL-1</v>
      </c>
      <c r="P1635" s="171" t="str">
        <f t="shared" si="3107"/>
        <v>DL-1</v>
      </c>
      <c r="Q1635" s="171" t="str">
        <f t="shared" si="3107"/>
        <v>DL-1</v>
      </c>
      <c r="R1635" s="171" t="str">
        <f t="shared" si="3107"/>
        <v>DL-1</v>
      </c>
      <c r="AC1635" s="3"/>
    </row>
    <row r="1636" ht="15.75" customHeight="1">
      <c r="A1636" s="24">
        <v>208.0</v>
      </c>
      <c r="B1636" s="24" t="s">
        <v>5329</v>
      </c>
      <c r="C1636" s="24" t="s">
        <v>5329</v>
      </c>
      <c r="D1636" s="132" t="s">
        <v>4632</v>
      </c>
      <c r="E1636" s="132">
        <v>6.0</v>
      </c>
      <c r="F1636" s="132">
        <v>13.0</v>
      </c>
      <c r="G1636" s="132">
        <v>15.0</v>
      </c>
      <c r="H1636" s="132"/>
      <c r="J1636" s="171">
        <f t="array" ref="J1636">IFERROR(INDEX(VBDhistory1!$U$310:$U$610,MATCH(VBDgames!$C1636,VBDhistory1!$B$310:$B$610,0))+ROW()/10000000,0)</f>
        <v>0</v>
      </c>
      <c r="K1636" s="171">
        <f t="array" ref="K1636">IFERROR(INDEX(VBDhistory2!$U$310:$U$610,MATCH(VBDgames!$C1636,VBDhistory2!$B$310:$B$610,0))+ROW()/10000000,0)</f>
        <v>0</v>
      </c>
      <c r="L1636" s="171">
        <f t="array" ref="L1636">IFERROR(INDEX(VBDhistory3!$U$310:$U$610,MATCH(VBDgames!$C1636,VBDhistory3!$B$310:$B$610,0))+ROW()/10000000,0)</f>
        <v>0</v>
      </c>
      <c r="M1636" s="171">
        <f t="array" ref="M1636">IFERROR(INDEX(VBDhistory4!$U$310:$U$610,MATCH(VBDgames!$C1636,VBDhistory4!$B$310:$B$610,0))+ROW()/10000000,0)</f>
        <v>0</v>
      </c>
      <c r="N1636" s="171"/>
      <c r="O1636" s="171" t="str">
        <f t="shared" ref="O1636:R1636" si="3108">$D1636&amp;"-"&amp;RANK(J1636,J$1429:J$1778,0)</f>
        <v>DL-1</v>
      </c>
      <c r="P1636" s="171" t="str">
        <f t="shared" si="3108"/>
        <v>DL-1</v>
      </c>
      <c r="Q1636" s="171" t="str">
        <f t="shared" si="3108"/>
        <v>DL-1</v>
      </c>
      <c r="R1636" s="171" t="str">
        <f t="shared" si="3108"/>
        <v>DL-1</v>
      </c>
      <c r="AC1636" s="3"/>
    </row>
    <row r="1637" ht="15.75" customHeight="1">
      <c r="A1637" s="24">
        <v>209.0</v>
      </c>
      <c r="B1637" s="24" t="s">
        <v>5330</v>
      </c>
      <c r="C1637" s="24" t="s">
        <v>5330</v>
      </c>
      <c r="D1637" s="132" t="s">
        <v>4632</v>
      </c>
      <c r="E1637" s="132">
        <v>3.0</v>
      </c>
      <c r="F1637" s="132"/>
      <c r="G1637" s="132"/>
      <c r="H1637" s="132"/>
      <c r="J1637" s="171">
        <f t="array" ref="J1637">IFERROR(INDEX(VBDhistory1!$U$310:$U$610,MATCH(VBDgames!$C1637,VBDhistory1!$B$310:$B$610,0))+ROW()/10000000,0)</f>
        <v>0</v>
      </c>
      <c r="K1637" s="171">
        <f t="array" ref="K1637">IFERROR(INDEX(VBDhistory2!$U$310:$U$610,MATCH(VBDgames!$C1637,VBDhistory2!$B$310:$B$610,0))+ROW()/10000000,0)</f>
        <v>0</v>
      </c>
      <c r="L1637" s="171">
        <f t="array" ref="L1637">IFERROR(INDEX(VBDhistory3!$U$310:$U$610,MATCH(VBDgames!$C1637,VBDhistory3!$B$310:$B$610,0))+ROW()/10000000,0)</f>
        <v>0</v>
      </c>
      <c r="M1637" s="171">
        <f t="array" ref="M1637">IFERROR(INDEX(VBDhistory4!$U$310:$U$610,MATCH(VBDgames!$C1637,VBDhistory4!$B$310:$B$610,0))+ROW()/10000000,0)</f>
        <v>0</v>
      </c>
      <c r="N1637" s="171"/>
      <c r="O1637" s="171" t="str">
        <f t="shared" ref="O1637:R1637" si="3109">$D1637&amp;"-"&amp;RANK(J1637,J$1429:J$1778,0)</f>
        <v>DL-1</v>
      </c>
      <c r="P1637" s="171" t="str">
        <f t="shared" si="3109"/>
        <v>DL-1</v>
      </c>
      <c r="Q1637" s="171" t="str">
        <f t="shared" si="3109"/>
        <v>DL-1</v>
      </c>
      <c r="R1637" s="171" t="str">
        <f t="shared" si="3109"/>
        <v>DL-1</v>
      </c>
      <c r="AC1637" s="3"/>
    </row>
    <row r="1638" ht="15.75" customHeight="1">
      <c r="A1638" s="24">
        <v>210.0</v>
      </c>
      <c r="B1638" s="24" t="s">
        <v>5331</v>
      </c>
      <c r="C1638" s="24" t="s">
        <v>5331</v>
      </c>
      <c r="D1638" s="132" t="s">
        <v>4632</v>
      </c>
      <c r="E1638" s="132">
        <v>7.0</v>
      </c>
      <c r="F1638" s="132">
        <v>16.0</v>
      </c>
      <c r="G1638" s="132">
        <v>13.0</v>
      </c>
      <c r="H1638" s="132"/>
      <c r="J1638" s="171">
        <f t="array" ref="J1638">IFERROR(INDEX(VBDhistory1!$U$310:$U$610,MATCH(VBDgames!$C1638,VBDhistory1!$B$310:$B$610,0))+ROW()/10000000,0)</f>
        <v>0</v>
      </c>
      <c r="K1638" s="171">
        <f t="array" ref="K1638">IFERROR(INDEX(VBDhistory2!$U$310:$U$610,MATCH(VBDgames!$C1638,VBDhistory2!$B$310:$B$610,0))+ROW()/10000000,0)</f>
        <v>0</v>
      </c>
      <c r="L1638" s="171">
        <f t="array" ref="L1638">IFERROR(INDEX(VBDhistory3!$U$310:$U$610,MATCH(VBDgames!$C1638,VBDhistory3!$B$310:$B$610,0))+ROW()/10000000,0)</f>
        <v>0</v>
      </c>
      <c r="M1638" s="171">
        <f t="array" ref="M1638">IFERROR(INDEX(VBDhistory4!$U$310:$U$610,MATCH(VBDgames!$C1638,VBDhistory4!$B$310:$B$610,0))+ROW()/10000000,0)</f>
        <v>0</v>
      </c>
      <c r="N1638" s="171"/>
      <c r="O1638" s="171" t="str">
        <f t="shared" ref="O1638:R1638" si="3110">$D1638&amp;"-"&amp;RANK(J1638,J$1429:J$1778,0)</f>
        <v>DL-1</v>
      </c>
      <c r="P1638" s="171" t="str">
        <f t="shared" si="3110"/>
        <v>DL-1</v>
      </c>
      <c r="Q1638" s="171" t="str">
        <f t="shared" si="3110"/>
        <v>DL-1</v>
      </c>
      <c r="R1638" s="171" t="str">
        <f t="shared" si="3110"/>
        <v>DL-1</v>
      </c>
      <c r="AC1638" s="3"/>
    </row>
    <row r="1639" ht="15.75" customHeight="1">
      <c r="A1639" s="24">
        <v>211.0</v>
      </c>
      <c r="B1639" s="24" t="s">
        <v>4841</v>
      </c>
      <c r="C1639" s="24" t="s">
        <v>4841</v>
      </c>
      <c r="D1639" s="132" t="s">
        <v>4632</v>
      </c>
      <c r="E1639" s="132"/>
      <c r="F1639" s="132">
        <v>16.0</v>
      </c>
      <c r="G1639" s="132"/>
      <c r="H1639" s="132"/>
      <c r="J1639" s="171">
        <f t="array" ref="J1639">IFERROR(INDEX(VBDhistory1!$U$310:$U$610,MATCH(VBDgames!$C1639,VBDhistory1!$B$310:$B$610,0))+ROW()/10000000,0)</f>
        <v>0</v>
      </c>
      <c r="K1639" s="171">
        <f t="array" ref="K1639">IFERROR(INDEX(VBDhistory2!$U$310:$U$610,MATCH(VBDgames!$C1639,VBDhistory2!$B$310:$B$610,0))+ROW()/10000000,0)</f>
        <v>0</v>
      </c>
      <c r="L1639" s="171">
        <f t="array" ref="L1639">IFERROR(INDEX(VBDhistory3!$U$310:$U$610,MATCH(VBDgames!$C1639,VBDhistory3!$B$310:$B$610,0))+ROW()/10000000,0)</f>
        <v>0</v>
      </c>
      <c r="M1639" s="171">
        <f t="array" ref="M1639">IFERROR(INDEX(VBDhistory4!$U$310:$U$610,MATCH(VBDgames!$C1639,VBDhistory4!$B$310:$B$610,0))+ROW()/10000000,0)</f>
        <v>0</v>
      </c>
      <c r="N1639" s="171"/>
      <c r="O1639" s="171" t="str">
        <f t="shared" ref="O1639:R1639" si="3111">$D1639&amp;"-"&amp;RANK(J1639,J$1429:J$1778,0)</f>
        <v>DL-1</v>
      </c>
      <c r="P1639" s="171" t="str">
        <f t="shared" si="3111"/>
        <v>DL-1</v>
      </c>
      <c r="Q1639" s="171" t="str">
        <f t="shared" si="3111"/>
        <v>DL-1</v>
      </c>
      <c r="R1639" s="171" t="str">
        <f t="shared" si="3111"/>
        <v>DL-1</v>
      </c>
      <c r="AC1639" s="3"/>
    </row>
    <row r="1640" ht="15.75" customHeight="1">
      <c r="A1640" s="24">
        <v>212.0</v>
      </c>
      <c r="B1640" s="24" t="s">
        <v>4929</v>
      </c>
      <c r="C1640" s="24" t="s">
        <v>4929</v>
      </c>
      <c r="D1640" s="132" t="s">
        <v>4632</v>
      </c>
      <c r="E1640" s="132"/>
      <c r="F1640" s="132">
        <v>16.0</v>
      </c>
      <c r="G1640" s="132">
        <v>16.0</v>
      </c>
      <c r="H1640" s="132"/>
      <c r="J1640" s="171">
        <f t="array" ref="J1640">IFERROR(INDEX(VBDhistory1!$U$310:$U$610,MATCH(VBDgames!$C1640,VBDhistory1!$B$310:$B$610,0))+ROW()/10000000,0)</f>
        <v>0</v>
      </c>
      <c r="K1640" s="171">
        <f t="array" ref="K1640">IFERROR(INDEX(VBDhistory2!$U$310:$U$610,MATCH(VBDgames!$C1640,VBDhistory2!$B$310:$B$610,0))+ROW()/10000000,0)</f>
        <v>0</v>
      </c>
      <c r="L1640" s="171">
        <f t="array" ref="L1640">IFERROR(INDEX(VBDhistory3!$U$310:$U$610,MATCH(VBDgames!$C1640,VBDhistory3!$B$310:$B$610,0))+ROW()/10000000,0)</f>
        <v>0</v>
      </c>
      <c r="M1640" s="171">
        <f t="array" ref="M1640">IFERROR(INDEX(VBDhistory4!$U$310:$U$610,MATCH(VBDgames!$C1640,VBDhistory4!$B$310:$B$610,0))+ROW()/10000000,0)</f>
        <v>0</v>
      </c>
      <c r="N1640" s="171"/>
      <c r="O1640" s="171" t="str">
        <f t="shared" ref="O1640:R1640" si="3112">$D1640&amp;"-"&amp;RANK(J1640,J$1429:J$1778,0)</f>
        <v>DL-1</v>
      </c>
      <c r="P1640" s="171" t="str">
        <f t="shared" si="3112"/>
        <v>DL-1</v>
      </c>
      <c r="Q1640" s="171" t="str">
        <f t="shared" si="3112"/>
        <v>DL-1</v>
      </c>
      <c r="R1640" s="171" t="str">
        <f t="shared" si="3112"/>
        <v>DL-1</v>
      </c>
      <c r="AC1640" s="3"/>
    </row>
    <row r="1641" ht="15.75" customHeight="1">
      <c r="A1641" s="24">
        <v>213.0</v>
      </c>
      <c r="B1641" s="24" t="s">
        <v>4901</v>
      </c>
      <c r="C1641" s="24" t="s">
        <v>4901</v>
      </c>
      <c r="D1641" s="132" t="s">
        <v>4632</v>
      </c>
      <c r="E1641" s="132"/>
      <c r="F1641" s="132">
        <v>16.0</v>
      </c>
      <c r="G1641" s="132">
        <v>16.0</v>
      </c>
      <c r="H1641" s="132"/>
      <c r="J1641" s="171">
        <f t="array" ref="J1641">IFERROR(INDEX(VBDhistory1!$U$310:$U$610,MATCH(VBDgames!$C1641,VBDhistory1!$B$310:$B$610,0))+ROW()/10000000,0)</f>
        <v>0</v>
      </c>
      <c r="K1641" s="171">
        <f t="array" ref="K1641">IFERROR(INDEX(VBDhistory2!$U$310:$U$610,MATCH(VBDgames!$C1641,VBDhistory2!$B$310:$B$610,0))+ROW()/10000000,0)</f>
        <v>0</v>
      </c>
      <c r="L1641" s="171">
        <f t="array" ref="L1641">IFERROR(INDEX(VBDhistory3!$U$310:$U$610,MATCH(VBDgames!$C1641,VBDhistory3!$B$310:$B$610,0))+ROW()/10000000,0)</f>
        <v>0</v>
      </c>
      <c r="M1641" s="171">
        <f t="array" ref="M1641">IFERROR(INDEX(VBDhistory4!$U$310:$U$610,MATCH(VBDgames!$C1641,VBDhistory4!$B$310:$B$610,0))+ROW()/10000000,0)</f>
        <v>0</v>
      </c>
      <c r="N1641" s="171"/>
      <c r="O1641" s="171" t="str">
        <f t="shared" ref="O1641:R1641" si="3113">$D1641&amp;"-"&amp;RANK(J1641,J$1429:J$1778,0)</f>
        <v>DL-1</v>
      </c>
      <c r="P1641" s="171" t="str">
        <f t="shared" si="3113"/>
        <v>DL-1</v>
      </c>
      <c r="Q1641" s="171" t="str">
        <f t="shared" si="3113"/>
        <v>DL-1</v>
      </c>
      <c r="R1641" s="171" t="str">
        <f t="shared" si="3113"/>
        <v>DL-1</v>
      </c>
      <c r="AC1641" s="3"/>
    </row>
    <row r="1642" ht="15.75" customHeight="1">
      <c r="A1642" s="24">
        <v>214.0</v>
      </c>
      <c r="B1642" s="24" t="s">
        <v>5332</v>
      </c>
      <c r="C1642" s="24" t="s">
        <v>5332</v>
      </c>
      <c r="D1642" s="132" t="s">
        <v>4632</v>
      </c>
      <c r="E1642" s="132"/>
      <c r="F1642" s="132">
        <v>16.0</v>
      </c>
      <c r="G1642" s="132">
        <v>16.0</v>
      </c>
      <c r="H1642" s="132">
        <v>15.0</v>
      </c>
      <c r="J1642" s="171">
        <f t="array" ref="J1642">IFERROR(INDEX(VBDhistory1!$U$310:$U$610,MATCH(VBDgames!$C1642,VBDhistory1!$B$310:$B$610,0))+ROW()/10000000,0)</f>
        <v>0</v>
      </c>
      <c r="K1642" s="171">
        <f t="array" ref="K1642">IFERROR(INDEX(VBDhistory2!$U$310:$U$610,MATCH(VBDgames!$C1642,VBDhistory2!$B$310:$B$610,0))+ROW()/10000000,0)</f>
        <v>0</v>
      </c>
      <c r="L1642" s="171">
        <f t="array" ref="L1642">IFERROR(INDEX(VBDhistory3!$U$310:$U$610,MATCH(VBDgames!$C1642,VBDhistory3!$B$310:$B$610,0))+ROW()/10000000,0)</f>
        <v>0</v>
      </c>
      <c r="M1642" s="171">
        <f t="array" ref="M1642">IFERROR(INDEX(VBDhistory4!$U$310:$U$610,MATCH(VBDgames!$C1642,VBDhistory4!$B$310:$B$610,0))+ROW()/10000000,0)</f>
        <v>0</v>
      </c>
      <c r="N1642" s="171"/>
      <c r="O1642" s="171" t="str">
        <f t="shared" ref="O1642:R1642" si="3114">$D1642&amp;"-"&amp;RANK(J1642,J$1429:J$1778,0)</f>
        <v>DL-1</v>
      </c>
      <c r="P1642" s="171" t="str">
        <f t="shared" si="3114"/>
        <v>DL-1</v>
      </c>
      <c r="Q1642" s="171" t="str">
        <f t="shared" si="3114"/>
        <v>DL-1</v>
      </c>
      <c r="R1642" s="171" t="str">
        <f t="shared" si="3114"/>
        <v>DL-1</v>
      </c>
      <c r="AC1642" s="3"/>
    </row>
    <row r="1643" ht="15.75" customHeight="1">
      <c r="A1643" s="24">
        <v>215.0</v>
      </c>
      <c r="B1643" s="24" t="s">
        <v>5333</v>
      </c>
      <c r="C1643" s="24" t="s">
        <v>5333</v>
      </c>
      <c r="D1643" s="132" t="s">
        <v>4632</v>
      </c>
      <c r="E1643" s="132">
        <v>4.0</v>
      </c>
      <c r="F1643" s="132">
        <v>14.0</v>
      </c>
      <c r="G1643" s="132">
        <v>16.0</v>
      </c>
      <c r="H1643" s="132">
        <v>14.0</v>
      </c>
      <c r="J1643" s="171">
        <f t="array" ref="J1643">IFERROR(INDEX(VBDhistory1!$U$310:$U$610,MATCH(VBDgames!$C1643,VBDhistory1!$B$310:$B$610,0))+ROW()/10000000,0)</f>
        <v>0</v>
      </c>
      <c r="K1643" s="171">
        <f t="array" ref="K1643">IFERROR(INDEX(VBDhistory2!$U$310:$U$610,MATCH(VBDgames!$C1643,VBDhistory2!$B$310:$B$610,0))+ROW()/10000000,0)</f>
        <v>0</v>
      </c>
      <c r="L1643" s="171">
        <f t="array" ref="L1643">IFERROR(INDEX(VBDhistory3!$U$310:$U$610,MATCH(VBDgames!$C1643,VBDhistory3!$B$310:$B$610,0))+ROW()/10000000,0)</f>
        <v>0</v>
      </c>
      <c r="M1643" s="171">
        <f t="array" ref="M1643">IFERROR(INDEX(VBDhistory4!$U$310:$U$610,MATCH(VBDgames!$C1643,VBDhistory4!$B$310:$B$610,0))+ROW()/10000000,0)</f>
        <v>0</v>
      </c>
      <c r="N1643" s="171"/>
      <c r="O1643" s="171" t="str">
        <f t="shared" ref="O1643:R1643" si="3115">$D1643&amp;"-"&amp;RANK(J1643,J$1429:J$1778,0)</f>
        <v>DL-1</v>
      </c>
      <c r="P1643" s="171" t="str">
        <f t="shared" si="3115"/>
        <v>DL-1</v>
      </c>
      <c r="Q1643" s="171" t="str">
        <f t="shared" si="3115"/>
        <v>DL-1</v>
      </c>
      <c r="R1643" s="171" t="str">
        <f t="shared" si="3115"/>
        <v>DL-1</v>
      </c>
      <c r="AC1643" s="3"/>
    </row>
    <row r="1644" ht="15.75" customHeight="1">
      <c r="A1644" s="24">
        <v>216.0</v>
      </c>
      <c r="B1644" s="24" t="s">
        <v>5334</v>
      </c>
      <c r="C1644" s="24" t="s">
        <v>5334</v>
      </c>
      <c r="D1644" s="132" t="s">
        <v>4632</v>
      </c>
      <c r="E1644" s="132">
        <v>1.0</v>
      </c>
      <c r="F1644" s="132">
        <v>15.0</v>
      </c>
      <c r="G1644" s="132">
        <v>16.0</v>
      </c>
      <c r="H1644" s="132"/>
      <c r="J1644" s="171">
        <f t="array" ref="J1644">IFERROR(INDEX(VBDhistory1!$U$310:$U$610,MATCH(VBDgames!$C1644,VBDhistory1!$B$310:$B$610,0))+ROW()/10000000,0)</f>
        <v>0</v>
      </c>
      <c r="K1644" s="171">
        <f t="array" ref="K1644">IFERROR(INDEX(VBDhistory2!$U$310:$U$610,MATCH(VBDgames!$C1644,VBDhistory2!$B$310:$B$610,0))+ROW()/10000000,0)</f>
        <v>0</v>
      </c>
      <c r="L1644" s="171">
        <f t="array" ref="L1644">IFERROR(INDEX(VBDhistory3!$U$310:$U$610,MATCH(VBDgames!$C1644,VBDhistory3!$B$310:$B$610,0))+ROW()/10000000,0)</f>
        <v>0</v>
      </c>
      <c r="M1644" s="171">
        <f t="array" ref="M1644">IFERROR(INDEX(VBDhistory4!$U$310:$U$610,MATCH(VBDgames!$C1644,VBDhistory4!$B$310:$B$610,0))+ROW()/10000000,0)</f>
        <v>0</v>
      </c>
      <c r="N1644" s="171"/>
      <c r="O1644" s="171" t="str">
        <f t="shared" ref="O1644:R1644" si="3116">$D1644&amp;"-"&amp;RANK(J1644,J$1429:J$1778,0)</f>
        <v>DL-1</v>
      </c>
      <c r="P1644" s="171" t="str">
        <f t="shared" si="3116"/>
        <v>DL-1</v>
      </c>
      <c r="Q1644" s="171" t="str">
        <f t="shared" si="3116"/>
        <v>DL-1</v>
      </c>
      <c r="R1644" s="171" t="str">
        <f t="shared" si="3116"/>
        <v>DL-1</v>
      </c>
      <c r="AC1644" s="3"/>
    </row>
    <row r="1645" ht="15.75" customHeight="1">
      <c r="A1645" s="24">
        <v>217.0</v>
      </c>
      <c r="B1645" s="24" t="s">
        <v>5335</v>
      </c>
      <c r="C1645" s="24" t="s">
        <v>5335</v>
      </c>
      <c r="D1645" s="132" t="s">
        <v>4632</v>
      </c>
      <c r="E1645" s="132">
        <v>3.0</v>
      </c>
      <c r="F1645" s="132">
        <v>16.0</v>
      </c>
      <c r="G1645" s="132">
        <v>15.0</v>
      </c>
      <c r="H1645" s="132"/>
      <c r="J1645" s="171">
        <f t="array" ref="J1645">IFERROR(INDEX(VBDhistory1!$U$310:$U$610,MATCH(VBDgames!$C1645,VBDhistory1!$B$310:$B$610,0))+ROW()/10000000,0)</f>
        <v>0</v>
      </c>
      <c r="K1645" s="171">
        <f t="array" ref="K1645">IFERROR(INDEX(VBDhistory2!$U$310:$U$610,MATCH(VBDgames!$C1645,VBDhistory2!$B$310:$B$610,0))+ROW()/10000000,0)</f>
        <v>0</v>
      </c>
      <c r="L1645" s="171">
        <f t="array" ref="L1645">IFERROR(INDEX(VBDhistory3!$U$310:$U$610,MATCH(VBDgames!$C1645,VBDhistory3!$B$310:$B$610,0))+ROW()/10000000,0)</f>
        <v>0</v>
      </c>
      <c r="M1645" s="171">
        <f t="array" ref="M1645">IFERROR(INDEX(VBDhistory4!$U$310:$U$610,MATCH(VBDgames!$C1645,VBDhistory4!$B$310:$B$610,0))+ROW()/10000000,0)</f>
        <v>0</v>
      </c>
      <c r="N1645" s="171"/>
      <c r="O1645" s="171" t="str">
        <f t="shared" ref="O1645:R1645" si="3117">$D1645&amp;"-"&amp;RANK(J1645,J$1429:J$1778,0)</f>
        <v>DL-1</v>
      </c>
      <c r="P1645" s="171" t="str">
        <f t="shared" si="3117"/>
        <v>DL-1</v>
      </c>
      <c r="Q1645" s="171" t="str">
        <f t="shared" si="3117"/>
        <v>DL-1</v>
      </c>
      <c r="R1645" s="171" t="str">
        <f t="shared" si="3117"/>
        <v>DL-1</v>
      </c>
      <c r="AC1645" s="3"/>
    </row>
    <row r="1646" ht="15.75" customHeight="1">
      <c r="A1646" s="24">
        <v>218.0</v>
      </c>
      <c r="B1646" s="24" t="s">
        <v>5336</v>
      </c>
      <c r="C1646" s="24" t="s">
        <v>5336</v>
      </c>
      <c r="D1646" s="132" t="s">
        <v>4632</v>
      </c>
      <c r="E1646" s="132"/>
      <c r="F1646" s="132">
        <v>16.0</v>
      </c>
      <c r="G1646" s="132">
        <v>16.0</v>
      </c>
      <c r="H1646" s="132"/>
      <c r="J1646" s="171">
        <f t="array" ref="J1646">IFERROR(INDEX(VBDhistory1!$U$310:$U$610,MATCH(VBDgames!$C1646,VBDhistory1!$B$310:$B$610,0))+ROW()/10000000,0)</f>
        <v>0</v>
      </c>
      <c r="K1646" s="171">
        <f t="array" ref="K1646">IFERROR(INDEX(VBDhistory2!$U$310:$U$610,MATCH(VBDgames!$C1646,VBDhistory2!$B$310:$B$610,0))+ROW()/10000000,0)</f>
        <v>0</v>
      </c>
      <c r="L1646" s="171">
        <f t="array" ref="L1646">IFERROR(INDEX(VBDhistory3!$U$310:$U$610,MATCH(VBDgames!$C1646,VBDhistory3!$B$310:$B$610,0))+ROW()/10000000,0)</f>
        <v>0</v>
      </c>
      <c r="M1646" s="171">
        <f t="array" ref="M1646">IFERROR(INDEX(VBDhistory4!$U$310:$U$610,MATCH(VBDgames!$C1646,VBDhistory4!$B$310:$B$610,0))+ROW()/10000000,0)</f>
        <v>0</v>
      </c>
      <c r="N1646" s="171"/>
      <c r="O1646" s="171" t="str">
        <f t="shared" ref="O1646:R1646" si="3118">$D1646&amp;"-"&amp;RANK(J1646,J$1429:J$1778,0)</f>
        <v>DL-1</v>
      </c>
      <c r="P1646" s="171" t="str">
        <f t="shared" si="3118"/>
        <v>DL-1</v>
      </c>
      <c r="Q1646" s="171" t="str">
        <f t="shared" si="3118"/>
        <v>DL-1</v>
      </c>
      <c r="R1646" s="171" t="str">
        <f t="shared" si="3118"/>
        <v>DL-1</v>
      </c>
      <c r="AC1646" s="3"/>
    </row>
    <row r="1647" ht="15.75" customHeight="1">
      <c r="A1647" s="24">
        <v>219.0</v>
      </c>
      <c r="B1647" s="24" t="s">
        <v>5337</v>
      </c>
      <c r="C1647" s="24" t="s">
        <v>5337</v>
      </c>
      <c r="D1647" s="132" t="s">
        <v>4632</v>
      </c>
      <c r="E1647" s="132"/>
      <c r="F1647" s="132">
        <v>16.0</v>
      </c>
      <c r="G1647" s="132">
        <v>16.0</v>
      </c>
      <c r="H1647" s="132"/>
      <c r="J1647" s="171">
        <f t="array" ref="J1647">IFERROR(INDEX(VBDhistory1!$U$310:$U$610,MATCH(VBDgames!$C1647,VBDhistory1!$B$310:$B$610,0))+ROW()/10000000,0)</f>
        <v>0</v>
      </c>
      <c r="K1647" s="171">
        <f t="array" ref="K1647">IFERROR(INDEX(VBDhistory2!$U$310:$U$610,MATCH(VBDgames!$C1647,VBDhistory2!$B$310:$B$610,0))+ROW()/10000000,0)</f>
        <v>0</v>
      </c>
      <c r="L1647" s="171">
        <f t="array" ref="L1647">IFERROR(INDEX(VBDhistory3!$U$310:$U$610,MATCH(VBDgames!$C1647,VBDhistory3!$B$310:$B$610,0))+ROW()/10000000,0)</f>
        <v>0</v>
      </c>
      <c r="M1647" s="171">
        <f t="array" ref="M1647">IFERROR(INDEX(VBDhistory4!$U$310:$U$610,MATCH(VBDgames!$C1647,VBDhistory4!$B$310:$B$610,0))+ROW()/10000000,0)</f>
        <v>0</v>
      </c>
      <c r="N1647" s="171"/>
      <c r="O1647" s="171" t="str">
        <f t="shared" ref="O1647:R1647" si="3119">$D1647&amp;"-"&amp;RANK(J1647,J$1429:J$1778,0)</f>
        <v>DL-1</v>
      </c>
      <c r="P1647" s="171" t="str">
        <f t="shared" si="3119"/>
        <v>DL-1</v>
      </c>
      <c r="Q1647" s="171" t="str">
        <f t="shared" si="3119"/>
        <v>DL-1</v>
      </c>
      <c r="R1647" s="171" t="str">
        <f t="shared" si="3119"/>
        <v>DL-1</v>
      </c>
      <c r="AC1647" s="3"/>
    </row>
    <row r="1648" ht="15.75" customHeight="1">
      <c r="A1648" s="24">
        <v>220.0</v>
      </c>
      <c r="B1648" s="22" t="s">
        <v>4919</v>
      </c>
      <c r="C1648" s="22" t="s">
        <v>4919</v>
      </c>
      <c r="D1648" s="132" t="s">
        <v>4632</v>
      </c>
      <c r="E1648" s="132"/>
      <c r="F1648" s="132">
        <v>15.0</v>
      </c>
      <c r="G1648" s="132">
        <v>16.0</v>
      </c>
      <c r="H1648" s="132"/>
      <c r="J1648" s="171">
        <f t="array" ref="J1648">IFERROR(INDEX(VBDhistory1!$U$310:$U$610,MATCH(VBDgames!$C1648,VBDhistory1!$B$310:$B$610,0))+ROW()/10000000,0)</f>
        <v>0</v>
      </c>
      <c r="K1648" s="171">
        <f t="array" ref="K1648">IFERROR(INDEX(VBDhistory2!$U$310:$U$610,MATCH(VBDgames!$C1648,VBDhistory2!$B$310:$B$610,0))+ROW()/10000000,0)</f>
        <v>0</v>
      </c>
      <c r="L1648" s="171">
        <f t="array" ref="L1648">IFERROR(INDEX(VBDhistory3!$U$310:$U$610,MATCH(VBDgames!$C1648,VBDhistory3!$B$310:$B$610,0))+ROW()/10000000,0)</f>
        <v>0</v>
      </c>
      <c r="M1648" s="171">
        <f t="array" ref="M1648">IFERROR(INDEX(VBDhistory4!$U$310:$U$610,MATCH(VBDgames!$C1648,VBDhistory4!$B$310:$B$610,0))+ROW()/10000000,0)</f>
        <v>0</v>
      </c>
      <c r="N1648" s="171"/>
      <c r="O1648" s="171" t="str">
        <f t="shared" ref="O1648:R1648" si="3120">$D1648&amp;"-"&amp;RANK(J1648,J$1429:J$1778,0)</f>
        <v>DL-1</v>
      </c>
      <c r="P1648" s="171" t="str">
        <f t="shared" si="3120"/>
        <v>DL-1</v>
      </c>
      <c r="Q1648" s="171" t="str">
        <f t="shared" si="3120"/>
        <v>DL-1</v>
      </c>
      <c r="R1648" s="171" t="str">
        <f t="shared" si="3120"/>
        <v>DL-1</v>
      </c>
      <c r="AC1648" s="3"/>
    </row>
    <row r="1649" ht="15.75" customHeight="1">
      <c r="A1649" s="24">
        <v>221.0</v>
      </c>
      <c r="B1649" s="24" t="s">
        <v>5338</v>
      </c>
      <c r="C1649" s="24" t="s">
        <v>5338</v>
      </c>
      <c r="D1649" s="132" t="s">
        <v>4632</v>
      </c>
      <c r="E1649" s="132">
        <v>2.0</v>
      </c>
      <c r="F1649" s="132">
        <v>14.0</v>
      </c>
      <c r="G1649" s="132">
        <v>16.0</v>
      </c>
      <c r="H1649" s="132">
        <v>16.0</v>
      </c>
      <c r="J1649" s="171">
        <f t="array" ref="J1649">IFERROR(INDEX(VBDhistory1!$U$310:$U$610,MATCH(VBDgames!$C1649,VBDhistory1!$B$310:$B$610,0))+ROW()/10000000,0)</f>
        <v>0</v>
      </c>
      <c r="K1649" s="171">
        <f t="array" ref="K1649">IFERROR(INDEX(VBDhistory2!$U$310:$U$610,MATCH(VBDgames!$C1649,VBDhistory2!$B$310:$B$610,0))+ROW()/10000000,0)</f>
        <v>0</v>
      </c>
      <c r="L1649" s="171">
        <f t="array" ref="L1649">IFERROR(INDEX(VBDhistory3!$U$310:$U$610,MATCH(VBDgames!$C1649,VBDhistory3!$B$310:$B$610,0))+ROW()/10000000,0)</f>
        <v>0</v>
      </c>
      <c r="M1649" s="171">
        <f t="array" ref="M1649">IFERROR(INDEX(VBDhistory4!$U$310:$U$610,MATCH(VBDgames!$C1649,VBDhistory4!$B$310:$B$610,0))+ROW()/10000000,0)</f>
        <v>0</v>
      </c>
      <c r="N1649" s="171"/>
      <c r="O1649" s="171" t="str">
        <f t="shared" ref="O1649:R1649" si="3121">$D1649&amp;"-"&amp;RANK(J1649,J$1429:J$1778,0)</f>
        <v>DL-1</v>
      </c>
      <c r="P1649" s="171" t="str">
        <f t="shared" si="3121"/>
        <v>DL-1</v>
      </c>
      <c r="Q1649" s="171" t="str">
        <f t="shared" si="3121"/>
        <v>DL-1</v>
      </c>
      <c r="R1649" s="171" t="str">
        <f t="shared" si="3121"/>
        <v>DL-1</v>
      </c>
      <c r="AC1649" s="3"/>
    </row>
    <row r="1650" ht="15.75" customHeight="1">
      <c r="A1650" s="24">
        <v>222.0</v>
      </c>
      <c r="B1650" s="24" t="s">
        <v>4878</v>
      </c>
      <c r="C1650" s="24" t="s">
        <v>4879</v>
      </c>
      <c r="D1650" s="132" t="s">
        <v>4632</v>
      </c>
      <c r="E1650" s="132"/>
      <c r="F1650" s="132">
        <v>15.0</v>
      </c>
      <c r="G1650" s="132">
        <v>16.0</v>
      </c>
      <c r="H1650" s="132"/>
      <c r="J1650" s="171">
        <f t="array" ref="J1650">IFERROR(INDEX(VBDhistory1!$U$310:$U$610,MATCH(VBDgames!$C1650,VBDhistory1!$B$310:$B$610,0))+ROW()/10000000,0)</f>
        <v>0</v>
      </c>
      <c r="K1650" s="171">
        <f t="array" ref="K1650">IFERROR(INDEX(VBDhistory2!$U$310:$U$610,MATCH(VBDgames!$C1650,VBDhistory2!$B$310:$B$610,0))+ROW()/10000000,0)</f>
        <v>0</v>
      </c>
      <c r="L1650" s="171">
        <f t="array" ref="L1650">IFERROR(INDEX(VBDhistory3!$U$310:$U$610,MATCH(VBDgames!$C1650,VBDhistory3!$B$310:$B$610,0))+ROW()/10000000,0)</f>
        <v>0</v>
      </c>
      <c r="M1650" s="171">
        <f t="array" ref="M1650">IFERROR(INDEX(VBDhistory4!$U$310:$U$610,MATCH(VBDgames!$C1650,VBDhistory4!$B$310:$B$610,0))+ROW()/10000000,0)</f>
        <v>0</v>
      </c>
      <c r="N1650" s="171"/>
      <c r="O1650" s="171" t="str">
        <f t="shared" ref="O1650:R1650" si="3122">$D1650&amp;"-"&amp;RANK(J1650,J$1429:J$1778,0)</f>
        <v>DL-1</v>
      </c>
      <c r="P1650" s="171" t="str">
        <f t="shared" si="3122"/>
        <v>DL-1</v>
      </c>
      <c r="Q1650" s="171" t="str">
        <f t="shared" si="3122"/>
        <v>DL-1</v>
      </c>
      <c r="R1650" s="171" t="str">
        <f t="shared" si="3122"/>
        <v>DL-1</v>
      </c>
      <c r="AC1650" s="3"/>
    </row>
    <row r="1651" ht="15.75" customHeight="1">
      <c r="A1651" s="24">
        <v>223.0</v>
      </c>
      <c r="B1651" s="24" t="s">
        <v>5339</v>
      </c>
      <c r="C1651" s="24" t="s">
        <v>5339</v>
      </c>
      <c r="D1651" s="132" t="s">
        <v>4632</v>
      </c>
      <c r="E1651" s="132"/>
      <c r="F1651" s="132">
        <v>15.0</v>
      </c>
      <c r="G1651" s="132">
        <v>16.0</v>
      </c>
      <c r="H1651" s="132"/>
      <c r="J1651" s="171">
        <f t="array" ref="J1651">IFERROR(INDEX(VBDhistory1!$U$310:$U$610,MATCH(VBDgames!$C1651,VBDhistory1!$B$310:$B$610,0))+ROW()/10000000,0)</f>
        <v>0</v>
      </c>
      <c r="K1651" s="171">
        <f t="array" ref="K1651">IFERROR(INDEX(VBDhistory2!$U$310:$U$610,MATCH(VBDgames!$C1651,VBDhistory2!$B$310:$B$610,0))+ROW()/10000000,0)</f>
        <v>0</v>
      </c>
      <c r="L1651" s="171">
        <f t="array" ref="L1651">IFERROR(INDEX(VBDhistory3!$U$310:$U$610,MATCH(VBDgames!$C1651,VBDhistory3!$B$310:$B$610,0))+ROW()/10000000,0)</f>
        <v>0</v>
      </c>
      <c r="M1651" s="171">
        <f t="array" ref="M1651">IFERROR(INDEX(VBDhistory4!$U$310:$U$610,MATCH(VBDgames!$C1651,VBDhistory4!$B$310:$B$610,0))+ROW()/10000000,0)</f>
        <v>0</v>
      </c>
      <c r="N1651" s="171"/>
      <c r="O1651" s="171" t="str">
        <f t="shared" ref="O1651:R1651" si="3123">$D1651&amp;"-"&amp;RANK(J1651,J$1429:J$1778,0)</f>
        <v>DL-1</v>
      </c>
      <c r="P1651" s="171" t="str">
        <f t="shared" si="3123"/>
        <v>DL-1</v>
      </c>
      <c r="Q1651" s="171" t="str">
        <f t="shared" si="3123"/>
        <v>DL-1</v>
      </c>
      <c r="R1651" s="171" t="str">
        <f t="shared" si="3123"/>
        <v>DL-1</v>
      </c>
      <c r="AC1651" s="3"/>
    </row>
    <row r="1652" ht="15.75" customHeight="1">
      <c r="A1652" s="24">
        <v>224.0</v>
      </c>
      <c r="B1652" s="24" t="s">
        <v>4952</v>
      </c>
      <c r="C1652" s="24" t="s">
        <v>4952</v>
      </c>
      <c r="D1652" s="132" t="s">
        <v>4632</v>
      </c>
      <c r="E1652" s="132"/>
      <c r="F1652" s="132">
        <v>16.0</v>
      </c>
      <c r="G1652" s="132">
        <v>13.0</v>
      </c>
      <c r="H1652" s="132"/>
      <c r="J1652" s="171">
        <f t="array" ref="J1652">IFERROR(INDEX(VBDhistory1!$U$310:$U$610,MATCH(VBDgames!$C1652,VBDhistory1!$B$310:$B$610,0))+ROW()/10000000,0)</f>
        <v>0</v>
      </c>
      <c r="K1652" s="171">
        <f t="array" ref="K1652">IFERROR(INDEX(VBDhistory2!$U$310:$U$610,MATCH(VBDgames!$C1652,VBDhistory2!$B$310:$B$610,0))+ROW()/10000000,0)</f>
        <v>0</v>
      </c>
      <c r="L1652" s="171">
        <f t="array" ref="L1652">IFERROR(INDEX(VBDhistory3!$U$310:$U$610,MATCH(VBDgames!$C1652,VBDhistory3!$B$310:$B$610,0))+ROW()/10000000,0)</f>
        <v>0</v>
      </c>
      <c r="M1652" s="171">
        <f t="array" ref="M1652">IFERROR(INDEX(VBDhistory4!$U$310:$U$610,MATCH(VBDgames!$C1652,VBDhistory4!$B$310:$B$610,0))+ROW()/10000000,0)</f>
        <v>0</v>
      </c>
      <c r="N1652" s="171"/>
      <c r="O1652" s="171" t="str">
        <f t="shared" ref="O1652:R1652" si="3124">$D1652&amp;"-"&amp;RANK(J1652,J$1429:J$1778,0)</f>
        <v>DL-1</v>
      </c>
      <c r="P1652" s="171" t="str">
        <f t="shared" si="3124"/>
        <v>DL-1</v>
      </c>
      <c r="Q1652" s="171" t="str">
        <f t="shared" si="3124"/>
        <v>DL-1</v>
      </c>
      <c r="R1652" s="171" t="str">
        <f t="shared" si="3124"/>
        <v>DL-1</v>
      </c>
      <c r="AC1652" s="3"/>
    </row>
    <row r="1653" ht="15.75" customHeight="1">
      <c r="A1653" s="24">
        <v>225.0</v>
      </c>
      <c r="B1653" s="24" t="s">
        <v>5006</v>
      </c>
      <c r="C1653" s="24" t="s">
        <v>5006</v>
      </c>
      <c r="D1653" s="132" t="s">
        <v>4632</v>
      </c>
      <c r="E1653" s="132"/>
      <c r="F1653" s="132">
        <v>14.0</v>
      </c>
      <c r="G1653" s="132">
        <v>16.0</v>
      </c>
      <c r="H1653" s="132"/>
      <c r="J1653" s="171">
        <f t="array" ref="J1653">IFERROR(INDEX(VBDhistory1!$U$310:$U$610,MATCH(VBDgames!$C1653,VBDhistory1!$B$310:$B$610,0))+ROW()/10000000,0)</f>
        <v>0</v>
      </c>
      <c r="K1653" s="171">
        <f t="array" ref="K1653">IFERROR(INDEX(VBDhistory2!$U$310:$U$610,MATCH(VBDgames!$C1653,VBDhistory2!$B$310:$B$610,0))+ROW()/10000000,0)</f>
        <v>0</v>
      </c>
      <c r="L1653" s="171">
        <f t="array" ref="L1653">IFERROR(INDEX(VBDhistory3!$U$310:$U$610,MATCH(VBDgames!$C1653,VBDhistory3!$B$310:$B$610,0))+ROW()/10000000,0)</f>
        <v>0</v>
      </c>
      <c r="M1653" s="171">
        <f t="array" ref="M1653">IFERROR(INDEX(VBDhistory4!$U$310:$U$610,MATCH(VBDgames!$C1653,VBDhistory4!$B$310:$B$610,0))+ROW()/10000000,0)</f>
        <v>0</v>
      </c>
      <c r="N1653" s="171"/>
      <c r="O1653" s="171" t="str">
        <f t="shared" ref="O1653:R1653" si="3125">$D1653&amp;"-"&amp;RANK(J1653,J$1429:J$1778,0)</f>
        <v>DL-1</v>
      </c>
      <c r="P1653" s="171" t="str">
        <f t="shared" si="3125"/>
        <v>DL-1</v>
      </c>
      <c r="Q1653" s="171" t="str">
        <f t="shared" si="3125"/>
        <v>DL-1</v>
      </c>
      <c r="R1653" s="171" t="str">
        <f t="shared" si="3125"/>
        <v>DL-1</v>
      </c>
      <c r="AC1653" s="3"/>
    </row>
    <row r="1654" ht="15.75" customHeight="1">
      <c r="A1654" s="24">
        <v>226.0</v>
      </c>
      <c r="B1654" s="24" t="s">
        <v>5340</v>
      </c>
      <c r="C1654" s="24" t="s">
        <v>5340</v>
      </c>
      <c r="D1654" s="132" t="s">
        <v>4632</v>
      </c>
      <c r="E1654" s="132"/>
      <c r="F1654" s="132">
        <v>16.0</v>
      </c>
      <c r="G1654" s="132">
        <v>16.0</v>
      </c>
      <c r="H1654" s="132"/>
      <c r="J1654" s="171">
        <f t="array" ref="J1654">IFERROR(INDEX(VBDhistory1!$U$310:$U$610,MATCH(VBDgames!$C1654,VBDhistory1!$B$310:$B$610,0))+ROW()/10000000,0)</f>
        <v>0</v>
      </c>
      <c r="K1654" s="171">
        <f t="array" ref="K1654">IFERROR(INDEX(VBDhistory2!$U$310:$U$610,MATCH(VBDgames!$C1654,VBDhistory2!$B$310:$B$610,0))+ROW()/10000000,0)</f>
        <v>0</v>
      </c>
      <c r="L1654" s="171">
        <f t="array" ref="L1654">IFERROR(INDEX(VBDhistory3!$U$310:$U$610,MATCH(VBDgames!$C1654,VBDhistory3!$B$310:$B$610,0))+ROW()/10000000,0)</f>
        <v>0</v>
      </c>
      <c r="M1654" s="171">
        <f t="array" ref="M1654">IFERROR(INDEX(VBDhistory4!$U$310:$U$610,MATCH(VBDgames!$C1654,VBDhistory4!$B$310:$B$610,0))+ROW()/10000000,0)</f>
        <v>0</v>
      </c>
      <c r="N1654" s="171"/>
      <c r="O1654" s="171" t="str">
        <f t="shared" ref="O1654:R1654" si="3126">$D1654&amp;"-"&amp;RANK(J1654,J$1429:J$1778,0)</f>
        <v>DL-1</v>
      </c>
      <c r="P1654" s="171" t="str">
        <f t="shared" si="3126"/>
        <v>DL-1</v>
      </c>
      <c r="Q1654" s="171" t="str">
        <f t="shared" si="3126"/>
        <v>DL-1</v>
      </c>
      <c r="R1654" s="171" t="str">
        <f t="shared" si="3126"/>
        <v>DL-1</v>
      </c>
      <c r="AC1654" s="3"/>
    </row>
    <row r="1655" ht="15.75" customHeight="1">
      <c r="A1655" s="24">
        <v>227.0</v>
      </c>
      <c r="B1655" s="24" t="s">
        <v>5341</v>
      </c>
      <c r="C1655" s="24" t="s">
        <v>5341</v>
      </c>
      <c r="D1655" s="132" t="s">
        <v>4632</v>
      </c>
      <c r="E1655" s="132"/>
      <c r="F1655" s="132">
        <v>14.0</v>
      </c>
      <c r="G1655" s="132">
        <v>14.0</v>
      </c>
      <c r="H1655" s="132">
        <v>16.0</v>
      </c>
      <c r="J1655" s="171">
        <f t="array" ref="J1655">IFERROR(INDEX(VBDhistory1!$U$310:$U$610,MATCH(VBDgames!$C1655,VBDhistory1!$B$310:$B$610,0))+ROW()/10000000,0)</f>
        <v>0</v>
      </c>
      <c r="K1655" s="171">
        <f t="array" ref="K1655">IFERROR(INDEX(VBDhistory2!$U$310:$U$610,MATCH(VBDgames!$C1655,VBDhistory2!$B$310:$B$610,0))+ROW()/10000000,0)</f>
        <v>0</v>
      </c>
      <c r="L1655" s="171">
        <f t="array" ref="L1655">IFERROR(INDEX(VBDhistory3!$U$310:$U$610,MATCH(VBDgames!$C1655,VBDhistory3!$B$310:$B$610,0))+ROW()/10000000,0)</f>
        <v>0</v>
      </c>
      <c r="M1655" s="171">
        <f t="array" ref="M1655">IFERROR(INDEX(VBDhistory4!$U$310:$U$610,MATCH(VBDgames!$C1655,VBDhistory4!$B$310:$B$610,0))+ROW()/10000000,0)</f>
        <v>0</v>
      </c>
      <c r="N1655" s="171"/>
      <c r="O1655" s="171" t="str">
        <f t="shared" ref="O1655:R1655" si="3127">$D1655&amp;"-"&amp;RANK(J1655,J$1429:J$1778,0)</f>
        <v>DL-1</v>
      </c>
      <c r="P1655" s="171" t="str">
        <f t="shared" si="3127"/>
        <v>DL-1</v>
      </c>
      <c r="Q1655" s="171" t="str">
        <f t="shared" si="3127"/>
        <v>DL-1</v>
      </c>
      <c r="R1655" s="171" t="str">
        <f t="shared" si="3127"/>
        <v>DL-1</v>
      </c>
      <c r="AC1655" s="3"/>
    </row>
    <row r="1656" ht="15.75" customHeight="1">
      <c r="A1656" s="24">
        <v>228.0</v>
      </c>
      <c r="B1656" s="24" t="s">
        <v>4926</v>
      </c>
      <c r="C1656" s="24" t="s">
        <v>4926</v>
      </c>
      <c r="D1656" s="132" t="s">
        <v>4632</v>
      </c>
      <c r="E1656" s="132"/>
      <c r="F1656" s="132">
        <v>15.0</v>
      </c>
      <c r="G1656" s="132"/>
      <c r="H1656" s="132">
        <v>16.0</v>
      </c>
      <c r="J1656" s="171">
        <f t="array" ref="J1656">IFERROR(INDEX(VBDhistory1!$U$310:$U$610,MATCH(VBDgames!$C1656,VBDhistory1!$B$310:$B$610,0))+ROW()/10000000,0)</f>
        <v>0</v>
      </c>
      <c r="K1656" s="171">
        <f t="array" ref="K1656">IFERROR(INDEX(VBDhistory2!$U$310:$U$610,MATCH(VBDgames!$C1656,VBDhistory2!$B$310:$B$610,0))+ROW()/10000000,0)</f>
        <v>0</v>
      </c>
      <c r="L1656" s="171">
        <f t="array" ref="L1656">IFERROR(INDEX(VBDhistory3!$U$310:$U$610,MATCH(VBDgames!$C1656,VBDhistory3!$B$310:$B$610,0))+ROW()/10000000,0)</f>
        <v>0</v>
      </c>
      <c r="M1656" s="171">
        <f t="array" ref="M1656">IFERROR(INDEX(VBDhistory4!$U$310:$U$610,MATCH(VBDgames!$C1656,VBDhistory4!$B$310:$B$610,0))+ROW()/10000000,0)</f>
        <v>0</v>
      </c>
      <c r="N1656" s="171"/>
      <c r="O1656" s="171" t="str">
        <f t="shared" ref="O1656:R1656" si="3128">$D1656&amp;"-"&amp;RANK(J1656,J$1429:J$1778,0)</f>
        <v>DL-1</v>
      </c>
      <c r="P1656" s="171" t="str">
        <f t="shared" si="3128"/>
        <v>DL-1</v>
      </c>
      <c r="Q1656" s="171" t="str">
        <f t="shared" si="3128"/>
        <v>DL-1</v>
      </c>
      <c r="R1656" s="171" t="str">
        <f t="shared" si="3128"/>
        <v>DL-1</v>
      </c>
      <c r="AC1656" s="3"/>
    </row>
    <row r="1657" ht="15.75" customHeight="1">
      <c r="A1657" s="24">
        <v>229.0</v>
      </c>
      <c r="B1657" s="24" t="s">
        <v>5342</v>
      </c>
      <c r="C1657" s="24" t="s">
        <v>5342</v>
      </c>
      <c r="D1657" s="132" t="s">
        <v>4632</v>
      </c>
      <c r="E1657" s="132">
        <v>6.0</v>
      </c>
      <c r="F1657" s="132">
        <v>16.0</v>
      </c>
      <c r="G1657" s="132">
        <v>15.0</v>
      </c>
      <c r="H1657" s="132"/>
      <c r="J1657" s="171">
        <f t="array" ref="J1657">IFERROR(INDEX(VBDhistory1!$U$310:$U$610,MATCH(VBDgames!$C1657,VBDhistory1!$B$310:$B$610,0))+ROW()/10000000,0)</f>
        <v>0</v>
      </c>
      <c r="K1657" s="171">
        <f t="array" ref="K1657">IFERROR(INDEX(VBDhistory2!$U$310:$U$610,MATCH(VBDgames!$C1657,VBDhistory2!$B$310:$B$610,0))+ROW()/10000000,0)</f>
        <v>0</v>
      </c>
      <c r="L1657" s="171">
        <f t="array" ref="L1657">IFERROR(INDEX(VBDhistory3!$U$310:$U$610,MATCH(VBDgames!$C1657,VBDhistory3!$B$310:$B$610,0))+ROW()/10000000,0)</f>
        <v>0</v>
      </c>
      <c r="M1657" s="171">
        <f t="array" ref="M1657">IFERROR(INDEX(VBDhistory4!$U$310:$U$610,MATCH(VBDgames!$C1657,VBDhistory4!$B$310:$B$610,0))+ROW()/10000000,0)</f>
        <v>0</v>
      </c>
      <c r="N1657" s="171"/>
      <c r="O1657" s="171" t="str">
        <f t="shared" ref="O1657:R1657" si="3129">$D1657&amp;"-"&amp;RANK(J1657,J$1429:J$1778,0)</f>
        <v>DL-1</v>
      </c>
      <c r="P1657" s="171" t="str">
        <f t="shared" si="3129"/>
        <v>DL-1</v>
      </c>
      <c r="Q1657" s="171" t="str">
        <f t="shared" si="3129"/>
        <v>DL-1</v>
      </c>
      <c r="R1657" s="171" t="str">
        <f t="shared" si="3129"/>
        <v>DL-1</v>
      </c>
      <c r="AC1657" s="3"/>
    </row>
    <row r="1658" ht="15.75" customHeight="1">
      <c r="A1658" s="24">
        <v>230.0</v>
      </c>
      <c r="B1658" s="24" t="s">
        <v>5343</v>
      </c>
      <c r="C1658" s="24" t="s">
        <v>5343</v>
      </c>
      <c r="D1658" s="132" t="s">
        <v>4632</v>
      </c>
      <c r="E1658" s="132"/>
      <c r="F1658" s="132">
        <v>14.0</v>
      </c>
      <c r="G1658" s="132">
        <v>15.0</v>
      </c>
      <c r="H1658" s="132">
        <v>16.0</v>
      </c>
      <c r="J1658" s="171">
        <f t="array" ref="J1658">IFERROR(INDEX(VBDhistory1!$U$310:$U$610,MATCH(VBDgames!$C1658,VBDhistory1!$B$310:$B$610,0))+ROW()/10000000,0)</f>
        <v>0</v>
      </c>
      <c r="K1658" s="171">
        <f t="array" ref="K1658">IFERROR(INDEX(VBDhistory2!$U$310:$U$610,MATCH(VBDgames!$C1658,VBDhistory2!$B$310:$B$610,0))+ROW()/10000000,0)</f>
        <v>0</v>
      </c>
      <c r="L1658" s="171">
        <f t="array" ref="L1658">IFERROR(INDEX(VBDhistory3!$U$310:$U$610,MATCH(VBDgames!$C1658,VBDhistory3!$B$310:$B$610,0))+ROW()/10000000,0)</f>
        <v>0</v>
      </c>
      <c r="M1658" s="171">
        <f t="array" ref="M1658">IFERROR(INDEX(VBDhistory4!$U$310:$U$610,MATCH(VBDgames!$C1658,VBDhistory4!$B$310:$B$610,0))+ROW()/10000000,0)</f>
        <v>0</v>
      </c>
      <c r="N1658" s="171"/>
      <c r="O1658" s="171" t="str">
        <f t="shared" ref="O1658:R1658" si="3130">$D1658&amp;"-"&amp;RANK(J1658,J$1429:J$1778,0)</f>
        <v>DL-1</v>
      </c>
      <c r="P1658" s="171" t="str">
        <f t="shared" si="3130"/>
        <v>DL-1</v>
      </c>
      <c r="Q1658" s="171" t="str">
        <f t="shared" si="3130"/>
        <v>DL-1</v>
      </c>
      <c r="R1658" s="171" t="str">
        <f t="shared" si="3130"/>
        <v>DL-1</v>
      </c>
      <c r="AC1658" s="3"/>
    </row>
    <row r="1659" ht="15.75" customHeight="1">
      <c r="A1659" s="24">
        <v>231.0</v>
      </c>
      <c r="B1659" s="24" t="s">
        <v>5344</v>
      </c>
      <c r="C1659" s="24" t="s">
        <v>5344</v>
      </c>
      <c r="D1659" s="132" t="s">
        <v>4632</v>
      </c>
      <c r="E1659" s="132"/>
      <c r="F1659" s="132">
        <v>16.0</v>
      </c>
      <c r="G1659" s="132">
        <v>16.0</v>
      </c>
      <c r="H1659" s="132"/>
      <c r="J1659" s="171">
        <f t="array" ref="J1659">IFERROR(INDEX(VBDhistory1!$U$310:$U$610,MATCH(VBDgames!$C1659,VBDhistory1!$B$310:$B$610,0))+ROW()/10000000,0)</f>
        <v>0</v>
      </c>
      <c r="K1659" s="171">
        <f t="array" ref="K1659">IFERROR(INDEX(VBDhistory2!$U$310:$U$610,MATCH(VBDgames!$C1659,VBDhistory2!$B$310:$B$610,0))+ROW()/10000000,0)</f>
        <v>0</v>
      </c>
      <c r="L1659" s="171">
        <f t="array" ref="L1659">IFERROR(INDEX(VBDhistory3!$U$310:$U$610,MATCH(VBDgames!$C1659,VBDhistory3!$B$310:$B$610,0))+ROW()/10000000,0)</f>
        <v>0</v>
      </c>
      <c r="M1659" s="171">
        <f t="array" ref="M1659">IFERROR(INDEX(VBDhistory4!$U$310:$U$610,MATCH(VBDgames!$C1659,VBDhistory4!$B$310:$B$610,0))+ROW()/10000000,0)</f>
        <v>0</v>
      </c>
      <c r="N1659" s="171"/>
      <c r="O1659" s="171" t="str">
        <f t="shared" ref="O1659:R1659" si="3131">$D1659&amp;"-"&amp;RANK(J1659,J$1429:J$1778,0)</f>
        <v>DL-1</v>
      </c>
      <c r="P1659" s="171" t="str">
        <f t="shared" si="3131"/>
        <v>DL-1</v>
      </c>
      <c r="Q1659" s="171" t="str">
        <f t="shared" si="3131"/>
        <v>DL-1</v>
      </c>
      <c r="R1659" s="171" t="str">
        <f t="shared" si="3131"/>
        <v>DL-1</v>
      </c>
      <c r="AC1659" s="3"/>
    </row>
    <row r="1660" ht="15.75" customHeight="1">
      <c r="A1660" s="24">
        <v>232.0</v>
      </c>
      <c r="B1660" s="24" t="s">
        <v>5345</v>
      </c>
      <c r="C1660" s="24" t="s">
        <v>5345</v>
      </c>
      <c r="D1660" s="132" t="s">
        <v>4632</v>
      </c>
      <c r="E1660" s="132">
        <v>3.0</v>
      </c>
      <c r="F1660" s="132">
        <v>12.0</v>
      </c>
      <c r="G1660" s="132"/>
      <c r="H1660" s="132"/>
      <c r="J1660" s="171">
        <f t="array" ref="J1660">IFERROR(INDEX(VBDhistory1!$U$310:$U$610,MATCH(VBDgames!$C1660,VBDhistory1!$B$310:$B$610,0))+ROW()/10000000,0)</f>
        <v>0</v>
      </c>
      <c r="K1660" s="171">
        <f t="array" ref="K1660">IFERROR(INDEX(VBDhistory2!$U$310:$U$610,MATCH(VBDgames!$C1660,VBDhistory2!$B$310:$B$610,0))+ROW()/10000000,0)</f>
        <v>0</v>
      </c>
      <c r="L1660" s="171">
        <f t="array" ref="L1660">IFERROR(INDEX(VBDhistory3!$U$310:$U$610,MATCH(VBDgames!$C1660,VBDhistory3!$B$310:$B$610,0))+ROW()/10000000,0)</f>
        <v>0</v>
      </c>
      <c r="M1660" s="171">
        <f t="array" ref="M1660">IFERROR(INDEX(VBDhistory4!$U$310:$U$610,MATCH(VBDgames!$C1660,VBDhistory4!$B$310:$B$610,0))+ROW()/10000000,0)</f>
        <v>0</v>
      </c>
      <c r="N1660" s="171"/>
      <c r="O1660" s="171" t="str">
        <f t="shared" ref="O1660:R1660" si="3132">$D1660&amp;"-"&amp;RANK(J1660,J$1429:J$1778,0)</f>
        <v>DL-1</v>
      </c>
      <c r="P1660" s="171" t="str">
        <f t="shared" si="3132"/>
        <v>DL-1</v>
      </c>
      <c r="Q1660" s="171" t="str">
        <f t="shared" si="3132"/>
        <v>DL-1</v>
      </c>
      <c r="R1660" s="171" t="str">
        <f t="shared" si="3132"/>
        <v>DL-1</v>
      </c>
      <c r="AC1660" s="3"/>
    </row>
    <row r="1661" ht="15.75" customHeight="1">
      <c r="A1661" s="24">
        <v>233.0</v>
      </c>
      <c r="B1661" s="24" t="s">
        <v>5346</v>
      </c>
      <c r="C1661" s="24" t="s">
        <v>5346</v>
      </c>
      <c r="D1661" s="132" t="s">
        <v>4632</v>
      </c>
      <c r="E1661" s="132"/>
      <c r="F1661" s="132">
        <v>14.0</v>
      </c>
      <c r="G1661" s="132"/>
      <c r="H1661" s="132"/>
      <c r="J1661" s="171">
        <f t="array" ref="J1661">IFERROR(INDEX(VBDhistory1!$U$310:$U$610,MATCH(VBDgames!$C1661,VBDhistory1!$B$310:$B$610,0))+ROW()/10000000,0)</f>
        <v>0</v>
      </c>
      <c r="K1661" s="171">
        <f t="array" ref="K1661">IFERROR(INDEX(VBDhistory2!$U$310:$U$610,MATCH(VBDgames!$C1661,VBDhistory2!$B$310:$B$610,0))+ROW()/10000000,0)</f>
        <v>0</v>
      </c>
      <c r="L1661" s="171">
        <f t="array" ref="L1661">IFERROR(INDEX(VBDhistory3!$U$310:$U$610,MATCH(VBDgames!$C1661,VBDhistory3!$B$310:$B$610,0))+ROW()/10000000,0)</f>
        <v>0</v>
      </c>
      <c r="M1661" s="171">
        <f t="array" ref="M1661">IFERROR(INDEX(VBDhistory4!$U$310:$U$610,MATCH(VBDgames!$C1661,VBDhistory4!$B$310:$B$610,0))+ROW()/10000000,0)</f>
        <v>0</v>
      </c>
      <c r="N1661" s="171"/>
      <c r="O1661" s="171" t="str">
        <f t="shared" ref="O1661:R1661" si="3133">$D1661&amp;"-"&amp;RANK(J1661,J$1429:J$1778,0)</f>
        <v>DL-1</v>
      </c>
      <c r="P1661" s="171" t="str">
        <f t="shared" si="3133"/>
        <v>DL-1</v>
      </c>
      <c r="Q1661" s="171" t="str">
        <f t="shared" si="3133"/>
        <v>DL-1</v>
      </c>
      <c r="R1661" s="171" t="str">
        <f t="shared" si="3133"/>
        <v>DL-1</v>
      </c>
      <c r="AC1661" s="3"/>
    </row>
    <row r="1662" ht="15.75" customHeight="1">
      <c r="A1662" s="24">
        <v>234.0</v>
      </c>
      <c r="B1662" s="24" t="s">
        <v>5347</v>
      </c>
      <c r="C1662" s="24" t="s">
        <v>5347</v>
      </c>
      <c r="D1662" s="132" t="s">
        <v>4632</v>
      </c>
      <c r="E1662" s="132">
        <v>0.0</v>
      </c>
      <c r="F1662" s="132">
        <v>10.0</v>
      </c>
      <c r="G1662" s="132">
        <v>11.0</v>
      </c>
      <c r="H1662" s="132"/>
      <c r="J1662" s="171">
        <f t="array" ref="J1662">IFERROR(INDEX(VBDhistory1!$U$310:$U$610,MATCH(VBDgames!$C1662,VBDhistory1!$B$310:$B$610,0))+ROW()/10000000,0)</f>
        <v>0</v>
      </c>
      <c r="K1662" s="171">
        <f t="array" ref="K1662">IFERROR(INDEX(VBDhistory2!$U$310:$U$610,MATCH(VBDgames!$C1662,VBDhistory2!$B$310:$B$610,0))+ROW()/10000000,0)</f>
        <v>0</v>
      </c>
      <c r="L1662" s="171">
        <f t="array" ref="L1662">IFERROR(INDEX(VBDhistory3!$U$310:$U$610,MATCH(VBDgames!$C1662,VBDhistory3!$B$310:$B$610,0))+ROW()/10000000,0)</f>
        <v>0</v>
      </c>
      <c r="M1662" s="171">
        <f t="array" ref="M1662">IFERROR(INDEX(VBDhistory4!$U$310:$U$610,MATCH(VBDgames!$C1662,VBDhistory4!$B$310:$B$610,0))+ROW()/10000000,0)</f>
        <v>0</v>
      </c>
      <c r="N1662" s="171"/>
      <c r="O1662" s="171" t="str">
        <f t="shared" ref="O1662:R1662" si="3134">$D1662&amp;"-"&amp;RANK(J1662,J$1429:J$1778,0)</f>
        <v>DL-1</v>
      </c>
      <c r="P1662" s="171" t="str">
        <f t="shared" si="3134"/>
        <v>DL-1</v>
      </c>
      <c r="Q1662" s="171" t="str">
        <f t="shared" si="3134"/>
        <v>DL-1</v>
      </c>
      <c r="R1662" s="171" t="str">
        <f t="shared" si="3134"/>
        <v>DL-1</v>
      </c>
      <c r="AC1662" s="3"/>
    </row>
    <row r="1663" ht="15.75" customHeight="1">
      <c r="A1663" s="24">
        <v>235.0</v>
      </c>
      <c r="B1663" s="24" t="s">
        <v>5348</v>
      </c>
      <c r="C1663" s="24" t="s">
        <v>5348</v>
      </c>
      <c r="D1663" s="132" t="s">
        <v>4632</v>
      </c>
      <c r="E1663" s="132">
        <v>4.0</v>
      </c>
      <c r="F1663" s="132">
        <v>16.0</v>
      </c>
      <c r="G1663" s="132">
        <v>10.0</v>
      </c>
      <c r="H1663" s="132"/>
      <c r="J1663" s="171">
        <f t="array" ref="J1663">IFERROR(INDEX(VBDhistory1!$U$310:$U$610,MATCH(VBDgames!$C1663,VBDhistory1!$B$310:$B$610,0))+ROW()/10000000,0)</f>
        <v>0</v>
      </c>
      <c r="K1663" s="171">
        <f t="array" ref="K1663">IFERROR(INDEX(VBDhistory2!$U$310:$U$610,MATCH(VBDgames!$C1663,VBDhistory2!$B$310:$B$610,0))+ROW()/10000000,0)</f>
        <v>0</v>
      </c>
      <c r="L1663" s="171">
        <f t="array" ref="L1663">IFERROR(INDEX(VBDhistory3!$U$310:$U$610,MATCH(VBDgames!$C1663,VBDhistory3!$B$310:$B$610,0))+ROW()/10000000,0)</f>
        <v>0</v>
      </c>
      <c r="M1663" s="171">
        <f t="array" ref="M1663">IFERROR(INDEX(VBDhistory4!$U$310:$U$610,MATCH(VBDgames!$C1663,VBDhistory4!$B$310:$B$610,0))+ROW()/10000000,0)</f>
        <v>0</v>
      </c>
      <c r="N1663" s="171"/>
      <c r="O1663" s="171" t="str">
        <f t="shared" ref="O1663:R1663" si="3135">$D1663&amp;"-"&amp;RANK(J1663,J$1429:J$1778,0)</f>
        <v>DL-1</v>
      </c>
      <c r="P1663" s="171" t="str">
        <f t="shared" si="3135"/>
        <v>DL-1</v>
      </c>
      <c r="Q1663" s="171" t="str">
        <f t="shared" si="3135"/>
        <v>DL-1</v>
      </c>
      <c r="R1663" s="171" t="str">
        <f t="shared" si="3135"/>
        <v>DL-1</v>
      </c>
      <c r="AC1663" s="3"/>
    </row>
    <row r="1664" ht="15.75" customHeight="1">
      <c r="A1664" s="24">
        <v>236.0</v>
      </c>
      <c r="B1664" s="22" t="s">
        <v>5349</v>
      </c>
      <c r="C1664" s="22" t="s">
        <v>5349</v>
      </c>
      <c r="D1664" s="132" t="s">
        <v>4632</v>
      </c>
      <c r="E1664" s="132">
        <v>7.0</v>
      </c>
      <c r="F1664" s="132">
        <v>12.0</v>
      </c>
      <c r="G1664" s="132">
        <v>14.0</v>
      </c>
      <c r="H1664" s="132"/>
      <c r="J1664" s="171">
        <f t="array" ref="J1664">IFERROR(INDEX(VBDhistory1!$U$310:$U$610,MATCH(VBDgames!$C1664,VBDhistory1!$B$310:$B$610,0))+ROW()/10000000,0)</f>
        <v>0</v>
      </c>
      <c r="K1664" s="171">
        <f t="array" ref="K1664">IFERROR(INDEX(VBDhistory2!$U$310:$U$610,MATCH(VBDgames!$C1664,VBDhistory2!$B$310:$B$610,0))+ROW()/10000000,0)</f>
        <v>0</v>
      </c>
      <c r="L1664" s="171">
        <f t="array" ref="L1664">IFERROR(INDEX(VBDhistory3!$U$310:$U$610,MATCH(VBDgames!$C1664,VBDhistory3!$B$310:$B$610,0))+ROW()/10000000,0)</f>
        <v>0</v>
      </c>
      <c r="M1664" s="171">
        <f t="array" ref="M1664">IFERROR(INDEX(VBDhistory4!$U$310:$U$610,MATCH(VBDgames!$C1664,VBDhistory4!$B$310:$B$610,0))+ROW()/10000000,0)</f>
        <v>0</v>
      </c>
      <c r="N1664" s="171"/>
      <c r="O1664" s="171" t="str">
        <f t="shared" ref="O1664:R1664" si="3136">$D1664&amp;"-"&amp;RANK(J1664,J$1429:J$1778,0)</f>
        <v>DL-1</v>
      </c>
      <c r="P1664" s="171" t="str">
        <f t="shared" si="3136"/>
        <v>DL-1</v>
      </c>
      <c r="Q1664" s="171" t="str">
        <f t="shared" si="3136"/>
        <v>DL-1</v>
      </c>
      <c r="R1664" s="171" t="str">
        <f t="shared" si="3136"/>
        <v>DL-1</v>
      </c>
      <c r="AC1664" s="3"/>
    </row>
    <row r="1665" ht="15.75" customHeight="1">
      <c r="A1665" s="24">
        <v>237.0</v>
      </c>
      <c r="B1665" s="24" t="s">
        <v>5350</v>
      </c>
      <c r="C1665" s="24" t="s">
        <v>5350</v>
      </c>
      <c r="D1665" s="132" t="s">
        <v>4632</v>
      </c>
      <c r="E1665" s="132"/>
      <c r="F1665" s="132">
        <v>16.0</v>
      </c>
      <c r="G1665" s="132">
        <v>5.0</v>
      </c>
      <c r="H1665" s="132"/>
      <c r="J1665" s="171">
        <f t="array" ref="J1665">IFERROR(INDEX(VBDhistory1!$U$310:$U$610,MATCH(VBDgames!$C1665,VBDhistory1!$B$310:$B$610,0))+ROW()/10000000,0)</f>
        <v>0</v>
      </c>
      <c r="K1665" s="171">
        <f t="array" ref="K1665">IFERROR(INDEX(VBDhistory2!$U$310:$U$610,MATCH(VBDgames!$C1665,VBDhistory2!$B$310:$B$610,0))+ROW()/10000000,0)</f>
        <v>0</v>
      </c>
      <c r="L1665" s="171">
        <f t="array" ref="L1665">IFERROR(INDEX(VBDhistory3!$U$310:$U$610,MATCH(VBDgames!$C1665,VBDhistory3!$B$310:$B$610,0))+ROW()/10000000,0)</f>
        <v>0</v>
      </c>
      <c r="M1665" s="171">
        <f t="array" ref="M1665">IFERROR(INDEX(VBDhistory4!$U$310:$U$610,MATCH(VBDgames!$C1665,VBDhistory4!$B$310:$B$610,0))+ROW()/10000000,0)</f>
        <v>0</v>
      </c>
      <c r="N1665" s="171"/>
      <c r="O1665" s="171" t="str">
        <f t="shared" ref="O1665:R1665" si="3137">$D1665&amp;"-"&amp;RANK(J1665,J$1429:J$1778,0)</f>
        <v>DL-1</v>
      </c>
      <c r="P1665" s="171" t="str">
        <f t="shared" si="3137"/>
        <v>DL-1</v>
      </c>
      <c r="Q1665" s="171" t="str">
        <f t="shared" si="3137"/>
        <v>DL-1</v>
      </c>
      <c r="R1665" s="171" t="str">
        <f t="shared" si="3137"/>
        <v>DL-1</v>
      </c>
      <c r="AC1665" s="3"/>
    </row>
    <row r="1666" ht="15.75" customHeight="1">
      <c r="A1666" s="24">
        <v>238.0</v>
      </c>
      <c r="B1666" s="24" t="s">
        <v>5351</v>
      </c>
      <c r="C1666" s="24" t="s">
        <v>5351</v>
      </c>
      <c r="D1666" s="132" t="s">
        <v>4632</v>
      </c>
      <c r="E1666" s="132">
        <v>0.0</v>
      </c>
      <c r="F1666" s="132">
        <v>14.0</v>
      </c>
      <c r="G1666" s="132">
        <v>6.0</v>
      </c>
      <c r="H1666" s="132"/>
      <c r="J1666" s="171">
        <f t="array" ref="J1666">IFERROR(INDEX(VBDhistory1!$U$310:$U$610,MATCH(VBDgames!$C1666,VBDhistory1!$B$310:$B$610,0))+ROW()/10000000,0)</f>
        <v>0</v>
      </c>
      <c r="K1666" s="171">
        <f t="array" ref="K1666">IFERROR(INDEX(VBDhistory2!$U$310:$U$610,MATCH(VBDgames!$C1666,VBDhistory2!$B$310:$B$610,0))+ROW()/10000000,0)</f>
        <v>0</v>
      </c>
      <c r="L1666" s="171">
        <f t="array" ref="L1666">IFERROR(INDEX(VBDhistory3!$U$310:$U$610,MATCH(VBDgames!$C1666,VBDhistory3!$B$310:$B$610,0))+ROW()/10000000,0)</f>
        <v>0</v>
      </c>
      <c r="M1666" s="171">
        <f t="array" ref="M1666">IFERROR(INDEX(VBDhistory4!$U$310:$U$610,MATCH(VBDgames!$C1666,VBDhistory4!$B$310:$B$610,0))+ROW()/10000000,0)</f>
        <v>0</v>
      </c>
      <c r="N1666" s="171"/>
      <c r="O1666" s="171" t="str">
        <f t="shared" ref="O1666:R1666" si="3138">$D1666&amp;"-"&amp;RANK(J1666,J$1429:J$1778,0)</f>
        <v>DL-1</v>
      </c>
      <c r="P1666" s="171" t="str">
        <f t="shared" si="3138"/>
        <v>DL-1</v>
      </c>
      <c r="Q1666" s="171" t="str">
        <f t="shared" si="3138"/>
        <v>DL-1</v>
      </c>
      <c r="R1666" s="171" t="str">
        <f t="shared" si="3138"/>
        <v>DL-1</v>
      </c>
      <c r="AC1666" s="3"/>
    </row>
    <row r="1667" ht="15.75" customHeight="1">
      <c r="A1667" s="24">
        <v>239.0</v>
      </c>
      <c r="B1667" s="24" t="s">
        <v>4872</v>
      </c>
      <c r="C1667" s="24" t="s">
        <v>4872</v>
      </c>
      <c r="D1667" s="132" t="s">
        <v>4632</v>
      </c>
      <c r="E1667" s="132"/>
      <c r="F1667" s="132">
        <v>11.0</v>
      </c>
      <c r="G1667" s="132"/>
      <c r="H1667" s="132"/>
      <c r="J1667" s="171">
        <f t="array" ref="J1667">IFERROR(INDEX(VBDhistory1!$U$310:$U$610,MATCH(VBDgames!$C1667,VBDhistory1!$B$310:$B$610,0))+ROW()/10000000,0)</f>
        <v>0</v>
      </c>
      <c r="K1667" s="171">
        <f t="array" ref="K1667">IFERROR(INDEX(VBDhistory2!$U$310:$U$610,MATCH(VBDgames!$C1667,VBDhistory2!$B$310:$B$610,0))+ROW()/10000000,0)</f>
        <v>0</v>
      </c>
      <c r="L1667" s="171">
        <f t="array" ref="L1667">IFERROR(INDEX(VBDhistory3!$U$310:$U$610,MATCH(VBDgames!$C1667,VBDhistory3!$B$310:$B$610,0))+ROW()/10000000,0)</f>
        <v>0</v>
      </c>
      <c r="M1667" s="171">
        <f t="array" ref="M1667">IFERROR(INDEX(VBDhistory4!$U$310:$U$610,MATCH(VBDgames!$C1667,VBDhistory4!$B$310:$B$610,0))+ROW()/10000000,0)</f>
        <v>0</v>
      </c>
      <c r="N1667" s="171"/>
      <c r="O1667" s="171" t="str">
        <f t="shared" ref="O1667:R1667" si="3139">$D1667&amp;"-"&amp;RANK(J1667,J$1429:J$1778,0)</f>
        <v>DL-1</v>
      </c>
      <c r="P1667" s="171" t="str">
        <f t="shared" si="3139"/>
        <v>DL-1</v>
      </c>
      <c r="Q1667" s="171" t="str">
        <f t="shared" si="3139"/>
        <v>DL-1</v>
      </c>
      <c r="R1667" s="171" t="str">
        <f t="shared" si="3139"/>
        <v>DL-1</v>
      </c>
      <c r="AC1667" s="3"/>
    </row>
    <row r="1668" ht="15.75" customHeight="1">
      <c r="A1668" s="24">
        <v>240.0</v>
      </c>
      <c r="B1668" s="24" t="s">
        <v>5352</v>
      </c>
      <c r="C1668" s="24" t="s">
        <v>5352</v>
      </c>
      <c r="D1668" s="132" t="s">
        <v>4632</v>
      </c>
      <c r="E1668" s="132">
        <v>3.0</v>
      </c>
      <c r="F1668" s="132">
        <v>16.0</v>
      </c>
      <c r="G1668" s="132"/>
      <c r="H1668" s="132"/>
      <c r="J1668" s="171">
        <f t="array" ref="J1668">IFERROR(INDEX(VBDhistory1!$U$310:$U$610,MATCH(VBDgames!$C1668,VBDhistory1!$B$310:$B$610,0))+ROW()/10000000,0)</f>
        <v>0</v>
      </c>
      <c r="K1668" s="171">
        <f t="array" ref="K1668">IFERROR(INDEX(VBDhistory2!$U$310:$U$610,MATCH(VBDgames!$C1668,VBDhistory2!$B$310:$B$610,0))+ROW()/10000000,0)</f>
        <v>0</v>
      </c>
      <c r="L1668" s="171">
        <f t="array" ref="L1668">IFERROR(INDEX(VBDhistory3!$U$310:$U$610,MATCH(VBDgames!$C1668,VBDhistory3!$B$310:$B$610,0))+ROW()/10000000,0)</f>
        <v>0</v>
      </c>
      <c r="M1668" s="171">
        <f t="array" ref="M1668">IFERROR(INDEX(VBDhistory4!$U$310:$U$610,MATCH(VBDgames!$C1668,VBDhistory4!$B$310:$B$610,0))+ROW()/10000000,0)</f>
        <v>0</v>
      </c>
      <c r="N1668" s="171"/>
      <c r="O1668" s="171" t="str">
        <f t="shared" ref="O1668:R1668" si="3140">$D1668&amp;"-"&amp;RANK(J1668,J$1429:J$1778,0)</f>
        <v>DL-1</v>
      </c>
      <c r="P1668" s="171" t="str">
        <f t="shared" si="3140"/>
        <v>DL-1</v>
      </c>
      <c r="Q1668" s="171" t="str">
        <f t="shared" si="3140"/>
        <v>DL-1</v>
      </c>
      <c r="R1668" s="171" t="str">
        <f t="shared" si="3140"/>
        <v>DL-1</v>
      </c>
      <c r="AC1668" s="3"/>
    </row>
    <row r="1669" ht="15.75" customHeight="1">
      <c r="A1669" s="24">
        <v>241.0</v>
      </c>
      <c r="B1669" s="24" t="s">
        <v>5353</v>
      </c>
      <c r="C1669" s="24" t="s">
        <v>5353</v>
      </c>
      <c r="D1669" s="132" t="s">
        <v>4632</v>
      </c>
      <c r="E1669" s="132">
        <v>4.0</v>
      </c>
      <c r="F1669" s="132">
        <v>13.0</v>
      </c>
      <c r="G1669" s="132"/>
      <c r="H1669" s="132"/>
      <c r="J1669" s="171">
        <f t="array" ref="J1669">IFERROR(INDEX(VBDhistory1!$U$310:$U$610,MATCH(VBDgames!$C1669,VBDhistory1!$B$310:$B$610,0))+ROW()/10000000,0)</f>
        <v>0</v>
      </c>
      <c r="K1669" s="171">
        <f t="array" ref="K1669">IFERROR(INDEX(VBDhistory2!$U$310:$U$610,MATCH(VBDgames!$C1669,VBDhistory2!$B$310:$B$610,0))+ROW()/10000000,0)</f>
        <v>0</v>
      </c>
      <c r="L1669" s="171">
        <f t="array" ref="L1669">IFERROR(INDEX(VBDhistory3!$U$310:$U$610,MATCH(VBDgames!$C1669,VBDhistory3!$B$310:$B$610,0))+ROW()/10000000,0)</f>
        <v>0</v>
      </c>
      <c r="M1669" s="171">
        <f t="array" ref="M1669">IFERROR(INDEX(VBDhistory4!$U$310:$U$610,MATCH(VBDgames!$C1669,VBDhistory4!$B$310:$B$610,0))+ROW()/10000000,0)</f>
        <v>0</v>
      </c>
      <c r="N1669" s="171"/>
      <c r="O1669" s="171" t="str">
        <f t="shared" ref="O1669:R1669" si="3141">$D1669&amp;"-"&amp;RANK(J1669,J$1429:J$1778,0)</f>
        <v>DL-1</v>
      </c>
      <c r="P1669" s="171" t="str">
        <f t="shared" si="3141"/>
        <v>DL-1</v>
      </c>
      <c r="Q1669" s="171" t="str">
        <f t="shared" si="3141"/>
        <v>DL-1</v>
      </c>
      <c r="R1669" s="171" t="str">
        <f t="shared" si="3141"/>
        <v>DL-1</v>
      </c>
      <c r="AC1669" s="3"/>
    </row>
    <row r="1670" ht="15.75" customHeight="1">
      <c r="A1670" s="24">
        <v>242.0</v>
      </c>
      <c r="B1670" s="24" t="s">
        <v>5354</v>
      </c>
      <c r="C1670" s="24" t="s">
        <v>5354</v>
      </c>
      <c r="D1670" s="132" t="s">
        <v>4632</v>
      </c>
      <c r="E1670" s="132"/>
      <c r="F1670" s="132">
        <v>13.0</v>
      </c>
      <c r="G1670" s="132">
        <v>16.0</v>
      </c>
      <c r="H1670" s="132"/>
      <c r="J1670" s="171">
        <f t="array" ref="J1670">IFERROR(INDEX(VBDhistory1!$U$310:$U$610,MATCH(VBDgames!$C1670,VBDhistory1!$B$310:$B$610,0))+ROW()/10000000,0)</f>
        <v>0</v>
      </c>
      <c r="K1670" s="171">
        <f t="array" ref="K1670">IFERROR(INDEX(VBDhistory2!$U$310:$U$610,MATCH(VBDgames!$C1670,VBDhistory2!$B$310:$B$610,0))+ROW()/10000000,0)</f>
        <v>0</v>
      </c>
      <c r="L1670" s="171">
        <f t="array" ref="L1670">IFERROR(INDEX(VBDhistory3!$U$310:$U$610,MATCH(VBDgames!$C1670,VBDhistory3!$B$310:$B$610,0))+ROW()/10000000,0)</f>
        <v>0</v>
      </c>
      <c r="M1670" s="171">
        <f t="array" ref="M1670">IFERROR(INDEX(VBDhistory4!$U$310:$U$610,MATCH(VBDgames!$C1670,VBDhistory4!$B$310:$B$610,0))+ROW()/10000000,0)</f>
        <v>0</v>
      </c>
      <c r="N1670" s="171"/>
      <c r="O1670" s="171" t="str">
        <f t="shared" ref="O1670:R1670" si="3142">$D1670&amp;"-"&amp;RANK(J1670,J$1429:J$1778,0)</f>
        <v>DL-1</v>
      </c>
      <c r="P1670" s="171" t="str">
        <f t="shared" si="3142"/>
        <v>DL-1</v>
      </c>
      <c r="Q1670" s="171" t="str">
        <f t="shared" si="3142"/>
        <v>DL-1</v>
      </c>
      <c r="R1670" s="171" t="str">
        <f t="shared" si="3142"/>
        <v>DL-1</v>
      </c>
      <c r="AC1670" s="3"/>
    </row>
    <row r="1671" ht="15.75" customHeight="1">
      <c r="A1671" s="24">
        <v>243.0</v>
      </c>
      <c r="B1671" s="24" t="s">
        <v>5355</v>
      </c>
      <c r="C1671" s="24" t="s">
        <v>5355</v>
      </c>
      <c r="D1671" s="132" t="s">
        <v>4632</v>
      </c>
      <c r="E1671" s="132">
        <v>3.0</v>
      </c>
      <c r="F1671" s="132">
        <v>13.0</v>
      </c>
      <c r="G1671" s="132">
        <v>14.0</v>
      </c>
      <c r="H1671" s="132">
        <v>16.0</v>
      </c>
      <c r="J1671" s="171">
        <f t="array" ref="J1671">IFERROR(INDEX(VBDhistory1!$U$310:$U$610,MATCH(VBDgames!$C1671,VBDhistory1!$B$310:$B$610,0))+ROW()/10000000,0)</f>
        <v>0</v>
      </c>
      <c r="K1671" s="171">
        <f t="array" ref="K1671">IFERROR(INDEX(VBDhistory2!$U$310:$U$610,MATCH(VBDgames!$C1671,VBDhistory2!$B$310:$B$610,0))+ROW()/10000000,0)</f>
        <v>0</v>
      </c>
      <c r="L1671" s="171">
        <f t="array" ref="L1671">IFERROR(INDEX(VBDhistory3!$U$310:$U$610,MATCH(VBDgames!$C1671,VBDhistory3!$B$310:$B$610,0))+ROW()/10000000,0)</f>
        <v>0</v>
      </c>
      <c r="M1671" s="171">
        <f t="array" ref="M1671">IFERROR(INDEX(VBDhistory4!$U$310:$U$610,MATCH(VBDgames!$C1671,VBDhistory4!$B$310:$B$610,0))+ROW()/10000000,0)</f>
        <v>0</v>
      </c>
      <c r="N1671" s="171"/>
      <c r="O1671" s="171" t="str">
        <f t="shared" ref="O1671:R1671" si="3143">$D1671&amp;"-"&amp;RANK(J1671,J$1429:J$1778,0)</f>
        <v>DL-1</v>
      </c>
      <c r="P1671" s="171" t="str">
        <f t="shared" si="3143"/>
        <v>DL-1</v>
      </c>
      <c r="Q1671" s="171" t="str">
        <f t="shared" si="3143"/>
        <v>DL-1</v>
      </c>
      <c r="R1671" s="171" t="str">
        <f t="shared" si="3143"/>
        <v>DL-1</v>
      </c>
      <c r="AC1671" s="3"/>
    </row>
    <row r="1672" ht="15.75" customHeight="1">
      <c r="A1672" s="24">
        <v>244.0</v>
      </c>
      <c r="B1672" s="24" t="s">
        <v>5356</v>
      </c>
      <c r="C1672" s="24" t="s">
        <v>5356</v>
      </c>
      <c r="D1672" s="132" t="s">
        <v>4632</v>
      </c>
      <c r="E1672" s="132">
        <v>2.0</v>
      </c>
      <c r="F1672" s="132">
        <v>12.0</v>
      </c>
      <c r="G1672" s="132">
        <v>11.0</v>
      </c>
      <c r="H1672" s="132"/>
      <c r="J1672" s="171">
        <f t="array" ref="J1672">IFERROR(INDEX(VBDhistory1!$U$310:$U$610,MATCH(VBDgames!$C1672,VBDhistory1!$B$310:$B$610,0))+ROW()/10000000,0)</f>
        <v>0</v>
      </c>
      <c r="K1672" s="171">
        <f t="array" ref="K1672">IFERROR(INDEX(VBDhistory2!$U$310:$U$610,MATCH(VBDgames!$C1672,VBDhistory2!$B$310:$B$610,0))+ROW()/10000000,0)</f>
        <v>0</v>
      </c>
      <c r="L1672" s="171">
        <f t="array" ref="L1672">IFERROR(INDEX(VBDhistory3!$U$310:$U$610,MATCH(VBDgames!$C1672,VBDhistory3!$B$310:$B$610,0))+ROW()/10000000,0)</f>
        <v>0</v>
      </c>
      <c r="M1672" s="171">
        <f t="array" ref="M1672">IFERROR(INDEX(VBDhistory4!$U$310:$U$610,MATCH(VBDgames!$C1672,VBDhistory4!$B$310:$B$610,0))+ROW()/10000000,0)</f>
        <v>0</v>
      </c>
      <c r="N1672" s="171"/>
      <c r="O1672" s="171" t="str">
        <f t="shared" ref="O1672:R1672" si="3144">$D1672&amp;"-"&amp;RANK(J1672,J$1429:J$1778,0)</f>
        <v>DL-1</v>
      </c>
      <c r="P1672" s="171" t="str">
        <f t="shared" si="3144"/>
        <v>DL-1</v>
      </c>
      <c r="Q1672" s="171" t="str">
        <f t="shared" si="3144"/>
        <v>DL-1</v>
      </c>
      <c r="R1672" s="171" t="str">
        <f t="shared" si="3144"/>
        <v>DL-1</v>
      </c>
      <c r="AC1672" s="3"/>
    </row>
    <row r="1673" ht="15.75" customHeight="1">
      <c r="A1673" s="24">
        <v>245.0</v>
      </c>
      <c r="B1673" s="22" t="s">
        <v>5357</v>
      </c>
      <c r="C1673" s="22" t="s">
        <v>5357</v>
      </c>
      <c r="D1673" s="132" t="s">
        <v>4632</v>
      </c>
      <c r="E1673" s="132">
        <v>1.0</v>
      </c>
      <c r="F1673" s="132">
        <v>15.0</v>
      </c>
      <c r="G1673" s="132"/>
      <c r="H1673" s="132"/>
      <c r="J1673" s="171">
        <f t="array" ref="J1673">IFERROR(INDEX(VBDhistory1!$U$310:$U$610,MATCH(VBDgames!$C1673,VBDhistory1!$B$310:$B$610,0))+ROW()/10000000,0)</f>
        <v>0</v>
      </c>
      <c r="K1673" s="171">
        <f t="array" ref="K1673">IFERROR(INDEX(VBDhistory2!$U$310:$U$610,MATCH(VBDgames!$C1673,VBDhistory2!$B$310:$B$610,0))+ROW()/10000000,0)</f>
        <v>0</v>
      </c>
      <c r="L1673" s="171">
        <f t="array" ref="L1673">IFERROR(INDEX(VBDhistory3!$U$310:$U$610,MATCH(VBDgames!$C1673,VBDhistory3!$B$310:$B$610,0))+ROW()/10000000,0)</f>
        <v>0</v>
      </c>
      <c r="M1673" s="171">
        <f t="array" ref="M1673">IFERROR(INDEX(VBDhistory4!$U$310:$U$610,MATCH(VBDgames!$C1673,VBDhistory4!$B$310:$B$610,0))+ROW()/10000000,0)</f>
        <v>0</v>
      </c>
      <c r="N1673" s="171"/>
      <c r="O1673" s="171" t="str">
        <f t="shared" ref="O1673:R1673" si="3145">$D1673&amp;"-"&amp;RANK(J1673,J$1429:J$1778,0)</f>
        <v>DL-1</v>
      </c>
      <c r="P1673" s="171" t="str">
        <f t="shared" si="3145"/>
        <v>DL-1</v>
      </c>
      <c r="Q1673" s="171" t="str">
        <f t="shared" si="3145"/>
        <v>DL-1</v>
      </c>
      <c r="R1673" s="171" t="str">
        <f t="shared" si="3145"/>
        <v>DL-1</v>
      </c>
      <c r="AC1673" s="3"/>
    </row>
    <row r="1674" ht="15.75" customHeight="1">
      <c r="A1674" s="24">
        <v>246.0</v>
      </c>
      <c r="B1674" s="24" t="s">
        <v>5358</v>
      </c>
      <c r="C1674" s="24" t="s">
        <v>5358</v>
      </c>
      <c r="D1674" s="132" t="s">
        <v>4632</v>
      </c>
      <c r="E1674" s="132"/>
      <c r="F1674" s="132">
        <v>13.0</v>
      </c>
      <c r="G1674" s="132">
        <v>5.0</v>
      </c>
      <c r="H1674" s="132"/>
      <c r="J1674" s="171">
        <f t="array" ref="J1674">IFERROR(INDEX(VBDhistory1!$U$310:$U$610,MATCH(VBDgames!$C1674,VBDhistory1!$B$310:$B$610,0))+ROW()/10000000,0)</f>
        <v>0</v>
      </c>
      <c r="K1674" s="171">
        <f t="array" ref="K1674">IFERROR(INDEX(VBDhistory2!$U$310:$U$610,MATCH(VBDgames!$C1674,VBDhistory2!$B$310:$B$610,0))+ROW()/10000000,0)</f>
        <v>0</v>
      </c>
      <c r="L1674" s="171">
        <f t="array" ref="L1674">IFERROR(INDEX(VBDhistory3!$U$310:$U$610,MATCH(VBDgames!$C1674,VBDhistory3!$B$310:$B$610,0))+ROW()/10000000,0)</f>
        <v>0</v>
      </c>
      <c r="M1674" s="171">
        <f t="array" ref="M1674">IFERROR(INDEX(VBDhistory4!$U$310:$U$610,MATCH(VBDgames!$C1674,VBDhistory4!$B$310:$B$610,0))+ROW()/10000000,0)</f>
        <v>0</v>
      </c>
      <c r="N1674" s="171"/>
      <c r="O1674" s="171" t="str">
        <f t="shared" ref="O1674:R1674" si="3146">$D1674&amp;"-"&amp;RANK(J1674,J$1429:J$1778,0)</f>
        <v>DL-1</v>
      </c>
      <c r="P1674" s="171" t="str">
        <f t="shared" si="3146"/>
        <v>DL-1</v>
      </c>
      <c r="Q1674" s="171" t="str">
        <f t="shared" si="3146"/>
        <v>DL-1</v>
      </c>
      <c r="R1674" s="171" t="str">
        <f t="shared" si="3146"/>
        <v>DL-1</v>
      </c>
      <c r="AC1674" s="3"/>
    </row>
    <row r="1675" ht="15.75" customHeight="1">
      <c r="A1675" s="24">
        <v>247.0</v>
      </c>
      <c r="B1675" s="24" t="s">
        <v>5359</v>
      </c>
      <c r="C1675" s="24" t="s">
        <v>5359</v>
      </c>
      <c r="D1675" s="132" t="s">
        <v>4632</v>
      </c>
      <c r="E1675" s="132"/>
      <c r="F1675" s="132">
        <v>12.0</v>
      </c>
      <c r="G1675" s="132">
        <v>16.0</v>
      </c>
      <c r="H1675" s="132"/>
      <c r="J1675" s="171">
        <f t="array" ref="J1675">IFERROR(INDEX(VBDhistory1!$U$310:$U$610,MATCH(VBDgames!$C1675,VBDhistory1!$B$310:$B$610,0))+ROW()/10000000,0)</f>
        <v>0</v>
      </c>
      <c r="K1675" s="171">
        <f t="array" ref="K1675">IFERROR(INDEX(VBDhistory2!$U$310:$U$610,MATCH(VBDgames!$C1675,VBDhistory2!$B$310:$B$610,0))+ROW()/10000000,0)</f>
        <v>0</v>
      </c>
      <c r="L1675" s="171">
        <f t="array" ref="L1675">IFERROR(INDEX(VBDhistory3!$U$310:$U$610,MATCH(VBDgames!$C1675,VBDhistory3!$B$310:$B$610,0))+ROW()/10000000,0)</f>
        <v>0</v>
      </c>
      <c r="M1675" s="171">
        <f t="array" ref="M1675">IFERROR(INDEX(VBDhistory4!$U$310:$U$610,MATCH(VBDgames!$C1675,VBDhistory4!$B$310:$B$610,0))+ROW()/10000000,0)</f>
        <v>0</v>
      </c>
      <c r="N1675" s="171"/>
      <c r="O1675" s="171" t="str">
        <f t="shared" ref="O1675:R1675" si="3147">$D1675&amp;"-"&amp;RANK(J1675,J$1429:J$1778,0)</f>
        <v>DL-1</v>
      </c>
      <c r="P1675" s="171" t="str">
        <f t="shared" si="3147"/>
        <v>DL-1</v>
      </c>
      <c r="Q1675" s="171" t="str">
        <f t="shared" si="3147"/>
        <v>DL-1</v>
      </c>
      <c r="R1675" s="171" t="str">
        <f t="shared" si="3147"/>
        <v>DL-1</v>
      </c>
      <c r="AC1675" s="3"/>
    </row>
    <row r="1676" ht="15.75" customHeight="1">
      <c r="A1676" s="24">
        <v>248.0</v>
      </c>
      <c r="B1676" s="24" t="s">
        <v>4950</v>
      </c>
      <c r="C1676" s="24" t="s">
        <v>4950</v>
      </c>
      <c r="D1676" s="132" t="s">
        <v>4632</v>
      </c>
      <c r="E1676" s="132"/>
      <c r="F1676" s="132">
        <v>11.0</v>
      </c>
      <c r="G1676" s="132">
        <v>15.0</v>
      </c>
      <c r="H1676" s="132"/>
      <c r="J1676" s="171">
        <f t="array" ref="J1676">IFERROR(INDEX(VBDhistory1!$U$310:$U$610,MATCH(VBDgames!$C1676,VBDhistory1!$B$310:$B$610,0))+ROW()/10000000,0)</f>
        <v>0</v>
      </c>
      <c r="K1676" s="171">
        <f t="array" ref="K1676">IFERROR(INDEX(VBDhistory2!$U$310:$U$610,MATCH(VBDgames!$C1676,VBDhistory2!$B$310:$B$610,0))+ROW()/10000000,0)</f>
        <v>0</v>
      </c>
      <c r="L1676" s="171">
        <f t="array" ref="L1676">IFERROR(INDEX(VBDhistory3!$U$310:$U$610,MATCH(VBDgames!$C1676,VBDhistory3!$B$310:$B$610,0))+ROW()/10000000,0)</f>
        <v>0</v>
      </c>
      <c r="M1676" s="171">
        <f t="array" ref="M1676">IFERROR(INDEX(VBDhistory4!$U$310:$U$610,MATCH(VBDgames!$C1676,VBDhistory4!$B$310:$B$610,0))+ROW()/10000000,0)</f>
        <v>0</v>
      </c>
      <c r="N1676" s="171"/>
      <c r="O1676" s="171" t="str">
        <f t="shared" ref="O1676:R1676" si="3148">$D1676&amp;"-"&amp;RANK(J1676,J$1429:J$1778,0)</f>
        <v>DL-1</v>
      </c>
      <c r="P1676" s="171" t="str">
        <f t="shared" si="3148"/>
        <v>DL-1</v>
      </c>
      <c r="Q1676" s="171" t="str">
        <f t="shared" si="3148"/>
        <v>DL-1</v>
      </c>
      <c r="R1676" s="171" t="str">
        <f t="shared" si="3148"/>
        <v>DL-1</v>
      </c>
      <c r="AC1676" s="3"/>
    </row>
    <row r="1677" ht="15.75" customHeight="1">
      <c r="A1677" s="24">
        <v>249.0</v>
      </c>
      <c r="B1677" s="24" t="s">
        <v>5360</v>
      </c>
      <c r="C1677" s="24" t="s">
        <v>5360</v>
      </c>
      <c r="D1677" s="132" t="s">
        <v>4632</v>
      </c>
      <c r="E1677" s="132">
        <v>4.0</v>
      </c>
      <c r="F1677" s="132">
        <v>14.0</v>
      </c>
      <c r="G1677" s="132"/>
      <c r="H1677" s="132"/>
      <c r="J1677" s="171">
        <f t="array" ref="J1677">IFERROR(INDEX(VBDhistory1!$U$310:$U$610,MATCH(VBDgames!$C1677,VBDhistory1!$B$310:$B$610,0))+ROW()/10000000,0)</f>
        <v>0</v>
      </c>
      <c r="K1677" s="171">
        <f t="array" ref="K1677">IFERROR(INDEX(VBDhistory2!$U$310:$U$610,MATCH(VBDgames!$C1677,VBDhistory2!$B$310:$B$610,0))+ROW()/10000000,0)</f>
        <v>0</v>
      </c>
      <c r="L1677" s="171">
        <f t="array" ref="L1677">IFERROR(INDEX(VBDhistory3!$U$310:$U$610,MATCH(VBDgames!$C1677,VBDhistory3!$B$310:$B$610,0))+ROW()/10000000,0)</f>
        <v>0</v>
      </c>
      <c r="M1677" s="171">
        <f t="array" ref="M1677">IFERROR(INDEX(VBDhistory4!$U$310:$U$610,MATCH(VBDgames!$C1677,VBDhistory4!$B$310:$B$610,0))+ROW()/10000000,0)</f>
        <v>0</v>
      </c>
      <c r="N1677" s="171"/>
      <c r="O1677" s="171" t="str">
        <f t="shared" ref="O1677:R1677" si="3149">$D1677&amp;"-"&amp;RANK(J1677,J$1429:J$1778,0)</f>
        <v>DL-1</v>
      </c>
      <c r="P1677" s="171" t="str">
        <f t="shared" si="3149"/>
        <v>DL-1</v>
      </c>
      <c r="Q1677" s="171" t="str">
        <f t="shared" si="3149"/>
        <v>DL-1</v>
      </c>
      <c r="R1677" s="171" t="str">
        <f t="shared" si="3149"/>
        <v>DL-1</v>
      </c>
      <c r="AC1677" s="3"/>
    </row>
    <row r="1678" ht="15.75" customHeight="1">
      <c r="A1678" s="24">
        <v>250.0</v>
      </c>
      <c r="B1678" s="24" t="s">
        <v>5361</v>
      </c>
      <c r="C1678" s="24" t="s">
        <v>5361</v>
      </c>
      <c r="D1678" s="132" t="s">
        <v>4632</v>
      </c>
      <c r="E1678" s="132"/>
      <c r="F1678" s="132">
        <v>12.0</v>
      </c>
      <c r="G1678" s="132">
        <v>15.0</v>
      </c>
      <c r="H1678" s="132"/>
      <c r="J1678" s="171">
        <f t="array" ref="J1678">IFERROR(INDEX(VBDhistory1!$U$310:$U$610,MATCH(VBDgames!$C1678,VBDhistory1!$B$310:$B$610,0))+ROW()/10000000,0)</f>
        <v>0</v>
      </c>
      <c r="K1678" s="171">
        <f t="array" ref="K1678">IFERROR(INDEX(VBDhistory2!$U$310:$U$610,MATCH(VBDgames!$C1678,VBDhistory2!$B$310:$B$610,0))+ROW()/10000000,0)</f>
        <v>0</v>
      </c>
      <c r="L1678" s="171">
        <f t="array" ref="L1678">IFERROR(INDEX(VBDhistory3!$U$310:$U$610,MATCH(VBDgames!$C1678,VBDhistory3!$B$310:$B$610,0))+ROW()/10000000,0)</f>
        <v>0</v>
      </c>
      <c r="M1678" s="171">
        <f t="array" ref="M1678">IFERROR(INDEX(VBDhistory4!$U$310:$U$610,MATCH(VBDgames!$C1678,VBDhistory4!$B$310:$B$610,0))+ROW()/10000000,0)</f>
        <v>0</v>
      </c>
      <c r="N1678" s="171"/>
      <c r="O1678" s="171" t="str">
        <f t="shared" ref="O1678:R1678" si="3150">$D1678&amp;"-"&amp;RANK(J1678,J$1429:J$1778,0)</f>
        <v>DL-1</v>
      </c>
      <c r="P1678" s="171" t="str">
        <f t="shared" si="3150"/>
        <v>DL-1</v>
      </c>
      <c r="Q1678" s="171" t="str">
        <f t="shared" si="3150"/>
        <v>DL-1</v>
      </c>
      <c r="R1678" s="171" t="str">
        <f t="shared" si="3150"/>
        <v>DL-1</v>
      </c>
      <c r="AC1678" s="3"/>
    </row>
    <row r="1679" ht="15.75" customHeight="1">
      <c r="A1679" s="24">
        <v>251.0</v>
      </c>
      <c r="B1679" s="24" t="s">
        <v>4955</v>
      </c>
      <c r="C1679" s="24" t="s">
        <v>4955</v>
      </c>
      <c r="D1679" s="132" t="s">
        <v>4632</v>
      </c>
      <c r="E1679" s="132"/>
      <c r="F1679" s="132">
        <v>9.0</v>
      </c>
      <c r="G1679" s="132">
        <v>11.0</v>
      </c>
      <c r="H1679" s="132"/>
      <c r="J1679" s="171">
        <f t="array" ref="J1679">IFERROR(INDEX(VBDhistory1!$U$310:$U$610,MATCH(VBDgames!$C1679,VBDhistory1!$B$310:$B$610,0))+ROW()/10000000,0)</f>
        <v>0</v>
      </c>
      <c r="K1679" s="171">
        <f t="array" ref="K1679">IFERROR(INDEX(VBDhistory2!$U$310:$U$610,MATCH(VBDgames!$C1679,VBDhistory2!$B$310:$B$610,0))+ROW()/10000000,0)</f>
        <v>0</v>
      </c>
      <c r="L1679" s="171">
        <f t="array" ref="L1679">IFERROR(INDEX(VBDhistory3!$U$310:$U$610,MATCH(VBDgames!$C1679,VBDhistory3!$B$310:$B$610,0))+ROW()/10000000,0)</f>
        <v>0</v>
      </c>
      <c r="M1679" s="171">
        <f t="array" ref="M1679">IFERROR(INDEX(VBDhistory4!$U$310:$U$610,MATCH(VBDgames!$C1679,VBDhistory4!$B$310:$B$610,0))+ROW()/10000000,0)</f>
        <v>0</v>
      </c>
      <c r="N1679" s="171"/>
      <c r="O1679" s="171" t="str">
        <f t="shared" ref="O1679:R1679" si="3151">$D1679&amp;"-"&amp;RANK(J1679,J$1429:J$1778,0)</f>
        <v>DL-1</v>
      </c>
      <c r="P1679" s="171" t="str">
        <f t="shared" si="3151"/>
        <v>DL-1</v>
      </c>
      <c r="Q1679" s="171" t="str">
        <f t="shared" si="3151"/>
        <v>DL-1</v>
      </c>
      <c r="R1679" s="171" t="str">
        <f t="shared" si="3151"/>
        <v>DL-1</v>
      </c>
      <c r="AC1679" s="3"/>
    </row>
    <row r="1680" ht="15.75" customHeight="1">
      <c r="A1680" s="24">
        <v>252.0</v>
      </c>
      <c r="B1680" s="24" t="s">
        <v>5362</v>
      </c>
      <c r="C1680" s="24" t="s">
        <v>5362</v>
      </c>
      <c r="D1680" s="132" t="s">
        <v>4632</v>
      </c>
      <c r="E1680" s="132"/>
      <c r="F1680" s="132">
        <v>10.0</v>
      </c>
      <c r="G1680" s="132">
        <v>2.0</v>
      </c>
      <c r="H1680" s="132"/>
      <c r="J1680" s="171">
        <f t="array" ref="J1680">IFERROR(INDEX(VBDhistory1!$U$310:$U$610,MATCH(VBDgames!$C1680,VBDhistory1!$B$310:$B$610,0))+ROW()/10000000,0)</f>
        <v>0</v>
      </c>
      <c r="K1680" s="171">
        <f t="array" ref="K1680">IFERROR(INDEX(VBDhistory2!$U$310:$U$610,MATCH(VBDgames!$C1680,VBDhistory2!$B$310:$B$610,0))+ROW()/10000000,0)</f>
        <v>0</v>
      </c>
      <c r="L1680" s="171">
        <f t="array" ref="L1680">IFERROR(INDEX(VBDhistory3!$U$310:$U$610,MATCH(VBDgames!$C1680,VBDhistory3!$B$310:$B$610,0))+ROW()/10000000,0)</f>
        <v>0</v>
      </c>
      <c r="M1680" s="171">
        <f t="array" ref="M1680">IFERROR(INDEX(VBDhistory4!$U$310:$U$610,MATCH(VBDgames!$C1680,VBDhistory4!$B$310:$B$610,0))+ROW()/10000000,0)</f>
        <v>0</v>
      </c>
      <c r="N1680" s="171"/>
      <c r="O1680" s="171" t="str">
        <f t="shared" ref="O1680:R1680" si="3152">$D1680&amp;"-"&amp;RANK(J1680,J$1429:J$1778,0)</f>
        <v>DL-1</v>
      </c>
      <c r="P1680" s="171" t="str">
        <f t="shared" si="3152"/>
        <v>DL-1</v>
      </c>
      <c r="Q1680" s="171" t="str">
        <f t="shared" si="3152"/>
        <v>DL-1</v>
      </c>
      <c r="R1680" s="171" t="str">
        <f t="shared" si="3152"/>
        <v>DL-1</v>
      </c>
      <c r="AC1680" s="3"/>
    </row>
    <row r="1681" ht="15.75" customHeight="1">
      <c r="A1681" s="24">
        <v>253.0</v>
      </c>
      <c r="B1681" s="24" t="s">
        <v>5363</v>
      </c>
      <c r="C1681" s="24" t="s">
        <v>5363</v>
      </c>
      <c r="D1681" s="132" t="s">
        <v>4632</v>
      </c>
      <c r="E1681" s="132"/>
      <c r="F1681" s="132">
        <v>9.0</v>
      </c>
      <c r="G1681" s="132"/>
      <c r="H1681" s="132"/>
      <c r="J1681" s="171">
        <f t="array" ref="J1681">IFERROR(INDEX(VBDhistory1!$U$310:$U$610,MATCH(VBDgames!$C1681,VBDhistory1!$B$310:$B$610,0))+ROW()/10000000,0)</f>
        <v>0</v>
      </c>
      <c r="K1681" s="171">
        <f t="array" ref="K1681">IFERROR(INDEX(VBDhistory2!$U$310:$U$610,MATCH(VBDgames!$C1681,VBDhistory2!$B$310:$B$610,0))+ROW()/10000000,0)</f>
        <v>0</v>
      </c>
      <c r="L1681" s="171">
        <f t="array" ref="L1681">IFERROR(INDEX(VBDhistory3!$U$310:$U$610,MATCH(VBDgames!$C1681,VBDhistory3!$B$310:$B$610,0))+ROW()/10000000,0)</f>
        <v>0</v>
      </c>
      <c r="M1681" s="171">
        <f t="array" ref="M1681">IFERROR(INDEX(VBDhistory4!$U$310:$U$610,MATCH(VBDgames!$C1681,VBDhistory4!$B$310:$B$610,0))+ROW()/10000000,0)</f>
        <v>0</v>
      </c>
      <c r="N1681" s="171"/>
      <c r="O1681" s="171" t="str">
        <f t="shared" ref="O1681:R1681" si="3153">$D1681&amp;"-"&amp;RANK(J1681,J$1429:J$1778,0)</f>
        <v>DL-1</v>
      </c>
      <c r="P1681" s="171" t="str">
        <f t="shared" si="3153"/>
        <v>DL-1</v>
      </c>
      <c r="Q1681" s="171" t="str">
        <f t="shared" si="3153"/>
        <v>DL-1</v>
      </c>
      <c r="R1681" s="171" t="str">
        <f t="shared" si="3153"/>
        <v>DL-1</v>
      </c>
      <c r="AC1681" s="3"/>
    </row>
    <row r="1682" ht="15.75" customHeight="1">
      <c r="A1682" s="24">
        <v>254.0</v>
      </c>
      <c r="B1682" s="24" t="s">
        <v>5364</v>
      </c>
      <c r="C1682" s="24" t="s">
        <v>5364</v>
      </c>
      <c r="D1682" s="132" t="s">
        <v>4632</v>
      </c>
      <c r="E1682" s="132"/>
      <c r="F1682" s="132">
        <v>10.0</v>
      </c>
      <c r="G1682" s="132"/>
      <c r="H1682" s="132"/>
      <c r="J1682" s="171">
        <f t="array" ref="J1682">IFERROR(INDEX(VBDhistory1!$U$310:$U$610,MATCH(VBDgames!$C1682,VBDhistory1!$B$310:$B$610,0))+ROW()/10000000,0)</f>
        <v>0</v>
      </c>
      <c r="K1682" s="171">
        <f t="array" ref="K1682">IFERROR(INDEX(VBDhistory2!$U$310:$U$610,MATCH(VBDgames!$C1682,VBDhistory2!$B$310:$B$610,0))+ROW()/10000000,0)</f>
        <v>0</v>
      </c>
      <c r="L1682" s="171">
        <f t="array" ref="L1682">IFERROR(INDEX(VBDhistory3!$U$310:$U$610,MATCH(VBDgames!$C1682,VBDhistory3!$B$310:$B$610,0))+ROW()/10000000,0)</f>
        <v>0</v>
      </c>
      <c r="M1682" s="171">
        <f t="array" ref="M1682">IFERROR(INDEX(VBDhistory4!$U$310:$U$610,MATCH(VBDgames!$C1682,VBDhistory4!$B$310:$B$610,0))+ROW()/10000000,0)</f>
        <v>0</v>
      </c>
      <c r="N1682" s="171"/>
      <c r="O1682" s="171" t="str">
        <f t="shared" ref="O1682:R1682" si="3154">$D1682&amp;"-"&amp;RANK(J1682,J$1429:J$1778,0)</f>
        <v>DL-1</v>
      </c>
      <c r="P1682" s="171" t="str">
        <f t="shared" si="3154"/>
        <v>DL-1</v>
      </c>
      <c r="Q1682" s="171" t="str">
        <f t="shared" si="3154"/>
        <v>DL-1</v>
      </c>
      <c r="R1682" s="171" t="str">
        <f t="shared" si="3154"/>
        <v>DL-1</v>
      </c>
      <c r="AC1682" s="3"/>
    </row>
    <row r="1683" ht="15.75" customHeight="1">
      <c r="A1683" s="24">
        <v>255.0</v>
      </c>
      <c r="B1683" s="24" t="s">
        <v>5365</v>
      </c>
      <c r="C1683" s="24" t="s">
        <v>5365</v>
      </c>
      <c r="D1683" s="132" t="s">
        <v>4632</v>
      </c>
      <c r="E1683" s="132"/>
      <c r="F1683" s="132">
        <v>12.0</v>
      </c>
      <c r="G1683" s="132"/>
      <c r="H1683" s="132"/>
      <c r="J1683" s="171">
        <f t="array" ref="J1683">IFERROR(INDEX(VBDhistory1!$U$310:$U$610,MATCH(VBDgames!$C1683,VBDhistory1!$B$310:$B$610,0))+ROW()/10000000,0)</f>
        <v>0</v>
      </c>
      <c r="K1683" s="171">
        <f t="array" ref="K1683">IFERROR(INDEX(VBDhistory2!$U$310:$U$610,MATCH(VBDgames!$C1683,VBDhistory2!$B$310:$B$610,0))+ROW()/10000000,0)</f>
        <v>0</v>
      </c>
      <c r="L1683" s="171">
        <f t="array" ref="L1683">IFERROR(INDEX(VBDhistory3!$U$310:$U$610,MATCH(VBDgames!$C1683,VBDhistory3!$B$310:$B$610,0))+ROW()/10000000,0)</f>
        <v>0</v>
      </c>
      <c r="M1683" s="171">
        <f t="array" ref="M1683">IFERROR(INDEX(VBDhistory4!$U$310:$U$610,MATCH(VBDgames!$C1683,VBDhistory4!$B$310:$B$610,0))+ROW()/10000000,0)</f>
        <v>0</v>
      </c>
      <c r="N1683" s="171"/>
      <c r="O1683" s="171" t="str">
        <f t="shared" ref="O1683:R1683" si="3155">$D1683&amp;"-"&amp;RANK(J1683,J$1429:J$1778,0)</f>
        <v>DL-1</v>
      </c>
      <c r="P1683" s="171" t="str">
        <f t="shared" si="3155"/>
        <v>DL-1</v>
      </c>
      <c r="Q1683" s="171" t="str">
        <f t="shared" si="3155"/>
        <v>DL-1</v>
      </c>
      <c r="R1683" s="171" t="str">
        <f t="shared" si="3155"/>
        <v>DL-1</v>
      </c>
      <c r="AC1683" s="3"/>
    </row>
    <row r="1684" ht="15.75" customHeight="1">
      <c r="A1684" s="24">
        <v>256.0</v>
      </c>
      <c r="B1684" s="24" t="s">
        <v>5366</v>
      </c>
      <c r="C1684" s="24" t="s">
        <v>5366</v>
      </c>
      <c r="D1684" s="132" t="s">
        <v>4632</v>
      </c>
      <c r="E1684" s="132"/>
      <c r="F1684" s="132">
        <v>12.0</v>
      </c>
      <c r="G1684" s="132">
        <v>13.0</v>
      </c>
      <c r="H1684" s="132"/>
      <c r="J1684" s="171">
        <f t="array" ref="J1684">IFERROR(INDEX(VBDhistory1!$U$310:$U$610,MATCH(VBDgames!$C1684,VBDhistory1!$B$310:$B$610,0))+ROW()/10000000,0)</f>
        <v>0</v>
      </c>
      <c r="K1684" s="171">
        <f t="array" ref="K1684">IFERROR(INDEX(VBDhistory2!$U$310:$U$610,MATCH(VBDgames!$C1684,VBDhistory2!$B$310:$B$610,0))+ROW()/10000000,0)</f>
        <v>0</v>
      </c>
      <c r="L1684" s="171">
        <f t="array" ref="L1684">IFERROR(INDEX(VBDhistory3!$U$310:$U$610,MATCH(VBDgames!$C1684,VBDhistory3!$B$310:$B$610,0))+ROW()/10000000,0)</f>
        <v>0</v>
      </c>
      <c r="M1684" s="171">
        <f t="array" ref="M1684">IFERROR(INDEX(VBDhistory4!$U$310:$U$610,MATCH(VBDgames!$C1684,VBDhistory4!$B$310:$B$610,0))+ROW()/10000000,0)</f>
        <v>0</v>
      </c>
      <c r="N1684" s="171"/>
      <c r="O1684" s="171" t="str">
        <f t="shared" ref="O1684:R1684" si="3156">$D1684&amp;"-"&amp;RANK(J1684,J$1429:J$1778,0)</f>
        <v>DL-1</v>
      </c>
      <c r="P1684" s="171" t="str">
        <f t="shared" si="3156"/>
        <v>DL-1</v>
      </c>
      <c r="Q1684" s="171" t="str">
        <f t="shared" si="3156"/>
        <v>DL-1</v>
      </c>
      <c r="R1684" s="171" t="str">
        <f t="shared" si="3156"/>
        <v>DL-1</v>
      </c>
      <c r="AC1684" s="3"/>
    </row>
    <row r="1685" ht="15.75" customHeight="1">
      <c r="A1685" s="24">
        <v>257.0</v>
      </c>
      <c r="B1685" s="24" t="s">
        <v>5367</v>
      </c>
      <c r="C1685" s="24" t="s">
        <v>5367</v>
      </c>
      <c r="D1685" s="132" t="s">
        <v>4632</v>
      </c>
      <c r="E1685" s="132">
        <v>7.0</v>
      </c>
      <c r="F1685" s="132">
        <v>9.0</v>
      </c>
      <c r="G1685" s="132">
        <v>13.0</v>
      </c>
      <c r="H1685" s="132"/>
      <c r="J1685" s="171">
        <f t="array" ref="J1685">IFERROR(INDEX(VBDhistory1!$U$310:$U$610,MATCH(VBDgames!$C1685,VBDhistory1!$B$310:$B$610,0))+ROW()/10000000,0)</f>
        <v>0</v>
      </c>
      <c r="K1685" s="171">
        <f t="array" ref="K1685">IFERROR(INDEX(VBDhistory2!$U$310:$U$610,MATCH(VBDgames!$C1685,VBDhistory2!$B$310:$B$610,0))+ROW()/10000000,0)</f>
        <v>0</v>
      </c>
      <c r="L1685" s="171">
        <f t="array" ref="L1685">IFERROR(INDEX(VBDhistory3!$U$310:$U$610,MATCH(VBDgames!$C1685,VBDhistory3!$B$310:$B$610,0))+ROW()/10000000,0)</f>
        <v>0</v>
      </c>
      <c r="M1685" s="171">
        <f t="array" ref="M1685">IFERROR(INDEX(VBDhistory4!$U$310:$U$610,MATCH(VBDgames!$C1685,VBDhistory4!$B$310:$B$610,0))+ROW()/10000000,0)</f>
        <v>0</v>
      </c>
      <c r="N1685" s="171"/>
      <c r="O1685" s="171" t="str">
        <f t="shared" ref="O1685:R1685" si="3157">$D1685&amp;"-"&amp;RANK(J1685,J$1429:J$1778,0)</f>
        <v>DL-1</v>
      </c>
      <c r="P1685" s="171" t="str">
        <f t="shared" si="3157"/>
        <v>DL-1</v>
      </c>
      <c r="Q1685" s="171" t="str">
        <f t="shared" si="3157"/>
        <v>DL-1</v>
      </c>
      <c r="R1685" s="171" t="str">
        <f t="shared" si="3157"/>
        <v>DL-1</v>
      </c>
      <c r="AC1685" s="3"/>
    </row>
    <row r="1686" ht="15.75" customHeight="1">
      <c r="A1686" s="24">
        <v>258.0</v>
      </c>
      <c r="B1686" s="24" t="s">
        <v>5368</v>
      </c>
      <c r="C1686" s="24" t="s">
        <v>5368</v>
      </c>
      <c r="D1686" s="132" t="s">
        <v>4632</v>
      </c>
      <c r="E1686" s="132"/>
      <c r="F1686" s="132">
        <v>9.0</v>
      </c>
      <c r="G1686" s="132">
        <v>14.0</v>
      </c>
      <c r="H1686" s="132"/>
      <c r="J1686" s="171">
        <f t="array" ref="J1686">IFERROR(INDEX(VBDhistory1!$U$310:$U$610,MATCH(VBDgames!$C1686,VBDhistory1!$B$310:$B$610,0))+ROW()/10000000,0)</f>
        <v>0</v>
      </c>
      <c r="K1686" s="171">
        <f t="array" ref="K1686">IFERROR(INDEX(VBDhistory2!$U$310:$U$610,MATCH(VBDgames!$C1686,VBDhistory2!$B$310:$B$610,0))+ROW()/10000000,0)</f>
        <v>0</v>
      </c>
      <c r="L1686" s="171">
        <f t="array" ref="L1686">IFERROR(INDEX(VBDhistory3!$U$310:$U$610,MATCH(VBDgames!$C1686,VBDhistory3!$B$310:$B$610,0))+ROW()/10000000,0)</f>
        <v>0</v>
      </c>
      <c r="M1686" s="171">
        <f t="array" ref="M1686">IFERROR(INDEX(VBDhistory4!$U$310:$U$610,MATCH(VBDgames!$C1686,VBDhistory4!$B$310:$B$610,0))+ROW()/10000000,0)</f>
        <v>0</v>
      </c>
      <c r="N1686" s="171"/>
      <c r="O1686" s="171" t="str">
        <f t="shared" ref="O1686:R1686" si="3158">$D1686&amp;"-"&amp;RANK(J1686,J$1429:J$1778,0)</f>
        <v>DL-1</v>
      </c>
      <c r="P1686" s="171" t="str">
        <f t="shared" si="3158"/>
        <v>DL-1</v>
      </c>
      <c r="Q1686" s="171" t="str">
        <f t="shared" si="3158"/>
        <v>DL-1</v>
      </c>
      <c r="R1686" s="171" t="str">
        <f t="shared" si="3158"/>
        <v>DL-1</v>
      </c>
      <c r="AC1686" s="3"/>
    </row>
    <row r="1687" ht="15.75" customHeight="1">
      <c r="A1687" s="24">
        <v>259.0</v>
      </c>
      <c r="B1687" s="24" t="s">
        <v>5369</v>
      </c>
      <c r="C1687" s="24" t="s">
        <v>5369</v>
      </c>
      <c r="D1687" s="132" t="s">
        <v>4632</v>
      </c>
      <c r="E1687" s="132">
        <v>0.0</v>
      </c>
      <c r="F1687" s="132">
        <v>10.0</v>
      </c>
      <c r="G1687" s="132"/>
      <c r="H1687" s="132"/>
      <c r="J1687" s="171">
        <f t="array" ref="J1687">IFERROR(INDEX(VBDhistory1!$U$310:$U$610,MATCH(VBDgames!$C1687,VBDhistory1!$B$310:$B$610,0))+ROW()/10000000,0)</f>
        <v>0</v>
      </c>
      <c r="K1687" s="171">
        <f t="array" ref="K1687">IFERROR(INDEX(VBDhistory2!$U$310:$U$610,MATCH(VBDgames!$C1687,VBDhistory2!$B$310:$B$610,0))+ROW()/10000000,0)</f>
        <v>0</v>
      </c>
      <c r="L1687" s="171">
        <f t="array" ref="L1687">IFERROR(INDEX(VBDhistory3!$U$310:$U$610,MATCH(VBDgames!$C1687,VBDhistory3!$B$310:$B$610,0))+ROW()/10000000,0)</f>
        <v>0</v>
      </c>
      <c r="M1687" s="171">
        <f t="array" ref="M1687">IFERROR(INDEX(VBDhistory4!$U$310:$U$610,MATCH(VBDgames!$C1687,VBDhistory4!$B$310:$B$610,0))+ROW()/10000000,0)</f>
        <v>0</v>
      </c>
      <c r="N1687" s="171"/>
      <c r="O1687" s="171" t="str">
        <f t="shared" ref="O1687:R1687" si="3159">$D1687&amp;"-"&amp;RANK(J1687,J$1429:J$1778,0)</f>
        <v>DL-1</v>
      </c>
      <c r="P1687" s="171" t="str">
        <f t="shared" si="3159"/>
        <v>DL-1</v>
      </c>
      <c r="Q1687" s="171" t="str">
        <f t="shared" si="3159"/>
        <v>DL-1</v>
      </c>
      <c r="R1687" s="171" t="str">
        <f t="shared" si="3159"/>
        <v>DL-1</v>
      </c>
      <c r="AC1687" s="3"/>
    </row>
    <row r="1688" ht="15.75" customHeight="1">
      <c r="A1688" s="24">
        <v>260.0</v>
      </c>
      <c r="B1688" s="24" t="s">
        <v>5370</v>
      </c>
      <c r="C1688" s="24" t="s">
        <v>5370</v>
      </c>
      <c r="D1688" s="132" t="s">
        <v>4632</v>
      </c>
      <c r="E1688" s="132"/>
      <c r="F1688" s="132">
        <v>10.0</v>
      </c>
      <c r="G1688" s="132">
        <v>6.0</v>
      </c>
      <c r="H1688" s="132"/>
      <c r="J1688" s="171">
        <f t="array" ref="J1688">IFERROR(INDEX(VBDhistory1!$U$310:$U$610,MATCH(VBDgames!$C1688,VBDhistory1!$B$310:$B$610,0))+ROW()/10000000,0)</f>
        <v>0</v>
      </c>
      <c r="K1688" s="171">
        <f t="array" ref="K1688">IFERROR(INDEX(VBDhistory2!$U$310:$U$610,MATCH(VBDgames!$C1688,VBDhistory2!$B$310:$B$610,0))+ROW()/10000000,0)</f>
        <v>0</v>
      </c>
      <c r="L1688" s="171">
        <f t="array" ref="L1688">IFERROR(INDEX(VBDhistory3!$U$310:$U$610,MATCH(VBDgames!$C1688,VBDhistory3!$B$310:$B$610,0))+ROW()/10000000,0)</f>
        <v>0</v>
      </c>
      <c r="M1688" s="171">
        <f t="array" ref="M1688">IFERROR(INDEX(VBDhistory4!$U$310:$U$610,MATCH(VBDgames!$C1688,VBDhistory4!$B$310:$B$610,0))+ROW()/10000000,0)</f>
        <v>0</v>
      </c>
      <c r="N1688" s="171"/>
      <c r="O1688" s="171" t="str">
        <f t="shared" ref="O1688:R1688" si="3160">$D1688&amp;"-"&amp;RANK(J1688,J$1429:J$1778,0)</f>
        <v>DL-1</v>
      </c>
      <c r="P1688" s="171" t="str">
        <f t="shared" si="3160"/>
        <v>DL-1</v>
      </c>
      <c r="Q1688" s="171" t="str">
        <f t="shared" si="3160"/>
        <v>DL-1</v>
      </c>
      <c r="R1688" s="171" t="str">
        <f t="shared" si="3160"/>
        <v>DL-1</v>
      </c>
      <c r="AC1688" s="3"/>
    </row>
    <row r="1689" ht="15.75" customHeight="1">
      <c r="A1689" s="24">
        <v>261.0</v>
      </c>
      <c r="B1689" s="24" t="s">
        <v>5371</v>
      </c>
      <c r="C1689" s="24" t="s">
        <v>5371</v>
      </c>
      <c r="D1689" s="132" t="s">
        <v>4632</v>
      </c>
      <c r="E1689" s="132">
        <v>2.0</v>
      </c>
      <c r="F1689" s="132">
        <v>7.0</v>
      </c>
      <c r="G1689" s="132">
        <v>7.0</v>
      </c>
      <c r="H1689" s="132"/>
      <c r="J1689" s="171">
        <f t="array" ref="J1689">IFERROR(INDEX(VBDhistory1!$U$310:$U$610,MATCH(VBDgames!$C1689,VBDhistory1!$B$310:$B$610,0))+ROW()/10000000,0)</f>
        <v>0</v>
      </c>
      <c r="K1689" s="171">
        <f t="array" ref="K1689">IFERROR(INDEX(VBDhistory2!$U$310:$U$610,MATCH(VBDgames!$C1689,VBDhistory2!$B$310:$B$610,0))+ROW()/10000000,0)</f>
        <v>0</v>
      </c>
      <c r="L1689" s="171">
        <f t="array" ref="L1689">IFERROR(INDEX(VBDhistory3!$U$310:$U$610,MATCH(VBDgames!$C1689,VBDhistory3!$B$310:$B$610,0))+ROW()/10000000,0)</f>
        <v>0</v>
      </c>
      <c r="M1689" s="171">
        <f t="array" ref="M1689">IFERROR(INDEX(VBDhistory4!$U$310:$U$610,MATCH(VBDgames!$C1689,VBDhistory4!$B$310:$B$610,0))+ROW()/10000000,0)</f>
        <v>0</v>
      </c>
      <c r="N1689" s="171"/>
      <c r="O1689" s="171" t="str">
        <f t="shared" ref="O1689:R1689" si="3161">$D1689&amp;"-"&amp;RANK(J1689,J$1429:J$1778,0)</f>
        <v>DL-1</v>
      </c>
      <c r="P1689" s="171" t="str">
        <f t="shared" si="3161"/>
        <v>DL-1</v>
      </c>
      <c r="Q1689" s="171" t="str">
        <f t="shared" si="3161"/>
        <v>DL-1</v>
      </c>
      <c r="R1689" s="171" t="str">
        <f t="shared" si="3161"/>
        <v>DL-1</v>
      </c>
      <c r="AC1689" s="3"/>
    </row>
    <row r="1690" ht="15.75" customHeight="1">
      <c r="A1690" s="24">
        <v>262.0</v>
      </c>
      <c r="B1690" s="24" t="s">
        <v>4934</v>
      </c>
      <c r="C1690" s="24" t="s">
        <v>4934</v>
      </c>
      <c r="D1690" s="132" t="s">
        <v>4632</v>
      </c>
      <c r="E1690" s="132"/>
      <c r="F1690" s="132">
        <v>6.0</v>
      </c>
      <c r="G1690" s="132"/>
      <c r="H1690" s="132"/>
      <c r="J1690" s="171">
        <f t="array" ref="J1690">IFERROR(INDEX(VBDhistory1!$U$310:$U$610,MATCH(VBDgames!$C1690,VBDhistory1!$B$310:$B$610,0))+ROW()/10000000,0)</f>
        <v>0</v>
      </c>
      <c r="K1690" s="171">
        <f t="array" ref="K1690">IFERROR(INDEX(VBDhistory2!$U$310:$U$610,MATCH(VBDgames!$C1690,VBDhistory2!$B$310:$B$610,0))+ROW()/10000000,0)</f>
        <v>0</v>
      </c>
      <c r="L1690" s="171">
        <f t="array" ref="L1690">IFERROR(INDEX(VBDhistory3!$U$310:$U$610,MATCH(VBDgames!$C1690,VBDhistory3!$B$310:$B$610,0))+ROW()/10000000,0)</f>
        <v>0</v>
      </c>
      <c r="M1690" s="171">
        <f t="array" ref="M1690">IFERROR(INDEX(VBDhistory4!$U$310:$U$610,MATCH(VBDgames!$C1690,VBDhistory4!$B$310:$B$610,0))+ROW()/10000000,0)</f>
        <v>0</v>
      </c>
      <c r="N1690" s="171"/>
      <c r="O1690" s="171" t="str">
        <f t="shared" ref="O1690:R1690" si="3162">$D1690&amp;"-"&amp;RANK(J1690,J$1429:J$1778,0)</f>
        <v>DL-1</v>
      </c>
      <c r="P1690" s="171" t="str">
        <f t="shared" si="3162"/>
        <v>DL-1</v>
      </c>
      <c r="Q1690" s="171" t="str">
        <f t="shared" si="3162"/>
        <v>DL-1</v>
      </c>
      <c r="R1690" s="171" t="str">
        <f t="shared" si="3162"/>
        <v>DL-1</v>
      </c>
      <c r="AC1690" s="3"/>
    </row>
    <row r="1691" ht="15.75" customHeight="1">
      <c r="A1691" s="24">
        <v>263.0</v>
      </c>
      <c r="B1691" s="24" t="s">
        <v>5372</v>
      </c>
      <c r="C1691" s="24" t="s">
        <v>5372</v>
      </c>
      <c r="D1691" s="132" t="s">
        <v>4632</v>
      </c>
      <c r="E1691" s="132">
        <v>3.0</v>
      </c>
      <c r="F1691" s="132">
        <v>6.0</v>
      </c>
      <c r="G1691" s="132">
        <v>1.0</v>
      </c>
      <c r="H1691" s="132"/>
      <c r="J1691" s="171">
        <f t="array" ref="J1691">IFERROR(INDEX(VBDhistory1!$U$310:$U$610,MATCH(VBDgames!$C1691,VBDhistory1!$B$310:$B$610,0))+ROW()/10000000,0)</f>
        <v>0</v>
      </c>
      <c r="K1691" s="171">
        <f t="array" ref="K1691">IFERROR(INDEX(VBDhistory2!$U$310:$U$610,MATCH(VBDgames!$C1691,VBDhistory2!$B$310:$B$610,0))+ROW()/10000000,0)</f>
        <v>0</v>
      </c>
      <c r="L1691" s="171">
        <f t="array" ref="L1691">IFERROR(INDEX(VBDhistory3!$U$310:$U$610,MATCH(VBDgames!$C1691,VBDhistory3!$B$310:$B$610,0))+ROW()/10000000,0)</f>
        <v>0</v>
      </c>
      <c r="M1691" s="171">
        <f t="array" ref="M1691">IFERROR(INDEX(VBDhistory4!$U$310:$U$610,MATCH(VBDgames!$C1691,VBDhistory4!$B$310:$B$610,0))+ROW()/10000000,0)</f>
        <v>0</v>
      </c>
      <c r="N1691" s="171"/>
      <c r="O1691" s="171" t="str">
        <f t="shared" ref="O1691:R1691" si="3163">$D1691&amp;"-"&amp;RANK(J1691,J$1429:J$1778,0)</f>
        <v>DL-1</v>
      </c>
      <c r="P1691" s="171" t="str">
        <f t="shared" si="3163"/>
        <v>DL-1</v>
      </c>
      <c r="Q1691" s="171" t="str">
        <f t="shared" si="3163"/>
        <v>DL-1</v>
      </c>
      <c r="R1691" s="171" t="str">
        <f t="shared" si="3163"/>
        <v>DL-1</v>
      </c>
      <c r="AC1691" s="3"/>
    </row>
    <row r="1692" ht="15.75" customHeight="1">
      <c r="A1692" s="24">
        <v>264.0</v>
      </c>
      <c r="B1692" s="24" t="s">
        <v>5373</v>
      </c>
      <c r="C1692" s="24" t="s">
        <v>5373</v>
      </c>
      <c r="D1692" s="132" t="s">
        <v>4632</v>
      </c>
      <c r="E1692" s="132"/>
      <c r="F1692" s="132">
        <v>6.0</v>
      </c>
      <c r="G1692" s="132"/>
      <c r="H1692" s="132"/>
      <c r="J1692" s="171">
        <f t="array" ref="J1692">IFERROR(INDEX(VBDhistory1!$U$310:$U$610,MATCH(VBDgames!$C1692,VBDhistory1!$B$310:$B$610,0))+ROW()/10000000,0)</f>
        <v>0</v>
      </c>
      <c r="K1692" s="171">
        <f t="array" ref="K1692">IFERROR(INDEX(VBDhistory2!$U$310:$U$610,MATCH(VBDgames!$C1692,VBDhistory2!$B$310:$B$610,0))+ROW()/10000000,0)</f>
        <v>0</v>
      </c>
      <c r="L1692" s="171">
        <f t="array" ref="L1692">IFERROR(INDEX(VBDhistory3!$U$310:$U$610,MATCH(VBDgames!$C1692,VBDhistory3!$B$310:$B$610,0))+ROW()/10000000,0)</f>
        <v>0</v>
      </c>
      <c r="M1692" s="171">
        <f t="array" ref="M1692">IFERROR(INDEX(VBDhistory4!$U$310:$U$610,MATCH(VBDgames!$C1692,VBDhistory4!$B$310:$B$610,0))+ROW()/10000000,0)</f>
        <v>0</v>
      </c>
      <c r="N1692" s="171"/>
      <c r="O1692" s="171" t="str">
        <f t="shared" ref="O1692:R1692" si="3164">$D1692&amp;"-"&amp;RANK(J1692,J$1429:J$1778,0)</f>
        <v>DL-1</v>
      </c>
      <c r="P1692" s="171" t="str">
        <f t="shared" si="3164"/>
        <v>DL-1</v>
      </c>
      <c r="Q1692" s="171" t="str">
        <f t="shared" si="3164"/>
        <v>DL-1</v>
      </c>
      <c r="R1692" s="171" t="str">
        <f t="shared" si="3164"/>
        <v>DL-1</v>
      </c>
      <c r="AC1692" s="3"/>
    </row>
    <row r="1693" ht="15.75" customHeight="1">
      <c r="A1693" s="24">
        <v>265.0</v>
      </c>
      <c r="B1693" s="24" t="s">
        <v>5374</v>
      </c>
      <c r="C1693" s="24" t="s">
        <v>5374</v>
      </c>
      <c r="D1693" s="132" t="s">
        <v>4632</v>
      </c>
      <c r="E1693" s="132"/>
      <c r="F1693" s="132">
        <v>8.0</v>
      </c>
      <c r="G1693" s="132">
        <v>14.0</v>
      </c>
      <c r="H1693" s="132"/>
      <c r="J1693" s="171">
        <f t="array" ref="J1693">IFERROR(INDEX(VBDhistory1!$U$310:$U$610,MATCH(VBDgames!$C1693,VBDhistory1!$B$310:$B$610,0))+ROW()/10000000,0)</f>
        <v>0</v>
      </c>
      <c r="K1693" s="171">
        <f t="array" ref="K1693">IFERROR(INDEX(VBDhistory2!$U$310:$U$610,MATCH(VBDgames!$C1693,VBDhistory2!$B$310:$B$610,0))+ROW()/10000000,0)</f>
        <v>0</v>
      </c>
      <c r="L1693" s="171">
        <f t="array" ref="L1693">IFERROR(INDEX(VBDhistory3!$U$310:$U$610,MATCH(VBDgames!$C1693,VBDhistory3!$B$310:$B$610,0))+ROW()/10000000,0)</f>
        <v>0</v>
      </c>
      <c r="M1693" s="171">
        <f t="array" ref="M1693">IFERROR(INDEX(VBDhistory4!$U$310:$U$610,MATCH(VBDgames!$C1693,VBDhistory4!$B$310:$B$610,0))+ROW()/10000000,0)</f>
        <v>0</v>
      </c>
      <c r="N1693" s="171"/>
      <c r="O1693" s="171" t="str">
        <f t="shared" ref="O1693:R1693" si="3165">$D1693&amp;"-"&amp;RANK(J1693,J$1429:J$1778,0)</f>
        <v>DL-1</v>
      </c>
      <c r="P1693" s="171" t="str">
        <f t="shared" si="3165"/>
        <v>DL-1</v>
      </c>
      <c r="Q1693" s="171" t="str">
        <f t="shared" si="3165"/>
        <v>DL-1</v>
      </c>
      <c r="R1693" s="171" t="str">
        <f t="shared" si="3165"/>
        <v>DL-1</v>
      </c>
      <c r="AC1693" s="3"/>
    </row>
    <row r="1694" ht="15.75" customHeight="1">
      <c r="A1694" s="24">
        <v>266.0</v>
      </c>
      <c r="B1694" s="24" t="s">
        <v>5375</v>
      </c>
      <c r="C1694" s="24" t="s">
        <v>5375</v>
      </c>
      <c r="D1694" s="132" t="s">
        <v>4632</v>
      </c>
      <c r="E1694" s="132"/>
      <c r="F1694" s="132">
        <v>6.0</v>
      </c>
      <c r="G1694" s="132">
        <v>4.0</v>
      </c>
      <c r="H1694" s="132"/>
      <c r="J1694" s="171">
        <f t="array" ref="J1694">IFERROR(INDEX(VBDhistory1!$U$310:$U$610,MATCH(VBDgames!$C1694,VBDhistory1!$B$310:$B$610,0))+ROW()/10000000,0)</f>
        <v>0</v>
      </c>
      <c r="K1694" s="171">
        <f t="array" ref="K1694">IFERROR(INDEX(VBDhistory2!$U$310:$U$610,MATCH(VBDgames!$C1694,VBDhistory2!$B$310:$B$610,0))+ROW()/10000000,0)</f>
        <v>0</v>
      </c>
      <c r="L1694" s="171">
        <f t="array" ref="L1694">IFERROR(INDEX(VBDhistory3!$U$310:$U$610,MATCH(VBDgames!$C1694,VBDhistory3!$B$310:$B$610,0))+ROW()/10000000,0)</f>
        <v>0</v>
      </c>
      <c r="M1694" s="171">
        <f t="array" ref="M1694">IFERROR(INDEX(VBDhistory4!$U$310:$U$610,MATCH(VBDgames!$C1694,VBDhistory4!$B$310:$B$610,0))+ROW()/10000000,0)</f>
        <v>0</v>
      </c>
      <c r="N1694" s="171"/>
      <c r="O1694" s="171" t="str">
        <f t="shared" ref="O1694:R1694" si="3166">$D1694&amp;"-"&amp;RANK(J1694,J$1429:J$1778,0)</f>
        <v>DL-1</v>
      </c>
      <c r="P1694" s="171" t="str">
        <f t="shared" si="3166"/>
        <v>DL-1</v>
      </c>
      <c r="Q1694" s="171" t="str">
        <f t="shared" si="3166"/>
        <v>DL-1</v>
      </c>
      <c r="R1694" s="171" t="str">
        <f t="shared" si="3166"/>
        <v>DL-1</v>
      </c>
      <c r="AC1694" s="3"/>
    </row>
    <row r="1695" ht="15.75" customHeight="1">
      <c r="A1695" s="24">
        <v>267.0</v>
      </c>
      <c r="B1695" s="24" t="s">
        <v>5376</v>
      </c>
      <c r="C1695" s="24" t="s">
        <v>5376</v>
      </c>
      <c r="D1695" s="132" t="s">
        <v>4632</v>
      </c>
      <c r="E1695" s="132"/>
      <c r="F1695" s="132">
        <v>7.0</v>
      </c>
      <c r="G1695" s="132">
        <v>1.0</v>
      </c>
      <c r="H1695" s="132"/>
      <c r="J1695" s="171">
        <f t="array" ref="J1695">IFERROR(INDEX(VBDhistory1!$U$310:$U$610,MATCH(VBDgames!$C1695,VBDhistory1!$B$310:$B$610,0))+ROW()/10000000,0)</f>
        <v>0</v>
      </c>
      <c r="K1695" s="171">
        <f t="array" ref="K1695">IFERROR(INDEX(VBDhistory2!$U$310:$U$610,MATCH(VBDgames!$C1695,VBDhistory2!$B$310:$B$610,0))+ROW()/10000000,0)</f>
        <v>0</v>
      </c>
      <c r="L1695" s="171">
        <f t="array" ref="L1695">IFERROR(INDEX(VBDhistory3!$U$310:$U$610,MATCH(VBDgames!$C1695,VBDhistory3!$B$310:$B$610,0))+ROW()/10000000,0)</f>
        <v>0</v>
      </c>
      <c r="M1695" s="171">
        <f t="array" ref="M1695">IFERROR(INDEX(VBDhistory4!$U$310:$U$610,MATCH(VBDgames!$C1695,VBDhistory4!$B$310:$B$610,0))+ROW()/10000000,0)</f>
        <v>0</v>
      </c>
      <c r="N1695" s="171"/>
      <c r="O1695" s="171" t="str">
        <f t="shared" ref="O1695:R1695" si="3167">$D1695&amp;"-"&amp;RANK(J1695,J$1429:J$1778,0)</f>
        <v>DL-1</v>
      </c>
      <c r="P1695" s="171" t="str">
        <f t="shared" si="3167"/>
        <v>DL-1</v>
      </c>
      <c r="Q1695" s="171" t="str">
        <f t="shared" si="3167"/>
        <v>DL-1</v>
      </c>
      <c r="R1695" s="171" t="str">
        <f t="shared" si="3167"/>
        <v>DL-1</v>
      </c>
      <c r="AC1695" s="3"/>
    </row>
    <row r="1696" ht="15.75" customHeight="1">
      <c r="A1696" s="24">
        <v>268.0</v>
      </c>
      <c r="B1696" s="24" t="s">
        <v>5377</v>
      </c>
      <c r="C1696" s="24" t="s">
        <v>5377</v>
      </c>
      <c r="D1696" s="132" t="s">
        <v>4632</v>
      </c>
      <c r="E1696" s="132">
        <v>3.0</v>
      </c>
      <c r="F1696" s="132">
        <v>5.0</v>
      </c>
      <c r="G1696" s="132">
        <v>16.0</v>
      </c>
      <c r="H1696" s="132"/>
      <c r="J1696" s="171">
        <f t="array" ref="J1696">IFERROR(INDEX(VBDhistory1!$U$310:$U$610,MATCH(VBDgames!$C1696,VBDhistory1!$B$310:$B$610,0))+ROW()/10000000,0)</f>
        <v>0</v>
      </c>
      <c r="K1696" s="171">
        <f t="array" ref="K1696">IFERROR(INDEX(VBDhistory2!$U$310:$U$610,MATCH(VBDgames!$C1696,VBDhistory2!$B$310:$B$610,0))+ROW()/10000000,0)</f>
        <v>0</v>
      </c>
      <c r="L1696" s="171">
        <f t="array" ref="L1696">IFERROR(INDEX(VBDhistory3!$U$310:$U$610,MATCH(VBDgames!$C1696,VBDhistory3!$B$310:$B$610,0))+ROW()/10000000,0)</f>
        <v>0</v>
      </c>
      <c r="M1696" s="171">
        <f t="array" ref="M1696">IFERROR(INDEX(VBDhistory4!$U$310:$U$610,MATCH(VBDgames!$C1696,VBDhistory4!$B$310:$B$610,0))+ROW()/10000000,0)</f>
        <v>0</v>
      </c>
      <c r="N1696" s="171"/>
      <c r="O1696" s="171" t="str">
        <f t="shared" ref="O1696:R1696" si="3168">$D1696&amp;"-"&amp;RANK(J1696,J$1429:J$1778,0)</f>
        <v>DL-1</v>
      </c>
      <c r="P1696" s="171" t="str">
        <f t="shared" si="3168"/>
        <v>DL-1</v>
      </c>
      <c r="Q1696" s="171" t="str">
        <f t="shared" si="3168"/>
        <v>DL-1</v>
      </c>
      <c r="R1696" s="171" t="str">
        <f t="shared" si="3168"/>
        <v>DL-1</v>
      </c>
      <c r="AC1696" s="3"/>
    </row>
    <row r="1697" ht="15.75" customHeight="1">
      <c r="A1697" s="24">
        <v>269.0</v>
      </c>
      <c r="B1697" s="24" t="s">
        <v>5378</v>
      </c>
      <c r="C1697" s="24" t="s">
        <v>5378</v>
      </c>
      <c r="D1697" s="132" t="s">
        <v>4632</v>
      </c>
      <c r="E1697" s="132"/>
      <c r="F1697" s="132">
        <v>6.0</v>
      </c>
      <c r="G1697" s="132">
        <v>9.0</v>
      </c>
      <c r="H1697" s="132"/>
      <c r="J1697" s="171">
        <f t="array" ref="J1697">IFERROR(INDEX(VBDhistory1!$U$310:$U$610,MATCH(VBDgames!$C1697,VBDhistory1!$B$310:$B$610,0))+ROW()/10000000,0)</f>
        <v>0</v>
      </c>
      <c r="K1697" s="171">
        <f t="array" ref="K1697">IFERROR(INDEX(VBDhistory2!$U$310:$U$610,MATCH(VBDgames!$C1697,VBDhistory2!$B$310:$B$610,0))+ROW()/10000000,0)</f>
        <v>0</v>
      </c>
      <c r="L1697" s="171">
        <f t="array" ref="L1697">IFERROR(INDEX(VBDhistory3!$U$310:$U$610,MATCH(VBDgames!$C1697,VBDhistory3!$B$310:$B$610,0))+ROW()/10000000,0)</f>
        <v>0</v>
      </c>
      <c r="M1697" s="171">
        <f t="array" ref="M1697">IFERROR(INDEX(VBDhistory4!$U$310:$U$610,MATCH(VBDgames!$C1697,VBDhistory4!$B$310:$B$610,0))+ROW()/10000000,0)</f>
        <v>0</v>
      </c>
      <c r="N1697" s="171"/>
      <c r="O1697" s="171" t="str">
        <f t="shared" ref="O1697:R1697" si="3169">$D1697&amp;"-"&amp;RANK(J1697,J$1429:J$1778,0)</f>
        <v>DL-1</v>
      </c>
      <c r="P1697" s="171" t="str">
        <f t="shared" si="3169"/>
        <v>DL-1</v>
      </c>
      <c r="Q1697" s="171" t="str">
        <f t="shared" si="3169"/>
        <v>DL-1</v>
      </c>
      <c r="R1697" s="171" t="str">
        <f t="shared" si="3169"/>
        <v>DL-1</v>
      </c>
      <c r="AC1697" s="3"/>
    </row>
    <row r="1698" ht="15.75" customHeight="1">
      <c r="A1698" s="24">
        <v>270.0</v>
      </c>
      <c r="B1698" s="24" t="s">
        <v>4870</v>
      </c>
      <c r="C1698" s="24" t="s">
        <v>4870</v>
      </c>
      <c r="D1698" s="132" t="s">
        <v>4632</v>
      </c>
      <c r="E1698" s="132"/>
      <c r="F1698" s="132"/>
      <c r="G1698" s="132">
        <v>16.0</v>
      </c>
      <c r="H1698" s="132"/>
      <c r="J1698" s="171">
        <f t="array" ref="J1698">IFERROR(INDEX(VBDhistory1!$U$310:$U$610,MATCH(VBDgames!$C1698,VBDhistory1!$B$310:$B$610,0))+ROW()/10000000,0)</f>
        <v>0</v>
      </c>
      <c r="K1698" s="171">
        <f t="array" ref="K1698">IFERROR(INDEX(VBDhistory2!$U$310:$U$610,MATCH(VBDgames!$C1698,VBDhistory2!$B$310:$B$610,0))+ROW()/10000000,0)</f>
        <v>0</v>
      </c>
      <c r="L1698" s="171">
        <f t="array" ref="L1698">IFERROR(INDEX(VBDhistory3!$U$310:$U$610,MATCH(VBDgames!$C1698,VBDhistory3!$B$310:$B$610,0))+ROW()/10000000,0)</f>
        <v>0</v>
      </c>
      <c r="M1698" s="171">
        <f t="array" ref="M1698">IFERROR(INDEX(VBDhistory4!$U$310:$U$610,MATCH(VBDgames!$C1698,VBDhistory4!$B$310:$B$610,0))+ROW()/10000000,0)</f>
        <v>0</v>
      </c>
      <c r="N1698" s="171"/>
      <c r="O1698" s="171" t="str">
        <f t="shared" ref="O1698:R1698" si="3170">$D1698&amp;"-"&amp;RANK(J1698,J$1429:J$1778,0)</f>
        <v>DL-1</v>
      </c>
      <c r="P1698" s="171" t="str">
        <f t="shared" si="3170"/>
        <v>DL-1</v>
      </c>
      <c r="Q1698" s="171" t="str">
        <f t="shared" si="3170"/>
        <v>DL-1</v>
      </c>
      <c r="R1698" s="171" t="str">
        <f t="shared" si="3170"/>
        <v>DL-1</v>
      </c>
      <c r="AC1698" s="3"/>
    </row>
    <row r="1699" ht="15.75" customHeight="1">
      <c r="A1699" s="24">
        <v>271.0</v>
      </c>
      <c r="B1699" s="24" t="s">
        <v>5379</v>
      </c>
      <c r="C1699" s="24" t="s">
        <v>5379</v>
      </c>
      <c r="D1699" s="132" t="s">
        <v>4632</v>
      </c>
      <c r="E1699" s="132"/>
      <c r="F1699" s="132">
        <v>3.0</v>
      </c>
      <c r="G1699" s="132">
        <v>13.0</v>
      </c>
      <c r="H1699" s="132">
        <v>15.0</v>
      </c>
      <c r="J1699" s="171">
        <f t="array" ref="J1699">IFERROR(INDEX(VBDhistory1!$U$310:$U$610,MATCH(VBDgames!$C1699,VBDhistory1!$B$310:$B$610,0))+ROW()/10000000,0)</f>
        <v>0</v>
      </c>
      <c r="K1699" s="171">
        <f t="array" ref="K1699">IFERROR(INDEX(VBDhistory2!$U$310:$U$610,MATCH(VBDgames!$C1699,VBDhistory2!$B$310:$B$610,0))+ROW()/10000000,0)</f>
        <v>0</v>
      </c>
      <c r="L1699" s="171">
        <f t="array" ref="L1699">IFERROR(INDEX(VBDhistory3!$U$310:$U$610,MATCH(VBDgames!$C1699,VBDhistory3!$B$310:$B$610,0))+ROW()/10000000,0)</f>
        <v>0</v>
      </c>
      <c r="M1699" s="171">
        <f t="array" ref="M1699">IFERROR(INDEX(VBDhistory4!$U$310:$U$610,MATCH(VBDgames!$C1699,VBDhistory4!$B$310:$B$610,0))+ROW()/10000000,0)</f>
        <v>0</v>
      </c>
      <c r="N1699" s="171"/>
      <c r="O1699" s="171" t="str">
        <f t="shared" ref="O1699:R1699" si="3171">$D1699&amp;"-"&amp;RANK(J1699,J$1429:J$1778,0)</f>
        <v>DL-1</v>
      </c>
      <c r="P1699" s="171" t="str">
        <f t="shared" si="3171"/>
        <v>DL-1</v>
      </c>
      <c r="Q1699" s="171" t="str">
        <f t="shared" si="3171"/>
        <v>DL-1</v>
      </c>
      <c r="R1699" s="171" t="str">
        <f t="shared" si="3171"/>
        <v>DL-1</v>
      </c>
      <c r="AC1699" s="3"/>
    </row>
    <row r="1700" ht="15.75" customHeight="1">
      <c r="A1700" s="24">
        <v>272.0</v>
      </c>
      <c r="B1700" s="24" t="s">
        <v>5380</v>
      </c>
      <c r="C1700" s="24" t="s">
        <v>5380</v>
      </c>
      <c r="D1700" s="132" t="s">
        <v>4632</v>
      </c>
      <c r="E1700" s="132"/>
      <c r="F1700" s="132">
        <v>3.0</v>
      </c>
      <c r="G1700" s="132">
        <v>13.0</v>
      </c>
      <c r="H1700" s="132"/>
      <c r="J1700" s="171">
        <f t="array" ref="J1700">IFERROR(INDEX(VBDhistory1!$U$310:$U$610,MATCH(VBDgames!$C1700,VBDhistory1!$B$310:$B$610,0))+ROW()/10000000,0)</f>
        <v>0</v>
      </c>
      <c r="K1700" s="171">
        <f t="array" ref="K1700">IFERROR(INDEX(VBDhistory2!$U$310:$U$610,MATCH(VBDgames!$C1700,VBDhistory2!$B$310:$B$610,0))+ROW()/10000000,0)</f>
        <v>0</v>
      </c>
      <c r="L1700" s="171">
        <f t="array" ref="L1700">IFERROR(INDEX(VBDhistory3!$U$310:$U$610,MATCH(VBDgames!$C1700,VBDhistory3!$B$310:$B$610,0))+ROW()/10000000,0)</f>
        <v>0</v>
      </c>
      <c r="M1700" s="171">
        <f t="array" ref="M1700">IFERROR(INDEX(VBDhistory4!$U$310:$U$610,MATCH(VBDgames!$C1700,VBDhistory4!$B$310:$B$610,0))+ROW()/10000000,0)</f>
        <v>0</v>
      </c>
      <c r="N1700" s="171"/>
      <c r="O1700" s="171" t="str">
        <f t="shared" ref="O1700:R1700" si="3172">$D1700&amp;"-"&amp;RANK(J1700,J$1429:J$1778,0)</f>
        <v>DL-1</v>
      </c>
      <c r="P1700" s="171" t="str">
        <f t="shared" si="3172"/>
        <v>DL-1</v>
      </c>
      <c r="Q1700" s="171" t="str">
        <f t="shared" si="3172"/>
        <v>DL-1</v>
      </c>
      <c r="R1700" s="171" t="str">
        <f t="shared" si="3172"/>
        <v>DL-1</v>
      </c>
      <c r="AC1700" s="3"/>
    </row>
    <row r="1701" ht="15.75" customHeight="1">
      <c r="A1701" s="24">
        <v>273.0</v>
      </c>
      <c r="B1701" s="24" t="s">
        <v>5381</v>
      </c>
      <c r="C1701" s="24" t="s">
        <v>5381</v>
      </c>
      <c r="D1701" s="132" t="s">
        <v>4632</v>
      </c>
      <c r="E1701" s="132"/>
      <c r="F1701" s="132"/>
      <c r="G1701" s="132">
        <v>12.0</v>
      </c>
      <c r="H1701" s="132"/>
      <c r="J1701" s="171">
        <f t="array" ref="J1701">IFERROR(INDEX(VBDhistory1!$U$310:$U$610,MATCH(VBDgames!$C1701,VBDhistory1!$B$310:$B$610,0))+ROW()/10000000,0)</f>
        <v>0</v>
      </c>
      <c r="K1701" s="171">
        <f t="array" ref="K1701">IFERROR(INDEX(VBDhistory2!$U$310:$U$610,MATCH(VBDgames!$C1701,VBDhistory2!$B$310:$B$610,0))+ROW()/10000000,0)</f>
        <v>0</v>
      </c>
      <c r="L1701" s="171">
        <f t="array" ref="L1701">IFERROR(INDEX(VBDhistory3!$U$310:$U$610,MATCH(VBDgames!$C1701,VBDhistory3!$B$310:$B$610,0))+ROW()/10000000,0)</f>
        <v>0</v>
      </c>
      <c r="M1701" s="171">
        <f t="array" ref="M1701">IFERROR(INDEX(VBDhistory4!$U$310:$U$610,MATCH(VBDgames!$C1701,VBDhistory4!$B$310:$B$610,0))+ROW()/10000000,0)</f>
        <v>0</v>
      </c>
      <c r="N1701" s="171"/>
      <c r="O1701" s="171" t="str">
        <f t="shared" ref="O1701:R1701" si="3173">$D1701&amp;"-"&amp;RANK(J1701,J$1429:J$1778,0)</f>
        <v>DL-1</v>
      </c>
      <c r="P1701" s="171" t="str">
        <f t="shared" si="3173"/>
        <v>DL-1</v>
      </c>
      <c r="Q1701" s="171" t="str">
        <f t="shared" si="3173"/>
        <v>DL-1</v>
      </c>
      <c r="R1701" s="171" t="str">
        <f t="shared" si="3173"/>
        <v>DL-1</v>
      </c>
      <c r="AC1701" s="3"/>
    </row>
    <row r="1702" ht="15.75" customHeight="1">
      <c r="A1702" s="24">
        <v>274.0</v>
      </c>
      <c r="B1702" s="24" t="s">
        <v>5382</v>
      </c>
      <c r="C1702" s="24" t="s">
        <v>5382</v>
      </c>
      <c r="D1702" s="132" t="s">
        <v>4632</v>
      </c>
      <c r="E1702" s="132"/>
      <c r="F1702" s="132"/>
      <c r="G1702" s="132">
        <v>15.0</v>
      </c>
      <c r="H1702" s="132">
        <v>16.0</v>
      </c>
      <c r="J1702" s="171">
        <f t="array" ref="J1702">IFERROR(INDEX(VBDhistory1!$U$310:$U$610,MATCH(VBDgames!$C1702,VBDhistory1!$B$310:$B$610,0))+ROW()/10000000,0)</f>
        <v>0</v>
      </c>
      <c r="K1702" s="171">
        <f t="array" ref="K1702">IFERROR(INDEX(VBDhistory2!$U$310:$U$610,MATCH(VBDgames!$C1702,VBDhistory2!$B$310:$B$610,0))+ROW()/10000000,0)</f>
        <v>0</v>
      </c>
      <c r="L1702" s="171">
        <f t="array" ref="L1702">IFERROR(INDEX(VBDhistory3!$U$310:$U$610,MATCH(VBDgames!$C1702,VBDhistory3!$B$310:$B$610,0))+ROW()/10000000,0)</f>
        <v>0</v>
      </c>
      <c r="M1702" s="171">
        <f t="array" ref="M1702">IFERROR(INDEX(VBDhistory4!$U$310:$U$610,MATCH(VBDgames!$C1702,VBDhistory4!$B$310:$B$610,0))+ROW()/10000000,0)</f>
        <v>0</v>
      </c>
      <c r="N1702" s="171"/>
      <c r="O1702" s="171" t="str">
        <f t="shared" ref="O1702:R1702" si="3174">$D1702&amp;"-"&amp;RANK(J1702,J$1429:J$1778,0)</f>
        <v>DL-1</v>
      </c>
      <c r="P1702" s="171" t="str">
        <f t="shared" si="3174"/>
        <v>DL-1</v>
      </c>
      <c r="Q1702" s="171" t="str">
        <f t="shared" si="3174"/>
        <v>DL-1</v>
      </c>
      <c r="R1702" s="171" t="str">
        <f t="shared" si="3174"/>
        <v>DL-1</v>
      </c>
      <c r="AC1702" s="3"/>
    </row>
    <row r="1703" ht="15.75" customHeight="1">
      <c r="A1703" s="24">
        <v>275.0</v>
      </c>
      <c r="B1703" s="24" t="s">
        <v>4880</v>
      </c>
      <c r="C1703" s="24" t="s">
        <v>4880</v>
      </c>
      <c r="D1703" s="132" t="s">
        <v>4632</v>
      </c>
      <c r="E1703" s="132"/>
      <c r="F1703" s="132"/>
      <c r="G1703" s="132">
        <v>13.0</v>
      </c>
      <c r="H1703" s="132"/>
      <c r="J1703" s="171">
        <f t="array" ref="J1703">IFERROR(INDEX(VBDhistory1!$U$310:$U$610,MATCH(VBDgames!$C1703,VBDhistory1!$B$310:$B$610,0))+ROW()/10000000,0)</f>
        <v>0</v>
      </c>
      <c r="K1703" s="171">
        <f t="array" ref="K1703">IFERROR(INDEX(VBDhistory2!$U$310:$U$610,MATCH(VBDgames!$C1703,VBDhistory2!$B$310:$B$610,0))+ROW()/10000000,0)</f>
        <v>0</v>
      </c>
      <c r="L1703" s="171">
        <f t="array" ref="L1703">IFERROR(INDEX(VBDhistory3!$U$310:$U$610,MATCH(VBDgames!$C1703,VBDhistory3!$B$310:$B$610,0))+ROW()/10000000,0)</f>
        <v>0</v>
      </c>
      <c r="M1703" s="171">
        <f t="array" ref="M1703">IFERROR(INDEX(VBDhistory4!$U$310:$U$610,MATCH(VBDgames!$C1703,VBDhistory4!$B$310:$B$610,0))+ROW()/10000000,0)</f>
        <v>0</v>
      </c>
      <c r="N1703" s="171"/>
      <c r="O1703" s="171" t="str">
        <f t="shared" ref="O1703:R1703" si="3175">$D1703&amp;"-"&amp;RANK(J1703,J$1429:J$1778,0)</f>
        <v>DL-1</v>
      </c>
      <c r="P1703" s="171" t="str">
        <f t="shared" si="3175"/>
        <v>DL-1</v>
      </c>
      <c r="Q1703" s="171" t="str">
        <f t="shared" si="3175"/>
        <v>DL-1</v>
      </c>
      <c r="R1703" s="171" t="str">
        <f t="shared" si="3175"/>
        <v>DL-1</v>
      </c>
      <c r="AC1703" s="3"/>
    </row>
    <row r="1704" ht="15.75" customHeight="1">
      <c r="A1704" s="24">
        <v>276.0</v>
      </c>
      <c r="B1704" s="24" t="s">
        <v>4970</v>
      </c>
      <c r="C1704" s="24" t="s">
        <v>4970</v>
      </c>
      <c r="D1704" s="132" t="s">
        <v>4632</v>
      </c>
      <c r="E1704" s="132"/>
      <c r="F1704" s="132">
        <v>6.0</v>
      </c>
      <c r="G1704" s="132">
        <v>14.0</v>
      </c>
      <c r="H1704" s="132"/>
      <c r="J1704" s="171">
        <f t="array" ref="J1704">IFERROR(INDEX(VBDhistory1!$U$310:$U$610,MATCH(VBDgames!$C1704,VBDhistory1!$B$310:$B$610,0))+ROW()/10000000,0)</f>
        <v>0</v>
      </c>
      <c r="K1704" s="171">
        <f t="array" ref="K1704">IFERROR(INDEX(VBDhistory2!$U$310:$U$610,MATCH(VBDgames!$C1704,VBDhistory2!$B$310:$B$610,0))+ROW()/10000000,0)</f>
        <v>0</v>
      </c>
      <c r="L1704" s="171">
        <f t="array" ref="L1704">IFERROR(INDEX(VBDhistory3!$U$310:$U$610,MATCH(VBDgames!$C1704,VBDhistory3!$B$310:$B$610,0))+ROW()/10000000,0)</f>
        <v>0</v>
      </c>
      <c r="M1704" s="171">
        <f t="array" ref="M1704">IFERROR(INDEX(VBDhistory4!$U$310:$U$610,MATCH(VBDgames!$C1704,VBDhistory4!$B$310:$B$610,0))+ROW()/10000000,0)</f>
        <v>0</v>
      </c>
      <c r="N1704" s="171"/>
      <c r="O1704" s="171" t="str">
        <f t="shared" ref="O1704:R1704" si="3176">$D1704&amp;"-"&amp;RANK(J1704,J$1429:J$1778,0)</f>
        <v>DL-1</v>
      </c>
      <c r="P1704" s="171" t="str">
        <f t="shared" si="3176"/>
        <v>DL-1</v>
      </c>
      <c r="Q1704" s="171" t="str">
        <f t="shared" si="3176"/>
        <v>DL-1</v>
      </c>
      <c r="R1704" s="171" t="str">
        <f t="shared" si="3176"/>
        <v>DL-1</v>
      </c>
      <c r="AC1704" s="3"/>
    </row>
    <row r="1705" ht="15.75" customHeight="1">
      <c r="A1705" s="24">
        <v>277.0</v>
      </c>
      <c r="B1705" s="24" t="s">
        <v>5383</v>
      </c>
      <c r="C1705" s="24" t="s">
        <v>5383</v>
      </c>
      <c r="D1705" s="132" t="s">
        <v>4632</v>
      </c>
      <c r="E1705" s="132"/>
      <c r="F1705" s="132">
        <v>5.0</v>
      </c>
      <c r="G1705" s="132">
        <v>15.0</v>
      </c>
      <c r="H1705" s="132"/>
      <c r="J1705" s="171">
        <f t="array" ref="J1705">IFERROR(INDEX(VBDhistory1!$U$310:$U$610,MATCH(VBDgames!$C1705,VBDhistory1!$B$310:$B$610,0))+ROW()/10000000,0)</f>
        <v>0</v>
      </c>
      <c r="K1705" s="171">
        <f t="array" ref="K1705">IFERROR(INDEX(VBDhistory2!$U$310:$U$610,MATCH(VBDgames!$C1705,VBDhistory2!$B$310:$B$610,0))+ROW()/10000000,0)</f>
        <v>0</v>
      </c>
      <c r="L1705" s="171">
        <f t="array" ref="L1705">IFERROR(INDEX(VBDhistory3!$U$310:$U$610,MATCH(VBDgames!$C1705,VBDhistory3!$B$310:$B$610,0))+ROW()/10000000,0)</f>
        <v>0</v>
      </c>
      <c r="M1705" s="171">
        <f t="array" ref="M1705">IFERROR(INDEX(VBDhistory4!$U$310:$U$610,MATCH(VBDgames!$C1705,VBDhistory4!$B$310:$B$610,0))+ROW()/10000000,0)</f>
        <v>0</v>
      </c>
      <c r="N1705" s="171"/>
      <c r="O1705" s="171" t="str">
        <f t="shared" ref="O1705:R1705" si="3177">$D1705&amp;"-"&amp;RANK(J1705,J$1429:J$1778,0)</f>
        <v>DL-1</v>
      </c>
      <c r="P1705" s="171" t="str">
        <f t="shared" si="3177"/>
        <v>DL-1</v>
      </c>
      <c r="Q1705" s="171" t="str">
        <f t="shared" si="3177"/>
        <v>DL-1</v>
      </c>
      <c r="R1705" s="171" t="str">
        <f t="shared" si="3177"/>
        <v>DL-1</v>
      </c>
      <c r="AC1705" s="3"/>
    </row>
    <row r="1706" ht="15.75" customHeight="1">
      <c r="A1706" s="24">
        <v>278.0</v>
      </c>
      <c r="B1706" s="24" t="s">
        <v>5384</v>
      </c>
      <c r="C1706" s="24" t="s">
        <v>5384</v>
      </c>
      <c r="D1706" s="132" t="s">
        <v>4632</v>
      </c>
      <c r="E1706" s="132">
        <v>3.0</v>
      </c>
      <c r="F1706" s="132"/>
      <c r="G1706" s="132">
        <v>16.0</v>
      </c>
      <c r="H1706" s="132"/>
      <c r="J1706" s="171">
        <f t="array" ref="J1706">IFERROR(INDEX(VBDhistory1!$U$310:$U$610,MATCH(VBDgames!$C1706,VBDhistory1!$B$310:$B$610,0))+ROW()/10000000,0)</f>
        <v>0</v>
      </c>
      <c r="K1706" s="171">
        <f t="array" ref="K1706">IFERROR(INDEX(VBDhistory2!$U$310:$U$610,MATCH(VBDgames!$C1706,VBDhistory2!$B$310:$B$610,0))+ROW()/10000000,0)</f>
        <v>0</v>
      </c>
      <c r="L1706" s="171">
        <f t="array" ref="L1706">IFERROR(INDEX(VBDhistory3!$U$310:$U$610,MATCH(VBDgames!$C1706,VBDhistory3!$B$310:$B$610,0))+ROW()/10000000,0)</f>
        <v>0</v>
      </c>
      <c r="M1706" s="171">
        <f t="array" ref="M1706">IFERROR(INDEX(VBDhistory4!$U$310:$U$610,MATCH(VBDgames!$C1706,VBDhistory4!$B$310:$B$610,0))+ROW()/10000000,0)</f>
        <v>0</v>
      </c>
      <c r="N1706" s="171"/>
      <c r="O1706" s="171" t="str">
        <f t="shared" ref="O1706:R1706" si="3178">$D1706&amp;"-"&amp;RANK(J1706,J$1429:J$1778,0)</f>
        <v>DL-1</v>
      </c>
      <c r="P1706" s="171" t="str">
        <f t="shared" si="3178"/>
        <v>DL-1</v>
      </c>
      <c r="Q1706" s="171" t="str">
        <f t="shared" si="3178"/>
        <v>DL-1</v>
      </c>
      <c r="R1706" s="171" t="str">
        <f t="shared" si="3178"/>
        <v>DL-1</v>
      </c>
      <c r="AC1706" s="3"/>
    </row>
    <row r="1707" ht="15.75" customHeight="1">
      <c r="A1707" s="24">
        <v>279.0</v>
      </c>
      <c r="B1707" s="24" t="s">
        <v>5385</v>
      </c>
      <c r="C1707" s="24" t="s">
        <v>5385</v>
      </c>
      <c r="D1707" s="132" t="s">
        <v>4632</v>
      </c>
      <c r="E1707" s="132">
        <v>3.0</v>
      </c>
      <c r="F1707" s="132">
        <v>5.0</v>
      </c>
      <c r="G1707" s="132">
        <v>16.0</v>
      </c>
      <c r="H1707" s="132"/>
      <c r="J1707" s="171">
        <f t="array" ref="J1707">IFERROR(INDEX(VBDhistory1!$U$310:$U$610,MATCH(VBDgames!$C1707,VBDhistory1!$B$310:$B$610,0))+ROW()/10000000,0)</f>
        <v>0</v>
      </c>
      <c r="K1707" s="171">
        <f t="array" ref="K1707">IFERROR(INDEX(VBDhistory2!$U$310:$U$610,MATCH(VBDgames!$C1707,VBDhistory2!$B$310:$B$610,0))+ROW()/10000000,0)</f>
        <v>0</v>
      </c>
      <c r="L1707" s="171">
        <f t="array" ref="L1707">IFERROR(INDEX(VBDhistory3!$U$310:$U$610,MATCH(VBDgames!$C1707,VBDhistory3!$B$310:$B$610,0))+ROW()/10000000,0)</f>
        <v>0</v>
      </c>
      <c r="M1707" s="171">
        <f t="array" ref="M1707">IFERROR(INDEX(VBDhistory4!$U$310:$U$610,MATCH(VBDgames!$C1707,VBDhistory4!$B$310:$B$610,0))+ROW()/10000000,0)</f>
        <v>0</v>
      </c>
      <c r="N1707" s="171"/>
      <c r="O1707" s="171" t="str">
        <f t="shared" ref="O1707:R1707" si="3179">$D1707&amp;"-"&amp;RANK(J1707,J$1429:J$1778,0)</f>
        <v>DL-1</v>
      </c>
      <c r="P1707" s="171" t="str">
        <f t="shared" si="3179"/>
        <v>DL-1</v>
      </c>
      <c r="Q1707" s="171" t="str">
        <f t="shared" si="3179"/>
        <v>DL-1</v>
      </c>
      <c r="R1707" s="171" t="str">
        <f t="shared" si="3179"/>
        <v>DL-1</v>
      </c>
      <c r="AC1707" s="3"/>
    </row>
    <row r="1708" ht="15.75" customHeight="1">
      <c r="A1708" s="24">
        <v>280.0</v>
      </c>
      <c r="B1708" s="24" t="s">
        <v>5386</v>
      </c>
      <c r="C1708" s="24" t="s">
        <v>5386</v>
      </c>
      <c r="D1708" s="132" t="s">
        <v>4632</v>
      </c>
      <c r="E1708" s="132"/>
      <c r="F1708" s="132"/>
      <c r="G1708" s="132">
        <v>13.0</v>
      </c>
      <c r="H1708" s="132"/>
      <c r="J1708" s="171">
        <f t="array" ref="J1708">IFERROR(INDEX(VBDhistory1!$U$310:$U$610,MATCH(VBDgames!$C1708,VBDhistory1!$B$310:$B$610,0))+ROW()/10000000,0)</f>
        <v>0</v>
      </c>
      <c r="K1708" s="171">
        <f t="array" ref="K1708">IFERROR(INDEX(VBDhistory2!$U$310:$U$610,MATCH(VBDgames!$C1708,VBDhistory2!$B$310:$B$610,0))+ROW()/10000000,0)</f>
        <v>0</v>
      </c>
      <c r="L1708" s="171">
        <f t="array" ref="L1708">IFERROR(INDEX(VBDhistory3!$U$310:$U$610,MATCH(VBDgames!$C1708,VBDhistory3!$B$310:$B$610,0))+ROW()/10000000,0)</f>
        <v>0</v>
      </c>
      <c r="M1708" s="171">
        <f t="array" ref="M1708">IFERROR(INDEX(VBDhistory4!$U$310:$U$610,MATCH(VBDgames!$C1708,VBDhistory4!$B$310:$B$610,0))+ROW()/10000000,0)</f>
        <v>0</v>
      </c>
      <c r="N1708" s="171"/>
      <c r="O1708" s="171" t="str">
        <f t="shared" ref="O1708:R1708" si="3180">$D1708&amp;"-"&amp;RANK(J1708,J$1429:J$1778,0)</f>
        <v>DL-1</v>
      </c>
      <c r="P1708" s="171" t="str">
        <f t="shared" si="3180"/>
        <v>DL-1</v>
      </c>
      <c r="Q1708" s="171" t="str">
        <f t="shared" si="3180"/>
        <v>DL-1</v>
      </c>
      <c r="R1708" s="171" t="str">
        <f t="shared" si="3180"/>
        <v>DL-1</v>
      </c>
      <c r="AC1708" s="3"/>
    </row>
    <row r="1709" ht="15.75" customHeight="1">
      <c r="A1709" s="24">
        <v>281.0</v>
      </c>
      <c r="B1709" s="24" t="s">
        <v>5387</v>
      </c>
      <c r="C1709" s="24" t="s">
        <v>5387</v>
      </c>
      <c r="D1709" s="132" t="s">
        <v>4632</v>
      </c>
      <c r="E1709" s="132"/>
      <c r="F1709" s="132"/>
      <c r="G1709" s="132">
        <v>14.0</v>
      </c>
      <c r="H1709" s="132">
        <v>16.0</v>
      </c>
      <c r="J1709" s="171">
        <f t="array" ref="J1709">IFERROR(INDEX(VBDhistory1!$U$310:$U$610,MATCH(VBDgames!$C1709,VBDhistory1!$B$310:$B$610,0))+ROW()/10000000,0)</f>
        <v>0</v>
      </c>
      <c r="K1709" s="171">
        <f t="array" ref="K1709">IFERROR(INDEX(VBDhistory2!$U$310:$U$610,MATCH(VBDgames!$C1709,VBDhistory2!$B$310:$B$610,0))+ROW()/10000000,0)</f>
        <v>0</v>
      </c>
      <c r="L1709" s="171">
        <f t="array" ref="L1709">IFERROR(INDEX(VBDhistory3!$U$310:$U$610,MATCH(VBDgames!$C1709,VBDhistory3!$B$310:$B$610,0))+ROW()/10000000,0)</f>
        <v>0</v>
      </c>
      <c r="M1709" s="171">
        <f t="array" ref="M1709">IFERROR(INDEX(VBDhistory4!$U$310:$U$610,MATCH(VBDgames!$C1709,VBDhistory4!$B$310:$B$610,0))+ROW()/10000000,0)</f>
        <v>0</v>
      </c>
      <c r="N1709" s="171"/>
      <c r="O1709" s="171" t="str">
        <f t="shared" ref="O1709:R1709" si="3181">$D1709&amp;"-"&amp;RANK(J1709,J$1429:J$1778,0)</f>
        <v>DL-1</v>
      </c>
      <c r="P1709" s="171" t="str">
        <f t="shared" si="3181"/>
        <v>DL-1</v>
      </c>
      <c r="Q1709" s="171" t="str">
        <f t="shared" si="3181"/>
        <v>DL-1</v>
      </c>
      <c r="R1709" s="171" t="str">
        <f t="shared" si="3181"/>
        <v>DL-1</v>
      </c>
      <c r="AC1709" s="3"/>
    </row>
    <row r="1710" ht="15.75" customHeight="1">
      <c r="A1710" s="24">
        <v>282.0</v>
      </c>
      <c r="B1710" s="24" t="s">
        <v>5388</v>
      </c>
      <c r="C1710" s="24" t="s">
        <v>5388</v>
      </c>
      <c r="D1710" s="132" t="s">
        <v>4632</v>
      </c>
      <c r="E1710" s="132"/>
      <c r="F1710" s="132"/>
      <c r="G1710" s="132">
        <v>16.0</v>
      </c>
      <c r="H1710" s="132"/>
      <c r="J1710" s="171">
        <f t="array" ref="J1710">IFERROR(INDEX(VBDhistory1!$U$310:$U$610,MATCH(VBDgames!$C1710,VBDhistory1!$B$310:$B$610,0))+ROW()/10000000,0)</f>
        <v>0</v>
      </c>
      <c r="K1710" s="171">
        <f t="array" ref="K1710">IFERROR(INDEX(VBDhistory2!$U$310:$U$610,MATCH(VBDgames!$C1710,VBDhistory2!$B$310:$B$610,0))+ROW()/10000000,0)</f>
        <v>0</v>
      </c>
      <c r="L1710" s="171">
        <f t="array" ref="L1710">IFERROR(INDEX(VBDhistory3!$U$310:$U$610,MATCH(VBDgames!$C1710,VBDhistory3!$B$310:$B$610,0))+ROW()/10000000,0)</f>
        <v>0</v>
      </c>
      <c r="M1710" s="171">
        <f t="array" ref="M1710">IFERROR(INDEX(VBDhistory4!$U$310:$U$610,MATCH(VBDgames!$C1710,VBDhistory4!$B$310:$B$610,0))+ROW()/10000000,0)</f>
        <v>0</v>
      </c>
      <c r="N1710" s="171"/>
      <c r="O1710" s="171" t="str">
        <f t="shared" ref="O1710:R1710" si="3182">$D1710&amp;"-"&amp;RANK(J1710,J$1429:J$1778,0)</f>
        <v>DL-1</v>
      </c>
      <c r="P1710" s="171" t="str">
        <f t="shared" si="3182"/>
        <v>DL-1</v>
      </c>
      <c r="Q1710" s="171" t="str">
        <f t="shared" si="3182"/>
        <v>DL-1</v>
      </c>
      <c r="R1710" s="171" t="str">
        <f t="shared" si="3182"/>
        <v>DL-1</v>
      </c>
      <c r="AC1710" s="3"/>
    </row>
    <row r="1711" ht="15.75" customHeight="1">
      <c r="A1711" s="24">
        <v>283.0</v>
      </c>
      <c r="B1711" s="24" t="s">
        <v>5389</v>
      </c>
      <c r="C1711" s="24" t="s">
        <v>5389</v>
      </c>
      <c r="D1711" s="132" t="s">
        <v>4632</v>
      </c>
      <c r="E1711" s="132"/>
      <c r="F1711" s="132">
        <v>2.0</v>
      </c>
      <c r="G1711" s="132">
        <v>14.0</v>
      </c>
      <c r="H1711" s="132"/>
      <c r="J1711" s="171">
        <f t="array" ref="J1711">IFERROR(INDEX(VBDhistory1!$U$310:$U$610,MATCH(VBDgames!$C1711,VBDhistory1!$B$310:$B$610,0))+ROW()/10000000,0)</f>
        <v>0</v>
      </c>
      <c r="K1711" s="171">
        <f t="array" ref="K1711">IFERROR(INDEX(VBDhistory2!$U$310:$U$610,MATCH(VBDgames!$C1711,VBDhistory2!$B$310:$B$610,0))+ROW()/10000000,0)</f>
        <v>0</v>
      </c>
      <c r="L1711" s="171">
        <f t="array" ref="L1711">IFERROR(INDEX(VBDhistory3!$U$310:$U$610,MATCH(VBDgames!$C1711,VBDhistory3!$B$310:$B$610,0))+ROW()/10000000,0)</f>
        <v>0</v>
      </c>
      <c r="M1711" s="171">
        <f t="array" ref="M1711">IFERROR(INDEX(VBDhistory4!$U$310:$U$610,MATCH(VBDgames!$C1711,VBDhistory4!$B$310:$B$610,0))+ROW()/10000000,0)</f>
        <v>0</v>
      </c>
      <c r="N1711" s="171"/>
      <c r="O1711" s="171" t="str">
        <f t="shared" ref="O1711:R1711" si="3183">$D1711&amp;"-"&amp;RANK(J1711,J$1429:J$1778,0)</f>
        <v>DL-1</v>
      </c>
      <c r="P1711" s="171" t="str">
        <f t="shared" si="3183"/>
        <v>DL-1</v>
      </c>
      <c r="Q1711" s="171" t="str">
        <f t="shared" si="3183"/>
        <v>DL-1</v>
      </c>
      <c r="R1711" s="171" t="str">
        <f t="shared" si="3183"/>
        <v>DL-1</v>
      </c>
      <c r="AC1711" s="3"/>
    </row>
    <row r="1712" ht="15.75" customHeight="1">
      <c r="A1712" s="24">
        <v>284.0</v>
      </c>
      <c r="B1712" s="24" t="s">
        <v>5390</v>
      </c>
      <c r="C1712" s="24" t="s">
        <v>5390</v>
      </c>
      <c r="D1712" s="132" t="s">
        <v>4632</v>
      </c>
      <c r="E1712" s="132"/>
      <c r="F1712" s="132"/>
      <c r="G1712" s="132">
        <v>12.0</v>
      </c>
      <c r="H1712" s="132"/>
      <c r="J1712" s="171">
        <f t="array" ref="J1712">IFERROR(INDEX(VBDhistory1!$U$310:$U$610,MATCH(VBDgames!$C1712,VBDhistory1!$B$310:$B$610,0))+ROW()/10000000,0)</f>
        <v>0</v>
      </c>
      <c r="K1712" s="171">
        <f t="array" ref="K1712">IFERROR(INDEX(VBDhistory2!$U$310:$U$610,MATCH(VBDgames!$C1712,VBDhistory2!$B$310:$B$610,0))+ROW()/10000000,0)</f>
        <v>0</v>
      </c>
      <c r="L1712" s="171">
        <f t="array" ref="L1712">IFERROR(INDEX(VBDhistory3!$U$310:$U$610,MATCH(VBDgames!$C1712,VBDhistory3!$B$310:$B$610,0))+ROW()/10000000,0)</f>
        <v>0</v>
      </c>
      <c r="M1712" s="171">
        <f t="array" ref="M1712">IFERROR(INDEX(VBDhistory4!$U$310:$U$610,MATCH(VBDgames!$C1712,VBDhistory4!$B$310:$B$610,0))+ROW()/10000000,0)</f>
        <v>0</v>
      </c>
      <c r="N1712" s="171"/>
      <c r="O1712" s="171" t="str">
        <f t="shared" ref="O1712:R1712" si="3184">$D1712&amp;"-"&amp;RANK(J1712,J$1429:J$1778,0)</f>
        <v>DL-1</v>
      </c>
      <c r="P1712" s="171" t="str">
        <f t="shared" si="3184"/>
        <v>DL-1</v>
      </c>
      <c r="Q1712" s="171" t="str">
        <f t="shared" si="3184"/>
        <v>DL-1</v>
      </c>
      <c r="R1712" s="171" t="str">
        <f t="shared" si="3184"/>
        <v>DL-1</v>
      </c>
      <c r="AC1712" s="3"/>
    </row>
    <row r="1713" ht="15.75" customHeight="1">
      <c r="A1713" s="24">
        <v>285.0</v>
      </c>
      <c r="B1713" s="22" t="s">
        <v>5391</v>
      </c>
      <c r="C1713" s="22" t="s">
        <v>5391</v>
      </c>
      <c r="D1713" s="132" t="s">
        <v>4632</v>
      </c>
      <c r="E1713" s="132">
        <v>5.0</v>
      </c>
      <c r="F1713" s="132">
        <v>2.0</v>
      </c>
      <c r="G1713" s="132">
        <v>15.0</v>
      </c>
      <c r="H1713" s="132"/>
      <c r="J1713" s="171">
        <f t="array" ref="J1713">IFERROR(INDEX(VBDhistory1!$U$310:$U$610,MATCH(VBDgames!$C1713,VBDhistory1!$B$310:$B$610,0))+ROW()/10000000,0)</f>
        <v>0</v>
      </c>
      <c r="K1713" s="171">
        <f t="array" ref="K1713">IFERROR(INDEX(VBDhistory2!$U$310:$U$610,MATCH(VBDgames!$C1713,VBDhistory2!$B$310:$B$610,0))+ROW()/10000000,0)</f>
        <v>0</v>
      </c>
      <c r="L1713" s="171">
        <f t="array" ref="L1713">IFERROR(INDEX(VBDhistory3!$U$310:$U$610,MATCH(VBDgames!$C1713,VBDhistory3!$B$310:$B$610,0))+ROW()/10000000,0)</f>
        <v>0</v>
      </c>
      <c r="M1713" s="171">
        <f t="array" ref="M1713">IFERROR(INDEX(VBDhistory4!$U$310:$U$610,MATCH(VBDgames!$C1713,VBDhistory4!$B$310:$B$610,0))+ROW()/10000000,0)</f>
        <v>0</v>
      </c>
      <c r="N1713" s="171"/>
      <c r="O1713" s="171" t="str">
        <f t="shared" ref="O1713:R1713" si="3185">$D1713&amp;"-"&amp;RANK(J1713,J$1429:J$1778,0)</f>
        <v>DL-1</v>
      </c>
      <c r="P1713" s="171" t="str">
        <f t="shared" si="3185"/>
        <v>DL-1</v>
      </c>
      <c r="Q1713" s="171" t="str">
        <f t="shared" si="3185"/>
        <v>DL-1</v>
      </c>
      <c r="R1713" s="171" t="str">
        <f t="shared" si="3185"/>
        <v>DL-1</v>
      </c>
      <c r="AC1713" s="3"/>
    </row>
    <row r="1714" ht="15.75" customHeight="1">
      <c r="A1714" s="24">
        <v>286.0</v>
      </c>
      <c r="B1714" s="24" t="s">
        <v>5392</v>
      </c>
      <c r="C1714" s="24" t="s">
        <v>5392</v>
      </c>
      <c r="D1714" s="132" t="s">
        <v>4632</v>
      </c>
      <c r="E1714" s="132">
        <v>4.0</v>
      </c>
      <c r="F1714" s="132">
        <v>6.0</v>
      </c>
      <c r="G1714" s="132">
        <v>16.0</v>
      </c>
      <c r="H1714" s="132"/>
      <c r="J1714" s="171">
        <f t="array" ref="J1714">IFERROR(INDEX(VBDhistory1!$U$310:$U$610,MATCH(VBDgames!$C1714,VBDhistory1!$B$310:$B$610,0))+ROW()/10000000,0)</f>
        <v>0</v>
      </c>
      <c r="K1714" s="171">
        <f t="array" ref="K1714">IFERROR(INDEX(VBDhistory2!$U$310:$U$610,MATCH(VBDgames!$C1714,VBDhistory2!$B$310:$B$610,0))+ROW()/10000000,0)</f>
        <v>0</v>
      </c>
      <c r="L1714" s="171">
        <f t="array" ref="L1714">IFERROR(INDEX(VBDhistory3!$U$310:$U$610,MATCH(VBDgames!$C1714,VBDhistory3!$B$310:$B$610,0))+ROW()/10000000,0)</f>
        <v>0</v>
      </c>
      <c r="M1714" s="171">
        <f t="array" ref="M1714">IFERROR(INDEX(VBDhistory4!$U$310:$U$610,MATCH(VBDgames!$C1714,VBDhistory4!$B$310:$B$610,0))+ROW()/10000000,0)</f>
        <v>0</v>
      </c>
      <c r="N1714" s="171"/>
      <c r="O1714" s="171" t="str">
        <f t="shared" ref="O1714:R1714" si="3186">$D1714&amp;"-"&amp;RANK(J1714,J$1429:J$1778,0)</f>
        <v>DL-1</v>
      </c>
      <c r="P1714" s="171" t="str">
        <f t="shared" si="3186"/>
        <v>DL-1</v>
      </c>
      <c r="Q1714" s="171" t="str">
        <f t="shared" si="3186"/>
        <v>DL-1</v>
      </c>
      <c r="R1714" s="171" t="str">
        <f t="shared" si="3186"/>
        <v>DL-1</v>
      </c>
      <c r="AC1714" s="3"/>
    </row>
    <row r="1715" ht="15.75" customHeight="1">
      <c r="A1715" s="24">
        <v>287.0</v>
      </c>
      <c r="B1715" s="24" t="s">
        <v>5393</v>
      </c>
      <c r="C1715" s="24" t="s">
        <v>5393</v>
      </c>
      <c r="D1715" s="132" t="s">
        <v>4632</v>
      </c>
      <c r="E1715" s="132"/>
      <c r="F1715" s="132">
        <v>2.0</v>
      </c>
      <c r="G1715" s="132">
        <v>14.0</v>
      </c>
      <c r="H1715" s="132"/>
      <c r="J1715" s="171">
        <f t="array" ref="J1715">IFERROR(INDEX(VBDhistory1!$U$310:$U$610,MATCH(VBDgames!$C1715,VBDhistory1!$B$310:$B$610,0))+ROW()/10000000,0)</f>
        <v>0</v>
      </c>
      <c r="K1715" s="171">
        <f t="array" ref="K1715">IFERROR(INDEX(VBDhistory2!$U$310:$U$610,MATCH(VBDgames!$C1715,VBDhistory2!$B$310:$B$610,0))+ROW()/10000000,0)</f>
        <v>0</v>
      </c>
      <c r="L1715" s="171">
        <f t="array" ref="L1715">IFERROR(INDEX(VBDhistory3!$U$310:$U$610,MATCH(VBDgames!$C1715,VBDhistory3!$B$310:$B$610,0))+ROW()/10000000,0)</f>
        <v>0</v>
      </c>
      <c r="M1715" s="171">
        <f t="array" ref="M1715">IFERROR(INDEX(VBDhistory4!$U$310:$U$610,MATCH(VBDgames!$C1715,VBDhistory4!$B$310:$B$610,0))+ROW()/10000000,0)</f>
        <v>0</v>
      </c>
      <c r="N1715" s="171"/>
      <c r="O1715" s="171" t="str">
        <f t="shared" ref="O1715:R1715" si="3187">$D1715&amp;"-"&amp;RANK(J1715,J$1429:J$1778,0)</f>
        <v>DL-1</v>
      </c>
      <c r="P1715" s="171" t="str">
        <f t="shared" si="3187"/>
        <v>DL-1</v>
      </c>
      <c r="Q1715" s="171" t="str">
        <f t="shared" si="3187"/>
        <v>DL-1</v>
      </c>
      <c r="R1715" s="171" t="str">
        <f t="shared" si="3187"/>
        <v>DL-1</v>
      </c>
      <c r="AC1715" s="3"/>
    </row>
    <row r="1716" ht="15.75" customHeight="1">
      <c r="A1716" s="24">
        <v>288.0</v>
      </c>
      <c r="B1716" s="24" t="s">
        <v>5394</v>
      </c>
      <c r="C1716" s="24" t="s">
        <v>5394</v>
      </c>
      <c r="D1716" s="132" t="s">
        <v>4632</v>
      </c>
      <c r="E1716" s="132">
        <v>5.0</v>
      </c>
      <c r="F1716" s="132">
        <v>3.0</v>
      </c>
      <c r="G1716" s="132">
        <v>16.0</v>
      </c>
      <c r="H1716" s="132"/>
      <c r="J1716" s="171">
        <f t="array" ref="J1716">IFERROR(INDEX(VBDhistory1!$U$310:$U$610,MATCH(VBDgames!$C1716,VBDhistory1!$B$310:$B$610,0))+ROW()/10000000,0)</f>
        <v>0</v>
      </c>
      <c r="K1716" s="171">
        <f t="array" ref="K1716">IFERROR(INDEX(VBDhistory2!$U$310:$U$610,MATCH(VBDgames!$C1716,VBDhistory2!$B$310:$B$610,0))+ROW()/10000000,0)</f>
        <v>0</v>
      </c>
      <c r="L1716" s="171">
        <f t="array" ref="L1716">IFERROR(INDEX(VBDhistory3!$U$310:$U$610,MATCH(VBDgames!$C1716,VBDhistory3!$B$310:$B$610,0))+ROW()/10000000,0)</f>
        <v>0</v>
      </c>
      <c r="M1716" s="171">
        <f t="array" ref="M1716">IFERROR(INDEX(VBDhistory4!$U$310:$U$610,MATCH(VBDgames!$C1716,VBDhistory4!$B$310:$B$610,0))+ROW()/10000000,0)</f>
        <v>0</v>
      </c>
      <c r="N1716" s="171"/>
      <c r="O1716" s="171" t="str">
        <f t="shared" ref="O1716:R1716" si="3188">$D1716&amp;"-"&amp;RANK(J1716,J$1429:J$1778,0)</f>
        <v>DL-1</v>
      </c>
      <c r="P1716" s="171" t="str">
        <f t="shared" si="3188"/>
        <v>DL-1</v>
      </c>
      <c r="Q1716" s="171" t="str">
        <f t="shared" si="3188"/>
        <v>DL-1</v>
      </c>
      <c r="R1716" s="171" t="str">
        <f t="shared" si="3188"/>
        <v>DL-1</v>
      </c>
      <c r="AC1716" s="3"/>
    </row>
    <row r="1717" ht="15.75" customHeight="1">
      <c r="A1717" s="24">
        <v>289.0</v>
      </c>
      <c r="B1717" s="24" t="s">
        <v>5395</v>
      </c>
      <c r="C1717" s="24" t="s">
        <v>5395</v>
      </c>
      <c r="D1717" s="132" t="s">
        <v>4632</v>
      </c>
      <c r="E1717" s="132"/>
      <c r="F1717" s="132">
        <v>6.0</v>
      </c>
      <c r="G1717" s="132">
        <v>16.0</v>
      </c>
      <c r="H1717" s="132"/>
      <c r="J1717" s="171">
        <f t="array" ref="J1717">IFERROR(INDEX(VBDhistory1!$U$310:$U$610,MATCH(VBDgames!$C1717,VBDhistory1!$B$310:$B$610,0))+ROW()/10000000,0)</f>
        <v>0</v>
      </c>
      <c r="K1717" s="171">
        <f t="array" ref="K1717">IFERROR(INDEX(VBDhistory2!$U$310:$U$610,MATCH(VBDgames!$C1717,VBDhistory2!$B$310:$B$610,0))+ROW()/10000000,0)</f>
        <v>0</v>
      </c>
      <c r="L1717" s="171">
        <f t="array" ref="L1717">IFERROR(INDEX(VBDhistory3!$U$310:$U$610,MATCH(VBDgames!$C1717,VBDhistory3!$B$310:$B$610,0))+ROW()/10000000,0)</f>
        <v>0</v>
      </c>
      <c r="M1717" s="171">
        <f t="array" ref="M1717">IFERROR(INDEX(VBDhistory4!$U$310:$U$610,MATCH(VBDgames!$C1717,VBDhistory4!$B$310:$B$610,0))+ROW()/10000000,0)</f>
        <v>0</v>
      </c>
      <c r="N1717" s="171"/>
      <c r="O1717" s="171" t="str">
        <f t="shared" ref="O1717:R1717" si="3189">$D1717&amp;"-"&amp;RANK(J1717,J$1429:J$1778,0)</f>
        <v>DL-1</v>
      </c>
      <c r="P1717" s="171" t="str">
        <f t="shared" si="3189"/>
        <v>DL-1</v>
      </c>
      <c r="Q1717" s="171" t="str">
        <f t="shared" si="3189"/>
        <v>DL-1</v>
      </c>
      <c r="R1717" s="171" t="str">
        <f t="shared" si="3189"/>
        <v>DL-1</v>
      </c>
      <c r="AC1717" s="3"/>
    </row>
    <row r="1718" ht="15.75" customHeight="1">
      <c r="A1718" s="24">
        <v>290.0</v>
      </c>
      <c r="B1718" s="24" t="s">
        <v>5396</v>
      </c>
      <c r="C1718" s="24" t="s">
        <v>5396</v>
      </c>
      <c r="D1718" s="132" t="s">
        <v>4632</v>
      </c>
      <c r="E1718" s="132"/>
      <c r="F1718" s="132"/>
      <c r="G1718" s="132">
        <v>15.0</v>
      </c>
      <c r="H1718" s="132"/>
      <c r="J1718" s="171">
        <f t="array" ref="J1718">IFERROR(INDEX(VBDhistory1!$U$310:$U$610,MATCH(VBDgames!$C1718,VBDhistory1!$B$310:$B$610,0))+ROW()/10000000,0)</f>
        <v>0</v>
      </c>
      <c r="K1718" s="171">
        <f t="array" ref="K1718">IFERROR(INDEX(VBDhistory2!$U$310:$U$610,MATCH(VBDgames!$C1718,VBDhistory2!$B$310:$B$610,0))+ROW()/10000000,0)</f>
        <v>0</v>
      </c>
      <c r="L1718" s="171">
        <f t="array" ref="L1718">IFERROR(INDEX(VBDhistory3!$U$310:$U$610,MATCH(VBDgames!$C1718,VBDhistory3!$B$310:$B$610,0))+ROW()/10000000,0)</f>
        <v>0</v>
      </c>
      <c r="M1718" s="171">
        <f t="array" ref="M1718">IFERROR(INDEX(VBDhistory4!$U$310:$U$610,MATCH(VBDgames!$C1718,VBDhistory4!$B$310:$B$610,0))+ROW()/10000000,0)</f>
        <v>0</v>
      </c>
      <c r="N1718" s="171"/>
      <c r="O1718" s="171" t="str">
        <f t="shared" ref="O1718:R1718" si="3190">$D1718&amp;"-"&amp;RANK(J1718,J$1429:J$1778,0)</f>
        <v>DL-1</v>
      </c>
      <c r="P1718" s="171" t="str">
        <f t="shared" si="3190"/>
        <v>DL-1</v>
      </c>
      <c r="Q1718" s="171" t="str">
        <f t="shared" si="3190"/>
        <v>DL-1</v>
      </c>
      <c r="R1718" s="171" t="str">
        <f t="shared" si="3190"/>
        <v>DL-1</v>
      </c>
      <c r="AC1718" s="3"/>
    </row>
    <row r="1719" ht="15.75" customHeight="1">
      <c r="A1719" s="24">
        <v>291.0</v>
      </c>
      <c r="B1719" s="24" t="s">
        <v>5397</v>
      </c>
      <c r="C1719" s="24" t="s">
        <v>5397</v>
      </c>
      <c r="D1719" s="132" t="s">
        <v>4632</v>
      </c>
      <c r="E1719" s="132"/>
      <c r="F1719" s="132"/>
      <c r="G1719" s="132">
        <v>12.0</v>
      </c>
      <c r="H1719" s="132"/>
      <c r="J1719" s="171">
        <f t="array" ref="J1719">IFERROR(INDEX(VBDhistory1!$U$310:$U$610,MATCH(VBDgames!$C1719,VBDhistory1!$B$310:$B$610,0))+ROW()/10000000,0)</f>
        <v>0</v>
      </c>
      <c r="K1719" s="171">
        <f t="array" ref="K1719">IFERROR(INDEX(VBDhistory2!$U$310:$U$610,MATCH(VBDgames!$C1719,VBDhistory2!$B$310:$B$610,0))+ROW()/10000000,0)</f>
        <v>0</v>
      </c>
      <c r="L1719" s="171">
        <f t="array" ref="L1719">IFERROR(INDEX(VBDhistory3!$U$310:$U$610,MATCH(VBDgames!$C1719,VBDhistory3!$B$310:$B$610,0))+ROW()/10000000,0)</f>
        <v>0</v>
      </c>
      <c r="M1719" s="171">
        <f t="array" ref="M1719">IFERROR(INDEX(VBDhistory4!$U$310:$U$610,MATCH(VBDgames!$C1719,VBDhistory4!$B$310:$B$610,0))+ROW()/10000000,0)</f>
        <v>0</v>
      </c>
      <c r="N1719" s="171"/>
      <c r="O1719" s="171" t="str">
        <f t="shared" ref="O1719:R1719" si="3191">$D1719&amp;"-"&amp;RANK(J1719,J$1429:J$1778,0)</f>
        <v>DL-1</v>
      </c>
      <c r="P1719" s="171" t="str">
        <f t="shared" si="3191"/>
        <v>DL-1</v>
      </c>
      <c r="Q1719" s="171" t="str">
        <f t="shared" si="3191"/>
        <v>DL-1</v>
      </c>
      <c r="R1719" s="171" t="str">
        <f t="shared" si="3191"/>
        <v>DL-1</v>
      </c>
      <c r="AC1719" s="3"/>
    </row>
    <row r="1720" ht="15.75" customHeight="1">
      <c r="A1720" s="24">
        <v>292.0</v>
      </c>
      <c r="B1720" s="24" t="s">
        <v>5398</v>
      </c>
      <c r="C1720" s="24" t="s">
        <v>5398</v>
      </c>
      <c r="D1720" s="132" t="s">
        <v>4632</v>
      </c>
      <c r="E1720" s="132"/>
      <c r="F1720" s="132">
        <v>1.0</v>
      </c>
      <c r="G1720" s="132">
        <v>15.0</v>
      </c>
      <c r="H1720" s="132"/>
      <c r="J1720" s="171">
        <f t="array" ref="J1720">IFERROR(INDEX(VBDhistory1!$U$310:$U$610,MATCH(VBDgames!$C1720,VBDhistory1!$B$310:$B$610,0))+ROW()/10000000,0)</f>
        <v>0</v>
      </c>
      <c r="K1720" s="171">
        <f t="array" ref="K1720">IFERROR(INDEX(VBDhistory2!$U$310:$U$610,MATCH(VBDgames!$C1720,VBDhistory2!$B$310:$B$610,0))+ROW()/10000000,0)</f>
        <v>0</v>
      </c>
      <c r="L1720" s="171">
        <f t="array" ref="L1720">IFERROR(INDEX(VBDhistory3!$U$310:$U$610,MATCH(VBDgames!$C1720,VBDhistory3!$B$310:$B$610,0))+ROW()/10000000,0)</f>
        <v>0</v>
      </c>
      <c r="M1720" s="171">
        <f t="array" ref="M1720">IFERROR(INDEX(VBDhistory4!$U$310:$U$610,MATCH(VBDgames!$C1720,VBDhistory4!$B$310:$B$610,0))+ROW()/10000000,0)</f>
        <v>0</v>
      </c>
      <c r="N1720" s="171"/>
      <c r="O1720" s="171" t="str">
        <f t="shared" ref="O1720:R1720" si="3192">$D1720&amp;"-"&amp;RANK(J1720,J$1429:J$1778,0)</f>
        <v>DL-1</v>
      </c>
      <c r="P1720" s="171" t="str">
        <f t="shared" si="3192"/>
        <v>DL-1</v>
      </c>
      <c r="Q1720" s="171" t="str">
        <f t="shared" si="3192"/>
        <v>DL-1</v>
      </c>
      <c r="R1720" s="171" t="str">
        <f t="shared" si="3192"/>
        <v>DL-1</v>
      </c>
      <c r="AC1720" s="3"/>
    </row>
    <row r="1721" ht="15.75" customHeight="1">
      <c r="A1721" s="24">
        <v>293.0</v>
      </c>
      <c r="B1721" s="24" t="s">
        <v>5399</v>
      </c>
      <c r="C1721" s="24" t="s">
        <v>5399</v>
      </c>
      <c r="D1721" s="132" t="s">
        <v>4632</v>
      </c>
      <c r="E1721" s="132"/>
      <c r="F1721" s="132"/>
      <c r="G1721" s="132">
        <v>15.0</v>
      </c>
      <c r="H1721" s="132"/>
      <c r="J1721" s="171">
        <f t="array" ref="J1721">IFERROR(INDEX(VBDhistory1!$U$310:$U$610,MATCH(VBDgames!$C1721,VBDhistory1!$B$310:$B$610,0))+ROW()/10000000,0)</f>
        <v>0</v>
      </c>
      <c r="K1721" s="171">
        <f t="array" ref="K1721">IFERROR(INDEX(VBDhistory2!$U$310:$U$610,MATCH(VBDgames!$C1721,VBDhistory2!$B$310:$B$610,0))+ROW()/10000000,0)</f>
        <v>0</v>
      </c>
      <c r="L1721" s="171">
        <f t="array" ref="L1721">IFERROR(INDEX(VBDhistory3!$U$310:$U$610,MATCH(VBDgames!$C1721,VBDhistory3!$B$310:$B$610,0))+ROW()/10000000,0)</f>
        <v>0</v>
      </c>
      <c r="M1721" s="171">
        <f t="array" ref="M1721">IFERROR(INDEX(VBDhistory4!$U$310:$U$610,MATCH(VBDgames!$C1721,VBDhistory4!$B$310:$B$610,0))+ROW()/10000000,0)</f>
        <v>0</v>
      </c>
      <c r="N1721" s="171"/>
      <c r="O1721" s="171" t="str">
        <f t="shared" ref="O1721:R1721" si="3193">$D1721&amp;"-"&amp;RANK(J1721,J$1429:J$1778,0)</f>
        <v>DL-1</v>
      </c>
      <c r="P1721" s="171" t="str">
        <f t="shared" si="3193"/>
        <v>DL-1</v>
      </c>
      <c r="Q1721" s="171" t="str">
        <f t="shared" si="3193"/>
        <v>DL-1</v>
      </c>
      <c r="R1721" s="171" t="str">
        <f t="shared" si="3193"/>
        <v>DL-1</v>
      </c>
      <c r="AC1721" s="3"/>
    </row>
    <row r="1722" ht="15.75" customHeight="1">
      <c r="A1722" s="24">
        <v>294.0</v>
      </c>
      <c r="B1722" s="24" t="s">
        <v>5400</v>
      </c>
      <c r="C1722" s="24" t="s">
        <v>5400</v>
      </c>
      <c r="D1722" s="132" t="s">
        <v>4632</v>
      </c>
      <c r="E1722" s="132"/>
      <c r="F1722" s="132"/>
      <c r="G1722" s="132">
        <v>10.0</v>
      </c>
      <c r="H1722" s="132"/>
      <c r="J1722" s="171">
        <f t="array" ref="J1722">IFERROR(INDEX(VBDhistory1!$U$310:$U$610,MATCH(VBDgames!$C1722,VBDhistory1!$B$310:$B$610,0))+ROW()/10000000,0)</f>
        <v>0</v>
      </c>
      <c r="K1722" s="171">
        <f t="array" ref="K1722">IFERROR(INDEX(VBDhistory2!$U$310:$U$610,MATCH(VBDgames!$C1722,VBDhistory2!$B$310:$B$610,0))+ROW()/10000000,0)</f>
        <v>0</v>
      </c>
      <c r="L1722" s="171">
        <f t="array" ref="L1722">IFERROR(INDEX(VBDhistory3!$U$310:$U$610,MATCH(VBDgames!$C1722,VBDhistory3!$B$310:$B$610,0))+ROW()/10000000,0)</f>
        <v>0</v>
      </c>
      <c r="M1722" s="171">
        <f t="array" ref="M1722">IFERROR(INDEX(VBDhistory4!$U$310:$U$610,MATCH(VBDgames!$C1722,VBDhistory4!$B$310:$B$610,0))+ROW()/10000000,0)</f>
        <v>0</v>
      </c>
      <c r="N1722" s="171"/>
      <c r="O1722" s="171" t="str">
        <f t="shared" ref="O1722:R1722" si="3194">$D1722&amp;"-"&amp;RANK(J1722,J$1429:J$1778,0)</f>
        <v>DL-1</v>
      </c>
      <c r="P1722" s="171" t="str">
        <f t="shared" si="3194"/>
        <v>DL-1</v>
      </c>
      <c r="Q1722" s="171" t="str">
        <f t="shared" si="3194"/>
        <v>DL-1</v>
      </c>
      <c r="R1722" s="171" t="str">
        <f t="shared" si="3194"/>
        <v>DL-1</v>
      </c>
      <c r="AC1722" s="3"/>
    </row>
    <row r="1723" ht="15.75" customHeight="1">
      <c r="A1723" s="24">
        <v>295.0</v>
      </c>
      <c r="B1723" s="24" t="s">
        <v>5401</v>
      </c>
      <c r="C1723" s="24" t="s">
        <v>5401</v>
      </c>
      <c r="D1723" s="132" t="s">
        <v>4632</v>
      </c>
      <c r="E1723" s="132"/>
      <c r="F1723" s="132">
        <v>2.0</v>
      </c>
      <c r="G1723" s="132">
        <v>8.0</v>
      </c>
      <c r="H1723" s="132"/>
      <c r="J1723" s="171">
        <f t="array" ref="J1723">IFERROR(INDEX(VBDhistory1!$U$310:$U$610,MATCH(VBDgames!$C1723,VBDhistory1!$B$310:$B$610,0))+ROW()/10000000,0)</f>
        <v>0</v>
      </c>
      <c r="K1723" s="171">
        <f t="array" ref="K1723">IFERROR(INDEX(VBDhistory2!$U$310:$U$610,MATCH(VBDgames!$C1723,VBDhistory2!$B$310:$B$610,0))+ROW()/10000000,0)</f>
        <v>0</v>
      </c>
      <c r="L1723" s="171">
        <f t="array" ref="L1723">IFERROR(INDEX(VBDhistory3!$U$310:$U$610,MATCH(VBDgames!$C1723,VBDhistory3!$B$310:$B$610,0))+ROW()/10000000,0)</f>
        <v>0</v>
      </c>
      <c r="M1723" s="171">
        <f t="array" ref="M1723">IFERROR(INDEX(VBDhistory4!$U$310:$U$610,MATCH(VBDgames!$C1723,VBDhistory4!$B$310:$B$610,0))+ROW()/10000000,0)</f>
        <v>0</v>
      </c>
      <c r="N1723" s="171"/>
      <c r="O1723" s="171" t="str">
        <f t="shared" ref="O1723:R1723" si="3195">$D1723&amp;"-"&amp;RANK(J1723,J$1429:J$1778,0)</f>
        <v>DL-1</v>
      </c>
      <c r="P1723" s="171" t="str">
        <f t="shared" si="3195"/>
        <v>DL-1</v>
      </c>
      <c r="Q1723" s="171" t="str">
        <f t="shared" si="3195"/>
        <v>DL-1</v>
      </c>
      <c r="R1723" s="171" t="str">
        <f t="shared" si="3195"/>
        <v>DL-1</v>
      </c>
      <c r="AC1723" s="3"/>
    </row>
    <row r="1724" ht="15.75" customHeight="1">
      <c r="A1724" s="24">
        <v>296.0</v>
      </c>
      <c r="B1724" s="24" t="s">
        <v>5402</v>
      </c>
      <c r="C1724" s="24" t="s">
        <v>5402</v>
      </c>
      <c r="D1724" s="132" t="s">
        <v>4632</v>
      </c>
      <c r="E1724" s="132">
        <v>2.0</v>
      </c>
      <c r="F1724" s="132">
        <v>1.0</v>
      </c>
      <c r="G1724" s="132">
        <v>13.0</v>
      </c>
      <c r="H1724" s="132"/>
      <c r="J1724" s="171">
        <f t="array" ref="J1724">IFERROR(INDEX(VBDhistory1!$U$310:$U$610,MATCH(VBDgames!$C1724,VBDhistory1!$B$310:$B$610,0))+ROW()/10000000,0)</f>
        <v>0</v>
      </c>
      <c r="K1724" s="171">
        <f t="array" ref="K1724">IFERROR(INDEX(VBDhistory2!$U$310:$U$610,MATCH(VBDgames!$C1724,VBDhistory2!$B$310:$B$610,0))+ROW()/10000000,0)</f>
        <v>0</v>
      </c>
      <c r="L1724" s="171">
        <f t="array" ref="L1724">IFERROR(INDEX(VBDhistory3!$U$310:$U$610,MATCH(VBDgames!$C1724,VBDhistory3!$B$310:$B$610,0))+ROW()/10000000,0)</f>
        <v>0</v>
      </c>
      <c r="M1724" s="171">
        <f t="array" ref="M1724">IFERROR(INDEX(VBDhistory4!$U$310:$U$610,MATCH(VBDgames!$C1724,VBDhistory4!$B$310:$B$610,0))+ROW()/10000000,0)</f>
        <v>0</v>
      </c>
      <c r="N1724" s="171"/>
      <c r="O1724" s="171" t="str">
        <f t="shared" ref="O1724:R1724" si="3196">$D1724&amp;"-"&amp;RANK(J1724,J$1429:J$1778,0)</f>
        <v>DL-1</v>
      </c>
      <c r="P1724" s="171" t="str">
        <f t="shared" si="3196"/>
        <v>DL-1</v>
      </c>
      <c r="Q1724" s="171" t="str">
        <f t="shared" si="3196"/>
        <v>DL-1</v>
      </c>
      <c r="R1724" s="171" t="str">
        <f t="shared" si="3196"/>
        <v>DL-1</v>
      </c>
      <c r="AC1724" s="3"/>
    </row>
    <row r="1725" ht="15.75" customHeight="1">
      <c r="A1725" s="24">
        <v>297.0</v>
      </c>
      <c r="B1725" s="24" t="s">
        <v>5403</v>
      </c>
      <c r="C1725" s="24" t="s">
        <v>5403</v>
      </c>
      <c r="D1725" s="132" t="s">
        <v>4632</v>
      </c>
      <c r="E1725" s="132"/>
      <c r="F1725" s="132"/>
      <c r="G1725" s="132">
        <v>15.0</v>
      </c>
      <c r="H1725" s="132"/>
      <c r="J1725" s="171">
        <f t="array" ref="J1725">IFERROR(INDEX(VBDhistory1!$U$310:$U$610,MATCH(VBDgames!$C1725,VBDhistory1!$B$310:$B$610,0))+ROW()/10000000,0)</f>
        <v>0</v>
      </c>
      <c r="K1725" s="171">
        <f t="array" ref="K1725">IFERROR(INDEX(VBDhistory2!$U$310:$U$610,MATCH(VBDgames!$C1725,VBDhistory2!$B$310:$B$610,0))+ROW()/10000000,0)</f>
        <v>0</v>
      </c>
      <c r="L1725" s="171">
        <f t="array" ref="L1725">IFERROR(INDEX(VBDhistory3!$U$310:$U$610,MATCH(VBDgames!$C1725,VBDhistory3!$B$310:$B$610,0))+ROW()/10000000,0)</f>
        <v>0</v>
      </c>
      <c r="M1725" s="171">
        <f t="array" ref="M1725">IFERROR(INDEX(VBDhistory4!$U$310:$U$610,MATCH(VBDgames!$C1725,VBDhistory4!$B$310:$B$610,0))+ROW()/10000000,0)</f>
        <v>0</v>
      </c>
      <c r="N1725" s="171"/>
      <c r="O1725" s="171" t="str">
        <f t="shared" ref="O1725:R1725" si="3197">$D1725&amp;"-"&amp;RANK(J1725,J$1429:J$1778,0)</f>
        <v>DL-1</v>
      </c>
      <c r="P1725" s="171" t="str">
        <f t="shared" si="3197"/>
        <v>DL-1</v>
      </c>
      <c r="Q1725" s="171" t="str">
        <f t="shared" si="3197"/>
        <v>DL-1</v>
      </c>
      <c r="R1725" s="171" t="str">
        <f t="shared" si="3197"/>
        <v>DL-1</v>
      </c>
      <c r="AC1725" s="3"/>
    </row>
    <row r="1726" ht="15.75" customHeight="1">
      <c r="A1726" s="24">
        <v>298.0</v>
      </c>
      <c r="B1726" s="24" t="s">
        <v>5404</v>
      </c>
      <c r="C1726" s="24" t="s">
        <v>5404</v>
      </c>
      <c r="D1726" s="132" t="s">
        <v>4632</v>
      </c>
      <c r="E1726" s="132"/>
      <c r="F1726" s="132">
        <v>1.0</v>
      </c>
      <c r="G1726" s="132">
        <v>12.0</v>
      </c>
      <c r="H1726" s="132"/>
      <c r="J1726" s="171">
        <f t="array" ref="J1726">IFERROR(INDEX(VBDhistory1!$U$310:$U$610,MATCH(VBDgames!$C1726,VBDhistory1!$B$310:$B$610,0))+ROW()/10000000,0)</f>
        <v>0</v>
      </c>
      <c r="K1726" s="171">
        <f t="array" ref="K1726">IFERROR(INDEX(VBDhistory2!$U$310:$U$610,MATCH(VBDgames!$C1726,VBDhistory2!$B$310:$B$610,0))+ROW()/10000000,0)</f>
        <v>0</v>
      </c>
      <c r="L1726" s="171">
        <f t="array" ref="L1726">IFERROR(INDEX(VBDhistory3!$U$310:$U$610,MATCH(VBDgames!$C1726,VBDhistory3!$B$310:$B$610,0))+ROW()/10000000,0)</f>
        <v>0</v>
      </c>
      <c r="M1726" s="171">
        <f t="array" ref="M1726">IFERROR(INDEX(VBDhistory4!$U$310:$U$610,MATCH(VBDgames!$C1726,VBDhistory4!$B$310:$B$610,0))+ROW()/10000000,0)</f>
        <v>0</v>
      </c>
      <c r="N1726" s="171"/>
      <c r="O1726" s="171" t="str">
        <f t="shared" ref="O1726:R1726" si="3198">$D1726&amp;"-"&amp;RANK(J1726,J$1429:J$1778,0)</f>
        <v>DL-1</v>
      </c>
      <c r="P1726" s="171" t="str">
        <f t="shared" si="3198"/>
        <v>DL-1</v>
      </c>
      <c r="Q1726" s="171" t="str">
        <f t="shared" si="3198"/>
        <v>DL-1</v>
      </c>
      <c r="R1726" s="171" t="str">
        <f t="shared" si="3198"/>
        <v>DL-1</v>
      </c>
      <c r="AC1726" s="3"/>
    </row>
    <row r="1727" ht="15.75" customHeight="1">
      <c r="A1727" s="24">
        <v>299.0</v>
      </c>
      <c r="B1727" s="24" t="s">
        <v>3265</v>
      </c>
      <c r="C1727" s="24" t="s">
        <v>3265</v>
      </c>
      <c r="D1727" s="132" t="s">
        <v>4632</v>
      </c>
      <c r="E1727" s="132"/>
      <c r="F1727" s="132"/>
      <c r="G1727" s="132">
        <v>8.0</v>
      </c>
      <c r="H1727" s="132"/>
      <c r="J1727" s="171">
        <f t="array" ref="J1727">IFERROR(INDEX(VBDhistory1!$U$310:$U$610,MATCH(VBDgames!$C1727,VBDhistory1!$B$310:$B$610,0))+ROW()/10000000,0)</f>
        <v>0</v>
      </c>
      <c r="K1727" s="171">
        <f t="array" ref="K1727">IFERROR(INDEX(VBDhistory2!$U$310:$U$610,MATCH(VBDgames!$C1727,VBDhistory2!$B$310:$B$610,0))+ROW()/10000000,0)</f>
        <v>0</v>
      </c>
      <c r="L1727" s="171">
        <f t="array" ref="L1727">IFERROR(INDEX(VBDhistory3!$U$310:$U$610,MATCH(VBDgames!$C1727,VBDhistory3!$B$310:$B$610,0))+ROW()/10000000,0)</f>
        <v>0</v>
      </c>
      <c r="M1727" s="171">
        <f t="array" ref="M1727">IFERROR(INDEX(VBDhistory4!$U$310:$U$610,MATCH(VBDgames!$C1727,VBDhistory4!$B$310:$B$610,0))+ROW()/10000000,0)</f>
        <v>0</v>
      </c>
      <c r="N1727" s="171"/>
      <c r="O1727" s="171" t="str">
        <f t="shared" ref="O1727:R1727" si="3199">$D1727&amp;"-"&amp;RANK(J1727,J$1429:J$1778,0)</f>
        <v>DL-1</v>
      </c>
      <c r="P1727" s="171" t="str">
        <f t="shared" si="3199"/>
        <v>DL-1</v>
      </c>
      <c r="Q1727" s="171" t="str">
        <f t="shared" si="3199"/>
        <v>DL-1</v>
      </c>
      <c r="R1727" s="171" t="str">
        <f t="shared" si="3199"/>
        <v>DL-1</v>
      </c>
      <c r="AC1727" s="3"/>
    </row>
    <row r="1728" ht="15.75" customHeight="1">
      <c r="A1728" s="24">
        <v>300.0</v>
      </c>
      <c r="B1728" s="24" t="s">
        <v>5405</v>
      </c>
      <c r="C1728" s="24" t="s">
        <v>5405</v>
      </c>
      <c r="D1728" s="132" t="s">
        <v>4632</v>
      </c>
      <c r="E1728" s="132"/>
      <c r="F1728" s="132"/>
      <c r="G1728" s="132">
        <v>12.0</v>
      </c>
      <c r="H1728" s="132"/>
      <c r="J1728" s="171">
        <f t="array" ref="J1728">IFERROR(INDEX(VBDhistory1!$U$310:$U$610,MATCH(VBDgames!$C1728,VBDhistory1!$B$310:$B$610,0))+ROW()/10000000,0)</f>
        <v>0</v>
      </c>
      <c r="K1728" s="171">
        <f t="array" ref="K1728">IFERROR(INDEX(VBDhistory2!$U$310:$U$610,MATCH(VBDgames!$C1728,VBDhistory2!$B$310:$B$610,0))+ROW()/10000000,0)</f>
        <v>0</v>
      </c>
      <c r="L1728" s="171">
        <f t="array" ref="L1728">IFERROR(INDEX(VBDhistory3!$U$310:$U$610,MATCH(VBDgames!$C1728,VBDhistory3!$B$310:$B$610,0))+ROW()/10000000,0)</f>
        <v>0</v>
      </c>
      <c r="M1728" s="171">
        <f t="array" ref="M1728">IFERROR(INDEX(VBDhistory4!$U$310:$U$610,MATCH(VBDgames!$C1728,VBDhistory4!$B$310:$B$610,0))+ROW()/10000000,0)</f>
        <v>0</v>
      </c>
      <c r="N1728" s="171"/>
      <c r="O1728" s="171" t="str">
        <f t="shared" ref="O1728:R1728" si="3200">$D1728&amp;"-"&amp;RANK(J1728,J$1429:J$1778,0)</f>
        <v>DL-1</v>
      </c>
      <c r="P1728" s="171" t="str">
        <f t="shared" si="3200"/>
        <v>DL-1</v>
      </c>
      <c r="Q1728" s="171" t="str">
        <f t="shared" si="3200"/>
        <v>DL-1</v>
      </c>
      <c r="R1728" s="171" t="str">
        <f t="shared" si="3200"/>
        <v>DL-1</v>
      </c>
      <c r="AC1728" s="3"/>
    </row>
    <row r="1729" ht="15.75" customHeight="1">
      <c r="A1729" s="24">
        <v>301.0</v>
      </c>
      <c r="B1729" s="24" t="s">
        <v>5406</v>
      </c>
      <c r="C1729" s="24" t="s">
        <v>5406</v>
      </c>
      <c r="D1729" s="132" t="s">
        <v>4632</v>
      </c>
      <c r="E1729" s="132"/>
      <c r="F1729" s="132"/>
      <c r="G1729" s="132">
        <v>13.0</v>
      </c>
      <c r="H1729" s="132"/>
      <c r="J1729" s="171">
        <f t="array" ref="J1729">IFERROR(INDEX(VBDhistory1!$U$310:$U$610,MATCH(VBDgames!$C1729,VBDhistory1!$B$310:$B$610,0))+ROW()/10000000,0)</f>
        <v>0</v>
      </c>
      <c r="K1729" s="171">
        <f t="array" ref="K1729">IFERROR(INDEX(VBDhistory2!$U$310:$U$610,MATCH(VBDgames!$C1729,VBDhistory2!$B$310:$B$610,0))+ROW()/10000000,0)</f>
        <v>0</v>
      </c>
      <c r="L1729" s="171">
        <f t="array" ref="L1729">IFERROR(INDEX(VBDhistory3!$U$310:$U$610,MATCH(VBDgames!$C1729,VBDhistory3!$B$310:$B$610,0))+ROW()/10000000,0)</f>
        <v>0</v>
      </c>
      <c r="M1729" s="171">
        <f t="array" ref="M1729">IFERROR(INDEX(VBDhistory4!$U$310:$U$610,MATCH(VBDgames!$C1729,VBDhistory4!$B$310:$B$610,0))+ROW()/10000000,0)</f>
        <v>0</v>
      </c>
      <c r="N1729" s="171"/>
      <c r="O1729" s="171" t="str">
        <f t="shared" ref="O1729:R1729" si="3201">$D1729&amp;"-"&amp;RANK(J1729,J$1429:J$1778,0)</f>
        <v>DL-1</v>
      </c>
      <c r="P1729" s="171" t="str">
        <f t="shared" si="3201"/>
        <v>DL-1</v>
      </c>
      <c r="Q1729" s="171" t="str">
        <f t="shared" si="3201"/>
        <v>DL-1</v>
      </c>
      <c r="R1729" s="171" t="str">
        <f t="shared" si="3201"/>
        <v>DL-1</v>
      </c>
      <c r="AC1729" s="3"/>
    </row>
    <row r="1730" ht="15.75" customHeight="1">
      <c r="A1730" s="24">
        <v>302.0</v>
      </c>
      <c r="B1730" s="24" t="s">
        <v>5407</v>
      </c>
      <c r="C1730" s="24" t="s">
        <v>5407</v>
      </c>
      <c r="D1730" s="132" t="s">
        <v>4632</v>
      </c>
      <c r="E1730" s="132"/>
      <c r="F1730" s="132"/>
      <c r="G1730" s="132">
        <v>10.0</v>
      </c>
      <c r="H1730" s="132"/>
      <c r="J1730" s="171">
        <f t="array" ref="J1730">IFERROR(INDEX(VBDhistory1!$U$310:$U$610,MATCH(VBDgames!$C1730,VBDhistory1!$B$310:$B$610,0))+ROW()/10000000,0)</f>
        <v>0</v>
      </c>
      <c r="K1730" s="171">
        <f t="array" ref="K1730">IFERROR(INDEX(VBDhistory2!$U$310:$U$610,MATCH(VBDgames!$C1730,VBDhistory2!$B$310:$B$610,0))+ROW()/10000000,0)</f>
        <v>0</v>
      </c>
      <c r="L1730" s="171">
        <f t="array" ref="L1730">IFERROR(INDEX(VBDhistory3!$U$310:$U$610,MATCH(VBDgames!$C1730,VBDhistory3!$B$310:$B$610,0))+ROW()/10000000,0)</f>
        <v>0</v>
      </c>
      <c r="M1730" s="171">
        <f t="array" ref="M1730">IFERROR(INDEX(VBDhistory4!$U$310:$U$610,MATCH(VBDgames!$C1730,VBDhistory4!$B$310:$B$610,0))+ROW()/10000000,0)</f>
        <v>0</v>
      </c>
      <c r="N1730" s="171"/>
      <c r="O1730" s="171" t="str">
        <f t="shared" ref="O1730:R1730" si="3202">$D1730&amp;"-"&amp;RANK(J1730,J$1429:J$1778,0)</f>
        <v>DL-1</v>
      </c>
      <c r="P1730" s="171" t="str">
        <f t="shared" si="3202"/>
        <v>DL-1</v>
      </c>
      <c r="Q1730" s="171" t="str">
        <f t="shared" si="3202"/>
        <v>DL-1</v>
      </c>
      <c r="R1730" s="171" t="str">
        <f t="shared" si="3202"/>
        <v>DL-1</v>
      </c>
      <c r="AC1730" s="3"/>
    </row>
    <row r="1731" ht="15.75" customHeight="1">
      <c r="A1731" s="24">
        <v>303.0</v>
      </c>
      <c r="B1731" s="24" t="s">
        <v>5408</v>
      </c>
      <c r="C1731" s="24" t="s">
        <v>5408</v>
      </c>
      <c r="D1731" s="132" t="s">
        <v>4632</v>
      </c>
      <c r="E1731" s="132"/>
      <c r="F1731" s="132"/>
      <c r="G1731" s="132">
        <v>10.0</v>
      </c>
      <c r="H1731" s="132"/>
      <c r="J1731" s="171">
        <f t="array" ref="J1731">IFERROR(INDEX(VBDhistory1!$U$310:$U$610,MATCH(VBDgames!$C1731,VBDhistory1!$B$310:$B$610,0))+ROW()/10000000,0)</f>
        <v>0</v>
      </c>
      <c r="K1731" s="171">
        <f t="array" ref="K1731">IFERROR(INDEX(VBDhistory2!$U$310:$U$610,MATCH(VBDgames!$C1731,VBDhistory2!$B$310:$B$610,0))+ROW()/10000000,0)</f>
        <v>0</v>
      </c>
      <c r="L1731" s="171">
        <f t="array" ref="L1731">IFERROR(INDEX(VBDhistory3!$U$310:$U$610,MATCH(VBDgames!$C1731,VBDhistory3!$B$310:$B$610,0))+ROW()/10000000,0)</f>
        <v>0</v>
      </c>
      <c r="M1731" s="171">
        <f t="array" ref="M1731">IFERROR(INDEX(VBDhistory4!$U$310:$U$610,MATCH(VBDgames!$C1731,VBDhistory4!$B$310:$B$610,0))+ROW()/10000000,0)</f>
        <v>0</v>
      </c>
      <c r="N1731" s="171"/>
      <c r="O1731" s="171" t="str">
        <f t="shared" ref="O1731:R1731" si="3203">$D1731&amp;"-"&amp;RANK(J1731,J$1429:J$1778,0)</f>
        <v>DL-1</v>
      </c>
      <c r="P1731" s="171" t="str">
        <f t="shared" si="3203"/>
        <v>DL-1</v>
      </c>
      <c r="Q1731" s="171" t="str">
        <f t="shared" si="3203"/>
        <v>DL-1</v>
      </c>
      <c r="R1731" s="171" t="str">
        <f t="shared" si="3203"/>
        <v>DL-1</v>
      </c>
      <c r="AC1731" s="3"/>
    </row>
    <row r="1732" ht="15.75" customHeight="1">
      <c r="A1732" s="24">
        <v>304.0</v>
      </c>
      <c r="B1732" s="24" t="s">
        <v>5409</v>
      </c>
      <c r="C1732" s="24" t="s">
        <v>5409</v>
      </c>
      <c r="D1732" s="132" t="s">
        <v>4632</v>
      </c>
      <c r="E1732" s="132">
        <v>2.0</v>
      </c>
      <c r="F1732" s="132">
        <v>0.0</v>
      </c>
      <c r="G1732" s="132">
        <v>11.0</v>
      </c>
      <c r="H1732" s="132"/>
      <c r="J1732" s="171">
        <f t="array" ref="J1732">IFERROR(INDEX(VBDhistory1!$U$310:$U$610,MATCH(VBDgames!$C1732,VBDhistory1!$B$310:$B$610,0))+ROW()/10000000,0)</f>
        <v>0</v>
      </c>
      <c r="K1732" s="171">
        <f t="array" ref="K1732">IFERROR(INDEX(VBDhistory2!$U$310:$U$610,MATCH(VBDgames!$C1732,VBDhistory2!$B$310:$B$610,0))+ROW()/10000000,0)</f>
        <v>0</v>
      </c>
      <c r="L1732" s="171">
        <f t="array" ref="L1732">IFERROR(INDEX(VBDhistory3!$U$310:$U$610,MATCH(VBDgames!$C1732,VBDhistory3!$B$310:$B$610,0))+ROW()/10000000,0)</f>
        <v>0</v>
      </c>
      <c r="M1732" s="171">
        <f t="array" ref="M1732">IFERROR(INDEX(VBDhistory4!$U$310:$U$610,MATCH(VBDgames!$C1732,VBDhistory4!$B$310:$B$610,0))+ROW()/10000000,0)</f>
        <v>0</v>
      </c>
      <c r="N1732" s="171"/>
      <c r="O1732" s="171" t="str">
        <f t="shared" ref="O1732:R1732" si="3204">$D1732&amp;"-"&amp;RANK(J1732,J$1429:J$1778,0)</f>
        <v>DL-1</v>
      </c>
      <c r="P1732" s="171" t="str">
        <f t="shared" si="3204"/>
        <v>DL-1</v>
      </c>
      <c r="Q1732" s="171" t="str">
        <f t="shared" si="3204"/>
        <v>DL-1</v>
      </c>
      <c r="R1732" s="171" t="str">
        <f t="shared" si="3204"/>
        <v>DL-1</v>
      </c>
      <c r="AC1732" s="3"/>
    </row>
    <row r="1733" ht="15.75" customHeight="1">
      <c r="A1733" s="24">
        <v>305.0</v>
      </c>
      <c r="B1733" s="22" t="s">
        <v>5410</v>
      </c>
      <c r="C1733" s="22" t="s">
        <v>5410</v>
      </c>
      <c r="D1733" s="132" t="s">
        <v>4632</v>
      </c>
      <c r="E1733" s="132"/>
      <c r="F1733" s="132">
        <v>5.0</v>
      </c>
      <c r="G1733" s="132">
        <v>11.0</v>
      </c>
      <c r="H1733" s="132"/>
      <c r="J1733" s="171">
        <f t="array" ref="J1733">IFERROR(INDEX(VBDhistory1!$U$310:$U$610,MATCH(VBDgames!$C1733,VBDhistory1!$B$310:$B$610,0))+ROW()/10000000,0)</f>
        <v>0</v>
      </c>
      <c r="K1733" s="171">
        <f t="array" ref="K1733">IFERROR(INDEX(VBDhistory2!$U$310:$U$610,MATCH(VBDgames!$C1733,VBDhistory2!$B$310:$B$610,0))+ROW()/10000000,0)</f>
        <v>0</v>
      </c>
      <c r="L1733" s="171">
        <f t="array" ref="L1733">IFERROR(INDEX(VBDhistory3!$U$310:$U$610,MATCH(VBDgames!$C1733,VBDhistory3!$B$310:$B$610,0))+ROW()/10000000,0)</f>
        <v>0</v>
      </c>
      <c r="M1733" s="171">
        <f t="array" ref="M1733">IFERROR(INDEX(VBDhistory4!$U$310:$U$610,MATCH(VBDgames!$C1733,VBDhistory4!$B$310:$B$610,0))+ROW()/10000000,0)</f>
        <v>0</v>
      </c>
      <c r="N1733" s="171"/>
      <c r="O1733" s="171" t="str">
        <f t="shared" ref="O1733:R1733" si="3205">$D1733&amp;"-"&amp;RANK(J1733,J$1429:J$1778,0)</f>
        <v>DL-1</v>
      </c>
      <c r="P1733" s="171" t="str">
        <f t="shared" si="3205"/>
        <v>DL-1</v>
      </c>
      <c r="Q1733" s="171" t="str">
        <f t="shared" si="3205"/>
        <v>DL-1</v>
      </c>
      <c r="R1733" s="171" t="str">
        <f t="shared" si="3205"/>
        <v>DL-1</v>
      </c>
      <c r="AC1733" s="3"/>
    </row>
    <row r="1734" ht="15.75" customHeight="1">
      <c r="A1734" s="24">
        <v>306.0</v>
      </c>
      <c r="B1734" s="24" t="s">
        <v>5411</v>
      </c>
      <c r="C1734" s="24" t="s">
        <v>5411</v>
      </c>
      <c r="D1734" s="132" t="s">
        <v>4632</v>
      </c>
      <c r="E1734" s="132"/>
      <c r="F1734" s="132">
        <v>2.0</v>
      </c>
      <c r="G1734" s="132">
        <v>6.0</v>
      </c>
      <c r="H1734" s="132"/>
      <c r="J1734" s="171">
        <f t="array" ref="J1734">IFERROR(INDEX(VBDhistory1!$U$310:$U$610,MATCH(VBDgames!$C1734,VBDhistory1!$B$310:$B$610,0))+ROW()/10000000,0)</f>
        <v>0</v>
      </c>
      <c r="K1734" s="171">
        <f t="array" ref="K1734">IFERROR(INDEX(VBDhistory2!$U$310:$U$610,MATCH(VBDgames!$C1734,VBDhistory2!$B$310:$B$610,0))+ROW()/10000000,0)</f>
        <v>0</v>
      </c>
      <c r="L1734" s="171">
        <f t="array" ref="L1734">IFERROR(INDEX(VBDhistory3!$U$310:$U$610,MATCH(VBDgames!$C1734,VBDhistory3!$B$310:$B$610,0))+ROW()/10000000,0)</f>
        <v>0</v>
      </c>
      <c r="M1734" s="171">
        <f t="array" ref="M1734">IFERROR(INDEX(VBDhistory4!$U$310:$U$610,MATCH(VBDgames!$C1734,VBDhistory4!$B$310:$B$610,0))+ROW()/10000000,0)</f>
        <v>0</v>
      </c>
      <c r="N1734" s="171"/>
      <c r="O1734" s="171" t="str">
        <f t="shared" ref="O1734:R1734" si="3206">$D1734&amp;"-"&amp;RANK(J1734,J$1429:J$1778,0)</f>
        <v>DL-1</v>
      </c>
      <c r="P1734" s="171" t="str">
        <f t="shared" si="3206"/>
        <v>DL-1</v>
      </c>
      <c r="Q1734" s="171" t="str">
        <f t="shared" si="3206"/>
        <v>DL-1</v>
      </c>
      <c r="R1734" s="171" t="str">
        <f t="shared" si="3206"/>
        <v>DL-1</v>
      </c>
      <c r="AC1734" s="3"/>
    </row>
    <row r="1735" ht="15.75" customHeight="1">
      <c r="A1735" s="24">
        <v>307.0</v>
      </c>
      <c r="B1735" s="24" t="s">
        <v>5412</v>
      </c>
      <c r="C1735" s="24" t="s">
        <v>5412</v>
      </c>
      <c r="D1735" s="132" t="s">
        <v>4632</v>
      </c>
      <c r="E1735" s="132"/>
      <c r="F1735" s="132">
        <v>2.0</v>
      </c>
      <c r="G1735" s="132">
        <v>10.0</v>
      </c>
      <c r="H1735" s="132"/>
      <c r="J1735" s="171">
        <f t="array" ref="J1735">IFERROR(INDEX(VBDhistory1!$U$310:$U$610,MATCH(VBDgames!$C1735,VBDhistory1!$B$310:$B$610,0))+ROW()/10000000,0)</f>
        <v>0</v>
      </c>
      <c r="K1735" s="171">
        <f t="array" ref="K1735">IFERROR(INDEX(VBDhistory2!$U$310:$U$610,MATCH(VBDgames!$C1735,VBDhistory2!$B$310:$B$610,0))+ROW()/10000000,0)</f>
        <v>0</v>
      </c>
      <c r="L1735" s="171">
        <f t="array" ref="L1735">IFERROR(INDEX(VBDhistory3!$U$310:$U$610,MATCH(VBDgames!$C1735,VBDhistory3!$B$310:$B$610,0))+ROW()/10000000,0)</f>
        <v>0</v>
      </c>
      <c r="M1735" s="171">
        <f t="array" ref="M1735">IFERROR(INDEX(VBDhistory4!$U$310:$U$610,MATCH(VBDgames!$C1735,VBDhistory4!$B$310:$B$610,0))+ROW()/10000000,0)</f>
        <v>0</v>
      </c>
      <c r="N1735" s="171"/>
      <c r="O1735" s="171" t="str">
        <f t="shared" ref="O1735:R1735" si="3207">$D1735&amp;"-"&amp;RANK(J1735,J$1429:J$1778,0)</f>
        <v>DL-1</v>
      </c>
      <c r="P1735" s="171" t="str">
        <f t="shared" si="3207"/>
        <v>DL-1</v>
      </c>
      <c r="Q1735" s="171" t="str">
        <f t="shared" si="3207"/>
        <v>DL-1</v>
      </c>
      <c r="R1735" s="171" t="str">
        <f t="shared" si="3207"/>
        <v>DL-1</v>
      </c>
      <c r="AC1735" s="3"/>
    </row>
    <row r="1736" ht="15.75" customHeight="1">
      <c r="A1736" s="24">
        <v>308.0</v>
      </c>
      <c r="B1736" s="24" t="s">
        <v>5413</v>
      </c>
      <c r="C1736" s="24" t="s">
        <v>5413</v>
      </c>
      <c r="D1736" s="132" t="s">
        <v>4632</v>
      </c>
      <c r="E1736" s="132"/>
      <c r="F1736" s="132"/>
      <c r="G1736" s="132">
        <v>11.0</v>
      </c>
      <c r="H1736" s="132">
        <v>16.0</v>
      </c>
      <c r="J1736" s="171">
        <f t="array" ref="J1736">IFERROR(INDEX(VBDhistory1!$U$310:$U$610,MATCH(VBDgames!$C1736,VBDhistory1!$B$310:$B$610,0))+ROW()/10000000,0)</f>
        <v>0</v>
      </c>
      <c r="K1736" s="171">
        <f t="array" ref="K1736">IFERROR(INDEX(VBDhistory2!$U$310:$U$610,MATCH(VBDgames!$C1736,VBDhistory2!$B$310:$B$610,0))+ROW()/10000000,0)</f>
        <v>0</v>
      </c>
      <c r="L1736" s="171">
        <f t="array" ref="L1736">IFERROR(INDEX(VBDhistory3!$U$310:$U$610,MATCH(VBDgames!$C1736,VBDhistory3!$B$310:$B$610,0))+ROW()/10000000,0)</f>
        <v>0</v>
      </c>
      <c r="M1736" s="171">
        <f t="array" ref="M1736">IFERROR(INDEX(VBDhistory4!$U$310:$U$610,MATCH(VBDgames!$C1736,VBDhistory4!$B$310:$B$610,0))+ROW()/10000000,0)</f>
        <v>0</v>
      </c>
      <c r="N1736" s="171"/>
      <c r="O1736" s="171" t="str">
        <f t="shared" ref="O1736:R1736" si="3208">$D1736&amp;"-"&amp;RANK(J1736,J$1429:J$1778,0)</f>
        <v>DL-1</v>
      </c>
      <c r="P1736" s="171" t="str">
        <f t="shared" si="3208"/>
        <v>DL-1</v>
      </c>
      <c r="Q1736" s="171" t="str">
        <f t="shared" si="3208"/>
        <v>DL-1</v>
      </c>
      <c r="R1736" s="171" t="str">
        <f t="shared" si="3208"/>
        <v>DL-1</v>
      </c>
      <c r="AC1736" s="3"/>
    </row>
    <row r="1737" ht="15.75" customHeight="1">
      <c r="A1737" s="24">
        <v>309.0</v>
      </c>
      <c r="B1737" s="24" t="s">
        <v>5414</v>
      </c>
      <c r="C1737" s="24" t="s">
        <v>5414</v>
      </c>
      <c r="D1737" s="132" t="s">
        <v>4632</v>
      </c>
      <c r="E1737" s="132"/>
      <c r="F1737" s="132"/>
      <c r="G1737" s="132">
        <v>13.0</v>
      </c>
      <c r="H1737" s="132"/>
      <c r="J1737" s="171">
        <f t="array" ref="J1737">IFERROR(INDEX(VBDhistory1!$U$310:$U$610,MATCH(VBDgames!$C1737,VBDhistory1!$B$310:$B$610,0))+ROW()/10000000,0)</f>
        <v>0</v>
      </c>
      <c r="K1737" s="171">
        <f t="array" ref="K1737">IFERROR(INDEX(VBDhistory2!$U$310:$U$610,MATCH(VBDgames!$C1737,VBDhistory2!$B$310:$B$610,0))+ROW()/10000000,0)</f>
        <v>0</v>
      </c>
      <c r="L1737" s="171">
        <f t="array" ref="L1737">IFERROR(INDEX(VBDhistory3!$U$310:$U$610,MATCH(VBDgames!$C1737,VBDhistory3!$B$310:$B$610,0))+ROW()/10000000,0)</f>
        <v>0</v>
      </c>
      <c r="M1737" s="171">
        <f t="array" ref="M1737">IFERROR(INDEX(VBDhistory4!$U$310:$U$610,MATCH(VBDgames!$C1737,VBDhistory4!$B$310:$B$610,0))+ROW()/10000000,0)</f>
        <v>0</v>
      </c>
      <c r="N1737" s="171"/>
      <c r="O1737" s="171" t="str">
        <f t="shared" ref="O1737:R1737" si="3209">$D1737&amp;"-"&amp;RANK(J1737,J$1429:J$1778,0)</f>
        <v>DL-1</v>
      </c>
      <c r="P1737" s="171" t="str">
        <f t="shared" si="3209"/>
        <v>DL-1</v>
      </c>
      <c r="Q1737" s="171" t="str">
        <f t="shared" si="3209"/>
        <v>DL-1</v>
      </c>
      <c r="R1737" s="171" t="str">
        <f t="shared" si="3209"/>
        <v>DL-1</v>
      </c>
      <c r="AC1737" s="3"/>
    </row>
    <row r="1738" ht="15.75" customHeight="1">
      <c r="A1738" s="24">
        <v>310.0</v>
      </c>
      <c r="B1738" s="24" t="s">
        <v>5415</v>
      </c>
      <c r="C1738" s="24" t="s">
        <v>5415</v>
      </c>
      <c r="D1738" s="132" t="s">
        <v>4632</v>
      </c>
      <c r="E1738" s="132"/>
      <c r="F1738" s="132">
        <v>0.0</v>
      </c>
      <c r="G1738" s="132">
        <v>10.0</v>
      </c>
      <c r="H1738" s="132"/>
      <c r="J1738" s="171">
        <f t="array" ref="J1738">IFERROR(INDEX(VBDhistory1!$U$310:$U$610,MATCH(VBDgames!$C1738,VBDhistory1!$B$310:$B$610,0))+ROW()/10000000,0)</f>
        <v>0</v>
      </c>
      <c r="K1738" s="171">
        <f t="array" ref="K1738">IFERROR(INDEX(VBDhistory2!$U$310:$U$610,MATCH(VBDgames!$C1738,VBDhistory2!$B$310:$B$610,0))+ROW()/10000000,0)</f>
        <v>0</v>
      </c>
      <c r="L1738" s="171">
        <f t="array" ref="L1738">IFERROR(INDEX(VBDhistory3!$U$310:$U$610,MATCH(VBDgames!$C1738,VBDhistory3!$B$310:$B$610,0))+ROW()/10000000,0)</f>
        <v>0</v>
      </c>
      <c r="M1738" s="171">
        <f t="array" ref="M1738">IFERROR(INDEX(VBDhistory4!$U$310:$U$610,MATCH(VBDgames!$C1738,VBDhistory4!$B$310:$B$610,0))+ROW()/10000000,0)</f>
        <v>0</v>
      </c>
      <c r="N1738" s="171"/>
      <c r="O1738" s="171" t="str">
        <f t="shared" ref="O1738:R1738" si="3210">$D1738&amp;"-"&amp;RANK(J1738,J$1429:J$1778,0)</f>
        <v>DL-1</v>
      </c>
      <c r="P1738" s="171" t="str">
        <f t="shared" si="3210"/>
        <v>DL-1</v>
      </c>
      <c r="Q1738" s="171" t="str">
        <f t="shared" si="3210"/>
        <v>DL-1</v>
      </c>
      <c r="R1738" s="171" t="str">
        <f t="shared" si="3210"/>
        <v>DL-1</v>
      </c>
      <c r="AC1738" s="3"/>
    </row>
    <row r="1739" ht="15.75" customHeight="1">
      <c r="A1739" s="24">
        <v>311.0</v>
      </c>
      <c r="B1739" s="24" t="s">
        <v>5416</v>
      </c>
      <c r="C1739" s="24" t="s">
        <v>5416</v>
      </c>
      <c r="D1739" s="132" t="s">
        <v>4632</v>
      </c>
      <c r="E1739" s="132">
        <v>4.0</v>
      </c>
      <c r="F1739" s="132">
        <v>0.0</v>
      </c>
      <c r="G1739" s="132">
        <v>6.0</v>
      </c>
      <c r="H1739" s="132"/>
      <c r="J1739" s="171">
        <f t="array" ref="J1739">IFERROR(INDEX(VBDhistory1!$U$310:$U$610,MATCH(VBDgames!$C1739,VBDhistory1!$B$310:$B$610,0))+ROW()/10000000,0)</f>
        <v>0</v>
      </c>
      <c r="K1739" s="171">
        <f t="array" ref="K1739">IFERROR(INDEX(VBDhistory2!$U$310:$U$610,MATCH(VBDgames!$C1739,VBDhistory2!$B$310:$B$610,0))+ROW()/10000000,0)</f>
        <v>0</v>
      </c>
      <c r="L1739" s="171">
        <f t="array" ref="L1739">IFERROR(INDEX(VBDhistory3!$U$310:$U$610,MATCH(VBDgames!$C1739,VBDhistory3!$B$310:$B$610,0))+ROW()/10000000,0)</f>
        <v>0</v>
      </c>
      <c r="M1739" s="171">
        <f t="array" ref="M1739">IFERROR(INDEX(VBDhistory4!$U$310:$U$610,MATCH(VBDgames!$C1739,VBDhistory4!$B$310:$B$610,0))+ROW()/10000000,0)</f>
        <v>0</v>
      </c>
      <c r="N1739" s="171"/>
      <c r="O1739" s="171" t="str">
        <f t="shared" ref="O1739:R1739" si="3211">$D1739&amp;"-"&amp;RANK(J1739,J$1429:J$1778,0)</f>
        <v>DL-1</v>
      </c>
      <c r="P1739" s="171" t="str">
        <f t="shared" si="3211"/>
        <v>DL-1</v>
      </c>
      <c r="Q1739" s="171" t="str">
        <f t="shared" si="3211"/>
        <v>DL-1</v>
      </c>
      <c r="R1739" s="171" t="str">
        <f t="shared" si="3211"/>
        <v>DL-1</v>
      </c>
      <c r="AC1739" s="3"/>
    </row>
    <row r="1740" ht="15.75" customHeight="1">
      <c r="A1740" s="24">
        <v>312.0</v>
      </c>
      <c r="B1740" s="24" t="s">
        <v>5417</v>
      </c>
      <c r="C1740" s="24" t="s">
        <v>5417</v>
      </c>
      <c r="D1740" s="132" t="s">
        <v>4632</v>
      </c>
      <c r="E1740" s="132"/>
      <c r="F1740" s="132"/>
      <c r="G1740" s="132">
        <v>13.0</v>
      </c>
      <c r="H1740" s="132"/>
      <c r="J1740" s="171">
        <f t="array" ref="J1740">IFERROR(INDEX(VBDhistory1!$U$310:$U$610,MATCH(VBDgames!$C1740,VBDhistory1!$B$310:$B$610,0))+ROW()/10000000,0)</f>
        <v>0</v>
      </c>
      <c r="K1740" s="171">
        <f t="array" ref="K1740">IFERROR(INDEX(VBDhistory2!$U$310:$U$610,MATCH(VBDgames!$C1740,VBDhistory2!$B$310:$B$610,0))+ROW()/10000000,0)</f>
        <v>0</v>
      </c>
      <c r="L1740" s="171">
        <f t="array" ref="L1740">IFERROR(INDEX(VBDhistory3!$U$310:$U$610,MATCH(VBDgames!$C1740,VBDhistory3!$B$310:$B$610,0))+ROW()/10000000,0)</f>
        <v>0</v>
      </c>
      <c r="M1740" s="171">
        <f t="array" ref="M1740">IFERROR(INDEX(VBDhistory4!$U$310:$U$610,MATCH(VBDgames!$C1740,VBDhistory4!$B$310:$B$610,0))+ROW()/10000000,0)</f>
        <v>0</v>
      </c>
      <c r="N1740" s="171"/>
      <c r="O1740" s="171" t="str">
        <f t="shared" ref="O1740:R1740" si="3212">$D1740&amp;"-"&amp;RANK(J1740,J$1429:J$1778,0)</f>
        <v>DL-1</v>
      </c>
      <c r="P1740" s="171" t="str">
        <f t="shared" si="3212"/>
        <v>DL-1</v>
      </c>
      <c r="Q1740" s="171" t="str">
        <f t="shared" si="3212"/>
        <v>DL-1</v>
      </c>
      <c r="R1740" s="171" t="str">
        <f t="shared" si="3212"/>
        <v>DL-1</v>
      </c>
      <c r="AC1740" s="3"/>
    </row>
    <row r="1741" ht="15.75" customHeight="1">
      <c r="A1741" s="24">
        <v>313.0</v>
      </c>
      <c r="B1741" s="24" t="s">
        <v>5418</v>
      </c>
      <c r="C1741" s="24" t="s">
        <v>5418</v>
      </c>
      <c r="D1741" s="132" t="s">
        <v>4632</v>
      </c>
      <c r="E1741" s="132"/>
      <c r="F1741" s="132"/>
      <c r="G1741" s="132">
        <v>10.0</v>
      </c>
      <c r="H1741" s="132"/>
      <c r="J1741" s="171">
        <f t="array" ref="J1741">IFERROR(INDEX(VBDhistory1!$U$310:$U$610,MATCH(VBDgames!$C1741,VBDhistory1!$B$310:$B$610,0))+ROW()/10000000,0)</f>
        <v>0</v>
      </c>
      <c r="K1741" s="171">
        <f t="array" ref="K1741">IFERROR(INDEX(VBDhistory2!$U$310:$U$610,MATCH(VBDgames!$C1741,VBDhistory2!$B$310:$B$610,0))+ROW()/10000000,0)</f>
        <v>0</v>
      </c>
      <c r="L1741" s="171">
        <f t="array" ref="L1741">IFERROR(INDEX(VBDhistory3!$U$310:$U$610,MATCH(VBDgames!$C1741,VBDhistory3!$B$310:$B$610,0))+ROW()/10000000,0)</f>
        <v>0</v>
      </c>
      <c r="M1741" s="171">
        <f t="array" ref="M1741">IFERROR(INDEX(VBDhistory4!$U$310:$U$610,MATCH(VBDgames!$C1741,VBDhistory4!$B$310:$B$610,0))+ROW()/10000000,0)</f>
        <v>0</v>
      </c>
      <c r="N1741" s="171"/>
      <c r="O1741" s="171" t="str">
        <f t="shared" ref="O1741:R1741" si="3213">$D1741&amp;"-"&amp;RANK(J1741,J$1429:J$1778,0)</f>
        <v>DL-1</v>
      </c>
      <c r="P1741" s="171" t="str">
        <f t="shared" si="3213"/>
        <v>DL-1</v>
      </c>
      <c r="Q1741" s="171" t="str">
        <f t="shared" si="3213"/>
        <v>DL-1</v>
      </c>
      <c r="R1741" s="171" t="str">
        <f t="shared" si="3213"/>
        <v>DL-1</v>
      </c>
      <c r="AC1741" s="3"/>
    </row>
    <row r="1742" ht="15.75" customHeight="1">
      <c r="A1742" s="24">
        <v>314.0</v>
      </c>
      <c r="B1742" s="24" t="s">
        <v>5419</v>
      </c>
      <c r="C1742" s="24" t="s">
        <v>5419</v>
      </c>
      <c r="D1742" s="132" t="s">
        <v>4632</v>
      </c>
      <c r="E1742" s="132"/>
      <c r="F1742" s="132"/>
      <c r="G1742" s="132">
        <v>10.0</v>
      </c>
      <c r="H1742" s="132"/>
      <c r="J1742" s="171">
        <f t="array" ref="J1742">IFERROR(INDEX(VBDhistory1!$U$310:$U$610,MATCH(VBDgames!$C1742,VBDhistory1!$B$310:$B$610,0))+ROW()/10000000,0)</f>
        <v>0</v>
      </c>
      <c r="K1742" s="171">
        <f t="array" ref="K1742">IFERROR(INDEX(VBDhistory2!$U$310:$U$610,MATCH(VBDgames!$C1742,VBDhistory2!$B$310:$B$610,0))+ROW()/10000000,0)</f>
        <v>0</v>
      </c>
      <c r="L1742" s="171">
        <f t="array" ref="L1742">IFERROR(INDEX(VBDhistory3!$U$310:$U$610,MATCH(VBDgames!$C1742,VBDhistory3!$B$310:$B$610,0))+ROW()/10000000,0)</f>
        <v>0</v>
      </c>
      <c r="M1742" s="171">
        <f t="array" ref="M1742">IFERROR(INDEX(VBDhistory4!$U$310:$U$610,MATCH(VBDgames!$C1742,VBDhistory4!$B$310:$B$610,0))+ROW()/10000000,0)</f>
        <v>0</v>
      </c>
      <c r="N1742" s="171"/>
      <c r="O1742" s="171" t="str">
        <f t="shared" ref="O1742:R1742" si="3214">$D1742&amp;"-"&amp;RANK(J1742,J$1429:J$1778,0)</f>
        <v>DL-1</v>
      </c>
      <c r="P1742" s="171" t="str">
        <f t="shared" si="3214"/>
        <v>DL-1</v>
      </c>
      <c r="Q1742" s="171" t="str">
        <f t="shared" si="3214"/>
        <v>DL-1</v>
      </c>
      <c r="R1742" s="171" t="str">
        <f t="shared" si="3214"/>
        <v>DL-1</v>
      </c>
      <c r="AC1742" s="3"/>
    </row>
    <row r="1743" ht="15.75" customHeight="1">
      <c r="A1743" s="24">
        <v>315.0</v>
      </c>
      <c r="B1743" s="24" t="s">
        <v>5420</v>
      </c>
      <c r="C1743" s="24" t="s">
        <v>5420</v>
      </c>
      <c r="D1743" s="132" t="s">
        <v>4632</v>
      </c>
      <c r="E1743" s="132"/>
      <c r="F1743" s="132"/>
      <c r="G1743" s="132">
        <v>9.0</v>
      </c>
      <c r="H1743" s="132"/>
      <c r="J1743" s="171">
        <f t="array" ref="J1743">IFERROR(INDEX(VBDhistory1!$U$310:$U$610,MATCH(VBDgames!$C1743,VBDhistory1!$B$310:$B$610,0))+ROW()/10000000,0)</f>
        <v>0</v>
      </c>
      <c r="K1743" s="171">
        <f t="array" ref="K1743">IFERROR(INDEX(VBDhistory2!$U$310:$U$610,MATCH(VBDgames!$C1743,VBDhistory2!$B$310:$B$610,0))+ROW()/10000000,0)</f>
        <v>0</v>
      </c>
      <c r="L1743" s="171">
        <f t="array" ref="L1743">IFERROR(INDEX(VBDhistory3!$U$310:$U$610,MATCH(VBDgames!$C1743,VBDhistory3!$B$310:$B$610,0))+ROW()/10000000,0)</f>
        <v>0</v>
      </c>
      <c r="M1743" s="171">
        <f t="array" ref="M1743">IFERROR(INDEX(VBDhistory4!$U$310:$U$610,MATCH(VBDgames!$C1743,VBDhistory4!$B$310:$B$610,0))+ROW()/10000000,0)</f>
        <v>0</v>
      </c>
      <c r="N1743" s="171"/>
      <c r="O1743" s="171" t="str">
        <f t="shared" ref="O1743:R1743" si="3215">$D1743&amp;"-"&amp;RANK(J1743,J$1429:J$1778,0)</f>
        <v>DL-1</v>
      </c>
      <c r="P1743" s="171" t="str">
        <f t="shared" si="3215"/>
        <v>DL-1</v>
      </c>
      <c r="Q1743" s="171" t="str">
        <f t="shared" si="3215"/>
        <v>DL-1</v>
      </c>
      <c r="R1743" s="171" t="str">
        <f t="shared" si="3215"/>
        <v>DL-1</v>
      </c>
      <c r="AC1743" s="3"/>
    </row>
    <row r="1744" ht="15.75" customHeight="1">
      <c r="A1744" s="24">
        <v>316.0</v>
      </c>
      <c r="B1744" s="24" t="s">
        <v>5421</v>
      </c>
      <c r="C1744" s="24" t="s">
        <v>5421</v>
      </c>
      <c r="D1744" s="132" t="s">
        <v>4632</v>
      </c>
      <c r="E1744" s="132"/>
      <c r="F1744" s="132"/>
      <c r="G1744" s="132">
        <v>5.0</v>
      </c>
      <c r="H1744" s="132"/>
      <c r="J1744" s="171">
        <f t="array" ref="J1744">IFERROR(INDEX(VBDhistory1!$U$310:$U$610,MATCH(VBDgames!$C1744,VBDhistory1!$B$310:$B$610,0))+ROW()/10000000,0)</f>
        <v>0</v>
      </c>
      <c r="K1744" s="171">
        <f t="array" ref="K1744">IFERROR(INDEX(VBDhistory2!$U$310:$U$610,MATCH(VBDgames!$C1744,VBDhistory2!$B$310:$B$610,0))+ROW()/10000000,0)</f>
        <v>0</v>
      </c>
      <c r="L1744" s="171">
        <f t="array" ref="L1744">IFERROR(INDEX(VBDhistory3!$U$310:$U$610,MATCH(VBDgames!$C1744,VBDhistory3!$B$310:$B$610,0))+ROW()/10000000,0)</f>
        <v>0</v>
      </c>
      <c r="M1744" s="171">
        <f t="array" ref="M1744">IFERROR(INDEX(VBDhistory4!$U$310:$U$610,MATCH(VBDgames!$C1744,VBDhistory4!$B$310:$B$610,0))+ROW()/10000000,0)</f>
        <v>0</v>
      </c>
      <c r="N1744" s="171"/>
      <c r="O1744" s="171" t="str">
        <f t="shared" ref="O1744:R1744" si="3216">$D1744&amp;"-"&amp;RANK(J1744,J$1429:J$1778,0)</f>
        <v>DL-1</v>
      </c>
      <c r="P1744" s="171" t="str">
        <f t="shared" si="3216"/>
        <v>DL-1</v>
      </c>
      <c r="Q1744" s="171" t="str">
        <f t="shared" si="3216"/>
        <v>DL-1</v>
      </c>
      <c r="R1744" s="171" t="str">
        <f t="shared" si="3216"/>
        <v>DL-1</v>
      </c>
      <c r="AC1744" s="3"/>
    </row>
    <row r="1745" ht="15.75" customHeight="1">
      <c r="A1745" s="24">
        <v>317.0</v>
      </c>
      <c r="B1745" s="24" t="s">
        <v>5422</v>
      </c>
      <c r="C1745" s="24" t="s">
        <v>5422</v>
      </c>
      <c r="D1745" s="132" t="s">
        <v>4632</v>
      </c>
      <c r="E1745" s="132">
        <v>0.0</v>
      </c>
      <c r="F1745" s="132">
        <v>1.0</v>
      </c>
      <c r="G1745" s="132">
        <v>9.0</v>
      </c>
      <c r="H1745" s="132"/>
      <c r="J1745" s="171">
        <f t="array" ref="J1745">IFERROR(INDEX(VBDhistory1!$U$310:$U$610,MATCH(VBDgames!$C1745,VBDhistory1!$B$310:$B$610,0))+ROW()/10000000,0)</f>
        <v>0</v>
      </c>
      <c r="K1745" s="171">
        <f t="array" ref="K1745">IFERROR(INDEX(VBDhistory2!$U$310:$U$610,MATCH(VBDgames!$C1745,VBDhistory2!$B$310:$B$610,0))+ROW()/10000000,0)</f>
        <v>0</v>
      </c>
      <c r="L1745" s="171">
        <f t="array" ref="L1745">IFERROR(INDEX(VBDhistory3!$U$310:$U$610,MATCH(VBDgames!$C1745,VBDhistory3!$B$310:$B$610,0))+ROW()/10000000,0)</f>
        <v>0</v>
      </c>
      <c r="M1745" s="171">
        <f t="array" ref="M1745">IFERROR(INDEX(VBDhistory4!$U$310:$U$610,MATCH(VBDgames!$C1745,VBDhistory4!$B$310:$B$610,0))+ROW()/10000000,0)</f>
        <v>0</v>
      </c>
      <c r="N1745" s="171"/>
      <c r="O1745" s="171" t="str">
        <f t="shared" ref="O1745:R1745" si="3217">$D1745&amp;"-"&amp;RANK(J1745,J$1429:J$1778,0)</f>
        <v>DL-1</v>
      </c>
      <c r="P1745" s="171" t="str">
        <f t="shared" si="3217"/>
        <v>DL-1</v>
      </c>
      <c r="Q1745" s="171" t="str">
        <f t="shared" si="3217"/>
        <v>DL-1</v>
      </c>
      <c r="R1745" s="171" t="str">
        <f t="shared" si="3217"/>
        <v>DL-1</v>
      </c>
      <c r="AC1745" s="3"/>
    </row>
    <row r="1746" ht="15.75" customHeight="1">
      <c r="A1746" s="24">
        <v>318.0</v>
      </c>
      <c r="B1746" s="24" t="s">
        <v>5423</v>
      </c>
      <c r="C1746" s="24" t="s">
        <v>5423</v>
      </c>
      <c r="D1746" s="132" t="s">
        <v>4632</v>
      </c>
      <c r="E1746" s="132">
        <v>1.0</v>
      </c>
      <c r="F1746" s="132">
        <v>1.0</v>
      </c>
      <c r="G1746" s="132">
        <v>8.0</v>
      </c>
      <c r="H1746" s="132"/>
      <c r="J1746" s="171">
        <f t="array" ref="J1746">IFERROR(INDEX(VBDhistory1!$U$310:$U$610,MATCH(VBDgames!$C1746,VBDhistory1!$B$310:$B$610,0))+ROW()/10000000,0)</f>
        <v>0</v>
      </c>
      <c r="K1746" s="171">
        <f t="array" ref="K1746">IFERROR(INDEX(VBDhistory2!$U$310:$U$610,MATCH(VBDgames!$C1746,VBDhistory2!$B$310:$B$610,0))+ROW()/10000000,0)</f>
        <v>0</v>
      </c>
      <c r="L1746" s="171">
        <f t="array" ref="L1746">IFERROR(INDEX(VBDhistory3!$U$310:$U$610,MATCH(VBDgames!$C1746,VBDhistory3!$B$310:$B$610,0))+ROW()/10000000,0)</f>
        <v>0</v>
      </c>
      <c r="M1746" s="171">
        <f t="array" ref="M1746">IFERROR(INDEX(VBDhistory4!$U$310:$U$610,MATCH(VBDgames!$C1746,VBDhistory4!$B$310:$B$610,0))+ROW()/10000000,0)</f>
        <v>0</v>
      </c>
      <c r="N1746" s="171"/>
      <c r="O1746" s="171" t="str">
        <f t="shared" ref="O1746:R1746" si="3218">$D1746&amp;"-"&amp;RANK(J1746,J$1429:J$1778,0)</f>
        <v>DL-1</v>
      </c>
      <c r="P1746" s="171" t="str">
        <f t="shared" si="3218"/>
        <v>DL-1</v>
      </c>
      <c r="Q1746" s="171" t="str">
        <f t="shared" si="3218"/>
        <v>DL-1</v>
      </c>
      <c r="R1746" s="171" t="str">
        <f t="shared" si="3218"/>
        <v>DL-1</v>
      </c>
      <c r="AC1746" s="3"/>
    </row>
    <row r="1747" ht="15.75" customHeight="1">
      <c r="A1747" s="24">
        <v>319.0</v>
      </c>
      <c r="B1747" s="24" t="s">
        <v>5424</v>
      </c>
      <c r="C1747" s="24" t="s">
        <v>5424</v>
      </c>
      <c r="D1747" s="132" t="s">
        <v>4632</v>
      </c>
      <c r="E1747" s="132"/>
      <c r="F1747" s="132"/>
      <c r="G1747" s="132">
        <v>7.0</v>
      </c>
      <c r="H1747" s="132"/>
      <c r="J1747" s="171">
        <f t="array" ref="J1747">IFERROR(INDEX(VBDhistory1!$U$310:$U$610,MATCH(VBDgames!$C1747,VBDhistory1!$B$310:$B$610,0))+ROW()/10000000,0)</f>
        <v>0</v>
      </c>
      <c r="K1747" s="171">
        <f t="array" ref="K1747">IFERROR(INDEX(VBDhistory2!$U$310:$U$610,MATCH(VBDgames!$C1747,VBDhistory2!$B$310:$B$610,0))+ROW()/10000000,0)</f>
        <v>0</v>
      </c>
      <c r="L1747" s="171">
        <f t="array" ref="L1747">IFERROR(INDEX(VBDhistory3!$U$310:$U$610,MATCH(VBDgames!$C1747,VBDhistory3!$B$310:$B$610,0))+ROW()/10000000,0)</f>
        <v>0</v>
      </c>
      <c r="M1747" s="171">
        <f t="array" ref="M1747">IFERROR(INDEX(VBDhistory4!$U$310:$U$610,MATCH(VBDgames!$C1747,VBDhistory4!$B$310:$B$610,0))+ROW()/10000000,0)</f>
        <v>0</v>
      </c>
      <c r="N1747" s="171"/>
      <c r="O1747" s="171" t="str">
        <f t="shared" ref="O1747:R1747" si="3219">$D1747&amp;"-"&amp;RANK(J1747,J$1429:J$1778,0)</f>
        <v>DL-1</v>
      </c>
      <c r="P1747" s="171" t="str">
        <f t="shared" si="3219"/>
        <v>DL-1</v>
      </c>
      <c r="Q1747" s="171" t="str">
        <f t="shared" si="3219"/>
        <v>DL-1</v>
      </c>
      <c r="R1747" s="171" t="str">
        <f t="shared" si="3219"/>
        <v>DL-1</v>
      </c>
      <c r="AC1747" s="3"/>
    </row>
    <row r="1748" ht="15.75" customHeight="1">
      <c r="A1748" s="24">
        <v>320.0</v>
      </c>
      <c r="B1748" s="24" t="s">
        <v>5425</v>
      </c>
      <c r="C1748" s="24" t="s">
        <v>5425</v>
      </c>
      <c r="D1748" s="132" t="s">
        <v>4632</v>
      </c>
      <c r="E1748" s="132"/>
      <c r="F1748" s="132"/>
      <c r="G1748" s="132">
        <v>9.0</v>
      </c>
      <c r="H1748" s="132"/>
      <c r="J1748" s="171">
        <f t="array" ref="J1748">IFERROR(INDEX(VBDhistory1!$U$310:$U$610,MATCH(VBDgames!$C1748,VBDhistory1!$B$310:$B$610,0))+ROW()/10000000,0)</f>
        <v>0</v>
      </c>
      <c r="K1748" s="171">
        <f t="array" ref="K1748">IFERROR(INDEX(VBDhistory2!$U$310:$U$610,MATCH(VBDgames!$C1748,VBDhistory2!$B$310:$B$610,0))+ROW()/10000000,0)</f>
        <v>0</v>
      </c>
      <c r="L1748" s="171">
        <f t="array" ref="L1748">IFERROR(INDEX(VBDhistory3!$U$310:$U$610,MATCH(VBDgames!$C1748,VBDhistory3!$B$310:$B$610,0))+ROW()/10000000,0)</f>
        <v>0</v>
      </c>
      <c r="M1748" s="171">
        <f t="array" ref="M1748">IFERROR(INDEX(VBDhistory4!$U$310:$U$610,MATCH(VBDgames!$C1748,VBDhistory4!$B$310:$B$610,0))+ROW()/10000000,0)</f>
        <v>0</v>
      </c>
      <c r="N1748" s="171"/>
      <c r="O1748" s="171" t="str">
        <f t="shared" ref="O1748:R1748" si="3220">$D1748&amp;"-"&amp;RANK(J1748,J$1429:J$1778,0)</f>
        <v>DL-1</v>
      </c>
      <c r="P1748" s="171" t="str">
        <f t="shared" si="3220"/>
        <v>DL-1</v>
      </c>
      <c r="Q1748" s="171" t="str">
        <f t="shared" si="3220"/>
        <v>DL-1</v>
      </c>
      <c r="R1748" s="171" t="str">
        <f t="shared" si="3220"/>
        <v>DL-1</v>
      </c>
      <c r="AC1748" s="3"/>
    </row>
    <row r="1749" ht="15.75" customHeight="1">
      <c r="A1749" s="24">
        <v>321.0</v>
      </c>
      <c r="B1749" s="24" t="s">
        <v>5426</v>
      </c>
      <c r="C1749" s="24" t="s">
        <v>5426</v>
      </c>
      <c r="D1749" s="132" t="s">
        <v>4632</v>
      </c>
      <c r="E1749" s="132"/>
      <c r="F1749" s="132">
        <v>0.0</v>
      </c>
      <c r="G1749" s="132">
        <v>6.0</v>
      </c>
      <c r="H1749" s="132"/>
      <c r="J1749" s="171">
        <f t="array" ref="J1749">IFERROR(INDEX(VBDhistory1!$U$310:$U$610,MATCH(VBDgames!$C1749,VBDhistory1!$B$310:$B$610,0))+ROW()/10000000,0)</f>
        <v>0</v>
      </c>
      <c r="K1749" s="171">
        <f t="array" ref="K1749">IFERROR(INDEX(VBDhistory2!$U$310:$U$610,MATCH(VBDgames!$C1749,VBDhistory2!$B$310:$B$610,0))+ROW()/10000000,0)</f>
        <v>0</v>
      </c>
      <c r="L1749" s="171">
        <f t="array" ref="L1749">IFERROR(INDEX(VBDhistory3!$U$310:$U$610,MATCH(VBDgames!$C1749,VBDhistory3!$B$310:$B$610,0))+ROW()/10000000,0)</f>
        <v>0</v>
      </c>
      <c r="M1749" s="171">
        <f t="array" ref="M1749">IFERROR(INDEX(VBDhistory4!$U$310:$U$610,MATCH(VBDgames!$C1749,VBDhistory4!$B$310:$B$610,0))+ROW()/10000000,0)</f>
        <v>0</v>
      </c>
      <c r="N1749" s="171"/>
      <c r="O1749" s="171" t="str">
        <f t="shared" ref="O1749:R1749" si="3221">$D1749&amp;"-"&amp;RANK(J1749,J$1429:J$1778,0)</f>
        <v>DL-1</v>
      </c>
      <c r="P1749" s="171" t="str">
        <f t="shared" si="3221"/>
        <v>DL-1</v>
      </c>
      <c r="Q1749" s="171" t="str">
        <f t="shared" si="3221"/>
        <v>DL-1</v>
      </c>
      <c r="R1749" s="171" t="str">
        <f t="shared" si="3221"/>
        <v>DL-1</v>
      </c>
      <c r="AC1749" s="3"/>
    </row>
    <row r="1750" ht="15.75" customHeight="1">
      <c r="A1750" s="24">
        <v>322.0</v>
      </c>
      <c r="B1750" s="24" t="s">
        <v>5427</v>
      </c>
      <c r="C1750" s="24" t="s">
        <v>5427</v>
      </c>
      <c r="D1750" s="132" t="s">
        <v>4632</v>
      </c>
      <c r="E1750" s="132">
        <v>1.0</v>
      </c>
      <c r="F1750" s="132"/>
      <c r="G1750" s="132">
        <v>8.0</v>
      </c>
      <c r="H1750" s="132">
        <v>16.0</v>
      </c>
      <c r="J1750" s="171">
        <f t="array" ref="J1750">IFERROR(INDEX(VBDhistory1!$U$310:$U$610,MATCH(VBDgames!$C1750,VBDhistory1!$B$310:$B$610,0))+ROW()/10000000,0)</f>
        <v>0</v>
      </c>
      <c r="K1750" s="171">
        <f t="array" ref="K1750">IFERROR(INDEX(VBDhistory2!$U$310:$U$610,MATCH(VBDgames!$C1750,VBDhistory2!$B$310:$B$610,0))+ROW()/10000000,0)</f>
        <v>0</v>
      </c>
      <c r="L1750" s="171">
        <f t="array" ref="L1750">IFERROR(INDEX(VBDhistory3!$U$310:$U$610,MATCH(VBDgames!$C1750,VBDhistory3!$B$310:$B$610,0))+ROW()/10000000,0)</f>
        <v>0</v>
      </c>
      <c r="M1750" s="171">
        <f t="array" ref="M1750">IFERROR(INDEX(VBDhistory4!$U$310:$U$610,MATCH(VBDgames!$C1750,VBDhistory4!$B$310:$B$610,0))+ROW()/10000000,0)</f>
        <v>0</v>
      </c>
      <c r="N1750" s="171"/>
      <c r="O1750" s="171" t="str">
        <f t="shared" ref="O1750:R1750" si="3222">$D1750&amp;"-"&amp;RANK(J1750,J$1429:J$1778,0)</f>
        <v>DL-1</v>
      </c>
      <c r="P1750" s="171" t="str">
        <f t="shared" si="3222"/>
        <v>DL-1</v>
      </c>
      <c r="Q1750" s="171" t="str">
        <f t="shared" si="3222"/>
        <v>DL-1</v>
      </c>
      <c r="R1750" s="171" t="str">
        <f t="shared" si="3222"/>
        <v>DL-1</v>
      </c>
      <c r="AC1750" s="3"/>
    </row>
    <row r="1751" ht="15.75" customHeight="1">
      <c r="A1751" s="24">
        <v>323.0</v>
      </c>
      <c r="B1751" s="24" t="s">
        <v>5428</v>
      </c>
      <c r="C1751" s="24" t="s">
        <v>5428</v>
      </c>
      <c r="D1751" s="132" t="s">
        <v>4632</v>
      </c>
      <c r="E1751" s="132"/>
      <c r="F1751" s="132"/>
      <c r="G1751" s="132">
        <v>6.0</v>
      </c>
      <c r="H1751" s="132"/>
      <c r="J1751" s="171">
        <f t="array" ref="J1751">IFERROR(INDEX(VBDhistory1!$U$310:$U$610,MATCH(VBDgames!$C1751,VBDhistory1!$B$310:$B$610,0))+ROW()/10000000,0)</f>
        <v>0</v>
      </c>
      <c r="K1751" s="171">
        <f t="array" ref="K1751">IFERROR(INDEX(VBDhistory2!$U$310:$U$610,MATCH(VBDgames!$C1751,VBDhistory2!$B$310:$B$610,0))+ROW()/10000000,0)</f>
        <v>0</v>
      </c>
      <c r="L1751" s="171">
        <f t="array" ref="L1751">IFERROR(INDEX(VBDhistory3!$U$310:$U$610,MATCH(VBDgames!$C1751,VBDhistory3!$B$310:$B$610,0))+ROW()/10000000,0)</f>
        <v>0</v>
      </c>
      <c r="M1751" s="171">
        <f t="array" ref="M1751">IFERROR(INDEX(VBDhistory4!$U$310:$U$610,MATCH(VBDgames!$C1751,VBDhistory4!$B$310:$B$610,0))+ROW()/10000000,0)</f>
        <v>0</v>
      </c>
      <c r="N1751" s="171"/>
      <c r="O1751" s="171" t="str">
        <f t="shared" ref="O1751:R1751" si="3223">$D1751&amp;"-"&amp;RANK(J1751,J$1429:J$1778,0)</f>
        <v>DL-1</v>
      </c>
      <c r="P1751" s="171" t="str">
        <f t="shared" si="3223"/>
        <v>DL-1</v>
      </c>
      <c r="Q1751" s="171" t="str">
        <f t="shared" si="3223"/>
        <v>DL-1</v>
      </c>
      <c r="R1751" s="171" t="str">
        <f t="shared" si="3223"/>
        <v>DL-1</v>
      </c>
      <c r="AC1751" s="3"/>
    </row>
    <row r="1752" ht="15.75" customHeight="1">
      <c r="A1752" s="24">
        <v>324.0</v>
      </c>
      <c r="B1752" s="24" t="s">
        <v>5429</v>
      </c>
      <c r="C1752" s="24" t="s">
        <v>5429</v>
      </c>
      <c r="D1752" s="132" t="s">
        <v>4632</v>
      </c>
      <c r="E1752" s="132"/>
      <c r="F1752" s="132"/>
      <c r="G1752" s="132">
        <v>6.0</v>
      </c>
      <c r="H1752" s="132"/>
      <c r="J1752" s="171">
        <f t="array" ref="J1752">IFERROR(INDEX(VBDhistory1!$U$310:$U$610,MATCH(VBDgames!$C1752,VBDhistory1!$B$310:$B$610,0))+ROW()/10000000,0)</f>
        <v>0</v>
      </c>
      <c r="K1752" s="171">
        <f t="array" ref="K1752">IFERROR(INDEX(VBDhistory2!$U$310:$U$610,MATCH(VBDgames!$C1752,VBDhistory2!$B$310:$B$610,0))+ROW()/10000000,0)</f>
        <v>0</v>
      </c>
      <c r="L1752" s="171">
        <f t="array" ref="L1752">IFERROR(INDEX(VBDhistory3!$U$310:$U$610,MATCH(VBDgames!$C1752,VBDhistory3!$B$310:$B$610,0))+ROW()/10000000,0)</f>
        <v>0</v>
      </c>
      <c r="M1752" s="171">
        <f t="array" ref="M1752">IFERROR(INDEX(VBDhistory4!$U$310:$U$610,MATCH(VBDgames!$C1752,VBDhistory4!$B$310:$B$610,0))+ROW()/10000000,0)</f>
        <v>0</v>
      </c>
      <c r="N1752" s="171"/>
      <c r="O1752" s="171" t="str">
        <f t="shared" ref="O1752:R1752" si="3224">$D1752&amp;"-"&amp;RANK(J1752,J$1429:J$1778,0)</f>
        <v>DL-1</v>
      </c>
      <c r="P1752" s="171" t="str">
        <f t="shared" si="3224"/>
        <v>DL-1</v>
      </c>
      <c r="Q1752" s="171" t="str">
        <f t="shared" si="3224"/>
        <v>DL-1</v>
      </c>
      <c r="R1752" s="171" t="str">
        <f t="shared" si="3224"/>
        <v>DL-1</v>
      </c>
      <c r="AC1752" s="3"/>
    </row>
    <row r="1753" ht="15.75" customHeight="1">
      <c r="A1753" s="24">
        <v>325.0</v>
      </c>
      <c r="B1753" s="24" t="s">
        <v>5430</v>
      </c>
      <c r="C1753" s="24" t="s">
        <v>5430</v>
      </c>
      <c r="D1753" s="132" t="s">
        <v>4632</v>
      </c>
      <c r="E1753" s="132"/>
      <c r="F1753" s="132"/>
      <c r="G1753" s="132">
        <v>6.0</v>
      </c>
      <c r="H1753" s="132"/>
      <c r="J1753" s="171">
        <f t="array" ref="J1753">IFERROR(INDEX(VBDhistory1!$U$310:$U$610,MATCH(VBDgames!$C1753,VBDhistory1!$B$310:$B$610,0))+ROW()/10000000,0)</f>
        <v>0</v>
      </c>
      <c r="K1753" s="171">
        <f t="array" ref="K1753">IFERROR(INDEX(VBDhistory2!$U$310:$U$610,MATCH(VBDgames!$C1753,VBDhistory2!$B$310:$B$610,0))+ROW()/10000000,0)</f>
        <v>0</v>
      </c>
      <c r="L1753" s="171">
        <f t="array" ref="L1753">IFERROR(INDEX(VBDhistory3!$U$310:$U$610,MATCH(VBDgames!$C1753,VBDhistory3!$B$310:$B$610,0))+ROW()/10000000,0)</f>
        <v>0</v>
      </c>
      <c r="M1753" s="171">
        <f t="array" ref="M1753">IFERROR(INDEX(VBDhistory4!$U$310:$U$610,MATCH(VBDgames!$C1753,VBDhistory4!$B$310:$B$610,0))+ROW()/10000000,0)</f>
        <v>0</v>
      </c>
      <c r="N1753" s="171"/>
      <c r="O1753" s="171" t="str">
        <f t="shared" ref="O1753:R1753" si="3225">$D1753&amp;"-"&amp;RANK(J1753,J$1429:J$1778,0)</f>
        <v>DL-1</v>
      </c>
      <c r="P1753" s="171" t="str">
        <f t="shared" si="3225"/>
        <v>DL-1</v>
      </c>
      <c r="Q1753" s="171" t="str">
        <f t="shared" si="3225"/>
        <v>DL-1</v>
      </c>
      <c r="R1753" s="171" t="str">
        <f t="shared" si="3225"/>
        <v>DL-1</v>
      </c>
      <c r="AC1753" s="3"/>
    </row>
    <row r="1754" ht="15.75" customHeight="1">
      <c r="A1754" s="24">
        <v>326.0</v>
      </c>
      <c r="B1754" s="24" t="s">
        <v>5431</v>
      </c>
      <c r="C1754" s="24" t="s">
        <v>5431</v>
      </c>
      <c r="D1754" s="132" t="s">
        <v>4632</v>
      </c>
      <c r="E1754" s="132"/>
      <c r="F1754" s="132"/>
      <c r="G1754" s="132">
        <v>7.0</v>
      </c>
      <c r="H1754" s="132"/>
      <c r="J1754" s="171">
        <f t="array" ref="J1754">IFERROR(INDEX(VBDhistory1!$U$310:$U$610,MATCH(VBDgames!$C1754,VBDhistory1!$B$310:$B$610,0))+ROW()/10000000,0)</f>
        <v>0</v>
      </c>
      <c r="K1754" s="171">
        <f t="array" ref="K1754">IFERROR(INDEX(VBDhistory2!$U$310:$U$610,MATCH(VBDgames!$C1754,VBDhistory2!$B$310:$B$610,0))+ROW()/10000000,0)</f>
        <v>0</v>
      </c>
      <c r="L1754" s="171">
        <f t="array" ref="L1754">IFERROR(INDEX(VBDhistory3!$U$310:$U$610,MATCH(VBDgames!$C1754,VBDhistory3!$B$310:$B$610,0))+ROW()/10000000,0)</f>
        <v>0</v>
      </c>
      <c r="M1754" s="171">
        <f t="array" ref="M1754">IFERROR(INDEX(VBDhistory4!$U$310:$U$610,MATCH(VBDgames!$C1754,VBDhistory4!$B$310:$B$610,0))+ROW()/10000000,0)</f>
        <v>0</v>
      </c>
      <c r="N1754" s="171"/>
      <c r="O1754" s="171" t="str">
        <f t="shared" ref="O1754:R1754" si="3226">$D1754&amp;"-"&amp;RANK(J1754,J$1429:J$1778,0)</f>
        <v>DL-1</v>
      </c>
      <c r="P1754" s="171" t="str">
        <f t="shared" si="3226"/>
        <v>DL-1</v>
      </c>
      <c r="Q1754" s="171" t="str">
        <f t="shared" si="3226"/>
        <v>DL-1</v>
      </c>
      <c r="R1754" s="171" t="str">
        <f t="shared" si="3226"/>
        <v>DL-1</v>
      </c>
      <c r="AC1754" s="3"/>
    </row>
    <row r="1755" ht="15.75" customHeight="1">
      <c r="A1755" s="24">
        <v>327.0</v>
      </c>
      <c r="B1755" s="24" t="s">
        <v>4994</v>
      </c>
      <c r="C1755" s="24" t="s">
        <v>4994</v>
      </c>
      <c r="D1755" s="132" t="s">
        <v>4632</v>
      </c>
      <c r="E1755" s="132"/>
      <c r="F1755" s="132"/>
      <c r="G1755" s="132">
        <v>7.0</v>
      </c>
      <c r="H1755" s="132"/>
      <c r="J1755" s="171">
        <f t="array" ref="J1755">IFERROR(INDEX(VBDhistory1!$U$310:$U$610,MATCH(VBDgames!$C1755,VBDhistory1!$B$310:$B$610,0))+ROW()/10000000,0)</f>
        <v>0</v>
      </c>
      <c r="K1755" s="171">
        <f t="array" ref="K1755">IFERROR(INDEX(VBDhistory2!$U$310:$U$610,MATCH(VBDgames!$C1755,VBDhistory2!$B$310:$B$610,0))+ROW()/10000000,0)</f>
        <v>0</v>
      </c>
      <c r="L1755" s="171">
        <f t="array" ref="L1755">IFERROR(INDEX(VBDhistory3!$U$310:$U$610,MATCH(VBDgames!$C1755,VBDhistory3!$B$310:$B$610,0))+ROW()/10000000,0)</f>
        <v>0</v>
      </c>
      <c r="M1755" s="171">
        <f t="array" ref="M1755">IFERROR(INDEX(VBDhistory4!$U$310:$U$610,MATCH(VBDgames!$C1755,VBDhistory4!$B$310:$B$610,0))+ROW()/10000000,0)</f>
        <v>0</v>
      </c>
      <c r="N1755" s="171"/>
      <c r="O1755" s="171" t="str">
        <f t="shared" ref="O1755:R1755" si="3227">$D1755&amp;"-"&amp;RANK(J1755,J$1429:J$1778,0)</f>
        <v>DL-1</v>
      </c>
      <c r="P1755" s="171" t="str">
        <f t="shared" si="3227"/>
        <v>DL-1</v>
      </c>
      <c r="Q1755" s="171" t="str">
        <f t="shared" si="3227"/>
        <v>DL-1</v>
      </c>
      <c r="R1755" s="171" t="str">
        <f t="shared" si="3227"/>
        <v>DL-1</v>
      </c>
      <c r="AC1755" s="3"/>
    </row>
    <row r="1756" ht="15.75" customHeight="1">
      <c r="A1756" s="24">
        <v>328.0</v>
      </c>
      <c r="B1756" s="24" t="s">
        <v>5432</v>
      </c>
      <c r="C1756" s="24" t="s">
        <v>5432</v>
      </c>
      <c r="D1756" s="132" t="s">
        <v>4632</v>
      </c>
      <c r="E1756" s="132">
        <v>2.0</v>
      </c>
      <c r="F1756" s="132"/>
      <c r="G1756" s="132">
        <v>7.0</v>
      </c>
      <c r="H1756" s="132"/>
      <c r="J1756" s="171">
        <f t="array" ref="J1756">IFERROR(INDEX(VBDhistory1!$U$310:$U$610,MATCH(VBDgames!$C1756,VBDhistory1!$B$310:$B$610,0))+ROW()/10000000,0)</f>
        <v>0</v>
      </c>
      <c r="K1756" s="171">
        <f t="array" ref="K1756">IFERROR(INDEX(VBDhistory2!$U$310:$U$610,MATCH(VBDgames!$C1756,VBDhistory2!$B$310:$B$610,0))+ROW()/10000000,0)</f>
        <v>0</v>
      </c>
      <c r="L1756" s="171">
        <f t="array" ref="L1756">IFERROR(INDEX(VBDhistory3!$U$310:$U$610,MATCH(VBDgames!$C1756,VBDhistory3!$B$310:$B$610,0))+ROW()/10000000,0)</f>
        <v>0</v>
      </c>
      <c r="M1756" s="171">
        <f t="array" ref="M1756">IFERROR(INDEX(VBDhistory4!$U$310:$U$610,MATCH(VBDgames!$C1756,VBDhistory4!$B$310:$B$610,0))+ROW()/10000000,0)</f>
        <v>0</v>
      </c>
      <c r="N1756" s="171"/>
      <c r="O1756" s="171" t="str">
        <f t="shared" ref="O1756:R1756" si="3228">$D1756&amp;"-"&amp;RANK(J1756,J$1429:J$1778,0)</f>
        <v>DL-1</v>
      </c>
      <c r="P1756" s="171" t="str">
        <f t="shared" si="3228"/>
        <v>DL-1</v>
      </c>
      <c r="Q1756" s="171" t="str">
        <f t="shared" si="3228"/>
        <v>DL-1</v>
      </c>
      <c r="R1756" s="171" t="str">
        <f t="shared" si="3228"/>
        <v>DL-1</v>
      </c>
      <c r="AC1756" s="3"/>
    </row>
    <row r="1757" ht="15.75" customHeight="1">
      <c r="A1757" s="24">
        <v>329.0</v>
      </c>
      <c r="B1757" s="24" t="s">
        <v>5433</v>
      </c>
      <c r="C1757" s="24" t="s">
        <v>5433</v>
      </c>
      <c r="D1757" s="132" t="s">
        <v>4632</v>
      </c>
      <c r="E1757" s="132"/>
      <c r="F1757" s="132"/>
      <c r="G1757" s="132">
        <v>3.0</v>
      </c>
      <c r="H1757" s="132">
        <v>16.0</v>
      </c>
      <c r="J1757" s="171">
        <f t="array" ref="J1757">IFERROR(INDEX(VBDhistory1!$U$310:$U$610,MATCH(VBDgames!$C1757,VBDhistory1!$B$310:$B$610,0))+ROW()/10000000,0)</f>
        <v>0</v>
      </c>
      <c r="K1757" s="171">
        <f t="array" ref="K1757">IFERROR(INDEX(VBDhistory2!$U$310:$U$610,MATCH(VBDgames!$C1757,VBDhistory2!$B$310:$B$610,0))+ROW()/10000000,0)</f>
        <v>0</v>
      </c>
      <c r="L1757" s="171">
        <f t="array" ref="L1757">IFERROR(INDEX(VBDhistory3!$U$310:$U$610,MATCH(VBDgames!$C1757,VBDhistory3!$B$310:$B$610,0))+ROW()/10000000,0)</f>
        <v>0</v>
      </c>
      <c r="M1757" s="171">
        <f t="array" ref="M1757">IFERROR(INDEX(VBDhistory4!$U$310:$U$610,MATCH(VBDgames!$C1757,VBDhistory4!$B$310:$B$610,0))+ROW()/10000000,0)</f>
        <v>0</v>
      </c>
      <c r="N1757" s="171"/>
      <c r="O1757" s="171" t="str">
        <f t="shared" ref="O1757:R1757" si="3229">$D1757&amp;"-"&amp;RANK(J1757,J$1429:J$1778,0)</f>
        <v>DL-1</v>
      </c>
      <c r="P1757" s="171" t="str">
        <f t="shared" si="3229"/>
        <v>DL-1</v>
      </c>
      <c r="Q1757" s="171" t="str">
        <f t="shared" si="3229"/>
        <v>DL-1</v>
      </c>
      <c r="R1757" s="171" t="str">
        <f t="shared" si="3229"/>
        <v>DL-1</v>
      </c>
      <c r="AC1757" s="3"/>
    </row>
    <row r="1758" ht="15.75" customHeight="1">
      <c r="A1758" s="24">
        <v>330.0</v>
      </c>
      <c r="B1758" s="24" t="s">
        <v>5434</v>
      </c>
      <c r="C1758" s="24" t="s">
        <v>5434</v>
      </c>
      <c r="D1758" s="132" t="s">
        <v>4632</v>
      </c>
      <c r="E1758" s="132"/>
      <c r="F1758" s="132">
        <v>5.0</v>
      </c>
      <c r="G1758" s="132">
        <v>6.0</v>
      </c>
      <c r="H1758" s="132"/>
      <c r="J1758" s="171">
        <f t="array" ref="J1758">IFERROR(INDEX(VBDhistory1!$U$310:$U$610,MATCH(VBDgames!$C1758,VBDhistory1!$B$310:$B$610,0))+ROW()/10000000,0)</f>
        <v>0</v>
      </c>
      <c r="K1758" s="171">
        <f t="array" ref="K1758">IFERROR(INDEX(VBDhistory2!$U$310:$U$610,MATCH(VBDgames!$C1758,VBDhistory2!$B$310:$B$610,0))+ROW()/10000000,0)</f>
        <v>0</v>
      </c>
      <c r="L1758" s="171">
        <f t="array" ref="L1758">IFERROR(INDEX(VBDhistory3!$U$310:$U$610,MATCH(VBDgames!$C1758,VBDhistory3!$B$310:$B$610,0))+ROW()/10000000,0)</f>
        <v>0</v>
      </c>
      <c r="M1758" s="171">
        <f t="array" ref="M1758">IFERROR(INDEX(VBDhistory4!$U$310:$U$610,MATCH(VBDgames!$C1758,VBDhistory4!$B$310:$B$610,0))+ROW()/10000000,0)</f>
        <v>0</v>
      </c>
      <c r="N1758" s="171"/>
      <c r="O1758" s="171" t="str">
        <f t="shared" ref="O1758:R1758" si="3230">$D1758&amp;"-"&amp;RANK(J1758,J$1429:J$1778,0)</f>
        <v>DL-1</v>
      </c>
      <c r="P1758" s="171" t="str">
        <f t="shared" si="3230"/>
        <v>DL-1</v>
      </c>
      <c r="Q1758" s="171" t="str">
        <f t="shared" si="3230"/>
        <v>DL-1</v>
      </c>
      <c r="R1758" s="171" t="str">
        <f t="shared" si="3230"/>
        <v>DL-1</v>
      </c>
      <c r="AC1758" s="3"/>
    </row>
    <row r="1759" ht="15.75" customHeight="1">
      <c r="A1759" s="24">
        <v>331.0</v>
      </c>
      <c r="B1759" s="24" t="s">
        <v>5435</v>
      </c>
      <c r="C1759" s="24" t="s">
        <v>5435</v>
      </c>
      <c r="D1759" s="132" t="s">
        <v>4632</v>
      </c>
      <c r="E1759" s="132"/>
      <c r="F1759" s="132"/>
      <c r="G1759" s="132">
        <v>4.0</v>
      </c>
      <c r="H1759" s="132"/>
      <c r="J1759" s="171">
        <f t="array" ref="J1759">IFERROR(INDEX(VBDhistory1!$U$310:$U$610,MATCH(VBDgames!$C1759,VBDhistory1!$B$310:$B$610,0))+ROW()/10000000,0)</f>
        <v>0</v>
      </c>
      <c r="K1759" s="171">
        <f t="array" ref="K1759">IFERROR(INDEX(VBDhistory2!$U$310:$U$610,MATCH(VBDgames!$C1759,VBDhistory2!$B$310:$B$610,0))+ROW()/10000000,0)</f>
        <v>0</v>
      </c>
      <c r="L1759" s="171">
        <f t="array" ref="L1759">IFERROR(INDEX(VBDhistory3!$U$310:$U$610,MATCH(VBDgames!$C1759,VBDhistory3!$B$310:$B$610,0))+ROW()/10000000,0)</f>
        <v>0</v>
      </c>
      <c r="M1759" s="171">
        <f t="array" ref="M1759">IFERROR(INDEX(VBDhistory4!$U$310:$U$610,MATCH(VBDgames!$C1759,VBDhistory4!$B$310:$B$610,0))+ROW()/10000000,0)</f>
        <v>0</v>
      </c>
      <c r="N1759" s="171"/>
      <c r="O1759" s="171" t="str">
        <f t="shared" ref="O1759:R1759" si="3231">$D1759&amp;"-"&amp;RANK(J1759,J$1429:J$1778,0)</f>
        <v>DL-1</v>
      </c>
      <c r="P1759" s="171" t="str">
        <f t="shared" si="3231"/>
        <v>DL-1</v>
      </c>
      <c r="Q1759" s="171" t="str">
        <f t="shared" si="3231"/>
        <v>DL-1</v>
      </c>
      <c r="R1759" s="171" t="str">
        <f t="shared" si="3231"/>
        <v>DL-1</v>
      </c>
      <c r="AC1759" s="3"/>
    </row>
    <row r="1760" ht="15.75" customHeight="1">
      <c r="A1760" s="24">
        <v>332.0</v>
      </c>
      <c r="B1760" s="24" t="s">
        <v>5436</v>
      </c>
      <c r="C1760" s="24" t="s">
        <v>5436</v>
      </c>
      <c r="D1760" s="132" t="s">
        <v>4632</v>
      </c>
      <c r="E1760" s="132"/>
      <c r="F1760" s="132">
        <v>4.0</v>
      </c>
      <c r="G1760" s="132">
        <v>4.0</v>
      </c>
      <c r="H1760" s="132"/>
      <c r="J1760" s="171">
        <f t="array" ref="J1760">IFERROR(INDEX(VBDhistory1!$U$310:$U$610,MATCH(VBDgames!$C1760,VBDhistory1!$B$310:$B$610,0))+ROW()/10000000,0)</f>
        <v>0</v>
      </c>
      <c r="K1760" s="171">
        <f t="array" ref="K1760">IFERROR(INDEX(VBDhistory2!$U$310:$U$610,MATCH(VBDgames!$C1760,VBDhistory2!$B$310:$B$610,0))+ROW()/10000000,0)</f>
        <v>0</v>
      </c>
      <c r="L1760" s="171">
        <f t="array" ref="L1760">IFERROR(INDEX(VBDhistory3!$U$310:$U$610,MATCH(VBDgames!$C1760,VBDhistory3!$B$310:$B$610,0))+ROW()/10000000,0)</f>
        <v>0</v>
      </c>
      <c r="M1760" s="171">
        <f t="array" ref="M1760">IFERROR(INDEX(VBDhistory4!$U$310:$U$610,MATCH(VBDgames!$C1760,VBDhistory4!$B$310:$B$610,0))+ROW()/10000000,0)</f>
        <v>0</v>
      </c>
      <c r="N1760" s="171"/>
      <c r="O1760" s="171" t="str">
        <f t="shared" ref="O1760:R1760" si="3232">$D1760&amp;"-"&amp;RANK(J1760,J$1429:J$1778,0)</f>
        <v>DL-1</v>
      </c>
      <c r="P1760" s="171" t="str">
        <f t="shared" si="3232"/>
        <v>DL-1</v>
      </c>
      <c r="Q1760" s="171" t="str">
        <f t="shared" si="3232"/>
        <v>DL-1</v>
      </c>
      <c r="R1760" s="171" t="str">
        <f t="shared" si="3232"/>
        <v>DL-1</v>
      </c>
      <c r="AC1760" s="3"/>
    </row>
    <row r="1761" ht="15.75" customHeight="1">
      <c r="A1761" s="24">
        <v>333.0</v>
      </c>
      <c r="B1761" s="24" t="s">
        <v>5437</v>
      </c>
      <c r="C1761" s="24" t="s">
        <v>5437</v>
      </c>
      <c r="D1761" s="132" t="s">
        <v>4632</v>
      </c>
      <c r="E1761" s="132"/>
      <c r="F1761" s="132"/>
      <c r="G1761" s="132">
        <v>6.0</v>
      </c>
      <c r="H1761" s="132"/>
      <c r="J1761" s="171">
        <f t="array" ref="J1761">IFERROR(INDEX(VBDhistory1!$U$310:$U$610,MATCH(VBDgames!$C1761,VBDhistory1!$B$310:$B$610,0))+ROW()/10000000,0)</f>
        <v>0</v>
      </c>
      <c r="K1761" s="171">
        <f t="array" ref="K1761">IFERROR(INDEX(VBDhistory2!$U$310:$U$610,MATCH(VBDgames!$C1761,VBDhistory2!$B$310:$B$610,0))+ROW()/10000000,0)</f>
        <v>0</v>
      </c>
      <c r="L1761" s="171">
        <f t="array" ref="L1761">IFERROR(INDEX(VBDhistory3!$U$310:$U$610,MATCH(VBDgames!$C1761,VBDhistory3!$B$310:$B$610,0))+ROW()/10000000,0)</f>
        <v>0</v>
      </c>
      <c r="M1761" s="171">
        <f t="array" ref="M1761">IFERROR(INDEX(VBDhistory4!$U$310:$U$610,MATCH(VBDgames!$C1761,VBDhistory4!$B$310:$B$610,0))+ROW()/10000000,0)</f>
        <v>0</v>
      </c>
      <c r="N1761" s="171"/>
      <c r="O1761" s="171" t="str">
        <f t="shared" ref="O1761:R1761" si="3233">$D1761&amp;"-"&amp;RANK(J1761,J$1429:J$1778,0)</f>
        <v>DL-1</v>
      </c>
      <c r="P1761" s="171" t="str">
        <f t="shared" si="3233"/>
        <v>DL-1</v>
      </c>
      <c r="Q1761" s="171" t="str">
        <f t="shared" si="3233"/>
        <v>DL-1</v>
      </c>
      <c r="R1761" s="171" t="str">
        <f t="shared" si="3233"/>
        <v>DL-1</v>
      </c>
      <c r="AC1761" s="3"/>
    </row>
    <row r="1762" ht="15.75" customHeight="1">
      <c r="A1762" s="24">
        <v>334.0</v>
      </c>
      <c r="B1762" s="24" t="s">
        <v>5438</v>
      </c>
      <c r="C1762" s="24" t="s">
        <v>5438</v>
      </c>
      <c r="D1762" s="132" t="s">
        <v>4632</v>
      </c>
      <c r="E1762" s="132"/>
      <c r="F1762" s="132">
        <v>5.0</v>
      </c>
      <c r="G1762" s="132">
        <v>6.0</v>
      </c>
      <c r="H1762" s="132"/>
      <c r="J1762" s="171">
        <f t="array" ref="J1762">IFERROR(INDEX(VBDhistory1!$U$310:$U$610,MATCH(VBDgames!$C1762,VBDhistory1!$B$310:$B$610,0))+ROW()/10000000,0)</f>
        <v>0</v>
      </c>
      <c r="K1762" s="171">
        <f t="array" ref="K1762">IFERROR(INDEX(VBDhistory2!$U$310:$U$610,MATCH(VBDgames!$C1762,VBDhistory2!$B$310:$B$610,0))+ROW()/10000000,0)</f>
        <v>0</v>
      </c>
      <c r="L1762" s="171">
        <f t="array" ref="L1762">IFERROR(INDEX(VBDhistory3!$U$310:$U$610,MATCH(VBDgames!$C1762,VBDhistory3!$B$310:$B$610,0))+ROW()/10000000,0)</f>
        <v>0</v>
      </c>
      <c r="M1762" s="171">
        <f t="array" ref="M1762">IFERROR(INDEX(VBDhistory4!$U$310:$U$610,MATCH(VBDgames!$C1762,VBDhistory4!$B$310:$B$610,0))+ROW()/10000000,0)</f>
        <v>0</v>
      </c>
      <c r="N1762" s="171"/>
      <c r="O1762" s="171" t="str">
        <f t="shared" ref="O1762:R1762" si="3234">$D1762&amp;"-"&amp;RANK(J1762,J$1429:J$1778,0)</f>
        <v>DL-1</v>
      </c>
      <c r="P1762" s="171" t="str">
        <f t="shared" si="3234"/>
        <v>DL-1</v>
      </c>
      <c r="Q1762" s="171" t="str">
        <f t="shared" si="3234"/>
        <v>DL-1</v>
      </c>
      <c r="R1762" s="171" t="str">
        <f t="shared" si="3234"/>
        <v>DL-1</v>
      </c>
      <c r="AC1762" s="3"/>
    </row>
    <row r="1763" ht="15.75" customHeight="1">
      <c r="A1763" s="24">
        <v>335.0</v>
      </c>
      <c r="B1763" s="24" t="s">
        <v>5439</v>
      </c>
      <c r="C1763" s="24" t="s">
        <v>5439</v>
      </c>
      <c r="D1763" s="132" t="s">
        <v>4632</v>
      </c>
      <c r="E1763" s="132"/>
      <c r="F1763" s="132"/>
      <c r="G1763" s="132">
        <v>6.0</v>
      </c>
      <c r="H1763" s="132"/>
      <c r="J1763" s="171">
        <f t="array" ref="J1763">IFERROR(INDEX(VBDhistory1!$U$310:$U$610,MATCH(VBDgames!$C1763,VBDhistory1!$B$310:$B$610,0))+ROW()/10000000,0)</f>
        <v>0</v>
      </c>
      <c r="K1763" s="171">
        <f t="array" ref="K1763">IFERROR(INDEX(VBDhistory2!$U$310:$U$610,MATCH(VBDgames!$C1763,VBDhistory2!$B$310:$B$610,0))+ROW()/10000000,0)</f>
        <v>0</v>
      </c>
      <c r="L1763" s="171">
        <f t="array" ref="L1763">IFERROR(INDEX(VBDhistory3!$U$310:$U$610,MATCH(VBDgames!$C1763,VBDhistory3!$B$310:$B$610,0))+ROW()/10000000,0)</f>
        <v>0</v>
      </c>
      <c r="M1763" s="171">
        <f t="array" ref="M1763">IFERROR(INDEX(VBDhistory4!$U$310:$U$610,MATCH(VBDgames!$C1763,VBDhistory4!$B$310:$B$610,0))+ROW()/10000000,0)</f>
        <v>0</v>
      </c>
      <c r="N1763" s="171"/>
      <c r="O1763" s="171" t="str">
        <f t="shared" ref="O1763:R1763" si="3235">$D1763&amp;"-"&amp;RANK(J1763,J$1429:J$1778,0)</f>
        <v>DL-1</v>
      </c>
      <c r="P1763" s="171" t="str">
        <f t="shared" si="3235"/>
        <v>DL-1</v>
      </c>
      <c r="Q1763" s="171" t="str">
        <f t="shared" si="3235"/>
        <v>DL-1</v>
      </c>
      <c r="R1763" s="171" t="str">
        <f t="shared" si="3235"/>
        <v>DL-1</v>
      </c>
      <c r="AC1763" s="3"/>
    </row>
    <row r="1764" ht="15.75" customHeight="1">
      <c r="A1764" s="24">
        <v>336.0</v>
      </c>
      <c r="B1764" s="24" t="s">
        <v>4958</v>
      </c>
      <c r="C1764" s="24" t="s">
        <v>4958</v>
      </c>
      <c r="D1764" s="132" t="s">
        <v>4632</v>
      </c>
      <c r="E1764" s="132"/>
      <c r="F1764" s="132">
        <v>5.0</v>
      </c>
      <c r="G1764" s="132">
        <v>4.0</v>
      </c>
      <c r="H1764" s="132"/>
      <c r="J1764" s="171">
        <f t="array" ref="J1764">IFERROR(INDEX(VBDhistory1!$U$310:$U$610,MATCH(VBDgames!$C1764,VBDhistory1!$B$310:$B$610,0))+ROW()/10000000,0)</f>
        <v>0</v>
      </c>
      <c r="K1764" s="171">
        <f t="array" ref="K1764">IFERROR(INDEX(VBDhistory2!$U$310:$U$610,MATCH(VBDgames!$C1764,VBDhistory2!$B$310:$B$610,0))+ROW()/10000000,0)</f>
        <v>0</v>
      </c>
      <c r="L1764" s="171">
        <f t="array" ref="L1764">IFERROR(INDEX(VBDhistory3!$U$310:$U$610,MATCH(VBDgames!$C1764,VBDhistory3!$B$310:$B$610,0))+ROW()/10000000,0)</f>
        <v>0</v>
      </c>
      <c r="M1764" s="171">
        <f t="array" ref="M1764">IFERROR(INDEX(VBDhistory4!$U$310:$U$610,MATCH(VBDgames!$C1764,VBDhistory4!$B$310:$B$610,0))+ROW()/10000000,0)</f>
        <v>0</v>
      </c>
      <c r="N1764" s="171"/>
      <c r="O1764" s="171" t="str">
        <f t="shared" ref="O1764:R1764" si="3236">$D1764&amp;"-"&amp;RANK(J1764,J$1429:J$1778,0)</f>
        <v>DL-1</v>
      </c>
      <c r="P1764" s="171" t="str">
        <f t="shared" si="3236"/>
        <v>DL-1</v>
      </c>
      <c r="Q1764" s="171" t="str">
        <f t="shared" si="3236"/>
        <v>DL-1</v>
      </c>
      <c r="R1764" s="171" t="str">
        <f t="shared" si="3236"/>
        <v>DL-1</v>
      </c>
      <c r="AC1764" s="3"/>
    </row>
    <row r="1765" ht="15.75" customHeight="1">
      <c r="A1765" s="24">
        <v>337.0</v>
      </c>
      <c r="B1765" s="24" t="s">
        <v>5440</v>
      </c>
      <c r="C1765" s="24" t="s">
        <v>5440</v>
      </c>
      <c r="D1765" s="132" t="s">
        <v>4632</v>
      </c>
      <c r="E1765" s="132"/>
      <c r="F1765" s="132"/>
      <c r="G1765" s="132">
        <v>6.0</v>
      </c>
      <c r="H1765" s="132"/>
      <c r="J1765" s="171">
        <f t="array" ref="J1765">IFERROR(INDEX(VBDhistory1!$U$310:$U$610,MATCH(VBDgames!$C1765,VBDhistory1!$B$310:$B$610,0))+ROW()/10000000,0)</f>
        <v>0</v>
      </c>
      <c r="K1765" s="171">
        <f t="array" ref="K1765">IFERROR(INDEX(VBDhistory2!$U$310:$U$610,MATCH(VBDgames!$C1765,VBDhistory2!$B$310:$B$610,0))+ROW()/10000000,0)</f>
        <v>0</v>
      </c>
      <c r="L1765" s="171">
        <f t="array" ref="L1765">IFERROR(INDEX(VBDhistory3!$U$310:$U$610,MATCH(VBDgames!$C1765,VBDhistory3!$B$310:$B$610,0))+ROW()/10000000,0)</f>
        <v>0</v>
      </c>
      <c r="M1765" s="171">
        <f t="array" ref="M1765">IFERROR(INDEX(VBDhistory4!$U$310:$U$610,MATCH(VBDgames!$C1765,VBDhistory4!$B$310:$B$610,0))+ROW()/10000000,0)</f>
        <v>0</v>
      </c>
      <c r="N1765" s="171"/>
      <c r="O1765" s="171" t="str">
        <f t="shared" ref="O1765:R1765" si="3237">$D1765&amp;"-"&amp;RANK(J1765,J$1429:J$1778,0)</f>
        <v>DL-1</v>
      </c>
      <c r="P1765" s="171" t="str">
        <f t="shared" si="3237"/>
        <v>DL-1</v>
      </c>
      <c r="Q1765" s="171" t="str">
        <f t="shared" si="3237"/>
        <v>DL-1</v>
      </c>
      <c r="R1765" s="171" t="str">
        <f t="shared" si="3237"/>
        <v>DL-1</v>
      </c>
      <c r="AC1765" s="3"/>
    </row>
    <row r="1766" ht="15.75" customHeight="1">
      <c r="A1766" s="24">
        <v>338.0</v>
      </c>
      <c r="B1766" s="24" t="s">
        <v>5441</v>
      </c>
      <c r="C1766" s="24" t="s">
        <v>5441</v>
      </c>
      <c r="D1766" s="132" t="s">
        <v>4632</v>
      </c>
      <c r="E1766" s="132"/>
      <c r="F1766" s="132"/>
      <c r="G1766" s="132">
        <v>6.0</v>
      </c>
      <c r="H1766" s="132"/>
      <c r="J1766" s="171">
        <f t="array" ref="J1766">IFERROR(INDEX(VBDhistory1!$U$310:$U$610,MATCH(VBDgames!$C1766,VBDhistory1!$B$310:$B$610,0))+ROW()/10000000,0)</f>
        <v>0</v>
      </c>
      <c r="K1766" s="171">
        <f t="array" ref="K1766">IFERROR(INDEX(VBDhistory2!$U$310:$U$610,MATCH(VBDgames!$C1766,VBDhistory2!$B$310:$B$610,0))+ROW()/10000000,0)</f>
        <v>0</v>
      </c>
      <c r="L1766" s="171">
        <f t="array" ref="L1766">IFERROR(INDEX(VBDhistory3!$U$310:$U$610,MATCH(VBDgames!$C1766,VBDhistory3!$B$310:$B$610,0))+ROW()/10000000,0)</f>
        <v>0</v>
      </c>
      <c r="M1766" s="171">
        <f t="array" ref="M1766">IFERROR(INDEX(VBDhistory4!$U$310:$U$610,MATCH(VBDgames!$C1766,VBDhistory4!$B$310:$B$610,0))+ROW()/10000000,0)</f>
        <v>0</v>
      </c>
      <c r="N1766" s="171"/>
      <c r="O1766" s="171" t="str">
        <f t="shared" ref="O1766:R1766" si="3238">$D1766&amp;"-"&amp;RANK(J1766,J$1429:J$1778,0)</f>
        <v>DL-1</v>
      </c>
      <c r="P1766" s="171" t="str">
        <f t="shared" si="3238"/>
        <v>DL-1</v>
      </c>
      <c r="Q1766" s="171" t="str">
        <f t="shared" si="3238"/>
        <v>DL-1</v>
      </c>
      <c r="R1766" s="171" t="str">
        <f t="shared" si="3238"/>
        <v>DL-1</v>
      </c>
      <c r="AC1766" s="3"/>
    </row>
    <row r="1767" ht="15.75" customHeight="1">
      <c r="A1767" s="24">
        <v>339.0</v>
      </c>
      <c r="B1767" s="24" t="s">
        <v>5442</v>
      </c>
      <c r="C1767" s="24" t="s">
        <v>5442</v>
      </c>
      <c r="D1767" s="132" t="s">
        <v>4632</v>
      </c>
      <c r="E1767" s="132"/>
      <c r="F1767" s="132">
        <v>2.0</v>
      </c>
      <c r="G1767" s="132">
        <v>5.0</v>
      </c>
      <c r="H1767" s="132"/>
      <c r="J1767" s="171">
        <f t="array" ref="J1767">IFERROR(INDEX(VBDhistory1!$U$310:$U$610,MATCH(VBDgames!$C1767,VBDhistory1!$B$310:$B$610,0))+ROW()/10000000,0)</f>
        <v>0</v>
      </c>
      <c r="K1767" s="171">
        <f t="array" ref="K1767">IFERROR(INDEX(VBDhistory2!$U$310:$U$610,MATCH(VBDgames!$C1767,VBDhistory2!$B$310:$B$610,0))+ROW()/10000000,0)</f>
        <v>0</v>
      </c>
      <c r="L1767" s="171">
        <f t="array" ref="L1767">IFERROR(INDEX(VBDhistory3!$U$310:$U$610,MATCH(VBDgames!$C1767,VBDhistory3!$B$310:$B$610,0))+ROW()/10000000,0)</f>
        <v>0</v>
      </c>
      <c r="M1767" s="171">
        <f t="array" ref="M1767">IFERROR(INDEX(VBDhistory4!$U$310:$U$610,MATCH(VBDgames!$C1767,VBDhistory4!$B$310:$B$610,0))+ROW()/10000000,0)</f>
        <v>0</v>
      </c>
      <c r="N1767" s="171"/>
      <c r="O1767" s="171" t="str">
        <f t="shared" ref="O1767:R1767" si="3239">$D1767&amp;"-"&amp;RANK(J1767,J$1429:J$1778,0)</f>
        <v>DL-1</v>
      </c>
      <c r="P1767" s="171" t="str">
        <f t="shared" si="3239"/>
        <v>DL-1</v>
      </c>
      <c r="Q1767" s="171" t="str">
        <f t="shared" si="3239"/>
        <v>DL-1</v>
      </c>
      <c r="R1767" s="171" t="str">
        <f t="shared" si="3239"/>
        <v>DL-1</v>
      </c>
      <c r="AC1767" s="3"/>
    </row>
    <row r="1768" ht="15.75" customHeight="1">
      <c r="A1768" s="24">
        <v>340.0</v>
      </c>
      <c r="B1768" s="24" t="s">
        <v>5443</v>
      </c>
      <c r="C1768" s="24" t="s">
        <v>5443</v>
      </c>
      <c r="D1768" s="132" t="s">
        <v>4632</v>
      </c>
      <c r="E1768" s="132"/>
      <c r="F1768" s="132">
        <v>4.0</v>
      </c>
      <c r="G1768" s="132">
        <v>5.0</v>
      </c>
      <c r="H1768" s="132"/>
      <c r="J1768" s="171">
        <f t="array" ref="J1768">IFERROR(INDEX(VBDhistory1!$U$310:$U$610,MATCH(VBDgames!$C1768,VBDhistory1!$B$310:$B$610,0))+ROW()/10000000,0)</f>
        <v>0</v>
      </c>
      <c r="K1768" s="171">
        <f t="array" ref="K1768">IFERROR(INDEX(VBDhistory2!$U$310:$U$610,MATCH(VBDgames!$C1768,VBDhistory2!$B$310:$B$610,0))+ROW()/10000000,0)</f>
        <v>0</v>
      </c>
      <c r="L1768" s="171">
        <f t="array" ref="L1768">IFERROR(INDEX(VBDhistory3!$U$310:$U$610,MATCH(VBDgames!$C1768,VBDhistory3!$B$310:$B$610,0))+ROW()/10000000,0)</f>
        <v>0</v>
      </c>
      <c r="M1768" s="171">
        <f t="array" ref="M1768">IFERROR(INDEX(VBDhistory4!$U$310:$U$610,MATCH(VBDgames!$C1768,VBDhistory4!$B$310:$B$610,0))+ROW()/10000000,0)</f>
        <v>0</v>
      </c>
      <c r="N1768" s="171"/>
      <c r="O1768" s="171" t="str">
        <f t="shared" ref="O1768:R1768" si="3240">$D1768&amp;"-"&amp;RANK(J1768,J$1429:J$1778,0)</f>
        <v>DL-1</v>
      </c>
      <c r="P1768" s="171" t="str">
        <f t="shared" si="3240"/>
        <v>DL-1</v>
      </c>
      <c r="Q1768" s="171" t="str">
        <f t="shared" si="3240"/>
        <v>DL-1</v>
      </c>
      <c r="R1768" s="171" t="str">
        <f t="shared" si="3240"/>
        <v>DL-1</v>
      </c>
      <c r="AC1768" s="3"/>
    </row>
    <row r="1769" ht="15.75" customHeight="1">
      <c r="A1769" s="24">
        <v>341.0</v>
      </c>
      <c r="B1769" s="24" t="s">
        <v>5444</v>
      </c>
      <c r="C1769" s="24" t="s">
        <v>5444</v>
      </c>
      <c r="D1769" s="132" t="s">
        <v>4632</v>
      </c>
      <c r="E1769" s="132"/>
      <c r="F1769" s="132"/>
      <c r="G1769" s="132">
        <v>6.0</v>
      </c>
      <c r="H1769" s="132"/>
      <c r="J1769" s="171">
        <f t="array" ref="J1769">IFERROR(INDEX(VBDhistory1!$U$310:$U$610,MATCH(VBDgames!$C1769,VBDhistory1!$B$310:$B$610,0))+ROW()/10000000,0)</f>
        <v>0</v>
      </c>
      <c r="K1769" s="171">
        <f t="array" ref="K1769">IFERROR(INDEX(VBDhistory2!$U$310:$U$610,MATCH(VBDgames!$C1769,VBDhistory2!$B$310:$B$610,0))+ROW()/10000000,0)</f>
        <v>0</v>
      </c>
      <c r="L1769" s="171">
        <f t="array" ref="L1769">IFERROR(INDEX(VBDhistory3!$U$310:$U$610,MATCH(VBDgames!$C1769,VBDhistory3!$B$310:$B$610,0))+ROW()/10000000,0)</f>
        <v>0</v>
      </c>
      <c r="M1769" s="171">
        <f t="array" ref="M1769">IFERROR(INDEX(VBDhistory4!$U$310:$U$610,MATCH(VBDgames!$C1769,VBDhistory4!$B$310:$B$610,0))+ROW()/10000000,0)</f>
        <v>0</v>
      </c>
      <c r="N1769" s="171"/>
      <c r="O1769" s="171" t="str">
        <f t="shared" ref="O1769:R1769" si="3241">$D1769&amp;"-"&amp;RANK(J1769,J$1429:J$1778,0)</f>
        <v>DL-1</v>
      </c>
      <c r="P1769" s="171" t="str">
        <f t="shared" si="3241"/>
        <v>DL-1</v>
      </c>
      <c r="Q1769" s="171" t="str">
        <f t="shared" si="3241"/>
        <v>DL-1</v>
      </c>
      <c r="R1769" s="171" t="str">
        <f t="shared" si="3241"/>
        <v>DL-1</v>
      </c>
      <c r="AC1769" s="3"/>
    </row>
    <row r="1770" ht="15.75" customHeight="1">
      <c r="A1770" s="24">
        <v>342.0</v>
      </c>
      <c r="B1770" s="24" t="s">
        <v>5445</v>
      </c>
      <c r="C1770" s="24" t="s">
        <v>5445</v>
      </c>
      <c r="D1770" s="132" t="s">
        <v>4632</v>
      </c>
      <c r="E1770" s="132"/>
      <c r="F1770" s="132"/>
      <c r="G1770" s="132">
        <v>5.0</v>
      </c>
      <c r="H1770" s="132"/>
      <c r="J1770" s="171">
        <f t="array" ref="J1770">IFERROR(INDEX(VBDhistory1!$U$310:$U$610,MATCH(VBDgames!$C1770,VBDhistory1!$B$310:$B$610,0))+ROW()/10000000,0)</f>
        <v>0</v>
      </c>
      <c r="K1770" s="171">
        <f t="array" ref="K1770">IFERROR(INDEX(VBDhistory2!$U$310:$U$610,MATCH(VBDgames!$C1770,VBDhistory2!$B$310:$B$610,0))+ROW()/10000000,0)</f>
        <v>0</v>
      </c>
      <c r="L1770" s="171">
        <f t="array" ref="L1770">IFERROR(INDEX(VBDhistory3!$U$310:$U$610,MATCH(VBDgames!$C1770,VBDhistory3!$B$310:$B$610,0))+ROW()/10000000,0)</f>
        <v>0</v>
      </c>
      <c r="M1770" s="171">
        <f t="array" ref="M1770">IFERROR(INDEX(VBDhistory4!$U$310:$U$610,MATCH(VBDgames!$C1770,VBDhistory4!$B$310:$B$610,0))+ROW()/10000000,0)</f>
        <v>0</v>
      </c>
      <c r="N1770" s="171"/>
      <c r="O1770" s="171" t="str">
        <f t="shared" ref="O1770:R1770" si="3242">$D1770&amp;"-"&amp;RANK(J1770,J$1429:J$1778,0)</f>
        <v>DL-1</v>
      </c>
      <c r="P1770" s="171" t="str">
        <f t="shared" si="3242"/>
        <v>DL-1</v>
      </c>
      <c r="Q1770" s="171" t="str">
        <f t="shared" si="3242"/>
        <v>DL-1</v>
      </c>
      <c r="R1770" s="171" t="str">
        <f t="shared" si="3242"/>
        <v>DL-1</v>
      </c>
      <c r="AC1770" s="3"/>
    </row>
    <row r="1771" ht="15.75" customHeight="1">
      <c r="A1771" s="24">
        <v>343.0</v>
      </c>
      <c r="D1771" s="132" t="s">
        <v>4632</v>
      </c>
      <c r="E1771" s="132"/>
      <c r="F1771" s="132"/>
      <c r="G1771" s="132"/>
      <c r="H1771" s="132"/>
      <c r="J1771" s="171">
        <f t="array" ref="J1771">IFERROR(INDEX(VBDhistory1!$U$310:$U$610,MATCH(VBDgames!$C1771,VBDhistory1!$B$310:$B$610,0))+ROW()/10000000,0)</f>
        <v>0</v>
      </c>
      <c r="K1771" s="171">
        <f t="array" ref="K1771">IFERROR(INDEX(VBDhistory2!$U$310:$U$610,MATCH(VBDgames!$C1771,VBDhistory2!$B$310:$B$610,0))+ROW()/10000000,0)</f>
        <v>0</v>
      </c>
      <c r="L1771" s="171">
        <f t="array" ref="L1771">IFERROR(INDEX(VBDhistory3!$U$310:$U$610,MATCH(VBDgames!$C1771,VBDhistory3!$B$310:$B$610,0))+ROW()/10000000,0)</f>
        <v>0</v>
      </c>
      <c r="M1771" s="171">
        <f t="array" ref="M1771">IFERROR(INDEX(VBDhistory4!$U$310:$U$610,MATCH(VBDgames!$C1771,VBDhistory4!$B$310:$B$610,0))+ROW()/10000000,0)</f>
        <v>0</v>
      </c>
      <c r="N1771" s="171"/>
      <c r="O1771" s="171" t="str">
        <f t="shared" ref="O1771:R1771" si="3243">$D1771&amp;"-"&amp;RANK(J1771,J$1429:J$1778,0)</f>
        <v>DL-1</v>
      </c>
      <c r="P1771" s="171" t="str">
        <f t="shared" si="3243"/>
        <v>DL-1</v>
      </c>
      <c r="Q1771" s="171" t="str">
        <f t="shared" si="3243"/>
        <v>DL-1</v>
      </c>
      <c r="R1771" s="171" t="str">
        <f t="shared" si="3243"/>
        <v>DL-1</v>
      </c>
      <c r="AC1771" s="3"/>
    </row>
    <row r="1772" ht="15.75" customHeight="1">
      <c r="A1772" s="24">
        <v>344.0</v>
      </c>
      <c r="D1772" s="132" t="s">
        <v>4632</v>
      </c>
      <c r="E1772" s="132"/>
      <c r="F1772" s="132"/>
      <c r="G1772" s="132"/>
      <c r="H1772" s="132"/>
      <c r="J1772" s="171">
        <f t="array" ref="J1772">IFERROR(INDEX(VBDhistory1!$U$310:$U$610,MATCH(VBDgames!$C1772,VBDhistory1!$B$310:$B$610,0))+ROW()/10000000,0)</f>
        <v>0</v>
      </c>
      <c r="K1772" s="171">
        <f t="array" ref="K1772">IFERROR(INDEX(VBDhistory2!$U$310:$U$610,MATCH(VBDgames!$C1772,VBDhistory2!$B$310:$B$610,0))+ROW()/10000000,0)</f>
        <v>0</v>
      </c>
      <c r="L1772" s="171">
        <f t="array" ref="L1772">IFERROR(INDEX(VBDhistory3!$U$310:$U$610,MATCH(VBDgames!$C1772,VBDhistory3!$B$310:$B$610,0))+ROW()/10000000,0)</f>
        <v>0</v>
      </c>
      <c r="M1772" s="171">
        <f t="array" ref="M1772">IFERROR(INDEX(VBDhistory4!$U$310:$U$610,MATCH(VBDgames!$C1772,VBDhistory4!$B$310:$B$610,0))+ROW()/10000000,0)</f>
        <v>0</v>
      </c>
      <c r="N1772" s="171"/>
      <c r="O1772" s="171" t="str">
        <f t="shared" ref="O1772:R1772" si="3244">$D1772&amp;"-"&amp;RANK(J1772,J$1429:J$1778,0)</f>
        <v>DL-1</v>
      </c>
      <c r="P1772" s="171" t="str">
        <f t="shared" si="3244"/>
        <v>DL-1</v>
      </c>
      <c r="Q1772" s="171" t="str">
        <f t="shared" si="3244"/>
        <v>DL-1</v>
      </c>
      <c r="R1772" s="171" t="str">
        <f t="shared" si="3244"/>
        <v>DL-1</v>
      </c>
      <c r="AC1772" s="3"/>
    </row>
    <row r="1773" ht="15.75" customHeight="1">
      <c r="A1773" s="24">
        <v>345.0</v>
      </c>
      <c r="D1773" s="132" t="s">
        <v>4632</v>
      </c>
      <c r="E1773" s="132"/>
      <c r="F1773" s="132"/>
      <c r="G1773" s="132"/>
      <c r="H1773" s="132"/>
      <c r="J1773" s="171">
        <f t="array" ref="J1773">IFERROR(INDEX(VBDhistory1!$U$310:$U$610,MATCH(VBDgames!$C1773,VBDhistory1!$B$310:$B$610,0))+ROW()/10000000,0)</f>
        <v>0</v>
      </c>
      <c r="K1773" s="171">
        <f t="array" ref="K1773">IFERROR(INDEX(VBDhistory2!$U$310:$U$610,MATCH(VBDgames!$C1773,VBDhistory2!$B$310:$B$610,0))+ROW()/10000000,0)</f>
        <v>0</v>
      </c>
      <c r="L1773" s="171">
        <f t="array" ref="L1773">IFERROR(INDEX(VBDhistory3!$U$310:$U$610,MATCH(VBDgames!$C1773,VBDhistory3!$B$310:$B$610,0))+ROW()/10000000,0)</f>
        <v>0</v>
      </c>
      <c r="M1773" s="171">
        <f t="array" ref="M1773">IFERROR(INDEX(VBDhistory4!$U$310:$U$610,MATCH(VBDgames!$C1773,VBDhistory4!$B$310:$B$610,0))+ROW()/10000000,0)</f>
        <v>0</v>
      </c>
      <c r="N1773" s="171"/>
      <c r="O1773" s="171" t="str">
        <f t="shared" ref="O1773:R1773" si="3245">$D1773&amp;"-"&amp;RANK(J1773,J$1429:J$1778,0)</f>
        <v>DL-1</v>
      </c>
      <c r="P1773" s="171" t="str">
        <f t="shared" si="3245"/>
        <v>DL-1</v>
      </c>
      <c r="Q1773" s="171" t="str">
        <f t="shared" si="3245"/>
        <v>DL-1</v>
      </c>
      <c r="R1773" s="171" t="str">
        <f t="shared" si="3245"/>
        <v>DL-1</v>
      </c>
      <c r="AC1773" s="3"/>
    </row>
    <row r="1774" ht="15.75" customHeight="1">
      <c r="A1774" s="24">
        <v>346.0</v>
      </c>
      <c r="D1774" s="132" t="s">
        <v>4632</v>
      </c>
      <c r="E1774" s="132"/>
      <c r="F1774" s="132"/>
      <c r="G1774" s="132"/>
      <c r="H1774" s="132"/>
      <c r="J1774" s="171">
        <f t="array" ref="J1774">IFERROR(INDEX(VBDhistory1!$U$310:$U$610,MATCH(VBDgames!$C1774,VBDhistory1!$B$310:$B$610,0))+ROW()/10000000,0)</f>
        <v>0</v>
      </c>
      <c r="K1774" s="171">
        <f t="array" ref="K1774">IFERROR(INDEX(VBDhistory2!$U$310:$U$610,MATCH(VBDgames!$C1774,VBDhistory2!$B$310:$B$610,0))+ROW()/10000000,0)</f>
        <v>0</v>
      </c>
      <c r="L1774" s="171">
        <f t="array" ref="L1774">IFERROR(INDEX(VBDhistory3!$U$310:$U$610,MATCH(VBDgames!$C1774,VBDhistory3!$B$310:$B$610,0))+ROW()/10000000,0)</f>
        <v>0</v>
      </c>
      <c r="M1774" s="171">
        <f t="array" ref="M1774">IFERROR(INDEX(VBDhistory4!$U$310:$U$610,MATCH(VBDgames!$C1774,VBDhistory4!$B$310:$B$610,0))+ROW()/10000000,0)</f>
        <v>0</v>
      </c>
      <c r="N1774" s="171"/>
      <c r="O1774" s="171" t="str">
        <f t="shared" ref="O1774:R1774" si="3246">$D1774&amp;"-"&amp;RANK(J1774,J$1429:J$1778,0)</f>
        <v>DL-1</v>
      </c>
      <c r="P1774" s="171" t="str">
        <f t="shared" si="3246"/>
        <v>DL-1</v>
      </c>
      <c r="Q1774" s="171" t="str">
        <f t="shared" si="3246"/>
        <v>DL-1</v>
      </c>
      <c r="R1774" s="171" t="str">
        <f t="shared" si="3246"/>
        <v>DL-1</v>
      </c>
      <c r="AC1774" s="3"/>
    </row>
    <row r="1775" ht="15.75" customHeight="1">
      <c r="A1775" s="24">
        <v>347.0</v>
      </c>
      <c r="D1775" s="132" t="s">
        <v>4632</v>
      </c>
      <c r="E1775" s="132"/>
      <c r="F1775" s="132"/>
      <c r="G1775" s="132"/>
      <c r="H1775" s="132"/>
      <c r="J1775" s="171">
        <f t="array" ref="J1775">IFERROR(INDEX(VBDhistory1!$U$310:$U$610,MATCH(VBDgames!$C1775,VBDhistory1!$B$310:$B$610,0))+ROW()/10000000,0)</f>
        <v>0</v>
      </c>
      <c r="K1775" s="171">
        <f t="array" ref="K1775">IFERROR(INDEX(VBDhistory2!$U$310:$U$610,MATCH(VBDgames!$C1775,VBDhistory2!$B$310:$B$610,0))+ROW()/10000000,0)</f>
        <v>0</v>
      </c>
      <c r="L1775" s="171">
        <f t="array" ref="L1775">IFERROR(INDEX(VBDhistory3!$U$310:$U$610,MATCH(VBDgames!$C1775,VBDhistory3!$B$310:$B$610,0))+ROW()/10000000,0)</f>
        <v>0</v>
      </c>
      <c r="M1775" s="171">
        <f t="array" ref="M1775">IFERROR(INDEX(VBDhistory4!$U$310:$U$610,MATCH(VBDgames!$C1775,VBDhistory4!$B$310:$B$610,0))+ROW()/10000000,0)</f>
        <v>0</v>
      </c>
      <c r="N1775" s="171"/>
      <c r="O1775" s="171" t="str">
        <f t="shared" ref="O1775:R1775" si="3247">$D1775&amp;"-"&amp;RANK(J1775,J$1429:J$1778,0)</f>
        <v>DL-1</v>
      </c>
      <c r="P1775" s="171" t="str">
        <f t="shared" si="3247"/>
        <v>DL-1</v>
      </c>
      <c r="Q1775" s="171" t="str">
        <f t="shared" si="3247"/>
        <v>DL-1</v>
      </c>
      <c r="R1775" s="171" t="str">
        <f t="shared" si="3247"/>
        <v>DL-1</v>
      </c>
      <c r="AC1775" s="3"/>
    </row>
    <row r="1776" ht="15.75" customHeight="1">
      <c r="A1776" s="24">
        <v>348.0</v>
      </c>
      <c r="D1776" s="132" t="s">
        <v>4632</v>
      </c>
      <c r="E1776" s="132"/>
      <c r="F1776" s="132"/>
      <c r="G1776" s="132"/>
      <c r="H1776" s="132"/>
      <c r="J1776" s="171">
        <f t="array" ref="J1776">IFERROR(INDEX(VBDhistory1!$U$310:$U$610,MATCH(VBDgames!$C1776,VBDhistory1!$B$310:$B$610,0))+ROW()/10000000,0)</f>
        <v>0</v>
      </c>
      <c r="K1776" s="171">
        <f t="array" ref="K1776">IFERROR(INDEX(VBDhistory2!$U$310:$U$610,MATCH(VBDgames!$C1776,VBDhistory2!$B$310:$B$610,0))+ROW()/10000000,0)</f>
        <v>0</v>
      </c>
      <c r="L1776" s="171">
        <f t="array" ref="L1776">IFERROR(INDEX(VBDhistory3!$U$310:$U$610,MATCH(VBDgames!$C1776,VBDhistory3!$B$310:$B$610,0))+ROW()/10000000,0)</f>
        <v>0</v>
      </c>
      <c r="M1776" s="171">
        <f t="array" ref="M1776">IFERROR(INDEX(VBDhistory4!$U$310:$U$610,MATCH(VBDgames!$C1776,VBDhistory4!$B$310:$B$610,0))+ROW()/10000000,0)</f>
        <v>0</v>
      </c>
      <c r="N1776" s="171"/>
      <c r="O1776" s="171" t="str">
        <f t="shared" ref="O1776:R1776" si="3248">$D1776&amp;"-"&amp;RANK(J1776,J$1429:J$1778,0)</f>
        <v>DL-1</v>
      </c>
      <c r="P1776" s="171" t="str">
        <f t="shared" si="3248"/>
        <v>DL-1</v>
      </c>
      <c r="Q1776" s="171" t="str">
        <f t="shared" si="3248"/>
        <v>DL-1</v>
      </c>
      <c r="R1776" s="171" t="str">
        <f t="shared" si="3248"/>
        <v>DL-1</v>
      </c>
      <c r="AC1776" s="3"/>
    </row>
    <row r="1777" ht="15.75" customHeight="1">
      <c r="A1777" s="24">
        <v>349.0</v>
      </c>
      <c r="D1777" s="132" t="s">
        <v>4632</v>
      </c>
      <c r="E1777" s="132"/>
      <c r="F1777" s="132"/>
      <c r="G1777" s="132"/>
      <c r="H1777" s="132"/>
      <c r="J1777" s="171">
        <f t="array" ref="J1777">IFERROR(INDEX(VBDhistory1!$U$310:$U$610,MATCH(VBDgames!$C1777,VBDhistory1!$B$310:$B$610,0))+ROW()/10000000,0)</f>
        <v>0</v>
      </c>
      <c r="K1777" s="171">
        <f t="array" ref="K1777">IFERROR(INDEX(VBDhistory2!$U$310:$U$610,MATCH(VBDgames!$C1777,VBDhistory2!$B$310:$B$610,0))+ROW()/10000000,0)</f>
        <v>0</v>
      </c>
      <c r="L1777" s="171">
        <f t="array" ref="L1777">IFERROR(INDEX(VBDhistory3!$U$310:$U$610,MATCH(VBDgames!$C1777,VBDhistory3!$B$310:$B$610,0))+ROW()/10000000,0)</f>
        <v>0</v>
      </c>
      <c r="M1777" s="171">
        <f t="array" ref="M1777">IFERROR(INDEX(VBDhistory4!$U$310:$U$610,MATCH(VBDgames!$C1777,VBDhistory4!$B$310:$B$610,0))+ROW()/10000000,0)</f>
        <v>0</v>
      </c>
      <c r="N1777" s="171"/>
      <c r="O1777" s="171" t="str">
        <f t="shared" ref="O1777:R1777" si="3249">$D1777&amp;"-"&amp;RANK(J1777,J$1429:J$1778,0)</f>
        <v>DL-1</v>
      </c>
      <c r="P1777" s="171" t="str">
        <f t="shared" si="3249"/>
        <v>DL-1</v>
      </c>
      <c r="Q1777" s="171" t="str">
        <f t="shared" si="3249"/>
        <v>DL-1</v>
      </c>
      <c r="R1777" s="171" t="str">
        <f t="shared" si="3249"/>
        <v>DL-1</v>
      </c>
      <c r="AC1777" s="3"/>
    </row>
    <row r="1778" ht="15.75" customHeight="1">
      <c r="A1778" s="24">
        <v>350.0</v>
      </c>
      <c r="D1778" s="132" t="s">
        <v>4632</v>
      </c>
      <c r="E1778" s="132"/>
      <c r="F1778" s="132"/>
      <c r="G1778" s="132"/>
      <c r="H1778" s="132"/>
      <c r="J1778" s="171">
        <f t="array" ref="J1778">IFERROR(INDEX(VBDhistory1!$U$310:$U$610,MATCH(VBDgames!$C1778,VBDhistory1!$B$310:$B$610,0))+ROW()/10000000,0)</f>
        <v>0</v>
      </c>
      <c r="K1778" s="171">
        <f t="array" ref="K1778">IFERROR(INDEX(VBDhistory2!$U$310:$U$610,MATCH(VBDgames!$C1778,VBDhistory2!$B$310:$B$610,0))+ROW()/10000000,0)</f>
        <v>0</v>
      </c>
      <c r="L1778" s="171">
        <f t="array" ref="L1778">IFERROR(INDEX(VBDhistory3!$U$310:$U$610,MATCH(VBDgames!$C1778,VBDhistory3!$B$310:$B$610,0))+ROW()/10000000,0)</f>
        <v>0</v>
      </c>
      <c r="M1778" s="171">
        <f t="array" ref="M1778">IFERROR(INDEX(VBDhistory4!$U$310:$U$610,MATCH(VBDgames!$C1778,VBDhistory4!$B$310:$B$610,0))+ROW()/10000000,0)</f>
        <v>0</v>
      </c>
      <c r="N1778" s="171"/>
      <c r="O1778" s="171" t="str">
        <f t="shared" ref="O1778:R1778" si="3250">$D1778&amp;"-"&amp;RANK(J1778,J$1429:J$1778,0)</f>
        <v>DL-1</v>
      </c>
      <c r="P1778" s="171" t="str">
        <f t="shared" si="3250"/>
        <v>DL-1</v>
      </c>
      <c r="Q1778" s="171" t="str">
        <f t="shared" si="3250"/>
        <v>DL-1</v>
      </c>
      <c r="R1778" s="171" t="str">
        <f t="shared" si="3250"/>
        <v>DL-1</v>
      </c>
      <c r="AC1778" s="3"/>
    </row>
    <row r="1779" ht="15.75" customHeight="1">
      <c r="D1779" s="132"/>
      <c r="E1779" s="132"/>
      <c r="F1779" s="132"/>
      <c r="G1779" s="132"/>
      <c r="H1779" s="132"/>
      <c r="J1779" s="171">
        <f t="array" ref="J1779">IFERROR(INDEX(VBDhistory1!$U$310:$U$610,MATCH(VBDgames!$C1779,VBDhistory1!$B$310:$B$610,0))+ROW()/10000000,0)</f>
        <v>0</v>
      </c>
      <c r="K1779" s="171">
        <f t="array" ref="K1779">IFERROR(INDEX(VBDhistory2!$U$310:$U$610,MATCH(VBDgames!$C1779,VBDhistory2!$B$310:$B$610,0))+ROW()/10000000,0)</f>
        <v>0</v>
      </c>
      <c r="L1779" s="171">
        <f t="array" ref="L1779">IFERROR(INDEX(VBDhistory3!$U$310:$U$610,MATCH(VBDgames!$C1779,VBDhistory3!$B$310:$B$610,0))+ROW()/10000000,0)</f>
        <v>0</v>
      </c>
      <c r="M1779" s="171">
        <f t="array" ref="M1779">IFERROR(INDEX(VBDhistory4!$U$310:$U$610,MATCH(VBDgames!$C1779,VBDhistory4!$B$310:$B$610,0))+ROW()/10000000,0)</f>
        <v>0</v>
      </c>
      <c r="N1779" s="171"/>
      <c r="O1779" s="171" t="str">
        <f t="shared" ref="O1779:R1779" si="3251">$D1779&amp;"-"&amp;RANK(J1779,J$1429:J$1778,0)</f>
        <v>-1</v>
      </c>
      <c r="P1779" s="171" t="str">
        <f t="shared" si="3251"/>
        <v>-1</v>
      </c>
      <c r="Q1779" s="171" t="str">
        <f t="shared" si="3251"/>
        <v>-1</v>
      </c>
      <c r="R1779" s="171" t="str">
        <f t="shared" si="3251"/>
        <v>-1</v>
      </c>
      <c r="AC1779" s="3"/>
    </row>
    <row r="1780" ht="15.75" customHeight="1">
      <c r="A1780" s="24">
        <v>1.0</v>
      </c>
      <c r="B1780" s="24" t="s">
        <v>5446</v>
      </c>
      <c r="C1780" s="24" t="s">
        <v>5446</v>
      </c>
      <c r="D1780" s="132" t="s">
        <v>4631</v>
      </c>
      <c r="E1780" s="132">
        <v>16.0</v>
      </c>
      <c r="F1780" s="132">
        <v>14.0</v>
      </c>
      <c r="G1780" s="132">
        <v>8.0</v>
      </c>
      <c r="H1780" s="132"/>
      <c r="J1780" s="171">
        <f t="array" ref="J1780">IFERROR(INDEX(VBDhistory1!$U$310:$U$610,MATCH(VBDgames!$C1780,VBDhistory1!$B$310:$B$610,0))+ROW()/10000000,0)</f>
        <v>0</v>
      </c>
      <c r="K1780" s="171">
        <f t="array" ref="K1780">IFERROR(INDEX(VBDhistory2!$U$310:$U$610,MATCH(VBDgames!$C1780,VBDhistory2!$B$310:$B$610,0))+ROW()/10000000,0)</f>
        <v>0</v>
      </c>
      <c r="L1780" s="171">
        <f t="array" ref="L1780">IFERROR(INDEX(VBDhistory3!$U$310:$U$610,MATCH(VBDgames!$C1780,VBDhistory3!$B$310:$B$610,0))+ROW()/10000000,0)</f>
        <v>0</v>
      </c>
      <c r="M1780" s="171">
        <f t="array" ref="M1780">IFERROR(INDEX(VBDhistory4!$U$310:$U$610,MATCH(VBDgames!$C1780,VBDhistory4!$B$310:$B$610,0))+ROW()/10000000,0)</f>
        <v>0</v>
      </c>
      <c r="N1780" s="171"/>
      <c r="O1780" s="171" t="str">
        <f t="shared" ref="O1780:R1780" si="3252">$D1780&amp;"-"&amp;RANK(J1780,J$1780:J$2179,0)</f>
        <v>DB-1</v>
      </c>
      <c r="P1780" s="171" t="str">
        <f t="shared" si="3252"/>
        <v>DB-1</v>
      </c>
      <c r="Q1780" s="171" t="str">
        <f t="shared" si="3252"/>
        <v>DB-1</v>
      </c>
      <c r="R1780" s="171" t="str">
        <f t="shared" si="3252"/>
        <v>DB-1</v>
      </c>
      <c r="AC1780" s="3"/>
    </row>
    <row r="1781" ht="15.75" customHeight="1">
      <c r="A1781" s="24">
        <v>2.0</v>
      </c>
      <c r="B1781" s="24" t="s">
        <v>5447</v>
      </c>
      <c r="C1781" s="24" t="s">
        <v>5447</v>
      </c>
      <c r="D1781" s="132" t="s">
        <v>4631</v>
      </c>
      <c r="E1781" s="132">
        <v>16.0</v>
      </c>
      <c r="F1781" s="132">
        <v>16.0</v>
      </c>
      <c r="G1781" s="132">
        <v>15.0</v>
      </c>
      <c r="H1781" s="132">
        <v>16.0</v>
      </c>
      <c r="J1781" s="171">
        <f t="array" ref="J1781">IFERROR(INDEX(VBDhistory1!$U$310:$U$610,MATCH(VBDgames!$C1781,VBDhistory1!$B$310:$B$610,0))+ROW()/10000000,0)</f>
        <v>0</v>
      </c>
      <c r="K1781" s="171">
        <f t="array" ref="K1781">IFERROR(INDEX(VBDhistory2!$U$310:$U$610,MATCH(VBDgames!$C1781,VBDhistory2!$B$310:$B$610,0))+ROW()/10000000,0)</f>
        <v>0</v>
      </c>
      <c r="L1781" s="171">
        <f t="array" ref="L1781">IFERROR(INDEX(VBDhistory3!$U$310:$U$610,MATCH(VBDgames!$C1781,VBDhistory3!$B$310:$B$610,0))+ROW()/10000000,0)</f>
        <v>0</v>
      </c>
      <c r="M1781" s="171">
        <f t="array" ref="M1781">IFERROR(INDEX(VBDhistory4!$U$310:$U$610,MATCH(VBDgames!$C1781,VBDhistory4!$B$310:$B$610,0))+ROW()/10000000,0)</f>
        <v>0</v>
      </c>
      <c r="N1781" s="171"/>
      <c r="O1781" s="171" t="str">
        <f t="shared" ref="O1781:R1781" si="3253">$D1781&amp;"-"&amp;RANK(J1781,J$1780:J$2179,0)</f>
        <v>DB-1</v>
      </c>
      <c r="P1781" s="171" t="str">
        <f t="shared" si="3253"/>
        <v>DB-1</v>
      </c>
      <c r="Q1781" s="171" t="str">
        <f t="shared" si="3253"/>
        <v>DB-1</v>
      </c>
      <c r="R1781" s="171" t="str">
        <f t="shared" si="3253"/>
        <v>DB-1</v>
      </c>
      <c r="AC1781" s="3"/>
    </row>
    <row r="1782" ht="15.75" customHeight="1">
      <c r="A1782" s="24">
        <v>3.0</v>
      </c>
      <c r="B1782" s="24" t="s">
        <v>5448</v>
      </c>
      <c r="C1782" s="24" t="s">
        <v>5448</v>
      </c>
      <c r="D1782" s="132" t="s">
        <v>4631</v>
      </c>
      <c r="E1782" s="132">
        <v>16.0</v>
      </c>
      <c r="F1782" s="132"/>
      <c r="G1782" s="132"/>
      <c r="H1782" s="132"/>
      <c r="J1782" s="171">
        <f t="array" ref="J1782">IFERROR(INDEX(VBDhistory1!$U$310:$U$610,MATCH(VBDgames!$C1782,VBDhistory1!$B$310:$B$610,0))+ROW()/10000000,0)</f>
        <v>0</v>
      </c>
      <c r="K1782" s="171">
        <f t="array" ref="K1782">IFERROR(INDEX(VBDhistory2!$U$310:$U$610,MATCH(VBDgames!$C1782,VBDhistory2!$B$310:$B$610,0))+ROW()/10000000,0)</f>
        <v>0</v>
      </c>
      <c r="L1782" s="171">
        <f t="array" ref="L1782">IFERROR(INDEX(VBDhistory3!$U$310:$U$610,MATCH(VBDgames!$C1782,VBDhistory3!$B$310:$B$610,0))+ROW()/10000000,0)</f>
        <v>0</v>
      </c>
      <c r="M1782" s="171">
        <f t="array" ref="M1782">IFERROR(INDEX(VBDhistory4!$U$310:$U$610,MATCH(VBDgames!$C1782,VBDhistory4!$B$310:$B$610,0))+ROW()/10000000,0)</f>
        <v>0</v>
      </c>
      <c r="N1782" s="171"/>
      <c r="O1782" s="171" t="str">
        <f t="shared" ref="O1782:R1782" si="3254">$D1782&amp;"-"&amp;RANK(J1782,J$1780:J$2179,0)</f>
        <v>DB-1</v>
      </c>
      <c r="P1782" s="171" t="str">
        <f t="shared" si="3254"/>
        <v>DB-1</v>
      </c>
      <c r="Q1782" s="171" t="str">
        <f t="shared" si="3254"/>
        <v>DB-1</v>
      </c>
      <c r="R1782" s="171" t="str">
        <f t="shared" si="3254"/>
        <v>DB-1</v>
      </c>
      <c r="AC1782" s="3"/>
    </row>
    <row r="1783" ht="15.75" customHeight="1">
      <c r="A1783" s="24">
        <v>4.0</v>
      </c>
      <c r="B1783" s="24" t="s">
        <v>5449</v>
      </c>
      <c r="C1783" s="24" t="s">
        <v>5449</v>
      </c>
      <c r="D1783" s="132" t="s">
        <v>4631</v>
      </c>
      <c r="E1783" s="132">
        <v>16.0</v>
      </c>
      <c r="F1783" s="132">
        <v>14.0</v>
      </c>
      <c r="G1783" s="132">
        <v>16.0</v>
      </c>
      <c r="H1783" s="132">
        <v>15.0</v>
      </c>
      <c r="J1783" s="171">
        <f t="array" ref="J1783">IFERROR(INDEX(VBDhistory1!$U$310:$U$610,MATCH(VBDgames!$C1783,VBDhistory1!$B$310:$B$610,0))+ROW()/10000000,0)</f>
        <v>0</v>
      </c>
      <c r="K1783" s="171">
        <f t="array" ref="K1783">IFERROR(INDEX(VBDhistory2!$U$310:$U$610,MATCH(VBDgames!$C1783,VBDhistory2!$B$310:$B$610,0))+ROW()/10000000,0)</f>
        <v>0</v>
      </c>
      <c r="L1783" s="171">
        <f t="array" ref="L1783">IFERROR(INDEX(VBDhistory3!$U$310:$U$610,MATCH(VBDgames!$C1783,VBDhistory3!$B$310:$B$610,0))+ROW()/10000000,0)</f>
        <v>0</v>
      </c>
      <c r="M1783" s="171">
        <f t="array" ref="M1783">IFERROR(INDEX(VBDhistory4!$U$310:$U$610,MATCH(VBDgames!$C1783,VBDhistory4!$B$310:$B$610,0))+ROW()/10000000,0)</f>
        <v>0</v>
      </c>
      <c r="N1783" s="171"/>
      <c r="O1783" s="171" t="str">
        <f t="shared" ref="O1783:R1783" si="3255">$D1783&amp;"-"&amp;RANK(J1783,J$1780:J$2179,0)</f>
        <v>DB-1</v>
      </c>
      <c r="P1783" s="171" t="str">
        <f t="shared" si="3255"/>
        <v>DB-1</v>
      </c>
      <c r="Q1783" s="171" t="str">
        <f t="shared" si="3255"/>
        <v>DB-1</v>
      </c>
      <c r="R1783" s="171" t="str">
        <f t="shared" si="3255"/>
        <v>DB-1</v>
      </c>
      <c r="AC1783" s="3"/>
    </row>
    <row r="1784" ht="15.75" customHeight="1">
      <c r="A1784" s="24">
        <v>5.0</v>
      </c>
      <c r="B1784" s="24" t="s">
        <v>5450</v>
      </c>
      <c r="C1784" s="24" t="s">
        <v>5450</v>
      </c>
      <c r="D1784" s="132" t="s">
        <v>4631</v>
      </c>
      <c r="E1784" s="132">
        <v>16.0</v>
      </c>
      <c r="F1784" s="132">
        <v>16.0</v>
      </c>
      <c r="G1784" s="132">
        <v>16.0</v>
      </c>
      <c r="H1784" s="132">
        <v>16.0</v>
      </c>
      <c r="J1784" s="171">
        <f t="array" ref="J1784">IFERROR(INDEX(VBDhistory1!$U$310:$U$610,MATCH(VBDgames!$C1784,VBDhistory1!$B$310:$B$610,0))+ROW()/10000000,0)</f>
        <v>0</v>
      </c>
      <c r="K1784" s="171">
        <f t="array" ref="K1784">IFERROR(INDEX(VBDhistory2!$U$310:$U$610,MATCH(VBDgames!$C1784,VBDhistory2!$B$310:$B$610,0))+ROW()/10000000,0)</f>
        <v>0</v>
      </c>
      <c r="L1784" s="171">
        <f t="array" ref="L1784">IFERROR(INDEX(VBDhistory3!$U$310:$U$610,MATCH(VBDgames!$C1784,VBDhistory3!$B$310:$B$610,0))+ROW()/10000000,0)</f>
        <v>0</v>
      </c>
      <c r="M1784" s="171">
        <f t="array" ref="M1784">IFERROR(INDEX(VBDhistory4!$U$310:$U$610,MATCH(VBDgames!$C1784,VBDhistory4!$B$310:$B$610,0))+ROW()/10000000,0)</f>
        <v>0</v>
      </c>
      <c r="N1784" s="171"/>
      <c r="O1784" s="171" t="str">
        <f t="shared" ref="O1784:R1784" si="3256">$D1784&amp;"-"&amp;RANK(J1784,J$1780:J$2179,0)</f>
        <v>DB-1</v>
      </c>
      <c r="P1784" s="171" t="str">
        <f t="shared" si="3256"/>
        <v>DB-1</v>
      </c>
      <c r="Q1784" s="171" t="str">
        <f t="shared" si="3256"/>
        <v>DB-1</v>
      </c>
      <c r="R1784" s="171" t="str">
        <f t="shared" si="3256"/>
        <v>DB-1</v>
      </c>
      <c r="AC1784" s="3"/>
    </row>
    <row r="1785" ht="15.75" customHeight="1">
      <c r="A1785" s="24">
        <v>6.0</v>
      </c>
      <c r="B1785" s="24" t="s">
        <v>5451</v>
      </c>
      <c r="C1785" s="24" t="s">
        <v>5451</v>
      </c>
      <c r="D1785" s="132" t="s">
        <v>4631</v>
      </c>
      <c r="E1785" s="132">
        <v>16.0</v>
      </c>
      <c r="F1785" s="132">
        <v>14.0</v>
      </c>
      <c r="G1785" s="132">
        <v>15.0</v>
      </c>
      <c r="H1785" s="132">
        <v>16.0</v>
      </c>
      <c r="J1785" s="171">
        <f t="array" ref="J1785">IFERROR(INDEX(VBDhistory1!$U$310:$U$610,MATCH(VBDgames!$C1785,VBDhistory1!$B$310:$B$610,0))+ROW()/10000000,0)</f>
        <v>0</v>
      </c>
      <c r="K1785" s="171">
        <f t="array" ref="K1785">IFERROR(INDEX(VBDhistory2!$U$310:$U$610,MATCH(VBDgames!$C1785,VBDhistory2!$B$310:$B$610,0))+ROW()/10000000,0)</f>
        <v>0</v>
      </c>
      <c r="L1785" s="171">
        <f t="array" ref="L1785">IFERROR(INDEX(VBDhistory3!$U$310:$U$610,MATCH(VBDgames!$C1785,VBDhistory3!$B$310:$B$610,0))+ROW()/10000000,0)</f>
        <v>0</v>
      </c>
      <c r="M1785" s="171">
        <f t="array" ref="M1785">IFERROR(INDEX(VBDhistory4!$U$310:$U$610,MATCH(VBDgames!$C1785,VBDhistory4!$B$310:$B$610,0))+ROW()/10000000,0)</f>
        <v>0</v>
      </c>
      <c r="N1785" s="171"/>
      <c r="O1785" s="171" t="str">
        <f t="shared" ref="O1785:R1785" si="3257">$D1785&amp;"-"&amp;RANK(J1785,J$1780:J$2179,0)</f>
        <v>DB-1</v>
      </c>
      <c r="P1785" s="171" t="str">
        <f t="shared" si="3257"/>
        <v>DB-1</v>
      </c>
      <c r="Q1785" s="171" t="str">
        <f t="shared" si="3257"/>
        <v>DB-1</v>
      </c>
      <c r="R1785" s="171" t="str">
        <f t="shared" si="3257"/>
        <v>DB-1</v>
      </c>
      <c r="AC1785" s="3"/>
    </row>
    <row r="1786" ht="15.75" customHeight="1">
      <c r="A1786" s="24">
        <v>7.0</v>
      </c>
      <c r="B1786" s="24" t="s">
        <v>5452</v>
      </c>
      <c r="C1786" s="24" t="s">
        <v>5452</v>
      </c>
      <c r="D1786" s="132" t="s">
        <v>4631</v>
      </c>
      <c r="E1786" s="132">
        <v>16.0</v>
      </c>
      <c r="F1786" s="132">
        <v>13.0</v>
      </c>
      <c r="G1786" s="132">
        <v>12.0</v>
      </c>
      <c r="H1786" s="132">
        <v>10.0</v>
      </c>
      <c r="J1786" s="171">
        <f t="array" ref="J1786">IFERROR(INDEX(VBDhistory1!$U$310:$U$610,MATCH(VBDgames!$C1786,VBDhistory1!$B$310:$B$610,0))+ROW()/10000000,0)</f>
        <v>0</v>
      </c>
      <c r="K1786" s="171">
        <f t="array" ref="K1786">IFERROR(INDEX(VBDhistory2!$U$310:$U$610,MATCH(VBDgames!$C1786,VBDhistory2!$B$310:$B$610,0))+ROW()/10000000,0)</f>
        <v>0</v>
      </c>
      <c r="L1786" s="171">
        <f t="array" ref="L1786">IFERROR(INDEX(VBDhistory3!$U$310:$U$610,MATCH(VBDgames!$C1786,VBDhistory3!$B$310:$B$610,0))+ROW()/10000000,0)</f>
        <v>0</v>
      </c>
      <c r="M1786" s="171">
        <f t="array" ref="M1786">IFERROR(INDEX(VBDhistory4!$U$310:$U$610,MATCH(VBDgames!$C1786,VBDhistory4!$B$310:$B$610,0))+ROW()/10000000,0)</f>
        <v>0</v>
      </c>
      <c r="N1786" s="171"/>
      <c r="O1786" s="171" t="str">
        <f t="shared" ref="O1786:R1786" si="3258">$D1786&amp;"-"&amp;RANK(J1786,J$1780:J$2179,0)</f>
        <v>DB-1</v>
      </c>
      <c r="P1786" s="171" t="str">
        <f t="shared" si="3258"/>
        <v>DB-1</v>
      </c>
      <c r="Q1786" s="171" t="str">
        <f t="shared" si="3258"/>
        <v>DB-1</v>
      </c>
      <c r="R1786" s="171" t="str">
        <f t="shared" si="3258"/>
        <v>DB-1</v>
      </c>
      <c r="AC1786" s="3"/>
    </row>
    <row r="1787" ht="15.75" customHeight="1">
      <c r="A1787" s="24">
        <v>8.0</v>
      </c>
      <c r="B1787" s="24" t="s">
        <v>5453</v>
      </c>
      <c r="C1787" s="24" t="s">
        <v>5453</v>
      </c>
      <c r="D1787" s="132" t="s">
        <v>4631</v>
      </c>
      <c r="E1787" s="132">
        <v>16.0</v>
      </c>
      <c r="F1787" s="132">
        <v>6.0</v>
      </c>
      <c r="G1787" s="132">
        <v>16.0</v>
      </c>
      <c r="H1787" s="132"/>
      <c r="J1787" s="171">
        <f t="array" ref="J1787">IFERROR(INDEX(VBDhistory1!$U$310:$U$610,MATCH(VBDgames!$C1787,VBDhistory1!$B$310:$B$610,0))+ROW()/10000000,0)</f>
        <v>0</v>
      </c>
      <c r="K1787" s="171">
        <f t="array" ref="K1787">IFERROR(INDEX(VBDhistory2!$U$310:$U$610,MATCH(VBDgames!$C1787,VBDhistory2!$B$310:$B$610,0))+ROW()/10000000,0)</f>
        <v>0</v>
      </c>
      <c r="L1787" s="171">
        <f t="array" ref="L1787">IFERROR(INDEX(VBDhistory3!$U$310:$U$610,MATCH(VBDgames!$C1787,VBDhistory3!$B$310:$B$610,0))+ROW()/10000000,0)</f>
        <v>0</v>
      </c>
      <c r="M1787" s="171">
        <f t="array" ref="M1787">IFERROR(INDEX(VBDhistory4!$U$310:$U$610,MATCH(VBDgames!$C1787,VBDhistory4!$B$310:$B$610,0))+ROW()/10000000,0)</f>
        <v>0</v>
      </c>
      <c r="N1787" s="171"/>
      <c r="O1787" s="171" t="str">
        <f t="shared" ref="O1787:R1787" si="3259">$D1787&amp;"-"&amp;RANK(J1787,J$1780:J$2179,0)</f>
        <v>DB-1</v>
      </c>
      <c r="P1787" s="171" t="str">
        <f t="shared" si="3259"/>
        <v>DB-1</v>
      </c>
      <c r="Q1787" s="171" t="str">
        <f t="shared" si="3259"/>
        <v>DB-1</v>
      </c>
      <c r="R1787" s="171" t="str">
        <f t="shared" si="3259"/>
        <v>DB-1</v>
      </c>
      <c r="AC1787" s="3"/>
    </row>
    <row r="1788" ht="15.75" customHeight="1">
      <c r="A1788" s="24">
        <v>9.0</v>
      </c>
      <c r="B1788" s="24" t="s">
        <v>5454</v>
      </c>
      <c r="C1788" s="24" t="s">
        <v>5454</v>
      </c>
      <c r="D1788" s="132" t="s">
        <v>4631</v>
      </c>
      <c r="E1788" s="132">
        <v>16.0</v>
      </c>
      <c r="F1788" s="132">
        <v>16.0</v>
      </c>
      <c r="G1788" s="132">
        <v>16.0</v>
      </c>
      <c r="H1788" s="132"/>
      <c r="J1788" s="171">
        <f t="array" ref="J1788">IFERROR(INDEX(VBDhistory1!$U$310:$U$610,MATCH(VBDgames!$C1788,VBDhistory1!$B$310:$B$610,0))+ROW()/10000000,0)</f>
        <v>0</v>
      </c>
      <c r="K1788" s="171">
        <f t="array" ref="K1788">IFERROR(INDEX(VBDhistory2!$U$310:$U$610,MATCH(VBDgames!$C1788,VBDhistory2!$B$310:$B$610,0))+ROW()/10000000,0)</f>
        <v>0</v>
      </c>
      <c r="L1788" s="171">
        <f t="array" ref="L1788">IFERROR(INDEX(VBDhistory3!$U$310:$U$610,MATCH(VBDgames!$C1788,VBDhistory3!$B$310:$B$610,0))+ROW()/10000000,0)</f>
        <v>0</v>
      </c>
      <c r="M1788" s="171">
        <f t="array" ref="M1788">IFERROR(INDEX(VBDhistory4!$U$310:$U$610,MATCH(VBDgames!$C1788,VBDhistory4!$B$310:$B$610,0))+ROW()/10000000,0)</f>
        <v>0</v>
      </c>
      <c r="N1788" s="171"/>
      <c r="O1788" s="171" t="str">
        <f t="shared" ref="O1788:R1788" si="3260">$D1788&amp;"-"&amp;RANK(J1788,J$1780:J$2179,0)</f>
        <v>DB-1</v>
      </c>
      <c r="P1788" s="171" t="str">
        <f t="shared" si="3260"/>
        <v>DB-1</v>
      </c>
      <c r="Q1788" s="171" t="str">
        <f t="shared" si="3260"/>
        <v>DB-1</v>
      </c>
      <c r="R1788" s="171" t="str">
        <f t="shared" si="3260"/>
        <v>DB-1</v>
      </c>
      <c r="AC1788" s="3"/>
    </row>
    <row r="1789" ht="15.75" customHeight="1">
      <c r="A1789" s="24">
        <v>10.0</v>
      </c>
      <c r="B1789" s="24" t="s">
        <v>5455</v>
      </c>
      <c r="C1789" s="24" t="s">
        <v>5455</v>
      </c>
      <c r="D1789" s="132" t="s">
        <v>4631</v>
      </c>
      <c r="E1789" s="132">
        <v>16.0</v>
      </c>
      <c r="F1789" s="132">
        <v>4.0</v>
      </c>
      <c r="G1789" s="132">
        <v>7.0</v>
      </c>
      <c r="H1789" s="132"/>
      <c r="J1789" s="171">
        <f t="array" ref="J1789">IFERROR(INDEX(VBDhistory1!$U$310:$U$610,MATCH(VBDgames!$C1789,VBDhistory1!$B$310:$B$610,0))+ROW()/10000000,0)</f>
        <v>0</v>
      </c>
      <c r="K1789" s="171">
        <f t="array" ref="K1789">IFERROR(INDEX(VBDhistory2!$U$310:$U$610,MATCH(VBDgames!$C1789,VBDhistory2!$B$310:$B$610,0))+ROW()/10000000,0)</f>
        <v>0</v>
      </c>
      <c r="L1789" s="171">
        <f t="array" ref="L1789">IFERROR(INDEX(VBDhistory3!$U$310:$U$610,MATCH(VBDgames!$C1789,VBDhistory3!$B$310:$B$610,0))+ROW()/10000000,0)</f>
        <v>0</v>
      </c>
      <c r="M1789" s="171">
        <f t="array" ref="M1789">IFERROR(INDEX(VBDhistory4!$U$310:$U$610,MATCH(VBDgames!$C1789,VBDhistory4!$B$310:$B$610,0))+ROW()/10000000,0)</f>
        <v>0</v>
      </c>
      <c r="N1789" s="171"/>
      <c r="O1789" s="171" t="str">
        <f t="shared" ref="O1789:R1789" si="3261">$D1789&amp;"-"&amp;RANK(J1789,J$1780:J$2179,0)</f>
        <v>DB-1</v>
      </c>
      <c r="P1789" s="171" t="str">
        <f t="shared" si="3261"/>
        <v>DB-1</v>
      </c>
      <c r="Q1789" s="171" t="str">
        <f t="shared" si="3261"/>
        <v>DB-1</v>
      </c>
      <c r="R1789" s="171" t="str">
        <f t="shared" si="3261"/>
        <v>DB-1</v>
      </c>
      <c r="AC1789" s="3"/>
    </row>
    <row r="1790" ht="15.75" customHeight="1">
      <c r="A1790" s="24">
        <v>11.0</v>
      </c>
      <c r="B1790" s="24" t="s">
        <v>5456</v>
      </c>
      <c r="C1790" s="24" t="s">
        <v>5456</v>
      </c>
      <c r="D1790" s="132" t="s">
        <v>4631</v>
      </c>
      <c r="E1790" s="132">
        <v>16.0</v>
      </c>
      <c r="F1790" s="132">
        <v>16.0</v>
      </c>
      <c r="G1790" s="132">
        <v>16.0</v>
      </c>
      <c r="H1790" s="132"/>
      <c r="J1790" s="171">
        <f t="array" ref="J1790">IFERROR(INDEX(VBDhistory1!$U$310:$U$610,MATCH(VBDgames!$C1790,VBDhistory1!$B$310:$B$610,0))+ROW()/10000000,0)</f>
        <v>0</v>
      </c>
      <c r="K1790" s="171">
        <f t="array" ref="K1790">IFERROR(INDEX(VBDhistory2!$U$310:$U$610,MATCH(VBDgames!$C1790,VBDhistory2!$B$310:$B$610,0))+ROW()/10000000,0)</f>
        <v>0</v>
      </c>
      <c r="L1790" s="171">
        <f t="array" ref="L1790">IFERROR(INDEX(VBDhistory3!$U$310:$U$610,MATCH(VBDgames!$C1790,VBDhistory3!$B$310:$B$610,0))+ROW()/10000000,0)</f>
        <v>0</v>
      </c>
      <c r="M1790" s="171">
        <f t="array" ref="M1790">IFERROR(INDEX(VBDhistory4!$U$310:$U$610,MATCH(VBDgames!$C1790,VBDhistory4!$B$310:$B$610,0))+ROW()/10000000,0)</f>
        <v>0</v>
      </c>
      <c r="N1790" s="171"/>
      <c r="O1790" s="171" t="str">
        <f t="shared" ref="O1790:R1790" si="3262">$D1790&amp;"-"&amp;RANK(J1790,J$1780:J$2179,0)</f>
        <v>DB-1</v>
      </c>
      <c r="P1790" s="171" t="str">
        <f t="shared" si="3262"/>
        <v>DB-1</v>
      </c>
      <c r="Q1790" s="171" t="str">
        <f t="shared" si="3262"/>
        <v>DB-1</v>
      </c>
      <c r="R1790" s="171" t="str">
        <f t="shared" si="3262"/>
        <v>DB-1</v>
      </c>
      <c r="AC1790" s="3"/>
    </row>
    <row r="1791" ht="15.75" customHeight="1">
      <c r="A1791" s="24">
        <v>12.0</v>
      </c>
      <c r="B1791" s="24" t="s">
        <v>5457</v>
      </c>
      <c r="C1791" s="24" t="s">
        <v>5458</v>
      </c>
      <c r="D1791" s="132" t="s">
        <v>4631</v>
      </c>
      <c r="E1791" s="132">
        <v>16.0</v>
      </c>
      <c r="F1791" s="132">
        <v>16.0</v>
      </c>
      <c r="G1791" s="132">
        <v>16.0</v>
      </c>
      <c r="H1791" s="132"/>
      <c r="J1791" s="171">
        <f t="array" ref="J1791">IFERROR(INDEX(VBDhistory1!$U$310:$U$610,MATCH(VBDgames!$C1791,VBDhistory1!$B$310:$B$610,0))+ROW()/10000000,0)</f>
        <v>0</v>
      </c>
      <c r="K1791" s="171">
        <f t="array" ref="K1791">IFERROR(INDEX(VBDhistory2!$U$310:$U$610,MATCH(VBDgames!$C1791,VBDhistory2!$B$310:$B$610,0))+ROW()/10000000,0)</f>
        <v>0</v>
      </c>
      <c r="L1791" s="171">
        <f t="array" ref="L1791">IFERROR(INDEX(VBDhistory3!$U$310:$U$610,MATCH(VBDgames!$C1791,VBDhistory3!$B$310:$B$610,0))+ROW()/10000000,0)</f>
        <v>0</v>
      </c>
      <c r="M1791" s="171">
        <f t="array" ref="M1791">IFERROR(INDEX(VBDhistory4!$U$310:$U$610,MATCH(VBDgames!$C1791,VBDhistory4!$B$310:$B$610,0))+ROW()/10000000,0)</f>
        <v>0</v>
      </c>
      <c r="N1791" s="171"/>
      <c r="O1791" s="171" t="str">
        <f t="shared" ref="O1791:R1791" si="3263">$D1791&amp;"-"&amp;RANK(J1791,J$1780:J$2179,0)</f>
        <v>DB-1</v>
      </c>
      <c r="P1791" s="171" t="str">
        <f t="shared" si="3263"/>
        <v>DB-1</v>
      </c>
      <c r="Q1791" s="171" t="str">
        <f t="shared" si="3263"/>
        <v>DB-1</v>
      </c>
      <c r="R1791" s="171" t="str">
        <f t="shared" si="3263"/>
        <v>DB-1</v>
      </c>
      <c r="AC1791" s="3"/>
    </row>
    <row r="1792" ht="15.75" customHeight="1">
      <c r="A1792" s="24">
        <v>13.0</v>
      </c>
      <c r="B1792" s="24" t="s">
        <v>5459</v>
      </c>
      <c r="C1792" s="24" t="s">
        <v>5459</v>
      </c>
      <c r="D1792" s="132" t="s">
        <v>4631</v>
      </c>
      <c r="E1792" s="132">
        <v>16.0</v>
      </c>
      <c r="F1792" s="132">
        <v>12.0</v>
      </c>
      <c r="G1792" s="132">
        <v>12.0</v>
      </c>
      <c r="H1792" s="132"/>
      <c r="J1792" s="171">
        <f t="array" ref="J1792">IFERROR(INDEX(VBDhistory1!$U$310:$U$610,MATCH(VBDgames!$C1792,VBDhistory1!$B$310:$B$610,0))+ROW()/10000000,0)</f>
        <v>0</v>
      </c>
      <c r="K1792" s="171">
        <f t="array" ref="K1792">IFERROR(INDEX(VBDhistory2!$U$310:$U$610,MATCH(VBDgames!$C1792,VBDhistory2!$B$310:$B$610,0))+ROW()/10000000,0)</f>
        <v>0</v>
      </c>
      <c r="L1792" s="171">
        <f t="array" ref="L1792">IFERROR(INDEX(VBDhistory3!$U$310:$U$610,MATCH(VBDgames!$C1792,VBDhistory3!$B$310:$B$610,0))+ROW()/10000000,0)</f>
        <v>0</v>
      </c>
      <c r="M1792" s="171">
        <f t="array" ref="M1792">IFERROR(INDEX(VBDhistory4!$U$310:$U$610,MATCH(VBDgames!$C1792,VBDhistory4!$B$310:$B$610,0))+ROW()/10000000,0)</f>
        <v>0</v>
      </c>
      <c r="N1792" s="171"/>
      <c r="O1792" s="171" t="str">
        <f t="shared" ref="O1792:R1792" si="3264">$D1792&amp;"-"&amp;RANK(J1792,J$1780:J$2179,0)</f>
        <v>DB-1</v>
      </c>
      <c r="P1792" s="171" t="str">
        <f t="shared" si="3264"/>
        <v>DB-1</v>
      </c>
      <c r="Q1792" s="171" t="str">
        <f t="shared" si="3264"/>
        <v>DB-1</v>
      </c>
      <c r="R1792" s="171" t="str">
        <f t="shared" si="3264"/>
        <v>DB-1</v>
      </c>
      <c r="AC1792" s="3"/>
      <c r="AE1792" s="26"/>
    </row>
    <row r="1793" ht="15.75" customHeight="1">
      <c r="A1793" s="24">
        <v>14.0</v>
      </c>
      <c r="B1793" s="24" t="s">
        <v>5460</v>
      </c>
      <c r="C1793" s="24" t="s">
        <v>5460</v>
      </c>
      <c r="D1793" s="132" t="s">
        <v>4631</v>
      </c>
      <c r="E1793" s="132">
        <v>16.0</v>
      </c>
      <c r="F1793" s="132">
        <v>14.0</v>
      </c>
      <c r="G1793" s="132">
        <v>16.0</v>
      </c>
      <c r="H1793" s="132"/>
      <c r="J1793" s="171">
        <f t="array" ref="J1793">IFERROR(INDEX(VBDhistory1!$U$310:$U$610,MATCH(VBDgames!$C1793,VBDhistory1!$B$310:$B$610,0))+ROW()/10000000,0)</f>
        <v>0</v>
      </c>
      <c r="K1793" s="171">
        <f t="array" ref="K1793">IFERROR(INDEX(VBDhistory2!$U$310:$U$610,MATCH(VBDgames!$C1793,VBDhistory2!$B$310:$B$610,0))+ROW()/10000000,0)</f>
        <v>0</v>
      </c>
      <c r="L1793" s="171">
        <f t="array" ref="L1793">IFERROR(INDEX(VBDhistory3!$U$310:$U$610,MATCH(VBDgames!$C1793,VBDhistory3!$B$310:$B$610,0))+ROW()/10000000,0)</f>
        <v>0</v>
      </c>
      <c r="M1793" s="171">
        <f t="array" ref="M1793">IFERROR(INDEX(VBDhistory4!$U$310:$U$610,MATCH(VBDgames!$C1793,VBDhistory4!$B$310:$B$610,0))+ROW()/10000000,0)</f>
        <v>0</v>
      </c>
      <c r="N1793" s="171"/>
      <c r="O1793" s="171" t="str">
        <f t="shared" ref="O1793:R1793" si="3265">$D1793&amp;"-"&amp;RANK(J1793,J$1780:J$2179,0)</f>
        <v>DB-1</v>
      </c>
      <c r="P1793" s="171" t="str">
        <f t="shared" si="3265"/>
        <v>DB-1</v>
      </c>
      <c r="Q1793" s="171" t="str">
        <f t="shared" si="3265"/>
        <v>DB-1</v>
      </c>
      <c r="R1793" s="171" t="str">
        <f t="shared" si="3265"/>
        <v>DB-1</v>
      </c>
      <c r="AC1793" s="3"/>
      <c r="AE1793" s="26"/>
    </row>
    <row r="1794" ht="15.75" customHeight="1">
      <c r="A1794" s="24">
        <v>15.0</v>
      </c>
      <c r="B1794" s="24" t="s">
        <v>5461</v>
      </c>
      <c r="C1794" s="24" t="s">
        <v>5461</v>
      </c>
      <c r="D1794" s="132" t="s">
        <v>4631</v>
      </c>
      <c r="E1794" s="132">
        <v>16.0</v>
      </c>
      <c r="F1794" s="132">
        <v>16.0</v>
      </c>
      <c r="G1794" s="132"/>
      <c r="H1794" s="132"/>
      <c r="J1794" s="171">
        <f t="array" ref="J1794">IFERROR(INDEX(VBDhistory1!$U$310:$U$610,MATCH(VBDgames!$C1794,VBDhistory1!$B$310:$B$610,0))+ROW()/10000000,0)</f>
        <v>0</v>
      </c>
      <c r="K1794" s="171">
        <f t="array" ref="K1794">IFERROR(INDEX(VBDhistory2!$U$310:$U$610,MATCH(VBDgames!$C1794,VBDhistory2!$B$310:$B$610,0))+ROW()/10000000,0)</f>
        <v>0</v>
      </c>
      <c r="L1794" s="171">
        <f t="array" ref="L1794">IFERROR(INDEX(VBDhistory3!$U$310:$U$610,MATCH(VBDgames!$C1794,VBDhistory3!$B$310:$B$610,0))+ROW()/10000000,0)</f>
        <v>0</v>
      </c>
      <c r="M1794" s="171">
        <f t="array" ref="M1794">IFERROR(INDEX(VBDhistory4!$U$310:$U$610,MATCH(VBDgames!$C1794,VBDhistory4!$B$310:$B$610,0))+ROW()/10000000,0)</f>
        <v>0</v>
      </c>
      <c r="N1794" s="171"/>
      <c r="O1794" s="171" t="str">
        <f t="shared" ref="O1794:R1794" si="3266">$D1794&amp;"-"&amp;RANK(J1794,J$1780:J$2179,0)</f>
        <v>DB-1</v>
      </c>
      <c r="P1794" s="171" t="str">
        <f t="shared" si="3266"/>
        <v>DB-1</v>
      </c>
      <c r="Q1794" s="171" t="str">
        <f t="shared" si="3266"/>
        <v>DB-1</v>
      </c>
      <c r="R1794" s="171" t="str">
        <f t="shared" si="3266"/>
        <v>DB-1</v>
      </c>
      <c r="AC1794" s="3"/>
      <c r="AE1794" s="26"/>
    </row>
    <row r="1795" ht="15.75" customHeight="1">
      <c r="A1795" s="24">
        <v>16.0</v>
      </c>
      <c r="B1795" s="24" t="s">
        <v>5462</v>
      </c>
      <c r="C1795" s="24" t="s">
        <v>5462</v>
      </c>
      <c r="D1795" s="132" t="s">
        <v>4631</v>
      </c>
      <c r="E1795" s="132">
        <v>15.0</v>
      </c>
      <c r="F1795" s="132">
        <v>12.0</v>
      </c>
      <c r="G1795" s="132">
        <v>15.0</v>
      </c>
      <c r="H1795" s="132">
        <v>16.0</v>
      </c>
      <c r="J1795" s="171">
        <f t="array" ref="J1795">IFERROR(INDEX(VBDhistory1!$U$310:$U$610,MATCH(VBDgames!$C1795,VBDhistory1!$B$310:$B$610,0))+ROW()/10000000,0)</f>
        <v>0</v>
      </c>
      <c r="K1795" s="171">
        <f t="array" ref="K1795">IFERROR(INDEX(VBDhistory2!$U$310:$U$610,MATCH(VBDgames!$C1795,VBDhistory2!$B$310:$B$610,0))+ROW()/10000000,0)</f>
        <v>0</v>
      </c>
      <c r="L1795" s="171">
        <f t="array" ref="L1795">IFERROR(INDEX(VBDhistory3!$U$310:$U$610,MATCH(VBDgames!$C1795,VBDhistory3!$B$310:$B$610,0))+ROW()/10000000,0)</f>
        <v>0</v>
      </c>
      <c r="M1795" s="171">
        <f t="array" ref="M1795">IFERROR(INDEX(VBDhistory4!$U$310:$U$610,MATCH(VBDgames!$C1795,VBDhistory4!$B$310:$B$610,0))+ROW()/10000000,0)</f>
        <v>0</v>
      </c>
      <c r="N1795" s="171"/>
      <c r="O1795" s="171" t="str">
        <f t="shared" ref="O1795:R1795" si="3267">$D1795&amp;"-"&amp;RANK(J1795,J$1780:J$2179,0)</f>
        <v>DB-1</v>
      </c>
      <c r="P1795" s="171" t="str">
        <f t="shared" si="3267"/>
        <v>DB-1</v>
      </c>
      <c r="Q1795" s="171" t="str">
        <f t="shared" si="3267"/>
        <v>DB-1</v>
      </c>
      <c r="R1795" s="171" t="str">
        <f t="shared" si="3267"/>
        <v>DB-1</v>
      </c>
      <c r="AC1795" s="3"/>
      <c r="AE1795" s="26"/>
    </row>
    <row r="1796" ht="15.75" customHeight="1">
      <c r="A1796" s="24">
        <v>17.0</v>
      </c>
      <c r="B1796" s="24" t="s">
        <v>5463</v>
      </c>
      <c r="C1796" s="24" t="s">
        <v>5463</v>
      </c>
      <c r="D1796" s="132" t="s">
        <v>4631</v>
      </c>
      <c r="E1796" s="132">
        <v>16.0</v>
      </c>
      <c r="F1796" s="132">
        <v>16.0</v>
      </c>
      <c r="G1796" s="132">
        <v>11.0</v>
      </c>
      <c r="H1796" s="132"/>
      <c r="J1796" s="171">
        <f t="array" ref="J1796">IFERROR(INDEX(VBDhistory1!$U$310:$U$610,MATCH(VBDgames!$C1796,VBDhistory1!$B$310:$B$610,0))+ROW()/10000000,0)</f>
        <v>0</v>
      </c>
      <c r="K1796" s="171">
        <f t="array" ref="K1796">IFERROR(INDEX(VBDhistory2!$U$310:$U$610,MATCH(VBDgames!$C1796,VBDhistory2!$B$310:$B$610,0))+ROW()/10000000,0)</f>
        <v>0</v>
      </c>
      <c r="L1796" s="171">
        <f t="array" ref="L1796">IFERROR(INDEX(VBDhistory3!$U$310:$U$610,MATCH(VBDgames!$C1796,VBDhistory3!$B$310:$B$610,0))+ROW()/10000000,0)</f>
        <v>0</v>
      </c>
      <c r="M1796" s="171">
        <f t="array" ref="M1796">IFERROR(INDEX(VBDhistory4!$U$310:$U$610,MATCH(VBDgames!$C1796,VBDhistory4!$B$310:$B$610,0))+ROW()/10000000,0)</f>
        <v>0</v>
      </c>
      <c r="N1796" s="171"/>
      <c r="O1796" s="171" t="str">
        <f t="shared" ref="O1796:R1796" si="3268">$D1796&amp;"-"&amp;RANK(J1796,J$1780:J$2179,0)</f>
        <v>DB-1</v>
      </c>
      <c r="P1796" s="171" t="str">
        <f t="shared" si="3268"/>
        <v>DB-1</v>
      </c>
      <c r="Q1796" s="171" t="str">
        <f t="shared" si="3268"/>
        <v>DB-1</v>
      </c>
      <c r="R1796" s="171" t="str">
        <f t="shared" si="3268"/>
        <v>DB-1</v>
      </c>
      <c r="AC1796" s="3"/>
      <c r="AE1796" s="26"/>
    </row>
    <row r="1797" ht="15.75" customHeight="1">
      <c r="A1797" s="24">
        <v>18.0</v>
      </c>
      <c r="B1797" s="24" t="s">
        <v>5464</v>
      </c>
      <c r="C1797" s="24" t="s">
        <v>5464</v>
      </c>
      <c r="D1797" s="132" t="s">
        <v>4631</v>
      </c>
      <c r="E1797" s="132">
        <v>16.0</v>
      </c>
      <c r="F1797" s="132">
        <v>15.0</v>
      </c>
      <c r="G1797" s="132">
        <v>10.0</v>
      </c>
      <c r="H1797" s="132">
        <v>13.0</v>
      </c>
      <c r="J1797" s="171">
        <f t="array" ref="J1797">IFERROR(INDEX(VBDhistory1!$U$310:$U$610,MATCH(VBDgames!$C1797,VBDhistory1!$B$310:$B$610,0))+ROW()/10000000,0)</f>
        <v>0</v>
      </c>
      <c r="K1797" s="171">
        <f t="array" ref="K1797">IFERROR(INDEX(VBDhistory2!$U$310:$U$610,MATCH(VBDgames!$C1797,VBDhistory2!$B$310:$B$610,0))+ROW()/10000000,0)</f>
        <v>0</v>
      </c>
      <c r="L1797" s="171">
        <f t="array" ref="L1797">IFERROR(INDEX(VBDhistory3!$U$310:$U$610,MATCH(VBDgames!$C1797,VBDhistory3!$B$310:$B$610,0))+ROW()/10000000,0)</f>
        <v>0</v>
      </c>
      <c r="M1797" s="171">
        <f t="array" ref="M1797">IFERROR(INDEX(VBDhistory4!$U$310:$U$610,MATCH(VBDgames!$C1797,VBDhistory4!$B$310:$B$610,0))+ROW()/10000000,0)</f>
        <v>0</v>
      </c>
      <c r="N1797" s="171"/>
      <c r="O1797" s="171" t="str">
        <f t="shared" ref="O1797:R1797" si="3269">$D1797&amp;"-"&amp;RANK(J1797,J$1780:J$2179,0)</f>
        <v>DB-1</v>
      </c>
      <c r="P1797" s="171" t="str">
        <f t="shared" si="3269"/>
        <v>DB-1</v>
      </c>
      <c r="Q1797" s="171" t="str">
        <f t="shared" si="3269"/>
        <v>DB-1</v>
      </c>
      <c r="R1797" s="171" t="str">
        <f t="shared" si="3269"/>
        <v>DB-1</v>
      </c>
      <c r="AC1797" s="3"/>
      <c r="AE1797" s="26"/>
    </row>
    <row r="1798" ht="15.75" customHeight="1">
      <c r="A1798" s="24">
        <v>19.0</v>
      </c>
      <c r="B1798" s="24" t="s">
        <v>5465</v>
      </c>
      <c r="C1798" s="24" t="s">
        <v>5465</v>
      </c>
      <c r="D1798" s="132" t="s">
        <v>4631</v>
      </c>
      <c r="E1798" s="132">
        <v>16.0</v>
      </c>
      <c r="F1798" s="132">
        <v>4.0</v>
      </c>
      <c r="G1798" s="132">
        <v>0.0</v>
      </c>
      <c r="H1798" s="132"/>
      <c r="J1798" s="171">
        <f t="array" ref="J1798">IFERROR(INDEX(VBDhistory1!$U$310:$U$610,MATCH(VBDgames!$C1798,VBDhistory1!$B$310:$B$610,0))+ROW()/10000000,0)</f>
        <v>0</v>
      </c>
      <c r="K1798" s="171">
        <f t="array" ref="K1798">IFERROR(INDEX(VBDhistory2!$U$310:$U$610,MATCH(VBDgames!$C1798,VBDhistory2!$B$310:$B$610,0))+ROW()/10000000,0)</f>
        <v>0</v>
      </c>
      <c r="L1798" s="171">
        <f t="array" ref="L1798">IFERROR(INDEX(VBDhistory3!$U$310:$U$610,MATCH(VBDgames!$C1798,VBDhistory3!$B$310:$B$610,0))+ROW()/10000000,0)</f>
        <v>0</v>
      </c>
      <c r="M1798" s="171">
        <f t="array" ref="M1798">IFERROR(INDEX(VBDhistory4!$U$310:$U$610,MATCH(VBDgames!$C1798,VBDhistory4!$B$310:$B$610,0))+ROW()/10000000,0)</f>
        <v>0</v>
      </c>
      <c r="N1798" s="171"/>
      <c r="O1798" s="171" t="str">
        <f t="shared" ref="O1798:R1798" si="3270">$D1798&amp;"-"&amp;RANK(J1798,J$1780:J$2179,0)</f>
        <v>DB-1</v>
      </c>
      <c r="P1798" s="171" t="str">
        <f t="shared" si="3270"/>
        <v>DB-1</v>
      </c>
      <c r="Q1798" s="171" t="str">
        <f t="shared" si="3270"/>
        <v>DB-1</v>
      </c>
      <c r="R1798" s="171" t="str">
        <f t="shared" si="3270"/>
        <v>DB-1</v>
      </c>
      <c r="AC1798" s="3"/>
      <c r="AE1798" s="26"/>
    </row>
    <row r="1799" ht="15.75" customHeight="1">
      <c r="A1799" s="24">
        <v>20.0</v>
      </c>
      <c r="B1799" s="24" t="s">
        <v>4774</v>
      </c>
      <c r="C1799" s="24" t="s">
        <v>4774</v>
      </c>
      <c r="D1799" s="132" t="s">
        <v>4631</v>
      </c>
      <c r="E1799" s="132">
        <v>16.0</v>
      </c>
      <c r="F1799" s="132">
        <v>2.0</v>
      </c>
      <c r="G1799" s="132"/>
      <c r="H1799" s="132"/>
      <c r="J1799" s="171">
        <f t="array" ref="J1799">IFERROR(INDEX(VBDhistory1!$U$310:$U$610,MATCH(VBDgames!$C1799,VBDhistory1!$B$310:$B$610,0))+ROW()/10000000,0)</f>
        <v>0</v>
      </c>
      <c r="K1799" s="171">
        <f t="array" ref="K1799">IFERROR(INDEX(VBDhistory2!$U$310:$U$610,MATCH(VBDgames!$C1799,VBDhistory2!$B$310:$B$610,0))+ROW()/10000000,0)</f>
        <v>0</v>
      </c>
      <c r="L1799" s="171">
        <f t="array" ref="L1799">IFERROR(INDEX(VBDhistory3!$U$310:$U$610,MATCH(VBDgames!$C1799,VBDhistory3!$B$310:$B$610,0))+ROW()/10000000,0)</f>
        <v>0</v>
      </c>
      <c r="M1799" s="171">
        <f t="array" ref="M1799">IFERROR(INDEX(VBDhistory4!$U$310:$U$610,MATCH(VBDgames!$C1799,VBDhistory4!$B$310:$B$610,0))+ROW()/10000000,0)</f>
        <v>0</v>
      </c>
      <c r="N1799" s="171"/>
      <c r="O1799" s="171" t="str">
        <f t="shared" ref="O1799:R1799" si="3271">$D1799&amp;"-"&amp;RANK(J1799,J$1780:J$2179,0)</f>
        <v>DB-1</v>
      </c>
      <c r="P1799" s="171" t="str">
        <f t="shared" si="3271"/>
        <v>DB-1</v>
      </c>
      <c r="Q1799" s="171" t="str">
        <f t="shared" si="3271"/>
        <v>DB-1</v>
      </c>
      <c r="R1799" s="171" t="str">
        <f t="shared" si="3271"/>
        <v>DB-1</v>
      </c>
      <c r="AC1799" s="3"/>
      <c r="AE1799" s="26"/>
    </row>
    <row r="1800" ht="15.75" customHeight="1">
      <c r="A1800" s="24">
        <v>21.0</v>
      </c>
      <c r="B1800" s="24" t="s">
        <v>5466</v>
      </c>
      <c r="C1800" s="24" t="s">
        <v>5467</v>
      </c>
      <c r="D1800" s="132" t="s">
        <v>4631</v>
      </c>
      <c r="E1800" s="132">
        <v>16.0</v>
      </c>
      <c r="F1800" s="132">
        <v>11.0</v>
      </c>
      <c r="G1800" s="132">
        <v>15.0</v>
      </c>
      <c r="H1800" s="132"/>
      <c r="J1800" s="171">
        <f t="array" ref="J1800">IFERROR(INDEX(VBDhistory1!$U$310:$U$610,MATCH(VBDgames!$C1800,VBDhistory1!$B$310:$B$610,0))+ROW()/10000000,0)</f>
        <v>0</v>
      </c>
      <c r="K1800" s="171">
        <f t="array" ref="K1800">IFERROR(INDEX(VBDhistory2!$U$310:$U$610,MATCH(VBDgames!$C1800,VBDhistory2!$B$310:$B$610,0))+ROW()/10000000,0)</f>
        <v>0</v>
      </c>
      <c r="L1800" s="171">
        <f t="array" ref="L1800">IFERROR(INDEX(VBDhistory3!$U$310:$U$610,MATCH(VBDgames!$C1800,VBDhistory3!$B$310:$B$610,0))+ROW()/10000000,0)</f>
        <v>0</v>
      </c>
      <c r="M1800" s="171">
        <f t="array" ref="M1800">IFERROR(INDEX(VBDhistory4!$U$310:$U$610,MATCH(VBDgames!$C1800,VBDhistory4!$B$310:$B$610,0))+ROW()/10000000,0)</f>
        <v>0</v>
      </c>
      <c r="N1800" s="171"/>
      <c r="O1800" s="171" t="str">
        <f t="shared" ref="O1800:R1800" si="3272">$D1800&amp;"-"&amp;RANK(J1800,J$1780:J$2179,0)</f>
        <v>DB-1</v>
      </c>
      <c r="P1800" s="171" t="str">
        <f t="shared" si="3272"/>
        <v>DB-1</v>
      </c>
      <c r="Q1800" s="171" t="str">
        <f t="shared" si="3272"/>
        <v>DB-1</v>
      </c>
      <c r="R1800" s="171" t="str">
        <f t="shared" si="3272"/>
        <v>DB-1</v>
      </c>
      <c r="AC1800" s="3"/>
      <c r="AE1800" s="26"/>
    </row>
    <row r="1801" ht="15.75" customHeight="1">
      <c r="A1801" s="24">
        <v>22.0</v>
      </c>
      <c r="B1801" s="24" t="s">
        <v>5468</v>
      </c>
      <c r="C1801" s="24" t="s">
        <v>5468</v>
      </c>
      <c r="D1801" s="132" t="s">
        <v>4631</v>
      </c>
      <c r="E1801" s="132">
        <v>16.0</v>
      </c>
      <c r="F1801" s="132">
        <v>16.0</v>
      </c>
      <c r="G1801" s="132"/>
      <c r="H1801" s="132"/>
      <c r="J1801" s="171">
        <f t="array" ref="J1801">IFERROR(INDEX(VBDhistory1!$U$310:$U$610,MATCH(VBDgames!$C1801,VBDhistory1!$B$310:$B$610,0))+ROW()/10000000,0)</f>
        <v>0</v>
      </c>
      <c r="K1801" s="171">
        <f t="array" ref="K1801">IFERROR(INDEX(VBDhistory2!$U$310:$U$610,MATCH(VBDgames!$C1801,VBDhistory2!$B$310:$B$610,0))+ROW()/10000000,0)</f>
        <v>0</v>
      </c>
      <c r="L1801" s="171">
        <f t="array" ref="L1801">IFERROR(INDEX(VBDhistory3!$U$310:$U$610,MATCH(VBDgames!$C1801,VBDhistory3!$B$310:$B$610,0))+ROW()/10000000,0)</f>
        <v>0</v>
      </c>
      <c r="M1801" s="171">
        <f t="array" ref="M1801">IFERROR(INDEX(VBDhistory4!$U$310:$U$610,MATCH(VBDgames!$C1801,VBDhistory4!$B$310:$B$610,0))+ROW()/10000000,0)</f>
        <v>0</v>
      </c>
      <c r="N1801" s="171"/>
      <c r="O1801" s="171" t="str">
        <f t="shared" ref="O1801:R1801" si="3273">$D1801&amp;"-"&amp;RANK(J1801,J$1780:J$2179,0)</f>
        <v>DB-1</v>
      </c>
      <c r="P1801" s="171" t="str">
        <f t="shared" si="3273"/>
        <v>DB-1</v>
      </c>
      <c r="Q1801" s="171" t="str">
        <f t="shared" si="3273"/>
        <v>DB-1</v>
      </c>
      <c r="R1801" s="171" t="str">
        <f t="shared" si="3273"/>
        <v>DB-1</v>
      </c>
      <c r="AC1801" s="3"/>
      <c r="AE1801" s="26"/>
    </row>
    <row r="1802" ht="15.75" customHeight="1">
      <c r="A1802" s="24">
        <v>23.0</v>
      </c>
      <c r="B1802" s="24" t="s">
        <v>5469</v>
      </c>
      <c r="C1802" s="24" t="s">
        <v>5469</v>
      </c>
      <c r="D1802" s="132" t="s">
        <v>4631</v>
      </c>
      <c r="E1802" s="132">
        <v>16.0</v>
      </c>
      <c r="F1802" s="132">
        <v>16.0</v>
      </c>
      <c r="G1802" s="132">
        <v>11.0</v>
      </c>
      <c r="H1802" s="132">
        <v>15.0</v>
      </c>
      <c r="J1802" s="171">
        <f t="array" ref="J1802">IFERROR(INDEX(VBDhistory1!$U$310:$U$610,MATCH(VBDgames!$C1802,VBDhistory1!$B$310:$B$610,0))+ROW()/10000000,0)</f>
        <v>0</v>
      </c>
      <c r="K1802" s="171">
        <f t="array" ref="K1802">IFERROR(INDEX(VBDhistory2!$U$310:$U$610,MATCH(VBDgames!$C1802,VBDhistory2!$B$310:$B$610,0))+ROW()/10000000,0)</f>
        <v>0</v>
      </c>
      <c r="L1802" s="171">
        <f t="array" ref="L1802">IFERROR(INDEX(VBDhistory3!$U$310:$U$610,MATCH(VBDgames!$C1802,VBDhistory3!$B$310:$B$610,0))+ROW()/10000000,0)</f>
        <v>0</v>
      </c>
      <c r="M1802" s="171">
        <f t="array" ref="M1802">IFERROR(INDEX(VBDhistory4!$U$310:$U$610,MATCH(VBDgames!$C1802,VBDhistory4!$B$310:$B$610,0))+ROW()/10000000,0)</f>
        <v>0</v>
      </c>
      <c r="N1802" s="171"/>
      <c r="O1802" s="171" t="str">
        <f t="shared" ref="O1802:R1802" si="3274">$D1802&amp;"-"&amp;RANK(J1802,J$1780:J$2179,0)</f>
        <v>DB-1</v>
      </c>
      <c r="P1802" s="171" t="str">
        <f t="shared" si="3274"/>
        <v>DB-1</v>
      </c>
      <c r="Q1802" s="171" t="str">
        <f t="shared" si="3274"/>
        <v>DB-1</v>
      </c>
      <c r="R1802" s="171" t="str">
        <f t="shared" si="3274"/>
        <v>DB-1</v>
      </c>
      <c r="AC1802" s="3"/>
      <c r="AE1802" s="26"/>
    </row>
    <row r="1803" ht="15.75" customHeight="1">
      <c r="A1803" s="24">
        <v>24.0</v>
      </c>
      <c r="B1803" s="24" t="s">
        <v>5470</v>
      </c>
      <c r="C1803" s="24" t="s">
        <v>5470</v>
      </c>
      <c r="D1803" s="132" t="s">
        <v>4631</v>
      </c>
      <c r="E1803" s="132">
        <v>16.0</v>
      </c>
      <c r="F1803" s="132">
        <v>16.0</v>
      </c>
      <c r="G1803" s="132"/>
      <c r="H1803" s="132"/>
      <c r="J1803" s="171">
        <f t="array" ref="J1803">IFERROR(INDEX(VBDhistory1!$U$310:$U$610,MATCH(VBDgames!$C1803,VBDhistory1!$B$310:$B$610,0))+ROW()/10000000,0)</f>
        <v>0</v>
      </c>
      <c r="K1803" s="171">
        <f t="array" ref="K1803">IFERROR(INDEX(VBDhistory2!$U$310:$U$610,MATCH(VBDgames!$C1803,VBDhistory2!$B$310:$B$610,0))+ROW()/10000000,0)</f>
        <v>0</v>
      </c>
      <c r="L1803" s="171">
        <f t="array" ref="L1803">IFERROR(INDEX(VBDhistory3!$U$310:$U$610,MATCH(VBDgames!$C1803,VBDhistory3!$B$310:$B$610,0))+ROW()/10000000,0)</f>
        <v>0</v>
      </c>
      <c r="M1803" s="171">
        <f t="array" ref="M1803">IFERROR(INDEX(VBDhistory4!$U$310:$U$610,MATCH(VBDgames!$C1803,VBDhistory4!$B$310:$B$610,0))+ROW()/10000000,0)</f>
        <v>0</v>
      </c>
      <c r="N1803" s="171"/>
      <c r="O1803" s="171" t="str">
        <f t="shared" ref="O1803:R1803" si="3275">$D1803&amp;"-"&amp;RANK(J1803,J$1780:J$2179,0)</f>
        <v>DB-1</v>
      </c>
      <c r="P1803" s="171" t="str">
        <f t="shared" si="3275"/>
        <v>DB-1</v>
      </c>
      <c r="Q1803" s="171" t="str">
        <f t="shared" si="3275"/>
        <v>DB-1</v>
      </c>
      <c r="R1803" s="171" t="str">
        <f t="shared" si="3275"/>
        <v>DB-1</v>
      </c>
      <c r="AC1803" s="3"/>
      <c r="AE1803" s="26"/>
    </row>
    <row r="1804" ht="15.75" customHeight="1">
      <c r="A1804" s="24">
        <v>25.0</v>
      </c>
      <c r="B1804" s="24" t="s">
        <v>5471</v>
      </c>
      <c r="C1804" s="24" t="s">
        <v>5471</v>
      </c>
      <c r="D1804" s="132" t="s">
        <v>4631</v>
      </c>
      <c r="E1804" s="132">
        <v>16.0</v>
      </c>
      <c r="F1804" s="132">
        <v>16.0</v>
      </c>
      <c r="G1804" s="132">
        <v>16.0</v>
      </c>
      <c r="H1804" s="132">
        <v>16.0</v>
      </c>
      <c r="J1804" s="171">
        <f t="array" ref="J1804">IFERROR(INDEX(VBDhistory1!$U$310:$U$610,MATCH(VBDgames!$C1804,VBDhistory1!$B$310:$B$610,0))+ROW()/10000000,0)</f>
        <v>0</v>
      </c>
      <c r="K1804" s="171">
        <f t="array" ref="K1804">IFERROR(INDEX(VBDhistory2!$U$310:$U$610,MATCH(VBDgames!$C1804,VBDhistory2!$B$310:$B$610,0))+ROW()/10000000,0)</f>
        <v>0</v>
      </c>
      <c r="L1804" s="171">
        <f t="array" ref="L1804">IFERROR(INDEX(VBDhistory3!$U$310:$U$610,MATCH(VBDgames!$C1804,VBDhistory3!$B$310:$B$610,0))+ROW()/10000000,0)</f>
        <v>0</v>
      </c>
      <c r="M1804" s="171">
        <f t="array" ref="M1804">IFERROR(INDEX(VBDhistory4!$U$310:$U$610,MATCH(VBDgames!$C1804,VBDhistory4!$B$310:$B$610,0))+ROW()/10000000,0)</f>
        <v>0</v>
      </c>
      <c r="N1804" s="171"/>
      <c r="O1804" s="171" t="str">
        <f t="shared" ref="O1804:R1804" si="3276">$D1804&amp;"-"&amp;RANK(J1804,J$1780:J$2179,0)</f>
        <v>DB-1</v>
      </c>
      <c r="P1804" s="171" t="str">
        <f t="shared" si="3276"/>
        <v>DB-1</v>
      </c>
      <c r="Q1804" s="171" t="str">
        <f t="shared" si="3276"/>
        <v>DB-1</v>
      </c>
      <c r="R1804" s="171" t="str">
        <f t="shared" si="3276"/>
        <v>DB-1</v>
      </c>
      <c r="AC1804" s="3"/>
      <c r="AE1804" s="26"/>
    </row>
    <row r="1805" ht="15.75" customHeight="1">
      <c r="A1805" s="24">
        <v>26.0</v>
      </c>
      <c r="B1805" s="24" t="s">
        <v>5472</v>
      </c>
      <c r="C1805" s="24" t="s">
        <v>5472</v>
      </c>
      <c r="D1805" s="132" t="s">
        <v>4631</v>
      </c>
      <c r="E1805" s="132">
        <v>16.0</v>
      </c>
      <c r="F1805" s="132">
        <v>13.0</v>
      </c>
      <c r="G1805" s="132"/>
      <c r="H1805" s="132"/>
      <c r="J1805" s="171">
        <f t="array" ref="J1805">IFERROR(INDEX(VBDhistory1!$U$310:$U$610,MATCH(VBDgames!$C1805,VBDhistory1!$B$310:$B$610,0))+ROW()/10000000,0)</f>
        <v>0</v>
      </c>
      <c r="K1805" s="171">
        <f t="array" ref="K1805">IFERROR(INDEX(VBDhistory2!$U$310:$U$610,MATCH(VBDgames!$C1805,VBDhistory2!$B$310:$B$610,0))+ROW()/10000000,0)</f>
        <v>0</v>
      </c>
      <c r="L1805" s="171">
        <f t="array" ref="L1805">IFERROR(INDEX(VBDhistory3!$U$310:$U$610,MATCH(VBDgames!$C1805,VBDhistory3!$B$310:$B$610,0))+ROW()/10000000,0)</f>
        <v>0</v>
      </c>
      <c r="M1805" s="171">
        <f t="array" ref="M1805">IFERROR(INDEX(VBDhistory4!$U$310:$U$610,MATCH(VBDgames!$C1805,VBDhistory4!$B$310:$B$610,0))+ROW()/10000000,0)</f>
        <v>0</v>
      </c>
      <c r="N1805" s="171"/>
      <c r="O1805" s="171" t="str">
        <f t="shared" ref="O1805:R1805" si="3277">$D1805&amp;"-"&amp;RANK(J1805,J$1780:J$2179,0)</f>
        <v>DB-1</v>
      </c>
      <c r="P1805" s="171" t="str">
        <f t="shared" si="3277"/>
        <v>DB-1</v>
      </c>
      <c r="Q1805" s="171" t="str">
        <f t="shared" si="3277"/>
        <v>DB-1</v>
      </c>
      <c r="R1805" s="171" t="str">
        <f t="shared" si="3277"/>
        <v>DB-1</v>
      </c>
      <c r="AC1805" s="3"/>
      <c r="AE1805" s="26"/>
    </row>
    <row r="1806" ht="15.75" customHeight="1">
      <c r="A1806" s="24">
        <v>27.0</v>
      </c>
      <c r="B1806" s="24" t="s">
        <v>5473</v>
      </c>
      <c r="C1806" s="24" t="s">
        <v>5473</v>
      </c>
      <c r="D1806" s="132" t="s">
        <v>4631</v>
      </c>
      <c r="E1806" s="132">
        <v>15.0</v>
      </c>
      <c r="F1806" s="132">
        <v>16.0</v>
      </c>
      <c r="G1806" s="132">
        <v>16.0</v>
      </c>
      <c r="H1806" s="132">
        <v>13.0</v>
      </c>
      <c r="J1806" s="171">
        <f t="array" ref="J1806">IFERROR(INDEX(VBDhistory1!$U$310:$U$610,MATCH(VBDgames!$C1806,VBDhistory1!$B$310:$B$610,0))+ROW()/10000000,0)</f>
        <v>0</v>
      </c>
      <c r="K1806" s="171">
        <f t="array" ref="K1806">IFERROR(INDEX(VBDhistory2!$U$310:$U$610,MATCH(VBDgames!$C1806,VBDhistory2!$B$310:$B$610,0))+ROW()/10000000,0)</f>
        <v>0</v>
      </c>
      <c r="L1806" s="171">
        <f t="array" ref="L1806">IFERROR(INDEX(VBDhistory3!$U$310:$U$610,MATCH(VBDgames!$C1806,VBDhistory3!$B$310:$B$610,0))+ROW()/10000000,0)</f>
        <v>0</v>
      </c>
      <c r="M1806" s="171">
        <f t="array" ref="M1806">IFERROR(INDEX(VBDhistory4!$U$310:$U$610,MATCH(VBDgames!$C1806,VBDhistory4!$B$310:$B$610,0))+ROW()/10000000,0)</f>
        <v>0</v>
      </c>
      <c r="N1806" s="171"/>
      <c r="O1806" s="171" t="str">
        <f t="shared" ref="O1806:R1806" si="3278">$D1806&amp;"-"&amp;RANK(J1806,J$1780:J$2179,0)</f>
        <v>DB-1</v>
      </c>
      <c r="P1806" s="171" t="str">
        <f t="shared" si="3278"/>
        <v>DB-1</v>
      </c>
      <c r="Q1806" s="171" t="str">
        <f t="shared" si="3278"/>
        <v>DB-1</v>
      </c>
      <c r="R1806" s="171" t="str">
        <f t="shared" si="3278"/>
        <v>DB-1</v>
      </c>
      <c r="AC1806" s="3"/>
    </row>
    <row r="1807" ht="15.75" customHeight="1">
      <c r="A1807" s="24">
        <v>28.0</v>
      </c>
      <c r="B1807" s="24" t="s">
        <v>5474</v>
      </c>
      <c r="C1807" s="24" t="s">
        <v>5474</v>
      </c>
      <c r="D1807" s="132" t="s">
        <v>4631</v>
      </c>
      <c r="E1807" s="132">
        <v>16.0</v>
      </c>
      <c r="F1807" s="132">
        <v>15.0</v>
      </c>
      <c r="G1807" s="132">
        <v>6.0</v>
      </c>
      <c r="H1807" s="132"/>
      <c r="J1807" s="171">
        <f t="array" ref="J1807">IFERROR(INDEX(VBDhistory1!$U$310:$U$610,MATCH(VBDgames!$C1807,VBDhistory1!$B$310:$B$610,0))+ROW()/10000000,0)</f>
        <v>0</v>
      </c>
      <c r="K1807" s="171">
        <f t="array" ref="K1807">IFERROR(INDEX(VBDhistory2!$U$310:$U$610,MATCH(VBDgames!$C1807,VBDhistory2!$B$310:$B$610,0))+ROW()/10000000,0)</f>
        <v>0</v>
      </c>
      <c r="L1807" s="171">
        <f t="array" ref="L1807">IFERROR(INDEX(VBDhistory3!$U$310:$U$610,MATCH(VBDgames!$C1807,VBDhistory3!$B$310:$B$610,0))+ROW()/10000000,0)</f>
        <v>0</v>
      </c>
      <c r="M1807" s="171">
        <f t="array" ref="M1807">IFERROR(INDEX(VBDhistory4!$U$310:$U$610,MATCH(VBDgames!$C1807,VBDhistory4!$B$310:$B$610,0))+ROW()/10000000,0)</f>
        <v>0</v>
      </c>
      <c r="N1807" s="171"/>
      <c r="O1807" s="171" t="str">
        <f t="shared" ref="O1807:R1807" si="3279">$D1807&amp;"-"&amp;RANK(J1807,J$1780:J$2179,0)</f>
        <v>DB-1</v>
      </c>
      <c r="P1807" s="171" t="str">
        <f t="shared" si="3279"/>
        <v>DB-1</v>
      </c>
      <c r="Q1807" s="171" t="str">
        <f t="shared" si="3279"/>
        <v>DB-1</v>
      </c>
      <c r="R1807" s="171" t="str">
        <f t="shared" si="3279"/>
        <v>DB-1</v>
      </c>
      <c r="AC1807" s="3"/>
    </row>
    <row r="1808" ht="15.75" customHeight="1">
      <c r="A1808" s="24">
        <v>29.0</v>
      </c>
      <c r="B1808" s="24" t="s">
        <v>5475</v>
      </c>
      <c r="C1808" s="24" t="s">
        <v>5475</v>
      </c>
      <c r="D1808" s="132" t="s">
        <v>4631</v>
      </c>
      <c r="E1808" s="132">
        <v>16.0</v>
      </c>
      <c r="F1808" s="132">
        <v>16.0</v>
      </c>
      <c r="G1808" s="132">
        <v>15.0</v>
      </c>
      <c r="H1808" s="132">
        <v>16.0</v>
      </c>
      <c r="J1808" s="171">
        <f t="array" ref="J1808">IFERROR(INDEX(VBDhistory1!$U$310:$U$610,MATCH(VBDgames!$C1808,VBDhistory1!$B$310:$B$610,0))+ROW()/10000000,0)</f>
        <v>0</v>
      </c>
      <c r="K1808" s="171">
        <f t="array" ref="K1808">IFERROR(INDEX(VBDhistory2!$U$310:$U$610,MATCH(VBDgames!$C1808,VBDhistory2!$B$310:$B$610,0))+ROW()/10000000,0)</f>
        <v>0</v>
      </c>
      <c r="L1808" s="171">
        <f t="array" ref="L1808">IFERROR(INDEX(VBDhistory3!$U$310:$U$610,MATCH(VBDgames!$C1808,VBDhistory3!$B$310:$B$610,0))+ROW()/10000000,0)</f>
        <v>0</v>
      </c>
      <c r="M1808" s="171">
        <f t="array" ref="M1808">IFERROR(INDEX(VBDhistory4!$U$310:$U$610,MATCH(VBDgames!$C1808,VBDhistory4!$B$310:$B$610,0))+ROW()/10000000,0)</f>
        <v>0</v>
      </c>
      <c r="N1808" s="171"/>
      <c r="O1808" s="171" t="str">
        <f t="shared" ref="O1808:R1808" si="3280">$D1808&amp;"-"&amp;RANK(J1808,J$1780:J$2179,0)</f>
        <v>DB-1</v>
      </c>
      <c r="P1808" s="171" t="str">
        <f t="shared" si="3280"/>
        <v>DB-1</v>
      </c>
      <c r="Q1808" s="171" t="str">
        <f t="shared" si="3280"/>
        <v>DB-1</v>
      </c>
      <c r="R1808" s="171" t="str">
        <f t="shared" si="3280"/>
        <v>DB-1</v>
      </c>
      <c r="AC1808" s="3"/>
    </row>
    <row r="1809" ht="15.75" customHeight="1">
      <c r="A1809" s="24">
        <v>30.0</v>
      </c>
      <c r="B1809" s="24" t="s">
        <v>5476</v>
      </c>
      <c r="C1809" s="24" t="s">
        <v>5476</v>
      </c>
      <c r="D1809" s="132" t="s">
        <v>4631</v>
      </c>
      <c r="E1809" s="132">
        <v>16.0</v>
      </c>
      <c r="F1809" s="132">
        <v>3.0</v>
      </c>
      <c r="G1809" s="132">
        <v>13.0</v>
      </c>
      <c r="H1809" s="132">
        <v>16.0</v>
      </c>
      <c r="J1809" s="171">
        <f t="array" ref="J1809">IFERROR(INDEX(VBDhistory1!$U$310:$U$610,MATCH(VBDgames!$C1809,VBDhistory1!$B$310:$B$610,0))+ROW()/10000000,0)</f>
        <v>0</v>
      </c>
      <c r="K1809" s="171">
        <f t="array" ref="K1809">IFERROR(INDEX(VBDhistory2!$U$310:$U$610,MATCH(VBDgames!$C1809,VBDhistory2!$B$310:$B$610,0))+ROW()/10000000,0)</f>
        <v>0</v>
      </c>
      <c r="L1809" s="171">
        <f t="array" ref="L1809">IFERROR(INDEX(VBDhistory3!$U$310:$U$610,MATCH(VBDgames!$C1809,VBDhistory3!$B$310:$B$610,0))+ROW()/10000000,0)</f>
        <v>0</v>
      </c>
      <c r="M1809" s="171">
        <f t="array" ref="M1809">IFERROR(INDEX(VBDhistory4!$U$310:$U$610,MATCH(VBDgames!$C1809,VBDhistory4!$B$310:$B$610,0))+ROW()/10000000,0)</f>
        <v>0</v>
      </c>
      <c r="N1809" s="171"/>
      <c r="O1809" s="171" t="str">
        <f t="shared" ref="O1809:R1809" si="3281">$D1809&amp;"-"&amp;RANK(J1809,J$1780:J$2179,0)</f>
        <v>DB-1</v>
      </c>
      <c r="P1809" s="171" t="str">
        <f t="shared" si="3281"/>
        <v>DB-1</v>
      </c>
      <c r="Q1809" s="171" t="str">
        <f t="shared" si="3281"/>
        <v>DB-1</v>
      </c>
      <c r="R1809" s="171" t="str">
        <f t="shared" si="3281"/>
        <v>DB-1</v>
      </c>
      <c r="AC1809" s="3"/>
    </row>
    <row r="1810" ht="15.75" customHeight="1">
      <c r="A1810" s="24">
        <v>31.0</v>
      </c>
      <c r="B1810" s="24" t="s">
        <v>5477</v>
      </c>
      <c r="C1810" s="24" t="s">
        <v>5477</v>
      </c>
      <c r="D1810" s="132" t="s">
        <v>4631</v>
      </c>
      <c r="E1810" s="132">
        <v>15.0</v>
      </c>
      <c r="F1810" s="132">
        <v>16.0</v>
      </c>
      <c r="G1810" s="132">
        <v>7.0</v>
      </c>
      <c r="H1810" s="132">
        <v>15.0</v>
      </c>
      <c r="J1810" s="171">
        <f t="array" ref="J1810">IFERROR(INDEX(VBDhistory1!$U$310:$U$610,MATCH(VBDgames!$C1810,VBDhistory1!$B$310:$B$610,0))+ROW()/10000000,0)</f>
        <v>0</v>
      </c>
      <c r="K1810" s="171">
        <f t="array" ref="K1810">IFERROR(INDEX(VBDhistory2!$U$310:$U$610,MATCH(VBDgames!$C1810,VBDhistory2!$B$310:$B$610,0))+ROW()/10000000,0)</f>
        <v>0</v>
      </c>
      <c r="L1810" s="171">
        <f t="array" ref="L1810">IFERROR(INDEX(VBDhistory3!$U$310:$U$610,MATCH(VBDgames!$C1810,VBDhistory3!$B$310:$B$610,0))+ROW()/10000000,0)</f>
        <v>0</v>
      </c>
      <c r="M1810" s="171">
        <f t="array" ref="M1810">IFERROR(INDEX(VBDhistory4!$U$310:$U$610,MATCH(VBDgames!$C1810,VBDhistory4!$B$310:$B$610,0))+ROW()/10000000,0)</f>
        <v>0</v>
      </c>
      <c r="N1810" s="171"/>
      <c r="O1810" s="171" t="str">
        <f t="shared" ref="O1810:R1810" si="3282">$D1810&amp;"-"&amp;RANK(J1810,J$1780:J$2179,0)</f>
        <v>DB-1</v>
      </c>
      <c r="P1810" s="171" t="str">
        <f t="shared" si="3282"/>
        <v>DB-1</v>
      </c>
      <c r="Q1810" s="171" t="str">
        <f t="shared" si="3282"/>
        <v>DB-1</v>
      </c>
      <c r="R1810" s="171" t="str">
        <f t="shared" si="3282"/>
        <v>DB-1</v>
      </c>
      <c r="AC1810" s="3"/>
    </row>
    <row r="1811" ht="15.75" customHeight="1">
      <c r="A1811" s="24">
        <v>32.0</v>
      </c>
      <c r="B1811" s="24" t="s">
        <v>5478</v>
      </c>
      <c r="C1811" s="24" t="s">
        <v>5478</v>
      </c>
      <c r="D1811" s="132" t="s">
        <v>4631</v>
      </c>
      <c r="E1811" s="132">
        <v>16.0</v>
      </c>
      <c r="F1811" s="132">
        <v>15.0</v>
      </c>
      <c r="G1811" s="132">
        <v>11.0</v>
      </c>
      <c r="H1811" s="132">
        <v>15.0</v>
      </c>
      <c r="J1811" s="171">
        <f t="array" ref="J1811">IFERROR(INDEX(VBDhistory1!$U$310:$U$610,MATCH(VBDgames!$C1811,VBDhistory1!$B$310:$B$610,0))+ROW()/10000000,0)</f>
        <v>0</v>
      </c>
      <c r="K1811" s="171">
        <f t="array" ref="K1811">IFERROR(INDEX(VBDhistory2!$U$310:$U$610,MATCH(VBDgames!$C1811,VBDhistory2!$B$310:$B$610,0))+ROW()/10000000,0)</f>
        <v>0</v>
      </c>
      <c r="L1811" s="171">
        <f t="array" ref="L1811">IFERROR(INDEX(VBDhistory3!$U$310:$U$610,MATCH(VBDgames!$C1811,VBDhistory3!$B$310:$B$610,0))+ROW()/10000000,0)</f>
        <v>0</v>
      </c>
      <c r="M1811" s="171">
        <f t="array" ref="M1811">IFERROR(INDEX(VBDhistory4!$U$310:$U$610,MATCH(VBDgames!$C1811,VBDhistory4!$B$310:$B$610,0))+ROW()/10000000,0)</f>
        <v>0</v>
      </c>
      <c r="N1811" s="171"/>
      <c r="O1811" s="171" t="str">
        <f t="shared" ref="O1811:R1811" si="3283">$D1811&amp;"-"&amp;RANK(J1811,J$1780:J$2179,0)</f>
        <v>DB-1</v>
      </c>
      <c r="P1811" s="171" t="str">
        <f t="shared" si="3283"/>
        <v>DB-1</v>
      </c>
      <c r="Q1811" s="171" t="str">
        <f t="shared" si="3283"/>
        <v>DB-1</v>
      </c>
      <c r="R1811" s="171" t="str">
        <f t="shared" si="3283"/>
        <v>DB-1</v>
      </c>
      <c r="AC1811" s="3"/>
    </row>
    <row r="1812" ht="15.75" customHeight="1">
      <c r="A1812" s="24">
        <v>33.0</v>
      </c>
      <c r="B1812" s="24" t="s">
        <v>5479</v>
      </c>
      <c r="C1812" s="24" t="s">
        <v>5479</v>
      </c>
      <c r="D1812" s="132" t="s">
        <v>4631</v>
      </c>
      <c r="E1812" s="132">
        <v>16.0</v>
      </c>
      <c r="F1812" s="132"/>
      <c r="G1812" s="132"/>
      <c r="H1812" s="132"/>
      <c r="J1812" s="171">
        <f t="array" ref="J1812">IFERROR(INDEX(VBDhistory1!$U$310:$U$610,MATCH(VBDgames!$C1812,VBDhistory1!$B$310:$B$610,0))+ROW()/10000000,0)</f>
        <v>0</v>
      </c>
      <c r="K1812" s="171">
        <f t="array" ref="K1812">IFERROR(INDEX(VBDhistory2!$U$310:$U$610,MATCH(VBDgames!$C1812,VBDhistory2!$B$310:$B$610,0))+ROW()/10000000,0)</f>
        <v>0</v>
      </c>
      <c r="L1812" s="171">
        <f t="array" ref="L1812">IFERROR(INDEX(VBDhistory3!$U$310:$U$610,MATCH(VBDgames!$C1812,VBDhistory3!$B$310:$B$610,0))+ROW()/10000000,0)</f>
        <v>0</v>
      </c>
      <c r="M1812" s="171">
        <f t="array" ref="M1812">IFERROR(INDEX(VBDhistory4!$U$310:$U$610,MATCH(VBDgames!$C1812,VBDhistory4!$B$310:$B$610,0))+ROW()/10000000,0)</f>
        <v>0</v>
      </c>
      <c r="N1812" s="171"/>
      <c r="O1812" s="171" t="str">
        <f t="shared" ref="O1812:R1812" si="3284">$D1812&amp;"-"&amp;RANK(J1812,J$1780:J$2179,0)</f>
        <v>DB-1</v>
      </c>
      <c r="P1812" s="171" t="str">
        <f t="shared" si="3284"/>
        <v>DB-1</v>
      </c>
      <c r="Q1812" s="171" t="str">
        <f t="shared" si="3284"/>
        <v>DB-1</v>
      </c>
      <c r="R1812" s="171" t="str">
        <f t="shared" si="3284"/>
        <v>DB-1</v>
      </c>
      <c r="AC1812" s="3"/>
    </row>
    <row r="1813" ht="15.75" customHeight="1">
      <c r="A1813" s="24">
        <v>34.0</v>
      </c>
      <c r="B1813" s="24" t="s">
        <v>5480</v>
      </c>
      <c r="C1813" s="24" t="s">
        <v>5480</v>
      </c>
      <c r="D1813" s="132" t="s">
        <v>4631</v>
      </c>
      <c r="E1813" s="132">
        <v>16.0</v>
      </c>
      <c r="F1813" s="132">
        <v>16.0</v>
      </c>
      <c r="G1813" s="132">
        <v>13.0</v>
      </c>
      <c r="H1813" s="132">
        <v>15.0</v>
      </c>
      <c r="J1813" s="171">
        <f t="array" ref="J1813">IFERROR(INDEX(VBDhistory1!$U$310:$U$610,MATCH(VBDgames!$C1813,VBDhistory1!$B$310:$B$610,0))+ROW()/10000000,0)</f>
        <v>0</v>
      </c>
      <c r="K1813" s="171">
        <f t="array" ref="K1813">IFERROR(INDEX(VBDhistory2!$U$310:$U$610,MATCH(VBDgames!$C1813,VBDhistory2!$B$310:$B$610,0))+ROW()/10000000,0)</f>
        <v>0</v>
      </c>
      <c r="L1813" s="171">
        <f t="array" ref="L1813">IFERROR(INDEX(VBDhistory3!$U$310:$U$610,MATCH(VBDgames!$C1813,VBDhistory3!$B$310:$B$610,0))+ROW()/10000000,0)</f>
        <v>0</v>
      </c>
      <c r="M1813" s="171">
        <f t="array" ref="M1813">IFERROR(INDEX(VBDhistory4!$U$310:$U$610,MATCH(VBDgames!$C1813,VBDhistory4!$B$310:$B$610,0))+ROW()/10000000,0)</f>
        <v>0</v>
      </c>
      <c r="N1813" s="171"/>
      <c r="O1813" s="171" t="str">
        <f t="shared" ref="O1813:R1813" si="3285">$D1813&amp;"-"&amp;RANK(J1813,J$1780:J$2179,0)</f>
        <v>DB-1</v>
      </c>
      <c r="P1813" s="171" t="str">
        <f t="shared" si="3285"/>
        <v>DB-1</v>
      </c>
      <c r="Q1813" s="171" t="str">
        <f t="shared" si="3285"/>
        <v>DB-1</v>
      </c>
      <c r="R1813" s="171" t="str">
        <f t="shared" si="3285"/>
        <v>DB-1</v>
      </c>
      <c r="AC1813" s="3"/>
    </row>
    <row r="1814" ht="15.75" customHeight="1">
      <c r="A1814" s="24">
        <v>35.0</v>
      </c>
      <c r="B1814" s="24" t="s">
        <v>5481</v>
      </c>
      <c r="C1814" s="24" t="s">
        <v>5481</v>
      </c>
      <c r="D1814" s="132" t="s">
        <v>4631</v>
      </c>
      <c r="E1814" s="132">
        <v>15.0</v>
      </c>
      <c r="F1814" s="132">
        <v>14.0</v>
      </c>
      <c r="G1814" s="132"/>
      <c r="H1814" s="132"/>
      <c r="J1814" s="171">
        <f t="array" ref="J1814">IFERROR(INDEX(VBDhistory1!$U$310:$U$610,MATCH(VBDgames!$C1814,VBDhistory1!$B$310:$B$610,0))+ROW()/10000000,0)</f>
        <v>0</v>
      </c>
      <c r="K1814" s="171">
        <f t="array" ref="K1814">IFERROR(INDEX(VBDhistory2!$U$310:$U$610,MATCH(VBDgames!$C1814,VBDhistory2!$B$310:$B$610,0))+ROW()/10000000,0)</f>
        <v>0</v>
      </c>
      <c r="L1814" s="171">
        <f t="array" ref="L1814">IFERROR(INDEX(VBDhistory3!$U$310:$U$610,MATCH(VBDgames!$C1814,VBDhistory3!$B$310:$B$610,0))+ROW()/10000000,0)</f>
        <v>0</v>
      </c>
      <c r="M1814" s="171">
        <f t="array" ref="M1814">IFERROR(INDEX(VBDhistory4!$U$310:$U$610,MATCH(VBDgames!$C1814,VBDhistory4!$B$310:$B$610,0))+ROW()/10000000,0)</f>
        <v>0</v>
      </c>
      <c r="N1814" s="171"/>
      <c r="O1814" s="171" t="str">
        <f t="shared" ref="O1814:R1814" si="3286">$D1814&amp;"-"&amp;RANK(J1814,J$1780:J$2179,0)</f>
        <v>DB-1</v>
      </c>
      <c r="P1814" s="171" t="str">
        <f t="shared" si="3286"/>
        <v>DB-1</v>
      </c>
      <c r="Q1814" s="171" t="str">
        <f t="shared" si="3286"/>
        <v>DB-1</v>
      </c>
      <c r="R1814" s="171" t="str">
        <f t="shared" si="3286"/>
        <v>DB-1</v>
      </c>
      <c r="AC1814" s="3"/>
    </row>
    <row r="1815" ht="15.75" customHeight="1">
      <c r="A1815" s="24">
        <v>36.0</v>
      </c>
      <c r="B1815" s="24" t="s">
        <v>5482</v>
      </c>
      <c r="C1815" s="24" t="s">
        <v>5482</v>
      </c>
      <c r="D1815" s="132" t="s">
        <v>4631</v>
      </c>
      <c r="E1815" s="132">
        <v>15.0</v>
      </c>
      <c r="F1815" s="132">
        <v>14.0</v>
      </c>
      <c r="G1815" s="132">
        <v>15.0</v>
      </c>
      <c r="H1815" s="132"/>
      <c r="J1815" s="171">
        <f t="array" ref="J1815">IFERROR(INDEX(VBDhistory1!$U$310:$U$610,MATCH(VBDgames!$C1815,VBDhistory1!$B$310:$B$610,0))+ROW()/10000000,0)</f>
        <v>0</v>
      </c>
      <c r="K1815" s="171">
        <f t="array" ref="K1815">IFERROR(INDEX(VBDhistory2!$U$310:$U$610,MATCH(VBDgames!$C1815,VBDhistory2!$B$310:$B$610,0))+ROW()/10000000,0)</f>
        <v>0</v>
      </c>
      <c r="L1815" s="171">
        <f t="array" ref="L1815">IFERROR(INDEX(VBDhistory3!$U$310:$U$610,MATCH(VBDgames!$C1815,VBDhistory3!$B$310:$B$610,0))+ROW()/10000000,0)</f>
        <v>0</v>
      </c>
      <c r="M1815" s="171">
        <f t="array" ref="M1815">IFERROR(INDEX(VBDhistory4!$U$310:$U$610,MATCH(VBDgames!$C1815,VBDhistory4!$B$310:$B$610,0))+ROW()/10000000,0)</f>
        <v>0</v>
      </c>
      <c r="N1815" s="171"/>
      <c r="O1815" s="171" t="str">
        <f t="shared" ref="O1815:R1815" si="3287">$D1815&amp;"-"&amp;RANK(J1815,J$1780:J$2179,0)</f>
        <v>DB-1</v>
      </c>
      <c r="P1815" s="171" t="str">
        <f t="shared" si="3287"/>
        <v>DB-1</v>
      </c>
      <c r="Q1815" s="171" t="str">
        <f t="shared" si="3287"/>
        <v>DB-1</v>
      </c>
      <c r="R1815" s="171" t="str">
        <f t="shared" si="3287"/>
        <v>DB-1</v>
      </c>
      <c r="AC1815" s="3"/>
    </row>
    <row r="1816" ht="15.75" customHeight="1">
      <c r="A1816" s="24">
        <v>37.0</v>
      </c>
      <c r="B1816" s="24" t="s">
        <v>5483</v>
      </c>
      <c r="C1816" s="24" t="s">
        <v>5483</v>
      </c>
      <c r="D1816" s="132" t="s">
        <v>4631</v>
      </c>
      <c r="E1816" s="132">
        <v>15.0</v>
      </c>
      <c r="F1816" s="132">
        <v>16.0</v>
      </c>
      <c r="G1816" s="132">
        <v>15.0</v>
      </c>
      <c r="H1816" s="132"/>
      <c r="J1816" s="171">
        <f t="array" ref="J1816">IFERROR(INDEX(VBDhistory1!$U$310:$U$610,MATCH(VBDgames!$C1816,VBDhistory1!$B$310:$B$610,0))+ROW()/10000000,0)</f>
        <v>0</v>
      </c>
      <c r="K1816" s="171">
        <f t="array" ref="K1816">IFERROR(INDEX(VBDhistory2!$U$310:$U$610,MATCH(VBDgames!$C1816,VBDhistory2!$B$310:$B$610,0))+ROW()/10000000,0)</f>
        <v>0</v>
      </c>
      <c r="L1816" s="171">
        <f t="array" ref="L1816">IFERROR(INDEX(VBDhistory3!$U$310:$U$610,MATCH(VBDgames!$C1816,VBDhistory3!$B$310:$B$610,0))+ROW()/10000000,0)</f>
        <v>0</v>
      </c>
      <c r="M1816" s="171">
        <f t="array" ref="M1816">IFERROR(INDEX(VBDhistory4!$U$310:$U$610,MATCH(VBDgames!$C1816,VBDhistory4!$B$310:$B$610,0))+ROW()/10000000,0)</f>
        <v>0</v>
      </c>
      <c r="N1816" s="171"/>
      <c r="O1816" s="171" t="str">
        <f t="shared" ref="O1816:R1816" si="3288">$D1816&amp;"-"&amp;RANK(J1816,J$1780:J$2179,0)</f>
        <v>DB-1</v>
      </c>
      <c r="P1816" s="171" t="str">
        <f t="shared" si="3288"/>
        <v>DB-1</v>
      </c>
      <c r="Q1816" s="171" t="str">
        <f t="shared" si="3288"/>
        <v>DB-1</v>
      </c>
      <c r="R1816" s="171" t="str">
        <f t="shared" si="3288"/>
        <v>DB-1</v>
      </c>
      <c r="AC1816" s="3"/>
    </row>
    <row r="1817" ht="15.75" customHeight="1">
      <c r="A1817" s="24">
        <v>38.0</v>
      </c>
      <c r="B1817" s="24" t="s">
        <v>5484</v>
      </c>
      <c r="C1817" s="24" t="s">
        <v>5484</v>
      </c>
      <c r="D1817" s="132" t="s">
        <v>4631</v>
      </c>
      <c r="E1817" s="132">
        <v>15.0</v>
      </c>
      <c r="F1817" s="132">
        <v>16.0</v>
      </c>
      <c r="G1817" s="132">
        <v>9.0</v>
      </c>
      <c r="H1817" s="132">
        <v>15.0</v>
      </c>
      <c r="J1817" s="171">
        <f t="array" ref="J1817">IFERROR(INDEX(VBDhistory1!$U$310:$U$610,MATCH(VBDgames!$C1817,VBDhistory1!$B$310:$B$610,0))+ROW()/10000000,0)</f>
        <v>0</v>
      </c>
      <c r="K1817" s="171">
        <f t="array" ref="K1817">IFERROR(INDEX(VBDhistory2!$U$310:$U$610,MATCH(VBDgames!$C1817,VBDhistory2!$B$310:$B$610,0))+ROW()/10000000,0)</f>
        <v>0</v>
      </c>
      <c r="L1817" s="171">
        <f t="array" ref="L1817">IFERROR(INDEX(VBDhistory3!$U$310:$U$610,MATCH(VBDgames!$C1817,VBDhistory3!$B$310:$B$610,0))+ROW()/10000000,0)</f>
        <v>0</v>
      </c>
      <c r="M1817" s="171">
        <f t="array" ref="M1817">IFERROR(INDEX(VBDhistory4!$U$310:$U$610,MATCH(VBDgames!$C1817,VBDhistory4!$B$310:$B$610,0))+ROW()/10000000,0)</f>
        <v>0</v>
      </c>
      <c r="N1817" s="171"/>
      <c r="O1817" s="171" t="str">
        <f t="shared" ref="O1817:R1817" si="3289">$D1817&amp;"-"&amp;RANK(J1817,J$1780:J$2179,0)</f>
        <v>DB-1</v>
      </c>
      <c r="P1817" s="171" t="str">
        <f t="shared" si="3289"/>
        <v>DB-1</v>
      </c>
      <c r="Q1817" s="171" t="str">
        <f t="shared" si="3289"/>
        <v>DB-1</v>
      </c>
      <c r="R1817" s="171" t="str">
        <f t="shared" si="3289"/>
        <v>DB-1</v>
      </c>
      <c r="AC1817" s="3"/>
    </row>
    <row r="1818" ht="15.75" customHeight="1">
      <c r="A1818" s="24">
        <v>39.0</v>
      </c>
      <c r="B1818" s="24" t="s">
        <v>5485</v>
      </c>
      <c r="C1818" s="24" t="s">
        <v>5485</v>
      </c>
      <c r="D1818" s="132" t="s">
        <v>4631</v>
      </c>
      <c r="E1818" s="132">
        <v>16.0</v>
      </c>
      <c r="F1818" s="132"/>
      <c r="G1818" s="132"/>
      <c r="H1818" s="132"/>
      <c r="J1818" s="171">
        <f t="array" ref="J1818">IFERROR(INDEX(VBDhistory1!$U$310:$U$610,MATCH(VBDgames!$C1818,VBDhistory1!$B$310:$B$610,0))+ROW()/10000000,0)</f>
        <v>0</v>
      </c>
      <c r="K1818" s="171">
        <f t="array" ref="K1818">IFERROR(INDEX(VBDhistory2!$U$310:$U$610,MATCH(VBDgames!$C1818,VBDhistory2!$B$310:$B$610,0))+ROW()/10000000,0)</f>
        <v>0</v>
      </c>
      <c r="L1818" s="171">
        <f t="array" ref="L1818">IFERROR(INDEX(VBDhistory3!$U$310:$U$610,MATCH(VBDgames!$C1818,VBDhistory3!$B$310:$B$610,0))+ROW()/10000000,0)</f>
        <v>0</v>
      </c>
      <c r="M1818" s="171">
        <f t="array" ref="M1818">IFERROR(INDEX(VBDhistory4!$U$310:$U$610,MATCH(VBDgames!$C1818,VBDhistory4!$B$310:$B$610,0))+ROW()/10000000,0)</f>
        <v>0</v>
      </c>
      <c r="N1818" s="171"/>
      <c r="O1818" s="171" t="str">
        <f t="shared" ref="O1818:R1818" si="3290">$D1818&amp;"-"&amp;RANK(J1818,J$1780:J$2179,0)</f>
        <v>DB-1</v>
      </c>
      <c r="P1818" s="171" t="str">
        <f t="shared" si="3290"/>
        <v>DB-1</v>
      </c>
      <c r="Q1818" s="171" t="str">
        <f t="shared" si="3290"/>
        <v>DB-1</v>
      </c>
      <c r="R1818" s="171" t="str">
        <f t="shared" si="3290"/>
        <v>DB-1</v>
      </c>
      <c r="AC1818" s="3"/>
    </row>
    <row r="1819" ht="15.75" customHeight="1">
      <c r="A1819" s="24">
        <v>40.0</v>
      </c>
      <c r="B1819" s="24" t="s">
        <v>5486</v>
      </c>
      <c r="C1819" s="24" t="s">
        <v>5486</v>
      </c>
      <c r="D1819" s="132" t="s">
        <v>4631</v>
      </c>
      <c r="E1819" s="132">
        <v>15.0</v>
      </c>
      <c r="F1819" s="132">
        <v>15.0</v>
      </c>
      <c r="G1819" s="132">
        <v>16.0</v>
      </c>
      <c r="H1819" s="132">
        <v>14.0</v>
      </c>
      <c r="J1819" s="171">
        <f t="array" ref="J1819">IFERROR(INDEX(VBDhistory1!$U$310:$U$610,MATCH(VBDgames!$C1819,VBDhistory1!$B$310:$B$610,0))+ROW()/10000000,0)</f>
        <v>0</v>
      </c>
      <c r="K1819" s="171">
        <f t="array" ref="K1819">IFERROR(INDEX(VBDhistory2!$U$310:$U$610,MATCH(VBDgames!$C1819,VBDhistory2!$B$310:$B$610,0))+ROW()/10000000,0)</f>
        <v>0</v>
      </c>
      <c r="L1819" s="171">
        <f t="array" ref="L1819">IFERROR(INDEX(VBDhistory3!$U$310:$U$610,MATCH(VBDgames!$C1819,VBDhistory3!$B$310:$B$610,0))+ROW()/10000000,0)</f>
        <v>0</v>
      </c>
      <c r="M1819" s="171">
        <f t="array" ref="M1819">IFERROR(INDEX(VBDhistory4!$U$310:$U$610,MATCH(VBDgames!$C1819,VBDhistory4!$B$310:$B$610,0))+ROW()/10000000,0)</f>
        <v>0</v>
      </c>
      <c r="N1819" s="171"/>
      <c r="O1819" s="171" t="str">
        <f t="shared" ref="O1819:R1819" si="3291">$D1819&amp;"-"&amp;RANK(J1819,J$1780:J$2179,0)</f>
        <v>DB-1</v>
      </c>
      <c r="P1819" s="171" t="str">
        <f t="shared" si="3291"/>
        <v>DB-1</v>
      </c>
      <c r="Q1819" s="171" t="str">
        <f t="shared" si="3291"/>
        <v>DB-1</v>
      </c>
      <c r="R1819" s="171" t="str">
        <f t="shared" si="3291"/>
        <v>DB-1</v>
      </c>
      <c r="AC1819" s="3"/>
    </row>
    <row r="1820" ht="15.75" customHeight="1">
      <c r="A1820" s="24">
        <v>41.0</v>
      </c>
      <c r="B1820" s="24" t="s">
        <v>5487</v>
      </c>
      <c r="C1820" s="24" t="s">
        <v>5487</v>
      </c>
      <c r="D1820" s="132" t="s">
        <v>4631</v>
      </c>
      <c r="E1820" s="132">
        <v>15.0</v>
      </c>
      <c r="F1820" s="132">
        <v>14.0</v>
      </c>
      <c r="G1820" s="132">
        <v>16.0</v>
      </c>
      <c r="H1820" s="132"/>
      <c r="J1820" s="171">
        <f t="array" ref="J1820">IFERROR(INDEX(VBDhistory1!$U$310:$U$610,MATCH(VBDgames!$C1820,VBDhistory1!$B$310:$B$610,0))+ROW()/10000000,0)</f>
        <v>0</v>
      </c>
      <c r="K1820" s="171">
        <f t="array" ref="K1820">IFERROR(INDEX(VBDhistory2!$U$310:$U$610,MATCH(VBDgames!$C1820,VBDhistory2!$B$310:$B$610,0))+ROW()/10000000,0)</f>
        <v>0</v>
      </c>
      <c r="L1820" s="171">
        <f t="array" ref="L1820">IFERROR(INDEX(VBDhistory3!$U$310:$U$610,MATCH(VBDgames!$C1820,VBDhistory3!$B$310:$B$610,0))+ROW()/10000000,0)</f>
        <v>0</v>
      </c>
      <c r="M1820" s="171">
        <f t="array" ref="M1820">IFERROR(INDEX(VBDhistory4!$U$310:$U$610,MATCH(VBDgames!$C1820,VBDhistory4!$B$310:$B$610,0))+ROW()/10000000,0)</f>
        <v>0</v>
      </c>
      <c r="N1820" s="171"/>
      <c r="O1820" s="171" t="str">
        <f t="shared" ref="O1820:R1820" si="3292">$D1820&amp;"-"&amp;RANK(J1820,J$1780:J$2179,0)</f>
        <v>DB-1</v>
      </c>
      <c r="P1820" s="171" t="str">
        <f t="shared" si="3292"/>
        <v>DB-1</v>
      </c>
      <c r="Q1820" s="171" t="str">
        <f t="shared" si="3292"/>
        <v>DB-1</v>
      </c>
      <c r="R1820" s="171" t="str">
        <f t="shared" si="3292"/>
        <v>DB-1</v>
      </c>
      <c r="AC1820" s="3"/>
    </row>
    <row r="1821" ht="15.75" customHeight="1">
      <c r="A1821" s="24">
        <v>42.0</v>
      </c>
      <c r="B1821" s="24" t="s">
        <v>5488</v>
      </c>
      <c r="C1821" s="24" t="s">
        <v>5488</v>
      </c>
      <c r="D1821" s="132" t="s">
        <v>4631</v>
      </c>
      <c r="E1821" s="132">
        <v>16.0</v>
      </c>
      <c r="F1821" s="132">
        <v>2.0</v>
      </c>
      <c r="G1821" s="132">
        <v>1.0</v>
      </c>
      <c r="H1821" s="132"/>
      <c r="J1821" s="171">
        <f t="array" ref="J1821">IFERROR(INDEX(VBDhistory1!$U$310:$U$610,MATCH(VBDgames!$C1821,VBDhistory1!$B$310:$B$610,0))+ROW()/10000000,0)</f>
        <v>0</v>
      </c>
      <c r="K1821" s="171">
        <f t="array" ref="K1821">IFERROR(INDEX(VBDhistory2!$U$310:$U$610,MATCH(VBDgames!$C1821,VBDhistory2!$B$310:$B$610,0))+ROW()/10000000,0)</f>
        <v>0</v>
      </c>
      <c r="L1821" s="171">
        <f t="array" ref="L1821">IFERROR(INDEX(VBDhistory3!$U$310:$U$610,MATCH(VBDgames!$C1821,VBDhistory3!$B$310:$B$610,0))+ROW()/10000000,0)</f>
        <v>0</v>
      </c>
      <c r="M1821" s="171">
        <f t="array" ref="M1821">IFERROR(INDEX(VBDhistory4!$U$310:$U$610,MATCH(VBDgames!$C1821,VBDhistory4!$B$310:$B$610,0))+ROW()/10000000,0)</f>
        <v>0</v>
      </c>
      <c r="N1821" s="171"/>
      <c r="O1821" s="171" t="str">
        <f t="shared" ref="O1821:R1821" si="3293">$D1821&amp;"-"&amp;RANK(J1821,J$1780:J$2179,0)</f>
        <v>DB-1</v>
      </c>
      <c r="P1821" s="171" t="str">
        <f t="shared" si="3293"/>
        <v>DB-1</v>
      </c>
      <c r="Q1821" s="171" t="str">
        <f t="shared" si="3293"/>
        <v>DB-1</v>
      </c>
      <c r="R1821" s="171" t="str">
        <f t="shared" si="3293"/>
        <v>DB-1</v>
      </c>
      <c r="AC1821" s="3"/>
    </row>
    <row r="1822" ht="15.75" customHeight="1">
      <c r="A1822" s="24">
        <v>43.0</v>
      </c>
      <c r="B1822" s="24" t="s">
        <v>5489</v>
      </c>
      <c r="C1822" s="24" t="s">
        <v>5489</v>
      </c>
      <c r="D1822" s="132" t="s">
        <v>4631</v>
      </c>
      <c r="E1822" s="132">
        <v>16.0</v>
      </c>
      <c r="F1822" s="132">
        <v>14.0</v>
      </c>
      <c r="G1822" s="132">
        <v>14.0</v>
      </c>
      <c r="H1822" s="132"/>
      <c r="J1822" s="171">
        <f t="array" ref="J1822">IFERROR(INDEX(VBDhistory1!$U$310:$U$610,MATCH(VBDgames!$C1822,VBDhistory1!$B$310:$B$610,0))+ROW()/10000000,0)</f>
        <v>0</v>
      </c>
      <c r="K1822" s="171">
        <f t="array" ref="K1822">IFERROR(INDEX(VBDhistory2!$U$310:$U$610,MATCH(VBDgames!$C1822,VBDhistory2!$B$310:$B$610,0))+ROW()/10000000,0)</f>
        <v>0</v>
      </c>
      <c r="L1822" s="171">
        <f t="array" ref="L1822">IFERROR(INDEX(VBDhistory3!$U$310:$U$610,MATCH(VBDgames!$C1822,VBDhistory3!$B$310:$B$610,0))+ROW()/10000000,0)</f>
        <v>0</v>
      </c>
      <c r="M1822" s="171">
        <f t="array" ref="M1822">IFERROR(INDEX(VBDhistory4!$U$310:$U$610,MATCH(VBDgames!$C1822,VBDhistory4!$B$310:$B$610,0))+ROW()/10000000,0)</f>
        <v>0</v>
      </c>
      <c r="N1822" s="171"/>
      <c r="O1822" s="171" t="str">
        <f t="shared" ref="O1822:R1822" si="3294">$D1822&amp;"-"&amp;RANK(J1822,J$1780:J$2179,0)</f>
        <v>DB-1</v>
      </c>
      <c r="P1822" s="171" t="str">
        <f t="shared" si="3294"/>
        <v>DB-1</v>
      </c>
      <c r="Q1822" s="171" t="str">
        <f t="shared" si="3294"/>
        <v>DB-1</v>
      </c>
      <c r="R1822" s="171" t="str">
        <f t="shared" si="3294"/>
        <v>DB-1</v>
      </c>
      <c r="AC1822" s="3"/>
    </row>
    <row r="1823" ht="15.75" customHeight="1">
      <c r="A1823" s="24">
        <v>44.0</v>
      </c>
      <c r="B1823" s="24" t="s">
        <v>5490</v>
      </c>
      <c r="C1823" s="24" t="s">
        <v>5490</v>
      </c>
      <c r="D1823" s="132" t="s">
        <v>4631</v>
      </c>
      <c r="E1823" s="132">
        <v>16.0</v>
      </c>
      <c r="F1823" s="132">
        <v>14.0</v>
      </c>
      <c r="G1823" s="132">
        <v>12.0</v>
      </c>
      <c r="H1823" s="132"/>
      <c r="J1823" s="171">
        <f t="array" ref="J1823">IFERROR(INDEX(VBDhistory1!$U$310:$U$610,MATCH(VBDgames!$C1823,VBDhistory1!$B$310:$B$610,0))+ROW()/10000000,0)</f>
        <v>0</v>
      </c>
      <c r="K1823" s="171">
        <f t="array" ref="K1823">IFERROR(INDEX(VBDhistory2!$U$310:$U$610,MATCH(VBDgames!$C1823,VBDhistory2!$B$310:$B$610,0))+ROW()/10000000,0)</f>
        <v>0</v>
      </c>
      <c r="L1823" s="171">
        <f t="array" ref="L1823">IFERROR(INDEX(VBDhistory3!$U$310:$U$610,MATCH(VBDgames!$C1823,VBDhistory3!$B$310:$B$610,0))+ROW()/10000000,0)</f>
        <v>0</v>
      </c>
      <c r="M1823" s="171">
        <f t="array" ref="M1823">IFERROR(INDEX(VBDhistory4!$U$310:$U$610,MATCH(VBDgames!$C1823,VBDhistory4!$B$310:$B$610,0))+ROW()/10000000,0)</f>
        <v>0</v>
      </c>
      <c r="N1823" s="171"/>
      <c r="O1823" s="171" t="str">
        <f t="shared" ref="O1823:R1823" si="3295">$D1823&amp;"-"&amp;RANK(J1823,J$1780:J$2179,0)</f>
        <v>DB-1</v>
      </c>
      <c r="P1823" s="171" t="str">
        <f t="shared" si="3295"/>
        <v>DB-1</v>
      </c>
      <c r="Q1823" s="171" t="str">
        <f t="shared" si="3295"/>
        <v>DB-1</v>
      </c>
      <c r="R1823" s="171" t="str">
        <f t="shared" si="3295"/>
        <v>DB-1</v>
      </c>
      <c r="AC1823" s="3"/>
    </row>
    <row r="1824" ht="15.75" customHeight="1">
      <c r="A1824" s="24">
        <v>45.0</v>
      </c>
      <c r="B1824" s="24" t="s">
        <v>5491</v>
      </c>
      <c r="C1824" s="24" t="s">
        <v>5491</v>
      </c>
      <c r="D1824" s="132" t="s">
        <v>4631</v>
      </c>
      <c r="E1824" s="132">
        <v>14.0</v>
      </c>
      <c r="F1824" s="132">
        <v>16.0</v>
      </c>
      <c r="G1824" s="132">
        <v>16.0</v>
      </c>
      <c r="H1824" s="132"/>
      <c r="J1824" s="171">
        <f t="array" ref="J1824">IFERROR(INDEX(VBDhistory1!$U$310:$U$610,MATCH(VBDgames!$C1824,VBDhistory1!$B$310:$B$610,0))+ROW()/10000000,0)</f>
        <v>0</v>
      </c>
      <c r="K1824" s="171">
        <f t="array" ref="K1824">IFERROR(INDEX(VBDhistory2!$U$310:$U$610,MATCH(VBDgames!$C1824,VBDhistory2!$B$310:$B$610,0))+ROW()/10000000,0)</f>
        <v>0</v>
      </c>
      <c r="L1824" s="171">
        <f t="array" ref="L1824">IFERROR(INDEX(VBDhistory3!$U$310:$U$610,MATCH(VBDgames!$C1824,VBDhistory3!$B$310:$B$610,0))+ROW()/10000000,0)</f>
        <v>0</v>
      </c>
      <c r="M1824" s="171">
        <f t="array" ref="M1824">IFERROR(INDEX(VBDhistory4!$U$310:$U$610,MATCH(VBDgames!$C1824,VBDhistory4!$B$310:$B$610,0))+ROW()/10000000,0)</f>
        <v>0</v>
      </c>
      <c r="N1824" s="171"/>
      <c r="O1824" s="171" t="str">
        <f t="shared" ref="O1824:R1824" si="3296">$D1824&amp;"-"&amp;RANK(J1824,J$1780:J$2179,0)</f>
        <v>DB-1</v>
      </c>
      <c r="P1824" s="171" t="str">
        <f t="shared" si="3296"/>
        <v>DB-1</v>
      </c>
      <c r="Q1824" s="171" t="str">
        <f t="shared" si="3296"/>
        <v>DB-1</v>
      </c>
      <c r="R1824" s="171" t="str">
        <f t="shared" si="3296"/>
        <v>DB-1</v>
      </c>
      <c r="AC1824" s="3"/>
    </row>
    <row r="1825" ht="15.75" customHeight="1">
      <c r="A1825" s="24">
        <v>46.0</v>
      </c>
      <c r="B1825" s="24" t="s">
        <v>5492</v>
      </c>
      <c r="C1825" s="24" t="s">
        <v>5492</v>
      </c>
      <c r="D1825" s="132" t="s">
        <v>4631</v>
      </c>
      <c r="E1825" s="132">
        <v>16.0</v>
      </c>
      <c r="F1825" s="132">
        <v>16.0</v>
      </c>
      <c r="G1825" s="132">
        <v>13.0</v>
      </c>
      <c r="H1825" s="132">
        <v>15.0</v>
      </c>
      <c r="J1825" s="171">
        <f t="array" ref="J1825">IFERROR(INDEX(VBDhistory1!$U$310:$U$610,MATCH(VBDgames!$C1825,VBDhistory1!$B$310:$B$610,0))+ROW()/10000000,0)</f>
        <v>0</v>
      </c>
      <c r="K1825" s="171">
        <f t="array" ref="K1825">IFERROR(INDEX(VBDhistory2!$U$310:$U$610,MATCH(VBDgames!$C1825,VBDhistory2!$B$310:$B$610,0))+ROW()/10000000,0)</f>
        <v>0</v>
      </c>
      <c r="L1825" s="171">
        <f t="array" ref="L1825">IFERROR(INDEX(VBDhistory3!$U$310:$U$610,MATCH(VBDgames!$C1825,VBDhistory3!$B$310:$B$610,0))+ROW()/10000000,0)</f>
        <v>0</v>
      </c>
      <c r="M1825" s="171">
        <f t="array" ref="M1825">IFERROR(INDEX(VBDhistory4!$U$310:$U$610,MATCH(VBDgames!$C1825,VBDhistory4!$B$310:$B$610,0))+ROW()/10000000,0)</f>
        <v>0</v>
      </c>
      <c r="N1825" s="171"/>
      <c r="O1825" s="171" t="str">
        <f t="shared" ref="O1825:R1825" si="3297">$D1825&amp;"-"&amp;RANK(J1825,J$1780:J$2179,0)</f>
        <v>DB-1</v>
      </c>
      <c r="P1825" s="171" t="str">
        <f t="shared" si="3297"/>
        <v>DB-1</v>
      </c>
      <c r="Q1825" s="171" t="str">
        <f t="shared" si="3297"/>
        <v>DB-1</v>
      </c>
      <c r="R1825" s="171" t="str">
        <f t="shared" si="3297"/>
        <v>DB-1</v>
      </c>
      <c r="AC1825" s="3"/>
    </row>
    <row r="1826" ht="15.75" customHeight="1">
      <c r="A1826" s="24">
        <v>47.0</v>
      </c>
      <c r="B1826" s="24" t="s">
        <v>5493</v>
      </c>
      <c r="C1826" s="24" t="s">
        <v>5493</v>
      </c>
      <c r="D1826" s="132" t="s">
        <v>4631</v>
      </c>
      <c r="E1826" s="132">
        <v>15.0</v>
      </c>
      <c r="F1826" s="132">
        <v>16.0</v>
      </c>
      <c r="G1826" s="132">
        <v>16.0</v>
      </c>
      <c r="H1826" s="132"/>
      <c r="J1826" s="171">
        <f t="array" ref="J1826">IFERROR(INDEX(VBDhistory1!$U$310:$U$610,MATCH(VBDgames!$C1826,VBDhistory1!$B$310:$B$610,0))+ROW()/10000000,0)</f>
        <v>0</v>
      </c>
      <c r="K1826" s="171">
        <f t="array" ref="K1826">IFERROR(INDEX(VBDhistory2!$U$310:$U$610,MATCH(VBDgames!$C1826,VBDhistory2!$B$310:$B$610,0))+ROW()/10000000,0)</f>
        <v>0</v>
      </c>
      <c r="L1826" s="171">
        <f t="array" ref="L1826">IFERROR(INDEX(VBDhistory3!$U$310:$U$610,MATCH(VBDgames!$C1826,VBDhistory3!$B$310:$B$610,0))+ROW()/10000000,0)</f>
        <v>0</v>
      </c>
      <c r="M1826" s="171">
        <f t="array" ref="M1826">IFERROR(INDEX(VBDhistory4!$U$310:$U$610,MATCH(VBDgames!$C1826,VBDhistory4!$B$310:$B$610,0))+ROW()/10000000,0)</f>
        <v>0</v>
      </c>
      <c r="N1826" s="171"/>
      <c r="O1826" s="171" t="str">
        <f t="shared" ref="O1826:R1826" si="3298">$D1826&amp;"-"&amp;RANK(J1826,J$1780:J$2179,0)</f>
        <v>DB-1</v>
      </c>
      <c r="P1826" s="171" t="str">
        <f t="shared" si="3298"/>
        <v>DB-1</v>
      </c>
      <c r="Q1826" s="171" t="str">
        <f t="shared" si="3298"/>
        <v>DB-1</v>
      </c>
      <c r="R1826" s="171" t="str">
        <f t="shared" si="3298"/>
        <v>DB-1</v>
      </c>
      <c r="AC1826" s="3"/>
    </row>
    <row r="1827" ht="15.75" customHeight="1">
      <c r="A1827" s="24">
        <v>48.0</v>
      </c>
      <c r="B1827" s="24" t="s">
        <v>5494</v>
      </c>
      <c r="C1827" s="24" t="s">
        <v>5494</v>
      </c>
      <c r="D1827" s="132" t="s">
        <v>4631</v>
      </c>
      <c r="E1827" s="132">
        <v>16.0</v>
      </c>
      <c r="F1827" s="132">
        <v>3.0</v>
      </c>
      <c r="G1827" s="132">
        <v>15.0</v>
      </c>
      <c r="H1827" s="132">
        <v>16.0</v>
      </c>
      <c r="J1827" s="171">
        <f t="array" ref="J1827">IFERROR(INDEX(VBDhistory1!$U$310:$U$610,MATCH(VBDgames!$C1827,VBDhistory1!$B$310:$B$610,0))+ROW()/10000000,0)</f>
        <v>0</v>
      </c>
      <c r="K1827" s="171">
        <f t="array" ref="K1827">IFERROR(INDEX(VBDhistory2!$U$310:$U$610,MATCH(VBDgames!$C1827,VBDhistory2!$B$310:$B$610,0))+ROW()/10000000,0)</f>
        <v>0</v>
      </c>
      <c r="L1827" s="171">
        <f t="array" ref="L1827">IFERROR(INDEX(VBDhistory3!$U$310:$U$610,MATCH(VBDgames!$C1827,VBDhistory3!$B$310:$B$610,0))+ROW()/10000000,0)</f>
        <v>0</v>
      </c>
      <c r="M1827" s="171">
        <f t="array" ref="M1827">IFERROR(INDEX(VBDhistory4!$U$310:$U$610,MATCH(VBDgames!$C1827,VBDhistory4!$B$310:$B$610,0))+ROW()/10000000,0)</f>
        <v>0</v>
      </c>
      <c r="N1827" s="171"/>
      <c r="O1827" s="171" t="str">
        <f t="shared" ref="O1827:R1827" si="3299">$D1827&amp;"-"&amp;RANK(J1827,J$1780:J$2179,0)</f>
        <v>DB-1</v>
      </c>
      <c r="P1827" s="171" t="str">
        <f t="shared" si="3299"/>
        <v>DB-1</v>
      </c>
      <c r="Q1827" s="171" t="str">
        <f t="shared" si="3299"/>
        <v>DB-1</v>
      </c>
      <c r="R1827" s="171" t="str">
        <f t="shared" si="3299"/>
        <v>DB-1</v>
      </c>
      <c r="AC1827" s="3"/>
    </row>
    <row r="1828" ht="15.75" customHeight="1">
      <c r="A1828" s="24">
        <v>49.0</v>
      </c>
      <c r="B1828" s="24" t="s">
        <v>5495</v>
      </c>
      <c r="C1828" s="24" t="s">
        <v>5495</v>
      </c>
      <c r="D1828" s="132" t="s">
        <v>4631</v>
      </c>
      <c r="E1828" s="132">
        <v>15.0</v>
      </c>
      <c r="F1828" s="132">
        <v>16.0</v>
      </c>
      <c r="G1828" s="132">
        <v>15.0</v>
      </c>
      <c r="H1828" s="132"/>
      <c r="J1828" s="171">
        <f t="array" ref="J1828">IFERROR(INDEX(VBDhistory1!$U$310:$U$610,MATCH(VBDgames!$C1828,VBDhistory1!$B$310:$B$610,0))+ROW()/10000000,0)</f>
        <v>0</v>
      </c>
      <c r="K1828" s="171">
        <f t="array" ref="K1828">IFERROR(INDEX(VBDhistory2!$U$310:$U$610,MATCH(VBDgames!$C1828,VBDhistory2!$B$310:$B$610,0))+ROW()/10000000,0)</f>
        <v>0</v>
      </c>
      <c r="L1828" s="171">
        <f t="array" ref="L1828">IFERROR(INDEX(VBDhistory3!$U$310:$U$610,MATCH(VBDgames!$C1828,VBDhistory3!$B$310:$B$610,0))+ROW()/10000000,0)</f>
        <v>0</v>
      </c>
      <c r="M1828" s="171">
        <f t="array" ref="M1828">IFERROR(INDEX(VBDhistory4!$U$310:$U$610,MATCH(VBDgames!$C1828,VBDhistory4!$B$310:$B$610,0))+ROW()/10000000,0)</f>
        <v>0</v>
      </c>
      <c r="N1828" s="171"/>
      <c r="O1828" s="171" t="str">
        <f t="shared" ref="O1828:R1828" si="3300">$D1828&amp;"-"&amp;RANK(J1828,J$1780:J$2179,0)</f>
        <v>DB-1</v>
      </c>
      <c r="P1828" s="171" t="str">
        <f t="shared" si="3300"/>
        <v>DB-1</v>
      </c>
      <c r="Q1828" s="171" t="str">
        <f t="shared" si="3300"/>
        <v>DB-1</v>
      </c>
      <c r="R1828" s="171" t="str">
        <f t="shared" si="3300"/>
        <v>DB-1</v>
      </c>
      <c r="AC1828" s="3"/>
    </row>
    <row r="1829" ht="15.75" customHeight="1">
      <c r="A1829" s="24">
        <v>50.0</v>
      </c>
      <c r="B1829" s="24" t="s">
        <v>5496</v>
      </c>
      <c r="C1829" s="24" t="s">
        <v>5496</v>
      </c>
      <c r="D1829" s="132" t="s">
        <v>4631</v>
      </c>
      <c r="E1829" s="132">
        <v>16.0</v>
      </c>
      <c r="F1829" s="132">
        <v>16.0</v>
      </c>
      <c r="G1829" s="132">
        <v>16.0</v>
      </c>
      <c r="H1829" s="132">
        <v>16.0</v>
      </c>
      <c r="J1829" s="171">
        <f t="array" ref="J1829">IFERROR(INDEX(VBDhistory1!$U$310:$U$610,MATCH(VBDgames!$C1829,VBDhistory1!$B$310:$B$610,0))+ROW()/10000000,0)</f>
        <v>0</v>
      </c>
      <c r="K1829" s="171">
        <f t="array" ref="K1829">IFERROR(INDEX(VBDhistory2!$U$310:$U$610,MATCH(VBDgames!$C1829,VBDhistory2!$B$310:$B$610,0))+ROW()/10000000,0)</f>
        <v>0</v>
      </c>
      <c r="L1829" s="171">
        <f t="array" ref="L1829">IFERROR(INDEX(VBDhistory3!$U$310:$U$610,MATCH(VBDgames!$C1829,VBDhistory3!$B$310:$B$610,0))+ROW()/10000000,0)</f>
        <v>0</v>
      </c>
      <c r="M1829" s="171">
        <f t="array" ref="M1829">IFERROR(INDEX(VBDhistory4!$U$310:$U$610,MATCH(VBDgames!$C1829,VBDhistory4!$B$310:$B$610,0))+ROW()/10000000,0)</f>
        <v>0</v>
      </c>
      <c r="N1829" s="171"/>
      <c r="O1829" s="171" t="str">
        <f t="shared" ref="O1829:R1829" si="3301">$D1829&amp;"-"&amp;RANK(J1829,J$1780:J$2179,0)</f>
        <v>DB-1</v>
      </c>
      <c r="P1829" s="171" t="str">
        <f t="shared" si="3301"/>
        <v>DB-1</v>
      </c>
      <c r="Q1829" s="171" t="str">
        <f t="shared" si="3301"/>
        <v>DB-1</v>
      </c>
      <c r="R1829" s="171" t="str">
        <f t="shared" si="3301"/>
        <v>DB-1</v>
      </c>
      <c r="AC1829" s="3"/>
    </row>
    <row r="1830" ht="15.75" customHeight="1">
      <c r="A1830" s="24">
        <v>51.0</v>
      </c>
      <c r="B1830" s="24" t="s">
        <v>5497</v>
      </c>
      <c r="C1830" s="24" t="s">
        <v>5498</v>
      </c>
      <c r="D1830" s="132" t="s">
        <v>4631</v>
      </c>
      <c r="E1830" s="132">
        <v>16.0</v>
      </c>
      <c r="F1830" s="132">
        <v>16.0</v>
      </c>
      <c r="G1830" s="132">
        <v>16.0</v>
      </c>
      <c r="H1830" s="132">
        <v>16.0</v>
      </c>
      <c r="J1830" s="171">
        <f t="array" ref="J1830">IFERROR(INDEX(VBDhistory1!$U$310:$U$610,MATCH(VBDgames!$C1830,VBDhistory1!$B$310:$B$610,0))+ROW()/10000000,0)</f>
        <v>0</v>
      </c>
      <c r="K1830" s="171">
        <f t="array" ref="K1830">IFERROR(INDEX(VBDhistory2!$U$310:$U$610,MATCH(VBDgames!$C1830,VBDhistory2!$B$310:$B$610,0))+ROW()/10000000,0)</f>
        <v>0</v>
      </c>
      <c r="L1830" s="171">
        <f t="array" ref="L1830">IFERROR(INDEX(VBDhistory3!$U$310:$U$610,MATCH(VBDgames!$C1830,VBDhistory3!$B$310:$B$610,0))+ROW()/10000000,0)</f>
        <v>0</v>
      </c>
      <c r="M1830" s="171">
        <f t="array" ref="M1830">IFERROR(INDEX(VBDhistory4!$U$310:$U$610,MATCH(VBDgames!$C1830,VBDhistory4!$B$310:$B$610,0))+ROW()/10000000,0)</f>
        <v>0</v>
      </c>
      <c r="N1830" s="171"/>
      <c r="O1830" s="171" t="str">
        <f t="shared" ref="O1830:R1830" si="3302">$D1830&amp;"-"&amp;RANK(J1830,J$1780:J$2179,0)</f>
        <v>DB-1</v>
      </c>
      <c r="P1830" s="171" t="str">
        <f t="shared" si="3302"/>
        <v>DB-1</v>
      </c>
      <c r="Q1830" s="171" t="str">
        <f t="shared" si="3302"/>
        <v>DB-1</v>
      </c>
      <c r="R1830" s="171" t="str">
        <f t="shared" si="3302"/>
        <v>DB-1</v>
      </c>
      <c r="AC1830" s="3"/>
    </row>
    <row r="1831" ht="15.75" customHeight="1">
      <c r="A1831" s="24">
        <v>52.0</v>
      </c>
      <c r="B1831" s="24" t="s">
        <v>5499</v>
      </c>
      <c r="C1831" s="24" t="s">
        <v>5500</v>
      </c>
      <c r="D1831" s="132" t="s">
        <v>4631</v>
      </c>
      <c r="E1831" s="132">
        <v>14.0</v>
      </c>
      <c r="F1831" s="132">
        <v>14.0</v>
      </c>
      <c r="G1831" s="132">
        <v>11.0</v>
      </c>
      <c r="H1831" s="132"/>
      <c r="J1831" s="171">
        <f t="array" ref="J1831">IFERROR(INDEX(VBDhistory1!$U$310:$U$610,MATCH(VBDgames!$C1831,VBDhistory1!$B$310:$B$610,0))+ROW()/10000000,0)</f>
        <v>0</v>
      </c>
      <c r="K1831" s="171">
        <f t="array" ref="K1831">IFERROR(INDEX(VBDhistory2!$U$310:$U$610,MATCH(VBDgames!$C1831,VBDhistory2!$B$310:$B$610,0))+ROW()/10000000,0)</f>
        <v>0</v>
      </c>
      <c r="L1831" s="171">
        <f t="array" ref="L1831">IFERROR(INDEX(VBDhistory3!$U$310:$U$610,MATCH(VBDgames!$C1831,VBDhistory3!$B$310:$B$610,0))+ROW()/10000000,0)</f>
        <v>0</v>
      </c>
      <c r="M1831" s="171">
        <f t="array" ref="M1831">IFERROR(INDEX(VBDhistory4!$U$310:$U$610,MATCH(VBDgames!$C1831,VBDhistory4!$B$310:$B$610,0))+ROW()/10000000,0)</f>
        <v>0</v>
      </c>
      <c r="N1831" s="171"/>
      <c r="O1831" s="171" t="str">
        <f t="shared" ref="O1831:R1831" si="3303">$D1831&amp;"-"&amp;RANK(J1831,J$1780:J$2179,0)</f>
        <v>DB-1</v>
      </c>
      <c r="P1831" s="171" t="str">
        <f t="shared" si="3303"/>
        <v>DB-1</v>
      </c>
      <c r="Q1831" s="171" t="str">
        <f t="shared" si="3303"/>
        <v>DB-1</v>
      </c>
      <c r="R1831" s="171" t="str">
        <f t="shared" si="3303"/>
        <v>DB-1</v>
      </c>
      <c r="AC1831" s="3"/>
    </row>
    <row r="1832" ht="15.75" customHeight="1">
      <c r="A1832" s="24">
        <v>53.0</v>
      </c>
      <c r="B1832" s="24" t="s">
        <v>5501</v>
      </c>
      <c r="C1832" s="24" t="s">
        <v>5501</v>
      </c>
      <c r="D1832" s="132" t="s">
        <v>4631</v>
      </c>
      <c r="E1832" s="132">
        <v>15.0</v>
      </c>
      <c r="F1832" s="132">
        <v>10.0</v>
      </c>
      <c r="G1832" s="132">
        <v>15.0</v>
      </c>
      <c r="H1832" s="132"/>
      <c r="J1832" s="171">
        <f t="array" ref="J1832">IFERROR(INDEX(VBDhistory1!$U$310:$U$610,MATCH(VBDgames!$C1832,VBDhistory1!$B$310:$B$610,0))+ROW()/10000000,0)</f>
        <v>0</v>
      </c>
      <c r="K1832" s="171">
        <f t="array" ref="K1832">IFERROR(INDEX(VBDhistory2!$U$310:$U$610,MATCH(VBDgames!$C1832,VBDhistory2!$B$310:$B$610,0))+ROW()/10000000,0)</f>
        <v>0</v>
      </c>
      <c r="L1832" s="171">
        <f t="array" ref="L1832">IFERROR(INDEX(VBDhistory3!$U$310:$U$610,MATCH(VBDgames!$C1832,VBDhistory3!$B$310:$B$610,0))+ROW()/10000000,0)</f>
        <v>0</v>
      </c>
      <c r="M1832" s="171">
        <f t="array" ref="M1832">IFERROR(INDEX(VBDhistory4!$U$310:$U$610,MATCH(VBDgames!$C1832,VBDhistory4!$B$310:$B$610,0))+ROW()/10000000,0)</f>
        <v>0</v>
      </c>
      <c r="N1832" s="171"/>
      <c r="O1832" s="171" t="str">
        <f t="shared" ref="O1832:R1832" si="3304">$D1832&amp;"-"&amp;RANK(J1832,J$1780:J$2179,0)</f>
        <v>DB-1</v>
      </c>
      <c r="P1832" s="171" t="str">
        <f t="shared" si="3304"/>
        <v>DB-1</v>
      </c>
      <c r="Q1832" s="171" t="str">
        <f t="shared" si="3304"/>
        <v>DB-1</v>
      </c>
      <c r="R1832" s="171" t="str">
        <f t="shared" si="3304"/>
        <v>DB-1</v>
      </c>
      <c r="AC1832" s="3"/>
    </row>
    <row r="1833" ht="15.75" customHeight="1">
      <c r="A1833" s="24">
        <v>54.0</v>
      </c>
      <c r="B1833" s="24" t="s">
        <v>5502</v>
      </c>
      <c r="C1833" s="24" t="s">
        <v>5502</v>
      </c>
      <c r="D1833" s="132" t="s">
        <v>4631</v>
      </c>
      <c r="E1833" s="132">
        <v>14.0</v>
      </c>
      <c r="F1833" s="132">
        <v>13.0</v>
      </c>
      <c r="G1833" s="132"/>
      <c r="H1833" s="132"/>
      <c r="J1833" s="171">
        <f t="array" ref="J1833">IFERROR(INDEX(VBDhistory1!$U$310:$U$610,MATCH(VBDgames!$C1833,VBDhistory1!$B$310:$B$610,0))+ROW()/10000000,0)</f>
        <v>0</v>
      </c>
      <c r="K1833" s="171">
        <f t="array" ref="K1833">IFERROR(INDEX(VBDhistory2!$U$310:$U$610,MATCH(VBDgames!$C1833,VBDhistory2!$B$310:$B$610,0))+ROW()/10000000,0)</f>
        <v>0</v>
      </c>
      <c r="L1833" s="171">
        <f t="array" ref="L1833">IFERROR(INDEX(VBDhistory3!$U$310:$U$610,MATCH(VBDgames!$C1833,VBDhistory3!$B$310:$B$610,0))+ROW()/10000000,0)</f>
        <v>0</v>
      </c>
      <c r="M1833" s="171">
        <f t="array" ref="M1833">IFERROR(INDEX(VBDhistory4!$U$310:$U$610,MATCH(VBDgames!$C1833,VBDhistory4!$B$310:$B$610,0))+ROW()/10000000,0)</f>
        <v>0</v>
      </c>
      <c r="N1833" s="171"/>
      <c r="O1833" s="171" t="str">
        <f t="shared" ref="O1833:R1833" si="3305">$D1833&amp;"-"&amp;RANK(J1833,J$1780:J$2179,0)</f>
        <v>DB-1</v>
      </c>
      <c r="P1833" s="171" t="str">
        <f t="shared" si="3305"/>
        <v>DB-1</v>
      </c>
      <c r="Q1833" s="171" t="str">
        <f t="shared" si="3305"/>
        <v>DB-1</v>
      </c>
      <c r="R1833" s="171" t="str">
        <f t="shared" si="3305"/>
        <v>DB-1</v>
      </c>
      <c r="AC1833" s="3"/>
    </row>
    <row r="1834" ht="15.75" customHeight="1">
      <c r="A1834" s="24">
        <v>55.0</v>
      </c>
      <c r="B1834" s="24" t="s">
        <v>5503</v>
      </c>
      <c r="C1834" s="24" t="s">
        <v>5503</v>
      </c>
      <c r="D1834" s="132" t="s">
        <v>4631</v>
      </c>
      <c r="E1834" s="132">
        <v>14.0</v>
      </c>
      <c r="F1834" s="132">
        <v>15.0</v>
      </c>
      <c r="G1834" s="132">
        <v>10.0</v>
      </c>
      <c r="H1834" s="132">
        <v>12.0</v>
      </c>
      <c r="J1834" s="171">
        <f t="array" ref="J1834">IFERROR(INDEX(VBDhistory1!$U$310:$U$610,MATCH(VBDgames!$C1834,VBDhistory1!$B$310:$B$610,0))+ROW()/10000000,0)</f>
        <v>0</v>
      </c>
      <c r="K1834" s="171">
        <f t="array" ref="K1834">IFERROR(INDEX(VBDhistory2!$U$310:$U$610,MATCH(VBDgames!$C1834,VBDhistory2!$B$310:$B$610,0))+ROW()/10000000,0)</f>
        <v>0</v>
      </c>
      <c r="L1834" s="171">
        <f t="array" ref="L1834">IFERROR(INDEX(VBDhistory3!$U$310:$U$610,MATCH(VBDgames!$C1834,VBDhistory3!$B$310:$B$610,0))+ROW()/10000000,0)</f>
        <v>0</v>
      </c>
      <c r="M1834" s="171">
        <f t="array" ref="M1834">IFERROR(INDEX(VBDhistory4!$U$310:$U$610,MATCH(VBDgames!$C1834,VBDhistory4!$B$310:$B$610,0))+ROW()/10000000,0)</f>
        <v>0</v>
      </c>
      <c r="N1834" s="171"/>
      <c r="O1834" s="171" t="str">
        <f t="shared" ref="O1834:R1834" si="3306">$D1834&amp;"-"&amp;RANK(J1834,J$1780:J$2179,0)</f>
        <v>DB-1</v>
      </c>
      <c r="P1834" s="171" t="str">
        <f t="shared" si="3306"/>
        <v>DB-1</v>
      </c>
      <c r="Q1834" s="171" t="str">
        <f t="shared" si="3306"/>
        <v>DB-1</v>
      </c>
      <c r="R1834" s="171" t="str">
        <f t="shared" si="3306"/>
        <v>DB-1</v>
      </c>
      <c r="AC1834" s="3"/>
    </row>
    <row r="1835" ht="15.75" customHeight="1">
      <c r="A1835" s="24">
        <v>56.0</v>
      </c>
      <c r="B1835" s="24" t="s">
        <v>5504</v>
      </c>
      <c r="C1835" s="24" t="s">
        <v>5505</v>
      </c>
      <c r="D1835" s="132" t="s">
        <v>4631</v>
      </c>
      <c r="E1835" s="132">
        <v>14.0</v>
      </c>
      <c r="F1835" s="132">
        <v>13.0</v>
      </c>
      <c r="G1835" s="132">
        <v>16.0</v>
      </c>
      <c r="H1835" s="132"/>
      <c r="J1835" s="171">
        <f t="array" ref="J1835">IFERROR(INDEX(VBDhistory1!$U$310:$U$610,MATCH(VBDgames!$C1835,VBDhistory1!$B$310:$B$610,0))+ROW()/10000000,0)</f>
        <v>0</v>
      </c>
      <c r="K1835" s="171">
        <f t="array" ref="K1835">IFERROR(INDEX(VBDhistory2!$U$310:$U$610,MATCH(VBDgames!$C1835,VBDhistory2!$B$310:$B$610,0))+ROW()/10000000,0)</f>
        <v>0</v>
      </c>
      <c r="L1835" s="171">
        <f t="array" ref="L1835">IFERROR(INDEX(VBDhistory3!$U$310:$U$610,MATCH(VBDgames!$C1835,VBDhistory3!$B$310:$B$610,0))+ROW()/10000000,0)</f>
        <v>0</v>
      </c>
      <c r="M1835" s="171">
        <f t="array" ref="M1835">IFERROR(INDEX(VBDhistory4!$U$310:$U$610,MATCH(VBDgames!$C1835,VBDhistory4!$B$310:$B$610,0))+ROW()/10000000,0)</f>
        <v>0</v>
      </c>
      <c r="N1835" s="171"/>
      <c r="O1835" s="171" t="str">
        <f t="shared" ref="O1835:R1835" si="3307">$D1835&amp;"-"&amp;RANK(J1835,J$1780:J$2179,0)</f>
        <v>DB-1</v>
      </c>
      <c r="P1835" s="171" t="str">
        <f t="shared" si="3307"/>
        <v>DB-1</v>
      </c>
      <c r="Q1835" s="171" t="str">
        <f t="shared" si="3307"/>
        <v>DB-1</v>
      </c>
      <c r="R1835" s="171" t="str">
        <f t="shared" si="3307"/>
        <v>DB-1</v>
      </c>
      <c r="AC1835" s="3"/>
    </row>
    <row r="1836" ht="15.75" customHeight="1">
      <c r="A1836" s="24">
        <v>57.0</v>
      </c>
      <c r="B1836" s="24" t="s">
        <v>5506</v>
      </c>
      <c r="C1836" s="24" t="s">
        <v>5506</v>
      </c>
      <c r="D1836" s="132" t="s">
        <v>4631</v>
      </c>
      <c r="E1836" s="132">
        <v>16.0</v>
      </c>
      <c r="F1836" s="132">
        <v>6.0</v>
      </c>
      <c r="G1836" s="132"/>
      <c r="H1836" s="132"/>
      <c r="J1836" s="171">
        <f t="array" ref="J1836">IFERROR(INDEX(VBDhistory1!$U$310:$U$610,MATCH(VBDgames!$C1836,VBDhistory1!$B$310:$B$610,0))+ROW()/10000000,0)</f>
        <v>0</v>
      </c>
      <c r="K1836" s="171">
        <f t="array" ref="K1836">IFERROR(INDEX(VBDhistory2!$U$310:$U$610,MATCH(VBDgames!$C1836,VBDhistory2!$B$310:$B$610,0))+ROW()/10000000,0)</f>
        <v>0</v>
      </c>
      <c r="L1836" s="171">
        <f t="array" ref="L1836">IFERROR(INDEX(VBDhistory3!$U$310:$U$610,MATCH(VBDgames!$C1836,VBDhistory3!$B$310:$B$610,0))+ROW()/10000000,0)</f>
        <v>0</v>
      </c>
      <c r="M1836" s="171">
        <f t="array" ref="M1836">IFERROR(INDEX(VBDhistory4!$U$310:$U$610,MATCH(VBDgames!$C1836,VBDhistory4!$B$310:$B$610,0))+ROW()/10000000,0)</f>
        <v>0</v>
      </c>
      <c r="N1836" s="171"/>
      <c r="O1836" s="171" t="str">
        <f t="shared" ref="O1836:R1836" si="3308">$D1836&amp;"-"&amp;RANK(J1836,J$1780:J$2179,0)</f>
        <v>DB-1</v>
      </c>
      <c r="P1836" s="171" t="str">
        <f t="shared" si="3308"/>
        <v>DB-1</v>
      </c>
      <c r="Q1836" s="171" t="str">
        <f t="shared" si="3308"/>
        <v>DB-1</v>
      </c>
      <c r="R1836" s="171" t="str">
        <f t="shared" si="3308"/>
        <v>DB-1</v>
      </c>
      <c r="AC1836" s="3"/>
    </row>
    <row r="1837" ht="15.75" customHeight="1">
      <c r="A1837" s="24">
        <v>58.0</v>
      </c>
      <c r="B1837" s="24" t="s">
        <v>5507</v>
      </c>
      <c r="C1837" s="24" t="s">
        <v>5507</v>
      </c>
      <c r="D1837" s="132" t="s">
        <v>4631</v>
      </c>
      <c r="E1837" s="132">
        <v>14.0</v>
      </c>
      <c r="F1837" s="132">
        <v>14.0</v>
      </c>
      <c r="G1837" s="132"/>
      <c r="H1837" s="132"/>
      <c r="J1837" s="171">
        <f t="array" ref="J1837">IFERROR(INDEX(VBDhistory1!$U$310:$U$610,MATCH(VBDgames!$C1837,VBDhistory1!$B$310:$B$610,0))+ROW()/10000000,0)</f>
        <v>0</v>
      </c>
      <c r="K1837" s="171">
        <f t="array" ref="K1837">IFERROR(INDEX(VBDhistory2!$U$310:$U$610,MATCH(VBDgames!$C1837,VBDhistory2!$B$310:$B$610,0))+ROW()/10000000,0)</f>
        <v>0</v>
      </c>
      <c r="L1837" s="171">
        <f t="array" ref="L1837">IFERROR(INDEX(VBDhistory3!$U$310:$U$610,MATCH(VBDgames!$C1837,VBDhistory3!$B$310:$B$610,0))+ROW()/10000000,0)</f>
        <v>0</v>
      </c>
      <c r="M1837" s="171">
        <f t="array" ref="M1837">IFERROR(INDEX(VBDhistory4!$U$310:$U$610,MATCH(VBDgames!$C1837,VBDhistory4!$B$310:$B$610,0))+ROW()/10000000,0)</f>
        <v>0</v>
      </c>
      <c r="N1837" s="171"/>
      <c r="O1837" s="171" t="str">
        <f t="shared" ref="O1837:R1837" si="3309">$D1837&amp;"-"&amp;RANK(J1837,J$1780:J$2179,0)</f>
        <v>DB-1</v>
      </c>
      <c r="P1837" s="171" t="str">
        <f t="shared" si="3309"/>
        <v>DB-1</v>
      </c>
      <c r="Q1837" s="171" t="str">
        <f t="shared" si="3309"/>
        <v>DB-1</v>
      </c>
      <c r="R1837" s="171" t="str">
        <f t="shared" si="3309"/>
        <v>DB-1</v>
      </c>
      <c r="AC1837" s="3"/>
    </row>
    <row r="1838" ht="15.75" customHeight="1">
      <c r="A1838" s="24">
        <v>59.0</v>
      </c>
      <c r="B1838" s="24" t="s">
        <v>5508</v>
      </c>
      <c r="C1838" s="24" t="s">
        <v>5508</v>
      </c>
      <c r="D1838" s="132" t="s">
        <v>4631</v>
      </c>
      <c r="E1838" s="132">
        <v>15.0</v>
      </c>
      <c r="F1838" s="132">
        <v>16.0</v>
      </c>
      <c r="G1838" s="132">
        <v>16.0</v>
      </c>
      <c r="H1838" s="132">
        <v>16.0</v>
      </c>
      <c r="J1838" s="171">
        <f t="array" ref="J1838">IFERROR(INDEX(VBDhistory1!$U$310:$U$610,MATCH(VBDgames!$C1838,VBDhistory1!$B$310:$B$610,0))+ROW()/10000000,0)</f>
        <v>0</v>
      </c>
      <c r="K1838" s="171">
        <f t="array" ref="K1838">IFERROR(INDEX(VBDhistory2!$U$310:$U$610,MATCH(VBDgames!$C1838,VBDhistory2!$B$310:$B$610,0))+ROW()/10000000,0)</f>
        <v>0</v>
      </c>
      <c r="L1838" s="171">
        <f t="array" ref="L1838">IFERROR(INDEX(VBDhistory3!$U$310:$U$610,MATCH(VBDgames!$C1838,VBDhistory3!$B$310:$B$610,0))+ROW()/10000000,0)</f>
        <v>0</v>
      </c>
      <c r="M1838" s="171">
        <f t="array" ref="M1838">IFERROR(INDEX(VBDhistory4!$U$310:$U$610,MATCH(VBDgames!$C1838,VBDhistory4!$B$310:$B$610,0))+ROW()/10000000,0)</f>
        <v>0</v>
      </c>
      <c r="N1838" s="171"/>
      <c r="O1838" s="171" t="str">
        <f t="shared" ref="O1838:R1838" si="3310">$D1838&amp;"-"&amp;RANK(J1838,J$1780:J$2179,0)</f>
        <v>DB-1</v>
      </c>
      <c r="P1838" s="171" t="str">
        <f t="shared" si="3310"/>
        <v>DB-1</v>
      </c>
      <c r="Q1838" s="171" t="str">
        <f t="shared" si="3310"/>
        <v>DB-1</v>
      </c>
      <c r="R1838" s="171" t="str">
        <f t="shared" si="3310"/>
        <v>DB-1</v>
      </c>
      <c r="AC1838" s="3"/>
    </row>
    <row r="1839" ht="15.75" customHeight="1">
      <c r="A1839" s="24">
        <v>60.0</v>
      </c>
      <c r="B1839" s="24" t="s">
        <v>5509</v>
      </c>
      <c r="C1839" s="24" t="s">
        <v>5509</v>
      </c>
      <c r="D1839" s="132" t="s">
        <v>4631</v>
      </c>
      <c r="E1839" s="132">
        <v>15.0</v>
      </c>
      <c r="F1839" s="132">
        <v>16.0</v>
      </c>
      <c r="G1839" s="132"/>
      <c r="H1839" s="132"/>
      <c r="J1839" s="171">
        <f t="array" ref="J1839">IFERROR(INDEX(VBDhistory1!$U$310:$U$610,MATCH(VBDgames!$C1839,VBDhistory1!$B$310:$B$610,0))+ROW()/10000000,0)</f>
        <v>0</v>
      </c>
      <c r="K1839" s="171">
        <f t="array" ref="K1839">IFERROR(INDEX(VBDhistory2!$U$310:$U$610,MATCH(VBDgames!$C1839,VBDhistory2!$B$310:$B$610,0))+ROW()/10000000,0)</f>
        <v>0</v>
      </c>
      <c r="L1839" s="171">
        <f t="array" ref="L1839">IFERROR(INDEX(VBDhistory3!$U$310:$U$610,MATCH(VBDgames!$C1839,VBDhistory3!$B$310:$B$610,0))+ROW()/10000000,0)</f>
        <v>0</v>
      </c>
      <c r="M1839" s="171">
        <f t="array" ref="M1839">IFERROR(INDEX(VBDhistory4!$U$310:$U$610,MATCH(VBDgames!$C1839,VBDhistory4!$B$310:$B$610,0))+ROW()/10000000,0)</f>
        <v>0</v>
      </c>
      <c r="N1839" s="171"/>
      <c r="O1839" s="171" t="str">
        <f t="shared" ref="O1839:R1839" si="3311">$D1839&amp;"-"&amp;RANK(J1839,J$1780:J$2179,0)</f>
        <v>DB-1</v>
      </c>
      <c r="P1839" s="171" t="str">
        <f t="shared" si="3311"/>
        <v>DB-1</v>
      </c>
      <c r="Q1839" s="171" t="str">
        <f t="shared" si="3311"/>
        <v>DB-1</v>
      </c>
      <c r="R1839" s="171" t="str">
        <f t="shared" si="3311"/>
        <v>DB-1</v>
      </c>
      <c r="AC1839" s="3"/>
    </row>
    <row r="1840" ht="15.75" customHeight="1">
      <c r="A1840" s="24">
        <v>61.0</v>
      </c>
      <c r="B1840" s="24" t="s">
        <v>5510</v>
      </c>
      <c r="C1840" s="24" t="s">
        <v>5510</v>
      </c>
      <c r="D1840" s="132" t="s">
        <v>4631</v>
      </c>
      <c r="E1840" s="132">
        <v>14.0</v>
      </c>
      <c r="F1840" s="132">
        <v>14.0</v>
      </c>
      <c r="G1840" s="132">
        <v>14.0</v>
      </c>
      <c r="H1840" s="132"/>
      <c r="J1840" s="171">
        <f t="array" ref="J1840">IFERROR(INDEX(VBDhistory1!$U$310:$U$610,MATCH(VBDgames!$C1840,VBDhistory1!$B$310:$B$610,0))+ROW()/10000000,0)</f>
        <v>0</v>
      </c>
      <c r="K1840" s="171">
        <f t="array" ref="K1840">IFERROR(INDEX(VBDhistory2!$U$310:$U$610,MATCH(VBDgames!$C1840,VBDhistory2!$B$310:$B$610,0))+ROW()/10000000,0)</f>
        <v>0</v>
      </c>
      <c r="L1840" s="171">
        <f t="array" ref="L1840">IFERROR(INDEX(VBDhistory3!$U$310:$U$610,MATCH(VBDgames!$C1840,VBDhistory3!$B$310:$B$610,0))+ROW()/10000000,0)</f>
        <v>0</v>
      </c>
      <c r="M1840" s="171">
        <f t="array" ref="M1840">IFERROR(INDEX(VBDhistory4!$U$310:$U$610,MATCH(VBDgames!$C1840,VBDhistory4!$B$310:$B$610,0))+ROW()/10000000,0)</f>
        <v>0</v>
      </c>
      <c r="N1840" s="171"/>
      <c r="O1840" s="171" t="str">
        <f t="shared" ref="O1840:R1840" si="3312">$D1840&amp;"-"&amp;RANK(J1840,J$1780:J$2179,0)</f>
        <v>DB-1</v>
      </c>
      <c r="P1840" s="171" t="str">
        <f t="shared" si="3312"/>
        <v>DB-1</v>
      </c>
      <c r="Q1840" s="171" t="str">
        <f t="shared" si="3312"/>
        <v>DB-1</v>
      </c>
      <c r="R1840" s="171" t="str">
        <f t="shared" si="3312"/>
        <v>DB-1</v>
      </c>
      <c r="AC1840" s="3"/>
    </row>
    <row r="1841" ht="15.75" customHeight="1">
      <c r="A1841" s="24">
        <v>62.0</v>
      </c>
      <c r="B1841" s="24" t="s">
        <v>5511</v>
      </c>
      <c r="C1841" s="24" t="s">
        <v>5511</v>
      </c>
      <c r="D1841" s="132" t="s">
        <v>4631</v>
      </c>
      <c r="E1841" s="132">
        <v>16.0</v>
      </c>
      <c r="F1841" s="132">
        <v>7.0</v>
      </c>
      <c r="G1841" s="132">
        <v>15.0</v>
      </c>
      <c r="H1841" s="132">
        <v>13.0</v>
      </c>
      <c r="J1841" s="171">
        <f t="array" ref="J1841">IFERROR(INDEX(VBDhistory1!$U$310:$U$610,MATCH(VBDgames!$C1841,VBDhistory1!$B$310:$B$610,0))+ROW()/10000000,0)</f>
        <v>0</v>
      </c>
      <c r="K1841" s="171">
        <f t="array" ref="K1841">IFERROR(INDEX(VBDhistory2!$U$310:$U$610,MATCH(VBDgames!$C1841,VBDhistory2!$B$310:$B$610,0))+ROW()/10000000,0)</f>
        <v>0</v>
      </c>
      <c r="L1841" s="171">
        <f t="array" ref="L1841">IFERROR(INDEX(VBDhistory3!$U$310:$U$610,MATCH(VBDgames!$C1841,VBDhistory3!$B$310:$B$610,0))+ROW()/10000000,0)</f>
        <v>0</v>
      </c>
      <c r="M1841" s="171">
        <f t="array" ref="M1841">IFERROR(INDEX(VBDhistory4!$U$310:$U$610,MATCH(VBDgames!$C1841,VBDhistory4!$B$310:$B$610,0))+ROW()/10000000,0)</f>
        <v>0</v>
      </c>
      <c r="N1841" s="171"/>
      <c r="O1841" s="171" t="str">
        <f t="shared" ref="O1841:R1841" si="3313">$D1841&amp;"-"&amp;RANK(J1841,J$1780:J$2179,0)</f>
        <v>DB-1</v>
      </c>
      <c r="P1841" s="171" t="str">
        <f t="shared" si="3313"/>
        <v>DB-1</v>
      </c>
      <c r="Q1841" s="171" t="str">
        <f t="shared" si="3313"/>
        <v>DB-1</v>
      </c>
      <c r="R1841" s="171" t="str">
        <f t="shared" si="3313"/>
        <v>DB-1</v>
      </c>
      <c r="AC1841" s="3"/>
    </row>
    <row r="1842" ht="15.75" customHeight="1">
      <c r="A1842" s="24">
        <v>63.0</v>
      </c>
      <c r="B1842" s="24" t="s">
        <v>5512</v>
      </c>
      <c r="C1842" s="24" t="s">
        <v>5512</v>
      </c>
      <c r="D1842" s="132" t="s">
        <v>4631</v>
      </c>
      <c r="E1842" s="132">
        <v>14.0</v>
      </c>
      <c r="F1842" s="132">
        <v>10.0</v>
      </c>
      <c r="G1842" s="132">
        <v>4.0</v>
      </c>
      <c r="H1842" s="132"/>
      <c r="J1842" s="171">
        <f t="array" ref="J1842">IFERROR(INDEX(VBDhistory1!$U$310:$U$610,MATCH(VBDgames!$C1842,VBDhistory1!$B$310:$B$610,0))+ROW()/10000000,0)</f>
        <v>0</v>
      </c>
      <c r="K1842" s="171">
        <f t="array" ref="K1842">IFERROR(INDEX(VBDhistory2!$U$310:$U$610,MATCH(VBDgames!$C1842,VBDhistory2!$B$310:$B$610,0))+ROW()/10000000,0)</f>
        <v>0</v>
      </c>
      <c r="L1842" s="171">
        <f t="array" ref="L1842">IFERROR(INDEX(VBDhistory3!$U$310:$U$610,MATCH(VBDgames!$C1842,VBDhistory3!$B$310:$B$610,0))+ROW()/10000000,0)</f>
        <v>0</v>
      </c>
      <c r="M1842" s="171">
        <f t="array" ref="M1842">IFERROR(INDEX(VBDhistory4!$U$310:$U$610,MATCH(VBDgames!$C1842,VBDhistory4!$B$310:$B$610,0))+ROW()/10000000,0)</f>
        <v>0</v>
      </c>
      <c r="N1842" s="171"/>
      <c r="O1842" s="171" t="str">
        <f t="shared" ref="O1842:R1842" si="3314">$D1842&amp;"-"&amp;RANK(J1842,J$1780:J$2179,0)</f>
        <v>DB-1</v>
      </c>
      <c r="P1842" s="171" t="str">
        <f t="shared" si="3314"/>
        <v>DB-1</v>
      </c>
      <c r="Q1842" s="171" t="str">
        <f t="shared" si="3314"/>
        <v>DB-1</v>
      </c>
      <c r="R1842" s="171" t="str">
        <f t="shared" si="3314"/>
        <v>DB-1</v>
      </c>
      <c r="AC1842" s="3"/>
    </row>
    <row r="1843" ht="15.75" customHeight="1">
      <c r="A1843" s="24">
        <v>64.0</v>
      </c>
      <c r="B1843" s="24" t="s">
        <v>5513</v>
      </c>
      <c r="C1843" s="24" t="s">
        <v>5513</v>
      </c>
      <c r="D1843" s="132" t="s">
        <v>4631</v>
      </c>
      <c r="E1843" s="132">
        <v>14.0</v>
      </c>
      <c r="F1843" s="132">
        <v>2.0</v>
      </c>
      <c r="G1843" s="132"/>
      <c r="H1843" s="132"/>
      <c r="J1843" s="171">
        <f t="array" ref="J1843">IFERROR(INDEX(VBDhistory1!$U$310:$U$610,MATCH(VBDgames!$C1843,VBDhistory1!$B$310:$B$610,0))+ROW()/10000000,0)</f>
        <v>0</v>
      </c>
      <c r="K1843" s="171">
        <f t="array" ref="K1843">IFERROR(INDEX(VBDhistory2!$U$310:$U$610,MATCH(VBDgames!$C1843,VBDhistory2!$B$310:$B$610,0))+ROW()/10000000,0)</f>
        <v>0</v>
      </c>
      <c r="L1843" s="171">
        <f t="array" ref="L1843">IFERROR(INDEX(VBDhistory3!$U$310:$U$610,MATCH(VBDgames!$C1843,VBDhistory3!$B$310:$B$610,0))+ROW()/10000000,0)</f>
        <v>0</v>
      </c>
      <c r="M1843" s="171">
        <f t="array" ref="M1843">IFERROR(INDEX(VBDhistory4!$U$310:$U$610,MATCH(VBDgames!$C1843,VBDhistory4!$B$310:$B$610,0))+ROW()/10000000,0)</f>
        <v>0</v>
      </c>
      <c r="N1843" s="171"/>
      <c r="O1843" s="171" t="str">
        <f t="shared" ref="O1843:R1843" si="3315">$D1843&amp;"-"&amp;RANK(J1843,J$1780:J$2179,0)</f>
        <v>DB-1</v>
      </c>
      <c r="P1843" s="171" t="str">
        <f t="shared" si="3315"/>
        <v>DB-1</v>
      </c>
      <c r="Q1843" s="171" t="str">
        <f t="shared" si="3315"/>
        <v>DB-1</v>
      </c>
      <c r="R1843" s="171" t="str">
        <f t="shared" si="3315"/>
        <v>DB-1</v>
      </c>
      <c r="AC1843" s="3"/>
    </row>
    <row r="1844" ht="15.75" customHeight="1">
      <c r="A1844" s="24">
        <v>65.0</v>
      </c>
      <c r="B1844" s="24" t="s">
        <v>5514</v>
      </c>
      <c r="C1844" s="24" t="s">
        <v>5514</v>
      </c>
      <c r="D1844" s="132" t="s">
        <v>4631</v>
      </c>
      <c r="E1844" s="132">
        <v>15.0</v>
      </c>
      <c r="F1844" s="132">
        <v>13.0</v>
      </c>
      <c r="G1844" s="132">
        <v>0.0</v>
      </c>
      <c r="H1844" s="132"/>
      <c r="J1844" s="171">
        <f t="array" ref="J1844">IFERROR(INDEX(VBDhistory1!$U$310:$U$610,MATCH(VBDgames!$C1844,VBDhistory1!$B$310:$B$610,0))+ROW()/10000000,0)</f>
        <v>0</v>
      </c>
      <c r="K1844" s="171">
        <f t="array" ref="K1844">IFERROR(INDEX(VBDhistory2!$U$310:$U$610,MATCH(VBDgames!$C1844,VBDhistory2!$B$310:$B$610,0))+ROW()/10000000,0)</f>
        <v>0</v>
      </c>
      <c r="L1844" s="171">
        <f t="array" ref="L1844">IFERROR(INDEX(VBDhistory3!$U$310:$U$610,MATCH(VBDgames!$C1844,VBDhistory3!$B$310:$B$610,0))+ROW()/10000000,0)</f>
        <v>0</v>
      </c>
      <c r="M1844" s="171">
        <f t="array" ref="M1844">IFERROR(INDEX(VBDhistory4!$U$310:$U$610,MATCH(VBDgames!$C1844,VBDhistory4!$B$310:$B$610,0))+ROW()/10000000,0)</f>
        <v>0</v>
      </c>
      <c r="N1844" s="171"/>
      <c r="O1844" s="171" t="str">
        <f t="shared" ref="O1844:R1844" si="3316">$D1844&amp;"-"&amp;RANK(J1844,J$1780:J$2179,0)</f>
        <v>DB-1</v>
      </c>
      <c r="P1844" s="171" t="str">
        <f t="shared" si="3316"/>
        <v>DB-1</v>
      </c>
      <c r="Q1844" s="171" t="str">
        <f t="shared" si="3316"/>
        <v>DB-1</v>
      </c>
      <c r="R1844" s="171" t="str">
        <f t="shared" si="3316"/>
        <v>DB-1</v>
      </c>
      <c r="AC1844" s="3"/>
    </row>
    <row r="1845" ht="15.75" customHeight="1">
      <c r="A1845" s="24">
        <v>66.0</v>
      </c>
      <c r="B1845" s="24" t="s">
        <v>5515</v>
      </c>
      <c r="C1845" s="24" t="s">
        <v>5515</v>
      </c>
      <c r="D1845" s="132" t="s">
        <v>4631</v>
      </c>
      <c r="E1845" s="132">
        <v>15.0</v>
      </c>
      <c r="F1845" s="132">
        <v>14.0</v>
      </c>
      <c r="G1845" s="132">
        <v>9.0</v>
      </c>
      <c r="H1845" s="132">
        <v>16.0</v>
      </c>
      <c r="J1845" s="171">
        <f t="array" ref="J1845">IFERROR(INDEX(VBDhistory1!$U$310:$U$610,MATCH(VBDgames!$C1845,VBDhistory1!$B$310:$B$610,0))+ROW()/10000000,0)</f>
        <v>0</v>
      </c>
      <c r="K1845" s="171">
        <f t="array" ref="K1845">IFERROR(INDEX(VBDhistory2!$U$310:$U$610,MATCH(VBDgames!$C1845,VBDhistory2!$B$310:$B$610,0))+ROW()/10000000,0)</f>
        <v>0</v>
      </c>
      <c r="L1845" s="171">
        <f t="array" ref="L1845">IFERROR(INDEX(VBDhistory3!$U$310:$U$610,MATCH(VBDgames!$C1845,VBDhistory3!$B$310:$B$610,0))+ROW()/10000000,0)</f>
        <v>0</v>
      </c>
      <c r="M1845" s="171">
        <f t="array" ref="M1845">IFERROR(INDEX(VBDhistory4!$U$310:$U$610,MATCH(VBDgames!$C1845,VBDhistory4!$B$310:$B$610,0))+ROW()/10000000,0)</f>
        <v>0</v>
      </c>
      <c r="N1845" s="171"/>
      <c r="O1845" s="171" t="str">
        <f t="shared" ref="O1845:R1845" si="3317">$D1845&amp;"-"&amp;RANK(J1845,J$1780:J$2179,0)</f>
        <v>DB-1</v>
      </c>
      <c r="P1845" s="171" t="str">
        <f t="shared" si="3317"/>
        <v>DB-1</v>
      </c>
      <c r="Q1845" s="171" t="str">
        <f t="shared" si="3317"/>
        <v>DB-1</v>
      </c>
      <c r="R1845" s="171" t="str">
        <f t="shared" si="3317"/>
        <v>DB-1</v>
      </c>
      <c r="AC1845" s="3"/>
    </row>
    <row r="1846" ht="15.75" customHeight="1">
      <c r="A1846" s="24">
        <v>67.0</v>
      </c>
      <c r="B1846" s="24" t="s">
        <v>5516</v>
      </c>
      <c r="C1846" s="24" t="s">
        <v>5517</v>
      </c>
      <c r="D1846" s="132" t="s">
        <v>4631</v>
      </c>
      <c r="E1846" s="132">
        <v>15.0</v>
      </c>
      <c r="F1846" s="132">
        <v>4.0</v>
      </c>
      <c r="G1846" s="132">
        <v>14.0</v>
      </c>
      <c r="H1846" s="132">
        <v>11.0</v>
      </c>
      <c r="J1846" s="171">
        <f t="array" ref="J1846">IFERROR(INDEX(VBDhistory1!$U$310:$U$610,MATCH(VBDgames!$C1846,VBDhistory1!$B$310:$B$610,0))+ROW()/10000000,0)</f>
        <v>0</v>
      </c>
      <c r="K1846" s="171">
        <f t="array" ref="K1846">IFERROR(INDEX(VBDhistory2!$U$310:$U$610,MATCH(VBDgames!$C1846,VBDhistory2!$B$310:$B$610,0))+ROW()/10000000,0)</f>
        <v>0</v>
      </c>
      <c r="L1846" s="171">
        <f t="array" ref="L1846">IFERROR(INDEX(VBDhistory3!$U$310:$U$610,MATCH(VBDgames!$C1846,VBDhistory3!$B$310:$B$610,0))+ROW()/10000000,0)</f>
        <v>0</v>
      </c>
      <c r="M1846" s="171">
        <f t="array" ref="M1846">IFERROR(INDEX(VBDhistory4!$U$310:$U$610,MATCH(VBDgames!$C1846,VBDhistory4!$B$310:$B$610,0))+ROW()/10000000,0)</f>
        <v>0</v>
      </c>
      <c r="N1846" s="171"/>
      <c r="O1846" s="171" t="str">
        <f t="shared" ref="O1846:R1846" si="3318">$D1846&amp;"-"&amp;RANK(J1846,J$1780:J$2179,0)</f>
        <v>DB-1</v>
      </c>
      <c r="P1846" s="171" t="str">
        <f t="shared" si="3318"/>
        <v>DB-1</v>
      </c>
      <c r="Q1846" s="171" t="str">
        <f t="shared" si="3318"/>
        <v>DB-1</v>
      </c>
      <c r="R1846" s="171" t="str">
        <f t="shared" si="3318"/>
        <v>DB-1</v>
      </c>
      <c r="AC1846" s="3"/>
    </row>
    <row r="1847" ht="15.75" customHeight="1">
      <c r="A1847" s="24">
        <v>68.0</v>
      </c>
      <c r="B1847" s="24" t="s">
        <v>5518</v>
      </c>
      <c r="C1847" s="24" t="s">
        <v>5518</v>
      </c>
      <c r="D1847" s="132" t="s">
        <v>4631</v>
      </c>
      <c r="E1847" s="132">
        <v>14.0</v>
      </c>
      <c r="F1847" s="132">
        <v>15.0</v>
      </c>
      <c r="G1847" s="132">
        <v>14.0</v>
      </c>
      <c r="H1847" s="132"/>
      <c r="J1847" s="171">
        <f t="array" ref="J1847">IFERROR(INDEX(VBDhistory1!$U$310:$U$610,MATCH(VBDgames!$C1847,VBDhistory1!$B$310:$B$610,0))+ROW()/10000000,0)</f>
        <v>0</v>
      </c>
      <c r="K1847" s="171">
        <f t="array" ref="K1847">IFERROR(INDEX(VBDhistory2!$U$310:$U$610,MATCH(VBDgames!$C1847,VBDhistory2!$B$310:$B$610,0))+ROW()/10000000,0)</f>
        <v>0</v>
      </c>
      <c r="L1847" s="171">
        <f t="array" ref="L1847">IFERROR(INDEX(VBDhistory3!$U$310:$U$610,MATCH(VBDgames!$C1847,VBDhistory3!$B$310:$B$610,0))+ROW()/10000000,0)</f>
        <v>0</v>
      </c>
      <c r="M1847" s="171">
        <f t="array" ref="M1847">IFERROR(INDEX(VBDhistory4!$U$310:$U$610,MATCH(VBDgames!$C1847,VBDhistory4!$B$310:$B$610,0))+ROW()/10000000,0)</f>
        <v>0</v>
      </c>
      <c r="N1847" s="171"/>
      <c r="O1847" s="171" t="str">
        <f t="shared" ref="O1847:R1847" si="3319">$D1847&amp;"-"&amp;RANK(J1847,J$1780:J$2179,0)</f>
        <v>DB-1</v>
      </c>
      <c r="P1847" s="171" t="str">
        <f t="shared" si="3319"/>
        <v>DB-1</v>
      </c>
      <c r="Q1847" s="171" t="str">
        <f t="shared" si="3319"/>
        <v>DB-1</v>
      </c>
      <c r="R1847" s="171" t="str">
        <f t="shared" si="3319"/>
        <v>DB-1</v>
      </c>
      <c r="AC1847" s="3"/>
    </row>
    <row r="1848" ht="15.75" customHeight="1">
      <c r="A1848" s="24">
        <v>69.0</v>
      </c>
      <c r="B1848" s="24" t="s">
        <v>5519</v>
      </c>
      <c r="C1848" s="24" t="s">
        <v>5519</v>
      </c>
      <c r="D1848" s="132" t="s">
        <v>4631</v>
      </c>
      <c r="E1848" s="132">
        <v>13.0</v>
      </c>
      <c r="F1848" s="132">
        <v>8.0</v>
      </c>
      <c r="G1848" s="132">
        <v>7.0</v>
      </c>
      <c r="H1848" s="132"/>
      <c r="J1848" s="171">
        <f t="array" ref="J1848">IFERROR(INDEX(VBDhistory1!$U$310:$U$610,MATCH(VBDgames!$C1848,VBDhistory1!$B$310:$B$610,0))+ROW()/10000000,0)</f>
        <v>0</v>
      </c>
      <c r="K1848" s="171">
        <f t="array" ref="K1848">IFERROR(INDEX(VBDhistory2!$U$310:$U$610,MATCH(VBDgames!$C1848,VBDhistory2!$B$310:$B$610,0))+ROW()/10000000,0)</f>
        <v>0</v>
      </c>
      <c r="L1848" s="171">
        <f t="array" ref="L1848">IFERROR(INDEX(VBDhistory3!$U$310:$U$610,MATCH(VBDgames!$C1848,VBDhistory3!$B$310:$B$610,0))+ROW()/10000000,0)</f>
        <v>0</v>
      </c>
      <c r="M1848" s="171">
        <f t="array" ref="M1848">IFERROR(INDEX(VBDhistory4!$U$310:$U$610,MATCH(VBDgames!$C1848,VBDhistory4!$B$310:$B$610,0))+ROW()/10000000,0)</f>
        <v>0</v>
      </c>
      <c r="N1848" s="171"/>
      <c r="O1848" s="171" t="str">
        <f t="shared" ref="O1848:R1848" si="3320">$D1848&amp;"-"&amp;RANK(J1848,J$1780:J$2179,0)</f>
        <v>DB-1</v>
      </c>
      <c r="P1848" s="171" t="str">
        <f t="shared" si="3320"/>
        <v>DB-1</v>
      </c>
      <c r="Q1848" s="171" t="str">
        <f t="shared" si="3320"/>
        <v>DB-1</v>
      </c>
      <c r="R1848" s="171" t="str">
        <f t="shared" si="3320"/>
        <v>DB-1</v>
      </c>
      <c r="AC1848" s="3"/>
    </row>
    <row r="1849" ht="15.75" customHeight="1">
      <c r="A1849" s="24">
        <v>70.0</v>
      </c>
      <c r="B1849" s="24" t="s">
        <v>5520</v>
      </c>
      <c r="C1849" s="24" t="s">
        <v>5520</v>
      </c>
      <c r="D1849" s="132" t="s">
        <v>4631</v>
      </c>
      <c r="E1849" s="132">
        <v>13.0</v>
      </c>
      <c r="F1849" s="132">
        <v>16.0</v>
      </c>
      <c r="G1849" s="132">
        <v>15.0</v>
      </c>
      <c r="H1849" s="132"/>
      <c r="J1849" s="171">
        <f t="array" ref="J1849">IFERROR(INDEX(VBDhistory1!$U$310:$U$610,MATCH(VBDgames!$C1849,VBDhistory1!$B$310:$B$610,0))+ROW()/10000000,0)</f>
        <v>0</v>
      </c>
      <c r="K1849" s="171">
        <f t="array" ref="K1849">IFERROR(INDEX(VBDhistory2!$U$310:$U$610,MATCH(VBDgames!$C1849,VBDhistory2!$B$310:$B$610,0))+ROW()/10000000,0)</f>
        <v>0</v>
      </c>
      <c r="L1849" s="171">
        <f t="array" ref="L1849">IFERROR(INDEX(VBDhistory3!$U$310:$U$610,MATCH(VBDgames!$C1849,VBDhistory3!$B$310:$B$610,0))+ROW()/10000000,0)</f>
        <v>0</v>
      </c>
      <c r="M1849" s="171">
        <f t="array" ref="M1849">IFERROR(INDEX(VBDhistory4!$U$310:$U$610,MATCH(VBDgames!$C1849,VBDhistory4!$B$310:$B$610,0))+ROW()/10000000,0)</f>
        <v>0</v>
      </c>
      <c r="N1849" s="171"/>
      <c r="O1849" s="171" t="str">
        <f t="shared" ref="O1849:R1849" si="3321">$D1849&amp;"-"&amp;RANK(J1849,J$1780:J$2179,0)</f>
        <v>DB-1</v>
      </c>
      <c r="P1849" s="171" t="str">
        <f t="shared" si="3321"/>
        <v>DB-1</v>
      </c>
      <c r="Q1849" s="171" t="str">
        <f t="shared" si="3321"/>
        <v>DB-1</v>
      </c>
      <c r="R1849" s="171" t="str">
        <f t="shared" si="3321"/>
        <v>DB-1</v>
      </c>
      <c r="AC1849" s="3"/>
    </row>
    <row r="1850" ht="15.75" customHeight="1">
      <c r="A1850" s="24">
        <v>71.0</v>
      </c>
      <c r="B1850" s="24" t="s">
        <v>5521</v>
      </c>
      <c r="C1850" s="24" t="s">
        <v>5521</v>
      </c>
      <c r="D1850" s="132" t="s">
        <v>4631</v>
      </c>
      <c r="E1850" s="132">
        <v>13.0</v>
      </c>
      <c r="F1850" s="132">
        <v>13.0</v>
      </c>
      <c r="G1850" s="132">
        <v>9.0</v>
      </c>
      <c r="H1850" s="132"/>
      <c r="J1850" s="171">
        <f t="array" ref="J1850">IFERROR(INDEX(VBDhistory1!$U$310:$U$610,MATCH(VBDgames!$C1850,VBDhistory1!$B$310:$B$610,0))+ROW()/10000000,0)</f>
        <v>0</v>
      </c>
      <c r="K1850" s="171">
        <f t="array" ref="K1850">IFERROR(INDEX(VBDhistory2!$U$310:$U$610,MATCH(VBDgames!$C1850,VBDhistory2!$B$310:$B$610,0))+ROW()/10000000,0)</f>
        <v>0</v>
      </c>
      <c r="L1850" s="171">
        <f t="array" ref="L1850">IFERROR(INDEX(VBDhistory3!$U$310:$U$610,MATCH(VBDgames!$C1850,VBDhistory3!$B$310:$B$610,0))+ROW()/10000000,0)</f>
        <v>0</v>
      </c>
      <c r="M1850" s="171">
        <f t="array" ref="M1850">IFERROR(INDEX(VBDhistory4!$U$310:$U$610,MATCH(VBDgames!$C1850,VBDhistory4!$B$310:$B$610,0))+ROW()/10000000,0)</f>
        <v>0</v>
      </c>
      <c r="N1850" s="171"/>
      <c r="O1850" s="171" t="str">
        <f t="shared" ref="O1850:R1850" si="3322">$D1850&amp;"-"&amp;RANK(J1850,J$1780:J$2179,0)</f>
        <v>DB-1</v>
      </c>
      <c r="P1850" s="171" t="str">
        <f t="shared" si="3322"/>
        <v>DB-1</v>
      </c>
      <c r="Q1850" s="171" t="str">
        <f t="shared" si="3322"/>
        <v>DB-1</v>
      </c>
      <c r="R1850" s="171" t="str">
        <f t="shared" si="3322"/>
        <v>DB-1</v>
      </c>
      <c r="AC1850" s="3"/>
    </row>
    <row r="1851" ht="15.75" customHeight="1">
      <c r="A1851" s="24">
        <v>72.0</v>
      </c>
      <c r="B1851" s="24" t="s">
        <v>5522</v>
      </c>
      <c r="C1851" s="24" t="s">
        <v>5523</v>
      </c>
      <c r="D1851" s="132" t="s">
        <v>4631</v>
      </c>
      <c r="E1851" s="132">
        <v>13.0</v>
      </c>
      <c r="F1851" s="132">
        <v>16.0</v>
      </c>
      <c r="G1851" s="132">
        <v>16.0</v>
      </c>
      <c r="H1851" s="132"/>
      <c r="J1851" s="171">
        <f t="array" ref="J1851">IFERROR(INDEX(VBDhistory1!$U$310:$U$610,MATCH(VBDgames!$C1851,VBDhistory1!$B$310:$B$610,0))+ROW()/10000000,0)</f>
        <v>0</v>
      </c>
      <c r="K1851" s="171">
        <f t="array" ref="K1851">IFERROR(INDEX(VBDhistory2!$U$310:$U$610,MATCH(VBDgames!$C1851,VBDhistory2!$B$310:$B$610,0))+ROW()/10000000,0)</f>
        <v>0</v>
      </c>
      <c r="L1851" s="171">
        <f t="array" ref="L1851">IFERROR(INDEX(VBDhistory3!$U$310:$U$610,MATCH(VBDgames!$C1851,VBDhistory3!$B$310:$B$610,0))+ROW()/10000000,0)</f>
        <v>0</v>
      </c>
      <c r="M1851" s="171">
        <f t="array" ref="M1851">IFERROR(INDEX(VBDhistory4!$U$310:$U$610,MATCH(VBDgames!$C1851,VBDhistory4!$B$310:$B$610,0))+ROW()/10000000,0)</f>
        <v>0</v>
      </c>
      <c r="N1851" s="171"/>
      <c r="O1851" s="171" t="str">
        <f t="shared" ref="O1851:R1851" si="3323">$D1851&amp;"-"&amp;RANK(J1851,J$1780:J$2179,0)</f>
        <v>DB-1</v>
      </c>
      <c r="P1851" s="171" t="str">
        <f t="shared" si="3323"/>
        <v>DB-1</v>
      </c>
      <c r="Q1851" s="171" t="str">
        <f t="shared" si="3323"/>
        <v>DB-1</v>
      </c>
      <c r="R1851" s="171" t="str">
        <f t="shared" si="3323"/>
        <v>DB-1</v>
      </c>
      <c r="AC1851" s="3"/>
    </row>
    <row r="1852" ht="15.75" customHeight="1">
      <c r="A1852" s="24">
        <v>73.0</v>
      </c>
      <c r="B1852" s="24" t="s">
        <v>5524</v>
      </c>
      <c r="C1852" s="24" t="s">
        <v>5524</v>
      </c>
      <c r="D1852" s="132" t="s">
        <v>4631</v>
      </c>
      <c r="E1852" s="132">
        <v>14.0</v>
      </c>
      <c r="F1852" s="132"/>
      <c r="G1852" s="132"/>
      <c r="H1852" s="132"/>
      <c r="J1852" s="171">
        <f t="array" ref="J1852">IFERROR(INDEX(VBDhistory1!$U$310:$U$610,MATCH(VBDgames!$C1852,VBDhistory1!$B$310:$B$610,0))+ROW()/10000000,0)</f>
        <v>0</v>
      </c>
      <c r="K1852" s="171">
        <f t="array" ref="K1852">IFERROR(INDEX(VBDhistory2!$U$310:$U$610,MATCH(VBDgames!$C1852,VBDhistory2!$B$310:$B$610,0))+ROW()/10000000,0)</f>
        <v>0</v>
      </c>
      <c r="L1852" s="171">
        <f t="array" ref="L1852">IFERROR(INDEX(VBDhistory3!$U$310:$U$610,MATCH(VBDgames!$C1852,VBDhistory3!$B$310:$B$610,0))+ROW()/10000000,0)</f>
        <v>0</v>
      </c>
      <c r="M1852" s="171">
        <f t="array" ref="M1852">IFERROR(INDEX(VBDhistory4!$U$310:$U$610,MATCH(VBDgames!$C1852,VBDhistory4!$B$310:$B$610,0))+ROW()/10000000,0)</f>
        <v>0</v>
      </c>
      <c r="N1852" s="171"/>
      <c r="O1852" s="171" t="str">
        <f t="shared" ref="O1852:R1852" si="3324">$D1852&amp;"-"&amp;RANK(J1852,J$1780:J$2179,0)</f>
        <v>DB-1</v>
      </c>
      <c r="P1852" s="171" t="str">
        <f t="shared" si="3324"/>
        <v>DB-1</v>
      </c>
      <c r="Q1852" s="171" t="str">
        <f t="shared" si="3324"/>
        <v>DB-1</v>
      </c>
      <c r="R1852" s="171" t="str">
        <f t="shared" si="3324"/>
        <v>DB-1</v>
      </c>
      <c r="AC1852" s="3"/>
    </row>
    <row r="1853" ht="15.75" customHeight="1">
      <c r="A1853" s="24">
        <v>74.0</v>
      </c>
      <c r="B1853" s="24" t="s">
        <v>5525</v>
      </c>
      <c r="C1853" s="24" t="s">
        <v>5525</v>
      </c>
      <c r="D1853" s="132" t="s">
        <v>4631</v>
      </c>
      <c r="E1853" s="132">
        <v>14.0</v>
      </c>
      <c r="F1853" s="132">
        <v>15.0</v>
      </c>
      <c r="G1853" s="132">
        <v>16.0</v>
      </c>
      <c r="H1853" s="132">
        <v>13.0</v>
      </c>
      <c r="J1853" s="171">
        <f t="array" ref="J1853">IFERROR(INDEX(VBDhistory1!$U$310:$U$610,MATCH(VBDgames!$C1853,VBDhistory1!$B$310:$B$610,0))+ROW()/10000000,0)</f>
        <v>0</v>
      </c>
      <c r="K1853" s="171">
        <f t="array" ref="K1853">IFERROR(INDEX(VBDhistory2!$U$310:$U$610,MATCH(VBDgames!$C1853,VBDhistory2!$B$310:$B$610,0))+ROW()/10000000,0)</f>
        <v>0</v>
      </c>
      <c r="L1853" s="171">
        <f t="array" ref="L1853">IFERROR(INDEX(VBDhistory3!$U$310:$U$610,MATCH(VBDgames!$C1853,VBDhistory3!$B$310:$B$610,0))+ROW()/10000000,0)</f>
        <v>0</v>
      </c>
      <c r="M1853" s="171">
        <f t="array" ref="M1853">IFERROR(INDEX(VBDhistory4!$U$310:$U$610,MATCH(VBDgames!$C1853,VBDhistory4!$B$310:$B$610,0))+ROW()/10000000,0)</f>
        <v>0</v>
      </c>
      <c r="N1853" s="171"/>
      <c r="O1853" s="171" t="str">
        <f t="shared" ref="O1853:R1853" si="3325">$D1853&amp;"-"&amp;RANK(J1853,J$1780:J$2179,0)</f>
        <v>DB-1</v>
      </c>
      <c r="P1853" s="171" t="str">
        <f t="shared" si="3325"/>
        <v>DB-1</v>
      </c>
      <c r="Q1853" s="171" t="str">
        <f t="shared" si="3325"/>
        <v>DB-1</v>
      </c>
      <c r="R1853" s="171" t="str">
        <f t="shared" si="3325"/>
        <v>DB-1</v>
      </c>
      <c r="AC1853" s="3"/>
    </row>
    <row r="1854" ht="15.75" customHeight="1">
      <c r="A1854" s="24">
        <v>75.0</v>
      </c>
      <c r="B1854" s="24" t="s">
        <v>5526</v>
      </c>
      <c r="C1854" s="24" t="s">
        <v>5526</v>
      </c>
      <c r="D1854" s="132" t="s">
        <v>4631</v>
      </c>
      <c r="E1854" s="132">
        <v>15.0</v>
      </c>
      <c r="F1854" s="132"/>
      <c r="G1854" s="132"/>
      <c r="H1854" s="132"/>
      <c r="J1854" s="171">
        <f t="array" ref="J1854">IFERROR(INDEX(VBDhistory1!$U$310:$U$610,MATCH(VBDgames!$C1854,VBDhistory1!$B$310:$B$610,0))+ROW()/10000000,0)</f>
        <v>0</v>
      </c>
      <c r="K1854" s="171">
        <f t="array" ref="K1854">IFERROR(INDEX(VBDhistory2!$U$310:$U$610,MATCH(VBDgames!$C1854,VBDhistory2!$B$310:$B$610,0))+ROW()/10000000,0)</f>
        <v>0</v>
      </c>
      <c r="L1854" s="171">
        <f t="array" ref="L1854">IFERROR(INDEX(VBDhistory3!$U$310:$U$610,MATCH(VBDgames!$C1854,VBDhistory3!$B$310:$B$610,0))+ROW()/10000000,0)</f>
        <v>0</v>
      </c>
      <c r="M1854" s="171">
        <f t="array" ref="M1854">IFERROR(INDEX(VBDhistory4!$U$310:$U$610,MATCH(VBDgames!$C1854,VBDhistory4!$B$310:$B$610,0))+ROW()/10000000,0)</f>
        <v>0</v>
      </c>
      <c r="N1854" s="171"/>
      <c r="O1854" s="171" t="str">
        <f t="shared" ref="O1854:R1854" si="3326">$D1854&amp;"-"&amp;RANK(J1854,J$1780:J$2179,0)</f>
        <v>DB-1</v>
      </c>
      <c r="P1854" s="171" t="str">
        <f t="shared" si="3326"/>
        <v>DB-1</v>
      </c>
      <c r="Q1854" s="171" t="str">
        <f t="shared" si="3326"/>
        <v>DB-1</v>
      </c>
      <c r="R1854" s="171" t="str">
        <f t="shared" si="3326"/>
        <v>DB-1</v>
      </c>
      <c r="AC1854" s="3"/>
    </row>
    <row r="1855" ht="15.75" customHeight="1">
      <c r="A1855" s="24">
        <v>76.0</v>
      </c>
      <c r="B1855" s="24" t="s">
        <v>5527</v>
      </c>
      <c r="C1855" s="24" t="s">
        <v>5527</v>
      </c>
      <c r="D1855" s="132" t="s">
        <v>4631</v>
      </c>
      <c r="E1855" s="132">
        <v>15.0</v>
      </c>
      <c r="F1855" s="132">
        <v>1.0</v>
      </c>
      <c r="G1855" s="132">
        <v>9.0</v>
      </c>
      <c r="H1855" s="132">
        <v>16.0</v>
      </c>
      <c r="J1855" s="171">
        <f t="array" ref="J1855">IFERROR(INDEX(VBDhistory1!$U$310:$U$610,MATCH(VBDgames!$C1855,VBDhistory1!$B$310:$B$610,0))+ROW()/10000000,0)</f>
        <v>0</v>
      </c>
      <c r="K1855" s="171">
        <f t="array" ref="K1855">IFERROR(INDEX(VBDhistory2!$U$310:$U$610,MATCH(VBDgames!$C1855,VBDhistory2!$B$310:$B$610,0))+ROW()/10000000,0)</f>
        <v>0</v>
      </c>
      <c r="L1855" s="171">
        <f t="array" ref="L1855">IFERROR(INDEX(VBDhistory3!$U$310:$U$610,MATCH(VBDgames!$C1855,VBDhistory3!$B$310:$B$610,0))+ROW()/10000000,0)</f>
        <v>0</v>
      </c>
      <c r="M1855" s="171">
        <f t="array" ref="M1855">IFERROR(INDEX(VBDhistory4!$U$310:$U$610,MATCH(VBDgames!$C1855,VBDhistory4!$B$310:$B$610,0))+ROW()/10000000,0)</f>
        <v>0</v>
      </c>
      <c r="N1855" s="171"/>
      <c r="O1855" s="171" t="str">
        <f t="shared" ref="O1855:R1855" si="3327">$D1855&amp;"-"&amp;RANK(J1855,J$1780:J$2179,0)</f>
        <v>DB-1</v>
      </c>
      <c r="P1855" s="171" t="str">
        <f t="shared" si="3327"/>
        <v>DB-1</v>
      </c>
      <c r="Q1855" s="171" t="str">
        <f t="shared" si="3327"/>
        <v>DB-1</v>
      </c>
      <c r="R1855" s="171" t="str">
        <f t="shared" si="3327"/>
        <v>DB-1</v>
      </c>
      <c r="AC1855" s="3"/>
    </row>
    <row r="1856" ht="15.75" customHeight="1">
      <c r="A1856" s="24">
        <v>77.0</v>
      </c>
      <c r="B1856" s="24" t="s">
        <v>5528</v>
      </c>
      <c r="C1856" s="24" t="s">
        <v>5528</v>
      </c>
      <c r="D1856" s="132" t="s">
        <v>4631</v>
      </c>
      <c r="E1856" s="132">
        <v>13.0</v>
      </c>
      <c r="F1856" s="132">
        <v>8.0</v>
      </c>
      <c r="G1856" s="132"/>
      <c r="H1856" s="132"/>
      <c r="J1856" s="171">
        <f t="array" ref="J1856">IFERROR(INDEX(VBDhistory1!$U$310:$U$610,MATCH(VBDgames!$C1856,VBDhistory1!$B$310:$B$610,0))+ROW()/10000000,0)</f>
        <v>0</v>
      </c>
      <c r="K1856" s="171">
        <f t="array" ref="K1856">IFERROR(INDEX(VBDhistory2!$U$310:$U$610,MATCH(VBDgames!$C1856,VBDhistory2!$B$310:$B$610,0))+ROW()/10000000,0)</f>
        <v>0</v>
      </c>
      <c r="L1856" s="171">
        <f t="array" ref="L1856">IFERROR(INDEX(VBDhistory3!$U$310:$U$610,MATCH(VBDgames!$C1856,VBDhistory3!$B$310:$B$610,0))+ROW()/10000000,0)</f>
        <v>0</v>
      </c>
      <c r="M1856" s="171">
        <f t="array" ref="M1856">IFERROR(INDEX(VBDhistory4!$U$310:$U$610,MATCH(VBDgames!$C1856,VBDhistory4!$B$310:$B$610,0))+ROW()/10000000,0)</f>
        <v>0</v>
      </c>
      <c r="N1856" s="171"/>
      <c r="O1856" s="171" t="str">
        <f t="shared" ref="O1856:R1856" si="3328">$D1856&amp;"-"&amp;RANK(J1856,J$1780:J$2179,0)</f>
        <v>DB-1</v>
      </c>
      <c r="P1856" s="171" t="str">
        <f t="shared" si="3328"/>
        <v>DB-1</v>
      </c>
      <c r="Q1856" s="171" t="str">
        <f t="shared" si="3328"/>
        <v>DB-1</v>
      </c>
      <c r="R1856" s="171" t="str">
        <f t="shared" si="3328"/>
        <v>DB-1</v>
      </c>
      <c r="AC1856" s="3"/>
    </row>
    <row r="1857" ht="15.75" customHeight="1">
      <c r="A1857" s="24">
        <v>78.0</v>
      </c>
      <c r="B1857" s="24" t="s">
        <v>5529</v>
      </c>
      <c r="C1857" s="24" t="s">
        <v>5529</v>
      </c>
      <c r="D1857" s="132" t="s">
        <v>4631</v>
      </c>
      <c r="E1857" s="132">
        <v>13.0</v>
      </c>
      <c r="F1857" s="132">
        <v>15.0</v>
      </c>
      <c r="G1857" s="132">
        <v>16.0</v>
      </c>
      <c r="H1857" s="132">
        <v>14.0</v>
      </c>
      <c r="J1857" s="171">
        <f t="array" ref="J1857">IFERROR(INDEX(VBDhistory1!$U$310:$U$610,MATCH(VBDgames!$C1857,VBDhistory1!$B$310:$B$610,0))+ROW()/10000000,0)</f>
        <v>0</v>
      </c>
      <c r="K1857" s="171">
        <f t="array" ref="K1857">IFERROR(INDEX(VBDhistory2!$U$310:$U$610,MATCH(VBDgames!$C1857,VBDhistory2!$B$310:$B$610,0))+ROW()/10000000,0)</f>
        <v>0</v>
      </c>
      <c r="L1857" s="171">
        <f t="array" ref="L1857">IFERROR(INDEX(VBDhistory3!$U$310:$U$610,MATCH(VBDgames!$C1857,VBDhistory3!$B$310:$B$610,0))+ROW()/10000000,0)</f>
        <v>0</v>
      </c>
      <c r="M1857" s="171">
        <f t="array" ref="M1857">IFERROR(INDEX(VBDhistory4!$U$310:$U$610,MATCH(VBDgames!$C1857,VBDhistory4!$B$310:$B$610,0))+ROW()/10000000,0)</f>
        <v>0</v>
      </c>
      <c r="N1857" s="171"/>
      <c r="O1857" s="171" t="str">
        <f t="shared" ref="O1857:R1857" si="3329">$D1857&amp;"-"&amp;RANK(J1857,J$1780:J$2179,0)</f>
        <v>DB-1</v>
      </c>
      <c r="P1857" s="171" t="str">
        <f t="shared" si="3329"/>
        <v>DB-1</v>
      </c>
      <c r="Q1857" s="171" t="str">
        <f t="shared" si="3329"/>
        <v>DB-1</v>
      </c>
      <c r="R1857" s="171" t="str">
        <f t="shared" si="3329"/>
        <v>DB-1</v>
      </c>
      <c r="AC1857" s="3"/>
    </row>
    <row r="1858" ht="15.75" customHeight="1">
      <c r="A1858" s="24">
        <v>79.0</v>
      </c>
      <c r="B1858" s="24" t="s">
        <v>5530</v>
      </c>
      <c r="C1858" s="24" t="s">
        <v>5530</v>
      </c>
      <c r="D1858" s="132" t="s">
        <v>4631</v>
      </c>
      <c r="E1858" s="132">
        <v>14.0</v>
      </c>
      <c r="F1858" s="132">
        <v>9.0</v>
      </c>
      <c r="G1858" s="132">
        <v>10.0</v>
      </c>
      <c r="H1858" s="132">
        <v>14.0</v>
      </c>
      <c r="J1858" s="171">
        <f t="array" ref="J1858">IFERROR(INDEX(VBDhistory1!$U$310:$U$610,MATCH(VBDgames!$C1858,VBDhistory1!$B$310:$B$610,0))+ROW()/10000000,0)</f>
        <v>0</v>
      </c>
      <c r="K1858" s="171">
        <f t="array" ref="K1858">IFERROR(INDEX(VBDhistory2!$U$310:$U$610,MATCH(VBDgames!$C1858,VBDhistory2!$B$310:$B$610,0))+ROW()/10000000,0)</f>
        <v>0</v>
      </c>
      <c r="L1858" s="171">
        <f t="array" ref="L1858">IFERROR(INDEX(VBDhistory3!$U$310:$U$610,MATCH(VBDgames!$C1858,VBDhistory3!$B$310:$B$610,0))+ROW()/10000000,0)</f>
        <v>0</v>
      </c>
      <c r="M1858" s="171">
        <f t="array" ref="M1858">IFERROR(INDEX(VBDhistory4!$U$310:$U$610,MATCH(VBDgames!$C1858,VBDhistory4!$B$310:$B$610,0))+ROW()/10000000,0)</f>
        <v>0</v>
      </c>
      <c r="N1858" s="171"/>
      <c r="O1858" s="171" t="str">
        <f t="shared" ref="O1858:R1858" si="3330">$D1858&amp;"-"&amp;RANK(J1858,J$1780:J$2179,0)</f>
        <v>DB-1</v>
      </c>
      <c r="P1858" s="171" t="str">
        <f t="shared" si="3330"/>
        <v>DB-1</v>
      </c>
      <c r="Q1858" s="171" t="str">
        <f t="shared" si="3330"/>
        <v>DB-1</v>
      </c>
      <c r="R1858" s="171" t="str">
        <f t="shared" si="3330"/>
        <v>DB-1</v>
      </c>
      <c r="AC1858" s="3"/>
    </row>
    <row r="1859" ht="15.75" customHeight="1">
      <c r="A1859" s="24">
        <v>80.0</v>
      </c>
      <c r="B1859" s="24" t="s">
        <v>5531</v>
      </c>
      <c r="C1859" s="24" t="s">
        <v>5531</v>
      </c>
      <c r="D1859" s="132" t="s">
        <v>4631</v>
      </c>
      <c r="E1859" s="132">
        <v>15.0</v>
      </c>
      <c r="F1859" s="132">
        <v>16.0</v>
      </c>
      <c r="G1859" s="132"/>
      <c r="H1859" s="132"/>
      <c r="J1859" s="171">
        <f t="array" ref="J1859">IFERROR(INDEX(VBDhistory1!$U$310:$U$610,MATCH(VBDgames!$C1859,VBDhistory1!$B$310:$B$610,0))+ROW()/10000000,0)</f>
        <v>0</v>
      </c>
      <c r="K1859" s="171">
        <f t="array" ref="K1859">IFERROR(INDEX(VBDhistory2!$U$310:$U$610,MATCH(VBDgames!$C1859,VBDhistory2!$B$310:$B$610,0))+ROW()/10000000,0)</f>
        <v>0</v>
      </c>
      <c r="L1859" s="171">
        <f t="array" ref="L1859">IFERROR(INDEX(VBDhistory3!$U$310:$U$610,MATCH(VBDgames!$C1859,VBDhistory3!$B$310:$B$610,0))+ROW()/10000000,0)</f>
        <v>0</v>
      </c>
      <c r="M1859" s="171">
        <f t="array" ref="M1859">IFERROR(INDEX(VBDhistory4!$U$310:$U$610,MATCH(VBDgames!$C1859,VBDhistory4!$B$310:$B$610,0))+ROW()/10000000,0)</f>
        <v>0</v>
      </c>
      <c r="N1859" s="171"/>
      <c r="O1859" s="171" t="str">
        <f t="shared" ref="O1859:R1859" si="3331">$D1859&amp;"-"&amp;RANK(J1859,J$1780:J$2179,0)</f>
        <v>DB-1</v>
      </c>
      <c r="P1859" s="171" t="str">
        <f t="shared" si="3331"/>
        <v>DB-1</v>
      </c>
      <c r="Q1859" s="171" t="str">
        <f t="shared" si="3331"/>
        <v>DB-1</v>
      </c>
      <c r="R1859" s="171" t="str">
        <f t="shared" si="3331"/>
        <v>DB-1</v>
      </c>
      <c r="AC1859" s="3"/>
    </row>
    <row r="1860" ht="15.75" customHeight="1">
      <c r="A1860" s="24">
        <v>81.0</v>
      </c>
      <c r="B1860" s="24" t="s">
        <v>5532</v>
      </c>
      <c r="C1860" s="24" t="s">
        <v>5532</v>
      </c>
      <c r="D1860" s="132" t="s">
        <v>4631</v>
      </c>
      <c r="E1860" s="132">
        <v>13.0</v>
      </c>
      <c r="F1860" s="132">
        <v>9.0</v>
      </c>
      <c r="G1860" s="132"/>
      <c r="H1860" s="132"/>
      <c r="J1860" s="171">
        <f t="array" ref="J1860">IFERROR(INDEX(VBDhistory1!$U$310:$U$610,MATCH(VBDgames!$C1860,VBDhistory1!$B$310:$B$610,0))+ROW()/10000000,0)</f>
        <v>0</v>
      </c>
      <c r="K1860" s="171">
        <f t="array" ref="K1860">IFERROR(INDEX(VBDhistory2!$U$310:$U$610,MATCH(VBDgames!$C1860,VBDhistory2!$B$310:$B$610,0))+ROW()/10000000,0)</f>
        <v>0</v>
      </c>
      <c r="L1860" s="171">
        <f t="array" ref="L1860">IFERROR(INDEX(VBDhistory3!$U$310:$U$610,MATCH(VBDgames!$C1860,VBDhistory3!$B$310:$B$610,0))+ROW()/10000000,0)</f>
        <v>0</v>
      </c>
      <c r="M1860" s="171">
        <f t="array" ref="M1860">IFERROR(INDEX(VBDhistory4!$U$310:$U$610,MATCH(VBDgames!$C1860,VBDhistory4!$B$310:$B$610,0))+ROW()/10000000,0)</f>
        <v>0</v>
      </c>
      <c r="N1860" s="171"/>
      <c r="O1860" s="171" t="str">
        <f t="shared" ref="O1860:R1860" si="3332">$D1860&amp;"-"&amp;RANK(J1860,J$1780:J$2179,0)</f>
        <v>DB-1</v>
      </c>
      <c r="P1860" s="171" t="str">
        <f t="shared" si="3332"/>
        <v>DB-1</v>
      </c>
      <c r="Q1860" s="171" t="str">
        <f t="shared" si="3332"/>
        <v>DB-1</v>
      </c>
      <c r="R1860" s="171" t="str">
        <f t="shared" si="3332"/>
        <v>DB-1</v>
      </c>
      <c r="AC1860" s="3"/>
    </row>
    <row r="1861" ht="15.75" customHeight="1">
      <c r="A1861" s="24">
        <v>82.0</v>
      </c>
      <c r="B1861" s="24" t="s">
        <v>5533</v>
      </c>
      <c r="C1861" s="24" t="s">
        <v>5533</v>
      </c>
      <c r="D1861" s="132" t="s">
        <v>4631</v>
      </c>
      <c r="E1861" s="132">
        <v>14.0</v>
      </c>
      <c r="F1861" s="132">
        <v>16.0</v>
      </c>
      <c r="G1861" s="132">
        <v>14.0</v>
      </c>
      <c r="H1861" s="132"/>
      <c r="J1861" s="171">
        <f t="array" ref="J1861">IFERROR(INDEX(VBDhistory1!$U$310:$U$610,MATCH(VBDgames!$C1861,VBDhistory1!$B$310:$B$610,0))+ROW()/10000000,0)</f>
        <v>0</v>
      </c>
      <c r="K1861" s="171">
        <f t="array" ref="K1861">IFERROR(INDEX(VBDhistory2!$U$310:$U$610,MATCH(VBDgames!$C1861,VBDhistory2!$B$310:$B$610,0))+ROW()/10000000,0)</f>
        <v>0</v>
      </c>
      <c r="L1861" s="171">
        <f t="array" ref="L1861">IFERROR(INDEX(VBDhistory3!$U$310:$U$610,MATCH(VBDgames!$C1861,VBDhistory3!$B$310:$B$610,0))+ROW()/10000000,0)</f>
        <v>0</v>
      </c>
      <c r="M1861" s="171">
        <f t="array" ref="M1861">IFERROR(INDEX(VBDhistory4!$U$310:$U$610,MATCH(VBDgames!$C1861,VBDhistory4!$B$310:$B$610,0))+ROW()/10000000,0)</f>
        <v>0</v>
      </c>
      <c r="N1861" s="171"/>
      <c r="O1861" s="171" t="str">
        <f t="shared" ref="O1861:R1861" si="3333">$D1861&amp;"-"&amp;RANK(J1861,J$1780:J$2179,0)</f>
        <v>DB-1</v>
      </c>
      <c r="P1861" s="171" t="str">
        <f t="shared" si="3333"/>
        <v>DB-1</v>
      </c>
      <c r="Q1861" s="171" t="str">
        <f t="shared" si="3333"/>
        <v>DB-1</v>
      </c>
      <c r="R1861" s="171" t="str">
        <f t="shared" si="3333"/>
        <v>DB-1</v>
      </c>
      <c r="AC1861" s="3"/>
    </row>
    <row r="1862" ht="15.75" customHeight="1">
      <c r="A1862" s="24">
        <v>83.0</v>
      </c>
      <c r="B1862" s="24" t="s">
        <v>5534</v>
      </c>
      <c r="C1862" s="24" t="s">
        <v>5534</v>
      </c>
      <c r="D1862" s="132" t="s">
        <v>4631</v>
      </c>
      <c r="E1862" s="132">
        <v>15.0</v>
      </c>
      <c r="F1862" s="132"/>
      <c r="G1862" s="132"/>
      <c r="H1862" s="132"/>
      <c r="J1862" s="171">
        <f t="array" ref="J1862">IFERROR(INDEX(VBDhistory1!$U$310:$U$610,MATCH(VBDgames!$C1862,VBDhistory1!$B$310:$B$610,0))+ROW()/10000000,0)</f>
        <v>0</v>
      </c>
      <c r="K1862" s="171">
        <f t="array" ref="K1862">IFERROR(INDEX(VBDhistory2!$U$310:$U$610,MATCH(VBDgames!$C1862,VBDhistory2!$B$310:$B$610,0))+ROW()/10000000,0)</f>
        <v>0</v>
      </c>
      <c r="L1862" s="171">
        <f t="array" ref="L1862">IFERROR(INDEX(VBDhistory3!$U$310:$U$610,MATCH(VBDgames!$C1862,VBDhistory3!$B$310:$B$610,0))+ROW()/10000000,0)</f>
        <v>0</v>
      </c>
      <c r="M1862" s="171">
        <f t="array" ref="M1862">IFERROR(INDEX(VBDhistory4!$U$310:$U$610,MATCH(VBDgames!$C1862,VBDhistory4!$B$310:$B$610,0))+ROW()/10000000,0)</f>
        <v>0</v>
      </c>
      <c r="N1862" s="171"/>
      <c r="O1862" s="171" t="str">
        <f t="shared" ref="O1862:R1862" si="3334">$D1862&amp;"-"&amp;RANK(J1862,J$1780:J$2179,0)</f>
        <v>DB-1</v>
      </c>
      <c r="P1862" s="171" t="str">
        <f t="shared" si="3334"/>
        <v>DB-1</v>
      </c>
      <c r="Q1862" s="171" t="str">
        <f t="shared" si="3334"/>
        <v>DB-1</v>
      </c>
      <c r="R1862" s="171" t="str">
        <f t="shared" si="3334"/>
        <v>DB-1</v>
      </c>
      <c r="AC1862" s="3"/>
    </row>
    <row r="1863" ht="15.75" customHeight="1">
      <c r="A1863" s="24">
        <v>84.0</v>
      </c>
      <c r="B1863" s="24" t="s">
        <v>5535</v>
      </c>
      <c r="C1863" s="24" t="s">
        <v>5535</v>
      </c>
      <c r="D1863" s="132" t="s">
        <v>4631</v>
      </c>
      <c r="E1863" s="132">
        <v>14.0</v>
      </c>
      <c r="F1863" s="132">
        <v>15.0</v>
      </c>
      <c r="G1863" s="132">
        <v>12.0</v>
      </c>
      <c r="H1863" s="132"/>
      <c r="J1863" s="171">
        <f t="array" ref="J1863">IFERROR(INDEX(VBDhistory1!$U$310:$U$610,MATCH(VBDgames!$C1863,VBDhistory1!$B$310:$B$610,0))+ROW()/10000000,0)</f>
        <v>0</v>
      </c>
      <c r="K1863" s="171">
        <f t="array" ref="K1863">IFERROR(INDEX(VBDhistory2!$U$310:$U$610,MATCH(VBDgames!$C1863,VBDhistory2!$B$310:$B$610,0))+ROW()/10000000,0)</f>
        <v>0</v>
      </c>
      <c r="L1863" s="171">
        <f t="array" ref="L1863">IFERROR(INDEX(VBDhistory3!$U$310:$U$610,MATCH(VBDgames!$C1863,VBDhistory3!$B$310:$B$610,0))+ROW()/10000000,0)</f>
        <v>0</v>
      </c>
      <c r="M1863" s="171">
        <f t="array" ref="M1863">IFERROR(INDEX(VBDhistory4!$U$310:$U$610,MATCH(VBDgames!$C1863,VBDhistory4!$B$310:$B$610,0))+ROW()/10000000,0)</f>
        <v>0</v>
      </c>
      <c r="N1863" s="171"/>
      <c r="O1863" s="171" t="str">
        <f t="shared" ref="O1863:R1863" si="3335">$D1863&amp;"-"&amp;RANK(J1863,J$1780:J$2179,0)</f>
        <v>DB-1</v>
      </c>
      <c r="P1863" s="171" t="str">
        <f t="shared" si="3335"/>
        <v>DB-1</v>
      </c>
      <c r="Q1863" s="171" t="str">
        <f t="shared" si="3335"/>
        <v>DB-1</v>
      </c>
      <c r="R1863" s="171" t="str">
        <f t="shared" si="3335"/>
        <v>DB-1</v>
      </c>
      <c r="AC1863" s="3"/>
    </row>
    <row r="1864" ht="15.75" customHeight="1">
      <c r="A1864" s="24">
        <v>85.0</v>
      </c>
      <c r="B1864" s="24" t="s">
        <v>5536</v>
      </c>
      <c r="C1864" s="24" t="s">
        <v>5536</v>
      </c>
      <c r="D1864" s="132" t="s">
        <v>4631</v>
      </c>
      <c r="E1864" s="132">
        <v>13.0</v>
      </c>
      <c r="F1864" s="132">
        <v>7.0</v>
      </c>
      <c r="G1864" s="132">
        <v>7.0</v>
      </c>
      <c r="H1864" s="132"/>
      <c r="J1864" s="171">
        <f t="array" ref="J1864">IFERROR(INDEX(VBDhistory1!$U$310:$U$610,MATCH(VBDgames!$C1864,VBDhistory1!$B$310:$B$610,0))+ROW()/10000000,0)</f>
        <v>0</v>
      </c>
      <c r="K1864" s="171">
        <f t="array" ref="K1864">IFERROR(INDEX(VBDhistory2!$U$310:$U$610,MATCH(VBDgames!$C1864,VBDhistory2!$B$310:$B$610,0))+ROW()/10000000,0)</f>
        <v>0</v>
      </c>
      <c r="L1864" s="171">
        <f t="array" ref="L1864">IFERROR(INDEX(VBDhistory3!$U$310:$U$610,MATCH(VBDgames!$C1864,VBDhistory3!$B$310:$B$610,0))+ROW()/10000000,0)</f>
        <v>0</v>
      </c>
      <c r="M1864" s="171">
        <f t="array" ref="M1864">IFERROR(INDEX(VBDhistory4!$U$310:$U$610,MATCH(VBDgames!$C1864,VBDhistory4!$B$310:$B$610,0))+ROW()/10000000,0)</f>
        <v>0</v>
      </c>
      <c r="N1864" s="171"/>
      <c r="O1864" s="171" t="str">
        <f t="shared" ref="O1864:R1864" si="3336">$D1864&amp;"-"&amp;RANK(J1864,J$1780:J$2179,0)</f>
        <v>DB-1</v>
      </c>
      <c r="P1864" s="171" t="str">
        <f t="shared" si="3336"/>
        <v>DB-1</v>
      </c>
      <c r="Q1864" s="171" t="str">
        <f t="shared" si="3336"/>
        <v>DB-1</v>
      </c>
      <c r="R1864" s="171" t="str">
        <f t="shared" si="3336"/>
        <v>DB-1</v>
      </c>
      <c r="AC1864" s="3"/>
    </row>
    <row r="1865" ht="15.75" customHeight="1">
      <c r="A1865" s="24">
        <v>86.0</v>
      </c>
      <c r="B1865" s="24" t="s">
        <v>5537</v>
      </c>
      <c r="C1865" s="24" t="s">
        <v>5537</v>
      </c>
      <c r="D1865" s="132" t="s">
        <v>4631</v>
      </c>
      <c r="E1865" s="132">
        <v>15.0</v>
      </c>
      <c r="F1865" s="132">
        <v>6.0</v>
      </c>
      <c r="G1865" s="132">
        <v>8.0</v>
      </c>
      <c r="H1865" s="132"/>
      <c r="J1865" s="171">
        <f t="array" ref="J1865">IFERROR(INDEX(VBDhistory1!$U$310:$U$610,MATCH(VBDgames!$C1865,VBDhistory1!$B$310:$B$610,0))+ROW()/10000000,0)</f>
        <v>0</v>
      </c>
      <c r="K1865" s="171">
        <f t="array" ref="K1865">IFERROR(INDEX(VBDhistory2!$U$310:$U$610,MATCH(VBDgames!$C1865,VBDhistory2!$B$310:$B$610,0))+ROW()/10000000,0)</f>
        <v>0</v>
      </c>
      <c r="L1865" s="171">
        <f t="array" ref="L1865">IFERROR(INDEX(VBDhistory3!$U$310:$U$610,MATCH(VBDgames!$C1865,VBDhistory3!$B$310:$B$610,0))+ROW()/10000000,0)</f>
        <v>0</v>
      </c>
      <c r="M1865" s="171">
        <f t="array" ref="M1865">IFERROR(INDEX(VBDhistory4!$U$310:$U$610,MATCH(VBDgames!$C1865,VBDhistory4!$B$310:$B$610,0))+ROW()/10000000,0)</f>
        <v>0</v>
      </c>
      <c r="N1865" s="171"/>
      <c r="O1865" s="171" t="str">
        <f t="shared" ref="O1865:R1865" si="3337">$D1865&amp;"-"&amp;RANK(J1865,J$1780:J$2179,0)</f>
        <v>DB-1</v>
      </c>
      <c r="P1865" s="171" t="str">
        <f t="shared" si="3337"/>
        <v>DB-1</v>
      </c>
      <c r="Q1865" s="171" t="str">
        <f t="shared" si="3337"/>
        <v>DB-1</v>
      </c>
      <c r="R1865" s="171" t="str">
        <f t="shared" si="3337"/>
        <v>DB-1</v>
      </c>
      <c r="AC1865" s="3"/>
    </row>
    <row r="1866" ht="15.75" customHeight="1">
      <c r="A1866" s="24">
        <v>87.0</v>
      </c>
      <c r="B1866" s="24" t="s">
        <v>5538</v>
      </c>
      <c r="C1866" s="24" t="s">
        <v>5538</v>
      </c>
      <c r="D1866" s="132" t="s">
        <v>4631</v>
      </c>
      <c r="E1866" s="132">
        <v>15.0</v>
      </c>
      <c r="F1866" s="132">
        <v>16.0</v>
      </c>
      <c r="G1866" s="132">
        <v>4.0</v>
      </c>
      <c r="H1866" s="132"/>
      <c r="J1866" s="171">
        <f t="array" ref="J1866">IFERROR(INDEX(VBDhistory1!$U$310:$U$610,MATCH(VBDgames!$C1866,VBDhistory1!$B$310:$B$610,0))+ROW()/10000000,0)</f>
        <v>0</v>
      </c>
      <c r="K1866" s="171">
        <f t="array" ref="K1866">IFERROR(INDEX(VBDhistory2!$U$310:$U$610,MATCH(VBDgames!$C1866,VBDhistory2!$B$310:$B$610,0))+ROW()/10000000,0)</f>
        <v>0</v>
      </c>
      <c r="L1866" s="171">
        <f t="array" ref="L1866">IFERROR(INDEX(VBDhistory3!$U$310:$U$610,MATCH(VBDgames!$C1866,VBDhistory3!$B$310:$B$610,0))+ROW()/10000000,0)</f>
        <v>0</v>
      </c>
      <c r="M1866" s="171">
        <f t="array" ref="M1866">IFERROR(INDEX(VBDhistory4!$U$310:$U$610,MATCH(VBDgames!$C1866,VBDhistory4!$B$310:$B$610,0))+ROW()/10000000,0)</f>
        <v>0</v>
      </c>
      <c r="N1866" s="171"/>
      <c r="O1866" s="171" t="str">
        <f t="shared" ref="O1866:R1866" si="3338">$D1866&amp;"-"&amp;RANK(J1866,J$1780:J$2179,0)</f>
        <v>DB-1</v>
      </c>
      <c r="P1866" s="171" t="str">
        <f t="shared" si="3338"/>
        <v>DB-1</v>
      </c>
      <c r="Q1866" s="171" t="str">
        <f t="shared" si="3338"/>
        <v>DB-1</v>
      </c>
      <c r="R1866" s="171" t="str">
        <f t="shared" si="3338"/>
        <v>DB-1</v>
      </c>
      <c r="AC1866" s="3"/>
    </row>
    <row r="1867" ht="15.75" customHeight="1">
      <c r="A1867" s="24">
        <v>88.0</v>
      </c>
      <c r="B1867" s="24" t="s">
        <v>5539</v>
      </c>
      <c r="C1867" s="24" t="s">
        <v>5539</v>
      </c>
      <c r="D1867" s="132" t="s">
        <v>4631</v>
      </c>
      <c r="E1867" s="132">
        <v>14.0</v>
      </c>
      <c r="F1867" s="132">
        <v>14.0</v>
      </c>
      <c r="G1867" s="132">
        <v>12.0</v>
      </c>
      <c r="H1867" s="132"/>
      <c r="J1867" s="171">
        <f t="array" ref="J1867">IFERROR(INDEX(VBDhistory1!$U$310:$U$610,MATCH(VBDgames!$C1867,VBDhistory1!$B$310:$B$610,0))+ROW()/10000000,0)</f>
        <v>0</v>
      </c>
      <c r="K1867" s="171">
        <f t="array" ref="K1867">IFERROR(INDEX(VBDhistory2!$U$310:$U$610,MATCH(VBDgames!$C1867,VBDhistory2!$B$310:$B$610,0))+ROW()/10000000,0)</f>
        <v>0</v>
      </c>
      <c r="L1867" s="171">
        <f t="array" ref="L1867">IFERROR(INDEX(VBDhistory3!$U$310:$U$610,MATCH(VBDgames!$C1867,VBDhistory3!$B$310:$B$610,0))+ROW()/10000000,0)</f>
        <v>0</v>
      </c>
      <c r="M1867" s="171">
        <f t="array" ref="M1867">IFERROR(INDEX(VBDhistory4!$U$310:$U$610,MATCH(VBDgames!$C1867,VBDhistory4!$B$310:$B$610,0))+ROW()/10000000,0)</f>
        <v>0</v>
      </c>
      <c r="N1867" s="171"/>
      <c r="O1867" s="171" t="str">
        <f t="shared" ref="O1867:R1867" si="3339">$D1867&amp;"-"&amp;RANK(J1867,J$1780:J$2179,0)</f>
        <v>DB-1</v>
      </c>
      <c r="P1867" s="171" t="str">
        <f t="shared" si="3339"/>
        <v>DB-1</v>
      </c>
      <c r="Q1867" s="171" t="str">
        <f t="shared" si="3339"/>
        <v>DB-1</v>
      </c>
      <c r="R1867" s="171" t="str">
        <f t="shared" si="3339"/>
        <v>DB-1</v>
      </c>
      <c r="AC1867" s="3"/>
    </row>
    <row r="1868" ht="15.75" customHeight="1">
      <c r="A1868" s="24">
        <v>89.0</v>
      </c>
      <c r="B1868" s="24" t="s">
        <v>5540</v>
      </c>
      <c r="C1868" s="24" t="s">
        <v>5540</v>
      </c>
      <c r="D1868" s="132" t="s">
        <v>4631</v>
      </c>
      <c r="E1868" s="132">
        <v>15.0</v>
      </c>
      <c r="F1868" s="132">
        <v>13.0</v>
      </c>
      <c r="G1868" s="132">
        <v>16.0</v>
      </c>
      <c r="H1868" s="132">
        <v>14.0</v>
      </c>
      <c r="J1868" s="171">
        <f t="array" ref="J1868">IFERROR(INDEX(VBDhistory1!$U$310:$U$610,MATCH(VBDgames!$C1868,VBDhistory1!$B$310:$B$610,0))+ROW()/10000000,0)</f>
        <v>0</v>
      </c>
      <c r="K1868" s="171">
        <f t="array" ref="K1868">IFERROR(INDEX(VBDhistory2!$U$310:$U$610,MATCH(VBDgames!$C1868,VBDhistory2!$B$310:$B$610,0))+ROW()/10000000,0)</f>
        <v>0</v>
      </c>
      <c r="L1868" s="171">
        <f t="array" ref="L1868">IFERROR(INDEX(VBDhistory3!$U$310:$U$610,MATCH(VBDgames!$C1868,VBDhistory3!$B$310:$B$610,0))+ROW()/10000000,0)</f>
        <v>0</v>
      </c>
      <c r="M1868" s="171">
        <f t="array" ref="M1868">IFERROR(INDEX(VBDhistory4!$U$310:$U$610,MATCH(VBDgames!$C1868,VBDhistory4!$B$310:$B$610,0))+ROW()/10000000,0)</f>
        <v>0</v>
      </c>
      <c r="N1868" s="171"/>
      <c r="O1868" s="171" t="str">
        <f t="shared" ref="O1868:R1868" si="3340">$D1868&amp;"-"&amp;RANK(J1868,J$1780:J$2179,0)</f>
        <v>DB-1</v>
      </c>
      <c r="P1868" s="171" t="str">
        <f t="shared" si="3340"/>
        <v>DB-1</v>
      </c>
      <c r="Q1868" s="171" t="str">
        <f t="shared" si="3340"/>
        <v>DB-1</v>
      </c>
      <c r="R1868" s="171" t="str">
        <f t="shared" si="3340"/>
        <v>DB-1</v>
      </c>
      <c r="AC1868" s="3"/>
    </row>
    <row r="1869" ht="15.75" customHeight="1">
      <c r="A1869" s="24">
        <v>90.0</v>
      </c>
      <c r="B1869" s="24" t="s">
        <v>5541</v>
      </c>
      <c r="C1869" s="24" t="s">
        <v>5541</v>
      </c>
      <c r="D1869" s="132" t="s">
        <v>4631</v>
      </c>
      <c r="E1869" s="132">
        <v>13.0</v>
      </c>
      <c r="F1869" s="132">
        <v>14.0</v>
      </c>
      <c r="G1869" s="132">
        <v>7.0</v>
      </c>
      <c r="H1869" s="132"/>
      <c r="J1869" s="171">
        <f t="array" ref="J1869">IFERROR(INDEX(VBDhistory1!$U$310:$U$610,MATCH(VBDgames!$C1869,VBDhistory1!$B$310:$B$610,0))+ROW()/10000000,0)</f>
        <v>0</v>
      </c>
      <c r="K1869" s="171">
        <f t="array" ref="K1869">IFERROR(INDEX(VBDhistory2!$U$310:$U$610,MATCH(VBDgames!$C1869,VBDhistory2!$B$310:$B$610,0))+ROW()/10000000,0)</f>
        <v>0</v>
      </c>
      <c r="L1869" s="171">
        <f t="array" ref="L1869">IFERROR(INDEX(VBDhistory3!$U$310:$U$610,MATCH(VBDgames!$C1869,VBDhistory3!$B$310:$B$610,0))+ROW()/10000000,0)</f>
        <v>0</v>
      </c>
      <c r="M1869" s="171">
        <f t="array" ref="M1869">IFERROR(INDEX(VBDhistory4!$U$310:$U$610,MATCH(VBDgames!$C1869,VBDhistory4!$B$310:$B$610,0))+ROW()/10000000,0)</f>
        <v>0</v>
      </c>
      <c r="N1869" s="171"/>
      <c r="O1869" s="171" t="str">
        <f t="shared" ref="O1869:R1869" si="3341">$D1869&amp;"-"&amp;RANK(J1869,J$1780:J$2179,0)</f>
        <v>DB-1</v>
      </c>
      <c r="P1869" s="171" t="str">
        <f t="shared" si="3341"/>
        <v>DB-1</v>
      </c>
      <c r="Q1869" s="171" t="str">
        <f t="shared" si="3341"/>
        <v>DB-1</v>
      </c>
      <c r="R1869" s="171" t="str">
        <f t="shared" si="3341"/>
        <v>DB-1</v>
      </c>
      <c r="AC1869" s="3"/>
    </row>
    <row r="1870" ht="15.75" customHeight="1">
      <c r="A1870" s="24">
        <v>91.0</v>
      </c>
      <c r="B1870" s="24" t="s">
        <v>5542</v>
      </c>
      <c r="C1870" s="24" t="s">
        <v>5542</v>
      </c>
      <c r="D1870" s="132" t="s">
        <v>4631</v>
      </c>
      <c r="E1870" s="132">
        <v>16.0</v>
      </c>
      <c r="F1870" s="132">
        <v>7.0</v>
      </c>
      <c r="G1870" s="132"/>
      <c r="H1870" s="132"/>
      <c r="J1870" s="171">
        <f t="array" ref="J1870">IFERROR(INDEX(VBDhistory1!$U$310:$U$610,MATCH(VBDgames!$C1870,VBDhistory1!$B$310:$B$610,0))+ROW()/10000000,0)</f>
        <v>0</v>
      </c>
      <c r="K1870" s="171">
        <f t="array" ref="K1870">IFERROR(INDEX(VBDhistory2!$U$310:$U$610,MATCH(VBDgames!$C1870,VBDhistory2!$B$310:$B$610,0))+ROW()/10000000,0)</f>
        <v>0</v>
      </c>
      <c r="L1870" s="171">
        <f t="array" ref="L1870">IFERROR(INDEX(VBDhistory3!$U$310:$U$610,MATCH(VBDgames!$C1870,VBDhistory3!$B$310:$B$610,0))+ROW()/10000000,0)</f>
        <v>0</v>
      </c>
      <c r="M1870" s="171">
        <f t="array" ref="M1870">IFERROR(INDEX(VBDhistory4!$U$310:$U$610,MATCH(VBDgames!$C1870,VBDhistory4!$B$310:$B$610,0))+ROW()/10000000,0)</f>
        <v>0</v>
      </c>
      <c r="N1870" s="171"/>
      <c r="O1870" s="171" t="str">
        <f t="shared" ref="O1870:R1870" si="3342">$D1870&amp;"-"&amp;RANK(J1870,J$1780:J$2179,0)</f>
        <v>DB-1</v>
      </c>
      <c r="P1870" s="171" t="str">
        <f t="shared" si="3342"/>
        <v>DB-1</v>
      </c>
      <c r="Q1870" s="171" t="str">
        <f t="shared" si="3342"/>
        <v>DB-1</v>
      </c>
      <c r="R1870" s="171" t="str">
        <f t="shared" si="3342"/>
        <v>DB-1</v>
      </c>
      <c r="AC1870" s="3"/>
    </row>
    <row r="1871" ht="15.75" customHeight="1">
      <c r="A1871" s="24">
        <v>92.0</v>
      </c>
      <c r="B1871" s="24" t="s">
        <v>5543</v>
      </c>
      <c r="C1871" s="24" t="s">
        <v>5543</v>
      </c>
      <c r="D1871" s="132" t="s">
        <v>4631</v>
      </c>
      <c r="E1871" s="132">
        <v>12.0</v>
      </c>
      <c r="F1871" s="132">
        <v>16.0</v>
      </c>
      <c r="G1871" s="132">
        <v>16.0</v>
      </c>
      <c r="H1871" s="132">
        <v>16.0</v>
      </c>
      <c r="J1871" s="171">
        <f t="array" ref="J1871">IFERROR(INDEX(VBDhistory1!$U$310:$U$610,MATCH(VBDgames!$C1871,VBDhistory1!$B$310:$B$610,0))+ROW()/10000000,0)</f>
        <v>0</v>
      </c>
      <c r="K1871" s="171">
        <f t="array" ref="K1871">IFERROR(INDEX(VBDhistory2!$U$310:$U$610,MATCH(VBDgames!$C1871,VBDhistory2!$B$310:$B$610,0))+ROW()/10000000,0)</f>
        <v>0</v>
      </c>
      <c r="L1871" s="171">
        <f t="array" ref="L1871">IFERROR(INDEX(VBDhistory3!$U$310:$U$610,MATCH(VBDgames!$C1871,VBDhistory3!$B$310:$B$610,0))+ROW()/10000000,0)</f>
        <v>0</v>
      </c>
      <c r="M1871" s="171">
        <f t="array" ref="M1871">IFERROR(INDEX(VBDhistory4!$U$310:$U$610,MATCH(VBDgames!$C1871,VBDhistory4!$B$310:$B$610,0))+ROW()/10000000,0)</f>
        <v>0</v>
      </c>
      <c r="N1871" s="171"/>
      <c r="O1871" s="171" t="str">
        <f t="shared" ref="O1871:R1871" si="3343">$D1871&amp;"-"&amp;RANK(J1871,J$1780:J$2179,0)</f>
        <v>DB-1</v>
      </c>
      <c r="P1871" s="171" t="str">
        <f t="shared" si="3343"/>
        <v>DB-1</v>
      </c>
      <c r="Q1871" s="171" t="str">
        <f t="shared" si="3343"/>
        <v>DB-1</v>
      </c>
      <c r="R1871" s="171" t="str">
        <f t="shared" si="3343"/>
        <v>DB-1</v>
      </c>
      <c r="AC1871" s="3"/>
    </row>
    <row r="1872" ht="15.75" customHeight="1">
      <c r="A1872" s="24">
        <v>93.0</v>
      </c>
      <c r="B1872" s="24" t="s">
        <v>5544</v>
      </c>
      <c r="C1872" s="24" t="s">
        <v>5544</v>
      </c>
      <c r="D1872" s="132" t="s">
        <v>4631</v>
      </c>
      <c r="E1872" s="132">
        <v>14.0</v>
      </c>
      <c r="F1872" s="132">
        <v>13.0</v>
      </c>
      <c r="G1872" s="132">
        <v>2.0</v>
      </c>
      <c r="H1872" s="132"/>
      <c r="J1872" s="171">
        <f t="array" ref="J1872">IFERROR(INDEX(VBDhistory1!$U$310:$U$610,MATCH(VBDgames!$C1872,VBDhistory1!$B$310:$B$610,0))+ROW()/10000000,0)</f>
        <v>0</v>
      </c>
      <c r="K1872" s="171">
        <f t="array" ref="K1872">IFERROR(INDEX(VBDhistory2!$U$310:$U$610,MATCH(VBDgames!$C1872,VBDhistory2!$B$310:$B$610,0))+ROW()/10000000,0)</f>
        <v>0</v>
      </c>
      <c r="L1872" s="171">
        <f t="array" ref="L1872">IFERROR(INDEX(VBDhistory3!$U$310:$U$610,MATCH(VBDgames!$C1872,VBDhistory3!$B$310:$B$610,0))+ROW()/10000000,0)</f>
        <v>0</v>
      </c>
      <c r="M1872" s="171">
        <f t="array" ref="M1872">IFERROR(INDEX(VBDhistory4!$U$310:$U$610,MATCH(VBDgames!$C1872,VBDhistory4!$B$310:$B$610,0))+ROW()/10000000,0)</f>
        <v>0</v>
      </c>
      <c r="N1872" s="171"/>
      <c r="O1872" s="171" t="str">
        <f t="shared" ref="O1872:R1872" si="3344">$D1872&amp;"-"&amp;RANK(J1872,J$1780:J$2179,0)</f>
        <v>DB-1</v>
      </c>
      <c r="P1872" s="171" t="str">
        <f t="shared" si="3344"/>
        <v>DB-1</v>
      </c>
      <c r="Q1872" s="171" t="str">
        <f t="shared" si="3344"/>
        <v>DB-1</v>
      </c>
      <c r="R1872" s="171" t="str">
        <f t="shared" si="3344"/>
        <v>DB-1</v>
      </c>
      <c r="AC1872" s="3"/>
    </row>
    <row r="1873" ht="15.75" customHeight="1">
      <c r="A1873" s="24">
        <v>94.0</v>
      </c>
      <c r="B1873" s="24" t="s">
        <v>5545</v>
      </c>
      <c r="C1873" s="24" t="s">
        <v>5545</v>
      </c>
      <c r="D1873" s="132" t="s">
        <v>4631</v>
      </c>
      <c r="E1873" s="132">
        <v>14.0</v>
      </c>
      <c r="F1873" s="132">
        <v>14.0</v>
      </c>
      <c r="G1873" s="132">
        <v>16.0</v>
      </c>
      <c r="H1873" s="132"/>
      <c r="J1873" s="171">
        <f t="array" ref="J1873">IFERROR(INDEX(VBDhistory1!$U$310:$U$610,MATCH(VBDgames!$C1873,VBDhistory1!$B$310:$B$610,0))+ROW()/10000000,0)</f>
        <v>0</v>
      </c>
      <c r="K1873" s="171">
        <f t="array" ref="K1873">IFERROR(INDEX(VBDhistory2!$U$310:$U$610,MATCH(VBDgames!$C1873,VBDhistory2!$B$310:$B$610,0))+ROW()/10000000,0)</f>
        <v>0</v>
      </c>
      <c r="L1873" s="171">
        <f t="array" ref="L1873">IFERROR(INDEX(VBDhistory3!$U$310:$U$610,MATCH(VBDgames!$C1873,VBDhistory3!$B$310:$B$610,0))+ROW()/10000000,0)</f>
        <v>0</v>
      </c>
      <c r="M1873" s="171">
        <f t="array" ref="M1873">IFERROR(INDEX(VBDhistory4!$U$310:$U$610,MATCH(VBDgames!$C1873,VBDhistory4!$B$310:$B$610,0))+ROW()/10000000,0)</f>
        <v>0</v>
      </c>
      <c r="N1873" s="171"/>
      <c r="O1873" s="171" t="str">
        <f t="shared" ref="O1873:R1873" si="3345">$D1873&amp;"-"&amp;RANK(J1873,J$1780:J$2179,0)</f>
        <v>DB-1</v>
      </c>
      <c r="P1873" s="171" t="str">
        <f t="shared" si="3345"/>
        <v>DB-1</v>
      </c>
      <c r="Q1873" s="171" t="str">
        <f t="shared" si="3345"/>
        <v>DB-1</v>
      </c>
      <c r="R1873" s="171" t="str">
        <f t="shared" si="3345"/>
        <v>DB-1</v>
      </c>
      <c r="AC1873" s="3"/>
    </row>
    <row r="1874" ht="15.75" customHeight="1">
      <c r="A1874" s="24">
        <v>95.0</v>
      </c>
      <c r="B1874" s="24" t="s">
        <v>5546</v>
      </c>
      <c r="C1874" s="24" t="s">
        <v>5546</v>
      </c>
      <c r="D1874" s="132" t="s">
        <v>4631</v>
      </c>
      <c r="E1874" s="132">
        <v>16.0</v>
      </c>
      <c r="F1874" s="132">
        <v>16.0</v>
      </c>
      <c r="G1874" s="132">
        <v>11.0</v>
      </c>
      <c r="H1874" s="132"/>
      <c r="J1874" s="171">
        <f t="array" ref="J1874">IFERROR(INDEX(VBDhistory1!$U$310:$U$610,MATCH(VBDgames!$C1874,VBDhistory1!$B$310:$B$610,0))+ROW()/10000000,0)</f>
        <v>0</v>
      </c>
      <c r="K1874" s="171">
        <f t="array" ref="K1874">IFERROR(INDEX(VBDhistory2!$U$310:$U$610,MATCH(VBDgames!$C1874,VBDhistory2!$B$310:$B$610,0))+ROW()/10000000,0)</f>
        <v>0</v>
      </c>
      <c r="L1874" s="171">
        <f t="array" ref="L1874">IFERROR(INDEX(VBDhistory3!$U$310:$U$610,MATCH(VBDgames!$C1874,VBDhistory3!$B$310:$B$610,0))+ROW()/10000000,0)</f>
        <v>0</v>
      </c>
      <c r="M1874" s="171">
        <f t="array" ref="M1874">IFERROR(INDEX(VBDhistory4!$U$310:$U$610,MATCH(VBDgames!$C1874,VBDhistory4!$B$310:$B$610,0))+ROW()/10000000,0)</f>
        <v>0</v>
      </c>
      <c r="N1874" s="171"/>
      <c r="O1874" s="171" t="str">
        <f t="shared" ref="O1874:R1874" si="3346">$D1874&amp;"-"&amp;RANK(J1874,J$1780:J$2179,0)</f>
        <v>DB-1</v>
      </c>
      <c r="P1874" s="171" t="str">
        <f t="shared" si="3346"/>
        <v>DB-1</v>
      </c>
      <c r="Q1874" s="171" t="str">
        <f t="shared" si="3346"/>
        <v>DB-1</v>
      </c>
      <c r="R1874" s="171" t="str">
        <f t="shared" si="3346"/>
        <v>DB-1</v>
      </c>
      <c r="AC1874" s="3"/>
    </row>
    <row r="1875" ht="15.75" customHeight="1">
      <c r="A1875" s="24">
        <v>96.0</v>
      </c>
      <c r="B1875" s="24" t="s">
        <v>5024</v>
      </c>
      <c r="C1875" s="24" t="s">
        <v>5024</v>
      </c>
      <c r="D1875" s="132" t="s">
        <v>4631</v>
      </c>
      <c r="E1875" s="132">
        <v>14.0</v>
      </c>
      <c r="F1875" s="132"/>
      <c r="G1875" s="132">
        <v>14.0</v>
      </c>
      <c r="H1875" s="132">
        <v>16.0</v>
      </c>
      <c r="J1875" s="171">
        <f t="array" ref="J1875">IFERROR(INDEX(VBDhistory1!$U$310:$U$610,MATCH(VBDgames!$C1875,VBDhistory1!$B$310:$B$610,0))+ROW()/10000000,0)</f>
        <v>0</v>
      </c>
      <c r="K1875" s="171">
        <f t="array" ref="K1875">IFERROR(INDEX(VBDhistory2!$U$310:$U$610,MATCH(VBDgames!$C1875,VBDhistory2!$B$310:$B$610,0))+ROW()/10000000,0)</f>
        <v>0</v>
      </c>
      <c r="L1875" s="171">
        <f t="array" ref="L1875">IFERROR(INDEX(VBDhistory3!$U$310:$U$610,MATCH(VBDgames!$C1875,VBDhistory3!$B$310:$B$610,0))+ROW()/10000000,0)</f>
        <v>0</v>
      </c>
      <c r="M1875" s="171">
        <f t="array" ref="M1875">IFERROR(INDEX(VBDhistory4!$U$310:$U$610,MATCH(VBDgames!$C1875,VBDhistory4!$B$310:$B$610,0))+ROW()/10000000,0)</f>
        <v>0</v>
      </c>
      <c r="N1875" s="171"/>
      <c r="O1875" s="171" t="str">
        <f t="shared" ref="O1875:R1875" si="3347">$D1875&amp;"-"&amp;RANK(J1875,J$1780:J$2179,0)</f>
        <v>DB-1</v>
      </c>
      <c r="P1875" s="171" t="str">
        <f t="shared" si="3347"/>
        <v>DB-1</v>
      </c>
      <c r="Q1875" s="171" t="str">
        <f t="shared" si="3347"/>
        <v>DB-1</v>
      </c>
      <c r="R1875" s="171" t="str">
        <f t="shared" si="3347"/>
        <v>DB-1</v>
      </c>
      <c r="AC1875" s="3"/>
    </row>
    <row r="1876" ht="15.75" customHeight="1">
      <c r="A1876" s="24">
        <v>97.0</v>
      </c>
      <c r="B1876" s="24" t="s">
        <v>5547</v>
      </c>
      <c r="C1876" s="24" t="s">
        <v>5547</v>
      </c>
      <c r="D1876" s="132" t="s">
        <v>4631</v>
      </c>
      <c r="E1876" s="132">
        <v>16.0</v>
      </c>
      <c r="F1876" s="132">
        <v>16.0</v>
      </c>
      <c r="G1876" s="132">
        <v>16.0</v>
      </c>
      <c r="H1876" s="132"/>
      <c r="J1876" s="171">
        <f t="array" ref="J1876">IFERROR(INDEX(VBDhistory1!$U$310:$U$610,MATCH(VBDgames!$C1876,VBDhistory1!$B$310:$B$610,0))+ROW()/10000000,0)</f>
        <v>0</v>
      </c>
      <c r="K1876" s="171">
        <f t="array" ref="K1876">IFERROR(INDEX(VBDhistory2!$U$310:$U$610,MATCH(VBDgames!$C1876,VBDhistory2!$B$310:$B$610,0))+ROW()/10000000,0)</f>
        <v>0</v>
      </c>
      <c r="L1876" s="171">
        <f t="array" ref="L1876">IFERROR(INDEX(VBDhistory3!$U$310:$U$610,MATCH(VBDgames!$C1876,VBDhistory3!$B$310:$B$610,0))+ROW()/10000000,0)</f>
        <v>0</v>
      </c>
      <c r="M1876" s="171">
        <f t="array" ref="M1876">IFERROR(INDEX(VBDhistory4!$U$310:$U$610,MATCH(VBDgames!$C1876,VBDhistory4!$B$310:$B$610,0))+ROW()/10000000,0)</f>
        <v>0</v>
      </c>
      <c r="N1876" s="171"/>
      <c r="O1876" s="171" t="str">
        <f t="shared" ref="O1876:R1876" si="3348">$D1876&amp;"-"&amp;RANK(J1876,J$1780:J$2179,0)</f>
        <v>DB-1</v>
      </c>
      <c r="P1876" s="171" t="str">
        <f t="shared" si="3348"/>
        <v>DB-1</v>
      </c>
      <c r="Q1876" s="171" t="str">
        <f t="shared" si="3348"/>
        <v>DB-1</v>
      </c>
      <c r="R1876" s="171" t="str">
        <f t="shared" si="3348"/>
        <v>DB-1</v>
      </c>
      <c r="AC1876" s="3"/>
    </row>
    <row r="1877" ht="15.75" customHeight="1">
      <c r="A1877" s="24">
        <v>98.0</v>
      </c>
      <c r="B1877" s="24" t="s">
        <v>5548</v>
      </c>
      <c r="C1877" s="24" t="s">
        <v>5548</v>
      </c>
      <c r="D1877" s="132" t="s">
        <v>4631</v>
      </c>
      <c r="E1877" s="132">
        <v>15.0</v>
      </c>
      <c r="F1877" s="132">
        <v>4.0</v>
      </c>
      <c r="G1877" s="132">
        <v>1.0</v>
      </c>
      <c r="H1877" s="132"/>
      <c r="J1877" s="171">
        <f t="array" ref="J1877">IFERROR(INDEX(VBDhistory1!$U$310:$U$610,MATCH(VBDgames!$C1877,VBDhistory1!$B$310:$B$610,0))+ROW()/10000000,0)</f>
        <v>0</v>
      </c>
      <c r="K1877" s="171">
        <f t="array" ref="K1877">IFERROR(INDEX(VBDhistory2!$U$310:$U$610,MATCH(VBDgames!$C1877,VBDhistory2!$B$310:$B$610,0))+ROW()/10000000,0)</f>
        <v>0</v>
      </c>
      <c r="L1877" s="171">
        <f t="array" ref="L1877">IFERROR(INDEX(VBDhistory3!$U$310:$U$610,MATCH(VBDgames!$C1877,VBDhistory3!$B$310:$B$610,0))+ROW()/10000000,0)</f>
        <v>0</v>
      </c>
      <c r="M1877" s="171">
        <f t="array" ref="M1877">IFERROR(INDEX(VBDhistory4!$U$310:$U$610,MATCH(VBDgames!$C1877,VBDhistory4!$B$310:$B$610,0))+ROW()/10000000,0)</f>
        <v>0</v>
      </c>
      <c r="N1877" s="171"/>
      <c r="O1877" s="171" t="str">
        <f t="shared" ref="O1877:R1877" si="3349">$D1877&amp;"-"&amp;RANK(J1877,J$1780:J$2179,0)</f>
        <v>DB-1</v>
      </c>
      <c r="P1877" s="171" t="str">
        <f t="shared" si="3349"/>
        <v>DB-1</v>
      </c>
      <c r="Q1877" s="171" t="str">
        <f t="shared" si="3349"/>
        <v>DB-1</v>
      </c>
      <c r="R1877" s="171" t="str">
        <f t="shared" si="3349"/>
        <v>DB-1</v>
      </c>
      <c r="AC1877" s="3"/>
    </row>
    <row r="1878" ht="15.75" customHeight="1">
      <c r="A1878" s="24">
        <v>99.0</v>
      </c>
      <c r="B1878" s="24" t="s">
        <v>5549</v>
      </c>
      <c r="C1878" s="24" t="s">
        <v>5549</v>
      </c>
      <c r="D1878" s="132" t="s">
        <v>4631</v>
      </c>
      <c r="E1878" s="132">
        <v>12.0</v>
      </c>
      <c r="F1878" s="132">
        <v>12.0</v>
      </c>
      <c r="G1878" s="132"/>
      <c r="H1878" s="132"/>
      <c r="J1878" s="171">
        <f t="array" ref="J1878">IFERROR(INDEX(VBDhistory1!$U$310:$U$610,MATCH(VBDgames!$C1878,VBDhistory1!$B$310:$B$610,0))+ROW()/10000000,0)</f>
        <v>0</v>
      </c>
      <c r="K1878" s="171">
        <f t="array" ref="K1878">IFERROR(INDEX(VBDhistory2!$U$310:$U$610,MATCH(VBDgames!$C1878,VBDhistory2!$B$310:$B$610,0))+ROW()/10000000,0)</f>
        <v>0</v>
      </c>
      <c r="L1878" s="171">
        <f t="array" ref="L1878">IFERROR(INDEX(VBDhistory3!$U$310:$U$610,MATCH(VBDgames!$C1878,VBDhistory3!$B$310:$B$610,0))+ROW()/10000000,0)</f>
        <v>0</v>
      </c>
      <c r="M1878" s="171">
        <f t="array" ref="M1878">IFERROR(INDEX(VBDhistory4!$U$310:$U$610,MATCH(VBDgames!$C1878,VBDhistory4!$B$310:$B$610,0))+ROW()/10000000,0)</f>
        <v>0</v>
      </c>
      <c r="N1878" s="171"/>
      <c r="O1878" s="171" t="str">
        <f t="shared" ref="O1878:R1878" si="3350">$D1878&amp;"-"&amp;RANK(J1878,J$1780:J$2179,0)</f>
        <v>DB-1</v>
      </c>
      <c r="P1878" s="171" t="str">
        <f t="shared" si="3350"/>
        <v>DB-1</v>
      </c>
      <c r="Q1878" s="171" t="str">
        <f t="shared" si="3350"/>
        <v>DB-1</v>
      </c>
      <c r="R1878" s="171" t="str">
        <f t="shared" si="3350"/>
        <v>DB-1</v>
      </c>
      <c r="AC1878" s="3"/>
    </row>
    <row r="1879" ht="15.75" customHeight="1">
      <c r="A1879" s="24">
        <v>100.0</v>
      </c>
      <c r="B1879" s="24" t="s">
        <v>5550</v>
      </c>
      <c r="C1879" s="24" t="s">
        <v>5550</v>
      </c>
      <c r="D1879" s="132" t="s">
        <v>4631</v>
      </c>
      <c r="E1879" s="132">
        <v>14.0</v>
      </c>
      <c r="F1879" s="132">
        <v>10.0</v>
      </c>
      <c r="G1879" s="132">
        <v>1.0</v>
      </c>
      <c r="H1879" s="132"/>
      <c r="J1879" s="171">
        <f t="array" ref="J1879">IFERROR(INDEX(VBDhistory1!$U$310:$U$610,MATCH(VBDgames!$C1879,VBDhistory1!$B$310:$B$610,0))+ROW()/10000000,0)</f>
        <v>0</v>
      </c>
      <c r="K1879" s="171">
        <f t="array" ref="K1879">IFERROR(INDEX(VBDhistory2!$U$310:$U$610,MATCH(VBDgames!$C1879,VBDhistory2!$B$310:$B$610,0))+ROW()/10000000,0)</f>
        <v>0</v>
      </c>
      <c r="L1879" s="171">
        <f t="array" ref="L1879">IFERROR(INDEX(VBDhistory3!$U$310:$U$610,MATCH(VBDgames!$C1879,VBDhistory3!$B$310:$B$610,0))+ROW()/10000000,0)</f>
        <v>0</v>
      </c>
      <c r="M1879" s="171">
        <f t="array" ref="M1879">IFERROR(INDEX(VBDhistory4!$U$310:$U$610,MATCH(VBDgames!$C1879,VBDhistory4!$B$310:$B$610,0))+ROW()/10000000,0)</f>
        <v>0</v>
      </c>
      <c r="N1879" s="171"/>
      <c r="O1879" s="171" t="str">
        <f t="shared" ref="O1879:R1879" si="3351">$D1879&amp;"-"&amp;RANK(J1879,J$1780:J$2179,0)</f>
        <v>DB-1</v>
      </c>
      <c r="P1879" s="171" t="str">
        <f t="shared" si="3351"/>
        <v>DB-1</v>
      </c>
      <c r="Q1879" s="171" t="str">
        <f t="shared" si="3351"/>
        <v>DB-1</v>
      </c>
      <c r="R1879" s="171" t="str">
        <f t="shared" si="3351"/>
        <v>DB-1</v>
      </c>
      <c r="AC1879" s="3"/>
    </row>
    <row r="1880" ht="15.75" customHeight="1">
      <c r="A1880" s="24">
        <v>101.0</v>
      </c>
      <c r="B1880" s="24" t="s">
        <v>5551</v>
      </c>
      <c r="C1880" s="24" t="s">
        <v>5551</v>
      </c>
      <c r="D1880" s="132" t="s">
        <v>4631</v>
      </c>
      <c r="E1880" s="132">
        <v>12.0</v>
      </c>
      <c r="F1880" s="132"/>
      <c r="G1880" s="132"/>
      <c r="H1880" s="132"/>
      <c r="J1880" s="171">
        <f t="array" ref="J1880">IFERROR(INDEX(VBDhistory1!$U$310:$U$610,MATCH(VBDgames!$C1880,VBDhistory1!$B$310:$B$610,0))+ROW()/10000000,0)</f>
        <v>0</v>
      </c>
      <c r="K1880" s="171">
        <f t="array" ref="K1880">IFERROR(INDEX(VBDhistory2!$U$310:$U$610,MATCH(VBDgames!$C1880,VBDhistory2!$B$310:$B$610,0))+ROW()/10000000,0)</f>
        <v>0</v>
      </c>
      <c r="L1880" s="171">
        <f t="array" ref="L1880">IFERROR(INDEX(VBDhistory3!$U$310:$U$610,MATCH(VBDgames!$C1880,VBDhistory3!$B$310:$B$610,0))+ROW()/10000000,0)</f>
        <v>0</v>
      </c>
      <c r="M1880" s="171">
        <f t="array" ref="M1880">IFERROR(INDEX(VBDhistory4!$U$310:$U$610,MATCH(VBDgames!$C1880,VBDhistory4!$B$310:$B$610,0))+ROW()/10000000,0)</f>
        <v>0</v>
      </c>
      <c r="N1880" s="171"/>
      <c r="O1880" s="171" t="str">
        <f t="shared" ref="O1880:R1880" si="3352">$D1880&amp;"-"&amp;RANK(J1880,J$1780:J$2179,0)</f>
        <v>DB-1</v>
      </c>
      <c r="P1880" s="171" t="str">
        <f t="shared" si="3352"/>
        <v>DB-1</v>
      </c>
      <c r="Q1880" s="171" t="str">
        <f t="shared" si="3352"/>
        <v>DB-1</v>
      </c>
      <c r="R1880" s="171" t="str">
        <f t="shared" si="3352"/>
        <v>DB-1</v>
      </c>
      <c r="AC1880" s="3"/>
    </row>
    <row r="1881" ht="15.75" customHeight="1">
      <c r="A1881" s="24">
        <v>102.0</v>
      </c>
      <c r="B1881" s="24" t="s">
        <v>5552</v>
      </c>
      <c r="C1881" s="24" t="s">
        <v>5552</v>
      </c>
      <c r="D1881" s="132" t="s">
        <v>4631</v>
      </c>
      <c r="E1881" s="132">
        <v>12.0</v>
      </c>
      <c r="F1881" s="132"/>
      <c r="G1881" s="132">
        <v>12.0</v>
      </c>
      <c r="H1881" s="132"/>
      <c r="J1881" s="171">
        <f t="array" ref="J1881">IFERROR(INDEX(VBDhistory1!$U$310:$U$610,MATCH(VBDgames!$C1881,VBDhistory1!$B$310:$B$610,0))+ROW()/10000000,0)</f>
        <v>0</v>
      </c>
      <c r="K1881" s="171">
        <f t="array" ref="K1881">IFERROR(INDEX(VBDhistory2!$U$310:$U$610,MATCH(VBDgames!$C1881,VBDhistory2!$B$310:$B$610,0))+ROW()/10000000,0)</f>
        <v>0</v>
      </c>
      <c r="L1881" s="171">
        <f t="array" ref="L1881">IFERROR(INDEX(VBDhistory3!$U$310:$U$610,MATCH(VBDgames!$C1881,VBDhistory3!$B$310:$B$610,0))+ROW()/10000000,0)</f>
        <v>0</v>
      </c>
      <c r="M1881" s="171">
        <f t="array" ref="M1881">IFERROR(INDEX(VBDhistory4!$U$310:$U$610,MATCH(VBDgames!$C1881,VBDhistory4!$B$310:$B$610,0))+ROW()/10000000,0)</f>
        <v>0</v>
      </c>
      <c r="N1881" s="171"/>
      <c r="O1881" s="171" t="str">
        <f t="shared" ref="O1881:R1881" si="3353">$D1881&amp;"-"&amp;RANK(J1881,J$1780:J$2179,0)</f>
        <v>DB-1</v>
      </c>
      <c r="P1881" s="171" t="str">
        <f t="shared" si="3353"/>
        <v>DB-1</v>
      </c>
      <c r="Q1881" s="171" t="str">
        <f t="shared" si="3353"/>
        <v>DB-1</v>
      </c>
      <c r="R1881" s="171" t="str">
        <f t="shared" si="3353"/>
        <v>DB-1</v>
      </c>
      <c r="AC1881" s="3"/>
    </row>
    <row r="1882" ht="15.75" customHeight="1">
      <c r="A1882" s="24">
        <v>103.0</v>
      </c>
      <c r="B1882" s="24" t="s">
        <v>5553</v>
      </c>
      <c r="C1882" s="24" t="s">
        <v>5553</v>
      </c>
      <c r="D1882" s="132" t="s">
        <v>4631</v>
      </c>
      <c r="E1882" s="132">
        <v>16.0</v>
      </c>
      <c r="F1882" s="132">
        <v>13.0</v>
      </c>
      <c r="G1882" s="132">
        <v>15.0</v>
      </c>
      <c r="H1882" s="132">
        <v>14.0</v>
      </c>
      <c r="J1882" s="171">
        <f t="array" ref="J1882">IFERROR(INDEX(VBDhistory1!$U$310:$U$610,MATCH(VBDgames!$C1882,VBDhistory1!$B$310:$B$610,0))+ROW()/10000000,0)</f>
        <v>0</v>
      </c>
      <c r="K1882" s="171">
        <f t="array" ref="K1882">IFERROR(INDEX(VBDhistory2!$U$310:$U$610,MATCH(VBDgames!$C1882,VBDhistory2!$B$310:$B$610,0))+ROW()/10000000,0)</f>
        <v>0</v>
      </c>
      <c r="L1882" s="171">
        <f t="array" ref="L1882">IFERROR(INDEX(VBDhistory3!$U$310:$U$610,MATCH(VBDgames!$C1882,VBDhistory3!$B$310:$B$610,0))+ROW()/10000000,0)</f>
        <v>0</v>
      </c>
      <c r="M1882" s="171">
        <f t="array" ref="M1882">IFERROR(INDEX(VBDhistory4!$U$310:$U$610,MATCH(VBDgames!$C1882,VBDhistory4!$B$310:$B$610,0))+ROW()/10000000,0)</f>
        <v>0</v>
      </c>
      <c r="N1882" s="171"/>
      <c r="O1882" s="171" t="str">
        <f t="shared" ref="O1882:R1882" si="3354">$D1882&amp;"-"&amp;RANK(J1882,J$1780:J$2179,0)</f>
        <v>DB-1</v>
      </c>
      <c r="P1882" s="171" t="str">
        <f t="shared" si="3354"/>
        <v>DB-1</v>
      </c>
      <c r="Q1882" s="171" t="str">
        <f t="shared" si="3354"/>
        <v>DB-1</v>
      </c>
      <c r="R1882" s="171" t="str">
        <f t="shared" si="3354"/>
        <v>DB-1</v>
      </c>
      <c r="AC1882" s="3"/>
    </row>
    <row r="1883" ht="15.75" customHeight="1">
      <c r="A1883" s="24">
        <v>104.0</v>
      </c>
      <c r="B1883" s="24" t="s">
        <v>5554</v>
      </c>
      <c r="C1883" s="24" t="s">
        <v>5554</v>
      </c>
      <c r="D1883" s="132" t="s">
        <v>4631</v>
      </c>
      <c r="E1883" s="132">
        <v>11.0</v>
      </c>
      <c r="F1883" s="132">
        <v>15.0</v>
      </c>
      <c r="G1883" s="132"/>
      <c r="H1883" s="132"/>
      <c r="J1883" s="171">
        <f t="array" ref="J1883">IFERROR(INDEX(VBDhistory1!$U$310:$U$610,MATCH(VBDgames!$C1883,VBDhistory1!$B$310:$B$610,0))+ROW()/10000000,0)</f>
        <v>0</v>
      </c>
      <c r="K1883" s="171">
        <f t="array" ref="K1883">IFERROR(INDEX(VBDhistory2!$U$310:$U$610,MATCH(VBDgames!$C1883,VBDhistory2!$B$310:$B$610,0))+ROW()/10000000,0)</f>
        <v>0</v>
      </c>
      <c r="L1883" s="171">
        <f t="array" ref="L1883">IFERROR(INDEX(VBDhistory3!$U$310:$U$610,MATCH(VBDgames!$C1883,VBDhistory3!$B$310:$B$610,0))+ROW()/10000000,0)</f>
        <v>0</v>
      </c>
      <c r="M1883" s="171">
        <f t="array" ref="M1883">IFERROR(INDEX(VBDhistory4!$U$310:$U$610,MATCH(VBDgames!$C1883,VBDhistory4!$B$310:$B$610,0))+ROW()/10000000,0)</f>
        <v>0</v>
      </c>
      <c r="N1883" s="171"/>
      <c r="O1883" s="171" t="str">
        <f t="shared" ref="O1883:R1883" si="3355">$D1883&amp;"-"&amp;RANK(J1883,J$1780:J$2179,0)</f>
        <v>DB-1</v>
      </c>
      <c r="P1883" s="171" t="str">
        <f t="shared" si="3355"/>
        <v>DB-1</v>
      </c>
      <c r="Q1883" s="171" t="str">
        <f t="shared" si="3355"/>
        <v>DB-1</v>
      </c>
      <c r="R1883" s="171" t="str">
        <f t="shared" si="3355"/>
        <v>DB-1</v>
      </c>
      <c r="AC1883" s="3"/>
    </row>
    <row r="1884" ht="15.75" customHeight="1">
      <c r="A1884" s="24">
        <v>105.0</v>
      </c>
      <c r="B1884" s="24" t="s">
        <v>5555</v>
      </c>
      <c r="C1884" s="24" t="s">
        <v>5555</v>
      </c>
      <c r="D1884" s="132" t="s">
        <v>4631</v>
      </c>
      <c r="E1884" s="132">
        <v>11.0</v>
      </c>
      <c r="F1884" s="132">
        <v>15.0</v>
      </c>
      <c r="G1884" s="132">
        <v>14.0</v>
      </c>
      <c r="H1884" s="132"/>
      <c r="J1884" s="171">
        <f t="array" ref="J1884">IFERROR(INDEX(VBDhistory1!$U$310:$U$610,MATCH(VBDgames!$C1884,VBDhistory1!$B$310:$B$610,0))+ROW()/10000000,0)</f>
        <v>0</v>
      </c>
      <c r="K1884" s="171">
        <f t="array" ref="K1884">IFERROR(INDEX(VBDhistory2!$U$310:$U$610,MATCH(VBDgames!$C1884,VBDhistory2!$B$310:$B$610,0))+ROW()/10000000,0)</f>
        <v>0</v>
      </c>
      <c r="L1884" s="171">
        <f t="array" ref="L1884">IFERROR(INDEX(VBDhistory3!$U$310:$U$610,MATCH(VBDgames!$C1884,VBDhistory3!$B$310:$B$610,0))+ROW()/10000000,0)</f>
        <v>0</v>
      </c>
      <c r="M1884" s="171">
        <f t="array" ref="M1884">IFERROR(INDEX(VBDhistory4!$U$310:$U$610,MATCH(VBDgames!$C1884,VBDhistory4!$B$310:$B$610,0))+ROW()/10000000,0)</f>
        <v>0</v>
      </c>
      <c r="N1884" s="171"/>
      <c r="O1884" s="171" t="str">
        <f t="shared" ref="O1884:R1884" si="3356">$D1884&amp;"-"&amp;RANK(J1884,J$1780:J$2179,0)</f>
        <v>DB-1</v>
      </c>
      <c r="P1884" s="171" t="str">
        <f t="shared" si="3356"/>
        <v>DB-1</v>
      </c>
      <c r="Q1884" s="171" t="str">
        <f t="shared" si="3356"/>
        <v>DB-1</v>
      </c>
      <c r="R1884" s="171" t="str">
        <f t="shared" si="3356"/>
        <v>DB-1</v>
      </c>
      <c r="AC1884" s="3"/>
    </row>
    <row r="1885" ht="15.75" customHeight="1">
      <c r="A1885" s="24">
        <v>106.0</v>
      </c>
      <c r="B1885" s="24" t="s">
        <v>5556</v>
      </c>
      <c r="C1885" s="24" t="s">
        <v>5556</v>
      </c>
      <c r="D1885" s="132" t="s">
        <v>4631</v>
      </c>
      <c r="E1885" s="132">
        <v>12.0</v>
      </c>
      <c r="F1885" s="132">
        <v>16.0</v>
      </c>
      <c r="G1885" s="132">
        <v>15.0</v>
      </c>
      <c r="H1885" s="132"/>
      <c r="J1885" s="171">
        <f t="array" ref="J1885">IFERROR(INDEX(VBDhistory1!$U$310:$U$610,MATCH(VBDgames!$C1885,VBDhistory1!$B$310:$B$610,0))+ROW()/10000000,0)</f>
        <v>0</v>
      </c>
      <c r="K1885" s="171">
        <f t="array" ref="K1885">IFERROR(INDEX(VBDhistory2!$U$310:$U$610,MATCH(VBDgames!$C1885,VBDhistory2!$B$310:$B$610,0))+ROW()/10000000,0)</f>
        <v>0</v>
      </c>
      <c r="L1885" s="171">
        <f t="array" ref="L1885">IFERROR(INDEX(VBDhistory3!$U$310:$U$610,MATCH(VBDgames!$C1885,VBDhistory3!$B$310:$B$610,0))+ROW()/10000000,0)</f>
        <v>0</v>
      </c>
      <c r="M1885" s="171">
        <f t="array" ref="M1885">IFERROR(INDEX(VBDhistory4!$U$310:$U$610,MATCH(VBDgames!$C1885,VBDhistory4!$B$310:$B$610,0))+ROW()/10000000,0)</f>
        <v>0</v>
      </c>
      <c r="N1885" s="171"/>
      <c r="O1885" s="171" t="str">
        <f t="shared" ref="O1885:R1885" si="3357">$D1885&amp;"-"&amp;RANK(J1885,J$1780:J$2179,0)</f>
        <v>DB-1</v>
      </c>
      <c r="P1885" s="171" t="str">
        <f t="shared" si="3357"/>
        <v>DB-1</v>
      </c>
      <c r="Q1885" s="171" t="str">
        <f t="shared" si="3357"/>
        <v>DB-1</v>
      </c>
      <c r="R1885" s="171" t="str">
        <f t="shared" si="3357"/>
        <v>DB-1</v>
      </c>
      <c r="AC1885" s="3"/>
    </row>
    <row r="1886" ht="15.75" customHeight="1">
      <c r="A1886" s="24">
        <v>107.0</v>
      </c>
      <c r="B1886" s="24" t="s">
        <v>5557</v>
      </c>
      <c r="C1886" s="24" t="s">
        <v>5557</v>
      </c>
      <c r="D1886" s="132" t="s">
        <v>4631</v>
      </c>
      <c r="E1886" s="132">
        <v>10.0</v>
      </c>
      <c r="F1886" s="132">
        <v>12.0</v>
      </c>
      <c r="G1886" s="132">
        <v>10.0</v>
      </c>
      <c r="H1886" s="132"/>
      <c r="J1886" s="171">
        <f t="array" ref="J1886">IFERROR(INDEX(VBDhistory1!$U$310:$U$610,MATCH(VBDgames!$C1886,VBDhistory1!$B$310:$B$610,0))+ROW()/10000000,0)</f>
        <v>0</v>
      </c>
      <c r="K1886" s="171">
        <f t="array" ref="K1886">IFERROR(INDEX(VBDhistory2!$U$310:$U$610,MATCH(VBDgames!$C1886,VBDhistory2!$B$310:$B$610,0))+ROW()/10000000,0)</f>
        <v>0</v>
      </c>
      <c r="L1886" s="171">
        <f t="array" ref="L1886">IFERROR(INDEX(VBDhistory3!$U$310:$U$610,MATCH(VBDgames!$C1886,VBDhistory3!$B$310:$B$610,0))+ROW()/10000000,0)</f>
        <v>0</v>
      </c>
      <c r="M1886" s="171">
        <f t="array" ref="M1886">IFERROR(INDEX(VBDhistory4!$U$310:$U$610,MATCH(VBDgames!$C1886,VBDhistory4!$B$310:$B$610,0))+ROW()/10000000,0)</f>
        <v>0</v>
      </c>
      <c r="N1886" s="171"/>
      <c r="O1886" s="171" t="str">
        <f t="shared" ref="O1886:R1886" si="3358">$D1886&amp;"-"&amp;RANK(J1886,J$1780:J$2179,0)</f>
        <v>DB-1</v>
      </c>
      <c r="P1886" s="171" t="str">
        <f t="shared" si="3358"/>
        <v>DB-1</v>
      </c>
      <c r="Q1886" s="171" t="str">
        <f t="shared" si="3358"/>
        <v>DB-1</v>
      </c>
      <c r="R1886" s="171" t="str">
        <f t="shared" si="3358"/>
        <v>DB-1</v>
      </c>
      <c r="AC1886" s="3"/>
    </row>
    <row r="1887" ht="15.75" customHeight="1">
      <c r="A1887" s="24">
        <v>108.0</v>
      </c>
      <c r="B1887" s="24" t="s">
        <v>5558</v>
      </c>
      <c r="C1887" s="24" t="s">
        <v>5558</v>
      </c>
      <c r="D1887" s="132" t="s">
        <v>4631</v>
      </c>
      <c r="E1887" s="132">
        <v>16.0</v>
      </c>
      <c r="F1887" s="132">
        <v>15.0</v>
      </c>
      <c r="G1887" s="132">
        <v>14.0</v>
      </c>
      <c r="H1887" s="132"/>
      <c r="J1887" s="171">
        <f t="array" ref="J1887">IFERROR(INDEX(VBDhistory1!$U$310:$U$610,MATCH(VBDgames!$C1887,VBDhistory1!$B$310:$B$610,0))+ROW()/10000000,0)</f>
        <v>0</v>
      </c>
      <c r="K1887" s="171">
        <f t="array" ref="K1887">IFERROR(INDEX(VBDhistory2!$U$310:$U$610,MATCH(VBDgames!$C1887,VBDhistory2!$B$310:$B$610,0))+ROW()/10000000,0)</f>
        <v>0</v>
      </c>
      <c r="L1887" s="171">
        <f t="array" ref="L1887">IFERROR(INDEX(VBDhistory3!$U$310:$U$610,MATCH(VBDgames!$C1887,VBDhistory3!$B$310:$B$610,0))+ROW()/10000000,0)</f>
        <v>0</v>
      </c>
      <c r="M1887" s="171">
        <f t="array" ref="M1887">IFERROR(INDEX(VBDhistory4!$U$310:$U$610,MATCH(VBDgames!$C1887,VBDhistory4!$B$310:$B$610,0))+ROW()/10000000,0)</f>
        <v>0</v>
      </c>
      <c r="N1887" s="171"/>
      <c r="O1887" s="171" t="str">
        <f t="shared" ref="O1887:R1887" si="3359">$D1887&amp;"-"&amp;RANK(J1887,J$1780:J$2179,0)</f>
        <v>DB-1</v>
      </c>
      <c r="P1887" s="171" t="str">
        <f t="shared" si="3359"/>
        <v>DB-1</v>
      </c>
      <c r="Q1887" s="171" t="str">
        <f t="shared" si="3359"/>
        <v>DB-1</v>
      </c>
      <c r="R1887" s="171" t="str">
        <f t="shared" si="3359"/>
        <v>DB-1</v>
      </c>
      <c r="AC1887" s="3"/>
    </row>
    <row r="1888" ht="15.75" customHeight="1">
      <c r="A1888" s="24">
        <v>109.0</v>
      </c>
      <c r="B1888" s="24" t="s">
        <v>5559</v>
      </c>
      <c r="C1888" s="24" t="s">
        <v>5559</v>
      </c>
      <c r="D1888" s="132" t="s">
        <v>4631</v>
      </c>
      <c r="E1888" s="132">
        <v>14.0</v>
      </c>
      <c r="F1888" s="132">
        <v>15.0</v>
      </c>
      <c r="G1888" s="132">
        <v>12.0</v>
      </c>
      <c r="H1888" s="132">
        <v>14.0</v>
      </c>
      <c r="J1888" s="171">
        <f t="array" ref="J1888">IFERROR(INDEX(VBDhistory1!$U$310:$U$610,MATCH(VBDgames!$C1888,VBDhistory1!$B$310:$B$610,0))+ROW()/10000000,0)</f>
        <v>0</v>
      </c>
      <c r="K1888" s="171">
        <f t="array" ref="K1888">IFERROR(INDEX(VBDhistory2!$U$310:$U$610,MATCH(VBDgames!$C1888,VBDhistory2!$B$310:$B$610,0))+ROW()/10000000,0)</f>
        <v>0</v>
      </c>
      <c r="L1888" s="171">
        <f t="array" ref="L1888">IFERROR(INDEX(VBDhistory3!$U$310:$U$610,MATCH(VBDgames!$C1888,VBDhistory3!$B$310:$B$610,0))+ROW()/10000000,0)</f>
        <v>0</v>
      </c>
      <c r="M1888" s="171">
        <f t="array" ref="M1888">IFERROR(INDEX(VBDhistory4!$U$310:$U$610,MATCH(VBDgames!$C1888,VBDhistory4!$B$310:$B$610,0))+ROW()/10000000,0)</f>
        <v>0</v>
      </c>
      <c r="N1888" s="171"/>
      <c r="O1888" s="171" t="str">
        <f t="shared" ref="O1888:R1888" si="3360">$D1888&amp;"-"&amp;RANK(J1888,J$1780:J$2179,0)</f>
        <v>DB-1</v>
      </c>
      <c r="P1888" s="171" t="str">
        <f t="shared" si="3360"/>
        <v>DB-1</v>
      </c>
      <c r="Q1888" s="171" t="str">
        <f t="shared" si="3360"/>
        <v>DB-1</v>
      </c>
      <c r="R1888" s="171" t="str">
        <f t="shared" si="3360"/>
        <v>DB-1</v>
      </c>
      <c r="AC1888" s="3"/>
    </row>
    <row r="1889" ht="15.75" customHeight="1">
      <c r="A1889" s="24">
        <v>110.0</v>
      </c>
      <c r="B1889" s="24" t="s">
        <v>5560</v>
      </c>
      <c r="C1889" s="24" t="s">
        <v>5560</v>
      </c>
      <c r="D1889" s="132" t="s">
        <v>4631</v>
      </c>
      <c r="E1889" s="132">
        <v>11.0</v>
      </c>
      <c r="F1889" s="132">
        <v>16.0</v>
      </c>
      <c r="G1889" s="132">
        <v>13.0</v>
      </c>
      <c r="H1889" s="132"/>
      <c r="J1889" s="171">
        <f t="array" ref="J1889">IFERROR(INDEX(VBDhistory1!$U$310:$U$610,MATCH(VBDgames!$C1889,VBDhistory1!$B$310:$B$610,0))+ROW()/10000000,0)</f>
        <v>0</v>
      </c>
      <c r="K1889" s="171">
        <f t="array" ref="K1889">IFERROR(INDEX(VBDhistory2!$U$310:$U$610,MATCH(VBDgames!$C1889,VBDhistory2!$B$310:$B$610,0))+ROW()/10000000,0)</f>
        <v>0</v>
      </c>
      <c r="L1889" s="171">
        <f t="array" ref="L1889">IFERROR(INDEX(VBDhistory3!$U$310:$U$610,MATCH(VBDgames!$C1889,VBDhistory3!$B$310:$B$610,0))+ROW()/10000000,0)</f>
        <v>0</v>
      </c>
      <c r="M1889" s="171">
        <f t="array" ref="M1889">IFERROR(INDEX(VBDhistory4!$U$310:$U$610,MATCH(VBDgames!$C1889,VBDhistory4!$B$310:$B$610,0))+ROW()/10000000,0)</f>
        <v>0</v>
      </c>
      <c r="N1889" s="171"/>
      <c r="O1889" s="171" t="str">
        <f t="shared" ref="O1889:R1889" si="3361">$D1889&amp;"-"&amp;RANK(J1889,J$1780:J$2179,0)</f>
        <v>DB-1</v>
      </c>
      <c r="P1889" s="171" t="str">
        <f t="shared" si="3361"/>
        <v>DB-1</v>
      </c>
      <c r="Q1889" s="171" t="str">
        <f t="shared" si="3361"/>
        <v>DB-1</v>
      </c>
      <c r="R1889" s="171" t="str">
        <f t="shared" si="3361"/>
        <v>DB-1</v>
      </c>
      <c r="AC1889" s="3"/>
    </row>
    <row r="1890" ht="15.75" customHeight="1">
      <c r="A1890" s="24">
        <v>111.0</v>
      </c>
      <c r="B1890" s="24" t="s">
        <v>5561</v>
      </c>
      <c r="C1890" s="24" t="s">
        <v>5561</v>
      </c>
      <c r="D1890" s="132" t="s">
        <v>4631</v>
      </c>
      <c r="E1890" s="132">
        <v>12.0</v>
      </c>
      <c r="F1890" s="132"/>
      <c r="G1890" s="132"/>
      <c r="H1890" s="132"/>
      <c r="J1890" s="171">
        <f t="array" ref="J1890">IFERROR(INDEX(VBDhistory1!$U$310:$U$610,MATCH(VBDgames!$C1890,VBDhistory1!$B$310:$B$610,0))+ROW()/10000000,0)</f>
        <v>0</v>
      </c>
      <c r="K1890" s="171">
        <f t="array" ref="K1890">IFERROR(INDEX(VBDhistory2!$U$310:$U$610,MATCH(VBDgames!$C1890,VBDhistory2!$B$310:$B$610,0))+ROW()/10000000,0)</f>
        <v>0</v>
      </c>
      <c r="L1890" s="171">
        <f t="array" ref="L1890">IFERROR(INDEX(VBDhistory3!$U$310:$U$610,MATCH(VBDgames!$C1890,VBDhistory3!$B$310:$B$610,0))+ROW()/10000000,0)</f>
        <v>0</v>
      </c>
      <c r="M1890" s="171">
        <f t="array" ref="M1890">IFERROR(INDEX(VBDhistory4!$U$310:$U$610,MATCH(VBDgames!$C1890,VBDhistory4!$B$310:$B$610,0))+ROW()/10000000,0)</f>
        <v>0</v>
      </c>
      <c r="N1890" s="171"/>
      <c r="O1890" s="171" t="str">
        <f t="shared" ref="O1890:R1890" si="3362">$D1890&amp;"-"&amp;RANK(J1890,J$1780:J$2179,0)</f>
        <v>DB-1</v>
      </c>
      <c r="P1890" s="171" t="str">
        <f t="shared" si="3362"/>
        <v>DB-1</v>
      </c>
      <c r="Q1890" s="171" t="str">
        <f t="shared" si="3362"/>
        <v>DB-1</v>
      </c>
      <c r="R1890" s="171" t="str">
        <f t="shared" si="3362"/>
        <v>DB-1</v>
      </c>
      <c r="AC1890" s="3"/>
    </row>
    <row r="1891" ht="15.75" customHeight="1">
      <c r="A1891" s="24">
        <v>112.0</v>
      </c>
      <c r="B1891" s="24" t="s">
        <v>5562</v>
      </c>
      <c r="C1891" s="24" t="s">
        <v>5562</v>
      </c>
      <c r="D1891" s="132" t="s">
        <v>4631</v>
      </c>
      <c r="E1891" s="132">
        <v>10.0</v>
      </c>
      <c r="F1891" s="132">
        <v>16.0</v>
      </c>
      <c r="G1891" s="132">
        <v>16.0</v>
      </c>
      <c r="H1891" s="132">
        <v>16.0</v>
      </c>
      <c r="J1891" s="171">
        <f t="array" ref="J1891">IFERROR(INDEX(VBDhistory1!$U$310:$U$610,MATCH(VBDgames!$C1891,VBDhistory1!$B$310:$B$610,0))+ROW()/10000000,0)</f>
        <v>0</v>
      </c>
      <c r="K1891" s="171">
        <f t="array" ref="K1891">IFERROR(INDEX(VBDhistory2!$U$310:$U$610,MATCH(VBDgames!$C1891,VBDhistory2!$B$310:$B$610,0))+ROW()/10000000,0)</f>
        <v>0</v>
      </c>
      <c r="L1891" s="171">
        <f t="array" ref="L1891">IFERROR(INDEX(VBDhistory3!$U$310:$U$610,MATCH(VBDgames!$C1891,VBDhistory3!$B$310:$B$610,0))+ROW()/10000000,0)</f>
        <v>0</v>
      </c>
      <c r="M1891" s="171">
        <f t="array" ref="M1891">IFERROR(INDEX(VBDhistory4!$U$310:$U$610,MATCH(VBDgames!$C1891,VBDhistory4!$B$310:$B$610,0))+ROW()/10000000,0)</f>
        <v>0</v>
      </c>
      <c r="N1891" s="171"/>
      <c r="O1891" s="171" t="str">
        <f t="shared" ref="O1891:R1891" si="3363">$D1891&amp;"-"&amp;RANK(J1891,J$1780:J$2179,0)</f>
        <v>DB-1</v>
      </c>
      <c r="P1891" s="171" t="str">
        <f t="shared" si="3363"/>
        <v>DB-1</v>
      </c>
      <c r="Q1891" s="171" t="str">
        <f t="shared" si="3363"/>
        <v>DB-1</v>
      </c>
      <c r="R1891" s="171" t="str">
        <f t="shared" si="3363"/>
        <v>DB-1</v>
      </c>
      <c r="AC1891" s="3"/>
    </row>
    <row r="1892" ht="15.75" customHeight="1">
      <c r="A1892" s="24">
        <v>113.0</v>
      </c>
      <c r="B1892" s="24" t="s">
        <v>5563</v>
      </c>
      <c r="C1892" s="24" t="s">
        <v>5563</v>
      </c>
      <c r="D1892" s="132" t="s">
        <v>4631</v>
      </c>
      <c r="E1892" s="132">
        <v>12.0</v>
      </c>
      <c r="F1892" s="132"/>
      <c r="G1892" s="132"/>
      <c r="H1892" s="132"/>
      <c r="J1892" s="171">
        <f t="array" ref="J1892">IFERROR(INDEX(VBDhistory1!$U$310:$U$610,MATCH(VBDgames!$C1892,VBDhistory1!$B$310:$B$610,0))+ROW()/10000000,0)</f>
        <v>0</v>
      </c>
      <c r="K1892" s="171">
        <f t="array" ref="K1892">IFERROR(INDEX(VBDhistory2!$U$310:$U$610,MATCH(VBDgames!$C1892,VBDhistory2!$B$310:$B$610,0))+ROW()/10000000,0)</f>
        <v>0</v>
      </c>
      <c r="L1892" s="171">
        <f t="array" ref="L1892">IFERROR(INDEX(VBDhistory3!$U$310:$U$610,MATCH(VBDgames!$C1892,VBDhistory3!$B$310:$B$610,0))+ROW()/10000000,0)</f>
        <v>0</v>
      </c>
      <c r="M1892" s="171">
        <f t="array" ref="M1892">IFERROR(INDEX(VBDhistory4!$U$310:$U$610,MATCH(VBDgames!$C1892,VBDhistory4!$B$310:$B$610,0))+ROW()/10000000,0)</f>
        <v>0</v>
      </c>
      <c r="N1892" s="171"/>
      <c r="O1892" s="171" t="str">
        <f t="shared" ref="O1892:R1892" si="3364">$D1892&amp;"-"&amp;RANK(J1892,J$1780:J$2179,0)</f>
        <v>DB-1</v>
      </c>
      <c r="P1892" s="171" t="str">
        <f t="shared" si="3364"/>
        <v>DB-1</v>
      </c>
      <c r="Q1892" s="171" t="str">
        <f t="shared" si="3364"/>
        <v>DB-1</v>
      </c>
      <c r="R1892" s="171" t="str">
        <f t="shared" si="3364"/>
        <v>DB-1</v>
      </c>
      <c r="AC1892" s="3"/>
    </row>
    <row r="1893" ht="15.75" customHeight="1">
      <c r="A1893" s="24">
        <v>114.0</v>
      </c>
      <c r="B1893" s="24" t="s">
        <v>5564</v>
      </c>
      <c r="C1893" s="24" t="s">
        <v>5564</v>
      </c>
      <c r="D1893" s="132" t="s">
        <v>4631</v>
      </c>
      <c r="E1893" s="132">
        <v>12.0</v>
      </c>
      <c r="F1893" s="132">
        <v>15.0</v>
      </c>
      <c r="G1893" s="132">
        <v>7.0</v>
      </c>
      <c r="H1893" s="132"/>
      <c r="J1893" s="171">
        <f t="array" ref="J1893">IFERROR(INDEX(VBDhistory1!$U$310:$U$610,MATCH(VBDgames!$C1893,VBDhistory1!$B$310:$B$610,0))+ROW()/10000000,0)</f>
        <v>0</v>
      </c>
      <c r="K1893" s="171">
        <f t="array" ref="K1893">IFERROR(INDEX(VBDhistory2!$U$310:$U$610,MATCH(VBDgames!$C1893,VBDhistory2!$B$310:$B$610,0))+ROW()/10000000,0)</f>
        <v>0</v>
      </c>
      <c r="L1893" s="171">
        <f t="array" ref="L1893">IFERROR(INDEX(VBDhistory3!$U$310:$U$610,MATCH(VBDgames!$C1893,VBDhistory3!$B$310:$B$610,0))+ROW()/10000000,0)</f>
        <v>0</v>
      </c>
      <c r="M1893" s="171">
        <f t="array" ref="M1893">IFERROR(INDEX(VBDhistory4!$U$310:$U$610,MATCH(VBDgames!$C1893,VBDhistory4!$B$310:$B$610,0))+ROW()/10000000,0)</f>
        <v>0</v>
      </c>
      <c r="N1893" s="171"/>
      <c r="O1893" s="171" t="str">
        <f t="shared" ref="O1893:R1893" si="3365">$D1893&amp;"-"&amp;RANK(J1893,J$1780:J$2179,0)</f>
        <v>DB-1</v>
      </c>
      <c r="P1893" s="171" t="str">
        <f t="shared" si="3365"/>
        <v>DB-1</v>
      </c>
      <c r="Q1893" s="171" t="str">
        <f t="shared" si="3365"/>
        <v>DB-1</v>
      </c>
      <c r="R1893" s="171" t="str">
        <f t="shared" si="3365"/>
        <v>DB-1</v>
      </c>
      <c r="AC1893" s="3"/>
    </row>
    <row r="1894" ht="15.75" customHeight="1">
      <c r="A1894" s="24">
        <v>115.0</v>
      </c>
      <c r="B1894" s="24" t="s">
        <v>5565</v>
      </c>
      <c r="C1894" s="24" t="s">
        <v>5565</v>
      </c>
      <c r="D1894" s="132" t="s">
        <v>4631</v>
      </c>
      <c r="E1894" s="132">
        <v>16.0</v>
      </c>
      <c r="F1894" s="132">
        <v>9.0</v>
      </c>
      <c r="G1894" s="132"/>
      <c r="H1894" s="132"/>
      <c r="J1894" s="171">
        <f t="array" ref="J1894">IFERROR(INDEX(VBDhistory1!$U$310:$U$610,MATCH(VBDgames!$C1894,VBDhistory1!$B$310:$B$610,0))+ROW()/10000000,0)</f>
        <v>0</v>
      </c>
      <c r="K1894" s="171">
        <f t="array" ref="K1894">IFERROR(INDEX(VBDhistory2!$U$310:$U$610,MATCH(VBDgames!$C1894,VBDhistory2!$B$310:$B$610,0))+ROW()/10000000,0)</f>
        <v>0</v>
      </c>
      <c r="L1894" s="171">
        <f t="array" ref="L1894">IFERROR(INDEX(VBDhistory3!$U$310:$U$610,MATCH(VBDgames!$C1894,VBDhistory3!$B$310:$B$610,0))+ROW()/10000000,0)</f>
        <v>0</v>
      </c>
      <c r="M1894" s="171">
        <f t="array" ref="M1894">IFERROR(INDEX(VBDhistory4!$U$310:$U$610,MATCH(VBDgames!$C1894,VBDhistory4!$B$310:$B$610,0))+ROW()/10000000,0)</f>
        <v>0</v>
      </c>
      <c r="N1894" s="171"/>
      <c r="O1894" s="171" t="str">
        <f t="shared" ref="O1894:R1894" si="3366">$D1894&amp;"-"&amp;RANK(J1894,J$1780:J$2179,0)</f>
        <v>DB-1</v>
      </c>
      <c r="P1894" s="171" t="str">
        <f t="shared" si="3366"/>
        <v>DB-1</v>
      </c>
      <c r="Q1894" s="171" t="str">
        <f t="shared" si="3366"/>
        <v>DB-1</v>
      </c>
      <c r="R1894" s="171" t="str">
        <f t="shared" si="3366"/>
        <v>DB-1</v>
      </c>
      <c r="AC1894" s="3"/>
    </row>
    <row r="1895" ht="15.75" customHeight="1">
      <c r="A1895" s="24">
        <v>116.0</v>
      </c>
      <c r="B1895" s="24" t="s">
        <v>5566</v>
      </c>
      <c r="C1895" s="24" t="s">
        <v>5566</v>
      </c>
      <c r="D1895" s="132" t="s">
        <v>4631</v>
      </c>
      <c r="E1895" s="132">
        <v>12.0</v>
      </c>
      <c r="F1895" s="132"/>
      <c r="G1895" s="132"/>
      <c r="H1895" s="132"/>
      <c r="J1895" s="171">
        <f t="array" ref="J1895">IFERROR(INDEX(VBDhistory1!$U$310:$U$610,MATCH(VBDgames!$C1895,VBDhistory1!$B$310:$B$610,0))+ROW()/10000000,0)</f>
        <v>0</v>
      </c>
      <c r="K1895" s="171">
        <f t="array" ref="K1895">IFERROR(INDEX(VBDhistory2!$U$310:$U$610,MATCH(VBDgames!$C1895,VBDhistory2!$B$310:$B$610,0))+ROW()/10000000,0)</f>
        <v>0</v>
      </c>
      <c r="L1895" s="171">
        <f t="array" ref="L1895">IFERROR(INDEX(VBDhistory3!$U$310:$U$610,MATCH(VBDgames!$C1895,VBDhistory3!$B$310:$B$610,0))+ROW()/10000000,0)</f>
        <v>0</v>
      </c>
      <c r="M1895" s="171">
        <f t="array" ref="M1895">IFERROR(INDEX(VBDhistory4!$U$310:$U$610,MATCH(VBDgames!$C1895,VBDhistory4!$B$310:$B$610,0))+ROW()/10000000,0)</f>
        <v>0</v>
      </c>
      <c r="N1895" s="171"/>
      <c r="O1895" s="171" t="str">
        <f t="shared" ref="O1895:R1895" si="3367">$D1895&amp;"-"&amp;RANK(J1895,J$1780:J$2179,0)</f>
        <v>DB-1</v>
      </c>
      <c r="P1895" s="171" t="str">
        <f t="shared" si="3367"/>
        <v>DB-1</v>
      </c>
      <c r="Q1895" s="171" t="str">
        <f t="shared" si="3367"/>
        <v>DB-1</v>
      </c>
      <c r="R1895" s="171" t="str">
        <f t="shared" si="3367"/>
        <v>DB-1</v>
      </c>
      <c r="AC1895" s="3"/>
    </row>
    <row r="1896" ht="15.75" customHeight="1">
      <c r="A1896" s="24">
        <v>117.0</v>
      </c>
      <c r="B1896" s="24" t="s">
        <v>5567</v>
      </c>
      <c r="C1896" s="24" t="s">
        <v>5567</v>
      </c>
      <c r="D1896" s="132" t="s">
        <v>4631</v>
      </c>
      <c r="E1896" s="132">
        <v>13.0</v>
      </c>
      <c r="F1896" s="132">
        <v>15.0</v>
      </c>
      <c r="G1896" s="132">
        <v>16.0</v>
      </c>
      <c r="H1896" s="132"/>
      <c r="J1896" s="171">
        <f t="array" ref="J1896">IFERROR(INDEX(VBDhistory1!$U$310:$U$610,MATCH(VBDgames!$C1896,VBDhistory1!$B$310:$B$610,0))+ROW()/10000000,0)</f>
        <v>0</v>
      </c>
      <c r="K1896" s="171">
        <f t="array" ref="K1896">IFERROR(INDEX(VBDhistory2!$U$310:$U$610,MATCH(VBDgames!$C1896,VBDhistory2!$B$310:$B$610,0))+ROW()/10000000,0)</f>
        <v>0</v>
      </c>
      <c r="L1896" s="171">
        <f t="array" ref="L1896">IFERROR(INDEX(VBDhistory3!$U$310:$U$610,MATCH(VBDgames!$C1896,VBDhistory3!$B$310:$B$610,0))+ROW()/10000000,0)</f>
        <v>0</v>
      </c>
      <c r="M1896" s="171">
        <f t="array" ref="M1896">IFERROR(INDEX(VBDhistory4!$U$310:$U$610,MATCH(VBDgames!$C1896,VBDhistory4!$B$310:$B$610,0))+ROW()/10000000,0)</f>
        <v>0</v>
      </c>
      <c r="N1896" s="171"/>
      <c r="O1896" s="171" t="str">
        <f t="shared" ref="O1896:R1896" si="3368">$D1896&amp;"-"&amp;RANK(J1896,J$1780:J$2179,0)</f>
        <v>DB-1</v>
      </c>
      <c r="P1896" s="171" t="str">
        <f t="shared" si="3368"/>
        <v>DB-1</v>
      </c>
      <c r="Q1896" s="171" t="str">
        <f t="shared" si="3368"/>
        <v>DB-1</v>
      </c>
      <c r="R1896" s="171" t="str">
        <f t="shared" si="3368"/>
        <v>DB-1</v>
      </c>
      <c r="AC1896" s="3"/>
    </row>
    <row r="1897" ht="15.75" customHeight="1">
      <c r="A1897" s="24">
        <v>118.0</v>
      </c>
      <c r="B1897" s="24" t="s">
        <v>5568</v>
      </c>
      <c r="C1897" s="24" t="s">
        <v>5568</v>
      </c>
      <c r="D1897" s="132" t="s">
        <v>4631</v>
      </c>
      <c r="E1897" s="132">
        <v>13.0</v>
      </c>
      <c r="F1897" s="132"/>
      <c r="G1897" s="132"/>
      <c r="H1897" s="132"/>
      <c r="J1897" s="171">
        <f t="array" ref="J1897">IFERROR(INDEX(VBDhistory1!$U$310:$U$610,MATCH(VBDgames!$C1897,VBDhistory1!$B$310:$B$610,0))+ROW()/10000000,0)</f>
        <v>0</v>
      </c>
      <c r="K1897" s="171">
        <f t="array" ref="K1897">IFERROR(INDEX(VBDhistory2!$U$310:$U$610,MATCH(VBDgames!$C1897,VBDhistory2!$B$310:$B$610,0))+ROW()/10000000,0)</f>
        <v>0</v>
      </c>
      <c r="L1897" s="171">
        <f t="array" ref="L1897">IFERROR(INDEX(VBDhistory3!$U$310:$U$610,MATCH(VBDgames!$C1897,VBDhistory3!$B$310:$B$610,0))+ROW()/10000000,0)</f>
        <v>0</v>
      </c>
      <c r="M1897" s="171">
        <f t="array" ref="M1897">IFERROR(INDEX(VBDhistory4!$U$310:$U$610,MATCH(VBDgames!$C1897,VBDhistory4!$B$310:$B$610,0))+ROW()/10000000,0)</f>
        <v>0</v>
      </c>
      <c r="N1897" s="171"/>
      <c r="O1897" s="171" t="str">
        <f t="shared" ref="O1897:R1897" si="3369">$D1897&amp;"-"&amp;RANK(J1897,J$1780:J$2179,0)</f>
        <v>DB-1</v>
      </c>
      <c r="P1897" s="171" t="str">
        <f t="shared" si="3369"/>
        <v>DB-1</v>
      </c>
      <c r="Q1897" s="171" t="str">
        <f t="shared" si="3369"/>
        <v>DB-1</v>
      </c>
      <c r="R1897" s="171" t="str">
        <f t="shared" si="3369"/>
        <v>DB-1</v>
      </c>
      <c r="AC1897" s="3"/>
    </row>
    <row r="1898" ht="15.75" customHeight="1">
      <c r="A1898" s="24">
        <v>119.0</v>
      </c>
      <c r="B1898" s="24" t="s">
        <v>5569</v>
      </c>
      <c r="C1898" s="24" t="s">
        <v>5569</v>
      </c>
      <c r="D1898" s="132" t="s">
        <v>4631</v>
      </c>
      <c r="E1898" s="132">
        <v>12.0</v>
      </c>
      <c r="F1898" s="132">
        <v>8.0</v>
      </c>
      <c r="G1898" s="132">
        <v>9.0</v>
      </c>
      <c r="H1898" s="132">
        <v>14.0</v>
      </c>
      <c r="J1898" s="171">
        <f t="array" ref="J1898">IFERROR(INDEX(VBDhistory1!$U$310:$U$610,MATCH(VBDgames!$C1898,VBDhistory1!$B$310:$B$610,0))+ROW()/10000000,0)</f>
        <v>0</v>
      </c>
      <c r="K1898" s="171">
        <f t="array" ref="K1898">IFERROR(INDEX(VBDhistory2!$U$310:$U$610,MATCH(VBDgames!$C1898,VBDhistory2!$B$310:$B$610,0))+ROW()/10000000,0)</f>
        <v>0</v>
      </c>
      <c r="L1898" s="171">
        <f t="array" ref="L1898">IFERROR(INDEX(VBDhistory3!$U$310:$U$610,MATCH(VBDgames!$C1898,VBDhistory3!$B$310:$B$610,0))+ROW()/10000000,0)</f>
        <v>0</v>
      </c>
      <c r="M1898" s="171">
        <f t="array" ref="M1898">IFERROR(INDEX(VBDhistory4!$U$310:$U$610,MATCH(VBDgames!$C1898,VBDhistory4!$B$310:$B$610,0))+ROW()/10000000,0)</f>
        <v>0</v>
      </c>
      <c r="N1898" s="171"/>
      <c r="O1898" s="171" t="str">
        <f t="shared" ref="O1898:R1898" si="3370">$D1898&amp;"-"&amp;RANK(J1898,J$1780:J$2179,0)</f>
        <v>DB-1</v>
      </c>
      <c r="P1898" s="171" t="str">
        <f t="shared" si="3370"/>
        <v>DB-1</v>
      </c>
      <c r="Q1898" s="171" t="str">
        <f t="shared" si="3370"/>
        <v>DB-1</v>
      </c>
      <c r="R1898" s="171" t="str">
        <f t="shared" si="3370"/>
        <v>DB-1</v>
      </c>
      <c r="AC1898" s="3"/>
    </row>
    <row r="1899" ht="15.75" customHeight="1">
      <c r="A1899" s="24">
        <v>120.0</v>
      </c>
      <c r="B1899" s="24" t="s">
        <v>5570</v>
      </c>
      <c r="C1899" s="24" t="s">
        <v>5570</v>
      </c>
      <c r="D1899" s="132" t="s">
        <v>4631</v>
      </c>
      <c r="E1899" s="132">
        <v>16.0</v>
      </c>
      <c r="F1899" s="132">
        <v>15.0</v>
      </c>
      <c r="G1899" s="132">
        <v>16.0</v>
      </c>
      <c r="H1899" s="132"/>
      <c r="J1899" s="171">
        <f t="array" ref="J1899">IFERROR(INDEX(VBDhistory1!$U$310:$U$610,MATCH(VBDgames!$C1899,VBDhistory1!$B$310:$B$610,0))+ROW()/10000000,0)</f>
        <v>0</v>
      </c>
      <c r="K1899" s="171">
        <f t="array" ref="K1899">IFERROR(INDEX(VBDhistory2!$U$310:$U$610,MATCH(VBDgames!$C1899,VBDhistory2!$B$310:$B$610,0))+ROW()/10000000,0)</f>
        <v>0</v>
      </c>
      <c r="L1899" s="171">
        <f t="array" ref="L1899">IFERROR(INDEX(VBDhistory3!$U$310:$U$610,MATCH(VBDgames!$C1899,VBDhistory3!$B$310:$B$610,0))+ROW()/10000000,0)</f>
        <v>0</v>
      </c>
      <c r="M1899" s="171">
        <f t="array" ref="M1899">IFERROR(INDEX(VBDhistory4!$U$310:$U$610,MATCH(VBDgames!$C1899,VBDhistory4!$B$310:$B$610,0))+ROW()/10000000,0)</f>
        <v>0</v>
      </c>
      <c r="N1899" s="171"/>
      <c r="O1899" s="171" t="str">
        <f t="shared" ref="O1899:R1899" si="3371">$D1899&amp;"-"&amp;RANK(J1899,J$1780:J$2179,0)</f>
        <v>DB-1</v>
      </c>
      <c r="P1899" s="171" t="str">
        <f t="shared" si="3371"/>
        <v>DB-1</v>
      </c>
      <c r="Q1899" s="171" t="str">
        <f t="shared" si="3371"/>
        <v>DB-1</v>
      </c>
      <c r="R1899" s="171" t="str">
        <f t="shared" si="3371"/>
        <v>DB-1</v>
      </c>
      <c r="AC1899" s="3"/>
    </row>
    <row r="1900" ht="15.75" customHeight="1">
      <c r="A1900" s="24">
        <v>121.0</v>
      </c>
      <c r="B1900" s="24" t="s">
        <v>5571</v>
      </c>
      <c r="C1900" s="24" t="s">
        <v>5571</v>
      </c>
      <c r="D1900" s="132" t="s">
        <v>4631</v>
      </c>
      <c r="E1900" s="132">
        <v>16.0</v>
      </c>
      <c r="F1900" s="132"/>
      <c r="G1900" s="132"/>
      <c r="H1900" s="132"/>
      <c r="J1900" s="171">
        <f t="array" ref="J1900">IFERROR(INDEX(VBDhistory1!$U$310:$U$610,MATCH(VBDgames!$C1900,VBDhistory1!$B$310:$B$610,0))+ROW()/10000000,0)</f>
        <v>0</v>
      </c>
      <c r="K1900" s="171">
        <f t="array" ref="K1900">IFERROR(INDEX(VBDhistory2!$U$310:$U$610,MATCH(VBDgames!$C1900,VBDhistory2!$B$310:$B$610,0))+ROW()/10000000,0)</f>
        <v>0</v>
      </c>
      <c r="L1900" s="171">
        <f t="array" ref="L1900">IFERROR(INDEX(VBDhistory3!$U$310:$U$610,MATCH(VBDgames!$C1900,VBDhistory3!$B$310:$B$610,0))+ROW()/10000000,0)</f>
        <v>0</v>
      </c>
      <c r="M1900" s="171">
        <f t="array" ref="M1900">IFERROR(INDEX(VBDhistory4!$U$310:$U$610,MATCH(VBDgames!$C1900,VBDhistory4!$B$310:$B$610,0))+ROW()/10000000,0)</f>
        <v>0</v>
      </c>
      <c r="N1900" s="171"/>
      <c r="O1900" s="171" t="str">
        <f t="shared" ref="O1900:R1900" si="3372">$D1900&amp;"-"&amp;RANK(J1900,J$1780:J$2179,0)</f>
        <v>DB-1</v>
      </c>
      <c r="P1900" s="171" t="str">
        <f t="shared" si="3372"/>
        <v>DB-1</v>
      </c>
      <c r="Q1900" s="171" t="str">
        <f t="shared" si="3372"/>
        <v>DB-1</v>
      </c>
      <c r="R1900" s="171" t="str">
        <f t="shared" si="3372"/>
        <v>DB-1</v>
      </c>
      <c r="AC1900" s="3"/>
    </row>
    <row r="1901" ht="15.75" customHeight="1">
      <c r="A1901" s="24">
        <v>122.0</v>
      </c>
      <c r="B1901" s="24" t="s">
        <v>5572</v>
      </c>
      <c r="C1901" s="24" t="s">
        <v>5572</v>
      </c>
      <c r="D1901" s="132" t="s">
        <v>4631</v>
      </c>
      <c r="E1901" s="132">
        <v>12.0</v>
      </c>
      <c r="F1901" s="132">
        <v>16.0</v>
      </c>
      <c r="G1901" s="132">
        <v>1.0</v>
      </c>
      <c r="H1901" s="132"/>
      <c r="J1901" s="171">
        <f t="array" ref="J1901">IFERROR(INDEX(VBDhistory1!$U$310:$U$610,MATCH(VBDgames!$C1901,VBDhistory1!$B$310:$B$610,0))+ROW()/10000000,0)</f>
        <v>0</v>
      </c>
      <c r="K1901" s="171">
        <f t="array" ref="K1901">IFERROR(INDEX(VBDhistory2!$U$310:$U$610,MATCH(VBDgames!$C1901,VBDhistory2!$B$310:$B$610,0))+ROW()/10000000,0)</f>
        <v>0</v>
      </c>
      <c r="L1901" s="171">
        <f t="array" ref="L1901">IFERROR(INDEX(VBDhistory3!$U$310:$U$610,MATCH(VBDgames!$C1901,VBDhistory3!$B$310:$B$610,0))+ROW()/10000000,0)</f>
        <v>0</v>
      </c>
      <c r="M1901" s="171">
        <f t="array" ref="M1901">IFERROR(INDEX(VBDhistory4!$U$310:$U$610,MATCH(VBDgames!$C1901,VBDhistory4!$B$310:$B$610,0))+ROW()/10000000,0)</f>
        <v>0</v>
      </c>
      <c r="N1901" s="171"/>
      <c r="O1901" s="171" t="str">
        <f t="shared" ref="O1901:R1901" si="3373">$D1901&amp;"-"&amp;RANK(J1901,J$1780:J$2179,0)</f>
        <v>DB-1</v>
      </c>
      <c r="P1901" s="171" t="str">
        <f t="shared" si="3373"/>
        <v>DB-1</v>
      </c>
      <c r="Q1901" s="171" t="str">
        <f t="shared" si="3373"/>
        <v>DB-1</v>
      </c>
      <c r="R1901" s="171" t="str">
        <f t="shared" si="3373"/>
        <v>DB-1</v>
      </c>
      <c r="AC1901" s="3"/>
    </row>
    <row r="1902" ht="15.75" customHeight="1">
      <c r="A1902" s="24">
        <v>123.0</v>
      </c>
      <c r="B1902" s="24" t="s">
        <v>5573</v>
      </c>
      <c r="C1902" s="24" t="s">
        <v>5573</v>
      </c>
      <c r="D1902" s="132" t="s">
        <v>4631</v>
      </c>
      <c r="E1902" s="132">
        <v>11.0</v>
      </c>
      <c r="F1902" s="132">
        <v>11.0</v>
      </c>
      <c r="G1902" s="132">
        <v>1.0</v>
      </c>
      <c r="H1902" s="132"/>
      <c r="J1902" s="171">
        <f t="array" ref="J1902">IFERROR(INDEX(VBDhistory1!$U$310:$U$610,MATCH(VBDgames!$C1902,VBDhistory1!$B$310:$B$610,0))+ROW()/10000000,0)</f>
        <v>0</v>
      </c>
      <c r="K1902" s="171">
        <f t="array" ref="K1902">IFERROR(INDEX(VBDhistory2!$U$310:$U$610,MATCH(VBDgames!$C1902,VBDhistory2!$B$310:$B$610,0))+ROW()/10000000,0)</f>
        <v>0</v>
      </c>
      <c r="L1902" s="171">
        <f t="array" ref="L1902">IFERROR(INDEX(VBDhistory3!$U$310:$U$610,MATCH(VBDgames!$C1902,VBDhistory3!$B$310:$B$610,0))+ROW()/10000000,0)</f>
        <v>0</v>
      </c>
      <c r="M1902" s="171">
        <f t="array" ref="M1902">IFERROR(INDEX(VBDhistory4!$U$310:$U$610,MATCH(VBDgames!$C1902,VBDhistory4!$B$310:$B$610,0))+ROW()/10000000,0)</f>
        <v>0</v>
      </c>
      <c r="N1902" s="171"/>
      <c r="O1902" s="171" t="str">
        <f t="shared" ref="O1902:R1902" si="3374">$D1902&amp;"-"&amp;RANK(J1902,J$1780:J$2179,0)</f>
        <v>DB-1</v>
      </c>
      <c r="P1902" s="171" t="str">
        <f t="shared" si="3374"/>
        <v>DB-1</v>
      </c>
      <c r="Q1902" s="171" t="str">
        <f t="shared" si="3374"/>
        <v>DB-1</v>
      </c>
      <c r="R1902" s="171" t="str">
        <f t="shared" si="3374"/>
        <v>DB-1</v>
      </c>
      <c r="AC1902" s="3"/>
    </row>
    <row r="1903" ht="15.75" customHeight="1">
      <c r="A1903" s="24">
        <v>124.0</v>
      </c>
      <c r="B1903" s="24" t="s">
        <v>5078</v>
      </c>
      <c r="C1903" s="24" t="s">
        <v>5078</v>
      </c>
      <c r="D1903" s="132" t="s">
        <v>4631</v>
      </c>
      <c r="E1903" s="132">
        <v>16.0</v>
      </c>
      <c r="F1903" s="132">
        <v>16.0</v>
      </c>
      <c r="G1903" s="132"/>
      <c r="H1903" s="132"/>
      <c r="J1903" s="171">
        <f t="array" ref="J1903">IFERROR(INDEX(VBDhistory1!$U$310:$U$610,MATCH(VBDgames!$C1903,VBDhistory1!$B$310:$B$610,0))+ROW()/10000000,0)</f>
        <v>0</v>
      </c>
      <c r="K1903" s="171">
        <f t="array" ref="K1903">IFERROR(INDEX(VBDhistory2!$U$310:$U$610,MATCH(VBDgames!$C1903,VBDhistory2!$B$310:$B$610,0))+ROW()/10000000,0)</f>
        <v>0</v>
      </c>
      <c r="L1903" s="171">
        <f t="array" ref="L1903">IFERROR(INDEX(VBDhistory3!$U$310:$U$610,MATCH(VBDgames!$C1903,VBDhistory3!$B$310:$B$610,0))+ROW()/10000000,0)</f>
        <v>0</v>
      </c>
      <c r="M1903" s="171">
        <f t="array" ref="M1903">IFERROR(INDEX(VBDhistory4!$U$310:$U$610,MATCH(VBDgames!$C1903,VBDhistory4!$B$310:$B$610,0))+ROW()/10000000,0)</f>
        <v>0</v>
      </c>
      <c r="N1903" s="171"/>
      <c r="O1903" s="171" t="str">
        <f t="shared" ref="O1903:R1903" si="3375">$D1903&amp;"-"&amp;RANK(J1903,J$1780:J$2179,0)</f>
        <v>DB-1</v>
      </c>
      <c r="P1903" s="171" t="str">
        <f t="shared" si="3375"/>
        <v>DB-1</v>
      </c>
      <c r="Q1903" s="171" t="str">
        <f t="shared" si="3375"/>
        <v>DB-1</v>
      </c>
      <c r="R1903" s="171" t="str">
        <f t="shared" si="3375"/>
        <v>DB-1</v>
      </c>
      <c r="AC1903" s="3"/>
    </row>
    <row r="1904" ht="15.75" customHeight="1">
      <c r="A1904" s="24">
        <v>125.0</v>
      </c>
      <c r="B1904" s="24" t="s">
        <v>5574</v>
      </c>
      <c r="C1904" s="24" t="s">
        <v>5574</v>
      </c>
      <c r="D1904" s="132" t="s">
        <v>4631</v>
      </c>
      <c r="E1904" s="132">
        <v>10.0</v>
      </c>
      <c r="F1904" s="132">
        <v>15.0</v>
      </c>
      <c r="G1904" s="132">
        <v>15.0</v>
      </c>
      <c r="H1904" s="132">
        <v>16.0</v>
      </c>
      <c r="J1904" s="171">
        <f t="array" ref="J1904">IFERROR(INDEX(VBDhistory1!$U$310:$U$610,MATCH(VBDgames!$C1904,VBDhistory1!$B$310:$B$610,0))+ROW()/10000000,0)</f>
        <v>0</v>
      </c>
      <c r="K1904" s="171">
        <f t="array" ref="K1904">IFERROR(INDEX(VBDhistory2!$U$310:$U$610,MATCH(VBDgames!$C1904,VBDhistory2!$B$310:$B$610,0))+ROW()/10000000,0)</f>
        <v>0</v>
      </c>
      <c r="L1904" s="171">
        <f t="array" ref="L1904">IFERROR(INDEX(VBDhistory3!$U$310:$U$610,MATCH(VBDgames!$C1904,VBDhistory3!$B$310:$B$610,0))+ROW()/10000000,0)</f>
        <v>0</v>
      </c>
      <c r="M1904" s="171">
        <f t="array" ref="M1904">IFERROR(INDEX(VBDhistory4!$U$310:$U$610,MATCH(VBDgames!$C1904,VBDhistory4!$B$310:$B$610,0))+ROW()/10000000,0)</f>
        <v>0</v>
      </c>
      <c r="N1904" s="171"/>
      <c r="O1904" s="171" t="str">
        <f t="shared" ref="O1904:R1904" si="3376">$D1904&amp;"-"&amp;RANK(J1904,J$1780:J$2179,0)</f>
        <v>DB-1</v>
      </c>
      <c r="P1904" s="171" t="str">
        <f t="shared" si="3376"/>
        <v>DB-1</v>
      </c>
      <c r="Q1904" s="171" t="str">
        <f t="shared" si="3376"/>
        <v>DB-1</v>
      </c>
      <c r="R1904" s="171" t="str">
        <f t="shared" si="3376"/>
        <v>DB-1</v>
      </c>
      <c r="AC1904" s="3"/>
    </row>
    <row r="1905" ht="15.75" customHeight="1">
      <c r="A1905" s="24">
        <v>126.0</v>
      </c>
      <c r="B1905" s="24" t="s">
        <v>5575</v>
      </c>
      <c r="C1905" s="24" t="s">
        <v>5575</v>
      </c>
      <c r="D1905" s="132" t="s">
        <v>4631</v>
      </c>
      <c r="E1905" s="132">
        <v>15.0</v>
      </c>
      <c r="F1905" s="132">
        <v>10.0</v>
      </c>
      <c r="G1905" s="132">
        <v>16.0</v>
      </c>
      <c r="H1905" s="132"/>
      <c r="J1905" s="171">
        <f t="array" ref="J1905">IFERROR(INDEX(VBDhistory1!$U$310:$U$610,MATCH(VBDgames!$C1905,VBDhistory1!$B$310:$B$610,0))+ROW()/10000000,0)</f>
        <v>0</v>
      </c>
      <c r="K1905" s="171">
        <f t="array" ref="K1905">IFERROR(INDEX(VBDhistory2!$U$310:$U$610,MATCH(VBDgames!$C1905,VBDhistory2!$B$310:$B$610,0))+ROW()/10000000,0)</f>
        <v>0</v>
      </c>
      <c r="L1905" s="171">
        <f t="array" ref="L1905">IFERROR(INDEX(VBDhistory3!$U$310:$U$610,MATCH(VBDgames!$C1905,VBDhistory3!$B$310:$B$610,0))+ROW()/10000000,0)</f>
        <v>0</v>
      </c>
      <c r="M1905" s="171">
        <f t="array" ref="M1905">IFERROR(INDEX(VBDhistory4!$U$310:$U$610,MATCH(VBDgames!$C1905,VBDhistory4!$B$310:$B$610,0))+ROW()/10000000,0)</f>
        <v>0</v>
      </c>
      <c r="N1905" s="171"/>
      <c r="O1905" s="171" t="str">
        <f t="shared" ref="O1905:R1905" si="3377">$D1905&amp;"-"&amp;RANK(J1905,J$1780:J$2179,0)</f>
        <v>DB-1</v>
      </c>
      <c r="P1905" s="171" t="str">
        <f t="shared" si="3377"/>
        <v>DB-1</v>
      </c>
      <c r="Q1905" s="171" t="str">
        <f t="shared" si="3377"/>
        <v>DB-1</v>
      </c>
      <c r="R1905" s="171" t="str">
        <f t="shared" si="3377"/>
        <v>DB-1</v>
      </c>
      <c r="AC1905" s="3"/>
    </row>
    <row r="1906" ht="15.75" customHeight="1">
      <c r="A1906" s="24">
        <v>127.0</v>
      </c>
      <c r="B1906" s="24" t="s">
        <v>5576</v>
      </c>
      <c r="C1906" s="24" t="s">
        <v>5576</v>
      </c>
      <c r="D1906" s="132" t="s">
        <v>4631</v>
      </c>
      <c r="E1906" s="132">
        <v>12.0</v>
      </c>
      <c r="F1906" s="132">
        <v>15.0</v>
      </c>
      <c r="G1906" s="132">
        <v>16.0</v>
      </c>
      <c r="H1906" s="132">
        <v>16.0</v>
      </c>
      <c r="J1906" s="171">
        <f t="array" ref="J1906">IFERROR(INDEX(VBDhistory1!$U$310:$U$610,MATCH(VBDgames!$C1906,VBDhistory1!$B$310:$B$610,0))+ROW()/10000000,0)</f>
        <v>0</v>
      </c>
      <c r="K1906" s="171">
        <f t="array" ref="K1906">IFERROR(INDEX(VBDhistory2!$U$310:$U$610,MATCH(VBDgames!$C1906,VBDhistory2!$B$310:$B$610,0))+ROW()/10000000,0)</f>
        <v>0</v>
      </c>
      <c r="L1906" s="171">
        <f t="array" ref="L1906">IFERROR(INDEX(VBDhistory3!$U$310:$U$610,MATCH(VBDgames!$C1906,VBDhistory3!$B$310:$B$610,0))+ROW()/10000000,0)</f>
        <v>0</v>
      </c>
      <c r="M1906" s="171">
        <f t="array" ref="M1906">IFERROR(INDEX(VBDhistory4!$U$310:$U$610,MATCH(VBDgames!$C1906,VBDhistory4!$B$310:$B$610,0))+ROW()/10000000,0)</f>
        <v>0</v>
      </c>
      <c r="N1906" s="171"/>
      <c r="O1906" s="171" t="str">
        <f t="shared" ref="O1906:R1906" si="3378">$D1906&amp;"-"&amp;RANK(J1906,J$1780:J$2179,0)</f>
        <v>DB-1</v>
      </c>
      <c r="P1906" s="171" t="str">
        <f t="shared" si="3378"/>
        <v>DB-1</v>
      </c>
      <c r="Q1906" s="171" t="str">
        <f t="shared" si="3378"/>
        <v>DB-1</v>
      </c>
      <c r="R1906" s="171" t="str">
        <f t="shared" si="3378"/>
        <v>DB-1</v>
      </c>
      <c r="AC1906" s="3"/>
    </row>
    <row r="1907" ht="15.75" customHeight="1">
      <c r="A1907" s="24">
        <v>128.0</v>
      </c>
      <c r="B1907" s="24" t="s">
        <v>5577</v>
      </c>
      <c r="C1907" s="24" t="s">
        <v>5577</v>
      </c>
      <c r="D1907" s="132" t="s">
        <v>4631</v>
      </c>
      <c r="E1907" s="132">
        <v>11.0</v>
      </c>
      <c r="F1907" s="132">
        <v>15.0</v>
      </c>
      <c r="G1907" s="132">
        <v>7.0</v>
      </c>
      <c r="H1907" s="132"/>
      <c r="J1907" s="171">
        <f t="array" ref="J1907">IFERROR(INDEX(VBDhistory1!$U$310:$U$610,MATCH(VBDgames!$C1907,VBDhistory1!$B$310:$B$610,0))+ROW()/10000000,0)</f>
        <v>0</v>
      </c>
      <c r="K1907" s="171">
        <f t="array" ref="K1907">IFERROR(INDEX(VBDhistory2!$U$310:$U$610,MATCH(VBDgames!$C1907,VBDhistory2!$B$310:$B$610,0))+ROW()/10000000,0)</f>
        <v>0</v>
      </c>
      <c r="L1907" s="171">
        <f t="array" ref="L1907">IFERROR(INDEX(VBDhistory3!$U$310:$U$610,MATCH(VBDgames!$C1907,VBDhistory3!$B$310:$B$610,0))+ROW()/10000000,0)</f>
        <v>0</v>
      </c>
      <c r="M1907" s="171">
        <f t="array" ref="M1907">IFERROR(INDEX(VBDhistory4!$U$310:$U$610,MATCH(VBDgames!$C1907,VBDhistory4!$B$310:$B$610,0))+ROW()/10000000,0)</f>
        <v>0</v>
      </c>
      <c r="N1907" s="171"/>
      <c r="O1907" s="171" t="str">
        <f t="shared" ref="O1907:R1907" si="3379">$D1907&amp;"-"&amp;RANK(J1907,J$1780:J$2179,0)</f>
        <v>DB-1</v>
      </c>
      <c r="P1907" s="171" t="str">
        <f t="shared" si="3379"/>
        <v>DB-1</v>
      </c>
      <c r="Q1907" s="171" t="str">
        <f t="shared" si="3379"/>
        <v>DB-1</v>
      </c>
      <c r="R1907" s="171" t="str">
        <f t="shared" si="3379"/>
        <v>DB-1</v>
      </c>
      <c r="AC1907" s="3"/>
    </row>
    <row r="1908" ht="15.75" customHeight="1">
      <c r="A1908" s="24">
        <v>129.0</v>
      </c>
      <c r="B1908" s="22" t="s">
        <v>5578</v>
      </c>
      <c r="C1908" s="22" t="s">
        <v>5578</v>
      </c>
      <c r="D1908" s="132" t="s">
        <v>4631</v>
      </c>
      <c r="E1908" s="132">
        <v>11.0</v>
      </c>
      <c r="F1908" s="132">
        <v>13.0</v>
      </c>
      <c r="G1908" s="132">
        <v>16.0</v>
      </c>
      <c r="H1908" s="132">
        <v>13.0</v>
      </c>
      <c r="J1908" s="171">
        <f t="array" ref="J1908">IFERROR(INDEX(VBDhistory1!$U$310:$U$610,MATCH(VBDgames!$C1908,VBDhistory1!$B$310:$B$610,0))+ROW()/10000000,0)</f>
        <v>0</v>
      </c>
      <c r="K1908" s="171">
        <f t="array" ref="K1908">IFERROR(INDEX(VBDhistory2!$U$310:$U$610,MATCH(VBDgames!$C1908,VBDhistory2!$B$310:$B$610,0))+ROW()/10000000,0)</f>
        <v>0</v>
      </c>
      <c r="L1908" s="171">
        <f t="array" ref="L1908">IFERROR(INDEX(VBDhistory3!$U$310:$U$610,MATCH(VBDgames!$C1908,VBDhistory3!$B$310:$B$610,0))+ROW()/10000000,0)</f>
        <v>0</v>
      </c>
      <c r="M1908" s="171">
        <f t="array" ref="M1908">IFERROR(INDEX(VBDhistory4!$U$310:$U$610,MATCH(VBDgames!$C1908,VBDhistory4!$B$310:$B$610,0))+ROW()/10000000,0)</f>
        <v>0</v>
      </c>
      <c r="N1908" s="171"/>
      <c r="O1908" s="171" t="str">
        <f t="shared" ref="O1908:R1908" si="3380">$D1908&amp;"-"&amp;RANK(J1908,J$1780:J$2179,0)</f>
        <v>DB-1</v>
      </c>
      <c r="P1908" s="171" t="str">
        <f t="shared" si="3380"/>
        <v>DB-1</v>
      </c>
      <c r="Q1908" s="171" t="str">
        <f t="shared" si="3380"/>
        <v>DB-1</v>
      </c>
      <c r="R1908" s="171" t="str">
        <f t="shared" si="3380"/>
        <v>DB-1</v>
      </c>
      <c r="AC1908" s="3"/>
    </row>
    <row r="1909" ht="15.75" customHeight="1">
      <c r="A1909" s="24">
        <v>130.0</v>
      </c>
      <c r="B1909" s="24" t="s">
        <v>5579</v>
      </c>
      <c r="C1909" s="24" t="s">
        <v>5579</v>
      </c>
      <c r="D1909" s="132" t="s">
        <v>4631</v>
      </c>
      <c r="E1909" s="132">
        <v>14.0</v>
      </c>
      <c r="F1909" s="132"/>
      <c r="G1909" s="132"/>
      <c r="H1909" s="132"/>
      <c r="J1909" s="171">
        <f t="array" ref="J1909">IFERROR(INDEX(VBDhistory1!$U$310:$U$610,MATCH(VBDgames!$C1909,VBDhistory1!$B$310:$B$610,0))+ROW()/10000000,0)</f>
        <v>0</v>
      </c>
      <c r="K1909" s="171">
        <f t="array" ref="K1909">IFERROR(INDEX(VBDhistory2!$U$310:$U$610,MATCH(VBDgames!$C1909,VBDhistory2!$B$310:$B$610,0))+ROW()/10000000,0)</f>
        <v>0</v>
      </c>
      <c r="L1909" s="171">
        <f t="array" ref="L1909">IFERROR(INDEX(VBDhistory3!$U$310:$U$610,MATCH(VBDgames!$C1909,VBDhistory3!$B$310:$B$610,0))+ROW()/10000000,0)</f>
        <v>0</v>
      </c>
      <c r="M1909" s="171">
        <f t="array" ref="M1909">IFERROR(INDEX(VBDhistory4!$U$310:$U$610,MATCH(VBDgames!$C1909,VBDhistory4!$B$310:$B$610,0))+ROW()/10000000,0)</f>
        <v>0</v>
      </c>
      <c r="N1909" s="171"/>
      <c r="O1909" s="171" t="str">
        <f t="shared" ref="O1909:R1909" si="3381">$D1909&amp;"-"&amp;RANK(J1909,J$1780:J$2179,0)</f>
        <v>DB-1</v>
      </c>
      <c r="P1909" s="171" t="str">
        <f t="shared" si="3381"/>
        <v>DB-1</v>
      </c>
      <c r="Q1909" s="171" t="str">
        <f t="shared" si="3381"/>
        <v>DB-1</v>
      </c>
      <c r="R1909" s="171" t="str">
        <f t="shared" si="3381"/>
        <v>DB-1</v>
      </c>
      <c r="AC1909" s="3"/>
    </row>
    <row r="1910" ht="15.75" customHeight="1">
      <c r="A1910" s="24">
        <v>131.0</v>
      </c>
      <c r="B1910" s="22" t="s">
        <v>5580</v>
      </c>
      <c r="C1910" s="22" t="s">
        <v>5580</v>
      </c>
      <c r="D1910" s="132" t="s">
        <v>4631</v>
      </c>
      <c r="E1910" s="132">
        <v>15.0</v>
      </c>
      <c r="F1910" s="132">
        <v>12.0</v>
      </c>
      <c r="G1910" s="132">
        <v>13.0</v>
      </c>
      <c r="H1910" s="132"/>
      <c r="J1910" s="171">
        <f t="array" ref="J1910">IFERROR(INDEX(VBDhistory1!$U$310:$U$610,MATCH(VBDgames!$C1910,VBDhistory1!$B$310:$B$610,0))+ROW()/10000000,0)</f>
        <v>0</v>
      </c>
      <c r="K1910" s="171">
        <f t="array" ref="K1910">IFERROR(INDEX(VBDhistory2!$U$310:$U$610,MATCH(VBDgames!$C1910,VBDhistory2!$B$310:$B$610,0))+ROW()/10000000,0)</f>
        <v>0</v>
      </c>
      <c r="L1910" s="171">
        <f t="array" ref="L1910">IFERROR(INDEX(VBDhistory3!$U$310:$U$610,MATCH(VBDgames!$C1910,VBDhistory3!$B$310:$B$610,0))+ROW()/10000000,0)</f>
        <v>0</v>
      </c>
      <c r="M1910" s="171">
        <f t="array" ref="M1910">IFERROR(INDEX(VBDhistory4!$U$310:$U$610,MATCH(VBDgames!$C1910,VBDhistory4!$B$310:$B$610,0))+ROW()/10000000,0)</f>
        <v>0</v>
      </c>
      <c r="N1910" s="171"/>
      <c r="O1910" s="171" t="str">
        <f t="shared" ref="O1910:R1910" si="3382">$D1910&amp;"-"&amp;RANK(J1910,J$1780:J$2179,0)</f>
        <v>DB-1</v>
      </c>
      <c r="P1910" s="171" t="str">
        <f t="shared" si="3382"/>
        <v>DB-1</v>
      </c>
      <c r="Q1910" s="171" t="str">
        <f t="shared" si="3382"/>
        <v>DB-1</v>
      </c>
      <c r="R1910" s="171" t="str">
        <f t="shared" si="3382"/>
        <v>DB-1</v>
      </c>
      <c r="AC1910" s="3"/>
    </row>
    <row r="1911" ht="15.75" customHeight="1">
      <c r="A1911" s="24">
        <v>132.0</v>
      </c>
      <c r="B1911" s="24" t="s">
        <v>5581</v>
      </c>
      <c r="C1911" s="24" t="s">
        <v>5581</v>
      </c>
      <c r="D1911" s="132" t="s">
        <v>4631</v>
      </c>
      <c r="E1911" s="132">
        <v>11.0</v>
      </c>
      <c r="F1911" s="132">
        <v>8.0</v>
      </c>
      <c r="G1911" s="132">
        <v>8.0</v>
      </c>
      <c r="H1911" s="132">
        <v>13.0</v>
      </c>
      <c r="J1911" s="171">
        <f t="array" ref="J1911">IFERROR(INDEX(VBDhistory1!$U$310:$U$610,MATCH(VBDgames!$C1911,VBDhistory1!$B$310:$B$610,0))+ROW()/10000000,0)</f>
        <v>0</v>
      </c>
      <c r="K1911" s="171">
        <f t="array" ref="K1911">IFERROR(INDEX(VBDhistory2!$U$310:$U$610,MATCH(VBDgames!$C1911,VBDhistory2!$B$310:$B$610,0))+ROW()/10000000,0)</f>
        <v>0</v>
      </c>
      <c r="L1911" s="171">
        <f t="array" ref="L1911">IFERROR(INDEX(VBDhistory3!$U$310:$U$610,MATCH(VBDgames!$C1911,VBDhistory3!$B$310:$B$610,0))+ROW()/10000000,0)</f>
        <v>0</v>
      </c>
      <c r="M1911" s="171">
        <f t="array" ref="M1911">IFERROR(INDEX(VBDhistory4!$U$310:$U$610,MATCH(VBDgames!$C1911,VBDhistory4!$B$310:$B$610,0))+ROW()/10000000,0)</f>
        <v>0</v>
      </c>
      <c r="N1911" s="171"/>
      <c r="O1911" s="171" t="str">
        <f t="shared" ref="O1911:R1911" si="3383">$D1911&amp;"-"&amp;RANK(J1911,J$1780:J$2179,0)</f>
        <v>DB-1</v>
      </c>
      <c r="P1911" s="171" t="str">
        <f t="shared" si="3383"/>
        <v>DB-1</v>
      </c>
      <c r="Q1911" s="171" t="str">
        <f t="shared" si="3383"/>
        <v>DB-1</v>
      </c>
      <c r="R1911" s="171" t="str">
        <f t="shared" si="3383"/>
        <v>DB-1</v>
      </c>
      <c r="AC1911" s="3"/>
    </row>
    <row r="1912" ht="15.75" customHeight="1">
      <c r="A1912" s="24">
        <v>133.0</v>
      </c>
      <c r="B1912" s="24" t="s">
        <v>5582</v>
      </c>
      <c r="C1912" s="24" t="s">
        <v>5582</v>
      </c>
      <c r="D1912" s="132" t="s">
        <v>4631</v>
      </c>
      <c r="E1912" s="132">
        <v>13.0</v>
      </c>
      <c r="F1912" s="132"/>
      <c r="G1912" s="132"/>
      <c r="H1912" s="132"/>
      <c r="J1912" s="171">
        <f t="array" ref="J1912">IFERROR(INDEX(VBDhistory1!$U$310:$U$610,MATCH(VBDgames!$C1912,VBDhistory1!$B$310:$B$610,0))+ROW()/10000000,0)</f>
        <v>0</v>
      </c>
      <c r="K1912" s="171">
        <f t="array" ref="K1912">IFERROR(INDEX(VBDhistory2!$U$310:$U$610,MATCH(VBDgames!$C1912,VBDhistory2!$B$310:$B$610,0))+ROW()/10000000,0)</f>
        <v>0</v>
      </c>
      <c r="L1912" s="171">
        <f t="array" ref="L1912">IFERROR(INDEX(VBDhistory3!$U$310:$U$610,MATCH(VBDgames!$C1912,VBDhistory3!$B$310:$B$610,0))+ROW()/10000000,0)</f>
        <v>0</v>
      </c>
      <c r="M1912" s="171">
        <f t="array" ref="M1912">IFERROR(INDEX(VBDhistory4!$U$310:$U$610,MATCH(VBDgames!$C1912,VBDhistory4!$B$310:$B$610,0))+ROW()/10000000,0)</f>
        <v>0</v>
      </c>
      <c r="N1912" s="171"/>
      <c r="O1912" s="171" t="str">
        <f t="shared" ref="O1912:R1912" si="3384">$D1912&amp;"-"&amp;RANK(J1912,J$1780:J$2179,0)</f>
        <v>DB-1</v>
      </c>
      <c r="P1912" s="171" t="str">
        <f t="shared" si="3384"/>
        <v>DB-1</v>
      </c>
      <c r="Q1912" s="171" t="str">
        <f t="shared" si="3384"/>
        <v>DB-1</v>
      </c>
      <c r="R1912" s="171" t="str">
        <f t="shared" si="3384"/>
        <v>DB-1</v>
      </c>
      <c r="AC1912" s="3"/>
    </row>
    <row r="1913" ht="15.75" customHeight="1">
      <c r="A1913" s="24">
        <v>134.0</v>
      </c>
      <c r="B1913" s="24" t="s">
        <v>5583</v>
      </c>
      <c r="C1913" s="24" t="s">
        <v>5583</v>
      </c>
      <c r="D1913" s="132" t="s">
        <v>4631</v>
      </c>
      <c r="E1913" s="132">
        <v>11.0</v>
      </c>
      <c r="F1913" s="132">
        <v>5.0</v>
      </c>
      <c r="G1913" s="132"/>
      <c r="H1913" s="132"/>
      <c r="J1913" s="171">
        <f t="array" ref="J1913">IFERROR(INDEX(VBDhistory1!$U$310:$U$610,MATCH(VBDgames!$C1913,VBDhistory1!$B$310:$B$610,0))+ROW()/10000000,0)</f>
        <v>0</v>
      </c>
      <c r="K1913" s="171">
        <f t="array" ref="K1913">IFERROR(INDEX(VBDhistory2!$U$310:$U$610,MATCH(VBDgames!$C1913,VBDhistory2!$B$310:$B$610,0))+ROW()/10000000,0)</f>
        <v>0</v>
      </c>
      <c r="L1913" s="171">
        <f t="array" ref="L1913">IFERROR(INDEX(VBDhistory3!$U$310:$U$610,MATCH(VBDgames!$C1913,VBDhistory3!$B$310:$B$610,0))+ROW()/10000000,0)</f>
        <v>0</v>
      </c>
      <c r="M1913" s="171">
        <f t="array" ref="M1913">IFERROR(INDEX(VBDhistory4!$U$310:$U$610,MATCH(VBDgames!$C1913,VBDhistory4!$B$310:$B$610,0))+ROW()/10000000,0)</f>
        <v>0</v>
      </c>
      <c r="N1913" s="171"/>
      <c r="O1913" s="171" t="str">
        <f t="shared" ref="O1913:R1913" si="3385">$D1913&amp;"-"&amp;RANK(J1913,J$1780:J$2179,0)</f>
        <v>DB-1</v>
      </c>
      <c r="P1913" s="171" t="str">
        <f t="shared" si="3385"/>
        <v>DB-1</v>
      </c>
      <c r="Q1913" s="171" t="str">
        <f t="shared" si="3385"/>
        <v>DB-1</v>
      </c>
      <c r="R1913" s="171" t="str">
        <f t="shared" si="3385"/>
        <v>DB-1</v>
      </c>
      <c r="AC1913" s="3"/>
    </row>
    <row r="1914" ht="15.75" customHeight="1">
      <c r="A1914" s="24">
        <v>135.0</v>
      </c>
      <c r="B1914" s="24" t="s">
        <v>5584</v>
      </c>
      <c r="C1914" s="24" t="s">
        <v>5584</v>
      </c>
      <c r="D1914" s="132" t="s">
        <v>4631</v>
      </c>
      <c r="E1914" s="132">
        <v>11.0</v>
      </c>
      <c r="F1914" s="132"/>
      <c r="G1914" s="132"/>
      <c r="H1914" s="132"/>
      <c r="J1914" s="171">
        <f t="array" ref="J1914">IFERROR(INDEX(VBDhistory1!$U$310:$U$610,MATCH(VBDgames!$C1914,VBDhistory1!$B$310:$B$610,0))+ROW()/10000000,0)</f>
        <v>0</v>
      </c>
      <c r="K1914" s="171">
        <f t="array" ref="K1914">IFERROR(INDEX(VBDhistory2!$U$310:$U$610,MATCH(VBDgames!$C1914,VBDhistory2!$B$310:$B$610,0))+ROW()/10000000,0)</f>
        <v>0</v>
      </c>
      <c r="L1914" s="171">
        <f t="array" ref="L1914">IFERROR(INDEX(VBDhistory3!$U$310:$U$610,MATCH(VBDgames!$C1914,VBDhistory3!$B$310:$B$610,0))+ROW()/10000000,0)</f>
        <v>0</v>
      </c>
      <c r="M1914" s="171">
        <f t="array" ref="M1914">IFERROR(INDEX(VBDhistory4!$U$310:$U$610,MATCH(VBDgames!$C1914,VBDhistory4!$B$310:$B$610,0))+ROW()/10000000,0)</f>
        <v>0</v>
      </c>
      <c r="N1914" s="171"/>
      <c r="O1914" s="171" t="str">
        <f t="shared" ref="O1914:R1914" si="3386">$D1914&amp;"-"&amp;RANK(J1914,J$1780:J$2179,0)</f>
        <v>DB-1</v>
      </c>
      <c r="P1914" s="171" t="str">
        <f t="shared" si="3386"/>
        <v>DB-1</v>
      </c>
      <c r="Q1914" s="171" t="str">
        <f t="shared" si="3386"/>
        <v>DB-1</v>
      </c>
      <c r="R1914" s="171" t="str">
        <f t="shared" si="3386"/>
        <v>DB-1</v>
      </c>
      <c r="AC1914" s="3"/>
    </row>
    <row r="1915" ht="15.75" customHeight="1">
      <c r="A1915" s="24">
        <v>136.0</v>
      </c>
      <c r="B1915" s="24" t="s">
        <v>5585</v>
      </c>
      <c r="C1915" s="24" t="s">
        <v>5585</v>
      </c>
      <c r="D1915" s="132" t="s">
        <v>4631</v>
      </c>
      <c r="E1915" s="132">
        <v>9.0</v>
      </c>
      <c r="F1915" s="132">
        <v>16.0</v>
      </c>
      <c r="G1915" s="132">
        <v>16.0</v>
      </c>
      <c r="H1915" s="132"/>
      <c r="J1915" s="171">
        <f t="array" ref="J1915">IFERROR(INDEX(VBDhistory1!$U$310:$U$610,MATCH(VBDgames!$C1915,VBDhistory1!$B$310:$B$610,0))+ROW()/10000000,0)</f>
        <v>0</v>
      </c>
      <c r="K1915" s="171">
        <f t="array" ref="K1915">IFERROR(INDEX(VBDhistory2!$U$310:$U$610,MATCH(VBDgames!$C1915,VBDhistory2!$B$310:$B$610,0))+ROW()/10000000,0)</f>
        <v>0</v>
      </c>
      <c r="L1915" s="171">
        <f t="array" ref="L1915">IFERROR(INDEX(VBDhistory3!$U$310:$U$610,MATCH(VBDgames!$C1915,VBDhistory3!$B$310:$B$610,0))+ROW()/10000000,0)</f>
        <v>0</v>
      </c>
      <c r="M1915" s="171">
        <f t="array" ref="M1915">IFERROR(INDEX(VBDhistory4!$U$310:$U$610,MATCH(VBDgames!$C1915,VBDhistory4!$B$310:$B$610,0))+ROW()/10000000,0)</f>
        <v>0</v>
      </c>
      <c r="N1915" s="171"/>
      <c r="O1915" s="171" t="str">
        <f t="shared" ref="O1915:R1915" si="3387">$D1915&amp;"-"&amp;RANK(J1915,J$1780:J$2179,0)</f>
        <v>DB-1</v>
      </c>
      <c r="P1915" s="171" t="str">
        <f t="shared" si="3387"/>
        <v>DB-1</v>
      </c>
      <c r="Q1915" s="171" t="str">
        <f t="shared" si="3387"/>
        <v>DB-1</v>
      </c>
      <c r="R1915" s="171" t="str">
        <f t="shared" si="3387"/>
        <v>DB-1</v>
      </c>
      <c r="AC1915" s="3"/>
    </row>
    <row r="1916" ht="15.75" customHeight="1">
      <c r="A1916" s="24">
        <v>137.0</v>
      </c>
      <c r="B1916" s="24" t="s">
        <v>5586</v>
      </c>
      <c r="C1916" s="24" t="s">
        <v>5586</v>
      </c>
      <c r="D1916" s="132" t="s">
        <v>4631</v>
      </c>
      <c r="E1916" s="132">
        <v>9.0</v>
      </c>
      <c r="F1916" s="132">
        <v>16.0</v>
      </c>
      <c r="G1916" s="132">
        <v>14.0</v>
      </c>
      <c r="H1916" s="132">
        <v>16.0</v>
      </c>
      <c r="J1916" s="171">
        <f t="array" ref="J1916">IFERROR(INDEX(VBDhistory1!$U$310:$U$610,MATCH(VBDgames!$C1916,VBDhistory1!$B$310:$B$610,0))+ROW()/10000000,0)</f>
        <v>0</v>
      </c>
      <c r="K1916" s="171">
        <f t="array" ref="K1916">IFERROR(INDEX(VBDhistory2!$U$310:$U$610,MATCH(VBDgames!$C1916,VBDhistory2!$B$310:$B$610,0))+ROW()/10000000,0)</f>
        <v>0</v>
      </c>
      <c r="L1916" s="171">
        <f t="array" ref="L1916">IFERROR(INDEX(VBDhistory3!$U$310:$U$610,MATCH(VBDgames!$C1916,VBDhistory3!$B$310:$B$610,0))+ROW()/10000000,0)</f>
        <v>0</v>
      </c>
      <c r="M1916" s="171">
        <f t="array" ref="M1916">IFERROR(INDEX(VBDhistory4!$U$310:$U$610,MATCH(VBDgames!$C1916,VBDhistory4!$B$310:$B$610,0))+ROW()/10000000,0)</f>
        <v>0</v>
      </c>
      <c r="N1916" s="171"/>
      <c r="O1916" s="171" t="str">
        <f t="shared" ref="O1916:R1916" si="3388">$D1916&amp;"-"&amp;RANK(J1916,J$1780:J$2179,0)</f>
        <v>DB-1</v>
      </c>
      <c r="P1916" s="171" t="str">
        <f t="shared" si="3388"/>
        <v>DB-1</v>
      </c>
      <c r="Q1916" s="171" t="str">
        <f t="shared" si="3388"/>
        <v>DB-1</v>
      </c>
      <c r="R1916" s="171" t="str">
        <f t="shared" si="3388"/>
        <v>DB-1</v>
      </c>
      <c r="AC1916" s="3"/>
    </row>
    <row r="1917" ht="15.75" customHeight="1">
      <c r="A1917" s="24">
        <v>138.0</v>
      </c>
      <c r="B1917" s="24" t="s">
        <v>5587</v>
      </c>
      <c r="C1917" s="24" t="s">
        <v>5587</v>
      </c>
      <c r="D1917" s="132" t="s">
        <v>4631</v>
      </c>
      <c r="E1917" s="132">
        <v>15.0</v>
      </c>
      <c r="F1917" s="132">
        <v>14.0</v>
      </c>
      <c r="G1917" s="132">
        <v>14.0</v>
      </c>
      <c r="H1917" s="132"/>
      <c r="J1917" s="171">
        <f t="array" ref="J1917">IFERROR(INDEX(VBDhistory1!$U$310:$U$610,MATCH(VBDgames!$C1917,VBDhistory1!$B$310:$B$610,0))+ROW()/10000000,0)</f>
        <v>0</v>
      </c>
      <c r="K1917" s="171">
        <f t="array" ref="K1917">IFERROR(INDEX(VBDhistory2!$U$310:$U$610,MATCH(VBDgames!$C1917,VBDhistory2!$B$310:$B$610,0))+ROW()/10000000,0)</f>
        <v>0</v>
      </c>
      <c r="L1917" s="171">
        <f t="array" ref="L1917">IFERROR(INDEX(VBDhistory3!$U$310:$U$610,MATCH(VBDgames!$C1917,VBDhistory3!$B$310:$B$610,0))+ROW()/10000000,0)</f>
        <v>0</v>
      </c>
      <c r="M1917" s="171">
        <f t="array" ref="M1917">IFERROR(INDEX(VBDhistory4!$U$310:$U$610,MATCH(VBDgames!$C1917,VBDhistory4!$B$310:$B$610,0))+ROW()/10000000,0)</f>
        <v>0</v>
      </c>
      <c r="N1917" s="171"/>
      <c r="O1917" s="171" t="str">
        <f t="shared" ref="O1917:R1917" si="3389">$D1917&amp;"-"&amp;RANK(J1917,J$1780:J$2179,0)</f>
        <v>DB-1</v>
      </c>
      <c r="P1917" s="171" t="str">
        <f t="shared" si="3389"/>
        <v>DB-1</v>
      </c>
      <c r="Q1917" s="171" t="str">
        <f t="shared" si="3389"/>
        <v>DB-1</v>
      </c>
      <c r="R1917" s="171" t="str">
        <f t="shared" si="3389"/>
        <v>DB-1</v>
      </c>
      <c r="AC1917" s="3"/>
    </row>
    <row r="1918" ht="15.75" customHeight="1">
      <c r="A1918" s="24">
        <v>139.0</v>
      </c>
      <c r="B1918" s="24" t="s">
        <v>5588</v>
      </c>
      <c r="C1918" s="24" t="s">
        <v>5588</v>
      </c>
      <c r="D1918" s="132" t="s">
        <v>4631</v>
      </c>
      <c r="E1918" s="132">
        <v>14.0</v>
      </c>
      <c r="F1918" s="132"/>
      <c r="G1918" s="132"/>
      <c r="H1918" s="132"/>
      <c r="J1918" s="171">
        <f t="array" ref="J1918">IFERROR(INDEX(VBDhistory1!$U$310:$U$610,MATCH(VBDgames!$C1918,VBDhistory1!$B$310:$B$610,0))+ROW()/10000000,0)</f>
        <v>0</v>
      </c>
      <c r="K1918" s="171">
        <f t="array" ref="K1918">IFERROR(INDEX(VBDhistory2!$U$310:$U$610,MATCH(VBDgames!$C1918,VBDhistory2!$B$310:$B$610,0))+ROW()/10000000,0)</f>
        <v>0</v>
      </c>
      <c r="L1918" s="171">
        <f t="array" ref="L1918">IFERROR(INDEX(VBDhistory3!$U$310:$U$610,MATCH(VBDgames!$C1918,VBDhistory3!$B$310:$B$610,0))+ROW()/10000000,0)</f>
        <v>0</v>
      </c>
      <c r="M1918" s="171">
        <f t="array" ref="M1918">IFERROR(INDEX(VBDhistory4!$U$310:$U$610,MATCH(VBDgames!$C1918,VBDhistory4!$B$310:$B$610,0))+ROW()/10000000,0)</f>
        <v>0</v>
      </c>
      <c r="N1918" s="171"/>
      <c r="O1918" s="171" t="str">
        <f t="shared" ref="O1918:R1918" si="3390">$D1918&amp;"-"&amp;RANK(J1918,J$1780:J$2179,0)</f>
        <v>DB-1</v>
      </c>
      <c r="P1918" s="171" t="str">
        <f t="shared" si="3390"/>
        <v>DB-1</v>
      </c>
      <c r="Q1918" s="171" t="str">
        <f t="shared" si="3390"/>
        <v>DB-1</v>
      </c>
      <c r="R1918" s="171" t="str">
        <f t="shared" si="3390"/>
        <v>DB-1</v>
      </c>
      <c r="AC1918" s="3"/>
    </row>
    <row r="1919" ht="15.75" customHeight="1">
      <c r="A1919" s="24">
        <v>140.0</v>
      </c>
      <c r="B1919" s="24" t="s">
        <v>5589</v>
      </c>
      <c r="C1919" s="24" t="s">
        <v>5589</v>
      </c>
      <c r="D1919" s="132" t="s">
        <v>4631</v>
      </c>
      <c r="E1919" s="132">
        <v>13.0</v>
      </c>
      <c r="F1919" s="132">
        <v>3.0</v>
      </c>
      <c r="G1919" s="132">
        <v>15.0</v>
      </c>
      <c r="H1919" s="132"/>
      <c r="J1919" s="171">
        <f t="array" ref="J1919">IFERROR(INDEX(VBDhistory1!$U$310:$U$610,MATCH(VBDgames!$C1919,VBDhistory1!$B$310:$B$610,0))+ROW()/10000000,0)</f>
        <v>0</v>
      </c>
      <c r="K1919" s="171">
        <f t="array" ref="K1919">IFERROR(INDEX(VBDhistory2!$U$310:$U$610,MATCH(VBDgames!$C1919,VBDhistory2!$B$310:$B$610,0))+ROW()/10000000,0)</f>
        <v>0</v>
      </c>
      <c r="L1919" s="171">
        <f t="array" ref="L1919">IFERROR(INDEX(VBDhistory3!$U$310:$U$610,MATCH(VBDgames!$C1919,VBDhistory3!$B$310:$B$610,0))+ROW()/10000000,0)</f>
        <v>0</v>
      </c>
      <c r="M1919" s="171">
        <f t="array" ref="M1919">IFERROR(INDEX(VBDhistory4!$U$310:$U$610,MATCH(VBDgames!$C1919,VBDhistory4!$B$310:$B$610,0))+ROW()/10000000,0)</f>
        <v>0</v>
      </c>
      <c r="N1919" s="171"/>
      <c r="O1919" s="171" t="str">
        <f t="shared" ref="O1919:R1919" si="3391">$D1919&amp;"-"&amp;RANK(J1919,J$1780:J$2179,0)</f>
        <v>DB-1</v>
      </c>
      <c r="P1919" s="171" t="str">
        <f t="shared" si="3391"/>
        <v>DB-1</v>
      </c>
      <c r="Q1919" s="171" t="str">
        <f t="shared" si="3391"/>
        <v>DB-1</v>
      </c>
      <c r="R1919" s="171" t="str">
        <f t="shared" si="3391"/>
        <v>DB-1</v>
      </c>
      <c r="AC1919" s="3"/>
    </row>
    <row r="1920" ht="15.75" customHeight="1">
      <c r="A1920" s="24">
        <v>141.0</v>
      </c>
      <c r="B1920" s="24" t="s">
        <v>5590</v>
      </c>
      <c r="C1920" s="24" t="s">
        <v>5590</v>
      </c>
      <c r="D1920" s="132" t="s">
        <v>4631</v>
      </c>
      <c r="E1920" s="132">
        <v>11.0</v>
      </c>
      <c r="F1920" s="132">
        <v>9.0</v>
      </c>
      <c r="G1920" s="132">
        <v>9.0</v>
      </c>
      <c r="H1920" s="132"/>
      <c r="J1920" s="171">
        <f t="array" ref="J1920">IFERROR(INDEX(VBDhistory1!$U$310:$U$610,MATCH(VBDgames!$C1920,VBDhistory1!$B$310:$B$610,0))+ROW()/10000000,0)</f>
        <v>0</v>
      </c>
      <c r="K1920" s="171">
        <f t="array" ref="K1920">IFERROR(INDEX(VBDhistory2!$U$310:$U$610,MATCH(VBDgames!$C1920,VBDhistory2!$B$310:$B$610,0))+ROW()/10000000,0)</f>
        <v>0</v>
      </c>
      <c r="L1920" s="171">
        <f t="array" ref="L1920">IFERROR(INDEX(VBDhistory3!$U$310:$U$610,MATCH(VBDgames!$C1920,VBDhistory3!$B$310:$B$610,0))+ROW()/10000000,0)</f>
        <v>0</v>
      </c>
      <c r="M1920" s="171">
        <f t="array" ref="M1920">IFERROR(INDEX(VBDhistory4!$U$310:$U$610,MATCH(VBDgames!$C1920,VBDhistory4!$B$310:$B$610,0))+ROW()/10000000,0)</f>
        <v>0</v>
      </c>
      <c r="N1920" s="171"/>
      <c r="O1920" s="171" t="str">
        <f t="shared" ref="O1920:R1920" si="3392">$D1920&amp;"-"&amp;RANK(J1920,J$1780:J$2179,0)</f>
        <v>DB-1</v>
      </c>
      <c r="P1920" s="171" t="str">
        <f t="shared" si="3392"/>
        <v>DB-1</v>
      </c>
      <c r="Q1920" s="171" t="str">
        <f t="shared" si="3392"/>
        <v>DB-1</v>
      </c>
      <c r="R1920" s="171" t="str">
        <f t="shared" si="3392"/>
        <v>DB-1</v>
      </c>
      <c r="AC1920" s="3"/>
    </row>
    <row r="1921" ht="15.75" customHeight="1">
      <c r="A1921" s="24">
        <v>142.0</v>
      </c>
      <c r="B1921" s="24" t="s">
        <v>5591</v>
      </c>
      <c r="C1921" s="24" t="s">
        <v>5591</v>
      </c>
      <c r="D1921" s="132" t="s">
        <v>4631</v>
      </c>
      <c r="E1921" s="132">
        <v>14.0</v>
      </c>
      <c r="F1921" s="132">
        <v>16.0</v>
      </c>
      <c r="G1921" s="132">
        <v>15.0</v>
      </c>
      <c r="H1921" s="132"/>
      <c r="J1921" s="171">
        <f t="array" ref="J1921">IFERROR(INDEX(VBDhistory1!$U$310:$U$610,MATCH(VBDgames!$C1921,VBDhistory1!$B$310:$B$610,0))+ROW()/10000000,0)</f>
        <v>0</v>
      </c>
      <c r="K1921" s="171">
        <f t="array" ref="K1921">IFERROR(INDEX(VBDhistory2!$U$310:$U$610,MATCH(VBDgames!$C1921,VBDhistory2!$B$310:$B$610,0))+ROW()/10000000,0)</f>
        <v>0</v>
      </c>
      <c r="L1921" s="171">
        <f t="array" ref="L1921">IFERROR(INDEX(VBDhistory3!$U$310:$U$610,MATCH(VBDgames!$C1921,VBDhistory3!$B$310:$B$610,0))+ROW()/10000000,0)</f>
        <v>0</v>
      </c>
      <c r="M1921" s="171">
        <f t="array" ref="M1921">IFERROR(INDEX(VBDhistory4!$U$310:$U$610,MATCH(VBDgames!$C1921,VBDhistory4!$B$310:$B$610,0))+ROW()/10000000,0)</f>
        <v>0</v>
      </c>
      <c r="N1921" s="171"/>
      <c r="O1921" s="171" t="str">
        <f t="shared" ref="O1921:R1921" si="3393">$D1921&amp;"-"&amp;RANK(J1921,J$1780:J$2179,0)</f>
        <v>DB-1</v>
      </c>
      <c r="P1921" s="171" t="str">
        <f t="shared" si="3393"/>
        <v>DB-1</v>
      </c>
      <c r="Q1921" s="171" t="str">
        <f t="shared" si="3393"/>
        <v>DB-1</v>
      </c>
      <c r="R1921" s="171" t="str">
        <f t="shared" si="3393"/>
        <v>DB-1</v>
      </c>
      <c r="AC1921" s="3"/>
    </row>
    <row r="1922" ht="15.75" customHeight="1">
      <c r="A1922" s="24">
        <v>143.0</v>
      </c>
      <c r="B1922" s="24" t="s">
        <v>5592</v>
      </c>
      <c r="C1922" s="24" t="s">
        <v>5592</v>
      </c>
      <c r="D1922" s="132" t="s">
        <v>4631</v>
      </c>
      <c r="E1922" s="132">
        <v>9.0</v>
      </c>
      <c r="F1922" s="132">
        <v>15.0</v>
      </c>
      <c r="G1922" s="132">
        <v>16.0</v>
      </c>
      <c r="H1922" s="132">
        <v>16.0</v>
      </c>
      <c r="J1922" s="171">
        <f t="array" ref="J1922">IFERROR(INDEX(VBDhistory1!$U$310:$U$610,MATCH(VBDgames!$C1922,VBDhistory1!$B$310:$B$610,0))+ROW()/10000000,0)</f>
        <v>0</v>
      </c>
      <c r="K1922" s="171">
        <f t="array" ref="K1922">IFERROR(INDEX(VBDhistory2!$U$310:$U$610,MATCH(VBDgames!$C1922,VBDhistory2!$B$310:$B$610,0))+ROW()/10000000,0)</f>
        <v>0</v>
      </c>
      <c r="L1922" s="171">
        <f t="array" ref="L1922">IFERROR(INDEX(VBDhistory3!$U$310:$U$610,MATCH(VBDgames!$C1922,VBDhistory3!$B$310:$B$610,0))+ROW()/10000000,0)</f>
        <v>0</v>
      </c>
      <c r="M1922" s="171">
        <f t="array" ref="M1922">IFERROR(INDEX(VBDhistory4!$U$310:$U$610,MATCH(VBDgames!$C1922,VBDhistory4!$B$310:$B$610,0))+ROW()/10000000,0)</f>
        <v>0</v>
      </c>
      <c r="N1922" s="171"/>
      <c r="O1922" s="171" t="str">
        <f t="shared" ref="O1922:R1922" si="3394">$D1922&amp;"-"&amp;RANK(J1922,J$1780:J$2179,0)</f>
        <v>DB-1</v>
      </c>
      <c r="P1922" s="171" t="str">
        <f t="shared" si="3394"/>
        <v>DB-1</v>
      </c>
      <c r="Q1922" s="171" t="str">
        <f t="shared" si="3394"/>
        <v>DB-1</v>
      </c>
      <c r="R1922" s="171" t="str">
        <f t="shared" si="3394"/>
        <v>DB-1</v>
      </c>
      <c r="AC1922" s="3"/>
    </row>
    <row r="1923" ht="15.75" customHeight="1">
      <c r="A1923" s="24">
        <v>144.0</v>
      </c>
      <c r="B1923" s="24" t="s">
        <v>5593</v>
      </c>
      <c r="C1923" s="24" t="s">
        <v>5593</v>
      </c>
      <c r="D1923" s="132" t="s">
        <v>4631</v>
      </c>
      <c r="E1923" s="132">
        <v>11.0</v>
      </c>
      <c r="F1923" s="132">
        <v>16.0</v>
      </c>
      <c r="G1923" s="132">
        <v>16.0</v>
      </c>
      <c r="H1923" s="132"/>
      <c r="J1923" s="171">
        <f t="array" ref="J1923">IFERROR(INDEX(VBDhistory1!$U$310:$U$610,MATCH(VBDgames!$C1923,VBDhistory1!$B$310:$B$610,0))+ROW()/10000000,0)</f>
        <v>0</v>
      </c>
      <c r="K1923" s="171">
        <f t="array" ref="K1923">IFERROR(INDEX(VBDhistory2!$U$310:$U$610,MATCH(VBDgames!$C1923,VBDhistory2!$B$310:$B$610,0))+ROW()/10000000,0)</f>
        <v>0</v>
      </c>
      <c r="L1923" s="171">
        <f t="array" ref="L1923">IFERROR(INDEX(VBDhistory3!$U$310:$U$610,MATCH(VBDgames!$C1923,VBDhistory3!$B$310:$B$610,0))+ROW()/10000000,0)</f>
        <v>0</v>
      </c>
      <c r="M1923" s="171">
        <f t="array" ref="M1923">IFERROR(INDEX(VBDhistory4!$U$310:$U$610,MATCH(VBDgames!$C1923,VBDhistory4!$B$310:$B$610,0))+ROW()/10000000,0)</f>
        <v>0</v>
      </c>
      <c r="N1923" s="171"/>
      <c r="O1923" s="171" t="str">
        <f t="shared" ref="O1923:R1923" si="3395">$D1923&amp;"-"&amp;RANK(J1923,J$1780:J$2179,0)</f>
        <v>DB-1</v>
      </c>
      <c r="P1923" s="171" t="str">
        <f t="shared" si="3395"/>
        <v>DB-1</v>
      </c>
      <c r="Q1923" s="171" t="str">
        <f t="shared" si="3395"/>
        <v>DB-1</v>
      </c>
      <c r="R1923" s="171" t="str">
        <f t="shared" si="3395"/>
        <v>DB-1</v>
      </c>
      <c r="AC1923" s="3"/>
    </row>
    <row r="1924" ht="15.75" customHeight="1">
      <c r="A1924" s="24">
        <v>145.0</v>
      </c>
      <c r="B1924" s="24" t="s">
        <v>5594</v>
      </c>
      <c r="C1924" s="24" t="s">
        <v>5594</v>
      </c>
      <c r="D1924" s="132" t="s">
        <v>4631</v>
      </c>
      <c r="E1924" s="132">
        <v>13.0</v>
      </c>
      <c r="F1924" s="132">
        <v>0.0</v>
      </c>
      <c r="G1924" s="132"/>
      <c r="H1924" s="132"/>
      <c r="J1924" s="171">
        <f t="array" ref="J1924">IFERROR(INDEX(VBDhistory1!$U$310:$U$610,MATCH(VBDgames!$C1924,VBDhistory1!$B$310:$B$610,0))+ROW()/10000000,0)</f>
        <v>0</v>
      </c>
      <c r="K1924" s="171">
        <f t="array" ref="K1924">IFERROR(INDEX(VBDhistory2!$U$310:$U$610,MATCH(VBDgames!$C1924,VBDhistory2!$B$310:$B$610,0))+ROW()/10000000,0)</f>
        <v>0</v>
      </c>
      <c r="L1924" s="171">
        <f t="array" ref="L1924">IFERROR(INDEX(VBDhistory3!$U$310:$U$610,MATCH(VBDgames!$C1924,VBDhistory3!$B$310:$B$610,0))+ROW()/10000000,0)</f>
        <v>0</v>
      </c>
      <c r="M1924" s="171">
        <f t="array" ref="M1924">IFERROR(INDEX(VBDhistory4!$U$310:$U$610,MATCH(VBDgames!$C1924,VBDhistory4!$B$310:$B$610,0))+ROW()/10000000,0)</f>
        <v>0</v>
      </c>
      <c r="N1924" s="171"/>
      <c r="O1924" s="171" t="str">
        <f t="shared" ref="O1924:R1924" si="3396">$D1924&amp;"-"&amp;RANK(J1924,J$1780:J$2179,0)</f>
        <v>DB-1</v>
      </c>
      <c r="P1924" s="171" t="str">
        <f t="shared" si="3396"/>
        <v>DB-1</v>
      </c>
      <c r="Q1924" s="171" t="str">
        <f t="shared" si="3396"/>
        <v>DB-1</v>
      </c>
      <c r="R1924" s="171" t="str">
        <f t="shared" si="3396"/>
        <v>DB-1</v>
      </c>
      <c r="AC1924" s="3"/>
    </row>
    <row r="1925" ht="15.75" customHeight="1">
      <c r="A1925" s="24">
        <v>146.0</v>
      </c>
      <c r="B1925" s="24" t="s">
        <v>5595</v>
      </c>
      <c r="C1925" s="24" t="s">
        <v>5595</v>
      </c>
      <c r="D1925" s="132" t="s">
        <v>4631</v>
      </c>
      <c r="E1925" s="132">
        <v>9.0</v>
      </c>
      <c r="F1925" s="132">
        <v>9.0</v>
      </c>
      <c r="G1925" s="132">
        <v>15.0</v>
      </c>
      <c r="H1925" s="132"/>
      <c r="J1925" s="171">
        <f t="array" ref="J1925">IFERROR(INDEX(VBDhistory1!$U$310:$U$610,MATCH(VBDgames!$C1925,VBDhistory1!$B$310:$B$610,0))+ROW()/10000000,0)</f>
        <v>0</v>
      </c>
      <c r="K1925" s="171">
        <f t="array" ref="K1925">IFERROR(INDEX(VBDhistory2!$U$310:$U$610,MATCH(VBDgames!$C1925,VBDhistory2!$B$310:$B$610,0))+ROW()/10000000,0)</f>
        <v>0</v>
      </c>
      <c r="L1925" s="171">
        <f t="array" ref="L1925">IFERROR(INDEX(VBDhistory3!$U$310:$U$610,MATCH(VBDgames!$C1925,VBDhistory3!$B$310:$B$610,0))+ROW()/10000000,0)</f>
        <v>0</v>
      </c>
      <c r="M1925" s="171">
        <f t="array" ref="M1925">IFERROR(INDEX(VBDhistory4!$U$310:$U$610,MATCH(VBDgames!$C1925,VBDhistory4!$B$310:$B$610,0))+ROW()/10000000,0)</f>
        <v>0</v>
      </c>
      <c r="N1925" s="171"/>
      <c r="O1925" s="171" t="str">
        <f t="shared" ref="O1925:R1925" si="3397">$D1925&amp;"-"&amp;RANK(J1925,J$1780:J$2179,0)</f>
        <v>DB-1</v>
      </c>
      <c r="P1925" s="171" t="str">
        <f t="shared" si="3397"/>
        <v>DB-1</v>
      </c>
      <c r="Q1925" s="171" t="str">
        <f t="shared" si="3397"/>
        <v>DB-1</v>
      </c>
      <c r="R1925" s="171" t="str">
        <f t="shared" si="3397"/>
        <v>DB-1</v>
      </c>
      <c r="AC1925" s="3"/>
    </row>
    <row r="1926" ht="15.75" customHeight="1">
      <c r="A1926" s="24">
        <v>147.0</v>
      </c>
      <c r="B1926" s="24" t="s">
        <v>5596</v>
      </c>
      <c r="C1926" s="24" t="s">
        <v>5596</v>
      </c>
      <c r="D1926" s="132" t="s">
        <v>4631</v>
      </c>
      <c r="E1926" s="132">
        <v>9.0</v>
      </c>
      <c r="F1926" s="132">
        <v>12.0</v>
      </c>
      <c r="G1926" s="132">
        <v>11.0</v>
      </c>
      <c r="H1926" s="132"/>
      <c r="J1926" s="171">
        <f t="array" ref="J1926">IFERROR(INDEX(VBDhistory1!$U$310:$U$610,MATCH(VBDgames!$C1926,VBDhistory1!$B$310:$B$610,0))+ROW()/10000000,0)</f>
        <v>0</v>
      </c>
      <c r="K1926" s="171">
        <f t="array" ref="K1926">IFERROR(INDEX(VBDhistory2!$U$310:$U$610,MATCH(VBDgames!$C1926,VBDhistory2!$B$310:$B$610,0))+ROW()/10000000,0)</f>
        <v>0</v>
      </c>
      <c r="L1926" s="171">
        <f t="array" ref="L1926">IFERROR(INDEX(VBDhistory3!$U$310:$U$610,MATCH(VBDgames!$C1926,VBDhistory3!$B$310:$B$610,0))+ROW()/10000000,0)</f>
        <v>0</v>
      </c>
      <c r="M1926" s="171">
        <f t="array" ref="M1926">IFERROR(INDEX(VBDhistory4!$U$310:$U$610,MATCH(VBDgames!$C1926,VBDhistory4!$B$310:$B$610,0))+ROW()/10000000,0)</f>
        <v>0</v>
      </c>
      <c r="N1926" s="171"/>
      <c r="O1926" s="171" t="str">
        <f t="shared" ref="O1926:R1926" si="3398">$D1926&amp;"-"&amp;RANK(J1926,J$1780:J$2179,0)</f>
        <v>DB-1</v>
      </c>
      <c r="P1926" s="171" t="str">
        <f t="shared" si="3398"/>
        <v>DB-1</v>
      </c>
      <c r="Q1926" s="171" t="str">
        <f t="shared" si="3398"/>
        <v>DB-1</v>
      </c>
      <c r="R1926" s="171" t="str">
        <f t="shared" si="3398"/>
        <v>DB-1</v>
      </c>
      <c r="AC1926" s="3"/>
    </row>
    <row r="1927" ht="15.75" customHeight="1">
      <c r="A1927" s="24">
        <v>148.0</v>
      </c>
      <c r="B1927" s="24" t="s">
        <v>5597</v>
      </c>
      <c r="C1927" s="24" t="s">
        <v>5597</v>
      </c>
      <c r="D1927" s="132" t="s">
        <v>4631</v>
      </c>
      <c r="E1927" s="132">
        <v>14.0</v>
      </c>
      <c r="F1927" s="132">
        <v>7.0</v>
      </c>
      <c r="G1927" s="132">
        <v>14.0</v>
      </c>
      <c r="H1927" s="132"/>
      <c r="J1927" s="171">
        <f t="array" ref="J1927">IFERROR(INDEX(VBDhistory1!$U$310:$U$610,MATCH(VBDgames!$C1927,VBDhistory1!$B$310:$B$610,0))+ROW()/10000000,0)</f>
        <v>0</v>
      </c>
      <c r="K1927" s="171">
        <f t="array" ref="K1927">IFERROR(INDEX(VBDhistory2!$U$310:$U$610,MATCH(VBDgames!$C1927,VBDhistory2!$B$310:$B$610,0))+ROW()/10000000,0)</f>
        <v>0</v>
      </c>
      <c r="L1927" s="171">
        <f t="array" ref="L1927">IFERROR(INDEX(VBDhistory3!$U$310:$U$610,MATCH(VBDgames!$C1927,VBDhistory3!$B$310:$B$610,0))+ROW()/10000000,0)</f>
        <v>0</v>
      </c>
      <c r="M1927" s="171">
        <f t="array" ref="M1927">IFERROR(INDEX(VBDhistory4!$U$310:$U$610,MATCH(VBDgames!$C1927,VBDhistory4!$B$310:$B$610,0))+ROW()/10000000,0)</f>
        <v>0</v>
      </c>
      <c r="N1927" s="171"/>
      <c r="O1927" s="171" t="str">
        <f t="shared" ref="O1927:R1927" si="3399">$D1927&amp;"-"&amp;RANK(J1927,J$1780:J$2179,0)</f>
        <v>DB-1</v>
      </c>
      <c r="P1927" s="171" t="str">
        <f t="shared" si="3399"/>
        <v>DB-1</v>
      </c>
      <c r="Q1927" s="171" t="str">
        <f t="shared" si="3399"/>
        <v>DB-1</v>
      </c>
      <c r="R1927" s="171" t="str">
        <f t="shared" si="3399"/>
        <v>DB-1</v>
      </c>
      <c r="AC1927" s="3"/>
    </row>
    <row r="1928" ht="15.75" customHeight="1">
      <c r="A1928" s="24">
        <v>149.0</v>
      </c>
      <c r="B1928" s="24" t="s">
        <v>5598</v>
      </c>
      <c r="C1928" s="24" t="s">
        <v>5598</v>
      </c>
      <c r="D1928" s="132" t="s">
        <v>4631</v>
      </c>
      <c r="E1928" s="132">
        <v>12.0</v>
      </c>
      <c r="F1928" s="132"/>
      <c r="G1928" s="132"/>
      <c r="H1928" s="132"/>
      <c r="J1928" s="171">
        <f t="array" ref="J1928">IFERROR(INDEX(VBDhistory1!$U$310:$U$610,MATCH(VBDgames!$C1928,VBDhistory1!$B$310:$B$610,0))+ROW()/10000000,0)</f>
        <v>0</v>
      </c>
      <c r="K1928" s="171">
        <f t="array" ref="K1928">IFERROR(INDEX(VBDhistory2!$U$310:$U$610,MATCH(VBDgames!$C1928,VBDhistory2!$B$310:$B$610,0))+ROW()/10000000,0)</f>
        <v>0</v>
      </c>
      <c r="L1928" s="171">
        <f t="array" ref="L1928">IFERROR(INDEX(VBDhistory3!$U$310:$U$610,MATCH(VBDgames!$C1928,VBDhistory3!$B$310:$B$610,0))+ROW()/10000000,0)</f>
        <v>0</v>
      </c>
      <c r="M1928" s="171">
        <f t="array" ref="M1928">IFERROR(INDEX(VBDhistory4!$U$310:$U$610,MATCH(VBDgames!$C1928,VBDhistory4!$B$310:$B$610,0))+ROW()/10000000,0)</f>
        <v>0</v>
      </c>
      <c r="N1928" s="171"/>
      <c r="O1928" s="171" t="str">
        <f t="shared" ref="O1928:R1928" si="3400">$D1928&amp;"-"&amp;RANK(J1928,J$1780:J$2179,0)</f>
        <v>DB-1</v>
      </c>
      <c r="P1928" s="171" t="str">
        <f t="shared" si="3400"/>
        <v>DB-1</v>
      </c>
      <c r="Q1928" s="171" t="str">
        <f t="shared" si="3400"/>
        <v>DB-1</v>
      </c>
      <c r="R1928" s="171" t="str">
        <f t="shared" si="3400"/>
        <v>DB-1</v>
      </c>
      <c r="AC1928" s="3"/>
    </row>
    <row r="1929" ht="15.75" customHeight="1">
      <c r="A1929" s="24">
        <v>150.0</v>
      </c>
      <c r="B1929" s="24" t="s">
        <v>5599</v>
      </c>
      <c r="C1929" s="24" t="s">
        <v>5599</v>
      </c>
      <c r="D1929" s="132" t="s">
        <v>4631</v>
      </c>
      <c r="E1929" s="132">
        <v>9.0</v>
      </c>
      <c r="F1929" s="132">
        <v>14.0</v>
      </c>
      <c r="G1929" s="132">
        <v>15.0</v>
      </c>
      <c r="H1929" s="132">
        <v>15.0</v>
      </c>
      <c r="J1929" s="171">
        <f t="array" ref="J1929">IFERROR(INDEX(VBDhistory1!$U$310:$U$610,MATCH(VBDgames!$C1929,VBDhistory1!$B$310:$B$610,0))+ROW()/10000000,0)</f>
        <v>0</v>
      </c>
      <c r="K1929" s="171">
        <f t="array" ref="K1929">IFERROR(INDEX(VBDhistory2!$U$310:$U$610,MATCH(VBDgames!$C1929,VBDhistory2!$B$310:$B$610,0))+ROW()/10000000,0)</f>
        <v>0</v>
      </c>
      <c r="L1929" s="171">
        <f t="array" ref="L1929">IFERROR(INDEX(VBDhistory3!$U$310:$U$610,MATCH(VBDgames!$C1929,VBDhistory3!$B$310:$B$610,0))+ROW()/10000000,0)</f>
        <v>0</v>
      </c>
      <c r="M1929" s="171">
        <f t="array" ref="M1929">IFERROR(INDEX(VBDhistory4!$U$310:$U$610,MATCH(VBDgames!$C1929,VBDhistory4!$B$310:$B$610,0))+ROW()/10000000,0)</f>
        <v>0</v>
      </c>
      <c r="N1929" s="171"/>
      <c r="O1929" s="171" t="str">
        <f t="shared" ref="O1929:R1929" si="3401">$D1929&amp;"-"&amp;RANK(J1929,J$1780:J$2179,0)</f>
        <v>DB-1</v>
      </c>
      <c r="P1929" s="171" t="str">
        <f t="shared" si="3401"/>
        <v>DB-1</v>
      </c>
      <c r="Q1929" s="171" t="str">
        <f t="shared" si="3401"/>
        <v>DB-1</v>
      </c>
      <c r="R1929" s="171" t="str">
        <f t="shared" si="3401"/>
        <v>DB-1</v>
      </c>
      <c r="AC1929" s="3"/>
    </row>
    <row r="1930" ht="15.75" customHeight="1">
      <c r="A1930" s="24">
        <v>151.0</v>
      </c>
      <c r="B1930" s="24" t="s">
        <v>5600</v>
      </c>
      <c r="C1930" s="24" t="s">
        <v>5600</v>
      </c>
      <c r="D1930" s="132" t="s">
        <v>4631</v>
      </c>
      <c r="E1930" s="132">
        <v>12.0</v>
      </c>
      <c r="F1930" s="132">
        <v>15.0</v>
      </c>
      <c r="G1930" s="132">
        <v>14.0</v>
      </c>
      <c r="H1930" s="132"/>
      <c r="J1930" s="171">
        <f t="array" ref="J1930">IFERROR(INDEX(VBDhistory1!$U$310:$U$610,MATCH(VBDgames!$C1930,VBDhistory1!$B$310:$B$610,0))+ROW()/10000000,0)</f>
        <v>0</v>
      </c>
      <c r="K1930" s="171">
        <f t="array" ref="K1930">IFERROR(INDEX(VBDhistory2!$U$310:$U$610,MATCH(VBDgames!$C1930,VBDhistory2!$B$310:$B$610,0))+ROW()/10000000,0)</f>
        <v>0</v>
      </c>
      <c r="L1930" s="171">
        <f t="array" ref="L1930">IFERROR(INDEX(VBDhistory3!$U$310:$U$610,MATCH(VBDgames!$C1930,VBDhistory3!$B$310:$B$610,0))+ROW()/10000000,0)</f>
        <v>0</v>
      </c>
      <c r="M1930" s="171">
        <f t="array" ref="M1930">IFERROR(INDEX(VBDhistory4!$U$310:$U$610,MATCH(VBDgames!$C1930,VBDhistory4!$B$310:$B$610,0))+ROW()/10000000,0)</f>
        <v>0</v>
      </c>
      <c r="N1930" s="171"/>
      <c r="O1930" s="171" t="str">
        <f t="shared" ref="O1930:R1930" si="3402">$D1930&amp;"-"&amp;RANK(J1930,J$1780:J$2179,0)</f>
        <v>DB-1</v>
      </c>
      <c r="P1930" s="171" t="str">
        <f t="shared" si="3402"/>
        <v>DB-1</v>
      </c>
      <c r="Q1930" s="171" t="str">
        <f t="shared" si="3402"/>
        <v>DB-1</v>
      </c>
      <c r="R1930" s="171" t="str">
        <f t="shared" si="3402"/>
        <v>DB-1</v>
      </c>
      <c r="AC1930" s="3"/>
    </row>
    <row r="1931" ht="15.75" customHeight="1">
      <c r="A1931" s="24">
        <v>152.0</v>
      </c>
      <c r="B1931" s="24" t="s">
        <v>5601</v>
      </c>
      <c r="C1931" s="24" t="s">
        <v>5601</v>
      </c>
      <c r="D1931" s="132" t="s">
        <v>4631</v>
      </c>
      <c r="E1931" s="132">
        <v>8.0</v>
      </c>
      <c r="F1931" s="132">
        <v>9.0</v>
      </c>
      <c r="G1931" s="132">
        <v>5.0</v>
      </c>
      <c r="H1931" s="132"/>
      <c r="J1931" s="171">
        <f t="array" ref="J1931">IFERROR(INDEX(VBDhistory1!$U$310:$U$610,MATCH(VBDgames!$C1931,VBDhistory1!$B$310:$B$610,0))+ROW()/10000000,0)</f>
        <v>0</v>
      </c>
      <c r="K1931" s="171">
        <f t="array" ref="K1931">IFERROR(INDEX(VBDhistory2!$U$310:$U$610,MATCH(VBDgames!$C1931,VBDhistory2!$B$310:$B$610,0))+ROW()/10000000,0)</f>
        <v>0</v>
      </c>
      <c r="L1931" s="171">
        <f t="array" ref="L1931">IFERROR(INDEX(VBDhistory3!$U$310:$U$610,MATCH(VBDgames!$C1931,VBDhistory3!$B$310:$B$610,0))+ROW()/10000000,0)</f>
        <v>0</v>
      </c>
      <c r="M1931" s="171">
        <f t="array" ref="M1931">IFERROR(INDEX(VBDhistory4!$U$310:$U$610,MATCH(VBDgames!$C1931,VBDhistory4!$B$310:$B$610,0))+ROW()/10000000,0)</f>
        <v>0</v>
      </c>
      <c r="N1931" s="171"/>
      <c r="O1931" s="171" t="str">
        <f t="shared" ref="O1931:R1931" si="3403">$D1931&amp;"-"&amp;RANK(J1931,J$1780:J$2179,0)</f>
        <v>DB-1</v>
      </c>
      <c r="P1931" s="171" t="str">
        <f t="shared" si="3403"/>
        <v>DB-1</v>
      </c>
      <c r="Q1931" s="171" t="str">
        <f t="shared" si="3403"/>
        <v>DB-1</v>
      </c>
      <c r="R1931" s="171" t="str">
        <f t="shared" si="3403"/>
        <v>DB-1</v>
      </c>
      <c r="AC1931" s="3"/>
    </row>
    <row r="1932" ht="15.75" customHeight="1">
      <c r="A1932" s="24">
        <v>153.0</v>
      </c>
      <c r="B1932" s="24" t="s">
        <v>5602</v>
      </c>
      <c r="C1932" s="24" t="s">
        <v>5602</v>
      </c>
      <c r="D1932" s="132" t="s">
        <v>4631</v>
      </c>
      <c r="E1932" s="132">
        <v>12.0</v>
      </c>
      <c r="F1932" s="132">
        <v>13.0</v>
      </c>
      <c r="G1932" s="132">
        <v>14.0</v>
      </c>
      <c r="H1932" s="132"/>
      <c r="J1932" s="171">
        <f t="array" ref="J1932">IFERROR(INDEX(VBDhistory1!$U$310:$U$610,MATCH(VBDgames!$C1932,VBDhistory1!$B$310:$B$610,0))+ROW()/10000000,0)</f>
        <v>0</v>
      </c>
      <c r="K1932" s="171">
        <f t="array" ref="K1932">IFERROR(INDEX(VBDhistory2!$U$310:$U$610,MATCH(VBDgames!$C1932,VBDhistory2!$B$310:$B$610,0))+ROW()/10000000,0)</f>
        <v>0</v>
      </c>
      <c r="L1932" s="171">
        <f t="array" ref="L1932">IFERROR(INDEX(VBDhistory3!$U$310:$U$610,MATCH(VBDgames!$C1932,VBDhistory3!$B$310:$B$610,0))+ROW()/10000000,0)</f>
        <v>0</v>
      </c>
      <c r="M1932" s="171">
        <f t="array" ref="M1932">IFERROR(INDEX(VBDhistory4!$U$310:$U$610,MATCH(VBDgames!$C1932,VBDhistory4!$B$310:$B$610,0))+ROW()/10000000,0)</f>
        <v>0</v>
      </c>
      <c r="N1932" s="171"/>
      <c r="O1932" s="171" t="str">
        <f t="shared" ref="O1932:R1932" si="3404">$D1932&amp;"-"&amp;RANK(J1932,J$1780:J$2179,0)</f>
        <v>DB-1</v>
      </c>
      <c r="P1932" s="171" t="str">
        <f t="shared" si="3404"/>
        <v>DB-1</v>
      </c>
      <c r="Q1932" s="171" t="str">
        <f t="shared" si="3404"/>
        <v>DB-1</v>
      </c>
      <c r="R1932" s="171" t="str">
        <f t="shared" si="3404"/>
        <v>DB-1</v>
      </c>
      <c r="AC1932" s="3"/>
    </row>
    <row r="1933" ht="15.75" customHeight="1">
      <c r="A1933" s="24">
        <v>154.0</v>
      </c>
      <c r="B1933" s="24" t="s">
        <v>5603</v>
      </c>
      <c r="C1933" s="24" t="s">
        <v>5603</v>
      </c>
      <c r="D1933" s="132" t="s">
        <v>4631</v>
      </c>
      <c r="E1933" s="132">
        <v>11.0</v>
      </c>
      <c r="F1933" s="132"/>
      <c r="G1933" s="132"/>
      <c r="H1933" s="132"/>
      <c r="J1933" s="171">
        <f t="array" ref="J1933">IFERROR(INDEX(VBDhistory1!$U$310:$U$610,MATCH(VBDgames!$C1933,VBDhistory1!$B$310:$B$610,0))+ROW()/10000000,0)</f>
        <v>0</v>
      </c>
      <c r="K1933" s="171">
        <f t="array" ref="K1933">IFERROR(INDEX(VBDhistory2!$U$310:$U$610,MATCH(VBDgames!$C1933,VBDhistory2!$B$310:$B$610,0))+ROW()/10000000,0)</f>
        <v>0</v>
      </c>
      <c r="L1933" s="171">
        <f t="array" ref="L1933">IFERROR(INDEX(VBDhistory3!$U$310:$U$610,MATCH(VBDgames!$C1933,VBDhistory3!$B$310:$B$610,0))+ROW()/10000000,0)</f>
        <v>0</v>
      </c>
      <c r="M1933" s="171">
        <f t="array" ref="M1933">IFERROR(INDEX(VBDhistory4!$U$310:$U$610,MATCH(VBDgames!$C1933,VBDhistory4!$B$310:$B$610,0))+ROW()/10000000,0)</f>
        <v>0</v>
      </c>
      <c r="N1933" s="171"/>
      <c r="O1933" s="171" t="str">
        <f t="shared" ref="O1933:R1933" si="3405">$D1933&amp;"-"&amp;RANK(J1933,J$1780:J$2179,0)</f>
        <v>DB-1</v>
      </c>
      <c r="P1933" s="171" t="str">
        <f t="shared" si="3405"/>
        <v>DB-1</v>
      </c>
      <c r="Q1933" s="171" t="str">
        <f t="shared" si="3405"/>
        <v>DB-1</v>
      </c>
      <c r="R1933" s="171" t="str">
        <f t="shared" si="3405"/>
        <v>DB-1</v>
      </c>
      <c r="AC1933" s="3"/>
    </row>
    <row r="1934" ht="15.75" customHeight="1">
      <c r="A1934" s="24">
        <v>155.0</v>
      </c>
      <c r="B1934" s="24" t="s">
        <v>5604</v>
      </c>
      <c r="C1934" s="24" t="s">
        <v>5604</v>
      </c>
      <c r="D1934" s="132" t="s">
        <v>4631</v>
      </c>
      <c r="E1934" s="132">
        <v>13.0</v>
      </c>
      <c r="F1934" s="132">
        <v>12.0</v>
      </c>
      <c r="G1934" s="132">
        <v>4.0</v>
      </c>
      <c r="H1934" s="132"/>
      <c r="J1934" s="171">
        <f t="array" ref="J1934">IFERROR(INDEX(VBDhistory1!$U$310:$U$610,MATCH(VBDgames!$C1934,VBDhistory1!$B$310:$B$610,0))+ROW()/10000000,0)</f>
        <v>0</v>
      </c>
      <c r="K1934" s="171">
        <f t="array" ref="K1934">IFERROR(INDEX(VBDhistory2!$U$310:$U$610,MATCH(VBDgames!$C1934,VBDhistory2!$B$310:$B$610,0))+ROW()/10000000,0)</f>
        <v>0</v>
      </c>
      <c r="L1934" s="171">
        <f t="array" ref="L1934">IFERROR(INDEX(VBDhistory3!$U$310:$U$610,MATCH(VBDgames!$C1934,VBDhistory3!$B$310:$B$610,0))+ROW()/10000000,0)</f>
        <v>0</v>
      </c>
      <c r="M1934" s="171">
        <f t="array" ref="M1934">IFERROR(INDEX(VBDhistory4!$U$310:$U$610,MATCH(VBDgames!$C1934,VBDhistory4!$B$310:$B$610,0))+ROW()/10000000,0)</f>
        <v>0</v>
      </c>
      <c r="N1934" s="171"/>
      <c r="O1934" s="171" t="str">
        <f t="shared" ref="O1934:R1934" si="3406">$D1934&amp;"-"&amp;RANK(J1934,J$1780:J$2179,0)</f>
        <v>DB-1</v>
      </c>
      <c r="P1934" s="171" t="str">
        <f t="shared" si="3406"/>
        <v>DB-1</v>
      </c>
      <c r="Q1934" s="171" t="str">
        <f t="shared" si="3406"/>
        <v>DB-1</v>
      </c>
      <c r="R1934" s="171" t="str">
        <f t="shared" si="3406"/>
        <v>DB-1</v>
      </c>
      <c r="AC1934" s="3"/>
    </row>
    <row r="1935" ht="15.75" customHeight="1">
      <c r="A1935" s="24">
        <v>156.0</v>
      </c>
      <c r="B1935" s="24" t="s">
        <v>5605</v>
      </c>
      <c r="C1935" s="24" t="s">
        <v>5605</v>
      </c>
      <c r="D1935" s="132" t="s">
        <v>4631</v>
      </c>
      <c r="E1935" s="132">
        <v>9.0</v>
      </c>
      <c r="F1935" s="132">
        <v>16.0</v>
      </c>
      <c r="G1935" s="132">
        <v>15.0</v>
      </c>
      <c r="H1935" s="132"/>
      <c r="J1935" s="171">
        <f t="array" ref="J1935">IFERROR(INDEX(VBDhistory1!$U$310:$U$610,MATCH(VBDgames!$C1935,VBDhistory1!$B$310:$B$610,0))+ROW()/10000000,0)</f>
        <v>0</v>
      </c>
      <c r="K1935" s="171">
        <f t="array" ref="K1935">IFERROR(INDEX(VBDhistory2!$U$310:$U$610,MATCH(VBDgames!$C1935,VBDhistory2!$B$310:$B$610,0))+ROW()/10000000,0)</f>
        <v>0</v>
      </c>
      <c r="L1935" s="171">
        <f t="array" ref="L1935">IFERROR(INDEX(VBDhistory3!$U$310:$U$610,MATCH(VBDgames!$C1935,VBDhistory3!$B$310:$B$610,0))+ROW()/10000000,0)</f>
        <v>0</v>
      </c>
      <c r="M1935" s="171">
        <f t="array" ref="M1935">IFERROR(INDEX(VBDhistory4!$U$310:$U$610,MATCH(VBDgames!$C1935,VBDhistory4!$B$310:$B$610,0))+ROW()/10000000,0)</f>
        <v>0</v>
      </c>
      <c r="N1935" s="171"/>
      <c r="O1935" s="171" t="str">
        <f t="shared" ref="O1935:R1935" si="3407">$D1935&amp;"-"&amp;RANK(J1935,J$1780:J$2179,0)</f>
        <v>DB-1</v>
      </c>
      <c r="P1935" s="171" t="str">
        <f t="shared" si="3407"/>
        <v>DB-1</v>
      </c>
      <c r="Q1935" s="171" t="str">
        <f t="shared" si="3407"/>
        <v>DB-1</v>
      </c>
      <c r="R1935" s="171" t="str">
        <f t="shared" si="3407"/>
        <v>DB-1</v>
      </c>
      <c r="AC1935" s="3"/>
    </row>
    <row r="1936" ht="15.75" customHeight="1">
      <c r="A1936" s="24">
        <v>157.0</v>
      </c>
      <c r="B1936" s="24" t="s">
        <v>5606</v>
      </c>
      <c r="C1936" s="24" t="s">
        <v>5606</v>
      </c>
      <c r="D1936" s="132" t="s">
        <v>4631</v>
      </c>
      <c r="E1936" s="132">
        <v>13.0</v>
      </c>
      <c r="F1936" s="132">
        <v>16.0</v>
      </c>
      <c r="G1936" s="132">
        <v>16.0</v>
      </c>
      <c r="H1936" s="132"/>
      <c r="J1936" s="171">
        <f t="array" ref="J1936">IFERROR(INDEX(VBDhistory1!$U$310:$U$610,MATCH(VBDgames!$C1936,VBDhistory1!$B$310:$B$610,0))+ROW()/10000000,0)</f>
        <v>0</v>
      </c>
      <c r="K1936" s="171">
        <f t="array" ref="K1936">IFERROR(INDEX(VBDhistory2!$U$310:$U$610,MATCH(VBDgames!$C1936,VBDhistory2!$B$310:$B$610,0))+ROW()/10000000,0)</f>
        <v>0</v>
      </c>
      <c r="L1936" s="171">
        <f t="array" ref="L1936">IFERROR(INDEX(VBDhistory3!$U$310:$U$610,MATCH(VBDgames!$C1936,VBDhistory3!$B$310:$B$610,0))+ROW()/10000000,0)</f>
        <v>0</v>
      </c>
      <c r="M1936" s="171">
        <f t="array" ref="M1936">IFERROR(INDEX(VBDhistory4!$U$310:$U$610,MATCH(VBDgames!$C1936,VBDhistory4!$B$310:$B$610,0))+ROW()/10000000,0)</f>
        <v>0</v>
      </c>
      <c r="N1936" s="171"/>
      <c r="O1936" s="171" t="str">
        <f t="shared" ref="O1936:R1936" si="3408">$D1936&amp;"-"&amp;RANK(J1936,J$1780:J$2179,0)</f>
        <v>DB-1</v>
      </c>
      <c r="P1936" s="171" t="str">
        <f t="shared" si="3408"/>
        <v>DB-1</v>
      </c>
      <c r="Q1936" s="171" t="str">
        <f t="shared" si="3408"/>
        <v>DB-1</v>
      </c>
      <c r="R1936" s="171" t="str">
        <f t="shared" si="3408"/>
        <v>DB-1</v>
      </c>
      <c r="AC1936" s="3"/>
    </row>
    <row r="1937" ht="15.75" customHeight="1">
      <c r="A1937" s="24">
        <v>158.0</v>
      </c>
      <c r="B1937" s="24" t="s">
        <v>5607</v>
      </c>
      <c r="C1937" s="24" t="s">
        <v>5607</v>
      </c>
      <c r="D1937" s="132" t="s">
        <v>4631</v>
      </c>
      <c r="E1937" s="132">
        <v>9.0</v>
      </c>
      <c r="F1937" s="132">
        <v>15.0</v>
      </c>
      <c r="G1937" s="132">
        <v>16.0</v>
      </c>
      <c r="H1937" s="132"/>
      <c r="J1937" s="171">
        <f t="array" ref="J1937">IFERROR(INDEX(VBDhistory1!$U$310:$U$610,MATCH(VBDgames!$C1937,VBDhistory1!$B$310:$B$610,0))+ROW()/10000000,0)</f>
        <v>0</v>
      </c>
      <c r="K1937" s="171">
        <f t="array" ref="K1937">IFERROR(INDEX(VBDhistory2!$U$310:$U$610,MATCH(VBDgames!$C1937,VBDhistory2!$B$310:$B$610,0))+ROW()/10000000,0)</f>
        <v>0</v>
      </c>
      <c r="L1937" s="171">
        <f t="array" ref="L1937">IFERROR(INDEX(VBDhistory3!$U$310:$U$610,MATCH(VBDgames!$C1937,VBDhistory3!$B$310:$B$610,0))+ROW()/10000000,0)</f>
        <v>0</v>
      </c>
      <c r="M1937" s="171">
        <f t="array" ref="M1937">IFERROR(INDEX(VBDhistory4!$U$310:$U$610,MATCH(VBDgames!$C1937,VBDhistory4!$B$310:$B$610,0))+ROW()/10000000,0)</f>
        <v>0</v>
      </c>
      <c r="N1937" s="171"/>
      <c r="O1937" s="171" t="str">
        <f t="shared" ref="O1937:R1937" si="3409">$D1937&amp;"-"&amp;RANK(J1937,J$1780:J$2179,0)</f>
        <v>DB-1</v>
      </c>
      <c r="P1937" s="171" t="str">
        <f t="shared" si="3409"/>
        <v>DB-1</v>
      </c>
      <c r="Q1937" s="171" t="str">
        <f t="shared" si="3409"/>
        <v>DB-1</v>
      </c>
      <c r="R1937" s="171" t="str">
        <f t="shared" si="3409"/>
        <v>DB-1</v>
      </c>
      <c r="AC1937" s="3"/>
    </row>
    <row r="1938" ht="15.75" customHeight="1">
      <c r="A1938" s="24">
        <v>159.0</v>
      </c>
      <c r="B1938" s="24" t="s">
        <v>5608</v>
      </c>
      <c r="C1938" s="24" t="s">
        <v>5608</v>
      </c>
      <c r="D1938" s="132" t="s">
        <v>4631</v>
      </c>
      <c r="E1938" s="132">
        <v>12.0</v>
      </c>
      <c r="F1938" s="132">
        <v>10.0</v>
      </c>
      <c r="G1938" s="132"/>
      <c r="H1938" s="132"/>
      <c r="J1938" s="171">
        <f t="array" ref="J1938">IFERROR(INDEX(VBDhistory1!$U$310:$U$610,MATCH(VBDgames!$C1938,VBDhistory1!$B$310:$B$610,0))+ROW()/10000000,0)</f>
        <v>0</v>
      </c>
      <c r="K1938" s="171">
        <f t="array" ref="K1938">IFERROR(INDEX(VBDhistory2!$U$310:$U$610,MATCH(VBDgames!$C1938,VBDhistory2!$B$310:$B$610,0))+ROW()/10000000,0)</f>
        <v>0</v>
      </c>
      <c r="L1938" s="171">
        <f t="array" ref="L1938">IFERROR(INDEX(VBDhistory3!$U$310:$U$610,MATCH(VBDgames!$C1938,VBDhistory3!$B$310:$B$610,0))+ROW()/10000000,0)</f>
        <v>0</v>
      </c>
      <c r="M1938" s="171">
        <f t="array" ref="M1938">IFERROR(INDEX(VBDhistory4!$U$310:$U$610,MATCH(VBDgames!$C1938,VBDhistory4!$B$310:$B$610,0))+ROW()/10000000,0)</f>
        <v>0</v>
      </c>
      <c r="N1938" s="171"/>
      <c r="O1938" s="171" t="str">
        <f t="shared" ref="O1938:R1938" si="3410">$D1938&amp;"-"&amp;RANK(J1938,J$1780:J$2179,0)</f>
        <v>DB-1</v>
      </c>
      <c r="P1938" s="171" t="str">
        <f t="shared" si="3410"/>
        <v>DB-1</v>
      </c>
      <c r="Q1938" s="171" t="str">
        <f t="shared" si="3410"/>
        <v>DB-1</v>
      </c>
      <c r="R1938" s="171" t="str">
        <f t="shared" si="3410"/>
        <v>DB-1</v>
      </c>
      <c r="AC1938" s="3"/>
    </row>
    <row r="1939" ht="15.75" customHeight="1">
      <c r="A1939" s="24">
        <v>160.0</v>
      </c>
      <c r="B1939" s="22" t="s">
        <v>5609</v>
      </c>
      <c r="C1939" s="22" t="s">
        <v>5609</v>
      </c>
      <c r="D1939" s="132" t="s">
        <v>4631</v>
      </c>
      <c r="E1939" s="132">
        <v>10.0</v>
      </c>
      <c r="F1939" s="132">
        <v>9.0</v>
      </c>
      <c r="G1939" s="132">
        <v>7.0</v>
      </c>
      <c r="H1939" s="132"/>
      <c r="J1939" s="171">
        <f t="array" ref="J1939">IFERROR(INDEX(VBDhistory1!$U$310:$U$610,MATCH(VBDgames!$C1939,VBDhistory1!$B$310:$B$610,0))+ROW()/10000000,0)</f>
        <v>0</v>
      </c>
      <c r="K1939" s="171">
        <f t="array" ref="K1939">IFERROR(INDEX(VBDhistory2!$U$310:$U$610,MATCH(VBDgames!$C1939,VBDhistory2!$B$310:$B$610,0))+ROW()/10000000,0)</f>
        <v>0</v>
      </c>
      <c r="L1939" s="171">
        <f t="array" ref="L1939">IFERROR(INDEX(VBDhistory3!$U$310:$U$610,MATCH(VBDgames!$C1939,VBDhistory3!$B$310:$B$610,0))+ROW()/10000000,0)</f>
        <v>0</v>
      </c>
      <c r="M1939" s="171">
        <f t="array" ref="M1939">IFERROR(INDEX(VBDhistory4!$U$310:$U$610,MATCH(VBDgames!$C1939,VBDhistory4!$B$310:$B$610,0))+ROW()/10000000,0)</f>
        <v>0</v>
      </c>
      <c r="N1939" s="171"/>
      <c r="O1939" s="171" t="str">
        <f t="shared" ref="O1939:R1939" si="3411">$D1939&amp;"-"&amp;RANK(J1939,J$1780:J$2179,0)</f>
        <v>DB-1</v>
      </c>
      <c r="P1939" s="171" t="str">
        <f t="shared" si="3411"/>
        <v>DB-1</v>
      </c>
      <c r="Q1939" s="171" t="str">
        <f t="shared" si="3411"/>
        <v>DB-1</v>
      </c>
      <c r="R1939" s="171" t="str">
        <f t="shared" si="3411"/>
        <v>DB-1</v>
      </c>
      <c r="AC1939" s="3"/>
    </row>
    <row r="1940" ht="15.75" customHeight="1">
      <c r="A1940" s="24">
        <v>161.0</v>
      </c>
      <c r="B1940" s="24" t="s">
        <v>5610</v>
      </c>
      <c r="C1940" s="24" t="s">
        <v>5610</v>
      </c>
      <c r="D1940" s="132" t="s">
        <v>4631</v>
      </c>
      <c r="E1940" s="132">
        <v>8.0</v>
      </c>
      <c r="F1940" s="132">
        <v>7.0</v>
      </c>
      <c r="G1940" s="132"/>
      <c r="H1940" s="132"/>
      <c r="J1940" s="171">
        <f t="array" ref="J1940">IFERROR(INDEX(VBDhistory1!$U$310:$U$610,MATCH(VBDgames!$C1940,VBDhistory1!$B$310:$B$610,0))+ROW()/10000000,0)</f>
        <v>0</v>
      </c>
      <c r="K1940" s="171">
        <f t="array" ref="K1940">IFERROR(INDEX(VBDhistory2!$U$310:$U$610,MATCH(VBDgames!$C1940,VBDhistory2!$B$310:$B$610,0))+ROW()/10000000,0)</f>
        <v>0</v>
      </c>
      <c r="L1940" s="171">
        <f t="array" ref="L1940">IFERROR(INDEX(VBDhistory3!$U$310:$U$610,MATCH(VBDgames!$C1940,VBDhistory3!$B$310:$B$610,0))+ROW()/10000000,0)</f>
        <v>0</v>
      </c>
      <c r="M1940" s="171">
        <f t="array" ref="M1940">IFERROR(INDEX(VBDhistory4!$U$310:$U$610,MATCH(VBDgames!$C1940,VBDhistory4!$B$310:$B$610,0))+ROW()/10000000,0)</f>
        <v>0</v>
      </c>
      <c r="N1940" s="171"/>
      <c r="O1940" s="171" t="str">
        <f t="shared" ref="O1940:R1940" si="3412">$D1940&amp;"-"&amp;RANK(J1940,J$1780:J$2179,0)</f>
        <v>DB-1</v>
      </c>
      <c r="P1940" s="171" t="str">
        <f t="shared" si="3412"/>
        <v>DB-1</v>
      </c>
      <c r="Q1940" s="171" t="str">
        <f t="shared" si="3412"/>
        <v>DB-1</v>
      </c>
      <c r="R1940" s="171" t="str">
        <f t="shared" si="3412"/>
        <v>DB-1</v>
      </c>
      <c r="AC1940" s="3"/>
    </row>
    <row r="1941" ht="15.75" customHeight="1">
      <c r="A1941" s="24">
        <v>162.0</v>
      </c>
      <c r="B1941" s="24" t="s">
        <v>5611</v>
      </c>
      <c r="C1941" s="24" t="s">
        <v>5611</v>
      </c>
      <c r="D1941" s="132" t="s">
        <v>4631</v>
      </c>
      <c r="E1941" s="132">
        <v>8.0</v>
      </c>
      <c r="F1941" s="132">
        <v>7.0</v>
      </c>
      <c r="G1941" s="132">
        <v>4.0</v>
      </c>
      <c r="H1941" s="132"/>
      <c r="J1941" s="171">
        <f t="array" ref="J1941">IFERROR(INDEX(VBDhistory1!$U$310:$U$610,MATCH(VBDgames!$C1941,VBDhistory1!$B$310:$B$610,0))+ROW()/10000000,0)</f>
        <v>0</v>
      </c>
      <c r="K1941" s="171">
        <f t="array" ref="K1941">IFERROR(INDEX(VBDhistory2!$U$310:$U$610,MATCH(VBDgames!$C1941,VBDhistory2!$B$310:$B$610,0))+ROW()/10000000,0)</f>
        <v>0</v>
      </c>
      <c r="L1941" s="171">
        <f t="array" ref="L1941">IFERROR(INDEX(VBDhistory3!$U$310:$U$610,MATCH(VBDgames!$C1941,VBDhistory3!$B$310:$B$610,0))+ROW()/10000000,0)</f>
        <v>0</v>
      </c>
      <c r="M1941" s="171">
        <f t="array" ref="M1941">IFERROR(INDEX(VBDhistory4!$U$310:$U$610,MATCH(VBDgames!$C1941,VBDhistory4!$B$310:$B$610,0))+ROW()/10000000,0)</f>
        <v>0</v>
      </c>
      <c r="N1941" s="171"/>
      <c r="O1941" s="171" t="str">
        <f t="shared" ref="O1941:R1941" si="3413">$D1941&amp;"-"&amp;RANK(J1941,J$1780:J$2179,0)</f>
        <v>DB-1</v>
      </c>
      <c r="P1941" s="171" t="str">
        <f t="shared" si="3413"/>
        <v>DB-1</v>
      </c>
      <c r="Q1941" s="171" t="str">
        <f t="shared" si="3413"/>
        <v>DB-1</v>
      </c>
      <c r="R1941" s="171" t="str">
        <f t="shared" si="3413"/>
        <v>DB-1</v>
      </c>
      <c r="AC1941" s="3"/>
    </row>
    <row r="1942" ht="15.75" customHeight="1">
      <c r="A1942" s="24">
        <v>163.0</v>
      </c>
      <c r="B1942" s="24" t="s">
        <v>5612</v>
      </c>
      <c r="C1942" s="24" t="s">
        <v>5612</v>
      </c>
      <c r="D1942" s="132" t="s">
        <v>4631</v>
      </c>
      <c r="E1942" s="132">
        <v>9.0</v>
      </c>
      <c r="F1942" s="132">
        <v>8.0</v>
      </c>
      <c r="G1942" s="132">
        <v>15.0</v>
      </c>
      <c r="H1942" s="132">
        <v>15.0</v>
      </c>
      <c r="J1942" s="171">
        <f t="array" ref="J1942">IFERROR(INDEX(VBDhistory1!$U$310:$U$610,MATCH(VBDgames!$C1942,VBDhistory1!$B$310:$B$610,0))+ROW()/10000000,0)</f>
        <v>0</v>
      </c>
      <c r="K1942" s="171">
        <f t="array" ref="K1942">IFERROR(INDEX(VBDhistory2!$U$310:$U$610,MATCH(VBDgames!$C1942,VBDhistory2!$B$310:$B$610,0))+ROW()/10000000,0)</f>
        <v>0</v>
      </c>
      <c r="L1942" s="171">
        <f t="array" ref="L1942">IFERROR(INDEX(VBDhistory3!$U$310:$U$610,MATCH(VBDgames!$C1942,VBDhistory3!$B$310:$B$610,0))+ROW()/10000000,0)</f>
        <v>0</v>
      </c>
      <c r="M1942" s="171">
        <f t="array" ref="M1942">IFERROR(INDEX(VBDhistory4!$U$310:$U$610,MATCH(VBDgames!$C1942,VBDhistory4!$B$310:$B$610,0))+ROW()/10000000,0)</f>
        <v>0</v>
      </c>
      <c r="N1942" s="171"/>
      <c r="O1942" s="171" t="str">
        <f t="shared" ref="O1942:R1942" si="3414">$D1942&amp;"-"&amp;RANK(J1942,J$1780:J$2179,0)</f>
        <v>DB-1</v>
      </c>
      <c r="P1942" s="171" t="str">
        <f t="shared" si="3414"/>
        <v>DB-1</v>
      </c>
      <c r="Q1942" s="171" t="str">
        <f t="shared" si="3414"/>
        <v>DB-1</v>
      </c>
      <c r="R1942" s="171" t="str">
        <f t="shared" si="3414"/>
        <v>DB-1</v>
      </c>
      <c r="AC1942" s="3"/>
    </row>
    <row r="1943" ht="15.75" customHeight="1">
      <c r="A1943" s="24">
        <v>164.0</v>
      </c>
      <c r="B1943" s="24" t="s">
        <v>5613</v>
      </c>
      <c r="C1943" s="24" t="s">
        <v>5613</v>
      </c>
      <c r="D1943" s="132" t="s">
        <v>4631</v>
      </c>
      <c r="E1943" s="132">
        <v>14.0</v>
      </c>
      <c r="F1943" s="132">
        <v>5.0</v>
      </c>
      <c r="G1943" s="132"/>
      <c r="H1943" s="132"/>
      <c r="J1943" s="171">
        <f t="array" ref="J1943">IFERROR(INDEX(VBDhistory1!$U$310:$U$610,MATCH(VBDgames!$C1943,VBDhistory1!$B$310:$B$610,0))+ROW()/10000000,0)</f>
        <v>0</v>
      </c>
      <c r="K1943" s="171">
        <f t="array" ref="K1943">IFERROR(INDEX(VBDhistory2!$U$310:$U$610,MATCH(VBDgames!$C1943,VBDhistory2!$B$310:$B$610,0))+ROW()/10000000,0)</f>
        <v>0</v>
      </c>
      <c r="L1943" s="171">
        <f t="array" ref="L1943">IFERROR(INDEX(VBDhistory3!$U$310:$U$610,MATCH(VBDgames!$C1943,VBDhistory3!$B$310:$B$610,0))+ROW()/10000000,0)</f>
        <v>0</v>
      </c>
      <c r="M1943" s="171">
        <f t="array" ref="M1943">IFERROR(INDEX(VBDhistory4!$U$310:$U$610,MATCH(VBDgames!$C1943,VBDhistory4!$B$310:$B$610,0))+ROW()/10000000,0)</f>
        <v>0</v>
      </c>
      <c r="N1943" s="171"/>
      <c r="O1943" s="171" t="str">
        <f t="shared" ref="O1943:R1943" si="3415">$D1943&amp;"-"&amp;RANK(J1943,J$1780:J$2179,0)</f>
        <v>DB-1</v>
      </c>
      <c r="P1943" s="171" t="str">
        <f t="shared" si="3415"/>
        <v>DB-1</v>
      </c>
      <c r="Q1943" s="171" t="str">
        <f t="shared" si="3415"/>
        <v>DB-1</v>
      </c>
      <c r="R1943" s="171" t="str">
        <f t="shared" si="3415"/>
        <v>DB-1</v>
      </c>
      <c r="AC1943" s="3"/>
    </row>
    <row r="1944" ht="15.75" customHeight="1">
      <c r="A1944" s="24">
        <v>165.0</v>
      </c>
      <c r="B1944" s="24" t="s">
        <v>5614</v>
      </c>
      <c r="C1944" s="24" t="s">
        <v>5614</v>
      </c>
      <c r="D1944" s="132" t="s">
        <v>4631</v>
      </c>
      <c r="E1944" s="132">
        <v>11.0</v>
      </c>
      <c r="F1944" s="132">
        <v>15.0</v>
      </c>
      <c r="G1944" s="132">
        <v>16.0</v>
      </c>
      <c r="H1944" s="132"/>
      <c r="J1944" s="171">
        <f t="array" ref="J1944">IFERROR(INDEX(VBDhistory1!$U$310:$U$610,MATCH(VBDgames!$C1944,VBDhistory1!$B$310:$B$610,0))+ROW()/10000000,0)</f>
        <v>0</v>
      </c>
      <c r="K1944" s="171">
        <f t="array" ref="K1944">IFERROR(INDEX(VBDhistory2!$U$310:$U$610,MATCH(VBDgames!$C1944,VBDhistory2!$B$310:$B$610,0))+ROW()/10000000,0)</f>
        <v>0</v>
      </c>
      <c r="L1944" s="171">
        <f t="array" ref="L1944">IFERROR(INDEX(VBDhistory3!$U$310:$U$610,MATCH(VBDgames!$C1944,VBDhistory3!$B$310:$B$610,0))+ROW()/10000000,0)</f>
        <v>0</v>
      </c>
      <c r="M1944" s="171">
        <f t="array" ref="M1944">IFERROR(INDEX(VBDhistory4!$U$310:$U$610,MATCH(VBDgames!$C1944,VBDhistory4!$B$310:$B$610,0))+ROW()/10000000,0)</f>
        <v>0</v>
      </c>
      <c r="N1944" s="171"/>
      <c r="O1944" s="171" t="str">
        <f t="shared" ref="O1944:R1944" si="3416">$D1944&amp;"-"&amp;RANK(J1944,J$1780:J$2179,0)</f>
        <v>DB-1</v>
      </c>
      <c r="P1944" s="171" t="str">
        <f t="shared" si="3416"/>
        <v>DB-1</v>
      </c>
      <c r="Q1944" s="171" t="str">
        <f t="shared" si="3416"/>
        <v>DB-1</v>
      </c>
      <c r="R1944" s="171" t="str">
        <f t="shared" si="3416"/>
        <v>DB-1</v>
      </c>
      <c r="AC1944" s="3"/>
    </row>
    <row r="1945" ht="15.75" customHeight="1">
      <c r="A1945" s="24">
        <v>166.0</v>
      </c>
      <c r="B1945" s="22" t="s">
        <v>5615</v>
      </c>
      <c r="C1945" s="22" t="s">
        <v>5615</v>
      </c>
      <c r="D1945" s="132" t="s">
        <v>4631</v>
      </c>
      <c r="E1945" s="132">
        <v>9.0</v>
      </c>
      <c r="F1945" s="132">
        <v>12.0</v>
      </c>
      <c r="G1945" s="132">
        <v>16.0</v>
      </c>
      <c r="H1945" s="132"/>
      <c r="J1945" s="171">
        <f t="array" ref="J1945">IFERROR(INDEX(VBDhistory1!$U$310:$U$610,MATCH(VBDgames!$C1945,VBDhistory1!$B$310:$B$610,0))+ROW()/10000000,0)</f>
        <v>0</v>
      </c>
      <c r="K1945" s="171">
        <f t="array" ref="K1945">IFERROR(INDEX(VBDhistory2!$U$310:$U$610,MATCH(VBDgames!$C1945,VBDhistory2!$B$310:$B$610,0))+ROW()/10000000,0)</f>
        <v>0</v>
      </c>
      <c r="L1945" s="171">
        <f t="array" ref="L1945">IFERROR(INDEX(VBDhistory3!$U$310:$U$610,MATCH(VBDgames!$C1945,VBDhistory3!$B$310:$B$610,0))+ROW()/10000000,0)</f>
        <v>0</v>
      </c>
      <c r="M1945" s="171">
        <f t="array" ref="M1945">IFERROR(INDEX(VBDhistory4!$U$310:$U$610,MATCH(VBDgames!$C1945,VBDhistory4!$B$310:$B$610,0))+ROW()/10000000,0)</f>
        <v>0</v>
      </c>
      <c r="N1945" s="171"/>
      <c r="O1945" s="171" t="str">
        <f t="shared" ref="O1945:R1945" si="3417">$D1945&amp;"-"&amp;RANK(J1945,J$1780:J$2179,0)</f>
        <v>DB-1</v>
      </c>
      <c r="P1945" s="171" t="str">
        <f t="shared" si="3417"/>
        <v>DB-1</v>
      </c>
      <c r="Q1945" s="171" t="str">
        <f t="shared" si="3417"/>
        <v>DB-1</v>
      </c>
      <c r="R1945" s="171" t="str">
        <f t="shared" si="3417"/>
        <v>DB-1</v>
      </c>
      <c r="AC1945" s="3"/>
    </row>
    <row r="1946" ht="15.75" customHeight="1">
      <c r="A1946" s="24">
        <v>167.0</v>
      </c>
      <c r="B1946" s="24" t="s">
        <v>5616</v>
      </c>
      <c r="C1946" s="24" t="s">
        <v>5616</v>
      </c>
      <c r="D1946" s="132" t="s">
        <v>4631</v>
      </c>
      <c r="E1946" s="132">
        <v>12.0</v>
      </c>
      <c r="F1946" s="132">
        <v>10.0</v>
      </c>
      <c r="G1946" s="132"/>
      <c r="H1946" s="132"/>
      <c r="J1946" s="171">
        <f t="array" ref="J1946">IFERROR(INDEX(VBDhistory1!$U$310:$U$610,MATCH(VBDgames!$C1946,VBDhistory1!$B$310:$B$610,0))+ROW()/10000000,0)</f>
        <v>0</v>
      </c>
      <c r="K1946" s="171">
        <f t="array" ref="K1946">IFERROR(INDEX(VBDhistory2!$U$310:$U$610,MATCH(VBDgames!$C1946,VBDhistory2!$B$310:$B$610,0))+ROW()/10000000,0)</f>
        <v>0</v>
      </c>
      <c r="L1946" s="171">
        <f t="array" ref="L1946">IFERROR(INDEX(VBDhistory3!$U$310:$U$610,MATCH(VBDgames!$C1946,VBDhistory3!$B$310:$B$610,0))+ROW()/10000000,0)</f>
        <v>0</v>
      </c>
      <c r="M1946" s="171">
        <f t="array" ref="M1946">IFERROR(INDEX(VBDhistory4!$U$310:$U$610,MATCH(VBDgames!$C1946,VBDhistory4!$B$310:$B$610,0))+ROW()/10000000,0)</f>
        <v>0</v>
      </c>
      <c r="N1946" s="171"/>
      <c r="O1946" s="171" t="str">
        <f t="shared" ref="O1946:R1946" si="3418">$D1946&amp;"-"&amp;RANK(J1946,J$1780:J$2179,0)</f>
        <v>DB-1</v>
      </c>
      <c r="P1946" s="171" t="str">
        <f t="shared" si="3418"/>
        <v>DB-1</v>
      </c>
      <c r="Q1946" s="171" t="str">
        <f t="shared" si="3418"/>
        <v>DB-1</v>
      </c>
      <c r="R1946" s="171" t="str">
        <f t="shared" si="3418"/>
        <v>DB-1</v>
      </c>
      <c r="AC1946" s="3"/>
    </row>
    <row r="1947" ht="15.75" customHeight="1">
      <c r="A1947" s="24">
        <v>168.0</v>
      </c>
      <c r="B1947" s="24" t="s">
        <v>5617</v>
      </c>
      <c r="C1947" s="24" t="s">
        <v>5617</v>
      </c>
      <c r="D1947" s="132" t="s">
        <v>4631</v>
      </c>
      <c r="E1947" s="132">
        <v>10.0</v>
      </c>
      <c r="F1947" s="132">
        <v>15.0</v>
      </c>
      <c r="G1947" s="132">
        <v>14.0</v>
      </c>
      <c r="H1947" s="132">
        <v>13.0</v>
      </c>
      <c r="J1947" s="171">
        <f t="array" ref="J1947">IFERROR(INDEX(VBDhistory1!$U$310:$U$610,MATCH(VBDgames!$C1947,VBDhistory1!$B$310:$B$610,0))+ROW()/10000000,0)</f>
        <v>0</v>
      </c>
      <c r="K1947" s="171">
        <f t="array" ref="K1947">IFERROR(INDEX(VBDhistory2!$U$310:$U$610,MATCH(VBDgames!$C1947,VBDhistory2!$B$310:$B$610,0))+ROW()/10000000,0)</f>
        <v>0</v>
      </c>
      <c r="L1947" s="171">
        <f t="array" ref="L1947">IFERROR(INDEX(VBDhistory3!$U$310:$U$610,MATCH(VBDgames!$C1947,VBDhistory3!$B$310:$B$610,0))+ROW()/10000000,0)</f>
        <v>0</v>
      </c>
      <c r="M1947" s="171">
        <f t="array" ref="M1947">IFERROR(INDEX(VBDhistory4!$U$310:$U$610,MATCH(VBDgames!$C1947,VBDhistory4!$B$310:$B$610,0))+ROW()/10000000,0)</f>
        <v>0</v>
      </c>
      <c r="N1947" s="171"/>
      <c r="O1947" s="171" t="str">
        <f t="shared" ref="O1947:R1947" si="3419">$D1947&amp;"-"&amp;RANK(J1947,J$1780:J$2179,0)</f>
        <v>DB-1</v>
      </c>
      <c r="P1947" s="171" t="str">
        <f t="shared" si="3419"/>
        <v>DB-1</v>
      </c>
      <c r="Q1947" s="171" t="str">
        <f t="shared" si="3419"/>
        <v>DB-1</v>
      </c>
      <c r="R1947" s="171" t="str">
        <f t="shared" si="3419"/>
        <v>DB-1</v>
      </c>
      <c r="AC1947" s="3"/>
    </row>
    <row r="1948" ht="15.75" customHeight="1">
      <c r="A1948" s="24">
        <v>169.0</v>
      </c>
      <c r="B1948" s="24" t="s">
        <v>5618</v>
      </c>
      <c r="C1948" s="24" t="s">
        <v>5618</v>
      </c>
      <c r="D1948" s="132" t="s">
        <v>4631</v>
      </c>
      <c r="E1948" s="132">
        <v>10.0</v>
      </c>
      <c r="F1948" s="132"/>
      <c r="G1948" s="132"/>
      <c r="H1948" s="132"/>
      <c r="J1948" s="171">
        <f t="array" ref="J1948">IFERROR(INDEX(VBDhistory1!$U$310:$U$610,MATCH(VBDgames!$C1948,VBDhistory1!$B$310:$B$610,0))+ROW()/10000000,0)</f>
        <v>0</v>
      </c>
      <c r="K1948" s="171">
        <f t="array" ref="K1948">IFERROR(INDEX(VBDhistory2!$U$310:$U$610,MATCH(VBDgames!$C1948,VBDhistory2!$B$310:$B$610,0))+ROW()/10000000,0)</f>
        <v>0</v>
      </c>
      <c r="L1948" s="171">
        <f t="array" ref="L1948">IFERROR(INDEX(VBDhistory3!$U$310:$U$610,MATCH(VBDgames!$C1948,VBDhistory3!$B$310:$B$610,0))+ROW()/10000000,0)</f>
        <v>0</v>
      </c>
      <c r="M1948" s="171">
        <f t="array" ref="M1948">IFERROR(INDEX(VBDhistory4!$U$310:$U$610,MATCH(VBDgames!$C1948,VBDhistory4!$B$310:$B$610,0))+ROW()/10000000,0)</f>
        <v>0</v>
      </c>
      <c r="N1948" s="171"/>
      <c r="O1948" s="171" t="str">
        <f t="shared" ref="O1948:R1948" si="3420">$D1948&amp;"-"&amp;RANK(J1948,J$1780:J$2179,0)</f>
        <v>DB-1</v>
      </c>
      <c r="P1948" s="171" t="str">
        <f t="shared" si="3420"/>
        <v>DB-1</v>
      </c>
      <c r="Q1948" s="171" t="str">
        <f t="shared" si="3420"/>
        <v>DB-1</v>
      </c>
      <c r="R1948" s="171" t="str">
        <f t="shared" si="3420"/>
        <v>DB-1</v>
      </c>
      <c r="AC1948" s="3"/>
    </row>
    <row r="1949" ht="15.75" customHeight="1">
      <c r="A1949" s="24">
        <v>170.0</v>
      </c>
      <c r="B1949" s="24" t="s">
        <v>5619</v>
      </c>
      <c r="C1949" s="24" t="s">
        <v>5619</v>
      </c>
      <c r="D1949" s="132" t="s">
        <v>4631</v>
      </c>
      <c r="E1949" s="132">
        <v>10.0</v>
      </c>
      <c r="F1949" s="132">
        <v>9.0</v>
      </c>
      <c r="G1949" s="132">
        <v>4.0</v>
      </c>
      <c r="H1949" s="132"/>
      <c r="J1949" s="171">
        <f t="array" ref="J1949">IFERROR(INDEX(VBDhistory1!$U$310:$U$610,MATCH(VBDgames!$C1949,VBDhistory1!$B$310:$B$610,0))+ROW()/10000000,0)</f>
        <v>0</v>
      </c>
      <c r="K1949" s="171">
        <f t="array" ref="K1949">IFERROR(INDEX(VBDhistory2!$U$310:$U$610,MATCH(VBDgames!$C1949,VBDhistory2!$B$310:$B$610,0))+ROW()/10000000,0)</f>
        <v>0</v>
      </c>
      <c r="L1949" s="171">
        <f t="array" ref="L1949">IFERROR(INDEX(VBDhistory3!$U$310:$U$610,MATCH(VBDgames!$C1949,VBDhistory3!$B$310:$B$610,0))+ROW()/10000000,0)</f>
        <v>0</v>
      </c>
      <c r="M1949" s="171">
        <f t="array" ref="M1949">IFERROR(INDEX(VBDhistory4!$U$310:$U$610,MATCH(VBDgames!$C1949,VBDhistory4!$B$310:$B$610,0))+ROW()/10000000,0)</f>
        <v>0</v>
      </c>
      <c r="N1949" s="171"/>
      <c r="O1949" s="171" t="str">
        <f t="shared" ref="O1949:R1949" si="3421">$D1949&amp;"-"&amp;RANK(J1949,J$1780:J$2179,0)</f>
        <v>DB-1</v>
      </c>
      <c r="P1949" s="171" t="str">
        <f t="shared" si="3421"/>
        <v>DB-1</v>
      </c>
      <c r="Q1949" s="171" t="str">
        <f t="shared" si="3421"/>
        <v>DB-1</v>
      </c>
      <c r="R1949" s="171" t="str">
        <f t="shared" si="3421"/>
        <v>DB-1</v>
      </c>
      <c r="AC1949" s="3"/>
    </row>
    <row r="1950" ht="15.75" customHeight="1">
      <c r="A1950" s="24">
        <v>171.0</v>
      </c>
      <c r="B1950" s="24" t="s">
        <v>5620</v>
      </c>
      <c r="C1950" s="24" t="s">
        <v>5620</v>
      </c>
      <c r="D1950" s="132" t="s">
        <v>4631</v>
      </c>
      <c r="E1950" s="132">
        <v>7.0</v>
      </c>
      <c r="F1950" s="132">
        <v>0.0</v>
      </c>
      <c r="G1950" s="132"/>
      <c r="H1950" s="132"/>
      <c r="J1950" s="171">
        <f t="array" ref="J1950">IFERROR(INDEX(VBDhistory1!$U$310:$U$610,MATCH(VBDgames!$C1950,VBDhistory1!$B$310:$B$610,0))+ROW()/10000000,0)</f>
        <v>0</v>
      </c>
      <c r="K1950" s="171">
        <f t="array" ref="K1950">IFERROR(INDEX(VBDhistory2!$U$310:$U$610,MATCH(VBDgames!$C1950,VBDhistory2!$B$310:$B$610,0))+ROW()/10000000,0)</f>
        <v>0</v>
      </c>
      <c r="L1950" s="171">
        <f t="array" ref="L1950">IFERROR(INDEX(VBDhistory3!$U$310:$U$610,MATCH(VBDgames!$C1950,VBDhistory3!$B$310:$B$610,0))+ROW()/10000000,0)</f>
        <v>0</v>
      </c>
      <c r="M1950" s="171">
        <f t="array" ref="M1950">IFERROR(INDEX(VBDhistory4!$U$310:$U$610,MATCH(VBDgames!$C1950,VBDhistory4!$B$310:$B$610,0))+ROW()/10000000,0)</f>
        <v>0</v>
      </c>
      <c r="N1950" s="171"/>
      <c r="O1950" s="171" t="str">
        <f t="shared" ref="O1950:R1950" si="3422">$D1950&amp;"-"&amp;RANK(J1950,J$1780:J$2179,0)</f>
        <v>DB-1</v>
      </c>
      <c r="P1950" s="171" t="str">
        <f t="shared" si="3422"/>
        <v>DB-1</v>
      </c>
      <c r="Q1950" s="171" t="str">
        <f t="shared" si="3422"/>
        <v>DB-1</v>
      </c>
      <c r="R1950" s="171" t="str">
        <f t="shared" si="3422"/>
        <v>DB-1</v>
      </c>
      <c r="AC1950" s="3"/>
    </row>
    <row r="1951" ht="15.75" customHeight="1">
      <c r="A1951" s="24">
        <v>172.0</v>
      </c>
      <c r="B1951" s="24" t="s">
        <v>5621</v>
      </c>
      <c r="C1951" s="24" t="s">
        <v>5621</v>
      </c>
      <c r="D1951" s="132" t="s">
        <v>4631</v>
      </c>
      <c r="E1951" s="132">
        <v>7.0</v>
      </c>
      <c r="F1951" s="132"/>
      <c r="G1951" s="132">
        <v>16.0</v>
      </c>
      <c r="H1951" s="132"/>
      <c r="J1951" s="171">
        <f t="array" ref="J1951">IFERROR(INDEX(VBDhistory1!$U$310:$U$610,MATCH(VBDgames!$C1951,VBDhistory1!$B$310:$B$610,0))+ROW()/10000000,0)</f>
        <v>0</v>
      </c>
      <c r="K1951" s="171">
        <f t="array" ref="K1951">IFERROR(INDEX(VBDhistory2!$U$310:$U$610,MATCH(VBDgames!$C1951,VBDhistory2!$B$310:$B$610,0))+ROW()/10000000,0)</f>
        <v>0</v>
      </c>
      <c r="L1951" s="171">
        <f t="array" ref="L1951">IFERROR(INDEX(VBDhistory3!$U$310:$U$610,MATCH(VBDgames!$C1951,VBDhistory3!$B$310:$B$610,0))+ROW()/10000000,0)</f>
        <v>0</v>
      </c>
      <c r="M1951" s="171">
        <f t="array" ref="M1951">IFERROR(INDEX(VBDhistory4!$U$310:$U$610,MATCH(VBDgames!$C1951,VBDhistory4!$B$310:$B$610,0))+ROW()/10000000,0)</f>
        <v>0</v>
      </c>
      <c r="N1951" s="171"/>
      <c r="O1951" s="171" t="str">
        <f t="shared" ref="O1951:R1951" si="3423">$D1951&amp;"-"&amp;RANK(J1951,J$1780:J$2179,0)</f>
        <v>DB-1</v>
      </c>
      <c r="P1951" s="171" t="str">
        <f t="shared" si="3423"/>
        <v>DB-1</v>
      </c>
      <c r="Q1951" s="171" t="str">
        <f t="shared" si="3423"/>
        <v>DB-1</v>
      </c>
      <c r="R1951" s="171" t="str">
        <f t="shared" si="3423"/>
        <v>DB-1</v>
      </c>
      <c r="AC1951" s="3"/>
    </row>
    <row r="1952" ht="15.75" customHeight="1">
      <c r="A1952" s="24">
        <v>173.0</v>
      </c>
      <c r="B1952" s="24" t="s">
        <v>5622</v>
      </c>
      <c r="C1952" s="24" t="s">
        <v>5622</v>
      </c>
      <c r="D1952" s="132" t="s">
        <v>4631</v>
      </c>
      <c r="E1952" s="132">
        <v>9.0</v>
      </c>
      <c r="F1952" s="132">
        <v>0.0</v>
      </c>
      <c r="G1952" s="132">
        <v>9.0</v>
      </c>
      <c r="H1952" s="132"/>
      <c r="J1952" s="171">
        <f t="array" ref="J1952">IFERROR(INDEX(VBDhistory1!$U$310:$U$610,MATCH(VBDgames!$C1952,VBDhistory1!$B$310:$B$610,0))+ROW()/10000000,0)</f>
        <v>0</v>
      </c>
      <c r="K1952" s="171">
        <f t="array" ref="K1952">IFERROR(INDEX(VBDhistory2!$U$310:$U$610,MATCH(VBDgames!$C1952,VBDhistory2!$B$310:$B$610,0))+ROW()/10000000,0)</f>
        <v>0</v>
      </c>
      <c r="L1952" s="171">
        <f t="array" ref="L1952">IFERROR(INDEX(VBDhistory3!$U$310:$U$610,MATCH(VBDgames!$C1952,VBDhistory3!$B$310:$B$610,0))+ROW()/10000000,0)</f>
        <v>0</v>
      </c>
      <c r="M1952" s="171">
        <f t="array" ref="M1952">IFERROR(INDEX(VBDhistory4!$U$310:$U$610,MATCH(VBDgames!$C1952,VBDhistory4!$B$310:$B$610,0))+ROW()/10000000,0)</f>
        <v>0</v>
      </c>
      <c r="N1952" s="171"/>
      <c r="O1952" s="171" t="str">
        <f t="shared" ref="O1952:R1952" si="3424">$D1952&amp;"-"&amp;RANK(J1952,J$1780:J$2179,0)</f>
        <v>DB-1</v>
      </c>
      <c r="P1952" s="171" t="str">
        <f t="shared" si="3424"/>
        <v>DB-1</v>
      </c>
      <c r="Q1952" s="171" t="str">
        <f t="shared" si="3424"/>
        <v>DB-1</v>
      </c>
      <c r="R1952" s="171" t="str">
        <f t="shared" si="3424"/>
        <v>DB-1</v>
      </c>
      <c r="AC1952" s="3"/>
    </row>
    <row r="1953" ht="15.75" customHeight="1">
      <c r="A1953" s="24">
        <v>174.0</v>
      </c>
      <c r="B1953" s="24" t="s">
        <v>5623</v>
      </c>
      <c r="C1953" s="24" t="s">
        <v>5623</v>
      </c>
      <c r="D1953" s="132" t="s">
        <v>4631</v>
      </c>
      <c r="E1953" s="132">
        <v>6.0</v>
      </c>
      <c r="F1953" s="132"/>
      <c r="G1953" s="132"/>
      <c r="H1953" s="132"/>
      <c r="J1953" s="171">
        <f t="array" ref="J1953">IFERROR(INDEX(VBDhistory1!$U$310:$U$610,MATCH(VBDgames!$C1953,VBDhistory1!$B$310:$B$610,0))+ROW()/10000000,0)</f>
        <v>0</v>
      </c>
      <c r="K1953" s="171">
        <f t="array" ref="K1953">IFERROR(INDEX(VBDhistory2!$U$310:$U$610,MATCH(VBDgames!$C1953,VBDhistory2!$B$310:$B$610,0))+ROW()/10000000,0)</f>
        <v>0</v>
      </c>
      <c r="L1953" s="171">
        <f t="array" ref="L1953">IFERROR(INDEX(VBDhistory3!$U$310:$U$610,MATCH(VBDgames!$C1953,VBDhistory3!$B$310:$B$610,0))+ROW()/10000000,0)</f>
        <v>0</v>
      </c>
      <c r="M1953" s="171">
        <f t="array" ref="M1953">IFERROR(INDEX(VBDhistory4!$U$310:$U$610,MATCH(VBDgames!$C1953,VBDhistory4!$B$310:$B$610,0))+ROW()/10000000,0)</f>
        <v>0</v>
      </c>
      <c r="N1953" s="171"/>
      <c r="O1953" s="171" t="str">
        <f t="shared" ref="O1953:R1953" si="3425">$D1953&amp;"-"&amp;RANK(J1953,J$1780:J$2179,0)</f>
        <v>DB-1</v>
      </c>
      <c r="P1953" s="171" t="str">
        <f t="shared" si="3425"/>
        <v>DB-1</v>
      </c>
      <c r="Q1953" s="171" t="str">
        <f t="shared" si="3425"/>
        <v>DB-1</v>
      </c>
      <c r="R1953" s="171" t="str">
        <f t="shared" si="3425"/>
        <v>DB-1</v>
      </c>
      <c r="AC1953" s="3"/>
    </row>
    <row r="1954" ht="15.75" customHeight="1">
      <c r="A1954" s="24">
        <v>175.0</v>
      </c>
      <c r="B1954" s="24" t="s">
        <v>5624</v>
      </c>
      <c r="C1954" s="24" t="s">
        <v>5624</v>
      </c>
      <c r="D1954" s="132" t="s">
        <v>4631</v>
      </c>
      <c r="E1954" s="132">
        <v>8.0</v>
      </c>
      <c r="F1954" s="132">
        <v>12.0</v>
      </c>
      <c r="G1954" s="132">
        <v>11.0</v>
      </c>
      <c r="H1954" s="132"/>
      <c r="J1954" s="171">
        <f t="array" ref="J1954">IFERROR(INDEX(VBDhistory1!$U$310:$U$610,MATCH(VBDgames!$C1954,VBDhistory1!$B$310:$B$610,0))+ROW()/10000000,0)</f>
        <v>0</v>
      </c>
      <c r="K1954" s="171">
        <f t="array" ref="K1954">IFERROR(INDEX(VBDhistory2!$U$310:$U$610,MATCH(VBDgames!$C1954,VBDhistory2!$B$310:$B$610,0))+ROW()/10000000,0)</f>
        <v>0</v>
      </c>
      <c r="L1954" s="171">
        <f t="array" ref="L1954">IFERROR(INDEX(VBDhistory3!$U$310:$U$610,MATCH(VBDgames!$C1954,VBDhistory3!$B$310:$B$610,0))+ROW()/10000000,0)</f>
        <v>0</v>
      </c>
      <c r="M1954" s="171">
        <f t="array" ref="M1954">IFERROR(INDEX(VBDhistory4!$U$310:$U$610,MATCH(VBDgames!$C1954,VBDhistory4!$B$310:$B$610,0))+ROW()/10000000,0)</f>
        <v>0</v>
      </c>
      <c r="N1954" s="171"/>
      <c r="O1954" s="171" t="str">
        <f t="shared" ref="O1954:R1954" si="3426">$D1954&amp;"-"&amp;RANK(J1954,J$1780:J$2179,0)</f>
        <v>DB-1</v>
      </c>
      <c r="P1954" s="171" t="str">
        <f t="shared" si="3426"/>
        <v>DB-1</v>
      </c>
      <c r="Q1954" s="171" t="str">
        <f t="shared" si="3426"/>
        <v>DB-1</v>
      </c>
      <c r="R1954" s="171" t="str">
        <f t="shared" si="3426"/>
        <v>DB-1</v>
      </c>
      <c r="AC1954" s="3"/>
    </row>
    <row r="1955" ht="15.75" customHeight="1">
      <c r="A1955" s="24">
        <v>176.0</v>
      </c>
      <c r="B1955" s="22" t="s">
        <v>5625</v>
      </c>
      <c r="C1955" s="22" t="s">
        <v>5625</v>
      </c>
      <c r="D1955" s="132" t="s">
        <v>4631</v>
      </c>
      <c r="E1955" s="132">
        <v>10.0</v>
      </c>
      <c r="F1955" s="132">
        <v>0.0</v>
      </c>
      <c r="G1955" s="132">
        <v>7.0</v>
      </c>
      <c r="H1955" s="132"/>
      <c r="J1955" s="171">
        <f t="array" ref="J1955">IFERROR(INDEX(VBDhistory1!$U$310:$U$610,MATCH(VBDgames!$C1955,VBDhistory1!$B$310:$B$610,0))+ROW()/10000000,0)</f>
        <v>0</v>
      </c>
      <c r="K1955" s="171">
        <f t="array" ref="K1955">IFERROR(INDEX(VBDhistory2!$U$310:$U$610,MATCH(VBDgames!$C1955,VBDhistory2!$B$310:$B$610,0))+ROW()/10000000,0)</f>
        <v>0</v>
      </c>
      <c r="L1955" s="171">
        <f t="array" ref="L1955">IFERROR(INDEX(VBDhistory3!$U$310:$U$610,MATCH(VBDgames!$C1955,VBDhistory3!$B$310:$B$610,0))+ROW()/10000000,0)</f>
        <v>0</v>
      </c>
      <c r="M1955" s="171">
        <f t="array" ref="M1955">IFERROR(INDEX(VBDhistory4!$U$310:$U$610,MATCH(VBDgames!$C1955,VBDhistory4!$B$310:$B$610,0))+ROW()/10000000,0)</f>
        <v>0</v>
      </c>
      <c r="N1955" s="171"/>
      <c r="O1955" s="171" t="str">
        <f t="shared" ref="O1955:R1955" si="3427">$D1955&amp;"-"&amp;RANK(J1955,J$1780:J$2179,0)</f>
        <v>DB-1</v>
      </c>
      <c r="P1955" s="171" t="str">
        <f t="shared" si="3427"/>
        <v>DB-1</v>
      </c>
      <c r="Q1955" s="171" t="str">
        <f t="shared" si="3427"/>
        <v>DB-1</v>
      </c>
      <c r="R1955" s="171" t="str">
        <f t="shared" si="3427"/>
        <v>DB-1</v>
      </c>
      <c r="AC1955" s="3"/>
    </row>
    <row r="1956" ht="15.75" customHeight="1">
      <c r="A1956" s="24">
        <v>177.0</v>
      </c>
      <c r="B1956" s="24" t="s">
        <v>5626</v>
      </c>
      <c r="C1956" s="24" t="s">
        <v>5626</v>
      </c>
      <c r="D1956" s="132" t="s">
        <v>4631</v>
      </c>
      <c r="E1956" s="132">
        <v>6.0</v>
      </c>
      <c r="F1956" s="132">
        <v>16.0</v>
      </c>
      <c r="G1956" s="132">
        <v>13.0</v>
      </c>
      <c r="H1956" s="132"/>
      <c r="J1956" s="171">
        <f t="array" ref="J1956">IFERROR(INDEX(VBDhistory1!$U$310:$U$610,MATCH(VBDgames!$C1956,VBDhistory1!$B$310:$B$610,0))+ROW()/10000000,0)</f>
        <v>0</v>
      </c>
      <c r="K1956" s="171">
        <f t="array" ref="K1956">IFERROR(INDEX(VBDhistory2!$U$310:$U$610,MATCH(VBDgames!$C1956,VBDhistory2!$B$310:$B$610,0))+ROW()/10000000,0)</f>
        <v>0</v>
      </c>
      <c r="L1956" s="171">
        <f t="array" ref="L1956">IFERROR(INDEX(VBDhistory3!$U$310:$U$610,MATCH(VBDgames!$C1956,VBDhistory3!$B$310:$B$610,0))+ROW()/10000000,0)</f>
        <v>0</v>
      </c>
      <c r="M1956" s="171">
        <f t="array" ref="M1956">IFERROR(INDEX(VBDhistory4!$U$310:$U$610,MATCH(VBDgames!$C1956,VBDhistory4!$B$310:$B$610,0))+ROW()/10000000,0)</f>
        <v>0</v>
      </c>
      <c r="N1956" s="171"/>
      <c r="O1956" s="171" t="str">
        <f t="shared" ref="O1956:R1956" si="3428">$D1956&amp;"-"&amp;RANK(J1956,J$1780:J$2179,0)</f>
        <v>DB-1</v>
      </c>
      <c r="P1956" s="171" t="str">
        <f t="shared" si="3428"/>
        <v>DB-1</v>
      </c>
      <c r="Q1956" s="171" t="str">
        <f t="shared" si="3428"/>
        <v>DB-1</v>
      </c>
      <c r="R1956" s="171" t="str">
        <f t="shared" si="3428"/>
        <v>DB-1</v>
      </c>
      <c r="AC1956" s="3"/>
    </row>
    <row r="1957" ht="15.75" customHeight="1">
      <c r="A1957" s="24">
        <v>178.0</v>
      </c>
      <c r="B1957" s="22" t="s">
        <v>5627</v>
      </c>
      <c r="C1957" s="22" t="s">
        <v>5627</v>
      </c>
      <c r="D1957" s="132" t="s">
        <v>4631</v>
      </c>
      <c r="E1957" s="132">
        <v>7.0</v>
      </c>
      <c r="F1957" s="132">
        <v>6.0</v>
      </c>
      <c r="G1957" s="132">
        <v>14.0</v>
      </c>
      <c r="H1957" s="132"/>
      <c r="J1957" s="171">
        <f t="array" ref="J1957">IFERROR(INDEX(VBDhistory1!$U$310:$U$610,MATCH(VBDgames!$C1957,VBDhistory1!$B$310:$B$610,0))+ROW()/10000000,0)</f>
        <v>0</v>
      </c>
      <c r="K1957" s="171">
        <f t="array" ref="K1957">IFERROR(INDEX(VBDhistory2!$U$310:$U$610,MATCH(VBDgames!$C1957,VBDhistory2!$B$310:$B$610,0))+ROW()/10000000,0)</f>
        <v>0</v>
      </c>
      <c r="L1957" s="171">
        <f t="array" ref="L1957">IFERROR(INDEX(VBDhistory3!$U$310:$U$610,MATCH(VBDgames!$C1957,VBDhistory3!$B$310:$B$610,0))+ROW()/10000000,0)</f>
        <v>0</v>
      </c>
      <c r="M1957" s="171">
        <f t="array" ref="M1957">IFERROR(INDEX(VBDhistory4!$U$310:$U$610,MATCH(VBDgames!$C1957,VBDhistory4!$B$310:$B$610,0))+ROW()/10000000,0)</f>
        <v>0</v>
      </c>
      <c r="N1957" s="171"/>
      <c r="O1957" s="171" t="str">
        <f t="shared" ref="O1957:R1957" si="3429">$D1957&amp;"-"&amp;RANK(J1957,J$1780:J$2179,0)</f>
        <v>DB-1</v>
      </c>
      <c r="P1957" s="171" t="str">
        <f t="shared" si="3429"/>
        <v>DB-1</v>
      </c>
      <c r="Q1957" s="171" t="str">
        <f t="shared" si="3429"/>
        <v>DB-1</v>
      </c>
      <c r="R1957" s="171" t="str">
        <f t="shared" si="3429"/>
        <v>DB-1</v>
      </c>
      <c r="AC1957" s="3"/>
    </row>
    <row r="1958" ht="15.75" customHeight="1">
      <c r="A1958" s="24">
        <v>179.0</v>
      </c>
      <c r="B1958" s="24" t="s">
        <v>5628</v>
      </c>
      <c r="C1958" s="24" t="s">
        <v>5628</v>
      </c>
      <c r="D1958" s="132" t="s">
        <v>4631</v>
      </c>
      <c r="E1958" s="132">
        <v>7.0</v>
      </c>
      <c r="F1958" s="132"/>
      <c r="G1958" s="132"/>
      <c r="H1958" s="132"/>
      <c r="J1958" s="171">
        <f t="array" ref="J1958">IFERROR(INDEX(VBDhistory1!$U$310:$U$610,MATCH(VBDgames!$C1958,VBDhistory1!$B$310:$B$610,0))+ROW()/10000000,0)</f>
        <v>0</v>
      </c>
      <c r="K1958" s="171">
        <f t="array" ref="K1958">IFERROR(INDEX(VBDhistory2!$U$310:$U$610,MATCH(VBDgames!$C1958,VBDhistory2!$B$310:$B$610,0))+ROW()/10000000,0)</f>
        <v>0</v>
      </c>
      <c r="L1958" s="171">
        <f t="array" ref="L1958">IFERROR(INDEX(VBDhistory3!$U$310:$U$610,MATCH(VBDgames!$C1958,VBDhistory3!$B$310:$B$610,0))+ROW()/10000000,0)</f>
        <v>0</v>
      </c>
      <c r="M1958" s="171">
        <f t="array" ref="M1958">IFERROR(INDEX(VBDhistory4!$U$310:$U$610,MATCH(VBDgames!$C1958,VBDhistory4!$B$310:$B$610,0))+ROW()/10000000,0)</f>
        <v>0</v>
      </c>
      <c r="N1958" s="171"/>
      <c r="O1958" s="171" t="str">
        <f t="shared" ref="O1958:R1958" si="3430">$D1958&amp;"-"&amp;RANK(J1958,J$1780:J$2179,0)</f>
        <v>DB-1</v>
      </c>
      <c r="P1958" s="171" t="str">
        <f t="shared" si="3430"/>
        <v>DB-1</v>
      </c>
      <c r="Q1958" s="171" t="str">
        <f t="shared" si="3430"/>
        <v>DB-1</v>
      </c>
      <c r="R1958" s="171" t="str">
        <f t="shared" si="3430"/>
        <v>DB-1</v>
      </c>
      <c r="AC1958" s="3"/>
    </row>
    <row r="1959" ht="15.75" customHeight="1">
      <c r="A1959" s="24">
        <v>180.0</v>
      </c>
      <c r="B1959" s="24" t="s">
        <v>5629</v>
      </c>
      <c r="C1959" s="24" t="s">
        <v>5629</v>
      </c>
      <c r="D1959" s="132" t="s">
        <v>4631</v>
      </c>
      <c r="E1959" s="132">
        <v>6.0</v>
      </c>
      <c r="F1959" s="132">
        <v>10.0</v>
      </c>
      <c r="G1959" s="132">
        <v>0.0</v>
      </c>
      <c r="H1959" s="132"/>
      <c r="J1959" s="171">
        <f t="array" ref="J1959">IFERROR(INDEX(VBDhistory1!$U$310:$U$610,MATCH(VBDgames!$C1959,VBDhistory1!$B$310:$B$610,0))+ROW()/10000000,0)</f>
        <v>0</v>
      </c>
      <c r="K1959" s="171">
        <f t="array" ref="K1959">IFERROR(INDEX(VBDhistory2!$U$310:$U$610,MATCH(VBDgames!$C1959,VBDhistory2!$B$310:$B$610,0))+ROW()/10000000,0)</f>
        <v>0</v>
      </c>
      <c r="L1959" s="171">
        <f t="array" ref="L1959">IFERROR(INDEX(VBDhistory3!$U$310:$U$610,MATCH(VBDgames!$C1959,VBDhistory3!$B$310:$B$610,0))+ROW()/10000000,0)</f>
        <v>0</v>
      </c>
      <c r="M1959" s="171">
        <f t="array" ref="M1959">IFERROR(INDEX(VBDhistory4!$U$310:$U$610,MATCH(VBDgames!$C1959,VBDhistory4!$B$310:$B$610,0))+ROW()/10000000,0)</f>
        <v>0</v>
      </c>
      <c r="N1959" s="171"/>
      <c r="O1959" s="171" t="str">
        <f t="shared" ref="O1959:R1959" si="3431">$D1959&amp;"-"&amp;RANK(J1959,J$1780:J$2179,0)</f>
        <v>DB-1</v>
      </c>
      <c r="P1959" s="171" t="str">
        <f t="shared" si="3431"/>
        <v>DB-1</v>
      </c>
      <c r="Q1959" s="171" t="str">
        <f t="shared" si="3431"/>
        <v>DB-1</v>
      </c>
      <c r="R1959" s="171" t="str">
        <f t="shared" si="3431"/>
        <v>DB-1</v>
      </c>
      <c r="AC1959" s="3"/>
    </row>
    <row r="1960" ht="15.75" customHeight="1">
      <c r="A1960" s="24">
        <v>181.0</v>
      </c>
      <c r="B1960" s="24" t="s">
        <v>5630</v>
      </c>
      <c r="C1960" s="24" t="s">
        <v>5630</v>
      </c>
      <c r="D1960" s="132" t="s">
        <v>4631</v>
      </c>
      <c r="E1960" s="132">
        <v>10.0</v>
      </c>
      <c r="F1960" s="132">
        <v>5.0</v>
      </c>
      <c r="G1960" s="132">
        <v>13.0</v>
      </c>
      <c r="H1960" s="132">
        <v>13.0</v>
      </c>
      <c r="J1960" s="171">
        <f t="array" ref="J1960">IFERROR(INDEX(VBDhistory1!$U$310:$U$610,MATCH(VBDgames!$C1960,VBDhistory1!$B$310:$B$610,0))+ROW()/10000000,0)</f>
        <v>0</v>
      </c>
      <c r="K1960" s="171">
        <f t="array" ref="K1960">IFERROR(INDEX(VBDhistory2!$U$310:$U$610,MATCH(VBDgames!$C1960,VBDhistory2!$B$310:$B$610,0))+ROW()/10000000,0)</f>
        <v>0</v>
      </c>
      <c r="L1960" s="171">
        <f t="array" ref="L1960">IFERROR(INDEX(VBDhistory3!$U$310:$U$610,MATCH(VBDgames!$C1960,VBDhistory3!$B$310:$B$610,0))+ROW()/10000000,0)</f>
        <v>0</v>
      </c>
      <c r="M1960" s="171">
        <f t="array" ref="M1960">IFERROR(INDEX(VBDhistory4!$U$310:$U$610,MATCH(VBDgames!$C1960,VBDhistory4!$B$310:$B$610,0))+ROW()/10000000,0)</f>
        <v>0</v>
      </c>
      <c r="N1960" s="171"/>
      <c r="O1960" s="171" t="str">
        <f t="shared" ref="O1960:R1960" si="3432">$D1960&amp;"-"&amp;RANK(J1960,J$1780:J$2179,0)</f>
        <v>DB-1</v>
      </c>
      <c r="P1960" s="171" t="str">
        <f t="shared" si="3432"/>
        <v>DB-1</v>
      </c>
      <c r="Q1960" s="171" t="str">
        <f t="shared" si="3432"/>
        <v>DB-1</v>
      </c>
      <c r="R1960" s="171" t="str">
        <f t="shared" si="3432"/>
        <v>DB-1</v>
      </c>
      <c r="AC1960" s="3"/>
    </row>
    <row r="1961" ht="15.75" customHeight="1">
      <c r="A1961" s="24">
        <v>182.0</v>
      </c>
      <c r="B1961" s="24" t="s">
        <v>5631</v>
      </c>
      <c r="C1961" s="24" t="s">
        <v>5631</v>
      </c>
      <c r="D1961" s="132" t="s">
        <v>4631</v>
      </c>
      <c r="E1961" s="132">
        <v>6.0</v>
      </c>
      <c r="F1961" s="132"/>
      <c r="G1961" s="132"/>
      <c r="H1961" s="132"/>
      <c r="J1961" s="171">
        <f t="array" ref="J1961">IFERROR(INDEX(VBDhistory1!$U$310:$U$610,MATCH(VBDgames!$C1961,VBDhistory1!$B$310:$B$610,0))+ROW()/10000000,0)</f>
        <v>0</v>
      </c>
      <c r="K1961" s="171">
        <f t="array" ref="K1961">IFERROR(INDEX(VBDhistory2!$U$310:$U$610,MATCH(VBDgames!$C1961,VBDhistory2!$B$310:$B$610,0))+ROW()/10000000,0)</f>
        <v>0</v>
      </c>
      <c r="L1961" s="171">
        <f t="array" ref="L1961">IFERROR(INDEX(VBDhistory3!$U$310:$U$610,MATCH(VBDgames!$C1961,VBDhistory3!$B$310:$B$610,0))+ROW()/10000000,0)</f>
        <v>0</v>
      </c>
      <c r="M1961" s="171">
        <f t="array" ref="M1961">IFERROR(INDEX(VBDhistory4!$U$310:$U$610,MATCH(VBDgames!$C1961,VBDhistory4!$B$310:$B$610,0))+ROW()/10000000,0)</f>
        <v>0</v>
      </c>
      <c r="N1961" s="171"/>
      <c r="O1961" s="171" t="str">
        <f t="shared" ref="O1961:R1961" si="3433">$D1961&amp;"-"&amp;RANK(J1961,J$1780:J$2179,0)</f>
        <v>DB-1</v>
      </c>
      <c r="P1961" s="171" t="str">
        <f t="shared" si="3433"/>
        <v>DB-1</v>
      </c>
      <c r="Q1961" s="171" t="str">
        <f t="shared" si="3433"/>
        <v>DB-1</v>
      </c>
      <c r="R1961" s="171" t="str">
        <f t="shared" si="3433"/>
        <v>DB-1</v>
      </c>
      <c r="AC1961" s="3"/>
    </row>
    <row r="1962" ht="15.75" customHeight="1">
      <c r="A1962" s="24">
        <v>183.0</v>
      </c>
      <c r="B1962" s="24" t="s">
        <v>5632</v>
      </c>
      <c r="C1962" s="24" t="s">
        <v>5632</v>
      </c>
      <c r="D1962" s="132" t="s">
        <v>4631</v>
      </c>
      <c r="E1962" s="132">
        <v>7.0</v>
      </c>
      <c r="F1962" s="132"/>
      <c r="G1962" s="132"/>
      <c r="H1962" s="132"/>
      <c r="J1962" s="171">
        <f t="array" ref="J1962">IFERROR(INDEX(VBDhistory1!$U$310:$U$610,MATCH(VBDgames!$C1962,VBDhistory1!$B$310:$B$610,0))+ROW()/10000000,0)</f>
        <v>0</v>
      </c>
      <c r="K1962" s="171">
        <f t="array" ref="K1962">IFERROR(INDEX(VBDhistory2!$U$310:$U$610,MATCH(VBDgames!$C1962,VBDhistory2!$B$310:$B$610,0))+ROW()/10000000,0)</f>
        <v>0</v>
      </c>
      <c r="L1962" s="171">
        <f t="array" ref="L1962">IFERROR(INDEX(VBDhistory3!$U$310:$U$610,MATCH(VBDgames!$C1962,VBDhistory3!$B$310:$B$610,0))+ROW()/10000000,0)</f>
        <v>0</v>
      </c>
      <c r="M1962" s="171">
        <f t="array" ref="M1962">IFERROR(INDEX(VBDhistory4!$U$310:$U$610,MATCH(VBDgames!$C1962,VBDhistory4!$B$310:$B$610,0))+ROW()/10000000,0)</f>
        <v>0</v>
      </c>
      <c r="N1962" s="171"/>
      <c r="O1962" s="171" t="str">
        <f t="shared" ref="O1962:R1962" si="3434">$D1962&amp;"-"&amp;RANK(J1962,J$1780:J$2179,0)</f>
        <v>DB-1</v>
      </c>
      <c r="P1962" s="171" t="str">
        <f t="shared" si="3434"/>
        <v>DB-1</v>
      </c>
      <c r="Q1962" s="171" t="str">
        <f t="shared" si="3434"/>
        <v>DB-1</v>
      </c>
      <c r="R1962" s="171" t="str">
        <f t="shared" si="3434"/>
        <v>DB-1</v>
      </c>
      <c r="AC1962" s="3"/>
    </row>
    <row r="1963" ht="15.75" customHeight="1">
      <c r="A1963" s="24">
        <v>184.0</v>
      </c>
      <c r="B1963" s="24" t="s">
        <v>5633</v>
      </c>
      <c r="C1963" s="24" t="s">
        <v>5633</v>
      </c>
      <c r="D1963" s="132" t="s">
        <v>4631</v>
      </c>
      <c r="E1963" s="132">
        <v>11.0</v>
      </c>
      <c r="F1963" s="132">
        <v>12.0</v>
      </c>
      <c r="G1963" s="132">
        <v>0.0</v>
      </c>
      <c r="H1963" s="132"/>
      <c r="J1963" s="171">
        <f t="array" ref="J1963">IFERROR(INDEX(VBDhistory1!$U$310:$U$610,MATCH(VBDgames!$C1963,VBDhistory1!$B$310:$B$610,0))+ROW()/10000000,0)</f>
        <v>0</v>
      </c>
      <c r="K1963" s="171">
        <f t="array" ref="K1963">IFERROR(INDEX(VBDhistory2!$U$310:$U$610,MATCH(VBDgames!$C1963,VBDhistory2!$B$310:$B$610,0))+ROW()/10000000,0)</f>
        <v>0</v>
      </c>
      <c r="L1963" s="171">
        <f t="array" ref="L1963">IFERROR(INDEX(VBDhistory3!$U$310:$U$610,MATCH(VBDgames!$C1963,VBDhistory3!$B$310:$B$610,0))+ROW()/10000000,0)</f>
        <v>0</v>
      </c>
      <c r="M1963" s="171">
        <f t="array" ref="M1963">IFERROR(INDEX(VBDhistory4!$U$310:$U$610,MATCH(VBDgames!$C1963,VBDhistory4!$B$310:$B$610,0))+ROW()/10000000,0)</f>
        <v>0</v>
      </c>
      <c r="N1963" s="171"/>
      <c r="O1963" s="171" t="str">
        <f t="shared" ref="O1963:R1963" si="3435">$D1963&amp;"-"&amp;RANK(J1963,J$1780:J$2179,0)</f>
        <v>DB-1</v>
      </c>
      <c r="P1963" s="171" t="str">
        <f t="shared" si="3435"/>
        <v>DB-1</v>
      </c>
      <c r="Q1963" s="171" t="str">
        <f t="shared" si="3435"/>
        <v>DB-1</v>
      </c>
      <c r="R1963" s="171" t="str">
        <f t="shared" si="3435"/>
        <v>DB-1</v>
      </c>
      <c r="AC1963" s="3"/>
    </row>
    <row r="1964" ht="15.75" customHeight="1">
      <c r="A1964" s="24">
        <v>185.0</v>
      </c>
      <c r="B1964" s="24" t="s">
        <v>5634</v>
      </c>
      <c r="C1964" s="24" t="s">
        <v>5634</v>
      </c>
      <c r="D1964" s="132" t="s">
        <v>4631</v>
      </c>
      <c r="E1964" s="132">
        <v>7.0</v>
      </c>
      <c r="F1964" s="132"/>
      <c r="G1964" s="132"/>
      <c r="H1964" s="132"/>
      <c r="J1964" s="171">
        <f t="array" ref="J1964">IFERROR(INDEX(VBDhistory1!$U$310:$U$610,MATCH(VBDgames!$C1964,VBDhistory1!$B$310:$B$610,0))+ROW()/10000000,0)</f>
        <v>0</v>
      </c>
      <c r="K1964" s="171">
        <f t="array" ref="K1964">IFERROR(INDEX(VBDhistory2!$U$310:$U$610,MATCH(VBDgames!$C1964,VBDhistory2!$B$310:$B$610,0))+ROW()/10000000,0)</f>
        <v>0</v>
      </c>
      <c r="L1964" s="171">
        <f t="array" ref="L1964">IFERROR(INDEX(VBDhistory3!$U$310:$U$610,MATCH(VBDgames!$C1964,VBDhistory3!$B$310:$B$610,0))+ROW()/10000000,0)</f>
        <v>0</v>
      </c>
      <c r="M1964" s="171">
        <f t="array" ref="M1964">IFERROR(INDEX(VBDhistory4!$U$310:$U$610,MATCH(VBDgames!$C1964,VBDhistory4!$B$310:$B$610,0))+ROW()/10000000,0)</f>
        <v>0</v>
      </c>
      <c r="N1964" s="171"/>
      <c r="O1964" s="171" t="str">
        <f t="shared" ref="O1964:R1964" si="3436">$D1964&amp;"-"&amp;RANK(J1964,J$1780:J$2179,0)</f>
        <v>DB-1</v>
      </c>
      <c r="P1964" s="171" t="str">
        <f t="shared" si="3436"/>
        <v>DB-1</v>
      </c>
      <c r="Q1964" s="171" t="str">
        <f t="shared" si="3436"/>
        <v>DB-1</v>
      </c>
      <c r="R1964" s="171" t="str">
        <f t="shared" si="3436"/>
        <v>DB-1</v>
      </c>
      <c r="AC1964" s="3"/>
    </row>
    <row r="1965" ht="15.75" customHeight="1">
      <c r="A1965" s="24">
        <v>186.0</v>
      </c>
      <c r="B1965" s="24" t="s">
        <v>5635</v>
      </c>
      <c r="C1965" s="24" t="s">
        <v>5635</v>
      </c>
      <c r="D1965" s="132" t="s">
        <v>4631</v>
      </c>
      <c r="E1965" s="132">
        <v>8.0</v>
      </c>
      <c r="F1965" s="132">
        <v>11.0</v>
      </c>
      <c r="G1965" s="132">
        <v>12.0</v>
      </c>
      <c r="H1965" s="132">
        <v>15.0</v>
      </c>
      <c r="J1965" s="171">
        <f t="array" ref="J1965">IFERROR(INDEX(VBDhistory1!$U$310:$U$610,MATCH(VBDgames!$C1965,VBDhistory1!$B$310:$B$610,0))+ROW()/10000000,0)</f>
        <v>0</v>
      </c>
      <c r="K1965" s="171">
        <f t="array" ref="K1965">IFERROR(INDEX(VBDhistory2!$U$310:$U$610,MATCH(VBDgames!$C1965,VBDhistory2!$B$310:$B$610,0))+ROW()/10000000,0)</f>
        <v>0</v>
      </c>
      <c r="L1965" s="171">
        <f t="array" ref="L1965">IFERROR(INDEX(VBDhistory3!$U$310:$U$610,MATCH(VBDgames!$C1965,VBDhistory3!$B$310:$B$610,0))+ROW()/10000000,0)</f>
        <v>0</v>
      </c>
      <c r="M1965" s="171">
        <f t="array" ref="M1965">IFERROR(INDEX(VBDhistory4!$U$310:$U$610,MATCH(VBDgames!$C1965,VBDhistory4!$B$310:$B$610,0))+ROW()/10000000,0)</f>
        <v>0</v>
      </c>
      <c r="N1965" s="171"/>
      <c r="O1965" s="171" t="str">
        <f t="shared" ref="O1965:R1965" si="3437">$D1965&amp;"-"&amp;RANK(J1965,J$1780:J$2179,0)</f>
        <v>DB-1</v>
      </c>
      <c r="P1965" s="171" t="str">
        <f t="shared" si="3437"/>
        <v>DB-1</v>
      </c>
      <c r="Q1965" s="171" t="str">
        <f t="shared" si="3437"/>
        <v>DB-1</v>
      </c>
      <c r="R1965" s="171" t="str">
        <f t="shared" si="3437"/>
        <v>DB-1</v>
      </c>
      <c r="AC1965" s="3"/>
    </row>
    <row r="1966" ht="15.75" customHeight="1">
      <c r="A1966" s="24">
        <v>187.0</v>
      </c>
      <c r="B1966" s="24" t="s">
        <v>5636</v>
      </c>
      <c r="C1966" s="24" t="s">
        <v>5636</v>
      </c>
      <c r="D1966" s="132" t="s">
        <v>4631</v>
      </c>
      <c r="E1966" s="132">
        <v>7.0</v>
      </c>
      <c r="F1966" s="132">
        <v>12.0</v>
      </c>
      <c r="G1966" s="132">
        <v>11.0</v>
      </c>
      <c r="H1966" s="132"/>
      <c r="J1966" s="171">
        <f t="array" ref="J1966">IFERROR(INDEX(VBDhistory1!$U$310:$U$610,MATCH(VBDgames!$C1966,VBDhistory1!$B$310:$B$610,0))+ROW()/10000000,0)</f>
        <v>0</v>
      </c>
      <c r="K1966" s="171">
        <f t="array" ref="K1966">IFERROR(INDEX(VBDhistory2!$U$310:$U$610,MATCH(VBDgames!$C1966,VBDhistory2!$B$310:$B$610,0))+ROW()/10000000,0)</f>
        <v>0</v>
      </c>
      <c r="L1966" s="171">
        <f t="array" ref="L1966">IFERROR(INDEX(VBDhistory3!$U$310:$U$610,MATCH(VBDgames!$C1966,VBDhistory3!$B$310:$B$610,0))+ROW()/10000000,0)</f>
        <v>0</v>
      </c>
      <c r="M1966" s="171">
        <f t="array" ref="M1966">IFERROR(INDEX(VBDhistory4!$U$310:$U$610,MATCH(VBDgames!$C1966,VBDhistory4!$B$310:$B$610,0))+ROW()/10000000,0)</f>
        <v>0</v>
      </c>
      <c r="N1966" s="171"/>
      <c r="O1966" s="171" t="str">
        <f t="shared" ref="O1966:R1966" si="3438">$D1966&amp;"-"&amp;RANK(J1966,J$1780:J$2179,0)</f>
        <v>DB-1</v>
      </c>
      <c r="P1966" s="171" t="str">
        <f t="shared" si="3438"/>
        <v>DB-1</v>
      </c>
      <c r="Q1966" s="171" t="str">
        <f t="shared" si="3438"/>
        <v>DB-1</v>
      </c>
      <c r="R1966" s="171" t="str">
        <f t="shared" si="3438"/>
        <v>DB-1</v>
      </c>
      <c r="AC1966" s="3"/>
    </row>
    <row r="1967" ht="15.75" customHeight="1">
      <c r="A1967" s="24">
        <v>188.0</v>
      </c>
      <c r="B1967" s="24" t="s">
        <v>5637</v>
      </c>
      <c r="C1967" s="24" t="s">
        <v>5637</v>
      </c>
      <c r="D1967" s="132" t="s">
        <v>4631</v>
      </c>
      <c r="E1967" s="132">
        <v>5.0</v>
      </c>
      <c r="F1967" s="132">
        <v>6.0</v>
      </c>
      <c r="G1967" s="132">
        <v>9.0</v>
      </c>
      <c r="H1967" s="132"/>
      <c r="J1967" s="171">
        <f t="array" ref="J1967">IFERROR(INDEX(VBDhistory1!$U$310:$U$610,MATCH(VBDgames!$C1967,VBDhistory1!$B$310:$B$610,0))+ROW()/10000000,0)</f>
        <v>0</v>
      </c>
      <c r="K1967" s="171">
        <f t="array" ref="K1967">IFERROR(INDEX(VBDhistory2!$U$310:$U$610,MATCH(VBDgames!$C1967,VBDhistory2!$B$310:$B$610,0))+ROW()/10000000,0)</f>
        <v>0</v>
      </c>
      <c r="L1967" s="171">
        <f t="array" ref="L1967">IFERROR(INDEX(VBDhistory3!$U$310:$U$610,MATCH(VBDgames!$C1967,VBDhistory3!$B$310:$B$610,0))+ROW()/10000000,0)</f>
        <v>0</v>
      </c>
      <c r="M1967" s="171">
        <f t="array" ref="M1967">IFERROR(INDEX(VBDhistory4!$U$310:$U$610,MATCH(VBDgames!$C1967,VBDhistory4!$B$310:$B$610,0))+ROW()/10000000,0)</f>
        <v>0</v>
      </c>
      <c r="N1967" s="171"/>
      <c r="O1967" s="171" t="str">
        <f t="shared" ref="O1967:R1967" si="3439">$D1967&amp;"-"&amp;RANK(J1967,J$1780:J$2179,0)</f>
        <v>DB-1</v>
      </c>
      <c r="P1967" s="171" t="str">
        <f t="shared" si="3439"/>
        <v>DB-1</v>
      </c>
      <c r="Q1967" s="171" t="str">
        <f t="shared" si="3439"/>
        <v>DB-1</v>
      </c>
      <c r="R1967" s="171" t="str">
        <f t="shared" si="3439"/>
        <v>DB-1</v>
      </c>
      <c r="AC1967" s="3"/>
    </row>
    <row r="1968" ht="15.75" customHeight="1">
      <c r="A1968" s="24">
        <v>189.0</v>
      </c>
      <c r="B1968" s="24" t="s">
        <v>5638</v>
      </c>
      <c r="C1968" s="24" t="s">
        <v>5638</v>
      </c>
      <c r="D1968" s="132" t="s">
        <v>4631</v>
      </c>
      <c r="E1968" s="132">
        <v>11.0</v>
      </c>
      <c r="F1968" s="132">
        <v>2.0</v>
      </c>
      <c r="G1968" s="132"/>
      <c r="H1968" s="132"/>
      <c r="J1968" s="171">
        <f t="array" ref="J1968">IFERROR(INDEX(VBDhistory1!$U$310:$U$610,MATCH(VBDgames!$C1968,VBDhistory1!$B$310:$B$610,0))+ROW()/10000000,0)</f>
        <v>0</v>
      </c>
      <c r="K1968" s="171">
        <f t="array" ref="K1968">IFERROR(INDEX(VBDhistory2!$U$310:$U$610,MATCH(VBDgames!$C1968,VBDhistory2!$B$310:$B$610,0))+ROW()/10000000,0)</f>
        <v>0</v>
      </c>
      <c r="L1968" s="171">
        <f t="array" ref="L1968">IFERROR(INDEX(VBDhistory3!$U$310:$U$610,MATCH(VBDgames!$C1968,VBDhistory3!$B$310:$B$610,0))+ROW()/10000000,0)</f>
        <v>0</v>
      </c>
      <c r="M1968" s="171">
        <f t="array" ref="M1968">IFERROR(INDEX(VBDhistory4!$U$310:$U$610,MATCH(VBDgames!$C1968,VBDhistory4!$B$310:$B$610,0))+ROW()/10000000,0)</f>
        <v>0</v>
      </c>
      <c r="N1968" s="171"/>
      <c r="O1968" s="171" t="str">
        <f t="shared" ref="O1968:R1968" si="3440">$D1968&amp;"-"&amp;RANK(J1968,J$1780:J$2179,0)</f>
        <v>DB-1</v>
      </c>
      <c r="P1968" s="171" t="str">
        <f t="shared" si="3440"/>
        <v>DB-1</v>
      </c>
      <c r="Q1968" s="171" t="str">
        <f t="shared" si="3440"/>
        <v>DB-1</v>
      </c>
      <c r="R1968" s="171" t="str">
        <f t="shared" si="3440"/>
        <v>DB-1</v>
      </c>
      <c r="AC1968" s="3"/>
    </row>
    <row r="1969" ht="15.75" customHeight="1">
      <c r="A1969" s="24">
        <v>190.0</v>
      </c>
      <c r="B1969" s="24" t="s">
        <v>5639</v>
      </c>
      <c r="C1969" s="24" t="s">
        <v>5639</v>
      </c>
      <c r="D1969" s="132" t="s">
        <v>4631</v>
      </c>
      <c r="E1969" s="132">
        <v>6.0</v>
      </c>
      <c r="F1969" s="132">
        <v>3.0</v>
      </c>
      <c r="G1969" s="132">
        <v>0.0</v>
      </c>
      <c r="H1969" s="132"/>
      <c r="J1969" s="171">
        <f t="array" ref="J1969">IFERROR(INDEX(VBDhistory1!$U$310:$U$610,MATCH(VBDgames!$C1969,VBDhistory1!$B$310:$B$610,0))+ROW()/10000000,0)</f>
        <v>0</v>
      </c>
      <c r="K1969" s="171">
        <f t="array" ref="K1969">IFERROR(INDEX(VBDhistory2!$U$310:$U$610,MATCH(VBDgames!$C1969,VBDhistory2!$B$310:$B$610,0))+ROW()/10000000,0)</f>
        <v>0</v>
      </c>
      <c r="L1969" s="171">
        <f t="array" ref="L1969">IFERROR(INDEX(VBDhistory3!$U$310:$U$610,MATCH(VBDgames!$C1969,VBDhistory3!$B$310:$B$610,0))+ROW()/10000000,0)</f>
        <v>0</v>
      </c>
      <c r="M1969" s="171">
        <f t="array" ref="M1969">IFERROR(INDEX(VBDhistory4!$U$310:$U$610,MATCH(VBDgames!$C1969,VBDhistory4!$B$310:$B$610,0))+ROW()/10000000,0)</f>
        <v>0</v>
      </c>
      <c r="N1969" s="171"/>
      <c r="O1969" s="171" t="str">
        <f t="shared" ref="O1969:R1969" si="3441">$D1969&amp;"-"&amp;RANK(J1969,J$1780:J$2179,0)</f>
        <v>DB-1</v>
      </c>
      <c r="P1969" s="171" t="str">
        <f t="shared" si="3441"/>
        <v>DB-1</v>
      </c>
      <c r="Q1969" s="171" t="str">
        <f t="shared" si="3441"/>
        <v>DB-1</v>
      </c>
      <c r="R1969" s="171" t="str">
        <f t="shared" si="3441"/>
        <v>DB-1</v>
      </c>
      <c r="AC1969" s="3"/>
    </row>
    <row r="1970" ht="15.75" customHeight="1">
      <c r="A1970" s="24">
        <v>191.0</v>
      </c>
      <c r="B1970" s="24" t="s">
        <v>5640</v>
      </c>
      <c r="C1970" s="24" t="s">
        <v>5640</v>
      </c>
      <c r="D1970" s="132" t="s">
        <v>4631</v>
      </c>
      <c r="E1970" s="132">
        <v>7.0</v>
      </c>
      <c r="F1970" s="132"/>
      <c r="G1970" s="132"/>
      <c r="H1970" s="132"/>
      <c r="J1970" s="171">
        <f t="array" ref="J1970">IFERROR(INDEX(VBDhistory1!$U$310:$U$610,MATCH(VBDgames!$C1970,VBDhistory1!$B$310:$B$610,0))+ROW()/10000000,0)</f>
        <v>0</v>
      </c>
      <c r="K1970" s="171">
        <f t="array" ref="K1970">IFERROR(INDEX(VBDhistory2!$U$310:$U$610,MATCH(VBDgames!$C1970,VBDhistory2!$B$310:$B$610,0))+ROW()/10000000,0)</f>
        <v>0</v>
      </c>
      <c r="L1970" s="171">
        <f t="array" ref="L1970">IFERROR(INDEX(VBDhistory3!$U$310:$U$610,MATCH(VBDgames!$C1970,VBDhistory3!$B$310:$B$610,0))+ROW()/10000000,0)</f>
        <v>0</v>
      </c>
      <c r="M1970" s="171">
        <f t="array" ref="M1970">IFERROR(INDEX(VBDhistory4!$U$310:$U$610,MATCH(VBDgames!$C1970,VBDhistory4!$B$310:$B$610,0))+ROW()/10000000,0)</f>
        <v>0</v>
      </c>
      <c r="N1970" s="171"/>
      <c r="O1970" s="171" t="str">
        <f t="shared" ref="O1970:R1970" si="3442">$D1970&amp;"-"&amp;RANK(J1970,J$1780:J$2179,0)</f>
        <v>DB-1</v>
      </c>
      <c r="P1970" s="171" t="str">
        <f t="shared" si="3442"/>
        <v>DB-1</v>
      </c>
      <c r="Q1970" s="171" t="str">
        <f t="shared" si="3442"/>
        <v>DB-1</v>
      </c>
      <c r="R1970" s="171" t="str">
        <f t="shared" si="3442"/>
        <v>DB-1</v>
      </c>
      <c r="AC1970" s="3"/>
    </row>
    <row r="1971" ht="15.75" customHeight="1">
      <c r="A1971" s="24">
        <v>192.0</v>
      </c>
      <c r="B1971" s="24" t="s">
        <v>5641</v>
      </c>
      <c r="C1971" s="24" t="s">
        <v>5641</v>
      </c>
      <c r="D1971" s="132" t="s">
        <v>4631</v>
      </c>
      <c r="E1971" s="132">
        <v>6.0</v>
      </c>
      <c r="F1971" s="132">
        <v>5.0</v>
      </c>
      <c r="G1971" s="132"/>
      <c r="H1971" s="132"/>
      <c r="J1971" s="171">
        <f t="array" ref="J1971">IFERROR(INDEX(VBDhistory1!$U$310:$U$610,MATCH(VBDgames!$C1971,VBDhistory1!$B$310:$B$610,0))+ROW()/10000000,0)</f>
        <v>0</v>
      </c>
      <c r="K1971" s="171">
        <f t="array" ref="K1971">IFERROR(INDEX(VBDhistory2!$U$310:$U$610,MATCH(VBDgames!$C1971,VBDhistory2!$B$310:$B$610,0))+ROW()/10000000,0)</f>
        <v>0</v>
      </c>
      <c r="L1971" s="171">
        <f t="array" ref="L1971">IFERROR(INDEX(VBDhistory3!$U$310:$U$610,MATCH(VBDgames!$C1971,VBDhistory3!$B$310:$B$610,0))+ROW()/10000000,0)</f>
        <v>0</v>
      </c>
      <c r="M1971" s="171">
        <f t="array" ref="M1971">IFERROR(INDEX(VBDhistory4!$U$310:$U$610,MATCH(VBDgames!$C1971,VBDhistory4!$B$310:$B$610,0))+ROW()/10000000,0)</f>
        <v>0</v>
      </c>
      <c r="N1971" s="171"/>
      <c r="O1971" s="171" t="str">
        <f t="shared" ref="O1971:R1971" si="3443">$D1971&amp;"-"&amp;RANK(J1971,J$1780:J$2179,0)</f>
        <v>DB-1</v>
      </c>
      <c r="P1971" s="171" t="str">
        <f t="shared" si="3443"/>
        <v>DB-1</v>
      </c>
      <c r="Q1971" s="171" t="str">
        <f t="shared" si="3443"/>
        <v>DB-1</v>
      </c>
      <c r="R1971" s="171" t="str">
        <f t="shared" si="3443"/>
        <v>DB-1</v>
      </c>
      <c r="AC1971" s="3"/>
    </row>
    <row r="1972" ht="15.75" customHeight="1">
      <c r="A1972" s="24">
        <v>193.0</v>
      </c>
      <c r="B1972" s="24" t="s">
        <v>5642</v>
      </c>
      <c r="C1972" s="24" t="s">
        <v>5642</v>
      </c>
      <c r="D1972" s="132" t="s">
        <v>4631</v>
      </c>
      <c r="E1972" s="132">
        <v>9.0</v>
      </c>
      <c r="F1972" s="132"/>
      <c r="G1972" s="132"/>
      <c r="H1972" s="132"/>
      <c r="J1972" s="171">
        <f t="array" ref="J1972">IFERROR(INDEX(VBDhistory1!$U$310:$U$610,MATCH(VBDgames!$C1972,VBDhistory1!$B$310:$B$610,0))+ROW()/10000000,0)</f>
        <v>0</v>
      </c>
      <c r="K1972" s="171">
        <f t="array" ref="K1972">IFERROR(INDEX(VBDhistory2!$U$310:$U$610,MATCH(VBDgames!$C1972,VBDhistory2!$B$310:$B$610,0))+ROW()/10000000,0)</f>
        <v>0</v>
      </c>
      <c r="L1972" s="171">
        <f t="array" ref="L1972">IFERROR(INDEX(VBDhistory3!$U$310:$U$610,MATCH(VBDgames!$C1972,VBDhistory3!$B$310:$B$610,0))+ROW()/10000000,0)</f>
        <v>0</v>
      </c>
      <c r="M1972" s="171">
        <f t="array" ref="M1972">IFERROR(INDEX(VBDhistory4!$U$310:$U$610,MATCH(VBDgames!$C1972,VBDhistory4!$B$310:$B$610,0))+ROW()/10000000,0)</f>
        <v>0</v>
      </c>
      <c r="N1972" s="171"/>
      <c r="O1972" s="171" t="str">
        <f t="shared" ref="O1972:R1972" si="3444">$D1972&amp;"-"&amp;RANK(J1972,J$1780:J$2179,0)</f>
        <v>DB-1</v>
      </c>
      <c r="P1972" s="171" t="str">
        <f t="shared" si="3444"/>
        <v>DB-1</v>
      </c>
      <c r="Q1972" s="171" t="str">
        <f t="shared" si="3444"/>
        <v>DB-1</v>
      </c>
      <c r="R1972" s="171" t="str">
        <f t="shared" si="3444"/>
        <v>DB-1</v>
      </c>
      <c r="AC1972" s="3"/>
    </row>
    <row r="1973" ht="15.75" customHeight="1">
      <c r="A1973" s="24">
        <v>194.0</v>
      </c>
      <c r="B1973" s="24" t="s">
        <v>5643</v>
      </c>
      <c r="C1973" s="24" t="s">
        <v>5643</v>
      </c>
      <c r="D1973" s="132" t="s">
        <v>4631</v>
      </c>
      <c r="E1973" s="132">
        <v>12.0</v>
      </c>
      <c r="F1973" s="132">
        <v>1.0</v>
      </c>
      <c r="G1973" s="132">
        <v>12.0</v>
      </c>
      <c r="H1973" s="132"/>
      <c r="J1973" s="171">
        <f t="array" ref="J1973">IFERROR(INDEX(VBDhistory1!$U$310:$U$610,MATCH(VBDgames!$C1973,VBDhistory1!$B$310:$B$610,0))+ROW()/10000000,0)</f>
        <v>0</v>
      </c>
      <c r="K1973" s="171">
        <f t="array" ref="K1973">IFERROR(INDEX(VBDhistory2!$U$310:$U$610,MATCH(VBDgames!$C1973,VBDhistory2!$B$310:$B$610,0))+ROW()/10000000,0)</f>
        <v>0</v>
      </c>
      <c r="L1973" s="171">
        <f t="array" ref="L1973">IFERROR(INDEX(VBDhistory3!$U$310:$U$610,MATCH(VBDgames!$C1973,VBDhistory3!$B$310:$B$610,0))+ROW()/10000000,0)</f>
        <v>0</v>
      </c>
      <c r="M1973" s="171">
        <f t="array" ref="M1973">IFERROR(INDEX(VBDhistory4!$U$310:$U$610,MATCH(VBDgames!$C1973,VBDhistory4!$B$310:$B$610,0))+ROW()/10000000,0)</f>
        <v>0</v>
      </c>
      <c r="N1973" s="171"/>
      <c r="O1973" s="171" t="str">
        <f t="shared" ref="O1973:R1973" si="3445">$D1973&amp;"-"&amp;RANK(J1973,J$1780:J$2179,0)</f>
        <v>DB-1</v>
      </c>
      <c r="P1973" s="171" t="str">
        <f t="shared" si="3445"/>
        <v>DB-1</v>
      </c>
      <c r="Q1973" s="171" t="str">
        <f t="shared" si="3445"/>
        <v>DB-1</v>
      </c>
      <c r="R1973" s="171" t="str">
        <f t="shared" si="3445"/>
        <v>DB-1</v>
      </c>
      <c r="AC1973" s="3"/>
    </row>
    <row r="1974" ht="15.75" customHeight="1">
      <c r="A1974" s="24">
        <v>195.0</v>
      </c>
      <c r="B1974" s="24" t="s">
        <v>5644</v>
      </c>
      <c r="C1974" s="24" t="s">
        <v>5644</v>
      </c>
      <c r="D1974" s="132" t="s">
        <v>4631</v>
      </c>
      <c r="E1974" s="132">
        <v>7.0</v>
      </c>
      <c r="F1974" s="132">
        <v>1.0</v>
      </c>
      <c r="G1974" s="132">
        <v>1.0</v>
      </c>
      <c r="H1974" s="132"/>
      <c r="J1974" s="171">
        <f t="array" ref="J1974">IFERROR(INDEX(VBDhistory1!$U$310:$U$610,MATCH(VBDgames!$C1974,VBDhistory1!$B$310:$B$610,0))+ROW()/10000000,0)</f>
        <v>0</v>
      </c>
      <c r="K1974" s="171">
        <f t="array" ref="K1974">IFERROR(INDEX(VBDhistory2!$U$310:$U$610,MATCH(VBDgames!$C1974,VBDhistory2!$B$310:$B$610,0))+ROW()/10000000,0)</f>
        <v>0</v>
      </c>
      <c r="L1974" s="171">
        <f t="array" ref="L1974">IFERROR(INDEX(VBDhistory3!$U$310:$U$610,MATCH(VBDgames!$C1974,VBDhistory3!$B$310:$B$610,0))+ROW()/10000000,0)</f>
        <v>0</v>
      </c>
      <c r="M1974" s="171">
        <f t="array" ref="M1974">IFERROR(INDEX(VBDhistory4!$U$310:$U$610,MATCH(VBDgames!$C1974,VBDhistory4!$B$310:$B$610,0))+ROW()/10000000,0)</f>
        <v>0</v>
      </c>
      <c r="N1974" s="171"/>
      <c r="O1974" s="171" t="str">
        <f t="shared" ref="O1974:R1974" si="3446">$D1974&amp;"-"&amp;RANK(J1974,J$1780:J$2179,0)</f>
        <v>DB-1</v>
      </c>
      <c r="P1974" s="171" t="str">
        <f t="shared" si="3446"/>
        <v>DB-1</v>
      </c>
      <c r="Q1974" s="171" t="str">
        <f t="shared" si="3446"/>
        <v>DB-1</v>
      </c>
      <c r="R1974" s="171" t="str">
        <f t="shared" si="3446"/>
        <v>DB-1</v>
      </c>
      <c r="AC1974" s="3"/>
    </row>
    <row r="1975" ht="15.75" customHeight="1">
      <c r="A1975" s="24">
        <v>196.0</v>
      </c>
      <c r="B1975" s="24" t="s">
        <v>5645</v>
      </c>
      <c r="C1975" s="24" t="s">
        <v>5645</v>
      </c>
      <c r="D1975" s="132" t="s">
        <v>4631</v>
      </c>
      <c r="E1975" s="132">
        <v>6.0</v>
      </c>
      <c r="F1975" s="132">
        <v>13.0</v>
      </c>
      <c r="G1975" s="132">
        <v>13.0</v>
      </c>
      <c r="H1975" s="132">
        <v>15.0</v>
      </c>
      <c r="J1975" s="171">
        <f t="array" ref="J1975">IFERROR(INDEX(VBDhistory1!$U$310:$U$610,MATCH(VBDgames!$C1975,VBDhistory1!$B$310:$B$610,0))+ROW()/10000000,0)</f>
        <v>0</v>
      </c>
      <c r="K1975" s="171">
        <f t="array" ref="K1975">IFERROR(INDEX(VBDhistory2!$U$310:$U$610,MATCH(VBDgames!$C1975,VBDhistory2!$B$310:$B$610,0))+ROW()/10000000,0)</f>
        <v>0</v>
      </c>
      <c r="L1975" s="171">
        <f t="array" ref="L1975">IFERROR(INDEX(VBDhistory3!$U$310:$U$610,MATCH(VBDgames!$C1975,VBDhistory3!$B$310:$B$610,0))+ROW()/10000000,0)</f>
        <v>0</v>
      </c>
      <c r="M1975" s="171">
        <f t="array" ref="M1975">IFERROR(INDEX(VBDhistory4!$U$310:$U$610,MATCH(VBDgames!$C1975,VBDhistory4!$B$310:$B$610,0))+ROW()/10000000,0)</f>
        <v>0</v>
      </c>
      <c r="N1975" s="171"/>
      <c r="O1975" s="171" t="str">
        <f t="shared" ref="O1975:R1975" si="3447">$D1975&amp;"-"&amp;RANK(J1975,J$1780:J$2179,0)</f>
        <v>DB-1</v>
      </c>
      <c r="P1975" s="171" t="str">
        <f t="shared" si="3447"/>
        <v>DB-1</v>
      </c>
      <c r="Q1975" s="171" t="str">
        <f t="shared" si="3447"/>
        <v>DB-1</v>
      </c>
      <c r="R1975" s="171" t="str">
        <f t="shared" si="3447"/>
        <v>DB-1</v>
      </c>
      <c r="AC1975" s="3"/>
    </row>
    <row r="1976" ht="15.75" customHeight="1">
      <c r="A1976" s="24">
        <v>197.0</v>
      </c>
      <c r="B1976" s="24" t="s">
        <v>5646</v>
      </c>
      <c r="C1976" s="24" t="s">
        <v>5646</v>
      </c>
      <c r="D1976" s="132" t="s">
        <v>4631</v>
      </c>
      <c r="E1976" s="132">
        <v>5.0</v>
      </c>
      <c r="F1976" s="132">
        <v>8.0</v>
      </c>
      <c r="G1976" s="132">
        <v>12.0</v>
      </c>
      <c r="H1976" s="132">
        <v>13.0</v>
      </c>
      <c r="J1976" s="171">
        <f t="array" ref="J1976">IFERROR(INDEX(VBDhistory1!$U$310:$U$610,MATCH(VBDgames!$C1976,VBDhistory1!$B$310:$B$610,0))+ROW()/10000000,0)</f>
        <v>0</v>
      </c>
      <c r="K1976" s="171">
        <f t="array" ref="K1976">IFERROR(INDEX(VBDhistory2!$U$310:$U$610,MATCH(VBDgames!$C1976,VBDhistory2!$B$310:$B$610,0))+ROW()/10000000,0)</f>
        <v>0</v>
      </c>
      <c r="L1976" s="171">
        <f t="array" ref="L1976">IFERROR(INDEX(VBDhistory3!$U$310:$U$610,MATCH(VBDgames!$C1976,VBDhistory3!$B$310:$B$610,0))+ROW()/10000000,0)</f>
        <v>0</v>
      </c>
      <c r="M1976" s="171">
        <f t="array" ref="M1976">IFERROR(INDEX(VBDhistory4!$U$310:$U$610,MATCH(VBDgames!$C1976,VBDhistory4!$B$310:$B$610,0))+ROW()/10000000,0)</f>
        <v>0</v>
      </c>
      <c r="N1976" s="171"/>
      <c r="O1976" s="171" t="str">
        <f t="shared" ref="O1976:R1976" si="3448">$D1976&amp;"-"&amp;RANK(J1976,J$1780:J$2179,0)</f>
        <v>DB-1</v>
      </c>
      <c r="P1976" s="171" t="str">
        <f t="shared" si="3448"/>
        <v>DB-1</v>
      </c>
      <c r="Q1976" s="171" t="str">
        <f t="shared" si="3448"/>
        <v>DB-1</v>
      </c>
      <c r="R1976" s="171" t="str">
        <f t="shared" si="3448"/>
        <v>DB-1</v>
      </c>
      <c r="AC1976" s="3"/>
    </row>
    <row r="1977" ht="15.75" customHeight="1">
      <c r="A1977" s="24">
        <v>198.0</v>
      </c>
      <c r="B1977" s="24" t="s">
        <v>5647</v>
      </c>
      <c r="C1977" s="24" t="s">
        <v>5647</v>
      </c>
      <c r="D1977" s="132" t="s">
        <v>4631</v>
      </c>
      <c r="E1977" s="132">
        <v>6.0</v>
      </c>
      <c r="F1977" s="132">
        <v>5.0</v>
      </c>
      <c r="G1977" s="132">
        <v>13.0</v>
      </c>
      <c r="H1977" s="132"/>
      <c r="J1977" s="171">
        <f t="array" ref="J1977">IFERROR(INDEX(VBDhistory1!$U$310:$U$610,MATCH(VBDgames!$C1977,VBDhistory1!$B$310:$B$610,0))+ROW()/10000000,0)</f>
        <v>0</v>
      </c>
      <c r="K1977" s="171">
        <f t="array" ref="K1977">IFERROR(INDEX(VBDhistory2!$U$310:$U$610,MATCH(VBDgames!$C1977,VBDhistory2!$B$310:$B$610,0))+ROW()/10000000,0)</f>
        <v>0</v>
      </c>
      <c r="L1977" s="171">
        <f t="array" ref="L1977">IFERROR(INDEX(VBDhistory3!$U$310:$U$610,MATCH(VBDgames!$C1977,VBDhistory3!$B$310:$B$610,0))+ROW()/10000000,0)</f>
        <v>0</v>
      </c>
      <c r="M1977" s="171">
        <f t="array" ref="M1977">IFERROR(INDEX(VBDhistory4!$U$310:$U$610,MATCH(VBDgames!$C1977,VBDhistory4!$B$310:$B$610,0))+ROW()/10000000,0)</f>
        <v>0</v>
      </c>
      <c r="N1977" s="171"/>
      <c r="O1977" s="171" t="str">
        <f t="shared" ref="O1977:R1977" si="3449">$D1977&amp;"-"&amp;RANK(J1977,J$1780:J$2179,0)</f>
        <v>DB-1</v>
      </c>
      <c r="P1977" s="171" t="str">
        <f t="shared" si="3449"/>
        <v>DB-1</v>
      </c>
      <c r="Q1977" s="171" t="str">
        <f t="shared" si="3449"/>
        <v>DB-1</v>
      </c>
      <c r="R1977" s="171" t="str">
        <f t="shared" si="3449"/>
        <v>DB-1</v>
      </c>
      <c r="AC1977" s="3"/>
    </row>
    <row r="1978" ht="15.75" customHeight="1">
      <c r="A1978" s="24">
        <v>199.0</v>
      </c>
      <c r="B1978" s="24" t="s">
        <v>5648</v>
      </c>
      <c r="C1978" s="24" t="s">
        <v>5648</v>
      </c>
      <c r="D1978" s="132" t="s">
        <v>4631</v>
      </c>
      <c r="E1978" s="132">
        <v>12.0</v>
      </c>
      <c r="F1978" s="132"/>
      <c r="G1978" s="132"/>
      <c r="H1978" s="132"/>
      <c r="J1978" s="171">
        <f t="array" ref="J1978">IFERROR(INDEX(VBDhistory1!$U$310:$U$610,MATCH(VBDgames!$C1978,VBDhistory1!$B$310:$B$610,0))+ROW()/10000000,0)</f>
        <v>0</v>
      </c>
      <c r="K1978" s="171">
        <f t="array" ref="K1978">IFERROR(INDEX(VBDhistory2!$U$310:$U$610,MATCH(VBDgames!$C1978,VBDhistory2!$B$310:$B$610,0))+ROW()/10000000,0)</f>
        <v>0</v>
      </c>
      <c r="L1978" s="171">
        <f t="array" ref="L1978">IFERROR(INDEX(VBDhistory3!$U$310:$U$610,MATCH(VBDgames!$C1978,VBDhistory3!$B$310:$B$610,0))+ROW()/10000000,0)</f>
        <v>0</v>
      </c>
      <c r="M1978" s="171">
        <f t="array" ref="M1978">IFERROR(INDEX(VBDhistory4!$U$310:$U$610,MATCH(VBDgames!$C1978,VBDhistory4!$B$310:$B$610,0))+ROW()/10000000,0)</f>
        <v>0</v>
      </c>
      <c r="N1978" s="171"/>
      <c r="O1978" s="171" t="str">
        <f t="shared" ref="O1978:R1978" si="3450">$D1978&amp;"-"&amp;RANK(J1978,J$1780:J$2179,0)</f>
        <v>DB-1</v>
      </c>
      <c r="P1978" s="171" t="str">
        <f t="shared" si="3450"/>
        <v>DB-1</v>
      </c>
      <c r="Q1978" s="171" t="str">
        <f t="shared" si="3450"/>
        <v>DB-1</v>
      </c>
      <c r="R1978" s="171" t="str">
        <f t="shared" si="3450"/>
        <v>DB-1</v>
      </c>
      <c r="AC1978" s="3"/>
    </row>
    <row r="1979" ht="15.75" customHeight="1">
      <c r="A1979" s="24">
        <v>200.0</v>
      </c>
      <c r="B1979" s="24" t="s">
        <v>5649</v>
      </c>
      <c r="C1979" s="24" t="s">
        <v>5649</v>
      </c>
      <c r="D1979" s="132" t="s">
        <v>4631</v>
      </c>
      <c r="E1979" s="132">
        <v>5.0</v>
      </c>
      <c r="F1979" s="132">
        <v>8.0</v>
      </c>
      <c r="G1979" s="132">
        <v>12.0</v>
      </c>
      <c r="H1979" s="132"/>
      <c r="J1979" s="171">
        <f t="array" ref="J1979">IFERROR(INDEX(VBDhistory1!$U$310:$U$610,MATCH(VBDgames!$C1979,VBDhistory1!$B$310:$B$610,0))+ROW()/10000000,0)</f>
        <v>0</v>
      </c>
      <c r="K1979" s="171">
        <f t="array" ref="K1979">IFERROR(INDEX(VBDhistory2!$U$310:$U$610,MATCH(VBDgames!$C1979,VBDhistory2!$B$310:$B$610,0))+ROW()/10000000,0)</f>
        <v>0</v>
      </c>
      <c r="L1979" s="171">
        <f t="array" ref="L1979">IFERROR(INDEX(VBDhistory3!$U$310:$U$610,MATCH(VBDgames!$C1979,VBDhistory3!$B$310:$B$610,0))+ROW()/10000000,0)</f>
        <v>0</v>
      </c>
      <c r="M1979" s="171">
        <f t="array" ref="M1979">IFERROR(INDEX(VBDhistory4!$U$310:$U$610,MATCH(VBDgames!$C1979,VBDhistory4!$B$310:$B$610,0))+ROW()/10000000,0)</f>
        <v>0</v>
      </c>
      <c r="N1979" s="171"/>
      <c r="O1979" s="171" t="str">
        <f t="shared" ref="O1979:R1979" si="3451">$D1979&amp;"-"&amp;RANK(J1979,J$1780:J$2179,0)</f>
        <v>DB-1</v>
      </c>
      <c r="P1979" s="171" t="str">
        <f t="shared" si="3451"/>
        <v>DB-1</v>
      </c>
      <c r="Q1979" s="171" t="str">
        <f t="shared" si="3451"/>
        <v>DB-1</v>
      </c>
      <c r="R1979" s="171" t="str">
        <f t="shared" si="3451"/>
        <v>DB-1</v>
      </c>
      <c r="AC1979" s="3"/>
    </row>
    <row r="1980" ht="15.75" customHeight="1">
      <c r="A1980" s="24">
        <v>201.0</v>
      </c>
      <c r="B1980" s="24" t="s">
        <v>5650</v>
      </c>
      <c r="C1980" s="24" t="s">
        <v>5650</v>
      </c>
      <c r="D1980" s="132" t="s">
        <v>4631</v>
      </c>
      <c r="E1980" s="132">
        <v>5.0</v>
      </c>
      <c r="F1980" s="132">
        <v>0.0</v>
      </c>
      <c r="G1980" s="132"/>
      <c r="H1980" s="132"/>
      <c r="J1980" s="171">
        <f t="array" ref="J1980">IFERROR(INDEX(VBDhistory1!$U$310:$U$610,MATCH(VBDgames!$C1980,VBDhistory1!$B$310:$B$610,0))+ROW()/10000000,0)</f>
        <v>0</v>
      </c>
      <c r="K1980" s="171">
        <f t="array" ref="K1980">IFERROR(INDEX(VBDhistory2!$U$310:$U$610,MATCH(VBDgames!$C1980,VBDhistory2!$B$310:$B$610,0))+ROW()/10000000,0)</f>
        <v>0</v>
      </c>
      <c r="L1980" s="171">
        <f t="array" ref="L1980">IFERROR(INDEX(VBDhistory3!$U$310:$U$610,MATCH(VBDgames!$C1980,VBDhistory3!$B$310:$B$610,0))+ROW()/10000000,0)</f>
        <v>0</v>
      </c>
      <c r="M1980" s="171">
        <f t="array" ref="M1980">IFERROR(INDEX(VBDhistory4!$U$310:$U$610,MATCH(VBDgames!$C1980,VBDhistory4!$B$310:$B$610,0))+ROW()/10000000,0)</f>
        <v>0</v>
      </c>
      <c r="N1980" s="171"/>
      <c r="O1980" s="171" t="str">
        <f t="shared" ref="O1980:R1980" si="3452">$D1980&amp;"-"&amp;RANK(J1980,J$1780:J$2179,0)</f>
        <v>DB-1</v>
      </c>
      <c r="P1980" s="171" t="str">
        <f t="shared" si="3452"/>
        <v>DB-1</v>
      </c>
      <c r="Q1980" s="171" t="str">
        <f t="shared" si="3452"/>
        <v>DB-1</v>
      </c>
      <c r="R1980" s="171" t="str">
        <f t="shared" si="3452"/>
        <v>DB-1</v>
      </c>
      <c r="AC1980" s="3"/>
    </row>
    <row r="1981" ht="15.75" customHeight="1">
      <c r="A1981" s="24">
        <v>202.0</v>
      </c>
      <c r="B1981" s="24" t="s">
        <v>5651</v>
      </c>
      <c r="C1981" s="24" t="s">
        <v>5651</v>
      </c>
      <c r="D1981" s="132" t="s">
        <v>4631</v>
      </c>
      <c r="E1981" s="132">
        <v>5.0</v>
      </c>
      <c r="F1981" s="132">
        <v>12.0</v>
      </c>
      <c r="G1981" s="132">
        <v>16.0</v>
      </c>
      <c r="H1981" s="132"/>
      <c r="J1981" s="171">
        <f t="array" ref="J1981">IFERROR(INDEX(VBDhistory1!$U$310:$U$610,MATCH(VBDgames!$C1981,VBDhistory1!$B$310:$B$610,0))+ROW()/10000000,0)</f>
        <v>0</v>
      </c>
      <c r="K1981" s="171">
        <f t="array" ref="K1981">IFERROR(INDEX(VBDhistory2!$U$310:$U$610,MATCH(VBDgames!$C1981,VBDhistory2!$B$310:$B$610,0))+ROW()/10000000,0)</f>
        <v>0</v>
      </c>
      <c r="L1981" s="171">
        <f t="array" ref="L1981">IFERROR(INDEX(VBDhistory3!$U$310:$U$610,MATCH(VBDgames!$C1981,VBDhistory3!$B$310:$B$610,0))+ROW()/10000000,0)</f>
        <v>0</v>
      </c>
      <c r="M1981" s="171">
        <f t="array" ref="M1981">IFERROR(INDEX(VBDhistory4!$U$310:$U$610,MATCH(VBDgames!$C1981,VBDhistory4!$B$310:$B$610,0))+ROW()/10000000,0)</f>
        <v>0</v>
      </c>
      <c r="N1981" s="171"/>
      <c r="O1981" s="171" t="str">
        <f t="shared" ref="O1981:R1981" si="3453">$D1981&amp;"-"&amp;RANK(J1981,J$1780:J$2179,0)</f>
        <v>DB-1</v>
      </c>
      <c r="P1981" s="171" t="str">
        <f t="shared" si="3453"/>
        <v>DB-1</v>
      </c>
      <c r="Q1981" s="171" t="str">
        <f t="shared" si="3453"/>
        <v>DB-1</v>
      </c>
      <c r="R1981" s="171" t="str">
        <f t="shared" si="3453"/>
        <v>DB-1</v>
      </c>
      <c r="AC1981" s="3"/>
    </row>
    <row r="1982" ht="15.75" customHeight="1">
      <c r="A1982" s="24">
        <v>203.0</v>
      </c>
      <c r="B1982" s="24" t="s">
        <v>5652</v>
      </c>
      <c r="C1982" s="24" t="s">
        <v>5652</v>
      </c>
      <c r="D1982" s="132" t="s">
        <v>4631</v>
      </c>
      <c r="E1982" s="132">
        <v>4.0</v>
      </c>
      <c r="F1982" s="132">
        <v>10.0</v>
      </c>
      <c r="G1982" s="132">
        <v>15.0</v>
      </c>
      <c r="H1982" s="132">
        <v>14.0</v>
      </c>
      <c r="J1982" s="171">
        <f t="array" ref="J1982">IFERROR(INDEX(VBDhistory1!$U$310:$U$610,MATCH(VBDgames!$C1982,VBDhistory1!$B$310:$B$610,0))+ROW()/10000000,0)</f>
        <v>0</v>
      </c>
      <c r="K1982" s="171">
        <f t="array" ref="K1982">IFERROR(INDEX(VBDhistory2!$U$310:$U$610,MATCH(VBDgames!$C1982,VBDhistory2!$B$310:$B$610,0))+ROW()/10000000,0)</f>
        <v>0</v>
      </c>
      <c r="L1982" s="171">
        <f t="array" ref="L1982">IFERROR(INDEX(VBDhistory3!$U$310:$U$610,MATCH(VBDgames!$C1982,VBDhistory3!$B$310:$B$610,0))+ROW()/10000000,0)</f>
        <v>0</v>
      </c>
      <c r="M1982" s="171">
        <f t="array" ref="M1982">IFERROR(INDEX(VBDhistory4!$U$310:$U$610,MATCH(VBDgames!$C1982,VBDhistory4!$B$310:$B$610,0))+ROW()/10000000,0)</f>
        <v>0</v>
      </c>
      <c r="N1982" s="171"/>
      <c r="O1982" s="171" t="str">
        <f t="shared" ref="O1982:R1982" si="3454">$D1982&amp;"-"&amp;RANK(J1982,J$1780:J$2179,0)</f>
        <v>DB-1</v>
      </c>
      <c r="P1982" s="171" t="str">
        <f t="shared" si="3454"/>
        <v>DB-1</v>
      </c>
      <c r="Q1982" s="171" t="str">
        <f t="shared" si="3454"/>
        <v>DB-1</v>
      </c>
      <c r="R1982" s="171" t="str">
        <f t="shared" si="3454"/>
        <v>DB-1</v>
      </c>
      <c r="AC1982" s="3"/>
    </row>
    <row r="1983" ht="15.75" customHeight="1">
      <c r="A1983" s="24">
        <v>204.0</v>
      </c>
      <c r="B1983" s="24" t="s">
        <v>5653</v>
      </c>
      <c r="C1983" s="24" t="s">
        <v>5653</v>
      </c>
      <c r="D1983" s="132" t="s">
        <v>4631</v>
      </c>
      <c r="E1983" s="132">
        <v>7.0</v>
      </c>
      <c r="F1983" s="132">
        <v>7.0</v>
      </c>
      <c r="G1983" s="132"/>
      <c r="H1983" s="132"/>
      <c r="J1983" s="171">
        <f t="array" ref="J1983">IFERROR(INDEX(VBDhistory1!$U$310:$U$610,MATCH(VBDgames!$C1983,VBDhistory1!$B$310:$B$610,0))+ROW()/10000000,0)</f>
        <v>0</v>
      </c>
      <c r="K1983" s="171">
        <f t="array" ref="K1983">IFERROR(INDEX(VBDhistory2!$U$310:$U$610,MATCH(VBDgames!$C1983,VBDhistory2!$B$310:$B$610,0))+ROW()/10000000,0)</f>
        <v>0</v>
      </c>
      <c r="L1983" s="171">
        <f t="array" ref="L1983">IFERROR(INDEX(VBDhistory3!$U$310:$U$610,MATCH(VBDgames!$C1983,VBDhistory3!$B$310:$B$610,0))+ROW()/10000000,0)</f>
        <v>0</v>
      </c>
      <c r="M1983" s="171">
        <f t="array" ref="M1983">IFERROR(INDEX(VBDhistory4!$U$310:$U$610,MATCH(VBDgames!$C1983,VBDhistory4!$B$310:$B$610,0))+ROW()/10000000,0)</f>
        <v>0</v>
      </c>
      <c r="N1983" s="171"/>
      <c r="O1983" s="171" t="str">
        <f t="shared" ref="O1983:R1983" si="3455">$D1983&amp;"-"&amp;RANK(J1983,J$1780:J$2179,0)</f>
        <v>DB-1</v>
      </c>
      <c r="P1983" s="171" t="str">
        <f t="shared" si="3455"/>
        <v>DB-1</v>
      </c>
      <c r="Q1983" s="171" t="str">
        <f t="shared" si="3455"/>
        <v>DB-1</v>
      </c>
      <c r="R1983" s="171" t="str">
        <f t="shared" si="3455"/>
        <v>DB-1</v>
      </c>
      <c r="AC1983" s="3"/>
    </row>
    <row r="1984" ht="15.75" customHeight="1">
      <c r="A1984" s="24">
        <v>205.0</v>
      </c>
      <c r="B1984" s="24" t="s">
        <v>33</v>
      </c>
      <c r="C1984" s="24" t="s">
        <v>33</v>
      </c>
      <c r="D1984" s="132" t="s">
        <v>4631</v>
      </c>
      <c r="E1984" s="132">
        <v>8.0</v>
      </c>
      <c r="F1984" s="132">
        <v>11.0</v>
      </c>
      <c r="G1984" s="132">
        <v>4.0</v>
      </c>
      <c r="H1984" s="132"/>
      <c r="J1984" s="171">
        <f t="array" ref="J1984">IFERROR(INDEX(VBDhistory1!$U$310:$U$610,MATCH(VBDgames!$C1984,VBDhistory1!$B$310:$B$610,0))+ROW()/10000000,0)</f>
        <v>0</v>
      </c>
      <c r="K1984" s="171">
        <f t="array" ref="K1984">IFERROR(INDEX(VBDhistory2!$U$310:$U$610,MATCH(VBDgames!$C1984,VBDhistory2!$B$310:$B$610,0))+ROW()/10000000,0)</f>
        <v>0</v>
      </c>
      <c r="L1984" s="171">
        <f t="array" ref="L1984">IFERROR(INDEX(VBDhistory3!$U$310:$U$610,MATCH(VBDgames!$C1984,VBDhistory3!$B$310:$B$610,0))+ROW()/10000000,0)</f>
        <v>0</v>
      </c>
      <c r="M1984" s="171">
        <f t="array" ref="M1984">IFERROR(INDEX(VBDhistory4!$U$310:$U$610,MATCH(VBDgames!$C1984,VBDhistory4!$B$310:$B$610,0))+ROW()/10000000,0)</f>
        <v>0</v>
      </c>
      <c r="N1984" s="171"/>
      <c r="O1984" s="171" t="str">
        <f t="shared" ref="O1984:R1984" si="3456">$D1984&amp;"-"&amp;RANK(J1984,J$1780:J$2179,0)</f>
        <v>DB-1</v>
      </c>
      <c r="P1984" s="171" t="str">
        <f t="shared" si="3456"/>
        <v>DB-1</v>
      </c>
      <c r="Q1984" s="171" t="str">
        <f t="shared" si="3456"/>
        <v>DB-1</v>
      </c>
      <c r="R1984" s="171" t="str">
        <f t="shared" si="3456"/>
        <v>DB-1</v>
      </c>
      <c r="AC1984" s="3"/>
    </row>
    <row r="1985" ht="15.75" customHeight="1">
      <c r="A1985" s="24">
        <v>206.0</v>
      </c>
      <c r="B1985" s="24" t="s">
        <v>5654</v>
      </c>
      <c r="C1985" s="24" t="s">
        <v>5654</v>
      </c>
      <c r="D1985" s="132" t="s">
        <v>4631</v>
      </c>
      <c r="E1985" s="132">
        <v>6.0</v>
      </c>
      <c r="F1985" s="132">
        <v>6.0</v>
      </c>
      <c r="G1985" s="132">
        <v>1.0</v>
      </c>
      <c r="H1985" s="132"/>
      <c r="J1985" s="171">
        <f t="array" ref="J1985">IFERROR(INDEX(VBDhistory1!$U$310:$U$610,MATCH(VBDgames!$C1985,VBDhistory1!$B$310:$B$610,0))+ROW()/10000000,0)</f>
        <v>0</v>
      </c>
      <c r="K1985" s="171">
        <f t="array" ref="K1985">IFERROR(INDEX(VBDhistory2!$U$310:$U$610,MATCH(VBDgames!$C1985,VBDhistory2!$B$310:$B$610,0))+ROW()/10000000,0)</f>
        <v>0</v>
      </c>
      <c r="L1985" s="171">
        <f t="array" ref="L1985">IFERROR(INDEX(VBDhistory3!$U$310:$U$610,MATCH(VBDgames!$C1985,VBDhistory3!$B$310:$B$610,0))+ROW()/10000000,0)</f>
        <v>0</v>
      </c>
      <c r="M1985" s="171">
        <f t="array" ref="M1985">IFERROR(INDEX(VBDhistory4!$U$310:$U$610,MATCH(VBDgames!$C1985,VBDhistory4!$B$310:$B$610,0))+ROW()/10000000,0)</f>
        <v>0</v>
      </c>
      <c r="N1985" s="171"/>
      <c r="O1985" s="171" t="str">
        <f t="shared" ref="O1985:R1985" si="3457">$D1985&amp;"-"&amp;RANK(J1985,J$1780:J$2179,0)</f>
        <v>DB-1</v>
      </c>
      <c r="P1985" s="171" t="str">
        <f t="shared" si="3457"/>
        <v>DB-1</v>
      </c>
      <c r="Q1985" s="171" t="str">
        <f t="shared" si="3457"/>
        <v>DB-1</v>
      </c>
      <c r="R1985" s="171" t="str">
        <f t="shared" si="3457"/>
        <v>DB-1</v>
      </c>
      <c r="AC1985" s="3"/>
    </row>
    <row r="1986" ht="15.75" customHeight="1">
      <c r="A1986" s="24">
        <v>207.0</v>
      </c>
      <c r="B1986" s="24" t="s">
        <v>5655</v>
      </c>
      <c r="C1986" s="24" t="s">
        <v>5655</v>
      </c>
      <c r="D1986" s="132" t="s">
        <v>4631</v>
      </c>
      <c r="E1986" s="132">
        <v>7.0</v>
      </c>
      <c r="F1986" s="132">
        <v>15.0</v>
      </c>
      <c r="G1986" s="132">
        <v>15.0</v>
      </c>
      <c r="H1986" s="132">
        <v>16.0</v>
      </c>
      <c r="J1986" s="171">
        <f t="array" ref="J1986">IFERROR(INDEX(VBDhistory1!$U$310:$U$610,MATCH(VBDgames!$C1986,VBDhistory1!$B$310:$B$610,0))+ROW()/10000000,0)</f>
        <v>0</v>
      </c>
      <c r="K1986" s="171">
        <f t="array" ref="K1986">IFERROR(INDEX(VBDhistory2!$U$310:$U$610,MATCH(VBDgames!$C1986,VBDhistory2!$B$310:$B$610,0))+ROW()/10000000,0)</f>
        <v>0</v>
      </c>
      <c r="L1986" s="171">
        <f t="array" ref="L1986">IFERROR(INDEX(VBDhistory3!$U$310:$U$610,MATCH(VBDgames!$C1986,VBDhistory3!$B$310:$B$610,0))+ROW()/10000000,0)</f>
        <v>0</v>
      </c>
      <c r="M1986" s="171">
        <f t="array" ref="M1986">IFERROR(INDEX(VBDhistory4!$U$310:$U$610,MATCH(VBDgames!$C1986,VBDhistory4!$B$310:$B$610,0))+ROW()/10000000,0)</f>
        <v>0</v>
      </c>
      <c r="N1986" s="171"/>
      <c r="O1986" s="171" t="str">
        <f t="shared" ref="O1986:R1986" si="3458">$D1986&amp;"-"&amp;RANK(J1986,J$1780:J$2179,0)</f>
        <v>DB-1</v>
      </c>
      <c r="P1986" s="171" t="str">
        <f t="shared" si="3458"/>
        <v>DB-1</v>
      </c>
      <c r="Q1986" s="171" t="str">
        <f t="shared" si="3458"/>
        <v>DB-1</v>
      </c>
      <c r="R1986" s="171" t="str">
        <f t="shared" si="3458"/>
        <v>DB-1</v>
      </c>
      <c r="AC1986" s="3"/>
    </row>
    <row r="1987" ht="15.75" customHeight="1">
      <c r="A1987" s="24">
        <v>208.0</v>
      </c>
      <c r="B1987" s="24" t="s">
        <v>5017</v>
      </c>
      <c r="C1987" s="24" t="s">
        <v>5017</v>
      </c>
      <c r="D1987" s="132" t="s">
        <v>4631</v>
      </c>
      <c r="E1987" s="132">
        <v>5.0</v>
      </c>
      <c r="F1987" s="132"/>
      <c r="G1987" s="132"/>
      <c r="H1987" s="132"/>
      <c r="J1987" s="171">
        <f t="array" ref="J1987">IFERROR(INDEX(VBDhistory1!$U$310:$U$610,MATCH(VBDgames!$C1987,VBDhistory1!$B$310:$B$610,0))+ROW()/10000000,0)</f>
        <v>0</v>
      </c>
      <c r="K1987" s="171">
        <f t="array" ref="K1987">IFERROR(INDEX(VBDhistory2!$U$310:$U$610,MATCH(VBDgames!$C1987,VBDhistory2!$B$310:$B$610,0))+ROW()/10000000,0)</f>
        <v>0</v>
      </c>
      <c r="L1987" s="171">
        <f t="array" ref="L1987">IFERROR(INDEX(VBDhistory3!$U$310:$U$610,MATCH(VBDgames!$C1987,VBDhistory3!$B$310:$B$610,0))+ROW()/10000000,0)</f>
        <v>0</v>
      </c>
      <c r="M1987" s="171">
        <f t="array" ref="M1987">IFERROR(INDEX(VBDhistory4!$U$310:$U$610,MATCH(VBDgames!$C1987,VBDhistory4!$B$310:$B$610,0))+ROW()/10000000,0)</f>
        <v>0</v>
      </c>
      <c r="N1987" s="171"/>
      <c r="O1987" s="171" t="str">
        <f t="shared" ref="O1987:R1987" si="3459">$D1987&amp;"-"&amp;RANK(J1987,J$1780:J$2179,0)</f>
        <v>DB-1</v>
      </c>
      <c r="P1987" s="171" t="str">
        <f t="shared" si="3459"/>
        <v>DB-1</v>
      </c>
      <c r="Q1987" s="171" t="str">
        <f t="shared" si="3459"/>
        <v>DB-1</v>
      </c>
      <c r="R1987" s="171" t="str">
        <f t="shared" si="3459"/>
        <v>DB-1</v>
      </c>
      <c r="AC1987" s="3"/>
    </row>
    <row r="1988" ht="15.75" customHeight="1">
      <c r="A1988" s="24">
        <v>209.0</v>
      </c>
      <c r="B1988" s="24" t="s">
        <v>5656</v>
      </c>
      <c r="C1988" s="24" t="s">
        <v>5656</v>
      </c>
      <c r="D1988" s="132" t="s">
        <v>4631</v>
      </c>
      <c r="E1988" s="132">
        <v>8.0</v>
      </c>
      <c r="F1988" s="132"/>
      <c r="G1988" s="132">
        <v>5.0</v>
      </c>
      <c r="H1988" s="132"/>
      <c r="J1988" s="171">
        <f t="array" ref="J1988">IFERROR(INDEX(VBDhistory1!$U$310:$U$610,MATCH(VBDgames!$C1988,VBDhistory1!$B$310:$B$610,0))+ROW()/10000000,0)</f>
        <v>0</v>
      </c>
      <c r="K1988" s="171">
        <f t="array" ref="K1988">IFERROR(INDEX(VBDhistory2!$U$310:$U$610,MATCH(VBDgames!$C1988,VBDhistory2!$B$310:$B$610,0))+ROW()/10000000,0)</f>
        <v>0</v>
      </c>
      <c r="L1988" s="171">
        <f t="array" ref="L1988">IFERROR(INDEX(VBDhistory3!$U$310:$U$610,MATCH(VBDgames!$C1988,VBDhistory3!$B$310:$B$610,0))+ROW()/10000000,0)</f>
        <v>0</v>
      </c>
      <c r="M1988" s="171">
        <f t="array" ref="M1988">IFERROR(INDEX(VBDhistory4!$U$310:$U$610,MATCH(VBDgames!$C1988,VBDhistory4!$B$310:$B$610,0))+ROW()/10000000,0)</f>
        <v>0</v>
      </c>
      <c r="N1988" s="171"/>
      <c r="O1988" s="171" t="str">
        <f t="shared" ref="O1988:R1988" si="3460">$D1988&amp;"-"&amp;RANK(J1988,J$1780:J$2179,0)</f>
        <v>DB-1</v>
      </c>
      <c r="P1988" s="171" t="str">
        <f t="shared" si="3460"/>
        <v>DB-1</v>
      </c>
      <c r="Q1988" s="171" t="str">
        <f t="shared" si="3460"/>
        <v>DB-1</v>
      </c>
      <c r="R1988" s="171" t="str">
        <f t="shared" si="3460"/>
        <v>DB-1</v>
      </c>
      <c r="AC1988" s="3"/>
    </row>
    <row r="1989" ht="15.75" customHeight="1">
      <c r="A1989" s="24">
        <v>210.0</v>
      </c>
      <c r="B1989" s="24" t="s">
        <v>5657</v>
      </c>
      <c r="C1989" s="24" t="s">
        <v>5657</v>
      </c>
      <c r="D1989" s="132" t="s">
        <v>4631</v>
      </c>
      <c r="E1989" s="132">
        <v>7.0</v>
      </c>
      <c r="F1989" s="132">
        <v>3.0</v>
      </c>
      <c r="G1989" s="132"/>
      <c r="H1989" s="132"/>
      <c r="J1989" s="171">
        <f t="array" ref="J1989">IFERROR(INDEX(VBDhistory1!$U$310:$U$610,MATCH(VBDgames!$C1989,VBDhistory1!$B$310:$B$610,0))+ROW()/10000000,0)</f>
        <v>0</v>
      </c>
      <c r="K1989" s="171">
        <f t="array" ref="K1989">IFERROR(INDEX(VBDhistory2!$U$310:$U$610,MATCH(VBDgames!$C1989,VBDhistory2!$B$310:$B$610,0))+ROW()/10000000,0)</f>
        <v>0</v>
      </c>
      <c r="L1989" s="171">
        <f t="array" ref="L1989">IFERROR(INDEX(VBDhistory3!$U$310:$U$610,MATCH(VBDgames!$C1989,VBDhistory3!$B$310:$B$610,0))+ROW()/10000000,0)</f>
        <v>0</v>
      </c>
      <c r="M1989" s="171">
        <f t="array" ref="M1989">IFERROR(INDEX(VBDhistory4!$U$310:$U$610,MATCH(VBDgames!$C1989,VBDhistory4!$B$310:$B$610,0))+ROW()/10000000,0)</f>
        <v>0</v>
      </c>
      <c r="N1989" s="171"/>
      <c r="O1989" s="171" t="str">
        <f t="shared" ref="O1989:R1989" si="3461">$D1989&amp;"-"&amp;RANK(J1989,J$1780:J$2179,0)</f>
        <v>DB-1</v>
      </c>
      <c r="P1989" s="171" t="str">
        <f t="shared" si="3461"/>
        <v>DB-1</v>
      </c>
      <c r="Q1989" s="171" t="str">
        <f t="shared" si="3461"/>
        <v>DB-1</v>
      </c>
      <c r="R1989" s="171" t="str">
        <f t="shared" si="3461"/>
        <v>DB-1</v>
      </c>
      <c r="AC1989" s="3"/>
    </row>
    <row r="1990" ht="15.75" customHeight="1">
      <c r="A1990" s="24">
        <v>211.0</v>
      </c>
      <c r="B1990" s="24" t="s">
        <v>5658</v>
      </c>
      <c r="C1990" s="24" t="s">
        <v>5658</v>
      </c>
      <c r="D1990" s="132" t="s">
        <v>4631</v>
      </c>
      <c r="E1990" s="132">
        <v>7.0</v>
      </c>
      <c r="F1990" s="132">
        <v>8.0</v>
      </c>
      <c r="G1990" s="132">
        <v>1.0</v>
      </c>
      <c r="H1990" s="132"/>
      <c r="J1990" s="171">
        <f t="array" ref="J1990">IFERROR(INDEX(VBDhistory1!$U$310:$U$610,MATCH(VBDgames!$C1990,VBDhistory1!$B$310:$B$610,0))+ROW()/10000000,0)</f>
        <v>0</v>
      </c>
      <c r="K1990" s="171">
        <f t="array" ref="K1990">IFERROR(INDEX(VBDhistory2!$U$310:$U$610,MATCH(VBDgames!$C1990,VBDhistory2!$B$310:$B$610,0))+ROW()/10000000,0)</f>
        <v>0</v>
      </c>
      <c r="L1990" s="171">
        <f t="array" ref="L1990">IFERROR(INDEX(VBDhistory3!$U$310:$U$610,MATCH(VBDgames!$C1990,VBDhistory3!$B$310:$B$610,0))+ROW()/10000000,0)</f>
        <v>0</v>
      </c>
      <c r="M1990" s="171">
        <f t="array" ref="M1990">IFERROR(INDEX(VBDhistory4!$U$310:$U$610,MATCH(VBDgames!$C1990,VBDhistory4!$B$310:$B$610,0))+ROW()/10000000,0)</f>
        <v>0</v>
      </c>
      <c r="N1990" s="171"/>
      <c r="O1990" s="171" t="str">
        <f t="shared" ref="O1990:R1990" si="3462">$D1990&amp;"-"&amp;RANK(J1990,J$1780:J$2179,0)</f>
        <v>DB-1</v>
      </c>
      <c r="P1990" s="171" t="str">
        <f t="shared" si="3462"/>
        <v>DB-1</v>
      </c>
      <c r="Q1990" s="171" t="str">
        <f t="shared" si="3462"/>
        <v>DB-1</v>
      </c>
      <c r="R1990" s="171" t="str">
        <f t="shared" si="3462"/>
        <v>DB-1</v>
      </c>
      <c r="AC1990" s="3"/>
    </row>
    <row r="1991" ht="15.75" customHeight="1">
      <c r="A1991" s="24">
        <v>212.0</v>
      </c>
      <c r="B1991" s="24" t="s">
        <v>5659</v>
      </c>
      <c r="C1991" s="24" t="s">
        <v>5659</v>
      </c>
      <c r="D1991" s="132" t="s">
        <v>4631</v>
      </c>
      <c r="E1991" s="132">
        <v>5.0</v>
      </c>
      <c r="F1991" s="132"/>
      <c r="G1991" s="132"/>
      <c r="H1991" s="132"/>
      <c r="J1991" s="171">
        <f t="array" ref="J1991">IFERROR(INDEX(VBDhistory1!$U$310:$U$610,MATCH(VBDgames!$C1991,VBDhistory1!$B$310:$B$610,0))+ROW()/10000000,0)</f>
        <v>0</v>
      </c>
      <c r="K1991" s="171">
        <f t="array" ref="K1991">IFERROR(INDEX(VBDhistory2!$U$310:$U$610,MATCH(VBDgames!$C1991,VBDhistory2!$B$310:$B$610,0))+ROW()/10000000,0)</f>
        <v>0</v>
      </c>
      <c r="L1991" s="171">
        <f t="array" ref="L1991">IFERROR(INDEX(VBDhistory3!$U$310:$U$610,MATCH(VBDgames!$C1991,VBDhistory3!$B$310:$B$610,0))+ROW()/10000000,0)</f>
        <v>0</v>
      </c>
      <c r="M1991" s="171">
        <f t="array" ref="M1991">IFERROR(INDEX(VBDhistory4!$U$310:$U$610,MATCH(VBDgames!$C1991,VBDhistory4!$B$310:$B$610,0))+ROW()/10000000,0)</f>
        <v>0</v>
      </c>
      <c r="N1991" s="171"/>
      <c r="O1991" s="171" t="str">
        <f t="shared" ref="O1991:R1991" si="3463">$D1991&amp;"-"&amp;RANK(J1991,J$1780:J$2179,0)</f>
        <v>DB-1</v>
      </c>
      <c r="P1991" s="171" t="str">
        <f t="shared" si="3463"/>
        <v>DB-1</v>
      </c>
      <c r="Q1991" s="171" t="str">
        <f t="shared" si="3463"/>
        <v>DB-1</v>
      </c>
      <c r="R1991" s="171" t="str">
        <f t="shared" si="3463"/>
        <v>DB-1</v>
      </c>
      <c r="AC1991" s="3"/>
    </row>
    <row r="1992" ht="15.75" customHeight="1">
      <c r="A1992" s="24">
        <v>213.0</v>
      </c>
      <c r="B1992" s="24" t="s">
        <v>5128</v>
      </c>
      <c r="C1992" s="24" t="s">
        <v>5128</v>
      </c>
      <c r="D1992" s="132" t="s">
        <v>4631</v>
      </c>
      <c r="E1992" s="132">
        <v>7.0</v>
      </c>
      <c r="F1992" s="132"/>
      <c r="G1992" s="132"/>
      <c r="H1992" s="132"/>
      <c r="J1992" s="171">
        <f t="array" ref="J1992">IFERROR(INDEX(VBDhistory1!$U$310:$U$610,MATCH(VBDgames!$C1992,VBDhistory1!$B$310:$B$610,0))+ROW()/10000000,0)</f>
        <v>0</v>
      </c>
      <c r="K1992" s="171">
        <f t="array" ref="K1992">IFERROR(INDEX(VBDhistory2!$U$310:$U$610,MATCH(VBDgames!$C1992,VBDhistory2!$B$310:$B$610,0))+ROW()/10000000,0)</f>
        <v>0</v>
      </c>
      <c r="L1992" s="171">
        <f t="array" ref="L1992">IFERROR(INDEX(VBDhistory3!$U$310:$U$610,MATCH(VBDgames!$C1992,VBDhistory3!$B$310:$B$610,0))+ROW()/10000000,0)</f>
        <v>0</v>
      </c>
      <c r="M1992" s="171">
        <f t="array" ref="M1992">IFERROR(INDEX(VBDhistory4!$U$310:$U$610,MATCH(VBDgames!$C1992,VBDhistory4!$B$310:$B$610,0))+ROW()/10000000,0)</f>
        <v>0</v>
      </c>
      <c r="N1992" s="171"/>
      <c r="O1992" s="171" t="str">
        <f t="shared" ref="O1992:R1992" si="3464">$D1992&amp;"-"&amp;RANK(J1992,J$1780:J$2179,0)</f>
        <v>DB-1</v>
      </c>
      <c r="P1992" s="171" t="str">
        <f t="shared" si="3464"/>
        <v>DB-1</v>
      </c>
      <c r="Q1992" s="171" t="str">
        <f t="shared" si="3464"/>
        <v>DB-1</v>
      </c>
      <c r="R1992" s="171" t="str">
        <f t="shared" si="3464"/>
        <v>DB-1</v>
      </c>
      <c r="AC1992" s="3"/>
    </row>
    <row r="1993" ht="15.75" customHeight="1">
      <c r="A1993" s="24">
        <v>214.0</v>
      </c>
      <c r="B1993" s="24" t="s">
        <v>5660</v>
      </c>
      <c r="C1993" s="24" t="s">
        <v>5660</v>
      </c>
      <c r="D1993" s="132" t="s">
        <v>4631</v>
      </c>
      <c r="E1993" s="132">
        <v>6.0</v>
      </c>
      <c r="F1993" s="132">
        <v>15.0</v>
      </c>
      <c r="G1993" s="132">
        <v>15.0</v>
      </c>
      <c r="H1993" s="132">
        <v>12.0</v>
      </c>
      <c r="J1993" s="171">
        <f t="array" ref="J1993">IFERROR(INDEX(VBDhistory1!$U$310:$U$610,MATCH(VBDgames!$C1993,VBDhistory1!$B$310:$B$610,0))+ROW()/10000000,0)</f>
        <v>0</v>
      </c>
      <c r="K1993" s="171">
        <f t="array" ref="K1993">IFERROR(INDEX(VBDhistory2!$U$310:$U$610,MATCH(VBDgames!$C1993,VBDhistory2!$B$310:$B$610,0))+ROW()/10000000,0)</f>
        <v>0</v>
      </c>
      <c r="L1993" s="171">
        <f t="array" ref="L1993">IFERROR(INDEX(VBDhistory3!$U$310:$U$610,MATCH(VBDgames!$C1993,VBDhistory3!$B$310:$B$610,0))+ROW()/10000000,0)</f>
        <v>0</v>
      </c>
      <c r="M1993" s="171">
        <f t="array" ref="M1993">IFERROR(INDEX(VBDhistory4!$U$310:$U$610,MATCH(VBDgames!$C1993,VBDhistory4!$B$310:$B$610,0))+ROW()/10000000,0)</f>
        <v>0</v>
      </c>
      <c r="N1993" s="171"/>
      <c r="O1993" s="171" t="str">
        <f t="shared" ref="O1993:R1993" si="3465">$D1993&amp;"-"&amp;RANK(J1993,J$1780:J$2179,0)</f>
        <v>DB-1</v>
      </c>
      <c r="P1993" s="171" t="str">
        <f t="shared" si="3465"/>
        <v>DB-1</v>
      </c>
      <c r="Q1993" s="171" t="str">
        <f t="shared" si="3465"/>
        <v>DB-1</v>
      </c>
      <c r="R1993" s="171" t="str">
        <f t="shared" si="3465"/>
        <v>DB-1</v>
      </c>
      <c r="AC1993" s="3"/>
    </row>
    <row r="1994" ht="15.75" customHeight="1">
      <c r="A1994" s="24">
        <v>215.0</v>
      </c>
      <c r="B1994" s="24" t="s">
        <v>5661</v>
      </c>
      <c r="C1994" s="24" t="s">
        <v>5661</v>
      </c>
      <c r="D1994" s="132" t="s">
        <v>4631</v>
      </c>
      <c r="E1994" s="132">
        <v>8.0</v>
      </c>
      <c r="F1994" s="132">
        <v>5.0</v>
      </c>
      <c r="G1994" s="132"/>
      <c r="H1994" s="132"/>
      <c r="J1994" s="171">
        <f t="array" ref="J1994">IFERROR(INDEX(VBDhistory1!$U$310:$U$610,MATCH(VBDgames!$C1994,VBDhistory1!$B$310:$B$610,0))+ROW()/10000000,0)</f>
        <v>0</v>
      </c>
      <c r="K1994" s="171">
        <f t="array" ref="K1994">IFERROR(INDEX(VBDhistory2!$U$310:$U$610,MATCH(VBDgames!$C1994,VBDhistory2!$B$310:$B$610,0))+ROW()/10000000,0)</f>
        <v>0</v>
      </c>
      <c r="L1994" s="171">
        <f t="array" ref="L1994">IFERROR(INDEX(VBDhistory3!$U$310:$U$610,MATCH(VBDgames!$C1994,VBDhistory3!$B$310:$B$610,0))+ROW()/10000000,0)</f>
        <v>0</v>
      </c>
      <c r="M1994" s="171">
        <f t="array" ref="M1994">IFERROR(INDEX(VBDhistory4!$U$310:$U$610,MATCH(VBDgames!$C1994,VBDhistory4!$B$310:$B$610,0))+ROW()/10000000,0)</f>
        <v>0</v>
      </c>
      <c r="N1994" s="171"/>
      <c r="O1994" s="171" t="str">
        <f t="shared" ref="O1994:R1994" si="3466">$D1994&amp;"-"&amp;RANK(J1994,J$1780:J$2179,0)</f>
        <v>DB-1</v>
      </c>
      <c r="P1994" s="171" t="str">
        <f t="shared" si="3466"/>
        <v>DB-1</v>
      </c>
      <c r="Q1994" s="171" t="str">
        <f t="shared" si="3466"/>
        <v>DB-1</v>
      </c>
      <c r="R1994" s="171" t="str">
        <f t="shared" si="3466"/>
        <v>DB-1</v>
      </c>
      <c r="AC1994" s="3"/>
    </row>
    <row r="1995" ht="15.75" customHeight="1">
      <c r="A1995" s="24">
        <v>216.0</v>
      </c>
      <c r="B1995" s="24" t="s">
        <v>5662</v>
      </c>
      <c r="C1995" s="24" t="s">
        <v>5662</v>
      </c>
      <c r="D1995" s="132" t="s">
        <v>4631</v>
      </c>
      <c r="E1995" s="132">
        <v>7.0</v>
      </c>
      <c r="F1995" s="132">
        <v>15.0</v>
      </c>
      <c r="G1995" s="132">
        <v>11.0</v>
      </c>
      <c r="H1995" s="132"/>
      <c r="J1995" s="171">
        <f t="array" ref="J1995">IFERROR(INDEX(VBDhistory1!$U$310:$U$610,MATCH(VBDgames!$C1995,VBDhistory1!$B$310:$B$610,0))+ROW()/10000000,0)</f>
        <v>0</v>
      </c>
      <c r="K1995" s="171">
        <f t="array" ref="K1995">IFERROR(INDEX(VBDhistory2!$U$310:$U$610,MATCH(VBDgames!$C1995,VBDhistory2!$B$310:$B$610,0))+ROW()/10000000,0)</f>
        <v>0</v>
      </c>
      <c r="L1995" s="171">
        <f t="array" ref="L1995">IFERROR(INDEX(VBDhistory3!$U$310:$U$610,MATCH(VBDgames!$C1995,VBDhistory3!$B$310:$B$610,0))+ROW()/10000000,0)</f>
        <v>0</v>
      </c>
      <c r="M1995" s="171">
        <f t="array" ref="M1995">IFERROR(INDEX(VBDhistory4!$U$310:$U$610,MATCH(VBDgames!$C1995,VBDhistory4!$B$310:$B$610,0))+ROW()/10000000,0)</f>
        <v>0</v>
      </c>
      <c r="N1995" s="171"/>
      <c r="O1995" s="171" t="str">
        <f t="shared" ref="O1995:R1995" si="3467">$D1995&amp;"-"&amp;RANK(J1995,J$1780:J$2179,0)</f>
        <v>DB-1</v>
      </c>
      <c r="P1995" s="171" t="str">
        <f t="shared" si="3467"/>
        <v>DB-1</v>
      </c>
      <c r="Q1995" s="171" t="str">
        <f t="shared" si="3467"/>
        <v>DB-1</v>
      </c>
      <c r="R1995" s="171" t="str">
        <f t="shared" si="3467"/>
        <v>DB-1</v>
      </c>
      <c r="AC1995" s="3"/>
    </row>
    <row r="1996" ht="15.75" customHeight="1">
      <c r="A1996" s="24">
        <v>217.0</v>
      </c>
      <c r="B1996" s="24" t="s">
        <v>5663</v>
      </c>
      <c r="C1996" s="24" t="s">
        <v>5663</v>
      </c>
      <c r="D1996" s="132" t="s">
        <v>4631</v>
      </c>
      <c r="E1996" s="132">
        <v>5.0</v>
      </c>
      <c r="F1996" s="132">
        <v>14.0</v>
      </c>
      <c r="G1996" s="132">
        <v>16.0</v>
      </c>
      <c r="H1996" s="132"/>
      <c r="J1996" s="171">
        <f t="array" ref="J1996">IFERROR(INDEX(VBDhistory1!$U$310:$U$610,MATCH(VBDgames!$C1996,VBDhistory1!$B$310:$B$610,0))+ROW()/10000000,0)</f>
        <v>0</v>
      </c>
      <c r="K1996" s="171">
        <f t="array" ref="K1996">IFERROR(INDEX(VBDhistory2!$U$310:$U$610,MATCH(VBDgames!$C1996,VBDhistory2!$B$310:$B$610,0))+ROW()/10000000,0)</f>
        <v>0</v>
      </c>
      <c r="L1996" s="171">
        <f t="array" ref="L1996">IFERROR(INDEX(VBDhistory3!$U$310:$U$610,MATCH(VBDgames!$C1996,VBDhistory3!$B$310:$B$610,0))+ROW()/10000000,0)</f>
        <v>0</v>
      </c>
      <c r="M1996" s="171">
        <f t="array" ref="M1996">IFERROR(INDEX(VBDhistory4!$U$310:$U$610,MATCH(VBDgames!$C1996,VBDhistory4!$B$310:$B$610,0))+ROW()/10000000,0)</f>
        <v>0</v>
      </c>
      <c r="N1996" s="171"/>
      <c r="O1996" s="171" t="str">
        <f t="shared" ref="O1996:R1996" si="3468">$D1996&amp;"-"&amp;RANK(J1996,J$1780:J$2179,0)</f>
        <v>DB-1</v>
      </c>
      <c r="P1996" s="171" t="str">
        <f t="shared" si="3468"/>
        <v>DB-1</v>
      </c>
      <c r="Q1996" s="171" t="str">
        <f t="shared" si="3468"/>
        <v>DB-1</v>
      </c>
      <c r="R1996" s="171" t="str">
        <f t="shared" si="3468"/>
        <v>DB-1</v>
      </c>
      <c r="AC1996" s="3"/>
    </row>
    <row r="1997" ht="15.75" customHeight="1">
      <c r="A1997" s="24">
        <v>218.0</v>
      </c>
      <c r="B1997" s="24" t="s">
        <v>5664</v>
      </c>
      <c r="C1997" s="24" t="s">
        <v>5664</v>
      </c>
      <c r="D1997" s="132" t="s">
        <v>4631</v>
      </c>
      <c r="E1997" s="132">
        <v>8.0</v>
      </c>
      <c r="F1997" s="132">
        <v>16.0</v>
      </c>
      <c r="G1997" s="132">
        <v>6.0</v>
      </c>
      <c r="H1997" s="132"/>
      <c r="J1997" s="171">
        <f t="array" ref="J1997">IFERROR(INDEX(VBDhistory1!$U$310:$U$610,MATCH(VBDgames!$C1997,VBDhistory1!$B$310:$B$610,0))+ROW()/10000000,0)</f>
        <v>0</v>
      </c>
      <c r="K1997" s="171">
        <f t="array" ref="K1997">IFERROR(INDEX(VBDhistory2!$U$310:$U$610,MATCH(VBDgames!$C1997,VBDhistory2!$B$310:$B$610,0))+ROW()/10000000,0)</f>
        <v>0</v>
      </c>
      <c r="L1997" s="171">
        <f t="array" ref="L1997">IFERROR(INDEX(VBDhistory3!$U$310:$U$610,MATCH(VBDgames!$C1997,VBDhistory3!$B$310:$B$610,0))+ROW()/10000000,0)</f>
        <v>0</v>
      </c>
      <c r="M1997" s="171">
        <f t="array" ref="M1997">IFERROR(INDEX(VBDhistory4!$U$310:$U$610,MATCH(VBDgames!$C1997,VBDhistory4!$B$310:$B$610,0))+ROW()/10000000,0)</f>
        <v>0</v>
      </c>
      <c r="N1997" s="171"/>
      <c r="O1997" s="171" t="str">
        <f t="shared" ref="O1997:R1997" si="3469">$D1997&amp;"-"&amp;RANK(J1997,J$1780:J$2179,0)</f>
        <v>DB-1</v>
      </c>
      <c r="P1997" s="171" t="str">
        <f t="shared" si="3469"/>
        <v>DB-1</v>
      </c>
      <c r="Q1997" s="171" t="str">
        <f t="shared" si="3469"/>
        <v>DB-1</v>
      </c>
      <c r="R1997" s="171" t="str">
        <f t="shared" si="3469"/>
        <v>DB-1</v>
      </c>
      <c r="AC1997" s="3"/>
    </row>
    <row r="1998" ht="15.75" customHeight="1">
      <c r="A1998" s="24">
        <v>219.0</v>
      </c>
      <c r="B1998" s="24" t="s">
        <v>5665</v>
      </c>
      <c r="C1998" s="24" t="s">
        <v>5665</v>
      </c>
      <c r="D1998" s="132" t="s">
        <v>4631</v>
      </c>
      <c r="E1998" s="132">
        <v>11.0</v>
      </c>
      <c r="F1998" s="132">
        <v>2.0</v>
      </c>
      <c r="G1998" s="132">
        <v>1.0</v>
      </c>
      <c r="H1998" s="132"/>
      <c r="J1998" s="171">
        <f t="array" ref="J1998">IFERROR(INDEX(VBDhistory1!$U$310:$U$610,MATCH(VBDgames!$C1998,VBDhistory1!$B$310:$B$610,0))+ROW()/10000000,0)</f>
        <v>0</v>
      </c>
      <c r="K1998" s="171">
        <f t="array" ref="K1998">IFERROR(INDEX(VBDhistory2!$U$310:$U$610,MATCH(VBDgames!$C1998,VBDhistory2!$B$310:$B$610,0))+ROW()/10000000,0)</f>
        <v>0</v>
      </c>
      <c r="L1998" s="171">
        <f t="array" ref="L1998">IFERROR(INDEX(VBDhistory3!$U$310:$U$610,MATCH(VBDgames!$C1998,VBDhistory3!$B$310:$B$610,0))+ROW()/10000000,0)</f>
        <v>0</v>
      </c>
      <c r="M1998" s="171">
        <f t="array" ref="M1998">IFERROR(INDEX(VBDhistory4!$U$310:$U$610,MATCH(VBDgames!$C1998,VBDhistory4!$B$310:$B$610,0))+ROW()/10000000,0)</f>
        <v>0</v>
      </c>
      <c r="N1998" s="171"/>
      <c r="O1998" s="171" t="str">
        <f t="shared" ref="O1998:R1998" si="3470">$D1998&amp;"-"&amp;RANK(J1998,J$1780:J$2179,0)</f>
        <v>DB-1</v>
      </c>
      <c r="P1998" s="171" t="str">
        <f t="shared" si="3470"/>
        <v>DB-1</v>
      </c>
      <c r="Q1998" s="171" t="str">
        <f t="shared" si="3470"/>
        <v>DB-1</v>
      </c>
      <c r="R1998" s="171" t="str">
        <f t="shared" si="3470"/>
        <v>DB-1</v>
      </c>
      <c r="AC1998" s="3"/>
    </row>
    <row r="1999" ht="15.75" customHeight="1">
      <c r="A1999" s="24">
        <v>220.0</v>
      </c>
      <c r="B1999" s="24" t="s">
        <v>5180</v>
      </c>
      <c r="C1999" s="24" t="s">
        <v>5180</v>
      </c>
      <c r="D1999" s="132" t="s">
        <v>4631</v>
      </c>
      <c r="E1999" s="132">
        <v>5.0</v>
      </c>
      <c r="F1999" s="132">
        <v>0.0</v>
      </c>
      <c r="G1999" s="132"/>
      <c r="H1999" s="132"/>
      <c r="J1999" s="171">
        <f t="array" ref="J1999">IFERROR(INDEX(VBDhistory1!$U$310:$U$610,MATCH(VBDgames!$C1999,VBDhistory1!$B$310:$B$610,0))+ROW()/10000000,0)</f>
        <v>0</v>
      </c>
      <c r="K1999" s="171">
        <f t="array" ref="K1999">IFERROR(INDEX(VBDhistory2!$U$310:$U$610,MATCH(VBDgames!$C1999,VBDhistory2!$B$310:$B$610,0))+ROW()/10000000,0)</f>
        <v>0</v>
      </c>
      <c r="L1999" s="171">
        <f t="array" ref="L1999">IFERROR(INDEX(VBDhistory3!$U$310:$U$610,MATCH(VBDgames!$C1999,VBDhistory3!$B$310:$B$610,0))+ROW()/10000000,0)</f>
        <v>0</v>
      </c>
      <c r="M1999" s="171">
        <f t="array" ref="M1999">IFERROR(INDEX(VBDhistory4!$U$310:$U$610,MATCH(VBDgames!$C1999,VBDhistory4!$B$310:$B$610,0))+ROW()/10000000,0)</f>
        <v>0</v>
      </c>
      <c r="N1999" s="171"/>
      <c r="O1999" s="171" t="str">
        <f t="shared" ref="O1999:R1999" si="3471">$D1999&amp;"-"&amp;RANK(J1999,J$1780:J$2179,0)</f>
        <v>DB-1</v>
      </c>
      <c r="P1999" s="171" t="str">
        <f t="shared" si="3471"/>
        <v>DB-1</v>
      </c>
      <c r="Q1999" s="171" t="str">
        <f t="shared" si="3471"/>
        <v>DB-1</v>
      </c>
      <c r="R1999" s="171" t="str">
        <f t="shared" si="3471"/>
        <v>DB-1</v>
      </c>
      <c r="AC1999" s="3"/>
    </row>
    <row r="2000" ht="15.75" customHeight="1">
      <c r="A2000" s="24">
        <v>221.0</v>
      </c>
      <c r="B2000" s="24" t="s">
        <v>5666</v>
      </c>
      <c r="C2000" s="24" t="s">
        <v>5666</v>
      </c>
      <c r="D2000" s="132" t="s">
        <v>4631</v>
      </c>
      <c r="E2000" s="132">
        <v>6.0</v>
      </c>
      <c r="F2000" s="132">
        <v>0.0</v>
      </c>
      <c r="G2000" s="132"/>
      <c r="H2000" s="132"/>
      <c r="J2000" s="171">
        <f t="array" ref="J2000">IFERROR(INDEX(VBDhistory1!$U$310:$U$610,MATCH(VBDgames!$C2000,VBDhistory1!$B$310:$B$610,0))+ROW()/10000000,0)</f>
        <v>0</v>
      </c>
      <c r="K2000" s="171">
        <f t="array" ref="K2000">IFERROR(INDEX(VBDhistory2!$U$310:$U$610,MATCH(VBDgames!$C2000,VBDhistory2!$B$310:$B$610,0))+ROW()/10000000,0)</f>
        <v>0</v>
      </c>
      <c r="L2000" s="171">
        <f t="array" ref="L2000">IFERROR(INDEX(VBDhistory3!$U$310:$U$610,MATCH(VBDgames!$C2000,VBDhistory3!$B$310:$B$610,0))+ROW()/10000000,0)</f>
        <v>0</v>
      </c>
      <c r="M2000" s="171">
        <f t="array" ref="M2000">IFERROR(INDEX(VBDhistory4!$U$310:$U$610,MATCH(VBDgames!$C2000,VBDhistory4!$B$310:$B$610,0))+ROW()/10000000,0)</f>
        <v>0</v>
      </c>
      <c r="N2000" s="171"/>
      <c r="O2000" s="171" t="str">
        <f t="shared" ref="O2000:R2000" si="3472">$D2000&amp;"-"&amp;RANK(J2000,J$1780:J$2179,0)</f>
        <v>DB-1</v>
      </c>
      <c r="P2000" s="171" t="str">
        <f t="shared" si="3472"/>
        <v>DB-1</v>
      </c>
      <c r="Q2000" s="171" t="str">
        <f t="shared" si="3472"/>
        <v>DB-1</v>
      </c>
      <c r="R2000" s="171" t="str">
        <f t="shared" si="3472"/>
        <v>DB-1</v>
      </c>
      <c r="AC2000" s="3"/>
    </row>
    <row r="2001" ht="15.75" customHeight="1">
      <c r="A2001" s="24">
        <v>222.0</v>
      </c>
      <c r="B2001" s="24" t="s">
        <v>5667</v>
      </c>
      <c r="C2001" s="24" t="s">
        <v>5667</v>
      </c>
      <c r="D2001" s="132" t="s">
        <v>4631</v>
      </c>
      <c r="E2001" s="132">
        <v>6.0</v>
      </c>
      <c r="F2001" s="132">
        <v>7.0</v>
      </c>
      <c r="G2001" s="132">
        <v>1.0</v>
      </c>
      <c r="H2001" s="132"/>
      <c r="J2001" s="171">
        <f t="array" ref="J2001">IFERROR(INDEX(VBDhistory1!$U$310:$U$610,MATCH(VBDgames!$C2001,VBDhistory1!$B$310:$B$610,0))+ROW()/10000000,0)</f>
        <v>0</v>
      </c>
      <c r="K2001" s="171">
        <f t="array" ref="K2001">IFERROR(INDEX(VBDhistory2!$U$310:$U$610,MATCH(VBDgames!$C2001,VBDhistory2!$B$310:$B$610,0))+ROW()/10000000,0)</f>
        <v>0</v>
      </c>
      <c r="L2001" s="171">
        <f t="array" ref="L2001">IFERROR(INDEX(VBDhistory3!$U$310:$U$610,MATCH(VBDgames!$C2001,VBDhistory3!$B$310:$B$610,0))+ROW()/10000000,0)</f>
        <v>0</v>
      </c>
      <c r="M2001" s="171">
        <f t="array" ref="M2001">IFERROR(INDEX(VBDhistory4!$U$310:$U$610,MATCH(VBDgames!$C2001,VBDhistory4!$B$310:$B$610,0))+ROW()/10000000,0)</f>
        <v>0</v>
      </c>
      <c r="N2001" s="171"/>
      <c r="O2001" s="171" t="str">
        <f t="shared" ref="O2001:R2001" si="3473">$D2001&amp;"-"&amp;RANK(J2001,J$1780:J$2179,0)</f>
        <v>DB-1</v>
      </c>
      <c r="P2001" s="171" t="str">
        <f t="shared" si="3473"/>
        <v>DB-1</v>
      </c>
      <c r="Q2001" s="171" t="str">
        <f t="shared" si="3473"/>
        <v>DB-1</v>
      </c>
      <c r="R2001" s="171" t="str">
        <f t="shared" si="3473"/>
        <v>DB-1</v>
      </c>
      <c r="AC2001" s="3"/>
    </row>
    <row r="2002" ht="15.75" customHeight="1">
      <c r="A2002" s="24">
        <v>223.0</v>
      </c>
      <c r="B2002" s="24" t="s">
        <v>5668</v>
      </c>
      <c r="C2002" s="24" t="s">
        <v>5668</v>
      </c>
      <c r="D2002" s="132" t="s">
        <v>4631</v>
      </c>
      <c r="E2002" s="132">
        <v>5.0</v>
      </c>
      <c r="F2002" s="132">
        <v>2.0</v>
      </c>
      <c r="G2002" s="132"/>
      <c r="H2002" s="132"/>
      <c r="J2002" s="171">
        <f t="array" ref="J2002">IFERROR(INDEX(VBDhistory1!$U$310:$U$610,MATCH(VBDgames!$C2002,VBDhistory1!$B$310:$B$610,0))+ROW()/10000000,0)</f>
        <v>0</v>
      </c>
      <c r="K2002" s="171">
        <f t="array" ref="K2002">IFERROR(INDEX(VBDhistory2!$U$310:$U$610,MATCH(VBDgames!$C2002,VBDhistory2!$B$310:$B$610,0))+ROW()/10000000,0)</f>
        <v>0</v>
      </c>
      <c r="L2002" s="171">
        <f t="array" ref="L2002">IFERROR(INDEX(VBDhistory3!$U$310:$U$610,MATCH(VBDgames!$C2002,VBDhistory3!$B$310:$B$610,0))+ROW()/10000000,0)</f>
        <v>0</v>
      </c>
      <c r="M2002" s="171">
        <f t="array" ref="M2002">IFERROR(INDEX(VBDhistory4!$U$310:$U$610,MATCH(VBDgames!$C2002,VBDhistory4!$B$310:$B$610,0))+ROW()/10000000,0)</f>
        <v>0</v>
      </c>
      <c r="N2002" s="171"/>
      <c r="O2002" s="171" t="str">
        <f t="shared" ref="O2002:R2002" si="3474">$D2002&amp;"-"&amp;RANK(J2002,J$1780:J$2179,0)</f>
        <v>DB-1</v>
      </c>
      <c r="P2002" s="171" t="str">
        <f t="shared" si="3474"/>
        <v>DB-1</v>
      </c>
      <c r="Q2002" s="171" t="str">
        <f t="shared" si="3474"/>
        <v>DB-1</v>
      </c>
      <c r="R2002" s="171" t="str">
        <f t="shared" si="3474"/>
        <v>DB-1</v>
      </c>
      <c r="AC2002" s="3"/>
    </row>
    <row r="2003" ht="15.75" customHeight="1">
      <c r="A2003" s="24">
        <v>224.0</v>
      </c>
      <c r="B2003" s="24" t="s">
        <v>5669</v>
      </c>
      <c r="C2003" s="24" t="s">
        <v>5669</v>
      </c>
      <c r="D2003" s="132" t="s">
        <v>4631</v>
      </c>
      <c r="E2003" s="132">
        <v>11.0</v>
      </c>
      <c r="F2003" s="132">
        <v>7.0</v>
      </c>
      <c r="G2003" s="132">
        <v>3.0</v>
      </c>
      <c r="H2003" s="132"/>
      <c r="J2003" s="171">
        <f t="array" ref="J2003">IFERROR(INDEX(VBDhistory1!$U$310:$U$610,MATCH(VBDgames!$C2003,VBDhistory1!$B$310:$B$610,0))+ROW()/10000000,0)</f>
        <v>0</v>
      </c>
      <c r="K2003" s="171">
        <f t="array" ref="K2003">IFERROR(INDEX(VBDhistory2!$U$310:$U$610,MATCH(VBDgames!$C2003,VBDhistory2!$B$310:$B$610,0))+ROW()/10000000,0)</f>
        <v>0</v>
      </c>
      <c r="L2003" s="171">
        <f t="array" ref="L2003">IFERROR(INDEX(VBDhistory3!$U$310:$U$610,MATCH(VBDgames!$C2003,VBDhistory3!$B$310:$B$610,0))+ROW()/10000000,0)</f>
        <v>0</v>
      </c>
      <c r="M2003" s="171">
        <f t="array" ref="M2003">IFERROR(INDEX(VBDhistory4!$U$310:$U$610,MATCH(VBDgames!$C2003,VBDhistory4!$B$310:$B$610,0))+ROW()/10000000,0)</f>
        <v>0</v>
      </c>
      <c r="N2003" s="171"/>
      <c r="O2003" s="171" t="str">
        <f t="shared" ref="O2003:R2003" si="3475">$D2003&amp;"-"&amp;RANK(J2003,J$1780:J$2179,0)</f>
        <v>DB-1</v>
      </c>
      <c r="P2003" s="171" t="str">
        <f t="shared" si="3475"/>
        <v>DB-1</v>
      </c>
      <c r="Q2003" s="171" t="str">
        <f t="shared" si="3475"/>
        <v>DB-1</v>
      </c>
      <c r="R2003" s="171" t="str">
        <f t="shared" si="3475"/>
        <v>DB-1</v>
      </c>
      <c r="AC2003" s="3"/>
    </row>
    <row r="2004" ht="15.75" customHeight="1">
      <c r="A2004" s="24">
        <v>225.0</v>
      </c>
      <c r="B2004" s="24" t="s">
        <v>5670</v>
      </c>
      <c r="C2004" s="24" t="s">
        <v>5670</v>
      </c>
      <c r="D2004" s="132" t="s">
        <v>4631</v>
      </c>
      <c r="E2004" s="132">
        <v>6.0</v>
      </c>
      <c r="F2004" s="132"/>
      <c r="G2004" s="132">
        <v>2.0</v>
      </c>
      <c r="H2004" s="132"/>
      <c r="J2004" s="171">
        <f t="array" ref="J2004">IFERROR(INDEX(VBDhistory1!$U$310:$U$610,MATCH(VBDgames!$C2004,VBDhistory1!$B$310:$B$610,0))+ROW()/10000000,0)</f>
        <v>0</v>
      </c>
      <c r="K2004" s="171">
        <f t="array" ref="K2004">IFERROR(INDEX(VBDhistory2!$U$310:$U$610,MATCH(VBDgames!$C2004,VBDhistory2!$B$310:$B$610,0))+ROW()/10000000,0)</f>
        <v>0</v>
      </c>
      <c r="L2004" s="171">
        <f t="array" ref="L2004">IFERROR(INDEX(VBDhistory3!$U$310:$U$610,MATCH(VBDgames!$C2004,VBDhistory3!$B$310:$B$610,0))+ROW()/10000000,0)</f>
        <v>0</v>
      </c>
      <c r="M2004" s="171">
        <f t="array" ref="M2004">IFERROR(INDEX(VBDhistory4!$U$310:$U$610,MATCH(VBDgames!$C2004,VBDhistory4!$B$310:$B$610,0))+ROW()/10000000,0)</f>
        <v>0</v>
      </c>
      <c r="N2004" s="171"/>
      <c r="O2004" s="171" t="str">
        <f t="shared" ref="O2004:R2004" si="3476">$D2004&amp;"-"&amp;RANK(J2004,J$1780:J$2179,0)</f>
        <v>DB-1</v>
      </c>
      <c r="P2004" s="171" t="str">
        <f t="shared" si="3476"/>
        <v>DB-1</v>
      </c>
      <c r="Q2004" s="171" t="str">
        <f t="shared" si="3476"/>
        <v>DB-1</v>
      </c>
      <c r="R2004" s="171" t="str">
        <f t="shared" si="3476"/>
        <v>DB-1</v>
      </c>
      <c r="AC2004" s="3"/>
    </row>
    <row r="2005" ht="15.75" customHeight="1">
      <c r="A2005" s="24">
        <v>226.0</v>
      </c>
      <c r="B2005" s="24" t="s">
        <v>5671</v>
      </c>
      <c r="C2005" s="24" t="s">
        <v>5671</v>
      </c>
      <c r="D2005" s="132" t="s">
        <v>4631</v>
      </c>
      <c r="E2005" s="132">
        <v>7.0</v>
      </c>
      <c r="F2005" s="132"/>
      <c r="G2005" s="132"/>
      <c r="H2005" s="132"/>
      <c r="J2005" s="171">
        <f t="array" ref="J2005">IFERROR(INDEX(VBDhistory1!$U$310:$U$610,MATCH(VBDgames!$C2005,VBDhistory1!$B$310:$B$610,0))+ROW()/10000000,0)</f>
        <v>0</v>
      </c>
      <c r="K2005" s="171">
        <f t="array" ref="K2005">IFERROR(INDEX(VBDhistory2!$U$310:$U$610,MATCH(VBDgames!$C2005,VBDhistory2!$B$310:$B$610,0))+ROW()/10000000,0)</f>
        <v>0</v>
      </c>
      <c r="L2005" s="171">
        <f t="array" ref="L2005">IFERROR(INDEX(VBDhistory3!$U$310:$U$610,MATCH(VBDgames!$C2005,VBDhistory3!$B$310:$B$610,0))+ROW()/10000000,0)</f>
        <v>0</v>
      </c>
      <c r="M2005" s="171">
        <f t="array" ref="M2005">IFERROR(INDEX(VBDhistory4!$U$310:$U$610,MATCH(VBDgames!$C2005,VBDhistory4!$B$310:$B$610,0))+ROW()/10000000,0)</f>
        <v>0</v>
      </c>
      <c r="N2005" s="171"/>
      <c r="O2005" s="171" t="str">
        <f t="shared" ref="O2005:R2005" si="3477">$D2005&amp;"-"&amp;RANK(J2005,J$1780:J$2179,0)</f>
        <v>DB-1</v>
      </c>
      <c r="P2005" s="171" t="str">
        <f t="shared" si="3477"/>
        <v>DB-1</v>
      </c>
      <c r="Q2005" s="171" t="str">
        <f t="shared" si="3477"/>
        <v>DB-1</v>
      </c>
      <c r="R2005" s="171" t="str">
        <f t="shared" si="3477"/>
        <v>DB-1</v>
      </c>
      <c r="AC2005" s="3"/>
    </row>
    <row r="2006" ht="15.75" customHeight="1">
      <c r="A2006" s="24">
        <v>227.0</v>
      </c>
      <c r="B2006" s="24" t="s">
        <v>5672</v>
      </c>
      <c r="C2006" s="24" t="s">
        <v>5672</v>
      </c>
      <c r="D2006" s="132" t="s">
        <v>4631</v>
      </c>
      <c r="E2006" s="132">
        <v>6.0</v>
      </c>
      <c r="F2006" s="132"/>
      <c r="G2006" s="132"/>
      <c r="H2006" s="132"/>
      <c r="J2006" s="171">
        <f t="array" ref="J2006">IFERROR(INDEX(VBDhistory1!$U$310:$U$610,MATCH(VBDgames!$C2006,VBDhistory1!$B$310:$B$610,0))+ROW()/10000000,0)</f>
        <v>0</v>
      </c>
      <c r="K2006" s="171">
        <f t="array" ref="K2006">IFERROR(INDEX(VBDhistory2!$U$310:$U$610,MATCH(VBDgames!$C2006,VBDhistory2!$B$310:$B$610,0))+ROW()/10000000,0)</f>
        <v>0</v>
      </c>
      <c r="L2006" s="171">
        <f t="array" ref="L2006">IFERROR(INDEX(VBDhistory3!$U$310:$U$610,MATCH(VBDgames!$C2006,VBDhistory3!$B$310:$B$610,0))+ROW()/10000000,0)</f>
        <v>0</v>
      </c>
      <c r="M2006" s="171">
        <f t="array" ref="M2006">IFERROR(INDEX(VBDhistory4!$U$310:$U$610,MATCH(VBDgames!$C2006,VBDhistory4!$B$310:$B$610,0))+ROW()/10000000,0)</f>
        <v>0</v>
      </c>
      <c r="N2006" s="171"/>
      <c r="O2006" s="171" t="str">
        <f t="shared" ref="O2006:R2006" si="3478">$D2006&amp;"-"&amp;RANK(J2006,J$1780:J$2179,0)</f>
        <v>DB-1</v>
      </c>
      <c r="P2006" s="171" t="str">
        <f t="shared" si="3478"/>
        <v>DB-1</v>
      </c>
      <c r="Q2006" s="171" t="str">
        <f t="shared" si="3478"/>
        <v>DB-1</v>
      </c>
      <c r="R2006" s="171" t="str">
        <f t="shared" si="3478"/>
        <v>DB-1</v>
      </c>
      <c r="AC2006" s="3"/>
    </row>
    <row r="2007" ht="15.75" customHeight="1">
      <c r="A2007" s="24">
        <v>228.0</v>
      </c>
      <c r="B2007" s="24" t="s">
        <v>5673</v>
      </c>
      <c r="C2007" s="24" t="s">
        <v>5673</v>
      </c>
      <c r="D2007" s="132" t="s">
        <v>4631</v>
      </c>
      <c r="E2007" s="132">
        <v>5.0</v>
      </c>
      <c r="F2007" s="132">
        <v>3.0</v>
      </c>
      <c r="G2007" s="132"/>
      <c r="H2007" s="132"/>
      <c r="J2007" s="171">
        <f t="array" ref="J2007">IFERROR(INDEX(VBDhistory1!$U$310:$U$610,MATCH(VBDgames!$C2007,VBDhistory1!$B$310:$B$610,0))+ROW()/10000000,0)</f>
        <v>0</v>
      </c>
      <c r="K2007" s="171">
        <f t="array" ref="K2007">IFERROR(INDEX(VBDhistory2!$U$310:$U$610,MATCH(VBDgames!$C2007,VBDhistory2!$B$310:$B$610,0))+ROW()/10000000,0)</f>
        <v>0</v>
      </c>
      <c r="L2007" s="171">
        <f t="array" ref="L2007">IFERROR(INDEX(VBDhistory3!$U$310:$U$610,MATCH(VBDgames!$C2007,VBDhistory3!$B$310:$B$610,0))+ROW()/10000000,0)</f>
        <v>0</v>
      </c>
      <c r="M2007" s="171">
        <f t="array" ref="M2007">IFERROR(INDEX(VBDhistory4!$U$310:$U$610,MATCH(VBDgames!$C2007,VBDhistory4!$B$310:$B$610,0))+ROW()/10000000,0)</f>
        <v>0</v>
      </c>
      <c r="N2007" s="171"/>
      <c r="O2007" s="171" t="str">
        <f t="shared" ref="O2007:R2007" si="3479">$D2007&amp;"-"&amp;RANK(J2007,J$1780:J$2179,0)</f>
        <v>DB-1</v>
      </c>
      <c r="P2007" s="171" t="str">
        <f t="shared" si="3479"/>
        <v>DB-1</v>
      </c>
      <c r="Q2007" s="171" t="str">
        <f t="shared" si="3479"/>
        <v>DB-1</v>
      </c>
      <c r="R2007" s="171" t="str">
        <f t="shared" si="3479"/>
        <v>DB-1</v>
      </c>
      <c r="AC2007" s="3"/>
    </row>
    <row r="2008" ht="15.75" customHeight="1">
      <c r="A2008" s="24">
        <v>229.0</v>
      </c>
      <c r="B2008" s="24" t="s">
        <v>5674</v>
      </c>
      <c r="C2008" s="24" t="s">
        <v>5674</v>
      </c>
      <c r="D2008" s="132" t="s">
        <v>4631</v>
      </c>
      <c r="E2008" s="132">
        <v>3.0</v>
      </c>
      <c r="F2008" s="132"/>
      <c r="G2008" s="132"/>
      <c r="H2008" s="132"/>
      <c r="J2008" s="171">
        <f t="array" ref="J2008">IFERROR(INDEX(VBDhistory1!$U$310:$U$610,MATCH(VBDgames!$C2008,VBDhistory1!$B$310:$B$610,0))+ROW()/10000000,0)</f>
        <v>0</v>
      </c>
      <c r="K2008" s="171">
        <f t="array" ref="K2008">IFERROR(INDEX(VBDhistory2!$U$310:$U$610,MATCH(VBDgames!$C2008,VBDhistory2!$B$310:$B$610,0))+ROW()/10000000,0)</f>
        <v>0</v>
      </c>
      <c r="L2008" s="171">
        <f t="array" ref="L2008">IFERROR(INDEX(VBDhistory3!$U$310:$U$610,MATCH(VBDgames!$C2008,VBDhistory3!$B$310:$B$610,0))+ROW()/10000000,0)</f>
        <v>0</v>
      </c>
      <c r="M2008" s="171">
        <f t="array" ref="M2008">IFERROR(INDEX(VBDhistory4!$U$310:$U$610,MATCH(VBDgames!$C2008,VBDhistory4!$B$310:$B$610,0))+ROW()/10000000,0)</f>
        <v>0</v>
      </c>
      <c r="N2008" s="171"/>
      <c r="O2008" s="171" t="str">
        <f t="shared" ref="O2008:R2008" si="3480">$D2008&amp;"-"&amp;RANK(J2008,J$1780:J$2179,0)</f>
        <v>DB-1</v>
      </c>
      <c r="P2008" s="171" t="str">
        <f t="shared" si="3480"/>
        <v>DB-1</v>
      </c>
      <c r="Q2008" s="171" t="str">
        <f t="shared" si="3480"/>
        <v>DB-1</v>
      </c>
      <c r="R2008" s="171" t="str">
        <f t="shared" si="3480"/>
        <v>DB-1</v>
      </c>
      <c r="AC2008" s="3"/>
    </row>
    <row r="2009" ht="15.75" customHeight="1">
      <c r="A2009" s="24">
        <v>230.0</v>
      </c>
      <c r="B2009" s="24" t="s">
        <v>5675</v>
      </c>
      <c r="C2009" s="24" t="s">
        <v>5675</v>
      </c>
      <c r="D2009" s="132" t="s">
        <v>4631</v>
      </c>
      <c r="E2009" s="132">
        <v>6.0</v>
      </c>
      <c r="F2009" s="132"/>
      <c r="G2009" s="132"/>
      <c r="H2009" s="132"/>
      <c r="J2009" s="171">
        <f t="array" ref="J2009">IFERROR(INDEX(VBDhistory1!$U$310:$U$610,MATCH(VBDgames!$C2009,VBDhistory1!$B$310:$B$610,0))+ROW()/10000000,0)</f>
        <v>0</v>
      </c>
      <c r="K2009" s="171">
        <f t="array" ref="K2009">IFERROR(INDEX(VBDhistory2!$U$310:$U$610,MATCH(VBDgames!$C2009,VBDhistory2!$B$310:$B$610,0))+ROW()/10000000,0)</f>
        <v>0</v>
      </c>
      <c r="L2009" s="171">
        <f t="array" ref="L2009">IFERROR(INDEX(VBDhistory3!$U$310:$U$610,MATCH(VBDgames!$C2009,VBDhistory3!$B$310:$B$610,0))+ROW()/10000000,0)</f>
        <v>0</v>
      </c>
      <c r="M2009" s="171">
        <f t="array" ref="M2009">IFERROR(INDEX(VBDhistory4!$U$310:$U$610,MATCH(VBDgames!$C2009,VBDhistory4!$B$310:$B$610,0))+ROW()/10000000,0)</f>
        <v>0</v>
      </c>
      <c r="N2009" s="171"/>
      <c r="O2009" s="171" t="str">
        <f t="shared" ref="O2009:R2009" si="3481">$D2009&amp;"-"&amp;RANK(J2009,J$1780:J$2179,0)</f>
        <v>DB-1</v>
      </c>
      <c r="P2009" s="171" t="str">
        <f t="shared" si="3481"/>
        <v>DB-1</v>
      </c>
      <c r="Q2009" s="171" t="str">
        <f t="shared" si="3481"/>
        <v>DB-1</v>
      </c>
      <c r="R2009" s="171" t="str">
        <f t="shared" si="3481"/>
        <v>DB-1</v>
      </c>
      <c r="AC2009" s="3"/>
    </row>
    <row r="2010" ht="15.75" customHeight="1">
      <c r="A2010" s="24">
        <v>231.0</v>
      </c>
      <c r="B2010" s="24" t="s">
        <v>5676</v>
      </c>
      <c r="C2010" s="24" t="s">
        <v>5676</v>
      </c>
      <c r="D2010" s="132" t="s">
        <v>4631</v>
      </c>
      <c r="E2010" s="132">
        <v>3.0</v>
      </c>
      <c r="F2010" s="132">
        <v>6.0</v>
      </c>
      <c r="G2010" s="132">
        <v>16.0</v>
      </c>
      <c r="H2010" s="132"/>
      <c r="J2010" s="171">
        <f t="array" ref="J2010">IFERROR(INDEX(VBDhistory1!$U$310:$U$610,MATCH(VBDgames!$C2010,VBDhistory1!$B$310:$B$610,0))+ROW()/10000000,0)</f>
        <v>0</v>
      </c>
      <c r="K2010" s="171">
        <f t="array" ref="K2010">IFERROR(INDEX(VBDhistory2!$U$310:$U$610,MATCH(VBDgames!$C2010,VBDhistory2!$B$310:$B$610,0))+ROW()/10000000,0)</f>
        <v>0</v>
      </c>
      <c r="L2010" s="171">
        <f t="array" ref="L2010">IFERROR(INDEX(VBDhistory3!$U$310:$U$610,MATCH(VBDgames!$C2010,VBDhistory3!$B$310:$B$610,0))+ROW()/10000000,0)</f>
        <v>0</v>
      </c>
      <c r="M2010" s="171">
        <f t="array" ref="M2010">IFERROR(INDEX(VBDhistory4!$U$310:$U$610,MATCH(VBDgames!$C2010,VBDhistory4!$B$310:$B$610,0))+ROW()/10000000,0)</f>
        <v>0</v>
      </c>
      <c r="N2010" s="171"/>
      <c r="O2010" s="171" t="str">
        <f t="shared" ref="O2010:R2010" si="3482">$D2010&amp;"-"&amp;RANK(J2010,J$1780:J$2179,0)</f>
        <v>DB-1</v>
      </c>
      <c r="P2010" s="171" t="str">
        <f t="shared" si="3482"/>
        <v>DB-1</v>
      </c>
      <c r="Q2010" s="171" t="str">
        <f t="shared" si="3482"/>
        <v>DB-1</v>
      </c>
      <c r="R2010" s="171" t="str">
        <f t="shared" si="3482"/>
        <v>DB-1</v>
      </c>
      <c r="AC2010" s="3"/>
    </row>
    <row r="2011" ht="15.75" customHeight="1">
      <c r="A2011" s="24">
        <v>232.0</v>
      </c>
      <c r="B2011" s="24" t="s">
        <v>5677</v>
      </c>
      <c r="C2011" s="24" t="s">
        <v>5677</v>
      </c>
      <c r="D2011" s="132" t="s">
        <v>4631</v>
      </c>
      <c r="E2011" s="132">
        <v>5.0</v>
      </c>
      <c r="F2011" s="132">
        <v>0.0</v>
      </c>
      <c r="G2011" s="132"/>
      <c r="H2011" s="132"/>
      <c r="J2011" s="171">
        <f t="array" ref="J2011">IFERROR(INDEX(VBDhistory1!$U$310:$U$610,MATCH(VBDgames!$C2011,VBDhistory1!$B$310:$B$610,0))+ROW()/10000000,0)</f>
        <v>0</v>
      </c>
      <c r="K2011" s="171">
        <f t="array" ref="K2011">IFERROR(INDEX(VBDhistory2!$U$310:$U$610,MATCH(VBDgames!$C2011,VBDhistory2!$B$310:$B$610,0))+ROW()/10000000,0)</f>
        <v>0</v>
      </c>
      <c r="L2011" s="171">
        <f t="array" ref="L2011">IFERROR(INDEX(VBDhistory3!$U$310:$U$610,MATCH(VBDgames!$C2011,VBDhistory3!$B$310:$B$610,0))+ROW()/10000000,0)</f>
        <v>0</v>
      </c>
      <c r="M2011" s="171">
        <f t="array" ref="M2011">IFERROR(INDEX(VBDhistory4!$U$310:$U$610,MATCH(VBDgames!$C2011,VBDhistory4!$B$310:$B$610,0))+ROW()/10000000,0)</f>
        <v>0</v>
      </c>
      <c r="N2011" s="171"/>
      <c r="O2011" s="171" t="str">
        <f t="shared" ref="O2011:R2011" si="3483">$D2011&amp;"-"&amp;RANK(J2011,J$1780:J$2179,0)</f>
        <v>DB-1</v>
      </c>
      <c r="P2011" s="171" t="str">
        <f t="shared" si="3483"/>
        <v>DB-1</v>
      </c>
      <c r="Q2011" s="171" t="str">
        <f t="shared" si="3483"/>
        <v>DB-1</v>
      </c>
      <c r="R2011" s="171" t="str">
        <f t="shared" si="3483"/>
        <v>DB-1</v>
      </c>
      <c r="AC2011" s="3"/>
    </row>
    <row r="2012" ht="15.75" customHeight="1">
      <c r="A2012" s="24">
        <v>233.0</v>
      </c>
      <c r="B2012" s="24" t="s">
        <v>5678</v>
      </c>
      <c r="C2012" s="24" t="s">
        <v>5678</v>
      </c>
      <c r="D2012" s="132" t="s">
        <v>4631</v>
      </c>
      <c r="E2012" s="132">
        <v>6.0</v>
      </c>
      <c r="F2012" s="132">
        <v>2.0</v>
      </c>
      <c r="G2012" s="132"/>
      <c r="H2012" s="132"/>
      <c r="J2012" s="171">
        <f t="array" ref="J2012">IFERROR(INDEX(VBDhistory1!$U$310:$U$610,MATCH(VBDgames!$C2012,VBDhistory1!$B$310:$B$610,0))+ROW()/10000000,0)</f>
        <v>0</v>
      </c>
      <c r="K2012" s="171">
        <f t="array" ref="K2012">IFERROR(INDEX(VBDhistory2!$U$310:$U$610,MATCH(VBDgames!$C2012,VBDhistory2!$B$310:$B$610,0))+ROW()/10000000,0)</f>
        <v>0</v>
      </c>
      <c r="L2012" s="171">
        <f t="array" ref="L2012">IFERROR(INDEX(VBDhistory3!$U$310:$U$610,MATCH(VBDgames!$C2012,VBDhistory3!$B$310:$B$610,0))+ROW()/10000000,0)</f>
        <v>0</v>
      </c>
      <c r="M2012" s="171">
        <f t="array" ref="M2012">IFERROR(INDEX(VBDhistory4!$U$310:$U$610,MATCH(VBDgames!$C2012,VBDhistory4!$B$310:$B$610,0))+ROW()/10000000,0)</f>
        <v>0</v>
      </c>
      <c r="N2012" s="171"/>
      <c r="O2012" s="171" t="str">
        <f t="shared" ref="O2012:R2012" si="3484">$D2012&amp;"-"&amp;RANK(J2012,J$1780:J$2179,0)</f>
        <v>DB-1</v>
      </c>
      <c r="P2012" s="171" t="str">
        <f t="shared" si="3484"/>
        <v>DB-1</v>
      </c>
      <c r="Q2012" s="171" t="str">
        <f t="shared" si="3484"/>
        <v>DB-1</v>
      </c>
      <c r="R2012" s="171" t="str">
        <f t="shared" si="3484"/>
        <v>DB-1</v>
      </c>
      <c r="AC2012" s="3"/>
    </row>
    <row r="2013" ht="15.75" customHeight="1">
      <c r="A2013" s="24">
        <v>234.0</v>
      </c>
      <c r="B2013" s="24" t="s">
        <v>5679</v>
      </c>
      <c r="C2013" s="24" t="s">
        <v>5679</v>
      </c>
      <c r="D2013" s="132" t="s">
        <v>4631</v>
      </c>
      <c r="E2013" s="132">
        <v>4.0</v>
      </c>
      <c r="F2013" s="132"/>
      <c r="G2013" s="132"/>
      <c r="H2013" s="132"/>
      <c r="J2013" s="171">
        <f t="array" ref="J2013">IFERROR(INDEX(VBDhistory1!$U$310:$U$610,MATCH(VBDgames!$C2013,VBDhistory1!$B$310:$B$610,0))+ROW()/10000000,0)</f>
        <v>0</v>
      </c>
      <c r="K2013" s="171">
        <f t="array" ref="K2013">IFERROR(INDEX(VBDhistory2!$U$310:$U$610,MATCH(VBDgames!$C2013,VBDhistory2!$B$310:$B$610,0))+ROW()/10000000,0)</f>
        <v>0</v>
      </c>
      <c r="L2013" s="171">
        <f t="array" ref="L2013">IFERROR(INDEX(VBDhistory3!$U$310:$U$610,MATCH(VBDgames!$C2013,VBDhistory3!$B$310:$B$610,0))+ROW()/10000000,0)</f>
        <v>0</v>
      </c>
      <c r="M2013" s="171">
        <f t="array" ref="M2013">IFERROR(INDEX(VBDhistory4!$U$310:$U$610,MATCH(VBDgames!$C2013,VBDhistory4!$B$310:$B$610,0))+ROW()/10000000,0)</f>
        <v>0</v>
      </c>
      <c r="N2013" s="171"/>
      <c r="O2013" s="171" t="str">
        <f t="shared" ref="O2013:R2013" si="3485">$D2013&amp;"-"&amp;RANK(J2013,J$1780:J$2179,0)</f>
        <v>DB-1</v>
      </c>
      <c r="P2013" s="171" t="str">
        <f t="shared" si="3485"/>
        <v>DB-1</v>
      </c>
      <c r="Q2013" s="171" t="str">
        <f t="shared" si="3485"/>
        <v>DB-1</v>
      </c>
      <c r="R2013" s="171" t="str">
        <f t="shared" si="3485"/>
        <v>DB-1</v>
      </c>
      <c r="AC2013" s="3"/>
    </row>
    <row r="2014" ht="15.75" customHeight="1">
      <c r="A2014" s="24">
        <v>235.0</v>
      </c>
      <c r="B2014" s="24" t="s">
        <v>5680</v>
      </c>
      <c r="C2014" s="24" t="s">
        <v>5680</v>
      </c>
      <c r="D2014" s="132" t="s">
        <v>4631</v>
      </c>
      <c r="E2014" s="132">
        <v>8.0</v>
      </c>
      <c r="F2014" s="132">
        <v>6.0</v>
      </c>
      <c r="G2014" s="132">
        <v>15.0</v>
      </c>
      <c r="H2014" s="132"/>
      <c r="J2014" s="171">
        <f t="array" ref="J2014">IFERROR(INDEX(VBDhistory1!$U$310:$U$610,MATCH(VBDgames!$C2014,VBDhistory1!$B$310:$B$610,0))+ROW()/10000000,0)</f>
        <v>0</v>
      </c>
      <c r="K2014" s="171">
        <f t="array" ref="K2014">IFERROR(INDEX(VBDhistory2!$U$310:$U$610,MATCH(VBDgames!$C2014,VBDhistory2!$B$310:$B$610,0))+ROW()/10000000,0)</f>
        <v>0</v>
      </c>
      <c r="L2014" s="171">
        <f t="array" ref="L2014">IFERROR(INDEX(VBDhistory3!$U$310:$U$610,MATCH(VBDgames!$C2014,VBDhistory3!$B$310:$B$610,0))+ROW()/10000000,0)</f>
        <v>0</v>
      </c>
      <c r="M2014" s="171">
        <f t="array" ref="M2014">IFERROR(INDEX(VBDhistory4!$U$310:$U$610,MATCH(VBDgames!$C2014,VBDhistory4!$B$310:$B$610,0))+ROW()/10000000,0)</f>
        <v>0</v>
      </c>
      <c r="N2014" s="171"/>
      <c r="O2014" s="171" t="str">
        <f t="shared" ref="O2014:R2014" si="3486">$D2014&amp;"-"&amp;RANK(J2014,J$1780:J$2179,0)</f>
        <v>DB-1</v>
      </c>
      <c r="P2014" s="171" t="str">
        <f t="shared" si="3486"/>
        <v>DB-1</v>
      </c>
      <c r="Q2014" s="171" t="str">
        <f t="shared" si="3486"/>
        <v>DB-1</v>
      </c>
      <c r="R2014" s="171" t="str">
        <f t="shared" si="3486"/>
        <v>DB-1</v>
      </c>
      <c r="AC2014" s="3"/>
    </row>
    <row r="2015" ht="15.75" customHeight="1">
      <c r="A2015" s="24">
        <v>236.0</v>
      </c>
      <c r="B2015" s="24" t="s">
        <v>5681</v>
      </c>
      <c r="C2015" s="24" t="s">
        <v>5681</v>
      </c>
      <c r="D2015" s="132" t="s">
        <v>4631</v>
      </c>
      <c r="E2015" s="132">
        <v>3.0</v>
      </c>
      <c r="F2015" s="132">
        <v>0.0</v>
      </c>
      <c r="G2015" s="132"/>
      <c r="H2015" s="132"/>
      <c r="J2015" s="171">
        <f t="array" ref="J2015">IFERROR(INDEX(VBDhistory1!$U$310:$U$610,MATCH(VBDgames!$C2015,VBDhistory1!$B$310:$B$610,0))+ROW()/10000000,0)</f>
        <v>0</v>
      </c>
      <c r="K2015" s="171">
        <f t="array" ref="K2015">IFERROR(INDEX(VBDhistory2!$U$310:$U$610,MATCH(VBDgames!$C2015,VBDhistory2!$B$310:$B$610,0))+ROW()/10000000,0)</f>
        <v>0</v>
      </c>
      <c r="L2015" s="171">
        <f t="array" ref="L2015">IFERROR(INDEX(VBDhistory3!$U$310:$U$610,MATCH(VBDgames!$C2015,VBDhistory3!$B$310:$B$610,0))+ROW()/10000000,0)</f>
        <v>0</v>
      </c>
      <c r="M2015" s="171">
        <f t="array" ref="M2015">IFERROR(INDEX(VBDhistory4!$U$310:$U$610,MATCH(VBDgames!$C2015,VBDhistory4!$B$310:$B$610,0))+ROW()/10000000,0)</f>
        <v>0</v>
      </c>
      <c r="N2015" s="171"/>
      <c r="O2015" s="171" t="str">
        <f t="shared" ref="O2015:R2015" si="3487">$D2015&amp;"-"&amp;RANK(J2015,J$1780:J$2179,0)</f>
        <v>DB-1</v>
      </c>
      <c r="P2015" s="171" t="str">
        <f t="shared" si="3487"/>
        <v>DB-1</v>
      </c>
      <c r="Q2015" s="171" t="str">
        <f t="shared" si="3487"/>
        <v>DB-1</v>
      </c>
      <c r="R2015" s="171" t="str">
        <f t="shared" si="3487"/>
        <v>DB-1</v>
      </c>
      <c r="AC2015" s="3"/>
    </row>
    <row r="2016" ht="15.75" customHeight="1">
      <c r="A2016" s="24">
        <v>237.0</v>
      </c>
      <c r="B2016" s="24" t="s">
        <v>5682</v>
      </c>
      <c r="C2016" s="24" t="s">
        <v>5682</v>
      </c>
      <c r="D2016" s="132" t="s">
        <v>4631</v>
      </c>
      <c r="E2016" s="132">
        <v>4.0</v>
      </c>
      <c r="F2016" s="132"/>
      <c r="G2016" s="132">
        <v>2.0</v>
      </c>
      <c r="H2016" s="132"/>
      <c r="J2016" s="171">
        <f t="array" ref="J2016">IFERROR(INDEX(VBDhistory1!$U$310:$U$610,MATCH(VBDgames!$C2016,VBDhistory1!$B$310:$B$610,0))+ROW()/10000000,0)</f>
        <v>0</v>
      </c>
      <c r="K2016" s="171">
        <f t="array" ref="K2016">IFERROR(INDEX(VBDhistory2!$U$310:$U$610,MATCH(VBDgames!$C2016,VBDhistory2!$B$310:$B$610,0))+ROW()/10000000,0)</f>
        <v>0</v>
      </c>
      <c r="L2016" s="171">
        <f t="array" ref="L2016">IFERROR(INDEX(VBDhistory3!$U$310:$U$610,MATCH(VBDgames!$C2016,VBDhistory3!$B$310:$B$610,0))+ROW()/10000000,0)</f>
        <v>0</v>
      </c>
      <c r="M2016" s="171">
        <f t="array" ref="M2016">IFERROR(INDEX(VBDhistory4!$U$310:$U$610,MATCH(VBDgames!$C2016,VBDhistory4!$B$310:$B$610,0))+ROW()/10000000,0)</f>
        <v>0</v>
      </c>
      <c r="N2016" s="171"/>
      <c r="O2016" s="171" t="str">
        <f t="shared" ref="O2016:R2016" si="3488">$D2016&amp;"-"&amp;RANK(J2016,J$1780:J$2179,0)</f>
        <v>DB-1</v>
      </c>
      <c r="P2016" s="171" t="str">
        <f t="shared" si="3488"/>
        <v>DB-1</v>
      </c>
      <c r="Q2016" s="171" t="str">
        <f t="shared" si="3488"/>
        <v>DB-1</v>
      </c>
      <c r="R2016" s="171" t="str">
        <f t="shared" si="3488"/>
        <v>DB-1</v>
      </c>
      <c r="AC2016" s="3"/>
    </row>
    <row r="2017" ht="15.75" customHeight="1">
      <c r="A2017" s="24">
        <v>238.0</v>
      </c>
      <c r="B2017" s="24" t="s">
        <v>5683</v>
      </c>
      <c r="C2017" s="24" t="s">
        <v>5683</v>
      </c>
      <c r="D2017" s="132" t="s">
        <v>4631</v>
      </c>
      <c r="E2017" s="132">
        <v>7.0</v>
      </c>
      <c r="F2017" s="132">
        <v>15.0</v>
      </c>
      <c r="G2017" s="132">
        <v>15.0</v>
      </c>
      <c r="H2017" s="132"/>
      <c r="J2017" s="171">
        <f t="array" ref="J2017">IFERROR(INDEX(VBDhistory1!$U$310:$U$610,MATCH(VBDgames!$C2017,VBDhistory1!$B$310:$B$610,0))+ROW()/10000000,0)</f>
        <v>0</v>
      </c>
      <c r="K2017" s="171">
        <f t="array" ref="K2017">IFERROR(INDEX(VBDhistory2!$U$310:$U$610,MATCH(VBDgames!$C2017,VBDhistory2!$B$310:$B$610,0))+ROW()/10000000,0)</f>
        <v>0</v>
      </c>
      <c r="L2017" s="171">
        <f t="array" ref="L2017">IFERROR(INDEX(VBDhistory3!$U$310:$U$610,MATCH(VBDgames!$C2017,VBDhistory3!$B$310:$B$610,0))+ROW()/10000000,0)</f>
        <v>0</v>
      </c>
      <c r="M2017" s="171">
        <f t="array" ref="M2017">IFERROR(INDEX(VBDhistory4!$U$310:$U$610,MATCH(VBDgames!$C2017,VBDhistory4!$B$310:$B$610,0))+ROW()/10000000,0)</f>
        <v>0</v>
      </c>
      <c r="N2017" s="171"/>
      <c r="O2017" s="171" t="str">
        <f t="shared" ref="O2017:R2017" si="3489">$D2017&amp;"-"&amp;RANK(J2017,J$1780:J$2179,0)</f>
        <v>DB-1</v>
      </c>
      <c r="P2017" s="171" t="str">
        <f t="shared" si="3489"/>
        <v>DB-1</v>
      </c>
      <c r="Q2017" s="171" t="str">
        <f t="shared" si="3489"/>
        <v>DB-1</v>
      </c>
      <c r="R2017" s="171" t="str">
        <f t="shared" si="3489"/>
        <v>DB-1</v>
      </c>
      <c r="AC2017" s="3"/>
    </row>
    <row r="2018" ht="15.75" customHeight="1">
      <c r="A2018" s="24">
        <v>239.0</v>
      </c>
      <c r="B2018" s="24" t="s">
        <v>5684</v>
      </c>
      <c r="C2018" s="24" t="s">
        <v>5684</v>
      </c>
      <c r="D2018" s="132" t="s">
        <v>4631</v>
      </c>
      <c r="E2018" s="132">
        <v>4.0</v>
      </c>
      <c r="F2018" s="132">
        <v>3.0</v>
      </c>
      <c r="G2018" s="132">
        <v>0.0</v>
      </c>
      <c r="H2018" s="132"/>
      <c r="J2018" s="171">
        <f t="array" ref="J2018">IFERROR(INDEX(VBDhistory1!$U$310:$U$610,MATCH(VBDgames!$C2018,VBDhistory1!$B$310:$B$610,0))+ROW()/10000000,0)</f>
        <v>0</v>
      </c>
      <c r="K2018" s="171">
        <f t="array" ref="K2018">IFERROR(INDEX(VBDhistory2!$U$310:$U$610,MATCH(VBDgames!$C2018,VBDhistory2!$B$310:$B$610,0))+ROW()/10000000,0)</f>
        <v>0</v>
      </c>
      <c r="L2018" s="171">
        <f t="array" ref="L2018">IFERROR(INDEX(VBDhistory3!$U$310:$U$610,MATCH(VBDgames!$C2018,VBDhistory3!$B$310:$B$610,0))+ROW()/10000000,0)</f>
        <v>0</v>
      </c>
      <c r="M2018" s="171">
        <f t="array" ref="M2018">IFERROR(INDEX(VBDhistory4!$U$310:$U$610,MATCH(VBDgames!$C2018,VBDhistory4!$B$310:$B$610,0))+ROW()/10000000,0)</f>
        <v>0</v>
      </c>
      <c r="N2018" s="171"/>
      <c r="O2018" s="171" t="str">
        <f t="shared" ref="O2018:R2018" si="3490">$D2018&amp;"-"&amp;RANK(J2018,J$1780:J$2179,0)</f>
        <v>DB-1</v>
      </c>
      <c r="P2018" s="171" t="str">
        <f t="shared" si="3490"/>
        <v>DB-1</v>
      </c>
      <c r="Q2018" s="171" t="str">
        <f t="shared" si="3490"/>
        <v>DB-1</v>
      </c>
      <c r="R2018" s="171" t="str">
        <f t="shared" si="3490"/>
        <v>DB-1</v>
      </c>
      <c r="AC2018" s="3"/>
    </row>
    <row r="2019" ht="15.75" customHeight="1">
      <c r="A2019" s="24">
        <v>240.0</v>
      </c>
      <c r="B2019" s="24" t="s">
        <v>5685</v>
      </c>
      <c r="C2019" s="24" t="s">
        <v>5685</v>
      </c>
      <c r="D2019" s="132" t="s">
        <v>4631</v>
      </c>
      <c r="E2019" s="132">
        <v>4.0</v>
      </c>
      <c r="F2019" s="132">
        <v>13.0</v>
      </c>
      <c r="G2019" s="132">
        <v>16.0</v>
      </c>
      <c r="H2019" s="132"/>
      <c r="J2019" s="171">
        <f t="array" ref="J2019">IFERROR(INDEX(VBDhistory1!$U$310:$U$610,MATCH(VBDgames!$C2019,VBDhistory1!$B$310:$B$610,0))+ROW()/10000000,0)</f>
        <v>0</v>
      </c>
      <c r="K2019" s="171">
        <f t="array" ref="K2019">IFERROR(INDEX(VBDhistory2!$U$310:$U$610,MATCH(VBDgames!$C2019,VBDhistory2!$B$310:$B$610,0))+ROW()/10000000,0)</f>
        <v>0</v>
      </c>
      <c r="L2019" s="171">
        <f t="array" ref="L2019">IFERROR(INDEX(VBDhistory3!$U$310:$U$610,MATCH(VBDgames!$C2019,VBDhistory3!$B$310:$B$610,0))+ROW()/10000000,0)</f>
        <v>0</v>
      </c>
      <c r="M2019" s="171">
        <f t="array" ref="M2019">IFERROR(INDEX(VBDhistory4!$U$310:$U$610,MATCH(VBDgames!$C2019,VBDhistory4!$B$310:$B$610,0))+ROW()/10000000,0)</f>
        <v>0</v>
      </c>
      <c r="N2019" s="171"/>
      <c r="O2019" s="171" t="str">
        <f t="shared" ref="O2019:R2019" si="3491">$D2019&amp;"-"&amp;RANK(J2019,J$1780:J$2179,0)</f>
        <v>DB-1</v>
      </c>
      <c r="P2019" s="171" t="str">
        <f t="shared" si="3491"/>
        <v>DB-1</v>
      </c>
      <c r="Q2019" s="171" t="str">
        <f t="shared" si="3491"/>
        <v>DB-1</v>
      </c>
      <c r="R2019" s="171" t="str">
        <f t="shared" si="3491"/>
        <v>DB-1</v>
      </c>
      <c r="AC2019" s="3"/>
    </row>
    <row r="2020" ht="15.75" customHeight="1">
      <c r="A2020" s="24">
        <v>241.0</v>
      </c>
      <c r="B2020" s="24" t="s">
        <v>5686</v>
      </c>
      <c r="C2020" s="24" t="s">
        <v>5686</v>
      </c>
      <c r="D2020" s="132" t="s">
        <v>4631</v>
      </c>
      <c r="E2020" s="132">
        <v>3.0</v>
      </c>
      <c r="F2020" s="132"/>
      <c r="G2020" s="132"/>
      <c r="H2020" s="132"/>
      <c r="J2020" s="171">
        <f t="array" ref="J2020">IFERROR(INDEX(VBDhistory1!$U$310:$U$610,MATCH(VBDgames!$C2020,VBDhistory1!$B$310:$B$610,0))+ROW()/10000000,0)</f>
        <v>0</v>
      </c>
      <c r="K2020" s="171">
        <f t="array" ref="K2020">IFERROR(INDEX(VBDhistory2!$U$310:$U$610,MATCH(VBDgames!$C2020,VBDhistory2!$B$310:$B$610,0))+ROW()/10000000,0)</f>
        <v>0</v>
      </c>
      <c r="L2020" s="171">
        <f t="array" ref="L2020">IFERROR(INDEX(VBDhistory3!$U$310:$U$610,MATCH(VBDgames!$C2020,VBDhistory3!$B$310:$B$610,0))+ROW()/10000000,0)</f>
        <v>0</v>
      </c>
      <c r="M2020" s="171">
        <f t="array" ref="M2020">IFERROR(INDEX(VBDhistory4!$U$310:$U$610,MATCH(VBDgames!$C2020,VBDhistory4!$B$310:$B$610,0))+ROW()/10000000,0)</f>
        <v>0</v>
      </c>
      <c r="N2020" s="171"/>
      <c r="O2020" s="171" t="str">
        <f t="shared" ref="O2020:R2020" si="3492">$D2020&amp;"-"&amp;RANK(J2020,J$1780:J$2179,0)</f>
        <v>DB-1</v>
      </c>
      <c r="P2020" s="171" t="str">
        <f t="shared" si="3492"/>
        <v>DB-1</v>
      </c>
      <c r="Q2020" s="171" t="str">
        <f t="shared" si="3492"/>
        <v>DB-1</v>
      </c>
      <c r="R2020" s="171" t="str">
        <f t="shared" si="3492"/>
        <v>DB-1</v>
      </c>
      <c r="AC2020" s="3"/>
    </row>
    <row r="2021" ht="15.75" customHeight="1">
      <c r="A2021" s="24">
        <v>242.0</v>
      </c>
      <c r="B2021" s="24" t="s">
        <v>5687</v>
      </c>
      <c r="C2021" s="24" t="s">
        <v>5687</v>
      </c>
      <c r="D2021" s="132" t="s">
        <v>4631</v>
      </c>
      <c r="E2021" s="132">
        <v>5.0</v>
      </c>
      <c r="F2021" s="132">
        <v>0.0</v>
      </c>
      <c r="G2021" s="132">
        <v>0.0</v>
      </c>
      <c r="H2021" s="132"/>
      <c r="J2021" s="171">
        <f t="array" ref="J2021">IFERROR(INDEX(VBDhistory1!$U$310:$U$610,MATCH(VBDgames!$C2021,VBDhistory1!$B$310:$B$610,0))+ROW()/10000000,0)</f>
        <v>0</v>
      </c>
      <c r="K2021" s="171">
        <f t="array" ref="K2021">IFERROR(INDEX(VBDhistory2!$U$310:$U$610,MATCH(VBDgames!$C2021,VBDhistory2!$B$310:$B$610,0))+ROW()/10000000,0)</f>
        <v>0</v>
      </c>
      <c r="L2021" s="171">
        <f t="array" ref="L2021">IFERROR(INDEX(VBDhistory3!$U$310:$U$610,MATCH(VBDgames!$C2021,VBDhistory3!$B$310:$B$610,0))+ROW()/10000000,0)</f>
        <v>0</v>
      </c>
      <c r="M2021" s="171">
        <f t="array" ref="M2021">IFERROR(INDEX(VBDhistory4!$U$310:$U$610,MATCH(VBDgames!$C2021,VBDhistory4!$B$310:$B$610,0))+ROW()/10000000,0)</f>
        <v>0</v>
      </c>
      <c r="N2021" s="171"/>
      <c r="O2021" s="171" t="str">
        <f t="shared" ref="O2021:R2021" si="3493">$D2021&amp;"-"&amp;RANK(J2021,J$1780:J$2179,0)</f>
        <v>DB-1</v>
      </c>
      <c r="P2021" s="171" t="str">
        <f t="shared" si="3493"/>
        <v>DB-1</v>
      </c>
      <c r="Q2021" s="171" t="str">
        <f t="shared" si="3493"/>
        <v>DB-1</v>
      </c>
      <c r="R2021" s="171" t="str">
        <f t="shared" si="3493"/>
        <v>DB-1</v>
      </c>
      <c r="AC2021" s="3"/>
    </row>
    <row r="2022" ht="15.75" customHeight="1">
      <c r="A2022" s="24">
        <v>243.0</v>
      </c>
      <c r="B2022" s="24" t="s">
        <v>5688</v>
      </c>
      <c r="C2022" s="24" t="s">
        <v>5688</v>
      </c>
      <c r="D2022" s="132" t="s">
        <v>4631</v>
      </c>
      <c r="E2022" s="132">
        <v>7.0</v>
      </c>
      <c r="F2022" s="132">
        <v>2.0</v>
      </c>
      <c r="G2022" s="132">
        <v>4.0</v>
      </c>
      <c r="H2022" s="132"/>
      <c r="J2022" s="171">
        <f t="array" ref="J2022">IFERROR(INDEX(VBDhistory1!$U$310:$U$610,MATCH(VBDgames!$C2022,VBDhistory1!$B$310:$B$610,0))+ROW()/10000000,0)</f>
        <v>0</v>
      </c>
      <c r="K2022" s="171">
        <f t="array" ref="K2022">IFERROR(INDEX(VBDhistory2!$U$310:$U$610,MATCH(VBDgames!$C2022,VBDhistory2!$B$310:$B$610,0))+ROW()/10000000,0)</f>
        <v>0</v>
      </c>
      <c r="L2022" s="171">
        <f t="array" ref="L2022">IFERROR(INDEX(VBDhistory3!$U$310:$U$610,MATCH(VBDgames!$C2022,VBDhistory3!$B$310:$B$610,0))+ROW()/10000000,0)</f>
        <v>0</v>
      </c>
      <c r="M2022" s="171">
        <f t="array" ref="M2022">IFERROR(INDEX(VBDhistory4!$U$310:$U$610,MATCH(VBDgames!$C2022,VBDhistory4!$B$310:$B$610,0))+ROW()/10000000,0)</f>
        <v>0</v>
      </c>
      <c r="N2022" s="171"/>
      <c r="O2022" s="171" t="str">
        <f t="shared" ref="O2022:R2022" si="3494">$D2022&amp;"-"&amp;RANK(J2022,J$1780:J$2179,0)</f>
        <v>DB-1</v>
      </c>
      <c r="P2022" s="171" t="str">
        <f t="shared" si="3494"/>
        <v>DB-1</v>
      </c>
      <c r="Q2022" s="171" t="str">
        <f t="shared" si="3494"/>
        <v>DB-1</v>
      </c>
      <c r="R2022" s="171" t="str">
        <f t="shared" si="3494"/>
        <v>DB-1</v>
      </c>
      <c r="AC2022" s="3"/>
    </row>
    <row r="2023" ht="15.75" customHeight="1">
      <c r="A2023" s="24">
        <v>244.0</v>
      </c>
      <c r="B2023" s="24" t="s">
        <v>5689</v>
      </c>
      <c r="C2023" s="24" t="s">
        <v>5689</v>
      </c>
      <c r="D2023" s="132" t="s">
        <v>4631</v>
      </c>
      <c r="E2023" s="132">
        <v>3.0</v>
      </c>
      <c r="F2023" s="132"/>
      <c r="G2023" s="132"/>
      <c r="H2023" s="132"/>
      <c r="J2023" s="171">
        <f t="array" ref="J2023">IFERROR(INDEX(VBDhistory1!$U$310:$U$610,MATCH(VBDgames!$C2023,VBDhistory1!$B$310:$B$610,0))+ROW()/10000000,0)</f>
        <v>0</v>
      </c>
      <c r="K2023" s="171">
        <f t="array" ref="K2023">IFERROR(INDEX(VBDhistory2!$U$310:$U$610,MATCH(VBDgames!$C2023,VBDhistory2!$B$310:$B$610,0))+ROW()/10000000,0)</f>
        <v>0</v>
      </c>
      <c r="L2023" s="171">
        <f t="array" ref="L2023">IFERROR(INDEX(VBDhistory3!$U$310:$U$610,MATCH(VBDgames!$C2023,VBDhistory3!$B$310:$B$610,0))+ROW()/10000000,0)</f>
        <v>0</v>
      </c>
      <c r="M2023" s="171">
        <f t="array" ref="M2023">IFERROR(INDEX(VBDhistory4!$U$310:$U$610,MATCH(VBDgames!$C2023,VBDhistory4!$B$310:$B$610,0))+ROW()/10000000,0)</f>
        <v>0</v>
      </c>
      <c r="N2023" s="171"/>
      <c r="O2023" s="171" t="str">
        <f t="shared" ref="O2023:R2023" si="3495">$D2023&amp;"-"&amp;RANK(J2023,J$1780:J$2179,0)</f>
        <v>DB-1</v>
      </c>
      <c r="P2023" s="171" t="str">
        <f t="shared" si="3495"/>
        <v>DB-1</v>
      </c>
      <c r="Q2023" s="171" t="str">
        <f t="shared" si="3495"/>
        <v>DB-1</v>
      </c>
      <c r="R2023" s="171" t="str">
        <f t="shared" si="3495"/>
        <v>DB-1</v>
      </c>
      <c r="AC2023" s="3"/>
    </row>
    <row r="2024" ht="15.75" customHeight="1">
      <c r="A2024" s="24">
        <v>245.0</v>
      </c>
      <c r="B2024" s="24" t="s">
        <v>5690</v>
      </c>
      <c r="C2024" s="24" t="s">
        <v>5690</v>
      </c>
      <c r="D2024" s="132" t="s">
        <v>4631</v>
      </c>
      <c r="E2024" s="132">
        <v>4.0</v>
      </c>
      <c r="F2024" s="132"/>
      <c r="G2024" s="132"/>
      <c r="H2024" s="132"/>
      <c r="J2024" s="171">
        <f t="array" ref="J2024">IFERROR(INDEX(VBDhistory1!$U$310:$U$610,MATCH(VBDgames!$C2024,VBDhistory1!$B$310:$B$610,0))+ROW()/10000000,0)</f>
        <v>0</v>
      </c>
      <c r="K2024" s="171">
        <f t="array" ref="K2024">IFERROR(INDEX(VBDhistory2!$U$310:$U$610,MATCH(VBDgames!$C2024,VBDhistory2!$B$310:$B$610,0))+ROW()/10000000,0)</f>
        <v>0</v>
      </c>
      <c r="L2024" s="171">
        <f t="array" ref="L2024">IFERROR(INDEX(VBDhistory3!$U$310:$U$610,MATCH(VBDgames!$C2024,VBDhistory3!$B$310:$B$610,0))+ROW()/10000000,0)</f>
        <v>0</v>
      </c>
      <c r="M2024" s="171">
        <f t="array" ref="M2024">IFERROR(INDEX(VBDhistory4!$U$310:$U$610,MATCH(VBDgames!$C2024,VBDhistory4!$B$310:$B$610,0))+ROW()/10000000,0)</f>
        <v>0</v>
      </c>
      <c r="N2024" s="171"/>
      <c r="O2024" s="171" t="str">
        <f t="shared" ref="O2024:R2024" si="3496">$D2024&amp;"-"&amp;RANK(J2024,J$1780:J$2179,0)</f>
        <v>DB-1</v>
      </c>
      <c r="P2024" s="171" t="str">
        <f t="shared" si="3496"/>
        <v>DB-1</v>
      </c>
      <c r="Q2024" s="171" t="str">
        <f t="shared" si="3496"/>
        <v>DB-1</v>
      </c>
      <c r="R2024" s="171" t="str">
        <f t="shared" si="3496"/>
        <v>DB-1</v>
      </c>
      <c r="AC2024" s="3"/>
    </row>
    <row r="2025" ht="15.75" customHeight="1">
      <c r="A2025" s="24">
        <v>246.0</v>
      </c>
      <c r="B2025" s="24" t="s">
        <v>5691</v>
      </c>
      <c r="C2025" s="24" t="s">
        <v>5691</v>
      </c>
      <c r="D2025" s="132" t="s">
        <v>4631</v>
      </c>
      <c r="E2025" s="132">
        <v>6.0</v>
      </c>
      <c r="F2025" s="132">
        <v>0.0</v>
      </c>
      <c r="G2025" s="132"/>
      <c r="H2025" s="132"/>
      <c r="J2025" s="171">
        <f t="array" ref="J2025">IFERROR(INDEX(VBDhistory1!$U$310:$U$610,MATCH(VBDgames!$C2025,VBDhistory1!$B$310:$B$610,0))+ROW()/10000000,0)</f>
        <v>0</v>
      </c>
      <c r="K2025" s="171">
        <f t="array" ref="K2025">IFERROR(INDEX(VBDhistory2!$U$310:$U$610,MATCH(VBDgames!$C2025,VBDhistory2!$B$310:$B$610,0))+ROW()/10000000,0)</f>
        <v>0</v>
      </c>
      <c r="L2025" s="171">
        <f t="array" ref="L2025">IFERROR(INDEX(VBDhistory3!$U$310:$U$610,MATCH(VBDgames!$C2025,VBDhistory3!$B$310:$B$610,0))+ROW()/10000000,0)</f>
        <v>0</v>
      </c>
      <c r="M2025" s="171">
        <f t="array" ref="M2025">IFERROR(INDEX(VBDhistory4!$U$310:$U$610,MATCH(VBDgames!$C2025,VBDhistory4!$B$310:$B$610,0))+ROW()/10000000,0)</f>
        <v>0</v>
      </c>
      <c r="N2025" s="171"/>
      <c r="O2025" s="171" t="str">
        <f t="shared" ref="O2025:R2025" si="3497">$D2025&amp;"-"&amp;RANK(J2025,J$1780:J$2179,0)</f>
        <v>DB-1</v>
      </c>
      <c r="P2025" s="171" t="str">
        <f t="shared" si="3497"/>
        <v>DB-1</v>
      </c>
      <c r="Q2025" s="171" t="str">
        <f t="shared" si="3497"/>
        <v>DB-1</v>
      </c>
      <c r="R2025" s="171" t="str">
        <f t="shared" si="3497"/>
        <v>DB-1</v>
      </c>
      <c r="AC2025" s="3"/>
    </row>
    <row r="2026" ht="15.75" customHeight="1">
      <c r="A2026" s="24">
        <v>247.0</v>
      </c>
      <c r="B2026" s="24" t="s">
        <v>5692</v>
      </c>
      <c r="C2026" s="24" t="s">
        <v>5692</v>
      </c>
      <c r="D2026" s="132" t="s">
        <v>4631</v>
      </c>
      <c r="E2026" s="132">
        <v>4.0</v>
      </c>
      <c r="F2026" s="132">
        <v>13.0</v>
      </c>
      <c r="G2026" s="132">
        <v>15.0</v>
      </c>
      <c r="H2026" s="132">
        <v>16.0</v>
      </c>
      <c r="J2026" s="171">
        <f t="array" ref="J2026">IFERROR(INDEX(VBDhistory1!$U$310:$U$610,MATCH(VBDgames!$C2026,VBDhistory1!$B$310:$B$610,0))+ROW()/10000000,0)</f>
        <v>0</v>
      </c>
      <c r="K2026" s="171">
        <f t="array" ref="K2026">IFERROR(INDEX(VBDhistory2!$U$310:$U$610,MATCH(VBDgames!$C2026,VBDhistory2!$B$310:$B$610,0))+ROW()/10000000,0)</f>
        <v>0</v>
      </c>
      <c r="L2026" s="171">
        <f t="array" ref="L2026">IFERROR(INDEX(VBDhistory3!$U$310:$U$610,MATCH(VBDgames!$C2026,VBDhistory3!$B$310:$B$610,0))+ROW()/10000000,0)</f>
        <v>0</v>
      </c>
      <c r="M2026" s="171">
        <f t="array" ref="M2026">IFERROR(INDEX(VBDhistory4!$U$310:$U$610,MATCH(VBDgames!$C2026,VBDhistory4!$B$310:$B$610,0))+ROW()/10000000,0)</f>
        <v>0</v>
      </c>
      <c r="N2026" s="171"/>
      <c r="O2026" s="171" t="str">
        <f t="shared" ref="O2026:R2026" si="3498">$D2026&amp;"-"&amp;RANK(J2026,J$1780:J$2179,0)</f>
        <v>DB-1</v>
      </c>
      <c r="P2026" s="171" t="str">
        <f t="shared" si="3498"/>
        <v>DB-1</v>
      </c>
      <c r="Q2026" s="171" t="str">
        <f t="shared" si="3498"/>
        <v>DB-1</v>
      </c>
      <c r="R2026" s="171" t="str">
        <f t="shared" si="3498"/>
        <v>DB-1</v>
      </c>
      <c r="AC2026" s="3"/>
    </row>
    <row r="2027" ht="15.75" customHeight="1">
      <c r="A2027" s="24">
        <v>248.0</v>
      </c>
      <c r="B2027" s="24" t="s">
        <v>5693</v>
      </c>
      <c r="C2027" s="24" t="s">
        <v>5693</v>
      </c>
      <c r="D2027" s="132" t="s">
        <v>4631</v>
      </c>
      <c r="E2027" s="132">
        <v>3.0</v>
      </c>
      <c r="F2027" s="132">
        <v>3.0</v>
      </c>
      <c r="G2027" s="132">
        <v>16.0</v>
      </c>
      <c r="H2027" s="132"/>
      <c r="J2027" s="171">
        <f t="array" ref="J2027">IFERROR(INDEX(VBDhistory1!$U$310:$U$610,MATCH(VBDgames!$C2027,VBDhistory1!$B$310:$B$610,0))+ROW()/10000000,0)</f>
        <v>0</v>
      </c>
      <c r="K2027" s="171">
        <f t="array" ref="K2027">IFERROR(INDEX(VBDhistory2!$U$310:$U$610,MATCH(VBDgames!$C2027,VBDhistory2!$B$310:$B$610,0))+ROW()/10000000,0)</f>
        <v>0</v>
      </c>
      <c r="L2027" s="171">
        <f t="array" ref="L2027">IFERROR(INDEX(VBDhistory3!$U$310:$U$610,MATCH(VBDgames!$C2027,VBDhistory3!$B$310:$B$610,0))+ROW()/10000000,0)</f>
        <v>0</v>
      </c>
      <c r="M2027" s="171">
        <f t="array" ref="M2027">IFERROR(INDEX(VBDhistory4!$U$310:$U$610,MATCH(VBDgames!$C2027,VBDhistory4!$B$310:$B$610,0))+ROW()/10000000,0)</f>
        <v>0</v>
      </c>
      <c r="N2027" s="171"/>
      <c r="O2027" s="171" t="str">
        <f t="shared" ref="O2027:R2027" si="3499">$D2027&amp;"-"&amp;RANK(J2027,J$1780:J$2179,0)</f>
        <v>DB-1</v>
      </c>
      <c r="P2027" s="171" t="str">
        <f t="shared" si="3499"/>
        <v>DB-1</v>
      </c>
      <c r="Q2027" s="171" t="str">
        <f t="shared" si="3499"/>
        <v>DB-1</v>
      </c>
      <c r="R2027" s="171" t="str">
        <f t="shared" si="3499"/>
        <v>DB-1</v>
      </c>
      <c r="AC2027" s="3"/>
    </row>
    <row r="2028" ht="15.75" customHeight="1">
      <c r="A2028" s="24">
        <v>249.0</v>
      </c>
      <c r="B2028" s="24" t="s">
        <v>5694</v>
      </c>
      <c r="C2028" s="24" t="s">
        <v>5694</v>
      </c>
      <c r="D2028" s="132" t="s">
        <v>4631</v>
      </c>
      <c r="E2028" s="132">
        <v>6.0</v>
      </c>
      <c r="F2028" s="132">
        <v>9.0</v>
      </c>
      <c r="G2028" s="132">
        <v>11.0</v>
      </c>
      <c r="H2028" s="132"/>
      <c r="J2028" s="171">
        <f t="array" ref="J2028">IFERROR(INDEX(VBDhistory1!$U$310:$U$610,MATCH(VBDgames!$C2028,VBDhistory1!$B$310:$B$610,0))+ROW()/10000000,0)</f>
        <v>0</v>
      </c>
      <c r="K2028" s="171">
        <f t="array" ref="K2028">IFERROR(INDEX(VBDhistory2!$U$310:$U$610,MATCH(VBDgames!$C2028,VBDhistory2!$B$310:$B$610,0))+ROW()/10000000,0)</f>
        <v>0</v>
      </c>
      <c r="L2028" s="171">
        <f t="array" ref="L2028">IFERROR(INDEX(VBDhistory3!$U$310:$U$610,MATCH(VBDgames!$C2028,VBDhistory3!$B$310:$B$610,0))+ROW()/10000000,0)</f>
        <v>0</v>
      </c>
      <c r="M2028" s="171">
        <f t="array" ref="M2028">IFERROR(INDEX(VBDhistory4!$U$310:$U$610,MATCH(VBDgames!$C2028,VBDhistory4!$B$310:$B$610,0))+ROW()/10000000,0)</f>
        <v>0</v>
      </c>
      <c r="N2028" s="171"/>
      <c r="O2028" s="171" t="str">
        <f t="shared" ref="O2028:R2028" si="3500">$D2028&amp;"-"&amp;RANK(J2028,J$1780:J$2179,0)</f>
        <v>DB-1</v>
      </c>
      <c r="P2028" s="171" t="str">
        <f t="shared" si="3500"/>
        <v>DB-1</v>
      </c>
      <c r="Q2028" s="171" t="str">
        <f t="shared" si="3500"/>
        <v>DB-1</v>
      </c>
      <c r="R2028" s="171" t="str">
        <f t="shared" si="3500"/>
        <v>DB-1</v>
      </c>
      <c r="AC2028" s="3"/>
    </row>
    <row r="2029" ht="15.75" customHeight="1">
      <c r="A2029" s="24">
        <v>250.0</v>
      </c>
      <c r="B2029" s="24" t="s">
        <v>5695</v>
      </c>
      <c r="C2029" s="24" t="s">
        <v>5695</v>
      </c>
      <c r="D2029" s="132" t="s">
        <v>4631</v>
      </c>
      <c r="E2029" s="132">
        <v>3.0</v>
      </c>
      <c r="F2029" s="132">
        <v>1.0</v>
      </c>
      <c r="G2029" s="132">
        <v>16.0</v>
      </c>
      <c r="H2029" s="132">
        <v>14.0</v>
      </c>
      <c r="J2029" s="171">
        <f t="array" ref="J2029">IFERROR(INDEX(VBDhistory1!$U$310:$U$610,MATCH(VBDgames!$C2029,VBDhistory1!$B$310:$B$610,0))+ROW()/10000000,0)</f>
        <v>0</v>
      </c>
      <c r="K2029" s="171">
        <f t="array" ref="K2029">IFERROR(INDEX(VBDhistory2!$U$310:$U$610,MATCH(VBDgames!$C2029,VBDhistory2!$B$310:$B$610,0))+ROW()/10000000,0)</f>
        <v>0</v>
      </c>
      <c r="L2029" s="171">
        <f t="array" ref="L2029">IFERROR(INDEX(VBDhistory3!$U$310:$U$610,MATCH(VBDgames!$C2029,VBDhistory3!$B$310:$B$610,0))+ROW()/10000000,0)</f>
        <v>0</v>
      </c>
      <c r="M2029" s="171">
        <f t="array" ref="M2029">IFERROR(INDEX(VBDhistory4!$U$310:$U$610,MATCH(VBDgames!$C2029,VBDhistory4!$B$310:$B$610,0))+ROW()/10000000,0)</f>
        <v>0</v>
      </c>
      <c r="N2029" s="171"/>
      <c r="O2029" s="171" t="str">
        <f t="shared" ref="O2029:R2029" si="3501">$D2029&amp;"-"&amp;RANK(J2029,J$1780:J$2179,0)</f>
        <v>DB-1</v>
      </c>
      <c r="P2029" s="171" t="str">
        <f t="shared" si="3501"/>
        <v>DB-1</v>
      </c>
      <c r="Q2029" s="171" t="str">
        <f t="shared" si="3501"/>
        <v>DB-1</v>
      </c>
      <c r="R2029" s="171" t="str">
        <f t="shared" si="3501"/>
        <v>DB-1</v>
      </c>
      <c r="AC2029" s="3"/>
    </row>
    <row r="2030" ht="15.75" customHeight="1">
      <c r="A2030" s="24">
        <v>251.0</v>
      </c>
      <c r="B2030" s="24" t="s">
        <v>5696</v>
      </c>
      <c r="C2030" s="24" t="s">
        <v>5696</v>
      </c>
      <c r="D2030" s="132" t="s">
        <v>4631</v>
      </c>
      <c r="E2030" s="132">
        <v>4.0</v>
      </c>
      <c r="F2030" s="132">
        <v>7.0</v>
      </c>
      <c r="G2030" s="132"/>
      <c r="H2030" s="132"/>
      <c r="J2030" s="171">
        <f t="array" ref="J2030">IFERROR(INDEX(VBDhistory1!$U$310:$U$610,MATCH(VBDgames!$C2030,VBDhistory1!$B$310:$B$610,0))+ROW()/10000000,0)</f>
        <v>0</v>
      </c>
      <c r="K2030" s="171">
        <f t="array" ref="K2030">IFERROR(INDEX(VBDhistory2!$U$310:$U$610,MATCH(VBDgames!$C2030,VBDhistory2!$B$310:$B$610,0))+ROW()/10000000,0)</f>
        <v>0</v>
      </c>
      <c r="L2030" s="171">
        <f t="array" ref="L2030">IFERROR(INDEX(VBDhistory3!$U$310:$U$610,MATCH(VBDgames!$C2030,VBDhistory3!$B$310:$B$610,0))+ROW()/10000000,0)</f>
        <v>0</v>
      </c>
      <c r="M2030" s="171">
        <f t="array" ref="M2030">IFERROR(INDEX(VBDhistory4!$U$310:$U$610,MATCH(VBDgames!$C2030,VBDhistory4!$B$310:$B$610,0))+ROW()/10000000,0)</f>
        <v>0</v>
      </c>
      <c r="N2030" s="171"/>
      <c r="O2030" s="171" t="str">
        <f t="shared" ref="O2030:R2030" si="3502">$D2030&amp;"-"&amp;RANK(J2030,J$1780:J$2179,0)</f>
        <v>DB-1</v>
      </c>
      <c r="P2030" s="171" t="str">
        <f t="shared" si="3502"/>
        <v>DB-1</v>
      </c>
      <c r="Q2030" s="171" t="str">
        <f t="shared" si="3502"/>
        <v>DB-1</v>
      </c>
      <c r="R2030" s="171" t="str">
        <f t="shared" si="3502"/>
        <v>DB-1</v>
      </c>
      <c r="AC2030" s="3"/>
    </row>
    <row r="2031" ht="15.75" customHeight="1">
      <c r="A2031" s="24">
        <v>252.0</v>
      </c>
      <c r="B2031" s="24" t="s">
        <v>5697</v>
      </c>
      <c r="C2031" s="24" t="s">
        <v>5697</v>
      </c>
      <c r="D2031" s="132" t="s">
        <v>4631</v>
      </c>
      <c r="E2031" s="132">
        <v>6.0</v>
      </c>
      <c r="F2031" s="132"/>
      <c r="G2031" s="132"/>
      <c r="H2031" s="132"/>
      <c r="J2031" s="171">
        <f t="array" ref="J2031">IFERROR(INDEX(VBDhistory1!$U$310:$U$610,MATCH(VBDgames!$C2031,VBDhistory1!$B$310:$B$610,0))+ROW()/10000000,0)</f>
        <v>0</v>
      </c>
      <c r="K2031" s="171">
        <f t="array" ref="K2031">IFERROR(INDEX(VBDhistory2!$U$310:$U$610,MATCH(VBDgames!$C2031,VBDhistory2!$B$310:$B$610,0))+ROW()/10000000,0)</f>
        <v>0</v>
      </c>
      <c r="L2031" s="171">
        <f t="array" ref="L2031">IFERROR(INDEX(VBDhistory3!$U$310:$U$610,MATCH(VBDgames!$C2031,VBDhistory3!$B$310:$B$610,0))+ROW()/10000000,0)</f>
        <v>0</v>
      </c>
      <c r="M2031" s="171">
        <f t="array" ref="M2031">IFERROR(INDEX(VBDhistory4!$U$310:$U$610,MATCH(VBDgames!$C2031,VBDhistory4!$B$310:$B$610,0))+ROW()/10000000,0)</f>
        <v>0</v>
      </c>
      <c r="N2031" s="171"/>
      <c r="O2031" s="171" t="str">
        <f t="shared" ref="O2031:R2031" si="3503">$D2031&amp;"-"&amp;RANK(J2031,J$1780:J$2179,0)</f>
        <v>DB-1</v>
      </c>
      <c r="P2031" s="171" t="str">
        <f t="shared" si="3503"/>
        <v>DB-1</v>
      </c>
      <c r="Q2031" s="171" t="str">
        <f t="shared" si="3503"/>
        <v>DB-1</v>
      </c>
      <c r="R2031" s="171" t="str">
        <f t="shared" si="3503"/>
        <v>DB-1</v>
      </c>
      <c r="AC2031" s="3"/>
    </row>
    <row r="2032" ht="15.75" customHeight="1">
      <c r="A2032" s="24">
        <v>253.0</v>
      </c>
      <c r="B2032" s="24" t="s">
        <v>5698</v>
      </c>
      <c r="C2032" s="24" t="s">
        <v>5698</v>
      </c>
      <c r="D2032" s="132" t="s">
        <v>4631</v>
      </c>
      <c r="E2032" s="132">
        <v>2.0</v>
      </c>
      <c r="F2032" s="132"/>
      <c r="G2032" s="132"/>
      <c r="H2032" s="132"/>
      <c r="J2032" s="171">
        <f t="array" ref="J2032">IFERROR(INDEX(VBDhistory1!$U$310:$U$610,MATCH(VBDgames!$C2032,VBDhistory1!$B$310:$B$610,0))+ROW()/10000000,0)</f>
        <v>0</v>
      </c>
      <c r="K2032" s="171">
        <f t="array" ref="K2032">IFERROR(INDEX(VBDhistory2!$U$310:$U$610,MATCH(VBDgames!$C2032,VBDhistory2!$B$310:$B$610,0))+ROW()/10000000,0)</f>
        <v>0</v>
      </c>
      <c r="L2032" s="171">
        <f t="array" ref="L2032">IFERROR(INDEX(VBDhistory3!$U$310:$U$610,MATCH(VBDgames!$C2032,VBDhistory3!$B$310:$B$610,0))+ROW()/10000000,0)</f>
        <v>0</v>
      </c>
      <c r="M2032" s="171">
        <f t="array" ref="M2032">IFERROR(INDEX(VBDhistory4!$U$310:$U$610,MATCH(VBDgames!$C2032,VBDhistory4!$B$310:$B$610,0))+ROW()/10000000,0)</f>
        <v>0</v>
      </c>
      <c r="N2032" s="171"/>
      <c r="O2032" s="171" t="str">
        <f t="shared" ref="O2032:R2032" si="3504">$D2032&amp;"-"&amp;RANK(J2032,J$1780:J$2179,0)</f>
        <v>DB-1</v>
      </c>
      <c r="P2032" s="171" t="str">
        <f t="shared" si="3504"/>
        <v>DB-1</v>
      </c>
      <c r="Q2032" s="171" t="str">
        <f t="shared" si="3504"/>
        <v>DB-1</v>
      </c>
      <c r="R2032" s="171" t="str">
        <f t="shared" si="3504"/>
        <v>DB-1</v>
      </c>
      <c r="AC2032" s="3"/>
    </row>
    <row r="2033" ht="15.75" customHeight="1">
      <c r="A2033" s="24">
        <v>254.0</v>
      </c>
      <c r="B2033" s="24" t="s">
        <v>5699</v>
      </c>
      <c r="C2033" s="24" t="s">
        <v>5699</v>
      </c>
      <c r="D2033" s="132" t="s">
        <v>4631</v>
      </c>
      <c r="E2033" s="132">
        <v>2.0</v>
      </c>
      <c r="F2033" s="132">
        <v>15.0</v>
      </c>
      <c r="G2033" s="132">
        <v>5.0</v>
      </c>
      <c r="H2033" s="132"/>
      <c r="J2033" s="171">
        <f t="array" ref="J2033">IFERROR(INDEX(VBDhistory1!$U$310:$U$610,MATCH(VBDgames!$C2033,VBDhistory1!$B$310:$B$610,0))+ROW()/10000000,0)</f>
        <v>0</v>
      </c>
      <c r="K2033" s="171">
        <f t="array" ref="K2033">IFERROR(INDEX(VBDhistory2!$U$310:$U$610,MATCH(VBDgames!$C2033,VBDhistory2!$B$310:$B$610,0))+ROW()/10000000,0)</f>
        <v>0</v>
      </c>
      <c r="L2033" s="171">
        <f t="array" ref="L2033">IFERROR(INDEX(VBDhistory3!$U$310:$U$610,MATCH(VBDgames!$C2033,VBDhistory3!$B$310:$B$610,0))+ROW()/10000000,0)</f>
        <v>0</v>
      </c>
      <c r="M2033" s="171">
        <f t="array" ref="M2033">IFERROR(INDEX(VBDhistory4!$U$310:$U$610,MATCH(VBDgames!$C2033,VBDhistory4!$B$310:$B$610,0))+ROW()/10000000,0)</f>
        <v>0</v>
      </c>
      <c r="N2033" s="171"/>
      <c r="O2033" s="171" t="str">
        <f t="shared" ref="O2033:R2033" si="3505">$D2033&amp;"-"&amp;RANK(J2033,J$1780:J$2179,0)</f>
        <v>DB-1</v>
      </c>
      <c r="P2033" s="171" t="str">
        <f t="shared" si="3505"/>
        <v>DB-1</v>
      </c>
      <c r="Q2033" s="171" t="str">
        <f t="shared" si="3505"/>
        <v>DB-1</v>
      </c>
      <c r="R2033" s="171" t="str">
        <f t="shared" si="3505"/>
        <v>DB-1</v>
      </c>
      <c r="AC2033" s="3"/>
    </row>
    <row r="2034" ht="15.75" customHeight="1">
      <c r="A2034" s="24">
        <v>255.0</v>
      </c>
      <c r="B2034" s="24" t="s">
        <v>5700</v>
      </c>
      <c r="C2034" s="24" t="s">
        <v>5700</v>
      </c>
      <c r="D2034" s="132" t="s">
        <v>4631</v>
      </c>
      <c r="E2034" s="132">
        <v>3.0</v>
      </c>
      <c r="F2034" s="132">
        <v>8.0</v>
      </c>
      <c r="G2034" s="132"/>
      <c r="H2034" s="132"/>
      <c r="J2034" s="171">
        <f t="array" ref="J2034">IFERROR(INDEX(VBDhistory1!$U$310:$U$610,MATCH(VBDgames!$C2034,VBDhistory1!$B$310:$B$610,0))+ROW()/10000000,0)</f>
        <v>0</v>
      </c>
      <c r="K2034" s="171">
        <f t="array" ref="K2034">IFERROR(INDEX(VBDhistory2!$U$310:$U$610,MATCH(VBDgames!$C2034,VBDhistory2!$B$310:$B$610,0))+ROW()/10000000,0)</f>
        <v>0</v>
      </c>
      <c r="L2034" s="171">
        <f t="array" ref="L2034">IFERROR(INDEX(VBDhistory3!$U$310:$U$610,MATCH(VBDgames!$C2034,VBDhistory3!$B$310:$B$610,0))+ROW()/10000000,0)</f>
        <v>0</v>
      </c>
      <c r="M2034" s="171">
        <f t="array" ref="M2034">IFERROR(INDEX(VBDhistory4!$U$310:$U$610,MATCH(VBDgames!$C2034,VBDhistory4!$B$310:$B$610,0))+ROW()/10000000,0)</f>
        <v>0</v>
      </c>
      <c r="N2034" s="171"/>
      <c r="O2034" s="171" t="str">
        <f t="shared" ref="O2034:R2034" si="3506">$D2034&amp;"-"&amp;RANK(J2034,J$1780:J$2179,0)</f>
        <v>DB-1</v>
      </c>
      <c r="P2034" s="171" t="str">
        <f t="shared" si="3506"/>
        <v>DB-1</v>
      </c>
      <c r="Q2034" s="171" t="str">
        <f t="shared" si="3506"/>
        <v>DB-1</v>
      </c>
      <c r="R2034" s="171" t="str">
        <f t="shared" si="3506"/>
        <v>DB-1</v>
      </c>
      <c r="AC2034" s="3"/>
    </row>
    <row r="2035" ht="15.75" customHeight="1">
      <c r="A2035" s="24">
        <v>256.0</v>
      </c>
      <c r="B2035" s="24" t="s">
        <v>5701</v>
      </c>
      <c r="C2035" s="24" t="s">
        <v>5701</v>
      </c>
      <c r="D2035" s="132" t="s">
        <v>4631</v>
      </c>
      <c r="E2035" s="132">
        <v>4.0</v>
      </c>
      <c r="F2035" s="132"/>
      <c r="G2035" s="132"/>
      <c r="H2035" s="132"/>
      <c r="J2035" s="171">
        <f t="array" ref="J2035">IFERROR(INDEX(VBDhistory1!$U$310:$U$610,MATCH(VBDgames!$C2035,VBDhistory1!$B$310:$B$610,0))+ROW()/10000000,0)</f>
        <v>0</v>
      </c>
      <c r="K2035" s="171">
        <f t="array" ref="K2035">IFERROR(INDEX(VBDhistory2!$U$310:$U$610,MATCH(VBDgames!$C2035,VBDhistory2!$B$310:$B$610,0))+ROW()/10000000,0)</f>
        <v>0</v>
      </c>
      <c r="L2035" s="171">
        <f t="array" ref="L2035">IFERROR(INDEX(VBDhistory3!$U$310:$U$610,MATCH(VBDgames!$C2035,VBDhistory3!$B$310:$B$610,0))+ROW()/10000000,0)</f>
        <v>0</v>
      </c>
      <c r="M2035" s="171">
        <f t="array" ref="M2035">IFERROR(INDEX(VBDhistory4!$U$310:$U$610,MATCH(VBDgames!$C2035,VBDhistory4!$B$310:$B$610,0))+ROW()/10000000,0)</f>
        <v>0</v>
      </c>
      <c r="N2035" s="171"/>
      <c r="O2035" s="171" t="str">
        <f t="shared" ref="O2035:R2035" si="3507">$D2035&amp;"-"&amp;RANK(J2035,J$1780:J$2179,0)</f>
        <v>DB-1</v>
      </c>
      <c r="P2035" s="171" t="str">
        <f t="shared" si="3507"/>
        <v>DB-1</v>
      </c>
      <c r="Q2035" s="171" t="str">
        <f t="shared" si="3507"/>
        <v>DB-1</v>
      </c>
      <c r="R2035" s="171" t="str">
        <f t="shared" si="3507"/>
        <v>DB-1</v>
      </c>
      <c r="AC2035" s="3"/>
    </row>
    <row r="2036" ht="15.75" customHeight="1">
      <c r="A2036" s="24">
        <v>257.0</v>
      </c>
      <c r="B2036" s="24" t="s">
        <v>5702</v>
      </c>
      <c r="C2036" s="24" t="s">
        <v>5702</v>
      </c>
      <c r="D2036" s="132" t="s">
        <v>4631</v>
      </c>
      <c r="E2036" s="132">
        <v>3.0</v>
      </c>
      <c r="F2036" s="132">
        <v>7.0</v>
      </c>
      <c r="G2036" s="132">
        <v>13.0</v>
      </c>
      <c r="H2036" s="132"/>
      <c r="J2036" s="171">
        <f t="array" ref="J2036">IFERROR(INDEX(VBDhistory1!$U$310:$U$610,MATCH(VBDgames!$C2036,VBDhistory1!$B$310:$B$610,0))+ROW()/10000000,0)</f>
        <v>0</v>
      </c>
      <c r="K2036" s="171">
        <f t="array" ref="K2036">IFERROR(INDEX(VBDhistory2!$U$310:$U$610,MATCH(VBDgames!$C2036,VBDhistory2!$B$310:$B$610,0))+ROW()/10000000,0)</f>
        <v>0</v>
      </c>
      <c r="L2036" s="171">
        <f t="array" ref="L2036">IFERROR(INDEX(VBDhistory3!$U$310:$U$610,MATCH(VBDgames!$C2036,VBDhistory3!$B$310:$B$610,0))+ROW()/10000000,0)</f>
        <v>0</v>
      </c>
      <c r="M2036" s="171">
        <f t="array" ref="M2036">IFERROR(INDEX(VBDhistory4!$U$310:$U$610,MATCH(VBDgames!$C2036,VBDhistory4!$B$310:$B$610,0))+ROW()/10000000,0)</f>
        <v>0</v>
      </c>
      <c r="N2036" s="171"/>
      <c r="O2036" s="171" t="str">
        <f t="shared" ref="O2036:R2036" si="3508">$D2036&amp;"-"&amp;RANK(J2036,J$1780:J$2179,0)</f>
        <v>DB-1</v>
      </c>
      <c r="P2036" s="171" t="str">
        <f t="shared" si="3508"/>
        <v>DB-1</v>
      </c>
      <c r="Q2036" s="171" t="str">
        <f t="shared" si="3508"/>
        <v>DB-1</v>
      </c>
      <c r="R2036" s="171" t="str">
        <f t="shared" si="3508"/>
        <v>DB-1</v>
      </c>
      <c r="AC2036" s="3"/>
    </row>
    <row r="2037" ht="15.75" customHeight="1">
      <c r="A2037" s="24">
        <v>258.0</v>
      </c>
      <c r="B2037" s="24" t="s">
        <v>4788</v>
      </c>
      <c r="C2037" s="24" t="s">
        <v>4788</v>
      </c>
      <c r="D2037" s="132" t="s">
        <v>4631</v>
      </c>
      <c r="E2037" s="132"/>
      <c r="F2037" s="132">
        <v>14.0</v>
      </c>
      <c r="G2037" s="132">
        <v>14.0</v>
      </c>
      <c r="H2037" s="132">
        <v>16.0</v>
      </c>
      <c r="J2037" s="171">
        <f t="array" ref="J2037">IFERROR(INDEX(VBDhistory1!$U$310:$U$610,MATCH(VBDgames!$C2037,VBDhistory1!$B$310:$B$610,0))+ROW()/10000000,0)</f>
        <v>0</v>
      </c>
      <c r="K2037" s="171">
        <f t="array" ref="K2037">IFERROR(INDEX(VBDhistory2!$U$310:$U$610,MATCH(VBDgames!$C2037,VBDhistory2!$B$310:$B$610,0))+ROW()/10000000,0)</f>
        <v>0</v>
      </c>
      <c r="L2037" s="171">
        <f t="array" ref="L2037">IFERROR(INDEX(VBDhistory3!$U$310:$U$610,MATCH(VBDgames!$C2037,VBDhistory3!$B$310:$B$610,0))+ROW()/10000000,0)</f>
        <v>0</v>
      </c>
      <c r="M2037" s="171">
        <f t="array" ref="M2037">IFERROR(INDEX(VBDhistory4!$U$310:$U$610,MATCH(VBDgames!$C2037,VBDhistory4!$B$310:$B$610,0))+ROW()/10000000,0)</f>
        <v>0</v>
      </c>
      <c r="N2037" s="171"/>
      <c r="O2037" s="171" t="str">
        <f t="shared" ref="O2037:R2037" si="3509">$D2037&amp;"-"&amp;RANK(J2037,J$1780:J$2179,0)</f>
        <v>DB-1</v>
      </c>
      <c r="P2037" s="171" t="str">
        <f t="shared" si="3509"/>
        <v>DB-1</v>
      </c>
      <c r="Q2037" s="171" t="str">
        <f t="shared" si="3509"/>
        <v>DB-1</v>
      </c>
      <c r="R2037" s="171" t="str">
        <f t="shared" si="3509"/>
        <v>DB-1</v>
      </c>
      <c r="AC2037" s="3"/>
    </row>
    <row r="2038" ht="15.75" customHeight="1">
      <c r="A2038" s="24">
        <v>259.0</v>
      </c>
      <c r="B2038" s="24" t="s">
        <v>5703</v>
      </c>
      <c r="C2038" s="24" t="s">
        <v>5703</v>
      </c>
      <c r="D2038" s="132" t="s">
        <v>4631</v>
      </c>
      <c r="E2038" s="132">
        <v>1.0</v>
      </c>
      <c r="F2038" s="132">
        <v>15.0</v>
      </c>
      <c r="G2038" s="132">
        <v>16.0</v>
      </c>
      <c r="H2038" s="132"/>
      <c r="J2038" s="171">
        <f t="array" ref="J2038">IFERROR(INDEX(VBDhistory1!$U$310:$U$610,MATCH(VBDgames!$C2038,VBDhistory1!$B$310:$B$610,0))+ROW()/10000000,0)</f>
        <v>0</v>
      </c>
      <c r="K2038" s="171">
        <f t="array" ref="K2038">IFERROR(INDEX(VBDhistory2!$U$310:$U$610,MATCH(VBDgames!$C2038,VBDhistory2!$B$310:$B$610,0))+ROW()/10000000,0)</f>
        <v>0</v>
      </c>
      <c r="L2038" s="171">
        <f t="array" ref="L2038">IFERROR(INDEX(VBDhistory3!$U$310:$U$610,MATCH(VBDgames!$C2038,VBDhistory3!$B$310:$B$610,0))+ROW()/10000000,0)</f>
        <v>0</v>
      </c>
      <c r="M2038" s="171">
        <f t="array" ref="M2038">IFERROR(INDEX(VBDhistory4!$U$310:$U$610,MATCH(VBDgames!$C2038,VBDhistory4!$B$310:$B$610,0))+ROW()/10000000,0)</f>
        <v>0</v>
      </c>
      <c r="N2038" s="171"/>
      <c r="O2038" s="171" t="str">
        <f t="shared" ref="O2038:R2038" si="3510">$D2038&amp;"-"&amp;RANK(J2038,J$1780:J$2179,0)</f>
        <v>DB-1</v>
      </c>
      <c r="P2038" s="171" t="str">
        <f t="shared" si="3510"/>
        <v>DB-1</v>
      </c>
      <c r="Q2038" s="171" t="str">
        <f t="shared" si="3510"/>
        <v>DB-1</v>
      </c>
      <c r="R2038" s="171" t="str">
        <f t="shared" si="3510"/>
        <v>DB-1</v>
      </c>
      <c r="AC2038" s="3"/>
    </row>
    <row r="2039" ht="15.75" customHeight="1">
      <c r="A2039" s="24">
        <v>260.0</v>
      </c>
      <c r="B2039" s="24" t="s">
        <v>5704</v>
      </c>
      <c r="C2039" s="24" t="s">
        <v>5704</v>
      </c>
      <c r="D2039" s="132" t="s">
        <v>4631</v>
      </c>
      <c r="E2039" s="132"/>
      <c r="F2039" s="132">
        <v>15.0</v>
      </c>
      <c r="G2039" s="132">
        <v>16.0</v>
      </c>
      <c r="H2039" s="132">
        <v>16.0</v>
      </c>
      <c r="J2039" s="171">
        <f t="array" ref="J2039">IFERROR(INDEX(VBDhistory1!$U$310:$U$610,MATCH(VBDgames!$C2039,VBDhistory1!$B$310:$B$610,0))+ROW()/10000000,0)</f>
        <v>0</v>
      </c>
      <c r="K2039" s="171">
        <f t="array" ref="K2039">IFERROR(INDEX(VBDhistory2!$U$310:$U$610,MATCH(VBDgames!$C2039,VBDhistory2!$B$310:$B$610,0))+ROW()/10000000,0)</f>
        <v>0</v>
      </c>
      <c r="L2039" s="171">
        <f t="array" ref="L2039">IFERROR(INDEX(VBDhistory3!$U$310:$U$610,MATCH(VBDgames!$C2039,VBDhistory3!$B$310:$B$610,0))+ROW()/10000000,0)</f>
        <v>0</v>
      </c>
      <c r="M2039" s="171">
        <f t="array" ref="M2039">IFERROR(INDEX(VBDhistory4!$U$310:$U$610,MATCH(VBDgames!$C2039,VBDhistory4!$B$310:$B$610,0))+ROW()/10000000,0)</f>
        <v>0</v>
      </c>
      <c r="N2039" s="171"/>
      <c r="O2039" s="171" t="str">
        <f t="shared" ref="O2039:R2039" si="3511">$D2039&amp;"-"&amp;RANK(J2039,J$1780:J$2179,0)</f>
        <v>DB-1</v>
      </c>
      <c r="P2039" s="171" t="str">
        <f t="shared" si="3511"/>
        <v>DB-1</v>
      </c>
      <c r="Q2039" s="171" t="str">
        <f t="shared" si="3511"/>
        <v>DB-1</v>
      </c>
      <c r="R2039" s="171" t="str">
        <f t="shared" si="3511"/>
        <v>DB-1</v>
      </c>
      <c r="AC2039" s="3"/>
    </row>
    <row r="2040" ht="15.75" customHeight="1">
      <c r="A2040" s="24">
        <v>261.0</v>
      </c>
      <c r="B2040" s="22" t="s">
        <v>5705</v>
      </c>
      <c r="C2040" s="22" t="s">
        <v>5705</v>
      </c>
      <c r="D2040" s="132" t="s">
        <v>4631</v>
      </c>
      <c r="E2040" s="132"/>
      <c r="F2040" s="132">
        <v>14.0</v>
      </c>
      <c r="G2040" s="132">
        <v>8.0</v>
      </c>
      <c r="H2040" s="132"/>
      <c r="J2040" s="171">
        <f t="array" ref="J2040">IFERROR(INDEX(VBDhistory1!$U$310:$U$610,MATCH(VBDgames!$C2040,VBDhistory1!$B$310:$B$610,0))+ROW()/10000000,0)</f>
        <v>0</v>
      </c>
      <c r="K2040" s="171">
        <f t="array" ref="K2040">IFERROR(INDEX(VBDhistory2!$U$310:$U$610,MATCH(VBDgames!$C2040,VBDhistory2!$B$310:$B$610,0))+ROW()/10000000,0)</f>
        <v>0</v>
      </c>
      <c r="L2040" s="171">
        <f t="array" ref="L2040">IFERROR(INDEX(VBDhistory3!$U$310:$U$610,MATCH(VBDgames!$C2040,VBDhistory3!$B$310:$B$610,0))+ROW()/10000000,0)</f>
        <v>0</v>
      </c>
      <c r="M2040" s="171">
        <f t="array" ref="M2040">IFERROR(INDEX(VBDhistory4!$U$310:$U$610,MATCH(VBDgames!$C2040,VBDhistory4!$B$310:$B$610,0))+ROW()/10000000,0)</f>
        <v>0</v>
      </c>
      <c r="N2040" s="171"/>
      <c r="O2040" s="171" t="str">
        <f t="shared" ref="O2040:R2040" si="3512">$D2040&amp;"-"&amp;RANK(J2040,J$1780:J$2179,0)</f>
        <v>DB-1</v>
      </c>
      <c r="P2040" s="171" t="str">
        <f t="shared" si="3512"/>
        <v>DB-1</v>
      </c>
      <c r="Q2040" s="171" t="str">
        <f t="shared" si="3512"/>
        <v>DB-1</v>
      </c>
      <c r="R2040" s="171" t="str">
        <f t="shared" si="3512"/>
        <v>DB-1</v>
      </c>
      <c r="AC2040" s="3"/>
    </row>
    <row r="2041" ht="15.75" customHeight="1">
      <c r="A2041" s="24">
        <v>262.0</v>
      </c>
      <c r="B2041" s="24" t="s">
        <v>5706</v>
      </c>
      <c r="C2041" s="24" t="s">
        <v>5706</v>
      </c>
      <c r="D2041" s="132" t="s">
        <v>4631</v>
      </c>
      <c r="E2041" s="132">
        <v>2.0</v>
      </c>
      <c r="F2041" s="132">
        <v>16.0</v>
      </c>
      <c r="G2041" s="132">
        <v>16.0</v>
      </c>
      <c r="H2041" s="132">
        <v>15.0</v>
      </c>
      <c r="J2041" s="171">
        <f t="array" ref="J2041">IFERROR(INDEX(VBDhistory1!$U$310:$U$610,MATCH(VBDgames!$C2041,VBDhistory1!$B$310:$B$610,0))+ROW()/10000000,0)</f>
        <v>0</v>
      </c>
      <c r="K2041" s="171">
        <f t="array" ref="K2041">IFERROR(INDEX(VBDhistory2!$U$310:$U$610,MATCH(VBDgames!$C2041,VBDhistory2!$B$310:$B$610,0))+ROW()/10000000,0)</f>
        <v>0</v>
      </c>
      <c r="L2041" s="171">
        <f t="array" ref="L2041">IFERROR(INDEX(VBDhistory3!$U$310:$U$610,MATCH(VBDgames!$C2041,VBDhistory3!$B$310:$B$610,0))+ROW()/10000000,0)</f>
        <v>0</v>
      </c>
      <c r="M2041" s="171">
        <f t="array" ref="M2041">IFERROR(INDEX(VBDhistory4!$U$310:$U$610,MATCH(VBDgames!$C2041,VBDhistory4!$B$310:$B$610,0))+ROW()/10000000,0)</f>
        <v>0</v>
      </c>
      <c r="N2041" s="171"/>
      <c r="O2041" s="171" t="str">
        <f t="shared" ref="O2041:R2041" si="3513">$D2041&amp;"-"&amp;RANK(J2041,J$1780:J$2179,0)</f>
        <v>DB-1</v>
      </c>
      <c r="P2041" s="171" t="str">
        <f t="shared" si="3513"/>
        <v>DB-1</v>
      </c>
      <c r="Q2041" s="171" t="str">
        <f t="shared" si="3513"/>
        <v>DB-1</v>
      </c>
      <c r="R2041" s="171" t="str">
        <f t="shared" si="3513"/>
        <v>DB-1</v>
      </c>
      <c r="AC2041" s="3"/>
    </row>
    <row r="2042" ht="15.75" customHeight="1">
      <c r="A2042" s="24">
        <v>263.0</v>
      </c>
      <c r="B2042" s="24" t="s">
        <v>5707</v>
      </c>
      <c r="C2042" s="24" t="s">
        <v>5707</v>
      </c>
      <c r="D2042" s="132" t="s">
        <v>4631</v>
      </c>
      <c r="E2042" s="132">
        <v>3.0</v>
      </c>
      <c r="F2042" s="132">
        <v>16.0</v>
      </c>
      <c r="G2042" s="132">
        <v>16.0</v>
      </c>
      <c r="H2042" s="132"/>
      <c r="J2042" s="171">
        <f t="array" ref="J2042">IFERROR(INDEX(VBDhistory1!$U$310:$U$610,MATCH(VBDgames!$C2042,VBDhistory1!$B$310:$B$610,0))+ROW()/10000000,0)</f>
        <v>0</v>
      </c>
      <c r="K2042" s="171">
        <f t="array" ref="K2042">IFERROR(INDEX(VBDhistory2!$U$310:$U$610,MATCH(VBDgames!$C2042,VBDhistory2!$B$310:$B$610,0))+ROW()/10000000,0)</f>
        <v>0</v>
      </c>
      <c r="L2042" s="171">
        <f t="array" ref="L2042">IFERROR(INDEX(VBDhistory3!$U$310:$U$610,MATCH(VBDgames!$C2042,VBDhistory3!$B$310:$B$610,0))+ROW()/10000000,0)</f>
        <v>0</v>
      </c>
      <c r="M2042" s="171">
        <f t="array" ref="M2042">IFERROR(INDEX(VBDhistory4!$U$310:$U$610,MATCH(VBDgames!$C2042,VBDhistory4!$B$310:$B$610,0))+ROW()/10000000,0)</f>
        <v>0</v>
      </c>
      <c r="N2042" s="171"/>
      <c r="O2042" s="171" t="str">
        <f t="shared" ref="O2042:R2042" si="3514">$D2042&amp;"-"&amp;RANK(J2042,J$1780:J$2179,0)</f>
        <v>DB-1</v>
      </c>
      <c r="P2042" s="171" t="str">
        <f t="shared" si="3514"/>
        <v>DB-1</v>
      </c>
      <c r="Q2042" s="171" t="str">
        <f t="shared" si="3514"/>
        <v>DB-1</v>
      </c>
      <c r="R2042" s="171" t="str">
        <f t="shared" si="3514"/>
        <v>DB-1</v>
      </c>
      <c r="AC2042" s="3"/>
    </row>
    <row r="2043" ht="15.75" customHeight="1">
      <c r="A2043" s="24">
        <v>264.0</v>
      </c>
      <c r="B2043" s="24" t="s">
        <v>5708</v>
      </c>
      <c r="C2043" s="24" t="s">
        <v>5708</v>
      </c>
      <c r="D2043" s="132" t="s">
        <v>4631</v>
      </c>
      <c r="E2043" s="132"/>
      <c r="F2043" s="132">
        <v>16.0</v>
      </c>
      <c r="G2043" s="132">
        <v>16.0</v>
      </c>
      <c r="H2043" s="132">
        <v>16.0</v>
      </c>
      <c r="J2043" s="171">
        <f t="array" ref="J2043">IFERROR(INDEX(VBDhistory1!$U$310:$U$610,MATCH(VBDgames!$C2043,VBDhistory1!$B$310:$B$610,0))+ROW()/10000000,0)</f>
        <v>0</v>
      </c>
      <c r="K2043" s="171">
        <f t="array" ref="K2043">IFERROR(INDEX(VBDhistory2!$U$310:$U$610,MATCH(VBDgames!$C2043,VBDhistory2!$B$310:$B$610,0))+ROW()/10000000,0)</f>
        <v>0</v>
      </c>
      <c r="L2043" s="171">
        <f t="array" ref="L2043">IFERROR(INDEX(VBDhistory3!$U$310:$U$610,MATCH(VBDgames!$C2043,VBDhistory3!$B$310:$B$610,0))+ROW()/10000000,0)</f>
        <v>0</v>
      </c>
      <c r="M2043" s="171">
        <f t="array" ref="M2043">IFERROR(INDEX(VBDhistory4!$U$310:$U$610,MATCH(VBDgames!$C2043,VBDhistory4!$B$310:$B$610,0))+ROW()/10000000,0)</f>
        <v>0</v>
      </c>
      <c r="N2043" s="171"/>
      <c r="O2043" s="171" t="str">
        <f t="shared" ref="O2043:R2043" si="3515">$D2043&amp;"-"&amp;RANK(J2043,J$1780:J$2179,0)</f>
        <v>DB-1</v>
      </c>
      <c r="P2043" s="171" t="str">
        <f t="shared" si="3515"/>
        <v>DB-1</v>
      </c>
      <c r="Q2043" s="171" t="str">
        <f t="shared" si="3515"/>
        <v>DB-1</v>
      </c>
      <c r="R2043" s="171" t="str">
        <f t="shared" si="3515"/>
        <v>DB-1</v>
      </c>
      <c r="AC2043" s="3"/>
    </row>
    <row r="2044" ht="15.75" customHeight="1">
      <c r="A2044" s="24">
        <v>265.0</v>
      </c>
      <c r="B2044" s="24" t="s">
        <v>5709</v>
      </c>
      <c r="C2044" s="24" t="s">
        <v>5709</v>
      </c>
      <c r="D2044" s="132" t="s">
        <v>4631</v>
      </c>
      <c r="E2044" s="132"/>
      <c r="F2044" s="132">
        <v>13.0</v>
      </c>
      <c r="G2044" s="132">
        <v>13.0</v>
      </c>
      <c r="H2044" s="132">
        <v>15.0</v>
      </c>
      <c r="J2044" s="171">
        <f t="array" ref="J2044">IFERROR(INDEX(VBDhistory1!$U$310:$U$610,MATCH(VBDgames!$C2044,VBDhistory1!$B$310:$B$610,0))+ROW()/10000000,0)</f>
        <v>0</v>
      </c>
      <c r="K2044" s="171">
        <f t="array" ref="K2044">IFERROR(INDEX(VBDhistory2!$U$310:$U$610,MATCH(VBDgames!$C2044,VBDhistory2!$B$310:$B$610,0))+ROW()/10000000,0)</f>
        <v>0</v>
      </c>
      <c r="L2044" s="171">
        <f t="array" ref="L2044">IFERROR(INDEX(VBDhistory3!$U$310:$U$610,MATCH(VBDgames!$C2044,VBDhistory3!$B$310:$B$610,0))+ROW()/10000000,0)</f>
        <v>0</v>
      </c>
      <c r="M2044" s="171">
        <f t="array" ref="M2044">IFERROR(INDEX(VBDhistory4!$U$310:$U$610,MATCH(VBDgames!$C2044,VBDhistory4!$B$310:$B$610,0))+ROW()/10000000,0)</f>
        <v>0</v>
      </c>
      <c r="N2044" s="171"/>
      <c r="O2044" s="171" t="str">
        <f t="shared" ref="O2044:R2044" si="3516">$D2044&amp;"-"&amp;RANK(J2044,J$1780:J$2179,0)</f>
        <v>DB-1</v>
      </c>
      <c r="P2044" s="171" t="str">
        <f t="shared" si="3516"/>
        <v>DB-1</v>
      </c>
      <c r="Q2044" s="171" t="str">
        <f t="shared" si="3516"/>
        <v>DB-1</v>
      </c>
      <c r="R2044" s="171" t="str">
        <f t="shared" si="3516"/>
        <v>DB-1</v>
      </c>
      <c r="AC2044" s="3"/>
    </row>
    <row r="2045" ht="15.75" customHeight="1">
      <c r="A2045" s="24">
        <v>266.0</v>
      </c>
      <c r="B2045" s="24" t="s">
        <v>5710</v>
      </c>
      <c r="C2045" s="24" t="s">
        <v>5710</v>
      </c>
      <c r="D2045" s="132" t="s">
        <v>4631</v>
      </c>
      <c r="E2045" s="132">
        <v>2.0</v>
      </c>
      <c r="F2045" s="132">
        <v>14.0</v>
      </c>
      <c r="G2045" s="132">
        <v>10.0</v>
      </c>
      <c r="H2045" s="132"/>
      <c r="J2045" s="171">
        <f t="array" ref="J2045">IFERROR(INDEX(VBDhistory1!$U$310:$U$610,MATCH(VBDgames!$C2045,VBDhistory1!$B$310:$B$610,0))+ROW()/10000000,0)</f>
        <v>0</v>
      </c>
      <c r="K2045" s="171">
        <f t="array" ref="K2045">IFERROR(INDEX(VBDhistory2!$U$310:$U$610,MATCH(VBDgames!$C2045,VBDhistory2!$B$310:$B$610,0))+ROW()/10000000,0)</f>
        <v>0</v>
      </c>
      <c r="L2045" s="171">
        <f t="array" ref="L2045">IFERROR(INDEX(VBDhistory3!$U$310:$U$610,MATCH(VBDgames!$C2045,VBDhistory3!$B$310:$B$610,0))+ROW()/10000000,0)</f>
        <v>0</v>
      </c>
      <c r="M2045" s="171">
        <f t="array" ref="M2045">IFERROR(INDEX(VBDhistory4!$U$310:$U$610,MATCH(VBDgames!$C2045,VBDhistory4!$B$310:$B$610,0))+ROW()/10000000,0)</f>
        <v>0</v>
      </c>
      <c r="N2045" s="171"/>
      <c r="O2045" s="171" t="str">
        <f t="shared" ref="O2045:R2045" si="3517">$D2045&amp;"-"&amp;RANK(J2045,J$1780:J$2179,0)</f>
        <v>DB-1</v>
      </c>
      <c r="P2045" s="171" t="str">
        <f t="shared" si="3517"/>
        <v>DB-1</v>
      </c>
      <c r="Q2045" s="171" t="str">
        <f t="shared" si="3517"/>
        <v>DB-1</v>
      </c>
      <c r="R2045" s="171" t="str">
        <f t="shared" si="3517"/>
        <v>DB-1</v>
      </c>
      <c r="AC2045" s="3"/>
    </row>
    <row r="2046" ht="15.75" customHeight="1">
      <c r="A2046" s="24">
        <v>267.0</v>
      </c>
      <c r="B2046" s="24" t="s">
        <v>5711</v>
      </c>
      <c r="C2046" s="24" t="s">
        <v>5711</v>
      </c>
      <c r="D2046" s="132" t="s">
        <v>4631</v>
      </c>
      <c r="E2046" s="132">
        <v>3.0</v>
      </c>
      <c r="F2046" s="132">
        <v>15.0</v>
      </c>
      <c r="G2046" s="132"/>
      <c r="H2046" s="132"/>
      <c r="J2046" s="171">
        <f t="array" ref="J2046">IFERROR(INDEX(VBDhistory1!$U$310:$U$610,MATCH(VBDgames!$C2046,VBDhistory1!$B$310:$B$610,0))+ROW()/10000000,0)</f>
        <v>0</v>
      </c>
      <c r="K2046" s="171">
        <f t="array" ref="K2046">IFERROR(INDEX(VBDhistory2!$U$310:$U$610,MATCH(VBDgames!$C2046,VBDhistory2!$B$310:$B$610,0))+ROW()/10000000,0)</f>
        <v>0</v>
      </c>
      <c r="L2046" s="171">
        <f t="array" ref="L2046">IFERROR(INDEX(VBDhistory3!$U$310:$U$610,MATCH(VBDgames!$C2046,VBDhistory3!$B$310:$B$610,0))+ROW()/10000000,0)</f>
        <v>0</v>
      </c>
      <c r="M2046" s="171">
        <f t="array" ref="M2046">IFERROR(INDEX(VBDhistory4!$U$310:$U$610,MATCH(VBDgames!$C2046,VBDhistory4!$B$310:$B$610,0))+ROW()/10000000,0)</f>
        <v>0</v>
      </c>
      <c r="N2046" s="171"/>
      <c r="O2046" s="171" t="str">
        <f t="shared" ref="O2046:R2046" si="3518">$D2046&amp;"-"&amp;RANK(J2046,J$1780:J$2179,0)</f>
        <v>DB-1</v>
      </c>
      <c r="P2046" s="171" t="str">
        <f t="shared" si="3518"/>
        <v>DB-1</v>
      </c>
      <c r="Q2046" s="171" t="str">
        <f t="shared" si="3518"/>
        <v>DB-1</v>
      </c>
      <c r="R2046" s="171" t="str">
        <f t="shared" si="3518"/>
        <v>DB-1</v>
      </c>
      <c r="AC2046" s="3"/>
    </row>
    <row r="2047" ht="15.75" customHeight="1">
      <c r="A2047" s="24">
        <v>268.0</v>
      </c>
      <c r="B2047" s="24" t="s">
        <v>5712</v>
      </c>
      <c r="C2047" s="24" t="s">
        <v>5712</v>
      </c>
      <c r="D2047" s="132" t="s">
        <v>4631</v>
      </c>
      <c r="E2047" s="132"/>
      <c r="F2047" s="132">
        <v>11.0</v>
      </c>
      <c r="G2047" s="132">
        <v>16.0</v>
      </c>
      <c r="H2047" s="132">
        <v>12.0</v>
      </c>
      <c r="J2047" s="171">
        <f t="array" ref="J2047">IFERROR(INDEX(VBDhistory1!$U$310:$U$610,MATCH(VBDgames!$C2047,VBDhistory1!$B$310:$B$610,0))+ROW()/10000000,0)</f>
        <v>0</v>
      </c>
      <c r="K2047" s="171">
        <f t="array" ref="K2047">IFERROR(INDEX(VBDhistory2!$U$310:$U$610,MATCH(VBDgames!$C2047,VBDhistory2!$B$310:$B$610,0))+ROW()/10000000,0)</f>
        <v>0</v>
      </c>
      <c r="L2047" s="171">
        <f t="array" ref="L2047">IFERROR(INDEX(VBDhistory3!$U$310:$U$610,MATCH(VBDgames!$C2047,VBDhistory3!$B$310:$B$610,0))+ROW()/10000000,0)</f>
        <v>0</v>
      </c>
      <c r="M2047" s="171">
        <f t="array" ref="M2047">IFERROR(INDEX(VBDhistory4!$U$310:$U$610,MATCH(VBDgames!$C2047,VBDhistory4!$B$310:$B$610,0))+ROW()/10000000,0)</f>
        <v>0</v>
      </c>
      <c r="N2047" s="171"/>
      <c r="O2047" s="171" t="str">
        <f t="shared" ref="O2047:R2047" si="3519">$D2047&amp;"-"&amp;RANK(J2047,J$1780:J$2179,0)</f>
        <v>DB-1</v>
      </c>
      <c r="P2047" s="171" t="str">
        <f t="shared" si="3519"/>
        <v>DB-1</v>
      </c>
      <c r="Q2047" s="171" t="str">
        <f t="shared" si="3519"/>
        <v>DB-1</v>
      </c>
      <c r="R2047" s="171" t="str">
        <f t="shared" si="3519"/>
        <v>DB-1</v>
      </c>
      <c r="AC2047" s="3"/>
    </row>
    <row r="2048" ht="15.75" customHeight="1">
      <c r="A2048" s="24">
        <v>269.0</v>
      </c>
      <c r="B2048" s="24" t="s">
        <v>5713</v>
      </c>
      <c r="C2048" s="24" t="s">
        <v>5713</v>
      </c>
      <c r="D2048" s="132" t="s">
        <v>4631</v>
      </c>
      <c r="E2048" s="132">
        <v>2.0</v>
      </c>
      <c r="F2048" s="132">
        <v>11.0</v>
      </c>
      <c r="G2048" s="132">
        <v>13.0</v>
      </c>
      <c r="H2048" s="132"/>
      <c r="J2048" s="171">
        <f t="array" ref="J2048">IFERROR(INDEX(VBDhistory1!$U$310:$U$610,MATCH(VBDgames!$C2048,VBDhistory1!$B$310:$B$610,0))+ROW()/10000000,0)</f>
        <v>0</v>
      </c>
      <c r="K2048" s="171">
        <f t="array" ref="K2048">IFERROR(INDEX(VBDhistory2!$U$310:$U$610,MATCH(VBDgames!$C2048,VBDhistory2!$B$310:$B$610,0))+ROW()/10000000,0)</f>
        <v>0</v>
      </c>
      <c r="L2048" s="171">
        <f t="array" ref="L2048">IFERROR(INDEX(VBDhistory3!$U$310:$U$610,MATCH(VBDgames!$C2048,VBDhistory3!$B$310:$B$610,0))+ROW()/10000000,0)</f>
        <v>0</v>
      </c>
      <c r="M2048" s="171">
        <f t="array" ref="M2048">IFERROR(INDEX(VBDhistory4!$U$310:$U$610,MATCH(VBDgames!$C2048,VBDhistory4!$B$310:$B$610,0))+ROW()/10000000,0)</f>
        <v>0</v>
      </c>
      <c r="N2048" s="171"/>
      <c r="O2048" s="171" t="str">
        <f t="shared" ref="O2048:R2048" si="3520">$D2048&amp;"-"&amp;RANK(J2048,J$1780:J$2179,0)</f>
        <v>DB-1</v>
      </c>
      <c r="P2048" s="171" t="str">
        <f t="shared" si="3520"/>
        <v>DB-1</v>
      </c>
      <c r="Q2048" s="171" t="str">
        <f t="shared" si="3520"/>
        <v>DB-1</v>
      </c>
      <c r="R2048" s="171" t="str">
        <f t="shared" si="3520"/>
        <v>DB-1</v>
      </c>
      <c r="AC2048" s="3"/>
    </row>
    <row r="2049" ht="15.75" customHeight="1">
      <c r="A2049" s="24">
        <v>270.0</v>
      </c>
      <c r="B2049" s="24" t="s">
        <v>5714</v>
      </c>
      <c r="C2049" s="24" t="s">
        <v>5714</v>
      </c>
      <c r="D2049" s="132" t="s">
        <v>4631</v>
      </c>
      <c r="E2049" s="132"/>
      <c r="F2049" s="132">
        <v>12.0</v>
      </c>
      <c r="G2049" s="132">
        <v>11.0</v>
      </c>
      <c r="H2049" s="132"/>
      <c r="J2049" s="171">
        <f t="array" ref="J2049">IFERROR(INDEX(VBDhistory1!$U$310:$U$610,MATCH(VBDgames!$C2049,VBDhistory1!$B$310:$B$610,0))+ROW()/10000000,0)</f>
        <v>0</v>
      </c>
      <c r="K2049" s="171">
        <f t="array" ref="K2049">IFERROR(INDEX(VBDhistory2!$U$310:$U$610,MATCH(VBDgames!$C2049,VBDhistory2!$B$310:$B$610,0))+ROW()/10000000,0)</f>
        <v>0</v>
      </c>
      <c r="L2049" s="171">
        <f t="array" ref="L2049">IFERROR(INDEX(VBDhistory3!$U$310:$U$610,MATCH(VBDgames!$C2049,VBDhistory3!$B$310:$B$610,0))+ROW()/10000000,0)</f>
        <v>0</v>
      </c>
      <c r="M2049" s="171">
        <f t="array" ref="M2049">IFERROR(INDEX(VBDhistory4!$U$310:$U$610,MATCH(VBDgames!$C2049,VBDhistory4!$B$310:$B$610,0))+ROW()/10000000,0)</f>
        <v>0</v>
      </c>
      <c r="N2049" s="171"/>
      <c r="O2049" s="171" t="str">
        <f t="shared" ref="O2049:R2049" si="3521">$D2049&amp;"-"&amp;RANK(J2049,J$1780:J$2179,0)</f>
        <v>DB-1</v>
      </c>
      <c r="P2049" s="171" t="str">
        <f t="shared" si="3521"/>
        <v>DB-1</v>
      </c>
      <c r="Q2049" s="171" t="str">
        <f t="shared" si="3521"/>
        <v>DB-1</v>
      </c>
      <c r="R2049" s="171" t="str">
        <f t="shared" si="3521"/>
        <v>DB-1</v>
      </c>
      <c r="AC2049" s="3"/>
    </row>
    <row r="2050" ht="15.75" customHeight="1">
      <c r="A2050" s="24">
        <v>271.0</v>
      </c>
      <c r="B2050" s="24" t="s">
        <v>5715</v>
      </c>
      <c r="C2050" s="24" t="s">
        <v>5715</v>
      </c>
      <c r="D2050" s="132" t="s">
        <v>4631</v>
      </c>
      <c r="E2050" s="132"/>
      <c r="F2050" s="132">
        <v>12.0</v>
      </c>
      <c r="G2050" s="132">
        <v>6.0</v>
      </c>
      <c r="H2050" s="132"/>
      <c r="J2050" s="171">
        <f t="array" ref="J2050">IFERROR(INDEX(VBDhistory1!$U$310:$U$610,MATCH(VBDgames!$C2050,VBDhistory1!$B$310:$B$610,0))+ROW()/10000000,0)</f>
        <v>0</v>
      </c>
      <c r="K2050" s="171">
        <f t="array" ref="K2050">IFERROR(INDEX(VBDhistory2!$U$310:$U$610,MATCH(VBDgames!$C2050,VBDhistory2!$B$310:$B$610,0))+ROW()/10000000,0)</f>
        <v>0</v>
      </c>
      <c r="L2050" s="171">
        <f t="array" ref="L2050">IFERROR(INDEX(VBDhistory3!$U$310:$U$610,MATCH(VBDgames!$C2050,VBDhistory3!$B$310:$B$610,0))+ROW()/10000000,0)</f>
        <v>0</v>
      </c>
      <c r="M2050" s="171">
        <f t="array" ref="M2050">IFERROR(INDEX(VBDhistory4!$U$310:$U$610,MATCH(VBDgames!$C2050,VBDhistory4!$B$310:$B$610,0))+ROW()/10000000,0)</f>
        <v>0</v>
      </c>
      <c r="N2050" s="171"/>
      <c r="O2050" s="171" t="str">
        <f t="shared" ref="O2050:R2050" si="3522">$D2050&amp;"-"&amp;RANK(J2050,J$1780:J$2179,0)</f>
        <v>DB-1</v>
      </c>
      <c r="P2050" s="171" t="str">
        <f t="shared" si="3522"/>
        <v>DB-1</v>
      </c>
      <c r="Q2050" s="171" t="str">
        <f t="shared" si="3522"/>
        <v>DB-1</v>
      </c>
      <c r="R2050" s="171" t="str">
        <f t="shared" si="3522"/>
        <v>DB-1</v>
      </c>
      <c r="AC2050" s="3"/>
    </row>
    <row r="2051" ht="15.75" customHeight="1">
      <c r="A2051" s="24">
        <v>272.0</v>
      </c>
      <c r="B2051" s="24" t="s">
        <v>5716</v>
      </c>
      <c r="C2051" s="24" t="s">
        <v>5716</v>
      </c>
      <c r="D2051" s="132" t="s">
        <v>4631</v>
      </c>
      <c r="E2051" s="132"/>
      <c r="F2051" s="132">
        <v>10.0</v>
      </c>
      <c r="G2051" s="132">
        <v>12.0</v>
      </c>
      <c r="H2051" s="132"/>
      <c r="J2051" s="171">
        <f t="array" ref="J2051">IFERROR(INDEX(VBDhistory1!$U$310:$U$610,MATCH(VBDgames!$C2051,VBDhistory1!$B$310:$B$610,0))+ROW()/10000000,0)</f>
        <v>0</v>
      </c>
      <c r="K2051" s="171">
        <f t="array" ref="K2051">IFERROR(INDEX(VBDhistory2!$U$310:$U$610,MATCH(VBDgames!$C2051,VBDhistory2!$B$310:$B$610,0))+ROW()/10000000,0)</f>
        <v>0</v>
      </c>
      <c r="L2051" s="171">
        <f t="array" ref="L2051">IFERROR(INDEX(VBDhistory3!$U$310:$U$610,MATCH(VBDgames!$C2051,VBDhistory3!$B$310:$B$610,0))+ROW()/10000000,0)</f>
        <v>0</v>
      </c>
      <c r="M2051" s="171">
        <f t="array" ref="M2051">IFERROR(INDEX(VBDhistory4!$U$310:$U$610,MATCH(VBDgames!$C2051,VBDhistory4!$B$310:$B$610,0))+ROW()/10000000,0)</f>
        <v>0</v>
      </c>
      <c r="N2051" s="171"/>
      <c r="O2051" s="171" t="str">
        <f t="shared" ref="O2051:R2051" si="3523">$D2051&amp;"-"&amp;RANK(J2051,J$1780:J$2179,0)</f>
        <v>DB-1</v>
      </c>
      <c r="P2051" s="171" t="str">
        <f t="shared" si="3523"/>
        <v>DB-1</v>
      </c>
      <c r="Q2051" s="171" t="str">
        <f t="shared" si="3523"/>
        <v>DB-1</v>
      </c>
      <c r="R2051" s="171" t="str">
        <f t="shared" si="3523"/>
        <v>DB-1</v>
      </c>
      <c r="AC2051" s="3"/>
    </row>
    <row r="2052" ht="15.75" customHeight="1">
      <c r="A2052" s="24">
        <v>273.0</v>
      </c>
      <c r="B2052" s="24" t="s">
        <v>5717</v>
      </c>
      <c r="C2052" s="24" t="s">
        <v>5717</v>
      </c>
      <c r="D2052" s="132" t="s">
        <v>4631</v>
      </c>
      <c r="E2052" s="132"/>
      <c r="F2052" s="132">
        <v>15.0</v>
      </c>
      <c r="G2052" s="132"/>
      <c r="H2052" s="132"/>
      <c r="J2052" s="171">
        <f t="array" ref="J2052">IFERROR(INDEX(VBDhistory1!$U$310:$U$610,MATCH(VBDgames!$C2052,VBDhistory1!$B$310:$B$610,0))+ROW()/10000000,0)</f>
        <v>0</v>
      </c>
      <c r="K2052" s="171">
        <f t="array" ref="K2052">IFERROR(INDEX(VBDhistory2!$U$310:$U$610,MATCH(VBDgames!$C2052,VBDhistory2!$B$310:$B$610,0))+ROW()/10000000,0)</f>
        <v>0</v>
      </c>
      <c r="L2052" s="171">
        <f t="array" ref="L2052">IFERROR(INDEX(VBDhistory3!$U$310:$U$610,MATCH(VBDgames!$C2052,VBDhistory3!$B$310:$B$610,0))+ROW()/10000000,0)</f>
        <v>0</v>
      </c>
      <c r="M2052" s="171">
        <f t="array" ref="M2052">IFERROR(INDEX(VBDhistory4!$U$310:$U$610,MATCH(VBDgames!$C2052,VBDhistory4!$B$310:$B$610,0))+ROW()/10000000,0)</f>
        <v>0</v>
      </c>
      <c r="N2052" s="171"/>
      <c r="O2052" s="171" t="str">
        <f t="shared" ref="O2052:R2052" si="3524">$D2052&amp;"-"&amp;RANK(J2052,J$1780:J$2179,0)</f>
        <v>DB-1</v>
      </c>
      <c r="P2052" s="171" t="str">
        <f t="shared" si="3524"/>
        <v>DB-1</v>
      </c>
      <c r="Q2052" s="171" t="str">
        <f t="shared" si="3524"/>
        <v>DB-1</v>
      </c>
      <c r="R2052" s="171" t="str">
        <f t="shared" si="3524"/>
        <v>DB-1</v>
      </c>
      <c r="AC2052" s="3"/>
    </row>
    <row r="2053" ht="15.75" customHeight="1">
      <c r="A2053" s="24">
        <v>274.0</v>
      </c>
      <c r="B2053" s="24" t="s">
        <v>5718</v>
      </c>
      <c r="C2053" s="24" t="s">
        <v>5718</v>
      </c>
      <c r="D2053" s="132" t="s">
        <v>4631</v>
      </c>
      <c r="E2053" s="132">
        <v>1.0</v>
      </c>
      <c r="F2053" s="132">
        <v>10.0</v>
      </c>
      <c r="G2053" s="132">
        <v>1.0</v>
      </c>
      <c r="H2053" s="132"/>
      <c r="J2053" s="171">
        <f t="array" ref="J2053">IFERROR(INDEX(VBDhistory1!$U$310:$U$610,MATCH(VBDgames!$C2053,VBDhistory1!$B$310:$B$610,0))+ROW()/10000000,0)</f>
        <v>0</v>
      </c>
      <c r="K2053" s="171">
        <f t="array" ref="K2053">IFERROR(INDEX(VBDhistory2!$U$310:$U$610,MATCH(VBDgames!$C2053,VBDhistory2!$B$310:$B$610,0))+ROW()/10000000,0)</f>
        <v>0</v>
      </c>
      <c r="L2053" s="171">
        <f t="array" ref="L2053">IFERROR(INDEX(VBDhistory3!$U$310:$U$610,MATCH(VBDgames!$C2053,VBDhistory3!$B$310:$B$610,0))+ROW()/10000000,0)</f>
        <v>0</v>
      </c>
      <c r="M2053" s="171">
        <f t="array" ref="M2053">IFERROR(INDEX(VBDhistory4!$U$310:$U$610,MATCH(VBDgames!$C2053,VBDhistory4!$B$310:$B$610,0))+ROW()/10000000,0)</f>
        <v>0</v>
      </c>
      <c r="N2053" s="171"/>
      <c r="O2053" s="171" t="str">
        <f t="shared" ref="O2053:R2053" si="3525">$D2053&amp;"-"&amp;RANK(J2053,J$1780:J$2179,0)</f>
        <v>DB-1</v>
      </c>
      <c r="P2053" s="171" t="str">
        <f t="shared" si="3525"/>
        <v>DB-1</v>
      </c>
      <c r="Q2053" s="171" t="str">
        <f t="shared" si="3525"/>
        <v>DB-1</v>
      </c>
      <c r="R2053" s="171" t="str">
        <f t="shared" si="3525"/>
        <v>DB-1</v>
      </c>
      <c r="AC2053" s="3"/>
    </row>
    <row r="2054" ht="15.75" customHeight="1">
      <c r="A2054" s="24">
        <v>275.0</v>
      </c>
      <c r="B2054" s="24" t="s">
        <v>5719</v>
      </c>
      <c r="C2054" s="24" t="s">
        <v>5719</v>
      </c>
      <c r="D2054" s="132" t="s">
        <v>4631</v>
      </c>
      <c r="E2054" s="132"/>
      <c r="F2054" s="132">
        <v>10.0</v>
      </c>
      <c r="G2054" s="132">
        <v>0.0</v>
      </c>
      <c r="H2054" s="132"/>
      <c r="J2054" s="171">
        <f t="array" ref="J2054">IFERROR(INDEX(VBDhistory1!$U$310:$U$610,MATCH(VBDgames!$C2054,VBDhistory1!$B$310:$B$610,0))+ROW()/10000000,0)</f>
        <v>0</v>
      </c>
      <c r="K2054" s="171">
        <f t="array" ref="K2054">IFERROR(INDEX(VBDhistory2!$U$310:$U$610,MATCH(VBDgames!$C2054,VBDhistory2!$B$310:$B$610,0))+ROW()/10000000,0)</f>
        <v>0</v>
      </c>
      <c r="L2054" s="171">
        <f t="array" ref="L2054">IFERROR(INDEX(VBDhistory3!$U$310:$U$610,MATCH(VBDgames!$C2054,VBDhistory3!$B$310:$B$610,0))+ROW()/10000000,0)</f>
        <v>0</v>
      </c>
      <c r="M2054" s="171">
        <f t="array" ref="M2054">IFERROR(INDEX(VBDhistory4!$U$310:$U$610,MATCH(VBDgames!$C2054,VBDhistory4!$B$310:$B$610,0))+ROW()/10000000,0)</f>
        <v>0</v>
      </c>
      <c r="N2054" s="171"/>
      <c r="O2054" s="171" t="str">
        <f t="shared" ref="O2054:R2054" si="3526">$D2054&amp;"-"&amp;RANK(J2054,J$1780:J$2179,0)</f>
        <v>DB-1</v>
      </c>
      <c r="P2054" s="171" t="str">
        <f t="shared" si="3526"/>
        <v>DB-1</v>
      </c>
      <c r="Q2054" s="171" t="str">
        <f t="shared" si="3526"/>
        <v>DB-1</v>
      </c>
      <c r="R2054" s="171" t="str">
        <f t="shared" si="3526"/>
        <v>DB-1</v>
      </c>
      <c r="AC2054" s="3"/>
    </row>
    <row r="2055" ht="15.75" customHeight="1">
      <c r="A2055" s="24">
        <v>276.0</v>
      </c>
      <c r="B2055" s="24" t="s">
        <v>5720</v>
      </c>
      <c r="C2055" s="24" t="s">
        <v>5720</v>
      </c>
      <c r="D2055" s="132" t="s">
        <v>4631</v>
      </c>
      <c r="E2055" s="132"/>
      <c r="F2055" s="132">
        <v>11.0</v>
      </c>
      <c r="G2055" s="132">
        <v>9.0</v>
      </c>
      <c r="H2055" s="132"/>
      <c r="J2055" s="171">
        <f t="array" ref="J2055">IFERROR(INDEX(VBDhistory1!$U$310:$U$610,MATCH(VBDgames!$C2055,VBDhistory1!$B$310:$B$610,0))+ROW()/10000000,0)</f>
        <v>0</v>
      </c>
      <c r="K2055" s="171">
        <f t="array" ref="K2055">IFERROR(INDEX(VBDhistory2!$U$310:$U$610,MATCH(VBDgames!$C2055,VBDhistory2!$B$310:$B$610,0))+ROW()/10000000,0)</f>
        <v>0</v>
      </c>
      <c r="L2055" s="171">
        <f t="array" ref="L2055">IFERROR(INDEX(VBDhistory3!$U$310:$U$610,MATCH(VBDgames!$C2055,VBDhistory3!$B$310:$B$610,0))+ROW()/10000000,0)</f>
        <v>0</v>
      </c>
      <c r="M2055" s="171">
        <f t="array" ref="M2055">IFERROR(INDEX(VBDhistory4!$U$310:$U$610,MATCH(VBDgames!$C2055,VBDhistory4!$B$310:$B$610,0))+ROW()/10000000,0)</f>
        <v>0</v>
      </c>
      <c r="N2055" s="171"/>
      <c r="O2055" s="171" t="str">
        <f t="shared" ref="O2055:R2055" si="3527">$D2055&amp;"-"&amp;RANK(J2055,J$1780:J$2179,0)</f>
        <v>DB-1</v>
      </c>
      <c r="P2055" s="171" t="str">
        <f t="shared" si="3527"/>
        <v>DB-1</v>
      </c>
      <c r="Q2055" s="171" t="str">
        <f t="shared" si="3527"/>
        <v>DB-1</v>
      </c>
      <c r="R2055" s="171" t="str">
        <f t="shared" si="3527"/>
        <v>DB-1</v>
      </c>
      <c r="AC2055" s="3"/>
    </row>
    <row r="2056" ht="15.75" customHeight="1">
      <c r="A2056" s="24">
        <v>277.0</v>
      </c>
      <c r="B2056" s="24" t="s">
        <v>5721</v>
      </c>
      <c r="C2056" s="24" t="s">
        <v>5721</v>
      </c>
      <c r="D2056" s="132" t="s">
        <v>4631</v>
      </c>
      <c r="E2056" s="132">
        <v>0.0</v>
      </c>
      <c r="F2056" s="132">
        <v>9.0</v>
      </c>
      <c r="G2056" s="132">
        <v>15.0</v>
      </c>
      <c r="H2056" s="132"/>
      <c r="J2056" s="171">
        <f t="array" ref="J2056">IFERROR(INDEX(VBDhistory1!$U$310:$U$610,MATCH(VBDgames!$C2056,VBDhistory1!$B$310:$B$610,0))+ROW()/10000000,0)</f>
        <v>0</v>
      </c>
      <c r="K2056" s="171">
        <f t="array" ref="K2056">IFERROR(INDEX(VBDhistory2!$U$310:$U$610,MATCH(VBDgames!$C2056,VBDhistory2!$B$310:$B$610,0))+ROW()/10000000,0)</f>
        <v>0</v>
      </c>
      <c r="L2056" s="171">
        <f t="array" ref="L2056">IFERROR(INDEX(VBDhistory3!$U$310:$U$610,MATCH(VBDgames!$C2056,VBDhistory3!$B$310:$B$610,0))+ROW()/10000000,0)</f>
        <v>0</v>
      </c>
      <c r="M2056" s="171">
        <f t="array" ref="M2056">IFERROR(INDEX(VBDhistory4!$U$310:$U$610,MATCH(VBDgames!$C2056,VBDhistory4!$B$310:$B$610,0))+ROW()/10000000,0)</f>
        <v>0</v>
      </c>
      <c r="N2056" s="171"/>
      <c r="O2056" s="171" t="str">
        <f t="shared" ref="O2056:R2056" si="3528">$D2056&amp;"-"&amp;RANK(J2056,J$1780:J$2179,0)</f>
        <v>DB-1</v>
      </c>
      <c r="P2056" s="171" t="str">
        <f t="shared" si="3528"/>
        <v>DB-1</v>
      </c>
      <c r="Q2056" s="171" t="str">
        <f t="shared" si="3528"/>
        <v>DB-1</v>
      </c>
      <c r="R2056" s="171" t="str">
        <f t="shared" si="3528"/>
        <v>DB-1</v>
      </c>
      <c r="AC2056" s="3"/>
    </row>
    <row r="2057" ht="15.75" customHeight="1">
      <c r="A2057" s="24">
        <v>278.0</v>
      </c>
      <c r="B2057" s="24" t="s">
        <v>5722</v>
      </c>
      <c r="C2057" s="24" t="s">
        <v>5722</v>
      </c>
      <c r="D2057" s="132" t="s">
        <v>4631</v>
      </c>
      <c r="E2057" s="132"/>
      <c r="F2057" s="132">
        <v>16.0</v>
      </c>
      <c r="G2057" s="132">
        <v>13.0</v>
      </c>
      <c r="H2057" s="132"/>
      <c r="J2057" s="171">
        <f t="array" ref="J2057">IFERROR(INDEX(VBDhistory1!$U$310:$U$610,MATCH(VBDgames!$C2057,VBDhistory1!$B$310:$B$610,0))+ROW()/10000000,0)</f>
        <v>0</v>
      </c>
      <c r="K2057" s="171">
        <f t="array" ref="K2057">IFERROR(INDEX(VBDhistory2!$U$310:$U$610,MATCH(VBDgames!$C2057,VBDhistory2!$B$310:$B$610,0))+ROW()/10000000,0)</f>
        <v>0</v>
      </c>
      <c r="L2057" s="171">
        <f t="array" ref="L2057">IFERROR(INDEX(VBDhistory3!$U$310:$U$610,MATCH(VBDgames!$C2057,VBDhistory3!$B$310:$B$610,0))+ROW()/10000000,0)</f>
        <v>0</v>
      </c>
      <c r="M2057" s="171">
        <f t="array" ref="M2057">IFERROR(INDEX(VBDhistory4!$U$310:$U$610,MATCH(VBDgames!$C2057,VBDhistory4!$B$310:$B$610,0))+ROW()/10000000,0)</f>
        <v>0</v>
      </c>
      <c r="N2057" s="171"/>
      <c r="O2057" s="171" t="str">
        <f t="shared" ref="O2057:R2057" si="3529">$D2057&amp;"-"&amp;RANK(J2057,J$1780:J$2179,0)</f>
        <v>DB-1</v>
      </c>
      <c r="P2057" s="171" t="str">
        <f t="shared" si="3529"/>
        <v>DB-1</v>
      </c>
      <c r="Q2057" s="171" t="str">
        <f t="shared" si="3529"/>
        <v>DB-1</v>
      </c>
      <c r="R2057" s="171" t="str">
        <f t="shared" si="3529"/>
        <v>DB-1</v>
      </c>
      <c r="AC2057" s="3"/>
    </row>
    <row r="2058" ht="15.75" customHeight="1">
      <c r="A2058" s="24">
        <v>279.0</v>
      </c>
      <c r="B2058" s="24" t="s">
        <v>5723</v>
      </c>
      <c r="C2058" s="24" t="s">
        <v>5723</v>
      </c>
      <c r="D2058" s="132" t="s">
        <v>4631</v>
      </c>
      <c r="E2058" s="132">
        <v>5.0</v>
      </c>
      <c r="F2058" s="132">
        <v>10.0</v>
      </c>
      <c r="G2058" s="132">
        <v>7.0</v>
      </c>
      <c r="H2058" s="132"/>
      <c r="J2058" s="171">
        <f t="array" ref="J2058">IFERROR(INDEX(VBDhistory1!$U$310:$U$610,MATCH(VBDgames!$C2058,VBDhistory1!$B$310:$B$610,0))+ROW()/10000000,0)</f>
        <v>0</v>
      </c>
      <c r="K2058" s="171">
        <f t="array" ref="K2058">IFERROR(INDEX(VBDhistory2!$U$310:$U$610,MATCH(VBDgames!$C2058,VBDhistory2!$B$310:$B$610,0))+ROW()/10000000,0)</f>
        <v>0</v>
      </c>
      <c r="L2058" s="171">
        <f t="array" ref="L2058">IFERROR(INDEX(VBDhistory3!$U$310:$U$610,MATCH(VBDgames!$C2058,VBDhistory3!$B$310:$B$610,0))+ROW()/10000000,0)</f>
        <v>0</v>
      </c>
      <c r="M2058" s="171">
        <f t="array" ref="M2058">IFERROR(INDEX(VBDhistory4!$U$310:$U$610,MATCH(VBDgames!$C2058,VBDhistory4!$B$310:$B$610,0))+ROW()/10000000,0)</f>
        <v>0</v>
      </c>
      <c r="N2058" s="171"/>
      <c r="O2058" s="171" t="str">
        <f t="shared" ref="O2058:R2058" si="3530">$D2058&amp;"-"&amp;RANK(J2058,J$1780:J$2179,0)</f>
        <v>DB-1</v>
      </c>
      <c r="P2058" s="171" t="str">
        <f t="shared" si="3530"/>
        <v>DB-1</v>
      </c>
      <c r="Q2058" s="171" t="str">
        <f t="shared" si="3530"/>
        <v>DB-1</v>
      </c>
      <c r="R2058" s="171" t="str">
        <f t="shared" si="3530"/>
        <v>DB-1</v>
      </c>
      <c r="AC2058" s="3"/>
    </row>
    <row r="2059" ht="15.75" customHeight="1">
      <c r="A2059" s="24">
        <v>280.0</v>
      </c>
      <c r="B2059" s="24" t="s">
        <v>5724</v>
      </c>
      <c r="C2059" s="24" t="s">
        <v>5724</v>
      </c>
      <c r="D2059" s="132" t="s">
        <v>4631</v>
      </c>
      <c r="E2059" s="132">
        <v>0.0</v>
      </c>
      <c r="F2059" s="132">
        <v>11.0</v>
      </c>
      <c r="G2059" s="132">
        <v>0.0</v>
      </c>
      <c r="H2059" s="132"/>
      <c r="J2059" s="171">
        <f t="array" ref="J2059">IFERROR(INDEX(VBDhistory1!$U$310:$U$610,MATCH(VBDgames!$C2059,VBDhistory1!$B$310:$B$610,0))+ROW()/10000000,0)</f>
        <v>0</v>
      </c>
      <c r="K2059" s="171">
        <f t="array" ref="K2059">IFERROR(INDEX(VBDhistory2!$U$310:$U$610,MATCH(VBDgames!$C2059,VBDhistory2!$B$310:$B$610,0))+ROW()/10000000,0)</f>
        <v>0</v>
      </c>
      <c r="L2059" s="171">
        <f t="array" ref="L2059">IFERROR(INDEX(VBDhistory3!$U$310:$U$610,MATCH(VBDgames!$C2059,VBDhistory3!$B$310:$B$610,0))+ROW()/10000000,0)</f>
        <v>0</v>
      </c>
      <c r="M2059" s="171">
        <f t="array" ref="M2059">IFERROR(INDEX(VBDhistory4!$U$310:$U$610,MATCH(VBDgames!$C2059,VBDhistory4!$B$310:$B$610,0))+ROW()/10000000,0)</f>
        <v>0</v>
      </c>
      <c r="N2059" s="171"/>
      <c r="O2059" s="171" t="str">
        <f t="shared" ref="O2059:R2059" si="3531">$D2059&amp;"-"&amp;RANK(J2059,J$1780:J$2179,0)</f>
        <v>DB-1</v>
      </c>
      <c r="P2059" s="171" t="str">
        <f t="shared" si="3531"/>
        <v>DB-1</v>
      </c>
      <c r="Q2059" s="171" t="str">
        <f t="shared" si="3531"/>
        <v>DB-1</v>
      </c>
      <c r="R2059" s="171" t="str">
        <f t="shared" si="3531"/>
        <v>DB-1</v>
      </c>
      <c r="AC2059" s="3"/>
    </row>
    <row r="2060" ht="15.75" customHeight="1">
      <c r="A2060" s="24">
        <v>281.0</v>
      </c>
      <c r="B2060" s="24" t="s">
        <v>5725</v>
      </c>
      <c r="C2060" s="24" t="s">
        <v>5725</v>
      </c>
      <c r="D2060" s="132" t="s">
        <v>4631</v>
      </c>
      <c r="E2060" s="132">
        <v>0.0</v>
      </c>
      <c r="F2060" s="132">
        <v>15.0</v>
      </c>
      <c r="G2060" s="132">
        <v>9.0</v>
      </c>
      <c r="H2060" s="132"/>
      <c r="J2060" s="171">
        <f t="array" ref="J2060">IFERROR(INDEX(VBDhistory1!$U$310:$U$610,MATCH(VBDgames!$C2060,VBDhistory1!$B$310:$B$610,0))+ROW()/10000000,0)</f>
        <v>0</v>
      </c>
      <c r="K2060" s="171">
        <f t="array" ref="K2060">IFERROR(INDEX(VBDhistory2!$U$310:$U$610,MATCH(VBDgames!$C2060,VBDhistory2!$B$310:$B$610,0))+ROW()/10000000,0)</f>
        <v>0</v>
      </c>
      <c r="L2060" s="171">
        <f t="array" ref="L2060">IFERROR(INDEX(VBDhistory3!$U$310:$U$610,MATCH(VBDgames!$C2060,VBDhistory3!$B$310:$B$610,0))+ROW()/10000000,0)</f>
        <v>0</v>
      </c>
      <c r="M2060" s="171">
        <f t="array" ref="M2060">IFERROR(INDEX(VBDhistory4!$U$310:$U$610,MATCH(VBDgames!$C2060,VBDhistory4!$B$310:$B$610,0))+ROW()/10000000,0)</f>
        <v>0</v>
      </c>
      <c r="N2060" s="171"/>
      <c r="O2060" s="171" t="str">
        <f t="shared" ref="O2060:R2060" si="3532">$D2060&amp;"-"&amp;RANK(J2060,J$1780:J$2179,0)</f>
        <v>DB-1</v>
      </c>
      <c r="P2060" s="171" t="str">
        <f t="shared" si="3532"/>
        <v>DB-1</v>
      </c>
      <c r="Q2060" s="171" t="str">
        <f t="shared" si="3532"/>
        <v>DB-1</v>
      </c>
      <c r="R2060" s="171" t="str">
        <f t="shared" si="3532"/>
        <v>DB-1</v>
      </c>
      <c r="AC2060" s="3"/>
      <c r="AE2060" s="26"/>
    </row>
    <row r="2061" ht="15.75" customHeight="1">
      <c r="A2061" s="24">
        <v>282.0</v>
      </c>
      <c r="B2061" s="24" t="s">
        <v>5726</v>
      </c>
      <c r="C2061" s="24" t="s">
        <v>5726</v>
      </c>
      <c r="D2061" s="132" t="s">
        <v>4631</v>
      </c>
      <c r="E2061" s="132">
        <v>1.0</v>
      </c>
      <c r="F2061" s="132">
        <v>9.0</v>
      </c>
      <c r="G2061" s="132">
        <v>10.0</v>
      </c>
      <c r="H2061" s="132"/>
      <c r="J2061" s="171">
        <f t="array" ref="J2061">IFERROR(INDEX(VBDhistory1!$U$310:$U$610,MATCH(VBDgames!$C2061,VBDhistory1!$B$310:$B$610,0))+ROW()/10000000,0)</f>
        <v>0</v>
      </c>
      <c r="K2061" s="171">
        <f t="array" ref="K2061">IFERROR(INDEX(VBDhistory2!$U$310:$U$610,MATCH(VBDgames!$C2061,VBDhistory2!$B$310:$B$610,0))+ROW()/10000000,0)</f>
        <v>0</v>
      </c>
      <c r="L2061" s="171">
        <f t="array" ref="L2061">IFERROR(INDEX(VBDhistory3!$U$310:$U$610,MATCH(VBDgames!$C2061,VBDhistory3!$B$310:$B$610,0))+ROW()/10000000,0)</f>
        <v>0</v>
      </c>
      <c r="M2061" s="171">
        <f t="array" ref="M2061">IFERROR(INDEX(VBDhistory4!$U$310:$U$610,MATCH(VBDgames!$C2061,VBDhistory4!$B$310:$B$610,0))+ROW()/10000000,0)</f>
        <v>0</v>
      </c>
      <c r="N2061" s="171"/>
      <c r="O2061" s="171" t="str">
        <f t="shared" ref="O2061:R2061" si="3533">$D2061&amp;"-"&amp;RANK(J2061,J$1780:J$2179,0)</f>
        <v>DB-1</v>
      </c>
      <c r="P2061" s="171" t="str">
        <f t="shared" si="3533"/>
        <v>DB-1</v>
      </c>
      <c r="Q2061" s="171" t="str">
        <f t="shared" si="3533"/>
        <v>DB-1</v>
      </c>
      <c r="R2061" s="171" t="str">
        <f t="shared" si="3533"/>
        <v>DB-1</v>
      </c>
      <c r="AC2061" s="3"/>
      <c r="AE2061" s="26"/>
    </row>
    <row r="2062" ht="15.75" customHeight="1">
      <c r="A2062" s="24">
        <v>283.0</v>
      </c>
      <c r="B2062" s="24" t="s">
        <v>5727</v>
      </c>
      <c r="C2062" s="24" t="s">
        <v>5727</v>
      </c>
      <c r="D2062" s="132" t="s">
        <v>4631</v>
      </c>
      <c r="E2062" s="132">
        <v>0.0</v>
      </c>
      <c r="F2062" s="132">
        <v>7.0</v>
      </c>
      <c r="G2062" s="132">
        <v>14.0</v>
      </c>
      <c r="H2062" s="132"/>
      <c r="J2062" s="171">
        <f t="array" ref="J2062">IFERROR(INDEX(VBDhistory1!$U$310:$U$610,MATCH(VBDgames!$C2062,VBDhistory1!$B$310:$B$610,0))+ROW()/10000000,0)</f>
        <v>0</v>
      </c>
      <c r="K2062" s="171">
        <f t="array" ref="K2062">IFERROR(INDEX(VBDhistory2!$U$310:$U$610,MATCH(VBDgames!$C2062,VBDhistory2!$B$310:$B$610,0))+ROW()/10000000,0)</f>
        <v>0</v>
      </c>
      <c r="L2062" s="171">
        <f t="array" ref="L2062">IFERROR(INDEX(VBDhistory3!$U$310:$U$610,MATCH(VBDgames!$C2062,VBDhistory3!$B$310:$B$610,0))+ROW()/10000000,0)</f>
        <v>0</v>
      </c>
      <c r="M2062" s="171">
        <f t="array" ref="M2062">IFERROR(INDEX(VBDhistory4!$U$310:$U$610,MATCH(VBDgames!$C2062,VBDhistory4!$B$310:$B$610,0))+ROW()/10000000,0)</f>
        <v>0</v>
      </c>
      <c r="N2062" s="171"/>
      <c r="O2062" s="171" t="str">
        <f t="shared" ref="O2062:R2062" si="3534">$D2062&amp;"-"&amp;RANK(J2062,J$1780:J$2179,0)</f>
        <v>DB-1</v>
      </c>
      <c r="P2062" s="171" t="str">
        <f t="shared" si="3534"/>
        <v>DB-1</v>
      </c>
      <c r="Q2062" s="171" t="str">
        <f t="shared" si="3534"/>
        <v>DB-1</v>
      </c>
      <c r="R2062" s="171" t="str">
        <f t="shared" si="3534"/>
        <v>DB-1</v>
      </c>
      <c r="AC2062" s="3"/>
      <c r="AE2062" s="26"/>
    </row>
    <row r="2063" ht="15.75" customHeight="1">
      <c r="A2063" s="24">
        <v>284.0</v>
      </c>
      <c r="B2063" s="24" t="s">
        <v>5728</v>
      </c>
      <c r="C2063" s="24" t="s">
        <v>5728</v>
      </c>
      <c r="D2063" s="132" t="s">
        <v>4631</v>
      </c>
      <c r="E2063" s="132">
        <v>2.0</v>
      </c>
      <c r="F2063" s="132">
        <v>7.0</v>
      </c>
      <c r="G2063" s="132">
        <v>9.0</v>
      </c>
      <c r="H2063" s="132"/>
      <c r="J2063" s="171">
        <f t="array" ref="J2063">IFERROR(INDEX(VBDhistory1!$U$310:$U$610,MATCH(VBDgames!$C2063,VBDhistory1!$B$310:$B$610,0))+ROW()/10000000,0)</f>
        <v>0</v>
      </c>
      <c r="K2063" s="171">
        <f t="array" ref="K2063">IFERROR(INDEX(VBDhistory2!$U$310:$U$610,MATCH(VBDgames!$C2063,VBDhistory2!$B$310:$B$610,0))+ROW()/10000000,0)</f>
        <v>0</v>
      </c>
      <c r="L2063" s="171">
        <f t="array" ref="L2063">IFERROR(INDEX(VBDhistory3!$U$310:$U$610,MATCH(VBDgames!$C2063,VBDhistory3!$B$310:$B$610,0))+ROW()/10000000,0)</f>
        <v>0</v>
      </c>
      <c r="M2063" s="171">
        <f t="array" ref="M2063">IFERROR(INDEX(VBDhistory4!$U$310:$U$610,MATCH(VBDgames!$C2063,VBDhistory4!$B$310:$B$610,0))+ROW()/10000000,0)</f>
        <v>0</v>
      </c>
      <c r="N2063" s="171"/>
      <c r="O2063" s="171" t="str">
        <f t="shared" ref="O2063:R2063" si="3535">$D2063&amp;"-"&amp;RANK(J2063,J$1780:J$2179,0)</f>
        <v>DB-1</v>
      </c>
      <c r="P2063" s="171" t="str">
        <f t="shared" si="3535"/>
        <v>DB-1</v>
      </c>
      <c r="Q2063" s="171" t="str">
        <f t="shared" si="3535"/>
        <v>DB-1</v>
      </c>
      <c r="R2063" s="171" t="str">
        <f t="shared" si="3535"/>
        <v>DB-1</v>
      </c>
      <c r="AC2063" s="3"/>
      <c r="AE2063" s="26"/>
    </row>
    <row r="2064" ht="15.75" customHeight="1">
      <c r="A2064" s="24">
        <v>285.0</v>
      </c>
      <c r="B2064" s="24" t="s">
        <v>5729</v>
      </c>
      <c r="C2064" s="24" t="s">
        <v>5729</v>
      </c>
      <c r="D2064" s="132" t="s">
        <v>4631</v>
      </c>
      <c r="E2064" s="132">
        <v>0.0</v>
      </c>
      <c r="F2064" s="132">
        <v>11.0</v>
      </c>
      <c r="G2064" s="132">
        <v>1.0</v>
      </c>
      <c r="H2064" s="132"/>
      <c r="J2064" s="171">
        <f t="array" ref="J2064">IFERROR(INDEX(VBDhistory1!$U$310:$U$610,MATCH(VBDgames!$C2064,VBDhistory1!$B$310:$B$610,0))+ROW()/10000000,0)</f>
        <v>0</v>
      </c>
      <c r="K2064" s="171">
        <f t="array" ref="K2064">IFERROR(INDEX(VBDhistory2!$U$310:$U$610,MATCH(VBDgames!$C2064,VBDhistory2!$B$310:$B$610,0))+ROW()/10000000,0)</f>
        <v>0</v>
      </c>
      <c r="L2064" s="171">
        <f t="array" ref="L2064">IFERROR(INDEX(VBDhistory3!$U$310:$U$610,MATCH(VBDgames!$C2064,VBDhistory3!$B$310:$B$610,0))+ROW()/10000000,0)</f>
        <v>0</v>
      </c>
      <c r="M2064" s="171">
        <f t="array" ref="M2064">IFERROR(INDEX(VBDhistory4!$U$310:$U$610,MATCH(VBDgames!$C2064,VBDhistory4!$B$310:$B$610,0))+ROW()/10000000,0)</f>
        <v>0</v>
      </c>
      <c r="N2064" s="171"/>
      <c r="O2064" s="171" t="str">
        <f t="shared" ref="O2064:R2064" si="3536">$D2064&amp;"-"&amp;RANK(J2064,J$1780:J$2179,0)</f>
        <v>DB-1</v>
      </c>
      <c r="P2064" s="171" t="str">
        <f t="shared" si="3536"/>
        <v>DB-1</v>
      </c>
      <c r="Q2064" s="171" t="str">
        <f t="shared" si="3536"/>
        <v>DB-1</v>
      </c>
      <c r="R2064" s="171" t="str">
        <f t="shared" si="3536"/>
        <v>DB-1</v>
      </c>
      <c r="AC2064" s="3"/>
      <c r="AE2064" s="26"/>
    </row>
    <row r="2065" ht="15.75" customHeight="1">
      <c r="A2065" s="24">
        <v>286.0</v>
      </c>
      <c r="B2065" s="24" t="s">
        <v>5730</v>
      </c>
      <c r="C2065" s="24" t="s">
        <v>5730</v>
      </c>
      <c r="D2065" s="132" t="s">
        <v>4631</v>
      </c>
      <c r="E2065" s="132">
        <v>0.0</v>
      </c>
      <c r="F2065" s="132">
        <v>8.0</v>
      </c>
      <c r="G2065" s="132"/>
      <c r="H2065" s="132"/>
      <c r="J2065" s="171">
        <f t="array" ref="J2065">IFERROR(INDEX(VBDhistory1!$U$310:$U$610,MATCH(VBDgames!$C2065,VBDhistory1!$B$310:$B$610,0))+ROW()/10000000,0)</f>
        <v>0</v>
      </c>
      <c r="K2065" s="171">
        <f t="array" ref="K2065">IFERROR(INDEX(VBDhistory2!$U$310:$U$610,MATCH(VBDgames!$C2065,VBDhistory2!$B$310:$B$610,0))+ROW()/10000000,0)</f>
        <v>0</v>
      </c>
      <c r="L2065" s="171">
        <f t="array" ref="L2065">IFERROR(INDEX(VBDhistory3!$U$310:$U$610,MATCH(VBDgames!$C2065,VBDhistory3!$B$310:$B$610,0))+ROW()/10000000,0)</f>
        <v>0</v>
      </c>
      <c r="M2065" s="171">
        <f t="array" ref="M2065">IFERROR(INDEX(VBDhistory4!$U$310:$U$610,MATCH(VBDgames!$C2065,VBDhistory4!$B$310:$B$610,0))+ROW()/10000000,0)</f>
        <v>0</v>
      </c>
      <c r="N2065" s="171"/>
      <c r="O2065" s="171" t="str">
        <f t="shared" ref="O2065:R2065" si="3537">$D2065&amp;"-"&amp;RANK(J2065,J$1780:J$2179,0)</f>
        <v>DB-1</v>
      </c>
      <c r="P2065" s="171" t="str">
        <f t="shared" si="3537"/>
        <v>DB-1</v>
      </c>
      <c r="Q2065" s="171" t="str">
        <f t="shared" si="3537"/>
        <v>DB-1</v>
      </c>
      <c r="R2065" s="171" t="str">
        <f t="shared" si="3537"/>
        <v>DB-1</v>
      </c>
      <c r="AC2065" s="3"/>
      <c r="AE2065" s="26"/>
    </row>
    <row r="2066" ht="15.75" customHeight="1">
      <c r="A2066" s="24">
        <v>287.0</v>
      </c>
      <c r="B2066" s="24" t="s">
        <v>5731</v>
      </c>
      <c r="C2066" s="24" t="s">
        <v>5731</v>
      </c>
      <c r="D2066" s="132" t="s">
        <v>4631</v>
      </c>
      <c r="E2066" s="132">
        <v>2.0</v>
      </c>
      <c r="F2066" s="132">
        <v>8.0</v>
      </c>
      <c r="G2066" s="132">
        <v>5.0</v>
      </c>
      <c r="H2066" s="132"/>
      <c r="J2066" s="171">
        <f t="array" ref="J2066">IFERROR(INDEX(VBDhistory1!$U$310:$U$610,MATCH(VBDgames!$C2066,VBDhistory1!$B$310:$B$610,0))+ROW()/10000000,0)</f>
        <v>0</v>
      </c>
      <c r="K2066" s="171">
        <f t="array" ref="K2066">IFERROR(INDEX(VBDhistory2!$U$310:$U$610,MATCH(VBDgames!$C2066,VBDhistory2!$B$310:$B$610,0))+ROW()/10000000,0)</f>
        <v>0</v>
      </c>
      <c r="L2066" s="171">
        <f t="array" ref="L2066">IFERROR(INDEX(VBDhistory3!$U$310:$U$610,MATCH(VBDgames!$C2066,VBDhistory3!$B$310:$B$610,0))+ROW()/10000000,0)</f>
        <v>0</v>
      </c>
      <c r="M2066" s="171">
        <f t="array" ref="M2066">IFERROR(INDEX(VBDhistory4!$U$310:$U$610,MATCH(VBDgames!$C2066,VBDhistory4!$B$310:$B$610,0))+ROW()/10000000,0)</f>
        <v>0</v>
      </c>
      <c r="N2066" s="171"/>
      <c r="O2066" s="171" t="str">
        <f t="shared" ref="O2066:R2066" si="3538">$D2066&amp;"-"&amp;RANK(J2066,J$1780:J$2179,0)</f>
        <v>DB-1</v>
      </c>
      <c r="P2066" s="171" t="str">
        <f t="shared" si="3538"/>
        <v>DB-1</v>
      </c>
      <c r="Q2066" s="171" t="str">
        <f t="shared" si="3538"/>
        <v>DB-1</v>
      </c>
      <c r="R2066" s="171" t="str">
        <f t="shared" si="3538"/>
        <v>DB-1</v>
      </c>
      <c r="AC2066" s="3"/>
    </row>
    <row r="2067" ht="15.75" customHeight="1">
      <c r="A2067" s="24">
        <v>288.0</v>
      </c>
      <c r="B2067" s="24" t="s">
        <v>5732</v>
      </c>
      <c r="C2067" s="24" t="s">
        <v>5732</v>
      </c>
      <c r="D2067" s="132" t="s">
        <v>4631</v>
      </c>
      <c r="E2067" s="132"/>
      <c r="F2067" s="132">
        <v>9.0</v>
      </c>
      <c r="G2067" s="132">
        <v>16.0</v>
      </c>
      <c r="H2067" s="132">
        <v>16.0</v>
      </c>
      <c r="J2067" s="171">
        <f t="array" ref="J2067">IFERROR(INDEX(VBDhistory1!$U$310:$U$610,MATCH(VBDgames!$C2067,VBDhistory1!$B$310:$B$610,0))+ROW()/10000000,0)</f>
        <v>0</v>
      </c>
      <c r="K2067" s="171">
        <f t="array" ref="K2067">IFERROR(INDEX(VBDhistory2!$U$310:$U$610,MATCH(VBDgames!$C2067,VBDhistory2!$B$310:$B$610,0))+ROW()/10000000,0)</f>
        <v>0</v>
      </c>
      <c r="L2067" s="171">
        <f t="array" ref="L2067">IFERROR(INDEX(VBDhistory3!$U$310:$U$610,MATCH(VBDgames!$C2067,VBDhistory3!$B$310:$B$610,0))+ROW()/10000000,0)</f>
        <v>0</v>
      </c>
      <c r="M2067" s="171">
        <f t="array" ref="M2067">IFERROR(INDEX(VBDhistory4!$U$310:$U$610,MATCH(VBDgames!$C2067,VBDhistory4!$B$310:$B$610,0))+ROW()/10000000,0)</f>
        <v>0</v>
      </c>
      <c r="N2067" s="171"/>
      <c r="O2067" s="171" t="str">
        <f t="shared" ref="O2067:R2067" si="3539">$D2067&amp;"-"&amp;RANK(J2067,J$1780:J$2179,0)</f>
        <v>DB-1</v>
      </c>
      <c r="P2067" s="171" t="str">
        <f t="shared" si="3539"/>
        <v>DB-1</v>
      </c>
      <c r="Q2067" s="171" t="str">
        <f t="shared" si="3539"/>
        <v>DB-1</v>
      </c>
      <c r="R2067" s="171" t="str">
        <f t="shared" si="3539"/>
        <v>DB-1</v>
      </c>
      <c r="AC2067" s="3"/>
    </row>
    <row r="2068" ht="15.75" customHeight="1">
      <c r="A2068" s="24">
        <v>289.0</v>
      </c>
      <c r="B2068" s="24" t="s">
        <v>5733</v>
      </c>
      <c r="C2068" s="24" t="s">
        <v>5733</v>
      </c>
      <c r="D2068" s="132" t="s">
        <v>4631</v>
      </c>
      <c r="E2068" s="132">
        <v>4.0</v>
      </c>
      <c r="F2068" s="132">
        <v>8.0</v>
      </c>
      <c r="G2068" s="132"/>
      <c r="H2068" s="132"/>
      <c r="J2068" s="171">
        <f t="array" ref="J2068">IFERROR(INDEX(VBDhistory1!$U$310:$U$610,MATCH(VBDgames!$C2068,VBDhistory1!$B$310:$B$610,0))+ROW()/10000000,0)</f>
        <v>0</v>
      </c>
      <c r="K2068" s="171">
        <f t="array" ref="K2068">IFERROR(INDEX(VBDhistory2!$U$310:$U$610,MATCH(VBDgames!$C2068,VBDhistory2!$B$310:$B$610,0))+ROW()/10000000,0)</f>
        <v>0</v>
      </c>
      <c r="L2068" s="171">
        <f t="array" ref="L2068">IFERROR(INDEX(VBDhistory3!$U$310:$U$610,MATCH(VBDgames!$C2068,VBDhistory3!$B$310:$B$610,0))+ROW()/10000000,0)</f>
        <v>0</v>
      </c>
      <c r="M2068" s="171">
        <f t="array" ref="M2068">IFERROR(INDEX(VBDhistory4!$U$310:$U$610,MATCH(VBDgames!$C2068,VBDhistory4!$B$310:$B$610,0))+ROW()/10000000,0)</f>
        <v>0</v>
      </c>
      <c r="N2068" s="171"/>
      <c r="O2068" s="171" t="str">
        <f t="shared" ref="O2068:R2068" si="3540">$D2068&amp;"-"&amp;RANK(J2068,J$1780:J$2179,0)</f>
        <v>DB-1</v>
      </c>
      <c r="P2068" s="171" t="str">
        <f t="shared" si="3540"/>
        <v>DB-1</v>
      </c>
      <c r="Q2068" s="171" t="str">
        <f t="shared" si="3540"/>
        <v>DB-1</v>
      </c>
      <c r="R2068" s="171" t="str">
        <f t="shared" si="3540"/>
        <v>DB-1</v>
      </c>
      <c r="AC2068" s="3"/>
    </row>
    <row r="2069" ht="15.75" customHeight="1">
      <c r="A2069" s="24">
        <v>290.0</v>
      </c>
      <c r="B2069" s="24" t="s">
        <v>5734</v>
      </c>
      <c r="C2069" s="24" t="s">
        <v>5734</v>
      </c>
      <c r="D2069" s="132" t="s">
        <v>4631</v>
      </c>
      <c r="E2069" s="132">
        <v>1.0</v>
      </c>
      <c r="F2069" s="132">
        <v>13.0</v>
      </c>
      <c r="G2069" s="132">
        <v>12.0</v>
      </c>
      <c r="H2069" s="132"/>
      <c r="J2069" s="171">
        <f t="array" ref="J2069">IFERROR(INDEX(VBDhistory1!$U$310:$U$610,MATCH(VBDgames!$C2069,VBDhistory1!$B$310:$B$610,0))+ROW()/10000000,0)</f>
        <v>0</v>
      </c>
      <c r="K2069" s="171">
        <f t="array" ref="K2069">IFERROR(INDEX(VBDhistory2!$U$310:$U$610,MATCH(VBDgames!$C2069,VBDhistory2!$B$310:$B$610,0))+ROW()/10000000,0)</f>
        <v>0</v>
      </c>
      <c r="L2069" s="171">
        <f t="array" ref="L2069">IFERROR(INDEX(VBDhistory3!$U$310:$U$610,MATCH(VBDgames!$C2069,VBDhistory3!$B$310:$B$610,0))+ROW()/10000000,0)</f>
        <v>0</v>
      </c>
      <c r="M2069" s="171">
        <f t="array" ref="M2069">IFERROR(INDEX(VBDhistory4!$U$310:$U$610,MATCH(VBDgames!$C2069,VBDhistory4!$B$310:$B$610,0))+ROW()/10000000,0)</f>
        <v>0</v>
      </c>
      <c r="N2069" s="171"/>
      <c r="O2069" s="171" t="str">
        <f t="shared" ref="O2069:R2069" si="3541">$D2069&amp;"-"&amp;RANK(J2069,J$1780:J$2179,0)</f>
        <v>DB-1</v>
      </c>
      <c r="P2069" s="171" t="str">
        <f t="shared" si="3541"/>
        <v>DB-1</v>
      </c>
      <c r="Q2069" s="171" t="str">
        <f t="shared" si="3541"/>
        <v>DB-1</v>
      </c>
      <c r="R2069" s="171" t="str">
        <f t="shared" si="3541"/>
        <v>DB-1</v>
      </c>
      <c r="AC2069" s="3"/>
    </row>
    <row r="2070" ht="15.75" customHeight="1">
      <c r="A2070" s="24">
        <v>291.0</v>
      </c>
      <c r="B2070" s="24" t="s">
        <v>5735</v>
      </c>
      <c r="C2070" s="24" t="s">
        <v>5735</v>
      </c>
      <c r="D2070" s="132" t="s">
        <v>4631</v>
      </c>
      <c r="E2070" s="132">
        <v>0.0</v>
      </c>
      <c r="F2070" s="132">
        <v>8.0</v>
      </c>
      <c r="G2070" s="132">
        <v>1.0</v>
      </c>
      <c r="H2070" s="132"/>
      <c r="J2070" s="171">
        <f t="array" ref="J2070">IFERROR(INDEX(VBDhistory1!$U$310:$U$610,MATCH(VBDgames!$C2070,VBDhistory1!$B$310:$B$610,0))+ROW()/10000000,0)</f>
        <v>0</v>
      </c>
      <c r="K2070" s="171">
        <f t="array" ref="K2070">IFERROR(INDEX(VBDhistory2!$U$310:$U$610,MATCH(VBDgames!$C2070,VBDhistory2!$B$310:$B$610,0))+ROW()/10000000,0)</f>
        <v>0</v>
      </c>
      <c r="L2070" s="171">
        <f t="array" ref="L2070">IFERROR(INDEX(VBDhistory3!$U$310:$U$610,MATCH(VBDgames!$C2070,VBDhistory3!$B$310:$B$610,0))+ROW()/10000000,0)</f>
        <v>0</v>
      </c>
      <c r="M2070" s="171">
        <f t="array" ref="M2070">IFERROR(INDEX(VBDhistory4!$U$310:$U$610,MATCH(VBDgames!$C2070,VBDhistory4!$B$310:$B$610,0))+ROW()/10000000,0)</f>
        <v>0</v>
      </c>
      <c r="N2070" s="171"/>
      <c r="O2070" s="171" t="str">
        <f t="shared" ref="O2070:R2070" si="3542">$D2070&amp;"-"&amp;RANK(J2070,J$1780:J$2179,0)</f>
        <v>DB-1</v>
      </c>
      <c r="P2070" s="171" t="str">
        <f t="shared" si="3542"/>
        <v>DB-1</v>
      </c>
      <c r="Q2070" s="171" t="str">
        <f t="shared" si="3542"/>
        <v>DB-1</v>
      </c>
      <c r="R2070" s="171" t="str">
        <f t="shared" si="3542"/>
        <v>DB-1</v>
      </c>
      <c r="AC2070" s="3"/>
    </row>
    <row r="2071" ht="15.75" customHeight="1">
      <c r="A2071" s="24">
        <v>292.0</v>
      </c>
      <c r="B2071" s="24" t="s">
        <v>5736</v>
      </c>
      <c r="C2071" s="24" t="s">
        <v>5736</v>
      </c>
      <c r="D2071" s="132" t="s">
        <v>4631</v>
      </c>
      <c r="E2071" s="132"/>
      <c r="F2071" s="132">
        <v>8.0</v>
      </c>
      <c r="G2071" s="132"/>
      <c r="H2071" s="132"/>
      <c r="J2071" s="171">
        <f t="array" ref="J2071">IFERROR(INDEX(VBDhistory1!$U$310:$U$610,MATCH(VBDgames!$C2071,VBDhistory1!$B$310:$B$610,0))+ROW()/10000000,0)</f>
        <v>0</v>
      </c>
      <c r="K2071" s="171">
        <f t="array" ref="K2071">IFERROR(INDEX(VBDhistory2!$U$310:$U$610,MATCH(VBDgames!$C2071,VBDhistory2!$B$310:$B$610,0))+ROW()/10000000,0)</f>
        <v>0</v>
      </c>
      <c r="L2071" s="171">
        <f t="array" ref="L2071">IFERROR(INDEX(VBDhistory3!$U$310:$U$610,MATCH(VBDgames!$C2071,VBDhistory3!$B$310:$B$610,0))+ROW()/10000000,0)</f>
        <v>0</v>
      </c>
      <c r="M2071" s="171">
        <f t="array" ref="M2071">IFERROR(INDEX(VBDhistory4!$U$310:$U$610,MATCH(VBDgames!$C2071,VBDhistory4!$B$310:$B$610,0))+ROW()/10000000,0)</f>
        <v>0</v>
      </c>
      <c r="N2071" s="171"/>
      <c r="O2071" s="171" t="str">
        <f t="shared" ref="O2071:R2071" si="3543">$D2071&amp;"-"&amp;RANK(J2071,J$1780:J$2179,0)</f>
        <v>DB-1</v>
      </c>
      <c r="P2071" s="171" t="str">
        <f t="shared" si="3543"/>
        <v>DB-1</v>
      </c>
      <c r="Q2071" s="171" t="str">
        <f t="shared" si="3543"/>
        <v>DB-1</v>
      </c>
      <c r="R2071" s="171" t="str">
        <f t="shared" si="3543"/>
        <v>DB-1</v>
      </c>
      <c r="AC2071" s="3"/>
    </row>
    <row r="2072" ht="15.75" customHeight="1">
      <c r="A2072" s="24">
        <v>293.0</v>
      </c>
      <c r="B2072" s="24" t="s">
        <v>5737</v>
      </c>
      <c r="C2072" s="24" t="s">
        <v>5737</v>
      </c>
      <c r="D2072" s="132" t="s">
        <v>4631</v>
      </c>
      <c r="E2072" s="132"/>
      <c r="F2072" s="132">
        <v>7.0</v>
      </c>
      <c r="G2072" s="132">
        <v>7.0</v>
      </c>
      <c r="H2072" s="132"/>
      <c r="J2072" s="171">
        <f t="array" ref="J2072">IFERROR(INDEX(VBDhistory1!$U$310:$U$610,MATCH(VBDgames!$C2072,VBDhistory1!$B$310:$B$610,0))+ROW()/10000000,0)</f>
        <v>0</v>
      </c>
      <c r="K2072" s="171">
        <f t="array" ref="K2072">IFERROR(INDEX(VBDhistory2!$U$310:$U$610,MATCH(VBDgames!$C2072,VBDhistory2!$B$310:$B$610,0))+ROW()/10000000,0)</f>
        <v>0</v>
      </c>
      <c r="L2072" s="171">
        <f t="array" ref="L2072">IFERROR(INDEX(VBDhistory3!$U$310:$U$610,MATCH(VBDgames!$C2072,VBDhistory3!$B$310:$B$610,0))+ROW()/10000000,0)</f>
        <v>0</v>
      </c>
      <c r="M2072" s="171">
        <f t="array" ref="M2072">IFERROR(INDEX(VBDhistory4!$U$310:$U$610,MATCH(VBDgames!$C2072,VBDhistory4!$B$310:$B$610,0))+ROW()/10000000,0)</f>
        <v>0</v>
      </c>
      <c r="N2072" s="171"/>
      <c r="O2072" s="171" t="str">
        <f t="shared" ref="O2072:R2072" si="3544">$D2072&amp;"-"&amp;RANK(J2072,J$1780:J$2179,0)</f>
        <v>DB-1</v>
      </c>
      <c r="P2072" s="171" t="str">
        <f t="shared" si="3544"/>
        <v>DB-1</v>
      </c>
      <c r="Q2072" s="171" t="str">
        <f t="shared" si="3544"/>
        <v>DB-1</v>
      </c>
      <c r="R2072" s="171" t="str">
        <f t="shared" si="3544"/>
        <v>DB-1</v>
      </c>
      <c r="AC2072" s="3"/>
    </row>
    <row r="2073" ht="15.75" customHeight="1">
      <c r="A2073" s="24">
        <v>294.0</v>
      </c>
      <c r="B2073" s="24" t="s">
        <v>5738</v>
      </c>
      <c r="C2073" s="24" t="s">
        <v>5738</v>
      </c>
      <c r="D2073" s="132" t="s">
        <v>4631</v>
      </c>
      <c r="E2073" s="132">
        <v>0.0</v>
      </c>
      <c r="F2073" s="132">
        <v>10.0</v>
      </c>
      <c r="G2073" s="132"/>
      <c r="H2073" s="132"/>
      <c r="J2073" s="171">
        <f t="array" ref="J2073">IFERROR(INDEX(VBDhistory1!$U$310:$U$610,MATCH(VBDgames!$C2073,VBDhistory1!$B$310:$B$610,0))+ROW()/10000000,0)</f>
        <v>0</v>
      </c>
      <c r="K2073" s="171">
        <f t="array" ref="K2073">IFERROR(INDEX(VBDhistory2!$U$310:$U$610,MATCH(VBDgames!$C2073,VBDhistory2!$B$310:$B$610,0))+ROW()/10000000,0)</f>
        <v>0</v>
      </c>
      <c r="L2073" s="171">
        <f t="array" ref="L2073">IFERROR(INDEX(VBDhistory3!$U$310:$U$610,MATCH(VBDgames!$C2073,VBDhistory3!$B$310:$B$610,0))+ROW()/10000000,0)</f>
        <v>0</v>
      </c>
      <c r="M2073" s="171">
        <f t="array" ref="M2073">IFERROR(INDEX(VBDhistory4!$U$310:$U$610,MATCH(VBDgames!$C2073,VBDhistory4!$B$310:$B$610,0))+ROW()/10000000,0)</f>
        <v>0</v>
      </c>
      <c r="N2073" s="171"/>
      <c r="O2073" s="171" t="str">
        <f t="shared" ref="O2073:R2073" si="3545">$D2073&amp;"-"&amp;RANK(J2073,J$1780:J$2179,0)</f>
        <v>DB-1</v>
      </c>
      <c r="P2073" s="171" t="str">
        <f t="shared" si="3545"/>
        <v>DB-1</v>
      </c>
      <c r="Q2073" s="171" t="str">
        <f t="shared" si="3545"/>
        <v>DB-1</v>
      </c>
      <c r="R2073" s="171" t="str">
        <f t="shared" si="3545"/>
        <v>DB-1</v>
      </c>
      <c r="AC2073" s="3"/>
    </row>
    <row r="2074" ht="15.75" customHeight="1">
      <c r="A2074" s="24">
        <v>295.0</v>
      </c>
      <c r="B2074" s="24" t="s">
        <v>5739</v>
      </c>
      <c r="C2074" s="24" t="s">
        <v>5739</v>
      </c>
      <c r="D2074" s="132" t="s">
        <v>4631</v>
      </c>
      <c r="E2074" s="132">
        <v>1.0</v>
      </c>
      <c r="F2074" s="132">
        <v>6.0</v>
      </c>
      <c r="G2074" s="132">
        <v>16.0</v>
      </c>
      <c r="H2074" s="132">
        <v>14.0</v>
      </c>
      <c r="J2074" s="171">
        <f t="array" ref="J2074">IFERROR(INDEX(VBDhistory1!$U$310:$U$610,MATCH(VBDgames!$C2074,VBDhistory1!$B$310:$B$610,0))+ROW()/10000000,0)</f>
        <v>0</v>
      </c>
      <c r="K2074" s="171">
        <f t="array" ref="K2074">IFERROR(INDEX(VBDhistory2!$U$310:$U$610,MATCH(VBDgames!$C2074,VBDhistory2!$B$310:$B$610,0))+ROW()/10000000,0)</f>
        <v>0</v>
      </c>
      <c r="L2074" s="171">
        <f t="array" ref="L2074">IFERROR(INDEX(VBDhistory3!$U$310:$U$610,MATCH(VBDgames!$C2074,VBDhistory3!$B$310:$B$610,0))+ROW()/10000000,0)</f>
        <v>0</v>
      </c>
      <c r="M2074" s="171">
        <f t="array" ref="M2074">IFERROR(INDEX(VBDhistory4!$U$310:$U$610,MATCH(VBDgames!$C2074,VBDhistory4!$B$310:$B$610,0))+ROW()/10000000,0)</f>
        <v>0</v>
      </c>
      <c r="N2074" s="171"/>
      <c r="O2074" s="171" t="str">
        <f t="shared" ref="O2074:R2074" si="3546">$D2074&amp;"-"&amp;RANK(J2074,J$1780:J$2179,0)</f>
        <v>DB-1</v>
      </c>
      <c r="P2074" s="171" t="str">
        <f t="shared" si="3546"/>
        <v>DB-1</v>
      </c>
      <c r="Q2074" s="171" t="str">
        <f t="shared" si="3546"/>
        <v>DB-1</v>
      </c>
      <c r="R2074" s="171" t="str">
        <f t="shared" si="3546"/>
        <v>DB-1</v>
      </c>
      <c r="AC2074" s="3"/>
    </row>
    <row r="2075" ht="15.75" customHeight="1">
      <c r="A2075" s="24">
        <v>296.0</v>
      </c>
      <c r="B2075" s="24" t="s">
        <v>5740</v>
      </c>
      <c r="C2075" s="24" t="s">
        <v>5740</v>
      </c>
      <c r="D2075" s="132" t="s">
        <v>4631</v>
      </c>
      <c r="E2075" s="132"/>
      <c r="F2075" s="132">
        <v>5.0</v>
      </c>
      <c r="G2075" s="132">
        <v>5.0</v>
      </c>
      <c r="H2075" s="132"/>
      <c r="J2075" s="171">
        <f t="array" ref="J2075">IFERROR(INDEX(VBDhistory1!$U$310:$U$610,MATCH(VBDgames!$C2075,VBDhistory1!$B$310:$B$610,0))+ROW()/10000000,0)</f>
        <v>0</v>
      </c>
      <c r="K2075" s="171">
        <f t="array" ref="K2075">IFERROR(INDEX(VBDhistory2!$U$310:$U$610,MATCH(VBDgames!$C2075,VBDhistory2!$B$310:$B$610,0))+ROW()/10000000,0)</f>
        <v>0</v>
      </c>
      <c r="L2075" s="171">
        <f t="array" ref="L2075">IFERROR(INDEX(VBDhistory3!$U$310:$U$610,MATCH(VBDgames!$C2075,VBDhistory3!$B$310:$B$610,0))+ROW()/10000000,0)</f>
        <v>0</v>
      </c>
      <c r="M2075" s="171">
        <f t="array" ref="M2075">IFERROR(INDEX(VBDhistory4!$U$310:$U$610,MATCH(VBDgames!$C2075,VBDhistory4!$B$310:$B$610,0))+ROW()/10000000,0)</f>
        <v>0</v>
      </c>
      <c r="N2075" s="171"/>
      <c r="O2075" s="171" t="str">
        <f t="shared" ref="O2075:R2075" si="3547">$D2075&amp;"-"&amp;RANK(J2075,J$1780:J$2179,0)</f>
        <v>DB-1</v>
      </c>
      <c r="P2075" s="171" t="str">
        <f t="shared" si="3547"/>
        <v>DB-1</v>
      </c>
      <c r="Q2075" s="171" t="str">
        <f t="shared" si="3547"/>
        <v>DB-1</v>
      </c>
      <c r="R2075" s="171" t="str">
        <f t="shared" si="3547"/>
        <v>DB-1</v>
      </c>
      <c r="AC2075" s="3"/>
    </row>
    <row r="2076" ht="15.75" customHeight="1">
      <c r="A2076" s="24">
        <v>297.0</v>
      </c>
      <c r="B2076" s="24" t="s">
        <v>5741</v>
      </c>
      <c r="C2076" s="24" t="s">
        <v>5741</v>
      </c>
      <c r="D2076" s="132" t="s">
        <v>4631</v>
      </c>
      <c r="E2076" s="132">
        <v>2.0</v>
      </c>
      <c r="F2076" s="132">
        <v>6.0</v>
      </c>
      <c r="G2076" s="132"/>
      <c r="H2076" s="132"/>
      <c r="J2076" s="171">
        <f t="array" ref="J2076">IFERROR(INDEX(VBDhistory1!$U$310:$U$610,MATCH(VBDgames!$C2076,VBDhistory1!$B$310:$B$610,0))+ROW()/10000000,0)</f>
        <v>0</v>
      </c>
      <c r="K2076" s="171">
        <f t="array" ref="K2076">IFERROR(INDEX(VBDhistory2!$U$310:$U$610,MATCH(VBDgames!$C2076,VBDhistory2!$B$310:$B$610,0))+ROW()/10000000,0)</f>
        <v>0</v>
      </c>
      <c r="L2076" s="171">
        <f t="array" ref="L2076">IFERROR(INDEX(VBDhistory3!$U$310:$U$610,MATCH(VBDgames!$C2076,VBDhistory3!$B$310:$B$610,0))+ROW()/10000000,0)</f>
        <v>0</v>
      </c>
      <c r="M2076" s="171">
        <f t="array" ref="M2076">IFERROR(INDEX(VBDhistory4!$U$310:$U$610,MATCH(VBDgames!$C2076,VBDhistory4!$B$310:$B$610,0))+ROW()/10000000,0)</f>
        <v>0</v>
      </c>
      <c r="N2076" s="171"/>
      <c r="O2076" s="171" t="str">
        <f t="shared" ref="O2076:R2076" si="3548">$D2076&amp;"-"&amp;RANK(J2076,J$1780:J$2179,0)</f>
        <v>DB-1</v>
      </c>
      <c r="P2076" s="171" t="str">
        <f t="shared" si="3548"/>
        <v>DB-1</v>
      </c>
      <c r="Q2076" s="171" t="str">
        <f t="shared" si="3548"/>
        <v>DB-1</v>
      </c>
      <c r="R2076" s="171" t="str">
        <f t="shared" si="3548"/>
        <v>DB-1</v>
      </c>
      <c r="AC2076" s="3"/>
    </row>
    <row r="2077" ht="15.75" customHeight="1">
      <c r="A2077" s="24">
        <v>298.0</v>
      </c>
      <c r="B2077" s="24" t="s">
        <v>5742</v>
      </c>
      <c r="C2077" s="24" t="s">
        <v>5742</v>
      </c>
      <c r="D2077" s="132" t="s">
        <v>4631</v>
      </c>
      <c r="E2077" s="132"/>
      <c r="F2077" s="132">
        <v>7.0</v>
      </c>
      <c r="G2077" s="132">
        <v>5.0</v>
      </c>
      <c r="H2077" s="132"/>
      <c r="J2077" s="171">
        <f t="array" ref="J2077">IFERROR(INDEX(VBDhistory1!$U$310:$U$610,MATCH(VBDgames!$C2077,VBDhistory1!$B$310:$B$610,0))+ROW()/10000000,0)</f>
        <v>0</v>
      </c>
      <c r="K2077" s="171">
        <f t="array" ref="K2077">IFERROR(INDEX(VBDhistory2!$U$310:$U$610,MATCH(VBDgames!$C2077,VBDhistory2!$B$310:$B$610,0))+ROW()/10000000,0)</f>
        <v>0</v>
      </c>
      <c r="L2077" s="171">
        <f t="array" ref="L2077">IFERROR(INDEX(VBDhistory3!$U$310:$U$610,MATCH(VBDgames!$C2077,VBDhistory3!$B$310:$B$610,0))+ROW()/10000000,0)</f>
        <v>0</v>
      </c>
      <c r="M2077" s="171">
        <f t="array" ref="M2077">IFERROR(INDEX(VBDhistory4!$U$310:$U$610,MATCH(VBDgames!$C2077,VBDhistory4!$B$310:$B$610,0))+ROW()/10000000,0)</f>
        <v>0</v>
      </c>
      <c r="N2077" s="171"/>
      <c r="O2077" s="171" t="str">
        <f t="shared" ref="O2077:R2077" si="3549">$D2077&amp;"-"&amp;RANK(J2077,J$1780:J$2179,0)</f>
        <v>DB-1</v>
      </c>
      <c r="P2077" s="171" t="str">
        <f t="shared" si="3549"/>
        <v>DB-1</v>
      </c>
      <c r="Q2077" s="171" t="str">
        <f t="shared" si="3549"/>
        <v>DB-1</v>
      </c>
      <c r="R2077" s="171" t="str">
        <f t="shared" si="3549"/>
        <v>DB-1</v>
      </c>
      <c r="AC2077" s="3"/>
    </row>
    <row r="2078" ht="15.75" customHeight="1">
      <c r="A2078" s="24">
        <v>299.0</v>
      </c>
      <c r="B2078" s="24" t="s">
        <v>5743</v>
      </c>
      <c r="C2078" s="24" t="s">
        <v>5743</v>
      </c>
      <c r="D2078" s="132" t="s">
        <v>4631</v>
      </c>
      <c r="E2078" s="132"/>
      <c r="F2078" s="132">
        <v>5.0</v>
      </c>
      <c r="G2078" s="132"/>
      <c r="H2078" s="132"/>
      <c r="J2078" s="171">
        <f t="array" ref="J2078">IFERROR(INDEX(VBDhistory1!$U$310:$U$610,MATCH(VBDgames!$C2078,VBDhistory1!$B$310:$B$610,0))+ROW()/10000000,0)</f>
        <v>0</v>
      </c>
      <c r="K2078" s="171">
        <f t="array" ref="K2078">IFERROR(INDEX(VBDhistory2!$U$310:$U$610,MATCH(VBDgames!$C2078,VBDhistory2!$B$310:$B$610,0))+ROW()/10000000,0)</f>
        <v>0</v>
      </c>
      <c r="L2078" s="171">
        <f t="array" ref="L2078">IFERROR(INDEX(VBDhistory3!$U$310:$U$610,MATCH(VBDgames!$C2078,VBDhistory3!$B$310:$B$610,0))+ROW()/10000000,0)</f>
        <v>0</v>
      </c>
      <c r="M2078" s="171">
        <f t="array" ref="M2078">IFERROR(INDEX(VBDhistory4!$U$310:$U$610,MATCH(VBDgames!$C2078,VBDhistory4!$B$310:$B$610,0))+ROW()/10000000,0)</f>
        <v>0</v>
      </c>
      <c r="N2078" s="171"/>
      <c r="O2078" s="171" t="str">
        <f t="shared" ref="O2078:R2078" si="3550">$D2078&amp;"-"&amp;RANK(J2078,J$1780:J$2179,0)</f>
        <v>DB-1</v>
      </c>
      <c r="P2078" s="171" t="str">
        <f t="shared" si="3550"/>
        <v>DB-1</v>
      </c>
      <c r="Q2078" s="171" t="str">
        <f t="shared" si="3550"/>
        <v>DB-1</v>
      </c>
      <c r="R2078" s="171" t="str">
        <f t="shared" si="3550"/>
        <v>DB-1</v>
      </c>
      <c r="AC2078" s="3"/>
    </row>
    <row r="2079" ht="15.75" customHeight="1">
      <c r="A2079" s="24">
        <v>300.0</v>
      </c>
      <c r="B2079" s="24" t="s">
        <v>5744</v>
      </c>
      <c r="C2079" s="24" t="s">
        <v>5744</v>
      </c>
      <c r="D2079" s="132" t="s">
        <v>4631</v>
      </c>
      <c r="E2079" s="132">
        <v>0.0</v>
      </c>
      <c r="F2079" s="132">
        <v>5.0</v>
      </c>
      <c r="G2079" s="132">
        <v>0.0</v>
      </c>
      <c r="H2079" s="132"/>
      <c r="J2079" s="171">
        <f t="array" ref="J2079">IFERROR(INDEX(VBDhistory1!$U$310:$U$610,MATCH(VBDgames!$C2079,VBDhistory1!$B$310:$B$610,0))+ROW()/10000000,0)</f>
        <v>0</v>
      </c>
      <c r="K2079" s="171">
        <f t="array" ref="K2079">IFERROR(INDEX(VBDhistory2!$U$310:$U$610,MATCH(VBDgames!$C2079,VBDhistory2!$B$310:$B$610,0))+ROW()/10000000,0)</f>
        <v>0</v>
      </c>
      <c r="L2079" s="171">
        <f t="array" ref="L2079">IFERROR(INDEX(VBDhistory3!$U$310:$U$610,MATCH(VBDgames!$C2079,VBDhistory3!$B$310:$B$610,0))+ROW()/10000000,0)</f>
        <v>0</v>
      </c>
      <c r="M2079" s="171">
        <f t="array" ref="M2079">IFERROR(INDEX(VBDhistory4!$U$310:$U$610,MATCH(VBDgames!$C2079,VBDhistory4!$B$310:$B$610,0))+ROW()/10000000,0)</f>
        <v>0</v>
      </c>
      <c r="N2079" s="171"/>
      <c r="O2079" s="171" t="str">
        <f t="shared" ref="O2079:R2079" si="3551">$D2079&amp;"-"&amp;RANK(J2079,J$1780:J$2179,0)</f>
        <v>DB-1</v>
      </c>
      <c r="P2079" s="171" t="str">
        <f t="shared" si="3551"/>
        <v>DB-1</v>
      </c>
      <c r="Q2079" s="171" t="str">
        <f t="shared" si="3551"/>
        <v>DB-1</v>
      </c>
      <c r="R2079" s="171" t="str">
        <f t="shared" si="3551"/>
        <v>DB-1</v>
      </c>
      <c r="AC2079" s="3"/>
    </row>
    <row r="2080" ht="15.75" customHeight="1">
      <c r="A2080" s="24">
        <v>301.0</v>
      </c>
      <c r="B2080" s="24" t="s">
        <v>5745</v>
      </c>
      <c r="C2080" s="24" t="s">
        <v>5745</v>
      </c>
      <c r="D2080" s="132" t="s">
        <v>4631</v>
      </c>
      <c r="E2080" s="132"/>
      <c r="F2080" s="132">
        <v>7.0</v>
      </c>
      <c r="G2080" s="132">
        <v>0.0</v>
      </c>
      <c r="H2080" s="132"/>
      <c r="J2080" s="171">
        <f t="array" ref="J2080">IFERROR(INDEX(VBDhistory1!$U$310:$U$610,MATCH(VBDgames!$C2080,VBDhistory1!$B$310:$B$610,0))+ROW()/10000000,0)</f>
        <v>0</v>
      </c>
      <c r="K2080" s="171">
        <f t="array" ref="K2080">IFERROR(INDEX(VBDhistory2!$U$310:$U$610,MATCH(VBDgames!$C2080,VBDhistory2!$B$310:$B$610,0))+ROW()/10000000,0)</f>
        <v>0</v>
      </c>
      <c r="L2080" s="171">
        <f t="array" ref="L2080">IFERROR(INDEX(VBDhistory3!$U$310:$U$610,MATCH(VBDgames!$C2080,VBDhistory3!$B$310:$B$610,0))+ROW()/10000000,0)</f>
        <v>0</v>
      </c>
      <c r="M2080" s="171">
        <f t="array" ref="M2080">IFERROR(INDEX(VBDhistory4!$U$310:$U$610,MATCH(VBDgames!$C2080,VBDhistory4!$B$310:$B$610,0))+ROW()/10000000,0)</f>
        <v>0</v>
      </c>
      <c r="N2080" s="171"/>
      <c r="O2080" s="171" t="str">
        <f t="shared" ref="O2080:R2080" si="3552">$D2080&amp;"-"&amp;RANK(J2080,J$1780:J$2179,0)</f>
        <v>DB-1</v>
      </c>
      <c r="P2080" s="171" t="str">
        <f t="shared" si="3552"/>
        <v>DB-1</v>
      </c>
      <c r="Q2080" s="171" t="str">
        <f t="shared" si="3552"/>
        <v>DB-1</v>
      </c>
      <c r="R2080" s="171" t="str">
        <f t="shared" si="3552"/>
        <v>DB-1</v>
      </c>
      <c r="AC2080" s="3"/>
    </row>
    <row r="2081" ht="15.75" customHeight="1">
      <c r="A2081" s="24">
        <v>302.0</v>
      </c>
      <c r="B2081" s="24" t="s">
        <v>5746</v>
      </c>
      <c r="C2081" s="24" t="s">
        <v>5746</v>
      </c>
      <c r="D2081" s="132" t="s">
        <v>4631</v>
      </c>
      <c r="E2081" s="132"/>
      <c r="F2081" s="132">
        <v>8.0</v>
      </c>
      <c r="G2081" s="132">
        <v>16.0</v>
      </c>
      <c r="H2081" s="132"/>
      <c r="J2081" s="171">
        <f t="array" ref="J2081">IFERROR(INDEX(VBDhistory1!$U$310:$U$610,MATCH(VBDgames!$C2081,VBDhistory1!$B$310:$B$610,0))+ROW()/10000000,0)</f>
        <v>0</v>
      </c>
      <c r="K2081" s="171">
        <f t="array" ref="K2081">IFERROR(INDEX(VBDhistory2!$U$310:$U$610,MATCH(VBDgames!$C2081,VBDhistory2!$B$310:$B$610,0))+ROW()/10000000,0)</f>
        <v>0</v>
      </c>
      <c r="L2081" s="171">
        <f t="array" ref="L2081">IFERROR(INDEX(VBDhistory3!$U$310:$U$610,MATCH(VBDgames!$C2081,VBDhistory3!$B$310:$B$610,0))+ROW()/10000000,0)</f>
        <v>0</v>
      </c>
      <c r="M2081" s="171">
        <f t="array" ref="M2081">IFERROR(INDEX(VBDhistory4!$U$310:$U$610,MATCH(VBDgames!$C2081,VBDhistory4!$B$310:$B$610,0))+ROW()/10000000,0)</f>
        <v>0</v>
      </c>
      <c r="N2081" s="171"/>
      <c r="O2081" s="171" t="str">
        <f t="shared" ref="O2081:R2081" si="3553">$D2081&amp;"-"&amp;RANK(J2081,J$1780:J$2179,0)</f>
        <v>DB-1</v>
      </c>
      <c r="P2081" s="171" t="str">
        <f t="shared" si="3553"/>
        <v>DB-1</v>
      </c>
      <c r="Q2081" s="171" t="str">
        <f t="shared" si="3553"/>
        <v>DB-1</v>
      </c>
      <c r="R2081" s="171" t="str">
        <f t="shared" si="3553"/>
        <v>DB-1</v>
      </c>
      <c r="AC2081" s="3"/>
    </row>
    <row r="2082" ht="15.75" customHeight="1">
      <c r="A2082" s="24">
        <v>303.0</v>
      </c>
      <c r="B2082" s="24" t="s">
        <v>5747</v>
      </c>
      <c r="C2082" s="24" t="s">
        <v>5747</v>
      </c>
      <c r="D2082" s="132" t="s">
        <v>4631</v>
      </c>
      <c r="E2082" s="132">
        <v>0.0</v>
      </c>
      <c r="F2082" s="132">
        <v>5.0</v>
      </c>
      <c r="G2082" s="132">
        <v>0.0</v>
      </c>
      <c r="H2082" s="132"/>
      <c r="J2082" s="171">
        <f t="array" ref="J2082">IFERROR(INDEX(VBDhistory1!$U$310:$U$610,MATCH(VBDgames!$C2082,VBDhistory1!$B$310:$B$610,0))+ROW()/10000000,0)</f>
        <v>0</v>
      </c>
      <c r="K2082" s="171">
        <f t="array" ref="K2082">IFERROR(INDEX(VBDhistory2!$U$310:$U$610,MATCH(VBDgames!$C2082,VBDhistory2!$B$310:$B$610,0))+ROW()/10000000,0)</f>
        <v>0</v>
      </c>
      <c r="L2082" s="171">
        <f t="array" ref="L2082">IFERROR(INDEX(VBDhistory3!$U$310:$U$610,MATCH(VBDgames!$C2082,VBDhistory3!$B$310:$B$610,0))+ROW()/10000000,0)</f>
        <v>0</v>
      </c>
      <c r="M2082" s="171">
        <f t="array" ref="M2082">IFERROR(INDEX(VBDhistory4!$U$310:$U$610,MATCH(VBDgames!$C2082,VBDhistory4!$B$310:$B$610,0))+ROW()/10000000,0)</f>
        <v>0</v>
      </c>
      <c r="N2082" s="171"/>
      <c r="O2082" s="171" t="str">
        <f t="shared" ref="O2082:R2082" si="3554">$D2082&amp;"-"&amp;RANK(J2082,J$1780:J$2179,0)</f>
        <v>DB-1</v>
      </c>
      <c r="P2082" s="171" t="str">
        <f t="shared" si="3554"/>
        <v>DB-1</v>
      </c>
      <c r="Q2082" s="171" t="str">
        <f t="shared" si="3554"/>
        <v>DB-1</v>
      </c>
      <c r="R2082" s="171" t="str">
        <f t="shared" si="3554"/>
        <v>DB-1</v>
      </c>
      <c r="AC2082" s="3"/>
    </row>
    <row r="2083" ht="15.75" customHeight="1">
      <c r="A2083" s="24">
        <v>304.0</v>
      </c>
      <c r="B2083" s="24" t="s">
        <v>5748</v>
      </c>
      <c r="C2083" s="24" t="s">
        <v>5748</v>
      </c>
      <c r="D2083" s="132" t="s">
        <v>4631</v>
      </c>
      <c r="E2083" s="132">
        <v>1.0</v>
      </c>
      <c r="F2083" s="132">
        <v>4.0</v>
      </c>
      <c r="G2083" s="132"/>
      <c r="H2083" s="132"/>
      <c r="J2083" s="171">
        <f t="array" ref="J2083">IFERROR(INDEX(VBDhistory1!$U$310:$U$610,MATCH(VBDgames!$C2083,VBDhistory1!$B$310:$B$610,0))+ROW()/10000000,0)</f>
        <v>0</v>
      </c>
      <c r="K2083" s="171">
        <f t="array" ref="K2083">IFERROR(INDEX(VBDhistory2!$U$310:$U$610,MATCH(VBDgames!$C2083,VBDhistory2!$B$310:$B$610,0))+ROW()/10000000,0)</f>
        <v>0</v>
      </c>
      <c r="L2083" s="171">
        <f t="array" ref="L2083">IFERROR(INDEX(VBDhistory3!$U$310:$U$610,MATCH(VBDgames!$C2083,VBDhistory3!$B$310:$B$610,0))+ROW()/10000000,0)</f>
        <v>0</v>
      </c>
      <c r="M2083" s="171">
        <f t="array" ref="M2083">IFERROR(INDEX(VBDhistory4!$U$310:$U$610,MATCH(VBDgames!$C2083,VBDhistory4!$B$310:$B$610,0))+ROW()/10000000,0)</f>
        <v>0</v>
      </c>
      <c r="N2083" s="171"/>
      <c r="O2083" s="171" t="str">
        <f t="shared" ref="O2083:R2083" si="3555">$D2083&amp;"-"&amp;RANK(J2083,J$1780:J$2179,0)</f>
        <v>DB-1</v>
      </c>
      <c r="P2083" s="171" t="str">
        <f t="shared" si="3555"/>
        <v>DB-1</v>
      </c>
      <c r="Q2083" s="171" t="str">
        <f t="shared" si="3555"/>
        <v>DB-1</v>
      </c>
      <c r="R2083" s="171" t="str">
        <f t="shared" si="3555"/>
        <v>DB-1</v>
      </c>
      <c r="AC2083" s="3"/>
    </row>
    <row r="2084" ht="15.75" customHeight="1">
      <c r="A2084" s="24">
        <v>305.0</v>
      </c>
      <c r="B2084" s="24" t="s">
        <v>5749</v>
      </c>
      <c r="C2084" s="24" t="s">
        <v>5749</v>
      </c>
      <c r="D2084" s="132" t="s">
        <v>4631</v>
      </c>
      <c r="E2084" s="132">
        <v>3.0</v>
      </c>
      <c r="F2084" s="132">
        <v>6.0</v>
      </c>
      <c r="G2084" s="132"/>
      <c r="H2084" s="132"/>
      <c r="J2084" s="171">
        <f t="array" ref="J2084">IFERROR(INDEX(VBDhistory1!$U$310:$U$610,MATCH(VBDgames!$C2084,VBDhistory1!$B$310:$B$610,0))+ROW()/10000000,0)</f>
        <v>0</v>
      </c>
      <c r="K2084" s="171">
        <f t="array" ref="K2084">IFERROR(INDEX(VBDhistory2!$U$310:$U$610,MATCH(VBDgames!$C2084,VBDhistory2!$B$310:$B$610,0))+ROW()/10000000,0)</f>
        <v>0</v>
      </c>
      <c r="L2084" s="171">
        <f t="array" ref="L2084">IFERROR(INDEX(VBDhistory3!$U$310:$U$610,MATCH(VBDgames!$C2084,VBDhistory3!$B$310:$B$610,0))+ROW()/10000000,0)</f>
        <v>0</v>
      </c>
      <c r="M2084" s="171">
        <f t="array" ref="M2084">IFERROR(INDEX(VBDhistory4!$U$310:$U$610,MATCH(VBDgames!$C2084,VBDhistory4!$B$310:$B$610,0))+ROW()/10000000,0)</f>
        <v>0</v>
      </c>
      <c r="N2084" s="171"/>
      <c r="O2084" s="171" t="str">
        <f t="shared" ref="O2084:R2084" si="3556">$D2084&amp;"-"&amp;RANK(J2084,J$1780:J$2179,0)</f>
        <v>DB-1</v>
      </c>
      <c r="P2084" s="171" t="str">
        <f t="shared" si="3556"/>
        <v>DB-1</v>
      </c>
      <c r="Q2084" s="171" t="str">
        <f t="shared" si="3556"/>
        <v>DB-1</v>
      </c>
      <c r="R2084" s="171" t="str">
        <f t="shared" si="3556"/>
        <v>DB-1</v>
      </c>
      <c r="AC2084" s="3"/>
    </row>
    <row r="2085" ht="15.75" customHeight="1">
      <c r="A2085" s="24">
        <v>306.0</v>
      </c>
      <c r="B2085" s="24" t="s">
        <v>5750</v>
      </c>
      <c r="C2085" s="24" t="s">
        <v>5750</v>
      </c>
      <c r="D2085" s="132" t="s">
        <v>4631</v>
      </c>
      <c r="E2085" s="132"/>
      <c r="F2085" s="132">
        <v>5.0</v>
      </c>
      <c r="G2085" s="132">
        <v>0.0</v>
      </c>
      <c r="H2085" s="132"/>
      <c r="J2085" s="171">
        <f t="array" ref="J2085">IFERROR(INDEX(VBDhistory1!$U$310:$U$610,MATCH(VBDgames!$C2085,VBDhistory1!$B$310:$B$610,0))+ROW()/10000000,0)</f>
        <v>0</v>
      </c>
      <c r="K2085" s="171">
        <f t="array" ref="K2085">IFERROR(INDEX(VBDhistory2!$U$310:$U$610,MATCH(VBDgames!$C2085,VBDhistory2!$B$310:$B$610,0))+ROW()/10000000,0)</f>
        <v>0</v>
      </c>
      <c r="L2085" s="171">
        <f t="array" ref="L2085">IFERROR(INDEX(VBDhistory3!$U$310:$U$610,MATCH(VBDgames!$C2085,VBDhistory3!$B$310:$B$610,0))+ROW()/10000000,0)</f>
        <v>0</v>
      </c>
      <c r="M2085" s="171">
        <f t="array" ref="M2085">IFERROR(INDEX(VBDhistory4!$U$310:$U$610,MATCH(VBDgames!$C2085,VBDhistory4!$B$310:$B$610,0))+ROW()/10000000,0)</f>
        <v>0</v>
      </c>
      <c r="N2085" s="171"/>
      <c r="O2085" s="171" t="str">
        <f t="shared" ref="O2085:R2085" si="3557">$D2085&amp;"-"&amp;RANK(J2085,J$1780:J$2179,0)</f>
        <v>DB-1</v>
      </c>
      <c r="P2085" s="171" t="str">
        <f t="shared" si="3557"/>
        <v>DB-1</v>
      </c>
      <c r="Q2085" s="171" t="str">
        <f t="shared" si="3557"/>
        <v>DB-1</v>
      </c>
      <c r="R2085" s="171" t="str">
        <f t="shared" si="3557"/>
        <v>DB-1</v>
      </c>
      <c r="AC2085" s="3"/>
    </row>
    <row r="2086" ht="15.75" customHeight="1">
      <c r="A2086" s="24">
        <v>307.0</v>
      </c>
      <c r="B2086" s="24" t="s">
        <v>5751</v>
      </c>
      <c r="C2086" s="24" t="s">
        <v>5751</v>
      </c>
      <c r="D2086" s="132" t="s">
        <v>4631</v>
      </c>
      <c r="E2086" s="132"/>
      <c r="F2086" s="132">
        <v>8.0</v>
      </c>
      <c r="G2086" s="132">
        <v>13.0</v>
      </c>
      <c r="H2086" s="132"/>
      <c r="J2086" s="171">
        <f t="array" ref="J2086">IFERROR(INDEX(VBDhistory1!$U$310:$U$610,MATCH(VBDgames!$C2086,VBDhistory1!$B$310:$B$610,0))+ROW()/10000000,0)</f>
        <v>0</v>
      </c>
      <c r="K2086" s="171">
        <f t="array" ref="K2086">IFERROR(INDEX(VBDhistory2!$U$310:$U$610,MATCH(VBDgames!$C2086,VBDhistory2!$B$310:$B$610,0))+ROW()/10000000,0)</f>
        <v>0</v>
      </c>
      <c r="L2086" s="171">
        <f t="array" ref="L2086">IFERROR(INDEX(VBDhistory3!$U$310:$U$610,MATCH(VBDgames!$C2086,VBDhistory3!$B$310:$B$610,0))+ROW()/10000000,0)</f>
        <v>0</v>
      </c>
      <c r="M2086" s="171">
        <f t="array" ref="M2086">IFERROR(INDEX(VBDhistory4!$U$310:$U$610,MATCH(VBDgames!$C2086,VBDhistory4!$B$310:$B$610,0))+ROW()/10000000,0)</f>
        <v>0</v>
      </c>
      <c r="N2086" s="171"/>
      <c r="O2086" s="171" t="str">
        <f t="shared" ref="O2086:R2086" si="3558">$D2086&amp;"-"&amp;RANK(J2086,J$1780:J$2179,0)</f>
        <v>DB-1</v>
      </c>
      <c r="P2086" s="171" t="str">
        <f t="shared" si="3558"/>
        <v>DB-1</v>
      </c>
      <c r="Q2086" s="171" t="str">
        <f t="shared" si="3558"/>
        <v>DB-1</v>
      </c>
      <c r="R2086" s="171" t="str">
        <f t="shared" si="3558"/>
        <v>DB-1</v>
      </c>
      <c r="AC2086" s="3"/>
    </row>
    <row r="2087" ht="15.75" customHeight="1">
      <c r="A2087" s="24">
        <v>308.0</v>
      </c>
      <c r="B2087" s="24" t="s">
        <v>5752</v>
      </c>
      <c r="C2087" s="24" t="s">
        <v>5752</v>
      </c>
      <c r="D2087" s="132" t="s">
        <v>4631</v>
      </c>
      <c r="E2087" s="132">
        <v>1.0</v>
      </c>
      <c r="F2087" s="132">
        <v>4.0</v>
      </c>
      <c r="G2087" s="132"/>
      <c r="H2087" s="132"/>
      <c r="J2087" s="171">
        <f t="array" ref="J2087">IFERROR(INDEX(VBDhistory1!$U$310:$U$610,MATCH(VBDgames!$C2087,VBDhistory1!$B$310:$B$610,0))+ROW()/10000000,0)</f>
        <v>0</v>
      </c>
      <c r="K2087" s="171">
        <f t="array" ref="K2087">IFERROR(INDEX(VBDhistory2!$U$310:$U$610,MATCH(VBDgames!$C2087,VBDhistory2!$B$310:$B$610,0))+ROW()/10000000,0)</f>
        <v>0</v>
      </c>
      <c r="L2087" s="171">
        <f t="array" ref="L2087">IFERROR(INDEX(VBDhistory3!$U$310:$U$610,MATCH(VBDgames!$C2087,VBDhistory3!$B$310:$B$610,0))+ROW()/10000000,0)</f>
        <v>0</v>
      </c>
      <c r="M2087" s="171">
        <f t="array" ref="M2087">IFERROR(INDEX(VBDhistory4!$U$310:$U$610,MATCH(VBDgames!$C2087,VBDhistory4!$B$310:$B$610,0))+ROW()/10000000,0)</f>
        <v>0</v>
      </c>
      <c r="N2087" s="171"/>
      <c r="O2087" s="171" t="str">
        <f t="shared" ref="O2087:R2087" si="3559">$D2087&amp;"-"&amp;RANK(J2087,J$1780:J$2179,0)</f>
        <v>DB-1</v>
      </c>
      <c r="P2087" s="171" t="str">
        <f t="shared" si="3559"/>
        <v>DB-1</v>
      </c>
      <c r="Q2087" s="171" t="str">
        <f t="shared" si="3559"/>
        <v>DB-1</v>
      </c>
      <c r="R2087" s="171" t="str">
        <f t="shared" si="3559"/>
        <v>DB-1</v>
      </c>
      <c r="AC2087" s="3"/>
    </row>
    <row r="2088" ht="15.75" customHeight="1">
      <c r="A2088" s="24">
        <v>309.0</v>
      </c>
      <c r="B2088" s="24" t="s">
        <v>5753</v>
      </c>
      <c r="C2088" s="24" t="s">
        <v>5753</v>
      </c>
      <c r="D2088" s="132" t="s">
        <v>4631</v>
      </c>
      <c r="E2088" s="132"/>
      <c r="F2088" s="132">
        <v>6.0</v>
      </c>
      <c r="G2088" s="132"/>
      <c r="H2088" s="132"/>
      <c r="J2088" s="171">
        <f t="array" ref="J2088">IFERROR(INDEX(VBDhistory1!$U$310:$U$610,MATCH(VBDgames!$C2088,VBDhistory1!$B$310:$B$610,0))+ROW()/10000000,0)</f>
        <v>0</v>
      </c>
      <c r="K2088" s="171">
        <f t="array" ref="K2088">IFERROR(INDEX(VBDhistory2!$U$310:$U$610,MATCH(VBDgames!$C2088,VBDhistory2!$B$310:$B$610,0))+ROW()/10000000,0)</f>
        <v>0</v>
      </c>
      <c r="L2088" s="171">
        <f t="array" ref="L2088">IFERROR(INDEX(VBDhistory3!$U$310:$U$610,MATCH(VBDgames!$C2088,VBDhistory3!$B$310:$B$610,0))+ROW()/10000000,0)</f>
        <v>0</v>
      </c>
      <c r="M2088" s="171">
        <f t="array" ref="M2088">IFERROR(INDEX(VBDhistory4!$U$310:$U$610,MATCH(VBDgames!$C2088,VBDhistory4!$B$310:$B$610,0))+ROW()/10000000,0)</f>
        <v>0</v>
      </c>
      <c r="N2088" s="171"/>
      <c r="O2088" s="171" t="str">
        <f t="shared" ref="O2088:R2088" si="3560">$D2088&amp;"-"&amp;RANK(J2088,J$1780:J$2179,0)</f>
        <v>DB-1</v>
      </c>
      <c r="P2088" s="171" t="str">
        <f t="shared" si="3560"/>
        <v>DB-1</v>
      </c>
      <c r="Q2088" s="171" t="str">
        <f t="shared" si="3560"/>
        <v>DB-1</v>
      </c>
      <c r="R2088" s="171" t="str">
        <f t="shared" si="3560"/>
        <v>DB-1</v>
      </c>
      <c r="AC2088" s="3"/>
    </row>
    <row r="2089" ht="15.75" customHeight="1">
      <c r="A2089" s="24">
        <v>310.0</v>
      </c>
      <c r="B2089" s="24" t="s">
        <v>5754</v>
      </c>
      <c r="C2089" s="24" t="s">
        <v>5754</v>
      </c>
      <c r="D2089" s="132" t="s">
        <v>4631</v>
      </c>
      <c r="E2089" s="132">
        <v>0.0</v>
      </c>
      <c r="F2089" s="132">
        <v>4.0</v>
      </c>
      <c r="G2089" s="132">
        <v>8.0</v>
      </c>
      <c r="H2089" s="132"/>
      <c r="J2089" s="171">
        <f t="array" ref="J2089">IFERROR(INDEX(VBDhistory1!$U$310:$U$610,MATCH(VBDgames!$C2089,VBDhistory1!$B$310:$B$610,0))+ROW()/10000000,0)</f>
        <v>0</v>
      </c>
      <c r="K2089" s="171">
        <f t="array" ref="K2089">IFERROR(INDEX(VBDhistory2!$U$310:$U$610,MATCH(VBDgames!$C2089,VBDhistory2!$B$310:$B$610,0))+ROW()/10000000,0)</f>
        <v>0</v>
      </c>
      <c r="L2089" s="171">
        <f t="array" ref="L2089">IFERROR(INDEX(VBDhistory3!$U$310:$U$610,MATCH(VBDgames!$C2089,VBDhistory3!$B$310:$B$610,0))+ROW()/10000000,0)</f>
        <v>0</v>
      </c>
      <c r="M2089" s="171">
        <f t="array" ref="M2089">IFERROR(INDEX(VBDhistory4!$U$310:$U$610,MATCH(VBDgames!$C2089,VBDhistory4!$B$310:$B$610,0))+ROW()/10000000,0)</f>
        <v>0</v>
      </c>
      <c r="N2089" s="171"/>
      <c r="O2089" s="171" t="str">
        <f t="shared" ref="O2089:R2089" si="3561">$D2089&amp;"-"&amp;RANK(J2089,J$1780:J$2179,0)</f>
        <v>DB-1</v>
      </c>
      <c r="P2089" s="171" t="str">
        <f t="shared" si="3561"/>
        <v>DB-1</v>
      </c>
      <c r="Q2089" s="171" t="str">
        <f t="shared" si="3561"/>
        <v>DB-1</v>
      </c>
      <c r="R2089" s="171" t="str">
        <f t="shared" si="3561"/>
        <v>DB-1</v>
      </c>
      <c r="AC2089" s="3"/>
    </row>
    <row r="2090" ht="15.75" customHeight="1">
      <c r="A2090" s="24">
        <v>311.0</v>
      </c>
      <c r="B2090" s="24" t="s">
        <v>5755</v>
      </c>
      <c r="C2090" s="24" t="s">
        <v>5755</v>
      </c>
      <c r="D2090" s="132" t="s">
        <v>4631</v>
      </c>
      <c r="E2090" s="132"/>
      <c r="F2090" s="132">
        <v>3.0</v>
      </c>
      <c r="G2090" s="132">
        <v>11.0</v>
      </c>
      <c r="H2090" s="132"/>
      <c r="J2090" s="171">
        <f t="array" ref="J2090">IFERROR(INDEX(VBDhistory1!$U$310:$U$610,MATCH(VBDgames!$C2090,VBDhistory1!$B$310:$B$610,0))+ROW()/10000000,0)</f>
        <v>0</v>
      </c>
      <c r="K2090" s="171">
        <f t="array" ref="K2090">IFERROR(INDEX(VBDhistory2!$U$310:$U$610,MATCH(VBDgames!$C2090,VBDhistory2!$B$310:$B$610,0))+ROW()/10000000,0)</f>
        <v>0</v>
      </c>
      <c r="L2090" s="171">
        <f t="array" ref="L2090">IFERROR(INDEX(VBDhistory3!$U$310:$U$610,MATCH(VBDgames!$C2090,VBDhistory3!$B$310:$B$610,0))+ROW()/10000000,0)</f>
        <v>0</v>
      </c>
      <c r="M2090" s="171">
        <f t="array" ref="M2090">IFERROR(INDEX(VBDhistory4!$U$310:$U$610,MATCH(VBDgames!$C2090,VBDhistory4!$B$310:$B$610,0))+ROW()/10000000,0)</f>
        <v>0</v>
      </c>
      <c r="N2090" s="171"/>
      <c r="O2090" s="171" t="str">
        <f t="shared" ref="O2090:R2090" si="3562">$D2090&amp;"-"&amp;RANK(J2090,J$1780:J$2179,0)</f>
        <v>DB-1</v>
      </c>
      <c r="P2090" s="171" t="str">
        <f t="shared" si="3562"/>
        <v>DB-1</v>
      </c>
      <c r="Q2090" s="171" t="str">
        <f t="shared" si="3562"/>
        <v>DB-1</v>
      </c>
      <c r="R2090" s="171" t="str">
        <f t="shared" si="3562"/>
        <v>DB-1</v>
      </c>
      <c r="AC2090" s="3"/>
    </row>
    <row r="2091" ht="15.75" customHeight="1">
      <c r="A2091" s="24">
        <v>312.0</v>
      </c>
      <c r="B2091" s="24" t="s">
        <v>5756</v>
      </c>
      <c r="C2091" s="24" t="s">
        <v>5756</v>
      </c>
      <c r="D2091" s="132" t="s">
        <v>4631</v>
      </c>
      <c r="E2091" s="132">
        <v>4.0</v>
      </c>
      <c r="F2091" s="132">
        <v>4.0</v>
      </c>
      <c r="G2091" s="132">
        <v>10.0</v>
      </c>
      <c r="H2091" s="132"/>
      <c r="J2091" s="171">
        <f t="array" ref="J2091">IFERROR(INDEX(VBDhistory1!$U$310:$U$610,MATCH(VBDgames!$C2091,VBDhistory1!$B$310:$B$610,0))+ROW()/10000000,0)</f>
        <v>0</v>
      </c>
      <c r="K2091" s="171">
        <f t="array" ref="K2091">IFERROR(INDEX(VBDhistory2!$U$310:$U$610,MATCH(VBDgames!$C2091,VBDhistory2!$B$310:$B$610,0))+ROW()/10000000,0)</f>
        <v>0</v>
      </c>
      <c r="L2091" s="171">
        <f t="array" ref="L2091">IFERROR(INDEX(VBDhistory3!$U$310:$U$610,MATCH(VBDgames!$C2091,VBDhistory3!$B$310:$B$610,0))+ROW()/10000000,0)</f>
        <v>0</v>
      </c>
      <c r="M2091" s="171">
        <f t="array" ref="M2091">IFERROR(INDEX(VBDhistory4!$U$310:$U$610,MATCH(VBDgames!$C2091,VBDhistory4!$B$310:$B$610,0))+ROW()/10000000,0)</f>
        <v>0</v>
      </c>
      <c r="N2091" s="171"/>
      <c r="O2091" s="171" t="str">
        <f t="shared" ref="O2091:R2091" si="3563">$D2091&amp;"-"&amp;RANK(J2091,J$1780:J$2179,0)</f>
        <v>DB-1</v>
      </c>
      <c r="P2091" s="171" t="str">
        <f t="shared" si="3563"/>
        <v>DB-1</v>
      </c>
      <c r="Q2091" s="171" t="str">
        <f t="shared" si="3563"/>
        <v>DB-1</v>
      </c>
      <c r="R2091" s="171" t="str">
        <f t="shared" si="3563"/>
        <v>DB-1</v>
      </c>
      <c r="AC2091" s="3"/>
    </row>
    <row r="2092" ht="15.75" customHeight="1">
      <c r="A2092" s="24">
        <v>313.0</v>
      </c>
      <c r="B2092" s="24" t="s">
        <v>5757</v>
      </c>
      <c r="C2092" s="24" t="s">
        <v>5757</v>
      </c>
      <c r="D2092" s="132" t="s">
        <v>4631</v>
      </c>
      <c r="E2092" s="132">
        <v>0.0</v>
      </c>
      <c r="F2092" s="132">
        <v>5.0</v>
      </c>
      <c r="G2092" s="132">
        <v>2.0</v>
      </c>
      <c r="H2092" s="132"/>
      <c r="J2092" s="171">
        <f t="array" ref="J2092">IFERROR(INDEX(VBDhistory1!$U$310:$U$610,MATCH(VBDgames!$C2092,VBDhistory1!$B$310:$B$610,0))+ROW()/10000000,0)</f>
        <v>0</v>
      </c>
      <c r="K2092" s="171">
        <f t="array" ref="K2092">IFERROR(INDEX(VBDhistory2!$U$310:$U$610,MATCH(VBDgames!$C2092,VBDhistory2!$B$310:$B$610,0))+ROW()/10000000,0)</f>
        <v>0</v>
      </c>
      <c r="L2092" s="171">
        <f t="array" ref="L2092">IFERROR(INDEX(VBDhistory3!$U$310:$U$610,MATCH(VBDgames!$C2092,VBDhistory3!$B$310:$B$610,0))+ROW()/10000000,0)</f>
        <v>0</v>
      </c>
      <c r="M2092" s="171">
        <f t="array" ref="M2092">IFERROR(INDEX(VBDhistory4!$U$310:$U$610,MATCH(VBDgames!$C2092,VBDhistory4!$B$310:$B$610,0))+ROW()/10000000,0)</f>
        <v>0</v>
      </c>
      <c r="N2092" s="171"/>
      <c r="O2092" s="171" t="str">
        <f t="shared" ref="O2092:R2092" si="3564">$D2092&amp;"-"&amp;RANK(J2092,J$1780:J$2179,0)</f>
        <v>DB-1</v>
      </c>
      <c r="P2092" s="171" t="str">
        <f t="shared" si="3564"/>
        <v>DB-1</v>
      </c>
      <c r="Q2092" s="171" t="str">
        <f t="shared" si="3564"/>
        <v>DB-1</v>
      </c>
      <c r="R2092" s="171" t="str">
        <f t="shared" si="3564"/>
        <v>DB-1</v>
      </c>
      <c r="AC2092" s="3"/>
    </row>
    <row r="2093" ht="15.75" customHeight="1">
      <c r="A2093" s="24">
        <v>314.0</v>
      </c>
      <c r="B2093" s="24" t="s">
        <v>5758</v>
      </c>
      <c r="C2093" s="24" t="s">
        <v>5758</v>
      </c>
      <c r="D2093" s="132" t="s">
        <v>4631</v>
      </c>
      <c r="E2093" s="132">
        <v>0.0</v>
      </c>
      <c r="F2093" s="132">
        <v>3.0</v>
      </c>
      <c r="G2093" s="132">
        <v>2.0</v>
      </c>
      <c r="H2093" s="132"/>
      <c r="J2093" s="171">
        <f t="array" ref="J2093">IFERROR(INDEX(VBDhistory1!$U$310:$U$610,MATCH(VBDgames!$C2093,VBDhistory1!$B$310:$B$610,0))+ROW()/10000000,0)</f>
        <v>0</v>
      </c>
      <c r="K2093" s="171">
        <f t="array" ref="K2093">IFERROR(INDEX(VBDhistory2!$U$310:$U$610,MATCH(VBDgames!$C2093,VBDhistory2!$B$310:$B$610,0))+ROW()/10000000,0)</f>
        <v>0</v>
      </c>
      <c r="L2093" s="171">
        <f t="array" ref="L2093">IFERROR(INDEX(VBDhistory3!$U$310:$U$610,MATCH(VBDgames!$C2093,VBDhistory3!$B$310:$B$610,0))+ROW()/10000000,0)</f>
        <v>0</v>
      </c>
      <c r="M2093" s="171">
        <f t="array" ref="M2093">IFERROR(INDEX(VBDhistory4!$U$310:$U$610,MATCH(VBDgames!$C2093,VBDhistory4!$B$310:$B$610,0))+ROW()/10000000,0)</f>
        <v>0</v>
      </c>
      <c r="N2093" s="171"/>
      <c r="O2093" s="171" t="str">
        <f t="shared" ref="O2093:R2093" si="3565">$D2093&amp;"-"&amp;RANK(J2093,J$1780:J$2179,0)</f>
        <v>DB-1</v>
      </c>
      <c r="P2093" s="171" t="str">
        <f t="shared" si="3565"/>
        <v>DB-1</v>
      </c>
      <c r="Q2093" s="171" t="str">
        <f t="shared" si="3565"/>
        <v>DB-1</v>
      </c>
      <c r="R2093" s="171" t="str">
        <f t="shared" si="3565"/>
        <v>DB-1</v>
      </c>
      <c r="AC2093" s="3"/>
    </row>
    <row r="2094" ht="15.75" customHeight="1">
      <c r="A2094" s="24">
        <v>315.0</v>
      </c>
      <c r="B2094" s="24" t="s">
        <v>5759</v>
      </c>
      <c r="C2094" s="24" t="s">
        <v>5759</v>
      </c>
      <c r="D2094" s="132" t="s">
        <v>4631</v>
      </c>
      <c r="E2094" s="132">
        <v>0.0</v>
      </c>
      <c r="F2094" s="132">
        <v>4.0</v>
      </c>
      <c r="G2094" s="132">
        <v>16.0</v>
      </c>
      <c r="H2094" s="132"/>
      <c r="J2094" s="171">
        <f t="array" ref="J2094">IFERROR(INDEX(VBDhistory1!$U$310:$U$610,MATCH(VBDgames!$C2094,VBDhistory1!$B$310:$B$610,0))+ROW()/10000000,0)</f>
        <v>0</v>
      </c>
      <c r="K2094" s="171">
        <f t="array" ref="K2094">IFERROR(INDEX(VBDhistory2!$U$310:$U$610,MATCH(VBDgames!$C2094,VBDhistory2!$B$310:$B$610,0))+ROW()/10000000,0)</f>
        <v>0</v>
      </c>
      <c r="L2094" s="171">
        <f t="array" ref="L2094">IFERROR(INDEX(VBDhistory3!$U$310:$U$610,MATCH(VBDgames!$C2094,VBDhistory3!$B$310:$B$610,0))+ROW()/10000000,0)</f>
        <v>0</v>
      </c>
      <c r="M2094" s="171">
        <f t="array" ref="M2094">IFERROR(INDEX(VBDhistory4!$U$310:$U$610,MATCH(VBDgames!$C2094,VBDhistory4!$B$310:$B$610,0))+ROW()/10000000,0)</f>
        <v>0</v>
      </c>
      <c r="N2094" s="171"/>
      <c r="O2094" s="171" t="str">
        <f t="shared" ref="O2094:R2094" si="3566">$D2094&amp;"-"&amp;RANK(J2094,J$1780:J$2179,0)</f>
        <v>DB-1</v>
      </c>
      <c r="P2094" s="171" t="str">
        <f t="shared" si="3566"/>
        <v>DB-1</v>
      </c>
      <c r="Q2094" s="171" t="str">
        <f t="shared" si="3566"/>
        <v>DB-1</v>
      </c>
      <c r="R2094" s="171" t="str">
        <f t="shared" si="3566"/>
        <v>DB-1</v>
      </c>
      <c r="AC2094" s="3"/>
    </row>
    <row r="2095" ht="15.75" customHeight="1">
      <c r="A2095" s="24">
        <v>316.0</v>
      </c>
      <c r="B2095" s="24" t="s">
        <v>5760</v>
      </c>
      <c r="C2095" s="24" t="s">
        <v>5760</v>
      </c>
      <c r="D2095" s="132" t="s">
        <v>4631</v>
      </c>
      <c r="E2095" s="132"/>
      <c r="F2095" s="132">
        <v>4.0</v>
      </c>
      <c r="G2095" s="132">
        <v>8.0</v>
      </c>
      <c r="H2095" s="132">
        <v>16.0</v>
      </c>
      <c r="J2095" s="171">
        <f t="array" ref="J2095">IFERROR(INDEX(VBDhistory1!$U$310:$U$610,MATCH(VBDgames!$C2095,VBDhistory1!$B$310:$B$610,0))+ROW()/10000000,0)</f>
        <v>0</v>
      </c>
      <c r="K2095" s="171">
        <f t="array" ref="K2095">IFERROR(INDEX(VBDhistory2!$U$310:$U$610,MATCH(VBDgames!$C2095,VBDhistory2!$B$310:$B$610,0))+ROW()/10000000,0)</f>
        <v>0</v>
      </c>
      <c r="L2095" s="171">
        <f t="array" ref="L2095">IFERROR(INDEX(VBDhistory3!$U$310:$U$610,MATCH(VBDgames!$C2095,VBDhistory3!$B$310:$B$610,0))+ROW()/10000000,0)</f>
        <v>0</v>
      </c>
      <c r="M2095" s="171">
        <f t="array" ref="M2095">IFERROR(INDEX(VBDhistory4!$U$310:$U$610,MATCH(VBDgames!$C2095,VBDhistory4!$B$310:$B$610,0))+ROW()/10000000,0)</f>
        <v>0</v>
      </c>
      <c r="N2095" s="171"/>
      <c r="O2095" s="171" t="str">
        <f t="shared" ref="O2095:R2095" si="3567">$D2095&amp;"-"&amp;RANK(J2095,J$1780:J$2179,0)</f>
        <v>DB-1</v>
      </c>
      <c r="P2095" s="171" t="str">
        <f t="shared" si="3567"/>
        <v>DB-1</v>
      </c>
      <c r="Q2095" s="171" t="str">
        <f t="shared" si="3567"/>
        <v>DB-1</v>
      </c>
      <c r="R2095" s="171" t="str">
        <f t="shared" si="3567"/>
        <v>DB-1</v>
      </c>
      <c r="AC2095" s="3"/>
    </row>
    <row r="2096" ht="15.75" customHeight="1">
      <c r="A2096" s="24">
        <v>317.0</v>
      </c>
      <c r="B2096" s="24" t="s">
        <v>5761</v>
      </c>
      <c r="C2096" s="24" t="s">
        <v>5761</v>
      </c>
      <c r="D2096" s="132" t="s">
        <v>4631</v>
      </c>
      <c r="E2096" s="132">
        <v>1.0</v>
      </c>
      <c r="F2096" s="132">
        <v>1.0</v>
      </c>
      <c r="G2096" s="132">
        <v>16.0</v>
      </c>
      <c r="H2096" s="132"/>
      <c r="J2096" s="171">
        <f t="array" ref="J2096">IFERROR(INDEX(VBDhistory1!$U$310:$U$610,MATCH(VBDgames!$C2096,VBDhistory1!$B$310:$B$610,0))+ROW()/10000000,0)</f>
        <v>0</v>
      </c>
      <c r="K2096" s="171">
        <f t="array" ref="K2096">IFERROR(INDEX(VBDhistory2!$U$310:$U$610,MATCH(VBDgames!$C2096,VBDhistory2!$B$310:$B$610,0))+ROW()/10000000,0)</f>
        <v>0</v>
      </c>
      <c r="L2096" s="171">
        <f t="array" ref="L2096">IFERROR(INDEX(VBDhistory3!$U$310:$U$610,MATCH(VBDgames!$C2096,VBDhistory3!$B$310:$B$610,0))+ROW()/10000000,0)</f>
        <v>0</v>
      </c>
      <c r="M2096" s="171">
        <f t="array" ref="M2096">IFERROR(INDEX(VBDhistory4!$U$310:$U$610,MATCH(VBDgames!$C2096,VBDhistory4!$B$310:$B$610,0))+ROW()/10000000,0)</f>
        <v>0</v>
      </c>
      <c r="N2096" s="171"/>
      <c r="O2096" s="171" t="str">
        <f t="shared" ref="O2096:R2096" si="3568">$D2096&amp;"-"&amp;RANK(J2096,J$1780:J$2179,0)</f>
        <v>DB-1</v>
      </c>
      <c r="P2096" s="171" t="str">
        <f t="shared" si="3568"/>
        <v>DB-1</v>
      </c>
      <c r="Q2096" s="171" t="str">
        <f t="shared" si="3568"/>
        <v>DB-1</v>
      </c>
      <c r="R2096" s="171" t="str">
        <f t="shared" si="3568"/>
        <v>DB-1</v>
      </c>
      <c r="AC2096" s="3"/>
    </row>
    <row r="2097" ht="15.75" customHeight="1">
      <c r="A2097" s="24">
        <v>318.0</v>
      </c>
      <c r="B2097" s="24" t="s">
        <v>5762</v>
      </c>
      <c r="C2097" s="24" t="s">
        <v>5762</v>
      </c>
      <c r="D2097" s="132" t="s">
        <v>4631</v>
      </c>
      <c r="E2097" s="132"/>
      <c r="F2097" s="132">
        <v>2.0</v>
      </c>
      <c r="G2097" s="132">
        <v>16.0</v>
      </c>
      <c r="H2097" s="132"/>
      <c r="J2097" s="171">
        <f t="array" ref="J2097">IFERROR(INDEX(VBDhistory1!$U$310:$U$610,MATCH(VBDgames!$C2097,VBDhistory1!$B$310:$B$610,0))+ROW()/10000000,0)</f>
        <v>0</v>
      </c>
      <c r="K2097" s="171">
        <f t="array" ref="K2097">IFERROR(INDEX(VBDhistory2!$U$310:$U$610,MATCH(VBDgames!$C2097,VBDhistory2!$B$310:$B$610,0))+ROW()/10000000,0)</f>
        <v>0</v>
      </c>
      <c r="L2097" s="171">
        <f t="array" ref="L2097">IFERROR(INDEX(VBDhistory3!$U$310:$U$610,MATCH(VBDgames!$C2097,VBDhistory3!$B$310:$B$610,0))+ROW()/10000000,0)</f>
        <v>0</v>
      </c>
      <c r="M2097" s="171">
        <f t="array" ref="M2097">IFERROR(INDEX(VBDhistory4!$U$310:$U$610,MATCH(VBDgames!$C2097,VBDhistory4!$B$310:$B$610,0))+ROW()/10000000,0)</f>
        <v>0</v>
      </c>
      <c r="N2097" s="171"/>
      <c r="O2097" s="171" t="str">
        <f t="shared" ref="O2097:R2097" si="3569">$D2097&amp;"-"&amp;RANK(J2097,J$1780:J$2179,0)</f>
        <v>DB-1</v>
      </c>
      <c r="P2097" s="171" t="str">
        <f t="shared" si="3569"/>
        <v>DB-1</v>
      </c>
      <c r="Q2097" s="171" t="str">
        <f t="shared" si="3569"/>
        <v>DB-1</v>
      </c>
      <c r="R2097" s="171" t="str">
        <f t="shared" si="3569"/>
        <v>DB-1</v>
      </c>
      <c r="AC2097" s="3"/>
    </row>
    <row r="2098" ht="15.75" customHeight="1">
      <c r="A2098" s="24">
        <v>319.0</v>
      </c>
      <c r="B2098" s="24" t="s">
        <v>5763</v>
      </c>
      <c r="C2098" s="24" t="s">
        <v>5763</v>
      </c>
      <c r="D2098" s="132" t="s">
        <v>4631</v>
      </c>
      <c r="E2098" s="132"/>
      <c r="F2098" s="132">
        <v>2.0</v>
      </c>
      <c r="G2098" s="132">
        <v>16.0</v>
      </c>
      <c r="H2098" s="132">
        <v>12.0</v>
      </c>
      <c r="J2098" s="171">
        <f t="array" ref="J2098">IFERROR(INDEX(VBDhistory1!$U$310:$U$610,MATCH(VBDgames!$C2098,VBDhistory1!$B$310:$B$610,0))+ROW()/10000000,0)</f>
        <v>0</v>
      </c>
      <c r="K2098" s="171">
        <f t="array" ref="K2098">IFERROR(INDEX(VBDhistory2!$U$310:$U$610,MATCH(VBDgames!$C2098,VBDhistory2!$B$310:$B$610,0))+ROW()/10000000,0)</f>
        <v>0</v>
      </c>
      <c r="L2098" s="171">
        <f t="array" ref="L2098">IFERROR(INDEX(VBDhistory3!$U$310:$U$610,MATCH(VBDgames!$C2098,VBDhistory3!$B$310:$B$610,0))+ROW()/10000000,0)</f>
        <v>0</v>
      </c>
      <c r="M2098" s="171">
        <f t="array" ref="M2098">IFERROR(INDEX(VBDhistory4!$U$310:$U$610,MATCH(VBDgames!$C2098,VBDhistory4!$B$310:$B$610,0))+ROW()/10000000,0)</f>
        <v>0</v>
      </c>
      <c r="N2098" s="171"/>
      <c r="O2098" s="171" t="str">
        <f t="shared" ref="O2098:R2098" si="3570">$D2098&amp;"-"&amp;RANK(J2098,J$1780:J$2179,0)</f>
        <v>DB-1</v>
      </c>
      <c r="P2098" s="171" t="str">
        <f t="shared" si="3570"/>
        <v>DB-1</v>
      </c>
      <c r="Q2098" s="171" t="str">
        <f t="shared" si="3570"/>
        <v>DB-1</v>
      </c>
      <c r="R2098" s="171" t="str">
        <f t="shared" si="3570"/>
        <v>DB-1</v>
      </c>
      <c r="AC2098" s="3"/>
    </row>
    <row r="2099" ht="15.75" customHeight="1">
      <c r="A2099" s="24">
        <v>320.0</v>
      </c>
      <c r="B2099" s="24" t="s">
        <v>5764</v>
      </c>
      <c r="C2099" s="24" t="s">
        <v>5764</v>
      </c>
      <c r="D2099" s="132" t="s">
        <v>4631</v>
      </c>
      <c r="E2099" s="132"/>
      <c r="F2099" s="132"/>
      <c r="G2099" s="132">
        <v>13.0</v>
      </c>
      <c r="H2099" s="132">
        <v>14.0</v>
      </c>
      <c r="J2099" s="171">
        <f t="array" ref="J2099">IFERROR(INDEX(VBDhistory1!$U$310:$U$610,MATCH(VBDgames!$C2099,VBDhistory1!$B$310:$B$610,0))+ROW()/10000000,0)</f>
        <v>0</v>
      </c>
      <c r="K2099" s="171">
        <f t="array" ref="K2099">IFERROR(INDEX(VBDhistory2!$U$310:$U$610,MATCH(VBDgames!$C2099,VBDhistory2!$B$310:$B$610,0))+ROW()/10000000,0)</f>
        <v>0</v>
      </c>
      <c r="L2099" s="171">
        <f t="array" ref="L2099">IFERROR(INDEX(VBDhistory3!$U$310:$U$610,MATCH(VBDgames!$C2099,VBDhistory3!$B$310:$B$610,0))+ROW()/10000000,0)</f>
        <v>0</v>
      </c>
      <c r="M2099" s="171">
        <f t="array" ref="M2099">IFERROR(INDEX(VBDhistory4!$U$310:$U$610,MATCH(VBDgames!$C2099,VBDhistory4!$B$310:$B$610,0))+ROW()/10000000,0)</f>
        <v>0</v>
      </c>
      <c r="N2099" s="171"/>
      <c r="O2099" s="171" t="str">
        <f t="shared" ref="O2099:R2099" si="3571">$D2099&amp;"-"&amp;RANK(J2099,J$1780:J$2179,0)</f>
        <v>DB-1</v>
      </c>
      <c r="P2099" s="171" t="str">
        <f t="shared" si="3571"/>
        <v>DB-1</v>
      </c>
      <c r="Q2099" s="171" t="str">
        <f t="shared" si="3571"/>
        <v>DB-1</v>
      </c>
      <c r="R2099" s="171" t="str">
        <f t="shared" si="3571"/>
        <v>DB-1</v>
      </c>
      <c r="AC2099" s="3"/>
    </row>
    <row r="2100" ht="15.75" customHeight="1">
      <c r="A2100" s="24">
        <v>321.0</v>
      </c>
      <c r="B2100" s="24" t="s">
        <v>5765</v>
      </c>
      <c r="C2100" s="24" t="s">
        <v>5765</v>
      </c>
      <c r="D2100" s="132" t="s">
        <v>4631</v>
      </c>
      <c r="E2100" s="132"/>
      <c r="F2100" s="132"/>
      <c r="G2100" s="132">
        <v>14.0</v>
      </c>
      <c r="H2100" s="132"/>
      <c r="J2100" s="171">
        <f t="array" ref="J2100">IFERROR(INDEX(VBDhistory1!$U$310:$U$610,MATCH(VBDgames!$C2100,VBDhistory1!$B$310:$B$610,0))+ROW()/10000000,0)</f>
        <v>0</v>
      </c>
      <c r="K2100" s="171">
        <f t="array" ref="K2100">IFERROR(INDEX(VBDhistory2!$U$310:$U$610,MATCH(VBDgames!$C2100,VBDhistory2!$B$310:$B$610,0))+ROW()/10000000,0)</f>
        <v>0</v>
      </c>
      <c r="L2100" s="171">
        <f t="array" ref="L2100">IFERROR(INDEX(VBDhistory3!$U$310:$U$610,MATCH(VBDgames!$C2100,VBDhistory3!$B$310:$B$610,0))+ROW()/10000000,0)</f>
        <v>0</v>
      </c>
      <c r="M2100" s="171">
        <f t="array" ref="M2100">IFERROR(INDEX(VBDhistory4!$U$310:$U$610,MATCH(VBDgames!$C2100,VBDhistory4!$B$310:$B$610,0))+ROW()/10000000,0)</f>
        <v>0</v>
      </c>
      <c r="N2100" s="171"/>
      <c r="O2100" s="171" t="str">
        <f t="shared" ref="O2100:R2100" si="3572">$D2100&amp;"-"&amp;RANK(J2100,J$1780:J$2179,0)</f>
        <v>DB-1</v>
      </c>
      <c r="P2100" s="171" t="str">
        <f t="shared" si="3572"/>
        <v>DB-1</v>
      </c>
      <c r="Q2100" s="171" t="str">
        <f t="shared" si="3572"/>
        <v>DB-1</v>
      </c>
      <c r="R2100" s="171" t="str">
        <f t="shared" si="3572"/>
        <v>DB-1</v>
      </c>
      <c r="AC2100" s="3"/>
    </row>
    <row r="2101" ht="15.75" customHeight="1">
      <c r="A2101" s="24">
        <v>322.0</v>
      </c>
      <c r="B2101" s="22" t="s">
        <v>5766</v>
      </c>
      <c r="C2101" s="22" t="s">
        <v>5766</v>
      </c>
      <c r="D2101" s="132" t="s">
        <v>4631</v>
      </c>
      <c r="E2101" s="132"/>
      <c r="F2101" s="132">
        <v>2.0</v>
      </c>
      <c r="G2101" s="132">
        <v>15.0</v>
      </c>
      <c r="H2101" s="132"/>
      <c r="J2101" s="171">
        <f t="array" ref="J2101">IFERROR(INDEX(VBDhistory1!$U$310:$U$610,MATCH(VBDgames!$C2101,VBDhistory1!$B$310:$B$610,0))+ROW()/10000000,0)</f>
        <v>0</v>
      </c>
      <c r="K2101" s="171">
        <f t="array" ref="K2101">IFERROR(INDEX(VBDhistory2!$U$310:$U$610,MATCH(VBDgames!$C2101,VBDhistory2!$B$310:$B$610,0))+ROW()/10000000,0)</f>
        <v>0</v>
      </c>
      <c r="L2101" s="171">
        <f t="array" ref="L2101">IFERROR(INDEX(VBDhistory3!$U$310:$U$610,MATCH(VBDgames!$C2101,VBDhistory3!$B$310:$B$610,0))+ROW()/10000000,0)</f>
        <v>0</v>
      </c>
      <c r="M2101" s="171">
        <f t="array" ref="M2101">IFERROR(INDEX(VBDhistory4!$U$310:$U$610,MATCH(VBDgames!$C2101,VBDhistory4!$B$310:$B$610,0))+ROW()/10000000,0)</f>
        <v>0</v>
      </c>
      <c r="N2101" s="171"/>
      <c r="O2101" s="171" t="str">
        <f t="shared" ref="O2101:R2101" si="3573">$D2101&amp;"-"&amp;RANK(J2101,J$1780:J$2179,0)</f>
        <v>DB-1</v>
      </c>
      <c r="P2101" s="171" t="str">
        <f t="shared" si="3573"/>
        <v>DB-1</v>
      </c>
      <c r="Q2101" s="171" t="str">
        <f t="shared" si="3573"/>
        <v>DB-1</v>
      </c>
      <c r="R2101" s="171" t="str">
        <f t="shared" si="3573"/>
        <v>DB-1</v>
      </c>
      <c r="AC2101" s="3"/>
    </row>
    <row r="2102" ht="15.75" customHeight="1">
      <c r="A2102" s="24">
        <v>323.0</v>
      </c>
      <c r="B2102" s="24" t="s">
        <v>5767</v>
      </c>
      <c r="C2102" s="24" t="s">
        <v>5767</v>
      </c>
      <c r="D2102" s="132" t="s">
        <v>4631</v>
      </c>
      <c r="E2102" s="132"/>
      <c r="F2102" s="132">
        <v>1.0</v>
      </c>
      <c r="G2102" s="132">
        <v>12.0</v>
      </c>
      <c r="H2102" s="132"/>
      <c r="J2102" s="171">
        <f t="array" ref="J2102">IFERROR(INDEX(VBDhistory1!$U$310:$U$610,MATCH(VBDgames!$C2102,VBDhistory1!$B$310:$B$610,0))+ROW()/10000000,0)</f>
        <v>0</v>
      </c>
      <c r="K2102" s="171">
        <f t="array" ref="K2102">IFERROR(INDEX(VBDhistory2!$U$310:$U$610,MATCH(VBDgames!$C2102,VBDhistory2!$B$310:$B$610,0))+ROW()/10000000,0)</f>
        <v>0</v>
      </c>
      <c r="L2102" s="171">
        <f t="array" ref="L2102">IFERROR(INDEX(VBDhistory3!$U$310:$U$610,MATCH(VBDgames!$C2102,VBDhistory3!$B$310:$B$610,0))+ROW()/10000000,0)</f>
        <v>0</v>
      </c>
      <c r="M2102" s="171">
        <f t="array" ref="M2102">IFERROR(INDEX(VBDhistory4!$U$310:$U$610,MATCH(VBDgames!$C2102,VBDhistory4!$B$310:$B$610,0))+ROW()/10000000,0)</f>
        <v>0</v>
      </c>
      <c r="N2102" s="171"/>
      <c r="O2102" s="171" t="str">
        <f t="shared" ref="O2102:R2102" si="3574">$D2102&amp;"-"&amp;RANK(J2102,J$1780:J$2179,0)</f>
        <v>DB-1</v>
      </c>
      <c r="P2102" s="171" t="str">
        <f t="shared" si="3574"/>
        <v>DB-1</v>
      </c>
      <c r="Q2102" s="171" t="str">
        <f t="shared" si="3574"/>
        <v>DB-1</v>
      </c>
      <c r="R2102" s="171" t="str">
        <f t="shared" si="3574"/>
        <v>DB-1</v>
      </c>
      <c r="AC2102" s="3"/>
    </row>
    <row r="2103" ht="15.75" customHeight="1">
      <c r="A2103" s="24">
        <v>324.0</v>
      </c>
      <c r="B2103" s="24" t="s">
        <v>5768</v>
      </c>
      <c r="C2103" s="24" t="s">
        <v>5768</v>
      </c>
      <c r="D2103" s="132" t="s">
        <v>4631</v>
      </c>
      <c r="E2103" s="132"/>
      <c r="F2103" s="132">
        <v>1.0</v>
      </c>
      <c r="G2103" s="132">
        <v>10.0</v>
      </c>
      <c r="H2103" s="132"/>
      <c r="J2103" s="171">
        <f t="array" ref="J2103">IFERROR(INDEX(VBDhistory1!$U$310:$U$610,MATCH(VBDgames!$C2103,VBDhistory1!$B$310:$B$610,0))+ROW()/10000000,0)</f>
        <v>0</v>
      </c>
      <c r="K2103" s="171">
        <f t="array" ref="K2103">IFERROR(INDEX(VBDhistory2!$U$310:$U$610,MATCH(VBDgames!$C2103,VBDhistory2!$B$310:$B$610,0))+ROW()/10000000,0)</f>
        <v>0</v>
      </c>
      <c r="L2103" s="171">
        <f t="array" ref="L2103">IFERROR(INDEX(VBDhistory3!$U$310:$U$610,MATCH(VBDgames!$C2103,VBDhistory3!$B$310:$B$610,0))+ROW()/10000000,0)</f>
        <v>0</v>
      </c>
      <c r="M2103" s="171">
        <f t="array" ref="M2103">IFERROR(INDEX(VBDhistory4!$U$310:$U$610,MATCH(VBDgames!$C2103,VBDhistory4!$B$310:$B$610,0))+ROW()/10000000,0)</f>
        <v>0</v>
      </c>
      <c r="N2103" s="171"/>
      <c r="O2103" s="171" t="str">
        <f t="shared" ref="O2103:R2103" si="3575">$D2103&amp;"-"&amp;RANK(J2103,J$1780:J$2179,0)</f>
        <v>DB-1</v>
      </c>
      <c r="P2103" s="171" t="str">
        <f t="shared" si="3575"/>
        <v>DB-1</v>
      </c>
      <c r="Q2103" s="171" t="str">
        <f t="shared" si="3575"/>
        <v>DB-1</v>
      </c>
      <c r="R2103" s="171" t="str">
        <f t="shared" si="3575"/>
        <v>DB-1</v>
      </c>
      <c r="AC2103" s="3"/>
    </row>
    <row r="2104" ht="15.75" customHeight="1">
      <c r="A2104" s="24">
        <v>325.0</v>
      </c>
      <c r="B2104" s="24" t="s">
        <v>5769</v>
      </c>
      <c r="C2104" s="24" t="s">
        <v>5769</v>
      </c>
      <c r="D2104" s="132" t="s">
        <v>4631</v>
      </c>
      <c r="E2104" s="132">
        <v>1.0</v>
      </c>
      <c r="F2104" s="132">
        <v>5.0</v>
      </c>
      <c r="G2104" s="132">
        <v>15.0</v>
      </c>
      <c r="H2104" s="132"/>
      <c r="J2104" s="171">
        <f t="array" ref="J2104">IFERROR(INDEX(VBDhistory1!$U$310:$U$610,MATCH(VBDgames!$C2104,VBDhistory1!$B$310:$B$610,0))+ROW()/10000000,0)</f>
        <v>0</v>
      </c>
      <c r="K2104" s="171">
        <f t="array" ref="K2104">IFERROR(INDEX(VBDhistory2!$U$310:$U$610,MATCH(VBDgames!$C2104,VBDhistory2!$B$310:$B$610,0))+ROW()/10000000,0)</f>
        <v>0</v>
      </c>
      <c r="L2104" s="171">
        <f t="array" ref="L2104">IFERROR(INDEX(VBDhistory3!$U$310:$U$610,MATCH(VBDgames!$C2104,VBDhistory3!$B$310:$B$610,0))+ROW()/10000000,0)</f>
        <v>0</v>
      </c>
      <c r="M2104" s="171">
        <f t="array" ref="M2104">IFERROR(INDEX(VBDhistory4!$U$310:$U$610,MATCH(VBDgames!$C2104,VBDhistory4!$B$310:$B$610,0))+ROW()/10000000,0)</f>
        <v>0</v>
      </c>
      <c r="N2104" s="171"/>
      <c r="O2104" s="171" t="str">
        <f t="shared" ref="O2104:R2104" si="3576">$D2104&amp;"-"&amp;RANK(J2104,J$1780:J$2179,0)</f>
        <v>DB-1</v>
      </c>
      <c r="P2104" s="171" t="str">
        <f t="shared" si="3576"/>
        <v>DB-1</v>
      </c>
      <c r="Q2104" s="171" t="str">
        <f t="shared" si="3576"/>
        <v>DB-1</v>
      </c>
      <c r="R2104" s="171" t="str">
        <f t="shared" si="3576"/>
        <v>DB-1</v>
      </c>
      <c r="AC2104" s="3"/>
    </row>
    <row r="2105" ht="15.75" customHeight="1">
      <c r="A2105" s="24">
        <v>326.0</v>
      </c>
      <c r="B2105" s="22" t="s">
        <v>5770</v>
      </c>
      <c r="C2105" s="22" t="s">
        <v>5770</v>
      </c>
      <c r="D2105" s="132" t="s">
        <v>4631</v>
      </c>
      <c r="E2105" s="132">
        <v>1.0</v>
      </c>
      <c r="F2105" s="132"/>
      <c r="G2105" s="132">
        <v>10.0</v>
      </c>
      <c r="H2105" s="132"/>
      <c r="J2105" s="171">
        <f t="array" ref="J2105">IFERROR(INDEX(VBDhistory1!$U$310:$U$610,MATCH(VBDgames!$C2105,VBDhistory1!$B$310:$B$610,0))+ROW()/10000000,0)</f>
        <v>0</v>
      </c>
      <c r="K2105" s="171">
        <f t="array" ref="K2105">IFERROR(INDEX(VBDhistory2!$U$310:$U$610,MATCH(VBDgames!$C2105,VBDhistory2!$B$310:$B$610,0))+ROW()/10000000,0)</f>
        <v>0</v>
      </c>
      <c r="L2105" s="171">
        <f t="array" ref="L2105">IFERROR(INDEX(VBDhistory3!$U$310:$U$610,MATCH(VBDgames!$C2105,VBDhistory3!$B$310:$B$610,0))+ROW()/10000000,0)</f>
        <v>0</v>
      </c>
      <c r="M2105" s="171">
        <f t="array" ref="M2105">IFERROR(INDEX(VBDhistory4!$U$310:$U$610,MATCH(VBDgames!$C2105,VBDhistory4!$B$310:$B$610,0))+ROW()/10000000,0)</f>
        <v>0</v>
      </c>
      <c r="N2105" s="171"/>
      <c r="O2105" s="171" t="str">
        <f t="shared" ref="O2105:R2105" si="3577">$D2105&amp;"-"&amp;RANK(J2105,J$1780:J$2179,0)</f>
        <v>DB-1</v>
      </c>
      <c r="P2105" s="171" t="str">
        <f t="shared" si="3577"/>
        <v>DB-1</v>
      </c>
      <c r="Q2105" s="171" t="str">
        <f t="shared" si="3577"/>
        <v>DB-1</v>
      </c>
      <c r="R2105" s="171" t="str">
        <f t="shared" si="3577"/>
        <v>DB-1</v>
      </c>
      <c r="AC2105" s="3"/>
    </row>
    <row r="2106" ht="15.75" customHeight="1">
      <c r="A2106" s="24">
        <v>327.0</v>
      </c>
      <c r="B2106" s="24" t="s">
        <v>5771</v>
      </c>
      <c r="C2106" s="24" t="s">
        <v>5771</v>
      </c>
      <c r="D2106" s="132" t="s">
        <v>4631</v>
      </c>
      <c r="E2106" s="132"/>
      <c r="F2106" s="132"/>
      <c r="G2106" s="132">
        <v>9.0</v>
      </c>
      <c r="H2106" s="132">
        <v>12.0</v>
      </c>
      <c r="J2106" s="171">
        <f t="array" ref="J2106">IFERROR(INDEX(VBDhistory1!$U$310:$U$610,MATCH(VBDgames!$C2106,VBDhistory1!$B$310:$B$610,0))+ROW()/10000000,0)</f>
        <v>0</v>
      </c>
      <c r="K2106" s="171">
        <f t="array" ref="K2106">IFERROR(INDEX(VBDhistory2!$U$310:$U$610,MATCH(VBDgames!$C2106,VBDhistory2!$B$310:$B$610,0))+ROW()/10000000,0)</f>
        <v>0</v>
      </c>
      <c r="L2106" s="171">
        <f t="array" ref="L2106">IFERROR(INDEX(VBDhistory3!$U$310:$U$610,MATCH(VBDgames!$C2106,VBDhistory3!$B$310:$B$610,0))+ROW()/10000000,0)</f>
        <v>0</v>
      </c>
      <c r="M2106" s="171">
        <f t="array" ref="M2106">IFERROR(INDEX(VBDhistory4!$U$310:$U$610,MATCH(VBDgames!$C2106,VBDhistory4!$B$310:$B$610,0))+ROW()/10000000,0)</f>
        <v>0</v>
      </c>
      <c r="N2106" s="171"/>
      <c r="O2106" s="171" t="str">
        <f t="shared" ref="O2106:R2106" si="3578">$D2106&amp;"-"&amp;RANK(J2106,J$1780:J$2179,0)</f>
        <v>DB-1</v>
      </c>
      <c r="P2106" s="171" t="str">
        <f t="shared" si="3578"/>
        <v>DB-1</v>
      </c>
      <c r="Q2106" s="171" t="str">
        <f t="shared" si="3578"/>
        <v>DB-1</v>
      </c>
      <c r="R2106" s="171" t="str">
        <f t="shared" si="3578"/>
        <v>DB-1</v>
      </c>
      <c r="AC2106" s="3"/>
    </row>
    <row r="2107" ht="15.75" customHeight="1">
      <c r="A2107" s="24">
        <v>328.0</v>
      </c>
      <c r="B2107" s="24" t="s">
        <v>5772</v>
      </c>
      <c r="C2107" s="24" t="s">
        <v>5772</v>
      </c>
      <c r="D2107" s="132" t="s">
        <v>4631</v>
      </c>
      <c r="E2107" s="132">
        <v>0.0</v>
      </c>
      <c r="F2107" s="132">
        <v>1.0</v>
      </c>
      <c r="G2107" s="132">
        <v>10.0</v>
      </c>
      <c r="H2107" s="132"/>
      <c r="J2107" s="171">
        <f t="array" ref="J2107">IFERROR(INDEX(VBDhistory1!$U$310:$U$610,MATCH(VBDgames!$C2107,VBDhistory1!$B$310:$B$610,0))+ROW()/10000000,0)</f>
        <v>0</v>
      </c>
      <c r="K2107" s="171">
        <f t="array" ref="K2107">IFERROR(INDEX(VBDhistory2!$U$310:$U$610,MATCH(VBDgames!$C2107,VBDhistory2!$B$310:$B$610,0))+ROW()/10000000,0)</f>
        <v>0</v>
      </c>
      <c r="L2107" s="171">
        <f t="array" ref="L2107">IFERROR(INDEX(VBDhistory3!$U$310:$U$610,MATCH(VBDgames!$C2107,VBDhistory3!$B$310:$B$610,0))+ROW()/10000000,0)</f>
        <v>0</v>
      </c>
      <c r="M2107" s="171">
        <f t="array" ref="M2107">IFERROR(INDEX(VBDhistory4!$U$310:$U$610,MATCH(VBDgames!$C2107,VBDhistory4!$B$310:$B$610,0))+ROW()/10000000,0)</f>
        <v>0</v>
      </c>
      <c r="N2107" s="171"/>
      <c r="O2107" s="171" t="str">
        <f t="shared" ref="O2107:R2107" si="3579">$D2107&amp;"-"&amp;RANK(J2107,J$1780:J$2179,0)</f>
        <v>DB-1</v>
      </c>
      <c r="P2107" s="171" t="str">
        <f t="shared" si="3579"/>
        <v>DB-1</v>
      </c>
      <c r="Q2107" s="171" t="str">
        <f t="shared" si="3579"/>
        <v>DB-1</v>
      </c>
      <c r="R2107" s="171" t="str">
        <f t="shared" si="3579"/>
        <v>DB-1</v>
      </c>
      <c r="AC2107" s="3"/>
    </row>
    <row r="2108" ht="15.75" customHeight="1">
      <c r="A2108" s="24">
        <v>329.0</v>
      </c>
      <c r="B2108" s="24" t="s">
        <v>5773</v>
      </c>
      <c r="C2108" s="24" t="s">
        <v>5773</v>
      </c>
      <c r="D2108" s="132" t="s">
        <v>4631</v>
      </c>
      <c r="E2108" s="132"/>
      <c r="F2108" s="132"/>
      <c r="G2108" s="132">
        <v>9.0</v>
      </c>
      <c r="H2108" s="132">
        <v>12.0</v>
      </c>
      <c r="J2108" s="171">
        <f t="array" ref="J2108">IFERROR(INDEX(VBDhistory1!$U$310:$U$610,MATCH(VBDgames!$C2108,VBDhistory1!$B$310:$B$610,0))+ROW()/10000000,0)</f>
        <v>0</v>
      </c>
      <c r="K2108" s="171">
        <f t="array" ref="K2108">IFERROR(INDEX(VBDhistory2!$U$310:$U$610,MATCH(VBDgames!$C2108,VBDhistory2!$B$310:$B$610,0))+ROW()/10000000,0)</f>
        <v>0</v>
      </c>
      <c r="L2108" s="171">
        <f t="array" ref="L2108">IFERROR(INDEX(VBDhistory3!$U$310:$U$610,MATCH(VBDgames!$C2108,VBDhistory3!$B$310:$B$610,0))+ROW()/10000000,0)</f>
        <v>0</v>
      </c>
      <c r="M2108" s="171">
        <f t="array" ref="M2108">IFERROR(INDEX(VBDhistory4!$U$310:$U$610,MATCH(VBDgames!$C2108,VBDhistory4!$B$310:$B$610,0))+ROW()/10000000,0)</f>
        <v>0</v>
      </c>
      <c r="N2108" s="171"/>
      <c r="O2108" s="171" t="str">
        <f t="shared" ref="O2108:R2108" si="3580">$D2108&amp;"-"&amp;RANK(J2108,J$1780:J$2179,0)</f>
        <v>DB-1</v>
      </c>
      <c r="P2108" s="171" t="str">
        <f t="shared" si="3580"/>
        <v>DB-1</v>
      </c>
      <c r="Q2108" s="171" t="str">
        <f t="shared" si="3580"/>
        <v>DB-1</v>
      </c>
      <c r="R2108" s="171" t="str">
        <f t="shared" si="3580"/>
        <v>DB-1</v>
      </c>
      <c r="AC2108" s="3"/>
    </row>
    <row r="2109" ht="15.75" customHeight="1">
      <c r="A2109" s="24">
        <v>330.0</v>
      </c>
      <c r="B2109" s="24" t="s">
        <v>5774</v>
      </c>
      <c r="C2109" s="24" t="s">
        <v>5774</v>
      </c>
      <c r="D2109" s="132" t="s">
        <v>4631</v>
      </c>
      <c r="E2109" s="132"/>
      <c r="F2109" s="132"/>
      <c r="G2109" s="132">
        <v>9.0</v>
      </c>
      <c r="H2109" s="132"/>
      <c r="J2109" s="171">
        <f t="array" ref="J2109">IFERROR(INDEX(VBDhistory1!$U$310:$U$610,MATCH(VBDgames!$C2109,VBDhistory1!$B$310:$B$610,0))+ROW()/10000000,0)</f>
        <v>0</v>
      </c>
      <c r="K2109" s="171">
        <f t="array" ref="K2109">IFERROR(INDEX(VBDhistory2!$U$310:$U$610,MATCH(VBDgames!$C2109,VBDhistory2!$B$310:$B$610,0))+ROW()/10000000,0)</f>
        <v>0</v>
      </c>
      <c r="L2109" s="171">
        <f t="array" ref="L2109">IFERROR(INDEX(VBDhistory3!$U$310:$U$610,MATCH(VBDgames!$C2109,VBDhistory3!$B$310:$B$610,0))+ROW()/10000000,0)</f>
        <v>0</v>
      </c>
      <c r="M2109" s="171">
        <f t="array" ref="M2109">IFERROR(INDEX(VBDhistory4!$U$310:$U$610,MATCH(VBDgames!$C2109,VBDhistory4!$B$310:$B$610,0))+ROW()/10000000,0)</f>
        <v>0</v>
      </c>
      <c r="N2109" s="171"/>
      <c r="O2109" s="171" t="str">
        <f t="shared" ref="O2109:R2109" si="3581">$D2109&amp;"-"&amp;RANK(J2109,J$1780:J$2179,0)</f>
        <v>DB-1</v>
      </c>
      <c r="P2109" s="171" t="str">
        <f t="shared" si="3581"/>
        <v>DB-1</v>
      </c>
      <c r="Q2109" s="171" t="str">
        <f t="shared" si="3581"/>
        <v>DB-1</v>
      </c>
      <c r="R2109" s="171" t="str">
        <f t="shared" si="3581"/>
        <v>DB-1</v>
      </c>
      <c r="AC2109" s="3"/>
    </row>
    <row r="2110" ht="15.75" customHeight="1">
      <c r="A2110" s="24">
        <v>331.0</v>
      </c>
      <c r="B2110" s="24" t="s">
        <v>5775</v>
      </c>
      <c r="C2110" s="24" t="s">
        <v>5775</v>
      </c>
      <c r="D2110" s="132" t="s">
        <v>4631</v>
      </c>
      <c r="E2110" s="132"/>
      <c r="F2110" s="132"/>
      <c r="G2110" s="132">
        <v>16.0</v>
      </c>
      <c r="H2110" s="132">
        <v>15.0</v>
      </c>
      <c r="J2110" s="171">
        <f t="array" ref="J2110">IFERROR(INDEX(VBDhistory1!$U$310:$U$610,MATCH(VBDgames!$C2110,VBDhistory1!$B$310:$B$610,0))+ROW()/10000000,0)</f>
        <v>0</v>
      </c>
      <c r="K2110" s="171">
        <f t="array" ref="K2110">IFERROR(INDEX(VBDhistory2!$U$310:$U$610,MATCH(VBDgames!$C2110,VBDhistory2!$B$310:$B$610,0))+ROW()/10000000,0)</f>
        <v>0</v>
      </c>
      <c r="L2110" s="171">
        <f t="array" ref="L2110">IFERROR(INDEX(VBDhistory3!$U$310:$U$610,MATCH(VBDgames!$C2110,VBDhistory3!$B$310:$B$610,0))+ROW()/10000000,0)</f>
        <v>0</v>
      </c>
      <c r="M2110" s="171">
        <f t="array" ref="M2110">IFERROR(INDEX(VBDhistory4!$U$310:$U$610,MATCH(VBDgames!$C2110,VBDhistory4!$B$310:$B$610,0))+ROW()/10000000,0)</f>
        <v>0</v>
      </c>
      <c r="N2110" s="171"/>
      <c r="O2110" s="171" t="str">
        <f t="shared" ref="O2110:R2110" si="3582">$D2110&amp;"-"&amp;RANK(J2110,J$1780:J$2179,0)</f>
        <v>DB-1</v>
      </c>
      <c r="P2110" s="171" t="str">
        <f t="shared" si="3582"/>
        <v>DB-1</v>
      </c>
      <c r="Q2110" s="171" t="str">
        <f t="shared" si="3582"/>
        <v>DB-1</v>
      </c>
      <c r="R2110" s="171" t="str">
        <f t="shared" si="3582"/>
        <v>DB-1</v>
      </c>
      <c r="AC2110" s="3"/>
    </row>
    <row r="2111" ht="15.75" customHeight="1">
      <c r="A2111" s="24">
        <v>332.0</v>
      </c>
      <c r="B2111" s="24" t="s">
        <v>5776</v>
      </c>
      <c r="C2111" s="24" t="s">
        <v>5776</v>
      </c>
      <c r="D2111" s="132" t="s">
        <v>4631</v>
      </c>
      <c r="E2111" s="132"/>
      <c r="F2111" s="132">
        <v>3.0</v>
      </c>
      <c r="G2111" s="132">
        <v>14.0</v>
      </c>
      <c r="H2111" s="132"/>
      <c r="J2111" s="171">
        <f t="array" ref="J2111">IFERROR(INDEX(VBDhistory1!$U$310:$U$610,MATCH(VBDgames!$C2111,VBDhistory1!$B$310:$B$610,0))+ROW()/10000000,0)</f>
        <v>0</v>
      </c>
      <c r="K2111" s="171">
        <f t="array" ref="K2111">IFERROR(INDEX(VBDhistory2!$U$310:$U$610,MATCH(VBDgames!$C2111,VBDhistory2!$B$310:$B$610,0))+ROW()/10000000,0)</f>
        <v>0</v>
      </c>
      <c r="L2111" s="171">
        <f t="array" ref="L2111">IFERROR(INDEX(VBDhistory3!$U$310:$U$610,MATCH(VBDgames!$C2111,VBDhistory3!$B$310:$B$610,0))+ROW()/10000000,0)</f>
        <v>0</v>
      </c>
      <c r="M2111" s="171">
        <f t="array" ref="M2111">IFERROR(INDEX(VBDhistory4!$U$310:$U$610,MATCH(VBDgames!$C2111,VBDhistory4!$B$310:$B$610,0))+ROW()/10000000,0)</f>
        <v>0</v>
      </c>
      <c r="N2111" s="171"/>
      <c r="O2111" s="171" t="str">
        <f t="shared" ref="O2111:R2111" si="3583">$D2111&amp;"-"&amp;RANK(J2111,J$1780:J$2179,0)</f>
        <v>DB-1</v>
      </c>
      <c r="P2111" s="171" t="str">
        <f t="shared" si="3583"/>
        <v>DB-1</v>
      </c>
      <c r="Q2111" s="171" t="str">
        <f t="shared" si="3583"/>
        <v>DB-1</v>
      </c>
      <c r="R2111" s="171" t="str">
        <f t="shared" si="3583"/>
        <v>DB-1</v>
      </c>
      <c r="AC2111" s="3"/>
    </row>
    <row r="2112" ht="15.75" customHeight="1">
      <c r="A2112" s="24">
        <v>333.0</v>
      </c>
      <c r="B2112" s="24" t="s">
        <v>5777</v>
      </c>
      <c r="C2112" s="24" t="s">
        <v>5777</v>
      </c>
      <c r="D2112" s="132" t="s">
        <v>4631</v>
      </c>
      <c r="E2112" s="132">
        <v>2.0</v>
      </c>
      <c r="F2112" s="132">
        <v>0.0</v>
      </c>
      <c r="G2112" s="132">
        <v>11.0</v>
      </c>
      <c r="H2112" s="132"/>
      <c r="J2112" s="171">
        <f t="array" ref="J2112">IFERROR(INDEX(VBDhistory1!$U$310:$U$610,MATCH(VBDgames!$C2112,VBDhistory1!$B$310:$B$610,0))+ROW()/10000000,0)</f>
        <v>0</v>
      </c>
      <c r="K2112" s="171">
        <f t="array" ref="K2112">IFERROR(INDEX(VBDhistory2!$U$310:$U$610,MATCH(VBDgames!$C2112,VBDhistory2!$B$310:$B$610,0))+ROW()/10000000,0)</f>
        <v>0</v>
      </c>
      <c r="L2112" s="171">
        <f t="array" ref="L2112">IFERROR(INDEX(VBDhistory3!$U$310:$U$610,MATCH(VBDgames!$C2112,VBDhistory3!$B$310:$B$610,0))+ROW()/10000000,0)</f>
        <v>0</v>
      </c>
      <c r="M2112" s="171">
        <f t="array" ref="M2112">IFERROR(INDEX(VBDhistory4!$U$310:$U$610,MATCH(VBDgames!$C2112,VBDhistory4!$B$310:$B$610,0))+ROW()/10000000,0)</f>
        <v>0</v>
      </c>
      <c r="N2112" s="171"/>
      <c r="O2112" s="171" t="str">
        <f t="shared" ref="O2112:R2112" si="3584">$D2112&amp;"-"&amp;RANK(J2112,J$1780:J$2179,0)</f>
        <v>DB-1</v>
      </c>
      <c r="P2112" s="171" t="str">
        <f t="shared" si="3584"/>
        <v>DB-1</v>
      </c>
      <c r="Q2112" s="171" t="str">
        <f t="shared" si="3584"/>
        <v>DB-1</v>
      </c>
      <c r="R2112" s="171" t="str">
        <f t="shared" si="3584"/>
        <v>DB-1</v>
      </c>
      <c r="AC2112" s="3"/>
    </row>
    <row r="2113" ht="15.75" customHeight="1">
      <c r="A2113" s="24">
        <v>334.0</v>
      </c>
      <c r="B2113" s="22" t="s">
        <v>5778</v>
      </c>
      <c r="C2113" s="22" t="s">
        <v>5778</v>
      </c>
      <c r="D2113" s="132" t="s">
        <v>4631</v>
      </c>
      <c r="E2113" s="132"/>
      <c r="F2113" s="132"/>
      <c r="G2113" s="132">
        <v>11.0</v>
      </c>
      <c r="H2113" s="132"/>
      <c r="J2113" s="171">
        <f t="array" ref="J2113">IFERROR(INDEX(VBDhistory1!$U$310:$U$610,MATCH(VBDgames!$C2113,VBDhistory1!$B$310:$B$610,0))+ROW()/10000000,0)</f>
        <v>0</v>
      </c>
      <c r="K2113" s="171">
        <f t="array" ref="K2113">IFERROR(INDEX(VBDhistory2!$U$310:$U$610,MATCH(VBDgames!$C2113,VBDhistory2!$B$310:$B$610,0))+ROW()/10000000,0)</f>
        <v>0</v>
      </c>
      <c r="L2113" s="171">
        <f t="array" ref="L2113">IFERROR(INDEX(VBDhistory3!$U$310:$U$610,MATCH(VBDgames!$C2113,VBDhistory3!$B$310:$B$610,0))+ROW()/10000000,0)</f>
        <v>0</v>
      </c>
      <c r="M2113" s="171">
        <f t="array" ref="M2113">IFERROR(INDEX(VBDhistory4!$U$310:$U$610,MATCH(VBDgames!$C2113,VBDhistory4!$B$310:$B$610,0))+ROW()/10000000,0)</f>
        <v>0</v>
      </c>
      <c r="N2113" s="171"/>
      <c r="O2113" s="171" t="str">
        <f t="shared" ref="O2113:R2113" si="3585">$D2113&amp;"-"&amp;RANK(J2113,J$1780:J$2179,0)</f>
        <v>DB-1</v>
      </c>
      <c r="P2113" s="171" t="str">
        <f t="shared" si="3585"/>
        <v>DB-1</v>
      </c>
      <c r="Q2113" s="171" t="str">
        <f t="shared" si="3585"/>
        <v>DB-1</v>
      </c>
      <c r="R2113" s="171" t="str">
        <f t="shared" si="3585"/>
        <v>DB-1</v>
      </c>
      <c r="AC2113" s="3"/>
    </row>
    <row r="2114" ht="15.75" customHeight="1">
      <c r="A2114" s="24">
        <v>335.0</v>
      </c>
      <c r="B2114" s="24" t="s">
        <v>5028</v>
      </c>
      <c r="C2114" s="24" t="s">
        <v>5028</v>
      </c>
      <c r="D2114" s="132" t="s">
        <v>4631</v>
      </c>
      <c r="E2114" s="132"/>
      <c r="F2114" s="132"/>
      <c r="G2114" s="132">
        <v>11.0</v>
      </c>
      <c r="H2114" s="132"/>
      <c r="J2114" s="171">
        <f t="array" ref="J2114">IFERROR(INDEX(VBDhistory1!$U$310:$U$610,MATCH(VBDgames!$C2114,VBDhistory1!$B$310:$B$610,0))+ROW()/10000000,0)</f>
        <v>0</v>
      </c>
      <c r="K2114" s="171">
        <f t="array" ref="K2114">IFERROR(INDEX(VBDhistory2!$U$310:$U$610,MATCH(VBDgames!$C2114,VBDhistory2!$B$310:$B$610,0))+ROW()/10000000,0)</f>
        <v>0</v>
      </c>
      <c r="L2114" s="171">
        <f t="array" ref="L2114">IFERROR(INDEX(VBDhistory3!$U$310:$U$610,MATCH(VBDgames!$C2114,VBDhistory3!$B$310:$B$610,0))+ROW()/10000000,0)</f>
        <v>0</v>
      </c>
      <c r="M2114" s="171">
        <f t="array" ref="M2114">IFERROR(INDEX(VBDhistory4!$U$310:$U$610,MATCH(VBDgames!$C2114,VBDhistory4!$B$310:$B$610,0))+ROW()/10000000,0)</f>
        <v>0</v>
      </c>
      <c r="N2114" s="171"/>
      <c r="O2114" s="171" t="str">
        <f t="shared" ref="O2114:R2114" si="3586">$D2114&amp;"-"&amp;RANK(J2114,J$1780:J$2179,0)</f>
        <v>DB-1</v>
      </c>
      <c r="P2114" s="171" t="str">
        <f t="shared" si="3586"/>
        <v>DB-1</v>
      </c>
      <c r="Q2114" s="171" t="str">
        <f t="shared" si="3586"/>
        <v>DB-1</v>
      </c>
      <c r="R2114" s="171" t="str">
        <f t="shared" si="3586"/>
        <v>DB-1</v>
      </c>
      <c r="AC2114" s="3"/>
    </row>
    <row r="2115" ht="15.75" customHeight="1">
      <c r="A2115" s="24">
        <v>336.0</v>
      </c>
      <c r="B2115" s="24" t="s">
        <v>5779</v>
      </c>
      <c r="C2115" s="24" t="s">
        <v>5779</v>
      </c>
      <c r="D2115" s="132" t="s">
        <v>4631</v>
      </c>
      <c r="E2115" s="132"/>
      <c r="F2115" s="132"/>
      <c r="G2115" s="132">
        <v>14.0</v>
      </c>
      <c r="H2115" s="132"/>
      <c r="J2115" s="171">
        <f t="array" ref="J2115">IFERROR(INDEX(VBDhistory1!$U$310:$U$610,MATCH(VBDgames!$C2115,VBDhistory1!$B$310:$B$610,0))+ROW()/10000000,0)</f>
        <v>0</v>
      </c>
      <c r="K2115" s="171">
        <f t="array" ref="K2115">IFERROR(INDEX(VBDhistory2!$U$310:$U$610,MATCH(VBDgames!$C2115,VBDhistory2!$B$310:$B$610,0))+ROW()/10000000,0)</f>
        <v>0</v>
      </c>
      <c r="L2115" s="171">
        <f t="array" ref="L2115">IFERROR(INDEX(VBDhistory3!$U$310:$U$610,MATCH(VBDgames!$C2115,VBDhistory3!$B$310:$B$610,0))+ROW()/10000000,0)</f>
        <v>0</v>
      </c>
      <c r="M2115" s="171">
        <f t="array" ref="M2115">IFERROR(INDEX(VBDhistory4!$U$310:$U$610,MATCH(VBDgames!$C2115,VBDhistory4!$B$310:$B$610,0))+ROW()/10000000,0)</f>
        <v>0</v>
      </c>
      <c r="N2115" s="171"/>
      <c r="O2115" s="171" t="str">
        <f t="shared" ref="O2115:R2115" si="3587">$D2115&amp;"-"&amp;RANK(J2115,J$1780:J$2179,0)</f>
        <v>DB-1</v>
      </c>
      <c r="P2115" s="171" t="str">
        <f t="shared" si="3587"/>
        <v>DB-1</v>
      </c>
      <c r="Q2115" s="171" t="str">
        <f t="shared" si="3587"/>
        <v>DB-1</v>
      </c>
      <c r="R2115" s="171" t="str">
        <f t="shared" si="3587"/>
        <v>DB-1</v>
      </c>
      <c r="AC2115" s="3"/>
    </row>
    <row r="2116" ht="15.75" customHeight="1">
      <c r="A2116" s="24">
        <v>337.0</v>
      </c>
      <c r="B2116" s="24" t="s">
        <v>5780</v>
      </c>
      <c r="C2116" s="24" t="s">
        <v>5780</v>
      </c>
      <c r="D2116" s="132" t="s">
        <v>4631</v>
      </c>
      <c r="E2116" s="132"/>
      <c r="F2116" s="132">
        <v>1.0</v>
      </c>
      <c r="G2116" s="132">
        <v>9.0</v>
      </c>
      <c r="H2116" s="132"/>
      <c r="J2116" s="171">
        <f t="array" ref="J2116">IFERROR(INDEX(VBDhistory1!$U$310:$U$610,MATCH(VBDgames!$C2116,VBDhistory1!$B$310:$B$610,0))+ROW()/10000000,0)</f>
        <v>0</v>
      </c>
      <c r="K2116" s="171">
        <f t="array" ref="K2116">IFERROR(INDEX(VBDhistory2!$U$310:$U$610,MATCH(VBDgames!$C2116,VBDhistory2!$B$310:$B$610,0))+ROW()/10000000,0)</f>
        <v>0</v>
      </c>
      <c r="L2116" s="171">
        <f t="array" ref="L2116">IFERROR(INDEX(VBDhistory3!$U$310:$U$610,MATCH(VBDgames!$C2116,VBDhistory3!$B$310:$B$610,0))+ROW()/10000000,0)</f>
        <v>0</v>
      </c>
      <c r="M2116" s="171">
        <f t="array" ref="M2116">IFERROR(INDEX(VBDhistory4!$U$310:$U$610,MATCH(VBDgames!$C2116,VBDhistory4!$B$310:$B$610,0))+ROW()/10000000,0)</f>
        <v>0</v>
      </c>
      <c r="N2116" s="171"/>
      <c r="O2116" s="171" t="str">
        <f t="shared" ref="O2116:R2116" si="3588">$D2116&amp;"-"&amp;RANK(J2116,J$1780:J$2179,0)</f>
        <v>DB-1</v>
      </c>
      <c r="P2116" s="171" t="str">
        <f t="shared" si="3588"/>
        <v>DB-1</v>
      </c>
      <c r="Q2116" s="171" t="str">
        <f t="shared" si="3588"/>
        <v>DB-1</v>
      </c>
      <c r="R2116" s="171" t="str">
        <f t="shared" si="3588"/>
        <v>DB-1</v>
      </c>
      <c r="AC2116" s="3"/>
    </row>
    <row r="2117" ht="15.75" customHeight="1">
      <c r="A2117" s="24">
        <v>338.0</v>
      </c>
      <c r="B2117" s="24" t="s">
        <v>5781</v>
      </c>
      <c r="C2117" s="24" t="s">
        <v>5781</v>
      </c>
      <c r="D2117" s="132" t="s">
        <v>4631</v>
      </c>
      <c r="E2117" s="132">
        <v>0.0</v>
      </c>
      <c r="F2117" s="132">
        <v>0.0</v>
      </c>
      <c r="G2117" s="132">
        <v>7.0</v>
      </c>
      <c r="H2117" s="132"/>
      <c r="J2117" s="171">
        <f t="array" ref="J2117">IFERROR(INDEX(VBDhistory1!$U$310:$U$610,MATCH(VBDgames!$C2117,VBDhistory1!$B$310:$B$610,0))+ROW()/10000000,0)</f>
        <v>0</v>
      </c>
      <c r="K2117" s="171">
        <f t="array" ref="K2117">IFERROR(INDEX(VBDhistory2!$U$310:$U$610,MATCH(VBDgames!$C2117,VBDhistory2!$B$310:$B$610,0))+ROW()/10000000,0)</f>
        <v>0</v>
      </c>
      <c r="L2117" s="171">
        <f t="array" ref="L2117">IFERROR(INDEX(VBDhistory3!$U$310:$U$610,MATCH(VBDgames!$C2117,VBDhistory3!$B$310:$B$610,0))+ROW()/10000000,0)</f>
        <v>0</v>
      </c>
      <c r="M2117" s="171">
        <f t="array" ref="M2117">IFERROR(INDEX(VBDhistory4!$U$310:$U$610,MATCH(VBDgames!$C2117,VBDhistory4!$B$310:$B$610,0))+ROW()/10000000,0)</f>
        <v>0</v>
      </c>
      <c r="N2117" s="171"/>
      <c r="O2117" s="171" t="str">
        <f t="shared" ref="O2117:R2117" si="3589">$D2117&amp;"-"&amp;RANK(J2117,J$1780:J$2179,0)</f>
        <v>DB-1</v>
      </c>
      <c r="P2117" s="171" t="str">
        <f t="shared" si="3589"/>
        <v>DB-1</v>
      </c>
      <c r="Q2117" s="171" t="str">
        <f t="shared" si="3589"/>
        <v>DB-1</v>
      </c>
      <c r="R2117" s="171" t="str">
        <f t="shared" si="3589"/>
        <v>DB-1</v>
      </c>
      <c r="AC2117" s="3"/>
    </row>
    <row r="2118" ht="15.75" customHeight="1">
      <c r="A2118" s="24">
        <v>339.0</v>
      </c>
      <c r="B2118" s="24" t="s">
        <v>5782</v>
      </c>
      <c r="C2118" s="24" t="s">
        <v>5782</v>
      </c>
      <c r="D2118" s="132" t="s">
        <v>4631</v>
      </c>
      <c r="E2118" s="132"/>
      <c r="F2118" s="132"/>
      <c r="G2118" s="132">
        <v>12.0</v>
      </c>
      <c r="H2118" s="132">
        <v>16.0</v>
      </c>
      <c r="J2118" s="171">
        <f t="array" ref="J2118">IFERROR(INDEX(VBDhistory1!$U$310:$U$610,MATCH(VBDgames!$C2118,VBDhistory1!$B$310:$B$610,0))+ROW()/10000000,0)</f>
        <v>0</v>
      </c>
      <c r="K2118" s="171">
        <f t="array" ref="K2118">IFERROR(INDEX(VBDhistory2!$U$310:$U$610,MATCH(VBDgames!$C2118,VBDhistory2!$B$310:$B$610,0))+ROW()/10000000,0)</f>
        <v>0</v>
      </c>
      <c r="L2118" s="171">
        <f t="array" ref="L2118">IFERROR(INDEX(VBDhistory3!$U$310:$U$610,MATCH(VBDgames!$C2118,VBDhistory3!$B$310:$B$610,0))+ROW()/10000000,0)</f>
        <v>0</v>
      </c>
      <c r="M2118" s="171">
        <f t="array" ref="M2118">IFERROR(INDEX(VBDhistory4!$U$310:$U$610,MATCH(VBDgames!$C2118,VBDhistory4!$B$310:$B$610,0))+ROW()/10000000,0)</f>
        <v>0</v>
      </c>
      <c r="N2118" s="171"/>
      <c r="O2118" s="171" t="str">
        <f t="shared" ref="O2118:R2118" si="3590">$D2118&amp;"-"&amp;RANK(J2118,J$1780:J$2179,0)</f>
        <v>DB-1</v>
      </c>
      <c r="P2118" s="171" t="str">
        <f t="shared" si="3590"/>
        <v>DB-1</v>
      </c>
      <c r="Q2118" s="171" t="str">
        <f t="shared" si="3590"/>
        <v>DB-1</v>
      </c>
      <c r="R2118" s="171" t="str">
        <f t="shared" si="3590"/>
        <v>DB-1</v>
      </c>
      <c r="AC2118" s="3"/>
    </row>
    <row r="2119" ht="15.75" customHeight="1">
      <c r="A2119" s="24">
        <v>340.0</v>
      </c>
      <c r="B2119" s="24" t="s">
        <v>5783</v>
      </c>
      <c r="C2119" s="24" t="s">
        <v>5783</v>
      </c>
      <c r="D2119" s="132" t="s">
        <v>4631</v>
      </c>
      <c r="E2119" s="132"/>
      <c r="F2119" s="132"/>
      <c r="G2119" s="132">
        <v>12.0</v>
      </c>
      <c r="H2119" s="132"/>
      <c r="J2119" s="171">
        <f t="array" ref="J2119">IFERROR(INDEX(VBDhistory1!$U$310:$U$610,MATCH(VBDgames!$C2119,VBDhistory1!$B$310:$B$610,0))+ROW()/10000000,0)</f>
        <v>0</v>
      </c>
      <c r="K2119" s="171">
        <f t="array" ref="K2119">IFERROR(INDEX(VBDhistory2!$U$310:$U$610,MATCH(VBDgames!$C2119,VBDhistory2!$B$310:$B$610,0))+ROW()/10000000,0)</f>
        <v>0</v>
      </c>
      <c r="L2119" s="171">
        <f t="array" ref="L2119">IFERROR(INDEX(VBDhistory3!$U$310:$U$610,MATCH(VBDgames!$C2119,VBDhistory3!$B$310:$B$610,0))+ROW()/10000000,0)</f>
        <v>0</v>
      </c>
      <c r="M2119" s="171">
        <f t="array" ref="M2119">IFERROR(INDEX(VBDhistory4!$U$310:$U$610,MATCH(VBDgames!$C2119,VBDhistory4!$B$310:$B$610,0))+ROW()/10000000,0)</f>
        <v>0</v>
      </c>
      <c r="N2119" s="171"/>
      <c r="O2119" s="171" t="str">
        <f t="shared" ref="O2119:R2119" si="3591">$D2119&amp;"-"&amp;RANK(J2119,J$1780:J$2179,0)</f>
        <v>DB-1</v>
      </c>
      <c r="P2119" s="171" t="str">
        <f t="shared" si="3591"/>
        <v>DB-1</v>
      </c>
      <c r="Q2119" s="171" t="str">
        <f t="shared" si="3591"/>
        <v>DB-1</v>
      </c>
      <c r="R2119" s="171" t="str">
        <f t="shared" si="3591"/>
        <v>DB-1</v>
      </c>
      <c r="AC2119" s="3"/>
    </row>
    <row r="2120" ht="15.75" customHeight="1">
      <c r="A2120" s="24">
        <v>341.0</v>
      </c>
      <c r="B2120" s="24" t="s">
        <v>5784</v>
      </c>
      <c r="C2120" s="24" t="s">
        <v>5784</v>
      </c>
      <c r="D2120" s="132" t="s">
        <v>4631</v>
      </c>
      <c r="E2120" s="132"/>
      <c r="F2120" s="132"/>
      <c r="G2120" s="132">
        <v>10.0</v>
      </c>
      <c r="H2120" s="132"/>
      <c r="J2120" s="171">
        <f t="array" ref="J2120">IFERROR(INDEX(VBDhistory1!$U$310:$U$610,MATCH(VBDgames!$C2120,VBDhistory1!$B$310:$B$610,0))+ROW()/10000000,0)</f>
        <v>0</v>
      </c>
      <c r="K2120" s="171">
        <f t="array" ref="K2120">IFERROR(INDEX(VBDhistory2!$U$310:$U$610,MATCH(VBDgames!$C2120,VBDhistory2!$B$310:$B$610,0))+ROW()/10000000,0)</f>
        <v>0</v>
      </c>
      <c r="L2120" s="171">
        <f t="array" ref="L2120">IFERROR(INDEX(VBDhistory3!$U$310:$U$610,MATCH(VBDgames!$C2120,VBDhistory3!$B$310:$B$610,0))+ROW()/10000000,0)</f>
        <v>0</v>
      </c>
      <c r="M2120" s="171">
        <f t="array" ref="M2120">IFERROR(INDEX(VBDhistory4!$U$310:$U$610,MATCH(VBDgames!$C2120,VBDhistory4!$B$310:$B$610,0))+ROW()/10000000,0)</f>
        <v>0</v>
      </c>
      <c r="N2120" s="171"/>
      <c r="O2120" s="171" t="str">
        <f t="shared" ref="O2120:R2120" si="3592">$D2120&amp;"-"&amp;RANK(J2120,J$1780:J$2179,0)</f>
        <v>DB-1</v>
      </c>
      <c r="P2120" s="171" t="str">
        <f t="shared" si="3592"/>
        <v>DB-1</v>
      </c>
      <c r="Q2120" s="171" t="str">
        <f t="shared" si="3592"/>
        <v>DB-1</v>
      </c>
      <c r="R2120" s="171" t="str">
        <f t="shared" si="3592"/>
        <v>DB-1</v>
      </c>
      <c r="AC2120" s="3"/>
    </row>
    <row r="2121" ht="15.75" customHeight="1">
      <c r="A2121" s="24">
        <v>342.0</v>
      </c>
      <c r="B2121" s="24" t="s">
        <v>5032</v>
      </c>
      <c r="C2121" s="24" t="s">
        <v>5032</v>
      </c>
      <c r="D2121" s="132" t="s">
        <v>4631</v>
      </c>
      <c r="E2121" s="132"/>
      <c r="F2121" s="132"/>
      <c r="G2121" s="132">
        <v>12.0</v>
      </c>
      <c r="H2121" s="132"/>
      <c r="J2121" s="171">
        <f t="array" ref="J2121">IFERROR(INDEX(VBDhistory1!$U$310:$U$610,MATCH(VBDgames!$C2121,VBDhistory1!$B$310:$B$610,0))+ROW()/10000000,0)</f>
        <v>0</v>
      </c>
      <c r="K2121" s="171">
        <f t="array" ref="K2121">IFERROR(INDEX(VBDhistory2!$U$310:$U$610,MATCH(VBDgames!$C2121,VBDhistory2!$B$310:$B$610,0))+ROW()/10000000,0)</f>
        <v>0</v>
      </c>
      <c r="L2121" s="171">
        <f t="array" ref="L2121">IFERROR(INDEX(VBDhistory3!$U$310:$U$610,MATCH(VBDgames!$C2121,VBDhistory3!$B$310:$B$610,0))+ROW()/10000000,0)</f>
        <v>0</v>
      </c>
      <c r="M2121" s="171">
        <f t="array" ref="M2121">IFERROR(INDEX(VBDhistory4!$U$310:$U$610,MATCH(VBDgames!$C2121,VBDhistory4!$B$310:$B$610,0))+ROW()/10000000,0)</f>
        <v>0</v>
      </c>
      <c r="N2121" s="171"/>
      <c r="O2121" s="171" t="str">
        <f t="shared" ref="O2121:R2121" si="3593">$D2121&amp;"-"&amp;RANK(J2121,J$1780:J$2179,0)</f>
        <v>DB-1</v>
      </c>
      <c r="P2121" s="171" t="str">
        <f t="shared" si="3593"/>
        <v>DB-1</v>
      </c>
      <c r="Q2121" s="171" t="str">
        <f t="shared" si="3593"/>
        <v>DB-1</v>
      </c>
      <c r="R2121" s="171" t="str">
        <f t="shared" si="3593"/>
        <v>DB-1</v>
      </c>
      <c r="AC2121" s="3"/>
    </row>
    <row r="2122" ht="15.75" customHeight="1">
      <c r="A2122" s="24">
        <v>343.0</v>
      </c>
      <c r="B2122" s="24" t="s">
        <v>5785</v>
      </c>
      <c r="C2122" s="24" t="s">
        <v>5785</v>
      </c>
      <c r="D2122" s="132" t="s">
        <v>4631</v>
      </c>
      <c r="E2122" s="132">
        <v>0.0</v>
      </c>
      <c r="F2122" s="132"/>
      <c r="G2122" s="132">
        <v>10.0</v>
      </c>
      <c r="H2122" s="132"/>
      <c r="J2122" s="171">
        <f t="array" ref="J2122">IFERROR(INDEX(VBDhistory1!$U$310:$U$610,MATCH(VBDgames!$C2122,VBDhistory1!$B$310:$B$610,0))+ROW()/10000000,0)</f>
        <v>0</v>
      </c>
      <c r="K2122" s="171">
        <f t="array" ref="K2122">IFERROR(INDEX(VBDhistory2!$U$310:$U$610,MATCH(VBDgames!$C2122,VBDhistory2!$B$310:$B$610,0))+ROW()/10000000,0)</f>
        <v>0</v>
      </c>
      <c r="L2122" s="171">
        <f t="array" ref="L2122">IFERROR(INDEX(VBDhistory3!$U$310:$U$610,MATCH(VBDgames!$C2122,VBDhistory3!$B$310:$B$610,0))+ROW()/10000000,0)</f>
        <v>0</v>
      </c>
      <c r="M2122" s="171">
        <f t="array" ref="M2122">IFERROR(INDEX(VBDhistory4!$U$310:$U$610,MATCH(VBDgames!$C2122,VBDhistory4!$B$310:$B$610,0))+ROW()/10000000,0)</f>
        <v>0</v>
      </c>
      <c r="N2122" s="171"/>
      <c r="O2122" s="171" t="str">
        <f t="shared" ref="O2122:R2122" si="3594">$D2122&amp;"-"&amp;RANK(J2122,J$1780:J$2179,0)</f>
        <v>DB-1</v>
      </c>
      <c r="P2122" s="171" t="str">
        <f t="shared" si="3594"/>
        <v>DB-1</v>
      </c>
      <c r="Q2122" s="171" t="str">
        <f t="shared" si="3594"/>
        <v>DB-1</v>
      </c>
      <c r="R2122" s="171" t="str">
        <f t="shared" si="3594"/>
        <v>DB-1</v>
      </c>
      <c r="AC2122" s="3"/>
    </row>
    <row r="2123" ht="15.75" customHeight="1">
      <c r="A2123" s="24">
        <v>344.0</v>
      </c>
      <c r="B2123" s="24" t="s">
        <v>5786</v>
      </c>
      <c r="C2123" s="24" t="s">
        <v>5786</v>
      </c>
      <c r="D2123" s="132" t="s">
        <v>4631</v>
      </c>
      <c r="E2123" s="132"/>
      <c r="F2123" s="132"/>
      <c r="G2123" s="132">
        <v>11.0</v>
      </c>
      <c r="H2123" s="132">
        <v>16.0</v>
      </c>
      <c r="J2123" s="171">
        <f t="array" ref="J2123">IFERROR(INDEX(VBDhistory1!$U$310:$U$610,MATCH(VBDgames!$C2123,VBDhistory1!$B$310:$B$610,0))+ROW()/10000000,0)</f>
        <v>0</v>
      </c>
      <c r="K2123" s="171">
        <f t="array" ref="K2123">IFERROR(INDEX(VBDhistory2!$U$310:$U$610,MATCH(VBDgames!$C2123,VBDhistory2!$B$310:$B$610,0))+ROW()/10000000,0)</f>
        <v>0</v>
      </c>
      <c r="L2123" s="171">
        <f t="array" ref="L2123">IFERROR(INDEX(VBDhistory3!$U$310:$U$610,MATCH(VBDgames!$C2123,VBDhistory3!$B$310:$B$610,0))+ROW()/10000000,0)</f>
        <v>0</v>
      </c>
      <c r="M2123" s="171">
        <f t="array" ref="M2123">IFERROR(INDEX(VBDhistory4!$U$310:$U$610,MATCH(VBDgames!$C2123,VBDhistory4!$B$310:$B$610,0))+ROW()/10000000,0)</f>
        <v>0</v>
      </c>
      <c r="N2123" s="171"/>
      <c r="O2123" s="171" t="str">
        <f t="shared" ref="O2123:R2123" si="3595">$D2123&amp;"-"&amp;RANK(J2123,J$1780:J$2179,0)</f>
        <v>DB-1</v>
      </c>
      <c r="P2123" s="171" t="str">
        <f t="shared" si="3595"/>
        <v>DB-1</v>
      </c>
      <c r="Q2123" s="171" t="str">
        <f t="shared" si="3595"/>
        <v>DB-1</v>
      </c>
      <c r="R2123" s="171" t="str">
        <f t="shared" si="3595"/>
        <v>DB-1</v>
      </c>
      <c r="AC2123" s="3"/>
    </row>
    <row r="2124" ht="15.75" customHeight="1">
      <c r="A2124" s="24">
        <v>345.0</v>
      </c>
      <c r="B2124" s="24" t="s">
        <v>5787</v>
      </c>
      <c r="C2124" s="24" t="s">
        <v>5787</v>
      </c>
      <c r="D2124" s="132" t="s">
        <v>4631</v>
      </c>
      <c r="E2124" s="132"/>
      <c r="F2124" s="132">
        <v>2.0</v>
      </c>
      <c r="G2124" s="132">
        <v>10.0</v>
      </c>
      <c r="H2124" s="132"/>
      <c r="J2124" s="171">
        <f t="array" ref="J2124">IFERROR(INDEX(VBDhistory1!$U$310:$U$610,MATCH(VBDgames!$C2124,VBDhistory1!$B$310:$B$610,0))+ROW()/10000000,0)</f>
        <v>0</v>
      </c>
      <c r="K2124" s="171">
        <f t="array" ref="K2124">IFERROR(INDEX(VBDhistory2!$U$310:$U$610,MATCH(VBDgames!$C2124,VBDhistory2!$B$310:$B$610,0))+ROW()/10000000,0)</f>
        <v>0</v>
      </c>
      <c r="L2124" s="171">
        <f t="array" ref="L2124">IFERROR(INDEX(VBDhistory3!$U$310:$U$610,MATCH(VBDgames!$C2124,VBDhistory3!$B$310:$B$610,0))+ROW()/10000000,0)</f>
        <v>0</v>
      </c>
      <c r="M2124" s="171">
        <f t="array" ref="M2124">IFERROR(INDEX(VBDhistory4!$U$310:$U$610,MATCH(VBDgames!$C2124,VBDhistory4!$B$310:$B$610,0))+ROW()/10000000,0)</f>
        <v>0</v>
      </c>
      <c r="N2124" s="171"/>
      <c r="O2124" s="171" t="str">
        <f t="shared" ref="O2124:R2124" si="3596">$D2124&amp;"-"&amp;RANK(J2124,J$1780:J$2179,0)</f>
        <v>DB-1</v>
      </c>
      <c r="P2124" s="171" t="str">
        <f t="shared" si="3596"/>
        <v>DB-1</v>
      </c>
      <c r="Q2124" s="171" t="str">
        <f t="shared" si="3596"/>
        <v>DB-1</v>
      </c>
      <c r="R2124" s="171" t="str">
        <f t="shared" si="3596"/>
        <v>DB-1</v>
      </c>
      <c r="AC2124" s="3"/>
    </row>
    <row r="2125" ht="15.75" customHeight="1">
      <c r="A2125" s="24">
        <v>346.0</v>
      </c>
      <c r="B2125" s="22" t="s">
        <v>5788</v>
      </c>
      <c r="C2125" s="22" t="s">
        <v>5788</v>
      </c>
      <c r="D2125" s="132" t="s">
        <v>4631</v>
      </c>
      <c r="E2125" s="132"/>
      <c r="F2125" s="132"/>
      <c r="G2125" s="132">
        <v>7.0</v>
      </c>
      <c r="H2125" s="132"/>
      <c r="J2125" s="171">
        <f t="array" ref="J2125">IFERROR(INDEX(VBDhistory1!$U$310:$U$610,MATCH(VBDgames!$C2125,VBDhistory1!$B$310:$B$610,0))+ROW()/10000000,0)</f>
        <v>0</v>
      </c>
      <c r="K2125" s="171">
        <f t="array" ref="K2125">IFERROR(INDEX(VBDhistory2!$U$310:$U$610,MATCH(VBDgames!$C2125,VBDhistory2!$B$310:$B$610,0))+ROW()/10000000,0)</f>
        <v>0</v>
      </c>
      <c r="L2125" s="171">
        <f t="array" ref="L2125">IFERROR(INDEX(VBDhistory3!$U$310:$U$610,MATCH(VBDgames!$C2125,VBDhistory3!$B$310:$B$610,0))+ROW()/10000000,0)</f>
        <v>0</v>
      </c>
      <c r="M2125" s="171">
        <f t="array" ref="M2125">IFERROR(INDEX(VBDhistory4!$U$310:$U$610,MATCH(VBDgames!$C2125,VBDhistory4!$B$310:$B$610,0))+ROW()/10000000,0)</f>
        <v>0</v>
      </c>
      <c r="N2125" s="171"/>
      <c r="O2125" s="171" t="str">
        <f t="shared" ref="O2125:R2125" si="3597">$D2125&amp;"-"&amp;RANK(J2125,J$1780:J$2179,0)</f>
        <v>DB-1</v>
      </c>
      <c r="P2125" s="171" t="str">
        <f t="shared" si="3597"/>
        <v>DB-1</v>
      </c>
      <c r="Q2125" s="171" t="str">
        <f t="shared" si="3597"/>
        <v>DB-1</v>
      </c>
      <c r="R2125" s="171" t="str">
        <f t="shared" si="3597"/>
        <v>DB-1</v>
      </c>
      <c r="AC2125" s="3"/>
    </row>
    <row r="2126" ht="15.75" customHeight="1">
      <c r="A2126" s="24">
        <v>347.0</v>
      </c>
      <c r="B2126" s="24" t="s">
        <v>5789</v>
      </c>
      <c r="C2126" s="24" t="s">
        <v>5789</v>
      </c>
      <c r="D2126" s="132" t="s">
        <v>4631</v>
      </c>
      <c r="E2126" s="132">
        <v>2.0</v>
      </c>
      <c r="F2126" s="132">
        <v>0.0</v>
      </c>
      <c r="G2126" s="132">
        <v>10.0</v>
      </c>
      <c r="H2126" s="132"/>
      <c r="J2126" s="171">
        <f t="array" ref="J2126">IFERROR(INDEX(VBDhistory1!$U$310:$U$610,MATCH(VBDgames!$C2126,VBDhistory1!$B$310:$B$610,0))+ROW()/10000000,0)</f>
        <v>0</v>
      </c>
      <c r="K2126" s="171">
        <f t="array" ref="K2126">IFERROR(INDEX(VBDhistory2!$U$310:$U$610,MATCH(VBDgames!$C2126,VBDhistory2!$B$310:$B$610,0))+ROW()/10000000,0)</f>
        <v>0</v>
      </c>
      <c r="L2126" s="171">
        <f t="array" ref="L2126">IFERROR(INDEX(VBDhistory3!$U$310:$U$610,MATCH(VBDgames!$C2126,VBDhistory3!$B$310:$B$610,0))+ROW()/10000000,0)</f>
        <v>0</v>
      </c>
      <c r="M2126" s="171">
        <f t="array" ref="M2126">IFERROR(INDEX(VBDhistory4!$U$310:$U$610,MATCH(VBDgames!$C2126,VBDhistory4!$B$310:$B$610,0))+ROW()/10000000,0)</f>
        <v>0</v>
      </c>
      <c r="N2126" s="171"/>
      <c r="O2126" s="171" t="str">
        <f t="shared" ref="O2126:R2126" si="3598">$D2126&amp;"-"&amp;RANK(J2126,J$1780:J$2179,0)</f>
        <v>DB-1</v>
      </c>
      <c r="P2126" s="171" t="str">
        <f t="shared" si="3598"/>
        <v>DB-1</v>
      </c>
      <c r="Q2126" s="171" t="str">
        <f t="shared" si="3598"/>
        <v>DB-1</v>
      </c>
      <c r="R2126" s="171" t="str">
        <f t="shared" si="3598"/>
        <v>DB-1</v>
      </c>
      <c r="AC2126" s="3"/>
    </row>
    <row r="2127" ht="15.75" customHeight="1">
      <c r="A2127" s="24">
        <v>348.0</v>
      </c>
      <c r="B2127" s="24" t="s">
        <v>5790</v>
      </c>
      <c r="C2127" s="24" t="s">
        <v>5790</v>
      </c>
      <c r="D2127" s="132" t="s">
        <v>4631</v>
      </c>
      <c r="E2127" s="132"/>
      <c r="F2127" s="132"/>
      <c r="G2127" s="132">
        <v>6.0</v>
      </c>
      <c r="H2127" s="132">
        <v>16.0</v>
      </c>
      <c r="J2127" s="171">
        <f t="array" ref="J2127">IFERROR(INDEX(VBDhistory1!$U$310:$U$610,MATCH(VBDgames!$C2127,VBDhistory1!$B$310:$B$610,0))+ROW()/10000000,0)</f>
        <v>0</v>
      </c>
      <c r="K2127" s="171">
        <f t="array" ref="K2127">IFERROR(INDEX(VBDhistory2!$U$310:$U$610,MATCH(VBDgames!$C2127,VBDhistory2!$B$310:$B$610,0))+ROW()/10000000,0)</f>
        <v>0</v>
      </c>
      <c r="L2127" s="171">
        <f t="array" ref="L2127">IFERROR(INDEX(VBDhistory3!$U$310:$U$610,MATCH(VBDgames!$C2127,VBDhistory3!$B$310:$B$610,0))+ROW()/10000000,0)</f>
        <v>0</v>
      </c>
      <c r="M2127" s="171">
        <f t="array" ref="M2127">IFERROR(INDEX(VBDhistory4!$U$310:$U$610,MATCH(VBDgames!$C2127,VBDhistory4!$B$310:$B$610,0))+ROW()/10000000,0)</f>
        <v>0</v>
      </c>
      <c r="N2127" s="171"/>
      <c r="O2127" s="171" t="str">
        <f t="shared" ref="O2127:R2127" si="3599">$D2127&amp;"-"&amp;RANK(J2127,J$1780:J$2179,0)</f>
        <v>DB-1</v>
      </c>
      <c r="P2127" s="171" t="str">
        <f t="shared" si="3599"/>
        <v>DB-1</v>
      </c>
      <c r="Q2127" s="171" t="str">
        <f t="shared" si="3599"/>
        <v>DB-1</v>
      </c>
      <c r="R2127" s="171" t="str">
        <f t="shared" si="3599"/>
        <v>DB-1</v>
      </c>
      <c r="AC2127" s="3"/>
    </row>
    <row r="2128" ht="15.75" customHeight="1">
      <c r="A2128" s="24">
        <v>349.0</v>
      </c>
      <c r="B2128" s="24" t="s">
        <v>5791</v>
      </c>
      <c r="C2128" s="24" t="s">
        <v>5791</v>
      </c>
      <c r="D2128" s="132" t="s">
        <v>4631</v>
      </c>
      <c r="E2128" s="132"/>
      <c r="F2128" s="132">
        <v>1.0</v>
      </c>
      <c r="G2128" s="132">
        <v>5.0</v>
      </c>
      <c r="H2128" s="132"/>
      <c r="J2128" s="171">
        <f t="array" ref="J2128">IFERROR(INDEX(VBDhistory1!$U$310:$U$610,MATCH(VBDgames!$C2128,VBDhistory1!$B$310:$B$610,0))+ROW()/10000000,0)</f>
        <v>0</v>
      </c>
      <c r="K2128" s="171">
        <f t="array" ref="K2128">IFERROR(INDEX(VBDhistory2!$U$310:$U$610,MATCH(VBDgames!$C2128,VBDhistory2!$B$310:$B$610,0))+ROW()/10000000,0)</f>
        <v>0</v>
      </c>
      <c r="L2128" s="171">
        <f t="array" ref="L2128">IFERROR(INDEX(VBDhistory3!$U$310:$U$610,MATCH(VBDgames!$C2128,VBDhistory3!$B$310:$B$610,0))+ROW()/10000000,0)</f>
        <v>0</v>
      </c>
      <c r="M2128" s="171">
        <f t="array" ref="M2128">IFERROR(INDEX(VBDhistory4!$U$310:$U$610,MATCH(VBDgames!$C2128,VBDhistory4!$B$310:$B$610,0))+ROW()/10000000,0)</f>
        <v>0</v>
      </c>
      <c r="N2128" s="171"/>
      <c r="O2128" s="171" t="str">
        <f t="shared" ref="O2128:R2128" si="3600">$D2128&amp;"-"&amp;RANK(J2128,J$1780:J$2179,0)</f>
        <v>DB-1</v>
      </c>
      <c r="P2128" s="171" t="str">
        <f t="shared" si="3600"/>
        <v>DB-1</v>
      </c>
      <c r="Q2128" s="171" t="str">
        <f t="shared" si="3600"/>
        <v>DB-1</v>
      </c>
      <c r="R2128" s="171" t="str">
        <f t="shared" si="3600"/>
        <v>DB-1</v>
      </c>
      <c r="AC2128" s="3"/>
    </row>
    <row r="2129" ht="15.75" customHeight="1">
      <c r="A2129" s="24">
        <v>350.0</v>
      </c>
      <c r="B2129" s="24" t="s">
        <v>5792</v>
      </c>
      <c r="C2129" s="24" t="s">
        <v>5792</v>
      </c>
      <c r="D2129" s="132" t="s">
        <v>4631</v>
      </c>
      <c r="E2129" s="132"/>
      <c r="F2129" s="132"/>
      <c r="G2129" s="132">
        <v>9.0</v>
      </c>
      <c r="H2129" s="132"/>
      <c r="J2129" s="171">
        <f t="array" ref="J2129">IFERROR(INDEX(VBDhistory1!$U$310:$U$610,MATCH(VBDgames!$C2129,VBDhistory1!$B$310:$B$610,0))+ROW()/10000000,0)</f>
        <v>0</v>
      </c>
      <c r="K2129" s="171">
        <f t="array" ref="K2129">IFERROR(INDEX(VBDhistory2!$U$310:$U$610,MATCH(VBDgames!$C2129,VBDhistory2!$B$310:$B$610,0))+ROW()/10000000,0)</f>
        <v>0</v>
      </c>
      <c r="L2129" s="171">
        <f t="array" ref="L2129">IFERROR(INDEX(VBDhistory3!$U$310:$U$610,MATCH(VBDgames!$C2129,VBDhistory3!$B$310:$B$610,0))+ROW()/10000000,0)</f>
        <v>0</v>
      </c>
      <c r="M2129" s="171">
        <f t="array" ref="M2129">IFERROR(INDEX(VBDhistory4!$U$310:$U$610,MATCH(VBDgames!$C2129,VBDhistory4!$B$310:$B$610,0))+ROW()/10000000,0)</f>
        <v>0</v>
      </c>
      <c r="N2129" s="171"/>
      <c r="O2129" s="171" t="str">
        <f t="shared" ref="O2129:R2129" si="3601">$D2129&amp;"-"&amp;RANK(J2129,J$1780:J$2179,0)</f>
        <v>DB-1</v>
      </c>
      <c r="P2129" s="171" t="str">
        <f t="shared" si="3601"/>
        <v>DB-1</v>
      </c>
      <c r="Q2129" s="171" t="str">
        <f t="shared" si="3601"/>
        <v>DB-1</v>
      </c>
      <c r="R2129" s="171" t="str">
        <f t="shared" si="3601"/>
        <v>DB-1</v>
      </c>
      <c r="AC2129" s="3"/>
    </row>
    <row r="2130" ht="15.75" customHeight="1">
      <c r="A2130" s="24">
        <v>351.0</v>
      </c>
      <c r="B2130" s="24" t="s">
        <v>5793</v>
      </c>
      <c r="C2130" s="24" t="s">
        <v>5793</v>
      </c>
      <c r="D2130" s="132" t="s">
        <v>4631</v>
      </c>
      <c r="E2130" s="132"/>
      <c r="F2130" s="132">
        <v>2.0</v>
      </c>
      <c r="G2130" s="132">
        <v>13.0</v>
      </c>
      <c r="H2130" s="132"/>
      <c r="J2130" s="171">
        <f t="array" ref="J2130">IFERROR(INDEX(VBDhistory1!$U$310:$U$610,MATCH(VBDgames!$C2130,VBDhistory1!$B$310:$B$610,0))+ROW()/10000000,0)</f>
        <v>0</v>
      </c>
      <c r="K2130" s="171">
        <f t="array" ref="K2130">IFERROR(INDEX(VBDhistory2!$U$310:$U$610,MATCH(VBDgames!$C2130,VBDhistory2!$B$310:$B$610,0))+ROW()/10000000,0)</f>
        <v>0</v>
      </c>
      <c r="L2130" s="171">
        <f t="array" ref="L2130">IFERROR(INDEX(VBDhistory3!$U$310:$U$610,MATCH(VBDgames!$C2130,VBDhistory3!$B$310:$B$610,0))+ROW()/10000000,0)</f>
        <v>0</v>
      </c>
      <c r="M2130" s="171">
        <f t="array" ref="M2130">IFERROR(INDEX(VBDhistory4!$U$310:$U$610,MATCH(VBDgames!$C2130,VBDhistory4!$B$310:$B$610,0))+ROW()/10000000,0)</f>
        <v>0</v>
      </c>
      <c r="N2130" s="171"/>
      <c r="O2130" s="171" t="str">
        <f t="shared" ref="O2130:R2130" si="3602">$D2130&amp;"-"&amp;RANK(J2130,J$1780:J$2179,0)</f>
        <v>DB-1</v>
      </c>
      <c r="P2130" s="171" t="str">
        <f t="shared" si="3602"/>
        <v>DB-1</v>
      </c>
      <c r="Q2130" s="171" t="str">
        <f t="shared" si="3602"/>
        <v>DB-1</v>
      </c>
      <c r="R2130" s="171" t="str">
        <f t="shared" si="3602"/>
        <v>DB-1</v>
      </c>
      <c r="AC2130" s="3"/>
    </row>
    <row r="2131" ht="15.75" customHeight="1">
      <c r="A2131" s="24">
        <v>352.0</v>
      </c>
      <c r="B2131" s="24" t="s">
        <v>5794</v>
      </c>
      <c r="C2131" s="24" t="s">
        <v>5794</v>
      </c>
      <c r="D2131" s="132" t="s">
        <v>4631</v>
      </c>
      <c r="E2131" s="132">
        <v>1.0</v>
      </c>
      <c r="F2131" s="132">
        <v>0.0</v>
      </c>
      <c r="G2131" s="132">
        <v>7.0</v>
      </c>
      <c r="H2131" s="132"/>
      <c r="J2131" s="171">
        <f t="array" ref="J2131">IFERROR(INDEX(VBDhistory1!$U$310:$U$610,MATCH(VBDgames!$C2131,VBDhistory1!$B$310:$B$610,0))+ROW()/10000000,0)</f>
        <v>0</v>
      </c>
      <c r="K2131" s="171">
        <f t="array" ref="K2131">IFERROR(INDEX(VBDhistory2!$U$310:$U$610,MATCH(VBDgames!$C2131,VBDhistory2!$B$310:$B$610,0))+ROW()/10000000,0)</f>
        <v>0</v>
      </c>
      <c r="L2131" s="171">
        <f t="array" ref="L2131">IFERROR(INDEX(VBDhistory3!$U$310:$U$610,MATCH(VBDgames!$C2131,VBDhistory3!$B$310:$B$610,0))+ROW()/10000000,0)</f>
        <v>0</v>
      </c>
      <c r="M2131" s="171">
        <f t="array" ref="M2131">IFERROR(INDEX(VBDhistory4!$U$310:$U$610,MATCH(VBDgames!$C2131,VBDhistory4!$B$310:$B$610,0))+ROW()/10000000,0)</f>
        <v>0</v>
      </c>
      <c r="N2131" s="171"/>
      <c r="O2131" s="171" t="str">
        <f t="shared" ref="O2131:R2131" si="3603">$D2131&amp;"-"&amp;RANK(J2131,J$1780:J$2179,0)</f>
        <v>DB-1</v>
      </c>
      <c r="P2131" s="171" t="str">
        <f t="shared" si="3603"/>
        <v>DB-1</v>
      </c>
      <c r="Q2131" s="171" t="str">
        <f t="shared" si="3603"/>
        <v>DB-1</v>
      </c>
      <c r="R2131" s="171" t="str">
        <f t="shared" si="3603"/>
        <v>DB-1</v>
      </c>
      <c r="AC2131" s="3"/>
    </row>
    <row r="2132" ht="15.75" customHeight="1">
      <c r="A2132" s="24">
        <v>353.0</v>
      </c>
      <c r="B2132" s="24" t="s">
        <v>5795</v>
      </c>
      <c r="C2132" s="24" t="s">
        <v>5795</v>
      </c>
      <c r="D2132" s="132" t="s">
        <v>4631</v>
      </c>
      <c r="E2132" s="132"/>
      <c r="F2132" s="132"/>
      <c r="G2132" s="132">
        <v>10.0</v>
      </c>
      <c r="H2132" s="132"/>
      <c r="J2132" s="171">
        <f t="array" ref="J2132">IFERROR(INDEX(VBDhistory1!$U$310:$U$610,MATCH(VBDgames!$C2132,VBDhistory1!$B$310:$B$610,0))+ROW()/10000000,0)</f>
        <v>0</v>
      </c>
      <c r="K2132" s="171">
        <f t="array" ref="K2132">IFERROR(INDEX(VBDhistory2!$U$310:$U$610,MATCH(VBDgames!$C2132,VBDhistory2!$B$310:$B$610,0))+ROW()/10000000,0)</f>
        <v>0</v>
      </c>
      <c r="L2132" s="171">
        <f t="array" ref="L2132">IFERROR(INDEX(VBDhistory3!$U$310:$U$610,MATCH(VBDgames!$C2132,VBDhistory3!$B$310:$B$610,0))+ROW()/10000000,0)</f>
        <v>0</v>
      </c>
      <c r="M2132" s="171">
        <f t="array" ref="M2132">IFERROR(INDEX(VBDhistory4!$U$310:$U$610,MATCH(VBDgames!$C2132,VBDhistory4!$B$310:$B$610,0))+ROW()/10000000,0)</f>
        <v>0</v>
      </c>
      <c r="N2132" s="171"/>
      <c r="O2132" s="171" t="str">
        <f t="shared" ref="O2132:R2132" si="3604">$D2132&amp;"-"&amp;RANK(J2132,J$1780:J$2179,0)</f>
        <v>DB-1</v>
      </c>
      <c r="P2132" s="171" t="str">
        <f t="shared" si="3604"/>
        <v>DB-1</v>
      </c>
      <c r="Q2132" s="171" t="str">
        <f t="shared" si="3604"/>
        <v>DB-1</v>
      </c>
      <c r="R2132" s="171" t="str">
        <f t="shared" si="3604"/>
        <v>DB-1</v>
      </c>
      <c r="AC2132" s="3"/>
    </row>
    <row r="2133" ht="15.75" customHeight="1">
      <c r="A2133" s="24">
        <v>354.0</v>
      </c>
      <c r="B2133" s="24" t="s">
        <v>5796</v>
      </c>
      <c r="C2133" s="24" t="s">
        <v>5796</v>
      </c>
      <c r="D2133" s="132" t="s">
        <v>4631</v>
      </c>
      <c r="E2133" s="132"/>
      <c r="F2133" s="132"/>
      <c r="G2133" s="132">
        <v>4.0</v>
      </c>
      <c r="H2133" s="132"/>
      <c r="J2133" s="171">
        <f t="array" ref="J2133">IFERROR(INDEX(VBDhistory1!$U$310:$U$610,MATCH(VBDgames!$C2133,VBDhistory1!$B$310:$B$610,0))+ROW()/10000000,0)</f>
        <v>0</v>
      </c>
      <c r="K2133" s="171">
        <f t="array" ref="K2133">IFERROR(INDEX(VBDhistory2!$U$310:$U$610,MATCH(VBDgames!$C2133,VBDhistory2!$B$310:$B$610,0))+ROW()/10000000,0)</f>
        <v>0</v>
      </c>
      <c r="L2133" s="171">
        <f t="array" ref="L2133">IFERROR(INDEX(VBDhistory3!$U$310:$U$610,MATCH(VBDgames!$C2133,VBDhistory3!$B$310:$B$610,0))+ROW()/10000000,0)</f>
        <v>0</v>
      </c>
      <c r="M2133" s="171">
        <f t="array" ref="M2133">IFERROR(INDEX(VBDhistory4!$U$310:$U$610,MATCH(VBDgames!$C2133,VBDhistory4!$B$310:$B$610,0))+ROW()/10000000,0)</f>
        <v>0</v>
      </c>
      <c r="N2133" s="171"/>
      <c r="O2133" s="171" t="str">
        <f t="shared" ref="O2133:R2133" si="3605">$D2133&amp;"-"&amp;RANK(J2133,J$1780:J$2179,0)</f>
        <v>DB-1</v>
      </c>
      <c r="P2133" s="171" t="str">
        <f t="shared" si="3605"/>
        <v>DB-1</v>
      </c>
      <c r="Q2133" s="171" t="str">
        <f t="shared" si="3605"/>
        <v>DB-1</v>
      </c>
      <c r="R2133" s="171" t="str">
        <f t="shared" si="3605"/>
        <v>DB-1</v>
      </c>
      <c r="AC2133" s="3"/>
    </row>
    <row r="2134" ht="15.75" customHeight="1">
      <c r="A2134" s="24">
        <v>355.0</v>
      </c>
      <c r="B2134" s="24" t="s">
        <v>5797</v>
      </c>
      <c r="C2134" s="24" t="s">
        <v>5797</v>
      </c>
      <c r="D2134" s="132" t="s">
        <v>4631</v>
      </c>
      <c r="E2134" s="132"/>
      <c r="F2134" s="132">
        <v>1.0</v>
      </c>
      <c r="G2134" s="132">
        <v>4.0</v>
      </c>
      <c r="H2134" s="132"/>
      <c r="J2134" s="171">
        <f t="array" ref="J2134">IFERROR(INDEX(VBDhistory1!$U$310:$U$610,MATCH(VBDgames!$C2134,VBDhistory1!$B$310:$B$610,0))+ROW()/10000000,0)</f>
        <v>0</v>
      </c>
      <c r="K2134" s="171">
        <f t="array" ref="K2134">IFERROR(INDEX(VBDhistory2!$U$310:$U$610,MATCH(VBDgames!$C2134,VBDhistory2!$B$310:$B$610,0))+ROW()/10000000,0)</f>
        <v>0</v>
      </c>
      <c r="L2134" s="171">
        <f t="array" ref="L2134">IFERROR(INDEX(VBDhistory3!$U$310:$U$610,MATCH(VBDgames!$C2134,VBDhistory3!$B$310:$B$610,0))+ROW()/10000000,0)</f>
        <v>0</v>
      </c>
      <c r="M2134" s="171">
        <f t="array" ref="M2134">IFERROR(INDEX(VBDhistory4!$U$310:$U$610,MATCH(VBDgames!$C2134,VBDhistory4!$B$310:$B$610,0))+ROW()/10000000,0)</f>
        <v>0</v>
      </c>
      <c r="N2134" s="171"/>
      <c r="O2134" s="171" t="str">
        <f t="shared" ref="O2134:R2134" si="3606">$D2134&amp;"-"&amp;RANK(J2134,J$1780:J$2179,0)</f>
        <v>DB-1</v>
      </c>
      <c r="P2134" s="171" t="str">
        <f t="shared" si="3606"/>
        <v>DB-1</v>
      </c>
      <c r="Q2134" s="171" t="str">
        <f t="shared" si="3606"/>
        <v>DB-1</v>
      </c>
      <c r="R2134" s="171" t="str">
        <f t="shared" si="3606"/>
        <v>DB-1</v>
      </c>
      <c r="AC2134" s="3"/>
    </row>
    <row r="2135" ht="15.75" customHeight="1">
      <c r="A2135" s="24">
        <v>356.0</v>
      </c>
      <c r="B2135" s="24" t="s">
        <v>5798</v>
      </c>
      <c r="C2135" s="24" t="s">
        <v>5798</v>
      </c>
      <c r="D2135" s="132" t="s">
        <v>4631</v>
      </c>
      <c r="E2135" s="132"/>
      <c r="F2135" s="132">
        <v>2.0</v>
      </c>
      <c r="G2135" s="132">
        <v>6.0</v>
      </c>
      <c r="H2135" s="132"/>
      <c r="J2135" s="171">
        <f t="array" ref="J2135">IFERROR(INDEX(VBDhistory1!$U$310:$U$610,MATCH(VBDgames!$C2135,VBDhistory1!$B$310:$B$610,0))+ROW()/10000000,0)</f>
        <v>0</v>
      </c>
      <c r="K2135" s="171">
        <f t="array" ref="K2135">IFERROR(INDEX(VBDhistory2!$U$310:$U$610,MATCH(VBDgames!$C2135,VBDhistory2!$B$310:$B$610,0))+ROW()/10000000,0)</f>
        <v>0</v>
      </c>
      <c r="L2135" s="171">
        <f t="array" ref="L2135">IFERROR(INDEX(VBDhistory3!$U$310:$U$610,MATCH(VBDgames!$C2135,VBDhistory3!$B$310:$B$610,0))+ROW()/10000000,0)</f>
        <v>0</v>
      </c>
      <c r="M2135" s="171">
        <f t="array" ref="M2135">IFERROR(INDEX(VBDhistory4!$U$310:$U$610,MATCH(VBDgames!$C2135,VBDhistory4!$B$310:$B$610,0))+ROW()/10000000,0)</f>
        <v>0</v>
      </c>
      <c r="N2135" s="171"/>
      <c r="O2135" s="171" t="str">
        <f t="shared" ref="O2135:R2135" si="3607">$D2135&amp;"-"&amp;RANK(J2135,J$1780:J$2179,0)</f>
        <v>DB-1</v>
      </c>
      <c r="P2135" s="171" t="str">
        <f t="shared" si="3607"/>
        <v>DB-1</v>
      </c>
      <c r="Q2135" s="171" t="str">
        <f t="shared" si="3607"/>
        <v>DB-1</v>
      </c>
      <c r="R2135" s="171" t="str">
        <f t="shared" si="3607"/>
        <v>DB-1</v>
      </c>
      <c r="AC2135" s="3"/>
    </row>
    <row r="2136" ht="15.75" customHeight="1">
      <c r="A2136" s="24">
        <v>357.0</v>
      </c>
      <c r="B2136" s="24" t="s">
        <v>5799</v>
      </c>
      <c r="C2136" s="24" t="s">
        <v>5799</v>
      </c>
      <c r="D2136" s="132" t="s">
        <v>4631</v>
      </c>
      <c r="E2136" s="132">
        <v>0.0</v>
      </c>
      <c r="F2136" s="132">
        <v>2.0</v>
      </c>
      <c r="G2136" s="132">
        <v>7.0</v>
      </c>
      <c r="H2136" s="132"/>
      <c r="J2136" s="171">
        <f t="array" ref="J2136">IFERROR(INDEX(VBDhistory1!$U$310:$U$610,MATCH(VBDgames!$C2136,VBDhistory1!$B$310:$B$610,0))+ROW()/10000000,0)</f>
        <v>0</v>
      </c>
      <c r="K2136" s="171">
        <f t="array" ref="K2136">IFERROR(INDEX(VBDhistory2!$U$310:$U$610,MATCH(VBDgames!$C2136,VBDhistory2!$B$310:$B$610,0))+ROW()/10000000,0)</f>
        <v>0</v>
      </c>
      <c r="L2136" s="171">
        <f t="array" ref="L2136">IFERROR(INDEX(VBDhistory3!$U$310:$U$610,MATCH(VBDgames!$C2136,VBDhistory3!$B$310:$B$610,0))+ROW()/10000000,0)</f>
        <v>0</v>
      </c>
      <c r="M2136" s="171">
        <f t="array" ref="M2136">IFERROR(INDEX(VBDhistory4!$U$310:$U$610,MATCH(VBDgames!$C2136,VBDhistory4!$B$310:$B$610,0))+ROW()/10000000,0)</f>
        <v>0</v>
      </c>
      <c r="N2136" s="171"/>
      <c r="O2136" s="171" t="str">
        <f t="shared" ref="O2136:R2136" si="3608">$D2136&amp;"-"&amp;RANK(J2136,J$1780:J$2179,0)</f>
        <v>DB-1</v>
      </c>
      <c r="P2136" s="171" t="str">
        <f t="shared" si="3608"/>
        <v>DB-1</v>
      </c>
      <c r="Q2136" s="171" t="str">
        <f t="shared" si="3608"/>
        <v>DB-1</v>
      </c>
      <c r="R2136" s="171" t="str">
        <f t="shared" si="3608"/>
        <v>DB-1</v>
      </c>
      <c r="AC2136" s="3"/>
    </row>
    <row r="2137" ht="15.75" customHeight="1">
      <c r="A2137" s="24">
        <v>358.0</v>
      </c>
      <c r="B2137" s="24" t="s">
        <v>5800</v>
      </c>
      <c r="C2137" s="24" t="s">
        <v>5800</v>
      </c>
      <c r="D2137" s="132" t="s">
        <v>4631</v>
      </c>
      <c r="E2137" s="132"/>
      <c r="F2137" s="132">
        <v>0.0</v>
      </c>
      <c r="G2137" s="132">
        <v>4.0</v>
      </c>
      <c r="H2137" s="132"/>
      <c r="J2137" s="171">
        <f t="array" ref="J2137">IFERROR(INDEX(VBDhistory1!$U$310:$U$610,MATCH(VBDgames!$C2137,VBDhistory1!$B$310:$B$610,0))+ROW()/10000000,0)</f>
        <v>0</v>
      </c>
      <c r="K2137" s="171">
        <f t="array" ref="K2137">IFERROR(INDEX(VBDhistory2!$U$310:$U$610,MATCH(VBDgames!$C2137,VBDhistory2!$B$310:$B$610,0))+ROW()/10000000,0)</f>
        <v>0</v>
      </c>
      <c r="L2137" s="171">
        <f t="array" ref="L2137">IFERROR(INDEX(VBDhistory3!$U$310:$U$610,MATCH(VBDgames!$C2137,VBDhistory3!$B$310:$B$610,0))+ROW()/10000000,0)</f>
        <v>0</v>
      </c>
      <c r="M2137" s="171">
        <f t="array" ref="M2137">IFERROR(INDEX(VBDhistory4!$U$310:$U$610,MATCH(VBDgames!$C2137,VBDhistory4!$B$310:$B$610,0))+ROW()/10000000,0)</f>
        <v>0</v>
      </c>
      <c r="N2137" s="171"/>
      <c r="O2137" s="171" t="str">
        <f t="shared" ref="O2137:R2137" si="3609">$D2137&amp;"-"&amp;RANK(J2137,J$1780:J$2179,0)</f>
        <v>DB-1</v>
      </c>
      <c r="P2137" s="171" t="str">
        <f t="shared" si="3609"/>
        <v>DB-1</v>
      </c>
      <c r="Q2137" s="171" t="str">
        <f t="shared" si="3609"/>
        <v>DB-1</v>
      </c>
      <c r="R2137" s="171" t="str">
        <f t="shared" si="3609"/>
        <v>DB-1</v>
      </c>
      <c r="AC2137" s="3"/>
    </row>
    <row r="2138" ht="15.75" customHeight="1">
      <c r="A2138" s="24">
        <v>359.0</v>
      </c>
      <c r="B2138" s="24" t="s">
        <v>5801</v>
      </c>
      <c r="C2138" s="24" t="s">
        <v>5801</v>
      </c>
      <c r="D2138" s="132" t="s">
        <v>4631</v>
      </c>
      <c r="E2138" s="132"/>
      <c r="F2138" s="132">
        <v>0.0</v>
      </c>
      <c r="G2138" s="132">
        <v>6.0</v>
      </c>
      <c r="H2138" s="132"/>
      <c r="J2138" s="171">
        <f t="array" ref="J2138">IFERROR(INDEX(VBDhistory1!$U$310:$U$610,MATCH(VBDgames!$C2138,VBDhistory1!$B$310:$B$610,0))+ROW()/10000000,0)</f>
        <v>0</v>
      </c>
      <c r="K2138" s="171">
        <f t="array" ref="K2138">IFERROR(INDEX(VBDhistory2!$U$310:$U$610,MATCH(VBDgames!$C2138,VBDhistory2!$B$310:$B$610,0))+ROW()/10000000,0)</f>
        <v>0</v>
      </c>
      <c r="L2138" s="171">
        <f t="array" ref="L2138">IFERROR(INDEX(VBDhistory3!$U$310:$U$610,MATCH(VBDgames!$C2138,VBDhistory3!$B$310:$B$610,0))+ROW()/10000000,0)</f>
        <v>0</v>
      </c>
      <c r="M2138" s="171">
        <f t="array" ref="M2138">IFERROR(INDEX(VBDhistory4!$U$310:$U$610,MATCH(VBDgames!$C2138,VBDhistory4!$B$310:$B$610,0))+ROW()/10000000,0)</f>
        <v>0</v>
      </c>
      <c r="N2138" s="171"/>
      <c r="O2138" s="171" t="str">
        <f t="shared" ref="O2138:R2138" si="3610">$D2138&amp;"-"&amp;RANK(J2138,J$1780:J$2179,0)</f>
        <v>DB-1</v>
      </c>
      <c r="P2138" s="171" t="str">
        <f t="shared" si="3610"/>
        <v>DB-1</v>
      </c>
      <c r="Q2138" s="171" t="str">
        <f t="shared" si="3610"/>
        <v>DB-1</v>
      </c>
      <c r="R2138" s="171" t="str">
        <f t="shared" si="3610"/>
        <v>DB-1</v>
      </c>
      <c r="AC2138" s="3"/>
    </row>
    <row r="2139" ht="15.75" customHeight="1">
      <c r="A2139" s="24">
        <v>360.0</v>
      </c>
      <c r="B2139" s="22" t="s">
        <v>5802</v>
      </c>
      <c r="C2139" s="22" t="s">
        <v>5802</v>
      </c>
      <c r="D2139" s="132" t="s">
        <v>4631</v>
      </c>
      <c r="E2139" s="132"/>
      <c r="F2139" s="132"/>
      <c r="G2139" s="132">
        <v>6.0</v>
      </c>
      <c r="H2139" s="132"/>
      <c r="J2139" s="171">
        <f t="array" ref="J2139">IFERROR(INDEX(VBDhistory1!$U$310:$U$610,MATCH(VBDgames!$C2139,VBDhistory1!$B$310:$B$610,0))+ROW()/10000000,0)</f>
        <v>0</v>
      </c>
      <c r="K2139" s="171">
        <f t="array" ref="K2139">IFERROR(INDEX(VBDhistory2!$U$310:$U$610,MATCH(VBDgames!$C2139,VBDhistory2!$B$310:$B$610,0))+ROW()/10000000,0)</f>
        <v>0</v>
      </c>
      <c r="L2139" s="171">
        <f t="array" ref="L2139">IFERROR(INDEX(VBDhistory3!$U$310:$U$610,MATCH(VBDgames!$C2139,VBDhistory3!$B$310:$B$610,0))+ROW()/10000000,0)</f>
        <v>0</v>
      </c>
      <c r="M2139" s="171">
        <f t="array" ref="M2139">IFERROR(INDEX(VBDhistory4!$U$310:$U$610,MATCH(VBDgames!$C2139,VBDhistory4!$B$310:$B$610,0))+ROW()/10000000,0)</f>
        <v>0</v>
      </c>
      <c r="N2139" s="171"/>
      <c r="O2139" s="171" t="str">
        <f t="shared" ref="O2139:R2139" si="3611">$D2139&amp;"-"&amp;RANK(J2139,J$1780:J$2179,0)</f>
        <v>DB-1</v>
      </c>
      <c r="P2139" s="171" t="str">
        <f t="shared" si="3611"/>
        <v>DB-1</v>
      </c>
      <c r="Q2139" s="171" t="str">
        <f t="shared" si="3611"/>
        <v>DB-1</v>
      </c>
      <c r="R2139" s="171" t="str">
        <f t="shared" si="3611"/>
        <v>DB-1</v>
      </c>
      <c r="AC2139" s="3"/>
    </row>
    <row r="2140" ht="15.75" customHeight="1">
      <c r="A2140" s="24">
        <v>361.0</v>
      </c>
      <c r="B2140" s="24" t="s">
        <v>5803</v>
      </c>
      <c r="C2140" s="24" t="s">
        <v>5803</v>
      </c>
      <c r="D2140" s="132" t="s">
        <v>4631</v>
      </c>
      <c r="E2140" s="132">
        <v>1.0</v>
      </c>
      <c r="F2140" s="132">
        <v>0.0</v>
      </c>
      <c r="G2140" s="132">
        <v>4.0</v>
      </c>
      <c r="H2140" s="132"/>
      <c r="J2140" s="171">
        <f t="array" ref="J2140">IFERROR(INDEX(VBDhistory1!$U$310:$U$610,MATCH(VBDgames!$C2140,VBDhistory1!$B$310:$B$610,0))+ROW()/10000000,0)</f>
        <v>0</v>
      </c>
      <c r="K2140" s="171">
        <f t="array" ref="K2140">IFERROR(INDEX(VBDhistory2!$U$310:$U$610,MATCH(VBDgames!$C2140,VBDhistory2!$B$310:$B$610,0))+ROW()/10000000,0)</f>
        <v>0</v>
      </c>
      <c r="L2140" s="171">
        <f t="array" ref="L2140">IFERROR(INDEX(VBDhistory3!$U$310:$U$610,MATCH(VBDgames!$C2140,VBDhistory3!$B$310:$B$610,0))+ROW()/10000000,0)</f>
        <v>0</v>
      </c>
      <c r="M2140" s="171">
        <f t="array" ref="M2140">IFERROR(INDEX(VBDhistory4!$U$310:$U$610,MATCH(VBDgames!$C2140,VBDhistory4!$B$310:$B$610,0))+ROW()/10000000,0)</f>
        <v>0</v>
      </c>
      <c r="N2140" s="171"/>
      <c r="O2140" s="171" t="str">
        <f t="shared" ref="O2140:R2140" si="3612">$D2140&amp;"-"&amp;RANK(J2140,J$1780:J$2179,0)</f>
        <v>DB-1</v>
      </c>
      <c r="P2140" s="171" t="str">
        <f t="shared" si="3612"/>
        <v>DB-1</v>
      </c>
      <c r="Q2140" s="171" t="str">
        <f t="shared" si="3612"/>
        <v>DB-1</v>
      </c>
      <c r="R2140" s="171" t="str">
        <f t="shared" si="3612"/>
        <v>DB-1</v>
      </c>
      <c r="AC2140" s="3"/>
    </row>
    <row r="2141" ht="15.75" customHeight="1">
      <c r="A2141" s="24">
        <v>362.0</v>
      </c>
      <c r="B2141" s="24" t="s">
        <v>5804</v>
      </c>
      <c r="C2141" s="24" t="s">
        <v>5804</v>
      </c>
      <c r="D2141" s="132" t="s">
        <v>4631</v>
      </c>
      <c r="E2141" s="132"/>
      <c r="F2141" s="132">
        <v>0.0</v>
      </c>
      <c r="G2141" s="132">
        <v>4.0</v>
      </c>
      <c r="H2141" s="132"/>
      <c r="J2141" s="171">
        <f t="array" ref="J2141">IFERROR(INDEX(VBDhistory1!$U$310:$U$610,MATCH(VBDgames!$C2141,VBDhistory1!$B$310:$B$610,0))+ROW()/10000000,0)</f>
        <v>0</v>
      </c>
      <c r="K2141" s="171">
        <f t="array" ref="K2141">IFERROR(INDEX(VBDhistory2!$U$310:$U$610,MATCH(VBDgames!$C2141,VBDhistory2!$B$310:$B$610,0))+ROW()/10000000,0)</f>
        <v>0</v>
      </c>
      <c r="L2141" s="171">
        <f t="array" ref="L2141">IFERROR(INDEX(VBDhistory3!$U$310:$U$610,MATCH(VBDgames!$C2141,VBDhistory3!$B$310:$B$610,0))+ROW()/10000000,0)</f>
        <v>0</v>
      </c>
      <c r="M2141" s="171">
        <f t="array" ref="M2141">IFERROR(INDEX(VBDhistory4!$U$310:$U$610,MATCH(VBDgames!$C2141,VBDhistory4!$B$310:$B$610,0))+ROW()/10000000,0)</f>
        <v>0</v>
      </c>
      <c r="N2141" s="171"/>
      <c r="O2141" s="171" t="str">
        <f t="shared" ref="O2141:R2141" si="3613">$D2141&amp;"-"&amp;RANK(J2141,J$1780:J$2179,0)</f>
        <v>DB-1</v>
      </c>
      <c r="P2141" s="171" t="str">
        <f t="shared" si="3613"/>
        <v>DB-1</v>
      </c>
      <c r="Q2141" s="171" t="str">
        <f t="shared" si="3613"/>
        <v>DB-1</v>
      </c>
      <c r="R2141" s="171" t="str">
        <f t="shared" si="3613"/>
        <v>DB-1</v>
      </c>
      <c r="AC2141" s="3"/>
    </row>
    <row r="2142" ht="15.75" customHeight="1">
      <c r="A2142" s="24">
        <v>363.0</v>
      </c>
      <c r="B2142" s="24" t="s">
        <v>5805</v>
      </c>
      <c r="C2142" s="24" t="s">
        <v>5805</v>
      </c>
      <c r="D2142" s="132" t="s">
        <v>4631</v>
      </c>
      <c r="E2142" s="132"/>
      <c r="F2142" s="132"/>
      <c r="G2142" s="132">
        <v>2.0</v>
      </c>
      <c r="H2142" s="132"/>
      <c r="J2142" s="171">
        <f t="array" ref="J2142">IFERROR(INDEX(VBDhistory1!$U$310:$U$610,MATCH(VBDgames!$C2142,VBDhistory1!$B$310:$B$610,0))+ROW()/10000000,0)</f>
        <v>0</v>
      </c>
      <c r="K2142" s="171">
        <f t="array" ref="K2142">IFERROR(INDEX(VBDhistory2!$U$310:$U$610,MATCH(VBDgames!$C2142,VBDhistory2!$B$310:$B$610,0))+ROW()/10000000,0)</f>
        <v>0</v>
      </c>
      <c r="L2142" s="171">
        <f t="array" ref="L2142">IFERROR(INDEX(VBDhistory3!$U$310:$U$610,MATCH(VBDgames!$C2142,VBDhistory3!$B$310:$B$610,0))+ROW()/10000000,0)</f>
        <v>0</v>
      </c>
      <c r="M2142" s="171">
        <f t="array" ref="M2142">IFERROR(INDEX(VBDhistory4!$U$310:$U$610,MATCH(VBDgames!$C2142,VBDhistory4!$B$310:$B$610,0))+ROW()/10000000,0)</f>
        <v>0</v>
      </c>
      <c r="N2142" s="171"/>
      <c r="O2142" s="171" t="str">
        <f t="shared" ref="O2142:R2142" si="3614">$D2142&amp;"-"&amp;RANK(J2142,J$1780:J$2179,0)</f>
        <v>DB-1</v>
      </c>
      <c r="P2142" s="171" t="str">
        <f t="shared" si="3614"/>
        <v>DB-1</v>
      </c>
      <c r="Q2142" s="171" t="str">
        <f t="shared" si="3614"/>
        <v>DB-1</v>
      </c>
      <c r="R2142" s="171" t="str">
        <f t="shared" si="3614"/>
        <v>DB-1</v>
      </c>
      <c r="AC2142" s="3"/>
    </row>
    <row r="2143" ht="15.75" customHeight="1">
      <c r="A2143" s="24">
        <v>364.0</v>
      </c>
      <c r="B2143" s="24" t="s">
        <v>5806</v>
      </c>
      <c r="C2143" s="24" t="s">
        <v>5806</v>
      </c>
      <c r="D2143" s="132" t="s">
        <v>4631</v>
      </c>
      <c r="E2143" s="132"/>
      <c r="F2143" s="132"/>
      <c r="G2143" s="132">
        <v>4.0</v>
      </c>
      <c r="H2143" s="132"/>
      <c r="J2143" s="171">
        <f t="array" ref="J2143">IFERROR(INDEX(VBDhistory1!$U$310:$U$610,MATCH(VBDgames!$C2143,VBDhistory1!$B$310:$B$610,0))+ROW()/10000000,0)</f>
        <v>0</v>
      </c>
      <c r="K2143" s="171">
        <f t="array" ref="K2143">IFERROR(INDEX(VBDhistory2!$U$310:$U$610,MATCH(VBDgames!$C2143,VBDhistory2!$B$310:$B$610,0))+ROW()/10000000,0)</f>
        <v>0</v>
      </c>
      <c r="L2143" s="171">
        <f t="array" ref="L2143">IFERROR(INDEX(VBDhistory3!$U$310:$U$610,MATCH(VBDgames!$C2143,VBDhistory3!$B$310:$B$610,0))+ROW()/10000000,0)</f>
        <v>0</v>
      </c>
      <c r="M2143" s="171">
        <f t="array" ref="M2143">IFERROR(INDEX(VBDhistory4!$U$310:$U$610,MATCH(VBDgames!$C2143,VBDhistory4!$B$310:$B$610,0))+ROW()/10000000,0)</f>
        <v>0</v>
      </c>
      <c r="N2143" s="171"/>
      <c r="O2143" s="171" t="str">
        <f t="shared" ref="O2143:R2143" si="3615">$D2143&amp;"-"&amp;RANK(J2143,J$1780:J$2179,0)</f>
        <v>DB-1</v>
      </c>
      <c r="P2143" s="171" t="str">
        <f t="shared" si="3615"/>
        <v>DB-1</v>
      </c>
      <c r="Q2143" s="171" t="str">
        <f t="shared" si="3615"/>
        <v>DB-1</v>
      </c>
      <c r="R2143" s="171" t="str">
        <f t="shared" si="3615"/>
        <v>DB-1</v>
      </c>
      <c r="AC2143" s="3"/>
    </row>
    <row r="2144" ht="15.75" customHeight="1">
      <c r="A2144" s="24">
        <v>365.0</v>
      </c>
      <c r="B2144" s="24" t="s">
        <v>5807</v>
      </c>
      <c r="C2144" s="24" t="s">
        <v>5807</v>
      </c>
      <c r="D2144" s="132" t="s">
        <v>4631</v>
      </c>
      <c r="E2144" s="132"/>
      <c r="F2144" s="132"/>
      <c r="G2144" s="132">
        <v>5.0</v>
      </c>
      <c r="H2144" s="132">
        <v>15.0</v>
      </c>
      <c r="J2144" s="171">
        <f t="array" ref="J2144">IFERROR(INDEX(VBDhistory1!$U$310:$U$610,MATCH(VBDgames!$C2144,VBDhistory1!$B$310:$B$610,0))+ROW()/10000000,0)</f>
        <v>0</v>
      </c>
      <c r="K2144" s="171">
        <f t="array" ref="K2144">IFERROR(INDEX(VBDhistory2!$U$310:$U$610,MATCH(VBDgames!$C2144,VBDhistory2!$B$310:$B$610,0))+ROW()/10000000,0)</f>
        <v>0</v>
      </c>
      <c r="L2144" s="171">
        <f t="array" ref="L2144">IFERROR(INDEX(VBDhistory3!$U$310:$U$610,MATCH(VBDgames!$C2144,VBDhistory3!$B$310:$B$610,0))+ROW()/10000000,0)</f>
        <v>0</v>
      </c>
      <c r="M2144" s="171">
        <f t="array" ref="M2144">IFERROR(INDEX(VBDhistory4!$U$310:$U$610,MATCH(VBDgames!$C2144,VBDhistory4!$B$310:$B$610,0))+ROW()/10000000,0)</f>
        <v>0</v>
      </c>
      <c r="N2144" s="171"/>
      <c r="O2144" s="171" t="str">
        <f t="shared" ref="O2144:R2144" si="3616">$D2144&amp;"-"&amp;RANK(J2144,J$1780:J$2179,0)</f>
        <v>DB-1</v>
      </c>
      <c r="P2144" s="171" t="str">
        <f t="shared" si="3616"/>
        <v>DB-1</v>
      </c>
      <c r="Q2144" s="171" t="str">
        <f t="shared" si="3616"/>
        <v>DB-1</v>
      </c>
      <c r="R2144" s="171" t="str">
        <f t="shared" si="3616"/>
        <v>DB-1</v>
      </c>
      <c r="AC2144" s="3"/>
    </row>
    <row r="2145" ht="15.75" customHeight="1">
      <c r="A2145" s="24">
        <v>366.0</v>
      </c>
      <c r="B2145" s="24" t="s">
        <v>5808</v>
      </c>
      <c r="C2145" s="24" t="s">
        <v>5808</v>
      </c>
      <c r="D2145" s="132" t="s">
        <v>4631</v>
      </c>
      <c r="E2145" s="132">
        <v>0.0</v>
      </c>
      <c r="F2145" s="132">
        <v>0.0</v>
      </c>
      <c r="G2145" s="132">
        <v>4.0</v>
      </c>
      <c r="H2145" s="132"/>
      <c r="J2145" s="171">
        <f t="array" ref="J2145">IFERROR(INDEX(VBDhistory1!$U$310:$U$610,MATCH(VBDgames!$C2145,VBDhistory1!$B$310:$B$610,0))+ROW()/10000000,0)</f>
        <v>0</v>
      </c>
      <c r="K2145" s="171">
        <f t="array" ref="K2145">IFERROR(INDEX(VBDhistory2!$U$310:$U$610,MATCH(VBDgames!$C2145,VBDhistory2!$B$310:$B$610,0))+ROW()/10000000,0)</f>
        <v>0</v>
      </c>
      <c r="L2145" s="171">
        <f t="array" ref="L2145">IFERROR(INDEX(VBDhistory3!$U$310:$U$610,MATCH(VBDgames!$C2145,VBDhistory3!$B$310:$B$610,0))+ROW()/10000000,0)</f>
        <v>0</v>
      </c>
      <c r="M2145" s="171">
        <f t="array" ref="M2145">IFERROR(INDEX(VBDhistory4!$U$310:$U$610,MATCH(VBDgames!$C2145,VBDhistory4!$B$310:$B$610,0))+ROW()/10000000,0)</f>
        <v>0</v>
      </c>
      <c r="N2145" s="171"/>
      <c r="O2145" s="171" t="str">
        <f t="shared" ref="O2145:R2145" si="3617">$D2145&amp;"-"&amp;RANK(J2145,J$1780:J$2179,0)</f>
        <v>DB-1</v>
      </c>
      <c r="P2145" s="171" t="str">
        <f t="shared" si="3617"/>
        <v>DB-1</v>
      </c>
      <c r="Q2145" s="171" t="str">
        <f t="shared" si="3617"/>
        <v>DB-1</v>
      </c>
      <c r="R2145" s="171" t="str">
        <f t="shared" si="3617"/>
        <v>DB-1</v>
      </c>
      <c r="AC2145" s="3"/>
    </row>
    <row r="2146" ht="15.75" customHeight="1">
      <c r="A2146" s="24">
        <v>367.0</v>
      </c>
      <c r="B2146" s="24" t="s">
        <v>5043</v>
      </c>
      <c r="C2146" s="24" t="s">
        <v>5043</v>
      </c>
      <c r="D2146" s="132" t="s">
        <v>4631</v>
      </c>
      <c r="E2146" s="132"/>
      <c r="F2146" s="132"/>
      <c r="G2146" s="132">
        <v>6.0</v>
      </c>
      <c r="H2146" s="132"/>
      <c r="J2146" s="171">
        <f t="array" ref="J2146">IFERROR(INDEX(VBDhistory1!$U$310:$U$610,MATCH(VBDgames!$C2146,VBDhistory1!$B$310:$B$610,0))+ROW()/10000000,0)</f>
        <v>0</v>
      </c>
      <c r="K2146" s="171">
        <f t="array" ref="K2146">IFERROR(INDEX(VBDhistory2!$U$310:$U$610,MATCH(VBDgames!$C2146,VBDhistory2!$B$310:$B$610,0))+ROW()/10000000,0)</f>
        <v>0</v>
      </c>
      <c r="L2146" s="171">
        <f t="array" ref="L2146">IFERROR(INDEX(VBDhistory3!$U$310:$U$610,MATCH(VBDgames!$C2146,VBDhistory3!$B$310:$B$610,0))+ROW()/10000000,0)</f>
        <v>0</v>
      </c>
      <c r="M2146" s="171">
        <f t="array" ref="M2146">IFERROR(INDEX(VBDhistory4!$U$310:$U$610,MATCH(VBDgames!$C2146,VBDhistory4!$B$310:$B$610,0))+ROW()/10000000,0)</f>
        <v>0</v>
      </c>
      <c r="N2146" s="171"/>
      <c r="O2146" s="171" t="str">
        <f t="shared" ref="O2146:R2146" si="3618">$D2146&amp;"-"&amp;RANK(J2146,J$1780:J$2179,0)</f>
        <v>DB-1</v>
      </c>
      <c r="P2146" s="171" t="str">
        <f t="shared" si="3618"/>
        <v>DB-1</v>
      </c>
      <c r="Q2146" s="171" t="str">
        <f t="shared" si="3618"/>
        <v>DB-1</v>
      </c>
      <c r="R2146" s="171" t="str">
        <f t="shared" si="3618"/>
        <v>DB-1</v>
      </c>
      <c r="AC2146" s="3"/>
    </row>
    <row r="2147" ht="15.75" customHeight="1">
      <c r="A2147" s="24">
        <v>368.0</v>
      </c>
      <c r="B2147" s="24" t="s">
        <v>5809</v>
      </c>
      <c r="C2147" s="24" t="s">
        <v>5809</v>
      </c>
      <c r="D2147" s="132" t="s">
        <v>4631</v>
      </c>
      <c r="E2147" s="132"/>
      <c r="F2147" s="132"/>
      <c r="G2147" s="132">
        <v>3.0</v>
      </c>
      <c r="H2147" s="132"/>
      <c r="J2147" s="171">
        <f t="array" ref="J2147">IFERROR(INDEX(VBDhistory1!$U$310:$U$610,MATCH(VBDgames!$C2147,VBDhistory1!$B$310:$B$610,0))+ROW()/10000000,0)</f>
        <v>0</v>
      </c>
      <c r="K2147" s="171">
        <f t="array" ref="K2147">IFERROR(INDEX(VBDhistory2!$U$310:$U$610,MATCH(VBDgames!$C2147,VBDhistory2!$B$310:$B$610,0))+ROW()/10000000,0)</f>
        <v>0</v>
      </c>
      <c r="L2147" s="171">
        <f t="array" ref="L2147">IFERROR(INDEX(VBDhistory3!$U$310:$U$610,MATCH(VBDgames!$C2147,VBDhistory3!$B$310:$B$610,0))+ROW()/10000000,0)</f>
        <v>0</v>
      </c>
      <c r="M2147" s="171">
        <f t="array" ref="M2147">IFERROR(INDEX(VBDhistory4!$U$310:$U$610,MATCH(VBDgames!$C2147,VBDhistory4!$B$310:$B$610,0))+ROW()/10000000,0)</f>
        <v>0</v>
      </c>
      <c r="N2147" s="171"/>
      <c r="O2147" s="171" t="str">
        <f t="shared" ref="O2147:R2147" si="3619">$D2147&amp;"-"&amp;RANK(J2147,J$1780:J$2179,0)</f>
        <v>DB-1</v>
      </c>
      <c r="P2147" s="171" t="str">
        <f t="shared" si="3619"/>
        <v>DB-1</v>
      </c>
      <c r="Q2147" s="171" t="str">
        <f t="shared" si="3619"/>
        <v>DB-1</v>
      </c>
      <c r="R2147" s="171" t="str">
        <f t="shared" si="3619"/>
        <v>DB-1</v>
      </c>
      <c r="AC2147" s="3"/>
    </row>
    <row r="2148" ht="15.75" customHeight="1">
      <c r="A2148" s="24">
        <v>369.0</v>
      </c>
      <c r="B2148" s="24" t="s">
        <v>5810</v>
      </c>
      <c r="C2148" s="24" t="s">
        <v>5810</v>
      </c>
      <c r="D2148" s="132" t="s">
        <v>4631</v>
      </c>
      <c r="E2148" s="132"/>
      <c r="F2148" s="132">
        <v>1.0</v>
      </c>
      <c r="G2148" s="132">
        <v>4.0</v>
      </c>
      <c r="H2148" s="132"/>
      <c r="J2148" s="171">
        <f t="array" ref="J2148">IFERROR(INDEX(VBDhistory1!$U$310:$U$610,MATCH(VBDgames!$C2148,VBDhistory1!$B$310:$B$610,0))+ROW()/10000000,0)</f>
        <v>0</v>
      </c>
      <c r="K2148" s="171">
        <f t="array" ref="K2148">IFERROR(INDEX(VBDhistory2!$U$310:$U$610,MATCH(VBDgames!$C2148,VBDhistory2!$B$310:$B$610,0))+ROW()/10000000,0)</f>
        <v>0</v>
      </c>
      <c r="L2148" s="171">
        <f t="array" ref="L2148">IFERROR(INDEX(VBDhistory3!$U$310:$U$610,MATCH(VBDgames!$C2148,VBDhistory3!$B$310:$B$610,0))+ROW()/10000000,0)</f>
        <v>0</v>
      </c>
      <c r="M2148" s="171">
        <f t="array" ref="M2148">IFERROR(INDEX(VBDhistory4!$U$310:$U$610,MATCH(VBDgames!$C2148,VBDhistory4!$B$310:$B$610,0))+ROW()/10000000,0)</f>
        <v>0</v>
      </c>
      <c r="N2148" s="171"/>
      <c r="O2148" s="171" t="str">
        <f t="shared" ref="O2148:R2148" si="3620">$D2148&amp;"-"&amp;RANK(J2148,J$1780:J$2179,0)</f>
        <v>DB-1</v>
      </c>
      <c r="P2148" s="171" t="str">
        <f t="shared" si="3620"/>
        <v>DB-1</v>
      </c>
      <c r="Q2148" s="171" t="str">
        <f t="shared" si="3620"/>
        <v>DB-1</v>
      </c>
      <c r="R2148" s="171" t="str">
        <f t="shared" si="3620"/>
        <v>DB-1</v>
      </c>
      <c r="AC2148" s="3"/>
    </row>
    <row r="2149" ht="15.75" customHeight="1">
      <c r="A2149" s="24">
        <v>370.0</v>
      </c>
      <c r="B2149" s="24" t="s">
        <v>5811</v>
      </c>
      <c r="C2149" s="24" t="s">
        <v>5811</v>
      </c>
      <c r="D2149" s="132" t="s">
        <v>4631</v>
      </c>
      <c r="E2149" s="132">
        <v>0.0</v>
      </c>
      <c r="F2149" s="132">
        <v>2.0</v>
      </c>
      <c r="G2149" s="132">
        <v>5.0</v>
      </c>
      <c r="H2149" s="132"/>
      <c r="J2149" s="171">
        <f t="array" ref="J2149">IFERROR(INDEX(VBDhistory1!$U$310:$U$610,MATCH(VBDgames!$C2149,VBDhistory1!$B$310:$B$610,0))+ROW()/10000000,0)</f>
        <v>0</v>
      </c>
      <c r="K2149" s="171">
        <f t="array" ref="K2149">IFERROR(INDEX(VBDhistory2!$U$310:$U$610,MATCH(VBDgames!$C2149,VBDhistory2!$B$310:$B$610,0))+ROW()/10000000,0)</f>
        <v>0</v>
      </c>
      <c r="L2149" s="171">
        <f t="array" ref="L2149">IFERROR(INDEX(VBDhistory3!$U$310:$U$610,MATCH(VBDgames!$C2149,VBDhistory3!$B$310:$B$610,0))+ROW()/10000000,0)</f>
        <v>0</v>
      </c>
      <c r="M2149" s="171">
        <f t="array" ref="M2149">IFERROR(INDEX(VBDhistory4!$U$310:$U$610,MATCH(VBDgames!$C2149,VBDhistory4!$B$310:$B$610,0))+ROW()/10000000,0)</f>
        <v>0</v>
      </c>
      <c r="N2149" s="171"/>
      <c r="O2149" s="171" t="str">
        <f t="shared" ref="O2149:R2149" si="3621">$D2149&amp;"-"&amp;RANK(J2149,J$1780:J$2179,0)</f>
        <v>DB-1</v>
      </c>
      <c r="P2149" s="171" t="str">
        <f t="shared" si="3621"/>
        <v>DB-1</v>
      </c>
      <c r="Q2149" s="171" t="str">
        <f t="shared" si="3621"/>
        <v>DB-1</v>
      </c>
      <c r="R2149" s="171" t="str">
        <f t="shared" si="3621"/>
        <v>DB-1</v>
      </c>
      <c r="AC2149" s="3"/>
    </row>
    <row r="2150" ht="15.75" customHeight="1">
      <c r="A2150" s="24">
        <v>371.0</v>
      </c>
      <c r="B2150" s="24" t="s">
        <v>5812</v>
      </c>
      <c r="C2150" s="24" t="s">
        <v>5812</v>
      </c>
      <c r="D2150" s="132" t="s">
        <v>4631</v>
      </c>
      <c r="E2150" s="132"/>
      <c r="F2150" s="132"/>
      <c r="G2150" s="132">
        <v>3.0</v>
      </c>
      <c r="H2150" s="132"/>
      <c r="J2150" s="171">
        <f t="array" ref="J2150">IFERROR(INDEX(VBDhistory1!$U$310:$U$610,MATCH(VBDgames!$C2150,VBDhistory1!$B$310:$B$610,0))+ROW()/10000000,0)</f>
        <v>0</v>
      </c>
      <c r="K2150" s="171">
        <f t="array" ref="K2150">IFERROR(INDEX(VBDhistory2!$U$310:$U$610,MATCH(VBDgames!$C2150,VBDhistory2!$B$310:$B$610,0))+ROW()/10000000,0)</f>
        <v>0</v>
      </c>
      <c r="L2150" s="171">
        <f t="array" ref="L2150">IFERROR(INDEX(VBDhistory3!$U$310:$U$610,MATCH(VBDgames!$C2150,VBDhistory3!$B$310:$B$610,0))+ROW()/10000000,0)</f>
        <v>0</v>
      </c>
      <c r="M2150" s="171">
        <f t="array" ref="M2150">IFERROR(INDEX(VBDhistory4!$U$310:$U$610,MATCH(VBDgames!$C2150,VBDhistory4!$B$310:$B$610,0))+ROW()/10000000,0)</f>
        <v>0</v>
      </c>
      <c r="N2150" s="171"/>
      <c r="O2150" s="171" t="str">
        <f t="shared" ref="O2150:R2150" si="3622">$D2150&amp;"-"&amp;RANK(J2150,J$1780:J$2179,0)</f>
        <v>DB-1</v>
      </c>
      <c r="P2150" s="171" t="str">
        <f t="shared" si="3622"/>
        <v>DB-1</v>
      </c>
      <c r="Q2150" s="171" t="str">
        <f t="shared" si="3622"/>
        <v>DB-1</v>
      </c>
      <c r="R2150" s="171" t="str">
        <f t="shared" si="3622"/>
        <v>DB-1</v>
      </c>
      <c r="AC2150" s="3"/>
    </row>
    <row r="2151" ht="15.75" customHeight="1">
      <c r="A2151" s="24">
        <v>372.0</v>
      </c>
      <c r="B2151" s="24" t="s">
        <v>5813</v>
      </c>
      <c r="C2151" s="24" t="s">
        <v>5813</v>
      </c>
      <c r="D2151" s="132" t="s">
        <v>4631</v>
      </c>
      <c r="E2151" s="132"/>
      <c r="F2151" s="132"/>
      <c r="G2151" s="132">
        <v>3.0</v>
      </c>
      <c r="H2151" s="132"/>
      <c r="J2151" s="171">
        <f t="array" ref="J2151">IFERROR(INDEX(VBDhistory1!$U$310:$U$610,MATCH(VBDgames!$C2151,VBDhistory1!$B$310:$B$610,0))+ROW()/10000000,0)</f>
        <v>0</v>
      </c>
      <c r="K2151" s="171">
        <f t="array" ref="K2151">IFERROR(INDEX(VBDhistory2!$U$310:$U$610,MATCH(VBDgames!$C2151,VBDhistory2!$B$310:$B$610,0))+ROW()/10000000,0)</f>
        <v>0</v>
      </c>
      <c r="L2151" s="171">
        <f t="array" ref="L2151">IFERROR(INDEX(VBDhistory3!$U$310:$U$610,MATCH(VBDgames!$C2151,VBDhistory3!$B$310:$B$610,0))+ROW()/10000000,0)</f>
        <v>0</v>
      </c>
      <c r="M2151" s="171">
        <f t="array" ref="M2151">IFERROR(INDEX(VBDhistory4!$U$310:$U$610,MATCH(VBDgames!$C2151,VBDhistory4!$B$310:$B$610,0))+ROW()/10000000,0)</f>
        <v>0</v>
      </c>
      <c r="N2151" s="171"/>
      <c r="O2151" s="171" t="str">
        <f t="shared" ref="O2151:R2151" si="3623">$D2151&amp;"-"&amp;RANK(J2151,J$1780:J$2179,0)</f>
        <v>DB-1</v>
      </c>
      <c r="P2151" s="171" t="str">
        <f t="shared" si="3623"/>
        <v>DB-1</v>
      </c>
      <c r="Q2151" s="171" t="str">
        <f t="shared" si="3623"/>
        <v>DB-1</v>
      </c>
      <c r="R2151" s="171" t="str">
        <f t="shared" si="3623"/>
        <v>DB-1</v>
      </c>
      <c r="AC2151" s="3"/>
    </row>
    <row r="2152" ht="15.75" customHeight="1">
      <c r="A2152" s="24">
        <v>373.0</v>
      </c>
      <c r="B2152" s="24" t="s">
        <v>5814</v>
      </c>
      <c r="C2152" s="24" t="s">
        <v>5814</v>
      </c>
      <c r="D2152" s="132" t="s">
        <v>4631</v>
      </c>
      <c r="E2152" s="132"/>
      <c r="F2152" s="132"/>
      <c r="G2152" s="132">
        <v>4.0</v>
      </c>
      <c r="H2152" s="132"/>
      <c r="J2152" s="171">
        <f t="array" ref="J2152">IFERROR(INDEX(VBDhistory1!$U$310:$U$610,MATCH(VBDgames!$C2152,VBDhistory1!$B$310:$B$610,0))+ROW()/10000000,0)</f>
        <v>0</v>
      </c>
      <c r="K2152" s="171">
        <f t="array" ref="K2152">IFERROR(INDEX(VBDhistory2!$U$310:$U$610,MATCH(VBDgames!$C2152,VBDhistory2!$B$310:$B$610,0))+ROW()/10000000,0)</f>
        <v>0</v>
      </c>
      <c r="L2152" s="171">
        <f t="array" ref="L2152">IFERROR(INDEX(VBDhistory3!$U$310:$U$610,MATCH(VBDgames!$C2152,VBDhistory3!$B$310:$B$610,0))+ROW()/10000000,0)</f>
        <v>0</v>
      </c>
      <c r="M2152" s="171">
        <f t="array" ref="M2152">IFERROR(INDEX(VBDhistory4!$U$310:$U$610,MATCH(VBDgames!$C2152,VBDhistory4!$B$310:$B$610,0))+ROW()/10000000,0)</f>
        <v>0</v>
      </c>
      <c r="N2152" s="171"/>
      <c r="O2152" s="171" t="str">
        <f t="shared" ref="O2152:R2152" si="3624">$D2152&amp;"-"&amp;RANK(J2152,J$1780:J$2179,0)</f>
        <v>DB-1</v>
      </c>
      <c r="P2152" s="171" t="str">
        <f t="shared" si="3624"/>
        <v>DB-1</v>
      </c>
      <c r="Q2152" s="171" t="str">
        <f t="shared" si="3624"/>
        <v>DB-1</v>
      </c>
      <c r="R2152" s="171" t="str">
        <f t="shared" si="3624"/>
        <v>DB-1</v>
      </c>
      <c r="AC2152" s="3"/>
    </row>
    <row r="2153" ht="15.75" customHeight="1">
      <c r="A2153" s="24">
        <v>374.0</v>
      </c>
      <c r="B2153" s="24" t="s">
        <v>5815</v>
      </c>
      <c r="C2153" s="24" t="s">
        <v>5815</v>
      </c>
      <c r="D2153" s="132" t="s">
        <v>4631</v>
      </c>
      <c r="E2153" s="132"/>
      <c r="F2153" s="132"/>
      <c r="G2153" s="132">
        <v>4.0</v>
      </c>
      <c r="H2153" s="132">
        <v>13.0</v>
      </c>
      <c r="J2153" s="171">
        <f t="array" ref="J2153">IFERROR(INDEX(VBDhistory1!$U$310:$U$610,MATCH(VBDgames!$C2153,VBDhistory1!$B$310:$B$610,0))+ROW()/10000000,0)</f>
        <v>0</v>
      </c>
      <c r="K2153" s="171">
        <f t="array" ref="K2153">IFERROR(INDEX(VBDhistory2!$U$310:$U$610,MATCH(VBDgames!$C2153,VBDhistory2!$B$310:$B$610,0))+ROW()/10000000,0)</f>
        <v>0</v>
      </c>
      <c r="L2153" s="171">
        <f t="array" ref="L2153">IFERROR(INDEX(VBDhistory3!$U$310:$U$610,MATCH(VBDgames!$C2153,VBDhistory3!$B$310:$B$610,0))+ROW()/10000000,0)</f>
        <v>0</v>
      </c>
      <c r="M2153" s="171">
        <f t="array" ref="M2153">IFERROR(INDEX(VBDhistory4!$U$310:$U$610,MATCH(VBDgames!$C2153,VBDhistory4!$B$310:$B$610,0))+ROW()/10000000,0)</f>
        <v>0</v>
      </c>
      <c r="N2153" s="171"/>
      <c r="O2153" s="171" t="str">
        <f t="shared" ref="O2153:R2153" si="3625">$D2153&amp;"-"&amp;RANK(J2153,J$1780:J$2179,0)</f>
        <v>DB-1</v>
      </c>
      <c r="P2153" s="171" t="str">
        <f t="shared" si="3625"/>
        <v>DB-1</v>
      </c>
      <c r="Q2153" s="171" t="str">
        <f t="shared" si="3625"/>
        <v>DB-1</v>
      </c>
      <c r="R2153" s="171" t="str">
        <f t="shared" si="3625"/>
        <v>DB-1</v>
      </c>
      <c r="AC2153" s="3"/>
    </row>
    <row r="2154" ht="15.75" customHeight="1">
      <c r="A2154" s="24">
        <v>375.0</v>
      </c>
      <c r="B2154" s="24" t="s">
        <v>5816</v>
      </c>
      <c r="C2154" s="24" t="s">
        <v>5816</v>
      </c>
      <c r="D2154" s="132" t="s">
        <v>4631</v>
      </c>
      <c r="E2154" s="132"/>
      <c r="F2154" s="132"/>
      <c r="G2154" s="132">
        <v>3.0</v>
      </c>
      <c r="H2154" s="132">
        <v>16.0</v>
      </c>
      <c r="J2154" s="171">
        <f t="array" ref="J2154">IFERROR(INDEX(VBDhistory1!$U$310:$U$610,MATCH(VBDgames!$C2154,VBDhistory1!$B$310:$B$610,0))+ROW()/10000000,0)</f>
        <v>0</v>
      </c>
      <c r="K2154" s="171">
        <f t="array" ref="K2154">IFERROR(INDEX(VBDhistory2!$U$310:$U$610,MATCH(VBDgames!$C2154,VBDhistory2!$B$310:$B$610,0))+ROW()/10000000,0)</f>
        <v>0</v>
      </c>
      <c r="L2154" s="171">
        <f t="array" ref="L2154">IFERROR(INDEX(VBDhistory3!$U$310:$U$610,MATCH(VBDgames!$C2154,VBDhistory3!$B$310:$B$610,0))+ROW()/10000000,0)</f>
        <v>0</v>
      </c>
      <c r="M2154" s="171">
        <f t="array" ref="M2154">IFERROR(INDEX(VBDhistory4!$U$310:$U$610,MATCH(VBDgames!$C2154,VBDhistory4!$B$310:$B$610,0))+ROW()/10000000,0)</f>
        <v>0</v>
      </c>
      <c r="N2154" s="171"/>
      <c r="O2154" s="171" t="str">
        <f t="shared" ref="O2154:R2154" si="3626">$D2154&amp;"-"&amp;RANK(J2154,J$1780:J$2179,0)</f>
        <v>DB-1</v>
      </c>
      <c r="P2154" s="171" t="str">
        <f t="shared" si="3626"/>
        <v>DB-1</v>
      </c>
      <c r="Q2154" s="171" t="str">
        <f t="shared" si="3626"/>
        <v>DB-1</v>
      </c>
      <c r="R2154" s="171" t="str">
        <f t="shared" si="3626"/>
        <v>DB-1</v>
      </c>
      <c r="AC2154" s="3"/>
    </row>
    <row r="2155" ht="15.75" customHeight="1">
      <c r="A2155" s="24">
        <v>376.0</v>
      </c>
      <c r="B2155" s="24" t="s">
        <v>4820</v>
      </c>
      <c r="C2155" s="24" t="s">
        <v>4820</v>
      </c>
      <c r="D2155" s="132" t="s">
        <v>4631</v>
      </c>
      <c r="E2155" s="132"/>
      <c r="F2155" s="132">
        <v>2.0</v>
      </c>
      <c r="G2155" s="132">
        <v>3.0</v>
      </c>
      <c r="H2155" s="132"/>
      <c r="J2155" s="171">
        <f t="array" ref="J2155">IFERROR(INDEX(VBDhistory1!$U$310:$U$610,MATCH(VBDgames!$C2155,VBDhistory1!$B$310:$B$610,0))+ROW()/10000000,0)</f>
        <v>0</v>
      </c>
      <c r="K2155" s="171">
        <f t="array" ref="K2155">IFERROR(INDEX(VBDhistory2!$U$310:$U$610,MATCH(VBDgames!$C2155,VBDhistory2!$B$310:$B$610,0))+ROW()/10000000,0)</f>
        <v>0</v>
      </c>
      <c r="L2155" s="171">
        <f t="array" ref="L2155">IFERROR(INDEX(VBDhistory3!$U$310:$U$610,MATCH(VBDgames!$C2155,VBDhistory3!$B$310:$B$610,0))+ROW()/10000000,0)</f>
        <v>0</v>
      </c>
      <c r="M2155" s="171">
        <f t="array" ref="M2155">IFERROR(INDEX(VBDhistory4!$U$310:$U$610,MATCH(VBDgames!$C2155,VBDhistory4!$B$310:$B$610,0))+ROW()/10000000,0)</f>
        <v>0</v>
      </c>
      <c r="N2155" s="171"/>
      <c r="O2155" s="171" t="str">
        <f t="shared" ref="O2155:R2155" si="3627">$D2155&amp;"-"&amp;RANK(J2155,J$1780:J$2179,0)</f>
        <v>DB-1</v>
      </c>
      <c r="P2155" s="171" t="str">
        <f t="shared" si="3627"/>
        <v>DB-1</v>
      </c>
      <c r="Q2155" s="171" t="str">
        <f t="shared" si="3627"/>
        <v>DB-1</v>
      </c>
      <c r="R2155" s="171" t="str">
        <f t="shared" si="3627"/>
        <v>DB-1</v>
      </c>
      <c r="AC2155" s="3"/>
    </row>
    <row r="2156" ht="15.75" customHeight="1">
      <c r="A2156" s="24">
        <v>377.0</v>
      </c>
      <c r="B2156" s="24" t="s">
        <v>5817</v>
      </c>
      <c r="C2156" s="24" t="s">
        <v>5817</v>
      </c>
      <c r="D2156" s="132" t="s">
        <v>4631</v>
      </c>
      <c r="E2156" s="132"/>
      <c r="F2156" s="132"/>
      <c r="G2156" s="132">
        <v>2.0</v>
      </c>
      <c r="H2156" s="132"/>
      <c r="J2156" s="171">
        <f t="array" ref="J2156">IFERROR(INDEX(VBDhistory1!$U$310:$U$610,MATCH(VBDgames!$C2156,VBDhistory1!$B$310:$B$610,0))+ROW()/10000000,0)</f>
        <v>0</v>
      </c>
      <c r="K2156" s="171">
        <f t="array" ref="K2156">IFERROR(INDEX(VBDhistory2!$U$310:$U$610,MATCH(VBDgames!$C2156,VBDhistory2!$B$310:$B$610,0))+ROW()/10000000,0)</f>
        <v>0</v>
      </c>
      <c r="L2156" s="171">
        <f t="array" ref="L2156">IFERROR(INDEX(VBDhistory3!$U$310:$U$610,MATCH(VBDgames!$C2156,VBDhistory3!$B$310:$B$610,0))+ROW()/10000000,0)</f>
        <v>0</v>
      </c>
      <c r="M2156" s="171">
        <f t="array" ref="M2156">IFERROR(INDEX(VBDhistory4!$U$310:$U$610,MATCH(VBDgames!$C2156,VBDhistory4!$B$310:$B$610,0))+ROW()/10000000,0)</f>
        <v>0</v>
      </c>
      <c r="N2156" s="171"/>
      <c r="O2156" s="171" t="str">
        <f t="shared" ref="O2156:R2156" si="3628">$D2156&amp;"-"&amp;RANK(J2156,J$1780:J$2179,0)</f>
        <v>DB-1</v>
      </c>
      <c r="P2156" s="171" t="str">
        <f t="shared" si="3628"/>
        <v>DB-1</v>
      </c>
      <c r="Q2156" s="171" t="str">
        <f t="shared" si="3628"/>
        <v>DB-1</v>
      </c>
      <c r="R2156" s="171" t="str">
        <f t="shared" si="3628"/>
        <v>DB-1</v>
      </c>
      <c r="AC2156" s="3"/>
    </row>
    <row r="2157" ht="15.75" customHeight="1">
      <c r="A2157" s="24">
        <v>378.0</v>
      </c>
      <c r="B2157" s="24" t="s">
        <v>5818</v>
      </c>
      <c r="C2157" s="24" t="s">
        <v>5818</v>
      </c>
      <c r="D2157" s="132" t="s">
        <v>4631</v>
      </c>
      <c r="E2157" s="132">
        <v>0.0</v>
      </c>
      <c r="F2157" s="132">
        <v>2.0</v>
      </c>
      <c r="G2157" s="132">
        <v>1.0</v>
      </c>
      <c r="H2157" s="132"/>
      <c r="J2157" s="171">
        <f t="array" ref="J2157">IFERROR(INDEX(VBDhistory1!$U$310:$U$610,MATCH(VBDgames!$C2157,VBDhistory1!$B$310:$B$610,0))+ROW()/10000000,0)</f>
        <v>0</v>
      </c>
      <c r="K2157" s="171">
        <f t="array" ref="K2157">IFERROR(INDEX(VBDhistory2!$U$310:$U$610,MATCH(VBDgames!$C2157,VBDhistory2!$B$310:$B$610,0))+ROW()/10000000,0)</f>
        <v>0</v>
      </c>
      <c r="L2157" s="171">
        <f t="array" ref="L2157">IFERROR(INDEX(VBDhistory3!$U$310:$U$610,MATCH(VBDgames!$C2157,VBDhistory3!$B$310:$B$610,0))+ROW()/10000000,0)</f>
        <v>0</v>
      </c>
      <c r="M2157" s="171">
        <f t="array" ref="M2157">IFERROR(INDEX(VBDhistory4!$U$310:$U$610,MATCH(VBDgames!$C2157,VBDhistory4!$B$310:$B$610,0))+ROW()/10000000,0)</f>
        <v>0</v>
      </c>
      <c r="N2157" s="171"/>
      <c r="O2157" s="171" t="str">
        <f t="shared" ref="O2157:R2157" si="3629">$D2157&amp;"-"&amp;RANK(J2157,J$1780:J$2179,0)</f>
        <v>DB-1</v>
      </c>
      <c r="P2157" s="171" t="str">
        <f t="shared" si="3629"/>
        <v>DB-1</v>
      </c>
      <c r="Q2157" s="171" t="str">
        <f t="shared" si="3629"/>
        <v>DB-1</v>
      </c>
      <c r="R2157" s="171" t="str">
        <f t="shared" si="3629"/>
        <v>DB-1</v>
      </c>
      <c r="AC2157" s="3"/>
    </row>
    <row r="2158" ht="15.75" customHeight="1">
      <c r="A2158" s="24">
        <v>379.0</v>
      </c>
      <c r="B2158" s="24" t="s">
        <v>5819</v>
      </c>
      <c r="C2158" s="24" t="s">
        <v>5819</v>
      </c>
      <c r="D2158" s="132" t="s">
        <v>4631</v>
      </c>
      <c r="E2158" s="132"/>
      <c r="F2158" s="132">
        <v>1.0</v>
      </c>
      <c r="G2158" s="132">
        <v>3.0</v>
      </c>
      <c r="H2158" s="132"/>
      <c r="J2158" s="171">
        <f t="array" ref="J2158">IFERROR(INDEX(VBDhistory1!$U$310:$U$610,MATCH(VBDgames!$C2158,VBDhistory1!$B$310:$B$610,0))+ROW()/10000000,0)</f>
        <v>0</v>
      </c>
      <c r="K2158" s="171">
        <f t="array" ref="K2158">IFERROR(INDEX(VBDhistory2!$U$310:$U$610,MATCH(VBDgames!$C2158,VBDhistory2!$B$310:$B$610,0))+ROW()/10000000,0)</f>
        <v>0</v>
      </c>
      <c r="L2158" s="171">
        <f t="array" ref="L2158">IFERROR(INDEX(VBDhistory3!$U$310:$U$610,MATCH(VBDgames!$C2158,VBDhistory3!$B$310:$B$610,0))+ROW()/10000000,0)</f>
        <v>0</v>
      </c>
      <c r="M2158" s="171">
        <f t="array" ref="M2158">IFERROR(INDEX(VBDhistory4!$U$310:$U$610,MATCH(VBDgames!$C2158,VBDhistory4!$B$310:$B$610,0))+ROW()/10000000,0)</f>
        <v>0</v>
      </c>
      <c r="N2158" s="171"/>
      <c r="O2158" s="171" t="str">
        <f t="shared" ref="O2158:R2158" si="3630">$D2158&amp;"-"&amp;RANK(J2158,J$1780:J$2179,0)</f>
        <v>DB-1</v>
      </c>
      <c r="P2158" s="171" t="str">
        <f t="shared" si="3630"/>
        <v>DB-1</v>
      </c>
      <c r="Q2158" s="171" t="str">
        <f t="shared" si="3630"/>
        <v>DB-1</v>
      </c>
      <c r="R2158" s="171" t="str">
        <f t="shared" si="3630"/>
        <v>DB-1</v>
      </c>
      <c r="AC2158" s="3"/>
    </row>
    <row r="2159" ht="15.75" customHeight="1">
      <c r="A2159" s="24">
        <v>380.0</v>
      </c>
      <c r="B2159" s="24" t="s">
        <v>5820</v>
      </c>
      <c r="C2159" s="24" t="s">
        <v>5820</v>
      </c>
      <c r="D2159" s="132" t="s">
        <v>4631</v>
      </c>
      <c r="E2159" s="132"/>
      <c r="F2159" s="132"/>
      <c r="G2159" s="132">
        <v>4.0</v>
      </c>
      <c r="H2159" s="132"/>
      <c r="J2159" s="171">
        <f t="array" ref="J2159">IFERROR(INDEX(VBDhistory1!$U$310:$U$610,MATCH(VBDgames!$C2159,VBDhistory1!$B$310:$B$610,0))+ROW()/10000000,0)</f>
        <v>0</v>
      </c>
      <c r="K2159" s="171">
        <f t="array" ref="K2159">IFERROR(INDEX(VBDhistory2!$U$310:$U$610,MATCH(VBDgames!$C2159,VBDhistory2!$B$310:$B$610,0))+ROW()/10000000,0)</f>
        <v>0</v>
      </c>
      <c r="L2159" s="171">
        <f t="array" ref="L2159">IFERROR(INDEX(VBDhistory3!$U$310:$U$610,MATCH(VBDgames!$C2159,VBDhistory3!$B$310:$B$610,0))+ROW()/10000000,0)</f>
        <v>0</v>
      </c>
      <c r="M2159" s="171">
        <f t="array" ref="M2159">IFERROR(INDEX(VBDhistory4!$U$310:$U$610,MATCH(VBDgames!$C2159,VBDhistory4!$B$310:$B$610,0))+ROW()/10000000,0)</f>
        <v>0</v>
      </c>
      <c r="N2159" s="171"/>
      <c r="O2159" s="171" t="str">
        <f t="shared" ref="O2159:R2159" si="3631">$D2159&amp;"-"&amp;RANK(J2159,J$1780:J$2179,0)</f>
        <v>DB-1</v>
      </c>
      <c r="P2159" s="171" t="str">
        <f t="shared" si="3631"/>
        <v>DB-1</v>
      </c>
      <c r="Q2159" s="171" t="str">
        <f t="shared" si="3631"/>
        <v>DB-1</v>
      </c>
      <c r="R2159" s="171" t="str">
        <f t="shared" si="3631"/>
        <v>DB-1</v>
      </c>
      <c r="AC2159" s="3"/>
    </row>
    <row r="2160" ht="15.75" customHeight="1">
      <c r="A2160" s="24">
        <v>381.0</v>
      </c>
      <c r="B2160" s="24" t="s">
        <v>5821</v>
      </c>
      <c r="C2160" s="24" t="s">
        <v>5821</v>
      </c>
      <c r="D2160" s="132" t="s">
        <v>4631</v>
      </c>
      <c r="E2160" s="132"/>
      <c r="F2160" s="132">
        <v>0.0</v>
      </c>
      <c r="G2160" s="132">
        <v>2.0</v>
      </c>
      <c r="H2160" s="132"/>
      <c r="J2160" s="171">
        <f t="array" ref="J2160">IFERROR(INDEX(VBDhistory1!$U$310:$U$610,MATCH(VBDgames!$C2160,VBDhistory1!$B$310:$B$610,0))+ROW()/10000000,0)</f>
        <v>0</v>
      </c>
      <c r="K2160" s="171">
        <f t="array" ref="K2160">IFERROR(INDEX(VBDhistory2!$U$310:$U$610,MATCH(VBDgames!$C2160,VBDhistory2!$B$310:$B$610,0))+ROW()/10000000,0)</f>
        <v>0</v>
      </c>
      <c r="L2160" s="171">
        <f t="array" ref="L2160">IFERROR(INDEX(VBDhistory3!$U$310:$U$610,MATCH(VBDgames!$C2160,VBDhistory3!$B$310:$B$610,0))+ROW()/10000000,0)</f>
        <v>0</v>
      </c>
      <c r="M2160" s="171">
        <f t="array" ref="M2160">IFERROR(INDEX(VBDhistory4!$U$310:$U$610,MATCH(VBDgames!$C2160,VBDhistory4!$B$310:$B$610,0))+ROW()/10000000,0)</f>
        <v>0</v>
      </c>
      <c r="N2160" s="171"/>
      <c r="O2160" s="171" t="str">
        <f t="shared" ref="O2160:R2160" si="3632">$D2160&amp;"-"&amp;RANK(J2160,J$1780:J$2179,0)</f>
        <v>DB-1</v>
      </c>
      <c r="P2160" s="171" t="str">
        <f t="shared" si="3632"/>
        <v>DB-1</v>
      </c>
      <c r="Q2160" s="171" t="str">
        <f t="shared" si="3632"/>
        <v>DB-1</v>
      </c>
      <c r="R2160" s="171" t="str">
        <f t="shared" si="3632"/>
        <v>DB-1</v>
      </c>
      <c r="AC2160" s="3"/>
    </row>
    <row r="2161" ht="15.75" customHeight="1">
      <c r="A2161" s="24">
        <v>382.0</v>
      </c>
      <c r="B2161" s="24" t="s">
        <v>5822</v>
      </c>
      <c r="C2161" s="24" t="s">
        <v>5822</v>
      </c>
      <c r="D2161" s="132" t="s">
        <v>4631</v>
      </c>
      <c r="E2161" s="132"/>
      <c r="F2161" s="132"/>
      <c r="G2161" s="132">
        <v>3.0</v>
      </c>
      <c r="H2161" s="132"/>
      <c r="J2161" s="171">
        <f t="array" ref="J2161">IFERROR(INDEX(VBDhistory1!$U$310:$U$610,MATCH(VBDgames!$C2161,VBDhistory1!$B$310:$B$610,0))+ROW()/10000000,0)</f>
        <v>0</v>
      </c>
      <c r="K2161" s="171">
        <f t="array" ref="K2161">IFERROR(INDEX(VBDhistory2!$U$310:$U$610,MATCH(VBDgames!$C2161,VBDhistory2!$B$310:$B$610,0))+ROW()/10000000,0)</f>
        <v>0</v>
      </c>
      <c r="L2161" s="171">
        <f t="array" ref="L2161">IFERROR(INDEX(VBDhistory3!$U$310:$U$610,MATCH(VBDgames!$C2161,VBDhistory3!$B$310:$B$610,0))+ROW()/10000000,0)</f>
        <v>0</v>
      </c>
      <c r="M2161" s="171">
        <f t="array" ref="M2161">IFERROR(INDEX(VBDhistory4!$U$310:$U$610,MATCH(VBDgames!$C2161,VBDhistory4!$B$310:$B$610,0))+ROW()/10000000,0)</f>
        <v>0</v>
      </c>
      <c r="N2161" s="171"/>
      <c r="O2161" s="171" t="str">
        <f t="shared" ref="O2161:R2161" si="3633">$D2161&amp;"-"&amp;RANK(J2161,J$1780:J$2179,0)</f>
        <v>DB-1</v>
      </c>
      <c r="P2161" s="171" t="str">
        <f t="shared" si="3633"/>
        <v>DB-1</v>
      </c>
      <c r="Q2161" s="171" t="str">
        <f t="shared" si="3633"/>
        <v>DB-1</v>
      </c>
      <c r="R2161" s="171" t="str">
        <f t="shared" si="3633"/>
        <v>DB-1</v>
      </c>
      <c r="AC2161" s="3"/>
    </row>
    <row r="2162" ht="15.75" customHeight="1">
      <c r="A2162" s="24">
        <v>383.0</v>
      </c>
      <c r="D2162" s="132" t="s">
        <v>4631</v>
      </c>
      <c r="E2162" s="132"/>
      <c r="F2162" s="132"/>
      <c r="G2162" s="132"/>
      <c r="H2162" s="132"/>
      <c r="J2162" s="171">
        <f t="array" ref="J2162">IFERROR(INDEX(VBDhistory1!$U$310:$U$610,MATCH(VBDgames!$C2162,VBDhistory1!$B$310:$B$610,0))+ROW()/10000000,0)</f>
        <v>0</v>
      </c>
      <c r="K2162" s="171">
        <f t="array" ref="K2162">IFERROR(INDEX(VBDhistory2!$U$310:$U$610,MATCH(VBDgames!$C2162,VBDhistory2!$B$310:$B$610,0))+ROW()/10000000,0)</f>
        <v>0</v>
      </c>
      <c r="L2162" s="171">
        <f t="array" ref="L2162">IFERROR(INDEX(VBDhistory3!$U$310:$U$610,MATCH(VBDgames!$C2162,VBDhistory3!$B$310:$B$610,0))+ROW()/10000000,0)</f>
        <v>0</v>
      </c>
      <c r="M2162" s="171">
        <f t="array" ref="M2162">IFERROR(INDEX(VBDhistory4!$U$310:$U$610,MATCH(VBDgames!$C2162,VBDhistory4!$B$310:$B$610,0))+ROW()/10000000,0)</f>
        <v>0</v>
      </c>
      <c r="N2162" s="171"/>
      <c r="O2162" s="171" t="str">
        <f t="shared" ref="O2162:R2162" si="3634">$D2162&amp;"-"&amp;RANK(J2162,J$1780:J$2179,0)</f>
        <v>DB-1</v>
      </c>
      <c r="P2162" s="171" t="str">
        <f t="shared" si="3634"/>
        <v>DB-1</v>
      </c>
      <c r="Q2162" s="171" t="str">
        <f t="shared" si="3634"/>
        <v>DB-1</v>
      </c>
      <c r="R2162" s="171" t="str">
        <f t="shared" si="3634"/>
        <v>DB-1</v>
      </c>
      <c r="AC2162" s="3"/>
    </row>
    <row r="2163" ht="15.75" customHeight="1">
      <c r="A2163" s="24">
        <v>384.0</v>
      </c>
      <c r="D2163" s="132" t="s">
        <v>4631</v>
      </c>
      <c r="E2163" s="132"/>
      <c r="F2163" s="132"/>
      <c r="G2163" s="132"/>
      <c r="H2163" s="132"/>
      <c r="J2163" s="171">
        <f t="array" ref="J2163">IFERROR(INDEX(VBDhistory1!$U$310:$U$610,MATCH(VBDgames!$C2163,VBDhistory1!$B$310:$B$610,0))+ROW()/10000000,0)</f>
        <v>0</v>
      </c>
      <c r="K2163" s="171">
        <f t="array" ref="K2163">IFERROR(INDEX(VBDhistory2!$U$310:$U$610,MATCH(VBDgames!$C2163,VBDhistory2!$B$310:$B$610,0))+ROW()/10000000,0)</f>
        <v>0</v>
      </c>
      <c r="L2163" s="171">
        <f t="array" ref="L2163">IFERROR(INDEX(VBDhistory3!$U$310:$U$610,MATCH(VBDgames!$C2163,VBDhistory3!$B$310:$B$610,0))+ROW()/10000000,0)</f>
        <v>0</v>
      </c>
      <c r="M2163" s="171">
        <f t="array" ref="M2163">IFERROR(INDEX(VBDhistory4!$U$310:$U$610,MATCH(VBDgames!$C2163,VBDhistory4!$B$310:$B$610,0))+ROW()/10000000,0)</f>
        <v>0</v>
      </c>
      <c r="N2163" s="171"/>
      <c r="O2163" s="171" t="str">
        <f t="shared" ref="O2163:R2163" si="3635">$D2163&amp;"-"&amp;RANK(J2163,J$1780:J$2179,0)</f>
        <v>DB-1</v>
      </c>
      <c r="P2163" s="171" t="str">
        <f t="shared" si="3635"/>
        <v>DB-1</v>
      </c>
      <c r="Q2163" s="171" t="str">
        <f t="shared" si="3635"/>
        <v>DB-1</v>
      </c>
      <c r="R2163" s="171" t="str">
        <f t="shared" si="3635"/>
        <v>DB-1</v>
      </c>
      <c r="AC2163" s="3"/>
    </row>
    <row r="2164" ht="15.75" customHeight="1">
      <c r="A2164" s="24">
        <v>385.0</v>
      </c>
      <c r="D2164" s="132" t="s">
        <v>4631</v>
      </c>
      <c r="E2164" s="132"/>
      <c r="F2164" s="132"/>
      <c r="G2164" s="132"/>
      <c r="H2164" s="132"/>
      <c r="J2164" s="171">
        <f t="array" ref="J2164">IFERROR(INDEX(VBDhistory1!$U$310:$U$610,MATCH(VBDgames!$C2164,VBDhistory1!$B$310:$B$610,0))+ROW()/10000000,0)</f>
        <v>0</v>
      </c>
      <c r="K2164" s="171">
        <f t="array" ref="K2164">IFERROR(INDEX(VBDhistory2!$U$310:$U$610,MATCH(VBDgames!$C2164,VBDhistory2!$B$310:$B$610,0))+ROW()/10000000,0)</f>
        <v>0</v>
      </c>
      <c r="L2164" s="171">
        <f t="array" ref="L2164">IFERROR(INDEX(VBDhistory3!$U$310:$U$610,MATCH(VBDgames!$C2164,VBDhistory3!$B$310:$B$610,0))+ROW()/10000000,0)</f>
        <v>0</v>
      </c>
      <c r="M2164" s="171">
        <f t="array" ref="M2164">IFERROR(INDEX(VBDhistory4!$U$310:$U$610,MATCH(VBDgames!$C2164,VBDhistory4!$B$310:$B$610,0))+ROW()/10000000,0)</f>
        <v>0</v>
      </c>
      <c r="N2164" s="171"/>
      <c r="O2164" s="171" t="str">
        <f t="shared" ref="O2164:R2164" si="3636">$D2164&amp;"-"&amp;RANK(J2164,J$1780:J$2179,0)</f>
        <v>DB-1</v>
      </c>
      <c r="P2164" s="171" t="str">
        <f t="shared" si="3636"/>
        <v>DB-1</v>
      </c>
      <c r="Q2164" s="171" t="str">
        <f t="shared" si="3636"/>
        <v>DB-1</v>
      </c>
      <c r="R2164" s="171" t="str">
        <f t="shared" si="3636"/>
        <v>DB-1</v>
      </c>
      <c r="AC2164" s="3"/>
    </row>
    <row r="2165" ht="15.75" customHeight="1">
      <c r="A2165" s="24">
        <v>386.0</v>
      </c>
      <c r="D2165" s="132" t="s">
        <v>4631</v>
      </c>
      <c r="E2165" s="132"/>
      <c r="F2165" s="132"/>
      <c r="G2165" s="132"/>
      <c r="H2165" s="132"/>
      <c r="J2165" s="171">
        <f t="array" ref="J2165">IFERROR(INDEX(VBDhistory1!$U$310:$U$610,MATCH(VBDgames!$C2165,VBDhistory1!$B$310:$B$610,0))+ROW()/10000000,0)</f>
        <v>0</v>
      </c>
      <c r="K2165" s="171">
        <f t="array" ref="K2165">IFERROR(INDEX(VBDhistory2!$U$310:$U$610,MATCH(VBDgames!$C2165,VBDhistory2!$B$310:$B$610,0))+ROW()/10000000,0)</f>
        <v>0</v>
      </c>
      <c r="L2165" s="171">
        <f t="array" ref="L2165">IFERROR(INDEX(VBDhistory3!$U$310:$U$610,MATCH(VBDgames!$C2165,VBDhistory3!$B$310:$B$610,0))+ROW()/10000000,0)</f>
        <v>0</v>
      </c>
      <c r="M2165" s="171">
        <f t="array" ref="M2165">IFERROR(INDEX(VBDhistory4!$U$310:$U$610,MATCH(VBDgames!$C2165,VBDhistory4!$B$310:$B$610,0))+ROW()/10000000,0)</f>
        <v>0</v>
      </c>
      <c r="N2165" s="171"/>
      <c r="O2165" s="171" t="str">
        <f t="shared" ref="O2165:R2165" si="3637">$D2165&amp;"-"&amp;RANK(J2165,J$1780:J$2179,0)</f>
        <v>DB-1</v>
      </c>
      <c r="P2165" s="171" t="str">
        <f t="shared" si="3637"/>
        <v>DB-1</v>
      </c>
      <c r="Q2165" s="171" t="str">
        <f t="shared" si="3637"/>
        <v>DB-1</v>
      </c>
      <c r="R2165" s="171" t="str">
        <f t="shared" si="3637"/>
        <v>DB-1</v>
      </c>
      <c r="AC2165" s="3"/>
    </row>
    <row r="2166" ht="15.75" customHeight="1">
      <c r="A2166" s="24">
        <v>387.0</v>
      </c>
      <c r="D2166" s="132" t="s">
        <v>4631</v>
      </c>
      <c r="E2166" s="132"/>
      <c r="F2166" s="132"/>
      <c r="G2166" s="132"/>
      <c r="H2166" s="132"/>
      <c r="J2166" s="171">
        <f t="array" ref="J2166">IFERROR(INDEX(VBDhistory1!$U$310:$U$610,MATCH(VBDgames!$C2166,VBDhistory1!$B$310:$B$610,0))+ROW()/10000000,0)</f>
        <v>0</v>
      </c>
      <c r="K2166" s="171">
        <f t="array" ref="K2166">IFERROR(INDEX(VBDhistory2!$U$310:$U$610,MATCH(VBDgames!$C2166,VBDhistory2!$B$310:$B$610,0))+ROW()/10000000,0)</f>
        <v>0</v>
      </c>
      <c r="L2166" s="171">
        <f t="array" ref="L2166">IFERROR(INDEX(VBDhistory3!$U$310:$U$610,MATCH(VBDgames!$C2166,VBDhistory3!$B$310:$B$610,0))+ROW()/10000000,0)</f>
        <v>0</v>
      </c>
      <c r="M2166" s="171">
        <f t="array" ref="M2166">IFERROR(INDEX(VBDhistory4!$U$310:$U$610,MATCH(VBDgames!$C2166,VBDhistory4!$B$310:$B$610,0))+ROW()/10000000,0)</f>
        <v>0</v>
      </c>
      <c r="N2166" s="171"/>
      <c r="O2166" s="171" t="str">
        <f t="shared" ref="O2166:R2166" si="3638">$D2166&amp;"-"&amp;RANK(J2166,J$1780:J$2179,0)</f>
        <v>DB-1</v>
      </c>
      <c r="P2166" s="171" t="str">
        <f t="shared" si="3638"/>
        <v>DB-1</v>
      </c>
      <c r="Q2166" s="171" t="str">
        <f t="shared" si="3638"/>
        <v>DB-1</v>
      </c>
      <c r="R2166" s="171" t="str">
        <f t="shared" si="3638"/>
        <v>DB-1</v>
      </c>
      <c r="AC2166" s="3"/>
    </row>
    <row r="2167" ht="15.75" customHeight="1">
      <c r="A2167" s="24">
        <v>388.0</v>
      </c>
      <c r="D2167" s="132" t="s">
        <v>4631</v>
      </c>
      <c r="E2167" s="132"/>
      <c r="F2167" s="132"/>
      <c r="G2167" s="132"/>
      <c r="H2167" s="132"/>
      <c r="J2167" s="171">
        <f t="array" ref="J2167">IFERROR(INDEX(VBDhistory1!$U$310:$U$610,MATCH(VBDgames!$C2167,VBDhistory1!$B$310:$B$610,0))+ROW()/10000000,0)</f>
        <v>0</v>
      </c>
      <c r="K2167" s="171">
        <f t="array" ref="K2167">IFERROR(INDEX(VBDhistory2!$U$310:$U$610,MATCH(VBDgames!$C2167,VBDhistory2!$B$310:$B$610,0))+ROW()/10000000,0)</f>
        <v>0</v>
      </c>
      <c r="L2167" s="171">
        <f t="array" ref="L2167">IFERROR(INDEX(VBDhistory3!$U$310:$U$610,MATCH(VBDgames!$C2167,VBDhistory3!$B$310:$B$610,0))+ROW()/10000000,0)</f>
        <v>0</v>
      </c>
      <c r="M2167" s="171">
        <f t="array" ref="M2167">IFERROR(INDEX(VBDhistory4!$U$310:$U$610,MATCH(VBDgames!$C2167,VBDhistory4!$B$310:$B$610,0))+ROW()/10000000,0)</f>
        <v>0</v>
      </c>
      <c r="N2167" s="171"/>
      <c r="O2167" s="171" t="str">
        <f t="shared" ref="O2167:R2167" si="3639">$D2167&amp;"-"&amp;RANK(J2167,J$1780:J$2179,0)</f>
        <v>DB-1</v>
      </c>
      <c r="P2167" s="171" t="str">
        <f t="shared" si="3639"/>
        <v>DB-1</v>
      </c>
      <c r="Q2167" s="171" t="str">
        <f t="shared" si="3639"/>
        <v>DB-1</v>
      </c>
      <c r="R2167" s="171" t="str">
        <f t="shared" si="3639"/>
        <v>DB-1</v>
      </c>
      <c r="AC2167" s="3"/>
    </row>
    <row r="2168" ht="15.75" customHeight="1">
      <c r="A2168" s="24">
        <v>389.0</v>
      </c>
      <c r="D2168" s="132" t="s">
        <v>4631</v>
      </c>
      <c r="E2168" s="132"/>
      <c r="F2168" s="132"/>
      <c r="G2168" s="132"/>
      <c r="H2168" s="132"/>
      <c r="J2168" s="171">
        <f t="array" ref="J2168">IFERROR(INDEX(VBDhistory1!$U$310:$U$610,MATCH(VBDgames!$C2168,VBDhistory1!$B$310:$B$610,0))+ROW()/10000000,0)</f>
        <v>0</v>
      </c>
      <c r="K2168" s="171">
        <f t="array" ref="K2168">IFERROR(INDEX(VBDhistory2!$U$310:$U$610,MATCH(VBDgames!$C2168,VBDhistory2!$B$310:$B$610,0))+ROW()/10000000,0)</f>
        <v>0</v>
      </c>
      <c r="L2168" s="171">
        <f t="array" ref="L2168">IFERROR(INDEX(VBDhistory3!$U$310:$U$610,MATCH(VBDgames!$C2168,VBDhistory3!$B$310:$B$610,0))+ROW()/10000000,0)</f>
        <v>0</v>
      </c>
      <c r="M2168" s="171">
        <f t="array" ref="M2168">IFERROR(INDEX(VBDhistory4!$U$310:$U$610,MATCH(VBDgames!$C2168,VBDhistory4!$B$310:$B$610,0))+ROW()/10000000,0)</f>
        <v>0</v>
      </c>
      <c r="N2168" s="171"/>
      <c r="O2168" s="171" t="str">
        <f t="shared" ref="O2168:R2168" si="3640">$D2168&amp;"-"&amp;RANK(J2168,J$1780:J$2179,0)</f>
        <v>DB-1</v>
      </c>
      <c r="P2168" s="171" t="str">
        <f t="shared" si="3640"/>
        <v>DB-1</v>
      </c>
      <c r="Q2168" s="171" t="str">
        <f t="shared" si="3640"/>
        <v>DB-1</v>
      </c>
      <c r="R2168" s="171" t="str">
        <f t="shared" si="3640"/>
        <v>DB-1</v>
      </c>
      <c r="AC2168" s="3"/>
    </row>
    <row r="2169" ht="15.75" customHeight="1">
      <c r="A2169" s="24">
        <v>390.0</v>
      </c>
      <c r="D2169" s="132" t="s">
        <v>4631</v>
      </c>
      <c r="E2169" s="132"/>
      <c r="F2169" s="132"/>
      <c r="G2169" s="132"/>
      <c r="H2169" s="132"/>
      <c r="J2169" s="171">
        <f t="array" ref="J2169">IFERROR(INDEX(VBDhistory1!$U$310:$U$610,MATCH(VBDgames!$C2169,VBDhistory1!$B$310:$B$610,0))+ROW()/10000000,0)</f>
        <v>0</v>
      </c>
      <c r="K2169" s="171">
        <f t="array" ref="K2169">IFERROR(INDEX(VBDhistory2!$U$310:$U$610,MATCH(VBDgames!$C2169,VBDhistory2!$B$310:$B$610,0))+ROW()/10000000,0)</f>
        <v>0</v>
      </c>
      <c r="L2169" s="171">
        <f t="array" ref="L2169">IFERROR(INDEX(VBDhistory3!$U$310:$U$610,MATCH(VBDgames!$C2169,VBDhistory3!$B$310:$B$610,0))+ROW()/10000000,0)</f>
        <v>0</v>
      </c>
      <c r="M2169" s="171">
        <f t="array" ref="M2169">IFERROR(INDEX(VBDhistory4!$U$310:$U$610,MATCH(VBDgames!$C2169,VBDhistory4!$B$310:$B$610,0))+ROW()/10000000,0)</f>
        <v>0</v>
      </c>
      <c r="N2169" s="171"/>
      <c r="O2169" s="171" t="str">
        <f t="shared" ref="O2169:R2169" si="3641">$D2169&amp;"-"&amp;RANK(J2169,J$1780:J$2179,0)</f>
        <v>DB-1</v>
      </c>
      <c r="P2169" s="171" t="str">
        <f t="shared" si="3641"/>
        <v>DB-1</v>
      </c>
      <c r="Q2169" s="171" t="str">
        <f t="shared" si="3641"/>
        <v>DB-1</v>
      </c>
      <c r="R2169" s="171" t="str">
        <f t="shared" si="3641"/>
        <v>DB-1</v>
      </c>
      <c r="AC2169" s="3"/>
    </row>
    <row r="2170" ht="15.75" customHeight="1">
      <c r="A2170" s="24">
        <v>391.0</v>
      </c>
      <c r="D2170" s="132" t="s">
        <v>4631</v>
      </c>
      <c r="E2170" s="132"/>
      <c r="F2170" s="132"/>
      <c r="G2170" s="132"/>
      <c r="H2170" s="132"/>
      <c r="J2170" s="171">
        <f t="array" ref="J2170">IFERROR(INDEX(VBDhistory1!$U$310:$U$610,MATCH(VBDgames!$C2170,VBDhistory1!$B$310:$B$610,0))+ROW()/10000000,0)</f>
        <v>0</v>
      </c>
      <c r="K2170" s="171">
        <f t="array" ref="K2170">IFERROR(INDEX(VBDhistory2!$U$310:$U$610,MATCH(VBDgames!$C2170,VBDhistory2!$B$310:$B$610,0))+ROW()/10000000,0)</f>
        <v>0</v>
      </c>
      <c r="L2170" s="171">
        <f t="array" ref="L2170">IFERROR(INDEX(VBDhistory3!$U$310:$U$610,MATCH(VBDgames!$C2170,VBDhistory3!$B$310:$B$610,0))+ROW()/10000000,0)</f>
        <v>0</v>
      </c>
      <c r="M2170" s="171">
        <f t="array" ref="M2170">IFERROR(INDEX(VBDhistory4!$U$310:$U$610,MATCH(VBDgames!$C2170,VBDhistory4!$B$310:$B$610,0))+ROW()/10000000,0)</f>
        <v>0</v>
      </c>
      <c r="N2170" s="171"/>
      <c r="O2170" s="171" t="str">
        <f t="shared" ref="O2170:R2170" si="3642">$D2170&amp;"-"&amp;RANK(J2170,J$1780:J$2179,0)</f>
        <v>DB-1</v>
      </c>
      <c r="P2170" s="171" t="str">
        <f t="shared" si="3642"/>
        <v>DB-1</v>
      </c>
      <c r="Q2170" s="171" t="str">
        <f t="shared" si="3642"/>
        <v>DB-1</v>
      </c>
      <c r="R2170" s="171" t="str">
        <f t="shared" si="3642"/>
        <v>DB-1</v>
      </c>
      <c r="AC2170" s="3"/>
    </row>
    <row r="2171" ht="15.75" customHeight="1">
      <c r="A2171" s="24">
        <v>392.0</v>
      </c>
      <c r="D2171" s="132" t="s">
        <v>4631</v>
      </c>
      <c r="E2171" s="132"/>
      <c r="F2171" s="132"/>
      <c r="G2171" s="132"/>
      <c r="H2171" s="132"/>
      <c r="J2171" s="171">
        <f t="array" ref="J2171">IFERROR(INDEX(VBDhistory1!$U$310:$U$610,MATCH(VBDgames!$C2171,VBDhistory1!$B$310:$B$610,0))+ROW()/10000000,0)</f>
        <v>0</v>
      </c>
      <c r="K2171" s="171">
        <f t="array" ref="K2171">IFERROR(INDEX(VBDhistory2!$U$310:$U$610,MATCH(VBDgames!$C2171,VBDhistory2!$B$310:$B$610,0))+ROW()/10000000,0)</f>
        <v>0</v>
      </c>
      <c r="L2171" s="171">
        <f t="array" ref="L2171">IFERROR(INDEX(VBDhistory3!$U$310:$U$610,MATCH(VBDgames!$C2171,VBDhistory3!$B$310:$B$610,0))+ROW()/10000000,0)</f>
        <v>0</v>
      </c>
      <c r="M2171" s="171">
        <f t="array" ref="M2171">IFERROR(INDEX(VBDhistory4!$U$310:$U$610,MATCH(VBDgames!$C2171,VBDhistory4!$B$310:$B$610,0))+ROW()/10000000,0)</f>
        <v>0</v>
      </c>
      <c r="N2171" s="171"/>
      <c r="O2171" s="171" t="str">
        <f t="shared" ref="O2171:R2171" si="3643">$D2171&amp;"-"&amp;RANK(J2171,J$1780:J$2179,0)</f>
        <v>DB-1</v>
      </c>
      <c r="P2171" s="171" t="str">
        <f t="shared" si="3643"/>
        <v>DB-1</v>
      </c>
      <c r="Q2171" s="171" t="str">
        <f t="shared" si="3643"/>
        <v>DB-1</v>
      </c>
      <c r="R2171" s="171" t="str">
        <f t="shared" si="3643"/>
        <v>DB-1</v>
      </c>
      <c r="AC2171" s="3"/>
    </row>
    <row r="2172" ht="15.75" customHeight="1">
      <c r="A2172" s="24">
        <v>393.0</v>
      </c>
      <c r="D2172" s="132" t="s">
        <v>4631</v>
      </c>
      <c r="E2172" s="132"/>
      <c r="F2172" s="132"/>
      <c r="G2172" s="132"/>
      <c r="H2172" s="132"/>
      <c r="J2172" s="171">
        <f t="array" ref="J2172">IFERROR(INDEX(VBDhistory1!$U$310:$U$610,MATCH(VBDgames!$C2172,VBDhistory1!$B$310:$B$610,0))+ROW()/10000000,0)</f>
        <v>0</v>
      </c>
      <c r="K2172" s="171">
        <f t="array" ref="K2172">IFERROR(INDEX(VBDhistory2!$U$310:$U$610,MATCH(VBDgames!$C2172,VBDhistory2!$B$310:$B$610,0))+ROW()/10000000,0)</f>
        <v>0</v>
      </c>
      <c r="L2172" s="171">
        <f t="array" ref="L2172">IFERROR(INDEX(VBDhistory3!$U$310:$U$610,MATCH(VBDgames!$C2172,VBDhistory3!$B$310:$B$610,0))+ROW()/10000000,0)</f>
        <v>0</v>
      </c>
      <c r="M2172" s="171">
        <f t="array" ref="M2172">IFERROR(INDEX(VBDhistory4!$U$310:$U$610,MATCH(VBDgames!$C2172,VBDhistory4!$B$310:$B$610,0))+ROW()/10000000,0)</f>
        <v>0</v>
      </c>
      <c r="N2172" s="171"/>
      <c r="O2172" s="171" t="str">
        <f t="shared" ref="O2172:R2172" si="3644">$D2172&amp;"-"&amp;RANK(J2172,J$1780:J$2179,0)</f>
        <v>DB-1</v>
      </c>
      <c r="P2172" s="171" t="str">
        <f t="shared" si="3644"/>
        <v>DB-1</v>
      </c>
      <c r="Q2172" s="171" t="str">
        <f t="shared" si="3644"/>
        <v>DB-1</v>
      </c>
      <c r="R2172" s="171" t="str">
        <f t="shared" si="3644"/>
        <v>DB-1</v>
      </c>
      <c r="AC2172" s="3"/>
    </row>
    <row r="2173" ht="15.75" customHeight="1">
      <c r="A2173" s="24">
        <v>394.0</v>
      </c>
      <c r="D2173" s="132" t="s">
        <v>4631</v>
      </c>
      <c r="E2173" s="132"/>
      <c r="F2173" s="132"/>
      <c r="G2173" s="132"/>
      <c r="H2173" s="132"/>
      <c r="J2173" s="171">
        <f t="array" ref="J2173">IFERROR(INDEX(VBDhistory1!$U$310:$U$610,MATCH(VBDgames!$C2173,VBDhistory1!$B$310:$B$610,0))+ROW()/10000000,0)</f>
        <v>0</v>
      </c>
      <c r="K2173" s="171">
        <f t="array" ref="K2173">IFERROR(INDEX(VBDhistory2!$U$310:$U$610,MATCH(VBDgames!$C2173,VBDhistory2!$B$310:$B$610,0))+ROW()/10000000,0)</f>
        <v>0</v>
      </c>
      <c r="L2173" s="171">
        <f t="array" ref="L2173">IFERROR(INDEX(VBDhistory3!$U$310:$U$610,MATCH(VBDgames!$C2173,VBDhistory3!$B$310:$B$610,0))+ROW()/10000000,0)</f>
        <v>0</v>
      </c>
      <c r="M2173" s="171">
        <f t="array" ref="M2173">IFERROR(INDEX(VBDhistory4!$U$310:$U$610,MATCH(VBDgames!$C2173,VBDhistory4!$B$310:$B$610,0))+ROW()/10000000,0)</f>
        <v>0</v>
      </c>
      <c r="N2173" s="171"/>
      <c r="O2173" s="171" t="str">
        <f t="shared" ref="O2173:R2173" si="3645">$D2173&amp;"-"&amp;RANK(J2173,J$1780:J$2179,0)</f>
        <v>DB-1</v>
      </c>
      <c r="P2173" s="171" t="str">
        <f t="shared" si="3645"/>
        <v>DB-1</v>
      </c>
      <c r="Q2173" s="171" t="str">
        <f t="shared" si="3645"/>
        <v>DB-1</v>
      </c>
      <c r="R2173" s="171" t="str">
        <f t="shared" si="3645"/>
        <v>DB-1</v>
      </c>
      <c r="AC2173" s="3"/>
    </row>
    <row r="2174" ht="15.75" customHeight="1">
      <c r="A2174" s="24">
        <v>395.0</v>
      </c>
      <c r="D2174" s="132" t="s">
        <v>4631</v>
      </c>
      <c r="E2174" s="132"/>
      <c r="F2174" s="132"/>
      <c r="G2174" s="132"/>
      <c r="H2174" s="132"/>
      <c r="J2174" s="171">
        <f t="array" ref="J2174">IFERROR(INDEX(VBDhistory1!$U$310:$U$610,MATCH(VBDgames!$C2174,VBDhistory1!$B$310:$B$610,0))+ROW()/10000000,0)</f>
        <v>0</v>
      </c>
      <c r="K2174" s="171">
        <f t="array" ref="K2174">IFERROR(INDEX(VBDhistory2!$U$310:$U$610,MATCH(VBDgames!$C2174,VBDhistory2!$B$310:$B$610,0))+ROW()/10000000,0)</f>
        <v>0</v>
      </c>
      <c r="L2174" s="171">
        <f t="array" ref="L2174">IFERROR(INDEX(VBDhistory3!$U$310:$U$610,MATCH(VBDgames!$C2174,VBDhistory3!$B$310:$B$610,0))+ROW()/10000000,0)</f>
        <v>0</v>
      </c>
      <c r="M2174" s="171">
        <f t="array" ref="M2174">IFERROR(INDEX(VBDhistory4!$U$310:$U$610,MATCH(VBDgames!$C2174,VBDhistory4!$B$310:$B$610,0))+ROW()/10000000,0)</f>
        <v>0</v>
      </c>
      <c r="N2174" s="171"/>
      <c r="O2174" s="171" t="str">
        <f t="shared" ref="O2174:R2174" si="3646">$D2174&amp;"-"&amp;RANK(J2174,J$1780:J$2179,0)</f>
        <v>DB-1</v>
      </c>
      <c r="P2174" s="171" t="str">
        <f t="shared" si="3646"/>
        <v>DB-1</v>
      </c>
      <c r="Q2174" s="171" t="str">
        <f t="shared" si="3646"/>
        <v>DB-1</v>
      </c>
      <c r="R2174" s="171" t="str">
        <f t="shared" si="3646"/>
        <v>DB-1</v>
      </c>
      <c r="AC2174" s="3"/>
    </row>
    <row r="2175" ht="15.75" customHeight="1">
      <c r="A2175" s="24">
        <v>396.0</v>
      </c>
      <c r="D2175" s="132" t="s">
        <v>4631</v>
      </c>
      <c r="E2175" s="132"/>
      <c r="F2175" s="132"/>
      <c r="G2175" s="132"/>
      <c r="H2175" s="132"/>
      <c r="J2175" s="171">
        <f t="array" ref="J2175">IFERROR(INDEX(VBDhistory1!$U$310:$U$610,MATCH(VBDgames!$C2175,VBDhistory1!$B$310:$B$610,0))+ROW()/10000000,0)</f>
        <v>0</v>
      </c>
      <c r="K2175" s="171">
        <f t="array" ref="K2175">IFERROR(INDEX(VBDhistory2!$U$310:$U$610,MATCH(VBDgames!$C2175,VBDhistory2!$B$310:$B$610,0))+ROW()/10000000,0)</f>
        <v>0</v>
      </c>
      <c r="L2175" s="171">
        <f t="array" ref="L2175">IFERROR(INDEX(VBDhistory3!$U$310:$U$610,MATCH(VBDgames!$C2175,VBDhistory3!$B$310:$B$610,0))+ROW()/10000000,0)</f>
        <v>0</v>
      </c>
      <c r="M2175" s="171">
        <f t="array" ref="M2175">IFERROR(INDEX(VBDhistory4!$U$310:$U$610,MATCH(VBDgames!$C2175,VBDhistory4!$B$310:$B$610,0))+ROW()/10000000,0)</f>
        <v>0</v>
      </c>
      <c r="N2175" s="171"/>
      <c r="O2175" s="171" t="str">
        <f t="shared" ref="O2175:R2175" si="3647">$D2175&amp;"-"&amp;RANK(J2175,J$1780:J$2179,0)</f>
        <v>DB-1</v>
      </c>
      <c r="P2175" s="171" t="str">
        <f t="shared" si="3647"/>
        <v>DB-1</v>
      </c>
      <c r="Q2175" s="171" t="str">
        <f t="shared" si="3647"/>
        <v>DB-1</v>
      </c>
      <c r="R2175" s="171" t="str">
        <f t="shared" si="3647"/>
        <v>DB-1</v>
      </c>
      <c r="AC2175" s="3"/>
    </row>
    <row r="2176" ht="15.75" customHeight="1">
      <c r="A2176" s="24">
        <v>397.0</v>
      </c>
      <c r="D2176" s="132" t="s">
        <v>4631</v>
      </c>
      <c r="E2176" s="132"/>
      <c r="F2176" s="132"/>
      <c r="G2176" s="132"/>
      <c r="H2176" s="132"/>
      <c r="J2176" s="171">
        <f t="array" ref="J2176">IFERROR(INDEX(VBDhistory1!$U$310:$U$610,MATCH(VBDgames!$C2176,VBDhistory1!$B$310:$B$610,0))+ROW()/10000000,0)</f>
        <v>0</v>
      </c>
      <c r="K2176" s="171">
        <f t="array" ref="K2176">IFERROR(INDEX(VBDhistory2!$U$310:$U$610,MATCH(VBDgames!$C2176,VBDhistory2!$B$310:$B$610,0))+ROW()/10000000,0)</f>
        <v>0</v>
      </c>
      <c r="L2176" s="171">
        <f t="array" ref="L2176">IFERROR(INDEX(VBDhistory3!$U$310:$U$610,MATCH(VBDgames!$C2176,VBDhistory3!$B$310:$B$610,0))+ROW()/10000000,0)</f>
        <v>0</v>
      </c>
      <c r="M2176" s="171">
        <f t="array" ref="M2176">IFERROR(INDEX(VBDhistory4!$U$310:$U$610,MATCH(VBDgames!$C2176,VBDhistory4!$B$310:$B$610,0))+ROW()/10000000,0)</f>
        <v>0</v>
      </c>
      <c r="N2176" s="171"/>
      <c r="O2176" s="171" t="str">
        <f t="shared" ref="O2176:R2176" si="3648">$D2176&amp;"-"&amp;RANK(J2176,J$1780:J$2179,0)</f>
        <v>DB-1</v>
      </c>
      <c r="P2176" s="171" t="str">
        <f t="shared" si="3648"/>
        <v>DB-1</v>
      </c>
      <c r="Q2176" s="171" t="str">
        <f t="shared" si="3648"/>
        <v>DB-1</v>
      </c>
      <c r="R2176" s="171" t="str">
        <f t="shared" si="3648"/>
        <v>DB-1</v>
      </c>
      <c r="AC2176" s="3"/>
    </row>
    <row r="2177" ht="15.75" customHeight="1">
      <c r="A2177" s="24">
        <v>398.0</v>
      </c>
      <c r="D2177" s="132" t="s">
        <v>4631</v>
      </c>
      <c r="E2177" s="132"/>
      <c r="F2177" s="132"/>
      <c r="G2177" s="132"/>
      <c r="H2177" s="132"/>
      <c r="J2177" s="171">
        <f t="array" ref="J2177">IFERROR(INDEX(VBDhistory1!$U$310:$U$610,MATCH(VBDgames!$C2177,VBDhistory1!$B$310:$B$610,0))+ROW()/10000000,0)</f>
        <v>0</v>
      </c>
      <c r="K2177" s="171">
        <f t="array" ref="K2177">IFERROR(INDEX(VBDhistory2!$U$310:$U$610,MATCH(VBDgames!$C2177,VBDhistory2!$B$310:$B$610,0))+ROW()/10000000,0)</f>
        <v>0</v>
      </c>
      <c r="L2177" s="171">
        <f t="array" ref="L2177">IFERROR(INDEX(VBDhistory3!$U$310:$U$610,MATCH(VBDgames!$C2177,VBDhistory3!$B$310:$B$610,0))+ROW()/10000000,0)</f>
        <v>0</v>
      </c>
      <c r="M2177" s="171">
        <f t="array" ref="M2177">IFERROR(INDEX(VBDhistory4!$U$310:$U$610,MATCH(VBDgames!$C2177,VBDhistory4!$B$310:$B$610,0))+ROW()/10000000,0)</f>
        <v>0</v>
      </c>
      <c r="N2177" s="171"/>
      <c r="O2177" s="171" t="str">
        <f t="shared" ref="O2177:R2177" si="3649">$D2177&amp;"-"&amp;RANK(J2177,J$1780:J$2179,0)</f>
        <v>DB-1</v>
      </c>
      <c r="P2177" s="171" t="str">
        <f t="shared" si="3649"/>
        <v>DB-1</v>
      </c>
      <c r="Q2177" s="171" t="str">
        <f t="shared" si="3649"/>
        <v>DB-1</v>
      </c>
      <c r="R2177" s="171" t="str">
        <f t="shared" si="3649"/>
        <v>DB-1</v>
      </c>
      <c r="AC2177" s="3"/>
    </row>
    <row r="2178" ht="15.75" customHeight="1">
      <c r="A2178" s="24">
        <v>399.0</v>
      </c>
      <c r="D2178" s="132" t="s">
        <v>4631</v>
      </c>
      <c r="E2178" s="132"/>
      <c r="F2178" s="132"/>
      <c r="G2178" s="132"/>
      <c r="H2178" s="132"/>
      <c r="J2178" s="171">
        <f t="array" ref="J2178">IFERROR(INDEX(VBDhistory1!$U$310:$U$610,MATCH(VBDgames!$C2178,VBDhistory1!$B$310:$B$610,0))+ROW()/10000000,0)</f>
        <v>0</v>
      </c>
      <c r="K2178" s="171">
        <f t="array" ref="K2178">IFERROR(INDEX(VBDhistory2!$U$310:$U$610,MATCH(VBDgames!$C2178,VBDhistory2!$B$310:$B$610,0))+ROW()/10000000,0)</f>
        <v>0</v>
      </c>
      <c r="L2178" s="171">
        <f t="array" ref="L2178">IFERROR(INDEX(VBDhistory3!$U$310:$U$610,MATCH(VBDgames!$C2178,VBDhistory3!$B$310:$B$610,0))+ROW()/10000000,0)</f>
        <v>0</v>
      </c>
      <c r="M2178" s="171">
        <f t="array" ref="M2178">IFERROR(INDEX(VBDhistory4!$U$310:$U$610,MATCH(VBDgames!$C2178,VBDhistory4!$B$310:$B$610,0))+ROW()/10000000,0)</f>
        <v>0</v>
      </c>
      <c r="N2178" s="171"/>
      <c r="O2178" s="171" t="str">
        <f t="shared" ref="O2178:R2178" si="3650">$D2178&amp;"-"&amp;RANK(J2178,J$1780:J$2179,0)</f>
        <v>DB-1</v>
      </c>
      <c r="P2178" s="171" t="str">
        <f t="shared" si="3650"/>
        <v>DB-1</v>
      </c>
      <c r="Q2178" s="171" t="str">
        <f t="shared" si="3650"/>
        <v>DB-1</v>
      </c>
      <c r="R2178" s="171" t="str">
        <f t="shared" si="3650"/>
        <v>DB-1</v>
      </c>
      <c r="AC2178" s="3"/>
    </row>
    <row r="2179" ht="15.75" customHeight="1">
      <c r="A2179" s="24">
        <v>400.0</v>
      </c>
      <c r="D2179" s="132" t="s">
        <v>4631</v>
      </c>
      <c r="E2179" s="132"/>
      <c r="F2179" s="132"/>
      <c r="G2179" s="132"/>
      <c r="H2179" s="132"/>
      <c r="J2179" s="171">
        <f t="array" ref="J2179">IFERROR(INDEX(VBDhistory1!$U$310:$U$610,MATCH(VBDgames!$C2179,VBDhistory1!$B$310:$B$610,0))+ROW()/10000000,0)</f>
        <v>0</v>
      </c>
      <c r="K2179" s="171">
        <f t="array" ref="K2179">IFERROR(INDEX(VBDhistory2!$U$310:$U$610,MATCH(VBDgames!$C2179,VBDhistory2!$B$310:$B$610,0))+ROW()/10000000,0)</f>
        <v>0</v>
      </c>
      <c r="L2179" s="171">
        <f t="array" ref="L2179">IFERROR(INDEX(VBDhistory3!$U$310:$U$610,MATCH(VBDgames!$C2179,VBDhistory3!$B$310:$B$610,0))+ROW()/10000000,0)</f>
        <v>0</v>
      </c>
      <c r="M2179" s="171">
        <f t="array" ref="M2179">IFERROR(INDEX(VBDhistory4!$U$310:$U$610,MATCH(VBDgames!$C2179,VBDhistory4!$B$310:$B$610,0))+ROW()/10000000,0)</f>
        <v>0</v>
      </c>
      <c r="N2179" s="171"/>
      <c r="O2179" s="171" t="str">
        <f t="shared" ref="O2179:R2179" si="3651">$D2179&amp;"-"&amp;RANK(J2179,J$1780:J$2179,0)</f>
        <v>DB-1</v>
      </c>
      <c r="P2179" s="171" t="str">
        <f t="shared" si="3651"/>
        <v>DB-1</v>
      </c>
      <c r="Q2179" s="171" t="str">
        <f t="shared" si="3651"/>
        <v>DB-1</v>
      </c>
      <c r="R2179" s="171" t="str">
        <f t="shared" si="3651"/>
        <v>DB-1</v>
      </c>
      <c r="AC2179" s="3"/>
    </row>
    <row r="2180" ht="15.75" customHeight="1">
      <c r="D2180" s="132"/>
      <c r="E2180" s="132"/>
      <c r="F2180" s="132"/>
      <c r="G2180" s="132"/>
      <c r="H2180" s="132"/>
      <c r="J2180" s="171"/>
      <c r="K2180" s="171"/>
      <c r="L2180" s="171"/>
      <c r="M2180" s="171"/>
      <c r="N2180" s="171"/>
      <c r="O2180" s="171"/>
      <c r="P2180" s="171"/>
      <c r="Q2180" s="171"/>
      <c r="R2180" s="171"/>
      <c r="AC2180" s="3"/>
    </row>
    <row r="2181" ht="15.75" customHeight="1">
      <c r="D2181" s="132"/>
      <c r="E2181" s="132"/>
      <c r="F2181" s="132"/>
      <c r="G2181" s="132"/>
      <c r="H2181" s="132"/>
      <c r="J2181" s="171"/>
      <c r="K2181" s="171"/>
      <c r="L2181" s="171"/>
      <c r="M2181" s="171"/>
      <c r="N2181" s="171"/>
      <c r="O2181" s="171"/>
      <c r="P2181" s="171"/>
      <c r="Q2181" s="171"/>
      <c r="R2181" s="171"/>
      <c r="AC2181" s="3"/>
    </row>
    <row r="2182" ht="15.75" customHeight="1">
      <c r="D2182" s="132"/>
      <c r="E2182" s="132"/>
      <c r="F2182" s="132"/>
      <c r="G2182" s="132"/>
      <c r="H2182" s="132"/>
      <c r="J2182" s="171"/>
      <c r="K2182" s="171"/>
      <c r="L2182" s="171"/>
      <c r="M2182" s="171"/>
      <c r="N2182" s="171"/>
      <c r="O2182" s="171"/>
      <c r="P2182" s="171"/>
      <c r="Q2182" s="171"/>
      <c r="R2182" s="171"/>
      <c r="AC2182" s="3"/>
    </row>
    <row r="2183" ht="15.75" customHeight="1">
      <c r="D2183" s="132"/>
      <c r="E2183" s="132"/>
      <c r="F2183" s="132"/>
      <c r="G2183" s="132"/>
      <c r="H2183" s="132"/>
      <c r="J2183" s="171"/>
      <c r="K2183" s="171"/>
      <c r="L2183" s="171"/>
      <c r="M2183" s="171"/>
      <c r="N2183" s="171"/>
      <c r="O2183" s="171"/>
      <c r="P2183" s="171"/>
      <c r="Q2183" s="171"/>
      <c r="R2183" s="171"/>
      <c r="AC2183" s="3"/>
    </row>
    <row r="2184" ht="15.75" customHeight="1">
      <c r="D2184" s="132"/>
      <c r="E2184" s="132"/>
      <c r="F2184" s="132"/>
      <c r="G2184" s="132"/>
      <c r="H2184" s="132"/>
      <c r="J2184" s="171"/>
      <c r="K2184" s="171"/>
      <c r="L2184" s="171"/>
      <c r="M2184" s="171"/>
      <c r="N2184" s="171"/>
      <c r="O2184" s="171"/>
      <c r="P2184" s="171"/>
      <c r="Q2184" s="171"/>
      <c r="R2184" s="171"/>
      <c r="AC2184" s="3"/>
    </row>
    <row r="2185" ht="15.75" customHeight="1">
      <c r="D2185" s="132"/>
      <c r="E2185" s="132"/>
      <c r="F2185" s="132"/>
      <c r="G2185" s="132"/>
      <c r="H2185" s="132"/>
      <c r="J2185" s="171"/>
      <c r="K2185" s="171"/>
      <c r="L2185" s="171"/>
      <c r="M2185" s="171"/>
      <c r="N2185" s="171"/>
      <c r="O2185" s="171"/>
      <c r="P2185" s="171"/>
      <c r="Q2185" s="171"/>
      <c r="R2185" s="171"/>
      <c r="AC2185" s="3"/>
    </row>
    <row r="2186" ht="15.75" customHeight="1">
      <c r="D2186" s="132"/>
      <c r="E2186" s="132"/>
      <c r="F2186" s="132"/>
      <c r="G2186" s="132"/>
      <c r="H2186" s="132"/>
      <c r="J2186" s="171"/>
      <c r="K2186" s="171"/>
      <c r="L2186" s="171"/>
      <c r="M2186" s="171"/>
      <c r="N2186" s="171"/>
      <c r="O2186" s="171"/>
      <c r="P2186" s="171"/>
      <c r="Q2186" s="171"/>
      <c r="R2186" s="171"/>
      <c r="AC2186" s="3"/>
    </row>
    <row r="2187" ht="15.75" customHeight="1">
      <c r="D2187" s="132"/>
      <c r="E2187" s="132"/>
      <c r="F2187" s="132"/>
      <c r="G2187" s="132"/>
      <c r="H2187" s="132"/>
      <c r="J2187" s="171"/>
      <c r="K2187" s="171"/>
      <c r="L2187" s="171"/>
      <c r="M2187" s="171"/>
      <c r="N2187" s="171"/>
      <c r="O2187" s="171"/>
      <c r="P2187" s="171"/>
      <c r="Q2187" s="171"/>
      <c r="R2187" s="171"/>
      <c r="AC2187" s="3"/>
    </row>
    <row r="2188" ht="15.75" customHeight="1">
      <c r="D2188" s="132"/>
      <c r="E2188" s="132"/>
      <c r="F2188" s="132"/>
      <c r="G2188" s="132"/>
      <c r="H2188" s="132"/>
      <c r="J2188" s="171"/>
      <c r="K2188" s="171"/>
      <c r="L2188" s="171"/>
      <c r="M2188" s="171"/>
      <c r="N2188" s="171"/>
      <c r="O2188" s="171"/>
      <c r="P2188" s="171"/>
      <c r="Q2188" s="171"/>
      <c r="R2188" s="171"/>
      <c r="AC2188" s="3"/>
    </row>
    <row r="2189" ht="15.75" customHeight="1">
      <c r="D2189" s="132"/>
      <c r="E2189" s="132"/>
      <c r="F2189" s="132"/>
      <c r="G2189" s="132"/>
      <c r="H2189" s="132"/>
      <c r="J2189" s="171"/>
      <c r="K2189" s="171"/>
      <c r="L2189" s="171"/>
      <c r="M2189" s="171"/>
      <c r="N2189" s="171"/>
      <c r="O2189" s="171"/>
      <c r="P2189" s="171"/>
      <c r="Q2189" s="171"/>
      <c r="R2189" s="171"/>
      <c r="AC2189" s="3"/>
    </row>
    <row r="2190" ht="15.75" customHeight="1">
      <c r="D2190" s="132"/>
      <c r="E2190" s="132"/>
      <c r="F2190" s="132"/>
      <c r="G2190" s="132"/>
      <c r="H2190" s="132"/>
      <c r="J2190" s="171"/>
      <c r="K2190" s="171"/>
      <c r="L2190" s="171"/>
      <c r="M2190" s="171"/>
      <c r="N2190" s="171"/>
      <c r="O2190" s="171"/>
      <c r="P2190" s="171"/>
      <c r="Q2190" s="171"/>
      <c r="R2190" s="171"/>
      <c r="AC2190" s="3"/>
    </row>
    <row r="2191" ht="15.75" customHeight="1">
      <c r="D2191" s="132"/>
      <c r="E2191" s="132"/>
      <c r="F2191" s="132"/>
      <c r="G2191" s="132"/>
      <c r="H2191" s="132"/>
      <c r="J2191" s="171"/>
      <c r="K2191" s="171"/>
      <c r="L2191" s="171"/>
      <c r="M2191" s="171"/>
      <c r="N2191" s="171"/>
      <c r="O2191" s="171"/>
      <c r="P2191" s="171"/>
      <c r="Q2191" s="171"/>
      <c r="R2191" s="171"/>
      <c r="AC2191" s="3"/>
    </row>
    <row r="2192" ht="15.75" customHeight="1">
      <c r="D2192" s="132"/>
      <c r="E2192" s="132"/>
      <c r="F2192" s="132"/>
      <c r="G2192" s="132"/>
      <c r="H2192" s="132"/>
      <c r="J2192" s="171"/>
      <c r="K2192" s="171"/>
      <c r="L2192" s="171"/>
      <c r="M2192" s="171"/>
      <c r="N2192" s="171"/>
      <c r="O2192" s="171"/>
      <c r="P2192" s="171"/>
      <c r="Q2192" s="171"/>
      <c r="R2192" s="171"/>
      <c r="AC2192" s="3"/>
    </row>
    <row r="2193" ht="15.75" customHeight="1">
      <c r="D2193" s="132"/>
      <c r="E2193" s="132"/>
      <c r="F2193" s="132"/>
      <c r="G2193" s="132"/>
      <c r="H2193" s="132"/>
      <c r="J2193" s="171"/>
      <c r="K2193" s="171"/>
      <c r="L2193" s="171"/>
      <c r="M2193" s="171"/>
      <c r="N2193" s="171"/>
      <c r="O2193" s="171"/>
      <c r="P2193" s="171"/>
      <c r="Q2193" s="171"/>
      <c r="R2193" s="171"/>
      <c r="AC2193" s="3"/>
    </row>
    <row r="2194" ht="15.75" customHeight="1">
      <c r="D2194" s="132"/>
      <c r="E2194" s="132"/>
      <c r="F2194" s="132"/>
      <c r="G2194" s="132"/>
      <c r="H2194" s="132"/>
      <c r="J2194" s="171"/>
      <c r="K2194" s="171"/>
      <c r="L2194" s="171"/>
      <c r="M2194" s="171"/>
      <c r="N2194" s="171"/>
      <c r="O2194" s="171"/>
      <c r="P2194" s="171"/>
      <c r="Q2194" s="171"/>
      <c r="R2194" s="171"/>
      <c r="AC2194" s="3"/>
    </row>
    <row r="2195" ht="15.75" customHeight="1">
      <c r="D2195" s="132"/>
      <c r="E2195" s="132"/>
      <c r="F2195" s="132"/>
      <c r="G2195" s="132"/>
      <c r="H2195" s="132"/>
      <c r="J2195" s="171"/>
      <c r="K2195" s="171"/>
      <c r="L2195" s="171"/>
      <c r="M2195" s="171"/>
      <c r="N2195" s="171"/>
      <c r="O2195" s="171"/>
      <c r="P2195" s="171"/>
      <c r="Q2195" s="171"/>
      <c r="R2195" s="171"/>
      <c r="AC2195" s="3"/>
    </row>
    <row r="2196" ht="15.75" customHeight="1">
      <c r="D2196" s="132"/>
      <c r="E2196" s="132"/>
      <c r="F2196" s="132"/>
      <c r="G2196" s="132"/>
      <c r="H2196" s="132"/>
      <c r="J2196" s="171"/>
      <c r="K2196" s="171"/>
      <c r="L2196" s="171"/>
      <c r="M2196" s="171"/>
      <c r="N2196" s="171"/>
      <c r="O2196" s="171"/>
      <c r="P2196" s="171"/>
      <c r="Q2196" s="171"/>
      <c r="R2196" s="171"/>
      <c r="AC2196" s="3"/>
    </row>
    <row r="2197" ht="15.75" customHeight="1">
      <c r="D2197" s="132"/>
      <c r="E2197" s="132"/>
      <c r="F2197" s="132"/>
      <c r="G2197" s="132"/>
      <c r="H2197" s="132"/>
      <c r="J2197" s="171"/>
      <c r="K2197" s="171"/>
      <c r="L2197" s="171"/>
      <c r="M2197" s="171"/>
      <c r="N2197" s="171"/>
      <c r="O2197" s="171"/>
      <c r="P2197" s="171"/>
      <c r="Q2197" s="171"/>
      <c r="R2197" s="171"/>
      <c r="AC2197" s="3"/>
    </row>
    <row r="2198" ht="15.75" customHeight="1">
      <c r="D2198" s="132"/>
      <c r="E2198" s="132"/>
      <c r="F2198" s="132"/>
      <c r="G2198" s="132"/>
      <c r="H2198" s="132"/>
      <c r="J2198" s="171"/>
      <c r="K2198" s="171"/>
      <c r="L2198" s="171"/>
      <c r="M2198" s="171"/>
      <c r="N2198" s="171"/>
      <c r="O2198" s="171"/>
      <c r="P2198" s="171"/>
      <c r="Q2198" s="171"/>
      <c r="R2198" s="171"/>
      <c r="AC2198" s="3"/>
    </row>
    <row r="2199" ht="15.75" customHeight="1">
      <c r="D2199" s="132"/>
      <c r="E2199" s="132"/>
      <c r="F2199" s="132"/>
      <c r="G2199" s="132"/>
      <c r="H2199" s="132"/>
      <c r="J2199" s="171"/>
      <c r="K2199" s="171"/>
      <c r="L2199" s="171"/>
      <c r="M2199" s="171"/>
      <c r="N2199" s="171"/>
      <c r="O2199" s="171"/>
      <c r="P2199" s="171"/>
      <c r="Q2199" s="171"/>
      <c r="R2199" s="171"/>
      <c r="AC2199" s="3"/>
    </row>
    <row r="2200" ht="15.75" customHeight="1">
      <c r="D2200" s="132"/>
      <c r="E2200" s="132"/>
      <c r="F2200" s="132"/>
      <c r="G2200" s="132"/>
      <c r="H2200" s="132"/>
      <c r="J2200" s="171"/>
      <c r="K2200" s="171"/>
      <c r="L2200" s="171"/>
      <c r="M2200" s="171"/>
      <c r="N2200" s="171"/>
      <c r="O2200" s="171"/>
      <c r="P2200" s="171"/>
      <c r="Q2200" s="171"/>
      <c r="R2200" s="171"/>
      <c r="AC2200" s="3"/>
    </row>
    <row r="2201" ht="15.75" customHeight="1">
      <c r="D2201" s="132"/>
      <c r="E2201" s="132"/>
      <c r="F2201" s="132"/>
      <c r="G2201" s="132"/>
      <c r="H2201" s="132"/>
      <c r="J2201" s="171"/>
      <c r="K2201" s="171"/>
      <c r="L2201" s="171"/>
      <c r="M2201" s="171"/>
      <c r="N2201" s="171"/>
      <c r="O2201" s="171"/>
      <c r="P2201" s="171"/>
      <c r="Q2201" s="171"/>
      <c r="R2201" s="171"/>
      <c r="AC2201" s="3"/>
    </row>
    <row r="2202" ht="15.75" customHeight="1">
      <c r="D2202" s="132"/>
      <c r="E2202" s="132"/>
      <c r="F2202" s="132"/>
      <c r="G2202" s="132"/>
      <c r="H2202" s="132"/>
      <c r="J2202" s="171"/>
      <c r="K2202" s="171"/>
      <c r="L2202" s="171"/>
      <c r="M2202" s="171"/>
      <c r="N2202" s="171"/>
      <c r="O2202" s="171"/>
      <c r="P2202" s="171"/>
      <c r="Q2202" s="171"/>
      <c r="R2202" s="171"/>
      <c r="AC2202" s="3"/>
    </row>
    <row r="2203" ht="15.75" customHeight="1">
      <c r="D2203" s="132"/>
      <c r="E2203" s="132"/>
      <c r="F2203" s="132"/>
      <c r="G2203" s="132"/>
      <c r="H2203" s="132"/>
      <c r="J2203" s="171"/>
      <c r="K2203" s="171"/>
      <c r="L2203" s="171"/>
      <c r="M2203" s="171"/>
      <c r="N2203" s="171"/>
      <c r="O2203" s="171"/>
      <c r="P2203" s="171"/>
      <c r="Q2203" s="171"/>
      <c r="R2203" s="171"/>
      <c r="AC2203" s="3"/>
    </row>
    <row r="2204" ht="15.75" customHeight="1">
      <c r="D2204" s="132"/>
      <c r="E2204" s="132"/>
      <c r="F2204" s="132"/>
      <c r="G2204" s="132"/>
      <c r="H2204" s="132"/>
      <c r="J2204" s="171"/>
      <c r="K2204" s="171"/>
      <c r="L2204" s="171"/>
      <c r="M2204" s="171"/>
      <c r="N2204" s="171"/>
      <c r="O2204" s="171"/>
      <c r="P2204" s="171"/>
      <c r="Q2204" s="171"/>
      <c r="R2204" s="171"/>
      <c r="AC2204" s="3"/>
    </row>
    <row r="2205" ht="15.75" customHeight="1">
      <c r="D2205" s="132"/>
      <c r="E2205" s="132"/>
      <c r="F2205" s="132"/>
      <c r="G2205" s="132"/>
      <c r="H2205" s="132"/>
      <c r="J2205" s="171"/>
      <c r="K2205" s="171"/>
      <c r="L2205" s="171"/>
      <c r="M2205" s="171"/>
      <c r="N2205" s="171"/>
      <c r="O2205" s="171"/>
      <c r="P2205" s="171"/>
      <c r="Q2205" s="171"/>
      <c r="R2205" s="171"/>
      <c r="AC2205" s="3"/>
    </row>
    <row r="2206" ht="15.75" customHeight="1">
      <c r="D2206" s="132"/>
      <c r="E2206" s="132"/>
      <c r="F2206" s="132"/>
      <c r="G2206" s="132"/>
      <c r="H2206" s="132"/>
      <c r="J2206" s="171"/>
      <c r="K2206" s="171"/>
      <c r="L2206" s="171"/>
      <c r="M2206" s="171"/>
      <c r="N2206" s="171"/>
      <c r="O2206" s="171"/>
      <c r="P2206" s="171"/>
      <c r="Q2206" s="171"/>
      <c r="R2206" s="171"/>
      <c r="AC2206" s="3"/>
    </row>
    <row r="2207" ht="15.75" customHeight="1">
      <c r="D2207" s="132"/>
      <c r="E2207" s="132"/>
      <c r="F2207" s="132"/>
      <c r="G2207" s="132"/>
      <c r="H2207" s="132"/>
      <c r="J2207" s="171"/>
      <c r="K2207" s="171"/>
      <c r="L2207" s="171"/>
      <c r="M2207" s="171"/>
      <c r="N2207" s="171"/>
      <c r="O2207" s="171"/>
      <c r="P2207" s="171"/>
      <c r="Q2207" s="171"/>
      <c r="R2207" s="171"/>
      <c r="AC2207" s="3"/>
    </row>
    <row r="2208" ht="15.75" customHeight="1">
      <c r="D2208" s="132"/>
      <c r="E2208" s="132"/>
      <c r="F2208" s="132"/>
      <c r="G2208" s="132"/>
      <c r="H2208" s="132"/>
      <c r="J2208" s="171"/>
      <c r="K2208" s="171"/>
      <c r="L2208" s="171"/>
      <c r="M2208" s="171"/>
      <c r="N2208" s="171"/>
      <c r="O2208" s="171"/>
      <c r="P2208" s="171"/>
      <c r="Q2208" s="171"/>
      <c r="R2208" s="171"/>
      <c r="AC2208" s="3"/>
    </row>
    <row r="2209" ht="15.75" customHeight="1">
      <c r="D2209" s="132"/>
      <c r="E2209" s="132"/>
      <c r="F2209" s="132"/>
      <c r="G2209" s="132"/>
      <c r="H2209" s="132"/>
      <c r="J2209" s="171"/>
      <c r="K2209" s="171"/>
      <c r="L2209" s="171"/>
      <c r="M2209" s="171"/>
      <c r="N2209" s="171"/>
      <c r="O2209" s="171"/>
      <c r="P2209" s="171"/>
      <c r="Q2209" s="171"/>
      <c r="R2209" s="171"/>
      <c r="AC2209" s="3"/>
    </row>
    <row r="2210" ht="15.75" customHeight="1">
      <c r="D2210" s="132"/>
      <c r="E2210" s="132"/>
      <c r="F2210" s="132"/>
      <c r="G2210" s="132"/>
      <c r="H2210" s="132"/>
      <c r="J2210" s="171"/>
      <c r="K2210" s="171"/>
      <c r="L2210" s="171"/>
      <c r="M2210" s="171"/>
      <c r="N2210" s="171"/>
      <c r="O2210" s="171"/>
      <c r="P2210" s="171"/>
      <c r="Q2210" s="171"/>
      <c r="R2210" s="171"/>
      <c r="AC2210" s="3"/>
    </row>
    <row r="2211" ht="15.75" customHeight="1">
      <c r="D2211" s="132"/>
      <c r="E2211" s="132"/>
      <c r="F2211" s="132"/>
      <c r="G2211" s="132"/>
      <c r="H2211" s="132"/>
      <c r="J2211" s="171"/>
      <c r="K2211" s="171"/>
      <c r="L2211" s="171"/>
      <c r="M2211" s="171"/>
      <c r="N2211" s="171"/>
      <c r="O2211" s="171"/>
      <c r="P2211" s="171"/>
      <c r="Q2211" s="171"/>
      <c r="R2211" s="171"/>
      <c r="AC2211" s="3"/>
    </row>
    <row r="2212" ht="15.75" customHeight="1">
      <c r="D2212" s="132"/>
      <c r="E2212" s="132"/>
      <c r="F2212" s="132"/>
      <c r="G2212" s="132"/>
      <c r="H2212" s="132"/>
      <c r="J2212" s="171"/>
      <c r="K2212" s="171"/>
      <c r="L2212" s="171"/>
      <c r="M2212" s="171"/>
      <c r="N2212" s="171"/>
      <c r="O2212" s="171"/>
      <c r="P2212" s="171"/>
      <c r="Q2212" s="171"/>
      <c r="R2212" s="171"/>
      <c r="AC2212" s="3"/>
    </row>
    <row r="2213" ht="15.75" customHeight="1">
      <c r="D2213" s="132"/>
      <c r="E2213" s="132"/>
      <c r="F2213" s="132"/>
      <c r="G2213" s="132"/>
      <c r="H2213" s="132"/>
      <c r="J2213" s="171"/>
      <c r="K2213" s="171"/>
      <c r="L2213" s="171"/>
      <c r="M2213" s="171"/>
      <c r="N2213" s="171"/>
      <c r="O2213" s="171"/>
      <c r="P2213" s="171"/>
      <c r="Q2213" s="171"/>
      <c r="R2213" s="171"/>
      <c r="AC2213" s="3"/>
    </row>
    <row r="2214" ht="15.75" customHeight="1">
      <c r="D2214" s="132"/>
      <c r="E2214" s="132"/>
      <c r="F2214" s="132"/>
      <c r="G2214" s="132"/>
      <c r="H2214" s="132"/>
      <c r="J2214" s="171"/>
      <c r="K2214" s="171"/>
      <c r="L2214" s="171"/>
      <c r="M2214" s="171"/>
      <c r="N2214" s="171"/>
      <c r="O2214" s="171"/>
      <c r="P2214" s="171"/>
      <c r="Q2214" s="171"/>
      <c r="R2214" s="171"/>
      <c r="AC2214" s="3"/>
    </row>
    <row r="2215" ht="15.75" customHeight="1">
      <c r="D2215" s="132"/>
      <c r="E2215" s="132"/>
      <c r="F2215" s="132"/>
      <c r="G2215" s="132"/>
      <c r="H2215" s="132"/>
      <c r="J2215" s="171"/>
      <c r="K2215" s="171"/>
      <c r="L2215" s="171"/>
      <c r="M2215" s="171"/>
      <c r="N2215" s="171"/>
      <c r="O2215" s="171"/>
      <c r="P2215" s="171"/>
      <c r="Q2215" s="171"/>
      <c r="R2215" s="171"/>
      <c r="AC2215" s="3"/>
    </row>
    <row r="2216" ht="15.75" customHeight="1">
      <c r="D2216" s="132"/>
      <c r="E2216" s="132"/>
      <c r="F2216" s="132"/>
      <c r="G2216" s="132"/>
      <c r="H2216" s="132"/>
      <c r="J2216" s="171"/>
      <c r="K2216" s="171"/>
      <c r="L2216" s="171"/>
      <c r="M2216" s="171"/>
      <c r="N2216" s="171"/>
      <c r="O2216" s="171"/>
      <c r="P2216" s="171"/>
      <c r="Q2216" s="171"/>
      <c r="R2216" s="171"/>
      <c r="AC2216" s="3"/>
    </row>
    <row r="2217" ht="15.75" customHeight="1">
      <c r="D2217" s="132"/>
      <c r="E2217" s="132"/>
      <c r="F2217" s="132"/>
      <c r="G2217" s="132"/>
      <c r="H2217" s="132"/>
      <c r="J2217" s="171"/>
      <c r="K2217" s="171"/>
      <c r="L2217" s="171"/>
      <c r="M2217" s="171"/>
      <c r="N2217" s="171"/>
      <c r="O2217" s="171"/>
      <c r="P2217" s="171"/>
      <c r="Q2217" s="171"/>
      <c r="R2217" s="171"/>
      <c r="AC2217" s="3"/>
    </row>
    <row r="2218" ht="15.75" customHeight="1">
      <c r="D2218" s="132"/>
      <c r="E2218" s="132"/>
      <c r="F2218" s="132"/>
      <c r="G2218" s="132"/>
      <c r="H2218" s="132"/>
      <c r="J2218" s="171"/>
      <c r="K2218" s="171"/>
      <c r="L2218" s="171"/>
      <c r="M2218" s="171"/>
      <c r="N2218" s="171"/>
      <c r="O2218" s="171"/>
      <c r="P2218" s="171"/>
      <c r="Q2218" s="171"/>
      <c r="R2218" s="171"/>
      <c r="AC2218" s="3"/>
    </row>
    <row r="2219" ht="15.75" customHeight="1">
      <c r="D2219" s="132"/>
      <c r="E2219" s="132"/>
      <c r="F2219" s="132"/>
      <c r="G2219" s="132"/>
      <c r="H2219" s="132"/>
      <c r="J2219" s="171"/>
      <c r="K2219" s="171"/>
      <c r="L2219" s="171"/>
      <c r="M2219" s="171"/>
      <c r="N2219" s="171"/>
      <c r="O2219" s="171"/>
      <c r="P2219" s="171"/>
      <c r="Q2219" s="171"/>
      <c r="R2219" s="171"/>
      <c r="AC2219" s="3"/>
    </row>
    <row r="2220" ht="15.75" customHeight="1">
      <c r="D2220" s="132"/>
      <c r="E2220" s="132"/>
      <c r="F2220" s="132"/>
      <c r="G2220" s="132"/>
      <c r="H2220" s="132"/>
      <c r="J2220" s="171"/>
      <c r="K2220" s="171"/>
      <c r="L2220" s="171"/>
      <c r="M2220" s="171"/>
      <c r="N2220" s="171"/>
      <c r="O2220" s="171"/>
      <c r="P2220" s="171"/>
      <c r="Q2220" s="171"/>
      <c r="R2220" s="171"/>
      <c r="AC2220" s="3"/>
    </row>
    <row r="2221" ht="15.75" customHeight="1">
      <c r="D2221" s="132"/>
      <c r="E2221" s="132"/>
      <c r="F2221" s="132"/>
      <c r="G2221" s="132"/>
      <c r="H2221" s="132"/>
      <c r="J2221" s="171"/>
      <c r="K2221" s="171"/>
      <c r="L2221" s="171"/>
      <c r="M2221" s="171"/>
      <c r="N2221" s="171"/>
      <c r="O2221" s="171"/>
      <c r="P2221" s="171"/>
      <c r="Q2221" s="171"/>
      <c r="R2221" s="171"/>
      <c r="AC2221" s="3"/>
    </row>
    <row r="2222" ht="15.75" customHeight="1">
      <c r="D2222" s="132"/>
      <c r="E2222" s="132"/>
      <c r="F2222" s="132"/>
      <c r="G2222" s="132"/>
      <c r="H2222" s="132"/>
      <c r="J2222" s="171"/>
      <c r="K2222" s="171"/>
      <c r="L2222" s="171"/>
      <c r="M2222" s="171"/>
      <c r="N2222" s="171"/>
      <c r="O2222" s="171"/>
      <c r="P2222" s="171"/>
      <c r="Q2222" s="171"/>
      <c r="R2222" s="171"/>
      <c r="AC2222" s="3"/>
    </row>
    <row r="2223" ht="15.75" customHeight="1">
      <c r="D2223" s="132"/>
      <c r="E2223" s="132"/>
      <c r="F2223" s="132"/>
      <c r="G2223" s="132"/>
      <c r="H2223" s="132"/>
      <c r="J2223" s="171"/>
      <c r="K2223" s="171"/>
      <c r="L2223" s="171"/>
      <c r="M2223" s="171"/>
      <c r="N2223" s="171"/>
      <c r="O2223" s="171"/>
      <c r="P2223" s="171"/>
      <c r="Q2223" s="171"/>
      <c r="R2223" s="171"/>
      <c r="AC2223" s="3"/>
    </row>
    <row r="2224" ht="15.75" customHeight="1">
      <c r="D2224" s="132"/>
      <c r="E2224" s="132"/>
      <c r="F2224" s="132"/>
      <c r="G2224" s="132"/>
      <c r="H2224" s="132"/>
      <c r="J2224" s="171"/>
      <c r="K2224" s="171"/>
      <c r="L2224" s="171"/>
      <c r="M2224" s="171"/>
      <c r="N2224" s="171"/>
      <c r="O2224" s="171"/>
      <c r="P2224" s="171"/>
      <c r="Q2224" s="171"/>
      <c r="R2224" s="171"/>
      <c r="AC2224" s="3"/>
    </row>
    <row r="2225" ht="15.75" customHeight="1">
      <c r="D2225" s="132"/>
      <c r="E2225" s="132"/>
      <c r="F2225" s="132"/>
      <c r="G2225" s="132"/>
      <c r="H2225" s="132"/>
      <c r="J2225" s="171"/>
      <c r="K2225" s="171"/>
      <c r="L2225" s="171"/>
      <c r="M2225" s="171"/>
      <c r="N2225" s="171"/>
      <c r="O2225" s="171"/>
      <c r="P2225" s="171"/>
      <c r="Q2225" s="171"/>
      <c r="R2225" s="171"/>
      <c r="AC2225" s="3"/>
    </row>
    <row r="2226" ht="15.75" customHeight="1">
      <c r="D2226" s="132"/>
      <c r="E2226" s="132"/>
      <c r="F2226" s="132"/>
      <c r="G2226" s="132"/>
      <c r="H2226" s="132"/>
      <c r="J2226" s="171"/>
      <c r="K2226" s="171"/>
      <c r="L2226" s="171"/>
      <c r="M2226" s="171"/>
      <c r="N2226" s="171"/>
      <c r="O2226" s="171"/>
      <c r="P2226" s="171"/>
      <c r="Q2226" s="171"/>
      <c r="R2226" s="171"/>
      <c r="AC2226" s="3"/>
    </row>
    <row r="2227" ht="15.75" customHeight="1">
      <c r="D2227" s="132"/>
      <c r="E2227" s="132"/>
      <c r="F2227" s="132"/>
      <c r="G2227" s="132"/>
      <c r="H2227" s="132"/>
      <c r="J2227" s="171"/>
      <c r="K2227" s="171"/>
      <c r="L2227" s="171"/>
      <c r="M2227" s="171"/>
      <c r="N2227" s="171"/>
      <c r="O2227" s="171"/>
      <c r="P2227" s="171"/>
      <c r="Q2227" s="171"/>
      <c r="R2227" s="171"/>
      <c r="AC2227" s="3"/>
    </row>
    <row r="2228" ht="15.75" customHeight="1">
      <c r="D2228" s="132"/>
      <c r="E2228" s="132"/>
      <c r="F2228" s="132"/>
      <c r="G2228" s="132"/>
      <c r="H2228" s="132"/>
      <c r="J2228" s="171"/>
      <c r="K2228" s="171"/>
      <c r="L2228" s="171"/>
      <c r="M2228" s="171"/>
      <c r="N2228" s="171"/>
      <c r="O2228" s="171"/>
      <c r="P2228" s="171"/>
      <c r="Q2228" s="171"/>
      <c r="R2228" s="171"/>
      <c r="AC2228" s="3"/>
    </row>
    <row r="2229" ht="15.75" customHeight="1">
      <c r="D2229" s="132"/>
      <c r="E2229" s="132"/>
      <c r="F2229" s="132"/>
      <c r="G2229" s="132"/>
      <c r="H2229" s="132"/>
      <c r="J2229" s="171"/>
      <c r="K2229" s="171"/>
      <c r="L2229" s="171"/>
      <c r="M2229" s="171"/>
      <c r="N2229" s="171"/>
      <c r="O2229" s="171"/>
      <c r="P2229" s="171"/>
      <c r="Q2229" s="171"/>
      <c r="R2229" s="171"/>
      <c r="AC2229" s="3"/>
    </row>
    <row r="2230" ht="15.75" customHeight="1">
      <c r="D2230" s="132"/>
      <c r="E2230" s="132"/>
      <c r="F2230" s="132"/>
      <c r="G2230" s="132"/>
      <c r="H2230" s="132"/>
      <c r="J2230" s="171"/>
      <c r="K2230" s="171"/>
      <c r="L2230" s="171"/>
      <c r="M2230" s="171"/>
      <c r="N2230" s="171"/>
      <c r="O2230" s="171"/>
      <c r="P2230" s="171"/>
      <c r="Q2230" s="171"/>
      <c r="R2230" s="171"/>
      <c r="AC2230" s="3"/>
    </row>
    <row r="2231" ht="15.75" customHeight="1">
      <c r="D2231" s="132"/>
      <c r="E2231" s="132"/>
      <c r="F2231" s="132"/>
      <c r="G2231" s="132"/>
      <c r="H2231" s="132"/>
      <c r="J2231" s="171"/>
      <c r="K2231" s="171"/>
      <c r="L2231" s="171"/>
      <c r="M2231" s="171"/>
      <c r="N2231" s="171"/>
      <c r="O2231" s="171"/>
      <c r="P2231" s="171"/>
      <c r="Q2231" s="171"/>
      <c r="R2231" s="171"/>
      <c r="AC2231" s="3"/>
    </row>
    <row r="2232" ht="15.75" customHeight="1">
      <c r="D2232" s="132"/>
      <c r="E2232" s="132"/>
      <c r="F2232" s="132"/>
      <c r="G2232" s="132"/>
      <c r="H2232" s="132"/>
      <c r="J2232" s="171"/>
      <c r="K2232" s="171"/>
      <c r="L2232" s="171"/>
      <c r="M2232" s="171"/>
      <c r="N2232" s="171"/>
      <c r="O2232" s="171"/>
      <c r="P2232" s="171"/>
      <c r="Q2232" s="171"/>
      <c r="R2232" s="171"/>
      <c r="AC2232" s="3"/>
    </row>
    <row r="2233" ht="15.75" customHeight="1">
      <c r="D2233" s="132"/>
      <c r="E2233" s="132"/>
      <c r="F2233" s="132"/>
      <c r="G2233" s="132"/>
      <c r="H2233" s="132"/>
      <c r="J2233" s="171"/>
      <c r="K2233" s="171"/>
      <c r="L2233" s="171"/>
      <c r="M2233" s="171"/>
      <c r="N2233" s="171"/>
      <c r="O2233" s="171"/>
      <c r="P2233" s="171"/>
      <c r="Q2233" s="171"/>
      <c r="R2233" s="171"/>
      <c r="AC2233" s="3"/>
    </row>
    <row r="2234" ht="15.75" customHeight="1">
      <c r="D2234" s="132"/>
      <c r="E2234" s="132"/>
      <c r="F2234" s="132"/>
      <c r="G2234" s="132"/>
      <c r="H2234" s="132"/>
      <c r="J2234" s="171"/>
      <c r="K2234" s="171"/>
      <c r="L2234" s="171"/>
      <c r="M2234" s="171"/>
      <c r="N2234" s="171"/>
      <c r="O2234" s="171"/>
      <c r="P2234" s="171"/>
      <c r="Q2234" s="171"/>
      <c r="R2234" s="171"/>
      <c r="AC2234" s="3"/>
    </row>
    <row r="2235" ht="15.75" customHeight="1">
      <c r="D2235" s="132"/>
      <c r="E2235" s="132"/>
      <c r="F2235" s="132"/>
      <c r="G2235" s="132"/>
      <c r="H2235" s="132"/>
      <c r="J2235" s="171"/>
      <c r="K2235" s="171"/>
      <c r="L2235" s="171"/>
      <c r="M2235" s="171"/>
      <c r="N2235" s="171"/>
      <c r="O2235" s="171"/>
      <c r="P2235" s="171"/>
      <c r="Q2235" s="171"/>
      <c r="R2235" s="171"/>
      <c r="AC2235" s="3"/>
    </row>
    <row r="2236" ht="15.75" customHeight="1">
      <c r="D2236" s="132"/>
      <c r="E2236" s="132"/>
      <c r="F2236" s="132"/>
      <c r="G2236" s="132"/>
      <c r="H2236" s="132"/>
      <c r="J2236" s="171"/>
      <c r="K2236" s="171"/>
      <c r="L2236" s="171"/>
      <c r="M2236" s="171"/>
      <c r="N2236" s="171"/>
      <c r="O2236" s="171"/>
      <c r="P2236" s="171"/>
      <c r="Q2236" s="171"/>
      <c r="R2236" s="171"/>
      <c r="AC2236" s="3"/>
    </row>
    <row r="2237" ht="15.75" customHeight="1">
      <c r="D2237" s="132"/>
      <c r="E2237" s="132"/>
      <c r="F2237" s="132"/>
      <c r="G2237" s="132"/>
      <c r="H2237" s="132"/>
      <c r="J2237" s="171"/>
      <c r="K2237" s="171"/>
      <c r="L2237" s="171"/>
      <c r="M2237" s="171"/>
      <c r="N2237" s="171"/>
      <c r="O2237" s="171"/>
      <c r="P2237" s="171"/>
      <c r="Q2237" s="171"/>
      <c r="R2237" s="171"/>
      <c r="AC2237" s="3"/>
    </row>
    <row r="2238" ht="15.75" customHeight="1">
      <c r="D2238" s="132"/>
      <c r="E2238" s="132"/>
      <c r="F2238" s="132"/>
      <c r="G2238" s="132"/>
      <c r="H2238" s="132"/>
      <c r="J2238" s="171"/>
      <c r="K2238" s="171"/>
      <c r="L2238" s="171"/>
      <c r="M2238" s="171"/>
      <c r="N2238" s="171"/>
      <c r="O2238" s="171"/>
      <c r="P2238" s="171"/>
      <c r="Q2238" s="171"/>
      <c r="R2238" s="171"/>
      <c r="AC2238" s="3"/>
    </row>
    <row r="2239" ht="15.75" customHeight="1">
      <c r="D2239" s="132"/>
      <c r="E2239" s="132"/>
      <c r="F2239" s="132"/>
      <c r="G2239" s="132"/>
      <c r="H2239" s="132"/>
      <c r="J2239" s="171"/>
      <c r="K2239" s="171"/>
      <c r="L2239" s="171"/>
      <c r="M2239" s="171"/>
      <c r="N2239" s="171"/>
      <c r="O2239" s="171"/>
      <c r="P2239" s="171"/>
      <c r="Q2239" s="171"/>
      <c r="R2239" s="171"/>
      <c r="AC2239" s="3"/>
    </row>
    <row r="2240" ht="15.75" customHeight="1">
      <c r="D2240" s="132"/>
      <c r="E2240" s="132"/>
      <c r="F2240" s="132"/>
      <c r="G2240" s="132"/>
      <c r="H2240" s="132"/>
      <c r="J2240" s="171"/>
      <c r="K2240" s="171"/>
      <c r="L2240" s="171"/>
      <c r="M2240" s="171"/>
      <c r="N2240" s="171"/>
      <c r="O2240" s="171"/>
      <c r="P2240" s="171"/>
      <c r="Q2240" s="171"/>
      <c r="R2240" s="171"/>
      <c r="AC2240" s="3"/>
    </row>
    <row r="2241" ht="15.75" customHeight="1">
      <c r="D2241" s="132"/>
      <c r="E2241" s="132"/>
      <c r="F2241" s="132"/>
      <c r="G2241" s="132"/>
      <c r="H2241" s="132"/>
      <c r="J2241" s="171"/>
      <c r="K2241" s="171"/>
      <c r="L2241" s="171"/>
      <c r="M2241" s="171"/>
      <c r="N2241" s="171"/>
      <c r="O2241" s="171"/>
      <c r="P2241" s="171"/>
      <c r="Q2241" s="171"/>
      <c r="R2241" s="171"/>
      <c r="AC2241" s="3"/>
    </row>
    <row r="2242" ht="15.75" customHeight="1">
      <c r="D2242" s="132"/>
      <c r="E2242" s="132"/>
      <c r="F2242" s="132"/>
      <c r="G2242" s="132"/>
      <c r="H2242" s="132"/>
      <c r="J2242" s="171"/>
      <c r="K2242" s="171"/>
      <c r="L2242" s="171"/>
      <c r="M2242" s="171"/>
      <c r="N2242" s="171"/>
      <c r="O2242" s="171"/>
      <c r="P2242" s="171"/>
      <c r="Q2242" s="171"/>
      <c r="R2242" s="171"/>
      <c r="AC2242" s="3"/>
    </row>
    <row r="2243" ht="15.75" customHeight="1">
      <c r="D2243" s="132"/>
      <c r="E2243" s="132"/>
      <c r="F2243" s="132"/>
      <c r="G2243" s="132"/>
      <c r="H2243" s="132"/>
      <c r="J2243" s="171"/>
      <c r="K2243" s="171"/>
      <c r="L2243" s="171"/>
      <c r="M2243" s="171"/>
      <c r="N2243" s="171"/>
      <c r="O2243" s="171"/>
      <c r="P2243" s="171"/>
      <c r="Q2243" s="171"/>
      <c r="R2243" s="171"/>
      <c r="AC2243" s="3"/>
    </row>
    <row r="2244" ht="15.75" customHeight="1">
      <c r="D2244" s="132"/>
      <c r="E2244" s="132"/>
      <c r="F2244" s="132"/>
      <c r="G2244" s="132"/>
      <c r="H2244" s="132"/>
      <c r="J2244" s="171"/>
      <c r="K2244" s="171"/>
      <c r="L2244" s="171"/>
      <c r="M2244" s="171"/>
      <c r="N2244" s="171"/>
      <c r="O2244" s="171"/>
      <c r="P2244" s="171"/>
      <c r="Q2244" s="171"/>
      <c r="R2244" s="171"/>
      <c r="AC2244" s="3"/>
    </row>
    <row r="2245" ht="15.75" customHeight="1">
      <c r="D2245" s="132"/>
      <c r="E2245" s="132"/>
      <c r="F2245" s="132"/>
      <c r="G2245" s="132"/>
      <c r="H2245" s="132"/>
      <c r="J2245" s="171"/>
      <c r="K2245" s="171"/>
      <c r="L2245" s="171"/>
      <c r="M2245" s="171"/>
      <c r="N2245" s="171"/>
      <c r="O2245" s="171"/>
      <c r="P2245" s="171"/>
      <c r="Q2245" s="171"/>
      <c r="R2245" s="171"/>
      <c r="AC2245" s="3"/>
    </row>
    <row r="2246" ht="15.75" customHeight="1">
      <c r="D2246" s="132"/>
      <c r="E2246" s="132"/>
      <c r="F2246" s="132"/>
      <c r="G2246" s="132"/>
      <c r="H2246" s="132"/>
      <c r="J2246" s="171"/>
      <c r="K2246" s="171"/>
      <c r="L2246" s="171"/>
      <c r="M2246" s="171"/>
      <c r="N2246" s="171"/>
      <c r="O2246" s="171"/>
      <c r="P2246" s="171"/>
      <c r="Q2246" s="171"/>
      <c r="R2246" s="171"/>
      <c r="AC2246" s="3"/>
    </row>
    <row r="2247" ht="15.75" customHeight="1">
      <c r="D2247" s="132"/>
      <c r="E2247" s="132"/>
      <c r="F2247" s="132"/>
      <c r="G2247" s="132"/>
      <c r="H2247" s="132"/>
      <c r="J2247" s="171"/>
      <c r="K2247" s="171"/>
      <c r="L2247" s="171"/>
      <c r="M2247" s="171"/>
      <c r="N2247" s="171"/>
      <c r="O2247" s="171"/>
      <c r="P2247" s="171"/>
      <c r="Q2247" s="171"/>
      <c r="R2247" s="171"/>
      <c r="AC2247" s="3"/>
    </row>
    <row r="2248" ht="15.75" customHeight="1">
      <c r="D2248" s="132"/>
      <c r="E2248" s="132"/>
      <c r="F2248" s="132"/>
      <c r="G2248" s="132"/>
      <c r="H2248" s="132"/>
      <c r="J2248" s="171"/>
      <c r="K2248" s="171"/>
      <c r="L2248" s="171"/>
      <c r="M2248" s="171"/>
      <c r="N2248" s="171"/>
      <c r="O2248" s="171"/>
      <c r="P2248" s="171"/>
      <c r="Q2248" s="171"/>
      <c r="R2248" s="171"/>
      <c r="AC2248" s="3"/>
    </row>
    <row r="2249" ht="15.75" customHeight="1">
      <c r="D2249" s="132"/>
      <c r="E2249" s="132"/>
      <c r="F2249" s="132"/>
      <c r="G2249" s="132"/>
      <c r="H2249" s="132"/>
      <c r="J2249" s="171"/>
      <c r="K2249" s="171"/>
      <c r="L2249" s="171"/>
      <c r="M2249" s="171"/>
      <c r="N2249" s="171"/>
      <c r="O2249" s="171"/>
      <c r="P2249" s="171"/>
      <c r="Q2249" s="171"/>
      <c r="R2249" s="171"/>
      <c r="AC2249" s="3"/>
    </row>
    <row r="2250" ht="15.75" customHeight="1">
      <c r="D2250" s="132"/>
      <c r="E2250" s="132"/>
      <c r="F2250" s="132"/>
      <c r="G2250" s="132"/>
      <c r="H2250" s="132"/>
      <c r="J2250" s="171"/>
      <c r="K2250" s="171"/>
      <c r="L2250" s="171"/>
      <c r="M2250" s="171"/>
      <c r="N2250" s="171"/>
      <c r="O2250" s="171"/>
      <c r="P2250" s="171"/>
      <c r="Q2250" s="171"/>
      <c r="R2250" s="171"/>
      <c r="AC2250" s="3"/>
    </row>
    <row r="2251" ht="15.75" customHeight="1">
      <c r="D2251" s="132"/>
      <c r="E2251" s="132"/>
      <c r="F2251" s="132"/>
      <c r="G2251" s="132"/>
      <c r="H2251" s="132"/>
      <c r="J2251" s="171"/>
      <c r="K2251" s="171"/>
      <c r="L2251" s="171"/>
      <c r="M2251" s="171"/>
      <c r="N2251" s="171"/>
      <c r="O2251" s="171"/>
      <c r="P2251" s="171"/>
      <c r="Q2251" s="171"/>
      <c r="R2251" s="171"/>
      <c r="AC2251" s="3"/>
    </row>
    <row r="2252" ht="15.75" customHeight="1">
      <c r="D2252" s="132"/>
      <c r="E2252" s="132"/>
      <c r="F2252" s="132"/>
      <c r="G2252" s="132"/>
      <c r="H2252" s="132"/>
      <c r="J2252" s="171"/>
      <c r="K2252" s="171"/>
      <c r="L2252" s="171"/>
      <c r="M2252" s="171"/>
      <c r="N2252" s="171"/>
      <c r="O2252" s="171"/>
      <c r="P2252" s="171"/>
      <c r="Q2252" s="171"/>
      <c r="R2252" s="171"/>
      <c r="AC2252" s="3"/>
    </row>
    <row r="2253" ht="15.75" customHeight="1">
      <c r="D2253" s="132"/>
      <c r="E2253" s="132"/>
      <c r="F2253" s="132"/>
      <c r="G2253" s="132"/>
      <c r="H2253" s="132"/>
      <c r="J2253" s="171"/>
      <c r="K2253" s="171"/>
      <c r="L2253" s="171"/>
      <c r="M2253" s="171"/>
      <c r="N2253" s="171"/>
      <c r="O2253" s="171"/>
      <c r="P2253" s="171"/>
      <c r="Q2253" s="171"/>
      <c r="R2253" s="171"/>
      <c r="AC2253" s="3"/>
    </row>
    <row r="2254" ht="15.75" customHeight="1">
      <c r="D2254" s="132"/>
      <c r="E2254" s="132"/>
      <c r="F2254" s="132"/>
      <c r="G2254" s="132"/>
      <c r="H2254" s="132"/>
      <c r="J2254" s="171"/>
      <c r="K2254" s="171"/>
      <c r="L2254" s="171"/>
      <c r="M2254" s="171"/>
      <c r="N2254" s="171"/>
      <c r="O2254" s="171"/>
      <c r="P2254" s="171"/>
      <c r="Q2254" s="171"/>
      <c r="R2254" s="171"/>
      <c r="AC2254" s="3"/>
    </row>
    <row r="2255" ht="15.75" customHeight="1">
      <c r="D2255" s="132"/>
      <c r="E2255" s="132"/>
      <c r="F2255" s="132"/>
      <c r="G2255" s="132"/>
      <c r="H2255" s="132"/>
      <c r="J2255" s="171"/>
      <c r="K2255" s="171"/>
      <c r="L2255" s="171"/>
      <c r="M2255" s="171"/>
      <c r="N2255" s="171"/>
      <c r="O2255" s="171"/>
      <c r="P2255" s="171"/>
      <c r="Q2255" s="171"/>
      <c r="R2255" s="171"/>
      <c r="AC2255" s="3"/>
    </row>
    <row r="2256" ht="15.75" customHeight="1">
      <c r="D2256" s="132"/>
      <c r="E2256" s="132"/>
      <c r="F2256" s="132"/>
      <c r="G2256" s="132"/>
      <c r="H2256" s="132"/>
      <c r="J2256" s="171"/>
      <c r="K2256" s="171"/>
      <c r="L2256" s="171"/>
      <c r="M2256" s="171"/>
      <c r="N2256" s="171"/>
      <c r="O2256" s="171"/>
      <c r="P2256" s="171"/>
      <c r="Q2256" s="171"/>
      <c r="R2256" s="171"/>
      <c r="AC2256" s="3"/>
    </row>
    <row r="2257" ht="15.75" customHeight="1">
      <c r="D2257" s="132"/>
      <c r="E2257" s="132"/>
      <c r="F2257" s="132"/>
      <c r="G2257" s="132"/>
      <c r="H2257" s="132"/>
      <c r="J2257" s="171"/>
      <c r="K2257" s="171"/>
      <c r="L2257" s="171"/>
      <c r="M2257" s="171"/>
      <c r="N2257" s="171"/>
      <c r="O2257" s="171"/>
      <c r="P2257" s="171"/>
      <c r="Q2257" s="171"/>
      <c r="R2257" s="171"/>
      <c r="AC2257" s="3"/>
    </row>
    <row r="2258" ht="15.75" customHeight="1">
      <c r="D2258" s="132"/>
      <c r="E2258" s="132"/>
      <c r="F2258" s="132"/>
      <c r="G2258" s="132"/>
      <c r="H2258" s="132"/>
      <c r="J2258" s="171"/>
      <c r="K2258" s="171"/>
      <c r="L2258" s="171"/>
      <c r="M2258" s="171"/>
      <c r="N2258" s="171"/>
      <c r="O2258" s="171"/>
      <c r="P2258" s="171"/>
      <c r="Q2258" s="171"/>
      <c r="R2258" s="171"/>
      <c r="AC2258" s="3"/>
    </row>
    <row r="2259" ht="15.75" customHeight="1">
      <c r="D2259" s="132"/>
      <c r="E2259" s="132"/>
      <c r="F2259" s="132"/>
      <c r="G2259" s="132"/>
      <c r="H2259" s="132"/>
      <c r="J2259" s="171"/>
      <c r="K2259" s="171"/>
      <c r="L2259" s="171"/>
      <c r="M2259" s="171"/>
      <c r="N2259" s="171"/>
      <c r="O2259" s="171"/>
      <c r="P2259" s="171"/>
      <c r="Q2259" s="171"/>
      <c r="R2259" s="171"/>
      <c r="AC2259" s="3"/>
    </row>
    <row r="2260" ht="15.75" customHeight="1">
      <c r="D2260" s="132"/>
      <c r="E2260" s="132"/>
      <c r="F2260" s="132"/>
      <c r="G2260" s="132"/>
      <c r="H2260" s="132"/>
      <c r="J2260" s="171"/>
      <c r="K2260" s="171"/>
      <c r="L2260" s="171"/>
      <c r="M2260" s="171"/>
      <c r="N2260" s="171"/>
      <c r="O2260" s="171"/>
      <c r="P2260" s="171"/>
      <c r="Q2260" s="171"/>
      <c r="R2260" s="171"/>
      <c r="AC2260" s="3"/>
    </row>
    <row r="2261" ht="15.75" customHeight="1">
      <c r="D2261" s="132"/>
      <c r="E2261" s="132"/>
      <c r="F2261" s="132"/>
      <c r="G2261" s="132"/>
      <c r="H2261" s="132"/>
      <c r="J2261" s="171"/>
      <c r="K2261" s="171"/>
      <c r="L2261" s="171"/>
      <c r="M2261" s="171"/>
      <c r="N2261" s="171"/>
      <c r="O2261" s="171"/>
      <c r="P2261" s="171"/>
      <c r="Q2261" s="171"/>
      <c r="R2261" s="171"/>
      <c r="AC2261" s="3"/>
    </row>
    <row r="2262" ht="15.75" customHeight="1">
      <c r="D2262" s="132"/>
      <c r="E2262" s="132"/>
      <c r="F2262" s="132"/>
      <c r="G2262" s="132"/>
      <c r="H2262" s="132"/>
      <c r="J2262" s="171"/>
      <c r="K2262" s="171"/>
      <c r="L2262" s="171"/>
      <c r="M2262" s="171"/>
      <c r="N2262" s="171"/>
      <c r="O2262" s="171"/>
      <c r="P2262" s="171"/>
      <c r="Q2262" s="171"/>
      <c r="R2262" s="171"/>
      <c r="AC2262" s="3"/>
    </row>
    <row r="2263" ht="15.75" customHeight="1">
      <c r="D2263" s="132"/>
      <c r="E2263" s="132"/>
      <c r="F2263" s="132"/>
      <c r="G2263" s="132"/>
      <c r="H2263" s="132"/>
      <c r="J2263" s="171"/>
      <c r="K2263" s="171"/>
      <c r="L2263" s="171"/>
      <c r="M2263" s="171"/>
      <c r="N2263" s="171"/>
      <c r="O2263" s="171"/>
      <c r="P2263" s="171"/>
      <c r="Q2263" s="171"/>
      <c r="R2263" s="171"/>
      <c r="AC2263" s="3"/>
    </row>
    <row r="2264" ht="15.75" customHeight="1">
      <c r="D2264" s="132"/>
      <c r="E2264" s="132"/>
      <c r="F2264" s="132"/>
      <c r="G2264" s="132"/>
      <c r="H2264" s="132"/>
      <c r="J2264" s="171"/>
      <c r="K2264" s="171"/>
      <c r="L2264" s="171"/>
      <c r="M2264" s="171"/>
      <c r="N2264" s="171"/>
      <c r="O2264" s="171"/>
      <c r="P2264" s="171"/>
      <c r="Q2264" s="171"/>
      <c r="R2264" s="171"/>
      <c r="AC2264" s="3"/>
    </row>
    <row r="2265" ht="15.75" customHeight="1">
      <c r="D2265" s="132"/>
      <c r="E2265" s="132"/>
      <c r="F2265" s="132"/>
      <c r="G2265" s="132"/>
      <c r="H2265" s="132"/>
      <c r="J2265" s="171"/>
      <c r="K2265" s="171"/>
      <c r="L2265" s="171"/>
      <c r="M2265" s="171"/>
      <c r="N2265" s="171"/>
      <c r="O2265" s="171"/>
      <c r="P2265" s="171"/>
      <c r="Q2265" s="171"/>
      <c r="R2265" s="171"/>
      <c r="AC2265" s="3"/>
    </row>
    <row r="2266" ht="15.75" customHeight="1">
      <c r="D2266" s="132"/>
      <c r="E2266" s="132"/>
      <c r="F2266" s="132"/>
      <c r="G2266" s="132"/>
      <c r="H2266" s="132"/>
      <c r="J2266" s="171"/>
      <c r="K2266" s="171"/>
      <c r="L2266" s="171"/>
      <c r="M2266" s="171"/>
      <c r="N2266" s="171"/>
      <c r="O2266" s="171"/>
      <c r="P2266" s="171"/>
      <c r="Q2266" s="171"/>
      <c r="R2266" s="171"/>
      <c r="AC2266" s="3"/>
    </row>
    <row r="2267" ht="15.75" customHeight="1">
      <c r="D2267" s="132"/>
      <c r="E2267" s="132"/>
      <c r="F2267" s="132"/>
      <c r="G2267" s="132"/>
      <c r="H2267" s="132"/>
      <c r="J2267" s="171"/>
      <c r="K2267" s="171"/>
      <c r="L2267" s="171"/>
      <c r="M2267" s="171"/>
      <c r="N2267" s="171"/>
      <c r="O2267" s="171"/>
      <c r="P2267" s="171"/>
      <c r="Q2267" s="171"/>
      <c r="R2267" s="171"/>
      <c r="AC2267" s="3"/>
    </row>
    <row r="2268" ht="15.75" customHeight="1">
      <c r="D2268" s="132"/>
      <c r="E2268" s="132"/>
      <c r="F2268" s="132"/>
      <c r="G2268" s="132"/>
      <c r="H2268" s="132"/>
      <c r="J2268" s="171"/>
      <c r="K2268" s="171"/>
      <c r="L2268" s="171"/>
      <c r="M2268" s="171"/>
      <c r="N2268" s="171"/>
      <c r="O2268" s="171"/>
      <c r="P2268" s="171"/>
      <c r="Q2268" s="171"/>
      <c r="R2268" s="171"/>
      <c r="AC2268" s="3"/>
    </row>
    <row r="2269" ht="15.75" customHeight="1">
      <c r="D2269" s="132"/>
      <c r="E2269" s="132"/>
      <c r="F2269" s="132"/>
      <c r="G2269" s="132"/>
      <c r="H2269" s="132"/>
      <c r="J2269" s="171"/>
      <c r="K2269" s="171"/>
      <c r="L2269" s="171"/>
      <c r="M2269" s="171"/>
      <c r="N2269" s="171"/>
      <c r="O2269" s="171"/>
      <c r="P2269" s="171"/>
      <c r="Q2269" s="171"/>
      <c r="R2269" s="171"/>
      <c r="AC2269" s="3"/>
    </row>
    <row r="2270" ht="15.75" customHeight="1">
      <c r="D2270" s="132"/>
      <c r="E2270" s="132"/>
      <c r="F2270" s="132"/>
      <c r="G2270" s="132"/>
      <c r="H2270" s="132"/>
      <c r="J2270" s="171"/>
      <c r="K2270" s="171"/>
      <c r="L2270" s="171"/>
      <c r="M2270" s="171"/>
      <c r="N2270" s="171"/>
      <c r="O2270" s="171"/>
      <c r="P2270" s="171"/>
      <c r="Q2270" s="171"/>
      <c r="R2270" s="171"/>
      <c r="AC2270" s="3"/>
    </row>
    <row r="2271" ht="15.75" customHeight="1">
      <c r="D2271" s="132"/>
      <c r="E2271" s="132"/>
      <c r="F2271" s="132"/>
      <c r="G2271" s="132"/>
      <c r="H2271" s="132"/>
      <c r="J2271" s="171"/>
      <c r="K2271" s="171"/>
      <c r="L2271" s="171"/>
      <c r="M2271" s="171"/>
      <c r="N2271" s="171"/>
      <c r="O2271" s="171"/>
      <c r="P2271" s="171"/>
      <c r="Q2271" s="171"/>
      <c r="R2271" s="171"/>
      <c r="AC2271" s="3"/>
    </row>
    <row r="2272" ht="15.75" customHeight="1">
      <c r="D2272" s="132"/>
      <c r="E2272" s="132"/>
      <c r="F2272" s="132"/>
      <c r="G2272" s="132"/>
      <c r="H2272" s="132"/>
      <c r="J2272" s="171"/>
      <c r="K2272" s="171"/>
      <c r="L2272" s="171"/>
      <c r="M2272" s="171"/>
      <c r="N2272" s="171"/>
      <c r="O2272" s="171"/>
      <c r="P2272" s="171"/>
      <c r="Q2272" s="171"/>
      <c r="R2272" s="171"/>
      <c r="AC2272" s="3"/>
    </row>
    <row r="2273" ht="15.75" customHeight="1">
      <c r="D2273" s="132"/>
      <c r="E2273" s="132"/>
      <c r="F2273" s="132"/>
      <c r="G2273" s="132"/>
      <c r="H2273" s="132"/>
      <c r="J2273" s="171"/>
      <c r="K2273" s="171"/>
      <c r="L2273" s="171"/>
      <c r="M2273" s="171"/>
      <c r="N2273" s="171"/>
      <c r="O2273" s="171"/>
      <c r="P2273" s="171"/>
      <c r="Q2273" s="171"/>
      <c r="R2273" s="171"/>
      <c r="AC2273" s="3"/>
    </row>
    <row r="2274" ht="15.75" customHeight="1">
      <c r="D2274" s="132"/>
      <c r="E2274" s="132"/>
      <c r="F2274" s="132"/>
      <c r="G2274" s="132"/>
      <c r="H2274" s="132"/>
      <c r="J2274" s="171"/>
      <c r="K2274" s="171"/>
      <c r="L2274" s="171"/>
      <c r="M2274" s="171"/>
      <c r="N2274" s="171"/>
      <c r="O2274" s="171"/>
      <c r="P2274" s="171"/>
      <c r="Q2274" s="171"/>
      <c r="R2274" s="171"/>
      <c r="AC2274" s="3"/>
    </row>
    <row r="2275" ht="15.75" customHeight="1">
      <c r="D2275" s="132"/>
      <c r="E2275" s="132"/>
      <c r="F2275" s="132"/>
      <c r="G2275" s="132"/>
      <c r="H2275" s="132"/>
      <c r="J2275" s="171"/>
      <c r="K2275" s="171"/>
      <c r="L2275" s="171"/>
      <c r="M2275" s="171"/>
      <c r="N2275" s="171"/>
      <c r="O2275" s="171"/>
      <c r="P2275" s="171"/>
      <c r="Q2275" s="171"/>
      <c r="R2275" s="171"/>
      <c r="AC2275" s="3"/>
    </row>
    <row r="2276" ht="15.75" customHeight="1">
      <c r="D2276" s="132"/>
      <c r="E2276" s="132"/>
      <c r="F2276" s="132"/>
      <c r="G2276" s="132"/>
      <c r="H2276" s="132"/>
      <c r="J2276" s="171"/>
      <c r="K2276" s="171"/>
      <c r="L2276" s="171"/>
      <c r="M2276" s="171"/>
      <c r="N2276" s="171"/>
      <c r="O2276" s="171"/>
      <c r="P2276" s="171"/>
      <c r="Q2276" s="171"/>
      <c r="R2276" s="171"/>
      <c r="AC2276" s="3"/>
    </row>
    <row r="2277" ht="15.75" customHeight="1">
      <c r="D2277" s="132"/>
      <c r="E2277" s="132"/>
      <c r="F2277" s="132"/>
      <c r="G2277" s="132"/>
      <c r="H2277" s="132"/>
      <c r="J2277" s="171"/>
      <c r="K2277" s="171"/>
      <c r="L2277" s="171"/>
      <c r="M2277" s="171"/>
      <c r="N2277" s="171"/>
      <c r="O2277" s="171"/>
      <c r="P2277" s="171"/>
      <c r="Q2277" s="171"/>
      <c r="R2277" s="171"/>
      <c r="AC2277" s="3"/>
    </row>
    <row r="2278" ht="15.75" customHeight="1">
      <c r="D2278" s="132"/>
      <c r="E2278" s="132"/>
      <c r="F2278" s="132"/>
      <c r="G2278" s="132"/>
      <c r="H2278" s="132"/>
      <c r="J2278" s="171"/>
      <c r="K2278" s="171"/>
      <c r="L2278" s="171"/>
      <c r="M2278" s="171"/>
      <c r="N2278" s="171"/>
      <c r="O2278" s="171"/>
      <c r="P2278" s="171"/>
      <c r="Q2278" s="171"/>
      <c r="R2278" s="171"/>
      <c r="AC2278" s="3"/>
    </row>
    <row r="2279" ht="15.75" customHeight="1">
      <c r="D2279" s="132"/>
      <c r="E2279" s="132"/>
      <c r="F2279" s="132"/>
      <c r="G2279" s="132"/>
      <c r="H2279" s="132"/>
      <c r="J2279" s="171"/>
      <c r="K2279" s="171"/>
      <c r="L2279" s="171"/>
      <c r="M2279" s="171"/>
      <c r="N2279" s="171"/>
      <c r="O2279" s="171"/>
      <c r="P2279" s="171"/>
      <c r="Q2279" s="171"/>
      <c r="R2279" s="171"/>
      <c r="AC2279" s="3"/>
    </row>
    <row r="2280" ht="15.75" customHeight="1">
      <c r="D2280" s="132"/>
      <c r="E2280" s="132"/>
      <c r="F2280" s="132"/>
      <c r="G2280" s="132"/>
      <c r="H2280" s="132"/>
      <c r="J2280" s="171"/>
      <c r="K2280" s="171"/>
      <c r="L2280" s="171"/>
      <c r="M2280" s="171"/>
      <c r="N2280" s="171"/>
      <c r="O2280" s="171"/>
      <c r="P2280" s="171"/>
      <c r="Q2280" s="171"/>
      <c r="R2280" s="171"/>
      <c r="AC2280" s="3"/>
    </row>
    <row r="2281" ht="15.75" customHeight="1">
      <c r="D2281" s="132"/>
      <c r="E2281" s="132"/>
      <c r="F2281" s="132"/>
      <c r="G2281" s="132"/>
      <c r="H2281" s="132"/>
      <c r="J2281" s="171"/>
      <c r="K2281" s="171"/>
      <c r="L2281" s="171"/>
      <c r="M2281" s="171"/>
      <c r="N2281" s="171"/>
      <c r="O2281" s="171"/>
      <c r="P2281" s="171"/>
      <c r="Q2281" s="171"/>
      <c r="R2281" s="171"/>
      <c r="AC2281" s="3"/>
    </row>
    <row r="2282" ht="15.75" customHeight="1">
      <c r="D2282" s="132"/>
      <c r="E2282" s="132"/>
      <c r="F2282" s="132"/>
      <c r="G2282" s="132"/>
      <c r="H2282" s="132"/>
      <c r="J2282" s="171"/>
      <c r="K2282" s="171"/>
      <c r="L2282" s="171"/>
      <c r="M2282" s="171"/>
      <c r="N2282" s="171"/>
      <c r="O2282" s="171"/>
      <c r="P2282" s="171"/>
      <c r="Q2282" s="171"/>
      <c r="R2282" s="171"/>
      <c r="AC2282" s="3"/>
    </row>
    <row r="2283" ht="15.75" customHeight="1">
      <c r="D2283" s="132"/>
      <c r="E2283" s="132"/>
      <c r="F2283" s="132"/>
      <c r="G2283" s="132"/>
      <c r="H2283" s="132"/>
      <c r="J2283" s="171"/>
      <c r="K2283" s="171"/>
      <c r="L2283" s="171"/>
      <c r="M2283" s="171"/>
      <c r="N2283" s="171"/>
      <c r="O2283" s="171"/>
      <c r="P2283" s="171"/>
      <c r="Q2283" s="171"/>
      <c r="R2283" s="171"/>
      <c r="AC2283" s="3"/>
    </row>
    <row r="2284" ht="15.75" customHeight="1">
      <c r="D2284" s="132"/>
      <c r="E2284" s="132"/>
      <c r="F2284" s="132"/>
      <c r="G2284" s="132"/>
      <c r="H2284" s="132"/>
      <c r="J2284" s="171"/>
      <c r="K2284" s="171"/>
      <c r="L2284" s="171"/>
      <c r="M2284" s="171"/>
      <c r="N2284" s="171"/>
      <c r="O2284" s="171"/>
      <c r="P2284" s="171"/>
      <c r="Q2284" s="171"/>
      <c r="R2284" s="171"/>
      <c r="AC2284" s="3"/>
    </row>
    <row r="2285" ht="15.75" customHeight="1">
      <c r="D2285" s="132"/>
      <c r="E2285" s="132"/>
      <c r="F2285" s="132"/>
      <c r="G2285" s="132"/>
      <c r="H2285" s="132"/>
      <c r="J2285" s="171"/>
      <c r="K2285" s="171"/>
      <c r="L2285" s="171"/>
      <c r="M2285" s="171"/>
      <c r="N2285" s="171"/>
      <c r="O2285" s="171"/>
      <c r="P2285" s="171"/>
      <c r="Q2285" s="171"/>
      <c r="R2285" s="171"/>
      <c r="AC2285" s="3"/>
    </row>
    <row r="2286" ht="15.75" customHeight="1">
      <c r="D2286" s="132"/>
      <c r="E2286" s="132"/>
      <c r="F2286" s="132"/>
      <c r="G2286" s="132"/>
      <c r="H2286" s="132"/>
      <c r="J2286" s="171"/>
      <c r="K2286" s="171"/>
      <c r="L2286" s="171"/>
      <c r="M2286" s="171"/>
      <c r="N2286" s="171"/>
      <c r="O2286" s="171"/>
      <c r="P2286" s="171"/>
      <c r="Q2286" s="171"/>
      <c r="R2286" s="171"/>
      <c r="AC2286" s="3"/>
    </row>
    <row r="2287" ht="15.75" customHeight="1">
      <c r="D2287" s="132"/>
      <c r="E2287" s="132"/>
      <c r="F2287" s="132"/>
      <c r="G2287" s="132"/>
      <c r="H2287" s="132"/>
      <c r="J2287" s="171"/>
      <c r="K2287" s="171"/>
      <c r="L2287" s="171"/>
      <c r="M2287" s="171"/>
      <c r="N2287" s="171"/>
      <c r="O2287" s="171"/>
      <c r="P2287" s="171"/>
      <c r="Q2287" s="171"/>
      <c r="R2287" s="171"/>
      <c r="AC2287" s="3"/>
    </row>
    <row r="2288" ht="15.75" customHeight="1">
      <c r="D2288" s="132"/>
      <c r="E2288" s="132"/>
      <c r="F2288" s="132"/>
      <c r="G2288" s="132"/>
      <c r="H2288" s="132"/>
      <c r="J2288" s="171"/>
      <c r="K2288" s="171"/>
      <c r="L2288" s="171"/>
      <c r="M2288" s="171"/>
      <c r="N2288" s="171"/>
      <c r="O2288" s="171"/>
      <c r="P2288" s="171"/>
      <c r="Q2288" s="171"/>
      <c r="R2288" s="171"/>
      <c r="AC2288" s="3"/>
    </row>
    <row r="2289" ht="15.75" customHeight="1">
      <c r="D2289" s="132"/>
      <c r="E2289" s="132"/>
      <c r="F2289" s="132"/>
      <c r="G2289" s="132"/>
      <c r="H2289" s="132"/>
      <c r="J2289" s="171"/>
      <c r="K2289" s="171"/>
      <c r="L2289" s="171"/>
      <c r="M2289" s="171"/>
      <c r="N2289" s="171"/>
      <c r="O2289" s="171"/>
      <c r="P2289" s="171"/>
      <c r="Q2289" s="171"/>
      <c r="R2289" s="171"/>
      <c r="AC2289" s="3"/>
    </row>
    <row r="2290" ht="15.75" customHeight="1">
      <c r="D2290" s="132"/>
      <c r="E2290" s="132"/>
      <c r="F2290" s="132"/>
      <c r="G2290" s="132"/>
      <c r="H2290" s="132"/>
      <c r="J2290" s="171"/>
      <c r="K2290" s="171"/>
      <c r="L2290" s="171"/>
      <c r="M2290" s="171"/>
      <c r="N2290" s="171"/>
      <c r="O2290" s="171"/>
      <c r="P2290" s="171"/>
      <c r="Q2290" s="171"/>
      <c r="R2290" s="171"/>
      <c r="AC2290" s="3"/>
      <c r="AE2290" s="26"/>
    </row>
  </sheetData>
  <mergeCells count="8">
    <mergeCell ref="C1:K1"/>
    <mergeCell ref="E2:H2"/>
    <mergeCell ref="J2:M2"/>
    <mergeCell ref="O2:R2"/>
    <mergeCell ref="W15:AA15"/>
    <mergeCell ref="AD15:AH15"/>
    <mergeCell ref="AO15:AR15"/>
    <mergeCell ref="AT15:AW15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5" width="7.63"/>
    <col customWidth="1" min="16" max="20" width="8.0"/>
    <col customWidth="1" min="21" max="26" width="7.63"/>
  </cols>
  <sheetData>
    <row r="1">
      <c r="E1" s="24" t="s">
        <v>5823</v>
      </c>
      <c r="F1" s="24" t="str">
        <f>pointpassyard</f>
        <v>#REF!</v>
      </c>
      <c r="G1" s="24" t="str">
        <f>pointpasstd</f>
        <v>#REF!</v>
      </c>
      <c r="H1" s="24" t="str">
        <f>pointint</f>
        <v>#REF!</v>
      </c>
      <c r="I1" s="24" t="str">
        <f>pointrushyard</f>
        <v>#REF!</v>
      </c>
      <c r="J1" s="24" t="str">
        <f>pointrushtd</f>
        <v>#REF!</v>
      </c>
      <c r="K1" s="24" t="str">
        <f>pointrec</f>
        <v>#REF!</v>
      </c>
      <c r="L1" s="24" t="str">
        <f>pointrecyard</f>
        <v>#REF!</v>
      </c>
      <c r="M1" s="24" t="str">
        <f>pointrectd</f>
        <v>#REF!</v>
      </c>
      <c r="N1" s="24" t="str">
        <f>pointfumb</f>
        <v>#REF!</v>
      </c>
      <c r="P1" s="3"/>
      <c r="Q1" s="3"/>
      <c r="R1" s="3"/>
      <c r="S1" s="3"/>
      <c r="T1" s="3"/>
    </row>
    <row r="2">
      <c r="P2" s="3"/>
      <c r="Q2" s="3"/>
      <c r="R2" s="3"/>
      <c r="S2" s="3"/>
      <c r="T2" s="3"/>
    </row>
    <row r="3">
      <c r="F3" s="3" t="s">
        <v>5824</v>
      </c>
      <c r="G3" s="3" t="s">
        <v>5825</v>
      </c>
      <c r="H3" s="3" t="s">
        <v>5826</v>
      </c>
      <c r="I3" s="3" t="s">
        <v>5827</v>
      </c>
      <c r="J3" s="3" t="s">
        <v>5828</v>
      </c>
      <c r="K3" s="3" t="s">
        <v>5829</v>
      </c>
      <c r="L3" s="3" t="s">
        <v>5830</v>
      </c>
      <c r="M3" s="3" t="s">
        <v>5831</v>
      </c>
      <c r="N3" s="3" t="s">
        <v>5832</v>
      </c>
      <c r="O3" s="3" t="s">
        <v>5833</v>
      </c>
      <c r="P3" s="24" t="s">
        <v>5834</v>
      </c>
      <c r="Q3" s="3"/>
      <c r="R3" s="3"/>
      <c r="S3" s="3"/>
      <c r="T3" s="3"/>
    </row>
    <row r="4">
      <c r="A4" s="24">
        <v>2019.0</v>
      </c>
      <c r="E4" s="24" t="s">
        <v>5835</v>
      </c>
      <c r="F4" s="24" t="str">
        <f>idptck</f>
        <v>#REF!</v>
      </c>
      <c r="G4" s="24" t="str">
        <f>idptcka</f>
        <v>#REF!</v>
      </c>
      <c r="H4" s="24" t="str">
        <f>idptfl</f>
        <v>#REF!</v>
      </c>
      <c r="I4" s="24" t="str">
        <f>idpsck</f>
        <v>#REF!</v>
      </c>
      <c r="L4" s="24" t="str">
        <f>idppd</f>
        <v>#REF!</v>
      </c>
      <c r="M4" s="24" t="str">
        <f>idpint</f>
        <v>#REF!</v>
      </c>
      <c r="N4" s="24" t="str">
        <f>idpff</f>
        <v>#REF!</v>
      </c>
      <c r="O4" s="24" t="str">
        <f>idpfumr</f>
        <v>#REF!</v>
      </c>
      <c r="P4" s="24" t="str">
        <f>idptd</f>
        <v>#REF!</v>
      </c>
      <c r="Q4" s="3"/>
      <c r="R4" s="3"/>
      <c r="S4" s="3"/>
      <c r="T4" s="3"/>
    </row>
    <row r="5">
      <c r="P5" s="3"/>
      <c r="Q5" s="3"/>
      <c r="R5" s="3"/>
      <c r="S5" s="3"/>
      <c r="T5" s="3"/>
    </row>
    <row r="6">
      <c r="P6" s="3"/>
      <c r="Q6" s="3"/>
      <c r="R6" s="3"/>
      <c r="S6" s="3"/>
      <c r="T6" s="3"/>
    </row>
    <row r="7">
      <c r="A7" s="227"/>
      <c r="B7" s="227"/>
      <c r="C7" s="227" t="s">
        <v>5</v>
      </c>
      <c r="D7" s="227" t="s">
        <v>4586</v>
      </c>
      <c r="E7" s="227" t="s">
        <v>5836</v>
      </c>
      <c r="F7" s="227" t="s">
        <v>4612</v>
      </c>
      <c r="G7" s="227" t="s">
        <v>5834</v>
      </c>
      <c r="H7" s="227" t="s">
        <v>5831</v>
      </c>
      <c r="I7" s="227" t="s">
        <v>4612</v>
      </c>
      <c r="J7" s="227" t="s">
        <v>5834</v>
      </c>
      <c r="K7" s="227" t="s">
        <v>4615</v>
      </c>
      <c r="L7" s="227" t="s">
        <v>4612</v>
      </c>
      <c r="M7" s="227" t="s">
        <v>5834</v>
      </c>
      <c r="N7" s="227" t="s">
        <v>5837</v>
      </c>
      <c r="P7" s="3"/>
      <c r="Q7" s="3"/>
      <c r="R7" s="3"/>
      <c r="S7" s="3"/>
      <c r="T7" s="3"/>
      <c r="U7" s="228" t="s">
        <v>5838</v>
      </c>
    </row>
    <row r="8">
      <c r="A8" s="227">
        <v>1.0</v>
      </c>
      <c r="B8" s="227" t="s">
        <v>87</v>
      </c>
      <c r="C8" s="227" t="s">
        <v>77</v>
      </c>
      <c r="D8" s="227" t="s">
        <v>75</v>
      </c>
      <c r="E8" s="227">
        <v>15.0</v>
      </c>
      <c r="F8" s="227">
        <v>3127.0</v>
      </c>
      <c r="G8" s="227">
        <v>36.0</v>
      </c>
      <c r="H8" s="227">
        <v>6.0</v>
      </c>
      <c r="I8" s="227">
        <v>1206.0</v>
      </c>
      <c r="J8" s="227">
        <v>7.0</v>
      </c>
      <c r="K8" s="227">
        <v>0.0</v>
      </c>
      <c r="L8" s="227">
        <v>0.0</v>
      </c>
      <c r="M8" s="227">
        <v>0.0</v>
      </c>
      <c r="N8" s="227">
        <v>2.0</v>
      </c>
      <c r="P8" s="3"/>
      <c r="Q8" s="3"/>
      <c r="R8" s="3"/>
      <c r="S8" s="3"/>
      <c r="T8" s="3"/>
      <c r="U8" s="24" t="str">
        <f t="shared" ref="U8:U307" si="1">F8*$F$1+G8*$G$1+H8*$H$1+I8*$I$1+J8*$J$1+K8*$K$1+L8*$L$1+M8*$M$1+N8*$N$1</f>
        <v>#REF!</v>
      </c>
    </row>
    <row r="9">
      <c r="A9" s="227">
        <v>2.0</v>
      </c>
      <c r="B9" s="227" t="s">
        <v>16</v>
      </c>
      <c r="C9" s="227" t="s">
        <v>18</v>
      </c>
      <c r="D9" s="227" t="s">
        <v>17</v>
      </c>
      <c r="E9" s="227">
        <v>16.0</v>
      </c>
      <c r="F9" s="227">
        <v>0.0</v>
      </c>
      <c r="G9" s="227">
        <v>0.0</v>
      </c>
      <c r="H9" s="227">
        <v>0.0</v>
      </c>
      <c r="I9" s="227">
        <v>1387.0</v>
      </c>
      <c r="J9" s="227">
        <v>15.0</v>
      </c>
      <c r="K9" s="227">
        <v>116.0</v>
      </c>
      <c r="L9" s="227">
        <v>1005.0</v>
      </c>
      <c r="M9" s="227">
        <v>4.0</v>
      </c>
      <c r="N9" s="227">
        <v>0.0</v>
      </c>
      <c r="P9" s="3"/>
      <c r="Q9" s="3"/>
      <c r="R9" s="3"/>
      <c r="S9" s="3"/>
      <c r="T9" s="3"/>
      <c r="U9" s="3" t="str">
        <f t="shared" si="1"/>
        <v>#REF!</v>
      </c>
    </row>
    <row r="10">
      <c r="A10" s="227">
        <v>3.0</v>
      </c>
      <c r="B10" s="227" t="s">
        <v>119</v>
      </c>
      <c r="C10" s="227" t="s">
        <v>23</v>
      </c>
      <c r="D10" s="227" t="s">
        <v>75</v>
      </c>
      <c r="E10" s="227">
        <v>16.0</v>
      </c>
      <c r="F10" s="227">
        <v>4902.0</v>
      </c>
      <c r="G10" s="227">
        <v>30.0</v>
      </c>
      <c r="H10" s="227">
        <v>11.0</v>
      </c>
      <c r="I10" s="227">
        <v>277.0</v>
      </c>
      <c r="J10" s="227">
        <v>3.0</v>
      </c>
      <c r="K10" s="227">
        <v>0.0</v>
      </c>
      <c r="L10" s="227">
        <v>0.0</v>
      </c>
      <c r="M10" s="227">
        <v>0.0</v>
      </c>
      <c r="N10" s="227">
        <v>2.0</v>
      </c>
      <c r="P10" s="3"/>
      <c r="Q10" s="3"/>
      <c r="R10" s="3"/>
      <c r="S10" s="3"/>
      <c r="T10" s="3"/>
      <c r="U10" s="3" t="str">
        <f t="shared" si="1"/>
        <v>#REF!</v>
      </c>
    </row>
    <row r="11">
      <c r="A11" s="227">
        <v>4.0</v>
      </c>
      <c r="B11" s="227" t="s">
        <v>124</v>
      </c>
      <c r="C11" s="227" t="s">
        <v>85</v>
      </c>
      <c r="D11" s="227" t="s">
        <v>75</v>
      </c>
      <c r="E11" s="227">
        <v>16.0</v>
      </c>
      <c r="F11" s="227">
        <v>4110.0</v>
      </c>
      <c r="G11" s="227">
        <v>31.0</v>
      </c>
      <c r="H11" s="227">
        <v>5.0</v>
      </c>
      <c r="I11" s="227">
        <v>342.0</v>
      </c>
      <c r="J11" s="227">
        <v>3.0</v>
      </c>
      <c r="K11" s="227">
        <v>0.0</v>
      </c>
      <c r="L11" s="227">
        <v>0.0</v>
      </c>
      <c r="M11" s="227">
        <v>0.0</v>
      </c>
      <c r="N11" s="227">
        <v>2.0</v>
      </c>
      <c r="P11" s="3"/>
      <c r="Q11" s="3"/>
      <c r="R11" s="3"/>
      <c r="S11" s="3"/>
      <c r="T11" s="3"/>
      <c r="U11" s="3" t="str">
        <f t="shared" si="1"/>
        <v>#REF!</v>
      </c>
    </row>
    <row r="12">
      <c r="A12" s="227">
        <v>5.0</v>
      </c>
      <c r="B12" s="227" t="s">
        <v>128</v>
      </c>
      <c r="C12" s="227" t="s">
        <v>107</v>
      </c>
      <c r="D12" s="227" t="s">
        <v>75</v>
      </c>
      <c r="E12" s="227">
        <v>15.0</v>
      </c>
      <c r="F12" s="227">
        <v>3852.0</v>
      </c>
      <c r="G12" s="227">
        <v>26.0</v>
      </c>
      <c r="H12" s="227">
        <v>12.0</v>
      </c>
      <c r="I12" s="227">
        <v>413.0</v>
      </c>
      <c r="J12" s="227">
        <v>7.0</v>
      </c>
      <c r="K12" s="227">
        <v>1.0</v>
      </c>
      <c r="L12" s="227">
        <v>6.0</v>
      </c>
      <c r="M12" s="227">
        <v>1.0</v>
      </c>
      <c r="N12" s="227">
        <v>3.0</v>
      </c>
      <c r="P12" s="3"/>
      <c r="Q12" s="3"/>
      <c r="R12" s="3"/>
      <c r="S12" s="3"/>
      <c r="T12" s="3"/>
      <c r="U12" s="3" t="str">
        <f t="shared" si="1"/>
        <v>#REF!</v>
      </c>
    </row>
    <row r="13">
      <c r="A13" s="227">
        <v>6.0</v>
      </c>
      <c r="B13" s="227" t="s">
        <v>423</v>
      </c>
      <c r="C13" s="227" t="s">
        <v>58</v>
      </c>
      <c r="D13" s="227" t="s">
        <v>75</v>
      </c>
      <c r="E13" s="227">
        <v>16.0</v>
      </c>
      <c r="F13" s="227">
        <v>5109.0</v>
      </c>
      <c r="G13" s="227">
        <v>33.0</v>
      </c>
      <c r="H13" s="227">
        <v>30.0</v>
      </c>
      <c r="I13" s="227">
        <v>250.0</v>
      </c>
      <c r="J13" s="227">
        <v>1.0</v>
      </c>
      <c r="K13" s="227">
        <v>0.0</v>
      </c>
      <c r="L13" s="227">
        <v>0.0</v>
      </c>
      <c r="M13" s="227">
        <v>0.0</v>
      </c>
      <c r="N13" s="227">
        <v>5.0</v>
      </c>
      <c r="P13" s="3"/>
      <c r="Q13" s="3"/>
      <c r="R13" s="3"/>
      <c r="S13" s="3"/>
      <c r="T13" s="3"/>
      <c r="U13" s="3" t="str">
        <f t="shared" si="1"/>
        <v>#REF!</v>
      </c>
    </row>
    <row r="14">
      <c r="A14" s="227">
        <v>7.0</v>
      </c>
      <c r="B14" s="227" t="s">
        <v>136</v>
      </c>
      <c r="C14" s="227" t="s">
        <v>123</v>
      </c>
      <c r="D14" s="227" t="s">
        <v>75</v>
      </c>
      <c r="E14" s="227">
        <v>16.0</v>
      </c>
      <c r="F14" s="227">
        <v>3089.0</v>
      </c>
      <c r="G14" s="227">
        <v>20.0</v>
      </c>
      <c r="H14" s="227">
        <v>9.0</v>
      </c>
      <c r="I14" s="227">
        <v>510.0</v>
      </c>
      <c r="J14" s="227">
        <v>9.0</v>
      </c>
      <c r="K14" s="227">
        <v>0.0</v>
      </c>
      <c r="L14" s="227">
        <v>0.0</v>
      </c>
      <c r="M14" s="227">
        <v>0.0</v>
      </c>
      <c r="N14" s="227">
        <v>4.0</v>
      </c>
      <c r="P14" s="3"/>
      <c r="Q14" s="3"/>
      <c r="R14" s="3"/>
      <c r="S14" s="3"/>
      <c r="T14" s="3"/>
      <c r="U14" s="3" t="str">
        <f t="shared" si="1"/>
        <v>#REF!</v>
      </c>
    </row>
    <row r="15">
      <c r="A15" s="227">
        <v>8.0</v>
      </c>
      <c r="B15" s="227" t="s">
        <v>74</v>
      </c>
      <c r="C15" s="227" t="s">
        <v>47</v>
      </c>
      <c r="D15" s="227" t="s">
        <v>75</v>
      </c>
      <c r="E15" s="227">
        <v>14.0</v>
      </c>
      <c r="F15" s="227">
        <v>4031.0</v>
      </c>
      <c r="G15" s="227">
        <v>26.0</v>
      </c>
      <c r="H15" s="227">
        <v>5.0</v>
      </c>
      <c r="I15" s="227">
        <v>218.0</v>
      </c>
      <c r="J15" s="227">
        <v>2.0</v>
      </c>
      <c r="K15" s="227">
        <v>0.0</v>
      </c>
      <c r="L15" s="227">
        <v>0.0</v>
      </c>
      <c r="M15" s="227">
        <v>0.0</v>
      </c>
      <c r="N15" s="227">
        <v>2.0</v>
      </c>
      <c r="P15" s="3"/>
      <c r="Q15" s="3"/>
      <c r="R15" s="3"/>
      <c r="S15" s="3"/>
      <c r="T15" s="3"/>
      <c r="U15" s="3" t="str">
        <f t="shared" si="1"/>
        <v>#REF!</v>
      </c>
    </row>
    <row r="16">
      <c r="A16" s="227">
        <v>9.0</v>
      </c>
      <c r="B16" s="227" t="s">
        <v>125</v>
      </c>
      <c r="C16" s="227" t="s">
        <v>68</v>
      </c>
      <c r="D16" s="227" t="s">
        <v>75</v>
      </c>
      <c r="E16" s="227">
        <v>16.0</v>
      </c>
      <c r="F16" s="227">
        <v>3722.0</v>
      </c>
      <c r="G16" s="227">
        <v>20.0</v>
      </c>
      <c r="H16" s="227">
        <v>12.0</v>
      </c>
      <c r="I16" s="227">
        <v>544.0</v>
      </c>
      <c r="J16" s="227">
        <v>4.0</v>
      </c>
      <c r="K16" s="227">
        <v>0.0</v>
      </c>
      <c r="L16" s="227">
        <v>0.0</v>
      </c>
      <c r="M16" s="227">
        <v>0.0</v>
      </c>
      <c r="N16" s="227">
        <v>2.0</v>
      </c>
      <c r="P16" s="3"/>
      <c r="Q16" s="3"/>
      <c r="R16" s="3"/>
      <c r="S16" s="3"/>
      <c r="T16" s="3"/>
      <c r="U16" s="3" t="str">
        <f t="shared" si="1"/>
        <v>#REF!</v>
      </c>
    </row>
    <row r="17">
      <c r="A17" s="227">
        <v>10.0</v>
      </c>
      <c r="B17" s="227" t="s">
        <v>164</v>
      </c>
      <c r="C17" s="227" t="s">
        <v>39</v>
      </c>
      <c r="D17" s="227" t="s">
        <v>75</v>
      </c>
      <c r="E17" s="227">
        <v>16.0</v>
      </c>
      <c r="F17" s="227">
        <v>4002.0</v>
      </c>
      <c r="G17" s="227">
        <v>26.0</v>
      </c>
      <c r="H17" s="227">
        <v>4.0</v>
      </c>
      <c r="I17" s="227">
        <v>183.0</v>
      </c>
      <c r="J17" s="227">
        <v>1.0</v>
      </c>
      <c r="K17" s="227">
        <v>0.0</v>
      </c>
      <c r="L17" s="227">
        <v>0.0</v>
      </c>
      <c r="M17" s="227">
        <v>0.0</v>
      </c>
      <c r="N17" s="227">
        <v>4.0</v>
      </c>
      <c r="P17" s="3"/>
      <c r="Q17" s="3"/>
      <c r="R17" s="3"/>
      <c r="S17" s="3"/>
      <c r="T17" s="3"/>
      <c r="U17" s="3" t="str">
        <f t="shared" si="1"/>
        <v>#REF!</v>
      </c>
    </row>
    <row r="18">
      <c r="A18" s="227">
        <v>11.0</v>
      </c>
      <c r="B18" s="227" t="s">
        <v>26</v>
      </c>
      <c r="C18" s="227" t="s">
        <v>27</v>
      </c>
      <c r="D18" s="227" t="s">
        <v>17</v>
      </c>
      <c r="E18" s="227">
        <v>15.0</v>
      </c>
      <c r="F18" s="227">
        <v>0.0</v>
      </c>
      <c r="G18" s="227">
        <v>0.0</v>
      </c>
      <c r="H18" s="227">
        <v>0.0</v>
      </c>
      <c r="I18" s="227">
        <v>1540.0</v>
      </c>
      <c r="J18" s="227">
        <v>16.0</v>
      </c>
      <c r="K18" s="227">
        <v>18.0</v>
      </c>
      <c r="L18" s="227">
        <v>206.0</v>
      </c>
      <c r="M18" s="227">
        <v>2.0</v>
      </c>
      <c r="N18" s="227">
        <v>3.0</v>
      </c>
      <c r="P18" s="3"/>
      <c r="Q18" s="3"/>
      <c r="R18" s="3"/>
      <c r="S18" s="3"/>
      <c r="T18" s="3"/>
      <c r="U18" s="3" t="str">
        <f t="shared" si="1"/>
        <v>#REF!</v>
      </c>
    </row>
    <row r="19">
      <c r="A19" s="227">
        <v>12.0</v>
      </c>
      <c r="B19" s="227" t="s">
        <v>148</v>
      </c>
      <c r="C19" s="227" t="s">
        <v>66</v>
      </c>
      <c r="D19" s="227" t="s">
        <v>75</v>
      </c>
      <c r="E19" s="227">
        <v>16.0</v>
      </c>
      <c r="F19" s="227">
        <v>4039.0</v>
      </c>
      <c r="G19" s="227">
        <v>27.0</v>
      </c>
      <c r="H19" s="227">
        <v>7.0</v>
      </c>
      <c r="I19" s="227">
        <v>243.0</v>
      </c>
      <c r="J19" s="227">
        <v>1.0</v>
      </c>
      <c r="K19" s="227">
        <v>0.0</v>
      </c>
      <c r="L19" s="227">
        <v>0.0</v>
      </c>
      <c r="M19" s="227">
        <v>0.0</v>
      </c>
      <c r="N19" s="227">
        <v>7.0</v>
      </c>
      <c r="P19" s="3"/>
      <c r="Q19" s="3"/>
      <c r="R19" s="3"/>
      <c r="S19" s="3"/>
      <c r="T19" s="3"/>
      <c r="U19" s="3" t="str">
        <f t="shared" si="1"/>
        <v>#REF!</v>
      </c>
    </row>
    <row r="20">
      <c r="A20" s="227">
        <v>13.0</v>
      </c>
      <c r="B20" s="227" t="s">
        <v>142</v>
      </c>
      <c r="C20" s="227" t="s">
        <v>53</v>
      </c>
      <c r="D20" s="227" t="s">
        <v>75</v>
      </c>
      <c r="E20" s="227">
        <v>15.0</v>
      </c>
      <c r="F20" s="227">
        <v>4466.0</v>
      </c>
      <c r="G20" s="227">
        <v>26.0</v>
      </c>
      <c r="H20" s="227">
        <v>14.0</v>
      </c>
      <c r="I20" s="227">
        <v>147.0</v>
      </c>
      <c r="J20" s="227">
        <v>1.0</v>
      </c>
      <c r="K20" s="227">
        <v>0.0</v>
      </c>
      <c r="L20" s="227">
        <v>0.0</v>
      </c>
      <c r="M20" s="227">
        <v>0.0</v>
      </c>
      <c r="N20" s="227">
        <v>5.0</v>
      </c>
      <c r="P20" s="3"/>
      <c r="Q20" s="3"/>
      <c r="R20" s="3"/>
      <c r="S20" s="3"/>
      <c r="T20" s="3"/>
      <c r="U20" s="3" t="str">
        <f t="shared" si="1"/>
        <v>#REF!</v>
      </c>
    </row>
    <row r="21" ht="15.75" customHeight="1">
      <c r="A21" s="227">
        <v>14.0</v>
      </c>
      <c r="B21" s="227" t="s">
        <v>71</v>
      </c>
      <c r="C21" s="227" t="s">
        <v>39</v>
      </c>
      <c r="D21" s="227" t="s">
        <v>17</v>
      </c>
      <c r="E21" s="227">
        <v>16.0</v>
      </c>
      <c r="F21" s="227">
        <v>0.0</v>
      </c>
      <c r="G21" s="227">
        <v>0.0</v>
      </c>
      <c r="H21" s="227">
        <v>0.0</v>
      </c>
      <c r="I21" s="227">
        <v>1084.0</v>
      </c>
      <c r="J21" s="227">
        <v>16.0</v>
      </c>
      <c r="K21" s="227">
        <v>49.0</v>
      </c>
      <c r="L21" s="227">
        <v>474.0</v>
      </c>
      <c r="M21" s="227">
        <v>3.0</v>
      </c>
      <c r="N21" s="227">
        <v>2.0</v>
      </c>
      <c r="P21" s="3"/>
      <c r="Q21" s="3"/>
      <c r="R21" s="3"/>
      <c r="S21" s="3"/>
      <c r="T21" s="3"/>
      <c r="U21" s="3" t="str">
        <f t="shared" si="1"/>
        <v>#REF!</v>
      </c>
    </row>
    <row r="22" ht="15.75" customHeight="1">
      <c r="A22" s="227">
        <v>15.0</v>
      </c>
      <c r="B22" s="227" t="s">
        <v>154</v>
      </c>
      <c r="C22" s="227" t="s">
        <v>140</v>
      </c>
      <c r="D22" s="227" t="s">
        <v>75</v>
      </c>
      <c r="E22" s="227">
        <v>16.0</v>
      </c>
      <c r="F22" s="227">
        <v>4057.0</v>
      </c>
      <c r="G22" s="227">
        <v>24.0</v>
      </c>
      <c r="H22" s="227">
        <v>8.0</v>
      </c>
      <c r="I22" s="227">
        <v>34.0</v>
      </c>
      <c r="J22" s="227">
        <v>3.0</v>
      </c>
      <c r="K22" s="227">
        <v>0.0</v>
      </c>
      <c r="L22" s="227">
        <v>0.0</v>
      </c>
      <c r="M22" s="227">
        <v>0.0</v>
      </c>
      <c r="N22" s="227">
        <v>1.0</v>
      </c>
      <c r="P22" s="3"/>
      <c r="Q22" s="3"/>
      <c r="R22" s="3"/>
      <c r="S22" s="3"/>
      <c r="T22" s="3"/>
      <c r="U22" s="3" t="str">
        <f t="shared" si="1"/>
        <v>#REF!</v>
      </c>
    </row>
    <row r="23" ht="15.75" customHeight="1">
      <c r="A23" s="227">
        <v>16.0</v>
      </c>
      <c r="B23" s="227" t="s">
        <v>22</v>
      </c>
      <c r="C23" s="227" t="s">
        <v>23</v>
      </c>
      <c r="D23" s="227" t="s">
        <v>17</v>
      </c>
      <c r="E23" s="227">
        <v>16.0</v>
      </c>
      <c r="F23" s="227">
        <v>0.0</v>
      </c>
      <c r="G23" s="227">
        <v>0.0</v>
      </c>
      <c r="H23" s="227">
        <v>0.0</v>
      </c>
      <c r="I23" s="227">
        <v>1357.0</v>
      </c>
      <c r="J23" s="227">
        <v>12.0</v>
      </c>
      <c r="K23" s="227">
        <v>54.0</v>
      </c>
      <c r="L23" s="227">
        <v>420.0</v>
      </c>
      <c r="M23" s="227">
        <v>2.0</v>
      </c>
      <c r="N23" s="227">
        <v>2.0</v>
      </c>
      <c r="P23" s="3"/>
      <c r="Q23" s="3"/>
      <c r="R23" s="3"/>
      <c r="S23" s="3"/>
      <c r="T23" s="3"/>
      <c r="U23" s="3" t="str">
        <f t="shared" si="1"/>
        <v>#REF!</v>
      </c>
    </row>
    <row r="24" ht="15.75" customHeight="1">
      <c r="A24" s="227">
        <v>17.0</v>
      </c>
      <c r="B24" s="227" t="s">
        <v>189</v>
      </c>
      <c r="C24" s="227" t="s">
        <v>95</v>
      </c>
      <c r="D24" s="227" t="s">
        <v>75</v>
      </c>
      <c r="E24" s="227">
        <v>16.0</v>
      </c>
      <c r="F24" s="227">
        <v>4638.0</v>
      </c>
      <c r="G24" s="227">
        <v>22.0</v>
      </c>
      <c r="H24" s="227">
        <v>16.0</v>
      </c>
      <c r="I24" s="227">
        <v>40.0</v>
      </c>
      <c r="J24" s="227">
        <v>2.0</v>
      </c>
      <c r="K24" s="227">
        <v>0.0</v>
      </c>
      <c r="L24" s="227">
        <v>0.0</v>
      </c>
      <c r="M24" s="227">
        <v>0.0</v>
      </c>
      <c r="N24" s="227">
        <v>5.0</v>
      </c>
      <c r="P24" s="3"/>
      <c r="Q24" s="3"/>
      <c r="R24" s="3"/>
      <c r="S24" s="3"/>
      <c r="T24" s="3"/>
      <c r="U24" s="3" t="str">
        <f t="shared" si="1"/>
        <v>#REF!</v>
      </c>
    </row>
    <row r="25" ht="15.75" customHeight="1">
      <c r="A25" s="227">
        <v>18.0</v>
      </c>
      <c r="B25" s="227" t="s">
        <v>222</v>
      </c>
      <c r="C25" s="227" t="s">
        <v>64</v>
      </c>
      <c r="D25" s="227" t="s">
        <v>75</v>
      </c>
      <c r="E25" s="227">
        <v>16.0</v>
      </c>
      <c r="F25" s="227">
        <v>3978.0</v>
      </c>
      <c r="G25" s="227">
        <v>27.0</v>
      </c>
      <c r="H25" s="227">
        <v>13.0</v>
      </c>
      <c r="I25" s="227">
        <v>62.0</v>
      </c>
      <c r="J25" s="227">
        <v>1.0</v>
      </c>
      <c r="K25" s="227">
        <v>0.0</v>
      </c>
      <c r="L25" s="227">
        <v>0.0</v>
      </c>
      <c r="M25" s="227">
        <v>0.0</v>
      </c>
      <c r="N25" s="227">
        <v>5.0</v>
      </c>
      <c r="P25" s="3"/>
      <c r="Q25" s="3"/>
      <c r="R25" s="3"/>
      <c r="S25" s="3"/>
      <c r="T25" s="3"/>
      <c r="U25" s="3" t="str">
        <f t="shared" si="1"/>
        <v>#REF!</v>
      </c>
    </row>
    <row r="26" ht="15.75" customHeight="1">
      <c r="A26" s="227">
        <v>19.0</v>
      </c>
      <c r="B26" s="227" t="s">
        <v>217</v>
      </c>
      <c r="C26" s="227" t="s">
        <v>36</v>
      </c>
      <c r="D26" s="227" t="s">
        <v>75</v>
      </c>
      <c r="E26" s="227">
        <v>15.0</v>
      </c>
      <c r="F26" s="227">
        <v>3603.0</v>
      </c>
      <c r="G26" s="227">
        <v>26.0</v>
      </c>
      <c r="H26" s="227">
        <v>6.0</v>
      </c>
      <c r="I26" s="227">
        <v>63.0</v>
      </c>
      <c r="J26" s="227">
        <v>1.0</v>
      </c>
      <c r="K26" s="227">
        <v>0.0</v>
      </c>
      <c r="L26" s="227">
        <v>0.0</v>
      </c>
      <c r="M26" s="227">
        <v>0.0</v>
      </c>
      <c r="N26" s="227">
        <v>3.0</v>
      </c>
      <c r="P26" s="3"/>
      <c r="Q26" s="3"/>
      <c r="R26" s="3"/>
      <c r="S26" s="3"/>
      <c r="T26" s="3"/>
      <c r="U26" s="3" t="str">
        <f t="shared" si="1"/>
        <v>#REF!</v>
      </c>
    </row>
    <row r="27" ht="15.75" customHeight="1">
      <c r="A27" s="227">
        <v>20.0</v>
      </c>
      <c r="B27" s="227" t="s">
        <v>261</v>
      </c>
      <c r="C27" s="227" t="s">
        <v>50</v>
      </c>
      <c r="D27" s="227" t="s">
        <v>75</v>
      </c>
      <c r="E27" s="227">
        <v>16.0</v>
      </c>
      <c r="F27" s="227">
        <v>4054.0</v>
      </c>
      <c r="G27" s="227">
        <v>21.0</v>
      </c>
      <c r="H27" s="227">
        <v>8.0</v>
      </c>
      <c r="I27" s="227">
        <v>82.0</v>
      </c>
      <c r="J27" s="227">
        <v>2.0</v>
      </c>
      <c r="K27" s="227">
        <v>0.0</v>
      </c>
      <c r="L27" s="227">
        <v>0.0</v>
      </c>
      <c r="M27" s="227">
        <v>0.0</v>
      </c>
      <c r="N27" s="227">
        <v>3.0</v>
      </c>
      <c r="P27" s="3"/>
      <c r="Q27" s="3"/>
      <c r="R27" s="3"/>
      <c r="S27" s="3"/>
      <c r="T27" s="3"/>
      <c r="U27" s="3" t="str">
        <f t="shared" si="1"/>
        <v>#REF!</v>
      </c>
    </row>
    <row r="28" ht="15.75" customHeight="1">
      <c r="A28" s="227">
        <v>21.0</v>
      </c>
      <c r="B28" s="227" t="s">
        <v>340</v>
      </c>
      <c r="C28" s="227" t="s">
        <v>117</v>
      </c>
      <c r="D28" s="227" t="s">
        <v>75</v>
      </c>
      <c r="E28" s="227">
        <v>15.0</v>
      </c>
      <c r="F28" s="227">
        <v>3529.0</v>
      </c>
      <c r="G28" s="227">
        <v>20.0</v>
      </c>
      <c r="H28" s="227">
        <v>13.0</v>
      </c>
      <c r="I28" s="227">
        <v>243.0</v>
      </c>
      <c r="J28" s="227">
        <v>4.0</v>
      </c>
      <c r="K28" s="227">
        <v>0.0</v>
      </c>
      <c r="L28" s="227">
        <v>0.0</v>
      </c>
      <c r="M28" s="227">
        <v>0.0</v>
      </c>
      <c r="N28" s="227">
        <v>2.0</v>
      </c>
      <c r="P28" s="3"/>
      <c r="Q28" s="3"/>
      <c r="R28" s="3"/>
      <c r="S28" s="3"/>
      <c r="T28" s="3"/>
      <c r="U28" s="3" t="str">
        <f t="shared" si="1"/>
        <v>#REF!</v>
      </c>
    </row>
    <row r="29" ht="15.75" customHeight="1">
      <c r="A29" s="227">
        <v>22.0</v>
      </c>
      <c r="B29" s="227" t="s">
        <v>35</v>
      </c>
      <c r="C29" s="227" t="s">
        <v>36</v>
      </c>
      <c r="D29" s="227" t="s">
        <v>17</v>
      </c>
      <c r="E29" s="227">
        <v>14.0</v>
      </c>
      <c r="F29" s="227">
        <v>0.0</v>
      </c>
      <c r="G29" s="227">
        <v>0.0</v>
      </c>
      <c r="H29" s="227">
        <v>0.0</v>
      </c>
      <c r="I29" s="227">
        <v>1135.0</v>
      </c>
      <c r="J29" s="227">
        <v>13.0</v>
      </c>
      <c r="K29" s="227">
        <v>53.0</v>
      </c>
      <c r="L29" s="227">
        <v>519.0</v>
      </c>
      <c r="M29" s="227">
        <v>0.0</v>
      </c>
      <c r="N29" s="227">
        <v>2.0</v>
      </c>
      <c r="P29" s="3"/>
      <c r="Q29" s="3"/>
      <c r="R29" s="3"/>
      <c r="S29" s="3"/>
      <c r="T29" s="3"/>
      <c r="U29" s="3" t="str">
        <f t="shared" si="1"/>
        <v>#REF!</v>
      </c>
    </row>
    <row r="30" ht="15.75" customHeight="1">
      <c r="A30" s="227">
        <v>23.0</v>
      </c>
      <c r="B30" s="227" t="s">
        <v>231</v>
      </c>
      <c r="C30" s="227" t="s">
        <v>81</v>
      </c>
      <c r="D30" s="227" t="s">
        <v>75</v>
      </c>
      <c r="E30" s="227">
        <v>16.0</v>
      </c>
      <c r="F30" s="227">
        <v>4615.0</v>
      </c>
      <c r="G30" s="227">
        <v>23.0</v>
      </c>
      <c r="H30" s="227">
        <v>20.0</v>
      </c>
      <c r="I30" s="227">
        <v>29.0</v>
      </c>
      <c r="J30" s="227">
        <v>0.0</v>
      </c>
      <c r="K30" s="227">
        <v>0.0</v>
      </c>
      <c r="L30" s="227">
        <v>0.0</v>
      </c>
      <c r="M30" s="227">
        <v>0.0</v>
      </c>
      <c r="N30" s="227">
        <v>3.0</v>
      </c>
      <c r="P30" s="3"/>
      <c r="Q30" s="3"/>
      <c r="R30" s="3"/>
      <c r="S30" s="3"/>
      <c r="T30" s="3"/>
      <c r="U30" s="3" t="str">
        <f t="shared" si="1"/>
        <v>#REF!</v>
      </c>
    </row>
    <row r="31" ht="15.75" customHeight="1">
      <c r="A31" s="227">
        <v>24.0</v>
      </c>
      <c r="B31" s="227" t="s">
        <v>228</v>
      </c>
      <c r="C31" s="227" t="s">
        <v>99</v>
      </c>
      <c r="D31" s="227" t="s">
        <v>75</v>
      </c>
      <c r="E31" s="227">
        <v>14.0</v>
      </c>
      <c r="F31" s="227">
        <v>3271.0</v>
      </c>
      <c r="G31" s="227">
        <v>21.0</v>
      </c>
      <c r="H31" s="227">
        <v>6.0</v>
      </c>
      <c r="I31" s="227">
        <v>344.0</v>
      </c>
      <c r="J31" s="227">
        <v>0.0</v>
      </c>
      <c r="K31" s="227">
        <v>0.0</v>
      </c>
      <c r="L31" s="227">
        <v>0.0</v>
      </c>
      <c r="M31" s="227">
        <v>0.0</v>
      </c>
      <c r="N31" s="227">
        <v>7.0</v>
      </c>
      <c r="P31" s="3"/>
      <c r="Q31" s="3"/>
      <c r="R31" s="3"/>
      <c r="S31" s="3"/>
      <c r="T31" s="3"/>
      <c r="U31" s="3" t="str">
        <f t="shared" si="1"/>
        <v>#REF!</v>
      </c>
    </row>
    <row r="32" ht="15.75" customHeight="1">
      <c r="A32" s="227">
        <v>25.0</v>
      </c>
      <c r="B32" s="227" t="s">
        <v>191</v>
      </c>
      <c r="C32" s="227" t="s">
        <v>41</v>
      </c>
      <c r="D32" s="227" t="s">
        <v>75</v>
      </c>
      <c r="E32" s="227">
        <v>16.0</v>
      </c>
      <c r="F32" s="227">
        <v>3827.0</v>
      </c>
      <c r="G32" s="227">
        <v>22.0</v>
      </c>
      <c r="H32" s="227">
        <v>21.0</v>
      </c>
      <c r="I32" s="227">
        <v>141.0</v>
      </c>
      <c r="J32" s="227">
        <v>3.0</v>
      </c>
      <c r="K32" s="227">
        <v>0.0</v>
      </c>
      <c r="L32" s="227">
        <v>0.0</v>
      </c>
      <c r="M32" s="227">
        <v>0.0</v>
      </c>
      <c r="N32" s="227">
        <v>2.0</v>
      </c>
      <c r="P32" s="3"/>
      <c r="Q32" s="3"/>
      <c r="R32" s="3"/>
      <c r="S32" s="3"/>
      <c r="T32" s="3"/>
      <c r="U32" s="3" t="str">
        <f t="shared" si="1"/>
        <v>#REF!</v>
      </c>
    </row>
    <row r="33" ht="15.75" customHeight="1">
      <c r="A33" s="227">
        <v>26.0</v>
      </c>
      <c r="B33" s="227" t="s">
        <v>33</v>
      </c>
      <c r="C33" s="227" t="s">
        <v>31</v>
      </c>
      <c r="D33" s="227" t="s">
        <v>34</v>
      </c>
      <c r="E33" s="227">
        <v>16.0</v>
      </c>
      <c r="F33" s="227">
        <v>0.0</v>
      </c>
      <c r="G33" s="227">
        <v>0.0</v>
      </c>
      <c r="H33" s="227">
        <v>0.0</v>
      </c>
      <c r="I33" s="227">
        <v>-9.0</v>
      </c>
      <c r="J33" s="227">
        <v>0.0</v>
      </c>
      <c r="K33" s="227">
        <v>149.0</v>
      </c>
      <c r="L33" s="227">
        <v>1725.0</v>
      </c>
      <c r="M33" s="227">
        <v>9.0</v>
      </c>
      <c r="N33" s="227">
        <v>0.0</v>
      </c>
      <c r="P33" s="3"/>
      <c r="Q33" s="3"/>
      <c r="R33" s="3"/>
      <c r="S33" s="3"/>
      <c r="T33" s="3"/>
      <c r="U33" s="3" t="str">
        <f t="shared" si="1"/>
        <v>#REF!</v>
      </c>
    </row>
    <row r="34" ht="15.75" customHeight="1">
      <c r="A34" s="227">
        <v>27.0</v>
      </c>
      <c r="B34" s="227" t="s">
        <v>151</v>
      </c>
      <c r="C34" s="227" t="s">
        <v>31</v>
      </c>
      <c r="D34" s="227" t="s">
        <v>75</v>
      </c>
      <c r="E34" s="227">
        <v>11.0</v>
      </c>
      <c r="F34" s="227">
        <v>2979.0</v>
      </c>
      <c r="G34" s="227">
        <v>27.0</v>
      </c>
      <c r="H34" s="227">
        <v>4.0</v>
      </c>
      <c r="I34" s="227">
        <v>-4.0</v>
      </c>
      <c r="J34" s="227">
        <v>1.0</v>
      </c>
      <c r="K34" s="227">
        <v>0.0</v>
      </c>
      <c r="L34" s="227">
        <v>0.0</v>
      </c>
      <c r="M34" s="227">
        <v>0.0</v>
      </c>
      <c r="N34" s="227">
        <v>0.0</v>
      </c>
      <c r="P34" s="3"/>
      <c r="Q34" s="3"/>
      <c r="R34" s="3"/>
      <c r="S34" s="3"/>
      <c r="T34" s="3"/>
      <c r="U34" s="3" t="str">
        <f t="shared" si="1"/>
        <v>#REF!</v>
      </c>
    </row>
    <row r="35" ht="15.75" customHeight="1">
      <c r="A35" s="227">
        <v>28.0</v>
      </c>
      <c r="B35" s="227" t="s">
        <v>193</v>
      </c>
      <c r="C35" s="227" t="s">
        <v>27</v>
      </c>
      <c r="D35" s="227" t="s">
        <v>75</v>
      </c>
      <c r="E35" s="227">
        <v>12.0</v>
      </c>
      <c r="F35" s="227">
        <v>2742.0</v>
      </c>
      <c r="G35" s="227">
        <v>22.0</v>
      </c>
      <c r="H35" s="227">
        <v>6.0</v>
      </c>
      <c r="I35" s="227">
        <v>185.0</v>
      </c>
      <c r="J35" s="227">
        <v>4.0</v>
      </c>
      <c r="K35" s="227">
        <v>0.0</v>
      </c>
      <c r="L35" s="227">
        <v>0.0</v>
      </c>
      <c r="M35" s="227">
        <v>0.0</v>
      </c>
      <c r="N35" s="227">
        <v>3.0</v>
      </c>
      <c r="P35" s="3"/>
      <c r="Q35" s="3"/>
      <c r="R35" s="3"/>
      <c r="S35" s="3"/>
      <c r="T35" s="3"/>
      <c r="U35" s="3" t="str">
        <f t="shared" si="1"/>
        <v>#REF!</v>
      </c>
    </row>
    <row r="36" ht="15.75" customHeight="1">
      <c r="A36" s="227">
        <v>29.0</v>
      </c>
      <c r="B36" s="227" t="s">
        <v>40</v>
      </c>
      <c r="C36" s="227" t="s">
        <v>41</v>
      </c>
      <c r="D36" s="227" t="s">
        <v>17</v>
      </c>
      <c r="E36" s="227">
        <v>16.0</v>
      </c>
      <c r="F36" s="227">
        <v>0.0</v>
      </c>
      <c r="G36" s="227">
        <v>0.0</v>
      </c>
      <c r="H36" s="227">
        <v>0.0</v>
      </c>
      <c r="I36" s="227">
        <v>1494.0</v>
      </c>
      <c r="J36" s="227">
        <v>8.0</v>
      </c>
      <c r="K36" s="227">
        <v>36.0</v>
      </c>
      <c r="L36" s="227">
        <v>278.0</v>
      </c>
      <c r="M36" s="227">
        <v>0.0</v>
      </c>
      <c r="N36" s="227">
        <v>3.0</v>
      </c>
      <c r="P36" s="3"/>
      <c r="Q36" s="3"/>
      <c r="R36" s="3"/>
      <c r="S36" s="3"/>
      <c r="T36" s="3"/>
      <c r="U36" s="3" t="str">
        <f t="shared" si="1"/>
        <v>#REF!</v>
      </c>
    </row>
    <row r="37" ht="15.75" customHeight="1">
      <c r="A37" s="227">
        <v>30.0</v>
      </c>
      <c r="B37" s="227" t="s">
        <v>80</v>
      </c>
      <c r="C37" s="227" t="s">
        <v>81</v>
      </c>
      <c r="D37" s="227" t="s">
        <v>17</v>
      </c>
      <c r="E37" s="227">
        <v>16.0</v>
      </c>
      <c r="F37" s="227">
        <v>0.0</v>
      </c>
      <c r="G37" s="227">
        <v>0.0</v>
      </c>
      <c r="H37" s="227">
        <v>0.0</v>
      </c>
      <c r="I37" s="227">
        <v>557.0</v>
      </c>
      <c r="J37" s="227">
        <v>3.0</v>
      </c>
      <c r="K37" s="227">
        <v>92.0</v>
      </c>
      <c r="L37" s="227">
        <v>993.0</v>
      </c>
      <c r="M37" s="227">
        <v>8.0</v>
      </c>
      <c r="N37" s="227">
        <v>2.0</v>
      </c>
      <c r="P37" s="3"/>
      <c r="Q37" s="3"/>
      <c r="R37" s="3"/>
      <c r="S37" s="3"/>
      <c r="T37" s="3"/>
      <c r="U37" s="3" t="str">
        <f t="shared" si="1"/>
        <v>#REF!</v>
      </c>
    </row>
    <row r="38" ht="15.75" customHeight="1">
      <c r="A38" s="227">
        <v>31.0</v>
      </c>
      <c r="B38" s="227" t="s">
        <v>923</v>
      </c>
      <c r="C38" s="227" t="s">
        <v>111</v>
      </c>
      <c r="D38" s="227" t="s">
        <v>75</v>
      </c>
      <c r="E38" s="227">
        <v>15.0</v>
      </c>
      <c r="F38" s="227">
        <v>2942.0</v>
      </c>
      <c r="G38" s="227">
        <v>18.0</v>
      </c>
      <c r="H38" s="227">
        <v>6.0</v>
      </c>
      <c r="I38" s="227">
        <v>228.0</v>
      </c>
      <c r="J38" s="227">
        <v>4.0</v>
      </c>
      <c r="K38" s="227">
        <v>1.0</v>
      </c>
      <c r="L38" s="227">
        <v>2.0</v>
      </c>
      <c r="M38" s="227">
        <v>0.0</v>
      </c>
      <c r="N38" s="227">
        <v>5.0</v>
      </c>
      <c r="P38" s="3"/>
      <c r="Q38" s="3"/>
      <c r="R38" s="3"/>
      <c r="S38" s="3"/>
      <c r="T38" s="3"/>
      <c r="U38" s="3" t="str">
        <f t="shared" si="1"/>
        <v>#REF!</v>
      </c>
    </row>
    <row r="39" ht="15.75" customHeight="1">
      <c r="A39" s="227">
        <v>32.0</v>
      </c>
      <c r="B39" s="227" t="s">
        <v>115</v>
      </c>
      <c r="C39" s="227" t="s">
        <v>77</v>
      </c>
      <c r="D39" s="227" t="s">
        <v>17</v>
      </c>
      <c r="E39" s="227">
        <v>15.0</v>
      </c>
      <c r="F39" s="227">
        <v>0.0</v>
      </c>
      <c r="G39" s="227">
        <v>0.0</v>
      </c>
      <c r="H39" s="227">
        <v>0.0</v>
      </c>
      <c r="I39" s="227">
        <v>1018.0</v>
      </c>
      <c r="J39" s="227">
        <v>10.0</v>
      </c>
      <c r="K39" s="227">
        <v>26.0</v>
      </c>
      <c r="L39" s="227">
        <v>247.0</v>
      </c>
      <c r="M39" s="227">
        <v>5.0</v>
      </c>
      <c r="N39" s="227">
        <v>2.0</v>
      </c>
      <c r="P39" s="3"/>
      <c r="Q39" s="3"/>
      <c r="R39" s="3"/>
      <c r="S39" s="3"/>
      <c r="T39" s="3"/>
      <c r="U39" s="3" t="str">
        <f t="shared" si="1"/>
        <v>#REF!</v>
      </c>
    </row>
    <row r="40" ht="15.75" customHeight="1">
      <c r="A40" s="227">
        <v>33.0</v>
      </c>
      <c r="B40" s="227" t="s">
        <v>178</v>
      </c>
      <c r="C40" s="227" t="s">
        <v>20</v>
      </c>
      <c r="D40" s="227" t="s">
        <v>75</v>
      </c>
      <c r="E40" s="227">
        <v>13.0</v>
      </c>
      <c r="F40" s="227">
        <v>3027.0</v>
      </c>
      <c r="G40" s="227">
        <v>24.0</v>
      </c>
      <c r="H40" s="227">
        <v>12.0</v>
      </c>
      <c r="I40" s="227">
        <v>279.0</v>
      </c>
      <c r="J40" s="227">
        <v>2.0</v>
      </c>
      <c r="K40" s="227">
        <v>0.0</v>
      </c>
      <c r="L40" s="227">
        <v>0.0</v>
      </c>
      <c r="M40" s="227">
        <v>0.0</v>
      </c>
      <c r="N40" s="227">
        <v>11.0</v>
      </c>
      <c r="P40" s="3"/>
      <c r="Q40" s="3"/>
      <c r="R40" s="3"/>
      <c r="S40" s="3"/>
      <c r="T40" s="3"/>
      <c r="U40" s="3" t="str">
        <f t="shared" si="1"/>
        <v>#REF!</v>
      </c>
    </row>
    <row r="41" ht="15.75" customHeight="1">
      <c r="A41" s="227">
        <v>34.0</v>
      </c>
      <c r="B41" s="227" t="s">
        <v>392</v>
      </c>
      <c r="C41" s="227" t="s">
        <v>83</v>
      </c>
      <c r="D41" s="227" t="s">
        <v>75</v>
      </c>
      <c r="E41" s="227">
        <v>15.0</v>
      </c>
      <c r="F41" s="227">
        <v>3138.0</v>
      </c>
      <c r="G41" s="227">
        <v>17.0</v>
      </c>
      <c r="H41" s="227">
        <v>10.0</v>
      </c>
      <c r="I41" s="227">
        <v>193.0</v>
      </c>
      <c r="J41" s="227">
        <v>2.0</v>
      </c>
      <c r="K41" s="227">
        <v>0.0</v>
      </c>
      <c r="L41" s="227">
        <v>0.0</v>
      </c>
      <c r="M41" s="227">
        <v>0.0</v>
      </c>
      <c r="N41" s="227">
        <v>2.0</v>
      </c>
      <c r="P41" s="3"/>
      <c r="Q41" s="3"/>
      <c r="R41" s="3"/>
      <c r="S41" s="3"/>
      <c r="T41" s="3"/>
      <c r="U41" s="3" t="str">
        <f t="shared" si="1"/>
        <v>#REF!</v>
      </c>
    </row>
    <row r="42" ht="15.75" customHeight="1">
      <c r="A42" s="227">
        <v>35.0</v>
      </c>
      <c r="B42" s="227" t="s">
        <v>435</v>
      </c>
      <c r="C42" s="227" t="s">
        <v>44</v>
      </c>
      <c r="D42" s="227" t="s">
        <v>75</v>
      </c>
      <c r="E42" s="227">
        <v>13.0</v>
      </c>
      <c r="F42" s="227">
        <v>3494.0</v>
      </c>
      <c r="G42" s="227">
        <v>16.0</v>
      </c>
      <c r="H42" s="227">
        <v>14.0</v>
      </c>
      <c r="I42" s="227">
        <v>73.0</v>
      </c>
      <c r="J42" s="227">
        <v>4.0</v>
      </c>
      <c r="K42" s="227">
        <v>1.0</v>
      </c>
      <c r="L42" s="227">
        <v>-4.0</v>
      </c>
      <c r="M42" s="227">
        <v>0.0</v>
      </c>
      <c r="N42" s="227">
        <v>4.0</v>
      </c>
      <c r="P42" s="3"/>
      <c r="Q42" s="3"/>
      <c r="R42" s="3"/>
      <c r="S42" s="3"/>
      <c r="T42" s="3"/>
      <c r="U42" s="3" t="str">
        <f t="shared" si="1"/>
        <v>#REF!</v>
      </c>
    </row>
    <row r="43" ht="15.75" customHeight="1">
      <c r="A43" s="227">
        <v>36.0</v>
      </c>
      <c r="B43" s="227" t="s">
        <v>84</v>
      </c>
      <c r="C43" s="227" t="s">
        <v>85</v>
      </c>
      <c r="D43" s="227" t="s">
        <v>17</v>
      </c>
      <c r="E43" s="227">
        <v>15.0</v>
      </c>
      <c r="F43" s="227">
        <v>0.0</v>
      </c>
      <c r="G43" s="227">
        <v>0.0</v>
      </c>
      <c r="H43" s="227">
        <v>0.0</v>
      </c>
      <c r="I43" s="227">
        <v>1230.0</v>
      </c>
      <c r="J43" s="227">
        <v>7.0</v>
      </c>
      <c r="K43" s="227">
        <v>37.0</v>
      </c>
      <c r="L43" s="227">
        <v>266.0</v>
      </c>
      <c r="M43" s="227">
        <v>2.0</v>
      </c>
      <c r="N43" s="227">
        <v>4.0</v>
      </c>
      <c r="P43" s="3"/>
      <c r="Q43" s="3"/>
      <c r="R43" s="3"/>
      <c r="S43" s="3"/>
      <c r="T43" s="3"/>
      <c r="U43" s="3" t="str">
        <f t="shared" si="1"/>
        <v>#REF!</v>
      </c>
    </row>
    <row r="44" ht="15.75" customHeight="1">
      <c r="A44" s="227">
        <v>37.0</v>
      </c>
      <c r="B44" s="227" t="s">
        <v>19</v>
      </c>
      <c r="C44" s="227" t="s">
        <v>20</v>
      </c>
      <c r="D44" s="227" t="s">
        <v>17</v>
      </c>
      <c r="E44" s="227">
        <v>13.0</v>
      </c>
      <c r="F44" s="227">
        <v>0.0</v>
      </c>
      <c r="G44" s="227">
        <v>0.0</v>
      </c>
      <c r="H44" s="227">
        <v>0.0</v>
      </c>
      <c r="I44" s="227">
        <v>1003.0</v>
      </c>
      <c r="J44" s="227">
        <v>6.0</v>
      </c>
      <c r="K44" s="227">
        <v>52.0</v>
      </c>
      <c r="L44" s="227">
        <v>438.0</v>
      </c>
      <c r="M44" s="227">
        <v>2.0</v>
      </c>
      <c r="N44" s="227">
        <v>0.0</v>
      </c>
      <c r="P44" s="3"/>
      <c r="Q44" s="3"/>
      <c r="R44" s="3"/>
      <c r="S44" s="3"/>
      <c r="T44" s="3"/>
      <c r="U44" s="3" t="str">
        <f t="shared" si="1"/>
        <v>#REF!</v>
      </c>
    </row>
    <row r="45" ht="15.75" customHeight="1">
      <c r="A45" s="227">
        <v>38.0</v>
      </c>
      <c r="B45" s="227" t="s">
        <v>43</v>
      </c>
      <c r="C45" s="227" t="s">
        <v>44</v>
      </c>
      <c r="D45" s="227" t="s">
        <v>17</v>
      </c>
      <c r="E45" s="227">
        <v>16.0</v>
      </c>
      <c r="F45" s="227">
        <v>0.0</v>
      </c>
      <c r="G45" s="227">
        <v>0.0</v>
      </c>
      <c r="H45" s="227">
        <v>0.0</v>
      </c>
      <c r="I45" s="227">
        <v>1137.0</v>
      </c>
      <c r="J45" s="227">
        <v>5.0</v>
      </c>
      <c r="K45" s="227">
        <v>35.0</v>
      </c>
      <c r="L45" s="227">
        <v>287.0</v>
      </c>
      <c r="M45" s="227">
        <v>3.0</v>
      </c>
      <c r="N45" s="227">
        <v>0.0</v>
      </c>
      <c r="P45" s="3"/>
      <c r="Q45" s="3"/>
      <c r="R45" s="3"/>
      <c r="S45" s="3"/>
      <c r="T45" s="3"/>
      <c r="U45" s="3" t="str">
        <f t="shared" si="1"/>
        <v>#REF!</v>
      </c>
    </row>
    <row r="46" ht="15.75" customHeight="1">
      <c r="A46" s="227">
        <v>39.0</v>
      </c>
      <c r="B46" s="227" t="s">
        <v>57</v>
      </c>
      <c r="C46" s="227" t="s">
        <v>58</v>
      </c>
      <c r="D46" s="227" t="s">
        <v>34</v>
      </c>
      <c r="E46" s="227">
        <v>14.0</v>
      </c>
      <c r="F46" s="227">
        <v>0.0</v>
      </c>
      <c r="G46" s="227">
        <v>0.0</v>
      </c>
      <c r="H46" s="227">
        <v>0.0</v>
      </c>
      <c r="I46" s="227">
        <v>8.0</v>
      </c>
      <c r="J46" s="227">
        <v>0.0</v>
      </c>
      <c r="K46" s="227">
        <v>86.0</v>
      </c>
      <c r="L46" s="227">
        <v>1333.0</v>
      </c>
      <c r="M46" s="227">
        <v>9.0</v>
      </c>
      <c r="N46" s="227">
        <v>0.0</v>
      </c>
      <c r="P46" s="3"/>
      <c r="Q46" s="3"/>
      <c r="R46" s="3"/>
      <c r="S46" s="3"/>
      <c r="T46" s="3"/>
      <c r="U46" s="3" t="str">
        <f t="shared" si="1"/>
        <v>#REF!</v>
      </c>
    </row>
    <row r="47" ht="15.75" customHeight="1">
      <c r="A47" s="227">
        <v>40.0</v>
      </c>
      <c r="B47" s="227" t="s">
        <v>250</v>
      </c>
      <c r="C47" s="227" t="s">
        <v>114</v>
      </c>
      <c r="D47" s="227" t="s">
        <v>75</v>
      </c>
      <c r="E47" s="227">
        <v>13.0</v>
      </c>
      <c r="F47" s="227">
        <v>3024.0</v>
      </c>
      <c r="G47" s="227">
        <v>19.0</v>
      </c>
      <c r="H47" s="227">
        <v>13.0</v>
      </c>
      <c r="I47" s="227">
        <v>62.0</v>
      </c>
      <c r="J47" s="227">
        <v>2.0</v>
      </c>
      <c r="K47" s="227">
        <v>0.0</v>
      </c>
      <c r="L47" s="227">
        <v>0.0</v>
      </c>
      <c r="M47" s="227">
        <v>0.0</v>
      </c>
      <c r="N47" s="227">
        <v>3.0</v>
      </c>
      <c r="P47" s="3"/>
      <c r="Q47" s="3"/>
      <c r="R47" s="3"/>
      <c r="S47" s="3"/>
      <c r="T47" s="3"/>
      <c r="U47" s="3" t="str">
        <f t="shared" si="1"/>
        <v>#REF!</v>
      </c>
    </row>
    <row r="48" ht="15.75" customHeight="1">
      <c r="A48" s="227">
        <v>41.0</v>
      </c>
      <c r="B48" s="227" t="s">
        <v>92</v>
      </c>
      <c r="C48" s="227" t="s">
        <v>95</v>
      </c>
      <c r="D48" s="227" t="s">
        <v>17</v>
      </c>
      <c r="E48" s="227">
        <v>15.0</v>
      </c>
      <c r="F48" s="227">
        <v>0.0</v>
      </c>
      <c r="G48" s="227">
        <v>0.0</v>
      </c>
      <c r="H48" s="227">
        <v>0.0</v>
      </c>
      <c r="I48" s="227">
        <v>857.0</v>
      </c>
      <c r="J48" s="227">
        <v>12.0</v>
      </c>
      <c r="K48" s="227">
        <v>31.0</v>
      </c>
      <c r="L48" s="227">
        <v>207.0</v>
      </c>
      <c r="M48" s="227">
        <v>2.0</v>
      </c>
      <c r="N48" s="227">
        <v>2.0</v>
      </c>
      <c r="P48" s="3"/>
      <c r="Q48" s="3"/>
      <c r="R48" s="3"/>
      <c r="S48" s="3"/>
      <c r="T48" s="3"/>
      <c r="U48" s="3" t="str">
        <f t="shared" si="1"/>
        <v>#REF!</v>
      </c>
    </row>
    <row r="49" ht="15.75" customHeight="1">
      <c r="A49" s="227">
        <v>42.0</v>
      </c>
      <c r="B49" s="229" t="s">
        <v>98</v>
      </c>
      <c r="C49" s="227" t="s">
        <v>99</v>
      </c>
      <c r="D49" s="227" t="s">
        <v>17</v>
      </c>
      <c r="E49" s="227">
        <v>15.0</v>
      </c>
      <c r="F49" s="227">
        <v>0.0</v>
      </c>
      <c r="G49" s="227">
        <v>0.0</v>
      </c>
      <c r="H49" s="227">
        <v>0.0</v>
      </c>
      <c r="I49" s="227">
        <v>1152.0</v>
      </c>
      <c r="J49" s="227">
        <v>3.0</v>
      </c>
      <c r="K49" s="227">
        <v>76.0</v>
      </c>
      <c r="L49" s="227">
        <v>522.0</v>
      </c>
      <c r="M49" s="227">
        <v>0.0</v>
      </c>
      <c r="N49" s="227">
        <v>1.0</v>
      </c>
      <c r="P49" s="3"/>
      <c r="Q49" s="3"/>
      <c r="R49" s="3"/>
      <c r="S49" s="3"/>
      <c r="T49" s="3"/>
      <c r="U49" s="3" t="str">
        <f t="shared" si="1"/>
        <v>#REF!</v>
      </c>
    </row>
    <row r="50" ht="15.75" customHeight="1">
      <c r="A50" s="227">
        <v>43.0</v>
      </c>
      <c r="B50" s="227" t="s">
        <v>69</v>
      </c>
      <c r="C50" s="227" t="s">
        <v>70</v>
      </c>
      <c r="D50" s="227" t="s">
        <v>34</v>
      </c>
      <c r="E50" s="227">
        <v>16.0</v>
      </c>
      <c r="F50" s="227">
        <v>0.0</v>
      </c>
      <c r="G50" s="227">
        <v>0.0</v>
      </c>
      <c r="H50" s="227">
        <v>0.0</v>
      </c>
      <c r="I50" s="227">
        <v>0.0</v>
      </c>
      <c r="J50" s="227">
        <v>0.0</v>
      </c>
      <c r="K50" s="227">
        <v>65.0</v>
      </c>
      <c r="L50" s="227">
        <v>1190.0</v>
      </c>
      <c r="M50" s="227">
        <v>11.0</v>
      </c>
      <c r="N50" s="227">
        <v>1.0</v>
      </c>
      <c r="P50" s="3"/>
      <c r="Q50" s="3"/>
      <c r="R50" s="3"/>
      <c r="S50" s="3"/>
      <c r="T50" s="3"/>
      <c r="U50" s="3" t="str">
        <f t="shared" si="1"/>
        <v>#REF!</v>
      </c>
    </row>
    <row r="51" ht="15.75" customHeight="1">
      <c r="A51" s="227">
        <v>44.0</v>
      </c>
      <c r="B51" s="227" t="s">
        <v>436</v>
      </c>
      <c r="C51" s="227" t="s">
        <v>18</v>
      </c>
      <c r="D51" s="227" t="s">
        <v>75</v>
      </c>
      <c r="E51" s="227">
        <v>13.0</v>
      </c>
      <c r="F51" s="227">
        <v>3322.0</v>
      </c>
      <c r="G51" s="227">
        <v>17.0</v>
      </c>
      <c r="H51" s="227">
        <v>16.0</v>
      </c>
      <c r="I51" s="227">
        <v>106.0</v>
      </c>
      <c r="J51" s="227">
        <v>2.0</v>
      </c>
      <c r="K51" s="227">
        <v>0.0</v>
      </c>
      <c r="L51" s="227">
        <v>0.0</v>
      </c>
      <c r="M51" s="227">
        <v>0.0</v>
      </c>
      <c r="N51" s="227">
        <v>7.0</v>
      </c>
      <c r="P51" s="3"/>
      <c r="Q51" s="3"/>
      <c r="R51" s="3"/>
      <c r="S51" s="3"/>
      <c r="T51" s="3"/>
      <c r="U51" s="3" t="str">
        <f t="shared" si="1"/>
        <v>#REF!</v>
      </c>
    </row>
    <row r="52" ht="15.75" customHeight="1">
      <c r="A52" s="227">
        <v>45.0</v>
      </c>
      <c r="B52" s="227" t="s">
        <v>96</v>
      </c>
      <c r="C52" s="227" t="s">
        <v>95</v>
      </c>
      <c r="D52" s="227" t="s">
        <v>34</v>
      </c>
      <c r="E52" s="227">
        <v>16.0</v>
      </c>
      <c r="F52" s="227">
        <v>0.0</v>
      </c>
      <c r="G52" s="227">
        <v>0.0</v>
      </c>
      <c r="H52" s="227">
        <v>0.0</v>
      </c>
      <c r="I52" s="227">
        <v>4.0</v>
      </c>
      <c r="J52" s="227">
        <v>0.0</v>
      </c>
      <c r="K52" s="227">
        <v>94.0</v>
      </c>
      <c r="L52" s="227">
        <v>1161.0</v>
      </c>
      <c r="M52" s="227">
        <v>10.0</v>
      </c>
      <c r="N52" s="227">
        <v>0.0</v>
      </c>
      <c r="P52" s="3"/>
      <c r="Q52" s="3"/>
      <c r="R52" s="3"/>
      <c r="S52" s="3"/>
      <c r="T52" s="3"/>
      <c r="U52" s="3" t="str">
        <f t="shared" si="1"/>
        <v>#REF!</v>
      </c>
    </row>
    <row r="53" ht="15.75" customHeight="1">
      <c r="A53" s="227">
        <v>46.0</v>
      </c>
      <c r="B53" s="227" t="s">
        <v>52</v>
      </c>
      <c r="C53" s="227" t="s">
        <v>53</v>
      </c>
      <c r="D53" s="227" t="s">
        <v>34</v>
      </c>
      <c r="E53" s="227">
        <v>15.0</v>
      </c>
      <c r="F53" s="227">
        <v>0.0</v>
      </c>
      <c r="G53" s="227">
        <v>0.0</v>
      </c>
      <c r="H53" s="227">
        <v>0.0</v>
      </c>
      <c r="I53" s="227">
        <v>-3.0</v>
      </c>
      <c r="J53" s="227">
        <v>0.0</v>
      </c>
      <c r="K53" s="227">
        <v>99.0</v>
      </c>
      <c r="L53" s="227">
        <v>1394.0</v>
      </c>
      <c r="M53" s="227">
        <v>6.0</v>
      </c>
      <c r="N53" s="227">
        <v>0.0</v>
      </c>
      <c r="P53" s="3"/>
      <c r="Q53" s="3"/>
      <c r="R53" s="3"/>
      <c r="S53" s="3"/>
      <c r="T53" s="3"/>
      <c r="U53" s="3" t="str">
        <f t="shared" si="1"/>
        <v>#REF!</v>
      </c>
    </row>
    <row r="54" ht="15.75" customHeight="1">
      <c r="A54" s="227">
        <v>47.0</v>
      </c>
      <c r="B54" s="227" t="s">
        <v>116</v>
      </c>
      <c r="C54" s="227" t="s">
        <v>117</v>
      </c>
      <c r="D54" s="227" t="s">
        <v>34</v>
      </c>
      <c r="E54" s="227">
        <v>16.0</v>
      </c>
      <c r="F54" s="227">
        <v>0.0</v>
      </c>
      <c r="G54" s="227">
        <v>0.0</v>
      </c>
      <c r="H54" s="227">
        <v>0.0</v>
      </c>
      <c r="I54" s="227">
        <v>0.0</v>
      </c>
      <c r="J54" s="227">
        <v>0.0</v>
      </c>
      <c r="K54" s="227">
        <v>72.0</v>
      </c>
      <c r="L54" s="227">
        <v>1202.0</v>
      </c>
      <c r="M54" s="227">
        <v>9.0</v>
      </c>
      <c r="N54" s="227">
        <v>0.0</v>
      </c>
      <c r="P54" s="3"/>
      <c r="Q54" s="3"/>
      <c r="R54" s="3"/>
      <c r="S54" s="3"/>
      <c r="T54" s="3"/>
      <c r="U54" s="3" t="str">
        <f t="shared" si="1"/>
        <v>#REF!</v>
      </c>
    </row>
    <row r="55" ht="15.75" customHeight="1">
      <c r="A55" s="227">
        <v>48.0</v>
      </c>
      <c r="B55" s="227" t="s">
        <v>49</v>
      </c>
      <c r="C55" s="227" t="s">
        <v>50</v>
      </c>
      <c r="D55" s="227" t="s">
        <v>17</v>
      </c>
      <c r="E55" s="227">
        <v>13.0</v>
      </c>
      <c r="F55" s="227">
        <v>0.0</v>
      </c>
      <c r="G55" s="227">
        <v>0.0</v>
      </c>
      <c r="H55" s="227">
        <v>0.0</v>
      </c>
      <c r="I55" s="227">
        <v>1150.0</v>
      </c>
      <c r="J55" s="227">
        <v>7.0</v>
      </c>
      <c r="K55" s="227">
        <v>20.0</v>
      </c>
      <c r="L55" s="227">
        <v>166.0</v>
      </c>
      <c r="M55" s="227">
        <v>0.0</v>
      </c>
      <c r="N55" s="227">
        <v>1.0</v>
      </c>
      <c r="P55" s="3"/>
      <c r="Q55" s="3"/>
      <c r="R55" s="3"/>
      <c r="S55" s="3"/>
      <c r="T55" s="3"/>
      <c r="U55" s="3" t="str">
        <f t="shared" si="1"/>
        <v>#REF!</v>
      </c>
    </row>
    <row r="56" ht="15.75" customHeight="1">
      <c r="A56" s="227">
        <v>49.0</v>
      </c>
      <c r="B56" s="227" t="s">
        <v>65</v>
      </c>
      <c r="C56" s="227" t="s">
        <v>66</v>
      </c>
      <c r="D56" s="227" t="s">
        <v>17</v>
      </c>
      <c r="E56" s="227">
        <v>16.0</v>
      </c>
      <c r="F56" s="227">
        <v>0.0</v>
      </c>
      <c r="G56" s="227">
        <v>0.0</v>
      </c>
      <c r="H56" s="227">
        <v>0.0</v>
      </c>
      <c r="I56" s="227">
        <v>818.0</v>
      </c>
      <c r="J56" s="227">
        <v>3.0</v>
      </c>
      <c r="K56" s="227">
        <v>50.0</v>
      </c>
      <c r="L56" s="227">
        <v>509.0</v>
      </c>
      <c r="M56" s="227">
        <v>3.0</v>
      </c>
      <c r="N56" s="227">
        <v>1.0</v>
      </c>
      <c r="P56" s="3"/>
      <c r="Q56" s="3"/>
      <c r="R56" s="3"/>
      <c r="S56" s="3"/>
      <c r="T56" s="3"/>
      <c r="U56" s="3" t="str">
        <f t="shared" si="1"/>
        <v>#REF!</v>
      </c>
    </row>
    <row r="57" ht="15.75" customHeight="1">
      <c r="A57" s="227">
        <v>50.0</v>
      </c>
      <c r="B57" s="227" t="s">
        <v>30</v>
      </c>
      <c r="C57" s="227" t="s">
        <v>31</v>
      </c>
      <c r="D57" s="227" t="s">
        <v>17</v>
      </c>
      <c r="E57" s="227">
        <v>14.0</v>
      </c>
      <c r="F57" s="227">
        <v>13.0</v>
      </c>
      <c r="G57" s="227">
        <v>0.0</v>
      </c>
      <c r="H57" s="227">
        <v>0.0</v>
      </c>
      <c r="I57" s="227">
        <v>797.0</v>
      </c>
      <c r="J57" s="227">
        <v>5.0</v>
      </c>
      <c r="K57" s="227">
        <v>81.0</v>
      </c>
      <c r="L57" s="227">
        <v>533.0</v>
      </c>
      <c r="M57" s="227">
        <v>1.0</v>
      </c>
      <c r="N57" s="227">
        <v>1.0</v>
      </c>
      <c r="P57" s="3"/>
      <c r="Q57" s="3"/>
      <c r="R57" s="3"/>
      <c r="S57" s="3"/>
      <c r="T57" s="3"/>
      <c r="U57" s="3" t="str">
        <f t="shared" si="1"/>
        <v>#REF!</v>
      </c>
    </row>
    <row r="58" ht="15.75" customHeight="1">
      <c r="A58" s="227">
        <v>51.0</v>
      </c>
      <c r="B58" s="227" t="s">
        <v>79</v>
      </c>
      <c r="C58" s="227" t="s">
        <v>23</v>
      </c>
      <c r="D58" s="227" t="s">
        <v>34</v>
      </c>
      <c r="E58" s="227">
        <v>16.0</v>
      </c>
      <c r="F58" s="227">
        <v>0.0</v>
      </c>
      <c r="G58" s="227">
        <v>0.0</v>
      </c>
      <c r="H58" s="227">
        <v>0.0</v>
      </c>
      <c r="I58" s="227">
        <v>6.0</v>
      </c>
      <c r="J58" s="227">
        <v>0.0</v>
      </c>
      <c r="K58" s="227">
        <v>79.0</v>
      </c>
      <c r="L58" s="227">
        <v>1189.0</v>
      </c>
      <c r="M58" s="227">
        <v>8.0</v>
      </c>
      <c r="N58" s="227">
        <v>0.0</v>
      </c>
      <c r="P58" s="3"/>
      <c r="Q58" s="3"/>
      <c r="R58" s="3"/>
      <c r="S58" s="3"/>
      <c r="T58" s="3"/>
      <c r="U58" s="3" t="str">
        <f t="shared" si="1"/>
        <v>#REF!</v>
      </c>
    </row>
    <row r="59" ht="15.75" customHeight="1">
      <c r="A59" s="227">
        <v>52.0</v>
      </c>
      <c r="B59" s="227" t="s">
        <v>158</v>
      </c>
      <c r="C59" s="227" t="s">
        <v>111</v>
      </c>
      <c r="D59" s="227" t="s">
        <v>17</v>
      </c>
      <c r="E59" s="227">
        <v>14.0</v>
      </c>
      <c r="F59" s="227">
        <v>0.0</v>
      </c>
      <c r="G59" s="227">
        <v>0.0</v>
      </c>
      <c r="H59" s="227">
        <v>0.0</v>
      </c>
      <c r="I59" s="227">
        <v>1091.0</v>
      </c>
      <c r="J59" s="227">
        <v>8.0</v>
      </c>
      <c r="K59" s="227">
        <v>14.0</v>
      </c>
      <c r="L59" s="227">
        <v>82.0</v>
      </c>
      <c r="M59" s="227">
        <v>0.0</v>
      </c>
      <c r="N59" s="227">
        <v>0.0</v>
      </c>
      <c r="P59" s="3"/>
      <c r="Q59" s="3"/>
      <c r="R59" s="3"/>
      <c r="S59" s="3"/>
      <c r="T59" s="3"/>
      <c r="U59" s="3" t="str">
        <f t="shared" si="1"/>
        <v>#REF!</v>
      </c>
    </row>
    <row r="60" ht="15.75" customHeight="1">
      <c r="A60" s="227">
        <v>53.0</v>
      </c>
      <c r="B60" s="227" t="s">
        <v>155</v>
      </c>
      <c r="C60" s="227" t="s">
        <v>70</v>
      </c>
      <c r="D60" s="227" t="s">
        <v>75</v>
      </c>
      <c r="E60" s="227">
        <v>8.0</v>
      </c>
      <c r="F60" s="227">
        <v>2499.0</v>
      </c>
      <c r="G60" s="227">
        <v>19.0</v>
      </c>
      <c r="H60" s="227">
        <v>5.0</v>
      </c>
      <c r="I60" s="227">
        <v>66.0</v>
      </c>
      <c r="J60" s="227">
        <v>0.0</v>
      </c>
      <c r="K60" s="227">
        <v>0.0</v>
      </c>
      <c r="L60" s="227">
        <v>0.0</v>
      </c>
      <c r="M60" s="227">
        <v>0.0</v>
      </c>
      <c r="N60" s="227">
        <v>3.0</v>
      </c>
      <c r="P60" s="3"/>
      <c r="Q60" s="3"/>
      <c r="R60" s="3"/>
      <c r="S60" s="3"/>
      <c r="T60" s="3"/>
      <c r="U60" s="3" t="str">
        <f t="shared" si="1"/>
        <v>#REF!</v>
      </c>
    </row>
    <row r="61" ht="15.75" customHeight="1">
      <c r="A61" s="227">
        <v>54.0</v>
      </c>
      <c r="B61" s="227" t="s">
        <v>73</v>
      </c>
      <c r="C61" s="227" t="s">
        <v>58</v>
      </c>
      <c r="D61" s="227" t="s">
        <v>34</v>
      </c>
      <c r="E61" s="227">
        <v>13.0</v>
      </c>
      <c r="F61" s="227">
        <v>0.0</v>
      </c>
      <c r="G61" s="227">
        <v>0.0</v>
      </c>
      <c r="H61" s="227">
        <v>0.0</v>
      </c>
      <c r="I61" s="227">
        <v>0.0</v>
      </c>
      <c r="J61" s="227">
        <v>0.0</v>
      </c>
      <c r="K61" s="227">
        <v>67.0</v>
      </c>
      <c r="L61" s="227">
        <v>1157.0</v>
      </c>
      <c r="M61" s="227">
        <v>8.0</v>
      </c>
      <c r="N61" s="227">
        <v>0.0</v>
      </c>
      <c r="P61" s="3"/>
      <c r="Q61" s="3"/>
      <c r="R61" s="3"/>
      <c r="S61" s="3"/>
      <c r="T61" s="3"/>
      <c r="U61" s="3" t="str">
        <f t="shared" si="1"/>
        <v>#REF!</v>
      </c>
    </row>
    <row r="62" ht="15.75" customHeight="1">
      <c r="A62" s="227">
        <v>55.0</v>
      </c>
      <c r="B62" s="227" t="s">
        <v>78</v>
      </c>
      <c r="C62" s="227" t="s">
        <v>27</v>
      </c>
      <c r="D62" s="227" t="s">
        <v>34</v>
      </c>
      <c r="E62" s="227">
        <v>16.0</v>
      </c>
      <c r="F62" s="227">
        <v>0.0</v>
      </c>
      <c r="G62" s="227">
        <v>0.0</v>
      </c>
      <c r="H62" s="227">
        <v>0.0</v>
      </c>
      <c r="I62" s="227">
        <v>60.0</v>
      </c>
      <c r="J62" s="227">
        <v>1.0</v>
      </c>
      <c r="K62" s="227">
        <v>52.0</v>
      </c>
      <c r="L62" s="227">
        <v>1051.0</v>
      </c>
      <c r="M62" s="227">
        <v>8.0</v>
      </c>
      <c r="N62" s="227">
        <v>0.0</v>
      </c>
      <c r="P62" s="3"/>
      <c r="Q62" s="3"/>
      <c r="R62" s="3"/>
      <c r="S62" s="3"/>
      <c r="T62" s="3"/>
      <c r="U62" s="3" t="str">
        <f t="shared" si="1"/>
        <v>#REF!</v>
      </c>
    </row>
    <row r="63" ht="15.75" customHeight="1">
      <c r="A63" s="227">
        <v>56.0</v>
      </c>
      <c r="B63" s="227" t="s">
        <v>67</v>
      </c>
      <c r="C63" s="227" t="s">
        <v>107</v>
      </c>
      <c r="D63" s="227" t="s">
        <v>34</v>
      </c>
      <c r="E63" s="227">
        <v>15.0</v>
      </c>
      <c r="F63" s="227">
        <v>6.0</v>
      </c>
      <c r="G63" s="227">
        <v>1.0</v>
      </c>
      <c r="H63" s="227">
        <v>1.0</v>
      </c>
      <c r="I63" s="227">
        <v>18.0</v>
      </c>
      <c r="J63" s="227">
        <v>0.0</v>
      </c>
      <c r="K63" s="227">
        <v>104.0</v>
      </c>
      <c r="L63" s="227">
        <v>1165.0</v>
      </c>
      <c r="M63" s="227">
        <v>7.0</v>
      </c>
      <c r="N63" s="227">
        <v>0.0</v>
      </c>
      <c r="P63" s="3"/>
      <c r="Q63" s="3"/>
      <c r="R63" s="3"/>
      <c r="S63" s="3"/>
      <c r="T63" s="3"/>
      <c r="U63" s="3" t="str">
        <f t="shared" si="1"/>
        <v>#REF!</v>
      </c>
    </row>
    <row r="64" ht="15.75" customHeight="1">
      <c r="A64" s="227">
        <v>57.0</v>
      </c>
      <c r="B64" s="227" t="s">
        <v>72</v>
      </c>
      <c r="C64" s="227" t="s">
        <v>68</v>
      </c>
      <c r="D64" s="227" t="s">
        <v>17</v>
      </c>
      <c r="E64" s="227">
        <v>14.0</v>
      </c>
      <c r="F64" s="227">
        <v>0.0</v>
      </c>
      <c r="G64" s="227">
        <v>0.0</v>
      </c>
      <c r="H64" s="227">
        <v>0.0</v>
      </c>
      <c r="I64" s="227">
        <v>817.0</v>
      </c>
      <c r="J64" s="227">
        <v>8.0</v>
      </c>
      <c r="K64" s="227">
        <v>50.0</v>
      </c>
      <c r="L64" s="227">
        <v>345.0</v>
      </c>
      <c r="M64" s="227">
        <v>0.0</v>
      </c>
      <c r="N64" s="227">
        <v>1.0</v>
      </c>
      <c r="P64" s="3"/>
      <c r="Q64" s="3"/>
      <c r="R64" s="3"/>
      <c r="S64" s="3"/>
      <c r="T64" s="3"/>
      <c r="U64" s="3" t="str">
        <f t="shared" si="1"/>
        <v>#REF!</v>
      </c>
    </row>
    <row r="65" ht="15.75" customHeight="1">
      <c r="A65" s="227">
        <v>58.0</v>
      </c>
      <c r="B65" s="227" t="s">
        <v>169</v>
      </c>
      <c r="C65" s="227" t="s">
        <v>102</v>
      </c>
      <c r="D65" s="227" t="s">
        <v>17</v>
      </c>
      <c r="E65" s="227">
        <v>16.0</v>
      </c>
      <c r="F65" s="227">
        <v>0.0</v>
      </c>
      <c r="G65" s="227">
        <v>0.0</v>
      </c>
      <c r="H65" s="227">
        <v>0.0</v>
      </c>
      <c r="I65" s="227">
        <v>1011.0</v>
      </c>
      <c r="J65" s="227">
        <v>7.0</v>
      </c>
      <c r="K65" s="227">
        <v>35.0</v>
      </c>
      <c r="L65" s="227">
        <v>196.0</v>
      </c>
      <c r="M65" s="227">
        <v>0.0</v>
      </c>
      <c r="N65" s="227">
        <v>0.0</v>
      </c>
      <c r="P65" s="3"/>
      <c r="Q65" s="3"/>
      <c r="R65" s="3"/>
      <c r="S65" s="3"/>
      <c r="T65" s="3"/>
      <c r="U65" s="3" t="str">
        <f t="shared" si="1"/>
        <v>#REF!</v>
      </c>
    </row>
    <row r="66" ht="15.75" customHeight="1">
      <c r="A66" s="227">
        <v>59.0</v>
      </c>
      <c r="B66" s="229" t="s">
        <v>120</v>
      </c>
      <c r="C66" s="227" t="s">
        <v>81</v>
      </c>
      <c r="D66" s="227" t="s">
        <v>34</v>
      </c>
      <c r="E66" s="227">
        <v>16.0</v>
      </c>
      <c r="F66" s="227">
        <v>0.0</v>
      </c>
      <c r="G66" s="227">
        <v>0.0</v>
      </c>
      <c r="H66" s="227">
        <v>0.0</v>
      </c>
      <c r="I66" s="227">
        <v>16.0</v>
      </c>
      <c r="J66" s="227">
        <v>0.0</v>
      </c>
      <c r="K66" s="227">
        <v>104.0</v>
      </c>
      <c r="L66" s="227">
        <v>1199.0</v>
      </c>
      <c r="M66" s="227">
        <v>6.0</v>
      </c>
      <c r="N66" s="227">
        <v>0.0</v>
      </c>
      <c r="P66" s="3"/>
      <c r="Q66" s="3"/>
      <c r="R66" s="3"/>
      <c r="S66" s="3"/>
      <c r="T66" s="3"/>
      <c r="U66" s="3" t="str">
        <f t="shared" si="1"/>
        <v>#REF!</v>
      </c>
    </row>
    <row r="67" ht="15.75" customHeight="1">
      <c r="A67" s="227">
        <v>60.0</v>
      </c>
      <c r="B67" s="227" t="s">
        <v>60</v>
      </c>
      <c r="C67" s="227" t="s">
        <v>47</v>
      </c>
      <c r="D67" s="227" t="s">
        <v>61</v>
      </c>
      <c r="E67" s="227">
        <v>16.0</v>
      </c>
      <c r="F67" s="227">
        <v>0.0</v>
      </c>
      <c r="G67" s="227">
        <v>0.0</v>
      </c>
      <c r="H67" s="227">
        <v>0.0</v>
      </c>
      <c r="I67" s="227">
        <v>4.0</v>
      </c>
      <c r="J67" s="227">
        <v>1.0</v>
      </c>
      <c r="K67" s="227">
        <v>97.0</v>
      </c>
      <c r="L67" s="227">
        <v>1229.0</v>
      </c>
      <c r="M67" s="227">
        <v>5.0</v>
      </c>
      <c r="N67" s="227">
        <v>1.0</v>
      </c>
      <c r="P67" s="3"/>
      <c r="Q67" s="3"/>
      <c r="R67" s="3"/>
      <c r="S67" s="3"/>
      <c r="T67" s="3"/>
      <c r="U67" s="3" t="str">
        <f t="shared" si="1"/>
        <v>#REF!</v>
      </c>
    </row>
    <row r="68" ht="15.75" customHeight="1">
      <c r="A68" s="227">
        <v>61.0</v>
      </c>
      <c r="B68" s="227" t="s">
        <v>82</v>
      </c>
      <c r="C68" s="227" t="s">
        <v>83</v>
      </c>
      <c r="D68" s="227" t="s">
        <v>34</v>
      </c>
      <c r="E68" s="227">
        <v>16.0</v>
      </c>
      <c r="F68" s="227">
        <v>0.0</v>
      </c>
      <c r="G68" s="227">
        <v>0.0</v>
      </c>
      <c r="H68" s="227">
        <v>0.0</v>
      </c>
      <c r="I68" s="227">
        <v>2.0</v>
      </c>
      <c r="J68" s="227">
        <v>0.0</v>
      </c>
      <c r="K68" s="227">
        <v>98.0</v>
      </c>
      <c r="L68" s="227">
        <v>1147.0</v>
      </c>
      <c r="M68" s="227">
        <v>7.0</v>
      </c>
      <c r="N68" s="227">
        <v>0.0</v>
      </c>
      <c r="P68" s="3"/>
      <c r="Q68" s="3"/>
      <c r="R68" s="3"/>
      <c r="S68" s="3"/>
      <c r="T68" s="3"/>
      <c r="U68" s="3" t="str">
        <f t="shared" si="1"/>
        <v>#REF!</v>
      </c>
    </row>
    <row r="69" ht="15.75" customHeight="1">
      <c r="A69" s="227">
        <v>62.0</v>
      </c>
      <c r="B69" s="227" t="s">
        <v>139</v>
      </c>
      <c r="C69" s="227" t="s">
        <v>140</v>
      </c>
      <c r="D69" s="227" t="s">
        <v>34</v>
      </c>
      <c r="E69" s="227">
        <v>16.0</v>
      </c>
      <c r="F69" s="227">
        <v>47.0</v>
      </c>
      <c r="G69" s="227">
        <v>1.0</v>
      </c>
      <c r="H69" s="227">
        <v>0.0</v>
      </c>
      <c r="I69" s="227">
        <v>27.0</v>
      </c>
      <c r="J69" s="227">
        <v>0.0</v>
      </c>
      <c r="K69" s="227">
        <v>100.0</v>
      </c>
      <c r="L69" s="227">
        <v>1117.0</v>
      </c>
      <c r="M69" s="227">
        <v>6.0</v>
      </c>
      <c r="N69" s="227">
        <v>1.0</v>
      </c>
      <c r="P69" s="3"/>
      <c r="Q69" s="3"/>
      <c r="R69" s="3"/>
      <c r="S69" s="3"/>
      <c r="T69" s="3"/>
      <c r="U69" s="3" t="str">
        <f t="shared" si="1"/>
        <v>#REF!</v>
      </c>
    </row>
    <row r="70" ht="15.75" customHeight="1">
      <c r="A70" s="227">
        <v>63.0</v>
      </c>
      <c r="B70" s="227" t="s">
        <v>133</v>
      </c>
      <c r="C70" s="227" t="s">
        <v>41</v>
      </c>
      <c r="D70" s="227" t="s">
        <v>34</v>
      </c>
      <c r="E70" s="227">
        <v>16.0</v>
      </c>
      <c r="F70" s="227">
        <v>0.0</v>
      </c>
      <c r="G70" s="227">
        <v>0.0</v>
      </c>
      <c r="H70" s="227">
        <v>0.0</v>
      </c>
      <c r="I70" s="227">
        <v>10.0</v>
      </c>
      <c r="J70" s="227">
        <v>0.0</v>
      </c>
      <c r="K70" s="227">
        <v>83.0</v>
      </c>
      <c r="L70" s="227">
        <v>1174.0</v>
      </c>
      <c r="M70" s="227">
        <v>6.0</v>
      </c>
      <c r="N70" s="227">
        <v>0.0</v>
      </c>
      <c r="P70" s="3"/>
      <c r="Q70" s="3"/>
      <c r="R70" s="3"/>
      <c r="S70" s="3"/>
      <c r="T70" s="3"/>
      <c r="U70" s="3" t="str">
        <f t="shared" si="1"/>
        <v>#REF!</v>
      </c>
    </row>
    <row r="71" ht="15.75" customHeight="1">
      <c r="A71" s="227">
        <v>64.0</v>
      </c>
      <c r="B71" s="227" t="s">
        <v>97</v>
      </c>
      <c r="C71" s="227" t="s">
        <v>85</v>
      </c>
      <c r="D71" s="227" t="s">
        <v>34</v>
      </c>
      <c r="E71" s="227">
        <v>16.0</v>
      </c>
      <c r="F71" s="227">
        <v>0.0</v>
      </c>
      <c r="G71" s="227">
        <v>0.0</v>
      </c>
      <c r="H71" s="227">
        <v>0.0</v>
      </c>
      <c r="I71" s="227">
        <v>-5.0</v>
      </c>
      <c r="J71" s="227">
        <v>0.0</v>
      </c>
      <c r="K71" s="227">
        <v>82.0</v>
      </c>
      <c r="L71" s="227">
        <v>1057.0</v>
      </c>
      <c r="M71" s="227">
        <v>8.0</v>
      </c>
      <c r="N71" s="227">
        <v>0.0</v>
      </c>
      <c r="P71" s="3"/>
      <c r="Q71" s="3"/>
      <c r="R71" s="3"/>
      <c r="S71" s="3"/>
      <c r="T71" s="3"/>
      <c r="U71" s="3" t="str">
        <f t="shared" si="1"/>
        <v>#REF!</v>
      </c>
    </row>
    <row r="72" ht="15.75" customHeight="1">
      <c r="A72" s="227">
        <v>65.0</v>
      </c>
      <c r="B72" s="227" t="s">
        <v>112</v>
      </c>
      <c r="C72" s="227" t="s">
        <v>99</v>
      </c>
      <c r="D72" s="227" t="s">
        <v>34</v>
      </c>
      <c r="E72" s="227">
        <v>15.0</v>
      </c>
      <c r="F72" s="227">
        <v>0.0</v>
      </c>
      <c r="G72" s="227">
        <v>0.0</v>
      </c>
      <c r="H72" s="227">
        <v>0.0</v>
      </c>
      <c r="I72" s="227">
        <v>20.0</v>
      </c>
      <c r="J72" s="227">
        <v>0.0</v>
      </c>
      <c r="K72" s="227">
        <v>73.0</v>
      </c>
      <c r="L72" s="227">
        <v>1008.0</v>
      </c>
      <c r="M72" s="227">
        <v>8.0</v>
      </c>
      <c r="N72" s="227">
        <v>0.0</v>
      </c>
      <c r="P72" s="3"/>
      <c r="Q72" s="3"/>
      <c r="R72" s="3"/>
      <c r="S72" s="3"/>
      <c r="T72" s="3"/>
      <c r="U72" s="3" t="str">
        <f t="shared" si="1"/>
        <v>#REF!</v>
      </c>
    </row>
    <row r="73" ht="15.75" customHeight="1">
      <c r="A73" s="227">
        <v>66.0</v>
      </c>
      <c r="B73" s="227" t="s">
        <v>127</v>
      </c>
      <c r="C73" s="227" t="s">
        <v>64</v>
      </c>
      <c r="D73" s="227" t="s">
        <v>17</v>
      </c>
      <c r="E73" s="227">
        <v>16.0</v>
      </c>
      <c r="F73" s="227">
        <v>0.0</v>
      </c>
      <c r="G73" s="227">
        <v>0.0</v>
      </c>
      <c r="H73" s="227">
        <v>0.0</v>
      </c>
      <c r="I73" s="227">
        <v>772.0</v>
      </c>
      <c r="J73" s="227">
        <v>8.0</v>
      </c>
      <c r="K73" s="227">
        <v>14.0</v>
      </c>
      <c r="L73" s="227">
        <v>180.0</v>
      </c>
      <c r="M73" s="227">
        <v>2.0</v>
      </c>
      <c r="N73" s="227">
        <v>2.0</v>
      </c>
      <c r="P73" s="3"/>
      <c r="Q73" s="3"/>
      <c r="R73" s="3"/>
      <c r="S73" s="3"/>
      <c r="T73" s="3"/>
      <c r="U73" s="3" t="str">
        <f t="shared" si="1"/>
        <v>#REF!</v>
      </c>
    </row>
    <row r="74" ht="15.75" customHeight="1">
      <c r="A74" s="227">
        <v>67.0</v>
      </c>
      <c r="B74" s="227" t="s">
        <v>109</v>
      </c>
      <c r="C74" s="227" t="s">
        <v>102</v>
      </c>
      <c r="D74" s="227" t="s">
        <v>34</v>
      </c>
      <c r="E74" s="227">
        <v>16.0</v>
      </c>
      <c r="F74" s="227">
        <v>38.0</v>
      </c>
      <c r="G74" s="227">
        <v>0.0</v>
      </c>
      <c r="H74" s="227">
        <v>0.0</v>
      </c>
      <c r="I74" s="227">
        <v>17.0</v>
      </c>
      <c r="J74" s="227">
        <v>0.0</v>
      </c>
      <c r="K74" s="227">
        <v>72.0</v>
      </c>
      <c r="L74" s="227">
        <v>1112.0</v>
      </c>
      <c r="M74" s="227">
        <v>6.0</v>
      </c>
      <c r="N74" s="227">
        <v>0.0</v>
      </c>
      <c r="P74" s="3"/>
      <c r="Q74" s="3"/>
      <c r="R74" s="3"/>
      <c r="S74" s="3"/>
      <c r="T74" s="3"/>
      <c r="U74" s="3" t="str">
        <f t="shared" si="1"/>
        <v>#REF!</v>
      </c>
    </row>
    <row r="75" ht="15.75" customHeight="1">
      <c r="A75" s="227">
        <v>68.0</v>
      </c>
      <c r="B75" s="227" t="s">
        <v>122</v>
      </c>
      <c r="C75" s="227" t="s">
        <v>36</v>
      </c>
      <c r="D75" s="227" t="s">
        <v>34</v>
      </c>
      <c r="E75" s="227">
        <v>15.0</v>
      </c>
      <c r="F75" s="227">
        <v>0.0</v>
      </c>
      <c r="G75" s="227">
        <v>0.0</v>
      </c>
      <c r="H75" s="227">
        <v>0.0</v>
      </c>
      <c r="I75" s="227">
        <v>61.0</v>
      </c>
      <c r="J75" s="227">
        <v>0.0</v>
      </c>
      <c r="K75" s="227">
        <v>63.0</v>
      </c>
      <c r="L75" s="227">
        <v>1130.0</v>
      </c>
      <c r="M75" s="227">
        <v>6.0</v>
      </c>
      <c r="N75" s="227">
        <v>3.0</v>
      </c>
      <c r="P75" s="3"/>
      <c r="Q75" s="3"/>
      <c r="R75" s="3"/>
      <c r="S75" s="3"/>
      <c r="T75" s="3"/>
      <c r="U75" s="3" t="str">
        <f t="shared" si="1"/>
        <v>#REF!</v>
      </c>
    </row>
    <row r="76" ht="15.75" customHeight="1">
      <c r="A76" s="227">
        <v>69.0</v>
      </c>
      <c r="B76" s="227" t="s">
        <v>113</v>
      </c>
      <c r="C76" s="227" t="s">
        <v>114</v>
      </c>
      <c r="D76" s="227" t="s">
        <v>17</v>
      </c>
      <c r="E76" s="227">
        <v>15.0</v>
      </c>
      <c r="F76" s="227">
        <v>0.0</v>
      </c>
      <c r="G76" s="227">
        <v>0.0</v>
      </c>
      <c r="H76" s="227">
        <v>0.0</v>
      </c>
      <c r="I76" s="227">
        <v>789.0</v>
      </c>
      <c r="J76" s="227">
        <v>3.0</v>
      </c>
      <c r="K76" s="227">
        <v>66.0</v>
      </c>
      <c r="L76" s="227">
        <v>461.0</v>
      </c>
      <c r="M76" s="227">
        <v>1.0</v>
      </c>
      <c r="N76" s="227">
        <v>1.0</v>
      </c>
      <c r="P76" s="3"/>
      <c r="Q76" s="3"/>
      <c r="R76" s="3"/>
      <c r="S76" s="3"/>
      <c r="T76" s="3"/>
      <c r="U76" s="3" t="str">
        <f t="shared" si="1"/>
        <v>#REF!</v>
      </c>
    </row>
    <row r="77" ht="15.75" customHeight="1">
      <c r="A77" s="227">
        <v>70.0</v>
      </c>
      <c r="B77" s="227" t="s">
        <v>156</v>
      </c>
      <c r="C77" s="227" t="s">
        <v>123</v>
      </c>
      <c r="D77" s="227" t="s">
        <v>34</v>
      </c>
      <c r="E77" s="227">
        <v>15.0</v>
      </c>
      <c r="F77" s="227">
        <v>28.0</v>
      </c>
      <c r="G77" s="227">
        <v>1.0</v>
      </c>
      <c r="H77" s="227">
        <v>0.0</v>
      </c>
      <c r="I77" s="227">
        <v>7.0</v>
      </c>
      <c r="J77" s="227">
        <v>0.0</v>
      </c>
      <c r="K77" s="227">
        <v>72.0</v>
      </c>
      <c r="L77" s="227">
        <v>1060.0</v>
      </c>
      <c r="M77" s="227">
        <v>6.0</v>
      </c>
      <c r="N77" s="227">
        <v>0.0</v>
      </c>
      <c r="P77" s="3"/>
      <c r="Q77" s="3"/>
      <c r="R77" s="3"/>
      <c r="S77" s="3"/>
      <c r="T77" s="3"/>
      <c r="U77" s="3" t="str">
        <f t="shared" si="1"/>
        <v>#REF!</v>
      </c>
    </row>
    <row r="78" ht="15.75" customHeight="1">
      <c r="A78" s="227">
        <v>71.0</v>
      </c>
      <c r="B78" s="227" t="s">
        <v>131</v>
      </c>
      <c r="C78" s="227" t="s">
        <v>23</v>
      </c>
      <c r="D78" s="227" t="s">
        <v>34</v>
      </c>
      <c r="E78" s="227">
        <v>14.0</v>
      </c>
      <c r="F78" s="227">
        <v>0.0</v>
      </c>
      <c r="G78" s="227">
        <v>0.0</v>
      </c>
      <c r="H78" s="227">
        <v>0.0</v>
      </c>
      <c r="I78" s="227">
        <v>0.0</v>
      </c>
      <c r="J78" s="227">
        <v>0.0</v>
      </c>
      <c r="K78" s="227">
        <v>66.0</v>
      </c>
      <c r="L78" s="227">
        <v>1107.0</v>
      </c>
      <c r="M78" s="227">
        <v>6.0</v>
      </c>
      <c r="N78" s="227">
        <v>0.0</v>
      </c>
      <c r="P78" s="3"/>
      <c r="Q78" s="3"/>
      <c r="R78" s="3"/>
      <c r="S78" s="3"/>
      <c r="T78" s="3"/>
      <c r="U78" s="3" t="str">
        <f t="shared" si="1"/>
        <v>#REF!</v>
      </c>
    </row>
    <row r="79" ht="15.75" customHeight="1">
      <c r="A79" s="227">
        <v>72.0</v>
      </c>
      <c r="B79" s="227" t="s">
        <v>118</v>
      </c>
      <c r="C79" s="227" t="s">
        <v>83</v>
      </c>
      <c r="D79" s="227" t="s">
        <v>17</v>
      </c>
      <c r="E79" s="227">
        <v>16.0</v>
      </c>
      <c r="F79" s="227">
        <v>0.0</v>
      </c>
      <c r="G79" s="227">
        <v>0.0</v>
      </c>
      <c r="H79" s="227">
        <v>0.0</v>
      </c>
      <c r="I79" s="227">
        <v>889.0</v>
      </c>
      <c r="J79" s="227">
        <v>6.0</v>
      </c>
      <c r="K79" s="227">
        <v>25.0</v>
      </c>
      <c r="L79" s="227">
        <v>185.0</v>
      </c>
      <c r="M79" s="227">
        <v>1.0</v>
      </c>
      <c r="N79" s="227">
        <v>2.0</v>
      </c>
      <c r="P79" s="3"/>
      <c r="Q79" s="3"/>
      <c r="R79" s="3"/>
      <c r="S79" s="3"/>
      <c r="T79" s="3"/>
      <c r="U79" s="3" t="str">
        <f t="shared" si="1"/>
        <v>#REF!</v>
      </c>
    </row>
    <row r="80" ht="15.75" customHeight="1">
      <c r="A80" s="227">
        <v>73.0</v>
      </c>
      <c r="B80" s="227" t="s">
        <v>569</v>
      </c>
      <c r="C80" s="227" t="s">
        <v>18</v>
      </c>
      <c r="D80" s="227" t="s">
        <v>34</v>
      </c>
      <c r="E80" s="227">
        <v>15.0</v>
      </c>
      <c r="F80" s="227">
        <v>0.0</v>
      </c>
      <c r="G80" s="227">
        <v>0.0</v>
      </c>
      <c r="H80" s="227">
        <v>0.0</v>
      </c>
      <c r="I80" s="227">
        <v>40.0</v>
      </c>
      <c r="J80" s="227">
        <v>0.0</v>
      </c>
      <c r="K80" s="227">
        <v>87.0</v>
      </c>
      <c r="L80" s="227">
        <v>1175.0</v>
      </c>
      <c r="M80" s="227">
        <v>4.0</v>
      </c>
      <c r="N80" s="227">
        <v>1.0</v>
      </c>
      <c r="P80" s="3"/>
      <c r="Q80" s="3"/>
      <c r="R80" s="3"/>
      <c r="S80" s="3"/>
      <c r="T80" s="3"/>
      <c r="U80" s="3" t="str">
        <f t="shared" si="1"/>
        <v>#REF!</v>
      </c>
    </row>
    <row r="81" ht="15.75" customHeight="1">
      <c r="A81" s="227">
        <v>74.0</v>
      </c>
      <c r="B81" s="227" t="s">
        <v>247</v>
      </c>
      <c r="C81" s="227" t="s">
        <v>107</v>
      </c>
      <c r="D81" s="227" t="s">
        <v>17</v>
      </c>
      <c r="E81" s="227">
        <v>16.0</v>
      </c>
      <c r="F81" s="227">
        <v>0.0</v>
      </c>
      <c r="G81" s="227">
        <v>0.0</v>
      </c>
      <c r="H81" s="227">
        <v>0.0</v>
      </c>
      <c r="I81" s="227">
        <v>1070.0</v>
      </c>
      <c r="J81" s="227">
        <v>6.0</v>
      </c>
      <c r="K81" s="227">
        <v>10.0</v>
      </c>
      <c r="L81" s="227">
        <v>42.0</v>
      </c>
      <c r="M81" s="227">
        <v>0.0</v>
      </c>
      <c r="N81" s="227">
        <v>2.0</v>
      </c>
      <c r="P81" s="3"/>
      <c r="Q81" s="3"/>
      <c r="R81" s="3"/>
      <c r="S81" s="3"/>
      <c r="T81" s="3"/>
      <c r="U81" s="3" t="str">
        <f t="shared" si="1"/>
        <v>#REF!</v>
      </c>
    </row>
    <row r="82" ht="15.75" customHeight="1">
      <c r="A82" s="227">
        <v>74.0</v>
      </c>
      <c r="B82" s="227" t="s">
        <v>76</v>
      </c>
      <c r="C82" s="227" t="s">
        <v>77</v>
      </c>
      <c r="D82" s="227" t="s">
        <v>61</v>
      </c>
      <c r="E82" s="227">
        <v>15.0</v>
      </c>
      <c r="F82" s="227">
        <v>0.0</v>
      </c>
      <c r="G82" s="227">
        <v>0.0</v>
      </c>
      <c r="H82" s="227">
        <v>0.0</v>
      </c>
      <c r="I82" s="227">
        <v>0.0</v>
      </c>
      <c r="J82" s="227">
        <v>0.0</v>
      </c>
      <c r="K82" s="227">
        <v>64.0</v>
      </c>
      <c r="L82" s="227">
        <v>852.0</v>
      </c>
      <c r="M82" s="227">
        <v>10.0</v>
      </c>
      <c r="N82" s="227">
        <v>1.0</v>
      </c>
      <c r="P82" s="3"/>
      <c r="Q82" s="3"/>
      <c r="R82" s="3"/>
      <c r="S82" s="3"/>
      <c r="T82" s="3"/>
      <c r="U82" s="3" t="str">
        <f t="shared" si="1"/>
        <v>#REF!</v>
      </c>
    </row>
    <row r="83" ht="15.75" customHeight="1">
      <c r="A83" s="227">
        <v>76.0</v>
      </c>
      <c r="B83" s="227" t="s">
        <v>94</v>
      </c>
      <c r="C83" s="227" t="s">
        <v>95</v>
      </c>
      <c r="D83" s="227" t="s">
        <v>34</v>
      </c>
      <c r="E83" s="227">
        <v>15.0</v>
      </c>
      <c r="F83" s="227">
        <v>0.0</v>
      </c>
      <c r="G83" s="227">
        <v>0.0</v>
      </c>
      <c r="H83" s="227">
        <v>0.0</v>
      </c>
      <c r="I83" s="227">
        <v>115.0</v>
      </c>
      <c r="J83" s="227">
        <v>1.0</v>
      </c>
      <c r="K83" s="227">
        <v>90.0</v>
      </c>
      <c r="L83" s="227">
        <v>1134.0</v>
      </c>
      <c r="M83" s="227">
        <v>2.0</v>
      </c>
      <c r="N83" s="227">
        <v>0.0</v>
      </c>
      <c r="P83" s="3"/>
      <c r="Q83" s="3"/>
      <c r="R83" s="3"/>
      <c r="S83" s="3"/>
      <c r="T83" s="3"/>
      <c r="U83" s="3" t="str">
        <f t="shared" si="1"/>
        <v>#REF!</v>
      </c>
    </row>
    <row r="84" ht="15.75" customHeight="1">
      <c r="A84" s="227">
        <v>77.0</v>
      </c>
      <c r="B84" s="227" t="s">
        <v>167</v>
      </c>
      <c r="C84" s="227" t="s">
        <v>140</v>
      </c>
      <c r="D84" s="227" t="s">
        <v>17</v>
      </c>
      <c r="E84" s="227">
        <v>16.0</v>
      </c>
      <c r="F84" s="227">
        <v>0.0</v>
      </c>
      <c r="G84" s="227">
        <v>0.0</v>
      </c>
      <c r="H84" s="227">
        <v>0.0</v>
      </c>
      <c r="I84" s="227">
        <v>912.0</v>
      </c>
      <c r="J84" s="227">
        <v>7.0</v>
      </c>
      <c r="K84" s="227">
        <v>12.0</v>
      </c>
      <c r="L84" s="227">
        <v>94.0</v>
      </c>
      <c r="M84" s="227">
        <v>0.0</v>
      </c>
      <c r="N84" s="227">
        <v>1.0</v>
      </c>
      <c r="P84" s="3"/>
      <c r="Q84" s="3"/>
      <c r="R84" s="3"/>
      <c r="S84" s="3"/>
      <c r="T84" s="3"/>
      <c r="U84" s="3" t="str">
        <f t="shared" si="1"/>
        <v>#REF!</v>
      </c>
    </row>
    <row r="85" ht="15.75" customHeight="1">
      <c r="A85" s="227">
        <v>78.0</v>
      </c>
      <c r="B85" s="227" t="s">
        <v>597</v>
      </c>
      <c r="C85" s="227" t="s">
        <v>81</v>
      </c>
      <c r="D85" s="227" t="s">
        <v>17</v>
      </c>
      <c r="E85" s="227">
        <v>12.0</v>
      </c>
      <c r="F85" s="227">
        <v>0.0</v>
      </c>
      <c r="G85" s="227">
        <v>0.0</v>
      </c>
      <c r="H85" s="227">
        <v>0.0</v>
      </c>
      <c r="I85" s="227">
        <v>612.0</v>
      </c>
      <c r="J85" s="227">
        <v>8.0</v>
      </c>
      <c r="K85" s="227">
        <v>42.0</v>
      </c>
      <c r="L85" s="227">
        <v>296.0</v>
      </c>
      <c r="M85" s="227">
        <v>1.0</v>
      </c>
      <c r="N85" s="227">
        <v>3.0</v>
      </c>
      <c r="P85" s="3"/>
      <c r="Q85" s="3"/>
      <c r="R85" s="3"/>
      <c r="S85" s="3"/>
      <c r="T85" s="3"/>
      <c r="U85" s="3" t="str">
        <f t="shared" si="1"/>
        <v>#REF!</v>
      </c>
    </row>
    <row r="86" ht="15.75" customHeight="1">
      <c r="A86" s="227">
        <v>79.0</v>
      </c>
      <c r="B86" s="227" t="s">
        <v>330</v>
      </c>
      <c r="C86" s="227" t="s">
        <v>53</v>
      </c>
      <c r="D86" s="227" t="s">
        <v>17</v>
      </c>
      <c r="E86" s="227">
        <v>14.0</v>
      </c>
      <c r="F86" s="227">
        <v>0.0</v>
      </c>
      <c r="G86" s="227">
        <v>0.0</v>
      </c>
      <c r="H86" s="227">
        <v>0.0</v>
      </c>
      <c r="I86" s="227">
        <v>656.0</v>
      </c>
      <c r="J86" s="227">
        <v>2.0</v>
      </c>
      <c r="K86" s="227">
        <v>59.0</v>
      </c>
      <c r="L86" s="227">
        <v>410.0</v>
      </c>
      <c r="M86" s="227">
        <v>4.0</v>
      </c>
      <c r="N86" s="227">
        <v>2.0</v>
      </c>
      <c r="P86" s="3"/>
      <c r="Q86" s="3"/>
      <c r="R86" s="3"/>
      <c r="S86" s="3"/>
      <c r="T86" s="3"/>
      <c r="U86" s="3" t="str">
        <f t="shared" si="1"/>
        <v>#REF!</v>
      </c>
    </row>
    <row r="87" ht="15.75" customHeight="1">
      <c r="A87" s="227">
        <v>80.0</v>
      </c>
      <c r="B87" s="227" t="s">
        <v>63</v>
      </c>
      <c r="C87" s="227" t="s">
        <v>64</v>
      </c>
      <c r="D87" s="227" t="s">
        <v>61</v>
      </c>
      <c r="E87" s="227">
        <v>14.0</v>
      </c>
      <c r="F87" s="227">
        <v>0.0</v>
      </c>
      <c r="G87" s="227">
        <v>0.0</v>
      </c>
      <c r="H87" s="227">
        <v>0.0</v>
      </c>
      <c r="I87" s="227">
        <v>22.0</v>
      </c>
      <c r="J87" s="227">
        <v>0.0</v>
      </c>
      <c r="K87" s="227">
        <v>85.0</v>
      </c>
      <c r="L87" s="227">
        <v>1053.0</v>
      </c>
      <c r="M87" s="227">
        <v>5.0</v>
      </c>
      <c r="N87" s="227">
        <v>0.0</v>
      </c>
      <c r="P87" s="3"/>
      <c r="Q87" s="3"/>
      <c r="R87" s="3"/>
      <c r="S87" s="3"/>
      <c r="T87" s="3"/>
      <c r="U87" s="3" t="str">
        <f t="shared" si="1"/>
        <v>#REF!</v>
      </c>
    </row>
    <row r="88" ht="15.75" customHeight="1">
      <c r="A88" s="227">
        <v>81.0</v>
      </c>
      <c r="B88" s="229" t="s">
        <v>144</v>
      </c>
      <c r="C88" s="227" t="s">
        <v>58</v>
      </c>
      <c r="D88" s="227" t="s">
        <v>17</v>
      </c>
      <c r="E88" s="227">
        <v>16.0</v>
      </c>
      <c r="F88" s="227">
        <v>0.0</v>
      </c>
      <c r="G88" s="227">
        <v>0.0</v>
      </c>
      <c r="H88" s="227">
        <v>0.0</v>
      </c>
      <c r="I88" s="227">
        <v>724.0</v>
      </c>
      <c r="J88" s="227">
        <v>6.0</v>
      </c>
      <c r="K88" s="227">
        <v>31.0</v>
      </c>
      <c r="L88" s="227">
        <v>309.0</v>
      </c>
      <c r="M88" s="227">
        <v>0.0</v>
      </c>
      <c r="N88" s="227">
        <v>2.0</v>
      </c>
      <c r="P88" s="3"/>
      <c r="Q88" s="3"/>
      <c r="R88" s="3"/>
      <c r="S88" s="3"/>
      <c r="T88" s="3"/>
      <c r="U88" s="3" t="str">
        <f t="shared" si="1"/>
        <v>#REF!</v>
      </c>
    </row>
    <row r="89" ht="15.75" customHeight="1">
      <c r="A89" s="227">
        <v>82.0</v>
      </c>
      <c r="B89" s="227" t="s">
        <v>93</v>
      </c>
      <c r="C89" s="227" t="s">
        <v>53</v>
      </c>
      <c r="D89" s="227" t="s">
        <v>34</v>
      </c>
      <c r="E89" s="227">
        <v>13.0</v>
      </c>
      <c r="F89" s="227">
        <v>0.0</v>
      </c>
      <c r="G89" s="227">
        <v>0.0</v>
      </c>
      <c r="H89" s="227">
        <v>0.0</v>
      </c>
      <c r="I89" s="227">
        <v>34.0</v>
      </c>
      <c r="J89" s="227">
        <v>0.0</v>
      </c>
      <c r="K89" s="227">
        <v>63.0</v>
      </c>
      <c r="L89" s="227">
        <v>866.0</v>
      </c>
      <c r="M89" s="227">
        <v>7.0</v>
      </c>
      <c r="N89" s="227">
        <v>0.0</v>
      </c>
      <c r="P89" s="3"/>
      <c r="Q89" s="3"/>
      <c r="R89" s="3"/>
      <c r="S89" s="3"/>
      <c r="T89" s="3"/>
      <c r="U89" s="3" t="str">
        <f t="shared" si="1"/>
        <v>#REF!</v>
      </c>
    </row>
    <row r="90" ht="15.75" customHeight="1">
      <c r="A90" s="227">
        <v>83.0</v>
      </c>
      <c r="B90" s="227" t="s">
        <v>103</v>
      </c>
      <c r="C90" s="227" t="s">
        <v>2564</v>
      </c>
      <c r="D90" s="227" t="s">
        <v>34</v>
      </c>
      <c r="E90" s="227">
        <v>14.0</v>
      </c>
      <c r="F90" s="227">
        <v>0.0</v>
      </c>
      <c r="G90" s="227">
        <v>0.0</v>
      </c>
      <c r="H90" s="227">
        <v>0.0</v>
      </c>
      <c r="I90" s="227">
        <v>0.0</v>
      </c>
      <c r="J90" s="227">
        <v>0.0</v>
      </c>
      <c r="K90" s="227">
        <v>58.0</v>
      </c>
      <c r="L90" s="227">
        <v>919.0</v>
      </c>
      <c r="M90" s="227">
        <v>7.0</v>
      </c>
      <c r="N90" s="227">
        <v>0.0</v>
      </c>
      <c r="P90" s="3"/>
      <c r="Q90" s="3"/>
      <c r="R90" s="3"/>
      <c r="S90" s="3"/>
      <c r="T90" s="3"/>
      <c r="U90" s="3" t="str">
        <f t="shared" si="1"/>
        <v>#REF!</v>
      </c>
    </row>
    <row r="91" ht="15.75" customHeight="1">
      <c r="A91" s="227">
        <v>84.0</v>
      </c>
      <c r="B91" s="227" t="s">
        <v>137</v>
      </c>
      <c r="C91" s="227" t="s">
        <v>44</v>
      </c>
      <c r="D91" s="227" t="s">
        <v>34</v>
      </c>
      <c r="E91" s="227">
        <v>16.0</v>
      </c>
      <c r="F91" s="227">
        <v>0.0</v>
      </c>
      <c r="G91" s="227">
        <v>0.0</v>
      </c>
      <c r="H91" s="227">
        <v>0.0</v>
      </c>
      <c r="I91" s="227">
        <v>23.0</v>
      </c>
      <c r="J91" s="227">
        <v>0.0</v>
      </c>
      <c r="K91" s="227">
        <v>90.0</v>
      </c>
      <c r="L91" s="227">
        <v>1046.0</v>
      </c>
      <c r="M91" s="227">
        <v>5.0</v>
      </c>
      <c r="N91" s="227">
        <v>2.0</v>
      </c>
      <c r="P91" s="3"/>
      <c r="Q91" s="3"/>
      <c r="R91" s="3"/>
      <c r="S91" s="3"/>
      <c r="T91" s="3"/>
      <c r="U91" s="3" t="str">
        <f t="shared" si="1"/>
        <v>#REF!</v>
      </c>
    </row>
    <row r="92" ht="15.75" customHeight="1">
      <c r="A92" s="227">
        <v>85.0</v>
      </c>
      <c r="B92" s="227" t="s">
        <v>5839</v>
      </c>
      <c r="C92" s="227" t="s">
        <v>64</v>
      </c>
      <c r="D92" s="227" t="s">
        <v>34</v>
      </c>
      <c r="E92" s="227">
        <v>15.0</v>
      </c>
      <c r="F92" s="227">
        <v>0.0</v>
      </c>
      <c r="G92" s="227">
        <v>0.0</v>
      </c>
      <c r="H92" s="227">
        <v>0.0</v>
      </c>
      <c r="I92" s="227">
        <v>159.0</v>
      </c>
      <c r="J92" s="227">
        <v>3.0</v>
      </c>
      <c r="K92" s="227">
        <v>57.0</v>
      </c>
      <c r="L92" s="227">
        <v>802.0</v>
      </c>
      <c r="M92" s="227">
        <v>3.0</v>
      </c>
      <c r="N92" s="227">
        <v>1.0</v>
      </c>
      <c r="P92" s="3"/>
      <c r="Q92" s="3"/>
      <c r="R92" s="3"/>
      <c r="S92" s="3"/>
      <c r="T92" s="3"/>
      <c r="U92" s="3" t="str">
        <f t="shared" si="1"/>
        <v>#REF!</v>
      </c>
    </row>
    <row r="93" ht="15.75" customHeight="1">
      <c r="A93" s="227">
        <v>86.0</v>
      </c>
      <c r="B93" s="227" t="s">
        <v>138</v>
      </c>
      <c r="C93" s="227" t="s">
        <v>70</v>
      </c>
      <c r="D93" s="227" t="s">
        <v>34</v>
      </c>
      <c r="E93" s="227">
        <v>13.0</v>
      </c>
      <c r="F93" s="227">
        <v>0.0</v>
      </c>
      <c r="G93" s="227">
        <v>0.0</v>
      </c>
      <c r="H93" s="227">
        <v>0.0</v>
      </c>
      <c r="I93" s="227">
        <v>0.0</v>
      </c>
      <c r="J93" s="227">
        <v>0.0</v>
      </c>
      <c r="K93" s="227">
        <v>62.0</v>
      </c>
      <c r="L93" s="227">
        <v>779.0</v>
      </c>
      <c r="M93" s="227">
        <v>9.0</v>
      </c>
      <c r="N93" s="227">
        <v>0.0</v>
      </c>
      <c r="P93" s="3"/>
      <c r="Q93" s="3"/>
      <c r="R93" s="3"/>
      <c r="S93" s="3"/>
      <c r="T93" s="3"/>
      <c r="U93" s="3" t="str">
        <f t="shared" si="1"/>
        <v>#REF!</v>
      </c>
    </row>
    <row r="94" ht="15.75" customHeight="1">
      <c r="A94" s="227">
        <v>87.0</v>
      </c>
      <c r="B94" s="227" t="s">
        <v>126</v>
      </c>
      <c r="C94" s="227" t="s">
        <v>50</v>
      </c>
      <c r="D94" s="227" t="s">
        <v>61</v>
      </c>
      <c r="E94" s="227">
        <v>16.0</v>
      </c>
      <c r="F94" s="227">
        <v>0.0</v>
      </c>
      <c r="G94" s="227">
        <v>0.0</v>
      </c>
      <c r="H94" s="227">
        <v>0.0</v>
      </c>
      <c r="I94" s="227">
        <v>5.0</v>
      </c>
      <c r="J94" s="227">
        <v>0.0</v>
      </c>
      <c r="K94" s="227">
        <v>90.0</v>
      </c>
      <c r="L94" s="227">
        <v>1145.0</v>
      </c>
      <c r="M94" s="227">
        <v>3.0</v>
      </c>
      <c r="N94" s="227">
        <v>1.0</v>
      </c>
      <c r="P94" s="3"/>
      <c r="Q94" s="3"/>
      <c r="R94" s="3"/>
      <c r="S94" s="3"/>
      <c r="T94" s="3"/>
      <c r="U94" s="3" t="str">
        <f t="shared" si="1"/>
        <v>#REF!</v>
      </c>
    </row>
    <row r="95" ht="15.75" customHeight="1">
      <c r="A95" s="227">
        <v>88.0</v>
      </c>
      <c r="B95" s="227" t="s">
        <v>46</v>
      </c>
      <c r="C95" s="227" t="s">
        <v>47</v>
      </c>
      <c r="D95" s="227" t="s">
        <v>34</v>
      </c>
      <c r="E95" s="227">
        <v>12.0</v>
      </c>
      <c r="F95" s="227">
        <v>0.0</v>
      </c>
      <c r="G95" s="227">
        <v>0.0</v>
      </c>
      <c r="H95" s="227">
        <v>0.0</v>
      </c>
      <c r="I95" s="227">
        <v>23.0</v>
      </c>
      <c r="J95" s="227">
        <v>0.0</v>
      </c>
      <c r="K95" s="227">
        <v>58.0</v>
      </c>
      <c r="L95" s="227">
        <v>860.0</v>
      </c>
      <c r="M95" s="227">
        <v>7.0</v>
      </c>
      <c r="N95" s="227">
        <v>0.0</v>
      </c>
      <c r="P95" s="3"/>
      <c r="Q95" s="3"/>
      <c r="R95" s="3"/>
      <c r="S95" s="3"/>
      <c r="T95" s="3"/>
      <c r="U95" s="3" t="str">
        <f t="shared" si="1"/>
        <v>#REF!</v>
      </c>
    </row>
    <row r="96" ht="15.75" customHeight="1">
      <c r="A96" s="227">
        <v>89.0</v>
      </c>
      <c r="B96" s="227" t="s">
        <v>184</v>
      </c>
      <c r="C96" s="227" t="s">
        <v>2564</v>
      </c>
      <c r="D96" s="227" t="s">
        <v>17</v>
      </c>
      <c r="E96" s="227">
        <v>15.0</v>
      </c>
      <c r="F96" s="227">
        <v>0.0</v>
      </c>
      <c r="G96" s="227">
        <v>0.0</v>
      </c>
      <c r="H96" s="227">
        <v>0.0</v>
      </c>
      <c r="I96" s="227">
        <v>898.0</v>
      </c>
      <c r="J96" s="227">
        <v>5.0</v>
      </c>
      <c r="K96" s="227">
        <v>17.0</v>
      </c>
      <c r="L96" s="227">
        <v>142.0</v>
      </c>
      <c r="M96" s="227">
        <v>0.0</v>
      </c>
      <c r="N96" s="227">
        <v>2.0</v>
      </c>
      <c r="P96" s="3"/>
      <c r="Q96" s="3"/>
      <c r="R96" s="3"/>
      <c r="S96" s="3"/>
      <c r="T96" s="3"/>
      <c r="U96" s="3" t="str">
        <f t="shared" si="1"/>
        <v>#REF!</v>
      </c>
    </row>
    <row r="97" ht="15.75" customHeight="1">
      <c r="A97" s="227">
        <v>90.0</v>
      </c>
      <c r="B97" s="227" t="s">
        <v>38</v>
      </c>
      <c r="C97" s="227" t="s">
        <v>39</v>
      </c>
      <c r="D97" s="227" t="s">
        <v>34</v>
      </c>
      <c r="E97" s="227">
        <v>12.0</v>
      </c>
      <c r="F97" s="227">
        <v>0.0</v>
      </c>
      <c r="G97" s="227">
        <v>0.0</v>
      </c>
      <c r="H97" s="227">
        <v>0.0</v>
      </c>
      <c r="I97" s="227">
        <v>0.0</v>
      </c>
      <c r="J97" s="227">
        <v>0.0</v>
      </c>
      <c r="K97" s="227">
        <v>83.0</v>
      </c>
      <c r="L97" s="227">
        <v>997.0</v>
      </c>
      <c r="M97" s="227">
        <v>5.0</v>
      </c>
      <c r="N97" s="227">
        <v>1.0</v>
      </c>
      <c r="P97" s="3"/>
      <c r="Q97" s="3"/>
      <c r="R97" s="3"/>
      <c r="S97" s="3"/>
      <c r="T97" s="3"/>
      <c r="U97" s="3" t="str">
        <f t="shared" si="1"/>
        <v>#REF!</v>
      </c>
    </row>
    <row r="98" ht="15.75" customHeight="1">
      <c r="A98" s="227">
        <v>91.0</v>
      </c>
      <c r="B98" s="227" t="s">
        <v>105</v>
      </c>
      <c r="C98" s="227" t="s">
        <v>85</v>
      </c>
      <c r="D98" s="227" t="s">
        <v>34</v>
      </c>
      <c r="E98" s="227">
        <v>16.0</v>
      </c>
      <c r="F98" s="227">
        <v>0.0</v>
      </c>
      <c r="G98" s="227">
        <v>0.0</v>
      </c>
      <c r="H98" s="227">
        <v>0.0</v>
      </c>
      <c r="I98" s="227">
        <v>11.0</v>
      </c>
      <c r="J98" s="227">
        <v>0.0</v>
      </c>
      <c r="K98" s="227">
        <v>58.0</v>
      </c>
      <c r="L98" s="227">
        <v>900.0</v>
      </c>
      <c r="M98" s="227">
        <v>7.0</v>
      </c>
      <c r="N98" s="227">
        <v>3.0</v>
      </c>
      <c r="P98" s="3"/>
      <c r="Q98" s="3"/>
      <c r="R98" s="3"/>
      <c r="S98" s="3"/>
      <c r="T98" s="3"/>
      <c r="U98" s="3" t="str">
        <f t="shared" si="1"/>
        <v>#REF!</v>
      </c>
    </row>
    <row r="99" ht="15.75" customHeight="1">
      <c r="A99" s="227">
        <v>92.0</v>
      </c>
      <c r="B99" s="227" t="s">
        <v>173</v>
      </c>
      <c r="C99" s="227" t="s">
        <v>140</v>
      </c>
      <c r="D99" s="227" t="s">
        <v>17</v>
      </c>
      <c r="E99" s="227">
        <v>15.0</v>
      </c>
      <c r="F99" s="227">
        <v>35.0</v>
      </c>
      <c r="G99" s="227">
        <v>0.0</v>
      </c>
      <c r="H99" s="227">
        <v>0.0</v>
      </c>
      <c r="I99" s="227">
        <v>263.0</v>
      </c>
      <c r="J99" s="227">
        <v>1.0</v>
      </c>
      <c r="K99" s="227">
        <v>72.0</v>
      </c>
      <c r="L99" s="227">
        <v>645.0</v>
      </c>
      <c r="M99" s="227">
        <v>5.0</v>
      </c>
      <c r="N99" s="227">
        <v>1.0</v>
      </c>
      <c r="P99" s="3"/>
      <c r="Q99" s="3"/>
      <c r="R99" s="3"/>
      <c r="S99" s="3"/>
      <c r="T99" s="3"/>
      <c r="U99" s="3" t="str">
        <f t="shared" si="1"/>
        <v>#REF!</v>
      </c>
    </row>
    <row r="100" ht="15.75" customHeight="1">
      <c r="A100" s="227">
        <v>93.0</v>
      </c>
      <c r="B100" s="227" t="s">
        <v>108</v>
      </c>
      <c r="C100" s="227" t="s">
        <v>66</v>
      </c>
      <c r="D100" s="227" t="s">
        <v>61</v>
      </c>
      <c r="E100" s="227">
        <v>15.0</v>
      </c>
      <c r="F100" s="227">
        <v>0.0</v>
      </c>
      <c r="G100" s="227">
        <v>0.0</v>
      </c>
      <c r="H100" s="227">
        <v>0.0</v>
      </c>
      <c r="I100" s="227">
        <v>0.0</v>
      </c>
      <c r="J100" s="227">
        <v>0.0</v>
      </c>
      <c r="K100" s="227">
        <v>88.0</v>
      </c>
      <c r="L100" s="227">
        <v>916.0</v>
      </c>
      <c r="M100" s="227">
        <v>6.0</v>
      </c>
      <c r="N100" s="227">
        <v>1.0</v>
      </c>
      <c r="P100" s="3"/>
      <c r="Q100" s="3"/>
      <c r="R100" s="3"/>
      <c r="S100" s="3"/>
      <c r="T100" s="3"/>
      <c r="U100" s="3" t="str">
        <f t="shared" si="1"/>
        <v>#REF!</v>
      </c>
    </row>
    <row r="101" ht="15.75" customHeight="1">
      <c r="A101" s="227">
        <v>94.0</v>
      </c>
      <c r="B101" s="227" t="s">
        <v>86</v>
      </c>
      <c r="C101" s="227" t="s">
        <v>41</v>
      </c>
      <c r="D101" s="227" t="s">
        <v>34</v>
      </c>
      <c r="E101" s="227">
        <v>16.0</v>
      </c>
      <c r="F101" s="227">
        <v>20.0</v>
      </c>
      <c r="G101" s="227">
        <v>0.0</v>
      </c>
      <c r="H101" s="227">
        <v>0.0</v>
      </c>
      <c r="I101" s="227">
        <v>10.0</v>
      </c>
      <c r="J101" s="227">
        <v>0.0</v>
      </c>
      <c r="K101" s="227">
        <v>74.0</v>
      </c>
      <c r="L101" s="227">
        <v>1035.0</v>
      </c>
      <c r="M101" s="227">
        <v>4.0</v>
      </c>
      <c r="N101" s="227">
        <v>1.0</v>
      </c>
      <c r="P101" s="3"/>
      <c r="Q101" s="3"/>
      <c r="R101" s="3"/>
      <c r="S101" s="3"/>
      <c r="T101" s="3"/>
      <c r="U101" s="3" t="str">
        <f t="shared" si="1"/>
        <v>#REF!</v>
      </c>
    </row>
    <row r="102" ht="15.75" customHeight="1">
      <c r="A102" s="227">
        <v>95.0</v>
      </c>
      <c r="B102" s="227" t="s">
        <v>157</v>
      </c>
      <c r="C102" s="227" t="s">
        <v>31</v>
      </c>
      <c r="D102" s="227" t="s">
        <v>61</v>
      </c>
      <c r="E102" s="227">
        <v>14.0</v>
      </c>
      <c r="F102" s="227">
        <v>0.0</v>
      </c>
      <c r="G102" s="227">
        <v>0.0</v>
      </c>
      <c r="H102" s="227">
        <v>0.0</v>
      </c>
      <c r="I102" s="227">
        <v>0.0</v>
      </c>
      <c r="J102" s="227">
        <v>0.0</v>
      </c>
      <c r="K102" s="227">
        <v>43.0</v>
      </c>
      <c r="L102" s="227">
        <v>705.0</v>
      </c>
      <c r="M102" s="227">
        <v>9.0</v>
      </c>
      <c r="N102" s="227">
        <v>0.0</v>
      </c>
      <c r="P102" s="3"/>
      <c r="Q102" s="3"/>
      <c r="R102" s="3"/>
      <c r="S102" s="3"/>
      <c r="T102" s="3"/>
      <c r="U102" s="3" t="str">
        <f t="shared" si="1"/>
        <v>#REF!</v>
      </c>
    </row>
    <row r="103" ht="15.75" customHeight="1">
      <c r="A103" s="227">
        <v>96.0</v>
      </c>
      <c r="B103" s="227" t="s">
        <v>174</v>
      </c>
      <c r="C103" s="227" t="s">
        <v>64</v>
      </c>
      <c r="D103" s="227" t="s">
        <v>34</v>
      </c>
      <c r="E103" s="227">
        <v>17.0</v>
      </c>
      <c r="F103" s="227">
        <v>35.0</v>
      </c>
      <c r="G103" s="227">
        <v>1.0</v>
      </c>
      <c r="H103" s="227">
        <v>0.0</v>
      </c>
      <c r="I103" s="227">
        <v>0.0</v>
      </c>
      <c r="J103" s="227">
        <v>0.0</v>
      </c>
      <c r="K103" s="227">
        <v>66.0</v>
      </c>
      <c r="L103" s="227">
        <v>869.0</v>
      </c>
      <c r="M103" s="227">
        <v>5.0</v>
      </c>
      <c r="N103" s="227">
        <v>0.0</v>
      </c>
      <c r="P103" s="3"/>
      <c r="Q103" s="3"/>
      <c r="R103" s="3"/>
      <c r="S103" s="3"/>
      <c r="T103" s="3"/>
      <c r="U103" s="3" t="str">
        <f t="shared" si="1"/>
        <v>#REF!</v>
      </c>
    </row>
    <row r="104" ht="15.75" customHeight="1">
      <c r="A104" s="227">
        <v>97.0</v>
      </c>
      <c r="B104" s="227" t="s">
        <v>175</v>
      </c>
      <c r="C104" s="227" t="s">
        <v>31</v>
      </c>
      <c r="D104" s="227" t="s">
        <v>17</v>
      </c>
      <c r="E104" s="227">
        <v>16.0</v>
      </c>
      <c r="F104" s="227">
        <v>0.0</v>
      </c>
      <c r="G104" s="227">
        <v>0.0</v>
      </c>
      <c r="H104" s="227">
        <v>0.0</v>
      </c>
      <c r="I104" s="227">
        <v>637.0</v>
      </c>
      <c r="J104" s="227">
        <v>5.0</v>
      </c>
      <c r="K104" s="227">
        <v>34.0</v>
      </c>
      <c r="L104" s="227">
        <v>235.0</v>
      </c>
      <c r="M104" s="227">
        <v>1.0</v>
      </c>
      <c r="N104" s="227">
        <v>0.0</v>
      </c>
      <c r="P104" s="3"/>
      <c r="Q104" s="3"/>
      <c r="R104" s="3"/>
      <c r="S104" s="3"/>
      <c r="T104" s="3"/>
      <c r="U104" s="3" t="str">
        <f t="shared" si="1"/>
        <v>#REF!</v>
      </c>
    </row>
    <row r="105" ht="15.75" customHeight="1">
      <c r="A105" s="227">
        <v>98.0</v>
      </c>
      <c r="B105" s="227" t="s">
        <v>163</v>
      </c>
      <c r="C105" s="227" t="s">
        <v>20</v>
      </c>
      <c r="D105" s="227" t="s">
        <v>34</v>
      </c>
      <c r="E105" s="227">
        <v>14.0</v>
      </c>
      <c r="F105" s="227">
        <v>0.0</v>
      </c>
      <c r="G105" s="227">
        <v>0.0</v>
      </c>
      <c r="H105" s="227">
        <v>0.0</v>
      </c>
      <c r="I105" s="227">
        <v>0.0</v>
      </c>
      <c r="J105" s="227">
        <v>0.0</v>
      </c>
      <c r="K105" s="227">
        <v>48.0</v>
      </c>
      <c r="L105" s="227">
        <v>740.0</v>
      </c>
      <c r="M105" s="227">
        <v>8.0</v>
      </c>
      <c r="N105" s="227">
        <v>0.0</v>
      </c>
      <c r="P105" s="3"/>
      <c r="Q105" s="3"/>
      <c r="R105" s="3"/>
      <c r="S105" s="3"/>
      <c r="T105" s="3"/>
      <c r="U105" s="3" t="str">
        <f t="shared" si="1"/>
        <v>#REF!</v>
      </c>
    </row>
    <row r="106" ht="15.75" customHeight="1">
      <c r="A106" s="227">
        <v>99.0</v>
      </c>
      <c r="B106" s="227" t="s">
        <v>171</v>
      </c>
      <c r="C106" s="227" t="s">
        <v>114</v>
      </c>
      <c r="D106" s="227" t="s">
        <v>34</v>
      </c>
      <c r="E106" s="227">
        <v>16.0</v>
      </c>
      <c r="F106" s="227">
        <v>0.0</v>
      </c>
      <c r="G106" s="227">
        <v>0.0</v>
      </c>
      <c r="H106" s="227">
        <v>0.0</v>
      </c>
      <c r="I106" s="227">
        <v>4.0</v>
      </c>
      <c r="J106" s="227">
        <v>0.0</v>
      </c>
      <c r="K106" s="227">
        <v>78.0</v>
      </c>
      <c r="L106" s="227">
        <v>833.0</v>
      </c>
      <c r="M106" s="227">
        <v>6.0</v>
      </c>
      <c r="N106" s="227">
        <v>0.0</v>
      </c>
      <c r="P106" s="3"/>
      <c r="Q106" s="3"/>
      <c r="R106" s="3"/>
      <c r="S106" s="3"/>
      <c r="T106" s="3"/>
      <c r="U106" s="3" t="str">
        <f t="shared" si="1"/>
        <v>#REF!</v>
      </c>
    </row>
    <row r="107" ht="15.75" customHeight="1">
      <c r="A107" s="227">
        <v>100.0</v>
      </c>
      <c r="B107" s="227" t="s">
        <v>129</v>
      </c>
      <c r="C107" s="227" t="s">
        <v>123</v>
      </c>
      <c r="D107" s="227" t="s">
        <v>17</v>
      </c>
      <c r="E107" s="227">
        <v>12.0</v>
      </c>
      <c r="F107" s="227">
        <v>0.0</v>
      </c>
      <c r="G107" s="227">
        <v>0.0</v>
      </c>
      <c r="H107" s="227">
        <v>0.0</v>
      </c>
      <c r="I107" s="227">
        <v>775.0</v>
      </c>
      <c r="J107" s="227">
        <v>2.0</v>
      </c>
      <c r="K107" s="227">
        <v>29.0</v>
      </c>
      <c r="L107" s="227">
        <v>194.0</v>
      </c>
      <c r="M107" s="227">
        <v>2.0</v>
      </c>
      <c r="N107" s="227">
        <v>1.0</v>
      </c>
      <c r="P107" s="3"/>
      <c r="Q107" s="3"/>
      <c r="R107" s="3"/>
      <c r="S107" s="3"/>
      <c r="T107" s="3"/>
      <c r="U107" s="3" t="str">
        <f t="shared" si="1"/>
        <v>#REF!</v>
      </c>
    </row>
    <row r="108" ht="15.75" customHeight="1">
      <c r="A108" s="227">
        <v>101.0</v>
      </c>
      <c r="B108" s="227" t="s">
        <v>287</v>
      </c>
      <c r="C108" s="227" t="s">
        <v>123</v>
      </c>
      <c r="D108" s="227" t="s">
        <v>34</v>
      </c>
      <c r="E108" s="227">
        <v>15.0</v>
      </c>
      <c r="F108" s="227">
        <v>0.0</v>
      </c>
      <c r="G108" s="227">
        <v>0.0</v>
      </c>
      <c r="H108" s="227">
        <v>0.0</v>
      </c>
      <c r="I108" s="227">
        <v>0.0</v>
      </c>
      <c r="J108" s="227">
        <v>0.0</v>
      </c>
      <c r="K108" s="227">
        <v>67.0</v>
      </c>
      <c r="L108" s="227">
        <v>778.0</v>
      </c>
      <c r="M108" s="227">
        <v>6.0</v>
      </c>
      <c r="N108" s="227">
        <v>0.0</v>
      </c>
      <c r="P108" s="3"/>
      <c r="Q108" s="3"/>
      <c r="R108" s="3"/>
      <c r="S108" s="3"/>
      <c r="T108" s="3"/>
      <c r="U108" s="3" t="str">
        <f t="shared" si="1"/>
        <v>#REF!</v>
      </c>
    </row>
    <row r="109" ht="15.75" customHeight="1">
      <c r="A109" s="227">
        <v>102.0</v>
      </c>
      <c r="B109" s="227" t="s">
        <v>206</v>
      </c>
      <c r="C109" s="227" t="s">
        <v>18</v>
      </c>
      <c r="D109" s="227" t="s">
        <v>34</v>
      </c>
      <c r="E109" s="227">
        <v>16.0</v>
      </c>
      <c r="F109" s="227">
        <v>0.0</v>
      </c>
      <c r="G109" s="227">
        <v>0.0</v>
      </c>
      <c r="H109" s="227">
        <v>0.0</v>
      </c>
      <c r="I109" s="227">
        <v>130.0</v>
      </c>
      <c r="J109" s="227">
        <v>1.0</v>
      </c>
      <c r="K109" s="227">
        <v>54.0</v>
      </c>
      <c r="L109" s="227">
        <v>627.0</v>
      </c>
      <c r="M109" s="227">
        <v>6.0</v>
      </c>
      <c r="N109" s="227">
        <v>0.0</v>
      </c>
      <c r="P109" s="3"/>
      <c r="Q109" s="3"/>
      <c r="R109" s="3"/>
      <c r="S109" s="3"/>
      <c r="T109" s="3"/>
      <c r="U109" s="3" t="str">
        <f t="shared" si="1"/>
        <v>#REF!</v>
      </c>
    </row>
    <row r="110" ht="15.75" customHeight="1">
      <c r="A110" s="227">
        <v>103.0</v>
      </c>
      <c r="B110" s="227" t="s">
        <v>177</v>
      </c>
      <c r="C110" s="227" t="s">
        <v>53</v>
      </c>
      <c r="D110" s="227" t="s">
        <v>61</v>
      </c>
      <c r="E110" s="227">
        <v>13.0</v>
      </c>
      <c r="F110" s="227">
        <v>0.0</v>
      </c>
      <c r="G110" s="227">
        <v>0.0</v>
      </c>
      <c r="H110" s="227">
        <v>0.0</v>
      </c>
      <c r="I110" s="227">
        <v>0.0</v>
      </c>
      <c r="J110" s="227">
        <v>0.0</v>
      </c>
      <c r="K110" s="227">
        <v>75.0</v>
      </c>
      <c r="L110" s="227">
        <v>787.0</v>
      </c>
      <c r="M110" s="227">
        <v>6.0</v>
      </c>
      <c r="N110" s="227">
        <v>0.0</v>
      </c>
      <c r="P110" s="3"/>
      <c r="Q110" s="3"/>
      <c r="R110" s="3"/>
      <c r="S110" s="3"/>
      <c r="T110" s="3"/>
      <c r="U110" s="3" t="str">
        <f t="shared" si="1"/>
        <v>#REF!</v>
      </c>
    </row>
    <row r="111" ht="15.75" customHeight="1">
      <c r="A111" s="227">
        <v>104.0</v>
      </c>
      <c r="B111" s="227" t="s">
        <v>159</v>
      </c>
      <c r="C111" s="227" t="s">
        <v>64</v>
      </c>
      <c r="D111" s="227" t="s">
        <v>17</v>
      </c>
      <c r="E111" s="227">
        <v>14.0</v>
      </c>
      <c r="F111" s="227">
        <v>0.0</v>
      </c>
      <c r="G111" s="227">
        <v>0.0</v>
      </c>
      <c r="H111" s="227">
        <v>0.0</v>
      </c>
      <c r="I111" s="227">
        <v>544.0</v>
      </c>
      <c r="J111" s="227">
        <v>6.0</v>
      </c>
      <c r="K111" s="227">
        <v>21.0</v>
      </c>
      <c r="L111" s="227">
        <v>180.0</v>
      </c>
      <c r="M111" s="227">
        <v>1.0</v>
      </c>
      <c r="N111" s="227">
        <v>0.0</v>
      </c>
      <c r="P111" s="3"/>
      <c r="Q111" s="3"/>
      <c r="R111" s="3"/>
      <c r="S111" s="3"/>
      <c r="T111" s="3"/>
      <c r="U111" s="3" t="str">
        <f t="shared" si="1"/>
        <v>#REF!</v>
      </c>
    </row>
    <row r="112" ht="15.75" customHeight="1">
      <c r="A112" s="227">
        <v>105.0</v>
      </c>
      <c r="B112" s="227" t="s">
        <v>153</v>
      </c>
      <c r="C112" s="227" t="s">
        <v>81</v>
      </c>
      <c r="D112" s="227" t="s">
        <v>34</v>
      </c>
      <c r="E112" s="227">
        <v>15.0</v>
      </c>
      <c r="F112" s="227">
        <v>0.0</v>
      </c>
      <c r="G112" s="227">
        <v>0.0</v>
      </c>
      <c r="H112" s="227">
        <v>0.0</v>
      </c>
      <c r="I112" s="227">
        <v>2.0</v>
      </c>
      <c r="J112" s="227">
        <v>0.0</v>
      </c>
      <c r="K112" s="227">
        <v>49.0</v>
      </c>
      <c r="L112" s="227">
        <v>1001.0</v>
      </c>
      <c r="M112" s="227">
        <v>2.0</v>
      </c>
      <c r="N112" s="227">
        <v>0.0</v>
      </c>
      <c r="P112" s="3"/>
      <c r="Q112" s="3"/>
      <c r="R112" s="3"/>
      <c r="S112" s="3"/>
      <c r="T112" s="3"/>
      <c r="U112" s="3" t="str">
        <f t="shared" si="1"/>
        <v>#REF!</v>
      </c>
    </row>
    <row r="113" ht="15.75" customHeight="1">
      <c r="A113" s="227">
        <v>106.0</v>
      </c>
      <c r="B113" s="227" t="s">
        <v>100</v>
      </c>
      <c r="C113" s="227" t="s">
        <v>90</v>
      </c>
      <c r="D113" s="227" t="s">
        <v>17</v>
      </c>
      <c r="E113" s="227">
        <v>10.0</v>
      </c>
      <c r="F113" s="227">
        <v>0.0</v>
      </c>
      <c r="G113" s="227">
        <v>0.0</v>
      </c>
      <c r="H113" s="227">
        <v>0.0</v>
      </c>
      <c r="I113" s="227">
        <v>464.0</v>
      </c>
      <c r="J113" s="227">
        <v>4.0</v>
      </c>
      <c r="K113" s="227">
        <v>34.0</v>
      </c>
      <c r="L113" s="227">
        <v>251.0</v>
      </c>
      <c r="M113" s="227">
        <v>3.0</v>
      </c>
      <c r="N113" s="227">
        <v>1.0</v>
      </c>
      <c r="P113" s="3"/>
      <c r="Q113" s="3"/>
      <c r="R113" s="3"/>
      <c r="S113" s="3"/>
      <c r="T113" s="3"/>
      <c r="U113" s="3" t="str">
        <f t="shared" si="1"/>
        <v>#REF!</v>
      </c>
    </row>
    <row r="114" ht="15.75" customHeight="1">
      <c r="A114" s="227">
        <v>107.0</v>
      </c>
      <c r="B114" s="227" t="s">
        <v>449</v>
      </c>
      <c r="C114" s="227" t="s">
        <v>47</v>
      </c>
      <c r="D114" s="227" t="s">
        <v>17</v>
      </c>
      <c r="E114" s="227">
        <v>11.0</v>
      </c>
      <c r="F114" s="227">
        <v>0.0</v>
      </c>
      <c r="G114" s="227">
        <v>0.0</v>
      </c>
      <c r="H114" s="227">
        <v>0.0</v>
      </c>
      <c r="I114" s="227">
        <v>498.0</v>
      </c>
      <c r="J114" s="227">
        <v>5.0</v>
      </c>
      <c r="K114" s="227">
        <v>30.0</v>
      </c>
      <c r="L114" s="227">
        <v>213.0</v>
      </c>
      <c r="M114" s="227">
        <v>2.0</v>
      </c>
      <c r="N114" s="227">
        <v>1.0</v>
      </c>
      <c r="P114" s="3"/>
      <c r="Q114" s="3"/>
      <c r="R114" s="3"/>
      <c r="S114" s="3"/>
      <c r="T114" s="3"/>
      <c r="U114" s="3" t="str">
        <f t="shared" si="1"/>
        <v>#REF!</v>
      </c>
    </row>
    <row r="115" ht="15.75" customHeight="1">
      <c r="A115" s="227">
        <v>108.0</v>
      </c>
      <c r="B115" s="227" t="s">
        <v>212</v>
      </c>
      <c r="C115" s="227" t="s">
        <v>114</v>
      </c>
      <c r="D115" s="227" t="s">
        <v>34</v>
      </c>
      <c r="E115" s="227">
        <v>16.0</v>
      </c>
      <c r="F115" s="227">
        <v>0.0</v>
      </c>
      <c r="G115" s="227">
        <v>0.0</v>
      </c>
      <c r="H115" s="227">
        <v>0.0</v>
      </c>
      <c r="I115" s="227">
        <v>4.0</v>
      </c>
      <c r="J115" s="227">
        <v>0.0</v>
      </c>
      <c r="K115" s="227">
        <v>52.0</v>
      </c>
      <c r="L115" s="227">
        <v>779.0</v>
      </c>
      <c r="M115" s="227">
        <v>5.0</v>
      </c>
      <c r="N115" s="227">
        <v>0.0</v>
      </c>
      <c r="P115" s="3"/>
      <c r="Q115" s="3"/>
      <c r="R115" s="3"/>
      <c r="S115" s="3"/>
      <c r="T115" s="3"/>
      <c r="U115" s="3" t="str">
        <f t="shared" si="1"/>
        <v>#REF!</v>
      </c>
    </row>
    <row r="116" ht="15.75" customHeight="1">
      <c r="A116" s="227">
        <v>109.0</v>
      </c>
      <c r="B116" s="227" t="s">
        <v>207</v>
      </c>
      <c r="C116" s="227" t="s">
        <v>107</v>
      </c>
      <c r="D116" s="227" t="s">
        <v>17</v>
      </c>
      <c r="E116" s="227">
        <v>16.0</v>
      </c>
      <c r="F116" s="227">
        <v>0.0</v>
      </c>
      <c r="G116" s="227">
        <v>0.0</v>
      </c>
      <c r="H116" s="227">
        <v>0.0</v>
      </c>
      <c r="I116" s="227">
        <v>410.0</v>
      </c>
      <c r="J116" s="227">
        <v>2.0</v>
      </c>
      <c r="K116" s="227">
        <v>44.0</v>
      </c>
      <c r="L116" s="227">
        <v>410.0</v>
      </c>
      <c r="M116" s="227">
        <v>3.0</v>
      </c>
      <c r="N116" s="227">
        <v>1.0</v>
      </c>
      <c r="P116" s="3"/>
      <c r="Q116" s="3"/>
      <c r="R116" s="3"/>
      <c r="S116" s="3"/>
      <c r="T116" s="3"/>
      <c r="U116" s="3" t="str">
        <f t="shared" si="1"/>
        <v>#REF!</v>
      </c>
    </row>
    <row r="117" ht="15.75" customHeight="1">
      <c r="A117" s="227">
        <v>110.0</v>
      </c>
      <c r="B117" s="227" t="s">
        <v>305</v>
      </c>
      <c r="C117" s="227" t="s">
        <v>99</v>
      </c>
      <c r="D117" s="227" t="s">
        <v>34</v>
      </c>
      <c r="E117" s="227">
        <v>16.0</v>
      </c>
      <c r="F117" s="227">
        <v>0.0</v>
      </c>
      <c r="G117" s="227">
        <v>0.0</v>
      </c>
      <c r="H117" s="227">
        <v>0.0</v>
      </c>
      <c r="I117" s="227">
        <v>0.0</v>
      </c>
      <c r="J117" s="227">
        <v>0.0</v>
      </c>
      <c r="K117" s="227">
        <v>47.0</v>
      </c>
      <c r="L117" s="227">
        <v>775.0</v>
      </c>
      <c r="M117" s="227">
        <v>5.0</v>
      </c>
      <c r="N117" s="227">
        <v>0.0</v>
      </c>
      <c r="P117" s="3"/>
      <c r="Q117" s="3"/>
      <c r="R117" s="3"/>
      <c r="S117" s="3"/>
      <c r="T117" s="3"/>
      <c r="U117" s="3" t="str">
        <f t="shared" si="1"/>
        <v>#REF!</v>
      </c>
    </row>
    <row r="118" ht="15.75" customHeight="1">
      <c r="A118" s="227">
        <v>111.0</v>
      </c>
      <c r="B118" s="227" t="s">
        <v>927</v>
      </c>
      <c r="C118" s="227" t="s">
        <v>90</v>
      </c>
      <c r="D118" s="227" t="s">
        <v>75</v>
      </c>
      <c r="E118" s="227">
        <v>10.0</v>
      </c>
      <c r="F118" s="227">
        <v>1765.0</v>
      </c>
      <c r="G118" s="227">
        <v>13.0</v>
      </c>
      <c r="H118" s="227">
        <v>9.0</v>
      </c>
      <c r="I118" s="227">
        <v>42.0</v>
      </c>
      <c r="J118" s="227">
        <v>0.0</v>
      </c>
      <c r="K118" s="227">
        <v>0.0</v>
      </c>
      <c r="L118" s="227">
        <v>0.0</v>
      </c>
      <c r="M118" s="227">
        <v>0.0</v>
      </c>
      <c r="N118" s="227">
        <v>0.0</v>
      </c>
      <c r="P118" s="3"/>
      <c r="Q118" s="3"/>
      <c r="R118" s="3"/>
      <c r="S118" s="3"/>
      <c r="T118" s="3"/>
      <c r="U118" s="3" t="str">
        <f t="shared" si="1"/>
        <v>#REF!</v>
      </c>
    </row>
    <row r="119" ht="15.75" customHeight="1">
      <c r="A119" s="227">
        <v>112.0</v>
      </c>
      <c r="B119" s="227" t="s">
        <v>248</v>
      </c>
      <c r="C119" s="227" t="s">
        <v>39</v>
      </c>
      <c r="D119" s="227" t="s">
        <v>17</v>
      </c>
      <c r="E119" s="227">
        <v>14.0</v>
      </c>
      <c r="F119" s="227">
        <v>0.0</v>
      </c>
      <c r="G119" s="227">
        <v>0.0</v>
      </c>
      <c r="H119" s="227">
        <v>0.0</v>
      </c>
      <c r="I119" s="227">
        <v>460.0</v>
      </c>
      <c r="J119" s="227">
        <v>1.0</v>
      </c>
      <c r="K119" s="227">
        <v>39.0</v>
      </c>
      <c r="L119" s="227">
        <v>253.0</v>
      </c>
      <c r="M119" s="227">
        <v>5.0</v>
      </c>
      <c r="N119" s="227">
        <v>0.0</v>
      </c>
      <c r="P119" s="3"/>
      <c r="Q119" s="3"/>
      <c r="R119" s="3"/>
      <c r="S119" s="3"/>
      <c r="T119" s="3"/>
      <c r="U119" s="3" t="str">
        <f t="shared" si="1"/>
        <v>#REF!</v>
      </c>
    </row>
    <row r="120" ht="15.75" customHeight="1">
      <c r="A120" s="227">
        <v>113.0</v>
      </c>
      <c r="B120" s="227" t="s">
        <v>106</v>
      </c>
      <c r="C120" s="227" t="s">
        <v>68</v>
      </c>
      <c r="D120" s="227" t="s">
        <v>17</v>
      </c>
      <c r="E120" s="227">
        <v>13.0</v>
      </c>
      <c r="F120" s="227">
        <v>0.0</v>
      </c>
      <c r="G120" s="227">
        <v>0.0</v>
      </c>
      <c r="H120" s="227">
        <v>0.0</v>
      </c>
      <c r="I120" s="227">
        <v>345.0</v>
      </c>
      <c r="J120" s="227">
        <v>2.0</v>
      </c>
      <c r="K120" s="227">
        <v>36.0</v>
      </c>
      <c r="L120" s="227">
        <v>370.0</v>
      </c>
      <c r="M120" s="227">
        <v>4.0</v>
      </c>
      <c r="N120" s="227">
        <v>1.0</v>
      </c>
      <c r="P120" s="3"/>
      <c r="Q120" s="3"/>
      <c r="R120" s="3"/>
      <c r="S120" s="3"/>
      <c r="T120" s="3"/>
      <c r="U120" s="3" t="str">
        <f t="shared" si="1"/>
        <v>#REF!</v>
      </c>
    </row>
    <row r="121" ht="15.75" customHeight="1">
      <c r="A121" s="227">
        <v>114.0</v>
      </c>
      <c r="B121" s="227" t="s">
        <v>929</v>
      </c>
      <c r="C121" s="227" t="s">
        <v>2564</v>
      </c>
      <c r="D121" s="227" t="s">
        <v>75</v>
      </c>
      <c r="E121" s="227">
        <v>10.0</v>
      </c>
      <c r="F121" s="227">
        <v>1707.0</v>
      </c>
      <c r="G121" s="227">
        <v>11.0</v>
      </c>
      <c r="H121" s="227">
        <v>5.0</v>
      </c>
      <c r="I121" s="227">
        <v>12.0</v>
      </c>
      <c r="J121" s="227">
        <v>1.0</v>
      </c>
      <c r="K121" s="227">
        <v>0.0</v>
      </c>
      <c r="L121" s="227">
        <v>0.0</v>
      </c>
      <c r="M121" s="227">
        <v>0.0</v>
      </c>
      <c r="N121" s="227">
        <v>3.0</v>
      </c>
      <c r="P121" s="3"/>
      <c r="Q121" s="3"/>
      <c r="R121" s="3"/>
      <c r="S121" s="3"/>
      <c r="T121" s="3"/>
      <c r="U121" s="3" t="str">
        <f t="shared" si="1"/>
        <v>#REF!</v>
      </c>
    </row>
    <row r="122" ht="15.75" customHeight="1">
      <c r="A122" s="227">
        <v>115.0</v>
      </c>
      <c r="B122" s="227" t="s">
        <v>197</v>
      </c>
      <c r="C122" s="227" t="s">
        <v>20</v>
      </c>
      <c r="D122" s="227" t="s">
        <v>34</v>
      </c>
      <c r="E122" s="227">
        <v>11.0</v>
      </c>
      <c r="F122" s="227">
        <v>0.0</v>
      </c>
      <c r="G122" s="227">
        <v>0.0</v>
      </c>
      <c r="H122" s="227">
        <v>0.0</v>
      </c>
      <c r="I122" s="227">
        <v>16.0</v>
      </c>
      <c r="J122" s="227">
        <v>0.0</v>
      </c>
      <c r="K122" s="227">
        <v>49.0</v>
      </c>
      <c r="L122" s="227">
        <v>676.0</v>
      </c>
      <c r="M122" s="227">
        <v>6.0</v>
      </c>
      <c r="N122" s="227">
        <v>1.0</v>
      </c>
      <c r="P122" s="3"/>
      <c r="Q122" s="3"/>
      <c r="R122" s="3"/>
      <c r="S122" s="3"/>
      <c r="T122" s="3"/>
      <c r="U122" s="3" t="str">
        <f t="shared" si="1"/>
        <v>#REF!</v>
      </c>
    </row>
    <row r="123" ht="15.75" customHeight="1">
      <c r="A123" s="227">
        <v>116.0</v>
      </c>
      <c r="B123" s="227" t="s">
        <v>259</v>
      </c>
      <c r="C123" s="227" t="s">
        <v>68</v>
      </c>
      <c r="D123" s="227" t="s">
        <v>34</v>
      </c>
      <c r="E123" s="227">
        <v>16.0</v>
      </c>
      <c r="F123" s="227">
        <v>0.0</v>
      </c>
      <c r="G123" s="227">
        <v>0.0</v>
      </c>
      <c r="H123" s="227">
        <v>0.0</v>
      </c>
      <c r="I123" s="227">
        <v>0.0</v>
      </c>
      <c r="J123" s="227">
        <v>0.0</v>
      </c>
      <c r="K123" s="227">
        <v>75.0</v>
      </c>
      <c r="L123" s="227">
        <v>804.0</v>
      </c>
      <c r="M123" s="227">
        <v>4.0</v>
      </c>
      <c r="N123" s="227">
        <v>1.0</v>
      </c>
      <c r="P123" s="3"/>
      <c r="Q123" s="3"/>
      <c r="R123" s="3"/>
      <c r="S123" s="3"/>
      <c r="T123" s="3"/>
      <c r="U123" s="3" t="str">
        <f t="shared" si="1"/>
        <v>#REF!</v>
      </c>
    </row>
    <row r="124" ht="15.75" customHeight="1">
      <c r="A124" s="227">
        <v>117.0</v>
      </c>
      <c r="B124" s="227" t="s">
        <v>205</v>
      </c>
      <c r="C124" s="227" t="s">
        <v>58</v>
      </c>
      <c r="D124" s="227" t="s">
        <v>34</v>
      </c>
      <c r="E124" s="227">
        <v>14.0</v>
      </c>
      <c r="F124" s="227">
        <v>0.0</v>
      </c>
      <c r="G124" s="227">
        <v>0.0</v>
      </c>
      <c r="H124" s="227">
        <v>0.0</v>
      </c>
      <c r="I124" s="227">
        <v>16.0</v>
      </c>
      <c r="J124" s="227">
        <v>0.0</v>
      </c>
      <c r="K124" s="227">
        <v>36.0</v>
      </c>
      <c r="L124" s="227">
        <v>645.0</v>
      </c>
      <c r="M124" s="227">
        <v>6.0</v>
      </c>
      <c r="N124" s="227">
        <v>0.0</v>
      </c>
      <c r="P124" s="3"/>
      <c r="Q124" s="3"/>
      <c r="R124" s="3"/>
      <c r="S124" s="3"/>
      <c r="T124" s="3"/>
      <c r="U124" s="3" t="str">
        <f t="shared" si="1"/>
        <v>#REF!</v>
      </c>
    </row>
    <row r="125" ht="15.75" customHeight="1">
      <c r="A125" s="227">
        <v>118.0</v>
      </c>
      <c r="B125" s="227" t="s">
        <v>149</v>
      </c>
      <c r="C125" s="227" t="s">
        <v>66</v>
      </c>
      <c r="D125" s="227" t="s">
        <v>17</v>
      </c>
      <c r="E125" s="227">
        <v>10.0</v>
      </c>
      <c r="F125" s="227">
        <v>0.0</v>
      </c>
      <c r="G125" s="227">
        <v>0.0</v>
      </c>
      <c r="H125" s="227">
        <v>0.0</v>
      </c>
      <c r="I125" s="227">
        <v>525.0</v>
      </c>
      <c r="J125" s="227">
        <v>6.0</v>
      </c>
      <c r="K125" s="227">
        <v>10.0</v>
      </c>
      <c r="L125" s="227">
        <v>69.0</v>
      </c>
      <c r="M125" s="227">
        <v>1.0</v>
      </c>
      <c r="N125" s="227">
        <v>0.0</v>
      </c>
      <c r="P125" s="3"/>
      <c r="Q125" s="3"/>
      <c r="R125" s="3"/>
      <c r="S125" s="3"/>
      <c r="T125" s="3"/>
      <c r="U125" s="3" t="str">
        <f t="shared" si="1"/>
        <v>#REF!</v>
      </c>
    </row>
    <row r="126" ht="15.75" customHeight="1">
      <c r="A126" s="227">
        <v>119.0</v>
      </c>
      <c r="B126" s="227" t="s">
        <v>260</v>
      </c>
      <c r="C126" s="227" t="s">
        <v>50</v>
      </c>
      <c r="D126" s="227" t="s">
        <v>34</v>
      </c>
      <c r="E126" s="227">
        <v>14.0</v>
      </c>
      <c r="F126" s="227">
        <v>0.0</v>
      </c>
      <c r="G126" s="227">
        <v>0.0</v>
      </c>
      <c r="H126" s="227">
        <v>0.0</v>
      </c>
      <c r="I126" s="227">
        <v>0.0</v>
      </c>
      <c r="J126" s="227">
        <v>0.0</v>
      </c>
      <c r="K126" s="227">
        <v>42.0</v>
      </c>
      <c r="L126" s="227">
        <v>651.0</v>
      </c>
      <c r="M126" s="227">
        <v>6.0</v>
      </c>
      <c r="N126" s="227">
        <v>0.0</v>
      </c>
      <c r="P126" s="3"/>
      <c r="Q126" s="3"/>
      <c r="R126" s="3"/>
      <c r="S126" s="3"/>
      <c r="T126" s="3"/>
      <c r="U126" s="3" t="str">
        <f t="shared" si="1"/>
        <v>#REF!</v>
      </c>
    </row>
    <row r="127" ht="15.75" customHeight="1">
      <c r="A127" s="227">
        <v>120.0</v>
      </c>
      <c r="B127" s="227" t="s">
        <v>1144</v>
      </c>
      <c r="C127" s="227" t="s">
        <v>58</v>
      </c>
      <c r="D127" s="227" t="s">
        <v>17</v>
      </c>
      <c r="E127" s="227">
        <v>16.0</v>
      </c>
      <c r="F127" s="227">
        <v>0.0</v>
      </c>
      <c r="G127" s="227">
        <v>0.0</v>
      </c>
      <c r="H127" s="227">
        <v>0.0</v>
      </c>
      <c r="I127" s="227">
        <v>470.0</v>
      </c>
      <c r="J127" s="227">
        <v>6.0</v>
      </c>
      <c r="K127" s="227">
        <v>16.0</v>
      </c>
      <c r="L127" s="227">
        <v>115.0</v>
      </c>
      <c r="M127" s="227">
        <v>1.0</v>
      </c>
      <c r="N127" s="227">
        <v>1.0</v>
      </c>
      <c r="P127" s="3"/>
      <c r="Q127" s="3"/>
      <c r="R127" s="3"/>
      <c r="S127" s="3"/>
      <c r="T127" s="3"/>
      <c r="U127" s="3" t="str">
        <f t="shared" si="1"/>
        <v>#REF!</v>
      </c>
    </row>
    <row r="128" ht="15.75" customHeight="1">
      <c r="A128" s="227">
        <v>121.0</v>
      </c>
      <c r="B128" s="227" t="s">
        <v>132</v>
      </c>
      <c r="C128" s="227" t="s">
        <v>77</v>
      </c>
      <c r="D128" s="227" t="s">
        <v>34</v>
      </c>
      <c r="E128" s="227">
        <v>14.0</v>
      </c>
      <c r="F128" s="227">
        <v>0.0</v>
      </c>
      <c r="G128" s="227">
        <v>0.0</v>
      </c>
      <c r="H128" s="227">
        <v>0.0</v>
      </c>
      <c r="I128" s="227">
        <v>0.0</v>
      </c>
      <c r="J128" s="227">
        <v>0.0</v>
      </c>
      <c r="K128" s="227">
        <v>46.0</v>
      </c>
      <c r="L128" s="227">
        <v>584.0</v>
      </c>
      <c r="M128" s="227">
        <v>7.0</v>
      </c>
      <c r="N128" s="227">
        <v>0.0</v>
      </c>
      <c r="P128" s="3"/>
      <c r="Q128" s="3"/>
      <c r="R128" s="3"/>
      <c r="S128" s="3"/>
      <c r="T128" s="3"/>
      <c r="U128" s="3" t="str">
        <f t="shared" si="1"/>
        <v>#REF!</v>
      </c>
    </row>
    <row r="129" ht="15.75" customHeight="1">
      <c r="A129" s="227">
        <v>122.0</v>
      </c>
      <c r="B129" s="227" t="s">
        <v>160</v>
      </c>
      <c r="C129" s="227" t="s">
        <v>68</v>
      </c>
      <c r="D129" s="227" t="s">
        <v>34</v>
      </c>
      <c r="E129" s="227">
        <v>13.0</v>
      </c>
      <c r="F129" s="227">
        <v>0.0</v>
      </c>
      <c r="G129" s="227">
        <v>0.0</v>
      </c>
      <c r="H129" s="227">
        <v>0.0</v>
      </c>
      <c r="I129" s="227">
        <v>93.0</v>
      </c>
      <c r="J129" s="227">
        <v>0.0</v>
      </c>
      <c r="K129" s="227">
        <v>68.0</v>
      </c>
      <c r="L129" s="227">
        <v>709.0</v>
      </c>
      <c r="M129" s="227">
        <v>3.0</v>
      </c>
      <c r="N129" s="227">
        <v>0.0</v>
      </c>
      <c r="P129" s="3"/>
      <c r="Q129" s="3"/>
      <c r="R129" s="3"/>
      <c r="S129" s="3"/>
      <c r="T129" s="3"/>
      <c r="U129" s="3" t="str">
        <f t="shared" si="1"/>
        <v>#REF!</v>
      </c>
    </row>
    <row r="130" ht="15.75" customHeight="1">
      <c r="A130" s="227">
        <v>123.0</v>
      </c>
      <c r="B130" s="227" t="s">
        <v>269</v>
      </c>
      <c r="C130" s="227" t="s">
        <v>23</v>
      </c>
      <c r="D130" s="227" t="s">
        <v>34</v>
      </c>
      <c r="E130" s="227">
        <v>15.0</v>
      </c>
      <c r="F130" s="227">
        <v>0.0</v>
      </c>
      <c r="G130" s="227">
        <v>0.0</v>
      </c>
      <c r="H130" s="227">
        <v>0.0</v>
      </c>
      <c r="I130" s="227">
        <v>11.0</v>
      </c>
      <c r="J130" s="227">
        <v>0.0</v>
      </c>
      <c r="K130" s="227">
        <v>55.0</v>
      </c>
      <c r="L130" s="227">
        <v>828.0</v>
      </c>
      <c r="M130" s="227">
        <v>3.0</v>
      </c>
      <c r="N130" s="227">
        <v>1.0</v>
      </c>
      <c r="P130" s="3"/>
      <c r="Q130" s="3"/>
      <c r="R130" s="3"/>
      <c r="S130" s="3"/>
      <c r="T130" s="3"/>
      <c r="U130" s="3" t="str">
        <f t="shared" si="1"/>
        <v>#REF!</v>
      </c>
    </row>
    <row r="131" ht="15.75" customHeight="1">
      <c r="A131" s="227">
        <v>124.0</v>
      </c>
      <c r="B131" s="227" t="s">
        <v>316</v>
      </c>
      <c r="C131" s="227" t="s">
        <v>102</v>
      </c>
      <c r="D131" s="227" t="s">
        <v>17</v>
      </c>
      <c r="E131" s="227">
        <v>16.0</v>
      </c>
      <c r="F131" s="227">
        <v>0.0</v>
      </c>
      <c r="G131" s="227">
        <v>0.0</v>
      </c>
      <c r="H131" s="227">
        <v>0.0</v>
      </c>
      <c r="I131" s="227">
        <v>496.0</v>
      </c>
      <c r="J131" s="227">
        <v>3.0</v>
      </c>
      <c r="K131" s="227">
        <v>43.0</v>
      </c>
      <c r="L131" s="227">
        <v>256.0</v>
      </c>
      <c r="M131" s="227">
        <v>1.0</v>
      </c>
      <c r="N131" s="227">
        <v>0.0</v>
      </c>
      <c r="P131" s="3"/>
      <c r="Q131" s="3"/>
      <c r="R131" s="3"/>
      <c r="S131" s="3"/>
      <c r="T131" s="3"/>
      <c r="U131" s="3" t="str">
        <f t="shared" si="1"/>
        <v>#REF!</v>
      </c>
    </row>
    <row r="132" ht="15.75" customHeight="1">
      <c r="A132" s="227">
        <v>125.0</v>
      </c>
      <c r="B132" s="227" t="s">
        <v>161</v>
      </c>
      <c r="C132" s="227" t="s">
        <v>90</v>
      </c>
      <c r="D132" s="227" t="s">
        <v>34</v>
      </c>
      <c r="E132" s="227">
        <v>16.0</v>
      </c>
      <c r="F132" s="227">
        <v>0.0</v>
      </c>
      <c r="G132" s="227">
        <v>0.0</v>
      </c>
      <c r="H132" s="227">
        <v>0.0</v>
      </c>
      <c r="I132" s="227">
        <v>41.0</v>
      </c>
      <c r="J132" s="227">
        <v>0.0</v>
      </c>
      <c r="K132" s="227">
        <v>59.0</v>
      </c>
      <c r="L132" s="227">
        <v>680.0</v>
      </c>
      <c r="M132" s="227">
        <v>5.0</v>
      </c>
      <c r="N132" s="227">
        <v>2.0</v>
      </c>
      <c r="P132" s="3"/>
      <c r="Q132" s="3"/>
      <c r="R132" s="3"/>
      <c r="S132" s="3"/>
      <c r="T132" s="3"/>
      <c r="U132" s="3" t="str">
        <f t="shared" si="1"/>
        <v>#REF!</v>
      </c>
    </row>
    <row r="133" ht="15.75" customHeight="1">
      <c r="A133" s="227">
        <v>126.0</v>
      </c>
      <c r="B133" s="227" t="s">
        <v>147</v>
      </c>
      <c r="C133" s="227" t="s">
        <v>81</v>
      </c>
      <c r="D133" s="227" t="s">
        <v>61</v>
      </c>
      <c r="E133" s="227">
        <v>12.0</v>
      </c>
      <c r="F133" s="227">
        <v>0.0</v>
      </c>
      <c r="G133" s="227">
        <v>0.0</v>
      </c>
      <c r="H133" s="227">
        <v>0.0</v>
      </c>
      <c r="I133" s="227">
        <v>0.0</v>
      </c>
      <c r="J133" s="227">
        <v>0.0</v>
      </c>
      <c r="K133" s="227">
        <v>55.0</v>
      </c>
      <c r="L133" s="227">
        <v>652.0</v>
      </c>
      <c r="M133" s="227">
        <v>5.0</v>
      </c>
      <c r="N133" s="227">
        <v>1.0</v>
      </c>
      <c r="P133" s="3"/>
      <c r="Q133" s="3"/>
      <c r="R133" s="3"/>
      <c r="S133" s="3"/>
      <c r="T133" s="3"/>
      <c r="U133" s="3" t="str">
        <f t="shared" si="1"/>
        <v>#REF!</v>
      </c>
    </row>
    <row r="134" ht="15.75" customHeight="1">
      <c r="A134" s="227">
        <v>127.0</v>
      </c>
      <c r="B134" s="227" t="s">
        <v>980</v>
      </c>
      <c r="C134" s="227" t="s">
        <v>111</v>
      </c>
      <c r="D134" s="227" t="s">
        <v>34</v>
      </c>
      <c r="E134" s="227">
        <v>16.0</v>
      </c>
      <c r="F134" s="227">
        <v>0.0</v>
      </c>
      <c r="G134" s="227">
        <v>0.0</v>
      </c>
      <c r="H134" s="227">
        <v>0.0</v>
      </c>
      <c r="I134" s="227">
        <v>16.0</v>
      </c>
      <c r="J134" s="227">
        <v>0.0</v>
      </c>
      <c r="K134" s="227">
        <v>41.0</v>
      </c>
      <c r="L134" s="227">
        <v>607.0</v>
      </c>
      <c r="M134" s="227">
        <v>5.0</v>
      </c>
      <c r="N134" s="227">
        <v>0.0</v>
      </c>
      <c r="P134" s="3"/>
      <c r="Q134" s="3"/>
      <c r="R134" s="3"/>
      <c r="S134" s="3"/>
      <c r="T134" s="3"/>
      <c r="U134" s="3" t="str">
        <f t="shared" si="1"/>
        <v>#REF!</v>
      </c>
    </row>
    <row r="135" ht="15.75" customHeight="1">
      <c r="A135" s="227">
        <v>128.0</v>
      </c>
      <c r="B135" s="227" t="s">
        <v>150</v>
      </c>
      <c r="C135" s="227" t="s">
        <v>95</v>
      </c>
      <c r="D135" s="227" t="s">
        <v>61</v>
      </c>
      <c r="E135" s="227">
        <v>15.0</v>
      </c>
      <c r="F135" s="227">
        <v>0.0</v>
      </c>
      <c r="G135" s="227">
        <v>0.0</v>
      </c>
      <c r="H135" s="227">
        <v>0.0</v>
      </c>
      <c r="I135" s="227">
        <v>0.0</v>
      </c>
      <c r="J135" s="227">
        <v>0.0</v>
      </c>
      <c r="K135" s="227">
        <v>69.0</v>
      </c>
      <c r="L135" s="227">
        <v>734.0</v>
      </c>
      <c r="M135" s="227">
        <v>3.0</v>
      </c>
      <c r="N135" s="227">
        <v>0.0</v>
      </c>
      <c r="P135" s="3"/>
      <c r="Q135" s="3"/>
      <c r="R135" s="3"/>
      <c r="S135" s="3"/>
      <c r="T135" s="3"/>
      <c r="U135" s="3" t="str">
        <f t="shared" si="1"/>
        <v>#REF!</v>
      </c>
    </row>
    <row r="136" ht="15.75" customHeight="1">
      <c r="A136" s="227">
        <v>129.0</v>
      </c>
      <c r="B136" s="227" t="s">
        <v>267</v>
      </c>
      <c r="C136" s="227" t="s">
        <v>99</v>
      </c>
      <c r="D136" s="227" t="s">
        <v>34</v>
      </c>
      <c r="E136" s="227">
        <v>15.0</v>
      </c>
      <c r="F136" s="227">
        <v>0.0</v>
      </c>
      <c r="G136" s="227">
        <v>0.0</v>
      </c>
      <c r="H136" s="227">
        <v>0.0</v>
      </c>
      <c r="I136" s="227">
        <v>27.0</v>
      </c>
      <c r="J136" s="227">
        <v>0.0</v>
      </c>
      <c r="K136" s="227">
        <v>66.0</v>
      </c>
      <c r="L136" s="227">
        <v>660.0</v>
      </c>
      <c r="M136" s="227">
        <v>3.0</v>
      </c>
      <c r="N136" s="227">
        <v>0.0</v>
      </c>
      <c r="P136" s="3"/>
      <c r="Q136" s="3"/>
      <c r="R136" s="3"/>
      <c r="S136" s="3"/>
      <c r="T136" s="3"/>
      <c r="U136" s="3" t="str">
        <f t="shared" si="1"/>
        <v>#REF!</v>
      </c>
    </row>
    <row r="137" ht="15.75" customHeight="1">
      <c r="A137" s="227">
        <v>130.0</v>
      </c>
      <c r="B137" s="227" t="s">
        <v>1727</v>
      </c>
      <c r="C137" s="227" t="s">
        <v>47</v>
      </c>
      <c r="D137" s="227" t="s">
        <v>17</v>
      </c>
      <c r="E137" s="227">
        <v>13.0</v>
      </c>
      <c r="F137" s="227">
        <v>0.0</v>
      </c>
      <c r="G137" s="227">
        <v>0.0</v>
      </c>
      <c r="H137" s="227">
        <v>0.0</v>
      </c>
      <c r="I137" s="227">
        <v>465.0</v>
      </c>
      <c r="J137" s="227">
        <v>4.0</v>
      </c>
      <c r="K137" s="227">
        <v>28.0</v>
      </c>
      <c r="L137" s="227">
        <v>181.0</v>
      </c>
      <c r="M137" s="227">
        <v>1.0</v>
      </c>
      <c r="N137" s="227">
        <v>2.0</v>
      </c>
      <c r="P137" s="3"/>
      <c r="Q137" s="3"/>
      <c r="R137" s="3"/>
      <c r="S137" s="3"/>
      <c r="T137" s="3"/>
      <c r="U137" s="3" t="str">
        <f t="shared" si="1"/>
        <v>#REF!</v>
      </c>
    </row>
    <row r="138" ht="15.75" customHeight="1">
      <c r="A138" s="227">
        <v>131.0</v>
      </c>
      <c r="B138" s="227" t="s">
        <v>238</v>
      </c>
      <c r="C138" s="227" t="s">
        <v>31</v>
      </c>
      <c r="D138" s="227" t="s">
        <v>75</v>
      </c>
      <c r="E138" s="227">
        <v>9.0</v>
      </c>
      <c r="F138" s="227">
        <v>1384.0</v>
      </c>
      <c r="G138" s="227">
        <v>9.0</v>
      </c>
      <c r="H138" s="227">
        <v>2.0</v>
      </c>
      <c r="I138" s="227">
        <v>31.0</v>
      </c>
      <c r="J138" s="227">
        <v>0.0</v>
      </c>
      <c r="K138" s="227">
        <v>0.0</v>
      </c>
      <c r="L138" s="227">
        <v>0.0</v>
      </c>
      <c r="M138" s="227">
        <v>0.0</v>
      </c>
      <c r="N138" s="227">
        <v>0.0</v>
      </c>
      <c r="P138" s="3"/>
      <c r="Q138" s="3"/>
      <c r="R138" s="3"/>
      <c r="S138" s="3"/>
      <c r="T138" s="3"/>
      <c r="U138" s="3" t="str">
        <f t="shared" si="1"/>
        <v>#REF!</v>
      </c>
    </row>
    <row r="139" ht="15.75" customHeight="1">
      <c r="A139" s="227">
        <v>132.0</v>
      </c>
      <c r="B139" s="227" t="s">
        <v>253</v>
      </c>
      <c r="C139" s="227" t="s">
        <v>90</v>
      </c>
      <c r="D139" s="227" t="s">
        <v>34</v>
      </c>
      <c r="E139" s="227">
        <v>15.0</v>
      </c>
      <c r="F139" s="227">
        <v>0.0</v>
      </c>
      <c r="G139" s="227">
        <v>0.0</v>
      </c>
      <c r="H139" s="227">
        <v>0.0</v>
      </c>
      <c r="I139" s="227">
        <v>0.0</v>
      </c>
      <c r="J139" s="227">
        <v>0.0</v>
      </c>
      <c r="K139" s="227">
        <v>44.0</v>
      </c>
      <c r="L139" s="227">
        <v>735.0</v>
      </c>
      <c r="M139" s="227">
        <v>3.0</v>
      </c>
      <c r="N139" s="227">
        <v>1.0</v>
      </c>
      <c r="P139" s="3"/>
      <c r="Q139" s="3"/>
      <c r="R139" s="3"/>
      <c r="S139" s="3"/>
      <c r="T139" s="3"/>
      <c r="U139" s="3" t="str">
        <f t="shared" si="1"/>
        <v>#REF!</v>
      </c>
    </row>
    <row r="140" ht="15.75" customHeight="1">
      <c r="A140" s="227">
        <v>133.0</v>
      </c>
      <c r="B140" s="227" t="s">
        <v>182</v>
      </c>
      <c r="C140" s="227" t="s">
        <v>47</v>
      </c>
      <c r="D140" s="227" t="s">
        <v>34</v>
      </c>
      <c r="E140" s="227">
        <v>16.0</v>
      </c>
      <c r="F140" s="227">
        <v>0.0</v>
      </c>
      <c r="G140" s="227">
        <v>0.0</v>
      </c>
      <c r="H140" s="227">
        <v>0.0</v>
      </c>
      <c r="I140" s="227">
        <v>17.0</v>
      </c>
      <c r="J140" s="227">
        <v>0.0</v>
      </c>
      <c r="K140" s="227">
        <v>26.0</v>
      </c>
      <c r="L140" s="227">
        <v>538.0</v>
      </c>
      <c r="M140" s="227">
        <v>6.0</v>
      </c>
      <c r="N140" s="227">
        <v>2.0</v>
      </c>
      <c r="P140" s="3"/>
      <c r="Q140" s="3"/>
      <c r="R140" s="3"/>
      <c r="S140" s="3"/>
      <c r="T140" s="3"/>
      <c r="U140" s="3" t="str">
        <f t="shared" si="1"/>
        <v>#REF!</v>
      </c>
    </row>
    <row r="141" ht="15.75" customHeight="1">
      <c r="A141" s="227">
        <v>134.0</v>
      </c>
      <c r="B141" s="227" t="s">
        <v>203</v>
      </c>
      <c r="C141" s="227" t="s">
        <v>66</v>
      </c>
      <c r="D141" s="227" t="s">
        <v>61</v>
      </c>
      <c r="E141" s="227">
        <v>15.0</v>
      </c>
      <c r="F141" s="227">
        <v>0.0</v>
      </c>
      <c r="G141" s="227">
        <v>0.0</v>
      </c>
      <c r="H141" s="227">
        <v>0.0</v>
      </c>
      <c r="I141" s="227">
        <v>0.0</v>
      </c>
      <c r="J141" s="227">
        <v>0.0</v>
      </c>
      <c r="K141" s="227">
        <v>58.0</v>
      </c>
      <c r="L141" s="227">
        <v>607.0</v>
      </c>
      <c r="M141" s="227">
        <v>5.0</v>
      </c>
      <c r="N141" s="227">
        <v>2.0</v>
      </c>
      <c r="P141" s="3"/>
      <c r="Q141" s="3"/>
      <c r="R141" s="3"/>
      <c r="S141" s="3"/>
      <c r="T141" s="3"/>
      <c r="U141" s="3" t="str">
        <f t="shared" si="1"/>
        <v>#REF!</v>
      </c>
    </row>
    <row r="142" ht="15.75" customHeight="1">
      <c r="A142" s="227">
        <v>135.0</v>
      </c>
      <c r="B142" s="227" t="s">
        <v>223</v>
      </c>
      <c r="C142" s="227" t="s">
        <v>47</v>
      </c>
      <c r="D142" s="227" t="s">
        <v>34</v>
      </c>
      <c r="E142" s="227">
        <v>14.0</v>
      </c>
      <c r="F142" s="227">
        <v>0.0</v>
      </c>
      <c r="G142" s="227">
        <v>0.0</v>
      </c>
      <c r="H142" s="227">
        <v>0.0</v>
      </c>
      <c r="I142" s="227">
        <v>12.0</v>
      </c>
      <c r="J142" s="227">
        <v>0.0</v>
      </c>
      <c r="K142" s="227">
        <v>52.0</v>
      </c>
      <c r="L142" s="227">
        <v>673.0</v>
      </c>
      <c r="M142" s="227">
        <v>3.0</v>
      </c>
      <c r="N142" s="227">
        <v>1.0</v>
      </c>
      <c r="P142" s="3"/>
      <c r="Q142" s="3"/>
      <c r="R142" s="3"/>
      <c r="S142" s="3"/>
      <c r="T142" s="3"/>
      <c r="U142" s="3" t="str">
        <f t="shared" si="1"/>
        <v>#REF!</v>
      </c>
    </row>
    <row r="143" ht="15.75" customHeight="1">
      <c r="A143" s="227">
        <v>136.0</v>
      </c>
      <c r="B143" s="227" t="s">
        <v>283</v>
      </c>
      <c r="C143" s="227" t="s">
        <v>50</v>
      </c>
      <c r="D143" s="227" t="s">
        <v>17</v>
      </c>
      <c r="E143" s="227">
        <v>16.0</v>
      </c>
      <c r="F143" s="227">
        <v>0.0</v>
      </c>
      <c r="G143" s="227">
        <v>0.0</v>
      </c>
      <c r="H143" s="227">
        <v>0.0</v>
      </c>
      <c r="I143" s="227">
        <v>387.0</v>
      </c>
      <c r="J143" s="227">
        <v>3.0</v>
      </c>
      <c r="K143" s="227">
        <v>36.0</v>
      </c>
      <c r="L143" s="227">
        <v>292.0</v>
      </c>
      <c r="M143" s="227">
        <v>0.0</v>
      </c>
      <c r="N143" s="227">
        <v>0.0</v>
      </c>
      <c r="P143" s="3"/>
      <c r="Q143" s="3"/>
      <c r="R143" s="3"/>
      <c r="S143" s="3"/>
      <c r="T143" s="3"/>
      <c r="U143" s="3" t="str">
        <f t="shared" si="1"/>
        <v>#REF!</v>
      </c>
    </row>
    <row r="144" ht="15.75" customHeight="1">
      <c r="A144" s="227">
        <v>137.0</v>
      </c>
      <c r="B144" s="227" t="s">
        <v>292</v>
      </c>
      <c r="C144" s="227" t="s">
        <v>77</v>
      </c>
      <c r="D144" s="227" t="s">
        <v>17</v>
      </c>
      <c r="E144" s="227">
        <v>16.0</v>
      </c>
      <c r="F144" s="227">
        <v>0.0</v>
      </c>
      <c r="G144" s="227">
        <v>0.0</v>
      </c>
      <c r="H144" s="227">
        <v>0.0</v>
      </c>
      <c r="I144" s="227">
        <v>711.0</v>
      </c>
      <c r="J144" s="227">
        <v>2.0</v>
      </c>
      <c r="K144" s="227">
        <v>7.0</v>
      </c>
      <c r="L144" s="227">
        <v>45.0</v>
      </c>
      <c r="M144" s="227">
        <v>0.0</v>
      </c>
      <c r="N144" s="227">
        <v>1.0</v>
      </c>
      <c r="P144" s="3"/>
      <c r="Q144" s="3"/>
      <c r="R144" s="3"/>
      <c r="S144" s="3"/>
      <c r="T144" s="3"/>
      <c r="U144" s="3" t="str">
        <f t="shared" si="1"/>
        <v>#REF!</v>
      </c>
    </row>
    <row r="145" ht="15.75" customHeight="1">
      <c r="A145" s="227">
        <v>138.0</v>
      </c>
      <c r="B145" s="227" t="s">
        <v>431</v>
      </c>
      <c r="C145" s="227" t="s">
        <v>27</v>
      </c>
      <c r="D145" s="227" t="s">
        <v>75</v>
      </c>
      <c r="E145" s="227">
        <v>7.0</v>
      </c>
      <c r="F145" s="227">
        <v>1203.0</v>
      </c>
      <c r="G145" s="227">
        <v>7.0</v>
      </c>
      <c r="H145" s="227">
        <v>2.0</v>
      </c>
      <c r="I145" s="227">
        <v>129.0</v>
      </c>
      <c r="J145" s="227">
        <v>0.0</v>
      </c>
      <c r="K145" s="227">
        <v>0.0</v>
      </c>
      <c r="L145" s="227">
        <v>0.0</v>
      </c>
      <c r="M145" s="227">
        <v>0.0</v>
      </c>
      <c r="N145" s="227">
        <v>0.0</v>
      </c>
      <c r="P145" s="3"/>
      <c r="Q145" s="3"/>
      <c r="R145" s="3"/>
      <c r="S145" s="3"/>
      <c r="T145" s="3"/>
      <c r="U145" s="3" t="str">
        <f t="shared" si="1"/>
        <v>#REF!</v>
      </c>
    </row>
    <row r="146" ht="15.75" customHeight="1">
      <c r="A146" s="227">
        <v>139.0</v>
      </c>
      <c r="B146" s="227" t="s">
        <v>146</v>
      </c>
      <c r="C146" s="227" t="s">
        <v>107</v>
      </c>
      <c r="D146" s="227" t="s">
        <v>34</v>
      </c>
      <c r="E146" s="227">
        <v>11.0</v>
      </c>
      <c r="F146" s="227">
        <v>0.0</v>
      </c>
      <c r="G146" s="227">
        <v>0.0</v>
      </c>
      <c r="H146" s="227">
        <v>0.0</v>
      </c>
      <c r="I146" s="227">
        <v>0.0</v>
      </c>
      <c r="J146" s="227">
        <v>0.0</v>
      </c>
      <c r="K146" s="227">
        <v>49.0</v>
      </c>
      <c r="L146" s="227">
        <v>670.0</v>
      </c>
      <c r="M146" s="227">
        <v>3.0</v>
      </c>
      <c r="N146" s="227">
        <v>0.0</v>
      </c>
      <c r="P146" s="3"/>
      <c r="Q146" s="3"/>
      <c r="R146" s="3"/>
      <c r="S146" s="3"/>
      <c r="T146" s="3"/>
      <c r="U146" s="3" t="str">
        <f t="shared" si="1"/>
        <v>#REF!</v>
      </c>
    </row>
    <row r="147" ht="15.75" customHeight="1">
      <c r="A147" s="227">
        <v>139.0</v>
      </c>
      <c r="B147" s="227" t="s">
        <v>181</v>
      </c>
      <c r="C147" s="227" t="s">
        <v>117</v>
      </c>
      <c r="D147" s="227" t="s">
        <v>61</v>
      </c>
      <c r="E147" s="227">
        <v>16.0</v>
      </c>
      <c r="F147" s="227">
        <v>0.0</v>
      </c>
      <c r="G147" s="227">
        <v>0.0</v>
      </c>
      <c r="H147" s="227">
        <v>0.0</v>
      </c>
      <c r="I147" s="227">
        <v>0.0</v>
      </c>
      <c r="J147" s="227">
        <v>0.0</v>
      </c>
      <c r="K147" s="227">
        <v>51.0</v>
      </c>
      <c r="L147" s="227">
        <v>570.0</v>
      </c>
      <c r="M147" s="227">
        <v>5.0</v>
      </c>
      <c r="N147" s="227">
        <v>1.0</v>
      </c>
      <c r="P147" s="3"/>
      <c r="Q147" s="3"/>
      <c r="R147" s="3"/>
      <c r="S147" s="3"/>
      <c r="T147" s="3"/>
      <c r="U147" s="3" t="str">
        <f t="shared" si="1"/>
        <v>#REF!</v>
      </c>
    </row>
    <row r="148" ht="15.75" customHeight="1">
      <c r="A148" s="227">
        <v>141.0</v>
      </c>
      <c r="B148" s="227" t="s">
        <v>190</v>
      </c>
      <c r="C148" s="227" t="s">
        <v>83</v>
      </c>
      <c r="D148" s="227" t="s">
        <v>17</v>
      </c>
      <c r="E148" s="227">
        <v>16.0</v>
      </c>
      <c r="F148" s="227">
        <v>0.0</v>
      </c>
      <c r="G148" s="227">
        <v>0.0</v>
      </c>
      <c r="H148" s="227">
        <v>0.0</v>
      </c>
      <c r="I148" s="227">
        <v>213.0</v>
      </c>
      <c r="J148" s="227">
        <v>0.0</v>
      </c>
      <c r="K148" s="227">
        <v>79.0</v>
      </c>
      <c r="L148" s="227">
        <v>456.0</v>
      </c>
      <c r="M148" s="227">
        <v>3.0</v>
      </c>
      <c r="N148" s="227">
        <v>0.0</v>
      </c>
      <c r="P148" s="3"/>
      <c r="Q148" s="3"/>
      <c r="R148" s="3"/>
      <c r="S148" s="3"/>
      <c r="T148" s="3"/>
      <c r="U148" s="3" t="str">
        <f t="shared" si="1"/>
        <v>#REF!</v>
      </c>
    </row>
    <row r="149" ht="15.75" customHeight="1">
      <c r="A149" s="227">
        <v>142.0</v>
      </c>
      <c r="B149" s="227" t="s">
        <v>1265</v>
      </c>
      <c r="C149" s="227" t="s">
        <v>102</v>
      </c>
      <c r="D149" s="227" t="s">
        <v>75</v>
      </c>
      <c r="E149" s="227">
        <v>8.0</v>
      </c>
      <c r="F149" s="227">
        <v>1822.0</v>
      </c>
      <c r="G149" s="227">
        <v>6.0</v>
      </c>
      <c r="H149" s="227">
        <v>5.0</v>
      </c>
      <c r="I149" s="227">
        <v>20.0</v>
      </c>
      <c r="J149" s="227">
        <v>0.0</v>
      </c>
      <c r="K149" s="227">
        <v>0.0</v>
      </c>
      <c r="L149" s="227">
        <v>0.0</v>
      </c>
      <c r="M149" s="227">
        <v>0.0</v>
      </c>
      <c r="N149" s="227">
        <v>3.0</v>
      </c>
      <c r="P149" s="3"/>
      <c r="Q149" s="3"/>
      <c r="R149" s="3"/>
      <c r="S149" s="3"/>
      <c r="T149" s="3"/>
      <c r="U149" s="3" t="str">
        <f t="shared" si="1"/>
        <v>#REF!</v>
      </c>
    </row>
    <row r="150" ht="15.75" customHeight="1">
      <c r="A150" s="227">
        <v>143.0</v>
      </c>
      <c r="B150" s="227" t="s">
        <v>176</v>
      </c>
      <c r="C150" s="227" t="s">
        <v>20</v>
      </c>
      <c r="D150" s="227" t="s">
        <v>34</v>
      </c>
      <c r="E150" s="227">
        <v>10.0</v>
      </c>
      <c r="F150" s="227">
        <v>0.0</v>
      </c>
      <c r="G150" s="227">
        <v>0.0</v>
      </c>
      <c r="H150" s="227">
        <v>0.0</v>
      </c>
      <c r="I150" s="227">
        <v>72.0</v>
      </c>
      <c r="J150" s="227">
        <v>0.0</v>
      </c>
      <c r="K150" s="227">
        <v>57.0</v>
      </c>
      <c r="L150" s="227">
        <v>576.0</v>
      </c>
      <c r="M150" s="227">
        <v>3.0</v>
      </c>
      <c r="N150" s="227">
        <v>0.0</v>
      </c>
      <c r="P150" s="3"/>
      <c r="Q150" s="3"/>
      <c r="R150" s="3"/>
      <c r="S150" s="3"/>
      <c r="T150" s="3"/>
      <c r="U150" s="3" t="str">
        <f t="shared" si="1"/>
        <v>#REF!</v>
      </c>
    </row>
    <row r="151" ht="15.75" customHeight="1">
      <c r="A151" s="227">
        <v>144.0</v>
      </c>
      <c r="B151" s="227" t="s">
        <v>265</v>
      </c>
      <c r="C151" s="227" t="s">
        <v>50</v>
      </c>
      <c r="D151" s="227" t="s">
        <v>34</v>
      </c>
      <c r="E151" s="227">
        <v>13.0</v>
      </c>
      <c r="F151" s="227">
        <v>0.0</v>
      </c>
      <c r="G151" s="227">
        <v>0.0</v>
      </c>
      <c r="H151" s="227">
        <v>0.0</v>
      </c>
      <c r="I151" s="227">
        <v>0.0</v>
      </c>
      <c r="J151" s="227">
        <v>0.0</v>
      </c>
      <c r="K151" s="227">
        <v>49.0</v>
      </c>
      <c r="L151" s="227">
        <v>605.0</v>
      </c>
      <c r="M151" s="227">
        <v>4.0</v>
      </c>
      <c r="N151" s="227">
        <v>0.0</v>
      </c>
      <c r="P151" s="3"/>
      <c r="Q151" s="3"/>
      <c r="R151" s="3"/>
      <c r="S151" s="3"/>
      <c r="T151" s="3"/>
      <c r="U151" s="3" t="str">
        <f t="shared" si="1"/>
        <v>#REF!</v>
      </c>
    </row>
    <row r="152" ht="15.75" customHeight="1">
      <c r="A152" s="227">
        <v>145.0</v>
      </c>
      <c r="B152" s="227" t="s">
        <v>88</v>
      </c>
      <c r="C152" s="227" t="s">
        <v>36</v>
      </c>
      <c r="D152" s="227" t="s">
        <v>34</v>
      </c>
      <c r="E152" s="227">
        <v>10.0</v>
      </c>
      <c r="F152" s="227">
        <v>0.0</v>
      </c>
      <c r="G152" s="227">
        <v>0.0</v>
      </c>
      <c r="H152" s="227">
        <v>0.0</v>
      </c>
      <c r="I152" s="227">
        <v>6.0</v>
      </c>
      <c r="J152" s="227">
        <v>1.0</v>
      </c>
      <c r="K152" s="227">
        <v>30.0</v>
      </c>
      <c r="L152" s="227">
        <v>418.0</v>
      </c>
      <c r="M152" s="227">
        <v>6.0</v>
      </c>
      <c r="N152" s="227">
        <v>0.0</v>
      </c>
      <c r="P152" s="3"/>
      <c r="Q152" s="3"/>
      <c r="R152" s="3"/>
      <c r="S152" s="3"/>
      <c r="T152" s="3"/>
      <c r="U152" s="3" t="str">
        <f t="shared" si="1"/>
        <v>#REF!</v>
      </c>
    </row>
    <row r="153" ht="15.75" customHeight="1">
      <c r="A153" s="227">
        <v>146.0</v>
      </c>
      <c r="B153" s="227" t="s">
        <v>162</v>
      </c>
      <c r="C153" s="227" t="s">
        <v>64</v>
      </c>
      <c r="D153" s="227" t="s">
        <v>17</v>
      </c>
      <c r="E153" s="227">
        <v>13.0</v>
      </c>
      <c r="F153" s="227">
        <v>0.0</v>
      </c>
      <c r="G153" s="227">
        <v>0.0</v>
      </c>
      <c r="H153" s="227">
        <v>0.0</v>
      </c>
      <c r="I153" s="227">
        <v>623.0</v>
      </c>
      <c r="J153" s="227">
        <v>1.0</v>
      </c>
      <c r="K153" s="227">
        <v>19.0</v>
      </c>
      <c r="L153" s="227">
        <v>120.0</v>
      </c>
      <c r="M153" s="227">
        <v>1.0</v>
      </c>
      <c r="N153" s="227">
        <v>1.0</v>
      </c>
      <c r="P153" s="3"/>
      <c r="Q153" s="3"/>
      <c r="R153" s="3"/>
      <c r="S153" s="3"/>
      <c r="T153" s="3"/>
      <c r="U153" s="3" t="str">
        <f t="shared" si="1"/>
        <v>#REF!</v>
      </c>
    </row>
    <row r="154" ht="15.75" customHeight="1">
      <c r="A154" s="227">
        <v>147.0</v>
      </c>
      <c r="B154" s="227" t="s">
        <v>411</v>
      </c>
      <c r="C154" s="227" t="s">
        <v>31</v>
      </c>
      <c r="D154" s="227" t="s">
        <v>75</v>
      </c>
      <c r="E154" s="227">
        <v>16.0</v>
      </c>
      <c r="F154" s="227">
        <v>55.0</v>
      </c>
      <c r="G154" s="227">
        <v>0.0</v>
      </c>
      <c r="H154" s="227">
        <v>0.0</v>
      </c>
      <c r="I154" s="227">
        <v>156.0</v>
      </c>
      <c r="J154" s="227">
        <v>1.0</v>
      </c>
      <c r="K154" s="227">
        <v>19.0</v>
      </c>
      <c r="L154" s="227">
        <v>234.0</v>
      </c>
      <c r="M154" s="227">
        <v>6.0</v>
      </c>
      <c r="N154" s="227">
        <v>0.0</v>
      </c>
      <c r="P154" s="3"/>
      <c r="Q154" s="3"/>
      <c r="R154" s="3"/>
      <c r="S154" s="3"/>
      <c r="T154" s="3"/>
      <c r="U154" s="3" t="str">
        <f t="shared" si="1"/>
        <v>#REF!</v>
      </c>
    </row>
    <row r="155" ht="15.75" customHeight="1">
      <c r="A155" s="227">
        <v>148.0</v>
      </c>
      <c r="B155" s="227" t="s">
        <v>354</v>
      </c>
      <c r="C155" s="227" t="s">
        <v>123</v>
      </c>
      <c r="D155" s="227" t="s">
        <v>17</v>
      </c>
      <c r="E155" s="227">
        <v>16.0</v>
      </c>
      <c r="F155" s="227">
        <v>0.0</v>
      </c>
      <c r="G155" s="227">
        <v>0.0</v>
      </c>
      <c r="H155" s="227">
        <v>0.0</v>
      </c>
      <c r="I155" s="227">
        <v>599.0</v>
      </c>
      <c r="J155" s="227">
        <v>2.0</v>
      </c>
      <c r="K155" s="227">
        <v>13.0</v>
      </c>
      <c r="L155" s="227">
        <v>100.0</v>
      </c>
      <c r="M155" s="227">
        <v>0.0</v>
      </c>
      <c r="N155" s="227">
        <v>0.0</v>
      </c>
      <c r="P155" s="3"/>
      <c r="Q155" s="3"/>
      <c r="R155" s="3"/>
      <c r="S155" s="3"/>
      <c r="T155" s="3"/>
      <c r="U155" s="3" t="str">
        <f t="shared" si="1"/>
        <v>#REF!</v>
      </c>
    </row>
    <row r="156" ht="15.75" customHeight="1">
      <c r="A156" s="227">
        <v>149.0</v>
      </c>
      <c r="B156" s="227" t="s">
        <v>121</v>
      </c>
      <c r="C156" s="227" t="s">
        <v>111</v>
      </c>
      <c r="D156" s="227" t="s">
        <v>34</v>
      </c>
      <c r="E156" s="227">
        <v>10.0</v>
      </c>
      <c r="F156" s="227">
        <v>0.0</v>
      </c>
      <c r="G156" s="227">
        <v>0.0</v>
      </c>
      <c r="H156" s="227">
        <v>0.0</v>
      </c>
      <c r="I156" s="227">
        <v>0.0</v>
      </c>
      <c r="J156" s="227">
        <v>0.0</v>
      </c>
      <c r="K156" s="227">
        <v>45.0</v>
      </c>
      <c r="L156" s="227">
        <v>501.0</v>
      </c>
      <c r="M156" s="227">
        <v>5.0</v>
      </c>
      <c r="N156" s="227">
        <v>0.0</v>
      </c>
      <c r="P156" s="3"/>
      <c r="Q156" s="3"/>
      <c r="R156" s="3"/>
      <c r="S156" s="3"/>
      <c r="T156" s="3"/>
      <c r="U156" s="3" t="str">
        <f t="shared" si="1"/>
        <v>#REF!</v>
      </c>
    </row>
    <row r="157" ht="15.75" customHeight="1">
      <c r="A157" s="227">
        <v>149.0</v>
      </c>
      <c r="B157" s="227" t="s">
        <v>284</v>
      </c>
      <c r="C157" s="227" t="s">
        <v>107</v>
      </c>
      <c r="D157" s="227" t="s">
        <v>34</v>
      </c>
      <c r="E157" s="227">
        <v>13.0</v>
      </c>
      <c r="F157" s="227">
        <v>0.0</v>
      </c>
      <c r="G157" s="227">
        <v>0.0</v>
      </c>
      <c r="H157" s="227">
        <v>0.0</v>
      </c>
      <c r="I157" s="227">
        <v>0.0</v>
      </c>
      <c r="J157" s="227">
        <v>0.0</v>
      </c>
      <c r="K157" s="227">
        <v>40.0</v>
      </c>
      <c r="L157" s="227">
        <v>561.0</v>
      </c>
      <c r="M157" s="227">
        <v>4.0</v>
      </c>
      <c r="N157" s="227">
        <v>0.0</v>
      </c>
      <c r="P157" s="3"/>
      <c r="Q157" s="3"/>
      <c r="R157" s="3"/>
      <c r="S157" s="3"/>
      <c r="T157" s="3"/>
      <c r="U157" s="3" t="str">
        <f t="shared" si="1"/>
        <v>#REF!</v>
      </c>
    </row>
    <row r="158" ht="15.75" customHeight="1">
      <c r="A158" s="227">
        <v>151.0</v>
      </c>
      <c r="B158" s="227" t="s">
        <v>246</v>
      </c>
      <c r="C158" s="227" t="s">
        <v>66</v>
      </c>
      <c r="D158" s="227" t="s">
        <v>34</v>
      </c>
      <c r="E158" s="227">
        <v>10.0</v>
      </c>
      <c r="F158" s="227">
        <v>0.0</v>
      </c>
      <c r="G158" s="227">
        <v>0.0</v>
      </c>
      <c r="H158" s="227">
        <v>0.0</v>
      </c>
      <c r="I158" s="227">
        <v>2.0</v>
      </c>
      <c r="J158" s="227">
        <v>1.0</v>
      </c>
      <c r="K158" s="227">
        <v>43.0</v>
      </c>
      <c r="L158" s="227">
        <v>490.0</v>
      </c>
      <c r="M158" s="227">
        <v>4.0</v>
      </c>
      <c r="N158" s="227">
        <v>0.0</v>
      </c>
      <c r="P158" s="3"/>
      <c r="Q158" s="3"/>
      <c r="R158" s="3"/>
      <c r="S158" s="3"/>
      <c r="T158" s="3"/>
      <c r="U158" s="3" t="str">
        <f t="shared" si="1"/>
        <v>#REF!</v>
      </c>
    </row>
    <row r="159" ht="15.75" customHeight="1">
      <c r="A159" s="227">
        <v>152.0</v>
      </c>
      <c r="B159" s="227" t="s">
        <v>314</v>
      </c>
      <c r="C159" s="227" t="s">
        <v>70</v>
      </c>
      <c r="D159" s="227" t="s">
        <v>34</v>
      </c>
      <c r="E159" s="227">
        <v>15.0</v>
      </c>
      <c r="F159" s="227">
        <v>19.0</v>
      </c>
      <c r="G159" s="227">
        <v>1.0</v>
      </c>
      <c r="H159" s="227">
        <v>0.0</v>
      </c>
      <c r="I159" s="227">
        <v>0.0</v>
      </c>
      <c r="J159" s="227">
        <v>0.0</v>
      </c>
      <c r="K159" s="227">
        <v>62.0</v>
      </c>
      <c r="L159" s="227">
        <v>678.0</v>
      </c>
      <c r="M159" s="227">
        <v>1.0</v>
      </c>
      <c r="N159" s="227">
        <v>0.0</v>
      </c>
      <c r="P159" s="3"/>
      <c r="Q159" s="3"/>
      <c r="R159" s="3"/>
      <c r="S159" s="3"/>
      <c r="T159" s="3"/>
      <c r="U159" s="3" t="str">
        <f t="shared" si="1"/>
        <v>#REF!</v>
      </c>
    </row>
    <row r="160" ht="15.75" customHeight="1">
      <c r="A160" s="227">
        <v>153.0</v>
      </c>
      <c r="B160" s="227" t="s">
        <v>419</v>
      </c>
      <c r="C160" s="227" t="s">
        <v>23</v>
      </c>
      <c r="D160" s="227" t="s">
        <v>61</v>
      </c>
      <c r="E160" s="227">
        <v>16.0</v>
      </c>
      <c r="F160" s="227">
        <v>0.0</v>
      </c>
      <c r="G160" s="227">
        <v>0.0</v>
      </c>
      <c r="H160" s="227">
        <v>0.0</v>
      </c>
      <c r="I160" s="227">
        <v>0.0</v>
      </c>
      <c r="J160" s="227">
        <v>0.0</v>
      </c>
      <c r="K160" s="227">
        <v>63.0</v>
      </c>
      <c r="L160" s="227">
        <v>529.0</v>
      </c>
      <c r="M160" s="227">
        <v>4.0</v>
      </c>
      <c r="N160" s="227">
        <v>1.0</v>
      </c>
      <c r="P160" s="3"/>
      <c r="Q160" s="3"/>
      <c r="R160" s="3"/>
      <c r="S160" s="3"/>
      <c r="T160" s="3"/>
      <c r="U160" s="3" t="str">
        <f t="shared" si="1"/>
        <v>#REF!</v>
      </c>
    </row>
    <row r="161" ht="15.75" customHeight="1">
      <c r="A161" s="227">
        <v>154.0</v>
      </c>
      <c r="B161" s="227" t="s">
        <v>310</v>
      </c>
      <c r="C161" s="227" t="s">
        <v>2564</v>
      </c>
      <c r="D161" s="227" t="s">
        <v>75</v>
      </c>
      <c r="E161" s="227">
        <v>9.0</v>
      </c>
      <c r="F161" s="227">
        <v>1365.0</v>
      </c>
      <c r="G161" s="227">
        <v>7.0</v>
      </c>
      <c r="H161" s="227">
        <v>7.0</v>
      </c>
      <c r="I161" s="227">
        <v>101.0</v>
      </c>
      <c r="J161" s="227">
        <v>0.0</v>
      </c>
      <c r="K161" s="227">
        <v>0.0</v>
      </c>
      <c r="L161" s="227">
        <v>0.0</v>
      </c>
      <c r="M161" s="227">
        <v>0.0</v>
      </c>
      <c r="N161" s="227">
        <v>2.0</v>
      </c>
      <c r="P161" s="3"/>
      <c r="Q161" s="3"/>
      <c r="R161" s="3"/>
      <c r="S161" s="3"/>
      <c r="T161" s="3"/>
      <c r="U161" s="3" t="str">
        <f t="shared" si="1"/>
        <v>#REF!</v>
      </c>
    </row>
    <row r="162" ht="15.75" customHeight="1">
      <c r="A162" s="227">
        <v>155.0</v>
      </c>
      <c r="B162" s="227" t="s">
        <v>351</v>
      </c>
      <c r="C162" s="227" t="s">
        <v>107</v>
      </c>
      <c r="D162" s="227" t="s">
        <v>61</v>
      </c>
      <c r="E162" s="227">
        <v>16.0</v>
      </c>
      <c r="F162" s="227">
        <v>0.0</v>
      </c>
      <c r="G162" s="227">
        <v>0.0</v>
      </c>
      <c r="H162" s="227">
        <v>0.0</v>
      </c>
      <c r="I162" s="227">
        <v>0.0</v>
      </c>
      <c r="J162" s="227">
        <v>0.0</v>
      </c>
      <c r="K162" s="227">
        <v>34.0</v>
      </c>
      <c r="L162" s="227">
        <v>341.0</v>
      </c>
      <c r="M162" s="227">
        <v>7.0</v>
      </c>
      <c r="N162" s="227">
        <v>0.0</v>
      </c>
      <c r="P162" s="3"/>
      <c r="Q162" s="3"/>
      <c r="R162" s="3"/>
      <c r="S162" s="3"/>
      <c r="T162" s="3"/>
      <c r="U162" s="3" t="str">
        <f t="shared" si="1"/>
        <v>#REF!</v>
      </c>
    </row>
    <row r="163" ht="15.75" customHeight="1">
      <c r="A163" s="227">
        <v>156.0</v>
      </c>
      <c r="B163" s="227" t="s">
        <v>145</v>
      </c>
      <c r="C163" s="227" t="s">
        <v>95</v>
      </c>
      <c r="D163" s="227" t="s">
        <v>34</v>
      </c>
      <c r="E163" s="227">
        <v>14.0</v>
      </c>
      <c r="F163" s="227">
        <v>0.0</v>
      </c>
      <c r="G163" s="227">
        <v>0.0</v>
      </c>
      <c r="H163" s="227">
        <v>0.0</v>
      </c>
      <c r="I163" s="227">
        <v>52.0</v>
      </c>
      <c r="J163" s="227">
        <v>0.0</v>
      </c>
      <c r="K163" s="227">
        <v>42.0</v>
      </c>
      <c r="L163" s="227">
        <v>583.0</v>
      </c>
      <c r="M163" s="227">
        <v>2.0</v>
      </c>
      <c r="N163" s="227">
        <v>0.0</v>
      </c>
      <c r="P163" s="3"/>
      <c r="Q163" s="3"/>
      <c r="R163" s="3"/>
      <c r="S163" s="3"/>
      <c r="T163" s="3"/>
      <c r="U163" s="3" t="str">
        <f t="shared" si="1"/>
        <v>#REF!</v>
      </c>
    </row>
    <row r="164" ht="15.75" customHeight="1">
      <c r="A164" s="227">
        <v>156.0</v>
      </c>
      <c r="B164" s="227" t="s">
        <v>179</v>
      </c>
      <c r="C164" s="227" t="s">
        <v>83</v>
      </c>
      <c r="D164" s="227" t="s">
        <v>34</v>
      </c>
      <c r="E164" s="227">
        <v>16.0</v>
      </c>
      <c r="F164" s="227">
        <v>0.0</v>
      </c>
      <c r="G164" s="227">
        <v>0.0</v>
      </c>
      <c r="H164" s="227">
        <v>0.0</v>
      </c>
      <c r="I164" s="227">
        <v>-1.0</v>
      </c>
      <c r="J164" s="227">
        <v>0.0</v>
      </c>
      <c r="K164" s="227">
        <v>52.0</v>
      </c>
      <c r="L164" s="227">
        <v>656.0</v>
      </c>
      <c r="M164" s="227">
        <v>2.0</v>
      </c>
      <c r="N164" s="227">
        <v>1.0</v>
      </c>
      <c r="P164" s="3"/>
      <c r="Q164" s="3"/>
      <c r="R164" s="3"/>
      <c r="S164" s="3"/>
      <c r="T164" s="3"/>
      <c r="U164" s="3" t="str">
        <f t="shared" si="1"/>
        <v>#REF!</v>
      </c>
    </row>
    <row r="165" ht="15.75" customHeight="1">
      <c r="A165" s="227">
        <v>158.0</v>
      </c>
      <c r="B165" s="227" t="s">
        <v>168</v>
      </c>
      <c r="C165" s="227" t="s">
        <v>70</v>
      </c>
      <c r="D165" s="227" t="s">
        <v>17</v>
      </c>
      <c r="E165" s="227">
        <v>8.0</v>
      </c>
      <c r="F165" s="227">
        <v>0.0</v>
      </c>
      <c r="G165" s="227">
        <v>0.0</v>
      </c>
      <c r="H165" s="227">
        <v>0.0</v>
      </c>
      <c r="I165" s="227">
        <v>403.0</v>
      </c>
      <c r="J165" s="227">
        <v>3.0</v>
      </c>
      <c r="K165" s="227">
        <v>10.0</v>
      </c>
      <c r="L165" s="227">
        <v>127.0</v>
      </c>
      <c r="M165" s="227">
        <v>1.0</v>
      </c>
      <c r="N165" s="227">
        <v>1.0</v>
      </c>
      <c r="P165" s="3"/>
      <c r="Q165" s="3"/>
      <c r="R165" s="3"/>
      <c r="S165" s="3"/>
      <c r="T165" s="3"/>
      <c r="U165" s="3" t="str">
        <f t="shared" si="1"/>
        <v>#REF!</v>
      </c>
    </row>
    <row r="166" ht="15.75" customHeight="1">
      <c r="A166" s="227">
        <v>159.0</v>
      </c>
      <c r="B166" s="227" t="s">
        <v>296</v>
      </c>
      <c r="C166" s="227" t="s">
        <v>36</v>
      </c>
      <c r="D166" s="227" t="s">
        <v>61</v>
      </c>
      <c r="E166" s="227">
        <v>16.0</v>
      </c>
      <c r="F166" s="227">
        <v>0.0</v>
      </c>
      <c r="G166" s="227">
        <v>0.0</v>
      </c>
      <c r="H166" s="227">
        <v>0.0</v>
      </c>
      <c r="I166" s="227">
        <v>0.0</v>
      </c>
      <c r="J166" s="227">
        <v>0.0</v>
      </c>
      <c r="K166" s="227">
        <v>39.0</v>
      </c>
      <c r="L166" s="227">
        <v>367.0</v>
      </c>
      <c r="M166" s="227">
        <v>6.0</v>
      </c>
      <c r="N166" s="227">
        <v>0.0</v>
      </c>
      <c r="P166" s="3"/>
      <c r="Q166" s="3"/>
      <c r="R166" s="3"/>
      <c r="S166" s="3"/>
      <c r="T166" s="3"/>
      <c r="U166" s="3" t="str">
        <f t="shared" si="1"/>
        <v>#REF!</v>
      </c>
    </row>
    <row r="167" ht="15.75" customHeight="1">
      <c r="A167" s="227">
        <v>160.0</v>
      </c>
      <c r="B167" s="227" t="s">
        <v>209</v>
      </c>
      <c r="C167" s="227" t="s">
        <v>23</v>
      </c>
      <c r="D167" s="227" t="s">
        <v>17</v>
      </c>
      <c r="E167" s="227">
        <v>15.0</v>
      </c>
      <c r="F167" s="227">
        <v>0.0</v>
      </c>
      <c r="G167" s="227">
        <v>0.0</v>
      </c>
      <c r="H167" s="227">
        <v>0.0</v>
      </c>
      <c r="I167" s="227">
        <v>455.0</v>
      </c>
      <c r="J167" s="227">
        <v>2.0</v>
      </c>
      <c r="K167" s="227">
        <v>15.0</v>
      </c>
      <c r="L167" s="227">
        <v>107.0</v>
      </c>
      <c r="M167" s="227">
        <v>1.0</v>
      </c>
      <c r="N167" s="227">
        <v>1.0</v>
      </c>
      <c r="P167" s="3"/>
      <c r="Q167" s="3"/>
      <c r="R167" s="3"/>
      <c r="S167" s="3"/>
      <c r="T167" s="3"/>
      <c r="U167" s="3" t="str">
        <f t="shared" si="1"/>
        <v>#REF!</v>
      </c>
    </row>
    <row r="168" ht="15.75" customHeight="1">
      <c r="A168" s="227">
        <v>161.0</v>
      </c>
      <c r="B168" s="227" t="s">
        <v>319</v>
      </c>
      <c r="C168" s="227" t="s">
        <v>140</v>
      </c>
      <c r="D168" s="227" t="s">
        <v>17</v>
      </c>
      <c r="E168" s="227">
        <v>13.0</v>
      </c>
      <c r="F168" s="227">
        <v>0.0</v>
      </c>
      <c r="G168" s="227">
        <v>0.0</v>
      </c>
      <c r="H168" s="227">
        <v>0.0</v>
      </c>
      <c r="I168" s="227">
        <v>302.0</v>
      </c>
      <c r="J168" s="227">
        <v>3.0</v>
      </c>
      <c r="K168" s="227">
        <v>27.0</v>
      </c>
      <c r="L168" s="227">
        <v>279.0</v>
      </c>
      <c r="M168" s="227">
        <v>0.0</v>
      </c>
      <c r="N168" s="227">
        <v>1.0</v>
      </c>
      <c r="P168" s="3"/>
      <c r="Q168" s="3"/>
      <c r="R168" s="3"/>
      <c r="S168" s="3"/>
      <c r="T168" s="3"/>
      <c r="U168" s="3" t="str">
        <f t="shared" si="1"/>
        <v>#REF!</v>
      </c>
    </row>
    <row r="169" ht="15.75" customHeight="1">
      <c r="A169" s="227">
        <v>162.0</v>
      </c>
      <c r="B169" s="227" t="s">
        <v>213</v>
      </c>
      <c r="C169" s="227" t="s">
        <v>66</v>
      </c>
      <c r="D169" s="227" t="s">
        <v>17</v>
      </c>
      <c r="E169" s="227">
        <v>11.0</v>
      </c>
      <c r="F169" s="227">
        <v>0.0</v>
      </c>
      <c r="G169" s="227">
        <v>0.0</v>
      </c>
      <c r="H169" s="227">
        <v>0.0</v>
      </c>
      <c r="I169" s="227">
        <v>245.0</v>
      </c>
      <c r="J169" s="227">
        <v>5.0</v>
      </c>
      <c r="K169" s="227">
        <v>24.0</v>
      </c>
      <c r="L169" s="227">
        <v>204.0</v>
      </c>
      <c r="M169" s="227">
        <v>0.0</v>
      </c>
      <c r="N169" s="227">
        <v>1.0</v>
      </c>
      <c r="P169" s="3"/>
      <c r="Q169" s="3"/>
      <c r="R169" s="3"/>
      <c r="S169" s="3"/>
      <c r="T169" s="3"/>
      <c r="U169" s="3" t="str">
        <f t="shared" si="1"/>
        <v>#REF!</v>
      </c>
    </row>
    <row r="170" ht="15.75" customHeight="1">
      <c r="A170" s="227">
        <v>163.0</v>
      </c>
      <c r="B170" s="227" t="s">
        <v>258</v>
      </c>
      <c r="C170" s="227" t="s">
        <v>27</v>
      </c>
      <c r="D170" s="227" t="s">
        <v>34</v>
      </c>
      <c r="E170" s="227">
        <v>15.0</v>
      </c>
      <c r="F170" s="227">
        <v>0.0</v>
      </c>
      <c r="G170" s="227">
        <v>0.0</v>
      </c>
      <c r="H170" s="227">
        <v>0.0</v>
      </c>
      <c r="I170" s="227">
        <v>0.0</v>
      </c>
      <c r="J170" s="227">
        <v>0.0</v>
      </c>
      <c r="K170" s="227">
        <v>43.0</v>
      </c>
      <c r="L170" s="227">
        <v>601.0</v>
      </c>
      <c r="M170" s="227">
        <v>2.0</v>
      </c>
      <c r="N170" s="227">
        <v>0.0</v>
      </c>
      <c r="P170" s="3"/>
      <c r="Q170" s="3"/>
      <c r="R170" s="3"/>
      <c r="S170" s="3"/>
      <c r="T170" s="3"/>
      <c r="U170" s="3" t="str">
        <f t="shared" si="1"/>
        <v>#REF!</v>
      </c>
    </row>
    <row r="171" ht="15.75" customHeight="1">
      <c r="A171" s="227">
        <v>164.0</v>
      </c>
      <c r="B171" s="227" t="s">
        <v>343</v>
      </c>
      <c r="C171" s="227" t="s">
        <v>140</v>
      </c>
      <c r="D171" s="227" t="s">
        <v>34</v>
      </c>
      <c r="E171" s="227">
        <v>14.0</v>
      </c>
      <c r="F171" s="227">
        <v>0.0</v>
      </c>
      <c r="G171" s="227">
        <v>0.0</v>
      </c>
      <c r="H171" s="227">
        <v>0.0</v>
      </c>
      <c r="I171" s="227">
        <v>21.0</v>
      </c>
      <c r="J171" s="227">
        <v>0.0</v>
      </c>
      <c r="K171" s="227">
        <v>29.0</v>
      </c>
      <c r="L171" s="227">
        <v>397.0</v>
      </c>
      <c r="M171" s="227">
        <v>5.0</v>
      </c>
      <c r="N171" s="227">
        <v>0.0</v>
      </c>
      <c r="P171" s="3"/>
      <c r="Q171" s="3"/>
      <c r="R171" s="3"/>
      <c r="S171" s="3"/>
      <c r="T171" s="3"/>
      <c r="U171" s="3" t="str">
        <f t="shared" si="1"/>
        <v>#REF!</v>
      </c>
    </row>
    <row r="172" ht="15.75" customHeight="1">
      <c r="A172" s="227">
        <v>165.0</v>
      </c>
      <c r="B172" s="227" t="s">
        <v>255</v>
      </c>
      <c r="C172" s="227" t="s">
        <v>18</v>
      </c>
      <c r="D172" s="227" t="s">
        <v>61</v>
      </c>
      <c r="E172" s="227">
        <v>14.0</v>
      </c>
      <c r="F172" s="227">
        <v>0.0</v>
      </c>
      <c r="G172" s="227">
        <v>0.0</v>
      </c>
      <c r="H172" s="227">
        <v>0.0</v>
      </c>
      <c r="I172" s="227">
        <v>0.0</v>
      </c>
      <c r="J172" s="227">
        <v>0.0</v>
      </c>
      <c r="K172" s="227">
        <v>52.0</v>
      </c>
      <c r="L172" s="227">
        <v>597.0</v>
      </c>
      <c r="M172" s="227">
        <v>2.0</v>
      </c>
      <c r="N172" s="227">
        <v>0.0</v>
      </c>
      <c r="P172" s="3"/>
      <c r="Q172" s="3"/>
      <c r="R172" s="3"/>
      <c r="S172" s="3"/>
      <c r="T172" s="3"/>
      <c r="U172" s="3" t="str">
        <f t="shared" si="1"/>
        <v>#REF!</v>
      </c>
    </row>
    <row r="173" ht="15.75" customHeight="1">
      <c r="A173" s="227">
        <v>166.0</v>
      </c>
      <c r="B173" s="227" t="s">
        <v>89</v>
      </c>
      <c r="C173" s="227" t="s">
        <v>90</v>
      </c>
      <c r="D173" s="227" t="s">
        <v>34</v>
      </c>
      <c r="E173" s="227">
        <v>12.0</v>
      </c>
      <c r="F173" s="227">
        <v>0.0</v>
      </c>
      <c r="G173" s="227">
        <v>0.0</v>
      </c>
      <c r="H173" s="227">
        <v>0.0</v>
      </c>
      <c r="I173" s="227">
        <v>0.0</v>
      </c>
      <c r="J173" s="227">
        <v>0.0</v>
      </c>
      <c r="K173" s="227">
        <v>42.0</v>
      </c>
      <c r="L173" s="227">
        <v>552.0</v>
      </c>
      <c r="M173" s="227">
        <v>3.0</v>
      </c>
      <c r="N173" s="227">
        <v>1.0</v>
      </c>
      <c r="P173" s="3"/>
      <c r="Q173" s="3"/>
      <c r="R173" s="3"/>
      <c r="S173" s="3"/>
      <c r="T173" s="3"/>
      <c r="U173" s="3" t="str">
        <f t="shared" si="1"/>
        <v>#REF!</v>
      </c>
    </row>
    <row r="174" ht="15.75" customHeight="1">
      <c r="A174" s="227">
        <v>167.0</v>
      </c>
      <c r="B174" s="227" t="s">
        <v>187</v>
      </c>
      <c r="C174" s="227" t="s">
        <v>102</v>
      </c>
      <c r="D174" s="227" t="s">
        <v>61</v>
      </c>
      <c r="E174" s="227">
        <v>16.0</v>
      </c>
      <c r="F174" s="227">
        <v>0.0</v>
      </c>
      <c r="G174" s="227">
        <v>0.0</v>
      </c>
      <c r="H174" s="227">
        <v>0.0</v>
      </c>
      <c r="I174" s="227">
        <v>-12.0</v>
      </c>
      <c r="J174" s="227">
        <v>0.0</v>
      </c>
      <c r="K174" s="227">
        <v>40.0</v>
      </c>
      <c r="L174" s="227">
        <v>562.0</v>
      </c>
      <c r="M174" s="227">
        <v>3.0</v>
      </c>
      <c r="N174" s="227">
        <v>1.0</v>
      </c>
      <c r="P174" s="3"/>
      <c r="Q174" s="3"/>
      <c r="R174" s="3"/>
      <c r="S174" s="3"/>
      <c r="T174" s="3"/>
      <c r="U174" s="3" t="str">
        <f t="shared" si="1"/>
        <v>#REF!</v>
      </c>
    </row>
    <row r="175" ht="15.75" customHeight="1">
      <c r="A175" s="227">
        <v>168.0</v>
      </c>
      <c r="B175" s="227" t="s">
        <v>221</v>
      </c>
      <c r="C175" s="227" t="s">
        <v>68</v>
      </c>
      <c r="D175" s="227" t="s">
        <v>17</v>
      </c>
      <c r="E175" s="227">
        <v>13.0</v>
      </c>
      <c r="F175" s="227">
        <v>0.0</v>
      </c>
      <c r="G175" s="227">
        <v>0.0</v>
      </c>
      <c r="H175" s="227">
        <v>0.0</v>
      </c>
      <c r="I175" s="227">
        <v>303.0</v>
      </c>
      <c r="J175" s="227">
        <v>4.0</v>
      </c>
      <c r="K175" s="227">
        <v>12.0</v>
      </c>
      <c r="L175" s="227">
        <v>105.0</v>
      </c>
      <c r="M175" s="227">
        <v>1.0</v>
      </c>
      <c r="N175" s="227">
        <v>0.0</v>
      </c>
      <c r="P175" s="3"/>
      <c r="Q175" s="3"/>
      <c r="R175" s="3"/>
      <c r="S175" s="3"/>
      <c r="T175" s="3"/>
      <c r="U175" s="3" t="str">
        <f t="shared" si="1"/>
        <v>#REF!</v>
      </c>
    </row>
    <row r="176" ht="15.75" customHeight="1">
      <c r="A176" s="227">
        <v>169.0</v>
      </c>
      <c r="B176" s="227" t="s">
        <v>196</v>
      </c>
      <c r="C176" s="227" t="s">
        <v>27</v>
      </c>
      <c r="D176" s="227" t="s">
        <v>61</v>
      </c>
      <c r="E176" s="227">
        <v>16.0</v>
      </c>
      <c r="F176" s="227">
        <v>0.0</v>
      </c>
      <c r="G176" s="227">
        <v>0.0</v>
      </c>
      <c r="H176" s="227">
        <v>0.0</v>
      </c>
      <c r="I176" s="227">
        <v>78.0</v>
      </c>
      <c r="J176" s="227">
        <v>0.0</v>
      </c>
      <c r="K176" s="227">
        <v>35.0</v>
      </c>
      <c r="L176" s="227">
        <v>439.0</v>
      </c>
      <c r="M176" s="227">
        <v>3.0</v>
      </c>
      <c r="N176" s="227">
        <v>0.0</v>
      </c>
      <c r="P176" s="3"/>
      <c r="Q176" s="3"/>
      <c r="R176" s="3"/>
      <c r="S176" s="3"/>
      <c r="T176" s="3"/>
      <c r="U176" s="3" t="str">
        <f t="shared" si="1"/>
        <v>#REF!</v>
      </c>
    </row>
    <row r="177" ht="15.75" customHeight="1">
      <c r="A177" s="227">
        <v>170.0</v>
      </c>
      <c r="B177" s="227" t="s">
        <v>277</v>
      </c>
      <c r="C177" s="227" t="s">
        <v>2564</v>
      </c>
      <c r="D177" s="227" t="s">
        <v>34</v>
      </c>
      <c r="E177" s="227">
        <v>16.0</v>
      </c>
      <c r="F177" s="227">
        <v>0.0</v>
      </c>
      <c r="G177" s="227">
        <v>0.0</v>
      </c>
      <c r="H177" s="227">
        <v>0.0</v>
      </c>
      <c r="I177" s="227">
        <v>85.0</v>
      </c>
      <c r="J177" s="227">
        <v>1.0</v>
      </c>
      <c r="K177" s="227">
        <v>34.0</v>
      </c>
      <c r="L177" s="227">
        <v>310.0</v>
      </c>
      <c r="M177" s="227">
        <v>4.0</v>
      </c>
      <c r="N177" s="227">
        <v>0.0</v>
      </c>
      <c r="P177" s="3"/>
      <c r="Q177" s="3"/>
      <c r="R177" s="3"/>
      <c r="S177" s="3"/>
      <c r="T177" s="3"/>
      <c r="U177" s="3" t="str">
        <f t="shared" si="1"/>
        <v>#REF!</v>
      </c>
    </row>
    <row r="178" ht="15.75" customHeight="1">
      <c r="A178" s="227">
        <v>171.0</v>
      </c>
      <c r="B178" s="227" t="s">
        <v>363</v>
      </c>
      <c r="C178" s="227" t="s">
        <v>47</v>
      </c>
      <c r="D178" s="227" t="s">
        <v>34</v>
      </c>
      <c r="E178" s="227">
        <v>16.0</v>
      </c>
      <c r="F178" s="227">
        <v>0.0</v>
      </c>
      <c r="G178" s="227">
        <v>0.0</v>
      </c>
      <c r="H178" s="227">
        <v>0.0</v>
      </c>
      <c r="I178" s="227">
        <v>0.0</v>
      </c>
      <c r="J178" s="227">
        <v>0.0</v>
      </c>
      <c r="K178" s="227">
        <v>32.0</v>
      </c>
      <c r="L178" s="227">
        <v>449.0</v>
      </c>
      <c r="M178" s="227">
        <v>4.0</v>
      </c>
      <c r="N178" s="227">
        <v>0.0</v>
      </c>
      <c r="P178" s="3"/>
      <c r="Q178" s="3"/>
      <c r="R178" s="3"/>
      <c r="S178" s="3"/>
      <c r="T178" s="3"/>
      <c r="U178" s="3" t="str">
        <f t="shared" si="1"/>
        <v>#REF!</v>
      </c>
    </row>
    <row r="179" ht="15.75" customHeight="1">
      <c r="A179" s="227">
        <v>172.0</v>
      </c>
      <c r="B179" s="227" t="s">
        <v>220</v>
      </c>
      <c r="C179" s="227" t="s">
        <v>111</v>
      </c>
      <c r="D179" s="227" t="s">
        <v>61</v>
      </c>
      <c r="E179" s="227">
        <v>16.0</v>
      </c>
      <c r="F179" s="227">
        <v>0.0</v>
      </c>
      <c r="G179" s="227">
        <v>0.0</v>
      </c>
      <c r="H179" s="227">
        <v>0.0</v>
      </c>
      <c r="I179" s="227">
        <v>0.0</v>
      </c>
      <c r="J179" s="227">
        <v>0.0</v>
      </c>
      <c r="K179" s="227">
        <v>43.0</v>
      </c>
      <c r="L179" s="227">
        <v>448.0</v>
      </c>
      <c r="M179" s="227">
        <v>4.0</v>
      </c>
      <c r="N179" s="227">
        <v>0.0</v>
      </c>
      <c r="P179" s="3"/>
      <c r="Q179" s="3"/>
      <c r="R179" s="3"/>
      <c r="S179" s="3"/>
      <c r="T179" s="3"/>
      <c r="U179" s="3" t="str">
        <f t="shared" si="1"/>
        <v>#REF!</v>
      </c>
    </row>
    <row r="180" ht="15.75" customHeight="1">
      <c r="A180" s="227">
        <v>173.0</v>
      </c>
      <c r="B180" s="227" t="s">
        <v>230</v>
      </c>
      <c r="C180" s="227" t="s">
        <v>102</v>
      </c>
      <c r="D180" s="227" t="s">
        <v>75</v>
      </c>
      <c r="E180" s="227">
        <v>5.0</v>
      </c>
      <c r="F180" s="227">
        <v>1020.0</v>
      </c>
      <c r="G180" s="227">
        <v>7.0</v>
      </c>
      <c r="H180" s="227">
        <v>3.0</v>
      </c>
      <c r="I180" s="227">
        <v>72.0</v>
      </c>
      <c r="J180" s="227">
        <v>0.0</v>
      </c>
      <c r="K180" s="227">
        <v>0.0</v>
      </c>
      <c r="L180" s="227">
        <v>0.0</v>
      </c>
      <c r="M180" s="227">
        <v>0.0</v>
      </c>
      <c r="N180" s="227">
        <v>1.0</v>
      </c>
      <c r="P180" s="3"/>
      <c r="Q180" s="3"/>
      <c r="R180" s="3"/>
      <c r="S180" s="3"/>
      <c r="T180" s="3"/>
      <c r="U180" s="3" t="str">
        <f t="shared" si="1"/>
        <v>#REF!</v>
      </c>
    </row>
    <row r="181" ht="15.75" customHeight="1">
      <c r="A181" s="227">
        <v>174.0</v>
      </c>
      <c r="B181" s="227" t="s">
        <v>227</v>
      </c>
      <c r="C181" s="227" t="s">
        <v>39</v>
      </c>
      <c r="D181" s="227" t="s">
        <v>34</v>
      </c>
      <c r="E181" s="227">
        <v>12.0</v>
      </c>
      <c r="F181" s="227">
        <v>0.0</v>
      </c>
      <c r="G181" s="227">
        <v>0.0</v>
      </c>
      <c r="H181" s="227">
        <v>0.0</v>
      </c>
      <c r="I181" s="227">
        <v>21.0</v>
      </c>
      <c r="J181" s="227">
        <v>0.0</v>
      </c>
      <c r="K181" s="227">
        <v>35.0</v>
      </c>
      <c r="L181" s="227">
        <v>477.0</v>
      </c>
      <c r="M181" s="227">
        <v>3.0</v>
      </c>
      <c r="N181" s="227">
        <v>0.0</v>
      </c>
      <c r="P181" s="3"/>
      <c r="Q181" s="3"/>
      <c r="R181" s="3"/>
      <c r="S181" s="3"/>
      <c r="T181" s="3"/>
      <c r="U181" s="3" t="str">
        <f t="shared" si="1"/>
        <v>#REF!</v>
      </c>
    </row>
    <row r="182" ht="15.75" customHeight="1">
      <c r="A182" s="227">
        <v>174.0</v>
      </c>
      <c r="B182" s="227" t="s">
        <v>375</v>
      </c>
      <c r="C182" s="227" t="s">
        <v>64</v>
      </c>
      <c r="D182" s="227" t="s">
        <v>34</v>
      </c>
      <c r="E182" s="227">
        <v>16.0</v>
      </c>
      <c r="F182" s="227">
        <v>0.0</v>
      </c>
      <c r="G182" s="227">
        <v>0.0</v>
      </c>
      <c r="H182" s="227">
        <v>0.0</v>
      </c>
      <c r="I182" s="227">
        <v>0.0</v>
      </c>
      <c r="J182" s="227">
        <v>0.0</v>
      </c>
      <c r="K182" s="227">
        <v>30.0</v>
      </c>
      <c r="L182" s="227">
        <v>358.0</v>
      </c>
      <c r="M182" s="227">
        <v>5.0</v>
      </c>
      <c r="N182" s="227">
        <v>0.0</v>
      </c>
      <c r="P182" s="3"/>
      <c r="Q182" s="3"/>
      <c r="R182" s="3"/>
      <c r="S182" s="3"/>
      <c r="T182" s="3"/>
      <c r="U182" s="3" t="str">
        <f t="shared" si="1"/>
        <v>#REF!</v>
      </c>
    </row>
    <row r="183" ht="15.75" customHeight="1">
      <c r="A183" s="227">
        <v>176.0</v>
      </c>
      <c r="B183" s="227" t="s">
        <v>275</v>
      </c>
      <c r="C183" s="227" t="s">
        <v>85</v>
      </c>
      <c r="D183" s="227" t="s">
        <v>17</v>
      </c>
      <c r="E183" s="227">
        <v>10.0</v>
      </c>
      <c r="F183" s="227">
        <v>0.0</v>
      </c>
      <c r="G183" s="227">
        <v>0.0</v>
      </c>
      <c r="H183" s="227">
        <v>0.0</v>
      </c>
      <c r="I183" s="227">
        <v>370.0</v>
      </c>
      <c r="J183" s="227">
        <v>3.0</v>
      </c>
      <c r="K183" s="227">
        <v>8.0</v>
      </c>
      <c r="L183" s="227">
        <v>83.0</v>
      </c>
      <c r="M183" s="227">
        <v>1.0</v>
      </c>
      <c r="N183" s="227">
        <v>1.0</v>
      </c>
      <c r="P183" s="3"/>
      <c r="Q183" s="3"/>
      <c r="R183" s="3"/>
      <c r="S183" s="3"/>
      <c r="T183" s="3"/>
      <c r="U183" s="3" t="str">
        <f t="shared" si="1"/>
        <v>#REF!</v>
      </c>
    </row>
    <row r="184" ht="15.75" customHeight="1">
      <c r="A184" s="227">
        <v>177.0</v>
      </c>
      <c r="B184" s="227" t="s">
        <v>268</v>
      </c>
      <c r="C184" s="227" t="s">
        <v>44</v>
      </c>
      <c r="D184" s="227" t="s">
        <v>34</v>
      </c>
      <c r="E184" s="227">
        <v>8.0</v>
      </c>
      <c r="F184" s="227">
        <v>0.0</v>
      </c>
      <c r="G184" s="227">
        <v>0.0</v>
      </c>
      <c r="H184" s="227">
        <v>0.0</v>
      </c>
      <c r="I184" s="227">
        <v>4.0</v>
      </c>
      <c r="J184" s="227">
        <v>0.0</v>
      </c>
      <c r="K184" s="227">
        <v>28.0</v>
      </c>
      <c r="L184" s="227">
        <v>506.0</v>
      </c>
      <c r="M184" s="227">
        <v>3.0</v>
      </c>
      <c r="N184" s="227">
        <v>1.0</v>
      </c>
      <c r="P184" s="3"/>
      <c r="Q184" s="3"/>
      <c r="R184" s="3"/>
      <c r="S184" s="3"/>
      <c r="T184" s="3"/>
      <c r="U184" s="3" t="str">
        <f t="shared" si="1"/>
        <v>#REF!</v>
      </c>
    </row>
    <row r="185" ht="15.75" customHeight="1">
      <c r="A185" s="227">
        <v>178.0</v>
      </c>
      <c r="B185" s="227" t="s">
        <v>143</v>
      </c>
      <c r="C185" s="227" t="s">
        <v>20</v>
      </c>
      <c r="D185" s="227" t="s">
        <v>61</v>
      </c>
      <c r="E185" s="227">
        <v>8.0</v>
      </c>
      <c r="F185" s="227">
        <v>0.0</v>
      </c>
      <c r="G185" s="227">
        <v>0.0</v>
      </c>
      <c r="H185" s="227">
        <v>0.0</v>
      </c>
      <c r="I185" s="227">
        <v>7.0</v>
      </c>
      <c r="J185" s="227">
        <v>0.0</v>
      </c>
      <c r="K185" s="227">
        <v>44.0</v>
      </c>
      <c r="L185" s="227">
        <v>467.0</v>
      </c>
      <c r="M185" s="227">
        <v>3.0</v>
      </c>
      <c r="N185" s="227">
        <v>0.0</v>
      </c>
      <c r="P185" s="3"/>
      <c r="Q185" s="3"/>
      <c r="R185" s="3"/>
      <c r="S185" s="3"/>
      <c r="T185" s="3"/>
      <c r="U185" s="3" t="str">
        <f t="shared" si="1"/>
        <v>#REF!</v>
      </c>
    </row>
    <row r="186" ht="15.75" customHeight="1">
      <c r="A186" s="227">
        <v>179.0</v>
      </c>
      <c r="B186" s="227" t="s">
        <v>298</v>
      </c>
      <c r="C186" s="227" t="s">
        <v>140</v>
      </c>
      <c r="D186" s="227" t="s">
        <v>34</v>
      </c>
      <c r="E186" s="227">
        <v>15.0</v>
      </c>
      <c r="F186" s="227">
        <v>0.0</v>
      </c>
      <c r="G186" s="227">
        <v>0.0</v>
      </c>
      <c r="H186" s="227">
        <v>0.0</v>
      </c>
      <c r="I186" s="227">
        <v>11.0</v>
      </c>
      <c r="J186" s="227">
        <v>0.0</v>
      </c>
      <c r="K186" s="227">
        <v>59.0</v>
      </c>
      <c r="L186" s="227">
        <v>520.0</v>
      </c>
      <c r="M186" s="227">
        <v>2.0</v>
      </c>
      <c r="N186" s="227">
        <v>0.0</v>
      </c>
      <c r="P186" s="3"/>
      <c r="Q186" s="3"/>
      <c r="R186" s="3"/>
      <c r="S186" s="3"/>
      <c r="T186" s="3"/>
      <c r="U186" s="3" t="str">
        <f t="shared" si="1"/>
        <v>#REF!</v>
      </c>
    </row>
    <row r="187" ht="15.75" customHeight="1">
      <c r="A187" s="227">
        <v>180.0</v>
      </c>
      <c r="B187" s="227" t="s">
        <v>141</v>
      </c>
      <c r="C187" s="227" t="s">
        <v>41</v>
      </c>
      <c r="D187" s="227" t="s">
        <v>17</v>
      </c>
      <c r="E187" s="227">
        <v>8.0</v>
      </c>
      <c r="F187" s="227">
        <v>0.0</v>
      </c>
      <c r="G187" s="227">
        <v>0.0</v>
      </c>
      <c r="H187" s="227">
        <v>0.0</v>
      </c>
      <c r="I187" s="227">
        <v>179.0</v>
      </c>
      <c r="J187" s="227">
        <v>2.0</v>
      </c>
      <c r="K187" s="227">
        <v>37.0</v>
      </c>
      <c r="L187" s="227">
        <v>285.0</v>
      </c>
      <c r="M187" s="227">
        <v>1.0</v>
      </c>
      <c r="N187" s="227">
        <v>0.0</v>
      </c>
      <c r="P187" s="3"/>
      <c r="Q187" s="3"/>
      <c r="R187" s="3"/>
      <c r="S187" s="3"/>
      <c r="T187" s="3"/>
      <c r="U187" s="3" t="str">
        <f t="shared" si="1"/>
        <v>#REF!</v>
      </c>
    </row>
    <row r="188" ht="15.75" customHeight="1">
      <c r="A188" s="227">
        <v>181.0</v>
      </c>
      <c r="B188" s="227" t="s">
        <v>377</v>
      </c>
      <c r="C188" s="227" t="s">
        <v>77</v>
      </c>
      <c r="D188" s="227" t="s">
        <v>34</v>
      </c>
      <c r="E188" s="227">
        <v>16.0</v>
      </c>
      <c r="F188" s="227">
        <v>0.0</v>
      </c>
      <c r="G188" s="227">
        <v>0.0</v>
      </c>
      <c r="H188" s="227">
        <v>0.0</v>
      </c>
      <c r="I188" s="227">
        <v>2.0</v>
      </c>
      <c r="J188" s="227">
        <v>0.0</v>
      </c>
      <c r="K188" s="227">
        <v>31.0</v>
      </c>
      <c r="L188" s="227">
        <v>339.0</v>
      </c>
      <c r="M188" s="227">
        <v>5.0</v>
      </c>
      <c r="N188" s="227">
        <v>0.0</v>
      </c>
      <c r="P188" s="3"/>
      <c r="Q188" s="3"/>
      <c r="R188" s="3"/>
      <c r="S188" s="3"/>
      <c r="T188" s="3"/>
      <c r="U188" s="3" t="str">
        <f t="shared" si="1"/>
        <v>#REF!</v>
      </c>
    </row>
    <row r="189" ht="15.75" customHeight="1">
      <c r="A189" s="227">
        <v>182.0</v>
      </c>
      <c r="B189" s="227" t="s">
        <v>1006</v>
      </c>
      <c r="C189" s="227" t="s">
        <v>114</v>
      </c>
      <c r="D189" s="227" t="s">
        <v>61</v>
      </c>
      <c r="E189" s="227">
        <v>13.0</v>
      </c>
      <c r="F189" s="227">
        <v>0.0</v>
      </c>
      <c r="G189" s="227">
        <v>0.0</v>
      </c>
      <c r="H189" s="227">
        <v>0.0</v>
      </c>
      <c r="I189" s="227">
        <v>0.0</v>
      </c>
      <c r="J189" s="227">
        <v>0.0</v>
      </c>
      <c r="K189" s="227">
        <v>34.0</v>
      </c>
      <c r="L189" s="227">
        <v>320.0</v>
      </c>
      <c r="M189" s="227">
        <v>5.0</v>
      </c>
      <c r="N189" s="227">
        <v>0.0</v>
      </c>
      <c r="P189" s="3"/>
      <c r="Q189" s="3"/>
      <c r="R189" s="3"/>
      <c r="S189" s="3"/>
      <c r="T189" s="3"/>
      <c r="U189" s="3" t="str">
        <f t="shared" si="1"/>
        <v>#REF!</v>
      </c>
    </row>
    <row r="190" ht="15.75" customHeight="1">
      <c r="A190" s="227">
        <v>183.0</v>
      </c>
      <c r="B190" s="227" t="s">
        <v>339</v>
      </c>
      <c r="C190" s="227" t="s">
        <v>44</v>
      </c>
      <c r="D190" s="227" t="s">
        <v>61</v>
      </c>
      <c r="E190" s="227">
        <v>16.0</v>
      </c>
      <c r="F190" s="227">
        <v>0.0</v>
      </c>
      <c r="G190" s="227">
        <v>0.0</v>
      </c>
      <c r="H190" s="227">
        <v>0.0</v>
      </c>
      <c r="I190" s="227">
        <v>0.0</v>
      </c>
      <c r="J190" s="227">
        <v>0.0</v>
      </c>
      <c r="K190" s="227">
        <v>43.0</v>
      </c>
      <c r="L190" s="227">
        <v>436.0</v>
      </c>
      <c r="M190" s="227">
        <v>3.0</v>
      </c>
      <c r="N190" s="227">
        <v>0.0</v>
      </c>
      <c r="P190" s="3"/>
      <c r="Q190" s="3"/>
      <c r="R190" s="3"/>
      <c r="S190" s="3"/>
      <c r="T190" s="3"/>
      <c r="U190" s="3" t="str">
        <f t="shared" si="1"/>
        <v>#REF!</v>
      </c>
    </row>
    <row r="191" ht="15.75" customHeight="1">
      <c r="A191" s="227">
        <v>184.0</v>
      </c>
      <c r="B191" s="227" t="s">
        <v>336</v>
      </c>
      <c r="C191" s="227" t="s">
        <v>39</v>
      </c>
      <c r="D191" s="227" t="s">
        <v>61</v>
      </c>
      <c r="E191" s="227">
        <v>16.0</v>
      </c>
      <c r="F191" s="227">
        <v>0.0</v>
      </c>
      <c r="G191" s="227">
        <v>0.0</v>
      </c>
      <c r="H191" s="227">
        <v>0.0</v>
      </c>
      <c r="I191" s="227">
        <v>0.0</v>
      </c>
      <c r="J191" s="227">
        <v>0.0</v>
      </c>
      <c r="K191" s="227">
        <v>38.0</v>
      </c>
      <c r="L191" s="227">
        <v>447.0</v>
      </c>
      <c r="M191" s="227">
        <v>3.0</v>
      </c>
      <c r="N191" s="227">
        <v>0.0</v>
      </c>
      <c r="P191" s="3"/>
      <c r="Q191" s="3"/>
      <c r="R191" s="3"/>
      <c r="S191" s="3"/>
      <c r="T191" s="3"/>
      <c r="U191" s="3" t="str">
        <f t="shared" si="1"/>
        <v>#REF!</v>
      </c>
    </row>
    <row r="192" ht="15.75" customHeight="1">
      <c r="A192" s="227">
        <v>185.0</v>
      </c>
      <c r="B192" s="227" t="s">
        <v>239</v>
      </c>
      <c r="C192" s="227" t="s">
        <v>111</v>
      </c>
      <c r="D192" s="227" t="s">
        <v>17</v>
      </c>
      <c r="E192" s="227">
        <v>16.0</v>
      </c>
      <c r="F192" s="227">
        <v>0.0</v>
      </c>
      <c r="G192" s="227">
        <v>0.0</v>
      </c>
      <c r="H192" s="227">
        <v>0.0</v>
      </c>
      <c r="I192" s="227">
        <v>199.0</v>
      </c>
      <c r="J192" s="227">
        <v>2.0</v>
      </c>
      <c r="K192" s="227">
        <v>44.0</v>
      </c>
      <c r="L192" s="227">
        <v>320.0</v>
      </c>
      <c r="M192" s="227">
        <v>0.0</v>
      </c>
      <c r="N192" s="227">
        <v>1.0</v>
      </c>
      <c r="P192" s="3"/>
      <c r="Q192" s="3"/>
      <c r="R192" s="3"/>
      <c r="S192" s="3"/>
      <c r="T192" s="3"/>
      <c r="U192" s="3" t="str">
        <f t="shared" si="1"/>
        <v>#REF!</v>
      </c>
    </row>
    <row r="193" ht="15.75" customHeight="1">
      <c r="A193" s="227">
        <v>186.0</v>
      </c>
      <c r="B193" s="227" t="s">
        <v>1055</v>
      </c>
      <c r="C193" s="227" t="s">
        <v>44</v>
      </c>
      <c r="D193" s="227" t="s">
        <v>34</v>
      </c>
      <c r="E193" s="227">
        <v>12.0</v>
      </c>
      <c r="F193" s="227">
        <v>0.0</v>
      </c>
      <c r="G193" s="227">
        <v>0.0</v>
      </c>
      <c r="H193" s="227">
        <v>0.0</v>
      </c>
      <c r="I193" s="227">
        <v>0.0</v>
      </c>
      <c r="J193" s="227">
        <v>0.0</v>
      </c>
      <c r="K193" s="227">
        <v>40.0</v>
      </c>
      <c r="L193" s="227">
        <v>575.0</v>
      </c>
      <c r="M193" s="227">
        <v>1.0</v>
      </c>
      <c r="N193" s="227">
        <v>1.0</v>
      </c>
      <c r="P193" s="3"/>
      <c r="Q193" s="3"/>
      <c r="R193" s="3"/>
      <c r="S193" s="3"/>
      <c r="T193" s="3"/>
      <c r="U193" s="3" t="str">
        <f t="shared" si="1"/>
        <v>#REF!</v>
      </c>
    </row>
    <row r="194" ht="15.75" customHeight="1">
      <c r="A194" s="227">
        <v>187.0</v>
      </c>
      <c r="B194" s="227" t="s">
        <v>1472</v>
      </c>
      <c r="C194" s="227" t="s">
        <v>83</v>
      </c>
      <c r="D194" s="227" t="s">
        <v>34</v>
      </c>
      <c r="E194" s="227">
        <v>9.0</v>
      </c>
      <c r="F194" s="227">
        <v>0.0</v>
      </c>
      <c r="G194" s="227">
        <v>0.0</v>
      </c>
      <c r="H194" s="227">
        <v>0.0</v>
      </c>
      <c r="I194" s="227">
        <v>20.0</v>
      </c>
      <c r="J194" s="227">
        <v>0.0</v>
      </c>
      <c r="K194" s="227">
        <v>29.0</v>
      </c>
      <c r="L194" s="227">
        <v>353.0</v>
      </c>
      <c r="M194" s="227">
        <v>4.0</v>
      </c>
      <c r="N194" s="227">
        <v>0.0</v>
      </c>
      <c r="P194" s="3"/>
      <c r="Q194" s="3"/>
      <c r="R194" s="3"/>
      <c r="S194" s="3"/>
      <c r="T194" s="3"/>
      <c r="U194" s="3" t="str">
        <f t="shared" si="1"/>
        <v>#REF!</v>
      </c>
    </row>
    <row r="195" ht="15.75" customHeight="1">
      <c r="A195" s="227">
        <v>188.0</v>
      </c>
      <c r="B195" s="227" t="s">
        <v>194</v>
      </c>
      <c r="C195" s="227" t="s">
        <v>117</v>
      </c>
      <c r="D195" s="227" t="s">
        <v>34</v>
      </c>
      <c r="E195" s="227">
        <v>8.0</v>
      </c>
      <c r="F195" s="227">
        <v>0.0</v>
      </c>
      <c r="G195" s="227">
        <v>0.0</v>
      </c>
      <c r="H195" s="227">
        <v>0.0</v>
      </c>
      <c r="I195" s="227">
        <v>0.0</v>
      </c>
      <c r="J195" s="227">
        <v>0.0</v>
      </c>
      <c r="K195" s="227">
        <v>32.0</v>
      </c>
      <c r="L195" s="227">
        <v>428.0</v>
      </c>
      <c r="M195" s="227">
        <v>3.0</v>
      </c>
      <c r="N195" s="227">
        <v>1.0</v>
      </c>
      <c r="P195" s="3"/>
      <c r="Q195" s="3"/>
      <c r="R195" s="3"/>
      <c r="S195" s="3"/>
      <c r="T195" s="3"/>
      <c r="U195" s="3" t="str">
        <f t="shared" si="1"/>
        <v>#REF!</v>
      </c>
    </row>
    <row r="196" ht="15.75" customHeight="1">
      <c r="A196" s="227">
        <v>189.0</v>
      </c>
      <c r="B196" s="227" t="s">
        <v>185</v>
      </c>
      <c r="C196" s="227" t="s">
        <v>36</v>
      </c>
      <c r="D196" s="227" t="s">
        <v>17</v>
      </c>
      <c r="E196" s="227">
        <v>13.0</v>
      </c>
      <c r="F196" s="227">
        <v>0.0</v>
      </c>
      <c r="G196" s="227">
        <v>0.0</v>
      </c>
      <c r="H196" s="227">
        <v>0.0</v>
      </c>
      <c r="I196" s="227">
        <v>462.0</v>
      </c>
      <c r="J196" s="227">
        <v>1.0</v>
      </c>
      <c r="K196" s="227">
        <v>10.0</v>
      </c>
      <c r="L196" s="227">
        <v>82.0</v>
      </c>
      <c r="M196" s="227">
        <v>0.0</v>
      </c>
      <c r="N196" s="227">
        <v>1.0</v>
      </c>
      <c r="P196" s="3"/>
      <c r="Q196" s="3"/>
      <c r="R196" s="3"/>
      <c r="S196" s="3"/>
      <c r="T196" s="3"/>
      <c r="U196" s="3" t="str">
        <f t="shared" si="1"/>
        <v>#REF!</v>
      </c>
    </row>
    <row r="197" ht="15.75" customHeight="1">
      <c r="A197" s="227">
        <v>190.0</v>
      </c>
      <c r="B197" s="227" t="s">
        <v>1002</v>
      </c>
      <c r="C197" s="227" t="s">
        <v>39</v>
      </c>
      <c r="D197" s="227" t="s">
        <v>34</v>
      </c>
      <c r="E197" s="227">
        <v>16.0</v>
      </c>
      <c r="F197" s="227">
        <v>0.0</v>
      </c>
      <c r="G197" s="227">
        <v>0.0</v>
      </c>
      <c r="H197" s="227">
        <v>0.0</v>
      </c>
      <c r="I197" s="227">
        <v>9.0</v>
      </c>
      <c r="J197" s="227">
        <v>0.0</v>
      </c>
      <c r="K197" s="227">
        <v>26.0</v>
      </c>
      <c r="L197" s="227">
        <v>452.0</v>
      </c>
      <c r="M197" s="227">
        <v>2.0</v>
      </c>
      <c r="N197" s="227">
        <v>0.0</v>
      </c>
      <c r="P197" s="3"/>
      <c r="Q197" s="3"/>
      <c r="R197" s="3"/>
      <c r="S197" s="3"/>
      <c r="T197" s="3"/>
      <c r="U197" s="3" t="str">
        <f t="shared" si="1"/>
        <v>#REF!</v>
      </c>
    </row>
    <row r="198" ht="15.75" customHeight="1">
      <c r="A198" s="227">
        <v>191.0</v>
      </c>
      <c r="B198" s="227" t="s">
        <v>349</v>
      </c>
      <c r="C198" s="227" t="s">
        <v>90</v>
      </c>
      <c r="D198" s="227" t="s">
        <v>17</v>
      </c>
      <c r="E198" s="227">
        <v>14.0</v>
      </c>
      <c r="F198" s="227">
        <v>35.0</v>
      </c>
      <c r="G198" s="227">
        <v>0.0</v>
      </c>
      <c r="H198" s="227">
        <v>1.0</v>
      </c>
      <c r="I198" s="227">
        <v>175.0</v>
      </c>
      <c r="J198" s="227">
        <v>1.0</v>
      </c>
      <c r="K198" s="227">
        <v>47.0</v>
      </c>
      <c r="L198" s="227">
        <v>305.0</v>
      </c>
      <c r="M198" s="227">
        <v>1.0</v>
      </c>
      <c r="N198" s="227">
        <v>1.0</v>
      </c>
      <c r="P198" s="3"/>
      <c r="Q198" s="3"/>
      <c r="R198" s="3"/>
      <c r="S198" s="3"/>
      <c r="T198" s="3"/>
      <c r="U198" s="3" t="str">
        <f t="shared" si="1"/>
        <v>#REF!</v>
      </c>
    </row>
    <row r="199" ht="15.75" customHeight="1">
      <c r="A199" s="227">
        <v>192.0</v>
      </c>
      <c r="B199" s="227" t="s">
        <v>352</v>
      </c>
      <c r="C199" s="227" t="s">
        <v>53</v>
      </c>
      <c r="D199" s="227" t="s">
        <v>17</v>
      </c>
      <c r="E199" s="227">
        <v>12.0</v>
      </c>
      <c r="F199" s="227">
        <v>0.0</v>
      </c>
      <c r="G199" s="227">
        <v>0.0</v>
      </c>
      <c r="H199" s="227">
        <v>0.0</v>
      </c>
      <c r="I199" s="227">
        <v>323.0</v>
      </c>
      <c r="J199" s="227">
        <v>2.0</v>
      </c>
      <c r="K199" s="227">
        <v>10.0</v>
      </c>
      <c r="L199" s="227">
        <v>69.0</v>
      </c>
      <c r="M199" s="227">
        <v>1.0</v>
      </c>
      <c r="N199" s="227">
        <v>0.0</v>
      </c>
      <c r="P199" s="3"/>
      <c r="Q199" s="3"/>
      <c r="R199" s="3"/>
      <c r="S199" s="3"/>
      <c r="T199" s="3"/>
      <c r="U199" s="3" t="str">
        <f t="shared" si="1"/>
        <v>#REF!</v>
      </c>
    </row>
    <row r="200" ht="15.75" customHeight="1">
      <c r="A200" s="227">
        <v>193.0</v>
      </c>
      <c r="B200" s="227" t="s">
        <v>264</v>
      </c>
      <c r="C200" s="227" t="s">
        <v>95</v>
      </c>
      <c r="D200" s="227" t="s">
        <v>17</v>
      </c>
      <c r="E200" s="227">
        <v>14.0</v>
      </c>
      <c r="F200" s="227">
        <v>0.0</v>
      </c>
      <c r="G200" s="227">
        <v>0.0</v>
      </c>
      <c r="H200" s="227">
        <v>0.0</v>
      </c>
      <c r="I200" s="227">
        <v>255.0</v>
      </c>
      <c r="J200" s="227">
        <v>5.0</v>
      </c>
      <c r="K200" s="227">
        <v>2.0</v>
      </c>
      <c r="L200" s="227">
        <v>16.0</v>
      </c>
      <c r="M200" s="227">
        <v>0.0</v>
      </c>
      <c r="N200" s="227">
        <v>0.0</v>
      </c>
      <c r="P200" s="3"/>
      <c r="Q200" s="3"/>
      <c r="R200" s="3"/>
      <c r="S200" s="3"/>
      <c r="T200" s="3"/>
      <c r="U200" s="3" t="str">
        <f t="shared" si="1"/>
        <v>#REF!</v>
      </c>
    </row>
    <row r="201" ht="15.75" customHeight="1">
      <c r="A201" s="227">
        <v>193.0</v>
      </c>
      <c r="B201" s="227" t="s">
        <v>1192</v>
      </c>
      <c r="C201" s="227" t="s">
        <v>70</v>
      </c>
      <c r="D201" s="227" t="s">
        <v>75</v>
      </c>
      <c r="E201" s="227">
        <v>3.0</v>
      </c>
      <c r="F201" s="227">
        <v>685.0</v>
      </c>
      <c r="G201" s="227">
        <v>4.0</v>
      </c>
      <c r="H201" s="227">
        <v>4.0</v>
      </c>
      <c r="I201" s="227">
        <v>151.0</v>
      </c>
      <c r="J201" s="227">
        <v>1.0</v>
      </c>
      <c r="K201" s="227">
        <v>1.0</v>
      </c>
      <c r="L201" s="227">
        <v>6.0</v>
      </c>
      <c r="M201" s="227">
        <v>0.0</v>
      </c>
      <c r="N201" s="227">
        <v>0.0</v>
      </c>
      <c r="P201" s="3"/>
      <c r="Q201" s="3"/>
      <c r="R201" s="3"/>
      <c r="S201" s="3"/>
      <c r="T201" s="3"/>
      <c r="U201" s="3" t="str">
        <f t="shared" si="1"/>
        <v>#REF!</v>
      </c>
    </row>
    <row r="202" ht="15.75" customHeight="1">
      <c r="A202" s="227">
        <v>195.0</v>
      </c>
      <c r="B202" s="227" t="s">
        <v>4777</v>
      </c>
      <c r="C202" s="227" t="s">
        <v>27</v>
      </c>
      <c r="D202" s="227" t="s">
        <v>34</v>
      </c>
      <c r="E202" s="227">
        <v>15.0</v>
      </c>
      <c r="F202" s="227">
        <v>0.0</v>
      </c>
      <c r="G202" s="227">
        <v>0.0</v>
      </c>
      <c r="H202" s="227">
        <v>0.0</v>
      </c>
      <c r="I202" s="227">
        <v>0.0</v>
      </c>
      <c r="J202" s="227">
        <v>0.0</v>
      </c>
      <c r="K202" s="227">
        <v>25.0</v>
      </c>
      <c r="L202" s="227">
        <v>329.0</v>
      </c>
      <c r="M202" s="227">
        <v>4.0</v>
      </c>
      <c r="N202" s="227">
        <v>0.0</v>
      </c>
      <c r="P202" s="3"/>
      <c r="Q202" s="3"/>
      <c r="R202" s="3"/>
      <c r="S202" s="3"/>
      <c r="T202" s="3"/>
      <c r="U202" s="3" t="str">
        <f t="shared" si="1"/>
        <v>#REF!</v>
      </c>
    </row>
    <row r="203" ht="15.75" customHeight="1">
      <c r="A203" s="227">
        <v>196.0</v>
      </c>
      <c r="B203" s="227" t="s">
        <v>415</v>
      </c>
      <c r="C203" s="227" t="s">
        <v>31</v>
      </c>
      <c r="D203" s="227" t="s">
        <v>34</v>
      </c>
      <c r="E203" s="227">
        <v>16.0</v>
      </c>
      <c r="F203" s="227">
        <v>0.0</v>
      </c>
      <c r="G203" s="227">
        <v>0.0</v>
      </c>
      <c r="H203" s="227">
        <v>0.0</v>
      </c>
      <c r="I203" s="227">
        <v>18.0</v>
      </c>
      <c r="J203" s="227">
        <v>0.0</v>
      </c>
      <c r="K203" s="227">
        <v>30.0</v>
      </c>
      <c r="L203" s="227">
        <v>421.0</v>
      </c>
      <c r="M203" s="227">
        <v>2.0</v>
      </c>
      <c r="N203" s="227">
        <v>0.0</v>
      </c>
      <c r="P203" s="3"/>
      <c r="Q203" s="3"/>
      <c r="R203" s="3"/>
      <c r="S203" s="3"/>
      <c r="T203" s="3"/>
      <c r="U203" s="3" t="str">
        <f t="shared" si="1"/>
        <v>#REF!</v>
      </c>
    </row>
    <row r="204" ht="15.75" customHeight="1">
      <c r="A204" s="227">
        <v>197.0</v>
      </c>
      <c r="B204" s="227" t="s">
        <v>219</v>
      </c>
      <c r="C204" s="227" t="s">
        <v>111</v>
      </c>
      <c r="D204" s="227" t="s">
        <v>61</v>
      </c>
      <c r="E204" s="227">
        <v>11.0</v>
      </c>
      <c r="F204" s="227">
        <v>0.0</v>
      </c>
      <c r="G204" s="227">
        <v>0.0</v>
      </c>
      <c r="H204" s="227">
        <v>0.0</v>
      </c>
      <c r="I204" s="227">
        <v>0.0</v>
      </c>
      <c r="J204" s="227">
        <v>0.0</v>
      </c>
      <c r="K204" s="227">
        <v>31.0</v>
      </c>
      <c r="L204" s="227">
        <v>375.0</v>
      </c>
      <c r="M204" s="227">
        <v>3.0</v>
      </c>
      <c r="N204" s="227">
        <v>0.0</v>
      </c>
      <c r="P204" s="3"/>
      <c r="Q204" s="3"/>
      <c r="R204" s="3"/>
      <c r="S204" s="3"/>
      <c r="T204" s="3"/>
      <c r="U204" s="3" t="str">
        <f t="shared" si="1"/>
        <v>#REF!</v>
      </c>
    </row>
    <row r="205" ht="15.75" customHeight="1">
      <c r="A205" s="227">
        <v>198.0</v>
      </c>
      <c r="B205" s="227" t="s">
        <v>376</v>
      </c>
      <c r="C205" s="227" t="s">
        <v>58</v>
      </c>
      <c r="D205" s="227" t="s">
        <v>61</v>
      </c>
      <c r="E205" s="227">
        <v>16.0</v>
      </c>
      <c r="F205" s="227">
        <v>0.0</v>
      </c>
      <c r="G205" s="227">
        <v>0.0</v>
      </c>
      <c r="H205" s="227">
        <v>0.0</v>
      </c>
      <c r="I205" s="227">
        <v>0.0</v>
      </c>
      <c r="J205" s="227">
        <v>0.0</v>
      </c>
      <c r="K205" s="227">
        <v>36.0</v>
      </c>
      <c r="L205" s="227">
        <v>311.0</v>
      </c>
      <c r="M205" s="227">
        <v>4.0</v>
      </c>
      <c r="N205" s="227">
        <v>0.0</v>
      </c>
      <c r="P205" s="3"/>
      <c r="Q205" s="3"/>
      <c r="R205" s="3"/>
      <c r="S205" s="3"/>
      <c r="T205" s="3"/>
      <c r="U205" s="3" t="str">
        <f t="shared" si="1"/>
        <v>#REF!</v>
      </c>
    </row>
    <row r="206" ht="15.75" customHeight="1">
      <c r="A206" s="227">
        <v>199.0</v>
      </c>
      <c r="B206" s="227" t="s">
        <v>1127</v>
      </c>
      <c r="C206" s="227" t="s">
        <v>66</v>
      </c>
      <c r="D206" s="227" t="s">
        <v>34</v>
      </c>
      <c r="E206" s="227">
        <v>11.0</v>
      </c>
      <c r="F206" s="227">
        <v>0.0</v>
      </c>
      <c r="G206" s="227">
        <v>0.0</v>
      </c>
      <c r="H206" s="227">
        <v>0.0</v>
      </c>
      <c r="I206" s="227">
        <v>7.0</v>
      </c>
      <c r="J206" s="227">
        <v>0.0</v>
      </c>
      <c r="K206" s="227">
        <v>39.0</v>
      </c>
      <c r="L206" s="227">
        <v>363.0</v>
      </c>
      <c r="M206" s="227">
        <v>3.0</v>
      </c>
      <c r="N206" s="227">
        <v>1.0</v>
      </c>
      <c r="P206" s="3"/>
      <c r="Q206" s="3"/>
      <c r="R206" s="3"/>
      <c r="S206" s="3"/>
      <c r="T206" s="3"/>
      <c r="U206" s="3" t="str">
        <f t="shared" si="1"/>
        <v>#REF!</v>
      </c>
    </row>
    <row r="207" ht="15.75" customHeight="1">
      <c r="A207" s="227">
        <v>200.0</v>
      </c>
      <c r="B207" s="227" t="s">
        <v>280</v>
      </c>
      <c r="C207" s="227" t="s">
        <v>90</v>
      </c>
      <c r="D207" s="227" t="s">
        <v>17</v>
      </c>
      <c r="E207" s="227">
        <v>13.0</v>
      </c>
      <c r="F207" s="227">
        <v>0.0</v>
      </c>
      <c r="G207" s="227">
        <v>0.0</v>
      </c>
      <c r="H207" s="227">
        <v>0.0</v>
      </c>
      <c r="I207" s="227">
        <v>426.0</v>
      </c>
      <c r="J207" s="227">
        <v>2.0</v>
      </c>
      <c r="K207" s="227">
        <v>3.0</v>
      </c>
      <c r="L207" s="227">
        <v>23.0</v>
      </c>
      <c r="M207" s="227">
        <v>0.0</v>
      </c>
      <c r="N207" s="227">
        <v>1.0</v>
      </c>
      <c r="P207" s="3"/>
      <c r="Q207" s="3"/>
      <c r="R207" s="3"/>
      <c r="S207" s="3"/>
      <c r="T207" s="3"/>
      <c r="U207" s="3" t="str">
        <f t="shared" si="1"/>
        <v>#REF!</v>
      </c>
    </row>
    <row r="208" ht="15.75" customHeight="1">
      <c r="A208" s="227">
        <v>201.0</v>
      </c>
      <c r="B208" s="227" t="s">
        <v>1061</v>
      </c>
      <c r="C208" s="227" t="s">
        <v>99</v>
      </c>
      <c r="D208" s="227" t="s">
        <v>34</v>
      </c>
      <c r="E208" s="227">
        <v>16.0</v>
      </c>
      <c r="F208" s="227">
        <v>0.0</v>
      </c>
      <c r="G208" s="227">
        <v>0.0</v>
      </c>
      <c r="H208" s="227">
        <v>0.0</v>
      </c>
      <c r="I208" s="227">
        <v>6.0</v>
      </c>
      <c r="J208" s="227">
        <v>0.0</v>
      </c>
      <c r="K208" s="227">
        <v>24.0</v>
      </c>
      <c r="L208" s="227">
        <v>361.0</v>
      </c>
      <c r="M208" s="227">
        <v>3.0</v>
      </c>
      <c r="N208" s="227">
        <v>0.0</v>
      </c>
      <c r="P208" s="3"/>
      <c r="Q208" s="3"/>
      <c r="R208" s="3"/>
      <c r="S208" s="3"/>
      <c r="T208" s="3"/>
      <c r="U208" s="3" t="str">
        <f t="shared" si="1"/>
        <v>#REF!</v>
      </c>
    </row>
    <row r="209" ht="15.75" customHeight="1">
      <c r="A209" s="227">
        <v>202.0</v>
      </c>
      <c r="B209" s="227" t="s">
        <v>208</v>
      </c>
      <c r="C209" s="227" t="s">
        <v>23</v>
      </c>
      <c r="D209" s="227" t="s">
        <v>61</v>
      </c>
      <c r="E209" s="227">
        <v>16.0</v>
      </c>
      <c r="F209" s="227">
        <v>0.0</v>
      </c>
      <c r="G209" s="227">
        <v>0.0</v>
      </c>
      <c r="H209" s="227">
        <v>0.0</v>
      </c>
      <c r="I209" s="227">
        <v>0.0</v>
      </c>
      <c r="J209" s="227">
        <v>0.0</v>
      </c>
      <c r="K209" s="227">
        <v>31.0</v>
      </c>
      <c r="L209" s="227">
        <v>365.0</v>
      </c>
      <c r="M209" s="227">
        <v>3.0</v>
      </c>
      <c r="N209" s="227">
        <v>0.0</v>
      </c>
      <c r="P209" s="3"/>
      <c r="Q209" s="3"/>
      <c r="R209" s="3"/>
      <c r="S209" s="3"/>
      <c r="T209" s="3"/>
      <c r="U209" s="3" t="str">
        <f t="shared" si="1"/>
        <v>#REF!</v>
      </c>
    </row>
    <row r="210" ht="15.75" customHeight="1">
      <c r="A210" s="227">
        <v>203.0</v>
      </c>
      <c r="B210" s="227" t="s">
        <v>2032</v>
      </c>
      <c r="C210" s="227" t="s">
        <v>20</v>
      </c>
      <c r="D210" s="227" t="s">
        <v>75</v>
      </c>
      <c r="E210" s="227">
        <v>4.0</v>
      </c>
      <c r="F210" s="227">
        <v>1042.0</v>
      </c>
      <c r="G210" s="227">
        <v>6.0</v>
      </c>
      <c r="H210" s="227">
        <v>5.0</v>
      </c>
      <c r="I210" s="227">
        <v>7.0</v>
      </c>
      <c r="J210" s="227">
        <v>0.0</v>
      </c>
      <c r="K210" s="227">
        <v>0.0</v>
      </c>
      <c r="L210" s="227">
        <v>0.0</v>
      </c>
      <c r="M210" s="227">
        <v>0.0</v>
      </c>
      <c r="N210" s="227">
        <v>1.0</v>
      </c>
      <c r="P210" s="3"/>
      <c r="Q210" s="3"/>
      <c r="R210" s="3"/>
      <c r="S210" s="3"/>
      <c r="T210" s="3"/>
      <c r="U210" s="3" t="str">
        <f t="shared" si="1"/>
        <v>#REF!</v>
      </c>
    </row>
    <row r="211" ht="15.75" customHeight="1">
      <c r="A211" s="227">
        <v>204.0</v>
      </c>
      <c r="B211" s="227" t="s">
        <v>1441</v>
      </c>
      <c r="C211" s="227" t="s">
        <v>70</v>
      </c>
      <c r="D211" s="227" t="s">
        <v>75</v>
      </c>
      <c r="E211" s="227">
        <v>5.0</v>
      </c>
      <c r="F211" s="227">
        <v>984.0</v>
      </c>
      <c r="G211" s="227">
        <v>4.0</v>
      </c>
      <c r="H211" s="227">
        <v>6.0</v>
      </c>
      <c r="I211" s="227">
        <v>31.0</v>
      </c>
      <c r="J211" s="227">
        <v>0.0</v>
      </c>
      <c r="K211" s="227">
        <v>1.0</v>
      </c>
      <c r="L211" s="227">
        <v>19.0</v>
      </c>
      <c r="M211" s="227">
        <v>1.0</v>
      </c>
      <c r="N211" s="227">
        <v>0.0</v>
      </c>
      <c r="P211" s="3"/>
      <c r="Q211" s="3"/>
      <c r="R211" s="3"/>
      <c r="S211" s="3"/>
      <c r="T211" s="3"/>
      <c r="U211" s="3" t="str">
        <f t="shared" si="1"/>
        <v>#REF!</v>
      </c>
    </row>
    <row r="212" ht="15.75" customHeight="1">
      <c r="A212" s="227">
        <v>205.0</v>
      </c>
      <c r="B212" s="227" t="s">
        <v>389</v>
      </c>
      <c r="C212" s="227" t="s">
        <v>107</v>
      </c>
      <c r="D212" s="227" t="s">
        <v>61</v>
      </c>
      <c r="E212" s="227">
        <v>16.0</v>
      </c>
      <c r="F212" s="227">
        <v>0.0</v>
      </c>
      <c r="G212" s="227">
        <v>0.0</v>
      </c>
      <c r="H212" s="227">
        <v>0.0</v>
      </c>
      <c r="I212" s="227">
        <v>0.0</v>
      </c>
      <c r="J212" s="227">
        <v>0.0</v>
      </c>
      <c r="K212" s="227">
        <v>36.0</v>
      </c>
      <c r="L212" s="227">
        <v>418.0</v>
      </c>
      <c r="M212" s="227">
        <v>2.0</v>
      </c>
      <c r="N212" s="227">
        <v>0.0</v>
      </c>
      <c r="P212" s="3"/>
      <c r="Q212" s="3"/>
      <c r="R212" s="3"/>
      <c r="S212" s="3"/>
      <c r="T212" s="3"/>
      <c r="U212" s="3" t="str">
        <f t="shared" si="1"/>
        <v>#REF!</v>
      </c>
    </row>
    <row r="213" ht="15.75" customHeight="1">
      <c r="A213" s="227">
        <v>206.0</v>
      </c>
      <c r="B213" s="227" t="s">
        <v>315</v>
      </c>
      <c r="C213" s="227" t="s">
        <v>31</v>
      </c>
      <c r="D213" s="227" t="s">
        <v>34</v>
      </c>
      <c r="E213" s="227">
        <v>11.0</v>
      </c>
      <c r="F213" s="227">
        <v>0.0</v>
      </c>
      <c r="G213" s="227">
        <v>0.0</v>
      </c>
      <c r="H213" s="227">
        <v>0.0</v>
      </c>
      <c r="I213" s="227">
        <v>0.0</v>
      </c>
      <c r="J213" s="227">
        <v>0.0</v>
      </c>
      <c r="K213" s="227">
        <v>18.0</v>
      </c>
      <c r="L213" s="227">
        <v>234.0</v>
      </c>
      <c r="M213" s="227">
        <v>5.0</v>
      </c>
      <c r="N213" s="227">
        <v>0.0</v>
      </c>
      <c r="P213" s="3"/>
      <c r="Q213" s="3"/>
      <c r="R213" s="3"/>
      <c r="S213" s="3"/>
      <c r="T213" s="3"/>
      <c r="U213" s="3" t="str">
        <f t="shared" si="1"/>
        <v>#REF!</v>
      </c>
    </row>
    <row r="214" ht="15.75" customHeight="1">
      <c r="A214" s="227">
        <v>207.0</v>
      </c>
      <c r="B214" s="227" t="s">
        <v>1180</v>
      </c>
      <c r="C214" s="227" t="s">
        <v>44</v>
      </c>
      <c r="D214" s="227" t="s">
        <v>34</v>
      </c>
      <c r="E214" s="227">
        <v>16.0</v>
      </c>
      <c r="F214" s="227">
        <v>26.0</v>
      </c>
      <c r="G214" s="227">
        <v>0.0</v>
      </c>
      <c r="H214" s="227">
        <v>0.0</v>
      </c>
      <c r="I214" s="227">
        <v>33.0</v>
      </c>
      <c r="J214" s="227">
        <v>0.0</v>
      </c>
      <c r="K214" s="227">
        <v>43.0</v>
      </c>
      <c r="L214" s="227">
        <v>529.0</v>
      </c>
      <c r="M214" s="227">
        <v>0.0</v>
      </c>
      <c r="N214" s="227">
        <v>2.0</v>
      </c>
      <c r="P214" s="3"/>
      <c r="Q214" s="3"/>
      <c r="R214" s="3"/>
      <c r="S214" s="3"/>
      <c r="T214" s="3"/>
      <c r="U214" s="3" t="str">
        <f t="shared" si="1"/>
        <v>#REF!</v>
      </c>
    </row>
    <row r="215" ht="15.75" customHeight="1">
      <c r="A215" s="227">
        <v>208.0</v>
      </c>
      <c r="B215" s="227" t="s">
        <v>1095</v>
      </c>
      <c r="C215" s="227" t="s">
        <v>85</v>
      </c>
      <c r="D215" s="227" t="s">
        <v>61</v>
      </c>
      <c r="E215" s="227">
        <v>11.0</v>
      </c>
      <c r="F215" s="227">
        <v>0.0</v>
      </c>
      <c r="G215" s="227">
        <v>0.0</v>
      </c>
      <c r="H215" s="227">
        <v>0.0</v>
      </c>
      <c r="I215" s="227">
        <v>0.0</v>
      </c>
      <c r="J215" s="227">
        <v>0.0</v>
      </c>
      <c r="K215" s="227">
        <v>41.0</v>
      </c>
      <c r="L215" s="227">
        <v>349.0</v>
      </c>
      <c r="M215" s="227">
        <v>3.0</v>
      </c>
      <c r="N215" s="227">
        <v>0.0</v>
      </c>
      <c r="P215" s="3"/>
      <c r="Q215" s="3"/>
      <c r="R215" s="3"/>
      <c r="S215" s="3"/>
      <c r="T215" s="3"/>
      <c r="U215" s="3" t="str">
        <f t="shared" si="1"/>
        <v>#REF!</v>
      </c>
    </row>
    <row r="216" ht="15.75" customHeight="1">
      <c r="A216" s="227">
        <v>209.0</v>
      </c>
      <c r="B216" s="227" t="s">
        <v>302</v>
      </c>
      <c r="C216" s="227" t="s">
        <v>95</v>
      </c>
      <c r="D216" s="227" t="s">
        <v>61</v>
      </c>
      <c r="E216" s="227">
        <v>13.0</v>
      </c>
      <c r="F216" s="227">
        <v>0.0</v>
      </c>
      <c r="G216" s="227">
        <v>0.0</v>
      </c>
      <c r="H216" s="227">
        <v>0.0</v>
      </c>
      <c r="I216" s="227">
        <v>0.0</v>
      </c>
      <c r="J216" s="227">
        <v>0.0</v>
      </c>
      <c r="K216" s="227">
        <v>37.0</v>
      </c>
      <c r="L216" s="227">
        <v>408.0</v>
      </c>
      <c r="M216" s="227">
        <v>2.0</v>
      </c>
      <c r="N216" s="227">
        <v>0.0</v>
      </c>
      <c r="P216" s="3"/>
      <c r="Q216" s="3"/>
      <c r="R216" s="3"/>
      <c r="S216" s="3"/>
      <c r="T216" s="3"/>
      <c r="U216" s="3" t="str">
        <f t="shared" si="1"/>
        <v>#REF!</v>
      </c>
    </row>
    <row r="217" ht="15.75" customHeight="1">
      <c r="A217" s="227">
        <v>209.0</v>
      </c>
      <c r="B217" s="227" t="s">
        <v>1371</v>
      </c>
      <c r="C217" s="227" t="s">
        <v>47</v>
      </c>
      <c r="D217" s="227" t="s">
        <v>17</v>
      </c>
      <c r="E217" s="227">
        <v>10.0</v>
      </c>
      <c r="F217" s="227">
        <v>0.0</v>
      </c>
      <c r="G217" s="227">
        <v>0.0</v>
      </c>
      <c r="H217" s="227">
        <v>0.0</v>
      </c>
      <c r="I217" s="227">
        <v>141.0</v>
      </c>
      <c r="J217" s="227">
        <v>3.0</v>
      </c>
      <c r="K217" s="227">
        <v>15.0</v>
      </c>
      <c r="L217" s="227">
        <v>167.0</v>
      </c>
      <c r="M217" s="227">
        <v>1.0</v>
      </c>
      <c r="N217" s="227">
        <v>1.0</v>
      </c>
      <c r="P217" s="3"/>
      <c r="Q217" s="3"/>
      <c r="R217" s="3"/>
      <c r="S217" s="3"/>
      <c r="T217" s="3"/>
      <c r="U217" s="3" t="str">
        <f t="shared" si="1"/>
        <v>#REF!</v>
      </c>
    </row>
    <row r="218" ht="15.75" customHeight="1">
      <c r="A218" s="227">
        <v>211.0</v>
      </c>
      <c r="B218" s="227" t="s">
        <v>288</v>
      </c>
      <c r="C218" s="227" t="s">
        <v>123</v>
      </c>
      <c r="D218" s="227" t="s">
        <v>61</v>
      </c>
      <c r="E218" s="227">
        <v>15.0</v>
      </c>
      <c r="F218" s="227">
        <v>0.0</v>
      </c>
      <c r="G218" s="227">
        <v>0.0</v>
      </c>
      <c r="H218" s="227">
        <v>0.0</v>
      </c>
      <c r="I218" s="227">
        <v>9.0</v>
      </c>
      <c r="J218" s="227">
        <v>0.0</v>
      </c>
      <c r="K218" s="227">
        <v>28.0</v>
      </c>
      <c r="L218" s="227">
        <v>388.0</v>
      </c>
      <c r="M218" s="227">
        <v>2.0</v>
      </c>
      <c r="N218" s="227">
        <v>0.0</v>
      </c>
      <c r="P218" s="3"/>
      <c r="Q218" s="3"/>
      <c r="R218" s="3"/>
      <c r="S218" s="3"/>
      <c r="T218" s="3"/>
      <c r="U218" s="3" t="str">
        <f t="shared" si="1"/>
        <v>#REF!</v>
      </c>
    </row>
    <row r="219" ht="15.75" customHeight="1">
      <c r="A219" s="227">
        <v>212.0</v>
      </c>
      <c r="B219" s="227" t="s">
        <v>301</v>
      </c>
      <c r="C219" s="227" t="s">
        <v>2564</v>
      </c>
      <c r="D219" s="227" t="s">
        <v>17</v>
      </c>
      <c r="E219" s="227">
        <v>11.0</v>
      </c>
      <c r="F219" s="227">
        <v>0.0</v>
      </c>
      <c r="G219" s="227">
        <v>0.0</v>
      </c>
      <c r="H219" s="227">
        <v>0.0</v>
      </c>
      <c r="I219" s="227">
        <v>138.0</v>
      </c>
      <c r="J219" s="227">
        <v>0.0</v>
      </c>
      <c r="K219" s="227">
        <v>42.0</v>
      </c>
      <c r="L219" s="227">
        <v>378.0</v>
      </c>
      <c r="M219" s="227">
        <v>0.0</v>
      </c>
      <c r="N219" s="227">
        <v>0.0</v>
      </c>
      <c r="P219" s="3"/>
      <c r="Q219" s="3"/>
      <c r="R219" s="3"/>
      <c r="S219" s="3"/>
      <c r="T219" s="3"/>
      <c r="U219" s="3" t="str">
        <f t="shared" si="1"/>
        <v>#REF!</v>
      </c>
    </row>
    <row r="220" ht="15.75" customHeight="1">
      <c r="A220" s="227">
        <v>212.0</v>
      </c>
      <c r="B220" s="227" t="s">
        <v>965</v>
      </c>
      <c r="C220" s="227" t="s">
        <v>117</v>
      </c>
      <c r="D220" s="227" t="s">
        <v>34</v>
      </c>
      <c r="E220" s="227">
        <v>14.0</v>
      </c>
      <c r="F220" s="227">
        <v>0.0</v>
      </c>
      <c r="G220" s="227">
        <v>0.0</v>
      </c>
      <c r="H220" s="227">
        <v>0.0</v>
      </c>
      <c r="I220" s="227">
        <v>0.0</v>
      </c>
      <c r="J220" s="227">
        <v>0.0</v>
      </c>
      <c r="K220" s="227">
        <v>32.0</v>
      </c>
      <c r="L220" s="227">
        <v>416.0</v>
      </c>
      <c r="M220" s="227">
        <v>2.0</v>
      </c>
      <c r="N220" s="227">
        <v>1.0</v>
      </c>
      <c r="P220" s="3"/>
      <c r="Q220" s="3"/>
      <c r="R220" s="3"/>
      <c r="S220" s="3"/>
      <c r="T220" s="3"/>
      <c r="U220" s="3" t="str">
        <f t="shared" si="1"/>
        <v>#REF!</v>
      </c>
    </row>
    <row r="221" ht="15.75" customHeight="1">
      <c r="A221" s="227">
        <v>214.0</v>
      </c>
      <c r="B221" s="227" t="s">
        <v>1443</v>
      </c>
      <c r="C221" s="227" t="s">
        <v>90</v>
      </c>
      <c r="D221" s="227" t="s">
        <v>75</v>
      </c>
      <c r="E221" s="227">
        <v>8.0</v>
      </c>
      <c r="F221" s="227">
        <v>1063.0</v>
      </c>
      <c r="G221" s="227">
        <v>5.0</v>
      </c>
      <c r="H221" s="227">
        <v>8.0</v>
      </c>
      <c r="I221" s="227">
        <v>68.0</v>
      </c>
      <c r="J221" s="227">
        <v>0.0</v>
      </c>
      <c r="K221" s="227">
        <v>0.0</v>
      </c>
      <c r="L221" s="227">
        <v>0.0</v>
      </c>
      <c r="M221" s="227">
        <v>0.0</v>
      </c>
      <c r="N221" s="227">
        <v>1.0</v>
      </c>
      <c r="P221" s="3"/>
      <c r="Q221" s="3"/>
      <c r="R221" s="3"/>
      <c r="S221" s="3"/>
      <c r="T221" s="3"/>
      <c r="U221" s="3" t="str">
        <f t="shared" si="1"/>
        <v>#REF!</v>
      </c>
    </row>
    <row r="222" ht="15.75" customHeight="1">
      <c r="A222" s="227">
        <v>215.0</v>
      </c>
      <c r="B222" s="227" t="s">
        <v>299</v>
      </c>
      <c r="C222" s="227" t="s">
        <v>85</v>
      </c>
      <c r="D222" s="227" t="s">
        <v>61</v>
      </c>
      <c r="E222" s="227">
        <v>6.0</v>
      </c>
      <c r="F222" s="227">
        <v>0.0</v>
      </c>
      <c r="G222" s="227">
        <v>0.0</v>
      </c>
      <c r="H222" s="227">
        <v>0.0</v>
      </c>
      <c r="I222" s="227">
        <v>7.0</v>
      </c>
      <c r="J222" s="227">
        <v>0.0</v>
      </c>
      <c r="K222" s="227">
        <v>23.0</v>
      </c>
      <c r="L222" s="227">
        <v>262.0</v>
      </c>
      <c r="M222" s="227">
        <v>4.0</v>
      </c>
      <c r="N222" s="227">
        <v>0.0</v>
      </c>
      <c r="P222" s="3"/>
      <c r="Q222" s="3"/>
      <c r="R222" s="3"/>
      <c r="S222" s="3"/>
      <c r="T222" s="3"/>
      <c r="U222" s="3" t="str">
        <f t="shared" si="1"/>
        <v>#REF!</v>
      </c>
    </row>
    <row r="223" ht="15.75" customHeight="1">
      <c r="A223" s="227">
        <v>216.0</v>
      </c>
      <c r="B223" s="227" t="s">
        <v>271</v>
      </c>
      <c r="C223" s="227" t="s">
        <v>2564</v>
      </c>
      <c r="D223" s="227" t="s">
        <v>17</v>
      </c>
      <c r="E223" s="227">
        <v>5.0</v>
      </c>
      <c r="F223" s="227">
        <v>0.0</v>
      </c>
      <c r="G223" s="227">
        <v>0.0</v>
      </c>
      <c r="H223" s="227">
        <v>0.0</v>
      </c>
      <c r="I223" s="227">
        <v>245.0</v>
      </c>
      <c r="J223" s="227">
        <v>2.0</v>
      </c>
      <c r="K223" s="227">
        <v>7.0</v>
      </c>
      <c r="L223" s="227">
        <v>79.0</v>
      </c>
      <c r="M223" s="227">
        <v>1.0</v>
      </c>
      <c r="N223" s="227">
        <v>0.0</v>
      </c>
      <c r="P223" s="3"/>
      <c r="Q223" s="3"/>
      <c r="R223" s="3"/>
      <c r="S223" s="3"/>
      <c r="T223" s="3"/>
      <c r="U223" s="3" t="str">
        <f t="shared" si="1"/>
        <v>#REF!</v>
      </c>
    </row>
    <row r="224" ht="15.75" customHeight="1">
      <c r="A224" s="227">
        <v>217.0</v>
      </c>
      <c r="B224" s="227" t="s">
        <v>276</v>
      </c>
      <c r="C224" s="227" t="s">
        <v>58</v>
      </c>
      <c r="D224" s="227" t="s">
        <v>61</v>
      </c>
      <c r="E224" s="227">
        <v>14.0</v>
      </c>
      <c r="F224" s="227">
        <v>0.0</v>
      </c>
      <c r="G224" s="227">
        <v>0.0</v>
      </c>
      <c r="H224" s="227">
        <v>0.0</v>
      </c>
      <c r="I224" s="227">
        <v>0.0</v>
      </c>
      <c r="J224" s="227">
        <v>0.0</v>
      </c>
      <c r="K224" s="227">
        <v>34.0</v>
      </c>
      <c r="L224" s="227">
        <v>459.0</v>
      </c>
      <c r="M224" s="227">
        <v>1.0</v>
      </c>
      <c r="N224" s="227">
        <v>1.0</v>
      </c>
      <c r="P224" s="3"/>
      <c r="Q224" s="3"/>
      <c r="R224" s="3"/>
      <c r="S224" s="3"/>
      <c r="T224" s="3"/>
      <c r="U224" s="3" t="str">
        <f t="shared" si="1"/>
        <v>#REF!</v>
      </c>
    </row>
    <row r="225" ht="15.75" customHeight="1">
      <c r="A225" s="227">
        <v>218.0</v>
      </c>
      <c r="B225" s="227" t="s">
        <v>326</v>
      </c>
      <c r="C225" s="227" t="s">
        <v>53</v>
      </c>
      <c r="D225" s="227" t="s">
        <v>34</v>
      </c>
      <c r="E225" s="227">
        <v>16.0</v>
      </c>
      <c r="F225" s="227">
        <v>0.0</v>
      </c>
      <c r="G225" s="227">
        <v>0.0</v>
      </c>
      <c r="H225" s="227">
        <v>0.0</v>
      </c>
      <c r="I225" s="227">
        <v>12.0</v>
      </c>
      <c r="J225" s="227">
        <v>0.0</v>
      </c>
      <c r="K225" s="227">
        <v>49.0</v>
      </c>
      <c r="L225" s="227">
        <v>446.0</v>
      </c>
      <c r="M225" s="227">
        <v>1.0</v>
      </c>
      <c r="N225" s="227">
        <v>1.0</v>
      </c>
      <c r="P225" s="3"/>
      <c r="Q225" s="3"/>
      <c r="R225" s="3"/>
      <c r="S225" s="3"/>
      <c r="T225" s="3"/>
      <c r="U225" s="3" t="str">
        <f t="shared" si="1"/>
        <v>#REF!</v>
      </c>
    </row>
    <row r="226" ht="15.75" customHeight="1">
      <c r="A226" s="227">
        <v>218.0</v>
      </c>
      <c r="B226" s="227" t="s">
        <v>1433</v>
      </c>
      <c r="C226" s="227" t="s">
        <v>70</v>
      </c>
      <c r="D226" s="227" t="s">
        <v>17</v>
      </c>
      <c r="E226" s="227">
        <v>16.0</v>
      </c>
      <c r="F226" s="227">
        <v>0.0</v>
      </c>
      <c r="G226" s="227">
        <v>0.0</v>
      </c>
      <c r="H226" s="227">
        <v>0.0</v>
      </c>
      <c r="I226" s="227">
        <v>205.0</v>
      </c>
      <c r="J226" s="227">
        <v>0.0</v>
      </c>
      <c r="K226" s="227">
        <v>34.0</v>
      </c>
      <c r="L226" s="227">
        <v>233.0</v>
      </c>
      <c r="M226" s="227">
        <v>1.0</v>
      </c>
      <c r="N226" s="227">
        <v>0.0</v>
      </c>
      <c r="P226" s="3"/>
      <c r="Q226" s="3"/>
      <c r="R226" s="3"/>
      <c r="S226" s="3"/>
      <c r="T226" s="3"/>
      <c r="U226" s="3" t="str">
        <f t="shared" si="1"/>
        <v>#REF!</v>
      </c>
    </row>
    <row r="227" ht="15.75" customHeight="1">
      <c r="A227" s="227">
        <v>220.0</v>
      </c>
      <c r="B227" s="227" t="s">
        <v>348</v>
      </c>
      <c r="C227" s="227" t="s">
        <v>27</v>
      </c>
      <c r="D227" s="227" t="s">
        <v>34</v>
      </c>
      <c r="E227" s="227">
        <v>12.0</v>
      </c>
      <c r="F227" s="227">
        <v>0.0</v>
      </c>
      <c r="G227" s="227">
        <v>0.0</v>
      </c>
      <c r="H227" s="227">
        <v>0.0</v>
      </c>
      <c r="I227" s="227">
        <v>1.0</v>
      </c>
      <c r="J227" s="227">
        <v>0.0</v>
      </c>
      <c r="K227" s="227">
        <v>37.0</v>
      </c>
      <c r="L227" s="227">
        <v>374.0</v>
      </c>
      <c r="M227" s="227">
        <v>2.0</v>
      </c>
      <c r="N227" s="227">
        <v>0.0</v>
      </c>
      <c r="P227" s="3"/>
      <c r="Q227" s="3"/>
      <c r="R227" s="3"/>
      <c r="S227" s="3"/>
      <c r="T227" s="3"/>
      <c r="U227" s="3" t="str">
        <f t="shared" si="1"/>
        <v>#REF!</v>
      </c>
    </row>
    <row r="228" ht="15.75" customHeight="1">
      <c r="A228" s="227">
        <v>221.0</v>
      </c>
      <c r="B228" s="227" t="s">
        <v>1750</v>
      </c>
      <c r="C228" s="227" t="s">
        <v>114</v>
      </c>
      <c r="D228" s="227" t="s">
        <v>34</v>
      </c>
      <c r="E228" s="227">
        <v>11.0</v>
      </c>
      <c r="F228" s="227">
        <v>0.0</v>
      </c>
      <c r="G228" s="227">
        <v>0.0</v>
      </c>
      <c r="H228" s="227">
        <v>0.0</v>
      </c>
      <c r="I228" s="227">
        <v>0.0</v>
      </c>
      <c r="J228" s="227">
        <v>0.0</v>
      </c>
      <c r="K228" s="227">
        <v>36.0</v>
      </c>
      <c r="L228" s="227">
        <v>433.0</v>
      </c>
      <c r="M228" s="227">
        <v>1.0</v>
      </c>
      <c r="N228" s="227">
        <v>0.0</v>
      </c>
      <c r="P228" s="3"/>
      <c r="Q228" s="3"/>
      <c r="R228" s="3"/>
      <c r="S228" s="3"/>
      <c r="T228" s="3"/>
      <c r="U228" s="3" t="str">
        <f t="shared" si="1"/>
        <v>#REF!</v>
      </c>
    </row>
    <row r="229" ht="15.75" customHeight="1">
      <c r="A229" s="227">
        <v>222.0</v>
      </c>
      <c r="B229" s="227" t="s">
        <v>198</v>
      </c>
      <c r="C229" s="227" t="s">
        <v>70</v>
      </c>
      <c r="D229" s="227" t="s">
        <v>61</v>
      </c>
      <c r="E229" s="227">
        <v>12.0</v>
      </c>
      <c r="F229" s="227">
        <v>0.0</v>
      </c>
      <c r="G229" s="227">
        <v>0.0</v>
      </c>
      <c r="H229" s="227">
        <v>0.0</v>
      </c>
      <c r="I229" s="227">
        <v>0.0</v>
      </c>
      <c r="J229" s="227">
        <v>0.0</v>
      </c>
      <c r="K229" s="227">
        <v>32.0</v>
      </c>
      <c r="L229" s="227">
        <v>367.0</v>
      </c>
      <c r="M229" s="227">
        <v>2.0</v>
      </c>
      <c r="N229" s="227">
        <v>0.0</v>
      </c>
      <c r="P229" s="3"/>
      <c r="Q229" s="3"/>
      <c r="R229" s="3"/>
      <c r="S229" s="3"/>
      <c r="T229" s="3"/>
      <c r="U229" s="3" t="str">
        <f t="shared" si="1"/>
        <v>#REF!</v>
      </c>
    </row>
    <row r="230" ht="15.75" customHeight="1">
      <c r="A230" s="227">
        <v>223.0</v>
      </c>
      <c r="B230" s="227" t="s">
        <v>1000</v>
      </c>
      <c r="C230" s="227" t="s">
        <v>36</v>
      </c>
      <c r="D230" s="227" t="s">
        <v>34</v>
      </c>
      <c r="E230" s="227">
        <v>16.0</v>
      </c>
      <c r="F230" s="227">
        <v>0.0</v>
      </c>
      <c r="G230" s="227">
        <v>0.0</v>
      </c>
      <c r="H230" s="227">
        <v>0.0</v>
      </c>
      <c r="I230" s="227">
        <v>6.0</v>
      </c>
      <c r="J230" s="227">
        <v>0.0</v>
      </c>
      <c r="K230" s="227">
        <v>31.0</v>
      </c>
      <c r="L230" s="227">
        <v>294.0</v>
      </c>
      <c r="M230" s="227">
        <v>3.0</v>
      </c>
      <c r="N230" s="227">
        <v>0.0</v>
      </c>
      <c r="P230" s="3"/>
      <c r="Q230" s="3"/>
      <c r="R230" s="3"/>
      <c r="S230" s="3"/>
      <c r="T230" s="3"/>
      <c r="U230" s="3" t="str">
        <f t="shared" si="1"/>
        <v>#REF!</v>
      </c>
    </row>
    <row r="231" ht="15.75" customHeight="1">
      <c r="A231" s="227">
        <v>224.0</v>
      </c>
      <c r="B231" s="227" t="s">
        <v>1024</v>
      </c>
      <c r="C231" s="227" t="s">
        <v>50</v>
      </c>
      <c r="D231" s="227" t="s">
        <v>61</v>
      </c>
      <c r="E231" s="227">
        <v>13.0</v>
      </c>
      <c r="F231" s="227">
        <v>0.0</v>
      </c>
      <c r="G231" s="227">
        <v>0.0</v>
      </c>
      <c r="H231" s="227">
        <v>0.0</v>
      </c>
      <c r="I231" s="227">
        <v>0.0</v>
      </c>
      <c r="J231" s="227">
        <v>0.0</v>
      </c>
      <c r="K231" s="227">
        <v>21.0</v>
      </c>
      <c r="L231" s="227">
        <v>174.0</v>
      </c>
      <c r="M231" s="227">
        <v>5.0</v>
      </c>
      <c r="N231" s="227">
        <v>0.0</v>
      </c>
      <c r="P231" s="3"/>
      <c r="Q231" s="3"/>
      <c r="R231" s="3"/>
      <c r="S231" s="3"/>
      <c r="T231" s="3"/>
      <c r="U231" s="3" t="str">
        <f t="shared" si="1"/>
        <v>#REF!</v>
      </c>
    </row>
    <row r="232" ht="15.75" customHeight="1">
      <c r="A232" s="227">
        <v>225.0</v>
      </c>
      <c r="B232" s="227" t="s">
        <v>391</v>
      </c>
      <c r="C232" s="227" t="s">
        <v>111</v>
      </c>
      <c r="D232" s="227" t="s">
        <v>17</v>
      </c>
      <c r="E232" s="227">
        <v>14.0</v>
      </c>
      <c r="F232" s="227">
        <v>0.0</v>
      </c>
      <c r="G232" s="227">
        <v>0.0</v>
      </c>
      <c r="H232" s="227">
        <v>0.0</v>
      </c>
      <c r="I232" s="227">
        <v>307.0</v>
      </c>
      <c r="J232" s="227">
        <v>2.0</v>
      </c>
      <c r="K232" s="227">
        <v>7.0</v>
      </c>
      <c r="L232" s="227">
        <v>43.0</v>
      </c>
      <c r="M232" s="227">
        <v>0.0</v>
      </c>
      <c r="N232" s="227">
        <v>0.0</v>
      </c>
      <c r="P232" s="3"/>
      <c r="Q232" s="3"/>
      <c r="R232" s="3"/>
      <c r="S232" s="3"/>
      <c r="T232" s="3"/>
      <c r="U232" s="3" t="str">
        <f t="shared" si="1"/>
        <v>#REF!</v>
      </c>
    </row>
    <row r="233" ht="15.75" customHeight="1">
      <c r="A233" s="227">
        <v>225.0</v>
      </c>
      <c r="B233" s="227" t="s">
        <v>350</v>
      </c>
      <c r="C233" s="227" t="s">
        <v>36</v>
      </c>
      <c r="D233" s="227" t="s">
        <v>17</v>
      </c>
      <c r="E233" s="227">
        <v>16.0</v>
      </c>
      <c r="F233" s="227">
        <v>0.0</v>
      </c>
      <c r="G233" s="227">
        <v>0.0</v>
      </c>
      <c r="H233" s="227">
        <v>0.0</v>
      </c>
      <c r="I233" s="227">
        <v>273.0</v>
      </c>
      <c r="J233" s="227">
        <v>3.0</v>
      </c>
      <c r="K233" s="227">
        <v>3.0</v>
      </c>
      <c r="L233" s="227">
        <v>17.0</v>
      </c>
      <c r="M233" s="227">
        <v>0.0</v>
      </c>
      <c r="N233" s="227">
        <v>0.0</v>
      </c>
      <c r="P233" s="3"/>
      <c r="Q233" s="3"/>
      <c r="R233" s="3"/>
      <c r="S233" s="3"/>
      <c r="T233" s="3"/>
      <c r="U233" s="3" t="str">
        <f t="shared" si="1"/>
        <v>#REF!</v>
      </c>
    </row>
    <row r="234" ht="15.75" customHeight="1">
      <c r="A234" s="227">
        <v>227.0</v>
      </c>
      <c r="B234" s="227" t="s">
        <v>165</v>
      </c>
      <c r="C234" s="227" t="s">
        <v>77</v>
      </c>
      <c r="D234" s="227" t="s">
        <v>61</v>
      </c>
      <c r="E234" s="227">
        <v>16.0</v>
      </c>
      <c r="F234" s="227">
        <v>0.0</v>
      </c>
      <c r="G234" s="227">
        <v>0.0</v>
      </c>
      <c r="H234" s="227">
        <v>0.0</v>
      </c>
      <c r="I234" s="227">
        <v>0.0</v>
      </c>
      <c r="J234" s="227">
        <v>0.0</v>
      </c>
      <c r="K234" s="227">
        <v>30.0</v>
      </c>
      <c r="L234" s="227">
        <v>349.0</v>
      </c>
      <c r="M234" s="227">
        <v>2.0</v>
      </c>
      <c r="N234" s="227">
        <v>0.0</v>
      </c>
      <c r="P234" s="3"/>
      <c r="Q234" s="3"/>
      <c r="R234" s="3"/>
      <c r="S234" s="3"/>
      <c r="T234" s="3"/>
      <c r="U234" s="3" t="str">
        <f t="shared" si="1"/>
        <v>#REF!</v>
      </c>
    </row>
    <row r="235" ht="15.75" customHeight="1">
      <c r="A235" s="227">
        <v>228.0</v>
      </c>
      <c r="B235" s="227" t="s">
        <v>317</v>
      </c>
      <c r="C235" s="227" t="s">
        <v>50</v>
      </c>
      <c r="D235" s="227" t="s">
        <v>17</v>
      </c>
      <c r="E235" s="227">
        <v>16.0</v>
      </c>
      <c r="F235" s="227">
        <v>0.0</v>
      </c>
      <c r="G235" s="227">
        <v>0.0</v>
      </c>
      <c r="H235" s="227">
        <v>0.0</v>
      </c>
      <c r="I235" s="227">
        <v>145.0</v>
      </c>
      <c r="J235" s="227">
        <v>0.0</v>
      </c>
      <c r="K235" s="227">
        <v>36.0</v>
      </c>
      <c r="L235" s="227">
        <v>323.0</v>
      </c>
      <c r="M235" s="227">
        <v>0.0</v>
      </c>
      <c r="N235" s="227">
        <v>0.0</v>
      </c>
      <c r="P235" s="3"/>
      <c r="Q235" s="3"/>
      <c r="R235" s="3"/>
      <c r="S235" s="3"/>
      <c r="T235" s="3"/>
      <c r="U235" s="3" t="str">
        <f t="shared" si="1"/>
        <v>#REF!</v>
      </c>
    </row>
    <row r="236" ht="15.75" customHeight="1">
      <c r="A236" s="227">
        <v>229.0</v>
      </c>
      <c r="B236" s="227" t="s">
        <v>1425</v>
      </c>
      <c r="C236" s="227" t="s">
        <v>85</v>
      </c>
      <c r="D236" s="227" t="s">
        <v>34</v>
      </c>
      <c r="E236" s="227">
        <v>11.0</v>
      </c>
      <c r="F236" s="227">
        <v>0.0</v>
      </c>
      <c r="G236" s="227">
        <v>0.0</v>
      </c>
      <c r="H236" s="227">
        <v>1.0</v>
      </c>
      <c r="I236" s="227">
        <v>1.0</v>
      </c>
      <c r="J236" s="227">
        <v>0.0</v>
      </c>
      <c r="K236" s="227">
        <v>27.0</v>
      </c>
      <c r="L236" s="227">
        <v>426.0</v>
      </c>
      <c r="M236" s="227">
        <v>1.0</v>
      </c>
      <c r="N236" s="227">
        <v>0.0</v>
      </c>
      <c r="P236" s="3"/>
      <c r="Q236" s="3"/>
      <c r="R236" s="3"/>
      <c r="S236" s="3"/>
      <c r="T236" s="3"/>
      <c r="U236" s="3" t="str">
        <f t="shared" si="1"/>
        <v>#REF!</v>
      </c>
    </row>
    <row r="237" ht="15.75" customHeight="1">
      <c r="A237" s="227">
        <v>230.0</v>
      </c>
      <c r="B237" s="227" t="s">
        <v>447</v>
      </c>
      <c r="C237" s="227" t="s">
        <v>117</v>
      </c>
      <c r="D237" s="227" t="s">
        <v>34</v>
      </c>
      <c r="E237" s="227">
        <v>13.0</v>
      </c>
      <c r="F237" s="227">
        <v>20.0</v>
      </c>
      <c r="G237" s="227">
        <v>0.0</v>
      </c>
      <c r="H237" s="227">
        <v>0.0</v>
      </c>
      <c r="I237" s="227">
        <v>45.0</v>
      </c>
      <c r="J237" s="227">
        <v>0.0</v>
      </c>
      <c r="K237" s="227">
        <v>43.0</v>
      </c>
      <c r="L237" s="227">
        <v>351.0</v>
      </c>
      <c r="M237" s="227">
        <v>1.0</v>
      </c>
      <c r="N237" s="227">
        <v>0.0</v>
      </c>
      <c r="P237" s="3"/>
      <c r="Q237" s="3"/>
      <c r="R237" s="3"/>
      <c r="S237" s="3"/>
      <c r="T237" s="3"/>
      <c r="U237" s="3" t="str">
        <f t="shared" si="1"/>
        <v>#REF!</v>
      </c>
    </row>
    <row r="238" ht="15.75" customHeight="1">
      <c r="A238" s="227">
        <v>231.0</v>
      </c>
      <c r="B238" s="229" t="s">
        <v>358</v>
      </c>
      <c r="C238" s="227" t="s">
        <v>90</v>
      </c>
      <c r="D238" s="227" t="s">
        <v>61</v>
      </c>
      <c r="E238" s="227">
        <v>14.0</v>
      </c>
      <c r="F238" s="227">
        <v>0.0</v>
      </c>
      <c r="G238" s="227">
        <v>0.0</v>
      </c>
      <c r="H238" s="227">
        <v>0.0</v>
      </c>
      <c r="I238" s="227">
        <v>2.0</v>
      </c>
      <c r="J238" s="227">
        <v>0.0</v>
      </c>
      <c r="K238" s="227">
        <v>38.0</v>
      </c>
      <c r="L238" s="227">
        <v>273.0</v>
      </c>
      <c r="M238" s="227">
        <v>3.0</v>
      </c>
      <c r="N238" s="227">
        <v>0.0</v>
      </c>
      <c r="P238" s="3"/>
      <c r="Q238" s="3"/>
      <c r="R238" s="3"/>
      <c r="S238" s="3"/>
      <c r="T238" s="3"/>
      <c r="U238" s="3" t="str">
        <f t="shared" si="1"/>
        <v>#REF!</v>
      </c>
    </row>
    <row r="239" ht="15.75" customHeight="1">
      <c r="A239" s="227">
        <v>232.0</v>
      </c>
      <c r="B239" s="227" t="s">
        <v>401</v>
      </c>
      <c r="C239" s="227" t="s">
        <v>117</v>
      </c>
      <c r="D239" s="227" t="s">
        <v>17</v>
      </c>
      <c r="E239" s="227">
        <v>15.0</v>
      </c>
      <c r="F239" s="227">
        <v>0.0</v>
      </c>
      <c r="G239" s="227">
        <v>0.0</v>
      </c>
      <c r="H239" s="227">
        <v>0.0</v>
      </c>
      <c r="I239" s="227">
        <v>168.0</v>
      </c>
      <c r="J239" s="227">
        <v>1.0</v>
      </c>
      <c r="K239" s="227">
        <v>23.0</v>
      </c>
      <c r="L239" s="227">
        <v>204.0</v>
      </c>
      <c r="M239" s="227">
        <v>0.0</v>
      </c>
      <c r="N239" s="227">
        <v>0.0</v>
      </c>
      <c r="P239" s="3"/>
      <c r="Q239" s="3"/>
      <c r="R239" s="3"/>
      <c r="S239" s="3"/>
      <c r="T239" s="3"/>
      <c r="U239" s="3" t="str">
        <f t="shared" si="1"/>
        <v>#REF!</v>
      </c>
    </row>
    <row r="240" ht="15.75" customHeight="1">
      <c r="A240" s="227">
        <v>233.0</v>
      </c>
      <c r="B240" s="227" t="s">
        <v>1018</v>
      </c>
      <c r="C240" s="227" t="s">
        <v>41</v>
      </c>
      <c r="D240" s="227" t="s">
        <v>61</v>
      </c>
      <c r="E240" s="227">
        <v>14.0</v>
      </c>
      <c r="F240" s="227">
        <v>0.0</v>
      </c>
      <c r="G240" s="227">
        <v>0.0</v>
      </c>
      <c r="H240" s="227">
        <v>0.0</v>
      </c>
      <c r="I240" s="227">
        <v>0.0</v>
      </c>
      <c r="J240" s="227">
        <v>0.0</v>
      </c>
      <c r="K240" s="227">
        <v>14.0</v>
      </c>
      <c r="L240" s="227">
        <v>229.0</v>
      </c>
      <c r="M240" s="227">
        <v>4.0</v>
      </c>
      <c r="N240" s="227">
        <v>1.0</v>
      </c>
      <c r="P240" s="3"/>
      <c r="Q240" s="3"/>
      <c r="R240" s="3"/>
      <c r="S240" s="3"/>
      <c r="T240" s="3"/>
      <c r="U240" s="3" t="str">
        <f t="shared" si="1"/>
        <v>#REF!</v>
      </c>
    </row>
    <row r="241" ht="15.75" customHeight="1">
      <c r="A241" s="227">
        <v>234.0</v>
      </c>
      <c r="B241" s="227" t="s">
        <v>992</v>
      </c>
      <c r="C241" s="227" t="s">
        <v>20</v>
      </c>
      <c r="D241" s="227" t="s">
        <v>61</v>
      </c>
      <c r="E241" s="227">
        <v>9.0</v>
      </c>
      <c r="F241" s="227">
        <v>0.0</v>
      </c>
      <c r="G241" s="227">
        <v>0.0</v>
      </c>
      <c r="H241" s="227">
        <v>0.0</v>
      </c>
      <c r="I241" s="227">
        <v>0.0</v>
      </c>
      <c r="J241" s="227">
        <v>0.0</v>
      </c>
      <c r="K241" s="227">
        <v>31.0</v>
      </c>
      <c r="L241" s="227">
        <v>268.0</v>
      </c>
      <c r="M241" s="227">
        <v>3.0</v>
      </c>
      <c r="N241" s="227">
        <v>0.0</v>
      </c>
      <c r="P241" s="3"/>
      <c r="Q241" s="3"/>
      <c r="R241" s="3"/>
      <c r="S241" s="3"/>
      <c r="T241" s="3"/>
      <c r="U241" s="3" t="str">
        <f t="shared" si="1"/>
        <v>#REF!</v>
      </c>
    </row>
    <row r="242" ht="15.75" customHeight="1">
      <c r="A242" s="227">
        <v>235.0</v>
      </c>
      <c r="B242" s="227" t="s">
        <v>402</v>
      </c>
      <c r="C242" s="227" t="s">
        <v>77</v>
      </c>
      <c r="D242" s="227" t="s">
        <v>61</v>
      </c>
      <c r="E242" s="227">
        <v>16.0</v>
      </c>
      <c r="F242" s="227">
        <v>0.0</v>
      </c>
      <c r="G242" s="227">
        <v>0.0</v>
      </c>
      <c r="H242" s="227">
        <v>0.0</v>
      </c>
      <c r="I242" s="227">
        <v>0.0</v>
      </c>
      <c r="J242" s="227">
        <v>0.0</v>
      </c>
      <c r="K242" s="227">
        <v>31.0</v>
      </c>
      <c r="L242" s="227">
        <v>321.0</v>
      </c>
      <c r="M242" s="227">
        <v>2.0</v>
      </c>
      <c r="N242" s="227">
        <v>0.0</v>
      </c>
      <c r="P242" s="3"/>
      <c r="Q242" s="3"/>
      <c r="R242" s="3"/>
      <c r="S242" s="3"/>
      <c r="T242" s="3"/>
      <c r="U242" s="3" t="str">
        <f t="shared" si="1"/>
        <v>#REF!</v>
      </c>
    </row>
    <row r="243" ht="15.75" customHeight="1">
      <c r="A243" s="227">
        <v>236.0</v>
      </c>
      <c r="B243" s="227" t="s">
        <v>410</v>
      </c>
      <c r="C243" s="227" t="s">
        <v>64</v>
      </c>
      <c r="D243" s="227" t="s">
        <v>17</v>
      </c>
      <c r="E243" s="227">
        <v>10.0</v>
      </c>
      <c r="F243" s="227">
        <v>0.0</v>
      </c>
      <c r="G243" s="227">
        <v>0.0</v>
      </c>
      <c r="H243" s="227">
        <v>0.0</v>
      </c>
      <c r="I243" s="227">
        <v>105.0</v>
      </c>
      <c r="J243" s="227">
        <v>4.0</v>
      </c>
      <c r="K243" s="227">
        <v>3.0</v>
      </c>
      <c r="L243" s="227">
        <v>34.0</v>
      </c>
      <c r="M243" s="227">
        <v>1.0</v>
      </c>
      <c r="N243" s="227">
        <v>0.0</v>
      </c>
      <c r="P243" s="3"/>
      <c r="Q243" s="3"/>
      <c r="R243" s="3"/>
      <c r="S243" s="3"/>
      <c r="T243" s="3"/>
      <c r="U243" s="3" t="str">
        <f t="shared" si="1"/>
        <v>#REF!</v>
      </c>
    </row>
    <row r="244" ht="15.75" customHeight="1">
      <c r="A244" s="227">
        <v>237.0</v>
      </c>
      <c r="B244" s="227" t="s">
        <v>263</v>
      </c>
      <c r="C244" s="227" t="s">
        <v>36</v>
      </c>
      <c r="D244" s="227" t="s">
        <v>61</v>
      </c>
      <c r="E244" s="227">
        <v>16.0</v>
      </c>
      <c r="F244" s="227">
        <v>0.0</v>
      </c>
      <c r="G244" s="227">
        <v>0.0</v>
      </c>
      <c r="H244" s="227">
        <v>0.0</v>
      </c>
      <c r="I244" s="227">
        <v>0.0</v>
      </c>
      <c r="J244" s="227">
        <v>0.0</v>
      </c>
      <c r="K244" s="227">
        <v>36.0</v>
      </c>
      <c r="L244" s="227">
        <v>311.0</v>
      </c>
      <c r="M244" s="227">
        <v>2.0</v>
      </c>
      <c r="N244" s="227">
        <v>0.0</v>
      </c>
      <c r="P244" s="3"/>
      <c r="Q244" s="3"/>
      <c r="R244" s="3"/>
      <c r="S244" s="3"/>
      <c r="T244" s="3"/>
      <c r="U244" s="3" t="str">
        <f t="shared" si="1"/>
        <v>#REF!</v>
      </c>
    </row>
    <row r="245" ht="15.75" customHeight="1">
      <c r="A245" s="227">
        <v>238.0</v>
      </c>
      <c r="B245" s="227" t="s">
        <v>970</v>
      </c>
      <c r="C245" s="227" t="s">
        <v>85</v>
      </c>
      <c r="D245" s="227" t="s">
        <v>34</v>
      </c>
      <c r="E245" s="227">
        <v>14.0</v>
      </c>
      <c r="F245" s="227">
        <v>0.0</v>
      </c>
      <c r="G245" s="227">
        <v>0.0</v>
      </c>
      <c r="H245" s="227">
        <v>0.0</v>
      </c>
      <c r="I245" s="227">
        <v>25.0</v>
      </c>
      <c r="J245" s="227">
        <v>0.0</v>
      </c>
      <c r="K245" s="227">
        <v>17.0</v>
      </c>
      <c r="L245" s="227">
        <v>301.0</v>
      </c>
      <c r="M245" s="227">
        <v>2.0</v>
      </c>
      <c r="N245" s="227">
        <v>1.0</v>
      </c>
      <c r="P245" s="3"/>
      <c r="Q245" s="3"/>
      <c r="R245" s="3"/>
      <c r="S245" s="3"/>
      <c r="T245" s="3"/>
      <c r="U245" s="3" t="str">
        <f t="shared" si="1"/>
        <v>#REF!</v>
      </c>
    </row>
    <row r="246" ht="15.75" customHeight="1">
      <c r="A246" s="227">
        <v>239.0</v>
      </c>
      <c r="B246" s="227" t="s">
        <v>4671</v>
      </c>
      <c r="C246" s="227" t="s">
        <v>47</v>
      </c>
      <c r="D246" s="227" t="s">
        <v>75</v>
      </c>
      <c r="E246" s="227">
        <v>6.0</v>
      </c>
      <c r="F246" s="227">
        <v>659.0</v>
      </c>
      <c r="G246" s="227">
        <v>4.0</v>
      </c>
      <c r="H246" s="227">
        <v>0.0</v>
      </c>
      <c r="I246" s="227">
        <v>-1.0</v>
      </c>
      <c r="J246" s="227">
        <v>0.0</v>
      </c>
      <c r="K246" s="227">
        <v>0.0</v>
      </c>
      <c r="L246" s="227">
        <v>0.0</v>
      </c>
      <c r="M246" s="227">
        <v>0.0</v>
      </c>
      <c r="N246" s="227">
        <v>0.0</v>
      </c>
      <c r="P246" s="3"/>
      <c r="Q246" s="3"/>
      <c r="R246" s="3"/>
      <c r="S246" s="3"/>
      <c r="T246" s="3"/>
      <c r="U246" s="3" t="str">
        <f t="shared" si="1"/>
        <v>#REF!</v>
      </c>
    </row>
    <row r="247" ht="15.75" customHeight="1">
      <c r="A247" s="227">
        <v>240.0</v>
      </c>
      <c r="B247" s="227" t="s">
        <v>1117</v>
      </c>
      <c r="C247" s="227" t="s">
        <v>70</v>
      </c>
      <c r="D247" s="227" t="s">
        <v>17</v>
      </c>
      <c r="E247" s="227">
        <v>6.0</v>
      </c>
      <c r="F247" s="227">
        <v>0.0</v>
      </c>
      <c r="G247" s="227">
        <v>0.0</v>
      </c>
      <c r="H247" s="227">
        <v>0.0</v>
      </c>
      <c r="I247" s="227">
        <v>377.0</v>
      </c>
      <c r="J247" s="227">
        <v>1.0</v>
      </c>
      <c r="K247" s="227">
        <v>1.0</v>
      </c>
      <c r="L247" s="227">
        <v>5.0</v>
      </c>
      <c r="M247" s="227">
        <v>0.0</v>
      </c>
      <c r="N247" s="227">
        <v>1.0</v>
      </c>
      <c r="P247" s="3"/>
      <c r="Q247" s="3"/>
      <c r="R247" s="3"/>
      <c r="S247" s="3"/>
      <c r="T247" s="3"/>
      <c r="U247" s="3" t="str">
        <f t="shared" si="1"/>
        <v>#REF!</v>
      </c>
    </row>
    <row r="248" ht="15.75" customHeight="1">
      <c r="A248" s="227">
        <v>241.0</v>
      </c>
      <c r="B248" s="227" t="s">
        <v>1032</v>
      </c>
      <c r="C248" s="227" t="s">
        <v>20</v>
      </c>
      <c r="D248" s="227" t="s">
        <v>34</v>
      </c>
      <c r="E248" s="227">
        <v>15.0</v>
      </c>
      <c r="F248" s="227">
        <v>0.0</v>
      </c>
      <c r="G248" s="227">
        <v>0.0</v>
      </c>
      <c r="H248" s="227">
        <v>0.0</v>
      </c>
      <c r="I248" s="227">
        <v>0.0</v>
      </c>
      <c r="J248" s="227">
        <v>0.0</v>
      </c>
      <c r="K248" s="227">
        <v>24.0</v>
      </c>
      <c r="L248" s="227">
        <v>300.0</v>
      </c>
      <c r="M248" s="227">
        <v>2.0</v>
      </c>
      <c r="N248" s="227">
        <v>0.0</v>
      </c>
      <c r="P248" s="3"/>
      <c r="Q248" s="3"/>
      <c r="R248" s="3"/>
      <c r="S248" s="3"/>
      <c r="T248" s="3"/>
      <c r="U248" s="3" t="str">
        <f t="shared" si="1"/>
        <v>#REF!</v>
      </c>
    </row>
    <row r="249" ht="15.75" customHeight="1">
      <c r="A249" s="227">
        <v>242.0</v>
      </c>
      <c r="B249" s="227" t="s">
        <v>1156</v>
      </c>
      <c r="C249" s="227" t="s">
        <v>140</v>
      </c>
      <c r="D249" s="227" t="s">
        <v>17</v>
      </c>
      <c r="E249" s="227">
        <v>15.0</v>
      </c>
      <c r="F249" s="227">
        <v>0.0</v>
      </c>
      <c r="G249" s="227">
        <v>0.0</v>
      </c>
      <c r="H249" s="227">
        <v>0.0</v>
      </c>
      <c r="I249" s="227">
        <v>68.0</v>
      </c>
      <c r="J249" s="227">
        <v>3.0</v>
      </c>
      <c r="K249" s="227">
        <v>9.0</v>
      </c>
      <c r="L249" s="227">
        <v>111.0</v>
      </c>
      <c r="M249" s="227">
        <v>1.0</v>
      </c>
      <c r="N249" s="227">
        <v>0.0</v>
      </c>
      <c r="P249" s="3"/>
      <c r="Q249" s="3"/>
      <c r="R249" s="3"/>
      <c r="S249" s="3"/>
      <c r="T249" s="3"/>
      <c r="U249" s="3" t="str">
        <f t="shared" si="1"/>
        <v>#REF!</v>
      </c>
    </row>
    <row r="250" ht="15.75" customHeight="1">
      <c r="A250" s="227">
        <v>243.0</v>
      </c>
      <c r="B250" s="227" t="s">
        <v>304</v>
      </c>
      <c r="C250" s="227" t="s">
        <v>77</v>
      </c>
      <c r="D250" s="227" t="s">
        <v>17</v>
      </c>
      <c r="E250" s="227">
        <v>16.0</v>
      </c>
      <c r="F250" s="227">
        <v>0.0</v>
      </c>
      <c r="G250" s="227">
        <v>0.0</v>
      </c>
      <c r="H250" s="227">
        <v>0.0</v>
      </c>
      <c r="I250" s="227">
        <v>225.0</v>
      </c>
      <c r="J250" s="227">
        <v>2.0</v>
      </c>
      <c r="K250" s="227">
        <v>8.0</v>
      </c>
      <c r="L250" s="227">
        <v>70.0</v>
      </c>
      <c r="M250" s="227">
        <v>0.0</v>
      </c>
      <c r="N250" s="227">
        <v>0.0</v>
      </c>
      <c r="P250" s="3"/>
      <c r="Q250" s="3"/>
      <c r="R250" s="3"/>
      <c r="S250" s="3"/>
      <c r="T250" s="3"/>
      <c r="U250" s="3" t="str">
        <f t="shared" si="1"/>
        <v>#REF!</v>
      </c>
    </row>
    <row r="251" ht="15.75" customHeight="1">
      <c r="A251" s="227">
        <v>244.0</v>
      </c>
      <c r="B251" s="227" t="s">
        <v>1034</v>
      </c>
      <c r="C251" s="227" t="s">
        <v>39</v>
      </c>
      <c r="D251" s="227" t="s">
        <v>34</v>
      </c>
      <c r="E251" s="227">
        <v>16.0</v>
      </c>
      <c r="F251" s="227">
        <v>0.0</v>
      </c>
      <c r="G251" s="227">
        <v>0.0</v>
      </c>
      <c r="H251" s="227">
        <v>0.0</v>
      </c>
      <c r="I251" s="227">
        <v>7.0</v>
      </c>
      <c r="J251" s="227">
        <v>0.0</v>
      </c>
      <c r="K251" s="227">
        <v>34.0</v>
      </c>
      <c r="L251" s="227">
        <v>287.0</v>
      </c>
      <c r="M251" s="227">
        <v>2.0</v>
      </c>
      <c r="N251" s="227">
        <v>1.0</v>
      </c>
      <c r="P251" s="3"/>
      <c r="Q251" s="3"/>
      <c r="R251" s="3"/>
      <c r="S251" s="3"/>
      <c r="T251" s="3"/>
      <c r="U251" s="3" t="str">
        <f t="shared" si="1"/>
        <v>#REF!</v>
      </c>
    </row>
    <row r="252" ht="15.75" customHeight="1">
      <c r="A252" s="227">
        <v>245.0</v>
      </c>
      <c r="B252" s="227" t="s">
        <v>347</v>
      </c>
      <c r="C252" s="227" t="s">
        <v>27</v>
      </c>
      <c r="D252" s="227" t="s">
        <v>17</v>
      </c>
      <c r="E252" s="227">
        <v>16.0</v>
      </c>
      <c r="F252" s="227">
        <v>0.0</v>
      </c>
      <c r="G252" s="227">
        <v>0.0</v>
      </c>
      <c r="H252" s="227">
        <v>0.0</v>
      </c>
      <c r="I252" s="227">
        <v>209.0</v>
      </c>
      <c r="J252" s="227">
        <v>0.0</v>
      </c>
      <c r="K252" s="227">
        <v>25.0</v>
      </c>
      <c r="L252" s="227">
        <v>164.0</v>
      </c>
      <c r="M252" s="227">
        <v>1.0</v>
      </c>
      <c r="N252" s="227">
        <v>1.0</v>
      </c>
      <c r="P252" s="3"/>
      <c r="Q252" s="3"/>
      <c r="R252" s="3"/>
      <c r="S252" s="3"/>
      <c r="T252" s="3"/>
      <c r="U252" s="3" t="str">
        <f t="shared" si="1"/>
        <v>#REF!</v>
      </c>
    </row>
    <row r="253" ht="15.75" customHeight="1">
      <c r="A253" s="227">
        <v>246.0</v>
      </c>
      <c r="B253" s="227" t="s">
        <v>307</v>
      </c>
      <c r="C253" s="227" t="s">
        <v>95</v>
      </c>
      <c r="D253" s="227" t="s">
        <v>34</v>
      </c>
      <c r="E253" s="227">
        <v>16.0</v>
      </c>
      <c r="F253" s="227">
        <v>0.0</v>
      </c>
      <c r="G253" s="227">
        <v>0.0</v>
      </c>
      <c r="H253" s="227">
        <v>0.0</v>
      </c>
      <c r="I253" s="227">
        <v>23.0</v>
      </c>
      <c r="J253" s="227">
        <v>0.0</v>
      </c>
      <c r="K253" s="227">
        <v>21.0</v>
      </c>
      <c r="L253" s="227">
        <v>326.0</v>
      </c>
      <c r="M253" s="227">
        <v>1.0</v>
      </c>
      <c r="N253" s="227">
        <v>0.0</v>
      </c>
      <c r="P253" s="3"/>
      <c r="Q253" s="3"/>
      <c r="R253" s="3"/>
      <c r="S253" s="3"/>
      <c r="T253" s="3"/>
      <c r="U253" s="3" t="str">
        <f t="shared" si="1"/>
        <v>#REF!</v>
      </c>
    </row>
    <row r="254" ht="15.75" customHeight="1">
      <c r="A254" s="227">
        <v>247.0</v>
      </c>
      <c r="B254" s="227" t="s">
        <v>988</v>
      </c>
      <c r="C254" s="227" t="s">
        <v>31</v>
      </c>
      <c r="D254" s="227" t="s">
        <v>61</v>
      </c>
      <c r="E254" s="227">
        <v>16.0</v>
      </c>
      <c r="F254" s="227">
        <v>0.0</v>
      </c>
      <c r="G254" s="227">
        <v>0.0</v>
      </c>
      <c r="H254" s="227">
        <v>0.0</v>
      </c>
      <c r="I254" s="227">
        <v>0.0</v>
      </c>
      <c r="J254" s="227">
        <v>0.0</v>
      </c>
      <c r="K254" s="227">
        <v>25.0</v>
      </c>
      <c r="L254" s="227">
        <v>226.0</v>
      </c>
      <c r="M254" s="227">
        <v>3.0</v>
      </c>
      <c r="N254" s="227">
        <v>0.0</v>
      </c>
      <c r="P254" s="3"/>
      <c r="Q254" s="3"/>
      <c r="R254" s="3"/>
      <c r="S254" s="3"/>
      <c r="T254" s="3"/>
      <c r="U254" s="3" t="str">
        <f t="shared" si="1"/>
        <v>#REF!</v>
      </c>
    </row>
    <row r="255" ht="15.75" customHeight="1">
      <c r="A255" s="227">
        <v>248.0</v>
      </c>
      <c r="B255" s="227" t="s">
        <v>367</v>
      </c>
      <c r="C255" s="227" t="s">
        <v>58</v>
      </c>
      <c r="D255" s="227" t="s">
        <v>17</v>
      </c>
      <c r="E255" s="227">
        <v>16.0</v>
      </c>
      <c r="F255" s="227">
        <v>0.0</v>
      </c>
      <c r="G255" s="227">
        <v>0.0</v>
      </c>
      <c r="H255" s="227">
        <v>0.0</v>
      </c>
      <c r="I255" s="227">
        <v>17.0</v>
      </c>
      <c r="J255" s="227">
        <v>2.0</v>
      </c>
      <c r="K255" s="227">
        <v>35.0</v>
      </c>
      <c r="L255" s="227">
        <v>286.0</v>
      </c>
      <c r="M255" s="227">
        <v>0.0</v>
      </c>
      <c r="N255" s="227">
        <v>1.0</v>
      </c>
      <c r="P255" s="3"/>
      <c r="Q255" s="3"/>
      <c r="R255" s="3"/>
      <c r="S255" s="3"/>
      <c r="T255" s="3"/>
      <c r="U255" s="3" t="str">
        <f t="shared" si="1"/>
        <v>#REF!</v>
      </c>
    </row>
    <row r="256" ht="15.75" customHeight="1">
      <c r="A256" s="227">
        <v>249.0</v>
      </c>
      <c r="B256" s="227" t="s">
        <v>1255</v>
      </c>
      <c r="C256" s="227" t="s">
        <v>68</v>
      </c>
      <c r="D256" s="227" t="s">
        <v>34</v>
      </c>
      <c r="E256" s="227">
        <v>11.0</v>
      </c>
      <c r="F256" s="227">
        <v>0.0</v>
      </c>
      <c r="G256" s="227">
        <v>0.0</v>
      </c>
      <c r="H256" s="227">
        <v>0.0</v>
      </c>
      <c r="I256" s="227">
        <v>0.0</v>
      </c>
      <c r="J256" s="227">
        <v>0.0</v>
      </c>
      <c r="K256" s="227">
        <v>32.0</v>
      </c>
      <c r="L256" s="227">
        <v>359.0</v>
      </c>
      <c r="M256" s="227">
        <v>1.0</v>
      </c>
      <c r="N256" s="227">
        <v>1.0</v>
      </c>
      <c r="P256" s="3"/>
      <c r="Q256" s="3"/>
      <c r="R256" s="3"/>
      <c r="S256" s="3"/>
      <c r="T256" s="3"/>
      <c r="U256" s="3" t="str">
        <f t="shared" si="1"/>
        <v>#REF!</v>
      </c>
    </row>
    <row r="257" ht="15.75" customHeight="1">
      <c r="A257" s="227">
        <v>250.0</v>
      </c>
      <c r="B257" s="227" t="s">
        <v>453</v>
      </c>
      <c r="C257" s="227" t="s">
        <v>111</v>
      </c>
      <c r="D257" s="227" t="s">
        <v>34</v>
      </c>
      <c r="E257" s="227">
        <v>8.0</v>
      </c>
      <c r="F257" s="227">
        <v>0.0</v>
      </c>
      <c r="G257" s="227">
        <v>0.0</v>
      </c>
      <c r="H257" s="227">
        <v>0.0</v>
      </c>
      <c r="I257" s="227">
        <v>0.0</v>
      </c>
      <c r="J257" s="227">
        <v>0.0</v>
      </c>
      <c r="K257" s="227">
        <v>17.0</v>
      </c>
      <c r="L257" s="227">
        <v>277.0</v>
      </c>
      <c r="M257" s="227">
        <v>2.0</v>
      </c>
      <c r="N257" s="227">
        <v>0.0</v>
      </c>
      <c r="P257" s="3"/>
      <c r="Q257" s="3"/>
      <c r="R257" s="3"/>
      <c r="S257" s="3"/>
      <c r="T257" s="3"/>
      <c r="U257" s="3" t="str">
        <f t="shared" si="1"/>
        <v>#REF!</v>
      </c>
    </row>
    <row r="258" ht="15.75" customHeight="1">
      <c r="A258" s="227">
        <v>251.0</v>
      </c>
      <c r="B258" s="227" t="s">
        <v>1047</v>
      </c>
      <c r="C258" s="227" t="s">
        <v>77</v>
      </c>
      <c r="D258" s="227" t="s">
        <v>34</v>
      </c>
      <c r="E258" s="227">
        <v>16.0</v>
      </c>
      <c r="F258" s="227">
        <v>0.0</v>
      </c>
      <c r="G258" s="227">
        <v>0.0</v>
      </c>
      <c r="H258" s="227">
        <v>0.0</v>
      </c>
      <c r="I258" s="227">
        <v>0.0</v>
      </c>
      <c r="J258" s="227">
        <v>0.0</v>
      </c>
      <c r="K258" s="227">
        <v>21.0</v>
      </c>
      <c r="L258" s="227">
        <v>271.0</v>
      </c>
      <c r="M258" s="227">
        <v>2.0</v>
      </c>
      <c r="N258" s="227">
        <v>0.0</v>
      </c>
      <c r="P258" s="3"/>
      <c r="Q258" s="3"/>
      <c r="R258" s="3"/>
      <c r="S258" s="3"/>
      <c r="T258" s="3"/>
      <c r="U258" s="3" t="str">
        <f t="shared" si="1"/>
        <v>#REF!</v>
      </c>
    </row>
    <row r="259" ht="15.75" customHeight="1">
      <c r="A259" s="227">
        <v>252.0</v>
      </c>
      <c r="B259" s="229" t="s">
        <v>281</v>
      </c>
      <c r="C259" s="227" t="s">
        <v>44</v>
      </c>
      <c r="D259" s="227" t="s">
        <v>17</v>
      </c>
      <c r="E259" s="227">
        <v>16.0</v>
      </c>
      <c r="F259" s="227">
        <v>0.0</v>
      </c>
      <c r="G259" s="227">
        <v>0.0</v>
      </c>
      <c r="H259" s="227">
        <v>0.0</v>
      </c>
      <c r="I259" s="227">
        <v>170.0</v>
      </c>
      <c r="J259" s="227">
        <v>0.0</v>
      </c>
      <c r="K259" s="227">
        <v>30.0</v>
      </c>
      <c r="L259" s="227">
        <v>234.0</v>
      </c>
      <c r="M259" s="227">
        <v>0.0</v>
      </c>
      <c r="N259" s="227">
        <v>1.0</v>
      </c>
      <c r="P259" s="3"/>
      <c r="Q259" s="3"/>
      <c r="R259" s="3"/>
      <c r="S259" s="3"/>
      <c r="T259" s="3"/>
      <c r="U259" s="3" t="str">
        <f t="shared" si="1"/>
        <v>#REF!</v>
      </c>
    </row>
    <row r="260" ht="15.75" customHeight="1">
      <c r="A260" s="227">
        <v>253.0</v>
      </c>
      <c r="B260" s="227" t="s">
        <v>309</v>
      </c>
      <c r="C260" s="227" t="s">
        <v>77</v>
      </c>
      <c r="D260" s="227" t="s">
        <v>34</v>
      </c>
      <c r="E260" s="227">
        <v>16.0</v>
      </c>
      <c r="F260" s="227">
        <v>0.0</v>
      </c>
      <c r="G260" s="227">
        <v>0.0</v>
      </c>
      <c r="H260" s="227">
        <v>0.0</v>
      </c>
      <c r="I260" s="227">
        <v>0.0</v>
      </c>
      <c r="J260" s="227">
        <v>0.0</v>
      </c>
      <c r="K260" s="227">
        <v>13.0</v>
      </c>
      <c r="L260" s="227">
        <v>198.0</v>
      </c>
      <c r="M260" s="227">
        <v>3.0</v>
      </c>
      <c r="N260" s="227">
        <v>0.0</v>
      </c>
      <c r="P260" s="3"/>
      <c r="Q260" s="3"/>
      <c r="R260" s="3"/>
      <c r="S260" s="3"/>
      <c r="T260" s="3"/>
      <c r="U260" s="3" t="str">
        <f t="shared" si="1"/>
        <v>#REF!</v>
      </c>
    </row>
    <row r="261" ht="15.75" customHeight="1">
      <c r="A261" s="227">
        <v>253.0</v>
      </c>
      <c r="B261" s="227" t="s">
        <v>1355</v>
      </c>
      <c r="C261" s="227" t="s">
        <v>117</v>
      </c>
      <c r="D261" s="227" t="s">
        <v>17</v>
      </c>
      <c r="E261" s="227">
        <v>12.0</v>
      </c>
      <c r="F261" s="227">
        <v>0.0</v>
      </c>
      <c r="G261" s="227">
        <v>0.0</v>
      </c>
      <c r="H261" s="227">
        <v>0.0</v>
      </c>
      <c r="I261" s="227">
        <v>135.0</v>
      </c>
      <c r="J261" s="227">
        <v>3.0</v>
      </c>
      <c r="K261" s="227">
        <v>14.0</v>
      </c>
      <c r="L261" s="227">
        <v>63.0</v>
      </c>
      <c r="M261" s="227">
        <v>0.0</v>
      </c>
      <c r="N261" s="227">
        <v>0.0</v>
      </c>
      <c r="P261" s="3"/>
      <c r="Q261" s="3"/>
      <c r="R261" s="3"/>
      <c r="S261" s="3"/>
      <c r="T261" s="3"/>
      <c r="U261" s="3" t="str">
        <f t="shared" si="1"/>
        <v>#REF!</v>
      </c>
    </row>
    <row r="262" ht="15.75" customHeight="1">
      <c r="A262" s="227">
        <v>255.0</v>
      </c>
      <c r="B262" s="227" t="s">
        <v>342</v>
      </c>
      <c r="C262" s="227" t="s">
        <v>99</v>
      </c>
      <c r="D262" s="227" t="s">
        <v>75</v>
      </c>
      <c r="E262" s="227">
        <v>4.0</v>
      </c>
      <c r="F262" s="227">
        <v>736.0</v>
      </c>
      <c r="G262" s="227">
        <v>3.0</v>
      </c>
      <c r="H262" s="227">
        <v>2.0</v>
      </c>
      <c r="I262" s="227">
        <v>23.0</v>
      </c>
      <c r="J262" s="227">
        <v>0.0</v>
      </c>
      <c r="K262" s="227">
        <v>0.0</v>
      </c>
      <c r="L262" s="227">
        <v>0.0</v>
      </c>
      <c r="M262" s="227">
        <v>0.0</v>
      </c>
      <c r="N262" s="227">
        <v>2.0</v>
      </c>
      <c r="P262" s="3"/>
      <c r="Q262" s="3"/>
      <c r="R262" s="3"/>
      <c r="S262" s="3"/>
      <c r="T262" s="3"/>
      <c r="U262" s="3" t="str">
        <f t="shared" si="1"/>
        <v>#REF!</v>
      </c>
    </row>
    <row r="263" ht="15.75" customHeight="1">
      <c r="A263" s="227">
        <v>256.0</v>
      </c>
      <c r="B263" s="227" t="s">
        <v>1345</v>
      </c>
      <c r="C263" s="227" t="s">
        <v>20</v>
      </c>
      <c r="D263" s="227" t="s">
        <v>17</v>
      </c>
      <c r="E263" s="227">
        <v>10.0</v>
      </c>
      <c r="F263" s="227">
        <v>0.0</v>
      </c>
      <c r="G263" s="227">
        <v>0.0</v>
      </c>
      <c r="H263" s="227">
        <v>0.0</v>
      </c>
      <c r="I263" s="227">
        <v>110.0</v>
      </c>
      <c r="J263" s="227">
        <v>2.0</v>
      </c>
      <c r="K263" s="227">
        <v>11.0</v>
      </c>
      <c r="L263" s="227">
        <v>102.0</v>
      </c>
      <c r="M263" s="227">
        <v>1.0</v>
      </c>
      <c r="N263" s="227">
        <v>1.0</v>
      </c>
      <c r="P263" s="3"/>
      <c r="Q263" s="3"/>
      <c r="R263" s="3"/>
      <c r="S263" s="3"/>
      <c r="T263" s="3"/>
      <c r="U263" s="3" t="str">
        <f t="shared" si="1"/>
        <v>#REF!</v>
      </c>
    </row>
    <row r="264" ht="15.75" customHeight="1">
      <c r="A264" s="227">
        <v>256.0</v>
      </c>
      <c r="B264" s="227" t="s">
        <v>278</v>
      </c>
      <c r="C264" s="227" t="s">
        <v>99</v>
      </c>
      <c r="D264" s="227" t="s">
        <v>17</v>
      </c>
      <c r="E264" s="227">
        <v>16.0</v>
      </c>
      <c r="F264" s="227">
        <v>0.0</v>
      </c>
      <c r="G264" s="227">
        <v>0.0</v>
      </c>
      <c r="H264" s="227">
        <v>0.0</v>
      </c>
      <c r="I264" s="227">
        <v>108.0</v>
      </c>
      <c r="J264" s="227">
        <v>0.0</v>
      </c>
      <c r="K264" s="227">
        <v>14.0</v>
      </c>
      <c r="L264" s="227">
        <v>144.0</v>
      </c>
      <c r="M264" s="227">
        <v>2.0</v>
      </c>
      <c r="N264" s="227">
        <v>0.0</v>
      </c>
      <c r="P264" s="3"/>
      <c r="Q264" s="3"/>
      <c r="R264" s="3"/>
      <c r="S264" s="3"/>
      <c r="T264" s="3"/>
      <c r="U264" s="3" t="str">
        <f t="shared" si="1"/>
        <v>#REF!</v>
      </c>
    </row>
    <row r="265" ht="15.75" customHeight="1">
      <c r="A265" s="227">
        <v>258.0</v>
      </c>
      <c r="B265" s="227" t="s">
        <v>5840</v>
      </c>
      <c r="C265" s="227" t="s">
        <v>2564</v>
      </c>
      <c r="D265" s="227" t="s">
        <v>34</v>
      </c>
      <c r="E265" s="227">
        <v>16.0</v>
      </c>
      <c r="F265" s="227">
        <v>11.0</v>
      </c>
      <c r="G265" s="227">
        <v>0.0</v>
      </c>
      <c r="H265" s="227">
        <v>0.0</v>
      </c>
      <c r="I265" s="227">
        <v>0.0</v>
      </c>
      <c r="J265" s="227">
        <v>0.0</v>
      </c>
      <c r="K265" s="227">
        <v>30.0</v>
      </c>
      <c r="L265" s="227">
        <v>365.0</v>
      </c>
      <c r="M265" s="227">
        <v>0.0</v>
      </c>
      <c r="N265" s="227">
        <v>0.0</v>
      </c>
      <c r="P265" s="3"/>
      <c r="Q265" s="3"/>
      <c r="R265" s="3"/>
      <c r="S265" s="3"/>
      <c r="T265" s="3"/>
      <c r="U265" s="3" t="str">
        <f t="shared" si="1"/>
        <v>#REF!</v>
      </c>
    </row>
    <row r="266" ht="15.75" customHeight="1">
      <c r="A266" s="227">
        <v>259.0</v>
      </c>
      <c r="B266" s="227" t="s">
        <v>2024</v>
      </c>
      <c r="C266" s="227" t="s">
        <v>2564</v>
      </c>
      <c r="D266" s="227" t="s">
        <v>34</v>
      </c>
      <c r="E266" s="227">
        <v>10.0</v>
      </c>
      <c r="F266" s="227">
        <v>0.0</v>
      </c>
      <c r="G266" s="227">
        <v>0.0</v>
      </c>
      <c r="H266" s="227">
        <v>0.0</v>
      </c>
      <c r="I266" s="227">
        <v>0.0</v>
      </c>
      <c r="J266" s="227">
        <v>0.0</v>
      </c>
      <c r="K266" s="227">
        <v>28.0</v>
      </c>
      <c r="L266" s="227">
        <v>245.0</v>
      </c>
      <c r="M266" s="227">
        <v>2.0</v>
      </c>
      <c r="N266" s="227">
        <v>0.0</v>
      </c>
      <c r="P266" s="3"/>
      <c r="Q266" s="3"/>
      <c r="R266" s="3"/>
      <c r="S266" s="3"/>
      <c r="T266" s="3"/>
      <c r="U266" s="3" t="str">
        <f t="shared" si="1"/>
        <v>#REF!</v>
      </c>
    </row>
    <row r="267" ht="15.75" customHeight="1">
      <c r="A267" s="227">
        <v>260.0</v>
      </c>
      <c r="B267" s="227" t="s">
        <v>1101</v>
      </c>
      <c r="C267" s="227" t="s">
        <v>123</v>
      </c>
      <c r="D267" s="227" t="s">
        <v>34</v>
      </c>
      <c r="E267" s="227">
        <v>14.0</v>
      </c>
      <c r="F267" s="227">
        <v>0.0</v>
      </c>
      <c r="G267" s="227">
        <v>0.0</v>
      </c>
      <c r="H267" s="227">
        <v>0.0</v>
      </c>
      <c r="I267" s="227">
        <v>49.0</v>
      </c>
      <c r="J267" s="227">
        <v>0.0</v>
      </c>
      <c r="K267" s="227">
        <v>27.0</v>
      </c>
      <c r="L267" s="227">
        <v>254.0</v>
      </c>
      <c r="M267" s="227">
        <v>1.0</v>
      </c>
      <c r="N267" s="227">
        <v>0.0</v>
      </c>
      <c r="P267" s="3"/>
      <c r="Q267" s="3"/>
      <c r="R267" s="3"/>
      <c r="S267" s="3"/>
      <c r="T267" s="3"/>
      <c r="U267" s="3" t="str">
        <f t="shared" si="1"/>
        <v>#REF!</v>
      </c>
    </row>
    <row r="268" ht="15.75" customHeight="1">
      <c r="A268" s="227">
        <v>261.0</v>
      </c>
      <c r="B268" s="227" t="s">
        <v>1435</v>
      </c>
      <c r="C268" s="227" t="s">
        <v>70</v>
      </c>
      <c r="D268" s="227" t="s">
        <v>17</v>
      </c>
      <c r="E268" s="227">
        <v>16.0</v>
      </c>
      <c r="F268" s="227">
        <v>0.0</v>
      </c>
      <c r="G268" s="227">
        <v>0.0</v>
      </c>
      <c r="H268" s="227">
        <v>0.0</v>
      </c>
      <c r="I268" s="227">
        <v>273.0</v>
      </c>
      <c r="J268" s="227">
        <v>0.0</v>
      </c>
      <c r="K268" s="227">
        <v>24.0</v>
      </c>
      <c r="L268" s="227">
        <v>109.0</v>
      </c>
      <c r="M268" s="227">
        <v>0.0</v>
      </c>
      <c r="N268" s="227">
        <v>1.0</v>
      </c>
      <c r="P268" s="3"/>
      <c r="Q268" s="3"/>
      <c r="R268" s="3"/>
      <c r="S268" s="3"/>
      <c r="T268" s="3"/>
      <c r="U268" s="3" t="str">
        <f t="shared" si="1"/>
        <v>#REF!</v>
      </c>
    </row>
    <row r="269" ht="15.75" customHeight="1">
      <c r="A269" s="227">
        <v>261.0</v>
      </c>
      <c r="B269" s="227" t="s">
        <v>372</v>
      </c>
      <c r="C269" s="227" t="s">
        <v>44</v>
      </c>
      <c r="D269" s="227" t="s">
        <v>61</v>
      </c>
      <c r="E269" s="227">
        <v>16.0</v>
      </c>
      <c r="F269" s="227">
        <v>0.0</v>
      </c>
      <c r="G269" s="227">
        <v>0.0</v>
      </c>
      <c r="H269" s="227">
        <v>0.0</v>
      </c>
      <c r="I269" s="227">
        <v>0.0</v>
      </c>
      <c r="J269" s="227">
        <v>0.0</v>
      </c>
      <c r="K269" s="227">
        <v>27.0</v>
      </c>
      <c r="L269" s="227">
        <v>242.0</v>
      </c>
      <c r="M269" s="227">
        <v>2.0</v>
      </c>
      <c r="N269" s="227">
        <v>0.0</v>
      </c>
      <c r="P269" s="3"/>
      <c r="Q269" s="3"/>
      <c r="R269" s="3"/>
      <c r="S269" s="3"/>
      <c r="T269" s="3"/>
      <c r="U269" s="3" t="str">
        <f t="shared" si="1"/>
        <v>#REF!</v>
      </c>
    </row>
    <row r="270" ht="15.75" customHeight="1">
      <c r="A270" s="227">
        <v>263.0</v>
      </c>
      <c r="B270" s="227" t="s">
        <v>373</v>
      </c>
      <c r="C270" s="227" t="s">
        <v>140</v>
      </c>
      <c r="D270" s="227" t="s">
        <v>34</v>
      </c>
      <c r="E270" s="227">
        <v>15.0</v>
      </c>
      <c r="F270" s="227">
        <v>0.0</v>
      </c>
      <c r="G270" s="227">
        <v>0.0</v>
      </c>
      <c r="H270" s="227">
        <v>0.0</v>
      </c>
      <c r="I270" s="227">
        <v>0.0</v>
      </c>
      <c r="J270" s="227">
        <v>0.0</v>
      </c>
      <c r="K270" s="227">
        <v>26.0</v>
      </c>
      <c r="L270" s="227">
        <v>359.0</v>
      </c>
      <c r="M270" s="227">
        <v>0.0</v>
      </c>
      <c r="N270" s="227">
        <v>0.0</v>
      </c>
      <c r="P270" s="3"/>
      <c r="Q270" s="3"/>
      <c r="R270" s="3"/>
      <c r="S270" s="3"/>
      <c r="T270" s="3"/>
      <c r="U270" s="3" t="str">
        <f t="shared" si="1"/>
        <v>#REF!</v>
      </c>
    </row>
    <row r="271" ht="15.75" customHeight="1">
      <c r="A271" s="227">
        <v>264.0</v>
      </c>
      <c r="B271" s="227" t="s">
        <v>1057</v>
      </c>
      <c r="C271" s="227" t="s">
        <v>102</v>
      </c>
      <c r="D271" s="227" t="s">
        <v>34</v>
      </c>
      <c r="E271" s="227">
        <v>16.0</v>
      </c>
      <c r="F271" s="227">
        <v>0.0</v>
      </c>
      <c r="G271" s="227">
        <v>0.0</v>
      </c>
      <c r="H271" s="227">
        <v>0.0</v>
      </c>
      <c r="I271" s="227">
        <v>0.0</v>
      </c>
      <c r="J271" s="227">
        <v>0.0</v>
      </c>
      <c r="K271" s="227">
        <v>28.0</v>
      </c>
      <c r="L271" s="227">
        <v>297.0</v>
      </c>
      <c r="M271" s="227">
        <v>1.0</v>
      </c>
      <c r="N271" s="227">
        <v>0.0</v>
      </c>
      <c r="P271" s="3"/>
      <c r="Q271" s="3"/>
      <c r="R271" s="3"/>
      <c r="S271" s="3"/>
      <c r="T271" s="3"/>
      <c r="U271" s="3" t="str">
        <f t="shared" si="1"/>
        <v>#REF!</v>
      </c>
    </row>
    <row r="272" ht="15.75" customHeight="1">
      <c r="A272" s="227">
        <v>265.0</v>
      </c>
      <c r="B272" s="229" t="s">
        <v>2241</v>
      </c>
      <c r="C272" s="227" t="s">
        <v>111</v>
      </c>
      <c r="D272" s="227" t="s">
        <v>17</v>
      </c>
      <c r="E272" s="227">
        <v>9.0</v>
      </c>
      <c r="F272" s="227">
        <v>0.0</v>
      </c>
      <c r="G272" s="227">
        <v>0.0</v>
      </c>
      <c r="H272" s="227">
        <v>0.0</v>
      </c>
      <c r="I272" s="227">
        <v>235.0</v>
      </c>
      <c r="J272" s="227">
        <v>1.0</v>
      </c>
      <c r="K272" s="227">
        <v>5.0</v>
      </c>
      <c r="L272" s="227">
        <v>59.0</v>
      </c>
      <c r="M272" s="227">
        <v>0.0</v>
      </c>
      <c r="N272" s="227">
        <v>0.0</v>
      </c>
      <c r="P272" s="3"/>
      <c r="Q272" s="3"/>
      <c r="R272" s="3"/>
      <c r="S272" s="3"/>
      <c r="T272" s="3"/>
      <c r="U272" s="3" t="str">
        <f t="shared" si="1"/>
        <v>#REF!</v>
      </c>
    </row>
    <row r="273" ht="15.75" customHeight="1">
      <c r="A273" s="227">
        <v>266.0</v>
      </c>
      <c r="B273" s="227" t="s">
        <v>1022</v>
      </c>
      <c r="C273" s="227" t="s">
        <v>41</v>
      </c>
      <c r="D273" s="227" t="s">
        <v>61</v>
      </c>
      <c r="E273" s="227">
        <v>15.0</v>
      </c>
      <c r="F273" s="227">
        <v>0.0</v>
      </c>
      <c r="G273" s="227">
        <v>0.0</v>
      </c>
      <c r="H273" s="227">
        <v>0.0</v>
      </c>
      <c r="I273" s="227">
        <v>0.0</v>
      </c>
      <c r="J273" s="227">
        <v>0.0</v>
      </c>
      <c r="K273" s="227">
        <v>15.0</v>
      </c>
      <c r="L273" s="227">
        <v>149.0</v>
      </c>
      <c r="M273" s="227">
        <v>3.0</v>
      </c>
      <c r="N273" s="227">
        <v>0.0</v>
      </c>
      <c r="P273" s="3"/>
      <c r="Q273" s="3"/>
      <c r="R273" s="3"/>
      <c r="S273" s="3"/>
      <c r="T273" s="3"/>
      <c r="U273" s="3" t="str">
        <f t="shared" si="1"/>
        <v>#REF!</v>
      </c>
    </row>
    <row r="274" ht="15.75" customHeight="1">
      <c r="A274" s="227">
        <v>267.0</v>
      </c>
      <c r="B274" s="227" t="s">
        <v>1581</v>
      </c>
      <c r="C274" s="227" t="s">
        <v>23</v>
      </c>
      <c r="D274" s="227" t="s">
        <v>34</v>
      </c>
      <c r="E274" s="227">
        <v>14.0</v>
      </c>
      <c r="F274" s="227">
        <v>0.0</v>
      </c>
      <c r="G274" s="227">
        <v>0.0</v>
      </c>
      <c r="H274" s="227">
        <v>0.0</v>
      </c>
      <c r="I274" s="227">
        <v>47.0</v>
      </c>
      <c r="J274" s="227">
        <v>1.0</v>
      </c>
      <c r="K274" s="227">
        <v>13.0</v>
      </c>
      <c r="L274" s="227">
        <v>177.0</v>
      </c>
      <c r="M274" s="227">
        <v>1.0</v>
      </c>
      <c r="N274" s="227">
        <v>0.0</v>
      </c>
      <c r="P274" s="3"/>
      <c r="Q274" s="3"/>
      <c r="R274" s="3"/>
      <c r="S274" s="3"/>
      <c r="T274" s="3"/>
      <c r="U274" s="3" t="str">
        <f t="shared" si="1"/>
        <v>#REF!</v>
      </c>
    </row>
    <row r="275" ht="15.75" customHeight="1">
      <c r="A275" s="227">
        <v>268.0</v>
      </c>
      <c r="B275" s="227" t="s">
        <v>417</v>
      </c>
      <c r="C275" s="227" t="s">
        <v>27</v>
      </c>
      <c r="D275" s="227" t="s">
        <v>61</v>
      </c>
      <c r="E275" s="227">
        <v>7.0</v>
      </c>
      <c r="F275" s="227">
        <v>0.0</v>
      </c>
      <c r="G275" s="227">
        <v>0.0</v>
      </c>
      <c r="H275" s="227">
        <v>0.0</v>
      </c>
      <c r="I275" s="227">
        <v>0.0</v>
      </c>
      <c r="J275" s="227">
        <v>0.0</v>
      </c>
      <c r="K275" s="227">
        <v>21.0</v>
      </c>
      <c r="L275" s="227">
        <v>215.0</v>
      </c>
      <c r="M275" s="227">
        <v>2.0</v>
      </c>
      <c r="N275" s="227">
        <v>0.0</v>
      </c>
      <c r="P275" s="3"/>
      <c r="Q275" s="3"/>
      <c r="R275" s="3"/>
      <c r="S275" s="3"/>
      <c r="T275" s="3"/>
      <c r="U275" s="3" t="str">
        <f t="shared" si="1"/>
        <v>#REF!</v>
      </c>
    </row>
    <row r="276" ht="15.75" customHeight="1">
      <c r="A276" s="227">
        <v>269.0</v>
      </c>
      <c r="B276" s="227" t="s">
        <v>1142</v>
      </c>
      <c r="C276" s="227" t="s">
        <v>53</v>
      </c>
      <c r="D276" s="227" t="s">
        <v>75</v>
      </c>
      <c r="E276" s="227">
        <v>6.0</v>
      </c>
      <c r="F276" s="227">
        <v>580.0</v>
      </c>
      <c r="G276" s="227">
        <v>3.0</v>
      </c>
      <c r="H276" s="227">
        <v>1.0</v>
      </c>
      <c r="I276" s="227">
        <v>-3.0</v>
      </c>
      <c r="J276" s="227">
        <v>0.0</v>
      </c>
      <c r="K276" s="227">
        <v>0.0</v>
      </c>
      <c r="L276" s="227">
        <v>0.0</v>
      </c>
      <c r="M276" s="227">
        <v>0.0</v>
      </c>
      <c r="N276" s="227">
        <v>1.0</v>
      </c>
      <c r="P276" s="3"/>
      <c r="Q276" s="3"/>
      <c r="R276" s="3"/>
      <c r="S276" s="3"/>
      <c r="T276" s="3"/>
      <c r="U276" s="3" t="str">
        <f t="shared" si="1"/>
        <v>#REF!</v>
      </c>
    </row>
    <row r="277" ht="15.75" customHeight="1">
      <c r="A277" s="227">
        <v>270.0</v>
      </c>
      <c r="B277" s="227" t="s">
        <v>1450</v>
      </c>
      <c r="C277" s="227" t="s">
        <v>70</v>
      </c>
      <c r="D277" s="227" t="s">
        <v>34</v>
      </c>
      <c r="E277" s="227">
        <v>9.0</v>
      </c>
      <c r="F277" s="227">
        <v>0.0</v>
      </c>
      <c r="G277" s="227">
        <v>0.0</v>
      </c>
      <c r="H277" s="227">
        <v>0.0</v>
      </c>
      <c r="I277" s="227">
        <v>7.0</v>
      </c>
      <c r="J277" s="227">
        <v>0.0</v>
      </c>
      <c r="K277" s="227">
        <v>7.0</v>
      </c>
      <c r="L277" s="227">
        <v>261.0</v>
      </c>
      <c r="M277" s="227">
        <v>1.0</v>
      </c>
      <c r="N277" s="227">
        <v>0.0</v>
      </c>
      <c r="P277" s="3"/>
      <c r="Q277" s="3"/>
      <c r="R277" s="3"/>
      <c r="S277" s="3"/>
      <c r="T277" s="3"/>
      <c r="U277" s="3" t="str">
        <f t="shared" si="1"/>
        <v>#REF!</v>
      </c>
    </row>
    <row r="278" ht="15.75" customHeight="1">
      <c r="A278" s="227">
        <v>271.0</v>
      </c>
      <c r="B278" s="227" t="s">
        <v>1452</v>
      </c>
      <c r="C278" s="227" t="s">
        <v>102</v>
      </c>
      <c r="D278" s="227" t="s">
        <v>75</v>
      </c>
      <c r="E278" s="227">
        <v>3.0</v>
      </c>
      <c r="F278" s="227">
        <v>515.0</v>
      </c>
      <c r="G278" s="227">
        <v>3.0</v>
      </c>
      <c r="H278" s="227">
        <v>2.0</v>
      </c>
      <c r="I278" s="227">
        <v>39.0</v>
      </c>
      <c r="J278" s="227">
        <v>0.0</v>
      </c>
      <c r="K278" s="227">
        <v>0.0</v>
      </c>
      <c r="L278" s="227">
        <v>0.0</v>
      </c>
      <c r="M278" s="227">
        <v>0.0</v>
      </c>
      <c r="N278" s="227">
        <v>0.0</v>
      </c>
      <c r="P278" s="3"/>
      <c r="Q278" s="3"/>
      <c r="R278" s="3"/>
      <c r="S278" s="3"/>
      <c r="T278" s="3"/>
      <c r="U278" s="3" t="str">
        <f t="shared" si="1"/>
        <v>#REF!</v>
      </c>
    </row>
    <row r="279" ht="15.75" customHeight="1">
      <c r="A279" s="227">
        <v>272.0</v>
      </c>
      <c r="B279" s="227" t="s">
        <v>1583</v>
      </c>
      <c r="C279" s="227" t="s">
        <v>85</v>
      </c>
      <c r="D279" s="227" t="s">
        <v>34</v>
      </c>
      <c r="E279" s="227">
        <v>14.0</v>
      </c>
      <c r="F279" s="227">
        <v>0.0</v>
      </c>
      <c r="G279" s="227">
        <v>0.0</v>
      </c>
      <c r="H279" s="227">
        <v>0.0</v>
      </c>
      <c r="I279" s="227">
        <v>0.0</v>
      </c>
      <c r="J279" s="227">
        <v>0.0</v>
      </c>
      <c r="K279" s="227">
        <v>16.0</v>
      </c>
      <c r="L279" s="227">
        <v>220.0</v>
      </c>
      <c r="M279" s="227">
        <v>2.0</v>
      </c>
      <c r="N279" s="227">
        <v>1.0</v>
      </c>
      <c r="P279" s="3"/>
      <c r="Q279" s="3"/>
      <c r="R279" s="3"/>
      <c r="S279" s="3"/>
      <c r="T279" s="3"/>
      <c r="U279" s="3" t="str">
        <f t="shared" si="1"/>
        <v>#REF!</v>
      </c>
    </row>
    <row r="280" ht="15.75" customHeight="1">
      <c r="A280" s="227">
        <v>273.0</v>
      </c>
      <c r="B280" s="227" t="s">
        <v>1437</v>
      </c>
      <c r="C280" s="227" t="s">
        <v>66</v>
      </c>
      <c r="D280" s="227" t="s">
        <v>34</v>
      </c>
      <c r="E280" s="227">
        <v>6.0</v>
      </c>
      <c r="F280" s="227">
        <v>0.0</v>
      </c>
      <c r="G280" s="227">
        <v>0.0</v>
      </c>
      <c r="H280" s="227">
        <v>0.0</v>
      </c>
      <c r="I280" s="227">
        <v>5.0</v>
      </c>
      <c r="J280" s="227">
        <v>0.0</v>
      </c>
      <c r="K280" s="227">
        <v>28.0</v>
      </c>
      <c r="L280" s="227">
        <v>254.0</v>
      </c>
      <c r="M280" s="227">
        <v>1.0</v>
      </c>
      <c r="N280" s="227">
        <v>0.0</v>
      </c>
      <c r="P280" s="3"/>
      <c r="Q280" s="3"/>
      <c r="R280" s="3"/>
      <c r="S280" s="3"/>
      <c r="T280" s="3"/>
      <c r="U280" s="3" t="str">
        <f t="shared" si="1"/>
        <v>#REF!</v>
      </c>
    </row>
    <row r="281" ht="15.75" customHeight="1">
      <c r="A281" s="227">
        <v>274.0</v>
      </c>
      <c r="B281" s="227" t="s">
        <v>1036</v>
      </c>
      <c r="C281" s="227" t="s">
        <v>114</v>
      </c>
      <c r="D281" s="227" t="s">
        <v>34</v>
      </c>
      <c r="E281" s="227">
        <v>13.0</v>
      </c>
      <c r="F281" s="227">
        <v>0.0</v>
      </c>
      <c r="G281" s="227">
        <v>0.0</v>
      </c>
      <c r="H281" s="227">
        <v>0.0</v>
      </c>
      <c r="I281" s="227">
        <v>52.0</v>
      </c>
      <c r="J281" s="227">
        <v>1.0</v>
      </c>
      <c r="K281" s="227">
        <v>17.0</v>
      </c>
      <c r="L281" s="227">
        <v>225.0</v>
      </c>
      <c r="M281" s="227">
        <v>0.0</v>
      </c>
      <c r="N281" s="227">
        <v>1.0</v>
      </c>
      <c r="P281" s="3"/>
      <c r="Q281" s="3"/>
      <c r="R281" s="3"/>
      <c r="S281" s="3"/>
      <c r="T281" s="3"/>
      <c r="U281" s="3" t="str">
        <f t="shared" si="1"/>
        <v>#REF!</v>
      </c>
    </row>
    <row r="282" ht="15.75" customHeight="1">
      <c r="A282" s="227">
        <v>275.0</v>
      </c>
      <c r="B282" s="227" t="s">
        <v>1427</v>
      </c>
      <c r="C282" s="227" t="s">
        <v>107</v>
      </c>
      <c r="D282" s="227" t="s">
        <v>34</v>
      </c>
      <c r="E282" s="227">
        <v>9.0</v>
      </c>
      <c r="F282" s="227">
        <v>0.0</v>
      </c>
      <c r="G282" s="227">
        <v>0.0</v>
      </c>
      <c r="H282" s="227">
        <v>0.0</v>
      </c>
      <c r="I282" s="227">
        <v>14.0</v>
      </c>
      <c r="J282" s="227">
        <v>1.0</v>
      </c>
      <c r="K282" s="227">
        <v>22.0</v>
      </c>
      <c r="L282" s="227">
        <v>254.0</v>
      </c>
      <c r="M282" s="227">
        <v>0.0</v>
      </c>
      <c r="N282" s="227">
        <v>1.0</v>
      </c>
      <c r="P282" s="3"/>
      <c r="Q282" s="3"/>
      <c r="R282" s="3"/>
      <c r="S282" s="3"/>
      <c r="T282" s="3"/>
      <c r="U282" s="3" t="str">
        <f t="shared" si="1"/>
        <v>#REF!</v>
      </c>
    </row>
    <row r="283" ht="15.75" customHeight="1">
      <c r="A283" s="227">
        <v>276.0</v>
      </c>
      <c r="B283" s="227" t="s">
        <v>996</v>
      </c>
      <c r="C283" s="227" t="s">
        <v>64</v>
      </c>
      <c r="D283" s="227" t="s">
        <v>3651</v>
      </c>
      <c r="E283" s="227">
        <v>12.0</v>
      </c>
      <c r="F283" s="227">
        <v>0.0</v>
      </c>
      <c r="G283" s="227">
        <v>0.0</v>
      </c>
      <c r="H283" s="227">
        <v>0.0</v>
      </c>
      <c r="I283" s="227">
        <v>7.0</v>
      </c>
      <c r="J283" s="227">
        <v>0.0</v>
      </c>
      <c r="K283" s="227">
        <v>20.0</v>
      </c>
      <c r="L283" s="227">
        <v>239.0</v>
      </c>
      <c r="M283" s="227">
        <v>1.0</v>
      </c>
      <c r="N283" s="227">
        <v>0.0</v>
      </c>
      <c r="P283" s="3"/>
      <c r="Q283" s="3"/>
      <c r="R283" s="3"/>
      <c r="S283" s="3"/>
      <c r="T283" s="3"/>
      <c r="U283" s="3" t="str">
        <f t="shared" si="1"/>
        <v>#REF!</v>
      </c>
    </row>
    <row r="284" ht="15.75" customHeight="1">
      <c r="A284" s="227">
        <v>277.0</v>
      </c>
      <c r="B284" s="227" t="s">
        <v>498</v>
      </c>
      <c r="C284" s="227" t="s">
        <v>85</v>
      </c>
      <c r="D284" s="227" t="s">
        <v>34</v>
      </c>
      <c r="E284" s="227">
        <v>14.0</v>
      </c>
      <c r="F284" s="227">
        <v>0.0</v>
      </c>
      <c r="G284" s="227">
        <v>0.0</v>
      </c>
      <c r="H284" s="227">
        <v>0.0</v>
      </c>
      <c r="I284" s="227">
        <v>0.0</v>
      </c>
      <c r="J284" s="227">
        <v>0.0</v>
      </c>
      <c r="K284" s="227">
        <v>15.0</v>
      </c>
      <c r="L284" s="227">
        <v>245.0</v>
      </c>
      <c r="M284" s="227">
        <v>1.0</v>
      </c>
      <c r="N284" s="227">
        <v>0.0</v>
      </c>
      <c r="P284" s="3"/>
      <c r="Q284" s="3"/>
      <c r="R284" s="3"/>
      <c r="S284" s="3"/>
      <c r="T284" s="3"/>
      <c r="U284" s="3" t="str">
        <f t="shared" si="1"/>
        <v>#REF!</v>
      </c>
    </row>
    <row r="285" ht="15.75" customHeight="1">
      <c r="A285" s="227">
        <v>277.0</v>
      </c>
      <c r="B285" s="227" t="s">
        <v>1186</v>
      </c>
      <c r="C285" s="227" t="s">
        <v>68</v>
      </c>
      <c r="D285" s="227" t="s">
        <v>34</v>
      </c>
      <c r="E285" s="227">
        <v>13.0</v>
      </c>
      <c r="F285" s="227">
        <v>0.0</v>
      </c>
      <c r="G285" s="227">
        <v>0.0</v>
      </c>
      <c r="H285" s="227">
        <v>0.0</v>
      </c>
      <c r="I285" s="227">
        <v>2.0</v>
      </c>
      <c r="J285" s="227">
        <v>0.0</v>
      </c>
      <c r="K285" s="227">
        <v>25.0</v>
      </c>
      <c r="L285" s="227">
        <v>243.0</v>
      </c>
      <c r="M285" s="227">
        <v>1.0</v>
      </c>
      <c r="N285" s="227">
        <v>0.0</v>
      </c>
      <c r="P285" s="3"/>
      <c r="Q285" s="3"/>
      <c r="R285" s="3"/>
      <c r="S285" s="3"/>
      <c r="T285" s="3"/>
      <c r="U285" s="3" t="str">
        <f t="shared" si="1"/>
        <v>#REF!</v>
      </c>
    </row>
    <row r="286" ht="15.75" customHeight="1">
      <c r="A286" s="227">
        <v>279.0</v>
      </c>
      <c r="B286" s="227" t="s">
        <v>430</v>
      </c>
      <c r="C286" s="227" t="s">
        <v>2564</v>
      </c>
      <c r="D286" s="227" t="s">
        <v>61</v>
      </c>
      <c r="E286" s="227">
        <v>16.0</v>
      </c>
      <c r="F286" s="227">
        <v>0.0</v>
      </c>
      <c r="G286" s="227">
        <v>0.0</v>
      </c>
      <c r="H286" s="227">
        <v>0.0</v>
      </c>
      <c r="I286" s="227">
        <v>0.0</v>
      </c>
      <c r="J286" s="227">
        <v>0.0</v>
      </c>
      <c r="K286" s="227">
        <v>26.0</v>
      </c>
      <c r="L286" s="227">
        <v>241.0</v>
      </c>
      <c r="M286" s="227">
        <v>1.0</v>
      </c>
      <c r="N286" s="227">
        <v>0.0</v>
      </c>
      <c r="P286" s="3"/>
      <c r="Q286" s="3"/>
      <c r="R286" s="3"/>
      <c r="S286" s="3"/>
      <c r="T286" s="3"/>
      <c r="U286" s="3" t="str">
        <f t="shared" si="1"/>
        <v>#REF!</v>
      </c>
    </row>
    <row r="287" ht="15.75" customHeight="1">
      <c r="A287" s="227">
        <v>280.0</v>
      </c>
      <c r="B287" s="227" t="s">
        <v>2017</v>
      </c>
      <c r="C287" s="227" t="s">
        <v>68</v>
      </c>
      <c r="D287" s="227" t="s">
        <v>61</v>
      </c>
      <c r="E287" s="227">
        <v>15.0</v>
      </c>
      <c r="F287" s="227">
        <v>0.0</v>
      </c>
      <c r="G287" s="227">
        <v>0.0</v>
      </c>
      <c r="H287" s="227">
        <v>0.0</v>
      </c>
      <c r="I287" s="227">
        <v>0.0</v>
      </c>
      <c r="J287" s="227">
        <v>0.0</v>
      </c>
      <c r="K287" s="227">
        <v>18.0</v>
      </c>
      <c r="L287" s="227">
        <v>237.0</v>
      </c>
      <c r="M287" s="227">
        <v>1.0</v>
      </c>
      <c r="N287" s="227">
        <v>0.0</v>
      </c>
      <c r="P287" s="3"/>
      <c r="Q287" s="3"/>
      <c r="R287" s="3"/>
      <c r="S287" s="3"/>
      <c r="T287" s="3"/>
      <c r="U287" s="3" t="str">
        <f t="shared" si="1"/>
        <v>#REF!</v>
      </c>
    </row>
    <row r="288" ht="15.75" customHeight="1">
      <c r="A288" s="227">
        <v>280.0</v>
      </c>
      <c r="B288" s="227" t="s">
        <v>418</v>
      </c>
      <c r="C288" s="227" t="s">
        <v>53</v>
      </c>
      <c r="D288" s="227" t="s">
        <v>17</v>
      </c>
      <c r="E288" s="227">
        <v>8.0</v>
      </c>
      <c r="F288" s="227">
        <v>0.0</v>
      </c>
      <c r="G288" s="227">
        <v>0.0</v>
      </c>
      <c r="H288" s="227">
        <v>0.0</v>
      </c>
      <c r="I288" s="227">
        <v>50.0</v>
      </c>
      <c r="J288" s="227">
        <v>4.0</v>
      </c>
      <c r="K288" s="227">
        <v>1.0</v>
      </c>
      <c r="L288" s="227">
        <v>7.0</v>
      </c>
      <c r="M288" s="227">
        <v>0.0</v>
      </c>
      <c r="N288" s="227">
        <v>0.0</v>
      </c>
      <c r="P288" s="3"/>
      <c r="Q288" s="3"/>
      <c r="R288" s="3"/>
      <c r="S288" s="3"/>
      <c r="T288" s="3"/>
      <c r="U288" s="3" t="str">
        <f t="shared" si="1"/>
        <v>#REF!</v>
      </c>
    </row>
    <row r="289" ht="15.75" customHeight="1">
      <c r="A289" s="227">
        <v>280.0</v>
      </c>
      <c r="B289" s="227" t="s">
        <v>1567</v>
      </c>
      <c r="C289" s="227" t="s">
        <v>111</v>
      </c>
      <c r="D289" s="227" t="s">
        <v>34</v>
      </c>
      <c r="E289" s="227">
        <v>12.0</v>
      </c>
      <c r="F289" s="227">
        <v>0.0</v>
      </c>
      <c r="G289" s="227">
        <v>0.0</v>
      </c>
      <c r="H289" s="227">
        <v>0.0</v>
      </c>
      <c r="I289" s="227">
        <v>18.0</v>
      </c>
      <c r="J289" s="227">
        <v>0.0</v>
      </c>
      <c r="K289" s="227">
        <v>16.0</v>
      </c>
      <c r="L289" s="227">
        <v>179.0</v>
      </c>
      <c r="M289" s="227">
        <v>2.0</v>
      </c>
      <c r="N289" s="227">
        <v>1.0</v>
      </c>
      <c r="P289" s="3"/>
      <c r="Q289" s="3"/>
      <c r="R289" s="3"/>
      <c r="S289" s="3"/>
      <c r="T289" s="3"/>
      <c r="U289" s="3" t="str">
        <f t="shared" si="1"/>
        <v>#REF!</v>
      </c>
    </row>
    <row r="290" ht="15.75" customHeight="1">
      <c r="A290" s="227">
        <v>283.0</v>
      </c>
      <c r="B290" s="227" t="s">
        <v>2816</v>
      </c>
      <c r="C290" s="227" t="s">
        <v>18</v>
      </c>
      <c r="D290" s="227" t="s">
        <v>34</v>
      </c>
      <c r="E290" s="227">
        <v>16.0</v>
      </c>
      <c r="F290" s="227">
        <v>0.0</v>
      </c>
      <c r="G290" s="227">
        <v>0.0</v>
      </c>
      <c r="H290" s="227">
        <v>0.0</v>
      </c>
      <c r="I290" s="227">
        <v>-7.0</v>
      </c>
      <c r="J290" s="227">
        <v>0.0</v>
      </c>
      <c r="K290" s="227">
        <v>28.0</v>
      </c>
      <c r="L290" s="227">
        <v>296.0</v>
      </c>
      <c r="M290" s="227">
        <v>0.0</v>
      </c>
      <c r="N290" s="227">
        <v>0.0</v>
      </c>
      <c r="P290" s="3"/>
      <c r="Q290" s="3"/>
      <c r="R290" s="3"/>
      <c r="S290" s="3"/>
      <c r="T290" s="3"/>
      <c r="U290" s="3" t="str">
        <f t="shared" si="1"/>
        <v>#REF!</v>
      </c>
    </row>
    <row r="291" ht="15.75" customHeight="1">
      <c r="A291" s="227">
        <v>284.0</v>
      </c>
      <c r="B291" s="227" t="s">
        <v>218</v>
      </c>
      <c r="C291" s="227" t="s">
        <v>66</v>
      </c>
      <c r="D291" s="227" t="s">
        <v>34</v>
      </c>
      <c r="E291" s="227">
        <v>3.0</v>
      </c>
      <c r="F291" s="227">
        <v>0.0</v>
      </c>
      <c r="G291" s="227">
        <v>0.0</v>
      </c>
      <c r="H291" s="227">
        <v>0.0</v>
      </c>
      <c r="I291" s="227">
        <v>0.0</v>
      </c>
      <c r="J291" s="227">
        <v>0.0</v>
      </c>
      <c r="K291" s="227">
        <v>9.0</v>
      </c>
      <c r="L291" s="227">
        <v>159.0</v>
      </c>
      <c r="M291" s="227">
        <v>2.0</v>
      </c>
      <c r="N291" s="227">
        <v>0.0</v>
      </c>
      <c r="P291" s="3"/>
      <c r="Q291" s="3"/>
      <c r="R291" s="3"/>
      <c r="S291" s="3"/>
      <c r="T291" s="3"/>
      <c r="U291" s="3" t="str">
        <f t="shared" si="1"/>
        <v>#REF!</v>
      </c>
    </row>
    <row r="292" ht="15.75" customHeight="1">
      <c r="A292" s="227">
        <v>284.0</v>
      </c>
      <c r="B292" s="227" t="s">
        <v>978</v>
      </c>
      <c r="C292" s="227" t="s">
        <v>39</v>
      </c>
      <c r="D292" s="227" t="s">
        <v>34</v>
      </c>
      <c r="E292" s="227">
        <v>14.0</v>
      </c>
      <c r="F292" s="227">
        <v>0.0</v>
      </c>
      <c r="G292" s="227">
        <v>0.0</v>
      </c>
      <c r="H292" s="227">
        <v>0.0</v>
      </c>
      <c r="I292" s="227">
        <v>0.0</v>
      </c>
      <c r="J292" s="227">
        <v>0.0</v>
      </c>
      <c r="K292" s="227">
        <v>12.0</v>
      </c>
      <c r="L292" s="227">
        <v>219.0</v>
      </c>
      <c r="M292" s="227">
        <v>1.0</v>
      </c>
      <c r="N292" s="227">
        <v>0.0</v>
      </c>
      <c r="P292" s="3"/>
      <c r="Q292" s="3"/>
      <c r="R292" s="3"/>
      <c r="S292" s="3"/>
      <c r="T292" s="3"/>
      <c r="U292" s="3" t="str">
        <f t="shared" si="1"/>
        <v>#REF!</v>
      </c>
    </row>
    <row r="293" ht="15.75" customHeight="1">
      <c r="A293" s="227">
        <v>284.0</v>
      </c>
      <c r="B293" s="227" t="s">
        <v>1069</v>
      </c>
      <c r="C293" s="227" t="s">
        <v>58</v>
      </c>
      <c r="D293" s="227" t="s">
        <v>34</v>
      </c>
      <c r="E293" s="227">
        <v>16.0</v>
      </c>
      <c r="F293" s="227">
        <v>0.0</v>
      </c>
      <c r="G293" s="227">
        <v>0.0</v>
      </c>
      <c r="H293" s="227">
        <v>0.0</v>
      </c>
      <c r="I293" s="227">
        <v>0.0</v>
      </c>
      <c r="J293" s="227">
        <v>0.0</v>
      </c>
      <c r="K293" s="227">
        <v>15.0</v>
      </c>
      <c r="L293" s="227">
        <v>159.0</v>
      </c>
      <c r="M293" s="227">
        <v>2.0</v>
      </c>
      <c r="N293" s="227">
        <v>0.0</v>
      </c>
      <c r="P293" s="3"/>
      <c r="Q293" s="3"/>
      <c r="R293" s="3"/>
      <c r="S293" s="3"/>
      <c r="T293" s="3"/>
      <c r="U293" s="3" t="str">
        <f t="shared" si="1"/>
        <v>#REF!</v>
      </c>
    </row>
    <row r="294" ht="15.75" customHeight="1">
      <c r="A294" s="227">
        <v>287.0</v>
      </c>
      <c r="B294" s="227" t="s">
        <v>974</v>
      </c>
      <c r="C294" s="227" t="s">
        <v>58</v>
      </c>
      <c r="D294" s="227" t="s">
        <v>34</v>
      </c>
      <c r="E294" s="227">
        <v>10.0</v>
      </c>
      <c r="F294" s="227">
        <v>0.0</v>
      </c>
      <c r="G294" s="227">
        <v>0.0</v>
      </c>
      <c r="H294" s="227">
        <v>0.0</v>
      </c>
      <c r="I294" s="227">
        <v>16.0</v>
      </c>
      <c r="J294" s="227">
        <v>0.0</v>
      </c>
      <c r="K294" s="227">
        <v>13.0</v>
      </c>
      <c r="L294" s="227">
        <v>200.0</v>
      </c>
      <c r="M294" s="227">
        <v>1.0</v>
      </c>
      <c r="N294" s="227">
        <v>0.0</v>
      </c>
      <c r="P294" s="3"/>
      <c r="Q294" s="3"/>
      <c r="R294" s="3"/>
      <c r="S294" s="3"/>
      <c r="T294" s="3"/>
      <c r="U294" s="3" t="str">
        <f t="shared" si="1"/>
        <v>#REF!</v>
      </c>
    </row>
    <row r="295" ht="15.75" customHeight="1">
      <c r="A295" s="227">
        <v>288.0</v>
      </c>
      <c r="B295" s="227" t="s">
        <v>216</v>
      </c>
      <c r="C295" s="227" t="s">
        <v>140</v>
      </c>
      <c r="D295" s="227" t="s">
        <v>34</v>
      </c>
      <c r="E295" s="227">
        <v>7.0</v>
      </c>
      <c r="F295" s="227">
        <v>0.0</v>
      </c>
      <c r="G295" s="227">
        <v>0.0</v>
      </c>
      <c r="H295" s="227">
        <v>0.0</v>
      </c>
      <c r="I295" s="227">
        <v>49.0</v>
      </c>
      <c r="J295" s="227">
        <v>0.0</v>
      </c>
      <c r="K295" s="227">
        <v>12.0</v>
      </c>
      <c r="L295" s="227">
        <v>105.0</v>
      </c>
      <c r="M295" s="227">
        <v>2.0</v>
      </c>
      <c r="N295" s="227">
        <v>0.0</v>
      </c>
      <c r="P295" s="3"/>
      <c r="Q295" s="3"/>
      <c r="R295" s="3"/>
      <c r="S295" s="3"/>
      <c r="T295" s="3"/>
      <c r="U295" s="3" t="str">
        <f t="shared" si="1"/>
        <v>#REF!</v>
      </c>
    </row>
    <row r="296" ht="15.75" customHeight="1">
      <c r="A296" s="227">
        <v>289.0</v>
      </c>
      <c r="B296" s="227" t="s">
        <v>1109</v>
      </c>
      <c r="C296" s="227" t="s">
        <v>99</v>
      </c>
      <c r="D296" s="227" t="s">
        <v>61</v>
      </c>
      <c r="E296" s="227">
        <v>5.0</v>
      </c>
      <c r="F296" s="227">
        <v>0.0</v>
      </c>
      <c r="G296" s="227">
        <v>0.0</v>
      </c>
      <c r="H296" s="227">
        <v>0.0</v>
      </c>
      <c r="I296" s="227">
        <v>0.0</v>
      </c>
      <c r="J296" s="227">
        <v>0.0</v>
      </c>
      <c r="K296" s="227">
        <v>14.0</v>
      </c>
      <c r="L296" s="227">
        <v>153.0</v>
      </c>
      <c r="M296" s="227">
        <v>2.0</v>
      </c>
      <c r="N296" s="227">
        <v>0.0</v>
      </c>
      <c r="P296" s="3"/>
      <c r="Q296" s="3"/>
      <c r="R296" s="3"/>
      <c r="S296" s="3"/>
      <c r="T296" s="3"/>
      <c r="U296" s="3" t="str">
        <f t="shared" si="1"/>
        <v>#REF!</v>
      </c>
    </row>
    <row r="297" ht="15.75" customHeight="1">
      <c r="A297" s="227">
        <v>290.0</v>
      </c>
      <c r="B297" s="227" t="s">
        <v>2613</v>
      </c>
      <c r="C297" s="227" t="s">
        <v>117</v>
      </c>
      <c r="D297" s="227" t="s">
        <v>17</v>
      </c>
      <c r="E297" s="227">
        <v>7.0</v>
      </c>
      <c r="F297" s="227">
        <v>0.0</v>
      </c>
      <c r="G297" s="227">
        <v>0.0</v>
      </c>
      <c r="H297" s="227">
        <v>0.0</v>
      </c>
      <c r="I297" s="227">
        <v>201.0</v>
      </c>
      <c r="J297" s="227">
        <v>0.0</v>
      </c>
      <c r="K297" s="227">
        <v>15.0</v>
      </c>
      <c r="L297" s="227">
        <v>89.0</v>
      </c>
      <c r="M297" s="227">
        <v>0.0</v>
      </c>
      <c r="N297" s="227">
        <v>1.0</v>
      </c>
      <c r="P297" s="3"/>
      <c r="Q297" s="3"/>
      <c r="R297" s="3"/>
      <c r="S297" s="3"/>
      <c r="T297" s="3"/>
      <c r="U297" s="3" t="str">
        <f t="shared" si="1"/>
        <v>#REF!</v>
      </c>
    </row>
    <row r="298" ht="15.75" customHeight="1">
      <c r="A298" s="227">
        <v>291.0</v>
      </c>
      <c r="B298" s="227" t="s">
        <v>440</v>
      </c>
      <c r="C298" s="227" t="s">
        <v>27</v>
      </c>
      <c r="D298" s="227" t="s">
        <v>61</v>
      </c>
      <c r="E298" s="227">
        <v>15.0</v>
      </c>
      <c r="F298" s="227">
        <v>0.0</v>
      </c>
      <c r="G298" s="227">
        <v>0.0</v>
      </c>
      <c r="H298" s="227">
        <v>0.0</v>
      </c>
      <c r="I298" s="227">
        <v>0.0</v>
      </c>
      <c r="J298" s="227">
        <v>0.0</v>
      </c>
      <c r="K298" s="227">
        <v>14.0</v>
      </c>
      <c r="L298" s="227">
        <v>204.0</v>
      </c>
      <c r="M298" s="227">
        <v>1.0</v>
      </c>
      <c r="N298" s="227">
        <v>0.0</v>
      </c>
      <c r="P298" s="3"/>
      <c r="Q298" s="3"/>
      <c r="R298" s="3"/>
      <c r="S298" s="3"/>
      <c r="T298" s="3"/>
      <c r="U298" s="3" t="str">
        <f t="shared" si="1"/>
        <v>#REF!</v>
      </c>
    </row>
    <row r="299" ht="15.75" customHeight="1">
      <c r="A299" s="227">
        <v>291.0</v>
      </c>
      <c r="B299" s="227" t="s">
        <v>312</v>
      </c>
      <c r="C299" s="227" t="s">
        <v>68</v>
      </c>
      <c r="D299" s="227" t="s">
        <v>34</v>
      </c>
      <c r="E299" s="227">
        <v>15.0</v>
      </c>
      <c r="F299" s="227">
        <v>0.0</v>
      </c>
      <c r="G299" s="227">
        <v>0.0</v>
      </c>
      <c r="H299" s="227">
        <v>0.0</v>
      </c>
      <c r="I299" s="227">
        <v>15.0</v>
      </c>
      <c r="J299" s="227">
        <v>0.0</v>
      </c>
      <c r="K299" s="227">
        <v>9.0</v>
      </c>
      <c r="L299" s="227">
        <v>189.0</v>
      </c>
      <c r="M299" s="227">
        <v>1.0</v>
      </c>
      <c r="N299" s="227">
        <v>0.0</v>
      </c>
      <c r="P299" s="3"/>
      <c r="Q299" s="3"/>
      <c r="R299" s="3"/>
      <c r="S299" s="3"/>
      <c r="T299" s="3"/>
      <c r="U299" s="3" t="str">
        <f t="shared" si="1"/>
        <v>#REF!</v>
      </c>
    </row>
    <row r="300" ht="15.75" customHeight="1">
      <c r="A300" s="227">
        <v>293.0</v>
      </c>
      <c r="B300" s="227" t="s">
        <v>1927</v>
      </c>
      <c r="C300" s="227" t="s">
        <v>114</v>
      </c>
      <c r="D300" s="227" t="s">
        <v>17</v>
      </c>
      <c r="E300" s="227">
        <v>13.0</v>
      </c>
      <c r="F300" s="227">
        <v>0.0</v>
      </c>
      <c r="G300" s="227">
        <v>0.0</v>
      </c>
      <c r="H300" s="227">
        <v>0.0</v>
      </c>
      <c r="I300" s="227">
        <v>229.0</v>
      </c>
      <c r="J300" s="227">
        <v>0.0</v>
      </c>
      <c r="K300" s="227">
        <v>7.0</v>
      </c>
      <c r="L300" s="227">
        <v>33.0</v>
      </c>
      <c r="M300" s="227">
        <v>0.0</v>
      </c>
      <c r="N300" s="227">
        <v>0.0</v>
      </c>
      <c r="P300" s="3"/>
      <c r="Q300" s="3"/>
      <c r="R300" s="3"/>
      <c r="S300" s="3"/>
      <c r="T300" s="3"/>
      <c r="U300" s="3" t="str">
        <f t="shared" si="1"/>
        <v>#REF!</v>
      </c>
    </row>
    <row r="301" ht="15.75" customHeight="1">
      <c r="A301" s="227">
        <v>293.0</v>
      </c>
      <c r="B301" s="227" t="s">
        <v>1016</v>
      </c>
      <c r="C301" s="227" t="s">
        <v>68</v>
      </c>
      <c r="D301" s="227" t="s">
        <v>61</v>
      </c>
      <c r="E301" s="227">
        <v>16.0</v>
      </c>
      <c r="F301" s="227">
        <v>0.0</v>
      </c>
      <c r="G301" s="227">
        <v>0.0</v>
      </c>
      <c r="H301" s="227">
        <v>0.0</v>
      </c>
      <c r="I301" s="227">
        <v>0.0</v>
      </c>
      <c r="J301" s="227">
        <v>0.0</v>
      </c>
      <c r="K301" s="227">
        <v>15.0</v>
      </c>
      <c r="L301" s="227">
        <v>202.0</v>
      </c>
      <c r="M301" s="227">
        <v>1.0</v>
      </c>
      <c r="N301" s="227">
        <v>0.0</v>
      </c>
      <c r="P301" s="3"/>
      <c r="Q301" s="3"/>
      <c r="R301" s="3"/>
      <c r="S301" s="3"/>
      <c r="T301" s="3"/>
      <c r="U301" s="3" t="str">
        <f t="shared" si="1"/>
        <v>#REF!</v>
      </c>
    </row>
    <row r="302" ht="15.75" customHeight="1">
      <c r="A302" s="227">
        <v>295.0</v>
      </c>
      <c r="B302" s="227" t="s">
        <v>1012</v>
      </c>
      <c r="C302" s="227" t="s">
        <v>64</v>
      </c>
      <c r="D302" s="227" t="s">
        <v>34</v>
      </c>
      <c r="E302" s="227">
        <v>9.0</v>
      </c>
      <c r="F302" s="227">
        <v>0.0</v>
      </c>
      <c r="G302" s="227">
        <v>0.0</v>
      </c>
      <c r="H302" s="227">
        <v>0.0</v>
      </c>
      <c r="I302" s="227">
        <v>15.0</v>
      </c>
      <c r="J302" s="227">
        <v>0.0</v>
      </c>
      <c r="K302" s="227">
        <v>12.0</v>
      </c>
      <c r="L302" s="227">
        <v>186.0</v>
      </c>
      <c r="M302" s="227">
        <v>1.0</v>
      </c>
      <c r="N302" s="227">
        <v>0.0</v>
      </c>
      <c r="P302" s="3"/>
      <c r="Q302" s="3"/>
      <c r="R302" s="3"/>
      <c r="S302" s="3"/>
      <c r="T302" s="3"/>
      <c r="U302" s="3" t="str">
        <f t="shared" si="1"/>
        <v>#REF!</v>
      </c>
    </row>
    <row r="303" ht="15.75" customHeight="1">
      <c r="A303" s="227">
        <v>295.0</v>
      </c>
      <c r="B303" s="227" t="s">
        <v>433</v>
      </c>
      <c r="C303" s="227" t="s">
        <v>41</v>
      </c>
      <c r="D303" s="227" t="s">
        <v>17</v>
      </c>
      <c r="E303" s="227">
        <v>14.0</v>
      </c>
      <c r="F303" s="227">
        <v>0.0</v>
      </c>
      <c r="G303" s="227">
        <v>0.0</v>
      </c>
      <c r="H303" s="227">
        <v>0.0</v>
      </c>
      <c r="I303" s="227">
        <v>49.0</v>
      </c>
      <c r="J303" s="227">
        <v>2.0</v>
      </c>
      <c r="K303" s="227">
        <v>12.0</v>
      </c>
      <c r="L303" s="227">
        <v>92.0</v>
      </c>
      <c r="M303" s="227">
        <v>0.0</v>
      </c>
      <c r="N303" s="227">
        <v>0.0</v>
      </c>
      <c r="P303" s="3"/>
      <c r="Q303" s="3"/>
      <c r="R303" s="3"/>
      <c r="S303" s="3"/>
      <c r="T303" s="3"/>
      <c r="U303" s="3" t="str">
        <f t="shared" si="1"/>
        <v>#REF!</v>
      </c>
    </row>
    <row r="304" ht="15.75" customHeight="1">
      <c r="A304" s="227">
        <v>297.0</v>
      </c>
      <c r="B304" s="227" t="s">
        <v>1168</v>
      </c>
      <c r="C304" s="227" t="s">
        <v>83</v>
      </c>
      <c r="D304" s="227" t="s">
        <v>75</v>
      </c>
      <c r="E304" s="227">
        <v>3.0</v>
      </c>
      <c r="F304" s="227">
        <v>435.0</v>
      </c>
      <c r="G304" s="227">
        <v>3.0</v>
      </c>
      <c r="H304" s="227">
        <v>2.0</v>
      </c>
      <c r="I304" s="227">
        <v>6.0</v>
      </c>
      <c r="J304" s="227">
        <v>0.0</v>
      </c>
      <c r="K304" s="227">
        <v>0.0</v>
      </c>
      <c r="L304" s="227">
        <v>0.0</v>
      </c>
      <c r="M304" s="227">
        <v>0.0</v>
      </c>
      <c r="N304" s="227">
        <v>0.0</v>
      </c>
      <c r="P304" s="3"/>
      <c r="Q304" s="3"/>
      <c r="R304" s="3"/>
      <c r="S304" s="3"/>
      <c r="T304" s="3"/>
      <c r="U304" s="3" t="str">
        <f t="shared" si="1"/>
        <v>#REF!</v>
      </c>
    </row>
    <row r="305" ht="15.75" customHeight="1">
      <c r="A305" s="227">
        <v>297.0</v>
      </c>
      <c r="B305" s="227" t="s">
        <v>1105</v>
      </c>
      <c r="C305" s="227" t="s">
        <v>41</v>
      </c>
      <c r="D305" s="227" t="s">
        <v>34</v>
      </c>
      <c r="E305" s="227">
        <v>13.0</v>
      </c>
      <c r="F305" s="227">
        <v>0.0</v>
      </c>
      <c r="G305" s="227">
        <v>0.0</v>
      </c>
      <c r="H305" s="227">
        <v>0.0</v>
      </c>
      <c r="I305" s="227">
        <v>0.0</v>
      </c>
      <c r="J305" s="227">
        <v>0.0</v>
      </c>
      <c r="K305" s="227">
        <v>12.0</v>
      </c>
      <c r="L305" s="227">
        <v>200.0</v>
      </c>
      <c r="M305" s="227">
        <v>1.0</v>
      </c>
      <c r="N305" s="227">
        <v>0.0</v>
      </c>
      <c r="P305" s="3"/>
      <c r="Q305" s="3"/>
      <c r="R305" s="3"/>
      <c r="S305" s="3"/>
      <c r="T305" s="3"/>
      <c r="U305" s="3" t="str">
        <f t="shared" si="1"/>
        <v>#REF!</v>
      </c>
    </row>
    <row r="306" ht="15.75" customHeight="1">
      <c r="A306" s="227">
        <v>299.0</v>
      </c>
      <c r="B306" s="227" t="s">
        <v>1040</v>
      </c>
      <c r="C306" s="227" t="s">
        <v>2564</v>
      </c>
      <c r="D306" s="227" t="s">
        <v>34</v>
      </c>
      <c r="E306" s="227">
        <v>12.0</v>
      </c>
      <c r="F306" s="227">
        <v>0.0</v>
      </c>
      <c r="G306" s="227">
        <v>0.0</v>
      </c>
      <c r="H306" s="227">
        <v>0.0</v>
      </c>
      <c r="I306" s="227">
        <v>0.0</v>
      </c>
      <c r="J306" s="227">
        <v>0.0</v>
      </c>
      <c r="K306" s="227">
        <v>26.0</v>
      </c>
      <c r="L306" s="227">
        <v>198.0</v>
      </c>
      <c r="M306" s="227">
        <v>1.0</v>
      </c>
      <c r="N306" s="227">
        <v>1.0</v>
      </c>
      <c r="P306" s="3"/>
      <c r="Q306" s="3"/>
      <c r="R306" s="3"/>
      <c r="S306" s="3"/>
      <c r="T306" s="3"/>
      <c r="U306" s="3" t="str">
        <f t="shared" si="1"/>
        <v>#REF!</v>
      </c>
    </row>
    <row r="307" ht="15.75" customHeight="1">
      <c r="A307" s="227">
        <v>300.0</v>
      </c>
      <c r="B307" s="227" t="s">
        <v>1239</v>
      </c>
      <c r="C307" s="227" t="s">
        <v>117</v>
      </c>
      <c r="D307" s="227" t="s">
        <v>34</v>
      </c>
      <c r="E307" s="227">
        <v>8.0</v>
      </c>
      <c r="F307" s="227">
        <v>0.0</v>
      </c>
      <c r="G307" s="227">
        <v>0.0</v>
      </c>
      <c r="H307" s="227">
        <v>0.0</v>
      </c>
      <c r="I307" s="227">
        <v>11.0</v>
      </c>
      <c r="J307" s="227">
        <v>0.0</v>
      </c>
      <c r="K307" s="227">
        <v>23.0</v>
      </c>
      <c r="L307" s="227">
        <v>244.0</v>
      </c>
      <c r="M307" s="227">
        <v>0.0</v>
      </c>
      <c r="N307" s="227">
        <v>0.0</v>
      </c>
      <c r="P307" s="3"/>
      <c r="Q307" s="3"/>
      <c r="R307" s="3"/>
      <c r="S307" s="3"/>
      <c r="T307" s="3"/>
      <c r="U307" s="3" t="str">
        <f t="shared" si="1"/>
        <v>#REF!</v>
      </c>
    </row>
    <row r="308" ht="15.75" customHeight="1">
      <c r="P308" s="3"/>
      <c r="Q308" s="3"/>
      <c r="R308" s="3"/>
      <c r="S308" s="3"/>
      <c r="T308" s="3"/>
      <c r="U308" s="3"/>
    </row>
    <row r="309" ht="15.75" customHeight="1">
      <c r="P309" s="3"/>
      <c r="Q309" s="3"/>
      <c r="R309" s="3"/>
      <c r="S309" s="3"/>
      <c r="T309" s="3"/>
      <c r="U309" s="3"/>
    </row>
    <row r="310" ht="15.75" customHeight="1">
      <c r="C310" s="24" t="s">
        <v>5</v>
      </c>
      <c r="D310" s="24" t="s">
        <v>4586</v>
      </c>
      <c r="E310" s="24" t="s">
        <v>5836</v>
      </c>
      <c r="F310" s="24" t="s">
        <v>5824</v>
      </c>
      <c r="G310" s="24" t="s">
        <v>5825</v>
      </c>
      <c r="H310" s="24" t="s">
        <v>5826</v>
      </c>
      <c r="I310" s="24" t="s">
        <v>5827</v>
      </c>
      <c r="J310" s="24" t="s">
        <v>5828</v>
      </c>
      <c r="K310" s="24" t="s">
        <v>5829</v>
      </c>
      <c r="L310" s="24" t="s">
        <v>5830</v>
      </c>
      <c r="M310" s="24" t="s">
        <v>5831</v>
      </c>
      <c r="N310" s="24" t="s">
        <v>5832</v>
      </c>
      <c r="O310" s="24" t="s">
        <v>5833</v>
      </c>
      <c r="P310" s="24" t="s">
        <v>5834</v>
      </c>
      <c r="Q310" s="3" t="s">
        <v>5841</v>
      </c>
      <c r="R310" s="3" t="s">
        <v>5842</v>
      </c>
      <c r="S310" s="3" t="s">
        <v>459</v>
      </c>
      <c r="T310" s="3"/>
      <c r="U310" s="3" t="s">
        <v>5843</v>
      </c>
    </row>
    <row r="311" ht="15.75" customHeight="1">
      <c r="A311" s="24">
        <v>1.0</v>
      </c>
      <c r="B311" s="24" t="s">
        <v>4868</v>
      </c>
      <c r="C311" s="24" t="s">
        <v>90</v>
      </c>
      <c r="D311" s="24" t="s">
        <v>5844</v>
      </c>
      <c r="E311" s="24">
        <v>16.0</v>
      </c>
      <c r="F311" s="24">
        <v>35.0</v>
      </c>
      <c r="G311" s="24">
        <v>20.0</v>
      </c>
      <c r="H311" s="24">
        <v>23.0</v>
      </c>
      <c r="I311" s="24">
        <v>14.5</v>
      </c>
      <c r="J311" s="24">
        <v>109.0</v>
      </c>
      <c r="K311" s="24">
        <v>36.0</v>
      </c>
      <c r="L311" s="24">
        <v>7.0</v>
      </c>
      <c r="M311" s="24">
        <v>2.0</v>
      </c>
      <c r="N311" s="24">
        <v>8.0</v>
      </c>
      <c r="O311" s="24">
        <v>4.0</v>
      </c>
      <c r="P311" s="24">
        <v>0.0</v>
      </c>
      <c r="Q311" s="3">
        <v>12.1</v>
      </c>
      <c r="R311" s="3">
        <v>192.9</v>
      </c>
      <c r="S311" s="3" t="s">
        <v>4630</v>
      </c>
      <c r="T311" s="3"/>
      <c r="U311" s="3" t="str">
        <f t="shared" ref="U311:U610" si="2">F311*$F$4+G311*$G$4+H311*$H$4+I311*$I$4+J311*$J$4+K311*$K$4+L311*$L$4+M311*$M$4+N311*$N$4+O311*$O$4+P311*$P$4</f>
        <v>#REF!</v>
      </c>
    </row>
    <row r="312" ht="15.75" customHeight="1">
      <c r="A312" s="24">
        <v>2.0</v>
      </c>
      <c r="B312" s="24" t="s">
        <v>4877</v>
      </c>
      <c r="C312" s="24" t="s">
        <v>58</v>
      </c>
      <c r="D312" s="24" t="s">
        <v>5844</v>
      </c>
      <c r="E312" s="24">
        <v>16.0</v>
      </c>
      <c r="F312" s="24">
        <v>45.0</v>
      </c>
      <c r="G312" s="24">
        <v>13.0</v>
      </c>
      <c r="H312" s="24">
        <v>22.5</v>
      </c>
      <c r="I312" s="24">
        <v>19.5</v>
      </c>
      <c r="J312" s="24">
        <v>131.5</v>
      </c>
      <c r="K312" s="24">
        <v>37.0</v>
      </c>
      <c r="L312" s="24">
        <v>2.0</v>
      </c>
      <c r="M312" s="24">
        <v>1.0</v>
      </c>
      <c r="N312" s="24">
        <v>6.0</v>
      </c>
      <c r="O312" s="24">
        <v>0.0</v>
      </c>
      <c r="P312" s="24">
        <v>0.0</v>
      </c>
      <c r="Q312" s="3">
        <v>11.6</v>
      </c>
      <c r="R312" s="3">
        <v>186.15</v>
      </c>
      <c r="S312" s="3" t="s">
        <v>4630</v>
      </c>
      <c r="T312" s="3"/>
      <c r="U312" s="3" t="str">
        <f t="shared" si="2"/>
        <v>#REF!</v>
      </c>
    </row>
    <row r="313" ht="15.75" customHeight="1">
      <c r="A313" s="24">
        <v>3.0</v>
      </c>
      <c r="B313" s="24" t="s">
        <v>4841</v>
      </c>
      <c r="C313" s="24" t="s">
        <v>68</v>
      </c>
      <c r="D313" s="24" t="s">
        <v>5844</v>
      </c>
      <c r="E313" s="24">
        <v>15.0</v>
      </c>
      <c r="F313" s="24">
        <v>41.0</v>
      </c>
      <c r="G313" s="24">
        <v>12.0</v>
      </c>
      <c r="H313" s="24">
        <v>19.5</v>
      </c>
      <c r="I313" s="24">
        <v>19.0</v>
      </c>
      <c r="J313" s="24">
        <v>140.5</v>
      </c>
      <c r="K313" s="24">
        <v>28.0</v>
      </c>
      <c r="L313" s="24">
        <v>5.0</v>
      </c>
      <c r="M313" s="24">
        <v>0.0</v>
      </c>
      <c r="N313" s="24">
        <v>8.0</v>
      </c>
      <c r="O313" s="24">
        <v>3.0</v>
      </c>
      <c r="P313" s="24">
        <v>0.0</v>
      </c>
      <c r="Q313" s="3">
        <v>12.3</v>
      </c>
      <c r="R313" s="3">
        <v>184.55</v>
      </c>
      <c r="S313" s="3" t="s">
        <v>4630</v>
      </c>
      <c r="T313" s="3"/>
      <c r="U313" s="3" t="str">
        <f t="shared" si="2"/>
        <v>#REF!</v>
      </c>
    </row>
    <row r="314" ht="15.75" customHeight="1">
      <c r="A314" s="24">
        <v>4.0</v>
      </c>
      <c r="B314" s="24" t="s">
        <v>4838</v>
      </c>
      <c r="C314" s="24" t="s">
        <v>68</v>
      </c>
      <c r="D314" s="24" t="s">
        <v>5845</v>
      </c>
      <c r="E314" s="24">
        <v>16.0</v>
      </c>
      <c r="F314" s="24">
        <v>92.0</v>
      </c>
      <c r="G314" s="24">
        <v>57.0</v>
      </c>
      <c r="H314" s="24">
        <v>13.0</v>
      </c>
      <c r="I314" s="24">
        <v>1.5</v>
      </c>
      <c r="J314" s="24">
        <v>11.5</v>
      </c>
      <c r="K314" s="24">
        <v>7.0</v>
      </c>
      <c r="L314" s="24">
        <v>6.0</v>
      </c>
      <c r="M314" s="24">
        <v>3.0</v>
      </c>
      <c r="N314" s="24">
        <v>2.0</v>
      </c>
      <c r="O314" s="24">
        <v>1.0</v>
      </c>
      <c r="P314" s="24">
        <v>0.0</v>
      </c>
      <c r="Q314" s="3">
        <v>10.5</v>
      </c>
      <c r="R314" s="3">
        <v>168.65</v>
      </c>
      <c r="S314" s="3" t="s">
        <v>4630</v>
      </c>
      <c r="T314" s="3"/>
      <c r="U314" s="3" t="str">
        <f t="shared" si="2"/>
        <v>#REF!</v>
      </c>
    </row>
    <row r="315" ht="15.75" customHeight="1">
      <c r="A315" s="24">
        <v>5.0</v>
      </c>
      <c r="B315" s="24" t="s">
        <v>5451</v>
      </c>
      <c r="C315" s="24" t="s">
        <v>27</v>
      </c>
      <c r="D315" s="24" t="s">
        <v>5846</v>
      </c>
      <c r="E315" s="24">
        <v>16.0</v>
      </c>
      <c r="F315" s="24">
        <v>73.0</v>
      </c>
      <c r="G315" s="24">
        <v>40.0</v>
      </c>
      <c r="H315" s="24">
        <v>7.0</v>
      </c>
      <c r="I315" s="24">
        <v>4.5</v>
      </c>
      <c r="J315" s="24">
        <v>31.5</v>
      </c>
      <c r="K315" s="24">
        <v>8.0</v>
      </c>
      <c r="L315" s="24">
        <v>18.0</v>
      </c>
      <c r="M315" s="24">
        <v>4.0</v>
      </c>
      <c r="N315" s="24">
        <v>4.0</v>
      </c>
      <c r="O315" s="24">
        <v>0.0</v>
      </c>
      <c r="P315" s="24">
        <v>0.0</v>
      </c>
      <c r="Q315" s="3">
        <v>10.1</v>
      </c>
      <c r="R315" s="3">
        <v>162.15</v>
      </c>
      <c r="S315" s="3" t="s">
        <v>4631</v>
      </c>
      <c r="T315" s="3"/>
      <c r="U315" s="3" t="str">
        <f t="shared" si="2"/>
        <v>#REF!</v>
      </c>
    </row>
    <row r="316" ht="15.75" customHeight="1">
      <c r="A316" s="24">
        <v>6.0</v>
      </c>
      <c r="B316" s="24" t="s">
        <v>4845</v>
      </c>
      <c r="C316" s="24" t="s">
        <v>95</v>
      </c>
      <c r="D316" s="24" t="s">
        <v>5845</v>
      </c>
      <c r="E316" s="24">
        <v>16.0</v>
      </c>
      <c r="F316" s="24">
        <v>78.0</v>
      </c>
      <c r="G316" s="24">
        <v>56.0</v>
      </c>
      <c r="H316" s="24">
        <v>5.5</v>
      </c>
      <c r="I316" s="24">
        <v>3.5</v>
      </c>
      <c r="J316" s="24">
        <v>25.0</v>
      </c>
      <c r="K316" s="24">
        <v>5.0</v>
      </c>
      <c r="L316" s="24">
        <v>9.0</v>
      </c>
      <c r="M316" s="24">
        <v>2.0</v>
      </c>
      <c r="N316" s="24">
        <v>2.0</v>
      </c>
      <c r="O316" s="24">
        <v>4.0</v>
      </c>
      <c r="P316" s="24">
        <v>0.0</v>
      </c>
      <c r="Q316" s="3">
        <v>9.9</v>
      </c>
      <c r="R316" s="3">
        <v>159.0</v>
      </c>
      <c r="S316" s="3" t="s">
        <v>4630</v>
      </c>
      <c r="T316" s="3"/>
      <c r="U316" s="3" t="str">
        <f t="shared" si="2"/>
        <v>#REF!</v>
      </c>
    </row>
    <row r="317" ht="15.75" customHeight="1">
      <c r="A317" s="24">
        <v>7.0</v>
      </c>
      <c r="B317" s="22" t="s">
        <v>4886</v>
      </c>
      <c r="C317" s="24" t="s">
        <v>111</v>
      </c>
      <c r="D317" s="24" t="s">
        <v>5844</v>
      </c>
      <c r="E317" s="24">
        <v>13.0</v>
      </c>
      <c r="F317" s="24">
        <v>71.0</v>
      </c>
      <c r="G317" s="24">
        <v>50.0</v>
      </c>
      <c r="H317" s="24">
        <v>9.0</v>
      </c>
      <c r="I317" s="24">
        <v>5.0</v>
      </c>
      <c r="J317" s="24">
        <v>26.5</v>
      </c>
      <c r="K317" s="24">
        <v>6.0</v>
      </c>
      <c r="L317" s="24">
        <v>7.0</v>
      </c>
      <c r="M317" s="24">
        <v>5.0</v>
      </c>
      <c r="N317" s="24">
        <v>2.0</v>
      </c>
      <c r="O317" s="24">
        <v>0.0</v>
      </c>
      <c r="P317" s="24">
        <v>1.0</v>
      </c>
      <c r="Q317" s="3">
        <v>12.1</v>
      </c>
      <c r="R317" s="3">
        <v>157.65</v>
      </c>
      <c r="S317" s="3" t="s">
        <v>4630</v>
      </c>
      <c r="T317" s="3"/>
      <c r="U317" s="3" t="str">
        <f t="shared" si="2"/>
        <v>#REF!</v>
      </c>
    </row>
    <row r="318" ht="15.75" customHeight="1">
      <c r="A318" s="24">
        <v>8.0</v>
      </c>
      <c r="B318" s="24" t="s">
        <v>4843</v>
      </c>
      <c r="C318" s="24" t="s">
        <v>41</v>
      </c>
      <c r="D318" s="24" t="s">
        <v>5845</v>
      </c>
      <c r="E318" s="24">
        <v>16.0</v>
      </c>
      <c r="F318" s="24">
        <v>89.0</v>
      </c>
      <c r="G318" s="24">
        <v>44.0</v>
      </c>
      <c r="H318" s="24">
        <v>6.5</v>
      </c>
      <c r="I318" s="24">
        <v>2.0</v>
      </c>
      <c r="J318" s="24">
        <v>19.0</v>
      </c>
      <c r="K318" s="24">
        <v>4.0</v>
      </c>
      <c r="L318" s="24">
        <v>9.0</v>
      </c>
      <c r="M318" s="24">
        <v>4.0</v>
      </c>
      <c r="N318" s="24">
        <v>2.0</v>
      </c>
      <c r="O318" s="24">
        <v>1.0</v>
      </c>
      <c r="P318" s="24">
        <v>0.0</v>
      </c>
      <c r="Q318" s="3">
        <v>9.8</v>
      </c>
      <c r="R318" s="3">
        <v>157.4</v>
      </c>
      <c r="S318" s="3" t="s">
        <v>4630</v>
      </c>
      <c r="T318" s="3"/>
      <c r="U318" s="3" t="str">
        <f t="shared" si="2"/>
        <v>#REF!</v>
      </c>
    </row>
    <row r="319" ht="15.75" customHeight="1">
      <c r="A319" s="24">
        <v>9.0</v>
      </c>
      <c r="B319" s="24" t="s">
        <v>4844</v>
      </c>
      <c r="C319" s="24" t="s">
        <v>85</v>
      </c>
      <c r="D319" s="24" t="s">
        <v>5845</v>
      </c>
      <c r="E319" s="24">
        <v>16.0</v>
      </c>
      <c r="F319" s="24">
        <v>86.0</v>
      </c>
      <c r="G319" s="24">
        <v>73.0</v>
      </c>
      <c r="H319" s="24">
        <v>8.0</v>
      </c>
      <c r="I319" s="24">
        <v>3.0</v>
      </c>
      <c r="J319" s="24">
        <v>16.0</v>
      </c>
      <c r="K319" s="24">
        <v>4.0</v>
      </c>
      <c r="L319" s="24">
        <v>6.0</v>
      </c>
      <c r="M319" s="24">
        <v>1.0</v>
      </c>
      <c r="N319" s="24">
        <v>1.0</v>
      </c>
      <c r="O319" s="24">
        <v>1.0</v>
      </c>
      <c r="P319" s="24">
        <v>0.0</v>
      </c>
      <c r="Q319" s="3">
        <v>9.8</v>
      </c>
      <c r="R319" s="3">
        <v>157.1</v>
      </c>
      <c r="S319" s="3" t="s">
        <v>4630</v>
      </c>
      <c r="T319" s="3"/>
      <c r="U319" s="3" t="str">
        <f t="shared" si="2"/>
        <v>#REF!</v>
      </c>
    </row>
    <row r="320" ht="15.75" customHeight="1">
      <c r="A320" s="24">
        <v>10.0</v>
      </c>
      <c r="B320" s="24" t="s">
        <v>5132</v>
      </c>
      <c r="C320" s="24" t="s">
        <v>36</v>
      </c>
      <c r="D320" s="24" t="s">
        <v>5847</v>
      </c>
      <c r="E320" s="24">
        <v>16.0</v>
      </c>
      <c r="F320" s="24">
        <v>52.0</v>
      </c>
      <c r="G320" s="24">
        <v>18.0</v>
      </c>
      <c r="H320" s="24">
        <v>18.0</v>
      </c>
      <c r="I320" s="24">
        <v>14.5</v>
      </c>
      <c r="J320" s="24">
        <v>113.5</v>
      </c>
      <c r="K320" s="24">
        <v>22.0</v>
      </c>
      <c r="L320" s="24">
        <v>0.0</v>
      </c>
      <c r="M320" s="24">
        <v>0.0</v>
      </c>
      <c r="N320" s="24">
        <v>3.0</v>
      </c>
      <c r="O320" s="24">
        <v>1.0</v>
      </c>
      <c r="P320" s="24">
        <v>0.0</v>
      </c>
      <c r="Q320" s="3">
        <v>9.6</v>
      </c>
      <c r="R320" s="3">
        <v>153.35</v>
      </c>
      <c r="S320" s="3" t="s">
        <v>4632</v>
      </c>
      <c r="T320" s="3"/>
      <c r="U320" s="3" t="str">
        <f t="shared" si="2"/>
        <v>#REF!</v>
      </c>
    </row>
    <row r="321" ht="15.75" customHeight="1">
      <c r="A321" s="24">
        <v>11.0</v>
      </c>
      <c r="B321" s="24" t="s">
        <v>5446</v>
      </c>
      <c r="C321" s="24" t="s">
        <v>68</v>
      </c>
      <c r="D321" s="24" t="s">
        <v>5848</v>
      </c>
      <c r="E321" s="24">
        <v>16.0</v>
      </c>
      <c r="F321" s="24">
        <v>104.0</v>
      </c>
      <c r="G321" s="24">
        <v>43.0</v>
      </c>
      <c r="H321" s="24">
        <v>9.0</v>
      </c>
      <c r="I321" s="24">
        <v>0.5</v>
      </c>
      <c r="J321" s="24">
        <v>4.0</v>
      </c>
      <c r="K321" s="24">
        <v>2.0</v>
      </c>
      <c r="L321" s="24">
        <v>6.0</v>
      </c>
      <c r="M321" s="24">
        <v>0.0</v>
      </c>
      <c r="N321" s="24">
        <v>2.0</v>
      </c>
      <c r="O321" s="24">
        <v>1.0</v>
      </c>
      <c r="P321" s="24">
        <v>0.0</v>
      </c>
      <c r="Q321" s="3">
        <v>9.6</v>
      </c>
      <c r="R321" s="3">
        <v>152.9</v>
      </c>
      <c r="S321" s="3" t="s">
        <v>4631</v>
      </c>
      <c r="T321" s="3"/>
      <c r="U321" s="3" t="str">
        <f t="shared" si="2"/>
        <v>#REF!</v>
      </c>
    </row>
    <row r="322" ht="15.75" customHeight="1">
      <c r="A322" s="24">
        <v>12.0</v>
      </c>
      <c r="B322" s="24" t="s">
        <v>4847</v>
      </c>
      <c r="C322" s="24" t="s">
        <v>39</v>
      </c>
      <c r="D322" s="24" t="s">
        <v>5845</v>
      </c>
      <c r="E322" s="24">
        <v>16.0</v>
      </c>
      <c r="F322" s="24">
        <v>98.0</v>
      </c>
      <c r="G322" s="24">
        <v>57.0</v>
      </c>
      <c r="H322" s="24">
        <v>6.5</v>
      </c>
      <c r="I322" s="24">
        <v>3.0</v>
      </c>
      <c r="J322" s="24">
        <v>20.0</v>
      </c>
      <c r="K322" s="24">
        <v>3.0</v>
      </c>
      <c r="L322" s="24">
        <v>2.0</v>
      </c>
      <c r="M322" s="24">
        <v>1.0</v>
      </c>
      <c r="N322" s="24">
        <v>1.0</v>
      </c>
      <c r="O322" s="24">
        <v>0.0</v>
      </c>
      <c r="P322" s="24">
        <v>0.0</v>
      </c>
      <c r="Q322" s="3">
        <v>9.5</v>
      </c>
      <c r="R322" s="3">
        <v>152.0</v>
      </c>
      <c r="S322" s="3" t="s">
        <v>4630</v>
      </c>
      <c r="T322" s="3"/>
      <c r="U322" s="3" t="str">
        <f t="shared" si="2"/>
        <v>#REF!</v>
      </c>
    </row>
    <row r="323" ht="15.75" customHeight="1">
      <c r="A323" s="24">
        <v>13.0</v>
      </c>
      <c r="B323" s="24" t="s">
        <v>4850</v>
      </c>
      <c r="C323" s="24" t="s">
        <v>23</v>
      </c>
      <c r="D323" s="24" t="s">
        <v>5845</v>
      </c>
      <c r="E323" s="24">
        <v>16.0</v>
      </c>
      <c r="F323" s="24">
        <v>83.0</v>
      </c>
      <c r="G323" s="24">
        <v>58.0</v>
      </c>
      <c r="H323" s="24">
        <v>8.0</v>
      </c>
      <c r="I323" s="24">
        <v>2.5</v>
      </c>
      <c r="J323" s="24">
        <v>31.0</v>
      </c>
      <c r="K323" s="24">
        <v>3.0</v>
      </c>
      <c r="L323" s="24">
        <v>8.0</v>
      </c>
      <c r="M323" s="24">
        <v>1.0</v>
      </c>
      <c r="N323" s="24">
        <v>2.0</v>
      </c>
      <c r="O323" s="24">
        <v>1.0</v>
      </c>
      <c r="P323" s="24">
        <v>0.0</v>
      </c>
      <c r="Q323" s="3">
        <v>9.4</v>
      </c>
      <c r="R323" s="3">
        <v>151.1</v>
      </c>
      <c r="S323" s="3" t="s">
        <v>4630</v>
      </c>
      <c r="T323" s="3"/>
      <c r="U323" s="3" t="str">
        <f t="shared" si="2"/>
        <v>#REF!</v>
      </c>
    </row>
    <row r="324" ht="15.75" customHeight="1">
      <c r="A324" s="24">
        <v>14.0</v>
      </c>
      <c r="B324" s="24" t="s">
        <v>4852</v>
      </c>
      <c r="C324" s="24" t="s">
        <v>64</v>
      </c>
      <c r="D324" s="24" t="s">
        <v>5845</v>
      </c>
      <c r="E324" s="24">
        <v>16.0</v>
      </c>
      <c r="F324" s="24">
        <v>90.0</v>
      </c>
      <c r="G324" s="24">
        <v>28.0</v>
      </c>
      <c r="H324" s="24">
        <v>8.5</v>
      </c>
      <c r="I324" s="24">
        <v>3.0</v>
      </c>
      <c r="J324" s="24">
        <v>31.0</v>
      </c>
      <c r="K324" s="24">
        <v>5.0</v>
      </c>
      <c r="L324" s="24">
        <v>9.0</v>
      </c>
      <c r="M324" s="24">
        <v>1.0</v>
      </c>
      <c r="N324" s="24">
        <v>2.0</v>
      </c>
      <c r="O324" s="24">
        <v>0.0</v>
      </c>
      <c r="P324" s="24">
        <v>1.0</v>
      </c>
      <c r="Q324" s="3">
        <v>9.4</v>
      </c>
      <c r="R324" s="3">
        <v>150.6</v>
      </c>
      <c r="S324" s="3" t="s">
        <v>4630</v>
      </c>
      <c r="T324" s="3"/>
      <c r="U324" s="3" t="str">
        <f t="shared" si="2"/>
        <v>#REF!</v>
      </c>
    </row>
    <row r="325" ht="15.75" customHeight="1">
      <c r="A325" s="24">
        <v>15.0</v>
      </c>
      <c r="B325" s="24" t="s">
        <v>5452</v>
      </c>
      <c r="C325" s="24" t="s">
        <v>18</v>
      </c>
      <c r="D325" s="24" t="s">
        <v>5849</v>
      </c>
      <c r="E325" s="24">
        <v>16.0</v>
      </c>
      <c r="F325" s="24">
        <v>97.0</v>
      </c>
      <c r="G325" s="24">
        <v>33.0</v>
      </c>
      <c r="H325" s="24">
        <v>7.0</v>
      </c>
      <c r="I325" s="24">
        <v>4.0</v>
      </c>
      <c r="J325" s="24">
        <v>15.0</v>
      </c>
      <c r="K325" s="24">
        <v>5.0</v>
      </c>
      <c r="L325" s="24">
        <v>6.0</v>
      </c>
      <c r="M325" s="24">
        <v>0.0</v>
      </c>
      <c r="N325" s="24">
        <v>1.0</v>
      </c>
      <c r="O325" s="24">
        <v>2.0</v>
      </c>
      <c r="P325" s="24">
        <v>0.0</v>
      </c>
      <c r="Q325" s="3">
        <v>9.4</v>
      </c>
      <c r="R325" s="3">
        <v>150.0</v>
      </c>
      <c r="S325" s="3" t="s">
        <v>4631</v>
      </c>
      <c r="T325" s="3"/>
      <c r="U325" s="3" t="str">
        <f t="shared" si="2"/>
        <v>#REF!</v>
      </c>
    </row>
    <row r="326" ht="15.75" customHeight="1">
      <c r="A326" s="24">
        <v>16.0</v>
      </c>
      <c r="B326" s="24" t="s">
        <v>4890</v>
      </c>
      <c r="C326" s="24" t="s">
        <v>140</v>
      </c>
      <c r="D326" s="24" t="s">
        <v>4630</v>
      </c>
      <c r="E326" s="24">
        <v>16.0</v>
      </c>
      <c r="F326" s="24">
        <v>58.0</v>
      </c>
      <c r="G326" s="24">
        <v>24.0</v>
      </c>
      <c r="H326" s="24">
        <v>14.0</v>
      </c>
      <c r="I326" s="24">
        <v>7.0</v>
      </c>
      <c r="J326" s="24">
        <v>54.5</v>
      </c>
      <c r="K326" s="24">
        <v>10.0</v>
      </c>
      <c r="L326" s="24">
        <v>7.0</v>
      </c>
      <c r="M326" s="24">
        <v>3.0</v>
      </c>
      <c r="N326" s="24">
        <v>3.0</v>
      </c>
      <c r="O326" s="24">
        <v>1.0</v>
      </c>
      <c r="P326" s="24">
        <v>1.0</v>
      </c>
      <c r="Q326" s="3">
        <v>9.2</v>
      </c>
      <c r="R326" s="3">
        <v>147.45</v>
      </c>
      <c r="S326" s="3" t="s">
        <v>4630</v>
      </c>
      <c r="T326" s="3"/>
      <c r="U326" s="3" t="str">
        <f t="shared" si="2"/>
        <v>#REF!</v>
      </c>
    </row>
    <row r="327" ht="15.75" customHeight="1">
      <c r="A327" s="24">
        <v>17.0</v>
      </c>
      <c r="B327" s="24" t="s">
        <v>4839</v>
      </c>
      <c r="C327" s="24" t="s">
        <v>58</v>
      </c>
      <c r="D327" s="24" t="s">
        <v>5845</v>
      </c>
      <c r="E327" s="24">
        <v>16.0</v>
      </c>
      <c r="F327" s="24">
        <v>82.0</v>
      </c>
      <c r="G327" s="24">
        <v>40.0</v>
      </c>
      <c r="H327" s="24">
        <v>12.5</v>
      </c>
      <c r="I327" s="24">
        <v>1.0</v>
      </c>
      <c r="J327" s="24">
        <v>14.0</v>
      </c>
      <c r="K327" s="24">
        <v>7.0</v>
      </c>
      <c r="L327" s="24">
        <v>7.0</v>
      </c>
      <c r="M327" s="24">
        <v>1.0</v>
      </c>
      <c r="N327" s="24">
        <v>3.0</v>
      </c>
      <c r="O327" s="24">
        <v>1.0</v>
      </c>
      <c r="P327" s="24">
        <v>0.0</v>
      </c>
      <c r="Q327" s="3">
        <v>9.2</v>
      </c>
      <c r="R327" s="3">
        <v>146.9</v>
      </c>
      <c r="S327" s="3" t="s">
        <v>4630</v>
      </c>
      <c r="T327" s="3"/>
      <c r="U327" s="3" t="str">
        <f t="shared" si="2"/>
        <v>#REF!</v>
      </c>
    </row>
    <row r="328" ht="15.75" customHeight="1">
      <c r="A328" s="24">
        <v>18.0</v>
      </c>
      <c r="B328" s="24" t="s">
        <v>4853</v>
      </c>
      <c r="C328" s="24" t="s">
        <v>31</v>
      </c>
      <c r="D328" s="24" t="s">
        <v>5844</v>
      </c>
      <c r="E328" s="24">
        <v>16.0</v>
      </c>
      <c r="F328" s="24">
        <v>87.0</v>
      </c>
      <c r="G328" s="24">
        <v>24.0</v>
      </c>
      <c r="H328" s="24">
        <v>11.5</v>
      </c>
      <c r="I328" s="24">
        <v>4.0</v>
      </c>
      <c r="J328" s="24">
        <v>37.0</v>
      </c>
      <c r="K328" s="24">
        <v>9.0</v>
      </c>
      <c r="L328" s="24">
        <v>12.0</v>
      </c>
      <c r="M328" s="24">
        <v>1.0</v>
      </c>
      <c r="N328" s="24">
        <v>0.0</v>
      </c>
      <c r="O328" s="24">
        <v>0.0</v>
      </c>
      <c r="P328" s="24">
        <v>0.0</v>
      </c>
      <c r="Q328" s="3">
        <v>9.1</v>
      </c>
      <c r="R328" s="3">
        <v>146.2</v>
      </c>
      <c r="S328" s="3" t="s">
        <v>4630</v>
      </c>
      <c r="T328" s="3"/>
      <c r="U328" s="3" t="str">
        <f t="shared" si="2"/>
        <v>#REF!</v>
      </c>
    </row>
    <row r="329" ht="15.75" customHeight="1">
      <c r="A329" s="24">
        <v>19.0</v>
      </c>
      <c r="B329" s="24" t="s">
        <v>4864</v>
      </c>
      <c r="C329" s="24" t="s">
        <v>107</v>
      </c>
      <c r="D329" s="24" t="s">
        <v>5844</v>
      </c>
      <c r="E329" s="24">
        <v>16.0</v>
      </c>
      <c r="F329" s="24">
        <v>99.0</v>
      </c>
      <c r="G329" s="24">
        <v>43.0</v>
      </c>
      <c r="H329" s="24">
        <v>9.5</v>
      </c>
      <c r="I329" s="24">
        <v>2.0</v>
      </c>
      <c r="J329" s="24">
        <v>11.0</v>
      </c>
      <c r="K329" s="24">
        <v>3.0</v>
      </c>
      <c r="L329" s="24">
        <v>2.0</v>
      </c>
      <c r="M329" s="24">
        <v>0.0</v>
      </c>
      <c r="N329" s="24">
        <v>0.0</v>
      </c>
      <c r="O329" s="24">
        <v>2.0</v>
      </c>
      <c r="P329" s="24">
        <v>0.0</v>
      </c>
      <c r="Q329" s="3">
        <v>9.1</v>
      </c>
      <c r="R329" s="3">
        <v>146.1</v>
      </c>
      <c r="S329" s="3" t="s">
        <v>4630</v>
      </c>
      <c r="T329" s="3"/>
      <c r="U329" s="3" t="str">
        <f t="shared" si="2"/>
        <v>#REF!</v>
      </c>
    </row>
    <row r="330" ht="15.75" customHeight="1">
      <c r="A330" s="24">
        <v>20.0</v>
      </c>
      <c r="B330" s="24" t="s">
        <v>4880</v>
      </c>
      <c r="C330" s="24" t="s">
        <v>39</v>
      </c>
      <c r="D330" s="24" t="s">
        <v>5844</v>
      </c>
      <c r="E330" s="24">
        <v>16.0</v>
      </c>
      <c r="F330" s="24">
        <v>41.0</v>
      </c>
      <c r="G330" s="24">
        <v>14.0</v>
      </c>
      <c r="H330" s="24">
        <v>18.5</v>
      </c>
      <c r="I330" s="24">
        <v>13.5</v>
      </c>
      <c r="J330" s="24">
        <v>112.5</v>
      </c>
      <c r="K330" s="24">
        <v>37.0</v>
      </c>
      <c r="L330" s="24">
        <v>0.0</v>
      </c>
      <c r="M330" s="24">
        <v>0.0</v>
      </c>
      <c r="N330" s="24">
        <v>1.0</v>
      </c>
      <c r="O330" s="24">
        <v>0.0</v>
      </c>
      <c r="P330" s="24">
        <v>0.0</v>
      </c>
      <c r="Q330" s="3">
        <v>9.0</v>
      </c>
      <c r="R330" s="3">
        <v>144.75</v>
      </c>
      <c r="S330" s="3" t="s">
        <v>4630</v>
      </c>
      <c r="T330" s="3"/>
      <c r="U330" s="3" t="str">
        <f t="shared" si="2"/>
        <v>#REF!</v>
      </c>
    </row>
    <row r="331" ht="15.75" customHeight="1">
      <c r="A331" s="24">
        <v>21.0</v>
      </c>
      <c r="B331" s="24" t="s">
        <v>4842</v>
      </c>
      <c r="C331" s="24" t="s">
        <v>18</v>
      </c>
      <c r="D331" s="24" t="s">
        <v>5845</v>
      </c>
      <c r="E331" s="24">
        <v>16.0</v>
      </c>
      <c r="F331" s="24">
        <v>81.0</v>
      </c>
      <c r="G331" s="24">
        <v>63.0</v>
      </c>
      <c r="H331" s="24">
        <v>6.0</v>
      </c>
      <c r="I331" s="24">
        <v>0.0</v>
      </c>
      <c r="J331" s="24">
        <v>0.0</v>
      </c>
      <c r="K331" s="24">
        <v>5.0</v>
      </c>
      <c r="L331" s="24">
        <v>12.0</v>
      </c>
      <c r="M331" s="24">
        <v>2.0</v>
      </c>
      <c r="N331" s="24">
        <v>0.0</v>
      </c>
      <c r="O331" s="24">
        <v>0.0</v>
      </c>
      <c r="P331" s="24">
        <v>0.0</v>
      </c>
      <c r="Q331" s="3">
        <v>9.0</v>
      </c>
      <c r="R331" s="3">
        <v>143.5</v>
      </c>
      <c r="S331" s="3" t="s">
        <v>4630</v>
      </c>
      <c r="T331" s="3"/>
      <c r="U331" s="3" t="str">
        <f t="shared" si="2"/>
        <v>#REF!</v>
      </c>
    </row>
    <row r="332" ht="15.75" customHeight="1">
      <c r="A332" s="24">
        <v>22.0</v>
      </c>
      <c r="B332" s="24" t="s">
        <v>4855</v>
      </c>
      <c r="C332" s="24" t="s">
        <v>90</v>
      </c>
      <c r="D332" s="24" t="s">
        <v>5844</v>
      </c>
      <c r="E332" s="24">
        <v>16.0</v>
      </c>
      <c r="F332" s="24">
        <v>49.0</v>
      </c>
      <c r="G332" s="24">
        <v>19.0</v>
      </c>
      <c r="H332" s="24">
        <v>19.0</v>
      </c>
      <c r="I332" s="24">
        <v>11.5</v>
      </c>
      <c r="J332" s="24">
        <v>57.0</v>
      </c>
      <c r="K332" s="24">
        <v>16.0</v>
      </c>
      <c r="L332" s="24">
        <v>3.0</v>
      </c>
      <c r="M332" s="24">
        <v>0.0</v>
      </c>
      <c r="N332" s="24">
        <v>4.0</v>
      </c>
      <c r="O332" s="24">
        <v>2.0</v>
      </c>
      <c r="P332" s="24">
        <v>0.0</v>
      </c>
      <c r="Q332" s="3">
        <v>9.0</v>
      </c>
      <c r="R332" s="3">
        <v>143.2</v>
      </c>
      <c r="S332" s="3" t="s">
        <v>4630</v>
      </c>
      <c r="T332" s="3"/>
      <c r="U332" s="3" t="str">
        <f t="shared" si="2"/>
        <v>#REF!</v>
      </c>
    </row>
    <row r="333" ht="15.75" customHeight="1">
      <c r="A333" s="24">
        <v>23.0</v>
      </c>
      <c r="B333" s="24" t="s">
        <v>5491</v>
      </c>
      <c r="C333" s="24" t="s">
        <v>114</v>
      </c>
      <c r="D333" s="24" t="s">
        <v>5849</v>
      </c>
      <c r="E333" s="24">
        <v>14.0</v>
      </c>
      <c r="F333" s="24">
        <v>61.0</v>
      </c>
      <c r="G333" s="24">
        <v>14.0</v>
      </c>
      <c r="H333" s="24">
        <v>13.5</v>
      </c>
      <c r="I333" s="24">
        <v>6.5</v>
      </c>
      <c r="J333" s="24">
        <v>46.5</v>
      </c>
      <c r="K333" s="24">
        <v>13.0</v>
      </c>
      <c r="L333" s="24">
        <v>7.0</v>
      </c>
      <c r="M333" s="24">
        <v>1.0</v>
      </c>
      <c r="N333" s="24">
        <v>2.0</v>
      </c>
      <c r="O333" s="24">
        <v>1.0</v>
      </c>
      <c r="P333" s="24">
        <v>2.0</v>
      </c>
      <c r="Q333" s="3">
        <v>10.2</v>
      </c>
      <c r="R333" s="3">
        <v>143.15</v>
      </c>
      <c r="S333" s="3" t="s">
        <v>4631</v>
      </c>
      <c r="T333" s="3"/>
      <c r="U333" s="3" t="str">
        <f t="shared" si="2"/>
        <v>#REF!</v>
      </c>
    </row>
    <row r="334" ht="15.75" customHeight="1">
      <c r="A334" s="24">
        <v>24.0</v>
      </c>
      <c r="B334" s="24" t="s">
        <v>5139</v>
      </c>
      <c r="C334" s="24" t="s">
        <v>81</v>
      </c>
      <c r="D334" s="24" t="s">
        <v>5847</v>
      </c>
      <c r="E334" s="24">
        <v>16.0</v>
      </c>
      <c r="F334" s="24">
        <v>48.0</v>
      </c>
      <c r="G334" s="24">
        <v>19.0</v>
      </c>
      <c r="H334" s="24">
        <v>20.0</v>
      </c>
      <c r="I334" s="24">
        <v>11.5</v>
      </c>
      <c r="J334" s="24">
        <v>75.5</v>
      </c>
      <c r="K334" s="24">
        <v>30.0</v>
      </c>
      <c r="L334" s="24">
        <v>0.0</v>
      </c>
      <c r="M334" s="24">
        <v>0.0</v>
      </c>
      <c r="N334" s="24">
        <v>1.0</v>
      </c>
      <c r="O334" s="24">
        <v>0.0</v>
      </c>
      <c r="P334" s="24">
        <v>0.0</v>
      </c>
      <c r="Q334" s="3">
        <v>8.8</v>
      </c>
      <c r="R334" s="3">
        <v>141.05</v>
      </c>
      <c r="S334" s="3" t="s">
        <v>4632</v>
      </c>
      <c r="T334" s="3"/>
      <c r="U334" s="3" t="str">
        <f t="shared" si="2"/>
        <v>#REF!</v>
      </c>
    </row>
    <row r="335" ht="15.75" customHeight="1">
      <c r="A335" s="24">
        <v>25.0</v>
      </c>
      <c r="B335" s="24" t="s">
        <v>4871</v>
      </c>
      <c r="C335" s="24" t="s">
        <v>53</v>
      </c>
      <c r="D335" s="24" t="s">
        <v>5844</v>
      </c>
      <c r="E335" s="24">
        <v>16.0</v>
      </c>
      <c r="F335" s="24">
        <v>75.0</v>
      </c>
      <c r="G335" s="24">
        <v>54.0</v>
      </c>
      <c r="H335" s="24">
        <v>7.5</v>
      </c>
      <c r="I335" s="24">
        <v>2.0</v>
      </c>
      <c r="J335" s="24">
        <v>18.0</v>
      </c>
      <c r="K335" s="24">
        <v>2.0</v>
      </c>
      <c r="L335" s="24">
        <v>5.0</v>
      </c>
      <c r="M335" s="24">
        <v>2.0</v>
      </c>
      <c r="N335" s="24">
        <v>3.0</v>
      </c>
      <c r="O335" s="24">
        <v>1.0</v>
      </c>
      <c r="P335" s="24">
        <v>0.0</v>
      </c>
      <c r="Q335" s="3">
        <v>8.8</v>
      </c>
      <c r="R335" s="3">
        <v>140.3</v>
      </c>
      <c r="S335" s="3" t="s">
        <v>4630</v>
      </c>
      <c r="T335" s="3"/>
      <c r="U335" s="3" t="str">
        <f t="shared" si="2"/>
        <v>#REF!</v>
      </c>
    </row>
    <row r="336" ht="15.75" customHeight="1">
      <c r="A336" s="24">
        <v>26.0</v>
      </c>
      <c r="B336" s="24" t="s">
        <v>4895</v>
      </c>
      <c r="C336" s="24" t="s">
        <v>77</v>
      </c>
      <c r="D336" s="24" t="s">
        <v>5844</v>
      </c>
      <c r="E336" s="24">
        <v>16.0</v>
      </c>
      <c r="F336" s="24">
        <v>43.0</v>
      </c>
      <c r="G336" s="24">
        <v>11.0</v>
      </c>
      <c r="H336" s="24">
        <v>18.0</v>
      </c>
      <c r="I336" s="24">
        <v>9.5</v>
      </c>
      <c r="J336" s="24">
        <v>94.5</v>
      </c>
      <c r="K336" s="24">
        <v>33.0</v>
      </c>
      <c r="L336" s="24">
        <v>0.0</v>
      </c>
      <c r="M336" s="24">
        <v>0.0</v>
      </c>
      <c r="N336" s="24">
        <v>4.0</v>
      </c>
      <c r="O336" s="24">
        <v>0.0</v>
      </c>
      <c r="P336" s="24">
        <v>0.0</v>
      </c>
      <c r="Q336" s="3">
        <v>8.7</v>
      </c>
      <c r="R336" s="3">
        <v>139.95</v>
      </c>
      <c r="S336" s="3" t="s">
        <v>4630</v>
      </c>
      <c r="T336" s="3"/>
      <c r="U336" s="3" t="str">
        <f t="shared" si="2"/>
        <v>#REF!</v>
      </c>
    </row>
    <row r="337" ht="15.75" customHeight="1">
      <c r="A337" s="24">
        <v>27.0</v>
      </c>
      <c r="B337" s="24" t="s">
        <v>5135</v>
      </c>
      <c r="C337" s="24" t="s">
        <v>90</v>
      </c>
      <c r="D337" s="24" t="s">
        <v>5850</v>
      </c>
      <c r="E337" s="24">
        <v>16.0</v>
      </c>
      <c r="F337" s="24">
        <v>51.0</v>
      </c>
      <c r="G337" s="24">
        <v>32.0</v>
      </c>
      <c r="H337" s="24">
        <v>14.5</v>
      </c>
      <c r="I337" s="24">
        <v>9.0</v>
      </c>
      <c r="J337" s="24">
        <v>56.0</v>
      </c>
      <c r="K337" s="24">
        <v>22.0</v>
      </c>
      <c r="L337" s="24">
        <v>6.0</v>
      </c>
      <c r="M337" s="24">
        <v>0.0</v>
      </c>
      <c r="N337" s="24">
        <v>1.0</v>
      </c>
      <c r="O337" s="24">
        <v>1.0</v>
      </c>
      <c r="P337" s="24">
        <v>0.0</v>
      </c>
      <c r="Q337" s="3">
        <v>8.7</v>
      </c>
      <c r="R337" s="3">
        <v>139.1</v>
      </c>
      <c r="S337" s="3" t="s">
        <v>4632</v>
      </c>
      <c r="T337" s="3"/>
      <c r="U337" s="3" t="str">
        <f t="shared" si="2"/>
        <v>#REF!</v>
      </c>
    </row>
    <row r="338" ht="15.75" customHeight="1">
      <c r="A338" s="24">
        <v>28.0</v>
      </c>
      <c r="B338" s="24" t="s">
        <v>4876</v>
      </c>
      <c r="C338" s="24" t="s">
        <v>90</v>
      </c>
      <c r="D338" s="24" t="s">
        <v>5845</v>
      </c>
      <c r="E338" s="24">
        <v>16.0</v>
      </c>
      <c r="F338" s="24">
        <v>72.0</v>
      </c>
      <c r="G338" s="24">
        <v>37.0</v>
      </c>
      <c r="H338" s="24">
        <v>10.0</v>
      </c>
      <c r="I338" s="24">
        <v>1.0</v>
      </c>
      <c r="J338" s="24">
        <v>9.0</v>
      </c>
      <c r="K338" s="24">
        <v>2.0</v>
      </c>
      <c r="L338" s="24">
        <v>4.0</v>
      </c>
      <c r="M338" s="24">
        <v>2.0</v>
      </c>
      <c r="N338" s="24">
        <v>1.0</v>
      </c>
      <c r="O338" s="24">
        <v>4.0</v>
      </c>
      <c r="P338" s="24">
        <v>1.0</v>
      </c>
      <c r="Q338" s="3">
        <v>8.5</v>
      </c>
      <c r="R338" s="3">
        <v>136.4</v>
      </c>
      <c r="S338" s="3" t="s">
        <v>4630</v>
      </c>
      <c r="T338" s="3"/>
      <c r="U338" s="3" t="str">
        <f t="shared" si="2"/>
        <v>#REF!</v>
      </c>
    </row>
    <row r="339" ht="15.75" customHeight="1">
      <c r="A339" s="24">
        <v>29.0</v>
      </c>
      <c r="B339" s="24" t="s">
        <v>4872</v>
      </c>
      <c r="C339" s="24" t="s">
        <v>20</v>
      </c>
      <c r="D339" s="24" t="s">
        <v>5844</v>
      </c>
      <c r="E339" s="24">
        <v>16.0</v>
      </c>
      <c r="F339" s="24">
        <v>37.0</v>
      </c>
      <c r="G339" s="24">
        <v>35.0</v>
      </c>
      <c r="H339" s="24">
        <v>17.5</v>
      </c>
      <c r="I339" s="24">
        <v>10.0</v>
      </c>
      <c r="J339" s="24">
        <v>76.0</v>
      </c>
      <c r="K339" s="24">
        <v>27.0</v>
      </c>
      <c r="L339" s="24">
        <v>0.0</v>
      </c>
      <c r="M339" s="24">
        <v>0.0</v>
      </c>
      <c r="N339" s="24">
        <v>0.0</v>
      </c>
      <c r="O339" s="24">
        <v>1.0</v>
      </c>
      <c r="P339" s="24">
        <v>1.0</v>
      </c>
      <c r="Q339" s="3">
        <v>8.5</v>
      </c>
      <c r="R339" s="3">
        <v>135.6</v>
      </c>
      <c r="S339" s="3" t="s">
        <v>4630</v>
      </c>
      <c r="T339" s="3"/>
      <c r="U339" s="3" t="str">
        <f t="shared" si="2"/>
        <v>#REF!</v>
      </c>
    </row>
    <row r="340" ht="15.75" customHeight="1">
      <c r="A340" s="24">
        <v>30.0</v>
      </c>
      <c r="B340" s="24" t="s">
        <v>4879</v>
      </c>
      <c r="C340" s="24" t="s">
        <v>95</v>
      </c>
      <c r="D340" s="24" t="s">
        <v>5844</v>
      </c>
      <c r="E340" s="24">
        <v>16.0</v>
      </c>
      <c r="F340" s="24">
        <v>40.0</v>
      </c>
      <c r="G340" s="24">
        <v>18.0</v>
      </c>
      <c r="H340" s="24">
        <v>17.0</v>
      </c>
      <c r="I340" s="24">
        <v>11.5</v>
      </c>
      <c r="J340" s="24">
        <v>88.5</v>
      </c>
      <c r="K340" s="24">
        <v>16.0</v>
      </c>
      <c r="L340" s="24">
        <v>6.0</v>
      </c>
      <c r="M340" s="24">
        <v>0.0</v>
      </c>
      <c r="N340" s="24">
        <v>2.0</v>
      </c>
      <c r="O340" s="24">
        <v>1.0</v>
      </c>
      <c r="P340" s="24">
        <v>1.0</v>
      </c>
      <c r="Q340" s="3">
        <v>8.4</v>
      </c>
      <c r="R340" s="3">
        <v>134.85</v>
      </c>
      <c r="S340" s="3" t="s">
        <v>4630</v>
      </c>
      <c r="T340" s="3"/>
      <c r="U340" s="3" t="str">
        <f t="shared" si="2"/>
        <v>#REF!</v>
      </c>
    </row>
    <row r="341" ht="15.75" customHeight="1">
      <c r="A341" s="24">
        <v>31.0</v>
      </c>
      <c r="B341" s="24" t="s">
        <v>5133</v>
      </c>
      <c r="C341" s="24" t="s">
        <v>31</v>
      </c>
      <c r="D341" s="24" t="s">
        <v>5847</v>
      </c>
      <c r="E341" s="24">
        <v>16.0</v>
      </c>
      <c r="F341" s="24">
        <v>37.0</v>
      </c>
      <c r="G341" s="24">
        <v>16.0</v>
      </c>
      <c r="H341" s="24">
        <v>18.0</v>
      </c>
      <c r="I341" s="24">
        <v>15.5</v>
      </c>
      <c r="J341" s="24">
        <v>98.0</v>
      </c>
      <c r="K341" s="24">
        <v>25.0</v>
      </c>
      <c r="L341" s="24">
        <v>3.0</v>
      </c>
      <c r="M341" s="24">
        <v>0.0</v>
      </c>
      <c r="N341" s="24">
        <v>0.0</v>
      </c>
      <c r="O341" s="24">
        <v>1.0</v>
      </c>
      <c r="P341" s="24">
        <v>0.0</v>
      </c>
      <c r="Q341" s="3">
        <v>8.4</v>
      </c>
      <c r="R341" s="3">
        <v>134.8</v>
      </c>
      <c r="S341" s="3" t="s">
        <v>4632</v>
      </c>
      <c r="T341" s="3"/>
      <c r="U341" s="3" t="str">
        <f t="shared" si="2"/>
        <v>#REF!</v>
      </c>
    </row>
    <row r="342" ht="15.75" customHeight="1">
      <c r="A342" s="24">
        <v>32.0</v>
      </c>
      <c r="B342" s="24" t="s">
        <v>4840</v>
      </c>
      <c r="C342" s="24" t="s">
        <v>117</v>
      </c>
      <c r="D342" s="24" t="s">
        <v>4630</v>
      </c>
      <c r="E342" s="24">
        <v>16.0</v>
      </c>
      <c r="F342" s="24">
        <v>77.0</v>
      </c>
      <c r="G342" s="24">
        <v>50.0</v>
      </c>
      <c r="H342" s="24">
        <v>6.5</v>
      </c>
      <c r="I342" s="24">
        <v>1.5</v>
      </c>
      <c r="J342" s="24">
        <v>13.0</v>
      </c>
      <c r="K342" s="24">
        <v>6.0</v>
      </c>
      <c r="L342" s="24">
        <v>4.0</v>
      </c>
      <c r="M342" s="24">
        <v>1.0</v>
      </c>
      <c r="N342" s="24">
        <v>2.0</v>
      </c>
      <c r="O342" s="24">
        <v>0.0</v>
      </c>
      <c r="P342" s="24">
        <v>0.0</v>
      </c>
      <c r="Q342" s="3">
        <v>8.2</v>
      </c>
      <c r="R342" s="3">
        <v>131.8</v>
      </c>
      <c r="S342" s="3" t="s">
        <v>4630</v>
      </c>
      <c r="T342" s="3"/>
      <c r="U342" s="3" t="str">
        <f t="shared" si="2"/>
        <v>#REF!</v>
      </c>
    </row>
    <row r="343" ht="15.75" customHeight="1">
      <c r="A343" s="24">
        <v>33.0</v>
      </c>
      <c r="B343" s="24" t="s">
        <v>4887</v>
      </c>
      <c r="C343" s="24" t="s">
        <v>58</v>
      </c>
      <c r="D343" s="24" t="s">
        <v>5845</v>
      </c>
      <c r="E343" s="24">
        <v>13.0</v>
      </c>
      <c r="F343" s="24">
        <v>58.0</v>
      </c>
      <c r="G343" s="24">
        <v>33.0</v>
      </c>
      <c r="H343" s="24">
        <v>4.5</v>
      </c>
      <c r="I343" s="24">
        <v>2.5</v>
      </c>
      <c r="J343" s="24">
        <v>24.0</v>
      </c>
      <c r="K343" s="24">
        <v>5.0</v>
      </c>
      <c r="L343" s="24">
        <v>3.0</v>
      </c>
      <c r="M343" s="24">
        <v>1.0</v>
      </c>
      <c r="N343" s="24">
        <v>3.0</v>
      </c>
      <c r="O343" s="24">
        <v>4.0</v>
      </c>
      <c r="P343" s="24">
        <v>2.0</v>
      </c>
      <c r="Q343" s="3">
        <v>10.0</v>
      </c>
      <c r="R343" s="3">
        <v>130.4</v>
      </c>
      <c r="S343" s="3" t="s">
        <v>4630</v>
      </c>
      <c r="T343" s="3"/>
      <c r="U343" s="3" t="str">
        <f t="shared" si="2"/>
        <v>#REF!</v>
      </c>
    </row>
    <row r="344" ht="15.75" customHeight="1">
      <c r="A344" s="24">
        <v>34.0</v>
      </c>
      <c r="B344" s="22" t="s">
        <v>5131</v>
      </c>
      <c r="C344" s="24" t="s">
        <v>95</v>
      </c>
      <c r="D344" s="24" t="s">
        <v>5850</v>
      </c>
      <c r="E344" s="24">
        <v>16.0</v>
      </c>
      <c r="F344" s="24">
        <v>29.0</v>
      </c>
      <c r="G344" s="24">
        <v>19.0</v>
      </c>
      <c r="H344" s="24">
        <v>22.5</v>
      </c>
      <c r="I344" s="24">
        <v>12.5</v>
      </c>
      <c r="J344" s="24">
        <v>62.5</v>
      </c>
      <c r="K344" s="24">
        <v>25.0</v>
      </c>
      <c r="L344" s="24">
        <v>2.0</v>
      </c>
      <c r="M344" s="24">
        <v>0.0</v>
      </c>
      <c r="N344" s="24">
        <v>2.0</v>
      </c>
      <c r="O344" s="24">
        <v>1.0</v>
      </c>
      <c r="P344" s="24">
        <v>0.0</v>
      </c>
      <c r="Q344" s="3">
        <v>8.1</v>
      </c>
      <c r="R344" s="3">
        <v>130.25</v>
      </c>
      <c r="S344" s="3" t="s">
        <v>4632</v>
      </c>
      <c r="T344" s="3"/>
      <c r="U344" s="3" t="str">
        <f t="shared" si="2"/>
        <v>#REF!</v>
      </c>
    </row>
    <row r="345" ht="15.75" customHeight="1">
      <c r="A345" s="24">
        <v>35.0</v>
      </c>
      <c r="B345" s="24" t="s">
        <v>4891</v>
      </c>
      <c r="C345" s="24" t="s">
        <v>111</v>
      </c>
      <c r="D345" s="24" t="s">
        <v>5845</v>
      </c>
      <c r="E345" s="24">
        <v>16.0</v>
      </c>
      <c r="F345" s="24">
        <v>84.0</v>
      </c>
      <c r="G345" s="24">
        <v>39.0</v>
      </c>
      <c r="H345" s="24">
        <v>8.0</v>
      </c>
      <c r="I345" s="24">
        <v>2.5</v>
      </c>
      <c r="J345" s="24">
        <v>3.0</v>
      </c>
      <c r="K345" s="24">
        <v>4.0</v>
      </c>
      <c r="L345" s="24">
        <v>2.0</v>
      </c>
      <c r="M345" s="24">
        <v>1.0</v>
      </c>
      <c r="N345" s="24">
        <v>1.0</v>
      </c>
      <c r="O345" s="24">
        <v>0.0</v>
      </c>
      <c r="P345" s="24">
        <v>0.0</v>
      </c>
      <c r="Q345" s="3">
        <v>8.0</v>
      </c>
      <c r="R345" s="3">
        <v>128.8</v>
      </c>
      <c r="S345" s="3" t="s">
        <v>4630</v>
      </c>
      <c r="T345" s="3"/>
      <c r="U345" s="3" t="str">
        <f t="shared" si="2"/>
        <v>#REF!</v>
      </c>
    </row>
    <row r="346" ht="15.75" customHeight="1">
      <c r="A346" s="24">
        <v>36.0</v>
      </c>
      <c r="B346" s="24" t="s">
        <v>5483</v>
      </c>
      <c r="C346" s="24" t="s">
        <v>123</v>
      </c>
      <c r="D346" s="24" t="s">
        <v>5849</v>
      </c>
      <c r="E346" s="24">
        <v>16.0</v>
      </c>
      <c r="F346" s="24">
        <v>71.0</v>
      </c>
      <c r="G346" s="24">
        <v>36.0</v>
      </c>
      <c r="H346" s="24">
        <v>5.5</v>
      </c>
      <c r="I346" s="24">
        <v>1.0</v>
      </c>
      <c r="J346" s="24">
        <v>5.0</v>
      </c>
      <c r="K346" s="24">
        <v>1.0</v>
      </c>
      <c r="L346" s="24">
        <v>3.0</v>
      </c>
      <c r="M346" s="24">
        <v>2.0</v>
      </c>
      <c r="N346" s="24">
        <v>4.0</v>
      </c>
      <c r="O346" s="24">
        <v>3.0</v>
      </c>
      <c r="P346" s="24">
        <v>0.0</v>
      </c>
      <c r="Q346" s="3">
        <v>8.0</v>
      </c>
      <c r="R346" s="3">
        <v>128.0</v>
      </c>
      <c r="S346" s="3" t="s">
        <v>4631</v>
      </c>
      <c r="T346" s="3"/>
      <c r="U346" s="3" t="str">
        <f t="shared" si="2"/>
        <v>#REF!</v>
      </c>
    </row>
    <row r="347" ht="15.75" customHeight="1">
      <c r="A347" s="24">
        <v>37.0</v>
      </c>
      <c r="B347" s="24" t="s">
        <v>4849</v>
      </c>
      <c r="C347" s="24" t="s">
        <v>85</v>
      </c>
      <c r="D347" s="24" t="s">
        <v>5844</v>
      </c>
      <c r="E347" s="24">
        <v>16.0</v>
      </c>
      <c r="F347" s="24">
        <v>67.0</v>
      </c>
      <c r="G347" s="24">
        <v>65.0</v>
      </c>
      <c r="H347" s="24">
        <v>6.5</v>
      </c>
      <c r="I347" s="24">
        <v>0.0</v>
      </c>
      <c r="J347" s="24">
        <v>0.0</v>
      </c>
      <c r="K347" s="24">
        <v>1.0</v>
      </c>
      <c r="L347" s="24">
        <v>11.0</v>
      </c>
      <c r="M347" s="24">
        <v>3.0</v>
      </c>
      <c r="N347" s="24">
        <v>0.0</v>
      </c>
      <c r="O347" s="24">
        <v>0.0</v>
      </c>
      <c r="P347" s="24">
        <v>0.0</v>
      </c>
      <c r="Q347" s="3">
        <v>7.9</v>
      </c>
      <c r="R347" s="3">
        <v>127.0</v>
      </c>
      <c r="S347" s="3" t="s">
        <v>4630</v>
      </c>
      <c r="T347" s="3"/>
      <c r="U347" s="3" t="str">
        <f t="shared" si="2"/>
        <v>#REF!</v>
      </c>
    </row>
    <row r="348" ht="15.75" customHeight="1">
      <c r="A348" s="24">
        <v>38.0</v>
      </c>
      <c r="B348" s="24" t="s">
        <v>5520</v>
      </c>
      <c r="C348" s="24" t="s">
        <v>31</v>
      </c>
      <c r="D348" s="24" t="s">
        <v>5849</v>
      </c>
      <c r="E348" s="24">
        <v>13.0</v>
      </c>
      <c r="F348" s="24">
        <v>66.0</v>
      </c>
      <c r="G348" s="24">
        <v>23.0</v>
      </c>
      <c r="H348" s="24">
        <v>6.0</v>
      </c>
      <c r="I348" s="24">
        <v>1.5</v>
      </c>
      <c r="J348" s="24">
        <v>14.0</v>
      </c>
      <c r="K348" s="24">
        <v>4.0</v>
      </c>
      <c r="L348" s="24">
        <v>5.0</v>
      </c>
      <c r="M348" s="24">
        <v>1.0</v>
      </c>
      <c r="N348" s="24">
        <v>2.0</v>
      </c>
      <c r="O348" s="24">
        <v>5.0</v>
      </c>
      <c r="P348" s="24">
        <v>1.0</v>
      </c>
      <c r="Q348" s="3">
        <v>9.8</v>
      </c>
      <c r="R348" s="3">
        <v>126.9</v>
      </c>
      <c r="S348" s="3" t="s">
        <v>4631</v>
      </c>
      <c r="T348" s="3"/>
      <c r="U348" s="3" t="str">
        <f t="shared" si="2"/>
        <v>#REF!</v>
      </c>
    </row>
    <row r="349" ht="15.75" customHeight="1">
      <c r="A349" s="24">
        <v>39.0</v>
      </c>
      <c r="B349" s="24" t="s">
        <v>5159</v>
      </c>
      <c r="C349" s="24" t="s">
        <v>44</v>
      </c>
      <c r="D349" s="24" t="s">
        <v>5847</v>
      </c>
      <c r="E349" s="24">
        <v>14.0</v>
      </c>
      <c r="F349" s="24">
        <v>39.0</v>
      </c>
      <c r="G349" s="24">
        <v>24.0</v>
      </c>
      <c r="H349" s="24">
        <v>17.0</v>
      </c>
      <c r="I349" s="24">
        <v>9.0</v>
      </c>
      <c r="J349" s="24">
        <v>58.5</v>
      </c>
      <c r="K349" s="24">
        <v>21.0</v>
      </c>
      <c r="L349" s="24">
        <v>8.0</v>
      </c>
      <c r="M349" s="24">
        <v>0.0</v>
      </c>
      <c r="N349" s="24">
        <v>2.0</v>
      </c>
      <c r="O349" s="24">
        <v>0.0</v>
      </c>
      <c r="P349" s="24">
        <v>0.0</v>
      </c>
      <c r="Q349" s="3">
        <v>9.1</v>
      </c>
      <c r="R349" s="3">
        <v>126.85</v>
      </c>
      <c r="S349" s="3" t="s">
        <v>4632</v>
      </c>
      <c r="T349" s="3"/>
      <c r="U349" s="3" t="str">
        <f t="shared" si="2"/>
        <v>#REF!</v>
      </c>
    </row>
    <row r="350" ht="15.75" customHeight="1">
      <c r="A350" s="24">
        <v>40.0</v>
      </c>
      <c r="B350" s="24" t="s">
        <v>4859</v>
      </c>
      <c r="C350" s="24" t="s">
        <v>27</v>
      </c>
      <c r="D350" s="24" t="s">
        <v>5845</v>
      </c>
      <c r="E350" s="24">
        <v>16.0</v>
      </c>
      <c r="F350" s="24">
        <v>69.0</v>
      </c>
      <c r="G350" s="24">
        <v>42.0</v>
      </c>
      <c r="H350" s="24">
        <v>11.0</v>
      </c>
      <c r="I350" s="24">
        <v>2.5</v>
      </c>
      <c r="J350" s="24">
        <v>13.5</v>
      </c>
      <c r="K350" s="24">
        <v>8.0</v>
      </c>
      <c r="L350" s="24">
        <v>0.0</v>
      </c>
      <c r="M350" s="24">
        <v>0.0</v>
      </c>
      <c r="N350" s="24">
        <v>0.0</v>
      </c>
      <c r="O350" s="24">
        <v>1.0</v>
      </c>
      <c r="P350" s="24">
        <v>1.0</v>
      </c>
      <c r="Q350" s="3">
        <v>7.8</v>
      </c>
      <c r="R350" s="3">
        <v>124.35</v>
      </c>
      <c r="S350" s="3" t="s">
        <v>4630</v>
      </c>
      <c r="T350" s="3"/>
      <c r="U350" s="3" t="str">
        <f t="shared" si="2"/>
        <v>#REF!</v>
      </c>
    </row>
    <row r="351" ht="15.75" customHeight="1">
      <c r="A351" s="24">
        <v>41.0</v>
      </c>
      <c r="B351" s="24" t="s">
        <v>4881</v>
      </c>
      <c r="C351" s="24" t="s">
        <v>39</v>
      </c>
      <c r="D351" s="24" t="s">
        <v>5844</v>
      </c>
      <c r="E351" s="24">
        <v>16.0</v>
      </c>
      <c r="F351" s="24">
        <v>36.0</v>
      </c>
      <c r="G351" s="24">
        <v>20.0</v>
      </c>
      <c r="H351" s="24">
        <v>12.5</v>
      </c>
      <c r="I351" s="24">
        <v>12.0</v>
      </c>
      <c r="J351" s="24">
        <v>88.0</v>
      </c>
      <c r="K351" s="24">
        <v>23.0</v>
      </c>
      <c r="L351" s="24">
        <v>4.0</v>
      </c>
      <c r="M351" s="24">
        <v>1.0</v>
      </c>
      <c r="N351" s="24">
        <v>1.0</v>
      </c>
      <c r="O351" s="24">
        <v>0.0</v>
      </c>
      <c r="P351" s="24">
        <v>0.0</v>
      </c>
      <c r="Q351" s="3">
        <v>7.8</v>
      </c>
      <c r="R351" s="3">
        <v>124.3</v>
      </c>
      <c r="S351" s="3" t="s">
        <v>4630</v>
      </c>
      <c r="T351" s="3"/>
      <c r="U351" s="3" t="str">
        <f t="shared" si="2"/>
        <v>#REF!</v>
      </c>
    </row>
    <row r="352" ht="15.75" customHeight="1">
      <c r="A352" s="24">
        <v>42.0</v>
      </c>
      <c r="B352" s="24" t="s">
        <v>4854</v>
      </c>
      <c r="C352" s="24" t="s">
        <v>123</v>
      </c>
      <c r="D352" s="24" t="s">
        <v>5845</v>
      </c>
      <c r="E352" s="24">
        <v>16.0</v>
      </c>
      <c r="F352" s="24">
        <v>66.0</v>
      </c>
      <c r="G352" s="24">
        <v>49.0</v>
      </c>
      <c r="H352" s="24">
        <v>11.5</v>
      </c>
      <c r="I352" s="24">
        <v>1.5</v>
      </c>
      <c r="J352" s="24">
        <v>11.5</v>
      </c>
      <c r="K352" s="24">
        <v>4.0</v>
      </c>
      <c r="L352" s="24">
        <v>9.0</v>
      </c>
      <c r="M352" s="24">
        <v>1.0</v>
      </c>
      <c r="N352" s="24">
        <v>0.0</v>
      </c>
      <c r="O352" s="24">
        <v>0.0</v>
      </c>
      <c r="P352" s="24">
        <v>0.0</v>
      </c>
      <c r="Q352" s="3">
        <v>7.8</v>
      </c>
      <c r="R352" s="3">
        <v>124.15</v>
      </c>
      <c r="S352" s="3" t="s">
        <v>4630</v>
      </c>
      <c r="T352" s="3"/>
      <c r="U352" s="3" t="str">
        <f t="shared" si="2"/>
        <v>#REF!</v>
      </c>
    </row>
    <row r="353" ht="15.75" customHeight="1">
      <c r="A353" s="24">
        <v>43.0</v>
      </c>
      <c r="B353" s="24" t="s">
        <v>5462</v>
      </c>
      <c r="C353" s="24" t="s">
        <v>2564</v>
      </c>
      <c r="D353" s="24" t="s">
        <v>5849</v>
      </c>
      <c r="E353" s="24">
        <v>15.0</v>
      </c>
      <c r="F353" s="24">
        <v>78.0</v>
      </c>
      <c r="G353" s="24">
        <v>39.0</v>
      </c>
      <c r="H353" s="24">
        <v>9.5</v>
      </c>
      <c r="I353" s="24">
        <v>1.0</v>
      </c>
      <c r="J353" s="24">
        <v>9.0</v>
      </c>
      <c r="K353" s="24">
        <v>3.0</v>
      </c>
      <c r="L353" s="24">
        <v>4.0</v>
      </c>
      <c r="M353" s="24">
        <v>0.0</v>
      </c>
      <c r="N353" s="24">
        <v>2.0</v>
      </c>
      <c r="O353" s="24">
        <v>0.0</v>
      </c>
      <c r="P353" s="24">
        <v>0.0</v>
      </c>
      <c r="Q353" s="3">
        <v>8.2</v>
      </c>
      <c r="R353" s="3">
        <v>122.9</v>
      </c>
      <c r="S353" s="3" t="s">
        <v>4631</v>
      </c>
      <c r="T353" s="3"/>
      <c r="U353" s="3" t="str">
        <f t="shared" si="2"/>
        <v>#REF!</v>
      </c>
    </row>
    <row r="354" ht="15.75" customHeight="1">
      <c r="A354" s="24">
        <v>44.0</v>
      </c>
      <c r="B354" s="24" t="s">
        <v>5147</v>
      </c>
      <c r="C354" s="24" t="s">
        <v>99</v>
      </c>
      <c r="D354" s="24" t="s">
        <v>5847</v>
      </c>
      <c r="E354" s="24">
        <v>15.0</v>
      </c>
      <c r="F354" s="24">
        <v>36.0</v>
      </c>
      <c r="G354" s="24">
        <v>5.0</v>
      </c>
      <c r="H354" s="24">
        <v>15.0</v>
      </c>
      <c r="I354" s="24">
        <v>8.0</v>
      </c>
      <c r="J354" s="24">
        <v>63.0</v>
      </c>
      <c r="K354" s="24">
        <v>17.0</v>
      </c>
      <c r="L354" s="24">
        <v>6.0</v>
      </c>
      <c r="M354" s="24">
        <v>1.0</v>
      </c>
      <c r="N354" s="24">
        <v>4.0</v>
      </c>
      <c r="O354" s="24">
        <v>1.0</v>
      </c>
      <c r="P354" s="24">
        <v>1.0</v>
      </c>
      <c r="Q354" s="3">
        <v>8.2</v>
      </c>
      <c r="R354" s="3">
        <v>122.8</v>
      </c>
      <c r="S354" s="3" t="s">
        <v>4632</v>
      </c>
      <c r="T354" s="3"/>
      <c r="U354" s="3" t="str">
        <f t="shared" si="2"/>
        <v>#REF!</v>
      </c>
    </row>
    <row r="355" ht="15.75" customHeight="1">
      <c r="A355" s="24">
        <v>45.0</v>
      </c>
      <c r="B355" s="24" t="s">
        <v>4862</v>
      </c>
      <c r="C355" s="24" t="s">
        <v>36</v>
      </c>
      <c r="D355" s="24" t="s">
        <v>5845</v>
      </c>
      <c r="E355" s="24">
        <v>15.0</v>
      </c>
      <c r="F355" s="24">
        <v>70.0</v>
      </c>
      <c r="G355" s="24">
        <v>40.0</v>
      </c>
      <c r="H355" s="24">
        <v>4.5</v>
      </c>
      <c r="I355" s="24">
        <v>0.5</v>
      </c>
      <c r="J355" s="24">
        <v>4.5</v>
      </c>
      <c r="K355" s="24">
        <v>2.0</v>
      </c>
      <c r="L355" s="24">
        <v>12.0</v>
      </c>
      <c r="M355" s="24">
        <v>0.0</v>
      </c>
      <c r="N355" s="24">
        <v>2.0</v>
      </c>
      <c r="O355" s="24">
        <v>2.0</v>
      </c>
      <c r="P355" s="24">
        <v>0.0</v>
      </c>
      <c r="Q355" s="3">
        <v>8.1</v>
      </c>
      <c r="R355" s="3">
        <v>121.95</v>
      </c>
      <c r="S355" s="3" t="s">
        <v>4630</v>
      </c>
      <c r="T355" s="3"/>
      <c r="U355" s="3" t="str">
        <f t="shared" si="2"/>
        <v>#REF!</v>
      </c>
    </row>
    <row r="356" ht="15.75" customHeight="1">
      <c r="A356" s="24">
        <v>46.0</v>
      </c>
      <c r="B356" s="24" t="s">
        <v>5149</v>
      </c>
      <c r="C356" s="24" t="s">
        <v>64</v>
      </c>
      <c r="D356" s="24" t="s">
        <v>5847</v>
      </c>
      <c r="E356" s="24">
        <v>16.0</v>
      </c>
      <c r="F356" s="24">
        <v>32.0</v>
      </c>
      <c r="G356" s="24">
        <v>15.0</v>
      </c>
      <c r="H356" s="24">
        <v>16.0</v>
      </c>
      <c r="I356" s="24">
        <v>9.0</v>
      </c>
      <c r="J356" s="24">
        <v>82.0</v>
      </c>
      <c r="K356" s="24">
        <v>25.0</v>
      </c>
      <c r="L356" s="24">
        <v>2.0</v>
      </c>
      <c r="M356" s="24">
        <v>1.0</v>
      </c>
      <c r="N356" s="24">
        <v>1.0</v>
      </c>
      <c r="O356" s="24">
        <v>2.0</v>
      </c>
      <c r="P356" s="24">
        <v>0.0</v>
      </c>
      <c r="Q356" s="3">
        <v>7.5</v>
      </c>
      <c r="R356" s="3">
        <v>120.7</v>
      </c>
      <c r="S356" s="3" t="s">
        <v>4632</v>
      </c>
      <c r="T356" s="3"/>
      <c r="U356" s="3" t="str">
        <f t="shared" si="2"/>
        <v>#REF!</v>
      </c>
    </row>
    <row r="357" ht="15.75" customHeight="1">
      <c r="A357" s="24">
        <v>47.0</v>
      </c>
      <c r="B357" s="24" t="s">
        <v>4858</v>
      </c>
      <c r="C357" s="24" t="s">
        <v>27</v>
      </c>
      <c r="D357" s="24" t="s">
        <v>5844</v>
      </c>
      <c r="E357" s="24">
        <v>16.0</v>
      </c>
      <c r="F357" s="24">
        <v>43.0</v>
      </c>
      <c r="G357" s="24">
        <v>25.0</v>
      </c>
      <c r="H357" s="24">
        <v>13.5</v>
      </c>
      <c r="I357" s="24">
        <v>9.0</v>
      </c>
      <c r="J357" s="24">
        <v>48.5</v>
      </c>
      <c r="K357" s="24">
        <v>15.0</v>
      </c>
      <c r="L357" s="24">
        <v>1.0</v>
      </c>
      <c r="M357" s="24">
        <v>1.0</v>
      </c>
      <c r="N357" s="24">
        <v>1.0</v>
      </c>
      <c r="O357" s="24">
        <v>2.0</v>
      </c>
      <c r="P357" s="24">
        <v>0.0</v>
      </c>
      <c r="Q357" s="3">
        <v>7.5</v>
      </c>
      <c r="R357" s="3">
        <v>119.85</v>
      </c>
      <c r="S357" s="3" t="s">
        <v>4630</v>
      </c>
      <c r="T357" s="3"/>
      <c r="U357" s="3" t="str">
        <f t="shared" si="2"/>
        <v>#REF!</v>
      </c>
    </row>
    <row r="358" ht="15.75" customHeight="1">
      <c r="A358" s="24">
        <v>48.0</v>
      </c>
      <c r="B358" s="24" t="s">
        <v>5851</v>
      </c>
      <c r="C358" s="24" t="s">
        <v>64</v>
      </c>
      <c r="D358" s="24" t="s">
        <v>5850</v>
      </c>
      <c r="E358" s="24">
        <v>16.0</v>
      </c>
      <c r="F358" s="24">
        <v>34.0</v>
      </c>
      <c r="G358" s="24">
        <v>28.0</v>
      </c>
      <c r="H358" s="24">
        <v>12.0</v>
      </c>
      <c r="I358" s="24">
        <v>7.5</v>
      </c>
      <c r="J358" s="24">
        <v>47.0</v>
      </c>
      <c r="K358" s="24">
        <v>14.0</v>
      </c>
      <c r="L358" s="24">
        <v>2.0</v>
      </c>
      <c r="M358" s="24">
        <v>0.0</v>
      </c>
      <c r="N358" s="24">
        <v>2.0</v>
      </c>
      <c r="O358" s="24">
        <v>4.0</v>
      </c>
      <c r="P358" s="24">
        <v>1.0</v>
      </c>
      <c r="Q358" s="3">
        <v>7.5</v>
      </c>
      <c r="R358" s="3">
        <v>119.7</v>
      </c>
      <c r="S358" s="3" t="s">
        <v>4632</v>
      </c>
      <c r="T358" s="3"/>
      <c r="U358" s="3" t="str">
        <f t="shared" si="2"/>
        <v>#REF!</v>
      </c>
    </row>
    <row r="359" ht="15.75" customHeight="1">
      <c r="A359" s="24">
        <v>49.0</v>
      </c>
      <c r="B359" s="24" t="s">
        <v>4870</v>
      </c>
      <c r="C359" s="24" t="s">
        <v>83</v>
      </c>
      <c r="D359" s="24" t="s">
        <v>5844</v>
      </c>
      <c r="E359" s="24">
        <v>16.0</v>
      </c>
      <c r="F359" s="24">
        <v>40.0</v>
      </c>
      <c r="G359" s="24">
        <v>7.0</v>
      </c>
      <c r="H359" s="24">
        <v>13.0</v>
      </c>
      <c r="I359" s="24">
        <v>8.5</v>
      </c>
      <c r="J359" s="24">
        <v>80.5</v>
      </c>
      <c r="K359" s="24">
        <v>16.0</v>
      </c>
      <c r="L359" s="24">
        <v>4.0</v>
      </c>
      <c r="M359" s="24">
        <v>0.0</v>
      </c>
      <c r="N359" s="24">
        <v>5.0</v>
      </c>
      <c r="O359" s="24">
        <v>1.0</v>
      </c>
      <c r="P359" s="24">
        <v>0.0</v>
      </c>
      <c r="Q359" s="3">
        <v>7.5</v>
      </c>
      <c r="R359" s="3">
        <v>119.55</v>
      </c>
      <c r="S359" s="3" t="s">
        <v>4630</v>
      </c>
      <c r="T359" s="3"/>
      <c r="U359" s="3" t="str">
        <f t="shared" si="2"/>
        <v>#REF!</v>
      </c>
    </row>
    <row r="360" ht="15.75" customHeight="1">
      <c r="A360" s="24">
        <v>50.0</v>
      </c>
      <c r="B360" s="24" t="s">
        <v>4861</v>
      </c>
      <c r="C360" s="24" t="s">
        <v>53</v>
      </c>
      <c r="D360" s="24" t="s">
        <v>5845</v>
      </c>
      <c r="E360" s="24">
        <v>16.0</v>
      </c>
      <c r="F360" s="24">
        <v>68.0</v>
      </c>
      <c r="G360" s="24">
        <v>42.0</v>
      </c>
      <c r="H360" s="24">
        <v>9.0</v>
      </c>
      <c r="I360" s="24">
        <v>0.0</v>
      </c>
      <c r="J360" s="24">
        <v>0.0</v>
      </c>
      <c r="K360" s="24">
        <v>4.0</v>
      </c>
      <c r="L360" s="24">
        <v>5.0</v>
      </c>
      <c r="M360" s="24">
        <v>1.0</v>
      </c>
      <c r="N360" s="24">
        <v>0.0</v>
      </c>
      <c r="O360" s="24">
        <v>1.0</v>
      </c>
      <c r="P360" s="24">
        <v>1.0</v>
      </c>
      <c r="Q360" s="3">
        <v>7.4</v>
      </c>
      <c r="R360" s="3">
        <v>119.0</v>
      </c>
      <c r="S360" s="3" t="s">
        <v>4630</v>
      </c>
      <c r="T360" s="3"/>
      <c r="U360" s="3" t="str">
        <f t="shared" si="2"/>
        <v>#REF!</v>
      </c>
    </row>
    <row r="361" ht="15.75" customHeight="1">
      <c r="A361" s="24">
        <v>51.0</v>
      </c>
      <c r="B361" s="24" t="s">
        <v>5157</v>
      </c>
      <c r="C361" s="24" t="s">
        <v>50</v>
      </c>
      <c r="D361" s="24" t="s">
        <v>5847</v>
      </c>
      <c r="E361" s="24">
        <v>16.0</v>
      </c>
      <c r="F361" s="24">
        <v>36.0</v>
      </c>
      <c r="G361" s="24">
        <v>11.0</v>
      </c>
      <c r="H361" s="24">
        <v>19.0</v>
      </c>
      <c r="I361" s="24">
        <v>10.0</v>
      </c>
      <c r="J361" s="24">
        <v>69.5</v>
      </c>
      <c r="K361" s="24">
        <v>15.0</v>
      </c>
      <c r="L361" s="24">
        <v>4.0</v>
      </c>
      <c r="M361" s="24">
        <v>0.0</v>
      </c>
      <c r="N361" s="24">
        <v>4.0</v>
      </c>
      <c r="O361" s="24">
        <v>0.0</v>
      </c>
      <c r="P361" s="24">
        <v>0.0</v>
      </c>
      <c r="Q361" s="3">
        <v>7.4</v>
      </c>
      <c r="R361" s="3">
        <v>118.45</v>
      </c>
      <c r="S361" s="3" t="s">
        <v>4632</v>
      </c>
      <c r="T361" s="3"/>
      <c r="U361" s="3" t="str">
        <f t="shared" si="2"/>
        <v>#REF!</v>
      </c>
    </row>
    <row r="362" ht="15.75" customHeight="1">
      <c r="A362" s="24">
        <v>52.0</v>
      </c>
      <c r="B362" s="24" t="s">
        <v>4875</v>
      </c>
      <c r="C362" s="24" t="s">
        <v>123</v>
      </c>
      <c r="D362" s="24" t="s">
        <v>5844</v>
      </c>
      <c r="E362" s="24">
        <v>15.0</v>
      </c>
      <c r="F362" s="24">
        <v>65.0</v>
      </c>
      <c r="G362" s="24">
        <v>36.0</v>
      </c>
      <c r="H362" s="24">
        <v>9.0</v>
      </c>
      <c r="I362" s="24">
        <v>1.5</v>
      </c>
      <c r="J362" s="24">
        <v>12.5</v>
      </c>
      <c r="K362" s="24">
        <v>7.0</v>
      </c>
      <c r="L362" s="24">
        <v>9.0</v>
      </c>
      <c r="M362" s="24">
        <v>0.0</v>
      </c>
      <c r="N362" s="24">
        <v>1.0</v>
      </c>
      <c r="O362" s="24">
        <v>1.0</v>
      </c>
      <c r="P362" s="24">
        <v>0.0</v>
      </c>
      <c r="Q362" s="3">
        <v>7.9</v>
      </c>
      <c r="R362" s="3">
        <v>118.25</v>
      </c>
      <c r="S362" s="3" t="s">
        <v>4630</v>
      </c>
      <c r="T362" s="3"/>
      <c r="U362" s="3" t="str">
        <f t="shared" si="2"/>
        <v>#REF!</v>
      </c>
    </row>
    <row r="363" ht="15.75" customHeight="1">
      <c r="A363" s="24">
        <v>53.0</v>
      </c>
      <c r="B363" s="24" t="s">
        <v>5026</v>
      </c>
      <c r="C363" s="24" t="s">
        <v>111</v>
      </c>
      <c r="D363" s="24" t="s">
        <v>5847</v>
      </c>
      <c r="E363" s="24">
        <v>16.0</v>
      </c>
      <c r="F363" s="24">
        <v>33.0</v>
      </c>
      <c r="G363" s="24">
        <v>11.0</v>
      </c>
      <c r="H363" s="24">
        <v>15.0</v>
      </c>
      <c r="I363" s="24">
        <v>11.0</v>
      </c>
      <c r="J363" s="24">
        <v>66.0</v>
      </c>
      <c r="K363" s="24">
        <v>19.0</v>
      </c>
      <c r="L363" s="24">
        <v>0.0</v>
      </c>
      <c r="M363" s="24">
        <v>0.0</v>
      </c>
      <c r="N363" s="24">
        <v>2.0</v>
      </c>
      <c r="O363" s="24">
        <v>3.0</v>
      </c>
      <c r="P363" s="24">
        <v>0.0</v>
      </c>
      <c r="Q363" s="3">
        <v>7.4</v>
      </c>
      <c r="R363" s="3">
        <v>118.1</v>
      </c>
      <c r="S363" s="3" t="s">
        <v>4632</v>
      </c>
      <c r="T363" s="3"/>
      <c r="U363" s="3" t="str">
        <f t="shared" si="2"/>
        <v>#REF!</v>
      </c>
    </row>
    <row r="364" ht="15.75" customHeight="1">
      <c r="A364" s="24">
        <v>54.0</v>
      </c>
      <c r="B364" s="24" t="s">
        <v>4856</v>
      </c>
      <c r="C364" s="24" t="s">
        <v>18</v>
      </c>
      <c r="D364" s="24" t="s">
        <v>5845</v>
      </c>
      <c r="E364" s="24">
        <v>14.0</v>
      </c>
      <c r="F364" s="24">
        <v>75.0</v>
      </c>
      <c r="G364" s="24">
        <v>34.0</v>
      </c>
      <c r="H364" s="24">
        <v>11.0</v>
      </c>
      <c r="I364" s="24">
        <v>3.0</v>
      </c>
      <c r="J364" s="24">
        <v>18.0</v>
      </c>
      <c r="K364" s="24">
        <v>4.0</v>
      </c>
      <c r="L364" s="24">
        <v>3.0</v>
      </c>
      <c r="M364" s="24">
        <v>0.0</v>
      </c>
      <c r="N364" s="24">
        <v>0.0</v>
      </c>
      <c r="O364" s="24">
        <v>0.0</v>
      </c>
      <c r="P364" s="24">
        <v>0.0</v>
      </c>
      <c r="Q364" s="3">
        <v>8.4</v>
      </c>
      <c r="R364" s="3">
        <v>117.8</v>
      </c>
      <c r="S364" s="3" t="s">
        <v>4630</v>
      </c>
      <c r="T364" s="3"/>
      <c r="U364" s="3" t="str">
        <f t="shared" si="2"/>
        <v>#REF!</v>
      </c>
    </row>
    <row r="365" ht="15.75" customHeight="1">
      <c r="A365" s="24">
        <v>55.0</v>
      </c>
      <c r="B365" s="24" t="s">
        <v>5486</v>
      </c>
      <c r="C365" s="24" t="s">
        <v>36</v>
      </c>
      <c r="D365" s="24" t="s">
        <v>5849</v>
      </c>
      <c r="E365" s="24">
        <v>15.0</v>
      </c>
      <c r="F365" s="24">
        <v>65.0</v>
      </c>
      <c r="G365" s="24">
        <v>20.0</v>
      </c>
      <c r="H365" s="24">
        <v>5.0</v>
      </c>
      <c r="I365" s="24">
        <v>1.0</v>
      </c>
      <c r="J365" s="24">
        <v>14.0</v>
      </c>
      <c r="K365" s="24">
        <v>2.0</v>
      </c>
      <c r="L365" s="24">
        <v>11.0</v>
      </c>
      <c r="M365" s="24">
        <v>3.0</v>
      </c>
      <c r="N365" s="24">
        <v>2.0</v>
      </c>
      <c r="O365" s="24">
        <v>2.0</v>
      </c>
      <c r="P365" s="24">
        <v>0.0</v>
      </c>
      <c r="Q365" s="3">
        <v>7.8</v>
      </c>
      <c r="R365" s="3">
        <v>117.4</v>
      </c>
      <c r="S365" s="3" t="s">
        <v>4631</v>
      </c>
      <c r="T365" s="3"/>
      <c r="U365" s="3" t="str">
        <f t="shared" si="2"/>
        <v>#REF!</v>
      </c>
    </row>
    <row r="366" ht="15.75" customHeight="1">
      <c r="A366" s="24">
        <v>56.0</v>
      </c>
      <c r="B366" s="24" t="s">
        <v>5141</v>
      </c>
      <c r="C366" s="24" t="s">
        <v>99</v>
      </c>
      <c r="D366" s="24" t="s">
        <v>5847</v>
      </c>
      <c r="E366" s="24">
        <v>16.0</v>
      </c>
      <c r="F366" s="24">
        <v>37.0</v>
      </c>
      <c r="G366" s="24">
        <v>20.0</v>
      </c>
      <c r="H366" s="24">
        <v>12.5</v>
      </c>
      <c r="I366" s="24">
        <v>6.5</v>
      </c>
      <c r="J366" s="24">
        <v>47.0</v>
      </c>
      <c r="K366" s="24">
        <v>24.0</v>
      </c>
      <c r="L366" s="24">
        <v>1.0</v>
      </c>
      <c r="M366" s="24">
        <v>0.0</v>
      </c>
      <c r="N366" s="24">
        <v>2.0</v>
      </c>
      <c r="O366" s="24">
        <v>1.0</v>
      </c>
      <c r="P366" s="24">
        <v>1.0</v>
      </c>
      <c r="Q366" s="3">
        <v>7.3</v>
      </c>
      <c r="R366" s="3">
        <v>117.2</v>
      </c>
      <c r="S366" s="3" t="s">
        <v>4632</v>
      </c>
      <c r="T366" s="3"/>
      <c r="U366" s="3" t="str">
        <f t="shared" si="2"/>
        <v>#REF!</v>
      </c>
    </row>
    <row r="367" ht="15.75" customHeight="1">
      <c r="A367" s="24">
        <v>57.0</v>
      </c>
      <c r="B367" s="24" t="s">
        <v>5475</v>
      </c>
      <c r="C367" s="24" t="s">
        <v>66</v>
      </c>
      <c r="D367" s="24" t="s">
        <v>5849</v>
      </c>
      <c r="E367" s="24">
        <v>16.0</v>
      </c>
      <c r="F367" s="24">
        <v>63.0</v>
      </c>
      <c r="G367" s="24">
        <v>18.0</v>
      </c>
      <c r="H367" s="24">
        <v>9.0</v>
      </c>
      <c r="I367" s="24">
        <v>2.5</v>
      </c>
      <c r="J367" s="24">
        <v>19.0</v>
      </c>
      <c r="K367" s="24">
        <v>9.0</v>
      </c>
      <c r="L367" s="24">
        <v>8.0</v>
      </c>
      <c r="M367" s="24">
        <v>0.0</v>
      </c>
      <c r="N367" s="24">
        <v>3.0</v>
      </c>
      <c r="O367" s="24">
        <v>1.0</v>
      </c>
      <c r="P367" s="24">
        <v>0.0</v>
      </c>
      <c r="Q367" s="3">
        <v>7.3</v>
      </c>
      <c r="R367" s="3">
        <v>116.9</v>
      </c>
      <c r="S367" s="3" t="s">
        <v>4631</v>
      </c>
      <c r="T367" s="3"/>
      <c r="U367" s="3" t="str">
        <f t="shared" si="2"/>
        <v>#REF!</v>
      </c>
    </row>
    <row r="368" ht="15.75" customHeight="1">
      <c r="A368" s="24">
        <v>58.0</v>
      </c>
      <c r="B368" s="24" t="s">
        <v>5490</v>
      </c>
      <c r="C368" s="24" t="s">
        <v>77</v>
      </c>
      <c r="D368" s="24" t="s">
        <v>5846</v>
      </c>
      <c r="E368" s="24">
        <v>16.0</v>
      </c>
      <c r="F368" s="24">
        <v>53.0</v>
      </c>
      <c r="G368" s="24">
        <v>12.0</v>
      </c>
      <c r="H368" s="24">
        <v>5.0</v>
      </c>
      <c r="I368" s="24">
        <v>0.0</v>
      </c>
      <c r="J368" s="24">
        <v>0.0</v>
      </c>
      <c r="K368" s="24">
        <v>1.0</v>
      </c>
      <c r="L368" s="24">
        <v>15.0</v>
      </c>
      <c r="M368" s="24">
        <v>3.0</v>
      </c>
      <c r="N368" s="24">
        <v>2.0</v>
      </c>
      <c r="O368" s="24">
        <v>3.0</v>
      </c>
      <c r="P368" s="24">
        <v>2.0</v>
      </c>
      <c r="Q368" s="3">
        <v>7.2</v>
      </c>
      <c r="R368" s="3">
        <v>116.0</v>
      </c>
      <c r="S368" s="3" t="s">
        <v>4631</v>
      </c>
      <c r="T368" s="3"/>
      <c r="U368" s="3" t="str">
        <f t="shared" si="2"/>
        <v>#REF!</v>
      </c>
    </row>
    <row r="369" ht="15.75" customHeight="1">
      <c r="A369" s="24">
        <v>59.0</v>
      </c>
      <c r="B369" s="24" t="s">
        <v>4885</v>
      </c>
      <c r="C369" s="24" t="s">
        <v>27</v>
      </c>
      <c r="D369" s="24" t="s">
        <v>5845</v>
      </c>
      <c r="E369" s="24">
        <v>14.0</v>
      </c>
      <c r="F369" s="24">
        <v>69.0</v>
      </c>
      <c r="G369" s="24">
        <v>36.0</v>
      </c>
      <c r="H369" s="24">
        <v>3.0</v>
      </c>
      <c r="I369" s="24">
        <v>1.0</v>
      </c>
      <c r="J369" s="24">
        <v>1.0</v>
      </c>
      <c r="K369" s="24">
        <v>3.0</v>
      </c>
      <c r="L369" s="24">
        <v>8.0</v>
      </c>
      <c r="M369" s="24">
        <v>1.0</v>
      </c>
      <c r="N369" s="24">
        <v>0.0</v>
      </c>
      <c r="O369" s="24">
        <v>1.0</v>
      </c>
      <c r="P369" s="24">
        <v>1.0</v>
      </c>
      <c r="Q369" s="3">
        <v>8.2</v>
      </c>
      <c r="R369" s="3">
        <v>115.1</v>
      </c>
      <c r="S369" s="3" t="s">
        <v>4630</v>
      </c>
      <c r="T369" s="3"/>
      <c r="U369" s="3" t="str">
        <f t="shared" si="2"/>
        <v>#REF!</v>
      </c>
    </row>
    <row r="370" ht="15.75" customHeight="1">
      <c r="A370" s="24">
        <v>60.0</v>
      </c>
      <c r="B370" s="24" t="s">
        <v>4873</v>
      </c>
      <c r="C370" s="24" t="s">
        <v>102</v>
      </c>
      <c r="D370" s="24" t="s">
        <v>5845</v>
      </c>
      <c r="E370" s="24">
        <v>14.0</v>
      </c>
      <c r="F370" s="24">
        <v>78.0</v>
      </c>
      <c r="G370" s="24">
        <v>58.0</v>
      </c>
      <c r="H370" s="24">
        <v>6.0</v>
      </c>
      <c r="I370" s="24">
        <v>0.0</v>
      </c>
      <c r="J370" s="24">
        <v>0.0</v>
      </c>
      <c r="K370" s="24">
        <v>1.0</v>
      </c>
      <c r="L370" s="24">
        <v>1.0</v>
      </c>
      <c r="M370" s="24">
        <v>0.0</v>
      </c>
      <c r="N370" s="24">
        <v>0.0</v>
      </c>
      <c r="O370" s="24">
        <v>0.0</v>
      </c>
      <c r="P370" s="24">
        <v>0.0</v>
      </c>
      <c r="Q370" s="3">
        <v>8.2</v>
      </c>
      <c r="R370" s="3">
        <v>115.0</v>
      </c>
      <c r="S370" s="3" t="s">
        <v>4630</v>
      </c>
      <c r="T370" s="3"/>
      <c r="U370" s="3" t="str">
        <f t="shared" si="2"/>
        <v>#REF!</v>
      </c>
    </row>
    <row r="371" ht="15.75" customHeight="1">
      <c r="A371" s="24">
        <v>61.0</v>
      </c>
      <c r="B371" s="24" t="s">
        <v>5137</v>
      </c>
      <c r="C371" s="24" t="s">
        <v>44</v>
      </c>
      <c r="D371" s="24" t="s">
        <v>5847</v>
      </c>
      <c r="E371" s="24">
        <v>15.0</v>
      </c>
      <c r="F371" s="24">
        <v>46.0</v>
      </c>
      <c r="G371" s="24">
        <v>30.0</v>
      </c>
      <c r="H371" s="24">
        <v>11.0</v>
      </c>
      <c r="I371" s="24">
        <v>8.5</v>
      </c>
      <c r="J371" s="24">
        <v>56.5</v>
      </c>
      <c r="K371" s="24">
        <v>14.0</v>
      </c>
      <c r="L371" s="24">
        <v>3.0</v>
      </c>
      <c r="M371" s="24">
        <v>0.0</v>
      </c>
      <c r="N371" s="24">
        <v>1.0</v>
      </c>
      <c r="O371" s="24">
        <v>0.0</v>
      </c>
      <c r="P371" s="24">
        <v>0.0</v>
      </c>
      <c r="Q371" s="3">
        <v>7.6</v>
      </c>
      <c r="R371" s="3">
        <v>114.65</v>
      </c>
      <c r="S371" s="3" t="s">
        <v>4632</v>
      </c>
      <c r="T371" s="3"/>
      <c r="U371" s="3" t="str">
        <f t="shared" si="2"/>
        <v>#REF!</v>
      </c>
    </row>
    <row r="372" ht="15.75" customHeight="1">
      <c r="A372" s="24">
        <v>62.0</v>
      </c>
      <c r="B372" s="24" t="s">
        <v>5478</v>
      </c>
      <c r="C372" s="24" t="s">
        <v>44</v>
      </c>
      <c r="D372" s="24" t="s">
        <v>5849</v>
      </c>
      <c r="E372" s="24">
        <v>16.0</v>
      </c>
      <c r="F372" s="24">
        <v>80.0</v>
      </c>
      <c r="G372" s="24">
        <v>34.0</v>
      </c>
      <c r="H372" s="24">
        <v>6.0</v>
      </c>
      <c r="I372" s="24">
        <v>1.0</v>
      </c>
      <c r="J372" s="24">
        <v>3.0</v>
      </c>
      <c r="K372" s="24">
        <v>3.0</v>
      </c>
      <c r="L372" s="24">
        <v>3.0</v>
      </c>
      <c r="M372" s="24">
        <v>1.0</v>
      </c>
      <c r="N372" s="24">
        <v>0.0</v>
      </c>
      <c r="O372" s="24">
        <v>0.0</v>
      </c>
      <c r="P372" s="24">
        <v>0.0</v>
      </c>
      <c r="Q372" s="3">
        <v>7.1</v>
      </c>
      <c r="R372" s="3">
        <v>114.3</v>
      </c>
      <c r="S372" s="3" t="s">
        <v>4631</v>
      </c>
      <c r="T372" s="3"/>
      <c r="U372" s="3" t="str">
        <f t="shared" si="2"/>
        <v>#REF!</v>
      </c>
    </row>
    <row r="373" ht="15.75" customHeight="1">
      <c r="A373" s="24">
        <v>63.0</v>
      </c>
      <c r="B373" s="24" t="s">
        <v>4888</v>
      </c>
      <c r="C373" s="24" t="s">
        <v>140</v>
      </c>
      <c r="D373" s="24" t="s">
        <v>4630</v>
      </c>
      <c r="E373" s="24">
        <v>15.0</v>
      </c>
      <c r="F373" s="24">
        <v>41.0</v>
      </c>
      <c r="G373" s="24">
        <v>16.0</v>
      </c>
      <c r="H373" s="24">
        <v>9.0</v>
      </c>
      <c r="I373" s="24">
        <v>6.5</v>
      </c>
      <c r="J373" s="24">
        <v>42.5</v>
      </c>
      <c r="K373" s="24">
        <v>15.0</v>
      </c>
      <c r="L373" s="24">
        <v>3.0</v>
      </c>
      <c r="M373" s="24">
        <v>0.0</v>
      </c>
      <c r="N373" s="24">
        <v>3.0</v>
      </c>
      <c r="O373" s="24">
        <v>2.0</v>
      </c>
      <c r="P373" s="24">
        <v>1.0</v>
      </c>
      <c r="Q373" s="3">
        <v>7.6</v>
      </c>
      <c r="R373" s="3">
        <v>114.25</v>
      </c>
      <c r="S373" s="3" t="s">
        <v>4630</v>
      </c>
      <c r="T373" s="3"/>
      <c r="U373" s="3" t="str">
        <f t="shared" si="2"/>
        <v>#REF!</v>
      </c>
    </row>
    <row r="374" ht="15.75" customHeight="1">
      <c r="A374" s="24">
        <v>64.0</v>
      </c>
      <c r="B374" s="24" t="s">
        <v>5150</v>
      </c>
      <c r="C374" s="24" t="s">
        <v>64</v>
      </c>
      <c r="D374" s="24" t="s">
        <v>5847</v>
      </c>
      <c r="E374" s="24">
        <v>16.0</v>
      </c>
      <c r="F374" s="24">
        <v>32.0</v>
      </c>
      <c r="G374" s="24">
        <v>22.0</v>
      </c>
      <c r="H374" s="24">
        <v>13.5</v>
      </c>
      <c r="I374" s="24">
        <v>10.0</v>
      </c>
      <c r="J374" s="24">
        <v>72.0</v>
      </c>
      <c r="K374" s="24">
        <v>19.0</v>
      </c>
      <c r="L374" s="24">
        <v>2.0</v>
      </c>
      <c r="M374" s="24">
        <v>0.0</v>
      </c>
      <c r="N374" s="24">
        <v>2.0</v>
      </c>
      <c r="O374" s="24">
        <v>1.0</v>
      </c>
      <c r="P374" s="24">
        <v>0.0</v>
      </c>
      <c r="Q374" s="3">
        <v>7.1</v>
      </c>
      <c r="R374" s="3">
        <v>113.7</v>
      </c>
      <c r="S374" s="3" t="s">
        <v>4632</v>
      </c>
      <c r="T374" s="3"/>
      <c r="U374" s="3" t="str">
        <f t="shared" si="2"/>
        <v>#REF!</v>
      </c>
    </row>
    <row r="375" ht="15.75" customHeight="1">
      <c r="A375" s="24">
        <v>65.0</v>
      </c>
      <c r="B375" s="24" t="s">
        <v>5447</v>
      </c>
      <c r="C375" s="24" t="s">
        <v>20</v>
      </c>
      <c r="D375" s="24" t="s">
        <v>5848</v>
      </c>
      <c r="E375" s="24">
        <v>16.0</v>
      </c>
      <c r="F375" s="24">
        <v>81.0</v>
      </c>
      <c r="G375" s="24">
        <v>29.0</v>
      </c>
      <c r="H375" s="24">
        <v>3.0</v>
      </c>
      <c r="I375" s="24">
        <v>0.0</v>
      </c>
      <c r="J375" s="24">
        <v>0.0</v>
      </c>
      <c r="K375" s="24">
        <v>0.0</v>
      </c>
      <c r="L375" s="24">
        <v>6.0</v>
      </c>
      <c r="M375" s="24">
        <v>1.0</v>
      </c>
      <c r="N375" s="24">
        <v>0.0</v>
      </c>
      <c r="O375" s="24">
        <v>2.0</v>
      </c>
      <c r="P375" s="24">
        <v>0.0</v>
      </c>
      <c r="Q375" s="3">
        <v>7.1</v>
      </c>
      <c r="R375" s="3">
        <v>113.5</v>
      </c>
      <c r="S375" s="3" t="s">
        <v>4631</v>
      </c>
      <c r="T375" s="3"/>
      <c r="U375" s="3" t="str">
        <f t="shared" si="2"/>
        <v>#REF!</v>
      </c>
    </row>
    <row r="376" ht="15.75" customHeight="1">
      <c r="A376" s="24">
        <v>65.0</v>
      </c>
      <c r="B376" s="24" t="s">
        <v>4851</v>
      </c>
      <c r="C376" s="24" t="s">
        <v>44</v>
      </c>
      <c r="D376" s="24" t="s">
        <v>5844</v>
      </c>
      <c r="E376" s="24">
        <v>16.0</v>
      </c>
      <c r="F376" s="24">
        <v>60.0</v>
      </c>
      <c r="G376" s="24">
        <v>51.0</v>
      </c>
      <c r="H376" s="24">
        <v>5.0</v>
      </c>
      <c r="I376" s="24">
        <v>1.0</v>
      </c>
      <c r="J376" s="24">
        <v>0.0</v>
      </c>
      <c r="K376" s="24">
        <v>4.0</v>
      </c>
      <c r="L376" s="24">
        <v>5.0</v>
      </c>
      <c r="M376" s="24">
        <v>1.0</v>
      </c>
      <c r="N376" s="24">
        <v>1.0</v>
      </c>
      <c r="O376" s="24">
        <v>2.0</v>
      </c>
      <c r="P376" s="24">
        <v>0.0</v>
      </c>
      <c r="Q376" s="3">
        <v>7.1</v>
      </c>
      <c r="R376" s="3">
        <v>113.5</v>
      </c>
      <c r="S376" s="3" t="s">
        <v>4630</v>
      </c>
      <c r="T376" s="3"/>
      <c r="U376" s="3" t="str">
        <f t="shared" si="2"/>
        <v>#REF!</v>
      </c>
    </row>
    <row r="377" ht="15.75" customHeight="1">
      <c r="A377" s="24">
        <v>67.0</v>
      </c>
      <c r="B377" s="24" t="s">
        <v>5144</v>
      </c>
      <c r="C377" s="24" t="s">
        <v>53</v>
      </c>
      <c r="D377" s="24" t="s">
        <v>5850</v>
      </c>
      <c r="E377" s="24">
        <v>16.0</v>
      </c>
      <c r="F377" s="24">
        <v>38.0</v>
      </c>
      <c r="G377" s="24">
        <v>31.0</v>
      </c>
      <c r="H377" s="24">
        <v>16.5</v>
      </c>
      <c r="I377" s="24">
        <v>7.5</v>
      </c>
      <c r="J377" s="24">
        <v>49.0</v>
      </c>
      <c r="K377" s="24">
        <v>17.0</v>
      </c>
      <c r="L377" s="24">
        <v>0.0</v>
      </c>
      <c r="M377" s="24">
        <v>0.0</v>
      </c>
      <c r="N377" s="24">
        <v>2.0</v>
      </c>
      <c r="O377" s="24">
        <v>0.0</v>
      </c>
      <c r="P377" s="24">
        <v>0.0</v>
      </c>
      <c r="Q377" s="3">
        <v>7.1</v>
      </c>
      <c r="R377" s="3">
        <v>112.9</v>
      </c>
      <c r="S377" s="3" t="s">
        <v>4632</v>
      </c>
      <c r="T377" s="3"/>
      <c r="U377" s="3" t="str">
        <f t="shared" si="2"/>
        <v>#REF!</v>
      </c>
    </row>
    <row r="378" ht="15.75" customHeight="1">
      <c r="A378" s="24">
        <v>68.0</v>
      </c>
      <c r="B378" s="24" t="s">
        <v>5528</v>
      </c>
      <c r="C378" s="24" t="s">
        <v>70</v>
      </c>
      <c r="D378" s="24" t="s">
        <v>5848</v>
      </c>
      <c r="E378" s="24">
        <v>13.0</v>
      </c>
      <c r="F378" s="24">
        <v>82.0</v>
      </c>
      <c r="G378" s="24">
        <v>21.0</v>
      </c>
      <c r="H378" s="24">
        <v>6.0</v>
      </c>
      <c r="I378" s="24">
        <v>0.0</v>
      </c>
      <c r="J378" s="24">
        <v>0.0</v>
      </c>
      <c r="K378" s="24">
        <v>0.0</v>
      </c>
      <c r="L378" s="24">
        <v>8.0</v>
      </c>
      <c r="M378" s="24">
        <v>1.0</v>
      </c>
      <c r="N378" s="24">
        <v>1.0</v>
      </c>
      <c r="O378" s="24">
        <v>0.0</v>
      </c>
      <c r="P378" s="24">
        <v>0.0</v>
      </c>
      <c r="Q378" s="3">
        <v>8.7</v>
      </c>
      <c r="R378" s="3">
        <v>112.5</v>
      </c>
      <c r="S378" s="3" t="s">
        <v>4631</v>
      </c>
      <c r="T378" s="3"/>
      <c r="U378" s="3" t="str">
        <f t="shared" si="2"/>
        <v>#REF!</v>
      </c>
    </row>
    <row r="379" ht="15.75" customHeight="1">
      <c r="A379" s="24">
        <v>69.0</v>
      </c>
      <c r="B379" s="24" t="s">
        <v>4860</v>
      </c>
      <c r="C379" s="24" t="s">
        <v>107</v>
      </c>
      <c r="D379" s="24" t="s">
        <v>5844</v>
      </c>
      <c r="E379" s="24">
        <v>16.0</v>
      </c>
      <c r="F379" s="24">
        <v>33.0</v>
      </c>
      <c r="G379" s="24">
        <v>15.0</v>
      </c>
      <c r="H379" s="24">
        <v>14.0</v>
      </c>
      <c r="I379" s="24">
        <v>7.5</v>
      </c>
      <c r="J379" s="24">
        <v>49.5</v>
      </c>
      <c r="K379" s="24">
        <v>15.0</v>
      </c>
      <c r="L379" s="24">
        <v>2.0</v>
      </c>
      <c r="M379" s="24">
        <v>2.0</v>
      </c>
      <c r="N379" s="24">
        <v>4.0</v>
      </c>
      <c r="O379" s="24">
        <v>1.0</v>
      </c>
      <c r="P379" s="24">
        <v>0.0</v>
      </c>
      <c r="Q379" s="3">
        <v>7.0</v>
      </c>
      <c r="R379" s="3">
        <v>112.45</v>
      </c>
      <c r="S379" s="3" t="s">
        <v>4630</v>
      </c>
      <c r="T379" s="3"/>
      <c r="U379" s="3" t="str">
        <f t="shared" si="2"/>
        <v>#REF!</v>
      </c>
    </row>
    <row r="380" ht="15.75" customHeight="1">
      <c r="A380" s="24">
        <v>70.0</v>
      </c>
      <c r="B380" s="22" t="s">
        <v>4866</v>
      </c>
      <c r="C380" s="24" t="s">
        <v>70</v>
      </c>
      <c r="D380" s="24" t="s">
        <v>5844</v>
      </c>
      <c r="E380" s="24">
        <v>16.0</v>
      </c>
      <c r="F380" s="24">
        <v>45.0</v>
      </c>
      <c r="G380" s="24">
        <v>13.0</v>
      </c>
      <c r="H380" s="24">
        <v>9.0</v>
      </c>
      <c r="I380" s="24">
        <v>7.0</v>
      </c>
      <c r="J380" s="24">
        <v>39.0</v>
      </c>
      <c r="K380" s="24">
        <v>17.0</v>
      </c>
      <c r="L380" s="24">
        <v>0.0</v>
      </c>
      <c r="M380" s="24">
        <v>0.0</v>
      </c>
      <c r="N380" s="24">
        <v>1.0</v>
      </c>
      <c r="O380" s="24">
        <v>2.0</v>
      </c>
      <c r="P380" s="24">
        <v>1.0</v>
      </c>
      <c r="Q380" s="3">
        <v>6.9</v>
      </c>
      <c r="R380" s="3">
        <v>110.4</v>
      </c>
      <c r="S380" s="3" t="s">
        <v>4630</v>
      </c>
      <c r="T380" s="3"/>
      <c r="U380" s="3" t="str">
        <f t="shared" si="2"/>
        <v>#REF!</v>
      </c>
    </row>
    <row r="381" ht="15.75" customHeight="1">
      <c r="A381" s="24">
        <v>71.0</v>
      </c>
      <c r="B381" s="24" t="s">
        <v>4905</v>
      </c>
      <c r="C381" s="24" t="s">
        <v>140</v>
      </c>
      <c r="D381" s="24" t="s">
        <v>4630</v>
      </c>
      <c r="E381" s="24">
        <v>15.0</v>
      </c>
      <c r="F381" s="24">
        <v>47.0</v>
      </c>
      <c r="G381" s="24">
        <v>24.0</v>
      </c>
      <c r="H381" s="24">
        <v>9.5</v>
      </c>
      <c r="I381" s="24">
        <v>5.5</v>
      </c>
      <c r="J381" s="24">
        <v>42.5</v>
      </c>
      <c r="K381" s="24">
        <v>13.0</v>
      </c>
      <c r="L381" s="24">
        <v>4.0</v>
      </c>
      <c r="M381" s="24">
        <v>0.0</v>
      </c>
      <c r="N381" s="24">
        <v>0.0</v>
      </c>
      <c r="O381" s="24">
        <v>1.0</v>
      </c>
      <c r="P381" s="24">
        <v>1.0</v>
      </c>
      <c r="Q381" s="3">
        <v>7.3</v>
      </c>
      <c r="R381" s="3">
        <v>109.75</v>
      </c>
      <c r="S381" s="3" t="s">
        <v>4630</v>
      </c>
      <c r="T381" s="3"/>
      <c r="U381" s="3" t="str">
        <f t="shared" si="2"/>
        <v>#REF!</v>
      </c>
    </row>
    <row r="382" ht="15.75" customHeight="1">
      <c r="A382" s="24">
        <v>72.0</v>
      </c>
      <c r="B382" s="24" t="s">
        <v>5468</v>
      </c>
      <c r="C382" s="24" t="s">
        <v>90</v>
      </c>
      <c r="D382" s="24" t="s">
        <v>5848</v>
      </c>
      <c r="E382" s="24">
        <v>16.0</v>
      </c>
      <c r="F382" s="24">
        <v>44.0</v>
      </c>
      <c r="G382" s="24">
        <v>25.0</v>
      </c>
      <c r="H382" s="24">
        <v>1.0</v>
      </c>
      <c r="I382" s="24">
        <v>0.0</v>
      </c>
      <c r="J382" s="24">
        <v>0.0</v>
      </c>
      <c r="K382" s="24">
        <v>1.0</v>
      </c>
      <c r="L382" s="24">
        <v>9.0</v>
      </c>
      <c r="M382" s="24">
        <v>5.0</v>
      </c>
      <c r="N382" s="24">
        <v>2.0</v>
      </c>
      <c r="O382" s="24">
        <v>3.0</v>
      </c>
      <c r="P382" s="24">
        <v>2.0</v>
      </c>
      <c r="Q382" s="3">
        <v>6.8</v>
      </c>
      <c r="R382" s="3">
        <v>109.5</v>
      </c>
      <c r="S382" s="3" t="s">
        <v>4631</v>
      </c>
      <c r="T382" s="3"/>
      <c r="U382" s="3" t="str">
        <f t="shared" si="2"/>
        <v>#REF!</v>
      </c>
    </row>
    <row r="383" ht="15.75" customHeight="1">
      <c r="A383" s="24">
        <v>73.0</v>
      </c>
      <c r="B383" s="24" t="s">
        <v>5082</v>
      </c>
      <c r="C383" s="24" t="s">
        <v>23</v>
      </c>
      <c r="D383" s="24" t="s">
        <v>5844</v>
      </c>
      <c r="E383" s="24">
        <v>14.0</v>
      </c>
      <c r="F383" s="24">
        <v>26.0</v>
      </c>
      <c r="G383" s="24">
        <v>8.0</v>
      </c>
      <c r="H383" s="24">
        <v>14.5</v>
      </c>
      <c r="I383" s="24">
        <v>11.5</v>
      </c>
      <c r="J383" s="24">
        <v>86.0</v>
      </c>
      <c r="K383" s="24">
        <v>24.0</v>
      </c>
      <c r="L383" s="24">
        <v>3.0</v>
      </c>
      <c r="M383" s="24">
        <v>0.0</v>
      </c>
      <c r="N383" s="24">
        <v>2.0</v>
      </c>
      <c r="O383" s="24">
        <v>0.0</v>
      </c>
      <c r="P383" s="24">
        <v>0.0</v>
      </c>
      <c r="Q383" s="3">
        <v>7.8</v>
      </c>
      <c r="R383" s="3">
        <v>109.1</v>
      </c>
      <c r="S383" s="3" t="s">
        <v>4630</v>
      </c>
      <c r="T383" s="3"/>
      <c r="U383" s="3" t="str">
        <f t="shared" si="2"/>
        <v>#REF!</v>
      </c>
    </row>
    <row r="384" ht="15.75" customHeight="1">
      <c r="A384" s="24">
        <v>74.0</v>
      </c>
      <c r="B384" s="24" t="s">
        <v>5461</v>
      </c>
      <c r="C384" s="24" t="s">
        <v>44</v>
      </c>
      <c r="D384" s="24" t="s">
        <v>5848</v>
      </c>
      <c r="E384" s="24">
        <v>16.0</v>
      </c>
      <c r="F384" s="24">
        <v>70.0</v>
      </c>
      <c r="G384" s="24">
        <v>29.0</v>
      </c>
      <c r="H384" s="24">
        <v>0.5</v>
      </c>
      <c r="I384" s="24">
        <v>0.0</v>
      </c>
      <c r="J384" s="24">
        <v>0.0</v>
      </c>
      <c r="K384" s="24">
        <v>0.0</v>
      </c>
      <c r="L384" s="24">
        <v>9.0</v>
      </c>
      <c r="M384" s="24">
        <v>3.0</v>
      </c>
      <c r="N384" s="24">
        <v>1.0</v>
      </c>
      <c r="O384" s="24">
        <v>1.0</v>
      </c>
      <c r="P384" s="24">
        <v>0.0</v>
      </c>
      <c r="Q384" s="3">
        <v>6.8</v>
      </c>
      <c r="R384" s="3">
        <v>109.0</v>
      </c>
      <c r="S384" s="3" t="s">
        <v>4631</v>
      </c>
      <c r="T384" s="3"/>
      <c r="U384" s="3" t="str">
        <f t="shared" si="2"/>
        <v>#REF!</v>
      </c>
    </row>
    <row r="385" ht="15.75" customHeight="1">
      <c r="A385" s="24">
        <v>74.0</v>
      </c>
      <c r="B385" s="24" t="s">
        <v>5534</v>
      </c>
      <c r="C385" s="24" t="s">
        <v>95</v>
      </c>
      <c r="D385" s="24" t="s">
        <v>5849</v>
      </c>
      <c r="E385" s="24">
        <v>15.0</v>
      </c>
      <c r="F385" s="24">
        <v>62.0</v>
      </c>
      <c r="G385" s="24">
        <v>38.0</v>
      </c>
      <c r="H385" s="24">
        <v>4.0</v>
      </c>
      <c r="I385" s="24">
        <v>0.0</v>
      </c>
      <c r="J385" s="24">
        <v>0.0</v>
      </c>
      <c r="K385" s="24">
        <v>1.0</v>
      </c>
      <c r="L385" s="24">
        <v>8.0</v>
      </c>
      <c r="M385" s="24">
        <v>2.0</v>
      </c>
      <c r="N385" s="24">
        <v>0.0</v>
      </c>
      <c r="O385" s="24">
        <v>1.0</v>
      </c>
      <c r="P385" s="24">
        <v>1.0</v>
      </c>
      <c r="Q385" s="3">
        <v>7.3</v>
      </c>
      <c r="R385" s="3">
        <v>109.0</v>
      </c>
      <c r="S385" s="3" t="s">
        <v>4631</v>
      </c>
      <c r="T385" s="3"/>
      <c r="U385" s="3" t="str">
        <f t="shared" si="2"/>
        <v>#REF!</v>
      </c>
    </row>
    <row r="386" ht="15.75" customHeight="1">
      <c r="A386" s="24">
        <v>76.0</v>
      </c>
      <c r="B386" s="24" t="s">
        <v>5463</v>
      </c>
      <c r="C386" s="24" t="s">
        <v>102</v>
      </c>
      <c r="D386" s="24" t="s">
        <v>5848</v>
      </c>
      <c r="E386" s="24">
        <v>16.0</v>
      </c>
      <c r="F386" s="24">
        <v>65.0</v>
      </c>
      <c r="G386" s="24">
        <v>28.0</v>
      </c>
      <c r="H386" s="24">
        <v>2.5</v>
      </c>
      <c r="I386" s="24">
        <v>0.0</v>
      </c>
      <c r="J386" s="24">
        <v>0.0</v>
      </c>
      <c r="K386" s="24">
        <v>0.0</v>
      </c>
      <c r="L386" s="24">
        <v>15.0</v>
      </c>
      <c r="M386" s="24">
        <v>4.0</v>
      </c>
      <c r="N386" s="24">
        <v>0.0</v>
      </c>
      <c r="O386" s="24">
        <v>0.0</v>
      </c>
      <c r="P386" s="24">
        <v>0.0</v>
      </c>
      <c r="Q386" s="3">
        <v>6.8</v>
      </c>
      <c r="R386" s="3">
        <v>108.5</v>
      </c>
      <c r="S386" s="3" t="s">
        <v>4631</v>
      </c>
      <c r="T386" s="3"/>
      <c r="U386" s="3" t="str">
        <f t="shared" si="2"/>
        <v>#REF!</v>
      </c>
    </row>
    <row r="387" ht="15.75" customHeight="1">
      <c r="A387" s="24">
        <v>77.0</v>
      </c>
      <c r="B387" s="24" t="s">
        <v>5166</v>
      </c>
      <c r="C387" s="24" t="s">
        <v>70</v>
      </c>
      <c r="D387" s="24" t="s">
        <v>5847</v>
      </c>
      <c r="E387" s="24">
        <v>15.0</v>
      </c>
      <c r="F387" s="24">
        <v>33.0</v>
      </c>
      <c r="G387" s="24">
        <v>19.0</v>
      </c>
      <c r="H387" s="24">
        <v>10.0</v>
      </c>
      <c r="I387" s="24">
        <v>7.0</v>
      </c>
      <c r="J387" s="24">
        <v>56.0</v>
      </c>
      <c r="K387" s="24">
        <v>21.0</v>
      </c>
      <c r="L387" s="24">
        <v>0.0</v>
      </c>
      <c r="M387" s="24">
        <v>0.0</v>
      </c>
      <c r="N387" s="24">
        <v>5.0</v>
      </c>
      <c r="O387" s="24">
        <v>0.0</v>
      </c>
      <c r="P387" s="24">
        <v>0.0</v>
      </c>
      <c r="Q387" s="3">
        <v>7.2</v>
      </c>
      <c r="R387" s="3">
        <v>108.1</v>
      </c>
      <c r="S387" s="3" t="s">
        <v>4632</v>
      </c>
      <c r="T387" s="3"/>
      <c r="U387" s="3" t="str">
        <f t="shared" si="2"/>
        <v>#REF!</v>
      </c>
    </row>
    <row r="388" ht="15.75" customHeight="1">
      <c r="A388" s="24">
        <v>78.0</v>
      </c>
      <c r="B388" s="24" t="s">
        <v>5151</v>
      </c>
      <c r="C388" s="24" t="s">
        <v>66</v>
      </c>
      <c r="D388" s="24" t="s">
        <v>5847</v>
      </c>
      <c r="E388" s="24">
        <v>16.0</v>
      </c>
      <c r="F388" s="24">
        <v>35.0</v>
      </c>
      <c r="G388" s="24">
        <v>15.0</v>
      </c>
      <c r="H388" s="24">
        <v>17.0</v>
      </c>
      <c r="I388" s="24">
        <v>8.5</v>
      </c>
      <c r="J388" s="24">
        <v>43.5</v>
      </c>
      <c r="K388" s="24">
        <v>17.0</v>
      </c>
      <c r="L388" s="24">
        <v>0.0</v>
      </c>
      <c r="M388" s="24">
        <v>0.0</v>
      </c>
      <c r="N388" s="24">
        <v>1.0</v>
      </c>
      <c r="O388" s="24">
        <v>2.0</v>
      </c>
      <c r="P388" s="24">
        <v>0.0</v>
      </c>
      <c r="Q388" s="3">
        <v>6.7</v>
      </c>
      <c r="R388" s="3">
        <v>106.85</v>
      </c>
      <c r="S388" s="3" t="s">
        <v>4632</v>
      </c>
      <c r="T388" s="3"/>
      <c r="U388" s="3" t="str">
        <f t="shared" si="2"/>
        <v>#REF!</v>
      </c>
    </row>
    <row r="389" ht="15.75" customHeight="1">
      <c r="A389" s="24">
        <v>79.0</v>
      </c>
      <c r="B389" s="24" t="s">
        <v>4908</v>
      </c>
      <c r="C389" s="24" t="s">
        <v>2564</v>
      </c>
      <c r="D389" s="24" t="s">
        <v>5845</v>
      </c>
      <c r="E389" s="24">
        <v>16.0</v>
      </c>
      <c r="F389" s="24">
        <v>74.0</v>
      </c>
      <c r="G389" s="24">
        <v>32.0</v>
      </c>
      <c r="H389" s="24">
        <v>5.0</v>
      </c>
      <c r="I389" s="24">
        <v>1.0</v>
      </c>
      <c r="J389" s="24">
        <v>6.0</v>
      </c>
      <c r="K389" s="24">
        <v>2.0</v>
      </c>
      <c r="L389" s="24">
        <v>1.0</v>
      </c>
      <c r="M389" s="24">
        <v>0.0</v>
      </c>
      <c r="N389" s="24">
        <v>2.0</v>
      </c>
      <c r="O389" s="24">
        <v>0.0</v>
      </c>
      <c r="P389" s="24">
        <v>0.0</v>
      </c>
      <c r="Q389" s="3">
        <v>6.7</v>
      </c>
      <c r="R389" s="3">
        <v>106.6</v>
      </c>
      <c r="S389" s="3" t="s">
        <v>4630</v>
      </c>
      <c r="T389" s="3"/>
      <c r="U389" s="3" t="str">
        <f t="shared" si="2"/>
        <v>#REF!</v>
      </c>
    </row>
    <row r="390" ht="15.75" customHeight="1">
      <c r="A390" s="24">
        <v>80.0</v>
      </c>
      <c r="B390" s="24" t="s">
        <v>136</v>
      </c>
      <c r="C390" s="24" t="s">
        <v>99</v>
      </c>
      <c r="D390" s="24" t="s">
        <v>5847</v>
      </c>
      <c r="E390" s="24">
        <v>16.0</v>
      </c>
      <c r="F390" s="24">
        <v>31.0</v>
      </c>
      <c r="G390" s="24">
        <v>13.0</v>
      </c>
      <c r="H390" s="24">
        <v>11.5</v>
      </c>
      <c r="I390" s="24">
        <v>10.5</v>
      </c>
      <c r="J390" s="24">
        <v>75.5</v>
      </c>
      <c r="K390" s="24">
        <v>23.0</v>
      </c>
      <c r="L390" s="24">
        <v>0.0</v>
      </c>
      <c r="M390" s="24">
        <v>0.0</v>
      </c>
      <c r="N390" s="24">
        <v>2.0</v>
      </c>
      <c r="O390" s="24">
        <v>0.0</v>
      </c>
      <c r="P390" s="24">
        <v>0.0</v>
      </c>
      <c r="Q390" s="3">
        <v>6.7</v>
      </c>
      <c r="R390" s="3">
        <v>106.55</v>
      </c>
      <c r="S390" s="3" t="s">
        <v>4632</v>
      </c>
      <c r="T390" s="3"/>
      <c r="U390" s="3" t="str">
        <f t="shared" si="2"/>
        <v>#REF!</v>
      </c>
    </row>
    <row r="391" ht="15.75" customHeight="1">
      <c r="A391" s="24">
        <v>81.0</v>
      </c>
      <c r="B391" s="24" t="s">
        <v>5481</v>
      </c>
      <c r="C391" s="24" t="s">
        <v>85</v>
      </c>
      <c r="D391" s="24" t="s">
        <v>5846</v>
      </c>
      <c r="E391" s="24">
        <v>15.0</v>
      </c>
      <c r="F391" s="24">
        <v>65.0</v>
      </c>
      <c r="G391" s="24">
        <v>17.0</v>
      </c>
      <c r="H391" s="24">
        <v>2.0</v>
      </c>
      <c r="I391" s="24">
        <v>2.0</v>
      </c>
      <c r="J391" s="24">
        <v>11.0</v>
      </c>
      <c r="K391" s="24">
        <v>2.0</v>
      </c>
      <c r="L391" s="24">
        <v>8.0</v>
      </c>
      <c r="M391" s="24">
        <v>3.0</v>
      </c>
      <c r="N391" s="24">
        <v>1.0</v>
      </c>
      <c r="O391" s="24">
        <v>1.0</v>
      </c>
      <c r="P391" s="24">
        <v>0.0</v>
      </c>
      <c r="Q391" s="3">
        <v>7.0</v>
      </c>
      <c r="R391" s="3">
        <v>105.6</v>
      </c>
      <c r="S391" s="3" t="s">
        <v>4631</v>
      </c>
      <c r="T391" s="3"/>
      <c r="U391" s="3" t="str">
        <f t="shared" si="2"/>
        <v>#REF!</v>
      </c>
    </row>
    <row r="392" ht="15.75" customHeight="1">
      <c r="A392" s="24">
        <v>82.0</v>
      </c>
      <c r="B392" s="24" t="s">
        <v>5454</v>
      </c>
      <c r="C392" s="24" t="s">
        <v>47</v>
      </c>
      <c r="D392" s="24" t="s">
        <v>5849</v>
      </c>
      <c r="E392" s="24">
        <v>16.0</v>
      </c>
      <c r="F392" s="24">
        <v>63.0</v>
      </c>
      <c r="G392" s="24">
        <v>12.0</v>
      </c>
      <c r="H392" s="24">
        <v>3.5</v>
      </c>
      <c r="I392" s="24">
        <v>2.0</v>
      </c>
      <c r="J392" s="24">
        <v>14.0</v>
      </c>
      <c r="K392" s="24">
        <v>2.0</v>
      </c>
      <c r="L392" s="24">
        <v>12.0</v>
      </c>
      <c r="M392" s="24">
        <v>4.0</v>
      </c>
      <c r="N392" s="24">
        <v>0.0</v>
      </c>
      <c r="O392" s="24">
        <v>0.0</v>
      </c>
      <c r="P392" s="24">
        <v>0.0</v>
      </c>
      <c r="Q392" s="3">
        <v>6.5</v>
      </c>
      <c r="R392" s="3">
        <v>103.9</v>
      </c>
      <c r="S392" s="3" t="s">
        <v>4631</v>
      </c>
      <c r="T392" s="3"/>
      <c r="U392" s="3" t="str">
        <f t="shared" si="2"/>
        <v>#REF!</v>
      </c>
    </row>
    <row r="393" ht="15.75" customHeight="1">
      <c r="A393" s="24">
        <v>83.0</v>
      </c>
      <c r="B393" s="24" t="s">
        <v>5140</v>
      </c>
      <c r="C393" s="24" t="s">
        <v>2564</v>
      </c>
      <c r="D393" s="24" t="s">
        <v>5847</v>
      </c>
      <c r="E393" s="24">
        <v>16.0</v>
      </c>
      <c r="F393" s="24">
        <v>42.0</v>
      </c>
      <c r="G393" s="24">
        <v>22.0</v>
      </c>
      <c r="H393" s="24">
        <v>11.5</v>
      </c>
      <c r="I393" s="24">
        <v>8.5</v>
      </c>
      <c r="J393" s="24">
        <v>48.0</v>
      </c>
      <c r="K393" s="24">
        <v>16.0</v>
      </c>
      <c r="L393" s="24">
        <v>1.0</v>
      </c>
      <c r="M393" s="24">
        <v>0.0</v>
      </c>
      <c r="N393" s="24">
        <v>0.0</v>
      </c>
      <c r="O393" s="24">
        <v>0.0</v>
      </c>
      <c r="P393" s="24">
        <v>0.0</v>
      </c>
      <c r="Q393" s="3">
        <v>6.5</v>
      </c>
      <c r="R393" s="3">
        <v>103.3</v>
      </c>
      <c r="S393" s="3" t="s">
        <v>4632</v>
      </c>
      <c r="T393" s="3"/>
      <c r="U393" s="3" t="str">
        <f t="shared" si="2"/>
        <v>#REF!</v>
      </c>
    </row>
    <row r="394" ht="15.75" customHeight="1">
      <c r="A394" s="24">
        <v>84.0</v>
      </c>
      <c r="B394" s="24" t="s">
        <v>5464</v>
      </c>
      <c r="C394" s="24" t="s">
        <v>90</v>
      </c>
      <c r="D394" s="24" t="s">
        <v>5846</v>
      </c>
      <c r="E394" s="24">
        <v>16.0</v>
      </c>
      <c r="F394" s="24">
        <v>59.0</v>
      </c>
      <c r="G394" s="24">
        <v>6.0</v>
      </c>
      <c r="H394" s="24">
        <v>3.0</v>
      </c>
      <c r="I394" s="24">
        <v>0.0</v>
      </c>
      <c r="J394" s="24">
        <v>0.0</v>
      </c>
      <c r="K394" s="24">
        <v>0.0</v>
      </c>
      <c r="L394" s="24">
        <v>17.0</v>
      </c>
      <c r="M394" s="24">
        <v>5.0</v>
      </c>
      <c r="N394" s="24">
        <v>1.0</v>
      </c>
      <c r="O394" s="24">
        <v>1.0</v>
      </c>
      <c r="P394" s="24">
        <v>0.0</v>
      </c>
      <c r="Q394" s="3">
        <v>6.4</v>
      </c>
      <c r="R394" s="3">
        <v>103.0</v>
      </c>
      <c r="S394" s="3" t="s">
        <v>4631</v>
      </c>
      <c r="T394" s="3"/>
      <c r="U394" s="3" t="str">
        <f t="shared" si="2"/>
        <v>#REF!</v>
      </c>
    </row>
    <row r="395" ht="15.75" customHeight="1">
      <c r="A395" s="24">
        <v>85.0</v>
      </c>
      <c r="B395" s="24" t="s">
        <v>4900</v>
      </c>
      <c r="C395" s="24" t="s">
        <v>102</v>
      </c>
      <c r="D395" s="24" t="s">
        <v>5845</v>
      </c>
      <c r="E395" s="24">
        <v>12.0</v>
      </c>
      <c r="F395" s="24">
        <v>52.0</v>
      </c>
      <c r="G395" s="24">
        <v>43.0</v>
      </c>
      <c r="H395" s="24">
        <v>7.0</v>
      </c>
      <c r="I395" s="24">
        <v>1.5</v>
      </c>
      <c r="J395" s="24">
        <v>3.5</v>
      </c>
      <c r="K395" s="24">
        <v>4.0</v>
      </c>
      <c r="L395" s="24">
        <v>3.0</v>
      </c>
      <c r="M395" s="24">
        <v>1.0</v>
      </c>
      <c r="N395" s="24">
        <v>2.0</v>
      </c>
      <c r="O395" s="24">
        <v>1.0</v>
      </c>
      <c r="P395" s="24">
        <v>0.0</v>
      </c>
      <c r="Q395" s="3">
        <v>8.6</v>
      </c>
      <c r="R395" s="3">
        <v>102.85</v>
      </c>
      <c r="S395" s="3" t="s">
        <v>4630</v>
      </c>
      <c r="T395" s="3"/>
      <c r="U395" s="3" t="str">
        <f t="shared" si="2"/>
        <v>#REF!</v>
      </c>
    </row>
    <row r="396" ht="15.75" customHeight="1">
      <c r="A396" s="24">
        <v>86.0</v>
      </c>
      <c r="B396" s="22" t="s">
        <v>4921</v>
      </c>
      <c r="C396" s="24" t="s">
        <v>66</v>
      </c>
      <c r="D396" s="24" t="s">
        <v>5844</v>
      </c>
      <c r="E396" s="24">
        <v>16.0</v>
      </c>
      <c r="F396" s="24">
        <v>52.0</v>
      </c>
      <c r="G396" s="24">
        <v>26.0</v>
      </c>
      <c r="H396" s="24">
        <v>6.0</v>
      </c>
      <c r="I396" s="24">
        <v>2.5</v>
      </c>
      <c r="J396" s="24">
        <v>12.0</v>
      </c>
      <c r="K396" s="24">
        <v>5.0</v>
      </c>
      <c r="L396" s="24">
        <v>5.0</v>
      </c>
      <c r="M396" s="24">
        <v>2.0</v>
      </c>
      <c r="N396" s="24">
        <v>0.0</v>
      </c>
      <c r="O396" s="24">
        <v>1.0</v>
      </c>
      <c r="P396" s="24">
        <v>1.0</v>
      </c>
      <c r="Q396" s="3">
        <v>6.4</v>
      </c>
      <c r="R396" s="3">
        <v>102.2</v>
      </c>
      <c r="S396" s="3" t="s">
        <v>4630</v>
      </c>
      <c r="T396" s="3"/>
      <c r="U396" s="3" t="str">
        <f t="shared" si="2"/>
        <v>#REF!</v>
      </c>
    </row>
    <row r="397" ht="15.75" customHeight="1">
      <c r="A397" s="24">
        <v>87.0</v>
      </c>
      <c r="B397" s="24" t="s">
        <v>4865</v>
      </c>
      <c r="C397" s="24" t="s">
        <v>50</v>
      </c>
      <c r="D397" s="24" t="s">
        <v>5844</v>
      </c>
      <c r="E397" s="24">
        <v>16.0</v>
      </c>
      <c r="F397" s="24">
        <v>79.0</v>
      </c>
      <c r="G397" s="24">
        <v>29.0</v>
      </c>
      <c r="H397" s="24">
        <v>6.5</v>
      </c>
      <c r="I397" s="24">
        <v>0.0</v>
      </c>
      <c r="J397" s="24">
        <v>0.0</v>
      </c>
      <c r="K397" s="24">
        <v>1.0</v>
      </c>
      <c r="L397" s="24">
        <v>1.0</v>
      </c>
      <c r="M397" s="24">
        <v>0.0</v>
      </c>
      <c r="N397" s="24">
        <v>0.0</v>
      </c>
      <c r="O397" s="24">
        <v>0.0</v>
      </c>
      <c r="P397" s="24">
        <v>0.0</v>
      </c>
      <c r="Q397" s="3">
        <v>6.4</v>
      </c>
      <c r="R397" s="3">
        <v>102.0</v>
      </c>
      <c r="S397" s="3" t="s">
        <v>4630</v>
      </c>
      <c r="T397" s="3"/>
      <c r="U397" s="3" t="str">
        <f t="shared" si="2"/>
        <v>#REF!</v>
      </c>
    </row>
    <row r="398" ht="15.75" customHeight="1">
      <c r="A398" s="24">
        <v>88.0</v>
      </c>
      <c r="B398" s="24" t="s">
        <v>5530</v>
      </c>
      <c r="C398" s="24" t="s">
        <v>70</v>
      </c>
      <c r="D398" s="24" t="s">
        <v>5849</v>
      </c>
      <c r="E398" s="24">
        <v>16.0</v>
      </c>
      <c r="F398" s="24">
        <v>69.0</v>
      </c>
      <c r="G398" s="24">
        <v>28.0</v>
      </c>
      <c r="H398" s="24">
        <v>3.5</v>
      </c>
      <c r="I398" s="24">
        <v>1.0</v>
      </c>
      <c r="J398" s="24">
        <v>2.0</v>
      </c>
      <c r="K398" s="24">
        <v>2.0</v>
      </c>
      <c r="L398" s="24">
        <v>5.0</v>
      </c>
      <c r="M398" s="24">
        <v>0.0</v>
      </c>
      <c r="N398" s="24">
        <v>0.0</v>
      </c>
      <c r="O398" s="24">
        <v>2.0</v>
      </c>
      <c r="P398" s="24">
        <v>0.0</v>
      </c>
      <c r="Q398" s="3">
        <v>6.4</v>
      </c>
      <c r="R398" s="3">
        <v>101.7</v>
      </c>
      <c r="S398" s="3" t="s">
        <v>4631</v>
      </c>
      <c r="T398" s="3"/>
      <c r="U398" s="3" t="str">
        <f t="shared" si="2"/>
        <v>#REF!</v>
      </c>
    </row>
    <row r="399" ht="15.75" customHeight="1">
      <c r="A399" s="24">
        <v>89.0</v>
      </c>
      <c r="B399" s="24" t="s">
        <v>5492</v>
      </c>
      <c r="C399" s="24" t="s">
        <v>140</v>
      </c>
      <c r="D399" s="24" t="s">
        <v>5846</v>
      </c>
      <c r="E399" s="24">
        <v>16.0</v>
      </c>
      <c r="F399" s="24">
        <v>44.0</v>
      </c>
      <c r="G399" s="24">
        <v>9.0</v>
      </c>
      <c r="H399" s="24">
        <v>0.0</v>
      </c>
      <c r="I399" s="24">
        <v>0.0</v>
      </c>
      <c r="J399" s="24">
        <v>0.0</v>
      </c>
      <c r="K399" s="24">
        <v>0.0</v>
      </c>
      <c r="L399" s="24">
        <v>20.0</v>
      </c>
      <c r="M399" s="24">
        <v>6.0</v>
      </c>
      <c r="N399" s="24">
        <v>0.0</v>
      </c>
      <c r="O399" s="24">
        <v>1.0</v>
      </c>
      <c r="P399" s="24">
        <v>2.0</v>
      </c>
      <c r="Q399" s="3">
        <v>6.3</v>
      </c>
      <c r="R399" s="3">
        <v>101.5</v>
      </c>
      <c r="S399" s="3" t="s">
        <v>4631</v>
      </c>
      <c r="T399" s="3"/>
      <c r="U399" s="3" t="str">
        <f t="shared" si="2"/>
        <v>#REF!</v>
      </c>
    </row>
    <row r="400" ht="15.75" customHeight="1">
      <c r="A400" s="24">
        <v>90.0</v>
      </c>
      <c r="B400" s="22" t="s">
        <v>4883</v>
      </c>
      <c r="C400" s="24" t="s">
        <v>107</v>
      </c>
      <c r="D400" s="24" t="s">
        <v>5845</v>
      </c>
      <c r="E400" s="24">
        <v>14.0</v>
      </c>
      <c r="F400" s="24">
        <v>54.0</v>
      </c>
      <c r="G400" s="24">
        <v>47.0</v>
      </c>
      <c r="H400" s="24">
        <v>5.5</v>
      </c>
      <c r="I400" s="24">
        <v>1.0</v>
      </c>
      <c r="J400" s="24">
        <v>4.5</v>
      </c>
      <c r="K400" s="24">
        <v>4.0</v>
      </c>
      <c r="L400" s="24">
        <v>3.0</v>
      </c>
      <c r="M400" s="24">
        <v>0.0</v>
      </c>
      <c r="N400" s="24">
        <v>1.0</v>
      </c>
      <c r="O400" s="24">
        <v>2.0</v>
      </c>
      <c r="P400" s="24">
        <v>0.0</v>
      </c>
      <c r="Q400" s="3">
        <v>7.2</v>
      </c>
      <c r="R400" s="3">
        <v>101.45</v>
      </c>
      <c r="S400" s="3" t="s">
        <v>4630</v>
      </c>
      <c r="T400" s="3"/>
      <c r="U400" s="3" t="str">
        <f t="shared" si="2"/>
        <v>#REF!</v>
      </c>
    </row>
    <row r="401" ht="15.75" customHeight="1">
      <c r="A401" s="24">
        <v>91.0</v>
      </c>
      <c r="B401" s="24" t="s">
        <v>4907</v>
      </c>
      <c r="C401" s="24" t="s">
        <v>83</v>
      </c>
      <c r="D401" s="24" t="s">
        <v>5845</v>
      </c>
      <c r="E401" s="24">
        <v>12.0</v>
      </c>
      <c r="F401" s="24">
        <v>66.0</v>
      </c>
      <c r="G401" s="24">
        <v>34.0</v>
      </c>
      <c r="H401" s="24">
        <v>5.0</v>
      </c>
      <c r="I401" s="24">
        <v>2.0</v>
      </c>
      <c r="J401" s="24">
        <v>21.0</v>
      </c>
      <c r="K401" s="24">
        <v>2.0</v>
      </c>
      <c r="L401" s="24">
        <v>2.0</v>
      </c>
      <c r="M401" s="24">
        <v>1.0</v>
      </c>
      <c r="N401" s="24">
        <v>0.0</v>
      </c>
      <c r="O401" s="24">
        <v>0.0</v>
      </c>
      <c r="P401" s="24">
        <v>0.0</v>
      </c>
      <c r="Q401" s="3">
        <v>8.4</v>
      </c>
      <c r="R401" s="3">
        <v>101.1</v>
      </c>
      <c r="S401" s="3" t="s">
        <v>4630</v>
      </c>
      <c r="T401" s="3"/>
      <c r="U401" s="3" t="str">
        <f t="shared" si="2"/>
        <v>#REF!</v>
      </c>
    </row>
    <row r="402" ht="15.75" customHeight="1">
      <c r="A402" s="24">
        <v>91.0</v>
      </c>
      <c r="B402" s="24" t="s">
        <v>5162</v>
      </c>
      <c r="C402" s="24" t="s">
        <v>47</v>
      </c>
      <c r="D402" s="24" t="s">
        <v>5847</v>
      </c>
      <c r="E402" s="24">
        <v>14.0</v>
      </c>
      <c r="F402" s="24">
        <v>27.0</v>
      </c>
      <c r="G402" s="24">
        <v>10.0</v>
      </c>
      <c r="H402" s="24">
        <v>13.0</v>
      </c>
      <c r="I402" s="24">
        <v>8.0</v>
      </c>
      <c r="J402" s="24">
        <v>51.0</v>
      </c>
      <c r="K402" s="24">
        <v>16.0</v>
      </c>
      <c r="L402" s="24">
        <v>4.0</v>
      </c>
      <c r="M402" s="24">
        <v>1.0</v>
      </c>
      <c r="N402" s="24">
        <v>3.0</v>
      </c>
      <c r="O402" s="24">
        <v>1.0</v>
      </c>
      <c r="P402" s="24">
        <v>0.0</v>
      </c>
      <c r="Q402" s="3">
        <v>7.2</v>
      </c>
      <c r="R402" s="3">
        <v>101.1</v>
      </c>
      <c r="S402" s="3" t="s">
        <v>4632</v>
      </c>
      <c r="T402" s="3"/>
      <c r="U402" s="3" t="str">
        <f t="shared" si="2"/>
        <v>#REF!</v>
      </c>
    </row>
    <row r="403" ht="15.75" customHeight="1">
      <c r="A403" s="24">
        <v>93.0</v>
      </c>
      <c r="B403" s="24" t="s">
        <v>5537</v>
      </c>
      <c r="C403" s="24" t="s">
        <v>39</v>
      </c>
      <c r="D403" s="24" t="s">
        <v>5846</v>
      </c>
      <c r="E403" s="24">
        <v>15.0</v>
      </c>
      <c r="F403" s="24">
        <v>56.0</v>
      </c>
      <c r="G403" s="24">
        <v>10.0</v>
      </c>
      <c r="H403" s="24">
        <v>3.5</v>
      </c>
      <c r="I403" s="24">
        <v>1.0</v>
      </c>
      <c r="J403" s="24">
        <v>2.0</v>
      </c>
      <c r="K403" s="24">
        <v>1.0</v>
      </c>
      <c r="L403" s="24">
        <v>15.0</v>
      </c>
      <c r="M403" s="24">
        <v>5.0</v>
      </c>
      <c r="N403" s="24">
        <v>1.0</v>
      </c>
      <c r="O403" s="24">
        <v>0.0</v>
      </c>
      <c r="P403" s="24">
        <v>0.0</v>
      </c>
      <c r="Q403" s="3">
        <v>6.7</v>
      </c>
      <c r="R403" s="3">
        <v>100.7</v>
      </c>
      <c r="S403" s="3" t="s">
        <v>4631</v>
      </c>
      <c r="T403" s="3"/>
      <c r="U403" s="3" t="str">
        <f t="shared" si="2"/>
        <v>#REF!</v>
      </c>
    </row>
    <row r="404" ht="15.75" customHeight="1">
      <c r="A404" s="24">
        <v>94.0</v>
      </c>
      <c r="B404" s="24" t="s">
        <v>5514</v>
      </c>
      <c r="C404" s="24" t="s">
        <v>50</v>
      </c>
      <c r="D404" s="24" t="s">
        <v>5849</v>
      </c>
      <c r="E404" s="24">
        <v>16.0</v>
      </c>
      <c r="F404" s="24">
        <v>64.0</v>
      </c>
      <c r="G404" s="24">
        <v>10.0</v>
      </c>
      <c r="H404" s="24">
        <v>1.5</v>
      </c>
      <c r="I404" s="24">
        <v>0.0</v>
      </c>
      <c r="J404" s="24">
        <v>0.0</v>
      </c>
      <c r="K404" s="24">
        <v>0.0</v>
      </c>
      <c r="L404" s="24">
        <v>8.0</v>
      </c>
      <c r="M404" s="24">
        <v>3.0</v>
      </c>
      <c r="N404" s="24">
        <v>0.0</v>
      </c>
      <c r="O404" s="24">
        <v>0.0</v>
      </c>
      <c r="P404" s="24">
        <v>2.0</v>
      </c>
      <c r="Q404" s="3">
        <v>6.2</v>
      </c>
      <c r="R404" s="3">
        <v>99.9</v>
      </c>
      <c r="S404" s="3" t="s">
        <v>4631</v>
      </c>
      <c r="T404" s="3"/>
      <c r="U404" s="3" t="str">
        <f t="shared" si="2"/>
        <v>#REF!</v>
      </c>
    </row>
    <row r="405" ht="15.75" customHeight="1">
      <c r="A405" s="24">
        <v>95.0</v>
      </c>
      <c r="B405" s="24" t="s">
        <v>5450</v>
      </c>
      <c r="C405" s="24" t="s">
        <v>27</v>
      </c>
      <c r="D405" s="24" t="s">
        <v>5848</v>
      </c>
      <c r="E405" s="24">
        <v>16.0</v>
      </c>
      <c r="F405" s="24">
        <v>60.0</v>
      </c>
      <c r="G405" s="24">
        <v>24.0</v>
      </c>
      <c r="H405" s="24">
        <v>2.0</v>
      </c>
      <c r="I405" s="24">
        <v>0.0</v>
      </c>
      <c r="J405" s="24">
        <v>0.0</v>
      </c>
      <c r="K405" s="24">
        <v>0.0</v>
      </c>
      <c r="L405" s="24">
        <v>9.0</v>
      </c>
      <c r="M405" s="24">
        <v>5.0</v>
      </c>
      <c r="N405" s="24">
        <v>0.0</v>
      </c>
      <c r="O405" s="24">
        <v>0.0</v>
      </c>
      <c r="P405" s="24">
        <v>0.0</v>
      </c>
      <c r="Q405" s="3">
        <v>6.2</v>
      </c>
      <c r="R405" s="3">
        <v>99.1</v>
      </c>
      <c r="S405" s="3" t="s">
        <v>4631</v>
      </c>
      <c r="T405" s="3"/>
      <c r="U405" s="3" t="str">
        <f t="shared" si="2"/>
        <v>#REF!</v>
      </c>
    </row>
    <row r="406" ht="15.75" customHeight="1">
      <c r="A406" s="24">
        <v>96.0</v>
      </c>
      <c r="B406" s="24" t="s">
        <v>4893</v>
      </c>
      <c r="C406" s="24" t="s">
        <v>81</v>
      </c>
      <c r="D406" s="24" t="s">
        <v>5844</v>
      </c>
      <c r="E406" s="24">
        <v>16.0</v>
      </c>
      <c r="F406" s="24">
        <v>65.0</v>
      </c>
      <c r="G406" s="24">
        <v>47.0</v>
      </c>
      <c r="H406" s="24">
        <v>4.0</v>
      </c>
      <c r="I406" s="24">
        <v>1.0</v>
      </c>
      <c r="J406" s="24">
        <v>5.5</v>
      </c>
      <c r="K406" s="24">
        <v>2.0</v>
      </c>
      <c r="L406" s="24">
        <v>2.0</v>
      </c>
      <c r="M406" s="24">
        <v>0.0</v>
      </c>
      <c r="N406" s="24">
        <v>0.0</v>
      </c>
      <c r="O406" s="24">
        <v>0.0</v>
      </c>
      <c r="P406" s="24">
        <v>0.0</v>
      </c>
      <c r="Q406" s="3">
        <v>6.2</v>
      </c>
      <c r="R406" s="3">
        <v>99.05</v>
      </c>
      <c r="S406" s="3" t="s">
        <v>4630</v>
      </c>
      <c r="T406" s="3"/>
      <c r="U406" s="3" t="str">
        <f t="shared" si="2"/>
        <v>#REF!</v>
      </c>
    </row>
    <row r="407" ht="15.75" customHeight="1">
      <c r="A407" s="24">
        <v>97.0</v>
      </c>
      <c r="B407" s="24" t="s">
        <v>5456</v>
      </c>
      <c r="C407" s="24" t="s">
        <v>83</v>
      </c>
      <c r="D407" s="24" t="s">
        <v>5846</v>
      </c>
      <c r="E407" s="24">
        <v>16.0</v>
      </c>
      <c r="F407" s="24">
        <v>72.0</v>
      </c>
      <c r="G407" s="24">
        <v>10.0</v>
      </c>
      <c r="H407" s="24">
        <v>1.0</v>
      </c>
      <c r="I407" s="24">
        <v>0.0</v>
      </c>
      <c r="J407" s="24">
        <v>0.0</v>
      </c>
      <c r="K407" s="24">
        <v>0.0</v>
      </c>
      <c r="L407" s="24">
        <v>12.0</v>
      </c>
      <c r="M407" s="24">
        <v>3.0</v>
      </c>
      <c r="N407" s="24">
        <v>0.0</v>
      </c>
      <c r="O407" s="24">
        <v>0.0</v>
      </c>
      <c r="P407" s="24">
        <v>0.0</v>
      </c>
      <c r="Q407" s="3">
        <v>6.2</v>
      </c>
      <c r="R407" s="3">
        <v>99.0</v>
      </c>
      <c r="S407" s="3" t="s">
        <v>4631</v>
      </c>
      <c r="T407" s="3"/>
      <c r="U407" s="3" t="str">
        <f t="shared" si="2"/>
        <v>#REF!</v>
      </c>
    </row>
    <row r="408" ht="15.75" customHeight="1">
      <c r="A408" s="24">
        <v>98.0</v>
      </c>
      <c r="B408" s="24" t="s">
        <v>5469</v>
      </c>
      <c r="C408" s="24" t="s">
        <v>39</v>
      </c>
      <c r="D408" s="24" t="s">
        <v>5848</v>
      </c>
      <c r="E408" s="24">
        <v>16.0</v>
      </c>
      <c r="F408" s="24">
        <v>68.0</v>
      </c>
      <c r="G408" s="24">
        <v>16.0</v>
      </c>
      <c r="H408" s="24">
        <v>4.5</v>
      </c>
      <c r="I408" s="24">
        <v>1.0</v>
      </c>
      <c r="J408" s="24">
        <v>4.0</v>
      </c>
      <c r="K408" s="24">
        <v>2.0</v>
      </c>
      <c r="L408" s="24">
        <v>8.0</v>
      </c>
      <c r="M408" s="24">
        <v>2.0</v>
      </c>
      <c r="N408" s="24">
        <v>0.0</v>
      </c>
      <c r="O408" s="24">
        <v>0.0</v>
      </c>
      <c r="P408" s="24">
        <v>0.0</v>
      </c>
      <c r="Q408" s="3">
        <v>6.2</v>
      </c>
      <c r="R408" s="3">
        <v>98.9</v>
      </c>
      <c r="S408" s="3" t="s">
        <v>4631</v>
      </c>
      <c r="T408" s="3"/>
      <c r="U408" s="3" t="str">
        <f t="shared" si="2"/>
        <v>#REF!</v>
      </c>
    </row>
    <row r="409" ht="15.75" customHeight="1">
      <c r="A409" s="24">
        <v>99.0</v>
      </c>
      <c r="B409" s="22" t="s">
        <v>5163</v>
      </c>
      <c r="C409" s="24" t="s">
        <v>2564</v>
      </c>
      <c r="D409" s="24" t="s">
        <v>5847</v>
      </c>
      <c r="E409" s="24">
        <v>15.0</v>
      </c>
      <c r="F409" s="24">
        <v>46.0</v>
      </c>
      <c r="G409" s="24">
        <v>22.0</v>
      </c>
      <c r="H409" s="24">
        <v>8.5</v>
      </c>
      <c r="I409" s="24">
        <v>6.0</v>
      </c>
      <c r="J409" s="24">
        <v>41.5</v>
      </c>
      <c r="K409" s="24">
        <v>10.0</v>
      </c>
      <c r="L409" s="24">
        <v>1.0</v>
      </c>
      <c r="M409" s="24">
        <v>0.0</v>
      </c>
      <c r="N409" s="24">
        <v>1.0</v>
      </c>
      <c r="O409" s="24">
        <v>1.0</v>
      </c>
      <c r="P409" s="24">
        <v>0.0</v>
      </c>
      <c r="Q409" s="3">
        <v>6.6</v>
      </c>
      <c r="R409" s="3">
        <v>98.65</v>
      </c>
      <c r="S409" s="3" t="s">
        <v>4632</v>
      </c>
      <c r="T409" s="3"/>
      <c r="U409" s="3" t="str">
        <f t="shared" si="2"/>
        <v>#REF!</v>
      </c>
    </row>
    <row r="410" ht="15.75" customHeight="1">
      <c r="A410" s="24">
        <v>100.0</v>
      </c>
      <c r="B410" s="24" t="s">
        <v>5493</v>
      </c>
      <c r="C410" s="24" t="s">
        <v>123</v>
      </c>
      <c r="D410" s="24" t="s">
        <v>5846</v>
      </c>
      <c r="E410" s="24">
        <v>15.0</v>
      </c>
      <c r="F410" s="24">
        <v>48.0</v>
      </c>
      <c r="G410" s="24">
        <v>10.0</v>
      </c>
      <c r="H410" s="24">
        <v>4.5</v>
      </c>
      <c r="I410" s="24">
        <v>1.0</v>
      </c>
      <c r="J410" s="24">
        <v>9.0</v>
      </c>
      <c r="K410" s="24">
        <v>1.0</v>
      </c>
      <c r="L410" s="24">
        <v>16.0</v>
      </c>
      <c r="M410" s="24">
        <v>6.0</v>
      </c>
      <c r="N410" s="24">
        <v>1.0</v>
      </c>
      <c r="O410" s="24">
        <v>0.0</v>
      </c>
      <c r="P410" s="24">
        <v>0.0</v>
      </c>
      <c r="Q410" s="3">
        <v>6.6</v>
      </c>
      <c r="R410" s="3">
        <v>98.4</v>
      </c>
      <c r="S410" s="3" t="s">
        <v>4631</v>
      </c>
      <c r="T410" s="3"/>
      <c r="U410" s="3" t="str">
        <f t="shared" si="2"/>
        <v>#REF!</v>
      </c>
    </row>
    <row r="411" ht="15.75" customHeight="1">
      <c r="A411" s="24">
        <v>101.0</v>
      </c>
      <c r="B411" s="24" t="s">
        <v>5480</v>
      </c>
      <c r="C411" s="24" t="s">
        <v>77</v>
      </c>
      <c r="D411" s="24" t="s">
        <v>5846</v>
      </c>
      <c r="E411" s="24">
        <v>16.0</v>
      </c>
      <c r="F411" s="24">
        <v>40.0</v>
      </c>
      <c r="G411" s="24">
        <v>13.0</v>
      </c>
      <c r="H411" s="24">
        <v>1.0</v>
      </c>
      <c r="I411" s="24">
        <v>0.0</v>
      </c>
      <c r="J411" s="24">
        <v>0.0</v>
      </c>
      <c r="K411" s="24">
        <v>0.0</v>
      </c>
      <c r="L411" s="24">
        <v>14.0</v>
      </c>
      <c r="M411" s="24">
        <v>5.0</v>
      </c>
      <c r="N411" s="24">
        <v>0.0</v>
      </c>
      <c r="O411" s="24">
        <v>1.0</v>
      </c>
      <c r="P411" s="24">
        <v>3.0</v>
      </c>
      <c r="Q411" s="3">
        <v>6.1</v>
      </c>
      <c r="R411" s="3">
        <v>97.5</v>
      </c>
      <c r="S411" s="3" t="s">
        <v>4631</v>
      </c>
      <c r="T411" s="3"/>
      <c r="U411" s="3" t="str">
        <f t="shared" si="2"/>
        <v>#REF!</v>
      </c>
    </row>
    <row r="412" ht="15.75" customHeight="1">
      <c r="A412" s="24">
        <v>102.0</v>
      </c>
      <c r="B412" s="24" t="s">
        <v>4937</v>
      </c>
      <c r="C412" s="24" t="s">
        <v>83</v>
      </c>
      <c r="D412" s="24" t="s">
        <v>5845</v>
      </c>
      <c r="E412" s="24">
        <v>16.0</v>
      </c>
      <c r="F412" s="24">
        <v>56.0</v>
      </c>
      <c r="G412" s="24">
        <v>20.0</v>
      </c>
      <c r="H412" s="24">
        <v>8.0</v>
      </c>
      <c r="I412" s="24">
        <v>3.0</v>
      </c>
      <c r="J412" s="24">
        <v>24.0</v>
      </c>
      <c r="K412" s="24">
        <v>3.0</v>
      </c>
      <c r="L412" s="24">
        <v>4.0</v>
      </c>
      <c r="M412" s="24">
        <v>1.0</v>
      </c>
      <c r="N412" s="24">
        <v>1.0</v>
      </c>
      <c r="O412" s="24">
        <v>0.0</v>
      </c>
      <c r="P412" s="24">
        <v>0.0</v>
      </c>
      <c r="Q412" s="3">
        <v>6.1</v>
      </c>
      <c r="R412" s="3">
        <v>97.4</v>
      </c>
      <c r="S412" s="3" t="s">
        <v>4630</v>
      </c>
      <c r="T412" s="3"/>
      <c r="U412" s="3" t="str">
        <f t="shared" si="2"/>
        <v>#REF!</v>
      </c>
    </row>
    <row r="413" ht="15.75" customHeight="1">
      <c r="A413" s="24">
        <v>103.0</v>
      </c>
      <c r="B413" s="24" t="s">
        <v>4869</v>
      </c>
      <c r="C413" s="24" t="s">
        <v>36</v>
      </c>
      <c r="D413" s="24" t="s">
        <v>5844</v>
      </c>
      <c r="E413" s="24">
        <v>14.0</v>
      </c>
      <c r="F413" s="24">
        <v>54.0</v>
      </c>
      <c r="G413" s="24">
        <v>25.0</v>
      </c>
      <c r="H413" s="24">
        <v>6.5</v>
      </c>
      <c r="I413" s="24">
        <v>1.5</v>
      </c>
      <c r="J413" s="24">
        <v>13.0</v>
      </c>
      <c r="K413" s="24">
        <v>7.0</v>
      </c>
      <c r="L413" s="24">
        <v>4.0</v>
      </c>
      <c r="M413" s="24">
        <v>1.0</v>
      </c>
      <c r="N413" s="24">
        <v>1.0</v>
      </c>
      <c r="O413" s="24">
        <v>1.0</v>
      </c>
      <c r="P413" s="24">
        <v>0.0</v>
      </c>
      <c r="Q413" s="3">
        <v>7.0</v>
      </c>
      <c r="R413" s="3">
        <v>97.3</v>
      </c>
      <c r="S413" s="3" t="s">
        <v>4630</v>
      </c>
      <c r="T413" s="3"/>
      <c r="U413" s="3" t="str">
        <f t="shared" si="2"/>
        <v>#REF!</v>
      </c>
    </row>
    <row r="414" ht="15.75" customHeight="1">
      <c r="A414" s="24">
        <v>104.0</v>
      </c>
      <c r="B414" s="24" t="s">
        <v>5176</v>
      </c>
      <c r="C414" s="24" t="s">
        <v>81</v>
      </c>
      <c r="D414" s="24" t="s">
        <v>5847</v>
      </c>
      <c r="E414" s="24">
        <v>13.0</v>
      </c>
      <c r="F414" s="24">
        <v>39.0</v>
      </c>
      <c r="G414" s="24">
        <v>9.0</v>
      </c>
      <c r="H414" s="24">
        <v>12.0</v>
      </c>
      <c r="I414" s="24">
        <v>7.0</v>
      </c>
      <c r="J414" s="24">
        <v>45.5</v>
      </c>
      <c r="K414" s="24">
        <v>12.0</v>
      </c>
      <c r="L414" s="24">
        <v>5.0</v>
      </c>
      <c r="M414" s="24">
        <v>1.0</v>
      </c>
      <c r="N414" s="24">
        <v>0.0</v>
      </c>
      <c r="O414" s="24">
        <v>1.0</v>
      </c>
      <c r="P414" s="24">
        <v>0.0</v>
      </c>
      <c r="Q414" s="3">
        <v>7.5</v>
      </c>
      <c r="R414" s="3">
        <v>97.05</v>
      </c>
      <c r="S414" s="3" t="s">
        <v>4632</v>
      </c>
      <c r="T414" s="3"/>
      <c r="U414" s="3" t="str">
        <f t="shared" si="2"/>
        <v>#REF!</v>
      </c>
    </row>
    <row r="415" ht="15.75" customHeight="1">
      <c r="A415" s="24">
        <v>105.0</v>
      </c>
      <c r="B415" s="24" t="s">
        <v>5470</v>
      </c>
      <c r="C415" s="24" t="s">
        <v>90</v>
      </c>
      <c r="D415" s="24" t="s">
        <v>5849</v>
      </c>
      <c r="E415" s="24">
        <v>16.0</v>
      </c>
      <c r="F415" s="24">
        <v>71.0</v>
      </c>
      <c r="G415" s="24">
        <v>34.0</v>
      </c>
      <c r="H415" s="24">
        <v>3.5</v>
      </c>
      <c r="I415" s="24">
        <v>0.0</v>
      </c>
      <c r="J415" s="24">
        <v>0.0</v>
      </c>
      <c r="K415" s="24">
        <v>2.0</v>
      </c>
      <c r="L415" s="24">
        <v>3.0</v>
      </c>
      <c r="M415" s="24">
        <v>0.0</v>
      </c>
      <c r="N415" s="24">
        <v>0.0</v>
      </c>
      <c r="O415" s="24">
        <v>0.0</v>
      </c>
      <c r="P415" s="24">
        <v>0.0</v>
      </c>
      <c r="Q415" s="3">
        <v>6.0</v>
      </c>
      <c r="R415" s="3">
        <v>96.5</v>
      </c>
      <c r="S415" s="3" t="s">
        <v>4631</v>
      </c>
      <c r="T415" s="3"/>
      <c r="U415" s="3" t="str">
        <f t="shared" si="2"/>
        <v>#REF!</v>
      </c>
    </row>
    <row r="416" ht="15.75" customHeight="1">
      <c r="A416" s="24">
        <v>106.0</v>
      </c>
      <c r="B416" s="24" t="s">
        <v>4899</v>
      </c>
      <c r="C416" s="24" t="s">
        <v>90</v>
      </c>
      <c r="D416" s="24" t="s">
        <v>5845</v>
      </c>
      <c r="E416" s="24">
        <v>15.0</v>
      </c>
      <c r="F416" s="24">
        <v>58.0</v>
      </c>
      <c r="G416" s="24">
        <v>24.0</v>
      </c>
      <c r="H416" s="24">
        <v>5.0</v>
      </c>
      <c r="I416" s="24">
        <v>3.0</v>
      </c>
      <c r="J416" s="24">
        <v>21.0</v>
      </c>
      <c r="K416" s="24">
        <v>4.0</v>
      </c>
      <c r="L416" s="24">
        <v>3.0</v>
      </c>
      <c r="M416" s="24">
        <v>1.0</v>
      </c>
      <c r="N416" s="24">
        <v>0.0</v>
      </c>
      <c r="O416" s="24">
        <v>1.0</v>
      </c>
      <c r="P416" s="24">
        <v>0.0</v>
      </c>
      <c r="Q416" s="3">
        <v>6.4</v>
      </c>
      <c r="R416" s="3">
        <v>96.1</v>
      </c>
      <c r="S416" s="3" t="s">
        <v>4630</v>
      </c>
      <c r="T416" s="3"/>
      <c r="U416" s="3" t="str">
        <f t="shared" si="2"/>
        <v>#REF!</v>
      </c>
    </row>
    <row r="417" ht="15.75" customHeight="1">
      <c r="A417" s="24">
        <v>107.0</v>
      </c>
      <c r="B417" s="24" t="s">
        <v>4846</v>
      </c>
      <c r="C417" s="24" t="s">
        <v>2564</v>
      </c>
      <c r="D417" s="24" t="s">
        <v>5845</v>
      </c>
      <c r="E417" s="24">
        <v>16.0</v>
      </c>
      <c r="F417" s="24">
        <v>56.0</v>
      </c>
      <c r="G417" s="24">
        <v>48.0</v>
      </c>
      <c r="H417" s="24">
        <v>3.0</v>
      </c>
      <c r="I417" s="24">
        <v>1.0</v>
      </c>
      <c r="J417" s="24">
        <v>0.0</v>
      </c>
      <c r="K417" s="24">
        <v>6.0</v>
      </c>
      <c r="L417" s="24">
        <v>2.0</v>
      </c>
      <c r="M417" s="24">
        <v>1.0</v>
      </c>
      <c r="N417" s="24">
        <v>0.0</v>
      </c>
      <c r="O417" s="24">
        <v>0.0</v>
      </c>
      <c r="P417" s="24">
        <v>0.0</v>
      </c>
      <c r="Q417" s="3">
        <v>6.0</v>
      </c>
      <c r="R417" s="3">
        <v>96.0</v>
      </c>
      <c r="S417" s="3" t="s">
        <v>4630</v>
      </c>
      <c r="T417" s="3"/>
      <c r="U417" s="3" t="str">
        <f t="shared" si="2"/>
        <v>#REF!</v>
      </c>
    </row>
    <row r="418" ht="15.75" customHeight="1">
      <c r="A418" s="24">
        <v>108.0</v>
      </c>
      <c r="B418" s="24" t="s">
        <v>5471</v>
      </c>
      <c r="C418" s="24" t="s">
        <v>95</v>
      </c>
      <c r="D418" s="24" t="s">
        <v>5848</v>
      </c>
      <c r="E418" s="24">
        <v>16.0</v>
      </c>
      <c r="F418" s="24">
        <v>69.0</v>
      </c>
      <c r="G418" s="24">
        <v>39.0</v>
      </c>
      <c r="H418" s="24">
        <v>1.5</v>
      </c>
      <c r="I418" s="24">
        <v>0.0</v>
      </c>
      <c r="J418" s="24">
        <v>0.0</v>
      </c>
      <c r="K418" s="24">
        <v>1.0</v>
      </c>
      <c r="L418" s="24">
        <v>4.0</v>
      </c>
      <c r="M418" s="24">
        <v>0.0</v>
      </c>
      <c r="N418" s="24">
        <v>0.0</v>
      </c>
      <c r="O418" s="24">
        <v>0.0</v>
      </c>
      <c r="P418" s="24">
        <v>0.0</v>
      </c>
      <c r="Q418" s="3">
        <v>5.9</v>
      </c>
      <c r="R418" s="3">
        <v>95.0</v>
      </c>
      <c r="S418" s="3" t="s">
        <v>4631</v>
      </c>
      <c r="T418" s="3"/>
      <c r="U418" s="3" t="str">
        <f t="shared" si="2"/>
        <v>#REF!</v>
      </c>
    </row>
    <row r="419" ht="15.75" customHeight="1">
      <c r="A419" s="24">
        <v>109.0</v>
      </c>
      <c r="B419" s="24" t="s">
        <v>5560</v>
      </c>
      <c r="C419" s="24" t="s">
        <v>20</v>
      </c>
      <c r="D419" s="24" t="s">
        <v>5849</v>
      </c>
      <c r="E419" s="24">
        <v>11.0</v>
      </c>
      <c r="F419" s="24">
        <v>51.0</v>
      </c>
      <c r="G419" s="24">
        <v>25.0</v>
      </c>
      <c r="H419" s="24">
        <v>6.0</v>
      </c>
      <c r="I419" s="24">
        <v>0.0</v>
      </c>
      <c r="J419" s="24">
        <v>2.5</v>
      </c>
      <c r="K419" s="24">
        <v>2.0</v>
      </c>
      <c r="L419" s="24">
        <v>5.0</v>
      </c>
      <c r="M419" s="24">
        <v>1.0</v>
      </c>
      <c r="N419" s="24">
        <v>3.0</v>
      </c>
      <c r="O419" s="24">
        <v>0.0</v>
      </c>
      <c r="P419" s="24">
        <v>1.0</v>
      </c>
      <c r="Q419" s="3">
        <v>8.6</v>
      </c>
      <c r="R419" s="3">
        <v>94.75</v>
      </c>
      <c r="S419" s="3" t="s">
        <v>4631</v>
      </c>
      <c r="T419" s="3"/>
      <c r="U419" s="3" t="str">
        <f t="shared" si="2"/>
        <v>#REF!</v>
      </c>
    </row>
    <row r="420" ht="15.75" customHeight="1">
      <c r="A420" s="24">
        <v>110.0</v>
      </c>
      <c r="B420" s="24" t="s">
        <v>5180</v>
      </c>
      <c r="C420" s="24" t="s">
        <v>47</v>
      </c>
      <c r="D420" s="24" t="s">
        <v>5852</v>
      </c>
      <c r="E420" s="24">
        <v>13.0</v>
      </c>
      <c r="F420" s="24">
        <v>23.0</v>
      </c>
      <c r="G420" s="24">
        <v>13.0</v>
      </c>
      <c r="H420" s="24">
        <v>9.5</v>
      </c>
      <c r="I420" s="24">
        <v>9.0</v>
      </c>
      <c r="J420" s="24">
        <v>75.0</v>
      </c>
      <c r="K420" s="24">
        <v>20.0</v>
      </c>
      <c r="L420" s="24">
        <v>4.0</v>
      </c>
      <c r="M420" s="24">
        <v>0.0</v>
      </c>
      <c r="N420" s="24">
        <v>1.0</v>
      </c>
      <c r="O420" s="24">
        <v>1.0</v>
      </c>
      <c r="P420" s="24">
        <v>0.0</v>
      </c>
      <c r="Q420" s="3">
        <v>7.3</v>
      </c>
      <c r="R420" s="3">
        <v>94.5</v>
      </c>
      <c r="S420" s="3" t="s">
        <v>4632</v>
      </c>
      <c r="T420" s="3"/>
      <c r="U420" s="3" t="str">
        <f t="shared" si="2"/>
        <v>#REF!</v>
      </c>
    </row>
    <row r="421" ht="15.75" customHeight="1">
      <c r="A421" s="24">
        <v>111.0</v>
      </c>
      <c r="B421" s="24" t="s">
        <v>5138</v>
      </c>
      <c r="C421" s="24" t="s">
        <v>36</v>
      </c>
      <c r="D421" s="24" t="s">
        <v>5847</v>
      </c>
      <c r="E421" s="24">
        <v>15.0</v>
      </c>
      <c r="F421" s="24">
        <v>26.0</v>
      </c>
      <c r="G421" s="24">
        <v>15.0</v>
      </c>
      <c r="H421" s="24">
        <v>11.0</v>
      </c>
      <c r="I421" s="24">
        <v>8.0</v>
      </c>
      <c r="J421" s="24">
        <v>46.0</v>
      </c>
      <c r="K421" s="24">
        <v>24.0</v>
      </c>
      <c r="L421" s="24">
        <v>2.0</v>
      </c>
      <c r="M421" s="24">
        <v>1.0</v>
      </c>
      <c r="N421" s="24">
        <v>0.0</v>
      </c>
      <c r="O421" s="24">
        <v>0.0</v>
      </c>
      <c r="P421" s="24">
        <v>0.0</v>
      </c>
      <c r="Q421" s="3">
        <v>6.3</v>
      </c>
      <c r="R421" s="3">
        <v>94.1</v>
      </c>
      <c r="S421" s="3" t="s">
        <v>4632</v>
      </c>
      <c r="T421" s="3"/>
      <c r="U421" s="3" t="str">
        <f t="shared" si="2"/>
        <v>#REF!</v>
      </c>
    </row>
    <row r="422" ht="15.75" customHeight="1">
      <c r="A422" s="24">
        <v>112.0</v>
      </c>
      <c r="B422" s="24" t="s">
        <v>5458</v>
      </c>
      <c r="C422" s="24" t="s">
        <v>83</v>
      </c>
      <c r="D422" s="24" t="s">
        <v>5849</v>
      </c>
      <c r="E422" s="24">
        <v>16.0</v>
      </c>
      <c r="F422" s="24">
        <v>62.0</v>
      </c>
      <c r="G422" s="24">
        <v>16.0</v>
      </c>
      <c r="H422" s="24">
        <v>0.5</v>
      </c>
      <c r="I422" s="24">
        <v>0.0</v>
      </c>
      <c r="J422" s="24">
        <v>0.0</v>
      </c>
      <c r="K422" s="24">
        <v>0.0</v>
      </c>
      <c r="L422" s="24">
        <v>5.0</v>
      </c>
      <c r="M422" s="24">
        <v>2.0</v>
      </c>
      <c r="N422" s="24">
        <v>0.0</v>
      </c>
      <c r="O422" s="24">
        <v>2.0</v>
      </c>
      <c r="P422" s="24">
        <v>1.0</v>
      </c>
      <c r="Q422" s="3">
        <v>5.8</v>
      </c>
      <c r="R422" s="3">
        <v>93.5</v>
      </c>
      <c r="S422" s="3" t="s">
        <v>4631</v>
      </c>
      <c r="T422" s="3"/>
      <c r="U422" s="3" t="str">
        <f t="shared" si="2"/>
        <v>#REF!</v>
      </c>
    </row>
    <row r="423" ht="15.75" customHeight="1">
      <c r="A423" s="24">
        <v>113.0</v>
      </c>
      <c r="B423" s="24" t="s">
        <v>5570</v>
      </c>
      <c r="C423" s="24" t="s">
        <v>90</v>
      </c>
      <c r="D423" s="24" t="s">
        <v>5846</v>
      </c>
      <c r="E423" s="24">
        <v>16.0</v>
      </c>
      <c r="F423" s="24">
        <v>52.0</v>
      </c>
      <c r="G423" s="24">
        <v>13.0</v>
      </c>
      <c r="H423" s="24">
        <v>5.5</v>
      </c>
      <c r="I423" s="24">
        <v>1.5</v>
      </c>
      <c r="J423" s="24">
        <v>10.0</v>
      </c>
      <c r="K423" s="24">
        <v>5.0</v>
      </c>
      <c r="L423" s="24">
        <v>11.0</v>
      </c>
      <c r="M423" s="24">
        <v>1.0</v>
      </c>
      <c r="N423" s="24">
        <v>1.0</v>
      </c>
      <c r="O423" s="24">
        <v>1.0</v>
      </c>
      <c r="P423" s="24">
        <v>0.0</v>
      </c>
      <c r="Q423" s="3">
        <v>5.8</v>
      </c>
      <c r="R423" s="3">
        <v>93.0</v>
      </c>
      <c r="S423" s="3" t="s">
        <v>4631</v>
      </c>
      <c r="T423" s="3"/>
      <c r="U423" s="3" t="str">
        <f t="shared" si="2"/>
        <v>#REF!</v>
      </c>
    </row>
    <row r="424" ht="15.75" customHeight="1">
      <c r="A424" s="24">
        <v>114.0</v>
      </c>
      <c r="B424" s="24" t="s">
        <v>5021</v>
      </c>
      <c r="C424" s="24" t="s">
        <v>85</v>
      </c>
      <c r="D424" s="24" t="s">
        <v>5847</v>
      </c>
      <c r="E424" s="24">
        <v>13.0</v>
      </c>
      <c r="F424" s="24">
        <v>21.0</v>
      </c>
      <c r="G424" s="24">
        <v>10.0</v>
      </c>
      <c r="H424" s="24">
        <v>10.0</v>
      </c>
      <c r="I424" s="24">
        <v>3.0</v>
      </c>
      <c r="J424" s="24">
        <v>19.0</v>
      </c>
      <c r="K424" s="24">
        <v>13.0</v>
      </c>
      <c r="L424" s="24">
        <v>3.0</v>
      </c>
      <c r="M424" s="24">
        <v>1.0</v>
      </c>
      <c r="N424" s="24">
        <v>4.0</v>
      </c>
      <c r="O424" s="24">
        <v>2.0</v>
      </c>
      <c r="P424" s="24">
        <v>2.0</v>
      </c>
      <c r="Q424" s="3">
        <v>7.1</v>
      </c>
      <c r="R424" s="3">
        <v>92.9</v>
      </c>
      <c r="S424" s="3" t="s">
        <v>4632</v>
      </c>
      <c r="T424" s="3"/>
      <c r="U424" s="3" t="str">
        <f t="shared" si="2"/>
        <v>#REF!</v>
      </c>
    </row>
    <row r="425" ht="15.75" customHeight="1">
      <c r="A425" s="24">
        <v>115.0</v>
      </c>
      <c r="B425" s="24" t="s">
        <v>5853</v>
      </c>
      <c r="C425" s="24" t="s">
        <v>23</v>
      </c>
      <c r="D425" s="24" t="s">
        <v>5847</v>
      </c>
      <c r="E425" s="24">
        <v>16.0</v>
      </c>
      <c r="F425" s="24">
        <v>30.0</v>
      </c>
      <c r="G425" s="24">
        <v>15.0</v>
      </c>
      <c r="H425" s="24">
        <v>12.5</v>
      </c>
      <c r="I425" s="24">
        <v>5.0</v>
      </c>
      <c r="J425" s="24">
        <v>24.0</v>
      </c>
      <c r="K425" s="24">
        <v>16.0</v>
      </c>
      <c r="L425" s="24">
        <v>2.0</v>
      </c>
      <c r="M425" s="24">
        <v>0.0</v>
      </c>
      <c r="N425" s="24">
        <v>2.0</v>
      </c>
      <c r="O425" s="24">
        <v>2.0</v>
      </c>
      <c r="P425" s="24">
        <v>0.0</v>
      </c>
      <c r="Q425" s="3">
        <v>5.8</v>
      </c>
      <c r="R425" s="3">
        <v>92.4</v>
      </c>
      <c r="S425" s="3" t="s">
        <v>4632</v>
      </c>
      <c r="T425" s="3"/>
      <c r="U425" s="3" t="str">
        <f t="shared" si="2"/>
        <v>#REF!</v>
      </c>
    </row>
    <row r="426" ht="15.75" customHeight="1">
      <c r="A426" s="24">
        <v>115.0</v>
      </c>
      <c r="B426" s="24" t="s">
        <v>4903</v>
      </c>
      <c r="C426" s="24" t="s">
        <v>64</v>
      </c>
      <c r="D426" s="24" t="s">
        <v>5844</v>
      </c>
      <c r="E426" s="24">
        <v>16.0</v>
      </c>
      <c r="F426" s="24">
        <v>64.0</v>
      </c>
      <c r="G426" s="24">
        <v>28.0</v>
      </c>
      <c r="H426" s="24">
        <v>3.5</v>
      </c>
      <c r="I426" s="24">
        <v>1.0</v>
      </c>
      <c r="J426" s="24">
        <v>19.0</v>
      </c>
      <c r="K426" s="24">
        <v>2.0</v>
      </c>
      <c r="L426" s="24">
        <v>2.0</v>
      </c>
      <c r="M426" s="24">
        <v>1.0</v>
      </c>
      <c r="N426" s="24">
        <v>0.0</v>
      </c>
      <c r="O426" s="24">
        <v>0.0</v>
      </c>
      <c r="P426" s="24">
        <v>0.0</v>
      </c>
      <c r="Q426" s="3">
        <v>5.8</v>
      </c>
      <c r="R426" s="3">
        <v>92.4</v>
      </c>
      <c r="S426" s="3" t="s">
        <v>4630</v>
      </c>
      <c r="T426" s="3"/>
      <c r="U426" s="3" t="str">
        <f t="shared" si="2"/>
        <v>#REF!</v>
      </c>
    </row>
    <row r="427" ht="15.75" customHeight="1">
      <c r="A427" s="24">
        <v>117.0</v>
      </c>
      <c r="B427" s="24" t="s">
        <v>4896</v>
      </c>
      <c r="C427" s="24" t="s">
        <v>114</v>
      </c>
      <c r="D427" s="24" t="s">
        <v>5845</v>
      </c>
      <c r="E427" s="24">
        <v>12.0</v>
      </c>
      <c r="F427" s="24">
        <v>44.0</v>
      </c>
      <c r="G427" s="24">
        <v>31.0</v>
      </c>
      <c r="H427" s="24">
        <v>6.0</v>
      </c>
      <c r="I427" s="24">
        <v>3.0</v>
      </c>
      <c r="J427" s="24">
        <v>18.0</v>
      </c>
      <c r="K427" s="24">
        <v>8.0</v>
      </c>
      <c r="L427" s="24">
        <v>5.0</v>
      </c>
      <c r="M427" s="24">
        <v>2.0</v>
      </c>
      <c r="N427" s="24">
        <v>0.0</v>
      </c>
      <c r="O427" s="24">
        <v>0.0</v>
      </c>
      <c r="P427" s="24">
        <v>0.0</v>
      </c>
      <c r="Q427" s="3">
        <v>7.7</v>
      </c>
      <c r="R427" s="3">
        <v>92.3</v>
      </c>
      <c r="S427" s="3" t="s">
        <v>4630</v>
      </c>
      <c r="T427" s="3"/>
      <c r="U427" s="3" t="str">
        <f t="shared" si="2"/>
        <v>#REF!</v>
      </c>
    </row>
    <row r="428" ht="15.75" customHeight="1">
      <c r="A428" s="24">
        <v>118.0</v>
      </c>
      <c r="B428" s="24" t="s">
        <v>4898</v>
      </c>
      <c r="C428" s="24" t="s">
        <v>31</v>
      </c>
      <c r="D428" s="24" t="s">
        <v>5844</v>
      </c>
      <c r="E428" s="24">
        <v>15.0</v>
      </c>
      <c r="F428" s="24">
        <v>47.0</v>
      </c>
      <c r="G428" s="24">
        <v>22.0</v>
      </c>
      <c r="H428" s="24">
        <v>6.0</v>
      </c>
      <c r="I428" s="24">
        <v>2.5</v>
      </c>
      <c r="J428" s="24">
        <v>12.0</v>
      </c>
      <c r="K428" s="24">
        <v>5.0</v>
      </c>
      <c r="L428" s="24">
        <v>2.0</v>
      </c>
      <c r="M428" s="24">
        <v>1.0</v>
      </c>
      <c r="N428" s="24">
        <v>1.0</v>
      </c>
      <c r="O428" s="24">
        <v>1.0</v>
      </c>
      <c r="P428" s="24">
        <v>1.0</v>
      </c>
      <c r="Q428" s="3">
        <v>6.1</v>
      </c>
      <c r="R428" s="3">
        <v>92.2</v>
      </c>
      <c r="S428" s="3" t="s">
        <v>4630</v>
      </c>
      <c r="T428" s="3"/>
      <c r="U428" s="3" t="str">
        <f t="shared" si="2"/>
        <v>#REF!</v>
      </c>
    </row>
    <row r="429" ht="15.75" customHeight="1">
      <c r="A429" s="24">
        <v>119.0</v>
      </c>
      <c r="B429" s="24" t="s">
        <v>4884</v>
      </c>
      <c r="C429" s="24" t="s">
        <v>102</v>
      </c>
      <c r="D429" s="24" t="s">
        <v>5844</v>
      </c>
      <c r="E429" s="24">
        <v>15.0</v>
      </c>
      <c r="F429" s="24">
        <v>33.0</v>
      </c>
      <c r="G429" s="24">
        <v>13.0</v>
      </c>
      <c r="H429" s="24">
        <v>11.0</v>
      </c>
      <c r="I429" s="24">
        <v>8.0</v>
      </c>
      <c r="J429" s="24">
        <v>32.5</v>
      </c>
      <c r="K429" s="24">
        <v>20.0</v>
      </c>
      <c r="L429" s="24">
        <v>2.0</v>
      </c>
      <c r="M429" s="24">
        <v>0.0</v>
      </c>
      <c r="N429" s="24">
        <v>0.0</v>
      </c>
      <c r="O429" s="24">
        <v>0.0</v>
      </c>
      <c r="P429" s="24">
        <v>0.0</v>
      </c>
      <c r="Q429" s="3">
        <v>6.1</v>
      </c>
      <c r="R429" s="3">
        <v>91.75</v>
      </c>
      <c r="S429" s="3" t="s">
        <v>4630</v>
      </c>
      <c r="T429" s="3"/>
      <c r="U429" s="3" t="str">
        <f t="shared" si="2"/>
        <v>#REF!</v>
      </c>
    </row>
    <row r="430" ht="15.75" customHeight="1">
      <c r="A430" s="24">
        <v>120.0</v>
      </c>
      <c r="B430" s="24" t="s">
        <v>4904</v>
      </c>
      <c r="C430" s="24" t="s">
        <v>2564</v>
      </c>
      <c r="D430" s="24" t="s">
        <v>5844</v>
      </c>
      <c r="E430" s="24">
        <v>16.0</v>
      </c>
      <c r="F430" s="24">
        <v>31.0</v>
      </c>
      <c r="G430" s="24">
        <v>19.0</v>
      </c>
      <c r="H430" s="24">
        <v>11.5</v>
      </c>
      <c r="I430" s="24">
        <v>7.0</v>
      </c>
      <c r="J430" s="24">
        <v>38.0</v>
      </c>
      <c r="K430" s="24">
        <v>13.0</v>
      </c>
      <c r="L430" s="24">
        <v>2.0</v>
      </c>
      <c r="M430" s="24">
        <v>0.0</v>
      </c>
      <c r="N430" s="24">
        <v>2.0</v>
      </c>
      <c r="O430" s="24">
        <v>0.0</v>
      </c>
      <c r="P430" s="24">
        <v>0.0</v>
      </c>
      <c r="Q430" s="3">
        <v>5.7</v>
      </c>
      <c r="R430" s="3">
        <v>90.8</v>
      </c>
      <c r="S430" s="3" t="s">
        <v>4630</v>
      </c>
      <c r="T430" s="3"/>
      <c r="U430" s="3" t="str">
        <f t="shared" si="2"/>
        <v>#REF!</v>
      </c>
    </row>
    <row r="431" ht="15.75" customHeight="1">
      <c r="A431" s="24">
        <v>121.0</v>
      </c>
      <c r="B431" s="24" t="s">
        <v>4911</v>
      </c>
      <c r="C431" s="24" t="s">
        <v>47</v>
      </c>
      <c r="D431" s="24" t="s">
        <v>4630</v>
      </c>
      <c r="E431" s="24">
        <v>15.0</v>
      </c>
      <c r="F431" s="24">
        <v>51.0</v>
      </c>
      <c r="G431" s="24">
        <v>37.0</v>
      </c>
      <c r="H431" s="24">
        <v>6.0</v>
      </c>
      <c r="I431" s="24">
        <v>2.0</v>
      </c>
      <c r="J431" s="24">
        <v>31.0</v>
      </c>
      <c r="K431" s="24">
        <v>4.0</v>
      </c>
      <c r="L431" s="24">
        <v>1.0</v>
      </c>
      <c r="M431" s="24">
        <v>0.0</v>
      </c>
      <c r="N431" s="24">
        <v>1.0</v>
      </c>
      <c r="O431" s="24">
        <v>0.0</v>
      </c>
      <c r="P431" s="24">
        <v>0.0</v>
      </c>
      <c r="Q431" s="3">
        <v>6.0</v>
      </c>
      <c r="R431" s="3">
        <v>90.6</v>
      </c>
      <c r="S431" s="3" t="s">
        <v>4630</v>
      </c>
      <c r="T431" s="3"/>
      <c r="U431" s="3" t="str">
        <f t="shared" si="2"/>
        <v>#REF!</v>
      </c>
    </row>
    <row r="432" ht="15.75" customHeight="1">
      <c r="A432" s="24">
        <v>122.0</v>
      </c>
      <c r="B432" s="24" t="s">
        <v>5090</v>
      </c>
      <c r="C432" s="24" t="s">
        <v>53</v>
      </c>
      <c r="D432" s="24" t="s">
        <v>5844</v>
      </c>
      <c r="E432" s="24">
        <v>16.0</v>
      </c>
      <c r="F432" s="24">
        <v>29.0</v>
      </c>
      <c r="G432" s="24">
        <v>13.0</v>
      </c>
      <c r="H432" s="24">
        <v>12.0</v>
      </c>
      <c r="I432" s="24">
        <v>8.0</v>
      </c>
      <c r="J432" s="24">
        <v>69.0</v>
      </c>
      <c r="K432" s="24">
        <v>12.0</v>
      </c>
      <c r="L432" s="24">
        <v>2.0</v>
      </c>
      <c r="M432" s="24">
        <v>0.0</v>
      </c>
      <c r="N432" s="24">
        <v>2.0</v>
      </c>
      <c r="O432" s="24">
        <v>0.0</v>
      </c>
      <c r="P432" s="24">
        <v>0.0</v>
      </c>
      <c r="Q432" s="3">
        <v>5.6</v>
      </c>
      <c r="R432" s="3">
        <v>90.4</v>
      </c>
      <c r="S432" s="3" t="s">
        <v>4630</v>
      </c>
      <c r="T432" s="3"/>
      <c r="U432" s="3" t="str">
        <f t="shared" si="2"/>
        <v>#REF!</v>
      </c>
    </row>
    <row r="433" ht="15.75" customHeight="1">
      <c r="A433" s="24">
        <v>123.0</v>
      </c>
      <c r="B433" s="24" t="s">
        <v>5542</v>
      </c>
      <c r="C433" s="24" t="s">
        <v>123</v>
      </c>
      <c r="D433" s="24" t="s">
        <v>5846</v>
      </c>
      <c r="E433" s="24">
        <v>16.0</v>
      </c>
      <c r="F433" s="24">
        <v>66.0</v>
      </c>
      <c r="G433" s="24">
        <v>10.0</v>
      </c>
      <c r="H433" s="24">
        <v>4.0</v>
      </c>
      <c r="I433" s="24">
        <v>0.0</v>
      </c>
      <c r="J433" s="24">
        <v>0.0</v>
      </c>
      <c r="K433" s="24">
        <v>0.0</v>
      </c>
      <c r="L433" s="24">
        <v>9.0</v>
      </c>
      <c r="M433" s="24">
        <v>2.0</v>
      </c>
      <c r="N433" s="24">
        <v>0.0</v>
      </c>
      <c r="O433" s="24">
        <v>0.0</v>
      </c>
      <c r="P433" s="24">
        <v>0.0</v>
      </c>
      <c r="Q433" s="3">
        <v>5.6</v>
      </c>
      <c r="R433" s="3">
        <v>90.0</v>
      </c>
      <c r="S433" s="3" t="s">
        <v>4631</v>
      </c>
      <c r="T433" s="3"/>
      <c r="U433" s="3" t="str">
        <f t="shared" si="2"/>
        <v>#REF!</v>
      </c>
    </row>
    <row r="434" ht="15.75" customHeight="1">
      <c r="A434" s="24">
        <v>124.0</v>
      </c>
      <c r="B434" s="24" t="s">
        <v>4913</v>
      </c>
      <c r="C434" s="24" t="s">
        <v>114</v>
      </c>
      <c r="D434" s="24" t="s">
        <v>5845</v>
      </c>
      <c r="E434" s="24">
        <v>10.0</v>
      </c>
      <c r="F434" s="24">
        <v>51.0</v>
      </c>
      <c r="G434" s="24">
        <v>29.0</v>
      </c>
      <c r="H434" s="24">
        <v>9.5</v>
      </c>
      <c r="I434" s="24">
        <v>0.5</v>
      </c>
      <c r="J434" s="24">
        <v>9.5</v>
      </c>
      <c r="K434" s="24">
        <v>1.0</v>
      </c>
      <c r="L434" s="24">
        <v>5.0</v>
      </c>
      <c r="M434" s="24">
        <v>1.0</v>
      </c>
      <c r="N434" s="24">
        <v>1.0</v>
      </c>
      <c r="O434" s="24">
        <v>1.0</v>
      </c>
      <c r="P434" s="24">
        <v>0.0</v>
      </c>
      <c r="Q434" s="3">
        <v>9.0</v>
      </c>
      <c r="R434" s="3">
        <v>89.95</v>
      </c>
      <c r="S434" s="3" t="s">
        <v>4630</v>
      </c>
      <c r="T434" s="3"/>
      <c r="U434" s="3" t="str">
        <f t="shared" si="2"/>
        <v>#REF!</v>
      </c>
    </row>
    <row r="435" ht="15.75" customHeight="1">
      <c r="A435" s="24">
        <v>125.0</v>
      </c>
      <c r="B435" s="24" t="s">
        <v>5025</v>
      </c>
      <c r="C435" s="24" t="s">
        <v>47</v>
      </c>
      <c r="D435" s="24" t="s">
        <v>5847</v>
      </c>
      <c r="E435" s="24">
        <v>15.0</v>
      </c>
      <c r="F435" s="24">
        <v>24.0</v>
      </c>
      <c r="G435" s="24">
        <v>16.0</v>
      </c>
      <c r="H435" s="24">
        <v>13.0</v>
      </c>
      <c r="I435" s="24">
        <v>6.5</v>
      </c>
      <c r="J435" s="24">
        <v>47.5</v>
      </c>
      <c r="K435" s="24">
        <v>12.0</v>
      </c>
      <c r="L435" s="24">
        <v>0.0</v>
      </c>
      <c r="M435" s="24">
        <v>0.0</v>
      </c>
      <c r="N435" s="24">
        <v>4.0</v>
      </c>
      <c r="O435" s="24">
        <v>1.0</v>
      </c>
      <c r="P435" s="24">
        <v>0.0</v>
      </c>
      <c r="Q435" s="3">
        <v>6.0</v>
      </c>
      <c r="R435" s="3">
        <v>89.75</v>
      </c>
      <c r="S435" s="3" t="s">
        <v>4632</v>
      </c>
      <c r="T435" s="3"/>
      <c r="U435" s="3" t="str">
        <f t="shared" si="2"/>
        <v>#REF!</v>
      </c>
    </row>
    <row r="436" ht="15.75" customHeight="1">
      <c r="A436" s="24">
        <v>126.0</v>
      </c>
      <c r="B436" s="24" t="s">
        <v>4915</v>
      </c>
      <c r="C436" s="24" t="s">
        <v>85</v>
      </c>
      <c r="D436" s="24" t="s">
        <v>5844</v>
      </c>
      <c r="E436" s="24">
        <v>14.0</v>
      </c>
      <c r="F436" s="24">
        <v>47.0</v>
      </c>
      <c r="G436" s="24">
        <v>24.0</v>
      </c>
      <c r="H436" s="24">
        <v>9.0</v>
      </c>
      <c r="I436" s="24">
        <v>3.0</v>
      </c>
      <c r="J436" s="24">
        <v>24.0</v>
      </c>
      <c r="K436" s="24">
        <v>3.0</v>
      </c>
      <c r="L436" s="24">
        <v>4.0</v>
      </c>
      <c r="M436" s="24">
        <v>1.0</v>
      </c>
      <c r="N436" s="24">
        <v>1.0</v>
      </c>
      <c r="O436" s="24">
        <v>0.0</v>
      </c>
      <c r="P436" s="24">
        <v>0.0</v>
      </c>
      <c r="Q436" s="3">
        <v>6.4</v>
      </c>
      <c r="R436" s="3">
        <v>89.4</v>
      </c>
      <c r="S436" s="3" t="s">
        <v>4630</v>
      </c>
      <c r="T436" s="3"/>
      <c r="U436" s="3" t="str">
        <f t="shared" si="2"/>
        <v>#REF!</v>
      </c>
    </row>
    <row r="437" ht="15.75" customHeight="1">
      <c r="A437" s="24">
        <v>127.0</v>
      </c>
      <c r="B437" s="24" t="s">
        <v>4863</v>
      </c>
      <c r="C437" s="24" t="s">
        <v>41</v>
      </c>
      <c r="D437" s="24" t="s">
        <v>5844</v>
      </c>
      <c r="E437" s="24">
        <v>16.0</v>
      </c>
      <c r="F437" s="24">
        <v>57.0</v>
      </c>
      <c r="G437" s="24">
        <v>25.0</v>
      </c>
      <c r="H437" s="24">
        <v>5.0</v>
      </c>
      <c r="I437" s="24">
        <v>1.0</v>
      </c>
      <c r="J437" s="24">
        <v>8.0</v>
      </c>
      <c r="K437" s="24">
        <v>2.0</v>
      </c>
      <c r="L437" s="24">
        <v>7.0</v>
      </c>
      <c r="M437" s="24">
        <v>1.0</v>
      </c>
      <c r="N437" s="24">
        <v>0.0</v>
      </c>
      <c r="O437" s="24">
        <v>0.0</v>
      </c>
      <c r="P437" s="24">
        <v>0.0</v>
      </c>
      <c r="Q437" s="3">
        <v>5.6</v>
      </c>
      <c r="R437" s="3">
        <v>89.3</v>
      </c>
      <c r="S437" s="3" t="s">
        <v>4630</v>
      </c>
      <c r="T437" s="3"/>
      <c r="U437" s="3" t="str">
        <f t="shared" si="2"/>
        <v>#REF!</v>
      </c>
    </row>
    <row r="438" ht="15.75" customHeight="1">
      <c r="A438" s="24">
        <v>128.0</v>
      </c>
      <c r="B438" s="24" t="s">
        <v>5529</v>
      </c>
      <c r="C438" s="24" t="s">
        <v>102</v>
      </c>
      <c r="D438" s="24" t="s">
        <v>5849</v>
      </c>
      <c r="E438" s="24">
        <v>13.0</v>
      </c>
      <c r="F438" s="24">
        <v>48.0</v>
      </c>
      <c r="G438" s="24">
        <v>23.0</v>
      </c>
      <c r="H438" s="24">
        <v>4.5</v>
      </c>
      <c r="I438" s="24">
        <v>0.0</v>
      </c>
      <c r="J438" s="24">
        <v>0.0</v>
      </c>
      <c r="K438" s="24">
        <v>0.0</v>
      </c>
      <c r="L438" s="24">
        <v>10.0</v>
      </c>
      <c r="M438" s="24">
        <v>2.0</v>
      </c>
      <c r="N438" s="24">
        <v>1.0</v>
      </c>
      <c r="O438" s="24">
        <v>0.0</v>
      </c>
      <c r="P438" s="24">
        <v>1.0</v>
      </c>
      <c r="Q438" s="3">
        <v>6.8</v>
      </c>
      <c r="R438" s="3">
        <v>89.0</v>
      </c>
      <c r="S438" s="3" t="s">
        <v>4631</v>
      </c>
      <c r="T438" s="3"/>
      <c r="U438" s="3" t="str">
        <f t="shared" si="2"/>
        <v>#REF!</v>
      </c>
    </row>
    <row r="439" ht="15.75" customHeight="1">
      <c r="A439" s="24">
        <v>129.0</v>
      </c>
      <c r="B439" s="24" t="s">
        <v>5134</v>
      </c>
      <c r="C439" s="24" t="s">
        <v>58</v>
      </c>
      <c r="D439" s="24" t="s">
        <v>5852</v>
      </c>
      <c r="E439" s="24">
        <v>16.0</v>
      </c>
      <c r="F439" s="24">
        <v>23.0</v>
      </c>
      <c r="G439" s="24">
        <v>18.0</v>
      </c>
      <c r="H439" s="24">
        <v>8.5</v>
      </c>
      <c r="I439" s="24">
        <v>2.5</v>
      </c>
      <c r="J439" s="24">
        <v>12.0</v>
      </c>
      <c r="K439" s="24">
        <v>14.0</v>
      </c>
      <c r="L439" s="24">
        <v>4.0</v>
      </c>
      <c r="M439" s="24">
        <v>0.0</v>
      </c>
      <c r="N439" s="24">
        <v>0.0</v>
      </c>
      <c r="O439" s="24">
        <v>4.0</v>
      </c>
      <c r="P439" s="24">
        <v>2.0</v>
      </c>
      <c r="Q439" s="3">
        <v>5.5</v>
      </c>
      <c r="R439" s="3">
        <v>88.7</v>
      </c>
      <c r="S439" s="3" t="s">
        <v>4632</v>
      </c>
      <c r="T439" s="3"/>
      <c r="U439" s="3" t="str">
        <f t="shared" si="2"/>
        <v>#REF!</v>
      </c>
    </row>
    <row r="440" ht="15.75" customHeight="1">
      <c r="A440" s="24">
        <v>130.0</v>
      </c>
      <c r="B440" s="24" t="s">
        <v>5494</v>
      </c>
      <c r="C440" s="24" t="s">
        <v>53</v>
      </c>
      <c r="D440" s="24" t="s">
        <v>5848</v>
      </c>
      <c r="E440" s="24">
        <v>16.0</v>
      </c>
      <c r="F440" s="24">
        <v>54.0</v>
      </c>
      <c r="G440" s="24">
        <v>31.0</v>
      </c>
      <c r="H440" s="24">
        <v>5.0</v>
      </c>
      <c r="I440" s="24">
        <v>0.0</v>
      </c>
      <c r="J440" s="24">
        <v>0.0</v>
      </c>
      <c r="K440" s="24">
        <v>0.0</v>
      </c>
      <c r="L440" s="24">
        <v>8.0</v>
      </c>
      <c r="M440" s="24">
        <v>2.0</v>
      </c>
      <c r="N440" s="24">
        <v>0.0</v>
      </c>
      <c r="O440" s="24">
        <v>0.0</v>
      </c>
      <c r="P440" s="24">
        <v>0.0</v>
      </c>
      <c r="Q440" s="3">
        <v>5.5</v>
      </c>
      <c r="R440" s="3">
        <v>88.5</v>
      </c>
      <c r="S440" s="3" t="s">
        <v>4631</v>
      </c>
      <c r="T440" s="3"/>
      <c r="U440" s="3" t="str">
        <f t="shared" si="2"/>
        <v>#REF!</v>
      </c>
    </row>
    <row r="441" ht="15.75" customHeight="1">
      <c r="A441" s="24">
        <v>130.0</v>
      </c>
      <c r="B441" s="24" t="s">
        <v>5455</v>
      </c>
      <c r="C441" s="24" t="s">
        <v>117</v>
      </c>
      <c r="D441" s="24" t="s">
        <v>5849</v>
      </c>
      <c r="E441" s="24">
        <v>16.0</v>
      </c>
      <c r="F441" s="24">
        <v>54.0</v>
      </c>
      <c r="G441" s="24">
        <v>27.0</v>
      </c>
      <c r="H441" s="24">
        <v>1.0</v>
      </c>
      <c r="I441" s="24">
        <v>0.0</v>
      </c>
      <c r="J441" s="24">
        <v>0.0</v>
      </c>
      <c r="K441" s="24">
        <v>0.0</v>
      </c>
      <c r="L441" s="24">
        <v>8.0</v>
      </c>
      <c r="M441" s="24">
        <v>1.0</v>
      </c>
      <c r="N441" s="24">
        <v>1.0</v>
      </c>
      <c r="O441" s="24">
        <v>0.0</v>
      </c>
      <c r="P441" s="24">
        <v>1.0</v>
      </c>
      <c r="Q441" s="3">
        <v>5.5</v>
      </c>
      <c r="R441" s="3">
        <v>88.5</v>
      </c>
      <c r="S441" s="3" t="s">
        <v>4631</v>
      </c>
      <c r="T441" s="3"/>
      <c r="U441" s="3" t="str">
        <f t="shared" si="2"/>
        <v>#REF!</v>
      </c>
    </row>
    <row r="442" ht="15.75" customHeight="1">
      <c r="A442" s="24">
        <v>130.0</v>
      </c>
      <c r="B442" s="24" t="s">
        <v>5465</v>
      </c>
      <c r="C442" s="24" t="s">
        <v>99</v>
      </c>
      <c r="D442" s="24" t="s">
        <v>5848</v>
      </c>
      <c r="E442" s="24">
        <v>16.0</v>
      </c>
      <c r="F442" s="24">
        <v>57.0</v>
      </c>
      <c r="G442" s="24">
        <v>22.0</v>
      </c>
      <c r="H442" s="24">
        <v>5.5</v>
      </c>
      <c r="I442" s="24">
        <v>0.0</v>
      </c>
      <c r="J442" s="24">
        <v>0.0</v>
      </c>
      <c r="K442" s="24">
        <v>2.0</v>
      </c>
      <c r="L442" s="24">
        <v>4.0</v>
      </c>
      <c r="M442" s="24">
        <v>2.0</v>
      </c>
      <c r="N442" s="24">
        <v>1.0</v>
      </c>
      <c r="O442" s="24">
        <v>0.0</v>
      </c>
      <c r="P442" s="24">
        <v>0.0</v>
      </c>
      <c r="Q442" s="3">
        <v>5.5</v>
      </c>
      <c r="R442" s="3">
        <v>88.5</v>
      </c>
      <c r="S442" s="3" t="s">
        <v>4631</v>
      </c>
      <c r="T442" s="3"/>
      <c r="U442" s="3" t="str">
        <f t="shared" si="2"/>
        <v>#REF!</v>
      </c>
    </row>
    <row r="443" ht="15.75" customHeight="1">
      <c r="A443" s="24">
        <v>133.0</v>
      </c>
      <c r="B443" s="24" t="s">
        <v>5202</v>
      </c>
      <c r="C443" s="24" t="s">
        <v>123</v>
      </c>
      <c r="D443" s="24" t="s">
        <v>5852</v>
      </c>
      <c r="E443" s="24">
        <v>16.0</v>
      </c>
      <c r="F443" s="24">
        <v>25.0</v>
      </c>
      <c r="G443" s="24">
        <v>6.0</v>
      </c>
      <c r="H443" s="24">
        <v>15.0</v>
      </c>
      <c r="I443" s="24">
        <v>9.5</v>
      </c>
      <c r="J443" s="24">
        <v>81.5</v>
      </c>
      <c r="K443" s="24">
        <v>15.0</v>
      </c>
      <c r="L443" s="24">
        <v>0.0</v>
      </c>
      <c r="M443" s="24">
        <v>0.0</v>
      </c>
      <c r="N443" s="24">
        <v>1.0</v>
      </c>
      <c r="O443" s="24">
        <v>0.0</v>
      </c>
      <c r="P443" s="24">
        <v>0.0</v>
      </c>
      <c r="Q443" s="3">
        <v>5.5</v>
      </c>
      <c r="R443" s="3">
        <v>88.15</v>
      </c>
      <c r="S443" s="3" t="s">
        <v>4632</v>
      </c>
      <c r="T443" s="3"/>
      <c r="U443" s="3" t="str">
        <f t="shared" si="2"/>
        <v>#REF!</v>
      </c>
    </row>
    <row r="444" ht="15.75" customHeight="1">
      <c r="A444" s="24">
        <v>134.0</v>
      </c>
      <c r="B444" s="24" t="s">
        <v>5502</v>
      </c>
      <c r="C444" s="24" t="s">
        <v>58</v>
      </c>
      <c r="D444" s="24" t="s">
        <v>5846</v>
      </c>
      <c r="E444" s="24">
        <v>14.0</v>
      </c>
      <c r="F444" s="24">
        <v>54.0</v>
      </c>
      <c r="G444" s="24">
        <v>6.0</v>
      </c>
      <c r="H444" s="24">
        <v>3.0</v>
      </c>
      <c r="I444" s="24">
        <v>0.0</v>
      </c>
      <c r="J444" s="24">
        <v>0.0</v>
      </c>
      <c r="K444" s="24">
        <v>0.0</v>
      </c>
      <c r="L444" s="24">
        <v>19.0</v>
      </c>
      <c r="M444" s="24">
        <v>1.0</v>
      </c>
      <c r="N444" s="24">
        <v>1.0</v>
      </c>
      <c r="O444" s="24">
        <v>1.0</v>
      </c>
      <c r="P444" s="24">
        <v>0.0</v>
      </c>
      <c r="Q444" s="3">
        <v>6.3</v>
      </c>
      <c r="R444" s="3">
        <v>88.0</v>
      </c>
      <c r="S444" s="3" t="s">
        <v>4631</v>
      </c>
      <c r="T444" s="3"/>
      <c r="U444" s="3" t="str">
        <f t="shared" si="2"/>
        <v>#REF!</v>
      </c>
    </row>
    <row r="445" ht="15.75" customHeight="1">
      <c r="A445" s="24">
        <v>135.0</v>
      </c>
      <c r="B445" s="24" t="s">
        <v>5512</v>
      </c>
      <c r="C445" s="24" t="s">
        <v>36</v>
      </c>
      <c r="D445" s="24" t="s">
        <v>5848</v>
      </c>
      <c r="E445" s="24">
        <v>14.0</v>
      </c>
      <c r="F445" s="24">
        <v>35.0</v>
      </c>
      <c r="G445" s="24">
        <v>25.0</v>
      </c>
      <c r="H445" s="24">
        <v>1.0</v>
      </c>
      <c r="I445" s="24">
        <v>0.0</v>
      </c>
      <c r="J445" s="24">
        <v>0.0</v>
      </c>
      <c r="K445" s="24">
        <v>1.0</v>
      </c>
      <c r="L445" s="24">
        <v>11.0</v>
      </c>
      <c r="M445" s="24">
        <v>6.0</v>
      </c>
      <c r="N445" s="24">
        <v>0.0</v>
      </c>
      <c r="O445" s="24">
        <v>1.0</v>
      </c>
      <c r="P445" s="24">
        <v>1.0</v>
      </c>
      <c r="Q445" s="3">
        <v>6.2</v>
      </c>
      <c r="R445" s="3">
        <v>87.5</v>
      </c>
      <c r="S445" s="3" t="s">
        <v>4631</v>
      </c>
      <c r="T445" s="3"/>
      <c r="U445" s="3" t="str">
        <f t="shared" si="2"/>
        <v>#REF!</v>
      </c>
    </row>
    <row r="446" ht="15.75" customHeight="1">
      <c r="A446" s="24">
        <v>136.0</v>
      </c>
      <c r="B446" s="24" t="s">
        <v>5459</v>
      </c>
      <c r="C446" s="24" t="s">
        <v>27</v>
      </c>
      <c r="D446" s="24" t="s">
        <v>5849</v>
      </c>
      <c r="E446" s="24">
        <v>16.0</v>
      </c>
      <c r="F446" s="24">
        <v>51.0</v>
      </c>
      <c r="G446" s="24">
        <v>33.0</v>
      </c>
      <c r="H446" s="24">
        <v>3.0</v>
      </c>
      <c r="I446" s="24">
        <v>1.0</v>
      </c>
      <c r="J446" s="24">
        <v>6.0</v>
      </c>
      <c r="K446" s="24">
        <v>6.0</v>
      </c>
      <c r="L446" s="24">
        <v>5.0</v>
      </c>
      <c r="M446" s="24">
        <v>1.0</v>
      </c>
      <c r="N446" s="24">
        <v>0.0</v>
      </c>
      <c r="O446" s="24">
        <v>0.0</v>
      </c>
      <c r="P446" s="24">
        <v>0.0</v>
      </c>
      <c r="Q446" s="3">
        <v>5.4</v>
      </c>
      <c r="R446" s="3">
        <v>87.1</v>
      </c>
      <c r="S446" s="3" t="s">
        <v>4631</v>
      </c>
      <c r="T446" s="3"/>
      <c r="U446" s="3" t="str">
        <f t="shared" si="2"/>
        <v>#REF!</v>
      </c>
    </row>
    <row r="447" ht="15.75" customHeight="1">
      <c r="A447" s="24">
        <v>137.0</v>
      </c>
      <c r="B447" s="24" t="s">
        <v>4926</v>
      </c>
      <c r="C447" s="24" t="s">
        <v>18</v>
      </c>
      <c r="D447" s="24" t="s">
        <v>5844</v>
      </c>
      <c r="E447" s="24">
        <v>13.0</v>
      </c>
      <c r="F447" s="24">
        <v>22.0</v>
      </c>
      <c r="G447" s="24">
        <v>14.0</v>
      </c>
      <c r="H447" s="24">
        <v>10.0</v>
      </c>
      <c r="I447" s="24">
        <v>8.5</v>
      </c>
      <c r="J447" s="24">
        <v>50.5</v>
      </c>
      <c r="K447" s="24">
        <v>17.0</v>
      </c>
      <c r="L447" s="24">
        <v>1.0</v>
      </c>
      <c r="M447" s="24">
        <v>0.0</v>
      </c>
      <c r="N447" s="24">
        <v>1.0</v>
      </c>
      <c r="O447" s="24">
        <v>1.0</v>
      </c>
      <c r="P447" s="24">
        <v>0.0</v>
      </c>
      <c r="Q447" s="3">
        <v>6.7</v>
      </c>
      <c r="R447" s="3">
        <v>87.05</v>
      </c>
      <c r="S447" s="3" t="s">
        <v>4630</v>
      </c>
      <c r="T447" s="3"/>
      <c r="U447" s="3" t="str">
        <f t="shared" si="2"/>
        <v>#REF!</v>
      </c>
    </row>
    <row r="448" ht="15.75" customHeight="1">
      <c r="A448" s="24">
        <v>138.0</v>
      </c>
      <c r="B448" s="24" t="s">
        <v>5854</v>
      </c>
      <c r="C448" s="24" t="s">
        <v>68</v>
      </c>
      <c r="D448" s="24" t="s">
        <v>5846</v>
      </c>
      <c r="E448" s="24">
        <v>16.0</v>
      </c>
      <c r="F448" s="24">
        <v>66.0</v>
      </c>
      <c r="G448" s="24">
        <v>12.0</v>
      </c>
      <c r="H448" s="24">
        <v>2.0</v>
      </c>
      <c r="I448" s="24">
        <v>0.0</v>
      </c>
      <c r="J448" s="24">
        <v>0.0</v>
      </c>
      <c r="K448" s="24">
        <v>0.0</v>
      </c>
      <c r="L448" s="24">
        <v>10.0</v>
      </c>
      <c r="M448" s="24">
        <v>1.0</v>
      </c>
      <c r="N448" s="24">
        <v>0.0</v>
      </c>
      <c r="O448" s="24">
        <v>0.0</v>
      </c>
      <c r="P448" s="24">
        <v>0.0</v>
      </c>
      <c r="Q448" s="3">
        <v>5.4</v>
      </c>
      <c r="R448" s="3">
        <v>87.0</v>
      </c>
      <c r="S448" s="3" t="s">
        <v>4631</v>
      </c>
      <c r="T448" s="3"/>
      <c r="U448" s="3" t="str">
        <f t="shared" si="2"/>
        <v>#REF!</v>
      </c>
    </row>
    <row r="449" ht="15.75" customHeight="1">
      <c r="A449" s="24">
        <v>139.0</v>
      </c>
      <c r="B449" s="24" t="s">
        <v>4918</v>
      </c>
      <c r="C449" s="24" t="s">
        <v>20</v>
      </c>
      <c r="D449" s="24" t="s">
        <v>5844</v>
      </c>
      <c r="E449" s="24">
        <v>16.0</v>
      </c>
      <c r="F449" s="24">
        <v>52.0</v>
      </c>
      <c r="G449" s="24">
        <v>30.0</v>
      </c>
      <c r="H449" s="24">
        <v>7.0</v>
      </c>
      <c r="I449" s="24">
        <v>2.0</v>
      </c>
      <c r="J449" s="24">
        <v>8.5</v>
      </c>
      <c r="K449" s="24">
        <v>3.0</v>
      </c>
      <c r="L449" s="24">
        <v>2.0</v>
      </c>
      <c r="M449" s="24">
        <v>0.0</v>
      </c>
      <c r="N449" s="24">
        <v>0.0</v>
      </c>
      <c r="O449" s="24">
        <v>1.0</v>
      </c>
      <c r="P449" s="24">
        <v>0.0</v>
      </c>
      <c r="Q449" s="3">
        <v>5.4</v>
      </c>
      <c r="R449" s="3">
        <v>86.85</v>
      </c>
      <c r="S449" s="3" t="s">
        <v>4630</v>
      </c>
      <c r="T449" s="3"/>
      <c r="U449" s="3" t="str">
        <f t="shared" si="2"/>
        <v>#REF!</v>
      </c>
    </row>
    <row r="450" ht="15.75" customHeight="1">
      <c r="A450" s="24">
        <v>140.0</v>
      </c>
      <c r="B450" s="24" t="s">
        <v>5484</v>
      </c>
      <c r="C450" s="24" t="s">
        <v>31</v>
      </c>
      <c r="D450" s="24" t="s">
        <v>5846</v>
      </c>
      <c r="E450" s="24">
        <v>15.0</v>
      </c>
      <c r="F450" s="24">
        <v>50.0</v>
      </c>
      <c r="G450" s="24">
        <v>11.0</v>
      </c>
      <c r="H450" s="24">
        <v>0.0</v>
      </c>
      <c r="I450" s="24">
        <v>0.0</v>
      </c>
      <c r="J450" s="24">
        <v>0.0</v>
      </c>
      <c r="K450" s="24">
        <v>0.0</v>
      </c>
      <c r="L450" s="24">
        <v>16.0</v>
      </c>
      <c r="M450" s="24">
        <v>5.0</v>
      </c>
      <c r="N450" s="24">
        <v>0.0</v>
      </c>
      <c r="O450" s="24">
        <v>0.0</v>
      </c>
      <c r="P450" s="24">
        <v>0.0</v>
      </c>
      <c r="Q450" s="3">
        <v>5.8</v>
      </c>
      <c r="R450" s="3">
        <v>86.5</v>
      </c>
      <c r="S450" s="3" t="s">
        <v>4631</v>
      </c>
      <c r="T450" s="3"/>
      <c r="U450" s="3" t="str">
        <f t="shared" si="2"/>
        <v>#REF!</v>
      </c>
    </row>
    <row r="451" ht="15.75" customHeight="1">
      <c r="A451" s="24">
        <v>141.0</v>
      </c>
      <c r="B451" s="24" t="s">
        <v>5548</v>
      </c>
      <c r="C451" s="24" t="s">
        <v>77</v>
      </c>
      <c r="D451" s="24" t="s">
        <v>5849</v>
      </c>
      <c r="E451" s="24">
        <v>16.0</v>
      </c>
      <c r="F451" s="24">
        <v>45.0</v>
      </c>
      <c r="G451" s="24">
        <v>28.0</v>
      </c>
      <c r="H451" s="24">
        <v>3.5</v>
      </c>
      <c r="I451" s="24">
        <v>1.0</v>
      </c>
      <c r="J451" s="24">
        <v>8.0</v>
      </c>
      <c r="K451" s="24">
        <v>3.0</v>
      </c>
      <c r="L451" s="24">
        <v>9.0</v>
      </c>
      <c r="M451" s="24">
        <v>1.0</v>
      </c>
      <c r="N451" s="24">
        <v>2.0</v>
      </c>
      <c r="O451" s="24">
        <v>0.0</v>
      </c>
      <c r="P451" s="24">
        <v>0.0</v>
      </c>
      <c r="Q451" s="3">
        <v>5.4</v>
      </c>
      <c r="R451" s="3">
        <v>86.3</v>
      </c>
      <c r="S451" s="3" t="s">
        <v>4631</v>
      </c>
      <c r="T451" s="3"/>
      <c r="U451" s="3" t="str">
        <f t="shared" si="2"/>
        <v>#REF!</v>
      </c>
    </row>
    <row r="452" ht="15.75" customHeight="1">
      <c r="A452" s="24">
        <v>142.0</v>
      </c>
      <c r="B452" s="24" t="s">
        <v>4917</v>
      </c>
      <c r="C452" s="24" t="s">
        <v>23</v>
      </c>
      <c r="D452" s="24" t="s">
        <v>5844</v>
      </c>
      <c r="E452" s="24">
        <v>16.0</v>
      </c>
      <c r="F452" s="24">
        <v>55.0</v>
      </c>
      <c r="G452" s="24">
        <v>31.0</v>
      </c>
      <c r="H452" s="24">
        <v>4.5</v>
      </c>
      <c r="I452" s="24">
        <v>1.0</v>
      </c>
      <c r="J452" s="24">
        <v>12.0</v>
      </c>
      <c r="K452" s="24">
        <v>1.0</v>
      </c>
      <c r="L452" s="24">
        <v>4.0</v>
      </c>
      <c r="M452" s="24">
        <v>1.0</v>
      </c>
      <c r="N452" s="24">
        <v>0.0</v>
      </c>
      <c r="O452" s="24">
        <v>0.0</v>
      </c>
      <c r="P452" s="24">
        <v>0.0</v>
      </c>
      <c r="Q452" s="3">
        <v>5.4</v>
      </c>
      <c r="R452" s="3">
        <v>86.2</v>
      </c>
      <c r="S452" s="3" t="s">
        <v>4630</v>
      </c>
      <c r="T452" s="3"/>
      <c r="U452" s="3" t="str">
        <f t="shared" si="2"/>
        <v>#REF!</v>
      </c>
    </row>
    <row r="453" ht="15.75" customHeight="1">
      <c r="A453" s="24">
        <v>143.0</v>
      </c>
      <c r="B453" s="24" t="s">
        <v>5482</v>
      </c>
      <c r="C453" s="24" t="s">
        <v>23</v>
      </c>
      <c r="D453" s="24" t="s">
        <v>5848</v>
      </c>
      <c r="E453" s="24">
        <v>15.0</v>
      </c>
      <c r="F453" s="24">
        <v>52.0</v>
      </c>
      <c r="G453" s="24">
        <v>25.0</v>
      </c>
      <c r="H453" s="24">
        <v>1.5</v>
      </c>
      <c r="I453" s="24">
        <v>0.0</v>
      </c>
      <c r="J453" s="24">
        <v>0.0</v>
      </c>
      <c r="K453" s="24">
        <v>0.0</v>
      </c>
      <c r="L453" s="24">
        <v>5.0</v>
      </c>
      <c r="M453" s="24">
        <v>2.0</v>
      </c>
      <c r="N453" s="24">
        <v>2.0</v>
      </c>
      <c r="O453" s="24">
        <v>1.0</v>
      </c>
      <c r="P453" s="24">
        <v>0.0</v>
      </c>
      <c r="Q453" s="3">
        <v>5.7</v>
      </c>
      <c r="R453" s="3">
        <v>86.0</v>
      </c>
      <c r="S453" s="3" t="s">
        <v>4631</v>
      </c>
      <c r="T453" s="3"/>
      <c r="U453" s="3" t="str">
        <f t="shared" si="2"/>
        <v>#REF!</v>
      </c>
    </row>
    <row r="454" ht="15.75" customHeight="1">
      <c r="A454" s="24">
        <v>144.0</v>
      </c>
      <c r="B454" s="24" t="s">
        <v>5200</v>
      </c>
      <c r="C454" s="24" t="s">
        <v>41</v>
      </c>
      <c r="D454" s="24" t="s">
        <v>5847</v>
      </c>
      <c r="E454" s="24">
        <v>10.0</v>
      </c>
      <c r="F454" s="24">
        <v>20.0</v>
      </c>
      <c r="G454" s="24">
        <v>9.0</v>
      </c>
      <c r="H454" s="24">
        <v>13.0</v>
      </c>
      <c r="I454" s="24">
        <v>10.0</v>
      </c>
      <c r="J454" s="24">
        <v>63.0</v>
      </c>
      <c r="K454" s="24">
        <v>19.0</v>
      </c>
      <c r="L454" s="24">
        <v>0.0</v>
      </c>
      <c r="M454" s="24">
        <v>0.0</v>
      </c>
      <c r="N454" s="24">
        <v>1.0</v>
      </c>
      <c r="O454" s="24">
        <v>0.0</v>
      </c>
      <c r="P454" s="24">
        <v>0.0</v>
      </c>
      <c r="Q454" s="3">
        <v>8.6</v>
      </c>
      <c r="R454" s="3">
        <v>85.8</v>
      </c>
      <c r="S454" s="3" t="s">
        <v>4632</v>
      </c>
      <c r="T454" s="3"/>
      <c r="U454" s="3" t="str">
        <f t="shared" si="2"/>
        <v>#REF!</v>
      </c>
    </row>
    <row r="455" ht="15.75" customHeight="1">
      <c r="A455" s="24">
        <v>145.0</v>
      </c>
      <c r="B455" s="24" t="s">
        <v>5152</v>
      </c>
      <c r="C455" s="24" t="s">
        <v>41</v>
      </c>
      <c r="D455" s="24" t="s">
        <v>5850</v>
      </c>
      <c r="E455" s="24">
        <v>16.0</v>
      </c>
      <c r="F455" s="24">
        <v>43.0</v>
      </c>
      <c r="G455" s="24">
        <v>19.0</v>
      </c>
      <c r="H455" s="24">
        <v>5.5</v>
      </c>
      <c r="I455" s="24">
        <v>3.0</v>
      </c>
      <c r="J455" s="24">
        <v>17.0</v>
      </c>
      <c r="K455" s="24">
        <v>7.0</v>
      </c>
      <c r="L455" s="24">
        <v>4.0</v>
      </c>
      <c r="M455" s="24">
        <v>0.0</v>
      </c>
      <c r="N455" s="24">
        <v>3.0</v>
      </c>
      <c r="O455" s="24">
        <v>0.0</v>
      </c>
      <c r="P455" s="24">
        <v>0.0</v>
      </c>
      <c r="Q455" s="3">
        <v>5.4</v>
      </c>
      <c r="R455" s="3">
        <v>85.7</v>
      </c>
      <c r="S455" s="3" t="s">
        <v>4632</v>
      </c>
      <c r="T455" s="3"/>
      <c r="U455" s="3" t="str">
        <f t="shared" si="2"/>
        <v>#REF!</v>
      </c>
    </row>
    <row r="456" ht="15.75" customHeight="1">
      <c r="A456" s="24">
        <v>146.0</v>
      </c>
      <c r="B456" s="24" t="s">
        <v>5474</v>
      </c>
      <c r="C456" s="24" t="s">
        <v>23</v>
      </c>
      <c r="D456" s="24" t="s">
        <v>5846</v>
      </c>
      <c r="E456" s="24">
        <v>16.0</v>
      </c>
      <c r="F456" s="24">
        <v>48.0</v>
      </c>
      <c r="G456" s="24">
        <v>31.0</v>
      </c>
      <c r="H456" s="24">
        <v>1.0</v>
      </c>
      <c r="I456" s="24">
        <v>0.0</v>
      </c>
      <c r="J456" s="24">
        <v>0.0</v>
      </c>
      <c r="K456" s="24">
        <v>1.0</v>
      </c>
      <c r="L456" s="24">
        <v>14.0</v>
      </c>
      <c r="M456" s="24">
        <v>1.0</v>
      </c>
      <c r="N456" s="24">
        <v>0.0</v>
      </c>
      <c r="O456" s="24">
        <v>1.0</v>
      </c>
      <c r="P456" s="24">
        <v>0.0</v>
      </c>
      <c r="Q456" s="3">
        <v>5.3</v>
      </c>
      <c r="R456" s="3">
        <v>85.5</v>
      </c>
      <c r="S456" s="3" t="s">
        <v>4631</v>
      </c>
      <c r="T456" s="3"/>
      <c r="U456" s="3" t="str">
        <f t="shared" si="2"/>
        <v>#REF!</v>
      </c>
    </row>
    <row r="457" ht="15.75" customHeight="1">
      <c r="A457" s="24">
        <v>147.0</v>
      </c>
      <c r="B457" s="24" t="s">
        <v>5532</v>
      </c>
      <c r="C457" s="24" t="s">
        <v>99</v>
      </c>
      <c r="D457" s="24" t="s">
        <v>5849</v>
      </c>
      <c r="E457" s="24">
        <v>14.0</v>
      </c>
      <c r="F457" s="24">
        <v>44.0</v>
      </c>
      <c r="G457" s="24">
        <v>27.0</v>
      </c>
      <c r="H457" s="24">
        <v>3.0</v>
      </c>
      <c r="I457" s="24">
        <v>2.0</v>
      </c>
      <c r="J457" s="24">
        <v>6.0</v>
      </c>
      <c r="K457" s="24">
        <v>2.0</v>
      </c>
      <c r="L457" s="24">
        <v>9.0</v>
      </c>
      <c r="M457" s="24">
        <v>2.0</v>
      </c>
      <c r="N457" s="24">
        <v>0.0</v>
      </c>
      <c r="O457" s="24">
        <v>1.0</v>
      </c>
      <c r="P457" s="24">
        <v>0.0</v>
      </c>
      <c r="Q457" s="3">
        <v>6.1</v>
      </c>
      <c r="R457" s="3">
        <v>85.1</v>
      </c>
      <c r="S457" s="3" t="s">
        <v>4631</v>
      </c>
      <c r="T457" s="3"/>
      <c r="U457" s="3" t="str">
        <f t="shared" si="2"/>
        <v>#REF!</v>
      </c>
    </row>
    <row r="458" ht="15.75" customHeight="1">
      <c r="A458" s="24">
        <v>148.0</v>
      </c>
      <c r="B458" s="24" t="s">
        <v>5472</v>
      </c>
      <c r="C458" s="24" t="s">
        <v>39</v>
      </c>
      <c r="D458" s="24" t="s">
        <v>5846</v>
      </c>
      <c r="E458" s="24">
        <v>16.0</v>
      </c>
      <c r="F458" s="24">
        <v>50.0</v>
      </c>
      <c r="G458" s="24">
        <v>8.0</v>
      </c>
      <c r="H458" s="24">
        <v>2.0</v>
      </c>
      <c r="I458" s="24">
        <v>0.0</v>
      </c>
      <c r="J458" s="24">
        <v>0.0</v>
      </c>
      <c r="K458" s="24">
        <v>0.0</v>
      </c>
      <c r="L458" s="24">
        <v>17.0</v>
      </c>
      <c r="M458" s="24">
        <v>2.0</v>
      </c>
      <c r="N458" s="24">
        <v>1.0</v>
      </c>
      <c r="O458" s="24">
        <v>1.0</v>
      </c>
      <c r="P458" s="24">
        <v>0.0</v>
      </c>
      <c r="Q458" s="3">
        <v>5.3</v>
      </c>
      <c r="R458" s="3">
        <v>85.0</v>
      </c>
      <c r="S458" s="3" t="s">
        <v>4631</v>
      </c>
      <c r="T458" s="3"/>
      <c r="U458" s="3" t="str">
        <f t="shared" si="2"/>
        <v>#REF!</v>
      </c>
    </row>
    <row r="459" ht="15.75" customHeight="1">
      <c r="A459" s="24">
        <v>148.0</v>
      </c>
      <c r="B459" s="24" t="s">
        <v>4774</v>
      </c>
      <c r="C459" s="24" t="s">
        <v>47</v>
      </c>
      <c r="D459" s="24" t="s">
        <v>5846</v>
      </c>
      <c r="E459" s="24">
        <v>16.0</v>
      </c>
      <c r="F459" s="24">
        <v>56.0</v>
      </c>
      <c r="G459" s="24">
        <v>18.0</v>
      </c>
      <c r="H459" s="24">
        <v>0.0</v>
      </c>
      <c r="I459" s="24">
        <v>0.0</v>
      </c>
      <c r="J459" s="24">
        <v>0.0</v>
      </c>
      <c r="K459" s="24">
        <v>0.0</v>
      </c>
      <c r="L459" s="24">
        <v>11.0</v>
      </c>
      <c r="M459" s="24">
        <v>2.0</v>
      </c>
      <c r="N459" s="24">
        <v>1.0</v>
      </c>
      <c r="O459" s="24">
        <v>0.0</v>
      </c>
      <c r="P459" s="24">
        <v>0.0</v>
      </c>
      <c r="Q459" s="3">
        <v>5.3</v>
      </c>
      <c r="R459" s="3">
        <v>85.0</v>
      </c>
      <c r="S459" s="3" t="s">
        <v>4631</v>
      </c>
      <c r="T459" s="3"/>
      <c r="U459" s="3" t="str">
        <f t="shared" si="2"/>
        <v>#REF!</v>
      </c>
    </row>
    <row r="460" ht="15.75" customHeight="1">
      <c r="A460" s="24">
        <v>150.0</v>
      </c>
      <c r="B460" s="24" t="s">
        <v>5589</v>
      </c>
      <c r="C460" s="24" t="s">
        <v>23</v>
      </c>
      <c r="D460" s="24" t="s">
        <v>5846</v>
      </c>
      <c r="E460" s="24">
        <v>16.0</v>
      </c>
      <c r="F460" s="24">
        <v>38.0</v>
      </c>
      <c r="G460" s="24">
        <v>13.0</v>
      </c>
      <c r="H460" s="24">
        <v>4.0</v>
      </c>
      <c r="I460" s="24">
        <v>4.0</v>
      </c>
      <c r="J460" s="24">
        <v>33.0</v>
      </c>
      <c r="K460" s="24">
        <v>4.0</v>
      </c>
      <c r="L460" s="24">
        <v>6.0</v>
      </c>
      <c r="M460" s="24">
        <v>2.0</v>
      </c>
      <c r="N460" s="24">
        <v>0.0</v>
      </c>
      <c r="O460" s="24">
        <v>1.0</v>
      </c>
      <c r="P460" s="24">
        <v>1.0</v>
      </c>
      <c r="Q460" s="3">
        <v>5.3</v>
      </c>
      <c r="R460" s="3">
        <v>84.8</v>
      </c>
      <c r="S460" s="3" t="s">
        <v>4631</v>
      </c>
      <c r="T460" s="3"/>
      <c r="U460" s="3" t="str">
        <f t="shared" si="2"/>
        <v>#REF!</v>
      </c>
    </row>
    <row r="461" ht="15.75" customHeight="1">
      <c r="A461" s="24">
        <v>151.0</v>
      </c>
      <c r="B461" s="24" t="s">
        <v>5496</v>
      </c>
      <c r="C461" s="24" t="s">
        <v>140</v>
      </c>
      <c r="D461" s="24" t="s">
        <v>5849</v>
      </c>
      <c r="E461" s="24">
        <v>16.0</v>
      </c>
      <c r="F461" s="24">
        <v>46.0</v>
      </c>
      <c r="G461" s="24">
        <v>12.0</v>
      </c>
      <c r="H461" s="24">
        <v>1.5</v>
      </c>
      <c r="I461" s="24">
        <v>0.0</v>
      </c>
      <c r="J461" s="24">
        <v>0.0</v>
      </c>
      <c r="K461" s="24">
        <v>0.0</v>
      </c>
      <c r="L461" s="24">
        <v>7.0</v>
      </c>
      <c r="M461" s="24">
        <v>5.0</v>
      </c>
      <c r="N461" s="24">
        <v>2.0</v>
      </c>
      <c r="O461" s="24">
        <v>1.0</v>
      </c>
      <c r="P461" s="24">
        <v>0.0</v>
      </c>
      <c r="Q461" s="3">
        <v>5.3</v>
      </c>
      <c r="R461" s="3">
        <v>84.5</v>
      </c>
      <c r="S461" s="3" t="s">
        <v>4631</v>
      </c>
      <c r="T461" s="3"/>
      <c r="U461" s="3" t="str">
        <f t="shared" si="2"/>
        <v>#REF!</v>
      </c>
    </row>
    <row r="462" ht="15.75" customHeight="1">
      <c r="A462" s="24">
        <v>152.0</v>
      </c>
      <c r="B462" s="24" t="s">
        <v>5220</v>
      </c>
      <c r="C462" s="24" t="s">
        <v>123</v>
      </c>
      <c r="D462" s="24" t="s">
        <v>5847</v>
      </c>
      <c r="E462" s="24">
        <v>15.0</v>
      </c>
      <c r="F462" s="24">
        <v>21.0</v>
      </c>
      <c r="G462" s="24">
        <v>11.0</v>
      </c>
      <c r="H462" s="24">
        <v>17.0</v>
      </c>
      <c r="I462" s="24">
        <v>6.5</v>
      </c>
      <c r="J462" s="24">
        <v>49.5</v>
      </c>
      <c r="K462" s="24">
        <v>18.0</v>
      </c>
      <c r="L462" s="24">
        <v>2.0</v>
      </c>
      <c r="M462" s="24">
        <v>0.0</v>
      </c>
      <c r="N462" s="24">
        <v>1.0</v>
      </c>
      <c r="O462" s="24">
        <v>0.0</v>
      </c>
      <c r="P462" s="24">
        <v>0.0</v>
      </c>
      <c r="Q462" s="3">
        <v>5.6</v>
      </c>
      <c r="R462" s="3">
        <v>84.45</v>
      </c>
      <c r="S462" s="3" t="s">
        <v>4632</v>
      </c>
      <c r="T462" s="3"/>
      <c r="U462" s="3" t="str">
        <f t="shared" si="2"/>
        <v>#REF!</v>
      </c>
    </row>
    <row r="463" ht="15.75" customHeight="1">
      <c r="A463" s="24">
        <v>153.0</v>
      </c>
      <c r="B463" s="24" t="s">
        <v>4882</v>
      </c>
      <c r="C463" s="24" t="s">
        <v>20</v>
      </c>
      <c r="D463" s="24" t="s">
        <v>5845</v>
      </c>
      <c r="E463" s="24">
        <v>13.0</v>
      </c>
      <c r="F463" s="24">
        <v>48.0</v>
      </c>
      <c r="G463" s="24">
        <v>32.0</v>
      </c>
      <c r="H463" s="24">
        <v>6.0</v>
      </c>
      <c r="I463" s="24">
        <v>1.0</v>
      </c>
      <c r="J463" s="24">
        <v>4.0</v>
      </c>
      <c r="K463" s="24">
        <v>3.0</v>
      </c>
      <c r="L463" s="24">
        <v>6.0</v>
      </c>
      <c r="M463" s="24">
        <v>1.0</v>
      </c>
      <c r="N463" s="24">
        <v>0.0</v>
      </c>
      <c r="O463" s="24">
        <v>0.0</v>
      </c>
      <c r="P463" s="24">
        <v>0.0</v>
      </c>
      <c r="Q463" s="3">
        <v>6.5</v>
      </c>
      <c r="R463" s="3">
        <v>84.4</v>
      </c>
      <c r="S463" s="3" t="s">
        <v>4630</v>
      </c>
      <c r="T463" s="3"/>
      <c r="U463" s="3" t="str">
        <f t="shared" si="2"/>
        <v>#REF!</v>
      </c>
    </row>
    <row r="464" ht="15.75" customHeight="1">
      <c r="A464" s="24">
        <v>154.0</v>
      </c>
      <c r="B464" s="24" t="s">
        <v>5500</v>
      </c>
      <c r="C464" s="24" t="s">
        <v>85</v>
      </c>
      <c r="D464" s="24" t="s">
        <v>5849</v>
      </c>
      <c r="E464" s="24">
        <v>15.0</v>
      </c>
      <c r="F464" s="24">
        <v>52.0</v>
      </c>
      <c r="G464" s="24">
        <v>18.0</v>
      </c>
      <c r="H464" s="24">
        <v>2.0</v>
      </c>
      <c r="I464" s="24">
        <v>0.5</v>
      </c>
      <c r="J464" s="24">
        <v>3.5</v>
      </c>
      <c r="K464" s="24">
        <v>2.0</v>
      </c>
      <c r="L464" s="24">
        <v>6.0</v>
      </c>
      <c r="M464" s="24">
        <v>2.0</v>
      </c>
      <c r="N464" s="24">
        <v>1.0</v>
      </c>
      <c r="O464" s="24">
        <v>1.0</v>
      </c>
      <c r="P464" s="24">
        <v>0.0</v>
      </c>
      <c r="Q464" s="3">
        <v>5.6</v>
      </c>
      <c r="R464" s="3">
        <v>84.35</v>
      </c>
      <c r="S464" s="3" t="s">
        <v>4631</v>
      </c>
      <c r="T464" s="3"/>
      <c r="U464" s="3" t="str">
        <f t="shared" si="2"/>
        <v>#REF!</v>
      </c>
    </row>
    <row r="465" ht="15.75" customHeight="1">
      <c r="A465" s="24">
        <v>155.0</v>
      </c>
      <c r="B465" s="24" t="s">
        <v>4933</v>
      </c>
      <c r="C465" s="24" t="s">
        <v>2564</v>
      </c>
      <c r="D465" s="24" t="s">
        <v>5844</v>
      </c>
      <c r="E465" s="24">
        <v>16.0</v>
      </c>
      <c r="F465" s="24">
        <v>30.0</v>
      </c>
      <c r="G465" s="24">
        <v>14.0</v>
      </c>
      <c r="H465" s="24">
        <v>5.0</v>
      </c>
      <c r="I465" s="24">
        <v>4.0</v>
      </c>
      <c r="J465" s="24">
        <v>22.0</v>
      </c>
      <c r="K465" s="24">
        <v>10.0</v>
      </c>
      <c r="L465" s="24">
        <v>1.0</v>
      </c>
      <c r="M465" s="24">
        <v>0.0</v>
      </c>
      <c r="N465" s="24">
        <v>5.0</v>
      </c>
      <c r="O465" s="24">
        <v>2.0</v>
      </c>
      <c r="P465" s="24">
        <v>0.0</v>
      </c>
      <c r="Q465" s="3">
        <v>5.3</v>
      </c>
      <c r="R465" s="3">
        <v>84.2</v>
      </c>
      <c r="S465" s="3" t="s">
        <v>4630</v>
      </c>
      <c r="T465" s="3"/>
      <c r="U465" s="3" t="str">
        <f t="shared" si="2"/>
        <v>#REF!</v>
      </c>
    </row>
    <row r="466" ht="15.75" customHeight="1">
      <c r="A466" s="24">
        <v>156.0</v>
      </c>
      <c r="B466" s="24" t="s">
        <v>5509</v>
      </c>
      <c r="C466" s="24" t="s">
        <v>107</v>
      </c>
      <c r="D466" s="24" t="s">
        <v>5848</v>
      </c>
      <c r="E466" s="24">
        <v>15.0</v>
      </c>
      <c r="F466" s="24">
        <v>57.0</v>
      </c>
      <c r="G466" s="24">
        <v>21.0</v>
      </c>
      <c r="H466" s="24">
        <v>1.5</v>
      </c>
      <c r="I466" s="24">
        <v>0.0</v>
      </c>
      <c r="J466" s="24">
        <v>0.0</v>
      </c>
      <c r="K466" s="24">
        <v>1.0</v>
      </c>
      <c r="L466" s="24">
        <v>5.0</v>
      </c>
      <c r="M466" s="24">
        <v>2.0</v>
      </c>
      <c r="N466" s="24">
        <v>0.0</v>
      </c>
      <c r="O466" s="24">
        <v>1.0</v>
      </c>
      <c r="P466" s="24">
        <v>0.0</v>
      </c>
      <c r="Q466" s="3">
        <v>5.6</v>
      </c>
      <c r="R466" s="3">
        <v>84.0</v>
      </c>
      <c r="S466" s="3" t="s">
        <v>4631</v>
      </c>
      <c r="T466" s="3"/>
      <c r="U466" s="3" t="str">
        <f t="shared" si="2"/>
        <v>#REF!</v>
      </c>
    </row>
    <row r="467" ht="15.75" customHeight="1">
      <c r="A467" s="24">
        <v>157.0</v>
      </c>
      <c r="B467" s="24" t="s">
        <v>5136</v>
      </c>
      <c r="C467" s="24" t="s">
        <v>39</v>
      </c>
      <c r="D467" s="24" t="s">
        <v>5852</v>
      </c>
      <c r="E467" s="24">
        <v>16.0</v>
      </c>
      <c r="F467" s="24">
        <v>31.0</v>
      </c>
      <c r="G467" s="24">
        <v>30.0</v>
      </c>
      <c r="H467" s="24">
        <v>10.0</v>
      </c>
      <c r="I467" s="24">
        <v>6.0</v>
      </c>
      <c r="J467" s="24">
        <v>36.5</v>
      </c>
      <c r="K467" s="24">
        <v>8.0</v>
      </c>
      <c r="L467" s="24">
        <v>1.0</v>
      </c>
      <c r="M467" s="24">
        <v>0.0</v>
      </c>
      <c r="N467" s="24">
        <v>1.0</v>
      </c>
      <c r="O467" s="24">
        <v>0.0</v>
      </c>
      <c r="P467" s="24">
        <v>0.0</v>
      </c>
      <c r="Q467" s="3">
        <v>5.2</v>
      </c>
      <c r="R467" s="3">
        <v>83.65</v>
      </c>
      <c r="S467" s="3" t="s">
        <v>4632</v>
      </c>
      <c r="T467" s="3"/>
      <c r="U467" s="3" t="str">
        <f t="shared" si="2"/>
        <v>#REF!</v>
      </c>
    </row>
    <row r="468" ht="15.75" customHeight="1">
      <c r="A468" s="24">
        <v>158.0</v>
      </c>
      <c r="B468" s="24" t="s">
        <v>5476</v>
      </c>
      <c r="C468" s="24" t="s">
        <v>66</v>
      </c>
      <c r="D468" s="24" t="s">
        <v>5848</v>
      </c>
      <c r="E468" s="24">
        <v>16.0</v>
      </c>
      <c r="F468" s="24">
        <v>46.0</v>
      </c>
      <c r="G468" s="24">
        <v>31.0</v>
      </c>
      <c r="H468" s="24">
        <v>1.0</v>
      </c>
      <c r="I468" s="24">
        <v>1.0</v>
      </c>
      <c r="J468" s="24">
        <v>0.0</v>
      </c>
      <c r="K468" s="24">
        <v>1.0</v>
      </c>
      <c r="L468" s="24">
        <v>6.0</v>
      </c>
      <c r="M468" s="24">
        <v>2.0</v>
      </c>
      <c r="N468" s="24">
        <v>2.0</v>
      </c>
      <c r="O468" s="24">
        <v>0.0</v>
      </c>
      <c r="P468" s="24">
        <v>0.0</v>
      </c>
      <c r="Q468" s="3">
        <v>5.2</v>
      </c>
      <c r="R468" s="3">
        <v>83.5</v>
      </c>
      <c r="S468" s="3" t="s">
        <v>4631</v>
      </c>
      <c r="T468" s="3"/>
      <c r="U468" s="3" t="str">
        <f t="shared" si="2"/>
        <v>#REF!</v>
      </c>
    </row>
    <row r="469" ht="15.75" customHeight="1">
      <c r="A469" s="24">
        <v>158.0</v>
      </c>
      <c r="B469" s="24" t="s">
        <v>5487</v>
      </c>
      <c r="C469" s="24" t="s">
        <v>123</v>
      </c>
      <c r="D469" s="24" t="s">
        <v>5848</v>
      </c>
      <c r="E469" s="24">
        <v>16.0</v>
      </c>
      <c r="F469" s="24">
        <v>50.0</v>
      </c>
      <c r="G469" s="24">
        <v>22.0</v>
      </c>
      <c r="H469" s="24">
        <v>1.5</v>
      </c>
      <c r="I469" s="24">
        <v>0.0</v>
      </c>
      <c r="J469" s="24">
        <v>0.0</v>
      </c>
      <c r="K469" s="24">
        <v>1.0</v>
      </c>
      <c r="L469" s="24">
        <v>2.0</v>
      </c>
      <c r="M469" s="24">
        <v>1.0</v>
      </c>
      <c r="N469" s="24">
        <v>2.0</v>
      </c>
      <c r="O469" s="24">
        <v>1.0</v>
      </c>
      <c r="P469" s="24">
        <v>0.0</v>
      </c>
      <c r="Q469" s="3">
        <v>5.2</v>
      </c>
      <c r="R469" s="3">
        <v>83.5</v>
      </c>
      <c r="S469" s="3" t="s">
        <v>4631</v>
      </c>
      <c r="T469" s="3"/>
      <c r="U469" s="3" t="str">
        <f t="shared" si="2"/>
        <v>#REF!</v>
      </c>
    </row>
    <row r="470" ht="15.75" customHeight="1">
      <c r="A470" s="24">
        <v>160.0</v>
      </c>
      <c r="B470" s="24" t="s">
        <v>5169</v>
      </c>
      <c r="C470" s="24" t="s">
        <v>66</v>
      </c>
      <c r="D470" s="24" t="s">
        <v>5847</v>
      </c>
      <c r="E470" s="24">
        <v>14.0</v>
      </c>
      <c r="F470" s="24">
        <v>25.0</v>
      </c>
      <c r="G470" s="24">
        <v>5.0</v>
      </c>
      <c r="H470" s="24">
        <v>11.5</v>
      </c>
      <c r="I470" s="24">
        <v>6.5</v>
      </c>
      <c r="J470" s="24">
        <v>33.5</v>
      </c>
      <c r="K470" s="24">
        <v>22.0</v>
      </c>
      <c r="L470" s="24">
        <v>0.0</v>
      </c>
      <c r="M470" s="24">
        <v>0.0</v>
      </c>
      <c r="N470" s="24">
        <v>2.0</v>
      </c>
      <c r="O470" s="24">
        <v>0.0</v>
      </c>
      <c r="P470" s="24">
        <v>0.0</v>
      </c>
      <c r="Q470" s="3">
        <v>6.0</v>
      </c>
      <c r="R470" s="3">
        <v>83.35</v>
      </c>
      <c r="S470" s="3" t="s">
        <v>4632</v>
      </c>
      <c r="T470" s="3"/>
      <c r="U470" s="3" t="str">
        <f t="shared" si="2"/>
        <v>#REF!</v>
      </c>
    </row>
    <row r="471" ht="15.75" customHeight="1">
      <c r="A471" s="24">
        <v>161.0</v>
      </c>
      <c r="B471" s="24" t="s">
        <v>5473</v>
      </c>
      <c r="C471" s="24" t="s">
        <v>18</v>
      </c>
      <c r="D471" s="24" t="s">
        <v>5846</v>
      </c>
      <c r="E471" s="24">
        <v>15.0</v>
      </c>
      <c r="F471" s="24">
        <v>51.0</v>
      </c>
      <c r="G471" s="24">
        <v>14.0</v>
      </c>
      <c r="H471" s="24">
        <v>1.0</v>
      </c>
      <c r="I471" s="24">
        <v>1.0</v>
      </c>
      <c r="J471" s="24">
        <v>3.0</v>
      </c>
      <c r="K471" s="24">
        <v>1.0</v>
      </c>
      <c r="L471" s="24">
        <v>12.0</v>
      </c>
      <c r="M471" s="24">
        <v>3.0</v>
      </c>
      <c r="N471" s="24">
        <v>0.0</v>
      </c>
      <c r="O471" s="24">
        <v>0.0</v>
      </c>
      <c r="P471" s="24">
        <v>0.0</v>
      </c>
      <c r="Q471" s="3">
        <v>5.6</v>
      </c>
      <c r="R471" s="3">
        <v>83.3</v>
      </c>
      <c r="S471" s="3" t="s">
        <v>4631</v>
      </c>
      <c r="T471" s="3"/>
      <c r="U471" s="3" t="str">
        <f t="shared" si="2"/>
        <v>#REF!</v>
      </c>
    </row>
    <row r="472" ht="15.75" customHeight="1">
      <c r="A472" s="24">
        <v>162.0</v>
      </c>
      <c r="B472" s="24" t="s">
        <v>5855</v>
      </c>
      <c r="C472" s="24" t="s">
        <v>111</v>
      </c>
      <c r="D472" s="24" t="s">
        <v>5846</v>
      </c>
      <c r="E472" s="24">
        <v>11.0</v>
      </c>
      <c r="F472" s="24">
        <v>50.0</v>
      </c>
      <c r="G472" s="24">
        <v>11.0</v>
      </c>
      <c r="H472" s="24">
        <v>5.0</v>
      </c>
      <c r="I472" s="24">
        <v>2.5</v>
      </c>
      <c r="J472" s="24">
        <v>15.0</v>
      </c>
      <c r="K472" s="24">
        <v>4.0</v>
      </c>
      <c r="L472" s="24">
        <v>3.0</v>
      </c>
      <c r="M472" s="24">
        <v>2.0</v>
      </c>
      <c r="N472" s="24">
        <v>0.0</v>
      </c>
      <c r="O472" s="24">
        <v>1.0</v>
      </c>
      <c r="P472" s="24">
        <v>0.0</v>
      </c>
      <c r="Q472" s="3">
        <v>7.5</v>
      </c>
      <c r="R472" s="3">
        <v>83.0</v>
      </c>
      <c r="S472" s="3" t="s">
        <v>4631</v>
      </c>
      <c r="T472" s="3"/>
      <c r="U472" s="3" t="str">
        <f t="shared" si="2"/>
        <v>#REF!</v>
      </c>
    </row>
    <row r="473" ht="15.75" customHeight="1">
      <c r="A473" s="24">
        <v>163.0</v>
      </c>
      <c r="B473" s="24" t="s">
        <v>4923</v>
      </c>
      <c r="C473" s="24" t="s">
        <v>95</v>
      </c>
      <c r="D473" s="24" t="s">
        <v>5844</v>
      </c>
      <c r="E473" s="24">
        <v>13.0</v>
      </c>
      <c r="F473" s="24">
        <v>27.0</v>
      </c>
      <c r="G473" s="24">
        <v>10.0</v>
      </c>
      <c r="H473" s="24">
        <v>10.5</v>
      </c>
      <c r="I473" s="24">
        <v>8.0</v>
      </c>
      <c r="J473" s="24">
        <v>43.5</v>
      </c>
      <c r="K473" s="24">
        <v>11.0</v>
      </c>
      <c r="L473" s="24">
        <v>3.0</v>
      </c>
      <c r="M473" s="24">
        <v>0.0</v>
      </c>
      <c r="N473" s="24">
        <v>2.0</v>
      </c>
      <c r="O473" s="24">
        <v>0.0</v>
      </c>
      <c r="P473" s="24">
        <v>0.0</v>
      </c>
      <c r="Q473" s="3">
        <v>6.4</v>
      </c>
      <c r="R473" s="3">
        <v>82.85</v>
      </c>
      <c r="S473" s="3" t="s">
        <v>4630</v>
      </c>
      <c r="T473" s="3"/>
      <c r="U473" s="3" t="str">
        <f t="shared" si="2"/>
        <v>#REF!</v>
      </c>
    </row>
    <row r="474" ht="15.75" customHeight="1">
      <c r="A474" s="24">
        <v>164.0</v>
      </c>
      <c r="B474" s="24" t="s">
        <v>5515</v>
      </c>
      <c r="C474" s="24" t="s">
        <v>64</v>
      </c>
      <c r="D474" s="24" t="s">
        <v>5846</v>
      </c>
      <c r="E474" s="24">
        <v>15.0</v>
      </c>
      <c r="F474" s="24">
        <v>48.0</v>
      </c>
      <c r="G474" s="24">
        <v>13.0</v>
      </c>
      <c r="H474" s="24">
        <v>2.0</v>
      </c>
      <c r="I474" s="24">
        <v>0.0</v>
      </c>
      <c r="J474" s="24">
        <v>0.0</v>
      </c>
      <c r="K474" s="24">
        <v>0.0</v>
      </c>
      <c r="L474" s="24">
        <v>11.0</v>
      </c>
      <c r="M474" s="24">
        <v>3.0</v>
      </c>
      <c r="N474" s="24">
        <v>0.0</v>
      </c>
      <c r="O474" s="24">
        <v>0.0</v>
      </c>
      <c r="P474" s="24">
        <v>1.0</v>
      </c>
      <c r="Q474" s="3">
        <v>5.5</v>
      </c>
      <c r="R474" s="3">
        <v>82.5</v>
      </c>
      <c r="S474" s="3" t="s">
        <v>4631</v>
      </c>
      <c r="T474" s="3"/>
      <c r="U474" s="3" t="str">
        <f t="shared" si="2"/>
        <v>#REF!</v>
      </c>
    </row>
    <row r="475" ht="15.75" customHeight="1">
      <c r="A475" s="24">
        <v>164.0</v>
      </c>
      <c r="B475" s="24" t="s">
        <v>5449</v>
      </c>
      <c r="C475" s="24" t="s">
        <v>18</v>
      </c>
      <c r="D475" s="24" t="s">
        <v>5848</v>
      </c>
      <c r="E475" s="24">
        <v>16.0</v>
      </c>
      <c r="F475" s="24">
        <v>53.0</v>
      </c>
      <c r="G475" s="24">
        <v>15.0</v>
      </c>
      <c r="H475" s="24">
        <v>1.0</v>
      </c>
      <c r="I475" s="24">
        <v>0.0</v>
      </c>
      <c r="J475" s="24">
        <v>0.0</v>
      </c>
      <c r="K475" s="24">
        <v>1.0</v>
      </c>
      <c r="L475" s="24">
        <v>11.0</v>
      </c>
      <c r="M475" s="24">
        <v>3.0</v>
      </c>
      <c r="N475" s="24">
        <v>0.0</v>
      </c>
      <c r="O475" s="24">
        <v>0.0</v>
      </c>
      <c r="P475" s="24">
        <v>0.0</v>
      </c>
      <c r="Q475" s="3">
        <v>5.2</v>
      </c>
      <c r="R475" s="3">
        <v>82.5</v>
      </c>
      <c r="S475" s="3" t="s">
        <v>4631</v>
      </c>
      <c r="T475" s="3"/>
      <c r="U475" s="3" t="str">
        <f t="shared" si="2"/>
        <v>#REF!</v>
      </c>
    </row>
    <row r="476" ht="15.75" customHeight="1">
      <c r="A476" s="24">
        <v>166.0</v>
      </c>
      <c r="B476" s="24" t="s">
        <v>5856</v>
      </c>
      <c r="C476" s="24" t="s">
        <v>58</v>
      </c>
      <c r="D476" s="24" t="s">
        <v>5844</v>
      </c>
      <c r="E476" s="24">
        <v>10.0</v>
      </c>
      <c r="F476" s="24">
        <v>24.0</v>
      </c>
      <c r="G476" s="24">
        <v>3.0</v>
      </c>
      <c r="H476" s="24">
        <v>11.0</v>
      </c>
      <c r="I476" s="24">
        <v>8.5</v>
      </c>
      <c r="J476" s="24">
        <v>47.0</v>
      </c>
      <c r="K476" s="24">
        <v>16.0</v>
      </c>
      <c r="L476" s="24">
        <v>2.0</v>
      </c>
      <c r="M476" s="24">
        <v>0.0</v>
      </c>
      <c r="N476" s="24">
        <v>2.0</v>
      </c>
      <c r="O476" s="24">
        <v>0.0</v>
      </c>
      <c r="P476" s="24">
        <v>0.0</v>
      </c>
      <c r="Q476" s="3">
        <v>8.2</v>
      </c>
      <c r="R476" s="3">
        <v>82.2</v>
      </c>
      <c r="S476" s="3" t="s">
        <v>4630</v>
      </c>
      <c r="T476" s="3"/>
      <c r="U476" s="3" t="str">
        <f t="shared" si="2"/>
        <v>#REF!</v>
      </c>
    </row>
    <row r="477" ht="15.75" customHeight="1">
      <c r="A477" s="24">
        <v>167.0</v>
      </c>
      <c r="B477" s="24" t="s">
        <v>5495</v>
      </c>
      <c r="C477" s="24" t="s">
        <v>31</v>
      </c>
      <c r="D477" s="24" t="s">
        <v>5849</v>
      </c>
      <c r="E477" s="24">
        <v>15.0</v>
      </c>
      <c r="F477" s="24">
        <v>40.0</v>
      </c>
      <c r="G477" s="24">
        <v>15.0</v>
      </c>
      <c r="H477" s="24">
        <v>0.5</v>
      </c>
      <c r="I477" s="24">
        <v>0.0</v>
      </c>
      <c r="J477" s="24">
        <v>0.0</v>
      </c>
      <c r="K477" s="24">
        <v>0.0</v>
      </c>
      <c r="L477" s="24">
        <v>13.0</v>
      </c>
      <c r="M477" s="24">
        <v>4.0</v>
      </c>
      <c r="N477" s="24">
        <v>1.0</v>
      </c>
      <c r="O477" s="24">
        <v>0.0</v>
      </c>
      <c r="P477" s="24">
        <v>1.0</v>
      </c>
      <c r="Q477" s="3">
        <v>5.5</v>
      </c>
      <c r="R477" s="3">
        <v>82.0</v>
      </c>
      <c r="S477" s="3" t="s">
        <v>4631</v>
      </c>
      <c r="T477" s="3"/>
      <c r="U477" s="3" t="str">
        <f t="shared" si="2"/>
        <v>#REF!</v>
      </c>
    </row>
    <row r="478" ht="15.75" customHeight="1">
      <c r="A478" s="24">
        <v>168.0</v>
      </c>
      <c r="B478" s="24" t="s">
        <v>4910</v>
      </c>
      <c r="C478" s="24" t="s">
        <v>47</v>
      </c>
      <c r="D478" s="24" t="s">
        <v>4630</v>
      </c>
      <c r="E478" s="24">
        <v>16.0</v>
      </c>
      <c r="F478" s="24">
        <v>52.0</v>
      </c>
      <c r="G478" s="24">
        <v>29.0</v>
      </c>
      <c r="H478" s="24">
        <v>3.5</v>
      </c>
      <c r="I478" s="24">
        <v>1.5</v>
      </c>
      <c r="J478" s="24">
        <v>9.5</v>
      </c>
      <c r="K478" s="24">
        <v>4.0</v>
      </c>
      <c r="L478" s="24">
        <v>1.0</v>
      </c>
      <c r="M478" s="24">
        <v>0.0</v>
      </c>
      <c r="N478" s="24">
        <v>1.0</v>
      </c>
      <c r="O478" s="24">
        <v>0.0</v>
      </c>
      <c r="P478" s="24">
        <v>0.0</v>
      </c>
      <c r="Q478" s="3">
        <v>5.1</v>
      </c>
      <c r="R478" s="3">
        <v>81.95</v>
      </c>
      <c r="S478" s="3" t="s">
        <v>4630</v>
      </c>
      <c r="T478" s="3"/>
      <c r="U478" s="3" t="str">
        <f t="shared" si="2"/>
        <v>#REF!</v>
      </c>
    </row>
    <row r="479" ht="15.75" customHeight="1">
      <c r="A479" s="24">
        <v>169.0</v>
      </c>
      <c r="B479" s="24" t="s">
        <v>4901</v>
      </c>
      <c r="C479" s="24" t="s">
        <v>18</v>
      </c>
      <c r="D479" s="24" t="s">
        <v>5844</v>
      </c>
      <c r="E479" s="24">
        <v>15.0</v>
      </c>
      <c r="F479" s="24">
        <v>19.0</v>
      </c>
      <c r="G479" s="24">
        <v>15.0</v>
      </c>
      <c r="H479" s="24">
        <v>9.0</v>
      </c>
      <c r="I479" s="24">
        <v>9.5</v>
      </c>
      <c r="J479" s="24">
        <v>53.5</v>
      </c>
      <c r="K479" s="24">
        <v>16.0</v>
      </c>
      <c r="L479" s="24">
        <v>0.0</v>
      </c>
      <c r="M479" s="24">
        <v>0.0</v>
      </c>
      <c r="N479" s="24">
        <v>2.0</v>
      </c>
      <c r="O479" s="24">
        <v>0.0</v>
      </c>
      <c r="P479" s="24">
        <v>0.0</v>
      </c>
      <c r="Q479" s="3">
        <v>5.5</v>
      </c>
      <c r="R479" s="3">
        <v>81.85</v>
      </c>
      <c r="S479" s="3" t="s">
        <v>4630</v>
      </c>
      <c r="T479" s="3"/>
      <c r="U479" s="3" t="str">
        <f t="shared" si="2"/>
        <v>#REF!</v>
      </c>
    </row>
    <row r="480" ht="15.75" customHeight="1">
      <c r="A480" s="24">
        <v>170.0</v>
      </c>
      <c r="B480" s="24" t="s">
        <v>4912</v>
      </c>
      <c r="C480" s="24" t="s">
        <v>68</v>
      </c>
      <c r="D480" s="24" t="s">
        <v>5844</v>
      </c>
      <c r="E480" s="24">
        <v>16.0</v>
      </c>
      <c r="F480" s="24">
        <v>44.0</v>
      </c>
      <c r="G480" s="24">
        <v>32.0</v>
      </c>
      <c r="H480" s="24">
        <v>6.5</v>
      </c>
      <c r="I480" s="24">
        <v>1.0</v>
      </c>
      <c r="J480" s="24">
        <v>0.0</v>
      </c>
      <c r="K480" s="24">
        <v>4.0</v>
      </c>
      <c r="L480" s="24">
        <v>6.0</v>
      </c>
      <c r="M480" s="24">
        <v>0.0</v>
      </c>
      <c r="N480" s="24">
        <v>0.0</v>
      </c>
      <c r="O480" s="24">
        <v>1.0</v>
      </c>
      <c r="P480" s="24">
        <v>0.0</v>
      </c>
      <c r="Q480" s="3">
        <v>5.1</v>
      </c>
      <c r="R480" s="3">
        <v>81.5</v>
      </c>
      <c r="S480" s="3" t="s">
        <v>4630</v>
      </c>
      <c r="T480" s="3"/>
      <c r="U480" s="3" t="str">
        <f t="shared" si="2"/>
        <v>#REF!</v>
      </c>
    </row>
    <row r="481" ht="15.75" customHeight="1">
      <c r="A481" s="24">
        <v>171.0</v>
      </c>
      <c r="B481" s="24" t="s">
        <v>5460</v>
      </c>
      <c r="C481" s="24" t="s">
        <v>83</v>
      </c>
      <c r="D481" s="24" t="s">
        <v>5849</v>
      </c>
      <c r="E481" s="24">
        <v>16.0</v>
      </c>
      <c r="F481" s="24">
        <v>51.0</v>
      </c>
      <c r="G481" s="24">
        <v>9.0</v>
      </c>
      <c r="H481" s="24">
        <v>5.5</v>
      </c>
      <c r="I481" s="24">
        <v>1.0</v>
      </c>
      <c r="J481" s="24">
        <v>1.0</v>
      </c>
      <c r="K481" s="24">
        <v>1.0</v>
      </c>
      <c r="L481" s="24">
        <v>5.0</v>
      </c>
      <c r="M481" s="24">
        <v>2.0</v>
      </c>
      <c r="N481" s="24">
        <v>1.0</v>
      </c>
      <c r="O481" s="24">
        <v>1.0</v>
      </c>
      <c r="P481" s="24">
        <v>0.0</v>
      </c>
      <c r="Q481" s="3">
        <v>5.1</v>
      </c>
      <c r="R481" s="3">
        <v>81.1</v>
      </c>
      <c r="S481" s="3" t="s">
        <v>4631</v>
      </c>
      <c r="T481" s="3"/>
      <c r="U481" s="3" t="str">
        <f t="shared" si="2"/>
        <v>#REF!</v>
      </c>
    </row>
    <row r="482" ht="15.75" customHeight="1">
      <c r="A482" s="24">
        <v>172.0</v>
      </c>
      <c r="B482" s="24" t="s">
        <v>5545</v>
      </c>
      <c r="C482" s="24" t="s">
        <v>36</v>
      </c>
      <c r="D482" s="24" t="s">
        <v>5846</v>
      </c>
      <c r="E482" s="24">
        <v>14.0</v>
      </c>
      <c r="F482" s="24">
        <v>56.0</v>
      </c>
      <c r="G482" s="24">
        <v>2.0</v>
      </c>
      <c r="H482" s="24">
        <v>4.0</v>
      </c>
      <c r="I482" s="24">
        <v>0.0</v>
      </c>
      <c r="J482" s="24">
        <v>0.0</v>
      </c>
      <c r="K482" s="24">
        <v>0.0</v>
      </c>
      <c r="L482" s="24">
        <v>8.0</v>
      </c>
      <c r="M482" s="24">
        <v>1.0</v>
      </c>
      <c r="N482" s="24">
        <v>2.0</v>
      </c>
      <c r="O482" s="24">
        <v>1.0</v>
      </c>
      <c r="P482" s="24">
        <v>0.0</v>
      </c>
      <c r="Q482" s="3">
        <v>5.8</v>
      </c>
      <c r="R482" s="3">
        <v>81.0</v>
      </c>
      <c r="S482" s="3" t="s">
        <v>4631</v>
      </c>
      <c r="T482" s="3"/>
      <c r="U482" s="3" t="str">
        <f t="shared" si="2"/>
        <v>#REF!</v>
      </c>
    </row>
    <row r="483" ht="15.75" customHeight="1">
      <c r="A483" s="24">
        <v>173.0</v>
      </c>
      <c r="B483" s="24" t="s">
        <v>5181</v>
      </c>
      <c r="C483" s="24" t="s">
        <v>102</v>
      </c>
      <c r="D483" s="24" t="s">
        <v>5852</v>
      </c>
      <c r="E483" s="24">
        <v>16.0</v>
      </c>
      <c r="F483" s="24">
        <v>28.0</v>
      </c>
      <c r="G483" s="24">
        <v>21.0</v>
      </c>
      <c r="H483" s="24">
        <v>9.0</v>
      </c>
      <c r="I483" s="24">
        <v>6.0</v>
      </c>
      <c r="J483" s="24">
        <v>33.0</v>
      </c>
      <c r="K483" s="24">
        <v>6.0</v>
      </c>
      <c r="L483" s="24">
        <v>9.0</v>
      </c>
      <c r="M483" s="24">
        <v>0.0</v>
      </c>
      <c r="N483" s="24">
        <v>1.0</v>
      </c>
      <c r="O483" s="24">
        <v>0.0</v>
      </c>
      <c r="P483" s="24">
        <v>0.0</v>
      </c>
      <c r="Q483" s="3">
        <v>5.0</v>
      </c>
      <c r="R483" s="3">
        <v>80.8</v>
      </c>
      <c r="S483" s="3" t="s">
        <v>4632</v>
      </c>
      <c r="T483" s="3"/>
      <c r="U483" s="3" t="str">
        <f t="shared" si="2"/>
        <v>#REF!</v>
      </c>
    </row>
    <row r="484" ht="15.75" customHeight="1">
      <c r="A484" s="24">
        <v>174.0</v>
      </c>
      <c r="B484" s="24" t="s">
        <v>5148</v>
      </c>
      <c r="C484" s="24" t="s">
        <v>41</v>
      </c>
      <c r="D484" s="24" t="s">
        <v>5850</v>
      </c>
      <c r="E484" s="24">
        <v>15.0</v>
      </c>
      <c r="F484" s="24">
        <v>35.0</v>
      </c>
      <c r="G484" s="24">
        <v>15.0</v>
      </c>
      <c r="H484" s="24">
        <v>10.0</v>
      </c>
      <c r="I484" s="24">
        <v>5.5</v>
      </c>
      <c r="J484" s="24">
        <v>40.0</v>
      </c>
      <c r="K484" s="24">
        <v>12.0</v>
      </c>
      <c r="L484" s="24">
        <v>1.0</v>
      </c>
      <c r="M484" s="24">
        <v>0.0</v>
      </c>
      <c r="N484" s="24">
        <v>0.0</v>
      </c>
      <c r="O484" s="24">
        <v>0.0</v>
      </c>
      <c r="P484" s="24">
        <v>0.0</v>
      </c>
      <c r="Q484" s="3">
        <v>5.4</v>
      </c>
      <c r="R484" s="3">
        <v>80.5</v>
      </c>
      <c r="S484" s="3" t="s">
        <v>4632</v>
      </c>
      <c r="T484" s="3"/>
      <c r="U484" s="3" t="str">
        <f t="shared" si="2"/>
        <v>#REF!</v>
      </c>
    </row>
    <row r="485" ht="15.75" customHeight="1">
      <c r="A485" s="24">
        <v>175.0</v>
      </c>
      <c r="B485" s="24" t="s">
        <v>4931</v>
      </c>
      <c r="C485" s="24" t="s">
        <v>95</v>
      </c>
      <c r="D485" s="24" t="s">
        <v>5844</v>
      </c>
      <c r="E485" s="24">
        <v>16.0</v>
      </c>
      <c r="F485" s="24">
        <v>26.0</v>
      </c>
      <c r="G485" s="24">
        <v>22.0</v>
      </c>
      <c r="H485" s="24">
        <v>9.0</v>
      </c>
      <c r="I485" s="24">
        <v>4.5</v>
      </c>
      <c r="J485" s="24">
        <v>32.0</v>
      </c>
      <c r="K485" s="24">
        <v>10.0</v>
      </c>
      <c r="L485" s="24">
        <v>3.0</v>
      </c>
      <c r="M485" s="24">
        <v>0.0</v>
      </c>
      <c r="N485" s="24">
        <v>1.0</v>
      </c>
      <c r="O485" s="24">
        <v>2.0</v>
      </c>
      <c r="P485" s="24">
        <v>0.0</v>
      </c>
      <c r="Q485" s="3">
        <v>5.0</v>
      </c>
      <c r="R485" s="3">
        <v>80.2</v>
      </c>
      <c r="S485" s="3" t="s">
        <v>4630</v>
      </c>
      <c r="T485" s="3"/>
      <c r="U485" s="3" t="str">
        <f t="shared" si="2"/>
        <v>#REF!</v>
      </c>
    </row>
    <row r="486" ht="15.75" customHeight="1">
      <c r="A486" s="24">
        <v>176.0</v>
      </c>
      <c r="B486" s="24" t="s">
        <v>5024</v>
      </c>
      <c r="C486" s="24" t="s">
        <v>114</v>
      </c>
      <c r="D486" s="24" t="s">
        <v>5846</v>
      </c>
      <c r="E486" s="24">
        <v>14.0</v>
      </c>
      <c r="F486" s="24">
        <v>48.0</v>
      </c>
      <c r="G486" s="24">
        <v>11.0</v>
      </c>
      <c r="H486" s="24">
        <v>4.5</v>
      </c>
      <c r="I486" s="24">
        <v>0.0</v>
      </c>
      <c r="J486" s="24">
        <v>0.0</v>
      </c>
      <c r="K486" s="24">
        <v>5.0</v>
      </c>
      <c r="L486" s="24">
        <v>5.0</v>
      </c>
      <c r="M486" s="24">
        <v>1.0</v>
      </c>
      <c r="N486" s="24">
        <v>1.0</v>
      </c>
      <c r="O486" s="24">
        <v>0.0</v>
      </c>
      <c r="P486" s="24">
        <v>1.0</v>
      </c>
      <c r="Q486" s="3">
        <v>5.7</v>
      </c>
      <c r="R486" s="3">
        <v>80.0</v>
      </c>
      <c r="S486" s="3" t="s">
        <v>4631</v>
      </c>
      <c r="T486" s="3"/>
      <c r="U486" s="3" t="str">
        <f t="shared" si="2"/>
        <v>#REF!</v>
      </c>
    </row>
    <row r="487" ht="15.75" customHeight="1">
      <c r="A487" s="24">
        <v>176.0</v>
      </c>
      <c r="B487" s="24" t="s">
        <v>5507</v>
      </c>
      <c r="C487" s="24" t="s">
        <v>58</v>
      </c>
      <c r="D487" s="24" t="s">
        <v>5849</v>
      </c>
      <c r="E487" s="24">
        <v>14.0</v>
      </c>
      <c r="F487" s="24">
        <v>50.0</v>
      </c>
      <c r="G487" s="24">
        <v>19.0</v>
      </c>
      <c r="H487" s="24">
        <v>4.5</v>
      </c>
      <c r="I487" s="24">
        <v>0.0</v>
      </c>
      <c r="J487" s="24">
        <v>0.0</v>
      </c>
      <c r="K487" s="24">
        <v>1.0</v>
      </c>
      <c r="L487" s="24">
        <v>9.0</v>
      </c>
      <c r="M487" s="24">
        <v>1.0</v>
      </c>
      <c r="N487" s="24">
        <v>0.0</v>
      </c>
      <c r="O487" s="24">
        <v>1.0</v>
      </c>
      <c r="P487" s="24">
        <v>0.0</v>
      </c>
      <c r="Q487" s="3">
        <v>5.7</v>
      </c>
      <c r="R487" s="3">
        <v>80.0</v>
      </c>
      <c r="S487" s="3" t="s">
        <v>4631</v>
      </c>
      <c r="T487" s="3"/>
      <c r="U487" s="3" t="str">
        <f t="shared" si="2"/>
        <v>#REF!</v>
      </c>
    </row>
    <row r="488" ht="15.75" customHeight="1">
      <c r="A488" s="24">
        <v>178.0</v>
      </c>
      <c r="B488" s="24" t="s">
        <v>4945</v>
      </c>
      <c r="C488" s="24" t="s">
        <v>77</v>
      </c>
      <c r="D488" s="24" t="s">
        <v>5844</v>
      </c>
      <c r="E488" s="24">
        <v>14.0</v>
      </c>
      <c r="F488" s="24">
        <v>48.0</v>
      </c>
      <c r="G488" s="24">
        <v>17.0</v>
      </c>
      <c r="H488" s="24">
        <v>5.0</v>
      </c>
      <c r="I488" s="24">
        <v>3.0</v>
      </c>
      <c r="J488" s="24">
        <v>23.0</v>
      </c>
      <c r="K488" s="24">
        <v>6.0</v>
      </c>
      <c r="L488" s="24">
        <v>1.0</v>
      </c>
      <c r="M488" s="24">
        <v>0.0</v>
      </c>
      <c r="N488" s="24">
        <v>1.0</v>
      </c>
      <c r="O488" s="24">
        <v>0.0</v>
      </c>
      <c r="P488" s="24">
        <v>0.0</v>
      </c>
      <c r="Q488" s="3">
        <v>5.7</v>
      </c>
      <c r="R488" s="3">
        <v>79.8</v>
      </c>
      <c r="S488" s="3" t="s">
        <v>4630</v>
      </c>
      <c r="T488" s="3"/>
      <c r="U488" s="3" t="str">
        <f t="shared" si="2"/>
        <v>#REF!</v>
      </c>
    </row>
    <row r="489" ht="15.75" customHeight="1">
      <c r="A489" s="24">
        <v>179.0</v>
      </c>
      <c r="B489" s="24" t="s">
        <v>4930</v>
      </c>
      <c r="C489" s="24" t="s">
        <v>114</v>
      </c>
      <c r="D489" s="24" t="s">
        <v>5844</v>
      </c>
      <c r="E489" s="24">
        <v>14.0</v>
      </c>
      <c r="F489" s="24">
        <v>21.0</v>
      </c>
      <c r="G489" s="24">
        <v>11.0</v>
      </c>
      <c r="H489" s="24">
        <v>12.0</v>
      </c>
      <c r="I489" s="24">
        <v>8.0</v>
      </c>
      <c r="J489" s="24">
        <v>42.0</v>
      </c>
      <c r="K489" s="24">
        <v>12.0</v>
      </c>
      <c r="L489" s="24">
        <v>3.0</v>
      </c>
      <c r="M489" s="24">
        <v>0.0</v>
      </c>
      <c r="N489" s="24">
        <v>2.0</v>
      </c>
      <c r="O489" s="24">
        <v>0.0</v>
      </c>
      <c r="P489" s="24">
        <v>0.0</v>
      </c>
      <c r="Q489" s="3">
        <v>5.7</v>
      </c>
      <c r="R489" s="3">
        <v>79.7</v>
      </c>
      <c r="S489" s="3" t="s">
        <v>4630</v>
      </c>
      <c r="T489" s="3"/>
      <c r="U489" s="3" t="str">
        <f t="shared" si="2"/>
        <v>#REF!</v>
      </c>
    </row>
    <row r="490" ht="15.75" customHeight="1">
      <c r="A490" s="24">
        <v>180.0</v>
      </c>
      <c r="B490" s="24" t="s">
        <v>5489</v>
      </c>
      <c r="C490" s="24" t="s">
        <v>70</v>
      </c>
      <c r="D490" s="24" t="s">
        <v>5846</v>
      </c>
      <c r="E490" s="24">
        <v>16.0</v>
      </c>
      <c r="F490" s="24">
        <v>47.0</v>
      </c>
      <c r="G490" s="24">
        <v>7.0</v>
      </c>
      <c r="H490" s="24">
        <v>0.0</v>
      </c>
      <c r="I490" s="24">
        <v>0.0</v>
      </c>
      <c r="J490" s="24">
        <v>0.0</v>
      </c>
      <c r="K490" s="24">
        <v>1.0</v>
      </c>
      <c r="L490" s="24">
        <v>13.0</v>
      </c>
      <c r="M490" s="24">
        <v>1.0</v>
      </c>
      <c r="N490" s="24">
        <v>3.0</v>
      </c>
      <c r="O490" s="24">
        <v>1.0</v>
      </c>
      <c r="P490" s="24">
        <v>0.0</v>
      </c>
      <c r="Q490" s="3">
        <v>5.0</v>
      </c>
      <c r="R490" s="3">
        <v>79.5</v>
      </c>
      <c r="S490" s="3" t="s">
        <v>4631</v>
      </c>
      <c r="T490" s="3"/>
      <c r="U490" s="3" t="str">
        <f t="shared" si="2"/>
        <v>#REF!</v>
      </c>
    </row>
    <row r="491" ht="15.75" customHeight="1">
      <c r="A491" s="24">
        <v>181.0</v>
      </c>
      <c r="B491" s="24" t="s">
        <v>5146</v>
      </c>
      <c r="C491" s="24" t="s">
        <v>66</v>
      </c>
      <c r="D491" s="24" t="s">
        <v>5850</v>
      </c>
      <c r="E491" s="24">
        <v>16.0</v>
      </c>
      <c r="F491" s="24">
        <v>26.0</v>
      </c>
      <c r="G491" s="24">
        <v>14.0</v>
      </c>
      <c r="H491" s="24">
        <v>10.0</v>
      </c>
      <c r="I491" s="24">
        <v>3.5</v>
      </c>
      <c r="J491" s="24">
        <v>21.5</v>
      </c>
      <c r="K491" s="24">
        <v>13.0</v>
      </c>
      <c r="L491" s="24">
        <v>2.0</v>
      </c>
      <c r="M491" s="24">
        <v>0.0</v>
      </c>
      <c r="N491" s="24">
        <v>3.0</v>
      </c>
      <c r="O491" s="24">
        <v>1.0</v>
      </c>
      <c r="P491" s="24">
        <v>0.0</v>
      </c>
      <c r="Q491" s="3">
        <v>4.9</v>
      </c>
      <c r="R491" s="3">
        <v>79.15</v>
      </c>
      <c r="S491" s="3" t="s">
        <v>4632</v>
      </c>
      <c r="T491" s="3"/>
      <c r="U491" s="3" t="str">
        <f t="shared" si="2"/>
        <v>#REF!</v>
      </c>
    </row>
    <row r="492" ht="15.75" customHeight="1">
      <c r="A492" s="24">
        <v>182.0</v>
      </c>
      <c r="B492" s="24" t="s">
        <v>5172</v>
      </c>
      <c r="C492" s="24" t="s">
        <v>123</v>
      </c>
      <c r="D492" s="24" t="s">
        <v>5847</v>
      </c>
      <c r="E492" s="24">
        <v>16.0</v>
      </c>
      <c r="F492" s="24">
        <v>23.0</v>
      </c>
      <c r="G492" s="24">
        <v>13.0</v>
      </c>
      <c r="H492" s="24">
        <v>8.0</v>
      </c>
      <c r="I492" s="24">
        <v>5.0</v>
      </c>
      <c r="J492" s="24">
        <v>32.0</v>
      </c>
      <c r="K492" s="24">
        <v>10.0</v>
      </c>
      <c r="L492" s="24">
        <v>3.0</v>
      </c>
      <c r="M492" s="24">
        <v>1.0</v>
      </c>
      <c r="N492" s="24">
        <v>2.0</v>
      </c>
      <c r="O492" s="24">
        <v>2.0</v>
      </c>
      <c r="P492" s="24">
        <v>0.0</v>
      </c>
      <c r="Q492" s="3">
        <v>4.9</v>
      </c>
      <c r="R492" s="3">
        <v>78.7</v>
      </c>
      <c r="S492" s="3" t="s">
        <v>4632</v>
      </c>
      <c r="T492" s="3"/>
      <c r="U492" s="3" t="str">
        <f t="shared" si="2"/>
        <v>#REF!</v>
      </c>
    </row>
    <row r="493" ht="15.75" customHeight="1">
      <c r="A493" s="24">
        <v>183.0</v>
      </c>
      <c r="B493" s="24" t="s">
        <v>4902</v>
      </c>
      <c r="C493" s="24" t="s">
        <v>50</v>
      </c>
      <c r="D493" s="24" t="s">
        <v>5844</v>
      </c>
      <c r="E493" s="24">
        <v>16.0</v>
      </c>
      <c r="F493" s="24">
        <v>53.0</v>
      </c>
      <c r="G493" s="24">
        <v>20.0</v>
      </c>
      <c r="H493" s="24">
        <v>4.0</v>
      </c>
      <c r="I493" s="24">
        <v>0.0</v>
      </c>
      <c r="J493" s="24">
        <v>0.0</v>
      </c>
      <c r="K493" s="24">
        <v>4.0</v>
      </c>
      <c r="L493" s="24">
        <v>4.0</v>
      </c>
      <c r="M493" s="24">
        <v>1.0</v>
      </c>
      <c r="N493" s="24">
        <v>0.0</v>
      </c>
      <c r="O493" s="24">
        <v>0.0</v>
      </c>
      <c r="P493" s="24">
        <v>0.0</v>
      </c>
      <c r="Q493" s="3">
        <v>4.9</v>
      </c>
      <c r="R493" s="3">
        <v>78.0</v>
      </c>
      <c r="S493" s="3" t="s">
        <v>4630</v>
      </c>
      <c r="T493" s="3"/>
      <c r="U493" s="3" t="str">
        <f t="shared" si="2"/>
        <v>#REF!</v>
      </c>
    </row>
    <row r="494" ht="15.75" customHeight="1">
      <c r="A494" s="24">
        <v>184.0</v>
      </c>
      <c r="B494" s="24" t="s">
        <v>5267</v>
      </c>
      <c r="C494" s="24" t="s">
        <v>36</v>
      </c>
      <c r="D494" s="24" t="s">
        <v>5847</v>
      </c>
      <c r="E494" s="24">
        <v>14.0</v>
      </c>
      <c r="F494" s="24">
        <v>18.0</v>
      </c>
      <c r="G494" s="24">
        <v>5.0</v>
      </c>
      <c r="H494" s="24">
        <v>8.0</v>
      </c>
      <c r="I494" s="24">
        <v>7.0</v>
      </c>
      <c r="J494" s="24">
        <v>62.0</v>
      </c>
      <c r="K494" s="24">
        <v>14.0</v>
      </c>
      <c r="L494" s="24">
        <v>0.0</v>
      </c>
      <c r="M494" s="24">
        <v>0.0</v>
      </c>
      <c r="N494" s="24">
        <v>1.0</v>
      </c>
      <c r="O494" s="24">
        <v>2.0</v>
      </c>
      <c r="P494" s="24">
        <v>1.0</v>
      </c>
      <c r="Q494" s="3">
        <v>5.6</v>
      </c>
      <c r="R494" s="3">
        <v>77.7</v>
      </c>
      <c r="S494" s="3" t="s">
        <v>4632</v>
      </c>
      <c r="T494" s="3"/>
      <c r="U494" s="3" t="str">
        <f t="shared" si="2"/>
        <v>#REF!</v>
      </c>
    </row>
    <row r="495" ht="15.75" customHeight="1">
      <c r="A495" s="24">
        <v>185.0</v>
      </c>
      <c r="B495" s="24" t="s">
        <v>4914</v>
      </c>
      <c r="C495" s="24" t="s">
        <v>70</v>
      </c>
      <c r="D495" s="24" t="s">
        <v>5845</v>
      </c>
      <c r="E495" s="24">
        <v>11.0</v>
      </c>
      <c r="F495" s="24">
        <v>38.0</v>
      </c>
      <c r="G495" s="24">
        <v>25.0</v>
      </c>
      <c r="H495" s="24">
        <v>5.5</v>
      </c>
      <c r="I495" s="24">
        <v>2.0</v>
      </c>
      <c r="J495" s="24">
        <v>25.0</v>
      </c>
      <c r="K495" s="24">
        <v>5.0</v>
      </c>
      <c r="L495" s="24">
        <v>1.0</v>
      </c>
      <c r="M495" s="24">
        <v>0.0</v>
      </c>
      <c r="N495" s="24">
        <v>1.0</v>
      </c>
      <c r="O495" s="24">
        <v>2.0</v>
      </c>
      <c r="P495" s="24">
        <v>0.0</v>
      </c>
      <c r="Q495" s="3">
        <v>7.0</v>
      </c>
      <c r="R495" s="3">
        <v>77.5</v>
      </c>
      <c r="S495" s="3" t="s">
        <v>4630</v>
      </c>
      <c r="T495" s="3"/>
      <c r="U495" s="3" t="str">
        <f t="shared" si="2"/>
        <v>#REF!</v>
      </c>
    </row>
    <row r="496" ht="15.75" customHeight="1">
      <c r="A496" s="24">
        <v>186.0</v>
      </c>
      <c r="B496" s="24" t="s">
        <v>4941</v>
      </c>
      <c r="C496" s="24" t="s">
        <v>123</v>
      </c>
      <c r="D496" s="24" t="s">
        <v>5844</v>
      </c>
      <c r="E496" s="24">
        <v>16.0</v>
      </c>
      <c r="F496" s="24">
        <v>35.0</v>
      </c>
      <c r="G496" s="24">
        <v>20.0</v>
      </c>
      <c r="H496" s="24">
        <v>5.0</v>
      </c>
      <c r="I496" s="24">
        <v>2.0</v>
      </c>
      <c r="J496" s="24">
        <v>13.0</v>
      </c>
      <c r="K496" s="24">
        <v>10.0</v>
      </c>
      <c r="L496" s="24">
        <v>9.0</v>
      </c>
      <c r="M496" s="24">
        <v>0.0</v>
      </c>
      <c r="N496" s="24">
        <v>1.0</v>
      </c>
      <c r="O496" s="24">
        <v>0.0</v>
      </c>
      <c r="P496" s="24">
        <v>0.0</v>
      </c>
      <c r="Q496" s="3">
        <v>4.8</v>
      </c>
      <c r="R496" s="3">
        <v>77.3</v>
      </c>
      <c r="S496" s="3" t="s">
        <v>4630</v>
      </c>
      <c r="T496" s="3"/>
      <c r="U496" s="3" t="str">
        <f t="shared" si="2"/>
        <v>#REF!</v>
      </c>
    </row>
    <row r="497" ht="15.75" customHeight="1">
      <c r="A497" s="24">
        <v>187.0</v>
      </c>
      <c r="B497" s="24" t="s">
        <v>5209</v>
      </c>
      <c r="C497" s="24" t="s">
        <v>140</v>
      </c>
      <c r="D497" s="24" t="s">
        <v>5847</v>
      </c>
      <c r="E497" s="24">
        <v>16.0</v>
      </c>
      <c r="F497" s="24">
        <v>35.0</v>
      </c>
      <c r="G497" s="24">
        <v>26.0</v>
      </c>
      <c r="H497" s="24">
        <v>6.0</v>
      </c>
      <c r="I497" s="24">
        <v>3.0</v>
      </c>
      <c r="J497" s="24">
        <v>21.0</v>
      </c>
      <c r="K497" s="24">
        <v>5.0</v>
      </c>
      <c r="L497" s="24">
        <v>1.0</v>
      </c>
      <c r="M497" s="24">
        <v>1.0</v>
      </c>
      <c r="N497" s="24">
        <v>0.0</v>
      </c>
      <c r="O497" s="24">
        <v>2.0</v>
      </c>
      <c r="P497" s="24">
        <v>0.0</v>
      </c>
      <c r="Q497" s="3">
        <v>4.8</v>
      </c>
      <c r="R497" s="3">
        <v>77.1</v>
      </c>
      <c r="S497" s="3" t="s">
        <v>4632</v>
      </c>
      <c r="T497" s="3"/>
      <c r="U497" s="3" t="str">
        <f t="shared" si="2"/>
        <v>#REF!</v>
      </c>
    </row>
    <row r="498" ht="15.75" customHeight="1">
      <c r="A498" s="24">
        <v>188.0</v>
      </c>
      <c r="B498" s="24" t="s">
        <v>5538</v>
      </c>
      <c r="C498" s="24" t="s">
        <v>53</v>
      </c>
      <c r="D498" s="24" t="s">
        <v>5849</v>
      </c>
      <c r="E498" s="24">
        <v>16.0</v>
      </c>
      <c r="F498" s="24">
        <v>46.0</v>
      </c>
      <c r="G498" s="24">
        <v>28.0</v>
      </c>
      <c r="H498" s="24">
        <v>2.0</v>
      </c>
      <c r="I498" s="24">
        <v>0.0</v>
      </c>
      <c r="J498" s="24">
        <v>0.0</v>
      </c>
      <c r="K498" s="24">
        <v>0.0</v>
      </c>
      <c r="L498" s="24">
        <v>3.0</v>
      </c>
      <c r="M498" s="24">
        <v>3.0</v>
      </c>
      <c r="N498" s="24">
        <v>1.0</v>
      </c>
      <c r="O498" s="24">
        <v>0.0</v>
      </c>
      <c r="P498" s="24">
        <v>0.0</v>
      </c>
      <c r="Q498" s="3">
        <v>4.8</v>
      </c>
      <c r="R498" s="3">
        <v>77.0</v>
      </c>
      <c r="S498" s="3" t="s">
        <v>4631</v>
      </c>
      <c r="T498" s="3"/>
      <c r="U498" s="3" t="str">
        <f t="shared" si="2"/>
        <v>#REF!</v>
      </c>
    </row>
    <row r="499" ht="15.75" customHeight="1">
      <c r="A499" s="24">
        <v>189.0</v>
      </c>
      <c r="B499" s="24" t="s">
        <v>4944</v>
      </c>
      <c r="C499" s="24" t="s">
        <v>18</v>
      </c>
      <c r="D499" s="24" t="s">
        <v>5844</v>
      </c>
      <c r="E499" s="24">
        <v>16.0</v>
      </c>
      <c r="F499" s="24">
        <v>19.0</v>
      </c>
      <c r="G499" s="24">
        <v>6.0</v>
      </c>
      <c r="H499" s="24">
        <v>7.5</v>
      </c>
      <c r="I499" s="24">
        <v>7.5</v>
      </c>
      <c r="J499" s="24">
        <v>34.0</v>
      </c>
      <c r="K499" s="24">
        <v>16.0</v>
      </c>
      <c r="L499" s="24">
        <v>0.0</v>
      </c>
      <c r="M499" s="24">
        <v>0.0</v>
      </c>
      <c r="N499" s="24">
        <v>1.0</v>
      </c>
      <c r="O499" s="24">
        <v>1.0</v>
      </c>
      <c r="P499" s="24">
        <v>1.0</v>
      </c>
      <c r="Q499" s="3">
        <v>4.7</v>
      </c>
      <c r="R499" s="3">
        <v>75.9</v>
      </c>
      <c r="S499" s="3" t="s">
        <v>4630</v>
      </c>
      <c r="T499" s="3"/>
      <c r="U499" s="3" t="str">
        <f t="shared" si="2"/>
        <v>#REF!</v>
      </c>
    </row>
    <row r="500" ht="15.75" customHeight="1">
      <c r="A500" s="24">
        <v>190.0</v>
      </c>
      <c r="B500" s="24" t="s">
        <v>5540</v>
      </c>
      <c r="C500" s="24" t="s">
        <v>36</v>
      </c>
      <c r="D500" s="24" t="s">
        <v>5846</v>
      </c>
      <c r="E500" s="24">
        <v>15.0</v>
      </c>
      <c r="F500" s="24">
        <v>54.0</v>
      </c>
      <c r="G500" s="24">
        <v>9.0</v>
      </c>
      <c r="H500" s="24">
        <v>5.0</v>
      </c>
      <c r="I500" s="24">
        <v>0.0</v>
      </c>
      <c r="J500" s="24">
        <v>0.0</v>
      </c>
      <c r="K500" s="24">
        <v>0.0</v>
      </c>
      <c r="L500" s="24">
        <v>6.0</v>
      </c>
      <c r="M500" s="24">
        <v>0.0</v>
      </c>
      <c r="N500" s="24">
        <v>2.0</v>
      </c>
      <c r="O500" s="24">
        <v>0.0</v>
      </c>
      <c r="P500" s="24">
        <v>0.0</v>
      </c>
      <c r="Q500" s="3">
        <v>5.0</v>
      </c>
      <c r="R500" s="3">
        <v>75.5</v>
      </c>
      <c r="S500" s="3" t="s">
        <v>4631</v>
      </c>
      <c r="T500" s="3"/>
      <c r="U500" s="3" t="str">
        <f t="shared" si="2"/>
        <v>#REF!</v>
      </c>
    </row>
    <row r="501" ht="15.75" customHeight="1">
      <c r="A501" s="24">
        <v>190.0</v>
      </c>
      <c r="B501" s="24" t="s">
        <v>5527</v>
      </c>
      <c r="C501" s="24" t="s">
        <v>107</v>
      </c>
      <c r="D501" s="24" t="s">
        <v>5846</v>
      </c>
      <c r="E501" s="24">
        <v>15.0</v>
      </c>
      <c r="F501" s="24">
        <v>52.0</v>
      </c>
      <c r="G501" s="24">
        <v>9.0</v>
      </c>
      <c r="H501" s="24">
        <v>1.0</v>
      </c>
      <c r="I501" s="24">
        <v>0.0</v>
      </c>
      <c r="J501" s="24">
        <v>0.0</v>
      </c>
      <c r="K501" s="24">
        <v>0.0</v>
      </c>
      <c r="L501" s="24">
        <v>6.0</v>
      </c>
      <c r="M501" s="24">
        <v>1.0</v>
      </c>
      <c r="N501" s="24">
        <v>0.0</v>
      </c>
      <c r="O501" s="24">
        <v>1.0</v>
      </c>
      <c r="P501" s="24">
        <v>1.0</v>
      </c>
      <c r="Q501" s="3">
        <v>5.0</v>
      </c>
      <c r="R501" s="3">
        <v>75.5</v>
      </c>
      <c r="S501" s="3" t="s">
        <v>4631</v>
      </c>
      <c r="T501" s="3"/>
      <c r="U501" s="3" t="str">
        <f t="shared" si="2"/>
        <v>#REF!</v>
      </c>
    </row>
    <row r="502" ht="15.75" customHeight="1">
      <c r="A502" s="24">
        <v>192.0</v>
      </c>
      <c r="B502" s="24" t="s">
        <v>4906</v>
      </c>
      <c r="C502" s="24" t="s">
        <v>20</v>
      </c>
      <c r="D502" s="24" t="s">
        <v>5844</v>
      </c>
      <c r="E502" s="24">
        <v>15.0</v>
      </c>
      <c r="F502" s="24">
        <v>25.0</v>
      </c>
      <c r="G502" s="24">
        <v>20.0</v>
      </c>
      <c r="H502" s="24">
        <v>7.5</v>
      </c>
      <c r="I502" s="24">
        <v>4.5</v>
      </c>
      <c r="J502" s="24">
        <v>19.5</v>
      </c>
      <c r="K502" s="24">
        <v>14.0</v>
      </c>
      <c r="L502" s="24">
        <v>5.0</v>
      </c>
      <c r="M502" s="24">
        <v>0.0</v>
      </c>
      <c r="N502" s="24">
        <v>1.0</v>
      </c>
      <c r="O502" s="24">
        <v>0.0</v>
      </c>
      <c r="P502" s="24">
        <v>0.0</v>
      </c>
      <c r="Q502" s="3">
        <v>5.0</v>
      </c>
      <c r="R502" s="3">
        <v>75.45</v>
      </c>
      <c r="S502" s="3" t="s">
        <v>4630</v>
      </c>
      <c r="T502" s="3"/>
      <c r="U502" s="3" t="str">
        <f t="shared" si="2"/>
        <v>#REF!</v>
      </c>
    </row>
    <row r="503" ht="15.75" customHeight="1">
      <c r="A503" s="24">
        <v>193.0</v>
      </c>
      <c r="B503" s="24" t="s">
        <v>5165</v>
      </c>
      <c r="C503" s="24" t="s">
        <v>27</v>
      </c>
      <c r="D503" s="24" t="s">
        <v>5847</v>
      </c>
      <c r="E503" s="24">
        <v>14.0</v>
      </c>
      <c r="F503" s="24">
        <v>26.0</v>
      </c>
      <c r="G503" s="24">
        <v>18.0</v>
      </c>
      <c r="H503" s="24">
        <v>7.0</v>
      </c>
      <c r="I503" s="24">
        <v>5.0</v>
      </c>
      <c r="J503" s="24">
        <v>42.0</v>
      </c>
      <c r="K503" s="24">
        <v>10.0</v>
      </c>
      <c r="L503" s="24">
        <v>0.0</v>
      </c>
      <c r="M503" s="24">
        <v>0.0</v>
      </c>
      <c r="N503" s="24">
        <v>1.0</v>
      </c>
      <c r="O503" s="24">
        <v>2.0</v>
      </c>
      <c r="P503" s="24">
        <v>0.0</v>
      </c>
      <c r="Q503" s="3">
        <v>5.4</v>
      </c>
      <c r="R503" s="3">
        <v>75.2</v>
      </c>
      <c r="S503" s="3" t="s">
        <v>4632</v>
      </c>
      <c r="T503" s="3"/>
      <c r="U503" s="3" t="str">
        <f t="shared" si="2"/>
        <v>#REF!</v>
      </c>
    </row>
    <row r="504" ht="15.75" customHeight="1">
      <c r="A504" s="24">
        <v>194.0</v>
      </c>
      <c r="B504" s="24" t="s">
        <v>5246</v>
      </c>
      <c r="C504" s="24" t="s">
        <v>23</v>
      </c>
      <c r="D504" s="24" t="s">
        <v>5847</v>
      </c>
      <c r="E504" s="24">
        <v>15.0</v>
      </c>
      <c r="F504" s="24">
        <v>24.0</v>
      </c>
      <c r="G504" s="24">
        <v>8.0</v>
      </c>
      <c r="H504" s="24">
        <v>13.5</v>
      </c>
      <c r="I504" s="24">
        <v>6.5</v>
      </c>
      <c r="J504" s="24">
        <v>44.5</v>
      </c>
      <c r="K504" s="24">
        <v>16.0</v>
      </c>
      <c r="L504" s="24">
        <v>0.0</v>
      </c>
      <c r="M504" s="24">
        <v>0.0</v>
      </c>
      <c r="N504" s="24">
        <v>0.0</v>
      </c>
      <c r="O504" s="24">
        <v>0.0</v>
      </c>
      <c r="P504" s="24">
        <v>0.0</v>
      </c>
      <c r="Q504" s="3">
        <v>5.0</v>
      </c>
      <c r="R504" s="3">
        <v>74.95</v>
      </c>
      <c r="S504" s="3" t="s">
        <v>4632</v>
      </c>
      <c r="T504" s="3"/>
      <c r="U504" s="3" t="str">
        <f t="shared" si="2"/>
        <v>#REF!</v>
      </c>
    </row>
    <row r="505" ht="15.75" customHeight="1">
      <c r="A505" s="24">
        <v>195.0</v>
      </c>
      <c r="B505" s="24" t="s">
        <v>5857</v>
      </c>
      <c r="C505" s="24" t="s">
        <v>81</v>
      </c>
      <c r="D505" s="24" t="s">
        <v>5848</v>
      </c>
      <c r="E505" s="24">
        <v>15.0</v>
      </c>
      <c r="F505" s="24">
        <v>40.0</v>
      </c>
      <c r="G505" s="24">
        <v>11.0</v>
      </c>
      <c r="H505" s="24">
        <v>5.5</v>
      </c>
      <c r="I505" s="24">
        <v>2.5</v>
      </c>
      <c r="J505" s="24">
        <v>12.0</v>
      </c>
      <c r="K505" s="24">
        <v>5.0</v>
      </c>
      <c r="L505" s="24">
        <v>2.0</v>
      </c>
      <c r="M505" s="24">
        <v>0.0</v>
      </c>
      <c r="N505" s="24">
        <v>1.0</v>
      </c>
      <c r="O505" s="24">
        <v>1.0</v>
      </c>
      <c r="P505" s="24">
        <v>0.0</v>
      </c>
      <c r="Q505" s="3">
        <v>4.9</v>
      </c>
      <c r="R505" s="3">
        <v>74.2</v>
      </c>
      <c r="S505" s="3" t="s">
        <v>4631</v>
      </c>
      <c r="T505" s="3"/>
      <c r="U505" s="3" t="str">
        <f t="shared" si="2"/>
        <v>#REF!</v>
      </c>
    </row>
    <row r="506" ht="15.75" customHeight="1">
      <c r="A506" s="24">
        <v>195.0</v>
      </c>
      <c r="B506" s="24" t="s">
        <v>5551</v>
      </c>
      <c r="C506" s="24" t="s">
        <v>117</v>
      </c>
      <c r="D506" s="24" t="s">
        <v>5846</v>
      </c>
      <c r="E506" s="24">
        <v>12.0</v>
      </c>
      <c r="F506" s="24">
        <v>41.0</v>
      </c>
      <c r="G506" s="24">
        <v>13.0</v>
      </c>
      <c r="H506" s="24">
        <v>1.0</v>
      </c>
      <c r="I506" s="24">
        <v>1.0</v>
      </c>
      <c r="J506" s="24">
        <v>7.0</v>
      </c>
      <c r="K506" s="24">
        <v>3.0</v>
      </c>
      <c r="L506" s="24">
        <v>11.0</v>
      </c>
      <c r="M506" s="24">
        <v>2.0</v>
      </c>
      <c r="N506" s="24">
        <v>1.0</v>
      </c>
      <c r="O506" s="24">
        <v>0.0</v>
      </c>
      <c r="P506" s="24">
        <v>0.0</v>
      </c>
      <c r="Q506" s="3">
        <v>6.2</v>
      </c>
      <c r="R506" s="3">
        <v>74.2</v>
      </c>
      <c r="S506" s="3" t="s">
        <v>4631</v>
      </c>
      <c r="T506" s="3"/>
      <c r="U506" s="3" t="str">
        <f t="shared" si="2"/>
        <v>#REF!</v>
      </c>
    </row>
    <row r="507" ht="15.75" customHeight="1">
      <c r="A507" s="24">
        <v>197.0</v>
      </c>
      <c r="B507" s="24" t="s">
        <v>4932</v>
      </c>
      <c r="C507" s="24" t="s">
        <v>83</v>
      </c>
      <c r="D507" s="24" t="s">
        <v>5845</v>
      </c>
      <c r="E507" s="24">
        <v>9.0</v>
      </c>
      <c r="F507" s="24">
        <v>50.0</v>
      </c>
      <c r="G507" s="24">
        <v>20.0</v>
      </c>
      <c r="H507" s="24">
        <v>3.0</v>
      </c>
      <c r="I507" s="24">
        <v>1.0</v>
      </c>
      <c r="J507" s="24">
        <v>11.0</v>
      </c>
      <c r="K507" s="24">
        <v>4.0</v>
      </c>
      <c r="L507" s="24">
        <v>1.0</v>
      </c>
      <c r="M507" s="24">
        <v>0.0</v>
      </c>
      <c r="N507" s="24">
        <v>1.0</v>
      </c>
      <c r="O507" s="24">
        <v>0.0</v>
      </c>
      <c r="P507" s="24">
        <v>0.0</v>
      </c>
      <c r="Q507" s="3">
        <v>8.2</v>
      </c>
      <c r="R507" s="3">
        <v>74.1</v>
      </c>
      <c r="S507" s="3" t="s">
        <v>4630</v>
      </c>
      <c r="T507" s="3"/>
      <c r="U507" s="3" t="str">
        <f t="shared" si="2"/>
        <v>#REF!</v>
      </c>
    </row>
    <row r="508" ht="15.75" customHeight="1">
      <c r="A508" s="24">
        <v>198.0</v>
      </c>
      <c r="B508" s="24" t="s">
        <v>5521</v>
      </c>
      <c r="C508" s="24" t="s">
        <v>70</v>
      </c>
      <c r="D508" s="24" t="s">
        <v>5846</v>
      </c>
      <c r="E508" s="24">
        <v>13.0</v>
      </c>
      <c r="F508" s="24">
        <v>59.0</v>
      </c>
      <c r="G508" s="24">
        <v>8.0</v>
      </c>
      <c r="H508" s="24">
        <v>0.0</v>
      </c>
      <c r="I508" s="24">
        <v>0.0</v>
      </c>
      <c r="J508" s="24">
        <v>0.0</v>
      </c>
      <c r="K508" s="24">
        <v>0.0</v>
      </c>
      <c r="L508" s="24">
        <v>11.0</v>
      </c>
      <c r="M508" s="24">
        <v>0.0</v>
      </c>
      <c r="N508" s="24">
        <v>0.0</v>
      </c>
      <c r="O508" s="24">
        <v>0.0</v>
      </c>
      <c r="P508" s="24">
        <v>0.0</v>
      </c>
      <c r="Q508" s="3">
        <v>5.7</v>
      </c>
      <c r="R508" s="3">
        <v>74.0</v>
      </c>
      <c r="S508" s="3" t="s">
        <v>4631</v>
      </c>
      <c r="T508" s="3"/>
      <c r="U508" s="3" t="str">
        <f t="shared" si="2"/>
        <v>#REF!</v>
      </c>
    </row>
    <row r="509" ht="15.75" customHeight="1">
      <c r="A509" s="24">
        <v>199.0</v>
      </c>
      <c r="B509" s="24" t="s">
        <v>4946</v>
      </c>
      <c r="C509" s="24" t="s">
        <v>111</v>
      </c>
      <c r="D509" s="24" t="s">
        <v>5845</v>
      </c>
      <c r="E509" s="24">
        <v>16.0</v>
      </c>
      <c r="F509" s="24">
        <v>48.0</v>
      </c>
      <c r="G509" s="24">
        <v>17.0</v>
      </c>
      <c r="H509" s="24">
        <v>3.5</v>
      </c>
      <c r="I509" s="24">
        <v>1.0</v>
      </c>
      <c r="J509" s="24">
        <v>12.0</v>
      </c>
      <c r="K509" s="24">
        <v>1.0</v>
      </c>
      <c r="L509" s="24">
        <v>2.0</v>
      </c>
      <c r="M509" s="24">
        <v>0.0</v>
      </c>
      <c r="N509" s="24">
        <v>2.0</v>
      </c>
      <c r="O509" s="24">
        <v>1.0</v>
      </c>
      <c r="P509" s="24">
        <v>0.0</v>
      </c>
      <c r="Q509" s="3">
        <v>4.6</v>
      </c>
      <c r="R509" s="3">
        <v>73.2</v>
      </c>
      <c r="S509" s="3" t="s">
        <v>4630</v>
      </c>
      <c r="T509" s="3"/>
      <c r="U509" s="3" t="str">
        <f t="shared" si="2"/>
        <v>#REF!</v>
      </c>
    </row>
    <row r="510" ht="15.75" customHeight="1">
      <c r="A510" s="24">
        <v>199.0</v>
      </c>
      <c r="B510" s="24" t="s">
        <v>5858</v>
      </c>
      <c r="C510" s="24" t="s">
        <v>58</v>
      </c>
      <c r="D510" s="24" t="s">
        <v>5846</v>
      </c>
      <c r="E510" s="24">
        <v>16.0</v>
      </c>
      <c r="F510" s="24">
        <v>37.0</v>
      </c>
      <c r="G510" s="24">
        <v>7.0</v>
      </c>
      <c r="H510" s="24">
        <v>3.0</v>
      </c>
      <c r="I510" s="24">
        <v>1.0</v>
      </c>
      <c r="J510" s="24">
        <v>7.0</v>
      </c>
      <c r="K510" s="24">
        <v>1.0</v>
      </c>
      <c r="L510" s="24">
        <v>8.0</v>
      </c>
      <c r="M510" s="24">
        <v>3.0</v>
      </c>
      <c r="N510" s="24">
        <v>1.0</v>
      </c>
      <c r="O510" s="24">
        <v>0.0</v>
      </c>
      <c r="P510" s="24">
        <v>1.0</v>
      </c>
      <c r="Q510" s="3">
        <v>4.6</v>
      </c>
      <c r="R510" s="3">
        <v>73.2</v>
      </c>
      <c r="S510" s="3" t="s">
        <v>4631</v>
      </c>
      <c r="T510" s="3"/>
      <c r="U510" s="3" t="str">
        <f t="shared" si="2"/>
        <v>#REF!</v>
      </c>
    </row>
    <row r="511" ht="15.75" customHeight="1">
      <c r="A511" s="24">
        <v>201.0</v>
      </c>
      <c r="B511" s="24" t="s">
        <v>4963</v>
      </c>
      <c r="C511" s="24" t="s">
        <v>81</v>
      </c>
      <c r="D511" s="24" t="s">
        <v>5845</v>
      </c>
      <c r="E511" s="24">
        <v>15.0</v>
      </c>
      <c r="F511" s="24">
        <v>61.0</v>
      </c>
      <c r="G511" s="24">
        <v>14.0</v>
      </c>
      <c r="H511" s="24">
        <v>4.0</v>
      </c>
      <c r="I511" s="24">
        <v>0.0</v>
      </c>
      <c r="J511" s="24">
        <v>0.0</v>
      </c>
      <c r="K511" s="24">
        <v>0.0</v>
      </c>
      <c r="L511" s="24">
        <v>1.0</v>
      </c>
      <c r="M511" s="24">
        <v>0.0</v>
      </c>
      <c r="N511" s="24">
        <v>0.0</v>
      </c>
      <c r="O511" s="24">
        <v>0.0</v>
      </c>
      <c r="P511" s="24">
        <v>0.0</v>
      </c>
      <c r="Q511" s="3">
        <v>4.9</v>
      </c>
      <c r="R511" s="3">
        <v>73.0</v>
      </c>
      <c r="S511" s="3" t="s">
        <v>4630</v>
      </c>
      <c r="T511" s="3"/>
      <c r="U511" s="3" t="str">
        <f t="shared" si="2"/>
        <v>#REF!</v>
      </c>
    </row>
    <row r="512" ht="15.75" customHeight="1">
      <c r="A512" s="24">
        <v>202.0</v>
      </c>
      <c r="B512" s="24" t="s">
        <v>5562</v>
      </c>
      <c r="C512" s="24" t="s">
        <v>68</v>
      </c>
      <c r="D512" s="24" t="s">
        <v>5846</v>
      </c>
      <c r="E512" s="24">
        <v>10.0</v>
      </c>
      <c r="F512" s="24">
        <v>46.0</v>
      </c>
      <c r="G512" s="24">
        <v>7.0</v>
      </c>
      <c r="H512" s="24">
        <v>3.0</v>
      </c>
      <c r="I512" s="24">
        <v>1.0</v>
      </c>
      <c r="J512" s="24">
        <v>13.0</v>
      </c>
      <c r="K512" s="24">
        <v>1.0</v>
      </c>
      <c r="L512" s="24">
        <v>7.0</v>
      </c>
      <c r="M512" s="24">
        <v>2.0</v>
      </c>
      <c r="N512" s="24">
        <v>1.0</v>
      </c>
      <c r="O512" s="24">
        <v>0.0</v>
      </c>
      <c r="P512" s="24">
        <v>0.0</v>
      </c>
      <c r="Q512" s="3">
        <v>7.3</v>
      </c>
      <c r="R512" s="3">
        <v>72.8</v>
      </c>
      <c r="S512" s="3" t="s">
        <v>4631</v>
      </c>
      <c r="T512" s="3"/>
      <c r="U512" s="3" t="str">
        <f t="shared" si="2"/>
        <v>#REF!</v>
      </c>
    </row>
    <row r="513" ht="15.75" customHeight="1">
      <c r="A513" s="24">
        <v>203.0</v>
      </c>
      <c r="B513" s="24" t="s">
        <v>5170</v>
      </c>
      <c r="C513" s="24" t="s">
        <v>90</v>
      </c>
      <c r="D513" s="24" t="s">
        <v>5850</v>
      </c>
      <c r="E513" s="24">
        <v>16.0</v>
      </c>
      <c r="F513" s="24">
        <v>35.0</v>
      </c>
      <c r="G513" s="24">
        <v>25.0</v>
      </c>
      <c r="H513" s="24">
        <v>5.0</v>
      </c>
      <c r="I513" s="24">
        <v>4.0</v>
      </c>
      <c r="J513" s="24">
        <v>31.5</v>
      </c>
      <c r="K513" s="24">
        <v>6.0</v>
      </c>
      <c r="L513" s="24">
        <v>0.0</v>
      </c>
      <c r="M513" s="24">
        <v>0.0</v>
      </c>
      <c r="N513" s="24">
        <v>1.0</v>
      </c>
      <c r="O513" s="24">
        <v>0.0</v>
      </c>
      <c r="P513" s="24">
        <v>0.0</v>
      </c>
      <c r="Q513" s="3">
        <v>4.5</v>
      </c>
      <c r="R513" s="3">
        <v>72.65</v>
      </c>
      <c r="S513" s="3" t="s">
        <v>4632</v>
      </c>
      <c r="T513" s="3"/>
      <c r="U513" s="3" t="str">
        <f t="shared" si="2"/>
        <v>#REF!</v>
      </c>
    </row>
    <row r="514" ht="15.75" customHeight="1">
      <c r="A514" s="24">
        <v>204.0</v>
      </c>
      <c r="B514" s="24" t="s">
        <v>5557</v>
      </c>
      <c r="C514" s="24" t="s">
        <v>114</v>
      </c>
      <c r="D514" s="24" t="s">
        <v>5846</v>
      </c>
      <c r="E514" s="24">
        <v>13.0</v>
      </c>
      <c r="F514" s="24">
        <v>58.0</v>
      </c>
      <c r="G514" s="24">
        <v>5.0</v>
      </c>
      <c r="H514" s="24">
        <v>2.0</v>
      </c>
      <c r="I514" s="24">
        <v>0.0</v>
      </c>
      <c r="J514" s="24">
        <v>0.0</v>
      </c>
      <c r="K514" s="24">
        <v>1.0</v>
      </c>
      <c r="L514" s="24">
        <v>6.0</v>
      </c>
      <c r="M514" s="24">
        <v>1.0</v>
      </c>
      <c r="N514" s="24">
        <v>0.0</v>
      </c>
      <c r="O514" s="24">
        <v>0.0</v>
      </c>
      <c r="P514" s="24">
        <v>0.0</v>
      </c>
      <c r="Q514" s="3">
        <v>5.6</v>
      </c>
      <c r="R514" s="3">
        <v>72.5</v>
      </c>
      <c r="S514" s="3" t="s">
        <v>4631</v>
      </c>
      <c r="T514" s="3"/>
      <c r="U514" s="3" t="str">
        <f t="shared" si="2"/>
        <v>#REF!</v>
      </c>
    </row>
    <row r="515" ht="15.75" customHeight="1">
      <c r="A515" s="24">
        <v>204.0</v>
      </c>
      <c r="B515" s="24" t="s">
        <v>5204</v>
      </c>
      <c r="C515" s="24" t="s">
        <v>31</v>
      </c>
      <c r="D515" s="24" t="s">
        <v>5847</v>
      </c>
      <c r="E515" s="24">
        <v>13.0</v>
      </c>
      <c r="F515" s="24">
        <v>15.0</v>
      </c>
      <c r="G515" s="24">
        <v>16.0</v>
      </c>
      <c r="H515" s="24">
        <v>8.0</v>
      </c>
      <c r="I515" s="24">
        <v>6.0</v>
      </c>
      <c r="J515" s="24">
        <v>45.0</v>
      </c>
      <c r="K515" s="24">
        <v>16.0</v>
      </c>
      <c r="L515" s="24">
        <v>0.0</v>
      </c>
      <c r="M515" s="24">
        <v>0.0</v>
      </c>
      <c r="N515" s="24">
        <v>3.0</v>
      </c>
      <c r="O515" s="24">
        <v>0.0</v>
      </c>
      <c r="P515" s="24">
        <v>0.0</v>
      </c>
      <c r="Q515" s="3">
        <v>5.6</v>
      </c>
      <c r="R515" s="3">
        <v>72.5</v>
      </c>
      <c r="S515" s="3" t="s">
        <v>4632</v>
      </c>
      <c r="T515" s="3"/>
      <c r="U515" s="3" t="str">
        <f t="shared" si="2"/>
        <v>#REF!</v>
      </c>
    </row>
    <row r="516" ht="15.75" customHeight="1">
      <c r="A516" s="24">
        <v>206.0</v>
      </c>
      <c r="B516" s="24" t="s">
        <v>5153</v>
      </c>
      <c r="C516" s="24" t="s">
        <v>95</v>
      </c>
      <c r="D516" s="24" t="s">
        <v>5850</v>
      </c>
      <c r="E516" s="24">
        <v>16.0</v>
      </c>
      <c r="F516" s="24">
        <v>34.0</v>
      </c>
      <c r="G516" s="24">
        <v>29.0</v>
      </c>
      <c r="H516" s="24">
        <v>5.5</v>
      </c>
      <c r="I516" s="24">
        <v>3.0</v>
      </c>
      <c r="J516" s="24">
        <v>20.5</v>
      </c>
      <c r="K516" s="24">
        <v>9.0</v>
      </c>
      <c r="L516" s="24">
        <v>1.0</v>
      </c>
      <c r="M516" s="24">
        <v>0.0</v>
      </c>
      <c r="N516" s="24">
        <v>0.0</v>
      </c>
      <c r="O516" s="24">
        <v>0.0</v>
      </c>
      <c r="P516" s="24">
        <v>0.0</v>
      </c>
      <c r="Q516" s="3">
        <v>4.5</v>
      </c>
      <c r="R516" s="3">
        <v>72.05</v>
      </c>
      <c r="S516" s="3" t="s">
        <v>4632</v>
      </c>
      <c r="T516" s="3"/>
      <c r="U516" s="3" t="str">
        <f t="shared" si="2"/>
        <v>#REF!</v>
      </c>
    </row>
    <row r="517" ht="15.75" customHeight="1">
      <c r="A517" s="24">
        <v>207.0</v>
      </c>
      <c r="B517" s="24" t="s">
        <v>5523</v>
      </c>
      <c r="C517" s="24" t="s">
        <v>107</v>
      </c>
      <c r="D517" s="24" t="s">
        <v>5849</v>
      </c>
      <c r="E517" s="24">
        <v>14.0</v>
      </c>
      <c r="F517" s="24">
        <v>37.0</v>
      </c>
      <c r="G517" s="24">
        <v>14.0</v>
      </c>
      <c r="H517" s="24">
        <v>2.0</v>
      </c>
      <c r="I517" s="24">
        <v>0.0</v>
      </c>
      <c r="J517" s="24">
        <v>0.0</v>
      </c>
      <c r="K517" s="24">
        <v>3.0</v>
      </c>
      <c r="L517" s="24">
        <v>8.0</v>
      </c>
      <c r="M517" s="24">
        <v>3.0</v>
      </c>
      <c r="N517" s="24">
        <v>0.0</v>
      </c>
      <c r="O517" s="24">
        <v>0.0</v>
      </c>
      <c r="P517" s="24">
        <v>1.0</v>
      </c>
      <c r="Q517" s="3">
        <v>5.1</v>
      </c>
      <c r="R517" s="3">
        <v>72.0</v>
      </c>
      <c r="S517" s="3" t="s">
        <v>4631</v>
      </c>
      <c r="T517" s="3"/>
      <c r="U517" s="3" t="str">
        <f t="shared" si="2"/>
        <v>#REF!</v>
      </c>
    </row>
    <row r="518" ht="15.75" customHeight="1">
      <c r="A518" s="24">
        <v>207.0</v>
      </c>
      <c r="B518" s="24" t="s">
        <v>5859</v>
      </c>
      <c r="C518" s="24" t="s">
        <v>31</v>
      </c>
      <c r="D518" s="24" t="s">
        <v>5849</v>
      </c>
      <c r="E518" s="24">
        <v>16.0</v>
      </c>
      <c r="F518" s="24">
        <v>39.0</v>
      </c>
      <c r="G518" s="24">
        <v>10.0</v>
      </c>
      <c r="H518" s="24">
        <v>7.0</v>
      </c>
      <c r="I518" s="24">
        <v>0.0</v>
      </c>
      <c r="J518" s="24">
        <v>0.0</v>
      </c>
      <c r="K518" s="24">
        <v>4.0</v>
      </c>
      <c r="L518" s="24">
        <v>8.0</v>
      </c>
      <c r="M518" s="24">
        <v>1.0</v>
      </c>
      <c r="N518" s="24">
        <v>1.0</v>
      </c>
      <c r="O518" s="24">
        <v>1.0</v>
      </c>
      <c r="P518" s="24">
        <v>0.0</v>
      </c>
      <c r="Q518" s="3">
        <v>4.5</v>
      </c>
      <c r="R518" s="3">
        <v>72.0</v>
      </c>
      <c r="S518" s="3" t="s">
        <v>4631</v>
      </c>
      <c r="T518" s="3"/>
      <c r="U518" s="3" t="str">
        <f t="shared" si="2"/>
        <v>#REF!</v>
      </c>
    </row>
    <row r="519" ht="15.75" customHeight="1">
      <c r="A519" s="24">
        <v>209.0</v>
      </c>
      <c r="B519" s="24" t="s">
        <v>5555</v>
      </c>
      <c r="C519" s="24" t="s">
        <v>41</v>
      </c>
      <c r="D519" s="24" t="s">
        <v>5848</v>
      </c>
      <c r="E519" s="24">
        <v>11.0</v>
      </c>
      <c r="F519" s="24">
        <v>45.0</v>
      </c>
      <c r="G519" s="24">
        <v>16.0</v>
      </c>
      <c r="H519" s="24">
        <v>3.5</v>
      </c>
      <c r="I519" s="24">
        <v>2.5</v>
      </c>
      <c r="J519" s="24">
        <v>13.0</v>
      </c>
      <c r="K519" s="24">
        <v>3.0</v>
      </c>
      <c r="L519" s="24">
        <v>6.0</v>
      </c>
      <c r="M519" s="24">
        <v>0.0</v>
      </c>
      <c r="N519" s="24">
        <v>0.0</v>
      </c>
      <c r="O519" s="24">
        <v>0.0</v>
      </c>
      <c r="P519" s="24">
        <v>0.0</v>
      </c>
      <c r="Q519" s="3">
        <v>6.5</v>
      </c>
      <c r="R519" s="3">
        <v>71.8</v>
      </c>
      <c r="S519" s="3" t="s">
        <v>4631</v>
      </c>
      <c r="T519" s="3"/>
      <c r="U519" s="3" t="str">
        <f t="shared" si="2"/>
        <v>#REF!</v>
      </c>
    </row>
    <row r="520" ht="15.75" customHeight="1">
      <c r="A520" s="24">
        <v>209.0</v>
      </c>
      <c r="B520" s="24" t="s">
        <v>4920</v>
      </c>
      <c r="C520" s="24" t="s">
        <v>117</v>
      </c>
      <c r="D520" s="24" t="s">
        <v>4630</v>
      </c>
      <c r="E520" s="24">
        <v>13.0</v>
      </c>
      <c r="F520" s="24">
        <v>27.0</v>
      </c>
      <c r="G520" s="24">
        <v>32.0</v>
      </c>
      <c r="H520" s="24">
        <v>6.0</v>
      </c>
      <c r="I520" s="24">
        <v>2.5</v>
      </c>
      <c r="J520" s="24">
        <v>18.0</v>
      </c>
      <c r="K520" s="24">
        <v>12.0</v>
      </c>
      <c r="L520" s="24">
        <v>1.0</v>
      </c>
      <c r="M520" s="24">
        <v>1.0</v>
      </c>
      <c r="N520" s="24">
        <v>0.0</v>
      </c>
      <c r="O520" s="24">
        <v>0.0</v>
      </c>
      <c r="P520" s="24">
        <v>0.0</v>
      </c>
      <c r="Q520" s="3">
        <v>5.5</v>
      </c>
      <c r="R520" s="3">
        <v>71.8</v>
      </c>
      <c r="S520" s="3" t="s">
        <v>4630</v>
      </c>
      <c r="T520" s="3"/>
      <c r="U520" s="3" t="str">
        <f t="shared" si="2"/>
        <v>#REF!</v>
      </c>
    </row>
    <row r="521" ht="15.75" customHeight="1">
      <c r="A521" s="24">
        <v>211.0</v>
      </c>
      <c r="B521" s="24" t="s">
        <v>5208</v>
      </c>
      <c r="C521" s="24" t="s">
        <v>102</v>
      </c>
      <c r="D521" s="24" t="s">
        <v>5847</v>
      </c>
      <c r="E521" s="24">
        <v>12.0</v>
      </c>
      <c r="F521" s="24">
        <v>23.0</v>
      </c>
      <c r="G521" s="24">
        <v>11.0</v>
      </c>
      <c r="H521" s="24">
        <v>8.0</v>
      </c>
      <c r="I521" s="24">
        <v>7.0</v>
      </c>
      <c r="J521" s="24">
        <v>41.0</v>
      </c>
      <c r="K521" s="24">
        <v>13.0</v>
      </c>
      <c r="L521" s="24">
        <v>1.0</v>
      </c>
      <c r="M521" s="24">
        <v>0.0</v>
      </c>
      <c r="N521" s="24">
        <v>1.0</v>
      </c>
      <c r="O521" s="24">
        <v>0.0</v>
      </c>
      <c r="P521" s="24">
        <v>0.0</v>
      </c>
      <c r="Q521" s="3">
        <v>6.0</v>
      </c>
      <c r="R521" s="3">
        <v>71.6</v>
      </c>
      <c r="S521" s="3" t="s">
        <v>4632</v>
      </c>
      <c r="T521" s="3"/>
      <c r="U521" s="3" t="str">
        <f t="shared" si="2"/>
        <v>#REF!</v>
      </c>
    </row>
    <row r="522" ht="15.75" customHeight="1">
      <c r="A522" s="24">
        <v>212.0</v>
      </c>
      <c r="B522" s="24" t="s">
        <v>5587</v>
      </c>
      <c r="C522" s="24" t="s">
        <v>64</v>
      </c>
      <c r="D522" s="24" t="s">
        <v>5846</v>
      </c>
      <c r="E522" s="24">
        <v>15.0</v>
      </c>
      <c r="F522" s="24">
        <v>35.0</v>
      </c>
      <c r="G522" s="24">
        <v>16.0</v>
      </c>
      <c r="H522" s="24">
        <v>4.5</v>
      </c>
      <c r="I522" s="24">
        <v>1.0</v>
      </c>
      <c r="J522" s="24">
        <v>10.5</v>
      </c>
      <c r="K522" s="24">
        <v>4.0</v>
      </c>
      <c r="L522" s="24">
        <v>2.0</v>
      </c>
      <c r="M522" s="24">
        <v>2.0</v>
      </c>
      <c r="N522" s="24">
        <v>3.0</v>
      </c>
      <c r="O522" s="24">
        <v>0.0</v>
      </c>
      <c r="P522" s="24">
        <v>0.0</v>
      </c>
      <c r="Q522" s="3">
        <v>4.8</v>
      </c>
      <c r="R522" s="3">
        <v>71.55</v>
      </c>
      <c r="S522" s="3" t="s">
        <v>4631</v>
      </c>
      <c r="T522" s="3"/>
      <c r="U522" s="3" t="str">
        <f t="shared" si="2"/>
        <v>#REF!</v>
      </c>
    </row>
    <row r="523" ht="15.75" customHeight="1">
      <c r="A523" s="24">
        <v>213.0</v>
      </c>
      <c r="B523" s="24" t="s">
        <v>5552</v>
      </c>
      <c r="C523" s="24" t="s">
        <v>18</v>
      </c>
      <c r="D523" s="24" t="s">
        <v>5846</v>
      </c>
      <c r="E523" s="24">
        <v>14.0</v>
      </c>
      <c r="F523" s="24">
        <v>48.0</v>
      </c>
      <c r="G523" s="24">
        <v>14.0</v>
      </c>
      <c r="H523" s="24">
        <v>2.5</v>
      </c>
      <c r="I523" s="24">
        <v>0.0</v>
      </c>
      <c r="J523" s="24">
        <v>0.0</v>
      </c>
      <c r="K523" s="24">
        <v>0.0</v>
      </c>
      <c r="L523" s="24">
        <v>8.0</v>
      </c>
      <c r="M523" s="24">
        <v>2.0</v>
      </c>
      <c r="N523" s="24">
        <v>0.0</v>
      </c>
      <c r="O523" s="24">
        <v>0.0</v>
      </c>
      <c r="P523" s="24">
        <v>0.0</v>
      </c>
      <c r="Q523" s="3">
        <v>5.1</v>
      </c>
      <c r="R523" s="3">
        <v>71.5</v>
      </c>
      <c r="S523" s="3" t="s">
        <v>4631</v>
      </c>
      <c r="T523" s="3"/>
      <c r="U523" s="3" t="str">
        <f t="shared" si="2"/>
        <v>#REF!</v>
      </c>
    </row>
    <row r="524" ht="15.75" customHeight="1">
      <c r="A524" s="24">
        <v>213.0</v>
      </c>
      <c r="B524" s="24" t="s">
        <v>5536</v>
      </c>
      <c r="C524" s="24" t="s">
        <v>64</v>
      </c>
      <c r="D524" s="24" t="s">
        <v>5848</v>
      </c>
      <c r="E524" s="24">
        <v>13.0</v>
      </c>
      <c r="F524" s="24">
        <v>51.0</v>
      </c>
      <c r="G524" s="24">
        <v>14.0</v>
      </c>
      <c r="H524" s="24">
        <v>2.5</v>
      </c>
      <c r="I524" s="24">
        <v>1.0</v>
      </c>
      <c r="J524" s="24">
        <v>0.0</v>
      </c>
      <c r="K524" s="24">
        <v>1.0</v>
      </c>
      <c r="L524" s="24">
        <v>8.0</v>
      </c>
      <c r="M524" s="24">
        <v>0.0</v>
      </c>
      <c r="N524" s="24">
        <v>0.0</v>
      </c>
      <c r="O524" s="24">
        <v>0.0</v>
      </c>
      <c r="P524" s="24">
        <v>0.0</v>
      </c>
      <c r="Q524" s="3">
        <v>5.5</v>
      </c>
      <c r="R524" s="3">
        <v>71.5</v>
      </c>
      <c r="S524" s="3" t="s">
        <v>4631</v>
      </c>
      <c r="T524" s="3"/>
      <c r="U524" s="3" t="str">
        <f t="shared" si="2"/>
        <v>#REF!</v>
      </c>
    </row>
    <row r="525" ht="15.75" customHeight="1">
      <c r="A525" s="24">
        <v>213.0</v>
      </c>
      <c r="B525" s="24" t="s">
        <v>4967</v>
      </c>
      <c r="C525" s="24" t="s">
        <v>81</v>
      </c>
      <c r="D525" s="24" t="s">
        <v>5845</v>
      </c>
      <c r="E525" s="24">
        <v>14.0</v>
      </c>
      <c r="F525" s="24">
        <v>51.0</v>
      </c>
      <c r="G525" s="24">
        <v>17.0</v>
      </c>
      <c r="H525" s="24">
        <v>5.0</v>
      </c>
      <c r="I525" s="24">
        <v>0.0</v>
      </c>
      <c r="J525" s="24">
        <v>0.0</v>
      </c>
      <c r="K525" s="24">
        <v>0.0</v>
      </c>
      <c r="L525" s="24">
        <v>1.0</v>
      </c>
      <c r="M525" s="24">
        <v>1.0</v>
      </c>
      <c r="N525" s="24">
        <v>1.0</v>
      </c>
      <c r="O525" s="24">
        <v>0.0</v>
      </c>
      <c r="P525" s="24">
        <v>0.0</v>
      </c>
      <c r="Q525" s="3">
        <v>5.1</v>
      </c>
      <c r="R525" s="3">
        <v>71.5</v>
      </c>
      <c r="S525" s="3" t="s">
        <v>4630</v>
      </c>
      <c r="T525" s="3"/>
      <c r="U525" s="3" t="str">
        <f t="shared" si="2"/>
        <v>#REF!</v>
      </c>
    </row>
    <row r="526" ht="15.75" customHeight="1">
      <c r="A526" s="24">
        <v>213.0</v>
      </c>
      <c r="B526" s="24" t="s">
        <v>5241</v>
      </c>
      <c r="C526" s="24" t="s">
        <v>18</v>
      </c>
      <c r="D526" s="24" t="s">
        <v>5850</v>
      </c>
      <c r="E526" s="24">
        <v>14.0</v>
      </c>
      <c r="F526" s="24">
        <v>22.0</v>
      </c>
      <c r="G526" s="24">
        <v>11.0</v>
      </c>
      <c r="H526" s="24">
        <v>10.0</v>
      </c>
      <c r="I526" s="24">
        <v>6.0</v>
      </c>
      <c r="J526" s="24">
        <v>40.0</v>
      </c>
      <c r="K526" s="24">
        <v>9.0</v>
      </c>
      <c r="L526" s="24">
        <v>0.0</v>
      </c>
      <c r="M526" s="24">
        <v>0.0</v>
      </c>
      <c r="N526" s="24">
        <v>3.0</v>
      </c>
      <c r="O526" s="24">
        <v>0.0</v>
      </c>
      <c r="P526" s="24">
        <v>0.0</v>
      </c>
      <c r="Q526" s="3">
        <v>5.1</v>
      </c>
      <c r="R526" s="3">
        <v>71.5</v>
      </c>
      <c r="S526" s="3" t="s">
        <v>4632</v>
      </c>
      <c r="T526" s="3"/>
      <c r="U526" s="3" t="str">
        <f t="shared" si="2"/>
        <v>#REF!</v>
      </c>
    </row>
    <row r="527" ht="15.75" customHeight="1">
      <c r="A527" s="24">
        <v>217.0</v>
      </c>
      <c r="B527" s="24" t="s">
        <v>5517</v>
      </c>
      <c r="C527" s="24" t="s">
        <v>77</v>
      </c>
      <c r="D527" s="24" t="s">
        <v>5848</v>
      </c>
      <c r="E527" s="24">
        <v>15.0</v>
      </c>
      <c r="F527" s="24">
        <v>32.0</v>
      </c>
      <c r="G527" s="24">
        <v>17.0</v>
      </c>
      <c r="H527" s="24">
        <v>3.5</v>
      </c>
      <c r="I527" s="24">
        <v>2.0</v>
      </c>
      <c r="J527" s="24">
        <v>12.0</v>
      </c>
      <c r="K527" s="24">
        <v>6.0</v>
      </c>
      <c r="L527" s="24">
        <v>4.0</v>
      </c>
      <c r="M527" s="24">
        <v>2.0</v>
      </c>
      <c r="N527" s="24">
        <v>1.0</v>
      </c>
      <c r="O527" s="24">
        <v>1.0</v>
      </c>
      <c r="P527" s="24">
        <v>0.0</v>
      </c>
      <c r="Q527" s="3">
        <v>4.7</v>
      </c>
      <c r="R527" s="3">
        <v>71.2</v>
      </c>
      <c r="S527" s="3" t="s">
        <v>4631</v>
      </c>
      <c r="T527" s="3"/>
      <c r="U527" s="3" t="str">
        <f t="shared" si="2"/>
        <v>#REF!</v>
      </c>
    </row>
    <row r="528" ht="15.75" customHeight="1">
      <c r="A528" s="24">
        <v>218.0</v>
      </c>
      <c r="B528" s="24" t="s">
        <v>5506</v>
      </c>
      <c r="C528" s="24" t="s">
        <v>53</v>
      </c>
      <c r="D528" s="24" t="s">
        <v>5846</v>
      </c>
      <c r="E528" s="24">
        <v>16.0</v>
      </c>
      <c r="F528" s="24">
        <v>50.0</v>
      </c>
      <c r="G528" s="24">
        <v>12.0</v>
      </c>
      <c r="H528" s="24">
        <v>0.0</v>
      </c>
      <c r="I528" s="24">
        <v>0.0</v>
      </c>
      <c r="J528" s="24">
        <v>0.0</v>
      </c>
      <c r="K528" s="24">
        <v>1.0</v>
      </c>
      <c r="L528" s="24">
        <v>11.0</v>
      </c>
      <c r="M528" s="24">
        <v>0.0</v>
      </c>
      <c r="N528" s="24">
        <v>1.0</v>
      </c>
      <c r="O528" s="24">
        <v>0.0</v>
      </c>
      <c r="P528" s="24">
        <v>0.0</v>
      </c>
      <c r="Q528" s="3">
        <v>4.4</v>
      </c>
      <c r="R528" s="3">
        <v>71.0</v>
      </c>
      <c r="S528" s="3" t="s">
        <v>4631</v>
      </c>
      <c r="T528" s="3"/>
      <c r="U528" s="3" t="str">
        <f t="shared" si="2"/>
        <v>#REF!</v>
      </c>
    </row>
    <row r="529" ht="15.75" customHeight="1">
      <c r="A529" s="24">
        <v>218.0</v>
      </c>
      <c r="B529" s="24" t="s">
        <v>5526</v>
      </c>
      <c r="C529" s="24" t="s">
        <v>111</v>
      </c>
      <c r="D529" s="24" t="s">
        <v>5846</v>
      </c>
      <c r="E529" s="24">
        <v>15.0</v>
      </c>
      <c r="F529" s="24">
        <v>54.0</v>
      </c>
      <c r="G529" s="24">
        <v>8.0</v>
      </c>
      <c r="H529" s="24">
        <v>2.0</v>
      </c>
      <c r="I529" s="24">
        <v>0.0</v>
      </c>
      <c r="J529" s="24">
        <v>0.0</v>
      </c>
      <c r="K529" s="24">
        <v>0.0</v>
      </c>
      <c r="L529" s="24">
        <v>5.0</v>
      </c>
      <c r="M529" s="24">
        <v>1.0</v>
      </c>
      <c r="N529" s="24">
        <v>0.0</v>
      </c>
      <c r="O529" s="24">
        <v>1.0</v>
      </c>
      <c r="P529" s="24">
        <v>0.0</v>
      </c>
      <c r="Q529" s="3">
        <v>4.7</v>
      </c>
      <c r="R529" s="3">
        <v>71.0</v>
      </c>
      <c r="S529" s="3" t="s">
        <v>4631</v>
      </c>
      <c r="T529" s="3"/>
      <c r="U529" s="3" t="str">
        <f t="shared" si="2"/>
        <v>#REF!</v>
      </c>
    </row>
    <row r="530" ht="15.75" customHeight="1">
      <c r="A530" s="24">
        <v>220.0</v>
      </c>
      <c r="B530" s="24" t="s">
        <v>3433</v>
      </c>
      <c r="C530" s="24" t="s">
        <v>83</v>
      </c>
      <c r="D530" s="24" t="s">
        <v>5850</v>
      </c>
      <c r="E530" s="24">
        <v>16.0</v>
      </c>
      <c r="F530" s="24">
        <v>24.0</v>
      </c>
      <c r="G530" s="24">
        <v>18.0</v>
      </c>
      <c r="H530" s="24">
        <v>5.5</v>
      </c>
      <c r="I530" s="24">
        <v>6.0</v>
      </c>
      <c r="J530" s="24">
        <v>33.0</v>
      </c>
      <c r="K530" s="24">
        <v>9.0</v>
      </c>
      <c r="L530" s="24">
        <v>2.0</v>
      </c>
      <c r="M530" s="24">
        <v>0.0</v>
      </c>
      <c r="N530" s="24">
        <v>0.0</v>
      </c>
      <c r="O530" s="24">
        <v>2.0</v>
      </c>
      <c r="P530" s="24">
        <v>0.0</v>
      </c>
      <c r="Q530" s="3">
        <v>4.4</v>
      </c>
      <c r="R530" s="3">
        <v>70.8</v>
      </c>
      <c r="S530" s="3" t="s">
        <v>4632</v>
      </c>
      <c r="T530" s="3"/>
      <c r="U530" s="3" t="str">
        <f t="shared" si="2"/>
        <v>#REF!</v>
      </c>
    </row>
    <row r="531" ht="15.75" customHeight="1">
      <c r="A531" s="24">
        <v>221.0</v>
      </c>
      <c r="B531" s="24" t="s">
        <v>4938</v>
      </c>
      <c r="C531" s="24" t="s">
        <v>23</v>
      </c>
      <c r="D531" s="24" t="s">
        <v>5844</v>
      </c>
      <c r="E531" s="24">
        <v>9.0</v>
      </c>
      <c r="F531" s="24">
        <v>43.0</v>
      </c>
      <c r="G531" s="24">
        <v>29.0</v>
      </c>
      <c r="H531" s="24">
        <v>4.0</v>
      </c>
      <c r="I531" s="24">
        <v>0.5</v>
      </c>
      <c r="J531" s="24">
        <v>2.0</v>
      </c>
      <c r="K531" s="24">
        <v>2.0</v>
      </c>
      <c r="L531" s="24">
        <v>3.0</v>
      </c>
      <c r="M531" s="24">
        <v>0.0</v>
      </c>
      <c r="N531" s="24">
        <v>1.0</v>
      </c>
      <c r="O531" s="24">
        <v>0.0</v>
      </c>
      <c r="P531" s="24">
        <v>0.0</v>
      </c>
      <c r="Q531" s="3">
        <v>7.9</v>
      </c>
      <c r="R531" s="3">
        <v>70.7</v>
      </c>
      <c r="S531" s="3" t="s">
        <v>4630</v>
      </c>
      <c r="T531" s="3"/>
      <c r="U531" s="3" t="str">
        <f t="shared" si="2"/>
        <v>#REF!</v>
      </c>
    </row>
    <row r="532" ht="15.75" customHeight="1">
      <c r="A532" s="24">
        <v>222.0</v>
      </c>
      <c r="B532" s="24" t="s">
        <v>5513</v>
      </c>
      <c r="C532" s="24" t="s">
        <v>99</v>
      </c>
      <c r="D532" s="24" t="s">
        <v>5846</v>
      </c>
      <c r="E532" s="24">
        <v>16.0</v>
      </c>
      <c r="F532" s="24">
        <v>42.0</v>
      </c>
      <c r="G532" s="24">
        <v>13.0</v>
      </c>
      <c r="H532" s="24">
        <v>1.0</v>
      </c>
      <c r="I532" s="24">
        <v>0.0</v>
      </c>
      <c r="J532" s="24">
        <v>0.0</v>
      </c>
      <c r="K532" s="24">
        <v>0.0</v>
      </c>
      <c r="L532" s="24">
        <v>12.0</v>
      </c>
      <c r="M532" s="24">
        <v>3.0</v>
      </c>
      <c r="N532" s="24">
        <v>0.0</v>
      </c>
      <c r="O532" s="24">
        <v>0.0</v>
      </c>
      <c r="P532" s="24">
        <v>0.0</v>
      </c>
      <c r="Q532" s="3">
        <v>4.4</v>
      </c>
      <c r="R532" s="3">
        <v>70.5</v>
      </c>
      <c r="S532" s="3" t="s">
        <v>4631</v>
      </c>
      <c r="T532" s="3"/>
      <c r="U532" s="3" t="str">
        <f t="shared" si="2"/>
        <v>#REF!</v>
      </c>
    </row>
    <row r="533" ht="15.75" customHeight="1">
      <c r="A533" s="24">
        <v>223.0</v>
      </c>
      <c r="B533" s="24" t="s">
        <v>5164</v>
      </c>
      <c r="C533" s="24" t="s">
        <v>117</v>
      </c>
      <c r="D533" s="24" t="s">
        <v>5852</v>
      </c>
      <c r="E533" s="24">
        <v>16.0</v>
      </c>
      <c r="F533" s="24">
        <v>33.0</v>
      </c>
      <c r="G533" s="24">
        <v>41.0</v>
      </c>
      <c r="H533" s="24">
        <v>5.0</v>
      </c>
      <c r="I533" s="24">
        <v>2.0</v>
      </c>
      <c r="J533" s="24">
        <v>9.5</v>
      </c>
      <c r="K533" s="24">
        <v>6.0</v>
      </c>
      <c r="L533" s="24">
        <v>1.0</v>
      </c>
      <c r="M533" s="24">
        <v>0.0</v>
      </c>
      <c r="N533" s="24">
        <v>0.0</v>
      </c>
      <c r="O533" s="24">
        <v>0.0</v>
      </c>
      <c r="P533" s="24">
        <v>0.0</v>
      </c>
      <c r="Q533" s="3">
        <v>4.4</v>
      </c>
      <c r="R533" s="3">
        <v>70.45</v>
      </c>
      <c r="S533" s="3" t="s">
        <v>4632</v>
      </c>
      <c r="T533" s="3"/>
      <c r="U533" s="3" t="str">
        <f t="shared" si="2"/>
        <v>#REF!</v>
      </c>
    </row>
    <row r="534" ht="15.75" customHeight="1">
      <c r="A534" s="24">
        <v>224.0</v>
      </c>
      <c r="B534" s="24" t="s">
        <v>4927</v>
      </c>
      <c r="C534" s="24" t="s">
        <v>70</v>
      </c>
      <c r="D534" s="24" t="s">
        <v>5845</v>
      </c>
      <c r="E534" s="24">
        <v>15.0</v>
      </c>
      <c r="F534" s="24">
        <v>37.0</v>
      </c>
      <c r="G534" s="24">
        <v>21.0</v>
      </c>
      <c r="H534" s="24">
        <v>6.0</v>
      </c>
      <c r="I534" s="24">
        <v>2.0</v>
      </c>
      <c r="J534" s="24">
        <v>19.0</v>
      </c>
      <c r="K534" s="24">
        <v>3.0</v>
      </c>
      <c r="L534" s="24">
        <v>2.0</v>
      </c>
      <c r="M534" s="24">
        <v>1.0</v>
      </c>
      <c r="N534" s="24">
        <v>1.0</v>
      </c>
      <c r="O534" s="24">
        <v>0.0</v>
      </c>
      <c r="P534" s="24">
        <v>0.0</v>
      </c>
      <c r="Q534" s="3">
        <v>4.7</v>
      </c>
      <c r="R534" s="3">
        <v>70.4</v>
      </c>
      <c r="S534" s="3" t="s">
        <v>4630</v>
      </c>
      <c r="T534" s="3"/>
      <c r="U534" s="3" t="str">
        <f t="shared" si="2"/>
        <v>#REF!</v>
      </c>
    </row>
    <row r="535" ht="15.75" customHeight="1">
      <c r="A535" s="24">
        <v>225.0</v>
      </c>
      <c r="B535" s="24" t="s">
        <v>5230</v>
      </c>
      <c r="C535" s="24" t="s">
        <v>107</v>
      </c>
      <c r="D535" s="24" t="s">
        <v>5847</v>
      </c>
      <c r="E535" s="24">
        <v>8.0</v>
      </c>
      <c r="F535" s="24">
        <v>15.0</v>
      </c>
      <c r="G535" s="24">
        <v>9.0</v>
      </c>
      <c r="H535" s="24">
        <v>6.5</v>
      </c>
      <c r="I535" s="24">
        <v>4.0</v>
      </c>
      <c r="J535" s="24">
        <v>33.5</v>
      </c>
      <c r="K535" s="24">
        <v>21.0</v>
      </c>
      <c r="L535" s="24">
        <v>3.0</v>
      </c>
      <c r="M535" s="24">
        <v>0.0</v>
      </c>
      <c r="N535" s="24">
        <v>1.0</v>
      </c>
      <c r="O535" s="24">
        <v>2.0</v>
      </c>
      <c r="P535" s="24">
        <v>0.0</v>
      </c>
      <c r="Q535" s="3">
        <v>8.8</v>
      </c>
      <c r="R535" s="3">
        <v>70.35</v>
      </c>
      <c r="S535" s="3" t="s">
        <v>4632</v>
      </c>
      <c r="T535" s="3"/>
      <c r="U535" s="3" t="str">
        <f t="shared" si="2"/>
        <v>#REF!</v>
      </c>
    </row>
    <row r="536" ht="15.75" customHeight="1">
      <c r="A536" s="24">
        <v>226.0</v>
      </c>
      <c r="B536" s="24" t="s">
        <v>5505</v>
      </c>
      <c r="C536" s="24" t="s">
        <v>99</v>
      </c>
      <c r="D536" s="24" t="s">
        <v>5846</v>
      </c>
      <c r="E536" s="24">
        <v>14.0</v>
      </c>
      <c r="F536" s="24">
        <v>50.0</v>
      </c>
      <c r="G536" s="24">
        <v>15.0</v>
      </c>
      <c r="H536" s="24">
        <v>1.5</v>
      </c>
      <c r="I536" s="24">
        <v>0.0</v>
      </c>
      <c r="J536" s="24">
        <v>0.0</v>
      </c>
      <c r="K536" s="24">
        <v>0.0</v>
      </c>
      <c r="L536" s="24">
        <v>8.0</v>
      </c>
      <c r="M536" s="24">
        <v>1.0</v>
      </c>
      <c r="N536" s="24">
        <v>0.0</v>
      </c>
      <c r="O536" s="24">
        <v>0.0</v>
      </c>
      <c r="P536" s="24">
        <v>0.0</v>
      </c>
      <c r="Q536" s="3">
        <v>5.0</v>
      </c>
      <c r="R536" s="3">
        <v>70.0</v>
      </c>
      <c r="S536" s="3" t="s">
        <v>4631</v>
      </c>
      <c r="T536" s="3"/>
      <c r="U536" s="3" t="str">
        <f t="shared" si="2"/>
        <v>#REF!</v>
      </c>
    </row>
    <row r="537" ht="15.75" customHeight="1">
      <c r="A537" s="24">
        <v>226.0</v>
      </c>
      <c r="B537" s="24" t="s">
        <v>5510</v>
      </c>
      <c r="C537" s="24" t="s">
        <v>85</v>
      </c>
      <c r="D537" s="24" t="s">
        <v>5846</v>
      </c>
      <c r="E537" s="24">
        <v>14.0</v>
      </c>
      <c r="F537" s="24">
        <v>45.0</v>
      </c>
      <c r="G537" s="24">
        <v>20.0</v>
      </c>
      <c r="H537" s="24">
        <v>2.0</v>
      </c>
      <c r="I537" s="24">
        <v>0.0</v>
      </c>
      <c r="J537" s="24">
        <v>0.0</v>
      </c>
      <c r="K537" s="24">
        <v>0.0</v>
      </c>
      <c r="L537" s="24">
        <v>13.0</v>
      </c>
      <c r="M537" s="24">
        <v>0.0</v>
      </c>
      <c r="N537" s="24">
        <v>0.0</v>
      </c>
      <c r="O537" s="24">
        <v>0.0</v>
      </c>
      <c r="P537" s="24">
        <v>0.0</v>
      </c>
      <c r="Q537" s="3">
        <v>5.0</v>
      </c>
      <c r="R537" s="3">
        <v>70.0</v>
      </c>
      <c r="S537" s="3" t="s">
        <v>4631</v>
      </c>
      <c r="T537" s="3"/>
      <c r="U537" s="3" t="str">
        <f t="shared" si="2"/>
        <v>#REF!</v>
      </c>
    </row>
    <row r="538" ht="15.75" customHeight="1">
      <c r="A538" s="24">
        <v>226.0</v>
      </c>
      <c r="B538" s="22" t="s">
        <v>4919</v>
      </c>
      <c r="C538" s="24" t="s">
        <v>58</v>
      </c>
      <c r="D538" s="24" t="s">
        <v>5847</v>
      </c>
      <c r="E538" s="24">
        <v>14.0</v>
      </c>
      <c r="F538" s="24">
        <v>24.0</v>
      </c>
      <c r="G538" s="24">
        <v>9.0</v>
      </c>
      <c r="H538" s="24">
        <v>10.0</v>
      </c>
      <c r="I538" s="24">
        <v>6.0</v>
      </c>
      <c r="J538" s="24">
        <v>25.0</v>
      </c>
      <c r="K538" s="24">
        <v>11.0</v>
      </c>
      <c r="L538" s="24">
        <v>0.0</v>
      </c>
      <c r="M538" s="24">
        <v>0.0</v>
      </c>
      <c r="N538" s="24">
        <v>1.0</v>
      </c>
      <c r="O538" s="24">
        <v>1.0</v>
      </c>
      <c r="P538" s="24">
        <v>0.0</v>
      </c>
      <c r="Q538" s="3">
        <v>5.0</v>
      </c>
      <c r="R538" s="3">
        <v>70.0</v>
      </c>
      <c r="S538" s="3" t="s">
        <v>4632</v>
      </c>
      <c r="T538" s="3"/>
      <c r="U538" s="3" t="str">
        <f t="shared" si="2"/>
        <v>#REF!</v>
      </c>
    </row>
    <row r="539" ht="15.75" customHeight="1">
      <c r="A539" s="24">
        <v>226.0</v>
      </c>
      <c r="B539" s="24" t="s">
        <v>5479</v>
      </c>
      <c r="C539" s="24" t="s">
        <v>47</v>
      </c>
      <c r="D539" s="24" t="s">
        <v>5848</v>
      </c>
      <c r="E539" s="24">
        <v>16.0</v>
      </c>
      <c r="F539" s="24">
        <v>42.0</v>
      </c>
      <c r="G539" s="24">
        <v>16.0</v>
      </c>
      <c r="H539" s="24">
        <v>0.0</v>
      </c>
      <c r="I539" s="24">
        <v>0.0</v>
      </c>
      <c r="J539" s="24">
        <v>0.0</v>
      </c>
      <c r="K539" s="24">
        <v>0.0</v>
      </c>
      <c r="L539" s="24">
        <v>5.0</v>
      </c>
      <c r="M539" s="24">
        <v>3.0</v>
      </c>
      <c r="N539" s="24">
        <v>0.0</v>
      </c>
      <c r="O539" s="24">
        <v>0.0</v>
      </c>
      <c r="P539" s="24">
        <v>1.0</v>
      </c>
      <c r="Q539" s="3">
        <v>4.4</v>
      </c>
      <c r="R539" s="3">
        <v>70.0</v>
      </c>
      <c r="S539" s="3" t="s">
        <v>4631</v>
      </c>
      <c r="T539" s="3"/>
      <c r="U539" s="3" t="str">
        <f t="shared" si="2"/>
        <v>#REF!</v>
      </c>
    </row>
    <row r="540" ht="15.75" customHeight="1">
      <c r="A540" s="24">
        <v>226.0</v>
      </c>
      <c r="B540" s="24" t="s">
        <v>5179</v>
      </c>
      <c r="C540" s="24" t="s">
        <v>50</v>
      </c>
      <c r="D540" s="24" t="s">
        <v>5847</v>
      </c>
      <c r="E540" s="24">
        <v>15.0</v>
      </c>
      <c r="F540" s="24">
        <v>24.0</v>
      </c>
      <c r="G540" s="24">
        <v>14.0</v>
      </c>
      <c r="H540" s="24">
        <v>10.5</v>
      </c>
      <c r="I540" s="24">
        <v>4.5</v>
      </c>
      <c r="J540" s="24">
        <v>35.0</v>
      </c>
      <c r="K540" s="24">
        <v>8.0</v>
      </c>
      <c r="L540" s="24">
        <v>5.0</v>
      </c>
      <c r="M540" s="24">
        <v>0.0</v>
      </c>
      <c r="N540" s="24">
        <v>0.0</v>
      </c>
      <c r="O540" s="24">
        <v>1.0</v>
      </c>
      <c r="P540" s="24">
        <v>0.0</v>
      </c>
      <c r="Q540" s="3">
        <v>4.7</v>
      </c>
      <c r="R540" s="3">
        <v>70.0</v>
      </c>
      <c r="S540" s="3" t="s">
        <v>4632</v>
      </c>
      <c r="T540" s="3"/>
      <c r="U540" s="3" t="str">
        <f t="shared" si="2"/>
        <v>#REF!</v>
      </c>
    </row>
    <row r="541" ht="15.75" customHeight="1">
      <c r="A541" s="24">
        <v>226.0</v>
      </c>
      <c r="B541" s="24" t="s">
        <v>5519</v>
      </c>
      <c r="C541" s="24" t="s">
        <v>2564</v>
      </c>
      <c r="D541" s="24" t="s">
        <v>5849</v>
      </c>
      <c r="E541" s="24">
        <v>13.0</v>
      </c>
      <c r="F541" s="24">
        <v>45.0</v>
      </c>
      <c r="G541" s="24">
        <v>17.0</v>
      </c>
      <c r="H541" s="24">
        <v>0.5</v>
      </c>
      <c r="I541" s="24">
        <v>0.0</v>
      </c>
      <c r="J541" s="24">
        <v>0.0</v>
      </c>
      <c r="K541" s="24">
        <v>0.0</v>
      </c>
      <c r="L541" s="24">
        <v>4.0</v>
      </c>
      <c r="M541" s="24">
        <v>2.0</v>
      </c>
      <c r="N541" s="24">
        <v>0.0</v>
      </c>
      <c r="O541" s="24">
        <v>2.0</v>
      </c>
      <c r="P541" s="24">
        <v>0.0</v>
      </c>
      <c r="Q541" s="3">
        <v>5.4</v>
      </c>
      <c r="R541" s="3">
        <v>70.0</v>
      </c>
      <c r="S541" s="3" t="s">
        <v>4631</v>
      </c>
      <c r="T541" s="3"/>
      <c r="U541" s="3" t="str">
        <f t="shared" si="2"/>
        <v>#REF!</v>
      </c>
    </row>
    <row r="542" ht="15.75" customHeight="1">
      <c r="A542" s="24">
        <v>232.0</v>
      </c>
      <c r="B542" s="24" t="s">
        <v>5511</v>
      </c>
      <c r="C542" s="24" t="s">
        <v>47</v>
      </c>
      <c r="D542" s="24" t="s">
        <v>5846</v>
      </c>
      <c r="E542" s="24">
        <v>16.0</v>
      </c>
      <c r="F542" s="24">
        <v>37.0</v>
      </c>
      <c r="G542" s="24">
        <v>11.0</v>
      </c>
      <c r="H542" s="24">
        <v>0.0</v>
      </c>
      <c r="I542" s="24">
        <v>0.0</v>
      </c>
      <c r="J542" s="24">
        <v>0.0</v>
      </c>
      <c r="K542" s="24">
        <v>1.0</v>
      </c>
      <c r="L542" s="24">
        <v>8.0</v>
      </c>
      <c r="M542" s="24">
        <v>2.0</v>
      </c>
      <c r="N542" s="24">
        <v>0.0</v>
      </c>
      <c r="O542" s="24">
        <v>2.0</v>
      </c>
      <c r="P542" s="24">
        <v>1.0</v>
      </c>
      <c r="Q542" s="3">
        <v>4.3</v>
      </c>
      <c r="R542" s="3">
        <v>69.5</v>
      </c>
      <c r="S542" s="3" t="s">
        <v>4631</v>
      </c>
      <c r="T542" s="3"/>
      <c r="U542" s="3" t="str">
        <f t="shared" si="2"/>
        <v>#REF!</v>
      </c>
    </row>
    <row r="543" ht="15.75" customHeight="1">
      <c r="A543" s="24">
        <v>232.0</v>
      </c>
      <c r="B543" s="24" t="s">
        <v>5477</v>
      </c>
      <c r="C543" s="24" t="s">
        <v>90</v>
      </c>
      <c r="D543" s="24" t="s">
        <v>5846</v>
      </c>
      <c r="E543" s="24">
        <v>15.0</v>
      </c>
      <c r="F543" s="24">
        <v>52.0</v>
      </c>
      <c r="G543" s="24">
        <v>9.0</v>
      </c>
      <c r="H543" s="24">
        <v>0.0</v>
      </c>
      <c r="I543" s="24">
        <v>0.0</v>
      </c>
      <c r="J543" s="24">
        <v>0.0</v>
      </c>
      <c r="K543" s="24">
        <v>0.0</v>
      </c>
      <c r="L543" s="24">
        <v>7.0</v>
      </c>
      <c r="M543" s="24">
        <v>1.0</v>
      </c>
      <c r="N543" s="24">
        <v>0.0</v>
      </c>
      <c r="O543" s="24">
        <v>1.0</v>
      </c>
      <c r="P543" s="24">
        <v>0.0</v>
      </c>
      <c r="Q543" s="3">
        <v>4.6</v>
      </c>
      <c r="R543" s="3">
        <v>69.5</v>
      </c>
      <c r="S543" s="3" t="s">
        <v>4631</v>
      </c>
      <c r="T543" s="3"/>
      <c r="U543" s="3" t="str">
        <f t="shared" si="2"/>
        <v>#REF!</v>
      </c>
    </row>
    <row r="544" ht="15.75" customHeight="1">
      <c r="A544" s="24">
        <v>232.0</v>
      </c>
      <c r="B544" s="24" t="s">
        <v>5501</v>
      </c>
      <c r="C544" s="24" t="s">
        <v>50</v>
      </c>
      <c r="D544" s="24" t="s">
        <v>5846</v>
      </c>
      <c r="E544" s="24">
        <v>15.0</v>
      </c>
      <c r="F544" s="24">
        <v>51.0</v>
      </c>
      <c r="G544" s="24">
        <v>7.0</v>
      </c>
      <c r="H544" s="24">
        <v>1.0</v>
      </c>
      <c r="I544" s="24">
        <v>0.0</v>
      </c>
      <c r="J544" s="24">
        <v>0.0</v>
      </c>
      <c r="K544" s="24">
        <v>0.0</v>
      </c>
      <c r="L544" s="24">
        <v>8.0</v>
      </c>
      <c r="M544" s="24">
        <v>1.0</v>
      </c>
      <c r="N544" s="24">
        <v>0.0</v>
      </c>
      <c r="O544" s="24">
        <v>1.0</v>
      </c>
      <c r="P544" s="24">
        <v>0.0</v>
      </c>
      <c r="Q544" s="3">
        <v>4.6</v>
      </c>
      <c r="R544" s="3">
        <v>69.5</v>
      </c>
      <c r="S544" s="3" t="s">
        <v>4631</v>
      </c>
      <c r="T544" s="3"/>
      <c r="U544" s="3" t="str">
        <f t="shared" si="2"/>
        <v>#REF!</v>
      </c>
    </row>
    <row r="545" ht="15.75" customHeight="1">
      <c r="A545" s="24">
        <v>232.0</v>
      </c>
      <c r="B545" s="24" t="s">
        <v>5535</v>
      </c>
      <c r="C545" s="24" t="s">
        <v>31</v>
      </c>
      <c r="D545" s="24" t="s">
        <v>5846</v>
      </c>
      <c r="E545" s="24">
        <v>14.0</v>
      </c>
      <c r="F545" s="24">
        <v>46.0</v>
      </c>
      <c r="G545" s="24">
        <v>11.0</v>
      </c>
      <c r="H545" s="24">
        <v>1.0</v>
      </c>
      <c r="I545" s="24">
        <v>0.0</v>
      </c>
      <c r="J545" s="24">
        <v>0.0</v>
      </c>
      <c r="K545" s="24">
        <v>0.0</v>
      </c>
      <c r="L545" s="24">
        <v>14.0</v>
      </c>
      <c r="M545" s="24">
        <v>1.0</v>
      </c>
      <c r="N545" s="24">
        <v>0.0</v>
      </c>
      <c r="O545" s="24">
        <v>0.0</v>
      </c>
      <c r="P545" s="24">
        <v>0.0</v>
      </c>
      <c r="Q545" s="3">
        <v>5.0</v>
      </c>
      <c r="R545" s="3">
        <v>69.5</v>
      </c>
      <c r="S545" s="3" t="s">
        <v>4631</v>
      </c>
      <c r="T545" s="3"/>
      <c r="U545" s="3" t="str">
        <f t="shared" si="2"/>
        <v>#REF!</v>
      </c>
    </row>
    <row r="546" ht="15.75" customHeight="1">
      <c r="A546" s="24">
        <v>236.0</v>
      </c>
      <c r="B546" s="24" t="s">
        <v>5094</v>
      </c>
      <c r="C546" s="24" t="s">
        <v>140</v>
      </c>
      <c r="D546" s="24" t="s">
        <v>5847</v>
      </c>
      <c r="E546" s="24">
        <v>16.0</v>
      </c>
      <c r="F546" s="24">
        <v>29.0</v>
      </c>
      <c r="G546" s="24">
        <v>15.0</v>
      </c>
      <c r="H546" s="24">
        <v>5.5</v>
      </c>
      <c r="I546" s="24">
        <v>4.0</v>
      </c>
      <c r="J546" s="24">
        <v>24.0</v>
      </c>
      <c r="K546" s="24">
        <v>7.0</v>
      </c>
      <c r="L546" s="24">
        <v>4.0</v>
      </c>
      <c r="M546" s="24">
        <v>1.0</v>
      </c>
      <c r="N546" s="24">
        <v>1.0</v>
      </c>
      <c r="O546" s="24">
        <v>0.0</v>
      </c>
      <c r="P546" s="24">
        <v>0.0</v>
      </c>
      <c r="Q546" s="3">
        <v>4.3</v>
      </c>
      <c r="R546" s="3">
        <v>69.4</v>
      </c>
      <c r="S546" s="3" t="s">
        <v>4632</v>
      </c>
      <c r="T546" s="3"/>
      <c r="U546" s="3" t="str">
        <f t="shared" si="2"/>
        <v>#REF!</v>
      </c>
    </row>
    <row r="547" ht="15.75" customHeight="1">
      <c r="A547" s="24">
        <v>237.0</v>
      </c>
      <c r="B547" s="24" t="s">
        <v>5549</v>
      </c>
      <c r="C547" s="24" t="s">
        <v>41</v>
      </c>
      <c r="D547" s="24" t="s">
        <v>5846</v>
      </c>
      <c r="E547" s="24">
        <v>12.0</v>
      </c>
      <c r="F547" s="24">
        <v>38.0</v>
      </c>
      <c r="G547" s="24">
        <v>6.0</v>
      </c>
      <c r="H547" s="24">
        <v>1.0</v>
      </c>
      <c r="I547" s="24">
        <v>0.0</v>
      </c>
      <c r="J547" s="24">
        <v>0.0</v>
      </c>
      <c r="K547" s="24">
        <v>1.0</v>
      </c>
      <c r="L547" s="24">
        <v>11.0</v>
      </c>
      <c r="M547" s="24">
        <v>2.0</v>
      </c>
      <c r="N547" s="24">
        <v>0.0</v>
      </c>
      <c r="O547" s="24">
        <v>1.0</v>
      </c>
      <c r="P547" s="24">
        <v>1.0</v>
      </c>
      <c r="Q547" s="3">
        <v>5.8</v>
      </c>
      <c r="R547" s="3">
        <v>69.0</v>
      </c>
      <c r="S547" s="3" t="s">
        <v>4631</v>
      </c>
      <c r="T547" s="3"/>
      <c r="U547" s="3" t="str">
        <f t="shared" si="2"/>
        <v>#REF!</v>
      </c>
    </row>
    <row r="548" ht="15.75" customHeight="1">
      <c r="A548" s="24">
        <v>238.0</v>
      </c>
      <c r="B548" s="24" t="s">
        <v>5453</v>
      </c>
      <c r="C548" s="24" t="s">
        <v>114</v>
      </c>
      <c r="D548" s="24" t="s">
        <v>5848</v>
      </c>
      <c r="E548" s="24">
        <v>16.0</v>
      </c>
      <c r="F548" s="24">
        <v>50.0</v>
      </c>
      <c r="G548" s="24">
        <v>15.0</v>
      </c>
      <c r="H548" s="24">
        <v>1.0</v>
      </c>
      <c r="I548" s="24">
        <v>0.0</v>
      </c>
      <c r="J548" s="24">
        <v>0.0</v>
      </c>
      <c r="K548" s="24">
        <v>0.0</v>
      </c>
      <c r="L548" s="24">
        <v>7.0</v>
      </c>
      <c r="M548" s="24">
        <v>1.0</v>
      </c>
      <c r="N548" s="24">
        <v>0.0</v>
      </c>
      <c r="O548" s="24">
        <v>0.0</v>
      </c>
      <c r="P548" s="24">
        <v>0.0</v>
      </c>
      <c r="Q548" s="3">
        <v>4.3</v>
      </c>
      <c r="R548" s="3">
        <v>68.5</v>
      </c>
      <c r="S548" s="3" t="s">
        <v>4631</v>
      </c>
      <c r="T548" s="3"/>
      <c r="U548" s="3" t="str">
        <f t="shared" si="2"/>
        <v>#REF!</v>
      </c>
    </row>
    <row r="549" ht="15.75" customHeight="1">
      <c r="A549" s="24">
        <v>239.0</v>
      </c>
      <c r="B549" s="24" t="s">
        <v>5196</v>
      </c>
      <c r="C549" s="24" t="s">
        <v>123</v>
      </c>
      <c r="D549" s="24" t="s">
        <v>5850</v>
      </c>
      <c r="E549" s="24">
        <v>16.0</v>
      </c>
      <c r="F549" s="24">
        <v>24.0</v>
      </c>
      <c r="G549" s="24">
        <v>19.0</v>
      </c>
      <c r="H549" s="24">
        <v>7.0</v>
      </c>
      <c r="I549" s="24">
        <v>5.0</v>
      </c>
      <c r="J549" s="24">
        <v>39.0</v>
      </c>
      <c r="K549" s="24">
        <v>9.0</v>
      </c>
      <c r="L549" s="24">
        <v>2.0</v>
      </c>
      <c r="M549" s="24">
        <v>0.0</v>
      </c>
      <c r="N549" s="24">
        <v>1.0</v>
      </c>
      <c r="O549" s="24">
        <v>0.0</v>
      </c>
      <c r="P549" s="24">
        <v>0.0</v>
      </c>
      <c r="Q549" s="3">
        <v>4.3</v>
      </c>
      <c r="R549" s="3">
        <v>68.4</v>
      </c>
      <c r="S549" s="3" t="s">
        <v>4632</v>
      </c>
      <c r="T549" s="3"/>
      <c r="U549" s="3" t="str">
        <f t="shared" si="2"/>
        <v>#REF!</v>
      </c>
    </row>
    <row r="550" ht="15.75" customHeight="1">
      <c r="A550" s="24">
        <v>239.0</v>
      </c>
      <c r="B550" s="24" t="s">
        <v>4964</v>
      </c>
      <c r="C550" s="24" t="s">
        <v>36</v>
      </c>
      <c r="D550" s="24" t="s">
        <v>5844</v>
      </c>
      <c r="E550" s="24">
        <v>16.0</v>
      </c>
      <c r="F550" s="24">
        <v>36.0</v>
      </c>
      <c r="G550" s="24">
        <v>26.0</v>
      </c>
      <c r="H550" s="24">
        <v>6.0</v>
      </c>
      <c r="I550" s="24">
        <v>3.0</v>
      </c>
      <c r="J550" s="24">
        <v>24.0</v>
      </c>
      <c r="K550" s="24">
        <v>5.0</v>
      </c>
      <c r="L550" s="24">
        <v>0.0</v>
      </c>
      <c r="M550" s="24">
        <v>0.0</v>
      </c>
      <c r="N550" s="24">
        <v>0.0</v>
      </c>
      <c r="O550" s="24">
        <v>0.0</v>
      </c>
      <c r="P550" s="24">
        <v>0.0</v>
      </c>
      <c r="Q550" s="3">
        <v>4.3</v>
      </c>
      <c r="R550" s="3">
        <v>68.4</v>
      </c>
      <c r="S550" s="3" t="s">
        <v>4630</v>
      </c>
      <c r="T550" s="3"/>
      <c r="U550" s="3" t="str">
        <f t="shared" si="2"/>
        <v>#REF!</v>
      </c>
    </row>
    <row r="551" ht="15.75" customHeight="1">
      <c r="A551" s="24">
        <v>241.0</v>
      </c>
      <c r="B551" s="24" t="s">
        <v>5524</v>
      </c>
      <c r="C551" s="24" t="s">
        <v>39</v>
      </c>
      <c r="D551" s="24" t="s">
        <v>5849</v>
      </c>
      <c r="E551" s="24">
        <v>14.0</v>
      </c>
      <c r="F551" s="24">
        <v>42.0</v>
      </c>
      <c r="G551" s="24">
        <v>13.0</v>
      </c>
      <c r="H551" s="24">
        <v>1.5</v>
      </c>
      <c r="I551" s="24">
        <v>0.0</v>
      </c>
      <c r="J551" s="24">
        <v>0.0</v>
      </c>
      <c r="K551" s="24">
        <v>1.0</v>
      </c>
      <c r="L551" s="24">
        <v>5.0</v>
      </c>
      <c r="M551" s="24">
        <v>2.0</v>
      </c>
      <c r="N551" s="24">
        <v>2.0</v>
      </c>
      <c r="O551" s="24">
        <v>0.0</v>
      </c>
      <c r="P551" s="24">
        <v>0.0</v>
      </c>
      <c r="Q551" s="3">
        <v>4.9</v>
      </c>
      <c r="R551" s="3">
        <v>68.0</v>
      </c>
      <c r="S551" s="3" t="s">
        <v>4631</v>
      </c>
      <c r="T551" s="3"/>
      <c r="U551" s="3" t="str">
        <f t="shared" si="2"/>
        <v>#REF!</v>
      </c>
    </row>
    <row r="552" ht="15.75" customHeight="1">
      <c r="A552" s="24">
        <v>242.0</v>
      </c>
      <c r="B552" s="24" t="s">
        <v>4924</v>
      </c>
      <c r="C552" s="24" t="s">
        <v>99</v>
      </c>
      <c r="D552" s="24" t="s">
        <v>5844</v>
      </c>
      <c r="E552" s="24">
        <v>11.0</v>
      </c>
      <c r="F552" s="24">
        <v>42.0</v>
      </c>
      <c r="G552" s="24">
        <v>24.0</v>
      </c>
      <c r="H552" s="24">
        <v>3.5</v>
      </c>
      <c r="I552" s="24">
        <v>0.5</v>
      </c>
      <c r="J552" s="24">
        <v>4.0</v>
      </c>
      <c r="K552" s="24">
        <v>2.0</v>
      </c>
      <c r="L552" s="24">
        <v>4.0</v>
      </c>
      <c r="M552" s="24">
        <v>1.0</v>
      </c>
      <c r="N552" s="24">
        <v>0.0</v>
      </c>
      <c r="O552" s="24">
        <v>0.0</v>
      </c>
      <c r="P552" s="24">
        <v>0.0</v>
      </c>
      <c r="Q552" s="3">
        <v>6.2</v>
      </c>
      <c r="R552" s="3">
        <v>67.9</v>
      </c>
      <c r="S552" s="3" t="s">
        <v>4630</v>
      </c>
      <c r="T552" s="3"/>
      <c r="U552" s="3" t="str">
        <f t="shared" si="2"/>
        <v>#REF!</v>
      </c>
    </row>
    <row r="553" ht="15.75" customHeight="1">
      <c r="A553" s="24">
        <v>243.0</v>
      </c>
      <c r="B553" s="24" t="s">
        <v>5547</v>
      </c>
      <c r="C553" s="24" t="s">
        <v>77</v>
      </c>
      <c r="D553" s="24" t="s">
        <v>5846</v>
      </c>
      <c r="E553" s="24">
        <v>16.0</v>
      </c>
      <c r="F553" s="24">
        <v>41.0</v>
      </c>
      <c r="G553" s="24">
        <v>8.0</v>
      </c>
      <c r="H553" s="24">
        <v>4.0</v>
      </c>
      <c r="I553" s="24">
        <v>2.0</v>
      </c>
      <c r="J553" s="24">
        <v>15.0</v>
      </c>
      <c r="K553" s="24">
        <v>7.0</v>
      </c>
      <c r="L553" s="24">
        <v>6.0</v>
      </c>
      <c r="M553" s="24">
        <v>0.0</v>
      </c>
      <c r="N553" s="24">
        <v>0.0</v>
      </c>
      <c r="O553" s="24">
        <v>0.0</v>
      </c>
      <c r="P553" s="24">
        <v>0.0</v>
      </c>
      <c r="Q553" s="3">
        <v>4.2</v>
      </c>
      <c r="R553" s="3">
        <v>67.5</v>
      </c>
      <c r="S553" s="3" t="s">
        <v>4631</v>
      </c>
      <c r="T553" s="3"/>
      <c r="U553" s="3" t="str">
        <f t="shared" si="2"/>
        <v>#REF!</v>
      </c>
    </row>
    <row r="554" ht="15.75" customHeight="1">
      <c r="A554" s="24">
        <v>244.0</v>
      </c>
      <c r="B554" s="24" t="s">
        <v>5860</v>
      </c>
      <c r="C554" s="24" t="s">
        <v>41</v>
      </c>
      <c r="D554" s="24" t="s">
        <v>5846</v>
      </c>
      <c r="E554" s="24">
        <v>16.0</v>
      </c>
      <c r="F554" s="24">
        <v>40.0</v>
      </c>
      <c r="G554" s="24">
        <v>12.0</v>
      </c>
      <c r="H554" s="24">
        <v>4.0</v>
      </c>
      <c r="I554" s="24">
        <v>1.0</v>
      </c>
      <c r="J554" s="24">
        <v>3.0</v>
      </c>
      <c r="K554" s="24">
        <v>2.0</v>
      </c>
      <c r="L554" s="24">
        <v>4.0</v>
      </c>
      <c r="M554" s="24">
        <v>1.0</v>
      </c>
      <c r="N554" s="24">
        <v>1.0</v>
      </c>
      <c r="O554" s="24">
        <v>1.0</v>
      </c>
      <c r="P554" s="24">
        <v>0.0</v>
      </c>
      <c r="Q554" s="3">
        <v>4.2</v>
      </c>
      <c r="R554" s="3">
        <v>67.3</v>
      </c>
      <c r="S554" s="3" t="s">
        <v>4631</v>
      </c>
      <c r="T554" s="3"/>
      <c r="U554" s="3" t="str">
        <f t="shared" si="2"/>
        <v>#REF!</v>
      </c>
    </row>
    <row r="555" ht="15.75" customHeight="1">
      <c r="A555" s="24">
        <v>245.0</v>
      </c>
      <c r="B555" s="24" t="s">
        <v>5253</v>
      </c>
      <c r="C555" s="24" t="s">
        <v>47</v>
      </c>
      <c r="D555" s="24" t="s">
        <v>5847</v>
      </c>
      <c r="E555" s="24">
        <v>10.0</v>
      </c>
      <c r="F555" s="24">
        <v>23.0</v>
      </c>
      <c r="G555" s="24">
        <v>9.0</v>
      </c>
      <c r="H555" s="24">
        <v>8.0</v>
      </c>
      <c r="I555" s="24">
        <v>5.5</v>
      </c>
      <c r="J555" s="24">
        <v>37.5</v>
      </c>
      <c r="K555" s="24">
        <v>11.0</v>
      </c>
      <c r="L555" s="24">
        <v>3.0</v>
      </c>
      <c r="M555" s="24">
        <v>0.0</v>
      </c>
      <c r="N555" s="24">
        <v>1.0</v>
      </c>
      <c r="O555" s="24">
        <v>0.0</v>
      </c>
      <c r="P555" s="24">
        <v>0.0</v>
      </c>
      <c r="Q555" s="3">
        <v>6.7</v>
      </c>
      <c r="R555" s="3">
        <v>67.25</v>
      </c>
      <c r="S555" s="3" t="s">
        <v>4632</v>
      </c>
      <c r="T555" s="3"/>
      <c r="U555" s="3" t="str">
        <f t="shared" si="2"/>
        <v>#REF!</v>
      </c>
    </row>
    <row r="556" ht="15.75" customHeight="1">
      <c r="A556" s="24">
        <v>246.0</v>
      </c>
      <c r="B556" s="24" t="s">
        <v>5579</v>
      </c>
      <c r="C556" s="24" t="s">
        <v>111</v>
      </c>
      <c r="D556" s="24" t="s">
        <v>5849</v>
      </c>
      <c r="E556" s="24">
        <v>14.0</v>
      </c>
      <c r="F556" s="24">
        <v>53.0</v>
      </c>
      <c r="G556" s="24">
        <v>18.0</v>
      </c>
      <c r="H556" s="24">
        <v>3.0</v>
      </c>
      <c r="I556" s="24">
        <v>0.0</v>
      </c>
      <c r="J556" s="24">
        <v>0.0</v>
      </c>
      <c r="K556" s="24">
        <v>1.0</v>
      </c>
      <c r="L556" s="24">
        <v>1.0</v>
      </c>
      <c r="M556" s="24">
        <v>0.0</v>
      </c>
      <c r="N556" s="24">
        <v>0.0</v>
      </c>
      <c r="O556" s="24">
        <v>0.0</v>
      </c>
      <c r="P556" s="24">
        <v>0.0</v>
      </c>
      <c r="Q556" s="3">
        <v>4.8</v>
      </c>
      <c r="R556" s="3">
        <v>67.0</v>
      </c>
      <c r="S556" s="3" t="s">
        <v>4631</v>
      </c>
      <c r="T556" s="3"/>
      <c r="U556" s="3" t="str">
        <f t="shared" si="2"/>
        <v>#REF!</v>
      </c>
    </row>
    <row r="557" ht="15.75" customHeight="1">
      <c r="A557" s="24">
        <v>247.0</v>
      </c>
      <c r="B557" s="24" t="s">
        <v>4909</v>
      </c>
      <c r="C557" s="24" t="s">
        <v>66</v>
      </c>
      <c r="D557" s="24" t="s">
        <v>5845</v>
      </c>
      <c r="E557" s="24">
        <v>12.0</v>
      </c>
      <c r="F557" s="24">
        <v>32.0</v>
      </c>
      <c r="G557" s="24">
        <v>29.0</v>
      </c>
      <c r="H557" s="24">
        <v>2.0</v>
      </c>
      <c r="I557" s="24">
        <v>0.0</v>
      </c>
      <c r="J557" s="24">
        <v>0.0</v>
      </c>
      <c r="K557" s="24">
        <v>1.0</v>
      </c>
      <c r="L557" s="24">
        <v>5.0</v>
      </c>
      <c r="M557" s="24">
        <v>1.0</v>
      </c>
      <c r="N557" s="24">
        <v>0.0</v>
      </c>
      <c r="O557" s="24">
        <v>1.0</v>
      </c>
      <c r="P557" s="24">
        <v>1.0</v>
      </c>
      <c r="Q557" s="3">
        <v>5.5</v>
      </c>
      <c r="R557" s="3">
        <v>66.5</v>
      </c>
      <c r="S557" s="3" t="s">
        <v>4630</v>
      </c>
      <c r="T557" s="3"/>
      <c r="U557" s="3" t="str">
        <f t="shared" si="2"/>
        <v>#REF!</v>
      </c>
    </row>
    <row r="558" ht="15.75" customHeight="1">
      <c r="A558" s="24">
        <v>247.0</v>
      </c>
      <c r="B558" s="24" t="s">
        <v>4948</v>
      </c>
      <c r="C558" s="24" t="s">
        <v>44</v>
      </c>
      <c r="D558" s="24" t="s">
        <v>5845</v>
      </c>
      <c r="E558" s="24">
        <v>16.0</v>
      </c>
      <c r="F558" s="24">
        <v>50.0</v>
      </c>
      <c r="G558" s="24">
        <v>26.0</v>
      </c>
      <c r="H558" s="24">
        <v>3.5</v>
      </c>
      <c r="I558" s="24">
        <v>0.0</v>
      </c>
      <c r="J558" s="24">
        <v>0.0</v>
      </c>
      <c r="K558" s="24">
        <v>0.0</v>
      </c>
      <c r="L558" s="24">
        <v>0.0</v>
      </c>
      <c r="M558" s="24">
        <v>0.0</v>
      </c>
      <c r="N558" s="24">
        <v>0.0</v>
      </c>
      <c r="O558" s="24">
        <v>0.0</v>
      </c>
      <c r="P558" s="24">
        <v>0.0</v>
      </c>
      <c r="Q558" s="3">
        <v>4.2</v>
      </c>
      <c r="R558" s="3">
        <v>66.5</v>
      </c>
      <c r="S558" s="3" t="s">
        <v>4630</v>
      </c>
      <c r="T558" s="3"/>
      <c r="U558" s="3" t="str">
        <f t="shared" si="2"/>
        <v>#REF!</v>
      </c>
    </row>
    <row r="559" ht="15.75" customHeight="1">
      <c r="A559" s="24">
        <v>249.0</v>
      </c>
      <c r="B559" s="22" t="s">
        <v>4943</v>
      </c>
      <c r="C559" s="24" t="s">
        <v>107</v>
      </c>
      <c r="D559" s="24" t="s">
        <v>5844</v>
      </c>
      <c r="E559" s="24">
        <v>15.0</v>
      </c>
      <c r="F559" s="24">
        <v>31.0</v>
      </c>
      <c r="G559" s="24">
        <v>20.0</v>
      </c>
      <c r="H559" s="24">
        <v>3.5</v>
      </c>
      <c r="I559" s="24">
        <v>3.5</v>
      </c>
      <c r="J559" s="24">
        <v>9.5</v>
      </c>
      <c r="K559" s="24">
        <v>7.0</v>
      </c>
      <c r="L559" s="24">
        <v>1.0</v>
      </c>
      <c r="M559" s="24">
        <v>0.0</v>
      </c>
      <c r="N559" s="24">
        <v>2.0</v>
      </c>
      <c r="O559" s="24">
        <v>0.0</v>
      </c>
      <c r="P559" s="24">
        <v>0.0</v>
      </c>
      <c r="Q559" s="3">
        <v>4.4</v>
      </c>
      <c r="R559" s="3">
        <v>66.45</v>
      </c>
      <c r="S559" s="3" t="s">
        <v>4630</v>
      </c>
      <c r="T559" s="3"/>
      <c r="U559" s="3" t="str">
        <f t="shared" si="2"/>
        <v>#REF!</v>
      </c>
    </row>
    <row r="560" ht="15.75" customHeight="1">
      <c r="A560" s="24">
        <v>250.0</v>
      </c>
      <c r="B560" s="24" t="s">
        <v>5216</v>
      </c>
      <c r="C560" s="24" t="s">
        <v>140</v>
      </c>
      <c r="D560" s="24" t="s">
        <v>5850</v>
      </c>
      <c r="E560" s="24">
        <v>16.0</v>
      </c>
      <c r="F560" s="24">
        <v>30.0</v>
      </c>
      <c r="G560" s="24">
        <v>31.0</v>
      </c>
      <c r="H560" s="24">
        <v>3.5</v>
      </c>
      <c r="I560" s="24">
        <v>3.0</v>
      </c>
      <c r="J560" s="24">
        <v>24.0</v>
      </c>
      <c r="K560" s="24">
        <v>6.0</v>
      </c>
      <c r="L560" s="24">
        <v>0.0</v>
      </c>
      <c r="M560" s="24">
        <v>0.0</v>
      </c>
      <c r="N560" s="24">
        <v>1.0</v>
      </c>
      <c r="O560" s="24">
        <v>0.0</v>
      </c>
      <c r="P560" s="24">
        <v>0.0</v>
      </c>
      <c r="Q560" s="3">
        <v>4.2</v>
      </c>
      <c r="R560" s="3">
        <v>66.4</v>
      </c>
      <c r="S560" s="3" t="s">
        <v>4632</v>
      </c>
      <c r="T560" s="3"/>
      <c r="U560" s="3" t="str">
        <f t="shared" si="2"/>
        <v>#REF!</v>
      </c>
    </row>
    <row r="561" ht="15.75" customHeight="1">
      <c r="A561" s="24">
        <v>251.0</v>
      </c>
      <c r="B561" s="24" t="s">
        <v>4959</v>
      </c>
      <c r="C561" s="24" t="s">
        <v>90</v>
      </c>
      <c r="D561" s="24" t="s">
        <v>5845</v>
      </c>
      <c r="E561" s="24">
        <v>14.0</v>
      </c>
      <c r="F561" s="24">
        <v>28.0</v>
      </c>
      <c r="G561" s="24">
        <v>27.0</v>
      </c>
      <c r="H561" s="24">
        <v>7.5</v>
      </c>
      <c r="I561" s="24">
        <v>2.5</v>
      </c>
      <c r="J561" s="24">
        <v>18.0</v>
      </c>
      <c r="K561" s="24">
        <v>9.0</v>
      </c>
      <c r="L561" s="24">
        <v>1.0</v>
      </c>
      <c r="M561" s="24">
        <v>0.0</v>
      </c>
      <c r="N561" s="24">
        <v>0.0</v>
      </c>
      <c r="O561" s="24">
        <v>0.0</v>
      </c>
      <c r="P561" s="24">
        <v>0.0</v>
      </c>
      <c r="Q561" s="3">
        <v>4.7</v>
      </c>
      <c r="R561" s="3">
        <v>65.8</v>
      </c>
      <c r="S561" s="3" t="s">
        <v>4630</v>
      </c>
      <c r="T561" s="3"/>
      <c r="U561" s="3" t="str">
        <f t="shared" si="2"/>
        <v>#REF!</v>
      </c>
    </row>
    <row r="562" ht="15.75" customHeight="1">
      <c r="A562" s="24">
        <v>252.0</v>
      </c>
      <c r="B562" s="24" t="s">
        <v>5185</v>
      </c>
      <c r="C562" s="24" t="s">
        <v>107</v>
      </c>
      <c r="D562" s="24" t="s">
        <v>5852</v>
      </c>
      <c r="E562" s="24">
        <v>15.0</v>
      </c>
      <c r="F562" s="24">
        <v>28.0</v>
      </c>
      <c r="G562" s="24">
        <v>24.0</v>
      </c>
      <c r="H562" s="24">
        <v>6.0</v>
      </c>
      <c r="I562" s="24">
        <v>2.5</v>
      </c>
      <c r="J562" s="24">
        <v>17.0</v>
      </c>
      <c r="K562" s="24">
        <v>13.0</v>
      </c>
      <c r="L562" s="24">
        <v>0.0</v>
      </c>
      <c r="M562" s="24">
        <v>0.0</v>
      </c>
      <c r="N562" s="24">
        <v>0.0</v>
      </c>
      <c r="O562" s="24">
        <v>0.0</v>
      </c>
      <c r="P562" s="24">
        <v>0.0</v>
      </c>
      <c r="Q562" s="3">
        <v>4.4</v>
      </c>
      <c r="R562" s="3">
        <v>65.7</v>
      </c>
      <c r="S562" s="3" t="s">
        <v>4632</v>
      </c>
      <c r="T562" s="3"/>
      <c r="U562" s="3" t="str">
        <f t="shared" si="2"/>
        <v>#REF!</v>
      </c>
    </row>
    <row r="563" ht="15.75" customHeight="1">
      <c r="A563" s="24">
        <v>252.0</v>
      </c>
      <c r="B563" s="24" t="s">
        <v>5190</v>
      </c>
      <c r="C563" s="24" t="s">
        <v>20</v>
      </c>
      <c r="D563" s="24" t="s">
        <v>5852</v>
      </c>
      <c r="E563" s="24">
        <v>16.0</v>
      </c>
      <c r="F563" s="24">
        <v>22.0</v>
      </c>
      <c r="G563" s="24">
        <v>27.0</v>
      </c>
      <c r="H563" s="24">
        <v>9.0</v>
      </c>
      <c r="I563" s="24">
        <v>3.5</v>
      </c>
      <c r="J563" s="24">
        <v>22.0</v>
      </c>
      <c r="K563" s="24">
        <v>9.0</v>
      </c>
      <c r="L563" s="24">
        <v>0.0</v>
      </c>
      <c r="M563" s="24">
        <v>0.0</v>
      </c>
      <c r="N563" s="24">
        <v>1.0</v>
      </c>
      <c r="O563" s="24">
        <v>0.0</v>
      </c>
      <c r="P563" s="24">
        <v>0.0</v>
      </c>
      <c r="Q563" s="3">
        <v>4.1</v>
      </c>
      <c r="R563" s="3">
        <v>65.7</v>
      </c>
      <c r="S563" s="3" t="s">
        <v>4632</v>
      </c>
      <c r="T563" s="3"/>
      <c r="U563" s="3" t="str">
        <f t="shared" si="2"/>
        <v>#REF!</v>
      </c>
    </row>
    <row r="564" ht="15.75" customHeight="1">
      <c r="A564" s="24">
        <v>254.0</v>
      </c>
      <c r="B564" s="24" t="s">
        <v>5556</v>
      </c>
      <c r="C564" s="24" t="s">
        <v>23</v>
      </c>
      <c r="D564" s="24" t="s">
        <v>5849</v>
      </c>
      <c r="E564" s="24">
        <v>13.0</v>
      </c>
      <c r="F564" s="24">
        <v>42.0</v>
      </c>
      <c r="G564" s="24">
        <v>21.0</v>
      </c>
      <c r="H564" s="24">
        <v>4.0</v>
      </c>
      <c r="I564" s="24">
        <v>0.0</v>
      </c>
      <c r="J564" s="24">
        <v>0.0</v>
      </c>
      <c r="K564" s="24">
        <v>2.0</v>
      </c>
      <c r="L564" s="24">
        <v>7.0</v>
      </c>
      <c r="M564" s="24">
        <v>0.0</v>
      </c>
      <c r="N564" s="24">
        <v>0.0</v>
      </c>
      <c r="O564" s="24">
        <v>0.0</v>
      </c>
      <c r="P564" s="24">
        <v>0.0</v>
      </c>
      <c r="Q564" s="3">
        <v>5.0</v>
      </c>
      <c r="R564" s="3">
        <v>65.5</v>
      </c>
      <c r="S564" s="3" t="s">
        <v>4631</v>
      </c>
      <c r="T564" s="3"/>
      <c r="U564" s="3" t="str">
        <f t="shared" si="2"/>
        <v>#REF!</v>
      </c>
    </row>
    <row r="565" ht="15.75" customHeight="1">
      <c r="A565" s="24">
        <v>254.0</v>
      </c>
      <c r="B565" s="24" t="s">
        <v>5574</v>
      </c>
      <c r="C565" s="24" t="s">
        <v>107</v>
      </c>
      <c r="D565" s="24" t="s">
        <v>5846</v>
      </c>
      <c r="E565" s="24">
        <v>10.0</v>
      </c>
      <c r="F565" s="24">
        <v>35.0</v>
      </c>
      <c r="G565" s="24">
        <v>3.0</v>
      </c>
      <c r="H565" s="24">
        <v>2.0</v>
      </c>
      <c r="I565" s="24">
        <v>1.0</v>
      </c>
      <c r="J565" s="24">
        <v>10.0</v>
      </c>
      <c r="K565" s="24">
        <v>1.0</v>
      </c>
      <c r="L565" s="24">
        <v>8.0</v>
      </c>
      <c r="M565" s="24">
        <v>2.0</v>
      </c>
      <c r="N565" s="24">
        <v>1.0</v>
      </c>
      <c r="O565" s="24">
        <v>0.0</v>
      </c>
      <c r="P565" s="24">
        <v>1.0</v>
      </c>
      <c r="Q565" s="3">
        <v>6.6</v>
      </c>
      <c r="R565" s="3">
        <v>65.5</v>
      </c>
      <c r="S565" s="3" t="s">
        <v>4631</v>
      </c>
      <c r="T565" s="3"/>
      <c r="U565" s="3" t="str">
        <f t="shared" si="2"/>
        <v>#REF!</v>
      </c>
    </row>
    <row r="566" ht="15.75" customHeight="1">
      <c r="A566" s="24">
        <v>256.0</v>
      </c>
      <c r="B566" s="24" t="s">
        <v>5121</v>
      </c>
      <c r="C566" s="24" t="s">
        <v>47</v>
      </c>
      <c r="D566" s="24" t="s">
        <v>5847</v>
      </c>
      <c r="E566" s="24">
        <v>16.0</v>
      </c>
      <c r="F566" s="24">
        <v>21.0</v>
      </c>
      <c r="G566" s="24">
        <v>8.0</v>
      </c>
      <c r="H566" s="24">
        <v>6.5</v>
      </c>
      <c r="I566" s="24">
        <v>4.0</v>
      </c>
      <c r="J566" s="24">
        <v>47.0</v>
      </c>
      <c r="K566" s="24">
        <v>11.0</v>
      </c>
      <c r="L566" s="24">
        <v>2.0</v>
      </c>
      <c r="M566" s="24">
        <v>0.0</v>
      </c>
      <c r="N566" s="24">
        <v>1.0</v>
      </c>
      <c r="O566" s="24">
        <v>1.0</v>
      </c>
      <c r="P566" s="24">
        <v>0.0</v>
      </c>
      <c r="Q566" s="3">
        <v>4.1</v>
      </c>
      <c r="R566" s="3">
        <v>65.2</v>
      </c>
      <c r="S566" s="3" t="s">
        <v>4632</v>
      </c>
      <c r="T566" s="3"/>
      <c r="U566" s="3" t="str">
        <f t="shared" si="2"/>
        <v>#REF!</v>
      </c>
    </row>
    <row r="567" ht="15.75" customHeight="1">
      <c r="A567" s="24">
        <v>257.0</v>
      </c>
      <c r="B567" s="24" t="s">
        <v>5564</v>
      </c>
      <c r="C567" s="24" t="s">
        <v>111</v>
      </c>
      <c r="D567" s="24" t="s">
        <v>5846</v>
      </c>
      <c r="E567" s="24">
        <v>12.0</v>
      </c>
      <c r="F567" s="24">
        <v>38.0</v>
      </c>
      <c r="G567" s="24">
        <v>12.0</v>
      </c>
      <c r="H567" s="24">
        <v>1.0</v>
      </c>
      <c r="I567" s="24">
        <v>0.0</v>
      </c>
      <c r="J567" s="24">
        <v>0.0</v>
      </c>
      <c r="K567" s="24">
        <v>0.0</v>
      </c>
      <c r="L567" s="24">
        <v>11.0</v>
      </c>
      <c r="M567" s="24">
        <v>3.0</v>
      </c>
      <c r="N567" s="24">
        <v>0.0</v>
      </c>
      <c r="O567" s="24">
        <v>0.0</v>
      </c>
      <c r="P567" s="24">
        <v>0.0</v>
      </c>
      <c r="Q567" s="3">
        <v>5.4</v>
      </c>
      <c r="R567" s="3">
        <v>65.0</v>
      </c>
      <c r="S567" s="3" t="s">
        <v>4631</v>
      </c>
      <c r="T567" s="3"/>
      <c r="U567" s="3" t="str">
        <f t="shared" si="2"/>
        <v>#REF!</v>
      </c>
    </row>
    <row r="568" ht="15.75" customHeight="1">
      <c r="A568" s="24">
        <v>258.0</v>
      </c>
      <c r="B568" s="24" t="s">
        <v>5597</v>
      </c>
      <c r="C568" s="24" t="s">
        <v>47</v>
      </c>
      <c r="D568" s="24" t="s">
        <v>5848</v>
      </c>
      <c r="E568" s="24">
        <v>16.0</v>
      </c>
      <c r="F568" s="24">
        <v>44.0</v>
      </c>
      <c r="G568" s="24">
        <v>13.0</v>
      </c>
      <c r="H568" s="24">
        <v>2.0</v>
      </c>
      <c r="I568" s="24">
        <v>0.0</v>
      </c>
      <c r="J568" s="24">
        <v>0.0</v>
      </c>
      <c r="K568" s="24">
        <v>2.0</v>
      </c>
      <c r="L568" s="24">
        <v>4.0</v>
      </c>
      <c r="M568" s="24">
        <v>2.0</v>
      </c>
      <c r="N568" s="24">
        <v>0.0</v>
      </c>
      <c r="O568" s="24">
        <v>0.0</v>
      </c>
      <c r="P568" s="24">
        <v>0.0</v>
      </c>
      <c r="Q568" s="3">
        <v>4.0</v>
      </c>
      <c r="R568" s="3">
        <v>64.5</v>
      </c>
      <c r="S568" s="3" t="s">
        <v>4631</v>
      </c>
      <c r="T568" s="3"/>
      <c r="U568" s="3" t="str">
        <f t="shared" si="2"/>
        <v>#REF!</v>
      </c>
    </row>
    <row r="569" ht="15.75" customHeight="1">
      <c r="A569" s="24">
        <v>258.0</v>
      </c>
      <c r="B569" s="24" t="s">
        <v>5861</v>
      </c>
      <c r="C569" s="24" t="s">
        <v>20</v>
      </c>
      <c r="D569" s="24" t="s">
        <v>5846</v>
      </c>
      <c r="E569" s="24">
        <v>16.0</v>
      </c>
      <c r="F569" s="24">
        <v>48.0</v>
      </c>
      <c r="G569" s="24">
        <v>13.0</v>
      </c>
      <c r="H569" s="24">
        <v>2.0</v>
      </c>
      <c r="I569" s="24">
        <v>0.0</v>
      </c>
      <c r="J569" s="24">
        <v>0.0</v>
      </c>
      <c r="K569" s="24">
        <v>0.0</v>
      </c>
      <c r="L569" s="24">
        <v>8.0</v>
      </c>
      <c r="M569" s="24">
        <v>0.0</v>
      </c>
      <c r="N569" s="24">
        <v>0.0</v>
      </c>
      <c r="O569" s="24">
        <v>0.0</v>
      </c>
      <c r="P569" s="24">
        <v>0.0</v>
      </c>
      <c r="Q569" s="3">
        <v>4.0</v>
      </c>
      <c r="R569" s="3">
        <v>64.5</v>
      </c>
      <c r="S569" s="3" t="s">
        <v>4631</v>
      </c>
      <c r="T569" s="3"/>
      <c r="U569" s="3" t="str">
        <f t="shared" si="2"/>
        <v>#REF!</v>
      </c>
    </row>
    <row r="570" ht="15.75" customHeight="1">
      <c r="A570" s="24">
        <v>260.0</v>
      </c>
      <c r="B570" s="24" t="s">
        <v>5467</v>
      </c>
      <c r="C570" s="24" t="s">
        <v>102</v>
      </c>
      <c r="D570" s="24" t="s">
        <v>5846</v>
      </c>
      <c r="E570" s="24">
        <v>16.0</v>
      </c>
      <c r="F570" s="24">
        <v>44.0</v>
      </c>
      <c r="G570" s="24">
        <v>12.0</v>
      </c>
      <c r="H570" s="24">
        <v>1.0</v>
      </c>
      <c r="I570" s="24">
        <v>0.0</v>
      </c>
      <c r="J570" s="24">
        <v>0.0</v>
      </c>
      <c r="K570" s="24">
        <v>0.0</v>
      </c>
      <c r="L570" s="24">
        <v>7.0</v>
      </c>
      <c r="M570" s="24">
        <v>1.0</v>
      </c>
      <c r="N570" s="24">
        <v>1.0</v>
      </c>
      <c r="O570" s="24">
        <v>0.0</v>
      </c>
      <c r="P570" s="24">
        <v>0.0</v>
      </c>
      <c r="Q570" s="3">
        <v>4.0</v>
      </c>
      <c r="R570" s="3">
        <v>64.0</v>
      </c>
      <c r="S570" s="3" t="s">
        <v>4631</v>
      </c>
      <c r="T570" s="3"/>
      <c r="U570" s="3" t="str">
        <f t="shared" si="2"/>
        <v>#REF!</v>
      </c>
    </row>
    <row r="571" ht="15.75" customHeight="1">
      <c r="A571" s="24">
        <v>260.0</v>
      </c>
      <c r="B571" s="24" t="s">
        <v>4961</v>
      </c>
      <c r="C571" s="24" t="s">
        <v>77</v>
      </c>
      <c r="D571" s="24" t="s">
        <v>5844</v>
      </c>
      <c r="E571" s="24">
        <v>16.0</v>
      </c>
      <c r="F571" s="24">
        <v>20.0</v>
      </c>
      <c r="G571" s="24">
        <v>4.0</v>
      </c>
      <c r="H571" s="24">
        <v>4.5</v>
      </c>
      <c r="I571" s="24">
        <v>5.0</v>
      </c>
      <c r="J571" s="24">
        <v>35.0</v>
      </c>
      <c r="K571" s="24">
        <v>10.0</v>
      </c>
      <c r="L571" s="24">
        <v>2.0</v>
      </c>
      <c r="M571" s="24">
        <v>0.0</v>
      </c>
      <c r="N571" s="24">
        <v>1.0</v>
      </c>
      <c r="O571" s="24">
        <v>1.0</v>
      </c>
      <c r="P571" s="24">
        <v>1.0</v>
      </c>
      <c r="Q571" s="3">
        <v>4.0</v>
      </c>
      <c r="R571" s="3">
        <v>64.0</v>
      </c>
      <c r="S571" s="3" t="s">
        <v>4630</v>
      </c>
      <c r="T571" s="3"/>
      <c r="U571" s="3" t="str">
        <f t="shared" si="2"/>
        <v>#REF!</v>
      </c>
    </row>
    <row r="572" ht="15.75" customHeight="1">
      <c r="A572" s="24">
        <v>262.0</v>
      </c>
      <c r="B572" s="24" t="s">
        <v>5862</v>
      </c>
      <c r="C572" s="24" t="s">
        <v>99</v>
      </c>
      <c r="D572" s="24" t="s">
        <v>5846</v>
      </c>
      <c r="E572" s="24">
        <v>15.0</v>
      </c>
      <c r="F572" s="24">
        <v>32.0</v>
      </c>
      <c r="G572" s="24">
        <v>8.0</v>
      </c>
      <c r="H572" s="24">
        <v>5.0</v>
      </c>
      <c r="I572" s="24">
        <v>2.0</v>
      </c>
      <c r="J572" s="24">
        <v>17.0</v>
      </c>
      <c r="K572" s="24">
        <v>5.0</v>
      </c>
      <c r="L572" s="24">
        <v>6.0</v>
      </c>
      <c r="M572" s="24">
        <v>0.0</v>
      </c>
      <c r="N572" s="24">
        <v>1.0</v>
      </c>
      <c r="O572" s="24">
        <v>1.0</v>
      </c>
      <c r="P572" s="24">
        <v>0.0</v>
      </c>
      <c r="Q572" s="3">
        <v>4.2</v>
      </c>
      <c r="R572" s="3">
        <v>63.7</v>
      </c>
      <c r="S572" s="3" t="s">
        <v>4631</v>
      </c>
      <c r="T572" s="3"/>
      <c r="U572" s="3" t="str">
        <f t="shared" si="2"/>
        <v>#REF!</v>
      </c>
    </row>
    <row r="573" ht="15.75" customHeight="1">
      <c r="A573" s="24">
        <v>263.0</v>
      </c>
      <c r="B573" s="24" t="s">
        <v>5518</v>
      </c>
      <c r="C573" s="24" t="s">
        <v>83</v>
      </c>
      <c r="D573" s="24" t="s">
        <v>5846</v>
      </c>
      <c r="E573" s="24">
        <v>15.0</v>
      </c>
      <c r="F573" s="24">
        <v>44.0</v>
      </c>
      <c r="G573" s="24">
        <v>9.0</v>
      </c>
      <c r="H573" s="24">
        <v>1.0</v>
      </c>
      <c r="I573" s="24">
        <v>0.0</v>
      </c>
      <c r="J573" s="24">
        <v>0.0</v>
      </c>
      <c r="K573" s="24">
        <v>0.0</v>
      </c>
      <c r="L573" s="24">
        <v>8.0</v>
      </c>
      <c r="M573" s="24">
        <v>0.0</v>
      </c>
      <c r="N573" s="24">
        <v>1.0</v>
      </c>
      <c r="O573" s="24">
        <v>1.0</v>
      </c>
      <c r="P573" s="24">
        <v>0.0</v>
      </c>
      <c r="Q573" s="3">
        <v>4.2</v>
      </c>
      <c r="R573" s="3">
        <v>63.5</v>
      </c>
      <c r="S573" s="3" t="s">
        <v>4631</v>
      </c>
      <c r="T573" s="3"/>
      <c r="U573" s="3" t="str">
        <f t="shared" si="2"/>
        <v>#REF!</v>
      </c>
    </row>
    <row r="574" ht="15.75" customHeight="1">
      <c r="A574" s="24">
        <v>263.0</v>
      </c>
      <c r="B574" s="24" t="s">
        <v>5503</v>
      </c>
      <c r="C574" s="24" t="s">
        <v>31</v>
      </c>
      <c r="D574" s="24" t="s">
        <v>5846</v>
      </c>
      <c r="E574" s="24">
        <v>15.0</v>
      </c>
      <c r="F574" s="24">
        <v>53.0</v>
      </c>
      <c r="G574" s="24">
        <v>5.0</v>
      </c>
      <c r="H574" s="24">
        <v>0.0</v>
      </c>
      <c r="I574" s="24">
        <v>0.0</v>
      </c>
      <c r="J574" s="24">
        <v>0.0</v>
      </c>
      <c r="K574" s="24">
        <v>1.0</v>
      </c>
      <c r="L574" s="24">
        <v>4.0</v>
      </c>
      <c r="M574" s="24">
        <v>0.0</v>
      </c>
      <c r="N574" s="24">
        <v>1.0</v>
      </c>
      <c r="O574" s="24">
        <v>0.0</v>
      </c>
      <c r="P574" s="24">
        <v>0.0</v>
      </c>
      <c r="Q574" s="3">
        <v>4.2</v>
      </c>
      <c r="R574" s="3">
        <v>63.5</v>
      </c>
      <c r="S574" s="3" t="s">
        <v>4631</v>
      </c>
      <c r="T574" s="3"/>
      <c r="U574" s="3" t="str">
        <f t="shared" si="2"/>
        <v>#REF!</v>
      </c>
    </row>
    <row r="575" ht="15.75" customHeight="1">
      <c r="A575" s="24">
        <v>263.0</v>
      </c>
      <c r="B575" s="24" t="s">
        <v>5161</v>
      </c>
      <c r="C575" s="24" t="s">
        <v>117</v>
      </c>
      <c r="D575" s="24" t="s">
        <v>5847</v>
      </c>
      <c r="E575" s="24">
        <v>16.0</v>
      </c>
      <c r="F575" s="24">
        <v>29.0</v>
      </c>
      <c r="G575" s="24">
        <v>26.0</v>
      </c>
      <c r="H575" s="24">
        <v>4.0</v>
      </c>
      <c r="I575" s="24">
        <v>2.0</v>
      </c>
      <c r="J575" s="24">
        <v>14.0</v>
      </c>
      <c r="K575" s="24">
        <v>4.0</v>
      </c>
      <c r="L575" s="24">
        <v>2.0</v>
      </c>
      <c r="M575" s="24">
        <v>0.0</v>
      </c>
      <c r="N575" s="24">
        <v>0.0</v>
      </c>
      <c r="O575" s="24">
        <v>0.0</v>
      </c>
      <c r="P575" s="24">
        <v>0.0</v>
      </c>
      <c r="Q575" s="3">
        <v>4.0</v>
      </c>
      <c r="R575" s="3">
        <v>63.5</v>
      </c>
      <c r="S575" s="3" t="s">
        <v>4632</v>
      </c>
      <c r="T575" s="3"/>
      <c r="U575" s="3" t="str">
        <f t="shared" si="2"/>
        <v>#REF!</v>
      </c>
    </row>
    <row r="576" ht="15.75" customHeight="1">
      <c r="A576" s="24">
        <v>263.0</v>
      </c>
      <c r="B576" s="24" t="s">
        <v>5608</v>
      </c>
      <c r="C576" s="24" t="s">
        <v>66</v>
      </c>
      <c r="D576" s="24" t="s">
        <v>5846</v>
      </c>
      <c r="E576" s="24">
        <v>12.0</v>
      </c>
      <c r="F576" s="24">
        <v>38.0</v>
      </c>
      <c r="G576" s="24">
        <v>9.0</v>
      </c>
      <c r="H576" s="24">
        <v>3.0</v>
      </c>
      <c r="I576" s="24">
        <v>1.0</v>
      </c>
      <c r="J576" s="24">
        <v>10.0</v>
      </c>
      <c r="K576" s="24">
        <v>2.0</v>
      </c>
      <c r="L576" s="24">
        <v>10.0</v>
      </c>
      <c r="M576" s="24">
        <v>0.0</v>
      </c>
      <c r="N576" s="24">
        <v>1.0</v>
      </c>
      <c r="O576" s="24">
        <v>0.0</v>
      </c>
      <c r="P576" s="24">
        <v>0.0</v>
      </c>
      <c r="Q576" s="3">
        <v>5.3</v>
      </c>
      <c r="R576" s="3">
        <v>63.5</v>
      </c>
      <c r="S576" s="3" t="s">
        <v>4631</v>
      </c>
      <c r="T576" s="3"/>
      <c r="U576" s="3" t="str">
        <f t="shared" si="2"/>
        <v>#REF!</v>
      </c>
    </row>
    <row r="577" ht="15.75" customHeight="1">
      <c r="A577" s="24">
        <v>267.0</v>
      </c>
      <c r="B577" s="22" t="s">
        <v>5578</v>
      </c>
      <c r="C577" s="24" t="s">
        <v>107</v>
      </c>
      <c r="D577" s="24" t="s">
        <v>5846</v>
      </c>
      <c r="E577" s="24">
        <v>14.0</v>
      </c>
      <c r="F577" s="24">
        <v>43.0</v>
      </c>
      <c r="G577" s="24">
        <v>8.0</v>
      </c>
      <c r="H577" s="24">
        <v>0.0</v>
      </c>
      <c r="I577" s="24">
        <v>0.0</v>
      </c>
      <c r="J577" s="24">
        <v>0.0</v>
      </c>
      <c r="K577" s="24">
        <v>0.0</v>
      </c>
      <c r="L577" s="24">
        <v>13.0</v>
      </c>
      <c r="M577" s="24">
        <v>1.0</v>
      </c>
      <c r="N577" s="24">
        <v>0.0</v>
      </c>
      <c r="O577" s="24">
        <v>0.0</v>
      </c>
      <c r="P577" s="24">
        <v>0.0</v>
      </c>
      <c r="Q577" s="3">
        <v>4.5</v>
      </c>
      <c r="R577" s="3">
        <v>63.0</v>
      </c>
      <c r="S577" s="3" t="s">
        <v>4631</v>
      </c>
      <c r="T577" s="3"/>
      <c r="U577" s="3" t="str">
        <f t="shared" si="2"/>
        <v>#REF!</v>
      </c>
    </row>
    <row r="578" ht="15.75" customHeight="1">
      <c r="A578" s="24">
        <v>267.0</v>
      </c>
      <c r="B578" s="24" t="s">
        <v>5525</v>
      </c>
      <c r="C578" s="24" t="s">
        <v>70</v>
      </c>
      <c r="D578" s="24" t="s">
        <v>5846</v>
      </c>
      <c r="E578" s="24">
        <v>14.0</v>
      </c>
      <c r="F578" s="24">
        <v>36.0</v>
      </c>
      <c r="G578" s="24">
        <v>10.0</v>
      </c>
      <c r="H578" s="24">
        <v>0.0</v>
      </c>
      <c r="I578" s="24">
        <v>0.0</v>
      </c>
      <c r="J578" s="24">
        <v>0.0</v>
      </c>
      <c r="K578" s="24">
        <v>0.0</v>
      </c>
      <c r="L578" s="24">
        <v>13.0</v>
      </c>
      <c r="M578" s="24">
        <v>2.0</v>
      </c>
      <c r="N578" s="24">
        <v>0.0</v>
      </c>
      <c r="O578" s="24">
        <v>1.0</v>
      </c>
      <c r="P578" s="24">
        <v>0.0</v>
      </c>
      <c r="Q578" s="3">
        <v>4.5</v>
      </c>
      <c r="R578" s="3">
        <v>63.0</v>
      </c>
      <c r="S578" s="3" t="s">
        <v>4631</v>
      </c>
      <c r="T578" s="3"/>
      <c r="U578" s="3" t="str">
        <f t="shared" si="2"/>
        <v>#REF!</v>
      </c>
    </row>
    <row r="579" ht="15.75" customHeight="1">
      <c r="A579" s="24">
        <v>267.0</v>
      </c>
      <c r="B579" s="24" t="s">
        <v>4935</v>
      </c>
      <c r="C579" s="24" t="s">
        <v>68</v>
      </c>
      <c r="D579" s="24" t="s">
        <v>5845</v>
      </c>
      <c r="E579" s="24">
        <v>16.0</v>
      </c>
      <c r="F579" s="24">
        <v>41.0</v>
      </c>
      <c r="G579" s="24">
        <v>24.0</v>
      </c>
      <c r="H579" s="24">
        <v>6.0</v>
      </c>
      <c r="I579" s="24">
        <v>0.0</v>
      </c>
      <c r="J579" s="24">
        <v>0.0</v>
      </c>
      <c r="K579" s="24">
        <v>1.0</v>
      </c>
      <c r="L579" s="24">
        <v>0.0</v>
      </c>
      <c r="M579" s="24">
        <v>0.0</v>
      </c>
      <c r="N579" s="24">
        <v>1.0</v>
      </c>
      <c r="O579" s="24">
        <v>0.0</v>
      </c>
      <c r="P579" s="24">
        <v>0.0</v>
      </c>
      <c r="Q579" s="3">
        <v>3.9</v>
      </c>
      <c r="R579" s="3">
        <v>63.0</v>
      </c>
      <c r="S579" s="3" t="s">
        <v>4630</v>
      </c>
      <c r="T579" s="3"/>
      <c r="U579" s="3" t="str">
        <f t="shared" si="2"/>
        <v>#REF!</v>
      </c>
    </row>
    <row r="580" ht="15.75" customHeight="1">
      <c r="A580" s="24">
        <v>267.0</v>
      </c>
      <c r="B580" s="24" t="s">
        <v>5543</v>
      </c>
      <c r="C580" s="24" t="s">
        <v>95</v>
      </c>
      <c r="D580" s="24" t="s">
        <v>5846</v>
      </c>
      <c r="E580" s="24">
        <v>12.0</v>
      </c>
      <c r="F580" s="24">
        <v>45.0</v>
      </c>
      <c r="G580" s="24">
        <v>6.0</v>
      </c>
      <c r="H580" s="24">
        <v>1.0</v>
      </c>
      <c r="I580" s="24">
        <v>0.0</v>
      </c>
      <c r="J580" s="24">
        <v>0.0</v>
      </c>
      <c r="K580" s="24">
        <v>0.0</v>
      </c>
      <c r="L580" s="24">
        <v>5.0</v>
      </c>
      <c r="M580" s="24">
        <v>1.0</v>
      </c>
      <c r="N580" s="24">
        <v>2.0</v>
      </c>
      <c r="O580" s="24">
        <v>0.0</v>
      </c>
      <c r="P580" s="24">
        <v>0.0</v>
      </c>
      <c r="Q580" s="3">
        <v>5.2</v>
      </c>
      <c r="R580" s="3">
        <v>63.0</v>
      </c>
      <c r="S580" s="3" t="s">
        <v>4631</v>
      </c>
      <c r="T580" s="3"/>
      <c r="U580" s="3" t="str">
        <f t="shared" si="2"/>
        <v>#REF!</v>
      </c>
    </row>
    <row r="581" ht="15.75" customHeight="1">
      <c r="A581" s="24">
        <v>271.0</v>
      </c>
      <c r="B581" s="24" t="s">
        <v>5091</v>
      </c>
      <c r="C581" s="24" t="s">
        <v>44</v>
      </c>
      <c r="D581" s="24" t="s">
        <v>5847</v>
      </c>
      <c r="E581" s="24">
        <v>12.0</v>
      </c>
      <c r="F581" s="24">
        <v>17.0</v>
      </c>
      <c r="G581" s="24">
        <v>6.0</v>
      </c>
      <c r="H581" s="24">
        <v>6.5</v>
      </c>
      <c r="I581" s="24">
        <v>5.0</v>
      </c>
      <c r="J581" s="24">
        <v>36.0</v>
      </c>
      <c r="K581" s="24">
        <v>22.0</v>
      </c>
      <c r="L581" s="24">
        <v>0.0</v>
      </c>
      <c r="M581" s="24">
        <v>0.0</v>
      </c>
      <c r="N581" s="24">
        <v>0.0</v>
      </c>
      <c r="O581" s="24">
        <v>0.0</v>
      </c>
      <c r="P581" s="24">
        <v>0.0</v>
      </c>
      <c r="Q581" s="3">
        <v>5.2</v>
      </c>
      <c r="R581" s="3">
        <v>62.1</v>
      </c>
      <c r="S581" s="3" t="s">
        <v>4632</v>
      </c>
      <c r="T581" s="3"/>
      <c r="U581" s="3" t="str">
        <f t="shared" si="2"/>
        <v>#REF!</v>
      </c>
    </row>
    <row r="582" ht="15.75" customHeight="1">
      <c r="A582" s="24">
        <v>272.0</v>
      </c>
      <c r="B582" s="24" t="s">
        <v>4962</v>
      </c>
      <c r="C582" s="24" t="s">
        <v>2564</v>
      </c>
      <c r="D582" s="24" t="s">
        <v>5845</v>
      </c>
      <c r="E582" s="24">
        <v>16.0</v>
      </c>
      <c r="F582" s="24">
        <v>37.0</v>
      </c>
      <c r="G582" s="24">
        <v>12.0</v>
      </c>
      <c r="H582" s="24">
        <v>4.0</v>
      </c>
      <c r="I582" s="24">
        <v>1.0</v>
      </c>
      <c r="J582" s="24">
        <v>0.0</v>
      </c>
      <c r="K582" s="24">
        <v>2.0</v>
      </c>
      <c r="L582" s="24">
        <v>2.0</v>
      </c>
      <c r="M582" s="24">
        <v>1.0</v>
      </c>
      <c r="N582" s="24">
        <v>1.0</v>
      </c>
      <c r="O582" s="24">
        <v>1.0</v>
      </c>
      <c r="P582" s="24">
        <v>0.0</v>
      </c>
      <c r="Q582" s="3">
        <v>3.9</v>
      </c>
      <c r="R582" s="3">
        <v>62.0</v>
      </c>
      <c r="S582" s="3" t="s">
        <v>4630</v>
      </c>
      <c r="T582" s="3"/>
      <c r="U582" s="3" t="str">
        <f t="shared" si="2"/>
        <v>#REF!</v>
      </c>
    </row>
    <row r="583" ht="15.75" customHeight="1">
      <c r="A583" s="24">
        <v>273.0</v>
      </c>
      <c r="B583" s="24" t="s">
        <v>4916</v>
      </c>
      <c r="C583" s="24" t="s">
        <v>2564</v>
      </c>
      <c r="D583" s="24" t="s">
        <v>5844</v>
      </c>
      <c r="E583" s="24">
        <v>12.0</v>
      </c>
      <c r="F583" s="24">
        <v>16.0</v>
      </c>
      <c r="G583" s="24">
        <v>9.0</v>
      </c>
      <c r="H583" s="24">
        <v>9.0</v>
      </c>
      <c r="I583" s="24">
        <v>5.5</v>
      </c>
      <c r="J583" s="24">
        <v>34.5</v>
      </c>
      <c r="K583" s="24">
        <v>14.0</v>
      </c>
      <c r="L583" s="24">
        <v>1.0</v>
      </c>
      <c r="M583" s="24">
        <v>0.0</v>
      </c>
      <c r="N583" s="24">
        <v>1.0</v>
      </c>
      <c r="O583" s="24">
        <v>0.0</v>
      </c>
      <c r="P583" s="24">
        <v>0.0</v>
      </c>
      <c r="Q583" s="3">
        <v>5.2</v>
      </c>
      <c r="R583" s="3">
        <v>61.95</v>
      </c>
      <c r="S583" s="3" t="s">
        <v>4630</v>
      </c>
      <c r="T583" s="3"/>
      <c r="U583" s="3" t="str">
        <f t="shared" si="2"/>
        <v>#REF!</v>
      </c>
    </row>
    <row r="584" ht="15.75" customHeight="1">
      <c r="A584" s="24">
        <v>274.0</v>
      </c>
      <c r="B584" s="24" t="s">
        <v>4922</v>
      </c>
      <c r="C584" s="24" t="s">
        <v>117</v>
      </c>
      <c r="D584" s="24" t="s">
        <v>5844</v>
      </c>
      <c r="E584" s="24">
        <v>16.0</v>
      </c>
      <c r="F584" s="24">
        <v>22.0</v>
      </c>
      <c r="G584" s="24">
        <v>20.0</v>
      </c>
      <c r="H584" s="24">
        <v>7.0</v>
      </c>
      <c r="I584" s="24">
        <v>3.5</v>
      </c>
      <c r="J584" s="24">
        <v>23.0</v>
      </c>
      <c r="K584" s="24">
        <v>9.0</v>
      </c>
      <c r="L584" s="24">
        <v>1.0</v>
      </c>
      <c r="M584" s="24">
        <v>0.0</v>
      </c>
      <c r="N584" s="24">
        <v>0.0</v>
      </c>
      <c r="O584" s="24">
        <v>1.0</v>
      </c>
      <c r="P584" s="24">
        <v>0.0</v>
      </c>
      <c r="Q584" s="3">
        <v>3.8</v>
      </c>
      <c r="R584" s="3">
        <v>61.3</v>
      </c>
      <c r="S584" s="3" t="s">
        <v>4630</v>
      </c>
      <c r="T584" s="3"/>
      <c r="U584" s="3" t="str">
        <f t="shared" si="2"/>
        <v>#REF!</v>
      </c>
    </row>
    <row r="585" ht="15.75" customHeight="1">
      <c r="A585" s="24">
        <v>275.0</v>
      </c>
      <c r="B585" s="24" t="s">
        <v>5168</v>
      </c>
      <c r="C585" s="24" t="s">
        <v>18</v>
      </c>
      <c r="D585" s="24" t="s">
        <v>5850</v>
      </c>
      <c r="E585" s="24">
        <v>16.0</v>
      </c>
      <c r="F585" s="24">
        <v>15.0</v>
      </c>
      <c r="G585" s="24">
        <v>22.0</v>
      </c>
      <c r="H585" s="24">
        <v>8.5</v>
      </c>
      <c r="I585" s="24">
        <v>5.0</v>
      </c>
      <c r="J585" s="24">
        <v>27.0</v>
      </c>
      <c r="K585" s="24">
        <v>12.0</v>
      </c>
      <c r="L585" s="24">
        <v>2.0</v>
      </c>
      <c r="M585" s="24">
        <v>0.0</v>
      </c>
      <c r="N585" s="24">
        <v>0.0</v>
      </c>
      <c r="O585" s="24">
        <v>0.0</v>
      </c>
      <c r="P585" s="24">
        <v>0.0</v>
      </c>
      <c r="Q585" s="3">
        <v>3.8</v>
      </c>
      <c r="R585" s="3">
        <v>61.2</v>
      </c>
      <c r="S585" s="3" t="s">
        <v>4632</v>
      </c>
      <c r="T585" s="3"/>
      <c r="U585" s="3" t="str">
        <f t="shared" si="2"/>
        <v>#REF!</v>
      </c>
    </row>
    <row r="586" ht="15.75" customHeight="1">
      <c r="A586" s="24">
        <v>276.0</v>
      </c>
      <c r="B586" s="24" t="s">
        <v>4949</v>
      </c>
      <c r="C586" s="24" t="s">
        <v>27</v>
      </c>
      <c r="D586" s="24" t="s">
        <v>5844</v>
      </c>
      <c r="E586" s="24">
        <v>16.0</v>
      </c>
      <c r="F586" s="24">
        <v>27.0</v>
      </c>
      <c r="G586" s="24">
        <v>10.0</v>
      </c>
      <c r="H586" s="24">
        <v>6.0</v>
      </c>
      <c r="I586" s="24">
        <v>5.0</v>
      </c>
      <c r="J586" s="24">
        <v>21.0</v>
      </c>
      <c r="K586" s="24">
        <v>6.0</v>
      </c>
      <c r="L586" s="24">
        <v>2.0</v>
      </c>
      <c r="M586" s="24">
        <v>0.0</v>
      </c>
      <c r="N586" s="24">
        <v>0.0</v>
      </c>
      <c r="O586" s="24">
        <v>1.0</v>
      </c>
      <c r="P586" s="24">
        <v>0.0</v>
      </c>
      <c r="Q586" s="3">
        <v>3.8</v>
      </c>
      <c r="R586" s="3">
        <v>61.1</v>
      </c>
      <c r="S586" s="3" t="s">
        <v>4630</v>
      </c>
      <c r="T586" s="3"/>
      <c r="U586" s="3" t="str">
        <f t="shared" si="2"/>
        <v>#REF!</v>
      </c>
    </row>
    <row r="587" ht="15.75" customHeight="1">
      <c r="A587" s="24">
        <v>277.0</v>
      </c>
      <c r="B587" s="24" t="s">
        <v>5613</v>
      </c>
      <c r="C587" s="24" t="s">
        <v>36</v>
      </c>
      <c r="D587" s="24" t="s">
        <v>5846</v>
      </c>
      <c r="E587" s="24">
        <v>14.0</v>
      </c>
      <c r="F587" s="24">
        <v>39.0</v>
      </c>
      <c r="G587" s="24">
        <v>6.0</v>
      </c>
      <c r="H587" s="24">
        <v>1.0</v>
      </c>
      <c r="I587" s="24">
        <v>0.0</v>
      </c>
      <c r="J587" s="24">
        <v>0.0</v>
      </c>
      <c r="K587" s="24">
        <v>0.0</v>
      </c>
      <c r="L587" s="24">
        <v>9.0</v>
      </c>
      <c r="M587" s="24">
        <v>1.0</v>
      </c>
      <c r="N587" s="24">
        <v>2.0</v>
      </c>
      <c r="O587" s="24">
        <v>0.0</v>
      </c>
      <c r="P587" s="24">
        <v>0.0</v>
      </c>
      <c r="Q587" s="3">
        <v>4.4</v>
      </c>
      <c r="R587" s="3">
        <v>61.0</v>
      </c>
      <c r="S587" s="3" t="s">
        <v>4631</v>
      </c>
      <c r="T587" s="3"/>
      <c r="U587" s="3" t="str">
        <f t="shared" si="2"/>
        <v>#REF!</v>
      </c>
    </row>
    <row r="588" ht="15.75" customHeight="1">
      <c r="A588" s="24">
        <v>277.0</v>
      </c>
      <c r="B588" s="24" t="s">
        <v>5584</v>
      </c>
      <c r="C588" s="24" t="s">
        <v>68</v>
      </c>
      <c r="D588" s="24" t="s">
        <v>5849</v>
      </c>
      <c r="E588" s="24">
        <v>12.0</v>
      </c>
      <c r="F588" s="24">
        <v>45.0</v>
      </c>
      <c r="G588" s="24">
        <v>12.0</v>
      </c>
      <c r="H588" s="24">
        <v>0.0</v>
      </c>
      <c r="I588" s="24">
        <v>0.0</v>
      </c>
      <c r="J588" s="24">
        <v>0.0</v>
      </c>
      <c r="K588" s="24">
        <v>1.0</v>
      </c>
      <c r="L588" s="24">
        <v>3.0</v>
      </c>
      <c r="M588" s="24">
        <v>1.0</v>
      </c>
      <c r="N588" s="24">
        <v>0.0</v>
      </c>
      <c r="O588" s="24">
        <v>1.0</v>
      </c>
      <c r="P588" s="24">
        <v>0.0</v>
      </c>
      <c r="Q588" s="3">
        <v>5.1</v>
      </c>
      <c r="R588" s="3">
        <v>61.0</v>
      </c>
      <c r="S588" s="3" t="s">
        <v>4631</v>
      </c>
      <c r="T588" s="3"/>
      <c r="U588" s="3" t="str">
        <f t="shared" si="2"/>
        <v>#REF!</v>
      </c>
    </row>
    <row r="589" ht="15.75" customHeight="1">
      <c r="A589" s="24">
        <v>279.0</v>
      </c>
      <c r="B589" s="24" t="s">
        <v>5186</v>
      </c>
      <c r="C589" s="24" t="s">
        <v>111</v>
      </c>
      <c r="D589" s="24" t="s">
        <v>5850</v>
      </c>
      <c r="E589" s="24">
        <v>14.0</v>
      </c>
      <c r="F589" s="24">
        <v>20.0</v>
      </c>
      <c r="G589" s="24">
        <v>12.0</v>
      </c>
      <c r="H589" s="24">
        <v>7.0</v>
      </c>
      <c r="I589" s="24">
        <v>3.5</v>
      </c>
      <c r="J589" s="24">
        <v>25.5</v>
      </c>
      <c r="K589" s="24">
        <v>11.0</v>
      </c>
      <c r="L589" s="24">
        <v>4.0</v>
      </c>
      <c r="M589" s="24">
        <v>0.0</v>
      </c>
      <c r="N589" s="24">
        <v>1.0</v>
      </c>
      <c r="O589" s="24">
        <v>0.0</v>
      </c>
      <c r="P589" s="24">
        <v>0.0</v>
      </c>
      <c r="Q589" s="3">
        <v>4.3</v>
      </c>
      <c r="R589" s="3">
        <v>60.55</v>
      </c>
      <c r="S589" s="3" t="s">
        <v>4632</v>
      </c>
      <c r="T589" s="3"/>
      <c r="U589" s="3" t="str">
        <f t="shared" si="2"/>
        <v>#REF!</v>
      </c>
    </row>
    <row r="590" ht="15.75" customHeight="1">
      <c r="A590" s="24">
        <v>280.0</v>
      </c>
      <c r="B590" s="22" t="s">
        <v>5160</v>
      </c>
      <c r="C590" s="24" t="s">
        <v>20</v>
      </c>
      <c r="D590" s="24" t="s">
        <v>5847</v>
      </c>
      <c r="E590" s="24">
        <v>15.0</v>
      </c>
      <c r="F590" s="24">
        <v>21.0</v>
      </c>
      <c r="G590" s="24">
        <v>25.0</v>
      </c>
      <c r="H590" s="24">
        <v>3.5</v>
      </c>
      <c r="I590" s="24">
        <v>0.5</v>
      </c>
      <c r="J590" s="24">
        <v>5.0</v>
      </c>
      <c r="K590" s="24">
        <v>16.0</v>
      </c>
      <c r="L590" s="24">
        <v>3.0</v>
      </c>
      <c r="M590" s="24">
        <v>0.0</v>
      </c>
      <c r="N590" s="24">
        <v>1.0</v>
      </c>
      <c r="O590" s="24">
        <v>0.0</v>
      </c>
      <c r="P590" s="24">
        <v>0.0</v>
      </c>
      <c r="Q590" s="3">
        <v>4.0</v>
      </c>
      <c r="R590" s="3">
        <v>60.5</v>
      </c>
      <c r="S590" s="3" t="s">
        <v>4632</v>
      </c>
      <c r="T590" s="3"/>
      <c r="U590" s="3" t="str">
        <f t="shared" si="2"/>
        <v>#REF!</v>
      </c>
    </row>
    <row r="591" ht="15.75" customHeight="1">
      <c r="A591" s="24">
        <v>280.0</v>
      </c>
      <c r="B591" s="24" t="s">
        <v>5863</v>
      </c>
      <c r="C591" s="24" t="s">
        <v>117</v>
      </c>
      <c r="D591" s="24" t="s">
        <v>5846</v>
      </c>
      <c r="E591" s="24">
        <v>14.0</v>
      </c>
      <c r="F591" s="24">
        <v>40.0</v>
      </c>
      <c r="G591" s="24">
        <v>19.0</v>
      </c>
      <c r="H591" s="24">
        <v>2.0</v>
      </c>
      <c r="I591" s="24">
        <v>0.0</v>
      </c>
      <c r="J591" s="24">
        <v>0.0</v>
      </c>
      <c r="K591" s="24">
        <v>0.0</v>
      </c>
      <c r="L591" s="24">
        <v>6.0</v>
      </c>
      <c r="M591" s="24">
        <v>1.0</v>
      </c>
      <c r="N591" s="24">
        <v>0.0</v>
      </c>
      <c r="O591" s="24">
        <v>0.0</v>
      </c>
      <c r="P591" s="24">
        <v>0.0</v>
      </c>
      <c r="Q591" s="3">
        <v>4.3</v>
      </c>
      <c r="R591" s="3">
        <v>60.5</v>
      </c>
      <c r="S591" s="3" t="s">
        <v>4631</v>
      </c>
      <c r="T591" s="3"/>
      <c r="U591" s="3" t="str">
        <f t="shared" si="2"/>
        <v>#REF!</v>
      </c>
    </row>
    <row r="592" ht="15.75" customHeight="1">
      <c r="A592" s="24">
        <v>282.0</v>
      </c>
      <c r="B592" s="24" t="s">
        <v>5594</v>
      </c>
      <c r="C592" s="24" t="s">
        <v>64</v>
      </c>
      <c r="D592" s="24" t="s">
        <v>5846</v>
      </c>
      <c r="E592" s="24">
        <v>16.0</v>
      </c>
      <c r="F592" s="24">
        <v>42.0</v>
      </c>
      <c r="G592" s="24">
        <v>8.0</v>
      </c>
      <c r="H592" s="24">
        <v>2.0</v>
      </c>
      <c r="I592" s="24">
        <v>0.0</v>
      </c>
      <c r="J592" s="24">
        <v>0.0</v>
      </c>
      <c r="K592" s="24">
        <v>1.0</v>
      </c>
      <c r="L592" s="24">
        <v>8.0</v>
      </c>
      <c r="M592" s="24">
        <v>1.0</v>
      </c>
      <c r="N592" s="24">
        <v>0.0</v>
      </c>
      <c r="O592" s="24">
        <v>0.0</v>
      </c>
      <c r="P592" s="24">
        <v>0.0</v>
      </c>
      <c r="Q592" s="3">
        <v>3.8</v>
      </c>
      <c r="R592" s="3">
        <v>60.0</v>
      </c>
      <c r="S592" s="3" t="s">
        <v>4631</v>
      </c>
      <c r="T592" s="3"/>
      <c r="U592" s="3" t="str">
        <f t="shared" si="2"/>
        <v>#REF!</v>
      </c>
    </row>
    <row r="593" ht="15.75" customHeight="1">
      <c r="A593" s="24">
        <v>283.0</v>
      </c>
      <c r="B593" s="24" t="s">
        <v>5142</v>
      </c>
      <c r="C593" s="24" t="s">
        <v>44</v>
      </c>
      <c r="D593" s="24" t="s">
        <v>5850</v>
      </c>
      <c r="E593" s="24">
        <v>16.0</v>
      </c>
      <c r="F593" s="24">
        <v>18.0</v>
      </c>
      <c r="G593" s="24">
        <v>29.0</v>
      </c>
      <c r="H593" s="24">
        <v>6.5</v>
      </c>
      <c r="I593" s="24">
        <v>4.5</v>
      </c>
      <c r="J593" s="24">
        <v>28.0</v>
      </c>
      <c r="K593" s="24">
        <v>9.0</v>
      </c>
      <c r="L593" s="24">
        <v>0.0</v>
      </c>
      <c r="M593" s="24">
        <v>0.0</v>
      </c>
      <c r="N593" s="24">
        <v>0.0</v>
      </c>
      <c r="O593" s="24">
        <v>0.0</v>
      </c>
      <c r="P593" s="24">
        <v>0.0</v>
      </c>
      <c r="Q593" s="3">
        <v>3.7</v>
      </c>
      <c r="R593" s="3">
        <v>59.8</v>
      </c>
      <c r="S593" s="3" t="s">
        <v>4632</v>
      </c>
      <c r="T593" s="3"/>
      <c r="U593" s="3" t="str">
        <f t="shared" si="2"/>
        <v>#REF!</v>
      </c>
    </row>
    <row r="594" ht="15.75" customHeight="1">
      <c r="A594" s="24">
        <v>283.0</v>
      </c>
      <c r="B594" s="24" t="s">
        <v>5197</v>
      </c>
      <c r="C594" s="24" t="s">
        <v>36</v>
      </c>
      <c r="D594" s="24" t="s">
        <v>5852</v>
      </c>
      <c r="E594" s="24">
        <v>13.0</v>
      </c>
      <c r="F594" s="24">
        <v>26.0</v>
      </c>
      <c r="G594" s="24">
        <v>18.0</v>
      </c>
      <c r="H594" s="24">
        <v>7.5</v>
      </c>
      <c r="I594" s="24">
        <v>3.0</v>
      </c>
      <c r="J594" s="24">
        <v>23.0</v>
      </c>
      <c r="K594" s="24">
        <v>6.0</v>
      </c>
      <c r="L594" s="24">
        <v>0.0</v>
      </c>
      <c r="M594" s="24">
        <v>0.0</v>
      </c>
      <c r="N594" s="24">
        <v>1.0</v>
      </c>
      <c r="O594" s="24">
        <v>0.0</v>
      </c>
      <c r="P594" s="24">
        <v>0.0</v>
      </c>
      <c r="Q594" s="3">
        <v>4.6</v>
      </c>
      <c r="R594" s="3">
        <v>59.8</v>
      </c>
      <c r="S594" s="3" t="s">
        <v>4632</v>
      </c>
      <c r="T594" s="3"/>
      <c r="U594" s="3" t="str">
        <f t="shared" si="2"/>
        <v>#REF!</v>
      </c>
    </row>
    <row r="595" ht="15.75" customHeight="1">
      <c r="A595" s="24">
        <v>285.0</v>
      </c>
      <c r="B595" s="24" t="s">
        <v>5546</v>
      </c>
      <c r="C595" s="24" t="s">
        <v>39</v>
      </c>
      <c r="D595" s="24" t="s">
        <v>5846</v>
      </c>
      <c r="E595" s="24">
        <v>16.0</v>
      </c>
      <c r="F595" s="24">
        <v>29.0</v>
      </c>
      <c r="G595" s="24">
        <v>10.0</v>
      </c>
      <c r="H595" s="24">
        <v>1.5</v>
      </c>
      <c r="I595" s="24">
        <v>0.0</v>
      </c>
      <c r="J595" s="24">
        <v>0.0</v>
      </c>
      <c r="K595" s="24">
        <v>1.0</v>
      </c>
      <c r="L595" s="24">
        <v>8.0</v>
      </c>
      <c r="M595" s="24">
        <v>2.0</v>
      </c>
      <c r="N595" s="24">
        <v>1.0</v>
      </c>
      <c r="O595" s="24">
        <v>2.0</v>
      </c>
      <c r="P595" s="24">
        <v>0.0</v>
      </c>
      <c r="Q595" s="3">
        <v>3.7</v>
      </c>
      <c r="R595" s="3">
        <v>59.5</v>
      </c>
      <c r="S595" s="3" t="s">
        <v>4631</v>
      </c>
      <c r="T595" s="3"/>
      <c r="U595" s="3" t="str">
        <f t="shared" si="2"/>
        <v>#REF!</v>
      </c>
    </row>
    <row r="596" ht="15.75" customHeight="1">
      <c r="A596" s="24">
        <v>285.0</v>
      </c>
      <c r="B596" s="24" t="s">
        <v>5630</v>
      </c>
      <c r="C596" s="24" t="s">
        <v>36</v>
      </c>
      <c r="D596" s="24" t="s">
        <v>5848</v>
      </c>
      <c r="E596" s="24">
        <v>15.0</v>
      </c>
      <c r="F596" s="24">
        <v>35.0</v>
      </c>
      <c r="G596" s="24">
        <v>9.0</v>
      </c>
      <c r="H596" s="24">
        <v>2.0</v>
      </c>
      <c r="I596" s="24">
        <v>1.0</v>
      </c>
      <c r="J596" s="24">
        <v>10.0</v>
      </c>
      <c r="K596" s="24">
        <v>2.0</v>
      </c>
      <c r="L596" s="24">
        <v>4.0</v>
      </c>
      <c r="M596" s="24">
        <v>3.0</v>
      </c>
      <c r="N596" s="24">
        <v>0.0</v>
      </c>
      <c r="O596" s="24">
        <v>0.0</v>
      </c>
      <c r="P596" s="24">
        <v>0.0</v>
      </c>
      <c r="Q596" s="3">
        <v>4.0</v>
      </c>
      <c r="R596" s="3">
        <v>59.5</v>
      </c>
      <c r="S596" s="3" t="s">
        <v>4631</v>
      </c>
      <c r="T596" s="3"/>
      <c r="U596" s="3" t="str">
        <f t="shared" si="2"/>
        <v>#REF!</v>
      </c>
    </row>
    <row r="597" ht="15.75" customHeight="1">
      <c r="A597" s="24">
        <v>285.0</v>
      </c>
      <c r="B597" s="22" t="s">
        <v>5580</v>
      </c>
      <c r="C597" s="24" t="s">
        <v>140</v>
      </c>
      <c r="D597" s="24" t="s">
        <v>5846</v>
      </c>
      <c r="E597" s="24">
        <v>15.0</v>
      </c>
      <c r="F597" s="24">
        <v>38.0</v>
      </c>
      <c r="G597" s="24">
        <v>15.0</v>
      </c>
      <c r="H597" s="24">
        <v>0.0</v>
      </c>
      <c r="I597" s="24">
        <v>0.0</v>
      </c>
      <c r="J597" s="24">
        <v>0.0</v>
      </c>
      <c r="K597" s="24">
        <v>0.0</v>
      </c>
      <c r="L597" s="24">
        <v>8.0</v>
      </c>
      <c r="M597" s="24">
        <v>0.0</v>
      </c>
      <c r="N597" s="24">
        <v>2.0</v>
      </c>
      <c r="O597" s="24">
        <v>0.0</v>
      </c>
      <c r="P597" s="24">
        <v>0.0</v>
      </c>
      <c r="Q597" s="3">
        <v>4.0</v>
      </c>
      <c r="R597" s="3">
        <v>59.5</v>
      </c>
      <c r="S597" s="3" t="s">
        <v>4631</v>
      </c>
      <c r="T597" s="3"/>
      <c r="U597" s="3" t="str">
        <f t="shared" si="2"/>
        <v>#REF!</v>
      </c>
    </row>
    <row r="598" ht="15.75" customHeight="1">
      <c r="A598" s="24">
        <v>288.0</v>
      </c>
      <c r="B598" s="22" t="s">
        <v>4969</v>
      </c>
      <c r="C598" s="24" t="s">
        <v>99</v>
      </c>
      <c r="D598" s="24" t="s">
        <v>5845</v>
      </c>
      <c r="E598" s="24">
        <v>9.0</v>
      </c>
      <c r="F598" s="24">
        <v>36.0</v>
      </c>
      <c r="G598" s="24">
        <v>25.0</v>
      </c>
      <c r="H598" s="24">
        <v>3.0</v>
      </c>
      <c r="I598" s="24">
        <v>1.0</v>
      </c>
      <c r="J598" s="24">
        <v>9.0</v>
      </c>
      <c r="K598" s="24">
        <v>1.0</v>
      </c>
      <c r="L598" s="24">
        <v>1.0</v>
      </c>
      <c r="M598" s="24">
        <v>0.0</v>
      </c>
      <c r="N598" s="24">
        <v>0.0</v>
      </c>
      <c r="O598" s="24">
        <v>1.0</v>
      </c>
      <c r="P598" s="24">
        <v>0.0</v>
      </c>
      <c r="Q598" s="3">
        <v>6.6</v>
      </c>
      <c r="R598" s="3">
        <v>59.4</v>
      </c>
      <c r="S598" s="3" t="s">
        <v>4630</v>
      </c>
      <c r="T598" s="3"/>
      <c r="U598" s="3" t="str">
        <f t="shared" si="2"/>
        <v>#REF!</v>
      </c>
    </row>
    <row r="599" ht="15.75" customHeight="1">
      <c r="A599" s="24">
        <v>289.0</v>
      </c>
      <c r="B599" s="22" t="s">
        <v>4874</v>
      </c>
      <c r="C599" s="24" t="s">
        <v>83</v>
      </c>
      <c r="D599" s="24" t="s">
        <v>5844</v>
      </c>
      <c r="E599" s="24">
        <v>16.0</v>
      </c>
      <c r="F599" s="24">
        <v>27.0</v>
      </c>
      <c r="G599" s="24">
        <v>13.0</v>
      </c>
      <c r="H599" s="24">
        <v>5.0</v>
      </c>
      <c r="I599" s="24">
        <v>3.0</v>
      </c>
      <c r="J599" s="24">
        <v>18.0</v>
      </c>
      <c r="K599" s="24">
        <v>12.0</v>
      </c>
      <c r="L599" s="24">
        <v>1.0</v>
      </c>
      <c r="M599" s="24">
        <v>0.0</v>
      </c>
      <c r="N599" s="24">
        <v>0.0</v>
      </c>
      <c r="O599" s="24">
        <v>0.0</v>
      </c>
      <c r="P599" s="24">
        <v>0.0</v>
      </c>
      <c r="Q599" s="3">
        <v>3.7</v>
      </c>
      <c r="R599" s="3">
        <v>59.3</v>
      </c>
      <c r="S599" s="3" t="s">
        <v>4630</v>
      </c>
      <c r="T599" s="3"/>
      <c r="U599" s="3" t="str">
        <f t="shared" si="2"/>
        <v>#REF!</v>
      </c>
    </row>
    <row r="600" ht="15.75" customHeight="1">
      <c r="A600" s="24">
        <v>289.0</v>
      </c>
      <c r="B600" s="24" t="s">
        <v>5158</v>
      </c>
      <c r="C600" s="24" t="s">
        <v>58</v>
      </c>
      <c r="D600" s="24" t="s">
        <v>5852</v>
      </c>
      <c r="E600" s="24">
        <v>16.0</v>
      </c>
      <c r="F600" s="24">
        <v>19.0</v>
      </c>
      <c r="G600" s="24">
        <v>16.0</v>
      </c>
      <c r="H600" s="24">
        <v>5.5</v>
      </c>
      <c r="I600" s="24">
        <v>2.5</v>
      </c>
      <c r="J600" s="24">
        <v>17.0</v>
      </c>
      <c r="K600" s="24">
        <v>11.0</v>
      </c>
      <c r="L600" s="24">
        <v>3.0</v>
      </c>
      <c r="M600" s="24">
        <v>0.0</v>
      </c>
      <c r="N600" s="24">
        <v>0.0</v>
      </c>
      <c r="O600" s="24">
        <v>0.0</v>
      </c>
      <c r="P600" s="24">
        <v>0.0</v>
      </c>
      <c r="Q600" s="3">
        <v>3.7</v>
      </c>
      <c r="R600" s="3">
        <v>59.3</v>
      </c>
      <c r="S600" s="3" t="s">
        <v>4632</v>
      </c>
      <c r="T600" s="3"/>
      <c r="U600" s="3" t="str">
        <f t="shared" si="2"/>
        <v>#REF!</v>
      </c>
    </row>
    <row r="601" ht="15.75" customHeight="1">
      <c r="A601" s="24">
        <v>291.0</v>
      </c>
      <c r="B601" s="24" t="s">
        <v>5284</v>
      </c>
      <c r="C601" s="24" t="s">
        <v>50</v>
      </c>
      <c r="D601" s="24" t="s">
        <v>5847</v>
      </c>
      <c r="E601" s="24">
        <v>15.0</v>
      </c>
      <c r="F601" s="24">
        <v>10.0</v>
      </c>
      <c r="G601" s="24">
        <v>5.0</v>
      </c>
      <c r="H601" s="24">
        <v>6.5</v>
      </c>
      <c r="I601" s="24">
        <v>7.0</v>
      </c>
      <c r="J601" s="24">
        <v>51.5</v>
      </c>
      <c r="K601" s="24">
        <v>12.0</v>
      </c>
      <c r="L601" s="24">
        <v>0.0</v>
      </c>
      <c r="M601" s="24">
        <v>0.0</v>
      </c>
      <c r="N601" s="24">
        <v>3.0</v>
      </c>
      <c r="O601" s="24">
        <v>0.0</v>
      </c>
      <c r="P601" s="24">
        <v>0.0</v>
      </c>
      <c r="Q601" s="3">
        <v>3.9</v>
      </c>
      <c r="R601" s="3">
        <v>59.15</v>
      </c>
      <c r="S601" s="3" t="s">
        <v>4632</v>
      </c>
      <c r="T601" s="3"/>
      <c r="U601" s="3" t="str">
        <f t="shared" si="2"/>
        <v>#REF!</v>
      </c>
    </row>
    <row r="602" ht="15.75" customHeight="1">
      <c r="A602" s="24">
        <v>292.0</v>
      </c>
      <c r="B602" s="24" t="s">
        <v>5544</v>
      </c>
      <c r="C602" s="24" t="s">
        <v>107</v>
      </c>
      <c r="D602" s="24" t="s">
        <v>5846</v>
      </c>
      <c r="E602" s="24">
        <v>14.0</v>
      </c>
      <c r="F602" s="24">
        <v>36.0</v>
      </c>
      <c r="G602" s="24">
        <v>14.0</v>
      </c>
      <c r="H602" s="24">
        <v>0.0</v>
      </c>
      <c r="I602" s="24">
        <v>0.0</v>
      </c>
      <c r="J602" s="24">
        <v>0.0</v>
      </c>
      <c r="K602" s="24">
        <v>0.0</v>
      </c>
      <c r="L602" s="24">
        <v>13.0</v>
      </c>
      <c r="M602" s="24">
        <v>1.0</v>
      </c>
      <c r="N602" s="24">
        <v>0.0</v>
      </c>
      <c r="O602" s="24">
        <v>0.0</v>
      </c>
      <c r="P602" s="24">
        <v>0.0</v>
      </c>
      <c r="Q602" s="3">
        <v>4.2</v>
      </c>
      <c r="R602" s="3">
        <v>59.0</v>
      </c>
      <c r="S602" s="3" t="s">
        <v>4631</v>
      </c>
      <c r="T602" s="3"/>
      <c r="U602" s="3" t="str">
        <f t="shared" si="2"/>
        <v>#REF!</v>
      </c>
    </row>
    <row r="603" ht="15.75" customHeight="1">
      <c r="A603" s="24">
        <v>292.0</v>
      </c>
      <c r="B603" s="24" t="s">
        <v>5568</v>
      </c>
      <c r="C603" s="24" t="s">
        <v>50</v>
      </c>
      <c r="D603" s="24" t="s">
        <v>5846</v>
      </c>
      <c r="E603" s="24">
        <v>16.0</v>
      </c>
      <c r="F603" s="24">
        <v>42.0</v>
      </c>
      <c r="G603" s="24">
        <v>8.0</v>
      </c>
      <c r="H603" s="24">
        <v>0.0</v>
      </c>
      <c r="I603" s="24">
        <v>0.0</v>
      </c>
      <c r="J603" s="24">
        <v>0.0</v>
      </c>
      <c r="K603" s="24">
        <v>0.0</v>
      </c>
      <c r="L603" s="24">
        <v>10.0</v>
      </c>
      <c r="M603" s="24">
        <v>1.0</v>
      </c>
      <c r="N603" s="24">
        <v>0.0</v>
      </c>
      <c r="O603" s="24">
        <v>0.0</v>
      </c>
      <c r="P603" s="24">
        <v>0.0</v>
      </c>
      <c r="Q603" s="3">
        <v>3.7</v>
      </c>
      <c r="R603" s="3">
        <v>59.0</v>
      </c>
      <c r="S603" s="3" t="s">
        <v>4631</v>
      </c>
      <c r="T603" s="3"/>
      <c r="U603" s="3" t="str">
        <f t="shared" si="2"/>
        <v>#REF!</v>
      </c>
    </row>
    <row r="604" ht="15.75" customHeight="1">
      <c r="A604" s="24">
        <v>294.0</v>
      </c>
      <c r="B604" s="22" t="s">
        <v>5173</v>
      </c>
      <c r="C604" s="24" t="s">
        <v>50</v>
      </c>
      <c r="D604" s="24" t="s">
        <v>5850</v>
      </c>
      <c r="E604" s="24">
        <v>16.0</v>
      </c>
      <c r="F604" s="24">
        <v>28.0</v>
      </c>
      <c r="G604" s="24">
        <v>22.0</v>
      </c>
      <c r="H604" s="24">
        <v>9.0</v>
      </c>
      <c r="I604" s="24">
        <v>1.5</v>
      </c>
      <c r="J604" s="24">
        <v>7.5</v>
      </c>
      <c r="K604" s="24">
        <v>6.0</v>
      </c>
      <c r="L604" s="24">
        <v>1.0</v>
      </c>
      <c r="M604" s="24">
        <v>0.0</v>
      </c>
      <c r="N604" s="24">
        <v>0.0</v>
      </c>
      <c r="O604" s="24">
        <v>0.0</v>
      </c>
      <c r="P604" s="24">
        <v>0.0</v>
      </c>
      <c r="Q604" s="3">
        <v>3.7</v>
      </c>
      <c r="R604" s="3">
        <v>58.75</v>
      </c>
      <c r="S604" s="3" t="s">
        <v>4632</v>
      </c>
      <c r="T604" s="3"/>
      <c r="U604" s="3" t="str">
        <f t="shared" si="2"/>
        <v>#REF!</v>
      </c>
    </row>
    <row r="605" ht="15.75" customHeight="1">
      <c r="A605" s="24">
        <v>295.0</v>
      </c>
      <c r="B605" s="24" t="s">
        <v>5864</v>
      </c>
      <c r="C605" s="24" t="s">
        <v>27</v>
      </c>
      <c r="D605" s="24" t="s">
        <v>5846</v>
      </c>
      <c r="E605" s="24">
        <v>14.0</v>
      </c>
      <c r="F605" s="24">
        <v>45.0</v>
      </c>
      <c r="G605" s="24">
        <v>5.0</v>
      </c>
      <c r="H605" s="24">
        <v>4.0</v>
      </c>
      <c r="I605" s="24">
        <v>0.0</v>
      </c>
      <c r="J605" s="24">
        <v>0.0</v>
      </c>
      <c r="K605" s="24">
        <v>2.0</v>
      </c>
      <c r="L605" s="24">
        <v>5.0</v>
      </c>
      <c r="M605" s="24">
        <v>0.0</v>
      </c>
      <c r="N605" s="24">
        <v>0.0</v>
      </c>
      <c r="O605" s="24">
        <v>0.0</v>
      </c>
      <c r="P605" s="24">
        <v>0.0</v>
      </c>
      <c r="Q605" s="3">
        <v>4.2</v>
      </c>
      <c r="R605" s="3">
        <v>58.5</v>
      </c>
      <c r="S605" s="3" t="s">
        <v>4631</v>
      </c>
      <c r="T605" s="3"/>
      <c r="U605" s="3" t="str">
        <f t="shared" si="2"/>
        <v>#REF!</v>
      </c>
    </row>
    <row r="606" ht="15.75" customHeight="1">
      <c r="A606" s="24">
        <v>295.0</v>
      </c>
      <c r="B606" s="24" t="s">
        <v>5595</v>
      </c>
      <c r="C606" s="24" t="s">
        <v>50</v>
      </c>
      <c r="D606" s="24" t="s">
        <v>5849</v>
      </c>
      <c r="E606" s="24">
        <v>9.0</v>
      </c>
      <c r="F606" s="24">
        <v>38.0</v>
      </c>
      <c r="G606" s="24">
        <v>11.0</v>
      </c>
      <c r="H606" s="24">
        <v>4.0</v>
      </c>
      <c r="I606" s="24">
        <v>0.0</v>
      </c>
      <c r="J606" s="24">
        <v>0.0</v>
      </c>
      <c r="K606" s="24">
        <v>2.0</v>
      </c>
      <c r="L606" s="24">
        <v>3.0</v>
      </c>
      <c r="M606" s="24">
        <v>1.0</v>
      </c>
      <c r="N606" s="24">
        <v>0.0</v>
      </c>
      <c r="O606" s="24">
        <v>1.0</v>
      </c>
      <c r="P606" s="24">
        <v>0.0</v>
      </c>
      <c r="Q606" s="3">
        <v>6.5</v>
      </c>
      <c r="R606" s="3">
        <v>58.5</v>
      </c>
      <c r="S606" s="3" t="s">
        <v>4631</v>
      </c>
      <c r="T606" s="3"/>
      <c r="U606" s="3" t="str">
        <f t="shared" si="2"/>
        <v>#REF!</v>
      </c>
    </row>
    <row r="607" ht="15.75" customHeight="1">
      <c r="A607" s="24">
        <v>295.0</v>
      </c>
      <c r="B607" s="24" t="s">
        <v>4936</v>
      </c>
      <c r="C607" s="24" t="s">
        <v>117</v>
      </c>
      <c r="D607" s="24" t="s">
        <v>4630</v>
      </c>
      <c r="E607" s="24">
        <v>13.0</v>
      </c>
      <c r="F607" s="24">
        <v>35.0</v>
      </c>
      <c r="G607" s="24">
        <v>37.0</v>
      </c>
      <c r="H607" s="24">
        <v>2.0</v>
      </c>
      <c r="I607" s="24">
        <v>0.0</v>
      </c>
      <c r="J607" s="24">
        <v>0.0</v>
      </c>
      <c r="K607" s="24">
        <v>2.0</v>
      </c>
      <c r="L607" s="24">
        <v>1.0</v>
      </c>
      <c r="M607" s="24">
        <v>0.0</v>
      </c>
      <c r="N607" s="24">
        <v>0.0</v>
      </c>
      <c r="O607" s="24">
        <v>0.0</v>
      </c>
      <c r="P607" s="24">
        <v>0.0</v>
      </c>
      <c r="Q607" s="3">
        <v>4.5</v>
      </c>
      <c r="R607" s="3">
        <v>58.5</v>
      </c>
      <c r="S607" s="3" t="s">
        <v>4630</v>
      </c>
      <c r="T607" s="3"/>
      <c r="U607" s="3" t="str">
        <f t="shared" si="2"/>
        <v>#REF!</v>
      </c>
    </row>
    <row r="608" ht="15.75" customHeight="1">
      <c r="A608" s="24">
        <v>295.0</v>
      </c>
      <c r="B608" s="24" t="s">
        <v>5565</v>
      </c>
      <c r="C608" s="24" t="s">
        <v>140</v>
      </c>
      <c r="D608" s="24" t="s">
        <v>5846</v>
      </c>
      <c r="E608" s="24">
        <v>16.0</v>
      </c>
      <c r="F608" s="24">
        <v>29.0</v>
      </c>
      <c r="G608" s="24">
        <v>7.0</v>
      </c>
      <c r="H608" s="24">
        <v>0.0</v>
      </c>
      <c r="I608" s="24">
        <v>0.0</v>
      </c>
      <c r="J608" s="24">
        <v>0.0</v>
      </c>
      <c r="K608" s="24">
        <v>1.0</v>
      </c>
      <c r="L608" s="24">
        <v>10.0</v>
      </c>
      <c r="M608" s="24">
        <v>5.0</v>
      </c>
      <c r="N608" s="24">
        <v>0.0</v>
      </c>
      <c r="O608" s="24">
        <v>0.0</v>
      </c>
      <c r="P608" s="24">
        <v>0.0</v>
      </c>
      <c r="Q608" s="3">
        <v>3.7</v>
      </c>
      <c r="R608" s="3">
        <v>58.5</v>
      </c>
      <c r="S608" s="3" t="s">
        <v>4631</v>
      </c>
      <c r="T608" s="3"/>
      <c r="U608" s="3" t="str">
        <f t="shared" si="2"/>
        <v>#REF!</v>
      </c>
    </row>
    <row r="609" ht="15.75" customHeight="1">
      <c r="A609" s="24">
        <v>299.0</v>
      </c>
      <c r="B609" s="24" t="s">
        <v>5616</v>
      </c>
      <c r="C609" s="24" t="s">
        <v>123</v>
      </c>
      <c r="D609" s="24" t="s">
        <v>5846</v>
      </c>
      <c r="E609" s="24">
        <v>12.0</v>
      </c>
      <c r="F609" s="24">
        <v>39.0</v>
      </c>
      <c r="G609" s="24">
        <v>11.0</v>
      </c>
      <c r="H609" s="24">
        <v>2.0</v>
      </c>
      <c r="I609" s="24">
        <v>1.0</v>
      </c>
      <c r="J609" s="24">
        <v>7.0</v>
      </c>
      <c r="K609" s="24">
        <v>1.0</v>
      </c>
      <c r="L609" s="24">
        <v>5.0</v>
      </c>
      <c r="M609" s="24">
        <v>0.0</v>
      </c>
      <c r="N609" s="24">
        <v>1.0</v>
      </c>
      <c r="O609" s="24">
        <v>0.0</v>
      </c>
      <c r="P609" s="24">
        <v>0.0</v>
      </c>
      <c r="Q609" s="3">
        <v>4.8</v>
      </c>
      <c r="R609" s="3">
        <v>58.2</v>
      </c>
      <c r="S609" s="3" t="s">
        <v>4631</v>
      </c>
      <c r="T609" s="3"/>
      <c r="U609" s="3" t="str">
        <f t="shared" si="2"/>
        <v>#REF!</v>
      </c>
    </row>
    <row r="610" ht="15.75" customHeight="1">
      <c r="A610" s="24">
        <v>300.0</v>
      </c>
      <c r="B610" s="24" t="s">
        <v>5156</v>
      </c>
      <c r="C610" s="24" t="s">
        <v>2564</v>
      </c>
      <c r="D610" s="24" t="s">
        <v>5852</v>
      </c>
      <c r="E610" s="24">
        <v>15.0</v>
      </c>
      <c r="F610" s="24">
        <v>32.0</v>
      </c>
      <c r="G610" s="24">
        <v>24.0</v>
      </c>
      <c r="H610" s="24">
        <v>3.0</v>
      </c>
      <c r="I610" s="24">
        <v>2.0</v>
      </c>
      <c r="J610" s="24">
        <v>11.0</v>
      </c>
      <c r="K610" s="24">
        <v>4.0</v>
      </c>
      <c r="L610" s="24">
        <v>2.0</v>
      </c>
      <c r="M610" s="24">
        <v>0.0</v>
      </c>
      <c r="N610" s="24">
        <v>0.0</v>
      </c>
      <c r="O610" s="24">
        <v>0.0</v>
      </c>
      <c r="P610" s="24">
        <v>0.0</v>
      </c>
      <c r="Q610" s="3">
        <v>3.9</v>
      </c>
      <c r="R610" s="3">
        <v>58.1</v>
      </c>
      <c r="S610" s="3" t="s">
        <v>4632</v>
      </c>
      <c r="T610" s="3"/>
      <c r="U610" s="3" t="str">
        <f t="shared" si="2"/>
        <v>#REF!</v>
      </c>
    </row>
    <row r="611" ht="15.75" customHeight="1">
      <c r="P611" s="3"/>
      <c r="Q611" s="3"/>
      <c r="R611" s="3"/>
      <c r="S611" s="3"/>
      <c r="T611" s="3"/>
    </row>
    <row r="612" ht="15.75" customHeight="1">
      <c r="P612" s="3"/>
      <c r="Q612" s="3"/>
      <c r="R612" s="3"/>
      <c r="S612" s="3"/>
      <c r="T612" s="3"/>
    </row>
    <row r="613" ht="15.75" customHeight="1">
      <c r="P613" s="3"/>
      <c r="Q613" s="3"/>
      <c r="R613" s="3"/>
      <c r="S613" s="3"/>
      <c r="T613" s="3"/>
    </row>
    <row r="614" ht="15.75" customHeight="1">
      <c r="P614" s="3"/>
      <c r="Q614" s="3"/>
      <c r="R614" s="3"/>
      <c r="S614" s="3"/>
      <c r="T614" s="3"/>
    </row>
    <row r="615" ht="15.75" customHeight="1">
      <c r="P615" s="3"/>
      <c r="Q615" s="3"/>
      <c r="R615" s="3"/>
      <c r="S615" s="3"/>
      <c r="T615" s="3"/>
    </row>
    <row r="616" ht="15.75" customHeight="1">
      <c r="P616" s="3"/>
      <c r="Q616" s="3"/>
      <c r="R616" s="3"/>
      <c r="S616" s="3"/>
      <c r="T616" s="3"/>
    </row>
    <row r="617" ht="15.75" customHeight="1">
      <c r="P617" s="3"/>
      <c r="Q617" s="3"/>
      <c r="R617" s="3"/>
      <c r="S617" s="3"/>
      <c r="T617" s="3"/>
    </row>
    <row r="618" ht="15.75" customHeight="1">
      <c r="P618" s="3"/>
      <c r="Q618" s="3"/>
      <c r="R618" s="3"/>
      <c r="S618" s="3"/>
      <c r="T618" s="3"/>
    </row>
    <row r="619" ht="15.75" customHeight="1">
      <c r="P619" s="3"/>
      <c r="Q619" s="3"/>
      <c r="R619" s="3"/>
      <c r="S619" s="3"/>
      <c r="T619" s="3"/>
    </row>
    <row r="620" ht="15.75" customHeight="1">
      <c r="P620" s="3"/>
      <c r="Q620" s="3"/>
      <c r="R620" s="3"/>
      <c r="S620" s="3"/>
      <c r="T620" s="3"/>
    </row>
    <row r="621" ht="15.75" customHeight="1">
      <c r="P621" s="3"/>
      <c r="Q621" s="3"/>
      <c r="R621" s="3"/>
      <c r="S621" s="3"/>
      <c r="T621" s="3"/>
    </row>
    <row r="622" ht="15.75" customHeight="1">
      <c r="P622" s="3"/>
      <c r="Q622" s="3"/>
      <c r="R622" s="3"/>
      <c r="S622" s="3"/>
      <c r="T622" s="3"/>
    </row>
    <row r="623" ht="15.75" customHeight="1">
      <c r="P623" s="3"/>
      <c r="Q623" s="3"/>
      <c r="R623" s="3"/>
      <c r="S623" s="3"/>
      <c r="T623" s="3"/>
    </row>
    <row r="624" ht="15.75" customHeight="1">
      <c r="P624" s="3"/>
      <c r="Q624" s="3"/>
      <c r="R624" s="3"/>
      <c r="S624" s="3"/>
      <c r="T624" s="3"/>
    </row>
    <row r="625" ht="15.75" customHeight="1">
      <c r="P625" s="3"/>
      <c r="Q625" s="3"/>
      <c r="R625" s="3"/>
      <c r="S625" s="3"/>
      <c r="T625" s="3"/>
    </row>
    <row r="626" ht="15.75" customHeight="1">
      <c r="P626" s="3"/>
      <c r="Q626" s="3"/>
      <c r="R626" s="3"/>
      <c r="S626" s="3"/>
      <c r="T626" s="3"/>
    </row>
    <row r="627" ht="15.75" customHeight="1">
      <c r="P627" s="3"/>
      <c r="Q627" s="3"/>
      <c r="R627" s="3"/>
      <c r="S627" s="3"/>
      <c r="T627" s="3"/>
    </row>
    <row r="628" ht="15.75" customHeight="1">
      <c r="P628" s="3"/>
      <c r="Q628" s="3"/>
      <c r="R628" s="3"/>
      <c r="S628" s="3"/>
      <c r="T628" s="3"/>
    </row>
    <row r="629" ht="15.75" customHeight="1">
      <c r="P629" s="3"/>
      <c r="Q629" s="3"/>
      <c r="R629" s="3"/>
      <c r="S629" s="3"/>
      <c r="T629" s="3"/>
    </row>
    <row r="630" ht="15.75" customHeight="1">
      <c r="P630" s="3"/>
      <c r="Q630" s="3"/>
      <c r="R630" s="3"/>
      <c r="S630" s="3"/>
      <c r="T630" s="3"/>
    </row>
    <row r="631" ht="15.75" customHeight="1">
      <c r="P631" s="3"/>
      <c r="Q631" s="3"/>
      <c r="R631" s="3"/>
      <c r="S631" s="3"/>
      <c r="T631" s="3"/>
    </row>
    <row r="632" ht="15.75" customHeight="1">
      <c r="P632" s="3"/>
      <c r="Q632" s="3"/>
      <c r="R632" s="3"/>
      <c r="S632" s="3"/>
      <c r="T632" s="3"/>
    </row>
    <row r="633" ht="15.75" customHeight="1">
      <c r="P633" s="3"/>
      <c r="Q633" s="3"/>
      <c r="R633" s="3"/>
      <c r="S633" s="3"/>
      <c r="T633" s="3"/>
    </row>
    <row r="634" ht="15.75" customHeight="1">
      <c r="P634" s="3"/>
      <c r="Q634" s="3"/>
      <c r="R634" s="3"/>
      <c r="S634" s="3"/>
      <c r="T634" s="3"/>
    </row>
    <row r="635" ht="15.75" customHeight="1">
      <c r="P635" s="3"/>
      <c r="Q635" s="3"/>
      <c r="R635" s="3"/>
      <c r="S635" s="3"/>
      <c r="T635" s="3"/>
    </row>
    <row r="636" ht="15.75" customHeight="1">
      <c r="P636" s="3"/>
      <c r="Q636" s="3"/>
      <c r="R636" s="3"/>
      <c r="S636" s="3"/>
      <c r="T636" s="3"/>
    </row>
    <row r="637" ht="15.75" customHeight="1">
      <c r="P637" s="3"/>
      <c r="Q637" s="3"/>
      <c r="R637" s="3"/>
      <c r="S637" s="3"/>
      <c r="T637" s="3"/>
    </row>
    <row r="638" ht="15.75" customHeight="1">
      <c r="P638" s="3"/>
      <c r="Q638" s="3"/>
      <c r="R638" s="3"/>
      <c r="S638" s="3"/>
      <c r="T638" s="3"/>
    </row>
    <row r="639" ht="15.75" customHeight="1">
      <c r="P639" s="3"/>
      <c r="Q639" s="3"/>
      <c r="R639" s="3"/>
      <c r="S639" s="3"/>
      <c r="T639" s="3"/>
    </row>
    <row r="640" ht="15.75" customHeight="1">
      <c r="P640" s="3"/>
      <c r="Q640" s="3"/>
      <c r="R640" s="3"/>
      <c r="S640" s="3"/>
      <c r="T640" s="3"/>
    </row>
    <row r="641" ht="15.75" customHeight="1">
      <c r="P641" s="3"/>
      <c r="Q641" s="3"/>
      <c r="R641" s="3"/>
      <c r="S641" s="3"/>
      <c r="T641" s="3"/>
    </row>
    <row r="642" ht="15.75" customHeight="1">
      <c r="P642" s="3"/>
      <c r="Q642" s="3"/>
      <c r="R642" s="3"/>
      <c r="S642" s="3"/>
      <c r="T642" s="3"/>
    </row>
    <row r="643" ht="15.75" customHeight="1">
      <c r="P643" s="3"/>
      <c r="Q643" s="3"/>
      <c r="R643" s="3"/>
      <c r="S643" s="3"/>
      <c r="T643" s="3"/>
    </row>
    <row r="644" ht="15.75" customHeight="1">
      <c r="P644" s="3"/>
      <c r="Q644" s="3"/>
      <c r="R644" s="3"/>
      <c r="S644" s="3"/>
      <c r="T644" s="3"/>
    </row>
    <row r="645" ht="15.75" customHeight="1">
      <c r="P645" s="3"/>
      <c r="Q645" s="3"/>
      <c r="R645" s="3"/>
      <c r="S645" s="3"/>
      <c r="T645" s="3"/>
    </row>
    <row r="646" ht="15.75" customHeight="1">
      <c r="P646" s="3"/>
      <c r="Q646" s="3"/>
      <c r="R646" s="3"/>
      <c r="S646" s="3"/>
      <c r="T646" s="3"/>
    </row>
    <row r="647" ht="15.75" customHeight="1">
      <c r="P647" s="3"/>
      <c r="Q647" s="3"/>
      <c r="R647" s="3"/>
      <c r="S647" s="3"/>
      <c r="T647" s="3"/>
    </row>
    <row r="648" ht="15.75" customHeight="1">
      <c r="P648" s="3"/>
      <c r="Q648" s="3"/>
      <c r="R648" s="3"/>
      <c r="S648" s="3"/>
      <c r="T648" s="3"/>
    </row>
    <row r="649" ht="15.75" customHeight="1">
      <c r="P649" s="3"/>
      <c r="Q649" s="3"/>
      <c r="R649" s="3"/>
      <c r="S649" s="3"/>
      <c r="T649" s="3"/>
    </row>
    <row r="650" ht="15.75" customHeight="1">
      <c r="P650" s="3"/>
      <c r="Q650" s="3"/>
      <c r="R650" s="3"/>
      <c r="S650" s="3"/>
      <c r="T650" s="3"/>
    </row>
    <row r="651" ht="15.75" customHeight="1">
      <c r="P651" s="3"/>
      <c r="Q651" s="3"/>
      <c r="R651" s="3"/>
      <c r="S651" s="3"/>
      <c r="T651" s="3"/>
    </row>
    <row r="652" ht="15.75" customHeight="1">
      <c r="P652" s="3"/>
      <c r="Q652" s="3"/>
      <c r="R652" s="3"/>
      <c r="S652" s="3"/>
      <c r="T652" s="3"/>
    </row>
    <row r="653" ht="15.75" customHeight="1">
      <c r="P653" s="3"/>
      <c r="Q653" s="3"/>
      <c r="R653" s="3"/>
      <c r="S653" s="3"/>
      <c r="T653" s="3"/>
    </row>
    <row r="654" ht="15.75" customHeight="1">
      <c r="P654" s="3"/>
      <c r="Q654" s="3"/>
      <c r="R654" s="3"/>
      <c r="S654" s="3"/>
      <c r="T654" s="3"/>
    </row>
    <row r="655" ht="15.75" customHeight="1">
      <c r="P655" s="3"/>
      <c r="Q655" s="3"/>
      <c r="R655" s="3"/>
      <c r="S655" s="3"/>
      <c r="T655" s="3"/>
    </row>
    <row r="656" ht="15.75" customHeight="1">
      <c r="P656" s="3"/>
      <c r="Q656" s="3"/>
      <c r="R656" s="3"/>
      <c r="S656" s="3"/>
      <c r="T656" s="3"/>
    </row>
    <row r="657" ht="15.75" customHeight="1">
      <c r="P657" s="3"/>
      <c r="Q657" s="3"/>
      <c r="R657" s="3"/>
      <c r="S657" s="3"/>
      <c r="T657" s="3"/>
    </row>
    <row r="658" ht="15.75" customHeight="1">
      <c r="P658" s="3"/>
      <c r="Q658" s="3"/>
      <c r="R658" s="3"/>
      <c r="S658" s="3"/>
      <c r="T658" s="3"/>
    </row>
    <row r="659" ht="15.75" customHeight="1">
      <c r="P659" s="3"/>
      <c r="Q659" s="3"/>
      <c r="R659" s="3"/>
      <c r="S659" s="3"/>
      <c r="T659" s="3"/>
    </row>
    <row r="660" ht="15.75" customHeight="1">
      <c r="P660" s="3"/>
      <c r="Q660" s="3"/>
      <c r="R660" s="3"/>
      <c r="S660" s="3"/>
      <c r="T660" s="3"/>
    </row>
    <row r="661" ht="15.75" customHeight="1">
      <c r="P661" s="3"/>
      <c r="Q661" s="3"/>
      <c r="R661" s="3"/>
      <c r="S661" s="3"/>
      <c r="T661" s="3"/>
    </row>
    <row r="662" ht="15.75" customHeight="1">
      <c r="P662" s="3"/>
      <c r="Q662" s="3"/>
      <c r="R662" s="3"/>
      <c r="S662" s="3"/>
      <c r="T662" s="3"/>
    </row>
    <row r="663" ht="15.75" customHeight="1">
      <c r="P663" s="3"/>
      <c r="Q663" s="3"/>
      <c r="R663" s="3"/>
      <c r="S663" s="3"/>
      <c r="T663" s="3"/>
    </row>
    <row r="664" ht="15.75" customHeight="1">
      <c r="P664" s="3"/>
      <c r="Q664" s="3"/>
      <c r="R664" s="3"/>
      <c r="S664" s="3"/>
      <c r="T664" s="3"/>
    </row>
    <row r="665" ht="15.75" customHeight="1">
      <c r="P665" s="3"/>
      <c r="Q665" s="3"/>
      <c r="R665" s="3"/>
      <c r="S665" s="3"/>
      <c r="T665" s="3"/>
    </row>
    <row r="666" ht="15.75" customHeight="1">
      <c r="P666" s="3"/>
      <c r="Q666" s="3"/>
      <c r="R666" s="3"/>
      <c r="S666" s="3"/>
      <c r="T666" s="3"/>
    </row>
    <row r="667" ht="15.75" customHeight="1">
      <c r="P667" s="3"/>
      <c r="Q667" s="3"/>
      <c r="R667" s="3"/>
      <c r="S667" s="3"/>
      <c r="T667" s="3"/>
    </row>
    <row r="668" ht="15.75" customHeight="1">
      <c r="P668" s="3"/>
      <c r="Q668" s="3"/>
      <c r="R668" s="3"/>
      <c r="S668" s="3"/>
      <c r="T668" s="3"/>
    </row>
    <row r="669" ht="15.75" customHeight="1">
      <c r="P669" s="3"/>
      <c r="Q669" s="3"/>
      <c r="R669" s="3"/>
      <c r="S669" s="3"/>
      <c r="T669" s="3"/>
    </row>
    <row r="670" ht="15.75" customHeight="1">
      <c r="P670" s="3"/>
      <c r="Q670" s="3"/>
      <c r="R670" s="3"/>
      <c r="S670" s="3"/>
      <c r="T670" s="3"/>
    </row>
    <row r="671" ht="15.75" customHeight="1">
      <c r="P671" s="3"/>
      <c r="Q671" s="3"/>
      <c r="R671" s="3"/>
      <c r="S671" s="3"/>
      <c r="T671" s="3"/>
    </row>
    <row r="672" ht="15.75" customHeight="1">
      <c r="P672" s="3"/>
      <c r="Q672" s="3"/>
      <c r="R672" s="3"/>
      <c r="S672" s="3"/>
      <c r="T672" s="3"/>
    </row>
    <row r="673" ht="15.75" customHeight="1">
      <c r="P673" s="3"/>
      <c r="Q673" s="3"/>
      <c r="R673" s="3"/>
      <c r="S673" s="3"/>
      <c r="T673" s="3"/>
    </row>
    <row r="674" ht="15.75" customHeight="1">
      <c r="P674" s="3"/>
      <c r="Q674" s="3"/>
      <c r="R674" s="3"/>
      <c r="S674" s="3"/>
      <c r="T674" s="3"/>
    </row>
    <row r="675" ht="15.75" customHeight="1">
      <c r="P675" s="3"/>
      <c r="Q675" s="3"/>
      <c r="R675" s="3"/>
      <c r="S675" s="3"/>
      <c r="T675" s="3"/>
    </row>
    <row r="676" ht="15.75" customHeight="1">
      <c r="P676" s="3"/>
      <c r="Q676" s="3"/>
      <c r="R676" s="3"/>
      <c r="S676" s="3"/>
      <c r="T676" s="3"/>
    </row>
    <row r="677" ht="15.75" customHeight="1">
      <c r="P677" s="3"/>
      <c r="Q677" s="3"/>
      <c r="R677" s="3"/>
      <c r="S677" s="3"/>
      <c r="T677" s="3"/>
    </row>
    <row r="678" ht="15.75" customHeight="1">
      <c r="P678" s="3"/>
      <c r="Q678" s="3"/>
      <c r="R678" s="3"/>
      <c r="S678" s="3"/>
      <c r="T678" s="3"/>
    </row>
    <row r="679" ht="15.75" customHeight="1">
      <c r="P679" s="3"/>
      <c r="Q679" s="3"/>
      <c r="R679" s="3"/>
      <c r="S679" s="3"/>
      <c r="T679" s="3"/>
    </row>
    <row r="680" ht="15.75" customHeight="1">
      <c r="P680" s="3"/>
      <c r="Q680" s="3"/>
      <c r="R680" s="3"/>
      <c r="S680" s="3"/>
      <c r="T680" s="3"/>
    </row>
    <row r="681" ht="15.75" customHeight="1">
      <c r="P681" s="3"/>
      <c r="Q681" s="3"/>
      <c r="R681" s="3"/>
      <c r="S681" s="3"/>
      <c r="T681" s="3"/>
    </row>
    <row r="682" ht="15.75" customHeight="1">
      <c r="P682" s="3"/>
      <c r="Q682" s="3"/>
      <c r="R682" s="3"/>
      <c r="S682" s="3"/>
      <c r="T682" s="3"/>
    </row>
    <row r="683" ht="15.75" customHeight="1">
      <c r="P683" s="3"/>
      <c r="Q683" s="3"/>
      <c r="R683" s="3"/>
      <c r="S683" s="3"/>
      <c r="T683" s="3"/>
    </row>
    <row r="684" ht="15.75" customHeight="1">
      <c r="P684" s="3"/>
      <c r="Q684" s="3"/>
      <c r="R684" s="3"/>
      <c r="S684" s="3"/>
      <c r="T684" s="3"/>
    </row>
    <row r="685" ht="15.75" customHeight="1">
      <c r="P685" s="3"/>
      <c r="Q685" s="3"/>
      <c r="R685" s="3"/>
      <c r="S685" s="3"/>
      <c r="T685" s="3"/>
    </row>
    <row r="686" ht="15.75" customHeight="1">
      <c r="P686" s="3"/>
      <c r="Q686" s="3"/>
      <c r="R686" s="3"/>
      <c r="S686" s="3"/>
      <c r="T686" s="3"/>
    </row>
    <row r="687" ht="15.75" customHeight="1">
      <c r="P687" s="3"/>
      <c r="Q687" s="3"/>
      <c r="R687" s="3"/>
      <c r="S687" s="3"/>
      <c r="T687" s="3"/>
    </row>
    <row r="688" ht="15.75" customHeight="1">
      <c r="P688" s="3"/>
      <c r="Q688" s="3"/>
      <c r="R688" s="3"/>
      <c r="S688" s="3"/>
      <c r="T688" s="3"/>
    </row>
    <row r="689" ht="15.75" customHeight="1">
      <c r="P689" s="3"/>
      <c r="Q689" s="3"/>
      <c r="R689" s="3"/>
      <c r="S689" s="3"/>
      <c r="T689" s="3"/>
    </row>
    <row r="690" ht="15.75" customHeight="1">
      <c r="P690" s="3"/>
      <c r="Q690" s="3"/>
      <c r="R690" s="3"/>
      <c r="S690" s="3"/>
      <c r="T690" s="3"/>
    </row>
    <row r="691" ht="15.75" customHeight="1">
      <c r="P691" s="3"/>
      <c r="Q691" s="3"/>
      <c r="R691" s="3"/>
      <c r="S691" s="3"/>
      <c r="T691" s="3"/>
    </row>
    <row r="692" ht="15.75" customHeight="1">
      <c r="P692" s="3"/>
      <c r="Q692" s="3"/>
      <c r="R692" s="3"/>
      <c r="S692" s="3"/>
      <c r="T692" s="3"/>
    </row>
    <row r="693" ht="15.75" customHeight="1">
      <c r="P693" s="3"/>
      <c r="Q693" s="3"/>
      <c r="R693" s="3"/>
      <c r="S693" s="3"/>
      <c r="T693" s="3"/>
    </row>
    <row r="694" ht="15.75" customHeight="1">
      <c r="P694" s="3"/>
      <c r="Q694" s="3"/>
      <c r="R694" s="3"/>
      <c r="S694" s="3"/>
      <c r="T694" s="3"/>
    </row>
    <row r="695" ht="15.75" customHeight="1">
      <c r="P695" s="3"/>
      <c r="Q695" s="3"/>
      <c r="R695" s="3"/>
      <c r="S695" s="3"/>
      <c r="T695" s="3"/>
    </row>
    <row r="696" ht="15.75" customHeight="1">
      <c r="P696" s="3"/>
      <c r="Q696" s="3"/>
      <c r="R696" s="3"/>
      <c r="S696" s="3"/>
      <c r="T696" s="3"/>
    </row>
    <row r="697" ht="15.75" customHeight="1">
      <c r="P697" s="3"/>
      <c r="Q697" s="3"/>
      <c r="R697" s="3"/>
      <c r="S697" s="3"/>
      <c r="T697" s="3"/>
    </row>
    <row r="698" ht="15.75" customHeight="1">
      <c r="P698" s="3"/>
      <c r="Q698" s="3"/>
      <c r="R698" s="3"/>
      <c r="S698" s="3"/>
      <c r="T698" s="3"/>
    </row>
    <row r="699" ht="15.75" customHeight="1">
      <c r="P699" s="3"/>
      <c r="Q699" s="3"/>
      <c r="R699" s="3"/>
      <c r="S699" s="3"/>
      <c r="T699" s="3"/>
    </row>
    <row r="700" ht="15.75" customHeight="1">
      <c r="P700" s="3"/>
      <c r="Q700" s="3"/>
      <c r="R700" s="3"/>
      <c r="S700" s="3"/>
      <c r="T700" s="3"/>
    </row>
    <row r="701" ht="15.75" customHeight="1">
      <c r="P701" s="3"/>
      <c r="Q701" s="3"/>
      <c r="R701" s="3"/>
      <c r="S701" s="3"/>
      <c r="T701" s="3"/>
    </row>
    <row r="702" ht="15.75" customHeight="1">
      <c r="P702" s="3"/>
      <c r="Q702" s="3"/>
      <c r="R702" s="3"/>
      <c r="S702" s="3"/>
      <c r="T702" s="3"/>
    </row>
    <row r="703" ht="15.75" customHeight="1">
      <c r="P703" s="3"/>
      <c r="Q703" s="3"/>
      <c r="R703" s="3"/>
      <c r="S703" s="3"/>
      <c r="T703" s="3"/>
    </row>
    <row r="704" ht="15.75" customHeight="1">
      <c r="P704" s="3"/>
      <c r="Q704" s="3"/>
      <c r="R704" s="3"/>
      <c r="S704" s="3"/>
      <c r="T704" s="3"/>
    </row>
    <row r="705" ht="15.75" customHeight="1">
      <c r="P705" s="3"/>
      <c r="Q705" s="3"/>
      <c r="R705" s="3"/>
      <c r="S705" s="3"/>
      <c r="T705" s="3"/>
    </row>
    <row r="706" ht="15.75" customHeight="1">
      <c r="P706" s="3"/>
      <c r="Q706" s="3"/>
      <c r="R706" s="3"/>
      <c r="S706" s="3"/>
      <c r="T706" s="3"/>
    </row>
    <row r="707" ht="15.75" customHeight="1">
      <c r="P707" s="3"/>
      <c r="Q707" s="3"/>
      <c r="R707" s="3"/>
      <c r="S707" s="3"/>
      <c r="T707" s="3"/>
    </row>
    <row r="708" ht="15.75" customHeight="1">
      <c r="P708" s="3"/>
      <c r="Q708" s="3"/>
      <c r="R708" s="3"/>
      <c r="S708" s="3"/>
      <c r="T708" s="3"/>
    </row>
    <row r="709" ht="15.75" customHeight="1">
      <c r="P709" s="3"/>
      <c r="Q709" s="3"/>
      <c r="R709" s="3"/>
      <c r="S709" s="3"/>
      <c r="T709" s="3"/>
    </row>
    <row r="710" ht="15.75" customHeight="1">
      <c r="P710" s="3"/>
      <c r="Q710" s="3"/>
      <c r="R710" s="3"/>
      <c r="S710" s="3"/>
      <c r="T710" s="3"/>
    </row>
    <row r="711" ht="15.75" customHeight="1">
      <c r="P711" s="3"/>
      <c r="Q711" s="3"/>
      <c r="R711" s="3"/>
      <c r="S711" s="3"/>
      <c r="T711" s="3"/>
    </row>
    <row r="712" ht="15.75" customHeight="1">
      <c r="P712" s="3"/>
      <c r="Q712" s="3"/>
      <c r="R712" s="3"/>
      <c r="S712" s="3"/>
      <c r="T712" s="3"/>
    </row>
    <row r="713" ht="15.75" customHeight="1">
      <c r="P713" s="3"/>
      <c r="Q713" s="3"/>
      <c r="R713" s="3"/>
      <c r="S713" s="3"/>
      <c r="T713" s="3"/>
    </row>
    <row r="714" ht="15.75" customHeight="1">
      <c r="P714" s="3"/>
      <c r="Q714" s="3"/>
      <c r="R714" s="3"/>
      <c r="S714" s="3"/>
      <c r="T714" s="3"/>
    </row>
    <row r="715" ht="15.75" customHeight="1">
      <c r="P715" s="3"/>
      <c r="Q715" s="3"/>
      <c r="R715" s="3"/>
      <c r="S715" s="3"/>
      <c r="T715" s="3"/>
    </row>
    <row r="716" ht="15.75" customHeight="1">
      <c r="P716" s="3"/>
      <c r="Q716" s="3"/>
      <c r="R716" s="3"/>
      <c r="S716" s="3"/>
      <c r="T716" s="3"/>
    </row>
    <row r="717" ht="15.75" customHeight="1">
      <c r="P717" s="3"/>
      <c r="Q717" s="3"/>
      <c r="R717" s="3"/>
      <c r="S717" s="3"/>
      <c r="T717" s="3"/>
    </row>
    <row r="718" ht="15.75" customHeight="1">
      <c r="P718" s="3"/>
      <c r="Q718" s="3"/>
      <c r="R718" s="3"/>
      <c r="S718" s="3"/>
      <c r="T718" s="3"/>
    </row>
    <row r="719" ht="15.75" customHeight="1">
      <c r="P719" s="3"/>
      <c r="Q719" s="3"/>
      <c r="R719" s="3"/>
      <c r="S719" s="3"/>
      <c r="T719" s="3"/>
    </row>
    <row r="720" ht="15.75" customHeight="1">
      <c r="P720" s="3"/>
      <c r="Q720" s="3"/>
      <c r="R720" s="3"/>
      <c r="S720" s="3"/>
      <c r="T720" s="3"/>
    </row>
    <row r="721" ht="15.75" customHeight="1">
      <c r="P721" s="3"/>
      <c r="Q721" s="3"/>
      <c r="R721" s="3"/>
      <c r="S721" s="3"/>
      <c r="T721" s="3"/>
    </row>
    <row r="722" ht="15.75" customHeight="1">
      <c r="P722" s="3"/>
      <c r="Q722" s="3"/>
      <c r="R722" s="3"/>
      <c r="S722" s="3"/>
      <c r="T722" s="3"/>
    </row>
    <row r="723" ht="15.75" customHeight="1">
      <c r="P723" s="3"/>
      <c r="Q723" s="3"/>
      <c r="R723" s="3"/>
      <c r="S723" s="3"/>
      <c r="T723" s="3"/>
    </row>
    <row r="724" ht="15.75" customHeight="1">
      <c r="P724" s="3"/>
      <c r="Q724" s="3"/>
      <c r="R724" s="3"/>
      <c r="S724" s="3"/>
      <c r="T724" s="3"/>
    </row>
    <row r="725" ht="15.75" customHeight="1">
      <c r="P725" s="3"/>
      <c r="Q725" s="3"/>
      <c r="R725" s="3"/>
      <c r="S725" s="3"/>
      <c r="T725" s="3"/>
    </row>
    <row r="726" ht="15.75" customHeight="1">
      <c r="P726" s="3"/>
      <c r="Q726" s="3"/>
      <c r="R726" s="3"/>
      <c r="S726" s="3"/>
      <c r="T726" s="3"/>
    </row>
    <row r="727" ht="15.75" customHeight="1">
      <c r="P727" s="3"/>
      <c r="Q727" s="3"/>
      <c r="R727" s="3"/>
      <c r="S727" s="3"/>
      <c r="T727" s="3"/>
    </row>
    <row r="728" ht="15.75" customHeight="1">
      <c r="P728" s="3"/>
      <c r="Q728" s="3"/>
      <c r="R728" s="3"/>
      <c r="S728" s="3"/>
      <c r="T728" s="3"/>
    </row>
    <row r="729" ht="15.75" customHeight="1">
      <c r="P729" s="3"/>
      <c r="Q729" s="3"/>
      <c r="R729" s="3"/>
      <c r="S729" s="3"/>
      <c r="T729" s="3"/>
    </row>
    <row r="730" ht="15.75" customHeight="1">
      <c r="P730" s="3"/>
      <c r="Q730" s="3"/>
      <c r="R730" s="3"/>
      <c r="S730" s="3"/>
      <c r="T730" s="3"/>
    </row>
    <row r="731" ht="15.75" customHeight="1">
      <c r="P731" s="3"/>
      <c r="Q731" s="3"/>
      <c r="R731" s="3"/>
      <c r="S731" s="3"/>
      <c r="T731" s="3"/>
    </row>
    <row r="732" ht="15.75" customHeight="1">
      <c r="P732" s="3"/>
      <c r="Q732" s="3"/>
      <c r="R732" s="3"/>
      <c r="S732" s="3"/>
      <c r="T732" s="3"/>
    </row>
    <row r="733" ht="15.75" customHeight="1">
      <c r="P733" s="3"/>
      <c r="Q733" s="3"/>
      <c r="R733" s="3"/>
      <c r="S733" s="3"/>
      <c r="T733" s="3"/>
    </row>
    <row r="734" ht="15.75" customHeight="1">
      <c r="P734" s="3"/>
      <c r="Q734" s="3"/>
      <c r="R734" s="3"/>
      <c r="S734" s="3"/>
      <c r="T734" s="3"/>
    </row>
    <row r="735" ht="15.75" customHeight="1">
      <c r="P735" s="3"/>
      <c r="Q735" s="3"/>
      <c r="R735" s="3"/>
      <c r="S735" s="3"/>
      <c r="T735" s="3"/>
    </row>
    <row r="736" ht="15.75" customHeight="1">
      <c r="P736" s="3"/>
      <c r="Q736" s="3"/>
      <c r="R736" s="3"/>
      <c r="S736" s="3"/>
      <c r="T736" s="3"/>
    </row>
    <row r="737" ht="15.75" customHeight="1">
      <c r="P737" s="3"/>
      <c r="Q737" s="3"/>
      <c r="R737" s="3"/>
      <c r="S737" s="3"/>
      <c r="T737" s="3"/>
    </row>
    <row r="738" ht="15.75" customHeight="1">
      <c r="P738" s="3"/>
      <c r="Q738" s="3"/>
      <c r="R738" s="3"/>
      <c r="S738" s="3"/>
      <c r="T738" s="3"/>
    </row>
    <row r="739" ht="15.75" customHeight="1">
      <c r="P739" s="3"/>
      <c r="Q739" s="3"/>
      <c r="R739" s="3"/>
      <c r="S739" s="3"/>
      <c r="T739" s="3"/>
    </row>
    <row r="740" ht="15.75" customHeight="1">
      <c r="P740" s="3"/>
      <c r="Q740" s="3"/>
      <c r="R740" s="3"/>
      <c r="S740" s="3"/>
      <c r="T740" s="3"/>
    </row>
    <row r="741" ht="15.75" customHeight="1">
      <c r="P741" s="3"/>
      <c r="Q741" s="3"/>
      <c r="R741" s="3"/>
      <c r="S741" s="3"/>
      <c r="T741" s="3"/>
    </row>
    <row r="742" ht="15.75" customHeight="1">
      <c r="P742" s="3"/>
      <c r="Q742" s="3"/>
      <c r="R742" s="3"/>
      <c r="S742" s="3"/>
      <c r="T742" s="3"/>
    </row>
    <row r="743" ht="15.75" customHeight="1">
      <c r="P743" s="3"/>
      <c r="Q743" s="3"/>
      <c r="R743" s="3"/>
      <c r="S743" s="3"/>
      <c r="T743" s="3"/>
    </row>
    <row r="744" ht="15.75" customHeight="1">
      <c r="P744" s="3"/>
      <c r="Q744" s="3"/>
      <c r="R744" s="3"/>
      <c r="S744" s="3"/>
      <c r="T744" s="3"/>
    </row>
    <row r="745" ht="15.75" customHeight="1">
      <c r="P745" s="3"/>
      <c r="Q745" s="3"/>
      <c r="R745" s="3"/>
      <c r="S745" s="3"/>
      <c r="T745" s="3"/>
    </row>
    <row r="746" ht="15.75" customHeight="1">
      <c r="P746" s="3"/>
      <c r="Q746" s="3"/>
      <c r="R746" s="3"/>
      <c r="S746" s="3"/>
      <c r="T746" s="3"/>
    </row>
    <row r="747" ht="15.75" customHeight="1">
      <c r="P747" s="3"/>
      <c r="Q747" s="3"/>
      <c r="R747" s="3"/>
      <c r="S747" s="3"/>
      <c r="T747" s="3"/>
    </row>
    <row r="748" ht="15.75" customHeight="1">
      <c r="P748" s="3"/>
      <c r="Q748" s="3"/>
      <c r="R748" s="3"/>
      <c r="S748" s="3"/>
      <c r="T748" s="3"/>
    </row>
    <row r="749" ht="15.75" customHeight="1">
      <c r="P749" s="3"/>
      <c r="Q749" s="3"/>
      <c r="R749" s="3"/>
      <c r="S749" s="3"/>
      <c r="T749" s="3"/>
    </row>
    <row r="750" ht="15.75" customHeight="1">
      <c r="P750" s="3"/>
      <c r="Q750" s="3"/>
      <c r="R750" s="3"/>
      <c r="S750" s="3"/>
      <c r="T750" s="3"/>
    </row>
    <row r="751" ht="15.75" customHeight="1">
      <c r="P751" s="3"/>
      <c r="Q751" s="3"/>
      <c r="R751" s="3"/>
      <c r="S751" s="3"/>
      <c r="T751" s="3"/>
    </row>
    <row r="752" ht="15.75" customHeight="1">
      <c r="P752" s="3"/>
      <c r="Q752" s="3"/>
      <c r="R752" s="3"/>
      <c r="S752" s="3"/>
      <c r="T752" s="3"/>
    </row>
    <row r="753" ht="15.75" customHeight="1">
      <c r="P753" s="3"/>
      <c r="Q753" s="3"/>
      <c r="R753" s="3"/>
      <c r="S753" s="3"/>
      <c r="T753" s="3"/>
    </row>
    <row r="754" ht="15.75" customHeight="1">
      <c r="P754" s="3"/>
      <c r="Q754" s="3"/>
      <c r="R754" s="3"/>
      <c r="S754" s="3"/>
      <c r="T754" s="3"/>
    </row>
    <row r="755" ht="15.75" customHeight="1">
      <c r="P755" s="3"/>
      <c r="Q755" s="3"/>
      <c r="R755" s="3"/>
      <c r="S755" s="3"/>
      <c r="T755" s="3"/>
    </row>
    <row r="756" ht="15.75" customHeight="1">
      <c r="P756" s="3"/>
      <c r="Q756" s="3"/>
      <c r="R756" s="3"/>
      <c r="S756" s="3"/>
      <c r="T756" s="3"/>
    </row>
    <row r="757" ht="15.75" customHeight="1">
      <c r="P757" s="3"/>
      <c r="Q757" s="3"/>
      <c r="R757" s="3"/>
      <c r="S757" s="3"/>
      <c r="T757" s="3"/>
    </row>
    <row r="758" ht="15.75" customHeight="1">
      <c r="P758" s="3"/>
      <c r="Q758" s="3"/>
      <c r="R758" s="3"/>
      <c r="S758" s="3"/>
      <c r="T758" s="3"/>
    </row>
    <row r="759" ht="15.75" customHeight="1">
      <c r="P759" s="3"/>
      <c r="Q759" s="3"/>
      <c r="R759" s="3"/>
      <c r="S759" s="3"/>
      <c r="T759" s="3"/>
    </row>
    <row r="760" ht="15.75" customHeight="1">
      <c r="P760" s="3"/>
      <c r="Q760" s="3"/>
      <c r="R760" s="3"/>
      <c r="S760" s="3"/>
      <c r="T760" s="3"/>
    </row>
    <row r="761" ht="15.75" customHeight="1">
      <c r="P761" s="3"/>
      <c r="Q761" s="3"/>
      <c r="R761" s="3"/>
      <c r="S761" s="3"/>
      <c r="T761" s="3"/>
    </row>
    <row r="762" ht="15.75" customHeight="1">
      <c r="P762" s="3"/>
      <c r="Q762" s="3"/>
      <c r="R762" s="3"/>
      <c r="S762" s="3"/>
      <c r="T762" s="3"/>
    </row>
    <row r="763" ht="15.75" customHeight="1">
      <c r="P763" s="3"/>
      <c r="Q763" s="3"/>
      <c r="R763" s="3"/>
      <c r="S763" s="3"/>
      <c r="T763" s="3"/>
    </row>
    <row r="764" ht="15.75" customHeight="1">
      <c r="P764" s="3"/>
      <c r="Q764" s="3"/>
      <c r="R764" s="3"/>
      <c r="S764" s="3"/>
      <c r="T764" s="3"/>
    </row>
    <row r="765" ht="15.75" customHeight="1">
      <c r="P765" s="3"/>
      <c r="Q765" s="3"/>
      <c r="R765" s="3"/>
      <c r="S765" s="3"/>
      <c r="T765" s="3"/>
    </row>
    <row r="766" ht="15.75" customHeight="1">
      <c r="P766" s="3"/>
      <c r="Q766" s="3"/>
      <c r="R766" s="3"/>
      <c r="S766" s="3"/>
      <c r="T766" s="3"/>
    </row>
    <row r="767" ht="15.75" customHeight="1">
      <c r="P767" s="3"/>
      <c r="Q767" s="3"/>
      <c r="R767" s="3"/>
      <c r="S767" s="3"/>
      <c r="T767" s="3"/>
    </row>
    <row r="768" ht="15.75" customHeight="1">
      <c r="P768" s="3"/>
      <c r="Q768" s="3"/>
      <c r="R768" s="3"/>
      <c r="S768" s="3"/>
      <c r="T768" s="3"/>
    </row>
    <row r="769" ht="15.75" customHeight="1">
      <c r="P769" s="3"/>
      <c r="Q769" s="3"/>
      <c r="R769" s="3"/>
      <c r="S769" s="3"/>
      <c r="T769" s="3"/>
    </row>
    <row r="770" ht="15.75" customHeight="1">
      <c r="P770" s="3"/>
      <c r="Q770" s="3"/>
      <c r="R770" s="3"/>
      <c r="S770" s="3"/>
      <c r="T770" s="3"/>
    </row>
    <row r="771" ht="15.75" customHeight="1">
      <c r="P771" s="3"/>
      <c r="Q771" s="3"/>
      <c r="R771" s="3"/>
      <c r="S771" s="3"/>
      <c r="T771" s="3"/>
    </row>
    <row r="772" ht="15.75" customHeight="1">
      <c r="P772" s="3"/>
      <c r="Q772" s="3"/>
      <c r="R772" s="3"/>
      <c r="S772" s="3"/>
      <c r="T772" s="3"/>
    </row>
    <row r="773" ht="15.75" customHeight="1">
      <c r="P773" s="3"/>
      <c r="Q773" s="3"/>
      <c r="R773" s="3"/>
      <c r="S773" s="3"/>
      <c r="T773" s="3"/>
    </row>
    <row r="774" ht="15.75" customHeight="1">
      <c r="P774" s="3"/>
      <c r="Q774" s="3"/>
      <c r="R774" s="3"/>
      <c r="S774" s="3"/>
      <c r="T774" s="3"/>
    </row>
    <row r="775" ht="15.75" customHeight="1">
      <c r="P775" s="3"/>
      <c r="Q775" s="3"/>
      <c r="R775" s="3"/>
      <c r="S775" s="3"/>
      <c r="T775" s="3"/>
    </row>
    <row r="776" ht="15.75" customHeight="1">
      <c r="P776" s="3"/>
      <c r="Q776" s="3"/>
      <c r="R776" s="3"/>
      <c r="S776" s="3"/>
      <c r="T776" s="3"/>
    </row>
    <row r="777" ht="15.75" customHeight="1">
      <c r="P777" s="3"/>
      <c r="Q777" s="3"/>
      <c r="R777" s="3"/>
      <c r="S777" s="3"/>
      <c r="T777" s="3"/>
    </row>
    <row r="778" ht="15.75" customHeight="1">
      <c r="P778" s="3"/>
      <c r="Q778" s="3"/>
      <c r="R778" s="3"/>
      <c r="S778" s="3"/>
      <c r="T778" s="3"/>
    </row>
    <row r="779" ht="15.75" customHeight="1">
      <c r="P779" s="3"/>
      <c r="Q779" s="3"/>
      <c r="R779" s="3"/>
      <c r="S779" s="3"/>
      <c r="T779" s="3"/>
    </row>
    <row r="780" ht="15.75" customHeight="1">
      <c r="P780" s="3"/>
      <c r="Q780" s="3"/>
      <c r="R780" s="3"/>
      <c r="S780" s="3"/>
      <c r="T780" s="3"/>
    </row>
    <row r="781" ht="15.75" customHeight="1">
      <c r="P781" s="3"/>
      <c r="Q781" s="3"/>
      <c r="R781" s="3"/>
      <c r="S781" s="3"/>
      <c r="T781" s="3"/>
    </row>
    <row r="782" ht="15.75" customHeight="1">
      <c r="P782" s="3"/>
      <c r="Q782" s="3"/>
      <c r="R782" s="3"/>
      <c r="S782" s="3"/>
      <c r="T782" s="3"/>
    </row>
    <row r="783" ht="15.75" customHeight="1">
      <c r="P783" s="3"/>
      <c r="Q783" s="3"/>
      <c r="R783" s="3"/>
      <c r="S783" s="3"/>
      <c r="T783" s="3"/>
    </row>
    <row r="784" ht="15.75" customHeight="1">
      <c r="P784" s="3"/>
      <c r="Q784" s="3"/>
      <c r="R784" s="3"/>
      <c r="S784" s="3"/>
      <c r="T784" s="3"/>
    </row>
    <row r="785" ht="15.75" customHeight="1">
      <c r="P785" s="3"/>
      <c r="Q785" s="3"/>
      <c r="R785" s="3"/>
      <c r="S785" s="3"/>
      <c r="T785" s="3"/>
    </row>
    <row r="786" ht="15.75" customHeight="1">
      <c r="P786" s="3"/>
      <c r="Q786" s="3"/>
      <c r="R786" s="3"/>
      <c r="S786" s="3"/>
      <c r="T786" s="3"/>
    </row>
    <row r="787" ht="15.75" customHeight="1">
      <c r="P787" s="3"/>
      <c r="Q787" s="3"/>
      <c r="R787" s="3"/>
      <c r="S787" s="3"/>
      <c r="T787" s="3"/>
    </row>
    <row r="788" ht="15.75" customHeight="1">
      <c r="P788" s="3"/>
      <c r="Q788" s="3"/>
      <c r="R788" s="3"/>
      <c r="S788" s="3"/>
      <c r="T788" s="3"/>
    </row>
    <row r="789" ht="15.75" customHeight="1">
      <c r="P789" s="3"/>
      <c r="Q789" s="3"/>
      <c r="R789" s="3"/>
      <c r="S789" s="3"/>
      <c r="T789" s="3"/>
    </row>
    <row r="790" ht="15.75" customHeight="1">
      <c r="P790" s="3"/>
      <c r="Q790" s="3"/>
      <c r="R790" s="3"/>
      <c r="S790" s="3"/>
      <c r="T790" s="3"/>
    </row>
    <row r="791" ht="15.75" customHeight="1">
      <c r="P791" s="3"/>
      <c r="Q791" s="3"/>
      <c r="R791" s="3"/>
      <c r="S791" s="3"/>
      <c r="T791" s="3"/>
    </row>
    <row r="792" ht="15.75" customHeight="1">
      <c r="P792" s="3"/>
      <c r="Q792" s="3"/>
      <c r="R792" s="3"/>
      <c r="S792" s="3"/>
      <c r="T792" s="3"/>
    </row>
    <row r="793" ht="15.75" customHeight="1">
      <c r="P793" s="3"/>
      <c r="Q793" s="3"/>
      <c r="R793" s="3"/>
      <c r="S793" s="3"/>
      <c r="T793" s="3"/>
    </row>
    <row r="794" ht="15.75" customHeight="1">
      <c r="P794" s="3"/>
      <c r="Q794" s="3"/>
      <c r="R794" s="3"/>
      <c r="S794" s="3"/>
      <c r="T794" s="3"/>
    </row>
    <row r="795" ht="15.75" customHeight="1">
      <c r="P795" s="3"/>
      <c r="Q795" s="3"/>
      <c r="R795" s="3"/>
      <c r="S795" s="3"/>
      <c r="T795" s="3"/>
    </row>
    <row r="796" ht="15.75" customHeight="1">
      <c r="P796" s="3"/>
      <c r="Q796" s="3"/>
      <c r="R796" s="3"/>
      <c r="S796" s="3"/>
      <c r="T796" s="3"/>
    </row>
    <row r="797" ht="15.75" customHeight="1">
      <c r="P797" s="3"/>
      <c r="Q797" s="3"/>
      <c r="R797" s="3"/>
      <c r="S797" s="3"/>
      <c r="T797" s="3"/>
    </row>
    <row r="798" ht="15.75" customHeight="1">
      <c r="P798" s="3"/>
      <c r="Q798" s="3"/>
      <c r="R798" s="3"/>
      <c r="S798" s="3"/>
      <c r="T798" s="3"/>
    </row>
    <row r="799" ht="15.75" customHeight="1">
      <c r="P799" s="3"/>
      <c r="Q799" s="3"/>
      <c r="R799" s="3"/>
      <c r="S799" s="3"/>
      <c r="T799" s="3"/>
    </row>
    <row r="800" ht="15.75" customHeight="1">
      <c r="P800" s="3"/>
      <c r="Q800" s="3"/>
      <c r="R800" s="3"/>
      <c r="S800" s="3"/>
      <c r="T800" s="3"/>
    </row>
    <row r="801" ht="15.75" customHeight="1">
      <c r="P801" s="3"/>
      <c r="Q801" s="3"/>
      <c r="R801" s="3"/>
      <c r="S801" s="3"/>
      <c r="T801" s="3"/>
    </row>
    <row r="802" ht="15.75" customHeight="1">
      <c r="P802" s="3"/>
      <c r="Q802" s="3"/>
      <c r="R802" s="3"/>
      <c r="S802" s="3"/>
      <c r="T802" s="3"/>
    </row>
    <row r="803" ht="15.75" customHeight="1">
      <c r="P803" s="3"/>
      <c r="Q803" s="3"/>
      <c r="R803" s="3"/>
      <c r="S803" s="3"/>
      <c r="T803" s="3"/>
    </row>
    <row r="804" ht="15.75" customHeight="1">
      <c r="P804" s="3"/>
      <c r="Q804" s="3"/>
      <c r="R804" s="3"/>
      <c r="S804" s="3"/>
      <c r="T804" s="3"/>
    </row>
    <row r="805" ht="15.75" customHeight="1">
      <c r="P805" s="3"/>
      <c r="Q805" s="3"/>
      <c r="R805" s="3"/>
      <c r="S805" s="3"/>
      <c r="T805" s="3"/>
    </row>
    <row r="806" ht="15.75" customHeight="1">
      <c r="P806" s="3"/>
      <c r="Q806" s="3"/>
      <c r="R806" s="3"/>
      <c r="S806" s="3"/>
      <c r="T806" s="3"/>
    </row>
    <row r="807" ht="15.75" customHeight="1">
      <c r="P807" s="3"/>
      <c r="Q807" s="3"/>
      <c r="R807" s="3"/>
      <c r="S807" s="3"/>
      <c r="T807" s="3"/>
    </row>
    <row r="808" ht="15.75" customHeight="1">
      <c r="P808" s="3"/>
      <c r="Q808" s="3"/>
      <c r="R808" s="3"/>
      <c r="S808" s="3"/>
      <c r="T808" s="3"/>
    </row>
    <row r="809" ht="15.75" customHeight="1">
      <c r="P809" s="3"/>
      <c r="Q809" s="3"/>
      <c r="R809" s="3"/>
      <c r="S809" s="3"/>
      <c r="T809" s="3"/>
    </row>
    <row r="810" ht="15.75" customHeight="1">
      <c r="P810" s="3"/>
      <c r="Q810" s="3"/>
      <c r="R810" s="3"/>
      <c r="S810" s="3"/>
      <c r="T810" s="3"/>
    </row>
    <row r="811" ht="15.75" customHeight="1">
      <c r="P811" s="3"/>
      <c r="Q811" s="3"/>
      <c r="R811" s="3"/>
      <c r="S811" s="3"/>
      <c r="T811" s="3"/>
    </row>
    <row r="812" ht="15.75" customHeight="1">
      <c r="P812" s="3"/>
      <c r="Q812" s="3"/>
      <c r="R812" s="3"/>
      <c r="S812" s="3"/>
      <c r="T812" s="3"/>
    </row>
    <row r="813" ht="15.75" customHeight="1">
      <c r="P813" s="3"/>
      <c r="Q813" s="3"/>
      <c r="R813" s="3"/>
      <c r="S813" s="3"/>
      <c r="T813" s="3"/>
    </row>
    <row r="814" ht="15.75" customHeight="1">
      <c r="P814" s="3"/>
      <c r="Q814" s="3"/>
      <c r="R814" s="3"/>
      <c r="S814" s="3"/>
      <c r="T814" s="3"/>
    </row>
    <row r="815" ht="15.75" customHeight="1">
      <c r="P815" s="3"/>
      <c r="Q815" s="3"/>
      <c r="R815" s="3"/>
      <c r="S815" s="3"/>
      <c r="T815" s="3"/>
    </row>
    <row r="816" ht="15.75" customHeight="1">
      <c r="P816" s="3"/>
      <c r="Q816" s="3"/>
      <c r="R816" s="3"/>
      <c r="S816" s="3"/>
      <c r="T816" s="3"/>
    </row>
    <row r="817" ht="15.75" customHeight="1">
      <c r="P817" s="3"/>
      <c r="Q817" s="3"/>
      <c r="R817" s="3"/>
      <c r="S817" s="3"/>
      <c r="T817" s="3"/>
    </row>
    <row r="818" ht="15.75" customHeight="1">
      <c r="P818" s="3"/>
      <c r="Q818" s="3"/>
      <c r="R818" s="3"/>
      <c r="S818" s="3"/>
      <c r="T818" s="3"/>
    </row>
    <row r="819" ht="15.75" customHeight="1">
      <c r="P819" s="3"/>
      <c r="Q819" s="3"/>
      <c r="R819" s="3"/>
      <c r="S819" s="3"/>
      <c r="T819" s="3"/>
    </row>
    <row r="820" ht="15.75" customHeight="1">
      <c r="P820" s="3"/>
      <c r="Q820" s="3"/>
      <c r="R820" s="3"/>
      <c r="S820" s="3"/>
      <c r="T820" s="3"/>
    </row>
    <row r="821" ht="15.75" customHeight="1">
      <c r="P821" s="3"/>
      <c r="Q821" s="3"/>
      <c r="R821" s="3"/>
      <c r="S821" s="3"/>
      <c r="T821" s="3"/>
    </row>
    <row r="822" ht="15.75" customHeight="1">
      <c r="P822" s="3"/>
      <c r="Q822" s="3"/>
      <c r="R822" s="3"/>
      <c r="S822" s="3"/>
      <c r="T822" s="3"/>
    </row>
    <row r="823" ht="15.75" customHeight="1">
      <c r="P823" s="3"/>
      <c r="Q823" s="3"/>
      <c r="R823" s="3"/>
      <c r="S823" s="3"/>
      <c r="T823" s="3"/>
    </row>
    <row r="824" ht="15.75" customHeight="1">
      <c r="P824" s="3"/>
      <c r="Q824" s="3"/>
      <c r="R824" s="3"/>
      <c r="S824" s="3"/>
      <c r="T824" s="3"/>
    </row>
    <row r="825" ht="15.75" customHeight="1">
      <c r="P825" s="3"/>
      <c r="Q825" s="3"/>
      <c r="R825" s="3"/>
      <c r="S825" s="3"/>
      <c r="T825" s="3"/>
    </row>
    <row r="826" ht="15.75" customHeight="1">
      <c r="P826" s="3"/>
      <c r="Q826" s="3"/>
      <c r="R826" s="3"/>
      <c r="S826" s="3"/>
      <c r="T826" s="3"/>
    </row>
    <row r="827" ht="15.75" customHeight="1">
      <c r="P827" s="3"/>
      <c r="Q827" s="3"/>
      <c r="R827" s="3"/>
      <c r="S827" s="3"/>
      <c r="T827" s="3"/>
    </row>
    <row r="828" ht="15.75" customHeight="1">
      <c r="P828" s="3"/>
      <c r="Q828" s="3"/>
      <c r="R828" s="3"/>
      <c r="S828" s="3"/>
      <c r="T828" s="3"/>
    </row>
    <row r="829" ht="15.75" customHeight="1">
      <c r="P829" s="3"/>
      <c r="Q829" s="3"/>
      <c r="R829" s="3"/>
      <c r="S829" s="3"/>
      <c r="T829" s="3"/>
    </row>
    <row r="830" ht="15.75" customHeight="1">
      <c r="P830" s="3"/>
      <c r="Q830" s="3"/>
      <c r="R830" s="3"/>
      <c r="S830" s="3"/>
      <c r="T830" s="3"/>
    </row>
    <row r="831" ht="15.75" customHeight="1">
      <c r="P831" s="3"/>
      <c r="Q831" s="3"/>
      <c r="R831" s="3"/>
      <c r="S831" s="3"/>
      <c r="T831" s="3"/>
    </row>
    <row r="832" ht="15.75" customHeight="1">
      <c r="P832" s="3"/>
      <c r="Q832" s="3"/>
      <c r="R832" s="3"/>
      <c r="S832" s="3"/>
      <c r="T832" s="3"/>
    </row>
    <row r="833" ht="15.75" customHeight="1">
      <c r="P833" s="3"/>
      <c r="Q833" s="3"/>
      <c r="R833" s="3"/>
      <c r="S833" s="3"/>
      <c r="T833" s="3"/>
    </row>
    <row r="834" ht="15.75" customHeight="1">
      <c r="P834" s="3"/>
      <c r="Q834" s="3"/>
      <c r="R834" s="3"/>
      <c r="S834" s="3"/>
      <c r="T834" s="3"/>
    </row>
    <row r="835" ht="15.75" customHeight="1">
      <c r="P835" s="3"/>
      <c r="Q835" s="3"/>
      <c r="R835" s="3"/>
      <c r="S835" s="3"/>
      <c r="T835" s="3"/>
    </row>
    <row r="836" ht="15.75" customHeight="1">
      <c r="P836" s="3"/>
      <c r="Q836" s="3"/>
      <c r="R836" s="3"/>
      <c r="S836" s="3"/>
      <c r="T836" s="3"/>
    </row>
    <row r="837" ht="15.75" customHeight="1">
      <c r="P837" s="3"/>
      <c r="Q837" s="3"/>
      <c r="R837" s="3"/>
      <c r="S837" s="3"/>
      <c r="T837" s="3"/>
    </row>
    <row r="838" ht="15.75" customHeight="1">
      <c r="P838" s="3"/>
      <c r="Q838" s="3"/>
      <c r="R838" s="3"/>
      <c r="S838" s="3"/>
      <c r="T838" s="3"/>
    </row>
    <row r="839" ht="15.75" customHeight="1">
      <c r="P839" s="3"/>
      <c r="Q839" s="3"/>
      <c r="R839" s="3"/>
      <c r="S839" s="3"/>
      <c r="T839" s="3"/>
    </row>
    <row r="840" ht="15.75" customHeight="1">
      <c r="P840" s="3"/>
      <c r="Q840" s="3"/>
      <c r="R840" s="3"/>
      <c r="S840" s="3"/>
      <c r="T840" s="3"/>
    </row>
    <row r="841" ht="15.75" customHeight="1">
      <c r="P841" s="3"/>
      <c r="Q841" s="3"/>
      <c r="R841" s="3"/>
      <c r="S841" s="3"/>
      <c r="T841" s="3"/>
    </row>
    <row r="842" ht="15.75" customHeight="1">
      <c r="P842" s="3"/>
      <c r="Q842" s="3"/>
      <c r="R842" s="3"/>
      <c r="S842" s="3"/>
      <c r="T842" s="3"/>
    </row>
    <row r="843" ht="15.75" customHeight="1">
      <c r="P843" s="3"/>
      <c r="Q843" s="3"/>
      <c r="R843" s="3"/>
      <c r="S843" s="3"/>
      <c r="T843" s="3"/>
    </row>
    <row r="844" ht="15.75" customHeight="1">
      <c r="P844" s="3"/>
      <c r="Q844" s="3"/>
      <c r="R844" s="3"/>
      <c r="S844" s="3"/>
      <c r="T844" s="3"/>
    </row>
    <row r="845" ht="15.75" customHeight="1">
      <c r="P845" s="3"/>
      <c r="Q845" s="3"/>
      <c r="R845" s="3"/>
      <c r="S845" s="3"/>
      <c r="T845" s="3"/>
    </row>
    <row r="846" ht="15.75" customHeight="1">
      <c r="P846" s="3"/>
      <c r="Q846" s="3"/>
      <c r="R846" s="3"/>
      <c r="S846" s="3"/>
      <c r="T846" s="3"/>
    </row>
    <row r="847" ht="15.75" customHeight="1">
      <c r="P847" s="3"/>
      <c r="Q847" s="3"/>
      <c r="R847" s="3"/>
      <c r="S847" s="3"/>
      <c r="T847" s="3"/>
    </row>
    <row r="848" ht="15.75" customHeight="1">
      <c r="P848" s="3"/>
      <c r="Q848" s="3"/>
      <c r="R848" s="3"/>
      <c r="S848" s="3"/>
      <c r="T848" s="3"/>
    </row>
    <row r="849" ht="15.75" customHeight="1">
      <c r="P849" s="3"/>
      <c r="Q849" s="3"/>
      <c r="R849" s="3"/>
      <c r="S849" s="3"/>
      <c r="T849" s="3"/>
    </row>
    <row r="850" ht="15.75" customHeight="1">
      <c r="P850" s="3"/>
      <c r="Q850" s="3"/>
      <c r="R850" s="3"/>
      <c r="S850" s="3"/>
      <c r="T850" s="3"/>
    </row>
    <row r="851" ht="15.75" customHeight="1">
      <c r="P851" s="3"/>
      <c r="Q851" s="3"/>
      <c r="R851" s="3"/>
      <c r="S851" s="3"/>
      <c r="T851" s="3"/>
    </row>
    <row r="852" ht="15.75" customHeight="1">
      <c r="P852" s="3"/>
      <c r="Q852" s="3"/>
      <c r="R852" s="3"/>
      <c r="S852" s="3"/>
      <c r="T852" s="3"/>
    </row>
    <row r="853" ht="15.75" customHeight="1">
      <c r="P853" s="3"/>
      <c r="Q853" s="3"/>
      <c r="R853" s="3"/>
      <c r="S853" s="3"/>
      <c r="T853" s="3"/>
    </row>
    <row r="854" ht="15.75" customHeight="1">
      <c r="P854" s="3"/>
      <c r="Q854" s="3"/>
      <c r="R854" s="3"/>
      <c r="S854" s="3"/>
      <c r="T854" s="3"/>
    </row>
    <row r="855" ht="15.75" customHeight="1">
      <c r="P855" s="3"/>
      <c r="Q855" s="3"/>
      <c r="R855" s="3"/>
      <c r="S855" s="3"/>
      <c r="T855" s="3"/>
    </row>
    <row r="856" ht="15.75" customHeight="1">
      <c r="P856" s="3"/>
      <c r="Q856" s="3"/>
      <c r="R856" s="3"/>
      <c r="S856" s="3"/>
      <c r="T856" s="3"/>
    </row>
    <row r="857" ht="15.75" customHeight="1">
      <c r="P857" s="3"/>
      <c r="Q857" s="3"/>
      <c r="R857" s="3"/>
      <c r="S857" s="3"/>
      <c r="T857" s="3"/>
    </row>
    <row r="858" ht="15.75" customHeight="1">
      <c r="P858" s="3"/>
      <c r="Q858" s="3"/>
      <c r="R858" s="3"/>
      <c r="S858" s="3"/>
      <c r="T858" s="3"/>
    </row>
    <row r="859" ht="15.75" customHeight="1">
      <c r="P859" s="3"/>
      <c r="Q859" s="3"/>
      <c r="R859" s="3"/>
      <c r="S859" s="3"/>
      <c r="T859" s="3"/>
    </row>
    <row r="860" ht="15.75" customHeight="1">
      <c r="P860" s="3"/>
      <c r="Q860" s="3"/>
      <c r="R860" s="3"/>
      <c r="S860" s="3"/>
      <c r="T860" s="3"/>
    </row>
    <row r="861" ht="15.75" customHeight="1">
      <c r="P861" s="3"/>
      <c r="Q861" s="3"/>
      <c r="R861" s="3"/>
      <c r="S861" s="3"/>
      <c r="T861" s="3"/>
    </row>
    <row r="862" ht="15.75" customHeight="1">
      <c r="P862" s="3"/>
      <c r="Q862" s="3"/>
      <c r="R862" s="3"/>
      <c r="S862" s="3"/>
      <c r="T862" s="3"/>
    </row>
    <row r="863" ht="15.75" customHeight="1">
      <c r="P863" s="3"/>
      <c r="Q863" s="3"/>
      <c r="R863" s="3"/>
      <c r="S863" s="3"/>
      <c r="T863" s="3"/>
    </row>
    <row r="864" ht="15.75" customHeight="1">
      <c r="P864" s="3"/>
      <c r="Q864" s="3"/>
      <c r="R864" s="3"/>
      <c r="S864" s="3"/>
      <c r="T864" s="3"/>
    </row>
    <row r="865" ht="15.75" customHeight="1">
      <c r="P865" s="3"/>
      <c r="Q865" s="3"/>
      <c r="R865" s="3"/>
      <c r="S865" s="3"/>
      <c r="T865" s="3"/>
    </row>
    <row r="866" ht="15.75" customHeight="1">
      <c r="P866" s="3"/>
      <c r="Q866" s="3"/>
      <c r="R866" s="3"/>
      <c r="S866" s="3"/>
      <c r="T866" s="3"/>
    </row>
    <row r="867" ht="15.75" customHeight="1">
      <c r="P867" s="3"/>
      <c r="Q867" s="3"/>
      <c r="R867" s="3"/>
      <c r="S867" s="3"/>
      <c r="T867" s="3"/>
    </row>
    <row r="868" ht="15.75" customHeight="1">
      <c r="P868" s="3"/>
      <c r="Q868" s="3"/>
      <c r="R868" s="3"/>
      <c r="S868" s="3"/>
      <c r="T868" s="3"/>
    </row>
    <row r="869" ht="15.75" customHeight="1">
      <c r="P869" s="3"/>
      <c r="Q869" s="3"/>
      <c r="R869" s="3"/>
      <c r="S869" s="3"/>
      <c r="T869" s="3"/>
    </row>
    <row r="870" ht="15.75" customHeight="1">
      <c r="P870" s="3"/>
      <c r="Q870" s="3"/>
      <c r="R870" s="3"/>
      <c r="S870" s="3"/>
      <c r="T870" s="3"/>
    </row>
    <row r="871" ht="15.75" customHeight="1">
      <c r="P871" s="3"/>
      <c r="Q871" s="3"/>
      <c r="R871" s="3"/>
      <c r="S871" s="3"/>
      <c r="T871" s="3"/>
    </row>
    <row r="872" ht="15.75" customHeight="1">
      <c r="P872" s="3"/>
      <c r="Q872" s="3"/>
      <c r="R872" s="3"/>
      <c r="S872" s="3"/>
      <c r="T872" s="3"/>
    </row>
    <row r="873" ht="15.75" customHeight="1">
      <c r="P873" s="3"/>
      <c r="Q873" s="3"/>
      <c r="R873" s="3"/>
      <c r="S873" s="3"/>
      <c r="T873" s="3"/>
    </row>
    <row r="874" ht="15.75" customHeight="1">
      <c r="P874" s="3"/>
      <c r="Q874" s="3"/>
      <c r="R874" s="3"/>
      <c r="S874" s="3"/>
      <c r="T874" s="3"/>
    </row>
    <row r="875" ht="15.75" customHeight="1">
      <c r="P875" s="3"/>
      <c r="Q875" s="3"/>
      <c r="R875" s="3"/>
      <c r="S875" s="3"/>
      <c r="T875" s="3"/>
    </row>
    <row r="876" ht="15.75" customHeight="1">
      <c r="P876" s="3"/>
      <c r="Q876" s="3"/>
      <c r="R876" s="3"/>
      <c r="S876" s="3"/>
      <c r="T876" s="3"/>
    </row>
    <row r="877" ht="15.75" customHeight="1">
      <c r="P877" s="3"/>
      <c r="Q877" s="3"/>
      <c r="R877" s="3"/>
      <c r="S877" s="3"/>
      <c r="T877" s="3"/>
    </row>
    <row r="878" ht="15.75" customHeight="1">
      <c r="P878" s="3"/>
      <c r="Q878" s="3"/>
      <c r="R878" s="3"/>
      <c r="S878" s="3"/>
      <c r="T878" s="3"/>
    </row>
    <row r="879" ht="15.75" customHeight="1">
      <c r="P879" s="3"/>
      <c r="Q879" s="3"/>
      <c r="R879" s="3"/>
      <c r="S879" s="3"/>
      <c r="T879" s="3"/>
    </row>
    <row r="880" ht="15.75" customHeight="1">
      <c r="P880" s="3"/>
      <c r="Q880" s="3"/>
      <c r="R880" s="3"/>
      <c r="S880" s="3"/>
      <c r="T880" s="3"/>
    </row>
    <row r="881" ht="15.75" customHeight="1">
      <c r="P881" s="3"/>
      <c r="Q881" s="3"/>
      <c r="R881" s="3"/>
      <c r="S881" s="3"/>
      <c r="T881" s="3"/>
    </row>
    <row r="882" ht="15.75" customHeight="1">
      <c r="P882" s="3"/>
      <c r="Q882" s="3"/>
      <c r="R882" s="3"/>
      <c r="S882" s="3"/>
      <c r="T882" s="3"/>
    </row>
    <row r="883" ht="15.75" customHeight="1">
      <c r="P883" s="3"/>
      <c r="Q883" s="3"/>
      <c r="R883" s="3"/>
      <c r="S883" s="3"/>
      <c r="T883" s="3"/>
    </row>
    <row r="884" ht="15.75" customHeight="1">
      <c r="P884" s="3"/>
      <c r="Q884" s="3"/>
      <c r="R884" s="3"/>
      <c r="S884" s="3"/>
      <c r="T884" s="3"/>
    </row>
    <row r="885" ht="15.75" customHeight="1">
      <c r="P885" s="3"/>
      <c r="Q885" s="3"/>
      <c r="R885" s="3"/>
      <c r="S885" s="3"/>
      <c r="T885" s="3"/>
    </row>
    <row r="886" ht="15.75" customHeight="1">
      <c r="P886" s="3"/>
      <c r="Q886" s="3"/>
      <c r="R886" s="3"/>
      <c r="S886" s="3"/>
      <c r="T886" s="3"/>
    </row>
    <row r="887" ht="15.75" customHeight="1">
      <c r="P887" s="3"/>
      <c r="Q887" s="3"/>
      <c r="R887" s="3"/>
      <c r="S887" s="3"/>
      <c r="T887" s="3"/>
    </row>
    <row r="888" ht="15.75" customHeight="1">
      <c r="P888" s="3"/>
      <c r="Q888" s="3"/>
      <c r="R888" s="3"/>
      <c r="S888" s="3"/>
      <c r="T888" s="3"/>
    </row>
    <row r="889" ht="15.75" customHeight="1">
      <c r="P889" s="3"/>
      <c r="Q889" s="3"/>
      <c r="R889" s="3"/>
      <c r="S889" s="3"/>
      <c r="T889" s="3"/>
    </row>
    <row r="890" ht="15.75" customHeight="1">
      <c r="P890" s="3"/>
      <c r="Q890" s="3"/>
      <c r="R890" s="3"/>
      <c r="S890" s="3"/>
      <c r="T890" s="3"/>
    </row>
    <row r="891" ht="15.75" customHeight="1">
      <c r="P891" s="3"/>
      <c r="Q891" s="3"/>
      <c r="R891" s="3"/>
      <c r="S891" s="3"/>
      <c r="T891" s="3"/>
    </row>
    <row r="892" ht="15.75" customHeight="1">
      <c r="P892" s="3"/>
      <c r="Q892" s="3"/>
      <c r="R892" s="3"/>
      <c r="S892" s="3"/>
      <c r="T892" s="3"/>
    </row>
    <row r="893" ht="15.75" customHeight="1">
      <c r="P893" s="3"/>
      <c r="Q893" s="3"/>
      <c r="R893" s="3"/>
      <c r="S893" s="3"/>
      <c r="T893" s="3"/>
    </row>
    <row r="894" ht="15.75" customHeight="1">
      <c r="P894" s="3"/>
      <c r="Q894" s="3"/>
      <c r="R894" s="3"/>
      <c r="S894" s="3"/>
      <c r="T894" s="3"/>
    </row>
    <row r="895" ht="15.75" customHeight="1">
      <c r="P895" s="3"/>
      <c r="Q895" s="3"/>
      <c r="R895" s="3"/>
      <c r="S895" s="3"/>
      <c r="T895" s="3"/>
    </row>
    <row r="896" ht="15.75" customHeight="1">
      <c r="P896" s="3"/>
      <c r="Q896" s="3"/>
      <c r="R896" s="3"/>
      <c r="S896" s="3"/>
      <c r="T896" s="3"/>
    </row>
    <row r="897" ht="15.75" customHeight="1">
      <c r="P897" s="3"/>
      <c r="Q897" s="3"/>
      <c r="R897" s="3"/>
      <c r="S897" s="3"/>
      <c r="T897" s="3"/>
    </row>
    <row r="898" ht="15.75" customHeight="1">
      <c r="P898" s="3"/>
      <c r="Q898" s="3"/>
      <c r="R898" s="3"/>
      <c r="S898" s="3"/>
      <c r="T898" s="3"/>
    </row>
    <row r="899" ht="15.75" customHeight="1">
      <c r="P899" s="3"/>
      <c r="Q899" s="3"/>
      <c r="R899" s="3"/>
      <c r="S899" s="3"/>
      <c r="T899" s="3"/>
    </row>
    <row r="900" ht="15.75" customHeight="1">
      <c r="P900" s="3"/>
      <c r="Q900" s="3"/>
      <c r="R900" s="3"/>
      <c r="S900" s="3"/>
      <c r="T900" s="3"/>
    </row>
    <row r="901" ht="15.75" customHeight="1">
      <c r="P901" s="3"/>
      <c r="Q901" s="3"/>
      <c r="R901" s="3"/>
      <c r="S901" s="3"/>
      <c r="T901" s="3"/>
    </row>
    <row r="902" ht="15.75" customHeight="1">
      <c r="P902" s="3"/>
      <c r="Q902" s="3"/>
      <c r="R902" s="3"/>
      <c r="S902" s="3"/>
      <c r="T902" s="3"/>
    </row>
    <row r="903" ht="15.75" customHeight="1">
      <c r="P903" s="3"/>
      <c r="Q903" s="3"/>
      <c r="R903" s="3"/>
      <c r="S903" s="3"/>
      <c r="T903" s="3"/>
    </row>
    <row r="904" ht="15.75" customHeight="1">
      <c r="P904" s="3"/>
      <c r="Q904" s="3"/>
      <c r="R904" s="3"/>
      <c r="S904" s="3"/>
      <c r="T904" s="3"/>
    </row>
    <row r="905" ht="15.75" customHeight="1">
      <c r="P905" s="3"/>
      <c r="Q905" s="3"/>
      <c r="R905" s="3"/>
      <c r="S905" s="3"/>
      <c r="T905" s="3"/>
    </row>
    <row r="906" ht="15.75" customHeight="1">
      <c r="P906" s="3"/>
      <c r="Q906" s="3"/>
      <c r="R906" s="3"/>
      <c r="S906" s="3"/>
      <c r="T906" s="3"/>
    </row>
    <row r="907" ht="15.75" customHeight="1">
      <c r="P907" s="3"/>
      <c r="Q907" s="3"/>
      <c r="R907" s="3"/>
      <c r="S907" s="3"/>
      <c r="T907" s="3"/>
    </row>
    <row r="908" ht="15.75" customHeight="1">
      <c r="P908" s="3"/>
      <c r="Q908" s="3"/>
      <c r="R908" s="3"/>
      <c r="S908" s="3"/>
      <c r="T908" s="3"/>
    </row>
    <row r="909" ht="15.75" customHeight="1">
      <c r="P909" s="3"/>
      <c r="Q909" s="3"/>
      <c r="R909" s="3"/>
      <c r="S909" s="3"/>
      <c r="T909" s="3"/>
    </row>
    <row r="910" ht="15.75" customHeight="1">
      <c r="P910" s="3"/>
      <c r="Q910" s="3"/>
      <c r="R910" s="3"/>
      <c r="S910" s="3"/>
      <c r="T910" s="3"/>
    </row>
    <row r="911" ht="15.75" customHeight="1">
      <c r="P911" s="3"/>
      <c r="Q911" s="3"/>
      <c r="R911" s="3"/>
      <c r="S911" s="3"/>
      <c r="T911" s="3"/>
    </row>
    <row r="912" ht="15.75" customHeight="1">
      <c r="P912" s="3"/>
      <c r="Q912" s="3"/>
      <c r="R912" s="3"/>
      <c r="S912" s="3"/>
      <c r="T912" s="3"/>
    </row>
    <row r="913" ht="15.75" customHeight="1">
      <c r="P913" s="3"/>
      <c r="Q913" s="3"/>
      <c r="R913" s="3"/>
      <c r="S913" s="3"/>
      <c r="T913" s="3"/>
    </row>
    <row r="914" ht="15.75" customHeight="1">
      <c r="P914" s="3"/>
      <c r="Q914" s="3"/>
      <c r="R914" s="3"/>
      <c r="S914" s="3"/>
      <c r="T914" s="3"/>
    </row>
    <row r="915" ht="15.75" customHeight="1">
      <c r="P915" s="3"/>
      <c r="Q915" s="3"/>
      <c r="R915" s="3"/>
      <c r="S915" s="3"/>
      <c r="T915" s="3"/>
    </row>
    <row r="916" ht="15.75" customHeight="1">
      <c r="P916" s="3"/>
      <c r="Q916" s="3"/>
      <c r="R916" s="3"/>
      <c r="S916" s="3"/>
      <c r="T916" s="3"/>
    </row>
    <row r="917" ht="15.75" customHeight="1">
      <c r="P917" s="3"/>
      <c r="Q917" s="3"/>
      <c r="R917" s="3"/>
      <c r="S917" s="3"/>
      <c r="T917" s="3"/>
    </row>
    <row r="918" ht="15.75" customHeight="1">
      <c r="P918" s="3"/>
      <c r="Q918" s="3"/>
      <c r="R918" s="3"/>
      <c r="S918" s="3"/>
      <c r="T918" s="3"/>
    </row>
    <row r="919" ht="15.75" customHeight="1">
      <c r="P919" s="3"/>
      <c r="Q919" s="3"/>
      <c r="R919" s="3"/>
      <c r="S919" s="3"/>
      <c r="T919" s="3"/>
    </row>
    <row r="920" ht="15.75" customHeight="1">
      <c r="P920" s="3"/>
      <c r="Q920" s="3"/>
      <c r="R920" s="3"/>
      <c r="S920" s="3"/>
      <c r="T920" s="3"/>
    </row>
    <row r="921" ht="15.75" customHeight="1">
      <c r="P921" s="3"/>
      <c r="Q921" s="3"/>
      <c r="R921" s="3"/>
      <c r="S921" s="3"/>
      <c r="T921" s="3"/>
    </row>
    <row r="922" ht="15.75" customHeight="1">
      <c r="P922" s="3"/>
      <c r="Q922" s="3"/>
      <c r="R922" s="3"/>
      <c r="S922" s="3"/>
      <c r="T922" s="3"/>
    </row>
    <row r="923" ht="15.75" customHeight="1">
      <c r="P923" s="3"/>
      <c r="Q923" s="3"/>
      <c r="R923" s="3"/>
      <c r="S923" s="3"/>
      <c r="T923" s="3"/>
    </row>
    <row r="924" ht="15.75" customHeight="1">
      <c r="P924" s="3"/>
      <c r="Q924" s="3"/>
      <c r="R924" s="3"/>
      <c r="S924" s="3"/>
      <c r="T924" s="3"/>
    </row>
    <row r="925" ht="15.75" customHeight="1">
      <c r="P925" s="3"/>
      <c r="Q925" s="3"/>
      <c r="R925" s="3"/>
      <c r="S925" s="3"/>
      <c r="T925" s="3"/>
    </row>
    <row r="926" ht="15.75" customHeight="1">
      <c r="P926" s="3"/>
      <c r="Q926" s="3"/>
      <c r="R926" s="3"/>
      <c r="S926" s="3"/>
      <c r="T926" s="3"/>
    </row>
    <row r="927" ht="15.75" customHeight="1">
      <c r="P927" s="3"/>
      <c r="Q927" s="3"/>
      <c r="R927" s="3"/>
      <c r="S927" s="3"/>
      <c r="T927" s="3"/>
    </row>
    <row r="928" ht="15.75" customHeight="1">
      <c r="P928" s="3"/>
      <c r="Q928" s="3"/>
      <c r="R928" s="3"/>
      <c r="S928" s="3"/>
      <c r="T928" s="3"/>
    </row>
    <row r="929" ht="15.75" customHeight="1">
      <c r="P929" s="3"/>
      <c r="Q929" s="3"/>
      <c r="R929" s="3"/>
      <c r="S929" s="3"/>
      <c r="T929" s="3"/>
    </row>
    <row r="930" ht="15.75" customHeight="1">
      <c r="P930" s="3"/>
      <c r="Q930" s="3"/>
      <c r="R930" s="3"/>
      <c r="S930" s="3"/>
      <c r="T930" s="3"/>
    </row>
    <row r="931" ht="15.75" customHeight="1">
      <c r="P931" s="3"/>
      <c r="Q931" s="3"/>
      <c r="R931" s="3"/>
      <c r="S931" s="3"/>
      <c r="T931" s="3"/>
    </row>
    <row r="932" ht="15.75" customHeight="1">
      <c r="P932" s="3"/>
      <c r="Q932" s="3"/>
      <c r="R932" s="3"/>
      <c r="S932" s="3"/>
      <c r="T932" s="3"/>
    </row>
    <row r="933" ht="15.75" customHeight="1">
      <c r="P933" s="3"/>
      <c r="Q933" s="3"/>
      <c r="R933" s="3"/>
      <c r="S933" s="3"/>
      <c r="T933" s="3"/>
    </row>
    <row r="934" ht="15.75" customHeight="1">
      <c r="P934" s="3"/>
      <c r="Q934" s="3"/>
      <c r="R934" s="3"/>
      <c r="S934" s="3"/>
      <c r="T934" s="3"/>
    </row>
    <row r="935" ht="15.75" customHeight="1">
      <c r="P935" s="3"/>
      <c r="Q935" s="3"/>
      <c r="R935" s="3"/>
      <c r="S935" s="3"/>
      <c r="T935" s="3"/>
    </row>
    <row r="936" ht="15.75" customHeight="1">
      <c r="P936" s="3"/>
      <c r="Q936" s="3"/>
      <c r="R936" s="3"/>
      <c r="S936" s="3"/>
      <c r="T936" s="3"/>
    </row>
    <row r="937" ht="15.75" customHeight="1">
      <c r="P937" s="3"/>
      <c r="Q937" s="3"/>
      <c r="R937" s="3"/>
      <c r="S937" s="3"/>
      <c r="T937" s="3"/>
    </row>
    <row r="938" ht="15.75" customHeight="1">
      <c r="P938" s="3"/>
      <c r="Q938" s="3"/>
      <c r="R938" s="3"/>
      <c r="S938" s="3"/>
      <c r="T938" s="3"/>
    </row>
    <row r="939" ht="15.75" customHeight="1">
      <c r="P939" s="3"/>
      <c r="Q939" s="3"/>
      <c r="R939" s="3"/>
      <c r="S939" s="3"/>
      <c r="T939" s="3"/>
    </row>
    <row r="940" ht="15.75" customHeight="1">
      <c r="P940" s="3"/>
      <c r="Q940" s="3"/>
      <c r="R940" s="3"/>
      <c r="S940" s="3"/>
      <c r="T940" s="3"/>
    </row>
    <row r="941" ht="15.75" customHeight="1">
      <c r="P941" s="3"/>
      <c r="Q941" s="3"/>
      <c r="R941" s="3"/>
      <c r="S941" s="3"/>
      <c r="T941" s="3"/>
    </row>
    <row r="942" ht="15.75" customHeight="1">
      <c r="P942" s="3"/>
      <c r="Q942" s="3"/>
      <c r="R942" s="3"/>
      <c r="S942" s="3"/>
      <c r="T942" s="3"/>
    </row>
    <row r="943" ht="15.75" customHeight="1">
      <c r="P943" s="3"/>
      <c r="Q943" s="3"/>
      <c r="R943" s="3"/>
      <c r="S943" s="3"/>
      <c r="T943" s="3"/>
    </row>
    <row r="944" ht="15.75" customHeight="1">
      <c r="P944" s="3"/>
      <c r="Q944" s="3"/>
      <c r="R944" s="3"/>
      <c r="S944" s="3"/>
      <c r="T944" s="3"/>
    </row>
    <row r="945" ht="15.75" customHeight="1">
      <c r="P945" s="3"/>
      <c r="Q945" s="3"/>
      <c r="R945" s="3"/>
      <c r="S945" s="3"/>
      <c r="T945" s="3"/>
    </row>
    <row r="946" ht="15.75" customHeight="1">
      <c r="P946" s="3"/>
      <c r="Q946" s="3"/>
      <c r="R946" s="3"/>
      <c r="S946" s="3"/>
      <c r="T946" s="3"/>
    </row>
    <row r="947" ht="15.75" customHeight="1">
      <c r="P947" s="3"/>
      <c r="Q947" s="3"/>
      <c r="R947" s="3"/>
      <c r="S947" s="3"/>
      <c r="T947" s="3"/>
    </row>
    <row r="948" ht="15.75" customHeight="1">
      <c r="P948" s="3"/>
      <c r="Q948" s="3"/>
      <c r="R948" s="3"/>
      <c r="S948" s="3"/>
      <c r="T948" s="3"/>
    </row>
    <row r="949" ht="15.75" customHeight="1">
      <c r="P949" s="3"/>
      <c r="Q949" s="3"/>
      <c r="R949" s="3"/>
      <c r="S949" s="3"/>
      <c r="T949" s="3"/>
    </row>
    <row r="950" ht="15.75" customHeight="1">
      <c r="P950" s="3"/>
      <c r="Q950" s="3"/>
      <c r="R950" s="3"/>
      <c r="S950" s="3"/>
      <c r="T950" s="3"/>
    </row>
    <row r="951" ht="15.75" customHeight="1">
      <c r="P951" s="3"/>
      <c r="Q951" s="3"/>
      <c r="R951" s="3"/>
      <c r="S951" s="3"/>
      <c r="T951" s="3"/>
    </row>
    <row r="952" ht="15.75" customHeight="1">
      <c r="P952" s="3"/>
      <c r="Q952" s="3"/>
      <c r="R952" s="3"/>
      <c r="S952" s="3"/>
      <c r="T952" s="3"/>
    </row>
    <row r="953" ht="15.75" customHeight="1">
      <c r="P953" s="3"/>
      <c r="Q953" s="3"/>
      <c r="R953" s="3"/>
      <c r="S953" s="3"/>
      <c r="T953" s="3"/>
    </row>
    <row r="954" ht="15.75" customHeight="1">
      <c r="P954" s="3"/>
      <c r="Q954" s="3"/>
      <c r="R954" s="3"/>
      <c r="S954" s="3"/>
      <c r="T954" s="3"/>
    </row>
    <row r="955" ht="15.75" customHeight="1">
      <c r="P955" s="3"/>
      <c r="Q955" s="3"/>
      <c r="R955" s="3"/>
      <c r="S955" s="3"/>
      <c r="T955" s="3"/>
    </row>
    <row r="956" ht="15.75" customHeight="1">
      <c r="P956" s="3"/>
      <c r="Q956" s="3"/>
      <c r="R956" s="3"/>
      <c r="S956" s="3"/>
      <c r="T956" s="3"/>
    </row>
    <row r="957" ht="15.75" customHeight="1">
      <c r="P957" s="3"/>
      <c r="Q957" s="3"/>
      <c r="R957" s="3"/>
      <c r="S957" s="3"/>
      <c r="T957" s="3"/>
    </row>
    <row r="958" ht="15.75" customHeight="1">
      <c r="P958" s="3"/>
      <c r="Q958" s="3"/>
      <c r="R958" s="3"/>
      <c r="S958" s="3"/>
      <c r="T958" s="3"/>
    </row>
    <row r="959" ht="15.75" customHeight="1">
      <c r="P959" s="3"/>
      <c r="Q959" s="3"/>
      <c r="R959" s="3"/>
      <c r="S959" s="3"/>
      <c r="T959" s="3"/>
    </row>
    <row r="960" ht="15.75" customHeight="1">
      <c r="P960" s="3"/>
      <c r="Q960" s="3"/>
      <c r="R960" s="3"/>
      <c r="S960" s="3"/>
      <c r="T960" s="3"/>
    </row>
    <row r="961" ht="15.75" customHeight="1">
      <c r="P961" s="3"/>
      <c r="Q961" s="3"/>
      <c r="R961" s="3"/>
      <c r="S961" s="3"/>
      <c r="T961" s="3"/>
    </row>
    <row r="962" ht="15.75" customHeight="1">
      <c r="P962" s="3"/>
      <c r="Q962" s="3"/>
      <c r="R962" s="3"/>
      <c r="S962" s="3"/>
      <c r="T962" s="3"/>
    </row>
    <row r="963" ht="15.75" customHeight="1">
      <c r="P963" s="3"/>
      <c r="Q963" s="3"/>
      <c r="R963" s="3"/>
      <c r="S963" s="3"/>
      <c r="T963" s="3"/>
    </row>
    <row r="964" ht="15.75" customHeight="1">
      <c r="P964" s="3"/>
      <c r="Q964" s="3"/>
      <c r="R964" s="3"/>
      <c r="S964" s="3"/>
      <c r="T964" s="3"/>
    </row>
    <row r="965" ht="15.75" customHeight="1">
      <c r="P965" s="3"/>
      <c r="Q965" s="3"/>
      <c r="R965" s="3"/>
      <c r="S965" s="3"/>
      <c r="T965" s="3"/>
    </row>
    <row r="966" ht="15.75" customHeight="1">
      <c r="P966" s="3"/>
      <c r="Q966" s="3"/>
      <c r="R966" s="3"/>
      <c r="S966" s="3"/>
      <c r="T966" s="3"/>
    </row>
    <row r="967" ht="15.75" customHeight="1">
      <c r="P967" s="3"/>
      <c r="Q967" s="3"/>
      <c r="R967" s="3"/>
      <c r="S967" s="3"/>
      <c r="T967" s="3"/>
    </row>
    <row r="968" ht="15.75" customHeight="1">
      <c r="P968" s="3"/>
      <c r="Q968" s="3"/>
      <c r="R968" s="3"/>
      <c r="S968" s="3"/>
      <c r="T968" s="3"/>
    </row>
    <row r="969" ht="15.75" customHeight="1">
      <c r="P969" s="3"/>
      <c r="Q969" s="3"/>
      <c r="R969" s="3"/>
      <c r="S969" s="3"/>
      <c r="T969" s="3"/>
    </row>
    <row r="970" ht="15.75" customHeight="1">
      <c r="P970" s="3"/>
      <c r="Q970" s="3"/>
      <c r="R970" s="3"/>
      <c r="S970" s="3"/>
      <c r="T970" s="3"/>
    </row>
    <row r="971" ht="15.75" customHeight="1">
      <c r="P971" s="3"/>
      <c r="Q971" s="3"/>
      <c r="R971" s="3"/>
      <c r="S971" s="3"/>
      <c r="T971" s="3"/>
    </row>
    <row r="972" ht="15.75" customHeight="1">
      <c r="P972" s="3"/>
      <c r="Q972" s="3"/>
      <c r="R972" s="3"/>
      <c r="S972" s="3"/>
      <c r="T972" s="3"/>
    </row>
    <row r="973" ht="15.75" customHeight="1">
      <c r="P973" s="3"/>
      <c r="Q973" s="3"/>
      <c r="R973" s="3"/>
      <c r="S973" s="3"/>
      <c r="T973" s="3"/>
    </row>
    <row r="974" ht="15.75" customHeight="1">
      <c r="P974" s="3"/>
      <c r="Q974" s="3"/>
      <c r="R974" s="3"/>
      <c r="S974" s="3"/>
      <c r="T974" s="3"/>
    </row>
    <row r="975" ht="15.75" customHeight="1">
      <c r="P975" s="3"/>
      <c r="Q975" s="3"/>
      <c r="R975" s="3"/>
      <c r="S975" s="3"/>
      <c r="T975" s="3"/>
    </row>
    <row r="976" ht="15.75" customHeight="1">
      <c r="P976" s="3"/>
      <c r="Q976" s="3"/>
      <c r="R976" s="3"/>
      <c r="S976" s="3"/>
      <c r="T976" s="3"/>
    </row>
    <row r="977" ht="15.75" customHeight="1">
      <c r="P977" s="3"/>
      <c r="Q977" s="3"/>
      <c r="R977" s="3"/>
      <c r="S977" s="3"/>
      <c r="T977" s="3"/>
    </row>
    <row r="978" ht="15.75" customHeight="1">
      <c r="P978" s="3"/>
      <c r="Q978" s="3"/>
      <c r="R978" s="3"/>
      <c r="S978" s="3"/>
      <c r="T978" s="3"/>
    </row>
    <row r="979" ht="15.75" customHeight="1">
      <c r="P979" s="3"/>
      <c r="Q979" s="3"/>
      <c r="R979" s="3"/>
      <c r="S979" s="3"/>
      <c r="T979" s="3"/>
    </row>
    <row r="980" ht="15.75" customHeight="1">
      <c r="P980" s="3"/>
      <c r="Q980" s="3"/>
      <c r="R980" s="3"/>
      <c r="S980" s="3"/>
      <c r="T980" s="3"/>
    </row>
    <row r="981" ht="15.75" customHeight="1">
      <c r="P981" s="3"/>
      <c r="Q981" s="3"/>
      <c r="R981" s="3"/>
      <c r="S981" s="3"/>
      <c r="T981" s="3"/>
    </row>
    <row r="982" ht="15.75" customHeight="1">
      <c r="P982" s="3"/>
      <c r="Q982" s="3"/>
      <c r="R982" s="3"/>
      <c r="S982" s="3"/>
      <c r="T982" s="3"/>
    </row>
    <row r="983" ht="15.75" customHeight="1">
      <c r="P983" s="3"/>
      <c r="Q983" s="3"/>
      <c r="R983" s="3"/>
      <c r="S983" s="3"/>
      <c r="T983" s="3"/>
    </row>
    <row r="984" ht="15.75" customHeight="1">
      <c r="P984" s="3"/>
      <c r="Q984" s="3"/>
      <c r="R984" s="3"/>
      <c r="S984" s="3"/>
      <c r="T984" s="3"/>
    </row>
    <row r="985" ht="15.75" customHeight="1">
      <c r="P985" s="3"/>
      <c r="Q985" s="3"/>
      <c r="R985" s="3"/>
      <c r="S985" s="3"/>
      <c r="T985" s="3"/>
    </row>
    <row r="986" ht="15.75" customHeight="1">
      <c r="P986" s="3"/>
      <c r="Q986" s="3"/>
      <c r="R986" s="3"/>
      <c r="S986" s="3"/>
      <c r="T986" s="3"/>
    </row>
    <row r="987" ht="15.75" customHeight="1">
      <c r="P987" s="3"/>
      <c r="Q987" s="3"/>
      <c r="R987" s="3"/>
      <c r="S987" s="3"/>
      <c r="T987" s="3"/>
    </row>
    <row r="988" ht="15.75" customHeight="1">
      <c r="P988" s="3"/>
      <c r="Q988" s="3"/>
      <c r="R988" s="3"/>
      <c r="S988" s="3"/>
      <c r="T988" s="3"/>
    </row>
    <row r="989" ht="15.75" customHeight="1">
      <c r="P989" s="3"/>
      <c r="Q989" s="3"/>
      <c r="R989" s="3"/>
      <c r="S989" s="3"/>
      <c r="T989" s="3"/>
    </row>
    <row r="990" ht="15.75" customHeight="1">
      <c r="P990" s="3"/>
      <c r="Q990" s="3"/>
      <c r="R990" s="3"/>
      <c r="S990" s="3"/>
      <c r="T990" s="3"/>
    </row>
    <row r="991" ht="15.75" customHeight="1">
      <c r="P991" s="3"/>
      <c r="Q991" s="3"/>
      <c r="R991" s="3"/>
      <c r="S991" s="3"/>
      <c r="T991" s="3"/>
    </row>
    <row r="992" ht="15.75" customHeight="1">
      <c r="P992" s="3"/>
      <c r="Q992" s="3"/>
      <c r="R992" s="3"/>
      <c r="S992" s="3"/>
      <c r="T992" s="3"/>
    </row>
    <row r="993" ht="15.75" customHeight="1">
      <c r="P993" s="3"/>
      <c r="Q993" s="3"/>
      <c r="R993" s="3"/>
      <c r="S993" s="3"/>
      <c r="T993" s="3"/>
    </row>
    <row r="994" ht="15.75" customHeight="1">
      <c r="P994" s="3"/>
      <c r="Q994" s="3"/>
      <c r="R994" s="3"/>
      <c r="S994" s="3"/>
      <c r="T994" s="3"/>
    </row>
    <row r="995" ht="15.75" customHeight="1">
      <c r="P995" s="3"/>
      <c r="Q995" s="3"/>
      <c r="R995" s="3"/>
      <c r="S995" s="3"/>
      <c r="T995" s="3"/>
    </row>
    <row r="996" ht="15.75" customHeight="1">
      <c r="P996" s="3"/>
      <c r="Q996" s="3"/>
      <c r="R996" s="3"/>
      <c r="S996" s="3"/>
      <c r="T996" s="3"/>
    </row>
    <row r="997" ht="15.75" customHeight="1">
      <c r="P997" s="3"/>
      <c r="Q997" s="3"/>
      <c r="R997" s="3"/>
      <c r="S997" s="3"/>
      <c r="T997" s="3"/>
    </row>
    <row r="998" ht="15.75" customHeight="1">
      <c r="P998" s="3"/>
      <c r="Q998" s="3"/>
      <c r="R998" s="3"/>
      <c r="S998" s="3"/>
      <c r="T998" s="3"/>
    </row>
    <row r="999" ht="15.75" customHeight="1">
      <c r="P999" s="3"/>
      <c r="Q999" s="3"/>
      <c r="R999" s="3"/>
      <c r="S999" s="3"/>
      <c r="T999" s="3"/>
    </row>
    <row r="1000" ht="15.75" customHeight="1">
      <c r="P1000" s="3"/>
      <c r="Q1000" s="3"/>
      <c r="R1000" s="3"/>
      <c r="S1000" s="3"/>
      <c r="T1000" s="3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8.0"/>
    <col customWidth="1" min="22" max="26" width="7.63"/>
  </cols>
  <sheetData>
    <row r="1" ht="12.0" customHeight="1">
      <c r="A1" s="227"/>
      <c r="B1" s="227"/>
      <c r="C1" s="227"/>
      <c r="D1" s="227"/>
      <c r="E1" s="227"/>
      <c r="F1" s="3" t="str">
        <f>pointpassyard</f>
        <v>#REF!</v>
      </c>
      <c r="G1" s="3" t="str">
        <f>pointpasstd</f>
        <v>#REF!</v>
      </c>
      <c r="H1" s="3" t="str">
        <f>pointint</f>
        <v>#REF!</v>
      </c>
      <c r="I1" s="3" t="str">
        <f>pointrushyard</f>
        <v>#REF!</v>
      </c>
      <c r="J1" s="3" t="str">
        <f>pointrushtd</f>
        <v>#REF!</v>
      </c>
      <c r="K1" s="3" t="str">
        <f>pointrec</f>
        <v>#REF!</v>
      </c>
      <c r="L1" s="3" t="str">
        <f>pointrecyard</f>
        <v>#REF!</v>
      </c>
      <c r="M1" s="3" t="str">
        <f>pointrectd</f>
        <v>#REF!</v>
      </c>
      <c r="N1" s="3" t="str">
        <f>pointfumb</f>
        <v>#REF!</v>
      </c>
      <c r="O1" s="227"/>
      <c r="P1" s="227"/>
      <c r="Q1" s="227"/>
      <c r="R1" s="227"/>
      <c r="S1" s="227"/>
      <c r="T1" s="227"/>
      <c r="U1" s="227"/>
      <c r="V1" s="227"/>
      <c r="W1" s="227"/>
      <c r="X1" s="227"/>
      <c r="Y1" s="227"/>
      <c r="Z1" s="227"/>
    </row>
    <row r="2" ht="12.0" customHeight="1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</row>
    <row r="3" ht="12.0" customHeight="1">
      <c r="A3" s="227"/>
      <c r="B3" s="227"/>
      <c r="C3" s="227"/>
      <c r="D3" s="227"/>
      <c r="E3" s="3"/>
      <c r="F3" s="3" t="s">
        <v>5824</v>
      </c>
      <c r="G3" s="3" t="s">
        <v>5825</v>
      </c>
      <c r="H3" s="3" t="s">
        <v>5826</v>
      </c>
      <c r="I3" s="3" t="s">
        <v>5827</v>
      </c>
      <c r="J3" s="3" t="s">
        <v>5828</v>
      </c>
      <c r="K3" s="3" t="s">
        <v>5829</v>
      </c>
      <c r="L3" s="3" t="s">
        <v>5830</v>
      </c>
      <c r="M3" s="3" t="s">
        <v>5831</v>
      </c>
      <c r="N3" s="3" t="s">
        <v>5832</v>
      </c>
      <c r="O3" s="3" t="s">
        <v>5833</v>
      </c>
      <c r="P3" s="3" t="s">
        <v>5834</v>
      </c>
      <c r="Q3" s="227"/>
      <c r="R3" s="227"/>
      <c r="S3" s="227"/>
      <c r="T3" s="227"/>
      <c r="U3" s="227"/>
      <c r="V3" s="227"/>
      <c r="W3" s="227"/>
      <c r="X3" s="227"/>
      <c r="Y3" s="227"/>
      <c r="Z3" s="227"/>
    </row>
    <row r="4" ht="12.0" customHeight="1">
      <c r="A4" s="227">
        <v>2018.0</v>
      </c>
      <c r="B4" s="227"/>
      <c r="C4" s="227"/>
      <c r="D4" s="227"/>
      <c r="E4" s="3" t="s">
        <v>5835</v>
      </c>
      <c r="F4" s="3" t="str">
        <f>idptck</f>
        <v>#REF!</v>
      </c>
      <c r="G4" s="3" t="str">
        <f>idptcka</f>
        <v>#REF!</v>
      </c>
      <c r="H4" s="3" t="str">
        <f>idptfl</f>
        <v>#REF!</v>
      </c>
      <c r="I4" s="3" t="str">
        <f>idpsck</f>
        <v>#REF!</v>
      </c>
      <c r="J4" s="3"/>
      <c r="K4" s="3"/>
      <c r="L4" s="3" t="str">
        <f>idppd</f>
        <v>#REF!</v>
      </c>
      <c r="M4" s="3" t="str">
        <f>idpint</f>
        <v>#REF!</v>
      </c>
      <c r="N4" s="3" t="str">
        <f>idpff</f>
        <v>#REF!</v>
      </c>
      <c r="O4" s="3" t="str">
        <f>idpfumr</f>
        <v>#REF!</v>
      </c>
      <c r="P4" s="3" t="str">
        <f>idptd</f>
        <v>#REF!</v>
      </c>
      <c r="Q4" s="227"/>
      <c r="R4" s="227"/>
      <c r="S4" s="227"/>
      <c r="T4" s="227"/>
      <c r="U4" s="227"/>
      <c r="V4" s="227"/>
      <c r="W4" s="227"/>
      <c r="X4" s="227"/>
      <c r="Y4" s="227"/>
      <c r="Z4" s="227"/>
    </row>
    <row r="5" ht="12.0" customHeight="1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</row>
    <row r="6" ht="12.0" customHeight="1">
      <c r="A6" s="227"/>
      <c r="B6" s="227"/>
      <c r="C6" s="227"/>
      <c r="D6" s="227"/>
      <c r="E6" s="227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</row>
    <row r="7" ht="12.0" customHeight="1">
      <c r="A7" s="227"/>
      <c r="B7" s="227"/>
      <c r="C7" s="227" t="s">
        <v>5</v>
      </c>
      <c r="D7" s="227" t="s">
        <v>4586</v>
      </c>
      <c r="E7" s="227" t="s">
        <v>5836</v>
      </c>
      <c r="F7" s="227" t="s">
        <v>4612</v>
      </c>
      <c r="G7" s="227" t="s">
        <v>5834</v>
      </c>
      <c r="H7" s="227" t="s">
        <v>5831</v>
      </c>
      <c r="I7" s="227" t="s">
        <v>4612</v>
      </c>
      <c r="J7" s="227" t="s">
        <v>5834</v>
      </c>
      <c r="K7" s="227" t="s">
        <v>4615</v>
      </c>
      <c r="L7" s="227" t="s">
        <v>4612</v>
      </c>
      <c r="M7" s="227" t="s">
        <v>5834</v>
      </c>
      <c r="N7" s="227" t="s">
        <v>5837</v>
      </c>
      <c r="O7" s="227" t="s">
        <v>5841</v>
      </c>
      <c r="P7" s="227" t="s">
        <v>5842</v>
      </c>
      <c r="Q7" s="227"/>
      <c r="R7" s="227"/>
      <c r="S7" s="227"/>
      <c r="T7" s="227"/>
      <c r="U7" s="228" t="s">
        <v>5838</v>
      </c>
      <c r="V7" s="227"/>
      <c r="W7" s="227"/>
      <c r="X7" s="227"/>
      <c r="Y7" s="227"/>
      <c r="Z7" s="227"/>
    </row>
    <row r="8" ht="12.0" customHeight="1">
      <c r="A8" s="227">
        <v>1.0</v>
      </c>
      <c r="B8" s="227" t="s">
        <v>74</v>
      </c>
      <c r="C8" s="227" t="s">
        <v>47</v>
      </c>
      <c r="D8" s="227" t="s">
        <v>75</v>
      </c>
      <c r="E8" s="227">
        <v>16.0</v>
      </c>
      <c r="F8" s="227">
        <v>5097.0</v>
      </c>
      <c r="G8" s="227">
        <v>50.0</v>
      </c>
      <c r="H8" s="227">
        <v>12.0</v>
      </c>
      <c r="I8" s="227">
        <v>272.0</v>
      </c>
      <c r="J8" s="227">
        <v>2.0</v>
      </c>
      <c r="K8" s="227">
        <v>0.0</v>
      </c>
      <c r="L8" s="227">
        <v>0.0</v>
      </c>
      <c r="M8" s="227">
        <v>0.0</v>
      </c>
      <c r="N8" s="227">
        <v>2.0</v>
      </c>
      <c r="O8" s="227">
        <v>26.1</v>
      </c>
      <c r="P8" s="227">
        <v>417.08</v>
      </c>
      <c r="Q8" s="227"/>
      <c r="R8" s="227"/>
      <c r="S8" s="227"/>
      <c r="T8" s="227"/>
      <c r="U8" s="3" t="str">
        <f t="shared" ref="U8:U307" si="1">F8*$F$1+G8*$G$1+H8*$H$1+I8*$I$1+J8*$J$1+K8*$K$1+L8*$L$1+M8*$M$1+N8*$N$1</f>
        <v>#REF!</v>
      </c>
      <c r="V8" s="227"/>
      <c r="W8" s="227"/>
      <c r="X8" s="227"/>
      <c r="Y8" s="227"/>
      <c r="Z8" s="227"/>
    </row>
    <row r="9" ht="12.0" customHeight="1">
      <c r="A9" s="227">
        <v>2.0</v>
      </c>
      <c r="B9" s="227" t="s">
        <v>142</v>
      </c>
      <c r="C9" s="227" t="s">
        <v>53</v>
      </c>
      <c r="D9" s="227" t="s">
        <v>75</v>
      </c>
      <c r="E9" s="227">
        <v>16.0</v>
      </c>
      <c r="F9" s="227">
        <v>4924.0</v>
      </c>
      <c r="G9" s="227">
        <v>35.0</v>
      </c>
      <c r="H9" s="227">
        <v>7.0</v>
      </c>
      <c r="I9" s="227">
        <v>125.0</v>
      </c>
      <c r="J9" s="227">
        <v>3.0</v>
      </c>
      <c r="K9" s="227">
        <v>1.0</v>
      </c>
      <c r="L9" s="227">
        <v>5.0</v>
      </c>
      <c r="M9" s="227">
        <v>1.0</v>
      </c>
      <c r="N9" s="227">
        <v>5.0</v>
      </c>
      <c r="O9" s="227">
        <v>22.1</v>
      </c>
      <c r="P9" s="227">
        <v>353.96</v>
      </c>
      <c r="Q9" s="227"/>
      <c r="R9" s="227"/>
      <c r="S9" s="227"/>
      <c r="T9" s="227"/>
      <c r="U9" s="3" t="str">
        <f t="shared" si="1"/>
        <v>#REF!</v>
      </c>
      <c r="V9" s="227"/>
      <c r="W9" s="227"/>
      <c r="X9" s="227"/>
      <c r="Y9" s="227"/>
      <c r="Z9" s="227"/>
    </row>
    <row r="10" ht="12.0" customHeight="1">
      <c r="A10" s="227">
        <v>3.0</v>
      </c>
      <c r="B10" s="227" t="s">
        <v>180</v>
      </c>
      <c r="C10" s="227" t="s">
        <v>90</v>
      </c>
      <c r="D10" s="227" t="s">
        <v>75</v>
      </c>
      <c r="E10" s="227">
        <v>16.0</v>
      </c>
      <c r="F10" s="227">
        <v>5129.0</v>
      </c>
      <c r="G10" s="227">
        <v>34.0</v>
      </c>
      <c r="H10" s="227">
        <v>16.0</v>
      </c>
      <c r="I10" s="227">
        <v>98.0</v>
      </c>
      <c r="J10" s="227">
        <v>3.0</v>
      </c>
      <c r="K10" s="227">
        <v>1.0</v>
      </c>
      <c r="L10" s="227">
        <v>-1.0</v>
      </c>
      <c r="M10" s="227">
        <v>0.0</v>
      </c>
      <c r="N10" s="227">
        <v>2.0</v>
      </c>
      <c r="O10" s="227">
        <v>21.3</v>
      </c>
      <c r="P10" s="227">
        <v>340.86</v>
      </c>
      <c r="Q10" s="227"/>
      <c r="R10" s="227"/>
      <c r="S10" s="227"/>
      <c r="T10" s="227"/>
      <c r="U10" s="3" t="str">
        <f t="shared" si="1"/>
        <v>#REF!</v>
      </c>
      <c r="V10" s="227"/>
      <c r="W10" s="227"/>
      <c r="X10" s="227"/>
      <c r="Y10" s="227"/>
      <c r="Z10" s="227"/>
    </row>
    <row r="11" ht="12.0" customHeight="1">
      <c r="A11" s="227">
        <v>4.0</v>
      </c>
      <c r="B11" s="227" t="s">
        <v>128</v>
      </c>
      <c r="C11" s="227" t="s">
        <v>107</v>
      </c>
      <c r="D11" s="227" t="s">
        <v>75</v>
      </c>
      <c r="E11" s="227">
        <v>16.0</v>
      </c>
      <c r="F11" s="227">
        <v>4165.0</v>
      </c>
      <c r="G11" s="227">
        <v>26.0</v>
      </c>
      <c r="H11" s="227">
        <v>9.0</v>
      </c>
      <c r="I11" s="227">
        <v>551.0</v>
      </c>
      <c r="J11" s="227">
        <v>5.0</v>
      </c>
      <c r="K11" s="227">
        <v>0.0</v>
      </c>
      <c r="L11" s="227">
        <v>0.0</v>
      </c>
      <c r="M11" s="227">
        <v>0.0</v>
      </c>
      <c r="N11" s="227">
        <v>3.0</v>
      </c>
      <c r="O11" s="227">
        <v>20.7</v>
      </c>
      <c r="P11" s="227">
        <v>331.7</v>
      </c>
      <c r="Q11" s="227"/>
      <c r="R11" s="227"/>
      <c r="S11" s="227"/>
      <c r="T11" s="227"/>
      <c r="U11" s="3" t="str">
        <f t="shared" si="1"/>
        <v>#REF!</v>
      </c>
      <c r="V11" s="227"/>
      <c r="W11" s="227"/>
      <c r="X11" s="227"/>
      <c r="Y11" s="227"/>
      <c r="Z11" s="227"/>
    </row>
    <row r="12" ht="12.0" customHeight="1">
      <c r="A12" s="227">
        <v>5.0</v>
      </c>
      <c r="B12" s="227" t="s">
        <v>1849</v>
      </c>
      <c r="C12" s="227" t="s">
        <v>111</v>
      </c>
      <c r="D12" s="227" t="s">
        <v>75</v>
      </c>
      <c r="E12" s="227">
        <v>16.0</v>
      </c>
      <c r="F12" s="227">
        <v>4593.0</v>
      </c>
      <c r="G12" s="227">
        <v>39.0</v>
      </c>
      <c r="H12" s="227">
        <v>15.0</v>
      </c>
      <c r="I12" s="227">
        <v>148.0</v>
      </c>
      <c r="J12" s="227">
        <v>0.0</v>
      </c>
      <c r="K12" s="227">
        <v>1.0</v>
      </c>
      <c r="L12" s="227">
        <v>4.0</v>
      </c>
      <c r="M12" s="227">
        <v>0.0</v>
      </c>
      <c r="N12" s="227">
        <v>1.0</v>
      </c>
      <c r="O12" s="227">
        <v>20.4</v>
      </c>
      <c r="P12" s="227">
        <v>326.92</v>
      </c>
      <c r="Q12" s="227"/>
      <c r="R12" s="227"/>
      <c r="S12" s="227"/>
      <c r="T12" s="227"/>
      <c r="U12" s="3" t="str">
        <f t="shared" si="1"/>
        <v>#REF!</v>
      </c>
      <c r="V12" s="227"/>
      <c r="W12" s="227"/>
      <c r="X12" s="227"/>
      <c r="Y12" s="227"/>
      <c r="Z12" s="227"/>
    </row>
    <row r="13" ht="12.0" customHeight="1">
      <c r="A13" s="227">
        <v>6.0</v>
      </c>
      <c r="B13" s="227" t="s">
        <v>92</v>
      </c>
      <c r="C13" s="227" t="s">
        <v>95</v>
      </c>
      <c r="D13" s="227" t="s">
        <v>17</v>
      </c>
      <c r="E13" s="227">
        <v>14.0</v>
      </c>
      <c r="F13" s="227">
        <v>0.0</v>
      </c>
      <c r="G13" s="227">
        <v>0.0</v>
      </c>
      <c r="H13" s="227">
        <v>0.0</v>
      </c>
      <c r="I13" s="227">
        <v>1251.0</v>
      </c>
      <c r="J13" s="227">
        <v>17.0</v>
      </c>
      <c r="K13" s="227">
        <v>59.0</v>
      </c>
      <c r="L13" s="227">
        <v>580.0</v>
      </c>
      <c r="M13" s="227">
        <v>4.0</v>
      </c>
      <c r="N13" s="227">
        <v>1.0</v>
      </c>
      <c r="O13" s="227">
        <v>22.4</v>
      </c>
      <c r="P13" s="227">
        <v>313.1</v>
      </c>
      <c r="Q13" s="227"/>
      <c r="R13" s="227"/>
      <c r="S13" s="227"/>
      <c r="T13" s="227"/>
      <c r="U13" s="3" t="str">
        <f t="shared" si="1"/>
        <v>#REF!</v>
      </c>
      <c r="V13" s="227"/>
      <c r="W13" s="227"/>
      <c r="X13" s="227"/>
      <c r="Y13" s="227"/>
      <c r="Z13" s="227"/>
    </row>
    <row r="14" ht="12.0" customHeight="1">
      <c r="A14" s="227">
        <v>7.0</v>
      </c>
      <c r="B14" s="227" t="s">
        <v>164</v>
      </c>
      <c r="C14" s="227" t="s">
        <v>39</v>
      </c>
      <c r="D14" s="227" t="s">
        <v>75</v>
      </c>
      <c r="E14" s="227">
        <v>16.0</v>
      </c>
      <c r="F14" s="227">
        <v>4442.0</v>
      </c>
      <c r="G14" s="227">
        <v>25.0</v>
      </c>
      <c r="H14" s="227">
        <v>2.0</v>
      </c>
      <c r="I14" s="227">
        <v>269.0</v>
      </c>
      <c r="J14" s="227">
        <v>2.0</v>
      </c>
      <c r="K14" s="227">
        <v>0.0</v>
      </c>
      <c r="L14" s="227">
        <v>0.0</v>
      </c>
      <c r="M14" s="227">
        <v>0.0</v>
      </c>
      <c r="N14" s="227">
        <v>3.0</v>
      </c>
      <c r="O14" s="227">
        <v>19.5</v>
      </c>
      <c r="P14" s="227">
        <v>312.58</v>
      </c>
      <c r="Q14" s="227"/>
      <c r="R14" s="227"/>
      <c r="S14" s="227"/>
      <c r="T14" s="227"/>
      <c r="U14" s="3" t="str">
        <f t="shared" si="1"/>
        <v>#REF!</v>
      </c>
      <c r="V14" s="227"/>
      <c r="W14" s="227"/>
      <c r="X14" s="227"/>
      <c r="Y14" s="227"/>
      <c r="Z14" s="227"/>
    </row>
    <row r="15" ht="12.0" customHeight="1">
      <c r="A15" s="227">
        <v>8.0</v>
      </c>
      <c r="B15" s="227" t="s">
        <v>189</v>
      </c>
      <c r="C15" s="227" t="s">
        <v>95</v>
      </c>
      <c r="D15" s="227" t="s">
        <v>75</v>
      </c>
      <c r="E15" s="227">
        <v>16.0</v>
      </c>
      <c r="F15" s="227">
        <v>4688.0</v>
      </c>
      <c r="G15" s="227">
        <v>32.0</v>
      </c>
      <c r="H15" s="227">
        <v>12.0</v>
      </c>
      <c r="I15" s="227">
        <v>108.0</v>
      </c>
      <c r="J15" s="227">
        <v>2.0</v>
      </c>
      <c r="K15" s="227">
        <v>0.0</v>
      </c>
      <c r="L15" s="227">
        <v>0.0</v>
      </c>
      <c r="M15" s="227">
        <v>0.0</v>
      </c>
      <c r="N15" s="227">
        <v>5.0</v>
      </c>
      <c r="O15" s="227">
        <v>19.4</v>
      </c>
      <c r="P15" s="227">
        <v>310.32</v>
      </c>
      <c r="Q15" s="227"/>
      <c r="R15" s="227"/>
      <c r="S15" s="227"/>
      <c r="T15" s="227"/>
      <c r="U15" s="3" t="str">
        <f t="shared" si="1"/>
        <v>#REF!</v>
      </c>
      <c r="V15" s="227"/>
      <c r="W15" s="227"/>
      <c r="X15" s="227"/>
      <c r="Y15" s="227"/>
      <c r="Z15" s="227"/>
    </row>
    <row r="16" ht="12.0" customHeight="1">
      <c r="A16" s="227">
        <v>9.0</v>
      </c>
      <c r="B16" s="227" t="s">
        <v>151</v>
      </c>
      <c r="C16" s="227" t="s">
        <v>31</v>
      </c>
      <c r="D16" s="227" t="s">
        <v>75</v>
      </c>
      <c r="E16" s="227">
        <v>15.0</v>
      </c>
      <c r="F16" s="227">
        <v>3992.0</v>
      </c>
      <c r="G16" s="227">
        <v>32.0</v>
      </c>
      <c r="H16" s="227">
        <v>5.0</v>
      </c>
      <c r="I16" s="227">
        <v>22.0</v>
      </c>
      <c r="J16" s="227">
        <v>4.0</v>
      </c>
      <c r="K16" s="227">
        <v>1.0</v>
      </c>
      <c r="L16" s="227">
        <v>1.0</v>
      </c>
      <c r="M16" s="227">
        <v>0.0</v>
      </c>
      <c r="N16" s="227">
        <v>1.0</v>
      </c>
      <c r="O16" s="227">
        <v>20.3</v>
      </c>
      <c r="P16" s="227">
        <v>303.98</v>
      </c>
      <c r="Q16" s="227"/>
      <c r="R16" s="227"/>
      <c r="S16" s="227"/>
      <c r="T16" s="227"/>
      <c r="U16" s="3" t="str">
        <f t="shared" si="1"/>
        <v>#REF!</v>
      </c>
      <c r="V16" s="227"/>
      <c r="W16" s="227"/>
      <c r="X16" s="227"/>
      <c r="Y16" s="227"/>
      <c r="Z16" s="227"/>
    </row>
    <row r="17" ht="12.0" customHeight="1">
      <c r="A17" s="227">
        <v>10.0</v>
      </c>
      <c r="B17" s="227" t="s">
        <v>124</v>
      </c>
      <c r="C17" s="227" t="s">
        <v>85</v>
      </c>
      <c r="D17" s="227" t="s">
        <v>75</v>
      </c>
      <c r="E17" s="227">
        <v>16.0</v>
      </c>
      <c r="F17" s="227">
        <v>3448.0</v>
      </c>
      <c r="G17" s="227">
        <v>35.0</v>
      </c>
      <c r="H17" s="227">
        <v>7.0</v>
      </c>
      <c r="I17" s="227">
        <v>376.0</v>
      </c>
      <c r="J17" s="227">
        <v>0.0</v>
      </c>
      <c r="K17" s="227">
        <v>1.0</v>
      </c>
      <c r="L17" s="227">
        <v>-11.0</v>
      </c>
      <c r="M17" s="227">
        <v>0.0</v>
      </c>
      <c r="N17" s="227">
        <v>2.0</v>
      </c>
      <c r="O17" s="227">
        <v>18.7</v>
      </c>
      <c r="P17" s="227">
        <v>298.42</v>
      </c>
      <c r="Q17" s="227"/>
      <c r="R17" s="227"/>
      <c r="S17" s="227"/>
      <c r="T17" s="227"/>
      <c r="U17" s="3" t="str">
        <f t="shared" si="1"/>
        <v>#REF!</v>
      </c>
      <c r="V17" s="227"/>
      <c r="W17" s="227"/>
      <c r="X17" s="227"/>
      <c r="Y17" s="227"/>
      <c r="Z17" s="227"/>
    </row>
    <row r="18" ht="12.0" customHeight="1">
      <c r="A18" s="227">
        <v>11.0</v>
      </c>
      <c r="B18" s="227" t="s">
        <v>19</v>
      </c>
      <c r="C18" s="227" t="s">
        <v>20</v>
      </c>
      <c r="D18" s="227" t="s">
        <v>17</v>
      </c>
      <c r="E18" s="227">
        <v>16.0</v>
      </c>
      <c r="F18" s="227">
        <v>0.0</v>
      </c>
      <c r="G18" s="227">
        <v>0.0</v>
      </c>
      <c r="H18" s="227">
        <v>0.0</v>
      </c>
      <c r="I18" s="227">
        <v>1307.0</v>
      </c>
      <c r="J18" s="227">
        <v>11.0</v>
      </c>
      <c r="K18" s="227">
        <v>91.0</v>
      </c>
      <c r="L18" s="227">
        <v>721.0</v>
      </c>
      <c r="M18" s="227">
        <v>4.0</v>
      </c>
      <c r="N18" s="227">
        <v>0.0</v>
      </c>
      <c r="O18" s="227">
        <v>18.4</v>
      </c>
      <c r="P18" s="227">
        <v>294.8</v>
      </c>
      <c r="Q18" s="227"/>
      <c r="R18" s="227"/>
      <c r="S18" s="227"/>
      <c r="T18" s="227"/>
      <c r="U18" s="3" t="str">
        <f t="shared" si="1"/>
        <v>#REF!</v>
      </c>
      <c r="V18" s="227"/>
      <c r="W18" s="227"/>
      <c r="X18" s="227"/>
      <c r="Y18" s="227"/>
      <c r="Z18" s="227"/>
    </row>
    <row r="19" ht="12.0" customHeight="1">
      <c r="A19" s="227">
        <v>12.0</v>
      </c>
      <c r="B19" s="227" t="s">
        <v>119</v>
      </c>
      <c r="C19" s="227" t="s">
        <v>23</v>
      </c>
      <c r="D19" s="227" t="s">
        <v>75</v>
      </c>
      <c r="E19" s="227">
        <v>16.0</v>
      </c>
      <c r="F19" s="227">
        <v>3884.0</v>
      </c>
      <c r="G19" s="227">
        <v>22.0</v>
      </c>
      <c r="H19" s="227">
        <v>8.0</v>
      </c>
      <c r="I19" s="227">
        <v>305.0</v>
      </c>
      <c r="J19" s="227">
        <v>6.0</v>
      </c>
      <c r="K19" s="227">
        <v>0.0</v>
      </c>
      <c r="L19" s="227">
        <v>0.0</v>
      </c>
      <c r="M19" s="227">
        <v>0.0</v>
      </c>
      <c r="N19" s="227">
        <v>6.0</v>
      </c>
      <c r="O19" s="227">
        <v>17.9</v>
      </c>
      <c r="P19" s="227">
        <v>285.86</v>
      </c>
      <c r="Q19" s="227"/>
      <c r="R19" s="227"/>
      <c r="S19" s="227"/>
      <c r="T19" s="227"/>
      <c r="U19" s="3" t="str">
        <f t="shared" si="1"/>
        <v>#REF!</v>
      </c>
      <c r="V19" s="227"/>
      <c r="W19" s="227"/>
      <c r="X19" s="227"/>
      <c r="Y19" s="227"/>
      <c r="Z19" s="227"/>
    </row>
    <row r="20" ht="12.0" customHeight="1">
      <c r="A20" s="227">
        <v>13.0</v>
      </c>
      <c r="B20" s="227" t="s">
        <v>231</v>
      </c>
      <c r="C20" s="227" t="s">
        <v>81</v>
      </c>
      <c r="D20" s="227" t="s">
        <v>75</v>
      </c>
      <c r="E20" s="227">
        <v>16.0</v>
      </c>
      <c r="F20" s="227">
        <v>4308.0</v>
      </c>
      <c r="G20" s="227">
        <v>32.0</v>
      </c>
      <c r="H20" s="227">
        <v>12.0</v>
      </c>
      <c r="I20" s="227">
        <v>7.0</v>
      </c>
      <c r="J20" s="227">
        <v>0.0</v>
      </c>
      <c r="K20" s="227">
        <v>0.0</v>
      </c>
      <c r="L20" s="227">
        <v>0.0</v>
      </c>
      <c r="M20" s="227">
        <v>0.0</v>
      </c>
      <c r="N20" s="227">
        <v>1.0</v>
      </c>
      <c r="O20" s="227">
        <v>17.8</v>
      </c>
      <c r="P20" s="227">
        <v>285.02</v>
      </c>
      <c r="Q20" s="227"/>
      <c r="R20" s="227"/>
      <c r="S20" s="227"/>
      <c r="T20" s="227"/>
      <c r="U20" s="3" t="str">
        <f t="shared" si="1"/>
        <v>#REF!</v>
      </c>
      <c r="V20" s="227"/>
      <c r="W20" s="227"/>
      <c r="X20" s="227"/>
      <c r="Y20" s="227"/>
      <c r="Z20" s="227"/>
    </row>
    <row r="21" ht="12.0" customHeight="1">
      <c r="A21" s="227">
        <v>14.0</v>
      </c>
      <c r="B21" s="227" t="s">
        <v>188</v>
      </c>
      <c r="C21" s="227" t="s">
        <v>18</v>
      </c>
      <c r="D21" s="227" t="s">
        <v>75</v>
      </c>
      <c r="E21" s="227">
        <v>14.0</v>
      </c>
      <c r="F21" s="227">
        <v>3395.0</v>
      </c>
      <c r="G21" s="227">
        <v>24.0</v>
      </c>
      <c r="H21" s="227">
        <v>13.0</v>
      </c>
      <c r="I21" s="227">
        <v>488.0</v>
      </c>
      <c r="J21" s="227">
        <v>4.0</v>
      </c>
      <c r="K21" s="227">
        <v>0.0</v>
      </c>
      <c r="L21" s="227">
        <v>0.0</v>
      </c>
      <c r="M21" s="227">
        <v>0.0</v>
      </c>
      <c r="N21" s="227">
        <v>0.0</v>
      </c>
      <c r="O21" s="227">
        <v>20.2</v>
      </c>
      <c r="P21" s="227">
        <v>282.6</v>
      </c>
      <c r="Q21" s="227"/>
      <c r="R21" s="227"/>
      <c r="S21" s="227"/>
      <c r="T21" s="227"/>
      <c r="U21" s="3" t="str">
        <f t="shared" si="1"/>
        <v>#REF!</v>
      </c>
      <c r="V21" s="227"/>
      <c r="W21" s="227"/>
      <c r="X21" s="227"/>
      <c r="Y21" s="227"/>
      <c r="Z21" s="227"/>
    </row>
    <row r="22" ht="12.0" customHeight="1">
      <c r="A22" s="227">
        <v>15.0</v>
      </c>
      <c r="B22" s="227" t="s">
        <v>217</v>
      </c>
      <c r="C22" s="227" t="s">
        <v>36</v>
      </c>
      <c r="D22" s="227" t="s">
        <v>75</v>
      </c>
      <c r="E22" s="227">
        <v>16.0</v>
      </c>
      <c r="F22" s="227">
        <v>4298.0</v>
      </c>
      <c r="G22" s="227">
        <v>30.0</v>
      </c>
      <c r="H22" s="227">
        <v>10.0</v>
      </c>
      <c r="I22" s="227">
        <v>123.0</v>
      </c>
      <c r="J22" s="227">
        <v>1.0</v>
      </c>
      <c r="K22" s="227">
        <v>1.0</v>
      </c>
      <c r="L22" s="227">
        <v>-1.0</v>
      </c>
      <c r="M22" s="227">
        <v>0.0</v>
      </c>
      <c r="N22" s="227">
        <v>7.0</v>
      </c>
      <c r="O22" s="227">
        <v>17.6</v>
      </c>
      <c r="P22" s="227">
        <v>282.12</v>
      </c>
      <c r="Q22" s="227"/>
      <c r="R22" s="227"/>
      <c r="S22" s="227"/>
      <c r="T22" s="227"/>
      <c r="U22" s="3" t="str">
        <f t="shared" si="1"/>
        <v>#REF!</v>
      </c>
      <c r="V22" s="227"/>
      <c r="W22" s="227"/>
      <c r="X22" s="227"/>
      <c r="Y22" s="227"/>
      <c r="Z22" s="227"/>
    </row>
    <row r="23" ht="12.0" customHeight="1">
      <c r="A23" s="227">
        <v>16.0</v>
      </c>
      <c r="B23" s="227" t="s">
        <v>154</v>
      </c>
      <c r="C23" s="227" t="s">
        <v>140</v>
      </c>
      <c r="D23" s="227" t="s">
        <v>75</v>
      </c>
      <c r="E23" s="227">
        <v>16.0</v>
      </c>
      <c r="F23" s="227">
        <v>4355.0</v>
      </c>
      <c r="G23" s="227">
        <v>29.0</v>
      </c>
      <c r="H23" s="227">
        <v>11.0</v>
      </c>
      <c r="I23" s="227">
        <v>35.0</v>
      </c>
      <c r="J23" s="227">
        <v>2.0</v>
      </c>
      <c r="K23" s="227">
        <v>1.0</v>
      </c>
      <c r="L23" s="227">
        <v>6.0</v>
      </c>
      <c r="M23" s="227">
        <v>0.0</v>
      </c>
      <c r="N23" s="227">
        <v>2.0</v>
      </c>
      <c r="O23" s="227">
        <v>17.5</v>
      </c>
      <c r="P23" s="227">
        <v>280.3</v>
      </c>
      <c r="Q23" s="227"/>
      <c r="R23" s="227"/>
      <c r="S23" s="227"/>
      <c r="T23" s="227"/>
      <c r="U23" s="3" t="str">
        <f t="shared" si="1"/>
        <v>#REF!</v>
      </c>
      <c r="V23" s="227"/>
      <c r="W23" s="227"/>
      <c r="X23" s="227"/>
      <c r="Y23" s="227"/>
      <c r="Z23" s="227"/>
    </row>
    <row r="24" ht="12.0" customHeight="1">
      <c r="A24" s="227">
        <v>17.0</v>
      </c>
      <c r="B24" s="227" t="s">
        <v>16</v>
      </c>
      <c r="C24" s="227" t="s">
        <v>18</v>
      </c>
      <c r="D24" s="227" t="s">
        <v>17</v>
      </c>
      <c r="E24" s="227">
        <v>16.0</v>
      </c>
      <c r="F24" s="227">
        <v>50.0</v>
      </c>
      <c r="G24" s="227">
        <v>1.0</v>
      </c>
      <c r="H24" s="227">
        <v>0.0</v>
      </c>
      <c r="I24" s="227">
        <v>1098.0</v>
      </c>
      <c r="J24" s="227">
        <v>7.0</v>
      </c>
      <c r="K24" s="227">
        <v>107.0</v>
      </c>
      <c r="L24" s="227">
        <v>867.0</v>
      </c>
      <c r="M24" s="227">
        <v>6.0</v>
      </c>
      <c r="N24" s="227">
        <v>1.0</v>
      </c>
      <c r="O24" s="227">
        <v>17.4</v>
      </c>
      <c r="P24" s="227">
        <v>278.5</v>
      </c>
      <c r="Q24" s="227"/>
      <c r="R24" s="227"/>
      <c r="S24" s="227"/>
      <c r="T24" s="227"/>
      <c r="U24" s="3" t="str">
        <f t="shared" si="1"/>
        <v>#REF!</v>
      </c>
      <c r="V24" s="227"/>
      <c r="W24" s="227"/>
      <c r="X24" s="227"/>
      <c r="Y24" s="227"/>
      <c r="Z24" s="227"/>
    </row>
    <row r="25" ht="12.0" customHeight="1">
      <c r="A25" s="227">
        <v>18.0</v>
      </c>
      <c r="B25" s="227" t="s">
        <v>30</v>
      </c>
      <c r="C25" s="227" t="s">
        <v>31</v>
      </c>
      <c r="D25" s="227" t="s">
        <v>17</v>
      </c>
      <c r="E25" s="227">
        <v>15.0</v>
      </c>
      <c r="F25" s="227">
        <v>0.0</v>
      </c>
      <c r="G25" s="227">
        <v>0.0</v>
      </c>
      <c r="H25" s="227">
        <v>0.0</v>
      </c>
      <c r="I25" s="227">
        <v>883.0</v>
      </c>
      <c r="J25" s="227">
        <v>14.0</v>
      </c>
      <c r="K25" s="227">
        <v>81.0</v>
      </c>
      <c r="L25" s="227">
        <v>709.0</v>
      </c>
      <c r="M25" s="227">
        <v>4.0</v>
      </c>
      <c r="N25" s="227">
        <v>0.0</v>
      </c>
      <c r="O25" s="227">
        <v>18.2</v>
      </c>
      <c r="P25" s="227">
        <v>273.2</v>
      </c>
      <c r="Q25" s="227"/>
      <c r="R25" s="227"/>
      <c r="S25" s="227"/>
      <c r="T25" s="227"/>
      <c r="U25" s="3" t="str">
        <f t="shared" si="1"/>
        <v>#REF!</v>
      </c>
      <c r="V25" s="227"/>
      <c r="W25" s="227"/>
      <c r="X25" s="227"/>
      <c r="Y25" s="227"/>
      <c r="Z25" s="227"/>
    </row>
    <row r="26" ht="12.0" customHeight="1">
      <c r="A26" s="227">
        <v>19.0</v>
      </c>
      <c r="B26" s="227" t="s">
        <v>392</v>
      </c>
      <c r="C26" s="227" t="s">
        <v>83</v>
      </c>
      <c r="D26" s="227" t="s">
        <v>75</v>
      </c>
      <c r="E26" s="227">
        <v>14.0</v>
      </c>
      <c r="F26" s="227">
        <v>3223.0</v>
      </c>
      <c r="G26" s="227">
        <v>24.0</v>
      </c>
      <c r="H26" s="227">
        <v>12.0</v>
      </c>
      <c r="I26" s="227">
        <v>421.0</v>
      </c>
      <c r="J26" s="227">
        <v>3.0</v>
      </c>
      <c r="K26" s="227">
        <v>0.0</v>
      </c>
      <c r="L26" s="227">
        <v>0.0</v>
      </c>
      <c r="M26" s="227">
        <v>0.0</v>
      </c>
      <c r="N26" s="227">
        <v>3.0</v>
      </c>
      <c r="O26" s="227">
        <v>18.8</v>
      </c>
      <c r="P26" s="227">
        <v>263.02</v>
      </c>
      <c r="Q26" s="227"/>
      <c r="R26" s="227"/>
      <c r="S26" s="227"/>
      <c r="T26" s="227"/>
      <c r="U26" s="3" t="str">
        <f t="shared" si="1"/>
        <v>#REF!</v>
      </c>
      <c r="V26" s="227"/>
      <c r="W26" s="227"/>
      <c r="X26" s="227"/>
      <c r="Y26" s="227"/>
      <c r="Z26" s="227"/>
    </row>
    <row r="27" ht="12.0" customHeight="1">
      <c r="A27" s="227">
        <v>20.0</v>
      </c>
      <c r="B27" s="227" t="s">
        <v>22</v>
      </c>
      <c r="C27" s="227" t="s">
        <v>23</v>
      </c>
      <c r="D27" s="227" t="s">
        <v>17</v>
      </c>
      <c r="E27" s="227">
        <v>15.0</v>
      </c>
      <c r="F27" s="227">
        <v>0.0</v>
      </c>
      <c r="G27" s="227">
        <v>0.0</v>
      </c>
      <c r="H27" s="227">
        <v>0.0</v>
      </c>
      <c r="I27" s="227">
        <v>1435.0</v>
      </c>
      <c r="J27" s="227">
        <v>6.0</v>
      </c>
      <c r="K27" s="227">
        <v>77.0</v>
      </c>
      <c r="L27" s="227">
        <v>567.0</v>
      </c>
      <c r="M27" s="227">
        <v>3.0</v>
      </c>
      <c r="N27" s="227">
        <v>1.0</v>
      </c>
      <c r="O27" s="227">
        <v>16.8</v>
      </c>
      <c r="P27" s="227">
        <v>252.2</v>
      </c>
      <c r="Q27" s="227"/>
      <c r="R27" s="227"/>
      <c r="S27" s="227"/>
      <c r="T27" s="227"/>
      <c r="U27" s="3" t="str">
        <f t="shared" si="1"/>
        <v>#REF!</v>
      </c>
      <c r="V27" s="227"/>
      <c r="W27" s="227"/>
      <c r="X27" s="227"/>
      <c r="Y27" s="227"/>
      <c r="Z27" s="227"/>
    </row>
    <row r="28" ht="12.0" customHeight="1">
      <c r="A28" s="227">
        <v>21.0</v>
      </c>
      <c r="B28" s="227" t="s">
        <v>46</v>
      </c>
      <c r="C28" s="227" t="s">
        <v>47</v>
      </c>
      <c r="D28" s="227" t="s">
        <v>34</v>
      </c>
      <c r="E28" s="227">
        <v>16.0</v>
      </c>
      <c r="F28" s="227">
        <v>0.0</v>
      </c>
      <c r="G28" s="227">
        <v>0.0</v>
      </c>
      <c r="H28" s="227">
        <v>0.0</v>
      </c>
      <c r="I28" s="227">
        <v>151.0</v>
      </c>
      <c r="J28" s="227">
        <v>1.0</v>
      </c>
      <c r="K28" s="227">
        <v>87.0</v>
      </c>
      <c r="L28" s="227">
        <v>1479.0</v>
      </c>
      <c r="M28" s="227">
        <v>12.0</v>
      </c>
      <c r="N28" s="227">
        <v>0.0</v>
      </c>
      <c r="O28" s="227">
        <v>15.1</v>
      </c>
      <c r="P28" s="227">
        <v>241.0</v>
      </c>
      <c r="Q28" s="227"/>
      <c r="R28" s="227"/>
      <c r="S28" s="227"/>
      <c r="T28" s="227"/>
      <c r="U28" s="3" t="str">
        <f t="shared" si="1"/>
        <v>#REF!</v>
      </c>
      <c r="V28" s="227"/>
      <c r="W28" s="227"/>
      <c r="X28" s="227"/>
      <c r="Y28" s="227"/>
      <c r="Z28" s="227"/>
    </row>
    <row r="29" ht="12.0" customHeight="1">
      <c r="A29" s="227">
        <v>22.0</v>
      </c>
      <c r="B29" s="227" t="s">
        <v>191</v>
      </c>
      <c r="C29" s="227" t="s">
        <v>41</v>
      </c>
      <c r="D29" s="227" t="s">
        <v>75</v>
      </c>
      <c r="E29" s="227">
        <v>14.0</v>
      </c>
      <c r="F29" s="227">
        <v>3725.0</v>
      </c>
      <c r="G29" s="227">
        <v>27.0</v>
      </c>
      <c r="H29" s="227">
        <v>14.0</v>
      </c>
      <c r="I29" s="227">
        <v>131.0</v>
      </c>
      <c r="J29" s="227">
        <v>0.0</v>
      </c>
      <c r="K29" s="227">
        <v>0.0</v>
      </c>
      <c r="L29" s="227">
        <v>0.0</v>
      </c>
      <c r="M29" s="227">
        <v>0.0</v>
      </c>
      <c r="N29" s="227">
        <v>3.0</v>
      </c>
      <c r="O29" s="227">
        <v>17.2</v>
      </c>
      <c r="P29" s="227">
        <v>240.1</v>
      </c>
      <c r="Q29" s="227"/>
      <c r="R29" s="227"/>
      <c r="S29" s="227"/>
      <c r="T29" s="227"/>
      <c r="U29" s="3" t="str">
        <f t="shared" si="1"/>
        <v>#REF!</v>
      </c>
      <c r="V29" s="227"/>
      <c r="W29" s="227"/>
      <c r="X29" s="227"/>
      <c r="Y29" s="227"/>
      <c r="Z29" s="227"/>
    </row>
    <row r="30" ht="12.0" customHeight="1">
      <c r="A30" s="227">
        <v>23.0</v>
      </c>
      <c r="B30" s="227" t="s">
        <v>2032</v>
      </c>
      <c r="C30" s="227" t="s">
        <v>20</v>
      </c>
      <c r="D30" s="227" t="s">
        <v>75</v>
      </c>
      <c r="E30" s="227">
        <v>16.0</v>
      </c>
      <c r="F30" s="227">
        <v>4299.0</v>
      </c>
      <c r="G30" s="227">
        <v>21.0</v>
      </c>
      <c r="H30" s="227">
        <v>11.0</v>
      </c>
      <c r="I30" s="227">
        <v>20.0</v>
      </c>
      <c r="J30" s="227">
        <v>1.0</v>
      </c>
      <c r="K30" s="227">
        <v>0.0</v>
      </c>
      <c r="L30" s="227">
        <v>0.0</v>
      </c>
      <c r="M30" s="227">
        <v>0.0</v>
      </c>
      <c r="N30" s="227">
        <v>4.0</v>
      </c>
      <c r="O30" s="227">
        <v>15.0</v>
      </c>
      <c r="P30" s="227">
        <v>239.96</v>
      </c>
      <c r="Q30" s="227"/>
      <c r="R30" s="227"/>
      <c r="S30" s="227"/>
      <c r="T30" s="227"/>
      <c r="U30" s="3" t="str">
        <f t="shared" si="1"/>
        <v>#REF!</v>
      </c>
      <c r="V30" s="227"/>
      <c r="W30" s="227"/>
      <c r="X30" s="227"/>
      <c r="Y30" s="227"/>
      <c r="Z30" s="227"/>
    </row>
    <row r="31" ht="12.0" customHeight="1">
      <c r="A31" s="227">
        <v>24.0</v>
      </c>
      <c r="B31" s="227" t="s">
        <v>597</v>
      </c>
      <c r="C31" s="227" t="s">
        <v>81</v>
      </c>
      <c r="D31" s="227" t="s">
        <v>17</v>
      </c>
      <c r="E31" s="227">
        <v>12.0</v>
      </c>
      <c r="F31" s="227">
        <v>0.0</v>
      </c>
      <c r="G31" s="227">
        <v>0.0</v>
      </c>
      <c r="H31" s="227">
        <v>0.0</v>
      </c>
      <c r="I31" s="227">
        <v>885.0</v>
      </c>
      <c r="J31" s="227">
        <v>10.0</v>
      </c>
      <c r="K31" s="227">
        <v>50.0</v>
      </c>
      <c r="L31" s="227">
        <v>490.0</v>
      </c>
      <c r="M31" s="227">
        <v>4.0</v>
      </c>
      <c r="N31" s="227">
        <v>0.0</v>
      </c>
      <c r="O31" s="227">
        <v>18.8</v>
      </c>
      <c r="P31" s="227">
        <v>225.5</v>
      </c>
      <c r="Q31" s="227"/>
      <c r="R31" s="227"/>
      <c r="S31" s="227"/>
      <c r="T31" s="227"/>
      <c r="U31" s="3" t="str">
        <f t="shared" si="1"/>
        <v>#REF!</v>
      </c>
      <c r="V31" s="227"/>
      <c r="W31" s="227"/>
      <c r="X31" s="227"/>
      <c r="Y31" s="227"/>
      <c r="Z31" s="227"/>
    </row>
    <row r="32" ht="12.0" customHeight="1">
      <c r="A32" s="227">
        <v>25.0</v>
      </c>
      <c r="B32" s="227" t="s">
        <v>100</v>
      </c>
      <c r="C32" s="227" t="s">
        <v>90</v>
      </c>
      <c r="D32" s="227" t="s">
        <v>17</v>
      </c>
      <c r="E32" s="227">
        <v>13.0</v>
      </c>
      <c r="F32" s="227">
        <v>0.0</v>
      </c>
      <c r="G32" s="227">
        <v>0.0</v>
      </c>
      <c r="H32" s="227">
        <v>0.0</v>
      </c>
      <c r="I32" s="227">
        <v>973.0</v>
      </c>
      <c r="J32" s="227">
        <v>12.0</v>
      </c>
      <c r="K32" s="227">
        <v>55.0</v>
      </c>
      <c r="L32" s="227">
        <v>497.0</v>
      </c>
      <c r="M32" s="227">
        <v>1.0</v>
      </c>
      <c r="N32" s="227">
        <v>2.0</v>
      </c>
      <c r="O32" s="227">
        <v>17.3</v>
      </c>
      <c r="P32" s="227">
        <v>225.0</v>
      </c>
      <c r="Q32" s="227"/>
      <c r="R32" s="227"/>
      <c r="S32" s="227"/>
      <c r="T32" s="227"/>
      <c r="U32" s="3" t="str">
        <f t="shared" si="1"/>
        <v>#REF!</v>
      </c>
      <c r="V32" s="227"/>
      <c r="W32" s="227"/>
      <c r="X32" s="227"/>
      <c r="Y32" s="227"/>
      <c r="Z32" s="227"/>
    </row>
    <row r="33" ht="12.0" customHeight="1">
      <c r="A33" s="227">
        <v>26.0</v>
      </c>
      <c r="B33" s="227" t="s">
        <v>355</v>
      </c>
      <c r="C33" s="227" t="s">
        <v>90</v>
      </c>
      <c r="D33" s="227" t="s">
        <v>34</v>
      </c>
      <c r="E33" s="227">
        <v>15.0</v>
      </c>
      <c r="F33" s="227">
        <v>0.0</v>
      </c>
      <c r="G33" s="227">
        <v>0.0</v>
      </c>
      <c r="H33" s="227">
        <v>0.0</v>
      </c>
      <c r="I33" s="227">
        <v>0.0</v>
      </c>
      <c r="J33" s="227">
        <v>0.0</v>
      </c>
      <c r="K33" s="227">
        <v>104.0</v>
      </c>
      <c r="L33" s="227">
        <v>1297.0</v>
      </c>
      <c r="M33" s="227">
        <v>15.0</v>
      </c>
      <c r="N33" s="227">
        <v>0.0</v>
      </c>
      <c r="O33" s="227">
        <v>14.6</v>
      </c>
      <c r="P33" s="227">
        <v>219.7</v>
      </c>
      <c r="Q33" s="227"/>
      <c r="R33" s="227"/>
      <c r="S33" s="227"/>
      <c r="T33" s="227"/>
      <c r="U33" s="3" t="str">
        <f t="shared" si="1"/>
        <v>#REF!</v>
      </c>
      <c r="V33" s="227"/>
      <c r="W33" s="227"/>
      <c r="X33" s="227"/>
      <c r="Y33" s="227"/>
      <c r="Z33" s="227"/>
    </row>
    <row r="34" ht="12.0" customHeight="1">
      <c r="A34" s="227">
        <v>27.0</v>
      </c>
      <c r="B34" s="227" t="s">
        <v>38</v>
      </c>
      <c r="C34" s="227" t="s">
        <v>39</v>
      </c>
      <c r="D34" s="227" t="s">
        <v>34</v>
      </c>
      <c r="E34" s="227">
        <v>15.0</v>
      </c>
      <c r="F34" s="227">
        <v>0.0</v>
      </c>
      <c r="G34" s="227">
        <v>0.0</v>
      </c>
      <c r="H34" s="227">
        <v>0.0</v>
      </c>
      <c r="I34" s="227">
        <v>0.0</v>
      </c>
      <c r="J34" s="227">
        <v>0.0</v>
      </c>
      <c r="K34" s="227">
        <v>111.0</v>
      </c>
      <c r="L34" s="227">
        <v>1386.0</v>
      </c>
      <c r="M34" s="227">
        <v>13.0</v>
      </c>
      <c r="N34" s="227">
        <v>0.0</v>
      </c>
      <c r="O34" s="227">
        <v>14.6</v>
      </c>
      <c r="P34" s="227">
        <v>218.6</v>
      </c>
      <c r="Q34" s="227"/>
      <c r="R34" s="227"/>
      <c r="S34" s="227"/>
      <c r="T34" s="227"/>
      <c r="U34" s="3" t="str">
        <f t="shared" si="1"/>
        <v>#REF!</v>
      </c>
      <c r="V34" s="227"/>
      <c r="W34" s="227"/>
      <c r="X34" s="227"/>
      <c r="Y34" s="227"/>
      <c r="Z34" s="227"/>
    </row>
    <row r="35" ht="12.0" customHeight="1">
      <c r="A35" s="227">
        <v>28.0</v>
      </c>
      <c r="B35" s="227" t="s">
        <v>67</v>
      </c>
      <c r="C35" s="227" t="s">
        <v>107</v>
      </c>
      <c r="D35" s="227" t="s">
        <v>34</v>
      </c>
      <c r="E35" s="227">
        <v>16.0</v>
      </c>
      <c r="F35" s="227">
        <v>0.0</v>
      </c>
      <c r="G35" s="227">
        <v>0.0</v>
      </c>
      <c r="H35" s="227">
        <v>0.0</v>
      </c>
      <c r="I35" s="227">
        <v>-7.0</v>
      </c>
      <c r="J35" s="227">
        <v>0.0</v>
      </c>
      <c r="K35" s="227">
        <v>115.0</v>
      </c>
      <c r="L35" s="227">
        <v>1572.0</v>
      </c>
      <c r="M35" s="227">
        <v>11.0</v>
      </c>
      <c r="N35" s="227">
        <v>2.0</v>
      </c>
      <c r="O35" s="227">
        <v>13.7</v>
      </c>
      <c r="P35" s="227">
        <v>218.5</v>
      </c>
      <c r="Q35" s="227"/>
      <c r="R35" s="227"/>
      <c r="S35" s="227"/>
      <c r="T35" s="227"/>
      <c r="U35" s="3" t="str">
        <f t="shared" si="1"/>
        <v>#REF!</v>
      </c>
      <c r="V35" s="227"/>
      <c r="W35" s="227"/>
      <c r="X35" s="227"/>
      <c r="Y35" s="227"/>
      <c r="Z35" s="227"/>
    </row>
    <row r="36" ht="12.0" customHeight="1">
      <c r="A36" s="227">
        <v>29.0</v>
      </c>
      <c r="B36" s="227" t="s">
        <v>261</v>
      </c>
      <c r="C36" s="227" t="s">
        <v>50</v>
      </c>
      <c r="D36" s="227" t="s">
        <v>75</v>
      </c>
      <c r="E36" s="227">
        <v>16.0</v>
      </c>
      <c r="F36" s="227">
        <v>4049.0</v>
      </c>
      <c r="G36" s="227">
        <v>19.0</v>
      </c>
      <c r="H36" s="227">
        <v>10.0</v>
      </c>
      <c r="I36" s="227">
        <v>47.0</v>
      </c>
      <c r="J36" s="227">
        <v>1.0</v>
      </c>
      <c r="K36" s="227">
        <v>1.0</v>
      </c>
      <c r="L36" s="227">
        <v>-9.0</v>
      </c>
      <c r="M36" s="227">
        <v>0.0</v>
      </c>
      <c r="N36" s="227">
        <v>7.0</v>
      </c>
      <c r="O36" s="227">
        <v>13.5</v>
      </c>
      <c r="P36" s="227">
        <v>215.76</v>
      </c>
      <c r="Q36" s="227"/>
      <c r="R36" s="227"/>
      <c r="S36" s="227"/>
      <c r="T36" s="227"/>
      <c r="U36" s="3" t="str">
        <f t="shared" si="1"/>
        <v>#REF!</v>
      </c>
      <c r="V36" s="227"/>
      <c r="W36" s="227"/>
      <c r="X36" s="227"/>
      <c r="Y36" s="227"/>
      <c r="Z36" s="227"/>
    </row>
    <row r="37" ht="12.0" customHeight="1">
      <c r="A37" s="227">
        <v>30.0</v>
      </c>
      <c r="B37" s="227" t="s">
        <v>929</v>
      </c>
      <c r="C37" s="227" t="s">
        <v>102</v>
      </c>
      <c r="D37" s="227" t="s">
        <v>75</v>
      </c>
      <c r="E37" s="227">
        <v>16.0</v>
      </c>
      <c r="F37" s="227">
        <v>3890.0</v>
      </c>
      <c r="G37" s="227">
        <v>18.0</v>
      </c>
      <c r="H37" s="227">
        <v>15.0</v>
      </c>
      <c r="I37" s="227">
        <v>93.0</v>
      </c>
      <c r="J37" s="227">
        <v>2.0</v>
      </c>
      <c r="K37" s="227">
        <v>0.0</v>
      </c>
      <c r="L37" s="227">
        <v>0.0</v>
      </c>
      <c r="M37" s="227">
        <v>0.0</v>
      </c>
      <c r="N37" s="227">
        <v>2.0</v>
      </c>
      <c r="O37" s="227">
        <v>13.4</v>
      </c>
      <c r="P37" s="227">
        <v>214.9</v>
      </c>
      <c r="Q37" s="227"/>
      <c r="R37" s="227"/>
      <c r="S37" s="227"/>
      <c r="T37" s="227"/>
      <c r="U37" s="3" t="str">
        <f t="shared" si="1"/>
        <v>#REF!</v>
      </c>
      <c r="V37" s="227"/>
      <c r="W37" s="227"/>
      <c r="X37" s="227"/>
      <c r="Y37" s="227"/>
      <c r="Z37" s="227"/>
    </row>
    <row r="38" ht="12.0" customHeight="1">
      <c r="A38" s="227">
        <v>31.0</v>
      </c>
      <c r="B38" s="227" t="s">
        <v>52</v>
      </c>
      <c r="C38" s="227" t="s">
        <v>53</v>
      </c>
      <c r="D38" s="227" t="s">
        <v>34</v>
      </c>
      <c r="E38" s="227">
        <v>16.0</v>
      </c>
      <c r="F38" s="227">
        <v>0.0</v>
      </c>
      <c r="G38" s="227">
        <v>0.0</v>
      </c>
      <c r="H38" s="227">
        <v>0.0</v>
      </c>
      <c r="I38" s="227">
        <v>12.0</v>
      </c>
      <c r="J38" s="227">
        <v>0.0</v>
      </c>
      <c r="K38" s="227">
        <v>113.0</v>
      </c>
      <c r="L38" s="227">
        <v>1677.0</v>
      </c>
      <c r="M38" s="227">
        <v>8.0</v>
      </c>
      <c r="N38" s="227">
        <v>2.0</v>
      </c>
      <c r="O38" s="227">
        <v>13.3</v>
      </c>
      <c r="P38" s="227">
        <v>212.9</v>
      </c>
      <c r="Q38" s="227"/>
      <c r="R38" s="227"/>
      <c r="S38" s="227"/>
      <c r="T38" s="227"/>
      <c r="U38" s="3" t="str">
        <f t="shared" si="1"/>
        <v>#REF!</v>
      </c>
      <c r="V38" s="227"/>
      <c r="W38" s="227"/>
      <c r="X38" s="227"/>
      <c r="Y38" s="227"/>
      <c r="Z38" s="227"/>
    </row>
    <row r="39" ht="12.0" customHeight="1">
      <c r="A39" s="227">
        <v>32.0</v>
      </c>
      <c r="B39" s="227" t="s">
        <v>155</v>
      </c>
      <c r="C39" s="227" t="s">
        <v>70</v>
      </c>
      <c r="D39" s="227" t="s">
        <v>75</v>
      </c>
      <c r="E39" s="227">
        <v>16.0</v>
      </c>
      <c r="F39" s="227">
        <v>3777.0</v>
      </c>
      <c r="G39" s="227">
        <v>21.0</v>
      </c>
      <c r="H39" s="227">
        <v>11.0</v>
      </c>
      <c r="I39" s="227">
        <v>71.0</v>
      </c>
      <c r="J39" s="227">
        <v>0.0</v>
      </c>
      <c r="K39" s="227">
        <v>0.0</v>
      </c>
      <c r="L39" s="227">
        <v>0.0</v>
      </c>
      <c r="M39" s="227">
        <v>0.0</v>
      </c>
      <c r="N39" s="227">
        <v>4.0</v>
      </c>
      <c r="O39" s="227">
        <v>13.3</v>
      </c>
      <c r="P39" s="227">
        <v>212.18</v>
      </c>
      <c r="Q39" s="227"/>
      <c r="R39" s="227"/>
      <c r="S39" s="227"/>
      <c r="T39" s="227"/>
      <c r="U39" s="3" t="str">
        <f t="shared" si="1"/>
        <v>#REF!</v>
      </c>
      <c r="V39" s="227"/>
      <c r="W39" s="227"/>
      <c r="X39" s="227"/>
      <c r="Y39" s="227"/>
      <c r="Z39" s="227"/>
    </row>
    <row r="40" ht="12.0" customHeight="1">
      <c r="A40" s="227">
        <v>33.0</v>
      </c>
      <c r="B40" s="227" t="s">
        <v>136</v>
      </c>
      <c r="C40" s="227" t="s">
        <v>123</v>
      </c>
      <c r="D40" s="227" t="s">
        <v>75</v>
      </c>
      <c r="E40" s="227">
        <v>12.0</v>
      </c>
      <c r="F40" s="227">
        <v>2074.0</v>
      </c>
      <c r="G40" s="227">
        <v>10.0</v>
      </c>
      <c r="H40" s="227">
        <v>12.0</v>
      </c>
      <c r="I40" s="227">
        <v>631.0</v>
      </c>
      <c r="J40" s="227">
        <v>8.0</v>
      </c>
      <c r="K40" s="227">
        <v>0.0</v>
      </c>
      <c r="L40" s="227">
        <v>0.0</v>
      </c>
      <c r="M40" s="227">
        <v>0.0</v>
      </c>
      <c r="N40" s="227">
        <v>2.0</v>
      </c>
      <c r="O40" s="227">
        <v>17.3</v>
      </c>
      <c r="P40" s="227">
        <v>208.06</v>
      </c>
      <c r="Q40" s="227"/>
      <c r="R40" s="227"/>
      <c r="S40" s="227"/>
      <c r="T40" s="227"/>
      <c r="U40" s="3" t="str">
        <f t="shared" si="1"/>
        <v>#REF!</v>
      </c>
      <c r="V40" s="227"/>
      <c r="W40" s="227"/>
      <c r="X40" s="227"/>
      <c r="Y40" s="227"/>
      <c r="Z40" s="227"/>
    </row>
    <row r="41" ht="12.0" customHeight="1">
      <c r="A41" s="227">
        <v>34.0</v>
      </c>
      <c r="B41" s="227" t="s">
        <v>73</v>
      </c>
      <c r="C41" s="227" t="s">
        <v>58</v>
      </c>
      <c r="D41" s="227" t="s">
        <v>34</v>
      </c>
      <c r="E41" s="227">
        <v>16.0</v>
      </c>
      <c r="F41" s="227">
        <v>0.0</v>
      </c>
      <c r="G41" s="227">
        <v>0.0</v>
      </c>
      <c r="H41" s="227">
        <v>0.0</v>
      </c>
      <c r="I41" s="227">
        <v>0.0</v>
      </c>
      <c r="J41" s="227">
        <v>1.0</v>
      </c>
      <c r="K41" s="227">
        <v>86.0</v>
      </c>
      <c r="L41" s="227">
        <v>1524.0</v>
      </c>
      <c r="M41" s="227">
        <v>8.0</v>
      </c>
      <c r="N41" s="227">
        <v>1.0</v>
      </c>
      <c r="O41" s="227">
        <v>12.8</v>
      </c>
      <c r="P41" s="227">
        <v>204.4</v>
      </c>
      <c r="Q41" s="227"/>
      <c r="R41" s="227"/>
      <c r="S41" s="227"/>
      <c r="T41" s="227"/>
      <c r="U41" s="3" t="str">
        <f t="shared" si="1"/>
        <v>#REF!</v>
      </c>
      <c r="V41" s="227"/>
      <c r="W41" s="227"/>
      <c r="X41" s="227"/>
      <c r="Y41" s="227"/>
      <c r="Z41" s="227"/>
    </row>
    <row r="42" ht="12.0" customHeight="1">
      <c r="A42" s="227">
        <v>35.0</v>
      </c>
      <c r="B42" s="227" t="s">
        <v>141</v>
      </c>
      <c r="C42" s="227" t="s">
        <v>47</v>
      </c>
      <c r="D42" s="227" t="s">
        <v>17</v>
      </c>
      <c r="E42" s="227">
        <v>11.0</v>
      </c>
      <c r="F42" s="227">
        <v>0.0</v>
      </c>
      <c r="G42" s="227">
        <v>0.0</v>
      </c>
      <c r="H42" s="227">
        <v>0.0</v>
      </c>
      <c r="I42" s="227">
        <v>824.0</v>
      </c>
      <c r="J42" s="227">
        <v>7.0</v>
      </c>
      <c r="K42" s="227">
        <v>26.0</v>
      </c>
      <c r="L42" s="227">
        <v>378.0</v>
      </c>
      <c r="M42" s="227">
        <v>7.0</v>
      </c>
      <c r="N42" s="227">
        <v>0.0</v>
      </c>
      <c r="O42" s="227">
        <v>18.6</v>
      </c>
      <c r="P42" s="227">
        <v>204.2</v>
      </c>
      <c r="Q42" s="227"/>
      <c r="R42" s="227"/>
      <c r="S42" s="227"/>
      <c r="T42" s="227"/>
      <c r="U42" s="3" t="str">
        <f t="shared" si="1"/>
        <v>#REF!</v>
      </c>
      <c r="V42" s="227"/>
      <c r="W42" s="227"/>
      <c r="X42" s="227"/>
      <c r="Y42" s="227"/>
      <c r="Z42" s="227"/>
    </row>
    <row r="43" ht="12.0" customHeight="1">
      <c r="A43" s="227">
        <v>36.0</v>
      </c>
      <c r="B43" s="227" t="s">
        <v>43</v>
      </c>
      <c r="C43" s="227" t="s">
        <v>44</v>
      </c>
      <c r="D43" s="227" t="s">
        <v>17</v>
      </c>
      <c r="E43" s="227">
        <v>14.0</v>
      </c>
      <c r="F43" s="227">
        <v>0.0</v>
      </c>
      <c r="G43" s="227">
        <v>0.0</v>
      </c>
      <c r="H43" s="227">
        <v>0.0</v>
      </c>
      <c r="I43" s="227">
        <v>1168.0</v>
      </c>
      <c r="J43" s="227">
        <v>8.0</v>
      </c>
      <c r="K43" s="227">
        <v>43.0</v>
      </c>
      <c r="L43" s="227">
        <v>296.0</v>
      </c>
      <c r="M43" s="227">
        <v>1.0</v>
      </c>
      <c r="N43" s="227">
        <v>0.0</v>
      </c>
      <c r="O43" s="227">
        <v>14.3</v>
      </c>
      <c r="P43" s="227">
        <v>200.4</v>
      </c>
      <c r="Q43" s="227"/>
      <c r="R43" s="227"/>
      <c r="S43" s="227"/>
      <c r="T43" s="227"/>
      <c r="U43" s="3" t="str">
        <f t="shared" si="1"/>
        <v>#REF!</v>
      </c>
      <c r="V43" s="227"/>
      <c r="W43" s="227"/>
      <c r="X43" s="227"/>
      <c r="Y43" s="227"/>
      <c r="Z43" s="227"/>
    </row>
    <row r="44" ht="12.0" customHeight="1">
      <c r="A44" s="227">
        <v>37.0</v>
      </c>
      <c r="B44" s="227" t="s">
        <v>106</v>
      </c>
      <c r="C44" s="227" t="s">
        <v>68</v>
      </c>
      <c r="D44" s="227" t="s">
        <v>17</v>
      </c>
      <c r="E44" s="227">
        <v>16.0</v>
      </c>
      <c r="F44" s="227">
        <v>0.0</v>
      </c>
      <c r="G44" s="227">
        <v>0.0</v>
      </c>
      <c r="H44" s="227">
        <v>0.0</v>
      </c>
      <c r="I44" s="227">
        <v>940.0</v>
      </c>
      <c r="J44" s="227">
        <v>7.0</v>
      </c>
      <c r="K44" s="227">
        <v>50.0</v>
      </c>
      <c r="L44" s="227">
        <v>446.0</v>
      </c>
      <c r="M44" s="227">
        <v>3.0</v>
      </c>
      <c r="N44" s="227">
        <v>2.0</v>
      </c>
      <c r="O44" s="227">
        <v>12.3</v>
      </c>
      <c r="P44" s="227">
        <v>196.6</v>
      </c>
      <c r="Q44" s="227"/>
      <c r="R44" s="227"/>
      <c r="S44" s="227"/>
      <c r="T44" s="227"/>
      <c r="U44" s="3" t="str">
        <f t="shared" si="1"/>
        <v>#REF!</v>
      </c>
      <c r="V44" s="227"/>
      <c r="W44" s="227"/>
      <c r="X44" s="227"/>
      <c r="Y44" s="227"/>
      <c r="Z44" s="227"/>
    </row>
    <row r="45" ht="12.0" customHeight="1">
      <c r="A45" s="227">
        <v>38.0</v>
      </c>
      <c r="B45" s="227" t="s">
        <v>423</v>
      </c>
      <c r="C45" s="227" t="s">
        <v>58</v>
      </c>
      <c r="D45" s="227" t="s">
        <v>75</v>
      </c>
      <c r="E45" s="227">
        <v>11.0</v>
      </c>
      <c r="F45" s="227">
        <v>2992.0</v>
      </c>
      <c r="G45" s="227">
        <v>19.0</v>
      </c>
      <c r="H45" s="227">
        <v>14.0</v>
      </c>
      <c r="I45" s="227">
        <v>281.0</v>
      </c>
      <c r="J45" s="227">
        <v>1.0</v>
      </c>
      <c r="K45" s="227">
        <v>0.0</v>
      </c>
      <c r="L45" s="227">
        <v>0.0</v>
      </c>
      <c r="M45" s="227">
        <v>0.0</v>
      </c>
      <c r="N45" s="227">
        <v>3.0</v>
      </c>
      <c r="O45" s="227">
        <v>17.8</v>
      </c>
      <c r="P45" s="227">
        <v>195.78</v>
      </c>
      <c r="Q45" s="227"/>
      <c r="R45" s="227"/>
      <c r="S45" s="227"/>
      <c r="T45" s="227"/>
      <c r="U45" s="3" t="str">
        <f t="shared" si="1"/>
        <v>#REF!</v>
      </c>
      <c r="V45" s="227"/>
      <c r="W45" s="227"/>
      <c r="X45" s="227"/>
      <c r="Y45" s="227"/>
      <c r="Z45" s="227"/>
    </row>
    <row r="46" ht="12.0" customHeight="1">
      <c r="A46" s="227">
        <v>39.0</v>
      </c>
      <c r="B46" s="227" t="s">
        <v>88</v>
      </c>
      <c r="C46" s="227" t="s">
        <v>36</v>
      </c>
      <c r="D46" s="227" t="s">
        <v>34</v>
      </c>
      <c r="E46" s="227">
        <v>16.0</v>
      </c>
      <c r="F46" s="227">
        <v>0.0</v>
      </c>
      <c r="G46" s="227">
        <v>0.0</v>
      </c>
      <c r="H46" s="227">
        <v>0.0</v>
      </c>
      <c r="I46" s="227">
        <v>30.0</v>
      </c>
      <c r="J46" s="227">
        <v>0.0</v>
      </c>
      <c r="K46" s="227">
        <v>113.0</v>
      </c>
      <c r="L46" s="227">
        <v>1373.0</v>
      </c>
      <c r="M46" s="227">
        <v>9.0</v>
      </c>
      <c r="N46" s="227">
        <v>1.0</v>
      </c>
      <c r="O46" s="227">
        <v>12.1</v>
      </c>
      <c r="P46" s="227">
        <v>194.3</v>
      </c>
      <c r="Q46" s="227"/>
      <c r="R46" s="227"/>
      <c r="S46" s="227"/>
      <c r="T46" s="227"/>
      <c r="U46" s="3" t="str">
        <f t="shared" si="1"/>
        <v>#REF!</v>
      </c>
      <c r="V46" s="227"/>
      <c r="W46" s="227"/>
      <c r="X46" s="227"/>
      <c r="Y46" s="227"/>
      <c r="Z46" s="227"/>
    </row>
    <row r="47" ht="12.0" customHeight="1">
      <c r="A47" s="227">
        <v>40.0</v>
      </c>
      <c r="B47" s="227" t="s">
        <v>148</v>
      </c>
      <c r="C47" s="227" t="s">
        <v>66</v>
      </c>
      <c r="D47" s="227" t="s">
        <v>75</v>
      </c>
      <c r="E47" s="227">
        <v>11.0</v>
      </c>
      <c r="F47" s="227">
        <v>3074.0</v>
      </c>
      <c r="G47" s="227">
        <v>21.0</v>
      </c>
      <c r="H47" s="227">
        <v>7.0</v>
      </c>
      <c r="I47" s="227">
        <v>93.0</v>
      </c>
      <c r="J47" s="227">
        <v>0.0</v>
      </c>
      <c r="K47" s="227">
        <v>1.0</v>
      </c>
      <c r="L47" s="227">
        <v>4.0</v>
      </c>
      <c r="M47" s="227">
        <v>0.0</v>
      </c>
      <c r="N47" s="227">
        <v>6.0</v>
      </c>
      <c r="O47" s="227">
        <v>17.5</v>
      </c>
      <c r="P47" s="227">
        <v>192.66</v>
      </c>
      <c r="Q47" s="227"/>
      <c r="R47" s="227"/>
      <c r="S47" s="227"/>
      <c r="T47" s="227"/>
      <c r="U47" s="3" t="str">
        <f t="shared" si="1"/>
        <v>#REF!</v>
      </c>
      <c r="V47" s="227"/>
      <c r="W47" s="227"/>
      <c r="X47" s="227"/>
      <c r="Y47" s="227"/>
      <c r="Z47" s="227"/>
    </row>
    <row r="48" ht="12.0" customHeight="1">
      <c r="A48" s="227">
        <v>41.0</v>
      </c>
      <c r="B48" s="227" t="s">
        <v>60</v>
      </c>
      <c r="C48" s="227" t="s">
        <v>47</v>
      </c>
      <c r="D48" s="227" t="s">
        <v>61</v>
      </c>
      <c r="E48" s="227">
        <v>16.0</v>
      </c>
      <c r="F48" s="227">
        <v>0.0</v>
      </c>
      <c r="G48" s="227">
        <v>0.0</v>
      </c>
      <c r="H48" s="227">
        <v>0.0</v>
      </c>
      <c r="I48" s="227">
        <v>0.0</v>
      </c>
      <c r="J48" s="227">
        <v>0.0</v>
      </c>
      <c r="K48" s="227">
        <v>103.0</v>
      </c>
      <c r="L48" s="227">
        <v>1336.0</v>
      </c>
      <c r="M48" s="227">
        <v>10.0</v>
      </c>
      <c r="N48" s="227">
        <v>1.0</v>
      </c>
      <c r="O48" s="227">
        <v>12.0</v>
      </c>
      <c r="P48" s="227">
        <v>191.6</v>
      </c>
      <c r="Q48" s="227"/>
      <c r="R48" s="227"/>
      <c r="S48" s="227"/>
      <c r="T48" s="227"/>
      <c r="U48" s="3" t="str">
        <f t="shared" si="1"/>
        <v>#REF!</v>
      </c>
      <c r="V48" s="227"/>
      <c r="W48" s="227"/>
      <c r="X48" s="227"/>
      <c r="Y48" s="227"/>
      <c r="Z48" s="227"/>
    </row>
    <row r="49" ht="12.0" customHeight="1">
      <c r="A49" s="227">
        <v>42.0</v>
      </c>
      <c r="B49" s="227" t="s">
        <v>33</v>
      </c>
      <c r="C49" s="227" t="s">
        <v>31</v>
      </c>
      <c r="D49" s="227" t="s">
        <v>34</v>
      </c>
      <c r="E49" s="227">
        <v>16.0</v>
      </c>
      <c r="F49" s="227">
        <v>0.0</v>
      </c>
      <c r="G49" s="227">
        <v>0.0</v>
      </c>
      <c r="H49" s="227">
        <v>0.0</v>
      </c>
      <c r="I49" s="227">
        <v>0.0</v>
      </c>
      <c r="J49" s="227">
        <v>0.0</v>
      </c>
      <c r="K49" s="227">
        <v>125.0</v>
      </c>
      <c r="L49" s="227">
        <v>1405.0</v>
      </c>
      <c r="M49" s="227">
        <v>9.0</v>
      </c>
      <c r="N49" s="227">
        <v>2.0</v>
      </c>
      <c r="O49" s="227">
        <v>11.9</v>
      </c>
      <c r="P49" s="227">
        <v>190.5</v>
      </c>
      <c r="Q49" s="227"/>
      <c r="R49" s="227"/>
      <c r="S49" s="227"/>
      <c r="T49" s="227"/>
      <c r="U49" s="3" t="str">
        <f t="shared" si="1"/>
        <v>#REF!</v>
      </c>
      <c r="V49" s="227"/>
      <c r="W49" s="227"/>
      <c r="X49" s="227"/>
      <c r="Y49" s="227"/>
      <c r="Z49" s="227"/>
    </row>
    <row r="50" ht="12.0" customHeight="1">
      <c r="A50" s="227">
        <v>43.0</v>
      </c>
      <c r="B50" s="227" t="s">
        <v>173</v>
      </c>
      <c r="C50" s="227" t="s">
        <v>140</v>
      </c>
      <c r="D50" s="227" t="s">
        <v>17</v>
      </c>
      <c r="E50" s="227">
        <v>16.0</v>
      </c>
      <c r="F50" s="227">
        <v>0.0</v>
      </c>
      <c r="G50" s="227">
        <v>0.0</v>
      </c>
      <c r="H50" s="227">
        <v>0.0</v>
      </c>
      <c r="I50" s="227">
        <v>425.0</v>
      </c>
      <c r="J50" s="227">
        <v>5.0</v>
      </c>
      <c r="K50" s="227">
        <v>87.0</v>
      </c>
      <c r="L50" s="227">
        <v>751.0</v>
      </c>
      <c r="M50" s="227">
        <v>7.0</v>
      </c>
      <c r="N50" s="227">
        <v>0.0</v>
      </c>
      <c r="O50" s="227">
        <v>11.8</v>
      </c>
      <c r="P50" s="227">
        <v>189.6</v>
      </c>
      <c r="Q50" s="227"/>
      <c r="R50" s="227"/>
      <c r="S50" s="227"/>
      <c r="T50" s="227"/>
      <c r="U50" s="3" t="str">
        <f t="shared" si="1"/>
        <v>#REF!</v>
      </c>
      <c r="V50" s="227"/>
      <c r="W50" s="227"/>
      <c r="X50" s="227"/>
      <c r="Y50" s="227"/>
      <c r="Z50" s="227"/>
    </row>
    <row r="51" ht="12.0" customHeight="1">
      <c r="A51" s="227">
        <v>44.0</v>
      </c>
      <c r="B51" s="227" t="s">
        <v>169</v>
      </c>
      <c r="C51" s="227" t="s">
        <v>102</v>
      </c>
      <c r="D51" s="227" t="s">
        <v>17</v>
      </c>
      <c r="E51" s="227">
        <v>15.0</v>
      </c>
      <c r="F51" s="227">
        <v>0.0</v>
      </c>
      <c r="G51" s="227">
        <v>0.0</v>
      </c>
      <c r="H51" s="227">
        <v>0.0</v>
      </c>
      <c r="I51" s="227">
        <v>1037.0</v>
      </c>
      <c r="J51" s="227">
        <v>9.0</v>
      </c>
      <c r="K51" s="227">
        <v>35.0</v>
      </c>
      <c r="L51" s="227">
        <v>241.0</v>
      </c>
      <c r="M51" s="227">
        <v>1.0</v>
      </c>
      <c r="N51" s="227">
        <v>0.0</v>
      </c>
      <c r="O51" s="227">
        <v>12.5</v>
      </c>
      <c r="P51" s="227">
        <v>187.8</v>
      </c>
      <c r="Q51" s="227"/>
      <c r="R51" s="227"/>
      <c r="S51" s="227"/>
      <c r="T51" s="227"/>
      <c r="U51" s="3" t="str">
        <f t="shared" si="1"/>
        <v>#REF!</v>
      </c>
      <c r="V51" s="227"/>
      <c r="W51" s="227"/>
      <c r="X51" s="227"/>
      <c r="Y51" s="227"/>
      <c r="Z51" s="227"/>
    </row>
    <row r="52" ht="12.0" customHeight="1">
      <c r="A52" s="227">
        <v>45.0</v>
      </c>
      <c r="B52" s="227" t="s">
        <v>26</v>
      </c>
      <c r="C52" s="227" t="s">
        <v>27</v>
      </c>
      <c r="D52" s="227" t="s">
        <v>17</v>
      </c>
      <c r="E52" s="227">
        <v>16.0</v>
      </c>
      <c r="F52" s="227">
        <v>14.0</v>
      </c>
      <c r="G52" s="227">
        <v>0.0</v>
      </c>
      <c r="H52" s="227">
        <v>0.0</v>
      </c>
      <c r="I52" s="227">
        <v>1059.0</v>
      </c>
      <c r="J52" s="227">
        <v>12.0</v>
      </c>
      <c r="K52" s="227">
        <v>15.0</v>
      </c>
      <c r="L52" s="227">
        <v>99.0</v>
      </c>
      <c r="M52" s="227">
        <v>0.0</v>
      </c>
      <c r="N52" s="227">
        <v>1.0</v>
      </c>
      <c r="O52" s="227">
        <v>11.6</v>
      </c>
      <c r="P52" s="227">
        <v>186.36</v>
      </c>
      <c r="Q52" s="227"/>
      <c r="R52" s="227"/>
      <c r="S52" s="227"/>
      <c r="T52" s="227"/>
      <c r="U52" s="3" t="str">
        <f t="shared" si="1"/>
        <v>#REF!</v>
      </c>
      <c r="V52" s="227"/>
      <c r="W52" s="227"/>
      <c r="X52" s="227"/>
      <c r="Y52" s="227"/>
      <c r="Z52" s="227"/>
    </row>
    <row r="53" ht="12.0" customHeight="1">
      <c r="A53" s="227">
        <v>46.0</v>
      </c>
      <c r="B53" s="227" t="s">
        <v>89</v>
      </c>
      <c r="C53" s="227" t="s">
        <v>90</v>
      </c>
      <c r="D53" s="227" t="s">
        <v>34</v>
      </c>
      <c r="E53" s="227">
        <v>16.0</v>
      </c>
      <c r="F53" s="227">
        <v>0.0</v>
      </c>
      <c r="G53" s="227">
        <v>0.0</v>
      </c>
      <c r="H53" s="227">
        <v>0.0</v>
      </c>
      <c r="I53" s="227">
        <v>13.0</v>
      </c>
      <c r="J53" s="227">
        <v>0.0</v>
      </c>
      <c r="K53" s="227">
        <v>111.0</v>
      </c>
      <c r="L53" s="227">
        <v>1426.0</v>
      </c>
      <c r="M53" s="227">
        <v>7.0</v>
      </c>
      <c r="N53" s="227">
        <v>1.0</v>
      </c>
      <c r="O53" s="227">
        <v>11.6</v>
      </c>
      <c r="P53" s="227">
        <v>185.9</v>
      </c>
      <c r="Q53" s="227"/>
      <c r="R53" s="227"/>
      <c r="S53" s="227"/>
      <c r="T53" s="227"/>
      <c r="U53" s="3" t="str">
        <f t="shared" si="1"/>
        <v>#REF!</v>
      </c>
      <c r="V53" s="227"/>
      <c r="W53" s="227"/>
      <c r="X53" s="227"/>
      <c r="Y53" s="227"/>
      <c r="Z53" s="227"/>
    </row>
    <row r="54" ht="12.0" customHeight="1">
      <c r="A54" s="227">
        <v>47.0</v>
      </c>
      <c r="B54" s="227" t="s">
        <v>84</v>
      </c>
      <c r="C54" s="227" t="s">
        <v>85</v>
      </c>
      <c r="D54" s="227" t="s">
        <v>17</v>
      </c>
      <c r="E54" s="227">
        <v>14.0</v>
      </c>
      <c r="F54" s="227">
        <v>0.0</v>
      </c>
      <c r="G54" s="227">
        <v>0.0</v>
      </c>
      <c r="H54" s="227">
        <v>0.0</v>
      </c>
      <c r="I54" s="227">
        <v>1151.0</v>
      </c>
      <c r="J54" s="227">
        <v>9.0</v>
      </c>
      <c r="K54" s="227">
        <v>20.0</v>
      </c>
      <c r="L54" s="227">
        <v>163.0</v>
      </c>
      <c r="M54" s="227">
        <v>0.0</v>
      </c>
      <c r="N54" s="227">
        <v>2.0</v>
      </c>
      <c r="O54" s="227">
        <v>13.0</v>
      </c>
      <c r="P54" s="227">
        <v>181.4</v>
      </c>
      <c r="Q54" s="227"/>
      <c r="R54" s="227"/>
      <c r="S54" s="227"/>
      <c r="T54" s="227"/>
      <c r="U54" s="3" t="str">
        <f t="shared" si="1"/>
        <v>#REF!</v>
      </c>
      <c r="V54" s="227"/>
      <c r="W54" s="227"/>
      <c r="X54" s="227"/>
      <c r="Y54" s="227"/>
      <c r="Z54" s="227"/>
    </row>
    <row r="55" ht="12.0" customHeight="1">
      <c r="A55" s="227">
        <v>48.0</v>
      </c>
      <c r="B55" s="227" t="s">
        <v>94</v>
      </c>
      <c r="C55" s="227" t="s">
        <v>95</v>
      </c>
      <c r="D55" s="227" t="s">
        <v>34</v>
      </c>
      <c r="E55" s="227">
        <v>16.0</v>
      </c>
      <c r="F55" s="227">
        <v>0.0</v>
      </c>
      <c r="G55" s="227">
        <v>0.0</v>
      </c>
      <c r="H55" s="227">
        <v>0.0</v>
      </c>
      <c r="I55" s="227">
        <v>157.0</v>
      </c>
      <c r="J55" s="227">
        <v>1.0</v>
      </c>
      <c r="K55" s="227">
        <v>86.0</v>
      </c>
      <c r="L55" s="227">
        <v>1219.0</v>
      </c>
      <c r="M55" s="227">
        <v>6.0</v>
      </c>
      <c r="N55" s="227">
        <v>0.0</v>
      </c>
      <c r="O55" s="227">
        <v>11.2</v>
      </c>
      <c r="P55" s="227">
        <v>179.6</v>
      </c>
      <c r="Q55" s="227"/>
      <c r="R55" s="227"/>
      <c r="S55" s="227"/>
      <c r="T55" s="227"/>
      <c r="U55" s="3" t="str">
        <f t="shared" si="1"/>
        <v>#REF!</v>
      </c>
      <c r="V55" s="227"/>
      <c r="W55" s="227"/>
      <c r="X55" s="227"/>
      <c r="Y55" s="227"/>
      <c r="Z55" s="227"/>
    </row>
    <row r="56" ht="12.0" customHeight="1">
      <c r="A56" s="227">
        <v>49.0</v>
      </c>
      <c r="B56" s="227" t="s">
        <v>431</v>
      </c>
      <c r="C56" s="227" t="s">
        <v>27</v>
      </c>
      <c r="D56" s="227" t="s">
        <v>75</v>
      </c>
      <c r="E56" s="227">
        <v>14.0</v>
      </c>
      <c r="F56" s="227">
        <v>2528.0</v>
      </c>
      <c r="G56" s="227">
        <v>11.0</v>
      </c>
      <c r="H56" s="227">
        <v>8.0</v>
      </c>
      <c r="I56" s="227">
        <v>357.0</v>
      </c>
      <c r="J56" s="227">
        <v>2.0</v>
      </c>
      <c r="K56" s="227">
        <v>1.0</v>
      </c>
      <c r="L56" s="227">
        <v>21.0</v>
      </c>
      <c r="M56" s="227">
        <v>0.0</v>
      </c>
      <c r="N56" s="227">
        <v>2.0</v>
      </c>
      <c r="O56" s="227">
        <v>12.5</v>
      </c>
      <c r="P56" s="227">
        <v>174.92</v>
      </c>
      <c r="Q56" s="227"/>
      <c r="R56" s="227"/>
      <c r="S56" s="227"/>
      <c r="T56" s="227"/>
      <c r="U56" s="3" t="str">
        <f t="shared" si="1"/>
        <v>#REF!</v>
      </c>
      <c r="V56" s="227"/>
      <c r="W56" s="227"/>
      <c r="X56" s="227"/>
      <c r="Y56" s="227"/>
      <c r="Z56" s="227"/>
    </row>
    <row r="57" ht="12.0" customHeight="1">
      <c r="A57" s="227">
        <v>50.0</v>
      </c>
      <c r="B57" s="227" t="s">
        <v>435</v>
      </c>
      <c r="C57" s="227" t="s">
        <v>44</v>
      </c>
      <c r="D57" s="227" t="s">
        <v>75</v>
      </c>
      <c r="E57" s="227">
        <v>11.0</v>
      </c>
      <c r="F57" s="227">
        <v>2566.0</v>
      </c>
      <c r="G57" s="227">
        <v>21.0</v>
      </c>
      <c r="H57" s="227">
        <v>11.0</v>
      </c>
      <c r="I57" s="227">
        <v>99.0</v>
      </c>
      <c r="J57" s="227">
        <v>0.0</v>
      </c>
      <c r="K57" s="227">
        <v>0.0</v>
      </c>
      <c r="L57" s="227">
        <v>0.0</v>
      </c>
      <c r="M57" s="227">
        <v>0.0</v>
      </c>
      <c r="N57" s="227">
        <v>0.0</v>
      </c>
      <c r="O57" s="227">
        <v>15.9</v>
      </c>
      <c r="P57" s="227">
        <v>174.54</v>
      </c>
      <c r="Q57" s="227"/>
      <c r="R57" s="227"/>
      <c r="S57" s="227"/>
      <c r="T57" s="227"/>
      <c r="U57" s="3" t="str">
        <f t="shared" si="1"/>
        <v>#REF!</v>
      </c>
      <c r="V57" s="227"/>
      <c r="W57" s="227"/>
      <c r="X57" s="227"/>
      <c r="Y57" s="227"/>
      <c r="Z57" s="227"/>
    </row>
    <row r="58" ht="12.0" customHeight="1">
      <c r="A58" s="227">
        <v>51.0</v>
      </c>
      <c r="B58" s="227" t="s">
        <v>40</v>
      </c>
      <c r="C58" s="227" t="s">
        <v>41</v>
      </c>
      <c r="D58" s="227" t="s">
        <v>17</v>
      </c>
      <c r="E58" s="227">
        <v>16.0</v>
      </c>
      <c r="F58" s="227">
        <v>0.0</v>
      </c>
      <c r="G58" s="227">
        <v>0.0</v>
      </c>
      <c r="H58" s="227">
        <v>0.0</v>
      </c>
      <c r="I58" s="227">
        <v>996.0</v>
      </c>
      <c r="J58" s="227">
        <v>8.0</v>
      </c>
      <c r="K58" s="227">
        <v>20.0</v>
      </c>
      <c r="L58" s="227">
        <v>149.0</v>
      </c>
      <c r="M58" s="227">
        <v>2.0</v>
      </c>
      <c r="N58" s="227">
        <v>0.0</v>
      </c>
      <c r="O58" s="227">
        <v>10.9</v>
      </c>
      <c r="P58" s="227">
        <v>174.5</v>
      </c>
      <c r="Q58" s="227"/>
      <c r="R58" s="227"/>
      <c r="S58" s="227"/>
      <c r="T58" s="227"/>
      <c r="U58" s="3" t="str">
        <f t="shared" si="1"/>
        <v>#REF!</v>
      </c>
      <c r="V58" s="227"/>
      <c r="W58" s="227"/>
      <c r="X58" s="227"/>
      <c r="Y58" s="227"/>
      <c r="Z58" s="227"/>
    </row>
    <row r="59" ht="12.0" customHeight="1">
      <c r="A59" s="227">
        <v>52.0</v>
      </c>
      <c r="B59" s="227" t="s">
        <v>1989</v>
      </c>
      <c r="C59" s="227" t="s">
        <v>99</v>
      </c>
      <c r="D59" s="227" t="s">
        <v>75</v>
      </c>
      <c r="E59" s="227">
        <v>13.0</v>
      </c>
      <c r="F59" s="227">
        <v>2718.0</v>
      </c>
      <c r="G59" s="227">
        <v>13.0</v>
      </c>
      <c r="H59" s="227">
        <v>11.0</v>
      </c>
      <c r="I59" s="227">
        <v>365.0</v>
      </c>
      <c r="J59" s="227">
        <v>1.0</v>
      </c>
      <c r="K59" s="227">
        <v>0.0</v>
      </c>
      <c r="L59" s="227">
        <v>0.0</v>
      </c>
      <c r="M59" s="227">
        <v>0.0</v>
      </c>
      <c r="N59" s="227">
        <v>4.0</v>
      </c>
      <c r="O59" s="227">
        <v>13.3</v>
      </c>
      <c r="P59" s="227">
        <v>173.22</v>
      </c>
      <c r="Q59" s="227"/>
      <c r="R59" s="227"/>
      <c r="S59" s="227"/>
      <c r="T59" s="227"/>
      <c r="U59" s="3" t="str">
        <f t="shared" si="1"/>
        <v>#REF!</v>
      </c>
      <c r="V59" s="227"/>
      <c r="W59" s="227"/>
      <c r="X59" s="227"/>
      <c r="Y59" s="227"/>
      <c r="Z59" s="227"/>
    </row>
    <row r="60" ht="12.0" customHeight="1">
      <c r="A60" s="227">
        <v>53.0</v>
      </c>
      <c r="B60" s="227" t="s">
        <v>63</v>
      </c>
      <c r="C60" s="227" t="s">
        <v>64</v>
      </c>
      <c r="D60" s="227" t="s">
        <v>61</v>
      </c>
      <c r="E60" s="227">
        <v>16.0</v>
      </c>
      <c r="F60" s="227">
        <v>0.0</v>
      </c>
      <c r="G60" s="227">
        <v>0.0</v>
      </c>
      <c r="H60" s="227">
        <v>0.0</v>
      </c>
      <c r="I60" s="227">
        <v>10.0</v>
      </c>
      <c r="J60" s="227">
        <v>0.0</v>
      </c>
      <c r="K60" s="227">
        <v>88.0</v>
      </c>
      <c r="L60" s="227">
        <v>1377.0</v>
      </c>
      <c r="M60" s="227">
        <v>5.0</v>
      </c>
      <c r="N60" s="227">
        <v>0.0</v>
      </c>
      <c r="O60" s="227">
        <v>10.7</v>
      </c>
      <c r="P60" s="227">
        <v>170.7</v>
      </c>
      <c r="Q60" s="227"/>
      <c r="R60" s="227"/>
      <c r="S60" s="227"/>
      <c r="T60" s="227"/>
      <c r="U60" s="3" t="str">
        <f t="shared" si="1"/>
        <v>#REF!</v>
      </c>
      <c r="V60" s="227"/>
      <c r="W60" s="227"/>
      <c r="X60" s="227"/>
      <c r="Y60" s="227"/>
      <c r="Z60" s="227"/>
    </row>
    <row r="61" ht="12.0" customHeight="1">
      <c r="A61" s="227">
        <v>54.0</v>
      </c>
      <c r="B61" s="227" t="s">
        <v>184</v>
      </c>
      <c r="C61" s="227" t="s">
        <v>2564</v>
      </c>
      <c r="D61" s="227" t="s">
        <v>17</v>
      </c>
      <c r="E61" s="227">
        <v>16.0</v>
      </c>
      <c r="F61" s="227">
        <v>0.0</v>
      </c>
      <c r="G61" s="227">
        <v>0.0</v>
      </c>
      <c r="H61" s="227">
        <v>0.0</v>
      </c>
      <c r="I61" s="227">
        <v>1042.0</v>
      </c>
      <c r="J61" s="227">
        <v>7.0</v>
      </c>
      <c r="K61" s="227">
        <v>20.0</v>
      </c>
      <c r="L61" s="227">
        <v>208.0</v>
      </c>
      <c r="M61" s="227">
        <v>1.0</v>
      </c>
      <c r="N61" s="227">
        <v>2.0</v>
      </c>
      <c r="O61" s="227">
        <v>10.6</v>
      </c>
      <c r="P61" s="227">
        <v>169.0</v>
      </c>
      <c r="Q61" s="227"/>
      <c r="R61" s="227"/>
      <c r="S61" s="227"/>
      <c r="T61" s="227"/>
      <c r="U61" s="3" t="str">
        <f t="shared" si="1"/>
        <v>#REF!</v>
      </c>
      <c r="V61" s="227"/>
      <c r="W61" s="227"/>
      <c r="X61" s="227"/>
      <c r="Y61" s="227"/>
      <c r="Z61" s="227"/>
    </row>
    <row r="62" ht="12.0" customHeight="1">
      <c r="A62" s="227">
        <v>55.0</v>
      </c>
      <c r="B62" s="227" t="s">
        <v>250</v>
      </c>
      <c r="C62" s="227" t="s">
        <v>114</v>
      </c>
      <c r="D62" s="227" t="s">
        <v>75</v>
      </c>
      <c r="E62" s="227">
        <v>13.0</v>
      </c>
      <c r="F62" s="227">
        <v>2865.0</v>
      </c>
      <c r="G62" s="227">
        <v>17.0</v>
      </c>
      <c r="H62" s="227">
        <v>15.0</v>
      </c>
      <c r="I62" s="227">
        <v>138.0</v>
      </c>
      <c r="J62" s="227">
        <v>1.0</v>
      </c>
      <c r="K62" s="227">
        <v>0.0</v>
      </c>
      <c r="L62" s="227">
        <v>0.0</v>
      </c>
      <c r="M62" s="227">
        <v>0.0</v>
      </c>
      <c r="N62" s="227">
        <v>2.0</v>
      </c>
      <c r="O62" s="227">
        <v>13.0</v>
      </c>
      <c r="P62" s="227">
        <v>168.4</v>
      </c>
      <c r="Q62" s="227"/>
      <c r="R62" s="227"/>
      <c r="S62" s="227"/>
      <c r="T62" s="227"/>
      <c r="U62" s="3" t="str">
        <f t="shared" si="1"/>
        <v>#REF!</v>
      </c>
      <c r="V62" s="227"/>
      <c r="W62" s="227"/>
      <c r="X62" s="227"/>
      <c r="Y62" s="227"/>
      <c r="Z62" s="227"/>
    </row>
    <row r="63" ht="12.0" customHeight="1">
      <c r="A63" s="227">
        <v>56.0</v>
      </c>
      <c r="B63" s="227" t="s">
        <v>340</v>
      </c>
      <c r="C63" s="227" t="s">
        <v>58</v>
      </c>
      <c r="D63" s="227" t="s">
        <v>75</v>
      </c>
      <c r="E63" s="227">
        <v>8.0</v>
      </c>
      <c r="F63" s="227">
        <v>2366.0</v>
      </c>
      <c r="G63" s="227">
        <v>17.0</v>
      </c>
      <c r="H63" s="227">
        <v>12.0</v>
      </c>
      <c r="I63" s="227">
        <v>152.0</v>
      </c>
      <c r="J63" s="227">
        <v>2.0</v>
      </c>
      <c r="K63" s="227">
        <v>0.0</v>
      </c>
      <c r="L63" s="227">
        <v>0.0</v>
      </c>
      <c r="M63" s="227">
        <v>0.0</v>
      </c>
      <c r="N63" s="227">
        <v>1.0</v>
      </c>
      <c r="O63" s="227">
        <v>20.7</v>
      </c>
      <c r="P63" s="227">
        <v>165.84</v>
      </c>
      <c r="Q63" s="227"/>
      <c r="R63" s="227"/>
      <c r="S63" s="227"/>
      <c r="T63" s="227"/>
      <c r="U63" s="3" t="str">
        <f t="shared" si="1"/>
        <v>#REF!</v>
      </c>
      <c r="V63" s="227"/>
      <c r="W63" s="227"/>
      <c r="X63" s="227"/>
      <c r="Y63" s="227"/>
      <c r="Z63" s="227"/>
    </row>
    <row r="64" ht="12.0" customHeight="1">
      <c r="A64" s="227">
        <v>57.0</v>
      </c>
      <c r="B64" s="227" t="s">
        <v>97</v>
      </c>
      <c r="C64" s="227" t="s">
        <v>85</v>
      </c>
      <c r="D64" s="227" t="s">
        <v>34</v>
      </c>
      <c r="E64" s="227">
        <v>16.0</v>
      </c>
      <c r="F64" s="227">
        <v>0.0</v>
      </c>
      <c r="G64" s="227">
        <v>0.0</v>
      </c>
      <c r="H64" s="227">
        <v>0.0</v>
      </c>
      <c r="I64" s="227">
        <v>69.0</v>
      </c>
      <c r="J64" s="227">
        <v>0.0</v>
      </c>
      <c r="K64" s="227">
        <v>57.0</v>
      </c>
      <c r="L64" s="227">
        <v>965.0</v>
      </c>
      <c r="M64" s="227">
        <v>10.0</v>
      </c>
      <c r="N64" s="227">
        <v>0.0</v>
      </c>
      <c r="O64" s="227">
        <v>10.3</v>
      </c>
      <c r="P64" s="227">
        <v>165.4</v>
      </c>
      <c r="Q64" s="227"/>
      <c r="R64" s="227"/>
      <c r="S64" s="227"/>
      <c r="T64" s="227"/>
      <c r="U64" s="3" t="str">
        <f t="shared" si="1"/>
        <v>#REF!</v>
      </c>
      <c r="V64" s="227"/>
      <c r="W64" s="227"/>
      <c r="X64" s="227"/>
      <c r="Y64" s="227"/>
      <c r="Z64" s="227"/>
    </row>
    <row r="65" ht="12.0" customHeight="1">
      <c r="A65" s="227">
        <v>58.0</v>
      </c>
      <c r="B65" s="227" t="s">
        <v>108</v>
      </c>
      <c r="C65" s="227" t="s">
        <v>66</v>
      </c>
      <c r="D65" s="227" t="s">
        <v>61</v>
      </c>
      <c r="E65" s="227">
        <v>16.0</v>
      </c>
      <c r="F65" s="227">
        <v>0.0</v>
      </c>
      <c r="G65" s="227">
        <v>0.0</v>
      </c>
      <c r="H65" s="227">
        <v>0.0</v>
      </c>
      <c r="I65" s="227">
        <v>0.0</v>
      </c>
      <c r="J65" s="227">
        <v>0.0</v>
      </c>
      <c r="K65" s="227">
        <v>116.0</v>
      </c>
      <c r="L65" s="227">
        <v>1163.0</v>
      </c>
      <c r="M65" s="227">
        <v>8.0</v>
      </c>
      <c r="N65" s="227">
        <v>0.0</v>
      </c>
      <c r="O65" s="227">
        <v>10.3</v>
      </c>
      <c r="P65" s="227">
        <v>164.3</v>
      </c>
      <c r="Q65" s="227"/>
      <c r="R65" s="227"/>
      <c r="S65" s="227"/>
      <c r="T65" s="227"/>
      <c r="U65" s="3" t="str">
        <f t="shared" si="1"/>
        <v>#REF!</v>
      </c>
      <c r="V65" s="227"/>
      <c r="W65" s="227"/>
      <c r="X65" s="227"/>
      <c r="Y65" s="227"/>
      <c r="Z65" s="227"/>
    </row>
    <row r="66" ht="12.0" customHeight="1">
      <c r="A66" s="227">
        <v>58.0</v>
      </c>
      <c r="B66" s="227" t="s">
        <v>122</v>
      </c>
      <c r="C66" s="227" t="s">
        <v>36</v>
      </c>
      <c r="D66" s="227" t="s">
        <v>34</v>
      </c>
      <c r="E66" s="227">
        <v>15.0</v>
      </c>
      <c r="F66" s="227">
        <v>0.0</v>
      </c>
      <c r="G66" s="227">
        <v>0.0</v>
      </c>
      <c r="H66" s="227">
        <v>0.0</v>
      </c>
      <c r="I66" s="227">
        <v>62.0</v>
      </c>
      <c r="J66" s="227">
        <v>0.0</v>
      </c>
      <c r="K66" s="227">
        <v>102.0</v>
      </c>
      <c r="L66" s="227">
        <v>1021.0</v>
      </c>
      <c r="M66" s="227">
        <v>9.0</v>
      </c>
      <c r="N66" s="227">
        <v>0.0</v>
      </c>
      <c r="O66" s="227">
        <v>11.0</v>
      </c>
      <c r="P66" s="227">
        <v>164.3</v>
      </c>
      <c r="Q66" s="227"/>
      <c r="R66" s="227"/>
      <c r="S66" s="227"/>
      <c r="T66" s="227"/>
      <c r="U66" s="3" t="str">
        <f t="shared" si="1"/>
        <v>#REF!</v>
      </c>
      <c r="V66" s="227"/>
      <c r="W66" s="227"/>
      <c r="X66" s="227"/>
      <c r="Y66" s="227"/>
      <c r="Z66" s="227"/>
    </row>
    <row r="67" ht="12.0" customHeight="1">
      <c r="A67" s="227">
        <v>60.0</v>
      </c>
      <c r="B67" s="227" t="s">
        <v>145</v>
      </c>
      <c r="C67" s="227" t="s">
        <v>95</v>
      </c>
      <c r="D67" s="227" t="s">
        <v>34</v>
      </c>
      <c r="E67" s="227">
        <v>16.0</v>
      </c>
      <c r="F67" s="227">
        <v>0.0</v>
      </c>
      <c r="G67" s="227">
        <v>0.0</v>
      </c>
      <c r="H67" s="227">
        <v>0.0</v>
      </c>
      <c r="I67" s="227">
        <v>68.0</v>
      </c>
      <c r="J67" s="227">
        <v>1.0</v>
      </c>
      <c r="K67" s="227">
        <v>80.0</v>
      </c>
      <c r="L67" s="227">
        <v>1204.0</v>
      </c>
      <c r="M67" s="227">
        <v>5.0</v>
      </c>
      <c r="N67" s="227">
        <v>0.0</v>
      </c>
      <c r="O67" s="227">
        <v>10.2</v>
      </c>
      <c r="P67" s="227">
        <v>163.2</v>
      </c>
      <c r="Q67" s="227"/>
      <c r="R67" s="227"/>
      <c r="S67" s="227"/>
      <c r="T67" s="227"/>
      <c r="U67" s="3" t="str">
        <f t="shared" si="1"/>
        <v>#REF!</v>
      </c>
      <c r="V67" s="227"/>
      <c r="W67" s="227"/>
      <c r="X67" s="227"/>
      <c r="Y67" s="227"/>
      <c r="Z67" s="227"/>
    </row>
    <row r="68" ht="12.0" customHeight="1">
      <c r="A68" s="227">
        <v>61.0</v>
      </c>
      <c r="B68" s="229" t="s">
        <v>120</v>
      </c>
      <c r="C68" s="227" t="s">
        <v>81</v>
      </c>
      <c r="D68" s="227" t="s">
        <v>34</v>
      </c>
      <c r="E68" s="227">
        <v>16.0</v>
      </c>
      <c r="F68" s="227">
        <v>0.0</v>
      </c>
      <c r="G68" s="227">
        <v>0.0</v>
      </c>
      <c r="H68" s="227">
        <v>0.0</v>
      </c>
      <c r="I68" s="227">
        <v>75.0</v>
      </c>
      <c r="J68" s="227">
        <v>0.0</v>
      </c>
      <c r="K68" s="227">
        <v>97.0</v>
      </c>
      <c r="L68" s="227">
        <v>1196.0</v>
      </c>
      <c r="M68" s="227">
        <v>6.0</v>
      </c>
      <c r="N68" s="227">
        <v>1.0</v>
      </c>
      <c r="O68" s="227">
        <v>10.2</v>
      </c>
      <c r="P68" s="227">
        <v>163.1</v>
      </c>
      <c r="Q68" s="227"/>
      <c r="R68" s="227"/>
      <c r="S68" s="227"/>
      <c r="T68" s="227"/>
      <c r="U68" s="3" t="str">
        <f t="shared" si="1"/>
        <v>#REF!</v>
      </c>
      <c r="V68" s="227"/>
      <c r="W68" s="227"/>
      <c r="X68" s="227"/>
      <c r="Y68" s="227"/>
      <c r="Z68" s="227"/>
    </row>
    <row r="69" ht="12.0" customHeight="1">
      <c r="A69" s="227">
        <v>62.0</v>
      </c>
      <c r="B69" s="227" t="s">
        <v>121</v>
      </c>
      <c r="C69" s="227" t="s">
        <v>111</v>
      </c>
      <c r="D69" s="227" t="s">
        <v>34</v>
      </c>
      <c r="E69" s="227">
        <v>14.0</v>
      </c>
      <c r="F69" s="227">
        <v>0.0</v>
      </c>
      <c r="G69" s="227">
        <v>0.0</v>
      </c>
      <c r="H69" s="227">
        <v>0.0</v>
      </c>
      <c r="I69" s="227">
        <v>0.0</v>
      </c>
      <c r="J69" s="227">
        <v>0.0</v>
      </c>
      <c r="K69" s="227">
        <v>76.0</v>
      </c>
      <c r="L69" s="227">
        <v>1270.0</v>
      </c>
      <c r="M69" s="227">
        <v>6.0</v>
      </c>
      <c r="N69" s="227">
        <v>0.0</v>
      </c>
      <c r="O69" s="227">
        <v>11.6</v>
      </c>
      <c r="P69" s="227">
        <v>163.0</v>
      </c>
      <c r="Q69" s="227"/>
      <c r="R69" s="227"/>
      <c r="S69" s="227"/>
      <c r="T69" s="227"/>
      <c r="U69" s="3" t="str">
        <f t="shared" si="1"/>
        <v>#REF!</v>
      </c>
      <c r="V69" s="227"/>
      <c r="W69" s="227"/>
      <c r="X69" s="227"/>
      <c r="Y69" s="227"/>
      <c r="Z69" s="227"/>
    </row>
    <row r="70" ht="12.0" customHeight="1">
      <c r="A70" s="227">
        <v>63.0</v>
      </c>
      <c r="B70" s="227" t="s">
        <v>190</v>
      </c>
      <c r="C70" s="227" t="s">
        <v>83</v>
      </c>
      <c r="D70" s="227" t="s">
        <v>17</v>
      </c>
      <c r="E70" s="227">
        <v>16.0</v>
      </c>
      <c r="F70" s="227">
        <v>1.0</v>
      </c>
      <c r="G70" s="227">
        <v>1.0</v>
      </c>
      <c r="H70" s="227">
        <v>0.0</v>
      </c>
      <c r="I70" s="227">
        <v>444.0</v>
      </c>
      <c r="J70" s="227">
        <v>3.0</v>
      </c>
      <c r="K70" s="227">
        <v>71.0</v>
      </c>
      <c r="L70" s="227">
        <v>725.0</v>
      </c>
      <c r="M70" s="227">
        <v>5.0</v>
      </c>
      <c r="N70" s="227">
        <v>3.0</v>
      </c>
      <c r="O70" s="227">
        <v>10.2</v>
      </c>
      <c r="P70" s="227">
        <v>162.94</v>
      </c>
      <c r="Q70" s="227"/>
      <c r="R70" s="227"/>
      <c r="S70" s="227"/>
      <c r="T70" s="227"/>
      <c r="U70" s="3" t="str">
        <f t="shared" si="1"/>
        <v>#REF!</v>
      </c>
      <c r="V70" s="227"/>
      <c r="W70" s="227"/>
      <c r="X70" s="227"/>
      <c r="Y70" s="227"/>
      <c r="Z70" s="227"/>
    </row>
    <row r="71" ht="12.0" customHeight="1">
      <c r="A71" s="227">
        <v>64.0</v>
      </c>
      <c r="B71" s="227" t="s">
        <v>159</v>
      </c>
      <c r="C71" s="227" t="s">
        <v>53</v>
      </c>
      <c r="D71" s="227" t="s">
        <v>17</v>
      </c>
      <c r="E71" s="227">
        <v>16.0</v>
      </c>
      <c r="F71" s="227">
        <v>0.0</v>
      </c>
      <c r="G71" s="227">
        <v>0.0</v>
      </c>
      <c r="H71" s="227">
        <v>0.0</v>
      </c>
      <c r="I71" s="227">
        <v>800.0</v>
      </c>
      <c r="J71" s="227">
        <v>4.0</v>
      </c>
      <c r="K71" s="227">
        <v>32.0</v>
      </c>
      <c r="L71" s="227">
        <v>276.0</v>
      </c>
      <c r="M71" s="227">
        <v>5.0</v>
      </c>
      <c r="N71" s="227">
        <v>0.0</v>
      </c>
      <c r="O71" s="227">
        <v>10.1</v>
      </c>
      <c r="P71" s="227">
        <v>161.6</v>
      </c>
      <c r="Q71" s="227"/>
      <c r="R71" s="227"/>
      <c r="S71" s="227"/>
      <c r="T71" s="227"/>
      <c r="U71" s="3" t="str">
        <f t="shared" si="1"/>
        <v>#REF!</v>
      </c>
      <c r="V71" s="227"/>
      <c r="W71" s="227"/>
      <c r="X71" s="227"/>
      <c r="Y71" s="227"/>
      <c r="Z71" s="227"/>
    </row>
    <row r="72" ht="12.0" customHeight="1">
      <c r="A72" s="227">
        <v>65.0</v>
      </c>
      <c r="B72" s="227" t="s">
        <v>158</v>
      </c>
      <c r="C72" s="227" t="s">
        <v>111</v>
      </c>
      <c r="D72" s="227" t="s">
        <v>17</v>
      </c>
      <c r="E72" s="227">
        <v>12.0</v>
      </c>
      <c r="F72" s="227">
        <v>0.0</v>
      </c>
      <c r="G72" s="227">
        <v>0.0</v>
      </c>
      <c r="H72" s="227">
        <v>0.0</v>
      </c>
      <c r="I72" s="227">
        <v>908.0</v>
      </c>
      <c r="J72" s="227">
        <v>9.0</v>
      </c>
      <c r="K72" s="227">
        <v>17.0</v>
      </c>
      <c r="L72" s="227">
        <v>103.0</v>
      </c>
      <c r="M72" s="227">
        <v>1.0</v>
      </c>
      <c r="N72" s="227">
        <v>2.0</v>
      </c>
      <c r="O72" s="227">
        <v>13.4</v>
      </c>
      <c r="P72" s="227">
        <v>161.1</v>
      </c>
      <c r="Q72" s="227"/>
      <c r="R72" s="227"/>
      <c r="S72" s="227"/>
      <c r="T72" s="227"/>
      <c r="U72" s="3" t="str">
        <f t="shared" si="1"/>
        <v>#REF!</v>
      </c>
      <c r="V72" s="227"/>
      <c r="W72" s="227"/>
      <c r="X72" s="227"/>
      <c r="Y72" s="227"/>
      <c r="Z72" s="227"/>
    </row>
    <row r="73" ht="12.0" customHeight="1">
      <c r="A73" s="227">
        <v>66.0</v>
      </c>
      <c r="B73" s="227" t="s">
        <v>149</v>
      </c>
      <c r="C73" s="227" t="s">
        <v>83</v>
      </c>
      <c r="D73" s="227" t="s">
        <v>17</v>
      </c>
      <c r="E73" s="227">
        <v>16.0</v>
      </c>
      <c r="F73" s="227">
        <v>0.0</v>
      </c>
      <c r="G73" s="227">
        <v>0.0</v>
      </c>
      <c r="H73" s="227">
        <v>0.0</v>
      </c>
      <c r="I73" s="227">
        <v>935.0</v>
      </c>
      <c r="J73" s="227">
        <v>9.0</v>
      </c>
      <c r="K73" s="227">
        <v>20.0</v>
      </c>
      <c r="L73" s="227">
        <v>145.0</v>
      </c>
      <c r="M73" s="227">
        <v>0.0</v>
      </c>
      <c r="N73" s="227">
        <v>1.0</v>
      </c>
      <c r="O73" s="227">
        <v>10.0</v>
      </c>
      <c r="P73" s="227">
        <v>160.0</v>
      </c>
      <c r="Q73" s="227"/>
      <c r="R73" s="227"/>
      <c r="S73" s="227"/>
      <c r="T73" s="227"/>
      <c r="U73" s="3" t="str">
        <f t="shared" si="1"/>
        <v>#REF!</v>
      </c>
      <c r="V73" s="227"/>
      <c r="W73" s="227"/>
      <c r="X73" s="227"/>
      <c r="Y73" s="227"/>
      <c r="Z73" s="227"/>
    </row>
    <row r="74" ht="12.0" customHeight="1">
      <c r="A74" s="227">
        <v>67.0</v>
      </c>
      <c r="B74" s="227" t="s">
        <v>87</v>
      </c>
      <c r="C74" s="227" t="s">
        <v>77</v>
      </c>
      <c r="D74" s="227" t="s">
        <v>75</v>
      </c>
      <c r="E74" s="227">
        <v>16.0</v>
      </c>
      <c r="F74" s="227">
        <v>1201.0</v>
      </c>
      <c r="G74" s="227">
        <v>6.0</v>
      </c>
      <c r="H74" s="227">
        <v>3.0</v>
      </c>
      <c r="I74" s="227">
        <v>695.0</v>
      </c>
      <c r="J74" s="227">
        <v>5.0</v>
      </c>
      <c r="K74" s="227">
        <v>0.0</v>
      </c>
      <c r="L74" s="227">
        <v>0.0</v>
      </c>
      <c r="M74" s="227">
        <v>0.0</v>
      </c>
      <c r="N74" s="227">
        <v>4.0</v>
      </c>
      <c r="O74" s="227">
        <v>9.8</v>
      </c>
      <c r="P74" s="227">
        <v>157.54</v>
      </c>
      <c r="Q74" s="227"/>
      <c r="R74" s="227"/>
      <c r="S74" s="227"/>
      <c r="T74" s="227"/>
      <c r="U74" s="3" t="str">
        <f t="shared" si="1"/>
        <v>#REF!</v>
      </c>
      <c r="V74" s="227"/>
      <c r="W74" s="227"/>
      <c r="X74" s="227"/>
      <c r="Y74" s="227"/>
      <c r="Z74" s="227"/>
    </row>
    <row r="75" ht="12.0" customHeight="1">
      <c r="A75" s="227">
        <v>68.0</v>
      </c>
      <c r="B75" s="227" t="s">
        <v>219</v>
      </c>
      <c r="C75" s="227" t="s">
        <v>111</v>
      </c>
      <c r="D75" s="227" t="s">
        <v>61</v>
      </c>
      <c r="E75" s="227">
        <v>16.0</v>
      </c>
      <c r="F75" s="227">
        <v>0.0</v>
      </c>
      <c r="G75" s="227">
        <v>0.0</v>
      </c>
      <c r="H75" s="227">
        <v>0.0</v>
      </c>
      <c r="I75" s="227">
        <v>-8.0</v>
      </c>
      <c r="J75" s="227">
        <v>1.0</v>
      </c>
      <c r="K75" s="227">
        <v>66.0</v>
      </c>
      <c r="L75" s="227">
        <v>750.0</v>
      </c>
      <c r="M75" s="227">
        <v>13.0</v>
      </c>
      <c r="N75" s="227">
        <v>1.0</v>
      </c>
      <c r="O75" s="227">
        <v>9.8</v>
      </c>
      <c r="P75" s="227">
        <v>156.2</v>
      </c>
      <c r="Q75" s="227"/>
      <c r="R75" s="227"/>
      <c r="S75" s="227"/>
      <c r="T75" s="227"/>
      <c r="U75" s="3" t="str">
        <f t="shared" si="1"/>
        <v>#REF!</v>
      </c>
      <c r="V75" s="227"/>
      <c r="W75" s="227"/>
      <c r="X75" s="227"/>
      <c r="Y75" s="227"/>
      <c r="Z75" s="227"/>
    </row>
    <row r="76" ht="12.0" customHeight="1">
      <c r="A76" s="227">
        <v>69.0</v>
      </c>
      <c r="B76" s="227" t="s">
        <v>86</v>
      </c>
      <c r="C76" s="227" t="s">
        <v>20</v>
      </c>
      <c r="D76" s="227" t="s">
        <v>34</v>
      </c>
      <c r="E76" s="227">
        <v>12.0</v>
      </c>
      <c r="F76" s="227">
        <v>106.0</v>
      </c>
      <c r="G76" s="227">
        <v>2.0</v>
      </c>
      <c r="H76" s="227">
        <v>0.0</v>
      </c>
      <c r="I76" s="227">
        <v>19.0</v>
      </c>
      <c r="J76" s="227">
        <v>0.0</v>
      </c>
      <c r="K76" s="227">
        <v>77.0</v>
      </c>
      <c r="L76" s="227">
        <v>1052.0</v>
      </c>
      <c r="M76" s="227">
        <v>6.0</v>
      </c>
      <c r="N76" s="227">
        <v>1.0</v>
      </c>
      <c r="O76" s="227">
        <v>12.8</v>
      </c>
      <c r="P76" s="227">
        <v>153.34</v>
      </c>
      <c r="Q76" s="227"/>
      <c r="R76" s="227"/>
      <c r="S76" s="227"/>
      <c r="T76" s="227"/>
      <c r="U76" s="3" t="str">
        <f t="shared" si="1"/>
        <v>#REF!</v>
      </c>
      <c r="V76" s="227"/>
      <c r="W76" s="227"/>
      <c r="X76" s="227"/>
      <c r="Y76" s="227"/>
      <c r="Z76" s="227"/>
    </row>
    <row r="77" ht="12.0" customHeight="1">
      <c r="A77" s="227">
        <v>70.0</v>
      </c>
      <c r="B77" s="227" t="s">
        <v>72</v>
      </c>
      <c r="C77" s="227" t="s">
        <v>117</v>
      </c>
      <c r="D77" s="227" t="s">
        <v>17</v>
      </c>
      <c r="E77" s="227">
        <v>16.0</v>
      </c>
      <c r="F77" s="227">
        <v>0.0</v>
      </c>
      <c r="G77" s="227">
        <v>0.0</v>
      </c>
      <c r="H77" s="227">
        <v>0.0</v>
      </c>
      <c r="I77" s="227">
        <v>535.0</v>
      </c>
      <c r="J77" s="227">
        <v>4.0</v>
      </c>
      <c r="K77" s="227">
        <v>53.0</v>
      </c>
      <c r="L77" s="227">
        <v>477.0</v>
      </c>
      <c r="M77" s="227">
        <v>5.0</v>
      </c>
      <c r="N77" s="227">
        <v>1.0</v>
      </c>
      <c r="O77" s="227">
        <v>9.6</v>
      </c>
      <c r="P77" s="227">
        <v>153.2</v>
      </c>
      <c r="Q77" s="227"/>
      <c r="R77" s="227"/>
      <c r="S77" s="227"/>
      <c r="T77" s="227"/>
      <c r="U77" s="3" t="str">
        <f t="shared" si="1"/>
        <v>#REF!</v>
      </c>
      <c r="V77" s="227"/>
      <c r="W77" s="227"/>
      <c r="X77" s="227"/>
      <c r="Y77" s="227"/>
      <c r="Z77" s="227"/>
    </row>
    <row r="78" ht="12.0" customHeight="1">
      <c r="A78" s="227">
        <v>71.0</v>
      </c>
      <c r="B78" s="227" t="s">
        <v>329</v>
      </c>
      <c r="C78" s="227" t="s">
        <v>107</v>
      </c>
      <c r="D78" s="227" t="s">
        <v>17</v>
      </c>
      <c r="E78" s="227">
        <v>14.0</v>
      </c>
      <c r="F78" s="227">
        <v>0.0</v>
      </c>
      <c r="G78" s="227">
        <v>0.0</v>
      </c>
      <c r="H78" s="227">
        <v>0.0</v>
      </c>
      <c r="I78" s="227">
        <v>973.0</v>
      </c>
      <c r="J78" s="227">
        <v>5.0</v>
      </c>
      <c r="K78" s="227">
        <v>25.0</v>
      </c>
      <c r="L78" s="227">
        <v>163.0</v>
      </c>
      <c r="M78" s="227">
        <v>1.0</v>
      </c>
      <c r="N78" s="227">
        <v>1.0</v>
      </c>
      <c r="O78" s="227">
        <v>10.5</v>
      </c>
      <c r="P78" s="227">
        <v>147.6</v>
      </c>
      <c r="Q78" s="227"/>
      <c r="R78" s="227"/>
      <c r="S78" s="227"/>
      <c r="T78" s="227"/>
      <c r="U78" s="3" t="str">
        <f t="shared" si="1"/>
        <v>#REF!</v>
      </c>
      <c r="V78" s="227"/>
      <c r="W78" s="227"/>
      <c r="X78" s="227"/>
      <c r="Y78" s="227"/>
      <c r="Z78" s="227"/>
    </row>
    <row r="79" ht="12.0" customHeight="1">
      <c r="A79" s="227">
        <v>72.0</v>
      </c>
      <c r="B79" s="227" t="s">
        <v>71</v>
      </c>
      <c r="C79" s="227" t="s">
        <v>39</v>
      </c>
      <c r="D79" s="227" t="s">
        <v>17</v>
      </c>
      <c r="E79" s="227">
        <v>12.0</v>
      </c>
      <c r="F79" s="227">
        <v>0.0</v>
      </c>
      <c r="G79" s="227">
        <v>0.0</v>
      </c>
      <c r="H79" s="227">
        <v>0.0</v>
      </c>
      <c r="I79" s="227">
        <v>728.0</v>
      </c>
      <c r="J79" s="227">
        <v>8.0</v>
      </c>
      <c r="K79" s="227">
        <v>26.0</v>
      </c>
      <c r="L79" s="227">
        <v>206.0</v>
      </c>
      <c r="M79" s="227">
        <v>1.0</v>
      </c>
      <c r="N79" s="227">
        <v>1.0</v>
      </c>
      <c r="O79" s="227">
        <v>12.1</v>
      </c>
      <c r="P79" s="227">
        <v>145.4</v>
      </c>
      <c r="Q79" s="227"/>
      <c r="R79" s="227"/>
      <c r="S79" s="227"/>
      <c r="T79" s="227"/>
      <c r="U79" s="3" t="str">
        <f t="shared" si="1"/>
        <v>#REF!</v>
      </c>
      <c r="V79" s="227"/>
      <c r="W79" s="227"/>
      <c r="X79" s="227"/>
      <c r="Y79" s="227"/>
      <c r="Z79" s="227"/>
    </row>
    <row r="80" ht="12.0" customHeight="1">
      <c r="A80" s="227">
        <v>73.0</v>
      </c>
      <c r="B80" s="227" t="s">
        <v>137</v>
      </c>
      <c r="C80" s="227" t="s">
        <v>44</v>
      </c>
      <c r="D80" s="227" t="s">
        <v>34</v>
      </c>
      <c r="E80" s="227">
        <v>14.0</v>
      </c>
      <c r="F80" s="227">
        <v>0.0</v>
      </c>
      <c r="G80" s="227">
        <v>0.0</v>
      </c>
      <c r="H80" s="227">
        <v>0.0</v>
      </c>
      <c r="I80" s="227">
        <v>3.0</v>
      </c>
      <c r="J80" s="227">
        <v>0.0</v>
      </c>
      <c r="K80" s="227">
        <v>76.0</v>
      </c>
      <c r="L80" s="227">
        <v>1028.0</v>
      </c>
      <c r="M80" s="227">
        <v>7.0</v>
      </c>
      <c r="N80" s="227">
        <v>0.0</v>
      </c>
      <c r="O80" s="227">
        <v>10.4</v>
      </c>
      <c r="P80" s="227">
        <v>145.1</v>
      </c>
      <c r="Q80" s="227"/>
      <c r="R80" s="227"/>
      <c r="S80" s="227"/>
      <c r="T80" s="227"/>
      <c r="U80" s="3" t="str">
        <f t="shared" si="1"/>
        <v>#REF!</v>
      </c>
      <c r="V80" s="227"/>
      <c r="W80" s="227"/>
      <c r="X80" s="227"/>
      <c r="Y80" s="227"/>
      <c r="Z80" s="227"/>
    </row>
    <row r="81" ht="12.0" customHeight="1">
      <c r="A81" s="227">
        <v>74.0</v>
      </c>
      <c r="B81" s="227" t="s">
        <v>93</v>
      </c>
      <c r="C81" s="227" t="s">
        <v>53</v>
      </c>
      <c r="D81" s="227" t="s">
        <v>34</v>
      </c>
      <c r="E81" s="227">
        <v>16.0</v>
      </c>
      <c r="F81" s="227">
        <v>0.0</v>
      </c>
      <c r="G81" s="227">
        <v>0.0</v>
      </c>
      <c r="H81" s="227">
        <v>0.0</v>
      </c>
      <c r="I81" s="227">
        <v>27.0</v>
      </c>
      <c r="J81" s="227">
        <v>0.0</v>
      </c>
      <c r="K81" s="227">
        <v>64.0</v>
      </c>
      <c r="L81" s="227">
        <v>821.0</v>
      </c>
      <c r="M81" s="227">
        <v>10.0</v>
      </c>
      <c r="N81" s="227">
        <v>1.0</v>
      </c>
      <c r="O81" s="227">
        <v>8.9</v>
      </c>
      <c r="P81" s="227">
        <v>142.8</v>
      </c>
      <c r="Q81" s="227"/>
      <c r="R81" s="227"/>
      <c r="S81" s="227"/>
      <c r="T81" s="227"/>
      <c r="U81" s="3" t="str">
        <f t="shared" si="1"/>
        <v>#REF!</v>
      </c>
      <c r="V81" s="227"/>
      <c r="W81" s="227"/>
      <c r="X81" s="227"/>
      <c r="Y81" s="227"/>
      <c r="Z81" s="227"/>
    </row>
    <row r="82" ht="12.0" customHeight="1">
      <c r="A82" s="227">
        <v>75.0</v>
      </c>
      <c r="B82" s="227" t="s">
        <v>193</v>
      </c>
      <c r="C82" s="227" t="s">
        <v>117</v>
      </c>
      <c r="D82" s="227" t="s">
        <v>75</v>
      </c>
      <c r="E82" s="227">
        <v>11.0</v>
      </c>
      <c r="F82" s="227">
        <v>1979.0</v>
      </c>
      <c r="G82" s="227">
        <v>17.0</v>
      </c>
      <c r="H82" s="227">
        <v>9.0</v>
      </c>
      <c r="I82" s="227">
        <v>145.0</v>
      </c>
      <c r="J82" s="227">
        <v>0.0</v>
      </c>
      <c r="K82" s="227">
        <v>1.0</v>
      </c>
      <c r="L82" s="227">
        <v>3.0</v>
      </c>
      <c r="M82" s="227">
        <v>1.0</v>
      </c>
      <c r="N82" s="227">
        <v>4.0</v>
      </c>
      <c r="O82" s="227">
        <v>12.9</v>
      </c>
      <c r="P82" s="227">
        <v>141.96</v>
      </c>
      <c r="Q82" s="227"/>
      <c r="R82" s="227"/>
      <c r="S82" s="227"/>
      <c r="T82" s="227"/>
      <c r="U82" s="3" t="str">
        <f t="shared" si="1"/>
        <v>#REF!</v>
      </c>
      <c r="V82" s="227"/>
      <c r="W82" s="227"/>
      <c r="X82" s="227"/>
      <c r="Y82" s="227"/>
      <c r="Z82" s="227"/>
    </row>
    <row r="83" ht="12.0" customHeight="1">
      <c r="A83" s="227">
        <v>76.0</v>
      </c>
      <c r="B83" s="227" t="s">
        <v>79</v>
      </c>
      <c r="C83" s="227" t="s">
        <v>23</v>
      </c>
      <c r="D83" s="227" t="s">
        <v>34</v>
      </c>
      <c r="E83" s="227">
        <v>15.0</v>
      </c>
      <c r="F83" s="227">
        <v>0.0</v>
      </c>
      <c r="G83" s="227">
        <v>0.0</v>
      </c>
      <c r="H83" s="227">
        <v>0.0</v>
      </c>
      <c r="I83" s="227">
        <v>20.0</v>
      </c>
      <c r="J83" s="227">
        <v>0.0</v>
      </c>
      <c r="K83" s="227">
        <v>75.0</v>
      </c>
      <c r="L83" s="227">
        <v>1004.0</v>
      </c>
      <c r="M83" s="227">
        <v>7.0</v>
      </c>
      <c r="N83" s="227">
        <v>2.0</v>
      </c>
      <c r="O83" s="227">
        <v>9.4</v>
      </c>
      <c r="P83" s="227">
        <v>140.4</v>
      </c>
      <c r="Q83" s="227"/>
      <c r="R83" s="227"/>
      <c r="S83" s="227"/>
      <c r="T83" s="227"/>
      <c r="U83" s="3" t="str">
        <f t="shared" si="1"/>
        <v>#REF!</v>
      </c>
      <c r="V83" s="227"/>
      <c r="W83" s="227"/>
      <c r="X83" s="227"/>
      <c r="Y83" s="227"/>
      <c r="Z83" s="227"/>
    </row>
    <row r="84" ht="12.0" customHeight="1">
      <c r="A84" s="227">
        <v>77.0</v>
      </c>
      <c r="B84" s="227" t="s">
        <v>1565</v>
      </c>
      <c r="C84" s="227" t="s">
        <v>2564</v>
      </c>
      <c r="D84" s="227" t="s">
        <v>75</v>
      </c>
      <c r="E84" s="227">
        <v>10.0</v>
      </c>
      <c r="F84" s="227">
        <v>2180.0</v>
      </c>
      <c r="G84" s="227">
        <v>10.0</v>
      </c>
      <c r="H84" s="227">
        <v>5.0</v>
      </c>
      <c r="I84" s="227">
        <v>168.0</v>
      </c>
      <c r="J84" s="227">
        <v>1.0</v>
      </c>
      <c r="K84" s="227">
        <v>0.0</v>
      </c>
      <c r="L84" s="227">
        <v>0.0</v>
      </c>
      <c r="M84" s="227">
        <v>0.0</v>
      </c>
      <c r="N84" s="227">
        <v>1.0</v>
      </c>
      <c r="O84" s="227">
        <v>13.8</v>
      </c>
      <c r="P84" s="227">
        <v>138.0</v>
      </c>
      <c r="Q84" s="227"/>
      <c r="R84" s="227"/>
      <c r="S84" s="227"/>
      <c r="T84" s="227"/>
      <c r="U84" s="3" t="str">
        <f t="shared" si="1"/>
        <v>#REF!</v>
      </c>
      <c r="V84" s="227"/>
      <c r="W84" s="227"/>
      <c r="X84" s="227"/>
      <c r="Y84" s="227"/>
      <c r="Z84" s="227"/>
    </row>
    <row r="85" ht="12.0" customHeight="1">
      <c r="A85" s="227">
        <v>78.0</v>
      </c>
      <c r="B85" s="227" t="s">
        <v>153</v>
      </c>
      <c r="C85" s="227" t="s">
        <v>81</v>
      </c>
      <c r="D85" s="227" t="s">
        <v>34</v>
      </c>
      <c r="E85" s="227">
        <v>16.0</v>
      </c>
      <c r="F85" s="227">
        <v>0.0</v>
      </c>
      <c r="G85" s="227">
        <v>0.0</v>
      </c>
      <c r="H85" s="227">
        <v>0.0</v>
      </c>
      <c r="I85" s="227">
        <v>28.0</v>
      </c>
      <c r="J85" s="227">
        <v>1.0</v>
      </c>
      <c r="K85" s="227">
        <v>43.0</v>
      </c>
      <c r="L85" s="227">
        <v>664.0</v>
      </c>
      <c r="M85" s="227">
        <v>10.0</v>
      </c>
      <c r="N85" s="227">
        <v>0.0</v>
      </c>
      <c r="O85" s="227">
        <v>8.6</v>
      </c>
      <c r="P85" s="227">
        <v>137.2</v>
      </c>
      <c r="Q85" s="227"/>
      <c r="R85" s="227"/>
      <c r="S85" s="227"/>
      <c r="T85" s="227"/>
      <c r="U85" s="3" t="str">
        <f t="shared" si="1"/>
        <v>#REF!</v>
      </c>
      <c r="V85" s="227"/>
      <c r="W85" s="227"/>
      <c r="X85" s="227"/>
      <c r="Y85" s="227"/>
      <c r="Z85" s="227"/>
    </row>
    <row r="86" ht="12.0" customHeight="1">
      <c r="A86" s="227">
        <v>79.0</v>
      </c>
      <c r="B86" s="227" t="s">
        <v>1265</v>
      </c>
      <c r="C86" s="227" t="s">
        <v>77</v>
      </c>
      <c r="D86" s="227" t="s">
        <v>75</v>
      </c>
      <c r="E86" s="227">
        <v>9.0</v>
      </c>
      <c r="F86" s="227">
        <v>2465.0</v>
      </c>
      <c r="G86" s="227">
        <v>12.0</v>
      </c>
      <c r="H86" s="227">
        <v>6.0</v>
      </c>
      <c r="I86" s="227">
        <v>45.0</v>
      </c>
      <c r="J86" s="227">
        <v>0.0</v>
      </c>
      <c r="K86" s="227">
        <v>0.0</v>
      </c>
      <c r="L86" s="227">
        <v>0.0</v>
      </c>
      <c r="M86" s="227">
        <v>0.0</v>
      </c>
      <c r="N86" s="227">
        <v>1.0</v>
      </c>
      <c r="O86" s="227">
        <v>15.2</v>
      </c>
      <c r="P86" s="227">
        <v>137.1</v>
      </c>
      <c r="Q86" s="227"/>
      <c r="R86" s="227"/>
      <c r="S86" s="227"/>
      <c r="T86" s="227"/>
      <c r="U86" s="3" t="str">
        <f t="shared" si="1"/>
        <v>#REF!</v>
      </c>
      <c r="V86" s="227"/>
      <c r="W86" s="227"/>
      <c r="X86" s="227"/>
      <c r="Y86" s="227"/>
      <c r="Z86" s="227"/>
    </row>
    <row r="87" ht="12.0" customHeight="1">
      <c r="A87" s="227">
        <v>79.0</v>
      </c>
      <c r="B87" s="227" t="s">
        <v>69</v>
      </c>
      <c r="C87" s="227" t="s">
        <v>70</v>
      </c>
      <c r="D87" s="227" t="s">
        <v>34</v>
      </c>
      <c r="E87" s="227">
        <v>15.0</v>
      </c>
      <c r="F87" s="227">
        <v>0.0</v>
      </c>
      <c r="G87" s="227">
        <v>0.0</v>
      </c>
      <c r="H87" s="227">
        <v>0.0</v>
      </c>
      <c r="I87" s="227">
        <v>8.0</v>
      </c>
      <c r="J87" s="227">
        <v>0.0</v>
      </c>
      <c r="K87" s="227">
        <v>70.0</v>
      </c>
      <c r="L87" s="227">
        <v>1063.0</v>
      </c>
      <c r="M87" s="227">
        <v>5.0</v>
      </c>
      <c r="N87" s="227">
        <v>0.0</v>
      </c>
      <c r="O87" s="227">
        <v>9.1</v>
      </c>
      <c r="P87" s="227">
        <v>137.1</v>
      </c>
      <c r="Q87" s="227"/>
      <c r="R87" s="227"/>
      <c r="S87" s="227"/>
      <c r="T87" s="227"/>
      <c r="U87" s="3" t="str">
        <f t="shared" si="1"/>
        <v>#REF!</v>
      </c>
      <c r="V87" s="227"/>
      <c r="W87" s="227"/>
      <c r="X87" s="227"/>
      <c r="Y87" s="227"/>
      <c r="Z87" s="227"/>
    </row>
    <row r="88" ht="12.0" customHeight="1">
      <c r="A88" s="227">
        <v>81.0</v>
      </c>
      <c r="B88" s="227" t="s">
        <v>133</v>
      </c>
      <c r="C88" s="227" t="s">
        <v>41</v>
      </c>
      <c r="D88" s="227" t="s">
        <v>34</v>
      </c>
      <c r="E88" s="227">
        <v>16.0</v>
      </c>
      <c r="F88" s="227">
        <v>63.0</v>
      </c>
      <c r="G88" s="227">
        <v>0.0</v>
      </c>
      <c r="H88" s="227">
        <v>0.0</v>
      </c>
      <c r="I88" s="227">
        <v>60.0</v>
      </c>
      <c r="J88" s="227">
        <v>1.0</v>
      </c>
      <c r="K88" s="227">
        <v>81.0</v>
      </c>
      <c r="L88" s="227">
        <v>976.0</v>
      </c>
      <c r="M88" s="227">
        <v>4.0</v>
      </c>
      <c r="N88" s="227">
        <v>1.0</v>
      </c>
      <c r="O88" s="227">
        <v>8.5</v>
      </c>
      <c r="P88" s="227">
        <v>136.12</v>
      </c>
      <c r="Q88" s="227"/>
      <c r="R88" s="227"/>
      <c r="S88" s="227"/>
      <c r="T88" s="227"/>
      <c r="U88" s="3" t="str">
        <f t="shared" si="1"/>
        <v>#REF!</v>
      </c>
      <c r="V88" s="227"/>
      <c r="W88" s="227"/>
      <c r="X88" s="227"/>
      <c r="Y88" s="227"/>
      <c r="Z88" s="227"/>
    </row>
    <row r="89" ht="12.0" customHeight="1">
      <c r="A89" s="227">
        <v>82.0</v>
      </c>
      <c r="B89" s="227" t="s">
        <v>162</v>
      </c>
      <c r="C89" s="227" t="s">
        <v>64</v>
      </c>
      <c r="D89" s="227" t="s">
        <v>17</v>
      </c>
      <c r="E89" s="227">
        <v>14.0</v>
      </c>
      <c r="F89" s="227">
        <v>0.0</v>
      </c>
      <c r="G89" s="227">
        <v>0.0</v>
      </c>
      <c r="H89" s="227">
        <v>0.0</v>
      </c>
      <c r="I89" s="227">
        <v>814.0</v>
      </c>
      <c r="J89" s="227">
        <v>3.0</v>
      </c>
      <c r="K89" s="227">
        <v>27.0</v>
      </c>
      <c r="L89" s="227">
        <v>261.0</v>
      </c>
      <c r="M89" s="227">
        <v>2.0</v>
      </c>
      <c r="N89" s="227">
        <v>1.0</v>
      </c>
      <c r="O89" s="227">
        <v>9.7</v>
      </c>
      <c r="P89" s="227">
        <v>135.5</v>
      </c>
      <c r="Q89" s="227"/>
      <c r="R89" s="227"/>
      <c r="S89" s="227"/>
      <c r="T89" s="227"/>
      <c r="U89" s="3" t="str">
        <f t="shared" si="1"/>
        <v>#REF!</v>
      </c>
      <c r="V89" s="227"/>
      <c r="W89" s="227"/>
      <c r="X89" s="227"/>
      <c r="Y89" s="227"/>
      <c r="Z89" s="227"/>
    </row>
    <row r="90" ht="12.0" customHeight="1">
      <c r="A90" s="227">
        <v>83.0</v>
      </c>
      <c r="B90" s="227" t="s">
        <v>139</v>
      </c>
      <c r="C90" s="227" t="s">
        <v>140</v>
      </c>
      <c r="D90" s="227" t="s">
        <v>34</v>
      </c>
      <c r="E90" s="227">
        <v>12.0</v>
      </c>
      <c r="F90" s="227">
        <v>43.0</v>
      </c>
      <c r="G90" s="227">
        <v>0.0</v>
      </c>
      <c r="H90" s="227">
        <v>0.0</v>
      </c>
      <c r="I90" s="227">
        <v>107.0</v>
      </c>
      <c r="J90" s="227">
        <v>0.0</v>
      </c>
      <c r="K90" s="227">
        <v>74.0</v>
      </c>
      <c r="L90" s="227">
        <v>850.0</v>
      </c>
      <c r="M90" s="227">
        <v>6.0</v>
      </c>
      <c r="N90" s="227">
        <v>0.0</v>
      </c>
      <c r="O90" s="227">
        <v>11.1</v>
      </c>
      <c r="P90" s="227">
        <v>133.42</v>
      </c>
      <c r="Q90" s="227"/>
      <c r="R90" s="227"/>
      <c r="S90" s="227"/>
      <c r="T90" s="227"/>
      <c r="U90" s="3" t="str">
        <f t="shared" si="1"/>
        <v>#REF!</v>
      </c>
      <c r="V90" s="227"/>
      <c r="W90" s="227"/>
      <c r="X90" s="227"/>
      <c r="Y90" s="227"/>
      <c r="Z90" s="227"/>
    </row>
    <row r="91" ht="12.0" customHeight="1">
      <c r="A91" s="227">
        <v>84.0</v>
      </c>
      <c r="B91" s="227" t="s">
        <v>167</v>
      </c>
      <c r="C91" s="227" t="s">
        <v>140</v>
      </c>
      <c r="D91" s="227" t="s">
        <v>17</v>
      </c>
      <c r="E91" s="227">
        <v>13.0</v>
      </c>
      <c r="F91" s="227">
        <v>0.0</v>
      </c>
      <c r="G91" s="227">
        <v>0.0</v>
      </c>
      <c r="H91" s="227">
        <v>0.0</v>
      </c>
      <c r="I91" s="227">
        <v>931.0</v>
      </c>
      <c r="J91" s="227">
        <v>6.0</v>
      </c>
      <c r="K91" s="227">
        <v>7.0</v>
      </c>
      <c r="L91" s="227">
        <v>50.0</v>
      </c>
      <c r="M91" s="227">
        <v>0.0</v>
      </c>
      <c r="N91" s="227">
        <v>1.0</v>
      </c>
      <c r="O91" s="227">
        <v>10.2</v>
      </c>
      <c r="P91" s="227">
        <v>132.1</v>
      </c>
      <c r="Q91" s="227"/>
      <c r="R91" s="227"/>
      <c r="S91" s="227"/>
      <c r="T91" s="227"/>
      <c r="U91" s="3" t="str">
        <f t="shared" si="1"/>
        <v>#REF!</v>
      </c>
      <c r="V91" s="227"/>
      <c r="W91" s="227"/>
      <c r="X91" s="227"/>
      <c r="Y91" s="227"/>
      <c r="Z91" s="227"/>
    </row>
    <row r="92" ht="12.0" customHeight="1">
      <c r="A92" s="227">
        <v>85.0</v>
      </c>
      <c r="B92" s="227" t="s">
        <v>1144</v>
      </c>
      <c r="C92" s="227" t="s">
        <v>58</v>
      </c>
      <c r="D92" s="227" t="s">
        <v>17</v>
      </c>
      <c r="E92" s="227">
        <v>16.0</v>
      </c>
      <c r="F92" s="227">
        <v>0.0</v>
      </c>
      <c r="G92" s="227">
        <v>0.0</v>
      </c>
      <c r="H92" s="227">
        <v>0.0</v>
      </c>
      <c r="I92" s="227">
        <v>871.0</v>
      </c>
      <c r="J92" s="227">
        <v>5.0</v>
      </c>
      <c r="K92" s="227">
        <v>20.0</v>
      </c>
      <c r="L92" s="227">
        <v>92.0</v>
      </c>
      <c r="M92" s="227">
        <v>1.0</v>
      </c>
      <c r="N92" s="227">
        <v>1.0</v>
      </c>
      <c r="O92" s="227">
        <v>8.1</v>
      </c>
      <c r="P92" s="227">
        <v>130.3</v>
      </c>
      <c r="Q92" s="227"/>
      <c r="R92" s="227"/>
      <c r="S92" s="227"/>
      <c r="T92" s="227"/>
      <c r="U92" s="3" t="str">
        <f t="shared" si="1"/>
        <v>#REF!</v>
      </c>
      <c r="V92" s="227"/>
      <c r="W92" s="227"/>
      <c r="X92" s="227"/>
      <c r="Y92" s="227"/>
      <c r="Z92" s="227"/>
    </row>
    <row r="93" ht="12.0" customHeight="1">
      <c r="A93" s="227">
        <v>86.0</v>
      </c>
      <c r="B93" s="227" t="s">
        <v>80</v>
      </c>
      <c r="C93" s="227" t="s">
        <v>81</v>
      </c>
      <c r="D93" s="227" t="s">
        <v>17</v>
      </c>
      <c r="E93" s="227">
        <v>14.0</v>
      </c>
      <c r="F93" s="227">
        <v>0.0</v>
      </c>
      <c r="G93" s="227">
        <v>0.0</v>
      </c>
      <c r="H93" s="227">
        <v>0.0</v>
      </c>
      <c r="I93" s="227">
        <v>554.0</v>
      </c>
      <c r="J93" s="227">
        <v>3.0</v>
      </c>
      <c r="K93" s="227">
        <v>39.0</v>
      </c>
      <c r="L93" s="227">
        <v>404.0</v>
      </c>
      <c r="M93" s="227">
        <v>3.0</v>
      </c>
      <c r="N93" s="227">
        <v>1.0</v>
      </c>
      <c r="O93" s="227">
        <v>9.3</v>
      </c>
      <c r="P93" s="227">
        <v>129.8</v>
      </c>
      <c r="Q93" s="227"/>
      <c r="R93" s="227"/>
      <c r="S93" s="227"/>
      <c r="T93" s="227"/>
      <c r="U93" s="3" t="str">
        <f t="shared" si="1"/>
        <v>#REF!</v>
      </c>
      <c r="V93" s="227"/>
      <c r="W93" s="227"/>
      <c r="X93" s="227"/>
      <c r="Y93" s="227"/>
      <c r="Z93" s="227"/>
    </row>
    <row r="94" ht="12.0" customHeight="1">
      <c r="A94" s="227">
        <v>87.0</v>
      </c>
      <c r="B94" s="227" t="s">
        <v>174</v>
      </c>
      <c r="C94" s="227" t="s">
        <v>102</v>
      </c>
      <c r="D94" s="227" t="s">
        <v>34</v>
      </c>
      <c r="E94" s="227">
        <v>12.0</v>
      </c>
      <c r="F94" s="227">
        <v>28.0</v>
      </c>
      <c r="G94" s="227">
        <v>1.0</v>
      </c>
      <c r="H94" s="227">
        <v>0.0</v>
      </c>
      <c r="I94" s="227">
        <v>53.0</v>
      </c>
      <c r="J94" s="227">
        <v>1.0</v>
      </c>
      <c r="K94" s="227">
        <v>71.0</v>
      </c>
      <c r="L94" s="227">
        <v>868.0</v>
      </c>
      <c r="M94" s="227">
        <v>4.0</v>
      </c>
      <c r="N94" s="227">
        <v>0.0</v>
      </c>
      <c r="O94" s="227">
        <v>10.6</v>
      </c>
      <c r="P94" s="227">
        <v>127.22</v>
      </c>
      <c r="Q94" s="227"/>
      <c r="R94" s="227"/>
      <c r="S94" s="227"/>
      <c r="T94" s="227"/>
      <c r="U94" s="3" t="str">
        <f t="shared" si="1"/>
        <v>#REF!</v>
      </c>
      <c r="V94" s="227"/>
      <c r="W94" s="227"/>
      <c r="X94" s="227"/>
      <c r="Y94" s="227"/>
      <c r="Z94" s="227"/>
    </row>
    <row r="95" ht="12.0" customHeight="1">
      <c r="A95" s="227">
        <v>88.0</v>
      </c>
      <c r="B95" s="227" t="s">
        <v>57</v>
      </c>
      <c r="C95" s="227" t="s">
        <v>58</v>
      </c>
      <c r="D95" s="227" t="s">
        <v>34</v>
      </c>
      <c r="E95" s="227">
        <v>16.0</v>
      </c>
      <c r="F95" s="227">
        <v>0.0</v>
      </c>
      <c r="G95" s="227">
        <v>0.0</v>
      </c>
      <c r="H95" s="227">
        <v>0.0</v>
      </c>
      <c r="I95" s="227">
        <v>0.0</v>
      </c>
      <c r="J95" s="227">
        <v>0.0</v>
      </c>
      <c r="K95" s="227">
        <v>59.0</v>
      </c>
      <c r="L95" s="227">
        <v>842.0</v>
      </c>
      <c r="M95" s="227">
        <v>7.0</v>
      </c>
      <c r="N95" s="227">
        <v>1.0</v>
      </c>
      <c r="O95" s="227">
        <v>7.9</v>
      </c>
      <c r="P95" s="227">
        <v>126.2</v>
      </c>
      <c r="Q95" s="227"/>
      <c r="R95" s="227"/>
      <c r="S95" s="227"/>
      <c r="T95" s="227"/>
      <c r="U95" s="3" t="str">
        <f t="shared" si="1"/>
        <v>#REF!</v>
      </c>
      <c r="V95" s="227"/>
      <c r="W95" s="227"/>
      <c r="X95" s="227"/>
      <c r="Y95" s="227"/>
      <c r="Z95" s="227"/>
    </row>
    <row r="96" ht="12.0" customHeight="1">
      <c r="A96" s="227">
        <v>89.0</v>
      </c>
      <c r="B96" s="227" t="s">
        <v>157</v>
      </c>
      <c r="C96" s="227" t="s">
        <v>50</v>
      </c>
      <c r="D96" s="227" t="s">
        <v>61</v>
      </c>
      <c r="E96" s="227">
        <v>16.0</v>
      </c>
      <c r="F96" s="227">
        <v>0.0</v>
      </c>
      <c r="G96" s="227">
        <v>0.0</v>
      </c>
      <c r="H96" s="227">
        <v>0.0</v>
      </c>
      <c r="I96" s="227">
        <v>0.0</v>
      </c>
      <c r="J96" s="227">
        <v>0.0</v>
      </c>
      <c r="K96" s="227">
        <v>68.0</v>
      </c>
      <c r="L96" s="227">
        <v>896.0</v>
      </c>
      <c r="M96" s="227">
        <v>6.0</v>
      </c>
      <c r="N96" s="227">
        <v>0.0</v>
      </c>
      <c r="O96" s="227">
        <v>7.8</v>
      </c>
      <c r="P96" s="227">
        <v>125.6</v>
      </c>
      <c r="Q96" s="227"/>
      <c r="R96" s="227"/>
      <c r="S96" s="227"/>
      <c r="T96" s="227"/>
      <c r="U96" s="3" t="str">
        <f t="shared" si="1"/>
        <v>#REF!</v>
      </c>
      <c r="V96" s="227"/>
      <c r="W96" s="227"/>
      <c r="X96" s="227"/>
      <c r="Y96" s="227"/>
      <c r="Z96" s="227"/>
    </row>
    <row r="97" ht="12.0" customHeight="1">
      <c r="A97" s="227">
        <v>90.0</v>
      </c>
      <c r="B97" s="227" t="s">
        <v>931</v>
      </c>
      <c r="C97" s="227" t="s">
        <v>64</v>
      </c>
      <c r="D97" s="227" t="s">
        <v>75</v>
      </c>
      <c r="E97" s="227">
        <v>8.0</v>
      </c>
      <c r="F97" s="227">
        <v>2277.0</v>
      </c>
      <c r="G97" s="227">
        <v>13.0</v>
      </c>
      <c r="H97" s="227">
        <v>10.0</v>
      </c>
      <c r="I97" s="227">
        <v>-16.0</v>
      </c>
      <c r="J97" s="227">
        <v>0.0</v>
      </c>
      <c r="K97" s="227">
        <v>0.0</v>
      </c>
      <c r="L97" s="227">
        <v>0.0</v>
      </c>
      <c r="M97" s="227">
        <v>0.0</v>
      </c>
      <c r="N97" s="227">
        <v>0.0</v>
      </c>
      <c r="O97" s="227">
        <v>15.4</v>
      </c>
      <c r="P97" s="227">
        <v>123.48</v>
      </c>
      <c r="Q97" s="227"/>
      <c r="R97" s="227"/>
      <c r="S97" s="227"/>
      <c r="T97" s="227"/>
      <c r="U97" s="3" t="str">
        <f t="shared" si="1"/>
        <v>#REF!</v>
      </c>
      <c r="V97" s="227"/>
      <c r="W97" s="227"/>
      <c r="X97" s="227"/>
      <c r="Y97" s="227"/>
      <c r="Z97" s="227"/>
    </row>
    <row r="98" ht="12.0" customHeight="1">
      <c r="A98" s="227">
        <v>91.0</v>
      </c>
      <c r="B98" s="227" t="s">
        <v>115</v>
      </c>
      <c r="C98" s="227" t="s">
        <v>31</v>
      </c>
      <c r="D98" s="227" t="s">
        <v>17</v>
      </c>
      <c r="E98" s="227">
        <v>12.0</v>
      </c>
      <c r="F98" s="227">
        <v>0.0</v>
      </c>
      <c r="G98" s="227">
        <v>0.0</v>
      </c>
      <c r="H98" s="227">
        <v>0.0</v>
      </c>
      <c r="I98" s="227">
        <v>645.0</v>
      </c>
      <c r="J98" s="227">
        <v>6.0</v>
      </c>
      <c r="K98" s="227">
        <v>21.0</v>
      </c>
      <c r="L98" s="227">
        <v>170.0</v>
      </c>
      <c r="M98" s="227">
        <v>1.0</v>
      </c>
      <c r="N98" s="227">
        <v>1.0</v>
      </c>
      <c r="O98" s="227">
        <v>10.1</v>
      </c>
      <c r="P98" s="227">
        <v>121.5</v>
      </c>
      <c r="Q98" s="227"/>
      <c r="R98" s="227"/>
      <c r="S98" s="227"/>
      <c r="T98" s="227"/>
      <c r="U98" s="3" t="str">
        <f t="shared" si="1"/>
        <v>#REF!</v>
      </c>
      <c r="V98" s="227"/>
      <c r="W98" s="227"/>
      <c r="X98" s="227"/>
      <c r="Y98" s="227"/>
      <c r="Z98" s="227"/>
    </row>
    <row r="99" ht="12.0" customHeight="1">
      <c r="A99" s="227">
        <v>92.0</v>
      </c>
      <c r="B99" s="227" t="s">
        <v>246</v>
      </c>
      <c r="C99" s="227" t="s">
        <v>66</v>
      </c>
      <c r="D99" s="227" t="s">
        <v>34</v>
      </c>
      <c r="E99" s="227">
        <v>13.0</v>
      </c>
      <c r="F99" s="227">
        <v>0.0</v>
      </c>
      <c r="G99" s="227">
        <v>0.0</v>
      </c>
      <c r="H99" s="227">
        <v>0.0</v>
      </c>
      <c r="I99" s="227">
        <v>0.0</v>
      </c>
      <c r="J99" s="227">
        <v>0.0</v>
      </c>
      <c r="K99" s="227">
        <v>65.0</v>
      </c>
      <c r="L99" s="227">
        <v>843.0</v>
      </c>
      <c r="M99" s="227">
        <v>6.0</v>
      </c>
      <c r="N99" s="227">
        <v>0.0</v>
      </c>
      <c r="O99" s="227">
        <v>9.3</v>
      </c>
      <c r="P99" s="227">
        <v>120.3</v>
      </c>
      <c r="Q99" s="227"/>
      <c r="R99" s="227"/>
      <c r="S99" s="227"/>
      <c r="T99" s="227"/>
      <c r="U99" s="3" t="str">
        <f t="shared" si="1"/>
        <v>#REF!</v>
      </c>
      <c r="V99" s="227"/>
      <c r="W99" s="227"/>
      <c r="X99" s="227"/>
      <c r="Y99" s="227"/>
      <c r="Z99" s="227"/>
    </row>
    <row r="100" ht="12.0" customHeight="1">
      <c r="A100" s="227">
        <v>93.0</v>
      </c>
      <c r="B100" s="227" t="s">
        <v>1857</v>
      </c>
      <c r="C100" s="227" t="s">
        <v>114</v>
      </c>
      <c r="D100" s="227" t="s">
        <v>17</v>
      </c>
      <c r="E100" s="227">
        <v>13.0</v>
      </c>
      <c r="F100" s="227">
        <v>0.0</v>
      </c>
      <c r="G100" s="227">
        <v>0.0</v>
      </c>
      <c r="H100" s="227">
        <v>0.0</v>
      </c>
      <c r="I100" s="227">
        <v>685.0</v>
      </c>
      <c r="J100" s="227">
        <v>6.0</v>
      </c>
      <c r="K100" s="227">
        <v>21.0</v>
      </c>
      <c r="L100" s="227">
        <v>152.0</v>
      </c>
      <c r="M100" s="227">
        <v>0.0</v>
      </c>
      <c r="N100" s="227">
        <v>0.0</v>
      </c>
      <c r="O100" s="227">
        <v>9.2</v>
      </c>
      <c r="P100" s="227">
        <v>119.7</v>
      </c>
      <c r="Q100" s="227"/>
      <c r="R100" s="227"/>
      <c r="S100" s="227"/>
      <c r="T100" s="227"/>
      <c r="U100" s="3" t="str">
        <f t="shared" si="1"/>
        <v>#REF!</v>
      </c>
      <c r="V100" s="227"/>
      <c r="W100" s="227"/>
      <c r="X100" s="227"/>
      <c r="Y100" s="227"/>
      <c r="Z100" s="227"/>
    </row>
    <row r="101" ht="12.0" customHeight="1">
      <c r="A101" s="227">
        <v>94.0</v>
      </c>
      <c r="B101" s="227" t="s">
        <v>258</v>
      </c>
      <c r="C101" s="227" t="s">
        <v>27</v>
      </c>
      <c r="D101" s="227" t="s">
        <v>34</v>
      </c>
      <c r="E101" s="227">
        <v>16.0</v>
      </c>
      <c r="F101" s="227">
        <v>0.0</v>
      </c>
      <c r="G101" s="227">
        <v>0.0</v>
      </c>
      <c r="H101" s="227">
        <v>0.0</v>
      </c>
      <c r="I101" s="227">
        <v>55.0</v>
      </c>
      <c r="J101" s="227">
        <v>0.0</v>
      </c>
      <c r="K101" s="227">
        <v>65.0</v>
      </c>
      <c r="L101" s="227">
        <v>891.0</v>
      </c>
      <c r="M101" s="227">
        <v>4.0</v>
      </c>
      <c r="N101" s="227">
        <v>0.0</v>
      </c>
      <c r="O101" s="227">
        <v>7.4</v>
      </c>
      <c r="P101" s="227">
        <v>118.6</v>
      </c>
      <c r="Q101" s="227"/>
      <c r="R101" s="227"/>
      <c r="S101" s="227"/>
      <c r="T101" s="227"/>
      <c r="U101" s="3" t="str">
        <f t="shared" si="1"/>
        <v>#REF!</v>
      </c>
      <c r="V101" s="227"/>
      <c r="W101" s="227"/>
      <c r="X101" s="227"/>
      <c r="Y101" s="227"/>
      <c r="Z101" s="227"/>
    </row>
    <row r="102" ht="12.0" customHeight="1">
      <c r="A102" s="227">
        <v>95.0</v>
      </c>
      <c r="B102" s="227" t="s">
        <v>1184</v>
      </c>
      <c r="C102" s="227" t="s">
        <v>99</v>
      </c>
      <c r="D102" s="227" t="s">
        <v>17</v>
      </c>
      <c r="E102" s="227">
        <v>14.0</v>
      </c>
      <c r="F102" s="227">
        <v>0.0</v>
      </c>
      <c r="G102" s="227">
        <v>0.0</v>
      </c>
      <c r="H102" s="227">
        <v>0.0</v>
      </c>
      <c r="I102" s="227">
        <v>414.0</v>
      </c>
      <c r="J102" s="227">
        <v>1.0</v>
      </c>
      <c r="K102" s="227">
        <v>55.0</v>
      </c>
      <c r="L102" s="227">
        <v>487.0</v>
      </c>
      <c r="M102" s="227">
        <v>4.0</v>
      </c>
      <c r="N102" s="227">
        <v>1.0</v>
      </c>
      <c r="O102" s="227">
        <v>8.4</v>
      </c>
      <c r="P102" s="227">
        <v>118.1</v>
      </c>
      <c r="Q102" s="227"/>
      <c r="R102" s="227"/>
      <c r="S102" s="227"/>
      <c r="T102" s="227"/>
      <c r="U102" s="3" t="str">
        <f t="shared" si="1"/>
        <v>#REF!</v>
      </c>
      <c r="V102" s="227"/>
      <c r="W102" s="227"/>
      <c r="X102" s="227"/>
      <c r="Y102" s="227"/>
      <c r="Z102" s="227"/>
    </row>
    <row r="103" ht="12.0" customHeight="1">
      <c r="A103" s="227">
        <v>96.0</v>
      </c>
      <c r="B103" s="227" t="s">
        <v>259</v>
      </c>
      <c r="C103" s="227" t="s">
        <v>68</v>
      </c>
      <c r="D103" s="227" t="s">
        <v>34</v>
      </c>
      <c r="E103" s="227">
        <v>16.0</v>
      </c>
      <c r="F103" s="227">
        <v>32.0</v>
      </c>
      <c r="G103" s="227">
        <v>1.0</v>
      </c>
      <c r="H103" s="227">
        <v>0.0</v>
      </c>
      <c r="I103" s="227">
        <v>0.0</v>
      </c>
      <c r="J103" s="227">
        <v>0.0</v>
      </c>
      <c r="K103" s="227">
        <v>69.0</v>
      </c>
      <c r="L103" s="227">
        <v>734.0</v>
      </c>
      <c r="M103" s="227">
        <v>6.0</v>
      </c>
      <c r="N103" s="227">
        <v>0.0</v>
      </c>
      <c r="O103" s="227">
        <v>7.3</v>
      </c>
      <c r="P103" s="227">
        <v>116.68</v>
      </c>
      <c r="Q103" s="227"/>
      <c r="R103" s="227"/>
      <c r="S103" s="227"/>
      <c r="T103" s="227"/>
      <c r="U103" s="3" t="str">
        <f t="shared" si="1"/>
        <v>#REF!</v>
      </c>
      <c r="V103" s="227"/>
      <c r="W103" s="227"/>
      <c r="X103" s="227"/>
      <c r="Y103" s="227"/>
      <c r="Z103" s="227"/>
    </row>
    <row r="104" ht="12.0" customHeight="1">
      <c r="A104" s="227">
        <v>97.0</v>
      </c>
      <c r="B104" s="227" t="s">
        <v>176</v>
      </c>
      <c r="C104" s="227" t="s">
        <v>20</v>
      </c>
      <c r="D104" s="227" t="s">
        <v>34</v>
      </c>
      <c r="E104" s="227">
        <v>16.0</v>
      </c>
      <c r="F104" s="227">
        <v>0.0</v>
      </c>
      <c r="G104" s="227">
        <v>0.0</v>
      </c>
      <c r="H104" s="227">
        <v>0.0</v>
      </c>
      <c r="I104" s="227">
        <v>33.0</v>
      </c>
      <c r="J104" s="227">
        <v>0.0</v>
      </c>
      <c r="K104" s="227">
        <v>66.0</v>
      </c>
      <c r="L104" s="227">
        <v>872.0</v>
      </c>
      <c r="M104" s="227">
        <v>4.0</v>
      </c>
      <c r="N104" s="227">
        <v>0.0</v>
      </c>
      <c r="O104" s="227">
        <v>7.3</v>
      </c>
      <c r="P104" s="227">
        <v>116.5</v>
      </c>
      <c r="Q104" s="227"/>
      <c r="R104" s="227"/>
      <c r="S104" s="227"/>
      <c r="T104" s="227"/>
      <c r="U104" s="3" t="str">
        <f t="shared" si="1"/>
        <v>#REF!</v>
      </c>
      <c r="V104" s="227"/>
      <c r="W104" s="227"/>
      <c r="X104" s="227"/>
      <c r="Y104" s="227"/>
      <c r="Z104" s="227"/>
    </row>
    <row r="105" ht="12.0" customHeight="1">
      <c r="A105" s="227">
        <v>98.0</v>
      </c>
      <c r="B105" s="227" t="s">
        <v>298</v>
      </c>
      <c r="C105" s="227" t="s">
        <v>53</v>
      </c>
      <c r="D105" s="227" t="s">
        <v>34</v>
      </c>
      <c r="E105" s="227">
        <v>16.0</v>
      </c>
      <c r="F105" s="227">
        <v>5.0</v>
      </c>
      <c r="G105" s="227">
        <v>1.0</v>
      </c>
      <c r="H105" s="227">
        <v>0.0</v>
      </c>
      <c r="I105" s="227">
        <v>44.0</v>
      </c>
      <c r="J105" s="227">
        <v>0.0</v>
      </c>
      <c r="K105" s="227">
        <v>66.0</v>
      </c>
      <c r="L105" s="227">
        <v>838.0</v>
      </c>
      <c r="M105" s="227">
        <v>4.0</v>
      </c>
      <c r="N105" s="227">
        <v>1.0</v>
      </c>
      <c r="O105" s="227">
        <v>7.3</v>
      </c>
      <c r="P105" s="227">
        <v>116.4</v>
      </c>
      <c r="Q105" s="227"/>
      <c r="R105" s="227"/>
      <c r="S105" s="227"/>
      <c r="T105" s="227"/>
      <c r="U105" s="3" t="str">
        <f t="shared" si="1"/>
        <v>#REF!</v>
      </c>
      <c r="V105" s="227"/>
      <c r="W105" s="227"/>
      <c r="X105" s="227"/>
      <c r="Y105" s="227"/>
      <c r="Z105" s="227"/>
    </row>
    <row r="106" ht="12.0" customHeight="1">
      <c r="A106" s="227">
        <v>99.0</v>
      </c>
      <c r="B106" s="227" t="s">
        <v>1470</v>
      </c>
      <c r="C106" s="227" t="s">
        <v>68</v>
      </c>
      <c r="D106" s="227" t="s">
        <v>75</v>
      </c>
      <c r="E106" s="227">
        <v>14.0</v>
      </c>
      <c r="F106" s="227">
        <v>2278.0</v>
      </c>
      <c r="G106" s="227">
        <v>11.0</v>
      </c>
      <c r="H106" s="227">
        <v>14.0</v>
      </c>
      <c r="I106" s="227">
        <v>138.0</v>
      </c>
      <c r="J106" s="227">
        <v>0.0</v>
      </c>
      <c r="K106" s="227">
        <v>0.0</v>
      </c>
      <c r="L106" s="227">
        <v>0.0</v>
      </c>
      <c r="M106" s="227">
        <v>0.0</v>
      </c>
      <c r="N106" s="227">
        <v>5.0</v>
      </c>
      <c r="O106" s="227">
        <v>8.1</v>
      </c>
      <c r="P106" s="227">
        <v>112.92</v>
      </c>
      <c r="Q106" s="227"/>
      <c r="R106" s="227"/>
      <c r="S106" s="227"/>
      <c r="T106" s="227"/>
      <c r="U106" s="3" t="str">
        <f t="shared" si="1"/>
        <v>#REF!</v>
      </c>
      <c r="V106" s="227"/>
      <c r="W106" s="227"/>
      <c r="X106" s="227"/>
      <c r="Y106" s="227"/>
      <c r="Z106" s="227"/>
    </row>
    <row r="107" ht="12.0" customHeight="1">
      <c r="A107" s="227">
        <v>100.0</v>
      </c>
      <c r="B107" s="227" t="s">
        <v>348</v>
      </c>
      <c r="C107" s="227" t="s">
        <v>58</v>
      </c>
      <c r="D107" s="227" t="s">
        <v>34</v>
      </c>
      <c r="E107" s="227">
        <v>16.0</v>
      </c>
      <c r="F107" s="227">
        <v>0.0</v>
      </c>
      <c r="G107" s="227">
        <v>0.0</v>
      </c>
      <c r="H107" s="227">
        <v>0.0</v>
      </c>
      <c r="I107" s="227">
        <v>11.0</v>
      </c>
      <c r="J107" s="227">
        <v>0.0</v>
      </c>
      <c r="K107" s="227">
        <v>76.0</v>
      </c>
      <c r="L107" s="227">
        <v>816.0</v>
      </c>
      <c r="M107" s="227">
        <v>5.0</v>
      </c>
      <c r="N107" s="227">
        <v>0.0</v>
      </c>
      <c r="O107" s="227">
        <v>7.0</v>
      </c>
      <c r="P107" s="227">
        <v>112.7</v>
      </c>
      <c r="Q107" s="227"/>
      <c r="R107" s="227"/>
      <c r="S107" s="227"/>
      <c r="T107" s="227"/>
      <c r="U107" s="3" t="str">
        <f t="shared" si="1"/>
        <v>#REF!</v>
      </c>
      <c r="V107" s="227"/>
      <c r="W107" s="227"/>
      <c r="X107" s="227"/>
      <c r="Y107" s="227"/>
      <c r="Z107" s="227"/>
    </row>
    <row r="108" ht="12.0" customHeight="1">
      <c r="A108" s="227">
        <v>101.0</v>
      </c>
      <c r="B108" s="227" t="s">
        <v>35</v>
      </c>
      <c r="C108" s="227" t="s">
        <v>36</v>
      </c>
      <c r="D108" s="227" t="s">
        <v>17</v>
      </c>
      <c r="E108" s="227">
        <v>11.0</v>
      </c>
      <c r="F108" s="227">
        <v>0.0</v>
      </c>
      <c r="G108" s="227">
        <v>0.0</v>
      </c>
      <c r="H108" s="227">
        <v>0.0</v>
      </c>
      <c r="I108" s="227">
        <v>615.0</v>
      </c>
      <c r="J108" s="227">
        <v>2.0</v>
      </c>
      <c r="K108" s="227">
        <v>40.0</v>
      </c>
      <c r="L108" s="227">
        <v>305.0</v>
      </c>
      <c r="M108" s="227">
        <v>2.0</v>
      </c>
      <c r="N108" s="227">
        <v>2.0</v>
      </c>
      <c r="O108" s="227">
        <v>10.2</v>
      </c>
      <c r="P108" s="227">
        <v>112.0</v>
      </c>
      <c r="Q108" s="227"/>
      <c r="R108" s="227"/>
      <c r="S108" s="227"/>
      <c r="T108" s="227"/>
      <c r="U108" s="3" t="str">
        <f t="shared" si="1"/>
        <v>#REF!</v>
      </c>
      <c r="V108" s="227"/>
      <c r="W108" s="227"/>
      <c r="X108" s="227"/>
      <c r="Y108" s="227"/>
      <c r="Z108" s="227"/>
    </row>
    <row r="109" ht="12.0" customHeight="1">
      <c r="A109" s="227">
        <v>102.0</v>
      </c>
      <c r="B109" s="227" t="s">
        <v>218</v>
      </c>
      <c r="C109" s="227" t="s">
        <v>58</v>
      </c>
      <c r="D109" s="227" t="s">
        <v>34</v>
      </c>
      <c r="E109" s="227">
        <v>12.0</v>
      </c>
      <c r="F109" s="227">
        <v>0.0</v>
      </c>
      <c r="G109" s="227">
        <v>0.0</v>
      </c>
      <c r="H109" s="227">
        <v>0.0</v>
      </c>
      <c r="I109" s="227">
        <v>29.0</v>
      </c>
      <c r="J109" s="227">
        <v>1.0</v>
      </c>
      <c r="K109" s="227">
        <v>41.0</v>
      </c>
      <c r="L109" s="227">
        <v>774.0</v>
      </c>
      <c r="M109" s="227">
        <v>4.0</v>
      </c>
      <c r="N109" s="227">
        <v>0.0</v>
      </c>
      <c r="O109" s="227">
        <v>9.2</v>
      </c>
      <c r="P109" s="227">
        <v>110.3</v>
      </c>
      <c r="Q109" s="227"/>
      <c r="R109" s="227"/>
      <c r="S109" s="227"/>
      <c r="T109" s="227"/>
      <c r="U109" s="3" t="str">
        <f t="shared" si="1"/>
        <v>#REF!</v>
      </c>
      <c r="V109" s="227"/>
      <c r="W109" s="227"/>
      <c r="X109" s="227"/>
      <c r="Y109" s="227"/>
      <c r="Z109" s="227"/>
    </row>
    <row r="110" ht="12.0" customHeight="1">
      <c r="A110" s="227">
        <v>103.0</v>
      </c>
      <c r="B110" s="227" t="s">
        <v>175</v>
      </c>
      <c r="C110" s="227" t="s">
        <v>36</v>
      </c>
      <c r="D110" s="227" t="s">
        <v>17</v>
      </c>
      <c r="E110" s="227">
        <v>16.0</v>
      </c>
      <c r="F110" s="227">
        <v>0.0</v>
      </c>
      <c r="G110" s="227">
        <v>0.0</v>
      </c>
      <c r="H110" s="227">
        <v>0.0</v>
      </c>
      <c r="I110" s="227">
        <v>578.0</v>
      </c>
      <c r="J110" s="227">
        <v>6.0</v>
      </c>
      <c r="K110" s="227">
        <v>22.0</v>
      </c>
      <c r="L110" s="227">
        <v>141.0</v>
      </c>
      <c r="M110" s="227">
        <v>0.0</v>
      </c>
      <c r="N110" s="227">
        <v>0.0</v>
      </c>
      <c r="O110" s="227">
        <v>6.9</v>
      </c>
      <c r="P110" s="227">
        <v>109.9</v>
      </c>
      <c r="Q110" s="227"/>
      <c r="R110" s="227"/>
      <c r="S110" s="227"/>
      <c r="T110" s="227"/>
      <c r="U110" s="3" t="str">
        <f t="shared" si="1"/>
        <v>#REF!</v>
      </c>
      <c r="V110" s="227"/>
      <c r="W110" s="227"/>
      <c r="X110" s="227"/>
      <c r="Y110" s="227"/>
      <c r="Z110" s="227"/>
    </row>
    <row r="111" ht="12.0" customHeight="1">
      <c r="A111" s="227">
        <v>104.0</v>
      </c>
      <c r="B111" s="227" t="s">
        <v>1445</v>
      </c>
      <c r="C111" s="227" t="s">
        <v>123</v>
      </c>
      <c r="D111" s="227" t="s">
        <v>34</v>
      </c>
      <c r="E111" s="227">
        <v>16.0</v>
      </c>
      <c r="F111" s="227">
        <v>0.0</v>
      </c>
      <c r="G111" s="227">
        <v>0.0</v>
      </c>
      <c r="H111" s="227">
        <v>0.0</v>
      </c>
      <c r="I111" s="227">
        <v>0.0</v>
      </c>
      <c r="J111" s="227">
        <v>0.0</v>
      </c>
      <c r="K111" s="227">
        <v>56.0</v>
      </c>
      <c r="L111" s="227">
        <v>652.0</v>
      </c>
      <c r="M111" s="227">
        <v>7.0</v>
      </c>
      <c r="N111" s="227">
        <v>0.0</v>
      </c>
      <c r="O111" s="227">
        <v>6.8</v>
      </c>
      <c r="P111" s="227">
        <v>109.2</v>
      </c>
      <c r="Q111" s="227"/>
      <c r="R111" s="227"/>
      <c r="S111" s="227"/>
      <c r="T111" s="227"/>
      <c r="U111" s="3" t="str">
        <f t="shared" si="1"/>
        <v>#REF!</v>
      </c>
      <c r="V111" s="227"/>
      <c r="W111" s="227"/>
      <c r="X111" s="227"/>
      <c r="Y111" s="227"/>
      <c r="Z111" s="227"/>
    </row>
    <row r="112" ht="12.0" customHeight="1">
      <c r="A112" s="227">
        <v>105.0</v>
      </c>
      <c r="B112" s="227" t="s">
        <v>197</v>
      </c>
      <c r="C112" s="227" t="s">
        <v>66</v>
      </c>
      <c r="D112" s="227" t="s">
        <v>34</v>
      </c>
      <c r="E112" s="227">
        <v>15.0</v>
      </c>
      <c r="F112" s="227">
        <v>0.0</v>
      </c>
      <c r="G112" s="227">
        <v>0.0</v>
      </c>
      <c r="H112" s="227">
        <v>0.0</v>
      </c>
      <c r="I112" s="227">
        <v>34.0</v>
      </c>
      <c r="J112" s="227">
        <v>0.0</v>
      </c>
      <c r="K112" s="227">
        <v>74.0</v>
      </c>
      <c r="L112" s="227">
        <v>795.0</v>
      </c>
      <c r="M112" s="227">
        <v>4.0</v>
      </c>
      <c r="N112" s="227">
        <v>0.0</v>
      </c>
      <c r="O112" s="227">
        <v>7.3</v>
      </c>
      <c r="P112" s="227">
        <v>108.9</v>
      </c>
      <c r="Q112" s="227"/>
      <c r="R112" s="227"/>
      <c r="S112" s="227"/>
      <c r="T112" s="227"/>
      <c r="U112" s="3" t="str">
        <f t="shared" si="1"/>
        <v>#REF!</v>
      </c>
      <c r="V112" s="227"/>
      <c r="W112" s="227"/>
      <c r="X112" s="227"/>
      <c r="Y112" s="227"/>
      <c r="Z112" s="227"/>
    </row>
    <row r="113" ht="12.0" customHeight="1">
      <c r="A113" s="227">
        <v>106.0</v>
      </c>
      <c r="B113" s="227" t="s">
        <v>267</v>
      </c>
      <c r="C113" s="227" t="s">
        <v>99</v>
      </c>
      <c r="D113" s="227" t="s">
        <v>34</v>
      </c>
      <c r="E113" s="227">
        <v>16.0</v>
      </c>
      <c r="F113" s="227">
        <v>0.0</v>
      </c>
      <c r="G113" s="227">
        <v>0.0</v>
      </c>
      <c r="H113" s="227">
        <v>0.0</v>
      </c>
      <c r="I113" s="227">
        <v>98.0</v>
      </c>
      <c r="J113" s="227">
        <v>0.0</v>
      </c>
      <c r="K113" s="227">
        <v>66.0</v>
      </c>
      <c r="L113" s="227">
        <v>717.0</v>
      </c>
      <c r="M113" s="227">
        <v>5.0</v>
      </c>
      <c r="N113" s="227">
        <v>2.0</v>
      </c>
      <c r="O113" s="227">
        <v>6.7</v>
      </c>
      <c r="P113" s="227">
        <v>107.5</v>
      </c>
      <c r="Q113" s="227"/>
      <c r="R113" s="227"/>
      <c r="S113" s="227"/>
      <c r="T113" s="227"/>
      <c r="U113" s="3" t="str">
        <f t="shared" si="1"/>
        <v>#REF!</v>
      </c>
      <c r="V113" s="227"/>
      <c r="W113" s="227"/>
      <c r="X113" s="227"/>
      <c r="Y113" s="227"/>
      <c r="Z113" s="227"/>
    </row>
    <row r="114" ht="12.0" customHeight="1">
      <c r="A114" s="227">
        <v>107.0</v>
      </c>
      <c r="B114" s="227" t="s">
        <v>168</v>
      </c>
      <c r="C114" s="227" t="s">
        <v>70</v>
      </c>
      <c r="D114" s="227" t="s">
        <v>17</v>
      </c>
      <c r="E114" s="227">
        <v>10.0</v>
      </c>
      <c r="F114" s="227">
        <v>0.0</v>
      </c>
      <c r="G114" s="227">
        <v>0.0</v>
      </c>
      <c r="H114" s="227">
        <v>0.0</v>
      </c>
      <c r="I114" s="227">
        <v>641.0</v>
      </c>
      <c r="J114" s="227">
        <v>3.0</v>
      </c>
      <c r="K114" s="227">
        <v>32.0</v>
      </c>
      <c r="L114" s="227">
        <v>213.0</v>
      </c>
      <c r="M114" s="227">
        <v>1.0</v>
      </c>
      <c r="N114" s="227">
        <v>1.0</v>
      </c>
      <c r="O114" s="227">
        <v>10.7</v>
      </c>
      <c r="P114" s="227">
        <v>107.4</v>
      </c>
      <c r="Q114" s="227"/>
      <c r="R114" s="227"/>
      <c r="S114" s="227"/>
      <c r="T114" s="227"/>
      <c r="U114" s="3" t="str">
        <f t="shared" si="1"/>
        <v>#REF!</v>
      </c>
      <c r="V114" s="227"/>
      <c r="W114" s="227"/>
      <c r="X114" s="227"/>
      <c r="Y114" s="227"/>
      <c r="Z114" s="227"/>
    </row>
    <row r="115" ht="12.0" customHeight="1">
      <c r="A115" s="227">
        <v>108.0</v>
      </c>
      <c r="B115" s="227" t="s">
        <v>212</v>
      </c>
      <c r="C115" s="227" t="s">
        <v>114</v>
      </c>
      <c r="D115" s="227" t="s">
        <v>34</v>
      </c>
      <c r="E115" s="227">
        <v>14.0</v>
      </c>
      <c r="F115" s="227">
        <v>0.0</v>
      </c>
      <c r="G115" s="227">
        <v>0.0</v>
      </c>
      <c r="H115" s="227">
        <v>0.0</v>
      </c>
      <c r="I115" s="227">
        <v>-8.0</v>
      </c>
      <c r="J115" s="227">
        <v>0.0</v>
      </c>
      <c r="K115" s="227">
        <v>50.0</v>
      </c>
      <c r="L115" s="227">
        <v>752.0</v>
      </c>
      <c r="M115" s="227">
        <v>6.0</v>
      </c>
      <c r="N115" s="227">
        <v>2.0</v>
      </c>
      <c r="O115" s="227">
        <v>7.6</v>
      </c>
      <c r="P115" s="227">
        <v>106.4</v>
      </c>
      <c r="Q115" s="227"/>
      <c r="R115" s="227"/>
      <c r="S115" s="227"/>
      <c r="T115" s="227"/>
      <c r="U115" s="3" t="str">
        <f t="shared" si="1"/>
        <v>#REF!</v>
      </c>
      <c r="V115" s="227"/>
      <c r="W115" s="227"/>
      <c r="X115" s="227"/>
      <c r="Y115" s="227"/>
      <c r="Z115" s="227"/>
    </row>
    <row r="116" ht="12.0" customHeight="1">
      <c r="A116" s="227">
        <v>109.0</v>
      </c>
      <c r="B116" s="227" t="s">
        <v>130</v>
      </c>
      <c r="C116" s="227" t="s">
        <v>44</v>
      </c>
      <c r="D116" s="227" t="s">
        <v>34</v>
      </c>
      <c r="E116" s="227">
        <v>9.0</v>
      </c>
      <c r="F116" s="227">
        <v>0.0</v>
      </c>
      <c r="G116" s="227">
        <v>0.0</v>
      </c>
      <c r="H116" s="227">
        <v>0.0</v>
      </c>
      <c r="I116" s="227">
        <v>0.0</v>
      </c>
      <c r="J116" s="227">
        <v>0.0</v>
      </c>
      <c r="K116" s="227">
        <v>46.0</v>
      </c>
      <c r="L116" s="227">
        <v>694.0</v>
      </c>
      <c r="M116" s="227">
        <v>6.0</v>
      </c>
      <c r="N116" s="227">
        <v>1.0</v>
      </c>
      <c r="O116" s="227">
        <v>11.5</v>
      </c>
      <c r="P116" s="227">
        <v>103.4</v>
      </c>
      <c r="Q116" s="227"/>
      <c r="R116" s="227"/>
      <c r="S116" s="227"/>
      <c r="T116" s="227"/>
      <c r="U116" s="3" t="str">
        <f t="shared" si="1"/>
        <v>#REF!</v>
      </c>
      <c r="V116" s="227"/>
      <c r="W116" s="227"/>
      <c r="X116" s="227"/>
      <c r="Y116" s="227"/>
      <c r="Z116" s="227"/>
    </row>
    <row r="117" ht="12.0" customHeight="1">
      <c r="A117" s="227">
        <v>110.0</v>
      </c>
      <c r="B117" s="227" t="s">
        <v>1148</v>
      </c>
      <c r="C117" s="227" t="s">
        <v>85</v>
      </c>
      <c r="D117" s="227" t="s">
        <v>17</v>
      </c>
      <c r="E117" s="227">
        <v>15.0</v>
      </c>
      <c r="F117" s="227">
        <v>0.0</v>
      </c>
      <c r="G117" s="227">
        <v>0.0</v>
      </c>
      <c r="H117" s="227">
        <v>0.0</v>
      </c>
      <c r="I117" s="227">
        <v>514.0</v>
      </c>
      <c r="J117" s="227">
        <v>4.0</v>
      </c>
      <c r="K117" s="227">
        <v>34.0</v>
      </c>
      <c r="L117" s="227">
        <v>214.0</v>
      </c>
      <c r="M117" s="227">
        <v>1.0</v>
      </c>
      <c r="N117" s="227">
        <v>0.0</v>
      </c>
      <c r="O117" s="227">
        <v>6.9</v>
      </c>
      <c r="P117" s="227">
        <v>102.8</v>
      </c>
      <c r="Q117" s="227"/>
      <c r="R117" s="227"/>
      <c r="S117" s="227"/>
      <c r="T117" s="227"/>
      <c r="U117" s="3" t="str">
        <f t="shared" si="1"/>
        <v>#REF!</v>
      </c>
      <c r="V117" s="227"/>
      <c r="W117" s="227"/>
      <c r="X117" s="227"/>
      <c r="Y117" s="227"/>
      <c r="Z117" s="227"/>
    </row>
    <row r="118" ht="12.0" customHeight="1">
      <c r="A118" s="227">
        <v>111.0</v>
      </c>
      <c r="B118" s="227" t="s">
        <v>569</v>
      </c>
      <c r="C118" s="227" t="s">
        <v>18</v>
      </c>
      <c r="D118" s="227" t="s">
        <v>34</v>
      </c>
      <c r="E118" s="227">
        <v>16.0</v>
      </c>
      <c r="F118" s="227">
        <v>0.0</v>
      </c>
      <c r="G118" s="227">
        <v>0.0</v>
      </c>
      <c r="H118" s="227">
        <v>0.0</v>
      </c>
      <c r="I118" s="227">
        <v>172.0</v>
      </c>
      <c r="J118" s="227">
        <v>0.0</v>
      </c>
      <c r="K118" s="227">
        <v>55.0</v>
      </c>
      <c r="L118" s="227">
        <v>788.0</v>
      </c>
      <c r="M118" s="227">
        <v>2.0</v>
      </c>
      <c r="N118" s="227">
        <v>3.0</v>
      </c>
      <c r="O118" s="227">
        <v>6.4</v>
      </c>
      <c r="P118" s="227">
        <v>102.0</v>
      </c>
      <c r="Q118" s="227"/>
      <c r="R118" s="227"/>
      <c r="S118" s="227"/>
      <c r="T118" s="227"/>
      <c r="U118" s="3" t="str">
        <f t="shared" si="1"/>
        <v>#REF!</v>
      </c>
      <c r="V118" s="227"/>
      <c r="W118" s="227"/>
      <c r="X118" s="227"/>
      <c r="Y118" s="227"/>
      <c r="Z118" s="227"/>
    </row>
    <row r="119" ht="12.0" customHeight="1">
      <c r="A119" s="227">
        <v>112.0</v>
      </c>
      <c r="B119" s="227" t="s">
        <v>2054</v>
      </c>
      <c r="C119" s="227" t="s">
        <v>50</v>
      </c>
      <c r="D119" s="227" t="s">
        <v>17</v>
      </c>
      <c r="E119" s="227">
        <v>16.0</v>
      </c>
      <c r="F119" s="227">
        <v>0.0</v>
      </c>
      <c r="G119" s="227">
        <v>0.0</v>
      </c>
      <c r="H119" s="227">
        <v>0.0</v>
      </c>
      <c r="I119" s="227">
        <v>723.0</v>
      </c>
      <c r="J119" s="227">
        <v>4.0</v>
      </c>
      <c r="K119" s="227">
        <v>18.0</v>
      </c>
      <c r="L119" s="227">
        <v>116.0</v>
      </c>
      <c r="M119" s="227">
        <v>0.0</v>
      </c>
      <c r="N119" s="227">
        <v>3.0</v>
      </c>
      <c r="O119" s="227">
        <v>6.4</v>
      </c>
      <c r="P119" s="227">
        <v>101.9</v>
      </c>
      <c r="Q119" s="227"/>
      <c r="R119" s="227"/>
      <c r="S119" s="227"/>
      <c r="T119" s="227"/>
      <c r="U119" s="3" t="str">
        <f t="shared" si="1"/>
        <v>#REF!</v>
      </c>
      <c r="V119" s="227"/>
      <c r="W119" s="227"/>
      <c r="X119" s="227"/>
      <c r="Y119" s="227"/>
      <c r="Z119" s="227"/>
    </row>
    <row r="120" ht="12.0" customHeight="1">
      <c r="A120" s="227">
        <v>112.0</v>
      </c>
      <c r="B120" s="227" t="s">
        <v>156</v>
      </c>
      <c r="C120" s="227" t="s">
        <v>77</v>
      </c>
      <c r="D120" s="227" t="s">
        <v>34</v>
      </c>
      <c r="E120" s="227">
        <v>16.0</v>
      </c>
      <c r="F120" s="227">
        <v>0.0</v>
      </c>
      <c r="G120" s="227">
        <v>0.0</v>
      </c>
      <c r="H120" s="227">
        <v>0.0</v>
      </c>
      <c r="I120" s="227">
        <v>4.0</v>
      </c>
      <c r="J120" s="227">
        <v>0.0</v>
      </c>
      <c r="K120" s="227">
        <v>42.0</v>
      </c>
      <c r="L120" s="227">
        <v>715.0</v>
      </c>
      <c r="M120" s="227">
        <v>5.0</v>
      </c>
      <c r="N120" s="227">
        <v>0.0</v>
      </c>
      <c r="O120" s="227">
        <v>6.4</v>
      </c>
      <c r="P120" s="227">
        <v>101.9</v>
      </c>
      <c r="Q120" s="227"/>
      <c r="R120" s="227"/>
      <c r="S120" s="227"/>
      <c r="T120" s="227"/>
      <c r="U120" s="3" t="str">
        <f t="shared" si="1"/>
        <v>#REF!</v>
      </c>
      <c r="V120" s="227"/>
      <c r="W120" s="227"/>
      <c r="X120" s="227"/>
      <c r="Y120" s="227"/>
      <c r="Z120" s="227"/>
    </row>
    <row r="121" ht="12.0" customHeight="1">
      <c r="A121" s="227">
        <v>114.0</v>
      </c>
      <c r="B121" s="227" t="s">
        <v>347</v>
      </c>
      <c r="C121" s="227" t="s">
        <v>27</v>
      </c>
      <c r="D121" s="227" t="s">
        <v>17</v>
      </c>
      <c r="E121" s="227">
        <v>16.0</v>
      </c>
      <c r="F121" s="227">
        <v>0.0</v>
      </c>
      <c r="G121" s="227">
        <v>0.0</v>
      </c>
      <c r="H121" s="227">
        <v>0.0</v>
      </c>
      <c r="I121" s="227">
        <v>517.0</v>
      </c>
      <c r="J121" s="227">
        <v>1.0</v>
      </c>
      <c r="K121" s="227">
        <v>59.0</v>
      </c>
      <c r="L121" s="227">
        <v>400.0</v>
      </c>
      <c r="M121" s="227">
        <v>1.0</v>
      </c>
      <c r="N121" s="227">
        <v>1.0</v>
      </c>
      <c r="O121" s="227">
        <v>6.4</v>
      </c>
      <c r="P121" s="227">
        <v>101.7</v>
      </c>
      <c r="Q121" s="227"/>
      <c r="R121" s="227"/>
      <c r="S121" s="227"/>
      <c r="T121" s="227"/>
      <c r="U121" s="3" t="str">
        <f t="shared" si="1"/>
        <v>#REF!</v>
      </c>
      <c r="V121" s="227"/>
      <c r="W121" s="227"/>
      <c r="X121" s="227"/>
      <c r="Y121" s="227"/>
      <c r="Z121" s="227"/>
    </row>
    <row r="122" ht="12.0" customHeight="1">
      <c r="A122" s="227">
        <v>115.0</v>
      </c>
      <c r="B122" s="227" t="s">
        <v>1127</v>
      </c>
      <c r="C122" s="227" t="s">
        <v>66</v>
      </c>
      <c r="D122" s="227" t="s">
        <v>34</v>
      </c>
      <c r="E122" s="227">
        <v>16.0</v>
      </c>
      <c r="F122" s="227">
        <v>15.0</v>
      </c>
      <c r="G122" s="227">
        <v>0.0</v>
      </c>
      <c r="H122" s="227">
        <v>0.0</v>
      </c>
      <c r="I122" s="227">
        <v>32.0</v>
      </c>
      <c r="J122" s="227">
        <v>0.0</v>
      </c>
      <c r="K122" s="227">
        <v>64.0</v>
      </c>
      <c r="L122" s="227">
        <v>736.0</v>
      </c>
      <c r="M122" s="227">
        <v>4.0</v>
      </c>
      <c r="N122" s="227">
        <v>0.0</v>
      </c>
      <c r="O122" s="227">
        <v>6.3</v>
      </c>
      <c r="P122" s="227">
        <v>101.4</v>
      </c>
      <c r="Q122" s="227"/>
      <c r="R122" s="227"/>
      <c r="S122" s="227"/>
      <c r="T122" s="227"/>
      <c r="U122" s="3" t="str">
        <f t="shared" si="1"/>
        <v>#REF!</v>
      </c>
      <c r="V122" s="227"/>
      <c r="W122" s="227"/>
      <c r="X122" s="227"/>
      <c r="Y122" s="227"/>
      <c r="Z122" s="227"/>
    </row>
    <row r="123" ht="12.0" customHeight="1">
      <c r="A123" s="227">
        <v>116.0</v>
      </c>
      <c r="B123" s="229" t="s">
        <v>98</v>
      </c>
      <c r="C123" s="227" t="s">
        <v>99</v>
      </c>
      <c r="D123" s="227" t="s">
        <v>17</v>
      </c>
      <c r="E123" s="227">
        <v>8.0</v>
      </c>
      <c r="F123" s="227">
        <v>0.0</v>
      </c>
      <c r="G123" s="227">
        <v>0.0</v>
      </c>
      <c r="H123" s="227">
        <v>0.0</v>
      </c>
      <c r="I123" s="227">
        <v>439.0</v>
      </c>
      <c r="J123" s="227">
        <v>5.0</v>
      </c>
      <c r="K123" s="227">
        <v>22.0</v>
      </c>
      <c r="L123" s="227">
        <v>185.0</v>
      </c>
      <c r="M123" s="227">
        <v>1.0</v>
      </c>
      <c r="N123" s="227">
        <v>0.0</v>
      </c>
      <c r="O123" s="227">
        <v>12.3</v>
      </c>
      <c r="P123" s="227">
        <v>98.4</v>
      </c>
      <c r="Q123" s="227"/>
      <c r="R123" s="227"/>
      <c r="S123" s="227"/>
      <c r="T123" s="227"/>
      <c r="U123" s="3" t="str">
        <f t="shared" si="1"/>
        <v>#REF!</v>
      </c>
      <c r="V123" s="227"/>
      <c r="W123" s="227"/>
      <c r="X123" s="227"/>
      <c r="Y123" s="227"/>
      <c r="Z123" s="227"/>
    </row>
    <row r="124" ht="12.0" customHeight="1">
      <c r="A124" s="227">
        <v>117.0</v>
      </c>
      <c r="B124" s="227" t="s">
        <v>82</v>
      </c>
      <c r="C124" s="227" t="s">
        <v>83</v>
      </c>
      <c r="D124" s="227" t="s">
        <v>34</v>
      </c>
      <c r="E124" s="227">
        <v>13.0</v>
      </c>
      <c r="F124" s="227">
        <v>0.0</v>
      </c>
      <c r="G124" s="227">
        <v>0.0</v>
      </c>
      <c r="H124" s="227">
        <v>0.0</v>
      </c>
      <c r="I124" s="227">
        <v>9.0</v>
      </c>
      <c r="J124" s="227">
        <v>0.0</v>
      </c>
      <c r="K124" s="227">
        <v>55.0</v>
      </c>
      <c r="L124" s="227">
        <v>754.0</v>
      </c>
      <c r="M124" s="227">
        <v>4.0</v>
      </c>
      <c r="N124" s="227">
        <v>1.0</v>
      </c>
      <c r="O124" s="227">
        <v>7.6</v>
      </c>
      <c r="P124" s="227">
        <v>98.3</v>
      </c>
      <c r="Q124" s="227"/>
      <c r="R124" s="227"/>
      <c r="S124" s="227"/>
      <c r="T124" s="227"/>
      <c r="U124" s="3" t="str">
        <f t="shared" si="1"/>
        <v>#REF!</v>
      </c>
      <c r="V124" s="227"/>
      <c r="W124" s="227"/>
      <c r="X124" s="227"/>
      <c r="Y124" s="227"/>
      <c r="Z124" s="227"/>
    </row>
    <row r="125" ht="12.0" customHeight="1">
      <c r="A125" s="227">
        <v>118.0</v>
      </c>
      <c r="B125" s="227" t="s">
        <v>239</v>
      </c>
      <c r="C125" s="227" t="s">
        <v>111</v>
      </c>
      <c r="D125" s="227" t="s">
        <v>17</v>
      </c>
      <c r="E125" s="227">
        <v>16.0</v>
      </c>
      <c r="F125" s="227">
        <v>0.0</v>
      </c>
      <c r="G125" s="227">
        <v>0.0</v>
      </c>
      <c r="H125" s="227">
        <v>0.0</v>
      </c>
      <c r="I125" s="227">
        <v>314.0</v>
      </c>
      <c r="J125" s="227">
        <v>2.0</v>
      </c>
      <c r="K125" s="227">
        <v>63.0</v>
      </c>
      <c r="L125" s="227">
        <v>425.0</v>
      </c>
      <c r="M125" s="227">
        <v>2.0</v>
      </c>
      <c r="N125" s="227">
        <v>0.0</v>
      </c>
      <c r="O125" s="227">
        <v>6.1</v>
      </c>
      <c r="P125" s="227">
        <v>97.9</v>
      </c>
      <c r="Q125" s="227"/>
      <c r="R125" s="227"/>
      <c r="S125" s="227"/>
      <c r="T125" s="227"/>
      <c r="U125" s="3" t="str">
        <f t="shared" si="1"/>
        <v>#REF!</v>
      </c>
      <c r="V125" s="227"/>
      <c r="W125" s="227"/>
      <c r="X125" s="227"/>
      <c r="Y125" s="227"/>
      <c r="Z125" s="227"/>
    </row>
    <row r="126" ht="12.0" customHeight="1">
      <c r="A126" s="227">
        <v>119.0</v>
      </c>
      <c r="B126" s="227" t="s">
        <v>206</v>
      </c>
      <c r="C126" s="227" t="s">
        <v>18</v>
      </c>
      <c r="D126" s="227" t="s">
        <v>34</v>
      </c>
      <c r="E126" s="227">
        <v>13.0</v>
      </c>
      <c r="F126" s="227">
        <v>0.0</v>
      </c>
      <c r="G126" s="227">
        <v>0.0</v>
      </c>
      <c r="H126" s="227">
        <v>0.0</v>
      </c>
      <c r="I126" s="227">
        <v>84.0</v>
      </c>
      <c r="J126" s="227">
        <v>2.0</v>
      </c>
      <c r="K126" s="227">
        <v>39.0</v>
      </c>
      <c r="L126" s="227">
        <v>494.0</v>
      </c>
      <c r="M126" s="227">
        <v>5.0</v>
      </c>
      <c r="N126" s="227">
        <v>1.0</v>
      </c>
      <c r="O126" s="227">
        <v>7.5</v>
      </c>
      <c r="P126" s="227">
        <v>97.8</v>
      </c>
      <c r="Q126" s="227"/>
      <c r="R126" s="227"/>
      <c r="S126" s="227"/>
      <c r="T126" s="227"/>
      <c r="U126" s="3" t="str">
        <f t="shared" si="1"/>
        <v>#REF!</v>
      </c>
      <c r="V126" s="227"/>
      <c r="W126" s="227"/>
      <c r="X126" s="227"/>
      <c r="Y126" s="227"/>
      <c r="Z126" s="227"/>
    </row>
    <row r="127" ht="12.0" customHeight="1">
      <c r="A127" s="227">
        <v>120.0</v>
      </c>
      <c r="B127" s="227" t="s">
        <v>1750</v>
      </c>
      <c r="C127" s="227" t="s">
        <v>107</v>
      </c>
      <c r="D127" s="227" t="s">
        <v>34</v>
      </c>
      <c r="E127" s="227">
        <v>15.0</v>
      </c>
      <c r="F127" s="227">
        <v>0.0</v>
      </c>
      <c r="G127" s="227">
        <v>0.0</v>
      </c>
      <c r="H127" s="227">
        <v>0.0</v>
      </c>
      <c r="I127" s="227">
        <v>0.0</v>
      </c>
      <c r="J127" s="227">
        <v>0.0</v>
      </c>
      <c r="K127" s="227">
        <v>59.0</v>
      </c>
      <c r="L127" s="227">
        <v>677.0</v>
      </c>
      <c r="M127" s="227">
        <v>5.0</v>
      </c>
      <c r="N127" s="227">
        <v>0.0</v>
      </c>
      <c r="O127" s="227">
        <v>6.5</v>
      </c>
      <c r="P127" s="227">
        <v>97.7</v>
      </c>
      <c r="Q127" s="227"/>
      <c r="R127" s="227"/>
      <c r="S127" s="227"/>
      <c r="T127" s="227"/>
      <c r="U127" s="3" t="str">
        <f t="shared" si="1"/>
        <v>#REF!</v>
      </c>
      <c r="V127" s="227"/>
      <c r="W127" s="227"/>
      <c r="X127" s="227"/>
      <c r="Y127" s="227"/>
      <c r="Z127" s="227"/>
    </row>
    <row r="128" ht="12.0" customHeight="1">
      <c r="A128" s="227">
        <v>120.0</v>
      </c>
      <c r="B128" s="227" t="s">
        <v>1425</v>
      </c>
      <c r="C128" s="227" t="s">
        <v>140</v>
      </c>
      <c r="D128" s="227" t="s">
        <v>34</v>
      </c>
      <c r="E128" s="227">
        <v>12.0</v>
      </c>
      <c r="F128" s="227">
        <v>0.0</v>
      </c>
      <c r="G128" s="227">
        <v>0.0</v>
      </c>
      <c r="H128" s="227">
        <v>0.0</v>
      </c>
      <c r="I128" s="227">
        <v>0.0</v>
      </c>
      <c r="J128" s="227">
        <v>0.0</v>
      </c>
      <c r="K128" s="227">
        <v>41.0</v>
      </c>
      <c r="L128" s="227">
        <v>737.0</v>
      </c>
      <c r="M128" s="227">
        <v>4.0</v>
      </c>
      <c r="N128" s="227">
        <v>0.0</v>
      </c>
      <c r="O128" s="227">
        <v>8.1</v>
      </c>
      <c r="P128" s="227">
        <v>97.7</v>
      </c>
      <c r="Q128" s="227"/>
      <c r="R128" s="227"/>
      <c r="S128" s="227"/>
      <c r="T128" s="227"/>
      <c r="U128" s="3" t="str">
        <f t="shared" si="1"/>
        <v>#REF!</v>
      </c>
      <c r="V128" s="227"/>
      <c r="W128" s="227"/>
      <c r="X128" s="227"/>
      <c r="Y128" s="227"/>
      <c r="Z128" s="227"/>
    </row>
    <row r="129" ht="12.0" customHeight="1">
      <c r="A129" s="227">
        <v>122.0</v>
      </c>
      <c r="B129" s="227" t="s">
        <v>284</v>
      </c>
      <c r="C129" s="227" t="s">
        <v>117</v>
      </c>
      <c r="D129" s="227" t="s">
        <v>34</v>
      </c>
      <c r="E129" s="227">
        <v>15.0</v>
      </c>
      <c r="F129" s="227">
        <v>3.0</v>
      </c>
      <c r="G129" s="227">
        <v>1.0</v>
      </c>
      <c r="H129" s="227">
        <v>0.0</v>
      </c>
      <c r="I129" s="227">
        <v>0.0</v>
      </c>
      <c r="J129" s="227">
        <v>0.0</v>
      </c>
      <c r="K129" s="227">
        <v>37.0</v>
      </c>
      <c r="L129" s="227">
        <v>553.0</v>
      </c>
      <c r="M129" s="227">
        <v>6.0</v>
      </c>
      <c r="N129" s="227">
        <v>0.0</v>
      </c>
      <c r="O129" s="227">
        <v>6.5</v>
      </c>
      <c r="P129" s="227">
        <v>97.42</v>
      </c>
      <c r="Q129" s="227"/>
      <c r="R129" s="227"/>
      <c r="S129" s="227"/>
      <c r="T129" s="227"/>
      <c r="U129" s="3" t="str">
        <f t="shared" si="1"/>
        <v>#REF!</v>
      </c>
      <c r="V129" s="227"/>
      <c r="W129" s="227"/>
      <c r="X129" s="227"/>
      <c r="Y129" s="227"/>
      <c r="Z129" s="227"/>
    </row>
    <row r="130" ht="12.0" customHeight="1">
      <c r="A130" s="227">
        <v>123.0</v>
      </c>
      <c r="B130" s="227" t="s">
        <v>260</v>
      </c>
      <c r="C130" s="227" t="s">
        <v>81</v>
      </c>
      <c r="D130" s="227" t="s">
        <v>34</v>
      </c>
      <c r="E130" s="227">
        <v>16.0</v>
      </c>
      <c r="F130" s="227">
        <v>0.0</v>
      </c>
      <c r="G130" s="227">
        <v>0.0</v>
      </c>
      <c r="H130" s="227">
        <v>0.0</v>
      </c>
      <c r="I130" s="227">
        <v>15.0</v>
      </c>
      <c r="J130" s="227">
        <v>0.0</v>
      </c>
      <c r="K130" s="227">
        <v>41.0</v>
      </c>
      <c r="L130" s="227">
        <v>653.0</v>
      </c>
      <c r="M130" s="227">
        <v>5.0</v>
      </c>
      <c r="N130" s="227">
        <v>0.0</v>
      </c>
      <c r="O130" s="227">
        <v>6.0</v>
      </c>
      <c r="P130" s="227">
        <v>96.8</v>
      </c>
      <c r="Q130" s="227"/>
      <c r="R130" s="227"/>
      <c r="S130" s="227"/>
      <c r="T130" s="227"/>
      <c r="U130" s="3" t="str">
        <f t="shared" si="1"/>
        <v>#REF!</v>
      </c>
      <c r="V130" s="227"/>
      <c r="W130" s="227"/>
      <c r="X130" s="227"/>
      <c r="Y130" s="227"/>
      <c r="Z130" s="227"/>
    </row>
    <row r="131" ht="12.0" customHeight="1">
      <c r="A131" s="227">
        <v>124.0</v>
      </c>
      <c r="B131" s="227" t="s">
        <v>96</v>
      </c>
      <c r="C131" s="227" t="s">
        <v>95</v>
      </c>
      <c r="D131" s="227" t="s">
        <v>34</v>
      </c>
      <c r="E131" s="227">
        <v>8.0</v>
      </c>
      <c r="F131" s="227">
        <v>0.0</v>
      </c>
      <c r="G131" s="227">
        <v>0.0</v>
      </c>
      <c r="H131" s="227">
        <v>0.0</v>
      </c>
      <c r="I131" s="227">
        <v>25.0</v>
      </c>
      <c r="J131" s="227">
        <v>0.0</v>
      </c>
      <c r="K131" s="227">
        <v>40.0</v>
      </c>
      <c r="L131" s="227">
        <v>566.0</v>
      </c>
      <c r="M131" s="227">
        <v>6.0</v>
      </c>
      <c r="N131" s="227">
        <v>0.0</v>
      </c>
      <c r="O131" s="227">
        <v>11.9</v>
      </c>
      <c r="P131" s="227">
        <v>95.1</v>
      </c>
      <c r="Q131" s="227"/>
      <c r="R131" s="227"/>
      <c r="S131" s="227"/>
      <c r="T131" s="227"/>
      <c r="U131" s="3" t="str">
        <f t="shared" si="1"/>
        <v>#REF!</v>
      </c>
      <c r="V131" s="227"/>
      <c r="W131" s="227"/>
      <c r="X131" s="227"/>
      <c r="Y131" s="227"/>
      <c r="Z131" s="227"/>
    </row>
    <row r="132" ht="12.0" customHeight="1">
      <c r="A132" s="227">
        <v>125.0</v>
      </c>
      <c r="B132" s="227" t="s">
        <v>109</v>
      </c>
      <c r="C132" s="227" t="s">
        <v>102</v>
      </c>
      <c r="D132" s="227" t="s">
        <v>34</v>
      </c>
      <c r="E132" s="227">
        <v>16.0</v>
      </c>
      <c r="F132" s="227">
        <v>0.0</v>
      </c>
      <c r="G132" s="227">
        <v>0.0</v>
      </c>
      <c r="H132" s="227">
        <v>0.0</v>
      </c>
      <c r="I132" s="227">
        <v>-1.0</v>
      </c>
      <c r="J132" s="227">
        <v>0.0</v>
      </c>
      <c r="K132" s="227">
        <v>42.0</v>
      </c>
      <c r="L132" s="227">
        <v>704.0</v>
      </c>
      <c r="M132" s="227">
        <v>4.0</v>
      </c>
      <c r="N132" s="227">
        <v>0.0</v>
      </c>
      <c r="O132" s="227">
        <v>5.9</v>
      </c>
      <c r="P132" s="227">
        <v>94.3</v>
      </c>
      <c r="Q132" s="227"/>
      <c r="R132" s="227"/>
      <c r="S132" s="227"/>
      <c r="T132" s="227"/>
      <c r="U132" s="3" t="str">
        <f t="shared" si="1"/>
        <v>#REF!</v>
      </c>
      <c r="V132" s="227"/>
      <c r="W132" s="227"/>
      <c r="X132" s="227"/>
      <c r="Y132" s="227"/>
      <c r="Z132" s="227"/>
    </row>
    <row r="133" ht="12.0" customHeight="1">
      <c r="A133" s="227">
        <v>126.0</v>
      </c>
      <c r="B133" s="227" t="s">
        <v>1879</v>
      </c>
      <c r="C133" s="227" t="s">
        <v>50</v>
      </c>
      <c r="D133" s="227" t="s">
        <v>34</v>
      </c>
      <c r="E133" s="227">
        <v>15.0</v>
      </c>
      <c r="F133" s="227">
        <v>0.0</v>
      </c>
      <c r="G133" s="227">
        <v>0.0</v>
      </c>
      <c r="H133" s="227">
        <v>0.0</v>
      </c>
      <c r="I133" s="227">
        <v>-2.0</v>
      </c>
      <c r="J133" s="227">
        <v>0.0</v>
      </c>
      <c r="K133" s="227">
        <v>63.0</v>
      </c>
      <c r="L133" s="227">
        <v>739.0</v>
      </c>
      <c r="M133" s="227">
        <v>3.0</v>
      </c>
      <c r="N133" s="227">
        <v>0.0</v>
      </c>
      <c r="O133" s="227">
        <v>6.2</v>
      </c>
      <c r="P133" s="227">
        <v>93.7</v>
      </c>
      <c r="Q133" s="227"/>
      <c r="R133" s="227"/>
      <c r="S133" s="227"/>
      <c r="T133" s="227"/>
      <c r="U133" s="3" t="str">
        <f t="shared" si="1"/>
        <v>#REF!</v>
      </c>
      <c r="V133" s="227"/>
      <c r="W133" s="227"/>
      <c r="X133" s="227"/>
      <c r="Y133" s="227"/>
      <c r="Z133" s="227"/>
    </row>
    <row r="134" ht="12.0" customHeight="1">
      <c r="A134" s="227">
        <v>127.0</v>
      </c>
      <c r="B134" s="227" t="s">
        <v>1731</v>
      </c>
      <c r="C134" s="227" t="s">
        <v>77</v>
      </c>
      <c r="D134" s="227" t="s">
        <v>17</v>
      </c>
      <c r="E134" s="227">
        <v>10.0</v>
      </c>
      <c r="F134" s="227">
        <v>0.0</v>
      </c>
      <c r="G134" s="227">
        <v>0.0</v>
      </c>
      <c r="H134" s="227">
        <v>0.0</v>
      </c>
      <c r="I134" s="227">
        <v>411.0</v>
      </c>
      <c r="J134" s="227">
        <v>7.0</v>
      </c>
      <c r="K134" s="227">
        <v>15.0</v>
      </c>
      <c r="L134" s="227">
        <v>105.0</v>
      </c>
      <c r="M134" s="227">
        <v>1.0</v>
      </c>
      <c r="N134" s="227">
        <v>3.0</v>
      </c>
      <c r="O134" s="227">
        <v>9.4</v>
      </c>
      <c r="P134" s="227">
        <v>93.6</v>
      </c>
      <c r="Q134" s="227"/>
      <c r="R134" s="227"/>
      <c r="S134" s="227"/>
      <c r="T134" s="227"/>
      <c r="U134" s="3" t="str">
        <f t="shared" si="1"/>
        <v>#REF!</v>
      </c>
      <c r="V134" s="227"/>
      <c r="W134" s="227"/>
      <c r="X134" s="227"/>
      <c r="Y134" s="227"/>
      <c r="Z134" s="227"/>
    </row>
    <row r="135" ht="12.0" customHeight="1">
      <c r="A135" s="227">
        <v>128.0</v>
      </c>
      <c r="B135" s="227" t="s">
        <v>1727</v>
      </c>
      <c r="C135" s="227" t="s">
        <v>123</v>
      </c>
      <c r="D135" s="227" t="s">
        <v>17</v>
      </c>
      <c r="E135" s="227">
        <v>14.0</v>
      </c>
      <c r="F135" s="227">
        <v>0.0</v>
      </c>
      <c r="G135" s="227">
        <v>0.0</v>
      </c>
      <c r="H135" s="227">
        <v>0.0</v>
      </c>
      <c r="I135" s="227">
        <v>514.0</v>
      </c>
      <c r="J135" s="227">
        <v>3.0</v>
      </c>
      <c r="K135" s="227">
        <v>34.0</v>
      </c>
      <c r="L135" s="227">
        <v>238.0</v>
      </c>
      <c r="M135" s="227">
        <v>0.0</v>
      </c>
      <c r="N135" s="227">
        <v>0.0</v>
      </c>
      <c r="O135" s="227">
        <v>6.7</v>
      </c>
      <c r="P135" s="227">
        <v>93.2</v>
      </c>
      <c r="Q135" s="227"/>
      <c r="R135" s="227"/>
      <c r="S135" s="227"/>
      <c r="T135" s="227"/>
      <c r="U135" s="3" t="str">
        <f t="shared" si="1"/>
        <v>#REF!</v>
      </c>
      <c r="V135" s="227"/>
      <c r="W135" s="227"/>
      <c r="X135" s="227"/>
      <c r="Y135" s="227"/>
      <c r="Z135" s="227"/>
    </row>
    <row r="136" ht="12.0" customHeight="1">
      <c r="A136" s="227">
        <v>129.0</v>
      </c>
      <c r="B136" s="227" t="s">
        <v>383</v>
      </c>
      <c r="C136" s="227" t="s">
        <v>83</v>
      </c>
      <c r="D136" s="227" t="s">
        <v>61</v>
      </c>
      <c r="E136" s="227">
        <v>16.0</v>
      </c>
      <c r="F136" s="227">
        <v>0.0</v>
      </c>
      <c r="G136" s="227">
        <v>0.0</v>
      </c>
      <c r="H136" s="227">
        <v>0.0</v>
      </c>
      <c r="I136" s="227">
        <v>2.0</v>
      </c>
      <c r="J136" s="227">
        <v>0.0</v>
      </c>
      <c r="K136" s="227">
        <v>54.0</v>
      </c>
      <c r="L136" s="227">
        <v>569.0</v>
      </c>
      <c r="M136" s="227">
        <v>6.0</v>
      </c>
      <c r="N136" s="227">
        <v>1.0</v>
      </c>
      <c r="O136" s="227">
        <v>5.8</v>
      </c>
      <c r="P136" s="227">
        <v>93.1</v>
      </c>
      <c r="Q136" s="227"/>
      <c r="R136" s="227"/>
      <c r="S136" s="227"/>
      <c r="T136" s="227"/>
      <c r="U136" s="3" t="str">
        <f t="shared" si="1"/>
        <v>#REF!</v>
      </c>
      <c r="V136" s="227"/>
      <c r="W136" s="227"/>
      <c r="X136" s="227"/>
      <c r="Y136" s="227"/>
      <c r="Z136" s="227"/>
    </row>
    <row r="137" ht="12.0" customHeight="1">
      <c r="A137" s="227">
        <v>130.0</v>
      </c>
      <c r="B137" s="227" t="s">
        <v>177</v>
      </c>
      <c r="C137" s="227" t="s">
        <v>53</v>
      </c>
      <c r="D137" s="227" t="s">
        <v>61</v>
      </c>
      <c r="E137" s="227">
        <v>16.0</v>
      </c>
      <c r="F137" s="227">
        <v>0.0</v>
      </c>
      <c r="G137" s="227">
        <v>0.0</v>
      </c>
      <c r="H137" s="227">
        <v>0.0</v>
      </c>
      <c r="I137" s="227">
        <v>0.0</v>
      </c>
      <c r="J137" s="227">
        <v>0.0</v>
      </c>
      <c r="K137" s="227">
        <v>71.0</v>
      </c>
      <c r="L137" s="227">
        <v>660.0</v>
      </c>
      <c r="M137" s="227">
        <v>4.0</v>
      </c>
      <c r="N137" s="227">
        <v>0.0</v>
      </c>
      <c r="O137" s="227">
        <v>5.8</v>
      </c>
      <c r="P137" s="227">
        <v>92.0</v>
      </c>
      <c r="Q137" s="227"/>
      <c r="R137" s="227"/>
      <c r="S137" s="227"/>
      <c r="T137" s="227"/>
      <c r="U137" s="3" t="str">
        <f t="shared" si="1"/>
        <v>#REF!</v>
      </c>
      <c r="V137" s="227"/>
      <c r="W137" s="227"/>
      <c r="X137" s="227"/>
      <c r="Y137" s="227"/>
      <c r="Z137" s="227"/>
    </row>
    <row r="138" ht="12.0" customHeight="1">
      <c r="A138" s="227">
        <v>131.0</v>
      </c>
      <c r="B138" s="227" t="s">
        <v>1719</v>
      </c>
      <c r="C138" s="227" t="s">
        <v>85</v>
      </c>
      <c r="D138" s="227" t="s">
        <v>34</v>
      </c>
      <c r="E138" s="227">
        <v>13.0</v>
      </c>
      <c r="F138" s="227">
        <v>0.0</v>
      </c>
      <c r="G138" s="227">
        <v>0.0</v>
      </c>
      <c r="H138" s="227">
        <v>0.0</v>
      </c>
      <c r="I138" s="227">
        <v>0.0</v>
      </c>
      <c r="J138" s="227">
        <v>0.0</v>
      </c>
      <c r="K138" s="227">
        <v>50.0</v>
      </c>
      <c r="L138" s="227">
        <v>618.0</v>
      </c>
      <c r="M138" s="227">
        <v>5.0</v>
      </c>
      <c r="N138" s="227">
        <v>0.0</v>
      </c>
      <c r="O138" s="227">
        <v>7.1</v>
      </c>
      <c r="P138" s="227">
        <v>91.8</v>
      </c>
      <c r="Q138" s="227"/>
      <c r="R138" s="227"/>
      <c r="S138" s="227"/>
      <c r="T138" s="227"/>
      <c r="U138" s="3" t="str">
        <f t="shared" si="1"/>
        <v>#REF!</v>
      </c>
      <c r="V138" s="227"/>
      <c r="W138" s="227"/>
      <c r="X138" s="227"/>
      <c r="Y138" s="227"/>
      <c r="Z138" s="227"/>
    </row>
    <row r="139" ht="12.0" customHeight="1">
      <c r="A139" s="227">
        <v>132.0</v>
      </c>
      <c r="B139" s="227" t="s">
        <v>354</v>
      </c>
      <c r="C139" s="227" t="s">
        <v>117</v>
      </c>
      <c r="D139" s="227" t="s">
        <v>17</v>
      </c>
      <c r="E139" s="227">
        <v>14.0</v>
      </c>
      <c r="F139" s="227">
        <v>0.0</v>
      </c>
      <c r="G139" s="227">
        <v>0.0</v>
      </c>
      <c r="H139" s="227">
        <v>0.0</v>
      </c>
      <c r="I139" s="227">
        <v>722.0</v>
      </c>
      <c r="J139" s="227">
        <v>0.0</v>
      </c>
      <c r="K139" s="227">
        <v>12.0</v>
      </c>
      <c r="L139" s="227">
        <v>124.0</v>
      </c>
      <c r="M139" s="227">
        <v>1.0</v>
      </c>
      <c r="N139" s="227">
        <v>0.0</v>
      </c>
      <c r="O139" s="227">
        <v>6.5</v>
      </c>
      <c r="P139" s="227">
        <v>90.6</v>
      </c>
      <c r="Q139" s="227"/>
      <c r="R139" s="227"/>
      <c r="S139" s="227"/>
      <c r="T139" s="227"/>
      <c r="U139" s="3" t="str">
        <f t="shared" si="1"/>
        <v>#REF!</v>
      </c>
      <c r="V139" s="227"/>
      <c r="W139" s="227"/>
      <c r="X139" s="227"/>
      <c r="Y139" s="227"/>
      <c r="Z139" s="227"/>
    </row>
    <row r="140" ht="12.0" customHeight="1">
      <c r="A140" s="227">
        <v>133.0</v>
      </c>
      <c r="B140" s="227" t="s">
        <v>2668</v>
      </c>
      <c r="C140" s="227" t="s">
        <v>66</v>
      </c>
      <c r="D140" s="227" t="s">
        <v>17</v>
      </c>
      <c r="E140" s="227">
        <v>16.0</v>
      </c>
      <c r="F140" s="227">
        <v>0.0</v>
      </c>
      <c r="G140" s="227">
        <v>0.0</v>
      </c>
      <c r="H140" s="227">
        <v>0.0</v>
      </c>
      <c r="I140" s="227">
        <v>364.0</v>
      </c>
      <c r="J140" s="227">
        <v>3.0</v>
      </c>
      <c r="K140" s="227">
        <v>28.0</v>
      </c>
      <c r="L140" s="227">
        <v>230.0</v>
      </c>
      <c r="M140" s="227">
        <v>2.0</v>
      </c>
      <c r="N140" s="227">
        <v>1.0</v>
      </c>
      <c r="O140" s="227">
        <v>5.6</v>
      </c>
      <c r="P140" s="227">
        <v>89.4</v>
      </c>
      <c r="Q140" s="227"/>
      <c r="R140" s="227"/>
      <c r="S140" s="227"/>
      <c r="T140" s="227"/>
      <c r="U140" s="3" t="str">
        <f t="shared" si="1"/>
        <v>#REF!</v>
      </c>
      <c r="V140" s="227"/>
      <c r="W140" s="227"/>
      <c r="X140" s="227"/>
      <c r="Y140" s="227"/>
      <c r="Z140" s="227"/>
    </row>
    <row r="141" ht="12.0" customHeight="1">
      <c r="A141" s="227">
        <v>134.0</v>
      </c>
      <c r="B141" s="227" t="s">
        <v>2353</v>
      </c>
      <c r="C141" s="227" t="s">
        <v>41</v>
      </c>
      <c r="D141" s="227" t="s">
        <v>34</v>
      </c>
      <c r="E141" s="227">
        <v>16.0</v>
      </c>
      <c r="F141" s="227">
        <v>0.0</v>
      </c>
      <c r="G141" s="227">
        <v>0.0</v>
      </c>
      <c r="H141" s="227">
        <v>0.0</v>
      </c>
      <c r="I141" s="227">
        <v>7.0</v>
      </c>
      <c r="J141" s="227">
        <v>0.0</v>
      </c>
      <c r="K141" s="227">
        <v>43.0</v>
      </c>
      <c r="L141" s="227">
        <v>586.0</v>
      </c>
      <c r="M141" s="227">
        <v>5.0</v>
      </c>
      <c r="N141" s="227">
        <v>1.0</v>
      </c>
      <c r="O141" s="227">
        <v>5.6</v>
      </c>
      <c r="P141" s="227">
        <v>89.3</v>
      </c>
      <c r="Q141" s="227"/>
      <c r="R141" s="227"/>
      <c r="S141" s="227"/>
      <c r="T141" s="227"/>
      <c r="U141" s="3" t="str">
        <f t="shared" si="1"/>
        <v>#REF!</v>
      </c>
      <c r="V141" s="227"/>
      <c r="W141" s="227"/>
      <c r="X141" s="227"/>
      <c r="Y141" s="227"/>
      <c r="Z141" s="227"/>
    </row>
    <row r="142" ht="12.0" customHeight="1">
      <c r="A142" s="227">
        <v>135.0</v>
      </c>
      <c r="B142" s="227" t="s">
        <v>317</v>
      </c>
      <c r="C142" s="227" t="s">
        <v>50</v>
      </c>
      <c r="D142" s="227" t="s">
        <v>17</v>
      </c>
      <c r="E142" s="227">
        <v>16.0</v>
      </c>
      <c r="F142" s="227">
        <v>0.0</v>
      </c>
      <c r="G142" s="227">
        <v>0.0</v>
      </c>
      <c r="H142" s="227">
        <v>0.0</v>
      </c>
      <c r="I142" s="227">
        <v>259.0</v>
      </c>
      <c r="J142" s="227">
        <v>1.0</v>
      </c>
      <c r="K142" s="227">
        <v>68.0</v>
      </c>
      <c r="L142" s="227">
        <v>607.0</v>
      </c>
      <c r="M142" s="227">
        <v>0.0</v>
      </c>
      <c r="N142" s="227">
        <v>2.0</v>
      </c>
      <c r="O142" s="227">
        <v>5.5</v>
      </c>
      <c r="P142" s="227">
        <v>88.6</v>
      </c>
      <c r="Q142" s="227"/>
      <c r="R142" s="227"/>
      <c r="S142" s="227"/>
      <c r="T142" s="227"/>
      <c r="U142" s="3" t="str">
        <f t="shared" si="1"/>
        <v>#REF!</v>
      </c>
      <c r="V142" s="227"/>
      <c r="W142" s="227"/>
      <c r="X142" s="227"/>
      <c r="Y142" s="227"/>
      <c r="Z142" s="227"/>
    </row>
    <row r="143" ht="12.0" customHeight="1">
      <c r="A143" s="227">
        <v>136.0</v>
      </c>
      <c r="B143" s="227" t="s">
        <v>247</v>
      </c>
      <c r="C143" s="227" t="s">
        <v>99</v>
      </c>
      <c r="D143" s="227" t="s">
        <v>17</v>
      </c>
      <c r="E143" s="227">
        <v>14.0</v>
      </c>
      <c r="F143" s="227">
        <v>0.0</v>
      </c>
      <c r="G143" s="227">
        <v>0.0</v>
      </c>
      <c r="H143" s="227">
        <v>0.0</v>
      </c>
      <c r="I143" s="227">
        <v>571.0</v>
      </c>
      <c r="J143" s="227">
        <v>5.0</v>
      </c>
      <c r="K143" s="227">
        <v>10.0</v>
      </c>
      <c r="L143" s="227">
        <v>33.0</v>
      </c>
      <c r="M143" s="227">
        <v>0.0</v>
      </c>
      <c r="N143" s="227">
        <v>1.0</v>
      </c>
      <c r="O143" s="227">
        <v>6.3</v>
      </c>
      <c r="P143" s="227">
        <v>88.4</v>
      </c>
      <c r="Q143" s="227"/>
      <c r="R143" s="227"/>
      <c r="S143" s="227"/>
      <c r="T143" s="227"/>
      <c r="U143" s="3" t="str">
        <f t="shared" si="1"/>
        <v>#REF!</v>
      </c>
      <c r="V143" s="227"/>
      <c r="W143" s="227"/>
      <c r="X143" s="227"/>
      <c r="Y143" s="227"/>
      <c r="Z143" s="227"/>
    </row>
    <row r="144" ht="12.0" customHeight="1">
      <c r="A144" s="227">
        <v>137.0</v>
      </c>
      <c r="B144" s="227" t="s">
        <v>331</v>
      </c>
      <c r="C144" s="227" t="s">
        <v>41</v>
      </c>
      <c r="D144" s="227" t="s">
        <v>61</v>
      </c>
      <c r="E144" s="227">
        <v>16.0</v>
      </c>
      <c r="F144" s="227">
        <v>0.0</v>
      </c>
      <c r="G144" s="227">
        <v>0.0</v>
      </c>
      <c r="H144" s="227">
        <v>0.0</v>
      </c>
      <c r="I144" s="227">
        <v>0.0</v>
      </c>
      <c r="J144" s="227">
        <v>0.0</v>
      </c>
      <c r="K144" s="227">
        <v>56.0</v>
      </c>
      <c r="L144" s="227">
        <v>639.0</v>
      </c>
      <c r="M144" s="227">
        <v>4.0</v>
      </c>
      <c r="N144" s="227">
        <v>0.0</v>
      </c>
      <c r="O144" s="227">
        <v>5.5</v>
      </c>
      <c r="P144" s="227">
        <v>87.9</v>
      </c>
      <c r="Q144" s="227"/>
      <c r="R144" s="227"/>
      <c r="S144" s="227"/>
      <c r="T144" s="227"/>
      <c r="U144" s="3" t="str">
        <f t="shared" si="1"/>
        <v>#REF!</v>
      </c>
      <c r="V144" s="227"/>
      <c r="W144" s="227"/>
      <c r="X144" s="227"/>
      <c r="Y144" s="227"/>
      <c r="Z144" s="227"/>
    </row>
    <row r="145" ht="12.0" customHeight="1">
      <c r="A145" s="227">
        <v>138.0</v>
      </c>
      <c r="B145" s="227" t="s">
        <v>292</v>
      </c>
      <c r="C145" s="227" t="s">
        <v>77</v>
      </c>
      <c r="D145" s="227" t="s">
        <v>17</v>
      </c>
      <c r="E145" s="227">
        <v>11.0</v>
      </c>
      <c r="F145" s="227">
        <v>0.0</v>
      </c>
      <c r="G145" s="227">
        <v>0.0</v>
      </c>
      <c r="H145" s="227">
        <v>0.0</v>
      </c>
      <c r="I145" s="227">
        <v>718.0</v>
      </c>
      <c r="J145" s="227">
        <v>2.0</v>
      </c>
      <c r="K145" s="227">
        <v>2.0</v>
      </c>
      <c r="L145" s="227">
        <v>20.0</v>
      </c>
      <c r="M145" s="227">
        <v>0.0</v>
      </c>
      <c r="N145" s="227">
        <v>0.0</v>
      </c>
      <c r="O145" s="227">
        <v>8.0</v>
      </c>
      <c r="P145" s="227">
        <v>87.8</v>
      </c>
      <c r="Q145" s="227"/>
      <c r="R145" s="227"/>
      <c r="S145" s="227"/>
      <c r="T145" s="227"/>
      <c r="U145" s="3" t="str">
        <f t="shared" si="1"/>
        <v>#REF!</v>
      </c>
      <c r="V145" s="227"/>
      <c r="W145" s="227"/>
      <c r="X145" s="227"/>
      <c r="Y145" s="227"/>
      <c r="Z145" s="227"/>
    </row>
    <row r="146" ht="12.0" customHeight="1">
      <c r="A146" s="227">
        <v>139.0</v>
      </c>
      <c r="B146" s="227" t="s">
        <v>296</v>
      </c>
      <c r="C146" s="227" t="s">
        <v>36</v>
      </c>
      <c r="D146" s="227" t="s">
        <v>61</v>
      </c>
      <c r="E146" s="227">
        <v>16.0</v>
      </c>
      <c r="F146" s="227">
        <v>0.0</v>
      </c>
      <c r="G146" s="227">
        <v>0.0</v>
      </c>
      <c r="H146" s="227">
        <v>0.0</v>
      </c>
      <c r="I146" s="227">
        <v>0.0</v>
      </c>
      <c r="J146" s="227">
        <v>0.0</v>
      </c>
      <c r="K146" s="227">
        <v>64.0</v>
      </c>
      <c r="L146" s="227">
        <v>634.0</v>
      </c>
      <c r="M146" s="227">
        <v>4.0</v>
      </c>
      <c r="N146" s="227">
        <v>0.0</v>
      </c>
      <c r="O146" s="227">
        <v>5.5</v>
      </c>
      <c r="P146" s="227">
        <v>87.4</v>
      </c>
      <c r="Q146" s="227"/>
      <c r="R146" s="227"/>
      <c r="S146" s="227"/>
      <c r="T146" s="227"/>
      <c r="U146" s="3" t="str">
        <f t="shared" si="1"/>
        <v>#REF!</v>
      </c>
      <c r="V146" s="227"/>
      <c r="W146" s="227"/>
      <c r="X146" s="227"/>
      <c r="Y146" s="227"/>
      <c r="Z146" s="227"/>
    </row>
    <row r="147" ht="12.0" customHeight="1">
      <c r="A147" s="227">
        <v>139.0</v>
      </c>
      <c r="B147" s="227" t="s">
        <v>248</v>
      </c>
      <c r="C147" s="227" t="s">
        <v>39</v>
      </c>
      <c r="D147" s="227" t="s">
        <v>17</v>
      </c>
      <c r="E147" s="227">
        <v>16.0</v>
      </c>
      <c r="F147" s="227">
        <v>0.0</v>
      </c>
      <c r="G147" s="227">
        <v>0.0</v>
      </c>
      <c r="H147" s="227">
        <v>0.0</v>
      </c>
      <c r="I147" s="227">
        <v>464.0</v>
      </c>
      <c r="J147" s="227">
        <v>3.0</v>
      </c>
      <c r="K147" s="227">
        <v>27.0</v>
      </c>
      <c r="L147" s="227">
        <v>210.0</v>
      </c>
      <c r="M147" s="227">
        <v>0.0</v>
      </c>
      <c r="N147" s="227">
        <v>0.0</v>
      </c>
      <c r="O147" s="227">
        <v>5.5</v>
      </c>
      <c r="P147" s="227">
        <v>87.4</v>
      </c>
      <c r="Q147" s="227"/>
      <c r="R147" s="227"/>
      <c r="S147" s="227"/>
      <c r="T147" s="227"/>
      <c r="U147" s="3" t="str">
        <f t="shared" si="1"/>
        <v>#REF!</v>
      </c>
      <c r="V147" s="227"/>
      <c r="W147" s="227"/>
      <c r="X147" s="227"/>
      <c r="Y147" s="227"/>
      <c r="Z147" s="227"/>
    </row>
    <row r="148" ht="12.0" customHeight="1">
      <c r="A148" s="227">
        <v>141.0</v>
      </c>
      <c r="B148" s="227" t="s">
        <v>316</v>
      </c>
      <c r="C148" s="227" t="s">
        <v>102</v>
      </c>
      <c r="D148" s="227" t="s">
        <v>17</v>
      </c>
      <c r="E148" s="227">
        <v>14.0</v>
      </c>
      <c r="F148" s="227">
        <v>0.0</v>
      </c>
      <c r="G148" s="227">
        <v>0.0</v>
      </c>
      <c r="H148" s="227">
        <v>0.0</v>
      </c>
      <c r="I148" s="227">
        <v>521.0</v>
      </c>
      <c r="J148" s="227">
        <v>5.0</v>
      </c>
      <c r="K148" s="227">
        <v>14.0</v>
      </c>
      <c r="L148" s="227">
        <v>72.0</v>
      </c>
      <c r="M148" s="227">
        <v>0.0</v>
      </c>
      <c r="N148" s="227">
        <v>1.0</v>
      </c>
      <c r="O148" s="227">
        <v>6.2</v>
      </c>
      <c r="P148" s="227">
        <v>87.3</v>
      </c>
      <c r="Q148" s="227"/>
      <c r="R148" s="227"/>
      <c r="S148" s="227"/>
      <c r="T148" s="227"/>
      <c r="U148" s="3" t="str">
        <f t="shared" si="1"/>
        <v>#REF!</v>
      </c>
      <c r="V148" s="227"/>
      <c r="W148" s="227"/>
      <c r="X148" s="227"/>
      <c r="Y148" s="227"/>
      <c r="Z148" s="227"/>
    </row>
    <row r="149" ht="12.0" customHeight="1">
      <c r="A149" s="227">
        <v>142.0</v>
      </c>
      <c r="B149" s="227" t="s">
        <v>179</v>
      </c>
      <c r="C149" s="227" t="s">
        <v>83</v>
      </c>
      <c r="D149" s="227" t="s">
        <v>34</v>
      </c>
      <c r="E149" s="227">
        <v>15.0</v>
      </c>
      <c r="F149" s="227">
        <v>8.0</v>
      </c>
      <c r="G149" s="227">
        <v>0.0</v>
      </c>
      <c r="H149" s="227">
        <v>0.0</v>
      </c>
      <c r="I149" s="227">
        <v>26.0</v>
      </c>
      <c r="J149" s="227">
        <v>0.0</v>
      </c>
      <c r="K149" s="227">
        <v>33.0</v>
      </c>
      <c r="L149" s="227">
        <v>423.0</v>
      </c>
      <c r="M149" s="227">
        <v>7.0</v>
      </c>
      <c r="N149" s="227">
        <v>0.0</v>
      </c>
      <c r="O149" s="227">
        <v>5.8</v>
      </c>
      <c r="P149" s="227">
        <v>87.22</v>
      </c>
      <c r="Q149" s="227"/>
      <c r="R149" s="227"/>
      <c r="S149" s="227"/>
      <c r="T149" s="227"/>
      <c r="U149" s="3" t="str">
        <f t="shared" si="1"/>
        <v>#REF!</v>
      </c>
      <c r="V149" s="227"/>
      <c r="W149" s="227"/>
      <c r="X149" s="227"/>
      <c r="Y149" s="227"/>
      <c r="Z149" s="227"/>
    </row>
    <row r="150" ht="12.0" customHeight="1">
      <c r="A150" s="227">
        <v>143.0</v>
      </c>
      <c r="B150" s="227" t="s">
        <v>276</v>
      </c>
      <c r="C150" s="227" t="s">
        <v>58</v>
      </c>
      <c r="D150" s="227" t="s">
        <v>61</v>
      </c>
      <c r="E150" s="227">
        <v>10.0</v>
      </c>
      <c r="F150" s="227">
        <v>0.0</v>
      </c>
      <c r="G150" s="227">
        <v>0.0</v>
      </c>
      <c r="H150" s="227">
        <v>0.0</v>
      </c>
      <c r="I150" s="227">
        <v>0.0</v>
      </c>
      <c r="J150" s="227">
        <v>0.0</v>
      </c>
      <c r="K150" s="227">
        <v>34.0</v>
      </c>
      <c r="L150" s="227">
        <v>565.0</v>
      </c>
      <c r="M150" s="227">
        <v>5.0</v>
      </c>
      <c r="N150" s="227">
        <v>0.0</v>
      </c>
      <c r="O150" s="227">
        <v>8.6</v>
      </c>
      <c r="P150" s="227">
        <v>86.5</v>
      </c>
      <c r="Q150" s="227"/>
      <c r="R150" s="227"/>
      <c r="S150" s="227"/>
      <c r="T150" s="227"/>
      <c r="U150" s="3" t="str">
        <f t="shared" si="1"/>
        <v>#REF!</v>
      </c>
      <c r="V150" s="227"/>
      <c r="W150" s="227"/>
      <c r="X150" s="227"/>
      <c r="Y150" s="227"/>
      <c r="Z150" s="227"/>
    </row>
    <row r="151" ht="12.0" customHeight="1">
      <c r="A151" s="227">
        <v>144.0</v>
      </c>
      <c r="B151" s="227" t="s">
        <v>287</v>
      </c>
      <c r="C151" s="227" t="s">
        <v>23</v>
      </c>
      <c r="D151" s="227" t="s">
        <v>34</v>
      </c>
      <c r="E151" s="227">
        <v>16.0</v>
      </c>
      <c r="F151" s="227">
        <v>0.0</v>
      </c>
      <c r="G151" s="227">
        <v>0.0</v>
      </c>
      <c r="H151" s="227">
        <v>0.0</v>
      </c>
      <c r="I151" s="227">
        <v>0.0</v>
      </c>
      <c r="J151" s="227">
        <v>0.0</v>
      </c>
      <c r="K151" s="227">
        <v>65.0</v>
      </c>
      <c r="L151" s="227">
        <v>672.0</v>
      </c>
      <c r="M151" s="227">
        <v>3.0</v>
      </c>
      <c r="N151" s="227">
        <v>0.0</v>
      </c>
      <c r="O151" s="227">
        <v>5.3</v>
      </c>
      <c r="P151" s="227">
        <v>85.2</v>
      </c>
      <c r="Q151" s="227"/>
      <c r="R151" s="227"/>
      <c r="S151" s="227"/>
      <c r="T151" s="227"/>
      <c r="U151" s="3" t="str">
        <f t="shared" si="1"/>
        <v>#REF!</v>
      </c>
      <c r="V151" s="227"/>
      <c r="W151" s="227"/>
      <c r="X151" s="227"/>
      <c r="Y151" s="227"/>
      <c r="Z151" s="227"/>
    </row>
    <row r="152" ht="12.0" customHeight="1">
      <c r="A152" s="227">
        <v>145.0</v>
      </c>
      <c r="B152" s="227" t="s">
        <v>1192</v>
      </c>
      <c r="C152" s="227" t="s">
        <v>44</v>
      </c>
      <c r="D152" s="227" t="s">
        <v>75</v>
      </c>
      <c r="E152" s="227">
        <v>9.0</v>
      </c>
      <c r="F152" s="227">
        <v>1003.0</v>
      </c>
      <c r="G152" s="227">
        <v>6.0</v>
      </c>
      <c r="H152" s="227">
        <v>2.0</v>
      </c>
      <c r="I152" s="227">
        <v>130.0</v>
      </c>
      <c r="J152" s="227">
        <v>2.0</v>
      </c>
      <c r="K152" s="227">
        <v>0.0</v>
      </c>
      <c r="L152" s="227">
        <v>0.0</v>
      </c>
      <c r="M152" s="227">
        <v>0.0</v>
      </c>
      <c r="N152" s="227">
        <v>1.0</v>
      </c>
      <c r="O152" s="227">
        <v>9.5</v>
      </c>
      <c r="P152" s="227">
        <v>85.12</v>
      </c>
      <c r="Q152" s="227"/>
      <c r="R152" s="227"/>
      <c r="S152" s="227"/>
      <c r="T152" s="227"/>
      <c r="U152" s="3" t="str">
        <f t="shared" si="1"/>
        <v>#REF!</v>
      </c>
      <c r="V152" s="227"/>
      <c r="W152" s="227"/>
      <c r="X152" s="227"/>
      <c r="Y152" s="227"/>
      <c r="Z152" s="227"/>
    </row>
    <row r="153" ht="12.0" customHeight="1">
      <c r="A153" s="227">
        <v>146.0</v>
      </c>
      <c r="B153" s="227" t="s">
        <v>207</v>
      </c>
      <c r="C153" s="227" t="s">
        <v>41</v>
      </c>
      <c r="D153" s="227" t="s">
        <v>17</v>
      </c>
      <c r="E153" s="227">
        <v>16.0</v>
      </c>
      <c r="F153" s="227">
        <v>0.0</v>
      </c>
      <c r="G153" s="227">
        <v>0.0</v>
      </c>
      <c r="H153" s="227">
        <v>0.0</v>
      </c>
      <c r="I153" s="227">
        <v>201.0</v>
      </c>
      <c r="J153" s="227">
        <v>0.0</v>
      </c>
      <c r="K153" s="227">
        <v>47.0</v>
      </c>
      <c r="L153" s="227">
        <v>429.0</v>
      </c>
      <c r="M153" s="227">
        <v>3.0</v>
      </c>
      <c r="N153" s="227">
        <v>0.0</v>
      </c>
      <c r="O153" s="227">
        <v>5.3</v>
      </c>
      <c r="P153" s="227">
        <v>85.0</v>
      </c>
      <c r="Q153" s="227"/>
      <c r="R153" s="227"/>
      <c r="S153" s="227"/>
      <c r="T153" s="227"/>
      <c r="U153" s="3" t="str">
        <f t="shared" si="1"/>
        <v>#REF!</v>
      </c>
      <c r="V153" s="227"/>
      <c r="W153" s="227"/>
      <c r="X153" s="227"/>
      <c r="Y153" s="227"/>
      <c r="Z153" s="227"/>
    </row>
    <row r="154" ht="12.0" customHeight="1">
      <c r="A154" s="227">
        <v>147.0</v>
      </c>
      <c r="B154" s="227" t="s">
        <v>1472</v>
      </c>
      <c r="C154" s="227" t="s">
        <v>83</v>
      </c>
      <c r="D154" s="227" t="s">
        <v>34</v>
      </c>
      <c r="E154" s="227">
        <v>16.0</v>
      </c>
      <c r="F154" s="227">
        <v>0.0</v>
      </c>
      <c r="G154" s="227">
        <v>0.0</v>
      </c>
      <c r="H154" s="227">
        <v>0.0</v>
      </c>
      <c r="I154" s="227">
        <v>61.0</v>
      </c>
      <c r="J154" s="227">
        <v>0.0</v>
      </c>
      <c r="K154" s="227">
        <v>67.0</v>
      </c>
      <c r="L154" s="227">
        <v>688.0</v>
      </c>
      <c r="M154" s="227">
        <v>2.0</v>
      </c>
      <c r="N154" s="227">
        <v>1.0</v>
      </c>
      <c r="O154" s="227">
        <v>5.3</v>
      </c>
      <c r="P154" s="227">
        <v>84.9</v>
      </c>
      <c r="Q154" s="227"/>
      <c r="R154" s="227"/>
      <c r="S154" s="227"/>
      <c r="T154" s="227"/>
      <c r="U154" s="3" t="str">
        <f t="shared" si="1"/>
        <v>#REF!</v>
      </c>
      <c r="V154" s="227"/>
      <c r="W154" s="227"/>
      <c r="X154" s="227"/>
      <c r="Y154" s="227"/>
      <c r="Z154" s="227"/>
    </row>
    <row r="155" ht="12.0" customHeight="1">
      <c r="A155" s="227">
        <v>148.0</v>
      </c>
      <c r="B155" s="227" t="s">
        <v>166</v>
      </c>
      <c r="C155" s="227" t="s">
        <v>140</v>
      </c>
      <c r="D155" s="227" t="s">
        <v>61</v>
      </c>
      <c r="E155" s="227">
        <v>13.0</v>
      </c>
      <c r="F155" s="227">
        <v>0.0</v>
      </c>
      <c r="G155" s="227">
        <v>0.0</v>
      </c>
      <c r="H155" s="227">
        <v>0.0</v>
      </c>
      <c r="I155" s="227">
        <v>0.0</v>
      </c>
      <c r="J155" s="227">
        <v>0.0</v>
      </c>
      <c r="K155" s="227">
        <v>47.0</v>
      </c>
      <c r="L155" s="227">
        <v>682.0</v>
      </c>
      <c r="M155" s="227">
        <v>3.0</v>
      </c>
      <c r="N155" s="227">
        <v>1.0</v>
      </c>
      <c r="O155" s="227">
        <v>6.5</v>
      </c>
      <c r="P155" s="227">
        <v>84.2</v>
      </c>
      <c r="Q155" s="227"/>
      <c r="R155" s="227"/>
      <c r="S155" s="227"/>
      <c r="T155" s="227"/>
      <c r="U155" s="3" t="str">
        <f t="shared" si="1"/>
        <v>#REF!</v>
      </c>
      <c r="V155" s="227"/>
      <c r="W155" s="227"/>
      <c r="X155" s="227"/>
      <c r="Y155" s="227"/>
      <c r="Z155" s="227"/>
    </row>
    <row r="156" ht="12.0" customHeight="1">
      <c r="A156" s="227">
        <v>149.0</v>
      </c>
      <c r="B156" s="229" t="s">
        <v>358</v>
      </c>
      <c r="C156" s="227" t="s">
        <v>90</v>
      </c>
      <c r="D156" s="227" t="s">
        <v>61</v>
      </c>
      <c r="E156" s="227">
        <v>15.0</v>
      </c>
      <c r="F156" s="227">
        <v>0.0</v>
      </c>
      <c r="G156" s="227">
        <v>0.0</v>
      </c>
      <c r="H156" s="227">
        <v>0.0</v>
      </c>
      <c r="I156" s="227">
        <v>0.0</v>
      </c>
      <c r="J156" s="227">
        <v>0.0</v>
      </c>
      <c r="K156" s="227">
        <v>50.0</v>
      </c>
      <c r="L156" s="227">
        <v>610.0</v>
      </c>
      <c r="M156" s="227">
        <v>4.0</v>
      </c>
      <c r="N156" s="227">
        <v>1.0</v>
      </c>
      <c r="O156" s="227">
        <v>5.5</v>
      </c>
      <c r="P156" s="227">
        <v>83.0</v>
      </c>
      <c r="Q156" s="227"/>
      <c r="R156" s="227"/>
      <c r="S156" s="227"/>
      <c r="T156" s="227"/>
      <c r="U156" s="3" t="str">
        <f t="shared" si="1"/>
        <v>#REF!</v>
      </c>
      <c r="V156" s="227"/>
      <c r="W156" s="227"/>
      <c r="X156" s="227"/>
      <c r="Y156" s="227"/>
      <c r="Z156" s="227"/>
    </row>
    <row r="157" ht="12.0" customHeight="1">
      <c r="A157" s="227">
        <v>150.0</v>
      </c>
      <c r="B157" s="227" t="s">
        <v>2096</v>
      </c>
      <c r="C157" s="227" t="s">
        <v>99</v>
      </c>
      <c r="D157" s="227" t="s">
        <v>34</v>
      </c>
      <c r="E157" s="227">
        <v>16.0</v>
      </c>
      <c r="F157" s="227">
        <v>0.0</v>
      </c>
      <c r="G157" s="227">
        <v>0.0</v>
      </c>
      <c r="H157" s="227">
        <v>0.0</v>
      </c>
      <c r="I157" s="227">
        <v>0.0</v>
      </c>
      <c r="J157" s="227">
        <v>0.0</v>
      </c>
      <c r="K157" s="227">
        <v>48.0</v>
      </c>
      <c r="L157" s="227">
        <v>668.0</v>
      </c>
      <c r="M157" s="227">
        <v>3.0</v>
      </c>
      <c r="N157" s="227">
        <v>1.0</v>
      </c>
      <c r="O157" s="227">
        <v>5.2</v>
      </c>
      <c r="P157" s="227">
        <v>82.8</v>
      </c>
      <c r="Q157" s="227"/>
      <c r="R157" s="227"/>
      <c r="S157" s="227"/>
      <c r="T157" s="227"/>
      <c r="U157" s="3" t="str">
        <f t="shared" si="1"/>
        <v>#REF!</v>
      </c>
      <c r="V157" s="227"/>
      <c r="W157" s="227"/>
      <c r="X157" s="227"/>
      <c r="Y157" s="227"/>
      <c r="Z157" s="227"/>
    </row>
    <row r="158" ht="12.0" customHeight="1">
      <c r="A158" s="227">
        <v>151.0</v>
      </c>
      <c r="B158" s="227" t="s">
        <v>143</v>
      </c>
      <c r="C158" s="227" t="s">
        <v>20</v>
      </c>
      <c r="D158" s="227" t="s">
        <v>61</v>
      </c>
      <c r="E158" s="227">
        <v>11.0</v>
      </c>
      <c r="F158" s="227">
        <v>0.0</v>
      </c>
      <c r="G158" s="227">
        <v>0.0</v>
      </c>
      <c r="H158" s="227">
        <v>0.0</v>
      </c>
      <c r="I158" s="227">
        <v>36.0</v>
      </c>
      <c r="J158" s="227">
        <v>0.0</v>
      </c>
      <c r="K158" s="227">
        <v>45.0</v>
      </c>
      <c r="L158" s="227">
        <v>577.0</v>
      </c>
      <c r="M158" s="227">
        <v>3.0</v>
      </c>
      <c r="N158" s="227">
        <v>0.0</v>
      </c>
      <c r="O158" s="227">
        <v>7.4</v>
      </c>
      <c r="P158" s="227">
        <v>81.3</v>
      </c>
      <c r="Q158" s="227"/>
      <c r="R158" s="227"/>
      <c r="S158" s="227"/>
      <c r="T158" s="227"/>
      <c r="U158" s="3" t="str">
        <f t="shared" si="1"/>
        <v>#REF!</v>
      </c>
      <c r="V158" s="227"/>
      <c r="W158" s="227"/>
      <c r="X158" s="227"/>
      <c r="Y158" s="227"/>
      <c r="Z158" s="227"/>
    </row>
    <row r="159" ht="12.0" customHeight="1">
      <c r="A159" s="227">
        <v>152.0</v>
      </c>
      <c r="B159" s="227" t="s">
        <v>138</v>
      </c>
      <c r="C159" s="227" t="s">
        <v>70</v>
      </c>
      <c r="D159" s="227" t="s">
        <v>34</v>
      </c>
      <c r="E159" s="227">
        <v>9.0</v>
      </c>
      <c r="F159" s="227">
        <v>0.0</v>
      </c>
      <c r="G159" s="227">
        <v>0.0</v>
      </c>
      <c r="H159" s="227">
        <v>0.0</v>
      </c>
      <c r="I159" s="227">
        <v>0.0</v>
      </c>
      <c r="J159" s="227">
        <v>0.0</v>
      </c>
      <c r="K159" s="227">
        <v>35.0</v>
      </c>
      <c r="L159" s="227">
        <v>508.0</v>
      </c>
      <c r="M159" s="227">
        <v>5.0</v>
      </c>
      <c r="N159" s="227">
        <v>0.0</v>
      </c>
      <c r="O159" s="227">
        <v>9.0</v>
      </c>
      <c r="P159" s="227">
        <v>80.8</v>
      </c>
      <c r="Q159" s="227"/>
      <c r="R159" s="227"/>
      <c r="S159" s="227"/>
      <c r="T159" s="227"/>
      <c r="U159" s="3" t="str">
        <f t="shared" si="1"/>
        <v>#REF!</v>
      </c>
      <c r="V159" s="227"/>
      <c r="W159" s="227"/>
      <c r="X159" s="227"/>
      <c r="Y159" s="227"/>
      <c r="Z159" s="227"/>
    </row>
    <row r="160" ht="12.0" customHeight="1">
      <c r="A160" s="227">
        <v>153.0</v>
      </c>
      <c r="B160" s="227" t="s">
        <v>160</v>
      </c>
      <c r="C160" s="227" t="s">
        <v>68</v>
      </c>
      <c r="D160" s="227" t="s">
        <v>34</v>
      </c>
      <c r="E160" s="227">
        <v>12.0</v>
      </c>
      <c r="F160" s="227">
        <v>0.0</v>
      </c>
      <c r="G160" s="227">
        <v>0.0</v>
      </c>
      <c r="H160" s="227">
        <v>0.0</v>
      </c>
      <c r="I160" s="227">
        <v>35.0</v>
      </c>
      <c r="J160" s="227">
        <v>0.0</v>
      </c>
      <c r="K160" s="227">
        <v>43.0</v>
      </c>
      <c r="L160" s="227">
        <v>590.0</v>
      </c>
      <c r="M160" s="227">
        <v>3.0</v>
      </c>
      <c r="N160" s="227">
        <v>0.0</v>
      </c>
      <c r="O160" s="227">
        <v>6.7</v>
      </c>
      <c r="P160" s="227">
        <v>80.5</v>
      </c>
      <c r="Q160" s="227"/>
      <c r="R160" s="227"/>
      <c r="S160" s="227"/>
      <c r="T160" s="227"/>
      <c r="U160" s="3" t="str">
        <f t="shared" si="1"/>
        <v>#REF!</v>
      </c>
      <c r="V160" s="227"/>
      <c r="W160" s="227"/>
      <c r="X160" s="227"/>
      <c r="Y160" s="227"/>
      <c r="Z160" s="227"/>
    </row>
    <row r="161" ht="12.0" customHeight="1">
      <c r="A161" s="227">
        <v>154.0</v>
      </c>
      <c r="B161" s="227" t="s">
        <v>1044</v>
      </c>
      <c r="C161" s="227" t="s">
        <v>41</v>
      </c>
      <c r="D161" s="227" t="s">
        <v>34</v>
      </c>
      <c r="E161" s="227">
        <v>13.0</v>
      </c>
      <c r="F161" s="227">
        <v>0.0</v>
      </c>
      <c r="G161" s="227">
        <v>0.0</v>
      </c>
      <c r="H161" s="227">
        <v>0.0</v>
      </c>
      <c r="I161" s="227">
        <v>0.0</v>
      </c>
      <c r="J161" s="227">
        <v>0.0</v>
      </c>
      <c r="K161" s="227">
        <v>39.0</v>
      </c>
      <c r="L161" s="227">
        <v>572.0</v>
      </c>
      <c r="M161" s="227">
        <v>4.0</v>
      </c>
      <c r="N161" s="227">
        <v>1.0</v>
      </c>
      <c r="O161" s="227">
        <v>6.1</v>
      </c>
      <c r="P161" s="227">
        <v>79.2</v>
      </c>
      <c r="Q161" s="227"/>
      <c r="R161" s="227"/>
      <c r="S161" s="227"/>
      <c r="T161" s="227"/>
      <c r="U161" s="3" t="str">
        <f t="shared" si="1"/>
        <v>#REF!</v>
      </c>
      <c r="V161" s="227"/>
      <c r="W161" s="227"/>
      <c r="X161" s="227"/>
      <c r="Y161" s="227"/>
      <c r="Z161" s="227"/>
    </row>
    <row r="162" ht="12.0" customHeight="1">
      <c r="A162" s="227">
        <v>155.0</v>
      </c>
      <c r="B162" s="227" t="s">
        <v>450</v>
      </c>
      <c r="C162" s="227" t="s">
        <v>18</v>
      </c>
      <c r="D162" s="227" t="s">
        <v>34</v>
      </c>
      <c r="E162" s="227">
        <v>14.0</v>
      </c>
      <c r="F162" s="227">
        <v>0.0</v>
      </c>
      <c r="G162" s="227">
        <v>0.0</v>
      </c>
      <c r="H162" s="227">
        <v>0.0</v>
      </c>
      <c r="I162" s="227">
        <v>0.0</v>
      </c>
      <c r="J162" s="227">
        <v>0.0</v>
      </c>
      <c r="K162" s="227">
        <v>44.0</v>
      </c>
      <c r="L162" s="227">
        <v>549.0</v>
      </c>
      <c r="M162" s="227">
        <v>4.0</v>
      </c>
      <c r="N162" s="227">
        <v>0.0</v>
      </c>
      <c r="O162" s="227">
        <v>5.6</v>
      </c>
      <c r="P162" s="227">
        <v>78.9</v>
      </c>
      <c r="Q162" s="227"/>
      <c r="R162" s="227"/>
      <c r="S162" s="227"/>
      <c r="T162" s="227"/>
      <c r="U162" s="3" t="str">
        <f t="shared" si="1"/>
        <v>#REF!</v>
      </c>
      <c r="V162" s="227"/>
      <c r="W162" s="227"/>
      <c r="X162" s="227"/>
      <c r="Y162" s="227"/>
      <c r="Z162" s="227"/>
    </row>
    <row r="163" ht="12.0" customHeight="1">
      <c r="A163" s="227">
        <v>156.0</v>
      </c>
      <c r="B163" s="227" t="s">
        <v>1799</v>
      </c>
      <c r="C163" s="227" t="s">
        <v>77</v>
      </c>
      <c r="D163" s="227" t="s">
        <v>34</v>
      </c>
      <c r="E163" s="227">
        <v>16.0</v>
      </c>
      <c r="F163" s="227">
        <v>0.0</v>
      </c>
      <c r="G163" s="227">
        <v>0.0</v>
      </c>
      <c r="H163" s="227">
        <v>0.0</v>
      </c>
      <c r="I163" s="227">
        <v>0.0</v>
      </c>
      <c r="J163" s="227">
        <v>0.0</v>
      </c>
      <c r="K163" s="227">
        <v>54.0</v>
      </c>
      <c r="L163" s="227">
        <v>607.0</v>
      </c>
      <c r="M163" s="227">
        <v>3.0</v>
      </c>
      <c r="N163" s="227">
        <v>0.0</v>
      </c>
      <c r="O163" s="227">
        <v>4.9</v>
      </c>
      <c r="P163" s="227">
        <v>78.7</v>
      </c>
      <c r="Q163" s="227"/>
      <c r="R163" s="227"/>
      <c r="S163" s="227"/>
      <c r="T163" s="227"/>
      <c r="U163" s="3" t="str">
        <f t="shared" si="1"/>
        <v>#REF!</v>
      </c>
      <c r="V163" s="227"/>
      <c r="W163" s="227"/>
      <c r="X163" s="227"/>
      <c r="Y163" s="227"/>
      <c r="Z163" s="227"/>
    </row>
    <row r="164" ht="12.0" customHeight="1">
      <c r="A164" s="227">
        <v>157.0</v>
      </c>
      <c r="B164" s="227" t="s">
        <v>2526</v>
      </c>
      <c r="C164" s="227" t="s">
        <v>107</v>
      </c>
      <c r="D164" s="227" t="s">
        <v>17</v>
      </c>
      <c r="E164" s="227">
        <v>16.0</v>
      </c>
      <c r="F164" s="227">
        <v>0.0</v>
      </c>
      <c r="G164" s="227">
        <v>0.0</v>
      </c>
      <c r="H164" s="227">
        <v>0.0</v>
      </c>
      <c r="I164" s="227">
        <v>499.0</v>
      </c>
      <c r="J164" s="227">
        <v>2.0</v>
      </c>
      <c r="K164" s="227">
        <v>20.0</v>
      </c>
      <c r="L164" s="227">
        <v>154.0</v>
      </c>
      <c r="M164" s="227">
        <v>0.0</v>
      </c>
      <c r="N164" s="227">
        <v>0.0</v>
      </c>
      <c r="O164" s="227">
        <v>4.8</v>
      </c>
      <c r="P164" s="227">
        <v>77.3</v>
      </c>
      <c r="Q164" s="227"/>
      <c r="R164" s="227"/>
      <c r="S164" s="227"/>
      <c r="T164" s="227"/>
      <c r="U164" s="3" t="str">
        <f t="shared" si="1"/>
        <v>#REF!</v>
      </c>
      <c r="V164" s="227"/>
      <c r="W164" s="227"/>
      <c r="X164" s="227"/>
      <c r="Y164" s="227"/>
      <c r="Z164" s="227"/>
    </row>
    <row r="165" ht="12.0" customHeight="1">
      <c r="A165" s="227">
        <v>158.0</v>
      </c>
      <c r="B165" s="227" t="s">
        <v>2044</v>
      </c>
      <c r="C165" s="227" t="s">
        <v>70</v>
      </c>
      <c r="D165" s="227" t="s">
        <v>17</v>
      </c>
      <c r="E165" s="227">
        <v>16.0</v>
      </c>
      <c r="F165" s="227">
        <v>0.0</v>
      </c>
      <c r="G165" s="227">
        <v>0.0</v>
      </c>
      <c r="H165" s="227">
        <v>0.0</v>
      </c>
      <c r="I165" s="227">
        <v>418.0</v>
      </c>
      <c r="J165" s="227">
        <v>5.0</v>
      </c>
      <c r="K165" s="227">
        <v>10.0</v>
      </c>
      <c r="L165" s="227">
        <v>67.0</v>
      </c>
      <c r="M165" s="227">
        <v>0.0</v>
      </c>
      <c r="N165" s="227">
        <v>1.0</v>
      </c>
      <c r="O165" s="227">
        <v>4.8</v>
      </c>
      <c r="P165" s="227">
        <v>76.5</v>
      </c>
      <c r="Q165" s="227"/>
      <c r="R165" s="227"/>
      <c r="S165" s="227"/>
      <c r="T165" s="227"/>
      <c r="U165" s="3" t="str">
        <f t="shared" si="1"/>
        <v>#REF!</v>
      </c>
      <c r="V165" s="227"/>
      <c r="W165" s="227"/>
      <c r="X165" s="227"/>
      <c r="Y165" s="227"/>
      <c r="Z165" s="227"/>
    </row>
    <row r="166" ht="12.0" customHeight="1">
      <c r="A166" s="227">
        <v>158.0</v>
      </c>
      <c r="B166" s="227" t="s">
        <v>1423</v>
      </c>
      <c r="C166" s="227" t="s">
        <v>64</v>
      </c>
      <c r="D166" s="227" t="s">
        <v>34</v>
      </c>
      <c r="E166" s="227">
        <v>12.0</v>
      </c>
      <c r="F166" s="227">
        <v>0.0</v>
      </c>
      <c r="G166" s="227">
        <v>0.0</v>
      </c>
      <c r="H166" s="227">
        <v>0.0</v>
      </c>
      <c r="I166" s="227">
        <v>-2.0</v>
      </c>
      <c r="J166" s="227">
        <v>0.0</v>
      </c>
      <c r="K166" s="227">
        <v>27.0</v>
      </c>
      <c r="L166" s="227">
        <v>467.0</v>
      </c>
      <c r="M166" s="227">
        <v>5.0</v>
      </c>
      <c r="N166" s="227">
        <v>0.0</v>
      </c>
      <c r="O166" s="227">
        <v>6.4</v>
      </c>
      <c r="P166" s="227">
        <v>76.5</v>
      </c>
      <c r="Q166" s="227"/>
      <c r="R166" s="227"/>
      <c r="S166" s="227"/>
      <c r="T166" s="227"/>
      <c r="U166" s="3" t="str">
        <f t="shared" si="1"/>
        <v>#REF!</v>
      </c>
      <c r="V166" s="227"/>
      <c r="W166" s="227"/>
      <c r="X166" s="227"/>
      <c r="Y166" s="227"/>
      <c r="Z166" s="227"/>
    </row>
    <row r="167" ht="12.0" customHeight="1">
      <c r="A167" s="227">
        <v>160.0</v>
      </c>
      <c r="B167" s="227" t="s">
        <v>342</v>
      </c>
      <c r="C167" s="227" t="s">
        <v>66</v>
      </c>
      <c r="D167" s="227" t="s">
        <v>75</v>
      </c>
      <c r="E167" s="227">
        <v>5.0</v>
      </c>
      <c r="F167" s="227">
        <v>1413.0</v>
      </c>
      <c r="G167" s="227">
        <v>7.0</v>
      </c>
      <c r="H167" s="227">
        <v>4.0</v>
      </c>
      <c r="I167" s="227">
        <v>17.0</v>
      </c>
      <c r="J167" s="227">
        <v>0.0</v>
      </c>
      <c r="K167" s="227">
        <v>1.0</v>
      </c>
      <c r="L167" s="227">
        <v>15.0</v>
      </c>
      <c r="M167" s="227">
        <v>0.0</v>
      </c>
      <c r="N167" s="227">
        <v>2.0</v>
      </c>
      <c r="O167" s="227">
        <v>15.1</v>
      </c>
      <c r="P167" s="227">
        <v>75.72</v>
      </c>
      <c r="Q167" s="227"/>
      <c r="R167" s="227"/>
      <c r="S167" s="227"/>
      <c r="T167" s="227"/>
      <c r="U167" s="3" t="str">
        <f t="shared" si="1"/>
        <v>#REF!</v>
      </c>
      <c r="V167" s="227"/>
      <c r="W167" s="227"/>
      <c r="X167" s="227"/>
      <c r="Y167" s="227"/>
      <c r="Z167" s="227"/>
    </row>
    <row r="168" ht="12.0" customHeight="1">
      <c r="A168" s="227">
        <v>161.0</v>
      </c>
      <c r="B168" s="227" t="s">
        <v>336</v>
      </c>
      <c r="C168" s="227" t="s">
        <v>39</v>
      </c>
      <c r="D168" s="227" t="s">
        <v>61</v>
      </c>
      <c r="E168" s="227">
        <v>16.0</v>
      </c>
      <c r="F168" s="227">
        <v>0.0</v>
      </c>
      <c r="G168" s="227">
        <v>0.0</v>
      </c>
      <c r="H168" s="227">
        <v>0.0</v>
      </c>
      <c r="I168" s="227">
        <v>0.0</v>
      </c>
      <c r="J168" s="227">
        <v>0.0</v>
      </c>
      <c r="K168" s="227">
        <v>55.0</v>
      </c>
      <c r="L168" s="227">
        <v>636.0</v>
      </c>
      <c r="M168" s="227">
        <v>2.0</v>
      </c>
      <c r="N168" s="227">
        <v>0.0</v>
      </c>
      <c r="O168" s="227">
        <v>4.7</v>
      </c>
      <c r="P168" s="227">
        <v>75.6</v>
      </c>
      <c r="Q168" s="227"/>
      <c r="R168" s="227"/>
      <c r="S168" s="227"/>
      <c r="T168" s="227"/>
      <c r="U168" s="3" t="str">
        <f t="shared" si="1"/>
        <v>#REF!</v>
      </c>
      <c r="V168" s="227"/>
      <c r="W168" s="227"/>
      <c r="X168" s="227"/>
      <c r="Y168" s="227"/>
      <c r="Z168" s="227"/>
    </row>
    <row r="169" ht="12.0" customHeight="1">
      <c r="A169" s="227">
        <v>161.0</v>
      </c>
      <c r="B169" s="227" t="s">
        <v>449</v>
      </c>
      <c r="C169" s="227" t="s">
        <v>47</v>
      </c>
      <c r="D169" s="227" t="s">
        <v>17</v>
      </c>
      <c r="E169" s="227">
        <v>14.0</v>
      </c>
      <c r="F169" s="227">
        <v>0.0</v>
      </c>
      <c r="G169" s="227">
        <v>0.0</v>
      </c>
      <c r="H169" s="227">
        <v>0.0</v>
      </c>
      <c r="I169" s="227">
        <v>256.0</v>
      </c>
      <c r="J169" s="227">
        <v>4.0</v>
      </c>
      <c r="K169" s="227">
        <v>23.0</v>
      </c>
      <c r="L169" s="227">
        <v>160.0</v>
      </c>
      <c r="M169" s="227">
        <v>2.0</v>
      </c>
      <c r="N169" s="227">
        <v>1.0</v>
      </c>
      <c r="O169" s="227">
        <v>5.4</v>
      </c>
      <c r="P169" s="227">
        <v>75.6</v>
      </c>
      <c r="Q169" s="227"/>
      <c r="R169" s="227"/>
      <c r="S169" s="227"/>
      <c r="T169" s="227"/>
      <c r="U169" s="3" t="str">
        <f t="shared" si="1"/>
        <v>#REF!</v>
      </c>
      <c r="V169" s="227"/>
      <c r="W169" s="227"/>
      <c r="X169" s="227"/>
      <c r="Y169" s="227"/>
      <c r="Z169" s="227"/>
    </row>
    <row r="170" ht="12.0" customHeight="1">
      <c r="A170" s="227">
        <v>163.0</v>
      </c>
      <c r="B170" s="227" t="s">
        <v>223</v>
      </c>
      <c r="C170" s="227" t="s">
        <v>47</v>
      </c>
      <c r="D170" s="227" t="s">
        <v>34</v>
      </c>
      <c r="E170" s="227">
        <v>10.0</v>
      </c>
      <c r="F170" s="227">
        <v>0.0</v>
      </c>
      <c r="G170" s="227">
        <v>0.0</v>
      </c>
      <c r="H170" s="227">
        <v>0.0</v>
      </c>
      <c r="I170" s="227">
        <v>52.0</v>
      </c>
      <c r="J170" s="227">
        <v>0.0</v>
      </c>
      <c r="K170" s="227">
        <v>40.0</v>
      </c>
      <c r="L170" s="227">
        <v>519.0</v>
      </c>
      <c r="M170" s="227">
        <v>3.0</v>
      </c>
      <c r="N170" s="227">
        <v>0.0</v>
      </c>
      <c r="O170" s="227">
        <v>7.5</v>
      </c>
      <c r="P170" s="227">
        <v>75.1</v>
      </c>
      <c r="Q170" s="227"/>
      <c r="R170" s="227"/>
      <c r="S170" s="227"/>
      <c r="T170" s="227"/>
      <c r="U170" s="3" t="str">
        <f t="shared" si="1"/>
        <v>#REF!</v>
      </c>
      <c r="V170" s="227"/>
      <c r="W170" s="227"/>
      <c r="X170" s="227"/>
      <c r="Y170" s="227"/>
      <c r="Z170" s="227"/>
    </row>
    <row r="171" ht="12.0" customHeight="1">
      <c r="A171" s="227">
        <v>164.0</v>
      </c>
      <c r="B171" s="227" t="s">
        <v>970</v>
      </c>
      <c r="C171" s="227" t="s">
        <v>85</v>
      </c>
      <c r="D171" s="227" t="s">
        <v>34</v>
      </c>
      <c r="E171" s="227">
        <v>16.0</v>
      </c>
      <c r="F171" s="227">
        <v>0.0</v>
      </c>
      <c r="G171" s="227">
        <v>0.0</v>
      </c>
      <c r="H171" s="227">
        <v>0.0</v>
      </c>
      <c r="I171" s="227">
        <v>5.0</v>
      </c>
      <c r="J171" s="227">
        <v>0.0</v>
      </c>
      <c r="K171" s="227">
        <v>26.0</v>
      </c>
      <c r="L171" s="227">
        <v>445.0</v>
      </c>
      <c r="M171" s="227">
        <v>5.0</v>
      </c>
      <c r="N171" s="227">
        <v>0.0</v>
      </c>
      <c r="O171" s="227">
        <v>4.7</v>
      </c>
      <c r="P171" s="227">
        <v>75.0</v>
      </c>
      <c r="Q171" s="227"/>
      <c r="R171" s="227"/>
      <c r="S171" s="227"/>
      <c r="T171" s="227"/>
      <c r="U171" s="3" t="str">
        <f t="shared" si="1"/>
        <v>#REF!</v>
      </c>
      <c r="V171" s="227"/>
      <c r="W171" s="227"/>
      <c r="X171" s="227"/>
      <c r="Y171" s="227"/>
      <c r="Z171" s="227"/>
    </row>
    <row r="172" ht="12.0" customHeight="1">
      <c r="A172" s="227">
        <v>165.0</v>
      </c>
      <c r="B172" s="227" t="s">
        <v>4681</v>
      </c>
      <c r="C172" s="227" t="s">
        <v>64</v>
      </c>
      <c r="D172" s="227" t="s">
        <v>75</v>
      </c>
      <c r="E172" s="227">
        <v>6.0</v>
      </c>
      <c r="F172" s="227">
        <v>1252.0</v>
      </c>
      <c r="G172" s="227">
        <v>8.0</v>
      </c>
      <c r="H172" s="227">
        <v>7.0</v>
      </c>
      <c r="I172" s="227">
        <v>69.0</v>
      </c>
      <c r="J172" s="227">
        <v>1.0</v>
      </c>
      <c r="K172" s="227">
        <v>0.0</v>
      </c>
      <c r="L172" s="227">
        <v>0.0</v>
      </c>
      <c r="M172" s="227">
        <v>0.0</v>
      </c>
      <c r="N172" s="227">
        <v>3.0</v>
      </c>
      <c r="O172" s="227">
        <v>12.5</v>
      </c>
      <c r="P172" s="227">
        <v>74.98</v>
      </c>
      <c r="Q172" s="227"/>
      <c r="R172" s="227"/>
      <c r="S172" s="227"/>
      <c r="T172" s="227"/>
      <c r="U172" s="3" t="str">
        <f t="shared" si="1"/>
        <v>#REF!</v>
      </c>
      <c r="V172" s="227"/>
      <c r="W172" s="227"/>
      <c r="X172" s="227"/>
      <c r="Y172" s="227"/>
      <c r="Z172" s="227"/>
    </row>
    <row r="173" ht="12.0" customHeight="1">
      <c r="A173" s="227">
        <v>166.0</v>
      </c>
      <c r="B173" s="227" t="s">
        <v>1176</v>
      </c>
      <c r="C173" s="227" t="s">
        <v>66</v>
      </c>
      <c r="D173" s="227" t="s">
        <v>17</v>
      </c>
      <c r="E173" s="227">
        <v>13.0</v>
      </c>
      <c r="F173" s="227">
        <v>0.0</v>
      </c>
      <c r="G173" s="227">
        <v>0.0</v>
      </c>
      <c r="H173" s="227">
        <v>0.0</v>
      </c>
      <c r="I173" s="227">
        <v>511.0</v>
      </c>
      <c r="J173" s="227">
        <v>3.0</v>
      </c>
      <c r="K173" s="227">
        <v>7.0</v>
      </c>
      <c r="L173" s="227">
        <v>58.0</v>
      </c>
      <c r="M173" s="227">
        <v>0.0</v>
      </c>
      <c r="N173" s="227">
        <v>1.0</v>
      </c>
      <c r="O173" s="227">
        <v>5.8</v>
      </c>
      <c r="P173" s="227">
        <v>74.9</v>
      </c>
      <c r="Q173" s="227"/>
      <c r="R173" s="227"/>
      <c r="S173" s="227"/>
      <c r="T173" s="227"/>
      <c r="U173" s="3" t="str">
        <f t="shared" si="1"/>
        <v>#REF!</v>
      </c>
      <c r="V173" s="227"/>
      <c r="W173" s="227"/>
      <c r="X173" s="227"/>
      <c r="Y173" s="227"/>
      <c r="Z173" s="227"/>
    </row>
    <row r="174" ht="12.0" customHeight="1">
      <c r="A174" s="227">
        <v>167.0</v>
      </c>
      <c r="B174" s="227" t="s">
        <v>146</v>
      </c>
      <c r="C174" s="227" t="s">
        <v>107</v>
      </c>
      <c r="D174" s="227" t="s">
        <v>34</v>
      </c>
      <c r="E174" s="227">
        <v>7.0</v>
      </c>
      <c r="F174" s="227">
        <v>0.0</v>
      </c>
      <c r="G174" s="227">
        <v>0.0</v>
      </c>
      <c r="H174" s="227">
        <v>0.0</v>
      </c>
      <c r="I174" s="227">
        <v>0.0</v>
      </c>
      <c r="J174" s="227">
        <v>0.0</v>
      </c>
      <c r="K174" s="227">
        <v>32.0</v>
      </c>
      <c r="L174" s="227">
        <v>503.0</v>
      </c>
      <c r="M174" s="227">
        <v>4.0</v>
      </c>
      <c r="N174" s="227">
        <v>0.0</v>
      </c>
      <c r="O174" s="227">
        <v>10.6</v>
      </c>
      <c r="P174" s="227">
        <v>74.3</v>
      </c>
      <c r="Q174" s="227"/>
      <c r="R174" s="227"/>
      <c r="S174" s="227"/>
      <c r="T174" s="227"/>
      <c r="U174" s="3" t="str">
        <f t="shared" si="1"/>
        <v>#REF!</v>
      </c>
      <c r="V174" s="227"/>
      <c r="W174" s="227"/>
      <c r="X174" s="227"/>
      <c r="Y174" s="227"/>
      <c r="Z174" s="227"/>
    </row>
    <row r="175" ht="12.0" customHeight="1">
      <c r="A175" s="227">
        <v>168.0</v>
      </c>
      <c r="B175" s="227" t="s">
        <v>224</v>
      </c>
      <c r="C175" s="227" t="s">
        <v>114</v>
      </c>
      <c r="D175" s="227" t="s">
        <v>61</v>
      </c>
      <c r="E175" s="227">
        <v>14.0</v>
      </c>
      <c r="F175" s="227">
        <v>0.0</v>
      </c>
      <c r="G175" s="227">
        <v>0.0</v>
      </c>
      <c r="H175" s="227">
        <v>0.0</v>
      </c>
      <c r="I175" s="227">
        <v>0.0</v>
      </c>
      <c r="J175" s="227">
        <v>0.0</v>
      </c>
      <c r="K175" s="227">
        <v>39.0</v>
      </c>
      <c r="L175" s="227">
        <v>502.0</v>
      </c>
      <c r="M175" s="227">
        <v>4.0</v>
      </c>
      <c r="N175" s="227">
        <v>0.0</v>
      </c>
      <c r="O175" s="227">
        <v>5.3</v>
      </c>
      <c r="P175" s="227">
        <v>74.2</v>
      </c>
      <c r="Q175" s="227"/>
      <c r="R175" s="227"/>
      <c r="S175" s="227"/>
      <c r="T175" s="227"/>
      <c r="U175" s="3" t="str">
        <f t="shared" si="1"/>
        <v>#REF!</v>
      </c>
      <c r="V175" s="227"/>
      <c r="W175" s="227"/>
      <c r="X175" s="227"/>
      <c r="Y175" s="227"/>
      <c r="Z175" s="227"/>
    </row>
    <row r="176" ht="12.0" customHeight="1">
      <c r="A176" s="227">
        <v>169.0</v>
      </c>
      <c r="B176" s="227" t="s">
        <v>76</v>
      </c>
      <c r="C176" s="227" t="s">
        <v>77</v>
      </c>
      <c r="D176" s="227" t="s">
        <v>61</v>
      </c>
      <c r="E176" s="227">
        <v>16.0</v>
      </c>
      <c r="F176" s="227">
        <v>0.0</v>
      </c>
      <c r="G176" s="227">
        <v>0.0</v>
      </c>
      <c r="H176" s="227">
        <v>0.0</v>
      </c>
      <c r="I176" s="227">
        <v>0.0</v>
      </c>
      <c r="J176" s="227">
        <v>0.0</v>
      </c>
      <c r="K176" s="227">
        <v>34.0</v>
      </c>
      <c r="L176" s="227">
        <v>552.0</v>
      </c>
      <c r="M176" s="227">
        <v>3.0</v>
      </c>
      <c r="N176" s="227">
        <v>0.0</v>
      </c>
      <c r="O176" s="227">
        <v>4.6</v>
      </c>
      <c r="P176" s="227">
        <v>73.2</v>
      </c>
      <c r="Q176" s="227"/>
      <c r="R176" s="227"/>
      <c r="S176" s="227"/>
      <c r="T176" s="227"/>
      <c r="U176" s="3" t="str">
        <f t="shared" si="1"/>
        <v>#REF!</v>
      </c>
      <c r="V176" s="227"/>
      <c r="W176" s="227"/>
      <c r="X176" s="227"/>
      <c r="Y176" s="227"/>
      <c r="Z176" s="227"/>
    </row>
    <row r="177" ht="12.0" customHeight="1">
      <c r="A177" s="227">
        <v>170.0</v>
      </c>
      <c r="B177" s="227" t="s">
        <v>1002</v>
      </c>
      <c r="C177" s="227" t="s">
        <v>39</v>
      </c>
      <c r="D177" s="227" t="s">
        <v>34</v>
      </c>
      <c r="E177" s="227">
        <v>16.0</v>
      </c>
      <c r="F177" s="227">
        <v>0.0</v>
      </c>
      <c r="G177" s="227">
        <v>0.0</v>
      </c>
      <c r="H177" s="227">
        <v>0.0</v>
      </c>
      <c r="I177" s="227">
        <v>29.0</v>
      </c>
      <c r="J177" s="227">
        <v>0.0</v>
      </c>
      <c r="K177" s="227">
        <v>38.0</v>
      </c>
      <c r="L177" s="227">
        <v>581.0</v>
      </c>
      <c r="M177" s="227">
        <v>2.0</v>
      </c>
      <c r="N177" s="227">
        <v>0.0</v>
      </c>
      <c r="O177" s="227">
        <v>4.6</v>
      </c>
      <c r="P177" s="227">
        <v>73.0</v>
      </c>
      <c r="Q177" s="227"/>
      <c r="R177" s="227"/>
      <c r="S177" s="227"/>
      <c r="T177" s="227"/>
      <c r="U177" s="3" t="str">
        <f t="shared" si="1"/>
        <v>#REF!</v>
      </c>
      <c r="V177" s="227"/>
      <c r="W177" s="227"/>
      <c r="X177" s="227"/>
      <c r="Y177" s="227"/>
      <c r="Z177" s="227"/>
    </row>
    <row r="178" ht="12.0" customHeight="1">
      <c r="A178" s="227">
        <v>171.0</v>
      </c>
      <c r="B178" s="227" t="s">
        <v>315</v>
      </c>
      <c r="C178" s="227" t="s">
        <v>31</v>
      </c>
      <c r="D178" s="227" t="s">
        <v>34</v>
      </c>
      <c r="E178" s="227">
        <v>15.0</v>
      </c>
      <c r="F178" s="227">
        <v>0.0</v>
      </c>
      <c r="G178" s="227">
        <v>0.0</v>
      </c>
      <c r="H178" s="227">
        <v>0.0</v>
      </c>
      <c r="I178" s="227">
        <v>0.0</v>
      </c>
      <c r="J178" s="227">
        <v>0.0</v>
      </c>
      <c r="K178" s="227">
        <v>28.0</v>
      </c>
      <c r="L178" s="227">
        <v>427.0</v>
      </c>
      <c r="M178" s="227">
        <v>5.0</v>
      </c>
      <c r="N178" s="227">
        <v>0.0</v>
      </c>
      <c r="O178" s="227">
        <v>4.8</v>
      </c>
      <c r="P178" s="227">
        <v>72.7</v>
      </c>
      <c r="Q178" s="227"/>
      <c r="R178" s="227"/>
      <c r="S178" s="227"/>
      <c r="T178" s="227"/>
      <c r="U178" s="3" t="str">
        <f t="shared" si="1"/>
        <v>#REF!</v>
      </c>
      <c r="V178" s="227"/>
      <c r="W178" s="227"/>
      <c r="X178" s="227"/>
      <c r="Y178" s="227"/>
      <c r="Z178" s="227"/>
    </row>
    <row r="179" ht="12.0" customHeight="1">
      <c r="A179" s="227">
        <v>171.0</v>
      </c>
      <c r="B179" s="227" t="s">
        <v>375</v>
      </c>
      <c r="C179" s="227" t="s">
        <v>64</v>
      </c>
      <c r="D179" s="227" t="s">
        <v>34</v>
      </c>
      <c r="E179" s="227">
        <v>16.0</v>
      </c>
      <c r="F179" s="227">
        <v>0.0</v>
      </c>
      <c r="G179" s="227">
        <v>0.0</v>
      </c>
      <c r="H179" s="227">
        <v>0.0</v>
      </c>
      <c r="I179" s="227">
        <v>0.0</v>
      </c>
      <c r="J179" s="227">
        <v>0.0</v>
      </c>
      <c r="K179" s="227">
        <v>42.0</v>
      </c>
      <c r="L179" s="227">
        <v>487.0</v>
      </c>
      <c r="M179" s="227">
        <v>4.0</v>
      </c>
      <c r="N179" s="227">
        <v>0.0</v>
      </c>
      <c r="O179" s="227">
        <v>4.5</v>
      </c>
      <c r="P179" s="227">
        <v>72.7</v>
      </c>
      <c r="Q179" s="227"/>
      <c r="R179" s="227"/>
      <c r="S179" s="227"/>
      <c r="T179" s="227"/>
      <c r="U179" s="3" t="str">
        <f t="shared" si="1"/>
        <v>#REF!</v>
      </c>
      <c r="V179" s="227"/>
      <c r="W179" s="227"/>
      <c r="X179" s="227"/>
      <c r="Y179" s="227"/>
      <c r="Z179" s="227"/>
    </row>
    <row r="180" ht="12.0" customHeight="1">
      <c r="A180" s="227">
        <v>173.0</v>
      </c>
      <c r="B180" s="227" t="s">
        <v>377</v>
      </c>
      <c r="C180" s="227" t="s">
        <v>77</v>
      </c>
      <c r="D180" s="227" t="s">
        <v>34</v>
      </c>
      <c r="E180" s="227">
        <v>16.0</v>
      </c>
      <c r="F180" s="227">
        <v>0.0</v>
      </c>
      <c r="G180" s="227">
        <v>0.0</v>
      </c>
      <c r="H180" s="227">
        <v>0.0</v>
      </c>
      <c r="I180" s="227">
        <v>13.0</v>
      </c>
      <c r="J180" s="227">
        <v>0.0</v>
      </c>
      <c r="K180" s="227">
        <v>62.0</v>
      </c>
      <c r="L180" s="227">
        <v>651.0</v>
      </c>
      <c r="M180" s="227">
        <v>1.0</v>
      </c>
      <c r="N180" s="227">
        <v>0.0</v>
      </c>
      <c r="O180" s="227">
        <v>4.5</v>
      </c>
      <c r="P180" s="227">
        <v>72.4</v>
      </c>
      <c r="Q180" s="227"/>
      <c r="R180" s="227"/>
      <c r="S180" s="227"/>
      <c r="T180" s="227"/>
      <c r="U180" s="3" t="str">
        <f t="shared" si="1"/>
        <v>#REF!</v>
      </c>
      <c r="V180" s="227"/>
      <c r="W180" s="227"/>
      <c r="X180" s="227"/>
      <c r="Y180" s="227"/>
      <c r="Z180" s="227"/>
    </row>
    <row r="181" ht="12.0" customHeight="1">
      <c r="A181" s="227">
        <v>174.0</v>
      </c>
      <c r="B181" s="227" t="s">
        <v>366</v>
      </c>
      <c r="C181" s="227" t="s">
        <v>123</v>
      </c>
      <c r="D181" s="227" t="s">
        <v>34</v>
      </c>
      <c r="E181" s="227">
        <v>13.0</v>
      </c>
      <c r="F181" s="227">
        <v>0.0</v>
      </c>
      <c r="G181" s="227">
        <v>0.0</v>
      </c>
      <c r="H181" s="227">
        <v>0.0</v>
      </c>
      <c r="I181" s="227">
        <v>0.0</v>
      </c>
      <c r="J181" s="227">
        <v>0.0</v>
      </c>
      <c r="K181" s="227">
        <v>27.0</v>
      </c>
      <c r="L181" s="227">
        <v>541.0</v>
      </c>
      <c r="M181" s="227">
        <v>3.0</v>
      </c>
      <c r="N181" s="227">
        <v>0.0</v>
      </c>
      <c r="O181" s="227">
        <v>5.5</v>
      </c>
      <c r="P181" s="227">
        <v>72.1</v>
      </c>
      <c r="Q181" s="227"/>
      <c r="R181" s="227"/>
      <c r="S181" s="227"/>
      <c r="T181" s="227"/>
      <c r="U181" s="3" t="str">
        <f t="shared" si="1"/>
        <v>#REF!</v>
      </c>
      <c r="V181" s="227"/>
      <c r="W181" s="227"/>
      <c r="X181" s="227"/>
      <c r="Y181" s="227"/>
      <c r="Z181" s="227"/>
    </row>
    <row r="182" ht="12.0" customHeight="1">
      <c r="A182" s="227">
        <v>175.0</v>
      </c>
      <c r="B182" s="227" t="s">
        <v>1571</v>
      </c>
      <c r="C182" s="227" t="s">
        <v>140</v>
      </c>
      <c r="D182" s="227" t="s">
        <v>34</v>
      </c>
      <c r="E182" s="227">
        <v>16.0</v>
      </c>
      <c r="F182" s="227">
        <v>0.0</v>
      </c>
      <c r="G182" s="227">
        <v>0.0</v>
      </c>
      <c r="H182" s="227">
        <v>0.0</v>
      </c>
      <c r="I182" s="227">
        <v>0.0</v>
      </c>
      <c r="J182" s="227">
        <v>0.0</v>
      </c>
      <c r="K182" s="227">
        <v>35.0</v>
      </c>
      <c r="L182" s="227">
        <v>532.0</v>
      </c>
      <c r="M182" s="227">
        <v>3.0</v>
      </c>
      <c r="N182" s="227">
        <v>0.0</v>
      </c>
      <c r="O182" s="227">
        <v>4.4</v>
      </c>
      <c r="P182" s="227">
        <v>71.2</v>
      </c>
      <c r="Q182" s="227"/>
      <c r="R182" s="227"/>
      <c r="S182" s="227"/>
      <c r="T182" s="227"/>
      <c r="U182" s="3" t="str">
        <f t="shared" si="1"/>
        <v>#REF!</v>
      </c>
      <c r="V182" s="227"/>
      <c r="W182" s="227"/>
      <c r="X182" s="227"/>
      <c r="Y182" s="227"/>
      <c r="Z182" s="227"/>
    </row>
    <row r="183" ht="12.0" customHeight="1">
      <c r="A183" s="227">
        <v>176.0</v>
      </c>
      <c r="B183" s="227" t="s">
        <v>307</v>
      </c>
      <c r="C183" s="227" t="s">
        <v>95</v>
      </c>
      <c r="D183" s="227" t="s">
        <v>34</v>
      </c>
      <c r="E183" s="227">
        <v>16.0</v>
      </c>
      <c r="F183" s="227">
        <v>0.0</v>
      </c>
      <c r="G183" s="227">
        <v>0.0</v>
      </c>
      <c r="H183" s="227">
        <v>0.0</v>
      </c>
      <c r="I183" s="227">
        <v>8.0</v>
      </c>
      <c r="J183" s="227">
        <v>0.0</v>
      </c>
      <c r="K183" s="227">
        <v>29.0</v>
      </c>
      <c r="L183" s="227">
        <v>402.0</v>
      </c>
      <c r="M183" s="227">
        <v>5.0</v>
      </c>
      <c r="N183" s="227">
        <v>0.0</v>
      </c>
      <c r="O183" s="227">
        <v>4.4</v>
      </c>
      <c r="P183" s="227">
        <v>71.0</v>
      </c>
      <c r="Q183" s="227"/>
      <c r="R183" s="227"/>
      <c r="S183" s="227"/>
      <c r="T183" s="227"/>
      <c r="U183" s="3" t="str">
        <f t="shared" si="1"/>
        <v>#REF!</v>
      </c>
      <c r="V183" s="227"/>
      <c r="W183" s="227"/>
      <c r="X183" s="227"/>
      <c r="Y183" s="227"/>
      <c r="Z183" s="227"/>
    </row>
    <row r="184" ht="12.0" customHeight="1">
      <c r="A184" s="227">
        <v>177.0</v>
      </c>
      <c r="B184" s="227" t="s">
        <v>447</v>
      </c>
      <c r="C184" s="227" t="s">
        <v>117</v>
      </c>
      <c r="D184" s="227" t="s">
        <v>34</v>
      </c>
      <c r="E184" s="227">
        <v>7.0</v>
      </c>
      <c r="F184" s="227">
        <v>52.0</v>
      </c>
      <c r="G184" s="227">
        <v>1.0</v>
      </c>
      <c r="H184" s="227">
        <v>0.0</v>
      </c>
      <c r="I184" s="227">
        <v>16.0</v>
      </c>
      <c r="J184" s="227">
        <v>0.0</v>
      </c>
      <c r="K184" s="227">
        <v>26.0</v>
      </c>
      <c r="L184" s="227">
        <v>391.0</v>
      </c>
      <c r="M184" s="227">
        <v>4.0</v>
      </c>
      <c r="N184" s="227">
        <v>0.0</v>
      </c>
      <c r="O184" s="227">
        <v>10.1</v>
      </c>
      <c r="P184" s="227">
        <v>70.78</v>
      </c>
      <c r="Q184" s="227"/>
      <c r="R184" s="227"/>
      <c r="S184" s="227"/>
      <c r="T184" s="227"/>
      <c r="U184" s="3" t="str">
        <f t="shared" si="1"/>
        <v>#REF!</v>
      </c>
      <c r="V184" s="227"/>
      <c r="W184" s="227"/>
      <c r="X184" s="227"/>
      <c r="Y184" s="227"/>
      <c r="Z184" s="227"/>
    </row>
    <row r="185" ht="12.0" customHeight="1">
      <c r="A185" s="227">
        <v>178.0</v>
      </c>
      <c r="B185" s="227" t="s">
        <v>306</v>
      </c>
      <c r="C185" s="227" t="s">
        <v>53</v>
      </c>
      <c r="D185" s="227" t="s">
        <v>17</v>
      </c>
      <c r="E185" s="227">
        <v>14.0</v>
      </c>
      <c r="F185" s="227">
        <v>0.0</v>
      </c>
      <c r="G185" s="227">
        <v>0.0</v>
      </c>
      <c r="H185" s="227">
        <v>0.0</v>
      </c>
      <c r="I185" s="227">
        <v>315.0</v>
      </c>
      <c r="J185" s="227">
        <v>4.0</v>
      </c>
      <c r="K185" s="227">
        <v>27.0</v>
      </c>
      <c r="L185" s="227">
        <v>152.0</v>
      </c>
      <c r="M185" s="227">
        <v>0.0</v>
      </c>
      <c r="N185" s="227">
        <v>0.0</v>
      </c>
      <c r="O185" s="227">
        <v>5.0</v>
      </c>
      <c r="P185" s="227">
        <v>70.7</v>
      </c>
      <c r="Q185" s="227"/>
      <c r="R185" s="227"/>
      <c r="S185" s="227"/>
      <c r="T185" s="227"/>
      <c r="U185" s="3" t="str">
        <f t="shared" si="1"/>
        <v>#REF!</v>
      </c>
      <c r="V185" s="227"/>
      <c r="W185" s="227"/>
      <c r="X185" s="227"/>
      <c r="Y185" s="227"/>
      <c r="Z185" s="227"/>
    </row>
    <row r="186" ht="12.0" customHeight="1">
      <c r="A186" s="227">
        <v>179.0</v>
      </c>
      <c r="B186" s="227" t="s">
        <v>1026</v>
      </c>
      <c r="C186" s="227" t="s">
        <v>140</v>
      </c>
      <c r="D186" s="227" t="s">
        <v>34</v>
      </c>
      <c r="E186" s="227">
        <v>15.0</v>
      </c>
      <c r="F186" s="227">
        <v>0.0</v>
      </c>
      <c r="G186" s="227">
        <v>0.0</v>
      </c>
      <c r="H186" s="227">
        <v>0.0</v>
      </c>
      <c r="I186" s="227">
        <v>228.0</v>
      </c>
      <c r="J186" s="227">
        <v>1.0</v>
      </c>
      <c r="K186" s="227">
        <v>21.0</v>
      </c>
      <c r="L186" s="227">
        <v>247.0</v>
      </c>
      <c r="M186" s="227">
        <v>3.0</v>
      </c>
      <c r="N186" s="227">
        <v>1.0</v>
      </c>
      <c r="O186" s="227">
        <v>4.6</v>
      </c>
      <c r="P186" s="227">
        <v>69.5</v>
      </c>
      <c r="Q186" s="227"/>
      <c r="R186" s="227"/>
      <c r="S186" s="227"/>
      <c r="T186" s="227"/>
      <c r="U186" s="3" t="str">
        <f t="shared" si="1"/>
        <v>#REF!</v>
      </c>
      <c r="V186" s="227"/>
      <c r="W186" s="227"/>
      <c r="X186" s="227"/>
      <c r="Y186" s="227"/>
      <c r="Z186" s="227"/>
    </row>
    <row r="187" ht="12.0" customHeight="1">
      <c r="A187" s="227">
        <v>180.0</v>
      </c>
      <c r="B187" s="227" t="s">
        <v>314</v>
      </c>
      <c r="C187" s="227" t="s">
        <v>117</v>
      </c>
      <c r="D187" s="227" t="s">
        <v>34</v>
      </c>
      <c r="E187" s="227">
        <v>15.0</v>
      </c>
      <c r="F187" s="227">
        <v>28.0</v>
      </c>
      <c r="G187" s="227">
        <v>1.0</v>
      </c>
      <c r="H187" s="227">
        <v>0.0</v>
      </c>
      <c r="I187" s="227">
        <v>-2.0</v>
      </c>
      <c r="J187" s="227">
        <v>0.0</v>
      </c>
      <c r="K187" s="227">
        <v>59.0</v>
      </c>
      <c r="L187" s="227">
        <v>575.0</v>
      </c>
      <c r="M187" s="227">
        <v>1.0</v>
      </c>
      <c r="N187" s="227">
        <v>0.0</v>
      </c>
      <c r="O187" s="227">
        <v>4.6</v>
      </c>
      <c r="P187" s="227">
        <v>68.42</v>
      </c>
      <c r="Q187" s="227"/>
      <c r="R187" s="227"/>
      <c r="S187" s="227"/>
      <c r="T187" s="227"/>
      <c r="U187" s="3" t="str">
        <f t="shared" si="1"/>
        <v>#REF!</v>
      </c>
      <c r="V187" s="227"/>
      <c r="W187" s="227"/>
      <c r="X187" s="227"/>
      <c r="Y187" s="227"/>
      <c r="Z187" s="227"/>
    </row>
    <row r="188" ht="12.0" customHeight="1">
      <c r="A188" s="227">
        <v>181.0</v>
      </c>
      <c r="B188" s="227" t="s">
        <v>4679</v>
      </c>
      <c r="C188" s="227" t="s">
        <v>117</v>
      </c>
      <c r="D188" s="227" t="s">
        <v>75</v>
      </c>
      <c r="E188" s="227">
        <v>7.0</v>
      </c>
      <c r="F188" s="227">
        <v>1247.0</v>
      </c>
      <c r="G188" s="227">
        <v>6.0</v>
      </c>
      <c r="H188" s="227">
        <v>4.0</v>
      </c>
      <c r="I188" s="227">
        <v>21.0</v>
      </c>
      <c r="J188" s="227">
        <v>0.0</v>
      </c>
      <c r="K188" s="227">
        <v>0.0</v>
      </c>
      <c r="L188" s="227">
        <v>0.0</v>
      </c>
      <c r="M188" s="227">
        <v>0.0</v>
      </c>
      <c r="N188" s="227">
        <v>1.0</v>
      </c>
      <c r="O188" s="227">
        <v>9.7</v>
      </c>
      <c r="P188" s="227">
        <v>67.98</v>
      </c>
      <c r="Q188" s="227"/>
      <c r="R188" s="227"/>
      <c r="S188" s="227"/>
      <c r="T188" s="227"/>
      <c r="U188" s="3" t="str">
        <f t="shared" si="1"/>
        <v>#REF!</v>
      </c>
      <c r="V188" s="227"/>
      <c r="W188" s="227"/>
      <c r="X188" s="227"/>
      <c r="Y188" s="227"/>
      <c r="Z188" s="227"/>
    </row>
    <row r="189" ht="12.0" customHeight="1">
      <c r="A189" s="227">
        <v>182.0</v>
      </c>
      <c r="B189" s="227" t="s">
        <v>2378</v>
      </c>
      <c r="C189" s="227" t="s">
        <v>114</v>
      </c>
      <c r="D189" s="227" t="s">
        <v>17</v>
      </c>
      <c r="E189" s="227">
        <v>8.0</v>
      </c>
      <c r="F189" s="227">
        <v>0.0</v>
      </c>
      <c r="G189" s="227">
        <v>0.0</v>
      </c>
      <c r="H189" s="227">
        <v>0.0</v>
      </c>
      <c r="I189" s="227">
        <v>276.0</v>
      </c>
      <c r="J189" s="227">
        <v>3.0</v>
      </c>
      <c r="K189" s="227">
        <v>19.0</v>
      </c>
      <c r="L189" s="227">
        <v>193.0</v>
      </c>
      <c r="M189" s="227">
        <v>1.0</v>
      </c>
      <c r="N189" s="227">
        <v>2.0</v>
      </c>
      <c r="O189" s="227">
        <v>8.4</v>
      </c>
      <c r="P189" s="227">
        <v>66.9</v>
      </c>
      <c r="Q189" s="227"/>
      <c r="R189" s="227"/>
      <c r="S189" s="227"/>
      <c r="T189" s="227"/>
      <c r="U189" s="3" t="str">
        <f t="shared" si="1"/>
        <v>#REF!</v>
      </c>
      <c r="V189" s="227"/>
      <c r="W189" s="227"/>
      <c r="X189" s="227"/>
      <c r="Y189" s="227"/>
      <c r="Z189" s="227"/>
    </row>
    <row r="190" ht="12.0" customHeight="1">
      <c r="A190" s="227">
        <v>183.0</v>
      </c>
      <c r="B190" s="227" t="s">
        <v>1511</v>
      </c>
      <c r="C190" s="227" t="s">
        <v>2564</v>
      </c>
      <c r="D190" s="227" t="s">
        <v>61</v>
      </c>
      <c r="E190" s="227">
        <v>13.0</v>
      </c>
      <c r="F190" s="227">
        <v>0.0</v>
      </c>
      <c r="G190" s="227">
        <v>0.0</v>
      </c>
      <c r="H190" s="227">
        <v>0.0</v>
      </c>
      <c r="I190" s="227">
        <v>0.0</v>
      </c>
      <c r="J190" s="227">
        <v>0.0</v>
      </c>
      <c r="K190" s="227">
        <v>54.0</v>
      </c>
      <c r="L190" s="227">
        <v>558.0</v>
      </c>
      <c r="M190" s="227">
        <v>2.0</v>
      </c>
      <c r="N190" s="227">
        <v>1.0</v>
      </c>
      <c r="O190" s="227">
        <v>5.1</v>
      </c>
      <c r="P190" s="227">
        <v>65.8</v>
      </c>
      <c r="Q190" s="227"/>
      <c r="R190" s="227"/>
      <c r="S190" s="227"/>
      <c r="T190" s="227"/>
      <c r="U190" s="3" t="str">
        <f t="shared" si="1"/>
        <v>#REF!</v>
      </c>
      <c r="V190" s="227"/>
      <c r="W190" s="227"/>
      <c r="X190" s="227"/>
      <c r="Y190" s="227"/>
      <c r="Z190" s="227"/>
    </row>
    <row r="191" ht="12.0" customHeight="1">
      <c r="A191" s="227">
        <v>184.0</v>
      </c>
      <c r="B191" s="227" t="s">
        <v>1949</v>
      </c>
      <c r="C191" s="227" t="s">
        <v>2564</v>
      </c>
      <c r="D191" s="227" t="s">
        <v>34</v>
      </c>
      <c r="E191" s="227">
        <v>15.0</v>
      </c>
      <c r="F191" s="227">
        <v>0.0</v>
      </c>
      <c r="G191" s="227">
        <v>0.0</v>
      </c>
      <c r="H191" s="227">
        <v>0.0</v>
      </c>
      <c r="I191" s="227">
        <v>0.0</v>
      </c>
      <c r="J191" s="227">
        <v>0.0</v>
      </c>
      <c r="K191" s="227">
        <v>44.0</v>
      </c>
      <c r="L191" s="227">
        <v>532.0</v>
      </c>
      <c r="M191" s="227">
        <v>2.0</v>
      </c>
      <c r="N191" s="227">
        <v>0.0</v>
      </c>
      <c r="O191" s="227">
        <v>4.3</v>
      </c>
      <c r="P191" s="227">
        <v>65.2</v>
      </c>
      <c r="Q191" s="227"/>
      <c r="R191" s="227"/>
      <c r="S191" s="227"/>
      <c r="T191" s="227"/>
      <c r="U191" s="3" t="str">
        <f t="shared" si="1"/>
        <v>#REF!</v>
      </c>
      <c r="V191" s="227"/>
      <c r="W191" s="227"/>
      <c r="X191" s="227"/>
      <c r="Y191" s="227"/>
      <c r="Z191" s="227"/>
    </row>
    <row r="192" ht="12.0" customHeight="1">
      <c r="A192" s="227">
        <v>185.0</v>
      </c>
      <c r="B192" s="227" t="s">
        <v>2157</v>
      </c>
      <c r="C192" s="227" t="s">
        <v>123</v>
      </c>
      <c r="D192" s="227" t="s">
        <v>17</v>
      </c>
      <c r="E192" s="227">
        <v>13.0</v>
      </c>
      <c r="F192" s="227">
        <v>0.0</v>
      </c>
      <c r="G192" s="227">
        <v>0.0</v>
      </c>
      <c r="H192" s="227">
        <v>0.0</v>
      </c>
      <c r="I192" s="227">
        <v>385.0</v>
      </c>
      <c r="J192" s="227">
        <v>1.0</v>
      </c>
      <c r="K192" s="227">
        <v>13.0</v>
      </c>
      <c r="L192" s="227">
        <v>205.0</v>
      </c>
      <c r="M192" s="227">
        <v>0.0</v>
      </c>
      <c r="N192" s="227">
        <v>0.0</v>
      </c>
      <c r="O192" s="227">
        <v>5.0</v>
      </c>
      <c r="P192" s="227">
        <v>65.0</v>
      </c>
      <c r="Q192" s="227"/>
      <c r="R192" s="227"/>
      <c r="S192" s="227"/>
      <c r="T192" s="227"/>
      <c r="U192" s="3" t="str">
        <f t="shared" si="1"/>
        <v>#REF!</v>
      </c>
      <c r="V192" s="227"/>
      <c r="W192" s="227"/>
      <c r="X192" s="227"/>
      <c r="Y192" s="227"/>
      <c r="Z192" s="227"/>
    </row>
    <row r="193" ht="12.0" customHeight="1">
      <c r="A193" s="227">
        <v>186.0</v>
      </c>
      <c r="B193" s="227" t="s">
        <v>131</v>
      </c>
      <c r="C193" s="227" t="s">
        <v>23</v>
      </c>
      <c r="D193" s="227" t="s">
        <v>34</v>
      </c>
      <c r="E193" s="227">
        <v>16.0</v>
      </c>
      <c r="F193" s="227">
        <v>0.0</v>
      </c>
      <c r="G193" s="227">
        <v>0.0</v>
      </c>
      <c r="H193" s="227">
        <v>0.0</v>
      </c>
      <c r="I193" s="227">
        <v>0.0</v>
      </c>
      <c r="J193" s="227">
        <v>0.0</v>
      </c>
      <c r="K193" s="227">
        <v>33.0</v>
      </c>
      <c r="L193" s="227">
        <v>507.0</v>
      </c>
      <c r="M193" s="227">
        <v>2.0</v>
      </c>
      <c r="N193" s="227">
        <v>0.0</v>
      </c>
      <c r="O193" s="227">
        <v>4.0</v>
      </c>
      <c r="P193" s="227">
        <v>64.7</v>
      </c>
      <c r="Q193" s="227"/>
      <c r="R193" s="227"/>
      <c r="S193" s="227"/>
      <c r="T193" s="227"/>
      <c r="U193" s="3" t="str">
        <f t="shared" si="1"/>
        <v>#REF!</v>
      </c>
      <c r="V193" s="227"/>
      <c r="W193" s="227"/>
      <c r="X193" s="227"/>
      <c r="Y193" s="227"/>
      <c r="Z193" s="227"/>
    </row>
    <row r="194" ht="12.0" customHeight="1">
      <c r="A194" s="227">
        <v>187.0</v>
      </c>
      <c r="B194" s="227" t="s">
        <v>1012</v>
      </c>
      <c r="C194" s="227" t="s">
        <v>64</v>
      </c>
      <c r="D194" s="227" t="s">
        <v>34</v>
      </c>
      <c r="E194" s="227">
        <v>11.0</v>
      </c>
      <c r="F194" s="227">
        <v>0.0</v>
      </c>
      <c r="G194" s="227">
        <v>0.0</v>
      </c>
      <c r="H194" s="227">
        <v>0.0</v>
      </c>
      <c r="I194" s="227">
        <v>9.0</v>
      </c>
      <c r="J194" s="227">
        <v>0.0</v>
      </c>
      <c r="K194" s="227">
        <v>23.0</v>
      </c>
      <c r="L194" s="227">
        <v>395.0</v>
      </c>
      <c r="M194" s="227">
        <v>4.0</v>
      </c>
      <c r="N194" s="227">
        <v>0.0</v>
      </c>
      <c r="O194" s="227">
        <v>5.9</v>
      </c>
      <c r="P194" s="227">
        <v>64.4</v>
      </c>
      <c r="Q194" s="227"/>
      <c r="R194" s="227"/>
      <c r="S194" s="227"/>
      <c r="T194" s="227"/>
      <c r="U194" s="3" t="str">
        <f t="shared" si="1"/>
        <v>#REF!</v>
      </c>
      <c r="V194" s="227"/>
      <c r="W194" s="227"/>
      <c r="X194" s="227"/>
      <c r="Y194" s="227"/>
      <c r="Z194" s="227"/>
    </row>
    <row r="195" ht="12.0" customHeight="1">
      <c r="A195" s="227">
        <v>188.0</v>
      </c>
      <c r="B195" s="227" t="s">
        <v>1567</v>
      </c>
      <c r="C195" s="227" t="s">
        <v>111</v>
      </c>
      <c r="D195" s="227" t="s">
        <v>34</v>
      </c>
      <c r="E195" s="227">
        <v>16.0</v>
      </c>
      <c r="F195" s="227">
        <v>0.0</v>
      </c>
      <c r="G195" s="227">
        <v>0.0</v>
      </c>
      <c r="H195" s="227">
        <v>0.0</v>
      </c>
      <c r="I195" s="227">
        <v>-4.0</v>
      </c>
      <c r="J195" s="227">
        <v>0.0</v>
      </c>
      <c r="K195" s="227">
        <v>53.0</v>
      </c>
      <c r="L195" s="227">
        <v>485.0</v>
      </c>
      <c r="M195" s="227">
        <v>2.0</v>
      </c>
      <c r="N195" s="227">
        <v>0.0</v>
      </c>
      <c r="O195" s="227">
        <v>4.0</v>
      </c>
      <c r="P195" s="227">
        <v>64.1</v>
      </c>
      <c r="Q195" s="227"/>
      <c r="R195" s="227"/>
      <c r="S195" s="227"/>
      <c r="T195" s="227"/>
      <c r="U195" s="3" t="str">
        <f t="shared" si="1"/>
        <v>#REF!</v>
      </c>
      <c r="V195" s="227"/>
      <c r="W195" s="227"/>
      <c r="X195" s="227"/>
      <c r="Y195" s="227"/>
      <c r="Z195" s="227"/>
    </row>
    <row r="196" ht="12.0" customHeight="1">
      <c r="A196" s="227">
        <v>189.0</v>
      </c>
      <c r="B196" s="227" t="s">
        <v>1429</v>
      </c>
      <c r="C196" s="227" t="s">
        <v>50</v>
      </c>
      <c r="D196" s="227" t="s">
        <v>17</v>
      </c>
      <c r="E196" s="227">
        <v>6.0</v>
      </c>
      <c r="F196" s="227">
        <v>0.0</v>
      </c>
      <c r="G196" s="227">
        <v>0.0</v>
      </c>
      <c r="H196" s="227">
        <v>0.0</v>
      </c>
      <c r="I196" s="227">
        <v>376.0</v>
      </c>
      <c r="J196" s="227">
        <v>3.0</v>
      </c>
      <c r="K196" s="227">
        <v>15.0</v>
      </c>
      <c r="L196" s="227">
        <v>84.0</v>
      </c>
      <c r="M196" s="227">
        <v>0.0</v>
      </c>
      <c r="N196" s="227">
        <v>0.0</v>
      </c>
      <c r="O196" s="227">
        <v>10.7</v>
      </c>
      <c r="P196" s="227">
        <v>64.0</v>
      </c>
      <c r="Q196" s="227"/>
      <c r="R196" s="227"/>
      <c r="S196" s="227"/>
      <c r="T196" s="227"/>
      <c r="U196" s="3" t="str">
        <f t="shared" si="1"/>
        <v>#REF!</v>
      </c>
      <c r="V196" s="227"/>
      <c r="W196" s="227"/>
      <c r="X196" s="227"/>
      <c r="Y196" s="227"/>
      <c r="Z196" s="227"/>
    </row>
    <row r="197" ht="12.0" customHeight="1">
      <c r="A197" s="227">
        <v>190.0</v>
      </c>
      <c r="B197" s="227" t="s">
        <v>268</v>
      </c>
      <c r="C197" s="227" t="s">
        <v>44</v>
      </c>
      <c r="D197" s="227" t="s">
        <v>34</v>
      </c>
      <c r="E197" s="227">
        <v>13.0</v>
      </c>
      <c r="F197" s="227">
        <v>0.0</v>
      </c>
      <c r="G197" s="227">
        <v>0.0</v>
      </c>
      <c r="H197" s="227">
        <v>0.0</v>
      </c>
      <c r="I197" s="227">
        <v>9.0</v>
      </c>
      <c r="J197" s="227">
        <v>0.0</v>
      </c>
      <c r="K197" s="227">
        <v>21.0</v>
      </c>
      <c r="L197" s="227">
        <v>210.0</v>
      </c>
      <c r="M197" s="227">
        <v>7.0</v>
      </c>
      <c r="N197" s="227">
        <v>0.0</v>
      </c>
      <c r="O197" s="227">
        <v>4.9</v>
      </c>
      <c r="P197" s="227">
        <v>63.9</v>
      </c>
      <c r="Q197" s="227"/>
      <c r="R197" s="227"/>
      <c r="S197" s="227"/>
      <c r="T197" s="227"/>
      <c r="U197" s="3" t="str">
        <f t="shared" si="1"/>
        <v>#REF!</v>
      </c>
      <c r="V197" s="227"/>
      <c r="W197" s="227"/>
      <c r="X197" s="227"/>
      <c r="Y197" s="227"/>
      <c r="Z197" s="227"/>
    </row>
    <row r="198" ht="12.0" customHeight="1">
      <c r="A198" s="227">
        <v>191.0</v>
      </c>
      <c r="B198" s="227" t="s">
        <v>349</v>
      </c>
      <c r="C198" s="227" t="s">
        <v>90</v>
      </c>
      <c r="D198" s="227" t="s">
        <v>17</v>
      </c>
      <c r="E198" s="227">
        <v>14.0</v>
      </c>
      <c r="F198" s="227">
        <v>0.0</v>
      </c>
      <c r="G198" s="227">
        <v>0.0</v>
      </c>
      <c r="H198" s="227">
        <v>0.0</v>
      </c>
      <c r="I198" s="227">
        <v>256.0</v>
      </c>
      <c r="J198" s="227">
        <v>0.0</v>
      </c>
      <c r="K198" s="227">
        <v>26.0</v>
      </c>
      <c r="L198" s="227">
        <v>199.0</v>
      </c>
      <c r="M198" s="227">
        <v>3.0</v>
      </c>
      <c r="N198" s="227">
        <v>0.0</v>
      </c>
      <c r="O198" s="227">
        <v>4.5</v>
      </c>
      <c r="P198" s="227">
        <v>63.5</v>
      </c>
      <c r="Q198" s="227"/>
      <c r="R198" s="227"/>
      <c r="S198" s="227"/>
      <c r="T198" s="227"/>
      <c r="U198" s="3" t="str">
        <f t="shared" si="1"/>
        <v>#REF!</v>
      </c>
      <c r="V198" s="227"/>
      <c r="W198" s="227"/>
      <c r="X198" s="227"/>
      <c r="Y198" s="227"/>
      <c r="Z198" s="227"/>
    </row>
    <row r="199" ht="12.0" customHeight="1">
      <c r="A199" s="227">
        <v>192.0</v>
      </c>
      <c r="B199" s="227" t="s">
        <v>376</v>
      </c>
      <c r="C199" s="227" t="s">
        <v>58</v>
      </c>
      <c r="D199" s="227" t="s">
        <v>61</v>
      </c>
      <c r="E199" s="227">
        <v>16.0</v>
      </c>
      <c r="F199" s="227">
        <v>0.0</v>
      </c>
      <c r="G199" s="227">
        <v>0.0</v>
      </c>
      <c r="H199" s="227">
        <v>0.0</v>
      </c>
      <c r="I199" s="227">
        <v>0.0</v>
      </c>
      <c r="J199" s="227">
        <v>0.0</v>
      </c>
      <c r="K199" s="227">
        <v>30.0</v>
      </c>
      <c r="L199" s="227">
        <v>289.0</v>
      </c>
      <c r="M199" s="227">
        <v>6.0</v>
      </c>
      <c r="N199" s="227">
        <v>1.0</v>
      </c>
      <c r="O199" s="227">
        <v>3.9</v>
      </c>
      <c r="P199" s="227">
        <v>62.9</v>
      </c>
      <c r="Q199" s="227"/>
      <c r="R199" s="227"/>
      <c r="S199" s="227"/>
      <c r="T199" s="227"/>
      <c r="U199" s="3" t="str">
        <f t="shared" si="1"/>
        <v>#REF!</v>
      </c>
      <c r="V199" s="227"/>
      <c r="W199" s="227"/>
      <c r="X199" s="227"/>
      <c r="Y199" s="227"/>
      <c r="Z199" s="227"/>
    </row>
    <row r="200" ht="12.0" customHeight="1">
      <c r="A200" s="227">
        <v>193.0</v>
      </c>
      <c r="B200" s="227" t="s">
        <v>1907</v>
      </c>
      <c r="C200" s="227" t="s">
        <v>95</v>
      </c>
      <c r="D200" s="227" t="s">
        <v>17</v>
      </c>
      <c r="E200" s="227">
        <v>11.0</v>
      </c>
      <c r="F200" s="227">
        <v>0.0</v>
      </c>
      <c r="G200" s="227">
        <v>0.0</v>
      </c>
      <c r="H200" s="227">
        <v>0.0</v>
      </c>
      <c r="I200" s="227">
        <v>403.0</v>
      </c>
      <c r="J200" s="227">
        <v>2.0</v>
      </c>
      <c r="K200" s="227">
        <v>5.0</v>
      </c>
      <c r="L200" s="227">
        <v>41.0</v>
      </c>
      <c r="M200" s="227">
        <v>1.0</v>
      </c>
      <c r="N200" s="227">
        <v>0.0</v>
      </c>
      <c r="O200" s="227">
        <v>5.7</v>
      </c>
      <c r="P200" s="227">
        <v>62.4</v>
      </c>
      <c r="Q200" s="227"/>
      <c r="R200" s="227"/>
      <c r="S200" s="227"/>
      <c r="T200" s="227"/>
      <c r="U200" s="3" t="str">
        <f t="shared" si="1"/>
        <v>#REF!</v>
      </c>
      <c r="V200" s="227"/>
      <c r="W200" s="227"/>
      <c r="X200" s="227"/>
      <c r="Y200" s="227"/>
      <c r="Z200" s="227"/>
    </row>
    <row r="201" ht="12.0" customHeight="1">
      <c r="A201" s="227">
        <v>194.0</v>
      </c>
      <c r="B201" s="227" t="s">
        <v>1047</v>
      </c>
      <c r="C201" s="227" t="s">
        <v>50</v>
      </c>
      <c r="D201" s="227" t="s">
        <v>34</v>
      </c>
      <c r="E201" s="227">
        <v>15.0</v>
      </c>
      <c r="F201" s="227">
        <v>0.0</v>
      </c>
      <c r="G201" s="227">
        <v>0.0</v>
      </c>
      <c r="H201" s="227">
        <v>0.0</v>
      </c>
      <c r="I201" s="227">
        <v>5.0</v>
      </c>
      <c r="J201" s="227">
        <v>0.0</v>
      </c>
      <c r="K201" s="227">
        <v>45.0</v>
      </c>
      <c r="L201" s="227">
        <v>494.0</v>
      </c>
      <c r="M201" s="227">
        <v>2.0</v>
      </c>
      <c r="N201" s="227">
        <v>0.0</v>
      </c>
      <c r="O201" s="227">
        <v>4.1</v>
      </c>
      <c r="P201" s="227">
        <v>61.9</v>
      </c>
      <c r="Q201" s="227"/>
      <c r="R201" s="227"/>
      <c r="S201" s="227"/>
      <c r="T201" s="227"/>
      <c r="U201" s="3" t="str">
        <f t="shared" si="1"/>
        <v>#REF!</v>
      </c>
      <c r="V201" s="227"/>
      <c r="W201" s="227"/>
      <c r="X201" s="227"/>
      <c r="Y201" s="227"/>
      <c r="Z201" s="227"/>
    </row>
    <row r="202" ht="12.0" customHeight="1">
      <c r="A202" s="227">
        <v>194.0</v>
      </c>
      <c r="B202" s="227" t="s">
        <v>372</v>
      </c>
      <c r="C202" s="227" t="s">
        <v>44</v>
      </c>
      <c r="D202" s="227" t="s">
        <v>61</v>
      </c>
      <c r="E202" s="227">
        <v>16.0</v>
      </c>
      <c r="F202" s="227">
        <v>0.0</v>
      </c>
      <c r="G202" s="227">
        <v>0.0</v>
      </c>
      <c r="H202" s="227">
        <v>0.0</v>
      </c>
      <c r="I202" s="227">
        <v>0.0</v>
      </c>
      <c r="J202" s="227">
        <v>0.0</v>
      </c>
      <c r="K202" s="227">
        <v>43.0</v>
      </c>
      <c r="L202" s="227">
        <v>439.0</v>
      </c>
      <c r="M202" s="227">
        <v>3.0</v>
      </c>
      <c r="N202" s="227">
        <v>0.0</v>
      </c>
      <c r="O202" s="227">
        <v>3.9</v>
      </c>
      <c r="P202" s="227">
        <v>61.9</v>
      </c>
      <c r="Q202" s="227"/>
      <c r="R202" s="227"/>
      <c r="S202" s="227"/>
      <c r="T202" s="227"/>
      <c r="U202" s="3" t="str">
        <f t="shared" si="1"/>
        <v>#REF!</v>
      </c>
      <c r="V202" s="227"/>
      <c r="W202" s="227"/>
      <c r="X202" s="227"/>
      <c r="Y202" s="227"/>
      <c r="Z202" s="227"/>
    </row>
    <row r="203" ht="12.0" customHeight="1">
      <c r="A203" s="227">
        <v>196.0</v>
      </c>
      <c r="B203" s="227" t="s">
        <v>275</v>
      </c>
      <c r="C203" s="227" t="s">
        <v>85</v>
      </c>
      <c r="D203" s="227" t="s">
        <v>17</v>
      </c>
      <c r="E203" s="227">
        <v>14.0</v>
      </c>
      <c r="F203" s="227">
        <v>0.0</v>
      </c>
      <c r="G203" s="227">
        <v>0.0</v>
      </c>
      <c r="H203" s="227">
        <v>0.0</v>
      </c>
      <c r="I203" s="227">
        <v>419.0</v>
      </c>
      <c r="J203" s="227">
        <v>2.0</v>
      </c>
      <c r="K203" s="227">
        <v>9.0</v>
      </c>
      <c r="L203" s="227">
        <v>75.0</v>
      </c>
      <c r="M203" s="227">
        <v>0.0</v>
      </c>
      <c r="N203" s="227">
        <v>0.0</v>
      </c>
      <c r="O203" s="227">
        <v>4.4</v>
      </c>
      <c r="P203" s="227">
        <v>61.4</v>
      </c>
      <c r="Q203" s="227"/>
      <c r="R203" s="227"/>
      <c r="S203" s="227"/>
      <c r="T203" s="227"/>
      <c r="U203" s="3" t="str">
        <f t="shared" si="1"/>
        <v>#REF!</v>
      </c>
      <c r="V203" s="227"/>
      <c r="W203" s="227"/>
      <c r="X203" s="227"/>
      <c r="Y203" s="227"/>
      <c r="Z203" s="227"/>
    </row>
    <row r="204" ht="12.0" customHeight="1">
      <c r="A204" s="227">
        <v>197.0</v>
      </c>
      <c r="B204" s="229" t="s">
        <v>281</v>
      </c>
      <c r="C204" s="227" t="s">
        <v>44</v>
      </c>
      <c r="D204" s="227" t="s">
        <v>17</v>
      </c>
      <c r="E204" s="227">
        <v>12.0</v>
      </c>
      <c r="F204" s="227">
        <v>0.0</v>
      </c>
      <c r="G204" s="227">
        <v>0.0</v>
      </c>
      <c r="H204" s="227">
        <v>0.0</v>
      </c>
      <c r="I204" s="227">
        <v>211.0</v>
      </c>
      <c r="J204" s="227">
        <v>3.0</v>
      </c>
      <c r="K204" s="227">
        <v>35.0</v>
      </c>
      <c r="L204" s="227">
        <v>218.0</v>
      </c>
      <c r="M204" s="227">
        <v>0.0</v>
      </c>
      <c r="N204" s="227">
        <v>0.0</v>
      </c>
      <c r="O204" s="227">
        <v>5.1</v>
      </c>
      <c r="P204" s="227">
        <v>60.9</v>
      </c>
      <c r="Q204" s="227"/>
      <c r="R204" s="227"/>
      <c r="S204" s="227"/>
      <c r="T204" s="227"/>
      <c r="U204" s="3" t="str">
        <f t="shared" si="1"/>
        <v>#REF!</v>
      </c>
      <c r="V204" s="227"/>
      <c r="W204" s="227"/>
      <c r="X204" s="227"/>
      <c r="Y204" s="227"/>
      <c r="Z204" s="227"/>
    </row>
    <row r="205" ht="12.0" customHeight="1">
      <c r="A205" s="227">
        <v>198.0</v>
      </c>
      <c r="B205" s="227" t="s">
        <v>4721</v>
      </c>
      <c r="C205" s="227" t="s">
        <v>64</v>
      </c>
      <c r="D205" s="227" t="s">
        <v>17</v>
      </c>
      <c r="E205" s="227">
        <v>12.0</v>
      </c>
      <c r="F205" s="227">
        <v>0.0</v>
      </c>
      <c r="G205" s="227">
        <v>0.0</v>
      </c>
      <c r="H205" s="227">
        <v>0.0</v>
      </c>
      <c r="I205" s="227">
        <v>428.0</v>
      </c>
      <c r="J205" s="227">
        <v>2.0</v>
      </c>
      <c r="K205" s="227">
        <v>8.0</v>
      </c>
      <c r="L205" s="227">
        <v>73.0</v>
      </c>
      <c r="M205" s="227">
        <v>0.0</v>
      </c>
      <c r="N205" s="227">
        <v>1.0</v>
      </c>
      <c r="O205" s="227">
        <v>5.0</v>
      </c>
      <c r="P205" s="227">
        <v>60.1</v>
      </c>
      <c r="Q205" s="227"/>
      <c r="R205" s="227"/>
      <c r="S205" s="227"/>
      <c r="T205" s="227"/>
      <c r="U205" s="3" t="str">
        <f t="shared" si="1"/>
        <v>#REF!</v>
      </c>
      <c r="V205" s="227"/>
      <c r="W205" s="227"/>
      <c r="X205" s="227"/>
      <c r="Y205" s="227"/>
      <c r="Z205" s="227"/>
    </row>
    <row r="206" ht="12.0" customHeight="1">
      <c r="A206" s="227">
        <v>199.0</v>
      </c>
      <c r="B206" s="227" t="s">
        <v>305</v>
      </c>
      <c r="C206" s="227" t="s">
        <v>47</v>
      </c>
      <c r="D206" s="227" t="s">
        <v>34</v>
      </c>
      <c r="E206" s="227">
        <v>16.0</v>
      </c>
      <c r="F206" s="227">
        <v>0.0</v>
      </c>
      <c r="G206" s="227">
        <v>0.0</v>
      </c>
      <c r="H206" s="227">
        <v>0.0</v>
      </c>
      <c r="I206" s="227">
        <v>0.0</v>
      </c>
      <c r="J206" s="227">
        <v>0.0</v>
      </c>
      <c r="K206" s="227">
        <v>32.0</v>
      </c>
      <c r="L206" s="227">
        <v>334.0</v>
      </c>
      <c r="M206" s="227">
        <v>5.0</v>
      </c>
      <c r="N206" s="227">
        <v>2.0</v>
      </c>
      <c r="O206" s="227">
        <v>3.7</v>
      </c>
      <c r="P206" s="227">
        <v>59.4</v>
      </c>
      <c r="Q206" s="227"/>
      <c r="R206" s="227"/>
      <c r="S206" s="227"/>
      <c r="T206" s="227"/>
      <c r="U206" s="3" t="str">
        <f t="shared" si="1"/>
        <v>#REF!</v>
      </c>
      <c r="V206" s="227"/>
      <c r="W206" s="227"/>
      <c r="X206" s="227"/>
      <c r="Y206" s="227"/>
      <c r="Z206" s="227"/>
    </row>
    <row r="207" ht="12.0" customHeight="1">
      <c r="A207" s="227">
        <v>200.0</v>
      </c>
      <c r="B207" s="227" t="s">
        <v>428</v>
      </c>
      <c r="C207" s="227" t="s">
        <v>66</v>
      </c>
      <c r="D207" s="227" t="s">
        <v>17</v>
      </c>
      <c r="E207" s="227">
        <v>11.0</v>
      </c>
      <c r="F207" s="227">
        <v>0.0</v>
      </c>
      <c r="G207" s="227">
        <v>0.0</v>
      </c>
      <c r="H207" s="227">
        <v>0.0</v>
      </c>
      <c r="I207" s="227">
        <v>259.0</v>
      </c>
      <c r="J207" s="227">
        <v>2.0</v>
      </c>
      <c r="K207" s="227">
        <v>22.0</v>
      </c>
      <c r="L207" s="227">
        <v>192.0</v>
      </c>
      <c r="M207" s="227">
        <v>0.0</v>
      </c>
      <c r="N207" s="227">
        <v>0.0</v>
      </c>
      <c r="O207" s="227">
        <v>5.4</v>
      </c>
      <c r="P207" s="227">
        <v>59.1</v>
      </c>
      <c r="Q207" s="227"/>
      <c r="R207" s="227"/>
      <c r="S207" s="227"/>
      <c r="T207" s="227"/>
      <c r="U207" s="3" t="str">
        <f t="shared" si="1"/>
        <v>#REF!</v>
      </c>
      <c r="V207" s="227"/>
      <c r="W207" s="227"/>
      <c r="X207" s="227"/>
      <c r="Y207" s="227"/>
      <c r="Z207" s="227"/>
    </row>
    <row r="208" ht="12.0" customHeight="1">
      <c r="A208" s="227">
        <v>201.0</v>
      </c>
      <c r="B208" s="227" t="s">
        <v>2173</v>
      </c>
      <c r="C208" s="227" t="s">
        <v>47</v>
      </c>
      <c r="D208" s="227" t="s">
        <v>17</v>
      </c>
      <c r="E208" s="227">
        <v>13.0</v>
      </c>
      <c r="F208" s="227">
        <v>0.0</v>
      </c>
      <c r="G208" s="227">
        <v>0.0</v>
      </c>
      <c r="H208" s="227">
        <v>0.0</v>
      </c>
      <c r="I208" s="227">
        <v>246.0</v>
      </c>
      <c r="J208" s="227">
        <v>2.0</v>
      </c>
      <c r="K208" s="227">
        <v>20.0</v>
      </c>
      <c r="L208" s="227">
        <v>224.0</v>
      </c>
      <c r="M208" s="227">
        <v>0.0</v>
      </c>
      <c r="N208" s="227">
        <v>0.0</v>
      </c>
      <c r="O208" s="227">
        <v>4.5</v>
      </c>
      <c r="P208" s="227">
        <v>59.0</v>
      </c>
      <c r="Q208" s="227"/>
      <c r="R208" s="227"/>
      <c r="S208" s="227"/>
      <c r="T208" s="227"/>
      <c r="U208" s="3" t="str">
        <f t="shared" si="1"/>
        <v>#REF!</v>
      </c>
      <c r="V208" s="227"/>
      <c r="W208" s="227"/>
      <c r="X208" s="227"/>
      <c r="Y208" s="227"/>
      <c r="Z208" s="227"/>
    </row>
    <row r="209" ht="12.0" customHeight="1">
      <c r="A209" s="227">
        <v>202.0</v>
      </c>
      <c r="B209" s="227" t="s">
        <v>2149</v>
      </c>
      <c r="C209" s="227" t="s">
        <v>77</v>
      </c>
      <c r="D209" s="227" t="s">
        <v>17</v>
      </c>
      <c r="E209" s="227">
        <v>14.0</v>
      </c>
      <c r="F209" s="227">
        <v>0.0</v>
      </c>
      <c r="G209" s="227">
        <v>0.0</v>
      </c>
      <c r="H209" s="227">
        <v>0.0</v>
      </c>
      <c r="I209" s="227">
        <v>110.0</v>
      </c>
      <c r="J209" s="227">
        <v>3.0</v>
      </c>
      <c r="K209" s="227">
        <v>35.0</v>
      </c>
      <c r="L209" s="227">
        <v>196.0</v>
      </c>
      <c r="M209" s="227">
        <v>2.0</v>
      </c>
      <c r="N209" s="227">
        <v>1.0</v>
      </c>
      <c r="O209" s="227">
        <v>4.2</v>
      </c>
      <c r="P209" s="227">
        <v>58.6</v>
      </c>
      <c r="Q209" s="227"/>
      <c r="R209" s="227"/>
      <c r="S209" s="227"/>
      <c r="T209" s="227"/>
      <c r="U209" s="3" t="str">
        <f t="shared" si="1"/>
        <v>#REF!</v>
      </c>
      <c r="V209" s="227"/>
      <c r="W209" s="227"/>
      <c r="X209" s="227"/>
      <c r="Y209" s="227"/>
      <c r="Z209" s="227"/>
    </row>
    <row r="210" ht="12.0" customHeight="1">
      <c r="A210" s="227">
        <v>203.0</v>
      </c>
      <c r="B210" s="227" t="s">
        <v>203</v>
      </c>
      <c r="C210" s="227" t="s">
        <v>66</v>
      </c>
      <c r="D210" s="227" t="s">
        <v>61</v>
      </c>
      <c r="E210" s="227">
        <v>16.0</v>
      </c>
      <c r="F210" s="227">
        <v>0.0</v>
      </c>
      <c r="G210" s="227">
        <v>0.0</v>
      </c>
      <c r="H210" s="227">
        <v>0.0</v>
      </c>
      <c r="I210" s="227">
        <v>0.0</v>
      </c>
      <c r="J210" s="227">
        <v>0.0</v>
      </c>
      <c r="K210" s="227">
        <v>33.0</v>
      </c>
      <c r="L210" s="227">
        <v>334.0</v>
      </c>
      <c r="M210" s="227">
        <v>4.0</v>
      </c>
      <c r="N210" s="227">
        <v>0.0</v>
      </c>
      <c r="O210" s="227">
        <v>3.6</v>
      </c>
      <c r="P210" s="227">
        <v>57.4</v>
      </c>
      <c r="Q210" s="227"/>
      <c r="R210" s="227"/>
      <c r="S210" s="227"/>
      <c r="T210" s="227"/>
      <c r="U210" s="3" t="str">
        <f t="shared" si="1"/>
        <v>#REF!</v>
      </c>
      <c r="V210" s="227"/>
      <c r="W210" s="227"/>
      <c r="X210" s="227"/>
      <c r="Y210" s="227"/>
      <c r="Z210" s="227"/>
    </row>
    <row r="211" ht="12.0" customHeight="1">
      <c r="A211" s="227">
        <v>204.0</v>
      </c>
      <c r="B211" s="227" t="s">
        <v>2007</v>
      </c>
      <c r="C211" s="227" t="s">
        <v>70</v>
      </c>
      <c r="D211" s="227" t="s">
        <v>17</v>
      </c>
      <c r="E211" s="227">
        <v>14.0</v>
      </c>
      <c r="F211" s="227">
        <v>0.0</v>
      </c>
      <c r="G211" s="227">
        <v>0.0</v>
      </c>
      <c r="H211" s="227">
        <v>0.0</v>
      </c>
      <c r="I211" s="227">
        <v>171.0</v>
      </c>
      <c r="J211" s="227">
        <v>0.0</v>
      </c>
      <c r="K211" s="227">
        <v>61.0</v>
      </c>
      <c r="L211" s="227">
        <v>384.0</v>
      </c>
      <c r="M211" s="227">
        <v>0.0</v>
      </c>
      <c r="N211" s="227">
        <v>0.0</v>
      </c>
      <c r="O211" s="227">
        <v>4.0</v>
      </c>
      <c r="P211" s="227">
        <v>55.5</v>
      </c>
      <c r="Q211" s="227"/>
      <c r="R211" s="227"/>
      <c r="S211" s="227"/>
      <c r="T211" s="227"/>
      <c r="U211" s="3" t="str">
        <f t="shared" si="1"/>
        <v>#REF!</v>
      </c>
      <c r="V211" s="227"/>
      <c r="W211" s="227"/>
      <c r="X211" s="227"/>
      <c r="Y211" s="227"/>
      <c r="Z211" s="227"/>
    </row>
    <row r="212" ht="12.0" customHeight="1">
      <c r="A212" s="227">
        <v>205.0</v>
      </c>
      <c r="B212" s="227" t="s">
        <v>2816</v>
      </c>
      <c r="C212" s="227" t="s">
        <v>18</v>
      </c>
      <c r="D212" s="227" t="s">
        <v>34</v>
      </c>
      <c r="E212" s="227">
        <v>16.0</v>
      </c>
      <c r="F212" s="227">
        <v>0.0</v>
      </c>
      <c r="G212" s="227">
        <v>0.0</v>
      </c>
      <c r="H212" s="227">
        <v>0.0</v>
      </c>
      <c r="I212" s="227">
        <v>39.0</v>
      </c>
      <c r="J212" s="227">
        <v>0.0</v>
      </c>
      <c r="K212" s="227">
        <v>43.0</v>
      </c>
      <c r="L212" s="227">
        <v>447.0</v>
      </c>
      <c r="M212" s="227">
        <v>1.0</v>
      </c>
      <c r="N212" s="227">
        <v>1.0</v>
      </c>
      <c r="O212" s="227">
        <v>3.4</v>
      </c>
      <c r="P212" s="227">
        <v>54.6</v>
      </c>
      <c r="Q212" s="227"/>
      <c r="R212" s="227"/>
      <c r="S212" s="227"/>
      <c r="T212" s="227"/>
      <c r="U212" s="3" t="str">
        <f t="shared" si="1"/>
        <v>#REF!</v>
      </c>
      <c r="V212" s="227"/>
      <c r="W212" s="227"/>
      <c r="X212" s="227"/>
      <c r="Y212" s="227"/>
      <c r="Z212" s="227"/>
    </row>
    <row r="213" ht="12.0" customHeight="1">
      <c r="A213" s="227">
        <v>206.0</v>
      </c>
      <c r="B213" s="227" t="s">
        <v>982</v>
      </c>
      <c r="C213" s="227" t="s">
        <v>90</v>
      </c>
      <c r="D213" s="227" t="s">
        <v>61</v>
      </c>
      <c r="E213" s="227">
        <v>16.0</v>
      </c>
      <c r="F213" s="227">
        <v>0.0</v>
      </c>
      <c r="G213" s="227">
        <v>0.0</v>
      </c>
      <c r="H213" s="227">
        <v>0.0</v>
      </c>
      <c r="I213" s="227">
        <v>0.0</v>
      </c>
      <c r="J213" s="227">
        <v>0.0</v>
      </c>
      <c r="K213" s="227">
        <v>30.0</v>
      </c>
      <c r="L213" s="227">
        <v>423.0</v>
      </c>
      <c r="M213" s="227">
        <v>2.0</v>
      </c>
      <c r="N213" s="227">
        <v>0.0</v>
      </c>
      <c r="O213" s="227">
        <v>3.4</v>
      </c>
      <c r="P213" s="227">
        <v>54.3</v>
      </c>
      <c r="Q213" s="227"/>
      <c r="R213" s="227"/>
      <c r="S213" s="227"/>
      <c r="T213" s="227"/>
      <c r="U213" s="3" t="str">
        <f t="shared" si="1"/>
        <v>#REF!</v>
      </c>
      <c r="V213" s="227"/>
      <c r="W213" s="227"/>
      <c r="X213" s="227"/>
      <c r="Y213" s="227"/>
      <c r="Z213" s="227"/>
    </row>
    <row r="214" ht="12.0" customHeight="1">
      <c r="A214" s="227">
        <v>207.0</v>
      </c>
      <c r="B214" s="227" t="s">
        <v>171</v>
      </c>
      <c r="C214" s="227" t="s">
        <v>2564</v>
      </c>
      <c r="D214" s="227" t="s">
        <v>34</v>
      </c>
      <c r="E214" s="227">
        <v>9.0</v>
      </c>
      <c r="F214" s="227">
        <v>0.0</v>
      </c>
      <c r="G214" s="227">
        <v>0.0</v>
      </c>
      <c r="H214" s="227">
        <v>0.0</v>
      </c>
      <c r="I214" s="227">
        <v>30.0</v>
      </c>
      <c r="J214" s="227">
        <v>0.0</v>
      </c>
      <c r="K214" s="227">
        <v>29.0</v>
      </c>
      <c r="L214" s="227">
        <v>388.0</v>
      </c>
      <c r="M214" s="227">
        <v>2.0</v>
      </c>
      <c r="N214" s="227">
        <v>0.0</v>
      </c>
      <c r="O214" s="227">
        <v>6.0</v>
      </c>
      <c r="P214" s="227">
        <v>53.8</v>
      </c>
      <c r="Q214" s="227"/>
      <c r="R214" s="227"/>
      <c r="S214" s="227"/>
      <c r="T214" s="227"/>
      <c r="U214" s="3" t="str">
        <f t="shared" si="1"/>
        <v>#REF!</v>
      </c>
      <c r="V214" s="227"/>
      <c r="W214" s="227"/>
      <c r="X214" s="227"/>
      <c r="Y214" s="227"/>
      <c r="Z214" s="227"/>
    </row>
    <row r="215" ht="12.0" customHeight="1">
      <c r="A215" s="227">
        <v>208.0</v>
      </c>
      <c r="B215" s="227" t="s">
        <v>302</v>
      </c>
      <c r="C215" s="227" t="s">
        <v>95</v>
      </c>
      <c r="D215" s="227" t="s">
        <v>61</v>
      </c>
      <c r="E215" s="227">
        <v>16.0</v>
      </c>
      <c r="F215" s="227">
        <v>0.0</v>
      </c>
      <c r="G215" s="227">
        <v>0.0</v>
      </c>
      <c r="H215" s="227">
        <v>0.0</v>
      </c>
      <c r="I215" s="227">
        <v>16.0</v>
      </c>
      <c r="J215" s="227">
        <v>0.0</v>
      </c>
      <c r="K215" s="227">
        <v>33.0</v>
      </c>
      <c r="L215" s="227">
        <v>320.0</v>
      </c>
      <c r="M215" s="227">
        <v>3.0</v>
      </c>
      <c r="N215" s="227">
        <v>0.0</v>
      </c>
      <c r="O215" s="227">
        <v>3.4</v>
      </c>
      <c r="P215" s="227">
        <v>53.6</v>
      </c>
      <c r="Q215" s="227"/>
      <c r="R215" s="227"/>
      <c r="S215" s="227"/>
      <c r="T215" s="227"/>
      <c r="U215" s="3" t="str">
        <f t="shared" si="1"/>
        <v>#REF!</v>
      </c>
      <c r="V215" s="227"/>
      <c r="W215" s="227"/>
      <c r="X215" s="227"/>
      <c r="Y215" s="227"/>
      <c r="Z215" s="227"/>
    </row>
    <row r="216" ht="12.0" customHeight="1">
      <c r="A216" s="227">
        <v>209.0</v>
      </c>
      <c r="B216" s="227" t="s">
        <v>255</v>
      </c>
      <c r="C216" s="227" t="s">
        <v>18</v>
      </c>
      <c r="D216" s="227" t="s">
        <v>61</v>
      </c>
      <c r="E216" s="227">
        <v>9.0</v>
      </c>
      <c r="F216" s="227">
        <v>0.0</v>
      </c>
      <c r="G216" s="227">
        <v>0.0</v>
      </c>
      <c r="H216" s="227">
        <v>0.0</v>
      </c>
      <c r="I216" s="227">
        <v>0.0</v>
      </c>
      <c r="J216" s="227">
        <v>0.0</v>
      </c>
      <c r="K216" s="227">
        <v>27.0</v>
      </c>
      <c r="L216" s="227">
        <v>291.0</v>
      </c>
      <c r="M216" s="227">
        <v>4.0</v>
      </c>
      <c r="N216" s="227">
        <v>0.0</v>
      </c>
      <c r="O216" s="227">
        <v>5.9</v>
      </c>
      <c r="P216" s="227">
        <v>53.1</v>
      </c>
      <c r="Q216" s="227"/>
      <c r="R216" s="227"/>
      <c r="S216" s="227"/>
      <c r="T216" s="227"/>
      <c r="U216" s="3" t="str">
        <f t="shared" si="1"/>
        <v>#REF!</v>
      </c>
      <c r="V216" s="227"/>
      <c r="W216" s="227"/>
      <c r="X216" s="227"/>
      <c r="Y216" s="227"/>
      <c r="Z216" s="227"/>
    </row>
    <row r="217" ht="12.0" customHeight="1">
      <c r="A217" s="227">
        <v>209.0</v>
      </c>
      <c r="B217" s="227" t="s">
        <v>3197</v>
      </c>
      <c r="C217" s="227" t="s">
        <v>36</v>
      </c>
      <c r="D217" s="227" t="s">
        <v>34</v>
      </c>
      <c r="E217" s="227">
        <v>14.0</v>
      </c>
      <c r="F217" s="227">
        <v>0.0</v>
      </c>
      <c r="G217" s="227">
        <v>0.0</v>
      </c>
      <c r="H217" s="227">
        <v>0.0</v>
      </c>
      <c r="I217" s="227">
        <v>0.0</v>
      </c>
      <c r="J217" s="227">
        <v>0.0</v>
      </c>
      <c r="K217" s="227">
        <v>17.0</v>
      </c>
      <c r="L217" s="227">
        <v>231.0</v>
      </c>
      <c r="M217" s="227">
        <v>5.0</v>
      </c>
      <c r="N217" s="227">
        <v>0.0</v>
      </c>
      <c r="O217" s="227">
        <v>3.8</v>
      </c>
      <c r="P217" s="227">
        <v>53.1</v>
      </c>
      <c r="Q217" s="227"/>
      <c r="R217" s="227"/>
      <c r="S217" s="227"/>
      <c r="T217" s="227"/>
      <c r="U217" s="3" t="str">
        <f t="shared" si="1"/>
        <v>#REF!</v>
      </c>
      <c r="V217" s="227"/>
      <c r="W217" s="227"/>
      <c r="X217" s="227"/>
      <c r="Y217" s="227"/>
      <c r="Z217" s="227"/>
    </row>
    <row r="218" ht="12.0" customHeight="1">
      <c r="A218" s="227">
        <v>211.0</v>
      </c>
      <c r="B218" s="227" t="s">
        <v>363</v>
      </c>
      <c r="C218" s="227" t="s">
        <v>47</v>
      </c>
      <c r="D218" s="227" t="s">
        <v>34</v>
      </c>
      <c r="E218" s="227">
        <v>16.0</v>
      </c>
      <c r="F218" s="227">
        <v>0.0</v>
      </c>
      <c r="G218" s="227">
        <v>0.0</v>
      </c>
      <c r="H218" s="227">
        <v>0.0</v>
      </c>
      <c r="I218" s="227">
        <v>0.0</v>
      </c>
      <c r="J218" s="227">
        <v>0.0</v>
      </c>
      <c r="K218" s="227">
        <v>22.0</v>
      </c>
      <c r="L218" s="227">
        <v>288.0</v>
      </c>
      <c r="M218" s="227">
        <v>4.0</v>
      </c>
      <c r="N218" s="227">
        <v>0.0</v>
      </c>
      <c r="O218" s="227">
        <v>3.3</v>
      </c>
      <c r="P218" s="227">
        <v>52.8</v>
      </c>
      <c r="Q218" s="227"/>
      <c r="R218" s="227"/>
      <c r="S218" s="227"/>
      <c r="T218" s="227"/>
      <c r="U218" s="3" t="str">
        <f t="shared" si="1"/>
        <v>#REF!</v>
      </c>
      <c r="V218" s="227"/>
      <c r="W218" s="227"/>
      <c r="X218" s="227"/>
      <c r="Y218" s="227"/>
      <c r="Z218" s="227"/>
    </row>
    <row r="219" ht="12.0" customHeight="1">
      <c r="A219" s="227">
        <v>212.0</v>
      </c>
      <c r="B219" s="227" t="s">
        <v>2087</v>
      </c>
      <c r="C219" s="227" t="s">
        <v>31</v>
      </c>
      <c r="D219" s="227" t="s">
        <v>61</v>
      </c>
      <c r="E219" s="227">
        <v>16.0</v>
      </c>
      <c r="F219" s="227">
        <v>0.0</v>
      </c>
      <c r="G219" s="227">
        <v>0.0</v>
      </c>
      <c r="H219" s="227">
        <v>0.0</v>
      </c>
      <c r="I219" s="227">
        <v>0.0</v>
      </c>
      <c r="J219" s="227">
        <v>0.0</v>
      </c>
      <c r="K219" s="227">
        <v>35.0</v>
      </c>
      <c r="L219" s="227">
        <v>400.0</v>
      </c>
      <c r="M219" s="227">
        <v>2.0</v>
      </c>
      <c r="N219" s="227">
        <v>0.0</v>
      </c>
      <c r="O219" s="227">
        <v>3.2</v>
      </c>
      <c r="P219" s="227">
        <v>52.0</v>
      </c>
      <c r="Q219" s="227"/>
      <c r="R219" s="227"/>
      <c r="S219" s="227"/>
      <c r="T219" s="227"/>
      <c r="U219" s="3" t="str">
        <f t="shared" si="1"/>
        <v>#REF!</v>
      </c>
      <c r="V219" s="227"/>
      <c r="W219" s="227"/>
      <c r="X219" s="227"/>
      <c r="Y219" s="227"/>
      <c r="Z219" s="227"/>
    </row>
    <row r="220" ht="12.0" customHeight="1">
      <c r="A220" s="227">
        <v>213.0</v>
      </c>
      <c r="B220" s="227" t="s">
        <v>1061</v>
      </c>
      <c r="C220" s="227" t="s">
        <v>99</v>
      </c>
      <c r="D220" s="227" t="s">
        <v>34</v>
      </c>
      <c r="E220" s="227">
        <v>16.0</v>
      </c>
      <c r="F220" s="227">
        <v>0.0</v>
      </c>
      <c r="G220" s="227">
        <v>0.0</v>
      </c>
      <c r="H220" s="227">
        <v>0.0</v>
      </c>
      <c r="I220" s="227">
        <v>0.0</v>
      </c>
      <c r="J220" s="227">
        <v>0.0</v>
      </c>
      <c r="K220" s="227">
        <v>38.0</v>
      </c>
      <c r="L220" s="227">
        <v>491.0</v>
      </c>
      <c r="M220" s="227">
        <v>1.0</v>
      </c>
      <c r="N220" s="227">
        <v>2.0</v>
      </c>
      <c r="O220" s="227">
        <v>3.2</v>
      </c>
      <c r="P220" s="227">
        <v>51.1</v>
      </c>
      <c r="Q220" s="227"/>
      <c r="R220" s="227"/>
      <c r="S220" s="227"/>
      <c r="T220" s="227"/>
      <c r="U220" s="3" t="str">
        <f t="shared" si="1"/>
        <v>#REF!</v>
      </c>
      <c r="V220" s="227"/>
      <c r="W220" s="227"/>
      <c r="X220" s="227"/>
      <c r="Y220" s="227"/>
      <c r="Z220" s="227"/>
    </row>
    <row r="221" ht="12.0" customHeight="1">
      <c r="A221" s="227">
        <v>214.0</v>
      </c>
      <c r="B221" s="227" t="s">
        <v>2318</v>
      </c>
      <c r="C221" s="227" t="s">
        <v>2564</v>
      </c>
      <c r="D221" s="227" t="s">
        <v>61</v>
      </c>
      <c r="E221" s="227">
        <v>14.0</v>
      </c>
      <c r="F221" s="227">
        <v>0.0</v>
      </c>
      <c r="G221" s="227">
        <v>0.0</v>
      </c>
      <c r="H221" s="227">
        <v>0.0</v>
      </c>
      <c r="I221" s="227">
        <v>0.0</v>
      </c>
      <c r="J221" s="227">
        <v>0.0</v>
      </c>
      <c r="K221" s="227">
        <v>25.0</v>
      </c>
      <c r="L221" s="227">
        <v>367.0</v>
      </c>
      <c r="M221" s="227">
        <v>2.0</v>
      </c>
      <c r="N221" s="227">
        <v>0.0</v>
      </c>
      <c r="O221" s="227">
        <v>3.6</v>
      </c>
      <c r="P221" s="227">
        <v>50.7</v>
      </c>
      <c r="Q221" s="227"/>
      <c r="R221" s="227"/>
      <c r="S221" s="227"/>
      <c r="T221" s="227"/>
      <c r="U221" s="3" t="str">
        <f t="shared" si="1"/>
        <v>#REF!</v>
      </c>
      <c r="V221" s="227"/>
      <c r="W221" s="227"/>
      <c r="X221" s="227"/>
      <c r="Y221" s="227"/>
      <c r="Z221" s="227"/>
    </row>
    <row r="222" ht="12.0" customHeight="1">
      <c r="A222" s="227">
        <v>215.0</v>
      </c>
      <c r="B222" s="227" t="s">
        <v>301</v>
      </c>
      <c r="C222" s="227" t="s">
        <v>2564</v>
      </c>
      <c r="D222" s="227" t="s">
        <v>17</v>
      </c>
      <c r="E222" s="227">
        <v>10.0</v>
      </c>
      <c r="F222" s="227">
        <v>0.0</v>
      </c>
      <c r="G222" s="227">
        <v>0.0</v>
      </c>
      <c r="H222" s="227">
        <v>0.0</v>
      </c>
      <c r="I222" s="227">
        <v>178.0</v>
      </c>
      <c r="J222" s="227">
        <v>0.0</v>
      </c>
      <c r="K222" s="227">
        <v>41.0</v>
      </c>
      <c r="L222" s="227">
        <v>268.0</v>
      </c>
      <c r="M222" s="227">
        <v>1.0</v>
      </c>
      <c r="N222" s="227">
        <v>0.0</v>
      </c>
      <c r="O222" s="227">
        <v>5.1</v>
      </c>
      <c r="P222" s="227">
        <v>50.6</v>
      </c>
      <c r="Q222" s="227"/>
      <c r="R222" s="227"/>
      <c r="S222" s="227"/>
      <c r="T222" s="227"/>
      <c r="U222" s="3" t="str">
        <f t="shared" si="1"/>
        <v>#REF!</v>
      </c>
      <c r="V222" s="227"/>
      <c r="W222" s="227"/>
      <c r="X222" s="227"/>
      <c r="Y222" s="227"/>
      <c r="Z222" s="227"/>
    </row>
    <row r="223" ht="12.0" customHeight="1">
      <c r="A223" s="227">
        <v>215.0</v>
      </c>
      <c r="B223" s="227" t="s">
        <v>2127</v>
      </c>
      <c r="C223" s="227" t="s">
        <v>27</v>
      </c>
      <c r="D223" s="227" t="s">
        <v>34</v>
      </c>
      <c r="E223" s="227">
        <v>13.0</v>
      </c>
      <c r="F223" s="227">
        <v>0.0</v>
      </c>
      <c r="G223" s="227">
        <v>0.0</v>
      </c>
      <c r="H223" s="227">
        <v>0.0</v>
      </c>
      <c r="I223" s="227">
        <v>0.0</v>
      </c>
      <c r="J223" s="227">
        <v>0.0</v>
      </c>
      <c r="K223" s="227">
        <v>37.0</v>
      </c>
      <c r="L223" s="227">
        <v>466.0</v>
      </c>
      <c r="M223" s="227">
        <v>1.0</v>
      </c>
      <c r="N223" s="227">
        <v>1.0</v>
      </c>
      <c r="O223" s="227">
        <v>3.9</v>
      </c>
      <c r="P223" s="227">
        <v>50.6</v>
      </c>
      <c r="Q223" s="227"/>
      <c r="R223" s="227"/>
      <c r="S223" s="227"/>
      <c r="T223" s="227"/>
      <c r="U223" s="3" t="str">
        <f t="shared" si="1"/>
        <v>#REF!</v>
      </c>
      <c r="V223" s="227"/>
      <c r="W223" s="227"/>
      <c r="X223" s="227"/>
      <c r="Y223" s="227"/>
      <c r="Z223" s="227"/>
    </row>
    <row r="224" ht="12.0" customHeight="1">
      <c r="A224" s="227">
        <v>217.0</v>
      </c>
      <c r="B224" s="227" t="s">
        <v>4715</v>
      </c>
      <c r="C224" s="227" t="s">
        <v>70</v>
      </c>
      <c r="D224" s="227" t="s">
        <v>17</v>
      </c>
      <c r="E224" s="227">
        <v>8.0</v>
      </c>
      <c r="F224" s="227">
        <v>0.0</v>
      </c>
      <c r="G224" s="227">
        <v>0.0</v>
      </c>
      <c r="H224" s="227">
        <v>0.0</v>
      </c>
      <c r="I224" s="227">
        <v>265.0</v>
      </c>
      <c r="J224" s="227">
        <v>3.0</v>
      </c>
      <c r="K224" s="227">
        <v>7.0</v>
      </c>
      <c r="L224" s="227">
        <v>56.0</v>
      </c>
      <c r="M224" s="227">
        <v>0.0</v>
      </c>
      <c r="N224" s="227">
        <v>0.0</v>
      </c>
      <c r="O224" s="227">
        <v>6.3</v>
      </c>
      <c r="P224" s="227">
        <v>50.1</v>
      </c>
      <c r="Q224" s="227"/>
      <c r="R224" s="227"/>
      <c r="S224" s="227"/>
      <c r="T224" s="227"/>
      <c r="U224" s="3" t="str">
        <f t="shared" si="1"/>
        <v>#REF!</v>
      </c>
      <c r="V224" s="227"/>
      <c r="W224" s="227"/>
      <c r="X224" s="227"/>
      <c r="Y224" s="227"/>
      <c r="Z224" s="227"/>
    </row>
    <row r="225" ht="12.0" customHeight="1">
      <c r="A225" s="227">
        <v>218.0</v>
      </c>
      <c r="B225" s="227" t="s">
        <v>343</v>
      </c>
      <c r="C225" s="227" t="s">
        <v>140</v>
      </c>
      <c r="D225" s="227" t="s">
        <v>34</v>
      </c>
      <c r="E225" s="227">
        <v>16.0</v>
      </c>
      <c r="F225" s="227">
        <v>0.0</v>
      </c>
      <c r="G225" s="227">
        <v>0.0</v>
      </c>
      <c r="H225" s="227">
        <v>0.0</v>
      </c>
      <c r="I225" s="227">
        <v>29.0</v>
      </c>
      <c r="J225" s="227">
        <v>0.0</v>
      </c>
      <c r="K225" s="227">
        <v>32.0</v>
      </c>
      <c r="L225" s="227">
        <v>290.0</v>
      </c>
      <c r="M225" s="227">
        <v>3.0</v>
      </c>
      <c r="N225" s="227">
        <v>0.0</v>
      </c>
      <c r="O225" s="227">
        <v>3.1</v>
      </c>
      <c r="P225" s="227">
        <v>49.9</v>
      </c>
      <c r="Q225" s="227"/>
      <c r="R225" s="227"/>
      <c r="S225" s="227"/>
      <c r="T225" s="227"/>
      <c r="U225" s="3" t="str">
        <f t="shared" si="1"/>
        <v>#REF!</v>
      </c>
      <c r="V225" s="227"/>
      <c r="W225" s="227"/>
      <c r="X225" s="227"/>
      <c r="Y225" s="227"/>
      <c r="Z225" s="227"/>
    </row>
    <row r="226" ht="12.0" customHeight="1">
      <c r="A226" s="227">
        <v>219.0</v>
      </c>
      <c r="B226" s="227" t="s">
        <v>412</v>
      </c>
      <c r="C226" s="227" t="s">
        <v>102</v>
      </c>
      <c r="D226" s="227" t="s">
        <v>17</v>
      </c>
      <c r="E226" s="227">
        <v>16.0</v>
      </c>
      <c r="F226" s="227">
        <v>0.0</v>
      </c>
      <c r="G226" s="227">
        <v>0.0</v>
      </c>
      <c r="H226" s="227">
        <v>0.0</v>
      </c>
      <c r="I226" s="227">
        <v>183.0</v>
      </c>
      <c r="J226" s="227">
        <v>1.0</v>
      </c>
      <c r="K226" s="227">
        <v>38.0</v>
      </c>
      <c r="L226" s="227">
        <v>275.0</v>
      </c>
      <c r="M226" s="227">
        <v>0.0</v>
      </c>
      <c r="N226" s="227">
        <v>1.0</v>
      </c>
      <c r="O226" s="227">
        <v>3.1</v>
      </c>
      <c r="P226" s="227">
        <v>49.8</v>
      </c>
      <c r="Q226" s="227"/>
      <c r="R226" s="227"/>
      <c r="S226" s="227"/>
      <c r="T226" s="227"/>
      <c r="U226" s="3" t="str">
        <f t="shared" si="1"/>
        <v>#REF!</v>
      </c>
      <c r="V226" s="227"/>
      <c r="W226" s="227"/>
      <c r="X226" s="227"/>
      <c r="Y226" s="227"/>
      <c r="Z226" s="227"/>
    </row>
    <row r="227" ht="12.0" customHeight="1">
      <c r="A227" s="227">
        <v>220.0</v>
      </c>
      <c r="B227" s="227" t="s">
        <v>4683</v>
      </c>
      <c r="C227" s="227" t="s">
        <v>2564</v>
      </c>
      <c r="D227" s="227" t="s">
        <v>75</v>
      </c>
      <c r="E227" s="227">
        <v>4.0</v>
      </c>
      <c r="F227" s="227">
        <v>590.0</v>
      </c>
      <c r="G227" s="227">
        <v>3.0</v>
      </c>
      <c r="H227" s="227">
        <v>4.0</v>
      </c>
      <c r="I227" s="227">
        <v>120.0</v>
      </c>
      <c r="J227" s="227">
        <v>1.0</v>
      </c>
      <c r="K227" s="227">
        <v>0.0</v>
      </c>
      <c r="L227" s="227">
        <v>0.0</v>
      </c>
      <c r="M227" s="227">
        <v>0.0</v>
      </c>
      <c r="N227" s="227">
        <v>0.0</v>
      </c>
      <c r="O227" s="227">
        <v>12.4</v>
      </c>
      <c r="P227" s="227">
        <v>49.6</v>
      </c>
      <c r="Q227" s="227"/>
      <c r="R227" s="227"/>
      <c r="S227" s="227"/>
      <c r="T227" s="227"/>
      <c r="U227" s="3" t="str">
        <f t="shared" si="1"/>
        <v>#REF!</v>
      </c>
      <c r="V227" s="227"/>
      <c r="W227" s="227"/>
      <c r="X227" s="227"/>
      <c r="Y227" s="227"/>
      <c r="Z227" s="227"/>
    </row>
    <row r="228" ht="12.0" customHeight="1">
      <c r="A228" s="227">
        <v>221.0</v>
      </c>
      <c r="B228" s="227" t="s">
        <v>1927</v>
      </c>
      <c r="C228" s="227" t="s">
        <v>114</v>
      </c>
      <c r="D228" s="227" t="s">
        <v>17</v>
      </c>
      <c r="E228" s="227">
        <v>7.0</v>
      </c>
      <c r="F228" s="227">
        <v>0.0</v>
      </c>
      <c r="G228" s="227">
        <v>0.0</v>
      </c>
      <c r="H228" s="227">
        <v>0.0</v>
      </c>
      <c r="I228" s="227">
        <v>343.0</v>
      </c>
      <c r="J228" s="227">
        <v>0.0</v>
      </c>
      <c r="K228" s="227">
        <v>11.0</v>
      </c>
      <c r="L228" s="227">
        <v>110.0</v>
      </c>
      <c r="M228" s="227">
        <v>1.0</v>
      </c>
      <c r="N228" s="227">
        <v>1.0</v>
      </c>
      <c r="O228" s="227">
        <v>7.0</v>
      </c>
      <c r="P228" s="227">
        <v>49.3</v>
      </c>
      <c r="Q228" s="227"/>
      <c r="R228" s="227"/>
      <c r="S228" s="227"/>
      <c r="T228" s="227"/>
      <c r="U228" s="3" t="str">
        <f t="shared" si="1"/>
        <v>#REF!</v>
      </c>
      <c r="V228" s="227"/>
      <c r="W228" s="227"/>
      <c r="X228" s="227"/>
      <c r="Y228" s="227"/>
      <c r="Z228" s="227"/>
    </row>
    <row r="229" ht="12.0" customHeight="1">
      <c r="A229" s="227">
        <v>222.0</v>
      </c>
      <c r="B229" s="227" t="s">
        <v>2139</v>
      </c>
      <c r="C229" s="227" t="s">
        <v>114</v>
      </c>
      <c r="D229" s="227" t="s">
        <v>34</v>
      </c>
      <c r="E229" s="227">
        <v>11.0</v>
      </c>
      <c r="F229" s="227">
        <v>0.0</v>
      </c>
      <c r="G229" s="227">
        <v>0.0</v>
      </c>
      <c r="H229" s="227">
        <v>0.0</v>
      </c>
      <c r="I229" s="227">
        <v>0.0</v>
      </c>
      <c r="J229" s="227">
        <v>0.0</v>
      </c>
      <c r="K229" s="227">
        <v>38.0</v>
      </c>
      <c r="L229" s="227">
        <v>449.0</v>
      </c>
      <c r="M229" s="227">
        <v>1.0</v>
      </c>
      <c r="N229" s="227">
        <v>1.0</v>
      </c>
      <c r="O229" s="227">
        <v>4.4</v>
      </c>
      <c r="P229" s="227">
        <v>48.9</v>
      </c>
      <c r="Q229" s="227"/>
      <c r="R229" s="227"/>
      <c r="S229" s="227"/>
      <c r="T229" s="227"/>
      <c r="U229" s="3" t="str">
        <f t="shared" si="1"/>
        <v>#REF!</v>
      </c>
      <c r="V229" s="227"/>
      <c r="W229" s="227"/>
      <c r="X229" s="227"/>
      <c r="Y229" s="227"/>
      <c r="Z229" s="227"/>
    </row>
    <row r="230" ht="12.0" customHeight="1">
      <c r="A230" s="227">
        <v>223.0</v>
      </c>
      <c r="B230" s="227" t="s">
        <v>208</v>
      </c>
      <c r="C230" s="227" t="s">
        <v>23</v>
      </c>
      <c r="D230" s="227" t="s">
        <v>61</v>
      </c>
      <c r="E230" s="227">
        <v>16.0</v>
      </c>
      <c r="F230" s="227">
        <v>0.0</v>
      </c>
      <c r="G230" s="227">
        <v>0.0</v>
      </c>
      <c r="H230" s="227">
        <v>0.0</v>
      </c>
      <c r="I230" s="227">
        <v>0.0</v>
      </c>
      <c r="J230" s="227">
        <v>0.0</v>
      </c>
      <c r="K230" s="227">
        <v>27.0</v>
      </c>
      <c r="L230" s="227">
        <v>307.0</v>
      </c>
      <c r="M230" s="227">
        <v>3.0</v>
      </c>
      <c r="N230" s="227">
        <v>0.0</v>
      </c>
      <c r="O230" s="227">
        <v>3.0</v>
      </c>
      <c r="P230" s="227">
        <v>48.7</v>
      </c>
      <c r="Q230" s="227"/>
      <c r="R230" s="227"/>
      <c r="S230" s="227"/>
      <c r="T230" s="227"/>
      <c r="U230" s="3" t="str">
        <f t="shared" si="1"/>
        <v>#REF!</v>
      </c>
      <c r="V230" s="227"/>
      <c r="W230" s="227"/>
      <c r="X230" s="227"/>
      <c r="Y230" s="227"/>
      <c r="Z230" s="227"/>
    </row>
    <row r="231" ht="12.0" customHeight="1">
      <c r="A231" s="227">
        <v>224.0</v>
      </c>
      <c r="B231" s="227" t="s">
        <v>1515</v>
      </c>
      <c r="C231" s="227" t="s">
        <v>111</v>
      </c>
      <c r="D231" s="227" t="s">
        <v>34</v>
      </c>
      <c r="E231" s="227">
        <v>9.0</v>
      </c>
      <c r="F231" s="227">
        <v>0.0</v>
      </c>
      <c r="G231" s="227">
        <v>0.0</v>
      </c>
      <c r="H231" s="227">
        <v>0.0</v>
      </c>
      <c r="I231" s="227">
        <v>0.0</v>
      </c>
      <c r="J231" s="227">
        <v>0.0</v>
      </c>
      <c r="K231" s="227">
        <v>28.0</v>
      </c>
      <c r="L231" s="227">
        <v>304.0</v>
      </c>
      <c r="M231" s="227">
        <v>3.0</v>
      </c>
      <c r="N231" s="227">
        <v>0.0</v>
      </c>
      <c r="O231" s="227">
        <v>5.4</v>
      </c>
      <c r="P231" s="227">
        <v>48.4</v>
      </c>
      <c r="Q231" s="227"/>
      <c r="R231" s="227"/>
      <c r="S231" s="227"/>
      <c r="T231" s="227"/>
      <c r="U231" s="3" t="str">
        <f t="shared" si="1"/>
        <v>#REF!</v>
      </c>
      <c r="V231" s="227"/>
      <c r="W231" s="227"/>
      <c r="X231" s="227"/>
      <c r="Y231" s="227"/>
      <c r="Z231" s="227"/>
    </row>
    <row r="232" ht="12.0" customHeight="1">
      <c r="A232" s="227">
        <v>224.0</v>
      </c>
      <c r="B232" s="227" t="s">
        <v>2183</v>
      </c>
      <c r="C232" s="227" t="s">
        <v>77</v>
      </c>
      <c r="D232" s="227" t="s">
        <v>17</v>
      </c>
      <c r="E232" s="227">
        <v>6.0</v>
      </c>
      <c r="F232" s="227">
        <v>0.0</v>
      </c>
      <c r="G232" s="227">
        <v>0.0</v>
      </c>
      <c r="H232" s="227">
        <v>0.0</v>
      </c>
      <c r="I232" s="227">
        <v>333.0</v>
      </c>
      <c r="J232" s="227">
        <v>2.0</v>
      </c>
      <c r="K232" s="227">
        <v>6.0</v>
      </c>
      <c r="L232" s="227">
        <v>51.0</v>
      </c>
      <c r="M232" s="227">
        <v>0.0</v>
      </c>
      <c r="N232" s="227">
        <v>1.0</v>
      </c>
      <c r="O232" s="227">
        <v>8.1</v>
      </c>
      <c r="P232" s="227">
        <v>48.4</v>
      </c>
      <c r="Q232" s="227"/>
      <c r="R232" s="227"/>
      <c r="S232" s="227"/>
      <c r="T232" s="227"/>
      <c r="U232" s="3" t="str">
        <f t="shared" si="1"/>
        <v>#REF!</v>
      </c>
      <c r="V232" s="227"/>
      <c r="W232" s="227"/>
      <c r="X232" s="227"/>
      <c r="Y232" s="227"/>
      <c r="Z232" s="227"/>
    </row>
    <row r="233" ht="12.0" customHeight="1">
      <c r="A233" s="227">
        <v>226.0</v>
      </c>
      <c r="B233" s="227" t="s">
        <v>269</v>
      </c>
      <c r="C233" s="227" t="s">
        <v>39</v>
      </c>
      <c r="D233" s="227" t="s">
        <v>34</v>
      </c>
      <c r="E233" s="227">
        <v>9.0</v>
      </c>
      <c r="F233" s="227">
        <v>0.0</v>
      </c>
      <c r="G233" s="227">
        <v>0.0</v>
      </c>
      <c r="H233" s="227">
        <v>0.0</v>
      </c>
      <c r="I233" s="227">
        <v>0.0</v>
      </c>
      <c r="J233" s="227">
        <v>0.0</v>
      </c>
      <c r="K233" s="227">
        <v>38.0</v>
      </c>
      <c r="L233" s="227">
        <v>383.0</v>
      </c>
      <c r="M233" s="227">
        <v>2.0</v>
      </c>
      <c r="N233" s="227">
        <v>1.0</v>
      </c>
      <c r="O233" s="227">
        <v>5.4</v>
      </c>
      <c r="P233" s="227">
        <v>48.3</v>
      </c>
      <c r="Q233" s="227"/>
      <c r="R233" s="227"/>
      <c r="S233" s="227"/>
      <c r="T233" s="227"/>
      <c r="U233" s="3" t="str">
        <f t="shared" si="1"/>
        <v>#REF!</v>
      </c>
      <c r="V233" s="227"/>
      <c r="W233" s="227"/>
      <c r="X233" s="227"/>
      <c r="Y233" s="227"/>
      <c r="Z233" s="227"/>
    </row>
    <row r="234" ht="12.0" customHeight="1">
      <c r="A234" s="227">
        <v>227.0</v>
      </c>
      <c r="B234" s="227" t="s">
        <v>222</v>
      </c>
      <c r="C234" s="227" t="s">
        <v>64</v>
      </c>
      <c r="D234" s="227" t="s">
        <v>75</v>
      </c>
      <c r="E234" s="227">
        <v>3.0</v>
      </c>
      <c r="F234" s="227">
        <v>718.0</v>
      </c>
      <c r="G234" s="227">
        <v>5.0</v>
      </c>
      <c r="H234" s="227">
        <v>3.0</v>
      </c>
      <c r="I234" s="227">
        <v>33.0</v>
      </c>
      <c r="J234" s="227">
        <v>0.0</v>
      </c>
      <c r="K234" s="227">
        <v>0.0</v>
      </c>
      <c r="L234" s="227">
        <v>0.0</v>
      </c>
      <c r="M234" s="227">
        <v>0.0</v>
      </c>
      <c r="N234" s="227">
        <v>0.0</v>
      </c>
      <c r="O234" s="227">
        <v>16.0</v>
      </c>
      <c r="P234" s="227">
        <v>48.02</v>
      </c>
      <c r="Q234" s="227"/>
      <c r="R234" s="227"/>
      <c r="S234" s="227"/>
      <c r="T234" s="227"/>
      <c r="U234" s="3" t="str">
        <f t="shared" si="1"/>
        <v>#REF!</v>
      </c>
      <c r="V234" s="227"/>
      <c r="W234" s="227"/>
      <c r="X234" s="227"/>
      <c r="Y234" s="227"/>
      <c r="Z234" s="227"/>
    </row>
    <row r="235" ht="12.0" customHeight="1">
      <c r="A235" s="227">
        <v>228.0</v>
      </c>
      <c r="B235" s="227" t="s">
        <v>2391</v>
      </c>
      <c r="C235" s="227" t="s">
        <v>81</v>
      </c>
      <c r="D235" s="227" t="s">
        <v>61</v>
      </c>
      <c r="E235" s="227">
        <v>16.0</v>
      </c>
      <c r="F235" s="227">
        <v>0.0</v>
      </c>
      <c r="G235" s="227">
        <v>0.0</v>
      </c>
      <c r="H235" s="227">
        <v>0.0</v>
      </c>
      <c r="I235" s="227">
        <v>0.0</v>
      </c>
      <c r="J235" s="227">
        <v>0.0</v>
      </c>
      <c r="K235" s="227">
        <v>28.0</v>
      </c>
      <c r="L235" s="227">
        <v>333.0</v>
      </c>
      <c r="M235" s="227">
        <v>2.0</v>
      </c>
      <c r="N235" s="227">
        <v>1.0</v>
      </c>
      <c r="O235" s="227">
        <v>3.0</v>
      </c>
      <c r="P235" s="227">
        <v>47.3</v>
      </c>
      <c r="Q235" s="227"/>
      <c r="R235" s="227"/>
      <c r="S235" s="227"/>
      <c r="T235" s="227"/>
      <c r="U235" s="3" t="str">
        <f t="shared" si="1"/>
        <v>#REF!</v>
      </c>
      <c r="V235" s="227"/>
      <c r="W235" s="227"/>
      <c r="X235" s="227"/>
      <c r="Y235" s="227"/>
      <c r="Z235" s="227"/>
    </row>
    <row r="236" ht="12.0" customHeight="1">
      <c r="A236" s="227">
        <v>229.0</v>
      </c>
      <c r="B236" s="227" t="s">
        <v>1583</v>
      </c>
      <c r="C236" s="227" t="s">
        <v>85</v>
      </c>
      <c r="D236" s="227" t="s">
        <v>34</v>
      </c>
      <c r="E236" s="227">
        <v>15.0</v>
      </c>
      <c r="F236" s="227">
        <v>0.0</v>
      </c>
      <c r="G236" s="227">
        <v>0.0</v>
      </c>
      <c r="H236" s="227">
        <v>0.0</v>
      </c>
      <c r="I236" s="227">
        <v>0.0</v>
      </c>
      <c r="J236" s="227">
        <v>0.0</v>
      </c>
      <c r="K236" s="227">
        <v>14.0</v>
      </c>
      <c r="L236" s="227">
        <v>166.0</v>
      </c>
      <c r="M236" s="227">
        <v>5.0</v>
      </c>
      <c r="N236" s="227">
        <v>0.0</v>
      </c>
      <c r="O236" s="227">
        <v>3.1</v>
      </c>
      <c r="P236" s="227">
        <v>46.6</v>
      </c>
      <c r="Q236" s="227"/>
      <c r="R236" s="227"/>
      <c r="S236" s="227"/>
      <c r="T236" s="227"/>
      <c r="U236" s="3" t="str">
        <f t="shared" si="1"/>
        <v>#REF!</v>
      </c>
      <c r="V236" s="227"/>
      <c r="W236" s="227"/>
      <c r="X236" s="227"/>
      <c r="Y236" s="227"/>
      <c r="Z236" s="227"/>
    </row>
    <row r="237" ht="12.0" customHeight="1">
      <c r="A237" s="227">
        <v>230.0</v>
      </c>
      <c r="B237" s="227" t="s">
        <v>427</v>
      </c>
      <c r="C237" s="227" t="s">
        <v>77</v>
      </c>
      <c r="D237" s="227" t="s">
        <v>17</v>
      </c>
      <c r="E237" s="227">
        <v>13.0</v>
      </c>
      <c r="F237" s="227">
        <v>0.0</v>
      </c>
      <c r="G237" s="227">
        <v>0.0</v>
      </c>
      <c r="H237" s="227">
        <v>0.0</v>
      </c>
      <c r="I237" s="227">
        <v>188.0</v>
      </c>
      <c r="J237" s="227">
        <v>1.0</v>
      </c>
      <c r="K237" s="227">
        <v>25.0</v>
      </c>
      <c r="L237" s="227">
        <v>235.0</v>
      </c>
      <c r="M237" s="227">
        <v>0.0</v>
      </c>
      <c r="N237" s="227">
        <v>1.0</v>
      </c>
      <c r="O237" s="227">
        <v>3.6</v>
      </c>
      <c r="P237" s="227">
        <v>46.3</v>
      </c>
      <c r="Q237" s="227"/>
      <c r="R237" s="227"/>
      <c r="S237" s="227"/>
      <c r="T237" s="227"/>
      <c r="U237" s="3" t="str">
        <f t="shared" si="1"/>
        <v>#REF!</v>
      </c>
      <c r="V237" s="227"/>
      <c r="W237" s="227"/>
      <c r="X237" s="227"/>
      <c r="Y237" s="227"/>
      <c r="Z237" s="227"/>
    </row>
    <row r="238" ht="12.0" customHeight="1">
      <c r="A238" s="227">
        <v>231.0</v>
      </c>
      <c r="B238" s="227" t="s">
        <v>205</v>
      </c>
      <c r="C238" s="227" t="s">
        <v>41</v>
      </c>
      <c r="D238" s="227" t="s">
        <v>34</v>
      </c>
      <c r="E238" s="227">
        <v>10.0</v>
      </c>
      <c r="F238" s="227">
        <v>0.0</v>
      </c>
      <c r="G238" s="227">
        <v>0.0</v>
      </c>
      <c r="H238" s="227">
        <v>0.0</v>
      </c>
      <c r="I238" s="227">
        <v>2.0</v>
      </c>
      <c r="J238" s="227">
        <v>0.0</v>
      </c>
      <c r="K238" s="227">
        <v>16.0</v>
      </c>
      <c r="L238" s="227">
        <v>340.0</v>
      </c>
      <c r="M238" s="227">
        <v>2.0</v>
      </c>
      <c r="N238" s="227">
        <v>0.0</v>
      </c>
      <c r="O238" s="227">
        <v>4.6</v>
      </c>
      <c r="P238" s="227">
        <v>46.2</v>
      </c>
      <c r="Q238" s="227"/>
      <c r="R238" s="227"/>
      <c r="S238" s="227"/>
      <c r="T238" s="227"/>
      <c r="U238" s="3" t="str">
        <f t="shared" si="1"/>
        <v>#REF!</v>
      </c>
      <c r="V238" s="227"/>
      <c r="W238" s="227"/>
      <c r="X238" s="227"/>
      <c r="Y238" s="227"/>
      <c r="Z238" s="227"/>
    </row>
    <row r="239" ht="12.0" customHeight="1">
      <c r="A239" s="227">
        <v>232.0</v>
      </c>
      <c r="B239" s="227" t="s">
        <v>226</v>
      </c>
      <c r="C239" s="227" t="s">
        <v>81</v>
      </c>
      <c r="D239" s="227" t="s">
        <v>17</v>
      </c>
      <c r="E239" s="227">
        <v>9.0</v>
      </c>
      <c r="F239" s="227">
        <v>0.0</v>
      </c>
      <c r="G239" s="227">
        <v>0.0</v>
      </c>
      <c r="H239" s="227">
        <v>0.0</v>
      </c>
      <c r="I239" s="227">
        <v>206.0</v>
      </c>
      <c r="J239" s="227">
        <v>2.0</v>
      </c>
      <c r="K239" s="227">
        <v>15.0</v>
      </c>
      <c r="L239" s="227">
        <v>135.0</v>
      </c>
      <c r="M239" s="227">
        <v>0.0</v>
      </c>
      <c r="N239" s="227">
        <v>0.0</v>
      </c>
      <c r="O239" s="227">
        <v>5.1</v>
      </c>
      <c r="P239" s="227">
        <v>46.1</v>
      </c>
      <c r="Q239" s="227"/>
      <c r="R239" s="227"/>
      <c r="S239" s="227"/>
      <c r="T239" s="227"/>
      <c r="U239" s="3" t="str">
        <f t="shared" si="1"/>
        <v>#REF!</v>
      </c>
      <c r="V239" s="227"/>
      <c r="W239" s="227"/>
      <c r="X239" s="227"/>
      <c r="Y239" s="227"/>
      <c r="Z239" s="227"/>
    </row>
    <row r="240" ht="12.0" customHeight="1">
      <c r="A240" s="227">
        <v>233.0</v>
      </c>
      <c r="B240" s="227" t="s">
        <v>2247</v>
      </c>
      <c r="C240" s="227" t="s">
        <v>66</v>
      </c>
      <c r="D240" s="227" t="s">
        <v>17</v>
      </c>
      <c r="E240" s="227">
        <v>6.0</v>
      </c>
      <c r="F240" s="227">
        <v>0.0</v>
      </c>
      <c r="G240" s="227">
        <v>0.0</v>
      </c>
      <c r="H240" s="227">
        <v>0.0</v>
      </c>
      <c r="I240" s="227">
        <v>120.0</v>
      </c>
      <c r="J240" s="227">
        <v>1.0</v>
      </c>
      <c r="K240" s="227">
        <v>15.0</v>
      </c>
      <c r="L240" s="227">
        <v>160.0</v>
      </c>
      <c r="M240" s="227">
        <v>2.0</v>
      </c>
      <c r="N240" s="227">
        <v>0.0</v>
      </c>
      <c r="O240" s="227">
        <v>7.7</v>
      </c>
      <c r="P240" s="227">
        <v>46.0</v>
      </c>
      <c r="Q240" s="227"/>
      <c r="R240" s="227"/>
      <c r="S240" s="227"/>
      <c r="T240" s="227"/>
      <c r="U240" s="3" t="str">
        <f t="shared" si="1"/>
        <v>#REF!</v>
      </c>
      <c r="V240" s="227"/>
      <c r="W240" s="227"/>
      <c r="X240" s="227"/>
      <c r="Y240" s="227"/>
      <c r="Z240" s="227"/>
    </row>
    <row r="241" ht="12.0" customHeight="1">
      <c r="A241" s="227">
        <v>234.0</v>
      </c>
      <c r="B241" s="227" t="s">
        <v>2655</v>
      </c>
      <c r="C241" s="227" t="s">
        <v>39</v>
      </c>
      <c r="D241" s="227" t="s">
        <v>17</v>
      </c>
      <c r="E241" s="227">
        <v>12.0</v>
      </c>
      <c r="F241" s="227">
        <v>0.0</v>
      </c>
      <c r="G241" s="227">
        <v>0.0</v>
      </c>
      <c r="H241" s="227">
        <v>0.0</v>
      </c>
      <c r="I241" s="227">
        <v>103.0</v>
      </c>
      <c r="J241" s="227">
        <v>3.0</v>
      </c>
      <c r="K241" s="227">
        <v>16.0</v>
      </c>
      <c r="L241" s="227">
        <v>115.0</v>
      </c>
      <c r="M241" s="227">
        <v>1.0</v>
      </c>
      <c r="N241" s="227">
        <v>0.0</v>
      </c>
      <c r="O241" s="227">
        <v>3.8</v>
      </c>
      <c r="P241" s="227">
        <v>45.8</v>
      </c>
      <c r="Q241" s="227"/>
      <c r="R241" s="227"/>
      <c r="S241" s="227"/>
      <c r="T241" s="227"/>
      <c r="U241" s="3" t="str">
        <f t="shared" si="1"/>
        <v>#REF!</v>
      </c>
      <c r="V241" s="227"/>
      <c r="W241" s="227"/>
      <c r="X241" s="227"/>
      <c r="Y241" s="227"/>
      <c r="Z241" s="227"/>
    </row>
    <row r="242" ht="12.0" customHeight="1">
      <c r="A242" s="227">
        <v>235.0</v>
      </c>
      <c r="B242" s="227" t="s">
        <v>1079</v>
      </c>
      <c r="C242" s="227" t="s">
        <v>107</v>
      </c>
      <c r="D242" s="227" t="s">
        <v>61</v>
      </c>
      <c r="E242" s="227">
        <v>16.0</v>
      </c>
      <c r="F242" s="227">
        <v>0.0</v>
      </c>
      <c r="G242" s="227">
        <v>0.0</v>
      </c>
      <c r="H242" s="227">
        <v>0.0</v>
      </c>
      <c r="I242" s="227">
        <v>0.0</v>
      </c>
      <c r="J242" s="227">
        <v>0.0</v>
      </c>
      <c r="K242" s="227">
        <v>20.0</v>
      </c>
      <c r="L242" s="227">
        <v>215.0</v>
      </c>
      <c r="M242" s="227">
        <v>4.0</v>
      </c>
      <c r="N242" s="227">
        <v>0.0</v>
      </c>
      <c r="O242" s="227">
        <v>2.8</v>
      </c>
      <c r="P242" s="227">
        <v>45.5</v>
      </c>
      <c r="Q242" s="227"/>
      <c r="R242" s="227"/>
      <c r="S242" s="227"/>
      <c r="T242" s="227"/>
      <c r="U242" s="3" t="str">
        <f t="shared" si="1"/>
        <v>#REF!</v>
      </c>
      <c r="V242" s="227"/>
      <c r="W242" s="227"/>
      <c r="X242" s="227"/>
      <c r="Y242" s="227"/>
      <c r="Z242" s="227"/>
    </row>
    <row r="243" ht="12.0" customHeight="1">
      <c r="A243" s="227">
        <v>236.0</v>
      </c>
      <c r="B243" s="227" t="s">
        <v>242</v>
      </c>
      <c r="C243" s="227" t="s">
        <v>18</v>
      </c>
      <c r="D243" s="227" t="s">
        <v>61</v>
      </c>
      <c r="E243" s="227">
        <v>16.0</v>
      </c>
      <c r="F243" s="227">
        <v>0.0</v>
      </c>
      <c r="G243" s="227">
        <v>0.0</v>
      </c>
      <c r="H243" s="227">
        <v>0.0</v>
      </c>
      <c r="I243" s="227">
        <v>0.0</v>
      </c>
      <c r="J243" s="227">
        <v>0.0</v>
      </c>
      <c r="K243" s="227">
        <v>36.0</v>
      </c>
      <c r="L243" s="227">
        <v>333.0</v>
      </c>
      <c r="M243" s="227">
        <v>2.0</v>
      </c>
      <c r="N243" s="227">
        <v>0.0</v>
      </c>
      <c r="O243" s="227">
        <v>2.8</v>
      </c>
      <c r="P243" s="227">
        <v>45.3</v>
      </c>
      <c r="Q243" s="227"/>
      <c r="R243" s="227"/>
      <c r="S243" s="227"/>
      <c r="T243" s="227"/>
      <c r="U243" s="3" t="str">
        <f t="shared" si="1"/>
        <v>#REF!</v>
      </c>
      <c r="V243" s="227"/>
      <c r="W243" s="227"/>
      <c r="X243" s="227"/>
      <c r="Y243" s="227"/>
      <c r="Z243" s="227"/>
    </row>
    <row r="244" ht="12.0" customHeight="1">
      <c r="A244" s="227">
        <v>237.0</v>
      </c>
      <c r="B244" s="227" t="s">
        <v>4777</v>
      </c>
      <c r="C244" s="227" t="s">
        <v>27</v>
      </c>
      <c r="D244" s="227" t="s">
        <v>34</v>
      </c>
      <c r="E244" s="227">
        <v>16.0</v>
      </c>
      <c r="F244" s="227">
        <v>0.0</v>
      </c>
      <c r="G244" s="227">
        <v>0.0</v>
      </c>
      <c r="H244" s="227">
        <v>0.0</v>
      </c>
      <c r="I244" s="227">
        <v>16.0</v>
      </c>
      <c r="J244" s="227">
        <v>0.0</v>
      </c>
      <c r="K244" s="227">
        <v>26.0</v>
      </c>
      <c r="L244" s="227">
        <v>316.0</v>
      </c>
      <c r="M244" s="227">
        <v>2.0</v>
      </c>
      <c r="N244" s="227">
        <v>0.0</v>
      </c>
      <c r="O244" s="227">
        <v>2.8</v>
      </c>
      <c r="P244" s="227">
        <v>45.2</v>
      </c>
      <c r="Q244" s="227"/>
      <c r="R244" s="227"/>
      <c r="S244" s="227"/>
      <c r="T244" s="227"/>
      <c r="U244" s="3" t="str">
        <f t="shared" si="1"/>
        <v>#REF!</v>
      </c>
      <c r="V244" s="227"/>
      <c r="W244" s="227"/>
      <c r="X244" s="227"/>
      <c r="Y244" s="227"/>
      <c r="Z244" s="227"/>
    </row>
    <row r="245" ht="12.0" customHeight="1">
      <c r="A245" s="227">
        <v>238.0</v>
      </c>
      <c r="B245" s="227" t="s">
        <v>2617</v>
      </c>
      <c r="C245" s="227" t="s">
        <v>58</v>
      </c>
      <c r="D245" s="227" t="s">
        <v>17</v>
      </c>
      <c r="E245" s="227">
        <v>16.0</v>
      </c>
      <c r="F245" s="227">
        <v>0.0</v>
      </c>
      <c r="G245" s="227">
        <v>0.0</v>
      </c>
      <c r="H245" s="227">
        <v>0.0</v>
      </c>
      <c r="I245" s="227">
        <v>106.0</v>
      </c>
      <c r="J245" s="227">
        <v>1.0</v>
      </c>
      <c r="K245" s="227">
        <v>38.0</v>
      </c>
      <c r="L245" s="227">
        <v>304.0</v>
      </c>
      <c r="M245" s="227">
        <v>0.0</v>
      </c>
      <c r="N245" s="227">
        <v>1.0</v>
      </c>
      <c r="O245" s="227">
        <v>2.8</v>
      </c>
      <c r="P245" s="227">
        <v>45.0</v>
      </c>
      <c r="Q245" s="227"/>
      <c r="R245" s="227"/>
      <c r="S245" s="227"/>
      <c r="T245" s="227"/>
      <c r="U245" s="3" t="str">
        <f t="shared" si="1"/>
        <v>#REF!</v>
      </c>
      <c r="V245" s="227"/>
      <c r="W245" s="227"/>
      <c r="X245" s="227"/>
      <c r="Y245" s="227"/>
      <c r="Z245" s="227"/>
    </row>
    <row r="246" ht="12.0" customHeight="1">
      <c r="A246" s="227">
        <v>239.0</v>
      </c>
      <c r="B246" s="227" t="s">
        <v>1119</v>
      </c>
      <c r="C246" s="227" t="s">
        <v>85</v>
      </c>
      <c r="D246" s="227" t="s">
        <v>61</v>
      </c>
      <c r="E246" s="227">
        <v>15.0</v>
      </c>
      <c r="F246" s="227">
        <v>0.0</v>
      </c>
      <c r="G246" s="227">
        <v>0.0</v>
      </c>
      <c r="H246" s="227">
        <v>0.0</v>
      </c>
      <c r="I246" s="227">
        <v>0.0</v>
      </c>
      <c r="J246" s="227">
        <v>0.0</v>
      </c>
      <c r="K246" s="227">
        <v>29.0</v>
      </c>
      <c r="L246" s="227">
        <v>269.0</v>
      </c>
      <c r="M246" s="227">
        <v>3.0</v>
      </c>
      <c r="N246" s="227">
        <v>0.0</v>
      </c>
      <c r="O246" s="227">
        <v>3.0</v>
      </c>
      <c r="P246" s="227">
        <v>44.9</v>
      </c>
      <c r="Q246" s="227"/>
      <c r="R246" s="227"/>
      <c r="S246" s="227"/>
      <c r="T246" s="227"/>
      <c r="U246" s="3" t="str">
        <f t="shared" si="1"/>
        <v>#REF!</v>
      </c>
      <c r="V246" s="227"/>
      <c r="W246" s="227"/>
      <c r="X246" s="227"/>
      <c r="Y246" s="227"/>
      <c r="Z246" s="227"/>
    </row>
    <row r="247" ht="12.0" customHeight="1">
      <c r="A247" s="227">
        <v>240.0</v>
      </c>
      <c r="B247" s="227" t="s">
        <v>391</v>
      </c>
      <c r="C247" s="227" t="s">
        <v>111</v>
      </c>
      <c r="D247" s="227" t="s">
        <v>17</v>
      </c>
      <c r="E247" s="227">
        <v>16.0</v>
      </c>
      <c r="F247" s="227">
        <v>0.0</v>
      </c>
      <c r="G247" s="227">
        <v>0.0</v>
      </c>
      <c r="H247" s="227">
        <v>0.0</v>
      </c>
      <c r="I247" s="227">
        <v>336.0</v>
      </c>
      <c r="J247" s="227">
        <v>1.0</v>
      </c>
      <c r="K247" s="227">
        <v>16.0</v>
      </c>
      <c r="L247" s="227">
        <v>85.0</v>
      </c>
      <c r="M247" s="227">
        <v>0.0</v>
      </c>
      <c r="N247" s="227">
        <v>2.0</v>
      </c>
      <c r="O247" s="227">
        <v>2.8</v>
      </c>
      <c r="P247" s="227">
        <v>44.1</v>
      </c>
      <c r="Q247" s="227"/>
      <c r="R247" s="227"/>
      <c r="S247" s="227"/>
      <c r="T247" s="227"/>
      <c r="U247" s="3" t="str">
        <f t="shared" si="1"/>
        <v>#REF!</v>
      </c>
      <c r="V247" s="227"/>
      <c r="W247" s="227"/>
      <c r="X247" s="227"/>
      <c r="Y247" s="227"/>
      <c r="Z247" s="227"/>
    </row>
    <row r="248" ht="12.0" customHeight="1">
      <c r="A248" s="227">
        <v>241.0</v>
      </c>
      <c r="B248" s="227" t="s">
        <v>1890</v>
      </c>
      <c r="C248" s="227" t="s">
        <v>47</v>
      </c>
      <c r="D248" s="227" t="s">
        <v>34</v>
      </c>
      <c r="E248" s="227">
        <v>15.0</v>
      </c>
      <c r="F248" s="227">
        <v>0.0</v>
      </c>
      <c r="G248" s="227">
        <v>0.0</v>
      </c>
      <c r="H248" s="227">
        <v>0.0</v>
      </c>
      <c r="I248" s="227">
        <v>0.0</v>
      </c>
      <c r="J248" s="227">
        <v>0.0</v>
      </c>
      <c r="K248" s="227">
        <v>25.0</v>
      </c>
      <c r="L248" s="227">
        <v>380.0</v>
      </c>
      <c r="M248" s="227">
        <v>1.0</v>
      </c>
      <c r="N248" s="227">
        <v>0.0</v>
      </c>
      <c r="O248" s="227">
        <v>2.9</v>
      </c>
      <c r="P248" s="227">
        <v>44.0</v>
      </c>
      <c r="Q248" s="227"/>
      <c r="R248" s="227"/>
      <c r="S248" s="227"/>
      <c r="T248" s="227"/>
      <c r="U248" s="3" t="str">
        <f t="shared" si="1"/>
        <v>#REF!</v>
      </c>
      <c r="V248" s="227"/>
      <c r="W248" s="227"/>
      <c r="X248" s="227"/>
      <c r="Y248" s="227"/>
      <c r="Z248" s="227"/>
    </row>
    <row r="249" ht="12.0" customHeight="1">
      <c r="A249" s="227">
        <v>242.0</v>
      </c>
      <c r="B249" s="227" t="s">
        <v>196</v>
      </c>
      <c r="C249" s="227" t="s">
        <v>27</v>
      </c>
      <c r="D249" s="227" t="s">
        <v>61</v>
      </c>
      <c r="E249" s="227">
        <v>13.0</v>
      </c>
      <c r="F249" s="227">
        <v>0.0</v>
      </c>
      <c r="G249" s="227">
        <v>0.0</v>
      </c>
      <c r="H249" s="227">
        <v>0.0</v>
      </c>
      <c r="I249" s="227">
        <v>0.0</v>
      </c>
      <c r="J249" s="227">
        <v>0.0</v>
      </c>
      <c r="K249" s="227">
        <v>20.0</v>
      </c>
      <c r="L249" s="227">
        <v>258.0</v>
      </c>
      <c r="M249" s="227">
        <v>3.0</v>
      </c>
      <c r="N249" s="227">
        <v>0.0</v>
      </c>
      <c r="O249" s="227">
        <v>3.4</v>
      </c>
      <c r="P249" s="227">
        <v>43.8</v>
      </c>
      <c r="Q249" s="227"/>
      <c r="R249" s="227"/>
      <c r="S249" s="227"/>
      <c r="T249" s="227"/>
      <c r="U249" s="3" t="str">
        <f t="shared" si="1"/>
        <v>#REF!</v>
      </c>
      <c r="V249" s="227"/>
      <c r="W249" s="227"/>
      <c r="X249" s="227"/>
      <c r="Y249" s="227"/>
      <c r="Z249" s="227"/>
    </row>
    <row r="250" ht="12.0" customHeight="1">
      <c r="A250" s="227">
        <v>243.0</v>
      </c>
      <c r="B250" s="227" t="s">
        <v>2212</v>
      </c>
      <c r="C250" s="227" t="s">
        <v>114</v>
      </c>
      <c r="D250" s="227" t="s">
        <v>34</v>
      </c>
      <c r="E250" s="227">
        <v>14.0</v>
      </c>
      <c r="F250" s="227">
        <v>0.0</v>
      </c>
      <c r="G250" s="227">
        <v>0.0</v>
      </c>
      <c r="H250" s="227">
        <v>0.0</v>
      </c>
      <c r="I250" s="227">
        <v>0.0</v>
      </c>
      <c r="J250" s="227">
        <v>0.0</v>
      </c>
      <c r="K250" s="227">
        <v>37.0</v>
      </c>
      <c r="L250" s="227">
        <v>371.0</v>
      </c>
      <c r="M250" s="227">
        <v>1.0</v>
      </c>
      <c r="N250" s="227">
        <v>0.0</v>
      </c>
      <c r="O250" s="227">
        <v>3.1</v>
      </c>
      <c r="P250" s="227">
        <v>43.1</v>
      </c>
      <c r="Q250" s="227"/>
      <c r="R250" s="227"/>
      <c r="S250" s="227"/>
      <c r="T250" s="227"/>
      <c r="U250" s="3" t="str">
        <f t="shared" si="1"/>
        <v>#REF!</v>
      </c>
      <c r="V250" s="227"/>
      <c r="W250" s="227"/>
      <c r="X250" s="227"/>
      <c r="Y250" s="227"/>
      <c r="Z250" s="227"/>
    </row>
    <row r="251" ht="12.0" customHeight="1">
      <c r="A251" s="227">
        <v>243.0</v>
      </c>
      <c r="B251" s="227" t="s">
        <v>221</v>
      </c>
      <c r="C251" s="227" t="s">
        <v>68</v>
      </c>
      <c r="D251" s="227" t="s">
        <v>17</v>
      </c>
      <c r="E251" s="227">
        <v>16.0</v>
      </c>
      <c r="F251" s="227">
        <v>0.0</v>
      </c>
      <c r="G251" s="227">
        <v>0.0</v>
      </c>
      <c r="H251" s="227">
        <v>0.0</v>
      </c>
      <c r="I251" s="227">
        <v>208.0</v>
      </c>
      <c r="J251" s="227">
        <v>2.0</v>
      </c>
      <c r="K251" s="227">
        <v>20.0</v>
      </c>
      <c r="L251" s="227">
        <v>103.0</v>
      </c>
      <c r="M251" s="227">
        <v>0.0</v>
      </c>
      <c r="N251" s="227">
        <v>0.0</v>
      </c>
      <c r="O251" s="227">
        <v>2.7</v>
      </c>
      <c r="P251" s="227">
        <v>43.1</v>
      </c>
      <c r="Q251" s="227"/>
      <c r="R251" s="227"/>
      <c r="S251" s="227"/>
      <c r="T251" s="227"/>
      <c r="U251" s="3" t="str">
        <f t="shared" si="1"/>
        <v>#REF!</v>
      </c>
      <c r="V251" s="227"/>
      <c r="W251" s="227"/>
      <c r="X251" s="227"/>
      <c r="Y251" s="227"/>
      <c r="Z251" s="227"/>
    </row>
    <row r="252" ht="12.0" customHeight="1">
      <c r="A252" s="227">
        <v>245.0</v>
      </c>
      <c r="B252" s="227" t="s">
        <v>1034</v>
      </c>
      <c r="C252" s="227" t="s">
        <v>39</v>
      </c>
      <c r="D252" s="227" t="s">
        <v>34</v>
      </c>
      <c r="E252" s="227">
        <v>5.0</v>
      </c>
      <c r="F252" s="227">
        <v>0.0</v>
      </c>
      <c r="G252" s="227">
        <v>0.0</v>
      </c>
      <c r="H252" s="227">
        <v>0.0</v>
      </c>
      <c r="I252" s="227">
        <v>0.0</v>
      </c>
      <c r="J252" s="227">
        <v>0.0</v>
      </c>
      <c r="K252" s="227">
        <v>20.0</v>
      </c>
      <c r="L252" s="227">
        <v>303.0</v>
      </c>
      <c r="M252" s="227">
        <v>2.0</v>
      </c>
      <c r="N252" s="227">
        <v>0.0</v>
      </c>
      <c r="O252" s="227">
        <v>8.5</v>
      </c>
      <c r="P252" s="227">
        <v>42.3</v>
      </c>
      <c r="Q252" s="227"/>
      <c r="R252" s="227"/>
      <c r="S252" s="227"/>
      <c r="T252" s="227"/>
      <c r="U252" s="3" t="str">
        <f t="shared" si="1"/>
        <v>#REF!</v>
      </c>
      <c r="V252" s="227"/>
      <c r="W252" s="227"/>
      <c r="X252" s="227"/>
      <c r="Y252" s="227"/>
      <c r="Z252" s="227"/>
    </row>
    <row r="253" ht="12.0" customHeight="1">
      <c r="A253" s="227">
        <v>246.0</v>
      </c>
      <c r="B253" s="227" t="s">
        <v>2289</v>
      </c>
      <c r="C253" s="227" t="s">
        <v>66</v>
      </c>
      <c r="D253" s="227" t="s">
        <v>34</v>
      </c>
      <c r="E253" s="227">
        <v>14.0</v>
      </c>
      <c r="F253" s="227">
        <v>0.0</v>
      </c>
      <c r="G253" s="227">
        <v>0.0</v>
      </c>
      <c r="H253" s="227">
        <v>0.0</v>
      </c>
      <c r="I253" s="227">
        <v>0.0</v>
      </c>
      <c r="J253" s="227">
        <v>0.0</v>
      </c>
      <c r="K253" s="227">
        <v>20.0</v>
      </c>
      <c r="L253" s="227">
        <v>300.0</v>
      </c>
      <c r="M253" s="227">
        <v>2.0</v>
      </c>
      <c r="N253" s="227">
        <v>0.0</v>
      </c>
      <c r="O253" s="227">
        <v>3.0</v>
      </c>
      <c r="P253" s="227">
        <v>42.0</v>
      </c>
      <c r="Q253" s="227"/>
      <c r="R253" s="227"/>
      <c r="S253" s="227"/>
      <c r="T253" s="227"/>
      <c r="U253" s="3" t="str">
        <f t="shared" si="1"/>
        <v>#REF!</v>
      </c>
      <c r="V253" s="227"/>
      <c r="W253" s="227"/>
      <c r="X253" s="227"/>
      <c r="Y253" s="227"/>
      <c r="Z253" s="227"/>
    </row>
    <row r="254" ht="12.0" customHeight="1">
      <c r="A254" s="227">
        <v>247.0</v>
      </c>
      <c r="B254" s="227" t="s">
        <v>965</v>
      </c>
      <c r="C254" s="227" t="s">
        <v>23</v>
      </c>
      <c r="D254" s="227" t="s">
        <v>34</v>
      </c>
      <c r="E254" s="227">
        <v>16.0</v>
      </c>
      <c r="F254" s="227">
        <v>0.0</v>
      </c>
      <c r="G254" s="227">
        <v>0.0</v>
      </c>
      <c r="H254" s="227">
        <v>0.0</v>
      </c>
      <c r="I254" s="227">
        <v>0.0</v>
      </c>
      <c r="J254" s="227">
        <v>0.0</v>
      </c>
      <c r="K254" s="227">
        <v>20.0</v>
      </c>
      <c r="L254" s="227">
        <v>295.0</v>
      </c>
      <c r="M254" s="227">
        <v>2.0</v>
      </c>
      <c r="N254" s="227">
        <v>0.0</v>
      </c>
      <c r="O254" s="227">
        <v>2.6</v>
      </c>
      <c r="P254" s="227">
        <v>41.5</v>
      </c>
      <c r="Q254" s="227"/>
      <c r="R254" s="227"/>
      <c r="S254" s="227"/>
      <c r="T254" s="227"/>
      <c r="U254" s="3" t="str">
        <f t="shared" si="1"/>
        <v>#REF!</v>
      </c>
      <c r="V254" s="227"/>
      <c r="W254" s="227"/>
      <c r="X254" s="227"/>
      <c r="Y254" s="227"/>
      <c r="Z254" s="227"/>
    </row>
    <row r="255" ht="12.0" customHeight="1">
      <c r="A255" s="227">
        <v>248.0</v>
      </c>
      <c r="B255" s="227" t="s">
        <v>311</v>
      </c>
      <c r="C255" s="227" t="s">
        <v>41</v>
      </c>
      <c r="D255" s="227" t="s">
        <v>75</v>
      </c>
      <c r="E255" s="227">
        <v>4.0</v>
      </c>
      <c r="F255" s="227">
        <v>473.0</v>
      </c>
      <c r="G255" s="227">
        <v>2.0</v>
      </c>
      <c r="H255" s="227">
        <v>2.0</v>
      </c>
      <c r="I255" s="227">
        <v>125.0</v>
      </c>
      <c r="J255" s="227">
        <v>1.0</v>
      </c>
      <c r="K255" s="227">
        <v>0.0</v>
      </c>
      <c r="L255" s="227">
        <v>0.0</v>
      </c>
      <c r="M255" s="227">
        <v>0.0</v>
      </c>
      <c r="N255" s="227">
        <v>0.0</v>
      </c>
      <c r="O255" s="227">
        <v>10.4</v>
      </c>
      <c r="P255" s="227">
        <v>41.42</v>
      </c>
      <c r="Q255" s="227"/>
      <c r="R255" s="227"/>
      <c r="S255" s="227"/>
      <c r="T255" s="227"/>
      <c r="U255" s="3" t="str">
        <f t="shared" si="1"/>
        <v>#REF!</v>
      </c>
      <c r="V255" s="227"/>
      <c r="W255" s="227"/>
      <c r="X255" s="227"/>
      <c r="Y255" s="227"/>
      <c r="Z255" s="227"/>
    </row>
    <row r="256" ht="12.0" customHeight="1">
      <c r="A256" s="227">
        <v>249.0</v>
      </c>
      <c r="B256" s="227" t="s">
        <v>150</v>
      </c>
      <c r="C256" s="227" t="s">
        <v>95</v>
      </c>
      <c r="D256" s="227" t="s">
        <v>61</v>
      </c>
      <c r="E256" s="227">
        <v>16.0</v>
      </c>
      <c r="F256" s="227">
        <v>0.0</v>
      </c>
      <c r="G256" s="227">
        <v>0.0</v>
      </c>
      <c r="H256" s="227">
        <v>0.0</v>
      </c>
      <c r="I256" s="227">
        <v>0.0</v>
      </c>
      <c r="J256" s="227">
        <v>0.0</v>
      </c>
      <c r="K256" s="227">
        <v>24.0</v>
      </c>
      <c r="L256" s="227">
        <v>292.0</v>
      </c>
      <c r="M256" s="227">
        <v>2.0</v>
      </c>
      <c r="N256" s="227">
        <v>0.0</v>
      </c>
      <c r="O256" s="227">
        <v>2.6</v>
      </c>
      <c r="P256" s="227">
        <v>41.2</v>
      </c>
      <c r="Q256" s="227"/>
      <c r="R256" s="227"/>
      <c r="S256" s="227"/>
      <c r="T256" s="227"/>
      <c r="U256" s="3" t="str">
        <f t="shared" si="1"/>
        <v>#REF!</v>
      </c>
      <c r="V256" s="227"/>
      <c r="W256" s="227"/>
      <c r="X256" s="227"/>
      <c r="Y256" s="227"/>
      <c r="Z256" s="227"/>
    </row>
    <row r="257" ht="12.0" customHeight="1">
      <c r="A257" s="227">
        <v>250.0</v>
      </c>
      <c r="B257" s="227" t="s">
        <v>1018</v>
      </c>
      <c r="C257" s="227" t="s">
        <v>68</v>
      </c>
      <c r="D257" s="227" t="s">
        <v>61</v>
      </c>
      <c r="E257" s="227">
        <v>15.0</v>
      </c>
      <c r="F257" s="227">
        <v>0.0</v>
      </c>
      <c r="G257" s="227">
        <v>0.0</v>
      </c>
      <c r="H257" s="227">
        <v>0.0</v>
      </c>
      <c r="I257" s="227">
        <v>0.0</v>
      </c>
      <c r="J257" s="227">
        <v>0.0</v>
      </c>
      <c r="K257" s="227">
        <v>34.0</v>
      </c>
      <c r="L257" s="227">
        <v>343.0</v>
      </c>
      <c r="M257" s="227">
        <v>1.0</v>
      </c>
      <c r="N257" s="227">
        <v>0.0</v>
      </c>
      <c r="O257" s="227">
        <v>2.7</v>
      </c>
      <c r="P257" s="227">
        <v>40.3</v>
      </c>
      <c r="Q257" s="227"/>
      <c r="R257" s="227"/>
      <c r="S257" s="227"/>
      <c r="T257" s="227"/>
      <c r="U257" s="3" t="str">
        <f t="shared" si="1"/>
        <v>#REF!</v>
      </c>
      <c r="V257" s="227"/>
      <c r="W257" s="227"/>
      <c r="X257" s="227"/>
      <c r="Y257" s="227"/>
      <c r="Z257" s="227"/>
    </row>
    <row r="258" ht="12.0" customHeight="1">
      <c r="A258" s="227">
        <v>251.0</v>
      </c>
      <c r="B258" s="227" t="s">
        <v>1456</v>
      </c>
      <c r="C258" s="227" t="s">
        <v>102</v>
      </c>
      <c r="D258" s="227" t="s">
        <v>61</v>
      </c>
      <c r="E258" s="227">
        <v>11.0</v>
      </c>
      <c r="F258" s="227">
        <v>0.0</v>
      </c>
      <c r="G258" s="227">
        <v>0.0</v>
      </c>
      <c r="H258" s="227">
        <v>0.0</v>
      </c>
      <c r="I258" s="227">
        <v>0.0</v>
      </c>
      <c r="J258" s="227">
        <v>0.0</v>
      </c>
      <c r="K258" s="227">
        <v>31.0</v>
      </c>
      <c r="L258" s="227">
        <v>281.0</v>
      </c>
      <c r="M258" s="227">
        <v>2.0</v>
      </c>
      <c r="N258" s="227">
        <v>0.0</v>
      </c>
      <c r="O258" s="227">
        <v>3.6</v>
      </c>
      <c r="P258" s="227">
        <v>40.1</v>
      </c>
      <c r="Q258" s="227"/>
      <c r="R258" s="227"/>
      <c r="S258" s="227"/>
      <c r="T258" s="227"/>
      <c r="U258" s="3" t="str">
        <f t="shared" si="1"/>
        <v>#REF!</v>
      </c>
      <c r="V258" s="227"/>
      <c r="W258" s="227"/>
      <c r="X258" s="227"/>
      <c r="Y258" s="227"/>
      <c r="Z258" s="227"/>
    </row>
    <row r="259" ht="12.0" customHeight="1">
      <c r="A259" s="227">
        <v>252.0</v>
      </c>
      <c r="B259" s="227" t="s">
        <v>980</v>
      </c>
      <c r="C259" s="227" t="s">
        <v>111</v>
      </c>
      <c r="D259" s="227" t="s">
        <v>34</v>
      </c>
      <c r="E259" s="227">
        <v>16.0</v>
      </c>
      <c r="F259" s="227">
        <v>0.0</v>
      </c>
      <c r="G259" s="227">
        <v>0.0</v>
      </c>
      <c r="H259" s="227">
        <v>0.0</v>
      </c>
      <c r="I259" s="227">
        <v>10.0</v>
      </c>
      <c r="J259" s="227">
        <v>0.0</v>
      </c>
      <c r="K259" s="227">
        <v>27.0</v>
      </c>
      <c r="L259" s="227">
        <v>268.0</v>
      </c>
      <c r="M259" s="227">
        <v>2.0</v>
      </c>
      <c r="N259" s="227">
        <v>0.0</v>
      </c>
      <c r="O259" s="227">
        <v>2.5</v>
      </c>
      <c r="P259" s="227">
        <v>39.8</v>
      </c>
      <c r="Q259" s="227"/>
      <c r="R259" s="227"/>
      <c r="S259" s="227"/>
      <c r="T259" s="227"/>
      <c r="U259" s="3" t="str">
        <f t="shared" si="1"/>
        <v>#REF!</v>
      </c>
      <c r="V259" s="227"/>
      <c r="W259" s="227"/>
      <c r="X259" s="227"/>
      <c r="Y259" s="227"/>
      <c r="Z259" s="227"/>
    </row>
    <row r="260" ht="12.0" customHeight="1">
      <c r="A260" s="227">
        <v>253.0</v>
      </c>
      <c r="B260" s="227" t="s">
        <v>2116</v>
      </c>
      <c r="C260" s="227" t="s">
        <v>111</v>
      </c>
      <c r="D260" s="227" t="s">
        <v>34</v>
      </c>
      <c r="E260" s="227">
        <v>14.0</v>
      </c>
      <c r="F260" s="227">
        <v>0.0</v>
      </c>
      <c r="G260" s="227">
        <v>0.0</v>
      </c>
      <c r="H260" s="227">
        <v>0.0</v>
      </c>
      <c r="I260" s="227">
        <v>0.0</v>
      </c>
      <c r="J260" s="227">
        <v>0.0</v>
      </c>
      <c r="K260" s="227">
        <v>35.0</v>
      </c>
      <c r="L260" s="227">
        <v>334.0</v>
      </c>
      <c r="M260" s="227">
        <v>1.0</v>
      </c>
      <c r="N260" s="227">
        <v>0.0</v>
      </c>
      <c r="O260" s="227">
        <v>2.8</v>
      </c>
      <c r="P260" s="227">
        <v>39.4</v>
      </c>
      <c r="Q260" s="227"/>
      <c r="R260" s="227"/>
      <c r="S260" s="227"/>
      <c r="T260" s="227"/>
      <c r="U260" s="3" t="str">
        <f t="shared" si="1"/>
        <v>#REF!</v>
      </c>
      <c r="V260" s="227"/>
      <c r="W260" s="227"/>
      <c r="X260" s="227"/>
      <c r="Y260" s="227"/>
      <c r="Z260" s="227"/>
    </row>
    <row r="261" ht="12.0" customHeight="1">
      <c r="A261" s="227">
        <v>254.0</v>
      </c>
      <c r="B261" s="227" t="s">
        <v>972</v>
      </c>
      <c r="C261" s="227" t="s">
        <v>117</v>
      </c>
      <c r="D261" s="227" t="s">
        <v>34</v>
      </c>
      <c r="E261" s="227">
        <v>10.0</v>
      </c>
      <c r="F261" s="227">
        <v>0.0</v>
      </c>
      <c r="G261" s="227">
        <v>0.0</v>
      </c>
      <c r="H261" s="227">
        <v>0.0</v>
      </c>
      <c r="I261" s="227">
        <v>5.0</v>
      </c>
      <c r="J261" s="227">
        <v>0.0</v>
      </c>
      <c r="K261" s="227">
        <v>21.0</v>
      </c>
      <c r="L261" s="227">
        <v>268.0</v>
      </c>
      <c r="M261" s="227">
        <v>2.0</v>
      </c>
      <c r="N261" s="227">
        <v>0.0</v>
      </c>
      <c r="O261" s="227">
        <v>3.9</v>
      </c>
      <c r="P261" s="227">
        <v>39.3</v>
      </c>
      <c r="Q261" s="227"/>
      <c r="R261" s="227"/>
      <c r="S261" s="227"/>
      <c r="T261" s="227"/>
      <c r="U261" s="3" t="str">
        <f t="shared" si="1"/>
        <v>#REF!</v>
      </c>
      <c r="V261" s="227"/>
      <c r="W261" s="227"/>
      <c r="X261" s="227"/>
      <c r="Y261" s="227"/>
      <c r="Z261" s="227"/>
    </row>
    <row r="262" ht="12.0" customHeight="1">
      <c r="A262" s="227">
        <v>255.0</v>
      </c>
      <c r="B262" s="227" t="s">
        <v>2024</v>
      </c>
      <c r="C262" s="227" t="s">
        <v>2564</v>
      </c>
      <c r="D262" s="227" t="s">
        <v>34</v>
      </c>
      <c r="E262" s="227">
        <v>7.0</v>
      </c>
      <c r="F262" s="227">
        <v>0.0</v>
      </c>
      <c r="G262" s="227">
        <v>0.0</v>
      </c>
      <c r="H262" s="227">
        <v>0.0</v>
      </c>
      <c r="I262" s="227">
        <v>9.0</v>
      </c>
      <c r="J262" s="227">
        <v>0.0</v>
      </c>
      <c r="K262" s="227">
        <v>20.0</v>
      </c>
      <c r="L262" s="227">
        <v>262.0</v>
      </c>
      <c r="M262" s="227">
        <v>2.0</v>
      </c>
      <c r="N262" s="227">
        <v>0.0</v>
      </c>
      <c r="O262" s="227">
        <v>5.6</v>
      </c>
      <c r="P262" s="227">
        <v>39.1</v>
      </c>
      <c r="Q262" s="227"/>
      <c r="R262" s="227"/>
      <c r="S262" s="227"/>
      <c r="T262" s="227"/>
      <c r="U262" s="3" t="str">
        <f t="shared" si="1"/>
        <v>#REF!</v>
      </c>
      <c r="V262" s="227"/>
      <c r="W262" s="227"/>
      <c r="X262" s="227"/>
      <c r="Y262" s="227"/>
      <c r="Z262" s="227"/>
    </row>
    <row r="263" ht="12.0" customHeight="1">
      <c r="A263" s="227">
        <v>256.0</v>
      </c>
      <c r="B263" s="227" t="s">
        <v>4682</v>
      </c>
      <c r="C263" s="227" t="s">
        <v>99</v>
      </c>
      <c r="D263" s="227" t="s">
        <v>75</v>
      </c>
      <c r="E263" s="227">
        <v>5.0</v>
      </c>
      <c r="F263" s="227">
        <v>709.0</v>
      </c>
      <c r="G263" s="227">
        <v>2.0</v>
      </c>
      <c r="H263" s="227">
        <v>2.0</v>
      </c>
      <c r="I263" s="227">
        <v>123.0</v>
      </c>
      <c r="J263" s="227">
        <v>0.0</v>
      </c>
      <c r="K263" s="227">
        <v>0.0</v>
      </c>
      <c r="L263" s="227">
        <v>0.0</v>
      </c>
      <c r="M263" s="227">
        <v>0.0</v>
      </c>
      <c r="N263" s="227">
        <v>3.0</v>
      </c>
      <c r="O263" s="227">
        <v>7.7</v>
      </c>
      <c r="P263" s="227">
        <v>38.66</v>
      </c>
      <c r="Q263" s="227"/>
      <c r="R263" s="227"/>
      <c r="S263" s="227"/>
      <c r="T263" s="227"/>
      <c r="U263" s="3" t="str">
        <f t="shared" si="1"/>
        <v>#REF!</v>
      </c>
      <c r="V263" s="227"/>
      <c r="W263" s="227"/>
      <c r="X263" s="227"/>
      <c r="Y263" s="227"/>
      <c r="Z263" s="227"/>
    </row>
    <row r="264" ht="12.0" customHeight="1">
      <c r="A264" s="227">
        <v>257.0</v>
      </c>
      <c r="B264" s="227" t="s">
        <v>1743</v>
      </c>
      <c r="C264" s="227" t="s">
        <v>66</v>
      </c>
      <c r="D264" s="227" t="s">
        <v>17</v>
      </c>
      <c r="E264" s="227">
        <v>4.0</v>
      </c>
      <c r="F264" s="227">
        <v>0.0</v>
      </c>
      <c r="G264" s="227">
        <v>0.0</v>
      </c>
      <c r="H264" s="227">
        <v>0.0</v>
      </c>
      <c r="I264" s="227">
        <v>184.0</v>
      </c>
      <c r="J264" s="227">
        <v>3.0</v>
      </c>
      <c r="K264" s="227">
        <v>5.0</v>
      </c>
      <c r="L264" s="227">
        <v>20.0</v>
      </c>
      <c r="M264" s="227">
        <v>0.0</v>
      </c>
      <c r="N264" s="227">
        <v>1.0</v>
      </c>
      <c r="O264" s="227">
        <v>9.6</v>
      </c>
      <c r="P264" s="227">
        <v>38.4</v>
      </c>
      <c r="Q264" s="227"/>
      <c r="R264" s="227"/>
      <c r="S264" s="227"/>
      <c r="T264" s="227"/>
      <c r="U264" s="3" t="str">
        <f t="shared" si="1"/>
        <v>#REF!</v>
      </c>
      <c r="V264" s="227"/>
      <c r="W264" s="227"/>
      <c r="X264" s="227"/>
      <c r="Y264" s="227"/>
      <c r="Z264" s="227"/>
    </row>
    <row r="265" ht="12.0" customHeight="1">
      <c r="A265" s="227">
        <v>258.0</v>
      </c>
      <c r="B265" s="227" t="s">
        <v>996</v>
      </c>
      <c r="C265" s="227" t="s">
        <v>64</v>
      </c>
      <c r="D265" s="227" t="s">
        <v>3651</v>
      </c>
      <c r="E265" s="227">
        <v>16.0</v>
      </c>
      <c r="F265" s="227">
        <v>0.0</v>
      </c>
      <c r="G265" s="227">
        <v>0.0</v>
      </c>
      <c r="H265" s="227">
        <v>0.0</v>
      </c>
      <c r="I265" s="227">
        <v>30.0</v>
      </c>
      <c r="J265" s="227">
        <v>0.0</v>
      </c>
      <c r="K265" s="227">
        <v>30.0</v>
      </c>
      <c r="L265" s="227">
        <v>324.0</v>
      </c>
      <c r="M265" s="227">
        <v>1.0</v>
      </c>
      <c r="N265" s="227">
        <v>2.0</v>
      </c>
      <c r="O265" s="227">
        <v>2.3</v>
      </c>
      <c r="P265" s="227">
        <v>37.4</v>
      </c>
      <c r="Q265" s="227"/>
      <c r="R265" s="227"/>
      <c r="S265" s="227"/>
      <c r="T265" s="227"/>
      <c r="U265" s="3" t="str">
        <f t="shared" si="1"/>
        <v>#REF!</v>
      </c>
      <c r="V265" s="227"/>
      <c r="W265" s="227"/>
      <c r="X265" s="227"/>
      <c r="Y265" s="227"/>
      <c r="Z265" s="227"/>
    </row>
    <row r="266" ht="12.0" customHeight="1">
      <c r="A266" s="227">
        <v>259.0</v>
      </c>
      <c r="B266" s="227" t="s">
        <v>1174</v>
      </c>
      <c r="C266" s="227" t="s">
        <v>102</v>
      </c>
      <c r="D266" s="227" t="s">
        <v>34</v>
      </c>
      <c r="E266" s="227">
        <v>16.0</v>
      </c>
      <c r="F266" s="227">
        <v>0.0</v>
      </c>
      <c r="G266" s="227">
        <v>0.0</v>
      </c>
      <c r="H266" s="227">
        <v>0.0</v>
      </c>
      <c r="I266" s="227">
        <v>17.0</v>
      </c>
      <c r="J266" s="227">
        <v>0.0</v>
      </c>
      <c r="K266" s="227">
        <v>23.0</v>
      </c>
      <c r="L266" s="227">
        <v>315.0</v>
      </c>
      <c r="M266" s="227">
        <v>1.0</v>
      </c>
      <c r="N266" s="227">
        <v>1.0</v>
      </c>
      <c r="O266" s="227">
        <v>2.3</v>
      </c>
      <c r="P266" s="227">
        <v>37.2</v>
      </c>
      <c r="Q266" s="227"/>
      <c r="R266" s="227"/>
      <c r="S266" s="227"/>
      <c r="T266" s="227"/>
      <c r="U266" s="3" t="str">
        <f t="shared" si="1"/>
        <v>#REF!</v>
      </c>
      <c r="V266" s="227"/>
      <c r="W266" s="227"/>
      <c r="X266" s="227"/>
      <c r="Y266" s="227"/>
      <c r="Z266" s="227"/>
    </row>
    <row r="267" ht="12.0" customHeight="1">
      <c r="A267" s="227">
        <v>260.0</v>
      </c>
      <c r="B267" s="227" t="s">
        <v>2293</v>
      </c>
      <c r="C267" s="227" t="s">
        <v>123</v>
      </c>
      <c r="D267" s="227" t="s">
        <v>34</v>
      </c>
      <c r="E267" s="227">
        <v>8.0</v>
      </c>
      <c r="F267" s="227">
        <v>0.0</v>
      </c>
      <c r="G267" s="227">
        <v>0.0</v>
      </c>
      <c r="H267" s="227">
        <v>0.0</v>
      </c>
      <c r="I267" s="227">
        <v>-1.0</v>
      </c>
      <c r="J267" s="227">
        <v>0.0</v>
      </c>
      <c r="K267" s="227">
        <v>16.0</v>
      </c>
      <c r="L267" s="227">
        <v>252.0</v>
      </c>
      <c r="M267" s="227">
        <v>2.0</v>
      </c>
      <c r="N267" s="227">
        <v>0.0</v>
      </c>
      <c r="O267" s="227">
        <v>4.6</v>
      </c>
      <c r="P267" s="227">
        <v>37.1</v>
      </c>
      <c r="Q267" s="227"/>
      <c r="R267" s="227"/>
      <c r="S267" s="227"/>
      <c r="T267" s="227"/>
      <c r="U267" s="3" t="str">
        <f t="shared" si="1"/>
        <v>#REF!</v>
      </c>
      <c r="V267" s="227"/>
      <c r="W267" s="227"/>
      <c r="X267" s="227"/>
      <c r="Y267" s="227"/>
      <c r="Z267" s="227"/>
    </row>
    <row r="268" ht="12.0" customHeight="1">
      <c r="A268" s="227">
        <v>261.0</v>
      </c>
      <c r="B268" s="227" t="s">
        <v>116</v>
      </c>
      <c r="C268" s="227" t="s">
        <v>117</v>
      </c>
      <c r="D268" s="227" t="s">
        <v>34</v>
      </c>
      <c r="E268" s="227">
        <v>11.0</v>
      </c>
      <c r="F268" s="227">
        <v>0.0</v>
      </c>
      <c r="G268" s="227">
        <v>0.0</v>
      </c>
      <c r="H268" s="227">
        <v>0.0</v>
      </c>
      <c r="I268" s="227">
        <v>0.0</v>
      </c>
      <c r="J268" s="227">
        <v>0.0</v>
      </c>
      <c r="K268" s="227">
        <v>24.0</v>
      </c>
      <c r="L268" s="227">
        <v>309.0</v>
      </c>
      <c r="M268" s="227">
        <v>1.0</v>
      </c>
      <c r="N268" s="227">
        <v>0.0</v>
      </c>
      <c r="O268" s="227">
        <v>3.4</v>
      </c>
      <c r="P268" s="227">
        <v>36.9</v>
      </c>
      <c r="Q268" s="227"/>
      <c r="R268" s="227"/>
      <c r="S268" s="227"/>
      <c r="T268" s="227"/>
      <c r="U268" s="3" t="str">
        <f t="shared" si="1"/>
        <v>#REF!</v>
      </c>
      <c r="V268" s="227"/>
      <c r="W268" s="227"/>
      <c r="X268" s="227"/>
      <c r="Y268" s="227"/>
      <c r="Z268" s="227"/>
    </row>
    <row r="269" ht="12.0" customHeight="1">
      <c r="A269" s="227">
        <v>262.0</v>
      </c>
      <c r="B269" s="227" t="s">
        <v>1057</v>
      </c>
      <c r="C269" s="227" t="s">
        <v>102</v>
      </c>
      <c r="D269" s="227" t="s">
        <v>34</v>
      </c>
      <c r="E269" s="227">
        <v>14.0</v>
      </c>
      <c r="F269" s="227">
        <v>0.0</v>
      </c>
      <c r="G269" s="227">
        <v>0.0</v>
      </c>
      <c r="H269" s="227">
        <v>0.0</v>
      </c>
      <c r="I269" s="227">
        <v>0.0</v>
      </c>
      <c r="J269" s="227">
        <v>0.0</v>
      </c>
      <c r="K269" s="227">
        <v>30.0</v>
      </c>
      <c r="L269" s="227">
        <v>243.0</v>
      </c>
      <c r="M269" s="227">
        <v>2.0</v>
      </c>
      <c r="N269" s="227">
        <v>0.0</v>
      </c>
      <c r="O269" s="227">
        <v>2.6</v>
      </c>
      <c r="P269" s="227">
        <v>36.3</v>
      </c>
      <c r="Q269" s="227"/>
      <c r="R269" s="227"/>
      <c r="S269" s="227"/>
      <c r="T269" s="227"/>
      <c r="U269" s="3" t="str">
        <f t="shared" si="1"/>
        <v>#REF!</v>
      </c>
      <c r="V269" s="227"/>
      <c r="W269" s="227"/>
      <c r="X269" s="227"/>
      <c r="Y269" s="227"/>
      <c r="Z269" s="227"/>
    </row>
    <row r="270" ht="12.0" customHeight="1">
      <c r="A270" s="227">
        <v>263.0</v>
      </c>
      <c r="B270" s="227" t="s">
        <v>1085</v>
      </c>
      <c r="C270" s="227" t="s">
        <v>36</v>
      </c>
      <c r="D270" s="227" t="s">
        <v>34</v>
      </c>
      <c r="E270" s="227">
        <v>15.0</v>
      </c>
      <c r="F270" s="227">
        <v>0.0</v>
      </c>
      <c r="G270" s="227">
        <v>0.0</v>
      </c>
      <c r="H270" s="227">
        <v>0.0</v>
      </c>
      <c r="I270" s="227">
        <v>0.0</v>
      </c>
      <c r="J270" s="227">
        <v>0.0</v>
      </c>
      <c r="K270" s="227">
        <v>35.0</v>
      </c>
      <c r="L270" s="227">
        <v>302.0</v>
      </c>
      <c r="M270" s="227">
        <v>1.0</v>
      </c>
      <c r="N270" s="227">
        <v>0.0</v>
      </c>
      <c r="O270" s="227">
        <v>2.4</v>
      </c>
      <c r="P270" s="227">
        <v>36.2</v>
      </c>
      <c r="Q270" s="227"/>
      <c r="R270" s="227"/>
      <c r="S270" s="227"/>
      <c r="T270" s="227"/>
      <c r="U270" s="3" t="str">
        <f t="shared" si="1"/>
        <v>#REF!</v>
      </c>
      <c r="V270" s="227"/>
      <c r="W270" s="227"/>
      <c r="X270" s="227"/>
      <c r="Y270" s="227"/>
      <c r="Z270" s="227"/>
    </row>
    <row r="271" ht="12.0" customHeight="1">
      <c r="A271" s="227">
        <v>264.0</v>
      </c>
      <c r="B271" s="227" t="s">
        <v>319</v>
      </c>
      <c r="C271" s="227" t="s">
        <v>140</v>
      </c>
      <c r="D271" s="227" t="s">
        <v>17</v>
      </c>
      <c r="E271" s="227">
        <v>8.0</v>
      </c>
      <c r="F271" s="227">
        <v>0.0</v>
      </c>
      <c r="G271" s="227">
        <v>0.0</v>
      </c>
      <c r="H271" s="227">
        <v>0.0</v>
      </c>
      <c r="I271" s="227">
        <v>186.0</v>
      </c>
      <c r="J271" s="227">
        <v>0.0</v>
      </c>
      <c r="K271" s="227">
        <v>14.0</v>
      </c>
      <c r="L271" s="227">
        <v>131.0</v>
      </c>
      <c r="M271" s="227">
        <v>1.0</v>
      </c>
      <c r="N271" s="227">
        <v>1.0</v>
      </c>
      <c r="O271" s="227">
        <v>4.5</v>
      </c>
      <c r="P271" s="227">
        <v>35.7</v>
      </c>
      <c r="Q271" s="227"/>
      <c r="R271" s="227"/>
      <c r="S271" s="227"/>
      <c r="T271" s="227"/>
      <c r="U271" s="3" t="str">
        <f t="shared" si="1"/>
        <v>#REF!</v>
      </c>
      <c r="V271" s="227"/>
      <c r="W271" s="227"/>
      <c r="X271" s="227"/>
      <c r="Y271" s="227"/>
      <c r="Z271" s="227"/>
    </row>
    <row r="272" ht="12.0" customHeight="1">
      <c r="A272" s="227">
        <v>265.0</v>
      </c>
      <c r="B272" s="227" t="s">
        <v>415</v>
      </c>
      <c r="C272" s="227" t="s">
        <v>31</v>
      </c>
      <c r="D272" s="227" t="s">
        <v>34</v>
      </c>
      <c r="E272" s="227">
        <v>5.0</v>
      </c>
      <c r="F272" s="227">
        <v>0.0</v>
      </c>
      <c r="G272" s="227">
        <v>0.0</v>
      </c>
      <c r="H272" s="227">
        <v>0.0</v>
      </c>
      <c r="I272" s="227">
        <v>26.0</v>
      </c>
      <c r="J272" s="227">
        <v>0.0</v>
      </c>
      <c r="K272" s="227">
        <v>17.0</v>
      </c>
      <c r="L272" s="227">
        <v>209.0</v>
      </c>
      <c r="M272" s="227">
        <v>2.0</v>
      </c>
      <c r="N272" s="227">
        <v>1.0</v>
      </c>
      <c r="O272" s="227">
        <v>7.1</v>
      </c>
      <c r="P272" s="227">
        <v>35.5</v>
      </c>
      <c r="Q272" s="227"/>
      <c r="R272" s="227"/>
      <c r="S272" s="227"/>
      <c r="T272" s="227"/>
      <c r="U272" s="3" t="str">
        <f t="shared" si="1"/>
        <v>#REF!</v>
      </c>
      <c r="V272" s="227"/>
      <c r="W272" s="227"/>
      <c r="X272" s="227"/>
      <c r="Y272" s="227"/>
      <c r="Z272" s="227"/>
    </row>
    <row r="273" ht="12.0" customHeight="1">
      <c r="A273" s="227">
        <v>266.0</v>
      </c>
      <c r="B273" s="227" t="s">
        <v>2779</v>
      </c>
      <c r="C273" s="227" t="s">
        <v>20</v>
      </c>
      <c r="D273" s="227" t="s">
        <v>61</v>
      </c>
      <c r="E273" s="227">
        <v>14.0</v>
      </c>
      <c r="F273" s="227">
        <v>0.0</v>
      </c>
      <c r="G273" s="227">
        <v>0.0</v>
      </c>
      <c r="H273" s="227">
        <v>0.0</v>
      </c>
      <c r="I273" s="227">
        <v>0.0</v>
      </c>
      <c r="J273" s="227">
        <v>0.0</v>
      </c>
      <c r="K273" s="227">
        <v>25.0</v>
      </c>
      <c r="L273" s="227">
        <v>272.0</v>
      </c>
      <c r="M273" s="227">
        <v>1.0</v>
      </c>
      <c r="N273" s="227">
        <v>0.0</v>
      </c>
      <c r="O273" s="227">
        <v>2.5</v>
      </c>
      <c r="P273" s="227">
        <v>35.2</v>
      </c>
      <c r="Q273" s="227"/>
      <c r="R273" s="227"/>
      <c r="S273" s="227"/>
      <c r="T273" s="227"/>
      <c r="U273" s="3" t="str">
        <f t="shared" si="1"/>
        <v>#REF!</v>
      </c>
      <c r="V273" s="227"/>
      <c r="W273" s="227"/>
      <c r="X273" s="227"/>
      <c r="Y273" s="227"/>
      <c r="Z273" s="227"/>
    </row>
    <row r="274" ht="12.0" customHeight="1">
      <c r="A274" s="227">
        <v>267.0</v>
      </c>
      <c r="B274" s="227" t="s">
        <v>1427</v>
      </c>
      <c r="C274" s="227" t="s">
        <v>107</v>
      </c>
      <c r="D274" s="227" t="s">
        <v>34</v>
      </c>
      <c r="E274" s="227">
        <v>6.0</v>
      </c>
      <c r="F274" s="227">
        <v>0.0</v>
      </c>
      <c r="G274" s="227">
        <v>0.0</v>
      </c>
      <c r="H274" s="227">
        <v>0.0</v>
      </c>
      <c r="I274" s="227">
        <v>0.0</v>
      </c>
      <c r="J274" s="227">
        <v>0.0</v>
      </c>
      <c r="K274" s="227">
        <v>28.0</v>
      </c>
      <c r="L274" s="227">
        <v>287.0</v>
      </c>
      <c r="M274" s="227">
        <v>1.0</v>
      </c>
      <c r="N274" s="227">
        <v>0.0</v>
      </c>
      <c r="O274" s="227">
        <v>5.8</v>
      </c>
      <c r="P274" s="227">
        <v>34.7</v>
      </c>
      <c r="Q274" s="227"/>
      <c r="R274" s="227"/>
      <c r="S274" s="227"/>
      <c r="T274" s="227"/>
      <c r="U274" s="3" t="str">
        <f t="shared" si="1"/>
        <v>#REF!</v>
      </c>
      <c r="V274" s="227"/>
      <c r="W274" s="227"/>
      <c r="X274" s="227"/>
      <c r="Y274" s="227"/>
      <c r="Z274" s="227"/>
    </row>
    <row r="275" ht="12.0" customHeight="1">
      <c r="A275" s="227">
        <v>268.0</v>
      </c>
      <c r="B275" s="227" t="s">
        <v>1843</v>
      </c>
      <c r="C275" s="227" t="s">
        <v>64</v>
      </c>
      <c r="D275" s="227" t="s">
        <v>34</v>
      </c>
      <c r="E275" s="227">
        <v>8.0</v>
      </c>
      <c r="F275" s="227">
        <v>0.0</v>
      </c>
      <c r="G275" s="227">
        <v>0.0</v>
      </c>
      <c r="H275" s="227">
        <v>0.0</v>
      </c>
      <c r="I275" s="227">
        <v>0.0</v>
      </c>
      <c r="J275" s="227">
        <v>0.0</v>
      </c>
      <c r="K275" s="227">
        <v>24.0</v>
      </c>
      <c r="L275" s="227">
        <v>286.0</v>
      </c>
      <c r="M275" s="227">
        <v>1.0</v>
      </c>
      <c r="N275" s="227">
        <v>0.0</v>
      </c>
      <c r="O275" s="227">
        <v>4.3</v>
      </c>
      <c r="P275" s="227">
        <v>34.6</v>
      </c>
      <c r="Q275" s="227"/>
      <c r="R275" s="227"/>
      <c r="S275" s="227"/>
      <c r="T275" s="227"/>
      <c r="U275" s="3" t="str">
        <f t="shared" si="1"/>
        <v>#REF!</v>
      </c>
      <c r="V275" s="227"/>
      <c r="W275" s="227"/>
      <c r="X275" s="227"/>
      <c r="Y275" s="227"/>
      <c r="Z275" s="227"/>
    </row>
    <row r="276" ht="12.0" customHeight="1">
      <c r="A276" s="227">
        <v>269.0</v>
      </c>
      <c r="B276" s="227" t="s">
        <v>220</v>
      </c>
      <c r="C276" s="227" t="s">
        <v>111</v>
      </c>
      <c r="D276" s="227" t="s">
        <v>61</v>
      </c>
      <c r="E276" s="227">
        <v>6.0</v>
      </c>
      <c r="F276" s="227">
        <v>0.0</v>
      </c>
      <c r="G276" s="227">
        <v>0.0</v>
      </c>
      <c r="H276" s="227">
        <v>0.0</v>
      </c>
      <c r="I276" s="227">
        <v>0.0</v>
      </c>
      <c r="J276" s="227">
        <v>0.0</v>
      </c>
      <c r="K276" s="227">
        <v>26.0</v>
      </c>
      <c r="L276" s="227">
        <v>245.0</v>
      </c>
      <c r="M276" s="227">
        <v>2.0</v>
      </c>
      <c r="N276" s="227">
        <v>1.0</v>
      </c>
      <c r="O276" s="227">
        <v>5.8</v>
      </c>
      <c r="P276" s="227">
        <v>34.5</v>
      </c>
      <c r="Q276" s="227"/>
      <c r="R276" s="227"/>
      <c r="S276" s="227"/>
      <c r="T276" s="227"/>
      <c r="U276" s="3" t="str">
        <f t="shared" si="1"/>
        <v>#REF!</v>
      </c>
      <c r="V276" s="227"/>
      <c r="W276" s="227"/>
      <c r="X276" s="227"/>
      <c r="Y276" s="227"/>
      <c r="Z276" s="227"/>
    </row>
    <row r="277" ht="12.0" customHeight="1">
      <c r="A277" s="227">
        <v>269.0</v>
      </c>
      <c r="B277" s="227" t="s">
        <v>1101</v>
      </c>
      <c r="C277" s="227" t="s">
        <v>123</v>
      </c>
      <c r="D277" s="227" t="s">
        <v>34</v>
      </c>
      <c r="E277" s="227">
        <v>8.0</v>
      </c>
      <c r="F277" s="227">
        <v>0.0</v>
      </c>
      <c r="G277" s="227">
        <v>0.0</v>
      </c>
      <c r="H277" s="227">
        <v>0.0</v>
      </c>
      <c r="I277" s="227">
        <v>66.0</v>
      </c>
      <c r="J277" s="227">
        <v>2.0</v>
      </c>
      <c r="K277" s="227">
        <v>18.0</v>
      </c>
      <c r="L277" s="227">
        <v>179.0</v>
      </c>
      <c r="M277" s="227">
        <v>0.0</v>
      </c>
      <c r="N277" s="227">
        <v>1.0</v>
      </c>
      <c r="O277" s="227">
        <v>4.3</v>
      </c>
      <c r="P277" s="227">
        <v>34.5</v>
      </c>
      <c r="Q277" s="227"/>
      <c r="R277" s="227"/>
      <c r="S277" s="227"/>
      <c r="T277" s="227"/>
      <c r="U277" s="3" t="str">
        <f t="shared" si="1"/>
        <v>#REF!</v>
      </c>
      <c r="V277" s="227"/>
      <c r="W277" s="227"/>
      <c r="X277" s="227"/>
      <c r="Y277" s="227"/>
      <c r="Z277" s="227"/>
    </row>
    <row r="278" ht="12.0" customHeight="1">
      <c r="A278" s="227">
        <v>271.0</v>
      </c>
      <c r="B278" s="227" t="s">
        <v>1022</v>
      </c>
      <c r="C278" s="227" t="s">
        <v>47</v>
      </c>
      <c r="D278" s="227" t="s">
        <v>61</v>
      </c>
      <c r="E278" s="227">
        <v>15.0</v>
      </c>
      <c r="F278" s="227">
        <v>0.0</v>
      </c>
      <c r="G278" s="227">
        <v>0.0</v>
      </c>
      <c r="H278" s="227">
        <v>0.0</v>
      </c>
      <c r="I278" s="227">
        <v>0.0</v>
      </c>
      <c r="J278" s="227">
        <v>0.0</v>
      </c>
      <c r="K278" s="227">
        <v>12.0</v>
      </c>
      <c r="L278" s="227">
        <v>164.0</v>
      </c>
      <c r="M278" s="227">
        <v>3.0</v>
      </c>
      <c r="N278" s="227">
        <v>0.0</v>
      </c>
      <c r="O278" s="227">
        <v>2.3</v>
      </c>
      <c r="P278" s="227">
        <v>34.4</v>
      </c>
      <c r="Q278" s="227"/>
      <c r="R278" s="227"/>
      <c r="S278" s="227"/>
      <c r="T278" s="227"/>
      <c r="U278" s="3" t="str">
        <f t="shared" si="1"/>
        <v>#REF!</v>
      </c>
      <c r="V278" s="227"/>
      <c r="W278" s="227"/>
      <c r="X278" s="227"/>
      <c r="Y278" s="227"/>
      <c r="Z278" s="227"/>
    </row>
    <row r="279" ht="12.0" customHeight="1">
      <c r="A279" s="227">
        <v>271.0</v>
      </c>
      <c r="B279" s="227" t="s">
        <v>264</v>
      </c>
      <c r="C279" s="227" t="s">
        <v>95</v>
      </c>
      <c r="D279" s="227" t="s">
        <v>17</v>
      </c>
      <c r="E279" s="227">
        <v>12.0</v>
      </c>
      <c r="F279" s="227">
        <v>0.0</v>
      </c>
      <c r="G279" s="227">
        <v>0.0</v>
      </c>
      <c r="H279" s="227">
        <v>0.0</v>
      </c>
      <c r="I279" s="227">
        <v>212.0</v>
      </c>
      <c r="J279" s="227">
        <v>0.0</v>
      </c>
      <c r="K279" s="227">
        <v>5.0</v>
      </c>
      <c r="L279" s="227">
        <v>52.0</v>
      </c>
      <c r="M279" s="227">
        <v>1.0</v>
      </c>
      <c r="N279" s="227">
        <v>0.0</v>
      </c>
      <c r="O279" s="227">
        <v>2.9</v>
      </c>
      <c r="P279" s="227">
        <v>34.4</v>
      </c>
      <c r="Q279" s="227"/>
      <c r="R279" s="227"/>
      <c r="S279" s="227"/>
      <c r="T279" s="227"/>
      <c r="U279" s="3" t="str">
        <f t="shared" si="1"/>
        <v>#REF!</v>
      </c>
      <c r="V279" s="227"/>
      <c r="W279" s="227"/>
      <c r="X279" s="227"/>
      <c r="Y279" s="227"/>
      <c r="Z279" s="227"/>
    </row>
    <row r="280" ht="12.0" customHeight="1">
      <c r="A280" s="227">
        <v>273.0</v>
      </c>
      <c r="B280" s="227" t="s">
        <v>4817</v>
      </c>
      <c r="C280" s="227" t="s">
        <v>123</v>
      </c>
      <c r="D280" s="227" t="s">
        <v>61</v>
      </c>
      <c r="E280" s="227">
        <v>15.0</v>
      </c>
      <c r="F280" s="227">
        <v>0.0</v>
      </c>
      <c r="G280" s="227">
        <v>0.0</v>
      </c>
      <c r="H280" s="227">
        <v>0.0</v>
      </c>
      <c r="I280" s="227">
        <v>0.0</v>
      </c>
      <c r="J280" s="227">
        <v>1.0</v>
      </c>
      <c r="K280" s="227">
        <v>22.0</v>
      </c>
      <c r="L280" s="227">
        <v>259.0</v>
      </c>
      <c r="M280" s="227">
        <v>1.0</v>
      </c>
      <c r="N280" s="227">
        <v>2.0</v>
      </c>
      <c r="O280" s="227">
        <v>2.3</v>
      </c>
      <c r="P280" s="227">
        <v>33.9</v>
      </c>
      <c r="Q280" s="227"/>
      <c r="R280" s="227"/>
      <c r="S280" s="227"/>
      <c r="T280" s="227"/>
      <c r="U280" s="3" t="str">
        <f t="shared" si="1"/>
        <v>#REF!</v>
      </c>
      <c r="V280" s="227"/>
      <c r="W280" s="227"/>
      <c r="X280" s="227"/>
      <c r="Y280" s="227"/>
      <c r="Z280" s="227"/>
    </row>
    <row r="281" ht="12.0" customHeight="1">
      <c r="A281" s="227">
        <v>274.0</v>
      </c>
      <c r="B281" s="227" t="s">
        <v>1381</v>
      </c>
      <c r="C281" s="227" t="s">
        <v>90</v>
      </c>
      <c r="D281" s="227" t="s">
        <v>34</v>
      </c>
      <c r="E281" s="227">
        <v>16.0</v>
      </c>
      <c r="F281" s="227">
        <v>0.0</v>
      </c>
      <c r="G281" s="227">
        <v>0.0</v>
      </c>
      <c r="H281" s="227">
        <v>0.0</v>
      </c>
      <c r="I281" s="227">
        <v>21.0</v>
      </c>
      <c r="J281" s="227">
        <v>0.0</v>
      </c>
      <c r="K281" s="227">
        <v>36.0</v>
      </c>
      <c r="L281" s="227">
        <v>253.0</v>
      </c>
      <c r="M281" s="227">
        <v>1.0</v>
      </c>
      <c r="N281" s="227">
        <v>0.0</v>
      </c>
      <c r="O281" s="227">
        <v>2.1</v>
      </c>
      <c r="P281" s="227">
        <v>33.4</v>
      </c>
      <c r="Q281" s="227"/>
      <c r="R281" s="227"/>
      <c r="S281" s="227"/>
      <c r="T281" s="227"/>
      <c r="U281" s="3" t="str">
        <f t="shared" si="1"/>
        <v>#REF!</v>
      </c>
      <c r="V281" s="227"/>
      <c r="W281" s="227"/>
      <c r="X281" s="227"/>
      <c r="Y281" s="227"/>
      <c r="Z281" s="227"/>
    </row>
    <row r="282" ht="12.0" customHeight="1">
      <c r="A282" s="227">
        <v>275.0</v>
      </c>
      <c r="B282" s="227" t="s">
        <v>1247</v>
      </c>
      <c r="C282" s="227" t="s">
        <v>39</v>
      </c>
      <c r="D282" s="227" t="s">
        <v>34</v>
      </c>
      <c r="E282" s="227">
        <v>12.0</v>
      </c>
      <c r="F282" s="227">
        <v>0.0</v>
      </c>
      <c r="G282" s="227">
        <v>0.0</v>
      </c>
      <c r="H282" s="227">
        <v>0.0</v>
      </c>
      <c r="I282" s="227">
        <v>5.0</v>
      </c>
      <c r="J282" s="227">
        <v>0.0</v>
      </c>
      <c r="K282" s="227">
        <v>21.0</v>
      </c>
      <c r="L282" s="227">
        <v>328.0</v>
      </c>
      <c r="M282" s="227">
        <v>0.0</v>
      </c>
      <c r="N282" s="227">
        <v>0.0</v>
      </c>
      <c r="O282" s="227">
        <v>2.8</v>
      </c>
      <c r="P282" s="227">
        <v>33.3</v>
      </c>
      <c r="Q282" s="227"/>
      <c r="R282" s="227"/>
      <c r="S282" s="227"/>
      <c r="T282" s="227"/>
      <c r="U282" s="3" t="str">
        <f t="shared" si="1"/>
        <v>#REF!</v>
      </c>
      <c r="V282" s="227"/>
      <c r="W282" s="227"/>
      <c r="X282" s="227"/>
      <c r="Y282" s="227"/>
      <c r="Z282" s="227"/>
    </row>
    <row r="283" ht="12.0" customHeight="1">
      <c r="A283" s="227">
        <v>276.0</v>
      </c>
      <c r="B283" s="227" t="s">
        <v>2429</v>
      </c>
      <c r="C283" s="227" t="s">
        <v>85</v>
      </c>
      <c r="D283" s="227" t="s">
        <v>61</v>
      </c>
      <c r="E283" s="227">
        <v>10.0</v>
      </c>
      <c r="F283" s="227">
        <v>0.0</v>
      </c>
      <c r="G283" s="227">
        <v>0.0</v>
      </c>
      <c r="H283" s="227">
        <v>0.0</v>
      </c>
      <c r="I283" s="227">
        <v>9.0</v>
      </c>
      <c r="J283" s="227">
        <v>0.0</v>
      </c>
      <c r="K283" s="227">
        <v>12.0</v>
      </c>
      <c r="L283" s="227">
        <v>143.0</v>
      </c>
      <c r="M283" s="227">
        <v>3.0</v>
      </c>
      <c r="N283" s="227">
        <v>0.0</v>
      </c>
      <c r="O283" s="227">
        <v>3.3</v>
      </c>
      <c r="P283" s="227">
        <v>33.2</v>
      </c>
      <c r="Q283" s="227"/>
      <c r="R283" s="227"/>
      <c r="S283" s="227"/>
      <c r="T283" s="227"/>
      <c r="U283" s="3" t="str">
        <f t="shared" si="1"/>
        <v>#REF!</v>
      </c>
      <c r="V283" s="227"/>
      <c r="W283" s="227"/>
      <c r="X283" s="227"/>
      <c r="Y283" s="227"/>
      <c r="Z283" s="227"/>
    </row>
    <row r="284" ht="12.0" customHeight="1">
      <c r="A284" s="227">
        <v>277.0</v>
      </c>
      <c r="B284" s="227" t="s">
        <v>933</v>
      </c>
      <c r="C284" s="227" t="s">
        <v>27</v>
      </c>
      <c r="D284" s="227" t="s">
        <v>75</v>
      </c>
      <c r="E284" s="227">
        <v>8.0</v>
      </c>
      <c r="F284" s="227">
        <v>626.0</v>
      </c>
      <c r="G284" s="227">
        <v>4.0</v>
      </c>
      <c r="H284" s="227">
        <v>4.0</v>
      </c>
      <c r="I284" s="227">
        <v>0.0</v>
      </c>
      <c r="J284" s="227">
        <v>0.0</v>
      </c>
      <c r="K284" s="227">
        <v>0.0</v>
      </c>
      <c r="L284" s="227">
        <v>0.0</v>
      </c>
      <c r="M284" s="227">
        <v>0.0</v>
      </c>
      <c r="N284" s="227">
        <v>0.0</v>
      </c>
      <c r="O284" s="227">
        <v>4.1</v>
      </c>
      <c r="P284" s="227">
        <v>33.04</v>
      </c>
      <c r="Q284" s="227"/>
      <c r="R284" s="227"/>
      <c r="S284" s="227"/>
      <c r="T284" s="227"/>
      <c r="U284" s="3" t="str">
        <f t="shared" si="1"/>
        <v>#REF!</v>
      </c>
      <c r="V284" s="227"/>
      <c r="W284" s="227"/>
      <c r="X284" s="227"/>
      <c r="Y284" s="227"/>
      <c r="Z284" s="227"/>
    </row>
    <row r="285" ht="12.0" customHeight="1">
      <c r="A285" s="227">
        <v>278.0</v>
      </c>
      <c r="B285" s="227" t="s">
        <v>2457</v>
      </c>
      <c r="C285" s="227" t="s">
        <v>18</v>
      </c>
      <c r="D285" s="227" t="s">
        <v>34</v>
      </c>
      <c r="E285" s="227">
        <v>11.0</v>
      </c>
      <c r="F285" s="227">
        <v>0.0</v>
      </c>
      <c r="G285" s="227">
        <v>0.0</v>
      </c>
      <c r="H285" s="227">
        <v>0.0</v>
      </c>
      <c r="I285" s="227">
        <v>0.0</v>
      </c>
      <c r="J285" s="227">
        <v>0.0</v>
      </c>
      <c r="K285" s="227">
        <v>17.0</v>
      </c>
      <c r="L285" s="227">
        <v>190.0</v>
      </c>
      <c r="M285" s="227">
        <v>2.0</v>
      </c>
      <c r="N285" s="227">
        <v>0.0</v>
      </c>
      <c r="O285" s="227">
        <v>3.0</v>
      </c>
      <c r="P285" s="227">
        <v>33.0</v>
      </c>
      <c r="Q285" s="227"/>
      <c r="R285" s="227"/>
      <c r="S285" s="227"/>
      <c r="T285" s="227"/>
      <c r="U285" s="3" t="str">
        <f t="shared" si="1"/>
        <v>#REF!</v>
      </c>
      <c r="V285" s="227"/>
      <c r="W285" s="227"/>
      <c r="X285" s="227"/>
      <c r="Y285" s="227"/>
      <c r="Z285" s="227"/>
    </row>
    <row r="286" ht="12.0" customHeight="1">
      <c r="A286" s="227">
        <v>279.0</v>
      </c>
      <c r="B286" s="227" t="s">
        <v>1527</v>
      </c>
      <c r="C286" s="227" t="s">
        <v>31</v>
      </c>
      <c r="D286" s="227" t="s">
        <v>34</v>
      </c>
      <c r="E286" s="227">
        <v>8.0</v>
      </c>
      <c r="F286" s="227">
        <v>0.0</v>
      </c>
      <c r="G286" s="227">
        <v>0.0</v>
      </c>
      <c r="H286" s="227">
        <v>0.0</v>
      </c>
      <c r="I286" s="227">
        <v>0.0</v>
      </c>
      <c r="J286" s="227">
        <v>0.0</v>
      </c>
      <c r="K286" s="227">
        <v>13.0</v>
      </c>
      <c r="L286" s="227">
        <v>209.0</v>
      </c>
      <c r="M286" s="227">
        <v>2.0</v>
      </c>
      <c r="N286" s="227">
        <v>0.0</v>
      </c>
      <c r="O286" s="227">
        <v>4.1</v>
      </c>
      <c r="P286" s="227">
        <v>32.9</v>
      </c>
      <c r="Q286" s="227"/>
      <c r="R286" s="227"/>
      <c r="S286" s="227"/>
      <c r="T286" s="227"/>
      <c r="U286" s="3" t="str">
        <f t="shared" si="1"/>
        <v>#REF!</v>
      </c>
      <c r="V286" s="227"/>
      <c r="W286" s="227"/>
      <c r="X286" s="227"/>
      <c r="Y286" s="227"/>
      <c r="Z286" s="227"/>
    </row>
    <row r="287" ht="12.0" customHeight="1">
      <c r="A287" s="227">
        <v>280.0</v>
      </c>
      <c r="B287" s="227" t="s">
        <v>127</v>
      </c>
      <c r="C287" s="227" t="s">
        <v>64</v>
      </c>
      <c r="D287" s="227" t="s">
        <v>17</v>
      </c>
      <c r="E287" s="227">
        <v>9.0</v>
      </c>
      <c r="F287" s="227">
        <v>0.0</v>
      </c>
      <c r="G287" s="227">
        <v>0.0</v>
      </c>
      <c r="H287" s="227">
        <v>0.0</v>
      </c>
      <c r="I287" s="227">
        <v>261.0</v>
      </c>
      <c r="J287" s="227">
        <v>1.0</v>
      </c>
      <c r="K287" s="227">
        <v>6.0</v>
      </c>
      <c r="L287" s="227">
        <v>25.0</v>
      </c>
      <c r="M287" s="227">
        <v>0.0</v>
      </c>
      <c r="N287" s="227">
        <v>1.0</v>
      </c>
      <c r="O287" s="227">
        <v>3.6</v>
      </c>
      <c r="P287" s="227">
        <v>32.6</v>
      </c>
      <c r="Q287" s="227"/>
      <c r="R287" s="227"/>
      <c r="S287" s="227"/>
      <c r="T287" s="227"/>
      <c r="U287" s="3" t="str">
        <f t="shared" si="1"/>
        <v>#REF!</v>
      </c>
      <c r="V287" s="227"/>
      <c r="W287" s="227"/>
      <c r="X287" s="227"/>
      <c r="Y287" s="227"/>
      <c r="Z287" s="227"/>
    </row>
    <row r="288" ht="12.0" customHeight="1">
      <c r="A288" s="227">
        <v>281.0</v>
      </c>
      <c r="B288" s="227" t="s">
        <v>410</v>
      </c>
      <c r="C288" s="227" t="s">
        <v>64</v>
      </c>
      <c r="D288" s="227" t="s">
        <v>17</v>
      </c>
      <c r="E288" s="227">
        <v>6.0</v>
      </c>
      <c r="F288" s="227">
        <v>0.0</v>
      </c>
      <c r="G288" s="227">
        <v>0.0</v>
      </c>
      <c r="H288" s="227">
        <v>0.0</v>
      </c>
      <c r="I288" s="227">
        <v>266.0</v>
      </c>
      <c r="J288" s="227">
        <v>0.0</v>
      </c>
      <c r="K288" s="227">
        <v>12.0</v>
      </c>
      <c r="L288" s="227">
        <v>98.0</v>
      </c>
      <c r="M288" s="227">
        <v>0.0</v>
      </c>
      <c r="N288" s="227">
        <v>2.0</v>
      </c>
      <c r="O288" s="227">
        <v>5.4</v>
      </c>
      <c r="P288" s="227">
        <v>32.4</v>
      </c>
      <c r="Q288" s="227"/>
      <c r="R288" s="227"/>
      <c r="S288" s="227"/>
      <c r="T288" s="227"/>
      <c r="U288" s="3" t="str">
        <f t="shared" si="1"/>
        <v>#REF!</v>
      </c>
      <c r="V288" s="227"/>
      <c r="W288" s="227"/>
      <c r="X288" s="227"/>
      <c r="Y288" s="227"/>
      <c r="Z288" s="227"/>
    </row>
    <row r="289" ht="12.0" customHeight="1">
      <c r="A289" s="227">
        <v>282.0</v>
      </c>
      <c r="B289" s="227" t="s">
        <v>1202</v>
      </c>
      <c r="C289" s="227" t="s">
        <v>70</v>
      </c>
      <c r="D289" s="227" t="s">
        <v>61</v>
      </c>
      <c r="E289" s="227">
        <v>16.0</v>
      </c>
      <c r="F289" s="227">
        <v>0.0</v>
      </c>
      <c r="G289" s="227">
        <v>0.0</v>
      </c>
      <c r="H289" s="227">
        <v>0.0</v>
      </c>
      <c r="I289" s="227">
        <v>0.0</v>
      </c>
      <c r="J289" s="227">
        <v>0.0</v>
      </c>
      <c r="K289" s="227">
        <v>21.0</v>
      </c>
      <c r="L289" s="227">
        <v>263.0</v>
      </c>
      <c r="M289" s="227">
        <v>1.0</v>
      </c>
      <c r="N289" s="227">
        <v>0.0</v>
      </c>
      <c r="O289" s="227">
        <v>2.0</v>
      </c>
      <c r="P289" s="227">
        <v>32.3</v>
      </c>
      <c r="Q289" s="227"/>
      <c r="R289" s="227"/>
      <c r="S289" s="227"/>
      <c r="T289" s="227"/>
      <c r="U289" s="3" t="str">
        <f t="shared" si="1"/>
        <v>#REF!</v>
      </c>
      <c r="V289" s="227"/>
      <c r="W289" s="227"/>
      <c r="X289" s="227"/>
      <c r="Y289" s="227"/>
      <c r="Z289" s="227"/>
    </row>
    <row r="290" ht="12.0" customHeight="1">
      <c r="A290" s="227">
        <v>283.0</v>
      </c>
      <c r="B290" s="227" t="s">
        <v>1399</v>
      </c>
      <c r="C290" s="227" t="s">
        <v>114</v>
      </c>
      <c r="D290" s="227" t="s">
        <v>17</v>
      </c>
      <c r="E290" s="227">
        <v>16.0</v>
      </c>
      <c r="F290" s="227">
        <v>0.0</v>
      </c>
      <c r="G290" s="227">
        <v>0.0</v>
      </c>
      <c r="H290" s="227">
        <v>0.0</v>
      </c>
      <c r="I290" s="227">
        <v>113.0</v>
      </c>
      <c r="J290" s="227">
        <v>1.0</v>
      </c>
      <c r="K290" s="227">
        <v>17.0</v>
      </c>
      <c r="L290" s="227">
        <v>144.0</v>
      </c>
      <c r="M290" s="227">
        <v>0.0</v>
      </c>
      <c r="N290" s="227">
        <v>0.0</v>
      </c>
      <c r="O290" s="227">
        <v>2.0</v>
      </c>
      <c r="P290" s="227">
        <v>31.7</v>
      </c>
      <c r="Q290" s="227"/>
      <c r="R290" s="227"/>
      <c r="S290" s="227"/>
      <c r="T290" s="227"/>
      <c r="U290" s="3" t="str">
        <f t="shared" si="1"/>
        <v>#REF!</v>
      </c>
      <c r="V290" s="227"/>
      <c r="W290" s="227"/>
      <c r="X290" s="227"/>
      <c r="Y290" s="227"/>
      <c r="Z290" s="227"/>
    </row>
    <row r="291" ht="12.0" customHeight="1">
      <c r="A291" s="227">
        <v>284.0</v>
      </c>
      <c r="B291" s="227" t="s">
        <v>1581</v>
      </c>
      <c r="C291" s="227" t="s">
        <v>23</v>
      </c>
      <c r="D291" s="227" t="s">
        <v>34</v>
      </c>
      <c r="E291" s="227">
        <v>7.0</v>
      </c>
      <c r="F291" s="227">
        <v>0.0</v>
      </c>
      <c r="G291" s="227">
        <v>0.0</v>
      </c>
      <c r="H291" s="227">
        <v>0.0</v>
      </c>
      <c r="I291" s="227">
        <v>55.0</v>
      </c>
      <c r="J291" s="227">
        <v>0.0</v>
      </c>
      <c r="K291" s="227">
        <v>8.0</v>
      </c>
      <c r="L291" s="227">
        <v>140.0</v>
      </c>
      <c r="M291" s="227">
        <v>2.0</v>
      </c>
      <c r="N291" s="227">
        <v>0.0</v>
      </c>
      <c r="O291" s="227">
        <v>4.5</v>
      </c>
      <c r="P291" s="227">
        <v>31.5</v>
      </c>
      <c r="Q291" s="227"/>
      <c r="R291" s="227"/>
      <c r="S291" s="227"/>
      <c r="T291" s="227"/>
      <c r="U291" s="3" t="str">
        <f t="shared" si="1"/>
        <v>#REF!</v>
      </c>
      <c r="V291" s="227"/>
      <c r="W291" s="227"/>
      <c r="X291" s="227"/>
      <c r="Y291" s="227"/>
      <c r="Z291" s="227"/>
    </row>
    <row r="292" ht="12.0" customHeight="1">
      <c r="A292" s="227">
        <v>285.0</v>
      </c>
      <c r="B292" s="227" t="s">
        <v>3414</v>
      </c>
      <c r="C292" s="227" t="s">
        <v>2564</v>
      </c>
      <c r="D292" s="227" t="s">
        <v>34</v>
      </c>
      <c r="E292" s="227">
        <v>12.0</v>
      </c>
      <c r="F292" s="227">
        <v>0.0</v>
      </c>
      <c r="G292" s="227">
        <v>0.0</v>
      </c>
      <c r="H292" s="227">
        <v>0.0</v>
      </c>
      <c r="I292" s="227">
        <v>10.0</v>
      </c>
      <c r="J292" s="227">
        <v>0.0</v>
      </c>
      <c r="K292" s="227">
        <v>28.0</v>
      </c>
      <c r="L292" s="227">
        <v>304.0</v>
      </c>
      <c r="M292" s="227">
        <v>0.0</v>
      </c>
      <c r="N292" s="227">
        <v>0.0</v>
      </c>
      <c r="O292" s="227">
        <v>2.6</v>
      </c>
      <c r="P292" s="227">
        <v>31.4</v>
      </c>
      <c r="Q292" s="227"/>
      <c r="R292" s="227"/>
      <c r="S292" s="227"/>
      <c r="T292" s="227"/>
      <c r="U292" s="3" t="str">
        <f t="shared" si="1"/>
        <v>#REF!</v>
      </c>
      <c r="V292" s="227"/>
      <c r="W292" s="227"/>
      <c r="X292" s="227"/>
      <c r="Y292" s="227"/>
      <c r="Z292" s="227"/>
    </row>
    <row r="293" ht="12.0" customHeight="1">
      <c r="A293" s="227">
        <v>286.0</v>
      </c>
      <c r="B293" s="227" t="s">
        <v>2789</v>
      </c>
      <c r="C293" s="227" t="s">
        <v>70</v>
      </c>
      <c r="D293" s="227" t="s">
        <v>34</v>
      </c>
      <c r="E293" s="227">
        <v>15.0</v>
      </c>
      <c r="F293" s="227">
        <v>0.0</v>
      </c>
      <c r="G293" s="227">
        <v>0.0</v>
      </c>
      <c r="H293" s="227">
        <v>0.0</v>
      </c>
      <c r="I293" s="227">
        <v>0.0</v>
      </c>
      <c r="J293" s="227">
        <v>0.0</v>
      </c>
      <c r="K293" s="227">
        <v>19.0</v>
      </c>
      <c r="L293" s="227">
        <v>190.0</v>
      </c>
      <c r="M293" s="227">
        <v>2.0</v>
      </c>
      <c r="N293" s="227">
        <v>0.0</v>
      </c>
      <c r="O293" s="227">
        <v>2.1</v>
      </c>
      <c r="P293" s="227">
        <v>31.0</v>
      </c>
      <c r="Q293" s="227"/>
      <c r="R293" s="227"/>
      <c r="S293" s="227"/>
      <c r="T293" s="227"/>
      <c r="U293" s="3" t="str">
        <f t="shared" si="1"/>
        <v>#REF!</v>
      </c>
      <c r="V293" s="227"/>
      <c r="W293" s="227"/>
      <c r="X293" s="227"/>
      <c r="Y293" s="227"/>
      <c r="Z293" s="227"/>
    </row>
    <row r="294" ht="12.0" customHeight="1">
      <c r="A294" s="227">
        <v>286.0</v>
      </c>
      <c r="B294" s="227" t="s">
        <v>454</v>
      </c>
      <c r="C294" s="227" t="s">
        <v>102</v>
      </c>
      <c r="D294" s="227" t="s">
        <v>61</v>
      </c>
      <c r="E294" s="227">
        <v>15.0</v>
      </c>
      <c r="F294" s="227">
        <v>0.0</v>
      </c>
      <c r="G294" s="227">
        <v>0.0</v>
      </c>
      <c r="H294" s="227">
        <v>0.0</v>
      </c>
      <c r="I294" s="227">
        <v>0.0</v>
      </c>
      <c r="J294" s="227">
        <v>0.0</v>
      </c>
      <c r="K294" s="227">
        <v>24.0</v>
      </c>
      <c r="L294" s="227">
        <v>250.0</v>
      </c>
      <c r="M294" s="227">
        <v>1.0</v>
      </c>
      <c r="N294" s="227">
        <v>0.0</v>
      </c>
      <c r="O294" s="227">
        <v>2.1</v>
      </c>
      <c r="P294" s="227">
        <v>31.0</v>
      </c>
      <c r="Q294" s="227"/>
      <c r="R294" s="227"/>
      <c r="S294" s="227"/>
      <c r="T294" s="227"/>
      <c r="U294" s="3" t="str">
        <f t="shared" si="1"/>
        <v>#REF!</v>
      </c>
      <c r="V294" s="227"/>
      <c r="W294" s="227"/>
      <c r="X294" s="227"/>
      <c r="Y294" s="227"/>
      <c r="Z294" s="227"/>
    </row>
    <row r="295" ht="12.0" customHeight="1">
      <c r="A295" s="227">
        <v>288.0</v>
      </c>
      <c r="B295" s="227" t="s">
        <v>5865</v>
      </c>
      <c r="C295" s="227" t="s">
        <v>140</v>
      </c>
      <c r="D295" s="227" t="s">
        <v>3651</v>
      </c>
      <c r="E295" s="227">
        <v>16.0</v>
      </c>
      <c r="F295" s="227">
        <v>0.0</v>
      </c>
      <c r="G295" s="227">
        <v>0.0</v>
      </c>
      <c r="H295" s="227">
        <v>0.0</v>
      </c>
      <c r="I295" s="227">
        <v>8.0</v>
      </c>
      <c r="J295" s="227">
        <v>4.0</v>
      </c>
      <c r="K295" s="227">
        <v>12.0</v>
      </c>
      <c r="L295" s="227">
        <v>61.0</v>
      </c>
      <c r="M295" s="227">
        <v>0.0</v>
      </c>
      <c r="N295" s="227">
        <v>0.0</v>
      </c>
      <c r="O295" s="227">
        <v>1.9</v>
      </c>
      <c r="P295" s="227">
        <v>30.9</v>
      </c>
      <c r="Q295" s="227"/>
      <c r="R295" s="227"/>
      <c r="S295" s="227"/>
      <c r="T295" s="227"/>
      <c r="U295" s="3" t="str">
        <f t="shared" si="1"/>
        <v>#REF!</v>
      </c>
      <c r="V295" s="227"/>
      <c r="W295" s="227"/>
      <c r="X295" s="227"/>
      <c r="Y295" s="227"/>
      <c r="Z295" s="227"/>
    </row>
    <row r="296" ht="12.0" customHeight="1">
      <c r="A296" s="227">
        <v>289.0</v>
      </c>
      <c r="B296" s="227" t="s">
        <v>3464</v>
      </c>
      <c r="C296" s="227" t="s">
        <v>20</v>
      </c>
      <c r="D296" s="227" t="s">
        <v>34</v>
      </c>
      <c r="E296" s="227">
        <v>12.0</v>
      </c>
      <c r="F296" s="227">
        <v>0.0</v>
      </c>
      <c r="G296" s="227">
        <v>0.0</v>
      </c>
      <c r="H296" s="227">
        <v>0.0</v>
      </c>
      <c r="I296" s="227">
        <v>0.0</v>
      </c>
      <c r="J296" s="227">
        <v>0.0</v>
      </c>
      <c r="K296" s="227">
        <v>10.0</v>
      </c>
      <c r="L296" s="227">
        <v>188.0</v>
      </c>
      <c r="M296" s="227">
        <v>2.0</v>
      </c>
      <c r="N296" s="227">
        <v>0.0</v>
      </c>
      <c r="O296" s="227">
        <v>2.6</v>
      </c>
      <c r="P296" s="227">
        <v>30.8</v>
      </c>
      <c r="Q296" s="227"/>
      <c r="R296" s="227"/>
      <c r="S296" s="227"/>
      <c r="T296" s="227"/>
      <c r="U296" s="3" t="str">
        <f t="shared" si="1"/>
        <v>#REF!</v>
      </c>
      <c r="V296" s="227"/>
      <c r="W296" s="227"/>
      <c r="X296" s="227"/>
      <c r="Y296" s="227"/>
      <c r="Z296" s="227"/>
    </row>
    <row r="297" ht="12.0" customHeight="1">
      <c r="A297" s="227">
        <v>290.0</v>
      </c>
      <c r="B297" s="227" t="s">
        <v>411</v>
      </c>
      <c r="C297" s="227" t="s">
        <v>31</v>
      </c>
      <c r="D297" s="227" t="s">
        <v>75</v>
      </c>
      <c r="E297" s="227">
        <v>16.0</v>
      </c>
      <c r="F297" s="227">
        <v>64.0</v>
      </c>
      <c r="G297" s="227">
        <v>0.0</v>
      </c>
      <c r="H297" s="227">
        <v>1.0</v>
      </c>
      <c r="I297" s="227">
        <v>196.0</v>
      </c>
      <c r="J297" s="227">
        <v>2.0</v>
      </c>
      <c r="K297" s="227">
        <v>3.0</v>
      </c>
      <c r="L297" s="227">
        <v>4.0</v>
      </c>
      <c r="M297" s="227">
        <v>0.0</v>
      </c>
      <c r="N297" s="227">
        <v>1.0</v>
      </c>
      <c r="O297" s="227">
        <v>1.9</v>
      </c>
      <c r="P297" s="227">
        <v>30.56</v>
      </c>
      <c r="Q297" s="227"/>
      <c r="R297" s="227"/>
      <c r="S297" s="227"/>
      <c r="T297" s="227"/>
      <c r="U297" s="3" t="str">
        <f t="shared" si="1"/>
        <v>#REF!</v>
      </c>
      <c r="V297" s="227"/>
      <c r="W297" s="227"/>
      <c r="X297" s="227"/>
      <c r="Y297" s="227"/>
      <c r="Z297" s="227"/>
    </row>
    <row r="298" ht="12.0" customHeight="1">
      <c r="A298" s="227">
        <v>291.0</v>
      </c>
      <c r="B298" s="227" t="s">
        <v>1006</v>
      </c>
      <c r="C298" s="227" t="s">
        <v>107</v>
      </c>
      <c r="D298" s="227" t="s">
        <v>61</v>
      </c>
      <c r="E298" s="227">
        <v>14.0</v>
      </c>
      <c r="F298" s="227">
        <v>0.0</v>
      </c>
      <c r="G298" s="227">
        <v>0.0</v>
      </c>
      <c r="H298" s="227">
        <v>0.0</v>
      </c>
      <c r="I298" s="227">
        <v>0.0</v>
      </c>
      <c r="J298" s="227">
        <v>0.0</v>
      </c>
      <c r="K298" s="227">
        <v>24.0</v>
      </c>
      <c r="L298" s="227">
        <v>305.0</v>
      </c>
      <c r="M298" s="227">
        <v>0.0</v>
      </c>
      <c r="N298" s="227">
        <v>0.0</v>
      </c>
      <c r="O298" s="227">
        <v>2.2</v>
      </c>
      <c r="P298" s="227">
        <v>30.5</v>
      </c>
      <c r="Q298" s="227"/>
      <c r="R298" s="227"/>
      <c r="S298" s="227"/>
      <c r="T298" s="227"/>
      <c r="U298" s="3" t="str">
        <f t="shared" si="1"/>
        <v>#REF!</v>
      </c>
      <c r="V298" s="227"/>
      <c r="W298" s="227"/>
      <c r="X298" s="227"/>
      <c r="Y298" s="227"/>
      <c r="Z298" s="227"/>
    </row>
    <row r="299" ht="12.0" customHeight="1">
      <c r="A299" s="227">
        <v>291.0</v>
      </c>
      <c r="B299" s="227" t="s">
        <v>1345</v>
      </c>
      <c r="C299" s="227" t="s">
        <v>20</v>
      </c>
      <c r="D299" s="227" t="s">
        <v>17</v>
      </c>
      <c r="E299" s="227">
        <v>15.0</v>
      </c>
      <c r="F299" s="227">
        <v>0.0</v>
      </c>
      <c r="G299" s="227">
        <v>0.0</v>
      </c>
      <c r="H299" s="227">
        <v>0.0</v>
      </c>
      <c r="I299" s="227">
        <v>176.0</v>
      </c>
      <c r="J299" s="227">
        <v>1.0</v>
      </c>
      <c r="K299" s="227">
        <v>14.0</v>
      </c>
      <c r="L299" s="227">
        <v>89.0</v>
      </c>
      <c r="M299" s="227">
        <v>0.0</v>
      </c>
      <c r="N299" s="227">
        <v>1.0</v>
      </c>
      <c r="O299" s="227">
        <v>2.0</v>
      </c>
      <c r="P299" s="227">
        <v>30.5</v>
      </c>
      <c r="Q299" s="227"/>
      <c r="R299" s="227"/>
      <c r="S299" s="227"/>
      <c r="T299" s="227"/>
      <c r="U299" s="3" t="str">
        <f t="shared" si="1"/>
        <v>#REF!</v>
      </c>
      <c r="V299" s="227"/>
      <c r="W299" s="227"/>
      <c r="X299" s="227"/>
      <c r="Y299" s="227"/>
      <c r="Z299" s="227"/>
    </row>
    <row r="300" ht="12.0" customHeight="1">
      <c r="A300" s="227">
        <v>293.0</v>
      </c>
      <c r="B300" s="227" t="s">
        <v>1575</v>
      </c>
      <c r="C300" s="227" t="s">
        <v>23</v>
      </c>
      <c r="D300" s="227" t="s">
        <v>61</v>
      </c>
      <c r="E300" s="227">
        <v>9.0</v>
      </c>
      <c r="F300" s="227">
        <v>0.0</v>
      </c>
      <c r="G300" s="227">
        <v>0.0</v>
      </c>
      <c r="H300" s="227">
        <v>0.0</v>
      </c>
      <c r="I300" s="227">
        <v>0.0</v>
      </c>
      <c r="J300" s="227">
        <v>0.0</v>
      </c>
      <c r="K300" s="227">
        <v>26.0</v>
      </c>
      <c r="L300" s="227">
        <v>242.0</v>
      </c>
      <c r="M300" s="227">
        <v>1.0</v>
      </c>
      <c r="N300" s="227">
        <v>0.0</v>
      </c>
      <c r="O300" s="227">
        <v>3.4</v>
      </c>
      <c r="P300" s="227">
        <v>30.2</v>
      </c>
      <c r="Q300" s="227"/>
      <c r="R300" s="227"/>
      <c r="S300" s="227"/>
      <c r="T300" s="227"/>
      <c r="U300" s="3" t="str">
        <f t="shared" si="1"/>
        <v>#REF!</v>
      </c>
      <c r="V300" s="227"/>
      <c r="W300" s="227"/>
      <c r="X300" s="227"/>
      <c r="Y300" s="227"/>
      <c r="Z300" s="227"/>
    </row>
    <row r="301" ht="12.0" customHeight="1">
      <c r="A301" s="227">
        <v>294.0</v>
      </c>
      <c r="B301" s="227" t="s">
        <v>1168</v>
      </c>
      <c r="C301" s="227" t="s">
        <v>83</v>
      </c>
      <c r="D301" s="227" t="s">
        <v>75</v>
      </c>
      <c r="E301" s="227">
        <v>5.0</v>
      </c>
      <c r="F301" s="227">
        <v>515.0</v>
      </c>
      <c r="G301" s="227">
        <v>3.0</v>
      </c>
      <c r="H301" s="227">
        <v>2.0</v>
      </c>
      <c r="I301" s="227">
        <v>3.0</v>
      </c>
      <c r="J301" s="227">
        <v>0.0</v>
      </c>
      <c r="K301" s="227">
        <v>1.0</v>
      </c>
      <c r="L301" s="227">
        <v>8.0</v>
      </c>
      <c r="M301" s="227">
        <v>0.0</v>
      </c>
      <c r="N301" s="227">
        <v>0.0</v>
      </c>
      <c r="O301" s="227">
        <v>5.9</v>
      </c>
      <c r="P301" s="227">
        <v>29.7</v>
      </c>
      <c r="Q301" s="227"/>
      <c r="R301" s="227"/>
      <c r="S301" s="227"/>
      <c r="T301" s="227"/>
      <c r="U301" s="3" t="str">
        <f t="shared" si="1"/>
        <v>#REF!</v>
      </c>
      <c r="V301" s="227"/>
      <c r="W301" s="227"/>
      <c r="X301" s="227"/>
      <c r="Y301" s="227"/>
      <c r="Z301" s="227"/>
    </row>
    <row r="302" ht="12.0" customHeight="1">
      <c r="A302" s="227">
        <v>294.0</v>
      </c>
      <c r="B302" s="227" t="s">
        <v>351</v>
      </c>
      <c r="C302" s="227" t="s">
        <v>41</v>
      </c>
      <c r="D302" s="227" t="s">
        <v>61</v>
      </c>
      <c r="E302" s="227">
        <v>16.0</v>
      </c>
      <c r="F302" s="227">
        <v>0.0</v>
      </c>
      <c r="G302" s="227">
        <v>0.0</v>
      </c>
      <c r="H302" s="227">
        <v>0.0</v>
      </c>
      <c r="I302" s="227">
        <v>0.0</v>
      </c>
      <c r="J302" s="227">
        <v>0.0</v>
      </c>
      <c r="K302" s="227">
        <v>11.0</v>
      </c>
      <c r="L302" s="227">
        <v>117.0</v>
      </c>
      <c r="M302" s="227">
        <v>3.0</v>
      </c>
      <c r="N302" s="227">
        <v>0.0</v>
      </c>
      <c r="O302" s="227">
        <v>1.9</v>
      </c>
      <c r="P302" s="227">
        <v>29.7</v>
      </c>
      <c r="Q302" s="227"/>
      <c r="R302" s="227"/>
      <c r="S302" s="227"/>
      <c r="T302" s="227"/>
      <c r="U302" s="3" t="str">
        <f t="shared" si="1"/>
        <v>#REF!</v>
      </c>
      <c r="V302" s="227"/>
      <c r="W302" s="227"/>
      <c r="X302" s="227"/>
      <c r="Y302" s="227"/>
      <c r="Z302" s="227"/>
    </row>
    <row r="303" ht="12.0" customHeight="1">
      <c r="A303" s="227">
        <v>296.0</v>
      </c>
      <c r="B303" s="227" t="s">
        <v>441</v>
      </c>
      <c r="C303" s="227" t="s">
        <v>64</v>
      </c>
      <c r="D303" s="227" t="s">
        <v>34</v>
      </c>
      <c r="E303" s="227">
        <v>14.0</v>
      </c>
      <c r="F303" s="227">
        <v>0.0</v>
      </c>
      <c r="G303" s="227">
        <v>0.0</v>
      </c>
      <c r="H303" s="227">
        <v>0.0</v>
      </c>
      <c r="I303" s="227">
        <v>0.0</v>
      </c>
      <c r="J303" s="227">
        <v>0.0</v>
      </c>
      <c r="K303" s="227">
        <v>26.0</v>
      </c>
      <c r="L303" s="227">
        <v>215.0</v>
      </c>
      <c r="M303" s="227">
        <v>1.0</v>
      </c>
      <c r="N303" s="227">
        <v>0.0</v>
      </c>
      <c r="O303" s="227">
        <v>2.1</v>
      </c>
      <c r="P303" s="227">
        <v>29.5</v>
      </c>
      <c r="Q303" s="227"/>
      <c r="R303" s="227"/>
      <c r="S303" s="227"/>
      <c r="T303" s="227"/>
      <c r="U303" s="3" t="str">
        <f t="shared" si="1"/>
        <v>#REF!</v>
      </c>
      <c r="V303" s="227"/>
      <c r="W303" s="227"/>
      <c r="X303" s="227"/>
      <c r="Y303" s="227"/>
      <c r="Z303" s="227"/>
    </row>
    <row r="304" ht="12.0" customHeight="1">
      <c r="A304" s="227">
        <v>297.0</v>
      </c>
      <c r="B304" s="227" t="s">
        <v>1235</v>
      </c>
      <c r="C304" s="227" t="s">
        <v>81</v>
      </c>
      <c r="D304" s="227" t="s">
        <v>34</v>
      </c>
      <c r="E304" s="227">
        <v>12.0</v>
      </c>
      <c r="F304" s="227">
        <v>0.0</v>
      </c>
      <c r="G304" s="227">
        <v>0.0</v>
      </c>
      <c r="H304" s="227">
        <v>0.0</v>
      </c>
      <c r="I304" s="227">
        <v>41.0</v>
      </c>
      <c r="J304" s="227">
        <v>0.0</v>
      </c>
      <c r="K304" s="227">
        <v>12.0</v>
      </c>
      <c r="L304" s="227">
        <v>186.0</v>
      </c>
      <c r="M304" s="227">
        <v>1.0</v>
      </c>
      <c r="N304" s="227">
        <v>0.0</v>
      </c>
      <c r="O304" s="227">
        <v>2.4</v>
      </c>
      <c r="P304" s="227">
        <v>28.7</v>
      </c>
      <c r="Q304" s="227"/>
      <c r="R304" s="227"/>
      <c r="S304" s="227"/>
      <c r="T304" s="227"/>
      <c r="U304" s="3" t="str">
        <f t="shared" si="1"/>
        <v>#REF!</v>
      </c>
      <c r="V304" s="227"/>
      <c r="W304" s="227"/>
      <c r="X304" s="227"/>
      <c r="Y304" s="227"/>
      <c r="Z304" s="227"/>
    </row>
    <row r="305" ht="12.0" customHeight="1">
      <c r="A305" s="227">
        <v>297.0</v>
      </c>
      <c r="B305" s="227" t="s">
        <v>1355</v>
      </c>
      <c r="C305" s="227" t="s">
        <v>117</v>
      </c>
      <c r="D305" s="227" t="s">
        <v>17</v>
      </c>
      <c r="E305" s="227">
        <v>12.0</v>
      </c>
      <c r="F305" s="227">
        <v>0.0</v>
      </c>
      <c r="G305" s="227">
        <v>0.0</v>
      </c>
      <c r="H305" s="227">
        <v>0.0</v>
      </c>
      <c r="I305" s="227">
        <v>191.0</v>
      </c>
      <c r="J305" s="227">
        <v>1.0</v>
      </c>
      <c r="K305" s="227">
        <v>9.0</v>
      </c>
      <c r="L305" s="227">
        <v>56.0</v>
      </c>
      <c r="M305" s="227">
        <v>0.0</v>
      </c>
      <c r="N305" s="227">
        <v>1.0</v>
      </c>
      <c r="O305" s="227">
        <v>2.4</v>
      </c>
      <c r="P305" s="227">
        <v>28.7</v>
      </c>
      <c r="Q305" s="227"/>
      <c r="R305" s="227"/>
      <c r="S305" s="227"/>
      <c r="T305" s="227"/>
      <c r="U305" s="3" t="str">
        <f t="shared" si="1"/>
        <v>#REF!</v>
      </c>
      <c r="V305" s="227"/>
      <c r="W305" s="227"/>
      <c r="X305" s="227"/>
      <c r="Y305" s="227"/>
      <c r="Z305" s="227"/>
    </row>
    <row r="306" ht="12.0" customHeight="1">
      <c r="A306" s="227">
        <v>299.0</v>
      </c>
      <c r="B306" s="227" t="s">
        <v>2635</v>
      </c>
      <c r="C306" s="227" t="s">
        <v>70</v>
      </c>
      <c r="D306" s="227" t="s">
        <v>34</v>
      </c>
      <c r="E306" s="227">
        <v>7.0</v>
      </c>
      <c r="F306" s="227">
        <v>0.0</v>
      </c>
      <c r="G306" s="227">
        <v>0.0</v>
      </c>
      <c r="H306" s="227">
        <v>0.0</v>
      </c>
      <c r="I306" s="227">
        <v>2.0</v>
      </c>
      <c r="J306" s="227">
        <v>0.0</v>
      </c>
      <c r="K306" s="227">
        <v>31.0</v>
      </c>
      <c r="L306" s="227">
        <v>224.0</v>
      </c>
      <c r="M306" s="227">
        <v>1.0</v>
      </c>
      <c r="N306" s="227">
        <v>0.0</v>
      </c>
      <c r="O306" s="227">
        <v>4.1</v>
      </c>
      <c r="P306" s="227">
        <v>28.6</v>
      </c>
      <c r="Q306" s="227"/>
      <c r="R306" s="227"/>
      <c r="S306" s="227"/>
      <c r="T306" s="227"/>
      <c r="U306" s="3" t="str">
        <f t="shared" si="1"/>
        <v>#REF!</v>
      </c>
      <c r="V306" s="227"/>
      <c r="W306" s="227"/>
      <c r="X306" s="227"/>
      <c r="Y306" s="227"/>
      <c r="Z306" s="227"/>
    </row>
    <row r="307" ht="12.0" customHeight="1">
      <c r="A307" s="227">
        <v>300.0</v>
      </c>
      <c r="B307" s="227" t="s">
        <v>1569</v>
      </c>
      <c r="C307" s="227" t="s">
        <v>27</v>
      </c>
      <c r="D307" s="227" t="s">
        <v>61</v>
      </c>
      <c r="E307" s="227">
        <v>16.0</v>
      </c>
      <c r="F307" s="227">
        <v>0.0</v>
      </c>
      <c r="G307" s="227">
        <v>0.0</v>
      </c>
      <c r="H307" s="227">
        <v>0.0</v>
      </c>
      <c r="I307" s="227">
        <v>0.0</v>
      </c>
      <c r="J307" s="227">
        <v>0.0</v>
      </c>
      <c r="K307" s="227">
        <v>15.0</v>
      </c>
      <c r="L307" s="227">
        <v>165.0</v>
      </c>
      <c r="M307" s="227">
        <v>2.0</v>
      </c>
      <c r="N307" s="227">
        <v>0.0</v>
      </c>
      <c r="O307" s="227">
        <v>1.8</v>
      </c>
      <c r="P307" s="227">
        <v>28.5</v>
      </c>
      <c r="Q307" s="227"/>
      <c r="R307" s="227"/>
      <c r="S307" s="227"/>
      <c r="T307" s="227"/>
      <c r="U307" s="3" t="str">
        <f t="shared" si="1"/>
        <v>#REF!</v>
      </c>
      <c r="V307" s="227"/>
      <c r="W307" s="227"/>
      <c r="X307" s="227"/>
      <c r="Y307" s="227"/>
      <c r="Z307" s="227"/>
    </row>
    <row r="308" ht="12.0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</row>
    <row r="309" ht="12.0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</row>
    <row r="310" ht="12.0" customHeight="1">
      <c r="A310" s="227"/>
      <c r="B310" s="227"/>
      <c r="C310" s="227" t="s">
        <v>5</v>
      </c>
      <c r="D310" s="227" t="s">
        <v>4586</v>
      </c>
      <c r="E310" s="227" t="s">
        <v>5836</v>
      </c>
      <c r="F310" s="227" t="s">
        <v>5824</v>
      </c>
      <c r="G310" s="227" t="s">
        <v>5825</v>
      </c>
      <c r="H310" s="227" t="s">
        <v>5826</v>
      </c>
      <c r="I310" s="227" t="s">
        <v>5827</v>
      </c>
      <c r="J310" s="227" t="s">
        <v>5828</v>
      </c>
      <c r="K310" s="227" t="s">
        <v>5829</v>
      </c>
      <c r="L310" s="227" t="s">
        <v>5830</v>
      </c>
      <c r="M310" s="227" t="s">
        <v>5831</v>
      </c>
      <c r="N310" s="227" t="s">
        <v>5832</v>
      </c>
      <c r="O310" s="227" t="s">
        <v>5833</v>
      </c>
      <c r="P310" s="227" t="s">
        <v>5834</v>
      </c>
      <c r="Q310" s="227" t="s">
        <v>5841</v>
      </c>
      <c r="R310" s="227" t="s">
        <v>5842</v>
      </c>
      <c r="S310" s="227" t="s">
        <v>459</v>
      </c>
      <c r="T310" s="227"/>
      <c r="U310" s="3" t="s">
        <v>5843</v>
      </c>
      <c r="V310" s="227"/>
      <c r="W310" s="227"/>
      <c r="X310" s="227"/>
      <c r="Y310" s="227"/>
      <c r="Z310" s="227"/>
    </row>
    <row r="311" ht="12.0" customHeight="1">
      <c r="A311" s="227">
        <v>1.0</v>
      </c>
      <c r="B311" s="229" t="s">
        <v>4886</v>
      </c>
      <c r="C311" s="227" t="s">
        <v>111</v>
      </c>
      <c r="D311" s="227" t="s">
        <v>5844</v>
      </c>
      <c r="E311" s="227">
        <v>15.0</v>
      </c>
      <c r="F311" s="227">
        <v>111.0</v>
      </c>
      <c r="G311" s="227">
        <v>52.0</v>
      </c>
      <c r="H311" s="227">
        <v>16.5</v>
      </c>
      <c r="I311" s="227">
        <v>7.0</v>
      </c>
      <c r="J311" s="227">
        <v>48.0</v>
      </c>
      <c r="K311" s="227">
        <v>8.0</v>
      </c>
      <c r="L311" s="227">
        <v>8.0</v>
      </c>
      <c r="M311" s="227">
        <v>2.0</v>
      </c>
      <c r="N311" s="227">
        <v>4.0</v>
      </c>
      <c r="O311" s="227">
        <v>2.0</v>
      </c>
      <c r="P311" s="227">
        <v>0.0</v>
      </c>
      <c r="Q311" s="227">
        <v>14.2</v>
      </c>
      <c r="R311" s="227">
        <v>212.3</v>
      </c>
      <c r="S311" s="227" t="s">
        <v>4630</v>
      </c>
      <c r="T311" s="227"/>
      <c r="U311" s="3" t="str">
        <f t="shared" ref="U311:U610" si="2">F311*$F$4+G311*$G$4+H311*$H$4+I311*$I$4+J311*$J$4+K311*$K$4+L311*$L$4+M311*$M$4+N311*$N$4+O311*$O$4+P311*$P$4</f>
        <v>#REF!</v>
      </c>
      <c r="V311" s="227"/>
      <c r="W311" s="227"/>
      <c r="X311" s="227"/>
      <c r="Y311" s="227"/>
      <c r="Z311" s="227"/>
    </row>
    <row r="312" ht="12.0" customHeight="1">
      <c r="A312" s="227">
        <v>2.0</v>
      </c>
      <c r="B312" s="229" t="s">
        <v>5131</v>
      </c>
      <c r="C312" s="227" t="s">
        <v>95</v>
      </c>
      <c r="D312" s="227" t="s">
        <v>5850</v>
      </c>
      <c r="E312" s="227">
        <v>16.0</v>
      </c>
      <c r="F312" s="227">
        <v>41.0</v>
      </c>
      <c r="G312" s="227">
        <v>18.0</v>
      </c>
      <c r="H312" s="227">
        <v>30.0</v>
      </c>
      <c r="I312" s="227">
        <v>20.5</v>
      </c>
      <c r="J312" s="227">
        <v>183.5</v>
      </c>
      <c r="K312" s="227">
        <v>41.0</v>
      </c>
      <c r="L312" s="227">
        <v>1.0</v>
      </c>
      <c r="M312" s="227">
        <v>0.0</v>
      </c>
      <c r="N312" s="227">
        <v>4.0</v>
      </c>
      <c r="O312" s="227">
        <v>2.0</v>
      </c>
      <c r="P312" s="227">
        <v>0.0</v>
      </c>
      <c r="Q312" s="227">
        <v>12.5</v>
      </c>
      <c r="R312" s="227">
        <v>199.35</v>
      </c>
      <c r="S312" s="227" t="s">
        <v>4632</v>
      </c>
      <c r="T312" s="227"/>
      <c r="U312" s="3" t="str">
        <f t="shared" si="2"/>
        <v>#REF!</v>
      </c>
      <c r="V312" s="227"/>
      <c r="W312" s="227"/>
      <c r="X312" s="227"/>
      <c r="Y312" s="227"/>
      <c r="Z312" s="227"/>
    </row>
    <row r="313" ht="12.0" customHeight="1">
      <c r="A313" s="227">
        <v>3.0</v>
      </c>
      <c r="B313" s="227" t="s">
        <v>5230</v>
      </c>
      <c r="C313" s="227" t="s">
        <v>107</v>
      </c>
      <c r="D313" s="227" t="s">
        <v>5847</v>
      </c>
      <c r="E313" s="227">
        <v>16.0</v>
      </c>
      <c r="F313" s="227">
        <v>47.0</v>
      </c>
      <c r="G313" s="227">
        <v>14.0</v>
      </c>
      <c r="H313" s="227">
        <v>24.0</v>
      </c>
      <c r="I313" s="227">
        <v>16.0</v>
      </c>
      <c r="J313" s="227">
        <v>126.0</v>
      </c>
      <c r="K313" s="227">
        <v>29.0</v>
      </c>
      <c r="L313" s="227">
        <v>4.0</v>
      </c>
      <c r="M313" s="227">
        <v>0.0</v>
      </c>
      <c r="N313" s="227">
        <v>7.0</v>
      </c>
      <c r="O313" s="227">
        <v>0.0</v>
      </c>
      <c r="P313" s="227">
        <v>0.0</v>
      </c>
      <c r="Q313" s="227">
        <v>11.0</v>
      </c>
      <c r="R313" s="227">
        <v>176.6</v>
      </c>
      <c r="S313" s="227" t="s">
        <v>4632</v>
      </c>
      <c r="T313" s="227"/>
      <c r="U313" s="3" t="str">
        <f t="shared" si="2"/>
        <v>#REF!</v>
      </c>
      <c r="V313" s="227"/>
      <c r="W313" s="227"/>
      <c r="X313" s="227"/>
      <c r="Y313" s="227"/>
      <c r="Z313" s="227"/>
    </row>
    <row r="314" ht="12.0" customHeight="1">
      <c r="A314" s="227">
        <v>4.0</v>
      </c>
      <c r="B314" s="227" t="s">
        <v>4842</v>
      </c>
      <c r="C314" s="227" t="s">
        <v>18</v>
      </c>
      <c r="D314" s="227" t="s">
        <v>5845</v>
      </c>
      <c r="E314" s="227">
        <v>16.0</v>
      </c>
      <c r="F314" s="227">
        <v>93.0</v>
      </c>
      <c r="G314" s="227">
        <v>37.0</v>
      </c>
      <c r="H314" s="227">
        <v>24.5</v>
      </c>
      <c r="I314" s="227">
        <v>2.0</v>
      </c>
      <c r="J314" s="227">
        <v>8.0</v>
      </c>
      <c r="K314" s="227">
        <v>5.0</v>
      </c>
      <c r="L314" s="227">
        <v>6.0</v>
      </c>
      <c r="M314" s="227">
        <v>1.0</v>
      </c>
      <c r="N314" s="227">
        <v>2.0</v>
      </c>
      <c r="O314" s="227">
        <v>1.0</v>
      </c>
      <c r="P314" s="227">
        <v>0.0</v>
      </c>
      <c r="Q314" s="227">
        <v>10.2</v>
      </c>
      <c r="R314" s="227">
        <v>163.8</v>
      </c>
      <c r="S314" s="227" t="s">
        <v>4630</v>
      </c>
      <c r="T314" s="227"/>
      <c r="U314" s="3" t="str">
        <f t="shared" si="2"/>
        <v>#REF!</v>
      </c>
      <c r="V314" s="227"/>
      <c r="W314" s="227"/>
      <c r="X314" s="227"/>
      <c r="Y314" s="227"/>
      <c r="Z314" s="227"/>
    </row>
    <row r="315" ht="12.0" customHeight="1">
      <c r="A315" s="227">
        <v>5.0</v>
      </c>
      <c r="B315" s="227" t="s">
        <v>4845</v>
      </c>
      <c r="C315" s="227" t="s">
        <v>95</v>
      </c>
      <c r="D315" s="227" t="s">
        <v>5845</v>
      </c>
      <c r="E315" s="227">
        <v>16.0</v>
      </c>
      <c r="F315" s="227">
        <v>90.0</v>
      </c>
      <c r="G315" s="227">
        <v>35.0</v>
      </c>
      <c r="H315" s="227">
        <v>9.0</v>
      </c>
      <c r="I315" s="227">
        <v>4.0</v>
      </c>
      <c r="J315" s="227">
        <v>43.0</v>
      </c>
      <c r="K315" s="227">
        <v>4.0</v>
      </c>
      <c r="L315" s="227">
        <v>13.0</v>
      </c>
      <c r="M315" s="227">
        <v>3.0</v>
      </c>
      <c r="N315" s="227">
        <v>0.0</v>
      </c>
      <c r="O315" s="227">
        <v>0.0</v>
      </c>
      <c r="P315" s="227">
        <v>1.0</v>
      </c>
      <c r="Q315" s="227">
        <v>10.0</v>
      </c>
      <c r="R315" s="227">
        <v>160.8</v>
      </c>
      <c r="S315" s="227" t="s">
        <v>4630</v>
      </c>
      <c r="T315" s="227"/>
      <c r="U315" s="3" t="str">
        <f t="shared" si="2"/>
        <v>#REF!</v>
      </c>
      <c r="V315" s="227"/>
      <c r="W315" s="227"/>
      <c r="X315" s="227"/>
      <c r="Y315" s="227"/>
      <c r="Z315" s="227"/>
    </row>
    <row r="316" ht="12.0" customHeight="1">
      <c r="A316" s="227">
        <v>6.0</v>
      </c>
      <c r="B316" s="227" t="s">
        <v>4844</v>
      </c>
      <c r="C316" s="227" t="s">
        <v>85</v>
      </c>
      <c r="D316" s="227" t="s">
        <v>5845</v>
      </c>
      <c r="E316" s="227">
        <v>15.0</v>
      </c>
      <c r="F316" s="227">
        <v>84.0</v>
      </c>
      <c r="G316" s="227">
        <v>54.0</v>
      </c>
      <c r="H316" s="227">
        <v>6.0</v>
      </c>
      <c r="I316" s="227">
        <v>1.0</v>
      </c>
      <c r="J316" s="227">
        <v>9.0</v>
      </c>
      <c r="K316" s="227">
        <v>8.0</v>
      </c>
      <c r="L316" s="227">
        <v>11.0</v>
      </c>
      <c r="M316" s="227">
        <v>1.0</v>
      </c>
      <c r="N316" s="227">
        <v>2.0</v>
      </c>
      <c r="O316" s="227">
        <v>1.0</v>
      </c>
      <c r="P316" s="227">
        <v>1.0</v>
      </c>
      <c r="Q316" s="227">
        <v>10.5</v>
      </c>
      <c r="R316" s="227">
        <v>156.9</v>
      </c>
      <c r="S316" s="227" t="s">
        <v>4630</v>
      </c>
      <c r="T316" s="227"/>
      <c r="U316" s="3" t="str">
        <f t="shared" si="2"/>
        <v>#REF!</v>
      </c>
      <c r="V316" s="227"/>
      <c r="W316" s="227"/>
      <c r="X316" s="227"/>
      <c r="Y316" s="227"/>
      <c r="Z316" s="227"/>
    </row>
    <row r="317" ht="12.0" customHeight="1">
      <c r="A317" s="227">
        <v>7.0</v>
      </c>
      <c r="B317" s="227" t="s">
        <v>5491</v>
      </c>
      <c r="C317" s="227" t="s">
        <v>114</v>
      </c>
      <c r="D317" s="227" t="s">
        <v>5849</v>
      </c>
      <c r="E317" s="227">
        <v>16.0</v>
      </c>
      <c r="F317" s="227">
        <v>86.0</v>
      </c>
      <c r="G317" s="227">
        <v>29.0</v>
      </c>
      <c r="H317" s="227">
        <v>11.5</v>
      </c>
      <c r="I317" s="227">
        <v>3.5</v>
      </c>
      <c r="J317" s="227">
        <v>25.0</v>
      </c>
      <c r="K317" s="227">
        <v>8.0</v>
      </c>
      <c r="L317" s="227">
        <v>12.0</v>
      </c>
      <c r="M317" s="227">
        <v>1.0</v>
      </c>
      <c r="N317" s="227">
        <v>3.0</v>
      </c>
      <c r="O317" s="227">
        <v>1.0</v>
      </c>
      <c r="P317" s="227">
        <v>0.0</v>
      </c>
      <c r="Q317" s="227">
        <v>9.8</v>
      </c>
      <c r="R317" s="227">
        <v>156.5</v>
      </c>
      <c r="S317" s="227" t="s">
        <v>4631</v>
      </c>
      <c r="T317" s="227"/>
      <c r="U317" s="3" t="str">
        <f t="shared" si="2"/>
        <v>#REF!</v>
      </c>
      <c r="V317" s="227"/>
      <c r="W317" s="227"/>
      <c r="X317" s="227"/>
      <c r="Y317" s="227"/>
      <c r="Z317" s="227"/>
    </row>
    <row r="318" ht="12.0" customHeight="1">
      <c r="A318" s="227">
        <v>8.0</v>
      </c>
      <c r="B318" s="227" t="s">
        <v>4868</v>
      </c>
      <c r="C318" s="227" t="s">
        <v>90</v>
      </c>
      <c r="D318" s="227" t="s">
        <v>5844</v>
      </c>
      <c r="E318" s="227">
        <v>16.0</v>
      </c>
      <c r="F318" s="227">
        <v>50.0</v>
      </c>
      <c r="G318" s="227">
        <v>18.0</v>
      </c>
      <c r="H318" s="227">
        <v>17.0</v>
      </c>
      <c r="I318" s="227">
        <v>13.0</v>
      </c>
      <c r="J318" s="227">
        <v>92.0</v>
      </c>
      <c r="K318" s="227">
        <v>23.0</v>
      </c>
      <c r="L318" s="227">
        <v>3.0</v>
      </c>
      <c r="M318" s="227">
        <v>0.0</v>
      </c>
      <c r="N318" s="227">
        <v>6.0</v>
      </c>
      <c r="O318" s="227">
        <v>0.0</v>
      </c>
      <c r="P318" s="227">
        <v>0.0</v>
      </c>
      <c r="Q318" s="227">
        <v>9.7</v>
      </c>
      <c r="R318" s="227">
        <v>155.2</v>
      </c>
      <c r="S318" s="227" t="s">
        <v>4630</v>
      </c>
      <c r="T318" s="227"/>
      <c r="U318" s="3" t="str">
        <f t="shared" si="2"/>
        <v>#REF!</v>
      </c>
      <c r="V318" s="227"/>
      <c r="W318" s="227"/>
      <c r="X318" s="227"/>
      <c r="Y318" s="227"/>
      <c r="Z318" s="227"/>
    </row>
    <row r="319" ht="12.0" customHeight="1">
      <c r="A319" s="227">
        <v>9.0</v>
      </c>
      <c r="B319" s="227" t="s">
        <v>5180</v>
      </c>
      <c r="C319" s="227" t="s">
        <v>47</v>
      </c>
      <c r="D319" s="227" t="s">
        <v>5852</v>
      </c>
      <c r="E319" s="227">
        <v>16.0</v>
      </c>
      <c r="F319" s="227">
        <v>35.0</v>
      </c>
      <c r="G319" s="227">
        <v>5.0</v>
      </c>
      <c r="H319" s="227">
        <v>21.5</v>
      </c>
      <c r="I319" s="227">
        <v>15.5</v>
      </c>
      <c r="J319" s="227">
        <v>120.0</v>
      </c>
      <c r="K319" s="227">
        <v>30.0</v>
      </c>
      <c r="L319" s="227">
        <v>5.0</v>
      </c>
      <c r="M319" s="227">
        <v>1.0</v>
      </c>
      <c r="N319" s="227">
        <v>2.0</v>
      </c>
      <c r="O319" s="227">
        <v>0.0</v>
      </c>
      <c r="P319" s="227">
        <v>1.0</v>
      </c>
      <c r="Q319" s="227">
        <v>9.5</v>
      </c>
      <c r="R319" s="227">
        <v>152.0</v>
      </c>
      <c r="S319" s="227" t="s">
        <v>4632</v>
      </c>
      <c r="T319" s="227"/>
      <c r="U319" s="3" t="str">
        <f t="shared" si="2"/>
        <v>#REF!</v>
      </c>
      <c r="V319" s="227"/>
      <c r="W319" s="227"/>
      <c r="X319" s="227"/>
      <c r="Y319" s="227"/>
      <c r="Z319" s="227"/>
    </row>
    <row r="320" ht="12.0" customHeight="1">
      <c r="A320" s="227">
        <v>10.0</v>
      </c>
      <c r="B320" s="227" t="s">
        <v>4847</v>
      </c>
      <c r="C320" s="227" t="s">
        <v>39</v>
      </c>
      <c r="D320" s="227" t="s">
        <v>5845</v>
      </c>
      <c r="E320" s="227">
        <v>16.0</v>
      </c>
      <c r="F320" s="227">
        <v>92.0</v>
      </c>
      <c r="G320" s="227">
        <v>52.0</v>
      </c>
      <c r="H320" s="227">
        <v>10.0</v>
      </c>
      <c r="I320" s="227">
        <v>5.0</v>
      </c>
      <c r="J320" s="227">
        <v>34.0</v>
      </c>
      <c r="K320" s="227">
        <v>6.0</v>
      </c>
      <c r="L320" s="227">
        <v>3.0</v>
      </c>
      <c r="M320" s="227">
        <v>0.0</v>
      </c>
      <c r="N320" s="227">
        <v>0.0</v>
      </c>
      <c r="O320" s="227">
        <v>0.0</v>
      </c>
      <c r="P320" s="227">
        <v>0.0</v>
      </c>
      <c r="Q320" s="227">
        <v>9.4</v>
      </c>
      <c r="R320" s="227">
        <v>150.4</v>
      </c>
      <c r="S320" s="227" t="s">
        <v>4630</v>
      </c>
      <c r="T320" s="227"/>
      <c r="U320" s="3" t="str">
        <f t="shared" si="2"/>
        <v>#REF!</v>
      </c>
      <c r="V320" s="227"/>
      <c r="W320" s="227"/>
      <c r="X320" s="227"/>
      <c r="Y320" s="227"/>
      <c r="Z320" s="227"/>
    </row>
    <row r="321" ht="12.0" customHeight="1">
      <c r="A321" s="227">
        <v>11.0</v>
      </c>
      <c r="B321" s="227" t="s">
        <v>4884</v>
      </c>
      <c r="C321" s="227" t="s">
        <v>102</v>
      </c>
      <c r="D321" s="227" t="s">
        <v>5844</v>
      </c>
      <c r="E321" s="227">
        <v>16.0</v>
      </c>
      <c r="F321" s="227">
        <v>29.0</v>
      </c>
      <c r="G321" s="227">
        <v>19.0</v>
      </c>
      <c r="H321" s="227">
        <v>16.5</v>
      </c>
      <c r="I321" s="227">
        <v>14.5</v>
      </c>
      <c r="J321" s="227">
        <v>82.5</v>
      </c>
      <c r="K321" s="227">
        <v>27.0</v>
      </c>
      <c r="L321" s="227">
        <v>3.0</v>
      </c>
      <c r="M321" s="227">
        <v>1.0</v>
      </c>
      <c r="N321" s="227">
        <v>5.0</v>
      </c>
      <c r="O321" s="227">
        <v>3.0</v>
      </c>
      <c r="P321" s="227">
        <v>0.0</v>
      </c>
      <c r="Q321" s="227">
        <v>9.3</v>
      </c>
      <c r="R321" s="227">
        <v>149.25</v>
      </c>
      <c r="S321" s="227" t="s">
        <v>4630</v>
      </c>
      <c r="T321" s="227"/>
      <c r="U321" s="3" t="str">
        <f t="shared" si="2"/>
        <v>#REF!</v>
      </c>
      <c r="V321" s="227"/>
      <c r="W321" s="227"/>
      <c r="X321" s="227"/>
      <c r="Y321" s="227"/>
      <c r="Z321" s="227"/>
    </row>
    <row r="322" ht="12.0" customHeight="1">
      <c r="A322" s="227">
        <v>12.0</v>
      </c>
      <c r="B322" s="227" t="s">
        <v>4850</v>
      </c>
      <c r="C322" s="227" t="s">
        <v>23</v>
      </c>
      <c r="D322" s="227" t="s">
        <v>5845</v>
      </c>
      <c r="E322" s="227">
        <v>16.0</v>
      </c>
      <c r="F322" s="227">
        <v>82.0</v>
      </c>
      <c r="G322" s="227">
        <v>39.0</v>
      </c>
      <c r="H322" s="227">
        <v>7.5</v>
      </c>
      <c r="I322" s="227">
        <v>4.0</v>
      </c>
      <c r="J322" s="227">
        <v>6.0</v>
      </c>
      <c r="K322" s="227">
        <v>6.0</v>
      </c>
      <c r="L322" s="227">
        <v>4.0</v>
      </c>
      <c r="M322" s="227">
        <v>0.0</v>
      </c>
      <c r="N322" s="227">
        <v>3.0</v>
      </c>
      <c r="O322" s="227">
        <v>2.0</v>
      </c>
      <c r="P322" s="227">
        <v>1.0</v>
      </c>
      <c r="Q322" s="227">
        <v>9.3</v>
      </c>
      <c r="R322" s="227">
        <v>148.6</v>
      </c>
      <c r="S322" s="227" t="s">
        <v>4630</v>
      </c>
      <c r="T322" s="227"/>
      <c r="U322" s="3" t="str">
        <f t="shared" si="2"/>
        <v>#REF!</v>
      </c>
      <c r="V322" s="227"/>
      <c r="W322" s="227"/>
      <c r="X322" s="227"/>
      <c r="Y322" s="227"/>
      <c r="Z322" s="227"/>
    </row>
    <row r="323" ht="12.0" customHeight="1">
      <c r="A323" s="227">
        <v>13.0</v>
      </c>
      <c r="B323" s="227" t="s">
        <v>5019</v>
      </c>
      <c r="C323" s="227" t="s">
        <v>99</v>
      </c>
      <c r="D323" s="227" t="s">
        <v>5844</v>
      </c>
      <c r="E323" s="227">
        <v>16.0</v>
      </c>
      <c r="F323" s="227">
        <v>100.0</v>
      </c>
      <c r="G323" s="227">
        <v>34.0</v>
      </c>
      <c r="H323" s="227">
        <v>5.5</v>
      </c>
      <c r="I323" s="227">
        <v>1.0</v>
      </c>
      <c r="J323" s="227">
        <v>9.0</v>
      </c>
      <c r="K323" s="227">
        <v>3.0</v>
      </c>
      <c r="L323" s="227">
        <v>2.0</v>
      </c>
      <c r="M323" s="227">
        <v>2.0</v>
      </c>
      <c r="N323" s="227">
        <v>1.0</v>
      </c>
      <c r="O323" s="227">
        <v>1.0</v>
      </c>
      <c r="P323" s="227">
        <v>1.0</v>
      </c>
      <c r="Q323" s="227">
        <v>9.3</v>
      </c>
      <c r="R323" s="227">
        <v>148.4</v>
      </c>
      <c r="S323" s="227" t="s">
        <v>4630</v>
      </c>
      <c r="T323" s="227"/>
      <c r="U323" s="3" t="str">
        <f t="shared" si="2"/>
        <v>#REF!</v>
      </c>
      <c r="V323" s="227"/>
      <c r="W323" s="227"/>
      <c r="X323" s="227"/>
      <c r="Y323" s="227"/>
      <c r="Z323" s="227"/>
    </row>
    <row r="324" ht="12.0" customHeight="1">
      <c r="A324" s="227">
        <v>14.0</v>
      </c>
      <c r="B324" s="227" t="s">
        <v>5018</v>
      </c>
      <c r="C324" s="227" t="s">
        <v>47</v>
      </c>
      <c r="D324" s="227" t="s">
        <v>5847</v>
      </c>
      <c r="E324" s="227">
        <v>16.0</v>
      </c>
      <c r="F324" s="227">
        <v>42.0</v>
      </c>
      <c r="G324" s="227">
        <v>13.0</v>
      </c>
      <c r="H324" s="227">
        <v>17.5</v>
      </c>
      <c r="I324" s="227">
        <v>13.0</v>
      </c>
      <c r="J324" s="227">
        <v>73.5</v>
      </c>
      <c r="K324" s="227">
        <v>30.0</v>
      </c>
      <c r="L324" s="227">
        <v>1.0</v>
      </c>
      <c r="M324" s="227">
        <v>0.0</v>
      </c>
      <c r="N324" s="227">
        <v>6.0</v>
      </c>
      <c r="O324" s="227">
        <v>0.0</v>
      </c>
      <c r="P324" s="227">
        <v>0.0</v>
      </c>
      <c r="Q324" s="227">
        <v>9.3</v>
      </c>
      <c r="R324" s="227">
        <v>148.35</v>
      </c>
      <c r="S324" s="227" t="s">
        <v>4632</v>
      </c>
      <c r="T324" s="227"/>
      <c r="U324" s="3" t="str">
        <f t="shared" si="2"/>
        <v>#REF!</v>
      </c>
      <c r="V324" s="227"/>
      <c r="W324" s="227"/>
      <c r="X324" s="227"/>
      <c r="Y324" s="227"/>
      <c r="Z324" s="227"/>
    </row>
    <row r="325" ht="12.0" customHeight="1">
      <c r="A325" s="227">
        <v>15.0</v>
      </c>
      <c r="B325" s="227" t="s">
        <v>5132</v>
      </c>
      <c r="C325" s="227" t="s">
        <v>36</v>
      </c>
      <c r="D325" s="227" t="s">
        <v>5847</v>
      </c>
      <c r="E325" s="227">
        <v>16.0</v>
      </c>
      <c r="F325" s="227">
        <v>51.0</v>
      </c>
      <c r="G325" s="227">
        <v>20.0</v>
      </c>
      <c r="H325" s="227">
        <v>21.5</v>
      </c>
      <c r="I325" s="227">
        <v>14.5</v>
      </c>
      <c r="J325" s="227">
        <v>87.0</v>
      </c>
      <c r="K325" s="227">
        <v>19.0</v>
      </c>
      <c r="L325" s="227">
        <v>0.0</v>
      </c>
      <c r="M325" s="227">
        <v>0.0</v>
      </c>
      <c r="N325" s="227">
        <v>0.0</v>
      </c>
      <c r="O325" s="227">
        <v>1.0</v>
      </c>
      <c r="P325" s="227">
        <v>1.0</v>
      </c>
      <c r="Q325" s="227">
        <v>9.3</v>
      </c>
      <c r="R325" s="227">
        <v>148.2</v>
      </c>
      <c r="S325" s="227" t="s">
        <v>4632</v>
      </c>
      <c r="T325" s="227"/>
      <c r="U325" s="3" t="str">
        <f t="shared" si="2"/>
        <v>#REF!</v>
      </c>
      <c r="V325" s="227"/>
      <c r="W325" s="227"/>
      <c r="X325" s="227"/>
      <c r="Y325" s="227"/>
      <c r="Z325" s="227"/>
    </row>
    <row r="326" ht="12.0" customHeight="1">
      <c r="A326" s="227">
        <v>16.0</v>
      </c>
      <c r="B326" s="227" t="s">
        <v>4839</v>
      </c>
      <c r="C326" s="227" t="s">
        <v>58</v>
      </c>
      <c r="D326" s="227" t="s">
        <v>5845</v>
      </c>
      <c r="E326" s="227">
        <v>14.0</v>
      </c>
      <c r="F326" s="227">
        <v>94.0</v>
      </c>
      <c r="G326" s="227">
        <v>25.0</v>
      </c>
      <c r="H326" s="227">
        <v>14.0</v>
      </c>
      <c r="I326" s="227">
        <v>3.5</v>
      </c>
      <c r="J326" s="227">
        <v>14.5</v>
      </c>
      <c r="K326" s="227">
        <v>7.0</v>
      </c>
      <c r="L326" s="227">
        <v>2.0</v>
      </c>
      <c r="M326" s="227">
        <v>0.0</v>
      </c>
      <c r="N326" s="227">
        <v>1.0</v>
      </c>
      <c r="O326" s="227">
        <v>2.0</v>
      </c>
      <c r="P326" s="227">
        <v>0.0</v>
      </c>
      <c r="Q326" s="227">
        <v>10.5</v>
      </c>
      <c r="R326" s="227">
        <v>146.95</v>
      </c>
      <c r="S326" s="227" t="s">
        <v>4630</v>
      </c>
      <c r="T326" s="227"/>
      <c r="U326" s="3" t="str">
        <f t="shared" si="2"/>
        <v>#REF!</v>
      </c>
      <c r="V326" s="227"/>
      <c r="W326" s="227"/>
      <c r="X326" s="227"/>
      <c r="Y326" s="227"/>
      <c r="Z326" s="227"/>
    </row>
    <row r="327" ht="12.0" customHeight="1">
      <c r="A327" s="227">
        <v>17.0</v>
      </c>
      <c r="B327" s="227" t="s">
        <v>4870</v>
      </c>
      <c r="C327" s="227" t="s">
        <v>83</v>
      </c>
      <c r="D327" s="227" t="s">
        <v>5844</v>
      </c>
      <c r="E327" s="227">
        <v>14.0</v>
      </c>
      <c r="F327" s="227">
        <v>37.0</v>
      </c>
      <c r="G327" s="227">
        <v>10.0</v>
      </c>
      <c r="H327" s="227">
        <v>13.5</v>
      </c>
      <c r="I327" s="227">
        <v>12.5</v>
      </c>
      <c r="J327" s="227">
        <v>78.0</v>
      </c>
      <c r="K327" s="227">
        <v>21.0</v>
      </c>
      <c r="L327" s="227">
        <v>4.0</v>
      </c>
      <c r="M327" s="227">
        <v>1.0</v>
      </c>
      <c r="N327" s="227">
        <v>6.0</v>
      </c>
      <c r="O327" s="227">
        <v>2.0</v>
      </c>
      <c r="P327" s="227">
        <v>1.0</v>
      </c>
      <c r="Q327" s="227">
        <v>10.4</v>
      </c>
      <c r="R327" s="227">
        <v>146.3</v>
      </c>
      <c r="S327" s="227" t="s">
        <v>4630</v>
      </c>
      <c r="T327" s="227"/>
      <c r="U327" s="3" t="str">
        <f t="shared" si="2"/>
        <v>#REF!</v>
      </c>
      <c r="V327" s="227"/>
      <c r="W327" s="227"/>
      <c r="X327" s="227"/>
      <c r="Y327" s="227"/>
      <c r="Z327" s="227"/>
    </row>
    <row r="328" ht="12.0" customHeight="1">
      <c r="A328" s="227">
        <v>18.0</v>
      </c>
      <c r="B328" s="227" t="s">
        <v>5141</v>
      </c>
      <c r="C328" s="227" t="s">
        <v>99</v>
      </c>
      <c r="D328" s="227" t="s">
        <v>5847</v>
      </c>
      <c r="E328" s="227">
        <v>16.0</v>
      </c>
      <c r="F328" s="227">
        <v>53.0</v>
      </c>
      <c r="G328" s="227">
        <v>19.0</v>
      </c>
      <c r="H328" s="227">
        <v>23.5</v>
      </c>
      <c r="I328" s="227">
        <v>10.5</v>
      </c>
      <c r="J328" s="227">
        <v>73.5</v>
      </c>
      <c r="K328" s="227">
        <v>22.0</v>
      </c>
      <c r="L328" s="227">
        <v>2.0</v>
      </c>
      <c r="M328" s="227">
        <v>0.0</v>
      </c>
      <c r="N328" s="227">
        <v>1.0</v>
      </c>
      <c r="O328" s="227">
        <v>1.0</v>
      </c>
      <c r="P328" s="227">
        <v>0.0</v>
      </c>
      <c r="Q328" s="227">
        <v>9.0</v>
      </c>
      <c r="R328" s="227">
        <v>144.35</v>
      </c>
      <c r="S328" s="227" t="s">
        <v>4632</v>
      </c>
      <c r="T328" s="227"/>
      <c r="U328" s="3" t="str">
        <f t="shared" si="2"/>
        <v>#REF!</v>
      </c>
      <c r="V328" s="227"/>
      <c r="W328" s="227"/>
      <c r="X328" s="227"/>
      <c r="Y328" s="227"/>
      <c r="Z328" s="227"/>
    </row>
    <row r="329" ht="12.0" customHeight="1">
      <c r="A329" s="227">
        <v>19.0</v>
      </c>
      <c r="B329" s="227" t="s">
        <v>4853</v>
      </c>
      <c r="C329" s="227" t="s">
        <v>31</v>
      </c>
      <c r="D329" s="227" t="s">
        <v>5844</v>
      </c>
      <c r="E329" s="227">
        <v>16.0</v>
      </c>
      <c r="F329" s="227">
        <v>74.0</v>
      </c>
      <c r="G329" s="227">
        <v>36.0</v>
      </c>
      <c r="H329" s="227">
        <v>12.5</v>
      </c>
      <c r="I329" s="227">
        <v>5.0</v>
      </c>
      <c r="J329" s="227">
        <v>43.0</v>
      </c>
      <c r="K329" s="227">
        <v>12.0</v>
      </c>
      <c r="L329" s="227">
        <v>4.0</v>
      </c>
      <c r="M329" s="227">
        <v>0.0</v>
      </c>
      <c r="N329" s="227">
        <v>2.0</v>
      </c>
      <c r="O329" s="227">
        <v>1.0</v>
      </c>
      <c r="P329" s="227">
        <v>0.0</v>
      </c>
      <c r="Q329" s="227">
        <v>9.0</v>
      </c>
      <c r="R329" s="227">
        <v>143.8</v>
      </c>
      <c r="S329" s="227" t="s">
        <v>4630</v>
      </c>
      <c r="T329" s="227"/>
      <c r="U329" s="3" t="str">
        <f t="shared" si="2"/>
        <v>#REF!</v>
      </c>
      <c r="V329" s="227"/>
      <c r="W329" s="227"/>
      <c r="X329" s="227"/>
      <c r="Y329" s="227"/>
      <c r="Z329" s="227"/>
    </row>
    <row r="330" ht="12.0" customHeight="1">
      <c r="A330" s="227">
        <v>20.0</v>
      </c>
      <c r="B330" s="227" t="s">
        <v>5853</v>
      </c>
      <c r="C330" s="227" t="s">
        <v>23</v>
      </c>
      <c r="D330" s="227" t="s">
        <v>5847</v>
      </c>
      <c r="E330" s="227">
        <v>16.0</v>
      </c>
      <c r="F330" s="227">
        <v>42.0</v>
      </c>
      <c r="G330" s="227">
        <v>22.0</v>
      </c>
      <c r="H330" s="227">
        <v>21.0</v>
      </c>
      <c r="I330" s="227">
        <v>10.5</v>
      </c>
      <c r="J330" s="227">
        <v>82.0</v>
      </c>
      <c r="K330" s="227">
        <v>24.0</v>
      </c>
      <c r="L330" s="227">
        <v>1.0</v>
      </c>
      <c r="M330" s="227">
        <v>1.0</v>
      </c>
      <c r="N330" s="227">
        <v>3.0</v>
      </c>
      <c r="O330" s="227">
        <v>1.0</v>
      </c>
      <c r="P330" s="227">
        <v>0.0</v>
      </c>
      <c r="Q330" s="227">
        <v>9.0</v>
      </c>
      <c r="R330" s="227">
        <v>143.2</v>
      </c>
      <c r="S330" s="227" t="s">
        <v>4632</v>
      </c>
      <c r="T330" s="227"/>
      <c r="U330" s="3" t="str">
        <f t="shared" si="2"/>
        <v>#REF!</v>
      </c>
      <c r="V330" s="227"/>
      <c r="W330" s="227"/>
      <c r="X330" s="227"/>
      <c r="Y330" s="227"/>
      <c r="Z330" s="227"/>
    </row>
    <row r="331" ht="12.0" customHeight="1">
      <c r="A331" s="227">
        <v>21.0</v>
      </c>
      <c r="B331" s="227" t="s">
        <v>4854</v>
      </c>
      <c r="C331" s="227" t="s">
        <v>123</v>
      </c>
      <c r="D331" s="227" t="s">
        <v>5845</v>
      </c>
      <c r="E331" s="227">
        <v>15.0</v>
      </c>
      <c r="F331" s="227">
        <v>80.0</v>
      </c>
      <c r="G331" s="227">
        <v>41.0</v>
      </c>
      <c r="H331" s="227">
        <v>5.5</v>
      </c>
      <c r="I331" s="227">
        <v>2.0</v>
      </c>
      <c r="J331" s="227">
        <v>4.0</v>
      </c>
      <c r="K331" s="227">
        <v>7.0</v>
      </c>
      <c r="L331" s="227">
        <v>12.0</v>
      </c>
      <c r="M331" s="227">
        <v>2.0</v>
      </c>
      <c r="N331" s="227">
        <v>2.0</v>
      </c>
      <c r="O331" s="227">
        <v>0.0</v>
      </c>
      <c r="P331" s="227">
        <v>0.0</v>
      </c>
      <c r="Q331" s="227">
        <v>9.4</v>
      </c>
      <c r="R331" s="227">
        <v>141.4</v>
      </c>
      <c r="S331" s="227" t="s">
        <v>4630</v>
      </c>
      <c r="T331" s="227"/>
      <c r="U331" s="3" t="str">
        <f t="shared" si="2"/>
        <v>#REF!</v>
      </c>
      <c r="V331" s="227"/>
      <c r="W331" s="227"/>
      <c r="X331" s="227"/>
      <c r="Y331" s="227"/>
      <c r="Z331" s="227"/>
    </row>
    <row r="332" ht="12.0" customHeight="1">
      <c r="A332" s="227">
        <v>22.0</v>
      </c>
      <c r="B332" s="227" t="s">
        <v>4885</v>
      </c>
      <c r="C332" s="227" t="s">
        <v>27</v>
      </c>
      <c r="D332" s="227" t="s">
        <v>5845</v>
      </c>
      <c r="E332" s="227">
        <v>16.0</v>
      </c>
      <c r="F332" s="227">
        <v>64.0</v>
      </c>
      <c r="G332" s="227">
        <v>33.0</v>
      </c>
      <c r="H332" s="227">
        <v>11.0</v>
      </c>
      <c r="I332" s="227">
        <v>6.0</v>
      </c>
      <c r="J332" s="227">
        <v>30.5</v>
      </c>
      <c r="K332" s="227">
        <v>10.0</v>
      </c>
      <c r="L332" s="227">
        <v>6.0</v>
      </c>
      <c r="M332" s="227">
        <v>1.0</v>
      </c>
      <c r="N332" s="227">
        <v>2.0</v>
      </c>
      <c r="O332" s="227">
        <v>1.0</v>
      </c>
      <c r="P332" s="227">
        <v>1.0</v>
      </c>
      <c r="Q332" s="227">
        <v>8.8</v>
      </c>
      <c r="R332" s="227">
        <v>140.55</v>
      </c>
      <c r="S332" s="227" t="s">
        <v>4630</v>
      </c>
      <c r="T332" s="227"/>
      <c r="U332" s="3" t="str">
        <f t="shared" si="2"/>
        <v>#REF!</v>
      </c>
      <c r="V332" s="227"/>
      <c r="W332" s="227"/>
      <c r="X332" s="227"/>
      <c r="Y332" s="227"/>
      <c r="Z332" s="227"/>
    </row>
    <row r="333" ht="12.0" customHeight="1">
      <c r="A333" s="227">
        <v>23.0</v>
      </c>
      <c r="B333" s="227" t="s">
        <v>4907</v>
      </c>
      <c r="C333" s="227" t="s">
        <v>83</v>
      </c>
      <c r="D333" s="227" t="s">
        <v>5845</v>
      </c>
      <c r="E333" s="227">
        <v>16.0</v>
      </c>
      <c r="F333" s="227">
        <v>89.0</v>
      </c>
      <c r="G333" s="227">
        <v>33.0</v>
      </c>
      <c r="H333" s="227">
        <v>8.0</v>
      </c>
      <c r="I333" s="227">
        <v>5.0</v>
      </c>
      <c r="J333" s="227">
        <v>37.0</v>
      </c>
      <c r="K333" s="227">
        <v>5.0</v>
      </c>
      <c r="L333" s="227">
        <v>5.0</v>
      </c>
      <c r="M333" s="227">
        <v>1.0</v>
      </c>
      <c r="N333" s="227">
        <v>0.0</v>
      </c>
      <c r="O333" s="227">
        <v>0.0</v>
      </c>
      <c r="P333" s="227">
        <v>0.0</v>
      </c>
      <c r="Q333" s="227">
        <v>8.8</v>
      </c>
      <c r="R333" s="227">
        <v>140.2</v>
      </c>
      <c r="S333" s="227" t="s">
        <v>4630</v>
      </c>
      <c r="T333" s="227"/>
      <c r="U333" s="3" t="str">
        <f t="shared" si="2"/>
        <v>#REF!</v>
      </c>
      <c r="V333" s="227"/>
      <c r="W333" s="227"/>
      <c r="X333" s="227"/>
      <c r="Y333" s="227"/>
      <c r="Z333" s="227"/>
    </row>
    <row r="334" ht="12.0" customHeight="1">
      <c r="A334" s="227">
        <v>24.0</v>
      </c>
      <c r="B334" s="227" t="s">
        <v>4938</v>
      </c>
      <c r="C334" s="227" t="s">
        <v>23</v>
      </c>
      <c r="D334" s="227" t="s">
        <v>5844</v>
      </c>
      <c r="E334" s="227">
        <v>16.0</v>
      </c>
      <c r="F334" s="227">
        <v>103.0</v>
      </c>
      <c r="G334" s="227">
        <v>38.0</v>
      </c>
      <c r="H334" s="227">
        <v>3.0</v>
      </c>
      <c r="I334" s="227">
        <v>0.0</v>
      </c>
      <c r="J334" s="227">
        <v>0.0</v>
      </c>
      <c r="K334" s="227">
        <v>1.0</v>
      </c>
      <c r="L334" s="227">
        <v>7.0</v>
      </c>
      <c r="M334" s="227">
        <v>2.0</v>
      </c>
      <c r="N334" s="227">
        <v>0.0</v>
      </c>
      <c r="O334" s="227">
        <v>0.0</v>
      </c>
      <c r="P334" s="227">
        <v>0.0</v>
      </c>
      <c r="Q334" s="227">
        <v>8.7</v>
      </c>
      <c r="R334" s="227">
        <v>139.0</v>
      </c>
      <c r="S334" s="227" t="s">
        <v>4630</v>
      </c>
      <c r="T334" s="227"/>
      <c r="U334" s="3" t="str">
        <f t="shared" si="2"/>
        <v>#REF!</v>
      </c>
      <c r="V334" s="227"/>
      <c r="W334" s="227"/>
      <c r="X334" s="227"/>
      <c r="Y334" s="227"/>
      <c r="Z334" s="227"/>
    </row>
    <row r="335" ht="12.0" customHeight="1">
      <c r="A335" s="227">
        <v>25.0</v>
      </c>
      <c r="B335" s="227" t="s">
        <v>5162</v>
      </c>
      <c r="C335" s="227" t="s">
        <v>85</v>
      </c>
      <c r="D335" s="227" t="s">
        <v>5847</v>
      </c>
      <c r="E335" s="227">
        <v>16.0</v>
      </c>
      <c r="F335" s="227">
        <v>34.0</v>
      </c>
      <c r="G335" s="227">
        <v>8.0</v>
      </c>
      <c r="H335" s="227">
        <v>14.0</v>
      </c>
      <c r="I335" s="227">
        <v>14.0</v>
      </c>
      <c r="J335" s="227">
        <v>61.5</v>
      </c>
      <c r="K335" s="227">
        <v>27.0</v>
      </c>
      <c r="L335" s="227">
        <v>2.0</v>
      </c>
      <c r="M335" s="227">
        <v>1.0</v>
      </c>
      <c r="N335" s="227">
        <v>4.0</v>
      </c>
      <c r="O335" s="227">
        <v>2.0</v>
      </c>
      <c r="P335" s="227">
        <v>0.0</v>
      </c>
      <c r="Q335" s="227">
        <v>8.5</v>
      </c>
      <c r="R335" s="227">
        <v>136.15</v>
      </c>
      <c r="S335" s="227" t="s">
        <v>4632</v>
      </c>
      <c r="T335" s="227"/>
      <c r="U335" s="3" t="str">
        <f t="shared" si="2"/>
        <v>#REF!</v>
      </c>
      <c r="V335" s="227"/>
      <c r="W335" s="227"/>
      <c r="X335" s="227"/>
      <c r="Y335" s="227"/>
      <c r="Z335" s="227"/>
    </row>
    <row r="336" ht="12.0" customHeight="1">
      <c r="A336" s="227">
        <v>26.0</v>
      </c>
      <c r="B336" s="227" t="s">
        <v>5447</v>
      </c>
      <c r="C336" s="227" t="s">
        <v>68</v>
      </c>
      <c r="D336" s="227" t="s">
        <v>5848</v>
      </c>
      <c r="E336" s="227">
        <v>16.0</v>
      </c>
      <c r="F336" s="227">
        <v>99.0</v>
      </c>
      <c r="G336" s="227">
        <v>21.0</v>
      </c>
      <c r="H336" s="227">
        <v>5.0</v>
      </c>
      <c r="I336" s="227">
        <v>3.0</v>
      </c>
      <c r="J336" s="227">
        <v>21.0</v>
      </c>
      <c r="K336" s="227">
        <v>6.0</v>
      </c>
      <c r="L336" s="227">
        <v>4.0</v>
      </c>
      <c r="M336" s="227">
        <v>0.0</v>
      </c>
      <c r="N336" s="227">
        <v>1.0</v>
      </c>
      <c r="O336" s="227">
        <v>0.0</v>
      </c>
      <c r="P336" s="227">
        <v>0.0</v>
      </c>
      <c r="Q336" s="227">
        <v>8.5</v>
      </c>
      <c r="R336" s="227">
        <v>135.6</v>
      </c>
      <c r="S336" s="227" t="s">
        <v>4631</v>
      </c>
      <c r="T336" s="227"/>
      <c r="U336" s="3" t="str">
        <f t="shared" si="2"/>
        <v>#REF!</v>
      </c>
      <c r="V336" s="227"/>
      <c r="W336" s="227"/>
      <c r="X336" s="227"/>
      <c r="Y336" s="227"/>
      <c r="Z336" s="227"/>
    </row>
    <row r="337" ht="12.0" customHeight="1">
      <c r="A337" s="227">
        <v>27.0</v>
      </c>
      <c r="B337" s="227" t="s">
        <v>5020</v>
      </c>
      <c r="C337" s="227" t="s">
        <v>2564</v>
      </c>
      <c r="D337" s="227" t="s">
        <v>5845</v>
      </c>
      <c r="E337" s="227">
        <v>16.0</v>
      </c>
      <c r="F337" s="227">
        <v>84.0</v>
      </c>
      <c r="G337" s="227">
        <v>49.0</v>
      </c>
      <c r="H337" s="227">
        <v>4.0</v>
      </c>
      <c r="I337" s="227">
        <v>1.0</v>
      </c>
      <c r="J337" s="227">
        <v>7.0</v>
      </c>
      <c r="K337" s="227">
        <v>1.0</v>
      </c>
      <c r="L337" s="227">
        <v>4.0</v>
      </c>
      <c r="M337" s="227">
        <v>2.0</v>
      </c>
      <c r="N337" s="227">
        <v>1.0</v>
      </c>
      <c r="O337" s="227">
        <v>2.0</v>
      </c>
      <c r="P337" s="227">
        <v>0.0</v>
      </c>
      <c r="Q337" s="227">
        <v>8.4</v>
      </c>
      <c r="R337" s="227">
        <v>135.2</v>
      </c>
      <c r="S337" s="227" t="s">
        <v>4630</v>
      </c>
      <c r="T337" s="227"/>
      <c r="U337" s="3" t="str">
        <f t="shared" si="2"/>
        <v>#REF!</v>
      </c>
      <c r="V337" s="227"/>
      <c r="W337" s="227"/>
      <c r="X337" s="227"/>
      <c r="Y337" s="227"/>
      <c r="Z337" s="227"/>
    </row>
    <row r="338" ht="12.0" customHeight="1">
      <c r="A338" s="227">
        <v>28.0</v>
      </c>
      <c r="B338" s="227" t="s">
        <v>4982</v>
      </c>
      <c r="C338" s="227" t="s">
        <v>117</v>
      </c>
      <c r="D338" s="227" t="s">
        <v>5845</v>
      </c>
      <c r="E338" s="227">
        <v>15.0</v>
      </c>
      <c r="F338" s="227">
        <v>79.0</v>
      </c>
      <c r="G338" s="227">
        <v>46.0</v>
      </c>
      <c r="H338" s="227">
        <v>3.0</v>
      </c>
      <c r="I338" s="227">
        <v>0.0</v>
      </c>
      <c r="J338" s="227">
        <v>0.0</v>
      </c>
      <c r="K338" s="227">
        <v>3.0</v>
      </c>
      <c r="L338" s="227">
        <v>6.0</v>
      </c>
      <c r="M338" s="227">
        <v>3.0</v>
      </c>
      <c r="N338" s="227">
        <v>3.0</v>
      </c>
      <c r="O338" s="227">
        <v>1.0</v>
      </c>
      <c r="P338" s="227">
        <v>0.0</v>
      </c>
      <c r="Q338" s="227">
        <v>9.0</v>
      </c>
      <c r="R338" s="227">
        <v>135.0</v>
      </c>
      <c r="S338" s="227" t="s">
        <v>4630</v>
      </c>
      <c r="T338" s="227"/>
      <c r="U338" s="3" t="str">
        <f t="shared" si="2"/>
        <v>#REF!</v>
      </c>
      <c r="V338" s="227"/>
      <c r="W338" s="227"/>
      <c r="X338" s="227"/>
      <c r="Y338" s="227"/>
      <c r="Z338" s="227"/>
    </row>
    <row r="339" ht="12.0" customHeight="1">
      <c r="A339" s="227">
        <v>29.0</v>
      </c>
      <c r="B339" s="227" t="s">
        <v>5478</v>
      </c>
      <c r="C339" s="227" t="s">
        <v>44</v>
      </c>
      <c r="D339" s="227" t="s">
        <v>5849</v>
      </c>
      <c r="E339" s="227">
        <v>16.0</v>
      </c>
      <c r="F339" s="227">
        <v>81.0</v>
      </c>
      <c r="G339" s="227">
        <v>29.0</v>
      </c>
      <c r="H339" s="227">
        <v>2.0</v>
      </c>
      <c r="I339" s="227">
        <v>1.0</v>
      </c>
      <c r="J339" s="227">
        <v>0.0</v>
      </c>
      <c r="K339" s="227">
        <v>2.0</v>
      </c>
      <c r="L339" s="227">
        <v>9.0</v>
      </c>
      <c r="M339" s="227">
        <v>5.0</v>
      </c>
      <c r="N339" s="227">
        <v>1.0</v>
      </c>
      <c r="O339" s="227">
        <v>0.0</v>
      </c>
      <c r="P339" s="227">
        <v>1.0</v>
      </c>
      <c r="Q339" s="227">
        <v>8.4</v>
      </c>
      <c r="R339" s="227">
        <v>134.5</v>
      </c>
      <c r="S339" s="227" t="s">
        <v>4631</v>
      </c>
      <c r="T339" s="227"/>
      <c r="U339" s="3" t="str">
        <f t="shared" si="2"/>
        <v>#REF!</v>
      </c>
      <c r="V339" s="227"/>
      <c r="W339" s="227"/>
      <c r="X339" s="227"/>
      <c r="Y339" s="227"/>
      <c r="Z339" s="227"/>
    </row>
    <row r="340" ht="12.0" customHeight="1">
      <c r="A340" s="227">
        <v>30.0</v>
      </c>
      <c r="B340" s="227" t="s">
        <v>5016</v>
      </c>
      <c r="C340" s="227" t="s">
        <v>114</v>
      </c>
      <c r="D340" s="227" t="s">
        <v>5845</v>
      </c>
      <c r="E340" s="227">
        <v>16.0</v>
      </c>
      <c r="F340" s="227">
        <v>79.0</v>
      </c>
      <c r="G340" s="227">
        <v>42.0</v>
      </c>
      <c r="H340" s="227">
        <v>5.5</v>
      </c>
      <c r="I340" s="227">
        <v>2.5</v>
      </c>
      <c r="J340" s="227">
        <v>17.5</v>
      </c>
      <c r="K340" s="227">
        <v>4.0</v>
      </c>
      <c r="L340" s="227">
        <v>6.0</v>
      </c>
      <c r="M340" s="227">
        <v>1.0</v>
      </c>
      <c r="N340" s="227">
        <v>2.0</v>
      </c>
      <c r="O340" s="227">
        <v>1.0</v>
      </c>
      <c r="P340" s="227">
        <v>0.0</v>
      </c>
      <c r="Q340" s="227">
        <v>8.4</v>
      </c>
      <c r="R340" s="227">
        <v>134.25</v>
      </c>
      <c r="S340" s="227" t="s">
        <v>4630</v>
      </c>
      <c r="T340" s="227"/>
      <c r="U340" s="3" t="str">
        <f t="shared" si="2"/>
        <v>#REF!</v>
      </c>
      <c r="V340" s="227"/>
      <c r="W340" s="227"/>
      <c r="X340" s="227"/>
      <c r="Y340" s="227"/>
      <c r="Z340" s="227"/>
    </row>
    <row r="341" ht="12.0" customHeight="1">
      <c r="A341" s="227">
        <v>31.0</v>
      </c>
      <c r="B341" s="227" t="s">
        <v>5200</v>
      </c>
      <c r="C341" s="227" t="s">
        <v>41</v>
      </c>
      <c r="D341" s="227" t="s">
        <v>5847</v>
      </c>
      <c r="E341" s="227">
        <v>16.0</v>
      </c>
      <c r="F341" s="227">
        <v>35.0</v>
      </c>
      <c r="G341" s="227">
        <v>9.0</v>
      </c>
      <c r="H341" s="227">
        <v>16.0</v>
      </c>
      <c r="I341" s="227">
        <v>13.5</v>
      </c>
      <c r="J341" s="227">
        <v>91.5</v>
      </c>
      <c r="K341" s="227">
        <v>30.0</v>
      </c>
      <c r="L341" s="227">
        <v>3.0</v>
      </c>
      <c r="M341" s="227">
        <v>0.0</v>
      </c>
      <c r="N341" s="227">
        <v>3.0</v>
      </c>
      <c r="O341" s="227">
        <v>0.0</v>
      </c>
      <c r="P341" s="227">
        <v>0.0</v>
      </c>
      <c r="Q341" s="227">
        <v>8.4</v>
      </c>
      <c r="R341" s="227">
        <v>133.65</v>
      </c>
      <c r="S341" s="227" t="s">
        <v>4632</v>
      </c>
      <c r="T341" s="227"/>
      <c r="U341" s="3" t="str">
        <f t="shared" si="2"/>
        <v>#REF!</v>
      </c>
      <c r="V341" s="227"/>
      <c r="W341" s="227"/>
      <c r="X341" s="227"/>
      <c r="Y341" s="227"/>
      <c r="Z341" s="227"/>
    </row>
    <row r="342" ht="12.0" customHeight="1">
      <c r="A342" s="227">
        <v>32.0</v>
      </c>
      <c r="B342" s="227" t="s">
        <v>4914</v>
      </c>
      <c r="C342" s="227" t="s">
        <v>70</v>
      </c>
      <c r="D342" s="227" t="s">
        <v>5845</v>
      </c>
      <c r="E342" s="227">
        <v>16.0</v>
      </c>
      <c r="F342" s="227">
        <v>73.0</v>
      </c>
      <c r="G342" s="227">
        <v>26.0</v>
      </c>
      <c r="H342" s="227">
        <v>10.0</v>
      </c>
      <c r="I342" s="227">
        <v>6.0</v>
      </c>
      <c r="J342" s="227">
        <v>45.0</v>
      </c>
      <c r="K342" s="227">
        <v>10.0</v>
      </c>
      <c r="L342" s="227">
        <v>5.0</v>
      </c>
      <c r="M342" s="227">
        <v>0.0</v>
      </c>
      <c r="N342" s="227">
        <v>1.0</v>
      </c>
      <c r="O342" s="227">
        <v>1.0</v>
      </c>
      <c r="P342" s="227">
        <v>0.0</v>
      </c>
      <c r="Q342" s="227">
        <v>8.3</v>
      </c>
      <c r="R342" s="227">
        <v>133.5</v>
      </c>
      <c r="S342" s="227" t="s">
        <v>4630</v>
      </c>
      <c r="T342" s="227"/>
      <c r="U342" s="3" t="str">
        <f t="shared" si="2"/>
        <v>#REF!</v>
      </c>
      <c r="V342" s="227"/>
      <c r="W342" s="227"/>
      <c r="X342" s="227"/>
      <c r="Y342" s="227"/>
      <c r="Z342" s="227"/>
    </row>
    <row r="343" ht="12.0" customHeight="1">
      <c r="A343" s="227">
        <v>33.0</v>
      </c>
      <c r="B343" s="227" t="s">
        <v>4890</v>
      </c>
      <c r="C343" s="227" t="s">
        <v>41</v>
      </c>
      <c r="D343" s="227" t="s">
        <v>4630</v>
      </c>
      <c r="E343" s="227">
        <v>16.0</v>
      </c>
      <c r="F343" s="227">
        <v>73.0</v>
      </c>
      <c r="G343" s="227">
        <v>31.0</v>
      </c>
      <c r="H343" s="227">
        <v>14.5</v>
      </c>
      <c r="I343" s="227">
        <v>4.0</v>
      </c>
      <c r="J343" s="227">
        <v>17.0</v>
      </c>
      <c r="K343" s="227">
        <v>7.0</v>
      </c>
      <c r="L343" s="227">
        <v>4.0</v>
      </c>
      <c r="M343" s="227">
        <v>1.0</v>
      </c>
      <c r="N343" s="227">
        <v>1.0</v>
      </c>
      <c r="O343" s="227">
        <v>1.0</v>
      </c>
      <c r="P343" s="227">
        <v>0.0</v>
      </c>
      <c r="Q343" s="227">
        <v>8.3</v>
      </c>
      <c r="R343" s="227">
        <v>132.7</v>
      </c>
      <c r="S343" s="227" t="s">
        <v>4630</v>
      </c>
      <c r="T343" s="227"/>
      <c r="U343" s="3" t="str">
        <f t="shared" si="2"/>
        <v>#REF!</v>
      </c>
      <c r="V343" s="227"/>
      <c r="W343" s="227"/>
      <c r="X343" s="227"/>
      <c r="Y343" s="227"/>
      <c r="Z343" s="227"/>
    </row>
    <row r="344" ht="12.0" customHeight="1">
      <c r="A344" s="227">
        <v>34.0</v>
      </c>
      <c r="B344" s="227" t="s">
        <v>5866</v>
      </c>
      <c r="C344" s="227" t="s">
        <v>95</v>
      </c>
      <c r="D344" s="227" t="s">
        <v>5849</v>
      </c>
      <c r="E344" s="227">
        <v>16.0</v>
      </c>
      <c r="F344" s="227">
        <v>82.0</v>
      </c>
      <c r="G344" s="227">
        <v>37.0</v>
      </c>
      <c r="H344" s="227">
        <v>3.5</v>
      </c>
      <c r="I344" s="227">
        <v>0.0</v>
      </c>
      <c r="J344" s="227">
        <v>0.0</v>
      </c>
      <c r="K344" s="227">
        <v>2.0</v>
      </c>
      <c r="L344" s="227">
        <v>11.0</v>
      </c>
      <c r="M344" s="227">
        <v>4.0</v>
      </c>
      <c r="N344" s="227">
        <v>1.0</v>
      </c>
      <c r="O344" s="227">
        <v>0.0</v>
      </c>
      <c r="P344" s="227">
        <v>0.0</v>
      </c>
      <c r="Q344" s="227">
        <v>8.2</v>
      </c>
      <c r="R344" s="227">
        <v>132.0</v>
      </c>
      <c r="S344" s="227" t="s">
        <v>4631</v>
      </c>
      <c r="T344" s="227"/>
      <c r="U344" s="3" t="str">
        <f t="shared" si="2"/>
        <v>#REF!</v>
      </c>
      <c r="V344" s="227"/>
      <c r="W344" s="227"/>
      <c r="X344" s="227"/>
      <c r="Y344" s="227"/>
      <c r="Z344" s="227"/>
    </row>
    <row r="345" ht="12.0" customHeight="1">
      <c r="A345" s="227">
        <v>35.0</v>
      </c>
      <c r="B345" s="227" t="s">
        <v>5017</v>
      </c>
      <c r="C345" s="227" t="s">
        <v>81</v>
      </c>
      <c r="D345" s="227" t="s">
        <v>5849</v>
      </c>
      <c r="E345" s="227">
        <v>16.0</v>
      </c>
      <c r="F345" s="227">
        <v>75.0</v>
      </c>
      <c r="G345" s="227">
        <v>30.0</v>
      </c>
      <c r="H345" s="227">
        <v>4.5</v>
      </c>
      <c r="I345" s="227">
        <v>3.5</v>
      </c>
      <c r="J345" s="227">
        <v>22.0</v>
      </c>
      <c r="K345" s="227">
        <v>6.0</v>
      </c>
      <c r="L345" s="227">
        <v>13.0</v>
      </c>
      <c r="M345" s="227">
        <v>3.0</v>
      </c>
      <c r="N345" s="227">
        <v>0.0</v>
      </c>
      <c r="O345" s="227">
        <v>0.0</v>
      </c>
      <c r="P345" s="227">
        <v>0.0</v>
      </c>
      <c r="Q345" s="227">
        <v>8.2</v>
      </c>
      <c r="R345" s="227">
        <v>131.7</v>
      </c>
      <c r="S345" s="227" t="s">
        <v>4631</v>
      </c>
      <c r="T345" s="227"/>
      <c r="U345" s="3" t="str">
        <f t="shared" si="2"/>
        <v>#REF!</v>
      </c>
      <c r="V345" s="227"/>
      <c r="W345" s="227"/>
      <c r="X345" s="227"/>
      <c r="Y345" s="227"/>
      <c r="Z345" s="227"/>
    </row>
    <row r="346" ht="12.0" customHeight="1">
      <c r="A346" s="227">
        <v>36.0</v>
      </c>
      <c r="B346" s="227" t="s">
        <v>4997</v>
      </c>
      <c r="C346" s="227" t="s">
        <v>102</v>
      </c>
      <c r="D346" s="227" t="s">
        <v>5844</v>
      </c>
      <c r="E346" s="227">
        <v>16.0</v>
      </c>
      <c r="F346" s="227">
        <v>41.0</v>
      </c>
      <c r="G346" s="227">
        <v>18.0</v>
      </c>
      <c r="H346" s="227">
        <v>16.5</v>
      </c>
      <c r="I346" s="227">
        <v>12.0</v>
      </c>
      <c r="J346" s="227">
        <v>89.0</v>
      </c>
      <c r="K346" s="227">
        <v>22.0</v>
      </c>
      <c r="L346" s="227">
        <v>1.0</v>
      </c>
      <c r="M346" s="227">
        <v>0.0</v>
      </c>
      <c r="N346" s="227">
        <v>2.0</v>
      </c>
      <c r="O346" s="227">
        <v>1.0</v>
      </c>
      <c r="P346" s="227">
        <v>0.0</v>
      </c>
      <c r="Q346" s="227">
        <v>8.2</v>
      </c>
      <c r="R346" s="227">
        <v>131.4</v>
      </c>
      <c r="S346" s="227" t="s">
        <v>4630</v>
      </c>
      <c r="T346" s="227"/>
      <c r="U346" s="3" t="str">
        <f t="shared" si="2"/>
        <v>#REF!</v>
      </c>
      <c r="V346" s="227"/>
      <c r="W346" s="227"/>
      <c r="X346" s="227"/>
      <c r="Y346" s="227"/>
      <c r="Z346" s="227"/>
    </row>
    <row r="347" ht="12.0" customHeight="1">
      <c r="A347" s="227">
        <v>37.0</v>
      </c>
      <c r="B347" s="227" t="s">
        <v>4929</v>
      </c>
      <c r="C347" s="227" t="s">
        <v>58</v>
      </c>
      <c r="D347" s="227" t="s">
        <v>5844</v>
      </c>
      <c r="E347" s="227">
        <v>16.0</v>
      </c>
      <c r="F347" s="227">
        <v>48.0</v>
      </c>
      <c r="G347" s="227">
        <v>10.0</v>
      </c>
      <c r="H347" s="227">
        <v>16.5</v>
      </c>
      <c r="I347" s="227">
        <v>12.5</v>
      </c>
      <c r="J347" s="227">
        <v>84.0</v>
      </c>
      <c r="K347" s="227">
        <v>20.0</v>
      </c>
      <c r="L347" s="227">
        <v>2.0</v>
      </c>
      <c r="M347" s="227">
        <v>0.0</v>
      </c>
      <c r="N347" s="227">
        <v>1.0</v>
      </c>
      <c r="O347" s="227">
        <v>1.0</v>
      </c>
      <c r="P347" s="227">
        <v>0.0</v>
      </c>
      <c r="Q347" s="227">
        <v>8.2</v>
      </c>
      <c r="R347" s="227">
        <v>130.9</v>
      </c>
      <c r="S347" s="227" t="s">
        <v>4630</v>
      </c>
      <c r="T347" s="227"/>
      <c r="U347" s="3" t="str">
        <f t="shared" si="2"/>
        <v>#REF!</v>
      </c>
      <c r="V347" s="227"/>
      <c r="W347" s="227"/>
      <c r="X347" s="227"/>
      <c r="Y347" s="227"/>
      <c r="Z347" s="227"/>
    </row>
    <row r="348" ht="12.0" customHeight="1">
      <c r="A348" s="227">
        <v>38.0</v>
      </c>
      <c r="B348" s="227" t="s">
        <v>5851</v>
      </c>
      <c r="C348" s="227" t="s">
        <v>64</v>
      </c>
      <c r="D348" s="227" t="s">
        <v>5850</v>
      </c>
      <c r="E348" s="227">
        <v>16.0</v>
      </c>
      <c r="F348" s="227">
        <v>44.0</v>
      </c>
      <c r="G348" s="227">
        <v>23.0</v>
      </c>
      <c r="H348" s="227">
        <v>18.0</v>
      </c>
      <c r="I348" s="227">
        <v>12.0</v>
      </c>
      <c r="J348" s="227">
        <v>67.0</v>
      </c>
      <c r="K348" s="227">
        <v>20.0</v>
      </c>
      <c r="L348" s="227">
        <v>3.0</v>
      </c>
      <c r="M348" s="227">
        <v>0.0</v>
      </c>
      <c r="N348" s="227">
        <v>0.0</v>
      </c>
      <c r="O348" s="227">
        <v>1.0</v>
      </c>
      <c r="P348" s="227">
        <v>0.0</v>
      </c>
      <c r="Q348" s="227">
        <v>8.1</v>
      </c>
      <c r="R348" s="227">
        <v>130.2</v>
      </c>
      <c r="S348" s="227" t="s">
        <v>4632</v>
      </c>
      <c r="T348" s="227"/>
      <c r="U348" s="3" t="str">
        <f t="shared" si="2"/>
        <v>#REF!</v>
      </c>
      <c r="V348" s="227"/>
      <c r="W348" s="227"/>
      <c r="X348" s="227"/>
      <c r="Y348" s="227"/>
      <c r="Z348" s="227"/>
    </row>
    <row r="349" ht="12.0" customHeight="1">
      <c r="A349" s="227">
        <v>39.0</v>
      </c>
      <c r="B349" s="227" t="s">
        <v>4841</v>
      </c>
      <c r="C349" s="227" t="s">
        <v>68</v>
      </c>
      <c r="D349" s="227" t="s">
        <v>5844</v>
      </c>
      <c r="E349" s="227">
        <v>16.0</v>
      </c>
      <c r="F349" s="227">
        <v>38.0</v>
      </c>
      <c r="G349" s="227">
        <v>11.0</v>
      </c>
      <c r="H349" s="227">
        <v>17.0</v>
      </c>
      <c r="I349" s="227">
        <v>13.0</v>
      </c>
      <c r="J349" s="227">
        <v>71.0</v>
      </c>
      <c r="K349" s="227">
        <v>20.0</v>
      </c>
      <c r="L349" s="227">
        <v>4.0</v>
      </c>
      <c r="M349" s="227">
        <v>0.0</v>
      </c>
      <c r="N349" s="227">
        <v>3.0</v>
      </c>
      <c r="O349" s="227">
        <v>1.0</v>
      </c>
      <c r="P349" s="227">
        <v>0.0</v>
      </c>
      <c r="Q349" s="227">
        <v>8.1</v>
      </c>
      <c r="R349" s="227">
        <v>129.6</v>
      </c>
      <c r="S349" s="227" t="s">
        <v>4630</v>
      </c>
      <c r="T349" s="227"/>
      <c r="U349" s="3" t="str">
        <f t="shared" si="2"/>
        <v>#REF!</v>
      </c>
      <c r="V349" s="227"/>
      <c r="W349" s="227"/>
      <c r="X349" s="227"/>
      <c r="Y349" s="227"/>
      <c r="Z349" s="227"/>
    </row>
    <row r="350" ht="12.0" customHeight="1">
      <c r="A350" s="227">
        <v>40.0</v>
      </c>
      <c r="B350" s="227" t="s">
        <v>4888</v>
      </c>
      <c r="C350" s="227" t="s">
        <v>140</v>
      </c>
      <c r="D350" s="227" t="s">
        <v>4630</v>
      </c>
      <c r="E350" s="227">
        <v>16.0</v>
      </c>
      <c r="F350" s="227">
        <v>55.0</v>
      </c>
      <c r="G350" s="227">
        <v>37.0</v>
      </c>
      <c r="H350" s="227">
        <v>8.0</v>
      </c>
      <c r="I350" s="227">
        <v>3.5</v>
      </c>
      <c r="J350" s="227">
        <v>34.0</v>
      </c>
      <c r="K350" s="227">
        <v>10.0</v>
      </c>
      <c r="L350" s="227">
        <v>2.0</v>
      </c>
      <c r="M350" s="227">
        <v>1.0</v>
      </c>
      <c r="N350" s="227">
        <v>1.0</v>
      </c>
      <c r="O350" s="227">
        <v>2.0</v>
      </c>
      <c r="P350" s="227">
        <v>1.0</v>
      </c>
      <c r="Q350" s="227">
        <v>8.0</v>
      </c>
      <c r="R350" s="227">
        <v>127.9</v>
      </c>
      <c r="S350" s="227" t="s">
        <v>4630</v>
      </c>
      <c r="T350" s="227"/>
      <c r="U350" s="3" t="str">
        <f t="shared" si="2"/>
        <v>#REF!</v>
      </c>
      <c r="V350" s="227"/>
      <c r="W350" s="227"/>
      <c r="X350" s="227"/>
      <c r="Y350" s="227"/>
      <c r="Z350" s="227"/>
    </row>
    <row r="351" ht="12.0" customHeight="1">
      <c r="A351" s="227">
        <v>41.0</v>
      </c>
      <c r="B351" s="227" t="s">
        <v>5446</v>
      </c>
      <c r="C351" s="227" t="s">
        <v>68</v>
      </c>
      <c r="D351" s="227" t="s">
        <v>5848</v>
      </c>
      <c r="E351" s="227">
        <v>14.0</v>
      </c>
      <c r="F351" s="227">
        <v>78.0</v>
      </c>
      <c r="G351" s="227">
        <v>24.0</v>
      </c>
      <c r="H351" s="227">
        <v>12.0</v>
      </c>
      <c r="I351" s="227">
        <v>2.0</v>
      </c>
      <c r="J351" s="227">
        <v>20.5</v>
      </c>
      <c r="K351" s="227">
        <v>3.0</v>
      </c>
      <c r="L351" s="227">
        <v>1.0</v>
      </c>
      <c r="M351" s="227">
        <v>0.0</v>
      </c>
      <c r="N351" s="227">
        <v>1.0</v>
      </c>
      <c r="O351" s="227">
        <v>2.0</v>
      </c>
      <c r="P351" s="227">
        <v>1.0</v>
      </c>
      <c r="Q351" s="227">
        <v>9.1</v>
      </c>
      <c r="R351" s="227">
        <v>127.05</v>
      </c>
      <c r="S351" s="227" t="s">
        <v>4631</v>
      </c>
      <c r="T351" s="227"/>
      <c r="U351" s="3" t="str">
        <f t="shared" si="2"/>
        <v>#REF!</v>
      </c>
      <c r="V351" s="227"/>
      <c r="W351" s="227"/>
      <c r="X351" s="227"/>
      <c r="Y351" s="227"/>
      <c r="Z351" s="227"/>
    </row>
    <row r="352" ht="12.0" customHeight="1">
      <c r="A352" s="227">
        <v>42.0</v>
      </c>
      <c r="B352" s="227" t="s">
        <v>4865</v>
      </c>
      <c r="C352" s="227" t="s">
        <v>50</v>
      </c>
      <c r="D352" s="227" t="s">
        <v>5844</v>
      </c>
      <c r="E352" s="227">
        <v>16.0</v>
      </c>
      <c r="F352" s="227">
        <v>88.0</v>
      </c>
      <c r="G352" s="227">
        <v>38.0</v>
      </c>
      <c r="H352" s="227">
        <v>8.0</v>
      </c>
      <c r="I352" s="227">
        <v>0.0</v>
      </c>
      <c r="J352" s="227">
        <v>0.0</v>
      </c>
      <c r="K352" s="227">
        <v>1.0</v>
      </c>
      <c r="L352" s="227">
        <v>5.0</v>
      </c>
      <c r="M352" s="227">
        <v>1.0</v>
      </c>
      <c r="N352" s="227">
        <v>1.0</v>
      </c>
      <c r="O352" s="227">
        <v>0.0</v>
      </c>
      <c r="P352" s="227">
        <v>0.0</v>
      </c>
      <c r="Q352" s="227">
        <v>7.9</v>
      </c>
      <c r="R352" s="227">
        <v>127.0</v>
      </c>
      <c r="S352" s="227" t="s">
        <v>4630</v>
      </c>
      <c r="T352" s="227"/>
      <c r="U352" s="3" t="str">
        <f t="shared" si="2"/>
        <v>#REF!</v>
      </c>
      <c r="V352" s="227"/>
      <c r="W352" s="227"/>
      <c r="X352" s="227"/>
      <c r="Y352" s="227"/>
      <c r="Z352" s="227"/>
    </row>
    <row r="353" ht="12.0" customHeight="1">
      <c r="A353" s="227">
        <v>43.0</v>
      </c>
      <c r="B353" s="227" t="s">
        <v>5021</v>
      </c>
      <c r="C353" s="227" t="s">
        <v>107</v>
      </c>
      <c r="D353" s="227" t="s">
        <v>5847</v>
      </c>
      <c r="E353" s="227">
        <v>15.0</v>
      </c>
      <c r="F353" s="227">
        <v>38.0</v>
      </c>
      <c r="G353" s="227">
        <v>9.0</v>
      </c>
      <c r="H353" s="227">
        <v>19.0</v>
      </c>
      <c r="I353" s="227">
        <v>9.0</v>
      </c>
      <c r="J353" s="227">
        <v>70.5</v>
      </c>
      <c r="K353" s="227">
        <v>21.0</v>
      </c>
      <c r="L353" s="227">
        <v>1.0</v>
      </c>
      <c r="M353" s="227">
        <v>0.0</v>
      </c>
      <c r="N353" s="227">
        <v>1.0</v>
      </c>
      <c r="O353" s="227">
        <v>3.0</v>
      </c>
      <c r="P353" s="227">
        <v>1.0</v>
      </c>
      <c r="Q353" s="227">
        <v>8.4</v>
      </c>
      <c r="R353" s="227">
        <v>126.55</v>
      </c>
      <c r="S353" s="227" t="s">
        <v>4632</v>
      </c>
      <c r="T353" s="227"/>
      <c r="U353" s="3" t="str">
        <f t="shared" si="2"/>
        <v>#REF!</v>
      </c>
      <c r="V353" s="227"/>
      <c r="W353" s="227"/>
      <c r="X353" s="227"/>
      <c r="Y353" s="227"/>
      <c r="Z353" s="227"/>
    </row>
    <row r="354" ht="12.0" customHeight="1">
      <c r="A354" s="227">
        <v>44.0</v>
      </c>
      <c r="B354" s="227" t="s">
        <v>5483</v>
      </c>
      <c r="C354" s="227" t="s">
        <v>123</v>
      </c>
      <c r="D354" s="227" t="s">
        <v>5849</v>
      </c>
      <c r="E354" s="227">
        <v>16.0</v>
      </c>
      <c r="F354" s="227">
        <v>73.0</v>
      </c>
      <c r="G354" s="227">
        <v>27.0</v>
      </c>
      <c r="H354" s="227">
        <v>7.5</v>
      </c>
      <c r="I354" s="227">
        <v>2.0</v>
      </c>
      <c r="J354" s="227">
        <v>15.0</v>
      </c>
      <c r="K354" s="227">
        <v>3.0</v>
      </c>
      <c r="L354" s="227">
        <v>6.0</v>
      </c>
      <c r="M354" s="227">
        <v>4.0</v>
      </c>
      <c r="N354" s="227">
        <v>1.0</v>
      </c>
      <c r="O354" s="227">
        <v>1.0</v>
      </c>
      <c r="P354" s="227">
        <v>0.0</v>
      </c>
      <c r="Q354" s="227">
        <v>7.9</v>
      </c>
      <c r="R354" s="227">
        <v>126.5</v>
      </c>
      <c r="S354" s="227" t="s">
        <v>4631</v>
      </c>
      <c r="T354" s="227"/>
      <c r="U354" s="3" t="str">
        <f t="shared" si="2"/>
        <v>#REF!</v>
      </c>
      <c r="V354" s="227"/>
      <c r="W354" s="227"/>
      <c r="X354" s="227"/>
      <c r="Y354" s="227"/>
      <c r="Z354" s="227"/>
    </row>
    <row r="355" ht="12.0" customHeight="1">
      <c r="A355" s="227">
        <v>45.0</v>
      </c>
      <c r="B355" s="227" t="s">
        <v>4941</v>
      </c>
      <c r="C355" s="227" t="s">
        <v>123</v>
      </c>
      <c r="D355" s="227" t="s">
        <v>5844</v>
      </c>
      <c r="E355" s="227">
        <v>16.0</v>
      </c>
      <c r="F355" s="227">
        <v>54.0</v>
      </c>
      <c r="G355" s="227">
        <v>19.0</v>
      </c>
      <c r="H355" s="227">
        <v>13.0</v>
      </c>
      <c r="I355" s="227">
        <v>6.5</v>
      </c>
      <c r="J355" s="227">
        <v>40.5</v>
      </c>
      <c r="K355" s="227">
        <v>11.0</v>
      </c>
      <c r="L355" s="227">
        <v>9.0</v>
      </c>
      <c r="M355" s="227">
        <v>2.0</v>
      </c>
      <c r="N355" s="227">
        <v>1.0</v>
      </c>
      <c r="O355" s="227">
        <v>1.0</v>
      </c>
      <c r="P355" s="227">
        <v>0.0</v>
      </c>
      <c r="Q355" s="227">
        <v>7.8</v>
      </c>
      <c r="R355" s="227">
        <v>125.55</v>
      </c>
      <c r="S355" s="227" t="s">
        <v>4630</v>
      </c>
      <c r="T355" s="227"/>
      <c r="U355" s="3" t="str">
        <f t="shared" si="2"/>
        <v>#REF!</v>
      </c>
      <c r="V355" s="227"/>
      <c r="W355" s="227"/>
      <c r="X355" s="227"/>
      <c r="Y355" s="227"/>
      <c r="Z355" s="227"/>
    </row>
    <row r="356" ht="12.0" customHeight="1">
      <c r="A356" s="227">
        <v>46.0</v>
      </c>
      <c r="B356" s="227" t="s">
        <v>5133</v>
      </c>
      <c r="C356" s="227" t="s">
        <v>31</v>
      </c>
      <c r="D356" s="227" t="s">
        <v>5847</v>
      </c>
      <c r="E356" s="227">
        <v>16.0</v>
      </c>
      <c r="F356" s="227">
        <v>36.0</v>
      </c>
      <c r="G356" s="227">
        <v>13.0</v>
      </c>
      <c r="H356" s="227">
        <v>19.0</v>
      </c>
      <c r="I356" s="227">
        <v>12.0</v>
      </c>
      <c r="J356" s="227">
        <v>67.0</v>
      </c>
      <c r="K356" s="227">
        <v>21.0</v>
      </c>
      <c r="L356" s="227">
        <v>6.0</v>
      </c>
      <c r="M356" s="227">
        <v>0.0</v>
      </c>
      <c r="N356" s="227">
        <v>1.0</v>
      </c>
      <c r="O356" s="227">
        <v>1.0</v>
      </c>
      <c r="P356" s="227">
        <v>0.0</v>
      </c>
      <c r="Q356" s="227">
        <v>7.8</v>
      </c>
      <c r="R356" s="227">
        <v>125.2</v>
      </c>
      <c r="S356" s="227" t="s">
        <v>4632</v>
      </c>
      <c r="T356" s="227"/>
      <c r="U356" s="3" t="str">
        <f t="shared" si="2"/>
        <v>#REF!</v>
      </c>
      <c r="V356" s="227"/>
      <c r="W356" s="227"/>
      <c r="X356" s="227"/>
      <c r="Y356" s="227"/>
      <c r="Z356" s="227"/>
    </row>
    <row r="357" ht="12.0" customHeight="1">
      <c r="A357" s="227">
        <v>47.0</v>
      </c>
      <c r="B357" s="227" t="s">
        <v>4873</v>
      </c>
      <c r="C357" s="227" t="s">
        <v>102</v>
      </c>
      <c r="D357" s="227" t="s">
        <v>5845</v>
      </c>
      <c r="E357" s="227">
        <v>16.0</v>
      </c>
      <c r="F357" s="227">
        <v>80.0</v>
      </c>
      <c r="G357" s="227">
        <v>34.0</v>
      </c>
      <c r="H357" s="227">
        <v>6.0</v>
      </c>
      <c r="I357" s="227">
        <v>0.5</v>
      </c>
      <c r="J357" s="227">
        <v>0.0</v>
      </c>
      <c r="K357" s="227">
        <v>5.0</v>
      </c>
      <c r="L357" s="227">
        <v>7.0</v>
      </c>
      <c r="M357" s="227">
        <v>1.0</v>
      </c>
      <c r="N357" s="227">
        <v>0.0</v>
      </c>
      <c r="O357" s="227">
        <v>0.0</v>
      </c>
      <c r="P357" s="227">
        <v>1.0</v>
      </c>
      <c r="Q357" s="227">
        <v>7.8</v>
      </c>
      <c r="R357" s="227">
        <v>125.0</v>
      </c>
      <c r="S357" s="227" t="s">
        <v>4630</v>
      </c>
      <c r="T357" s="227"/>
      <c r="U357" s="3" t="str">
        <f t="shared" si="2"/>
        <v>#REF!</v>
      </c>
      <c r="V357" s="227"/>
      <c r="W357" s="227"/>
      <c r="X357" s="227"/>
      <c r="Y357" s="227"/>
      <c r="Z357" s="227"/>
    </row>
    <row r="358" ht="12.0" customHeight="1">
      <c r="A358" s="227">
        <v>48.0</v>
      </c>
      <c r="B358" s="227" t="s">
        <v>4882</v>
      </c>
      <c r="C358" s="227" t="s">
        <v>20</v>
      </c>
      <c r="D358" s="227" t="s">
        <v>5845</v>
      </c>
      <c r="E358" s="227">
        <v>13.0</v>
      </c>
      <c r="F358" s="227">
        <v>58.0</v>
      </c>
      <c r="G358" s="227">
        <v>35.0</v>
      </c>
      <c r="H358" s="227">
        <v>7.5</v>
      </c>
      <c r="I358" s="227">
        <v>1.0</v>
      </c>
      <c r="J358" s="227">
        <v>8.0</v>
      </c>
      <c r="K358" s="227">
        <v>4.0</v>
      </c>
      <c r="L358" s="227">
        <v>8.0</v>
      </c>
      <c r="M358" s="227">
        <v>5.0</v>
      </c>
      <c r="N358" s="227">
        <v>0.0</v>
      </c>
      <c r="O358" s="227">
        <v>0.0</v>
      </c>
      <c r="P358" s="227">
        <v>2.0</v>
      </c>
      <c r="Q358" s="227">
        <v>9.6</v>
      </c>
      <c r="R358" s="227">
        <v>124.8</v>
      </c>
      <c r="S358" s="227" t="s">
        <v>4630</v>
      </c>
      <c r="T358" s="227"/>
      <c r="U358" s="3" t="str">
        <f t="shared" si="2"/>
        <v>#REF!</v>
      </c>
      <c r="V358" s="227"/>
      <c r="W358" s="227"/>
      <c r="X358" s="227"/>
      <c r="Y358" s="227"/>
      <c r="Z358" s="227"/>
    </row>
    <row r="359" ht="12.0" customHeight="1">
      <c r="A359" s="227">
        <v>49.0</v>
      </c>
      <c r="B359" s="227" t="s">
        <v>5146</v>
      </c>
      <c r="C359" s="227" t="s">
        <v>66</v>
      </c>
      <c r="D359" s="227" t="s">
        <v>5850</v>
      </c>
      <c r="E359" s="227">
        <v>16.0</v>
      </c>
      <c r="F359" s="227">
        <v>33.0</v>
      </c>
      <c r="G359" s="227">
        <v>13.0</v>
      </c>
      <c r="H359" s="227">
        <v>14.0</v>
      </c>
      <c r="I359" s="227">
        <v>10.5</v>
      </c>
      <c r="J359" s="227">
        <v>71.5</v>
      </c>
      <c r="K359" s="227">
        <v>35.0</v>
      </c>
      <c r="L359" s="227">
        <v>1.0</v>
      </c>
      <c r="M359" s="227">
        <v>0.0</v>
      </c>
      <c r="N359" s="227">
        <v>1.0</v>
      </c>
      <c r="O359" s="227">
        <v>1.0</v>
      </c>
      <c r="P359" s="227">
        <v>0.0</v>
      </c>
      <c r="Q359" s="227">
        <v>7.7</v>
      </c>
      <c r="R359" s="227">
        <v>123.65</v>
      </c>
      <c r="S359" s="227" t="s">
        <v>4632</v>
      </c>
      <c r="T359" s="227"/>
      <c r="U359" s="3" t="str">
        <f t="shared" si="2"/>
        <v>#REF!</v>
      </c>
      <c r="V359" s="227"/>
      <c r="W359" s="227"/>
      <c r="X359" s="227"/>
      <c r="Y359" s="227"/>
      <c r="Z359" s="227"/>
    </row>
    <row r="360" ht="12.0" customHeight="1">
      <c r="A360" s="227">
        <v>50.0</v>
      </c>
      <c r="B360" s="227" t="s">
        <v>4932</v>
      </c>
      <c r="C360" s="227" t="s">
        <v>83</v>
      </c>
      <c r="D360" s="227" t="s">
        <v>5845</v>
      </c>
      <c r="E360" s="227">
        <v>16.0</v>
      </c>
      <c r="F360" s="227">
        <v>76.0</v>
      </c>
      <c r="G360" s="227">
        <v>26.0</v>
      </c>
      <c r="H360" s="227">
        <v>8.0</v>
      </c>
      <c r="I360" s="227">
        <v>2.0</v>
      </c>
      <c r="J360" s="227">
        <v>6.0</v>
      </c>
      <c r="K360" s="227">
        <v>4.0</v>
      </c>
      <c r="L360" s="227">
        <v>6.0</v>
      </c>
      <c r="M360" s="227">
        <v>2.0</v>
      </c>
      <c r="N360" s="227">
        <v>1.0</v>
      </c>
      <c r="O360" s="227">
        <v>1.0</v>
      </c>
      <c r="P360" s="227">
        <v>0.0</v>
      </c>
      <c r="Q360" s="227">
        <v>7.7</v>
      </c>
      <c r="R360" s="227">
        <v>123.6</v>
      </c>
      <c r="S360" s="227" t="s">
        <v>4630</v>
      </c>
      <c r="T360" s="227"/>
      <c r="U360" s="3" t="str">
        <f t="shared" si="2"/>
        <v>#REF!</v>
      </c>
      <c r="V360" s="227"/>
      <c r="W360" s="227"/>
      <c r="X360" s="227"/>
      <c r="Y360" s="227"/>
      <c r="Z360" s="227"/>
    </row>
    <row r="361" ht="12.0" customHeight="1">
      <c r="A361" s="227">
        <v>51.0</v>
      </c>
      <c r="B361" s="227" t="s">
        <v>5486</v>
      </c>
      <c r="C361" s="227" t="s">
        <v>36</v>
      </c>
      <c r="D361" s="227" t="s">
        <v>5849</v>
      </c>
      <c r="E361" s="227">
        <v>16.0</v>
      </c>
      <c r="F361" s="227">
        <v>67.0</v>
      </c>
      <c r="G361" s="227">
        <v>17.0</v>
      </c>
      <c r="H361" s="227">
        <v>9.0</v>
      </c>
      <c r="I361" s="227">
        <v>3.0</v>
      </c>
      <c r="J361" s="227">
        <v>37.0</v>
      </c>
      <c r="K361" s="227">
        <v>5.0</v>
      </c>
      <c r="L361" s="227">
        <v>6.0</v>
      </c>
      <c r="M361" s="227">
        <v>3.0</v>
      </c>
      <c r="N361" s="227">
        <v>1.0</v>
      </c>
      <c r="O361" s="227">
        <v>2.0</v>
      </c>
      <c r="P361" s="227">
        <v>0.0</v>
      </c>
      <c r="Q361" s="227">
        <v>7.7</v>
      </c>
      <c r="R361" s="227">
        <v>123.2</v>
      </c>
      <c r="S361" s="227" t="s">
        <v>4631</v>
      </c>
      <c r="T361" s="227"/>
      <c r="U361" s="3" t="str">
        <f t="shared" si="2"/>
        <v>#REF!</v>
      </c>
      <c r="V361" s="227"/>
      <c r="W361" s="227"/>
      <c r="X361" s="227"/>
      <c r="Y361" s="227"/>
      <c r="Z361" s="227"/>
    </row>
    <row r="362" ht="12.0" customHeight="1">
      <c r="A362" s="227">
        <v>52.0</v>
      </c>
      <c r="B362" s="227" t="s">
        <v>4852</v>
      </c>
      <c r="C362" s="227" t="s">
        <v>64</v>
      </c>
      <c r="D362" s="227" t="s">
        <v>5845</v>
      </c>
      <c r="E362" s="227">
        <v>16.0</v>
      </c>
      <c r="F362" s="227">
        <v>85.0</v>
      </c>
      <c r="G362" s="227">
        <v>39.0</v>
      </c>
      <c r="H362" s="227">
        <v>4.0</v>
      </c>
      <c r="I362" s="227">
        <v>0.0</v>
      </c>
      <c r="J362" s="227">
        <v>0.0</v>
      </c>
      <c r="K362" s="227">
        <v>2.0</v>
      </c>
      <c r="L362" s="227">
        <v>6.0</v>
      </c>
      <c r="M362" s="227">
        <v>0.0</v>
      </c>
      <c r="N362" s="227">
        <v>1.0</v>
      </c>
      <c r="O362" s="227">
        <v>1.0</v>
      </c>
      <c r="P362" s="227">
        <v>0.0</v>
      </c>
      <c r="Q362" s="227">
        <v>7.7</v>
      </c>
      <c r="R362" s="227">
        <v>122.5</v>
      </c>
      <c r="S362" s="227" t="s">
        <v>4630</v>
      </c>
      <c r="T362" s="227"/>
      <c r="U362" s="3" t="str">
        <f t="shared" si="2"/>
        <v>#REF!</v>
      </c>
      <c r="V362" s="227"/>
      <c r="W362" s="227"/>
      <c r="X362" s="227"/>
      <c r="Y362" s="227"/>
      <c r="Z362" s="227"/>
    </row>
    <row r="363" ht="12.0" customHeight="1">
      <c r="A363" s="227">
        <v>53.0</v>
      </c>
      <c r="B363" s="227" t="s">
        <v>4973</v>
      </c>
      <c r="C363" s="227" t="s">
        <v>27</v>
      </c>
      <c r="D363" s="227" t="s">
        <v>5845</v>
      </c>
      <c r="E363" s="227">
        <v>14.0</v>
      </c>
      <c r="F363" s="227">
        <v>69.0</v>
      </c>
      <c r="G363" s="227">
        <v>44.0</v>
      </c>
      <c r="H363" s="227">
        <v>6.0</v>
      </c>
      <c r="I363" s="227">
        <v>4.5</v>
      </c>
      <c r="J363" s="227">
        <v>29.5</v>
      </c>
      <c r="K363" s="227">
        <v>7.0</v>
      </c>
      <c r="L363" s="227">
        <v>2.0</v>
      </c>
      <c r="M363" s="227">
        <v>0.0</v>
      </c>
      <c r="N363" s="227">
        <v>0.0</v>
      </c>
      <c r="O363" s="227">
        <v>1.0</v>
      </c>
      <c r="P363" s="227">
        <v>0.0</v>
      </c>
      <c r="Q363" s="227">
        <v>8.6</v>
      </c>
      <c r="R363" s="227">
        <v>120.95</v>
      </c>
      <c r="S363" s="227" t="s">
        <v>4630</v>
      </c>
      <c r="T363" s="227"/>
      <c r="U363" s="3" t="str">
        <f t="shared" si="2"/>
        <v>#REF!</v>
      </c>
      <c r="V363" s="227"/>
      <c r="W363" s="227"/>
      <c r="X363" s="227"/>
      <c r="Y363" s="227"/>
      <c r="Z363" s="227"/>
    </row>
    <row r="364" ht="12.0" customHeight="1">
      <c r="A364" s="227">
        <v>54.0</v>
      </c>
      <c r="B364" s="227" t="s">
        <v>4843</v>
      </c>
      <c r="C364" s="227" t="s">
        <v>41</v>
      </c>
      <c r="D364" s="227" t="s">
        <v>5845</v>
      </c>
      <c r="E364" s="227">
        <v>13.0</v>
      </c>
      <c r="F364" s="227">
        <v>57.0</v>
      </c>
      <c r="G364" s="227">
        <v>46.0</v>
      </c>
      <c r="H364" s="227">
        <v>6.0</v>
      </c>
      <c r="I364" s="227">
        <v>3.0</v>
      </c>
      <c r="J364" s="227">
        <v>18.0</v>
      </c>
      <c r="K364" s="227">
        <v>6.0</v>
      </c>
      <c r="L364" s="227">
        <v>6.0</v>
      </c>
      <c r="M364" s="227">
        <v>1.0</v>
      </c>
      <c r="N364" s="227">
        <v>2.0</v>
      </c>
      <c r="O364" s="227">
        <v>2.0</v>
      </c>
      <c r="P364" s="227">
        <v>0.0</v>
      </c>
      <c r="Q364" s="227">
        <v>9.3</v>
      </c>
      <c r="R364" s="227">
        <v>120.8</v>
      </c>
      <c r="S364" s="227" t="s">
        <v>4630</v>
      </c>
      <c r="T364" s="227"/>
      <c r="U364" s="3" t="str">
        <f t="shared" si="2"/>
        <v>#REF!</v>
      </c>
      <c r="V364" s="227"/>
      <c r="W364" s="227"/>
      <c r="X364" s="227"/>
      <c r="Y364" s="227"/>
      <c r="Z364" s="227"/>
    </row>
    <row r="365" ht="12.0" customHeight="1">
      <c r="A365" s="227">
        <v>55.0</v>
      </c>
      <c r="B365" s="227" t="s">
        <v>5311</v>
      </c>
      <c r="C365" s="227" t="s">
        <v>83</v>
      </c>
      <c r="D365" s="227" t="s">
        <v>5850</v>
      </c>
      <c r="E365" s="227">
        <v>16.0</v>
      </c>
      <c r="F365" s="227">
        <v>41.0</v>
      </c>
      <c r="G365" s="227">
        <v>14.0</v>
      </c>
      <c r="H365" s="227">
        <v>14.5</v>
      </c>
      <c r="I365" s="227">
        <v>7.5</v>
      </c>
      <c r="J365" s="227">
        <v>65.5</v>
      </c>
      <c r="K365" s="227">
        <v>16.0</v>
      </c>
      <c r="L365" s="227">
        <v>5.0</v>
      </c>
      <c r="M365" s="227">
        <v>0.0</v>
      </c>
      <c r="N365" s="227">
        <v>3.0</v>
      </c>
      <c r="O365" s="227">
        <v>0.0</v>
      </c>
      <c r="P365" s="227">
        <v>0.0</v>
      </c>
      <c r="Q365" s="227">
        <v>7.5</v>
      </c>
      <c r="R365" s="227">
        <v>120.15</v>
      </c>
      <c r="S365" s="227" t="s">
        <v>4632</v>
      </c>
      <c r="T365" s="227"/>
      <c r="U365" s="3" t="str">
        <f t="shared" si="2"/>
        <v>#REF!</v>
      </c>
      <c r="V365" s="227"/>
      <c r="W365" s="227"/>
      <c r="X365" s="227"/>
      <c r="Y365" s="227"/>
      <c r="Z365" s="227"/>
    </row>
    <row r="366" ht="12.0" customHeight="1">
      <c r="A366" s="227">
        <v>56.0</v>
      </c>
      <c r="B366" s="227" t="s">
        <v>5475</v>
      </c>
      <c r="C366" s="227" t="s">
        <v>66</v>
      </c>
      <c r="D366" s="227" t="s">
        <v>5849</v>
      </c>
      <c r="E366" s="227">
        <v>16.0</v>
      </c>
      <c r="F366" s="227">
        <v>79.0</v>
      </c>
      <c r="G366" s="227">
        <v>18.0</v>
      </c>
      <c r="H366" s="227">
        <v>5.5</v>
      </c>
      <c r="I366" s="227">
        <v>1.0</v>
      </c>
      <c r="J366" s="227">
        <v>6.0</v>
      </c>
      <c r="K366" s="227">
        <v>1.0</v>
      </c>
      <c r="L366" s="227">
        <v>8.0</v>
      </c>
      <c r="M366" s="227">
        <v>1.0</v>
      </c>
      <c r="N366" s="227">
        <v>3.0</v>
      </c>
      <c r="O366" s="227">
        <v>1.0</v>
      </c>
      <c r="P366" s="227">
        <v>0.0</v>
      </c>
      <c r="Q366" s="227">
        <v>7.5</v>
      </c>
      <c r="R366" s="227">
        <v>120.1</v>
      </c>
      <c r="S366" s="227" t="s">
        <v>4631</v>
      </c>
      <c r="T366" s="227"/>
      <c r="U366" s="3" t="str">
        <f t="shared" si="2"/>
        <v>#REF!</v>
      </c>
      <c r="V366" s="227"/>
      <c r="W366" s="227"/>
      <c r="X366" s="227"/>
      <c r="Y366" s="227"/>
      <c r="Z366" s="227"/>
    </row>
    <row r="367" ht="12.0" customHeight="1">
      <c r="A367" s="227">
        <v>57.0</v>
      </c>
      <c r="B367" s="227" t="s">
        <v>4924</v>
      </c>
      <c r="C367" s="227" t="s">
        <v>99</v>
      </c>
      <c r="D367" s="227" t="s">
        <v>5844</v>
      </c>
      <c r="E367" s="227">
        <v>16.0</v>
      </c>
      <c r="F367" s="227">
        <v>75.0</v>
      </c>
      <c r="G367" s="227">
        <v>32.0</v>
      </c>
      <c r="H367" s="227">
        <v>2.5</v>
      </c>
      <c r="I367" s="227">
        <v>2.5</v>
      </c>
      <c r="J367" s="227">
        <v>15.0</v>
      </c>
      <c r="K367" s="227">
        <v>4.0</v>
      </c>
      <c r="L367" s="227">
        <v>1.0</v>
      </c>
      <c r="M367" s="227">
        <v>1.0</v>
      </c>
      <c r="N367" s="227">
        <v>1.0</v>
      </c>
      <c r="O367" s="227">
        <v>1.0</v>
      </c>
      <c r="P367" s="227">
        <v>1.0</v>
      </c>
      <c r="Q367" s="227">
        <v>7.5</v>
      </c>
      <c r="R367" s="227">
        <v>120.0</v>
      </c>
      <c r="S367" s="227" t="s">
        <v>4630</v>
      </c>
      <c r="T367" s="227"/>
      <c r="U367" s="3" t="str">
        <f t="shared" si="2"/>
        <v>#REF!</v>
      </c>
      <c r="V367" s="227"/>
      <c r="W367" s="227"/>
      <c r="X367" s="227"/>
      <c r="Y367" s="227"/>
      <c r="Z367" s="227"/>
    </row>
    <row r="368" ht="12.0" customHeight="1">
      <c r="A368" s="227">
        <v>58.0</v>
      </c>
      <c r="B368" s="227" t="s">
        <v>5529</v>
      </c>
      <c r="C368" s="227" t="s">
        <v>107</v>
      </c>
      <c r="D368" s="227" t="s">
        <v>5849</v>
      </c>
      <c r="E368" s="227">
        <v>16.0</v>
      </c>
      <c r="F368" s="227">
        <v>70.0</v>
      </c>
      <c r="G368" s="227">
        <v>17.0</v>
      </c>
      <c r="H368" s="227">
        <v>5.0</v>
      </c>
      <c r="I368" s="227">
        <v>1.0</v>
      </c>
      <c r="J368" s="227">
        <v>7.0</v>
      </c>
      <c r="K368" s="227">
        <v>1.0</v>
      </c>
      <c r="L368" s="227">
        <v>17.0</v>
      </c>
      <c r="M368" s="227">
        <v>2.0</v>
      </c>
      <c r="N368" s="227">
        <v>2.0</v>
      </c>
      <c r="O368" s="227">
        <v>1.0</v>
      </c>
      <c r="P368" s="227">
        <v>0.0</v>
      </c>
      <c r="Q368" s="227">
        <v>7.4</v>
      </c>
      <c r="R368" s="227">
        <v>119.2</v>
      </c>
      <c r="S368" s="227" t="s">
        <v>4631</v>
      </c>
      <c r="T368" s="227"/>
      <c r="U368" s="3" t="str">
        <f t="shared" si="2"/>
        <v>#REF!</v>
      </c>
      <c r="V368" s="227"/>
      <c r="W368" s="227"/>
      <c r="X368" s="227"/>
      <c r="Y368" s="227"/>
      <c r="Z368" s="227"/>
    </row>
    <row r="369" ht="12.0" customHeight="1">
      <c r="A369" s="227">
        <v>59.0</v>
      </c>
      <c r="B369" s="227" t="s">
        <v>4911</v>
      </c>
      <c r="C369" s="227" t="s">
        <v>47</v>
      </c>
      <c r="D369" s="227" t="s">
        <v>4630</v>
      </c>
      <c r="E369" s="227">
        <v>15.0</v>
      </c>
      <c r="F369" s="227">
        <v>81.0</v>
      </c>
      <c r="G369" s="227">
        <v>54.0</v>
      </c>
      <c r="H369" s="227">
        <v>6.5</v>
      </c>
      <c r="I369" s="227">
        <v>0.0</v>
      </c>
      <c r="J369" s="227">
        <v>0.0</v>
      </c>
      <c r="K369" s="227">
        <v>1.0</v>
      </c>
      <c r="L369" s="227">
        <v>0.0</v>
      </c>
      <c r="M369" s="227">
        <v>0.0</v>
      </c>
      <c r="N369" s="227">
        <v>1.0</v>
      </c>
      <c r="O369" s="227">
        <v>0.0</v>
      </c>
      <c r="P369" s="227">
        <v>0.0</v>
      </c>
      <c r="Q369" s="227">
        <v>7.9</v>
      </c>
      <c r="R369" s="227">
        <v>118.5</v>
      </c>
      <c r="S369" s="227" t="s">
        <v>4630</v>
      </c>
      <c r="T369" s="227"/>
      <c r="U369" s="3" t="str">
        <f t="shared" si="2"/>
        <v>#REF!</v>
      </c>
      <c r="V369" s="227"/>
      <c r="W369" s="227"/>
      <c r="X369" s="227"/>
      <c r="Y369" s="227"/>
      <c r="Z369" s="227"/>
    </row>
    <row r="370" ht="12.0" customHeight="1">
      <c r="A370" s="227">
        <v>59.0</v>
      </c>
      <c r="B370" s="227" t="s">
        <v>4864</v>
      </c>
      <c r="C370" s="227" t="s">
        <v>107</v>
      </c>
      <c r="D370" s="227" t="s">
        <v>5844</v>
      </c>
      <c r="E370" s="227">
        <v>14.0</v>
      </c>
      <c r="F370" s="227">
        <v>73.0</v>
      </c>
      <c r="G370" s="227">
        <v>34.0</v>
      </c>
      <c r="H370" s="227">
        <v>3.5</v>
      </c>
      <c r="I370" s="227">
        <v>0.0</v>
      </c>
      <c r="J370" s="227">
        <v>0.0</v>
      </c>
      <c r="K370" s="227">
        <v>2.0</v>
      </c>
      <c r="L370" s="227">
        <v>5.0</v>
      </c>
      <c r="M370" s="227">
        <v>1.0</v>
      </c>
      <c r="N370" s="227">
        <v>2.0</v>
      </c>
      <c r="O370" s="227">
        <v>1.0</v>
      </c>
      <c r="P370" s="227">
        <v>1.0</v>
      </c>
      <c r="Q370" s="227">
        <v>8.5</v>
      </c>
      <c r="R370" s="227">
        <v>118.5</v>
      </c>
      <c r="S370" s="227" t="s">
        <v>4630</v>
      </c>
      <c r="T370" s="227"/>
      <c r="U370" s="3" t="str">
        <f t="shared" si="2"/>
        <v>#REF!</v>
      </c>
      <c r="V370" s="227"/>
      <c r="W370" s="227"/>
      <c r="X370" s="227"/>
      <c r="Y370" s="227"/>
      <c r="Z370" s="227"/>
    </row>
    <row r="371" ht="12.0" customHeight="1">
      <c r="A371" s="227">
        <v>61.0</v>
      </c>
      <c r="B371" s="227" t="s">
        <v>4916</v>
      </c>
      <c r="C371" s="227" t="s">
        <v>2564</v>
      </c>
      <c r="D371" s="227" t="s">
        <v>5844</v>
      </c>
      <c r="E371" s="227">
        <v>16.0</v>
      </c>
      <c r="F371" s="227">
        <v>30.0</v>
      </c>
      <c r="G371" s="227">
        <v>13.0</v>
      </c>
      <c r="H371" s="227">
        <v>17.0</v>
      </c>
      <c r="I371" s="227">
        <v>13.0</v>
      </c>
      <c r="J371" s="227">
        <v>90.5</v>
      </c>
      <c r="K371" s="227">
        <v>19.0</v>
      </c>
      <c r="L371" s="227">
        <v>1.0</v>
      </c>
      <c r="M371" s="227">
        <v>0.0</v>
      </c>
      <c r="N371" s="227">
        <v>2.0</v>
      </c>
      <c r="O371" s="227">
        <v>1.0</v>
      </c>
      <c r="P371" s="227">
        <v>0.0</v>
      </c>
      <c r="Q371" s="227">
        <v>7.3</v>
      </c>
      <c r="R371" s="227">
        <v>117.55</v>
      </c>
      <c r="S371" s="227" t="s">
        <v>4630</v>
      </c>
      <c r="T371" s="227"/>
      <c r="U371" s="3" t="str">
        <f t="shared" si="2"/>
        <v>#REF!</v>
      </c>
      <c r="V371" s="227"/>
      <c r="W371" s="227"/>
      <c r="X371" s="227"/>
      <c r="Y371" s="227"/>
      <c r="Z371" s="227"/>
    </row>
    <row r="372" ht="12.0" customHeight="1">
      <c r="A372" s="227">
        <v>62.0</v>
      </c>
      <c r="B372" s="227" t="s">
        <v>5450</v>
      </c>
      <c r="C372" s="227" t="s">
        <v>27</v>
      </c>
      <c r="D372" s="227" t="s">
        <v>5848</v>
      </c>
      <c r="E372" s="227">
        <v>16.0</v>
      </c>
      <c r="F372" s="227">
        <v>62.0</v>
      </c>
      <c r="G372" s="227">
        <v>28.0</v>
      </c>
      <c r="H372" s="227">
        <v>3.0</v>
      </c>
      <c r="I372" s="227">
        <v>2.0</v>
      </c>
      <c r="J372" s="227">
        <v>18.0</v>
      </c>
      <c r="K372" s="227">
        <v>5.0</v>
      </c>
      <c r="L372" s="227">
        <v>8.0</v>
      </c>
      <c r="M372" s="227">
        <v>4.0</v>
      </c>
      <c r="N372" s="227">
        <v>0.0</v>
      </c>
      <c r="O372" s="227">
        <v>0.0</v>
      </c>
      <c r="P372" s="227">
        <v>0.0</v>
      </c>
      <c r="Q372" s="227">
        <v>7.3</v>
      </c>
      <c r="R372" s="227">
        <v>116.44</v>
      </c>
      <c r="S372" s="227" t="s">
        <v>4631</v>
      </c>
      <c r="T372" s="227"/>
      <c r="U372" s="3" t="str">
        <f t="shared" si="2"/>
        <v>#REF!</v>
      </c>
      <c r="V372" s="227"/>
      <c r="W372" s="227"/>
      <c r="X372" s="227"/>
      <c r="Y372" s="227"/>
      <c r="Z372" s="227"/>
    </row>
    <row r="373" ht="12.0" customHeight="1">
      <c r="A373" s="227">
        <v>63.0</v>
      </c>
      <c r="B373" s="227" t="s">
        <v>5509</v>
      </c>
      <c r="C373" s="227" t="s">
        <v>107</v>
      </c>
      <c r="D373" s="227" t="s">
        <v>5848</v>
      </c>
      <c r="E373" s="227">
        <v>16.0</v>
      </c>
      <c r="F373" s="227">
        <v>70.0</v>
      </c>
      <c r="G373" s="227">
        <v>18.0</v>
      </c>
      <c r="H373" s="227">
        <v>2.0</v>
      </c>
      <c r="I373" s="227">
        <v>0.0</v>
      </c>
      <c r="J373" s="227">
        <v>0.0</v>
      </c>
      <c r="K373" s="227">
        <v>1.0</v>
      </c>
      <c r="L373" s="227">
        <v>10.0</v>
      </c>
      <c r="M373" s="227">
        <v>3.0</v>
      </c>
      <c r="N373" s="227">
        <v>1.0</v>
      </c>
      <c r="O373" s="227">
        <v>2.0</v>
      </c>
      <c r="P373" s="227">
        <v>1.0</v>
      </c>
      <c r="Q373" s="227">
        <v>7.2</v>
      </c>
      <c r="R373" s="227">
        <v>116.0</v>
      </c>
      <c r="S373" s="227" t="s">
        <v>4631</v>
      </c>
      <c r="T373" s="227"/>
      <c r="U373" s="3" t="str">
        <f t="shared" si="2"/>
        <v>#REF!</v>
      </c>
      <c r="V373" s="227"/>
      <c r="W373" s="227"/>
      <c r="X373" s="227"/>
      <c r="Y373" s="227"/>
      <c r="Z373" s="227"/>
    </row>
    <row r="374" ht="12.0" customHeight="1">
      <c r="A374" s="227">
        <v>64.0</v>
      </c>
      <c r="B374" s="227" t="s">
        <v>5458</v>
      </c>
      <c r="C374" s="227" t="s">
        <v>2564</v>
      </c>
      <c r="D374" s="227" t="s">
        <v>5849</v>
      </c>
      <c r="E374" s="227">
        <v>16.0</v>
      </c>
      <c r="F374" s="227">
        <v>80.0</v>
      </c>
      <c r="G374" s="227">
        <v>12.0</v>
      </c>
      <c r="H374" s="227">
        <v>1.0</v>
      </c>
      <c r="I374" s="227">
        <v>1.0</v>
      </c>
      <c r="J374" s="227">
        <v>5.0</v>
      </c>
      <c r="K374" s="227">
        <v>2.0</v>
      </c>
      <c r="L374" s="227">
        <v>6.0</v>
      </c>
      <c r="M374" s="227">
        <v>3.0</v>
      </c>
      <c r="N374" s="227">
        <v>2.0</v>
      </c>
      <c r="O374" s="227">
        <v>1.0</v>
      </c>
      <c r="P374" s="227">
        <v>0.0</v>
      </c>
      <c r="Q374" s="227">
        <v>7.2</v>
      </c>
      <c r="R374" s="227">
        <v>115.5</v>
      </c>
      <c r="S374" s="227" t="s">
        <v>4631</v>
      </c>
      <c r="T374" s="227"/>
      <c r="U374" s="3" t="str">
        <f t="shared" si="2"/>
        <v>#REF!</v>
      </c>
      <c r="V374" s="227"/>
      <c r="W374" s="227"/>
      <c r="X374" s="227"/>
      <c r="Y374" s="227"/>
      <c r="Z374" s="227"/>
    </row>
    <row r="375" ht="12.0" customHeight="1">
      <c r="A375" s="227">
        <v>65.0</v>
      </c>
      <c r="B375" s="227" t="s">
        <v>5454</v>
      </c>
      <c r="C375" s="227" t="s">
        <v>107</v>
      </c>
      <c r="D375" s="227" t="s">
        <v>5849</v>
      </c>
      <c r="E375" s="227">
        <v>16.0</v>
      </c>
      <c r="F375" s="227">
        <v>70.0</v>
      </c>
      <c r="G375" s="227">
        <v>19.0</v>
      </c>
      <c r="H375" s="227">
        <v>5.5</v>
      </c>
      <c r="I375" s="227">
        <v>3.0</v>
      </c>
      <c r="J375" s="227">
        <v>20.0</v>
      </c>
      <c r="K375" s="227">
        <v>4.0</v>
      </c>
      <c r="L375" s="227">
        <v>8.0</v>
      </c>
      <c r="M375" s="227">
        <v>2.0</v>
      </c>
      <c r="N375" s="227">
        <v>0.0</v>
      </c>
      <c r="O375" s="227">
        <v>1.0</v>
      </c>
      <c r="P375" s="227">
        <v>0.0</v>
      </c>
      <c r="Q375" s="227">
        <v>7.1</v>
      </c>
      <c r="R375" s="227">
        <v>114.0</v>
      </c>
      <c r="S375" s="227" t="s">
        <v>4631</v>
      </c>
      <c r="T375" s="227"/>
      <c r="U375" s="3" t="str">
        <f t="shared" si="2"/>
        <v>#REF!</v>
      </c>
      <c r="V375" s="227"/>
      <c r="W375" s="227"/>
      <c r="X375" s="227"/>
      <c r="Y375" s="227"/>
      <c r="Z375" s="227"/>
    </row>
    <row r="376" ht="12.0" customHeight="1">
      <c r="A376" s="227">
        <v>65.0</v>
      </c>
      <c r="B376" s="227" t="s">
        <v>5461</v>
      </c>
      <c r="C376" s="227" t="s">
        <v>44</v>
      </c>
      <c r="D376" s="227" t="s">
        <v>5848</v>
      </c>
      <c r="E376" s="227">
        <v>16.0</v>
      </c>
      <c r="F376" s="227">
        <v>73.0</v>
      </c>
      <c r="G376" s="227">
        <v>38.0</v>
      </c>
      <c r="H376" s="227">
        <v>0.0</v>
      </c>
      <c r="I376" s="227">
        <v>0.0</v>
      </c>
      <c r="J376" s="227">
        <v>0.0</v>
      </c>
      <c r="K376" s="227">
        <v>0.0</v>
      </c>
      <c r="L376" s="227">
        <v>7.0</v>
      </c>
      <c r="M376" s="227">
        <v>3.0</v>
      </c>
      <c r="N376" s="227">
        <v>0.0</v>
      </c>
      <c r="O376" s="227">
        <v>0.0</v>
      </c>
      <c r="P376" s="227">
        <v>1.0</v>
      </c>
      <c r="Q376" s="227">
        <v>7.1</v>
      </c>
      <c r="R376" s="227">
        <v>114.0</v>
      </c>
      <c r="S376" s="227" t="s">
        <v>4631</v>
      </c>
      <c r="T376" s="227"/>
      <c r="U376" s="3" t="str">
        <f t="shared" si="2"/>
        <v>#REF!</v>
      </c>
      <c r="V376" s="227"/>
      <c r="W376" s="227"/>
      <c r="X376" s="227"/>
      <c r="Y376" s="227"/>
      <c r="Z376" s="227"/>
    </row>
    <row r="377" ht="12.0" customHeight="1">
      <c r="A377" s="227">
        <v>67.0</v>
      </c>
      <c r="B377" s="227" t="s">
        <v>4862</v>
      </c>
      <c r="C377" s="227" t="s">
        <v>36</v>
      </c>
      <c r="D377" s="227" t="s">
        <v>5845</v>
      </c>
      <c r="E377" s="227">
        <v>14.0</v>
      </c>
      <c r="F377" s="227">
        <v>63.0</v>
      </c>
      <c r="G377" s="227">
        <v>45.0</v>
      </c>
      <c r="H377" s="227">
        <v>6.0</v>
      </c>
      <c r="I377" s="227">
        <v>1.0</v>
      </c>
      <c r="J377" s="227">
        <v>12.0</v>
      </c>
      <c r="K377" s="227">
        <v>1.0</v>
      </c>
      <c r="L377" s="227">
        <v>6.0</v>
      </c>
      <c r="M377" s="227">
        <v>2.0</v>
      </c>
      <c r="N377" s="227">
        <v>1.0</v>
      </c>
      <c r="O377" s="227">
        <v>1.0</v>
      </c>
      <c r="P377" s="227">
        <v>0.0</v>
      </c>
      <c r="Q377" s="227">
        <v>8.1</v>
      </c>
      <c r="R377" s="227">
        <v>113.7</v>
      </c>
      <c r="S377" s="227" t="s">
        <v>4630</v>
      </c>
      <c r="T377" s="227"/>
      <c r="U377" s="3" t="str">
        <f t="shared" si="2"/>
        <v>#REF!</v>
      </c>
      <c r="V377" s="227"/>
      <c r="W377" s="227"/>
      <c r="X377" s="227"/>
      <c r="Y377" s="227"/>
      <c r="Z377" s="227"/>
    </row>
    <row r="378" ht="12.0" customHeight="1">
      <c r="A378" s="227">
        <v>68.0</v>
      </c>
      <c r="B378" s="227" t="s">
        <v>5227</v>
      </c>
      <c r="C378" s="227" t="s">
        <v>85</v>
      </c>
      <c r="D378" s="227" t="s">
        <v>5850</v>
      </c>
      <c r="E378" s="227">
        <v>16.0</v>
      </c>
      <c r="F378" s="227">
        <v>34.0</v>
      </c>
      <c r="G378" s="227">
        <v>16.0</v>
      </c>
      <c r="H378" s="227">
        <v>12.5</v>
      </c>
      <c r="I378" s="227">
        <v>10.5</v>
      </c>
      <c r="J378" s="227">
        <v>74.0</v>
      </c>
      <c r="K378" s="227">
        <v>24.0</v>
      </c>
      <c r="L378" s="227">
        <v>0.0</v>
      </c>
      <c r="M378" s="227">
        <v>0.0</v>
      </c>
      <c r="N378" s="227">
        <v>0.0</v>
      </c>
      <c r="O378" s="227">
        <v>2.0</v>
      </c>
      <c r="P378" s="227">
        <v>0.0</v>
      </c>
      <c r="Q378" s="227">
        <v>7.1</v>
      </c>
      <c r="R378" s="227">
        <v>112.9</v>
      </c>
      <c r="S378" s="227" t="s">
        <v>4632</v>
      </c>
      <c r="T378" s="227"/>
      <c r="U378" s="3" t="str">
        <f t="shared" si="2"/>
        <v>#REF!</v>
      </c>
      <c r="V378" s="227"/>
      <c r="W378" s="227"/>
      <c r="X378" s="227"/>
      <c r="Y378" s="227"/>
      <c r="Z378" s="227"/>
    </row>
    <row r="379" ht="12.0" customHeight="1">
      <c r="A379" s="227">
        <v>69.0</v>
      </c>
      <c r="B379" s="227" t="s">
        <v>5026</v>
      </c>
      <c r="C379" s="227" t="s">
        <v>47</v>
      </c>
      <c r="D379" s="227" t="s">
        <v>5847</v>
      </c>
      <c r="E379" s="227">
        <v>12.0</v>
      </c>
      <c r="F379" s="227">
        <v>28.0</v>
      </c>
      <c r="G379" s="227">
        <v>9.0</v>
      </c>
      <c r="H379" s="227">
        <v>13.5</v>
      </c>
      <c r="I379" s="227">
        <v>9.0</v>
      </c>
      <c r="J379" s="227">
        <v>58.5</v>
      </c>
      <c r="K379" s="227">
        <v>15.0</v>
      </c>
      <c r="L379" s="227">
        <v>1.0</v>
      </c>
      <c r="M379" s="227">
        <v>1.0</v>
      </c>
      <c r="N379" s="227">
        <v>5.0</v>
      </c>
      <c r="O379" s="227">
        <v>3.0</v>
      </c>
      <c r="P379" s="227">
        <v>0.0</v>
      </c>
      <c r="Q379" s="227">
        <v>9.4</v>
      </c>
      <c r="R379" s="227">
        <v>112.85</v>
      </c>
      <c r="S379" s="227" t="s">
        <v>4632</v>
      </c>
      <c r="T379" s="227"/>
      <c r="U379" s="3" t="str">
        <f t="shared" si="2"/>
        <v>#REF!</v>
      </c>
      <c r="V379" s="227"/>
      <c r="W379" s="227"/>
      <c r="X379" s="227"/>
      <c r="Y379" s="227"/>
      <c r="Z379" s="227"/>
    </row>
    <row r="380" ht="12.0" customHeight="1">
      <c r="A380" s="227">
        <v>70.0</v>
      </c>
      <c r="B380" s="227" t="s">
        <v>4891</v>
      </c>
      <c r="C380" s="227" t="s">
        <v>111</v>
      </c>
      <c r="D380" s="227" t="s">
        <v>5845</v>
      </c>
      <c r="E380" s="227">
        <v>15.0</v>
      </c>
      <c r="F380" s="227">
        <v>69.0</v>
      </c>
      <c r="G380" s="227">
        <v>36.0</v>
      </c>
      <c r="H380" s="227">
        <v>10.5</v>
      </c>
      <c r="I380" s="227">
        <v>1.0</v>
      </c>
      <c r="J380" s="227">
        <v>6.0</v>
      </c>
      <c r="K380" s="227">
        <v>2.0</v>
      </c>
      <c r="L380" s="227">
        <v>4.0</v>
      </c>
      <c r="M380" s="227">
        <v>1.0</v>
      </c>
      <c r="N380" s="227">
        <v>0.0</v>
      </c>
      <c r="O380" s="227">
        <v>1.0</v>
      </c>
      <c r="P380" s="227">
        <v>0.0</v>
      </c>
      <c r="Q380" s="227">
        <v>7.5</v>
      </c>
      <c r="R380" s="227">
        <v>112.1</v>
      </c>
      <c r="S380" s="227" t="s">
        <v>4630</v>
      </c>
      <c r="T380" s="227"/>
      <c r="U380" s="3" t="str">
        <f t="shared" si="2"/>
        <v>#REF!</v>
      </c>
      <c r="V380" s="227"/>
      <c r="W380" s="227"/>
      <c r="X380" s="227"/>
      <c r="Y380" s="227"/>
      <c r="Z380" s="227"/>
    </row>
    <row r="381" ht="12.0" customHeight="1">
      <c r="A381" s="227">
        <v>71.0</v>
      </c>
      <c r="B381" s="229" t="s">
        <v>4883</v>
      </c>
      <c r="C381" s="227" t="s">
        <v>107</v>
      </c>
      <c r="D381" s="227" t="s">
        <v>5845</v>
      </c>
      <c r="E381" s="227">
        <v>16.0</v>
      </c>
      <c r="F381" s="227">
        <v>63.0</v>
      </c>
      <c r="G381" s="227">
        <v>42.0</v>
      </c>
      <c r="H381" s="227">
        <v>6.0</v>
      </c>
      <c r="I381" s="227">
        <v>1.5</v>
      </c>
      <c r="J381" s="227">
        <v>7.5</v>
      </c>
      <c r="K381" s="227">
        <v>5.0</v>
      </c>
      <c r="L381" s="227">
        <v>7.0</v>
      </c>
      <c r="M381" s="227">
        <v>1.0</v>
      </c>
      <c r="N381" s="227">
        <v>1.0</v>
      </c>
      <c r="O381" s="227">
        <v>0.0</v>
      </c>
      <c r="P381" s="227">
        <v>0.0</v>
      </c>
      <c r="Q381" s="227">
        <v>7.0</v>
      </c>
      <c r="R381" s="227">
        <v>111.75</v>
      </c>
      <c r="S381" s="227" t="s">
        <v>4630</v>
      </c>
      <c r="T381" s="227"/>
      <c r="U381" s="3" t="str">
        <f t="shared" si="2"/>
        <v>#REF!</v>
      </c>
      <c r="V381" s="227"/>
      <c r="W381" s="227"/>
      <c r="X381" s="227"/>
      <c r="Y381" s="227"/>
      <c r="Z381" s="227"/>
    </row>
    <row r="382" ht="12.0" customHeight="1">
      <c r="A382" s="227">
        <v>72.0</v>
      </c>
      <c r="B382" s="227" t="s">
        <v>4875</v>
      </c>
      <c r="C382" s="227" t="s">
        <v>123</v>
      </c>
      <c r="D382" s="227" t="s">
        <v>5844</v>
      </c>
      <c r="E382" s="227">
        <v>13.0</v>
      </c>
      <c r="F382" s="227">
        <v>52.0</v>
      </c>
      <c r="G382" s="227">
        <v>26.0</v>
      </c>
      <c r="H382" s="227">
        <v>13.5</v>
      </c>
      <c r="I382" s="227">
        <v>1.0</v>
      </c>
      <c r="J382" s="227">
        <v>8.0</v>
      </c>
      <c r="K382" s="227">
        <v>3.0</v>
      </c>
      <c r="L382" s="227">
        <v>7.0</v>
      </c>
      <c r="M382" s="227">
        <v>3.0</v>
      </c>
      <c r="N382" s="227">
        <v>0.0</v>
      </c>
      <c r="O382" s="227">
        <v>3.0</v>
      </c>
      <c r="P382" s="227">
        <v>0.0</v>
      </c>
      <c r="Q382" s="227">
        <v>8.4</v>
      </c>
      <c r="R382" s="227">
        <v>109.3</v>
      </c>
      <c r="S382" s="227" t="s">
        <v>4630</v>
      </c>
      <c r="T382" s="227"/>
      <c r="U382" s="3" t="str">
        <f t="shared" si="2"/>
        <v>#REF!</v>
      </c>
      <c r="V382" s="227"/>
      <c r="W382" s="227"/>
      <c r="X382" s="227"/>
      <c r="Y382" s="227"/>
      <c r="Z382" s="227"/>
    </row>
    <row r="383" ht="12.0" customHeight="1">
      <c r="A383" s="227">
        <v>73.0</v>
      </c>
      <c r="B383" s="227" t="s">
        <v>5159</v>
      </c>
      <c r="C383" s="227" t="s">
        <v>44</v>
      </c>
      <c r="D383" s="227" t="s">
        <v>5847</v>
      </c>
      <c r="E383" s="227">
        <v>16.0</v>
      </c>
      <c r="F383" s="227">
        <v>31.0</v>
      </c>
      <c r="G383" s="227">
        <v>16.0</v>
      </c>
      <c r="H383" s="227">
        <v>12.0</v>
      </c>
      <c r="I383" s="227">
        <v>8.0</v>
      </c>
      <c r="J383" s="227">
        <v>32.0</v>
      </c>
      <c r="K383" s="227">
        <v>22.0</v>
      </c>
      <c r="L383" s="227">
        <v>8.0</v>
      </c>
      <c r="M383" s="227">
        <v>0.0</v>
      </c>
      <c r="N383" s="227">
        <v>2.0</v>
      </c>
      <c r="O383" s="227">
        <v>1.0</v>
      </c>
      <c r="P383" s="227">
        <v>0.0</v>
      </c>
      <c r="Q383" s="227">
        <v>6.8</v>
      </c>
      <c r="R383" s="227">
        <v>109.2</v>
      </c>
      <c r="S383" s="227" t="s">
        <v>4632</v>
      </c>
      <c r="T383" s="227"/>
      <c r="U383" s="3" t="str">
        <f t="shared" si="2"/>
        <v>#REF!</v>
      </c>
      <c r="V383" s="227"/>
      <c r="W383" s="227"/>
      <c r="X383" s="227"/>
      <c r="Y383" s="227"/>
      <c r="Z383" s="227"/>
    </row>
    <row r="384" ht="12.0" customHeight="1">
      <c r="A384" s="227">
        <v>74.0</v>
      </c>
      <c r="B384" s="227" t="s">
        <v>5460</v>
      </c>
      <c r="C384" s="227" t="s">
        <v>83</v>
      </c>
      <c r="D384" s="227" t="s">
        <v>5849</v>
      </c>
      <c r="E384" s="227">
        <v>14.0</v>
      </c>
      <c r="F384" s="227">
        <v>41.0</v>
      </c>
      <c r="G384" s="227">
        <v>10.0</v>
      </c>
      <c r="H384" s="227">
        <v>3.0</v>
      </c>
      <c r="I384" s="227">
        <v>1.0</v>
      </c>
      <c r="J384" s="227">
        <v>2.0</v>
      </c>
      <c r="K384" s="227">
        <v>1.0</v>
      </c>
      <c r="L384" s="227">
        <v>14.0</v>
      </c>
      <c r="M384" s="227">
        <v>6.0</v>
      </c>
      <c r="N384" s="227">
        <v>1.0</v>
      </c>
      <c r="O384" s="227">
        <v>1.0</v>
      </c>
      <c r="P384" s="227">
        <v>3.0</v>
      </c>
      <c r="Q384" s="227">
        <v>7.7</v>
      </c>
      <c r="R384" s="227">
        <v>108.2</v>
      </c>
      <c r="S384" s="227" t="s">
        <v>4631</v>
      </c>
      <c r="T384" s="227"/>
      <c r="U384" s="3" t="str">
        <f t="shared" si="2"/>
        <v>#REF!</v>
      </c>
      <c r="V384" s="227"/>
      <c r="W384" s="227"/>
      <c r="X384" s="227"/>
      <c r="Y384" s="227"/>
      <c r="Z384" s="227"/>
    </row>
    <row r="385" ht="12.0" customHeight="1">
      <c r="A385" s="227">
        <v>75.0</v>
      </c>
      <c r="B385" s="227" t="s">
        <v>5500</v>
      </c>
      <c r="C385" s="227" t="s">
        <v>85</v>
      </c>
      <c r="D385" s="227" t="s">
        <v>5849</v>
      </c>
      <c r="E385" s="227">
        <v>16.0</v>
      </c>
      <c r="F385" s="227">
        <v>66.0</v>
      </c>
      <c r="G385" s="227">
        <v>12.0</v>
      </c>
      <c r="H385" s="227">
        <v>4.5</v>
      </c>
      <c r="I385" s="227">
        <v>0.0</v>
      </c>
      <c r="J385" s="227">
        <v>0.0</v>
      </c>
      <c r="K385" s="227">
        <v>0.0</v>
      </c>
      <c r="L385" s="227">
        <v>9.0</v>
      </c>
      <c r="M385" s="227">
        <v>3.0</v>
      </c>
      <c r="N385" s="227">
        <v>3.0</v>
      </c>
      <c r="O385" s="227">
        <v>1.0</v>
      </c>
      <c r="P385" s="227">
        <v>0.0</v>
      </c>
      <c r="Q385" s="227">
        <v>6.7</v>
      </c>
      <c r="R385" s="227">
        <v>106.5</v>
      </c>
      <c r="S385" s="227" t="s">
        <v>4631</v>
      </c>
      <c r="T385" s="227"/>
      <c r="U385" s="3" t="str">
        <f t="shared" si="2"/>
        <v>#REF!</v>
      </c>
      <c r="V385" s="227"/>
      <c r="W385" s="227"/>
      <c r="X385" s="227"/>
      <c r="Y385" s="227"/>
      <c r="Z385" s="227"/>
    </row>
    <row r="386" ht="12.0" customHeight="1">
      <c r="A386" s="227">
        <v>76.0</v>
      </c>
      <c r="B386" s="227" t="s">
        <v>5246</v>
      </c>
      <c r="C386" s="227" t="s">
        <v>66</v>
      </c>
      <c r="D386" s="227" t="s">
        <v>5847</v>
      </c>
      <c r="E386" s="227">
        <v>16.0</v>
      </c>
      <c r="F386" s="227">
        <v>25.0</v>
      </c>
      <c r="G386" s="227">
        <v>9.0</v>
      </c>
      <c r="H386" s="227">
        <v>14.5</v>
      </c>
      <c r="I386" s="227">
        <v>9.0</v>
      </c>
      <c r="J386" s="227">
        <v>70.5</v>
      </c>
      <c r="K386" s="227">
        <v>30.0</v>
      </c>
      <c r="L386" s="227">
        <v>1.0</v>
      </c>
      <c r="M386" s="227">
        <v>0.0</v>
      </c>
      <c r="N386" s="227">
        <v>2.0</v>
      </c>
      <c r="O386" s="227">
        <v>0.0</v>
      </c>
      <c r="P386" s="227">
        <v>0.0</v>
      </c>
      <c r="Q386" s="227">
        <v>6.6</v>
      </c>
      <c r="R386" s="227">
        <v>106.05</v>
      </c>
      <c r="S386" s="227" t="s">
        <v>4632</v>
      </c>
      <c r="T386" s="227"/>
      <c r="U386" s="3" t="str">
        <f t="shared" si="2"/>
        <v>#REF!</v>
      </c>
      <c r="V386" s="227"/>
      <c r="W386" s="227"/>
      <c r="X386" s="227"/>
      <c r="Y386" s="227"/>
      <c r="Z386" s="227"/>
    </row>
    <row r="387" ht="12.0" customHeight="1">
      <c r="A387" s="227">
        <v>77.0</v>
      </c>
      <c r="B387" s="227" t="s">
        <v>5023</v>
      </c>
      <c r="C387" s="227" t="s">
        <v>77</v>
      </c>
      <c r="D387" s="227" t="s">
        <v>5845</v>
      </c>
      <c r="E387" s="227">
        <v>15.0</v>
      </c>
      <c r="F387" s="227">
        <v>70.0</v>
      </c>
      <c r="G387" s="227">
        <v>35.0</v>
      </c>
      <c r="H387" s="227">
        <v>7.0</v>
      </c>
      <c r="I387" s="227">
        <v>0.5</v>
      </c>
      <c r="J387" s="227">
        <v>0.5</v>
      </c>
      <c r="K387" s="227">
        <v>2.0</v>
      </c>
      <c r="L387" s="227">
        <v>5.0</v>
      </c>
      <c r="M387" s="227">
        <v>1.0</v>
      </c>
      <c r="N387" s="227">
        <v>0.0</v>
      </c>
      <c r="O387" s="227">
        <v>0.0</v>
      </c>
      <c r="P387" s="227">
        <v>0.0</v>
      </c>
      <c r="Q387" s="227">
        <v>7.0</v>
      </c>
      <c r="R387" s="227">
        <v>105.55</v>
      </c>
      <c r="S387" s="227" t="s">
        <v>4630</v>
      </c>
      <c r="T387" s="227"/>
      <c r="U387" s="3" t="str">
        <f t="shared" si="2"/>
        <v>#REF!</v>
      </c>
      <c r="V387" s="227"/>
      <c r="W387" s="227"/>
      <c r="X387" s="227"/>
      <c r="Y387" s="227"/>
      <c r="Z387" s="227"/>
    </row>
    <row r="388" ht="12.0" customHeight="1">
      <c r="A388" s="227">
        <v>78.0</v>
      </c>
      <c r="B388" s="227" t="s">
        <v>5207</v>
      </c>
      <c r="C388" s="227" t="s">
        <v>70</v>
      </c>
      <c r="D388" s="227" t="s">
        <v>5850</v>
      </c>
      <c r="E388" s="227">
        <v>17.0</v>
      </c>
      <c r="F388" s="227">
        <v>52.0</v>
      </c>
      <c r="G388" s="227">
        <v>29.0</v>
      </c>
      <c r="H388" s="227">
        <v>12.5</v>
      </c>
      <c r="I388" s="227">
        <v>3.5</v>
      </c>
      <c r="J388" s="227">
        <v>15.0</v>
      </c>
      <c r="K388" s="227">
        <v>8.0</v>
      </c>
      <c r="L388" s="227">
        <v>1.0</v>
      </c>
      <c r="M388" s="227">
        <v>0.0</v>
      </c>
      <c r="N388" s="227">
        <v>2.0</v>
      </c>
      <c r="O388" s="227">
        <v>1.0</v>
      </c>
      <c r="P388" s="227">
        <v>0.0</v>
      </c>
      <c r="Q388" s="227">
        <v>6.2</v>
      </c>
      <c r="R388" s="227">
        <v>105.5</v>
      </c>
      <c r="S388" s="227" t="s">
        <v>4632</v>
      </c>
      <c r="T388" s="227"/>
      <c r="U388" s="3" t="str">
        <f t="shared" si="2"/>
        <v>#REF!</v>
      </c>
      <c r="V388" s="227"/>
      <c r="W388" s="227"/>
      <c r="X388" s="227"/>
      <c r="Y388" s="227"/>
      <c r="Z388" s="227"/>
    </row>
    <row r="389" ht="12.0" customHeight="1">
      <c r="A389" s="227">
        <v>79.0</v>
      </c>
      <c r="B389" s="227" t="s">
        <v>5165</v>
      </c>
      <c r="C389" s="227" t="s">
        <v>27</v>
      </c>
      <c r="D389" s="227" t="s">
        <v>5847</v>
      </c>
      <c r="E389" s="227">
        <v>15.0</v>
      </c>
      <c r="F389" s="227">
        <v>36.0</v>
      </c>
      <c r="G389" s="227">
        <v>26.0</v>
      </c>
      <c r="H389" s="227">
        <v>15.5</v>
      </c>
      <c r="I389" s="227">
        <v>7.0</v>
      </c>
      <c r="J389" s="227">
        <v>47.5</v>
      </c>
      <c r="K389" s="227">
        <v>13.0</v>
      </c>
      <c r="L389" s="227">
        <v>0.0</v>
      </c>
      <c r="M389" s="227">
        <v>0.0</v>
      </c>
      <c r="N389" s="227">
        <v>2.0</v>
      </c>
      <c r="O389" s="227">
        <v>1.0</v>
      </c>
      <c r="P389" s="227">
        <v>0.0</v>
      </c>
      <c r="Q389" s="227">
        <v>7.0</v>
      </c>
      <c r="R389" s="227">
        <v>105.25</v>
      </c>
      <c r="S389" s="227" t="s">
        <v>4632</v>
      </c>
      <c r="T389" s="227"/>
      <c r="U389" s="3" t="str">
        <f t="shared" si="2"/>
        <v>#REF!</v>
      </c>
      <c r="V389" s="227"/>
      <c r="W389" s="227"/>
      <c r="X389" s="227"/>
      <c r="Y389" s="227"/>
      <c r="Z389" s="227"/>
    </row>
    <row r="390" ht="12.0" customHeight="1">
      <c r="A390" s="227">
        <v>80.0</v>
      </c>
      <c r="B390" s="227" t="s">
        <v>4985</v>
      </c>
      <c r="C390" s="227" t="s">
        <v>2564</v>
      </c>
      <c r="D390" s="227" t="s">
        <v>5845</v>
      </c>
      <c r="E390" s="227">
        <v>16.0</v>
      </c>
      <c r="F390" s="227">
        <v>69.0</v>
      </c>
      <c r="G390" s="227">
        <v>28.0</v>
      </c>
      <c r="H390" s="227">
        <v>10.5</v>
      </c>
      <c r="I390" s="227">
        <v>1.0</v>
      </c>
      <c r="J390" s="227">
        <v>5.0</v>
      </c>
      <c r="K390" s="227">
        <v>2.0</v>
      </c>
      <c r="L390" s="227">
        <v>1.0</v>
      </c>
      <c r="M390" s="227">
        <v>0.0</v>
      </c>
      <c r="N390" s="227">
        <v>2.0</v>
      </c>
      <c r="O390" s="227">
        <v>0.0</v>
      </c>
      <c r="P390" s="227">
        <v>0.0</v>
      </c>
      <c r="Q390" s="227">
        <v>6.6</v>
      </c>
      <c r="R390" s="227">
        <v>105.0</v>
      </c>
      <c r="S390" s="227" t="s">
        <v>4630</v>
      </c>
      <c r="T390" s="227"/>
      <c r="U390" s="3" t="str">
        <f t="shared" si="2"/>
        <v>#REF!</v>
      </c>
      <c r="V390" s="227"/>
      <c r="W390" s="227"/>
      <c r="X390" s="227"/>
      <c r="Y390" s="227"/>
      <c r="Z390" s="227"/>
    </row>
    <row r="391" ht="12.0" customHeight="1">
      <c r="A391" s="227">
        <v>81.0</v>
      </c>
      <c r="B391" s="227" t="s">
        <v>5855</v>
      </c>
      <c r="C391" s="227" t="s">
        <v>111</v>
      </c>
      <c r="D391" s="227" t="s">
        <v>5846</v>
      </c>
      <c r="E391" s="227">
        <v>15.0</v>
      </c>
      <c r="F391" s="227">
        <v>63.0</v>
      </c>
      <c r="G391" s="227">
        <v>14.0</v>
      </c>
      <c r="H391" s="227">
        <v>5.0</v>
      </c>
      <c r="I391" s="227">
        <v>1.5</v>
      </c>
      <c r="J391" s="227">
        <v>13.0</v>
      </c>
      <c r="K391" s="227">
        <v>2.0</v>
      </c>
      <c r="L391" s="227">
        <v>11.0</v>
      </c>
      <c r="M391" s="227">
        <v>3.0</v>
      </c>
      <c r="N391" s="227">
        <v>1.0</v>
      </c>
      <c r="O391" s="227">
        <v>0.0</v>
      </c>
      <c r="P391" s="227">
        <v>0.0</v>
      </c>
      <c r="Q391" s="227">
        <v>7.0</v>
      </c>
      <c r="R391" s="227">
        <v>104.3</v>
      </c>
      <c r="S391" s="227" t="s">
        <v>4631</v>
      </c>
      <c r="T391" s="227"/>
      <c r="U391" s="3" t="str">
        <f t="shared" si="2"/>
        <v>#REF!</v>
      </c>
      <c r="V391" s="227"/>
      <c r="W391" s="227"/>
      <c r="X391" s="227"/>
      <c r="Y391" s="227"/>
      <c r="Z391" s="227"/>
    </row>
    <row r="392" ht="12.0" customHeight="1">
      <c r="A392" s="227">
        <v>82.0</v>
      </c>
      <c r="B392" s="227" t="s">
        <v>4959</v>
      </c>
      <c r="C392" s="227" t="s">
        <v>90</v>
      </c>
      <c r="D392" s="227" t="s">
        <v>5845</v>
      </c>
      <c r="E392" s="227">
        <v>14.0</v>
      </c>
      <c r="F392" s="227">
        <v>50.0</v>
      </c>
      <c r="G392" s="227">
        <v>26.0</v>
      </c>
      <c r="H392" s="227">
        <v>8.0</v>
      </c>
      <c r="I392" s="227">
        <v>4.5</v>
      </c>
      <c r="J392" s="227">
        <v>30.5</v>
      </c>
      <c r="K392" s="227">
        <v>10.0</v>
      </c>
      <c r="L392" s="227">
        <v>2.0</v>
      </c>
      <c r="M392" s="227">
        <v>1.0</v>
      </c>
      <c r="N392" s="227">
        <v>0.0</v>
      </c>
      <c r="O392" s="227">
        <v>0.0</v>
      </c>
      <c r="P392" s="227">
        <v>1.0</v>
      </c>
      <c r="Q392" s="227">
        <v>7.4</v>
      </c>
      <c r="R392" s="227">
        <v>104.05</v>
      </c>
      <c r="S392" s="227" t="s">
        <v>4630</v>
      </c>
      <c r="T392" s="227"/>
      <c r="U392" s="3" t="str">
        <f t="shared" si="2"/>
        <v>#REF!</v>
      </c>
      <c r="V392" s="227"/>
      <c r="W392" s="227"/>
      <c r="X392" s="227"/>
      <c r="Y392" s="227"/>
      <c r="Z392" s="227"/>
    </row>
    <row r="393" ht="12.0" customHeight="1">
      <c r="A393" s="227">
        <v>83.0</v>
      </c>
      <c r="B393" s="227" t="s">
        <v>5555</v>
      </c>
      <c r="C393" s="227" t="s">
        <v>41</v>
      </c>
      <c r="D393" s="227" t="s">
        <v>5848</v>
      </c>
      <c r="E393" s="227">
        <v>15.0</v>
      </c>
      <c r="F393" s="227">
        <v>72.0</v>
      </c>
      <c r="G393" s="227">
        <v>12.0</v>
      </c>
      <c r="H393" s="227">
        <v>2.0</v>
      </c>
      <c r="I393" s="227">
        <v>0.0</v>
      </c>
      <c r="J393" s="227">
        <v>0.0</v>
      </c>
      <c r="K393" s="227">
        <v>0.0</v>
      </c>
      <c r="L393" s="227">
        <v>9.0</v>
      </c>
      <c r="M393" s="227">
        <v>4.0</v>
      </c>
      <c r="N393" s="227">
        <v>0.0</v>
      </c>
      <c r="O393" s="227">
        <v>1.0</v>
      </c>
      <c r="P393" s="227">
        <v>0.0</v>
      </c>
      <c r="Q393" s="227">
        <v>6.9</v>
      </c>
      <c r="R393" s="227">
        <v>104.0</v>
      </c>
      <c r="S393" s="227" t="s">
        <v>4631</v>
      </c>
      <c r="T393" s="227"/>
      <c r="U393" s="3" t="str">
        <f t="shared" si="2"/>
        <v>#REF!</v>
      </c>
      <c r="V393" s="227"/>
      <c r="W393" s="227"/>
      <c r="X393" s="227"/>
      <c r="Y393" s="227"/>
      <c r="Z393" s="227"/>
    </row>
    <row r="394" ht="12.0" customHeight="1">
      <c r="A394" s="227">
        <v>84.0</v>
      </c>
      <c r="B394" s="227" t="s">
        <v>5166</v>
      </c>
      <c r="C394" s="227" t="s">
        <v>140</v>
      </c>
      <c r="D394" s="227" t="s">
        <v>5847</v>
      </c>
      <c r="E394" s="227">
        <v>15.0</v>
      </c>
      <c r="F394" s="227">
        <v>32.0</v>
      </c>
      <c r="G394" s="227">
        <v>25.0</v>
      </c>
      <c r="H394" s="227">
        <v>12.0</v>
      </c>
      <c r="I394" s="227">
        <v>7.5</v>
      </c>
      <c r="J394" s="227">
        <v>43.0</v>
      </c>
      <c r="K394" s="227">
        <v>20.0</v>
      </c>
      <c r="L394" s="227">
        <v>2.0</v>
      </c>
      <c r="M394" s="227">
        <v>0.0</v>
      </c>
      <c r="N394" s="227">
        <v>2.0</v>
      </c>
      <c r="O394" s="227">
        <v>0.0</v>
      </c>
      <c r="P394" s="227">
        <v>0.0</v>
      </c>
      <c r="Q394" s="227">
        <v>6.9</v>
      </c>
      <c r="R394" s="227">
        <v>103.8</v>
      </c>
      <c r="S394" s="227" t="s">
        <v>4632</v>
      </c>
      <c r="T394" s="227"/>
      <c r="U394" s="3" t="str">
        <f t="shared" si="2"/>
        <v>#REF!</v>
      </c>
      <c r="V394" s="227"/>
      <c r="W394" s="227"/>
      <c r="X394" s="227"/>
      <c r="Y394" s="227"/>
      <c r="Z394" s="227"/>
    </row>
    <row r="395" ht="12.0" customHeight="1">
      <c r="A395" s="227">
        <v>85.0</v>
      </c>
      <c r="B395" s="227" t="s">
        <v>4936</v>
      </c>
      <c r="C395" s="227" t="s">
        <v>117</v>
      </c>
      <c r="D395" s="227" t="s">
        <v>4630</v>
      </c>
      <c r="E395" s="227">
        <v>16.0</v>
      </c>
      <c r="F395" s="227">
        <v>69.0</v>
      </c>
      <c r="G395" s="227">
        <v>36.0</v>
      </c>
      <c r="H395" s="227">
        <v>6.5</v>
      </c>
      <c r="I395" s="227">
        <v>0.0</v>
      </c>
      <c r="J395" s="227">
        <v>0.0</v>
      </c>
      <c r="K395" s="227">
        <v>0.0</v>
      </c>
      <c r="L395" s="227">
        <v>1.0</v>
      </c>
      <c r="M395" s="227">
        <v>0.0</v>
      </c>
      <c r="N395" s="227">
        <v>2.0</v>
      </c>
      <c r="O395" s="227">
        <v>1.0</v>
      </c>
      <c r="P395" s="227">
        <v>0.0</v>
      </c>
      <c r="Q395" s="227">
        <v>6.5</v>
      </c>
      <c r="R395" s="227">
        <v>103.5</v>
      </c>
      <c r="S395" s="227" t="s">
        <v>4630</v>
      </c>
      <c r="T395" s="227"/>
      <c r="U395" s="3" t="str">
        <f t="shared" si="2"/>
        <v>#REF!</v>
      </c>
      <c r="V395" s="227"/>
      <c r="W395" s="227"/>
      <c r="X395" s="227"/>
      <c r="Y395" s="227"/>
      <c r="Z395" s="227"/>
    </row>
    <row r="396" ht="12.0" customHeight="1">
      <c r="A396" s="227">
        <v>86.0</v>
      </c>
      <c r="B396" s="227" t="s">
        <v>4912</v>
      </c>
      <c r="C396" s="227" t="s">
        <v>68</v>
      </c>
      <c r="D396" s="227" t="s">
        <v>5844</v>
      </c>
      <c r="E396" s="227">
        <v>16.0</v>
      </c>
      <c r="F396" s="227">
        <v>53.0</v>
      </c>
      <c r="G396" s="227">
        <v>27.0</v>
      </c>
      <c r="H396" s="227">
        <v>10.0</v>
      </c>
      <c r="I396" s="227">
        <v>4.0</v>
      </c>
      <c r="J396" s="227">
        <v>39.0</v>
      </c>
      <c r="K396" s="227">
        <v>7.0</v>
      </c>
      <c r="L396" s="227">
        <v>5.0</v>
      </c>
      <c r="M396" s="227">
        <v>0.0</v>
      </c>
      <c r="N396" s="227">
        <v>1.0</v>
      </c>
      <c r="O396" s="227">
        <v>0.0</v>
      </c>
      <c r="P396" s="227">
        <v>0.0</v>
      </c>
      <c r="Q396" s="227">
        <v>6.5</v>
      </c>
      <c r="R396" s="227">
        <v>103.4</v>
      </c>
      <c r="S396" s="227" t="s">
        <v>4630</v>
      </c>
      <c r="T396" s="227"/>
      <c r="U396" s="3" t="str">
        <f t="shared" si="2"/>
        <v>#REF!</v>
      </c>
      <c r="V396" s="227"/>
      <c r="W396" s="227"/>
      <c r="X396" s="227"/>
      <c r="Y396" s="227"/>
      <c r="Z396" s="227"/>
    </row>
    <row r="397" ht="12.0" customHeight="1">
      <c r="A397" s="227">
        <v>87.0</v>
      </c>
      <c r="B397" s="227" t="s">
        <v>4838</v>
      </c>
      <c r="C397" s="227" t="s">
        <v>66</v>
      </c>
      <c r="D397" s="227" t="s">
        <v>5845</v>
      </c>
      <c r="E397" s="227">
        <v>12.0</v>
      </c>
      <c r="F397" s="227">
        <v>61.0</v>
      </c>
      <c r="G397" s="227">
        <v>30.0</v>
      </c>
      <c r="H397" s="227">
        <v>5.0</v>
      </c>
      <c r="I397" s="227">
        <v>3.0</v>
      </c>
      <c r="J397" s="227">
        <v>22.0</v>
      </c>
      <c r="K397" s="227">
        <v>6.0</v>
      </c>
      <c r="L397" s="227">
        <v>5.0</v>
      </c>
      <c r="M397" s="227">
        <v>0.0</v>
      </c>
      <c r="N397" s="227">
        <v>0.0</v>
      </c>
      <c r="O397" s="227">
        <v>1.0</v>
      </c>
      <c r="P397" s="227">
        <v>0.0</v>
      </c>
      <c r="Q397" s="227">
        <v>8.6</v>
      </c>
      <c r="R397" s="227">
        <v>103.2</v>
      </c>
      <c r="S397" s="227" t="s">
        <v>4630</v>
      </c>
      <c r="T397" s="227"/>
      <c r="U397" s="3" t="str">
        <f t="shared" si="2"/>
        <v>#REF!</v>
      </c>
      <c r="V397" s="227"/>
      <c r="W397" s="227"/>
      <c r="X397" s="227"/>
      <c r="Y397" s="227"/>
      <c r="Z397" s="227"/>
    </row>
    <row r="398" ht="12.0" customHeight="1">
      <c r="A398" s="227">
        <v>87.0</v>
      </c>
      <c r="B398" s="227" t="s">
        <v>5024</v>
      </c>
      <c r="C398" s="227" t="s">
        <v>53</v>
      </c>
      <c r="D398" s="227" t="s">
        <v>5846</v>
      </c>
      <c r="E398" s="227">
        <v>16.0</v>
      </c>
      <c r="F398" s="227">
        <v>54.0</v>
      </c>
      <c r="G398" s="227">
        <v>21.0</v>
      </c>
      <c r="H398" s="227">
        <v>4.0</v>
      </c>
      <c r="I398" s="227">
        <v>3.0</v>
      </c>
      <c r="J398" s="227">
        <v>27.0</v>
      </c>
      <c r="K398" s="227">
        <v>5.0</v>
      </c>
      <c r="L398" s="227">
        <v>6.0</v>
      </c>
      <c r="M398" s="227">
        <v>3.0</v>
      </c>
      <c r="N398" s="227">
        <v>0.0</v>
      </c>
      <c r="O398" s="227">
        <v>2.0</v>
      </c>
      <c r="P398" s="227">
        <v>0.0</v>
      </c>
      <c r="Q398" s="227">
        <v>6.4</v>
      </c>
      <c r="R398" s="227">
        <v>103.2</v>
      </c>
      <c r="S398" s="227" t="s">
        <v>4631</v>
      </c>
      <c r="T398" s="227"/>
      <c r="U398" s="3" t="str">
        <f t="shared" si="2"/>
        <v>#REF!</v>
      </c>
      <c r="V398" s="227"/>
      <c r="W398" s="227"/>
      <c r="X398" s="227"/>
      <c r="Y398" s="227"/>
      <c r="Z398" s="227"/>
    </row>
    <row r="399" ht="12.0" customHeight="1">
      <c r="A399" s="227">
        <v>89.0</v>
      </c>
      <c r="B399" s="227" t="s">
        <v>4909</v>
      </c>
      <c r="C399" s="227" t="s">
        <v>66</v>
      </c>
      <c r="D399" s="227" t="s">
        <v>5845</v>
      </c>
      <c r="E399" s="227">
        <v>15.0</v>
      </c>
      <c r="F399" s="227">
        <v>67.0</v>
      </c>
      <c r="G399" s="227">
        <v>30.0</v>
      </c>
      <c r="H399" s="227">
        <v>4.5</v>
      </c>
      <c r="I399" s="227">
        <v>2.0</v>
      </c>
      <c r="J399" s="227">
        <v>9.0</v>
      </c>
      <c r="K399" s="227">
        <v>4.0</v>
      </c>
      <c r="L399" s="227">
        <v>4.0</v>
      </c>
      <c r="M399" s="227">
        <v>0.0</v>
      </c>
      <c r="N399" s="227">
        <v>0.0</v>
      </c>
      <c r="O399" s="227">
        <v>1.0</v>
      </c>
      <c r="P399" s="227">
        <v>0.0</v>
      </c>
      <c r="Q399" s="227">
        <v>6.8</v>
      </c>
      <c r="R399" s="227">
        <v>102.4</v>
      </c>
      <c r="S399" s="227" t="s">
        <v>4630</v>
      </c>
      <c r="T399" s="227"/>
      <c r="U399" s="3" t="str">
        <f t="shared" si="2"/>
        <v>#REF!</v>
      </c>
      <c r="V399" s="227"/>
      <c r="W399" s="227"/>
      <c r="X399" s="227"/>
      <c r="Y399" s="227"/>
      <c r="Z399" s="227"/>
    </row>
    <row r="400" ht="12.0" customHeight="1">
      <c r="A400" s="227">
        <v>90.0</v>
      </c>
      <c r="B400" s="227" t="s">
        <v>5538</v>
      </c>
      <c r="C400" s="227" t="s">
        <v>53</v>
      </c>
      <c r="D400" s="227" t="s">
        <v>5849</v>
      </c>
      <c r="E400" s="227">
        <v>16.0</v>
      </c>
      <c r="F400" s="227">
        <v>59.0</v>
      </c>
      <c r="G400" s="227">
        <v>22.0</v>
      </c>
      <c r="H400" s="227">
        <v>1.0</v>
      </c>
      <c r="I400" s="227">
        <v>0.0</v>
      </c>
      <c r="J400" s="227">
        <v>0.0</v>
      </c>
      <c r="K400" s="227">
        <v>0.0</v>
      </c>
      <c r="L400" s="227">
        <v>10.0</v>
      </c>
      <c r="M400" s="227">
        <v>7.0</v>
      </c>
      <c r="N400" s="227">
        <v>0.0</v>
      </c>
      <c r="O400" s="227">
        <v>0.0</v>
      </c>
      <c r="P400" s="227">
        <v>0.0</v>
      </c>
      <c r="Q400" s="227">
        <v>6.4</v>
      </c>
      <c r="R400" s="227">
        <v>102.0</v>
      </c>
      <c r="S400" s="227" t="s">
        <v>4631</v>
      </c>
      <c r="T400" s="227"/>
      <c r="U400" s="3" t="str">
        <f t="shared" si="2"/>
        <v>#REF!</v>
      </c>
      <c r="V400" s="227"/>
      <c r="W400" s="227"/>
      <c r="X400" s="227"/>
      <c r="Y400" s="227"/>
      <c r="Z400" s="227"/>
    </row>
    <row r="401" ht="12.0" customHeight="1">
      <c r="A401" s="227">
        <v>91.0</v>
      </c>
      <c r="B401" s="227" t="s">
        <v>5554</v>
      </c>
      <c r="C401" s="227" t="s">
        <v>18</v>
      </c>
      <c r="D401" s="227" t="s">
        <v>5846</v>
      </c>
      <c r="E401" s="227">
        <v>16.0</v>
      </c>
      <c r="F401" s="227">
        <v>63.0</v>
      </c>
      <c r="G401" s="227">
        <v>10.0</v>
      </c>
      <c r="H401" s="227">
        <v>5.0</v>
      </c>
      <c r="I401" s="227">
        <v>1.0</v>
      </c>
      <c r="J401" s="227">
        <v>8.0</v>
      </c>
      <c r="K401" s="227">
        <v>1.0</v>
      </c>
      <c r="L401" s="227">
        <v>9.0</v>
      </c>
      <c r="M401" s="227">
        <v>4.0</v>
      </c>
      <c r="N401" s="227">
        <v>1.0</v>
      </c>
      <c r="O401" s="227">
        <v>0.0</v>
      </c>
      <c r="P401" s="227">
        <v>0.0</v>
      </c>
      <c r="Q401" s="227">
        <v>6.3</v>
      </c>
      <c r="R401" s="227">
        <v>100.8</v>
      </c>
      <c r="S401" s="227" t="s">
        <v>4631</v>
      </c>
      <c r="T401" s="227"/>
      <c r="U401" s="3" t="str">
        <f t="shared" si="2"/>
        <v>#REF!</v>
      </c>
      <c r="V401" s="227"/>
      <c r="W401" s="227"/>
      <c r="X401" s="227"/>
      <c r="Y401" s="227"/>
      <c r="Z401" s="227"/>
    </row>
    <row r="402" ht="12.0" customHeight="1">
      <c r="A402" s="227">
        <v>92.0</v>
      </c>
      <c r="B402" s="227" t="s">
        <v>5449</v>
      </c>
      <c r="C402" s="227" t="s">
        <v>68</v>
      </c>
      <c r="D402" s="227" t="s">
        <v>5848</v>
      </c>
      <c r="E402" s="227">
        <v>14.0</v>
      </c>
      <c r="F402" s="227">
        <v>66.0</v>
      </c>
      <c r="G402" s="227">
        <v>13.0</v>
      </c>
      <c r="H402" s="227">
        <v>2.0</v>
      </c>
      <c r="I402" s="227">
        <v>0.0</v>
      </c>
      <c r="J402" s="227">
        <v>0.0</v>
      </c>
      <c r="K402" s="227">
        <v>2.0</v>
      </c>
      <c r="L402" s="227">
        <v>9.0</v>
      </c>
      <c r="M402" s="227">
        <v>3.0</v>
      </c>
      <c r="N402" s="227">
        <v>1.0</v>
      </c>
      <c r="O402" s="227">
        <v>1.0</v>
      </c>
      <c r="P402" s="227">
        <v>0.0</v>
      </c>
      <c r="Q402" s="227">
        <v>7.2</v>
      </c>
      <c r="R402" s="227">
        <v>100.5</v>
      </c>
      <c r="S402" s="227" t="s">
        <v>4631</v>
      </c>
      <c r="T402" s="227"/>
      <c r="U402" s="3" t="str">
        <f t="shared" si="2"/>
        <v>#REF!</v>
      </c>
      <c r="V402" s="227"/>
      <c r="W402" s="227"/>
      <c r="X402" s="227"/>
      <c r="Y402" s="227"/>
      <c r="Z402" s="227"/>
    </row>
    <row r="403" ht="12.0" customHeight="1">
      <c r="A403" s="227">
        <v>93.0</v>
      </c>
      <c r="B403" s="227" t="s">
        <v>4880</v>
      </c>
      <c r="C403" s="227" t="s">
        <v>77</v>
      </c>
      <c r="D403" s="227" t="s">
        <v>5844</v>
      </c>
      <c r="E403" s="227">
        <v>16.0</v>
      </c>
      <c r="F403" s="227">
        <v>27.0</v>
      </c>
      <c r="G403" s="227">
        <v>18.0</v>
      </c>
      <c r="H403" s="227">
        <v>12.0</v>
      </c>
      <c r="I403" s="227">
        <v>8.5</v>
      </c>
      <c r="J403" s="227">
        <v>63.0</v>
      </c>
      <c r="K403" s="227">
        <v>24.0</v>
      </c>
      <c r="L403" s="227">
        <v>2.0</v>
      </c>
      <c r="M403" s="227">
        <v>0.0</v>
      </c>
      <c r="N403" s="227">
        <v>1.0</v>
      </c>
      <c r="O403" s="227">
        <v>0.0</v>
      </c>
      <c r="P403" s="227">
        <v>0.0</v>
      </c>
      <c r="Q403" s="227">
        <v>6.3</v>
      </c>
      <c r="R403" s="227">
        <v>100.3</v>
      </c>
      <c r="S403" s="227" t="s">
        <v>4630</v>
      </c>
      <c r="T403" s="227"/>
      <c r="U403" s="3" t="str">
        <f t="shared" si="2"/>
        <v>#REF!</v>
      </c>
      <c r="V403" s="227"/>
      <c r="W403" s="227"/>
      <c r="X403" s="227"/>
      <c r="Y403" s="227"/>
      <c r="Z403" s="227"/>
    </row>
    <row r="404" ht="12.0" customHeight="1">
      <c r="A404" s="227">
        <v>94.0</v>
      </c>
      <c r="B404" s="227" t="s">
        <v>5135</v>
      </c>
      <c r="C404" s="227" t="s">
        <v>90</v>
      </c>
      <c r="D404" s="227" t="s">
        <v>5850</v>
      </c>
      <c r="E404" s="227">
        <v>16.0</v>
      </c>
      <c r="F404" s="227">
        <v>29.0</v>
      </c>
      <c r="G404" s="227">
        <v>22.0</v>
      </c>
      <c r="H404" s="227">
        <v>11.0</v>
      </c>
      <c r="I404" s="227">
        <v>8.0</v>
      </c>
      <c r="J404" s="227">
        <v>57.5</v>
      </c>
      <c r="K404" s="227">
        <v>18.0</v>
      </c>
      <c r="L404" s="227">
        <v>3.0</v>
      </c>
      <c r="M404" s="227">
        <v>0.0</v>
      </c>
      <c r="N404" s="227">
        <v>1.0</v>
      </c>
      <c r="O404" s="227">
        <v>1.0</v>
      </c>
      <c r="P404" s="227">
        <v>0.0</v>
      </c>
      <c r="Q404" s="227">
        <v>6.2</v>
      </c>
      <c r="R404" s="227">
        <v>99.75</v>
      </c>
      <c r="S404" s="227" t="s">
        <v>4632</v>
      </c>
      <c r="T404" s="227"/>
      <c r="U404" s="3" t="str">
        <f t="shared" si="2"/>
        <v>#REF!</v>
      </c>
      <c r="V404" s="227"/>
      <c r="W404" s="227"/>
      <c r="X404" s="227"/>
      <c r="Y404" s="227"/>
      <c r="Z404" s="227"/>
    </row>
    <row r="405" ht="12.0" customHeight="1">
      <c r="A405" s="227">
        <v>95.0</v>
      </c>
      <c r="B405" s="227" t="s">
        <v>5662</v>
      </c>
      <c r="C405" s="227" t="s">
        <v>81</v>
      </c>
      <c r="D405" s="227" t="s">
        <v>5849</v>
      </c>
      <c r="E405" s="227">
        <v>16.0</v>
      </c>
      <c r="F405" s="227">
        <v>65.0</v>
      </c>
      <c r="G405" s="227">
        <v>29.0</v>
      </c>
      <c r="H405" s="227">
        <v>3.0</v>
      </c>
      <c r="I405" s="227">
        <v>0.0</v>
      </c>
      <c r="J405" s="227">
        <v>0.0</v>
      </c>
      <c r="K405" s="227">
        <v>1.0</v>
      </c>
      <c r="L405" s="227">
        <v>10.0</v>
      </c>
      <c r="M405" s="227">
        <v>1.0</v>
      </c>
      <c r="N405" s="227">
        <v>1.0</v>
      </c>
      <c r="O405" s="227">
        <v>0.0</v>
      </c>
      <c r="P405" s="227">
        <v>0.0</v>
      </c>
      <c r="Q405" s="227">
        <v>6.2</v>
      </c>
      <c r="R405" s="227">
        <v>99.5</v>
      </c>
      <c r="S405" s="227" t="s">
        <v>4631</v>
      </c>
      <c r="T405" s="227"/>
      <c r="U405" s="3" t="str">
        <f t="shared" si="2"/>
        <v>#REF!</v>
      </c>
      <c r="V405" s="227"/>
      <c r="W405" s="227"/>
      <c r="X405" s="227"/>
      <c r="Y405" s="227"/>
      <c r="Z405" s="227"/>
    </row>
    <row r="406" ht="12.0" customHeight="1">
      <c r="A406" s="227">
        <v>96.0</v>
      </c>
      <c r="B406" s="227" t="s">
        <v>5592</v>
      </c>
      <c r="C406" s="227" t="s">
        <v>27</v>
      </c>
      <c r="D406" s="227" t="s">
        <v>5846</v>
      </c>
      <c r="E406" s="227">
        <v>16.0</v>
      </c>
      <c r="F406" s="227">
        <v>60.0</v>
      </c>
      <c r="G406" s="227">
        <v>9.0</v>
      </c>
      <c r="H406" s="227">
        <v>4.0</v>
      </c>
      <c r="I406" s="227">
        <v>1.0</v>
      </c>
      <c r="J406" s="227">
        <v>9.0</v>
      </c>
      <c r="K406" s="227">
        <v>1.0</v>
      </c>
      <c r="L406" s="227">
        <v>12.0</v>
      </c>
      <c r="M406" s="227">
        <v>3.0</v>
      </c>
      <c r="N406" s="227">
        <v>0.0</v>
      </c>
      <c r="O406" s="227">
        <v>0.0</v>
      </c>
      <c r="P406" s="227">
        <v>1.0</v>
      </c>
      <c r="Q406" s="227">
        <v>6.2</v>
      </c>
      <c r="R406" s="227">
        <v>99.4</v>
      </c>
      <c r="S406" s="227" t="s">
        <v>4631</v>
      </c>
      <c r="T406" s="227"/>
      <c r="U406" s="3" t="str">
        <f t="shared" si="2"/>
        <v>#REF!</v>
      </c>
      <c r="V406" s="227"/>
      <c r="W406" s="227"/>
      <c r="X406" s="227"/>
      <c r="Y406" s="227"/>
      <c r="Z406" s="227"/>
    </row>
    <row r="407" ht="12.0" customHeight="1">
      <c r="A407" s="227">
        <v>97.0</v>
      </c>
      <c r="B407" s="227" t="s">
        <v>5147</v>
      </c>
      <c r="C407" s="227" t="s">
        <v>99</v>
      </c>
      <c r="D407" s="227" t="s">
        <v>5847</v>
      </c>
      <c r="E407" s="227">
        <v>16.0</v>
      </c>
      <c r="F407" s="227">
        <v>25.0</v>
      </c>
      <c r="G407" s="227">
        <v>3.0</v>
      </c>
      <c r="H407" s="227">
        <v>12.5</v>
      </c>
      <c r="I407" s="227">
        <v>9.5</v>
      </c>
      <c r="J407" s="227">
        <v>62.5</v>
      </c>
      <c r="K407" s="227">
        <v>33.0</v>
      </c>
      <c r="L407" s="227">
        <v>1.0</v>
      </c>
      <c r="M407" s="227">
        <v>0.0</v>
      </c>
      <c r="N407" s="227">
        <v>0.0</v>
      </c>
      <c r="O407" s="227">
        <v>0.0</v>
      </c>
      <c r="P407" s="227">
        <v>0.0</v>
      </c>
      <c r="Q407" s="227">
        <v>6.1</v>
      </c>
      <c r="R407" s="227">
        <v>98.25</v>
      </c>
      <c r="S407" s="227" t="s">
        <v>4632</v>
      </c>
      <c r="T407" s="227"/>
      <c r="U407" s="3" t="str">
        <f t="shared" si="2"/>
        <v>#REF!</v>
      </c>
      <c r="V407" s="227"/>
      <c r="W407" s="227"/>
      <c r="X407" s="227"/>
      <c r="Y407" s="227"/>
      <c r="Z407" s="227"/>
    </row>
    <row r="408" ht="12.0" customHeight="1">
      <c r="A408" s="227">
        <v>98.0</v>
      </c>
      <c r="B408" s="227" t="s">
        <v>5585</v>
      </c>
      <c r="C408" s="227" t="s">
        <v>70</v>
      </c>
      <c r="D408" s="227" t="s">
        <v>5848</v>
      </c>
      <c r="E408" s="227">
        <v>16.0</v>
      </c>
      <c r="F408" s="227">
        <v>64.0</v>
      </c>
      <c r="G408" s="227">
        <v>14.0</v>
      </c>
      <c r="H408" s="227">
        <v>3.0</v>
      </c>
      <c r="I408" s="227">
        <v>0.0</v>
      </c>
      <c r="J408" s="227">
        <v>0.0</v>
      </c>
      <c r="K408" s="227">
        <v>1.0</v>
      </c>
      <c r="L408" s="227">
        <v>8.0</v>
      </c>
      <c r="M408" s="227">
        <v>3.0</v>
      </c>
      <c r="N408" s="227">
        <v>0.0</v>
      </c>
      <c r="O408" s="227">
        <v>0.0</v>
      </c>
      <c r="P408" s="227">
        <v>1.0</v>
      </c>
      <c r="Q408" s="227">
        <v>6.1</v>
      </c>
      <c r="R408" s="227">
        <v>98.0</v>
      </c>
      <c r="S408" s="227" t="s">
        <v>4631</v>
      </c>
      <c r="T408" s="227"/>
      <c r="U408" s="3" t="str">
        <f t="shared" si="2"/>
        <v>#REF!</v>
      </c>
      <c r="V408" s="227"/>
      <c r="W408" s="227"/>
      <c r="X408" s="227"/>
      <c r="Y408" s="227"/>
      <c r="Z408" s="227"/>
    </row>
    <row r="409" ht="12.0" customHeight="1">
      <c r="A409" s="227">
        <v>99.0</v>
      </c>
      <c r="B409" s="227" t="s">
        <v>5518</v>
      </c>
      <c r="C409" s="227" t="s">
        <v>83</v>
      </c>
      <c r="D409" s="227" t="s">
        <v>5846</v>
      </c>
      <c r="E409" s="227">
        <v>15.0</v>
      </c>
      <c r="F409" s="227">
        <v>57.0</v>
      </c>
      <c r="G409" s="227">
        <v>9.0</v>
      </c>
      <c r="H409" s="227">
        <v>3.0</v>
      </c>
      <c r="I409" s="227">
        <v>0.0</v>
      </c>
      <c r="J409" s="227">
        <v>0.0</v>
      </c>
      <c r="K409" s="227">
        <v>0.0</v>
      </c>
      <c r="L409" s="227">
        <v>12.0</v>
      </c>
      <c r="M409" s="227">
        <v>3.0</v>
      </c>
      <c r="N409" s="227">
        <v>2.0</v>
      </c>
      <c r="O409" s="227">
        <v>0.0</v>
      </c>
      <c r="P409" s="227">
        <v>1.0</v>
      </c>
      <c r="Q409" s="227">
        <v>6.5</v>
      </c>
      <c r="R409" s="227">
        <v>97.5</v>
      </c>
      <c r="S409" s="227" t="s">
        <v>4631</v>
      </c>
      <c r="T409" s="227"/>
      <c r="U409" s="3" t="str">
        <f t="shared" si="2"/>
        <v>#REF!</v>
      </c>
      <c r="V409" s="227"/>
      <c r="W409" s="227"/>
      <c r="X409" s="227"/>
      <c r="Y409" s="227"/>
      <c r="Z409" s="227"/>
    </row>
    <row r="410" ht="12.0" customHeight="1">
      <c r="A410" s="227">
        <v>99.0</v>
      </c>
      <c r="B410" s="227" t="s">
        <v>5503</v>
      </c>
      <c r="C410" s="227" t="s">
        <v>31</v>
      </c>
      <c r="D410" s="227" t="s">
        <v>5846</v>
      </c>
      <c r="E410" s="227">
        <v>15.0</v>
      </c>
      <c r="F410" s="227">
        <v>62.0</v>
      </c>
      <c r="G410" s="227">
        <v>13.0</v>
      </c>
      <c r="H410" s="227">
        <v>0.0</v>
      </c>
      <c r="I410" s="227">
        <v>0.0</v>
      </c>
      <c r="J410" s="227">
        <v>0.0</v>
      </c>
      <c r="K410" s="227">
        <v>0.0</v>
      </c>
      <c r="L410" s="227">
        <v>14.0</v>
      </c>
      <c r="M410" s="227">
        <v>2.0</v>
      </c>
      <c r="N410" s="227">
        <v>1.0</v>
      </c>
      <c r="O410" s="227">
        <v>2.0</v>
      </c>
      <c r="P410" s="227">
        <v>0.0</v>
      </c>
      <c r="Q410" s="227">
        <v>6.5</v>
      </c>
      <c r="R410" s="227">
        <v>97.5</v>
      </c>
      <c r="S410" s="227" t="s">
        <v>4631</v>
      </c>
      <c r="T410" s="227"/>
      <c r="U410" s="3" t="str">
        <f t="shared" si="2"/>
        <v>#REF!</v>
      </c>
      <c r="V410" s="227"/>
      <c r="W410" s="227"/>
      <c r="X410" s="227"/>
      <c r="Y410" s="227"/>
      <c r="Z410" s="227"/>
    </row>
    <row r="411" ht="12.0" customHeight="1">
      <c r="A411" s="227">
        <v>101.0</v>
      </c>
      <c r="B411" s="227" t="s">
        <v>4840</v>
      </c>
      <c r="C411" s="227" t="s">
        <v>117</v>
      </c>
      <c r="D411" s="227" t="s">
        <v>4630</v>
      </c>
      <c r="E411" s="227">
        <v>16.0</v>
      </c>
      <c r="F411" s="227">
        <v>57.0</v>
      </c>
      <c r="G411" s="227">
        <v>23.0</v>
      </c>
      <c r="H411" s="227">
        <v>4.0</v>
      </c>
      <c r="I411" s="227">
        <v>3.0</v>
      </c>
      <c r="J411" s="227">
        <v>28.0</v>
      </c>
      <c r="K411" s="227">
        <v>4.0</v>
      </c>
      <c r="L411" s="227">
        <v>3.0</v>
      </c>
      <c r="M411" s="227">
        <v>1.0</v>
      </c>
      <c r="N411" s="227">
        <v>0.0</v>
      </c>
      <c r="O411" s="227">
        <v>0.0</v>
      </c>
      <c r="P411" s="227">
        <v>1.0</v>
      </c>
      <c r="Q411" s="227">
        <v>6.1</v>
      </c>
      <c r="R411" s="227">
        <v>97.3</v>
      </c>
      <c r="S411" s="227" t="s">
        <v>4630</v>
      </c>
      <c r="T411" s="227"/>
      <c r="U411" s="3" t="str">
        <f t="shared" si="2"/>
        <v>#REF!</v>
      </c>
      <c r="V411" s="227"/>
      <c r="W411" s="227"/>
      <c r="X411" s="227"/>
      <c r="Y411" s="227"/>
      <c r="Z411" s="227"/>
    </row>
    <row r="412" ht="12.0" customHeight="1">
      <c r="A412" s="227">
        <v>102.0</v>
      </c>
      <c r="B412" s="227" t="s">
        <v>5177</v>
      </c>
      <c r="C412" s="227" t="s">
        <v>123</v>
      </c>
      <c r="D412" s="227" t="s">
        <v>5847</v>
      </c>
      <c r="E412" s="227">
        <v>16.0</v>
      </c>
      <c r="F412" s="227">
        <v>30.0</v>
      </c>
      <c r="G412" s="227">
        <v>7.0</v>
      </c>
      <c r="H412" s="227">
        <v>16.5</v>
      </c>
      <c r="I412" s="227">
        <v>7.0</v>
      </c>
      <c r="J412" s="227">
        <v>42.5</v>
      </c>
      <c r="K412" s="227">
        <v>19.0</v>
      </c>
      <c r="L412" s="227">
        <v>1.0</v>
      </c>
      <c r="M412" s="227">
        <v>0.0</v>
      </c>
      <c r="N412" s="227">
        <v>3.0</v>
      </c>
      <c r="O412" s="227">
        <v>0.0</v>
      </c>
      <c r="P412" s="227">
        <v>0.0</v>
      </c>
      <c r="Q412" s="227">
        <v>6.1</v>
      </c>
      <c r="R412" s="227">
        <v>97.25</v>
      </c>
      <c r="S412" s="227" t="s">
        <v>4632</v>
      </c>
      <c r="T412" s="227"/>
      <c r="U412" s="3" t="str">
        <f t="shared" si="2"/>
        <v>#REF!</v>
      </c>
      <c r="V412" s="227"/>
      <c r="W412" s="227"/>
      <c r="X412" s="227"/>
      <c r="Y412" s="227"/>
      <c r="Z412" s="227"/>
    </row>
    <row r="413" ht="12.0" customHeight="1">
      <c r="A413" s="227">
        <v>103.0</v>
      </c>
      <c r="B413" s="227" t="s">
        <v>5535</v>
      </c>
      <c r="C413" s="227" t="s">
        <v>31</v>
      </c>
      <c r="D413" s="227" t="s">
        <v>5846</v>
      </c>
      <c r="E413" s="227">
        <v>16.0</v>
      </c>
      <c r="F413" s="227">
        <v>49.0</v>
      </c>
      <c r="G413" s="227">
        <v>10.0</v>
      </c>
      <c r="H413" s="227">
        <v>1.0</v>
      </c>
      <c r="I413" s="227">
        <v>0.0</v>
      </c>
      <c r="J413" s="227">
        <v>0.0</v>
      </c>
      <c r="K413" s="227">
        <v>0.0</v>
      </c>
      <c r="L413" s="227">
        <v>12.0</v>
      </c>
      <c r="M413" s="227">
        <v>2.0</v>
      </c>
      <c r="N413" s="227">
        <v>5.0</v>
      </c>
      <c r="O413" s="227">
        <v>3.0</v>
      </c>
      <c r="P413" s="227">
        <v>0.0</v>
      </c>
      <c r="Q413" s="227">
        <v>6.1</v>
      </c>
      <c r="R413" s="227">
        <v>97.0</v>
      </c>
      <c r="S413" s="227" t="s">
        <v>4631</v>
      </c>
      <c r="T413" s="227"/>
      <c r="U413" s="3" t="str">
        <f t="shared" si="2"/>
        <v>#REF!</v>
      </c>
      <c r="V413" s="227"/>
      <c r="W413" s="227"/>
      <c r="X413" s="227"/>
      <c r="Y413" s="227"/>
      <c r="Z413" s="227"/>
    </row>
    <row r="414" ht="12.0" customHeight="1">
      <c r="A414" s="227">
        <v>103.0</v>
      </c>
      <c r="B414" s="227" t="s">
        <v>5857</v>
      </c>
      <c r="C414" s="227" t="s">
        <v>81</v>
      </c>
      <c r="D414" s="227" t="s">
        <v>5848</v>
      </c>
      <c r="E414" s="227">
        <v>16.0</v>
      </c>
      <c r="F414" s="227">
        <v>47.0</v>
      </c>
      <c r="G414" s="227">
        <v>14.0</v>
      </c>
      <c r="H414" s="227">
        <v>4.0</v>
      </c>
      <c r="I414" s="227">
        <v>0.0</v>
      </c>
      <c r="J414" s="227">
        <v>0.0</v>
      </c>
      <c r="K414" s="227">
        <v>2.0</v>
      </c>
      <c r="L414" s="227">
        <v>10.0</v>
      </c>
      <c r="M414" s="227">
        <v>3.0</v>
      </c>
      <c r="N414" s="227">
        <v>1.0</v>
      </c>
      <c r="O414" s="227">
        <v>1.0</v>
      </c>
      <c r="P414" s="227">
        <v>1.0</v>
      </c>
      <c r="Q414" s="227">
        <v>6.1</v>
      </c>
      <c r="R414" s="227">
        <v>97.0</v>
      </c>
      <c r="S414" s="227" t="s">
        <v>4631</v>
      </c>
      <c r="T414" s="227"/>
      <c r="U414" s="3" t="str">
        <f t="shared" si="2"/>
        <v>#REF!</v>
      </c>
      <c r="V414" s="227"/>
      <c r="W414" s="227"/>
      <c r="X414" s="227"/>
      <c r="Y414" s="227"/>
      <c r="Z414" s="227"/>
    </row>
    <row r="415" ht="12.0" customHeight="1">
      <c r="A415" s="227">
        <v>103.0</v>
      </c>
      <c r="B415" s="227" t="s">
        <v>5463</v>
      </c>
      <c r="C415" s="227" t="s">
        <v>102</v>
      </c>
      <c r="D415" s="227" t="s">
        <v>5848</v>
      </c>
      <c r="E415" s="227">
        <v>16.0</v>
      </c>
      <c r="F415" s="227">
        <v>71.0</v>
      </c>
      <c r="G415" s="227">
        <v>26.0</v>
      </c>
      <c r="H415" s="227">
        <v>0.0</v>
      </c>
      <c r="I415" s="227">
        <v>0.0</v>
      </c>
      <c r="J415" s="227">
        <v>0.0</v>
      </c>
      <c r="K415" s="227">
        <v>0.0</v>
      </c>
      <c r="L415" s="227">
        <v>4.0</v>
      </c>
      <c r="M415" s="227">
        <v>3.0</v>
      </c>
      <c r="N415" s="227">
        <v>0.0</v>
      </c>
      <c r="O415" s="227">
        <v>0.0</v>
      </c>
      <c r="P415" s="227">
        <v>0.0</v>
      </c>
      <c r="Q415" s="227">
        <v>6.1</v>
      </c>
      <c r="R415" s="227">
        <v>97.0</v>
      </c>
      <c r="S415" s="227" t="s">
        <v>4631</v>
      </c>
      <c r="T415" s="227"/>
      <c r="U415" s="3" t="str">
        <f t="shared" si="2"/>
        <v>#REF!</v>
      </c>
      <c r="V415" s="227"/>
      <c r="W415" s="227"/>
      <c r="X415" s="227"/>
      <c r="Y415" s="227"/>
      <c r="Z415" s="227"/>
    </row>
    <row r="416" ht="12.0" customHeight="1">
      <c r="A416" s="227">
        <v>106.0</v>
      </c>
      <c r="B416" s="227" t="s">
        <v>4945</v>
      </c>
      <c r="C416" s="227" t="s">
        <v>77</v>
      </c>
      <c r="D416" s="227" t="s">
        <v>5844</v>
      </c>
      <c r="E416" s="227">
        <v>16.0</v>
      </c>
      <c r="F416" s="227">
        <v>37.0</v>
      </c>
      <c r="G416" s="227">
        <v>22.0</v>
      </c>
      <c r="H416" s="227">
        <v>9.5</v>
      </c>
      <c r="I416" s="227">
        <v>5.5</v>
      </c>
      <c r="J416" s="227">
        <v>44.5</v>
      </c>
      <c r="K416" s="227">
        <v>12.0</v>
      </c>
      <c r="L416" s="227">
        <v>3.0</v>
      </c>
      <c r="M416" s="227">
        <v>1.0</v>
      </c>
      <c r="N416" s="227">
        <v>2.0</v>
      </c>
      <c r="O416" s="227">
        <v>0.0</v>
      </c>
      <c r="P416" s="227">
        <v>0.0</v>
      </c>
      <c r="Q416" s="227">
        <v>6.1</v>
      </c>
      <c r="R416" s="227">
        <v>96.95</v>
      </c>
      <c r="S416" s="227" t="s">
        <v>4630</v>
      </c>
      <c r="T416" s="227"/>
      <c r="U416" s="3" t="str">
        <f t="shared" si="2"/>
        <v>#REF!</v>
      </c>
      <c r="V416" s="227"/>
      <c r="W416" s="227"/>
      <c r="X416" s="227"/>
      <c r="Y416" s="227"/>
      <c r="Z416" s="227"/>
    </row>
    <row r="417" ht="12.0" customHeight="1">
      <c r="A417" s="227">
        <v>107.0</v>
      </c>
      <c r="B417" s="227" t="s">
        <v>5462</v>
      </c>
      <c r="C417" s="227" t="s">
        <v>20</v>
      </c>
      <c r="D417" s="227" t="s">
        <v>5849</v>
      </c>
      <c r="E417" s="227">
        <v>12.0</v>
      </c>
      <c r="F417" s="227">
        <v>67.0</v>
      </c>
      <c r="G417" s="227">
        <v>29.0</v>
      </c>
      <c r="H417" s="227">
        <v>6.0</v>
      </c>
      <c r="I417" s="227">
        <v>0.0</v>
      </c>
      <c r="J417" s="227">
        <v>0.0</v>
      </c>
      <c r="K417" s="227">
        <v>2.0</v>
      </c>
      <c r="L417" s="227">
        <v>4.0</v>
      </c>
      <c r="M417" s="227">
        <v>0.0</v>
      </c>
      <c r="N417" s="227">
        <v>1.0</v>
      </c>
      <c r="O417" s="227">
        <v>0.0</v>
      </c>
      <c r="P417" s="227">
        <v>0.0</v>
      </c>
      <c r="Q417" s="227">
        <v>8.0</v>
      </c>
      <c r="R417" s="227">
        <v>96.5</v>
      </c>
      <c r="S417" s="227" t="s">
        <v>4631</v>
      </c>
      <c r="T417" s="227"/>
      <c r="U417" s="3" t="str">
        <f t="shared" si="2"/>
        <v>#REF!</v>
      </c>
      <c r="V417" s="227"/>
      <c r="W417" s="227"/>
      <c r="X417" s="227"/>
      <c r="Y417" s="227"/>
      <c r="Z417" s="227"/>
    </row>
    <row r="418" ht="12.0" customHeight="1">
      <c r="A418" s="227">
        <v>108.0</v>
      </c>
      <c r="B418" s="227" t="s">
        <v>5614</v>
      </c>
      <c r="C418" s="227" t="s">
        <v>47</v>
      </c>
      <c r="D418" s="227" t="s">
        <v>5846</v>
      </c>
      <c r="E418" s="227">
        <v>15.0</v>
      </c>
      <c r="F418" s="227">
        <v>64.0</v>
      </c>
      <c r="G418" s="227">
        <v>18.0</v>
      </c>
      <c r="H418" s="227">
        <v>2.0</v>
      </c>
      <c r="I418" s="227">
        <v>0.0</v>
      </c>
      <c r="J418" s="227">
        <v>0.0</v>
      </c>
      <c r="K418" s="227">
        <v>0.0</v>
      </c>
      <c r="L418" s="227">
        <v>12.0</v>
      </c>
      <c r="M418" s="227">
        <v>2.0</v>
      </c>
      <c r="N418" s="227">
        <v>1.0</v>
      </c>
      <c r="O418" s="227">
        <v>0.0</v>
      </c>
      <c r="P418" s="227">
        <v>0.0</v>
      </c>
      <c r="Q418" s="227">
        <v>6.4</v>
      </c>
      <c r="R418" s="227">
        <v>96.0</v>
      </c>
      <c r="S418" s="227" t="s">
        <v>4631</v>
      </c>
      <c r="T418" s="227"/>
      <c r="U418" s="3" t="str">
        <f t="shared" si="2"/>
        <v>#REF!</v>
      </c>
      <c r="V418" s="227"/>
      <c r="W418" s="227"/>
      <c r="X418" s="227"/>
      <c r="Y418" s="227"/>
      <c r="Z418" s="227"/>
    </row>
    <row r="419" ht="12.0" customHeight="1">
      <c r="A419" s="227">
        <v>109.0</v>
      </c>
      <c r="B419" s="227" t="s">
        <v>5520</v>
      </c>
      <c r="C419" s="227" t="s">
        <v>31</v>
      </c>
      <c r="D419" s="227" t="s">
        <v>5849</v>
      </c>
      <c r="E419" s="227">
        <v>16.0</v>
      </c>
      <c r="F419" s="227">
        <v>62.0</v>
      </c>
      <c r="G419" s="227">
        <v>26.0</v>
      </c>
      <c r="H419" s="227">
        <v>5.0</v>
      </c>
      <c r="I419" s="227">
        <v>1.0</v>
      </c>
      <c r="J419" s="227">
        <v>9.0</v>
      </c>
      <c r="K419" s="227">
        <v>3.0</v>
      </c>
      <c r="L419" s="227">
        <v>3.0</v>
      </c>
      <c r="M419" s="227">
        <v>0.0</v>
      </c>
      <c r="N419" s="227">
        <v>1.0</v>
      </c>
      <c r="O419" s="227">
        <v>1.0</v>
      </c>
      <c r="P419" s="227">
        <v>0.0</v>
      </c>
      <c r="Q419" s="227">
        <v>5.9</v>
      </c>
      <c r="R419" s="227">
        <v>94.9</v>
      </c>
      <c r="S419" s="227" t="s">
        <v>4631</v>
      </c>
      <c r="T419" s="227"/>
      <c r="U419" s="3" t="str">
        <f t="shared" si="2"/>
        <v>#REF!</v>
      </c>
      <c r="V419" s="227"/>
      <c r="W419" s="227"/>
      <c r="X419" s="227"/>
      <c r="Y419" s="227"/>
      <c r="Z419" s="227"/>
    </row>
    <row r="420" ht="12.0" customHeight="1">
      <c r="A420" s="227">
        <v>110.0</v>
      </c>
      <c r="B420" s="229" t="s">
        <v>5163</v>
      </c>
      <c r="C420" s="227" t="s">
        <v>2564</v>
      </c>
      <c r="D420" s="227" t="s">
        <v>5847</v>
      </c>
      <c r="E420" s="227">
        <v>16.0</v>
      </c>
      <c r="F420" s="227">
        <v>34.0</v>
      </c>
      <c r="G420" s="227">
        <v>26.0</v>
      </c>
      <c r="H420" s="227">
        <v>11.5</v>
      </c>
      <c r="I420" s="227">
        <v>8.0</v>
      </c>
      <c r="J420" s="227">
        <v>61.0</v>
      </c>
      <c r="K420" s="227">
        <v>14.0</v>
      </c>
      <c r="L420" s="227">
        <v>0.0</v>
      </c>
      <c r="M420" s="227">
        <v>0.0</v>
      </c>
      <c r="N420" s="227">
        <v>0.0</v>
      </c>
      <c r="O420" s="227">
        <v>0.0</v>
      </c>
      <c r="P420" s="227">
        <v>0.0</v>
      </c>
      <c r="Q420" s="227">
        <v>5.9</v>
      </c>
      <c r="R420" s="227">
        <v>94.6</v>
      </c>
      <c r="S420" s="227" t="s">
        <v>4632</v>
      </c>
      <c r="T420" s="227"/>
      <c r="U420" s="3" t="str">
        <f t="shared" si="2"/>
        <v>#REF!</v>
      </c>
      <c r="V420" s="227"/>
      <c r="W420" s="227"/>
      <c r="X420" s="227"/>
      <c r="Y420" s="227"/>
      <c r="Z420" s="227"/>
    </row>
    <row r="421" ht="12.0" customHeight="1">
      <c r="A421" s="227">
        <v>111.0</v>
      </c>
      <c r="B421" s="227" t="s">
        <v>5685</v>
      </c>
      <c r="C421" s="227" t="s">
        <v>117</v>
      </c>
      <c r="D421" s="227" t="s">
        <v>5849</v>
      </c>
      <c r="E421" s="227">
        <v>14.0</v>
      </c>
      <c r="F421" s="227">
        <v>57.0</v>
      </c>
      <c r="G421" s="227">
        <v>14.0</v>
      </c>
      <c r="H421" s="227">
        <v>5.5</v>
      </c>
      <c r="I421" s="227">
        <v>0.0</v>
      </c>
      <c r="J421" s="227">
        <v>0.0</v>
      </c>
      <c r="K421" s="227">
        <v>1.0</v>
      </c>
      <c r="L421" s="227">
        <v>9.0</v>
      </c>
      <c r="M421" s="227">
        <v>3.0</v>
      </c>
      <c r="N421" s="227">
        <v>0.0</v>
      </c>
      <c r="O421" s="227">
        <v>0.0</v>
      </c>
      <c r="P421" s="227">
        <v>1.0</v>
      </c>
      <c r="Q421" s="227">
        <v>6.8</v>
      </c>
      <c r="R421" s="227">
        <v>94.5</v>
      </c>
      <c r="S421" s="227" t="s">
        <v>4631</v>
      </c>
      <c r="T421" s="227"/>
      <c r="U421" s="3" t="str">
        <f t="shared" si="2"/>
        <v>#REF!</v>
      </c>
      <c r="V421" s="227"/>
      <c r="W421" s="227"/>
      <c r="X421" s="227"/>
      <c r="Y421" s="227"/>
      <c r="Z421" s="227"/>
    </row>
    <row r="422" ht="12.0" customHeight="1">
      <c r="A422" s="227">
        <v>112.0</v>
      </c>
      <c r="B422" s="227" t="s">
        <v>5176</v>
      </c>
      <c r="C422" s="227" t="s">
        <v>81</v>
      </c>
      <c r="D422" s="227" t="s">
        <v>5847</v>
      </c>
      <c r="E422" s="227">
        <v>16.0</v>
      </c>
      <c r="F422" s="227">
        <v>28.0</v>
      </c>
      <c r="G422" s="227">
        <v>15.0</v>
      </c>
      <c r="H422" s="227">
        <v>11.5</v>
      </c>
      <c r="I422" s="227">
        <v>7.0</v>
      </c>
      <c r="J422" s="227">
        <v>54.5</v>
      </c>
      <c r="K422" s="227">
        <v>16.0</v>
      </c>
      <c r="L422" s="227">
        <v>3.0</v>
      </c>
      <c r="M422" s="227">
        <v>1.0</v>
      </c>
      <c r="N422" s="227">
        <v>1.0</v>
      </c>
      <c r="O422" s="227">
        <v>1.0</v>
      </c>
      <c r="P422" s="227">
        <v>0.0</v>
      </c>
      <c r="Q422" s="227">
        <v>5.9</v>
      </c>
      <c r="R422" s="227">
        <v>94.45</v>
      </c>
      <c r="S422" s="227" t="s">
        <v>4632</v>
      </c>
      <c r="T422" s="227"/>
      <c r="U422" s="3" t="str">
        <f t="shared" si="2"/>
        <v>#REF!</v>
      </c>
      <c r="V422" s="227"/>
      <c r="W422" s="227"/>
      <c r="X422" s="227"/>
      <c r="Y422" s="227"/>
      <c r="Z422" s="227"/>
    </row>
    <row r="423" ht="12.0" customHeight="1">
      <c r="A423" s="227">
        <v>113.0</v>
      </c>
      <c r="B423" s="227" t="s">
        <v>4881</v>
      </c>
      <c r="C423" s="227" t="s">
        <v>2564</v>
      </c>
      <c r="D423" s="227" t="s">
        <v>5844</v>
      </c>
      <c r="E423" s="227">
        <v>16.0</v>
      </c>
      <c r="F423" s="227">
        <v>30.0</v>
      </c>
      <c r="G423" s="227">
        <v>22.0</v>
      </c>
      <c r="H423" s="227">
        <v>8.0</v>
      </c>
      <c r="I423" s="227">
        <v>4.0</v>
      </c>
      <c r="J423" s="227">
        <v>32.5</v>
      </c>
      <c r="K423" s="227">
        <v>16.0</v>
      </c>
      <c r="L423" s="227">
        <v>3.0</v>
      </c>
      <c r="M423" s="227">
        <v>1.0</v>
      </c>
      <c r="N423" s="227">
        <v>1.0</v>
      </c>
      <c r="O423" s="227">
        <v>1.0</v>
      </c>
      <c r="P423" s="227">
        <v>1.0</v>
      </c>
      <c r="Q423" s="227">
        <v>5.9</v>
      </c>
      <c r="R423" s="227">
        <v>94.25</v>
      </c>
      <c r="S423" s="227" t="s">
        <v>4630</v>
      </c>
      <c r="T423" s="227"/>
      <c r="U423" s="3" t="str">
        <f t="shared" si="2"/>
        <v>#REF!</v>
      </c>
      <c r="V423" s="227"/>
      <c r="W423" s="227"/>
      <c r="X423" s="227"/>
      <c r="Y423" s="227"/>
      <c r="Z423" s="227"/>
    </row>
    <row r="424" ht="12.0" customHeight="1">
      <c r="A424" s="227">
        <v>114.0</v>
      </c>
      <c r="B424" s="227" t="s">
        <v>5030</v>
      </c>
      <c r="C424" s="227" t="s">
        <v>81</v>
      </c>
      <c r="D424" s="227" t="s">
        <v>5844</v>
      </c>
      <c r="E424" s="227">
        <v>15.0</v>
      </c>
      <c r="F424" s="227">
        <v>61.0</v>
      </c>
      <c r="G424" s="227">
        <v>36.0</v>
      </c>
      <c r="H424" s="227">
        <v>3.0</v>
      </c>
      <c r="I424" s="227">
        <v>1.0</v>
      </c>
      <c r="J424" s="227">
        <v>8.0</v>
      </c>
      <c r="K424" s="227">
        <v>1.0</v>
      </c>
      <c r="L424" s="227">
        <v>5.0</v>
      </c>
      <c r="M424" s="227">
        <v>0.0</v>
      </c>
      <c r="N424" s="227">
        <v>1.0</v>
      </c>
      <c r="O424" s="227">
        <v>0.0</v>
      </c>
      <c r="P424" s="227">
        <v>0.0</v>
      </c>
      <c r="Q424" s="227">
        <v>6.3</v>
      </c>
      <c r="R424" s="227">
        <v>93.8</v>
      </c>
      <c r="S424" s="227" t="s">
        <v>4630</v>
      </c>
      <c r="T424" s="227"/>
      <c r="U424" s="3" t="str">
        <f t="shared" si="2"/>
        <v>#REF!</v>
      </c>
      <c r="V424" s="227"/>
      <c r="W424" s="227"/>
      <c r="X424" s="227"/>
      <c r="Y424" s="227"/>
      <c r="Z424" s="227"/>
    </row>
    <row r="425" ht="12.0" customHeight="1">
      <c r="A425" s="227">
        <v>115.0</v>
      </c>
      <c r="B425" s="227" t="s">
        <v>5025</v>
      </c>
      <c r="C425" s="227" t="s">
        <v>77</v>
      </c>
      <c r="D425" s="227" t="s">
        <v>5847</v>
      </c>
      <c r="E425" s="227">
        <v>16.0</v>
      </c>
      <c r="F425" s="227">
        <v>25.0</v>
      </c>
      <c r="G425" s="227">
        <v>9.0</v>
      </c>
      <c r="H425" s="227">
        <v>13.0</v>
      </c>
      <c r="I425" s="227">
        <v>7.0</v>
      </c>
      <c r="J425" s="227">
        <v>51.0</v>
      </c>
      <c r="K425" s="227">
        <v>14.0</v>
      </c>
      <c r="L425" s="227">
        <v>6.0</v>
      </c>
      <c r="M425" s="227">
        <v>0.0</v>
      </c>
      <c r="N425" s="227">
        <v>1.0</v>
      </c>
      <c r="O425" s="227">
        <v>1.0</v>
      </c>
      <c r="P425" s="227">
        <v>1.0</v>
      </c>
      <c r="Q425" s="227">
        <v>5.8</v>
      </c>
      <c r="R425" s="227">
        <v>93.6</v>
      </c>
      <c r="S425" s="227" t="s">
        <v>4632</v>
      </c>
      <c r="T425" s="227"/>
      <c r="U425" s="3" t="str">
        <f t="shared" si="2"/>
        <v>#REF!</v>
      </c>
      <c r="V425" s="227"/>
      <c r="W425" s="227"/>
      <c r="X425" s="227"/>
      <c r="Y425" s="227"/>
      <c r="Z425" s="227"/>
    </row>
    <row r="426" ht="12.0" customHeight="1">
      <c r="A426" s="227">
        <v>116.0</v>
      </c>
      <c r="B426" s="227" t="s">
        <v>5860</v>
      </c>
      <c r="C426" s="227" t="s">
        <v>41</v>
      </c>
      <c r="D426" s="227" t="s">
        <v>5846</v>
      </c>
      <c r="E426" s="227">
        <v>16.0</v>
      </c>
      <c r="F426" s="227">
        <v>58.0</v>
      </c>
      <c r="G426" s="227">
        <v>16.0</v>
      </c>
      <c r="H426" s="227">
        <v>3.5</v>
      </c>
      <c r="I426" s="227">
        <v>1.0</v>
      </c>
      <c r="J426" s="227">
        <v>9.0</v>
      </c>
      <c r="K426" s="227">
        <v>1.0</v>
      </c>
      <c r="L426" s="227">
        <v>8.0</v>
      </c>
      <c r="M426" s="227">
        <v>1.0</v>
      </c>
      <c r="N426" s="227">
        <v>2.0</v>
      </c>
      <c r="O426" s="227">
        <v>1.0</v>
      </c>
      <c r="P426" s="227">
        <v>0.0</v>
      </c>
      <c r="Q426" s="227">
        <v>5.8</v>
      </c>
      <c r="R426" s="227">
        <v>93.4</v>
      </c>
      <c r="S426" s="227" t="s">
        <v>4631</v>
      </c>
      <c r="T426" s="227"/>
      <c r="U426" s="3" t="str">
        <f t="shared" si="2"/>
        <v>#REF!</v>
      </c>
      <c r="V426" s="227"/>
      <c r="W426" s="227"/>
      <c r="X426" s="227"/>
      <c r="Y426" s="227"/>
      <c r="Z426" s="227"/>
    </row>
    <row r="427" ht="12.0" customHeight="1">
      <c r="A427" s="227">
        <v>117.0</v>
      </c>
      <c r="B427" s="227" t="s">
        <v>5451</v>
      </c>
      <c r="C427" s="227" t="s">
        <v>27</v>
      </c>
      <c r="D427" s="227" t="s">
        <v>5846</v>
      </c>
      <c r="E427" s="227">
        <v>14.0</v>
      </c>
      <c r="F427" s="227">
        <v>54.0</v>
      </c>
      <c r="G427" s="227">
        <v>22.0</v>
      </c>
      <c r="H427" s="227">
        <v>4.0</v>
      </c>
      <c r="I427" s="227">
        <v>4.0</v>
      </c>
      <c r="J427" s="227">
        <v>32.0</v>
      </c>
      <c r="K427" s="227">
        <v>5.0</v>
      </c>
      <c r="L427" s="227">
        <v>8.0</v>
      </c>
      <c r="M427" s="227">
        <v>0.0</v>
      </c>
      <c r="N427" s="227">
        <v>0.0</v>
      </c>
      <c r="O427" s="227">
        <v>0.0</v>
      </c>
      <c r="P427" s="227">
        <v>0.0</v>
      </c>
      <c r="Q427" s="227">
        <v>6.7</v>
      </c>
      <c r="R427" s="227">
        <v>93.2</v>
      </c>
      <c r="S427" s="227" t="s">
        <v>4631</v>
      </c>
      <c r="T427" s="227"/>
      <c r="U427" s="3" t="str">
        <f t="shared" si="2"/>
        <v>#REF!</v>
      </c>
      <c r="V427" s="227"/>
      <c r="W427" s="227"/>
      <c r="X427" s="227"/>
      <c r="Y427" s="227"/>
      <c r="Z427" s="227"/>
    </row>
    <row r="428" ht="12.0" customHeight="1">
      <c r="A428" s="227">
        <v>118.0</v>
      </c>
      <c r="B428" s="227" t="s">
        <v>5075</v>
      </c>
      <c r="C428" s="227" t="s">
        <v>111</v>
      </c>
      <c r="D428" s="227" t="s">
        <v>5847</v>
      </c>
      <c r="E428" s="227">
        <v>16.0</v>
      </c>
      <c r="F428" s="227">
        <v>37.0</v>
      </c>
      <c r="G428" s="227">
        <v>13.0</v>
      </c>
      <c r="H428" s="227">
        <v>16.5</v>
      </c>
      <c r="I428" s="227">
        <v>5.5</v>
      </c>
      <c r="J428" s="227">
        <v>41.5</v>
      </c>
      <c r="K428" s="227">
        <v>14.0</v>
      </c>
      <c r="L428" s="227">
        <v>4.0</v>
      </c>
      <c r="M428" s="227">
        <v>0.0</v>
      </c>
      <c r="N428" s="227">
        <v>0.0</v>
      </c>
      <c r="O428" s="227">
        <v>0.0</v>
      </c>
      <c r="P428" s="227">
        <v>0.0</v>
      </c>
      <c r="Q428" s="227">
        <v>5.8</v>
      </c>
      <c r="R428" s="227">
        <v>93.15</v>
      </c>
      <c r="S428" s="227" t="s">
        <v>4632</v>
      </c>
      <c r="T428" s="227"/>
      <c r="U428" s="3" t="str">
        <f t="shared" si="2"/>
        <v>#REF!</v>
      </c>
      <c r="V428" s="227"/>
      <c r="W428" s="227"/>
      <c r="X428" s="227"/>
      <c r="Y428" s="227"/>
      <c r="Z428" s="227"/>
    </row>
    <row r="429" ht="12.0" customHeight="1">
      <c r="A429" s="227">
        <v>119.0</v>
      </c>
      <c r="B429" s="227" t="s">
        <v>5134</v>
      </c>
      <c r="C429" s="227" t="s">
        <v>95</v>
      </c>
      <c r="D429" s="227" t="s">
        <v>5852</v>
      </c>
      <c r="E429" s="227">
        <v>16.0</v>
      </c>
      <c r="F429" s="227">
        <v>36.0</v>
      </c>
      <c r="G429" s="227">
        <v>23.0</v>
      </c>
      <c r="H429" s="227">
        <v>5.0</v>
      </c>
      <c r="I429" s="227">
        <v>4.5</v>
      </c>
      <c r="J429" s="227">
        <v>25.5</v>
      </c>
      <c r="K429" s="227">
        <v>19.0</v>
      </c>
      <c r="L429" s="227">
        <v>4.0</v>
      </c>
      <c r="M429" s="227">
        <v>0.0</v>
      </c>
      <c r="N429" s="227">
        <v>0.0</v>
      </c>
      <c r="O429" s="227">
        <v>2.0</v>
      </c>
      <c r="P429" s="227">
        <v>0.0</v>
      </c>
      <c r="Q429" s="227">
        <v>5.8</v>
      </c>
      <c r="R429" s="227">
        <v>93.05</v>
      </c>
      <c r="S429" s="227" t="s">
        <v>4632</v>
      </c>
      <c r="T429" s="227"/>
      <c r="U429" s="3" t="str">
        <f t="shared" si="2"/>
        <v>#REF!</v>
      </c>
      <c r="V429" s="227"/>
      <c r="W429" s="227"/>
      <c r="X429" s="227"/>
      <c r="Y429" s="227"/>
      <c r="Z429" s="227"/>
    </row>
    <row r="430" ht="12.0" customHeight="1">
      <c r="A430" s="227">
        <v>120.0</v>
      </c>
      <c r="B430" s="227" t="s">
        <v>5496</v>
      </c>
      <c r="C430" s="227" t="s">
        <v>140</v>
      </c>
      <c r="D430" s="227" t="s">
        <v>5849</v>
      </c>
      <c r="E430" s="227">
        <v>16.0</v>
      </c>
      <c r="F430" s="227">
        <v>59.0</v>
      </c>
      <c r="G430" s="227">
        <v>23.0</v>
      </c>
      <c r="H430" s="227">
        <v>0.5</v>
      </c>
      <c r="I430" s="227">
        <v>0.0</v>
      </c>
      <c r="J430" s="227">
        <v>0.0</v>
      </c>
      <c r="K430" s="227">
        <v>0.0</v>
      </c>
      <c r="L430" s="227">
        <v>4.0</v>
      </c>
      <c r="M430" s="227">
        <v>1.0</v>
      </c>
      <c r="N430" s="227">
        <v>1.0</v>
      </c>
      <c r="O430" s="227">
        <v>2.0</v>
      </c>
      <c r="P430" s="227">
        <v>1.0</v>
      </c>
      <c r="Q430" s="227">
        <v>5.8</v>
      </c>
      <c r="R430" s="227">
        <v>93.0</v>
      </c>
      <c r="S430" s="227" t="s">
        <v>4631</v>
      </c>
      <c r="T430" s="227"/>
      <c r="U430" s="3" t="str">
        <f t="shared" si="2"/>
        <v>#REF!</v>
      </c>
      <c r="V430" s="227"/>
      <c r="W430" s="227"/>
      <c r="X430" s="227"/>
      <c r="Y430" s="227"/>
      <c r="Z430" s="227"/>
    </row>
    <row r="431" ht="12.0" customHeight="1">
      <c r="A431" s="227">
        <v>120.0</v>
      </c>
      <c r="B431" s="227" t="s">
        <v>5664</v>
      </c>
      <c r="C431" s="227" t="s">
        <v>20</v>
      </c>
      <c r="D431" s="227" t="s">
        <v>5848</v>
      </c>
      <c r="E431" s="227">
        <v>16.0</v>
      </c>
      <c r="F431" s="227">
        <v>63.0</v>
      </c>
      <c r="G431" s="227">
        <v>12.0</v>
      </c>
      <c r="H431" s="227">
        <v>0.0</v>
      </c>
      <c r="I431" s="227">
        <v>0.0</v>
      </c>
      <c r="J431" s="227">
        <v>0.0</v>
      </c>
      <c r="K431" s="227">
        <v>1.0</v>
      </c>
      <c r="L431" s="227">
        <v>5.0</v>
      </c>
      <c r="M431" s="227">
        <v>4.0</v>
      </c>
      <c r="N431" s="227">
        <v>0.0</v>
      </c>
      <c r="O431" s="227">
        <v>0.0</v>
      </c>
      <c r="P431" s="227">
        <v>1.0</v>
      </c>
      <c r="Q431" s="227">
        <v>5.8</v>
      </c>
      <c r="R431" s="227">
        <v>93.0</v>
      </c>
      <c r="S431" s="227" t="s">
        <v>4631</v>
      </c>
      <c r="T431" s="227"/>
      <c r="U431" s="3" t="str">
        <f t="shared" si="2"/>
        <v>#REF!</v>
      </c>
      <c r="V431" s="227"/>
      <c r="W431" s="227"/>
      <c r="X431" s="227"/>
      <c r="Y431" s="227"/>
      <c r="Z431" s="227"/>
    </row>
    <row r="432" ht="12.0" customHeight="1">
      <c r="A432" s="227">
        <v>120.0</v>
      </c>
      <c r="B432" s="229" t="s">
        <v>5705</v>
      </c>
      <c r="C432" s="227" t="s">
        <v>117</v>
      </c>
      <c r="D432" s="227" t="s">
        <v>5849</v>
      </c>
      <c r="E432" s="227">
        <v>14.0</v>
      </c>
      <c r="F432" s="227">
        <v>63.0</v>
      </c>
      <c r="G432" s="227">
        <v>23.0</v>
      </c>
      <c r="H432" s="227">
        <v>1.5</v>
      </c>
      <c r="I432" s="227">
        <v>0.0</v>
      </c>
      <c r="J432" s="227">
        <v>0.0</v>
      </c>
      <c r="K432" s="227">
        <v>0.0</v>
      </c>
      <c r="L432" s="227">
        <v>5.0</v>
      </c>
      <c r="M432" s="227">
        <v>3.0</v>
      </c>
      <c r="N432" s="227">
        <v>0.0</v>
      </c>
      <c r="O432" s="227">
        <v>1.0</v>
      </c>
      <c r="P432" s="227">
        <v>0.0</v>
      </c>
      <c r="Q432" s="227">
        <v>6.6</v>
      </c>
      <c r="R432" s="227">
        <v>93.0</v>
      </c>
      <c r="S432" s="227" t="s">
        <v>4631</v>
      </c>
      <c r="T432" s="227"/>
      <c r="U432" s="3" t="str">
        <f t="shared" si="2"/>
        <v>#REF!</v>
      </c>
      <c r="V432" s="227"/>
      <c r="W432" s="227"/>
      <c r="X432" s="227"/>
      <c r="Y432" s="227"/>
      <c r="Z432" s="227"/>
    </row>
    <row r="433" ht="12.0" customHeight="1">
      <c r="A433" s="227">
        <v>123.0</v>
      </c>
      <c r="B433" s="227" t="s">
        <v>5144</v>
      </c>
      <c r="C433" s="227" t="s">
        <v>53</v>
      </c>
      <c r="D433" s="227" t="s">
        <v>5850</v>
      </c>
      <c r="E433" s="227">
        <v>14.0</v>
      </c>
      <c r="F433" s="227">
        <v>27.0</v>
      </c>
      <c r="G433" s="227">
        <v>25.0</v>
      </c>
      <c r="H433" s="227">
        <v>12.0</v>
      </c>
      <c r="I433" s="227">
        <v>6.0</v>
      </c>
      <c r="J433" s="227">
        <v>34.0</v>
      </c>
      <c r="K433" s="227">
        <v>17.0</v>
      </c>
      <c r="L433" s="227">
        <v>0.0</v>
      </c>
      <c r="M433" s="227">
        <v>0.0</v>
      </c>
      <c r="N433" s="227">
        <v>3.0</v>
      </c>
      <c r="O433" s="227">
        <v>0.0</v>
      </c>
      <c r="P433" s="227">
        <v>0.0</v>
      </c>
      <c r="Q433" s="227">
        <v>6.6</v>
      </c>
      <c r="R433" s="227">
        <v>92.9</v>
      </c>
      <c r="S433" s="227" t="s">
        <v>4632</v>
      </c>
      <c r="T433" s="227"/>
      <c r="U433" s="3" t="str">
        <f t="shared" si="2"/>
        <v>#REF!</v>
      </c>
      <c r="V433" s="227"/>
      <c r="W433" s="227"/>
      <c r="X433" s="227"/>
      <c r="Y433" s="227"/>
      <c r="Z433" s="227"/>
    </row>
    <row r="434" ht="12.0" customHeight="1">
      <c r="A434" s="227">
        <v>124.0</v>
      </c>
      <c r="B434" s="227" t="s">
        <v>4960</v>
      </c>
      <c r="C434" s="227" t="s">
        <v>68</v>
      </c>
      <c r="D434" s="227" t="s">
        <v>5845</v>
      </c>
      <c r="E434" s="227">
        <v>11.0</v>
      </c>
      <c r="F434" s="227">
        <v>52.0</v>
      </c>
      <c r="G434" s="227">
        <v>23.0</v>
      </c>
      <c r="H434" s="227">
        <v>5.5</v>
      </c>
      <c r="I434" s="227">
        <v>2.0</v>
      </c>
      <c r="J434" s="227">
        <v>22.0</v>
      </c>
      <c r="K434" s="227">
        <v>3.0</v>
      </c>
      <c r="L434" s="227">
        <v>5.0</v>
      </c>
      <c r="M434" s="227">
        <v>0.0</v>
      </c>
      <c r="N434" s="227">
        <v>0.0</v>
      </c>
      <c r="O434" s="227">
        <v>1.0</v>
      </c>
      <c r="P434" s="227">
        <v>1.0</v>
      </c>
      <c r="Q434" s="227">
        <v>8.4</v>
      </c>
      <c r="R434" s="227">
        <v>92.2</v>
      </c>
      <c r="S434" s="227" t="s">
        <v>4630</v>
      </c>
      <c r="T434" s="227"/>
      <c r="U434" s="3" t="str">
        <f t="shared" si="2"/>
        <v>#REF!</v>
      </c>
      <c r="V434" s="227"/>
      <c r="W434" s="227"/>
      <c r="X434" s="227"/>
      <c r="Y434" s="227"/>
      <c r="Z434" s="227"/>
    </row>
    <row r="435" ht="12.0" customHeight="1">
      <c r="A435" s="227">
        <v>125.0</v>
      </c>
      <c r="B435" s="227" t="s">
        <v>4788</v>
      </c>
      <c r="C435" s="227" t="s">
        <v>47</v>
      </c>
      <c r="D435" s="227" t="s">
        <v>5849</v>
      </c>
      <c r="E435" s="227">
        <v>15.0</v>
      </c>
      <c r="F435" s="227">
        <v>64.0</v>
      </c>
      <c r="G435" s="227">
        <v>13.0</v>
      </c>
      <c r="H435" s="227">
        <v>1.0</v>
      </c>
      <c r="I435" s="227">
        <v>1.0</v>
      </c>
      <c r="J435" s="227">
        <v>6.0</v>
      </c>
      <c r="K435" s="227">
        <v>1.0</v>
      </c>
      <c r="L435" s="227">
        <v>5.0</v>
      </c>
      <c r="M435" s="227">
        <v>2.0</v>
      </c>
      <c r="N435" s="227">
        <v>0.0</v>
      </c>
      <c r="O435" s="227">
        <v>0.0</v>
      </c>
      <c r="P435" s="227">
        <v>1.0</v>
      </c>
      <c r="Q435" s="227">
        <v>6.1</v>
      </c>
      <c r="R435" s="227">
        <v>92.1</v>
      </c>
      <c r="S435" s="227" t="s">
        <v>4631</v>
      </c>
      <c r="T435" s="227"/>
      <c r="U435" s="3" t="str">
        <f t="shared" si="2"/>
        <v>#REF!</v>
      </c>
      <c r="V435" s="227"/>
      <c r="W435" s="227"/>
      <c r="X435" s="227"/>
      <c r="Y435" s="227"/>
      <c r="Z435" s="227"/>
    </row>
    <row r="436" ht="12.0" customHeight="1">
      <c r="A436" s="227">
        <v>126.0</v>
      </c>
      <c r="B436" s="227" t="s">
        <v>5564</v>
      </c>
      <c r="C436" s="227" t="s">
        <v>111</v>
      </c>
      <c r="D436" s="227" t="s">
        <v>5846</v>
      </c>
      <c r="E436" s="227">
        <v>16.0</v>
      </c>
      <c r="F436" s="227">
        <v>60.0</v>
      </c>
      <c r="G436" s="227">
        <v>19.0</v>
      </c>
      <c r="H436" s="227">
        <v>2.5</v>
      </c>
      <c r="I436" s="227">
        <v>0.0</v>
      </c>
      <c r="J436" s="227">
        <v>0.0</v>
      </c>
      <c r="K436" s="227">
        <v>0.0</v>
      </c>
      <c r="L436" s="227">
        <v>8.0</v>
      </c>
      <c r="M436" s="227">
        <v>1.0</v>
      </c>
      <c r="N436" s="227">
        <v>2.0</v>
      </c>
      <c r="O436" s="227">
        <v>1.0</v>
      </c>
      <c r="P436" s="227">
        <v>0.0</v>
      </c>
      <c r="Q436" s="227">
        <v>5.8</v>
      </c>
      <c r="R436" s="227">
        <v>92.0</v>
      </c>
      <c r="S436" s="227" t="s">
        <v>4631</v>
      </c>
      <c r="T436" s="227"/>
      <c r="U436" s="3" t="str">
        <f t="shared" si="2"/>
        <v>#REF!</v>
      </c>
      <c r="V436" s="227"/>
      <c r="W436" s="227"/>
      <c r="X436" s="227"/>
      <c r="Y436" s="227"/>
      <c r="Z436" s="227"/>
    </row>
    <row r="437" ht="12.0" customHeight="1">
      <c r="A437" s="227">
        <v>126.0</v>
      </c>
      <c r="B437" s="227" t="s">
        <v>5456</v>
      </c>
      <c r="C437" s="227" t="s">
        <v>83</v>
      </c>
      <c r="D437" s="227" t="s">
        <v>5846</v>
      </c>
      <c r="E437" s="227">
        <v>16.0</v>
      </c>
      <c r="F437" s="227">
        <v>45.0</v>
      </c>
      <c r="G437" s="227">
        <v>10.0</v>
      </c>
      <c r="H437" s="227">
        <v>0.0</v>
      </c>
      <c r="I437" s="227">
        <v>0.0</v>
      </c>
      <c r="J437" s="227">
        <v>0.0</v>
      </c>
      <c r="K437" s="227">
        <v>0.0</v>
      </c>
      <c r="L437" s="227">
        <v>21.0</v>
      </c>
      <c r="M437" s="227">
        <v>7.0</v>
      </c>
      <c r="N437" s="227">
        <v>0.0</v>
      </c>
      <c r="O437" s="227">
        <v>0.0</v>
      </c>
      <c r="P437" s="227">
        <v>0.0</v>
      </c>
      <c r="Q437" s="227">
        <v>5.8</v>
      </c>
      <c r="R437" s="227">
        <v>92.0</v>
      </c>
      <c r="S437" s="227" t="s">
        <v>4631</v>
      </c>
      <c r="T437" s="227"/>
      <c r="U437" s="3" t="str">
        <f t="shared" si="2"/>
        <v>#REF!</v>
      </c>
      <c r="V437" s="227"/>
      <c r="W437" s="227"/>
      <c r="X437" s="227"/>
      <c r="Y437" s="227"/>
      <c r="Z437" s="227"/>
    </row>
    <row r="438" ht="12.0" customHeight="1">
      <c r="A438" s="227">
        <v>126.0</v>
      </c>
      <c r="B438" s="227" t="s">
        <v>5477</v>
      </c>
      <c r="C438" s="227" t="s">
        <v>47</v>
      </c>
      <c r="D438" s="227" t="s">
        <v>5846</v>
      </c>
      <c r="E438" s="227">
        <v>16.0</v>
      </c>
      <c r="F438" s="227">
        <v>58.0</v>
      </c>
      <c r="G438" s="227">
        <v>10.0</v>
      </c>
      <c r="H438" s="227">
        <v>2.0</v>
      </c>
      <c r="I438" s="227">
        <v>0.0</v>
      </c>
      <c r="J438" s="227">
        <v>0.0</v>
      </c>
      <c r="K438" s="227">
        <v>0.0</v>
      </c>
      <c r="L438" s="227">
        <v>15.0</v>
      </c>
      <c r="M438" s="227">
        <v>4.0</v>
      </c>
      <c r="N438" s="227">
        <v>0.0</v>
      </c>
      <c r="O438" s="227">
        <v>0.0</v>
      </c>
      <c r="P438" s="227">
        <v>0.0</v>
      </c>
      <c r="Q438" s="227">
        <v>5.8</v>
      </c>
      <c r="R438" s="227">
        <v>92.0</v>
      </c>
      <c r="S438" s="227" t="s">
        <v>4631</v>
      </c>
      <c r="T438" s="227"/>
      <c r="U438" s="3" t="str">
        <f t="shared" si="2"/>
        <v>#REF!</v>
      </c>
      <c r="V438" s="227"/>
      <c r="W438" s="227"/>
      <c r="X438" s="227"/>
      <c r="Y438" s="227"/>
      <c r="Z438" s="227"/>
    </row>
    <row r="439" ht="12.0" customHeight="1">
      <c r="A439" s="227">
        <v>129.0</v>
      </c>
      <c r="B439" s="227" t="s">
        <v>5211</v>
      </c>
      <c r="C439" s="227" t="s">
        <v>47</v>
      </c>
      <c r="D439" s="227" t="s">
        <v>5847</v>
      </c>
      <c r="E439" s="227">
        <v>16.0</v>
      </c>
      <c r="F439" s="227">
        <v>27.0</v>
      </c>
      <c r="G439" s="227">
        <v>11.0</v>
      </c>
      <c r="H439" s="227">
        <v>7.0</v>
      </c>
      <c r="I439" s="227">
        <v>6.0</v>
      </c>
      <c r="J439" s="227">
        <v>34.0</v>
      </c>
      <c r="K439" s="227">
        <v>10.0</v>
      </c>
      <c r="L439" s="227">
        <v>0.0</v>
      </c>
      <c r="M439" s="227">
        <v>0.0</v>
      </c>
      <c r="N439" s="227">
        <v>3.0</v>
      </c>
      <c r="O439" s="227">
        <v>4.0</v>
      </c>
      <c r="P439" s="227">
        <v>1.0</v>
      </c>
      <c r="Q439" s="227">
        <v>5.7</v>
      </c>
      <c r="R439" s="227">
        <v>91.9</v>
      </c>
      <c r="S439" s="227" t="s">
        <v>4632</v>
      </c>
      <c r="T439" s="227"/>
      <c r="U439" s="3" t="str">
        <f t="shared" si="2"/>
        <v>#REF!</v>
      </c>
      <c r="V439" s="227"/>
      <c r="W439" s="227"/>
      <c r="X439" s="227"/>
      <c r="Y439" s="227"/>
      <c r="Z439" s="227"/>
    </row>
    <row r="440" ht="12.0" customHeight="1">
      <c r="A440" s="227">
        <v>130.0</v>
      </c>
      <c r="B440" s="227" t="s">
        <v>4895</v>
      </c>
      <c r="C440" s="227" t="s">
        <v>77</v>
      </c>
      <c r="D440" s="227" t="s">
        <v>5844</v>
      </c>
      <c r="E440" s="227">
        <v>16.0</v>
      </c>
      <c r="F440" s="227">
        <v>29.0</v>
      </c>
      <c r="G440" s="227">
        <v>16.0</v>
      </c>
      <c r="H440" s="227">
        <v>10.5</v>
      </c>
      <c r="I440" s="227">
        <v>7.0</v>
      </c>
      <c r="J440" s="227">
        <v>41.0</v>
      </c>
      <c r="K440" s="227">
        <v>20.0</v>
      </c>
      <c r="L440" s="227">
        <v>3.0</v>
      </c>
      <c r="M440" s="227">
        <v>0.0</v>
      </c>
      <c r="N440" s="227">
        <v>1.0</v>
      </c>
      <c r="O440" s="227">
        <v>0.0</v>
      </c>
      <c r="P440" s="227">
        <v>0.0</v>
      </c>
      <c r="Q440" s="227">
        <v>5.7</v>
      </c>
      <c r="R440" s="227">
        <v>91.6</v>
      </c>
      <c r="S440" s="227" t="s">
        <v>4630</v>
      </c>
      <c r="T440" s="227"/>
      <c r="U440" s="3" t="str">
        <f t="shared" si="2"/>
        <v>#REF!</v>
      </c>
      <c r="V440" s="227"/>
      <c r="W440" s="227"/>
      <c r="X440" s="227"/>
      <c r="Y440" s="227"/>
      <c r="Z440" s="227"/>
    </row>
    <row r="441" ht="12.0" customHeight="1">
      <c r="A441" s="227">
        <v>131.0</v>
      </c>
      <c r="B441" s="227" t="s">
        <v>5142</v>
      </c>
      <c r="C441" s="227" t="s">
        <v>44</v>
      </c>
      <c r="D441" s="227" t="s">
        <v>5850</v>
      </c>
      <c r="E441" s="227">
        <v>16.0</v>
      </c>
      <c r="F441" s="227">
        <v>24.0</v>
      </c>
      <c r="G441" s="227">
        <v>21.0</v>
      </c>
      <c r="H441" s="227">
        <v>13.0</v>
      </c>
      <c r="I441" s="227">
        <v>10.0</v>
      </c>
      <c r="J441" s="227">
        <v>50.5</v>
      </c>
      <c r="K441" s="227">
        <v>19.0</v>
      </c>
      <c r="L441" s="227">
        <v>0.0</v>
      </c>
      <c r="M441" s="227">
        <v>0.0</v>
      </c>
      <c r="N441" s="227">
        <v>0.0</v>
      </c>
      <c r="O441" s="227">
        <v>0.0</v>
      </c>
      <c r="P441" s="227">
        <v>0.0</v>
      </c>
      <c r="Q441" s="227">
        <v>5.7</v>
      </c>
      <c r="R441" s="227">
        <v>91.55</v>
      </c>
      <c r="S441" s="227" t="s">
        <v>4632</v>
      </c>
      <c r="T441" s="227"/>
      <c r="U441" s="3" t="str">
        <f t="shared" si="2"/>
        <v>#REF!</v>
      </c>
      <c r="V441" s="227"/>
      <c r="W441" s="227"/>
      <c r="X441" s="227"/>
      <c r="Y441" s="227"/>
      <c r="Z441" s="227"/>
    </row>
    <row r="442" ht="12.0" customHeight="1">
      <c r="A442" s="227">
        <v>132.0</v>
      </c>
      <c r="B442" s="227" t="s">
        <v>5136</v>
      </c>
      <c r="C442" s="227" t="s">
        <v>39</v>
      </c>
      <c r="D442" s="227" t="s">
        <v>5852</v>
      </c>
      <c r="E442" s="227">
        <v>13.0</v>
      </c>
      <c r="F442" s="227">
        <v>36.0</v>
      </c>
      <c r="G442" s="227">
        <v>19.0</v>
      </c>
      <c r="H442" s="227">
        <v>8.5</v>
      </c>
      <c r="I442" s="227">
        <v>6.0</v>
      </c>
      <c r="J442" s="227">
        <v>43.0</v>
      </c>
      <c r="K442" s="227">
        <v>9.0</v>
      </c>
      <c r="L442" s="227">
        <v>3.0</v>
      </c>
      <c r="M442" s="227">
        <v>0.0</v>
      </c>
      <c r="N442" s="227">
        <v>1.0</v>
      </c>
      <c r="O442" s="227">
        <v>2.0</v>
      </c>
      <c r="P442" s="227">
        <v>0.0</v>
      </c>
      <c r="Q442" s="227">
        <v>7.0</v>
      </c>
      <c r="R442" s="227">
        <v>91.3</v>
      </c>
      <c r="S442" s="227" t="s">
        <v>4632</v>
      </c>
      <c r="T442" s="227"/>
      <c r="U442" s="3" t="str">
        <f t="shared" si="2"/>
        <v>#REF!</v>
      </c>
      <c r="V442" s="227"/>
      <c r="W442" s="227"/>
      <c r="X442" s="227"/>
      <c r="Y442" s="227"/>
      <c r="Z442" s="227"/>
    </row>
    <row r="443" ht="12.0" customHeight="1">
      <c r="A443" s="227">
        <v>132.0</v>
      </c>
      <c r="B443" s="227" t="s">
        <v>5186</v>
      </c>
      <c r="C443" s="227" t="s">
        <v>111</v>
      </c>
      <c r="D443" s="227" t="s">
        <v>5850</v>
      </c>
      <c r="E443" s="227">
        <v>12.0</v>
      </c>
      <c r="F443" s="227">
        <v>28.0</v>
      </c>
      <c r="G443" s="227">
        <v>9.0</v>
      </c>
      <c r="H443" s="227">
        <v>14.0</v>
      </c>
      <c r="I443" s="227">
        <v>9.0</v>
      </c>
      <c r="J443" s="227">
        <v>58.0</v>
      </c>
      <c r="K443" s="227">
        <v>11.0</v>
      </c>
      <c r="L443" s="227">
        <v>1.0</v>
      </c>
      <c r="M443" s="227">
        <v>0.0</v>
      </c>
      <c r="N443" s="227">
        <v>2.0</v>
      </c>
      <c r="O443" s="227">
        <v>1.0</v>
      </c>
      <c r="P443" s="227">
        <v>0.0</v>
      </c>
      <c r="Q443" s="227">
        <v>7.6</v>
      </c>
      <c r="R443" s="227">
        <v>91.3</v>
      </c>
      <c r="S443" s="227" t="s">
        <v>4632</v>
      </c>
      <c r="T443" s="227"/>
      <c r="U443" s="3" t="str">
        <f t="shared" si="2"/>
        <v>#REF!</v>
      </c>
      <c r="V443" s="227"/>
      <c r="W443" s="227"/>
      <c r="X443" s="227"/>
      <c r="Y443" s="227"/>
      <c r="Z443" s="227"/>
    </row>
    <row r="444" ht="12.0" customHeight="1">
      <c r="A444" s="227">
        <v>134.0</v>
      </c>
      <c r="B444" s="227" t="s">
        <v>5484</v>
      </c>
      <c r="C444" s="227" t="s">
        <v>20</v>
      </c>
      <c r="D444" s="227" t="s">
        <v>5846</v>
      </c>
      <c r="E444" s="227">
        <v>16.0</v>
      </c>
      <c r="F444" s="227">
        <v>59.0</v>
      </c>
      <c r="G444" s="227">
        <v>11.0</v>
      </c>
      <c r="H444" s="227">
        <v>2.0</v>
      </c>
      <c r="I444" s="227">
        <v>0.0</v>
      </c>
      <c r="J444" s="227">
        <v>0.0</v>
      </c>
      <c r="K444" s="227">
        <v>0.0</v>
      </c>
      <c r="L444" s="227">
        <v>15.0</v>
      </c>
      <c r="M444" s="227">
        <v>2.0</v>
      </c>
      <c r="N444" s="227">
        <v>1.0</v>
      </c>
      <c r="O444" s="227">
        <v>0.0</v>
      </c>
      <c r="P444" s="227">
        <v>0.0</v>
      </c>
      <c r="Q444" s="227">
        <v>5.7</v>
      </c>
      <c r="R444" s="227">
        <v>90.5</v>
      </c>
      <c r="S444" s="227" t="s">
        <v>4631</v>
      </c>
      <c r="T444" s="227"/>
      <c r="U444" s="3" t="str">
        <f t="shared" si="2"/>
        <v>#REF!</v>
      </c>
      <c r="V444" s="227"/>
      <c r="W444" s="227"/>
      <c r="X444" s="227"/>
      <c r="Y444" s="227"/>
      <c r="Z444" s="227"/>
    </row>
    <row r="445" ht="12.0" customHeight="1">
      <c r="A445" s="227">
        <v>135.0</v>
      </c>
      <c r="B445" s="227" t="s">
        <v>5473</v>
      </c>
      <c r="C445" s="227" t="s">
        <v>18</v>
      </c>
      <c r="D445" s="227" t="s">
        <v>5846</v>
      </c>
      <c r="E445" s="227">
        <v>16.0</v>
      </c>
      <c r="F445" s="227">
        <v>58.0</v>
      </c>
      <c r="G445" s="227">
        <v>12.0</v>
      </c>
      <c r="H445" s="227">
        <v>1.5</v>
      </c>
      <c r="I445" s="227">
        <v>1.0</v>
      </c>
      <c r="J445" s="227">
        <v>9.0</v>
      </c>
      <c r="K445" s="227">
        <v>1.0</v>
      </c>
      <c r="L445" s="227">
        <v>15.0</v>
      </c>
      <c r="M445" s="227">
        <v>1.0</v>
      </c>
      <c r="N445" s="227">
        <v>1.0</v>
      </c>
      <c r="O445" s="227">
        <v>0.0</v>
      </c>
      <c r="P445" s="227">
        <v>0.0</v>
      </c>
      <c r="Q445" s="227">
        <v>5.6</v>
      </c>
      <c r="R445" s="227">
        <v>90.4</v>
      </c>
      <c r="S445" s="227" t="s">
        <v>4631</v>
      </c>
      <c r="T445" s="227"/>
      <c r="U445" s="3" t="str">
        <f t="shared" si="2"/>
        <v>#REF!</v>
      </c>
      <c r="V445" s="227"/>
      <c r="W445" s="227"/>
      <c r="X445" s="227"/>
      <c r="Y445" s="227"/>
      <c r="Z445" s="227"/>
    </row>
    <row r="446" ht="12.0" customHeight="1">
      <c r="A446" s="227">
        <v>136.0</v>
      </c>
      <c r="B446" s="227" t="s">
        <v>5560</v>
      </c>
      <c r="C446" s="227" t="s">
        <v>41</v>
      </c>
      <c r="D446" s="227" t="s">
        <v>5849</v>
      </c>
      <c r="E446" s="227">
        <v>16.0</v>
      </c>
      <c r="F446" s="227">
        <v>52.0</v>
      </c>
      <c r="G446" s="227">
        <v>27.0</v>
      </c>
      <c r="H446" s="227">
        <v>5.0</v>
      </c>
      <c r="I446" s="227">
        <v>1.0</v>
      </c>
      <c r="J446" s="227">
        <v>11.0</v>
      </c>
      <c r="K446" s="227">
        <v>4.0</v>
      </c>
      <c r="L446" s="227">
        <v>5.0</v>
      </c>
      <c r="M446" s="227">
        <v>1.0</v>
      </c>
      <c r="N446" s="227">
        <v>0.0</v>
      </c>
      <c r="O446" s="227">
        <v>2.0</v>
      </c>
      <c r="P446" s="227">
        <v>0.0</v>
      </c>
      <c r="Q446" s="227">
        <v>5.6</v>
      </c>
      <c r="R446" s="227">
        <v>89.6</v>
      </c>
      <c r="S446" s="227" t="s">
        <v>4631</v>
      </c>
      <c r="T446" s="227"/>
      <c r="U446" s="3" t="str">
        <f t="shared" si="2"/>
        <v>#REF!</v>
      </c>
      <c r="V446" s="227"/>
      <c r="W446" s="227"/>
      <c r="X446" s="227"/>
      <c r="Y446" s="227"/>
      <c r="Z446" s="227"/>
    </row>
    <row r="447" ht="12.0" customHeight="1">
      <c r="A447" s="227">
        <v>137.0</v>
      </c>
      <c r="B447" s="227" t="s">
        <v>4855</v>
      </c>
      <c r="C447" s="227" t="s">
        <v>90</v>
      </c>
      <c r="D447" s="227" t="s">
        <v>5844</v>
      </c>
      <c r="E447" s="227">
        <v>16.0</v>
      </c>
      <c r="F447" s="227">
        <v>30.0</v>
      </c>
      <c r="G447" s="227">
        <v>12.0</v>
      </c>
      <c r="H447" s="227">
        <v>10.5</v>
      </c>
      <c r="I447" s="227">
        <v>5.5</v>
      </c>
      <c r="J447" s="227">
        <v>39.5</v>
      </c>
      <c r="K447" s="227">
        <v>13.0</v>
      </c>
      <c r="L447" s="227">
        <v>3.0</v>
      </c>
      <c r="M447" s="227">
        <v>1.0</v>
      </c>
      <c r="N447" s="227">
        <v>1.0</v>
      </c>
      <c r="O447" s="227">
        <v>0.0</v>
      </c>
      <c r="P447" s="227">
        <v>1.0</v>
      </c>
      <c r="Q447" s="227">
        <v>5.6</v>
      </c>
      <c r="R447" s="227">
        <v>89.45</v>
      </c>
      <c r="S447" s="227" t="s">
        <v>4630</v>
      </c>
      <c r="T447" s="227"/>
      <c r="U447" s="3" t="str">
        <f t="shared" si="2"/>
        <v>#REF!</v>
      </c>
      <c r="V447" s="227"/>
      <c r="W447" s="227"/>
      <c r="X447" s="227"/>
      <c r="Y447" s="227"/>
      <c r="Z447" s="227"/>
    </row>
    <row r="448" ht="12.0" customHeight="1">
      <c r="A448" s="227">
        <v>138.0</v>
      </c>
      <c r="B448" s="227" t="s">
        <v>5556</v>
      </c>
      <c r="C448" s="227" t="s">
        <v>23</v>
      </c>
      <c r="D448" s="227" t="s">
        <v>5849</v>
      </c>
      <c r="E448" s="227">
        <v>16.0</v>
      </c>
      <c r="F448" s="227">
        <v>63.0</v>
      </c>
      <c r="G448" s="227">
        <v>22.0</v>
      </c>
      <c r="H448" s="227">
        <v>4.0</v>
      </c>
      <c r="I448" s="227">
        <v>0.0</v>
      </c>
      <c r="J448" s="227">
        <v>0.0</v>
      </c>
      <c r="K448" s="227">
        <v>0.0</v>
      </c>
      <c r="L448" s="227">
        <v>5.0</v>
      </c>
      <c r="M448" s="227">
        <v>1.0</v>
      </c>
      <c r="N448" s="227">
        <v>1.0</v>
      </c>
      <c r="O448" s="227">
        <v>0.0</v>
      </c>
      <c r="P448" s="227">
        <v>0.0</v>
      </c>
      <c r="Q448" s="227">
        <v>5.6</v>
      </c>
      <c r="R448" s="227">
        <v>89.3</v>
      </c>
      <c r="S448" s="227" t="s">
        <v>4631</v>
      </c>
      <c r="T448" s="227"/>
      <c r="U448" s="3" t="str">
        <f t="shared" si="2"/>
        <v>#REF!</v>
      </c>
      <c r="V448" s="227"/>
      <c r="W448" s="227"/>
      <c r="X448" s="227"/>
      <c r="Y448" s="227"/>
      <c r="Z448" s="227"/>
    </row>
    <row r="449" ht="12.0" customHeight="1">
      <c r="A449" s="227">
        <v>139.0</v>
      </c>
      <c r="B449" s="227" t="s">
        <v>5663</v>
      </c>
      <c r="C449" s="227" t="s">
        <v>77</v>
      </c>
      <c r="D449" s="227" t="s">
        <v>5849</v>
      </c>
      <c r="E449" s="227">
        <v>14.0</v>
      </c>
      <c r="F449" s="227">
        <v>53.0</v>
      </c>
      <c r="G449" s="227">
        <v>21.0</v>
      </c>
      <c r="H449" s="227">
        <v>6.0</v>
      </c>
      <c r="I449" s="227">
        <v>1.0</v>
      </c>
      <c r="J449" s="227">
        <v>7.0</v>
      </c>
      <c r="K449" s="227">
        <v>2.0</v>
      </c>
      <c r="L449" s="227">
        <v>6.0</v>
      </c>
      <c r="M449" s="227">
        <v>1.0</v>
      </c>
      <c r="N449" s="227">
        <v>1.0</v>
      </c>
      <c r="O449" s="227">
        <v>1.0</v>
      </c>
      <c r="P449" s="227">
        <v>0.0</v>
      </c>
      <c r="Q449" s="227">
        <v>6.4</v>
      </c>
      <c r="R449" s="227">
        <v>89.2</v>
      </c>
      <c r="S449" s="227" t="s">
        <v>4631</v>
      </c>
      <c r="T449" s="227"/>
      <c r="U449" s="3" t="str">
        <f t="shared" si="2"/>
        <v>#REF!</v>
      </c>
      <c r="V449" s="227"/>
      <c r="W449" s="227"/>
      <c r="X449" s="227"/>
      <c r="Y449" s="227"/>
      <c r="Z449" s="227"/>
    </row>
    <row r="450" ht="12.0" customHeight="1">
      <c r="A450" s="227">
        <v>139.0</v>
      </c>
      <c r="B450" s="227" t="s">
        <v>5469</v>
      </c>
      <c r="C450" s="227" t="s">
        <v>83</v>
      </c>
      <c r="D450" s="227" t="s">
        <v>5848</v>
      </c>
      <c r="E450" s="227">
        <v>16.0</v>
      </c>
      <c r="F450" s="227">
        <v>59.0</v>
      </c>
      <c r="G450" s="227">
        <v>14.0</v>
      </c>
      <c r="H450" s="227">
        <v>2.0</v>
      </c>
      <c r="I450" s="227">
        <v>1.0</v>
      </c>
      <c r="J450" s="227">
        <v>2.0</v>
      </c>
      <c r="K450" s="227">
        <v>1.0</v>
      </c>
      <c r="L450" s="227">
        <v>9.0</v>
      </c>
      <c r="M450" s="227">
        <v>2.0</v>
      </c>
      <c r="N450" s="227">
        <v>0.0</v>
      </c>
      <c r="O450" s="227">
        <v>1.0</v>
      </c>
      <c r="P450" s="227">
        <v>0.0</v>
      </c>
      <c r="Q450" s="227">
        <v>5.6</v>
      </c>
      <c r="R450" s="227">
        <v>89.2</v>
      </c>
      <c r="S450" s="227" t="s">
        <v>4631</v>
      </c>
      <c r="T450" s="227"/>
      <c r="U450" s="3" t="str">
        <f t="shared" si="2"/>
        <v>#REF!</v>
      </c>
      <c r="V450" s="227"/>
      <c r="W450" s="227"/>
      <c r="X450" s="227"/>
      <c r="Y450" s="227"/>
      <c r="Z450" s="227"/>
    </row>
    <row r="451" ht="12.0" customHeight="1">
      <c r="A451" s="227">
        <v>141.0</v>
      </c>
      <c r="B451" s="227" t="s">
        <v>5148</v>
      </c>
      <c r="C451" s="227" t="s">
        <v>41</v>
      </c>
      <c r="D451" s="227" t="s">
        <v>5850</v>
      </c>
      <c r="E451" s="227">
        <v>16.0</v>
      </c>
      <c r="F451" s="227">
        <v>33.0</v>
      </c>
      <c r="G451" s="227">
        <v>19.0</v>
      </c>
      <c r="H451" s="227">
        <v>12.5</v>
      </c>
      <c r="I451" s="227">
        <v>5.5</v>
      </c>
      <c r="J451" s="227">
        <v>51.5</v>
      </c>
      <c r="K451" s="227">
        <v>15.0</v>
      </c>
      <c r="L451" s="227">
        <v>0.0</v>
      </c>
      <c r="M451" s="227">
        <v>0.0</v>
      </c>
      <c r="N451" s="227">
        <v>1.0</v>
      </c>
      <c r="O451" s="227">
        <v>0.0</v>
      </c>
      <c r="P451" s="227">
        <v>0.0</v>
      </c>
      <c r="Q451" s="227">
        <v>5.6</v>
      </c>
      <c r="R451" s="227">
        <v>89.15</v>
      </c>
      <c r="S451" s="227" t="s">
        <v>4632</v>
      </c>
      <c r="T451" s="227"/>
      <c r="U451" s="3" t="str">
        <f t="shared" si="2"/>
        <v>#REF!</v>
      </c>
      <c r="V451" s="227"/>
      <c r="W451" s="227"/>
      <c r="X451" s="227"/>
      <c r="Y451" s="227"/>
      <c r="Z451" s="227"/>
    </row>
    <row r="452" ht="12.0" customHeight="1">
      <c r="A452" s="227">
        <v>142.0</v>
      </c>
      <c r="B452" s="227" t="s">
        <v>5468</v>
      </c>
      <c r="C452" s="227" t="s">
        <v>117</v>
      </c>
      <c r="D452" s="227" t="s">
        <v>5848</v>
      </c>
      <c r="E452" s="227">
        <v>16.0</v>
      </c>
      <c r="F452" s="227">
        <v>51.0</v>
      </c>
      <c r="G452" s="227">
        <v>29.0</v>
      </c>
      <c r="H452" s="227">
        <v>2.5</v>
      </c>
      <c r="I452" s="227">
        <v>0.0</v>
      </c>
      <c r="J452" s="227">
        <v>0.0</v>
      </c>
      <c r="K452" s="227">
        <v>0.0</v>
      </c>
      <c r="L452" s="227">
        <v>9.0</v>
      </c>
      <c r="M452" s="227">
        <v>2.0</v>
      </c>
      <c r="N452" s="227">
        <v>0.0</v>
      </c>
      <c r="O452" s="227">
        <v>0.0</v>
      </c>
      <c r="P452" s="227">
        <v>1.0</v>
      </c>
      <c r="Q452" s="227">
        <v>5.6</v>
      </c>
      <c r="R452" s="227">
        <v>89.0</v>
      </c>
      <c r="S452" s="227" t="s">
        <v>4631</v>
      </c>
      <c r="T452" s="227"/>
      <c r="U452" s="3" t="str">
        <f t="shared" si="2"/>
        <v>#REF!</v>
      </c>
      <c r="V452" s="227"/>
      <c r="W452" s="227"/>
      <c r="X452" s="227"/>
      <c r="Y452" s="227"/>
      <c r="Z452" s="227"/>
    </row>
    <row r="453" ht="12.0" customHeight="1">
      <c r="A453" s="227">
        <v>143.0</v>
      </c>
      <c r="B453" s="227" t="s">
        <v>4856</v>
      </c>
      <c r="C453" s="227" t="s">
        <v>18</v>
      </c>
      <c r="D453" s="227" t="s">
        <v>5845</v>
      </c>
      <c r="E453" s="227">
        <v>14.0</v>
      </c>
      <c r="F453" s="227">
        <v>50.0</v>
      </c>
      <c r="G453" s="227">
        <v>29.0</v>
      </c>
      <c r="H453" s="227">
        <v>5.0</v>
      </c>
      <c r="I453" s="227">
        <v>3.5</v>
      </c>
      <c r="J453" s="227">
        <v>23.0</v>
      </c>
      <c r="K453" s="227">
        <v>6.0</v>
      </c>
      <c r="L453" s="227">
        <v>1.0</v>
      </c>
      <c r="M453" s="227">
        <v>0.0</v>
      </c>
      <c r="N453" s="227">
        <v>1.0</v>
      </c>
      <c r="O453" s="227">
        <v>0.0</v>
      </c>
      <c r="P453" s="227">
        <v>0.0</v>
      </c>
      <c r="Q453" s="227">
        <v>6.3</v>
      </c>
      <c r="R453" s="227">
        <v>88.8</v>
      </c>
      <c r="S453" s="227" t="s">
        <v>4630</v>
      </c>
      <c r="T453" s="227"/>
      <c r="U453" s="3" t="str">
        <f t="shared" si="2"/>
        <v>#REF!</v>
      </c>
      <c r="V453" s="227"/>
      <c r="W453" s="227"/>
      <c r="X453" s="227"/>
      <c r="Y453" s="227"/>
      <c r="Z453" s="227"/>
    </row>
    <row r="454" ht="12.0" customHeight="1">
      <c r="A454" s="227">
        <v>143.0</v>
      </c>
      <c r="B454" s="229" t="s">
        <v>4874</v>
      </c>
      <c r="C454" s="227" t="s">
        <v>83</v>
      </c>
      <c r="D454" s="227" t="s">
        <v>5844</v>
      </c>
      <c r="E454" s="227">
        <v>16.0</v>
      </c>
      <c r="F454" s="227">
        <v>34.0</v>
      </c>
      <c r="G454" s="227">
        <v>15.0</v>
      </c>
      <c r="H454" s="227">
        <v>9.0</v>
      </c>
      <c r="I454" s="227">
        <v>4.0</v>
      </c>
      <c r="J454" s="227">
        <v>33.0</v>
      </c>
      <c r="K454" s="227">
        <v>11.0</v>
      </c>
      <c r="L454" s="227">
        <v>4.0</v>
      </c>
      <c r="M454" s="227">
        <v>1.0</v>
      </c>
      <c r="N454" s="227">
        <v>0.0</v>
      </c>
      <c r="O454" s="227">
        <v>1.0</v>
      </c>
      <c r="P454" s="227">
        <v>1.0</v>
      </c>
      <c r="Q454" s="227">
        <v>5.6</v>
      </c>
      <c r="R454" s="227">
        <v>88.8</v>
      </c>
      <c r="S454" s="227" t="s">
        <v>4630</v>
      </c>
      <c r="T454" s="227"/>
      <c r="U454" s="3" t="str">
        <f t="shared" si="2"/>
        <v>#REF!</v>
      </c>
      <c r="V454" s="227"/>
      <c r="W454" s="227"/>
      <c r="X454" s="227"/>
      <c r="Y454" s="227"/>
      <c r="Z454" s="227"/>
    </row>
    <row r="455" ht="12.0" customHeight="1">
      <c r="A455" s="227">
        <v>143.0</v>
      </c>
      <c r="B455" s="227" t="s">
        <v>4956</v>
      </c>
      <c r="C455" s="227" t="s">
        <v>39</v>
      </c>
      <c r="D455" s="227" t="s">
        <v>5844</v>
      </c>
      <c r="E455" s="227">
        <v>16.0</v>
      </c>
      <c r="F455" s="227">
        <v>29.0</v>
      </c>
      <c r="G455" s="227">
        <v>13.0</v>
      </c>
      <c r="H455" s="227">
        <v>12.5</v>
      </c>
      <c r="I455" s="227">
        <v>10.5</v>
      </c>
      <c r="J455" s="227">
        <v>68.0</v>
      </c>
      <c r="K455" s="227">
        <v>13.0</v>
      </c>
      <c r="L455" s="227">
        <v>0.0</v>
      </c>
      <c r="M455" s="227">
        <v>0.0</v>
      </c>
      <c r="N455" s="227">
        <v>0.0</v>
      </c>
      <c r="O455" s="227">
        <v>0.0</v>
      </c>
      <c r="P455" s="227">
        <v>0.0</v>
      </c>
      <c r="Q455" s="227">
        <v>5.6</v>
      </c>
      <c r="R455" s="227">
        <v>88.8</v>
      </c>
      <c r="S455" s="227" t="s">
        <v>4630</v>
      </c>
      <c r="T455" s="227"/>
      <c r="U455" s="3" t="str">
        <f t="shared" si="2"/>
        <v>#REF!</v>
      </c>
      <c r="V455" s="227"/>
      <c r="W455" s="227"/>
      <c r="X455" s="227"/>
      <c r="Y455" s="227"/>
      <c r="Z455" s="227"/>
    </row>
    <row r="456" ht="12.0" customHeight="1">
      <c r="A456" s="227">
        <v>146.0</v>
      </c>
      <c r="B456" s="227" t="s">
        <v>4871</v>
      </c>
      <c r="C456" s="227" t="s">
        <v>53</v>
      </c>
      <c r="D456" s="227" t="s">
        <v>5844</v>
      </c>
      <c r="E456" s="227">
        <v>16.0</v>
      </c>
      <c r="F456" s="227">
        <v>62.0</v>
      </c>
      <c r="G456" s="227">
        <v>31.0</v>
      </c>
      <c r="H456" s="227">
        <v>4.0</v>
      </c>
      <c r="I456" s="227">
        <v>1.5</v>
      </c>
      <c r="J456" s="227">
        <v>11.0</v>
      </c>
      <c r="K456" s="227">
        <v>3.0</v>
      </c>
      <c r="L456" s="227">
        <v>0.0</v>
      </c>
      <c r="M456" s="227">
        <v>0.0</v>
      </c>
      <c r="N456" s="227">
        <v>0.0</v>
      </c>
      <c r="O456" s="227">
        <v>0.0</v>
      </c>
      <c r="P456" s="227">
        <v>0.0</v>
      </c>
      <c r="Q456" s="227">
        <v>5.5</v>
      </c>
      <c r="R456" s="227">
        <v>88.6</v>
      </c>
      <c r="S456" s="227" t="s">
        <v>4630</v>
      </c>
      <c r="T456" s="227"/>
      <c r="U456" s="3" t="str">
        <f t="shared" si="2"/>
        <v>#REF!</v>
      </c>
      <c r="V456" s="227"/>
      <c r="W456" s="227"/>
      <c r="X456" s="227"/>
      <c r="Y456" s="227"/>
      <c r="Z456" s="227"/>
    </row>
    <row r="457" ht="12.0" customHeight="1">
      <c r="A457" s="227">
        <v>147.0</v>
      </c>
      <c r="B457" s="227" t="s">
        <v>5543</v>
      </c>
      <c r="C457" s="227" t="s">
        <v>99</v>
      </c>
      <c r="D457" s="227" t="s">
        <v>5846</v>
      </c>
      <c r="E457" s="227">
        <v>16.0</v>
      </c>
      <c r="F457" s="227">
        <v>62.0</v>
      </c>
      <c r="G457" s="227">
        <v>3.0</v>
      </c>
      <c r="H457" s="227">
        <v>2.0</v>
      </c>
      <c r="I457" s="227">
        <v>0.0</v>
      </c>
      <c r="J457" s="227">
        <v>0.0</v>
      </c>
      <c r="K457" s="227">
        <v>0.0</v>
      </c>
      <c r="L457" s="227">
        <v>13.0</v>
      </c>
      <c r="M457" s="227">
        <v>3.0</v>
      </c>
      <c r="N457" s="227">
        <v>0.0</v>
      </c>
      <c r="O457" s="227">
        <v>0.0</v>
      </c>
      <c r="P457" s="227">
        <v>0.0</v>
      </c>
      <c r="Q457" s="227">
        <v>5.5</v>
      </c>
      <c r="R457" s="227">
        <v>87.5</v>
      </c>
      <c r="S457" s="227" t="s">
        <v>4631</v>
      </c>
      <c r="T457" s="227"/>
      <c r="U457" s="3" t="str">
        <f t="shared" si="2"/>
        <v>#REF!</v>
      </c>
      <c r="V457" s="227"/>
      <c r="W457" s="227"/>
      <c r="X457" s="227"/>
      <c r="Y457" s="227"/>
      <c r="Z457" s="227"/>
    </row>
    <row r="458" ht="12.0" customHeight="1">
      <c r="A458" s="227">
        <v>148.0</v>
      </c>
      <c r="B458" s="227" t="s">
        <v>5867</v>
      </c>
      <c r="C458" s="227" t="s">
        <v>27</v>
      </c>
      <c r="D458" s="227" t="s">
        <v>5846</v>
      </c>
      <c r="E458" s="227">
        <v>16.0</v>
      </c>
      <c r="F458" s="227">
        <v>67.0</v>
      </c>
      <c r="G458" s="227">
        <v>6.0</v>
      </c>
      <c r="H458" s="227">
        <v>2.5</v>
      </c>
      <c r="I458" s="227">
        <v>0.0</v>
      </c>
      <c r="J458" s="227">
        <v>0.0</v>
      </c>
      <c r="K458" s="227">
        <v>0.0</v>
      </c>
      <c r="L458" s="227">
        <v>10.0</v>
      </c>
      <c r="M458" s="227">
        <v>2.0</v>
      </c>
      <c r="N458" s="227">
        <v>0.0</v>
      </c>
      <c r="O458" s="227">
        <v>0.0</v>
      </c>
      <c r="P458" s="227">
        <v>0.0</v>
      </c>
      <c r="Q458" s="227">
        <v>5.4</v>
      </c>
      <c r="R458" s="227">
        <v>86.5</v>
      </c>
      <c r="S458" s="227" t="s">
        <v>4631</v>
      </c>
      <c r="T458" s="227"/>
      <c r="U458" s="3" t="str">
        <f t="shared" si="2"/>
        <v>#REF!</v>
      </c>
      <c r="V458" s="227"/>
      <c r="W458" s="227"/>
      <c r="X458" s="227"/>
      <c r="Y458" s="227"/>
      <c r="Z458" s="227"/>
    </row>
    <row r="459" ht="12.0" customHeight="1">
      <c r="A459" s="227">
        <v>149.0</v>
      </c>
      <c r="B459" s="227" t="s">
        <v>5276</v>
      </c>
      <c r="C459" s="227" t="s">
        <v>31</v>
      </c>
      <c r="D459" s="227" t="s">
        <v>5850</v>
      </c>
      <c r="E459" s="227">
        <v>16.0</v>
      </c>
      <c r="F459" s="227">
        <v>26.0</v>
      </c>
      <c r="G459" s="227">
        <v>15.0</v>
      </c>
      <c r="H459" s="227">
        <v>11.0</v>
      </c>
      <c r="I459" s="227">
        <v>8.0</v>
      </c>
      <c r="J459" s="227">
        <v>61.0</v>
      </c>
      <c r="K459" s="227">
        <v>15.0</v>
      </c>
      <c r="L459" s="227">
        <v>1.0</v>
      </c>
      <c r="M459" s="227">
        <v>0.0</v>
      </c>
      <c r="N459" s="227">
        <v>1.0</v>
      </c>
      <c r="O459" s="227">
        <v>0.0</v>
      </c>
      <c r="P459" s="227">
        <v>0.0</v>
      </c>
      <c r="Q459" s="227">
        <v>5.4</v>
      </c>
      <c r="R459" s="227">
        <v>85.6</v>
      </c>
      <c r="S459" s="227" t="s">
        <v>4632</v>
      </c>
      <c r="T459" s="227"/>
      <c r="U459" s="3" t="str">
        <f t="shared" si="2"/>
        <v>#REF!</v>
      </c>
      <c r="V459" s="227"/>
      <c r="W459" s="227"/>
      <c r="X459" s="227"/>
      <c r="Y459" s="227"/>
      <c r="Z459" s="227"/>
    </row>
    <row r="460" ht="12.0" customHeight="1">
      <c r="A460" s="227">
        <v>150.0</v>
      </c>
      <c r="B460" s="227" t="s">
        <v>5012</v>
      </c>
      <c r="C460" s="227" t="s">
        <v>114</v>
      </c>
      <c r="D460" s="227" t="s">
        <v>4630</v>
      </c>
      <c r="E460" s="227">
        <v>12.0</v>
      </c>
      <c r="F460" s="227">
        <v>43.0</v>
      </c>
      <c r="G460" s="227">
        <v>31.0</v>
      </c>
      <c r="H460" s="227">
        <v>5.0</v>
      </c>
      <c r="I460" s="227">
        <v>0.0</v>
      </c>
      <c r="J460" s="227">
        <v>0.0</v>
      </c>
      <c r="K460" s="227">
        <v>2.0</v>
      </c>
      <c r="L460" s="227">
        <v>5.0</v>
      </c>
      <c r="M460" s="227">
        <v>3.0</v>
      </c>
      <c r="N460" s="227">
        <v>0.0</v>
      </c>
      <c r="O460" s="227">
        <v>0.0</v>
      </c>
      <c r="P460" s="227">
        <v>1.0</v>
      </c>
      <c r="Q460" s="227">
        <v>7.1</v>
      </c>
      <c r="R460" s="227">
        <v>85.5</v>
      </c>
      <c r="S460" s="227" t="s">
        <v>4630</v>
      </c>
      <c r="T460" s="227"/>
      <c r="U460" s="3" t="str">
        <f t="shared" si="2"/>
        <v>#REF!</v>
      </c>
      <c r="V460" s="227"/>
      <c r="W460" s="227"/>
      <c r="X460" s="227"/>
      <c r="Y460" s="227"/>
      <c r="Z460" s="227"/>
    </row>
    <row r="461" ht="12.0" customHeight="1">
      <c r="A461" s="227">
        <v>150.0</v>
      </c>
      <c r="B461" s="227" t="s">
        <v>4851</v>
      </c>
      <c r="C461" s="227" t="s">
        <v>44</v>
      </c>
      <c r="D461" s="227" t="s">
        <v>5844</v>
      </c>
      <c r="E461" s="227">
        <v>11.0</v>
      </c>
      <c r="F461" s="227">
        <v>62.0</v>
      </c>
      <c r="G461" s="227">
        <v>22.0</v>
      </c>
      <c r="H461" s="227">
        <v>5.5</v>
      </c>
      <c r="I461" s="227">
        <v>0.0</v>
      </c>
      <c r="J461" s="227">
        <v>0.0</v>
      </c>
      <c r="K461" s="227">
        <v>1.0</v>
      </c>
      <c r="L461" s="227">
        <v>3.0</v>
      </c>
      <c r="M461" s="227">
        <v>0.0</v>
      </c>
      <c r="N461" s="227">
        <v>0.0</v>
      </c>
      <c r="O461" s="227">
        <v>1.0</v>
      </c>
      <c r="P461" s="227">
        <v>0.0</v>
      </c>
      <c r="Q461" s="227">
        <v>7.8</v>
      </c>
      <c r="R461" s="227">
        <v>85.5</v>
      </c>
      <c r="S461" s="227" t="s">
        <v>4630</v>
      </c>
      <c r="T461" s="227"/>
      <c r="U461" s="3" t="str">
        <f t="shared" si="2"/>
        <v>#REF!</v>
      </c>
      <c r="V461" s="227"/>
      <c r="W461" s="227"/>
      <c r="X461" s="227"/>
      <c r="Y461" s="227"/>
      <c r="Z461" s="227"/>
    </row>
    <row r="462" ht="12.0" customHeight="1">
      <c r="A462" s="227">
        <v>152.0</v>
      </c>
      <c r="B462" s="227" t="s">
        <v>4930</v>
      </c>
      <c r="C462" s="227" t="s">
        <v>114</v>
      </c>
      <c r="D462" s="227" t="s">
        <v>5844</v>
      </c>
      <c r="E462" s="227">
        <v>16.0</v>
      </c>
      <c r="F462" s="227">
        <v>24.0</v>
      </c>
      <c r="G462" s="227">
        <v>11.0</v>
      </c>
      <c r="H462" s="227">
        <v>9.0</v>
      </c>
      <c r="I462" s="227">
        <v>7.0</v>
      </c>
      <c r="J462" s="227">
        <v>59.5</v>
      </c>
      <c r="K462" s="227">
        <v>15.0</v>
      </c>
      <c r="L462" s="227">
        <v>0.0</v>
      </c>
      <c r="M462" s="227">
        <v>0.0</v>
      </c>
      <c r="N462" s="227">
        <v>2.0</v>
      </c>
      <c r="O462" s="227">
        <v>2.0</v>
      </c>
      <c r="P462" s="227">
        <v>0.0</v>
      </c>
      <c r="Q462" s="227">
        <v>5.3</v>
      </c>
      <c r="R462" s="227">
        <v>85.45</v>
      </c>
      <c r="S462" s="227" t="s">
        <v>4630</v>
      </c>
      <c r="T462" s="227"/>
      <c r="U462" s="3" t="str">
        <f t="shared" si="2"/>
        <v>#REF!</v>
      </c>
      <c r="V462" s="227"/>
      <c r="W462" s="227"/>
      <c r="X462" s="227"/>
      <c r="Y462" s="227"/>
      <c r="Z462" s="227"/>
    </row>
    <row r="463" ht="12.0" customHeight="1">
      <c r="A463" s="227">
        <v>153.0</v>
      </c>
      <c r="B463" s="227" t="s">
        <v>4898</v>
      </c>
      <c r="C463" s="227" t="s">
        <v>31</v>
      </c>
      <c r="D463" s="227" t="s">
        <v>5844</v>
      </c>
      <c r="E463" s="227">
        <v>16.0</v>
      </c>
      <c r="F463" s="227">
        <v>42.0</v>
      </c>
      <c r="G463" s="227">
        <v>27.0</v>
      </c>
      <c r="H463" s="227">
        <v>8.0</v>
      </c>
      <c r="I463" s="227">
        <v>2.0</v>
      </c>
      <c r="J463" s="227">
        <v>14.0</v>
      </c>
      <c r="K463" s="227">
        <v>4.0</v>
      </c>
      <c r="L463" s="227">
        <v>3.0</v>
      </c>
      <c r="M463" s="227">
        <v>1.0</v>
      </c>
      <c r="N463" s="227">
        <v>0.0</v>
      </c>
      <c r="O463" s="227">
        <v>2.0</v>
      </c>
      <c r="P463" s="227">
        <v>0.0</v>
      </c>
      <c r="Q463" s="227">
        <v>5.3</v>
      </c>
      <c r="R463" s="227">
        <v>84.9</v>
      </c>
      <c r="S463" s="227" t="s">
        <v>4630</v>
      </c>
      <c r="T463" s="227"/>
      <c r="U463" s="3" t="str">
        <f t="shared" si="2"/>
        <v>#REF!</v>
      </c>
      <c r="V463" s="227"/>
      <c r="W463" s="227"/>
      <c r="X463" s="227"/>
      <c r="Y463" s="227"/>
      <c r="Z463" s="227"/>
    </row>
    <row r="464" ht="12.0" customHeight="1">
      <c r="A464" s="227">
        <v>154.0</v>
      </c>
      <c r="B464" s="229" t="s">
        <v>4866</v>
      </c>
      <c r="C464" s="227" t="s">
        <v>70</v>
      </c>
      <c r="D464" s="227" t="s">
        <v>5844</v>
      </c>
      <c r="E464" s="227">
        <v>15.0</v>
      </c>
      <c r="F464" s="227">
        <v>30.0</v>
      </c>
      <c r="G464" s="227">
        <v>16.0</v>
      </c>
      <c r="H464" s="227">
        <v>9.0</v>
      </c>
      <c r="I464" s="227">
        <v>7.0</v>
      </c>
      <c r="J464" s="227">
        <v>67.0</v>
      </c>
      <c r="K464" s="227">
        <v>14.0</v>
      </c>
      <c r="L464" s="227">
        <v>0.0</v>
      </c>
      <c r="M464" s="227">
        <v>0.0</v>
      </c>
      <c r="N464" s="227">
        <v>0.0</v>
      </c>
      <c r="O464" s="227">
        <v>1.0</v>
      </c>
      <c r="P464" s="227">
        <v>0.0</v>
      </c>
      <c r="Q464" s="227">
        <v>5.6</v>
      </c>
      <c r="R464" s="227">
        <v>84.7</v>
      </c>
      <c r="S464" s="227" t="s">
        <v>4630</v>
      </c>
      <c r="T464" s="227"/>
      <c r="U464" s="3" t="str">
        <f t="shared" si="2"/>
        <v>#REF!</v>
      </c>
      <c r="V464" s="227"/>
      <c r="W464" s="227"/>
      <c r="X464" s="227"/>
      <c r="Y464" s="227"/>
      <c r="Z464" s="227"/>
    </row>
    <row r="465" ht="12.0" customHeight="1">
      <c r="A465" s="227">
        <v>155.0</v>
      </c>
      <c r="B465" s="227" t="s">
        <v>5290</v>
      </c>
      <c r="C465" s="227" t="s">
        <v>90</v>
      </c>
      <c r="D465" s="227" t="s">
        <v>5847</v>
      </c>
      <c r="E465" s="227">
        <v>14.0</v>
      </c>
      <c r="F465" s="227">
        <v>27.0</v>
      </c>
      <c r="G465" s="227">
        <v>18.0</v>
      </c>
      <c r="H465" s="227">
        <v>9.0</v>
      </c>
      <c r="I465" s="227">
        <v>5.5</v>
      </c>
      <c r="J465" s="227">
        <v>45.5</v>
      </c>
      <c r="K465" s="227">
        <v>20.0</v>
      </c>
      <c r="L465" s="227">
        <v>4.0</v>
      </c>
      <c r="M465" s="227">
        <v>0.0</v>
      </c>
      <c r="N465" s="227">
        <v>0.0</v>
      </c>
      <c r="O465" s="227">
        <v>0.0</v>
      </c>
      <c r="P465" s="227">
        <v>0.0</v>
      </c>
      <c r="Q465" s="227">
        <v>6.0</v>
      </c>
      <c r="R465" s="227">
        <v>84.55</v>
      </c>
      <c r="S465" s="227" t="s">
        <v>4632</v>
      </c>
      <c r="T465" s="227"/>
      <c r="U465" s="3" t="str">
        <f t="shared" si="2"/>
        <v>#REF!</v>
      </c>
      <c r="V465" s="227"/>
      <c r="W465" s="227"/>
      <c r="X465" s="227"/>
      <c r="Y465" s="227"/>
      <c r="Z465" s="227"/>
    </row>
    <row r="466" ht="12.0" customHeight="1">
      <c r="A466" s="227">
        <v>156.0</v>
      </c>
      <c r="B466" s="227" t="s">
        <v>5604</v>
      </c>
      <c r="C466" s="227" t="s">
        <v>111</v>
      </c>
      <c r="D466" s="227" t="s">
        <v>5849</v>
      </c>
      <c r="E466" s="227">
        <v>12.0</v>
      </c>
      <c r="F466" s="227">
        <v>61.0</v>
      </c>
      <c r="G466" s="227">
        <v>28.0</v>
      </c>
      <c r="H466" s="227">
        <v>1.5</v>
      </c>
      <c r="I466" s="227">
        <v>0.0</v>
      </c>
      <c r="J466" s="227">
        <v>0.0</v>
      </c>
      <c r="K466" s="227">
        <v>2.0</v>
      </c>
      <c r="L466" s="227">
        <v>3.0</v>
      </c>
      <c r="M466" s="227">
        <v>0.0</v>
      </c>
      <c r="N466" s="227">
        <v>1.0</v>
      </c>
      <c r="O466" s="227">
        <v>0.0</v>
      </c>
      <c r="P466" s="227">
        <v>0.0</v>
      </c>
      <c r="Q466" s="227">
        <v>7.0</v>
      </c>
      <c r="R466" s="227">
        <v>84.5</v>
      </c>
      <c r="S466" s="227" t="s">
        <v>4631</v>
      </c>
      <c r="T466" s="227"/>
      <c r="U466" s="3" t="str">
        <f t="shared" si="2"/>
        <v>#REF!</v>
      </c>
      <c r="V466" s="227"/>
      <c r="W466" s="227"/>
      <c r="X466" s="227"/>
      <c r="Y466" s="227"/>
      <c r="Z466" s="227"/>
    </row>
    <row r="467" ht="12.0" customHeight="1">
      <c r="A467" s="227">
        <v>157.0</v>
      </c>
      <c r="B467" s="227" t="s">
        <v>4931</v>
      </c>
      <c r="C467" s="227" t="s">
        <v>95</v>
      </c>
      <c r="D467" s="227" t="s">
        <v>5844</v>
      </c>
      <c r="E467" s="227">
        <v>16.0</v>
      </c>
      <c r="F467" s="227">
        <v>25.0</v>
      </c>
      <c r="G467" s="227">
        <v>15.0</v>
      </c>
      <c r="H467" s="227">
        <v>7.0</v>
      </c>
      <c r="I467" s="227">
        <v>3.0</v>
      </c>
      <c r="J467" s="227">
        <v>16.0</v>
      </c>
      <c r="K467" s="227">
        <v>6.0</v>
      </c>
      <c r="L467" s="227">
        <v>1.0</v>
      </c>
      <c r="M467" s="227">
        <v>1.0</v>
      </c>
      <c r="N467" s="227">
        <v>3.0</v>
      </c>
      <c r="O467" s="227">
        <v>2.0</v>
      </c>
      <c r="P467" s="227">
        <v>2.0</v>
      </c>
      <c r="Q467" s="227">
        <v>5.3</v>
      </c>
      <c r="R467" s="227">
        <v>84.1</v>
      </c>
      <c r="S467" s="227" t="s">
        <v>4630</v>
      </c>
      <c r="T467" s="227"/>
      <c r="U467" s="3" t="str">
        <f t="shared" si="2"/>
        <v>#REF!</v>
      </c>
      <c r="V467" s="227"/>
      <c r="W467" s="227"/>
      <c r="X467" s="227"/>
      <c r="Y467" s="227"/>
      <c r="Z467" s="227"/>
    </row>
    <row r="468" ht="12.0" customHeight="1">
      <c r="A468" s="227">
        <v>157.0</v>
      </c>
      <c r="B468" s="227" t="s">
        <v>5559</v>
      </c>
      <c r="C468" s="227" t="s">
        <v>95</v>
      </c>
      <c r="D468" s="227" t="s">
        <v>5848</v>
      </c>
      <c r="E468" s="227">
        <v>15.0</v>
      </c>
      <c r="F468" s="227">
        <v>58.0</v>
      </c>
      <c r="G468" s="227">
        <v>20.0</v>
      </c>
      <c r="H468" s="227">
        <v>3.0</v>
      </c>
      <c r="I468" s="227">
        <v>1.0</v>
      </c>
      <c r="J468" s="227">
        <v>11.0</v>
      </c>
      <c r="K468" s="227">
        <v>1.0</v>
      </c>
      <c r="L468" s="227">
        <v>3.0</v>
      </c>
      <c r="M468" s="227">
        <v>1.0</v>
      </c>
      <c r="N468" s="227">
        <v>0.0</v>
      </c>
      <c r="O468" s="227">
        <v>1.0</v>
      </c>
      <c r="P468" s="227">
        <v>0.0</v>
      </c>
      <c r="Q468" s="227">
        <v>5.6</v>
      </c>
      <c r="R468" s="227">
        <v>84.1</v>
      </c>
      <c r="S468" s="227" t="s">
        <v>4631</v>
      </c>
      <c r="T468" s="227"/>
      <c r="U468" s="3" t="str">
        <f t="shared" si="2"/>
        <v>#REF!</v>
      </c>
      <c r="V468" s="227"/>
      <c r="W468" s="227"/>
      <c r="X468" s="227"/>
      <c r="Y468" s="227"/>
      <c r="Z468" s="227"/>
    </row>
    <row r="469" ht="12.0" customHeight="1">
      <c r="A469" s="227">
        <v>159.0</v>
      </c>
      <c r="B469" s="227" t="s">
        <v>5586</v>
      </c>
      <c r="C469" s="227" t="s">
        <v>2564</v>
      </c>
      <c r="D469" s="227" t="s">
        <v>5846</v>
      </c>
      <c r="E469" s="227">
        <v>16.0</v>
      </c>
      <c r="F469" s="227">
        <v>41.0</v>
      </c>
      <c r="G469" s="227">
        <v>23.0</v>
      </c>
      <c r="H469" s="227">
        <v>1.5</v>
      </c>
      <c r="I469" s="227">
        <v>0.0</v>
      </c>
      <c r="J469" s="227">
        <v>0.0</v>
      </c>
      <c r="K469" s="227">
        <v>0.0</v>
      </c>
      <c r="L469" s="227">
        <v>9.0</v>
      </c>
      <c r="M469" s="227">
        <v>3.0</v>
      </c>
      <c r="N469" s="227">
        <v>3.0</v>
      </c>
      <c r="O469" s="227">
        <v>1.0</v>
      </c>
      <c r="P469" s="227">
        <v>0.0</v>
      </c>
      <c r="Q469" s="227">
        <v>5.2</v>
      </c>
      <c r="R469" s="227">
        <v>84.0</v>
      </c>
      <c r="S469" s="227" t="s">
        <v>4631</v>
      </c>
      <c r="T469" s="227"/>
      <c r="U469" s="3" t="str">
        <f t="shared" si="2"/>
        <v>#REF!</v>
      </c>
      <c r="V469" s="227"/>
      <c r="W469" s="227"/>
      <c r="X469" s="227"/>
      <c r="Y469" s="227"/>
      <c r="Z469" s="227"/>
    </row>
    <row r="470" ht="12.0" customHeight="1">
      <c r="A470" s="227">
        <v>160.0</v>
      </c>
      <c r="B470" s="227" t="s">
        <v>5868</v>
      </c>
      <c r="C470" s="227" t="s">
        <v>68</v>
      </c>
      <c r="D470" s="227" t="s">
        <v>5848</v>
      </c>
      <c r="E470" s="227">
        <v>15.0</v>
      </c>
      <c r="F470" s="227">
        <v>41.0</v>
      </c>
      <c r="G470" s="227">
        <v>10.0</v>
      </c>
      <c r="H470" s="227">
        <v>1.5</v>
      </c>
      <c r="I470" s="227">
        <v>1.0</v>
      </c>
      <c r="J470" s="227">
        <v>12.0</v>
      </c>
      <c r="K470" s="227">
        <v>2.0</v>
      </c>
      <c r="L470" s="227">
        <v>10.0</v>
      </c>
      <c r="M470" s="227">
        <v>4.0</v>
      </c>
      <c r="N470" s="227">
        <v>2.0</v>
      </c>
      <c r="O470" s="227">
        <v>1.0</v>
      </c>
      <c r="P470" s="227">
        <v>0.0</v>
      </c>
      <c r="Q470" s="227">
        <v>5.6</v>
      </c>
      <c r="R470" s="227">
        <v>83.7</v>
      </c>
      <c r="S470" s="227" t="s">
        <v>4631</v>
      </c>
      <c r="T470" s="227"/>
      <c r="U470" s="3" t="str">
        <f t="shared" si="2"/>
        <v>#REF!</v>
      </c>
      <c r="V470" s="227"/>
      <c r="W470" s="227"/>
      <c r="X470" s="227"/>
      <c r="Y470" s="227"/>
      <c r="Z470" s="227"/>
    </row>
    <row r="471" ht="12.0" customHeight="1">
      <c r="A471" s="227">
        <v>161.0</v>
      </c>
      <c r="B471" s="227" t="s">
        <v>5703</v>
      </c>
      <c r="C471" s="227" t="s">
        <v>90</v>
      </c>
      <c r="D471" s="227" t="s">
        <v>5848</v>
      </c>
      <c r="E471" s="227">
        <v>15.0</v>
      </c>
      <c r="F471" s="227">
        <v>59.0</v>
      </c>
      <c r="G471" s="227">
        <v>21.0</v>
      </c>
      <c r="H471" s="227">
        <v>0.0</v>
      </c>
      <c r="I471" s="227">
        <v>0.0</v>
      </c>
      <c r="J471" s="227">
        <v>0.0</v>
      </c>
      <c r="K471" s="227">
        <v>1.0</v>
      </c>
      <c r="L471" s="227">
        <v>7.0</v>
      </c>
      <c r="M471" s="227">
        <v>1.0</v>
      </c>
      <c r="N471" s="227">
        <v>1.0</v>
      </c>
      <c r="O471" s="227">
        <v>0.0</v>
      </c>
      <c r="P471" s="227">
        <v>0.0</v>
      </c>
      <c r="Q471" s="227">
        <v>5.6</v>
      </c>
      <c r="R471" s="227">
        <v>83.5</v>
      </c>
      <c r="S471" s="227" t="s">
        <v>4631</v>
      </c>
      <c r="T471" s="227"/>
      <c r="U471" s="3" t="str">
        <f t="shared" si="2"/>
        <v>#REF!</v>
      </c>
      <c r="V471" s="227"/>
      <c r="W471" s="227"/>
      <c r="X471" s="227"/>
      <c r="Y471" s="227"/>
      <c r="Z471" s="227"/>
    </row>
    <row r="472" ht="12.0" customHeight="1">
      <c r="A472" s="227">
        <v>162.0</v>
      </c>
      <c r="B472" s="227" t="s">
        <v>4901</v>
      </c>
      <c r="C472" s="227" t="s">
        <v>18</v>
      </c>
      <c r="D472" s="227" t="s">
        <v>5844</v>
      </c>
      <c r="E472" s="227">
        <v>16.0</v>
      </c>
      <c r="F472" s="227">
        <v>20.0</v>
      </c>
      <c r="G472" s="227">
        <v>15.0</v>
      </c>
      <c r="H472" s="227">
        <v>15.0</v>
      </c>
      <c r="I472" s="227">
        <v>9.0</v>
      </c>
      <c r="J472" s="227">
        <v>49.0</v>
      </c>
      <c r="K472" s="227">
        <v>12.0</v>
      </c>
      <c r="L472" s="227">
        <v>0.0</v>
      </c>
      <c r="M472" s="227">
        <v>0.0</v>
      </c>
      <c r="N472" s="227">
        <v>2.0</v>
      </c>
      <c r="O472" s="227">
        <v>0.0</v>
      </c>
      <c r="P472" s="227">
        <v>0.0</v>
      </c>
      <c r="Q472" s="227">
        <v>5.2</v>
      </c>
      <c r="R472" s="227">
        <v>83.4</v>
      </c>
      <c r="S472" s="227" t="s">
        <v>4630</v>
      </c>
      <c r="T472" s="227"/>
      <c r="U472" s="3" t="str">
        <f t="shared" si="2"/>
        <v>#REF!</v>
      </c>
      <c r="V472" s="227"/>
      <c r="W472" s="227"/>
      <c r="X472" s="227"/>
      <c r="Y472" s="227"/>
      <c r="Z472" s="227"/>
    </row>
    <row r="473" ht="12.0" customHeight="1">
      <c r="A473" s="227">
        <v>162.0</v>
      </c>
      <c r="B473" s="227" t="s">
        <v>5470</v>
      </c>
      <c r="C473" s="227" t="s">
        <v>90</v>
      </c>
      <c r="D473" s="227" t="s">
        <v>5849</v>
      </c>
      <c r="E473" s="227">
        <v>16.0</v>
      </c>
      <c r="F473" s="227">
        <v>55.0</v>
      </c>
      <c r="G473" s="227">
        <v>23.0</v>
      </c>
      <c r="H473" s="227">
        <v>1.0</v>
      </c>
      <c r="I473" s="227">
        <v>1.0</v>
      </c>
      <c r="J473" s="227">
        <v>9.0</v>
      </c>
      <c r="K473" s="227">
        <v>3.0</v>
      </c>
      <c r="L473" s="227">
        <v>4.0</v>
      </c>
      <c r="M473" s="227">
        <v>1.0</v>
      </c>
      <c r="N473" s="227">
        <v>0.0</v>
      </c>
      <c r="O473" s="227">
        <v>1.0</v>
      </c>
      <c r="P473" s="227">
        <v>0.0</v>
      </c>
      <c r="Q473" s="227">
        <v>5.2</v>
      </c>
      <c r="R473" s="227">
        <v>83.4</v>
      </c>
      <c r="S473" s="227" t="s">
        <v>4631</v>
      </c>
      <c r="T473" s="227"/>
      <c r="U473" s="3" t="str">
        <f t="shared" si="2"/>
        <v>#REF!</v>
      </c>
      <c r="V473" s="227"/>
      <c r="W473" s="227"/>
      <c r="X473" s="227"/>
      <c r="Y473" s="227"/>
      <c r="Z473" s="227"/>
    </row>
    <row r="474" ht="12.0" customHeight="1">
      <c r="A474" s="227">
        <v>164.0</v>
      </c>
      <c r="B474" s="227" t="s">
        <v>5082</v>
      </c>
      <c r="C474" s="227" t="s">
        <v>117</v>
      </c>
      <c r="D474" s="227" t="s">
        <v>5844</v>
      </c>
      <c r="E474" s="227">
        <v>16.0</v>
      </c>
      <c r="F474" s="227">
        <v>25.0</v>
      </c>
      <c r="G474" s="227">
        <v>13.0</v>
      </c>
      <c r="H474" s="227">
        <v>11.0</v>
      </c>
      <c r="I474" s="227">
        <v>6.5</v>
      </c>
      <c r="J474" s="227">
        <v>48.0</v>
      </c>
      <c r="K474" s="227">
        <v>16.0</v>
      </c>
      <c r="L474" s="227">
        <v>0.0</v>
      </c>
      <c r="M474" s="227">
        <v>0.0</v>
      </c>
      <c r="N474" s="227">
        <v>2.0</v>
      </c>
      <c r="O474" s="227">
        <v>0.0</v>
      </c>
      <c r="P474" s="227">
        <v>0.0</v>
      </c>
      <c r="Q474" s="227">
        <v>5.1</v>
      </c>
      <c r="R474" s="227">
        <v>82.3</v>
      </c>
      <c r="S474" s="227" t="s">
        <v>4630</v>
      </c>
      <c r="T474" s="227"/>
      <c r="U474" s="3" t="str">
        <f t="shared" si="2"/>
        <v>#REF!</v>
      </c>
      <c r="V474" s="227"/>
      <c r="W474" s="227"/>
      <c r="X474" s="227"/>
      <c r="Y474" s="227"/>
      <c r="Z474" s="227"/>
    </row>
    <row r="475" ht="12.0" customHeight="1">
      <c r="A475" s="227">
        <v>164.0</v>
      </c>
      <c r="B475" s="227" t="s">
        <v>5156</v>
      </c>
      <c r="C475" s="227" t="s">
        <v>2564</v>
      </c>
      <c r="D475" s="227" t="s">
        <v>5852</v>
      </c>
      <c r="E475" s="227">
        <v>16.0</v>
      </c>
      <c r="F475" s="227">
        <v>35.0</v>
      </c>
      <c r="G475" s="227">
        <v>21.0</v>
      </c>
      <c r="H475" s="227">
        <v>7.0</v>
      </c>
      <c r="I475" s="227">
        <v>5.0</v>
      </c>
      <c r="J475" s="227">
        <v>28.0</v>
      </c>
      <c r="K475" s="227">
        <v>8.0</v>
      </c>
      <c r="L475" s="227">
        <v>3.0</v>
      </c>
      <c r="M475" s="227">
        <v>0.0</v>
      </c>
      <c r="N475" s="227">
        <v>1.0</v>
      </c>
      <c r="O475" s="227">
        <v>1.0</v>
      </c>
      <c r="P475" s="227">
        <v>0.0</v>
      </c>
      <c r="Q475" s="227">
        <v>5.1</v>
      </c>
      <c r="R475" s="227">
        <v>82.3</v>
      </c>
      <c r="S475" s="227" t="s">
        <v>4632</v>
      </c>
      <c r="T475" s="227"/>
      <c r="U475" s="3" t="str">
        <f t="shared" si="2"/>
        <v>#REF!</v>
      </c>
      <c r="V475" s="227"/>
      <c r="W475" s="227"/>
      <c r="X475" s="227"/>
      <c r="Y475" s="227"/>
      <c r="Z475" s="227"/>
    </row>
    <row r="476" ht="12.0" customHeight="1">
      <c r="A476" s="227">
        <v>164.0</v>
      </c>
      <c r="B476" s="227" t="s">
        <v>5472</v>
      </c>
      <c r="C476" s="227" t="s">
        <v>39</v>
      </c>
      <c r="D476" s="227" t="s">
        <v>5846</v>
      </c>
      <c r="E476" s="227">
        <v>13.0</v>
      </c>
      <c r="F476" s="227">
        <v>61.0</v>
      </c>
      <c r="G476" s="227">
        <v>5.0</v>
      </c>
      <c r="H476" s="227">
        <v>2.5</v>
      </c>
      <c r="I476" s="227">
        <v>0.5</v>
      </c>
      <c r="J476" s="227">
        <v>3.0</v>
      </c>
      <c r="K476" s="227">
        <v>1.0</v>
      </c>
      <c r="L476" s="227">
        <v>11.0</v>
      </c>
      <c r="M476" s="227">
        <v>1.0</v>
      </c>
      <c r="N476" s="227">
        <v>0.0</v>
      </c>
      <c r="O476" s="227">
        <v>0.0</v>
      </c>
      <c r="P476" s="227">
        <v>0.0</v>
      </c>
      <c r="Q476" s="227">
        <v>6.3</v>
      </c>
      <c r="R476" s="227">
        <v>82.3</v>
      </c>
      <c r="S476" s="227" t="s">
        <v>4631</v>
      </c>
      <c r="T476" s="227"/>
      <c r="U476" s="3" t="str">
        <f t="shared" si="2"/>
        <v>#REF!</v>
      </c>
      <c r="V476" s="227"/>
      <c r="W476" s="227"/>
      <c r="X476" s="227"/>
      <c r="Y476" s="227"/>
      <c r="Z476" s="227"/>
    </row>
    <row r="477" ht="12.0" customHeight="1">
      <c r="A477" s="227">
        <v>167.0</v>
      </c>
      <c r="B477" s="227" t="s">
        <v>5492</v>
      </c>
      <c r="C477" s="227" t="s">
        <v>140</v>
      </c>
      <c r="D477" s="227" t="s">
        <v>5846</v>
      </c>
      <c r="E477" s="227">
        <v>16.0</v>
      </c>
      <c r="F477" s="227">
        <v>40.0</v>
      </c>
      <c r="G477" s="227">
        <v>5.0</v>
      </c>
      <c r="H477" s="227">
        <v>1.0</v>
      </c>
      <c r="I477" s="227">
        <v>1.0</v>
      </c>
      <c r="J477" s="227">
        <v>7.0</v>
      </c>
      <c r="K477" s="227">
        <v>1.0</v>
      </c>
      <c r="L477" s="227">
        <v>20.0</v>
      </c>
      <c r="M477" s="227">
        <v>2.0</v>
      </c>
      <c r="N477" s="227">
        <v>2.0</v>
      </c>
      <c r="O477" s="227">
        <v>1.0</v>
      </c>
      <c r="P477" s="227">
        <v>0.0</v>
      </c>
      <c r="Q477" s="227">
        <v>5.1</v>
      </c>
      <c r="R477" s="227">
        <v>82.2</v>
      </c>
      <c r="S477" s="227" t="s">
        <v>4631</v>
      </c>
      <c r="T477" s="227"/>
      <c r="U477" s="3" t="str">
        <f t="shared" si="2"/>
        <v>#REF!</v>
      </c>
      <c r="V477" s="227"/>
      <c r="W477" s="227"/>
      <c r="X477" s="227"/>
      <c r="Y477" s="227"/>
      <c r="Z477" s="227"/>
    </row>
    <row r="478" ht="12.0" customHeight="1">
      <c r="A478" s="227">
        <v>168.0</v>
      </c>
      <c r="B478" s="229" t="s">
        <v>4919</v>
      </c>
      <c r="C478" s="227" t="s">
        <v>58</v>
      </c>
      <c r="D478" s="227" t="s">
        <v>5847</v>
      </c>
      <c r="E478" s="227">
        <v>15.0</v>
      </c>
      <c r="F478" s="227">
        <v>22.0</v>
      </c>
      <c r="G478" s="227">
        <v>7.0</v>
      </c>
      <c r="H478" s="227">
        <v>15.0</v>
      </c>
      <c r="I478" s="227">
        <v>6.5</v>
      </c>
      <c r="J478" s="227">
        <v>46.0</v>
      </c>
      <c r="K478" s="227">
        <v>16.0</v>
      </c>
      <c r="L478" s="227">
        <v>2.0</v>
      </c>
      <c r="M478" s="227">
        <v>0.0</v>
      </c>
      <c r="N478" s="227">
        <v>2.0</v>
      </c>
      <c r="O478" s="227">
        <v>0.0</v>
      </c>
      <c r="P478" s="227">
        <v>0.0</v>
      </c>
      <c r="Q478" s="227">
        <v>5.5</v>
      </c>
      <c r="R478" s="227">
        <v>82.1</v>
      </c>
      <c r="S478" s="227" t="s">
        <v>4632</v>
      </c>
      <c r="T478" s="227"/>
      <c r="U478" s="3" t="str">
        <f t="shared" si="2"/>
        <v>#REF!</v>
      </c>
      <c r="V478" s="227"/>
      <c r="W478" s="227"/>
      <c r="X478" s="227"/>
      <c r="Y478" s="227"/>
      <c r="Z478" s="227"/>
    </row>
    <row r="479" ht="12.0" customHeight="1">
      <c r="A479" s="227">
        <v>168.0</v>
      </c>
      <c r="B479" s="227" t="s">
        <v>5570</v>
      </c>
      <c r="C479" s="227" t="s">
        <v>90</v>
      </c>
      <c r="D479" s="227" t="s">
        <v>5846</v>
      </c>
      <c r="E479" s="227">
        <v>15.0</v>
      </c>
      <c r="F479" s="227">
        <v>44.0</v>
      </c>
      <c r="G479" s="227">
        <v>13.0</v>
      </c>
      <c r="H479" s="227">
        <v>7.0</v>
      </c>
      <c r="I479" s="227">
        <v>1.0</v>
      </c>
      <c r="J479" s="227">
        <v>6.0</v>
      </c>
      <c r="K479" s="227">
        <v>5.0</v>
      </c>
      <c r="L479" s="227">
        <v>8.0</v>
      </c>
      <c r="M479" s="227">
        <v>1.0</v>
      </c>
      <c r="N479" s="227">
        <v>0.0</v>
      </c>
      <c r="O479" s="227">
        <v>2.0</v>
      </c>
      <c r="P479" s="227">
        <v>0.0</v>
      </c>
      <c r="Q479" s="227">
        <v>5.5</v>
      </c>
      <c r="R479" s="227">
        <v>82.1</v>
      </c>
      <c r="S479" s="227" t="s">
        <v>4631</v>
      </c>
      <c r="T479" s="227"/>
      <c r="U479" s="3" t="str">
        <f t="shared" si="2"/>
        <v>#REF!</v>
      </c>
      <c r="V479" s="227"/>
      <c r="W479" s="227"/>
      <c r="X479" s="227"/>
      <c r="Y479" s="227"/>
      <c r="Z479" s="227"/>
    </row>
    <row r="480" ht="12.0" customHeight="1">
      <c r="A480" s="227">
        <v>170.0</v>
      </c>
      <c r="B480" s="227" t="s">
        <v>5576</v>
      </c>
      <c r="C480" s="227" t="s">
        <v>140</v>
      </c>
      <c r="D480" s="227" t="s">
        <v>5848</v>
      </c>
      <c r="E480" s="227">
        <v>15.0</v>
      </c>
      <c r="F480" s="227">
        <v>52.0</v>
      </c>
      <c r="G480" s="227">
        <v>32.0</v>
      </c>
      <c r="H480" s="227">
        <v>1.5</v>
      </c>
      <c r="I480" s="227">
        <v>0.5</v>
      </c>
      <c r="J480" s="227">
        <v>5.0</v>
      </c>
      <c r="K480" s="227">
        <v>2.0</v>
      </c>
      <c r="L480" s="227">
        <v>3.0</v>
      </c>
      <c r="M480" s="227">
        <v>1.0</v>
      </c>
      <c r="N480" s="227">
        <v>0.0</v>
      </c>
      <c r="O480" s="227">
        <v>1.0</v>
      </c>
      <c r="P480" s="227">
        <v>0.0</v>
      </c>
      <c r="Q480" s="227">
        <v>5.5</v>
      </c>
      <c r="R480" s="227">
        <v>82.0</v>
      </c>
      <c r="S480" s="227" t="s">
        <v>4631</v>
      </c>
      <c r="T480" s="227"/>
      <c r="U480" s="3" t="str">
        <f t="shared" si="2"/>
        <v>#REF!</v>
      </c>
      <c r="V480" s="227"/>
      <c r="W480" s="227"/>
      <c r="X480" s="227"/>
      <c r="Y480" s="227"/>
      <c r="Z480" s="227"/>
    </row>
    <row r="481" ht="12.0" customHeight="1">
      <c r="A481" s="227">
        <v>171.0</v>
      </c>
      <c r="B481" s="227" t="s">
        <v>4893</v>
      </c>
      <c r="C481" s="227" t="s">
        <v>18</v>
      </c>
      <c r="D481" s="227" t="s">
        <v>5844</v>
      </c>
      <c r="E481" s="227">
        <v>12.0</v>
      </c>
      <c r="F481" s="227">
        <v>46.0</v>
      </c>
      <c r="G481" s="227">
        <v>33.0</v>
      </c>
      <c r="H481" s="227">
        <v>5.0</v>
      </c>
      <c r="I481" s="227">
        <v>0.0</v>
      </c>
      <c r="J481" s="227">
        <v>0.0</v>
      </c>
      <c r="K481" s="227">
        <v>2.0</v>
      </c>
      <c r="L481" s="227">
        <v>6.0</v>
      </c>
      <c r="M481" s="227">
        <v>0.0</v>
      </c>
      <c r="N481" s="227">
        <v>0.0</v>
      </c>
      <c r="O481" s="227">
        <v>2.0</v>
      </c>
      <c r="P481" s="227">
        <v>0.0</v>
      </c>
      <c r="Q481" s="227">
        <v>6.8</v>
      </c>
      <c r="R481" s="227">
        <v>81.5</v>
      </c>
      <c r="S481" s="227" t="s">
        <v>4630</v>
      </c>
      <c r="T481" s="227"/>
      <c r="U481" s="3" t="str">
        <f t="shared" si="2"/>
        <v>#REF!</v>
      </c>
      <c r="V481" s="227"/>
      <c r="W481" s="227"/>
      <c r="X481" s="227"/>
      <c r="Y481" s="227"/>
      <c r="Z481" s="227"/>
    </row>
    <row r="482" ht="12.0" customHeight="1">
      <c r="A482" s="227">
        <v>171.0</v>
      </c>
      <c r="B482" s="227" t="s">
        <v>5869</v>
      </c>
      <c r="C482" s="227" t="s">
        <v>31</v>
      </c>
      <c r="D482" s="227" t="s">
        <v>5846</v>
      </c>
      <c r="E482" s="227">
        <v>15.0</v>
      </c>
      <c r="F482" s="227">
        <v>44.0</v>
      </c>
      <c r="G482" s="227">
        <v>9.0</v>
      </c>
      <c r="H482" s="227">
        <v>4.0</v>
      </c>
      <c r="I482" s="227">
        <v>1.0</v>
      </c>
      <c r="J482" s="227">
        <v>10.0</v>
      </c>
      <c r="K482" s="227">
        <v>2.0</v>
      </c>
      <c r="L482" s="227">
        <v>9.0</v>
      </c>
      <c r="M482" s="227">
        <v>1.0</v>
      </c>
      <c r="N482" s="227">
        <v>2.0</v>
      </c>
      <c r="O482" s="227">
        <v>0.0</v>
      </c>
      <c r="P482" s="227">
        <v>1.0</v>
      </c>
      <c r="Q482" s="227">
        <v>5.4</v>
      </c>
      <c r="R482" s="227">
        <v>81.5</v>
      </c>
      <c r="S482" s="227" t="s">
        <v>4631</v>
      </c>
      <c r="T482" s="227"/>
      <c r="U482" s="3" t="str">
        <f t="shared" si="2"/>
        <v>#REF!</v>
      </c>
      <c r="V482" s="227"/>
      <c r="W482" s="227"/>
      <c r="X482" s="227"/>
      <c r="Y482" s="227"/>
      <c r="Z482" s="227"/>
    </row>
    <row r="483" ht="12.0" customHeight="1">
      <c r="A483" s="227">
        <v>173.0</v>
      </c>
      <c r="B483" s="227" t="s">
        <v>5137</v>
      </c>
      <c r="C483" s="227" t="s">
        <v>44</v>
      </c>
      <c r="D483" s="227" t="s">
        <v>5847</v>
      </c>
      <c r="E483" s="227">
        <v>16.0</v>
      </c>
      <c r="F483" s="227">
        <v>27.0</v>
      </c>
      <c r="G483" s="227">
        <v>12.0</v>
      </c>
      <c r="H483" s="227">
        <v>9.5</v>
      </c>
      <c r="I483" s="227">
        <v>6.0</v>
      </c>
      <c r="J483" s="227">
        <v>39.5</v>
      </c>
      <c r="K483" s="227">
        <v>9.0</v>
      </c>
      <c r="L483" s="227">
        <v>2.0</v>
      </c>
      <c r="M483" s="227">
        <v>0.0</v>
      </c>
      <c r="N483" s="227">
        <v>1.0</v>
      </c>
      <c r="O483" s="227">
        <v>1.0</v>
      </c>
      <c r="P483" s="227">
        <v>1.0</v>
      </c>
      <c r="Q483" s="227">
        <v>5.1</v>
      </c>
      <c r="R483" s="227">
        <v>81.45</v>
      </c>
      <c r="S483" s="227" t="s">
        <v>4632</v>
      </c>
      <c r="T483" s="227"/>
      <c r="U483" s="3" t="str">
        <f t="shared" si="2"/>
        <v>#REF!</v>
      </c>
      <c r="V483" s="227"/>
      <c r="W483" s="227"/>
      <c r="X483" s="227"/>
      <c r="Y483" s="227"/>
      <c r="Z483" s="227"/>
    </row>
    <row r="484" ht="12.0" customHeight="1">
      <c r="A484" s="227">
        <v>174.0</v>
      </c>
      <c r="B484" s="227" t="s">
        <v>5474</v>
      </c>
      <c r="C484" s="227" t="s">
        <v>23</v>
      </c>
      <c r="D484" s="227" t="s">
        <v>5846</v>
      </c>
      <c r="E484" s="227">
        <v>15.0</v>
      </c>
      <c r="F484" s="227">
        <v>57.0</v>
      </c>
      <c r="G484" s="227">
        <v>14.0</v>
      </c>
      <c r="H484" s="227">
        <v>0.0</v>
      </c>
      <c r="I484" s="227">
        <v>0.0</v>
      </c>
      <c r="J484" s="227">
        <v>0.0</v>
      </c>
      <c r="K484" s="227">
        <v>0.0</v>
      </c>
      <c r="L484" s="227">
        <v>11.0</v>
      </c>
      <c r="M484" s="227">
        <v>1.0</v>
      </c>
      <c r="N484" s="227">
        <v>1.0</v>
      </c>
      <c r="O484" s="227">
        <v>0.0</v>
      </c>
      <c r="P484" s="227">
        <v>0.0</v>
      </c>
      <c r="Q484" s="227">
        <v>5.4</v>
      </c>
      <c r="R484" s="227">
        <v>81.0</v>
      </c>
      <c r="S484" s="227" t="s">
        <v>4631</v>
      </c>
      <c r="T484" s="227"/>
      <c r="U484" s="3" t="str">
        <f t="shared" si="2"/>
        <v>#REF!</v>
      </c>
      <c r="V484" s="227"/>
      <c r="W484" s="227"/>
      <c r="X484" s="227"/>
      <c r="Y484" s="227"/>
      <c r="Z484" s="227"/>
    </row>
    <row r="485" ht="12.0" customHeight="1">
      <c r="A485" s="227">
        <v>174.0</v>
      </c>
      <c r="B485" s="227" t="s">
        <v>5549</v>
      </c>
      <c r="C485" s="227" t="s">
        <v>41</v>
      </c>
      <c r="D485" s="227" t="s">
        <v>5846</v>
      </c>
      <c r="E485" s="227">
        <v>13.0</v>
      </c>
      <c r="F485" s="227">
        <v>41.0</v>
      </c>
      <c r="G485" s="227">
        <v>12.0</v>
      </c>
      <c r="H485" s="227">
        <v>5.0</v>
      </c>
      <c r="I485" s="227">
        <v>0.0</v>
      </c>
      <c r="J485" s="227">
        <v>0.0</v>
      </c>
      <c r="K485" s="227">
        <v>0.0</v>
      </c>
      <c r="L485" s="227">
        <v>11.0</v>
      </c>
      <c r="M485" s="227">
        <v>3.0</v>
      </c>
      <c r="N485" s="227">
        <v>1.0</v>
      </c>
      <c r="O485" s="227">
        <v>2.0</v>
      </c>
      <c r="P485" s="227">
        <v>0.0</v>
      </c>
      <c r="Q485" s="227">
        <v>6.2</v>
      </c>
      <c r="R485" s="227">
        <v>81.0</v>
      </c>
      <c r="S485" s="227" t="s">
        <v>4631</v>
      </c>
      <c r="T485" s="227"/>
      <c r="U485" s="3" t="str">
        <f t="shared" si="2"/>
        <v>#REF!</v>
      </c>
      <c r="V485" s="227"/>
      <c r="W485" s="227"/>
      <c r="X485" s="227"/>
      <c r="Y485" s="227"/>
      <c r="Z485" s="227"/>
    </row>
    <row r="486" ht="12.0" customHeight="1">
      <c r="A486" s="227">
        <v>176.0</v>
      </c>
      <c r="B486" s="229" t="s">
        <v>5160</v>
      </c>
      <c r="C486" s="227" t="s">
        <v>114</v>
      </c>
      <c r="D486" s="227" t="s">
        <v>5847</v>
      </c>
      <c r="E486" s="227">
        <v>16.0</v>
      </c>
      <c r="F486" s="227">
        <v>26.0</v>
      </c>
      <c r="G486" s="227">
        <v>16.0</v>
      </c>
      <c r="H486" s="227">
        <v>10.5</v>
      </c>
      <c r="I486" s="227">
        <v>5.0</v>
      </c>
      <c r="J486" s="227">
        <v>43.5</v>
      </c>
      <c r="K486" s="227">
        <v>20.0</v>
      </c>
      <c r="L486" s="227">
        <v>2.0</v>
      </c>
      <c r="M486" s="227">
        <v>0.0</v>
      </c>
      <c r="N486" s="227">
        <v>0.0</v>
      </c>
      <c r="O486" s="227">
        <v>0.0</v>
      </c>
      <c r="P486" s="227">
        <v>0.0</v>
      </c>
      <c r="Q486" s="227">
        <v>5.1</v>
      </c>
      <c r="R486" s="227">
        <v>80.85</v>
      </c>
      <c r="S486" s="227" t="s">
        <v>4632</v>
      </c>
      <c r="T486" s="227"/>
      <c r="U486" s="3" t="str">
        <f t="shared" si="2"/>
        <v>#REF!</v>
      </c>
      <c r="V486" s="227"/>
      <c r="W486" s="227"/>
      <c r="X486" s="227"/>
      <c r="Y486" s="227"/>
      <c r="Z486" s="227"/>
    </row>
    <row r="487" ht="12.0" customHeight="1">
      <c r="A487" s="227">
        <v>177.0</v>
      </c>
      <c r="B487" s="227" t="s">
        <v>4846</v>
      </c>
      <c r="C487" s="227" t="s">
        <v>90</v>
      </c>
      <c r="D487" s="227" t="s">
        <v>5845</v>
      </c>
      <c r="E487" s="227">
        <v>16.0</v>
      </c>
      <c r="F487" s="227">
        <v>46.0</v>
      </c>
      <c r="G487" s="227">
        <v>27.0</v>
      </c>
      <c r="H487" s="227">
        <v>7.5</v>
      </c>
      <c r="I487" s="227">
        <v>2.5</v>
      </c>
      <c r="J487" s="227">
        <v>18.0</v>
      </c>
      <c r="K487" s="227">
        <v>4.0</v>
      </c>
      <c r="L487" s="227">
        <v>3.0</v>
      </c>
      <c r="M487" s="227">
        <v>0.0</v>
      </c>
      <c r="N487" s="227">
        <v>0.0</v>
      </c>
      <c r="O487" s="227">
        <v>0.0</v>
      </c>
      <c r="P487" s="227">
        <v>0.0</v>
      </c>
      <c r="Q487" s="227">
        <v>5.0</v>
      </c>
      <c r="R487" s="227">
        <v>80.8</v>
      </c>
      <c r="S487" s="227" t="s">
        <v>4630</v>
      </c>
      <c r="T487" s="227"/>
      <c r="U487" s="3" t="str">
        <f t="shared" si="2"/>
        <v>#REF!</v>
      </c>
      <c r="V487" s="227"/>
      <c r="W487" s="227"/>
      <c r="X487" s="227"/>
      <c r="Y487" s="227"/>
      <c r="Z487" s="227"/>
    </row>
    <row r="488" ht="12.0" customHeight="1">
      <c r="A488" s="227">
        <v>178.0</v>
      </c>
      <c r="B488" s="227" t="s">
        <v>5029</v>
      </c>
      <c r="C488" s="227" t="s">
        <v>20</v>
      </c>
      <c r="D488" s="227" t="s">
        <v>5847</v>
      </c>
      <c r="E488" s="227">
        <v>11.0</v>
      </c>
      <c r="F488" s="227">
        <v>23.0</v>
      </c>
      <c r="G488" s="227">
        <v>7.0</v>
      </c>
      <c r="H488" s="227">
        <v>7.0</v>
      </c>
      <c r="I488" s="227">
        <v>7.0</v>
      </c>
      <c r="J488" s="227">
        <v>42.5</v>
      </c>
      <c r="K488" s="227">
        <v>22.0</v>
      </c>
      <c r="L488" s="227">
        <v>1.0</v>
      </c>
      <c r="M488" s="227">
        <v>0.0</v>
      </c>
      <c r="N488" s="227">
        <v>1.0</v>
      </c>
      <c r="O488" s="227">
        <v>1.0</v>
      </c>
      <c r="P488" s="227">
        <v>0.0</v>
      </c>
      <c r="Q488" s="227">
        <v>7.3</v>
      </c>
      <c r="R488" s="227">
        <v>80.75</v>
      </c>
      <c r="S488" s="227" t="s">
        <v>4632</v>
      </c>
      <c r="T488" s="227"/>
      <c r="U488" s="3" t="str">
        <f t="shared" si="2"/>
        <v>#REF!</v>
      </c>
      <c r="V488" s="227"/>
      <c r="W488" s="227"/>
      <c r="X488" s="227"/>
      <c r="Y488" s="227"/>
      <c r="Z488" s="227"/>
    </row>
    <row r="489" ht="12.0" customHeight="1">
      <c r="A489" s="227">
        <v>179.0</v>
      </c>
      <c r="B489" s="227" t="s">
        <v>5464</v>
      </c>
      <c r="C489" s="227" t="s">
        <v>90</v>
      </c>
      <c r="D489" s="227" t="s">
        <v>5846</v>
      </c>
      <c r="E489" s="227">
        <v>15.0</v>
      </c>
      <c r="F489" s="227">
        <v>51.0</v>
      </c>
      <c r="G489" s="227">
        <v>12.0</v>
      </c>
      <c r="H489" s="227">
        <v>2.5</v>
      </c>
      <c r="I489" s="227">
        <v>0.0</v>
      </c>
      <c r="J489" s="227">
        <v>0.0</v>
      </c>
      <c r="K489" s="227">
        <v>0.0</v>
      </c>
      <c r="L489" s="227">
        <v>12.0</v>
      </c>
      <c r="M489" s="227">
        <v>2.0</v>
      </c>
      <c r="N489" s="227">
        <v>1.0</v>
      </c>
      <c r="O489" s="227">
        <v>0.0</v>
      </c>
      <c r="P489" s="227">
        <v>0.0</v>
      </c>
      <c r="Q489" s="227">
        <v>5.4</v>
      </c>
      <c r="R489" s="227">
        <v>80.5</v>
      </c>
      <c r="S489" s="227" t="s">
        <v>4631</v>
      </c>
      <c r="T489" s="227"/>
      <c r="U489" s="3" t="str">
        <f t="shared" si="2"/>
        <v>#REF!</v>
      </c>
      <c r="V489" s="227"/>
      <c r="W489" s="227"/>
      <c r="X489" s="227"/>
      <c r="Y489" s="227"/>
      <c r="Z489" s="227"/>
    </row>
    <row r="490" ht="12.0" customHeight="1">
      <c r="A490" s="227">
        <v>179.0</v>
      </c>
      <c r="B490" s="227" t="s">
        <v>5706</v>
      </c>
      <c r="C490" s="227" t="s">
        <v>18</v>
      </c>
      <c r="D490" s="227" t="s">
        <v>5848</v>
      </c>
      <c r="E490" s="227">
        <v>16.0</v>
      </c>
      <c r="F490" s="227">
        <v>47.0</v>
      </c>
      <c r="G490" s="227">
        <v>28.0</v>
      </c>
      <c r="H490" s="227">
        <v>3.5</v>
      </c>
      <c r="I490" s="227">
        <v>0.0</v>
      </c>
      <c r="J490" s="227">
        <v>0.0</v>
      </c>
      <c r="K490" s="227">
        <v>1.0</v>
      </c>
      <c r="L490" s="227">
        <v>6.0</v>
      </c>
      <c r="M490" s="227">
        <v>3.0</v>
      </c>
      <c r="N490" s="227">
        <v>0.0</v>
      </c>
      <c r="O490" s="227">
        <v>0.0</v>
      </c>
      <c r="P490" s="227">
        <v>0.0</v>
      </c>
      <c r="Q490" s="227">
        <v>5.0</v>
      </c>
      <c r="R490" s="227">
        <v>80.5</v>
      </c>
      <c r="S490" s="227" t="s">
        <v>4631</v>
      </c>
      <c r="T490" s="227"/>
      <c r="U490" s="3" t="str">
        <f t="shared" si="2"/>
        <v>#REF!</v>
      </c>
      <c r="V490" s="227"/>
      <c r="W490" s="227"/>
      <c r="X490" s="227"/>
      <c r="Y490" s="227"/>
      <c r="Z490" s="227"/>
    </row>
    <row r="491" ht="12.0" customHeight="1">
      <c r="A491" s="227">
        <v>179.0</v>
      </c>
      <c r="B491" s="229" t="s">
        <v>5578</v>
      </c>
      <c r="C491" s="227" t="s">
        <v>107</v>
      </c>
      <c r="D491" s="227" t="s">
        <v>5846</v>
      </c>
      <c r="E491" s="227">
        <v>14.0</v>
      </c>
      <c r="F491" s="227">
        <v>49.0</v>
      </c>
      <c r="G491" s="227">
        <v>9.0</v>
      </c>
      <c r="H491" s="227">
        <v>2.0</v>
      </c>
      <c r="I491" s="227">
        <v>0.0</v>
      </c>
      <c r="J491" s="227">
        <v>0.0</v>
      </c>
      <c r="K491" s="227">
        <v>0.0</v>
      </c>
      <c r="L491" s="227">
        <v>13.0</v>
      </c>
      <c r="M491" s="227">
        <v>2.0</v>
      </c>
      <c r="N491" s="227">
        <v>0.0</v>
      </c>
      <c r="O491" s="227">
        <v>0.0</v>
      </c>
      <c r="P491" s="227">
        <v>1.0</v>
      </c>
      <c r="Q491" s="227">
        <v>5.8</v>
      </c>
      <c r="R491" s="227">
        <v>80.5</v>
      </c>
      <c r="S491" s="227" t="s">
        <v>4631</v>
      </c>
      <c r="T491" s="227"/>
      <c r="U491" s="3" t="str">
        <f t="shared" si="2"/>
        <v>#REF!</v>
      </c>
      <c r="V491" s="227"/>
      <c r="W491" s="227"/>
      <c r="X491" s="227"/>
      <c r="Y491" s="227"/>
      <c r="Z491" s="227"/>
    </row>
    <row r="492" ht="12.0" customHeight="1">
      <c r="A492" s="227">
        <v>179.0</v>
      </c>
      <c r="B492" s="227" t="s">
        <v>5284</v>
      </c>
      <c r="C492" s="227" t="s">
        <v>68</v>
      </c>
      <c r="D492" s="227" t="s">
        <v>5847</v>
      </c>
      <c r="E492" s="227">
        <v>15.0</v>
      </c>
      <c r="F492" s="227">
        <v>32.0</v>
      </c>
      <c r="G492" s="227">
        <v>6.0</v>
      </c>
      <c r="H492" s="227">
        <v>13.0</v>
      </c>
      <c r="I492" s="227">
        <v>4.0</v>
      </c>
      <c r="J492" s="227">
        <v>35.0</v>
      </c>
      <c r="K492" s="227">
        <v>11.0</v>
      </c>
      <c r="L492" s="227">
        <v>4.0</v>
      </c>
      <c r="M492" s="227">
        <v>0.0</v>
      </c>
      <c r="N492" s="227">
        <v>1.0</v>
      </c>
      <c r="O492" s="227">
        <v>1.0</v>
      </c>
      <c r="P492" s="227">
        <v>0.0</v>
      </c>
      <c r="Q492" s="227">
        <v>5.4</v>
      </c>
      <c r="R492" s="227">
        <v>80.5</v>
      </c>
      <c r="S492" s="227" t="s">
        <v>4632</v>
      </c>
      <c r="T492" s="227"/>
      <c r="U492" s="3" t="str">
        <f t="shared" si="2"/>
        <v>#REF!</v>
      </c>
      <c r="V492" s="227"/>
      <c r="W492" s="227"/>
      <c r="X492" s="227"/>
      <c r="Y492" s="227"/>
      <c r="Z492" s="227"/>
    </row>
    <row r="493" ht="12.0" customHeight="1">
      <c r="A493" s="227">
        <v>183.0</v>
      </c>
      <c r="B493" s="227" t="s">
        <v>5481</v>
      </c>
      <c r="C493" s="227" t="s">
        <v>85</v>
      </c>
      <c r="D493" s="227" t="s">
        <v>5846</v>
      </c>
      <c r="E493" s="227">
        <v>15.0</v>
      </c>
      <c r="F493" s="227">
        <v>55.0</v>
      </c>
      <c r="G493" s="227">
        <v>12.0</v>
      </c>
      <c r="H493" s="227">
        <v>0.0</v>
      </c>
      <c r="I493" s="227">
        <v>0.0</v>
      </c>
      <c r="J493" s="227">
        <v>0.0</v>
      </c>
      <c r="K493" s="227">
        <v>0.0</v>
      </c>
      <c r="L493" s="227">
        <v>7.0</v>
      </c>
      <c r="M493" s="227">
        <v>0.0</v>
      </c>
      <c r="N493" s="227">
        <v>3.0</v>
      </c>
      <c r="O493" s="227">
        <v>1.0</v>
      </c>
      <c r="P493" s="227">
        <v>0.0</v>
      </c>
      <c r="Q493" s="227">
        <v>5.3</v>
      </c>
      <c r="R493" s="227">
        <v>80.0</v>
      </c>
      <c r="S493" s="227" t="s">
        <v>4631</v>
      </c>
      <c r="T493" s="227"/>
      <c r="U493" s="3" t="str">
        <f t="shared" si="2"/>
        <v>#REF!</v>
      </c>
      <c r="V493" s="227"/>
      <c r="W493" s="227"/>
      <c r="X493" s="227"/>
      <c r="Y493" s="227"/>
      <c r="Z493" s="227"/>
    </row>
    <row r="494" ht="12.0" customHeight="1">
      <c r="A494" s="227">
        <v>184.0</v>
      </c>
      <c r="B494" s="227" t="s">
        <v>5187</v>
      </c>
      <c r="C494" s="227" t="s">
        <v>70</v>
      </c>
      <c r="D494" s="227" t="s">
        <v>5847</v>
      </c>
      <c r="E494" s="227">
        <v>15.0</v>
      </c>
      <c r="F494" s="227">
        <v>28.0</v>
      </c>
      <c r="G494" s="227">
        <v>11.0</v>
      </c>
      <c r="H494" s="227">
        <v>9.5</v>
      </c>
      <c r="I494" s="227">
        <v>7.5</v>
      </c>
      <c r="J494" s="227">
        <v>38.0</v>
      </c>
      <c r="K494" s="227">
        <v>14.0</v>
      </c>
      <c r="L494" s="227">
        <v>1.0</v>
      </c>
      <c r="M494" s="227">
        <v>0.0</v>
      </c>
      <c r="N494" s="227">
        <v>1.0</v>
      </c>
      <c r="O494" s="227">
        <v>0.0</v>
      </c>
      <c r="P494" s="227">
        <v>0.0</v>
      </c>
      <c r="Q494" s="227">
        <v>5.3</v>
      </c>
      <c r="R494" s="227">
        <v>79.8</v>
      </c>
      <c r="S494" s="227" t="s">
        <v>4632</v>
      </c>
      <c r="T494" s="227"/>
      <c r="U494" s="3" t="str">
        <f t="shared" si="2"/>
        <v>#REF!</v>
      </c>
      <c r="V494" s="227"/>
      <c r="W494" s="227"/>
      <c r="X494" s="227"/>
      <c r="Y494" s="227"/>
      <c r="Z494" s="227"/>
    </row>
    <row r="495" ht="12.0" customHeight="1">
      <c r="A495" s="227">
        <v>185.0</v>
      </c>
      <c r="B495" s="227" t="s">
        <v>5617</v>
      </c>
      <c r="C495" s="227" t="s">
        <v>140</v>
      </c>
      <c r="D495" s="227" t="s">
        <v>5846</v>
      </c>
      <c r="E495" s="227">
        <v>16.0</v>
      </c>
      <c r="F495" s="227">
        <v>54.0</v>
      </c>
      <c r="G495" s="227">
        <v>16.0</v>
      </c>
      <c r="H495" s="227">
        <v>1.5</v>
      </c>
      <c r="I495" s="227">
        <v>0.0</v>
      </c>
      <c r="J495" s="227">
        <v>0.0</v>
      </c>
      <c r="K495" s="227">
        <v>0.0</v>
      </c>
      <c r="L495" s="227">
        <v>10.0</v>
      </c>
      <c r="M495" s="227">
        <v>1.0</v>
      </c>
      <c r="N495" s="227">
        <v>1.0</v>
      </c>
      <c r="O495" s="227">
        <v>0.0</v>
      </c>
      <c r="P495" s="227">
        <v>0.0</v>
      </c>
      <c r="Q495" s="227">
        <v>5.0</v>
      </c>
      <c r="R495" s="227">
        <v>79.5</v>
      </c>
      <c r="S495" s="227" t="s">
        <v>4631</v>
      </c>
      <c r="T495" s="227"/>
      <c r="U495" s="3" t="str">
        <f t="shared" si="2"/>
        <v>#REF!</v>
      </c>
      <c r="V495" s="227"/>
      <c r="W495" s="227"/>
      <c r="X495" s="227"/>
      <c r="Y495" s="227"/>
      <c r="Z495" s="227"/>
    </row>
    <row r="496" ht="12.0" customHeight="1">
      <c r="A496" s="227">
        <v>185.0</v>
      </c>
      <c r="B496" s="227" t="s">
        <v>5039</v>
      </c>
      <c r="C496" s="227" t="s">
        <v>31</v>
      </c>
      <c r="D496" s="227" t="s">
        <v>5845</v>
      </c>
      <c r="E496" s="227">
        <v>16.0</v>
      </c>
      <c r="F496" s="227">
        <v>45.0</v>
      </c>
      <c r="G496" s="227">
        <v>15.0</v>
      </c>
      <c r="H496" s="227">
        <v>5.0</v>
      </c>
      <c r="I496" s="227">
        <v>2.0</v>
      </c>
      <c r="J496" s="227">
        <v>10.0</v>
      </c>
      <c r="K496" s="227">
        <v>6.0</v>
      </c>
      <c r="L496" s="227">
        <v>2.0</v>
      </c>
      <c r="M496" s="227">
        <v>1.0</v>
      </c>
      <c r="N496" s="227">
        <v>2.0</v>
      </c>
      <c r="O496" s="227">
        <v>0.0</v>
      </c>
      <c r="P496" s="227">
        <v>0.0</v>
      </c>
      <c r="Q496" s="227">
        <v>5.0</v>
      </c>
      <c r="R496" s="227">
        <v>79.5</v>
      </c>
      <c r="S496" s="227" t="s">
        <v>4630</v>
      </c>
      <c r="T496" s="227"/>
      <c r="U496" s="3" t="str">
        <f t="shared" si="2"/>
        <v>#REF!</v>
      </c>
      <c r="V496" s="227"/>
      <c r="W496" s="227"/>
      <c r="X496" s="227"/>
      <c r="Y496" s="227"/>
      <c r="Z496" s="227"/>
    </row>
    <row r="497" ht="12.0" customHeight="1">
      <c r="A497" s="227">
        <v>187.0</v>
      </c>
      <c r="B497" s="227" t="s">
        <v>5489</v>
      </c>
      <c r="C497" s="227" t="s">
        <v>85</v>
      </c>
      <c r="D497" s="227" t="s">
        <v>5846</v>
      </c>
      <c r="E497" s="227">
        <v>16.0</v>
      </c>
      <c r="F497" s="227">
        <v>41.0</v>
      </c>
      <c r="G497" s="227">
        <v>14.0</v>
      </c>
      <c r="H497" s="227">
        <v>0.5</v>
      </c>
      <c r="I497" s="227">
        <v>0.5</v>
      </c>
      <c r="J497" s="227">
        <v>5.5</v>
      </c>
      <c r="K497" s="227">
        <v>1.0</v>
      </c>
      <c r="L497" s="227">
        <v>10.0</v>
      </c>
      <c r="M497" s="227">
        <v>1.0</v>
      </c>
      <c r="N497" s="227">
        <v>1.0</v>
      </c>
      <c r="O497" s="227">
        <v>2.0</v>
      </c>
      <c r="P497" s="227">
        <v>1.0</v>
      </c>
      <c r="Q497" s="227">
        <v>4.9</v>
      </c>
      <c r="R497" s="227">
        <v>79.05</v>
      </c>
      <c r="S497" s="227" t="s">
        <v>4631</v>
      </c>
      <c r="T497" s="227"/>
      <c r="U497" s="3" t="str">
        <f t="shared" si="2"/>
        <v>#REF!</v>
      </c>
      <c r="V497" s="227"/>
      <c r="W497" s="227"/>
      <c r="X497" s="227"/>
      <c r="Y497" s="227"/>
      <c r="Z497" s="227"/>
    </row>
    <row r="498" ht="12.0" customHeight="1">
      <c r="A498" s="227">
        <v>188.0</v>
      </c>
      <c r="B498" s="227" t="s">
        <v>5683</v>
      </c>
      <c r="C498" s="227" t="s">
        <v>114</v>
      </c>
      <c r="D498" s="227" t="s">
        <v>5846</v>
      </c>
      <c r="E498" s="227">
        <v>15.0</v>
      </c>
      <c r="F498" s="227">
        <v>44.0</v>
      </c>
      <c r="G498" s="227">
        <v>13.0</v>
      </c>
      <c r="H498" s="227">
        <v>2.5</v>
      </c>
      <c r="I498" s="227">
        <v>0.0</v>
      </c>
      <c r="J498" s="227">
        <v>0.0</v>
      </c>
      <c r="K498" s="227">
        <v>0.0</v>
      </c>
      <c r="L498" s="227">
        <v>14.0</v>
      </c>
      <c r="M498" s="227">
        <v>2.0</v>
      </c>
      <c r="N498" s="227">
        <v>0.0</v>
      </c>
      <c r="O498" s="227">
        <v>0.0</v>
      </c>
      <c r="P498" s="227">
        <v>1.0</v>
      </c>
      <c r="Q498" s="227">
        <v>5.3</v>
      </c>
      <c r="R498" s="227">
        <v>79.0</v>
      </c>
      <c r="S498" s="227" t="s">
        <v>4631</v>
      </c>
      <c r="T498" s="227"/>
      <c r="U498" s="3" t="str">
        <f t="shared" si="2"/>
        <v>#REF!</v>
      </c>
      <c r="V498" s="227"/>
      <c r="W498" s="227"/>
      <c r="X498" s="227"/>
      <c r="Y498" s="227"/>
      <c r="Z498" s="227"/>
    </row>
    <row r="499" ht="12.0" customHeight="1">
      <c r="A499" s="227">
        <v>189.0</v>
      </c>
      <c r="B499" s="227" t="s">
        <v>5452</v>
      </c>
      <c r="C499" s="227" t="s">
        <v>18</v>
      </c>
      <c r="D499" s="227" t="s">
        <v>5849</v>
      </c>
      <c r="E499" s="227">
        <v>13.0</v>
      </c>
      <c r="F499" s="227">
        <v>50.0</v>
      </c>
      <c r="G499" s="227">
        <v>21.0</v>
      </c>
      <c r="H499" s="227">
        <v>4.0</v>
      </c>
      <c r="I499" s="227">
        <v>1.0</v>
      </c>
      <c r="J499" s="227">
        <v>0.0</v>
      </c>
      <c r="K499" s="227">
        <v>1.0</v>
      </c>
      <c r="L499" s="227">
        <v>5.0</v>
      </c>
      <c r="M499" s="227">
        <v>1.0</v>
      </c>
      <c r="N499" s="227">
        <v>1.0</v>
      </c>
      <c r="O499" s="227">
        <v>0.0</v>
      </c>
      <c r="P499" s="227">
        <v>0.0</v>
      </c>
      <c r="Q499" s="227">
        <v>6.0</v>
      </c>
      <c r="R499" s="227">
        <v>78.5</v>
      </c>
      <c r="S499" s="227" t="s">
        <v>4631</v>
      </c>
      <c r="T499" s="227"/>
      <c r="U499" s="3" t="str">
        <f t="shared" si="2"/>
        <v>#REF!</v>
      </c>
      <c r="V499" s="227"/>
      <c r="W499" s="227"/>
      <c r="X499" s="227"/>
      <c r="Y499" s="227"/>
      <c r="Z499" s="227"/>
    </row>
    <row r="500" ht="12.0" customHeight="1">
      <c r="A500" s="227">
        <v>189.0</v>
      </c>
      <c r="B500" s="227" t="s">
        <v>4975</v>
      </c>
      <c r="C500" s="227" t="s">
        <v>53</v>
      </c>
      <c r="D500" s="227" t="s">
        <v>5845</v>
      </c>
      <c r="E500" s="227">
        <v>16.0</v>
      </c>
      <c r="F500" s="227">
        <v>56.0</v>
      </c>
      <c r="G500" s="227">
        <v>35.0</v>
      </c>
      <c r="H500" s="227">
        <v>2.0</v>
      </c>
      <c r="I500" s="227">
        <v>0.0</v>
      </c>
      <c r="J500" s="227">
        <v>0.0</v>
      </c>
      <c r="K500" s="227">
        <v>2.0</v>
      </c>
      <c r="L500" s="227">
        <v>1.0</v>
      </c>
      <c r="M500" s="227">
        <v>0.0</v>
      </c>
      <c r="N500" s="227">
        <v>0.0</v>
      </c>
      <c r="O500" s="227">
        <v>0.0</v>
      </c>
      <c r="P500" s="227">
        <v>0.0</v>
      </c>
      <c r="Q500" s="227">
        <v>4.9</v>
      </c>
      <c r="R500" s="227">
        <v>78.5</v>
      </c>
      <c r="S500" s="227" t="s">
        <v>4630</v>
      </c>
      <c r="T500" s="227"/>
      <c r="U500" s="3" t="str">
        <f t="shared" si="2"/>
        <v>#REF!</v>
      </c>
      <c r="V500" s="227"/>
      <c r="W500" s="227"/>
      <c r="X500" s="227"/>
      <c r="Y500" s="227"/>
      <c r="Z500" s="227"/>
    </row>
    <row r="501" ht="12.0" customHeight="1">
      <c r="A501" s="227">
        <v>191.0</v>
      </c>
      <c r="B501" s="227" t="s">
        <v>5188</v>
      </c>
      <c r="C501" s="227" t="s">
        <v>68</v>
      </c>
      <c r="D501" s="227" t="s">
        <v>5850</v>
      </c>
      <c r="E501" s="227">
        <v>16.0</v>
      </c>
      <c r="F501" s="227">
        <v>30.0</v>
      </c>
      <c r="G501" s="227">
        <v>14.0</v>
      </c>
      <c r="H501" s="227">
        <v>12.0</v>
      </c>
      <c r="I501" s="227">
        <v>4.5</v>
      </c>
      <c r="J501" s="227">
        <v>32.0</v>
      </c>
      <c r="K501" s="227">
        <v>10.0</v>
      </c>
      <c r="L501" s="227">
        <v>1.0</v>
      </c>
      <c r="M501" s="227">
        <v>0.0</v>
      </c>
      <c r="N501" s="227">
        <v>2.0</v>
      </c>
      <c r="O501" s="227">
        <v>0.0</v>
      </c>
      <c r="P501" s="227">
        <v>0.0</v>
      </c>
      <c r="Q501" s="227">
        <v>4.9</v>
      </c>
      <c r="R501" s="227">
        <v>78.2</v>
      </c>
      <c r="S501" s="227" t="s">
        <v>4632</v>
      </c>
      <c r="T501" s="227"/>
      <c r="U501" s="3" t="str">
        <f t="shared" si="2"/>
        <v>#REF!</v>
      </c>
      <c r="V501" s="227"/>
      <c r="W501" s="227"/>
      <c r="X501" s="227"/>
      <c r="Y501" s="227"/>
      <c r="Z501" s="227"/>
    </row>
    <row r="502" ht="12.0" customHeight="1">
      <c r="A502" s="227">
        <v>192.0</v>
      </c>
      <c r="B502" s="229" t="s">
        <v>5580</v>
      </c>
      <c r="C502" s="227" t="s">
        <v>140</v>
      </c>
      <c r="D502" s="227" t="s">
        <v>5846</v>
      </c>
      <c r="E502" s="227">
        <v>16.0</v>
      </c>
      <c r="F502" s="227">
        <v>44.0</v>
      </c>
      <c r="G502" s="227">
        <v>12.0</v>
      </c>
      <c r="H502" s="227">
        <v>2.0</v>
      </c>
      <c r="I502" s="227">
        <v>1.5</v>
      </c>
      <c r="J502" s="227">
        <v>11.0</v>
      </c>
      <c r="K502" s="227">
        <v>3.0</v>
      </c>
      <c r="L502" s="227">
        <v>7.0</v>
      </c>
      <c r="M502" s="227">
        <v>3.0</v>
      </c>
      <c r="N502" s="227">
        <v>1.0</v>
      </c>
      <c r="O502" s="227">
        <v>0.0</v>
      </c>
      <c r="P502" s="227">
        <v>0.0</v>
      </c>
      <c r="Q502" s="227">
        <v>4.9</v>
      </c>
      <c r="R502" s="227">
        <v>78.1</v>
      </c>
      <c r="S502" s="227" t="s">
        <v>4631</v>
      </c>
      <c r="T502" s="227"/>
      <c r="U502" s="3" t="str">
        <f t="shared" si="2"/>
        <v>#REF!</v>
      </c>
      <c r="V502" s="227"/>
      <c r="W502" s="227"/>
      <c r="X502" s="227"/>
      <c r="Y502" s="227"/>
      <c r="Z502" s="227"/>
    </row>
    <row r="503" ht="12.0" customHeight="1">
      <c r="A503" s="227">
        <v>193.0</v>
      </c>
      <c r="B503" s="227" t="s">
        <v>5508</v>
      </c>
      <c r="C503" s="227" t="s">
        <v>23</v>
      </c>
      <c r="D503" s="227" t="s">
        <v>5846</v>
      </c>
      <c r="E503" s="227">
        <v>16.0</v>
      </c>
      <c r="F503" s="227">
        <v>56.0</v>
      </c>
      <c r="G503" s="227">
        <v>11.0</v>
      </c>
      <c r="H503" s="227">
        <v>2.5</v>
      </c>
      <c r="I503" s="227">
        <v>0.0</v>
      </c>
      <c r="J503" s="227">
        <v>0.0</v>
      </c>
      <c r="K503" s="227">
        <v>0.0</v>
      </c>
      <c r="L503" s="227">
        <v>14.0</v>
      </c>
      <c r="M503" s="227">
        <v>0.0</v>
      </c>
      <c r="N503" s="227">
        <v>0.0</v>
      </c>
      <c r="O503" s="227">
        <v>0.0</v>
      </c>
      <c r="P503" s="227">
        <v>0.0</v>
      </c>
      <c r="Q503" s="227">
        <v>4.9</v>
      </c>
      <c r="R503" s="227">
        <v>78.0</v>
      </c>
      <c r="S503" s="227" t="s">
        <v>4631</v>
      </c>
      <c r="T503" s="227"/>
      <c r="U503" s="3" t="str">
        <f t="shared" si="2"/>
        <v>#REF!</v>
      </c>
      <c r="V503" s="227"/>
      <c r="W503" s="227"/>
      <c r="X503" s="227"/>
      <c r="Y503" s="227"/>
      <c r="Z503" s="227"/>
    </row>
    <row r="504" ht="12.0" customHeight="1">
      <c r="A504" s="227">
        <v>194.0</v>
      </c>
      <c r="B504" s="227" t="s">
        <v>5605</v>
      </c>
      <c r="C504" s="227" t="s">
        <v>53</v>
      </c>
      <c r="D504" s="227" t="s">
        <v>5846</v>
      </c>
      <c r="E504" s="227">
        <v>16.0</v>
      </c>
      <c r="F504" s="227">
        <v>55.0</v>
      </c>
      <c r="G504" s="227">
        <v>11.0</v>
      </c>
      <c r="H504" s="227">
        <v>1.0</v>
      </c>
      <c r="I504" s="227">
        <v>1.0</v>
      </c>
      <c r="J504" s="227">
        <v>11.0</v>
      </c>
      <c r="K504" s="227">
        <v>1.0</v>
      </c>
      <c r="L504" s="227">
        <v>12.0</v>
      </c>
      <c r="M504" s="227">
        <v>0.0</v>
      </c>
      <c r="N504" s="227">
        <v>0.0</v>
      </c>
      <c r="O504" s="227">
        <v>0.0</v>
      </c>
      <c r="P504" s="227">
        <v>0.0</v>
      </c>
      <c r="Q504" s="227">
        <v>4.8</v>
      </c>
      <c r="R504" s="227">
        <v>77.6</v>
      </c>
      <c r="S504" s="227" t="s">
        <v>4631</v>
      </c>
      <c r="T504" s="227"/>
      <c r="U504" s="3" t="str">
        <f t="shared" si="2"/>
        <v>#REF!</v>
      </c>
      <c r="V504" s="227"/>
      <c r="W504" s="227"/>
      <c r="X504" s="227"/>
      <c r="Y504" s="227"/>
      <c r="Z504" s="227"/>
    </row>
    <row r="505" ht="12.0" customHeight="1">
      <c r="A505" s="227">
        <v>195.0</v>
      </c>
      <c r="B505" s="227" t="s">
        <v>5237</v>
      </c>
      <c r="C505" s="227" t="s">
        <v>114</v>
      </c>
      <c r="D505" s="227" t="s">
        <v>5847</v>
      </c>
      <c r="E505" s="227">
        <v>16.0</v>
      </c>
      <c r="F505" s="227">
        <v>22.0</v>
      </c>
      <c r="G505" s="227">
        <v>13.0</v>
      </c>
      <c r="H505" s="227">
        <v>9.0</v>
      </c>
      <c r="I505" s="227">
        <v>7.0</v>
      </c>
      <c r="J505" s="227">
        <v>59.5</v>
      </c>
      <c r="K505" s="227">
        <v>16.0</v>
      </c>
      <c r="L505" s="227">
        <v>4.0</v>
      </c>
      <c r="M505" s="227">
        <v>0.0</v>
      </c>
      <c r="N505" s="227">
        <v>0.0</v>
      </c>
      <c r="O505" s="227">
        <v>0.0</v>
      </c>
      <c r="P505" s="227">
        <v>0.0</v>
      </c>
      <c r="Q505" s="227">
        <v>4.8</v>
      </c>
      <c r="R505" s="227">
        <v>77.45</v>
      </c>
      <c r="S505" s="227" t="s">
        <v>4632</v>
      </c>
      <c r="T505" s="227"/>
      <c r="U505" s="3" t="str">
        <f t="shared" si="2"/>
        <v>#REF!</v>
      </c>
      <c r="V505" s="227"/>
      <c r="W505" s="227"/>
      <c r="X505" s="227"/>
      <c r="Y505" s="227"/>
      <c r="Z505" s="227"/>
    </row>
    <row r="506" ht="12.0" customHeight="1">
      <c r="A506" s="227">
        <v>196.0</v>
      </c>
      <c r="B506" s="227" t="s">
        <v>5507</v>
      </c>
      <c r="C506" s="227" t="s">
        <v>58</v>
      </c>
      <c r="D506" s="227" t="s">
        <v>5849</v>
      </c>
      <c r="E506" s="227">
        <v>15.0</v>
      </c>
      <c r="F506" s="227">
        <v>61.0</v>
      </c>
      <c r="G506" s="227">
        <v>15.0</v>
      </c>
      <c r="H506" s="227">
        <v>4.0</v>
      </c>
      <c r="I506" s="227">
        <v>0.0</v>
      </c>
      <c r="J506" s="227">
        <v>0.0</v>
      </c>
      <c r="K506" s="227">
        <v>0.0</v>
      </c>
      <c r="L506" s="227">
        <v>4.0</v>
      </c>
      <c r="M506" s="227">
        <v>0.0</v>
      </c>
      <c r="N506" s="227">
        <v>0.0</v>
      </c>
      <c r="O506" s="227">
        <v>0.0</v>
      </c>
      <c r="P506" s="227">
        <v>0.0</v>
      </c>
      <c r="Q506" s="227">
        <v>5.1</v>
      </c>
      <c r="R506" s="227">
        <v>76.5</v>
      </c>
      <c r="S506" s="227" t="s">
        <v>4631</v>
      </c>
      <c r="T506" s="227"/>
      <c r="U506" s="3" t="str">
        <f t="shared" si="2"/>
        <v>#REF!</v>
      </c>
      <c r="V506" s="227"/>
      <c r="W506" s="227"/>
      <c r="X506" s="227"/>
      <c r="Y506" s="227"/>
      <c r="Z506" s="227"/>
    </row>
    <row r="507" ht="12.0" customHeight="1">
      <c r="A507" s="227">
        <v>197.0</v>
      </c>
      <c r="B507" s="229" t="s">
        <v>5027</v>
      </c>
      <c r="C507" s="227" t="s">
        <v>41</v>
      </c>
      <c r="D507" s="227" t="s">
        <v>5847</v>
      </c>
      <c r="E507" s="227">
        <v>16.0</v>
      </c>
      <c r="F507" s="227">
        <v>29.0</v>
      </c>
      <c r="G507" s="227">
        <v>10.0</v>
      </c>
      <c r="H507" s="227">
        <v>6.5</v>
      </c>
      <c r="I507" s="227">
        <v>4.5</v>
      </c>
      <c r="J507" s="227">
        <v>26.5</v>
      </c>
      <c r="K507" s="227">
        <v>14.0</v>
      </c>
      <c r="L507" s="227">
        <v>4.0</v>
      </c>
      <c r="M507" s="227">
        <v>0.0</v>
      </c>
      <c r="N507" s="227">
        <v>1.0</v>
      </c>
      <c r="O507" s="227">
        <v>1.0</v>
      </c>
      <c r="P507" s="227">
        <v>0.0</v>
      </c>
      <c r="Q507" s="227">
        <v>4.8</v>
      </c>
      <c r="R507" s="227">
        <v>76.15</v>
      </c>
      <c r="S507" s="227" t="s">
        <v>4632</v>
      </c>
      <c r="T507" s="227"/>
      <c r="U507" s="3" t="str">
        <f t="shared" si="2"/>
        <v>#REF!</v>
      </c>
      <c r="V507" s="227"/>
      <c r="W507" s="227"/>
      <c r="X507" s="227"/>
      <c r="Y507" s="227"/>
      <c r="Z507" s="227"/>
    </row>
    <row r="508" ht="12.0" customHeight="1">
      <c r="A508" s="227">
        <v>198.0</v>
      </c>
      <c r="B508" s="227" t="s">
        <v>5606</v>
      </c>
      <c r="C508" s="227" t="s">
        <v>81</v>
      </c>
      <c r="D508" s="227" t="s">
        <v>5849</v>
      </c>
      <c r="E508" s="227">
        <v>16.0</v>
      </c>
      <c r="F508" s="227">
        <v>52.0</v>
      </c>
      <c r="G508" s="227">
        <v>23.0</v>
      </c>
      <c r="H508" s="227">
        <v>1.0</v>
      </c>
      <c r="I508" s="227">
        <v>1.0</v>
      </c>
      <c r="J508" s="227">
        <v>13.0</v>
      </c>
      <c r="K508" s="227">
        <v>1.0</v>
      </c>
      <c r="L508" s="227">
        <v>3.0</v>
      </c>
      <c r="M508" s="227">
        <v>1.0</v>
      </c>
      <c r="N508" s="227">
        <v>0.0</v>
      </c>
      <c r="O508" s="227">
        <v>1.0</v>
      </c>
      <c r="P508" s="227">
        <v>0.0</v>
      </c>
      <c r="Q508" s="227">
        <v>4.7</v>
      </c>
      <c r="R508" s="227">
        <v>75.8</v>
      </c>
      <c r="S508" s="227" t="s">
        <v>4631</v>
      </c>
      <c r="T508" s="227"/>
      <c r="U508" s="3" t="str">
        <f t="shared" si="2"/>
        <v>#REF!</v>
      </c>
      <c r="V508" s="227"/>
      <c r="W508" s="227"/>
      <c r="X508" s="227"/>
      <c r="Y508" s="227"/>
      <c r="Z508" s="227"/>
    </row>
    <row r="509" ht="12.0" customHeight="1">
      <c r="A509" s="227">
        <v>199.0</v>
      </c>
      <c r="B509" s="227" t="s">
        <v>5151</v>
      </c>
      <c r="C509" s="227" t="s">
        <v>66</v>
      </c>
      <c r="D509" s="227" t="s">
        <v>5847</v>
      </c>
      <c r="E509" s="227">
        <v>16.0</v>
      </c>
      <c r="F509" s="227">
        <v>31.0</v>
      </c>
      <c r="G509" s="227">
        <v>8.0</v>
      </c>
      <c r="H509" s="227">
        <v>11.5</v>
      </c>
      <c r="I509" s="227">
        <v>4.0</v>
      </c>
      <c r="J509" s="227">
        <v>22.0</v>
      </c>
      <c r="K509" s="227">
        <v>11.0</v>
      </c>
      <c r="L509" s="227">
        <v>2.0</v>
      </c>
      <c r="M509" s="227">
        <v>0.0</v>
      </c>
      <c r="N509" s="227">
        <v>1.0</v>
      </c>
      <c r="O509" s="227">
        <v>1.0</v>
      </c>
      <c r="P509" s="227">
        <v>0.0</v>
      </c>
      <c r="Q509" s="227">
        <v>4.7</v>
      </c>
      <c r="R509" s="227">
        <v>75.7</v>
      </c>
      <c r="S509" s="227" t="s">
        <v>4632</v>
      </c>
      <c r="T509" s="227"/>
      <c r="U509" s="3" t="str">
        <f t="shared" si="2"/>
        <v>#REF!</v>
      </c>
      <c r="V509" s="227"/>
      <c r="W509" s="227"/>
      <c r="X509" s="227"/>
      <c r="Y509" s="227"/>
      <c r="Z509" s="227"/>
    </row>
    <row r="510" ht="12.0" customHeight="1">
      <c r="A510" s="227">
        <v>200.0</v>
      </c>
      <c r="B510" s="227" t="s">
        <v>5510</v>
      </c>
      <c r="C510" s="227" t="s">
        <v>85</v>
      </c>
      <c r="D510" s="227" t="s">
        <v>5846</v>
      </c>
      <c r="E510" s="227">
        <v>16.0</v>
      </c>
      <c r="F510" s="227">
        <v>54.0</v>
      </c>
      <c r="G510" s="227">
        <v>8.0</v>
      </c>
      <c r="H510" s="227">
        <v>3.5</v>
      </c>
      <c r="I510" s="227">
        <v>0.0</v>
      </c>
      <c r="J510" s="227">
        <v>0.0</v>
      </c>
      <c r="K510" s="227">
        <v>0.0</v>
      </c>
      <c r="L510" s="227">
        <v>8.0</v>
      </c>
      <c r="M510" s="227">
        <v>2.0</v>
      </c>
      <c r="N510" s="227">
        <v>0.0</v>
      </c>
      <c r="O510" s="227">
        <v>0.0</v>
      </c>
      <c r="P510" s="227">
        <v>0.0</v>
      </c>
      <c r="Q510" s="227">
        <v>4.7</v>
      </c>
      <c r="R510" s="227">
        <v>75.5</v>
      </c>
      <c r="S510" s="227" t="s">
        <v>4631</v>
      </c>
      <c r="T510" s="227"/>
      <c r="U510" s="3" t="str">
        <f t="shared" si="2"/>
        <v>#REF!</v>
      </c>
      <c r="V510" s="227"/>
      <c r="W510" s="227"/>
      <c r="X510" s="227"/>
      <c r="Y510" s="227"/>
      <c r="Z510" s="227"/>
    </row>
    <row r="511" ht="12.0" customHeight="1">
      <c r="A511" s="227">
        <v>201.0</v>
      </c>
      <c r="B511" s="227" t="s">
        <v>4925</v>
      </c>
      <c r="C511" s="227" t="s">
        <v>70</v>
      </c>
      <c r="D511" s="227" t="s">
        <v>5844</v>
      </c>
      <c r="E511" s="227">
        <v>16.0</v>
      </c>
      <c r="F511" s="227">
        <v>49.0</v>
      </c>
      <c r="G511" s="227">
        <v>20.0</v>
      </c>
      <c r="H511" s="227">
        <v>3.5</v>
      </c>
      <c r="I511" s="227">
        <v>1.0</v>
      </c>
      <c r="J511" s="227">
        <v>9.0</v>
      </c>
      <c r="K511" s="227">
        <v>4.0</v>
      </c>
      <c r="L511" s="227">
        <v>3.0</v>
      </c>
      <c r="M511" s="227">
        <v>0.0</v>
      </c>
      <c r="N511" s="227">
        <v>1.0</v>
      </c>
      <c r="O511" s="227">
        <v>0.0</v>
      </c>
      <c r="P511" s="227">
        <v>0.0</v>
      </c>
      <c r="Q511" s="227">
        <v>4.7</v>
      </c>
      <c r="R511" s="227">
        <v>75.4</v>
      </c>
      <c r="S511" s="227" t="s">
        <v>4630</v>
      </c>
      <c r="T511" s="227"/>
      <c r="U511" s="3" t="str">
        <f t="shared" si="2"/>
        <v>#REF!</v>
      </c>
      <c r="V511" s="227"/>
      <c r="W511" s="227"/>
      <c r="X511" s="227"/>
      <c r="Y511" s="227"/>
      <c r="Z511" s="227"/>
    </row>
    <row r="512" ht="12.0" customHeight="1">
      <c r="A512" s="227">
        <v>202.0</v>
      </c>
      <c r="B512" s="227" t="s">
        <v>5708</v>
      </c>
      <c r="C512" s="227" t="s">
        <v>70</v>
      </c>
      <c r="D512" s="227" t="s">
        <v>5848</v>
      </c>
      <c r="E512" s="227">
        <v>16.0</v>
      </c>
      <c r="F512" s="227">
        <v>58.0</v>
      </c>
      <c r="G512" s="227">
        <v>16.0</v>
      </c>
      <c r="H512" s="227">
        <v>1.5</v>
      </c>
      <c r="I512" s="227">
        <v>1.0</v>
      </c>
      <c r="J512" s="227">
        <v>6.0</v>
      </c>
      <c r="K512" s="227">
        <v>2.0</v>
      </c>
      <c r="L512" s="227">
        <v>3.0</v>
      </c>
      <c r="M512" s="227">
        <v>0.0</v>
      </c>
      <c r="N512" s="227">
        <v>0.0</v>
      </c>
      <c r="O512" s="227">
        <v>0.0</v>
      </c>
      <c r="P512" s="227">
        <v>0.0</v>
      </c>
      <c r="Q512" s="227">
        <v>4.7</v>
      </c>
      <c r="R512" s="227">
        <v>75.1</v>
      </c>
      <c r="S512" s="227" t="s">
        <v>4631</v>
      </c>
      <c r="T512" s="227"/>
      <c r="U512" s="3" t="str">
        <f t="shared" si="2"/>
        <v>#REF!</v>
      </c>
      <c r="V512" s="227"/>
      <c r="W512" s="227"/>
      <c r="X512" s="227"/>
      <c r="Y512" s="227"/>
      <c r="Z512" s="227"/>
    </row>
    <row r="513" ht="12.0" customHeight="1">
      <c r="A513" s="227">
        <v>203.0</v>
      </c>
      <c r="B513" s="227" t="s">
        <v>5870</v>
      </c>
      <c r="C513" s="227" t="s">
        <v>20</v>
      </c>
      <c r="D513" s="227" t="s">
        <v>5845</v>
      </c>
      <c r="E513" s="227">
        <v>15.0</v>
      </c>
      <c r="F513" s="227">
        <v>44.0</v>
      </c>
      <c r="G513" s="227">
        <v>17.0</v>
      </c>
      <c r="H513" s="227">
        <v>5.5</v>
      </c>
      <c r="I513" s="227">
        <v>0.5</v>
      </c>
      <c r="J513" s="227">
        <v>0.0</v>
      </c>
      <c r="K513" s="227">
        <v>3.0</v>
      </c>
      <c r="L513" s="227">
        <v>4.0</v>
      </c>
      <c r="M513" s="227">
        <v>2.0</v>
      </c>
      <c r="N513" s="227">
        <v>0.0</v>
      </c>
      <c r="O513" s="227">
        <v>1.0</v>
      </c>
      <c r="P513" s="227">
        <v>0.0</v>
      </c>
      <c r="Q513" s="227">
        <v>5.0</v>
      </c>
      <c r="R513" s="227">
        <v>75.0</v>
      </c>
      <c r="S513" s="227" t="s">
        <v>4630</v>
      </c>
      <c r="T513" s="227"/>
      <c r="U513" s="3" t="str">
        <f t="shared" si="2"/>
        <v>#REF!</v>
      </c>
      <c r="V513" s="227"/>
      <c r="W513" s="227"/>
      <c r="X513" s="227"/>
      <c r="Y513" s="227"/>
      <c r="Z513" s="227"/>
    </row>
    <row r="514" ht="12.0" customHeight="1">
      <c r="A514" s="227">
        <v>203.0</v>
      </c>
      <c r="B514" s="227" t="s">
        <v>4998</v>
      </c>
      <c r="C514" s="227" t="s">
        <v>47</v>
      </c>
      <c r="D514" s="227" t="s">
        <v>4630</v>
      </c>
      <c r="E514" s="227">
        <v>16.0</v>
      </c>
      <c r="F514" s="227">
        <v>46.0</v>
      </c>
      <c r="G514" s="227">
        <v>40.0</v>
      </c>
      <c r="H514" s="227">
        <v>3.0</v>
      </c>
      <c r="I514" s="227">
        <v>0.5</v>
      </c>
      <c r="J514" s="227">
        <v>0.0</v>
      </c>
      <c r="K514" s="227">
        <v>1.0</v>
      </c>
      <c r="L514" s="227">
        <v>1.0</v>
      </c>
      <c r="M514" s="227">
        <v>1.0</v>
      </c>
      <c r="N514" s="227">
        <v>0.0</v>
      </c>
      <c r="O514" s="227">
        <v>0.0</v>
      </c>
      <c r="P514" s="227">
        <v>0.0</v>
      </c>
      <c r="Q514" s="227">
        <v>4.7</v>
      </c>
      <c r="R514" s="227">
        <v>75.0</v>
      </c>
      <c r="S514" s="227" t="s">
        <v>4630</v>
      </c>
      <c r="T514" s="227"/>
      <c r="U514" s="3" t="str">
        <f t="shared" si="2"/>
        <v>#REF!</v>
      </c>
      <c r="V514" s="227"/>
      <c r="W514" s="227"/>
      <c r="X514" s="227"/>
      <c r="Y514" s="227"/>
      <c r="Z514" s="227"/>
    </row>
    <row r="515" ht="12.0" customHeight="1">
      <c r="A515" s="227">
        <v>205.0</v>
      </c>
      <c r="B515" s="227" t="s">
        <v>5553</v>
      </c>
      <c r="C515" s="227" t="s">
        <v>114</v>
      </c>
      <c r="D515" s="227" t="s">
        <v>5846</v>
      </c>
      <c r="E515" s="227">
        <v>14.0</v>
      </c>
      <c r="F515" s="227">
        <v>52.0</v>
      </c>
      <c r="G515" s="227">
        <v>6.0</v>
      </c>
      <c r="H515" s="227">
        <v>4.5</v>
      </c>
      <c r="I515" s="227">
        <v>0.5</v>
      </c>
      <c r="J515" s="227">
        <v>4.5</v>
      </c>
      <c r="K515" s="227">
        <v>1.0</v>
      </c>
      <c r="L515" s="227">
        <v>7.0</v>
      </c>
      <c r="M515" s="227">
        <v>0.0</v>
      </c>
      <c r="N515" s="227">
        <v>1.0</v>
      </c>
      <c r="O515" s="227">
        <v>1.0</v>
      </c>
      <c r="P515" s="227">
        <v>0.0</v>
      </c>
      <c r="Q515" s="227">
        <v>5.4</v>
      </c>
      <c r="R515" s="227">
        <v>74.95</v>
      </c>
      <c r="S515" s="227" t="s">
        <v>4631</v>
      </c>
      <c r="T515" s="227"/>
      <c r="U515" s="3" t="str">
        <f t="shared" si="2"/>
        <v>#REF!</v>
      </c>
      <c r="V515" s="227"/>
      <c r="W515" s="227"/>
      <c r="X515" s="227"/>
      <c r="Y515" s="227"/>
      <c r="Z515" s="227"/>
    </row>
    <row r="516" ht="12.0" customHeight="1">
      <c r="A516" s="227">
        <v>206.0</v>
      </c>
      <c r="B516" s="227" t="s">
        <v>5871</v>
      </c>
      <c r="C516" s="227" t="s">
        <v>20</v>
      </c>
      <c r="D516" s="227" t="s">
        <v>5846</v>
      </c>
      <c r="E516" s="227">
        <v>16.0</v>
      </c>
      <c r="F516" s="227">
        <v>52.0</v>
      </c>
      <c r="G516" s="227">
        <v>7.0</v>
      </c>
      <c r="H516" s="227">
        <v>2.0</v>
      </c>
      <c r="I516" s="227">
        <v>1.0</v>
      </c>
      <c r="J516" s="227">
        <v>12.0</v>
      </c>
      <c r="K516" s="227">
        <v>2.0</v>
      </c>
      <c r="L516" s="227">
        <v>6.0</v>
      </c>
      <c r="M516" s="227">
        <v>1.0</v>
      </c>
      <c r="N516" s="227">
        <v>1.0</v>
      </c>
      <c r="O516" s="227">
        <v>0.0</v>
      </c>
      <c r="P516" s="227">
        <v>0.0</v>
      </c>
      <c r="Q516" s="227">
        <v>4.7</v>
      </c>
      <c r="R516" s="227">
        <v>74.7</v>
      </c>
      <c r="S516" s="227" t="s">
        <v>4631</v>
      </c>
      <c r="T516" s="227"/>
      <c r="U516" s="3" t="str">
        <f t="shared" si="2"/>
        <v>#REF!</v>
      </c>
      <c r="V516" s="227"/>
      <c r="W516" s="227"/>
      <c r="X516" s="227"/>
      <c r="Y516" s="227"/>
      <c r="Z516" s="227"/>
    </row>
    <row r="517" ht="12.0" customHeight="1">
      <c r="A517" s="227">
        <v>207.0</v>
      </c>
      <c r="B517" s="227" t="s">
        <v>5467</v>
      </c>
      <c r="C517" s="227" t="s">
        <v>102</v>
      </c>
      <c r="D517" s="227" t="s">
        <v>5846</v>
      </c>
      <c r="E517" s="227">
        <v>12.0</v>
      </c>
      <c r="F517" s="227">
        <v>40.0</v>
      </c>
      <c r="G517" s="227">
        <v>9.0</v>
      </c>
      <c r="H517" s="227">
        <v>1.0</v>
      </c>
      <c r="I517" s="227">
        <v>1.0</v>
      </c>
      <c r="J517" s="227">
        <v>9.0</v>
      </c>
      <c r="K517" s="227">
        <v>1.0</v>
      </c>
      <c r="L517" s="227">
        <v>10.0</v>
      </c>
      <c r="M517" s="227">
        <v>3.0</v>
      </c>
      <c r="N517" s="227">
        <v>0.0</v>
      </c>
      <c r="O517" s="227">
        <v>0.0</v>
      </c>
      <c r="P517" s="227">
        <v>1.0</v>
      </c>
      <c r="Q517" s="227">
        <v>6.2</v>
      </c>
      <c r="R517" s="227">
        <v>74.4</v>
      </c>
      <c r="S517" s="227" t="s">
        <v>4631</v>
      </c>
      <c r="T517" s="227"/>
      <c r="U517" s="3" t="str">
        <f t="shared" si="2"/>
        <v>#REF!</v>
      </c>
      <c r="V517" s="227"/>
      <c r="W517" s="227"/>
      <c r="X517" s="227"/>
      <c r="Y517" s="227"/>
      <c r="Z517" s="227"/>
    </row>
    <row r="518" ht="12.0" customHeight="1">
      <c r="A518" s="227">
        <v>208.0</v>
      </c>
      <c r="B518" s="227" t="s">
        <v>5495</v>
      </c>
      <c r="C518" s="227" t="s">
        <v>31</v>
      </c>
      <c r="D518" s="227" t="s">
        <v>5849</v>
      </c>
      <c r="E518" s="227">
        <v>16.0</v>
      </c>
      <c r="F518" s="227">
        <v>49.0</v>
      </c>
      <c r="G518" s="227">
        <v>10.0</v>
      </c>
      <c r="H518" s="227">
        <v>1.5</v>
      </c>
      <c r="I518" s="227">
        <v>1.0</v>
      </c>
      <c r="J518" s="227">
        <v>6.0</v>
      </c>
      <c r="K518" s="227">
        <v>1.0</v>
      </c>
      <c r="L518" s="227">
        <v>3.0</v>
      </c>
      <c r="M518" s="227">
        <v>2.0</v>
      </c>
      <c r="N518" s="227">
        <v>1.0</v>
      </c>
      <c r="O518" s="227">
        <v>1.0</v>
      </c>
      <c r="P518" s="227">
        <v>0.0</v>
      </c>
      <c r="Q518" s="227">
        <v>4.6</v>
      </c>
      <c r="R518" s="227">
        <v>74.1</v>
      </c>
      <c r="S518" s="227" t="s">
        <v>4631</v>
      </c>
      <c r="T518" s="227"/>
      <c r="U518" s="3" t="str">
        <f t="shared" si="2"/>
        <v>#REF!</v>
      </c>
      <c r="V518" s="227"/>
      <c r="W518" s="227"/>
      <c r="X518" s="227"/>
      <c r="Y518" s="227"/>
      <c r="Z518" s="227"/>
    </row>
    <row r="519" ht="12.0" customHeight="1">
      <c r="A519" s="227">
        <v>209.0</v>
      </c>
      <c r="B519" s="227" t="s">
        <v>5717</v>
      </c>
      <c r="C519" s="227" t="s">
        <v>77</v>
      </c>
      <c r="D519" s="227" t="s">
        <v>5846</v>
      </c>
      <c r="E519" s="227">
        <v>15.0</v>
      </c>
      <c r="F519" s="227">
        <v>35.0</v>
      </c>
      <c r="G519" s="227">
        <v>2.0</v>
      </c>
      <c r="H519" s="227">
        <v>5.0</v>
      </c>
      <c r="I519" s="227">
        <v>2.0</v>
      </c>
      <c r="J519" s="227">
        <v>7.0</v>
      </c>
      <c r="K519" s="227">
        <v>2.0</v>
      </c>
      <c r="L519" s="227">
        <v>5.0</v>
      </c>
      <c r="M519" s="227">
        <v>1.0</v>
      </c>
      <c r="N519" s="227">
        <v>0.0</v>
      </c>
      <c r="O519" s="227">
        <v>2.0</v>
      </c>
      <c r="P519" s="227">
        <v>2.0</v>
      </c>
      <c r="Q519" s="227">
        <v>4.9</v>
      </c>
      <c r="R519" s="227">
        <v>73.7</v>
      </c>
      <c r="S519" s="227" t="s">
        <v>4631</v>
      </c>
      <c r="T519" s="227"/>
      <c r="U519" s="3" t="str">
        <f t="shared" si="2"/>
        <v>#REF!</v>
      </c>
      <c r="V519" s="227"/>
      <c r="W519" s="227"/>
      <c r="X519" s="227"/>
      <c r="Y519" s="227"/>
      <c r="Z519" s="227"/>
    </row>
    <row r="520" ht="12.0" customHeight="1">
      <c r="A520" s="227">
        <v>210.0</v>
      </c>
      <c r="B520" s="227" t="s">
        <v>5525</v>
      </c>
      <c r="C520" s="227" t="s">
        <v>70</v>
      </c>
      <c r="D520" s="227" t="s">
        <v>5846</v>
      </c>
      <c r="E520" s="227">
        <v>15.0</v>
      </c>
      <c r="F520" s="227">
        <v>40.0</v>
      </c>
      <c r="G520" s="227">
        <v>3.0</v>
      </c>
      <c r="H520" s="227">
        <v>1.0</v>
      </c>
      <c r="I520" s="227">
        <v>0.0</v>
      </c>
      <c r="J520" s="227">
        <v>0.0</v>
      </c>
      <c r="K520" s="227">
        <v>0.0</v>
      </c>
      <c r="L520" s="227">
        <v>16.0</v>
      </c>
      <c r="M520" s="227">
        <v>3.0</v>
      </c>
      <c r="N520" s="227">
        <v>0.0</v>
      </c>
      <c r="O520" s="227">
        <v>0.0</v>
      </c>
      <c r="P520" s="227">
        <v>1.0</v>
      </c>
      <c r="Q520" s="227">
        <v>4.9</v>
      </c>
      <c r="R520" s="227">
        <v>73.5</v>
      </c>
      <c r="S520" s="227" t="s">
        <v>4631</v>
      </c>
      <c r="T520" s="227"/>
      <c r="U520" s="3" t="str">
        <f t="shared" si="2"/>
        <v>#REF!</v>
      </c>
      <c r="V520" s="227"/>
      <c r="W520" s="227"/>
      <c r="X520" s="227"/>
      <c r="Y520" s="227"/>
      <c r="Z520" s="227"/>
    </row>
    <row r="521" ht="12.0" customHeight="1">
      <c r="A521" s="227">
        <v>211.0</v>
      </c>
      <c r="B521" s="227" t="s">
        <v>5599</v>
      </c>
      <c r="C521" s="227" t="s">
        <v>117</v>
      </c>
      <c r="D521" s="227" t="s">
        <v>5846</v>
      </c>
      <c r="E521" s="227">
        <v>14.0</v>
      </c>
      <c r="F521" s="227">
        <v>50.0</v>
      </c>
      <c r="G521" s="227">
        <v>11.0</v>
      </c>
      <c r="H521" s="227">
        <v>2.5</v>
      </c>
      <c r="I521" s="227">
        <v>2.0</v>
      </c>
      <c r="J521" s="227">
        <v>14.0</v>
      </c>
      <c r="K521" s="227">
        <v>2.0</v>
      </c>
      <c r="L521" s="227">
        <v>5.0</v>
      </c>
      <c r="M521" s="227">
        <v>1.0</v>
      </c>
      <c r="N521" s="227">
        <v>0.0</v>
      </c>
      <c r="O521" s="227">
        <v>0.0</v>
      </c>
      <c r="P521" s="227">
        <v>0.0</v>
      </c>
      <c r="Q521" s="227">
        <v>5.2</v>
      </c>
      <c r="R521" s="227">
        <v>73.4</v>
      </c>
      <c r="S521" s="227" t="s">
        <v>4631</v>
      </c>
      <c r="T521" s="227"/>
      <c r="U521" s="3" t="str">
        <f t="shared" si="2"/>
        <v>#REF!</v>
      </c>
      <c r="V521" s="227"/>
      <c r="W521" s="227"/>
      <c r="X521" s="227"/>
      <c r="Y521" s="227"/>
      <c r="Z521" s="227"/>
    </row>
    <row r="522" ht="12.0" customHeight="1">
      <c r="A522" s="227">
        <v>212.0</v>
      </c>
      <c r="B522" s="227" t="s">
        <v>5332</v>
      </c>
      <c r="C522" s="227" t="s">
        <v>123</v>
      </c>
      <c r="D522" s="227" t="s">
        <v>5850</v>
      </c>
      <c r="E522" s="227">
        <v>16.0</v>
      </c>
      <c r="F522" s="227">
        <v>21.0</v>
      </c>
      <c r="G522" s="227">
        <v>13.0</v>
      </c>
      <c r="H522" s="227">
        <v>9.0</v>
      </c>
      <c r="I522" s="227">
        <v>5.0</v>
      </c>
      <c r="J522" s="227">
        <v>38.5</v>
      </c>
      <c r="K522" s="227">
        <v>15.0</v>
      </c>
      <c r="L522" s="227">
        <v>1.0</v>
      </c>
      <c r="M522" s="227">
        <v>0.0</v>
      </c>
      <c r="N522" s="227">
        <v>1.0</v>
      </c>
      <c r="O522" s="227">
        <v>1.0</v>
      </c>
      <c r="P522" s="227">
        <v>0.0</v>
      </c>
      <c r="Q522" s="227">
        <v>4.6</v>
      </c>
      <c r="R522" s="227">
        <v>73.25</v>
      </c>
      <c r="S522" s="227" t="s">
        <v>4632</v>
      </c>
      <c r="T522" s="227"/>
      <c r="U522" s="3" t="str">
        <f t="shared" si="2"/>
        <v>#REF!</v>
      </c>
      <c r="V522" s="227"/>
      <c r="W522" s="227"/>
      <c r="X522" s="227"/>
      <c r="Y522" s="227"/>
      <c r="Z522" s="227"/>
    </row>
    <row r="523" ht="12.0" customHeight="1">
      <c r="A523" s="227">
        <v>213.0</v>
      </c>
      <c r="B523" s="227" t="s">
        <v>5152</v>
      </c>
      <c r="C523" s="227" t="s">
        <v>36</v>
      </c>
      <c r="D523" s="227" t="s">
        <v>5850</v>
      </c>
      <c r="E523" s="227">
        <v>16.0</v>
      </c>
      <c r="F523" s="227">
        <v>26.0</v>
      </c>
      <c r="G523" s="227">
        <v>23.0</v>
      </c>
      <c r="H523" s="227">
        <v>7.5</v>
      </c>
      <c r="I523" s="227">
        <v>4.5</v>
      </c>
      <c r="J523" s="227">
        <v>31.5</v>
      </c>
      <c r="K523" s="227">
        <v>16.0</v>
      </c>
      <c r="L523" s="227">
        <v>0.0</v>
      </c>
      <c r="M523" s="227">
        <v>0.0</v>
      </c>
      <c r="N523" s="227">
        <v>0.0</v>
      </c>
      <c r="O523" s="227">
        <v>0.0</v>
      </c>
      <c r="P523" s="227">
        <v>0.0</v>
      </c>
      <c r="Q523" s="227">
        <v>4.6</v>
      </c>
      <c r="R523" s="227">
        <v>73.15</v>
      </c>
      <c r="S523" s="227" t="s">
        <v>4632</v>
      </c>
      <c r="T523" s="227"/>
      <c r="U523" s="3" t="str">
        <f t="shared" si="2"/>
        <v>#REF!</v>
      </c>
      <c r="V523" s="227"/>
      <c r="W523" s="227"/>
      <c r="X523" s="227"/>
      <c r="Y523" s="227"/>
      <c r="Z523" s="227"/>
    </row>
    <row r="524" ht="12.0" customHeight="1">
      <c r="A524" s="227">
        <v>214.0</v>
      </c>
      <c r="B524" s="227" t="s">
        <v>5471</v>
      </c>
      <c r="C524" s="227" t="s">
        <v>77</v>
      </c>
      <c r="D524" s="227" t="s">
        <v>5848</v>
      </c>
      <c r="E524" s="227">
        <v>16.0</v>
      </c>
      <c r="F524" s="227">
        <v>54.0</v>
      </c>
      <c r="G524" s="227">
        <v>14.0</v>
      </c>
      <c r="H524" s="227">
        <v>2.0</v>
      </c>
      <c r="I524" s="227">
        <v>1.0</v>
      </c>
      <c r="J524" s="227">
        <v>9.0</v>
      </c>
      <c r="K524" s="227">
        <v>4.0</v>
      </c>
      <c r="L524" s="227">
        <v>3.0</v>
      </c>
      <c r="M524" s="227">
        <v>0.0</v>
      </c>
      <c r="N524" s="227">
        <v>0.0</v>
      </c>
      <c r="O524" s="227">
        <v>0.0</v>
      </c>
      <c r="P524" s="227">
        <v>0.0</v>
      </c>
      <c r="Q524" s="227">
        <v>4.6</v>
      </c>
      <c r="R524" s="227">
        <v>72.9</v>
      </c>
      <c r="S524" s="227" t="s">
        <v>4631</v>
      </c>
      <c r="T524" s="227"/>
      <c r="U524" s="3" t="str">
        <f t="shared" si="2"/>
        <v>#REF!</v>
      </c>
      <c r="V524" s="227"/>
      <c r="W524" s="227"/>
      <c r="X524" s="227"/>
      <c r="Y524" s="227"/>
      <c r="Z524" s="227"/>
    </row>
    <row r="525" ht="12.0" customHeight="1">
      <c r="A525" s="227">
        <v>215.0</v>
      </c>
      <c r="B525" s="227" t="s">
        <v>5170</v>
      </c>
      <c r="C525" s="227" t="s">
        <v>90</v>
      </c>
      <c r="D525" s="227" t="s">
        <v>5850</v>
      </c>
      <c r="E525" s="227">
        <v>16.0</v>
      </c>
      <c r="F525" s="227">
        <v>32.0</v>
      </c>
      <c r="G525" s="227">
        <v>17.0</v>
      </c>
      <c r="H525" s="227">
        <v>7.5</v>
      </c>
      <c r="I525" s="227">
        <v>6.5</v>
      </c>
      <c r="J525" s="227">
        <v>27.5</v>
      </c>
      <c r="K525" s="227">
        <v>8.0</v>
      </c>
      <c r="L525" s="227">
        <v>1.0</v>
      </c>
      <c r="M525" s="227">
        <v>0.0</v>
      </c>
      <c r="N525" s="227">
        <v>0.0</v>
      </c>
      <c r="O525" s="227">
        <v>0.0</v>
      </c>
      <c r="P525" s="227">
        <v>0.0</v>
      </c>
      <c r="Q525" s="227">
        <v>4.5</v>
      </c>
      <c r="R525" s="227">
        <v>72.75</v>
      </c>
      <c r="S525" s="227" t="s">
        <v>4632</v>
      </c>
      <c r="T525" s="227"/>
      <c r="U525" s="3" t="str">
        <f t="shared" si="2"/>
        <v>#REF!</v>
      </c>
      <c r="V525" s="227"/>
      <c r="W525" s="227"/>
      <c r="X525" s="227"/>
      <c r="Y525" s="227"/>
      <c r="Z525" s="227"/>
    </row>
    <row r="526" ht="12.0" customHeight="1">
      <c r="A526" s="227">
        <v>216.0</v>
      </c>
      <c r="B526" s="227" t="s">
        <v>5006</v>
      </c>
      <c r="C526" s="227" t="s">
        <v>117</v>
      </c>
      <c r="D526" s="227" t="s">
        <v>5844</v>
      </c>
      <c r="E526" s="227">
        <v>14.0</v>
      </c>
      <c r="F526" s="227">
        <v>21.0</v>
      </c>
      <c r="G526" s="227">
        <v>15.0</v>
      </c>
      <c r="H526" s="227">
        <v>6.5</v>
      </c>
      <c r="I526" s="227">
        <v>6.0</v>
      </c>
      <c r="J526" s="227">
        <v>44.0</v>
      </c>
      <c r="K526" s="227">
        <v>17.0</v>
      </c>
      <c r="L526" s="227">
        <v>1.0</v>
      </c>
      <c r="M526" s="227">
        <v>0.0</v>
      </c>
      <c r="N526" s="227">
        <v>1.0</v>
      </c>
      <c r="O526" s="227">
        <v>0.0</v>
      </c>
      <c r="P526" s="227">
        <v>0.0</v>
      </c>
      <c r="Q526" s="227">
        <v>5.2</v>
      </c>
      <c r="R526" s="227">
        <v>72.4</v>
      </c>
      <c r="S526" s="227" t="s">
        <v>4630</v>
      </c>
      <c r="T526" s="227"/>
      <c r="U526" s="3" t="str">
        <f t="shared" si="2"/>
        <v>#REF!</v>
      </c>
      <c r="V526" s="227"/>
      <c r="W526" s="227"/>
      <c r="X526" s="227"/>
      <c r="Y526" s="227"/>
      <c r="Z526" s="227"/>
    </row>
    <row r="527" ht="12.0" customHeight="1">
      <c r="A527" s="227">
        <v>216.0</v>
      </c>
      <c r="B527" s="227" t="s">
        <v>5041</v>
      </c>
      <c r="C527" s="227" t="s">
        <v>64</v>
      </c>
      <c r="D527" s="227" t="s">
        <v>5844</v>
      </c>
      <c r="E527" s="227">
        <v>16.0</v>
      </c>
      <c r="F527" s="227">
        <v>54.0</v>
      </c>
      <c r="G527" s="227">
        <v>11.0</v>
      </c>
      <c r="H527" s="227">
        <v>3.0</v>
      </c>
      <c r="I527" s="227">
        <v>1.0</v>
      </c>
      <c r="J527" s="227">
        <v>9.0</v>
      </c>
      <c r="K527" s="227">
        <v>2.0</v>
      </c>
      <c r="L527" s="227">
        <v>2.0</v>
      </c>
      <c r="M527" s="227">
        <v>0.0</v>
      </c>
      <c r="N527" s="227">
        <v>1.0</v>
      </c>
      <c r="O527" s="227">
        <v>0.0</v>
      </c>
      <c r="P527" s="227">
        <v>0.0</v>
      </c>
      <c r="Q527" s="227">
        <v>4.5</v>
      </c>
      <c r="R527" s="227">
        <v>72.4</v>
      </c>
      <c r="S527" s="227" t="s">
        <v>4630</v>
      </c>
      <c r="T527" s="227"/>
      <c r="U527" s="3" t="str">
        <f t="shared" si="2"/>
        <v>#REF!</v>
      </c>
      <c r="V527" s="227"/>
      <c r="W527" s="227"/>
      <c r="X527" s="227"/>
      <c r="Y527" s="227"/>
      <c r="Z527" s="227"/>
    </row>
    <row r="528" ht="12.0" customHeight="1">
      <c r="A528" s="227">
        <v>218.0</v>
      </c>
      <c r="B528" s="227" t="s">
        <v>4869</v>
      </c>
      <c r="C528" s="227" t="s">
        <v>36</v>
      </c>
      <c r="D528" s="227" t="s">
        <v>5844</v>
      </c>
      <c r="E528" s="227">
        <v>13.0</v>
      </c>
      <c r="F528" s="227">
        <v>39.0</v>
      </c>
      <c r="G528" s="227">
        <v>16.0</v>
      </c>
      <c r="H528" s="227">
        <v>8.0</v>
      </c>
      <c r="I528" s="227">
        <v>3.0</v>
      </c>
      <c r="J528" s="227">
        <v>22.0</v>
      </c>
      <c r="K528" s="227">
        <v>4.0</v>
      </c>
      <c r="L528" s="227">
        <v>2.0</v>
      </c>
      <c r="M528" s="227">
        <v>0.0</v>
      </c>
      <c r="N528" s="227">
        <v>1.0</v>
      </c>
      <c r="O528" s="227">
        <v>0.0</v>
      </c>
      <c r="P528" s="227">
        <v>0.0</v>
      </c>
      <c r="Q528" s="227">
        <v>5.6</v>
      </c>
      <c r="R528" s="227">
        <v>72.2</v>
      </c>
      <c r="S528" s="227" t="s">
        <v>4630</v>
      </c>
      <c r="T528" s="227"/>
      <c r="U528" s="3" t="str">
        <f t="shared" si="2"/>
        <v>#REF!</v>
      </c>
      <c r="V528" s="227"/>
      <c r="W528" s="227"/>
      <c r="X528" s="227"/>
      <c r="Y528" s="227"/>
      <c r="Z528" s="227"/>
    </row>
    <row r="529" ht="12.0" customHeight="1">
      <c r="A529" s="227">
        <v>219.0</v>
      </c>
      <c r="B529" s="227" t="s">
        <v>5590</v>
      </c>
      <c r="C529" s="227" t="s">
        <v>66</v>
      </c>
      <c r="D529" s="227" t="s">
        <v>5846</v>
      </c>
      <c r="E529" s="227">
        <v>16.0</v>
      </c>
      <c r="F529" s="227">
        <v>48.0</v>
      </c>
      <c r="G529" s="227">
        <v>10.0</v>
      </c>
      <c r="H529" s="227">
        <v>6.0</v>
      </c>
      <c r="I529" s="227">
        <v>0.0</v>
      </c>
      <c r="J529" s="227">
        <v>0.0</v>
      </c>
      <c r="K529" s="227">
        <v>0.0</v>
      </c>
      <c r="L529" s="227">
        <v>4.0</v>
      </c>
      <c r="M529" s="227">
        <v>3.0</v>
      </c>
      <c r="N529" s="227">
        <v>0.0</v>
      </c>
      <c r="O529" s="227">
        <v>0.0</v>
      </c>
      <c r="P529" s="227">
        <v>0.0</v>
      </c>
      <c r="Q529" s="227">
        <v>4.5</v>
      </c>
      <c r="R529" s="227">
        <v>72.0</v>
      </c>
      <c r="S529" s="227" t="s">
        <v>4631</v>
      </c>
      <c r="T529" s="227"/>
      <c r="U529" s="3" t="str">
        <f t="shared" si="2"/>
        <v>#REF!</v>
      </c>
      <c r="V529" s="227"/>
      <c r="W529" s="227"/>
      <c r="X529" s="227"/>
      <c r="Y529" s="227"/>
      <c r="Z529" s="227"/>
    </row>
    <row r="530" ht="12.0" customHeight="1">
      <c r="A530" s="227">
        <v>219.0</v>
      </c>
      <c r="B530" s="227" t="s">
        <v>5602</v>
      </c>
      <c r="C530" s="227" t="s">
        <v>36</v>
      </c>
      <c r="D530" s="227" t="s">
        <v>5846</v>
      </c>
      <c r="E530" s="227">
        <v>15.0</v>
      </c>
      <c r="F530" s="227">
        <v>36.0</v>
      </c>
      <c r="G530" s="227">
        <v>7.0</v>
      </c>
      <c r="H530" s="227">
        <v>7.0</v>
      </c>
      <c r="I530" s="227">
        <v>4.0</v>
      </c>
      <c r="J530" s="227">
        <v>25.0</v>
      </c>
      <c r="K530" s="227">
        <v>5.0</v>
      </c>
      <c r="L530" s="227">
        <v>10.0</v>
      </c>
      <c r="M530" s="227">
        <v>0.0</v>
      </c>
      <c r="N530" s="227">
        <v>0.0</v>
      </c>
      <c r="O530" s="227">
        <v>0.0</v>
      </c>
      <c r="P530" s="227">
        <v>0.0</v>
      </c>
      <c r="Q530" s="227">
        <v>4.8</v>
      </c>
      <c r="R530" s="227">
        <v>72.0</v>
      </c>
      <c r="S530" s="227" t="s">
        <v>4631</v>
      </c>
      <c r="T530" s="227"/>
      <c r="U530" s="3" t="str">
        <f t="shared" si="2"/>
        <v>#REF!</v>
      </c>
      <c r="V530" s="227"/>
      <c r="W530" s="227"/>
      <c r="X530" s="227"/>
      <c r="Y530" s="227"/>
      <c r="Z530" s="227"/>
    </row>
    <row r="531" ht="12.0" customHeight="1">
      <c r="A531" s="227">
        <v>221.0</v>
      </c>
      <c r="B531" s="227" t="s">
        <v>4952</v>
      </c>
      <c r="C531" s="227" t="s">
        <v>64</v>
      </c>
      <c r="D531" s="227" t="s">
        <v>5844</v>
      </c>
      <c r="E531" s="227">
        <v>16.0</v>
      </c>
      <c r="F531" s="227">
        <v>27.0</v>
      </c>
      <c r="G531" s="227">
        <v>11.0</v>
      </c>
      <c r="H531" s="227">
        <v>7.5</v>
      </c>
      <c r="I531" s="227">
        <v>5.5</v>
      </c>
      <c r="J531" s="227">
        <v>35.0</v>
      </c>
      <c r="K531" s="227">
        <v>14.0</v>
      </c>
      <c r="L531" s="227">
        <v>0.0</v>
      </c>
      <c r="M531" s="227">
        <v>0.0</v>
      </c>
      <c r="N531" s="227">
        <v>0.0</v>
      </c>
      <c r="O531" s="227">
        <v>1.0</v>
      </c>
      <c r="P531" s="227">
        <v>0.0</v>
      </c>
      <c r="Q531" s="227">
        <v>4.5</v>
      </c>
      <c r="R531" s="227">
        <v>71.5</v>
      </c>
      <c r="S531" s="227" t="s">
        <v>4630</v>
      </c>
      <c r="T531" s="227"/>
      <c r="U531" s="3" t="str">
        <f t="shared" si="2"/>
        <v>#REF!</v>
      </c>
      <c r="V531" s="227"/>
      <c r="W531" s="227"/>
      <c r="X531" s="227"/>
      <c r="Y531" s="227"/>
      <c r="Z531" s="227"/>
    </row>
    <row r="532" ht="12.0" customHeight="1">
      <c r="A532" s="227">
        <v>221.0</v>
      </c>
      <c r="B532" s="229" t="s">
        <v>5615</v>
      </c>
      <c r="C532" s="227" t="s">
        <v>44</v>
      </c>
      <c r="D532" s="227" t="s">
        <v>5846</v>
      </c>
      <c r="E532" s="227">
        <v>13.0</v>
      </c>
      <c r="F532" s="227">
        <v>54.0</v>
      </c>
      <c r="G532" s="227">
        <v>14.0</v>
      </c>
      <c r="H532" s="227">
        <v>1.5</v>
      </c>
      <c r="I532" s="227">
        <v>0.0</v>
      </c>
      <c r="J532" s="227">
        <v>0.0</v>
      </c>
      <c r="K532" s="227">
        <v>0.0</v>
      </c>
      <c r="L532" s="227">
        <v>6.0</v>
      </c>
      <c r="M532" s="227">
        <v>0.0</v>
      </c>
      <c r="N532" s="227">
        <v>0.0</v>
      </c>
      <c r="O532" s="227">
        <v>1.0</v>
      </c>
      <c r="P532" s="227">
        <v>0.0</v>
      </c>
      <c r="Q532" s="227">
        <v>5.5</v>
      </c>
      <c r="R532" s="227">
        <v>71.5</v>
      </c>
      <c r="S532" s="227" t="s">
        <v>4631</v>
      </c>
      <c r="T532" s="227"/>
      <c r="U532" s="3" t="str">
        <f t="shared" si="2"/>
        <v>#REF!</v>
      </c>
      <c r="V532" s="227"/>
      <c r="W532" s="227"/>
      <c r="X532" s="227"/>
      <c r="Y532" s="227"/>
      <c r="Z532" s="227"/>
    </row>
    <row r="533" ht="12.0" customHeight="1">
      <c r="A533" s="227">
        <v>221.0</v>
      </c>
      <c r="B533" s="227" t="s">
        <v>4858</v>
      </c>
      <c r="C533" s="227" t="s">
        <v>27</v>
      </c>
      <c r="D533" s="227" t="s">
        <v>5844</v>
      </c>
      <c r="E533" s="227">
        <v>15.0</v>
      </c>
      <c r="F533" s="227">
        <v>24.0</v>
      </c>
      <c r="G533" s="227">
        <v>20.0</v>
      </c>
      <c r="H533" s="227">
        <v>7.5</v>
      </c>
      <c r="I533" s="227">
        <v>4.5</v>
      </c>
      <c r="J533" s="227">
        <v>30.0</v>
      </c>
      <c r="K533" s="227">
        <v>13.0</v>
      </c>
      <c r="L533" s="227">
        <v>2.0</v>
      </c>
      <c r="M533" s="227">
        <v>0.0</v>
      </c>
      <c r="N533" s="227">
        <v>1.0</v>
      </c>
      <c r="O533" s="227">
        <v>0.0</v>
      </c>
      <c r="P533" s="227">
        <v>0.0</v>
      </c>
      <c r="Q533" s="227">
        <v>4.8</v>
      </c>
      <c r="R533" s="227">
        <v>71.5</v>
      </c>
      <c r="S533" s="227" t="s">
        <v>4630</v>
      </c>
      <c r="T533" s="227"/>
      <c r="U533" s="3" t="str">
        <f t="shared" si="2"/>
        <v>#REF!</v>
      </c>
      <c r="V533" s="227"/>
      <c r="W533" s="227"/>
      <c r="X533" s="227"/>
      <c r="Y533" s="227"/>
      <c r="Z533" s="227"/>
    </row>
    <row r="534" ht="12.0" customHeight="1">
      <c r="A534" s="227">
        <v>224.0</v>
      </c>
      <c r="B534" s="229" t="s">
        <v>5872</v>
      </c>
      <c r="C534" s="227" t="s">
        <v>64</v>
      </c>
      <c r="D534" s="227" t="s">
        <v>5847</v>
      </c>
      <c r="E534" s="227">
        <v>16.0</v>
      </c>
      <c r="F534" s="227">
        <v>24.0</v>
      </c>
      <c r="G534" s="227">
        <v>12.0</v>
      </c>
      <c r="H534" s="227">
        <v>11.5</v>
      </c>
      <c r="I534" s="227">
        <v>5.5</v>
      </c>
      <c r="J534" s="227">
        <v>47.0</v>
      </c>
      <c r="K534" s="227">
        <v>13.0</v>
      </c>
      <c r="L534" s="227">
        <v>1.0</v>
      </c>
      <c r="M534" s="227">
        <v>0.0</v>
      </c>
      <c r="N534" s="227">
        <v>0.0</v>
      </c>
      <c r="O534" s="227">
        <v>0.0</v>
      </c>
      <c r="P534" s="227">
        <v>0.0</v>
      </c>
      <c r="Q534" s="227">
        <v>4.4</v>
      </c>
      <c r="R534" s="227">
        <v>71.2</v>
      </c>
      <c r="S534" s="227" t="s">
        <v>4632</v>
      </c>
      <c r="T534" s="227"/>
      <c r="U534" s="3" t="str">
        <f t="shared" si="2"/>
        <v>#REF!</v>
      </c>
      <c r="V534" s="227"/>
      <c r="W534" s="227"/>
      <c r="X534" s="227"/>
      <c r="Y534" s="227"/>
      <c r="Z534" s="227"/>
    </row>
    <row r="535" ht="12.0" customHeight="1">
      <c r="A535" s="227">
        <v>225.0</v>
      </c>
      <c r="B535" s="227" t="s">
        <v>5217</v>
      </c>
      <c r="C535" s="227" t="s">
        <v>20</v>
      </c>
      <c r="D535" s="227" t="s">
        <v>5847</v>
      </c>
      <c r="E535" s="227">
        <v>16.0</v>
      </c>
      <c r="F535" s="227">
        <v>32.0</v>
      </c>
      <c r="G535" s="227">
        <v>16.0</v>
      </c>
      <c r="H535" s="227">
        <v>7.0</v>
      </c>
      <c r="I535" s="227">
        <v>5.5</v>
      </c>
      <c r="J535" s="227">
        <v>31.5</v>
      </c>
      <c r="K535" s="227">
        <v>8.0</v>
      </c>
      <c r="L535" s="227">
        <v>2.0</v>
      </c>
      <c r="M535" s="227">
        <v>0.0</v>
      </c>
      <c r="N535" s="227">
        <v>0.0</v>
      </c>
      <c r="O535" s="227">
        <v>0.0</v>
      </c>
      <c r="P535" s="227">
        <v>0.0</v>
      </c>
      <c r="Q535" s="227">
        <v>4.4</v>
      </c>
      <c r="R535" s="227">
        <v>71.15</v>
      </c>
      <c r="S535" s="227" t="s">
        <v>4632</v>
      </c>
      <c r="T535" s="227"/>
      <c r="U535" s="3" t="str">
        <f t="shared" si="2"/>
        <v>#REF!</v>
      </c>
      <c r="V535" s="227"/>
      <c r="W535" s="227"/>
      <c r="X535" s="227"/>
      <c r="Y535" s="227"/>
      <c r="Z535" s="227"/>
    </row>
    <row r="536" ht="12.0" customHeight="1">
      <c r="A536" s="227">
        <v>226.0</v>
      </c>
      <c r="B536" s="227" t="s">
        <v>5140</v>
      </c>
      <c r="C536" s="227" t="s">
        <v>2564</v>
      </c>
      <c r="D536" s="227" t="s">
        <v>5847</v>
      </c>
      <c r="E536" s="227">
        <v>14.0</v>
      </c>
      <c r="F536" s="227">
        <v>23.0</v>
      </c>
      <c r="G536" s="227">
        <v>8.0</v>
      </c>
      <c r="H536" s="227">
        <v>7.5</v>
      </c>
      <c r="I536" s="227">
        <v>7.5</v>
      </c>
      <c r="J536" s="227">
        <v>41.0</v>
      </c>
      <c r="K536" s="227">
        <v>11.0</v>
      </c>
      <c r="L536" s="227">
        <v>0.0</v>
      </c>
      <c r="M536" s="227">
        <v>0.0</v>
      </c>
      <c r="N536" s="227">
        <v>1.0</v>
      </c>
      <c r="O536" s="227">
        <v>1.0</v>
      </c>
      <c r="P536" s="227">
        <v>0.0</v>
      </c>
      <c r="Q536" s="227">
        <v>5.0</v>
      </c>
      <c r="R536" s="227">
        <v>70.6</v>
      </c>
      <c r="S536" s="227" t="s">
        <v>4632</v>
      </c>
      <c r="T536" s="227"/>
      <c r="U536" s="3" t="str">
        <f t="shared" si="2"/>
        <v>#REF!</v>
      </c>
      <c r="V536" s="227"/>
      <c r="W536" s="227"/>
      <c r="X536" s="227"/>
      <c r="Y536" s="227"/>
      <c r="Z536" s="227"/>
    </row>
    <row r="537" ht="12.0" customHeight="1">
      <c r="A537" s="227">
        <v>227.0</v>
      </c>
      <c r="B537" s="227" t="s">
        <v>5197</v>
      </c>
      <c r="C537" s="227" t="s">
        <v>36</v>
      </c>
      <c r="D537" s="227" t="s">
        <v>5852</v>
      </c>
      <c r="E537" s="227">
        <v>15.0</v>
      </c>
      <c r="F537" s="227">
        <v>35.0</v>
      </c>
      <c r="G537" s="227">
        <v>22.0</v>
      </c>
      <c r="H537" s="227">
        <v>5.0</v>
      </c>
      <c r="I537" s="227">
        <v>1.0</v>
      </c>
      <c r="J537" s="227">
        <v>15.0</v>
      </c>
      <c r="K537" s="227">
        <v>4.0</v>
      </c>
      <c r="L537" s="227">
        <v>0.0</v>
      </c>
      <c r="M537" s="227">
        <v>0.0</v>
      </c>
      <c r="N537" s="227">
        <v>1.0</v>
      </c>
      <c r="O537" s="227">
        <v>1.0</v>
      </c>
      <c r="P537" s="227">
        <v>1.0</v>
      </c>
      <c r="Q537" s="227">
        <v>4.7</v>
      </c>
      <c r="R537" s="227">
        <v>70.5</v>
      </c>
      <c r="S537" s="227" t="s">
        <v>4632</v>
      </c>
      <c r="T537" s="227"/>
      <c r="U537" s="3" t="str">
        <f t="shared" si="2"/>
        <v>#REF!</v>
      </c>
      <c r="V537" s="227"/>
      <c r="W537" s="227"/>
      <c r="X537" s="227"/>
      <c r="Y537" s="227"/>
      <c r="Z537" s="227"/>
    </row>
    <row r="538" ht="12.0" customHeight="1">
      <c r="A538" s="227">
        <v>228.0</v>
      </c>
      <c r="B538" s="227" t="s">
        <v>5692</v>
      </c>
      <c r="C538" s="227" t="s">
        <v>102</v>
      </c>
      <c r="D538" s="227" t="s">
        <v>5848</v>
      </c>
      <c r="E538" s="227">
        <v>14.0</v>
      </c>
      <c r="F538" s="227">
        <v>46.0</v>
      </c>
      <c r="G538" s="227">
        <v>14.0</v>
      </c>
      <c r="H538" s="227">
        <v>1.0</v>
      </c>
      <c r="I538" s="227">
        <v>1.0</v>
      </c>
      <c r="J538" s="227">
        <v>4.5</v>
      </c>
      <c r="K538" s="227">
        <v>2.0</v>
      </c>
      <c r="L538" s="227">
        <v>3.0</v>
      </c>
      <c r="M538" s="227">
        <v>2.0</v>
      </c>
      <c r="N538" s="227">
        <v>0.0</v>
      </c>
      <c r="O538" s="227">
        <v>1.0</v>
      </c>
      <c r="P538" s="227">
        <v>0.0</v>
      </c>
      <c r="Q538" s="227">
        <v>5.0</v>
      </c>
      <c r="R538" s="227">
        <v>70.45</v>
      </c>
      <c r="S538" s="227" t="s">
        <v>4631</v>
      </c>
      <c r="T538" s="227"/>
      <c r="U538" s="3" t="str">
        <f t="shared" si="2"/>
        <v>#REF!</v>
      </c>
      <c r="V538" s="227"/>
      <c r="W538" s="227"/>
      <c r="X538" s="227"/>
      <c r="Y538" s="227"/>
      <c r="Z538" s="227"/>
    </row>
    <row r="539" ht="12.0" customHeight="1">
      <c r="A539" s="227">
        <v>229.0</v>
      </c>
      <c r="B539" s="227" t="s">
        <v>4923</v>
      </c>
      <c r="C539" s="227" t="s">
        <v>39</v>
      </c>
      <c r="D539" s="227" t="s">
        <v>5844</v>
      </c>
      <c r="E539" s="227">
        <v>16.0</v>
      </c>
      <c r="F539" s="227">
        <v>29.0</v>
      </c>
      <c r="G539" s="227">
        <v>14.0</v>
      </c>
      <c r="H539" s="227">
        <v>6.5</v>
      </c>
      <c r="I539" s="227">
        <v>3.5</v>
      </c>
      <c r="J539" s="227">
        <v>28.5</v>
      </c>
      <c r="K539" s="227">
        <v>12.0</v>
      </c>
      <c r="L539" s="227">
        <v>0.0</v>
      </c>
      <c r="M539" s="227">
        <v>0.0</v>
      </c>
      <c r="N539" s="227">
        <v>2.0</v>
      </c>
      <c r="O539" s="227">
        <v>0.0</v>
      </c>
      <c r="P539" s="227">
        <v>0.0</v>
      </c>
      <c r="Q539" s="227">
        <v>4.4</v>
      </c>
      <c r="R539" s="227">
        <v>70.35</v>
      </c>
      <c r="S539" s="227" t="s">
        <v>4630</v>
      </c>
      <c r="T539" s="227"/>
      <c r="U539" s="3" t="str">
        <f t="shared" si="2"/>
        <v>#REF!</v>
      </c>
      <c r="V539" s="227"/>
      <c r="W539" s="227"/>
      <c r="X539" s="227"/>
      <c r="Y539" s="227"/>
      <c r="Z539" s="227"/>
    </row>
    <row r="540" ht="12.0" customHeight="1">
      <c r="A540" s="227">
        <v>230.0</v>
      </c>
      <c r="B540" s="227" t="s">
        <v>5028</v>
      </c>
      <c r="C540" s="227" t="s">
        <v>83</v>
      </c>
      <c r="D540" s="227" t="s">
        <v>5846</v>
      </c>
      <c r="E540" s="227">
        <v>13.0</v>
      </c>
      <c r="F540" s="227">
        <v>39.0</v>
      </c>
      <c r="G540" s="227">
        <v>6.0</v>
      </c>
      <c r="H540" s="227">
        <v>6.0</v>
      </c>
      <c r="I540" s="227">
        <v>2.0</v>
      </c>
      <c r="J540" s="227">
        <v>12.0</v>
      </c>
      <c r="K540" s="227">
        <v>5.0</v>
      </c>
      <c r="L540" s="227">
        <v>6.0</v>
      </c>
      <c r="M540" s="227">
        <v>2.0</v>
      </c>
      <c r="N540" s="227">
        <v>0.0</v>
      </c>
      <c r="O540" s="227">
        <v>0.0</v>
      </c>
      <c r="P540" s="227">
        <v>0.0</v>
      </c>
      <c r="Q540" s="227">
        <v>5.4</v>
      </c>
      <c r="R540" s="227">
        <v>70.2</v>
      </c>
      <c r="S540" s="227" t="s">
        <v>4631</v>
      </c>
      <c r="T540" s="227"/>
      <c r="U540" s="3" t="str">
        <f t="shared" si="2"/>
        <v>#REF!</v>
      </c>
      <c r="V540" s="227"/>
      <c r="W540" s="227"/>
      <c r="X540" s="227"/>
      <c r="Y540" s="227"/>
      <c r="Z540" s="227"/>
    </row>
    <row r="541" ht="12.0" customHeight="1">
      <c r="A541" s="227">
        <v>231.0</v>
      </c>
      <c r="B541" s="227" t="s">
        <v>5574</v>
      </c>
      <c r="C541" s="227" t="s">
        <v>102</v>
      </c>
      <c r="D541" s="227" t="s">
        <v>5846</v>
      </c>
      <c r="E541" s="227">
        <v>15.0</v>
      </c>
      <c r="F541" s="227">
        <v>45.0</v>
      </c>
      <c r="G541" s="227">
        <v>5.0</v>
      </c>
      <c r="H541" s="227">
        <v>1.0</v>
      </c>
      <c r="I541" s="227">
        <v>0.0</v>
      </c>
      <c r="J541" s="227">
        <v>0.0</v>
      </c>
      <c r="K541" s="227">
        <v>0.0</v>
      </c>
      <c r="L541" s="227">
        <v>12.0</v>
      </c>
      <c r="M541" s="227">
        <v>1.0</v>
      </c>
      <c r="N541" s="227">
        <v>2.0</v>
      </c>
      <c r="O541" s="227">
        <v>0.0</v>
      </c>
      <c r="P541" s="227">
        <v>0.0</v>
      </c>
      <c r="Q541" s="227">
        <v>4.6</v>
      </c>
      <c r="R541" s="227">
        <v>69.5</v>
      </c>
      <c r="S541" s="227" t="s">
        <v>4631</v>
      </c>
      <c r="T541" s="227"/>
      <c r="U541" s="3" t="str">
        <f t="shared" si="2"/>
        <v>#REF!</v>
      </c>
      <c r="V541" s="227"/>
      <c r="W541" s="227"/>
      <c r="X541" s="227"/>
      <c r="Y541" s="227"/>
      <c r="Z541" s="227"/>
    </row>
    <row r="542" ht="12.0" customHeight="1">
      <c r="A542" s="227">
        <v>232.0</v>
      </c>
      <c r="B542" s="227" t="s">
        <v>4861</v>
      </c>
      <c r="C542" s="227" t="s">
        <v>53</v>
      </c>
      <c r="D542" s="227" t="s">
        <v>5845</v>
      </c>
      <c r="E542" s="227">
        <v>6.0</v>
      </c>
      <c r="F542" s="227">
        <v>34.0</v>
      </c>
      <c r="G542" s="227">
        <v>19.0</v>
      </c>
      <c r="H542" s="227">
        <v>1.0</v>
      </c>
      <c r="I542" s="227">
        <v>1.0</v>
      </c>
      <c r="J542" s="227">
        <v>4.0</v>
      </c>
      <c r="K542" s="227">
        <v>1.0</v>
      </c>
      <c r="L542" s="227">
        <v>6.0</v>
      </c>
      <c r="M542" s="227">
        <v>2.0</v>
      </c>
      <c r="N542" s="227">
        <v>1.0</v>
      </c>
      <c r="O542" s="227">
        <v>0.0</v>
      </c>
      <c r="P542" s="227">
        <v>1.0</v>
      </c>
      <c r="Q542" s="227">
        <v>11.5</v>
      </c>
      <c r="R542" s="227">
        <v>68.9</v>
      </c>
      <c r="S542" s="227" t="s">
        <v>4630</v>
      </c>
      <c r="T542" s="227"/>
      <c r="U542" s="3" t="str">
        <f t="shared" si="2"/>
        <v>#REF!</v>
      </c>
      <c r="V542" s="227"/>
      <c r="W542" s="227"/>
      <c r="X542" s="227"/>
      <c r="Y542" s="227"/>
      <c r="Z542" s="227"/>
    </row>
    <row r="543" ht="12.0" customHeight="1">
      <c r="A543" s="227">
        <v>233.0</v>
      </c>
      <c r="B543" s="227" t="s">
        <v>5336</v>
      </c>
      <c r="C543" s="227" t="s">
        <v>66</v>
      </c>
      <c r="D543" s="227" t="s">
        <v>5847</v>
      </c>
      <c r="E543" s="227">
        <v>16.0</v>
      </c>
      <c r="F543" s="227">
        <v>15.0</v>
      </c>
      <c r="G543" s="227">
        <v>8.0</v>
      </c>
      <c r="H543" s="227">
        <v>5.5</v>
      </c>
      <c r="I543" s="227">
        <v>6.5</v>
      </c>
      <c r="J543" s="227">
        <v>51.0</v>
      </c>
      <c r="K543" s="227">
        <v>20.0</v>
      </c>
      <c r="L543" s="227">
        <v>0.0</v>
      </c>
      <c r="M543" s="227">
        <v>0.0</v>
      </c>
      <c r="N543" s="227">
        <v>2.0</v>
      </c>
      <c r="O543" s="227">
        <v>0.0</v>
      </c>
      <c r="P543" s="227">
        <v>0.0</v>
      </c>
      <c r="Q543" s="227">
        <v>4.3</v>
      </c>
      <c r="R543" s="227">
        <v>68.6</v>
      </c>
      <c r="S543" s="227" t="s">
        <v>4632</v>
      </c>
      <c r="T543" s="227"/>
      <c r="U543" s="3" t="str">
        <f t="shared" si="2"/>
        <v>#REF!</v>
      </c>
      <c r="V543" s="227"/>
      <c r="W543" s="227"/>
      <c r="X543" s="227"/>
      <c r="Y543" s="227"/>
      <c r="Z543" s="227"/>
    </row>
    <row r="544" ht="12.0" customHeight="1">
      <c r="A544" s="227">
        <v>233.0</v>
      </c>
      <c r="B544" s="227" t="s">
        <v>4860</v>
      </c>
      <c r="C544" s="227" t="s">
        <v>107</v>
      </c>
      <c r="D544" s="227" t="s">
        <v>5844</v>
      </c>
      <c r="E544" s="227">
        <v>16.0</v>
      </c>
      <c r="F544" s="227">
        <v>22.0</v>
      </c>
      <c r="G544" s="227">
        <v>17.0</v>
      </c>
      <c r="H544" s="227">
        <v>7.5</v>
      </c>
      <c r="I544" s="227">
        <v>4.0</v>
      </c>
      <c r="J544" s="227">
        <v>26.0</v>
      </c>
      <c r="K544" s="227">
        <v>14.0</v>
      </c>
      <c r="L544" s="227">
        <v>0.0</v>
      </c>
      <c r="M544" s="227">
        <v>0.0</v>
      </c>
      <c r="N544" s="227">
        <v>2.0</v>
      </c>
      <c r="O544" s="227">
        <v>0.0</v>
      </c>
      <c r="P544" s="227">
        <v>0.0</v>
      </c>
      <c r="Q544" s="227">
        <v>4.3</v>
      </c>
      <c r="R544" s="227">
        <v>68.6</v>
      </c>
      <c r="S544" s="227" t="s">
        <v>4630</v>
      </c>
      <c r="T544" s="227"/>
      <c r="U544" s="3" t="str">
        <f t="shared" si="2"/>
        <v>#REF!</v>
      </c>
      <c r="V544" s="227"/>
      <c r="W544" s="227"/>
      <c r="X544" s="227"/>
      <c r="Y544" s="227"/>
      <c r="Z544" s="227"/>
    </row>
    <row r="545" ht="12.0" customHeight="1">
      <c r="A545" s="227">
        <v>235.0</v>
      </c>
      <c r="B545" s="227" t="s">
        <v>5562</v>
      </c>
      <c r="C545" s="227" t="s">
        <v>68</v>
      </c>
      <c r="D545" s="227" t="s">
        <v>5846</v>
      </c>
      <c r="E545" s="227">
        <v>16.0</v>
      </c>
      <c r="F545" s="227">
        <v>45.0</v>
      </c>
      <c r="G545" s="227">
        <v>9.0</v>
      </c>
      <c r="H545" s="227">
        <v>2.0</v>
      </c>
      <c r="I545" s="227">
        <v>1.0</v>
      </c>
      <c r="J545" s="227">
        <v>0.0</v>
      </c>
      <c r="K545" s="227">
        <v>1.0</v>
      </c>
      <c r="L545" s="227">
        <v>5.0</v>
      </c>
      <c r="M545" s="227">
        <v>2.0</v>
      </c>
      <c r="N545" s="227">
        <v>0.0</v>
      </c>
      <c r="O545" s="227">
        <v>1.0</v>
      </c>
      <c r="P545" s="227">
        <v>0.0</v>
      </c>
      <c r="Q545" s="227">
        <v>4.3</v>
      </c>
      <c r="R545" s="227">
        <v>68.5</v>
      </c>
      <c r="S545" s="227" t="s">
        <v>4631</v>
      </c>
      <c r="T545" s="227"/>
      <c r="U545" s="3" t="str">
        <f t="shared" si="2"/>
        <v>#REF!</v>
      </c>
      <c r="V545" s="227"/>
      <c r="W545" s="227"/>
      <c r="X545" s="227"/>
      <c r="Y545" s="227"/>
      <c r="Z545" s="227"/>
    </row>
    <row r="546" ht="12.0" customHeight="1">
      <c r="A546" s="227">
        <v>236.0</v>
      </c>
      <c r="B546" s="227" t="s">
        <v>5031</v>
      </c>
      <c r="C546" s="227" t="s">
        <v>58</v>
      </c>
      <c r="D546" s="227" t="s">
        <v>5844</v>
      </c>
      <c r="E546" s="227">
        <v>15.0</v>
      </c>
      <c r="F546" s="227">
        <v>41.0</v>
      </c>
      <c r="G546" s="227">
        <v>19.0</v>
      </c>
      <c r="H546" s="227">
        <v>3.5</v>
      </c>
      <c r="I546" s="227">
        <v>1.0</v>
      </c>
      <c r="J546" s="227">
        <v>1.0</v>
      </c>
      <c r="K546" s="227">
        <v>1.0</v>
      </c>
      <c r="L546" s="227">
        <v>5.0</v>
      </c>
      <c r="M546" s="227">
        <v>1.0</v>
      </c>
      <c r="N546" s="227">
        <v>1.0</v>
      </c>
      <c r="O546" s="227">
        <v>0.0</v>
      </c>
      <c r="P546" s="227">
        <v>0.0</v>
      </c>
      <c r="Q546" s="227">
        <v>4.5</v>
      </c>
      <c r="R546" s="227">
        <v>68.1</v>
      </c>
      <c r="S546" s="227" t="s">
        <v>4630</v>
      </c>
      <c r="T546" s="227"/>
      <c r="U546" s="3" t="str">
        <f t="shared" si="2"/>
        <v>#REF!</v>
      </c>
      <c r="V546" s="227"/>
      <c r="W546" s="227"/>
      <c r="X546" s="227"/>
      <c r="Y546" s="227"/>
      <c r="Z546" s="227"/>
    </row>
    <row r="547" ht="12.0" customHeight="1">
      <c r="A547" s="227">
        <v>237.0</v>
      </c>
      <c r="B547" s="227" t="s">
        <v>5032</v>
      </c>
      <c r="C547" s="227" t="s">
        <v>18</v>
      </c>
      <c r="D547" s="227" t="s">
        <v>5846</v>
      </c>
      <c r="E547" s="227">
        <v>16.0</v>
      </c>
      <c r="F547" s="227">
        <v>38.0</v>
      </c>
      <c r="G547" s="227">
        <v>9.0</v>
      </c>
      <c r="H547" s="227">
        <v>3.5</v>
      </c>
      <c r="I547" s="227">
        <v>2.0</v>
      </c>
      <c r="J547" s="227">
        <v>10.0</v>
      </c>
      <c r="K547" s="227">
        <v>2.0</v>
      </c>
      <c r="L547" s="227">
        <v>9.0</v>
      </c>
      <c r="M547" s="227">
        <v>1.0</v>
      </c>
      <c r="N547" s="227">
        <v>0.0</v>
      </c>
      <c r="O547" s="227">
        <v>1.0</v>
      </c>
      <c r="P547" s="227">
        <v>0.0</v>
      </c>
      <c r="Q547" s="227">
        <v>4.2</v>
      </c>
      <c r="R547" s="227">
        <v>68.0</v>
      </c>
      <c r="S547" s="227" t="s">
        <v>4631</v>
      </c>
      <c r="T547" s="227"/>
      <c r="U547" s="3" t="str">
        <f t="shared" si="2"/>
        <v>#REF!</v>
      </c>
      <c r="V547" s="227"/>
      <c r="W547" s="227"/>
      <c r="X547" s="227"/>
      <c r="Y547" s="227"/>
      <c r="Z547" s="227"/>
    </row>
    <row r="548" ht="12.0" customHeight="1">
      <c r="A548" s="227">
        <v>237.0</v>
      </c>
      <c r="B548" s="227" t="s">
        <v>5338</v>
      </c>
      <c r="C548" s="227" t="s">
        <v>18</v>
      </c>
      <c r="D548" s="227" t="s">
        <v>5847</v>
      </c>
      <c r="E548" s="227">
        <v>14.0</v>
      </c>
      <c r="F548" s="227">
        <v>29.0</v>
      </c>
      <c r="G548" s="227">
        <v>13.0</v>
      </c>
      <c r="H548" s="227">
        <v>13.5</v>
      </c>
      <c r="I548" s="227">
        <v>3.0</v>
      </c>
      <c r="J548" s="227">
        <v>20.0</v>
      </c>
      <c r="K548" s="227">
        <v>7.0</v>
      </c>
      <c r="L548" s="227">
        <v>1.0</v>
      </c>
      <c r="M548" s="227">
        <v>0.0</v>
      </c>
      <c r="N548" s="227">
        <v>1.0</v>
      </c>
      <c r="O548" s="227">
        <v>0.0</v>
      </c>
      <c r="P548" s="227">
        <v>0.0</v>
      </c>
      <c r="Q548" s="227">
        <v>4.9</v>
      </c>
      <c r="R548" s="227">
        <v>68.0</v>
      </c>
      <c r="S548" s="227" t="s">
        <v>4632</v>
      </c>
      <c r="T548" s="227"/>
      <c r="U548" s="3" t="str">
        <f t="shared" si="2"/>
        <v>#REF!</v>
      </c>
      <c r="V548" s="227"/>
      <c r="W548" s="227"/>
      <c r="X548" s="227"/>
      <c r="Y548" s="227"/>
      <c r="Z548" s="227"/>
    </row>
    <row r="549" ht="12.0" customHeight="1">
      <c r="A549" s="227">
        <v>239.0</v>
      </c>
      <c r="B549" s="227" t="s">
        <v>5459</v>
      </c>
      <c r="C549" s="227" t="s">
        <v>27</v>
      </c>
      <c r="D549" s="227" t="s">
        <v>5849</v>
      </c>
      <c r="E549" s="227">
        <v>13.0</v>
      </c>
      <c r="F549" s="227">
        <v>41.0</v>
      </c>
      <c r="G549" s="227">
        <v>17.0</v>
      </c>
      <c r="H549" s="227">
        <v>3.0</v>
      </c>
      <c r="I549" s="227">
        <v>2.0</v>
      </c>
      <c r="J549" s="227">
        <v>2.0</v>
      </c>
      <c r="K549" s="227">
        <v>4.0</v>
      </c>
      <c r="L549" s="227">
        <v>4.0</v>
      </c>
      <c r="M549" s="227">
        <v>1.0</v>
      </c>
      <c r="N549" s="227">
        <v>0.0</v>
      </c>
      <c r="O549" s="227">
        <v>0.0</v>
      </c>
      <c r="P549" s="227">
        <v>0.0</v>
      </c>
      <c r="Q549" s="227">
        <v>5.2</v>
      </c>
      <c r="R549" s="227">
        <v>67.7</v>
      </c>
      <c r="S549" s="227" t="s">
        <v>4631</v>
      </c>
      <c r="T549" s="227"/>
      <c r="U549" s="3" t="str">
        <f t="shared" si="2"/>
        <v>#REF!</v>
      </c>
      <c r="V549" s="227"/>
      <c r="W549" s="227"/>
      <c r="X549" s="227"/>
      <c r="Y549" s="227"/>
      <c r="Z549" s="227"/>
    </row>
    <row r="550" ht="12.0" customHeight="1">
      <c r="A550" s="227">
        <v>240.0</v>
      </c>
      <c r="B550" s="227" t="s">
        <v>5244</v>
      </c>
      <c r="C550" s="227" t="s">
        <v>53</v>
      </c>
      <c r="D550" s="227" t="s">
        <v>5850</v>
      </c>
      <c r="E550" s="227">
        <v>16.0</v>
      </c>
      <c r="F550" s="227">
        <v>21.0</v>
      </c>
      <c r="G550" s="227">
        <v>14.0</v>
      </c>
      <c r="H550" s="227">
        <v>9.5</v>
      </c>
      <c r="I550" s="227">
        <v>5.5</v>
      </c>
      <c r="J550" s="227">
        <v>30.0</v>
      </c>
      <c r="K550" s="227">
        <v>9.0</v>
      </c>
      <c r="L550" s="227">
        <v>1.0</v>
      </c>
      <c r="M550" s="227">
        <v>1.0</v>
      </c>
      <c r="N550" s="227">
        <v>1.0</v>
      </c>
      <c r="O550" s="227">
        <v>0.0</v>
      </c>
      <c r="P550" s="227">
        <v>0.0</v>
      </c>
      <c r="Q550" s="227">
        <v>4.2</v>
      </c>
      <c r="R550" s="227">
        <v>67.5</v>
      </c>
      <c r="S550" s="227" t="s">
        <v>4632</v>
      </c>
      <c r="T550" s="227"/>
      <c r="U550" s="3" t="str">
        <f t="shared" si="2"/>
        <v>#REF!</v>
      </c>
      <c r="V550" s="227"/>
      <c r="W550" s="227"/>
      <c r="X550" s="227"/>
      <c r="Y550" s="227"/>
      <c r="Z550" s="227"/>
    </row>
    <row r="551" ht="12.0" customHeight="1">
      <c r="A551" s="227">
        <v>241.0</v>
      </c>
      <c r="B551" s="227" t="s">
        <v>4906</v>
      </c>
      <c r="C551" s="227" t="s">
        <v>20</v>
      </c>
      <c r="D551" s="227" t="s">
        <v>5844</v>
      </c>
      <c r="E551" s="227">
        <v>15.0</v>
      </c>
      <c r="F551" s="227">
        <v>30.0</v>
      </c>
      <c r="G551" s="227">
        <v>13.0</v>
      </c>
      <c r="H551" s="227">
        <v>7.0</v>
      </c>
      <c r="I551" s="227">
        <v>4.0</v>
      </c>
      <c r="J551" s="227">
        <v>19.0</v>
      </c>
      <c r="K551" s="227">
        <v>10.0</v>
      </c>
      <c r="L551" s="227">
        <v>4.0</v>
      </c>
      <c r="M551" s="227">
        <v>0.0</v>
      </c>
      <c r="N551" s="227">
        <v>0.0</v>
      </c>
      <c r="O551" s="227">
        <v>0.0</v>
      </c>
      <c r="P551" s="227">
        <v>0.0</v>
      </c>
      <c r="Q551" s="227">
        <v>4.5</v>
      </c>
      <c r="R551" s="227">
        <v>67.4</v>
      </c>
      <c r="S551" s="227" t="s">
        <v>4630</v>
      </c>
      <c r="T551" s="227"/>
      <c r="U551" s="3" t="str">
        <f t="shared" si="2"/>
        <v>#REF!</v>
      </c>
      <c r="V551" s="227"/>
      <c r="W551" s="227"/>
      <c r="X551" s="227"/>
      <c r="Y551" s="227"/>
      <c r="Z551" s="227"/>
    </row>
    <row r="552" ht="12.0" customHeight="1">
      <c r="A552" s="227">
        <v>242.0</v>
      </c>
      <c r="B552" s="227" t="s">
        <v>5168</v>
      </c>
      <c r="C552" s="227" t="s">
        <v>58</v>
      </c>
      <c r="D552" s="227" t="s">
        <v>5850</v>
      </c>
      <c r="E552" s="227">
        <v>14.0</v>
      </c>
      <c r="F552" s="227">
        <v>17.0</v>
      </c>
      <c r="G552" s="227">
        <v>11.0</v>
      </c>
      <c r="H552" s="227">
        <v>7.5</v>
      </c>
      <c r="I552" s="227">
        <v>6.0</v>
      </c>
      <c r="J552" s="227">
        <v>31.5</v>
      </c>
      <c r="K552" s="227">
        <v>21.0</v>
      </c>
      <c r="L552" s="227">
        <v>1.0</v>
      </c>
      <c r="M552" s="227">
        <v>0.0</v>
      </c>
      <c r="N552" s="227">
        <v>0.0</v>
      </c>
      <c r="O552" s="227">
        <v>0.0</v>
      </c>
      <c r="P552" s="227">
        <v>0.0</v>
      </c>
      <c r="Q552" s="227">
        <v>4.8</v>
      </c>
      <c r="R552" s="227">
        <v>67.15</v>
      </c>
      <c r="S552" s="227" t="s">
        <v>4632</v>
      </c>
      <c r="T552" s="227"/>
      <c r="U552" s="3" t="str">
        <f t="shared" si="2"/>
        <v>#REF!</v>
      </c>
      <c r="V552" s="227"/>
      <c r="W552" s="227"/>
      <c r="X552" s="227"/>
      <c r="Y552" s="227"/>
      <c r="Z552" s="227"/>
    </row>
    <row r="553" ht="12.0" customHeight="1">
      <c r="A553" s="227">
        <v>243.0</v>
      </c>
      <c r="B553" s="227" t="s">
        <v>5236</v>
      </c>
      <c r="C553" s="227" t="s">
        <v>111</v>
      </c>
      <c r="D553" s="227" t="s">
        <v>5852</v>
      </c>
      <c r="E553" s="227">
        <v>15.0</v>
      </c>
      <c r="F553" s="227">
        <v>22.0</v>
      </c>
      <c r="G553" s="227">
        <v>8.0</v>
      </c>
      <c r="H553" s="227">
        <v>13.5</v>
      </c>
      <c r="I553" s="227">
        <v>5.0</v>
      </c>
      <c r="J553" s="227">
        <v>26.0</v>
      </c>
      <c r="K553" s="227">
        <v>7.0</v>
      </c>
      <c r="L553" s="227">
        <v>2.0</v>
      </c>
      <c r="M553" s="227">
        <v>0.0</v>
      </c>
      <c r="N553" s="227">
        <v>1.0</v>
      </c>
      <c r="O553" s="227">
        <v>1.0</v>
      </c>
      <c r="P553" s="227">
        <v>0.0</v>
      </c>
      <c r="Q553" s="227">
        <v>4.5</v>
      </c>
      <c r="R553" s="227">
        <v>67.1</v>
      </c>
      <c r="S553" s="227" t="s">
        <v>4632</v>
      </c>
      <c r="T553" s="227"/>
      <c r="U553" s="3" t="str">
        <f t="shared" si="2"/>
        <v>#REF!</v>
      </c>
      <c r="V553" s="227"/>
      <c r="W553" s="227"/>
      <c r="X553" s="227"/>
      <c r="Y553" s="227"/>
      <c r="Z553" s="227"/>
    </row>
    <row r="554" ht="12.0" customHeight="1">
      <c r="A554" s="227">
        <v>244.0</v>
      </c>
      <c r="B554" s="227" t="s">
        <v>5521</v>
      </c>
      <c r="C554" s="227" t="s">
        <v>50</v>
      </c>
      <c r="D554" s="227" t="s">
        <v>5846</v>
      </c>
      <c r="E554" s="227">
        <v>14.0</v>
      </c>
      <c r="F554" s="227">
        <v>52.0</v>
      </c>
      <c r="G554" s="227">
        <v>4.0</v>
      </c>
      <c r="H554" s="227">
        <v>1.0</v>
      </c>
      <c r="I554" s="227">
        <v>0.0</v>
      </c>
      <c r="J554" s="227">
        <v>0.0</v>
      </c>
      <c r="K554" s="227">
        <v>0.0</v>
      </c>
      <c r="L554" s="227">
        <v>9.0</v>
      </c>
      <c r="M554" s="227">
        <v>1.0</v>
      </c>
      <c r="N554" s="227">
        <v>0.0</v>
      </c>
      <c r="O554" s="227">
        <v>0.0</v>
      </c>
      <c r="P554" s="227">
        <v>0.0</v>
      </c>
      <c r="Q554" s="227">
        <v>4.8</v>
      </c>
      <c r="R554" s="227">
        <v>67.0</v>
      </c>
      <c r="S554" s="227" t="s">
        <v>4631</v>
      </c>
      <c r="T554" s="227"/>
      <c r="U554" s="3" t="str">
        <f t="shared" si="2"/>
        <v>#REF!</v>
      </c>
      <c r="V554" s="227"/>
      <c r="W554" s="227"/>
      <c r="X554" s="227"/>
      <c r="Y554" s="227"/>
      <c r="Z554" s="227"/>
    </row>
    <row r="555" ht="12.0" customHeight="1">
      <c r="A555" s="227">
        <v>244.0</v>
      </c>
      <c r="B555" s="227" t="s">
        <v>5716</v>
      </c>
      <c r="C555" s="227" t="s">
        <v>58</v>
      </c>
      <c r="D555" s="227" t="s">
        <v>5849</v>
      </c>
      <c r="E555" s="227">
        <v>10.0</v>
      </c>
      <c r="F555" s="227">
        <v>43.0</v>
      </c>
      <c r="G555" s="227">
        <v>16.0</v>
      </c>
      <c r="H555" s="227">
        <v>2.0</v>
      </c>
      <c r="I555" s="227">
        <v>0.0</v>
      </c>
      <c r="J555" s="227">
        <v>0.0</v>
      </c>
      <c r="K555" s="227">
        <v>0.0</v>
      </c>
      <c r="L555" s="227">
        <v>2.0</v>
      </c>
      <c r="M555" s="227">
        <v>1.0</v>
      </c>
      <c r="N555" s="227">
        <v>0.0</v>
      </c>
      <c r="O555" s="227">
        <v>1.0</v>
      </c>
      <c r="P555" s="227">
        <v>1.0</v>
      </c>
      <c r="Q555" s="227">
        <v>6.7</v>
      </c>
      <c r="R555" s="227">
        <v>67.0</v>
      </c>
      <c r="S555" s="227" t="s">
        <v>4631</v>
      </c>
      <c r="T555" s="227"/>
      <c r="U555" s="3" t="str">
        <f t="shared" si="2"/>
        <v>#REF!</v>
      </c>
      <c r="V555" s="227"/>
      <c r="W555" s="227"/>
      <c r="X555" s="227"/>
      <c r="Y555" s="227"/>
      <c r="Z555" s="227"/>
    </row>
    <row r="556" ht="12.0" customHeight="1">
      <c r="A556" s="227">
        <v>244.0</v>
      </c>
      <c r="B556" s="227" t="s">
        <v>5651</v>
      </c>
      <c r="C556" s="227" t="s">
        <v>117</v>
      </c>
      <c r="D556" s="227" t="s">
        <v>5846</v>
      </c>
      <c r="E556" s="227">
        <v>12.0</v>
      </c>
      <c r="F556" s="227">
        <v>25.0</v>
      </c>
      <c r="G556" s="227">
        <v>10.0</v>
      </c>
      <c r="H556" s="227">
        <v>1.0</v>
      </c>
      <c r="I556" s="227">
        <v>0.0</v>
      </c>
      <c r="J556" s="227">
        <v>0.0</v>
      </c>
      <c r="K556" s="227">
        <v>0.0</v>
      </c>
      <c r="L556" s="227">
        <v>12.0</v>
      </c>
      <c r="M556" s="227">
        <v>7.0</v>
      </c>
      <c r="N556" s="227">
        <v>0.0</v>
      </c>
      <c r="O556" s="227">
        <v>1.0</v>
      </c>
      <c r="P556" s="227">
        <v>0.0</v>
      </c>
      <c r="Q556" s="227">
        <v>5.6</v>
      </c>
      <c r="R556" s="227">
        <v>67.0</v>
      </c>
      <c r="S556" s="227" t="s">
        <v>4631</v>
      </c>
      <c r="T556" s="227"/>
      <c r="U556" s="3" t="str">
        <f t="shared" si="2"/>
        <v>#REF!</v>
      </c>
      <c r="V556" s="227"/>
      <c r="W556" s="227"/>
      <c r="X556" s="227"/>
      <c r="Y556" s="227"/>
      <c r="Z556" s="227"/>
    </row>
    <row r="557" ht="12.0" customHeight="1">
      <c r="A557" s="227">
        <v>247.0</v>
      </c>
      <c r="B557" s="227" t="s">
        <v>4971</v>
      </c>
      <c r="C557" s="227" t="s">
        <v>114</v>
      </c>
      <c r="D557" s="227" t="s">
        <v>5844</v>
      </c>
      <c r="E557" s="227">
        <v>16.0</v>
      </c>
      <c r="F557" s="227">
        <v>24.0</v>
      </c>
      <c r="G557" s="227">
        <v>11.0</v>
      </c>
      <c r="H557" s="227">
        <v>7.5</v>
      </c>
      <c r="I557" s="227">
        <v>5.0</v>
      </c>
      <c r="J557" s="227">
        <v>39.0</v>
      </c>
      <c r="K557" s="227">
        <v>14.0</v>
      </c>
      <c r="L557" s="227">
        <v>2.0</v>
      </c>
      <c r="M557" s="227">
        <v>0.0</v>
      </c>
      <c r="N557" s="227">
        <v>0.0</v>
      </c>
      <c r="O557" s="227">
        <v>0.0</v>
      </c>
      <c r="P557" s="227">
        <v>0.0</v>
      </c>
      <c r="Q557" s="227">
        <v>4.2</v>
      </c>
      <c r="R557" s="227">
        <v>66.9</v>
      </c>
      <c r="S557" s="227" t="s">
        <v>4630</v>
      </c>
      <c r="T557" s="227"/>
      <c r="U557" s="3" t="str">
        <f t="shared" si="2"/>
        <v>#REF!</v>
      </c>
      <c r="V557" s="227"/>
      <c r="W557" s="227"/>
      <c r="X557" s="227"/>
      <c r="Y557" s="227"/>
      <c r="Z557" s="227"/>
    </row>
    <row r="558" ht="12.0" customHeight="1">
      <c r="A558" s="227">
        <v>247.0</v>
      </c>
      <c r="B558" s="227" t="s">
        <v>5291</v>
      </c>
      <c r="C558" s="227" t="s">
        <v>102</v>
      </c>
      <c r="D558" s="227" t="s">
        <v>5847</v>
      </c>
      <c r="E558" s="227">
        <v>16.0</v>
      </c>
      <c r="F558" s="227">
        <v>25.0</v>
      </c>
      <c r="G558" s="227">
        <v>13.0</v>
      </c>
      <c r="H558" s="227">
        <v>5.5</v>
      </c>
      <c r="I558" s="227">
        <v>3.0</v>
      </c>
      <c r="J558" s="227">
        <v>19.0</v>
      </c>
      <c r="K558" s="227">
        <v>7.0</v>
      </c>
      <c r="L558" s="227">
        <v>6.0</v>
      </c>
      <c r="M558" s="227">
        <v>0.0</v>
      </c>
      <c r="N558" s="227">
        <v>2.0</v>
      </c>
      <c r="O558" s="227">
        <v>1.0</v>
      </c>
      <c r="P558" s="227">
        <v>0.0</v>
      </c>
      <c r="Q558" s="227">
        <v>4.2</v>
      </c>
      <c r="R558" s="227">
        <v>66.9</v>
      </c>
      <c r="S558" s="227" t="s">
        <v>4632</v>
      </c>
      <c r="T558" s="227"/>
      <c r="U558" s="3" t="str">
        <f t="shared" si="2"/>
        <v>#REF!</v>
      </c>
      <c r="V558" s="227"/>
      <c r="W558" s="227"/>
      <c r="X558" s="227"/>
      <c r="Y558" s="227"/>
      <c r="Z558" s="227"/>
    </row>
    <row r="559" ht="12.0" customHeight="1">
      <c r="A559" s="227">
        <v>249.0</v>
      </c>
      <c r="B559" s="227" t="s">
        <v>33</v>
      </c>
      <c r="C559" s="227" t="s">
        <v>20</v>
      </c>
      <c r="D559" s="227" t="s">
        <v>5849</v>
      </c>
      <c r="E559" s="227">
        <v>16.0</v>
      </c>
      <c r="F559" s="227">
        <v>40.0</v>
      </c>
      <c r="G559" s="227">
        <v>17.0</v>
      </c>
      <c r="H559" s="227">
        <v>2.5</v>
      </c>
      <c r="I559" s="227">
        <v>1.0</v>
      </c>
      <c r="J559" s="227">
        <v>8.0</v>
      </c>
      <c r="K559" s="227">
        <v>1.0</v>
      </c>
      <c r="L559" s="227">
        <v>6.0</v>
      </c>
      <c r="M559" s="227">
        <v>2.0</v>
      </c>
      <c r="N559" s="227">
        <v>0.0</v>
      </c>
      <c r="O559" s="227">
        <v>0.0</v>
      </c>
      <c r="P559" s="227">
        <v>0.0</v>
      </c>
      <c r="Q559" s="227">
        <v>4.2</v>
      </c>
      <c r="R559" s="227">
        <v>66.8</v>
      </c>
      <c r="S559" s="227" t="s">
        <v>4631</v>
      </c>
      <c r="T559" s="227"/>
      <c r="U559" s="3" t="str">
        <f t="shared" si="2"/>
        <v>#REF!</v>
      </c>
      <c r="V559" s="227"/>
      <c r="W559" s="227"/>
      <c r="X559" s="227"/>
      <c r="Y559" s="227"/>
      <c r="Z559" s="227"/>
    </row>
    <row r="560" ht="12.0" customHeight="1">
      <c r="A560" s="227">
        <v>250.0</v>
      </c>
      <c r="B560" s="227" t="s">
        <v>4879</v>
      </c>
      <c r="C560" s="227" t="s">
        <v>95</v>
      </c>
      <c r="D560" s="227" t="s">
        <v>5844</v>
      </c>
      <c r="E560" s="227">
        <v>15.0</v>
      </c>
      <c r="F560" s="227">
        <v>23.0</v>
      </c>
      <c r="G560" s="227">
        <v>7.0</v>
      </c>
      <c r="H560" s="227">
        <v>7.0</v>
      </c>
      <c r="I560" s="227">
        <v>4.0</v>
      </c>
      <c r="J560" s="227">
        <v>42.0</v>
      </c>
      <c r="K560" s="227">
        <v>8.0</v>
      </c>
      <c r="L560" s="227">
        <v>1.0</v>
      </c>
      <c r="M560" s="227">
        <v>0.0</v>
      </c>
      <c r="N560" s="227">
        <v>2.0</v>
      </c>
      <c r="O560" s="227">
        <v>2.0</v>
      </c>
      <c r="P560" s="227">
        <v>0.0</v>
      </c>
      <c r="Q560" s="227">
        <v>4.4</v>
      </c>
      <c r="R560" s="227">
        <v>66.7</v>
      </c>
      <c r="S560" s="227" t="s">
        <v>4630</v>
      </c>
      <c r="T560" s="227"/>
      <c r="U560" s="3" t="str">
        <f t="shared" si="2"/>
        <v>#REF!</v>
      </c>
      <c r="V560" s="227"/>
      <c r="W560" s="227"/>
      <c r="X560" s="227"/>
      <c r="Y560" s="227"/>
      <c r="Z560" s="227"/>
    </row>
    <row r="561" ht="12.0" customHeight="1">
      <c r="A561" s="227">
        <v>251.0</v>
      </c>
      <c r="B561" s="227" t="s">
        <v>5047</v>
      </c>
      <c r="C561" s="227" t="s">
        <v>77</v>
      </c>
      <c r="D561" s="227" t="s">
        <v>5845</v>
      </c>
      <c r="E561" s="227">
        <v>16.0</v>
      </c>
      <c r="F561" s="227">
        <v>40.0</v>
      </c>
      <c r="G561" s="227">
        <v>11.0</v>
      </c>
      <c r="H561" s="227">
        <v>4.5</v>
      </c>
      <c r="I561" s="227">
        <v>2.5</v>
      </c>
      <c r="J561" s="227">
        <v>5.5</v>
      </c>
      <c r="K561" s="227">
        <v>7.0</v>
      </c>
      <c r="L561" s="227">
        <v>1.0</v>
      </c>
      <c r="M561" s="227">
        <v>0.0</v>
      </c>
      <c r="N561" s="227">
        <v>1.0</v>
      </c>
      <c r="O561" s="227">
        <v>0.0</v>
      </c>
      <c r="P561" s="227">
        <v>0.0</v>
      </c>
      <c r="Q561" s="227">
        <v>4.2</v>
      </c>
      <c r="R561" s="227">
        <v>66.55</v>
      </c>
      <c r="S561" s="227" t="s">
        <v>4630</v>
      </c>
      <c r="T561" s="227"/>
      <c r="U561" s="3" t="str">
        <f t="shared" si="2"/>
        <v>#REF!</v>
      </c>
      <c r="V561" s="227"/>
      <c r="W561" s="227"/>
      <c r="X561" s="227"/>
      <c r="Y561" s="227"/>
      <c r="Z561" s="227"/>
    </row>
    <row r="562" ht="12.0" customHeight="1">
      <c r="A562" s="227">
        <v>252.0</v>
      </c>
      <c r="B562" s="227" t="s">
        <v>5660</v>
      </c>
      <c r="C562" s="227" t="s">
        <v>23</v>
      </c>
      <c r="D562" s="227" t="s">
        <v>5846</v>
      </c>
      <c r="E562" s="227">
        <v>15.0</v>
      </c>
      <c r="F562" s="227">
        <v>38.0</v>
      </c>
      <c r="G562" s="227">
        <v>6.0</v>
      </c>
      <c r="H562" s="227">
        <v>3.0</v>
      </c>
      <c r="I562" s="227">
        <v>2.0</v>
      </c>
      <c r="J562" s="227">
        <v>15.0</v>
      </c>
      <c r="K562" s="227">
        <v>3.0</v>
      </c>
      <c r="L562" s="227">
        <v>8.0</v>
      </c>
      <c r="M562" s="227">
        <v>1.0</v>
      </c>
      <c r="N562" s="227">
        <v>1.0</v>
      </c>
      <c r="O562" s="227">
        <v>0.0</v>
      </c>
      <c r="P562" s="227">
        <v>0.0</v>
      </c>
      <c r="Q562" s="227">
        <v>4.4</v>
      </c>
      <c r="R562" s="227">
        <v>66.5</v>
      </c>
      <c r="S562" s="227" t="s">
        <v>4631</v>
      </c>
      <c r="T562" s="227"/>
      <c r="U562" s="3" t="str">
        <f t="shared" si="2"/>
        <v>#REF!</v>
      </c>
      <c r="V562" s="227"/>
      <c r="W562" s="227"/>
      <c r="X562" s="227"/>
      <c r="Y562" s="227"/>
      <c r="Z562" s="227"/>
    </row>
    <row r="563" ht="12.0" customHeight="1">
      <c r="A563" s="227">
        <v>253.0</v>
      </c>
      <c r="B563" s="227" t="s">
        <v>5150</v>
      </c>
      <c r="C563" s="227" t="s">
        <v>64</v>
      </c>
      <c r="D563" s="227" t="s">
        <v>5847</v>
      </c>
      <c r="E563" s="227">
        <v>16.0</v>
      </c>
      <c r="F563" s="227">
        <v>33.0</v>
      </c>
      <c r="G563" s="227">
        <v>15.0</v>
      </c>
      <c r="H563" s="227">
        <v>6.0</v>
      </c>
      <c r="I563" s="227">
        <v>3.0</v>
      </c>
      <c r="J563" s="227">
        <v>19.0</v>
      </c>
      <c r="K563" s="227">
        <v>12.0</v>
      </c>
      <c r="L563" s="227">
        <v>0.0</v>
      </c>
      <c r="M563" s="227">
        <v>0.0</v>
      </c>
      <c r="N563" s="227">
        <v>0.0</v>
      </c>
      <c r="O563" s="227">
        <v>0.0</v>
      </c>
      <c r="P563" s="227">
        <v>0.0</v>
      </c>
      <c r="Q563" s="227">
        <v>4.2</v>
      </c>
      <c r="R563" s="227">
        <v>66.4</v>
      </c>
      <c r="S563" s="227" t="s">
        <v>4632</v>
      </c>
      <c r="T563" s="227"/>
      <c r="U563" s="3" t="str">
        <f t="shared" si="2"/>
        <v>#REF!</v>
      </c>
      <c r="V563" s="227"/>
      <c r="W563" s="227"/>
      <c r="X563" s="227"/>
      <c r="Y563" s="227"/>
      <c r="Z563" s="227"/>
    </row>
    <row r="564" ht="12.0" customHeight="1">
      <c r="A564" s="227">
        <v>254.0</v>
      </c>
      <c r="B564" s="227" t="s">
        <v>5145</v>
      </c>
      <c r="C564" s="227" t="s">
        <v>68</v>
      </c>
      <c r="D564" s="227" t="s">
        <v>5847</v>
      </c>
      <c r="E564" s="227">
        <v>15.0</v>
      </c>
      <c r="F564" s="227">
        <v>34.0</v>
      </c>
      <c r="G564" s="227">
        <v>17.0</v>
      </c>
      <c r="H564" s="227">
        <v>10.0</v>
      </c>
      <c r="I564" s="227">
        <v>2.5</v>
      </c>
      <c r="J564" s="227">
        <v>11.0</v>
      </c>
      <c r="K564" s="227">
        <v>4.0</v>
      </c>
      <c r="L564" s="227">
        <v>0.0</v>
      </c>
      <c r="M564" s="227">
        <v>0.0</v>
      </c>
      <c r="N564" s="227">
        <v>0.0</v>
      </c>
      <c r="O564" s="227">
        <v>1.0</v>
      </c>
      <c r="P564" s="227">
        <v>0.0</v>
      </c>
      <c r="Q564" s="227">
        <v>4.4</v>
      </c>
      <c r="R564" s="227">
        <v>65.6</v>
      </c>
      <c r="S564" s="227" t="s">
        <v>4632</v>
      </c>
      <c r="T564" s="227"/>
      <c r="U564" s="3" t="str">
        <f t="shared" si="2"/>
        <v>#REF!</v>
      </c>
      <c r="V564" s="227"/>
      <c r="W564" s="227"/>
      <c r="X564" s="227"/>
      <c r="Y564" s="227"/>
      <c r="Z564" s="227"/>
    </row>
    <row r="565" ht="12.0" customHeight="1">
      <c r="A565" s="227">
        <v>255.0</v>
      </c>
      <c r="B565" s="227" t="s">
        <v>5652</v>
      </c>
      <c r="C565" s="227" t="s">
        <v>114</v>
      </c>
      <c r="D565" s="227" t="s">
        <v>5846</v>
      </c>
      <c r="E565" s="227">
        <v>10.0</v>
      </c>
      <c r="F565" s="227">
        <v>35.0</v>
      </c>
      <c r="G565" s="227">
        <v>5.0</v>
      </c>
      <c r="H565" s="227">
        <v>1.0</v>
      </c>
      <c r="I565" s="227">
        <v>0.0</v>
      </c>
      <c r="J565" s="227">
        <v>0.0</v>
      </c>
      <c r="K565" s="227">
        <v>0.0</v>
      </c>
      <c r="L565" s="227">
        <v>5.0</v>
      </c>
      <c r="M565" s="227">
        <v>4.0</v>
      </c>
      <c r="N565" s="227">
        <v>1.0</v>
      </c>
      <c r="O565" s="227">
        <v>1.0</v>
      </c>
      <c r="P565" s="227">
        <v>1.0</v>
      </c>
      <c r="Q565" s="227">
        <v>6.6</v>
      </c>
      <c r="R565" s="227">
        <v>65.5</v>
      </c>
      <c r="S565" s="227" t="s">
        <v>4631</v>
      </c>
      <c r="T565" s="227"/>
      <c r="U565" s="3" t="str">
        <f t="shared" si="2"/>
        <v>#REF!</v>
      </c>
      <c r="V565" s="227"/>
      <c r="W565" s="227"/>
      <c r="X565" s="227"/>
      <c r="Y565" s="227"/>
      <c r="Z565" s="227"/>
    </row>
    <row r="566" ht="12.0" customHeight="1">
      <c r="A566" s="227">
        <v>256.0</v>
      </c>
      <c r="B566" s="227" t="s">
        <v>5346</v>
      </c>
      <c r="C566" s="227" t="s">
        <v>23</v>
      </c>
      <c r="D566" s="227" t="s">
        <v>5847</v>
      </c>
      <c r="E566" s="227">
        <v>14.0</v>
      </c>
      <c r="F566" s="227">
        <v>19.0</v>
      </c>
      <c r="G566" s="227">
        <v>6.0</v>
      </c>
      <c r="H566" s="227">
        <v>7.5</v>
      </c>
      <c r="I566" s="227">
        <v>6.0</v>
      </c>
      <c r="J566" s="227">
        <v>18.0</v>
      </c>
      <c r="K566" s="227">
        <v>16.0</v>
      </c>
      <c r="L566" s="227">
        <v>0.0</v>
      </c>
      <c r="M566" s="227">
        <v>0.0</v>
      </c>
      <c r="N566" s="227">
        <v>1.0</v>
      </c>
      <c r="O566" s="227">
        <v>1.0</v>
      </c>
      <c r="P566" s="227">
        <v>0.0</v>
      </c>
      <c r="Q566" s="227">
        <v>4.7</v>
      </c>
      <c r="R566" s="227">
        <v>65.3</v>
      </c>
      <c r="S566" s="227" t="s">
        <v>4632</v>
      </c>
      <c r="T566" s="227"/>
      <c r="U566" s="3" t="str">
        <f t="shared" si="2"/>
        <v>#REF!</v>
      </c>
      <c r="V566" s="227"/>
      <c r="W566" s="227"/>
      <c r="X566" s="227"/>
      <c r="Y566" s="227"/>
      <c r="Z566" s="227"/>
    </row>
    <row r="567" ht="12.0" customHeight="1">
      <c r="A567" s="227">
        <v>257.0</v>
      </c>
      <c r="B567" s="227" t="s">
        <v>5707</v>
      </c>
      <c r="C567" s="227" t="s">
        <v>50</v>
      </c>
      <c r="D567" s="227" t="s">
        <v>5849</v>
      </c>
      <c r="E567" s="227">
        <v>16.0</v>
      </c>
      <c r="F567" s="227">
        <v>40.0</v>
      </c>
      <c r="G567" s="227">
        <v>18.0</v>
      </c>
      <c r="H567" s="227">
        <v>1.0</v>
      </c>
      <c r="I567" s="227">
        <v>0.0</v>
      </c>
      <c r="J567" s="227">
        <v>0.0</v>
      </c>
      <c r="K567" s="227">
        <v>0.0</v>
      </c>
      <c r="L567" s="227">
        <v>6.0</v>
      </c>
      <c r="M567" s="227">
        <v>3.0</v>
      </c>
      <c r="N567" s="227">
        <v>0.0</v>
      </c>
      <c r="O567" s="227">
        <v>0.0</v>
      </c>
      <c r="P567" s="227">
        <v>0.0</v>
      </c>
      <c r="Q567" s="227">
        <v>4.1</v>
      </c>
      <c r="R567" s="227">
        <v>65.0</v>
      </c>
      <c r="S567" s="227" t="s">
        <v>4631</v>
      </c>
      <c r="T567" s="227"/>
      <c r="U567" s="3" t="str">
        <f t="shared" si="2"/>
        <v>#REF!</v>
      </c>
      <c r="V567" s="227"/>
      <c r="W567" s="227"/>
      <c r="X567" s="227"/>
      <c r="Y567" s="227"/>
      <c r="Z567" s="227"/>
    </row>
    <row r="568" ht="12.0" customHeight="1">
      <c r="A568" s="227">
        <v>257.0</v>
      </c>
      <c r="B568" s="227" t="s">
        <v>5487</v>
      </c>
      <c r="C568" s="227" t="s">
        <v>123</v>
      </c>
      <c r="D568" s="227" t="s">
        <v>5848</v>
      </c>
      <c r="E568" s="227">
        <v>15.0</v>
      </c>
      <c r="F568" s="227">
        <v>41.0</v>
      </c>
      <c r="G568" s="227">
        <v>17.0</v>
      </c>
      <c r="H568" s="227">
        <v>1.5</v>
      </c>
      <c r="I568" s="227">
        <v>0.0</v>
      </c>
      <c r="J568" s="227">
        <v>0.0</v>
      </c>
      <c r="K568" s="227">
        <v>0.0</v>
      </c>
      <c r="L568" s="227">
        <v>5.0</v>
      </c>
      <c r="M568" s="227">
        <v>2.0</v>
      </c>
      <c r="N568" s="227">
        <v>0.0</v>
      </c>
      <c r="O568" s="227">
        <v>1.0</v>
      </c>
      <c r="P568" s="227">
        <v>0.0</v>
      </c>
      <c r="Q568" s="227">
        <v>4.3</v>
      </c>
      <c r="R568" s="227">
        <v>65.0</v>
      </c>
      <c r="S568" s="227" t="s">
        <v>4631</v>
      </c>
      <c r="T568" s="227"/>
      <c r="U568" s="3" t="str">
        <f t="shared" si="2"/>
        <v>#REF!</v>
      </c>
      <c r="V568" s="227"/>
      <c r="W568" s="227"/>
      <c r="X568" s="227"/>
      <c r="Y568" s="227"/>
      <c r="Z568" s="227"/>
    </row>
    <row r="569" ht="12.0" customHeight="1">
      <c r="A569" s="227">
        <v>257.0</v>
      </c>
      <c r="B569" s="227" t="s">
        <v>5572</v>
      </c>
      <c r="C569" s="227" t="s">
        <v>2564</v>
      </c>
      <c r="D569" s="227" t="s">
        <v>5846</v>
      </c>
      <c r="E569" s="227">
        <v>16.0</v>
      </c>
      <c r="F569" s="227">
        <v>37.0</v>
      </c>
      <c r="G569" s="227">
        <v>21.0</v>
      </c>
      <c r="H569" s="227">
        <v>0.5</v>
      </c>
      <c r="I569" s="227">
        <v>0.0</v>
      </c>
      <c r="J569" s="227">
        <v>0.0</v>
      </c>
      <c r="K569" s="227">
        <v>0.0</v>
      </c>
      <c r="L569" s="227">
        <v>5.0</v>
      </c>
      <c r="M569" s="227">
        <v>1.0</v>
      </c>
      <c r="N569" s="227">
        <v>3.0</v>
      </c>
      <c r="O569" s="227">
        <v>0.0</v>
      </c>
      <c r="P569" s="227">
        <v>0.0</v>
      </c>
      <c r="Q569" s="227">
        <v>4.1</v>
      </c>
      <c r="R569" s="227">
        <v>65.0</v>
      </c>
      <c r="S569" s="227" t="s">
        <v>4631</v>
      </c>
      <c r="T569" s="227"/>
      <c r="U569" s="3" t="str">
        <f t="shared" si="2"/>
        <v>#REF!</v>
      </c>
      <c r="V569" s="227"/>
      <c r="W569" s="227"/>
      <c r="X569" s="227"/>
      <c r="Y569" s="227"/>
      <c r="Z569" s="227"/>
    </row>
    <row r="570" ht="12.0" customHeight="1">
      <c r="A570" s="227">
        <v>260.0</v>
      </c>
      <c r="B570" s="227" t="s">
        <v>5004</v>
      </c>
      <c r="C570" s="227" t="s">
        <v>140</v>
      </c>
      <c r="D570" s="227" t="s">
        <v>4630</v>
      </c>
      <c r="E570" s="227">
        <v>16.0</v>
      </c>
      <c r="F570" s="227">
        <v>31.0</v>
      </c>
      <c r="G570" s="227">
        <v>34.0</v>
      </c>
      <c r="H570" s="227">
        <v>8.0</v>
      </c>
      <c r="I570" s="227">
        <v>1.0</v>
      </c>
      <c r="J570" s="227">
        <v>7.0</v>
      </c>
      <c r="K570" s="227">
        <v>2.0</v>
      </c>
      <c r="L570" s="227">
        <v>4.0</v>
      </c>
      <c r="M570" s="227">
        <v>0.0</v>
      </c>
      <c r="N570" s="227">
        <v>0.0</v>
      </c>
      <c r="O570" s="227">
        <v>0.0</v>
      </c>
      <c r="P570" s="227">
        <v>0.0</v>
      </c>
      <c r="Q570" s="227">
        <v>4.0</v>
      </c>
      <c r="R570" s="227">
        <v>64.7</v>
      </c>
      <c r="S570" s="227" t="s">
        <v>4630</v>
      </c>
      <c r="T570" s="227"/>
      <c r="U570" s="3" t="str">
        <f t="shared" si="2"/>
        <v>#REF!</v>
      </c>
      <c r="V570" s="227"/>
      <c r="W570" s="227"/>
      <c r="X570" s="227"/>
      <c r="Y570" s="227"/>
      <c r="Z570" s="227"/>
    </row>
    <row r="571" ht="12.0" customHeight="1">
      <c r="A571" s="227">
        <v>261.0</v>
      </c>
      <c r="B571" s="227" t="s">
        <v>5493</v>
      </c>
      <c r="C571" s="227" t="s">
        <v>123</v>
      </c>
      <c r="D571" s="227" t="s">
        <v>5846</v>
      </c>
      <c r="E571" s="227">
        <v>16.0</v>
      </c>
      <c r="F571" s="227">
        <v>44.0</v>
      </c>
      <c r="G571" s="227">
        <v>10.0</v>
      </c>
      <c r="H571" s="227">
        <v>1.5</v>
      </c>
      <c r="I571" s="227">
        <v>0.0</v>
      </c>
      <c r="J571" s="227">
        <v>0.0</v>
      </c>
      <c r="K571" s="227">
        <v>0.0</v>
      </c>
      <c r="L571" s="227">
        <v>8.0</v>
      </c>
      <c r="M571" s="227">
        <v>2.0</v>
      </c>
      <c r="N571" s="227">
        <v>0.0</v>
      </c>
      <c r="O571" s="227">
        <v>0.0</v>
      </c>
      <c r="P571" s="227">
        <v>0.0</v>
      </c>
      <c r="Q571" s="227">
        <v>4.0</v>
      </c>
      <c r="R571" s="227">
        <v>64.5</v>
      </c>
      <c r="S571" s="227" t="s">
        <v>4631</v>
      </c>
      <c r="T571" s="227"/>
      <c r="U571" s="3" t="str">
        <f t="shared" si="2"/>
        <v>#REF!</v>
      </c>
      <c r="V571" s="227"/>
      <c r="W571" s="227"/>
      <c r="X571" s="227"/>
      <c r="Y571" s="227"/>
      <c r="Z571" s="227"/>
    </row>
    <row r="572" ht="12.0" customHeight="1">
      <c r="A572" s="227">
        <v>262.0</v>
      </c>
      <c r="B572" s="227" t="s">
        <v>5220</v>
      </c>
      <c r="C572" s="227" t="s">
        <v>123</v>
      </c>
      <c r="D572" s="227" t="s">
        <v>5847</v>
      </c>
      <c r="E572" s="227">
        <v>14.0</v>
      </c>
      <c r="F572" s="227">
        <v>18.0</v>
      </c>
      <c r="G572" s="227">
        <v>12.0</v>
      </c>
      <c r="H572" s="227">
        <v>7.5</v>
      </c>
      <c r="I572" s="227">
        <v>4.0</v>
      </c>
      <c r="J572" s="227">
        <v>18.0</v>
      </c>
      <c r="K572" s="227">
        <v>11.0</v>
      </c>
      <c r="L572" s="227">
        <v>6.0</v>
      </c>
      <c r="M572" s="227">
        <v>0.0</v>
      </c>
      <c r="N572" s="227">
        <v>2.0</v>
      </c>
      <c r="O572" s="227">
        <v>0.0</v>
      </c>
      <c r="P572" s="227">
        <v>0.0</v>
      </c>
      <c r="Q572" s="227">
        <v>4.6</v>
      </c>
      <c r="R572" s="227">
        <v>64.3</v>
      </c>
      <c r="S572" s="227" t="s">
        <v>4632</v>
      </c>
      <c r="T572" s="227"/>
      <c r="U572" s="3" t="str">
        <f t="shared" si="2"/>
        <v>#REF!</v>
      </c>
      <c r="V572" s="227"/>
      <c r="W572" s="227"/>
      <c r="X572" s="227"/>
      <c r="Y572" s="227"/>
      <c r="Z572" s="227"/>
    </row>
    <row r="573" ht="12.0" customHeight="1">
      <c r="A573" s="227">
        <v>263.0</v>
      </c>
      <c r="B573" s="227" t="s">
        <v>5253</v>
      </c>
      <c r="C573" s="227" t="s">
        <v>41</v>
      </c>
      <c r="D573" s="227" t="s">
        <v>5847</v>
      </c>
      <c r="E573" s="227">
        <v>14.0</v>
      </c>
      <c r="F573" s="227">
        <v>24.0</v>
      </c>
      <c r="G573" s="227">
        <v>16.0</v>
      </c>
      <c r="H573" s="227">
        <v>5.5</v>
      </c>
      <c r="I573" s="227">
        <v>3.0</v>
      </c>
      <c r="J573" s="227">
        <v>13.5</v>
      </c>
      <c r="K573" s="227">
        <v>8.0</v>
      </c>
      <c r="L573" s="227">
        <v>8.0</v>
      </c>
      <c r="M573" s="227">
        <v>0.0</v>
      </c>
      <c r="N573" s="227">
        <v>0.0</v>
      </c>
      <c r="O573" s="227">
        <v>1.0</v>
      </c>
      <c r="P573" s="227">
        <v>0.0</v>
      </c>
      <c r="Q573" s="227">
        <v>4.6</v>
      </c>
      <c r="R573" s="227">
        <v>63.85</v>
      </c>
      <c r="S573" s="227" t="s">
        <v>4632</v>
      </c>
      <c r="T573" s="227"/>
      <c r="U573" s="3" t="str">
        <f t="shared" si="2"/>
        <v>#REF!</v>
      </c>
      <c r="V573" s="227"/>
      <c r="W573" s="227"/>
      <c r="X573" s="227"/>
      <c r="Y573" s="227"/>
      <c r="Z573" s="227"/>
    </row>
    <row r="574" ht="12.0" customHeight="1">
      <c r="A574" s="227">
        <v>264.0</v>
      </c>
      <c r="B574" s="227" t="s">
        <v>5138</v>
      </c>
      <c r="C574" s="227" t="s">
        <v>36</v>
      </c>
      <c r="D574" s="227" t="s">
        <v>5847</v>
      </c>
      <c r="E574" s="227">
        <v>11.0</v>
      </c>
      <c r="F574" s="227">
        <v>23.0</v>
      </c>
      <c r="G574" s="227">
        <v>10.0</v>
      </c>
      <c r="H574" s="227">
        <v>6.5</v>
      </c>
      <c r="I574" s="227">
        <v>5.5</v>
      </c>
      <c r="J574" s="227">
        <v>39.5</v>
      </c>
      <c r="K574" s="227">
        <v>13.0</v>
      </c>
      <c r="L574" s="227">
        <v>1.0</v>
      </c>
      <c r="M574" s="227">
        <v>0.0</v>
      </c>
      <c r="N574" s="227">
        <v>0.0</v>
      </c>
      <c r="O574" s="227">
        <v>0.0</v>
      </c>
      <c r="P574" s="227">
        <v>0.0</v>
      </c>
      <c r="Q574" s="227">
        <v>5.8</v>
      </c>
      <c r="R574" s="227">
        <v>63.45</v>
      </c>
      <c r="S574" s="227" t="s">
        <v>4632</v>
      </c>
      <c r="T574" s="227"/>
      <c r="U574" s="3" t="str">
        <f t="shared" si="2"/>
        <v>#REF!</v>
      </c>
      <c r="V574" s="227"/>
      <c r="W574" s="227"/>
      <c r="X574" s="227"/>
      <c r="Y574" s="227"/>
      <c r="Z574" s="227"/>
    </row>
    <row r="575" ht="12.0" customHeight="1">
      <c r="A575" s="227">
        <v>265.0</v>
      </c>
      <c r="B575" s="227" t="s">
        <v>5208</v>
      </c>
      <c r="C575" s="227" t="s">
        <v>102</v>
      </c>
      <c r="D575" s="227" t="s">
        <v>5847</v>
      </c>
      <c r="E575" s="227">
        <v>16.0</v>
      </c>
      <c r="F575" s="227">
        <v>31.0</v>
      </c>
      <c r="G575" s="227">
        <v>12.0</v>
      </c>
      <c r="H575" s="227">
        <v>4.0</v>
      </c>
      <c r="I575" s="227">
        <v>1.5</v>
      </c>
      <c r="J575" s="227">
        <v>13.5</v>
      </c>
      <c r="K575" s="227">
        <v>6.0</v>
      </c>
      <c r="L575" s="227">
        <v>6.0</v>
      </c>
      <c r="M575" s="227">
        <v>1.0</v>
      </c>
      <c r="N575" s="227">
        <v>0.0</v>
      </c>
      <c r="O575" s="227">
        <v>1.0</v>
      </c>
      <c r="P575" s="227">
        <v>0.0</v>
      </c>
      <c r="Q575" s="227">
        <v>4.0</v>
      </c>
      <c r="R575" s="227">
        <v>63.35</v>
      </c>
      <c r="S575" s="227" t="s">
        <v>4632</v>
      </c>
      <c r="T575" s="227"/>
      <c r="U575" s="3" t="str">
        <f t="shared" si="2"/>
        <v>#REF!</v>
      </c>
      <c r="V575" s="227"/>
      <c r="W575" s="227"/>
      <c r="X575" s="227"/>
      <c r="Y575" s="227"/>
      <c r="Z575" s="227"/>
    </row>
    <row r="576" ht="12.0" customHeight="1">
      <c r="A576" s="227">
        <v>266.0</v>
      </c>
      <c r="B576" s="227" t="s">
        <v>5333</v>
      </c>
      <c r="C576" s="227" t="s">
        <v>23</v>
      </c>
      <c r="D576" s="227" t="s">
        <v>5850</v>
      </c>
      <c r="E576" s="227">
        <v>15.0</v>
      </c>
      <c r="F576" s="227">
        <v>17.0</v>
      </c>
      <c r="G576" s="227">
        <v>17.0</v>
      </c>
      <c r="H576" s="227">
        <v>7.0</v>
      </c>
      <c r="I576" s="227">
        <v>5.5</v>
      </c>
      <c r="J576" s="227">
        <v>28.0</v>
      </c>
      <c r="K576" s="227">
        <v>12.0</v>
      </c>
      <c r="L576" s="227">
        <v>2.0</v>
      </c>
      <c r="M576" s="227">
        <v>0.0</v>
      </c>
      <c r="N576" s="227">
        <v>1.0</v>
      </c>
      <c r="O576" s="227">
        <v>0.0</v>
      </c>
      <c r="P576" s="227">
        <v>0.0</v>
      </c>
      <c r="Q576" s="227">
        <v>4.2</v>
      </c>
      <c r="R576" s="227">
        <v>63.3</v>
      </c>
      <c r="S576" s="227" t="s">
        <v>4632</v>
      </c>
      <c r="T576" s="227"/>
      <c r="U576" s="3" t="str">
        <f t="shared" si="2"/>
        <v>#REF!</v>
      </c>
      <c r="V576" s="227"/>
      <c r="W576" s="227"/>
      <c r="X576" s="227"/>
      <c r="Y576" s="227"/>
      <c r="Z576" s="227"/>
    </row>
    <row r="577" ht="12.0" customHeight="1">
      <c r="A577" s="227">
        <v>267.0</v>
      </c>
      <c r="B577" s="227" t="s">
        <v>4899</v>
      </c>
      <c r="C577" s="227" t="s">
        <v>95</v>
      </c>
      <c r="D577" s="227" t="s">
        <v>5845</v>
      </c>
      <c r="E577" s="227">
        <v>12.0</v>
      </c>
      <c r="F577" s="227">
        <v>43.0</v>
      </c>
      <c r="G577" s="227">
        <v>17.0</v>
      </c>
      <c r="H577" s="227">
        <v>3.5</v>
      </c>
      <c r="I577" s="227">
        <v>1.0</v>
      </c>
      <c r="J577" s="227">
        <v>10.0</v>
      </c>
      <c r="K577" s="227">
        <v>1.0</v>
      </c>
      <c r="L577" s="227">
        <v>1.0</v>
      </c>
      <c r="M577" s="227">
        <v>0.0</v>
      </c>
      <c r="N577" s="227">
        <v>1.0</v>
      </c>
      <c r="O577" s="227">
        <v>0.0</v>
      </c>
      <c r="P577" s="227">
        <v>0.0</v>
      </c>
      <c r="Q577" s="227">
        <v>5.2</v>
      </c>
      <c r="R577" s="227">
        <v>63.0</v>
      </c>
      <c r="S577" s="227" t="s">
        <v>4630</v>
      </c>
      <c r="T577" s="227"/>
      <c r="U577" s="3" t="str">
        <f t="shared" si="2"/>
        <v>#REF!</v>
      </c>
      <c r="V577" s="227"/>
      <c r="W577" s="227"/>
      <c r="X577" s="227"/>
      <c r="Y577" s="227"/>
      <c r="Z577" s="227"/>
    </row>
    <row r="578" ht="12.0" customHeight="1">
      <c r="A578" s="227">
        <v>267.0</v>
      </c>
      <c r="B578" s="227" t="s">
        <v>5201</v>
      </c>
      <c r="C578" s="227" t="s">
        <v>53</v>
      </c>
      <c r="D578" s="227" t="s">
        <v>5847</v>
      </c>
      <c r="E578" s="227">
        <v>15.0</v>
      </c>
      <c r="F578" s="227">
        <v>16.0</v>
      </c>
      <c r="G578" s="227">
        <v>6.0</v>
      </c>
      <c r="H578" s="227">
        <v>8.5</v>
      </c>
      <c r="I578" s="227">
        <v>7.5</v>
      </c>
      <c r="J578" s="227">
        <v>55.0</v>
      </c>
      <c r="K578" s="227">
        <v>15.0</v>
      </c>
      <c r="L578" s="227">
        <v>0.0</v>
      </c>
      <c r="M578" s="227">
        <v>0.0</v>
      </c>
      <c r="N578" s="227">
        <v>0.0</v>
      </c>
      <c r="O578" s="227">
        <v>0.0</v>
      </c>
      <c r="P578" s="227">
        <v>0.0</v>
      </c>
      <c r="Q578" s="227">
        <v>4.2</v>
      </c>
      <c r="R578" s="227">
        <v>63.0</v>
      </c>
      <c r="S578" s="227" t="s">
        <v>4632</v>
      </c>
      <c r="T578" s="227"/>
      <c r="U578" s="3" t="str">
        <f t="shared" si="2"/>
        <v>#REF!</v>
      </c>
      <c r="V578" s="227"/>
      <c r="W578" s="227"/>
      <c r="X578" s="227"/>
      <c r="Y578" s="227"/>
      <c r="Z578" s="227"/>
    </row>
    <row r="579" ht="12.0" customHeight="1">
      <c r="A579" s="227">
        <v>267.0</v>
      </c>
      <c r="B579" s="227" t="s">
        <v>5038</v>
      </c>
      <c r="C579" s="227" t="s">
        <v>44</v>
      </c>
      <c r="D579" s="227" t="s">
        <v>5844</v>
      </c>
      <c r="E579" s="227">
        <v>14.0</v>
      </c>
      <c r="F579" s="227">
        <v>40.0</v>
      </c>
      <c r="G579" s="227">
        <v>21.0</v>
      </c>
      <c r="H579" s="227">
        <v>1.5</v>
      </c>
      <c r="I579" s="227">
        <v>1.5</v>
      </c>
      <c r="J579" s="227">
        <v>0.0</v>
      </c>
      <c r="K579" s="227">
        <v>2.0</v>
      </c>
      <c r="L579" s="227">
        <v>3.0</v>
      </c>
      <c r="M579" s="227">
        <v>1.0</v>
      </c>
      <c r="N579" s="227">
        <v>0.0</v>
      </c>
      <c r="O579" s="227">
        <v>0.0</v>
      </c>
      <c r="P579" s="227">
        <v>0.0</v>
      </c>
      <c r="Q579" s="227">
        <v>4.5</v>
      </c>
      <c r="R579" s="227">
        <v>63.0</v>
      </c>
      <c r="S579" s="227" t="s">
        <v>4630</v>
      </c>
      <c r="T579" s="227"/>
      <c r="U579" s="3" t="str">
        <f t="shared" si="2"/>
        <v>#REF!</v>
      </c>
      <c r="V579" s="227"/>
      <c r="W579" s="227"/>
      <c r="X579" s="227"/>
      <c r="Y579" s="227"/>
      <c r="Z579" s="227"/>
    </row>
    <row r="580" ht="12.0" customHeight="1">
      <c r="A580" s="227">
        <v>270.0</v>
      </c>
      <c r="B580" s="227" t="s">
        <v>5719</v>
      </c>
      <c r="C580" s="227" t="s">
        <v>50</v>
      </c>
      <c r="D580" s="227" t="s">
        <v>5846</v>
      </c>
      <c r="E580" s="227">
        <v>15.0</v>
      </c>
      <c r="F580" s="227">
        <v>41.0</v>
      </c>
      <c r="G580" s="227">
        <v>13.0</v>
      </c>
      <c r="H580" s="227">
        <v>2.5</v>
      </c>
      <c r="I580" s="227">
        <v>0.5</v>
      </c>
      <c r="J580" s="227">
        <v>7.5</v>
      </c>
      <c r="K580" s="227">
        <v>1.0</v>
      </c>
      <c r="L580" s="227">
        <v>4.0</v>
      </c>
      <c r="M580" s="227">
        <v>1.0</v>
      </c>
      <c r="N580" s="227">
        <v>1.0</v>
      </c>
      <c r="O580" s="227">
        <v>0.0</v>
      </c>
      <c r="P580" s="227">
        <v>0.0</v>
      </c>
      <c r="Q580" s="227">
        <v>4.2</v>
      </c>
      <c r="R580" s="227">
        <v>62.75</v>
      </c>
      <c r="S580" s="227" t="s">
        <v>4631</v>
      </c>
      <c r="T580" s="227"/>
      <c r="U580" s="3" t="str">
        <f t="shared" si="2"/>
        <v>#REF!</v>
      </c>
      <c r="V580" s="227"/>
      <c r="W580" s="227"/>
      <c r="X580" s="227"/>
      <c r="Y580" s="227"/>
      <c r="Z580" s="227"/>
    </row>
    <row r="581" ht="12.0" customHeight="1">
      <c r="A581" s="227">
        <v>271.0</v>
      </c>
      <c r="B581" s="227" t="s">
        <v>5718</v>
      </c>
      <c r="C581" s="227" t="s">
        <v>64</v>
      </c>
      <c r="D581" s="227" t="s">
        <v>5849</v>
      </c>
      <c r="E581" s="227">
        <v>15.0</v>
      </c>
      <c r="F581" s="227">
        <v>34.0</v>
      </c>
      <c r="G581" s="227">
        <v>6.0</v>
      </c>
      <c r="H581" s="227">
        <v>2.0</v>
      </c>
      <c r="I581" s="227">
        <v>1.0</v>
      </c>
      <c r="J581" s="227">
        <v>6.0</v>
      </c>
      <c r="K581" s="227">
        <v>2.0</v>
      </c>
      <c r="L581" s="227">
        <v>7.0</v>
      </c>
      <c r="M581" s="227">
        <v>1.0</v>
      </c>
      <c r="N581" s="227">
        <v>1.0</v>
      </c>
      <c r="O581" s="227">
        <v>0.0</v>
      </c>
      <c r="P581" s="227">
        <v>1.0</v>
      </c>
      <c r="Q581" s="227">
        <v>4.2</v>
      </c>
      <c r="R581" s="227">
        <v>62.6</v>
      </c>
      <c r="S581" s="227" t="s">
        <v>4631</v>
      </c>
      <c r="T581" s="227"/>
      <c r="U581" s="3" t="str">
        <f t="shared" si="2"/>
        <v>#REF!</v>
      </c>
      <c r="V581" s="227"/>
      <c r="W581" s="227"/>
      <c r="X581" s="227"/>
      <c r="Y581" s="227"/>
      <c r="Z581" s="227"/>
    </row>
    <row r="582" ht="12.0" customHeight="1">
      <c r="A582" s="227">
        <v>272.0</v>
      </c>
      <c r="B582" s="227" t="s">
        <v>5182</v>
      </c>
      <c r="C582" s="227" t="s">
        <v>39</v>
      </c>
      <c r="D582" s="227" t="s">
        <v>5847</v>
      </c>
      <c r="E582" s="227">
        <v>16.0</v>
      </c>
      <c r="F582" s="227">
        <v>31.0</v>
      </c>
      <c r="G582" s="227">
        <v>14.0</v>
      </c>
      <c r="H582" s="227">
        <v>5.0</v>
      </c>
      <c r="I582" s="227">
        <v>3.0</v>
      </c>
      <c r="J582" s="227">
        <v>23.0</v>
      </c>
      <c r="K582" s="227">
        <v>5.0</v>
      </c>
      <c r="L582" s="227">
        <v>3.0</v>
      </c>
      <c r="M582" s="227">
        <v>0.0</v>
      </c>
      <c r="N582" s="227">
        <v>0.0</v>
      </c>
      <c r="O582" s="227">
        <v>1.0</v>
      </c>
      <c r="P582" s="227">
        <v>0.0</v>
      </c>
      <c r="Q582" s="227">
        <v>3.9</v>
      </c>
      <c r="R582" s="227">
        <v>62.3</v>
      </c>
      <c r="S582" s="227" t="s">
        <v>4632</v>
      </c>
      <c r="T582" s="227"/>
      <c r="U582" s="3" t="str">
        <f t="shared" si="2"/>
        <v>#REF!</v>
      </c>
      <c r="V582" s="227"/>
      <c r="W582" s="227"/>
      <c r="X582" s="227"/>
      <c r="Y582" s="227"/>
      <c r="Z582" s="227"/>
    </row>
    <row r="583" ht="12.0" customHeight="1">
      <c r="A583" s="227">
        <v>273.0</v>
      </c>
      <c r="B583" s="227" t="s">
        <v>5480</v>
      </c>
      <c r="C583" s="227" t="s">
        <v>95</v>
      </c>
      <c r="D583" s="227" t="s">
        <v>5846</v>
      </c>
      <c r="E583" s="227">
        <v>16.0</v>
      </c>
      <c r="F583" s="227">
        <v>33.0</v>
      </c>
      <c r="G583" s="227">
        <v>10.0</v>
      </c>
      <c r="H583" s="227">
        <v>0.0</v>
      </c>
      <c r="I583" s="227">
        <v>0.0</v>
      </c>
      <c r="J583" s="227">
        <v>0.0</v>
      </c>
      <c r="K583" s="227">
        <v>1.0</v>
      </c>
      <c r="L583" s="227">
        <v>8.0</v>
      </c>
      <c r="M583" s="227">
        <v>3.0</v>
      </c>
      <c r="N583" s="227">
        <v>0.0</v>
      </c>
      <c r="O583" s="227">
        <v>0.0</v>
      </c>
      <c r="P583" s="227">
        <v>1.0</v>
      </c>
      <c r="Q583" s="227">
        <v>3.9</v>
      </c>
      <c r="R583" s="227">
        <v>62.0</v>
      </c>
      <c r="S583" s="227" t="s">
        <v>4631</v>
      </c>
      <c r="T583" s="227"/>
      <c r="U583" s="3" t="str">
        <f t="shared" si="2"/>
        <v>#REF!</v>
      </c>
      <c r="V583" s="227"/>
      <c r="W583" s="227"/>
      <c r="X583" s="227"/>
      <c r="Y583" s="227"/>
      <c r="Z583" s="227"/>
    </row>
    <row r="584" ht="12.0" customHeight="1">
      <c r="A584" s="227">
        <v>274.0</v>
      </c>
      <c r="B584" s="227" t="s">
        <v>5714</v>
      </c>
      <c r="C584" s="227" t="s">
        <v>66</v>
      </c>
      <c r="D584" s="227" t="s">
        <v>5848</v>
      </c>
      <c r="E584" s="227">
        <v>13.0</v>
      </c>
      <c r="F584" s="227">
        <v>43.0</v>
      </c>
      <c r="G584" s="227">
        <v>13.0</v>
      </c>
      <c r="H584" s="227">
        <v>1.0</v>
      </c>
      <c r="I584" s="227">
        <v>0.0</v>
      </c>
      <c r="J584" s="227">
        <v>0.0</v>
      </c>
      <c r="K584" s="227">
        <v>0.0</v>
      </c>
      <c r="L584" s="227">
        <v>5.0</v>
      </c>
      <c r="M584" s="227">
        <v>1.0</v>
      </c>
      <c r="N584" s="227">
        <v>0.0</v>
      </c>
      <c r="O584" s="227">
        <v>1.0</v>
      </c>
      <c r="P584" s="227">
        <v>0.0</v>
      </c>
      <c r="Q584" s="227">
        <v>4.7</v>
      </c>
      <c r="R584" s="227">
        <v>61.5</v>
      </c>
      <c r="S584" s="227" t="s">
        <v>4631</v>
      </c>
      <c r="T584" s="227"/>
      <c r="U584" s="3" t="str">
        <f t="shared" si="2"/>
        <v>#REF!</v>
      </c>
      <c r="V584" s="227"/>
      <c r="W584" s="227"/>
      <c r="X584" s="227"/>
      <c r="Y584" s="227"/>
      <c r="Z584" s="227"/>
    </row>
    <row r="585" ht="12.0" customHeight="1">
      <c r="A585" s="227">
        <v>274.0</v>
      </c>
      <c r="B585" s="227" t="s">
        <v>5523</v>
      </c>
      <c r="C585" s="227" t="s">
        <v>99</v>
      </c>
      <c r="D585" s="227" t="s">
        <v>5849</v>
      </c>
      <c r="E585" s="227">
        <v>16.0</v>
      </c>
      <c r="F585" s="227">
        <v>44.0</v>
      </c>
      <c r="G585" s="227">
        <v>10.0</v>
      </c>
      <c r="H585" s="227">
        <v>1.5</v>
      </c>
      <c r="I585" s="227">
        <v>0.0</v>
      </c>
      <c r="J585" s="227">
        <v>0.0</v>
      </c>
      <c r="K585" s="227">
        <v>1.0</v>
      </c>
      <c r="L585" s="227">
        <v>7.0</v>
      </c>
      <c r="M585" s="227">
        <v>1.0</v>
      </c>
      <c r="N585" s="227">
        <v>0.0</v>
      </c>
      <c r="O585" s="227">
        <v>0.0</v>
      </c>
      <c r="P585" s="227">
        <v>0.0</v>
      </c>
      <c r="Q585" s="227">
        <v>3.8</v>
      </c>
      <c r="R585" s="227">
        <v>61.5</v>
      </c>
      <c r="S585" s="227" t="s">
        <v>4631</v>
      </c>
      <c r="T585" s="227"/>
      <c r="U585" s="3" t="str">
        <f t="shared" si="2"/>
        <v>#REF!</v>
      </c>
      <c r="V585" s="227"/>
      <c r="W585" s="227"/>
      <c r="X585" s="227"/>
      <c r="Y585" s="227"/>
      <c r="Z585" s="227"/>
    </row>
    <row r="586" ht="12.0" customHeight="1">
      <c r="A586" s="227">
        <v>274.0</v>
      </c>
      <c r="B586" s="227" t="s">
        <v>5044</v>
      </c>
      <c r="C586" s="227" t="s">
        <v>50</v>
      </c>
      <c r="D586" s="227" t="s">
        <v>5844</v>
      </c>
      <c r="E586" s="227">
        <v>16.0</v>
      </c>
      <c r="F586" s="227">
        <v>36.0</v>
      </c>
      <c r="G586" s="227">
        <v>32.0</v>
      </c>
      <c r="H586" s="227">
        <v>3.5</v>
      </c>
      <c r="I586" s="227">
        <v>0.0</v>
      </c>
      <c r="J586" s="227">
        <v>0.0</v>
      </c>
      <c r="K586" s="227">
        <v>3.0</v>
      </c>
      <c r="L586" s="227">
        <v>3.0</v>
      </c>
      <c r="M586" s="227">
        <v>0.0</v>
      </c>
      <c r="N586" s="227">
        <v>0.0</v>
      </c>
      <c r="O586" s="227">
        <v>0.0</v>
      </c>
      <c r="P586" s="227">
        <v>0.0</v>
      </c>
      <c r="Q586" s="227">
        <v>3.8</v>
      </c>
      <c r="R586" s="227">
        <v>61.5</v>
      </c>
      <c r="S586" s="227" t="s">
        <v>4630</v>
      </c>
      <c r="T586" s="227"/>
      <c r="U586" s="3" t="str">
        <f t="shared" si="2"/>
        <v>#REF!</v>
      </c>
      <c r="V586" s="227"/>
      <c r="W586" s="227"/>
      <c r="X586" s="227"/>
      <c r="Y586" s="227"/>
      <c r="Z586" s="227"/>
    </row>
    <row r="587" ht="12.0" customHeight="1">
      <c r="A587" s="227">
        <v>274.0</v>
      </c>
      <c r="B587" s="227" t="s">
        <v>5482</v>
      </c>
      <c r="C587" s="227" t="s">
        <v>23</v>
      </c>
      <c r="D587" s="227" t="s">
        <v>5848</v>
      </c>
      <c r="E587" s="227">
        <v>14.0</v>
      </c>
      <c r="F587" s="227">
        <v>38.0</v>
      </c>
      <c r="G587" s="227">
        <v>17.0</v>
      </c>
      <c r="H587" s="227">
        <v>0.0</v>
      </c>
      <c r="I587" s="227">
        <v>0.0</v>
      </c>
      <c r="J587" s="227">
        <v>0.0</v>
      </c>
      <c r="K587" s="227">
        <v>0.0</v>
      </c>
      <c r="L587" s="227">
        <v>9.0</v>
      </c>
      <c r="M587" s="227">
        <v>2.0</v>
      </c>
      <c r="N587" s="227">
        <v>0.0</v>
      </c>
      <c r="O587" s="227">
        <v>0.0</v>
      </c>
      <c r="P587" s="227">
        <v>0.0</v>
      </c>
      <c r="Q587" s="227">
        <v>4.4</v>
      </c>
      <c r="R587" s="227">
        <v>61.5</v>
      </c>
      <c r="S587" s="227" t="s">
        <v>4631</v>
      </c>
      <c r="T587" s="227"/>
      <c r="U587" s="3" t="str">
        <f t="shared" si="2"/>
        <v>#REF!</v>
      </c>
      <c r="V587" s="227"/>
      <c r="W587" s="227"/>
      <c r="X587" s="227"/>
      <c r="Y587" s="227"/>
      <c r="Z587" s="227"/>
    </row>
    <row r="588" ht="12.0" customHeight="1">
      <c r="A588" s="227">
        <v>278.0</v>
      </c>
      <c r="B588" s="227" t="s">
        <v>5209</v>
      </c>
      <c r="C588" s="227" t="s">
        <v>140</v>
      </c>
      <c r="D588" s="227" t="s">
        <v>5847</v>
      </c>
      <c r="E588" s="227">
        <v>16.0</v>
      </c>
      <c r="F588" s="227">
        <v>25.0</v>
      </c>
      <c r="G588" s="227">
        <v>34.0</v>
      </c>
      <c r="H588" s="227">
        <v>2.5</v>
      </c>
      <c r="I588" s="227">
        <v>1.0</v>
      </c>
      <c r="J588" s="227">
        <v>9.0</v>
      </c>
      <c r="K588" s="227">
        <v>11.0</v>
      </c>
      <c r="L588" s="227">
        <v>0.0</v>
      </c>
      <c r="M588" s="227">
        <v>0.0</v>
      </c>
      <c r="N588" s="227">
        <v>1.0</v>
      </c>
      <c r="O588" s="227">
        <v>0.0</v>
      </c>
      <c r="P588" s="227">
        <v>0.0</v>
      </c>
      <c r="Q588" s="227">
        <v>3.8</v>
      </c>
      <c r="R588" s="227">
        <v>61.4</v>
      </c>
      <c r="S588" s="227" t="s">
        <v>4632</v>
      </c>
      <c r="T588" s="227"/>
      <c r="U588" s="3" t="str">
        <f t="shared" si="2"/>
        <v>#REF!</v>
      </c>
      <c r="V588" s="227"/>
      <c r="W588" s="227"/>
      <c r="X588" s="227"/>
      <c r="Y588" s="227"/>
      <c r="Z588" s="227"/>
    </row>
    <row r="589" ht="12.0" customHeight="1">
      <c r="A589" s="227">
        <v>279.0</v>
      </c>
      <c r="B589" s="227" t="s">
        <v>5340</v>
      </c>
      <c r="C589" s="227" t="s">
        <v>18</v>
      </c>
      <c r="D589" s="227" t="s">
        <v>5847</v>
      </c>
      <c r="E589" s="227">
        <v>16.0</v>
      </c>
      <c r="F589" s="227">
        <v>14.0</v>
      </c>
      <c r="G589" s="227">
        <v>8.0</v>
      </c>
      <c r="H589" s="227">
        <v>7.5</v>
      </c>
      <c r="I589" s="227">
        <v>5.0</v>
      </c>
      <c r="J589" s="227">
        <v>17.0</v>
      </c>
      <c r="K589" s="227">
        <v>12.0</v>
      </c>
      <c r="L589" s="227">
        <v>6.0</v>
      </c>
      <c r="M589" s="227">
        <v>0.0</v>
      </c>
      <c r="N589" s="227">
        <v>1.0</v>
      </c>
      <c r="O589" s="227">
        <v>1.0</v>
      </c>
      <c r="P589" s="227">
        <v>0.0</v>
      </c>
      <c r="Q589" s="227">
        <v>3.8</v>
      </c>
      <c r="R589" s="227">
        <v>61.2</v>
      </c>
      <c r="S589" s="227" t="s">
        <v>4632</v>
      </c>
      <c r="T589" s="227"/>
      <c r="U589" s="3" t="str">
        <f t="shared" si="2"/>
        <v>#REF!</v>
      </c>
      <c r="V589" s="227"/>
      <c r="W589" s="227"/>
      <c r="X589" s="227"/>
      <c r="Y589" s="227"/>
      <c r="Z589" s="227"/>
    </row>
    <row r="590" ht="12.0" customHeight="1">
      <c r="A590" s="227">
        <v>280.0</v>
      </c>
      <c r="B590" s="227" t="s">
        <v>5505</v>
      </c>
      <c r="C590" s="227" t="s">
        <v>99</v>
      </c>
      <c r="D590" s="227" t="s">
        <v>5846</v>
      </c>
      <c r="E590" s="227">
        <v>13.0</v>
      </c>
      <c r="F590" s="227">
        <v>46.0</v>
      </c>
      <c r="G590" s="227">
        <v>8.0</v>
      </c>
      <c r="H590" s="227">
        <v>0.0</v>
      </c>
      <c r="I590" s="227">
        <v>0.0</v>
      </c>
      <c r="J590" s="227">
        <v>0.0</v>
      </c>
      <c r="K590" s="227">
        <v>0.0</v>
      </c>
      <c r="L590" s="227">
        <v>8.0</v>
      </c>
      <c r="M590" s="227">
        <v>1.0</v>
      </c>
      <c r="N590" s="227">
        <v>0.0</v>
      </c>
      <c r="O590" s="227">
        <v>0.0</v>
      </c>
      <c r="P590" s="227">
        <v>0.0</v>
      </c>
      <c r="Q590" s="227">
        <v>4.7</v>
      </c>
      <c r="R590" s="227">
        <v>61.0</v>
      </c>
      <c r="S590" s="227" t="s">
        <v>4631</v>
      </c>
      <c r="T590" s="227"/>
      <c r="U590" s="3" t="str">
        <f t="shared" si="2"/>
        <v>#REF!</v>
      </c>
      <c r="V590" s="227"/>
      <c r="W590" s="227"/>
      <c r="X590" s="227"/>
      <c r="Y590" s="227"/>
      <c r="Z590" s="227"/>
    </row>
    <row r="591" ht="12.0" customHeight="1">
      <c r="A591" s="227">
        <v>280.0</v>
      </c>
      <c r="B591" s="227" t="s">
        <v>5711</v>
      </c>
      <c r="C591" s="227" t="s">
        <v>39</v>
      </c>
      <c r="D591" s="227" t="s">
        <v>5846</v>
      </c>
      <c r="E591" s="227">
        <v>16.0</v>
      </c>
      <c r="F591" s="227">
        <v>39.0</v>
      </c>
      <c r="G591" s="227">
        <v>10.0</v>
      </c>
      <c r="H591" s="227">
        <v>1.0</v>
      </c>
      <c r="I591" s="227">
        <v>0.0</v>
      </c>
      <c r="J591" s="227">
        <v>0.0</v>
      </c>
      <c r="K591" s="227">
        <v>0.0</v>
      </c>
      <c r="L591" s="227">
        <v>10.0</v>
      </c>
      <c r="M591" s="227">
        <v>0.0</v>
      </c>
      <c r="N591" s="227">
        <v>0.0</v>
      </c>
      <c r="O591" s="227">
        <v>0.0</v>
      </c>
      <c r="P591" s="227">
        <v>0.0</v>
      </c>
      <c r="Q591" s="227">
        <v>3.8</v>
      </c>
      <c r="R591" s="227">
        <v>61.0</v>
      </c>
      <c r="S591" s="227" t="s">
        <v>4631</v>
      </c>
      <c r="T591" s="227"/>
      <c r="U591" s="3" t="str">
        <f t="shared" si="2"/>
        <v>#REF!</v>
      </c>
      <c r="V591" s="227"/>
      <c r="W591" s="227"/>
      <c r="X591" s="227"/>
      <c r="Y591" s="227"/>
      <c r="Z591" s="227"/>
    </row>
    <row r="592" ht="12.0" customHeight="1">
      <c r="A592" s="227">
        <v>280.0</v>
      </c>
      <c r="B592" s="227" t="s">
        <v>5490</v>
      </c>
      <c r="C592" s="227" t="s">
        <v>77</v>
      </c>
      <c r="D592" s="227" t="s">
        <v>5846</v>
      </c>
      <c r="E592" s="227">
        <v>14.0</v>
      </c>
      <c r="F592" s="227">
        <v>31.0</v>
      </c>
      <c r="G592" s="227">
        <v>6.0</v>
      </c>
      <c r="H592" s="227">
        <v>3.0</v>
      </c>
      <c r="I592" s="227">
        <v>0.0</v>
      </c>
      <c r="J592" s="227">
        <v>0.0</v>
      </c>
      <c r="K592" s="227">
        <v>0.0</v>
      </c>
      <c r="L592" s="227">
        <v>15.0</v>
      </c>
      <c r="M592" s="227">
        <v>2.0</v>
      </c>
      <c r="N592" s="227">
        <v>1.0</v>
      </c>
      <c r="O592" s="227">
        <v>0.0</v>
      </c>
      <c r="P592" s="227">
        <v>0.0</v>
      </c>
      <c r="Q592" s="227">
        <v>4.4</v>
      </c>
      <c r="R592" s="227">
        <v>61.0</v>
      </c>
      <c r="S592" s="227" t="s">
        <v>4631</v>
      </c>
      <c r="T592" s="227"/>
      <c r="U592" s="3" t="str">
        <f t="shared" si="2"/>
        <v>#REF!</v>
      </c>
      <c r="V592" s="227"/>
      <c r="W592" s="227"/>
      <c r="X592" s="227"/>
      <c r="Y592" s="227"/>
      <c r="Z592" s="227"/>
    </row>
    <row r="593" ht="12.0" customHeight="1">
      <c r="A593" s="227">
        <v>283.0</v>
      </c>
      <c r="B593" s="227" t="s">
        <v>5873</v>
      </c>
      <c r="C593" s="227" t="s">
        <v>90</v>
      </c>
      <c r="D593" s="227" t="s">
        <v>5844</v>
      </c>
      <c r="E593" s="227">
        <v>15.0</v>
      </c>
      <c r="F593" s="227">
        <v>38.0</v>
      </c>
      <c r="G593" s="227">
        <v>10.0</v>
      </c>
      <c r="H593" s="227">
        <v>3.0</v>
      </c>
      <c r="I593" s="227">
        <v>1.0</v>
      </c>
      <c r="J593" s="227">
        <v>7.0</v>
      </c>
      <c r="K593" s="227">
        <v>3.0</v>
      </c>
      <c r="L593" s="227">
        <v>0.0</v>
      </c>
      <c r="M593" s="227">
        <v>0.0</v>
      </c>
      <c r="N593" s="227">
        <v>0.0</v>
      </c>
      <c r="O593" s="227">
        <v>1.0</v>
      </c>
      <c r="P593" s="227">
        <v>1.0</v>
      </c>
      <c r="Q593" s="227">
        <v>4.0</v>
      </c>
      <c r="R593" s="227">
        <v>60.7</v>
      </c>
      <c r="S593" s="227" t="s">
        <v>4630</v>
      </c>
      <c r="T593" s="227"/>
      <c r="U593" s="3" t="str">
        <f t="shared" si="2"/>
        <v>#REF!</v>
      </c>
      <c r="V593" s="227"/>
      <c r="W593" s="227"/>
      <c r="X593" s="227"/>
      <c r="Y593" s="227"/>
      <c r="Z593" s="227"/>
    </row>
    <row r="594" ht="12.0" customHeight="1">
      <c r="A594" s="227">
        <v>284.0</v>
      </c>
      <c r="B594" s="227" t="s">
        <v>5037</v>
      </c>
      <c r="C594" s="227" t="s">
        <v>85</v>
      </c>
      <c r="D594" s="227" t="s">
        <v>5844</v>
      </c>
      <c r="E594" s="227">
        <v>16.0</v>
      </c>
      <c r="F594" s="227">
        <v>37.0</v>
      </c>
      <c r="G594" s="227">
        <v>11.0</v>
      </c>
      <c r="H594" s="227">
        <v>3.0</v>
      </c>
      <c r="I594" s="227">
        <v>1.0</v>
      </c>
      <c r="J594" s="227">
        <v>10.0</v>
      </c>
      <c r="K594" s="227">
        <v>2.0</v>
      </c>
      <c r="L594" s="227">
        <v>1.0</v>
      </c>
      <c r="M594" s="227">
        <v>0.0</v>
      </c>
      <c r="N594" s="227">
        <v>2.0</v>
      </c>
      <c r="O594" s="227">
        <v>1.0</v>
      </c>
      <c r="P594" s="227">
        <v>0.0</v>
      </c>
      <c r="Q594" s="227">
        <v>3.8</v>
      </c>
      <c r="R594" s="227">
        <v>60.5</v>
      </c>
      <c r="S594" s="227" t="s">
        <v>4630</v>
      </c>
      <c r="T594" s="227"/>
      <c r="U594" s="3" t="str">
        <f t="shared" si="2"/>
        <v>#REF!</v>
      </c>
      <c r="V594" s="227"/>
      <c r="W594" s="227"/>
      <c r="X594" s="227"/>
      <c r="Y594" s="227"/>
      <c r="Z594" s="227"/>
    </row>
    <row r="595" ht="12.0" customHeight="1">
      <c r="A595" s="227">
        <v>284.0</v>
      </c>
      <c r="B595" s="227" t="s">
        <v>5544</v>
      </c>
      <c r="C595" s="227" t="s">
        <v>50</v>
      </c>
      <c r="D595" s="227" t="s">
        <v>5846</v>
      </c>
      <c r="E595" s="227">
        <v>15.0</v>
      </c>
      <c r="F595" s="227">
        <v>24.0</v>
      </c>
      <c r="G595" s="227">
        <v>13.0</v>
      </c>
      <c r="H595" s="227">
        <v>0.0</v>
      </c>
      <c r="I595" s="227">
        <v>0.0</v>
      </c>
      <c r="J595" s="227">
        <v>0.0</v>
      </c>
      <c r="K595" s="227">
        <v>0.0</v>
      </c>
      <c r="L595" s="227">
        <v>15.0</v>
      </c>
      <c r="M595" s="227">
        <v>3.0</v>
      </c>
      <c r="N595" s="227">
        <v>0.0</v>
      </c>
      <c r="O595" s="227">
        <v>0.0</v>
      </c>
      <c r="P595" s="227">
        <v>1.0</v>
      </c>
      <c r="Q595" s="227">
        <v>4.0</v>
      </c>
      <c r="R595" s="227">
        <v>60.5</v>
      </c>
      <c r="S595" s="227" t="s">
        <v>4631</v>
      </c>
      <c r="T595" s="227"/>
      <c r="U595" s="3" t="str">
        <f t="shared" si="2"/>
        <v>#REF!</v>
      </c>
      <c r="V595" s="227"/>
      <c r="W595" s="227"/>
      <c r="X595" s="227"/>
      <c r="Y595" s="227"/>
      <c r="Z595" s="227"/>
    </row>
    <row r="596" ht="12.0" customHeight="1">
      <c r="A596" s="227">
        <v>286.0</v>
      </c>
      <c r="B596" s="227" t="s">
        <v>4926</v>
      </c>
      <c r="C596" s="227" t="s">
        <v>53</v>
      </c>
      <c r="D596" s="227" t="s">
        <v>5844</v>
      </c>
      <c r="E596" s="227">
        <v>16.0</v>
      </c>
      <c r="F596" s="227">
        <v>16.0</v>
      </c>
      <c r="G596" s="227">
        <v>3.0</v>
      </c>
      <c r="H596" s="227">
        <v>8.5</v>
      </c>
      <c r="I596" s="227">
        <v>6.5</v>
      </c>
      <c r="J596" s="227">
        <v>61.0</v>
      </c>
      <c r="K596" s="227">
        <v>12.0</v>
      </c>
      <c r="L596" s="227">
        <v>0.0</v>
      </c>
      <c r="M596" s="227">
        <v>0.0</v>
      </c>
      <c r="N596" s="227">
        <v>1.0</v>
      </c>
      <c r="O596" s="227">
        <v>0.0</v>
      </c>
      <c r="P596" s="227">
        <v>0.0</v>
      </c>
      <c r="Q596" s="227">
        <v>3.8</v>
      </c>
      <c r="R596" s="227">
        <v>60.1</v>
      </c>
      <c r="S596" s="227" t="s">
        <v>4630</v>
      </c>
      <c r="T596" s="227"/>
      <c r="U596" s="3" t="str">
        <f t="shared" si="2"/>
        <v>#REF!</v>
      </c>
      <c r="V596" s="227"/>
      <c r="W596" s="227"/>
      <c r="X596" s="227"/>
      <c r="Y596" s="227"/>
      <c r="Z596" s="227"/>
    </row>
    <row r="597" ht="12.0" customHeight="1">
      <c r="A597" s="227">
        <v>287.0</v>
      </c>
      <c r="B597" s="227" t="s">
        <v>5710</v>
      </c>
      <c r="C597" s="227" t="s">
        <v>47</v>
      </c>
      <c r="D597" s="227" t="s">
        <v>5846</v>
      </c>
      <c r="E597" s="227">
        <v>15.0</v>
      </c>
      <c r="F597" s="227">
        <v>38.0</v>
      </c>
      <c r="G597" s="227">
        <v>6.0</v>
      </c>
      <c r="H597" s="227">
        <v>0.0</v>
      </c>
      <c r="I597" s="227">
        <v>0.0</v>
      </c>
      <c r="J597" s="227">
        <v>0.0</v>
      </c>
      <c r="K597" s="227">
        <v>0.0</v>
      </c>
      <c r="L597" s="227">
        <v>13.0</v>
      </c>
      <c r="M597" s="227">
        <v>1.0</v>
      </c>
      <c r="N597" s="227">
        <v>1.0</v>
      </c>
      <c r="O597" s="227">
        <v>0.0</v>
      </c>
      <c r="P597" s="227">
        <v>0.0</v>
      </c>
      <c r="Q597" s="227">
        <v>4.0</v>
      </c>
      <c r="R597" s="227">
        <v>60.0</v>
      </c>
      <c r="S597" s="227" t="s">
        <v>4631</v>
      </c>
      <c r="T597" s="227"/>
      <c r="U597" s="3" t="str">
        <f t="shared" si="2"/>
        <v>#REF!</v>
      </c>
      <c r="V597" s="227"/>
      <c r="W597" s="227"/>
      <c r="X597" s="227"/>
      <c r="Y597" s="227"/>
      <c r="Z597" s="227"/>
    </row>
    <row r="598" ht="12.0" customHeight="1">
      <c r="A598" s="227">
        <v>287.0</v>
      </c>
      <c r="B598" s="227" t="s">
        <v>5547</v>
      </c>
      <c r="C598" s="227" t="s">
        <v>77</v>
      </c>
      <c r="D598" s="227" t="s">
        <v>5846</v>
      </c>
      <c r="E598" s="227">
        <v>16.0</v>
      </c>
      <c r="F598" s="227">
        <v>39.0</v>
      </c>
      <c r="G598" s="227">
        <v>6.0</v>
      </c>
      <c r="H598" s="227">
        <v>0.0</v>
      </c>
      <c r="I598" s="227">
        <v>0.0</v>
      </c>
      <c r="J598" s="227">
        <v>0.0</v>
      </c>
      <c r="K598" s="227">
        <v>1.0</v>
      </c>
      <c r="L598" s="227">
        <v>11.0</v>
      </c>
      <c r="M598" s="227">
        <v>2.0</v>
      </c>
      <c r="N598" s="227">
        <v>0.0</v>
      </c>
      <c r="O598" s="227">
        <v>0.0</v>
      </c>
      <c r="P598" s="227">
        <v>0.0</v>
      </c>
      <c r="Q598" s="227">
        <v>3.8</v>
      </c>
      <c r="R598" s="227">
        <v>60.0</v>
      </c>
      <c r="S598" s="227" t="s">
        <v>4631</v>
      </c>
      <c r="T598" s="227"/>
      <c r="U598" s="3" t="str">
        <f t="shared" si="2"/>
        <v>#REF!</v>
      </c>
      <c r="V598" s="227"/>
      <c r="W598" s="227"/>
      <c r="X598" s="227"/>
      <c r="Y598" s="227"/>
      <c r="Z598" s="227"/>
    </row>
    <row r="599" ht="12.0" customHeight="1">
      <c r="A599" s="227">
        <v>289.0</v>
      </c>
      <c r="B599" s="227" t="s">
        <v>5334</v>
      </c>
      <c r="C599" s="227" t="s">
        <v>99</v>
      </c>
      <c r="D599" s="227" t="s">
        <v>5850</v>
      </c>
      <c r="E599" s="227">
        <v>16.0</v>
      </c>
      <c r="F599" s="227">
        <v>25.0</v>
      </c>
      <c r="G599" s="227">
        <v>7.0</v>
      </c>
      <c r="H599" s="227">
        <v>8.5</v>
      </c>
      <c r="I599" s="227">
        <v>3.5</v>
      </c>
      <c r="J599" s="227">
        <v>24.0</v>
      </c>
      <c r="K599" s="227">
        <v>12.0</v>
      </c>
      <c r="L599" s="227">
        <v>1.0</v>
      </c>
      <c r="M599" s="227">
        <v>0.0</v>
      </c>
      <c r="N599" s="227">
        <v>0.0</v>
      </c>
      <c r="O599" s="227">
        <v>0.0</v>
      </c>
      <c r="P599" s="227">
        <v>0.0</v>
      </c>
      <c r="Q599" s="227">
        <v>3.7</v>
      </c>
      <c r="R599" s="227">
        <v>59.4</v>
      </c>
      <c r="S599" s="227" t="s">
        <v>4632</v>
      </c>
      <c r="T599" s="227"/>
      <c r="U599" s="3" t="str">
        <f t="shared" si="2"/>
        <v>#REF!</v>
      </c>
      <c r="V599" s="227"/>
      <c r="W599" s="227"/>
      <c r="X599" s="227"/>
      <c r="Y599" s="227"/>
      <c r="Z599" s="227"/>
    </row>
    <row r="600" ht="12.0" customHeight="1">
      <c r="A600" s="227">
        <v>290.0</v>
      </c>
      <c r="B600" s="227" t="s">
        <v>5347</v>
      </c>
      <c r="C600" s="227" t="s">
        <v>68</v>
      </c>
      <c r="D600" s="227" t="s">
        <v>5852</v>
      </c>
      <c r="E600" s="227">
        <v>10.0</v>
      </c>
      <c r="F600" s="227">
        <v>22.0</v>
      </c>
      <c r="G600" s="227">
        <v>10.0</v>
      </c>
      <c r="H600" s="227">
        <v>9.0</v>
      </c>
      <c r="I600" s="227">
        <v>4.5</v>
      </c>
      <c r="J600" s="227">
        <v>20.0</v>
      </c>
      <c r="K600" s="227">
        <v>8.0</v>
      </c>
      <c r="L600" s="227">
        <v>1.0</v>
      </c>
      <c r="M600" s="227">
        <v>0.0</v>
      </c>
      <c r="N600" s="227">
        <v>1.0</v>
      </c>
      <c r="O600" s="227">
        <v>0.0</v>
      </c>
      <c r="P600" s="227">
        <v>0.0</v>
      </c>
      <c r="Q600" s="227">
        <v>5.9</v>
      </c>
      <c r="R600" s="227">
        <v>59.0</v>
      </c>
      <c r="S600" s="227" t="s">
        <v>4632</v>
      </c>
      <c r="T600" s="227"/>
      <c r="U600" s="3" t="str">
        <f t="shared" si="2"/>
        <v>#REF!</v>
      </c>
      <c r="V600" s="227"/>
      <c r="W600" s="227"/>
      <c r="X600" s="227"/>
      <c r="Y600" s="227"/>
      <c r="Z600" s="227"/>
    </row>
    <row r="601" ht="12.0" customHeight="1">
      <c r="A601" s="227">
        <v>290.0</v>
      </c>
      <c r="B601" s="227" t="s">
        <v>5573</v>
      </c>
      <c r="C601" s="227" t="s">
        <v>81</v>
      </c>
      <c r="D601" s="227" t="s">
        <v>5846</v>
      </c>
      <c r="E601" s="227">
        <v>16.0</v>
      </c>
      <c r="F601" s="227">
        <v>40.0</v>
      </c>
      <c r="G601" s="227">
        <v>10.0</v>
      </c>
      <c r="H601" s="227">
        <v>0.0</v>
      </c>
      <c r="I601" s="227">
        <v>0.0</v>
      </c>
      <c r="J601" s="227">
        <v>0.0</v>
      </c>
      <c r="K601" s="227">
        <v>0.0</v>
      </c>
      <c r="L601" s="227">
        <v>8.0</v>
      </c>
      <c r="M601" s="227">
        <v>0.0</v>
      </c>
      <c r="N601" s="227">
        <v>2.0</v>
      </c>
      <c r="O601" s="227">
        <v>0.0</v>
      </c>
      <c r="P601" s="227">
        <v>0.0</v>
      </c>
      <c r="Q601" s="227">
        <v>3.7</v>
      </c>
      <c r="R601" s="227">
        <v>59.0</v>
      </c>
      <c r="S601" s="227" t="s">
        <v>4631</v>
      </c>
      <c r="T601" s="227"/>
      <c r="U601" s="3" t="str">
        <f t="shared" si="2"/>
        <v>#REF!</v>
      </c>
      <c r="V601" s="227"/>
      <c r="W601" s="227"/>
      <c r="X601" s="227"/>
      <c r="Y601" s="227"/>
      <c r="Z601" s="227"/>
    </row>
    <row r="602" ht="12.0" customHeight="1">
      <c r="A602" s="227">
        <v>292.0</v>
      </c>
      <c r="B602" s="227" t="s">
        <v>5193</v>
      </c>
      <c r="C602" s="227" t="s">
        <v>31</v>
      </c>
      <c r="D602" s="227" t="s">
        <v>5852</v>
      </c>
      <c r="E602" s="227">
        <v>16.0</v>
      </c>
      <c r="F602" s="227">
        <v>23.0</v>
      </c>
      <c r="G602" s="227">
        <v>12.0</v>
      </c>
      <c r="H602" s="227">
        <v>6.0</v>
      </c>
      <c r="I602" s="227">
        <v>4.5</v>
      </c>
      <c r="J602" s="227">
        <v>37.5</v>
      </c>
      <c r="K602" s="227">
        <v>7.0</v>
      </c>
      <c r="L602" s="227">
        <v>1.0</v>
      </c>
      <c r="M602" s="227">
        <v>0.0</v>
      </c>
      <c r="N602" s="227">
        <v>1.0</v>
      </c>
      <c r="O602" s="227">
        <v>0.0</v>
      </c>
      <c r="P602" s="227">
        <v>0.0</v>
      </c>
      <c r="Q602" s="227">
        <v>3.7</v>
      </c>
      <c r="R602" s="227">
        <v>58.75</v>
      </c>
      <c r="S602" s="227" t="s">
        <v>4632</v>
      </c>
      <c r="T602" s="227"/>
      <c r="U602" s="3" t="str">
        <f t="shared" si="2"/>
        <v>#REF!</v>
      </c>
      <c r="V602" s="227"/>
      <c r="W602" s="227"/>
      <c r="X602" s="227"/>
      <c r="Y602" s="227"/>
      <c r="Z602" s="227"/>
    </row>
    <row r="603" ht="12.0" customHeight="1">
      <c r="A603" s="227">
        <v>293.0</v>
      </c>
      <c r="B603" s="227" t="s">
        <v>5655</v>
      </c>
      <c r="C603" s="227" t="s">
        <v>70</v>
      </c>
      <c r="D603" s="227" t="s">
        <v>5846</v>
      </c>
      <c r="E603" s="227">
        <v>15.0</v>
      </c>
      <c r="F603" s="227">
        <v>43.0</v>
      </c>
      <c r="G603" s="227">
        <v>10.0</v>
      </c>
      <c r="H603" s="227">
        <v>2.0</v>
      </c>
      <c r="I603" s="227">
        <v>1.0</v>
      </c>
      <c r="J603" s="227">
        <v>6.0</v>
      </c>
      <c r="K603" s="227">
        <v>1.0</v>
      </c>
      <c r="L603" s="227">
        <v>5.0</v>
      </c>
      <c r="M603" s="227">
        <v>0.0</v>
      </c>
      <c r="N603" s="227">
        <v>0.0</v>
      </c>
      <c r="O603" s="227">
        <v>0.0</v>
      </c>
      <c r="P603" s="227">
        <v>0.0</v>
      </c>
      <c r="Q603" s="227">
        <v>3.9</v>
      </c>
      <c r="R603" s="227">
        <v>58.6</v>
      </c>
      <c r="S603" s="227" t="s">
        <v>4631</v>
      </c>
      <c r="T603" s="227"/>
      <c r="U603" s="3" t="str">
        <f t="shared" si="2"/>
        <v>#REF!</v>
      </c>
      <c r="V603" s="227"/>
      <c r="W603" s="227"/>
      <c r="X603" s="227"/>
      <c r="Y603" s="227"/>
      <c r="Z603" s="227"/>
    </row>
    <row r="604" ht="12.0" customHeight="1">
      <c r="A604" s="227">
        <v>294.0</v>
      </c>
      <c r="B604" s="227" t="s">
        <v>5514</v>
      </c>
      <c r="C604" s="227" t="s">
        <v>50</v>
      </c>
      <c r="D604" s="227" t="s">
        <v>5849</v>
      </c>
      <c r="E604" s="227">
        <v>16.0</v>
      </c>
      <c r="F604" s="227">
        <v>36.0</v>
      </c>
      <c r="G604" s="227">
        <v>13.0</v>
      </c>
      <c r="H604" s="227">
        <v>2.0</v>
      </c>
      <c r="I604" s="227">
        <v>0.0</v>
      </c>
      <c r="J604" s="227">
        <v>0.0</v>
      </c>
      <c r="K604" s="227">
        <v>1.0</v>
      </c>
      <c r="L604" s="227">
        <v>7.0</v>
      </c>
      <c r="M604" s="227">
        <v>2.0</v>
      </c>
      <c r="N604" s="227">
        <v>0.0</v>
      </c>
      <c r="O604" s="227">
        <v>0.0</v>
      </c>
      <c r="P604" s="227">
        <v>0.0</v>
      </c>
      <c r="Q604" s="227">
        <v>3.7</v>
      </c>
      <c r="R604" s="227">
        <v>58.5</v>
      </c>
      <c r="S604" s="227" t="s">
        <v>4631</v>
      </c>
      <c r="T604" s="227"/>
      <c r="U604" s="3" t="str">
        <f t="shared" si="2"/>
        <v>#REF!</v>
      </c>
      <c r="V604" s="227"/>
      <c r="W604" s="227"/>
      <c r="X604" s="227"/>
      <c r="Y604" s="227"/>
      <c r="Z604" s="227"/>
    </row>
    <row r="605" ht="12.0" customHeight="1">
      <c r="A605" s="227">
        <v>294.0</v>
      </c>
      <c r="B605" s="227" t="s">
        <v>5713</v>
      </c>
      <c r="C605" s="227" t="s">
        <v>41</v>
      </c>
      <c r="D605" s="227" t="s">
        <v>5846</v>
      </c>
      <c r="E605" s="227">
        <v>16.0</v>
      </c>
      <c r="F605" s="227">
        <v>45.0</v>
      </c>
      <c r="G605" s="227">
        <v>11.0</v>
      </c>
      <c r="H605" s="227">
        <v>0.0</v>
      </c>
      <c r="I605" s="227">
        <v>0.0</v>
      </c>
      <c r="J605" s="227">
        <v>0.0</v>
      </c>
      <c r="K605" s="227">
        <v>3.0</v>
      </c>
      <c r="L605" s="227">
        <v>2.0</v>
      </c>
      <c r="M605" s="227">
        <v>0.0</v>
      </c>
      <c r="N605" s="227">
        <v>1.0</v>
      </c>
      <c r="O605" s="227">
        <v>0.0</v>
      </c>
      <c r="P605" s="227">
        <v>0.0</v>
      </c>
      <c r="Q605" s="227">
        <v>3.7</v>
      </c>
      <c r="R605" s="227">
        <v>58.5</v>
      </c>
      <c r="S605" s="227" t="s">
        <v>4631</v>
      </c>
      <c r="T605" s="227"/>
      <c r="U605" s="3" t="str">
        <f t="shared" si="2"/>
        <v>#REF!</v>
      </c>
      <c r="V605" s="227"/>
      <c r="W605" s="227"/>
      <c r="X605" s="227"/>
      <c r="Y605" s="227"/>
      <c r="Z605" s="227"/>
    </row>
    <row r="606" ht="12.0" customHeight="1">
      <c r="A606" s="227">
        <v>296.0</v>
      </c>
      <c r="B606" s="227" t="s">
        <v>5629</v>
      </c>
      <c r="C606" s="227" t="s">
        <v>85</v>
      </c>
      <c r="D606" s="227" t="s">
        <v>5848</v>
      </c>
      <c r="E606" s="227">
        <v>14.0</v>
      </c>
      <c r="F606" s="227">
        <v>41.0</v>
      </c>
      <c r="G606" s="227">
        <v>16.0</v>
      </c>
      <c r="H606" s="227">
        <v>0.0</v>
      </c>
      <c r="I606" s="227">
        <v>0.0</v>
      </c>
      <c r="J606" s="227">
        <v>0.0</v>
      </c>
      <c r="K606" s="227">
        <v>0.0</v>
      </c>
      <c r="L606" s="227">
        <v>3.0</v>
      </c>
      <c r="M606" s="227">
        <v>1.0</v>
      </c>
      <c r="N606" s="227">
        <v>1.0</v>
      </c>
      <c r="O606" s="227">
        <v>0.0</v>
      </c>
      <c r="P606" s="227">
        <v>0.0</v>
      </c>
      <c r="Q606" s="227">
        <v>4.1</v>
      </c>
      <c r="R606" s="227">
        <v>58.0</v>
      </c>
      <c r="S606" s="227" t="s">
        <v>4631</v>
      </c>
      <c r="T606" s="227"/>
      <c r="U606" s="3" t="str">
        <f t="shared" si="2"/>
        <v>#REF!</v>
      </c>
      <c r="V606" s="227"/>
      <c r="W606" s="227"/>
      <c r="X606" s="227"/>
      <c r="Y606" s="227"/>
      <c r="Z606" s="227"/>
    </row>
    <row r="607" ht="12.0" customHeight="1">
      <c r="A607" s="227">
        <v>297.0</v>
      </c>
      <c r="B607" s="227" t="s">
        <v>5239</v>
      </c>
      <c r="C607" s="227" t="s">
        <v>83</v>
      </c>
      <c r="D607" s="227" t="s">
        <v>5847</v>
      </c>
      <c r="E607" s="227">
        <v>14.0</v>
      </c>
      <c r="F607" s="227">
        <v>20.0</v>
      </c>
      <c r="G607" s="227">
        <v>8.0</v>
      </c>
      <c r="H607" s="227">
        <v>8.0</v>
      </c>
      <c r="I607" s="227">
        <v>3.0</v>
      </c>
      <c r="J607" s="227">
        <v>29.5</v>
      </c>
      <c r="K607" s="227">
        <v>8.0</v>
      </c>
      <c r="L607" s="227">
        <v>0.0</v>
      </c>
      <c r="M607" s="227">
        <v>0.0</v>
      </c>
      <c r="N607" s="227">
        <v>2.0</v>
      </c>
      <c r="O607" s="227">
        <v>1.0</v>
      </c>
      <c r="P607" s="227">
        <v>0.0</v>
      </c>
      <c r="Q607" s="227">
        <v>4.1</v>
      </c>
      <c r="R607" s="227">
        <v>57.95</v>
      </c>
      <c r="S607" s="227" t="s">
        <v>4632</v>
      </c>
      <c r="T607" s="227"/>
      <c r="U607" s="3" t="str">
        <f t="shared" si="2"/>
        <v>#REF!</v>
      </c>
      <c r="V607" s="227"/>
      <c r="W607" s="227"/>
      <c r="X607" s="227"/>
      <c r="Y607" s="227"/>
      <c r="Z607" s="227"/>
    </row>
    <row r="608" ht="12.0" customHeight="1">
      <c r="A608" s="227">
        <v>298.0</v>
      </c>
      <c r="B608" s="227" t="s">
        <v>5033</v>
      </c>
      <c r="C608" s="227" t="s">
        <v>20</v>
      </c>
      <c r="D608" s="227" t="s">
        <v>5844</v>
      </c>
      <c r="E608" s="227">
        <v>16.0</v>
      </c>
      <c r="F608" s="227">
        <v>22.0</v>
      </c>
      <c r="G608" s="227">
        <v>26.0</v>
      </c>
      <c r="H608" s="227">
        <v>6.5</v>
      </c>
      <c r="I608" s="227">
        <v>1.5</v>
      </c>
      <c r="J608" s="227">
        <v>13.0</v>
      </c>
      <c r="K608" s="227">
        <v>10.0</v>
      </c>
      <c r="L608" s="227">
        <v>2.0</v>
      </c>
      <c r="M608" s="227">
        <v>0.0</v>
      </c>
      <c r="N608" s="227">
        <v>0.0</v>
      </c>
      <c r="O608" s="227">
        <v>0.0</v>
      </c>
      <c r="P608" s="227">
        <v>0.0</v>
      </c>
      <c r="Q608" s="227">
        <v>3.6</v>
      </c>
      <c r="R608" s="227">
        <v>57.8</v>
      </c>
      <c r="S608" s="227" t="s">
        <v>4630</v>
      </c>
      <c r="T608" s="227"/>
      <c r="U608" s="3" t="str">
        <f t="shared" si="2"/>
        <v>#REF!</v>
      </c>
      <c r="V608" s="227"/>
      <c r="W608" s="227"/>
      <c r="X608" s="227"/>
      <c r="Y608" s="227"/>
      <c r="Z608" s="227"/>
    </row>
    <row r="609" ht="12.0" customHeight="1">
      <c r="A609" s="227">
        <v>299.0</v>
      </c>
      <c r="B609" s="227" t="s">
        <v>5090</v>
      </c>
      <c r="C609" s="227" t="s">
        <v>53</v>
      </c>
      <c r="D609" s="227" t="s">
        <v>5844</v>
      </c>
      <c r="E609" s="227">
        <v>16.0</v>
      </c>
      <c r="F609" s="227">
        <v>16.0</v>
      </c>
      <c r="G609" s="227">
        <v>4.0</v>
      </c>
      <c r="H609" s="227">
        <v>6.0</v>
      </c>
      <c r="I609" s="227">
        <v>5.0</v>
      </c>
      <c r="J609" s="227">
        <v>36.0</v>
      </c>
      <c r="K609" s="227">
        <v>8.0</v>
      </c>
      <c r="L609" s="227">
        <v>3.0</v>
      </c>
      <c r="M609" s="227">
        <v>0.0</v>
      </c>
      <c r="N609" s="227">
        <v>0.0</v>
      </c>
      <c r="O609" s="227">
        <v>1.0</v>
      </c>
      <c r="P609" s="227">
        <v>1.0</v>
      </c>
      <c r="Q609" s="227">
        <v>3.6</v>
      </c>
      <c r="R609" s="227">
        <v>57.6</v>
      </c>
      <c r="S609" s="227" t="s">
        <v>4630</v>
      </c>
      <c r="T609" s="227"/>
      <c r="U609" s="3" t="str">
        <f t="shared" si="2"/>
        <v>#REF!</v>
      </c>
      <c r="V609" s="227"/>
      <c r="W609" s="227"/>
      <c r="X609" s="227"/>
      <c r="Y609" s="227"/>
      <c r="Z609" s="227"/>
    </row>
    <row r="610" ht="12.0" customHeight="1">
      <c r="A610" s="227">
        <v>300.0</v>
      </c>
      <c r="B610" s="227" t="s">
        <v>4968</v>
      </c>
      <c r="C610" s="227" t="s">
        <v>58</v>
      </c>
      <c r="D610" s="227" t="s">
        <v>5844</v>
      </c>
      <c r="E610" s="227">
        <v>6.0</v>
      </c>
      <c r="F610" s="227">
        <v>34.0</v>
      </c>
      <c r="G610" s="227">
        <v>11.0</v>
      </c>
      <c r="H610" s="227">
        <v>6.0</v>
      </c>
      <c r="I610" s="227">
        <v>1.0</v>
      </c>
      <c r="J610" s="227">
        <v>0.0</v>
      </c>
      <c r="K610" s="227">
        <v>2.0</v>
      </c>
      <c r="L610" s="227">
        <v>2.0</v>
      </c>
      <c r="M610" s="227">
        <v>0.0</v>
      </c>
      <c r="N610" s="227">
        <v>2.0</v>
      </c>
      <c r="O610" s="227">
        <v>0.0</v>
      </c>
      <c r="P610" s="227">
        <v>0.0</v>
      </c>
      <c r="Q610" s="227">
        <v>9.6</v>
      </c>
      <c r="R610" s="227">
        <v>57.5</v>
      </c>
      <c r="S610" s="227" t="s">
        <v>4630</v>
      </c>
      <c r="T610" s="227"/>
      <c r="U610" s="3" t="str">
        <f t="shared" si="2"/>
        <v>#REF!</v>
      </c>
      <c r="V610" s="227"/>
      <c r="W610" s="227"/>
      <c r="X610" s="227"/>
      <c r="Y610" s="227"/>
      <c r="Z610" s="227"/>
    </row>
    <row r="611" ht="12.0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</row>
    <row r="612" ht="12.0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</row>
    <row r="613" ht="12.0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</row>
    <row r="614" ht="12.0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</row>
    <row r="615" ht="12.0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</row>
    <row r="616" ht="12.0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</row>
    <row r="617" ht="12.0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</row>
    <row r="618" ht="12.0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</row>
    <row r="619" ht="12.0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</row>
    <row r="620" ht="12.0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</row>
    <row r="621" ht="12.0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</row>
    <row r="622" ht="12.0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</row>
    <row r="623" ht="12.0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</row>
    <row r="624" ht="12.0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</row>
    <row r="625" ht="12.0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</row>
    <row r="626" ht="12.0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</row>
    <row r="627" ht="12.0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</row>
    <row r="628" ht="12.0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</row>
    <row r="629" ht="12.0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</row>
    <row r="630" ht="12.0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</row>
    <row r="631" ht="12.0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</row>
    <row r="632" ht="12.0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</row>
    <row r="633" ht="12.0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</row>
    <row r="634" ht="12.0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</row>
    <row r="635" ht="12.0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</row>
    <row r="636" ht="12.0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</row>
    <row r="637" ht="12.0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</row>
    <row r="638" ht="12.0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</row>
    <row r="639" ht="12.0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</row>
    <row r="640" ht="12.0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</row>
    <row r="641" ht="12.0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</row>
    <row r="642" ht="12.0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</row>
    <row r="643" ht="12.0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</row>
    <row r="644" ht="12.0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</row>
    <row r="645" ht="12.0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</row>
    <row r="646" ht="12.0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</row>
    <row r="647" ht="12.0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</row>
    <row r="648" ht="12.0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</row>
    <row r="649" ht="12.0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</row>
    <row r="650" ht="12.0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</row>
    <row r="651" ht="12.0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</row>
    <row r="652" ht="12.0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</row>
    <row r="653" ht="12.0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</row>
    <row r="654" ht="12.0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</row>
    <row r="655" ht="12.0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</row>
    <row r="656" ht="12.0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</row>
    <row r="657" ht="12.0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</row>
    <row r="658" ht="12.0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</row>
    <row r="659" ht="12.0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</row>
    <row r="660" ht="12.0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</row>
    <row r="661" ht="12.0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</row>
    <row r="662" ht="12.0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</row>
    <row r="663" ht="12.0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</row>
    <row r="664" ht="12.0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</row>
    <row r="665" ht="12.0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</row>
    <row r="666" ht="12.0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</row>
    <row r="667" ht="12.0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</row>
    <row r="668" ht="12.0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</row>
    <row r="669" ht="12.0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</row>
    <row r="670" ht="12.0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</row>
    <row r="671" ht="12.0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</row>
    <row r="672" ht="12.0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</row>
    <row r="673" ht="12.0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</row>
    <row r="674" ht="12.0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</row>
    <row r="675" ht="12.0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</row>
    <row r="676" ht="12.0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</row>
    <row r="677" ht="12.0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</row>
    <row r="678" ht="12.0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</row>
    <row r="679" ht="12.0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</row>
    <row r="680" ht="12.0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</row>
    <row r="681" ht="12.0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</row>
    <row r="682" ht="12.0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</row>
    <row r="683" ht="12.0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</row>
    <row r="684" ht="12.0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</row>
    <row r="685" ht="12.0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</row>
    <row r="686" ht="12.0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</row>
    <row r="687" ht="12.0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</row>
    <row r="688" ht="12.0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</row>
    <row r="689" ht="12.0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</row>
    <row r="690" ht="12.0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</row>
    <row r="691" ht="12.0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</row>
    <row r="692" ht="12.0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</row>
    <row r="693" ht="12.0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</row>
    <row r="694" ht="12.0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</row>
    <row r="695" ht="12.0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</row>
    <row r="696" ht="12.0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</row>
    <row r="697" ht="12.0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</row>
    <row r="698" ht="12.0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</row>
    <row r="699" ht="12.0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</row>
    <row r="700" ht="12.0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</row>
    <row r="701" ht="12.0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</row>
    <row r="702" ht="12.0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</row>
    <row r="703" ht="12.0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</row>
    <row r="704" ht="12.0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</row>
    <row r="705" ht="12.0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</row>
    <row r="706" ht="12.0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</row>
    <row r="707" ht="12.0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</row>
    <row r="708" ht="12.0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</row>
    <row r="709" ht="12.0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</row>
    <row r="710" ht="12.0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</row>
    <row r="711" ht="12.0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</row>
    <row r="712" ht="12.0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</row>
    <row r="713" ht="12.0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</row>
    <row r="714" ht="12.0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</row>
    <row r="715" ht="12.0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</row>
    <row r="716" ht="12.0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</row>
    <row r="717" ht="12.0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</row>
    <row r="718" ht="12.0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</row>
    <row r="719" ht="12.0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</row>
    <row r="720" ht="12.0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</row>
    <row r="721" ht="12.0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</row>
    <row r="722" ht="12.0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</row>
    <row r="723" ht="12.0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</row>
    <row r="724" ht="12.0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</row>
    <row r="725" ht="12.0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</row>
    <row r="726" ht="12.0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</row>
    <row r="727" ht="12.0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</row>
    <row r="728" ht="12.0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</row>
    <row r="729" ht="12.0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</row>
    <row r="730" ht="12.0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</row>
    <row r="731" ht="12.0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</row>
    <row r="732" ht="12.0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</row>
    <row r="733" ht="12.0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</row>
    <row r="734" ht="12.0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</row>
    <row r="735" ht="12.0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</row>
    <row r="736" ht="12.0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</row>
    <row r="737" ht="12.0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</row>
    <row r="738" ht="12.0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</row>
    <row r="739" ht="12.0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</row>
    <row r="740" ht="12.0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</row>
    <row r="741" ht="12.0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</row>
    <row r="742" ht="12.0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</row>
    <row r="743" ht="12.0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</row>
    <row r="744" ht="12.0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</row>
    <row r="745" ht="12.0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</row>
    <row r="746" ht="12.0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</row>
    <row r="747" ht="12.0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</row>
    <row r="748" ht="12.0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</row>
    <row r="749" ht="12.0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</row>
    <row r="750" ht="12.0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</row>
    <row r="751" ht="12.0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</row>
    <row r="752" ht="12.0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</row>
    <row r="753" ht="12.0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</row>
    <row r="754" ht="12.0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</row>
    <row r="755" ht="12.0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</row>
    <row r="756" ht="12.0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</row>
    <row r="757" ht="12.0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</row>
    <row r="758" ht="12.0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</row>
    <row r="759" ht="12.0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</row>
    <row r="760" ht="12.0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</row>
    <row r="761" ht="12.0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</row>
    <row r="762" ht="12.0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</row>
    <row r="763" ht="12.0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</row>
    <row r="764" ht="12.0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</row>
    <row r="765" ht="12.0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</row>
    <row r="766" ht="12.0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</row>
    <row r="767" ht="12.0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</row>
    <row r="768" ht="12.0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</row>
    <row r="769" ht="12.0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</row>
    <row r="770" ht="12.0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</row>
    <row r="771" ht="12.0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</row>
    <row r="772" ht="12.0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</row>
    <row r="773" ht="12.0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</row>
    <row r="774" ht="12.0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</row>
    <row r="775" ht="12.0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</row>
    <row r="776" ht="12.0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</row>
    <row r="777" ht="12.0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</row>
    <row r="778" ht="12.0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</row>
    <row r="779" ht="12.0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</row>
    <row r="780" ht="12.0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</row>
    <row r="781" ht="12.0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</row>
    <row r="782" ht="12.0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</row>
    <row r="783" ht="12.0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</row>
    <row r="784" ht="12.0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</row>
    <row r="785" ht="12.0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</row>
    <row r="786" ht="12.0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</row>
    <row r="787" ht="12.0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</row>
    <row r="788" ht="12.0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</row>
    <row r="789" ht="12.0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</row>
    <row r="790" ht="12.0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</row>
    <row r="791" ht="12.0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</row>
    <row r="792" ht="12.0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</row>
    <row r="793" ht="12.0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</row>
    <row r="794" ht="12.0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</row>
    <row r="795" ht="12.0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</row>
    <row r="796" ht="12.0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</row>
    <row r="797" ht="12.0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</row>
    <row r="798" ht="12.0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</row>
    <row r="799" ht="12.0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</row>
    <row r="800" ht="12.0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</row>
    <row r="801" ht="12.0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</row>
    <row r="802" ht="12.0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</row>
    <row r="803" ht="12.0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</row>
    <row r="804" ht="12.0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</row>
    <row r="805" ht="12.0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</row>
    <row r="806" ht="12.0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</row>
    <row r="807" ht="12.0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</row>
    <row r="808" ht="12.0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</row>
    <row r="809" ht="12.0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</row>
    <row r="810" ht="12.0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</row>
    <row r="811" ht="12.0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</row>
    <row r="812" ht="12.0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</row>
    <row r="813" ht="12.0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</row>
    <row r="814" ht="12.0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</row>
    <row r="815" ht="12.0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</row>
    <row r="816" ht="12.0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</row>
    <row r="817" ht="12.0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</row>
    <row r="818" ht="12.0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</row>
    <row r="819" ht="12.0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</row>
    <row r="820" ht="12.0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</row>
    <row r="821" ht="12.0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</row>
    <row r="822" ht="12.0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</row>
    <row r="823" ht="12.0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</row>
    <row r="824" ht="12.0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</row>
    <row r="825" ht="12.0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</row>
    <row r="826" ht="12.0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</row>
    <row r="827" ht="12.0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</row>
    <row r="828" ht="12.0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</row>
    <row r="829" ht="12.0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</row>
    <row r="830" ht="12.0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</row>
    <row r="831" ht="12.0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</row>
    <row r="832" ht="12.0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</row>
    <row r="833" ht="12.0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</row>
    <row r="834" ht="12.0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</row>
    <row r="835" ht="12.0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</row>
    <row r="836" ht="12.0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</row>
    <row r="837" ht="12.0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</row>
    <row r="838" ht="12.0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</row>
    <row r="839" ht="12.0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</row>
    <row r="840" ht="12.0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</row>
    <row r="841" ht="12.0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</row>
    <row r="842" ht="12.0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</row>
    <row r="843" ht="12.0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</row>
    <row r="844" ht="12.0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</row>
    <row r="845" ht="12.0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</row>
    <row r="846" ht="12.0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</row>
    <row r="847" ht="12.0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</row>
    <row r="848" ht="12.0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</row>
    <row r="849" ht="12.0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</row>
    <row r="850" ht="12.0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</row>
    <row r="851" ht="12.0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</row>
    <row r="852" ht="12.0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</row>
    <row r="853" ht="12.0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</row>
    <row r="854" ht="12.0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</row>
    <row r="855" ht="12.0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</row>
    <row r="856" ht="12.0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</row>
    <row r="857" ht="12.0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</row>
    <row r="858" ht="12.0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</row>
    <row r="859" ht="12.0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</row>
    <row r="860" ht="12.0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</row>
    <row r="861" ht="12.0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</row>
    <row r="862" ht="12.0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</row>
    <row r="863" ht="12.0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</row>
    <row r="864" ht="12.0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</row>
    <row r="865" ht="12.0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</row>
    <row r="866" ht="12.0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</row>
    <row r="867" ht="12.0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</row>
    <row r="868" ht="12.0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</row>
    <row r="869" ht="12.0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</row>
    <row r="870" ht="12.0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</row>
    <row r="871" ht="12.0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</row>
    <row r="872" ht="12.0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</row>
    <row r="873" ht="12.0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</row>
    <row r="874" ht="12.0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</row>
    <row r="875" ht="12.0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</row>
    <row r="876" ht="12.0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</row>
    <row r="877" ht="12.0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</row>
    <row r="878" ht="12.0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</row>
    <row r="879" ht="12.0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</row>
    <row r="880" ht="12.0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</row>
    <row r="881" ht="12.0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</row>
    <row r="882" ht="12.0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</row>
    <row r="883" ht="12.0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</row>
    <row r="884" ht="12.0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</row>
    <row r="885" ht="12.0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</row>
    <row r="886" ht="12.0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</row>
    <row r="887" ht="12.0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</row>
    <row r="888" ht="12.0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</row>
    <row r="889" ht="12.0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</row>
    <row r="890" ht="12.0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</row>
    <row r="891" ht="12.0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</row>
    <row r="892" ht="12.0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</row>
    <row r="893" ht="12.0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</row>
    <row r="894" ht="12.0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</row>
    <row r="895" ht="12.0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</row>
    <row r="896" ht="12.0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</row>
    <row r="897" ht="12.0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</row>
    <row r="898" ht="12.0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</row>
    <row r="899" ht="12.0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</row>
    <row r="900" ht="12.0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</row>
    <row r="901" ht="12.0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</row>
    <row r="902" ht="12.0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</row>
    <row r="903" ht="12.0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</row>
    <row r="904" ht="12.0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</row>
    <row r="905" ht="12.0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</row>
    <row r="906" ht="12.0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</row>
    <row r="907" ht="12.0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</row>
    <row r="908" ht="12.0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</row>
    <row r="909" ht="12.0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</row>
    <row r="910" ht="12.0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</row>
    <row r="911" ht="12.0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</row>
    <row r="912" ht="12.0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</row>
    <row r="913" ht="12.0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</row>
    <row r="914" ht="12.0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</row>
    <row r="915" ht="12.0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</row>
    <row r="916" ht="12.0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</row>
    <row r="917" ht="12.0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</row>
    <row r="918" ht="12.0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</row>
    <row r="919" ht="12.0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</row>
    <row r="920" ht="12.0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</row>
    <row r="921" ht="12.0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</row>
    <row r="922" ht="12.0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</row>
    <row r="923" ht="12.0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</row>
    <row r="924" ht="12.0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</row>
    <row r="925" ht="12.0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</row>
    <row r="926" ht="12.0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</row>
    <row r="927" ht="12.0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</row>
    <row r="928" ht="12.0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</row>
    <row r="929" ht="12.0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</row>
    <row r="930" ht="12.0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</row>
    <row r="931" ht="12.0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</row>
    <row r="932" ht="12.0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</row>
    <row r="933" ht="12.0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</row>
    <row r="934" ht="12.0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</row>
    <row r="935" ht="12.0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</row>
    <row r="936" ht="12.0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</row>
    <row r="937" ht="12.0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</row>
    <row r="938" ht="12.0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</row>
    <row r="939" ht="12.0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</row>
    <row r="940" ht="12.0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</row>
    <row r="941" ht="12.0" customHeight="1">
      <c r="A941" s="227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</row>
    <row r="942" ht="12.0" customHeight="1">
      <c r="A942" s="227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</row>
    <row r="943" ht="12.0" customHeight="1">
      <c r="A943" s="227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</row>
    <row r="944" ht="12.0" customHeight="1">
      <c r="A944" s="227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</row>
    <row r="945" ht="12.0" customHeight="1">
      <c r="A945" s="227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</row>
    <row r="946" ht="12.0" customHeight="1">
      <c r="A946" s="227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</row>
    <row r="947" ht="12.0" customHeight="1">
      <c r="A947" s="227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</row>
    <row r="948" ht="12.0" customHeight="1">
      <c r="A948" s="227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</row>
    <row r="949" ht="12.0" customHeight="1">
      <c r="A949" s="227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</row>
    <row r="950" ht="12.0" customHeight="1">
      <c r="A950" s="227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</row>
    <row r="951" ht="12.0" customHeight="1">
      <c r="A951" s="227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</row>
    <row r="952" ht="12.0" customHeight="1">
      <c r="A952" s="227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</row>
    <row r="953" ht="12.0" customHeight="1">
      <c r="A953" s="227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</row>
    <row r="954" ht="12.0" customHeight="1">
      <c r="A954" s="227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</row>
    <row r="955" ht="12.0" customHeight="1">
      <c r="A955" s="227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</row>
    <row r="956" ht="12.0" customHeight="1">
      <c r="A956" s="227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</row>
    <row r="957" ht="12.0" customHeight="1">
      <c r="A957" s="227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</row>
    <row r="958" ht="12.0" customHeight="1">
      <c r="A958" s="227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</row>
    <row r="959" ht="12.0" customHeight="1">
      <c r="A959" s="227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</row>
    <row r="960" ht="12.0" customHeight="1">
      <c r="A960" s="227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</row>
    <row r="961" ht="12.0" customHeight="1">
      <c r="A961" s="227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</row>
    <row r="962" ht="12.0" customHeight="1">
      <c r="A962" s="227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</row>
    <row r="963" ht="12.0" customHeight="1">
      <c r="A963" s="227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</row>
    <row r="964" ht="12.0" customHeight="1">
      <c r="A964" s="227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</row>
    <row r="965" ht="12.0" customHeight="1">
      <c r="A965" s="227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</row>
    <row r="966" ht="12.0" customHeight="1">
      <c r="A966" s="227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</row>
    <row r="967" ht="12.0" customHeight="1">
      <c r="A967" s="227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</row>
    <row r="968" ht="12.0" customHeight="1">
      <c r="A968" s="227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</row>
    <row r="969" ht="12.0" customHeight="1">
      <c r="A969" s="227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</row>
    <row r="970" ht="12.0" customHeight="1">
      <c r="A970" s="227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</row>
    <row r="971" ht="12.0" customHeight="1">
      <c r="A971" s="227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</row>
    <row r="972" ht="12.0" customHeight="1">
      <c r="A972" s="227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</row>
    <row r="973" ht="12.0" customHeight="1">
      <c r="A973" s="227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</row>
    <row r="974" ht="12.0" customHeight="1">
      <c r="A974" s="227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</row>
    <row r="975" ht="12.0" customHeight="1">
      <c r="A975" s="227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</row>
    <row r="976" ht="12.0" customHeight="1">
      <c r="A976" s="227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</row>
    <row r="977" ht="12.0" customHeight="1">
      <c r="A977" s="227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</row>
    <row r="978" ht="12.0" customHeight="1">
      <c r="A978" s="227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</row>
    <row r="979" ht="12.0" customHeight="1">
      <c r="A979" s="227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</row>
    <row r="980" ht="12.0" customHeight="1">
      <c r="A980" s="227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</row>
    <row r="981" ht="12.0" customHeight="1">
      <c r="A981" s="227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</row>
    <row r="982" ht="12.0" customHeight="1">
      <c r="A982" s="227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</row>
    <row r="983" ht="12.0" customHeight="1">
      <c r="A983" s="227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</row>
    <row r="984" ht="12.0" customHeight="1">
      <c r="A984" s="227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</row>
    <row r="985" ht="12.0" customHeight="1">
      <c r="A985" s="227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</row>
    <row r="986" ht="12.0" customHeight="1">
      <c r="A986" s="227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</row>
    <row r="987" ht="12.0" customHeight="1">
      <c r="A987" s="227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</row>
    <row r="988" ht="12.0" customHeight="1">
      <c r="A988" s="227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</row>
    <row r="989" ht="12.0" customHeight="1">
      <c r="A989" s="227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</row>
    <row r="990" ht="12.0" customHeight="1">
      <c r="A990" s="227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</row>
    <row r="991" ht="12.0" customHeight="1">
      <c r="A991" s="227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</row>
    <row r="992" ht="12.0" customHeight="1">
      <c r="A992" s="227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</row>
    <row r="993" ht="12.0" customHeight="1">
      <c r="A993" s="227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</row>
    <row r="994" ht="12.0" customHeight="1">
      <c r="A994" s="227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</row>
    <row r="995" ht="12.0" customHeight="1">
      <c r="A995" s="227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</row>
    <row r="996" ht="12.0" customHeight="1">
      <c r="A996" s="227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</row>
    <row r="997" ht="12.0" customHeight="1">
      <c r="A997" s="227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</row>
    <row r="998" ht="12.0" customHeight="1">
      <c r="A998" s="227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</row>
    <row r="999" ht="12.0" customHeight="1">
      <c r="A999" s="227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</row>
    <row r="1000" ht="12.0" customHeight="1">
      <c r="A1000" s="227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8.0"/>
    <col customWidth="1" min="22" max="26" width="7.63"/>
  </cols>
  <sheetData>
    <row r="1" ht="12.0" customHeight="1">
      <c r="A1" s="227"/>
      <c r="B1" s="227"/>
      <c r="C1" s="227"/>
      <c r="D1" s="227"/>
      <c r="E1" s="227"/>
      <c r="F1" s="3" t="str">
        <f>pointpassyard</f>
        <v>#REF!</v>
      </c>
      <c r="G1" s="3" t="str">
        <f>pointpasstd</f>
        <v>#REF!</v>
      </c>
      <c r="H1" s="3" t="str">
        <f>pointint</f>
        <v>#REF!</v>
      </c>
      <c r="I1" s="3" t="str">
        <f>pointrushyard</f>
        <v>#REF!</v>
      </c>
      <c r="J1" s="3" t="str">
        <f>pointrushtd</f>
        <v>#REF!</v>
      </c>
      <c r="K1" s="3" t="str">
        <f>pointrec</f>
        <v>#REF!</v>
      </c>
      <c r="L1" s="3" t="str">
        <f>pointrecyard</f>
        <v>#REF!</v>
      </c>
      <c r="M1" s="3" t="str">
        <f>pointrectd</f>
        <v>#REF!</v>
      </c>
      <c r="N1" s="3" t="str">
        <f>pointfumb</f>
        <v>#REF!</v>
      </c>
      <c r="O1" s="227"/>
      <c r="P1" s="227"/>
      <c r="Q1" s="227"/>
      <c r="R1" s="227"/>
      <c r="S1" s="227"/>
      <c r="T1" s="227"/>
      <c r="U1" s="227"/>
      <c r="V1" s="227"/>
      <c r="W1" s="227"/>
      <c r="X1" s="227"/>
      <c r="Y1" s="227"/>
      <c r="Z1" s="227"/>
    </row>
    <row r="2" ht="12.0" customHeight="1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</row>
    <row r="3" ht="12.0" customHeight="1">
      <c r="A3" s="227"/>
      <c r="B3" s="227"/>
      <c r="C3" s="227"/>
      <c r="D3" s="227"/>
      <c r="E3" s="3"/>
      <c r="F3" s="3" t="s">
        <v>5824</v>
      </c>
      <c r="G3" s="3" t="s">
        <v>5825</v>
      </c>
      <c r="H3" s="3" t="s">
        <v>5826</v>
      </c>
      <c r="I3" s="3" t="s">
        <v>5827</v>
      </c>
      <c r="J3" s="3" t="s">
        <v>5828</v>
      </c>
      <c r="K3" s="3" t="s">
        <v>5829</v>
      </c>
      <c r="L3" s="3" t="s">
        <v>5830</v>
      </c>
      <c r="M3" s="3" t="s">
        <v>5831</v>
      </c>
      <c r="N3" s="3" t="s">
        <v>5832</v>
      </c>
      <c r="O3" s="3" t="s">
        <v>5833</v>
      </c>
      <c r="P3" s="3" t="s">
        <v>5834</v>
      </c>
      <c r="Q3" s="227"/>
      <c r="R3" s="227"/>
      <c r="S3" s="227"/>
      <c r="T3" s="227"/>
      <c r="U3" s="227"/>
      <c r="V3" s="227"/>
      <c r="W3" s="227"/>
      <c r="X3" s="227"/>
      <c r="Y3" s="227"/>
      <c r="Z3" s="227"/>
    </row>
    <row r="4" ht="12.0" customHeight="1">
      <c r="A4" s="227">
        <v>2017.0</v>
      </c>
      <c r="B4" s="227"/>
      <c r="C4" s="227"/>
      <c r="D4" s="227"/>
      <c r="E4" s="3" t="s">
        <v>5835</v>
      </c>
      <c r="F4" s="3" t="str">
        <f>idptck</f>
        <v>#REF!</v>
      </c>
      <c r="G4" s="3" t="str">
        <f>idptcka</f>
        <v>#REF!</v>
      </c>
      <c r="H4" s="3" t="str">
        <f>idptfl</f>
        <v>#REF!</v>
      </c>
      <c r="I4" s="3" t="str">
        <f>idpsck</f>
        <v>#REF!</v>
      </c>
      <c r="J4" s="3"/>
      <c r="K4" s="3"/>
      <c r="L4" s="3" t="str">
        <f>idppd</f>
        <v>#REF!</v>
      </c>
      <c r="M4" s="3" t="str">
        <f>idpint</f>
        <v>#REF!</v>
      </c>
      <c r="N4" s="3" t="str">
        <f>idpff</f>
        <v>#REF!</v>
      </c>
      <c r="O4" s="3" t="str">
        <f>idpfumr</f>
        <v>#REF!</v>
      </c>
      <c r="P4" s="3" t="str">
        <f>idptd</f>
        <v>#REF!</v>
      </c>
      <c r="Q4" s="227"/>
      <c r="R4" s="227"/>
      <c r="S4" s="227"/>
      <c r="T4" s="227"/>
      <c r="U4" s="227"/>
      <c r="V4" s="227"/>
      <c r="W4" s="227"/>
      <c r="X4" s="227"/>
      <c r="Y4" s="227"/>
      <c r="Z4" s="227"/>
    </row>
    <row r="5" ht="12.0" customHeight="1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</row>
    <row r="6" ht="12.0" customHeight="1">
      <c r="A6" s="227"/>
      <c r="B6" s="227"/>
      <c r="C6" s="227"/>
      <c r="D6" s="227"/>
      <c r="E6" s="227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</row>
    <row r="7" ht="12.0" customHeight="1">
      <c r="A7" s="227"/>
      <c r="B7" s="227"/>
      <c r="C7" s="227" t="s">
        <v>5</v>
      </c>
      <c r="D7" s="227" t="s">
        <v>4586</v>
      </c>
      <c r="E7" s="227" t="s">
        <v>5836</v>
      </c>
      <c r="F7" s="227" t="s">
        <v>4612</v>
      </c>
      <c r="G7" s="227" t="s">
        <v>5834</v>
      </c>
      <c r="H7" s="227" t="s">
        <v>5831</v>
      </c>
      <c r="I7" s="227" t="s">
        <v>4612</v>
      </c>
      <c r="J7" s="227" t="s">
        <v>5834</v>
      </c>
      <c r="K7" s="227" t="s">
        <v>4615</v>
      </c>
      <c r="L7" s="227" t="s">
        <v>4612</v>
      </c>
      <c r="M7" s="227" t="s">
        <v>5834</v>
      </c>
      <c r="N7" s="227" t="s">
        <v>5837</v>
      </c>
      <c r="O7" s="227" t="s">
        <v>5841</v>
      </c>
      <c r="P7" s="227" t="s">
        <v>5842</v>
      </c>
      <c r="Q7" s="227"/>
      <c r="R7" s="227"/>
      <c r="S7" s="227"/>
      <c r="T7" s="227"/>
      <c r="U7" s="228" t="s">
        <v>5838</v>
      </c>
      <c r="V7" s="227"/>
      <c r="W7" s="227"/>
      <c r="X7" s="227"/>
      <c r="Y7" s="227"/>
      <c r="Z7" s="227"/>
    </row>
    <row r="8" ht="12.0" customHeight="1">
      <c r="A8" s="227">
        <v>1.0</v>
      </c>
      <c r="B8" s="227" t="s">
        <v>124</v>
      </c>
      <c r="C8" s="227" t="s">
        <v>85</v>
      </c>
      <c r="D8" s="227" t="s">
        <v>75</v>
      </c>
      <c r="E8" s="227">
        <v>16.0</v>
      </c>
      <c r="F8" s="227">
        <v>3983.0</v>
      </c>
      <c r="G8" s="227">
        <v>34.0</v>
      </c>
      <c r="H8" s="227">
        <v>11.0</v>
      </c>
      <c r="I8" s="227">
        <v>586.0</v>
      </c>
      <c r="J8" s="227">
        <v>3.0</v>
      </c>
      <c r="K8" s="227">
        <v>0.0</v>
      </c>
      <c r="L8" s="227">
        <v>0.0</v>
      </c>
      <c r="M8" s="227">
        <v>0.0</v>
      </c>
      <c r="N8" s="227">
        <v>3.0</v>
      </c>
      <c r="O8" s="227">
        <v>21.7</v>
      </c>
      <c r="P8" s="227">
        <v>347.92</v>
      </c>
      <c r="Q8" s="227"/>
      <c r="R8" s="227"/>
      <c r="S8" s="227"/>
      <c r="T8" s="227"/>
      <c r="U8" s="3" t="str">
        <f t="shared" ref="U8:U307" si="1">F8*$F$1+G8*$G$1+H8*$H$1+I8*$I$1+J8*$J$1+K8*$K$1+L8*$L$1+M8*$M$1+N8*$N$1</f>
        <v>#REF!</v>
      </c>
      <c r="V8" s="227"/>
      <c r="W8" s="227"/>
      <c r="X8" s="227"/>
      <c r="Y8" s="227"/>
      <c r="Z8" s="227"/>
    </row>
    <row r="9" ht="12.0" customHeight="1">
      <c r="A9" s="227">
        <v>2.0</v>
      </c>
      <c r="B9" s="227" t="s">
        <v>92</v>
      </c>
      <c r="C9" s="227" t="s">
        <v>95</v>
      </c>
      <c r="D9" s="227" t="s">
        <v>17</v>
      </c>
      <c r="E9" s="227">
        <v>15.0</v>
      </c>
      <c r="F9" s="227">
        <v>0.0</v>
      </c>
      <c r="G9" s="227">
        <v>0.0</v>
      </c>
      <c r="H9" s="227">
        <v>0.0</v>
      </c>
      <c r="I9" s="227">
        <v>1305.0</v>
      </c>
      <c r="J9" s="227">
        <v>13.0</v>
      </c>
      <c r="K9" s="227">
        <v>64.0</v>
      </c>
      <c r="L9" s="227">
        <v>788.0</v>
      </c>
      <c r="M9" s="227">
        <v>6.0</v>
      </c>
      <c r="N9" s="227">
        <v>2.0</v>
      </c>
      <c r="O9" s="227">
        <v>21.3</v>
      </c>
      <c r="P9" s="227">
        <v>319.3</v>
      </c>
      <c r="Q9" s="227"/>
      <c r="R9" s="227"/>
      <c r="S9" s="227"/>
      <c r="T9" s="227"/>
      <c r="U9" s="3" t="str">
        <f t="shared" si="1"/>
        <v>#REF!</v>
      </c>
      <c r="V9" s="227"/>
      <c r="W9" s="227"/>
      <c r="X9" s="227"/>
      <c r="Y9" s="227"/>
      <c r="Z9" s="227"/>
    </row>
    <row r="10" ht="12.0" customHeight="1">
      <c r="A10" s="227">
        <v>3.0</v>
      </c>
      <c r="B10" s="227" t="s">
        <v>188</v>
      </c>
      <c r="C10" s="227" t="s">
        <v>18</v>
      </c>
      <c r="D10" s="227" t="s">
        <v>75</v>
      </c>
      <c r="E10" s="227">
        <v>16.0</v>
      </c>
      <c r="F10" s="227">
        <v>3302.0</v>
      </c>
      <c r="G10" s="227">
        <v>22.0</v>
      </c>
      <c r="H10" s="227">
        <v>16.0</v>
      </c>
      <c r="I10" s="227">
        <v>754.0</v>
      </c>
      <c r="J10" s="227">
        <v>6.0</v>
      </c>
      <c r="K10" s="227">
        <v>0.0</v>
      </c>
      <c r="L10" s="227">
        <v>0.0</v>
      </c>
      <c r="M10" s="227">
        <v>0.0</v>
      </c>
      <c r="N10" s="227">
        <v>1.0</v>
      </c>
      <c r="O10" s="227">
        <v>18.7</v>
      </c>
      <c r="P10" s="227">
        <v>299.48</v>
      </c>
      <c r="Q10" s="227"/>
      <c r="R10" s="227"/>
      <c r="S10" s="227"/>
      <c r="T10" s="227"/>
      <c r="U10" s="3" t="str">
        <f t="shared" si="1"/>
        <v>#REF!</v>
      </c>
      <c r="V10" s="227"/>
      <c r="W10" s="227"/>
      <c r="X10" s="227"/>
      <c r="Y10" s="227"/>
      <c r="Z10" s="227"/>
    </row>
    <row r="11" ht="12.0" customHeight="1">
      <c r="A11" s="227">
        <v>4.0</v>
      </c>
      <c r="B11" s="227" t="s">
        <v>154</v>
      </c>
      <c r="C11" s="227" t="s">
        <v>140</v>
      </c>
      <c r="D11" s="227" t="s">
        <v>75</v>
      </c>
      <c r="E11" s="227">
        <v>16.0</v>
      </c>
      <c r="F11" s="227">
        <v>4577.0</v>
      </c>
      <c r="G11" s="227">
        <v>32.0</v>
      </c>
      <c r="H11" s="227">
        <v>8.0</v>
      </c>
      <c r="I11" s="227">
        <v>28.0</v>
      </c>
      <c r="J11" s="227">
        <v>0.0</v>
      </c>
      <c r="K11" s="227">
        <v>0.0</v>
      </c>
      <c r="L11" s="227">
        <v>0.0</v>
      </c>
      <c r="M11" s="227">
        <v>0.0</v>
      </c>
      <c r="N11" s="227">
        <v>3.0</v>
      </c>
      <c r="O11" s="227">
        <v>18.5</v>
      </c>
      <c r="P11" s="227">
        <v>295.88</v>
      </c>
      <c r="Q11" s="227"/>
      <c r="R11" s="227"/>
      <c r="S11" s="227"/>
      <c r="T11" s="227"/>
      <c r="U11" s="3" t="str">
        <f t="shared" si="1"/>
        <v>#REF!</v>
      </c>
      <c r="V11" s="227"/>
      <c r="W11" s="227"/>
      <c r="X11" s="227"/>
      <c r="Y11" s="227"/>
      <c r="Z11" s="227"/>
    </row>
    <row r="12" ht="12.0" customHeight="1">
      <c r="A12" s="227">
        <v>5.0</v>
      </c>
      <c r="B12" s="227" t="s">
        <v>1565</v>
      </c>
      <c r="C12" s="227" t="s">
        <v>47</v>
      </c>
      <c r="D12" s="227" t="s">
        <v>75</v>
      </c>
      <c r="E12" s="227">
        <v>15.0</v>
      </c>
      <c r="F12" s="227">
        <v>4042.0</v>
      </c>
      <c r="G12" s="227">
        <v>26.0</v>
      </c>
      <c r="H12" s="227">
        <v>5.0</v>
      </c>
      <c r="I12" s="227">
        <v>355.0</v>
      </c>
      <c r="J12" s="227">
        <v>1.0</v>
      </c>
      <c r="K12" s="227">
        <v>0.0</v>
      </c>
      <c r="L12" s="227">
        <v>0.0</v>
      </c>
      <c r="M12" s="227">
        <v>0.0</v>
      </c>
      <c r="N12" s="227">
        <v>1.0</v>
      </c>
      <c r="O12" s="227">
        <v>19.7</v>
      </c>
      <c r="P12" s="227">
        <v>295.18</v>
      </c>
      <c r="Q12" s="227"/>
      <c r="R12" s="227"/>
      <c r="S12" s="227"/>
      <c r="T12" s="227"/>
      <c r="U12" s="3" t="str">
        <f t="shared" si="1"/>
        <v>#REF!</v>
      </c>
      <c r="V12" s="227"/>
      <c r="W12" s="227"/>
      <c r="X12" s="227"/>
      <c r="Y12" s="227"/>
      <c r="Z12" s="227"/>
    </row>
    <row r="13" ht="12.0" customHeight="1">
      <c r="A13" s="227">
        <v>6.0</v>
      </c>
      <c r="B13" s="227" t="s">
        <v>148</v>
      </c>
      <c r="C13" s="227" t="s">
        <v>66</v>
      </c>
      <c r="D13" s="227" t="s">
        <v>75</v>
      </c>
      <c r="E13" s="227">
        <v>13.0</v>
      </c>
      <c r="F13" s="227">
        <v>3296.0</v>
      </c>
      <c r="G13" s="227">
        <v>33.0</v>
      </c>
      <c r="H13" s="227">
        <v>7.0</v>
      </c>
      <c r="I13" s="227">
        <v>299.0</v>
      </c>
      <c r="J13" s="227">
        <v>0.0</v>
      </c>
      <c r="K13" s="227">
        <v>0.0</v>
      </c>
      <c r="L13" s="227">
        <v>0.0</v>
      </c>
      <c r="M13" s="227">
        <v>0.0</v>
      </c>
      <c r="N13" s="227">
        <v>3.0</v>
      </c>
      <c r="O13" s="227">
        <v>21.7</v>
      </c>
      <c r="P13" s="227">
        <v>281.74</v>
      </c>
      <c r="Q13" s="227"/>
      <c r="R13" s="227"/>
      <c r="S13" s="227"/>
      <c r="T13" s="227"/>
      <c r="U13" s="3" t="str">
        <f t="shared" si="1"/>
        <v>#REF!</v>
      </c>
      <c r="V13" s="227"/>
      <c r="W13" s="227"/>
      <c r="X13" s="227"/>
      <c r="Y13" s="227"/>
      <c r="Z13" s="227"/>
    </row>
    <row r="14" ht="12.0" customHeight="1">
      <c r="A14" s="227">
        <v>7.0</v>
      </c>
      <c r="B14" s="227" t="s">
        <v>217</v>
      </c>
      <c r="C14" s="227" t="s">
        <v>2564</v>
      </c>
      <c r="D14" s="227" t="s">
        <v>75</v>
      </c>
      <c r="E14" s="227">
        <v>16.0</v>
      </c>
      <c r="F14" s="227">
        <v>4093.0</v>
      </c>
      <c r="G14" s="227">
        <v>27.0</v>
      </c>
      <c r="H14" s="227">
        <v>13.0</v>
      </c>
      <c r="I14" s="227">
        <v>179.0</v>
      </c>
      <c r="J14" s="227">
        <v>4.0</v>
      </c>
      <c r="K14" s="227">
        <v>0.0</v>
      </c>
      <c r="L14" s="227">
        <v>0.0</v>
      </c>
      <c r="M14" s="227">
        <v>0.0</v>
      </c>
      <c r="N14" s="227">
        <v>5.0</v>
      </c>
      <c r="O14" s="227">
        <v>17.4</v>
      </c>
      <c r="P14" s="227">
        <v>277.62</v>
      </c>
      <c r="Q14" s="227"/>
      <c r="R14" s="227"/>
      <c r="S14" s="227"/>
      <c r="T14" s="227"/>
      <c r="U14" s="3" t="str">
        <f t="shared" si="1"/>
        <v>#REF!</v>
      </c>
      <c r="V14" s="227"/>
      <c r="W14" s="227"/>
      <c r="X14" s="227"/>
      <c r="Y14" s="227"/>
      <c r="Z14" s="227"/>
    </row>
    <row r="15" ht="12.0" customHeight="1">
      <c r="A15" s="227">
        <v>8.0</v>
      </c>
      <c r="B15" s="227" t="s">
        <v>155</v>
      </c>
      <c r="C15" s="227" t="s">
        <v>70</v>
      </c>
      <c r="D15" s="227" t="s">
        <v>75</v>
      </c>
      <c r="E15" s="227">
        <v>16.0</v>
      </c>
      <c r="F15" s="227">
        <v>4446.0</v>
      </c>
      <c r="G15" s="227">
        <v>29.0</v>
      </c>
      <c r="H15" s="227">
        <v>10.0</v>
      </c>
      <c r="I15" s="227">
        <v>98.0</v>
      </c>
      <c r="J15" s="227">
        <v>0.0</v>
      </c>
      <c r="K15" s="227">
        <v>0.0</v>
      </c>
      <c r="L15" s="227">
        <v>0.0</v>
      </c>
      <c r="M15" s="227">
        <v>0.0</v>
      </c>
      <c r="N15" s="227">
        <v>7.0</v>
      </c>
      <c r="O15" s="227">
        <v>17.1</v>
      </c>
      <c r="P15" s="227">
        <v>273.64</v>
      </c>
      <c r="Q15" s="227"/>
      <c r="R15" s="227"/>
      <c r="S15" s="227"/>
      <c r="T15" s="227"/>
      <c r="U15" s="3" t="str">
        <f t="shared" si="1"/>
        <v>#REF!</v>
      </c>
      <c r="V15" s="227"/>
      <c r="W15" s="227"/>
      <c r="X15" s="227"/>
      <c r="Y15" s="227"/>
      <c r="Z15" s="227"/>
    </row>
    <row r="16" ht="12.0" customHeight="1">
      <c r="A16" s="227">
        <v>9.0</v>
      </c>
      <c r="B16" s="227" t="s">
        <v>231</v>
      </c>
      <c r="C16" s="227" t="s">
        <v>81</v>
      </c>
      <c r="D16" s="227" t="s">
        <v>75</v>
      </c>
      <c r="E16" s="227">
        <v>16.0</v>
      </c>
      <c r="F16" s="227">
        <v>4515.0</v>
      </c>
      <c r="G16" s="227">
        <v>28.0</v>
      </c>
      <c r="H16" s="227">
        <v>10.0</v>
      </c>
      <c r="I16" s="227">
        <v>-2.0</v>
      </c>
      <c r="J16" s="227">
        <v>0.0</v>
      </c>
      <c r="K16" s="227">
        <v>0.0</v>
      </c>
      <c r="L16" s="227">
        <v>0.0</v>
      </c>
      <c r="M16" s="227">
        <v>0.0</v>
      </c>
      <c r="N16" s="227">
        <v>1.0</v>
      </c>
      <c r="O16" s="227">
        <v>16.9</v>
      </c>
      <c r="P16" s="227">
        <v>270.4</v>
      </c>
      <c r="Q16" s="227"/>
      <c r="R16" s="227"/>
      <c r="S16" s="227"/>
      <c r="T16" s="227"/>
      <c r="U16" s="3" t="str">
        <f t="shared" si="1"/>
        <v>#REF!</v>
      </c>
      <c r="V16" s="227"/>
      <c r="W16" s="227"/>
      <c r="X16" s="227"/>
      <c r="Y16" s="227"/>
      <c r="Z16" s="227"/>
    </row>
    <row r="17" ht="12.0" customHeight="1">
      <c r="A17" s="227">
        <v>10.0</v>
      </c>
      <c r="B17" s="227" t="s">
        <v>151</v>
      </c>
      <c r="C17" s="227" t="s">
        <v>31</v>
      </c>
      <c r="D17" s="227" t="s">
        <v>75</v>
      </c>
      <c r="E17" s="227">
        <v>16.0</v>
      </c>
      <c r="F17" s="227">
        <v>4334.0</v>
      </c>
      <c r="G17" s="227">
        <v>23.0</v>
      </c>
      <c r="H17" s="227">
        <v>8.0</v>
      </c>
      <c r="I17" s="227">
        <v>12.0</v>
      </c>
      <c r="J17" s="227">
        <v>2.0</v>
      </c>
      <c r="K17" s="227">
        <v>0.0</v>
      </c>
      <c r="L17" s="227">
        <v>0.0</v>
      </c>
      <c r="M17" s="227">
        <v>0.0</v>
      </c>
      <c r="N17" s="227">
        <v>0.0</v>
      </c>
      <c r="O17" s="227">
        <v>16.4</v>
      </c>
      <c r="P17" s="227">
        <v>262.56</v>
      </c>
      <c r="Q17" s="227"/>
      <c r="R17" s="227"/>
      <c r="S17" s="227"/>
      <c r="T17" s="227"/>
      <c r="U17" s="3" t="str">
        <f t="shared" si="1"/>
        <v>#REF!</v>
      </c>
      <c r="V17" s="227"/>
      <c r="W17" s="227"/>
      <c r="X17" s="227"/>
      <c r="Y17" s="227"/>
      <c r="Z17" s="227"/>
    </row>
    <row r="18" ht="12.0" customHeight="1">
      <c r="A18" s="227">
        <v>11.0</v>
      </c>
      <c r="B18" s="227" t="s">
        <v>180</v>
      </c>
      <c r="C18" s="227" t="s">
        <v>90</v>
      </c>
      <c r="D18" s="227" t="s">
        <v>75</v>
      </c>
      <c r="E18" s="227">
        <v>15.0</v>
      </c>
      <c r="F18" s="227">
        <v>4251.0</v>
      </c>
      <c r="G18" s="227">
        <v>28.0</v>
      </c>
      <c r="H18" s="227">
        <v>14.0</v>
      </c>
      <c r="I18" s="227">
        <v>47.0</v>
      </c>
      <c r="J18" s="227">
        <v>0.0</v>
      </c>
      <c r="K18" s="227">
        <v>0.0</v>
      </c>
      <c r="L18" s="227">
        <v>0.0</v>
      </c>
      <c r="M18" s="227">
        <v>0.0</v>
      </c>
      <c r="N18" s="227">
        <v>1.0</v>
      </c>
      <c r="O18" s="227">
        <v>17.4</v>
      </c>
      <c r="P18" s="227">
        <v>260.74</v>
      </c>
      <c r="Q18" s="227"/>
      <c r="R18" s="227"/>
      <c r="S18" s="227"/>
      <c r="T18" s="227"/>
      <c r="U18" s="3" t="str">
        <f t="shared" si="1"/>
        <v>#REF!</v>
      </c>
      <c r="V18" s="227"/>
      <c r="W18" s="227"/>
      <c r="X18" s="227"/>
      <c r="Y18" s="227"/>
      <c r="Z18" s="227"/>
    </row>
    <row r="19" ht="12.0" customHeight="1">
      <c r="A19" s="227">
        <v>12.0</v>
      </c>
      <c r="B19" s="227" t="s">
        <v>119</v>
      </c>
      <c r="C19" s="227" t="s">
        <v>23</v>
      </c>
      <c r="D19" s="227" t="s">
        <v>75</v>
      </c>
      <c r="E19" s="227">
        <v>16.0</v>
      </c>
      <c r="F19" s="227">
        <v>3324.0</v>
      </c>
      <c r="G19" s="227">
        <v>22.0</v>
      </c>
      <c r="H19" s="227">
        <v>13.0</v>
      </c>
      <c r="I19" s="227">
        <v>357.0</v>
      </c>
      <c r="J19" s="227">
        <v>6.0</v>
      </c>
      <c r="K19" s="227">
        <v>0.0</v>
      </c>
      <c r="L19" s="227">
        <v>0.0</v>
      </c>
      <c r="M19" s="227">
        <v>0.0</v>
      </c>
      <c r="N19" s="227">
        <v>3.0</v>
      </c>
      <c r="O19" s="227">
        <v>16.3</v>
      </c>
      <c r="P19" s="227">
        <v>260.66</v>
      </c>
      <c r="Q19" s="227"/>
      <c r="R19" s="227"/>
      <c r="S19" s="227"/>
      <c r="T19" s="227"/>
      <c r="U19" s="3" t="str">
        <f t="shared" si="1"/>
        <v>#REF!</v>
      </c>
      <c r="V19" s="227"/>
      <c r="W19" s="227"/>
      <c r="X19" s="227"/>
      <c r="Y19" s="227"/>
      <c r="Z19" s="227"/>
    </row>
    <row r="20" ht="12.0" customHeight="1">
      <c r="A20" s="227">
        <v>13.0</v>
      </c>
      <c r="B20" s="227" t="s">
        <v>113</v>
      </c>
      <c r="C20" s="227" t="s">
        <v>90</v>
      </c>
      <c r="D20" s="227" t="s">
        <v>17</v>
      </c>
      <c r="E20" s="227">
        <v>15.0</v>
      </c>
      <c r="F20" s="227">
        <v>0.0</v>
      </c>
      <c r="G20" s="227">
        <v>0.0</v>
      </c>
      <c r="H20" s="227">
        <v>0.0</v>
      </c>
      <c r="I20" s="227">
        <v>1291.0</v>
      </c>
      <c r="J20" s="227">
        <v>9.0</v>
      </c>
      <c r="K20" s="227">
        <v>85.0</v>
      </c>
      <c r="L20" s="227">
        <v>655.0</v>
      </c>
      <c r="M20" s="227">
        <v>2.0</v>
      </c>
      <c r="N20" s="227">
        <v>2.0</v>
      </c>
      <c r="O20" s="227">
        <v>17.1</v>
      </c>
      <c r="P20" s="227">
        <v>256.6</v>
      </c>
      <c r="Q20" s="227"/>
      <c r="R20" s="227"/>
      <c r="S20" s="227"/>
      <c r="T20" s="227"/>
      <c r="U20" s="3" t="str">
        <f t="shared" si="1"/>
        <v>#REF!</v>
      </c>
      <c r="V20" s="227"/>
      <c r="W20" s="227"/>
      <c r="X20" s="227"/>
      <c r="Y20" s="227"/>
      <c r="Z20" s="227"/>
    </row>
    <row r="21" ht="12.0" customHeight="1">
      <c r="A21" s="227">
        <v>14.0</v>
      </c>
      <c r="B21" s="227" t="s">
        <v>189</v>
      </c>
      <c r="C21" s="227" t="s">
        <v>95</v>
      </c>
      <c r="D21" s="227" t="s">
        <v>75</v>
      </c>
      <c r="E21" s="227">
        <v>15.0</v>
      </c>
      <c r="F21" s="227">
        <v>3804.0</v>
      </c>
      <c r="G21" s="227">
        <v>28.0</v>
      </c>
      <c r="H21" s="227">
        <v>7.0</v>
      </c>
      <c r="I21" s="227">
        <v>51.0</v>
      </c>
      <c r="J21" s="227">
        <v>1.0</v>
      </c>
      <c r="K21" s="227">
        <v>0.0</v>
      </c>
      <c r="L21" s="227">
        <v>0.0</v>
      </c>
      <c r="M21" s="227">
        <v>0.0</v>
      </c>
      <c r="N21" s="227">
        <v>3.0</v>
      </c>
      <c r="O21" s="227">
        <v>17.0</v>
      </c>
      <c r="P21" s="227">
        <v>255.26</v>
      </c>
      <c r="Q21" s="227"/>
      <c r="R21" s="227"/>
      <c r="S21" s="227"/>
      <c r="T21" s="227"/>
      <c r="U21" s="3" t="str">
        <f t="shared" si="1"/>
        <v>#REF!</v>
      </c>
      <c r="V21" s="227"/>
      <c r="W21" s="227"/>
      <c r="X21" s="227"/>
      <c r="Y21" s="227"/>
      <c r="Z21" s="227"/>
    </row>
    <row r="22" ht="12.0" customHeight="1">
      <c r="A22" s="227">
        <v>15.0</v>
      </c>
      <c r="B22" s="227" t="s">
        <v>1989</v>
      </c>
      <c r="C22" s="227" t="s">
        <v>99</v>
      </c>
      <c r="D22" s="227" t="s">
        <v>75</v>
      </c>
      <c r="E22" s="227">
        <v>16.0</v>
      </c>
      <c r="F22" s="227">
        <v>3687.0</v>
      </c>
      <c r="G22" s="227">
        <v>21.0</v>
      </c>
      <c r="H22" s="227">
        <v>13.0</v>
      </c>
      <c r="I22" s="227">
        <v>322.0</v>
      </c>
      <c r="J22" s="227">
        <v>2.0</v>
      </c>
      <c r="K22" s="227">
        <v>0.0</v>
      </c>
      <c r="L22" s="227">
        <v>0.0</v>
      </c>
      <c r="M22" s="227">
        <v>0.0</v>
      </c>
      <c r="N22" s="227">
        <v>3.0</v>
      </c>
      <c r="O22" s="227">
        <v>15.6</v>
      </c>
      <c r="P22" s="227">
        <v>249.68</v>
      </c>
      <c r="Q22" s="227"/>
      <c r="R22" s="227"/>
      <c r="S22" s="227"/>
      <c r="T22" s="227"/>
      <c r="U22" s="3" t="str">
        <f t="shared" si="1"/>
        <v>#REF!</v>
      </c>
      <c r="V22" s="227"/>
      <c r="W22" s="227"/>
      <c r="X22" s="227"/>
      <c r="Y22" s="227"/>
      <c r="Z22" s="227"/>
    </row>
    <row r="23" ht="12.0" customHeight="1">
      <c r="A23" s="227">
        <v>16.0</v>
      </c>
      <c r="B23" s="227" t="s">
        <v>141</v>
      </c>
      <c r="C23" s="227" t="s">
        <v>47</v>
      </c>
      <c r="D23" s="227" t="s">
        <v>17</v>
      </c>
      <c r="E23" s="227">
        <v>16.0</v>
      </c>
      <c r="F23" s="227">
        <v>0.0</v>
      </c>
      <c r="G23" s="227">
        <v>0.0</v>
      </c>
      <c r="H23" s="227">
        <v>0.0</v>
      </c>
      <c r="I23" s="227">
        <v>1327.0</v>
      </c>
      <c r="J23" s="227">
        <v>8.0</v>
      </c>
      <c r="K23" s="227">
        <v>53.0</v>
      </c>
      <c r="L23" s="227">
        <v>455.0</v>
      </c>
      <c r="M23" s="227">
        <v>3.0</v>
      </c>
      <c r="N23" s="227">
        <v>1.0</v>
      </c>
      <c r="O23" s="227">
        <v>15.1</v>
      </c>
      <c r="P23" s="227">
        <v>242.2</v>
      </c>
      <c r="Q23" s="227"/>
      <c r="R23" s="227"/>
      <c r="S23" s="227"/>
      <c r="T23" s="227"/>
      <c r="U23" s="3" t="str">
        <f t="shared" si="1"/>
        <v>#REF!</v>
      </c>
      <c r="V23" s="227"/>
      <c r="W23" s="227"/>
      <c r="X23" s="227"/>
      <c r="Y23" s="227"/>
      <c r="Z23" s="227"/>
    </row>
    <row r="24" ht="12.0" customHeight="1">
      <c r="A24" s="227">
        <v>17.0</v>
      </c>
      <c r="B24" s="227" t="s">
        <v>929</v>
      </c>
      <c r="C24" s="227" t="s">
        <v>36</v>
      </c>
      <c r="D24" s="227" t="s">
        <v>75</v>
      </c>
      <c r="E24" s="227">
        <v>15.0</v>
      </c>
      <c r="F24" s="227">
        <v>3547.0</v>
      </c>
      <c r="G24" s="227">
        <v>22.0</v>
      </c>
      <c r="H24" s="227">
        <v>7.0</v>
      </c>
      <c r="I24" s="227">
        <v>160.0</v>
      </c>
      <c r="J24" s="227">
        <v>1.0</v>
      </c>
      <c r="K24" s="227">
        <v>0.0</v>
      </c>
      <c r="L24" s="227">
        <v>0.0</v>
      </c>
      <c r="M24" s="227">
        <v>0.0</v>
      </c>
      <c r="N24" s="227">
        <v>1.0</v>
      </c>
      <c r="O24" s="227">
        <v>15.9</v>
      </c>
      <c r="P24" s="227">
        <v>237.88</v>
      </c>
      <c r="Q24" s="227"/>
      <c r="R24" s="227"/>
      <c r="S24" s="227"/>
      <c r="T24" s="227"/>
      <c r="U24" s="3" t="str">
        <f t="shared" si="1"/>
        <v>#REF!</v>
      </c>
      <c r="V24" s="227"/>
      <c r="W24" s="227"/>
      <c r="X24" s="227"/>
      <c r="Y24" s="227"/>
      <c r="Z24" s="227"/>
    </row>
    <row r="25" ht="12.0" customHeight="1">
      <c r="A25" s="227">
        <v>18.0</v>
      </c>
      <c r="B25" s="227" t="s">
        <v>30</v>
      </c>
      <c r="C25" s="227" t="s">
        <v>31</v>
      </c>
      <c r="D25" s="227" t="s">
        <v>17</v>
      </c>
      <c r="E25" s="227">
        <v>16.0</v>
      </c>
      <c r="F25" s="227">
        <v>0.0</v>
      </c>
      <c r="G25" s="227">
        <v>0.0</v>
      </c>
      <c r="H25" s="227">
        <v>0.0</v>
      </c>
      <c r="I25" s="227">
        <v>728.0</v>
      </c>
      <c r="J25" s="227">
        <v>8.0</v>
      </c>
      <c r="K25" s="227">
        <v>81.0</v>
      </c>
      <c r="L25" s="227">
        <v>826.0</v>
      </c>
      <c r="M25" s="227">
        <v>5.0</v>
      </c>
      <c r="N25" s="227">
        <v>1.0</v>
      </c>
      <c r="O25" s="227">
        <v>14.6</v>
      </c>
      <c r="P25" s="227">
        <v>233.4</v>
      </c>
      <c r="Q25" s="227"/>
      <c r="R25" s="227"/>
      <c r="S25" s="227"/>
      <c r="T25" s="227"/>
      <c r="U25" s="3" t="str">
        <f t="shared" si="1"/>
        <v>#REF!</v>
      </c>
      <c r="V25" s="227"/>
      <c r="W25" s="227"/>
      <c r="X25" s="227"/>
      <c r="Y25" s="227"/>
      <c r="Z25" s="227"/>
    </row>
    <row r="26" ht="12.0" customHeight="1">
      <c r="A26" s="227">
        <v>19.0</v>
      </c>
      <c r="B26" s="227" t="s">
        <v>597</v>
      </c>
      <c r="C26" s="227" t="s">
        <v>81</v>
      </c>
      <c r="D26" s="227" t="s">
        <v>17</v>
      </c>
      <c r="E26" s="227">
        <v>16.0</v>
      </c>
      <c r="F26" s="227">
        <v>0.0</v>
      </c>
      <c r="G26" s="227">
        <v>0.0</v>
      </c>
      <c r="H26" s="227">
        <v>0.0</v>
      </c>
      <c r="I26" s="227">
        <v>1105.0</v>
      </c>
      <c r="J26" s="227">
        <v>8.0</v>
      </c>
      <c r="K26" s="227">
        <v>58.0</v>
      </c>
      <c r="L26" s="227">
        <v>476.0</v>
      </c>
      <c r="M26" s="227">
        <v>4.0</v>
      </c>
      <c r="N26" s="227">
        <v>0.0</v>
      </c>
      <c r="O26" s="227">
        <v>14.4</v>
      </c>
      <c r="P26" s="227">
        <v>230.1</v>
      </c>
      <c r="Q26" s="227"/>
      <c r="R26" s="227"/>
      <c r="S26" s="227"/>
      <c r="T26" s="227"/>
      <c r="U26" s="3" t="str">
        <f t="shared" si="1"/>
        <v>#REF!</v>
      </c>
      <c r="V26" s="227"/>
      <c r="W26" s="227"/>
      <c r="X26" s="227"/>
      <c r="Y26" s="227"/>
      <c r="Z26" s="227"/>
    </row>
    <row r="27" ht="12.0" customHeight="1">
      <c r="A27" s="227">
        <v>20.0</v>
      </c>
      <c r="B27" s="227" t="s">
        <v>142</v>
      </c>
      <c r="C27" s="227" t="s">
        <v>53</v>
      </c>
      <c r="D27" s="227" t="s">
        <v>75</v>
      </c>
      <c r="E27" s="227">
        <v>16.0</v>
      </c>
      <c r="F27" s="227">
        <v>4095.0</v>
      </c>
      <c r="G27" s="227">
        <v>20.0</v>
      </c>
      <c r="H27" s="227">
        <v>12.0</v>
      </c>
      <c r="I27" s="227">
        <v>143.0</v>
      </c>
      <c r="J27" s="227">
        <v>0.0</v>
      </c>
      <c r="K27" s="227">
        <v>0.0</v>
      </c>
      <c r="L27" s="227">
        <v>0.0</v>
      </c>
      <c r="M27" s="227">
        <v>0.0</v>
      </c>
      <c r="N27" s="227">
        <v>3.0</v>
      </c>
      <c r="O27" s="227">
        <v>14.3</v>
      </c>
      <c r="P27" s="227">
        <v>228.1</v>
      </c>
      <c r="Q27" s="227"/>
      <c r="R27" s="227"/>
      <c r="S27" s="227"/>
      <c r="T27" s="227"/>
      <c r="U27" s="3" t="str">
        <f t="shared" si="1"/>
        <v>#REF!</v>
      </c>
      <c r="V27" s="227"/>
      <c r="W27" s="227"/>
      <c r="X27" s="227"/>
      <c r="Y27" s="227"/>
      <c r="Z27" s="227"/>
    </row>
    <row r="28" ht="12.0" customHeight="1">
      <c r="A28" s="227">
        <v>21.0</v>
      </c>
      <c r="B28" s="227" t="s">
        <v>311</v>
      </c>
      <c r="C28" s="227" t="s">
        <v>123</v>
      </c>
      <c r="D28" s="227" t="s">
        <v>75</v>
      </c>
      <c r="E28" s="227">
        <v>15.0</v>
      </c>
      <c r="F28" s="227">
        <v>2799.0</v>
      </c>
      <c r="G28" s="227">
        <v>14.0</v>
      </c>
      <c r="H28" s="227">
        <v>4.0</v>
      </c>
      <c r="I28" s="227">
        <v>427.0</v>
      </c>
      <c r="J28" s="227">
        <v>4.0</v>
      </c>
      <c r="K28" s="227">
        <v>0.0</v>
      </c>
      <c r="L28" s="227">
        <v>0.0</v>
      </c>
      <c r="M28" s="227">
        <v>0.0</v>
      </c>
      <c r="N28" s="227">
        <v>2.0</v>
      </c>
      <c r="O28" s="227">
        <v>14.8</v>
      </c>
      <c r="P28" s="227">
        <v>222.66</v>
      </c>
      <c r="Q28" s="227"/>
      <c r="R28" s="227"/>
      <c r="S28" s="227"/>
      <c r="T28" s="227"/>
      <c r="U28" s="3" t="str">
        <f t="shared" si="1"/>
        <v>#REF!</v>
      </c>
      <c r="V28" s="227"/>
      <c r="W28" s="227"/>
      <c r="X28" s="227"/>
      <c r="Y28" s="227"/>
      <c r="Z28" s="227"/>
    </row>
    <row r="29" ht="12.0" customHeight="1">
      <c r="A29" s="227">
        <v>22.0</v>
      </c>
      <c r="B29" s="227" t="s">
        <v>115</v>
      </c>
      <c r="C29" s="227" t="s">
        <v>31</v>
      </c>
      <c r="D29" s="227" t="s">
        <v>17</v>
      </c>
      <c r="E29" s="227">
        <v>16.0</v>
      </c>
      <c r="F29" s="227">
        <v>0.0</v>
      </c>
      <c r="G29" s="227">
        <v>0.0</v>
      </c>
      <c r="H29" s="227">
        <v>0.0</v>
      </c>
      <c r="I29" s="227">
        <v>1124.0</v>
      </c>
      <c r="J29" s="227">
        <v>12.0</v>
      </c>
      <c r="K29" s="227">
        <v>58.0</v>
      </c>
      <c r="L29" s="227">
        <v>416.0</v>
      </c>
      <c r="M29" s="227">
        <v>0.0</v>
      </c>
      <c r="N29" s="227">
        <v>3.0</v>
      </c>
      <c r="O29" s="227">
        <v>13.8</v>
      </c>
      <c r="P29" s="227">
        <v>220.0</v>
      </c>
      <c r="Q29" s="227"/>
      <c r="R29" s="227"/>
      <c r="S29" s="227"/>
      <c r="T29" s="227"/>
      <c r="U29" s="3" t="str">
        <f t="shared" si="1"/>
        <v>#REF!</v>
      </c>
      <c r="V29" s="227"/>
      <c r="W29" s="227"/>
      <c r="X29" s="227"/>
      <c r="Y29" s="227"/>
      <c r="Z29" s="227"/>
    </row>
    <row r="30" ht="12.0" customHeight="1">
      <c r="A30" s="227">
        <v>23.0</v>
      </c>
      <c r="B30" s="227" t="s">
        <v>67</v>
      </c>
      <c r="C30" s="227" t="s">
        <v>107</v>
      </c>
      <c r="D30" s="227" t="s">
        <v>34</v>
      </c>
      <c r="E30" s="227">
        <v>15.0</v>
      </c>
      <c r="F30" s="227">
        <v>0.0</v>
      </c>
      <c r="G30" s="227">
        <v>0.0</v>
      </c>
      <c r="H30" s="227">
        <v>0.0</v>
      </c>
      <c r="I30" s="227">
        <v>0.0</v>
      </c>
      <c r="J30" s="227">
        <v>0.0</v>
      </c>
      <c r="K30" s="227">
        <v>96.0</v>
      </c>
      <c r="L30" s="227">
        <v>1378.0</v>
      </c>
      <c r="M30" s="227">
        <v>13.0</v>
      </c>
      <c r="N30" s="227">
        <v>1.0</v>
      </c>
      <c r="O30" s="227">
        <v>14.3</v>
      </c>
      <c r="P30" s="227">
        <v>213.8</v>
      </c>
      <c r="Q30" s="227"/>
      <c r="R30" s="227"/>
      <c r="S30" s="227"/>
      <c r="T30" s="227"/>
      <c r="U30" s="3" t="str">
        <f t="shared" si="1"/>
        <v>#REF!</v>
      </c>
      <c r="V30" s="227"/>
      <c r="W30" s="227"/>
      <c r="X30" s="227"/>
      <c r="Y30" s="227"/>
      <c r="Z30" s="227"/>
    </row>
    <row r="31" ht="12.0" customHeight="1">
      <c r="A31" s="227">
        <v>24.0</v>
      </c>
      <c r="B31" s="227" t="s">
        <v>435</v>
      </c>
      <c r="C31" s="227" t="s">
        <v>44</v>
      </c>
      <c r="D31" s="227" t="s">
        <v>75</v>
      </c>
      <c r="E31" s="227">
        <v>16.0</v>
      </c>
      <c r="F31" s="227">
        <v>3320.0</v>
      </c>
      <c r="G31" s="227">
        <v>25.0</v>
      </c>
      <c r="H31" s="227">
        <v>12.0</v>
      </c>
      <c r="I31" s="227">
        <v>99.0</v>
      </c>
      <c r="J31" s="227">
        <v>0.0</v>
      </c>
      <c r="K31" s="227">
        <v>0.0</v>
      </c>
      <c r="L31" s="227">
        <v>0.0</v>
      </c>
      <c r="M31" s="227">
        <v>0.0</v>
      </c>
      <c r="N31" s="227">
        <v>4.0</v>
      </c>
      <c r="O31" s="227">
        <v>13.2</v>
      </c>
      <c r="P31" s="227">
        <v>210.7</v>
      </c>
      <c r="Q31" s="227"/>
      <c r="R31" s="227"/>
      <c r="S31" s="227"/>
      <c r="T31" s="227"/>
      <c r="U31" s="3" t="str">
        <f t="shared" si="1"/>
        <v>#REF!</v>
      </c>
      <c r="V31" s="227"/>
      <c r="W31" s="227"/>
      <c r="X31" s="227"/>
      <c r="Y31" s="227"/>
      <c r="Z31" s="227"/>
    </row>
    <row r="32" ht="12.0" customHeight="1">
      <c r="A32" s="227">
        <v>25.0</v>
      </c>
      <c r="B32" s="227" t="s">
        <v>431</v>
      </c>
      <c r="C32" s="227" t="s">
        <v>27</v>
      </c>
      <c r="D32" s="227" t="s">
        <v>75</v>
      </c>
      <c r="E32" s="227">
        <v>15.0</v>
      </c>
      <c r="F32" s="227">
        <v>3232.0</v>
      </c>
      <c r="G32" s="227">
        <v>13.0</v>
      </c>
      <c r="H32" s="227">
        <v>15.0</v>
      </c>
      <c r="I32" s="227">
        <v>312.0</v>
      </c>
      <c r="J32" s="227">
        <v>5.0</v>
      </c>
      <c r="K32" s="227">
        <v>0.0</v>
      </c>
      <c r="L32" s="227">
        <v>0.0</v>
      </c>
      <c r="M32" s="227">
        <v>0.0</v>
      </c>
      <c r="N32" s="227">
        <v>1.0</v>
      </c>
      <c r="O32" s="227">
        <v>14.0</v>
      </c>
      <c r="P32" s="227">
        <v>210.48</v>
      </c>
      <c r="Q32" s="227"/>
      <c r="R32" s="227"/>
      <c r="S32" s="227"/>
      <c r="T32" s="227"/>
      <c r="U32" s="3" t="str">
        <f t="shared" si="1"/>
        <v>#REF!</v>
      </c>
      <c r="V32" s="227"/>
      <c r="W32" s="227"/>
      <c r="X32" s="227"/>
      <c r="Y32" s="227"/>
      <c r="Z32" s="227"/>
    </row>
    <row r="33" ht="12.0" customHeight="1">
      <c r="A33" s="227">
        <v>26.0</v>
      </c>
      <c r="B33" s="227" t="s">
        <v>355</v>
      </c>
      <c r="C33" s="227" t="s">
        <v>90</v>
      </c>
      <c r="D33" s="227" t="s">
        <v>34</v>
      </c>
      <c r="E33" s="227">
        <v>14.0</v>
      </c>
      <c r="F33" s="227">
        <v>0.0</v>
      </c>
      <c r="G33" s="227">
        <v>0.0</v>
      </c>
      <c r="H33" s="227">
        <v>0.0</v>
      </c>
      <c r="I33" s="227">
        <v>0.0</v>
      </c>
      <c r="J33" s="227">
        <v>0.0</v>
      </c>
      <c r="K33" s="227">
        <v>101.0</v>
      </c>
      <c r="L33" s="227">
        <v>1533.0</v>
      </c>
      <c r="M33" s="227">
        <v>9.0</v>
      </c>
      <c r="N33" s="227">
        <v>0.0</v>
      </c>
      <c r="O33" s="227">
        <v>15.0</v>
      </c>
      <c r="P33" s="227">
        <v>209.3</v>
      </c>
      <c r="Q33" s="227"/>
      <c r="R33" s="227"/>
      <c r="S33" s="227"/>
      <c r="T33" s="227"/>
      <c r="U33" s="3" t="str">
        <f t="shared" si="1"/>
        <v>#REF!</v>
      </c>
      <c r="V33" s="227"/>
      <c r="W33" s="227"/>
      <c r="X33" s="227"/>
      <c r="Y33" s="227"/>
      <c r="Z33" s="227"/>
    </row>
    <row r="34" ht="12.0" customHeight="1">
      <c r="A34" s="227">
        <v>27.0</v>
      </c>
      <c r="B34" s="227" t="s">
        <v>261</v>
      </c>
      <c r="C34" s="227" t="s">
        <v>50</v>
      </c>
      <c r="D34" s="227" t="s">
        <v>75</v>
      </c>
      <c r="E34" s="227">
        <v>15.0</v>
      </c>
      <c r="F34" s="227">
        <v>3496.0</v>
      </c>
      <c r="G34" s="227">
        <v>22.0</v>
      </c>
      <c r="H34" s="227">
        <v>13.0</v>
      </c>
      <c r="I34" s="227">
        <v>66.0</v>
      </c>
      <c r="J34" s="227">
        <v>0.0</v>
      </c>
      <c r="K34" s="227">
        <v>0.0</v>
      </c>
      <c r="L34" s="227">
        <v>0.0</v>
      </c>
      <c r="M34" s="227">
        <v>0.0</v>
      </c>
      <c r="N34" s="227">
        <v>3.0</v>
      </c>
      <c r="O34" s="227">
        <v>13.8</v>
      </c>
      <c r="P34" s="227">
        <v>206.44</v>
      </c>
      <c r="Q34" s="227"/>
      <c r="R34" s="227"/>
      <c r="S34" s="227"/>
      <c r="T34" s="227"/>
      <c r="U34" s="3" t="str">
        <f t="shared" si="1"/>
        <v>#REF!</v>
      </c>
      <c r="V34" s="227"/>
      <c r="W34" s="227"/>
      <c r="X34" s="227"/>
      <c r="Y34" s="227"/>
      <c r="Z34" s="227"/>
    </row>
    <row r="35" ht="12.0" customHeight="1">
      <c r="A35" s="227">
        <v>28.0</v>
      </c>
      <c r="B35" s="227" t="s">
        <v>923</v>
      </c>
      <c r="C35" s="227" t="s">
        <v>111</v>
      </c>
      <c r="D35" s="227" t="s">
        <v>75</v>
      </c>
      <c r="E35" s="227">
        <v>16.0</v>
      </c>
      <c r="F35" s="227">
        <v>3098.0</v>
      </c>
      <c r="G35" s="227">
        <v>13.0</v>
      </c>
      <c r="H35" s="227">
        <v>7.0</v>
      </c>
      <c r="I35" s="227">
        <v>260.0</v>
      </c>
      <c r="J35" s="227">
        <v>4.0</v>
      </c>
      <c r="K35" s="227">
        <v>0.0</v>
      </c>
      <c r="L35" s="227">
        <v>0.0</v>
      </c>
      <c r="M35" s="227">
        <v>0.0</v>
      </c>
      <c r="N35" s="227">
        <v>3.0</v>
      </c>
      <c r="O35" s="227">
        <v>12.9</v>
      </c>
      <c r="P35" s="227">
        <v>205.92</v>
      </c>
      <c r="Q35" s="227"/>
      <c r="R35" s="227"/>
      <c r="S35" s="227"/>
      <c r="T35" s="227"/>
      <c r="U35" s="3" t="str">
        <f t="shared" si="1"/>
        <v>#REF!</v>
      </c>
      <c r="V35" s="227"/>
      <c r="W35" s="227"/>
      <c r="X35" s="227"/>
      <c r="Y35" s="227"/>
      <c r="Z35" s="227"/>
    </row>
    <row r="36" ht="12.0" customHeight="1">
      <c r="A36" s="227">
        <v>29.0</v>
      </c>
      <c r="B36" s="227" t="s">
        <v>2399</v>
      </c>
      <c r="C36" s="227" t="s">
        <v>114</v>
      </c>
      <c r="D36" s="227" t="s">
        <v>75</v>
      </c>
      <c r="E36" s="227">
        <v>13.0</v>
      </c>
      <c r="F36" s="227">
        <v>2926.0</v>
      </c>
      <c r="G36" s="227">
        <v>18.0</v>
      </c>
      <c r="H36" s="227">
        <v>9.0</v>
      </c>
      <c r="I36" s="227">
        <v>124.0</v>
      </c>
      <c r="J36" s="227">
        <v>5.0</v>
      </c>
      <c r="K36" s="227">
        <v>0.0</v>
      </c>
      <c r="L36" s="227">
        <v>0.0</v>
      </c>
      <c r="M36" s="227">
        <v>0.0</v>
      </c>
      <c r="N36" s="227">
        <v>4.0</v>
      </c>
      <c r="O36" s="227">
        <v>15.8</v>
      </c>
      <c r="P36" s="227">
        <v>205.44</v>
      </c>
      <c r="Q36" s="227"/>
      <c r="R36" s="227"/>
      <c r="S36" s="227"/>
      <c r="T36" s="227"/>
      <c r="U36" s="3" t="str">
        <f t="shared" si="1"/>
        <v>#REF!</v>
      </c>
      <c r="V36" s="227"/>
      <c r="W36" s="227"/>
      <c r="X36" s="227"/>
      <c r="Y36" s="227"/>
      <c r="Z36" s="227"/>
    </row>
    <row r="37" ht="12.0" customHeight="1">
      <c r="A37" s="227">
        <v>30.0</v>
      </c>
      <c r="B37" s="227" t="s">
        <v>1727</v>
      </c>
      <c r="C37" s="227" t="s">
        <v>123</v>
      </c>
      <c r="D37" s="227" t="s">
        <v>17</v>
      </c>
      <c r="E37" s="227">
        <v>16.0</v>
      </c>
      <c r="F37" s="227">
        <v>0.0</v>
      </c>
      <c r="G37" s="227">
        <v>0.0</v>
      </c>
      <c r="H37" s="227">
        <v>0.0</v>
      </c>
      <c r="I37" s="227">
        <v>1138.0</v>
      </c>
      <c r="J37" s="227">
        <v>6.0</v>
      </c>
      <c r="K37" s="227">
        <v>59.0</v>
      </c>
      <c r="L37" s="227">
        <v>448.0</v>
      </c>
      <c r="M37" s="227">
        <v>2.0</v>
      </c>
      <c r="N37" s="227">
        <v>1.0</v>
      </c>
      <c r="O37" s="227">
        <v>12.8</v>
      </c>
      <c r="P37" s="227">
        <v>204.6</v>
      </c>
      <c r="Q37" s="227"/>
      <c r="R37" s="227"/>
      <c r="S37" s="227"/>
      <c r="T37" s="227"/>
      <c r="U37" s="3" t="str">
        <f t="shared" si="1"/>
        <v>#REF!</v>
      </c>
      <c r="V37" s="227"/>
      <c r="W37" s="227"/>
      <c r="X37" s="227"/>
      <c r="Y37" s="227"/>
      <c r="Z37" s="227"/>
    </row>
    <row r="38" ht="12.0" customHeight="1">
      <c r="A38" s="227">
        <v>31.0</v>
      </c>
      <c r="B38" s="227" t="s">
        <v>423</v>
      </c>
      <c r="C38" s="227" t="s">
        <v>58</v>
      </c>
      <c r="D38" s="227" t="s">
        <v>75</v>
      </c>
      <c r="E38" s="227">
        <v>13.0</v>
      </c>
      <c r="F38" s="227">
        <v>3504.0</v>
      </c>
      <c r="G38" s="227">
        <v>19.0</v>
      </c>
      <c r="H38" s="227">
        <v>11.0</v>
      </c>
      <c r="I38" s="227">
        <v>135.0</v>
      </c>
      <c r="J38" s="227">
        <v>1.0</v>
      </c>
      <c r="K38" s="227">
        <v>0.0</v>
      </c>
      <c r="L38" s="227">
        <v>0.0</v>
      </c>
      <c r="M38" s="227">
        <v>0.0</v>
      </c>
      <c r="N38" s="227">
        <v>7.0</v>
      </c>
      <c r="O38" s="227">
        <v>15.5</v>
      </c>
      <c r="P38" s="227">
        <v>201.66</v>
      </c>
      <c r="Q38" s="227"/>
      <c r="R38" s="227"/>
      <c r="S38" s="227"/>
      <c r="T38" s="227"/>
      <c r="U38" s="3" t="str">
        <f t="shared" si="1"/>
        <v>#REF!</v>
      </c>
      <c r="V38" s="227"/>
      <c r="W38" s="227"/>
      <c r="X38" s="227"/>
      <c r="Y38" s="227"/>
      <c r="Z38" s="227"/>
    </row>
    <row r="39" ht="12.0" customHeight="1">
      <c r="A39" s="227">
        <v>32.0</v>
      </c>
      <c r="B39" s="229" t="s">
        <v>98</v>
      </c>
      <c r="C39" s="227" t="s">
        <v>99</v>
      </c>
      <c r="D39" s="227" t="s">
        <v>17</v>
      </c>
      <c r="E39" s="227">
        <v>13.0</v>
      </c>
      <c r="F39" s="227">
        <v>0.0</v>
      </c>
      <c r="G39" s="227">
        <v>0.0</v>
      </c>
      <c r="H39" s="227">
        <v>0.0</v>
      </c>
      <c r="I39" s="227">
        <v>1040.0</v>
      </c>
      <c r="J39" s="227">
        <v>9.0</v>
      </c>
      <c r="K39" s="227">
        <v>36.0</v>
      </c>
      <c r="L39" s="227">
        <v>302.0</v>
      </c>
      <c r="M39" s="227">
        <v>1.0</v>
      </c>
      <c r="N39" s="227">
        <v>0.0</v>
      </c>
      <c r="O39" s="227">
        <v>14.9</v>
      </c>
      <c r="P39" s="227">
        <v>194.2</v>
      </c>
      <c r="Q39" s="227"/>
      <c r="R39" s="227"/>
      <c r="S39" s="227"/>
      <c r="T39" s="227"/>
      <c r="U39" s="3" t="str">
        <f t="shared" si="1"/>
        <v>#REF!</v>
      </c>
      <c r="V39" s="227"/>
      <c r="W39" s="227"/>
      <c r="X39" s="227"/>
      <c r="Y39" s="227"/>
      <c r="Z39" s="227"/>
    </row>
    <row r="40" ht="12.0" customHeight="1">
      <c r="A40" s="227">
        <v>33.0</v>
      </c>
      <c r="B40" s="227" t="s">
        <v>2032</v>
      </c>
      <c r="C40" s="227" t="s">
        <v>20</v>
      </c>
      <c r="D40" s="227" t="s">
        <v>75</v>
      </c>
      <c r="E40" s="227">
        <v>15.0</v>
      </c>
      <c r="F40" s="227">
        <v>3468.0</v>
      </c>
      <c r="G40" s="227">
        <v>19.0</v>
      </c>
      <c r="H40" s="227">
        <v>13.0</v>
      </c>
      <c r="I40" s="227">
        <v>26.0</v>
      </c>
      <c r="J40" s="227">
        <v>1.0</v>
      </c>
      <c r="K40" s="227">
        <v>0.0</v>
      </c>
      <c r="L40" s="227">
        <v>0.0</v>
      </c>
      <c r="M40" s="227">
        <v>0.0</v>
      </c>
      <c r="N40" s="227">
        <v>5.0</v>
      </c>
      <c r="O40" s="227">
        <v>12.5</v>
      </c>
      <c r="P40" s="227">
        <v>187.32</v>
      </c>
      <c r="Q40" s="227"/>
      <c r="R40" s="227"/>
      <c r="S40" s="227"/>
      <c r="T40" s="227"/>
      <c r="U40" s="3" t="str">
        <f t="shared" si="1"/>
        <v>#REF!</v>
      </c>
      <c r="V40" s="227"/>
      <c r="W40" s="227"/>
      <c r="X40" s="227"/>
      <c r="Y40" s="227"/>
      <c r="Z40" s="227"/>
    </row>
    <row r="41" ht="12.0" customHeight="1">
      <c r="A41" s="227">
        <v>34.0</v>
      </c>
      <c r="B41" s="227" t="s">
        <v>1265</v>
      </c>
      <c r="C41" s="227" t="s">
        <v>77</v>
      </c>
      <c r="D41" s="227" t="s">
        <v>75</v>
      </c>
      <c r="E41" s="227">
        <v>16.0</v>
      </c>
      <c r="F41" s="227">
        <v>3141.0</v>
      </c>
      <c r="G41" s="227">
        <v>18.0</v>
      </c>
      <c r="H41" s="227">
        <v>13.0</v>
      </c>
      <c r="I41" s="227">
        <v>54.0</v>
      </c>
      <c r="J41" s="227">
        <v>1.0</v>
      </c>
      <c r="K41" s="227">
        <v>0.0</v>
      </c>
      <c r="L41" s="227">
        <v>0.0</v>
      </c>
      <c r="M41" s="227">
        <v>0.0</v>
      </c>
      <c r="N41" s="227">
        <v>0.0</v>
      </c>
      <c r="O41" s="227">
        <v>11.6</v>
      </c>
      <c r="P41" s="227">
        <v>185.04</v>
      </c>
      <c r="Q41" s="227"/>
      <c r="R41" s="227"/>
      <c r="S41" s="227"/>
      <c r="T41" s="227"/>
      <c r="U41" s="3" t="str">
        <f t="shared" si="1"/>
        <v>#REF!</v>
      </c>
      <c r="V41" s="227"/>
      <c r="W41" s="227"/>
      <c r="X41" s="227"/>
      <c r="Y41" s="227"/>
      <c r="Z41" s="227"/>
    </row>
    <row r="42" ht="12.0" customHeight="1">
      <c r="A42" s="227">
        <v>35.0</v>
      </c>
      <c r="B42" s="229" t="s">
        <v>120</v>
      </c>
      <c r="C42" s="227" t="s">
        <v>81</v>
      </c>
      <c r="D42" s="227" t="s">
        <v>34</v>
      </c>
      <c r="E42" s="227">
        <v>16.0</v>
      </c>
      <c r="F42" s="227">
        <v>0.0</v>
      </c>
      <c r="G42" s="227">
        <v>0.0</v>
      </c>
      <c r="H42" s="227">
        <v>0.0</v>
      </c>
      <c r="I42" s="227">
        <v>9.0</v>
      </c>
      <c r="J42" s="227">
        <v>1.0</v>
      </c>
      <c r="K42" s="227">
        <v>102.0</v>
      </c>
      <c r="L42" s="227">
        <v>1393.0</v>
      </c>
      <c r="M42" s="227">
        <v>6.0</v>
      </c>
      <c r="N42" s="227">
        <v>0.0</v>
      </c>
      <c r="O42" s="227">
        <v>11.4</v>
      </c>
      <c r="P42" s="227">
        <v>182.2</v>
      </c>
      <c r="Q42" s="227"/>
      <c r="R42" s="227"/>
      <c r="S42" s="227"/>
      <c r="T42" s="227"/>
      <c r="U42" s="3" t="str">
        <f t="shared" si="1"/>
        <v>#REF!</v>
      </c>
      <c r="V42" s="227"/>
      <c r="W42" s="227"/>
      <c r="X42" s="227"/>
      <c r="Y42" s="227"/>
      <c r="Z42" s="227"/>
    </row>
    <row r="43" ht="12.0" customHeight="1">
      <c r="A43" s="227">
        <v>36.0</v>
      </c>
      <c r="B43" s="227" t="s">
        <v>22</v>
      </c>
      <c r="C43" s="227" t="s">
        <v>23</v>
      </c>
      <c r="D43" s="227" t="s">
        <v>17</v>
      </c>
      <c r="E43" s="227">
        <v>10.0</v>
      </c>
      <c r="F43" s="227">
        <v>0.0</v>
      </c>
      <c r="G43" s="227">
        <v>0.0</v>
      </c>
      <c r="H43" s="227">
        <v>0.0</v>
      </c>
      <c r="I43" s="227">
        <v>983.0</v>
      </c>
      <c r="J43" s="227">
        <v>7.0</v>
      </c>
      <c r="K43" s="227">
        <v>26.0</v>
      </c>
      <c r="L43" s="227">
        <v>269.0</v>
      </c>
      <c r="M43" s="227">
        <v>2.0</v>
      </c>
      <c r="N43" s="227">
        <v>1.0</v>
      </c>
      <c r="O43" s="227">
        <v>17.7</v>
      </c>
      <c r="P43" s="227">
        <v>177.2</v>
      </c>
      <c r="Q43" s="227"/>
      <c r="R43" s="227"/>
      <c r="S43" s="227"/>
      <c r="T43" s="227"/>
      <c r="U43" s="3" t="str">
        <f t="shared" si="1"/>
        <v>#REF!</v>
      </c>
      <c r="V43" s="227"/>
      <c r="W43" s="227"/>
      <c r="X43" s="227"/>
      <c r="Y43" s="227"/>
      <c r="Z43" s="227"/>
    </row>
    <row r="44" ht="12.0" customHeight="1">
      <c r="A44" s="227">
        <v>37.0</v>
      </c>
      <c r="B44" s="227" t="s">
        <v>149</v>
      </c>
      <c r="C44" s="227" t="s">
        <v>83</v>
      </c>
      <c r="D44" s="227" t="s">
        <v>17</v>
      </c>
      <c r="E44" s="227">
        <v>16.0</v>
      </c>
      <c r="F44" s="227">
        <v>0.0</v>
      </c>
      <c r="G44" s="227">
        <v>0.0</v>
      </c>
      <c r="H44" s="227">
        <v>0.0</v>
      </c>
      <c r="I44" s="227">
        <v>1122.0</v>
      </c>
      <c r="J44" s="227">
        <v>9.0</v>
      </c>
      <c r="K44" s="227">
        <v>23.0</v>
      </c>
      <c r="L44" s="227">
        <v>125.0</v>
      </c>
      <c r="M44" s="227">
        <v>0.0</v>
      </c>
      <c r="N44" s="227">
        <v>1.0</v>
      </c>
      <c r="O44" s="227">
        <v>11.0</v>
      </c>
      <c r="P44" s="227">
        <v>176.7</v>
      </c>
      <c r="Q44" s="227"/>
      <c r="R44" s="227"/>
      <c r="S44" s="227"/>
      <c r="T44" s="227"/>
      <c r="U44" s="3" t="str">
        <f t="shared" si="1"/>
        <v>#REF!</v>
      </c>
      <c r="V44" s="227"/>
      <c r="W44" s="227"/>
      <c r="X44" s="227"/>
      <c r="Y44" s="227"/>
      <c r="Z44" s="227"/>
    </row>
    <row r="45" ht="12.0" customHeight="1">
      <c r="A45" s="227">
        <v>38.0</v>
      </c>
      <c r="B45" s="227" t="s">
        <v>5874</v>
      </c>
      <c r="C45" s="227" t="s">
        <v>41</v>
      </c>
      <c r="D45" s="227" t="s">
        <v>75</v>
      </c>
      <c r="E45" s="227">
        <v>15.0</v>
      </c>
      <c r="F45" s="227">
        <v>2894.0</v>
      </c>
      <c r="G45" s="227">
        <v>11.0</v>
      </c>
      <c r="H45" s="227">
        <v>22.0</v>
      </c>
      <c r="I45" s="227">
        <v>419.0</v>
      </c>
      <c r="J45" s="227">
        <v>5.0</v>
      </c>
      <c r="K45" s="227">
        <v>0.0</v>
      </c>
      <c r="L45" s="227">
        <v>0.0</v>
      </c>
      <c r="M45" s="227">
        <v>0.0</v>
      </c>
      <c r="N45" s="227">
        <v>6.0</v>
      </c>
      <c r="O45" s="227">
        <v>11.7</v>
      </c>
      <c r="P45" s="227">
        <v>175.66</v>
      </c>
      <c r="Q45" s="227"/>
      <c r="R45" s="227"/>
      <c r="S45" s="227"/>
      <c r="T45" s="227"/>
      <c r="U45" s="3" t="str">
        <f t="shared" si="1"/>
        <v>#REF!</v>
      </c>
      <c r="V45" s="227"/>
      <c r="W45" s="227"/>
      <c r="X45" s="227"/>
      <c r="Y45" s="227"/>
      <c r="Z45" s="227"/>
    </row>
    <row r="46" ht="12.0" customHeight="1">
      <c r="A46" s="227">
        <v>39.0</v>
      </c>
      <c r="B46" s="227" t="s">
        <v>247</v>
      </c>
      <c r="C46" s="227" t="s">
        <v>64</v>
      </c>
      <c r="D46" s="227" t="s">
        <v>17</v>
      </c>
      <c r="E46" s="227">
        <v>16.0</v>
      </c>
      <c r="F46" s="227">
        <v>0.0</v>
      </c>
      <c r="G46" s="227">
        <v>0.0</v>
      </c>
      <c r="H46" s="227">
        <v>0.0</v>
      </c>
      <c r="I46" s="227">
        <v>938.0</v>
      </c>
      <c r="J46" s="227">
        <v>8.0</v>
      </c>
      <c r="K46" s="227">
        <v>59.0</v>
      </c>
      <c r="L46" s="227">
        <v>350.0</v>
      </c>
      <c r="M46" s="227">
        <v>0.0</v>
      </c>
      <c r="N46" s="227">
        <v>1.0</v>
      </c>
      <c r="O46" s="227">
        <v>10.9</v>
      </c>
      <c r="P46" s="227">
        <v>174.8</v>
      </c>
      <c r="Q46" s="227"/>
      <c r="R46" s="227"/>
      <c r="S46" s="227"/>
      <c r="T46" s="227"/>
      <c r="U46" s="3" t="str">
        <f t="shared" si="1"/>
        <v>#REF!</v>
      </c>
      <c r="V46" s="227"/>
      <c r="W46" s="227"/>
      <c r="X46" s="227"/>
      <c r="Y46" s="227"/>
      <c r="Z46" s="227"/>
    </row>
    <row r="47" ht="12.0" customHeight="1">
      <c r="A47" s="227">
        <v>40.0</v>
      </c>
      <c r="B47" s="227" t="s">
        <v>128</v>
      </c>
      <c r="C47" s="227" t="s">
        <v>107</v>
      </c>
      <c r="D47" s="227" t="s">
        <v>75</v>
      </c>
      <c r="E47" s="227">
        <v>7.0</v>
      </c>
      <c r="F47" s="227">
        <v>1699.0</v>
      </c>
      <c r="G47" s="227">
        <v>19.0</v>
      </c>
      <c r="H47" s="227">
        <v>8.0</v>
      </c>
      <c r="I47" s="227">
        <v>269.0</v>
      </c>
      <c r="J47" s="227">
        <v>2.0</v>
      </c>
      <c r="K47" s="227">
        <v>0.0</v>
      </c>
      <c r="L47" s="227">
        <v>0.0</v>
      </c>
      <c r="M47" s="227">
        <v>0.0</v>
      </c>
      <c r="N47" s="227">
        <v>1.0</v>
      </c>
      <c r="O47" s="227">
        <v>24.1</v>
      </c>
      <c r="P47" s="227">
        <v>168.86</v>
      </c>
      <c r="Q47" s="227"/>
      <c r="R47" s="227"/>
      <c r="S47" s="227"/>
      <c r="T47" s="227"/>
      <c r="U47" s="3" t="str">
        <f t="shared" si="1"/>
        <v>#REF!</v>
      </c>
      <c r="V47" s="227"/>
      <c r="W47" s="227"/>
      <c r="X47" s="227"/>
      <c r="Y47" s="227"/>
      <c r="Z47" s="227"/>
    </row>
    <row r="48" ht="12.0" customHeight="1">
      <c r="A48" s="227">
        <v>41.0</v>
      </c>
      <c r="B48" s="227" t="s">
        <v>347</v>
      </c>
      <c r="C48" s="227" t="s">
        <v>140</v>
      </c>
      <c r="D48" s="227" t="s">
        <v>17</v>
      </c>
      <c r="E48" s="227">
        <v>16.0</v>
      </c>
      <c r="F48" s="227">
        <v>0.0</v>
      </c>
      <c r="G48" s="227">
        <v>0.0</v>
      </c>
      <c r="H48" s="227">
        <v>0.0</v>
      </c>
      <c r="I48" s="227">
        <v>896.0</v>
      </c>
      <c r="J48" s="227">
        <v>6.0</v>
      </c>
      <c r="K48" s="227">
        <v>32.0</v>
      </c>
      <c r="L48" s="227">
        <v>214.0</v>
      </c>
      <c r="M48" s="227">
        <v>3.0</v>
      </c>
      <c r="N48" s="227">
        <v>0.0</v>
      </c>
      <c r="O48" s="227">
        <v>10.3</v>
      </c>
      <c r="P48" s="227">
        <v>165.0</v>
      </c>
      <c r="Q48" s="227"/>
      <c r="R48" s="227"/>
      <c r="S48" s="227"/>
      <c r="T48" s="227"/>
      <c r="U48" s="3" t="str">
        <f t="shared" si="1"/>
        <v>#REF!</v>
      </c>
      <c r="V48" s="227"/>
      <c r="W48" s="227"/>
      <c r="X48" s="227"/>
      <c r="Y48" s="227"/>
      <c r="Z48" s="227"/>
    </row>
    <row r="49" ht="12.0" customHeight="1">
      <c r="A49" s="227">
        <v>42.0</v>
      </c>
      <c r="B49" s="227" t="s">
        <v>330</v>
      </c>
      <c r="C49" s="227" t="s">
        <v>53</v>
      </c>
      <c r="D49" s="227" t="s">
        <v>17</v>
      </c>
      <c r="E49" s="227">
        <v>14.0</v>
      </c>
      <c r="F49" s="227">
        <v>0.0</v>
      </c>
      <c r="G49" s="227">
        <v>0.0</v>
      </c>
      <c r="H49" s="227">
        <v>0.0</v>
      </c>
      <c r="I49" s="227">
        <v>865.0</v>
      </c>
      <c r="J49" s="227">
        <v>7.0</v>
      </c>
      <c r="K49" s="227">
        <v>36.0</v>
      </c>
      <c r="L49" s="227">
        <v>317.0</v>
      </c>
      <c r="M49" s="227">
        <v>1.0</v>
      </c>
      <c r="N49" s="227">
        <v>1.0</v>
      </c>
      <c r="O49" s="227">
        <v>11.7</v>
      </c>
      <c r="P49" s="227">
        <v>164.2</v>
      </c>
      <c r="Q49" s="227"/>
      <c r="R49" s="227"/>
      <c r="S49" s="227"/>
      <c r="T49" s="227"/>
      <c r="U49" s="3" t="str">
        <f t="shared" si="1"/>
        <v>#REF!</v>
      </c>
      <c r="V49" s="227"/>
      <c r="W49" s="227"/>
      <c r="X49" s="227"/>
      <c r="Y49" s="227"/>
      <c r="Z49" s="227"/>
    </row>
    <row r="50" ht="12.0" customHeight="1">
      <c r="A50" s="227">
        <v>42.0</v>
      </c>
      <c r="B50" s="227" t="s">
        <v>46</v>
      </c>
      <c r="C50" s="227" t="s">
        <v>47</v>
      </c>
      <c r="D50" s="227" t="s">
        <v>34</v>
      </c>
      <c r="E50" s="227">
        <v>15.0</v>
      </c>
      <c r="F50" s="227">
        <v>0.0</v>
      </c>
      <c r="G50" s="227">
        <v>0.0</v>
      </c>
      <c r="H50" s="227">
        <v>1.0</v>
      </c>
      <c r="I50" s="227">
        <v>59.0</v>
      </c>
      <c r="J50" s="227">
        <v>0.0</v>
      </c>
      <c r="K50" s="227">
        <v>75.0</v>
      </c>
      <c r="L50" s="227">
        <v>1183.0</v>
      </c>
      <c r="M50" s="227">
        <v>7.0</v>
      </c>
      <c r="N50" s="227">
        <v>0.0</v>
      </c>
      <c r="O50" s="227">
        <v>10.9</v>
      </c>
      <c r="P50" s="227">
        <v>164.2</v>
      </c>
      <c r="Q50" s="227"/>
      <c r="R50" s="227"/>
      <c r="S50" s="227"/>
      <c r="T50" s="227"/>
      <c r="U50" s="3" t="str">
        <f t="shared" si="1"/>
        <v>#REF!</v>
      </c>
      <c r="V50" s="227"/>
      <c r="W50" s="227"/>
      <c r="X50" s="227"/>
      <c r="Y50" s="227"/>
      <c r="Z50" s="227"/>
    </row>
    <row r="51" ht="12.0" customHeight="1">
      <c r="A51" s="227">
        <v>44.0</v>
      </c>
      <c r="B51" s="227" t="s">
        <v>138</v>
      </c>
      <c r="C51" s="227" t="s">
        <v>70</v>
      </c>
      <c r="D51" s="227" t="s">
        <v>34</v>
      </c>
      <c r="E51" s="227">
        <v>16.0</v>
      </c>
      <c r="F51" s="227">
        <v>0.0</v>
      </c>
      <c r="G51" s="227">
        <v>0.0</v>
      </c>
      <c r="H51" s="227">
        <v>0.0</v>
      </c>
      <c r="I51" s="227">
        <v>0.0</v>
      </c>
      <c r="J51" s="227">
        <v>0.0</v>
      </c>
      <c r="K51" s="227">
        <v>61.0</v>
      </c>
      <c r="L51" s="227">
        <v>1101.0</v>
      </c>
      <c r="M51" s="227">
        <v>9.0</v>
      </c>
      <c r="N51" s="227">
        <v>0.0</v>
      </c>
      <c r="O51" s="227">
        <v>10.3</v>
      </c>
      <c r="P51" s="227">
        <v>164.1</v>
      </c>
      <c r="Q51" s="227"/>
      <c r="R51" s="227"/>
      <c r="S51" s="227"/>
      <c r="T51" s="227"/>
      <c r="U51" s="3" t="str">
        <f t="shared" si="1"/>
        <v>#REF!</v>
      </c>
      <c r="V51" s="227"/>
      <c r="W51" s="227"/>
      <c r="X51" s="227"/>
      <c r="Y51" s="227"/>
      <c r="Z51" s="227"/>
    </row>
    <row r="52" ht="12.0" customHeight="1">
      <c r="A52" s="227">
        <v>45.0</v>
      </c>
      <c r="B52" s="227" t="s">
        <v>52</v>
      </c>
      <c r="C52" s="227" t="s">
        <v>53</v>
      </c>
      <c r="D52" s="227" t="s">
        <v>34</v>
      </c>
      <c r="E52" s="227">
        <v>16.0</v>
      </c>
      <c r="F52" s="227">
        <v>0.0</v>
      </c>
      <c r="G52" s="227">
        <v>0.0</v>
      </c>
      <c r="H52" s="227">
        <v>0.0</v>
      </c>
      <c r="I52" s="227">
        <v>15.0</v>
      </c>
      <c r="J52" s="227">
        <v>0.0</v>
      </c>
      <c r="K52" s="227">
        <v>88.0</v>
      </c>
      <c r="L52" s="227">
        <v>1444.0</v>
      </c>
      <c r="M52" s="227">
        <v>3.0</v>
      </c>
      <c r="N52" s="227">
        <v>0.0</v>
      </c>
      <c r="O52" s="227">
        <v>10.2</v>
      </c>
      <c r="P52" s="227">
        <v>163.9</v>
      </c>
      <c r="Q52" s="227"/>
      <c r="R52" s="227"/>
      <c r="S52" s="227"/>
      <c r="T52" s="227"/>
      <c r="U52" s="3" t="str">
        <f t="shared" si="1"/>
        <v>#REF!</v>
      </c>
      <c r="V52" s="227"/>
      <c r="W52" s="227"/>
      <c r="X52" s="227"/>
      <c r="Y52" s="227"/>
      <c r="Z52" s="227"/>
    </row>
    <row r="53" ht="12.0" customHeight="1">
      <c r="A53" s="227">
        <v>46.0</v>
      </c>
      <c r="B53" s="227" t="s">
        <v>166</v>
      </c>
      <c r="C53" s="227" t="s">
        <v>140</v>
      </c>
      <c r="D53" s="227" t="s">
        <v>61</v>
      </c>
      <c r="E53" s="227">
        <v>14.0</v>
      </c>
      <c r="F53" s="227">
        <v>0.0</v>
      </c>
      <c r="G53" s="227">
        <v>0.0</v>
      </c>
      <c r="H53" s="227">
        <v>0.0</v>
      </c>
      <c r="I53" s="227">
        <v>0.0</v>
      </c>
      <c r="J53" s="227">
        <v>0.0</v>
      </c>
      <c r="K53" s="227">
        <v>69.0</v>
      </c>
      <c r="L53" s="227">
        <v>1084.0</v>
      </c>
      <c r="M53" s="227">
        <v>8.0</v>
      </c>
      <c r="N53" s="227">
        <v>0.0</v>
      </c>
      <c r="O53" s="227">
        <v>11.3</v>
      </c>
      <c r="P53" s="227">
        <v>158.4</v>
      </c>
      <c r="Q53" s="227"/>
      <c r="R53" s="227"/>
      <c r="S53" s="227"/>
      <c r="T53" s="227"/>
      <c r="U53" s="3" t="str">
        <f t="shared" si="1"/>
        <v>#REF!</v>
      </c>
      <c r="V53" s="227"/>
      <c r="W53" s="227"/>
      <c r="X53" s="227"/>
      <c r="Y53" s="227"/>
      <c r="Z53" s="227"/>
    </row>
    <row r="54" ht="12.0" customHeight="1">
      <c r="A54" s="227">
        <v>47.0</v>
      </c>
      <c r="B54" s="227" t="s">
        <v>4693</v>
      </c>
      <c r="C54" s="227" t="s">
        <v>117</v>
      </c>
      <c r="D54" s="227" t="s">
        <v>75</v>
      </c>
      <c r="E54" s="227">
        <v>14.0</v>
      </c>
      <c r="F54" s="227">
        <v>2666.0</v>
      </c>
      <c r="G54" s="227">
        <v>19.0</v>
      </c>
      <c r="H54" s="227">
        <v>14.0</v>
      </c>
      <c r="I54" s="227">
        <v>32.0</v>
      </c>
      <c r="J54" s="227">
        <v>0.0</v>
      </c>
      <c r="K54" s="227">
        <v>0.0</v>
      </c>
      <c r="L54" s="227">
        <v>0.0</v>
      </c>
      <c r="M54" s="227">
        <v>0.0</v>
      </c>
      <c r="N54" s="227">
        <v>0.0</v>
      </c>
      <c r="O54" s="227">
        <v>11.3</v>
      </c>
      <c r="P54" s="227">
        <v>157.84</v>
      </c>
      <c r="Q54" s="227"/>
      <c r="R54" s="227"/>
      <c r="S54" s="227"/>
      <c r="T54" s="227"/>
      <c r="U54" s="3" t="str">
        <f t="shared" si="1"/>
        <v>#REF!</v>
      </c>
      <c r="V54" s="227"/>
      <c r="W54" s="227"/>
      <c r="X54" s="227"/>
      <c r="Y54" s="227"/>
      <c r="Z54" s="227"/>
    </row>
    <row r="55" ht="12.0" customHeight="1">
      <c r="A55" s="227">
        <v>48.0</v>
      </c>
      <c r="B55" s="227" t="s">
        <v>329</v>
      </c>
      <c r="C55" s="227" t="s">
        <v>107</v>
      </c>
      <c r="D55" s="227" t="s">
        <v>17</v>
      </c>
      <c r="E55" s="227">
        <v>16.0</v>
      </c>
      <c r="F55" s="227">
        <v>0.0</v>
      </c>
      <c r="G55" s="227">
        <v>0.0</v>
      </c>
      <c r="H55" s="227">
        <v>0.0</v>
      </c>
      <c r="I55" s="227">
        <v>888.0</v>
      </c>
      <c r="J55" s="227">
        <v>3.0</v>
      </c>
      <c r="K55" s="227">
        <v>36.0</v>
      </c>
      <c r="L55" s="227">
        <v>327.0</v>
      </c>
      <c r="M55" s="227">
        <v>3.0</v>
      </c>
      <c r="N55" s="227">
        <v>0.0</v>
      </c>
      <c r="O55" s="227">
        <v>9.8</v>
      </c>
      <c r="P55" s="227">
        <v>157.5</v>
      </c>
      <c r="Q55" s="227"/>
      <c r="R55" s="227"/>
      <c r="S55" s="227"/>
      <c r="T55" s="227"/>
      <c r="U55" s="3" t="str">
        <f t="shared" si="1"/>
        <v>#REF!</v>
      </c>
      <c r="V55" s="227"/>
      <c r="W55" s="227"/>
      <c r="X55" s="227"/>
      <c r="Y55" s="227"/>
      <c r="Z55" s="227"/>
    </row>
    <row r="56" ht="12.0" customHeight="1">
      <c r="A56" s="227">
        <v>49.0</v>
      </c>
      <c r="B56" s="227" t="s">
        <v>145</v>
      </c>
      <c r="C56" s="227" t="s">
        <v>140</v>
      </c>
      <c r="D56" s="227" t="s">
        <v>34</v>
      </c>
      <c r="E56" s="227">
        <v>16.0</v>
      </c>
      <c r="F56" s="227">
        <v>0.0</v>
      </c>
      <c r="G56" s="227">
        <v>0.0</v>
      </c>
      <c r="H56" s="227">
        <v>0.0</v>
      </c>
      <c r="I56" s="227">
        <v>40.0</v>
      </c>
      <c r="J56" s="227">
        <v>0.0</v>
      </c>
      <c r="K56" s="227">
        <v>65.0</v>
      </c>
      <c r="L56" s="227">
        <v>1082.0</v>
      </c>
      <c r="M56" s="227">
        <v>7.0</v>
      </c>
      <c r="N56" s="227">
        <v>0.0</v>
      </c>
      <c r="O56" s="227">
        <v>9.8</v>
      </c>
      <c r="P56" s="227">
        <v>156.2</v>
      </c>
      <c r="Q56" s="227"/>
      <c r="R56" s="227"/>
      <c r="S56" s="227"/>
      <c r="T56" s="227"/>
      <c r="U56" s="3" t="str">
        <f t="shared" si="1"/>
        <v>#REF!</v>
      </c>
      <c r="V56" s="227"/>
      <c r="W56" s="227"/>
      <c r="X56" s="227"/>
      <c r="Y56" s="227"/>
      <c r="Z56" s="227"/>
    </row>
    <row r="57" ht="12.0" customHeight="1">
      <c r="A57" s="227">
        <v>50.0</v>
      </c>
      <c r="B57" s="227" t="s">
        <v>33</v>
      </c>
      <c r="C57" s="227" t="s">
        <v>31</v>
      </c>
      <c r="D57" s="227" t="s">
        <v>34</v>
      </c>
      <c r="E57" s="227">
        <v>16.0</v>
      </c>
      <c r="F57" s="227">
        <v>0.0</v>
      </c>
      <c r="G57" s="227">
        <v>0.0</v>
      </c>
      <c r="H57" s="227">
        <v>0.0</v>
      </c>
      <c r="I57" s="227">
        <v>0.0</v>
      </c>
      <c r="J57" s="227">
        <v>0.0</v>
      </c>
      <c r="K57" s="227">
        <v>104.0</v>
      </c>
      <c r="L57" s="227">
        <v>1245.0</v>
      </c>
      <c r="M57" s="227">
        <v>5.0</v>
      </c>
      <c r="N57" s="227">
        <v>0.0</v>
      </c>
      <c r="O57" s="227">
        <v>9.7</v>
      </c>
      <c r="P57" s="227">
        <v>154.5</v>
      </c>
      <c r="Q57" s="227"/>
      <c r="R57" s="227"/>
      <c r="S57" s="227"/>
      <c r="T57" s="227"/>
      <c r="U57" s="3" t="str">
        <f t="shared" si="1"/>
        <v>#REF!</v>
      </c>
      <c r="V57" s="227"/>
      <c r="W57" s="227"/>
      <c r="X57" s="227"/>
      <c r="Y57" s="227"/>
      <c r="Z57" s="227"/>
    </row>
    <row r="58" ht="12.0" customHeight="1">
      <c r="A58" s="227">
        <v>51.0</v>
      </c>
      <c r="B58" s="227" t="s">
        <v>259</v>
      </c>
      <c r="C58" s="227" t="s">
        <v>68</v>
      </c>
      <c r="D58" s="227" t="s">
        <v>34</v>
      </c>
      <c r="E58" s="227">
        <v>16.0</v>
      </c>
      <c r="F58" s="227">
        <v>21.0</v>
      </c>
      <c r="G58" s="227">
        <v>0.0</v>
      </c>
      <c r="H58" s="227">
        <v>0.0</v>
      </c>
      <c r="I58" s="227">
        <v>0.0</v>
      </c>
      <c r="J58" s="227">
        <v>0.0</v>
      </c>
      <c r="K58" s="227">
        <v>109.0</v>
      </c>
      <c r="L58" s="227">
        <v>1156.0</v>
      </c>
      <c r="M58" s="227">
        <v>6.0</v>
      </c>
      <c r="N58" s="227">
        <v>1.0</v>
      </c>
      <c r="O58" s="227">
        <v>9.5</v>
      </c>
      <c r="P58" s="227">
        <v>152.44</v>
      </c>
      <c r="Q58" s="227"/>
      <c r="R58" s="227"/>
      <c r="S58" s="227"/>
      <c r="T58" s="227"/>
      <c r="U58" s="3" t="str">
        <f t="shared" si="1"/>
        <v>#REF!</v>
      </c>
      <c r="V58" s="227"/>
      <c r="W58" s="227"/>
      <c r="X58" s="227"/>
      <c r="Y58" s="227"/>
      <c r="Z58" s="227"/>
    </row>
    <row r="59" ht="12.0" customHeight="1">
      <c r="A59" s="227">
        <v>52.0</v>
      </c>
      <c r="B59" s="227" t="s">
        <v>130</v>
      </c>
      <c r="C59" s="227" t="s">
        <v>44</v>
      </c>
      <c r="D59" s="227" t="s">
        <v>34</v>
      </c>
      <c r="E59" s="227">
        <v>16.0</v>
      </c>
      <c r="F59" s="227">
        <v>0.0</v>
      </c>
      <c r="G59" s="227">
        <v>0.0</v>
      </c>
      <c r="H59" s="227">
        <v>0.0</v>
      </c>
      <c r="I59" s="227">
        <v>0.0</v>
      </c>
      <c r="J59" s="227">
        <v>0.0</v>
      </c>
      <c r="K59" s="227">
        <v>75.0</v>
      </c>
      <c r="L59" s="227">
        <v>1078.0</v>
      </c>
      <c r="M59" s="227">
        <v>8.0</v>
      </c>
      <c r="N59" s="227">
        <v>2.0</v>
      </c>
      <c r="O59" s="227">
        <v>9.5</v>
      </c>
      <c r="P59" s="227">
        <v>151.8</v>
      </c>
      <c r="Q59" s="227"/>
      <c r="R59" s="227"/>
      <c r="S59" s="227"/>
      <c r="T59" s="227"/>
      <c r="U59" s="3" t="str">
        <f t="shared" si="1"/>
        <v>#REF!</v>
      </c>
      <c r="V59" s="227"/>
      <c r="W59" s="227"/>
      <c r="X59" s="227"/>
      <c r="Y59" s="227"/>
      <c r="Z59" s="227"/>
    </row>
    <row r="60" ht="12.0" customHeight="1">
      <c r="A60" s="227">
        <v>53.0</v>
      </c>
      <c r="B60" s="227" t="s">
        <v>60</v>
      </c>
      <c r="C60" s="227" t="s">
        <v>47</v>
      </c>
      <c r="D60" s="227" t="s">
        <v>61</v>
      </c>
      <c r="E60" s="227">
        <v>15.0</v>
      </c>
      <c r="F60" s="227">
        <v>0.0</v>
      </c>
      <c r="G60" s="227">
        <v>0.0</v>
      </c>
      <c r="H60" s="227">
        <v>1.0</v>
      </c>
      <c r="I60" s="227">
        <v>7.0</v>
      </c>
      <c r="J60" s="227">
        <v>0.0</v>
      </c>
      <c r="K60" s="227">
        <v>83.0</v>
      </c>
      <c r="L60" s="227">
        <v>1038.0</v>
      </c>
      <c r="M60" s="227">
        <v>8.0</v>
      </c>
      <c r="N60" s="227">
        <v>0.0</v>
      </c>
      <c r="O60" s="227">
        <v>10.0</v>
      </c>
      <c r="P60" s="227">
        <v>150.5</v>
      </c>
      <c r="Q60" s="227"/>
      <c r="R60" s="227"/>
      <c r="S60" s="227"/>
      <c r="T60" s="227"/>
      <c r="U60" s="3" t="str">
        <f t="shared" si="1"/>
        <v>#REF!</v>
      </c>
      <c r="V60" s="227"/>
      <c r="W60" s="227"/>
      <c r="X60" s="227"/>
      <c r="Y60" s="227"/>
      <c r="Z60" s="227"/>
    </row>
    <row r="61" ht="12.0" customHeight="1">
      <c r="A61" s="227">
        <v>54.0</v>
      </c>
      <c r="B61" s="227" t="s">
        <v>88</v>
      </c>
      <c r="C61" s="227" t="s">
        <v>36</v>
      </c>
      <c r="D61" s="227" t="s">
        <v>34</v>
      </c>
      <c r="E61" s="227">
        <v>16.0</v>
      </c>
      <c r="F61" s="227">
        <v>0.0</v>
      </c>
      <c r="G61" s="227">
        <v>0.0</v>
      </c>
      <c r="H61" s="227">
        <v>0.0</v>
      </c>
      <c r="I61" s="227">
        <v>11.0</v>
      </c>
      <c r="J61" s="227">
        <v>0.0</v>
      </c>
      <c r="K61" s="227">
        <v>91.0</v>
      </c>
      <c r="L61" s="227">
        <v>1276.0</v>
      </c>
      <c r="M61" s="227">
        <v>4.0</v>
      </c>
      <c r="N61" s="227">
        <v>2.0</v>
      </c>
      <c r="O61" s="227">
        <v>9.3</v>
      </c>
      <c r="P61" s="227">
        <v>148.7</v>
      </c>
      <c r="Q61" s="227"/>
      <c r="R61" s="227"/>
      <c r="S61" s="227"/>
      <c r="T61" s="227"/>
      <c r="U61" s="3" t="str">
        <f t="shared" si="1"/>
        <v>#REF!</v>
      </c>
      <c r="V61" s="227"/>
      <c r="W61" s="227"/>
      <c r="X61" s="227"/>
      <c r="Y61" s="227"/>
      <c r="Z61" s="227"/>
    </row>
    <row r="62" ht="12.0" customHeight="1">
      <c r="A62" s="227">
        <v>55.0</v>
      </c>
      <c r="B62" s="227" t="s">
        <v>16</v>
      </c>
      <c r="C62" s="227" t="s">
        <v>18</v>
      </c>
      <c r="D62" s="227" t="s">
        <v>17</v>
      </c>
      <c r="E62" s="227">
        <v>16.0</v>
      </c>
      <c r="F62" s="227">
        <v>0.0</v>
      </c>
      <c r="G62" s="227">
        <v>0.0</v>
      </c>
      <c r="H62" s="227">
        <v>0.0</v>
      </c>
      <c r="I62" s="227">
        <v>435.0</v>
      </c>
      <c r="J62" s="227">
        <v>2.0</v>
      </c>
      <c r="K62" s="227">
        <v>80.0</v>
      </c>
      <c r="L62" s="227">
        <v>651.0</v>
      </c>
      <c r="M62" s="227">
        <v>5.0</v>
      </c>
      <c r="N62" s="227">
        <v>1.0</v>
      </c>
      <c r="O62" s="227">
        <v>9.3</v>
      </c>
      <c r="P62" s="227">
        <v>148.6</v>
      </c>
      <c r="Q62" s="227"/>
      <c r="R62" s="227"/>
      <c r="S62" s="227"/>
      <c r="T62" s="227"/>
      <c r="U62" s="3" t="str">
        <f t="shared" si="1"/>
        <v>#REF!</v>
      </c>
      <c r="V62" s="227"/>
      <c r="W62" s="227"/>
      <c r="X62" s="227"/>
      <c r="Y62" s="227"/>
      <c r="Z62" s="227"/>
    </row>
    <row r="63" ht="12.0" customHeight="1">
      <c r="A63" s="227">
        <v>56.0</v>
      </c>
      <c r="B63" s="227" t="s">
        <v>38</v>
      </c>
      <c r="C63" s="227" t="s">
        <v>39</v>
      </c>
      <c r="D63" s="227" t="s">
        <v>34</v>
      </c>
      <c r="E63" s="227">
        <v>14.0</v>
      </c>
      <c r="F63" s="227">
        <v>0.0</v>
      </c>
      <c r="G63" s="227">
        <v>0.0</v>
      </c>
      <c r="H63" s="227">
        <v>0.0</v>
      </c>
      <c r="I63" s="227">
        <v>0.0</v>
      </c>
      <c r="J63" s="227">
        <v>0.0</v>
      </c>
      <c r="K63" s="227">
        <v>74.0</v>
      </c>
      <c r="L63" s="227">
        <v>885.0</v>
      </c>
      <c r="M63" s="227">
        <v>10.0</v>
      </c>
      <c r="N63" s="227">
        <v>0.0</v>
      </c>
      <c r="O63" s="227">
        <v>10.6</v>
      </c>
      <c r="P63" s="227">
        <v>148.5</v>
      </c>
      <c r="Q63" s="227"/>
      <c r="R63" s="227"/>
      <c r="S63" s="227"/>
      <c r="T63" s="227"/>
      <c r="U63" s="3" t="str">
        <f t="shared" si="1"/>
        <v>#REF!</v>
      </c>
      <c r="V63" s="227"/>
      <c r="W63" s="227"/>
      <c r="X63" s="227"/>
      <c r="Y63" s="227"/>
      <c r="Z63" s="227"/>
    </row>
    <row r="64" ht="12.0" customHeight="1">
      <c r="A64" s="227">
        <v>57.0</v>
      </c>
      <c r="B64" s="227" t="s">
        <v>1719</v>
      </c>
      <c r="C64" s="227" t="s">
        <v>85</v>
      </c>
      <c r="D64" s="227" t="s">
        <v>34</v>
      </c>
      <c r="E64" s="227">
        <v>16.0</v>
      </c>
      <c r="F64" s="227">
        <v>0.0</v>
      </c>
      <c r="G64" s="227">
        <v>0.0</v>
      </c>
      <c r="H64" s="227">
        <v>0.0</v>
      </c>
      <c r="I64" s="227">
        <v>-8.0</v>
      </c>
      <c r="J64" s="227">
        <v>0.0</v>
      </c>
      <c r="K64" s="227">
        <v>75.0</v>
      </c>
      <c r="L64" s="227">
        <v>991.0</v>
      </c>
      <c r="M64" s="227">
        <v>8.0</v>
      </c>
      <c r="N64" s="227">
        <v>0.0</v>
      </c>
      <c r="O64" s="227">
        <v>9.3</v>
      </c>
      <c r="P64" s="227">
        <v>148.3</v>
      </c>
      <c r="Q64" s="227"/>
      <c r="R64" s="227"/>
      <c r="S64" s="227"/>
      <c r="T64" s="227"/>
      <c r="U64" s="3" t="str">
        <f t="shared" si="1"/>
        <v>#REF!</v>
      </c>
      <c r="V64" s="227"/>
      <c r="W64" s="227"/>
      <c r="X64" s="227"/>
      <c r="Y64" s="227"/>
      <c r="Z64" s="227"/>
    </row>
    <row r="65" ht="12.0" customHeight="1">
      <c r="A65" s="227">
        <v>58.0</v>
      </c>
      <c r="B65" s="227" t="s">
        <v>133</v>
      </c>
      <c r="C65" s="227" t="s">
        <v>117</v>
      </c>
      <c r="D65" s="227" t="s">
        <v>34</v>
      </c>
      <c r="E65" s="227">
        <v>16.0</v>
      </c>
      <c r="F65" s="227">
        <v>0.0</v>
      </c>
      <c r="G65" s="227">
        <v>0.0</v>
      </c>
      <c r="H65" s="227">
        <v>0.0</v>
      </c>
      <c r="I65" s="227">
        <v>-7.0</v>
      </c>
      <c r="J65" s="227">
        <v>0.0</v>
      </c>
      <c r="K65" s="227">
        <v>112.0</v>
      </c>
      <c r="L65" s="227">
        <v>987.0</v>
      </c>
      <c r="M65" s="227">
        <v>9.0</v>
      </c>
      <c r="N65" s="227">
        <v>2.0</v>
      </c>
      <c r="O65" s="227">
        <v>9.2</v>
      </c>
      <c r="P65" s="227">
        <v>148.0</v>
      </c>
      <c r="Q65" s="227"/>
      <c r="R65" s="227"/>
      <c r="S65" s="227"/>
      <c r="T65" s="227"/>
      <c r="U65" s="3" t="str">
        <f t="shared" si="1"/>
        <v>#REF!</v>
      </c>
      <c r="V65" s="227"/>
      <c r="W65" s="227"/>
      <c r="X65" s="227"/>
      <c r="Y65" s="227"/>
      <c r="Z65" s="227"/>
    </row>
    <row r="66" ht="12.0" customHeight="1">
      <c r="A66" s="227">
        <v>58.0</v>
      </c>
      <c r="B66" s="227" t="s">
        <v>1731</v>
      </c>
      <c r="C66" s="227" t="s">
        <v>77</v>
      </c>
      <c r="D66" s="227" t="s">
        <v>17</v>
      </c>
      <c r="E66" s="227">
        <v>15.0</v>
      </c>
      <c r="F66" s="227">
        <v>0.0</v>
      </c>
      <c r="G66" s="227">
        <v>0.0</v>
      </c>
      <c r="H66" s="227">
        <v>0.0</v>
      </c>
      <c r="I66" s="227">
        <v>973.0</v>
      </c>
      <c r="J66" s="227">
        <v>6.0</v>
      </c>
      <c r="K66" s="227">
        <v>23.0</v>
      </c>
      <c r="L66" s="227">
        <v>187.0</v>
      </c>
      <c r="M66" s="227">
        <v>0.0</v>
      </c>
      <c r="N66" s="227">
        <v>2.0</v>
      </c>
      <c r="O66" s="227">
        <v>9.9</v>
      </c>
      <c r="P66" s="227">
        <v>148.0</v>
      </c>
      <c r="Q66" s="227"/>
      <c r="R66" s="227"/>
      <c r="S66" s="227"/>
      <c r="T66" s="227"/>
      <c r="U66" s="3" t="str">
        <f t="shared" si="1"/>
        <v>#REF!</v>
      </c>
      <c r="V66" s="227"/>
      <c r="W66" s="227"/>
      <c r="X66" s="227"/>
      <c r="Y66" s="227"/>
      <c r="Z66" s="227"/>
    </row>
    <row r="67" ht="12.0" customHeight="1">
      <c r="A67" s="227">
        <v>60.0</v>
      </c>
      <c r="B67" s="227" t="s">
        <v>1907</v>
      </c>
      <c r="C67" s="227" t="s">
        <v>102</v>
      </c>
      <c r="D67" s="227" t="s">
        <v>17</v>
      </c>
      <c r="E67" s="227">
        <v>16.0</v>
      </c>
      <c r="F67" s="227">
        <v>0.0</v>
      </c>
      <c r="G67" s="227">
        <v>0.0</v>
      </c>
      <c r="H67" s="227">
        <v>0.0</v>
      </c>
      <c r="I67" s="227">
        <v>1007.0</v>
      </c>
      <c r="J67" s="227">
        <v>3.0</v>
      </c>
      <c r="K67" s="227">
        <v>28.0</v>
      </c>
      <c r="L67" s="227">
        <v>224.0</v>
      </c>
      <c r="M67" s="227">
        <v>1.0</v>
      </c>
      <c r="N67" s="227">
        <v>1.0</v>
      </c>
      <c r="O67" s="227">
        <v>9.2</v>
      </c>
      <c r="P67" s="227">
        <v>147.1</v>
      </c>
      <c r="Q67" s="227"/>
      <c r="R67" s="227"/>
      <c r="S67" s="227"/>
      <c r="T67" s="227"/>
      <c r="U67" s="3" t="str">
        <f t="shared" si="1"/>
        <v>#REF!</v>
      </c>
      <c r="V67" s="227"/>
      <c r="W67" s="227"/>
      <c r="X67" s="227"/>
      <c r="Y67" s="227"/>
      <c r="Z67" s="227"/>
    </row>
    <row r="68" ht="12.0" customHeight="1">
      <c r="A68" s="227">
        <v>61.0</v>
      </c>
      <c r="B68" s="227" t="s">
        <v>354</v>
      </c>
      <c r="C68" s="227" t="s">
        <v>111</v>
      </c>
      <c r="D68" s="227" t="s">
        <v>17</v>
      </c>
      <c r="E68" s="227">
        <v>16.0</v>
      </c>
      <c r="F68" s="227">
        <v>0.0</v>
      </c>
      <c r="G68" s="227">
        <v>0.0</v>
      </c>
      <c r="H68" s="227">
        <v>0.0</v>
      </c>
      <c r="I68" s="227">
        <v>961.0</v>
      </c>
      <c r="J68" s="227">
        <v>3.0</v>
      </c>
      <c r="K68" s="227">
        <v>29.0</v>
      </c>
      <c r="L68" s="227">
        <v>245.0</v>
      </c>
      <c r="M68" s="227">
        <v>1.0</v>
      </c>
      <c r="N68" s="227">
        <v>0.0</v>
      </c>
      <c r="O68" s="227">
        <v>9.0</v>
      </c>
      <c r="P68" s="227">
        <v>144.6</v>
      </c>
      <c r="Q68" s="227"/>
      <c r="R68" s="227"/>
      <c r="S68" s="227"/>
      <c r="T68" s="227"/>
      <c r="U68" s="3" t="str">
        <f t="shared" si="1"/>
        <v>#REF!</v>
      </c>
      <c r="V68" s="227"/>
      <c r="W68" s="227"/>
      <c r="X68" s="227"/>
      <c r="Y68" s="227"/>
      <c r="Z68" s="227"/>
    </row>
    <row r="69" ht="12.0" customHeight="1">
      <c r="A69" s="227">
        <v>62.0</v>
      </c>
      <c r="B69" s="227" t="s">
        <v>1429</v>
      </c>
      <c r="C69" s="227" t="s">
        <v>50</v>
      </c>
      <c r="D69" s="227" t="s">
        <v>17</v>
      </c>
      <c r="E69" s="227">
        <v>15.0</v>
      </c>
      <c r="F69" s="227">
        <v>0.0</v>
      </c>
      <c r="G69" s="227">
        <v>0.0</v>
      </c>
      <c r="H69" s="227">
        <v>0.0</v>
      </c>
      <c r="I69" s="227">
        <v>891.0</v>
      </c>
      <c r="J69" s="227">
        <v>7.0</v>
      </c>
      <c r="K69" s="227">
        <v>20.0</v>
      </c>
      <c r="L69" s="227">
        <v>151.0</v>
      </c>
      <c r="M69" s="227">
        <v>0.0</v>
      </c>
      <c r="N69" s="227">
        <v>1.0</v>
      </c>
      <c r="O69" s="227">
        <v>9.6</v>
      </c>
      <c r="P69" s="227">
        <v>144.2</v>
      </c>
      <c r="Q69" s="227"/>
      <c r="R69" s="227"/>
      <c r="S69" s="227"/>
      <c r="T69" s="227"/>
      <c r="U69" s="3" t="str">
        <f t="shared" si="1"/>
        <v>#REF!</v>
      </c>
      <c r="V69" s="227"/>
      <c r="W69" s="227"/>
      <c r="X69" s="227"/>
      <c r="Y69" s="227"/>
      <c r="Z69" s="227"/>
    </row>
    <row r="70" ht="12.0" customHeight="1">
      <c r="A70" s="227">
        <v>63.0</v>
      </c>
      <c r="B70" s="227" t="s">
        <v>175</v>
      </c>
      <c r="C70" s="227" t="s">
        <v>36</v>
      </c>
      <c r="D70" s="227" t="s">
        <v>17</v>
      </c>
      <c r="E70" s="227">
        <v>16.0</v>
      </c>
      <c r="F70" s="227">
        <v>0.0</v>
      </c>
      <c r="G70" s="227">
        <v>0.0</v>
      </c>
      <c r="H70" s="227">
        <v>0.0</v>
      </c>
      <c r="I70" s="227">
        <v>842.0</v>
      </c>
      <c r="J70" s="227">
        <v>8.0</v>
      </c>
      <c r="K70" s="227">
        <v>15.0</v>
      </c>
      <c r="L70" s="227">
        <v>103.0</v>
      </c>
      <c r="M70" s="227">
        <v>0.0</v>
      </c>
      <c r="N70" s="227">
        <v>0.0</v>
      </c>
      <c r="O70" s="227">
        <v>8.9</v>
      </c>
      <c r="P70" s="227">
        <v>142.5</v>
      </c>
      <c r="Q70" s="227"/>
      <c r="R70" s="227"/>
      <c r="S70" s="227"/>
      <c r="T70" s="227"/>
      <c r="U70" s="3" t="str">
        <f t="shared" si="1"/>
        <v>#REF!</v>
      </c>
      <c r="V70" s="227"/>
      <c r="W70" s="227"/>
      <c r="X70" s="227"/>
      <c r="Y70" s="227"/>
      <c r="Z70" s="227"/>
    </row>
    <row r="71" ht="12.0" customHeight="1">
      <c r="A71" s="227">
        <v>64.0</v>
      </c>
      <c r="B71" s="227" t="s">
        <v>207</v>
      </c>
      <c r="C71" s="227" t="s">
        <v>41</v>
      </c>
      <c r="D71" s="227" t="s">
        <v>17</v>
      </c>
      <c r="E71" s="227">
        <v>16.0</v>
      </c>
      <c r="F71" s="227">
        <v>0.0</v>
      </c>
      <c r="G71" s="227">
        <v>0.0</v>
      </c>
      <c r="H71" s="227">
        <v>0.0</v>
      </c>
      <c r="I71" s="227">
        <v>348.0</v>
      </c>
      <c r="J71" s="227">
        <v>4.0</v>
      </c>
      <c r="K71" s="227">
        <v>74.0</v>
      </c>
      <c r="L71" s="227">
        <v>693.0</v>
      </c>
      <c r="M71" s="227">
        <v>3.0</v>
      </c>
      <c r="N71" s="227">
        <v>2.0</v>
      </c>
      <c r="O71" s="227">
        <v>8.9</v>
      </c>
      <c r="P71" s="227">
        <v>142.1</v>
      </c>
      <c r="Q71" s="227"/>
      <c r="R71" s="227"/>
      <c r="S71" s="227"/>
      <c r="T71" s="227"/>
      <c r="U71" s="3" t="str">
        <f t="shared" si="1"/>
        <v>#REF!</v>
      </c>
      <c r="V71" s="227"/>
      <c r="W71" s="227"/>
      <c r="X71" s="227"/>
      <c r="Y71" s="227"/>
      <c r="Z71" s="227"/>
    </row>
    <row r="72" ht="12.0" customHeight="1">
      <c r="A72" s="227">
        <v>65.0</v>
      </c>
      <c r="B72" s="227" t="s">
        <v>159</v>
      </c>
      <c r="C72" s="227" t="s">
        <v>53</v>
      </c>
      <c r="D72" s="227" t="s">
        <v>17</v>
      </c>
      <c r="E72" s="227">
        <v>15.0</v>
      </c>
      <c r="F72" s="227">
        <v>0.0</v>
      </c>
      <c r="G72" s="227">
        <v>0.0</v>
      </c>
      <c r="H72" s="227">
        <v>0.0</v>
      </c>
      <c r="I72" s="227">
        <v>628.0</v>
      </c>
      <c r="J72" s="227">
        <v>5.0</v>
      </c>
      <c r="K72" s="227">
        <v>27.0</v>
      </c>
      <c r="L72" s="227">
        <v>299.0</v>
      </c>
      <c r="M72" s="227">
        <v>3.0</v>
      </c>
      <c r="N72" s="227">
        <v>0.0</v>
      </c>
      <c r="O72" s="227">
        <v>9.4</v>
      </c>
      <c r="P72" s="227">
        <v>140.7</v>
      </c>
      <c r="Q72" s="227"/>
      <c r="R72" s="227"/>
      <c r="S72" s="227"/>
      <c r="T72" s="227"/>
      <c r="U72" s="3" t="str">
        <f t="shared" si="1"/>
        <v>#REF!</v>
      </c>
      <c r="V72" s="227"/>
      <c r="W72" s="227"/>
      <c r="X72" s="227"/>
      <c r="Y72" s="227"/>
      <c r="Z72" s="227"/>
    </row>
    <row r="73" ht="12.0" customHeight="1">
      <c r="A73" s="227">
        <v>66.0</v>
      </c>
      <c r="B73" s="227" t="s">
        <v>246</v>
      </c>
      <c r="C73" s="227" t="s">
        <v>66</v>
      </c>
      <c r="D73" s="227" t="s">
        <v>34</v>
      </c>
      <c r="E73" s="227">
        <v>16.0</v>
      </c>
      <c r="F73" s="227">
        <v>0.0</v>
      </c>
      <c r="G73" s="227">
        <v>0.0</v>
      </c>
      <c r="H73" s="227">
        <v>0.0</v>
      </c>
      <c r="I73" s="227">
        <v>0.0</v>
      </c>
      <c r="J73" s="227">
        <v>0.0</v>
      </c>
      <c r="K73" s="227">
        <v>57.0</v>
      </c>
      <c r="L73" s="227">
        <v>789.0</v>
      </c>
      <c r="M73" s="227">
        <v>9.0</v>
      </c>
      <c r="N73" s="227">
        <v>0.0</v>
      </c>
      <c r="O73" s="227">
        <v>8.7</v>
      </c>
      <c r="P73" s="227">
        <v>138.9</v>
      </c>
      <c r="Q73" s="227"/>
      <c r="R73" s="227"/>
      <c r="S73" s="227"/>
      <c r="T73" s="227"/>
      <c r="U73" s="3" t="str">
        <f t="shared" si="1"/>
        <v>#REF!</v>
      </c>
      <c r="V73" s="227"/>
      <c r="W73" s="227"/>
      <c r="X73" s="227"/>
      <c r="Y73" s="227"/>
      <c r="Z73" s="227"/>
    </row>
    <row r="74" ht="12.0" customHeight="1">
      <c r="A74" s="227">
        <v>67.0</v>
      </c>
      <c r="B74" s="227" t="s">
        <v>212</v>
      </c>
      <c r="C74" s="227" t="s">
        <v>114</v>
      </c>
      <c r="D74" s="227" t="s">
        <v>34</v>
      </c>
      <c r="E74" s="227">
        <v>16.0</v>
      </c>
      <c r="F74" s="227">
        <v>0.0</v>
      </c>
      <c r="G74" s="227">
        <v>0.0</v>
      </c>
      <c r="H74" s="227">
        <v>0.0</v>
      </c>
      <c r="I74" s="227">
        <v>9.0</v>
      </c>
      <c r="J74" s="227">
        <v>0.0</v>
      </c>
      <c r="K74" s="227">
        <v>63.0</v>
      </c>
      <c r="L74" s="227">
        <v>941.0</v>
      </c>
      <c r="M74" s="227">
        <v>7.0</v>
      </c>
      <c r="N74" s="227">
        <v>0.0</v>
      </c>
      <c r="O74" s="227">
        <v>8.6</v>
      </c>
      <c r="P74" s="227">
        <v>137.0</v>
      </c>
      <c r="Q74" s="227"/>
      <c r="R74" s="227"/>
      <c r="S74" s="227"/>
      <c r="T74" s="227"/>
      <c r="U74" s="3" t="str">
        <f t="shared" si="1"/>
        <v>#REF!</v>
      </c>
      <c r="V74" s="227"/>
      <c r="W74" s="227"/>
      <c r="X74" s="227"/>
      <c r="Y74" s="227"/>
      <c r="Z74" s="227"/>
    </row>
    <row r="75" ht="12.0" customHeight="1">
      <c r="A75" s="227">
        <v>68.0</v>
      </c>
      <c r="B75" s="227" t="s">
        <v>392</v>
      </c>
      <c r="C75" s="227" t="s">
        <v>83</v>
      </c>
      <c r="D75" s="227" t="s">
        <v>75</v>
      </c>
      <c r="E75" s="227">
        <v>12.0</v>
      </c>
      <c r="F75" s="227">
        <v>2193.0</v>
      </c>
      <c r="G75" s="227">
        <v>7.0</v>
      </c>
      <c r="H75" s="227">
        <v>7.0</v>
      </c>
      <c r="I75" s="227">
        <v>248.0</v>
      </c>
      <c r="J75" s="227">
        <v>2.0</v>
      </c>
      <c r="K75" s="227">
        <v>0.0</v>
      </c>
      <c r="L75" s="227">
        <v>0.0</v>
      </c>
      <c r="M75" s="227">
        <v>0.0</v>
      </c>
      <c r="N75" s="227">
        <v>3.0</v>
      </c>
      <c r="O75" s="227">
        <v>11.2</v>
      </c>
      <c r="P75" s="227">
        <v>134.52</v>
      </c>
      <c r="Q75" s="227"/>
      <c r="R75" s="227"/>
      <c r="S75" s="227"/>
      <c r="T75" s="227"/>
      <c r="U75" s="3" t="str">
        <f t="shared" si="1"/>
        <v>#REF!</v>
      </c>
      <c r="V75" s="227"/>
      <c r="W75" s="227"/>
      <c r="X75" s="227"/>
      <c r="Y75" s="227"/>
      <c r="Z75" s="227"/>
    </row>
    <row r="76" ht="12.0" customHeight="1">
      <c r="A76" s="227">
        <v>69.0</v>
      </c>
      <c r="B76" s="227" t="s">
        <v>122</v>
      </c>
      <c r="C76" s="227" t="s">
        <v>36</v>
      </c>
      <c r="D76" s="227" t="s">
        <v>34</v>
      </c>
      <c r="E76" s="227">
        <v>14.0</v>
      </c>
      <c r="F76" s="227">
        <v>0.0</v>
      </c>
      <c r="G76" s="227">
        <v>0.0</v>
      </c>
      <c r="H76" s="227">
        <v>0.0</v>
      </c>
      <c r="I76" s="227">
        <v>13.0</v>
      </c>
      <c r="J76" s="227">
        <v>0.0</v>
      </c>
      <c r="K76" s="227">
        <v>64.0</v>
      </c>
      <c r="L76" s="227">
        <v>849.0</v>
      </c>
      <c r="M76" s="227">
        <v>8.0</v>
      </c>
      <c r="N76" s="227">
        <v>0.0</v>
      </c>
      <c r="O76" s="227">
        <v>9.6</v>
      </c>
      <c r="P76" s="227">
        <v>134.2</v>
      </c>
      <c r="Q76" s="227"/>
      <c r="R76" s="227"/>
      <c r="S76" s="227"/>
      <c r="T76" s="227"/>
      <c r="U76" s="3" t="str">
        <f t="shared" si="1"/>
        <v>#REF!</v>
      </c>
      <c r="V76" s="227"/>
      <c r="W76" s="227"/>
      <c r="X76" s="227"/>
      <c r="Y76" s="227"/>
      <c r="Z76" s="227"/>
    </row>
    <row r="77" ht="12.0" customHeight="1">
      <c r="A77" s="227">
        <v>70.0</v>
      </c>
      <c r="B77" s="227" t="s">
        <v>89</v>
      </c>
      <c r="C77" s="227" t="s">
        <v>90</v>
      </c>
      <c r="D77" s="227" t="s">
        <v>34</v>
      </c>
      <c r="E77" s="227">
        <v>14.0</v>
      </c>
      <c r="F77" s="227">
        <v>0.0</v>
      </c>
      <c r="G77" s="227">
        <v>0.0</v>
      </c>
      <c r="H77" s="227">
        <v>0.0</v>
      </c>
      <c r="I77" s="227">
        <v>0.0</v>
      </c>
      <c r="J77" s="227">
        <v>0.0</v>
      </c>
      <c r="K77" s="227">
        <v>58.0</v>
      </c>
      <c r="L77" s="227">
        <v>917.0</v>
      </c>
      <c r="M77" s="227">
        <v>7.0</v>
      </c>
      <c r="N77" s="227">
        <v>0.0</v>
      </c>
      <c r="O77" s="227">
        <v>9.6</v>
      </c>
      <c r="P77" s="227">
        <v>133.7</v>
      </c>
      <c r="Q77" s="227"/>
      <c r="R77" s="227"/>
      <c r="S77" s="227"/>
      <c r="T77" s="227"/>
      <c r="U77" s="3" t="str">
        <f t="shared" si="1"/>
        <v>#REF!</v>
      </c>
      <c r="V77" s="227"/>
      <c r="W77" s="227"/>
      <c r="X77" s="227"/>
      <c r="Y77" s="227"/>
      <c r="Z77" s="227"/>
    </row>
    <row r="78" ht="12.0" customHeight="1">
      <c r="A78" s="227">
        <v>71.0</v>
      </c>
      <c r="B78" s="227" t="s">
        <v>2848</v>
      </c>
      <c r="C78" s="227" t="s">
        <v>27</v>
      </c>
      <c r="D78" s="227" t="s">
        <v>17</v>
      </c>
      <c r="E78" s="227">
        <v>15.0</v>
      </c>
      <c r="F78" s="227">
        <v>0.0</v>
      </c>
      <c r="G78" s="227">
        <v>0.0</v>
      </c>
      <c r="H78" s="227">
        <v>0.0</v>
      </c>
      <c r="I78" s="227">
        <v>659.0</v>
      </c>
      <c r="J78" s="227">
        <v>6.0</v>
      </c>
      <c r="K78" s="227">
        <v>39.0</v>
      </c>
      <c r="L78" s="227">
        <v>266.0</v>
      </c>
      <c r="M78" s="227">
        <v>1.0</v>
      </c>
      <c r="N78" s="227">
        <v>1.0</v>
      </c>
      <c r="O78" s="227">
        <v>8.8</v>
      </c>
      <c r="P78" s="227">
        <v>132.5</v>
      </c>
      <c r="Q78" s="227"/>
      <c r="R78" s="227"/>
      <c r="S78" s="227"/>
      <c r="T78" s="227"/>
      <c r="U78" s="3" t="str">
        <f t="shared" si="1"/>
        <v>#REF!</v>
      </c>
      <c r="V78" s="227"/>
      <c r="W78" s="227"/>
      <c r="X78" s="227"/>
      <c r="Y78" s="227"/>
      <c r="Z78" s="227"/>
    </row>
    <row r="79" ht="12.0" customHeight="1">
      <c r="A79" s="227">
        <v>71.0</v>
      </c>
      <c r="B79" s="227" t="s">
        <v>197</v>
      </c>
      <c r="C79" s="227" t="s">
        <v>70</v>
      </c>
      <c r="D79" s="227" t="s">
        <v>34</v>
      </c>
      <c r="E79" s="227">
        <v>16.0</v>
      </c>
      <c r="F79" s="227">
        <v>0.0</v>
      </c>
      <c r="G79" s="227">
        <v>0.0</v>
      </c>
      <c r="H79" s="227">
        <v>0.0</v>
      </c>
      <c r="I79" s="227">
        <v>22.0</v>
      </c>
      <c r="J79" s="227">
        <v>0.0</v>
      </c>
      <c r="K79" s="227">
        <v>92.0</v>
      </c>
      <c r="L79" s="227">
        <v>1003.0</v>
      </c>
      <c r="M79" s="227">
        <v>5.0</v>
      </c>
      <c r="N79" s="227">
        <v>1.0</v>
      </c>
      <c r="O79" s="227">
        <v>8.3</v>
      </c>
      <c r="P79" s="227">
        <v>132.5</v>
      </c>
      <c r="Q79" s="227"/>
      <c r="R79" s="227"/>
      <c r="S79" s="227"/>
      <c r="T79" s="227"/>
      <c r="U79" s="3" t="str">
        <f t="shared" si="1"/>
        <v>#REF!</v>
      </c>
      <c r="V79" s="227"/>
      <c r="W79" s="227"/>
      <c r="X79" s="227"/>
      <c r="Y79" s="227"/>
      <c r="Z79" s="227"/>
    </row>
    <row r="80" ht="12.0" customHeight="1">
      <c r="A80" s="227">
        <v>73.0</v>
      </c>
      <c r="B80" s="227" t="s">
        <v>73</v>
      </c>
      <c r="C80" s="227" t="s">
        <v>58</v>
      </c>
      <c r="D80" s="227" t="s">
        <v>34</v>
      </c>
      <c r="E80" s="227">
        <v>15.0</v>
      </c>
      <c r="F80" s="227">
        <v>0.0</v>
      </c>
      <c r="G80" s="227">
        <v>0.0</v>
      </c>
      <c r="H80" s="227">
        <v>0.0</v>
      </c>
      <c r="I80" s="227">
        <v>0.0</v>
      </c>
      <c r="J80" s="227">
        <v>0.0</v>
      </c>
      <c r="K80" s="227">
        <v>71.0</v>
      </c>
      <c r="L80" s="227">
        <v>1001.0</v>
      </c>
      <c r="M80" s="227">
        <v>5.0</v>
      </c>
      <c r="N80" s="227">
        <v>0.0</v>
      </c>
      <c r="O80" s="227">
        <v>8.8</v>
      </c>
      <c r="P80" s="227">
        <v>132.1</v>
      </c>
      <c r="Q80" s="227"/>
      <c r="R80" s="227"/>
      <c r="S80" s="227"/>
      <c r="T80" s="227"/>
      <c r="U80" s="3" t="str">
        <f t="shared" si="1"/>
        <v>#REF!</v>
      </c>
      <c r="V80" s="227"/>
      <c r="W80" s="227"/>
      <c r="X80" s="227"/>
      <c r="Y80" s="227"/>
      <c r="Z80" s="227"/>
    </row>
    <row r="81" ht="12.0" customHeight="1">
      <c r="A81" s="227">
        <v>74.0</v>
      </c>
      <c r="B81" s="227" t="s">
        <v>450</v>
      </c>
      <c r="C81" s="227" t="s">
        <v>18</v>
      </c>
      <c r="D81" s="227" t="s">
        <v>34</v>
      </c>
      <c r="E81" s="227">
        <v>16.0</v>
      </c>
      <c r="F81" s="227">
        <v>0.0</v>
      </c>
      <c r="G81" s="227">
        <v>0.0</v>
      </c>
      <c r="H81" s="227">
        <v>0.0</v>
      </c>
      <c r="I81" s="227">
        <v>0.0</v>
      </c>
      <c r="J81" s="227">
        <v>0.0</v>
      </c>
      <c r="K81" s="227">
        <v>63.0</v>
      </c>
      <c r="L81" s="227">
        <v>840.0</v>
      </c>
      <c r="M81" s="227">
        <v>8.0</v>
      </c>
      <c r="N81" s="227">
        <v>0.0</v>
      </c>
      <c r="O81" s="227">
        <v>8.2</v>
      </c>
      <c r="P81" s="227">
        <v>132.0</v>
      </c>
      <c r="Q81" s="227"/>
      <c r="R81" s="227"/>
      <c r="S81" s="227"/>
      <c r="T81" s="227"/>
      <c r="U81" s="3" t="str">
        <f t="shared" si="1"/>
        <v>#REF!</v>
      </c>
      <c r="V81" s="227"/>
      <c r="W81" s="227"/>
      <c r="X81" s="227"/>
      <c r="Y81" s="227"/>
      <c r="Z81" s="227"/>
    </row>
    <row r="82" ht="12.0" customHeight="1">
      <c r="A82" s="227">
        <v>75.0</v>
      </c>
      <c r="B82" s="227" t="s">
        <v>1127</v>
      </c>
      <c r="C82" s="227" t="s">
        <v>66</v>
      </c>
      <c r="D82" s="227" t="s">
        <v>34</v>
      </c>
      <c r="E82" s="227">
        <v>16.0</v>
      </c>
      <c r="F82" s="227">
        <v>0.0</v>
      </c>
      <c r="G82" s="227">
        <v>0.0</v>
      </c>
      <c r="H82" s="227">
        <v>0.0</v>
      </c>
      <c r="I82" s="227">
        <v>7.0</v>
      </c>
      <c r="J82" s="227">
        <v>1.0</v>
      </c>
      <c r="K82" s="227">
        <v>62.0</v>
      </c>
      <c r="L82" s="227">
        <v>768.0</v>
      </c>
      <c r="M82" s="227">
        <v>8.0</v>
      </c>
      <c r="N82" s="227">
        <v>0.0</v>
      </c>
      <c r="O82" s="227">
        <v>8.2</v>
      </c>
      <c r="P82" s="227">
        <v>131.5</v>
      </c>
      <c r="Q82" s="227"/>
      <c r="R82" s="227"/>
      <c r="S82" s="227"/>
      <c r="T82" s="227"/>
      <c r="U82" s="3" t="str">
        <f t="shared" si="1"/>
        <v>#REF!</v>
      </c>
      <c r="V82" s="227"/>
      <c r="W82" s="227"/>
      <c r="X82" s="227"/>
      <c r="Y82" s="227"/>
      <c r="Z82" s="227"/>
    </row>
    <row r="83" ht="12.0" customHeight="1">
      <c r="A83" s="227">
        <v>76.0</v>
      </c>
      <c r="B83" s="227" t="s">
        <v>164</v>
      </c>
      <c r="C83" s="227" t="s">
        <v>39</v>
      </c>
      <c r="D83" s="227" t="s">
        <v>75</v>
      </c>
      <c r="E83" s="227">
        <v>7.0</v>
      </c>
      <c r="F83" s="227">
        <v>1675.0</v>
      </c>
      <c r="G83" s="227">
        <v>16.0</v>
      </c>
      <c r="H83" s="227">
        <v>6.0</v>
      </c>
      <c r="I83" s="227">
        <v>126.0</v>
      </c>
      <c r="J83" s="227">
        <v>0.0</v>
      </c>
      <c r="K83" s="227">
        <v>0.0</v>
      </c>
      <c r="L83" s="227">
        <v>0.0</v>
      </c>
      <c r="M83" s="227">
        <v>0.0</v>
      </c>
      <c r="N83" s="227">
        <v>1.0</v>
      </c>
      <c r="O83" s="227">
        <v>18.5</v>
      </c>
      <c r="P83" s="227">
        <v>129.6</v>
      </c>
      <c r="Q83" s="227"/>
      <c r="R83" s="227"/>
      <c r="S83" s="227"/>
      <c r="T83" s="227"/>
      <c r="U83" s="3" t="str">
        <f t="shared" si="1"/>
        <v>#REF!</v>
      </c>
      <c r="V83" s="227"/>
      <c r="W83" s="227"/>
      <c r="X83" s="227"/>
      <c r="Y83" s="227"/>
      <c r="Z83" s="227"/>
    </row>
    <row r="84" ht="12.0" customHeight="1">
      <c r="A84" s="227">
        <v>77.0</v>
      </c>
      <c r="B84" s="227" t="s">
        <v>108</v>
      </c>
      <c r="C84" s="227" t="s">
        <v>66</v>
      </c>
      <c r="D84" s="227" t="s">
        <v>61</v>
      </c>
      <c r="E84" s="227">
        <v>14.0</v>
      </c>
      <c r="F84" s="227">
        <v>0.0</v>
      </c>
      <c r="G84" s="227">
        <v>0.0</v>
      </c>
      <c r="H84" s="227">
        <v>0.0</v>
      </c>
      <c r="I84" s="227">
        <v>0.0</v>
      </c>
      <c r="J84" s="227">
        <v>0.0</v>
      </c>
      <c r="K84" s="227">
        <v>74.0</v>
      </c>
      <c r="L84" s="227">
        <v>824.0</v>
      </c>
      <c r="M84" s="227">
        <v>8.0</v>
      </c>
      <c r="N84" s="227">
        <v>1.0</v>
      </c>
      <c r="O84" s="227">
        <v>9.2</v>
      </c>
      <c r="P84" s="227">
        <v>128.4</v>
      </c>
      <c r="Q84" s="227"/>
      <c r="R84" s="227"/>
      <c r="S84" s="227"/>
      <c r="T84" s="227"/>
      <c r="U84" s="3" t="str">
        <f t="shared" si="1"/>
        <v>#REF!</v>
      </c>
      <c r="V84" s="227"/>
      <c r="W84" s="227"/>
      <c r="X84" s="227"/>
      <c r="Y84" s="227"/>
      <c r="Z84" s="227"/>
    </row>
    <row r="85" ht="12.0" customHeight="1">
      <c r="A85" s="227">
        <v>78.0</v>
      </c>
      <c r="B85" s="227" t="s">
        <v>322</v>
      </c>
      <c r="C85" s="227" t="s">
        <v>36</v>
      </c>
      <c r="D85" s="227" t="s">
        <v>17</v>
      </c>
      <c r="E85" s="227">
        <v>16.0</v>
      </c>
      <c r="F85" s="227">
        <v>0.0</v>
      </c>
      <c r="G85" s="227">
        <v>0.0</v>
      </c>
      <c r="H85" s="227">
        <v>0.0</v>
      </c>
      <c r="I85" s="227">
        <v>570.0</v>
      </c>
      <c r="J85" s="227">
        <v>3.0</v>
      </c>
      <c r="K85" s="227">
        <v>51.0</v>
      </c>
      <c r="L85" s="227">
        <v>421.0</v>
      </c>
      <c r="M85" s="227">
        <v>2.0</v>
      </c>
      <c r="N85" s="227">
        <v>2.0</v>
      </c>
      <c r="O85" s="227">
        <v>7.9</v>
      </c>
      <c r="P85" s="227">
        <v>127.1</v>
      </c>
      <c r="Q85" s="227"/>
      <c r="R85" s="227"/>
      <c r="S85" s="227"/>
      <c r="T85" s="227"/>
      <c r="U85" s="3" t="str">
        <f t="shared" si="1"/>
        <v>#REF!</v>
      </c>
      <c r="V85" s="227"/>
      <c r="W85" s="227"/>
      <c r="X85" s="227"/>
      <c r="Y85" s="227"/>
      <c r="Z85" s="227"/>
    </row>
    <row r="86" ht="12.0" customHeight="1">
      <c r="A86" s="227">
        <v>79.0</v>
      </c>
      <c r="B86" s="227" t="s">
        <v>4675</v>
      </c>
      <c r="C86" s="227" t="s">
        <v>102</v>
      </c>
      <c r="D86" s="227" t="s">
        <v>75</v>
      </c>
      <c r="E86" s="227">
        <v>11.0</v>
      </c>
      <c r="F86" s="227">
        <v>2285.0</v>
      </c>
      <c r="G86" s="227">
        <v>12.0</v>
      </c>
      <c r="H86" s="227">
        <v>14.0</v>
      </c>
      <c r="I86" s="227">
        <v>127.0</v>
      </c>
      <c r="J86" s="227">
        <v>1.0</v>
      </c>
      <c r="K86" s="227">
        <v>0.0</v>
      </c>
      <c r="L86" s="227">
        <v>0.0</v>
      </c>
      <c r="M86" s="227">
        <v>0.0</v>
      </c>
      <c r="N86" s="227">
        <v>2.0</v>
      </c>
      <c r="O86" s="227">
        <v>11.5</v>
      </c>
      <c r="P86" s="227">
        <v>126.1</v>
      </c>
      <c r="Q86" s="227"/>
      <c r="R86" s="227"/>
      <c r="S86" s="227"/>
      <c r="T86" s="227"/>
      <c r="U86" s="3" t="str">
        <f t="shared" si="1"/>
        <v>#REF!</v>
      </c>
      <c r="V86" s="227"/>
      <c r="W86" s="227"/>
      <c r="X86" s="227"/>
      <c r="Y86" s="227"/>
      <c r="Z86" s="227"/>
    </row>
    <row r="87" ht="12.0" customHeight="1">
      <c r="A87" s="227">
        <v>80.0</v>
      </c>
      <c r="B87" s="227" t="s">
        <v>26</v>
      </c>
      <c r="C87" s="227" t="s">
        <v>27</v>
      </c>
      <c r="D87" s="227" t="s">
        <v>17</v>
      </c>
      <c r="E87" s="227">
        <v>16.0</v>
      </c>
      <c r="F87" s="227">
        <v>0.0</v>
      </c>
      <c r="G87" s="227">
        <v>0.0</v>
      </c>
      <c r="H87" s="227">
        <v>0.0</v>
      </c>
      <c r="I87" s="227">
        <v>744.0</v>
      </c>
      <c r="J87" s="227">
        <v>5.0</v>
      </c>
      <c r="K87" s="227">
        <v>11.0</v>
      </c>
      <c r="L87" s="227">
        <v>136.0</v>
      </c>
      <c r="M87" s="227">
        <v>1.0</v>
      </c>
      <c r="N87" s="227">
        <v>0.0</v>
      </c>
      <c r="O87" s="227">
        <v>7.8</v>
      </c>
      <c r="P87" s="227">
        <v>124.0</v>
      </c>
      <c r="Q87" s="227"/>
      <c r="R87" s="227"/>
      <c r="S87" s="227"/>
      <c r="T87" s="227"/>
      <c r="U87" s="3" t="str">
        <f t="shared" si="1"/>
        <v>#REF!</v>
      </c>
      <c r="V87" s="227"/>
      <c r="W87" s="227"/>
      <c r="X87" s="227"/>
      <c r="Y87" s="227"/>
      <c r="Z87" s="227"/>
    </row>
    <row r="88" ht="12.0" customHeight="1">
      <c r="A88" s="227">
        <v>81.0</v>
      </c>
      <c r="B88" s="227" t="s">
        <v>1166</v>
      </c>
      <c r="C88" s="227" t="s">
        <v>39</v>
      </c>
      <c r="D88" s="227" t="s">
        <v>75</v>
      </c>
      <c r="E88" s="227">
        <v>11.0</v>
      </c>
      <c r="F88" s="227">
        <v>1836.0</v>
      </c>
      <c r="G88" s="227">
        <v>9.0</v>
      </c>
      <c r="H88" s="227">
        <v>12.0</v>
      </c>
      <c r="I88" s="227">
        <v>270.0</v>
      </c>
      <c r="J88" s="227">
        <v>2.0</v>
      </c>
      <c r="K88" s="227">
        <v>1.0</v>
      </c>
      <c r="L88" s="227">
        <v>10.0</v>
      </c>
      <c r="M88" s="227">
        <v>0.0</v>
      </c>
      <c r="N88" s="227">
        <v>2.0</v>
      </c>
      <c r="O88" s="227">
        <v>11.2</v>
      </c>
      <c r="P88" s="227">
        <v>123.44</v>
      </c>
      <c r="Q88" s="227"/>
      <c r="R88" s="227"/>
      <c r="S88" s="227"/>
      <c r="T88" s="227"/>
      <c r="U88" s="3" t="str">
        <f t="shared" si="1"/>
        <v>#REF!</v>
      </c>
      <c r="V88" s="227"/>
      <c r="W88" s="227"/>
      <c r="X88" s="227"/>
      <c r="Y88" s="227"/>
      <c r="Z88" s="227"/>
    </row>
    <row r="89" ht="12.0" customHeight="1">
      <c r="A89" s="227">
        <v>82.0</v>
      </c>
      <c r="B89" s="227" t="s">
        <v>1750</v>
      </c>
      <c r="C89" s="227" t="s">
        <v>102</v>
      </c>
      <c r="D89" s="227" t="s">
        <v>34</v>
      </c>
      <c r="E89" s="227">
        <v>16.0</v>
      </c>
      <c r="F89" s="227">
        <v>0.0</v>
      </c>
      <c r="G89" s="227">
        <v>0.0</v>
      </c>
      <c r="H89" s="227">
        <v>0.0</v>
      </c>
      <c r="I89" s="227">
        <v>0.0</v>
      </c>
      <c r="J89" s="227">
        <v>0.0</v>
      </c>
      <c r="K89" s="227">
        <v>83.0</v>
      </c>
      <c r="L89" s="227">
        <v>949.0</v>
      </c>
      <c r="M89" s="227">
        <v>5.0</v>
      </c>
      <c r="N89" s="227">
        <v>1.0</v>
      </c>
      <c r="O89" s="227">
        <v>7.7</v>
      </c>
      <c r="P89" s="227">
        <v>122.9</v>
      </c>
      <c r="Q89" s="227"/>
      <c r="R89" s="227"/>
      <c r="S89" s="227"/>
      <c r="T89" s="227"/>
      <c r="U89" s="3" t="str">
        <f t="shared" si="1"/>
        <v>#REF!</v>
      </c>
      <c r="V89" s="227"/>
      <c r="W89" s="227"/>
      <c r="X89" s="227"/>
      <c r="Y89" s="227"/>
      <c r="Z89" s="227"/>
    </row>
    <row r="90" ht="12.0" customHeight="1">
      <c r="A90" s="227">
        <v>83.0</v>
      </c>
      <c r="B90" s="227" t="s">
        <v>1927</v>
      </c>
      <c r="C90" s="227" t="s">
        <v>114</v>
      </c>
      <c r="D90" s="227" t="s">
        <v>17</v>
      </c>
      <c r="E90" s="227">
        <v>15.0</v>
      </c>
      <c r="F90" s="227">
        <v>0.0</v>
      </c>
      <c r="G90" s="227">
        <v>0.0</v>
      </c>
      <c r="H90" s="227">
        <v>0.0</v>
      </c>
      <c r="I90" s="227">
        <v>772.0</v>
      </c>
      <c r="J90" s="227">
        <v>5.0</v>
      </c>
      <c r="K90" s="227">
        <v>23.0</v>
      </c>
      <c r="L90" s="227">
        <v>170.0</v>
      </c>
      <c r="M90" s="227">
        <v>0.0</v>
      </c>
      <c r="N90" s="227">
        <v>1.0</v>
      </c>
      <c r="O90" s="227">
        <v>8.1</v>
      </c>
      <c r="P90" s="227">
        <v>122.2</v>
      </c>
      <c r="Q90" s="227"/>
      <c r="R90" s="227"/>
      <c r="S90" s="227"/>
      <c r="T90" s="227"/>
      <c r="U90" s="3" t="str">
        <f t="shared" si="1"/>
        <v>#REF!</v>
      </c>
      <c r="V90" s="227"/>
      <c r="W90" s="227"/>
      <c r="X90" s="227"/>
      <c r="Y90" s="227"/>
      <c r="Z90" s="227"/>
    </row>
    <row r="91" ht="12.0" customHeight="1">
      <c r="A91" s="227">
        <v>84.0</v>
      </c>
      <c r="B91" s="227" t="s">
        <v>2149</v>
      </c>
      <c r="C91" s="227" t="s">
        <v>77</v>
      </c>
      <c r="D91" s="227" t="s">
        <v>17</v>
      </c>
      <c r="E91" s="227">
        <v>16.0</v>
      </c>
      <c r="F91" s="227">
        <v>0.0</v>
      </c>
      <c r="G91" s="227">
        <v>0.0</v>
      </c>
      <c r="H91" s="227">
        <v>0.0</v>
      </c>
      <c r="I91" s="227">
        <v>591.0</v>
      </c>
      <c r="J91" s="227">
        <v>4.0</v>
      </c>
      <c r="K91" s="227">
        <v>46.0</v>
      </c>
      <c r="L91" s="227">
        <v>250.0</v>
      </c>
      <c r="M91" s="227">
        <v>2.0</v>
      </c>
      <c r="N91" s="227">
        <v>0.0</v>
      </c>
      <c r="O91" s="227">
        <v>7.5</v>
      </c>
      <c r="P91" s="227">
        <v>120.1</v>
      </c>
      <c r="Q91" s="227"/>
      <c r="R91" s="227"/>
      <c r="S91" s="227"/>
      <c r="T91" s="227"/>
      <c r="U91" s="3" t="str">
        <f t="shared" si="1"/>
        <v>#REF!</v>
      </c>
      <c r="V91" s="227"/>
      <c r="W91" s="227"/>
      <c r="X91" s="227"/>
      <c r="Y91" s="227"/>
      <c r="Z91" s="227"/>
    </row>
    <row r="92" ht="12.0" customHeight="1">
      <c r="A92" s="227">
        <v>85.0</v>
      </c>
      <c r="B92" s="227" t="s">
        <v>4743</v>
      </c>
      <c r="C92" s="227" t="s">
        <v>20</v>
      </c>
      <c r="D92" s="227" t="s">
        <v>17</v>
      </c>
      <c r="E92" s="227">
        <v>15.0</v>
      </c>
      <c r="F92" s="227">
        <v>0.0</v>
      </c>
      <c r="G92" s="227">
        <v>0.0</v>
      </c>
      <c r="H92" s="227">
        <v>0.0</v>
      </c>
      <c r="I92" s="227">
        <v>751.0</v>
      </c>
      <c r="J92" s="227">
        <v>5.0</v>
      </c>
      <c r="K92" s="227">
        <v>19.0</v>
      </c>
      <c r="L92" s="227">
        <v>116.0</v>
      </c>
      <c r="M92" s="227">
        <v>0.0</v>
      </c>
      <c r="N92" s="227">
        <v>0.0</v>
      </c>
      <c r="O92" s="227">
        <v>7.9</v>
      </c>
      <c r="P92" s="227">
        <v>118.7</v>
      </c>
      <c r="Q92" s="227"/>
      <c r="R92" s="227"/>
      <c r="S92" s="227"/>
      <c r="T92" s="227"/>
      <c r="U92" s="3" t="str">
        <f t="shared" si="1"/>
        <v>#REF!</v>
      </c>
      <c r="V92" s="227"/>
      <c r="W92" s="227"/>
      <c r="X92" s="227"/>
      <c r="Y92" s="227"/>
      <c r="Z92" s="227"/>
    </row>
    <row r="93" ht="12.0" customHeight="1">
      <c r="A93" s="227">
        <v>86.0</v>
      </c>
      <c r="B93" s="227" t="s">
        <v>121</v>
      </c>
      <c r="C93" s="227" t="s">
        <v>111</v>
      </c>
      <c r="D93" s="227" t="s">
        <v>34</v>
      </c>
      <c r="E93" s="227">
        <v>16.0</v>
      </c>
      <c r="F93" s="227">
        <v>0.0</v>
      </c>
      <c r="G93" s="227">
        <v>0.0</v>
      </c>
      <c r="H93" s="227">
        <v>0.0</v>
      </c>
      <c r="I93" s="227">
        <v>0.0</v>
      </c>
      <c r="J93" s="227">
        <v>0.0</v>
      </c>
      <c r="K93" s="227">
        <v>57.0</v>
      </c>
      <c r="L93" s="227">
        <v>966.0</v>
      </c>
      <c r="M93" s="227">
        <v>4.0</v>
      </c>
      <c r="N93" s="227">
        <v>1.0</v>
      </c>
      <c r="O93" s="227">
        <v>7.4</v>
      </c>
      <c r="P93" s="227">
        <v>118.6</v>
      </c>
      <c r="Q93" s="227"/>
      <c r="R93" s="227"/>
      <c r="S93" s="227"/>
      <c r="T93" s="227"/>
      <c r="U93" s="3" t="str">
        <f t="shared" si="1"/>
        <v>#REF!</v>
      </c>
      <c r="V93" s="227"/>
      <c r="W93" s="227"/>
      <c r="X93" s="227"/>
      <c r="Y93" s="227"/>
      <c r="Z93" s="227"/>
    </row>
    <row r="94" ht="12.0" customHeight="1">
      <c r="A94" s="227">
        <v>87.0</v>
      </c>
      <c r="B94" s="227" t="s">
        <v>248</v>
      </c>
      <c r="C94" s="227" t="s">
        <v>39</v>
      </c>
      <c r="D94" s="227" t="s">
        <v>17</v>
      </c>
      <c r="E94" s="227">
        <v>16.0</v>
      </c>
      <c r="F94" s="227">
        <v>0.0</v>
      </c>
      <c r="G94" s="227">
        <v>0.0</v>
      </c>
      <c r="H94" s="227">
        <v>0.0</v>
      </c>
      <c r="I94" s="227">
        <v>556.0</v>
      </c>
      <c r="J94" s="227">
        <v>4.0</v>
      </c>
      <c r="K94" s="227">
        <v>25.0</v>
      </c>
      <c r="L94" s="227">
        <v>262.0</v>
      </c>
      <c r="M94" s="227">
        <v>2.0</v>
      </c>
      <c r="N94" s="227">
        <v>0.0</v>
      </c>
      <c r="O94" s="227">
        <v>7.4</v>
      </c>
      <c r="P94" s="227">
        <v>117.8</v>
      </c>
      <c r="Q94" s="227"/>
      <c r="R94" s="227"/>
      <c r="S94" s="227"/>
      <c r="T94" s="227"/>
      <c r="U94" s="3" t="str">
        <f t="shared" si="1"/>
        <v>#REF!</v>
      </c>
      <c r="V94" s="227"/>
      <c r="W94" s="227"/>
      <c r="X94" s="227"/>
      <c r="Y94" s="227"/>
      <c r="Z94" s="227"/>
    </row>
    <row r="95" ht="12.0" customHeight="1">
      <c r="A95" s="227">
        <v>88.0</v>
      </c>
      <c r="B95" s="227" t="s">
        <v>2028</v>
      </c>
      <c r="C95" s="227" t="s">
        <v>23</v>
      </c>
      <c r="D95" s="227" t="s">
        <v>34</v>
      </c>
      <c r="E95" s="227">
        <v>16.0</v>
      </c>
      <c r="F95" s="227">
        <v>0.0</v>
      </c>
      <c r="G95" s="227">
        <v>0.0</v>
      </c>
      <c r="H95" s="227">
        <v>0.0</v>
      </c>
      <c r="I95" s="227">
        <v>-4.0</v>
      </c>
      <c r="J95" s="227">
        <v>0.0</v>
      </c>
      <c r="K95" s="227">
        <v>69.0</v>
      </c>
      <c r="L95" s="227">
        <v>838.0</v>
      </c>
      <c r="M95" s="227">
        <v>6.0</v>
      </c>
      <c r="N95" s="227">
        <v>1.0</v>
      </c>
      <c r="O95" s="227">
        <v>7.3</v>
      </c>
      <c r="P95" s="227">
        <v>117.4</v>
      </c>
      <c r="Q95" s="227"/>
      <c r="R95" s="227"/>
      <c r="S95" s="227"/>
      <c r="T95" s="227"/>
      <c r="U95" s="3" t="str">
        <f t="shared" si="1"/>
        <v>#REF!</v>
      </c>
      <c r="V95" s="227"/>
      <c r="W95" s="227"/>
      <c r="X95" s="227"/>
      <c r="Y95" s="227"/>
      <c r="Z95" s="227"/>
    </row>
    <row r="96" ht="12.0" customHeight="1">
      <c r="A96" s="227">
        <v>89.0</v>
      </c>
      <c r="B96" s="227" t="s">
        <v>284</v>
      </c>
      <c r="C96" s="227" t="s">
        <v>117</v>
      </c>
      <c r="D96" s="227" t="s">
        <v>34</v>
      </c>
      <c r="E96" s="227">
        <v>16.0</v>
      </c>
      <c r="F96" s="227">
        <v>0.0</v>
      </c>
      <c r="G96" s="227">
        <v>0.0</v>
      </c>
      <c r="H96" s="227">
        <v>0.0</v>
      </c>
      <c r="I96" s="227">
        <v>0.0</v>
      </c>
      <c r="J96" s="227">
        <v>0.0</v>
      </c>
      <c r="K96" s="227">
        <v>58.0</v>
      </c>
      <c r="L96" s="227">
        <v>847.0</v>
      </c>
      <c r="M96" s="227">
        <v>6.0</v>
      </c>
      <c r="N96" s="227">
        <v>2.0</v>
      </c>
      <c r="O96" s="227">
        <v>7.3</v>
      </c>
      <c r="P96" s="227">
        <v>116.7</v>
      </c>
      <c r="Q96" s="227"/>
      <c r="R96" s="227"/>
      <c r="S96" s="227"/>
      <c r="T96" s="227"/>
      <c r="U96" s="3" t="str">
        <f t="shared" si="1"/>
        <v>#REF!</v>
      </c>
      <c r="V96" s="227"/>
      <c r="W96" s="227"/>
      <c r="X96" s="227"/>
      <c r="Y96" s="227"/>
      <c r="Z96" s="227"/>
    </row>
    <row r="97" ht="12.0" customHeight="1">
      <c r="A97" s="227">
        <v>90.0</v>
      </c>
      <c r="B97" s="227" t="s">
        <v>1857</v>
      </c>
      <c r="C97" s="227" t="s">
        <v>41</v>
      </c>
      <c r="D97" s="227" t="s">
        <v>17</v>
      </c>
      <c r="E97" s="227">
        <v>16.0</v>
      </c>
      <c r="F97" s="227">
        <v>0.0</v>
      </c>
      <c r="G97" s="227">
        <v>0.0</v>
      </c>
      <c r="H97" s="227">
        <v>0.0</v>
      </c>
      <c r="I97" s="227">
        <v>853.0</v>
      </c>
      <c r="J97" s="227">
        <v>2.0</v>
      </c>
      <c r="K97" s="227">
        <v>28.0</v>
      </c>
      <c r="L97" s="227">
        <v>182.0</v>
      </c>
      <c r="M97" s="227">
        <v>0.0</v>
      </c>
      <c r="N97" s="227">
        <v>1.0</v>
      </c>
      <c r="O97" s="227">
        <v>7.2</v>
      </c>
      <c r="P97" s="227">
        <v>115.5</v>
      </c>
      <c r="Q97" s="227"/>
      <c r="R97" s="227"/>
      <c r="S97" s="227"/>
      <c r="T97" s="227"/>
      <c r="U97" s="3" t="str">
        <f t="shared" si="1"/>
        <v>#REF!</v>
      </c>
      <c r="V97" s="227"/>
      <c r="W97" s="227"/>
      <c r="X97" s="227"/>
      <c r="Y97" s="227"/>
      <c r="Z97" s="227"/>
    </row>
    <row r="98" ht="12.0" customHeight="1">
      <c r="A98" s="227">
        <v>91.0</v>
      </c>
      <c r="B98" s="227" t="s">
        <v>96</v>
      </c>
      <c r="C98" s="227" t="s">
        <v>95</v>
      </c>
      <c r="D98" s="227" t="s">
        <v>34</v>
      </c>
      <c r="E98" s="227">
        <v>15.0</v>
      </c>
      <c r="F98" s="227">
        <v>0.0</v>
      </c>
      <c r="G98" s="227">
        <v>0.0</v>
      </c>
      <c r="H98" s="227">
        <v>0.0</v>
      </c>
      <c r="I98" s="227">
        <v>0.0</v>
      </c>
      <c r="J98" s="227">
        <v>0.0</v>
      </c>
      <c r="K98" s="227">
        <v>62.0</v>
      </c>
      <c r="L98" s="227">
        <v>869.0</v>
      </c>
      <c r="M98" s="227">
        <v>5.0</v>
      </c>
      <c r="N98" s="227">
        <v>1.0</v>
      </c>
      <c r="O98" s="227">
        <v>7.7</v>
      </c>
      <c r="P98" s="227">
        <v>114.9</v>
      </c>
      <c r="Q98" s="227"/>
      <c r="R98" s="227"/>
      <c r="S98" s="227"/>
      <c r="T98" s="227"/>
      <c r="U98" s="3" t="str">
        <f t="shared" si="1"/>
        <v>#REF!</v>
      </c>
      <c r="V98" s="227"/>
      <c r="W98" s="227"/>
      <c r="X98" s="227"/>
      <c r="Y98" s="227"/>
      <c r="Z98" s="227"/>
    </row>
    <row r="99" ht="12.0" customHeight="1">
      <c r="A99" s="227">
        <v>92.0</v>
      </c>
      <c r="B99" s="227" t="s">
        <v>336</v>
      </c>
      <c r="C99" s="227" t="s">
        <v>85</v>
      </c>
      <c r="D99" s="227" t="s">
        <v>61</v>
      </c>
      <c r="E99" s="227">
        <v>16.0</v>
      </c>
      <c r="F99" s="227">
        <v>0.0</v>
      </c>
      <c r="G99" s="227">
        <v>0.0</v>
      </c>
      <c r="H99" s="227">
        <v>0.0</v>
      </c>
      <c r="I99" s="227">
        <v>0.0</v>
      </c>
      <c r="J99" s="227">
        <v>0.0</v>
      </c>
      <c r="K99" s="227">
        <v>57.0</v>
      </c>
      <c r="L99" s="227">
        <v>520.0</v>
      </c>
      <c r="M99" s="227">
        <v>10.0</v>
      </c>
      <c r="N99" s="227">
        <v>0.0</v>
      </c>
      <c r="O99" s="227">
        <v>7.1</v>
      </c>
      <c r="P99" s="227">
        <v>114.0</v>
      </c>
      <c r="Q99" s="227"/>
      <c r="R99" s="227"/>
      <c r="S99" s="227"/>
      <c r="T99" s="227"/>
      <c r="U99" s="3" t="str">
        <f t="shared" si="1"/>
        <v>#REF!</v>
      </c>
      <c r="V99" s="227"/>
      <c r="W99" s="227"/>
      <c r="X99" s="227"/>
      <c r="Y99" s="227"/>
      <c r="Z99" s="227"/>
    </row>
    <row r="100" ht="12.0" customHeight="1">
      <c r="A100" s="227">
        <v>93.0</v>
      </c>
      <c r="B100" s="227" t="s">
        <v>1799</v>
      </c>
      <c r="C100" s="227" t="s">
        <v>50</v>
      </c>
      <c r="D100" s="227" t="s">
        <v>34</v>
      </c>
      <c r="E100" s="227">
        <v>14.0</v>
      </c>
      <c r="F100" s="227">
        <v>0.0</v>
      </c>
      <c r="G100" s="227">
        <v>0.0</v>
      </c>
      <c r="H100" s="227">
        <v>0.0</v>
      </c>
      <c r="I100" s="227">
        <v>0.0</v>
      </c>
      <c r="J100" s="227">
        <v>0.0</v>
      </c>
      <c r="K100" s="227">
        <v>58.0</v>
      </c>
      <c r="L100" s="227">
        <v>618.0</v>
      </c>
      <c r="M100" s="227">
        <v>8.0</v>
      </c>
      <c r="N100" s="227">
        <v>0.0</v>
      </c>
      <c r="O100" s="227">
        <v>8.1</v>
      </c>
      <c r="P100" s="227">
        <v>113.8</v>
      </c>
      <c r="Q100" s="227"/>
      <c r="R100" s="227"/>
      <c r="S100" s="227"/>
      <c r="T100" s="227"/>
      <c r="U100" s="3" t="str">
        <f t="shared" si="1"/>
        <v>#REF!</v>
      </c>
      <c r="V100" s="227"/>
      <c r="W100" s="227"/>
      <c r="X100" s="227"/>
      <c r="Y100" s="227"/>
      <c r="Z100" s="227"/>
    </row>
    <row r="101" ht="12.0" customHeight="1">
      <c r="A101" s="227">
        <v>94.0</v>
      </c>
      <c r="B101" s="227" t="s">
        <v>1012</v>
      </c>
      <c r="C101" s="227" t="s">
        <v>64</v>
      </c>
      <c r="D101" s="227" t="s">
        <v>34</v>
      </c>
      <c r="E101" s="227">
        <v>16.0</v>
      </c>
      <c r="F101" s="227">
        <v>0.0</v>
      </c>
      <c r="G101" s="227">
        <v>0.0</v>
      </c>
      <c r="H101" s="227">
        <v>0.0</v>
      </c>
      <c r="I101" s="227">
        <v>44.0</v>
      </c>
      <c r="J101" s="227">
        <v>0.0</v>
      </c>
      <c r="K101" s="227">
        <v>56.0</v>
      </c>
      <c r="L101" s="227">
        <v>962.0</v>
      </c>
      <c r="M101" s="227">
        <v>2.0</v>
      </c>
      <c r="N101" s="227">
        <v>0.0</v>
      </c>
      <c r="O101" s="227">
        <v>7.0</v>
      </c>
      <c r="P101" s="227">
        <v>112.6</v>
      </c>
      <c r="Q101" s="227"/>
      <c r="R101" s="227"/>
      <c r="S101" s="227"/>
      <c r="T101" s="227"/>
      <c r="U101" s="3" t="str">
        <f t="shared" si="1"/>
        <v>#REF!</v>
      </c>
      <c r="V101" s="227"/>
      <c r="W101" s="227"/>
      <c r="X101" s="227"/>
      <c r="Y101" s="227"/>
      <c r="Z101" s="227"/>
    </row>
    <row r="102" ht="12.0" customHeight="1">
      <c r="A102" s="227">
        <v>95.0</v>
      </c>
      <c r="B102" s="227" t="s">
        <v>301</v>
      </c>
      <c r="C102" s="227" t="s">
        <v>2564</v>
      </c>
      <c r="D102" s="227" t="s">
        <v>17</v>
      </c>
      <c r="E102" s="227">
        <v>10.0</v>
      </c>
      <c r="F102" s="227">
        <v>0.0</v>
      </c>
      <c r="G102" s="227">
        <v>0.0</v>
      </c>
      <c r="H102" s="227">
        <v>0.0</v>
      </c>
      <c r="I102" s="227">
        <v>294.0</v>
      </c>
      <c r="J102" s="227">
        <v>2.0</v>
      </c>
      <c r="K102" s="227">
        <v>39.0</v>
      </c>
      <c r="L102" s="227">
        <v>510.0</v>
      </c>
      <c r="M102" s="227">
        <v>4.0</v>
      </c>
      <c r="N102" s="227">
        <v>2.0</v>
      </c>
      <c r="O102" s="227">
        <v>11.2</v>
      </c>
      <c r="P102" s="227">
        <v>112.4</v>
      </c>
      <c r="Q102" s="227"/>
      <c r="R102" s="227"/>
      <c r="S102" s="227"/>
      <c r="T102" s="227"/>
      <c r="U102" s="3" t="str">
        <f t="shared" si="1"/>
        <v>#REF!</v>
      </c>
      <c r="V102" s="227"/>
      <c r="W102" s="227"/>
      <c r="X102" s="227"/>
      <c r="Y102" s="227"/>
      <c r="Z102" s="227"/>
    </row>
    <row r="103" ht="12.0" customHeight="1">
      <c r="A103" s="227">
        <v>96.0</v>
      </c>
      <c r="B103" s="227" t="s">
        <v>43</v>
      </c>
      <c r="C103" s="227" t="s">
        <v>44</v>
      </c>
      <c r="D103" s="227" t="s">
        <v>17</v>
      </c>
      <c r="E103" s="227">
        <v>14.0</v>
      </c>
      <c r="F103" s="227">
        <v>0.0</v>
      </c>
      <c r="G103" s="227">
        <v>0.0</v>
      </c>
      <c r="H103" s="227">
        <v>0.0</v>
      </c>
      <c r="I103" s="227">
        <v>626.0</v>
      </c>
      <c r="J103" s="227">
        <v>4.0</v>
      </c>
      <c r="K103" s="227">
        <v>30.0</v>
      </c>
      <c r="L103" s="227">
        <v>287.0</v>
      </c>
      <c r="M103" s="227">
        <v>0.0</v>
      </c>
      <c r="N103" s="227">
        <v>2.0</v>
      </c>
      <c r="O103" s="227">
        <v>8.0</v>
      </c>
      <c r="P103" s="227">
        <v>111.3</v>
      </c>
      <c r="Q103" s="227"/>
      <c r="R103" s="227"/>
      <c r="S103" s="227"/>
      <c r="T103" s="227"/>
      <c r="U103" s="3" t="str">
        <f t="shared" si="1"/>
        <v>#REF!</v>
      </c>
      <c r="V103" s="227"/>
      <c r="W103" s="227"/>
      <c r="X103" s="227"/>
      <c r="Y103" s="227"/>
      <c r="Z103" s="227"/>
    </row>
    <row r="104" ht="12.0" customHeight="1">
      <c r="A104" s="227">
        <v>97.0</v>
      </c>
      <c r="B104" s="227" t="s">
        <v>1743</v>
      </c>
      <c r="C104" s="227" t="s">
        <v>66</v>
      </c>
      <c r="D104" s="227" t="s">
        <v>17</v>
      </c>
      <c r="E104" s="227">
        <v>14.0</v>
      </c>
      <c r="F104" s="227">
        <v>0.0</v>
      </c>
      <c r="G104" s="227">
        <v>0.0</v>
      </c>
      <c r="H104" s="227">
        <v>0.0</v>
      </c>
      <c r="I104" s="227">
        <v>873.0</v>
      </c>
      <c r="J104" s="227">
        <v>1.0</v>
      </c>
      <c r="K104" s="227">
        <v>24.0</v>
      </c>
      <c r="L104" s="227">
        <v>158.0</v>
      </c>
      <c r="M104" s="227">
        <v>1.0</v>
      </c>
      <c r="N104" s="227">
        <v>2.0</v>
      </c>
      <c r="O104" s="227">
        <v>7.9</v>
      </c>
      <c r="P104" s="227">
        <v>111.1</v>
      </c>
      <c r="Q104" s="227"/>
      <c r="R104" s="227"/>
      <c r="S104" s="227"/>
      <c r="T104" s="227"/>
      <c r="U104" s="3" t="str">
        <f t="shared" si="1"/>
        <v>#REF!</v>
      </c>
      <c r="V104" s="227"/>
      <c r="W104" s="227"/>
      <c r="X104" s="227"/>
      <c r="Y104" s="227"/>
      <c r="Z104" s="227"/>
    </row>
    <row r="105" ht="12.0" customHeight="1">
      <c r="A105" s="227">
        <v>98.0</v>
      </c>
      <c r="B105" s="227" t="s">
        <v>2212</v>
      </c>
      <c r="C105" s="227" t="s">
        <v>114</v>
      </c>
      <c r="D105" s="227" t="s">
        <v>34</v>
      </c>
      <c r="E105" s="227">
        <v>16.0</v>
      </c>
      <c r="F105" s="227">
        <v>0.0</v>
      </c>
      <c r="G105" s="227">
        <v>0.0</v>
      </c>
      <c r="H105" s="227">
        <v>0.0</v>
      </c>
      <c r="I105" s="227">
        <v>0.0</v>
      </c>
      <c r="J105" s="227">
        <v>0.0</v>
      </c>
      <c r="K105" s="227">
        <v>65.0</v>
      </c>
      <c r="L105" s="227">
        <v>810.0</v>
      </c>
      <c r="M105" s="227">
        <v>5.0</v>
      </c>
      <c r="N105" s="227">
        <v>0.0</v>
      </c>
      <c r="O105" s="227">
        <v>6.9</v>
      </c>
      <c r="P105" s="227">
        <v>111.0</v>
      </c>
      <c r="Q105" s="227"/>
      <c r="R105" s="227"/>
      <c r="S105" s="227"/>
      <c r="T105" s="227"/>
      <c r="U105" s="3" t="str">
        <f t="shared" si="1"/>
        <v>#REF!</v>
      </c>
      <c r="V105" s="227"/>
      <c r="W105" s="227"/>
      <c r="X105" s="227"/>
      <c r="Y105" s="227"/>
      <c r="Z105" s="227"/>
    </row>
    <row r="106" ht="12.0" customHeight="1">
      <c r="A106" s="227">
        <v>99.0</v>
      </c>
      <c r="B106" s="227" t="s">
        <v>79</v>
      </c>
      <c r="C106" s="227" t="s">
        <v>50</v>
      </c>
      <c r="D106" s="227" t="s">
        <v>34</v>
      </c>
      <c r="E106" s="227">
        <v>14.0</v>
      </c>
      <c r="F106" s="227">
        <v>0.0</v>
      </c>
      <c r="G106" s="227">
        <v>0.0</v>
      </c>
      <c r="H106" s="227">
        <v>0.0</v>
      </c>
      <c r="I106" s="227">
        <v>4.0</v>
      </c>
      <c r="J106" s="227">
        <v>0.0</v>
      </c>
      <c r="K106" s="227">
        <v>48.0</v>
      </c>
      <c r="L106" s="227">
        <v>680.0</v>
      </c>
      <c r="M106" s="227">
        <v>7.0</v>
      </c>
      <c r="N106" s="227">
        <v>0.0</v>
      </c>
      <c r="O106" s="227">
        <v>7.9</v>
      </c>
      <c r="P106" s="227">
        <v>110.4</v>
      </c>
      <c r="Q106" s="227"/>
      <c r="R106" s="227"/>
      <c r="S106" s="227"/>
      <c r="T106" s="227"/>
      <c r="U106" s="3" t="str">
        <f t="shared" si="1"/>
        <v>#REF!</v>
      </c>
      <c r="V106" s="227"/>
      <c r="W106" s="227"/>
      <c r="X106" s="227"/>
      <c r="Y106" s="227"/>
      <c r="Z106" s="227"/>
    </row>
    <row r="107" ht="12.0" customHeight="1">
      <c r="A107" s="227">
        <v>100.0</v>
      </c>
      <c r="B107" s="227" t="s">
        <v>72</v>
      </c>
      <c r="C107" s="227" t="s">
        <v>117</v>
      </c>
      <c r="D107" s="227" t="s">
        <v>17</v>
      </c>
      <c r="E107" s="227">
        <v>16.0</v>
      </c>
      <c r="F107" s="227">
        <v>0.0</v>
      </c>
      <c r="G107" s="227">
        <v>0.0</v>
      </c>
      <c r="H107" s="227">
        <v>0.0</v>
      </c>
      <c r="I107" s="227">
        <v>644.0</v>
      </c>
      <c r="J107" s="227">
        <v>3.0</v>
      </c>
      <c r="K107" s="227">
        <v>32.0</v>
      </c>
      <c r="L107" s="227">
        <v>239.0</v>
      </c>
      <c r="M107" s="227">
        <v>1.0</v>
      </c>
      <c r="N107" s="227">
        <v>2.0</v>
      </c>
      <c r="O107" s="227">
        <v>6.9</v>
      </c>
      <c r="P107" s="227">
        <v>110.3</v>
      </c>
      <c r="Q107" s="227"/>
      <c r="R107" s="227"/>
      <c r="S107" s="227"/>
      <c r="T107" s="227"/>
      <c r="U107" s="3" t="str">
        <f t="shared" si="1"/>
        <v>#REF!</v>
      </c>
      <c r="V107" s="227"/>
      <c r="W107" s="227"/>
      <c r="X107" s="227"/>
      <c r="Y107" s="227"/>
      <c r="Z107" s="227"/>
    </row>
    <row r="108" ht="12.0" customHeight="1">
      <c r="A108" s="227">
        <v>101.0</v>
      </c>
      <c r="B108" s="227" t="s">
        <v>143</v>
      </c>
      <c r="C108" s="227" t="s">
        <v>20</v>
      </c>
      <c r="D108" s="227" t="s">
        <v>61</v>
      </c>
      <c r="E108" s="227">
        <v>15.0</v>
      </c>
      <c r="F108" s="227">
        <v>0.0</v>
      </c>
      <c r="G108" s="227">
        <v>0.0</v>
      </c>
      <c r="H108" s="227">
        <v>0.0</v>
      </c>
      <c r="I108" s="227">
        <v>14.0</v>
      </c>
      <c r="J108" s="227">
        <v>0.0</v>
      </c>
      <c r="K108" s="227">
        <v>64.0</v>
      </c>
      <c r="L108" s="227">
        <v>722.0</v>
      </c>
      <c r="M108" s="227">
        <v>6.0</v>
      </c>
      <c r="N108" s="227">
        <v>0.0</v>
      </c>
      <c r="O108" s="227">
        <v>7.3</v>
      </c>
      <c r="P108" s="227">
        <v>109.6</v>
      </c>
      <c r="Q108" s="227"/>
      <c r="R108" s="227"/>
      <c r="S108" s="227"/>
      <c r="T108" s="227"/>
      <c r="U108" s="3" t="str">
        <f t="shared" si="1"/>
        <v>#REF!</v>
      </c>
      <c r="V108" s="227"/>
      <c r="W108" s="227"/>
      <c r="X108" s="227"/>
      <c r="Y108" s="227"/>
      <c r="Z108" s="227"/>
    </row>
    <row r="109" ht="12.0" customHeight="1">
      <c r="A109" s="227">
        <v>102.0</v>
      </c>
      <c r="B109" s="229" t="s">
        <v>2301</v>
      </c>
      <c r="C109" s="227" t="s">
        <v>18</v>
      </c>
      <c r="D109" s="227" t="s">
        <v>17</v>
      </c>
      <c r="E109" s="227">
        <v>15.0</v>
      </c>
      <c r="F109" s="227">
        <v>0.0</v>
      </c>
      <c r="G109" s="227">
        <v>0.0</v>
      </c>
      <c r="H109" s="227">
        <v>0.0</v>
      </c>
      <c r="I109" s="227">
        <v>680.0</v>
      </c>
      <c r="J109" s="227">
        <v>6.0</v>
      </c>
      <c r="K109" s="227">
        <v>8.0</v>
      </c>
      <c r="L109" s="227">
        <v>52.0</v>
      </c>
      <c r="M109" s="227">
        <v>1.0</v>
      </c>
      <c r="N109" s="227">
        <v>3.0</v>
      </c>
      <c r="O109" s="227">
        <v>7.3</v>
      </c>
      <c r="P109" s="227">
        <v>109.2</v>
      </c>
      <c r="Q109" s="227"/>
      <c r="R109" s="227"/>
      <c r="S109" s="227"/>
      <c r="T109" s="227"/>
      <c r="U109" s="3" t="str">
        <f t="shared" si="1"/>
        <v>#REF!</v>
      </c>
      <c r="V109" s="227"/>
      <c r="W109" s="227"/>
      <c r="X109" s="227"/>
      <c r="Y109" s="227"/>
      <c r="Z109" s="227"/>
    </row>
    <row r="110" ht="12.0" customHeight="1">
      <c r="A110" s="227">
        <v>103.0</v>
      </c>
      <c r="B110" s="229" t="s">
        <v>281</v>
      </c>
      <c r="C110" s="227" t="s">
        <v>44</v>
      </c>
      <c r="D110" s="227" t="s">
        <v>17</v>
      </c>
      <c r="E110" s="227">
        <v>16.0</v>
      </c>
      <c r="F110" s="227">
        <v>0.0</v>
      </c>
      <c r="G110" s="227">
        <v>0.0</v>
      </c>
      <c r="H110" s="227">
        <v>0.0</v>
      </c>
      <c r="I110" s="227">
        <v>458.0</v>
      </c>
      <c r="J110" s="227">
        <v>2.0</v>
      </c>
      <c r="K110" s="227">
        <v>43.0</v>
      </c>
      <c r="L110" s="227">
        <v>389.0</v>
      </c>
      <c r="M110" s="227">
        <v>2.0</v>
      </c>
      <c r="N110" s="227">
        <v>0.0</v>
      </c>
      <c r="O110" s="227">
        <v>6.8</v>
      </c>
      <c r="P110" s="227">
        <v>108.7</v>
      </c>
      <c r="Q110" s="227"/>
      <c r="R110" s="227"/>
      <c r="S110" s="227"/>
      <c r="T110" s="227"/>
      <c r="U110" s="3" t="str">
        <f t="shared" si="1"/>
        <v>#REF!</v>
      </c>
      <c r="V110" s="227"/>
      <c r="W110" s="227"/>
      <c r="X110" s="227"/>
      <c r="Y110" s="227"/>
      <c r="Z110" s="227"/>
    </row>
    <row r="111" ht="12.0" customHeight="1">
      <c r="A111" s="227">
        <v>104.0</v>
      </c>
      <c r="B111" s="227" t="s">
        <v>298</v>
      </c>
      <c r="C111" s="227" t="s">
        <v>53</v>
      </c>
      <c r="D111" s="227" t="s">
        <v>34</v>
      </c>
      <c r="E111" s="227">
        <v>15.0</v>
      </c>
      <c r="F111" s="227">
        <v>51.0</v>
      </c>
      <c r="G111" s="227">
        <v>1.0</v>
      </c>
      <c r="H111" s="227">
        <v>0.0</v>
      </c>
      <c r="I111" s="227">
        <v>10.0</v>
      </c>
      <c r="J111" s="227">
        <v>0.0</v>
      </c>
      <c r="K111" s="227">
        <v>67.0</v>
      </c>
      <c r="L111" s="227">
        <v>703.0</v>
      </c>
      <c r="M111" s="227">
        <v>5.0</v>
      </c>
      <c r="N111" s="227">
        <v>0.0</v>
      </c>
      <c r="O111" s="227">
        <v>7.2</v>
      </c>
      <c r="P111" s="227">
        <v>107.34</v>
      </c>
      <c r="Q111" s="227"/>
      <c r="R111" s="227"/>
      <c r="S111" s="227"/>
      <c r="T111" s="227"/>
      <c r="U111" s="3" t="str">
        <f t="shared" si="1"/>
        <v>#REF!</v>
      </c>
      <c r="V111" s="227"/>
      <c r="W111" s="227"/>
      <c r="X111" s="227"/>
      <c r="Y111" s="227"/>
      <c r="Z111" s="227"/>
    </row>
    <row r="112" ht="12.0" customHeight="1">
      <c r="A112" s="227">
        <v>105.0</v>
      </c>
      <c r="B112" s="227" t="s">
        <v>223</v>
      </c>
      <c r="C112" s="227" t="s">
        <v>95</v>
      </c>
      <c r="D112" s="227" t="s">
        <v>34</v>
      </c>
      <c r="E112" s="227">
        <v>15.0</v>
      </c>
      <c r="F112" s="227">
        <v>0.0</v>
      </c>
      <c r="G112" s="227">
        <v>0.0</v>
      </c>
      <c r="H112" s="227">
        <v>0.0</v>
      </c>
      <c r="I112" s="227">
        <v>0.0</v>
      </c>
      <c r="J112" s="227">
        <v>0.0</v>
      </c>
      <c r="K112" s="227">
        <v>39.0</v>
      </c>
      <c r="L112" s="227">
        <v>593.0</v>
      </c>
      <c r="M112" s="227">
        <v>8.0</v>
      </c>
      <c r="N112" s="227">
        <v>0.0</v>
      </c>
      <c r="O112" s="227">
        <v>7.2</v>
      </c>
      <c r="P112" s="227">
        <v>107.3</v>
      </c>
      <c r="Q112" s="227"/>
      <c r="R112" s="227"/>
      <c r="S112" s="227"/>
      <c r="T112" s="227"/>
      <c r="U112" s="3" t="str">
        <f t="shared" si="1"/>
        <v>#REF!</v>
      </c>
      <c r="V112" s="227"/>
      <c r="W112" s="227"/>
      <c r="X112" s="227"/>
      <c r="Y112" s="227"/>
      <c r="Z112" s="227"/>
    </row>
    <row r="113" ht="12.0" customHeight="1">
      <c r="A113" s="227">
        <v>105.0</v>
      </c>
      <c r="B113" s="227" t="s">
        <v>94</v>
      </c>
      <c r="C113" s="227" t="s">
        <v>95</v>
      </c>
      <c r="D113" s="227" t="s">
        <v>34</v>
      </c>
      <c r="E113" s="227">
        <v>12.0</v>
      </c>
      <c r="F113" s="227">
        <v>0.0</v>
      </c>
      <c r="G113" s="227">
        <v>0.0</v>
      </c>
      <c r="H113" s="227">
        <v>0.0</v>
      </c>
      <c r="I113" s="227">
        <v>12.0</v>
      </c>
      <c r="J113" s="227">
        <v>0.0</v>
      </c>
      <c r="K113" s="227">
        <v>56.0</v>
      </c>
      <c r="L113" s="227">
        <v>781.0</v>
      </c>
      <c r="M113" s="227">
        <v>5.0</v>
      </c>
      <c r="N113" s="227">
        <v>1.0</v>
      </c>
      <c r="O113" s="227">
        <v>8.9</v>
      </c>
      <c r="P113" s="227">
        <v>107.3</v>
      </c>
      <c r="Q113" s="227"/>
      <c r="R113" s="227"/>
      <c r="S113" s="227"/>
      <c r="T113" s="227"/>
      <c r="U113" s="3" t="str">
        <f t="shared" si="1"/>
        <v>#REF!</v>
      </c>
      <c r="V113" s="227"/>
      <c r="W113" s="227"/>
      <c r="X113" s="227"/>
      <c r="Y113" s="227"/>
      <c r="Z113" s="227"/>
    </row>
    <row r="114" ht="12.0" customHeight="1">
      <c r="A114" s="227">
        <v>107.0</v>
      </c>
      <c r="B114" s="227" t="s">
        <v>415</v>
      </c>
      <c r="C114" s="227" t="s">
        <v>31</v>
      </c>
      <c r="D114" s="227" t="s">
        <v>34</v>
      </c>
      <c r="E114" s="227">
        <v>15.0</v>
      </c>
      <c r="F114" s="227">
        <v>0.0</v>
      </c>
      <c r="G114" s="227">
        <v>0.0</v>
      </c>
      <c r="H114" s="227">
        <v>0.0</v>
      </c>
      <c r="I114" s="227">
        <v>39.0</v>
      </c>
      <c r="J114" s="227">
        <v>0.0</v>
      </c>
      <c r="K114" s="227">
        <v>53.0</v>
      </c>
      <c r="L114" s="227">
        <v>787.0</v>
      </c>
      <c r="M114" s="227">
        <v>4.0</v>
      </c>
      <c r="N114" s="227">
        <v>0.0</v>
      </c>
      <c r="O114" s="227">
        <v>7.1</v>
      </c>
      <c r="P114" s="227">
        <v>106.6</v>
      </c>
      <c r="Q114" s="227"/>
      <c r="R114" s="227"/>
      <c r="S114" s="227"/>
      <c r="T114" s="227"/>
      <c r="U114" s="3" t="str">
        <f t="shared" si="1"/>
        <v>#REF!</v>
      </c>
      <c r="V114" s="227"/>
      <c r="W114" s="227"/>
      <c r="X114" s="227"/>
      <c r="Y114" s="227"/>
      <c r="Z114" s="227"/>
    </row>
    <row r="115" ht="12.0" customHeight="1">
      <c r="A115" s="227">
        <v>108.0</v>
      </c>
      <c r="B115" s="227" t="s">
        <v>2024</v>
      </c>
      <c r="C115" s="227" t="s">
        <v>85</v>
      </c>
      <c r="D115" s="227" t="s">
        <v>34</v>
      </c>
      <c r="E115" s="227">
        <v>16.0</v>
      </c>
      <c r="F115" s="227">
        <v>0.0</v>
      </c>
      <c r="G115" s="227">
        <v>0.0</v>
      </c>
      <c r="H115" s="227">
        <v>0.0</v>
      </c>
      <c r="I115" s="227">
        <v>0.0</v>
      </c>
      <c r="J115" s="227">
        <v>0.0</v>
      </c>
      <c r="K115" s="227">
        <v>44.0</v>
      </c>
      <c r="L115" s="227">
        <v>703.0</v>
      </c>
      <c r="M115" s="227">
        <v>6.0</v>
      </c>
      <c r="N115" s="227">
        <v>0.0</v>
      </c>
      <c r="O115" s="227">
        <v>6.6</v>
      </c>
      <c r="P115" s="227">
        <v>106.3</v>
      </c>
      <c r="Q115" s="227"/>
      <c r="R115" s="227"/>
      <c r="S115" s="227"/>
      <c r="T115" s="227"/>
      <c r="U115" s="3" t="str">
        <f t="shared" si="1"/>
        <v>#REF!</v>
      </c>
      <c r="V115" s="227"/>
      <c r="W115" s="227"/>
      <c r="X115" s="227"/>
      <c r="Y115" s="227"/>
      <c r="Z115" s="227"/>
    </row>
    <row r="116" ht="12.0" customHeight="1">
      <c r="A116" s="227">
        <v>109.0</v>
      </c>
      <c r="B116" s="227" t="s">
        <v>1933</v>
      </c>
      <c r="C116" s="227" t="s">
        <v>27</v>
      </c>
      <c r="D116" s="227" t="s">
        <v>34</v>
      </c>
      <c r="E116" s="227">
        <v>14.0</v>
      </c>
      <c r="F116" s="227">
        <v>0.0</v>
      </c>
      <c r="G116" s="227">
        <v>0.0</v>
      </c>
      <c r="H116" s="227">
        <v>0.0</v>
      </c>
      <c r="I116" s="227">
        <v>-3.0</v>
      </c>
      <c r="J116" s="227">
        <v>0.0</v>
      </c>
      <c r="K116" s="227">
        <v>53.0</v>
      </c>
      <c r="L116" s="227">
        <v>795.0</v>
      </c>
      <c r="M116" s="227">
        <v>4.0</v>
      </c>
      <c r="N116" s="227">
        <v>0.0</v>
      </c>
      <c r="O116" s="227">
        <v>7.4</v>
      </c>
      <c r="P116" s="227">
        <v>103.2</v>
      </c>
      <c r="Q116" s="227"/>
      <c r="R116" s="227"/>
      <c r="S116" s="227"/>
      <c r="T116" s="227"/>
      <c r="U116" s="3" t="str">
        <f t="shared" si="1"/>
        <v>#REF!</v>
      </c>
      <c r="V116" s="227"/>
      <c r="W116" s="227"/>
      <c r="X116" s="227"/>
      <c r="Y116" s="227"/>
      <c r="Z116" s="227"/>
    </row>
    <row r="117" ht="12.0" customHeight="1">
      <c r="A117" s="227">
        <v>110.0</v>
      </c>
      <c r="B117" s="227" t="s">
        <v>4694</v>
      </c>
      <c r="C117" s="227" t="s">
        <v>68</v>
      </c>
      <c r="D117" s="227" t="s">
        <v>75</v>
      </c>
      <c r="E117" s="227">
        <v>7.0</v>
      </c>
      <c r="F117" s="227">
        <v>1978.0</v>
      </c>
      <c r="G117" s="227">
        <v>9.0</v>
      </c>
      <c r="H117" s="227">
        <v>7.0</v>
      </c>
      <c r="I117" s="227">
        <v>12.0</v>
      </c>
      <c r="J117" s="227">
        <v>0.0</v>
      </c>
      <c r="K117" s="227">
        <v>0.0</v>
      </c>
      <c r="L117" s="227">
        <v>0.0</v>
      </c>
      <c r="M117" s="227">
        <v>0.0</v>
      </c>
      <c r="N117" s="227">
        <v>0.0</v>
      </c>
      <c r="O117" s="227">
        <v>14.6</v>
      </c>
      <c r="P117" s="227">
        <v>102.32</v>
      </c>
      <c r="Q117" s="227"/>
      <c r="R117" s="227"/>
      <c r="S117" s="227"/>
      <c r="T117" s="227"/>
      <c r="U117" s="3" t="str">
        <f t="shared" si="1"/>
        <v>#REF!</v>
      </c>
      <c r="V117" s="227"/>
      <c r="W117" s="227"/>
      <c r="X117" s="227"/>
      <c r="Y117" s="227"/>
      <c r="Z117" s="227"/>
    </row>
    <row r="118" ht="12.0" customHeight="1">
      <c r="A118" s="227">
        <v>111.0</v>
      </c>
      <c r="B118" s="227" t="s">
        <v>296</v>
      </c>
      <c r="C118" s="227" t="s">
        <v>36</v>
      </c>
      <c r="D118" s="227" t="s">
        <v>61</v>
      </c>
      <c r="E118" s="227">
        <v>16.0</v>
      </c>
      <c r="F118" s="227">
        <v>0.0</v>
      </c>
      <c r="G118" s="227">
        <v>0.0</v>
      </c>
      <c r="H118" s="227">
        <v>0.0</v>
      </c>
      <c r="I118" s="227">
        <v>0.0</v>
      </c>
      <c r="J118" s="227">
        <v>0.0</v>
      </c>
      <c r="K118" s="227">
        <v>57.0</v>
      </c>
      <c r="L118" s="227">
        <v>532.0</v>
      </c>
      <c r="M118" s="227">
        <v>8.0</v>
      </c>
      <c r="N118" s="227">
        <v>0.0</v>
      </c>
      <c r="O118" s="227">
        <v>6.3</v>
      </c>
      <c r="P118" s="227">
        <v>101.2</v>
      </c>
      <c r="Q118" s="227"/>
      <c r="R118" s="227"/>
      <c r="S118" s="227"/>
      <c r="T118" s="227"/>
      <c r="U118" s="3" t="str">
        <f t="shared" si="1"/>
        <v>#REF!</v>
      </c>
      <c r="V118" s="227"/>
      <c r="W118" s="227"/>
      <c r="X118" s="227"/>
      <c r="Y118" s="227"/>
      <c r="Z118" s="227"/>
    </row>
    <row r="119" ht="12.0" customHeight="1">
      <c r="A119" s="227">
        <v>112.0</v>
      </c>
      <c r="B119" s="227" t="s">
        <v>2007</v>
      </c>
      <c r="C119" s="227" t="s">
        <v>70</v>
      </c>
      <c r="D119" s="227" t="s">
        <v>17</v>
      </c>
      <c r="E119" s="227">
        <v>16.0</v>
      </c>
      <c r="F119" s="227">
        <v>0.0</v>
      </c>
      <c r="G119" s="227">
        <v>0.0</v>
      </c>
      <c r="H119" s="227">
        <v>0.0</v>
      </c>
      <c r="I119" s="227">
        <v>286.0</v>
      </c>
      <c r="J119" s="227">
        <v>3.0</v>
      </c>
      <c r="K119" s="227">
        <v>53.0</v>
      </c>
      <c r="L119" s="227">
        <v>444.0</v>
      </c>
      <c r="M119" s="227">
        <v>2.0</v>
      </c>
      <c r="N119" s="227">
        <v>1.0</v>
      </c>
      <c r="O119" s="227">
        <v>6.3</v>
      </c>
      <c r="P119" s="227">
        <v>101.0</v>
      </c>
      <c r="Q119" s="227"/>
      <c r="R119" s="227"/>
      <c r="S119" s="227"/>
      <c r="T119" s="227"/>
      <c r="U119" s="3" t="str">
        <f t="shared" si="1"/>
        <v>#REF!</v>
      </c>
      <c r="V119" s="227"/>
      <c r="W119" s="227"/>
      <c r="X119" s="227"/>
      <c r="Y119" s="227"/>
      <c r="Z119" s="227"/>
    </row>
    <row r="120" ht="12.0" customHeight="1">
      <c r="A120" s="227">
        <v>113.0</v>
      </c>
      <c r="B120" s="227" t="s">
        <v>417</v>
      </c>
      <c r="C120" s="227" t="s">
        <v>27</v>
      </c>
      <c r="D120" s="227" t="s">
        <v>61</v>
      </c>
      <c r="E120" s="227">
        <v>16.0</v>
      </c>
      <c r="F120" s="227">
        <v>0.0</v>
      </c>
      <c r="G120" s="227">
        <v>0.0</v>
      </c>
      <c r="H120" s="227">
        <v>0.0</v>
      </c>
      <c r="I120" s="227">
        <v>-2.0</v>
      </c>
      <c r="J120" s="227">
        <v>1.0</v>
      </c>
      <c r="K120" s="227">
        <v>74.0</v>
      </c>
      <c r="L120" s="227">
        <v>807.0</v>
      </c>
      <c r="M120" s="227">
        <v>3.0</v>
      </c>
      <c r="N120" s="227">
        <v>2.0</v>
      </c>
      <c r="O120" s="227">
        <v>6.3</v>
      </c>
      <c r="P120" s="227">
        <v>100.5</v>
      </c>
      <c r="Q120" s="227"/>
      <c r="R120" s="227"/>
      <c r="S120" s="227"/>
      <c r="T120" s="227"/>
      <c r="U120" s="3" t="str">
        <f t="shared" si="1"/>
        <v>#REF!</v>
      </c>
      <c r="V120" s="227"/>
      <c r="W120" s="227"/>
      <c r="X120" s="227"/>
      <c r="Y120" s="227"/>
      <c r="Z120" s="227"/>
    </row>
    <row r="121" ht="12.0" customHeight="1">
      <c r="A121" s="227">
        <v>114.0</v>
      </c>
      <c r="B121" s="227" t="s">
        <v>319</v>
      </c>
      <c r="C121" s="227" t="s">
        <v>140</v>
      </c>
      <c r="D121" s="227" t="s">
        <v>17</v>
      </c>
      <c r="E121" s="227">
        <v>10.0</v>
      </c>
      <c r="F121" s="227">
        <v>0.0</v>
      </c>
      <c r="G121" s="227">
        <v>0.0</v>
      </c>
      <c r="H121" s="227">
        <v>0.0</v>
      </c>
      <c r="I121" s="227">
        <v>264.0</v>
      </c>
      <c r="J121" s="227">
        <v>5.0</v>
      </c>
      <c r="K121" s="227">
        <v>30.0</v>
      </c>
      <c r="L121" s="227">
        <v>254.0</v>
      </c>
      <c r="M121" s="227">
        <v>3.0</v>
      </c>
      <c r="N121" s="227">
        <v>0.0</v>
      </c>
      <c r="O121" s="227">
        <v>10.0</v>
      </c>
      <c r="P121" s="227">
        <v>99.8</v>
      </c>
      <c r="Q121" s="227"/>
      <c r="R121" s="227"/>
      <c r="S121" s="227"/>
      <c r="T121" s="227"/>
      <c r="U121" s="3" t="str">
        <f t="shared" si="1"/>
        <v>#REF!</v>
      </c>
      <c r="V121" s="227"/>
      <c r="W121" s="227"/>
      <c r="X121" s="227"/>
      <c r="Y121" s="227"/>
      <c r="Z121" s="227"/>
    </row>
    <row r="122" ht="12.0" customHeight="1">
      <c r="A122" s="227">
        <v>115.0</v>
      </c>
      <c r="B122" s="227" t="s">
        <v>2044</v>
      </c>
      <c r="C122" s="227" t="s">
        <v>66</v>
      </c>
      <c r="D122" s="227" t="s">
        <v>17</v>
      </c>
      <c r="E122" s="227">
        <v>16.0</v>
      </c>
      <c r="F122" s="227">
        <v>0.0</v>
      </c>
      <c r="G122" s="227">
        <v>0.0</v>
      </c>
      <c r="H122" s="227">
        <v>0.0</v>
      </c>
      <c r="I122" s="227">
        <v>766.0</v>
      </c>
      <c r="J122" s="227">
        <v>2.0</v>
      </c>
      <c r="K122" s="227">
        <v>8.0</v>
      </c>
      <c r="L122" s="227">
        <v>50.0</v>
      </c>
      <c r="M122" s="227">
        <v>1.0</v>
      </c>
      <c r="N122" s="227">
        <v>1.0</v>
      </c>
      <c r="O122" s="227">
        <v>6.2</v>
      </c>
      <c r="P122" s="227">
        <v>99.6</v>
      </c>
      <c r="Q122" s="227"/>
      <c r="R122" s="227"/>
      <c r="S122" s="227"/>
      <c r="T122" s="227"/>
      <c r="U122" s="3" t="str">
        <f t="shared" si="1"/>
        <v>#REF!</v>
      </c>
      <c r="V122" s="227"/>
      <c r="W122" s="227"/>
      <c r="X122" s="227"/>
      <c r="Y122" s="227"/>
      <c r="Z122" s="227"/>
    </row>
    <row r="123" ht="12.0" customHeight="1">
      <c r="A123" s="227">
        <v>116.0</v>
      </c>
      <c r="B123" s="227" t="s">
        <v>1121</v>
      </c>
      <c r="C123" s="227" t="s">
        <v>70</v>
      </c>
      <c r="D123" s="227" t="s">
        <v>17</v>
      </c>
      <c r="E123" s="227">
        <v>14.0</v>
      </c>
      <c r="F123" s="227">
        <v>0.0</v>
      </c>
      <c r="G123" s="227">
        <v>0.0</v>
      </c>
      <c r="H123" s="227">
        <v>0.0</v>
      </c>
      <c r="I123" s="227">
        <v>552.0</v>
      </c>
      <c r="J123" s="227">
        <v>4.0</v>
      </c>
      <c r="K123" s="227">
        <v>25.0</v>
      </c>
      <c r="L123" s="227">
        <v>162.0</v>
      </c>
      <c r="M123" s="227">
        <v>1.0</v>
      </c>
      <c r="N123" s="227">
        <v>1.0</v>
      </c>
      <c r="O123" s="227">
        <v>7.1</v>
      </c>
      <c r="P123" s="227">
        <v>99.4</v>
      </c>
      <c r="Q123" s="227"/>
      <c r="R123" s="227"/>
      <c r="S123" s="227"/>
      <c r="T123" s="227"/>
      <c r="U123" s="3" t="str">
        <f t="shared" si="1"/>
        <v>#REF!</v>
      </c>
      <c r="V123" s="227"/>
      <c r="W123" s="227"/>
      <c r="X123" s="227"/>
      <c r="Y123" s="227"/>
      <c r="Z123" s="227"/>
    </row>
    <row r="124" ht="12.0" customHeight="1">
      <c r="A124" s="227">
        <v>117.0</v>
      </c>
      <c r="B124" s="227" t="s">
        <v>2131</v>
      </c>
      <c r="C124" s="227" t="s">
        <v>77</v>
      </c>
      <c r="D124" s="227" t="s">
        <v>34</v>
      </c>
      <c r="E124" s="227">
        <v>15.0</v>
      </c>
      <c r="F124" s="227">
        <v>0.0</v>
      </c>
      <c r="G124" s="227">
        <v>0.0</v>
      </c>
      <c r="H124" s="227">
        <v>0.0</v>
      </c>
      <c r="I124" s="227">
        <v>4.0</v>
      </c>
      <c r="J124" s="227">
        <v>0.0</v>
      </c>
      <c r="K124" s="227">
        <v>52.0</v>
      </c>
      <c r="L124" s="227">
        <v>748.0</v>
      </c>
      <c r="M124" s="227">
        <v>4.0</v>
      </c>
      <c r="N124" s="227">
        <v>0.0</v>
      </c>
      <c r="O124" s="227">
        <v>6.6</v>
      </c>
      <c r="P124" s="227">
        <v>99.2</v>
      </c>
      <c r="Q124" s="227"/>
      <c r="R124" s="227"/>
      <c r="S124" s="227"/>
      <c r="T124" s="227"/>
      <c r="U124" s="3" t="str">
        <f t="shared" si="1"/>
        <v>#REF!</v>
      </c>
      <c r="V124" s="227"/>
      <c r="W124" s="227"/>
      <c r="X124" s="227"/>
      <c r="Y124" s="227"/>
      <c r="Z124" s="227"/>
    </row>
    <row r="125" ht="12.0" customHeight="1">
      <c r="A125" s="227">
        <v>118.0</v>
      </c>
      <c r="B125" s="227" t="s">
        <v>376</v>
      </c>
      <c r="C125" s="227" t="s">
        <v>58</v>
      </c>
      <c r="D125" s="227" t="s">
        <v>61</v>
      </c>
      <c r="E125" s="227">
        <v>16.0</v>
      </c>
      <c r="F125" s="227">
        <v>0.0</v>
      </c>
      <c r="G125" s="227">
        <v>0.0</v>
      </c>
      <c r="H125" s="227">
        <v>0.0</v>
      </c>
      <c r="I125" s="227">
        <v>0.0</v>
      </c>
      <c r="J125" s="227">
        <v>0.0</v>
      </c>
      <c r="K125" s="227">
        <v>48.0</v>
      </c>
      <c r="L125" s="227">
        <v>591.0</v>
      </c>
      <c r="M125" s="227">
        <v>6.0</v>
      </c>
      <c r="N125" s="227">
        <v>0.0</v>
      </c>
      <c r="O125" s="227">
        <v>5.9</v>
      </c>
      <c r="P125" s="227">
        <v>95.1</v>
      </c>
      <c r="Q125" s="227"/>
      <c r="R125" s="227"/>
      <c r="S125" s="227"/>
      <c r="T125" s="227"/>
      <c r="U125" s="3" t="str">
        <f t="shared" si="1"/>
        <v>#REF!</v>
      </c>
      <c r="V125" s="227"/>
      <c r="W125" s="227"/>
      <c r="X125" s="227"/>
      <c r="Y125" s="227"/>
      <c r="Z125" s="227"/>
    </row>
    <row r="126" ht="12.0" customHeight="1">
      <c r="A126" s="227">
        <v>119.0</v>
      </c>
      <c r="B126" s="227" t="s">
        <v>260</v>
      </c>
      <c r="C126" s="227" t="s">
        <v>81</v>
      </c>
      <c r="D126" s="227" t="s">
        <v>34</v>
      </c>
      <c r="E126" s="227">
        <v>16.0</v>
      </c>
      <c r="F126" s="227">
        <v>0.0</v>
      </c>
      <c r="G126" s="227">
        <v>0.0</v>
      </c>
      <c r="H126" s="227">
        <v>0.0</v>
      </c>
      <c r="I126" s="227">
        <v>0.0</v>
      </c>
      <c r="J126" s="227">
        <v>0.0</v>
      </c>
      <c r="K126" s="227">
        <v>43.0</v>
      </c>
      <c r="L126" s="227">
        <v>728.0</v>
      </c>
      <c r="M126" s="227">
        <v>4.0</v>
      </c>
      <c r="N126" s="227">
        <v>1.0</v>
      </c>
      <c r="O126" s="227">
        <v>5.9</v>
      </c>
      <c r="P126" s="227">
        <v>94.8</v>
      </c>
      <c r="Q126" s="227"/>
      <c r="R126" s="227"/>
      <c r="S126" s="227"/>
      <c r="T126" s="227"/>
      <c r="U126" s="3" t="str">
        <f t="shared" si="1"/>
        <v>#REF!</v>
      </c>
      <c r="V126" s="227"/>
      <c r="W126" s="227"/>
      <c r="X126" s="227"/>
      <c r="Y126" s="227"/>
      <c r="Z126" s="227"/>
    </row>
    <row r="127" ht="12.0" customHeight="1">
      <c r="A127" s="227">
        <v>120.0</v>
      </c>
      <c r="B127" s="227" t="s">
        <v>171</v>
      </c>
      <c r="C127" s="227" t="s">
        <v>2564</v>
      </c>
      <c r="D127" s="227" t="s">
        <v>34</v>
      </c>
      <c r="E127" s="227">
        <v>15.0</v>
      </c>
      <c r="F127" s="227">
        <v>0.0</v>
      </c>
      <c r="G127" s="227">
        <v>0.0</v>
      </c>
      <c r="H127" s="227">
        <v>0.0</v>
      </c>
      <c r="I127" s="227">
        <v>34.0</v>
      </c>
      <c r="J127" s="227">
        <v>0.0</v>
      </c>
      <c r="K127" s="227">
        <v>66.0</v>
      </c>
      <c r="L127" s="227">
        <v>789.0</v>
      </c>
      <c r="M127" s="227">
        <v>3.0</v>
      </c>
      <c r="N127" s="227">
        <v>3.0</v>
      </c>
      <c r="O127" s="227">
        <v>6.3</v>
      </c>
      <c r="P127" s="227">
        <v>94.3</v>
      </c>
      <c r="Q127" s="227"/>
      <c r="R127" s="227"/>
      <c r="S127" s="227"/>
      <c r="T127" s="227"/>
      <c r="U127" s="3" t="str">
        <f t="shared" si="1"/>
        <v>#REF!</v>
      </c>
      <c r="V127" s="227"/>
      <c r="W127" s="227"/>
      <c r="X127" s="227"/>
      <c r="Y127" s="227"/>
      <c r="Z127" s="227"/>
    </row>
    <row r="128" ht="12.0" customHeight="1">
      <c r="A128" s="227">
        <v>121.0</v>
      </c>
      <c r="B128" s="227" t="s">
        <v>269</v>
      </c>
      <c r="C128" s="227" t="s">
        <v>39</v>
      </c>
      <c r="D128" s="227" t="s">
        <v>34</v>
      </c>
      <c r="E128" s="227">
        <v>15.0</v>
      </c>
      <c r="F128" s="227">
        <v>10.0</v>
      </c>
      <c r="G128" s="227">
        <v>0.0</v>
      </c>
      <c r="H128" s="227">
        <v>0.0</v>
      </c>
      <c r="I128" s="227">
        <v>17.0</v>
      </c>
      <c r="J128" s="227">
        <v>0.0</v>
      </c>
      <c r="K128" s="227">
        <v>66.0</v>
      </c>
      <c r="L128" s="227">
        <v>653.0</v>
      </c>
      <c r="M128" s="227">
        <v>4.0</v>
      </c>
      <c r="N128" s="227">
        <v>0.0</v>
      </c>
      <c r="O128" s="227">
        <v>6.2</v>
      </c>
      <c r="P128" s="227">
        <v>93.4</v>
      </c>
      <c r="Q128" s="227"/>
      <c r="R128" s="227"/>
      <c r="S128" s="227"/>
      <c r="T128" s="227"/>
      <c r="U128" s="3" t="str">
        <f t="shared" si="1"/>
        <v>#REF!</v>
      </c>
      <c r="V128" s="227"/>
      <c r="W128" s="227"/>
      <c r="X128" s="227"/>
      <c r="Y128" s="227"/>
      <c r="Z128" s="227"/>
    </row>
    <row r="129" ht="12.0" customHeight="1">
      <c r="A129" s="227">
        <v>122.0</v>
      </c>
      <c r="B129" s="227" t="s">
        <v>1065</v>
      </c>
      <c r="C129" s="227" t="s">
        <v>99</v>
      </c>
      <c r="D129" s="227" t="s">
        <v>34</v>
      </c>
      <c r="E129" s="227">
        <v>14.0</v>
      </c>
      <c r="F129" s="227">
        <v>0.0</v>
      </c>
      <c r="G129" s="227">
        <v>0.0</v>
      </c>
      <c r="H129" s="227">
        <v>0.0</v>
      </c>
      <c r="I129" s="227">
        <v>17.0</v>
      </c>
      <c r="J129" s="227">
        <v>0.0</v>
      </c>
      <c r="K129" s="227">
        <v>56.0</v>
      </c>
      <c r="L129" s="227">
        <v>702.0</v>
      </c>
      <c r="M129" s="227">
        <v>3.0</v>
      </c>
      <c r="N129" s="227">
        <v>0.0</v>
      </c>
      <c r="O129" s="227">
        <v>6.6</v>
      </c>
      <c r="P129" s="227">
        <v>91.9</v>
      </c>
      <c r="Q129" s="227"/>
      <c r="R129" s="227"/>
      <c r="S129" s="227"/>
      <c r="T129" s="227"/>
      <c r="U129" s="3" t="str">
        <f t="shared" si="1"/>
        <v>#REF!</v>
      </c>
      <c r="V129" s="227"/>
      <c r="W129" s="227"/>
      <c r="X129" s="227"/>
      <c r="Y129" s="227"/>
      <c r="Z129" s="227"/>
    </row>
    <row r="130" ht="12.0" customHeight="1">
      <c r="A130" s="227">
        <v>123.0</v>
      </c>
      <c r="B130" s="227" t="s">
        <v>190</v>
      </c>
      <c r="C130" s="227" t="s">
        <v>83</v>
      </c>
      <c r="D130" s="227" t="s">
        <v>17</v>
      </c>
      <c r="E130" s="227">
        <v>16.0</v>
      </c>
      <c r="F130" s="227">
        <v>21.0</v>
      </c>
      <c r="G130" s="227">
        <v>1.0</v>
      </c>
      <c r="H130" s="227">
        <v>0.0</v>
      </c>
      <c r="I130" s="227">
        <v>370.0</v>
      </c>
      <c r="J130" s="227">
        <v>2.0</v>
      </c>
      <c r="K130" s="227">
        <v>53.0</v>
      </c>
      <c r="L130" s="227">
        <v>353.0</v>
      </c>
      <c r="M130" s="227">
        <v>1.0</v>
      </c>
      <c r="N130" s="227">
        <v>2.0</v>
      </c>
      <c r="O130" s="227">
        <v>5.7</v>
      </c>
      <c r="P130" s="227">
        <v>91.14</v>
      </c>
      <c r="Q130" s="227"/>
      <c r="R130" s="227"/>
      <c r="S130" s="227"/>
      <c r="T130" s="227"/>
      <c r="U130" s="3" t="str">
        <f t="shared" si="1"/>
        <v>#REF!</v>
      </c>
      <c r="V130" s="227"/>
      <c r="W130" s="227"/>
      <c r="X130" s="227"/>
      <c r="Y130" s="227"/>
      <c r="Z130" s="227"/>
    </row>
    <row r="131" ht="12.0" customHeight="1">
      <c r="A131" s="227">
        <v>124.0</v>
      </c>
      <c r="B131" s="227" t="s">
        <v>1061</v>
      </c>
      <c r="C131" s="227" t="s">
        <v>99</v>
      </c>
      <c r="D131" s="227" t="s">
        <v>34</v>
      </c>
      <c r="E131" s="227">
        <v>16.0</v>
      </c>
      <c r="F131" s="227">
        <v>0.0</v>
      </c>
      <c r="G131" s="227">
        <v>0.0</v>
      </c>
      <c r="H131" s="227">
        <v>0.0</v>
      </c>
      <c r="I131" s="227">
        <v>0.0</v>
      </c>
      <c r="J131" s="227">
        <v>0.0</v>
      </c>
      <c r="K131" s="227">
        <v>42.0</v>
      </c>
      <c r="L131" s="227">
        <v>748.0</v>
      </c>
      <c r="M131" s="227">
        <v>3.0</v>
      </c>
      <c r="N131" s="227">
        <v>1.0</v>
      </c>
      <c r="O131" s="227">
        <v>5.7</v>
      </c>
      <c r="P131" s="227">
        <v>90.8</v>
      </c>
      <c r="Q131" s="227"/>
      <c r="R131" s="227"/>
      <c r="S131" s="227"/>
      <c r="T131" s="227"/>
      <c r="U131" s="3" t="str">
        <f t="shared" si="1"/>
        <v>#REF!</v>
      </c>
      <c r="V131" s="227"/>
      <c r="W131" s="227"/>
      <c r="X131" s="227"/>
      <c r="Y131" s="227"/>
      <c r="Z131" s="227"/>
    </row>
    <row r="132" ht="12.0" customHeight="1">
      <c r="A132" s="227">
        <v>125.0</v>
      </c>
      <c r="B132" s="227" t="s">
        <v>1235</v>
      </c>
      <c r="C132" s="227" t="s">
        <v>81</v>
      </c>
      <c r="D132" s="227" t="s">
        <v>34</v>
      </c>
      <c r="E132" s="227">
        <v>16.0</v>
      </c>
      <c r="F132" s="227">
        <v>0.0</v>
      </c>
      <c r="G132" s="227">
        <v>0.0</v>
      </c>
      <c r="H132" s="227">
        <v>0.0</v>
      </c>
      <c r="I132" s="227">
        <v>96.0</v>
      </c>
      <c r="J132" s="227">
        <v>0.0</v>
      </c>
      <c r="K132" s="227">
        <v>34.0</v>
      </c>
      <c r="L132" s="227">
        <v>567.0</v>
      </c>
      <c r="M132" s="227">
        <v>4.0</v>
      </c>
      <c r="N132" s="227">
        <v>0.0</v>
      </c>
      <c r="O132" s="227">
        <v>5.6</v>
      </c>
      <c r="P132" s="227">
        <v>90.3</v>
      </c>
      <c r="Q132" s="227"/>
      <c r="R132" s="227"/>
      <c r="S132" s="227"/>
      <c r="T132" s="227"/>
      <c r="U132" s="3" t="str">
        <f t="shared" si="1"/>
        <v>#REF!</v>
      </c>
      <c r="V132" s="227"/>
      <c r="W132" s="227"/>
      <c r="X132" s="227"/>
      <c r="Y132" s="227"/>
      <c r="Z132" s="227"/>
    </row>
    <row r="133" ht="12.0" customHeight="1">
      <c r="A133" s="227">
        <v>126.0</v>
      </c>
      <c r="B133" s="227" t="s">
        <v>220</v>
      </c>
      <c r="C133" s="227" t="s">
        <v>111</v>
      </c>
      <c r="D133" s="227" t="s">
        <v>61</v>
      </c>
      <c r="E133" s="227">
        <v>15.0</v>
      </c>
      <c r="F133" s="227">
        <v>0.0</v>
      </c>
      <c r="G133" s="227">
        <v>0.0</v>
      </c>
      <c r="H133" s="227">
        <v>0.0</v>
      </c>
      <c r="I133" s="227">
        <v>0.0</v>
      </c>
      <c r="J133" s="227">
        <v>0.0</v>
      </c>
      <c r="K133" s="227">
        <v>80.0</v>
      </c>
      <c r="L133" s="227">
        <v>690.0</v>
      </c>
      <c r="M133" s="227">
        <v>4.0</v>
      </c>
      <c r="N133" s="227">
        <v>2.0</v>
      </c>
      <c r="O133" s="227">
        <v>5.9</v>
      </c>
      <c r="P133" s="227">
        <v>89.0</v>
      </c>
      <c r="Q133" s="227"/>
      <c r="R133" s="227"/>
      <c r="S133" s="227"/>
      <c r="T133" s="227"/>
      <c r="U133" s="3" t="str">
        <f t="shared" si="1"/>
        <v>#REF!</v>
      </c>
      <c r="V133" s="227"/>
      <c r="W133" s="227"/>
      <c r="X133" s="227"/>
      <c r="Y133" s="227"/>
      <c r="Z133" s="227"/>
    </row>
    <row r="134" ht="12.0" customHeight="1">
      <c r="A134" s="227">
        <v>127.0</v>
      </c>
      <c r="B134" s="227" t="s">
        <v>4681</v>
      </c>
      <c r="C134" s="227" t="s">
        <v>64</v>
      </c>
      <c r="D134" s="227" t="s">
        <v>75</v>
      </c>
      <c r="E134" s="227">
        <v>7.0</v>
      </c>
      <c r="F134" s="227">
        <v>1430.0</v>
      </c>
      <c r="G134" s="227">
        <v>4.0</v>
      </c>
      <c r="H134" s="227">
        <v>6.0</v>
      </c>
      <c r="I134" s="227">
        <v>136.0</v>
      </c>
      <c r="J134" s="227">
        <v>3.0</v>
      </c>
      <c r="K134" s="227">
        <v>0.0</v>
      </c>
      <c r="L134" s="227">
        <v>0.0</v>
      </c>
      <c r="M134" s="227">
        <v>0.0</v>
      </c>
      <c r="N134" s="227">
        <v>2.0</v>
      </c>
      <c r="O134" s="227">
        <v>12.7</v>
      </c>
      <c r="P134" s="227">
        <v>88.8</v>
      </c>
      <c r="Q134" s="227"/>
      <c r="R134" s="227"/>
      <c r="S134" s="227"/>
      <c r="T134" s="227"/>
      <c r="U134" s="3" t="str">
        <f t="shared" si="1"/>
        <v>#REF!</v>
      </c>
      <c r="V134" s="227"/>
      <c r="W134" s="227"/>
      <c r="X134" s="227"/>
      <c r="Y134" s="227"/>
      <c r="Z134" s="227"/>
    </row>
    <row r="135" ht="12.0" customHeight="1">
      <c r="A135" s="227">
        <v>128.0</v>
      </c>
      <c r="B135" s="227" t="s">
        <v>218</v>
      </c>
      <c r="C135" s="227" t="s">
        <v>58</v>
      </c>
      <c r="D135" s="227" t="s">
        <v>34</v>
      </c>
      <c r="E135" s="227">
        <v>14.0</v>
      </c>
      <c r="F135" s="227">
        <v>0.0</v>
      </c>
      <c r="G135" s="227">
        <v>0.0</v>
      </c>
      <c r="H135" s="227">
        <v>0.0</v>
      </c>
      <c r="I135" s="227">
        <v>38.0</v>
      </c>
      <c r="J135" s="227">
        <v>0.0</v>
      </c>
      <c r="K135" s="227">
        <v>50.0</v>
      </c>
      <c r="L135" s="227">
        <v>668.0</v>
      </c>
      <c r="M135" s="227">
        <v>3.0</v>
      </c>
      <c r="N135" s="227">
        <v>0.0</v>
      </c>
      <c r="O135" s="227">
        <v>6.3</v>
      </c>
      <c r="P135" s="227">
        <v>88.6</v>
      </c>
      <c r="Q135" s="227"/>
      <c r="R135" s="227"/>
      <c r="S135" s="227"/>
      <c r="T135" s="227"/>
      <c r="U135" s="3" t="str">
        <f t="shared" si="1"/>
        <v>#REF!</v>
      </c>
      <c r="V135" s="227"/>
      <c r="W135" s="227"/>
      <c r="X135" s="227"/>
      <c r="Y135" s="227"/>
      <c r="Z135" s="227"/>
    </row>
    <row r="136" ht="12.0" customHeight="1">
      <c r="A136" s="227">
        <v>129.0</v>
      </c>
      <c r="B136" s="227" t="s">
        <v>1890</v>
      </c>
      <c r="C136" s="227" t="s">
        <v>123</v>
      </c>
      <c r="D136" s="227" t="s">
        <v>34</v>
      </c>
      <c r="E136" s="227">
        <v>14.0</v>
      </c>
      <c r="F136" s="227">
        <v>0.0</v>
      </c>
      <c r="G136" s="227">
        <v>0.0</v>
      </c>
      <c r="H136" s="227">
        <v>0.0</v>
      </c>
      <c r="I136" s="227">
        <v>0.0</v>
      </c>
      <c r="J136" s="227">
        <v>0.0</v>
      </c>
      <c r="K136" s="227">
        <v>48.0</v>
      </c>
      <c r="L136" s="227">
        <v>692.0</v>
      </c>
      <c r="M136" s="227">
        <v>3.0</v>
      </c>
      <c r="N136" s="227">
        <v>0.0</v>
      </c>
      <c r="O136" s="227">
        <v>6.2</v>
      </c>
      <c r="P136" s="227">
        <v>87.2</v>
      </c>
      <c r="Q136" s="227"/>
      <c r="R136" s="227"/>
      <c r="S136" s="227"/>
      <c r="T136" s="227"/>
      <c r="U136" s="3" t="str">
        <f t="shared" si="1"/>
        <v>#REF!</v>
      </c>
      <c r="V136" s="227"/>
      <c r="W136" s="227"/>
      <c r="X136" s="227"/>
      <c r="Y136" s="227"/>
      <c r="Z136" s="227"/>
    </row>
    <row r="137" ht="12.0" customHeight="1">
      <c r="A137" s="227">
        <v>130.0</v>
      </c>
      <c r="B137" s="227" t="s">
        <v>222</v>
      </c>
      <c r="C137" s="227" t="s">
        <v>64</v>
      </c>
      <c r="D137" s="227" t="s">
        <v>75</v>
      </c>
      <c r="E137" s="227">
        <v>6.0</v>
      </c>
      <c r="F137" s="227">
        <v>1560.0</v>
      </c>
      <c r="G137" s="227">
        <v>7.0</v>
      </c>
      <c r="H137" s="227">
        <v>5.0</v>
      </c>
      <c r="I137" s="227">
        <v>11.0</v>
      </c>
      <c r="J137" s="227">
        <v>1.0</v>
      </c>
      <c r="K137" s="227">
        <v>1.0</v>
      </c>
      <c r="L137" s="227">
        <v>-6.0</v>
      </c>
      <c r="M137" s="227">
        <v>0.0</v>
      </c>
      <c r="N137" s="227">
        <v>0.0</v>
      </c>
      <c r="O137" s="227">
        <v>14.5</v>
      </c>
      <c r="P137" s="227">
        <v>86.9</v>
      </c>
      <c r="Q137" s="227"/>
      <c r="R137" s="227"/>
      <c r="S137" s="227"/>
      <c r="T137" s="227"/>
      <c r="U137" s="3" t="str">
        <f t="shared" si="1"/>
        <v>#REF!</v>
      </c>
      <c r="V137" s="227"/>
      <c r="W137" s="227"/>
      <c r="X137" s="227"/>
      <c r="Y137" s="227"/>
      <c r="Z137" s="227"/>
    </row>
    <row r="138" ht="12.0" customHeight="1">
      <c r="A138" s="227">
        <v>131.0</v>
      </c>
      <c r="B138" s="227" t="s">
        <v>503</v>
      </c>
      <c r="C138" s="227" t="s">
        <v>2564</v>
      </c>
      <c r="D138" s="227" t="s">
        <v>17</v>
      </c>
      <c r="E138" s="227">
        <v>16.0</v>
      </c>
      <c r="F138" s="227">
        <v>0.0</v>
      </c>
      <c r="G138" s="227">
        <v>0.0</v>
      </c>
      <c r="H138" s="227">
        <v>0.0</v>
      </c>
      <c r="I138" s="227">
        <v>603.0</v>
      </c>
      <c r="J138" s="227">
        <v>1.0</v>
      </c>
      <c r="K138" s="227">
        <v>22.0</v>
      </c>
      <c r="L138" s="227">
        <v>182.0</v>
      </c>
      <c r="M138" s="227">
        <v>1.0</v>
      </c>
      <c r="N138" s="227">
        <v>2.0</v>
      </c>
      <c r="O138" s="227">
        <v>5.4</v>
      </c>
      <c r="P138" s="227">
        <v>86.5</v>
      </c>
      <c r="Q138" s="227"/>
      <c r="R138" s="227"/>
      <c r="S138" s="227"/>
      <c r="T138" s="227"/>
      <c r="U138" s="3" t="str">
        <f t="shared" si="1"/>
        <v>#REF!</v>
      </c>
      <c r="V138" s="227"/>
      <c r="W138" s="227"/>
      <c r="X138" s="227"/>
      <c r="Y138" s="227"/>
      <c r="Z138" s="227"/>
    </row>
    <row r="139" ht="12.0" customHeight="1">
      <c r="A139" s="227">
        <v>132.0</v>
      </c>
      <c r="B139" s="227" t="s">
        <v>176</v>
      </c>
      <c r="C139" s="227" t="s">
        <v>20</v>
      </c>
      <c r="D139" s="227" t="s">
        <v>34</v>
      </c>
      <c r="E139" s="227">
        <v>11.0</v>
      </c>
      <c r="F139" s="227">
        <v>0.0</v>
      </c>
      <c r="G139" s="227">
        <v>0.0</v>
      </c>
      <c r="H139" s="227">
        <v>0.0</v>
      </c>
      <c r="I139" s="227">
        <v>4.0</v>
      </c>
      <c r="J139" s="227">
        <v>0.0</v>
      </c>
      <c r="K139" s="227">
        <v>59.0</v>
      </c>
      <c r="L139" s="227">
        <v>731.0</v>
      </c>
      <c r="M139" s="227">
        <v>2.0</v>
      </c>
      <c r="N139" s="227">
        <v>0.0</v>
      </c>
      <c r="O139" s="227">
        <v>7.8</v>
      </c>
      <c r="P139" s="227">
        <v>85.5</v>
      </c>
      <c r="Q139" s="227"/>
      <c r="R139" s="227"/>
      <c r="S139" s="227"/>
      <c r="T139" s="227"/>
      <c r="U139" s="3" t="str">
        <f t="shared" si="1"/>
        <v>#REF!</v>
      </c>
      <c r="V139" s="227"/>
      <c r="W139" s="227"/>
      <c r="X139" s="227"/>
      <c r="Y139" s="227"/>
      <c r="Z139" s="227"/>
    </row>
    <row r="140" ht="12.0" customHeight="1">
      <c r="A140" s="227">
        <v>133.0</v>
      </c>
      <c r="B140" s="227" t="s">
        <v>146</v>
      </c>
      <c r="C140" s="227" t="s">
        <v>107</v>
      </c>
      <c r="D140" s="227" t="s">
        <v>34</v>
      </c>
      <c r="E140" s="227">
        <v>10.0</v>
      </c>
      <c r="F140" s="227">
        <v>0.0</v>
      </c>
      <c r="G140" s="227">
        <v>0.0</v>
      </c>
      <c r="H140" s="227">
        <v>0.0</v>
      </c>
      <c r="I140" s="227">
        <v>9.0</v>
      </c>
      <c r="J140" s="227">
        <v>0.0</v>
      </c>
      <c r="K140" s="227">
        <v>28.0</v>
      </c>
      <c r="L140" s="227">
        <v>423.0</v>
      </c>
      <c r="M140" s="227">
        <v>7.0</v>
      </c>
      <c r="N140" s="227">
        <v>0.0</v>
      </c>
      <c r="O140" s="227">
        <v>8.5</v>
      </c>
      <c r="P140" s="227">
        <v>85.2</v>
      </c>
      <c r="Q140" s="227"/>
      <c r="R140" s="227"/>
      <c r="S140" s="227"/>
      <c r="T140" s="227"/>
      <c r="U140" s="3" t="str">
        <f t="shared" si="1"/>
        <v>#REF!</v>
      </c>
      <c r="V140" s="227"/>
      <c r="W140" s="227"/>
      <c r="X140" s="227"/>
      <c r="Y140" s="227"/>
      <c r="Z140" s="227"/>
    </row>
    <row r="141" ht="12.0" customHeight="1">
      <c r="A141" s="227">
        <v>134.0</v>
      </c>
      <c r="B141" s="227" t="s">
        <v>1949</v>
      </c>
      <c r="C141" s="227" t="s">
        <v>2564</v>
      </c>
      <c r="D141" s="227" t="s">
        <v>34</v>
      </c>
      <c r="E141" s="227">
        <v>16.0</v>
      </c>
      <c r="F141" s="227">
        <v>0.0</v>
      </c>
      <c r="G141" s="227">
        <v>0.0</v>
      </c>
      <c r="H141" s="227">
        <v>0.0</v>
      </c>
      <c r="I141" s="227">
        <v>-14.0</v>
      </c>
      <c r="J141" s="227">
        <v>0.0</v>
      </c>
      <c r="K141" s="227">
        <v>35.0</v>
      </c>
      <c r="L141" s="227">
        <v>502.0</v>
      </c>
      <c r="M141" s="227">
        <v>6.0</v>
      </c>
      <c r="N141" s="227">
        <v>0.0</v>
      </c>
      <c r="O141" s="227">
        <v>5.3</v>
      </c>
      <c r="P141" s="227">
        <v>84.8</v>
      </c>
      <c r="Q141" s="227"/>
      <c r="R141" s="227"/>
      <c r="S141" s="227"/>
      <c r="T141" s="227"/>
      <c r="U141" s="3" t="str">
        <f t="shared" si="1"/>
        <v>#REF!</v>
      </c>
      <c r="V141" s="227"/>
      <c r="W141" s="227"/>
      <c r="X141" s="227"/>
      <c r="Y141" s="227"/>
      <c r="Z141" s="227"/>
    </row>
    <row r="142" ht="12.0" customHeight="1">
      <c r="A142" s="227">
        <v>135.0</v>
      </c>
      <c r="B142" s="227" t="s">
        <v>1879</v>
      </c>
      <c r="C142" s="227" t="s">
        <v>39</v>
      </c>
      <c r="D142" s="227" t="s">
        <v>34</v>
      </c>
      <c r="E142" s="227">
        <v>15.0</v>
      </c>
      <c r="F142" s="227">
        <v>0.0</v>
      </c>
      <c r="G142" s="227">
        <v>0.0</v>
      </c>
      <c r="H142" s="227">
        <v>0.0</v>
      </c>
      <c r="I142" s="227">
        <v>0.0</v>
      </c>
      <c r="J142" s="227">
        <v>0.0</v>
      </c>
      <c r="K142" s="227">
        <v>53.0</v>
      </c>
      <c r="L142" s="227">
        <v>482.0</v>
      </c>
      <c r="M142" s="227">
        <v>6.0</v>
      </c>
      <c r="N142" s="227">
        <v>0.0</v>
      </c>
      <c r="O142" s="227">
        <v>5.6</v>
      </c>
      <c r="P142" s="227">
        <v>84.2</v>
      </c>
      <c r="Q142" s="227"/>
      <c r="R142" s="227"/>
      <c r="S142" s="227"/>
      <c r="T142" s="227"/>
      <c r="U142" s="3" t="str">
        <f t="shared" si="1"/>
        <v>#REF!</v>
      </c>
      <c r="V142" s="227"/>
      <c r="W142" s="227"/>
      <c r="X142" s="227"/>
      <c r="Y142" s="227"/>
      <c r="Z142" s="227"/>
    </row>
    <row r="143" ht="12.0" customHeight="1">
      <c r="A143" s="227">
        <v>136.0</v>
      </c>
      <c r="B143" s="227" t="s">
        <v>419</v>
      </c>
      <c r="C143" s="227" t="s">
        <v>23</v>
      </c>
      <c r="D143" s="227" t="s">
        <v>61</v>
      </c>
      <c r="E143" s="227">
        <v>16.0</v>
      </c>
      <c r="F143" s="227">
        <v>0.0</v>
      </c>
      <c r="G143" s="227">
        <v>0.0</v>
      </c>
      <c r="H143" s="227">
        <v>0.0</v>
      </c>
      <c r="I143" s="227">
        <v>0.0</v>
      </c>
      <c r="J143" s="227">
        <v>0.0</v>
      </c>
      <c r="K143" s="227">
        <v>63.0</v>
      </c>
      <c r="L143" s="227">
        <v>560.0</v>
      </c>
      <c r="M143" s="227">
        <v>5.0</v>
      </c>
      <c r="N143" s="227">
        <v>1.0</v>
      </c>
      <c r="O143" s="227">
        <v>5.2</v>
      </c>
      <c r="P143" s="227">
        <v>84.0</v>
      </c>
      <c r="Q143" s="227"/>
      <c r="R143" s="227"/>
      <c r="S143" s="227"/>
      <c r="T143" s="227"/>
      <c r="U143" s="3" t="str">
        <f t="shared" si="1"/>
        <v>#REF!</v>
      </c>
      <c r="V143" s="227"/>
      <c r="W143" s="227"/>
      <c r="X143" s="227"/>
      <c r="Y143" s="227"/>
      <c r="Z143" s="227"/>
    </row>
    <row r="144" ht="12.0" customHeight="1">
      <c r="A144" s="227">
        <v>137.0</v>
      </c>
      <c r="B144" s="227" t="s">
        <v>4740</v>
      </c>
      <c r="C144" s="227" t="s">
        <v>114</v>
      </c>
      <c r="D144" s="227" t="s">
        <v>17</v>
      </c>
      <c r="E144" s="227">
        <v>12.0</v>
      </c>
      <c r="F144" s="227">
        <v>0.0</v>
      </c>
      <c r="G144" s="227">
        <v>0.0</v>
      </c>
      <c r="H144" s="227">
        <v>0.0</v>
      </c>
      <c r="I144" s="227">
        <v>381.0</v>
      </c>
      <c r="J144" s="227">
        <v>2.0</v>
      </c>
      <c r="K144" s="227">
        <v>37.0</v>
      </c>
      <c r="L144" s="227">
        <v>293.0</v>
      </c>
      <c r="M144" s="227">
        <v>1.0</v>
      </c>
      <c r="N144" s="227">
        <v>1.0</v>
      </c>
      <c r="O144" s="227">
        <v>7.0</v>
      </c>
      <c r="P144" s="227">
        <v>83.4</v>
      </c>
      <c r="Q144" s="227"/>
      <c r="R144" s="227"/>
      <c r="S144" s="227"/>
      <c r="T144" s="227"/>
      <c r="U144" s="3" t="str">
        <f t="shared" si="1"/>
        <v>#REF!</v>
      </c>
      <c r="V144" s="227"/>
      <c r="W144" s="227"/>
      <c r="X144" s="227"/>
      <c r="Y144" s="227"/>
      <c r="Z144" s="227"/>
    </row>
    <row r="145" ht="12.0" customHeight="1">
      <c r="A145" s="227">
        <v>138.0</v>
      </c>
      <c r="B145" s="227" t="s">
        <v>162</v>
      </c>
      <c r="C145" s="227" t="s">
        <v>64</v>
      </c>
      <c r="D145" s="227" t="s">
        <v>17</v>
      </c>
      <c r="E145" s="227">
        <v>16.0</v>
      </c>
      <c r="F145" s="227">
        <v>0.0</v>
      </c>
      <c r="G145" s="227">
        <v>0.0</v>
      </c>
      <c r="H145" s="227">
        <v>0.0</v>
      </c>
      <c r="I145" s="227">
        <v>465.0</v>
      </c>
      <c r="J145" s="227">
        <v>2.0</v>
      </c>
      <c r="K145" s="227">
        <v>21.0</v>
      </c>
      <c r="L145" s="227">
        <v>180.0</v>
      </c>
      <c r="M145" s="227">
        <v>1.0</v>
      </c>
      <c r="N145" s="227">
        <v>0.0</v>
      </c>
      <c r="O145" s="227">
        <v>5.2</v>
      </c>
      <c r="P145" s="227">
        <v>82.5</v>
      </c>
      <c r="Q145" s="227"/>
      <c r="R145" s="227"/>
      <c r="S145" s="227"/>
      <c r="T145" s="227"/>
      <c r="U145" s="3" t="str">
        <f t="shared" si="1"/>
        <v>#REF!</v>
      </c>
      <c r="V145" s="227"/>
      <c r="W145" s="227"/>
      <c r="X145" s="227"/>
      <c r="Y145" s="227"/>
      <c r="Z145" s="227"/>
    </row>
    <row r="146" ht="12.0" customHeight="1">
      <c r="A146" s="227">
        <v>138.0</v>
      </c>
      <c r="B146" s="227" t="s">
        <v>2100</v>
      </c>
      <c r="C146" s="227" t="s">
        <v>90</v>
      </c>
      <c r="D146" s="227" t="s">
        <v>34</v>
      </c>
      <c r="E146" s="227">
        <v>15.0</v>
      </c>
      <c r="F146" s="227">
        <v>0.0</v>
      </c>
      <c r="G146" s="227">
        <v>0.0</v>
      </c>
      <c r="H146" s="227">
        <v>0.0</v>
      </c>
      <c r="I146" s="227">
        <v>22.0</v>
      </c>
      <c r="J146" s="227">
        <v>0.0</v>
      </c>
      <c r="K146" s="227">
        <v>50.0</v>
      </c>
      <c r="L146" s="227">
        <v>603.0</v>
      </c>
      <c r="M146" s="227">
        <v>3.0</v>
      </c>
      <c r="N146" s="227">
        <v>0.0</v>
      </c>
      <c r="O146" s="227">
        <v>5.5</v>
      </c>
      <c r="P146" s="227">
        <v>82.5</v>
      </c>
      <c r="Q146" s="227"/>
      <c r="R146" s="227"/>
      <c r="S146" s="227"/>
      <c r="T146" s="227"/>
      <c r="U146" s="3" t="str">
        <f t="shared" si="1"/>
        <v>#REF!</v>
      </c>
      <c r="V146" s="227"/>
      <c r="W146" s="227"/>
      <c r="X146" s="227"/>
      <c r="Y146" s="227"/>
      <c r="Z146" s="227"/>
    </row>
    <row r="147" ht="12.0" customHeight="1">
      <c r="A147" s="227">
        <v>140.0</v>
      </c>
      <c r="B147" s="227" t="s">
        <v>1051</v>
      </c>
      <c r="C147" s="227" t="s">
        <v>44</v>
      </c>
      <c r="D147" s="227" t="s">
        <v>61</v>
      </c>
      <c r="E147" s="227">
        <v>16.0</v>
      </c>
      <c r="F147" s="227">
        <v>0.0</v>
      </c>
      <c r="G147" s="227">
        <v>0.0</v>
      </c>
      <c r="H147" s="227">
        <v>0.0</v>
      </c>
      <c r="I147" s="227">
        <v>0.0</v>
      </c>
      <c r="J147" s="227">
        <v>0.0</v>
      </c>
      <c r="K147" s="227">
        <v>42.0</v>
      </c>
      <c r="L147" s="227">
        <v>404.0</v>
      </c>
      <c r="M147" s="227">
        <v>7.0</v>
      </c>
      <c r="N147" s="227">
        <v>0.0</v>
      </c>
      <c r="O147" s="227">
        <v>5.2</v>
      </c>
      <c r="P147" s="227">
        <v>82.4</v>
      </c>
      <c r="Q147" s="227"/>
      <c r="R147" s="227"/>
      <c r="S147" s="227"/>
      <c r="T147" s="227"/>
      <c r="U147" s="3" t="str">
        <f t="shared" si="1"/>
        <v>#REF!</v>
      </c>
      <c r="V147" s="227"/>
      <c r="W147" s="227"/>
      <c r="X147" s="227"/>
      <c r="Y147" s="227"/>
      <c r="Z147" s="227"/>
    </row>
    <row r="148" ht="12.0" customHeight="1">
      <c r="A148" s="227">
        <v>140.0</v>
      </c>
      <c r="B148" s="227" t="s">
        <v>428</v>
      </c>
      <c r="C148" s="227" t="s">
        <v>66</v>
      </c>
      <c r="D148" s="227" t="s">
        <v>17</v>
      </c>
      <c r="E148" s="227">
        <v>16.0</v>
      </c>
      <c r="F148" s="227">
        <v>0.0</v>
      </c>
      <c r="G148" s="227">
        <v>0.0</v>
      </c>
      <c r="H148" s="227">
        <v>0.0</v>
      </c>
      <c r="I148" s="227">
        <v>321.0</v>
      </c>
      <c r="J148" s="227">
        <v>4.0</v>
      </c>
      <c r="K148" s="227">
        <v>10.0</v>
      </c>
      <c r="L148" s="227">
        <v>123.0</v>
      </c>
      <c r="M148" s="227">
        <v>2.0</v>
      </c>
      <c r="N148" s="227">
        <v>0.0</v>
      </c>
      <c r="O148" s="227">
        <v>5.2</v>
      </c>
      <c r="P148" s="227">
        <v>82.4</v>
      </c>
      <c r="Q148" s="227"/>
      <c r="R148" s="227"/>
      <c r="S148" s="227"/>
      <c r="T148" s="227"/>
      <c r="U148" s="3" t="str">
        <f t="shared" si="1"/>
        <v>#REF!</v>
      </c>
      <c r="V148" s="227"/>
      <c r="W148" s="227"/>
      <c r="X148" s="227"/>
      <c r="Y148" s="227"/>
      <c r="Z148" s="227"/>
    </row>
    <row r="149" ht="12.0" customHeight="1">
      <c r="A149" s="227">
        <v>142.0</v>
      </c>
      <c r="B149" s="227" t="s">
        <v>158</v>
      </c>
      <c r="C149" s="227" t="s">
        <v>111</v>
      </c>
      <c r="D149" s="227" t="s">
        <v>17</v>
      </c>
      <c r="E149" s="227">
        <v>14.0</v>
      </c>
      <c r="F149" s="227">
        <v>0.0</v>
      </c>
      <c r="G149" s="227">
        <v>0.0</v>
      </c>
      <c r="H149" s="227">
        <v>0.0</v>
      </c>
      <c r="I149" s="227">
        <v>358.0</v>
      </c>
      <c r="J149" s="227">
        <v>3.0</v>
      </c>
      <c r="K149" s="227">
        <v>21.0</v>
      </c>
      <c r="L149" s="227">
        <v>225.0</v>
      </c>
      <c r="M149" s="227">
        <v>1.0</v>
      </c>
      <c r="N149" s="227">
        <v>0.0</v>
      </c>
      <c r="O149" s="227">
        <v>5.9</v>
      </c>
      <c r="P149" s="227">
        <v>82.3</v>
      </c>
      <c r="Q149" s="227"/>
      <c r="R149" s="227"/>
      <c r="S149" s="227"/>
      <c r="T149" s="227"/>
      <c r="U149" s="3" t="str">
        <f t="shared" si="1"/>
        <v>#REF!</v>
      </c>
      <c r="V149" s="227"/>
      <c r="W149" s="227"/>
      <c r="X149" s="227"/>
      <c r="Y149" s="227"/>
      <c r="Z149" s="227"/>
    </row>
    <row r="150" ht="12.0" customHeight="1">
      <c r="A150" s="227">
        <v>143.0</v>
      </c>
      <c r="B150" s="227" t="s">
        <v>147</v>
      </c>
      <c r="C150" s="227" t="s">
        <v>81</v>
      </c>
      <c r="D150" s="227" t="s">
        <v>61</v>
      </c>
      <c r="E150" s="227">
        <v>14.0</v>
      </c>
      <c r="F150" s="227">
        <v>0.0</v>
      </c>
      <c r="G150" s="227">
        <v>0.0</v>
      </c>
      <c r="H150" s="227">
        <v>0.0</v>
      </c>
      <c r="I150" s="227">
        <v>0.0</v>
      </c>
      <c r="J150" s="227">
        <v>0.0</v>
      </c>
      <c r="K150" s="227">
        <v>45.0</v>
      </c>
      <c r="L150" s="227">
        <v>579.0</v>
      </c>
      <c r="M150" s="227">
        <v>4.0</v>
      </c>
      <c r="N150" s="227">
        <v>0.0</v>
      </c>
      <c r="O150" s="227">
        <v>5.8</v>
      </c>
      <c r="P150" s="227">
        <v>81.9</v>
      </c>
      <c r="Q150" s="227"/>
      <c r="R150" s="227"/>
      <c r="S150" s="227"/>
      <c r="T150" s="227"/>
      <c r="U150" s="3" t="str">
        <f t="shared" si="1"/>
        <v>#REF!</v>
      </c>
      <c r="V150" s="227"/>
      <c r="W150" s="227"/>
      <c r="X150" s="227"/>
      <c r="Y150" s="227"/>
      <c r="Z150" s="227"/>
    </row>
    <row r="151" ht="12.0" customHeight="1">
      <c r="A151" s="227">
        <v>144.0</v>
      </c>
      <c r="B151" s="227" t="s">
        <v>2116</v>
      </c>
      <c r="C151" s="227" t="s">
        <v>2564</v>
      </c>
      <c r="D151" s="227" t="s">
        <v>34</v>
      </c>
      <c r="E151" s="227">
        <v>16.0</v>
      </c>
      <c r="F151" s="227">
        <v>0.0</v>
      </c>
      <c r="G151" s="227">
        <v>0.0</v>
      </c>
      <c r="H151" s="227">
        <v>0.0</v>
      </c>
      <c r="I151" s="227">
        <v>0.0</v>
      </c>
      <c r="J151" s="227">
        <v>0.0</v>
      </c>
      <c r="K151" s="227">
        <v>45.0</v>
      </c>
      <c r="L151" s="227">
        <v>573.0</v>
      </c>
      <c r="M151" s="227">
        <v>4.0</v>
      </c>
      <c r="N151" s="227">
        <v>0.0</v>
      </c>
      <c r="O151" s="227">
        <v>5.1</v>
      </c>
      <c r="P151" s="227">
        <v>81.3</v>
      </c>
      <c r="Q151" s="227"/>
      <c r="R151" s="227"/>
      <c r="S151" s="227"/>
      <c r="T151" s="227"/>
      <c r="U151" s="3" t="str">
        <f t="shared" si="1"/>
        <v>#REF!</v>
      </c>
      <c r="V151" s="227"/>
      <c r="W151" s="227"/>
      <c r="X151" s="227"/>
      <c r="Y151" s="227"/>
      <c r="Z151" s="227"/>
    </row>
    <row r="152" ht="12.0" customHeight="1">
      <c r="A152" s="227">
        <v>145.0</v>
      </c>
      <c r="B152" s="227" t="s">
        <v>80</v>
      </c>
      <c r="C152" s="227" t="s">
        <v>81</v>
      </c>
      <c r="D152" s="227" t="s">
        <v>17</v>
      </c>
      <c r="E152" s="227">
        <v>16.0</v>
      </c>
      <c r="F152" s="227">
        <v>0.0</v>
      </c>
      <c r="G152" s="227">
        <v>0.0</v>
      </c>
      <c r="H152" s="227">
        <v>0.0</v>
      </c>
      <c r="I152" s="227">
        <v>260.0</v>
      </c>
      <c r="J152" s="227">
        <v>2.0</v>
      </c>
      <c r="K152" s="227">
        <v>27.0</v>
      </c>
      <c r="L152" s="227">
        <v>279.0</v>
      </c>
      <c r="M152" s="227">
        <v>3.0</v>
      </c>
      <c r="N152" s="227">
        <v>2.0</v>
      </c>
      <c r="O152" s="227">
        <v>5.0</v>
      </c>
      <c r="P152" s="227">
        <v>79.9</v>
      </c>
      <c r="Q152" s="227"/>
      <c r="R152" s="227"/>
      <c r="S152" s="227"/>
      <c r="T152" s="227"/>
      <c r="U152" s="3" t="str">
        <f t="shared" si="1"/>
        <v>#REF!</v>
      </c>
      <c r="V152" s="227"/>
      <c r="W152" s="227"/>
      <c r="X152" s="227"/>
      <c r="Y152" s="227"/>
      <c r="Z152" s="227"/>
    </row>
    <row r="153" ht="12.0" customHeight="1">
      <c r="A153" s="227">
        <v>146.0</v>
      </c>
      <c r="B153" s="227" t="s">
        <v>219</v>
      </c>
      <c r="C153" s="227" t="s">
        <v>70</v>
      </c>
      <c r="D153" s="227" t="s">
        <v>61</v>
      </c>
      <c r="E153" s="227">
        <v>16.0</v>
      </c>
      <c r="F153" s="227">
        <v>0.0</v>
      </c>
      <c r="G153" s="227">
        <v>0.0</v>
      </c>
      <c r="H153" s="227">
        <v>0.0</v>
      </c>
      <c r="I153" s="227">
        <v>0.0</v>
      </c>
      <c r="J153" s="227">
        <v>0.0</v>
      </c>
      <c r="K153" s="227">
        <v>53.0</v>
      </c>
      <c r="L153" s="227">
        <v>574.0</v>
      </c>
      <c r="M153" s="227">
        <v>4.0</v>
      </c>
      <c r="N153" s="227">
        <v>1.0</v>
      </c>
      <c r="O153" s="227">
        <v>5.0</v>
      </c>
      <c r="P153" s="227">
        <v>79.4</v>
      </c>
      <c r="Q153" s="227"/>
      <c r="R153" s="227"/>
      <c r="S153" s="227"/>
      <c r="T153" s="227"/>
      <c r="U153" s="3" t="str">
        <f t="shared" si="1"/>
        <v>#REF!</v>
      </c>
      <c r="V153" s="227"/>
      <c r="W153" s="227"/>
      <c r="X153" s="227"/>
      <c r="Y153" s="227"/>
      <c r="Z153" s="227"/>
    </row>
    <row r="154" ht="12.0" customHeight="1">
      <c r="A154" s="227">
        <v>147.0</v>
      </c>
      <c r="B154" s="227" t="s">
        <v>157</v>
      </c>
      <c r="C154" s="227" t="s">
        <v>50</v>
      </c>
      <c r="D154" s="227" t="s">
        <v>61</v>
      </c>
      <c r="E154" s="227">
        <v>16.0</v>
      </c>
      <c r="F154" s="227">
        <v>0.0</v>
      </c>
      <c r="G154" s="227">
        <v>0.0</v>
      </c>
      <c r="H154" s="227">
        <v>0.0</v>
      </c>
      <c r="I154" s="227">
        <v>0.0</v>
      </c>
      <c r="J154" s="227">
        <v>0.0</v>
      </c>
      <c r="K154" s="227">
        <v>54.0</v>
      </c>
      <c r="L154" s="227">
        <v>688.0</v>
      </c>
      <c r="M154" s="227">
        <v>2.0</v>
      </c>
      <c r="N154" s="227">
        <v>1.0</v>
      </c>
      <c r="O154" s="227">
        <v>4.9</v>
      </c>
      <c r="P154" s="227">
        <v>78.8</v>
      </c>
      <c r="Q154" s="227"/>
      <c r="R154" s="227"/>
      <c r="S154" s="227"/>
      <c r="T154" s="227"/>
      <c r="U154" s="3" t="str">
        <f t="shared" si="1"/>
        <v>#REF!</v>
      </c>
      <c r="V154" s="227"/>
      <c r="W154" s="227"/>
      <c r="X154" s="227"/>
      <c r="Y154" s="227"/>
      <c r="Z154" s="227"/>
    </row>
    <row r="155" ht="12.0" customHeight="1">
      <c r="A155" s="227">
        <v>147.0</v>
      </c>
      <c r="B155" s="227" t="s">
        <v>2318</v>
      </c>
      <c r="C155" s="227" t="s">
        <v>2564</v>
      </c>
      <c r="D155" s="227" t="s">
        <v>61</v>
      </c>
      <c r="E155" s="227">
        <v>16.0</v>
      </c>
      <c r="F155" s="227">
        <v>0.0</v>
      </c>
      <c r="G155" s="227">
        <v>0.0</v>
      </c>
      <c r="H155" s="227">
        <v>0.0</v>
      </c>
      <c r="I155" s="227">
        <v>0.0</v>
      </c>
      <c r="J155" s="227">
        <v>0.0</v>
      </c>
      <c r="K155" s="227">
        <v>43.0</v>
      </c>
      <c r="L155" s="227">
        <v>648.0</v>
      </c>
      <c r="M155" s="227">
        <v>3.0</v>
      </c>
      <c r="N155" s="227">
        <v>2.0</v>
      </c>
      <c r="O155" s="227">
        <v>4.9</v>
      </c>
      <c r="P155" s="227">
        <v>78.8</v>
      </c>
      <c r="Q155" s="227"/>
      <c r="R155" s="227"/>
      <c r="S155" s="227"/>
      <c r="T155" s="227"/>
      <c r="U155" s="3" t="str">
        <f t="shared" si="1"/>
        <v>#REF!</v>
      </c>
      <c r="V155" s="227"/>
      <c r="W155" s="227"/>
      <c r="X155" s="227"/>
      <c r="Y155" s="227"/>
      <c r="Z155" s="227"/>
    </row>
    <row r="156" ht="12.0" customHeight="1">
      <c r="A156" s="227">
        <v>149.0</v>
      </c>
      <c r="B156" s="227" t="s">
        <v>173</v>
      </c>
      <c r="C156" s="227" t="s">
        <v>140</v>
      </c>
      <c r="D156" s="227" t="s">
        <v>17</v>
      </c>
      <c r="E156" s="227">
        <v>14.0</v>
      </c>
      <c r="F156" s="227">
        <v>0.0</v>
      </c>
      <c r="G156" s="227">
        <v>0.0</v>
      </c>
      <c r="H156" s="227">
        <v>0.0</v>
      </c>
      <c r="I156" s="227">
        <v>171.0</v>
      </c>
      <c r="J156" s="227">
        <v>0.0</v>
      </c>
      <c r="K156" s="227">
        <v>56.0</v>
      </c>
      <c r="L156" s="227">
        <v>429.0</v>
      </c>
      <c r="M156" s="227">
        <v>3.0</v>
      </c>
      <c r="N156" s="227">
        <v>0.0</v>
      </c>
      <c r="O156" s="227">
        <v>5.6</v>
      </c>
      <c r="P156" s="227">
        <v>78.0</v>
      </c>
      <c r="Q156" s="227"/>
      <c r="R156" s="227"/>
      <c r="S156" s="227"/>
      <c r="T156" s="227"/>
      <c r="U156" s="3" t="str">
        <f t="shared" si="1"/>
        <v>#REF!</v>
      </c>
      <c r="V156" s="227"/>
      <c r="W156" s="227"/>
      <c r="X156" s="227"/>
      <c r="Y156" s="227"/>
      <c r="Z156" s="227"/>
    </row>
    <row r="157" ht="12.0" customHeight="1">
      <c r="A157" s="227">
        <v>150.0</v>
      </c>
      <c r="B157" s="227" t="s">
        <v>314</v>
      </c>
      <c r="C157" s="227" t="s">
        <v>140</v>
      </c>
      <c r="D157" s="227" t="s">
        <v>34</v>
      </c>
      <c r="E157" s="227">
        <v>15.0</v>
      </c>
      <c r="F157" s="227">
        <v>0.0</v>
      </c>
      <c r="G157" s="227">
        <v>0.0</v>
      </c>
      <c r="H157" s="227">
        <v>0.0</v>
      </c>
      <c r="I157" s="227">
        <v>0.0</v>
      </c>
      <c r="J157" s="227">
        <v>0.0</v>
      </c>
      <c r="K157" s="227">
        <v>61.0</v>
      </c>
      <c r="L157" s="227">
        <v>659.0</v>
      </c>
      <c r="M157" s="227">
        <v>2.0</v>
      </c>
      <c r="N157" s="227">
        <v>0.0</v>
      </c>
      <c r="O157" s="227">
        <v>5.2</v>
      </c>
      <c r="P157" s="227">
        <v>77.9</v>
      </c>
      <c r="Q157" s="227"/>
      <c r="R157" s="227"/>
      <c r="S157" s="227"/>
      <c r="T157" s="227"/>
      <c r="U157" s="3" t="str">
        <f t="shared" si="1"/>
        <v>#REF!</v>
      </c>
      <c r="V157" s="227"/>
      <c r="W157" s="227"/>
      <c r="X157" s="227"/>
      <c r="Y157" s="227"/>
      <c r="Z157" s="227"/>
    </row>
    <row r="158" ht="12.0" customHeight="1">
      <c r="A158" s="227">
        <v>151.0</v>
      </c>
      <c r="B158" s="227" t="s">
        <v>2087</v>
      </c>
      <c r="C158" s="227" t="s">
        <v>77</v>
      </c>
      <c r="D158" s="227" t="s">
        <v>61</v>
      </c>
      <c r="E158" s="227">
        <v>16.0</v>
      </c>
      <c r="F158" s="227">
        <v>0.0</v>
      </c>
      <c r="G158" s="227">
        <v>0.0</v>
      </c>
      <c r="H158" s="227">
        <v>0.0</v>
      </c>
      <c r="I158" s="227">
        <v>0.0</v>
      </c>
      <c r="J158" s="227">
        <v>0.0</v>
      </c>
      <c r="K158" s="227">
        <v>61.0</v>
      </c>
      <c r="L158" s="227">
        <v>522.0</v>
      </c>
      <c r="M158" s="227">
        <v>4.0</v>
      </c>
      <c r="N158" s="227">
        <v>0.0</v>
      </c>
      <c r="O158" s="227">
        <v>4.8</v>
      </c>
      <c r="P158" s="227">
        <v>76.2</v>
      </c>
      <c r="Q158" s="227"/>
      <c r="R158" s="227"/>
      <c r="S158" s="227"/>
      <c r="T158" s="227"/>
      <c r="U158" s="3" t="str">
        <f t="shared" si="1"/>
        <v>#REF!</v>
      </c>
      <c r="V158" s="227"/>
      <c r="W158" s="227"/>
      <c r="X158" s="227"/>
      <c r="Y158" s="227"/>
      <c r="Z158" s="227"/>
    </row>
    <row r="159" ht="12.0" customHeight="1">
      <c r="A159" s="227">
        <v>152.0</v>
      </c>
      <c r="B159" s="227" t="s">
        <v>1571</v>
      </c>
      <c r="C159" s="227" t="s">
        <v>140</v>
      </c>
      <c r="D159" s="227" t="s">
        <v>34</v>
      </c>
      <c r="E159" s="227">
        <v>9.0</v>
      </c>
      <c r="F159" s="227">
        <v>0.0</v>
      </c>
      <c r="G159" s="227">
        <v>0.0</v>
      </c>
      <c r="H159" s="227">
        <v>0.0</v>
      </c>
      <c r="I159" s="227">
        <v>17.0</v>
      </c>
      <c r="J159" s="227">
        <v>0.0</v>
      </c>
      <c r="K159" s="227">
        <v>34.0</v>
      </c>
      <c r="L159" s="227">
        <v>439.0</v>
      </c>
      <c r="M159" s="227">
        <v>5.0</v>
      </c>
      <c r="N159" s="227">
        <v>0.0</v>
      </c>
      <c r="O159" s="227">
        <v>8.4</v>
      </c>
      <c r="P159" s="227">
        <v>75.6</v>
      </c>
      <c r="Q159" s="227"/>
      <c r="R159" s="227"/>
      <c r="S159" s="227"/>
      <c r="T159" s="227"/>
      <c r="U159" s="3" t="str">
        <f t="shared" si="1"/>
        <v>#REF!</v>
      </c>
      <c r="V159" s="227"/>
      <c r="W159" s="227"/>
      <c r="X159" s="227"/>
      <c r="Y159" s="227"/>
      <c r="Z159" s="227"/>
    </row>
    <row r="160" ht="12.0" customHeight="1">
      <c r="A160" s="227">
        <v>153.0</v>
      </c>
      <c r="B160" s="227" t="s">
        <v>276</v>
      </c>
      <c r="C160" s="227" t="s">
        <v>58</v>
      </c>
      <c r="D160" s="227" t="s">
        <v>61</v>
      </c>
      <c r="E160" s="227">
        <v>14.0</v>
      </c>
      <c r="F160" s="227">
        <v>0.0</v>
      </c>
      <c r="G160" s="227">
        <v>0.0</v>
      </c>
      <c r="H160" s="227">
        <v>0.0</v>
      </c>
      <c r="I160" s="227">
        <v>0.0</v>
      </c>
      <c r="J160" s="227">
        <v>0.0</v>
      </c>
      <c r="K160" s="227">
        <v>26.0</v>
      </c>
      <c r="L160" s="227">
        <v>432.0</v>
      </c>
      <c r="M160" s="227">
        <v>6.0</v>
      </c>
      <c r="N160" s="227">
        <v>2.0</v>
      </c>
      <c r="O160" s="227">
        <v>5.4</v>
      </c>
      <c r="P160" s="227">
        <v>75.2</v>
      </c>
      <c r="Q160" s="227"/>
      <c r="R160" s="227"/>
      <c r="S160" s="227"/>
      <c r="T160" s="227"/>
      <c r="U160" s="3" t="str">
        <f t="shared" si="1"/>
        <v>#REF!</v>
      </c>
      <c r="V160" s="227"/>
      <c r="W160" s="227"/>
      <c r="X160" s="227"/>
      <c r="Y160" s="227"/>
      <c r="Z160" s="227"/>
    </row>
    <row r="161" ht="12.0" customHeight="1">
      <c r="A161" s="227">
        <v>154.0</v>
      </c>
      <c r="B161" s="227" t="s">
        <v>447</v>
      </c>
      <c r="C161" s="227" t="s">
        <v>47</v>
      </c>
      <c r="D161" s="227" t="s">
        <v>34</v>
      </c>
      <c r="E161" s="227">
        <v>13.0</v>
      </c>
      <c r="F161" s="227">
        <v>0.0</v>
      </c>
      <c r="G161" s="227">
        <v>0.0</v>
      </c>
      <c r="H161" s="227">
        <v>0.0</v>
      </c>
      <c r="I161" s="227">
        <v>6.0</v>
      </c>
      <c r="J161" s="227">
        <v>0.0</v>
      </c>
      <c r="K161" s="227">
        <v>42.0</v>
      </c>
      <c r="L161" s="227">
        <v>554.0</v>
      </c>
      <c r="M161" s="227">
        <v>3.0</v>
      </c>
      <c r="N161" s="227">
        <v>0.0</v>
      </c>
      <c r="O161" s="227">
        <v>5.7</v>
      </c>
      <c r="P161" s="227">
        <v>74.0</v>
      </c>
      <c r="Q161" s="227"/>
      <c r="R161" s="227"/>
      <c r="S161" s="227"/>
      <c r="T161" s="227"/>
      <c r="U161" s="3" t="str">
        <f t="shared" si="1"/>
        <v>#REF!</v>
      </c>
      <c r="V161" s="227"/>
      <c r="W161" s="227"/>
      <c r="X161" s="227"/>
      <c r="Y161" s="227"/>
      <c r="Z161" s="227"/>
    </row>
    <row r="162" ht="12.0" customHeight="1">
      <c r="A162" s="227">
        <v>155.0</v>
      </c>
      <c r="B162" s="227" t="s">
        <v>340</v>
      </c>
      <c r="C162" s="227" t="s">
        <v>58</v>
      </c>
      <c r="D162" s="227" t="s">
        <v>75</v>
      </c>
      <c r="E162" s="227">
        <v>6.0</v>
      </c>
      <c r="F162" s="227">
        <v>1103.0</v>
      </c>
      <c r="G162" s="227">
        <v>7.0</v>
      </c>
      <c r="H162" s="227">
        <v>3.0</v>
      </c>
      <c r="I162" s="227">
        <v>78.0</v>
      </c>
      <c r="J162" s="227">
        <v>0.0</v>
      </c>
      <c r="K162" s="227">
        <v>0.0</v>
      </c>
      <c r="L162" s="227">
        <v>0.0</v>
      </c>
      <c r="M162" s="227">
        <v>0.0</v>
      </c>
      <c r="N162" s="227">
        <v>0.0</v>
      </c>
      <c r="O162" s="227">
        <v>12.3</v>
      </c>
      <c r="P162" s="227">
        <v>73.92</v>
      </c>
      <c r="Q162" s="227"/>
      <c r="R162" s="227"/>
      <c r="S162" s="227"/>
      <c r="T162" s="227"/>
      <c r="U162" s="3" t="str">
        <f t="shared" si="1"/>
        <v>#REF!</v>
      </c>
      <c r="V162" s="227"/>
      <c r="W162" s="227"/>
      <c r="X162" s="227"/>
      <c r="Y162" s="227"/>
      <c r="Z162" s="227"/>
    </row>
    <row r="163" ht="12.0" customHeight="1">
      <c r="A163" s="227">
        <v>156.0</v>
      </c>
      <c r="B163" s="227" t="s">
        <v>2375</v>
      </c>
      <c r="C163" s="227" t="s">
        <v>23</v>
      </c>
      <c r="D163" s="227" t="s">
        <v>17</v>
      </c>
      <c r="E163" s="227">
        <v>15.0</v>
      </c>
      <c r="F163" s="227">
        <v>0.0</v>
      </c>
      <c r="G163" s="227">
        <v>0.0</v>
      </c>
      <c r="H163" s="227">
        <v>0.0</v>
      </c>
      <c r="I163" s="227">
        <v>232.0</v>
      </c>
      <c r="J163" s="227">
        <v>4.0</v>
      </c>
      <c r="K163" s="227">
        <v>19.0</v>
      </c>
      <c r="L163" s="227">
        <v>202.0</v>
      </c>
      <c r="M163" s="227">
        <v>1.0</v>
      </c>
      <c r="N163" s="227">
        <v>0.0</v>
      </c>
      <c r="O163" s="227">
        <v>4.9</v>
      </c>
      <c r="P163" s="227">
        <v>73.4</v>
      </c>
      <c r="Q163" s="227"/>
      <c r="R163" s="227"/>
      <c r="S163" s="227"/>
      <c r="T163" s="227"/>
      <c r="U163" s="3" t="str">
        <f t="shared" si="1"/>
        <v>#REF!</v>
      </c>
      <c r="V163" s="227"/>
      <c r="W163" s="227"/>
      <c r="X163" s="227"/>
      <c r="Y163" s="227"/>
      <c r="Z163" s="227"/>
    </row>
    <row r="164" ht="12.0" customHeight="1">
      <c r="A164" s="227">
        <v>157.0</v>
      </c>
      <c r="B164" s="227" t="s">
        <v>97</v>
      </c>
      <c r="C164" s="227" t="s">
        <v>85</v>
      </c>
      <c r="D164" s="227" t="s">
        <v>34</v>
      </c>
      <c r="E164" s="227">
        <v>16.0</v>
      </c>
      <c r="F164" s="227">
        <v>0.0</v>
      </c>
      <c r="G164" s="227">
        <v>0.0</v>
      </c>
      <c r="H164" s="227">
        <v>0.0</v>
      </c>
      <c r="I164" s="227">
        <v>58.0</v>
      </c>
      <c r="J164" s="227">
        <v>0.0</v>
      </c>
      <c r="K164" s="227">
        <v>45.0</v>
      </c>
      <c r="L164" s="227">
        <v>555.0</v>
      </c>
      <c r="M164" s="227">
        <v>2.0</v>
      </c>
      <c r="N164" s="227">
        <v>0.0</v>
      </c>
      <c r="O164" s="227">
        <v>4.6</v>
      </c>
      <c r="P164" s="227">
        <v>73.3</v>
      </c>
      <c r="Q164" s="227"/>
      <c r="R164" s="227"/>
      <c r="S164" s="227"/>
      <c r="T164" s="227"/>
      <c r="U164" s="3" t="str">
        <f t="shared" si="1"/>
        <v>#REF!</v>
      </c>
      <c r="V164" s="227"/>
      <c r="W164" s="227"/>
      <c r="X164" s="227"/>
      <c r="Y164" s="227"/>
      <c r="Z164" s="227"/>
    </row>
    <row r="165" ht="12.0" customHeight="1">
      <c r="A165" s="227">
        <v>158.0</v>
      </c>
      <c r="B165" s="227" t="s">
        <v>116</v>
      </c>
      <c r="C165" s="227" t="s">
        <v>117</v>
      </c>
      <c r="D165" s="227" t="s">
        <v>34</v>
      </c>
      <c r="E165" s="227">
        <v>13.0</v>
      </c>
      <c r="F165" s="227">
        <v>0.0</v>
      </c>
      <c r="G165" s="227">
        <v>0.0</v>
      </c>
      <c r="H165" s="227">
        <v>0.0</v>
      </c>
      <c r="I165" s="227">
        <v>0.0</v>
      </c>
      <c r="J165" s="227">
        <v>0.0</v>
      </c>
      <c r="K165" s="227">
        <v>57.0</v>
      </c>
      <c r="L165" s="227">
        <v>670.0</v>
      </c>
      <c r="M165" s="227">
        <v>1.0</v>
      </c>
      <c r="N165" s="227">
        <v>0.0</v>
      </c>
      <c r="O165" s="227">
        <v>5.6</v>
      </c>
      <c r="P165" s="227">
        <v>73.0</v>
      </c>
      <c r="Q165" s="227"/>
      <c r="R165" s="227"/>
      <c r="S165" s="227"/>
      <c r="T165" s="227"/>
      <c r="U165" s="3" t="str">
        <f t="shared" si="1"/>
        <v>#REF!</v>
      </c>
      <c r="V165" s="227"/>
      <c r="W165" s="227"/>
      <c r="X165" s="227"/>
      <c r="Y165" s="227"/>
      <c r="Z165" s="227"/>
    </row>
    <row r="166" ht="12.0" customHeight="1">
      <c r="A166" s="227">
        <v>159.0</v>
      </c>
      <c r="B166" s="227" t="s">
        <v>2694</v>
      </c>
      <c r="C166" s="227" t="s">
        <v>44</v>
      </c>
      <c r="D166" s="227" t="s">
        <v>34</v>
      </c>
      <c r="E166" s="227">
        <v>16.0</v>
      </c>
      <c r="F166" s="227">
        <v>0.0</v>
      </c>
      <c r="G166" s="227">
        <v>0.0</v>
      </c>
      <c r="H166" s="227">
        <v>0.0</v>
      </c>
      <c r="I166" s="227">
        <v>0.0</v>
      </c>
      <c r="J166" s="227">
        <v>0.0</v>
      </c>
      <c r="K166" s="227">
        <v>52.0</v>
      </c>
      <c r="L166" s="227">
        <v>548.0</v>
      </c>
      <c r="M166" s="227">
        <v>3.0</v>
      </c>
      <c r="N166" s="227">
        <v>0.0</v>
      </c>
      <c r="O166" s="227">
        <v>4.6</v>
      </c>
      <c r="P166" s="227">
        <v>72.8</v>
      </c>
      <c r="Q166" s="227"/>
      <c r="R166" s="227"/>
      <c r="S166" s="227"/>
      <c r="T166" s="227"/>
      <c r="U166" s="3" t="str">
        <f t="shared" si="1"/>
        <v>#REF!</v>
      </c>
      <c r="V166" s="227"/>
      <c r="W166" s="227"/>
      <c r="X166" s="227"/>
      <c r="Y166" s="227"/>
      <c r="Z166" s="227"/>
    </row>
    <row r="167" ht="12.0" customHeight="1">
      <c r="A167" s="227">
        <v>160.0</v>
      </c>
      <c r="B167" s="227" t="s">
        <v>1583</v>
      </c>
      <c r="C167" s="227" t="s">
        <v>68</v>
      </c>
      <c r="D167" s="227" t="s">
        <v>34</v>
      </c>
      <c r="E167" s="227">
        <v>16.0</v>
      </c>
      <c r="F167" s="227">
        <v>0.0</v>
      </c>
      <c r="G167" s="227">
        <v>0.0</v>
      </c>
      <c r="H167" s="227">
        <v>0.0</v>
      </c>
      <c r="I167" s="227">
        <v>0.0</v>
      </c>
      <c r="J167" s="227">
        <v>0.0</v>
      </c>
      <c r="K167" s="227">
        <v>31.0</v>
      </c>
      <c r="L167" s="227">
        <v>477.0</v>
      </c>
      <c r="M167" s="227">
        <v>4.0</v>
      </c>
      <c r="N167" s="227">
        <v>0.0</v>
      </c>
      <c r="O167" s="227">
        <v>4.5</v>
      </c>
      <c r="P167" s="227">
        <v>71.7</v>
      </c>
      <c r="Q167" s="227"/>
      <c r="R167" s="227"/>
      <c r="S167" s="227"/>
      <c r="T167" s="227"/>
      <c r="U167" s="3" t="str">
        <f t="shared" si="1"/>
        <v>#REF!</v>
      </c>
      <c r="V167" s="227"/>
      <c r="W167" s="227"/>
      <c r="X167" s="227"/>
      <c r="Y167" s="227"/>
      <c r="Z167" s="227"/>
    </row>
    <row r="168" ht="12.0" customHeight="1">
      <c r="A168" s="227">
        <v>161.0</v>
      </c>
      <c r="B168" s="227" t="s">
        <v>71</v>
      </c>
      <c r="C168" s="227" t="s">
        <v>39</v>
      </c>
      <c r="D168" s="227" t="s">
        <v>17</v>
      </c>
      <c r="E168" s="227">
        <v>12.0</v>
      </c>
      <c r="F168" s="227">
        <v>0.0</v>
      </c>
      <c r="G168" s="227">
        <v>0.0</v>
      </c>
      <c r="H168" s="227">
        <v>0.0</v>
      </c>
      <c r="I168" s="227">
        <v>448.0</v>
      </c>
      <c r="J168" s="227">
        <v>4.0</v>
      </c>
      <c r="K168" s="227">
        <v>9.0</v>
      </c>
      <c r="L168" s="227">
        <v>22.0</v>
      </c>
      <c r="M168" s="227">
        <v>0.0</v>
      </c>
      <c r="N168" s="227">
        <v>0.0</v>
      </c>
      <c r="O168" s="227">
        <v>5.9</v>
      </c>
      <c r="P168" s="227">
        <v>71.0</v>
      </c>
      <c r="Q168" s="227"/>
      <c r="R168" s="227"/>
      <c r="S168" s="227"/>
      <c r="T168" s="227"/>
      <c r="U168" s="3" t="str">
        <f t="shared" si="1"/>
        <v>#REF!</v>
      </c>
      <c r="V168" s="227"/>
      <c r="W168" s="227"/>
      <c r="X168" s="227"/>
      <c r="Y168" s="227"/>
      <c r="Z168" s="227"/>
    </row>
    <row r="169" ht="12.0" customHeight="1">
      <c r="A169" s="227">
        <v>162.0</v>
      </c>
      <c r="B169" s="227" t="s">
        <v>1345</v>
      </c>
      <c r="C169" s="227" t="s">
        <v>20</v>
      </c>
      <c r="D169" s="227" t="s">
        <v>17</v>
      </c>
      <c r="E169" s="227">
        <v>13.0</v>
      </c>
      <c r="F169" s="227">
        <v>0.0</v>
      </c>
      <c r="G169" s="227">
        <v>0.0</v>
      </c>
      <c r="H169" s="227">
        <v>0.0</v>
      </c>
      <c r="I169" s="227">
        <v>476.0</v>
      </c>
      <c r="J169" s="227">
        <v>0.0</v>
      </c>
      <c r="K169" s="227">
        <v>34.0</v>
      </c>
      <c r="L169" s="227">
        <v>193.0</v>
      </c>
      <c r="M169" s="227">
        <v>1.0</v>
      </c>
      <c r="N169" s="227">
        <v>1.0</v>
      </c>
      <c r="O169" s="227">
        <v>5.5</v>
      </c>
      <c r="P169" s="227">
        <v>70.9</v>
      </c>
      <c r="Q169" s="227"/>
      <c r="R169" s="227"/>
      <c r="S169" s="227"/>
      <c r="T169" s="227"/>
      <c r="U169" s="3" t="str">
        <f t="shared" si="1"/>
        <v>#REF!</v>
      </c>
      <c r="V169" s="227"/>
      <c r="W169" s="227"/>
      <c r="X169" s="227"/>
      <c r="Y169" s="227"/>
      <c r="Z169" s="227"/>
    </row>
    <row r="170" ht="12.0" customHeight="1">
      <c r="A170" s="227">
        <v>163.0</v>
      </c>
      <c r="B170" s="227" t="s">
        <v>177</v>
      </c>
      <c r="C170" s="227" t="s">
        <v>53</v>
      </c>
      <c r="D170" s="227" t="s">
        <v>61</v>
      </c>
      <c r="E170" s="227">
        <v>16.0</v>
      </c>
      <c r="F170" s="227">
        <v>0.0</v>
      </c>
      <c r="G170" s="227">
        <v>0.0</v>
      </c>
      <c r="H170" s="227">
        <v>0.0</v>
      </c>
      <c r="I170" s="227">
        <v>0.0</v>
      </c>
      <c r="J170" s="227">
        <v>0.0</v>
      </c>
      <c r="K170" s="227">
        <v>49.0</v>
      </c>
      <c r="L170" s="227">
        <v>526.0</v>
      </c>
      <c r="M170" s="227">
        <v>3.0</v>
      </c>
      <c r="N170" s="227">
        <v>0.0</v>
      </c>
      <c r="O170" s="227">
        <v>4.4</v>
      </c>
      <c r="P170" s="227">
        <v>70.6</v>
      </c>
      <c r="Q170" s="227"/>
      <c r="R170" s="227"/>
      <c r="S170" s="227"/>
      <c r="T170" s="227"/>
      <c r="U170" s="3" t="str">
        <f t="shared" si="1"/>
        <v>#REF!</v>
      </c>
      <c r="V170" s="227"/>
      <c r="W170" s="227"/>
      <c r="X170" s="227"/>
      <c r="Y170" s="227"/>
      <c r="Z170" s="227"/>
    </row>
    <row r="171" ht="12.0" customHeight="1">
      <c r="A171" s="227">
        <v>164.0</v>
      </c>
      <c r="B171" s="227" t="s">
        <v>1144</v>
      </c>
      <c r="C171" s="227" t="s">
        <v>58</v>
      </c>
      <c r="D171" s="227" t="s">
        <v>17</v>
      </c>
      <c r="E171" s="227">
        <v>16.0</v>
      </c>
      <c r="F171" s="227">
        <v>0.0</v>
      </c>
      <c r="G171" s="227">
        <v>0.0</v>
      </c>
      <c r="H171" s="227">
        <v>0.0</v>
      </c>
      <c r="I171" s="227">
        <v>423.0</v>
      </c>
      <c r="J171" s="227">
        <v>3.0</v>
      </c>
      <c r="K171" s="227">
        <v>16.0</v>
      </c>
      <c r="L171" s="227">
        <v>114.0</v>
      </c>
      <c r="M171" s="227">
        <v>0.0</v>
      </c>
      <c r="N171" s="227">
        <v>1.0</v>
      </c>
      <c r="O171" s="227">
        <v>4.4</v>
      </c>
      <c r="P171" s="227">
        <v>69.7</v>
      </c>
      <c r="Q171" s="227"/>
      <c r="R171" s="227"/>
      <c r="S171" s="227"/>
      <c r="T171" s="227"/>
      <c r="U171" s="3" t="str">
        <f t="shared" si="1"/>
        <v>#REF!</v>
      </c>
      <c r="V171" s="227"/>
      <c r="W171" s="227"/>
      <c r="X171" s="227"/>
      <c r="Y171" s="227"/>
      <c r="Z171" s="227"/>
    </row>
    <row r="172" ht="12.0" customHeight="1">
      <c r="A172" s="227">
        <v>165.0</v>
      </c>
      <c r="B172" s="227" t="s">
        <v>427</v>
      </c>
      <c r="C172" s="227" t="s">
        <v>39</v>
      </c>
      <c r="D172" s="227" t="s">
        <v>17</v>
      </c>
      <c r="E172" s="227">
        <v>8.0</v>
      </c>
      <c r="F172" s="227">
        <v>0.0</v>
      </c>
      <c r="G172" s="227">
        <v>0.0</v>
      </c>
      <c r="H172" s="227">
        <v>0.0</v>
      </c>
      <c r="I172" s="227">
        <v>273.0</v>
      </c>
      <c r="J172" s="227">
        <v>3.0</v>
      </c>
      <c r="K172" s="227">
        <v>23.0</v>
      </c>
      <c r="L172" s="227">
        <v>173.0</v>
      </c>
      <c r="M172" s="227">
        <v>1.0</v>
      </c>
      <c r="N172" s="227">
        <v>0.0</v>
      </c>
      <c r="O172" s="227">
        <v>8.6</v>
      </c>
      <c r="P172" s="227">
        <v>68.6</v>
      </c>
      <c r="Q172" s="227"/>
      <c r="R172" s="227"/>
      <c r="S172" s="227"/>
      <c r="T172" s="227"/>
      <c r="U172" s="3" t="str">
        <f t="shared" si="1"/>
        <v>#REF!</v>
      </c>
      <c r="V172" s="227"/>
      <c r="W172" s="227"/>
      <c r="X172" s="227"/>
      <c r="Y172" s="227"/>
      <c r="Z172" s="227"/>
    </row>
    <row r="173" ht="12.0" customHeight="1">
      <c r="A173" s="227">
        <v>166.0</v>
      </c>
      <c r="B173" s="227" t="s">
        <v>4679</v>
      </c>
      <c r="C173" s="227" t="s">
        <v>102</v>
      </c>
      <c r="D173" s="227" t="s">
        <v>75</v>
      </c>
      <c r="E173" s="227">
        <v>6.0</v>
      </c>
      <c r="F173" s="227">
        <v>1088.0</v>
      </c>
      <c r="G173" s="227">
        <v>5.0</v>
      </c>
      <c r="H173" s="227">
        <v>5.0</v>
      </c>
      <c r="I173" s="227">
        <v>66.0</v>
      </c>
      <c r="J173" s="227">
        <v>1.0</v>
      </c>
      <c r="K173" s="227">
        <v>0.0</v>
      </c>
      <c r="L173" s="227">
        <v>0.0</v>
      </c>
      <c r="M173" s="227">
        <v>0.0</v>
      </c>
      <c r="N173" s="227">
        <v>1.0</v>
      </c>
      <c r="O173" s="227">
        <v>11.4</v>
      </c>
      <c r="P173" s="227">
        <v>68.12</v>
      </c>
      <c r="Q173" s="227"/>
      <c r="R173" s="227"/>
      <c r="S173" s="227"/>
      <c r="T173" s="227"/>
      <c r="U173" s="3" t="str">
        <f t="shared" si="1"/>
        <v>#REF!</v>
      </c>
      <c r="V173" s="227"/>
      <c r="W173" s="227"/>
      <c r="X173" s="227"/>
      <c r="Y173" s="227"/>
      <c r="Z173" s="227"/>
    </row>
    <row r="174" ht="12.0" customHeight="1">
      <c r="A174" s="227">
        <v>167.0</v>
      </c>
      <c r="B174" s="227" t="s">
        <v>184</v>
      </c>
      <c r="C174" s="227" t="s">
        <v>68</v>
      </c>
      <c r="D174" s="227" t="s">
        <v>17</v>
      </c>
      <c r="E174" s="227">
        <v>10.0</v>
      </c>
      <c r="F174" s="227">
        <v>0.0</v>
      </c>
      <c r="G174" s="227">
        <v>0.0</v>
      </c>
      <c r="H174" s="227">
        <v>0.0</v>
      </c>
      <c r="I174" s="227">
        <v>529.0</v>
      </c>
      <c r="J174" s="227">
        <v>2.0</v>
      </c>
      <c r="K174" s="227">
        <v>11.0</v>
      </c>
      <c r="L174" s="227">
        <v>70.0</v>
      </c>
      <c r="M174" s="227">
        <v>0.0</v>
      </c>
      <c r="N174" s="227">
        <v>2.0</v>
      </c>
      <c r="O174" s="227">
        <v>6.8</v>
      </c>
      <c r="P174" s="227">
        <v>67.9</v>
      </c>
      <c r="Q174" s="227"/>
      <c r="R174" s="227"/>
      <c r="S174" s="227"/>
      <c r="T174" s="227"/>
      <c r="U174" s="3" t="str">
        <f t="shared" si="1"/>
        <v>#REF!</v>
      </c>
      <c r="V174" s="227"/>
      <c r="W174" s="227"/>
      <c r="X174" s="227"/>
      <c r="Y174" s="227"/>
      <c r="Z174" s="227"/>
    </row>
    <row r="175" ht="12.0" customHeight="1">
      <c r="A175" s="227">
        <v>168.0</v>
      </c>
      <c r="B175" s="227" t="s">
        <v>2545</v>
      </c>
      <c r="C175" s="227" t="s">
        <v>140</v>
      </c>
      <c r="D175" s="227" t="s">
        <v>17</v>
      </c>
      <c r="E175" s="227">
        <v>9.0</v>
      </c>
      <c r="F175" s="227">
        <v>0.0</v>
      </c>
      <c r="G175" s="227">
        <v>0.0</v>
      </c>
      <c r="H175" s="227">
        <v>0.0</v>
      </c>
      <c r="I175" s="227">
        <v>383.0</v>
      </c>
      <c r="J175" s="227">
        <v>5.0</v>
      </c>
      <c r="K175" s="227">
        <v>1.0</v>
      </c>
      <c r="L175" s="227">
        <v>15.0</v>
      </c>
      <c r="M175" s="227">
        <v>0.0</v>
      </c>
      <c r="N175" s="227">
        <v>1.0</v>
      </c>
      <c r="O175" s="227">
        <v>7.5</v>
      </c>
      <c r="P175" s="227">
        <v>67.8</v>
      </c>
      <c r="Q175" s="227"/>
      <c r="R175" s="227"/>
      <c r="S175" s="227"/>
      <c r="T175" s="227"/>
      <c r="U175" s="3" t="str">
        <f t="shared" si="1"/>
        <v>#REF!</v>
      </c>
      <c r="V175" s="227"/>
      <c r="W175" s="227"/>
      <c r="X175" s="227"/>
      <c r="Y175" s="227"/>
      <c r="Z175" s="227"/>
    </row>
    <row r="176" ht="12.0" customHeight="1">
      <c r="A176" s="227">
        <v>168.0</v>
      </c>
      <c r="B176" s="227" t="s">
        <v>2017</v>
      </c>
      <c r="C176" s="227" t="s">
        <v>123</v>
      </c>
      <c r="D176" s="227" t="s">
        <v>61</v>
      </c>
      <c r="E176" s="227">
        <v>13.0</v>
      </c>
      <c r="F176" s="227">
        <v>0.0</v>
      </c>
      <c r="G176" s="227">
        <v>0.0</v>
      </c>
      <c r="H176" s="227">
        <v>0.0</v>
      </c>
      <c r="I176" s="227">
        <v>0.0</v>
      </c>
      <c r="J176" s="227">
        <v>0.0</v>
      </c>
      <c r="K176" s="227">
        <v>49.0</v>
      </c>
      <c r="L176" s="227">
        <v>558.0</v>
      </c>
      <c r="M176" s="227">
        <v>2.0</v>
      </c>
      <c r="N176" s="227">
        <v>0.0</v>
      </c>
      <c r="O176" s="227">
        <v>5.2</v>
      </c>
      <c r="P176" s="227">
        <v>67.8</v>
      </c>
      <c r="Q176" s="227"/>
      <c r="R176" s="227"/>
      <c r="S176" s="227"/>
      <c r="T176" s="227"/>
      <c r="U176" s="3" t="str">
        <f t="shared" si="1"/>
        <v>#REF!</v>
      </c>
      <c r="V176" s="227"/>
      <c r="W176" s="227"/>
      <c r="X176" s="227"/>
      <c r="Y176" s="227"/>
      <c r="Z176" s="227"/>
    </row>
    <row r="177" ht="12.0" customHeight="1">
      <c r="A177" s="227">
        <v>170.0</v>
      </c>
      <c r="B177" s="227" t="s">
        <v>348</v>
      </c>
      <c r="C177" s="227" t="s">
        <v>58</v>
      </c>
      <c r="D177" s="227" t="s">
        <v>34</v>
      </c>
      <c r="E177" s="227">
        <v>16.0</v>
      </c>
      <c r="F177" s="227">
        <v>0.0</v>
      </c>
      <c r="G177" s="227">
        <v>0.0</v>
      </c>
      <c r="H177" s="227">
        <v>0.0</v>
      </c>
      <c r="I177" s="227">
        <v>6.0</v>
      </c>
      <c r="J177" s="227">
        <v>0.0</v>
      </c>
      <c r="K177" s="227">
        <v>61.0</v>
      </c>
      <c r="L177" s="227">
        <v>631.0</v>
      </c>
      <c r="M177" s="227">
        <v>1.0</v>
      </c>
      <c r="N177" s="227">
        <v>1.0</v>
      </c>
      <c r="O177" s="227">
        <v>4.2</v>
      </c>
      <c r="P177" s="227">
        <v>67.7</v>
      </c>
      <c r="Q177" s="227"/>
      <c r="R177" s="227"/>
      <c r="S177" s="227"/>
      <c r="T177" s="227"/>
      <c r="U177" s="3" t="str">
        <f t="shared" si="1"/>
        <v>#REF!</v>
      </c>
      <c r="V177" s="227"/>
      <c r="W177" s="227"/>
      <c r="X177" s="227"/>
      <c r="Y177" s="227"/>
      <c r="Z177" s="227"/>
    </row>
    <row r="178" ht="12.0" customHeight="1">
      <c r="A178" s="227">
        <v>171.0</v>
      </c>
      <c r="B178" s="227" t="s">
        <v>174</v>
      </c>
      <c r="C178" s="227" t="s">
        <v>102</v>
      </c>
      <c r="D178" s="227" t="s">
        <v>34</v>
      </c>
      <c r="E178" s="227">
        <v>12.0</v>
      </c>
      <c r="F178" s="227">
        <v>0.0</v>
      </c>
      <c r="G178" s="227">
        <v>0.0</v>
      </c>
      <c r="H178" s="227">
        <v>0.0</v>
      </c>
      <c r="I178" s="227">
        <v>0.0</v>
      </c>
      <c r="J178" s="227">
        <v>0.0</v>
      </c>
      <c r="K178" s="227">
        <v>47.0</v>
      </c>
      <c r="L178" s="227">
        <v>555.0</v>
      </c>
      <c r="M178" s="227">
        <v>2.0</v>
      </c>
      <c r="N178" s="227">
        <v>0.0</v>
      </c>
      <c r="O178" s="227">
        <v>5.6</v>
      </c>
      <c r="P178" s="227">
        <v>67.5</v>
      </c>
      <c r="Q178" s="227"/>
      <c r="R178" s="227"/>
      <c r="S178" s="227"/>
      <c r="T178" s="227"/>
      <c r="U178" s="3" t="str">
        <f t="shared" si="1"/>
        <v>#REF!</v>
      </c>
      <c r="V178" s="227"/>
      <c r="W178" s="227"/>
      <c r="X178" s="227"/>
      <c r="Y178" s="227"/>
      <c r="Z178" s="227"/>
    </row>
    <row r="179" ht="12.0" customHeight="1">
      <c r="A179" s="227">
        <v>172.0</v>
      </c>
      <c r="B179" s="227" t="s">
        <v>2505</v>
      </c>
      <c r="C179" s="227" t="s">
        <v>83</v>
      </c>
      <c r="D179" s="227" t="s">
        <v>34</v>
      </c>
      <c r="E179" s="227">
        <v>16.0</v>
      </c>
      <c r="F179" s="227">
        <v>0.0</v>
      </c>
      <c r="G179" s="227">
        <v>0.0</v>
      </c>
      <c r="H179" s="227">
        <v>0.0</v>
      </c>
      <c r="I179" s="227">
        <v>0.0</v>
      </c>
      <c r="J179" s="227">
        <v>0.0</v>
      </c>
      <c r="K179" s="227">
        <v>59.0</v>
      </c>
      <c r="L179" s="227">
        <v>614.0</v>
      </c>
      <c r="M179" s="227">
        <v>1.0</v>
      </c>
      <c r="N179" s="227">
        <v>0.0</v>
      </c>
      <c r="O179" s="227">
        <v>4.2</v>
      </c>
      <c r="P179" s="227">
        <v>67.4</v>
      </c>
      <c r="Q179" s="227"/>
      <c r="R179" s="227"/>
      <c r="S179" s="227"/>
      <c r="T179" s="227"/>
      <c r="U179" s="3" t="str">
        <f t="shared" si="1"/>
        <v>#REF!</v>
      </c>
      <c r="V179" s="227"/>
      <c r="W179" s="227"/>
      <c r="X179" s="227"/>
      <c r="Y179" s="227"/>
      <c r="Z179" s="227"/>
    </row>
    <row r="180" ht="12.0" customHeight="1">
      <c r="A180" s="227">
        <v>173.0</v>
      </c>
      <c r="B180" s="227" t="s">
        <v>2054</v>
      </c>
      <c r="C180" s="227" t="s">
        <v>58</v>
      </c>
      <c r="D180" s="227" t="s">
        <v>17</v>
      </c>
      <c r="E180" s="227">
        <v>11.0</v>
      </c>
      <c r="F180" s="227">
        <v>0.0</v>
      </c>
      <c r="G180" s="227">
        <v>0.0</v>
      </c>
      <c r="H180" s="227">
        <v>0.0</v>
      </c>
      <c r="I180" s="227">
        <v>406.0</v>
      </c>
      <c r="J180" s="227">
        <v>3.0</v>
      </c>
      <c r="K180" s="227">
        <v>9.0</v>
      </c>
      <c r="L180" s="227">
        <v>84.0</v>
      </c>
      <c r="M180" s="227">
        <v>0.0</v>
      </c>
      <c r="N180" s="227">
        <v>1.0</v>
      </c>
      <c r="O180" s="227">
        <v>6.1</v>
      </c>
      <c r="P180" s="227">
        <v>67.0</v>
      </c>
      <c r="Q180" s="227"/>
      <c r="R180" s="227"/>
      <c r="S180" s="227"/>
      <c r="T180" s="227"/>
      <c r="U180" s="3" t="str">
        <f t="shared" si="1"/>
        <v>#REF!</v>
      </c>
      <c r="V180" s="227"/>
      <c r="W180" s="227"/>
      <c r="X180" s="227"/>
      <c r="Y180" s="227"/>
      <c r="Z180" s="227"/>
    </row>
    <row r="181" ht="12.0" customHeight="1">
      <c r="A181" s="227">
        <v>173.0</v>
      </c>
      <c r="B181" s="227" t="s">
        <v>3312</v>
      </c>
      <c r="C181" s="227" t="s">
        <v>123</v>
      </c>
      <c r="D181" s="227" t="s">
        <v>34</v>
      </c>
      <c r="E181" s="227">
        <v>16.0</v>
      </c>
      <c r="F181" s="227">
        <v>0.0</v>
      </c>
      <c r="G181" s="227">
        <v>0.0</v>
      </c>
      <c r="H181" s="227">
        <v>0.0</v>
      </c>
      <c r="I181" s="227">
        <v>-5.0</v>
      </c>
      <c r="J181" s="227">
        <v>0.0</v>
      </c>
      <c r="K181" s="227">
        <v>38.0</v>
      </c>
      <c r="L181" s="227">
        <v>555.0</v>
      </c>
      <c r="M181" s="227">
        <v>2.0</v>
      </c>
      <c r="N181" s="227">
        <v>0.0</v>
      </c>
      <c r="O181" s="227">
        <v>4.2</v>
      </c>
      <c r="P181" s="227">
        <v>67.0</v>
      </c>
      <c r="Q181" s="227"/>
      <c r="R181" s="227"/>
      <c r="S181" s="227"/>
      <c r="T181" s="227"/>
      <c r="U181" s="3" t="str">
        <f t="shared" si="1"/>
        <v>#REF!</v>
      </c>
      <c r="V181" s="227"/>
      <c r="W181" s="227"/>
      <c r="X181" s="227"/>
      <c r="Y181" s="227"/>
      <c r="Z181" s="227"/>
    </row>
    <row r="182" ht="12.0" customHeight="1">
      <c r="A182" s="227">
        <v>175.0</v>
      </c>
      <c r="B182" s="227" t="s">
        <v>69</v>
      </c>
      <c r="C182" s="227" t="s">
        <v>70</v>
      </c>
      <c r="D182" s="227" t="s">
        <v>34</v>
      </c>
      <c r="E182" s="227">
        <v>11.0</v>
      </c>
      <c r="F182" s="227">
        <v>0.0</v>
      </c>
      <c r="G182" s="227">
        <v>0.0</v>
      </c>
      <c r="H182" s="227">
        <v>0.0</v>
      </c>
      <c r="I182" s="227">
        <v>9.0</v>
      </c>
      <c r="J182" s="227">
        <v>0.0</v>
      </c>
      <c r="K182" s="227">
        <v>28.0</v>
      </c>
      <c r="L182" s="227">
        <v>477.0</v>
      </c>
      <c r="M182" s="227">
        <v>3.0</v>
      </c>
      <c r="N182" s="227">
        <v>0.0</v>
      </c>
      <c r="O182" s="227">
        <v>6.1</v>
      </c>
      <c r="P182" s="227">
        <v>66.6</v>
      </c>
      <c r="Q182" s="227"/>
      <c r="R182" s="227"/>
      <c r="S182" s="227"/>
      <c r="T182" s="227"/>
      <c r="U182" s="3" t="str">
        <f t="shared" si="1"/>
        <v>#REF!</v>
      </c>
      <c r="V182" s="227"/>
      <c r="W182" s="227"/>
      <c r="X182" s="227"/>
      <c r="Y182" s="227"/>
      <c r="Z182" s="227"/>
    </row>
    <row r="183" ht="12.0" customHeight="1">
      <c r="A183" s="227">
        <v>176.0</v>
      </c>
      <c r="B183" s="227" t="s">
        <v>4721</v>
      </c>
      <c r="C183" s="227" t="s">
        <v>23</v>
      </c>
      <c r="D183" s="227" t="s">
        <v>17</v>
      </c>
      <c r="E183" s="227">
        <v>14.0</v>
      </c>
      <c r="F183" s="227">
        <v>0.0</v>
      </c>
      <c r="G183" s="227">
        <v>0.0</v>
      </c>
      <c r="H183" s="227">
        <v>0.0</v>
      </c>
      <c r="I183" s="227">
        <v>547.0</v>
      </c>
      <c r="J183" s="227">
        <v>1.0</v>
      </c>
      <c r="K183" s="227">
        <v>7.0</v>
      </c>
      <c r="L183" s="227">
        <v>45.0</v>
      </c>
      <c r="M183" s="227">
        <v>0.0</v>
      </c>
      <c r="N183" s="227">
        <v>0.0</v>
      </c>
      <c r="O183" s="227">
        <v>4.7</v>
      </c>
      <c r="P183" s="227">
        <v>65.2</v>
      </c>
      <c r="Q183" s="227"/>
      <c r="R183" s="227"/>
      <c r="S183" s="227"/>
      <c r="T183" s="227"/>
      <c r="U183" s="3" t="str">
        <f t="shared" si="1"/>
        <v>#REF!</v>
      </c>
      <c r="V183" s="227"/>
      <c r="W183" s="227"/>
      <c r="X183" s="227"/>
      <c r="Y183" s="227"/>
      <c r="Z183" s="227"/>
    </row>
    <row r="184" ht="12.0" customHeight="1">
      <c r="A184" s="227">
        <v>177.0</v>
      </c>
      <c r="B184" s="227" t="s">
        <v>2344</v>
      </c>
      <c r="C184" s="227" t="s">
        <v>68</v>
      </c>
      <c r="D184" s="227" t="s">
        <v>34</v>
      </c>
      <c r="E184" s="227">
        <v>16.0</v>
      </c>
      <c r="F184" s="227">
        <v>0.0</v>
      </c>
      <c r="G184" s="227">
        <v>0.0</v>
      </c>
      <c r="H184" s="227">
        <v>0.0</v>
      </c>
      <c r="I184" s="227">
        <v>37.0</v>
      </c>
      <c r="J184" s="227">
        <v>0.0</v>
      </c>
      <c r="K184" s="227">
        <v>29.0</v>
      </c>
      <c r="L184" s="227">
        <v>508.0</v>
      </c>
      <c r="M184" s="227">
        <v>2.0</v>
      </c>
      <c r="N184" s="227">
        <v>1.0</v>
      </c>
      <c r="O184" s="227">
        <v>4.0</v>
      </c>
      <c r="P184" s="227">
        <v>64.5</v>
      </c>
      <c r="Q184" s="227"/>
      <c r="R184" s="227"/>
      <c r="S184" s="227"/>
      <c r="T184" s="227"/>
      <c r="U184" s="3" t="str">
        <f t="shared" si="1"/>
        <v>#REF!</v>
      </c>
      <c r="V184" s="227"/>
      <c r="W184" s="227"/>
      <c r="X184" s="227"/>
      <c r="Y184" s="227"/>
      <c r="Z184" s="227"/>
    </row>
    <row r="185" ht="12.0" customHeight="1">
      <c r="A185" s="227">
        <v>178.0</v>
      </c>
      <c r="B185" s="227" t="s">
        <v>1411</v>
      </c>
      <c r="C185" s="227" t="s">
        <v>140</v>
      </c>
      <c r="D185" s="227" t="s">
        <v>75</v>
      </c>
      <c r="E185" s="227">
        <v>11.0</v>
      </c>
      <c r="F185" s="227">
        <v>1287.0</v>
      </c>
      <c r="G185" s="227">
        <v>4.0</v>
      </c>
      <c r="H185" s="227">
        <v>4.0</v>
      </c>
      <c r="I185" s="227">
        <v>4.0</v>
      </c>
      <c r="J185" s="227">
        <v>1.0</v>
      </c>
      <c r="K185" s="227">
        <v>0.0</v>
      </c>
      <c r="L185" s="227">
        <v>0.0</v>
      </c>
      <c r="M185" s="227">
        <v>0.0</v>
      </c>
      <c r="N185" s="227">
        <v>1.0</v>
      </c>
      <c r="O185" s="227">
        <v>5.8</v>
      </c>
      <c r="P185" s="227">
        <v>63.88</v>
      </c>
      <c r="Q185" s="227"/>
      <c r="R185" s="227"/>
      <c r="S185" s="227"/>
      <c r="T185" s="227"/>
      <c r="U185" s="3" t="str">
        <f t="shared" si="1"/>
        <v>#REF!</v>
      </c>
      <c r="V185" s="227"/>
      <c r="W185" s="227"/>
      <c r="X185" s="227"/>
      <c r="Y185" s="227"/>
      <c r="Z185" s="227"/>
    </row>
    <row r="186" ht="12.0" customHeight="1">
      <c r="A186" s="227">
        <v>179.0</v>
      </c>
      <c r="B186" s="227" t="s">
        <v>994</v>
      </c>
      <c r="C186" s="227" t="s">
        <v>99</v>
      </c>
      <c r="D186" s="227" t="s">
        <v>61</v>
      </c>
      <c r="E186" s="227">
        <v>16.0</v>
      </c>
      <c r="F186" s="227">
        <v>0.0</v>
      </c>
      <c r="G186" s="227">
        <v>0.0</v>
      </c>
      <c r="H186" s="227">
        <v>0.0</v>
      </c>
      <c r="I186" s="227">
        <v>0.0</v>
      </c>
      <c r="J186" s="227">
        <v>0.0</v>
      </c>
      <c r="K186" s="227">
        <v>24.0</v>
      </c>
      <c r="L186" s="227">
        <v>318.0</v>
      </c>
      <c r="M186" s="227">
        <v>5.0</v>
      </c>
      <c r="N186" s="227">
        <v>0.0</v>
      </c>
      <c r="O186" s="227">
        <v>4.0</v>
      </c>
      <c r="P186" s="227">
        <v>63.8</v>
      </c>
      <c r="Q186" s="227"/>
      <c r="R186" s="227"/>
      <c r="S186" s="227"/>
      <c r="T186" s="227"/>
      <c r="U186" s="3" t="str">
        <f t="shared" si="1"/>
        <v>#REF!</v>
      </c>
      <c r="V186" s="227"/>
      <c r="W186" s="227"/>
      <c r="X186" s="227"/>
      <c r="Y186" s="227"/>
      <c r="Z186" s="227"/>
    </row>
    <row r="187" ht="12.0" customHeight="1">
      <c r="A187" s="227">
        <v>180.0</v>
      </c>
      <c r="B187" s="227" t="s">
        <v>2157</v>
      </c>
      <c r="C187" s="227" t="s">
        <v>99</v>
      </c>
      <c r="D187" s="227" t="s">
        <v>17</v>
      </c>
      <c r="E187" s="227">
        <v>14.0</v>
      </c>
      <c r="F187" s="227">
        <v>0.0</v>
      </c>
      <c r="G187" s="227">
        <v>0.0</v>
      </c>
      <c r="H187" s="227">
        <v>0.0</v>
      </c>
      <c r="I187" s="227">
        <v>382.0</v>
      </c>
      <c r="J187" s="227">
        <v>1.0</v>
      </c>
      <c r="K187" s="227">
        <v>21.0</v>
      </c>
      <c r="L187" s="227">
        <v>175.0</v>
      </c>
      <c r="M187" s="227">
        <v>1.0</v>
      </c>
      <c r="N187" s="227">
        <v>2.0</v>
      </c>
      <c r="O187" s="227">
        <v>4.6</v>
      </c>
      <c r="P187" s="227">
        <v>63.7</v>
      </c>
      <c r="Q187" s="227"/>
      <c r="R187" s="227"/>
      <c r="S187" s="227"/>
      <c r="T187" s="227"/>
      <c r="U187" s="3" t="str">
        <f t="shared" si="1"/>
        <v>#REF!</v>
      </c>
      <c r="V187" s="227"/>
      <c r="W187" s="227"/>
      <c r="X187" s="227"/>
      <c r="Y187" s="227"/>
      <c r="Z187" s="227"/>
    </row>
    <row r="188" ht="12.0" customHeight="1">
      <c r="A188" s="227">
        <v>181.0</v>
      </c>
      <c r="B188" s="227" t="s">
        <v>63</v>
      </c>
      <c r="C188" s="227" t="s">
        <v>64</v>
      </c>
      <c r="D188" s="227" t="s">
        <v>61</v>
      </c>
      <c r="E188" s="227">
        <v>15.0</v>
      </c>
      <c r="F188" s="227">
        <v>0.0</v>
      </c>
      <c r="G188" s="227">
        <v>0.0</v>
      </c>
      <c r="H188" s="227">
        <v>0.0</v>
      </c>
      <c r="I188" s="227">
        <v>0.0</v>
      </c>
      <c r="J188" s="227">
        <v>0.0</v>
      </c>
      <c r="K188" s="227">
        <v>43.0</v>
      </c>
      <c r="L188" s="227">
        <v>515.0</v>
      </c>
      <c r="M188" s="227">
        <v>2.0</v>
      </c>
      <c r="N188" s="227">
        <v>0.0</v>
      </c>
      <c r="O188" s="227">
        <v>4.2</v>
      </c>
      <c r="P188" s="227">
        <v>63.5</v>
      </c>
      <c r="Q188" s="227"/>
      <c r="R188" s="227"/>
      <c r="S188" s="227"/>
      <c r="T188" s="227"/>
      <c r="U188" s="3" t="str">
        <f t="shared" si="1"/>
        <v>#REF!</v>
      </c>
      <c r="V188" s="227"/>
      <c r="W188" s="227"/>
      <c r="X188" s="227"/>
      <c r="Y188" s="227"/>
      <c r="Z188" s="227"/>
    </row>
    <row r="189" ht="12.0" customHeight="1">
      <c r="A189" s="227">
        <v>182.0</v>
      </c>
      <c r="B189" s="227" t="s">
        <v>1433</v>
      </c>
      <c r="C189" s="227" t="s">
        <v>85</v>
      </c>
      <c r="D189" s="227" t="s">
        <v>17</v>
      </c>
      <c r="E189" s="227">
        <v>13.0</v>
      </c>
      <c r="F189" s="227">
        <v>0.0</v>
      </c>
      <c r="G189" s="227">
        <v>0.0</v>
      </c>
      <c r="H189" s="227">
        <v>0.0</v>
      </c>
      <c r="I189" s="227">
        <v>187.0</v>
      </c>
      <c r="J189" s="227">
        <v>1.0</v>
      </c>
      <c r="K189" s="227">
        <v>34.0</v>
      </c>
      <c r="L189" s="227">
        <v>266.0</v>
      </c>
      <c r="M189" s="227">
        <v>2.0</v>
      </c>
      <c r="N189" s="227">
        <v>0.0</v>
      </c>
      <c r="O189" s="227">
        <v>4.9</v>
      </c>
      <c r="P189" s="227">
        <v>63.3</v>
      </c>
      <c r="Q189" s="227"/>
      <c r="R189" s="227"/>
      <c r="S189" s="227"/>
      <c r="T189" s="227"/>
      <c r="U189" s="3" t="str">
        <f t="shared" si="1"/>
        <v>#REF!</v>
      </c>
      <c r="V189" s="227"/>
      <c r="W189" s="227"/>
      <c r="X189" s="227"/>
      <c r="Y189" s="227"/>
      <c r="Z189" s="227"/>
    </row>
    <row r="190" ht="12.0" customHeight="1">
      <c r="A190" s="227">
        <v>183.0</v>
      </c>
      <c r="B190" s="227" t="s">
        <v>331</v>
      </c>
      <c r="C190" s="227" t="s">
        <v>41</v>
      </c>
      <c r="D190" s="227" t="s">
        <v>61</v>
      </c>
      <c r="E190" s="227">
        <v>16.0</v>
      </c>
      <c r="F190" s="227">
        <v>0.0</v>
      </c>
      <c r="G190" s="227">
        <v>0.0</v>
      </c>
      <c r="H190" s="227">
        <v>0.0</v>
      </c>
      <c r="I190" s="227">
        <v>1.0</v>
      </c>
      <c r="J190" s="227">
        <v>0.0</v>
      </c>
      <c r="K190" s="227">
        <v>32.0</v>
      </c>
      <c r="L190" s="227">
        <v>386.0</v>
      </c>
      <c r="M190" s="227">
        <v>4.0</v>
      </c>
      <c r="N190" s="227">
        <v>0.0</v>
      </c>
      <c r="O190" s="227">
        <v>3.9</v>
      </c>
      <c r="P190" s="227">
        <v>62.7</v>
      </c>
      <c r="Q190" s="227"/>
      <c r="R190" s="227"/>
      <c r="S190" s="227"/>
      <c r="T190" s="227"/>
      <c r="U190" s="3" t="str">
        <f t="shared" si="1"/>
        <v>#REF!</v>
      </c>
      <c r="V190" s="227"/>
      <c r="W190" s="227"/>
      <c r="X190" s="227"/>
      <c r="Y190" s="227"/>
      <c r="Z190" s="227"/>
    </row>
    <row r="191" ht="12.0" customHeight="1">
      <c r="A191" s="227">
        <v>184.0</v>
      </c>
      <c r="B191" s="227" t="s">
        <v>2812</v>
      </c>
      <c r="C191" s="227" t="s">
        <v>27</v>
      </c>
      <c r="D191" s="227" t="s">
        <v>34</v>
      </c>
      <c r="E191" s="227">
        <v>16.0</v>
      </c>
      <c r="F191" s="227">
        <v>0.0</v>
      </c>
      <c r="G191" s="227">
        <v>0.0</v>
      </c>
      <c r="H191" s="227">
        <v>0.0</v>
      </c>
      <c r="I191" s="227">
        <v>0.0</v>
      </c>
      <c r="J191" s="227">
        <v>0.0</v>
      </c>
      <c r="K191" s="227">
        <v>54.0</v>
      </c>
      <c r="L191" s="227">
        <v>563.0</v>
      </c>
      <c r="M191" s="227">
        <v>1.0</v>
      </c>
      <c r="N191" s="227">
        <v>0.0</v>
      </c>
      <c r="O191" s="227">
        <v>3.9</v>
      </c>
      <c r="P191" s="227">
        <v>62.3</v>
      </c>
      <c r="Q191" s="227"/>
      <c r="R191" s="227"/>
      <c r="S191" s="227"/>
      <c r="T191" s="227"/>
      <c r="U191" s="3" t="str">
        <f t="shared" si="1"/>
        <v>#REF!</v>
      </c>
      <c r="V191" s="227"/>
      <c r="W191" s="227"/>
      <c r="X191" s="227"/>
      <c r="Y191" s="227"/>
      <c r="Z191" s="227"/>
    </row>
    <row r="192" ht="12.0" customHeight="1">
      <c r="A192" s="227">
        <v>185.0</v>
      </c>
      <c r="B192" s="227" t="s">
        <v>4795</v>
      </c>
      <c r="C192" s="227" t="s">
        <v>77</v>
      </c>
      <c r="D192" s="227" t="s">
        <v>34</v>
      </c>
      <c r="E192" s="227">
        <v>12.0</v>
      </c>
      <c r="F192" s="227">
        <v>0.0</v>
      </c>
      <c r="G192" s="227">
        <v>0.0</v>
      </c>
      <c r="H192" s="227">
        <v>0.0</v>
      </c>
      <c r="I192" s="227">
        <v>0.0</v>
      </c>
      <c r="J192" s="227">
        <v>0.0</v>
      </c>
      <c r="K192" s="227">
        <v>40.0</v>
      </c>
      <c r="L192" s="227">
        <v>440.0</v>
      </c>
      <c r="M192" s="227">
        <v>3.0</v>
      </c>
      <c r="N192" s="227">
        <v>0.0</v>
      </c>
      <c r="O192" s="227">
        <v>5.2</v>
      </c>
      <c r="P192" s="227">
        <v>62.0</v>
      </c>
      <c r="Q192" s="227"/>
      <c r="R192" s="227"/>
      <c r="S192" s="227"/>
      <c r="T192" s="227"/>
      <c r="U192" s="3" t="str">
        <f t="shared" si="1"/>
        <v>#REF!</v>
      </c>
      <c r="V192" s="227"/>
      <c r="W192" s="227"/>
      <c r="X192" s="227"/>
      <c r="Y192" s="227"/>
      <c r="Z192" s="227"/>
    </row>
    <row r="193" ht="12.0" customHeight="1">
      <c r="A193" s="227">
        <v>186.0</v>
      </c>
      <c r="B193" s="227" t="s">
        <v>933</v>
      </c>
      <c r="C193" s="227" t="s">
        <v>68</v>
      </c>
      <c r="D193" s="227" t="s">
        <v>75</v>
      </c>
      <c r="E193" s="227">
        <v>5.0</v>
      </c>
      <c r="F193" s="227">
        <v>1086.0</v>
      </c>
      <c r="G193" s="227">
        <v>6.0</v>
      </c>
      <c r="H193" s="227">
        <v>6.0</v>
      </c>
      <c r="I193" s="227">
        <v>82.0</v>
      </c>
      <c r="J193" s="227">
        <v>0.0</v>
      </c>
      <c r="K193" s="227">
        <v>0.0</v>
      </c>
      <c r="L193" s="227">
        <v>0.0</v>
      </c>
      <c r="M193" s="227">
        <v>0.0</v>
      </c>
      <c r="N193" s="227">
        <v>2.0</v>
      </c>
      <c r="O193" s="227">
        <v>12.3</v>
      </c>
      <c r="P193" s="227">
        <v>61.64</v>
      </c>
      <c r="Q193" s="227"/>
      <c r="R193" s="227"/>
      <c r="S193" s="227"/>
      <c r="T193" s="227"/>
      <c r="U193" s="3" t="str">
        <f t="shared" si="1"/>
        <v>#REF!</v>
      </c>
      <c r="V193" s="227"/>
      <c r="W193" s="227"/>
      <c r="X193" s="227"/>
      <c r="Y193" s="227"/>
      <c r="Z193" s="227"/>
    </row>
    <row r="194" ht="12.0" customHeight="1">
      <c r="A194" s="227">
        <v>187.0</v>
      </c>
      <c r="B194" s="227" t="s">
        <v>412</v>
      </c>
      <c r="C194" s="227" t="s">
        <v>102</v>
      </c>
      <c r="D194" s="227" t="s">
        <v>17</v>
      </c>
      <c r="E194" s="227">
        <v>13.0</v>
      </c>
      <c r="F194" s="227">
        <v>0.0</v>
      </c>
      <c r="G194" s="227">
        <v>0.0</v>
      </c>
      <c r="H194" s="227">
        <v>0.0</v>
      </c>
      <c r="I194" s="227">
        <v>299.0</v>
      </c>
      <c r="J194" s="227">
        <v>1.0</v>
      </c>
      <c r="K194" s="227">
        <v>30.0</v>
      </c>
      <c r="L194" s="227">
        <v>275.0</v>
      </c>
      <c r="M194" s="227">
        <v>0.0</v>
      </c>
      <c r="N194" s="227">
        <v>1.0</v>
      </c>
      <c r="O194" s="227">
        <v>4.7</v>
      </c>
      <c r="P194" s="227">
        <v>61.4</v>
      </c>
      <c r="Q194" s="227"/>
      <c r="R194" s="227"/>
      <c r="S194" s="227"/>
      <c r="T194" s="227"/>
      <c r="U194" s="3" t="str">
        <f t="shared" si="1"/>
        <v>#REF!</v>
      </c>
      <c r="V194" s="227"/>
      <c r="W194" s="227"/>
      <c r="X194" s="227"/>
      <c r="Y194" s="227"/>
      <c r="Z194" s="227"/>
    </row>
    <row r="195" ht="12.0" customHeight="1">
      <c r="A195" s="227">
        <v>188.0</v>
      </c>
      <c r="B195" s="227" t="s">
        <v>965</v>
      </c>
      <c r="C195" s="227" t="s">
        <v>99</v>
      </c>
      <c r="D195" s="227" t="s">
        <v>34</v>
      </c>
      <c r="E195" s="227">
        <v>10.0</v>
      </c>
      <c r="F195" s="227">
        <v>0.0</v>
      </c>
      <c r="G195" s="227">
        <v>0.0</v>
      </c>
      <c r="H195" s="227">
        <v>0.0</v>
      </c>
      <c r="I195" s="227">
        <v>0.0</v>
      </c>
      <c r="J195" s="227">
        <v>0.0</v>
      </c>
      <c r="K195" s="227">
        <v>39.0</v>
      </c>
      <c r="L195" s="227">
        <v>484.0</v>
      </c>
      <c r="M195" s="227">
        <v>2.0</v>
      </c>
      <c r="N195" s="227">
        <v>0.0</v>
      </c>
      <c r="O195" s="227">
        <v>6.0</v>
      </c>
      <c r="P195" s="227">
        <v>60.4</v>
      </c>
      <c r="Q195" s="227"/>
      <c r="R195" s="227"/>
      <c r="S195" s="227"/>
      <c r="T195" s="227"/>
      <c r="U195" s="3" t="str">
        <f t="shared" si="1"/>
        <v>#REF!</v>
      </c>
      <c r="V195" s="227"/>
      <c r="W195" s="227"/>
      <c r="X195" s="227"/>
      <c r="Y195" s="227"/>
      <c r="Z195" s="227"/>
    </row>
    <row r="196" ht="12.0" customHeight="1">
      <c r="A196" s="227">
        <v>189.0</v>
      </c>
      <c r="B196" s="227" t="s">
        <v>2378</v>
      </c>
      <c r="C196" s="227" t="s">
        <v>114</v>
      </c>
      <c r="D196" s="227" t="s">
        <v>17</v>
      </c>
      <c r="E196" s="227">
        <v>16.0</v>
      </c>
      <c r="F196" s="227">
        <v>0.0</v>
      </c>
      <c r="G196" s="227">
        <v>0.0</v>
      </c>
      <c r="H196" s="227">
        <v>0.0</v>
      </c>
      <c r="I196" s="227">
        <v>315.0</v>
      </c>
      <c r="J196" s="227">
        <v>1.0</v>
      </c>
      <c r="K196" s="227">
        <v>17.0</v>
      </c>
      <c r="L196" s="227">
        <v>177.0</v>
      </c>
      <c r="M196" s="227">
        <v>1.0</v>
      </c>
      <c r="N196" s="227">
        <v>2.0</v>
      </c>
      <c r="O196" s="227">
        <v>3.7</v>
      </c>
      <c r="P196" s="227">
        <v>59.2</v>
      </c>
      <c r="Q196" s="227"/>
      <c r="R196" s="227"/>
      <c r="S196" s="227"/>
      <c r="T196" s="227"/>
      <c r="U196" s="3" t="str">
        <f t="shared" si="1"/>
        <v>#REF!</v>
      </c>
      <c r="V196" s="227"/>
      <c r="W196" s="227"/>
      <c r="X196" s="227"/>
      <c r="Y196" s="227"/>
      <c r="Z196" s="227"/>
    </row>
    <row r="197" ht="12.0" customHeight="1">
      <c r="A197" s="227">
        <v>190.0</v>
      </c>
      <c r="B197" s="227" t="s">
        <v>317</v>
      </c>
      <c r="C197" s="227" t="s">
        <v>50</v>
      </c>
      <c r="D197" s="227" t="s">
        <v>17</v>
      </c>
      <c r="E197" s="227">
        <v>16.0</v>
      </c>
      <c r="F197" s="227">
        <v>0.0</v>
      </c>
      <c r="G197" s="227">
        <v>0.0</v>
      </c>
      <c r="H197" s="227">
        <v>0.0</v>
      </c>
      <c r="I197" s="227">
        <v>275.0</v>
      </c>
      <c r="J197" s="227">
        <v>1.0</v>
      </c>
      <c r="K197" s="227">
        <v>27.0</v>
      </c>
      <c r="L197" s="227">
        <v>256.0</v>
      </c>
      <c r="M197" s="227">
        <v>1.0</v>
      </c>
      <c r="N197" s="227">
        <v>3.0</v>
      </c>
      <c r="O197" s="227">
        <v>3.7</v>
      </c>
      <c r="P197" s="227">
        <v>59.1</v>
      </c>
      <c r="Q197" s="227"/>
      <c r="R197" s="227"/>
      <c r="S197" s="227"/>
      <c r="T197" s="227"/>
      <c r="U197" s="3" t="str">
        <f t="shared" si="1"/>
        <v>#REF!</v>
      </c>
      <c r="V197" s="227"/>
      <c r="W197" s="227"/>
      <c r="X197" s="227"/>
      <c r="Y197" s="227"/>
      <c r="Z197" s="227"/>
    </row>
    <row r="198" ht="12.0" customHeight="1">
      <c r="A198" s="227">
        <v>191.0</v>
      </c>
      <c r="B198" s="227" t="s">
        <v>57</v>
      </c>
      <c r="C198" s="227" t="s">
        <v>58</v>
      </c>
      <c r="D198" s="227" t="s">
        <v>34</v>
      </c>
      <c r="E198" s="227">
        <v>16.0</v>
      </c>
      <c r="F198" s="227">
        <v>0.0</v>
      </c>
      <c r="G198" s="227">
        <v>0.0</v>
      </c>
      <c r="H198" s="227">
        <v>0.0</v>
      </c>
      <c r="I198" s="227">
        <v>0.0</v>
      </c>
      <c r="J198" s="227">
        <v>0.0</v>
      </c>
      <c r="K198" s="227">
        <v>34.0</v>
      </c>
      <c r="L198" s="227">
        <v>525.0</v>
      </c>
      <c r="M198" s="227">
        <v>1.0</v>
      </c>
      <c r="N198" s="227">
        <v>0.0</v>
      </c>
      <c r="O198" s="227">
        <v>3.7</v>
      </c>
      <c r="P198" s="227">
        <v>58.5</v>
      </c>
      <c r="Q198" s="227"/>
      <c r="R198" s="227"/>
      <c r="S198" s="227"/>
      <c r="T198" s="227"/>
      <c r="U198" s="3" t="str">
        <f t="shared" si="1"/>
        <v>#REF!</v>
      </c>
      <c r="V198" s="227"/>
      <c r="W198" s="227"/>
      <c r="X198" s="227"/>
      <c r="Y198" s="227"/>
      <c r="Z198" s="227"/>
    </row>
    <row r="199" ht="12.0" customHeight="1">
      <c r="A199" s="227">
        <v>192.0</v>
      </c>
      <c r="B199" s="227" t="s">
        <v>2259</v>
      </c>
      <c r="C199" s="227" t="s">
        <v>23</v>
      </c>
      <c r="D199" s="227" t="s">
        <v>34</v>
      </c>
      <c r="E199" s="227">
        <v>16.0</v>
      </c>
      <c r="F199" s="227">
        <v>0.0</v>
      </c>
      <c r="G199" s="227">
        <v>0.0</v>
      </c>
      <c r="H199" s="227">
        <v>0.0</v>
      </c>
      <c r="I199" s="227">
        <v>15.0</v>
      </c>
      <c r="J199" s="227">
        <v>0.0</v>
      </c>
      <c r="K199" s="227">
        <v>53.0</v>
      </c>
      <c r="L199" s="227">
        <v>568.0</v>
      </c>
      <c r="M199" s="227">
        <v>0.0</v>
      </c>
      <c r="N199" s="227">
        <v>0.0</v>
      </c>
      <c r="O199" s="227">
        <v>3.6</v>
      </c>
      <c r="P199" s="227">
        <v>58.3</v>
      </c>
      <c r="Q199" s="227"/>
      <c r="R199" s="227"/>
      <c r="S199" s="227"/>
      <c r="T199" s="227"/>
      <c r="U199" s="3" t="str">
        <f t="shared" si="1"/>
        <v>#REF!</v>
      </c>
      <c r="V199" s="227"/>
      <c r="W199" s="227"/>
      <c r="X199" s="227"/>
      <c r="Y199" s="227"/>
      <c r="Z199" s="227"/>
    </row>
    <row r="200" ht="12.0" customHeight="1">
      <c r="A200" s="227">
        <v>193.0</v>
      </c>
      <c r="B200" s="227" t="s">
        <v>2870</v>
      </c>
      <c r="C200" s="227" t="s">
        <v>68</v>
      </c>
      <c r="D200" s="227" t="s">
        <v>17</v>
      </c>
      <c r="E200" s="227">
        <v>16.0</v>
      </c>
      <c r="F200" s="227">
        <v>0.0</v>
      </c>
      <c r="G200" s="227">
        <v>0.0</v>
      </c>
      <c r="H200" s="227">
        <v>0.0</v>
      </c>
      <c r="I200" s="227">
        <v>426.0</v>
      </c>
      <c r="J200" s="227">
        <v>1.0</v>
      </c>
      <c r="K200" s="227">
        <v>10.0</v>
      </c>
      <c r="L200" s="227">
        <v>93.0</v>
      </c>
      <c r="M200" s="227">
        <v>0.0</v>
      </c>
      <c r="N200" s="227">
        <v>0.0</v>
      </c>
      <c r="O200" s="227">
        <v>3.6</v>
      </c>
      <c r="P200" s="227">
        <v>57.9</v>
      </c>
      <c r="Q200" s="227"/>
      <c r="R200" s="227"/>
      <c r="S200" s="227"/>
      <c r="T200" s="227"/>
      <c r="U200" s="3" t="str">
        <f t="shared" si="1"/>
        <v>#REF!</v>
      </c>
      <c r="V200" s="227"/>
      <c r="W200" s="227"/>
      <c r="X200" s="227"/>
      <c r="Y200" s="227"/>
      <c r="Z200" s="227"/>
    </row>
    <row r="201" ht="12.0" customHeight="1">
      <c r="A201" s="227">
        <v>194.0</v>
      </c>
      <c r="B201" s="227" t="s">
        <v>1184</v>
      </c>
      <c r="C201" s="227" t="s">
        <v>99</v>
      </c>
      <c r="D201" s="227" t="s">
        <v>17</v>
      </c>
      <c r="E201" s="227">
        <v>10.0</v>
      </c>
      <c r="F201" s="227">
        <v>0.0</v>
      </c>
      <c r="G201" s="227">
        <v>0.0</v>
      </c>
      <c r="H201" s="227">
        <v>0.0</v>
      </c>
      <c r="I201" s="227">
        <v>253.0</v>
      </c>
      <c r="J201" s="227">
        <v>2.0</v>
      </c>
      <c r="K201" s="227">
        <v>30.0</v>
      </c>
      <c r="L201" s="227">
        <v>224.0</v>
      </c>
      <c r="M201" s="227">
        <v>0.0</v>
      </c>
      <c r="N201" s="227">
        <v>1.0</v>
      </c>
      <c r="O201" s="227">
        <v>5.8</v>
      </c>
      <c r="P201" s="227">
        <v>57.7</v>
      </c>
      <c r="Q201" s="227"/>
      <c r="R201" s="227"/>
      <c r="S201" s="227"/>
      <c r="T201" s="227"/>
      <c r="U201" s="3" t="str">
        <f t="shared" si="1"/>
        <v>#REF!</v>
      </c>
      <c r="V201" s="227"/>
      <c r="W201" s="227"/>
      <c r="X201" s="227"/>
      <c r="Y201" s="227"/>
      <c r="Z201" s="227"/>
    </row>
    <row r="202" ht="12.0" customHeight="1">
      <c r="A202" s="227">
        <v>195.0</v>
      </c>
      <c r="B202" s="227" t="s">
        <v>2607</v>
      </c>
      <c r="C202" s="227" t="s">
        <v>64</v>
      </c>
      <c r="D202" s="227" t="s">
        <v>61</v>
      </c>
      <c r="E202" s="227">
        <v>16.0</v>
      </c>
      <c r="F202" s="227">
        <v>0.0</v>
      </c>
      <c r="G202" s="227">
        <v>0.0</v>
      </c>
      <c r="H202" s="227">
        <v>0.0</v>
      </c>
      <c r="I202" s="227">
        <v>0.0</v>
      </c>
      <c r="J202" s="227">
        <v>0.0</v>
      </c>
      <c r="K202" s="227">
        <v>21.0</v>
      </c>
      <c r="L202" s="227">
        <v>336.0</v>
      </c>
      <c r="M202" s="227">
        <v>4.0</v>
      </c>
      <c r="N202" s="227">
        <v>0.0</v>
      </c>
      <c r="O202" s="227">
        <v>3.6</v>
      </c>
      <c r="P202" s="227">
        <v>57.6</v>
      </c>
      <c r="Q202" s="227"/>
      <c r="R202" s="227"/>
      <c r="S202" s="227"/>
      <c r="T202" s="227"/>
      <c r="U202" s="3" t="str">
        <f t="shared" si="1"/>
        <v>#REF!</v>
      </c>
      <c r="V202" s="227"/>
      <c r="W202" s="227"/>
      <c r="X202" s="227"/>
      <c r="Y202" s="227"/>
      <c r="Z202" s="227"/>
    </row>
    <row r="203" ht="12.0" customHeight="1">
      <c r="A203" s="227">
        <v>196.0</v>
      </c>
      <c r="B203" s="227" t="s">
        <v>4825</v>
      </c>
      <c r="C203" s="227" t="s">
        <v>117</v>
      </c>
      <c r="D203" s="227" t="s">
        <v>61</v>
      </c>
      <c r="E203" s="227">
        <v>14.0</v>
      </c>
      <c r="F203" s="227">
        <v>0.0</v>
      </c>
      <c r="G203" s="227">
        <v>0.0</v>
      </c>
      <c r="H203" s="227">
        <v>0.0</v>
      </c>
      <c r="I203" s="227">
        <v>0.0</v>
      </c>
      <c r="J203" s="227">
        <v>0.0</v>
      </c>
      <c r="K203" s="227">
        <v>41.0</v>
      </c>
      <c r="L203" s="227">
        <v>388.0</v>
      </c>
      <c r="M203" s="227">
        <v>3.0</v>
      </c>
      <c r="N203" s="227">
        <v>0.0</v>
      </c>
      <c r="O203" s="227">
        <v>4.1</v>
      </c>
      <c r="P203" s="227">
        <v>56.8</v>
      </c>
      <c r="Q203" s="227"/>
      <c r="R203" s="227"/>
      <c r="S203" s="227"/>
      <c r="T203" s="227"/>
      <c r="U203" s="3" t="str">
        <f t="shared" si="1"/>
        <v>#REF!</v>
      </c>
      <c r="V203" s="227"/>
      <c r="W203" s="227"/>
      <c r="X203" s="227"/>
      <c r="Y203" s="227"/>
      <c r="Z203" s="227"/>
    </row>
    <row r="204" ht="12.0" customHeight="1">
      <c r="A204" s="227">
        <v>196.0</v>
      </c>
      <c r="B204" s="227" t="s">
        <v>383</v>
      </c>
      <c r="C204" s="227" t="s">
        <v>66</v>
      </c>
      <c r="D204" s="227" t="s">
        <v>61</v>
      </c>
      <c r="E204" s="227">
        <v>15.0</v>
      </c>
      <c r="F204" s="227">
        <v>0.0</v>
      </c>
      <c r="G204" s="227">
        <v>0.0</v>
      </c>
      <c r="H204" s="227">
        <v>0.0</v>
      </c>
      <c r="I204" s="227">
        <v>0.0</v>
      </c>
      <c r="J204" s="227">
        <v>0.0</v>
      </c>
      <c r="K204" s="227">
        <v>23.0</v>
      </c>
      <c r="L204" s="227">
        <v>248.0</v>
      </c>
      <c r="M204" s="227">
        <v>5.0</v>
      </c>
      <c r="N204" s="227">
        <v>0.0</v>
      </c>
      <c r="O204" s="227">
        <v>3.8</v>
      </c>
      <c r="P204" s="227">
        <v>56.8</v>
      </c>
      <c r="Q204" s="227"/>
      <c r="R204" s="227"/>
      <c r="S204" s="227"/>
      <c r="T204" s="227"/>
      <c r="U204" s="3" t="str">
        <f t="shared" si="1"/>
        <v>#REF!</v>
      </c>
      <c r="V204" s="227"/>
      <c r="W204" s="227"/>
      <c r="X204" s="227"/>
      <c r="Y204" s="227"/>
      <c r="Z204" s="227"/>
    </row>
    <row r="205" ht="12.0" customHeight="1">
      <c r="A205" s="227">
        <v>198.0</v>
      </c>
      <c r="B205" s="227" t="s">
        <v>287</v>
      </c>
      <c r="C205" s="227" t="s">
        <v>23</v>
      </c>
      <c r="D205" s="227" t="s">
        <v>34</v>
      </c>
      <c r="E205" s="227">
        <v>15.0</v>
      </c>
      <c r="F205" s="227">
        <v>0.0</v>
      </c>
      <c r="G205" s="227">
        <v>0.0</v>
      </c>
      <c r="H205" s="227">
        <v>0.0</v>
      </c>
      <c r="I205" s="227">
        <v>0.0</v>
      </c>
      <c r="J205" s="227">
        <v>0.0</v>
      </c>
      <c r="K205" s="227">
        <v>36.0</v>
      </c>
      <c r="L205" s="227">
        <v>314.0</v>
      </c>
      <c r="M205" s="227">
        <v>4.0</v>
      </c>
      <c r="N205" s="227">
        <v>0.0</v>
      </c>
      <c r="O205" s="227">
        <v>3.7</v>
      </c>
      <c r="P205" s="227">
        <v>55.4</v>
      </c>
      <c r="Q205" s="227"/>
      <c r="R205" s="227"/>
      <c r="S205" s="227"/>
      <c r="T205" s="227"/>
      <c r="U205" s="3" t="str">
        <f t="shared" si="1"/>
        <v>#REF!</v>
      </c>
      <c r="V205" s="227"/>
      <c r="W205" s="227"/>
      <c r="X205" s="227"/>
      <c r="Y205" s="227"/>
      <c r="Z205" s="227"/>
    </row>
    <row r="206" ht="12.0" customHeight="1">
      <c r="A206" s="227">
        <v>199.0</v>
      </c>
      <c r="B206" s="227" t="s">
        <v>982</v>
      </c>
      <c r="C206" s="227" t="s">
        <v>90</v>
      </c>
      <c r="D206" s="227" t="s">
        <v>61</v>
      </c>
      <c r="E206" s="227">
        <v>16.0</v>
      </c>
      <c r="F206" s="227">
        <v>0.0</v>
      </c>
      <c r="G206" s="227">
        <v>0.0</v>
      </c>
      <c r="H206" s="227">
        <v>0.0</v>
      </c>
      <c r="I206" s="227">
        <v>0.0</v>
      </c>
      <c r="J206" s="227">
        <v>0.0</v>
      </c>
      <c r="K206" s="227">
        <v>43.0</v>
      </c>
      <c r="L206" s="227">
        <v>372.0</v>
      </c>
      <c r="M206" s="227">
        <v>3.0</v>
      </c>
      <c r="N206" s="227">
        <v>0.0</v>
      </c>
      <c r="O206" s="227">
        <v>3.4</v>
      </c>
      <c r="P206" s="227">
        <v>55.2</v>
      </c>
      <c r="Q206" s="227"/>
      <c r="R206" s="227"/>
      <c r="S206" s="227"/>
      <c r="T206" s="227"/>
      <c r="U206" s="3" t="str">
        <f t="shared" si="1"/>
        <v>#REF!</v>
      </c>
      <c r="V206" s="227"/>
      <c r="W206" s="227"/>
      <c r="X206" s="227"/>
      <c r="Y206" s="227"/>
      <c r="Z206" s="227"/>
    </row>
    <row r="207" ht="12.0" customHeight="1">
      <c r="A207" s="227">
        <v>200.0</v>
      </c>
      <c r="B207" s="227" t="s">
        <v>1026</v>
      </c>
      <c r="C207" s="227" t="s">
        <v>50</v>
      </c>
      <c r="D207" s="227" t="s">
        <v>34</v>
      </c>
      <c r="E207" s="227">
        <v>16.0</v>
      </c>
      <c r="F207" s="227">
        <v>0.0</v>
      </c>
      <c r="G207" s="227">
        <v>0.0</v>
      </c>
      <c r="H207" s="227">
        <v>0.0</v>
      </c>
      <c r="I207" s="227">
        <v>121.0</v>
      </c>
      <c r="J207" s="227">
        <v>2.0</v>
      </c>
      <c r="K207" s="227">
        <v>31.0</v>
      </c>
      <c r="L207" s="227">
        <v>309.0</v>
      </c>
      <c r="M207" s="227">
        <v>0.0</v>
      </c>
      <c r="N207" s="227">
        <v>0.0</v>
      </c>
      <c r="O207" s="227">
        <v>3.4</v>
      </c>
      <c r="P207" s="227">
        <v>55.0</v>
      </c>
      <c r="Q207" s="227"/>
      <c r="R207" s="227"/>
      <c r="S207" s="227"/>
      <c r="T207" s="227"/>
      <c r="U207" s="3" t="str">
        <f t="shared" si="1"/>
        <v>#REF!</v>
      </c>
      <c r="V207" s="227"/>
      <c r="W207" s="227"/>
      <c r="X207" s="227"/>
      <c r="Y207" s="227"/>
      <c r="Z207" s="227"/>
    </row>
    <row r="208" ht="12.0" customHeight="1">
      <c r="A208" s="227">
        <v>201.0</v>
      </c>
      <c r="B208" s="227" t="s">
        <v>2457</v>
      </c>
      <c r="C208" s="227" t="s">
        <v>66</v>
      </c>
      <c r="D208" s="227" t="s">
        <v>34</v>
      </c>
      <c r="E208" s="227">
        <v>16.0</v>
      </c>
      <c r="F208" s="227">
        <v>0.0</v>
      </c>
      <c r="G208" s="227">
        <v>0.0</v>
      </c>
      <c r="H208" s="227">
        <v>0.0</v>
      </c>
      <c r="I208" s="227">
        <v>-3.0</v>
      </c>
      <c r="J208" s="227">
        <v>0.0</v>
      </c>
      <c r="K208" s="227">
        <v>36.0</v>
      </c>
      <c r="L208" s="227">
        <v>430.0</v>
      </c>
      <c r="M208" s="227">
        <v>2.0</v>
      </c>
      <c r="N208" s="227">
        <v>0.0</v>
      </c>
      <c r="O208" s="227">
        <v>3.4</v>
      </c>
      <c r="P208" s="227">
        <v>54.7</v>
      </c>
      <c r="Q208" s="227"/>
      <c r="R208" s="227"/>
      <c r="S208" s="227"/>
      <c r="T208" s="227"/>
      <c r="U208" s="3" t="str">
        <f t="shared" si="1"/>
        <v>#REF!</v>
      </c>
      <c r="V208" s="227"/>
      <c r="W208" s="227"/>
      <c r="X208" s="227"/>
      <c r="Y208" s="227"/>
      <c r="Z208" s="227"/>
    </row>
    <row r="209" ht="12.0" customHeight="1">
      <c r="A209" s="227">
        <v>202.0</v>
      </c>
      <c r="B209" s="227" t="s">
        <v>35</v>
      </c>
      <c r="C209" s="227" t="s">
        <v>36</v>
      </c>
      <c r="D209" s="227" t="s">
        <v>17</v>
      </c>
      <c r="E209" s="227">
        <v>4.0</v>
      </c>
      <c r="F209" s="227">
        <v>0.0</v>
      </c>
      <c r="G209" s="227">
        <v>0.0</v>
      </c>
      <c r="H209" s="227">
        <v>0.0</v>
      </c>
      <c r="I209" s="227">
        <v>354.0</v>
      </c>
      <c r="J209" s="227">
        <v>2.0</v>
      </c>
      <c r="K209" s="227">
        <v>11.0</v>
      </c>
      <c r="L209" s="227">
        <v>90.0</v>
      </c>
      <c r="M209" s="227">
        <v>0.0</v>
      </c>
      <c r="N209" s="227">
        <v>1.0</v>
      </c>
      <c r="O209" s="227">
        <v>13.6</v>
      </c>
      <c r="P209" s="227">
        <v>54.4</v>
      </c>
      <c r="Q209" s="227"/>
      <c r="R209" s="227"/>
      <c r="S209" s="227"/>
      <c r="T209" s="227"/>
      <c r="U209" s="3" t="str">
        <f t="shared" si="1"/>
        <v>#REF!</v>
      </c>
      <c r="V209" s="227"/>
      <c r="W209" s="227"/>
      <c r="X209" s="227"/>
      <c r="Y209" s="227"/>
      <c r="Z209" s="227"/>
    </row>
    <row r="210" ht="12.0" customHeight="1">
      <c r="A210" s="227">
        <v>203.0</v>
      </c>
      <c r="B210" s="227" t="s">
        <v>2741</v>
      </c>
      <c r="C210" s="227" t="s">
        <v>20</v>
      </c>
      <c r="D210" s="227" t="s">
        <v>34</v>
      </c>
      <c r="E210" s="227">
        <v>15.0</v>
      </c>
      <c r="F210" s="227">
        <v>0.0</v>
      </c>
      <c r="G210" s="227">
        <v>0.0</v>
      </c>
      <c r="H210" s="227">
        <v>0.0</v>
      </c>
      <c r="I210" s="227">
        <v>0.0</v>
      </c>
      <c r="J210" s="227">
        <v>0.0</v>
      </c>
      <c r="K210" s="227">
        <v>36.0</v>
      </c>
      <c r="L210" s="227">
        <v>416.0</v>
      </c>
      <c r="M210" s="227">
        <v>2.0</v>
      </c>
      <c r="N210" s="227">
        <v>0.0</v>
      </c>
      <c r="O210" s="227">
        <v>3.6</v>
      </c>
      <c r="P210" s="227">
        <v>53.6</v>
      </c>
      <c r="Q210" s="227"/>
      <c r="R210" s="227"/>
      <c r="S210" s="227"/>
      <c r="T210" s="227"/>
      <c r="U210" s="3" t="str">
        <f t="shared" si="1"/>
        <v>#REF!</v>
      </c>
      <c r="V210" s="227"/>
      <c r="W210" s="227"/>
      <c r="X210" s="227"/>
      <c r="Y210" s="227"/>
      <c r="Z210" s="227"/>
    </row>
    <row r="211" ht="12.0" customHeight="1">
      <c r="A211" s="227">
        <v>204.0</v>
      </c>
      <c r="B211" s="227" t="s">
        <v>3222</v>
      </c>
      <c r="C211" s="227" t="s">
        <v>102</v>
      </c>
      <c r="D211" s="227" t="s">
        <v>34</v>
      </c>
      <c r="E211" s="227">
        <v>16.0</v>
      </c>
      <c r="F211" s="227">
        <v>0.0</v>
      </c>
      <c r="G211" s="227">
        <v>0.0</v>
      </c>
      <c r="H211" s="227">
        <v>0.0</v>
      </c>
      <c r="I211" s="227">
        <v>0.0</v>
      </c>
      <c r="J211" s="227">
        <v>0.0</v>
      </c>
      <c r="K211" s="227">
        <v>29.0</v>
      </c>
      <c r="L211" s="227">
        <v>350.0</v>
      </c>
      <c r="M211" s="227">
        <v>3.0</v>
      </c>
      <c r="N211" s="227">
        <v>0.0</v>
      </c>
      <c r="O211" s="227">
        <v>3.3</v>
      </c>
      <c r="P211" s="227">
        <v>53.0</v>
      </c>
      <c r="Q211" s="227"/>
      <c r="R211" s="227"/>
      <c r="S211" s="227"/>
      <c r="T211" s="227"/>
      <c r="U211" s="3" t="str">
        <f t="shared" si="1"/>
        <v>#REF!</v>
      </c>
      <c r="V211" s="227"/>
      <c r="W211" s="227"/>
      <c r="X211" s="227"/>
      <c r="Y211" s="227"/>
      <c r="Z211" s="227"/>
    </row>
    <row r="212" ht="12.0" customHeight="1">
      <c r="A212" s="227">
        <v>204.0</v>
      </c>
      <c r="B212" s="227" t="s">
        <v>441</v>
      </c>
      <c r="C212" s="227" t="s">
        <v>64</v>
      </c>
      <c r="D212" s="227" t="s">
        <v>34</v>
      </c>
      <c r="E212" s="227">
        <v>15.0</v>
      </c>
      <c r="F212" s="227">
        <v>0.0</v>
      </c>
      <c r="G212" s="227">
        <v>0.0</v>
      </c>
      <c r="H212" s="227">
        <v>0.0</v>
      </c>
      <c r="I212" s="227">
        <v>0.0</v>
      </c>
      <c r="J212" s="227">
        <v>0.0</v>
      </c>
      <c r="K212" s="227">
        <v>43.0</v>
      </c>
      <c r="L212" s="227">
        <v>430.0</v>
      </c>
      <c r="M212" s="227">
        <v>2.0</v>
      </c>
      <c r="N212" s="227">
        <v>1.0</v>
      </c>
      <c r="O212" s="227">
        <v>3.5</v>
      </c>
      <c r="P212" s="227">
        <v>53.0</v>
      </c>
      <c r="Q212" s="227"/>
      <c r="R212" s="227"/>
      <c r="S212" s="227"/>
      <c r="T212" s="227"/>
      <c r="U212" s="3" t="str">
        <f t="shared" si="1"/>
        <v>#REF!</v>
      </c>
      <c r="V212" s="227"/>
      <c r="W212" s="227"/>
      <c r="X212" s="227"/>
      <c r="Y212" s="227"/>
      <c r="Z212" s="227"/>
    </row>
    <row r="213" ht="12.0" customHeight="1">
      <c r="A213" s="227">
        <v>206.0</v>
      </c>
      <c r="B213" s="227" t="s">
        <v>2071</v>
      </c>
      <c r="C213" s="227" t="s">
        <v>114</v>
      </c>
      <c r="D213" s="227" t="s">
        <v>61</v>
      </c>
      <c r="E213" s="227">
        <v>13.0</v>
      </c>
      <c r="F213" s="227">
        <v>0.0</v>
      </c>
      <c r="G213" s="227">
        <v>0.0</v>
      </c>
      <c r="H213" s="227">
        <v>0.0</v>
      </c>
      <c r="I213" s="227">
        <v>0.0</v>
      </c>
      <c r="J213" s="227">
        <v>0.0</v>
      </c>
      <c r="K213" s="227">
        <v>50.0</v>
      </c>
      <c r="L213" s="227">
        <v>357.0</v>
      </c>
      <c r="M213" s="227">
        <v>3.0</v>
      </c>
      <c r="N213" s="227">
        <v>1.0</v>
      </c>
      <c r="O213" s="227">
        <v>4.0</v>
      </c>
      <c r="P213" s="227">
        <v>51.7</v>
      </c>
      <c r="Q213" s="227"/>
      <c r="R213" s="227"/>
      <c r="S213" s="227"/>
      <c r="T213" s="227"/>
      <c r="U213" s="3" t="str">
        <f t="shared" si="1"/>
        <v>#REF!</v>
      </c>
      <c r="V213" s="227"/>
      <c r="W213" s="227"/>
      <c r="X213" s="227"/>
      <c r="Y213" s="227"/>
      <c r="Z213" s="227"/>
    </row>
    <row r="214" ht="12.0" customHeight="1">
      <c r="A214" s="227">
        <v>207.0</v>
      </c>
      <c r="B214" s="227" t="s">
        <v>2096</v>
      </c>
      <c r="C214" s="227" t="s">
        <v>111</v>
      </c>
      <c r="D214" s="227" t="s">
        <v>34</v>
      </c>
      <c r="E214" s="227">
        <v>12.0</v>
      </c>
      <c r="F214" s="227">
        <v>0.0</v>
      </c>
      <c r="G214" s="227">
        <v>0.0</v>
      </c>
      <c r="H214" s="227">
        <v>0.0</v>
      </c>
      <c r="I214" s="227">
        <v>0.0</v>
      </c>
      <c r="J214" s="227">
        <v>0.0</v>
      </c>
      <c r="K214" s="227">
        <v>26.0</v>
      </c>
      <c r="L214" s="227">
        <v>391.0</v>
      </c>
      <c r="M214" s="227">
        <v>2.0</v>
      </c>
      <c r="N214" s="227">
        <v>0.0</v>
      </c>
      <c r="O214" s="227">
        <v>4.3</v>
      </c>
      <c r="P214" s="227">
        <v>51.1</v>
      </c>
      <c r="Q214" s="227"/>
      <c r="R214" s="227"/>
      <c r="S214" s="227"/>
      <c r="T214" s="227"/>
      <c r="U214" s="3" t="str">
        <f t="shared" si="1"/>
        <v>#REF!</v>
      </c>
      <c r="V214" s="227"/>
      <c r="W214" s="227"/>
      <c r="X214" s="227"/>
      <c r="Y214" s="227"/>
      <c r="Z214" s="227"/>
    </row>
    <row r="215" ht="12.0" customHeight="1">
      <c r="A215" s="227">
        <v>208.0</v>
      </c>
      <c r="B215" s="227" t="s">
        <v>2091</v>
      </c>
      <c r="C215" s="227" t="s">
        <v>107</v>
      </c>
      <c r="D215" s="227" t="s">
        <v>17</v>
      </c>
      <c r="E215" s="227">
        <v>10.0</v>
      </c>
      <c r="F215" s="227">
        <v>0.0</v>
      </c>
      <c r="G215" s="227">
        <v>0.0</v>
      </c>
      <c r="H215" s="227">
        <v>0.0</v>
      </c>
      <c r="I215" s="227">
        <v>327.0</v>
      </c>
      <c r="J215" s="227">
        <v>2.0</v>
      </c>
      <c r="K215" s="227">
        <v>6.0</v>
      </c>
      <c r="L215" s="227">
        <v>83.0</v>
      </c>
      <c r="M215" s="227">
        <v>0.0</v>
      </c>
      <c r="N215" s="227">
        <v>1.0</v>
      </c>
      <c r="O215" s="227">
        <v>5.1</v>
      </c>
      <c r="P215" s="227">
        <v>51.0</v>
      </c>
      <c r="Q215" s="227"/>
      <c r="R215" s="227"/>
      <c r="S215" s="227"/>
      <c r="T215" s="227"/>
      <c r="U215" s="3" t="str">
        <f t="shared" si="1"/>
        <v>#REF!</v>
      </c>
      <c r="V215" s="227"/>
      <c r="W215" s="227"/>
      <c r="X215" s="227"/>
      <c r="Y215" s="227"/>
      <c r="Z215" s="227"/>
    </row>
    <row r="216" ht="12.0" customHeight="1">
      <c r="A216" s="227">
        <v>208.0</v>
      </c>
      <c r="B216" s="227" t="s">
        <v>283</v>
      </c>
      <c r="C216" s="227" t="s">
        <v>50</v>
      </c>
      <c r="D216" s="227" t="s">
        <v>17</v>
      </c>
      <c r="E216" s="227">
        <v>15.0</v>
      </c>
      <c r="F216" s="227">
        <v>0.0</v>
      </c>
      <c r="G216" s="227">
        <v>0.0</v>
      </c>
      <c r="H216" s="227">
        <v>0.0</v>
      </c>
      <c r="I216" s="227">
        <v>153.0</v>
      </c>
      <c r="J216" s="227">
        <v>2.0</v>
      </c>
      <c r="K216" s="227">
        <v>34.0</v>
      </c>
      <c r="L216" s="227">
        <v>197.0</v>
      </c>
      <c r="M216" s="227">
        <v>1.0</v>
      </c>
      <c r="N216" s="227">
        <v>1.0</v>
      </c>
      <c r="O216" s="227">
        <v>3.4</v>
      </c>
      <c r="P216" s="227">
        <v>51.0</v>
      </c>
      <c r="Q216" s="227"/>
      <c r="R216" s="227"/>
      <c r="S216" s="227"/>
      <c r="T216" s="227"/>
      <c r="U216" s="3" t="str">
        <f t="shared" si="1"/>
        <v>#REF!</v>
      </c>
      <c r="V216" s="227"/>
      <c r="W216" s="227"/>
      <c r="X216" s="227"/>
      <c r="Y216" s="227"/>
      <c r="Z216" s="227"/>
    </row>
    <row r="217" ht="12.0" customHeight="1">
      <c r="A217" s="227">
        <v>210.0</v>
      </c>
      <c r="B217" s="227" t="s">
        <v>4695</v>
      </c>
      <c r="C217" s="227" t="s">
        <v>107</v>
      </c>
      <c r="D217" s="227" t="s">
        <v>75</v>
      </c>
      <c r="E217" s="227">
        <v>8.0</v>
      </c>
      <c r="F217" s="227">
        <v>1412.0</v>
      </c>
      <c r="G217" s="227">
        <v>5.0</v>
      </c>
      <c r="H217" s="227">
        <v>6.0</v>
      </c>
      <c r="I217" s="227">
        <v>2.0</v>
      </c>
      <c r="J217" s="227">
        <v>0.0</v>
      </c>
      <c r="K217" s="227">
        <v>0.0</v>
      </c>
      <c r="L217" s="227">
        <v>0.0</v>
      </c>
      <c r="M217" s="227">
        <v>0.0</v>
      </c>
      <c r="N217" s="227">
        <v>7.0</v>
      </c>
      <c r="O217" s="227">
        <v>6.3</v>
      </c>
      <c r="P217" s="227">
        <v>50.68</v>
      </c>
      <c r="Q217" s="227"/>
      <c r="R217" s="227"/>
      <c r="S217" s="227"/>
      <c r="T217" s="227"/>
      <c r="U217" s="3" t="str">
        <f t="shared" si="1"/>
        <v>#REF!</v>
      </c>
      <c r="V217" s="227"/>
      <c r="W217" s="227"/>
      <c r="X217" s="227"/>
      <c r="Y217" s="227"/>
      <c r="Z217" s="227"/>
    </row>
    <row r="218" ht="12.0" customHeight="1">
      <c r="A218" s="227">
        <v>211.0</v>
      </c>
      <c r="B218" s="227" t="s">
        <v>4696</v>
      </c>
      <c r="C218" s="227" t="s">
        <v>68</v>
      </c>
      <c r="D218" s="227" t="s">
        <v>75</v>
      </c>
      <c r="E218" s="227">
        <v>5.0</v>
      </c>
      <c r="F218" s="227">
        <v>894.0</v>
      </c>
      <c r="G218" s="227">
        <v>6.0</v>
      </c>
      <c r="H218" s="227">
        <v>5.0</v>
      </c>
      <c r="I218" s="227">
        <v>7.0</v>
      </c>
      <c r="J218" s="227">
        <v>0.0</v>
      </c>
      <c r="K218" s="227">
        <v>0.0</v>
      </c>
      <c r="L218" s="227">
        <v>0.0</v>
      </c>
      <c r="M218" s="227">
        <v>0.0</v>
      </c>
      <c r="N218" s="227">
        <v>0.0</v>
      </c>
      <c r="O218" s="227">
        <v>10.1</v>
      </c>
      <c r="P218" s="227">
        <v>50.46</v>
      </c>
      <c r="Q218" s="227"/>
      <c r="R218" s="227"/>
      <c r="S218" s="227"/>
      <c r="T218" s="227"/>
      <c r="U218" s="3" t="str">
        <f t="shared" si="1"/>
        <v>#REF!</v>
      </c>
      <c r="V218" s="227"/>
      <c r="W218" s="227"/>
      <c r="X218" s="227"/>
      <c r="Y218" s="227"/>
      <c r="Z218" s="227"/>
    </row>
    <row r="219" ht="12.0" customHeight="1">
      <c r="A219" s="227">
        <v>212.0</v>
      </c>
      <c r="B219" s="227" t="s">
        <v>3230</v>
      </c>
      <c r="C219" s="227" t="s">
        <v>31</v>
      </c>
      <c r="D219" s="227" t="s">
        <v>34</v>
      </c>
      <c r="E219" s="227">
        <v>16.0</v>
      </c>
      <c r="F219" s="227">
        <v>0.0</v>
      </c>
      <c r="G219" s="227">
        <v>0.0</v>
      </c>
      <c r="H219" s="227">
        <v>0.0</v>
      </c>
      <c r="I219" s="227">
        <v>0.0</v>
      </c>
      <c r="J219" s="227">
        <v>0.0</v>
      </c>
      <c r="K219" s="227">
        <v>23.0</v>
      </c>
      <c r="L219" s="227">
        <v>364.0</v>
      </c>
      <c r="M219" s="227">
        <v>3.0</v>
      </c>
      <c r="N219" s="227">
        <v>2.0</v>
      </c>
      <c r="O219" s="227">
        <v>3.2</v>
      </c>
      <c r="P219" s="227">
        <v>50.4</v>
      </c>
      <c r="Q219" s="227"/>
      <c r="R219" s="227"/>
      <c r="S219" s="227"/>
      <c r="T219" s="227"/>
      <c r="U219" s="3" t="str">
        <f t="shared" si="1"/>
        <v>#REF!</v>
      </c>
      <c r="V219" s="227"/>
      <c r="W219" s="227"/>
      <c r="X219" s="227"/>
      <c r="Y219" s="227"/>
      <c r="Z219" s="227"/>
    </row>
    <row r="220" ht="12.0" customHeight="1">
      <c r="A220" s="227">
        <v>213.0</v>
      </c>
      <c r="B220" s="227" t="s">
        <v>1843</v>
      </c>
      <c r="C220" s="227" t="s">
        <v>64</v>
      </c>
      <c r="D220" s="227" t="s">
        <v>34</v>
      </c>
      <c r="E220" s="227">
        <v>8.0</v>
      </c>
      <c r="F220" s="227">
        <v>0.0</v>
      </c>
      <c r="G220" s="227">
        <v>0.0</v>
      </c>
      <c r="H220" s="227">
        <v>0.0</v>
      </c>
      <c r="I220" s="227">
        <v>0.0</v>
      </c>
      <c r="J220" s="227">
        <v>0.0</v>
      </c>
      <c r="K220" s="227">
        <v>40.0</v>
      </c>
      <c r="L220" s="227">
        <v>500.0</v>
      </c>
      <c r="M220" s="227">
        <v>0.0</v>
      </c>
      <c r="N220" s="227">
        <v>0.0</v>
      </c>
      <c r="O220" s="227">
        <v>6.2</v>
      </c>
      <c r="P220" s="227">
        <v>50.0</v>
      </c>
      <c r="Q220" s="227"/>
      <c r="R220" s="227"/>
      <c r="S220" s="227"/>
      <c r="T220" s="227"/>
      <c r="U220" s="3" t="str">
        <f t="shared" si="1"/>
        <v>#REF!</v>
      </c>
      <c r="V220" s="227"/>
      <c r="W220" s="227"/>
      <c r="X220" s="227"/>
      <c r="Y220" s="227"/>
      <c r="Z220" s="227"/>
    </row>
    <row r="221" ht="12.0" customHeight="1">
      <c r="A221" s="227">
        <v>214.0</v>
      </c>
      <c r="B221" s="227" t="s">
        <v>2429</v>
      </c>
      <c r="C221" s="227" t="s">
        <v>18</v>
      </c>
      <c r="D221" s="227" t="s">
        <v>61</v>
      </c>
      <c r="E221" s="227">
        <v>16.0</v>
      </c>
      <c r="F221" s="227">
        <v>0.0</v>
      </c>
      <c r="G221" s="227">
        <v>0.0</v>
      </c>
      <c r="H221" s="227">
        <v>0.0</v>
      </c>
      <c r="I221" s="227">
        <v>0.0</v>
      </c>
      <c r="J221" s="227">
        <v>0.0</v>
      </c>
      <c r="K221" s="227">
        <v>30.0</v>
      </c>
      <c r="L221" s="227">
        <v>437.0</v>
      </c>
      <c r="M221" s="227">
        <v>1.0</v>
      </c>
      <c r="N221" s="227">
        <v>0.0</v>
      </c>
      <c r="O221" s="227">
        <v>3.1</v>
      </c>
      <c r="P221" s="227">
        <v>49.7</v>
      </c>
      <c r="Q221" s="227"/>
      <c r="R221" s="227"/>
      <c r="S221" s="227"/>
      <c r="T221" s="227"/>
      <c r="U221" s="3" t="str">
        <f t="shared" si="1"/>
        <v>#REF!</v>
      </c>
      <c r="V221" s="227"/>
      <c r="W221" s="227"/>
      <c r="X221" s="227"/>
      <c r="Y221" s="227"/>
      <c r="Z221" s="227"/>
    </row>
    <row r="222" ht="12.0" customHeight="1">
      <c r="A222" s="227">
        <v>214.0</v>
      </c>
      <c r="B222" s="227" t="s">
        <v>2417</v>
      </c>
      <c r="C222" s="227" t="s">
        <v>23</v>
      </c>
      <c r="D222" s="227" t="s">
        <v>34</v>
      </c>
      <c r="E222" s="227">
        <v>13.0</v>
      </c>
      <c r="F222" s="227">
        <v>0.0</v>
      </c>
      <c r="G222" s="227">
        <v>0.0</v>
      </c>
      <c r="H222" s="227">
        <v>0.0</v>
      </c>
      <c r="I222" s="227">
        <v>0.0</v>
      </c>
      <c r="J222" s="227">
        <v>0.0</v>
      </c>
      <c r="K222" s="227">
        <v>15.0</v>
      </c>
      <c r="L222" s="227">
        <v>317.0</v>
      </c>
      <c r="M222" s="227">
        <v>3.0</v>
      </c>
      <c r="N222" s="227">
        <v>0.0</v>
      </c>
      <c r="O222" s="227">
        <v>3.8</v>
      </c>
      <c r="P222" s="227">
        <v>49.7</v>
      </c>
      <c r="Q222" s="227"/>
      <c r="R222" s="227"/>
      <c r="S222" s="227"/>
      <c r="T222" s="227"/>
      <c r="U222" s="3" t="str">
        <f t="shared" si="1"/>
        <v>#REF!</v>
      </c>
      <c r="V222" s="227"/>
      <c r="W222" s="227"/>
      <c r="X222" s="227"/>
      <c r="Y222" s="227"/>
      <c r="Z222" s="227"/>
    </row>
    <row r="223" ht="12.0" customHeight="1">
      <c r="A223" s="227">
        <v>216.0</v>
      </c>
      <c r="B223" s="227" t="s">
        <v>2391</v>
      </c>
      <c r="C223" s="227" t="s">
        <v>81</v>
      </c>
      <c r="D223" s="227" t="s">
        <v>61</v>
      </c>
      <c r="E223" s="227">
        <v>16.0</v>
      </c>
      <c r="F223" s="227">
        <v>0.0</v>
      </c>
      <c r="G223" s="227">
        <v>0.0</v>
      </c>
      <c r="H223" s="227">
        <v>0.0</v>
      </c>
      <c r="I223" s="227">
        <v>0.0</v>
      </c>
      <c r="J223" s="227">
        <v>0.0</v>
      </c>
      <c r="K223" s="227">
        <v>30.0</v>
      </c>
      <c r="L223" s="227">
        <v>316.0</v>
      </c>
      <c r="M223" s="227">
        <v>3.0</v>
      </c>
      <c r="N223" s="227">
        <v>0.0</v>
      </c>
      <c r="O223" s="227">
        <v>3.1</v>
      </c>
      <c r="P223" s="227">
        <v>49.6</v>
      </c>
      <c r="Q223" s="227"/>
      <c r="R223" s="227"/>
      <c r="S223" s="227"/>
      <c r="T223" s="227"/>
      <c r="U223" s="3" t="str">
        <f t="shared" si="1"/>
        <v>#REF!</v>
      </c>
      <c r="V223" s="227"/>
      <c r="W223" s="227"/>
      <c r="X223" s="227"/>
      <c r="Y223" s="227"/>
      <c r="Z223" s="227"/>
    </row>
    <row r="224" ht="12.0" customHeight="1">
      <c r="A224" s="227">
        <v>217.0</v>
      </c>
      <c r="B224" s="227" t="s">
        <v>86</v>
      </c>
      <c r="C224" s="227" t="s">
        <v>20</v>
      </c>
      <c r="D224" s="227" t="s">
        <v>34</v>
      </c>
      <c r="E224" s="227">
        <v>4.0</v>
      </c>
      <c r="F224" s="227">
        <v>0.0</v>
      </c>
      <c r="G224" s="227">
        <v>0.0</v>
      </c>
      <c r="H224" s="227">
        <v>0.0</v>
      </c>
      <c r="I224" s="227">
        <v>8.0</v>
      </c>
      <c r="J224" s="227">
        <v>0.0</v>
      </c>
      <c r="K224" s="227">
        <v>25.0</v>
      </c>
      <c r="L224" s="227">
        <v>302.0</v>
      </c>
      <c r="M224" s="227">
        <v>3.0</v>
      </c>
      <c r="N224" s="227">
        <v>0.0</v>
      </c>
      <c r="O224" s="227">
        <v>12.2</v>
      </c>
      <c r="P224" s="227">
        <v>49.0</v>
      </c>
      <c r="Q224" s="227"/>
      <c r="R224" s="227"/>
      <c r="S224" s="227"/>
      <c r="T224" s="227"/>
      <c r="U224" s="3" t="str">
        <f t="shared" si="1"/>
        <v>#REF!</v>
      </c>
      <c r="V224" s="227"/>
      <c r="W224" s="227"/>
      <c r="X224" s="227"/>
      <c r="Y224" s="227"/>
      <c r="Z224" s="227"/>
    </row>
    <row r="225" ht="12.0" customHeight="1">
      <c r="A225" s="227">
        <v>218.0</v>
      </c>
      <c r="B225" s="227" t="s">
        <v>156</v>
      </c>
      <c r="C225" s="227" t="s">
        <v>68</v>
      </c>
      <c r="D225" s="227" t="s">
        <v>34</v>
      </c>
      <c r="E225" s="227">
        <v>10.0</v>
      </c>
      <c r="F225" s="227">
        <v>0.0</v>
      </c>
      <c r="G225" s="227">
        <v>0.0</v>
      </c>
      <c r="H225" s="227">
        <v>0.0</v>
      </c>
      <c r="I225" s="227">
        <v>10.0</v>
      </c>
      <c r="J225" s="227">
        <v>0.0</v>
      </c>
      <c r="K225" s="227">
        <v>21.0</v>
      </c>
      <c r="L225" s="227">
        <v>299.0</v>
      </c>
      <c r="M225" s="227">
        <v>3.0</v>
      </c>
      <c r="N225" s="227">
        <v>0.0</v>
      </c>
      <c r="O225" s="227">
        <v>4.9</v>
      </c>
      <c r="P225" s="227">
        <v>48.9</v>
      </c>
      <c r="Q225" s="227"/>
      <c r="R225" s="227"/>
      <c r="S225" s="227"/>
      <c r="T225" s="227"/>
      <c r="U225" s="3" t="str">
        <f t="shared" si="1"/>
        <v>#REF!</v>
      </c>
      <c r="V225" s="227"/>
      <c r="W225" s="227"/>
      <c r="X225" s="227"/>
      <c r="Y225" s="227"/>
      <c r="Z225" s="227"/>
    </row>
    <row r="226" ht="12.0" customHeight="1">
      <c r="A226" s="227">
        <v>219.0</v>
      </c>
      <c r="B226" s="227" t="s">
        <v>1472</v>
      </c>
      <c r="C226" s="227" t="s">
        <v>53</v>
      </c>
      <c r="D226" s="227" t="s">
        <v>34</v>
      </c>
      <c r="E226" s="227">
        <v>16.0</v>
      </c>
      <c r="F226" s="227">
        <v>0.0</v>
      </c>
      <c r="G226" s="227">
        <v>0.0</v>
      </c>
      <c r="H226" s="227">
        <v>0.0</v>
      </c>
      <c r="I226" s="227">
        <v>49.0</v>
      </c>
      <c r="J226" s="227">
        <v>0.0</v>
      </c>
      <c r="K226" s="227">
        <v>33.0</v>
      </c>
      <c r="L226" s="227">
        <v>378.0</v>
      </c>
      <c r="M226" s="227">
        <v>1.0</v>
      </c>
      <c r="N226" s="227">
        <v>0.0</v>
      </c>
      <c r="O226" s="227">
        <v>3.0</v>
      </c>
      <c r="P226" s="227">
        <v>48.7</v>
      </c>
      <c r="Q226" s="227"/>
      <c r="R226" s="227"/>
      <c r="S226" s="227"/>
      <c r="T226" s="227"/>
      <c r="U226" s="3" t="str">
        <f t="shared" si="1"/>
        <v>#REF!</v>
      </c>
      <c r="V226" s="227"/>
      <c r="W226" s="227"/>
      <c r="X226" s="227"/>
      <c r="Y226" s="227"/>
      <c r="Z226" s="227"/>
    </row>
    <row r="227" ht="12.0" customHeight="1">
      <c r="A227" s="227">
        <v>220.0</v>
      </c>
      <c r="B227" s="227" t="s">
        <v>4742</v>
      </c>
      <c r="C227" s="227" t="s">
        <v>107</v>
      </c>
      <c r="D227" s="227" t="s">
        <v>17</v>
      </c>
      <c r="E227" s="227">
        <v>12.0</v>
      </c>
      <c r="F227" s="227">
        <v>0.0</v>
      </c>
      <c r="G227" s="227">
        <v>0.0</v>
      </c>
      <c r="H227" s="227">
        <v>0.0</v>
      </c>
      <c r="I227" s="227">
        <v>55.0</v>
      </c>
      <c r="J227" s="227">
        <v>1.0</v>
      </c>
      <c r="K227" s="227">
        <v>39.0</v>
      </c>
      <c r="L227" s="227">
        <v>369.0</v>
      </c>
      <c r="M227" s="227">
        <v>0.0</v>
      </c>
      <c r="N227" s="227">
        <v>0.0</v>
      </c>
      <c r="O227" s="227">
        <v>4.0</v>
      </c>
      <c r="P227" s="227">
        <v>48.4</v>
      </c>
      <c r="Q227" s="227"/>
      <c r="R227" s="227"/>
      <c r="S227" s="227"/>
      <c r="T227" s="227"/>
      <c r="U227" s="3" t="str">
        <f t="shared" si="1"/>
        <v>#REF!</v>
      </c>
      <c r="V227" s="227"/>
      <c r="W227" s="227"/>
      <c r="X227" s="227"/>
      <c r="Y227" s="227"/>
      <c r="Z227" s="227"/>
    </row>
    <row r="228" ht="12.0" customHeight="1">
      <c r="A228" s="227">
        <v>221.0</v>
      </c>
      <c r="B228" s="227" t="s">
        <v>2789</v>
      </c>
      <c r="C228" s="227" t="s">
        <v>70</v>
      </c>
      <c r="D228" s="227" t="s">
        <v>34</v>
      </c>
      <c r="E228" s="227">
        <v>14.0</v>
      </c>
      <c r="F228" s="227">
        <v>0.0</v>
      </c>
      <c r="G228" s="227">
        <v>0.0</v>
      </c>
      <c r="H228" s="227">
        <v>0.0</v>
      </c>
      <c r="I228" s="227">
        <v>0.0</v>
      </c>
      <c r="J228" s="227">
        <v>0.0</v>
      </c>
      <c r="K228" s="227">
        <v>30.0</v>
      </c>
      <c r="L228" s="227">
        <v>399.0</v>
      </c>
      <c r="M228" s="227">
        <v>1.0</v>
      </c>
      <c r="N228" s="227">
        <v>0.0</v>
      </c>
      <c r="O228" s="227">
        <v>3.4</v>
      </c>
      <c r="P228" s="227">
        <v>47.9</v>
      </c>
      <c r="Q228" s="227"/>
      <c r="R228" s="227"/>
      <c r="S228" s="227"/>
      <c r="T228" s="227"/>
      <c r="U228" s="3" t="str">
        <f t="shared" si="1"/>
        <v>#REF!</v>
      </c>
      <c r="V228" s="227"/>
      <c r="W228" s="227"/>
      <c r="X228" s="227"/>
      <c r="Y228" s="227"/>
      <c r="Z228" s="227"/>
    </row>
    <row r="229" ht="12.0" customHeight="1">
      <c r="A229" s="227">
        <v>222.0</v>
      </c>
      <c r="B229" s="227" t="s">
        <v>1047</v>
      </c>
      <c r="C229" s="227" t="s">
        <v>50</v>
      </c>
      <c r="D229" s="227" t="s">
        <v>34</v>
      </c>
      <c r="E229" s="227">
        <v>15.0</v>
      </c>
      <c r="F229" s="227">
        <v>0.0</v>
      </c>
      <c r="G229" s="227">
        <v>0.0</v>
      </c>
      <c r="H229" s="227">
        <v>0.0</v>
      </c>
      <c r="I229" s="227">
        <v>0.0</v>
      </c>
      <c r="J229" s="227">
        <v>0.0</v>
      </c>
      <c r="K229" s="227">
        <v>43.0</v>
      </c>
      <c r="L229" s="227">
        <v>455.0</v>
      </c>
      <c r="M229" s="227">
        <v>1.0</v>
      </c>
      <c r="N229" s="227">
        <v>2.0</v>
      </c>
      <c r="O229" s="227">
        <v>3.2</v>
      </c>
      <c r="P229" s="227">
        <v>47.5</v>
      </c>
      <c r="Q229" s="227"/>
      <c r="R229" s="227"/>
      <c r="S229" s="227"/>
      <c r="T229" s="227"/>
      <c r="U229" s="3" t="str">
        <f t="shared" si="1"/>
        <v>#REF!</v>
      </c>
      <c r="V229" s="227"/>
      <c r="W229" s="227"/>
      <c r="X229" s="227"/>
      <c r="Y229" s="227"/>
      <c r="Z229" s="227"/>
    </row>
    <row r="230" ht="12.0" customHeight="1">
      <c r="A230" s="227">
        <v>223.0</v>
      </c>
      <c r="B230" s="227" t="s">
        <v>2635</v>
      </c>
      <c r="C230" s="227" t="s">
        <v>107</v>
      </c>
      <c r="D230" s="227" t="s">
        <v>34</v>
      </c>
      <c r="E230" s="227">
        <v>11.0</v>
      </c>
      <c r="F230" s="227">
        <v>0.0</v>
      </c>
      <c r="G230" s="227">
        <v>0.0</v>
      </c>
      <c r="H230" s="227">
        <v>0.0</v>
      </c>
      <c r="I230" s="227">
        <v>17.0</v>
      </c>
      <c r="J230" s="227">
        <v>0.0</v>
      </c>
      <c r="K230" s="227">
        <v>29.0</v>
      </c>
      <c r="L230" s="227">
        <v>330.0</v>
      </c>
      <c r="M230" s="227">
        <v>2.0</v>
      </c>
      <c r="N230" s="227">
        <v>0.0</v>
      </c>
      <c r="O230" s="227">
        <v>4.2</v>
      </c>
      <c r="P230" s="227">
        <v>46.7</v>
      </c>
      <c r="Q230" s="227"/>
      <c r="R230" s="227"/>
      <c r="S230" s="227"/>
      <c r="T230" s="227"/>
      <c r="U230" s="3" t="str">
        <f t="shared" si="1"/>
        <v>#REF!</v>
      </c>
      <c r="V230" s="227"/>
      <c r="W230" s="227"/>
      <c r="X230" s="227"/>
      <c r="Y230" s="227"/>
      <c r="Z230" s="227"/>
    </row>
    <row r="231" ht="12.0" customHeight="1">
      <c r="A231" s="227">
        <v>224.0</v>
      </c>
      <c r="B231" s="227" t="s">
        <v>2749</v>
      </c>
      <c r="C231" s="227" t="s">
        <v>47</v>
      </c>
      <c r="D231" s="227" t="s">
        <v>17</v>
      </c>
      <c r="E231" s="227">
        <v>13.0</v>
      </c>
      <c r="F231" s="227">
        <v>0.0</v>
      </c>
      <c r="G231" s="227">
        <v>0.0</v>
      </c>
      <c r="H231" s="227">
        <v>0.0</v>
      </c>
      <c r="I231" s="227">
        <v>72.0</v>
      </c>
      <c r="J231" s="227">
        <v>2.0</v>
      </c>
      <c r="K231" s="227">
        <v>27.0</v>
      </c>
      <c r="L231" s="227">
        <v>150.0</v>
      </c>
      <c r="M231" s="227">
        <v>2.0</v>
      </c>
      <c r="N231" s="227">
        <v>0.0</v>
      </c>
      <c r="O231" s="227">
        <v>3.6</v>
      </c>
      <c r="P231" s="227">
        <v>46.2</v>
      </c>
      <c r="Q231" s="227"/>
      <c r="R231" s="227"/>
      <c r="S231" s="227"/>
      <c r="T231" s="227"/>
      <c r="U231" s="3" t="str">
        <f t="shared" si="1"/>
        <v>#REF!</v>
      </c>
      <c r="V231" s="227"/>
      <c r="W231" s="227"/>
      <c r="X231" s="227"/>
      <c r="Y231" s="227"/>
      <c r="Z231" s="227"/>
    </row>
    <row r="232" ht="12.0" customHeight="1">
      <c r="A232" s="227">
        <v>225.0</v>
      </c>
      <c r="B232" s="227" t="s">
        <v>4733</v>
      </c>
      <c r="C232" s="227" t="s">
        <v>102</v>
      </c>
      <c r="D232" s="227" t="s">
        <v>17</v>
      </c>
      <c r="E232" s="227">
        <v>14.0</v>
      </c>
      <c r="F232" s="227">
        <v>0.0</v>
      </c>
      <c r="G232" s="227">
        <v>0.0</v>
      </c>
      <c r="H232" s="227">
        <v>0.0</v>
      </c>
      <c r="I232" s="227">
        <v>296.0</v>
      </c>
      <c r="J232" s="227">
        <v>1.0</v>
      </c>
      <c r="K232" s="227">
        <v>23.0</v>
      </c>
      <c r="L232" s="227">
        <v>129.0</v>
      </c>
      <c r="M232" s="227">
        <v>0.0</v>
      </c>
      <c r="N232" s="227">
        <v>2.0</v>
      </c>
      <c r="O232" s="227">
        <v>3.2</v>
      </c>
      <c r="P232" s="227">
        <v>44.5</v>
      </c>
      <c r="Q232" s="227"/>
      <c r="R232" s="227"/>
      <c r="S232" s="227"/>
      <c r="T232" s="227"/>
      <c r="U232" s="3" t="str">
        <f t="shared" si="1"/>
        <v>#REF!</v>
      </c>
      <c r="V232" s="227"/>
      <c r="W232" s="227"/>
      <c r="X232" s="227"/>
      <c r="Y232" s="227"/>
      <c r="Z232" s="227"/>
    </row>
    <row r="233" ht="12.0" customHeight="1">
      <c r="A233" s="227">
        <v>226.0</v>
      </c>
      <c r="B233" s="227" t="s">
        <v>2710</v>
      </c>
      <c r="C233" s="227" t="s">
        <v>68</v>
      </c>
      <c r="D233" s="227" t="s">
        <v>61</v>
      </c>
      <c r="E233" s="227">
        <v>14.0</v>
      </c>
      <c r="F233" s="227">
        <v>0.0</v>
      </c>
      <c r="G233" s="227">
        <v>0.0</v>
      </c>
      <c r="H233" s="227">
        <v>0.0</v>
      </c>
      <c r="I233" s="227">
        <v>0.0</v>
      </c>
      <c r="J233" s="227">
        <v>0.0</v>
      </c>
      <c r="K233" s="227">
        <v>33.0</v>
      </c>
      <c r="L233" s="227">
        <v>322.0</v>
      </c>
      <c r="M233" s="227">
        <v>2.0</v>
      </c>
      <c r="N233" s="227">
        <v>0.0</v>
      </c>
      <c r="O233" s="227">
        <v>3.2</v>
      </c>
      <c r="P233" s="227">
        <v>44.2</v>
      </c>
      <c r="Q233" s="227"/>
      <c r="R233" s="227"/>
      <c r="S233" s="227"/>
      <c r="T233" s="227"/>
      <c r="U233" s="3" t="str">
        <f t="shared" si="1"/>
        <v>#REF!</v>
      </c>
      <c r="V233" s="227"/>
      <c r="W233" s="227"/>
      <c r="X233" s="227"/>
      <c r="Y233" s="227"/>
      <c r="Z233" s="227"/>
    </row>
    <row r="234" ht="12.0" customHeight="1">
      <c r="A234" s="227">
        <v>226.0</v>
      </c>
      <c r="B234" s="227" t="s">
        <v>562</v>
      </c>
      <c r="C234" s="227" t="s">
        <v>83</v>
      </c>
      <c r="D234" s="227" t="s">
        <v>34</v>
      </c>
      <c r="E234" s="227">
        <v>15.0</v>
      </c>
      <c r="F234" s="227">
        <v>0.0</v>
      </c>
      <c r="G234" s="227">
        <v>0.0</v>
      </c>
      <c r="H234" s="227">
        <v>0.0</v>
      </c>
      <c r="I234" s="227">
        <v>6.0</v>
      </c>
      <c r="J234" s="227">
        <v>0.0</v>
      </c>
      <c r="K234" s="227">
        <v>24.0</v>
      </c>
      <c r="L234" s="227">
        <v>376.0</v>
      </c>
      <c r="M234" s="227">
        <v>1.0</v>
      </c>
      <c r="N234" s="227">
        <v>0.0</v>
      </c>
      <c r="O234" s="227">
        <v>2.9</v>
      </c>
      <c r="P234" s="227">
        <v>44.2</v>
      </c>
      <c r="Q234" s="227"/>
      <c r="R234" s="227"/>
      <c r="S234" s="227"/>
      <c r="T234" s="227"/>
      <c r="U234" s="3" t="str">
        <f t="shared" si="1"/>
        <v>#REF!</v>
      </c>
      <c r="V234" s="227"/>
      <c r="W234" s="227"/>
      <c r="X234" s="227"/>
      <c r="Y234" s="227"/>
      <c r="Z234" s="227"/>
    </row>
    <row r="235" ht="12.0" customHeight="1">
      <c r="A235" s="227">
        <v>228.0</v>
      </c>
      <c r="B235" s="227" t="s">
        <v>1445</v>
      </c>
      <c r="C235" s="227" t="s">
        <v>123</v>
      </c>
      <c r="D235" s="227" t="s">
        <v>34</v>
      </c>
      <c r="E235" s="227">
        <v>15.0</v>
      </c>
      <c r="F235" s="227">
        <v>0.0</v>
      </c>
      <c r="G235" s="227">
        <v>0.0</v>
      </c>
      <c r="H235" s="227">
        <v>0.0</v>
      </c>
      <c r="I235" s="227">
        <v>0.0</v>
      </c>
      <c r="J235" s="227">
        <v>0.0</v>
      </c>
      <c r="K235" s="227">
        <v>27.0</v>
      </c>
      <c r="L235" s="227">
        <v>316.0</v>
      </c>
      <c r="M235" s="227">
        <v>2.0</v>
      </c>
      <c r="N235" s="227">
        <v>0.0</v>
      </c>
      <c r="O235" s="227">
        <v>2.9</v>
      </c>
      <c r="P235" s="227">
        <v>43.6</v>
      </c>
      <c r="Q235" s="227"/>
      <c r="R235" s="227"/>
      <c r="S235" s="227"/>
      <c r="T235" s="227"/>
      <c r="U235" s="3" t="str">
        <f t="shared" si="1"/>
        <v>#REF!</v>
      </c>
      <c r="V235" s="227"/>
      <c r="W235" s="227"/>
      <c r="X235" s="227"/>
      <c r="Y235" s="227"/>
      <c r="Z235" s="227"/>
    </row>
    <row r="236" ht="12.0" customHeight="1">
      <c r="A236" s="227">
        <v>229.0</v>
      </c>
      <c r="B236" s="227" t="s">
        <v>2753</v>
      </c>
      <c r="C236" s="227" t="s">
        <v>41</v>
      </c>
      <c r="D236" s="227" t="s">
        <v>61</v>
      </c>
      <c r="E236" s="227">
        <v>16.0</v>
      </c>
      <c r="F236" s="227">
        <v>0.0</v>
      </c>
      <c r="G236" s="227">
        <v>0.0</v>
      </c>
      <c r="H236" s="227">
        <v>0.0</v>
      </c>
      <c r="I236" s="227">
        <v>0.0</v>
      </c>
      <c r="J236" s="227">
        <v>0.0</v>
      </c>
      <c r="K236" s="227">
        <v>33.0</v>
      </c>
      <c r="L236" s="227">
        <v>395.0</v>
      </c>
      <c r="M236" s="227">
        <v>1.0</v>
      </c>
      <c r="N236" s="227">
        <v>1.0</v>
      </c>
      <c r="O236" s="227">
        <v>2.7</v>
      </c>
      <c r="P236" s="227">
        <v>43.5</v>
      </c>
      <c r="Q236" s="227"/>
      <c r="R236" s="227"/>
      <c r="S236" s="227"/>
      <c r="T236" s="227"/>
      <c r="U236" s="3" t="str">
        <f t="shared" si="1"/>
        <v>#REF!</v>
      </c>
      <c r="V236" s="227"/>
      <c r="W236" s="227"/>
      <c r="X236" s="227"/>
      <c r="Y236" s="227"/>
      <c r="Z236" s="227"/>
    </row>
    <row r="237" ht="12.0" customHeight="1">
      <c r="A237" s="227">
        <v>230.0</v>
      </c>
      <c r="B237" s="227" t="s">
        <v>1032</v>
      </c>
      <c r="C237" s="227" t="s">
        <v>102</v>
      </c>
      <c r="D237" s="227" t="s">
        <v>34</v>
      </c>
      <c r="E237" s="227">
        <v>11.0</v>
      </c>
      <c r="F237" s="227">
        <v>0.0</v>
      </c>
      <c r="G237" s="227">
        <v>0.0</v>
      </c>
      <c r="H237" s="227">
        <v>0.0</v>
      </c>
      <c r="I237" s="227">
        <v>0.0</v>
      </c>
      <c r="J237" s="227">
        <v>0.0</v>
      </c>
      <c r="K237" s="227">
        <v>19.0</v>
      </c>
      <c r="L237" s="227">
        <v>287.0</v>
      </c>
      <c r="M237" s="227">
        <v>2.0</v>
      </c>
      <c r="N237" s="227">
        <v>0.0</v>
      </c>
      <c r="O237" s="227">
        <v>3.9</v>
      </c>
      <c r="P237" s="227">
        <v>42.7</v>
      </c>
      <c r="Q237" s="227"/>
      <c r="R237" s="227"/>
      <c r="S237" s="227"/>
      <c r="T237" s="227"/>
      <c r="U237" s="3" t="str">
        <f t="shared" si="1"/>
        <v>#REF!</v>
      </c>
      <c r="V237" s="227"/>
      <c r="W237" s="227"/>
      <c r="X237" s="227"/>
      <c r="Y237" s="227"/>
      <c r="Z237" s="227"/>
    </row>
    <row r="238" ht="12.0" customHeight="1">
      <c r="A238" s="227">
        <v>231.0</v>
      </c>
      <c r="B238" s="227" t="s">
        <v>1164</v>
      </c>
      <c r="C238" s="227" t="s">
        <v>41</v>
      </c>
      <c r="D238" s="227" t="s">
        <v>34</v>
      </c>
      <c r="E238" s="227">
        <v>9.0</v>
      </c>
      <c r="F238" s="227">
        <v>0.0</v>
      </c>
      <c r="G238" s="227">
        <v>0.0</v>
      </c>
      <c r="H238" s="227">
        <v>0.0</v>
      </c>
      <c r="I238" s="227">
        <v>0.0</v>
      </c>
      <c r="J238" s="227">
        <v>0.0</v>
      </c>
      <c r="K238" s="227">
        <v>23.0</v>
      </c>
      <c r="L238" s="227">
        <v>305.0</v>
      </c>
      <c r="M238" s="227">
        <v>2.0</v>
      </c>
      <c r="N238" s="227">
        <v>0.0</v>
      </c>
      <c r="O238" s="227">
        <v>4.7</v>
      </c>
      <c r="P238" s="227">
        <v>42.5</v>
      </c>
      <c r="Q238" s="227"/>
      <c r="R238" s="227"/>
      <c r="S238" s="227"/>
      <c r="T238" s="227"/>
      <c r="U238" s="3" t="str">
        <f t="shared" si="1"/>
        <v>#REF!</v>
      </c>
      <c r="V238" s="227"/>
      <c r="W238" s="227"/>
      <c r="X238" s="227"/>
      <c r="Y238" s="227"/>
      <c r="Z238" s="227"/>
    </row>
    <row r="239" ht="12.0" customHeight="1">
      <c r="A239" s="227">
        <v>232.0</v>
      </c>
      <c r="B239" s="227" t="s">
        <v>2808</v>
      </c>
      <c r="C239" s="227" t="s">
        <v>20</v>
      </c>
      <c r="D239" s="227" t="s">
        <v>34</v>
      </c>
      <c r="E239" s="227">
        <v>8.0</v>
      </c>
      <c r="F239" s="227">
        <v>0.0</v>
      </c>
      <c r="G239" s="227">
        <v>0.0</v>
      </c>
      <c r="H239" s="227">
        <v>0.0</v>
      </c>
      <c r="I239" s="227">
        <v>3.0</v>
      </c>
      <c r="J239" s="227">
        <v>0.0</v>
      </c>
      <c r="K239" s="227">
        <v>18.0</v>
      </c>
      <c r="L239" s="227">
        <v>240.0</v>
      </c>
      <c r="M239" s="227">
        <v>3.0</v>
      </c>
      <c r="N239" s="227">
        <v>0.0</v>
      </c>
      <c r="O239" s="227">
        <v>5.3</v>
      </c>
      <c r="P239" s="227">
        <v>42.3</v>
      </c>
      <c r="Q239" s="227"/>
      <c r="R239" s="227"/>
      <c r="S239" s="227"/>
      <c r="T239" s="227"/>
      <c r="U239" s="3" t="str">
        <f t="shared" si="1"/>
        <v>#REF!</v>
      </c>
      <c r="V239" s="227"/>
      <c r="W239" s="227"/>
      <c r="X239" s="227"/>
      <c r="Y239" s="227"/>
      <c r="Z239" s="227"/>
    </row>
    <row r="240" ht="12.0" customHeight="1">
      <c r="A240" s="227">
        <v>233.0</v>
      </c>
      <c r="B240" s="227" t="s">
        <v>1458</v>
      </c>
      <c r="C240" s="227" t="s">
        <v>123</v>
      </c>
      <c r="D240" s="227" t="s">
        <v>61</v>
      </c>
      <c r="E240" s="227">
        <v>15.0</v>
      </c>
      <c r="F240" s="227">
        <v>0.0</v>
      </c>
      <c r="G240" s="227">
        <v>0.0</v>
      </c>
      <c r="H240" s="227">
        <v>0.0</v>
      </c>
      <c r="I240" s="227">
        <v>0.0</v>
      </c>
      <c r="J240" s="227">
        <v>0.0</v>
      </c>
      <c r="K240" s="227">
        <v>22.0</v>
      </c>
      <c r="L240" s="227">
        <v>322.0</v>
      </c>
      <c r="M240" s="227">
        <v>2.0</v>
      </c>
      <c r="N240" s="227">
        <v>1.0</v>
      </c>
      <c r="O240" s="227">
        <v>2.8</v>
      </c>
      <c r="P240" s="227">
        <v>42.2</v>
      </c>
      <c r="Q240" s="227"/>
      <c r="R240" s="227"/>
      <c r="S240" s="227"/>
      <c r="T240" s="227"/>
      <c r="U240" s="3" t="str">
        <f t="shared" si="1"/>
        <v>#REF!</v>
      </c>
      <c r="V240" s="227"/>
      <c r="W240" s="227"/>
      <c r="X240" s="227"/>
      <c r="Y240" s="227"/>
      <c r="Z240" s="227"/>
    </row>
    <row r="241" ht="12.0" customHeight="1">
      <c r="A241" s="227">
        <v>234.0</v>
      </c>
      <c r="B241" s="227" t="s">
        <v>1297</v>
      </c>
      <c r="C241" s="227" t="s">
        <v>77</v>
      </c>
      <c r="D241" s="227" t="s">
        <v>34</v>
      </c>
      <c r="E241" s="227">
        <v>13.0</v>
      </c>
      <c r="F241" s="227">
        <v>0.0</v>
      </c>
      <c r="G241" s="227">
        <v>0.0</v>
      </c>
      <c r="H241" s="227">
        <v>0.0</v>
      </c>
      <c r="I241" s="227">
        <v>-9.0</v>
      </c>
      <c r="J241" s="227">
        <v>0.0</v>
      </c>
      <c r="K241" s="227">
        <v>18.0</v>
      </c>
      <c r="L241" s="227">
        <v>248.0</v>
      </c>
      <c r="M241" s="227">
        <v>3.0</v>
      </c>
      <c r="N241" s="227">
        <v>0.0</v>
      </c>
      <c r="O241" s="227">
        <v>3.2</v>
      </c>
      <c r="P241" s="227">
        <v>41.9</v>
      </c>
      <c r="Q241" s="227"/>
      <c r="R241" s="227"/>
      <c r="S241" s="227"/>
      <c r="T241" s="227"/>
      <c r="U241" s="3" t="str">
        <f t="shared" si="1"/>
        <v>#REF!</v>
      </c>
      <c r="V241" s="227"/>
      <c r="W241" s="227"/>
      <c r="X241" s="227"/>
      <c r="Y241" s="227"/>
      <c r="Z241" s="227"/>
    </row>
    <row r="242" ht="12.0" customHeight="1">
      <c r="A242" s="227">
        <v>235.0</v>
      </c>
      <c r="B242" s="227" t="s">
        <v>1044</v>
      </c>
      <c r="C242" s="227" t="s">
        <v>41</v>
      </c>
      <c r="D242" s="227" t="s">
        <v>34</v>
      </c>
      <c r="E242" s="227">
        <v>15.0</v>
      </c>
      <c r="F242" s="227">
        <v>0.0</v>
      </c>
      <c r="G242" s="227">
        <v>0.0</v>
      </c>
      <c r="H242" s="227">
        <v>0.0</v>
      </c>
      <c r="I242" s="227">
        <v>4.0</v>
      </c>
      <c r="J242" s="227">
        <v>0.0</v>
      </c>
      <c r="K242" s="227">
        <v>27.0</v>
      </c>
      <c r="L242" s="227">
        <v>312.0</v>
      </c>
      <c r="M242" s="227">
        <v>2.0</v>
      </c>
      <c r="N242" s="227">
        <v>1.0</v>
      </c>
      <c r="O242" s="227">
        <v>2.8</v>
      </c>
      <c r="P242" s="227">
        <v>41.6</v>
      </c>
      <c r="Q242" s="227"/>
      <c r="R242" s="227"/>
      <c r="S242" s="227"/>
      <c r="T242" s="227"/>
      <c r="U242" s="3" t="str">
        <f t="shared" si="1"/>
        <v>#REF!</v>
      </c>
      <c r="V242" s="227"/>
      <c r="W242" s="227"/>
      <c r="X242" s="227"/>
      <c r="Y242" s="227"/>
      <c r="Z242" s="227"/>
    </row>
    <row r="243" ht="12.0" customHeight="1">
      <c r="A243" s="227">
        <v>236.0</v>
      </c>
      <c r="B243" s="227" t="s">
        <v>4831</v>
      </c>
      <c r="C243" s="227" t="s">
        <v>31</v>
      </c>
      <c r="D243" s="227" t="s">
        <v>61</v>
      </c>
      <c r="E243" s="227">
        <v>11.0</v>
      </c>
      <c r="F243" s="227">
        <v>0.0</v>
      </c>
      <c r="G243" s="227">
        <v>0.0</v>
      </c>
      <c r="H243" s="227">
        <v>0.0</v>
      </c>
      <c r="I243" s="227">
        <v>0.0</v>
      </c>
      <c r="J243" s="227">
        <v>0.0</v>
      </c>
      <c r="K243" s="227">
        <v>22.0</v>
      </c>
      <c r="L243" s="227">
        <v>295.0</v>
      </c>
      <c r="M243" s="227">
        <v>2.0</v>
      </c>
      <c r="N243" s="227">
        <v>0.0</v>
      </c>
      <c r="O243" s="227">
        <v>3.8</v>
      </c>
      <c r="P243" s="227">
        <v>41.5</v>
      </c>
      <c r="Q243" s="227"/>
      <c r="R243" s="227"/>
      <c r="S243" s="227"/>
      <c r="T243" s="227"/>
      <c r="U243" s="3" t="str">
        <f t="shared" si="1"/>
        <v>#REF!</v>
      </c>
      <c r="V243" s="227"/>
      <c r="W243" s="227"/>
      <c r="X243" s="227"/>
      <c r="Y243" s="227"/>
      <c r="Z243" s="227"/>
    </row>
    <row r="244" ht="12.0" customHeight="1">
      <c r="A244" s="227">
        <v>237.0</v>
      </c>
      <c r="B244" s="227" t="s">
        <v>4671</v>
      </c>
      <c r="C244" s="227" t="s">
        <v>117</v>
      </c>
      <c r="D244" s="227" t="s">
        <v>75</v>
      </c>
      <c r="E244" s="227">
        <v>4.0</v>
      </c>
      <c r="F244" s="227">
        <v>861.0</v>
      </c>
      <c r="G244" s="227">
        <v>4.0</v>
      </c>
      <c r="H244" s="227">
        <v>5.0</v>
      </c>
      <c r="I244" s="227">
        <v>9.0</v>
      </c>
      <c r="J244" s="227">
        <v>0.0</v>
      </c>
      <c r="K244" s="227">
        <v>0.0</v>
      </c>
      <c r="L244" s="227">
        <v>0.0</v>
      </c>
      <c r="M244" s="227">
        <v>0.0</v>
      </c>
      <c r="N244" s="227">
        <v>0.0</v>
      </c>
      <c r="O244" s="227">
        <v>10.3</v>
      </c>
      <c r="P244" s="227">
        <v>41.34</v>
      </c>
      <c r="Q244" s="227"/>
      <c r="R244" s="227"/>
      <c r="S244" s="227"/>
      <c r="T244" s="227"/>
      <c r="U244" s="3" t="str">
        <f t="shared" si="1"/>
        <v>#REF!</v>
      </c>
      <c r="V244" s="227"/>
      <c r="W244" s="227"/>
      <c r="X244" s="227"/>
      <c r="Y244" s="227"/>
      <c r="Z244" s="227"/>
    </row>
    <row r="245" ht="12.0" customHeight="1">
      <c r="A245" s="227">
        <v>238.0</v>
      </c>
      <c r="B245" s="227" t="s">
        <v>1515</v>
      </c>
      <c r="C245" s="227" t="s">
        <v>83</v>
      </c>
      <c r="D245" s="227" t="s">
        <v>34</v>
      </c>
      <c r="E245" s="227">
        <v>12.0</v>
      </c>
      <c r="F245" s="227">
        <v>0.0</v>
      </c>
      <c r="G245" s="227">
        <v>0.0</v>
      </c>
      <c r="H245" s="227">
        <v>0.0</v>
      </c>
      <c r="I245" s="227">
        <v>0.0</v>
      </c>
      <c r="J245" s="227">
        <v>0.0</v>
      </c>
      <c r="K245" s="227">
        <v>25.0</v>
      </c>
      <c r="L245" s="227">
        <v>343.0</v>
      </c>
      <c r="M245" s="227">
        <v>1.0</v>
      </c>
      <c r="N245" s="227">
        <v>0.0</v>
      </c>
      <c r="O245" s="227">
        <v>3.4</v>
      </c>
      <c r="P245" s="227">
        <v>40.3</v>
      </c>
      <c r="Q245" s="227"/>
      <c r="R245" s="227"/>
      <c r="S245" s="227"/>
      <c r="T245" s="227"/>
      <c r="U245" s="3" t="str">
        <f t="shared" si="1"/>
        <v>#REF!</v>
      </c>
      <c r="V245" s="227"/>
      <c r="W245" s="227"/>
      <c r="X245" s="227"/>
      <c r="Y245" s="227"/>
      <c r="Z245" s="227"/>
    </row>
    <row r="246" ht="12.0" customHeight="1">
      <c r="A246" s="227">
        <v>239.0</v>
      </c>
      <c r="B246" s="227" t="s">
        <v>2478</v>
      </c>
      <c r="C246" s="227" t="s">
        <v>107</v>
      </c>
      <c r="D246" s="227" t="s">
        <v>61</v>
      </c>
      <c r="E246" s="227">
        <v>15.0</v>
      </c>
      <c r="F246" s="227">
        <v>0.0</v>
      </c>
      <c r="G246" s="227">
        <v>0.0</v>
      </c>
      <c r="H246" s="227">
        <v>0.0</v>
      </c>
      <c r="I246" s="227">
        <v>0.0</v>
      </c>
      <c r="J246" s="227">
        <v>0.0</v>
      </c>
      <c r="K246" s="227">
        <v>25.0</v>
      </c>
      <c r="L246" s="227">
        <v>342.0</v>
      </c>
      <c r="M246" s="227">
        <v>1.0</v>
      </c>
      <c r="N246" s="227">
        <v>0.0</v>
      </c>
      <c r="O246" s="227">
        <v>2.7</v>
      </c>
      <c r="P246" s="227">
        <v>40.2</v>
      </c>
      <c r="Q246" s="227"/>
      <c r="R246" s="227"/>
      <c r="S246" s="227"/>
      <c r="T246" s="227"/>
      <c r="U246" s="3" t="str">
        <f t="shared" si="1"/>
        <v>#REF!</v>
      </c>
      <c r="V246" s="227"/>
      <c r="W246" s="227"/>
      <c r="X246" s="227"/>
      <c r="Y246" s="227"/>
      <c r="Z246" s="227"/>
    </row>
    <row r="247" ht="12.0" customHeight="1">
      <c r="A247" s="227">
        <v>240.0</v>
      </c>
      <c r="B247" s="227" t="s">
        <v>2798</v>
      </c>
      <c r="C247" s="227" t="s">
        <v>53</v>
      </c>
      <c r="D247" s="227" t="s">
        <v>34</v>
      </c>
      <c r="E247" s="227">
        <v>16.0</v>
      </c>
      <c r="F247" s="227">
        <v>0.0</v>
      </c>
      <c r="G247" s="227">
        <v>0.0</v>
      </c>
      <c r="H247" s="227">
        <v>0.0</v>
      </c>
      <c r="I247" s="227">
        <v>0.0</v>
      </c>
      <c r="J247" s="227">
        <v>0.0</v>
      </c>
      <c r="K247" s="227">
        <v>20.0</v>
      </c>
      <c r="L247" s="227">
        <v>221.0</v>
      </c>
      <c r="M247" s="227">
        <v>3.0</v>
      </c>
      <c r="N247" s="227">
        <v>0.0</v>
      </c>
      <c r="O247" s="227">
        <v>2.5</v>
      </c>
      <c r="P247" s="227">
        <v>40.1</v>
      </c>
      <c r="Q247" s="227"/>
      <c r="R247" s="227"/>
      <c r="S247" s="227"/>
      <c r="T247" s="227"/>
      <c r="U247" s="3" t="str">
        <f t="shared" si="1"/>
        <v>#REF!</v>
      </c>
      <c r="V247" s="227"/>
      <c r="W247" s="227"/>
      <c r="X247" s="227"/>
      <c r="Y247" s="227"/>
      <c r="Z247" s="227"/>
    </row>
    <row r="248" ht="12.0" customHeight="1">
      <c r="A248" s="227">
        <v>241.0</v>
      </c>
      <c r="B248" s="227" t="s">
        <v>267</v>
      </c>
      <c r="C248" s="227" t="s">
        <v>99</v>
      </c>
      <c r="D248" s="227" t="s">
        <v>34</v>
      </c>
      <c r="E248" s="227">
        <v>7.0</v>
      </c>
      <c r="F248" s="227">
        <v>0.0</v>
      </c>
      <c r="G248" s="227">
        <v>0.0</v>
      </c>
      <c r="H248" s="227">
        <v>0.0</v>
      </c>
      <c r="I248" s="227">
        <v>0.0</v>
      </c>
      <c r="J248" s="227">
        <v>0.0</v>
      </c>
      <c r="K248" s="227">
        <v>27.0</v>
      </c>
      <c r="L248" s="227">
        <v>339.0</v>
      </c>
      <c r="M248" s="227">
        <v>1.0</v>
      </c>
      <c r="N248" s="227">
        <v>0.0</v>
      </c>
      <c r="O248" s="227">
        <v>5.7</v>
      </c>
      <c r="P248" s="227">
        <v>39.9</v>
      </c>
      <c r="Q248" s="227"/>
      <c r="R248" s="227"/>
      <c r="S248" s="227"/>
      <c r="T248" s="227"/>
      <c r="U248" s="3" t="str">
        <f t="shared" si="1"/>
        <v>#REF!</v>
      </c>
      <c r="V248" s="227"/>
      <c r="W248" s="227"/>
      <c r="X248" s="227"/>
      <c r="Y248" s="227"/>
      <c r="Z248" s="227"/>
    </row>
    <row r="249" ht="12.0" customHeight="1">
      <c r="A249" s="227">
        <v>242.0</v>
      </c>
      <c r="B249" s="227" t="s">
        <v>4741</v>
      </c>
      <c r="C249" s="227" t="s">
        <v>20</v>
      </c>
      <c r="D249" s="227" t="s">
        <v>17</v>
      </c>
      <c r="E249" s="227">
        <v>16.0</v>
      </c>
      <c r="F249" s="227">
        <v>0.0</v>
      </c>
      <c r="G249" s="227">
        <v>0.0</v>
      </c>
      <c r="H249" s="227">
        <v>1.0</v>
      </c>
      <c r="I249" s="227">
        <v>164.0</v>
      </c>
      <c r="J249" s="227">
        <v>0.0</v>
      </c>
      <c r="K249" s="227">
        <v>44.0</v>
      </c>
      <c r="L249" s="227">
        <v>253.0</v>
      </c>
      <c r="M249" s="227">
        <v>0.0</v>
      </c>
      <c r="N249" s="227">
        <v>0.0</v>
      </c>
      <c r="O249" s="227">
        <v>2.5</v>
      </c>
      <c r="P249" s="227">
        <v>39.7</v>
      </c>
      <c r="Q249" s="227"/>
      <c r="R249" s="227"/>
      <c r="S249" s="227"/>
      <c r="T249" s="227"/>
      <c r="U249" s="3" t="str">
        <f t="shared" si="1"/>
        <v>#REF!</v>
      </c>
      <c r="V249" s="227"/>
      <c r="W249" s="227"/>
      <c r="X249" s="227"/>
      <c r="Y249" s="227"/>
      <c r="Z249" s="227"/>
    </row>
    <row r="250" ht="12.0" customHeight="1">
      <c r="A250" s="227">
        <v>243.0</v>
      </c>
      <c r="B250" s="227" t="s">
        <v>449</v>
      </c>
      <c r="C250" s="227" t="s">
        <v>117</v>
      </c>
      <c r="D250" s="227" t="s">
        <v>17</v>
      </c>
      <c r="E250" s="227">
        <v>11.0</v>
      </c>
      <c r="F250" s="227">
        <v>0.0</v>
      </c>
      <c r="G250" s="227">
        <v>0.0</v>
      </c>
      <c r="H250" s="227">
        <v>0.0</v>
      </c>
      <c r="I250" s="227">
        <v>181.0</v>
      </c>
      <c r="J250" s="227">
        <v>0.0</v>
      </c>
      <c r="K250" s="227">
        <v>20.0</v>
      </c>
      <c r="L250" s="227">
        <v>155.0</v>
      </c>
      <c r="M250" s="227">
        <v>1.0</v>
      </c>
      <c r="N250" s="227">
        <v>0.0</v>
      </c>
      <c r="O250" s="227">
        <v>3.6</v>
      </c>
      <c r="P250" s="227">
        <v>39.6</v>
      </c>
      <c r="Q250" s="227"/>
      <c r="R250" s="227"/>
      <c r="S250" s="227"/>
      <c r="T250" s="227"/>
      <c r="U250" s="3" t="str">
        <f t="shared" si="1"/>
        <v>#REF!</v>
      </c>
      <c r="V250" s="227"/>
      <c r="W250" s="227"/>
      <c r="X250" s="227"/>
      <c r="Y250" s="227"/>
      <c r="Z250" s="227"/>
    </row>
    <row r="251" ht="12.0" customHeight="1">
      <c r="A251" s="227">
        <v>244.0</v>
      </c>
      <c r="B251" s="227" t="s">
        <v>1425</v>
      </c>
      <c r="C251" s="227" t="s">
        <v>41</v>
      </c>
      <c r="D251" s="227" t="s">
        <v>34</v>
      </c>
      <c r="E251" s="227">
        <v>5.0</v>
      </c>
      <c r="F251" s="227">
        <v>0.0</v>
      </c>
      <c r="G251" s="227">
        <v>0.0</v>
      </c>
      <c r="H251" s="227">
        <v>0.0</v>
      </c>
      <c r="I251" s="227">
        <v>0.0</v>
      </c>
      <c r="J251" s="227">
        <v>0.0</v>
      </c>
      <c r="K251" s="227">
        <v>18.0</v>
      </c>
      <c r="L251" s="227">
        <v>335.0</v>
      </c>
      <c r="M251" s="227">
        <v>1.0</v>
      </c>
      <c r="N251" s="227">
        <v>0.0</v>
      </c>
      <c r="O251" s="227">
        <v>7.9</v>
      </c>
      <c r="P251" s="227">
        <v>39.5</v>
      </c>
      <c r="Q251" s="227"/>
      <c r="R251" s="227"/>
      <c r="S251" s="227"/>
      <c r="T251" s="227"/>
      <c r="U251" s="3" t="str">
        <f t="shared" si="1"/>
        <v>#REF!</v>
      </c>
      <c r="V251" s="227"/>
      <c r="W251" s="227"/>
      <c r="X251" s="227"/>
      <c r="Y251" s="227"/>
      <c r="Z251" s="227"/>
    </row>
    <row r="252" ht="12.0" customHeight="1">
      <c r="A252" s="227">
        <v>245.0</v>
      </c>
      <c r="B252" s="227" t="s">
        <v>1365</v>
      </c>
      <c r="C252" s="227" t="s">
        <v>85</v>
      </c>
      <c r="D252" s="227" t="s">
        <v>61</v>
      </c>
      <c r="E252" s="227">
        <v>16.0</v>
      </c>
      <c r="F252" s="227">
        <v>0.0</v>
      </c>
      <c r="G252" s="227">
        <v>0.0</v>
      </c>
      <c r="H252" s="227">
        <v>0.0</v>
      </c>
      <c r="I252" s="227">
        <v>0.0</v>
      </c>
      <c r="J252" s="227">
        <v>0.0</v>
      </c>
      <c r="K252" s="227">
        <v>15.0</v>
      </c>
      <c r="L252" s="227">
        <v>153.0</v>
      </c>
      <c r="M252" s="227">
        <v>4.0</v>
      </c>
      <c r="N252" s="227">
        <v>0.0</v>
      </c>
      <c r="O252" s="227">
        <v>2.5</v>
      </c>
      <c r="P252" s="227">
        <v>39.3</v>
      </c>
      <c r="Q252" s="227"/>
      <c r="R252" s="227"/>
      <c r="S252" s="227"/>
      <c r="T252" s="227"/>
      <c r="U252" s="3" t="str">
        <f t="shared" si="1"/>
        <v>#REF!</v>
      </c>
      <c r="V252" s="227"/>
      <c r="W252" s="227"/>
      <c r="X252" s="227"/>
      <c r="Y252" s="227"/>
      <c r="Z252" s="227"/>
    </row>
    <row r="253" ht="12.0" customHeight="1">
      <c r="A253" s="227">
        <v>246.0</v>
      </c>
      <c r="B253" s="227" t="s">
        <v>2143</v>
      </c>
      <c r="C253" s="227" t="s">
        <v>2564</v>
      </c>
      <c r="D253" s="227" t="s">
        <v>17</v>
      </c>
      <c r="E253" s="227">
        <v>7.0</v>
      </c>
      <c r="F253" s="227">
        <v>0.0</v>
      </c>
      <c r="G253" s="227">
        <v>0.0</v>
      </c>
      <c r="H253" s="227">
        <v>0.0</v>
      </c>
      <c r="I253" s="227">
        <v>194.0</v>
      </c>
      <c r="J253" s="227">
        <v>3.0</v>
      </c>
      <c r="K253" s="227">
        <v>4.0</v>
      </c>
      <c r="L253" s="227">
        <v>18.0</v>
      </c>
      <c r="M253" s="227">
        <v>0.0</v>
      </c>
      <c r="N253" s="227">
        <v>0.0</v>
      </c>
      <c r="O253" s="227">
        <v>5.6</v>
      </c>
      <c r="P253" s="227">
        <v>39.2</v>
      </c>
      <c r="Q253" s="227"/>
      <c r="R253" s="227"/>
      <c r="S253" s="227"/>
      <c r="T253" s="227"/>
      <c r="U253" s="3" t="str">
        <f t="shared" si="1"/>
        <v>#REF!</v>
      </c>
      <c r="V253" s="227"/>
      <c r="W253" s="227"/>
      <c r="X253" s="227"/>
      <c r="Y253" s="227"/>
      <c r="Z253" s="227"/>
    </row>
    <row r="254" ht="12.0" customHeight="1">
      <c r="A254" s="227">
        <v>247.0</v>
      </c>
      <c r="B254" s="227" t="s">
        <v>2281</v>
      </c>
      <c r="C254" s="227" t="s">
        <v>99</v>
      </c>
      <c r="D254" s="227" t="s">
        <v>17</v>
      </c>
      <c r="E254" s="227">
        <v>16.0</v>
      </c>
      <c r="F254" s="227">
        <v>0.0</v>
      </c>
      <c r="G254" s="227">
        <v>0.0</v>
      </c>
      <c r="H254" s="227">
        <v>0.0</v>
      </c>
      <c r="I254" s="227">
        <v>248.0</v>
      </c>
      <c r="J254" s="227">
        <v>2.0</v>
      </c>
      <c r="K254" s="227">
        <v>3.0</v>
      </c>
      <c r="L254" s="227">
        <v>41.0</v>
      </c>
      <c r="M254" s="227">
        <v>0.0</v>
      </c>
      <c r="N254" s="227">
        <v>1.0</v>
      </c>
      <c r="O254" s="227">
        <v>2.4</v>
      </c>
      <c r="P254" s="227">
        <v>38.9</v>
      </c>
      <c r="Q254" s="227"/>
      <c r="R254" s="227"/>
      <c r="S254" s="227"/>
      <c r="T254" s="227"/>
      <c r="U254" s="3" t="str">
        <f t="shared" si="1"/>
        <v>#REF!</v>
      </c>
      <c r="V254" s="227"/>
      <c r="W254" s="227"/>
      <c r="X254" s="227"/>
      <c r="Y254" s="227"/>
      <c r="Z254" s="227"/>
    </row>
    <row r="255" ht="12.0" customHeight="1">
      <c r="A255" s="227">
        <v>248.0</v>
      </c>
      <c r="B255" s="227" t="s">
        <v>2541</v>
      </c>
      <c r="C255" s="227" t="s">
        <v>58</v>
      </c>
      <c r="D255" s="227" t="s">
        <v>17</v>
      </c>
      <c r="E255" s="227">
        <v>16.0</v>
      </c>
      <c r="F255" s="227">
        <v>0.0</v>
      </c>
      <c r="G255" s="227">
        <v>0.0</v>
      </c>
      <c r="H255" s="227">
        <v>0.0</v>
      </c>
      <c r="I255" s="227">
        <v>95.0</v>
      </c>
      <c r="J255" s="227">
        <v>0.0</v>
      </c>
      <c r="K255" s="227">
        <v>35.0</v>
      </c>
      <c r="L255" s="227">
        <v>249.0</v>
      </c>
      <c r="M255" s="227">
        <v>1.0</v>
      </c>
      <c r="N255" s="227">
        <v>1.0</v>
      </c>
      <c r="O255" s="227">
        <v>2.4</v>
      </c>
      <c r="P255" s="227">
        <v>38.4</v>
      </c>
      <c r="Q255" s="227"/>
      <c r="R255" s="227"/>
      <c r="S255" s="227"/>
      <c r="T255" s="227"/>
      <c r="U255" s="3" t="str">
        <f t="shared" si="1"/>
        <v>#REF!</v>
      </c>
      <c r="V255" s="227"/>
      <c r="W255" s="227"/>
      <c r="X255" s="227"/>
      <c r="Y255" s="227"/>
      <c r="Z255" s="227"/>
    </row>
    <row r="256" ht="12.0" customHeight="1">
      <c r="A256" s="227">
        <v>249.0</v>
      </c>
      <c r="B256" s="227" t="s">
        <v>1018</v>
      </c>
      <c r="C256" s="227" t="s">
        <v>68</v>
      </c>
      <c r="D256" s="227" t="s">
        <v>61</v>
      </c>
      <c r="E256" s="227">
        <v>9.0</v>
      </c>
      <c r="F256" s="227">
        <v>0.0</v>
      </c>
      <c r="G256" s="227">
        <v>0.0</v>
      </c>
      <c r="H256" s="227">
        <v>0.0</v>
      </c>
      <c r="I256" s="227">
        <v>0.0</v>
      </c>
      <c r="J256" s="227">
        <v>0.0</v>
      </c>
      <c r="K256" s="227">
        <v>12.0</v>
      </c>
      <c r="L256" s="227">
        <v>201.0</v>
      </c>
      <c r="M256" s="227">
        <v>3.0</v>
      </c>
      <c r="N256" s="227">
        <v>0.0</v>
      </c>
      <c r="O256" s="227">
        <v>4.2</v>
      </c>
      <c r="P256" s="227">
        <v>38.1</v>
      </c>
      <c r="Q256" s="227"/>
      <c r="R256" s="227"/>
      <c r="S256" s="227"/>
      <c r="T256" s="227"/>
      <c r="U256" s="3" t="str">
        <f t="shared" si="1"/>
        <v>#REF!</v>
      </c>
      <c r="V256" s="227"/>
      <c r="W256" s="227"/>
      <c r="X256" s="227"/>
      <c r="Y256" s="227"/>
      <c r="Z256" s="227"/>
    </row>
    <row r="257" ht="12.0" customHeight="1">
      <c r="A257" s="227">
        <v>250.0</v>
      </c>
      <c r="B257" s="227" t="s">
        <v>3197</v>
      </c>
      <c r="C257" s="227" t="s">
        <v>64</v>
      </c>
      <c r="D257" s="227" t="s">
        <v>34</v>
      </c>
      <c r="E257" s="227">
        <v>16.0</v>
      </c>
      <c r="F257" s="227">
        <v>0.0</v>
      </c>
      <c r="G257" s="227">
        <v>0.0</v>
      </c>
      <c r="H257" s="227">
        <v>0.0</v>
      </c>
      <c r="I257" s="227">
        <v>0.0</v>
      </c>
      <c r="J257" s="227">
        <v>0.0</v>
      </c>
      <c r="K257" s="227">
        <v>19.0</v>
      </c>
      <c r="L257" s="227">
        <v>260.0</v>
      </c>
      <c r="M257" s="227">
        <v>2.0</v>
      </c>
      <c r="N257" s="227">
        <v>0.0</v>
      </c>
      <c r="O257" s="227">
        <v>2.4</v>
      </c>
      <c r="P257" s="227">
        <v>38.0</v>
      </c>
      <c r="Q257" s="227"/>
      <c r="R257" s="227"/>
      <c r="S257" s="227"/>
      <c r="T257" s="227"/>
      <c r="U257" s="3" t="str">
        <f t="shared" si="1"/>
        <v>#REF!</v>
      </c>
      <c r="V257" s="227"/>
      <c r="W257" s="227"/>
      <c r="X257" s="227"/>
      <c r="Y257" s="227"/>
      <c r="Z257" s="227"/>
    </row>
    <row r="258" ht="12.0" customHeight="1">
      <c r="A258" s="227">
        <v>251.0</v>
      </c>
      <c r="B258" s="227" t="s">
        <v>2617</v>
      </c>
      <c r="C258" s="227" t="s">
        <v>58</v>
      </c>
      <c r="D258" s="227" t="s">
        <v>17</v>
      </c>
      <c r="E258" s="227">
        <v>16.0</v>
      </c>
      <c r="F258" s="227">
        <v>0.0</v>
      </c>
      <c r="G258" s="227">
        <v>0.0</v>
      </c>
      <c r="H258" s="227">
        <v>0.0</v>
      </c>
      <c r="I258" s="227">
        <v>244.0</v>
      </c>
      <c r="J258" s="227">
        <v>1.0</v>
      </c>
      <c r="K258" s="227">
        <v>9.0</v>
      </c>
      <c r="L258" s="227">
        <v>74.0</v>
      </c>
      <c r="M258" s="227">
        <v>0.0</v>
      </c>
      <c r="N258" s="227">
        <v>0.0</v>
      </c>
      <c r="O258" s="227">
        <v>2.4</v>
      </c>
      <c r="P258" s="227">
        <v>37.8</v>
      </c>
      <c r="Q258" s="227"/>
      <c r="R258" s="227"/>
      <c r="S258" s="227"/>
      <c r="T258" s="227"/>
      <c r="U258" s="3" t="str">
        <f t="shared" si="1"/>
        <v>#REF!</v>
      </c>
      <c r="V258" s="227"/>
      <c r="W258" s="227"/>
      <c r="X258" s="227"/>
      <c r="Y258" s="227"/>
      <c r="Z258" s="227"/>
    </row>
    <row r="259" ht="12.0" customHeight="1">
      <c r="A259" s="227">
        <v>252.0</v>
      </c>
      <c r="B259" s="227" t="s">
        <v>2365</v>
      </c>
      <c r="C259" s="227" t="s">
        <v>140</v>
      </c>
      <c r="D259" s="227" t="s">
        <v>34</v>
      </c>
      <c r="E259" s="227">
        <v>12.0</v>
      </c>
      <c r="F259" s="227">
        <v>0.0</v>
      </c>
      <c r="G259" s="227">
        <v>0.0</v>
      </c>
      <c r="H259" s="227">
        <v>0.0</v>
      </c>
      <c r="I259" s="227">
        <v>0.0</v>
      </c>
      <c r="J259" s="227">
        <v>0.0</v>
      </c>
      <c r="K259" s="227">
        <v>20.0</v>
      </c>
      <c r="L259" s="227">
        <v>256.0</v>
      </c>
      <c r="M259" s="227">
        <v>2.0</v>
      </c>
      <c r="N259" s="227">
        <v>0.0</v>
      </c>
      <c r="O259" s="227">
        <v>3.1</v>
      </c>
      <c r="P259" s="227">
        <v>37.6</v>
      </c>
      <c r="Q259" s="227"/>
      <c r="R259" s="227"/>
      <c r="S259" s="227"/>
      <c r="T259" s="227"/>
      <c r="U259" s="3" t="str">
        <f t="shared" si="1"/>
        <v>#REF!</v>
      </c>
      <c r="V259" s="227"/>
      <c r="W259" s="227"/>
      <c r="X259" s="227"/>
      <c r="Y259" s="227"/>
      <c r="Z259" s="227"/>
    </row>
    <row r="260" ht="12.0" customHeight="1">
      <c r="A260" s="227">
        <v>252.0</v>
      </c>
      <c r="B260" s="227" t="s">
        <v>2526</v>
      </c>
      <c r="C260" s="227" t="s">
        <v>107</v>
      </c>
      <c r="D260" s="227" t="s">
        <v>17</v>
      </c>
      <c r="E260" s="227">
        <v>11.0</v>
      </c>
      <c r="F260" s="227">
        <v>0.0</v>
      </c>
      <c r="G260" s="227">
        <v>0.0</v>
      </c>
      <c r="H260" s="227">
        <v>0.0</v>
      </c>
      <c r="I260" s="227">
        <v>262.0</v>
      </c>
      <c r="J260" s="227">
        <v>1.0</v>
      </c>
      <c r="K260" s="227">
        <v>7.0</v>
      </c>
      <c r="L260" s="227">
        <v>54.0</v>
      </c>
      <c r="M260" s="227">
        <v>0.0</v>
      </c>
      <c r="N260" s="227">
        <v>0.0</v>
      </c>
      <c r="O260" s="227">
        <v>3.4</v>
      </c>
      <c r="P260" s="227">
        <v>37.6</v>
      </c>
      <c r="Q260" s="227"/>
      <c r="R260" s="227"/>
      <c r="S260" s="227"/>
      <c r="T260" s="227"/>
      <c r="U260" s="3" t="str">
        <f t="shared" si="1"/>
        <v>#REF!</v>
      </c>
      <c r="V260" s="227"/>
      <c r="W260" s="227"/>
      <c r="X260" s="227"/>
      <c r="Y260" s="227"/>
      <c r="Z260" s="227"/>
    </row>
    <row r="261" ht="12.0" customHeight="1">
      <c r="A261" s="227">
        <v>254.0</v>
      </c>
      <c r="B261" s="227" t="s">
        <v>1148</v>
      </c>
      <c r="C261" s="227" t="s">
        <v>85</v>
      </c>
      <c r="D261" s="227" t="s">
        <v>17</v>
      </c>
      <c r="E261" s="227">
        <v>6.0</v>
      </c>
      <c r="F261" s="227">
        <v>0.0</v>
      </c>
      <c r="G261" s="227">
        <v>0.0</v>
      </c>
      <c r="H261" s="227">
        <v>0.0</v>
      </c>
      <c r="I261" s="227">
        <v>240.0</v>
      </c>
      <c r="J261" s="227">
        <v>0.0</v>
      </c>
      <c r="K261" s="227">
        <v>15.0</v>
      </c>
      <c r="L261" s="227">
        <v>131.0</v>
      </c>
      <c r="M261" s="227">
        <v>0.0</v>
      </c>
      <c r="N261" s="227">
        <v>0.0</v>
      </c>
      <c r="O261" s="227">
        <v>6.2</v>
      </c>
      <c r="P261" s="227">
        <v>37.1</v>
      </c>
      <c r="Q261" s="227"/>
      <c r="R261" s="227"/>
      <c r="S261" s="227"/>
      <c r="T261" s="227"/>
      <c r="U261" s="3" t="str">
        <f t="shared" si="1"/>
        <v>#REF!</v>
      </c>
      <c r="V261" s="227"/>
      <c r="W261" s="227"/>
      <c r="X261" s="227"/>
      <c r="Y261" s="227"/>
      <c r="Z261" s="227"/>
    </row>
    <row r="262" ht="12.0" customHeight="1">
      <c r="A262" s="227">
        <v>255.0</v>
      </c>
      <c r="B262" s="227" t="s">
        <v>4729</v>
      </c>
      <c r="C262" s="227" t="s">
        <v>83</v>
      </c>
      <c r="D262" s="227" t="s">
        <v>17</v>
      </c>
      <c r="E262" s="227">
        <v>14.0</v>
      </c>
      <c r="F262" s="227">
        <v>0.0</v>
      </c>
      <c r="G262" s="227">
        <v>0.0</v>
      </c>
      <c r="H262" s="227">
        <v>0.0</v>
      </c>
      <c r="I262" s="227">
        <v>29.0</v>
      </c>
      <c r="J262" s="227">
        <v>0.0</v>
      </c>
      <c r="K262" s="227">
        <v>20.0</v>
      </c>
      <c r="L262" s="227">
        <v>240.0</v>
      </c>
      <c r="M262" s="227">
        <v>2.0</v>
      </c>
      <c r="N262" s="227">
        <v>1.0</v>
      </c>
      <c r="O262" s="227">
        <v>2.6</v>
      </c>
      <c r="P262" s="227">
        <v>36.9</v>
      </c>
      <c r="Q262" s="227"/>
      <c r="R262" s="227"/>
      <c r="S262" s="227"/>
      <c r="T262" s="227"/>
      <c r="U262" s="3" t="str">
        <f t="shared" si="1"/>
        <v>#REF!</v>
      </c>
      <c r="V262" s="227"/>
      <c r="W262" s="227"/>
      <c r="X262" s="227"/>
      <c r="Y262" s="227"/>
      <c r="Z262" s="227"/>
    </row>
    <row r="263" ht="12.0" customHeight="1">
      <c r="A263" s="227">
        <v>256.0</v>
      </c>
      <c r="B263" s="227" t="s">
        <v>996</v>
      </c>
      <c r="C263" s="227" t="s">
        <v>64</v>
      </c>
      <c r="D263" s="227" t="s">
        <v>3651</v>
      </c>
      <c r="E263" s="227">
        <v>14.0</v>
      </c>
      <c r="F263" s="227">
        <v>0.0</v>
      </c>
      <c r="G263" s="227">
        <v>0.0</v>
      </c>
      <c r="H263" s="227">
        <v>0.0</v>
      </c>
      <c r="I263" s="227">
        <v>31.0</v>
      </c>
      <c r="J263" s="227">
        <v>0.0</v>
      </c>
      <c r="K263" s="227">
        <v>33.0</v>
      </c>
      <c r="L263" s="227">
        <v>315.0</v>
      </c>
      <c r="M263" s="227">
        <v>1.0</v>
      </c>
      <c r="N263" s="227">
        <v>2.0</v>
      </c>
      <c r="O263" s="227">
        <v>2.6</v>
      </c>
      <c r="P263" s="227">
        <v>36.6</v>
      </c>
      <c r="Q263" s="227"/>
      <c r="R263" s="227"/>
      <c r="S263" s="227"/>
      <c r="T263" s="227"/>
      <c r="U263" s="3" t="str">
        <f t="shared" si="1"/>
        <v>#REF!</v>
      </c>
      <c r="V263" s="227"/>
      <c r="W263" s="227"/>
      <c r="X263" s="227"/>
      <c r="Y263" s="227"/>
      <c r="Z263" s="227"/>
    </row>
    <row r="264" ht="12.0" customHeight="1">
      <c r="A264" s="227">
        <v>257.0</v>
      </c>
      <c r="B264" s="227" t="s">
        <v>2878</v>
      </c>
      <c r="C264" s="227" t="s">
        <v>123</v>
      </c>
      <c r="D264" s="227" t="s">
        <v>3651</v>
      </c>
      <c r="E264" s="227">
        <v>12.0</v>
      </c>
      <c r="F264" s="227">
        <v>0.0</v>
      </c>
      <c r="G264" s="227">
        <v>0.0</v>
      </c>
      <c r="H264" s="227">
        <v>0.0</v>
      </c>
      <c r="I264" s="227">
        <v>247.0</v>
      </c>
      <c r="J264" s="227">
        <v>1.0</v>
      </c>
      <c r="K264" s="227">
        <v>14.0</v>
      </c>
      <c r="L264" s="227">
        <v>78.0</v>
      </c>
      <c r="M264" s="227">
        <v>0.0</v>
      </c>
      <c r="N264" s="227">
        <v>1.0</v>
      </c>
      <c r="O264" s="227">
        <v>3.0</v>
      </c>
      <c r="P264" s="227">
        <v>36.5</v>
      </c>
      <c r="Q264" s="227"/>
      <c r="R264" s="227"/>
      <c r="S264" s="227"/>
      <c r="T264" s="227"/>
      <c r="U264" s="3" t="str">
        <f t="shared" si="1"/>
        <v>#REF!</v>
      </c>
      <c r="V264" s="227"/>
      <c r="W264" s="227"/>
      <c r="X264" s="227"/>
      <c r="Y264" s="227"/>
      <c r="Z264" s="227"/>
    </row>
    <row r="265" ht="12.0" customHeight="1">
      <c r="A265" s="227">
        <v>258.0</v>
      </c>
      <c r="B265" s="227" t="s">
        <v>264</v>
      </c>
      <c r="C265" s="227" t="s">
        <v>95</v>
      </c>
      <c r="D265" s="227" t="s">
        <v>17</v>
      </c>
      <c r="E265" s="227">
        <v>11.0</v>
      </c>
      <c r="F265" s="227">
        <v>0.0</v>
      </c>
      <c r="G265" s="227">
        <v>0.0</v>
      </c>
      <c r="H265" s="227">
        <v>0.0</v>
      </c>
      <c r="I265" s="227">
        <v>246.0</v>
      </c>
      <c r="J265" s="227">
        <v>1.0</v>
      </c>
      <c r="K265" s="227">
        <v>9.0</v>
      </c>
      <c r="L265" s="227">
        <v>53.0</v>
      </c>
      <c r="M265" s="227">
        <v>0.0</v>
      </c>
      <c r="N265" s="227">
        <v>0.0</v>
      </c>
      <c r="O265" s="227">
        <v>3.3</v>
      </c>
      <c r="P265" s="227">
        <v>35.9</v>
      </c>
      <c r="Q265" s="227"/>
      <c r="R265" s="227"/>
      <c r="S265" s="227"/>
      <c r="T265" s="227"/>
      <c r="U265" s="3" t="str">
        <f t="shared" si="1"/>
        <v>#REF!</v>
      </c>
      <c r="V265" s="227"/>
      <c r="W265" s="227"/>
      <c r="X265" s="227"/>
      <c r="Y265" s="227"/>
      <c r="Z265" s="227"/>
    </row>
    <row r="266" ht="12.0" customHeight="1">
      <c r="A266" s="227">
        <v>259.0</v>
      </c>
      <c r="B266" s="227" t="s">
        <v>3363</v>
      </c>
      <c r="C266" s="227" t="s">
        <v>50</v>
      </c>
      <c r="D266" s="227" t="s">
        <v>34</v>
      </c>
      <c r="E266" s="227">
        <v>16.0</v>
      </c>
      <c r="F266" s="227">
        <v>0.0</v>
      </c>
      <c r="G266" s="227">
        <v>0.0</v>
      </c>
      <c r="H266" s="227">
        <v>0.0</v>
      </c>
      <c r="I266" s="227">
        <v>0.0</v>
      </c>
      <c r="J266" s="227">
        <v>0.0</v>
      </c>
      <c r="K266" s="227">
        <v>9.0</v>
      </c>
      <c r="L266" s="227">
        <v>218.0</v>
      </c>
      <c r="M266" s="227">
        <v>3.0</v>
      </c>
      <c r="N266" s="227">
        <v>2.0</v>
      </c>
      <c r="O266" s="227">
        <v>2.2</v>
      </c>
      <c r="P266" s="227">
        <v>35.8</v>
      </c>
      <c r="Q266" s="227"/>
      <c r="R266" s="227"/>
      <c r="S266" s="227"/>
      <c r="T266" s="227"/>
      <c r="U266" s="3" t="str">
        <f t="shared" si="1"/>
        <v>#REF!</v>
      </c>
      <c r="V266" s="227"/>
      <c r="W266" s="227"/>
      <c r="X266" s="227"/>
      <c r="Y266" s="227"/>
      <c r="Z266" s="227"/>
    </row>
    <row r="267" ht="12.0" customHeight="1">
      <c r="A267" s="227">
        <v>260.0</v>
      </c>
      <c r="B267" s="227" t="s">
        <v>351</v>
      </c>
      <c r="C267" s="227" t="s">
        <v>70</v>
      </c>
      <c r="D267" s="227" t="s">
        <v>61</v>
      </c>
      <c r="E267" s="227">
        <v>16.0</v>
      </c>
      <c r="F267" s="227">
        <v>0.0</v>
      </c>
      <c r="G267" s="227">
        <v>0.0</v>
      </c>
      <c r="H267" s="227">
        <v>0.0</v>
      </c>
      <c r="I267" s="227">
        <v>0.0</v>
      </c>
      <c r="J267" s="227">
        <v>0.0</v>
      </c>
      <c r="K267" s="227">
        <v>17.0</v>
      </c>
      <c r="L267" s="227">
        <v>177.0</v>
      </c>
      <c r="M267" s="227">
        <v>3.0</v>
      </c>
      <c r="N267" s="227">
        <v>0.0</v>
      </c>
      <c r="O267" s="227">
        <v>2.2</v>
      </c>
      <c r="P267" s="227">
        <v>35.7</v>
      </c>
      <c r="Q267" s="227"/>
      <c r="R267" s="227"/>
      <c r="S267" s="227"/>
      <c r="T267" s="227"/>
      <c r="U267" s="3" t="str">
        <f t="shared" si="1"/>
        <v>#REF!</v>
      </c>
      <c r="V267" s="227"/>
      <c r="W267" s="227"/>
      <c r="X267" s="227"/>
      <c r="Y267" s="227"/>
      <c r="Z267" s="227"/>
    </row>
    <row r="268" ht="12.0" customHeight="1">
      <c r="A268" s="227">
        <v>260.0</v>
      </c>
      <c r="B268" s="227" t="s">
        <v>302</v>
      </c>
      <c r="C268" s="227" t="s">
        <v>95</v>
      </c>
      <c r="D268" s="227" t="s">
        <v>61</v>
      </c>
      <c r="E268" s="227">
        <v>16.0</v>
      </c>
      <c r="F268" s="227">
        <v>0.0</v>
      </c>
      <c r="G268" s="227">
        <v>0.0</v>
      </c>
      <c r="H268" s="227">
        <v>0.0</v>
      </c>
      <c r="I268" s="227">
        <v>13.0</v>
      </c>
      <c r="J268" s="227">
        <v>0.0</v>
      </c>
      <c r="K268" s="227">
        <v>16.0</v>
      </c>
      <c r="L268" s="227">
        <v>244.0</v>
      </c>
      <c r="M268" s="227">
        <v>2.0</v>
      </c>
      <c r="N268" s="227">
        <v>1.0</v>
      </c>
      <c r="O268" s="227">
        <v>2.2</v>
      </c>
      <c r="P268" s="227">
        <v>35.7</v>
      </c>
      <c r="Q268" s="227"/>
      <c r="R268" s="227"/>
      <c r="S268" s="227"/>
      <c r="T268" s="227"/>
      <c r="U268" s="3" t="str">
        <f t="shared" si="1"/>
        <v>#REF!</v>
      </c>
      <c r="V268" s="227"/>
      <c r="W268" s="227"/>
      <c r="X268" s="227"/>
      <c r="Y268" s="227"/>
      <c r="Z268" s="227"/>
    </row>
    <row r="269" ht="12.0" customHeight="1">
      <c r="A269" s="227">
        <v>260.0</v>
      </c>
      <c r="B269" s="227" t="s">
        <v>467</v>
      </c>
      <c r="C269" s="227" t="s">
        <v>41</v>
      </c>
      <c r="D269" s="227" t="s">
        <v>34</v>
      </c>
      <c r="E269" s="227">
        <v>16.0</v>
      </c>
      <c r="F269" s="227">
        <v>0.0</v>
      </c>
      <c r="G269" s="227">
        <v>0.0</v>
      </c>
      <c r="H269" s="227">
        <v>0.0</v>
      </c>
      <c r="I269" s="227">
        <v>0.0</v>
      </c>
      <c r="J269" s="227">
        <v>0.0</v>
      </c>
      <c r="K269" s="227">
        <v>27.0</v>
      </c>
      <c r="L269" s="227">
        <v>357.0</v>
      </c>
      <c r="M269" s="227">
        <v>0.0</v>
      </c>
      <c r="N269" s="227">
        <v>0.0</v>
      </c>
      <c r="O269" s="227">
        <v>2.2</v>
      </c>
      <c r="P269" s="227">
        <v>35.7</v>
      </c>
      <c r="Q269" s="227"/>
      <c r="R269" s="227"/>
      <c r="S269" s="227"/>
      <c r="T269" s="227"/>
      <c r="U269" s="3" t="str">
        <f t="shared" si="1"/>
        <v>#REF!</v>
      </c>
      <c r="V269" s="227"/>
      <c r="W269" s="227"/>
      <c r="X269" s="227"/>
      <c r="Y269" s="227"/>
      <c r="Z269" s="227"/>
    </row>
    <row r="270" ht="12.0" customHeight="1">
      <c r="A270" s="227">
        <v>263.0</v>
      </c>
      <c r="B270" s="227" t="s">
        <v>2804</v>
      </c>
      <c r="C270" s="227" t="s">
        <v>83</v>
      </c>
      <c r="D270" s="227" t="s">
        <v>61</v>
      </c>
      <c r="E270" s="227">
        <v>8.0</v>
      </c>
      <c r="F270" s="227">
        <v>0.0</v>
      </c>
      <c r="G270" s="227">
        <v>0.0</v>
      </c>
      <c r="H270" s="227">
        <v>0.0</v>
      </c>
      <c r="I270" s="227">
        <v>0.0</v>
      </c>
      <c r="J270" s="227">
        <v>0.0</v>
      </c>
      <c r="K270" s="227">
        <v>20.0</v>
      </c>
      <c r="L270" s="227">
        <v>236.0</v>
      </c>
      <c r="M270" s="227">
        <v>2.0</v>
      </c>
      <c r="N270" s="227">
        <v>0.0</v>
      </c>
      <c r="O270" s="227">
        <v>4.4</v>
      </c>
      <c r="P270" s="227">
        <v>35.6</v>
      </c>
      <c r="Q270" s="227"/>
      <c r="R270" s="227"/>
      <c r="S270" s="227"/>
      <c r="T270" s="227"/>
      <c r="U270" s="3" t="str">
        <f t="shared" si="1"/>
        <v>#REF!</v>
      </c>
      <c r="V270" s="227"/>
      <c r="W270" s="227"/>
      <c r="X270" s="227"/>
      <c r="Y270" s="227"/>
      <c r="Z270" s="227"/>
    </row>
    <row r="271" ht="12.0" customHeight="1">
      <c r="A271" s="227">
        <v>264.0</v>
      </c>
      <c r="B271" s="227" t="s">
        <v>2779</v>
      </c>
      <c r="C271" s="227" t="s">
        <v>20</v>
      </c>
      <c r="D271" s="227" t="s">
        <v>61</v>
      </c>
      <c r="E271" s="227">
        <v>16.0</v>
      </c>
      <c r="F271" s="227">
        <v>0.0</v>
      </c>
      <c r="G271" s="227">
        <v>0.0</v>
      </c>
      <c r="H271" s="227">
        <v>0.0</v>
      </c>
      <c r="I271" s="227">
        <v>0.0</v>
      </c>
      <c r="J271" s="227">
        <v>0.0</v>
      </c>
      <c r="K271" s="227">
        <v>24.0</v>
      </c>
      <c r="L271" s="227">
        <v>235.0</v>
      </c>
      <c r="M271" s="227">
        <v>2.0</v>
      </c>
      <c r="N271" s="227">
        <v>0.0</v>
      </c>
      <c r="O271" s="227">
        <v>2.2</v>
      </c>
      <c r="P271" s="227">
        <v>35.5</v>
      </c>
      <c r="Q271" s="227"/>
      <c r="R271" s="227"/>
      <c r="S271" s="227"/>
      <c r="T271" s="227"/>
      <c r="U271" s="3" t="str">
        <f t="shared" si="1"/>
        <v>#REF!</v>
      </c>
      <c r="V271" s="227"/>
      <c r="W271" s="227"/>
      <c r="X271" s="227"/>
      <c r="Y271" s="227"/>
      <c r="Z271" s="227"/>
    </row>
    <row r="272" ht="12.0" customHeight="1">
      <c r="A272" s="227">
        <v>264.0</v>
      </c>
      <c r="B272" s="227" t="s">
        <v>258</v>
      </c>
      <c r="C272" s="227" t="s">
        <v>27</v>
      </c>
      <c r="D272" s="227" t="s">
        <v>34</v>
      </c>
      <c r="E272" s="227">
        <v>11.0</v>
      </c>
      <c r="F272" s="227">
        <v>0.0</v>
      </c>
      <c r="G272" s="227">
        <v>0.0</v>
      </c>
      <c r="H272" s="227">
        <v>0.0</v>
      </c>
      <c r="I272" s="227">
        <v>0.0</v>
      </c>
      <c r="J272" s="227">
        <v>0.0</v>
      </c>
      <c r="K272" s="227">
        <v>34.0</v>
      </c>
      <c r="L272" s="227">
        <v>375.0</v>
      </c>
      <c r="M272" s="227">
        <v>0.0</v>
      </c>
      <c r="N272" s="227">
        <v>1.0</v>
      </c>
      <c r="O272" s="227">
        <v>3.2</v>
      </c>
      <c r="P272" s="227">
        <v>35.5</v>
      </c>
      <c r="Q272" s="227"/>
      <c r="R272" s="227"/>
      <c r="S272" s="227"/>
      <c r="T272" s="227"/>
      <c r="U272" s="3" t="str">
        <f t="shared" si="1"/>
        <v>#REF!</v>
      </c>
      <c r="V272" s="227"/>
      <c r="W272" s="227"/>
      <c r="X272" s="227"/>
      <c r="Y272" s="227"/>
      <c r="Z272" s="227"/>
    </row>
    <row r="273" ht="12.0" customHeight="1">
      <c r="A273" s="227">
        <v>264.0</v>
      </c>
      <c r="B273" s="227" t="s">
        <v>150</v>
      </c>
      <c r="C273" s="227" t="s">
        <v>95</v>
      </c>
      <c r="D273" s="227" t="s">
        <v>61</v>
      </c>
      <c r="E273" s="227">
        <v>16.0</v>
      </c>
      <c r="F273" s="227">
        <v>0.0</v>
      </c>
      <c r="G273" s="227">
        <v>0.0</v>
      </c>
      <c r="H273" s="227">
        <v>0.0</v>
      </c>
      <c r="I273" s="227">
        <v>0.0</v>
      </c>
      <c r="J273" s="227">
        <v>0.0</v>
      </c>
      <c r="K273" s="227">
        <v>25.0</v>
      </c>
      <c r="L273" s="227">
        <v>295.0</v>
      </c>
      <c r="M273" s="227">
        <v>1.0</v>
      </c>
      <c r="N273" s="227">
        <v>0.0</v>
      </c>
      <c r="O273" s="227">
        <v>2.2</v>
      </c>
      <c r="P273" s="227">
        <v>35.5</v>
      </c>
      <c r="Q273" s="227"/>
      <c r="R273" s="227"/>
      <c r="S273" s="227"/>
      <c r="T273" s="227"/>
      <c r="U273" s="3" t="str">
        <f t="shared" si="1"/>
        <v>#REF!</v>
      </c>
      <c r="V273" s="227"/>
      <c r="W273" s="227"/>
      <c r="X273" s="227"/>
      <c r="Y273" s="227"/>
      <c r="Z273" s="227"/>
    </row>
    <row r="274" ht="12.0" customHeight="1">
      <c r="A274" s="227">
        <v>267.0</v>
      </c>
      <c r="B274" s="227" t="s">
        <v>1567</v>
      </c>
      <c r="C274" s="227" t="s">
        <v>111</v>
      </c>
      <c r="D274" s="227" t="s">
        <v>34</v>
      </c>
      <c r="E274" s="227">
        <v>11.0</v>
      </c>
      <c r="F274" s="227">
        <v>0.0</v>
      </c>
      <c r="G274" s="227">
        <v>0.0</v>
      </c>
      <c r="H274" s="227">
        <v>0.0</v>
      </c>
      <c r="I274" s="227">
        <v>8.0</v>
      </c>
      <c r="J274" s="227">
        <v>0.0</v>
      </c>
      <c r="K274" s="227">
        <v>23.0</v>
      </c>
      <c r="L274" s="227">
        <v>284.0</v>
      </c>
      <c r="M274" s="227">
        <v>1.0</v>
      </c>
      <c r="N274" s="227">
        <v>0.0</v>
      </c>
      <c r="O274" s="227">
        <v>3.2</v>
      </c>
      <c r="P274" s="227">
        <v>35.2</v>
      </c>
      <c r="Q274" s="227"/>
      <c r="R274" s="227"/>
      <c r="S274" s="227"/>
      <c r="T274" s="227"/>
      <c r="U274" s="3" t="str">
        <f t="shared" si="1"/>
        <v>#REF!</v>
      </c>
      <c r="V274" s="227"/>
      <c r="W274" s="227"/>
      <c r="X274" s="227"/>
      <c r="Y274" s="227"/>
      <c r="Z274" s="227"/>
    </row>
    <row r="275" ht="12.0" customHeight="1">
      <c r="A275" s="227">
        <v>268.0</v>
      </c>
      <c r="B275" s="227" t="s">
        <v>137</v>
      </c>
      <c r="C275" s="227" t="s">
        <v>44</v>
      </c>
      <c r="D275" s="227" t="s">
        <v>34</v>
      </c>
      <c r="E275" s="227">
        <v>10.0</v>
      </c>
      <c r="F275" s="227">
        <v>0.0</v>
      </c>
      <c r="G275" s="227">
        <v>0.0</v>
      </c>
      <c r="H275" s="227">
        <v>0.0</v>
      </c>
      <c r="I275" s="227">
        <v>0.0</v>
      </c>
      <c r="J275" s="227">
        <v>0.0</v>
      </c>
      <c r="K275" s="227">
        <v>22.0</v>
      </c>
      <c r="L275" s="227">
        <v>225.0</v>
      </c>
      <c r="M275" s="227">
        <v>2.0</v>
      </c>
      <c r="N275" s="227">
        <v>0.0</v>
      </c>
      <c r="O275" s="227">
        <v>3.4</v>
      </c>
      <c r="P275" s="227">
        <v>34.5</v>
      </c>
      <c r="Q275" s="227"/>
      <c r="R275" s="227"/>
      <c r="S275" s="227"/>
      <c r="T275" s="227"/>
      <c r="U275" s="3" t="str">
        <f t="shared" si="1"/>
        <v>#REF!</v>
      </c>
      <c r="V275" s="227"/>
      <c r="W275" s="227"/>
      <c r="X275" s="227"/>
      <c r="Y275" s="227"/>
      <c r="Z275" s="227"/>
    </row>
    <row r="276" ht="12.0" customHeight="1">
      <c r="A276" s="227">
        <v>269.0</v>
      </c>
      <c r="B276" s="227" t="s">
        <v>2906</v>
      </c>
      <c r="C276" s="227" t="s">
        <v>117</v>
      </c>
      <c r="D276" s="227" t="s">
        <v>61</v>
      </c>
      <c r="E276" s="227">
        <v>11.0</v>
      </c>
      <c r="F276" s="227">
        <v>0.0</v>
      </c>
      <c r="G276" s="227">
        <v>0.0</v>
      </c>
      <c r="H276" s="227">
        <v>0.0</v>
      </c>
      <c r="I276" s="227">
        <v>0.0</v>
      </c>
      <c r="J276" s="227">
        <v>0.0</v>
      </c>
      <c r="K276" s="227">
        <v>21.0</v>
      </c>
      <c r="L276" s="227">
        <v>244.0</v>
      </c>
      <c r="M276" s="227">
        <v>2.0</v>
      </c>
      <c r="N276" s="227">
        <v>1.0</v>
      </c>
      <c r="O276" s="227">
        <v>3.1</v>
      </c>
      <c r="P276" s="227">
        <v>34.4</v>
      </c>
      <c r="Q276" s="227"/>
      <c r="R276" s="227"/>
      <c r="S276" s="227"/>
      <c r="T276" s="227"/>
      <c r="U276" s="3" t="str">
        <f t="shared" si="1"/>
        <v>#REF!</v>
      </c>
      <c r="V276" s="227"/>
      <c r="W276" s="227"/>
      <c r="X276" s="227"/>
      <c r="Y276" s="227"/>
      <c r="Z276" s="227"/>
    </row>
    <row r="277" ht="12.0" customHeight="1">
      <c r="A277" s="227">
        <v>270.0</v>
      </c>
      <c r="B277" s="227" t="s">
        <v>4698</v>
      </c>
      <c r="C277" s="227" t="s">
        <v>107</v>
      </c>
      <c r="D277" s="227" t="s">
        <v>75</v>
      </c>
      <c r="E277" s="227">
        <v>4.0</v>
      </c>
      <c r="F277" s="227">
        <v>523.0</v>
      </c>
      <c r="G277" s="227">
        <v>4.0</v>
      </c>
      <c r="H277" s="227">
        <v>3.0</v>
      </c>
      <c r="I277" s="227">
        <v>51.0</v>
      </c>
      <c r="J277" s="227">
        <v>0.0</v>
      </c>
      <c r="K277" s="227">
        <v>0.0</v>
      </c>
      <c r="L277" s="227">
        <v>0.0</v>
      </c>
      <c r="M277" s="227">
        <v>0.0</v>
      </c>
      <c r="N277" s="227">
        <v>1.0</v>
      </c>
      <c r="O277" s="227">
        <v>8.5</v>
      </c>
      <c r="P277" s="227">
        <v>34.02</v>
      </c>
      <c r="Q277" s="227"/>
      <c r="R277" s="227"/>
      <c r="S277" s="227"/>
      <c r="T277" s="227"/>
      <c r="U277" s="3" t="str">
        <f t="shared" si="1"/>
        <v>#REF!</v>
      </c>
      <c r="V277" s="227"/>
      <c r="W277" s="227"/>
      <c r="X277" s="227"/>
      <c r="Y277" s="227"/>
      <c r="Z277" s="227"/>
    </row>
    <row r="278" ht="12.0" customHeight="1">
      <c r="A278" s="227">
        <v>271.0</v>
      </c>
      <c r="B278" s="227" t="s">
        <v>342</v>
      </c>
      <c r="C278" s="227" t="s">
        <v>66</v>
      </c>
      <c r="D278" s="227" t="s">
        <v>75</v>
      </c>
      <c r="E278" s="227">
        <v>7.0</v>
      </c>
      <c r="F278" s="227">
        <v>537.0</v>
      </c>
      <c r="G278" s="227">
        <v>5.0</v>
      </c>
      <c r="H278" s="227">
        <v>2.0</v>
      </c>
      <c r="I278" s="227">
        <v>3.0</v>
      </c>
      <c r="J278" s="227">
        <v>0.0</v>
      </c>
      <c r="K278" s="227">
        <v>0.0</v>
      </c>
      <c r="L278" s="227">
        <v>0.0</v>
      </c>
      <c r="M278" s="227">
        <v>0.0</v>
      </c>
      <c r="N278" s="227">
        <v>2.0</v>
      </c>
      <c r="O278" s="227">
        <v>4.8</v>
      </c>
      <c r="P278" s="227">
        <v>33.78</v>
      </c>
      <c r="Q278" s="227"/>
      <c r="R278" s="227"/>
      <c r="S278" s="227"/>
      <c r="T278" s="227"/>
      <c r="U278" s="3" t="str">
        <f t="shared" si="1"/>
        <v>#REF!</v>
      </c>
      <c r="V278" s="227"/>
      <c r="W278" s="227"/>
      <c r="X278" s="227"/>
      <c r="Y278" s="227"/>
      <c r="Z278" s="227"/>
    </row>
    <row r="279" ht="12.0" customHeight="1">
      <c r="A279" s="227">
        <v>271.0</v>
      </c>
      <c r="B279" s="227" t="s">
        <v>4699</v>
      </c>
      <c r="C279" s="227" t="s">
        <v>41</v>
      </c>
      <c r="D279" s="227" t="s">
        <v>75</v>
      </c>
      <c r="E279" s="227">
        <v>4.0</v>
      </c>
      <c r="F279" s="227">
        <v>517.0</v>
      </c>
      <c r="G279" s="227">
        <v>4.0</v>
      </c>
      <c r="H279" s="227">
        <v>5.0</v>
      </c>
      <c r="I279" s="227">
        <v>71.0</v>
      </c>
      <c r="J279" s="227">
        <v>0.0</v>
      </c>
      <c r="K279" s="227">
        <v>0.0</v>
      </c>
      <c r="L279" s="227">
        <v>0.0</v>
      </c>
      <c r="M279" s="227">
        <v>0.0</v>
      </c>
      <c r="N279" s="227">
        <v>0.0</v>
      </c>
      <c r="O279" s="227">
        <v>8.4</v>
      </c>
      <c r="P279" s="227">
        <v>33.78</v>
      </c>
      <c r="Q279" s="227"/>
      <c r="R279" s="227"/>
      <c r="S279" s="227"/>
      <c r="T279" s="227"/>
      <c r="U279" s="3" t="str">
        <f t="shared" si="1"/>
        <v>#REF!</v>
      </c>
      <c r="V279" s="227"/>
      <c r="W279" s="227"/>
      <c r="X279" s="227"/>
      <c r="Y279" s="227"/>
      <c r="Z279" s="227"/>
    </row>
    <row r="280" ht="12.0" customHeight="1">
      <c r="A280" s="227">
        <v>273.0</v>
      </c>
      <c r="B280" s="227" t="s">
        <v>1409</v>
      </c>
      <c r="C280" s="227" t="s">
        <v>83</v>
      </c>
      <c r="D280" s="227" t="s">
        <v>75</v>
      </c>
      <c r="E280" s="227">
        <v>4.0</v>
      </c>
      <c r="F280" s="227">
        <v>833.0</v>
      </c>
      <c r="G280" s="227">
        <v>4.0</v>
      </c>
      <c r="H280" s="227">
        <v>5.0</v>
      </c>
      <c r="I280" s="227">
        <v>4.0</v>
      </c>
      <c r="J280" s="227">
        <v>0.0</v>
      </c>
      <c r="K280" s="227">
        <v>0.0</v>
      </c>
      <c r="L280" s="227">
        <v>0.0</v>
      </c>
      <c r="M280" s="227">
        <v>0.0</v>
      </c>
      <c r="N280" s="227">
        <v>3.0</v>
      </c>
      <c r="O280" s="227">
        <v>8.4</v>
      </c>
      <c r="P280" s="227">
        <v>33.72</v>
      </c>
      <c r="Q280" s="227"/>
      <c r="R280" s="227"/>
      <c r="S280" s="227"/>
      <c r="T280" s="227"/>
      <c r="U280" s="3" t="str">
        <f t="shared" si="1"/>
        <v>#REF!</v>
      </c>
      <c r="V280" s="227"/>
      <c r="W280" s="227"/>
      <c r="X280" s="227"/>
      <c r="Y280" s="227"/>
      <c r="Z280" s="227"/>
    </row>
    <row r="281" ht="12.0" customHeight="1">
      <c r="A281" s="227">
        <v>274.0</v>
      </c>
      <c r="B281" s="227" t="s">
        <v>2668</v>
      </c>
      <c r="C281" s="227" t="s">
        <v>66</v>
      </c>
      <c r="D281" s="227" t="s">
        <v>17</v>
      </c>
      <c r="E281" s="227">
        <v>8.0</v>
      </c>
      <c r="F281" s="227">
        <v>0.0</v>
      </c>
      <c r="G281" s="227">
        <v>0.0</v>
      </c>
      <c r="H281" s="227">
        <v>0.0</v>
      </c>
      <c r="I281" s="227">
        <v>174.0</v>
      </c>
      <c r="J281" s="227">
        <v>1.0</v>
      </c>
      <c r="K281" s="227">
        <v>13.0</v>
      </c>
      <c r="L281" s="227">
        <v>103.0</v>
      </c>
      <c r="M281" s="227">
        <v>0.0</v>
      </c>
      <c r="N281" s="227">
        <v>0.0</v>
      </c>
      <c r="O281" s="227">
        <v>4.2</v>
      </c>
      <c r="P281" s="227">
        <v>33.7</v>
      </c>
      <c r="Q281" s="227"/>
      <c r="R281" s="227"/>
      <c r="S281" s="227"/>
      <c r="T281" s="227"/>
      <c r="U281" s="3" t="str">
        <f t="shared" si="1"/>
        <v>#REF!</v>
      </c>
      <c r="V281" s="227"/>
      <c r="W281" s="227"/>
      <c r="X281" s="227"/>
      <c r="Y281" s="227"/>
      <c r="Z281" s="227"/>
    </row>
    <row r="282" ht="12.0" customHeight="1">
      <c r="A282" s="227">
        <v>275.0</v>
      </c>
      <c r="B282" s="227" t="s">
        <v>2127</v>
      </c>
      <c r="C282" s="227" t="s">
        <v>27</v>
      </c>
      <c r="D282" s="227" t="s">
        <v>34</v>
      </c>
      <c r="E282" s="227">
        <v>16.0</v>
      </c>
      <c r="F282" s="227">
        <v>0.0</v>
      </c>
      <c r="G282" s="227">
        <v>0.0</v>
      </c>
      <c r="H282" s="227">
        <v>0.0</v>
      </c>
      <c r="I282" s="227">
        <v>43.0</v>
      </c>
      <c r="J282" s="227">
        <v>0.0</v>
      </c>
      <c r="K282" s="227">
        <v>16.0</v>
      </c>
      <c r="L282" s="227">
        <v>231.0</v>
      </c>
      <c r="M282" s="227">
        <v>1.0</v>
      </c>
      <c r="N282" s="227">
        <v>0.0</v>
      </c>
      <c r="O282" s="227">
        <v>2.1</v>
      </c>
      <c r="P282" s="227">
        <v>33.4</v>
      </c>
      <c r="Q282" s="227"/>
      <c r="R282" s="227"/>
      <c r="S282" s="227"/>
      <c r="T282" s="227"/>
      <c r="U282" s="3" t="str">
        <f t="shared" si="1"/>
        <v>#REF!</v>
      </c>
      <c r="V282" s="227"/>
      <c r="W282" s="227"/>
      <c r="X282" s="227"/>
      <c r="Y282" s="227"/>
      <c r="Z282" s="227"/>
    </row>
    <row r="283" ht="12.0" customHeight="1">
      <c r="A283" s="227">
        <v>276.0</v>
      </c>
      <c r="B283" s="227" t="s">
        <v>1511</v>
      </c>
      <c r="C283" s="227" t="s">
        <v>2564</v>
      </c>
      <c r="D283" s="227" t="s">
        <v>61</v>
      </c>
      <c r="E283" s="227">
        <v>6.0</v>
      </c>
      <c r="F283" s="227">
        <v>0.0</v>
      </c>
      <c r="G283" s="227">
        <v>0.0</v>
      </c>
      <c r="H283" s="227">
        <v>0.0</v>
      </c>
      <c r="I283" s="227">
        <v>0.0</v>
      </c>
      <c r="J283" s="227">
        <v>0.0</v>
      </c>
      <c r="K283" s="227">
        <v>27.0</v>
      </c>
      <c r="L283" s="227">
        <v>211.0</v>
      </c>
      <c r="M283" s="227">
        <v>2.0</v>
      </c>
      <c r="N283" s="227">
        <v>0.0</v>
      </c>
      <c r="O283" s="227">
        <v>5.5</v>
      </c>
      <c r="P283" s="227">
        <v>33.1</v>
      </c>
      <c r="Q283" s="227"/>
      <c r="R283" s="227"/>
      <c r="S283" s="227"/>
      <c r="T283" s="227"/>
      <c r="U283" s="3" t="str">
        <f t="shared" si="1"/>
        <v>#REF!</v>
      </c>
      <c r="V283" s="227"/>
      <c r="W283" s="227"/>
      <c r="X283" s="227"/>
      <c r="Y283" s="227"/>
      <c r="Z283" s="227"/>
    </row>
    <row r="284" ht="12.0" customHeight="1">
      <c r="A284" s="227">
        <v>277.0</v>
      </c>
      <c r="B284" s="227" t="s">
        <v>84</v>
      </c>
      <c r="C284" s="227" t="s">
        <v>85</v>
      </c>
      <c r="D284" s="227" t="s">
        <v>17</v>
      </c>
      <c r="E284" s="227">
        <v>4.0</v>
      </c>
      <c r="F284" s="227">
        <v>0.0</v>
      </c>
      <c r="G284" s="227">
        <v>0.0</v>
      </c>
      <c r="H284" s="227">
        <v>0.0</v>
      </c>
      <c r="I284" s="227">
        <v>208.0</v>
      </c>
      <c r="J284" s="227">
        <v>0.0</v>
      </c>
      <c r="K284" s="227">
        <v>7.0</v>
      </c>
      <c r="L284" s="227">
        <v>59.0</v>
      </c>
      <c r="M284" s="227">
        <v>1.0</v>
      </c>
      <c r="N284" s="227">
        <v>0.0</v>
      </c>
      <c r="O284" s="227">
        <v>8.2</v>
      </c>
      <c r="P284" s="227">
        <v>32.7</v>
      </c>
      <c r="Q284" s="227"/>
      <c r="R284" s="227"/>
      <c r="S284" s="227"/>
      <c r="T284" s="227"/>
      <c r="U284" s="3" t="str">
        <f t="shared" si="1"/>
        <v>#REF!</v>
      </c>
      <c r="V284" s="227"/>
      <c r="W284" s="227"/>
      <c r="X284" s="227"/>
      <c r="Y284" s="227"/>
      <c r="Z284" s="227"/>
    </row>
    <row r="285" ht="12.0" customHeight="1">
      <c r="A285" s="227">
        <v>278.0</v>
      </c>
      <c r="B285" s="227" t="s">
        <v>2289</v>
      </c>
      <c r="C285" s="227" t="s">
        <v>123</v>
      </c>
      <c r="D285" s="227" t="s">
        <v>34</v>
      </c>
      <c r="E285" s="227">
        <v>10.0</v>
      </c>
      <c r="F285" s="227">
        <v>0.0</v>
      </c>
      <c r="G285" s="227">
        <v>0.0</v>
      </c>
      <c r="H285" s="227">
        <v>0.0</v>
      </c>
      <c r="I285" s="227">
        <v>0.0</v>
      </c>
      <c r="J285" s="227">
        <v>0.0</v>
      </c>
      <c r="K285" s="227">
        <v>25.0</v>
      </c>
      <c r="L285" s="227">
        <v>282.0</v>
      </c>
      <c r="M285" s="227">
        <v>1.0</v>
      </c>
      <c r="N285" s="227">
        <v>1.0</v>
      </c>
      <c r="O285" s="227">
        <v>3.2</v>
      </c>
      <c r="P285" s="227">
        <v>32.2</v>
      </c>
      <c r="Q285" s="227"/>
      <c r="R285" s="227"/>
      <c r="S285" s="227"/>
      <c r="T285" s="227"/>
      <c r="U285" s="3" t="str">
        <f t="shared" si="1"/>
        <v>#REF!</v>
      </c>
      <c r="V285" s="227"/>
      <c r="W285" s="227"/>
      <c r="X285" s="227"/>
      <c r="Y285" s="227"/>
      <c r="Z285" s="227"/>
    </row>
    <row r="286" ht="12.0" customHeight="1">
      <c r="A286" s="227">
        <v>279.0</v>
      </c>
      <c r="B286" s="227" t="s">
        <v>2816</v>
      </c>
      <c r="C286" s="227" t="s">
        <v>36</v>
      </c>
      <c r="D286" s="227" t="s">
        <v>34</v>
      </c>
      <c r="E286" s="227">
        <v>16.0</v>
      </c>
      <c r="F286" s="227">
        <v>0.0</v>
      </c>
      <c r="G286" s="227">
        <v>0.0</v>
      </c>
      <c r="H286" s="227">
        <v>0.0</v>
      </c>
      <c r="I286" s="227">
        <v>0.0</v>
      </c>
      <c r="J286" s="227">
        <v>0.0</v>
      </c>
      <c r="K286" s="227">
        <v>18.0</v>
      </c>
      <c r="L286" s="227">
        <v>198.0</v>
      </c>
      <c r="M286" s="227">
        <v>2.0</v>
      </c>
      <c r="N286" s="227">
        <v>0.0</v>
      </c>
      <c r="O286" s="227">
        <v>2.0</v>
      </c>
      <c r="P286" s="227">
        <v>31.8</v>
      </c>
      <c r="Q286" s="227"/>
      <c r="R286" s="227"/>
      <c r="S286" s="227"/>
      <c r="T286" s="227"/>
      <c r="U286" s="3" t="str">
        <f t="shared" si="1"/>
        <v>#REF!</v>
      </c>
      <c r="V286" s="227"/>
      <c r="W286" s="227"/>
      <c r="X286" s="227"/>
      <c r="Y286" s="227"/>
      <c r="Z286" s="227"/>
    </row>
    <row r="287" ht="12.0" customHeight="1">
      <c r="A287" s="227">
        <v>280.0</v>
      </c>
      <c r="B287" s="227" t="s">
        <v>972</v>
      </c>
      <c r="C287" s="227" t="s">
        <v>117</v>
      </c>
      <c r="D287" s="227" t="s">
        <v>34</v>
      </c>
      <c r="E287" s="227">
        <v>16.0</v>
      </c>
      <c r="F287" s="227">
        <v>0.0</v>
      </c>
      <c r="G287" s="227">
        <v>0.0</v>
      </c>
      <c r="H287" s="227">
        <v>0.0</v>
      </c>
      <c r="I287" s="227">
        <v>12.0</v>
      </c>
      <c r="J287" s="227">
        <v>0.0</v>
      </c>
      <c r="K287" s="227">
        <v>13.0</v>
      </c>
      <c r="L287" s="227">
        <v>203.0</v>
      </c>
      <c r="M287" s="227">
        <v>2.0</v>
      </c>
      <c r="N287" s="227">
        <v>1.0</v>
      </c>
      <c r="O287" s="227">
        <v>2.0</v>
      </c>
      <c r="P287" s="227">
        <v>31.5</v>
      </c>
      <c r="Q287" s="227"/>
      <c r="R287" s="227"/>
      <c r="S287" s="227"/>
      <c r="T287" s="227"/>
      <c r="U287" s="3" t="str">
        <f t="shared" si="1"/>
        <v>#REF!</v>
      </c>
      <c r="V287" s="227"/>
      <c r="W287" s="227"/>
      <c r="X287" s="227"/>
      <c r="Y287" s="227"/>
      <c r="Z287" s="227"/>
    </row>
    <row r="288" ht="12.0" customHeight="1">
      <c r="A288" s="227">
        <v>281.0</v>
      </c>
      <c r="B288" s="227" t="s">
        <v>1206</v>
      </c>
      <c r="C288" s="227" t="s">
        <v>83</v>
      </c>
      <c r="D288" s="227" t="s">
        <v>61</v>
      </c>
      <c r="E288" s="227">
        <v>13.0</v>
      </c>
      <c r="F288" s="227">
        <v>0.0</v>
      </c>
      <c r="G288" s="227">
        <v>0.0</v>
      </c>
      <c r="H288" s="227">
        <v>0.0</v>
      </c>
      <c r="I288" s="227">
        <v>0.0</v>
      </c>
      <c r="J288" s="227">
        <v>0.0</v>
      </c>
      <c r="K288" s="227">
        <v>12.0</v>
      </c>
      <c r="L288" s="227">
        <v>127.0</v>
      </c>
      <c r="M288" s="227">
        <v>3.0</v>
      </c>
      <c r="N288" s="227">
        <v>0.0</v>
      </c>
      <c r="O288" s="227">
        <v>2.4</v>
      </c>
      <c r="P288" s="227">
        <v>30.7</v>
      </c>
      <c r="Q288" s="227"/>
      <c r="R288" s="227"/>
      <c r="S288" s="227"/>
      <c r="T288" s="227"/>
      <c r="U288" s="3" t="str">
        <f t="shared" si="1"/>
        <v>#REF!</v>
      </c>
      <c r="V288" s="227"/>
      <c r="W288" s="227"/>
      <c r="X288" s="227"/>
      <c r="Y288" s="227"/>
      <c r="Z288" s="227"/>
    </row>
    <row r="289" ht="12.0" customHeight="1">
      <c r="A289" s="227">
        <v>282.0</v>
      </c>
      <c r="B289" s="227" t="s">
        <v>1581</v>
      </c>
      <c r="C289" s="227" t="s">
        <v>95</v>
      </c>
      <c r="D289" s="227" t="s">
        <v>34</v>
      </c>
      <c r="E289" s="227">
        <v>16.0</v>
      </c>
      <c r="F289" s="227">
        <v>0.0</v>
      </c>
      <c r="G289" s="227">
        <v>0.0</v>
      </c>
      <c r="H289" s="227">
        <v>0.0</v>
      </c>
      <c r="I289" s="227">
        <v>270.0</v>
      </c>
      <c r="J289" s="227">
        <v>1.0</v>
      </c>
      <c r="K289" s="227">
        <v>13.0</v>
      </c>
      <c r="L289" s="227">
        <v>56.0</v>
      </c>
      <c r="M289" s="227">
        <v>0.0</v>
      </c>
      <c r="N289" s="227">
        <v>4.0</v>
      </c>
      <c r="O289" s="227">
        <v>1.9</v>
      </c>
      <c r="P289" s="227">
        <v>30.6</v>
      </c>
      <c r="Q289" s="227"/>
      <c r="R289" s="227"/>
      <c r="S289" s="227"/>
      <c r="T289" s="227"/>
      <c r="U289" s="3" t="str">
        <f t="shared" si="1"/>
        <v>#REF!</v>
      </c>
      <c r="V289" s="227"/>
      <c r="W289" s="227"/>
      <c r="X289" s="227"/>
      <c r="Y289" s="227"/>
      <c r="Z289" s="227"/>
    </row>
    <row r="290" ht="12.0" customHeight="1">
      <c r="A290" s="227">
        <v>283.0</v>
      </c>
      <c r="B290" s="227" t="s">
        <v>2757</v>
      </c>
      <c r="C290" s="227" t="s">
        <v>123</v>
      </c>
      <c r="D290" s="227" t="s">
        <v>34</v>
      </c>
      <c r="E290" s="227">
        <v>14.0</v>
      </c>
      <c r="F290" s="227">
        <v>0.0</v>
      </c>
      <c r="G290" s="227">
        <v>0.0</v>
      </c>
      <c r="H290" s="227">
        <v>0.0</v>
      </c>
      <c r="I290" s="227">
        <v>0.0</v>
      </c>
      <c r="J290" s="227">
        <v>0.0</v>
      </c>
      <c r="K290" s="227">
        <v>13.0</v>
      </c>
      <c r="L290" s="227">
        <v>120.0</v>
      </c>
      <c r="M290" s="227">
        <v>3.0</v>
      </c>
      <c r="N290" s="227">
        <v>0.0</v>
      </c>
      <c r="O290" s="227">
        <v>2.1</v>
      </c>
      <c r="P290" s="227">
        <v>30.0</v>
      </c>
      <c r="Q290" s="227"/>
      <c r="R290" s="227"/>
      <c r="S290" s="227"/>
      <c r="T290" s="227"/>
      <c r="U290" s="3" t="str">
        <f t="shared" si="1"/>
        <v>#REF!</v>
      </c>
      <c r="V290" s="227"/>
      <c r="W290" s="227"/>
      <c r="X290" s="227"/>
      <c r="Y290" s="227"/>
      <c r="Z290" s="227"/>
    </row>
    <row r="291" ht="12.0" customHeight="1">
      <c r="A291" s="227">
        <v>283.0</v>
      </c>
      <c r="B291" s="227" t="s">
        <v>2293</v>
      </c>
      <c r="C291" s="227" t="s">
        <v>2564</v>
      </c>
      <c r="D291" s="227" t="s">
        <v>34</v>
      </c>
      <c r="E291" s="227">
        <v>9.0</v>
      </c>
      <c r="F291" s="227">
        <v>0.0</v>
      </c>
      <c r="G291" s="227">
        <v>0.0</v>
      </c>
      <c r="H291" s="227">
        <v>0.0</v>
      </c>
      <c r="I291" s="227">
        <v>0.0</v>
      </c>
      <c r="J291" s="227">
        <v>0.0</v>
      </c>
      <c r="K291" s="227">
        <v>20.0</v>
      </c>
      <c r="L291" s="227">
        <v>240.0</v>
      </c>
      <c r="M291" s="227">
        <v>1.0</v>
      </c>
      <c r="N291" s="227">
        <v>0.0</v>
      </c>
      <c r="O291" s="227">
        <v>3.3</v>
      </c>
      <c r="P291" s="227">
        <v>30.0</v>
      </c>
      <c r="Q291" s="227"/>
      <c r="R291" s="227"/>
      <c r="S291" s="227"/>
      <c r="T291" s="227"/>
      <c r="U291" s="3" t="str">
        <f t="shared" si="1"/>
        <v>#REF!</v>
      </c>
      <c r="V291" s="227"/>
      <c r="W291" s="227"/>
      <c r="X291" s="227"/>
      <c r="Y291" s="227"/>
      <c r="Z291" s="227"/>
    </row>
    <row r="292" ht="12.0" customHeight="1">
      <c r="A292" s="227">
        <v>285.0</v>
      </c>
      <c r="B292" s="227" t="s">
        <v>4749</v>
      </c>
      <c r="C292" s="227" t="s">
        <v>70</v>
      </c>
      <c r="D292" s="227" t="s">
        <v>17</v>
      </c>
      <c r="E292" s="227">
        <v>5.0</v>
      </c>
      <c r="F292" s="227">
        <v>0.0</v>
      </c>
      <c r="G292" s="227">
        <v>0.0</v>
      </c>
      <c r="H292" s="227">
        <v>0.0</v>
      </c>
      <c r="I292" s="227">
        <v>165.0</v>
      </c>
      <c r="J292" s="227">
        <v>2.0</v>
      </c>
      <c r="K292" s="227">
        <v>2.0</v>
      </c>
      <c r="L292" s="227">
        <v>14.0</v>
      </c>
      <c r="M292" s="227">
        <v>0.0</v>
      </c>
      <c r="N292" s="227">
        <v>0.0</v>
      </c>
      <c r="O292" s="227">
        <v>6.0</v>
      </c>
      <c r="P292" s="227">
        <v>29.9</v>
      </c>
      <c r="Q292" s="227"/>
      <c r="R292" s="227"/>
      <c r="S292" s="227"/>
      <c r="T292" s="227"/>
      <c r="U292" s="3" t="str">
        <f t="shared" si="1"/>
        <v>#REF!</v>
      </c>
      <c r="V292" s="227"/>
      <c r="W292" s="227"/>
      <c r="X292" s="227"/>
      <c r="Y292" s="227"/>
      <c r="Z292" s="227"/>
    </row>
    <row r="293" ht="12.0" customHeight="1">
      <c r="A293" s="227">
        <v>286.0</v>
      </c>
      <c r="B293" s="227" t="s">
        <v>4828</v>
      </c>
      <c r="C293" s="227" t="s">
        <v>140</v>
      </c>
      <c r="D293" s="227" t="s">
        <v>61</v>
      </c>
      <c r="E293" s="227">
        <v>9.0</v>
      </c>
      <c r="F293" s="227">
        <v>0.0</v>
      </c>
      <c r="G293" s="227">
        <v>0.0</v>
      </c>
      <c r="H293" s="227">
        <v>0.0</v>
      </c>
      <c r="I293" s="227">
        <v>0.0</v>
      </c>
      <c r="J293" s="227">
        <v>0.0</v>
      </c>
      <c r="K293" s="227">
        <v>30.0</v>
      </c>
      <c r="L293" s="227">
        <v>286.0</v>
      </c>
      <c r="M293" s="227">
        <v>0.0</v>
      </c>
      <c r="N293" s="227">
        <v>0.0</v>
      </c>
      <c r="O293" s="227">
        <v>3.2</v>
      </c>
      <c r="P293" s="227">
        <v>28.6</v>
      </c>
      <c r="Q293" s="227"/>
      <c r="R293" s="227"/>
      <c r="S293" s="227"/>
      <c r="T293" s="227"/>
      <c r="U293" s="3" t="str">
        <f t="shared" si="1"/>
        <v>#REF!</v>
      </c>
      <c r="V293" s="227"/>
      <c r="W293" s="227"/>
      <c r="X293" s="227"/>
      <c r="Y293" s="227"/>
      <c r="Z293" s="227"/>
    </row>
    <row r="294" ht="12.0" customHeight="1">
      <c r="A294" s="227">
        <v>286.0</v>
      </c>
      <c r="B294" s="227" t="s">
        <v>1464</v>
      </c>
      <c r="C294" s="227" t="s">
        <v>66</v>
      </c>
      <c r="D294" s="227" t="s">
        <v>34</v>
      </c>
      <c r="E294" s="227">
        <v>16.0</v>
      </c>
      <c r="F294" s="227">
        <v>0.0</v>
      </c>
      <c r="G294" s="227">
        <v>0.0</v>
      </c>
      <c r="H294" s="227">
        <v>0.0</v>
      </c>
      <c r="I294" s="227">
        <v>0.0</v>
      </c>
      <c r="J294" s="227">
        <v>0.0</v>
      </c>
      <c r="K294" s="227">
        <v>16.0</v>
      </c>
      <c r="L294" s="227">
        <v>226.0</v>
      </c>
      <c r="M294" s="227">
        <v>1.0</v>
      </c>
      <c r="N294" s="227">
        <v>0.0</v>
      </c>
      <c r="O294" s="227">
        <v>1.8</v>
      </c>
      <c r="P294" s="227">
        <v>28.6</v>
      </c>
      <c r="Q294" s="227"/>
      <c r="R294" s="227"/>
      <c r="S294" s="227"/>
      <c r="T294" s="227"/>
      <c r="U294" s="3" t="str">
        <f t="shared" si="1"/>
        <v>#REF!</v>
      </c>
      <c r="V294" s="227"/>
      <c r="W294" s="227"/>
      <c r="X294" s="227"/>
      <c r="Y294" s="227"/>
      <c r="Z294" s="227"/>
    </row>
    <row r="295" ht="12.0" customHeight="1">
      <c r="A295" s="227">
        <v>288.0</v>
      </c>
      <c r="B295" s="227" t="s">
        <v>1022</v>
      </c>
      <c r="C295" s="227" t="s">
        <v>47</v>
      </c>
      <c r="D295" s="227" t="s">
        <v>61</v>
      </c>
      <c r="E295" s="227">
        <v>16.0</v>
      </c>
      <c r="F295" s="227">
        <v>0.0</v>
      </c>
      <c r="G295" s="227">
        <v>0.0</v>
      </c>
      <c r="H295" s="227">
        <v>0.0</v>
      </c>
      <c r="I295" s="227">
        <v>0.0</v>
      </c>
      <c r="J295" s="227">
        <v>0.0</v>
      </c>
      <c r="K295" s="227">
        <v>18.0</v>
      </c>
      <c r="L295" s="227">
        <v>224.0</v>
      </c>
      <c r="M295" s="227">
        <v>1.0</v>
      </c>
      <c r="N295" s="227">
        <v>0.0</v>
      </c>
      <c r="O295" s="227">
        <v>1.8</v>
      </c>
      <c r="P295" s="227">
        <v>28.4</v>
      </c>
      <c r="Q295" s="227"/>
      <c r="R295" s="227"/>
      <c r="S295" s="227"/>
      <c r="T295" s="227"/>
      <c r="U295" s="3" t="str">
        <f t="shared" si="1"/>
        <v>#REF!</v>
      </c>
      <c r="V295" s="227"/>
      <c r="W295" s="227"/>
      <c r="X295" s="227"/>
      <c r="Y295" s="227"/>
      <c r="Z295" s="227"/>
    </row>
    <row r="296" ht="12.0" customHeight="1">
      <c r="A296" s="227">
        <v>289.0</v>
      </c>
      <c r="B296" s="227" t="s">
        <v>1158</v>
      </c>
      <c r="C296" s="227" t="s">
        <v>68</v>
      </c>
      <c r="D296" s="227" t="s">
        <v>17</v>
      </c>
      <c r="E296" s="227">
        <v>16.0</v>
      </c>
      <c r="F296" s="227">
        <v>0.0</v>
      </c>
      <c r="G296" s="227">
        <v>0.0</v>
      </c>
      <c r="H296" s="227">
        <v>0.0</v>
      </c>
      <c r="I296" s="227">
        <v>124.0</v>
      </c>
      <c r="J296" s="227">
        <v>2.0</v>
      </c>
      <c r="K296" s="227">
        <v>4.0</v>
      </c>
      <c r="L296" s="227">
        <v>38.0</v>
      </c>
      <c r="M296" s="227">
        <v>0.0</v>
      </c>
      <c r="N296" s="227">
        <v>0.0</v>
      </c>
      <c r="O296" s="227">
        <v>1.8</v>
      </c>
      <c r="P296" s="227">
        <v>28.2</v>
      </c>
      <c r="Q296" s="227"/>
      <c r="R296" s="227"/>
      <c r="S296" s="227"/>
      <c r="T296" s="227"/>
      <c r="U296" s="3" t="str">
        <f t="shared" si="1"/>
        <v>#REF!</v>
      </c>
      <c r="V296" s="227"/>
      <c r="W296" s="227"/>
      <c r="X296" s="227"/>
      <c r="Y296" s="227"/>
      <c r="Z296" s="227"/>
    </row>
    <row r="297" ht="12.0" customHeight="1">
      <c r="A297" s="227">
        <v>290.0</v>
      </c>
      <c r="B297" s="227" t="s">
        <v>3464</v>
      </c>
      <c r="C297" s="227" t="s">
        <v>18</v>
      </c>
      <c r="D297" s="227" t="s">
        <v>34</v>
      </c>
      <c r="E297" s="227">
        <v>15.0</v>
      </c>
      <c r="F297" s="227">
        <v>0.0</v>
      </c>
      <c r="G297" s="227">
        <v>0.0</v>
      </c>
      <c r="H297" s="227">
        <v>0.0</v>
      </c>
      <c r="I297" s="227">
        <v>19.0</v>
      </c>
      <c r="J297" s="227">
        <v>0.0</v>
      </c>
      <c r="K297" s="227">
        <v>17.0</v>
      </c>
      <c r="L297" s="227">
        <v>202.0</v>
      </c>
      <c r="M297" s="227">
        <v>1.0</v>
      </c>
      <c r="N297" s="227">
        <v>0.0</v>
      </c>
      <c r="O297" s="227">
        <v>1.9</v>
      </c>
      <c r="P297" s="227">
        <v>28.1</v>
      </c>
      <c r="Q297" s="227"/>
      <c r="R297" s="227"/>
      <c r="S297" s="227"/>
      <c r="T297" s="227"/>
      <c r="U297" s="3" t="str">
        <f t="shared" si="1"/>
        <v>#REF!</v>
      </c>
      <c r="V297" s="227"/>
      <c r="W297" s="227"/>
      <c r="X297" s="227"/>
      <c r="Y297" s="227"/>
      <c r="Z297" s="227"/>
    </row>
    <row r="298" ht="12.0" customHeight="1">
      <c r="A298" s="227">
        <v>291.0</v>
      </c>
      <c r="B298" s="227" t="s">
        <v>196</v>
      </c>
      <c r="C298" s="227" t="s">
        <v>27</v>
      </c>
      <c r="D298" s="227" t="s">
        <v>61</v>
      </c>
      <c r="E298" s="227">
        <v>16.0</v>
      </c>
      <c r="F298" s="227">
        <v>0.0</v>
      </c>
      <c r="G298" s="227">
        <v>0.0</v>
      </c>
      <c r="H298" s="227">
        <v>0.0</v>
      </c>
      <c r="I298" s="227">
        <v>0.0</v>
      </c>
      <c r="J298" s="227">
        <v>0.0</v>
      </c>
      <c r="K298" s="227">
        <v>18.0</v>
      </c>
      <c r="L298" s="227">
        <v>157.0</v>
      </c>
      <c r="M298" s="227">
        <v>2.0</v>
      </c>
      <c r="N298" s="227">
        <v>0.0</v>
      </c>
      <c r="O298" s="227">
        <v>1.7</v>
      </c>
      <c r="P298" s="227">
        <v>27.7</v>
      </c>
      <c r="Q298" s="227"/>
      <c r="R298" s="227"/>
      <c r="S298" s="227"/>
      <c r="T298" s="227"/>
      <c r="U298" s="3" t="str">
        <f t="shared" si="1"/>
        <v>#REF!</v>
      </c>
      <c r="V298" s="227"/>
      <c r="W298" s="227"/>
      <c r="X298" s="227"/>
      <c r="Y298" s="227"/>
      <c r="Z298" s="227"/>
    </row>
    <row r="299" ht="12.0" customHeight="1">
      <c r="A299" s="227">
        <v>292.0</v>
      </c>
      <c r="B299" s="229" t="s">
        <v>3422</v>
      </c>
      <c r="C299" s="227" t="s">
        <v>77</v>
      </c>
      <c r="D299" s="227" t="s">
        <v>34</v>
      </c>
      <c r="E299" s="227">
        <v>13.0</v>
      </c>
      <c r="F299" s="227">
        <v>0.0</v>
      </c>
      <c r="G299" s="227">
        <v>0.0</v>
      </c>
      <c r="H299" s="227">
        <v>0.0</v>
      </c>
      <c r="I299" s="227">
        <v>42.0</v>
      </c>
      <c r="J299" s="227">
        <v>0.0</v>
      </c>
      <c r="K299" s="227">
        <v>19.0</v>
      </c>
      <c r="L299" s="227">
        <v>173.0</v>
      </c>
      <c r="M299" s="227">
        <v>1.0</v>
      </c>
      <c r="N299" s="227">
        <v>0.0</v>
      </c>
      <c r="O299" s="227">
        <v>2.1</v>
      </c>
      <c r="P299" s="227">
        <v>27.5</v>
      </c>
      <c r="Q299" s="227"/>
      <c r="R299" s="227"/>
      <c r="S299" s="227"/>
      <c r="T299" s="227"/>
      <c r="U299" s="3" t="str">
        <f t="shared" si="1"/>
        <v>#REF!</v>
      </c>
      <c r="V299" s="227"/>
      <c r="W299" s="227"/>
      <c r="X299" s="227"/>
      <c r="Y299" s="227"/>
      <c r="Z299" s="227"/>
    </row>
    <row r="300" ht="12.0" customHeight="1">
      <c r="A300" s="227">
        <v>293.0</v>
      </c>
      <c r="B300" s="227" t="s">
        <v>2267</v>
      </c>
      <c r="C300" s="227" t="s">
        <v>36</v>
      </c>
      <c r="D300" s="227" t="s">
        <v>75</v>
      </c>
      <c r="E300" s="227">
        <v>2.0</v>
      </c>
      <c r="F300" s="227">
        <v>382.0</v>
      </c>
      <c r="G300" s="227">
        <v>3.0</v>
      </c>
      <c r="H300" s="227">
        <v>0.0</v>
      </c>
      <c r="I300" s="227">
        <v>-3.0</v>
      </c>
      <c r="J300" s="227">
        <v>0.0</v>
      </c>
      <c r="K300" s="227">
        <v>0.0</v>
      </c>
      <c r="L300" s="227">
        <v>0.0</v>
      </c>
      <c r="M300" s="227">
        <v>0.0</v>
      </c>
      <c r="N300" s="227">
        <v>0.0</v>
      </c>
      <c r="O300" s="227">
        <v>13.5</v>
      </c>
      <c r="P300" s="227">
        <v>26.98</v>
      </c>
      <c r="Q300" s="227"/>
      <c r="R300" s="227"/>
      <c r="S300" s="227"/>
      <c r="T300" s="227"/>
      <c r="U300" s="3" t="str">
        <f t="shared" si="1"/>
        <v>#REF!</v>
      </c>
      <c r="V300" s="227"/>
      <c r="W300" s="227"/>
      <c r="X300" s="227"/>
      <c r="Y300" s="227"/>
      <c r="Z300" s="227"/>
    </row>
    <row r="301" ht="12.0" customHeight="1">
      <c r="A301" s="227">
        <v>294.0</v>
      </c>
      <c r="B301" s="227" t="s">
        <v>1319</v>
      </c>
      <c r="C301" s="227" t="s">
        <v>47</v>
      </c>
      <c r="D301" s="227" t="s">
        <v>34</v>
      </c>
      <c r="E301" s="227">
        <v>16.0</v>
      </c>
      <c r="F301" s="227">
        <v>0.0</v>
      </c>
      <c r="G301" s="227">
        <v>0.0</v>
      </c>
      <c r="H301" s="227">
        <v>0.0</v>
      </c>
      <c r="I301" s="227">
        <v>4.0</v>
      </c>
      <c r="J301" s="227">
        <v>0.0</v>
      </c>
      <c r="K301" s="227">
        <v>14.0</v>
      </c>
      <c r="L301" s="227">
        <v>143.0</v>
      </c>
      <c r="M301" s="227">
        <v>2.0</v>
      </c>
      <c r="N301" s="227">
        <v>0.0</v>
      </c>
      <c r="O301" s="227">
        <v>1.7</v>
      </c>
      <c r="P301" s="227">
        <v>26.7</v>
      </c>
      <c r="Q301" s="227"/>
      <c r="R301" s="227"/>
      <c r="S301" s="227"/>
      <c r="T301" s="227"/>
      <c r="U301" s="3" t="str">
        <f t="shared" si="1"/>
        <v>#REF!</v>
      </c>
      <c r="V301" s="227"/>
      <c r="W301" s="227"/>
      <c r="X301" s="227"/>
      <c r="Y301" s="227"/>
      <c r="Z301" s="227"/>
    </row>
    <row r="302" ht="12.0" customHeight="1">
      <c r="A302" s="227">
        <v>294.0</v>
      </c>
      <c r="B302" s="227" t="s">
        <v>2655</v>
      </c>
      <c r="C302" s="227" t="s">
        <v>2564</v>
      </c>
      <c r="D302" s="227" t="s">
        <v>17</v>
      </c>
      <c r="E302" s="227">
        <v>3.0</v>
      </c>
      <c r="F302" s="227">
        <v>0.0</v>
      </c>
      <c r="G302" s="227">
        <v>0.0</v>
      </c>
      <c r="H302" s="227">
        <v>0.0</v>
      </c>
      <c r="I302" s="227">
        <v>79.0</v>
      </c>
      <c r="J302" s="227">
        <v>0.0</v>
      </c>
      <c r="K302" s="227">
        <v>14.0</v>
      </c>
      <c r="L302" s="227">
        <v>128.0</v>
      </c>
      <c r="M302" s="227">
        <v>1.0</v>
      </c>
      <c r="N302" s="227">
        <v>0.0</v>
      </c>
      <c r="O302" s="227">
        <v>8.9</v>
      </c>
      <c r="P302" s="227">
        <v>26.7</v>
      </c>
      <c r="Q302" s="227"/>
      <c r="R302" s="227"/>
      <c r="S302" s="227"/>
      <c r="T302" s="227"/>
      <c r="U302" s="3" t="str">
        <f t="shared" si="1"/>
        <v>#REF!</v>
      </c>
      <c r="V302" s="227"/>
      <c r="W302" s="227"/>
      <c r="X302" s="227"/>
      <c r="Y302" s="227"/>
      <c r="Z302" s="227"/>
    </row>
    <row r="303" ht="12.0" customHeight="1">
      <c r="A303" s="227">
        <v>296.0</v>
      </c>
      <c r="B303" s="227" t="s">
        <v>3074</v>
      </c>
      <c r="C303" s="227" t="s">
        <v>39</v>
      </c>
      <c r="D303" s="227" t="s">
        <v>61</v>
      </c>
      <c r="E303" s="227">
        <v>16.0</v>
      </c>
      <c r="F303" s="227">
        <v>0.0</v>
      </c>
      <c r="G303" s="227">
        <v>0.0</v>
      </c>
      <c r="H303" s="227">
        <v>0.0</v>
      </c>
      <c r="I303" s="227">
        <v>0.0</v>
      </c>
      <c r="J303" s="227">
        <v>0.0</v>
      </c>
      <c r="K303" s="227">
        <v>18.0</v>
      </c>
      <c r="L303" s="227">
        <v>203.0</v>
      </c>
      <c r="M303" s="227">
        <v>1.0</v>
      </c>
      <c r="N303" s="227">
        <v>0.0</v>
      </c>
      <c r="O303" s="227">
        <v>1.6</v>
      </c>
      <c r="P303" s="227">
        <v>26.3</v>
      </c>
      <c r="Q303" s="227"/>
      <c r="R303" s="227"/>
      <c r="S303" s="227"/>
      <c r="T303" s="227"/>
      <c r="U303" s="3" t="str">
        <f t="shared" si="1"/>
        <v>#REF!</v>
      </c>
      <c r="V303" s="227"/>
      <c r="W303" s="227"/>
      <c r="X303" s="227"/>
      <c r="Y303" s="227"/>
      <c r="Z303" s="227"/>
    </row>
    <row r="304" ht="12.0" customHeight="1">
      <c r="A304" s="227">
        <v>297.0</v>
      </c>
      <c r="B304" s="227" t="s">
        <v>1456</v>
      </c>
      <c r="C304" s="227" t="s">
        <v>102</v>
      </c>
      <c r="D304" s="227" t="s">
        <v>61</v>
      </c>
      <c r="E304" s="227">
        <v>14.0</v>
      </c>
      <c r="F304" s="227">
        <v>0.0</v>
      </c>
      <c r="G304" s="227">
        <v>0.0</v>
      </c>
      <c r="H304" s="227">
        <v>0.0</v>
      </c>
      <c r="I304" s="227">
        <v>0.0</v>
      </c>
      <c r="J304" s="227">
        <v>0.0</v>
      </c>
      <c r="K304" s="227">
        <v>9.0</v>
      </c>
      <c r="L304" s="227">
        <v>142.0</v>
      </c>
      <c r="M304" s="227">
        <v>2.0</v>
      </c>
      <c r="N304" s="227">
        <v>0.0</v>
      </c>
      <c r="O304" s="227">
        <v>1.9</v>
      </c>
      <c r="P304" s="227">
        <v>26.2</v>
      </c>
      <c r="Q304" s="227"/>
      <c r="R304" s="227"/>
      <c r="S304" s="227"/>
      <c r="T304" s="227"/>
      <c r="U304" s="3" t="str">
        <f t="shared" si="1"/>
        <v>#REF!</v>
      </c>
      <c r="V304" s="227"/>
      <c r="W304" s="227"/>
      <c r="X304" s="227"/>
      <c r="Y304" s="227"/>
      <c r="Z304" s="227"/>
    </row>
    <row r="305" ht="12.0" customHeight="1">
      <c r="A305" s="227">
        <v>298.0</v>
      </c>
      <c r="B305" s="227" t="s">
        <v>2577</v>
      </c>
      <c r="C305" s="227" t="s">
        <v>77</v>
      </c>
      <c r="D305" s="227" t="s">
        <v>17</v>
      </c>
      <c r="E305" s="227">
        <v>5.0</v>
      </c>
      <c r="F305" s="227">
        <v>0.0</v>
      </c>
      <c r="G305" s="227">
        <v>0.0</v>
      </c>
      <c r="H305" s="227">
        <v>0.0</v>
      </c>
      <c r="I305" s="227">
        <v>138.0</v>
      </c>
      <c r="J305" s="227">
        <v>2.0</v>
      </c>
      <c r="K305" s="227">
        <v>2.0</v>
      </c>
      <c r="L305" s="227">
        <v>23.0</v>
      </c>
      <c r="M305" s="227">
        <v>0.0</v>
      </c>
      <c r="N305" s="227">
        <v>1.0</v>
      </c>
      <c r="O305" s="227">
        <v>5.2</v>
      </c>
      <c r="P305" s="227">
        <v>26.1</v>
      </c>
      <c r="Q305" s="227"/>
      <c r="R305" s="227"/>
      <c r="S305" s="227"/>
      <c r="T305" s="227"/>
      <c r="U305" s="3" t="str">
        <f t="shared" si="1"/>
        <v>#REF!</v>
      </c>
      <c r="V305" s="227"/>
      <c r="W305" s="227"/>
      <c r="X305" s="227"/>
      <c r="Y305" s="227"/>
      <c r="Z305" s="227"/>
    </row>
    <row r="306" ht="12.0" customHeight="1">
      <c r="A306" s="227">
        <v>299.0</v>
      </c>
      <c r="B306" s="227" t="s">
        <v>375</v>
      </c>
      <c r="C306" s="227" t="s">
        <v>64</v>
      </c>
      <c r="D306" s="227" t="s">
        <v>34</v>
      </c>
      <c r="E306" s="227">
        <v>11.0</v>
      </c>
      <c r="F306" s="227">
        <v>0.0</v>
      </c>
      <c r="G306" s="227">
        <v>0.0</v>
      </c>
      <c r="H306" s="227">
        <v>0.0</v>
      </c>
      <c r="I306" s="227">
        <v>0.0</v>
      </c>
      <c r="J306" s="227">
        <v>0.0</v>
      </c>
      <c r="K306" s="227">
        <v>16.0</v>
      </c>
      <c r="L306" s="227">
        <v>257.0</v>
      </c>
      <c r="M306" s="227">
        <v>0.0</v>
      </c>
      <c r="N306" s="227">
        <v>0.0</v>
      </c>
      <c r="O306" s="227">
        <v>2.3</v>
      </c>
      <c r="P306" s="227">
        <v>25.7</v>
      </c>
      <c r="Q306" s="227"/>
      <c r="R306" s="227"/>
      <c r="S306" s="227"/>
      <c r="T306" s="227"/>
      <c r="U306" s="3" t="str">
        <f t="shared" si="1"/>
        <v>#REF!</v>
      </c>
      <c r="V306" s="227"/>
      <c r="W306" s="227"/>
      <c r="X306" s="227"/>
      <c r="Y306" s="227"/>
      <c r="Z306" s="227"/>
    </row>
    <row r="307" ht="12.0" customHeight="1">
      <c r="A307" s="227">
        <v>300.0</v>
      </c>
      <c r="B307" s="227" t="s">
        <v>4744</v>
      </c>
      <c r="C307" s="227" t="s">
        <v>77</v>
      </c>
      <c r="D307" s="227" t="s">
        <v>17</v>
      </c>
      <c r="E307" s="227">
        <v>8.0</v>
      </c>
      <c r="F307" s="227">
        <v>0.0</v>
      </c>
      <c r="G307" s="227">
        <v>0.0</v>
      </c>
      <c r="H307" s="227">
        <v>0.0</v>
      </c>
      <c r="I307" s="227">
        <v>56.0</v>
      </c>
      <c r="J307" s="227">
        <v>0.0</v>
      </c>
      <c r="K307" s="227">
        <v>33.0</v>
      </c>
      <c r="L307" s="227">
        <v>200.0</v>
      </c>
      <c r="M307" s="227">
        <v>0.0</v>
      </c>
      <c r="N307" s="227">
        <v>0.0</v>
      </c>
      <c r="O307" s="227">
        <v>3.2</v>
      </c>
      <c r="P307" s="227">
        <v>25.6</v>
      </c>
      <c r="Q307" s="227"/>
      <c r="R307" s="227"/>
      <c r="S307" s="227"/>
      <c r="T307" s="227"/>
      <c r="U307" s="3" t="str">
        <f t="shared" si="1"/>
        <v>#REF!</v>
      </c>
      <c r="V307" s="227"/>
      <c r="W307" s="227"/>
      <c r="X307" s="227"/>
      <c r="Y307" s="227"/>
      <c r="Z307" s="227"/>
    </row>
    <row r="308" ht="12.0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</row>
    <row r="309" ht="12.0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</row>
    <row r="310" ht="12.0" customHeight="1">
      <c r="A310" s="227"/>
      <c r="B310" s="227"/>
      <c r="C310" s="227" t="s">
        <v>5</v>
      </c>
      <c r="D310" s="227" t="s">
        <v>4586</v>
      </c>
      <c r="E310" s="227" t="s">
        <v>5836</v>
      </c>
      <c r="F310" s="227" t="s">
        <v>5824</v>
      </c>
      <c r="G310" s="227" t="s">
        <v>5825</v>
      </c>
      <c r="H310" s="227" t="s">
        <v>5826</v>
      </c>
      <c r="I310" s="227" t="s">
        <v>5827</v>
      </c>
      <c r="J310" s="227" t="s">
        <v>5828</v>
      </c>
      <c r="K310" s="227" t="s">
        <v>5829</v>
      </c>
      <c r="L310" s="227" t="s">
        <v>5830</v>
      </c>
      <c r="M310" s="227" t="s">
        <v>5831</v>
      </c>
      <c r="N310" s="227" t="s">
        <v>5832</v>
      </c>
      <c r="O310" s="227" t="s">
        <v>5833</v>
      </c>
      <c r="P310" s="227" t="s">
        <v>5834</v>
      </c>
      <c r="Q310" s="227" t="s">
        <v>5841</v>
      </c>
      <c r="R310" s="227" t="s">
        <v>5842</v>
      </c>
      <c r="S310" s="227" t="s">
        <v>459</v>
      </c>
      <c r="T310" s="227"/>
      <c r="U310" s="3" t="s">
        <v>5843</v>
      </c>
      <c r="V310" s="227"/>
      <c r="W310" s="227"/>
      <c r="X310" s="227"/>
      <c r="Y310" s="227"/>
      <c r="Z310" s="227"/>
    </row>
    <row r="311" ht="12.0" customHeight="1">
      <c r="A311" s="227">
        <v>1.0</v>
      </c>
      <c r="B311" s="227" t="s">
        <v>4841</v>
      </c>
      <c r="C311" s="227" t="s">
        <v>68</v>
      </c>
      <c r="D311" s="227" t="s">
        <v>5844</v>
      </c>
      <c r="E311" s="227">
        <v>16.0</v>
      </c>
      <c r="F311" s="227">
        <v>52.0</v>
      </c>
      <c r="G311" s="227">
        <v>7.0</v>
      </c>
      <c r="H311" s="227">
        <v>28.5</v>
      </c>
      <c r="I311" s="227">
        <v>17.0</v>
      </c>
      <c r="J311" s="227">
        <v>111.0</v>
      </c>
      <c r="K311" s="227">
        <v>34.0</v>
      </c>
      <c r="L311" s="227">
        <v>3.0</v>
      </c>
      <c r="M311" s="227">
        <v>0.0</v>
      </c>
      <c r="N311" s="227">
        <v>2.0</v>
      </c>
      <c r="O311" s="227">
        <v>0.0</v>
      </c>
      <c r="P311" s="227">
        <v>0.0</v>
      </c>
      <c r="Q311" s="227">
        <v>10.8</v>
      </c>
      <c r="R311" s="227">
        <v>172.1</v>
      </c>
      <c r="S311" s="227" t="s">
        <v>4630</v>
      </c>
      <c r="T311" s="227"/>
      <c r="U311" s="3" t="str">
        <f t="shared" ref="U311:U610" si="2">F311*$F$4+G311*$G$4+H311*$H$4+I311*$I$4+J311*$J$4+K311*$K$4+L311*$L$4+M311*$M$4+N311*$N$4+O311*$O$4+P311*$P$4</f>
        <v>#REF!</v>
      </c>
      <c r="V311" s="227"/>
      <c r="W311" s="227"/>
      <c r="X311" s="227"/>
      <c r="Y311" s="227"/>
      <c r="Z311" s="227"/>
    </row>
    <row r="312" ht="12.0" customHeight="1">
      <c r="A312" s="227">
        <v>2.0</v>
      </c>
      <c r="B312" s="227" t="s">
        <v>5023</v>
      </c>
      <c r="C312" s="227" t="s">
        <v>77</v>
      </c>
      <c r="D312" s="227" t="s">
        <v>5845</v>
      </c>
      <c r="E312" s="227">
        <v>16.0</v>
      </c>
      <c r="F312" s="227">
        <v>97.0</v>
      </c>
      <c r="G312" s="227">
        <v>36.0</v>
      </c>
      <c r="H312" s="227">
        <v>11.5</v>
      </c>
      <c r="I312" s="227">
        <v>1.0</v>
      </c>
      <c r="J312" s="227">
        <v>13.0</v>
      </c>
      <c r="K312" s="227">
        <v>4.0</v>
      </c>
      <c r="L312" s="227">
        <v>7.0</v>
      </c>
      <c r="M312" s="227">
        <v>2.0</v>
      </c>
      <c r="N312" s="227">
        <v>3.0</v>
      </c>
      <c r="O312" s="227">
        <v>2.0</v>
      </c>
      <c r="P312" s="227">
        <v>1.0</v>
      </c>
      <c r="Q312" s="227">
        <v>10.5</v>
      </c>
      <c r="R312" s="227">
        <v>167.8</v>
      </c>
      <c r="S312" s="227" t="s">
        <v>4630</v>
      </c>
      <c r="T312" s="227"/>
      <c r="U312" s="3" t="str">
        <f t="shared" si="2"/>
        <v>#REF!</v>
      </c>
      <c r="V312" s="227"/>
      <c r="W312" s="227"/>
      <c r="X312" s="227"/>
      <c r="Y312" s="227"/>
      <c r="Z312" s="227"/>
    </row>
    <row r="313" ht="12.0" customHeight="1">
      <c r="A313" s="227">
        <v>3.0</v>
      </c>
      <c r="B313" s="227" t="s">
        <v>4844</v>
      </c>
      <c r="C313" s="227" t="s">
        <v>85</v>
      </c>
      <c r="D313" s="227" t="s">
        <v>5845</v>
      </c>
      <c r="E313" s="227">
        <v>16.0</v>
      </c>
      <c r="F313" s="227">
        <v>96.0</v>
      </c>
      <c r="G313" s="227">
        <v>36.0</v>
      </c>
      <c r="H313" s="227">
        <v>14.0</v>
      </c>
      <c r="I313" s="227">
        <v>1.5</v>
      </c>
      <c r="J313" s="227">
        <v>13.0</v>
      </c>
      <c r="K313" s="227">
        <v>12.0</v>
      </c>
      <c r="L313" s="227">
        <v>6.0</v>
      </c>
      <c r="M313" s="227">
        <v>2.0</v>
      </c>
      <c r="N313" s="227">
        <v>0.0</v>
      </c>
      <c r="O313" s="227">
        <v>1.0</v>
      </c>
      <c r="P313" s="227">
        <v>1.0</v>
      </c>
      <c r="Q313" s="227">
        <v>10.5</v>
      </c>
      <c r="R313" s="227">
        <v>167.3</v>
      </c>
      <c r="S313" s="227" t="s">
        <v>4630</v>
      </c>
      <c r="T313" s="227"/>
      <c r="U313" s="3" t="str">
        <f t="shared" si="2"/>
        <v>#REF!</v>
      </c>
      <c r="V313" s="227"/>
      <c r="W313" s="227"/>
      <c r="X313" s="227"/>
      <c r="Y313" s="227"/>
      <c r="Z313" s="227"/>
    </row>
    <row r="314" ht="12.0" customHeight="1">
      <c r="A314" s="227">
        <v>4.0</v>
      </c>
      <c r="B314" s="227" t="s">
        <v>5141</v>
      </c>
      <c r="C314" s="227" t="s">
        <v>99</v>
      </c>
      <c r="D314" s="227" t="s">
        <v>5847</v>
      </c>
      <c r="E314" s="227">
        <v>16.0</v>
      </c>
      <c r="F314" s="227">
        <v>47.0</v>
      </c>
      <c r="G314" s="227">
        <v>20.0</v>
      </c>
      <c r="H314" s="227">
        <v>18.5</v>
      </c>
      <c r="I314" s="227">
        <v>14.5</v>
      </c>
      <c r="J314" s="227">
        <v>96.0</v>
      </c>
      <c r="K314" s="227">
        <v>30.0</v>
      </c>
      <c r="L314" s="227">
        <v>3.0</v>
      </c>
      <c r="M314" s="227">
        <v>0.0</v>
      </c>
      <c r="N314" s="227">
        <v>2.0</v>
      </c>
      <c r="O314" s="227">
        <v>1.0</v>
      </c>
      <c r="P314" s="227">
        <v>1.0</v>
      </c>
      <c r="Q314" s="227">
        <v>10.1</v>
      </c>
      <c r="R314" s="227">
        <v>162.1</v>
      </c>
      <c r="S314" s="227" t="s">
        <v>4632</v>
      </c>
      <c r="T314" s="227"/>
      <c r="U314" s="3" t="str">
        <f t="shared" si="2"/>
        <v>#REF!</v>
      </c>
      <c r="V314" s="227"/>
      <c r="W314" s="227"/>
      <c r="X314" s="227"/>
      <c r="Y314" s="227"/>
      <c r="Z314" s="227"/>
    </row>
    <row r="315" ht="12.0" customHeight="1">
      <c r="A315" s="227">
        <v>5.0</v>
      </c>
      <c r="B315" s="227" t="s">
        <v>4853</v>
      </c>
      <c r="C315" s="227" t="s">
        <v>114</v>
      </c>
      <c r="D315" s="227" t="s">
        <v>5844</v>
      </c>
      <c r="E315" s="227">
        <v>16.0</v>
      </c>
      <c r="F315" s="227">
        <v>97.0</v>
      </c>
      <c r="G315" s="227">
        <v>36.0</v>
      </c>
      <c r="H315" s="227">
        <v>14.0</v>
      </c>
      <c r="I315" s="227">
        <v>5.0</v>
      </c>
      <c r="J315" s="227">
        <v>18.0</v>
      </c>
      <c r="K315" s="227">
        <v>15.0</v>
      </c>
      <c r="L315" s="227">
        <v>3.0</v>
      </c>
      <c r="M315" s="227">
        <v>0.0</v>
      </c>
      <c r="N315" s="227">
        <v>0.0</v>
      </c>
      <c r="O315" s="227">
        <v>1.0</v>
      </c>
      <c r="P315" s="227">
        <v>0.0</v>
      </c>
      <c r="Q315" s="227">
        <v>10.1</v>
      </c>
      <c r="R315" s="227">
        <v>161.8</v>
      </c>
      <c r="S315" s="227" t="s">
        <v>4630</v>
      </c>
      <c r="T315" s="227"/>
      <c r="U315" s="3" t="str">
        <f t="shared" si="2"/>
        <v>#REF!</v>
      </c>
      <c r="V315" s="227"/>
      <c r="W315" s="227"/>
      <c r="X315" s="227"/>
      <c r="Y315" s="227"/>
      <c r="Z315" s="227"/>
    </row>
    <row r="316" ht="12.0" customHeight="1">
      <c r="A316" s="227">
        <v>6.0</v>
      </c>
      <c r="B316" s="227" t="s">
        <v>5133</v>
      </c>
      <c r="C316" s="227" t="s">
        <v>31</v>
      </c>
      <c r="D316" s="227" t="s">
        <v>5847</v>
      </c>
      <c r="E316" s="227">
        <v>16.0</v>
      </c>
      <c r="F316" s="227">
        <v>48.0</v>
      </c>
      <c r="G316" s="227">
        <v>14.0</v>
      </c>
      <c r="H316" s="227">
        <v>17.0</v>
      </c>
      <c r="I316" s="227">
        <v>13.0</v>
      </c>
      <c r="J316" s="227">
        <v>91.5</v>
      </c>
      <c r="K316" s="227">
        <v>29.0</v>
      </c>
      <c r="L316" s="227">
        <v>11.0</v>
      </c>
      <c r="M316" s="227">
        <v>1.0</v>
      </c>
      <c r="N316" s="227">
        <v>1.0</v>
      </c>
      <c r="O316" s="227">
        <v>0.0</v>
      </c>
      <c r="P316" s="227">
        <v>1.0</v>
      </c>
      <c r="Q316" s="227">
        <v>9.9</v>
      </c>
      <c r="R316" s="227">
        <v>159.15</v>
      </c>
      <c r="S316" s="227" t="s">
        <v>4632</v>
      </c>
      <c r="T316" s="227"/>
      <c r="U316" s="3" t="str">
        <f t="shared" si="2"/>
        <v>#REF!</v>
      </c>
      <c r="V316" s="227"/>
      <c r="W316" s="227"/>
      <c r="X316" s="227"/>
      <c r="Y316" s="227"/>
      <c r="Z316" s="227"/>
    </row>
    <row r="317" ht="12.0" customHeight="1">
      <c r="A317" s="227">
        <v>7.0</v>
      </c>
      <c r="B317" s="227" t="s">
        <v>4847</v>
      </c>
      <c r="C317" s="227" t="s">
        <v>39</v>
      </c>
      <c r="D317" s="227" t="s">
        <v>5845</v>
      </c>
      <c r="E317" s="227">
        <v>16.0</v>
      </c>
      <c r="F317" s="227">
        <v>96.0</v>
      </c>
      <c r="G317" s="227">
        <v>49.0</v>
      </c>
      <c r="H317" s="227">
        <v>11.5</v>
      </c>
      <c r="I317" s="227">
        <v>1.0</v>
      </c>
      <c r="J317" s="227">
        <v>8.0</v>
      </c>
      <c r="K317" s="227">
        <v>2.0</v>
      </c>
      <c r="L317" s="227">
        <v>8.0</v>
      </c>
      <c r="M317" s="227">
        <v>1.0</v>
      </c>
      <c r="N317" s="227">
        <v>1.0</v>
      </c>
      <c r="O317" s="227">
        <v>2.0</v>
      </c>
      <c r="P317" s="227">
        <v>0.0</v>
      </c>
      <c r="Q317" s="227">
        <v>9.8</v>
      </c>
      <c r="R317" s="227">
        <v>156.8</v>
      </c>
      <c r="S317" s="227" t="s">
        <v>4630</v>
      </c>
      <c r="T317" s="227"/>
      <c r="U317" s="3" t="str">
        <f t="shared" si="2"/>
        <v>#REF!</v>
      </c>
      <c r="V317" s="227"/>
      <c r="W317" s="227"/>
      <c r="X317" s="227"/>
      <c r="Y317" s="227"/>
      <c r="Z317" s="227"/>
    </row>
    <row r="318" ht="12.0" customHeight="1">
      <c r="A318" s="227">
        <v>8.0</v>
      </c>
      <c r="B318" s="227" t="s">
        <v>4973</v>
      </c>
      <c r="C318" s="227" t="s">
        <v>27</v>
      </c>
      <c r="D318" s="227" t="s">
        <v>5845</v>
      </c>
      <c r="E318" s="227">
        <v>16.0</v>
      </c>
      <c r="F318" s="227">
        <v>84.0</v>
      </c>
      <c r="G318" s="227">
        <v>40.0</v>
      </c>
      <c r="H318" s="227">
        <v>12.5</v>
      </c>
      <c r="I318" s="227">
        <v>5.0</v>
      </c>
      <c r="J318" s="227">
        <v>23.0</v>
      </c>
      <c r="K318" s="227">
        <v>9.0</v>
      </c>
      <c r="L318" s="227">
        <v>5.0</v>
      </c>
      <c r="M318" s="227">
        <v>0.0</v>
      </c>
      <c r="N318" s="227">
        <v>0.0</v>
      </c>
      <c r="O318" s="227">
        <v>2.0</v>
      </c>
      <c r="P318" s="227">
        <v>1.0</v>
      </c>
      <c r="Q318" s="227">
        <v>9.7</v>
      </c>
      <c r="R318" s="227">
        <v>154.8</v>
      </c>
      <c r="S318" s="227" t="s">
        <v>4630</v>
      </c>
      <c r="T318" s="227"/>
      <c r="U318" s="3" t="str">
        <f t="shared" si="2"/>
        <v>#REF!</v>
      </c>
      <c r="V318" s="227"/>
      <c r="W318" s="227"/>
      <c r="X318" s="227"/>
      <c r="Y318" s="227"/>
      <c r="Z318" s="227"/>
    </row>
    <row r="319" ht="12.0" customHeight="1">
      <c r="A319" s="227">
        <v>9.0</v>
      </c>
      <c r="B319" s="227" t="s">
        <v>5853</v>
      </c>
      <c r="C319" s="227" t="s">
        <v>23</v>
      </c>
      <c r="D319" s="227" t="s">
        <v>5847</v>
      </c>
      <c r="E319" s="227">
        <v>16.0</v>
      </c>
      <c r="F319" s="227">
        <v>36.0</v>
      </c>
      <c r="G319" s="227">
        <v>23.0</v>
      </c>
      <c r="H319" s="227">
        <v>17.5</v>
      </c>
      <c r="I319" s="227">
        <v>14.5</v>
      </c>
      <c r="J319" s="227">
        <v>163.0</v>
      </c>
      <c r="K319" s="227">
        <v>27.0</v>
      </c>
      <c r="L319" s="227">
        <v>1.0</v>
      </c>
      <c r="M319" s="227">
        <v>0.0</v>
      </c>
      <c r="N319" s="227">
        <v>3.0</v>
      </c>
      <c r="O319" s="227">
        <v>2.0</v>
      </c>
      <c r="P319" s="227">
        <v>0.0</v>
      </c>
      <c r="Q319" s="227">
        <v>9.6</v>
      </c>
      <c r="R319" s="227">
        <v>153.3</v>
      </c>
      <c r="S319" s="227" t="s">
        <v>4632</v>
      </c>
      <c r="T319" s="227"/>
      <c r="U319" s="3" t="str">
        <f t="shared" si="2"/>
        <v>#REF!</v>
      </c>
      <c r="V319" s="227"/>
      <c r="W319" s="227"/>
      <c r="X319" s="227"/>
      <c r="Y319" s="227"/>
      <c r="Z319" s="227"/>
    </row>
    <row r="320" ht="12.0" customHeight="1">
      <c r="A320" s="227">
        <v>10.0</v>
      </c>
      <c r="B320" s="227" t="s">
        <v>5042</v>
      </c>
      <c r="C320" s="227" t="s">
        <v>41</v>
      </c>
      <c r="D320" s="227" t="s">
        <v>5844</v>
      </c>
      <c r="E320" s="227">
        <v>16.0</v>
      </c>
      <c r="F320" s="227">
        <v>87.0</v>
      </c>
      <c r="G320" s="227">
        <v>52.0</v>
      </c>
      <c r="H320" s="227">
        <v>9.0</v>
      </c>
      <c r="I320" s="227">
        <v>3.5</v>
      </c>
      <c r="J320" s="227">
        <v>13.5</v>
      </c>
      <c r="K320" s="227">
        <v>6.0</v>
      </c>
      <c r="L320" s="227">
        <v>5.0</v>
      </c>
      <c r="M320" s="227">
        <v>0.0</v>
      </c>
      <c r="N320" s="227">
        <v>2.0</v>
      </c>
      <c r="O320" s="227">
        <v>1.0</v>
      </c>
      <c r="P320" s="227">
        <v>0.0</v>
      </c>
      <c r="Q320" s="227">
        <v>9.4</v>
      </c>
      <c r="R320" s="227">
        <v>150.35</v>
      </c>
      <c r="S320" s="227" t="s">
        <v>4630</v>
      </c>
      <c r="T320" s="227"/>
      <c r="U320" s="3" t="str">
        <f t="shared" si="2"/>
        <v>#REF!</v>
      </c>
      <c r="V320" s="227"/>
      <c r="W320" s="227"/>
      <c r="X320" s="227"/>
      <c r="Y320" s="227"/>
      <c r="Z320" s="227"/>
    </row>
    <row r="321" ht="12.0" customHeight="1">
      <c r="A321" s="227">
        <v>11.0</v>
      </c>
      <c r="B321" s="227" t="s">
        <v>4861</v>
      </c>
      <c r="C321" s="227" t="s">
        <v>53</v>
      </c>
      <c r="D321" s="227" t="s">
        <v>5845</v>
      </c>
      <c r="E321" s="227">
        <v>16.0</v>
      </c>
      <c r="F321" s="227">
        <v>91.0</v>
      </c>
      <c r="G321" s="227">
        <v>47.0</v>
      </c>
      <c r="H321" s="227">
        <v>11.5</v>
      </c>
      <c r="I321" s="227">
        <v>1.0</v>
      </c>
      <c r="J321" s="227">
        <v>0.0</v>
      </c>
      <c r="K321" s="227">
        <v>0.0</v>
      </c>
      <c r="L321" s="227">
        <v>10.0</v>
      </c>
      <c r="M321" s="227">
        <v>3.0</v>
      </c>
      <c r="N321" s="227">
        <v>1.0</v>
      </c>
      <c r="O321" s="227">
        <v>0.0</v>
      </c>
      <c r="P321" s="227">
        <v>0.0</v>
      </c>
      <c r="Q321" s="227">
        <v>9.4</v>
      </c>
      <c r="R321" s="227">
        <v>150.0</v>
      </c>
      <c r="S321" s="227" t="s">
        <v>4630</v>
      </c>
      <c r="T321" s="227"/>
      <c r="U321" s="3" t="str">
        <f t="shared" si="2"/>
        <v>#REF!</v>
      </c>
      <c r="V321" s="227"/>
      <c r="W321" s="227"/>
      <c r="X321" s="227"/>
      <c r="Y321" s="227"/>
      <c r="Z321" s="227"/>
    </row>
    <row r="322" ht="12.0" customHeight="1">
      <c r="A322" s="227">
        <v>12.0</v>
      </c>
      <c r="B322" s="227" t="s">
        <v>5685</v>
      </c>
      <c r="C322" s="227" t="s">
        <v>117</v>
      </c>
      <c r="D322" s="227" t="s">
        <v>5849</v>
      </c>
      <c r="E322" s="227">
        <v>16.0</v>
      </c>
      <c r="F322" s="227">
        <v>93.0</v>
      </c>
      <c r="G322" s="227">
        <v>28.0</v>
      </c>
      <c r="H322" s="227">
        <v>5.5</v>
      </c>
      <c r="I322" s="227">
        <v>1.5</v>
      </c>
      <c r="J322" s="227">
        <v>4.5</v>
      </c>
      <c r="K322" s="227">
        <v>1.0</v>
      </c>
      <c r="L322" s="227">
        <v>5.0</v>
      </c>
      <c r="M322" s="227">
        <v>2.0</v>
      </c>
      <c r="N322" s="227">
        <v>0.0</v>
      </c>
      <c r="O322" s="227">
        <v>3.0</v>
      </c>
      <c r="P322" s="227">
        <v>2.0</v>
      </c>
      <c r="Q322" s="227">
        <v>9.3</v>
      </c>
      <c r="R322" s="227">
        <v>148.95</v>
      </c>
      <c r="S322" s="227" t="s">
        <v>4631</v>
      </c>
      <c r="T322" s="227"/>
      <c r="U322" s="3" t="str">
        <f t="shared" si="2"/>
        <v>#REF!</v>
      </c>
      <c r="V322" s="227"/>
      <c r="W322" s="227"/>
      <c r="X322" s="227"/>
      <c r="Y322" s="227"/>
      <c r="Z322" s="227"/>
    </row>
    <row r="323" ht="12.0" customHeight="1">
      <c r="A323" s="227">
        <v>13.0</v>
      </c>
      <c r="B323" s="227" t="s">
        <v>4842</v>
      </c>
      <c r="C323" s="227" t="s">
        <v>18</v>
      </c>
      <c r="D323" s="227" t="s">
        <v>5845</v>
      </c>
      <c r="E323" s="227">
        <v>15.0</v>
      </c>
      <c r="F323" s="227">
        <v>74.0</v>
      </c>
      <c r="G323" s="227">
        <v>51.0</v>
      </c>
      <c r="H323" s="227">
        <v>9.5</v>
      </c>
      <c r="I323" s="227">
        <v>1.5</v>
      </c>
      <c r="J323" s="227">
        <v>6.0</v>
      </c>
      <c r="K323" s="227">
        <v>5.0</v>
      </c>
      <c r="L323" s="227">
        <v>6.0</v>
      </c>
      <c r="M323" s="227">
        <v>3.0</v>
      </c>
      <c r="N323" s="227">
        <v>1.0</v>
      </c>
      <c r="O323" s="227">
        <v>2.0</v>
      </c>
      <c r="P323" s="227">
        <v>1.0</v>
      </c>
      <c r="Q323" s="227">
        <v>9.8</v>
      </c>
      <c r="R323" s="227">
        <v>147.6</v>
      </c>
      <c r="S323" s="227" t="s">
        <v>4630</v>
      </c>
      <c r="T323" s="227"/>
      <c r="U323" s="3" t="str">
        <f t="shared" si="2"/>
        <v>#REF!</v>
      </c>
      <c r="V323" s="227"/>
      <c r="W323" s="227"/>
      <c r="X323" s="227"/>
      <c r="Y323" s="227"/>
      <c r="Z323" s="227"/>
    </row>
    <row r="324" ht="12.0" customHeight="1">
      <c r="A324" s="227">
        <v>14.0</v>
      </c>
      <c r="B324" s="227" t="s">
        <v>4843</v>
      </c>
      <c r="C324" s="227" t="s">
        <v>41</v>
      </c>
      <c r="D324" s="227" t="s">
        <v>5845</v>
      </c>
      <c r="E324" s="227">
        <v>16.0</v>
      </c>
      <c r="F324" s="227">
        <v>86.0</v>
      </c>
      <c r="G324" s="227">
        <v>57.0</v>
      </c>
      <c r="H324" s="227">
        <v>6.0</v>
      </c>
      <c r="I324" s="227">
        <v>3.0</v>
      </c>
      <c r="J324" s="227">
        <v>18.0</v>
      </c>
      <c r="K324" s="227">
        <v>6.0</v>
      </c>
      <c r="L324" s="227">
        <v>3.0</v>
      </c>
      <c r="M324" s="227">
        <v>1.0</v>
      </c>
      <c r="N324" s="227">
        <v>2.0</v>
      </c>
      <c r="O324" s="227">
        <v>0.0</v>
      </c>
      <c r="P324" s="227">
        <v>0.0</v>
      </c>
      <c r="Q324" s="227">
        <v>9.1</v>
      </c>
      <c r="R324" s="227">
        <v>146.3</v>
      </c>
      <c r="S324" s="227" t="s">
        <v>4630</v>
      </c>
      <c r="T324" s="227"/>
      <c r="U324" s="3" t="str">
        <f t="shared" si="2"/>
        <v>#REF!</v>
      </c>
      <c r="V324" s="227"/>
      <c r="W324" s="227"/>
      <c r="X324" s="227"/>
      <c r="Y324" s="227"/>
      <c r="Z324" s="227"/>
    </row>
    <row r="325" ht="12.0" customHeight="1">
      <c r="A325" s="227">
        <v>15.0</v>
      </c>
      <c r="B325" s="227" t="s">
        <v>4870</v>
      </c>
      <c r="C325" s="227" t="s">
        <v>50</v>
      </c>
      <c r="D325" s="227" t="s">
        <v>5844</v>
      </c>
      <c r="E325" s="227">
        <v>16.0</v>
      </c>
      <c r="F325" s="227">
        <v>61.0</v>
      </c>
      <c r="G325" s="227">
        <v>17.0</v>
      </c>
      <c r="H325" s="227">
        <v>15.0</v>
      </c>
      <c r="I325" s="227">
        <v>10.5</v>
      </c>
      <c r="J325" s="227">
        <v>75.5</v>
      </c>
      <c r="K325" s="227">
        <v>22.0</v>
      </c>
      <c r="L325" s="227">
        <v>3.0</v>
      </c>
      <c r="M325" s="227">
        <v>0.0</v>
      </c>
      <c r="N325" s="227">
        <v>1.0</v>
      </c>
      <c r="O325" s="227">
        <v>1.0</v>
      </c>
      <c r="P325" s="227">
        <v>0.0</v>
      </c>
      <c r="Q325" s="227">
        <v>9.0</v>
      </c>
      <c r="R325" s="227">
        <v>144.05</v>
      </c>
      <c r="S325" s="227" t="s">
        <v>4630</v>
      </c>
      <c r="T325" s="227"/>
      <c r="U325" s="3" t="str">
        <f t="shared" si="2"/>
        <v>#REF!</v>
      </c>
      <c r="V325" s="227"/>
      <c r="W325" s="227"/>
      <c r="X325" s="227"/>
      <c r="Y325" s="227"/>
      <c r="Z325" s="227"/>
    </row>
    <row r="326" ht="12.0" customHeight="1">
      <c r="A326" s="227">
        <v>16.0</v>
      </c>
      <c r="B326" s="227" t="s">
        <v>5139</v>
      </c>
      <c r="C326" s="227" t="s">
        <v>81</v>
      </c>
      <c r="D326" s="227" t="s">
        <v>5847</v>
      </c>
      <c r="E326" s="227">
        <v>16.0</v>
      </c>
      <c r="F326" s="227">
        <v>54.0</v>
      </c>
      <c r="G326" s="227">
        <v>16.0</v>
      </c>
      <c r="H326" s="227">
        <v>14.5</v>
      </c>
      <c r="I326" s="227">
        <v>12.5</v>
      </c>
      <c r="J326" s="227">
        <v>64.0</v>
      </c>
      <c r="K326" s="227">
        <v>23.0</v>
      </c>
      <c r="L326" s="227">
        <v>1.0</v>
      </c>
      <c r="M326" s="227">
        <v>0.0</v>
      </c>
      <c r="N326" s="227">
        <v>3.0</v>
      </c>
      <c r="O326" s="227">
        <v>1.0</v>
      </c>
      <c r="P326" s="227">
        <v>0.0</v>
      </c>
      <c r="Q326" s="227">
        <v>9.0</v>
      </c>
      <c r="R326" s="227">
        <v>143.9</v>
      </c>
      <c r="S326" s="227" t="s">
        <v>4632</v>
      </c>
      <c r="T326" s="227"/>
      <c r="U326" s="3" t="str">
        <f t="shared" si="2"/>
        <v>#REF!</v>
      </c>
      <c r="V326" s="227"/>
      <c r="W326" s="227"/>
      <c r="X326" s="227"/>
      <c r="Y326" s="227"/>
      <c r="Z326" s="227"/>
    </row>
    <row r="327" ht="12.0" customHeight="1">
      <c r="A327" s="227">
        <v>17.0</v>
      </c>
      <c r="B327" s="227" t="s">
        <v>5021</v>
      </c>
      <c r="C327" s="227" t="s">
        <v>107</v>
      </c>
      <c r="D327" s="227" t="s">
        <v>5847</v>
      </c>
      <c r="E327" s="227">
        <v>16.0</v>
      </c>
      <c r="F327" s="227">
        <v>41.0</v>
      </c>
      <c r="G327" s="227">
        <v>18.0</v>
      </c>
      <c r="H327" s="227">
        <v>23.0</v>
      </c>
      <c r="I327" s="227">
        <v>9.5</v>
      </c>
      <c r="J327" s="227">
        <v>67.0</v>
      </c>
      <c r="K327" s="227">
        <v>22.0</v>
      </c>
      <c r="L327" s="227">
        <v>2.0</v>
      </c>
      <c r="M327" s="227">
        <v>0.0</v>
      </c>
      <c r="N327" s="227">
        <v>2.0</v>
      </c>
      <c r="O327" s="227">
        <v>2.0</v>
      </c>
      <c r="P327" s="227">
        <v>1.0</v>
      </c>
      <c r="Q327" s="227">
        <v>8.8</v>
      </c>
      <c r="R327" s="227">
        <v>140.7</v>
      </c>
      <c r="S327" s="227" t="s">
        <v>4632</v>
      </c>
      <c r="T327" s="227"/>
      <c r="U327" s="3" t="str">
        <f t="shared" si="2"/>
        <v>#REF!</v>
      </c>
      <c r="V327" s="227"/>
      <c r="W327" s="227"/>
      <c r="X327" s="227"/>
      <c r="Y327" s="227"/>
      <c r="Z327" s="227"/>
    </row>
    <row r="328" ht="12.0" customHeight="1">
      <c r="A328" s="227">
        <v>18.0</v>
      </c>
      <c r="B328" s="227" t="s">
        <v>5019</v>
      </c>
      <c r="C328" s="227" t="s">
        <v>99</v>
      </c>
      <c r="D328" s="227" t="s">
        <v>5844</v>
      </c>
      <c r="E328" s="227">
        <v>14.0</v>
      </c>
      <c r="F328" s="227">
        <v>76.0</v>
      </c>
      <c r="G328" s="227">
        <v>26.0</v>
      </c>
      <c r="H328" s="227">
        <v>11.5</v>
      </c>
      <c r="I328" s="227">
        <v>1.0</v>
      </c>
      <c r="J328" s="227">
        <v>1.0</v>
      </c>
      <c r="K328" s="227">
        <v>2.0</v>
      </c>
      <c r="L328" s="227">
        <v>5.0</v>
      </c>
      <c r="M328" s="227">
        <v>3.0</v>
      </c>
      <c r="N328" s="227">
        <v>1.0</v>
      </c>
      <c r="O328" s="227">
        <v>2.0</v>
      </c>
      <c r="P328" s="227">
        <v>2.0</v>
      </c>
      <c r="Q328" s="227">
        <v>10.0</v>
      </c>
      <c r="R328" s="227">
        <v>139.6</v>
      </c>
      <c r="S328" s="227" t="s">
        <v>4630</v>
      </c>
      <c r="T328" s="227"/>
      <c r="U328" s="3" t="str">
        <f t="shared" si="2"/>
        <v>#REF!</v>
      </c>
      <c r="V328" s="227"/>
      <c r="W328" s="227"/>
      <c r="X328" s="227"/>
      <c r="Y328" s="227"/>
      <c r="Z328" s="227"/>
    </row>
    <row r="329" ht="12.0" customHeight="1">
      <c r="A329" s="227">
        <v>19.0</v>
      </c>
      <c r="B329" s="227" t="s">
        <v>5147</v>
      </c>
      <c r="C329" s="227" t="s">
        <v>99</v>
      </c>
      <c r="D329" s="227" t="s">
        <v>5847</v>
      </c>
      <c r="E329" s="227">
        <v>16.0</v>
      </c>
      <c r="F329" s="227">
        <v>24.0</v>
      </c>
      <c r="G329" s="227">
        <v>6.0</v>
      </c>
      <c r="H329" s="227">
        <v>16.0</v>
      </c>
      <c r="I329" s="227">
        <v>12.0</v>
      </c>
      <c r="J329" s="227">
        <v>88.0</v>
      </c>
      <c r="K329" s="227">
        <v>28.0</v>
      </c>
      <c r="L329" s="227">
        <v>0.0</v>
      </c>
      <c r="M329" s="227">
        <v>0.0</v>
      </c>
      <c r="N329" s="227">
        <v>7.0</v>
      </c>
      <c r="O329" s="227">
        <v>2.0</v>
      </c>
      <c r="P329" s="227">
        <v>1.0</v>
      </c>
      <c r="Q329" s="227">
        <v>8.6</v>
      </c>
      <c r="R329" s="227">
        <v>136.8</v>
      </c>
      <c r="S329" s="227" t="s">
        <v>4632</v>
      </c>
      <c r="T329" s="227"/>
      <c r="U329" s="3" t="str">
        <f t="shared" si="2"/>
        <v>#REF!</v>
      </c>
      <c r="V329" s="227"/>
      <c r="W329" s="227"/>
      <c r="X329" s="227"/>
      <c r="Y329" s="227"/>
      <c r="Z329" s="227"/>
    </row>
    <row r="330" ht="12.0" customHeight="1">
      <c r="A330" s="227">
        <v>20.0</v>
      </c>
      <c r="B330" s="227" t="s">
        <v>4985</v>
      </c>
      <c r="C330" s="227" t="s">
        <v>2564</v>
      </c>
      <c r="D330" s="227" t="s">
        <v>5845</v>
      </c>
      <c r="E330" s="227">
        <v>13.0</v>
      </c>
      <c r="F330" s="227">
        <v>84.0</v>
      </c>
      <c r="G330" s="227">
        <v>43.0</v>
      </c>
      <c r="H330" s="227">
        <v>13.5</v>
      </c>
      <c r="I330" s="227">
        <v>2.5</v>
      </c>
      <c r="J330" s="227">
        <v>11.0</v>
      </c>
      <c r="K330" s="227">
        <v>5.0</v>
      </c>
      <c r="L330" s="227">
        <v>2.0</v>
      </c>
      <c r="M330" s="227">
        <v>0.0</v>
      </c>
      <c r="N330" s="227">
        <v>1.0</v>
      </c>
      <c r="O330" s="227">
        <v>0.0</v>
      </c>
      <c r="P330" s="227">
        <v>0.0</v>
      </c>
      <c r="Q330" s="227">
        <v>10.4</v>
      </c>
      <c r="R330" s="227">
        <v>135.1</v>
      </c>
      <c r="S330" s="227" t="s">
        <v>4630</v>
      </c>
      <c r="T330" s="227"/>
      <c r="U330" s="3" t="str">
        <f t="shared" si="2"/>
        <v>#REF!</v>
      </c>
      <c r="V330" s="227"/>
      <c r="W330" s="227"/>
      <c r="X330" s="227"/>
      <c r="Y330" s="227"/>
      <c r="Z330" s="227"/>
    </row>
    <row r="331" ht="12.0" customHeight="1">
      <c r="A331" s="227">
        <v>21.0</v>
      </c>
      <c r="B331" s="227" t="s">
        <v>5176</v>
      </c>
      <c r="C331" s="227" t="s">
        <v>81</v>
      </c>
      <c r="D331" s="227" t="s">
        <v>5847</v>
      </c>
      <c r="E331" s="227">
        <v>16.0</v>
      </c>
      <c r="F331" s="227">
        <v>43.0</v>
      </c>
      <c r="G331" s="227">
        <v>13.0</v>
      </c>
      <c r="H331" s="227">
        <v>17.5</v>
      </c>
      <c r="I331" s="227">
        <v>10.5</v>
      </c>
      <c r="J331" s="227">
        <v>87.5</v>
      </c>
      <c r="K331" s="227">
        <v>24.0</v>
      </c>
      <c r="L331" s="227">
        <v>1.0</v>
      </c>
      <c r="M331" s="227">
        <v>0.0</v>
      </c>
      <c r="N331" s="227">
        <v>0.0</v>
      </c>
      <c r="O331" s="227">
        <v>2.0</v>
      </c>
      <c r="P331" s="227">
        <v>1.0</v>
      </c>
      <c r="Q331" s="227">
        <v>8.4</v>
      </c>
      <c r="R331" s="227">
        <v>133.75</v>
      </c>
      <c r="S331" s="227" t="s">
        <v>4632</v>
      </c>
      <c r="T331" s="227"/>
      <c r="U331" s="3" t="str">
        <f t="shared" si="2"/>
        <v>#REF!</v>
      </c>
      <c r="V331" s="227"/>
      <c r="W331" s="227"/>
      <c r="X331" s="227"/>
      <c r="Y331" s="227"/>
      <c r="Z331" s="227"/>
    </row>
    <row r="332" ht="12.0" customHeight="1">
      <c r="A332" s="227">
        <v>22.0</v>
      </c>
      <c r="B332" s="227" t="s">
        <v>4884</v>
      </c>
      <c r="C332" s="227" t="s">
        <v>102</v>
      </c>
      <c r="D332" s="227" t="s">
        <v>5844</v>
      </c>
      <c r="E332" s="227">
        <v>16.0</v>
      </c>
      <c r="F332" s="227">
        <v>51.0</v>
      </c>
      <c r="G332" s="227">
        <v>6.0</v>
      </c>
      <c r="H332" s="227">
        <v>18.0</v>
      </c>
      <c r="I332" s="227">
        <v>10.0</v>
      </c>
      <c r="J332" s="227">
        <v>64.5</v>
      </c>
      <c r="K332" s="227">
        <v>23.0</v>
      </c>
      <c r="L332" s="227">
        <v>3.0</v>
      </c>
      <c r="M332" s="227">
        <v>0.0</v>
      </c>
      <c r="N332" s="227">
        <v>2.0</v>
      </c>
      <c r="O332" s="227">
        <v>1.0</v>
      </c>
      <c r="P332" s="227">
        <v>0.0</v>
      </c>
      <c r="Q332" s="227">
        <v>8.3</v>
      </c>
      <c r="R332" s="227">
        <v>133.45</v>
      </c>
      <c r="S332" s="227" t="s">
        <v>4630</v>
      </c>
      <c r="T332" s="227"/>
      <c r="U332" s="3" t="str">
        <f t="shared" si="2"/>
        <v>#REF!</v>
      </c>
      <c r="V332" s="227"/>
      <c r="W332" s="227"/>
      <c r="X332" s="227"/>
      <c r="Y332" s="227"/>
      <c r="Z332" s="227"/>
    </row>
    <row r="333" ht="12.0" customHeight="1">
      <c r="A333" s="227">
        <v>23.0</v>
      </c>
      <c r="B333" s="227" t="s">
        <v>4839</v>
      </c>
      <c r="C333" s="227" t="s">
        <v>58</v>
      </c>
      <c r="D333" s="227" t="s">
        <v>5845</v>
      </c>
      <c r="E333" s="227">
        <v>13.0</v>
      </c>
      <c r="F333" s="227">
        <v>75.0</v>
      </c>
      <c r="G333" s="227">
        <v>25.0</v>
      </c>
      <c r="H333" s="227">
        <v>8.0</v>
      </c>
      <c r="I333" s="227">
        <v>0.0</v>
      </c>
      <c r="J333" s="227">
        <v>0.0</v>
      </c>
      <c r="K333" s="227">
        <v>3.0</v>
      </c>
      <c r="L333" s="227">
        <v>1.0</v>
      </c>
      <c r="M333" s="227">
        <v>0.0</v>
      </c>
      <c r="N333" s="227">
        <v>4.0</v>
      </c>
      <c r="O333" s="227">
        <v>5.0</v>
      </c>
      <c r="P333" s="227">
        <v>1.0</v>
      </c>
      <c r="Q333" s="227">
        <v>10.2</v>
      </c>
      <c r="R333" s="227">
        <v>132.5</v>
      </c>
      <c r="S333" s="227" t="s">
        <v>4630</v>
      </c>
      <c r="T333" s="227"/>
      <c r="U333" s="3" t="str">
        <f t="shared" si="2"/>
        <v>#REF!</v>
      </c>
      <c r="V333" s="227"/>
      <c r="W333" s="227"/>
      <c r="X333" s="227"/>
      <c r="Y333" s="227"/>
      <c r="Z333" s="227"/>
    </row>
    <row r="334" ht="12.0" customHeight="1">
      <c r="A334" s="227">
        <v>24.0</v>
      </c>
      <c r="B334" s="229" t="s">
        <v>5131</v>
      </c>
      <c r="C334" s="227" t="s">
        <v>95</v>
      </c>
      <c r="D334" s="227" t="s">
        <v>5850</v>
      </c>
      <c r="E334" s="227">
        <v>14.0</v>
      </c>
      <c r="F334" s="227">
        <v>32.0</v>
      </c>
      <c r="G334" s="227">
        <v>9.0</v>
      </c>
      <c r="H334" s="227">
        <v>18.0</v>
      </c>
      <c r="I334" s="227">
        <v>11.0</v>
      </c>
      <c r="J334" s="227">
        <v>95.0</v>
      </c>
      <c r="K334" s="227">
        <v>27.0</v>
      </c>
      <c r="L334" s="227">
        <v>1.0</v>
      </c>
      <c r="M334" s="227">
        <v>0.0</v>
      </c>
      <c r="N334" s="227">
        <v>5.0</v>
      </c>
      <c r="O334" s="227">
        <v>1.0</v>
      </c>
      <c r="P334" s="227">
        <v>0.0</v>
      </c>
      <c r="Q334" s="227">
        <v>9.4</v>
      </c>
      <c r="R334" s="227">
        <v>132.0</v>
      </c>
      <c r="S334" s="227" t="s">
        <v>4632</v>
      </c>
      <c r="T334" s="227"/>
      <c r="U334" s="3" t="str">
        <f t="shared" si="2"/>
        <v>#REF!</v>
      </c>
      <c r="V334" s="227"/>
      <c r="W334" s="227"/>
      <c r="X334" s="227"/>
      <c r="Y334" s="227"/>
      <c r="Z334" s="227"/>
    </row>
    <row r="335" ht="12.0" customHeight="1">
      <c r="A335" s="227">
        <v>25.0</v>
      </c>
      <c r="B335" s="227" t="s">
        <v>4959</v>
      </c>
      <c r="C335" s="227" t="s">
        <v>90</v>
      </c>
      <c r="D335" s="227" t="s">
        <v>5845</v>
      </c>
      <c r="E335" s="227">
        <v>16.0</v>
      </c>
      <c r="F335" s="227">
        <v>69.0</v>
      </c>
      <c r="G335" s="227">
        <v>20.0</v>
      </c>
      <c r="H335" s="227">
        <v>10.5</v>
      </c>
      <c r="I335" s="227">
        <v>8.0</v>
      </c>
      <c r="J335" s="227">
        <v>63.0</v>
      </c>
      <c r="K335" s="227">
        <v>14.0</v>
      </c>
      <c r="L335" s="227">
        <v>1.0</v>
      </c>
      <c r="M335" s="227">
        <v>1.0</v>
      </c>
      <c r="N335" s="227">
        <v>0.0</v>
      </c>
      <c r="O335" s="227">
        <v>0.0</v>
      </c>
      <c r="P335" s="227">
        <v>0.0</v>
      </c>
      <c r="Q335" s="227">
        <v>8.1</v>
      </c>
      <c r="R335" s="227">
        <v>129.8</v>
      </c>
      <c r="S335" s="227" t="s">
        <v>4630</v>
      </c>
      <c r="T335" s="227"/>
      <c r="U335" s="3" t="str">
        <f t="shared" si="2"/>
        <v>#REF!</v>
      </c>
      <c r="V335" s="227"/>
      <c r="W335" s="227"/>
      <c r="X335" s="227"/>
      <c r="Y335" s="227"/>
      <c r="Z335" s="227"/>
    </row>
    <row r="336" ht="12.0" customHeight="1">
      <c r="A336" s="227">
        <v>26.0</v>
      </c>
      <c r="B336" s="229" t="s">
        <v>5073</v>
      </c>
      <c r="C336" s="227" t="s">
        <v>50</v>
      </c>
      <c r="D336" s="227" t="s">
        <v>5845</v>
      </c>
      <c r="E336" s="227">
        <v>15.0</v>
      </c>
      <c r="F336" s="227">
        <v>81.0</v>
      </c>
      <c r="G336" s="227">
        <v>47.0</v>
      </c>
      <c r="H336" s="227">
        <v>6.5</v>
      </c>
      <c r="I336" s="227">
        <v>1.5</v>
      </c>
      <c r="J336" s="227">
        <v>3.5</v>
      </c>
      <c r="K336" s="227">
        <v>5.0</v>
      </c>
      <c r="L336" s="227">
        <v>3.0</v>
      </c>
      <c r="M336" s="227">
        <v>1.0</v>
      </c>
      <c r="N336" s="227">
        <v>0.0</v>
      </c>
      <c r="O336" s="227">
        <v>1.0</v>
      </c>
      <c r="P336" s="227">
        <v>0.0</v>
      </c>
      <c r="Q336" s="227">
        <v>8.6</v>
      </c>
      <c r="R336" s="227">
        <v>128.35</v>
      </c>
      <c r="S336" s="227" t="s">
        <v>4630</v>
      </c>
      <c r="T336" s="227"/>
      <c r="U336" s="3" t="str">
        <f t="shared" si="2"/>
        <v>#REF!</v>
      </c>
      <c r="V336" s="227"/>
      <c r="W336" s="227"/>
      <c r="X336" s="227"/>
      <c r="Y336" s="227"/>
      <c r="Z336" s="227"/>
    </row>
    <row r="337" ht="12.0" customHeight="1">
      <c r="A337" s="227">
        <v>27.0</v>
      </c>
      <c r="B337" s="227" t="s">
        <v>5695</v>
      </c>
      <c r="C337" s="227" t="s">
        <v>53</v>
      </c>
      <c r="D337" s="227" t="s">
        <v>5849</v>
      </c>
      <c r="E337" s="227">
        <v>16.0</v>
      </c>
      <c r="F337" s="227">
        <v>83.0</v>
      </c>
      <c r="G337" s="227">
        <v>33.0</v>
      </c>
      <c r="H337" s="227">
        <v>4.5</v>
      </c>
      <c r="I337" s="227">
        <v>0.0</v>
      </c>
      <c r="J337" s="227">
        <v>0.0</v>
      </c>
      <c r="K337" s="227">
        <v>0.0</v>
      </c>
      <c r="L337" s="227">
        <v>6.0</v>
      </c>
      <c r="M337" s="227">
        <v>1.0</v>
      </c>
      <c r="N337" s="227">
        <v>3.0</v>
      </c>
      <c r="O337" s="227">
        <v>2.0</v>
      </c>
      <c r="P337" s="227">
        <v>0.0</v>
      </c>
      <c r="Q337" s="227">
        <v>8.0</v>
      </c>
      <c r="R337" s="227">
        <v>128.0</v>
      </c>
      <c r="S337" s="227" t="s">
        <v>4631</v>
      </c>
      <c r="T337" s="227"/>
      <c r="U337" s="3" t="str">
        <f t="shared" si="2"/>
        <v>#REF!</v>
      </c>
      <c r="V337" s="227"/>
      <c r="W337" s="227"/>
      <c r="X337" s="227"/>
      <c r="Y337" s="227"/>
      <c r="Z337" s="227"/>
    </row>
    <row r="338" ht="12.0" customHeight="1">
      <c r="A338" s="227">
        <v>28.0</v>
      </c>
      <c r="B338" s="227" t="s">
        <v>5483</v>
      </c>
      <c r="C338" s="227" t="s">
        <v>123</v>
      </c>
      <c r="D338" s="227" t="s">
        <v>5849</v>
      </c>
      <c r="E338" s="227">
        <v>15.0</v>
      </c>
      <c r="F338" s="227">
        <v>63.0</v>
      </c>
      <c r="G338" s="227">
        <v>32.0</v>
      </c>
      <c r="H338" s="227">
        <v>4.0</v>
      </c>
      <c r="I338" s="227">
        <v>2.0</v>
      </c>
      <c r="J338" s="227">
        <v>18.0</v>
      </c>
      <c r="K338" s="227">
        <v>2.0</v>
      </c>
      <c r="L338" s="227">
        <v>13.0</v>
      </c>
      <c r="M338" s="227">
        <v>5.0</v>
      </c>
      <c r="N338" s="227">
        <v>0.0</v>
      </c>
      <c r="O338" s="227">
        <v>1.0</v>
      </c>
      <c r="P338" s="227">
        <v>1.0</v>
      </c>
      <c r="Q338" s="227">
        <v>8.5</v>
      </c>
      <c r="R338" s="227">
        <v>127.8</v>
      </c>
      <c r="S338" s="227" t="s">
        <v>4631</v>
      </c>
      <c r="T338" s="227"/>
      <c r="U338" s="3" t="str">
        <f t="shared" si="2"/>
        <v>#REF!</v>
      </c>
      <c r="V338" s="227"/>
      <c r="W338" s="227"/>
      <c r="X338" s="227"/>
      <c r="Y338" s="227"/>
      <c r="Z338" s="227"/>
    </row>
    <row r="339" ht="12.0" customHeight="1">
      <c r="A339" s="227">
        <v>29.0</v>
      </c>
      <c r="B339" s="227" t="s">
        <v>4862</v>
      </c>
      <c r="C339" s="227" t="s">
        <v>36</v>
      </c>
      <c r="D339" s="227" t="s">
        <v>5845</v>
      </c>
      <c r="E339" s="227">
        <v>16.0</v>
      </c>
      <c r="F339" s="227">
        <v>67.0</v>
      </c>
      <c r="G339" s="227">
        <v>47.0</v>
      </c>
      <c r="H339" s="227">
        <v>9.0</v>
      </c>
      <c r="I339" s="227">
        <v>1.0</v>
      </c>
      <c r="J339" s="227">
        <v>13.0</v>
      </c>
      <c r="K339" s="227">
        <v>6.0</v>
      </c>
      <c r="L339" s="227">
        <v>6.0</v>
      </c>
      <c r="M339" s="227">
        <v>1.0</v>
      </c>
      <c r="N339" s="227">
        <v>1.0</v>
      </c>
      <c r="O339" s="227">
        <v>0.0</v>
      </c>
      <c r="P339" s="227">
        <v>1.0</v>
      </c>
      <c r="Q339" s="227">
        <v>7.9</v>
      </c>
      <c r="R339" s="227">
        <v>126.8</v>
      </c>
      <c r="S339" s="227" t="s">
        <v>4630</v>
      </c>
      <c r="T339" s="227"/>
      <c r="U339" s="3" t="str">
        <f t="shared" si="2"/>
        <v>#REF!</v>
      </c>
      <c r="V339" s="227"/>
      <c r="W339" s="227"/>
      <c r="X339" s="227"/>
      <c r="Y339" s="227"/>
      <c r="Z339" s="227"/>
    </row>
    <row r="340" ht="12.0" customHeight="1">
      <c r="A340" s="227">
        <v>30.0</v>
      </c>
      <c r="B340" s="227" t="s">
        <v>4865</v>
      </c>
      <c r="C340" s="227" t="s">
        <v>70</v>
      </c>
      <c r="D340" s="227" t="s">
        <v>5844</v>
      </c>
      <c r="E340" s="227">
        <v>16.0</v>
      </c>
      <c r="F340" s="227">
        <v>78.0</v>
      </c>
      <c r="G340" s="227">
        <v>32.0</v>
      </c>
      <c r="H340" s="227">
        <v>9.5</v>
      </c>
      <c r="I340" s="227">
        <v>1.0</v>
      </c>
      <c r="J340" s="227">
        <v>2.0</v>
      </c>
      <c r="K340" s="227">
        <v>4.0</v>
      </c>
      <c r="L340" s="227">
        <v>2.0</v>
      </c>
      <c r="M340" s="227">
        <v>1.0</v>
      </c>
      <c r="N340" s="227">
        <v>0.0</v>
      </c>
      <c r="O340" s="227">
        <v>4.0</v>
      </c>
      <c r="P340" s="227">
        <v>0.0</v>
      </c>
      <c r="Q340" s="227">
        <v>7.9</v>
      </c>
      <c r="R340" s="227">
        <v>126.7</v>
      </c>
      <c r="S340" s="227" t="s">
        <v>4630</v>
      </c>
      <c r="T340" s="227"/>
      <c r="U340" s="3" t="str">
        <f t="shared" si="2"/>
        <v>#REF!</v>
      </c>
      <c r="V340" s="227"/>
      <c r="W340" s="227"/>
      <c r="X340" s="227"/>
      <c r="Y340" s="227"/>
      <c r="Z340" s="227"/>
    </row>
    <row r="341" ht="12.0" customHeight="1">
      <c r="A341" s="227">
        <v>31.0</v>
      </c>
      <c r="B341" s="227" t="s">
        <v>4951</v>
      </c>
      <c r="C341" s="227" t="s">
        <v>123</v>
      </c>
      <c r="D341" s="227" t="s">
        <v>5844</v>
      </c>
      <c r="E341" s="227">
        <v>16.0</v>
      </c>
      <c r="F341" s="227">
        <v>84.0</v>
      </c>
      <c r="G341" s="227">
        <v>60.0</v>
      </c>
      <c r="H341" s="227">
        <v>7.5</v>
      </c>
      <c r="I341" s="227">
        <v>0.0</v>
      </c>
      <c r="J341" s="227">
        <v>0.0</v>
      </c>
      <c r="K341" s="227">
        <v>2.0</v>
      </c>
      <c r="L341" s="227">
        <v>3.0</v>
      </c>
      <c r="M341" s="227">
        <v>0.0</v>
      </c>
      <c r="N341" s="227">
        <v>0.0</v>
      </c>
      <c r="O341" s="227">
        <v>0.0</v>
      </c>
      <c r="P341" s="227">
        <v>0.0</v>
      </c>
      <c r="Q341" s="227">
        <v>7.9</v>
      </c>
      <c r="R341" s="227">
        <v>126.5</v>
      </c>
      <c r="S341" s="227" t="s">
        <v>4630</v>
      </c>
      <c r="T341" s="227"/>
      <c r="U341" s="3" t="str">
        <f t="shared" si="2"/>
        <v>#REF!</v>
      </c>
      <c r="V341" s="227"/>
      <c r="W341" s="227"/>
      <c r="X341" s="227"/>
      <c r="Y341" s="227"/>
      <c r="Z341" s="227"/>
    </row>
    <row r="342" ht="12.0" customHeight="1">
      <c r="A342" s="227">
        <v>31.0</v>
      </c>
      <c r="B342" s="227" t="s">
        <v>5450</v>
      </c>
      <c r="C342" s="227" t="s">
        <v>27</v>
      </c>
      <c r="D342" s="227" t="s">
        <v>5848</v>
      </c>
      <c r="E342" s="227">
        <v>16.0</v>
      </c>
      <c r="F342" s="227">
        <v>62.0</v>
      </c>
      <c r="G342" s="227">
        <v>25.0</v>
      </c>
      <c r="H342" s="227">
        <v>3.0</v>
      </c>
      <c r="I342" s="227">
        <v>0.0</v>
      </c>
      <c r="J342" s="227">
        <v>0.0</v>
      </c>
      <c r="K342" s="227">
        <v>3.0</v>
      </c>
      <c r="L342" s="227">
        <v>16.0</v>
      </c>
      <c r="M342" s="227">
        <v>8.0</v>
      </c>
      <c r="N342" s="227">
        <v>0.0</v>
      </c>
      <c r="O342" s="227">
        <v>2.0</v>
      </c>
      <c r="P342" s="227">
        <v>0.0</v>
      </c>
      <c r="Q342" s="227">
        <v>7.9</v>
      </c>
      <c r="R342" s="227">
        <v>126.5</v>
      </c>
      <c r="S342" s="227" t="s">
        <v>4631</v>
      </c>
      <c r="T342" s="227"/>
      <c r="U342" s="3" t="str">
        <f t="shared" si="2"/>
        <v>#REF!</v>
      </c>
      <c r="V342" s="227"/>
      <c r="W342" s="227"/>
      <c r="X342" s="227"/>
      <c r="Y342" s="227"/>
      <c r="Z342" s="227"/>
    </row>
    <row r="343" ht="12.0" customHeight="1">
      <c r="A343" s="227">
        <v>33.0</v>
      </c>
      <c r="B343" s="227" t="s">
        <v>4895</v>
      </c>
      <c r="C343" s="227" t="s">
        <v>77</v>
      </c>
      <c r="D343" s="227" t="s">
        <v>5844</v>
      </c>
      <c r="E343" s="227">
        <v>16.0</v>
      </c>
      <c r="F343" s="227">
        <v>50.0</v>
      </c>
      <c r="G343" s="227">
        <v>10.0</v>
      </c>
      <c r="H343" s="227">
        <v>18.0</v>
      </c>
      <c r="I343" s="227">
        <v>8.0</v>
      </c>
      <c r="J343" s="227">
        <v>70.0</v>
      </c>
      <c r="K343" s="227">
        <v>18.0</v>
      </c>
      <c r="L343" s="227">
        <v>3.0</v>
      </c>
      <c r="M343" s="227">
        <v>0.0</v>
      </c>
      <c r="N343" s="227">
        <v>2.0</v>
      </c>
      <c r="O343" s="227">
        <v>1.0</v>
      </c>
      <c r="P343" s="227">
        <v>0.0</v>
      </c>
      <c r="Q343" s="227">
        <v>7.9</v>
      </c>
      <c r="R343" s="227">
        <v>126.0</v>
      </c>
      <c r="S343" s="227" t="s">
        <v>4630</v>
      </c>
      <c r="T343" s="227"/>
      <c r="U343" s="3" t="str">
        <f t="shared" si="2"/>
        <v>#REF!</v>
      </c>
      <c r="V343" s="227"/>
      <c r="W343" s="227"/>
      <c r="X343" s="227"/>
      <c r="Y343" s="227"/>
      <c r="Z343" s="227"/>
    </row>
    <row r="344" ht="12.0" customHeight="1">
      <c r="A344" s="227">
        <v>34.0</v>
      </c>
      <c r="B344" s="227" t="s">
        <v>4916</v>
      </c>
      <c r="C344" s="227" t="s">
        <v>2564</v>
      </c>
      <c r="D344" s="227" t="s">
        <v>5844</v>
      </c>
      <c r="E344" s="227">
        <v>16.0</v>
      </c>
      <c r="F344" s="227">
        <v>34.0</v>
      </c>
      <c r="G344" s="227">
        <v>12.0</v>
      </c>
      <c r="H344" s="227">
        <v>17.0</v>
      </c>
      <c r="I344" s="227">
        <v>13.0</v>
      </c>
      <c r="J344" s="227">
        <v>73.5</v>
      </c>
      <c r="K344" s="227">
        <v>18.0</v>
      </c>
      <c r="L344" s="227">
        <v>2.0</v>
      </c>
      <c r="M344" s="227">
        <v>1.0</v>
      </c>
      <c r="N344" s="227">
        <v>2.0</v>
      </c>
      <c r="O344" s="227">
        <v>0.0</v>
      </c>
      <c r="P344" s="227">
        <v>1.0</v>
      </c>
      <c r="Q344" s="227">
        <v>7.8</v>
      </c>
      <c r="R344" s="227">
        <v>125.35</v>
      </c>
      <c r="S344" s="227" t="s">
        <v>4630</v>
      </c>
      <c r="T344" s="227"/>
      <c r="U344" s="3" t="str">
        <f t="shared" si="2"/>
        <v>#REF!</v>
      </c>
      <c r="V344" s="227"/>
      <c r="W344" s="227"/>
      <c r="X344" s="227"/>
      <c r="Y344" s="227"/>
      <c r="Z344" s="227"/>
    </row>
    <row r="345" ht="12.0" customHeight="1">
      <c r="A345" s="227">
        <v>35.0</v>
      </c>
      <c r="B345" s="227" t="s">
        <v>5026</v>
      </c>
      <c r="C345" s="227" t="s">
        <v>47</v>
      </c>
      <c r="D345" s="227" t="s">
        <v>5847</v>
      </c>
      <c r="E345" s="227">
        <v>15.0</v>
      </c>
      <c r="F345" s="227">
        <v>46.0</v>
      </c>
      <c r="G345" s="227">
        <v>13.0</v>
      </c>
      <c r="H345" s="227">
        <v>15.0</v>
      </c>
      <c r="I345" s="227">
        <v>9.5</v>
      </c>
      <c r="J345" s="227">
        <v>54.0</v>
      </c>
      <c r="K345" s="227">
        <v>20.0</v>
      </c>
      <c r="L345" s="227">
        <v>4.0</v>
      </c>
      <c r="M345" s="227">
        <v>0.0</v>
      </c>
      <c r="N345" s="227">
        <v>0.0</v>
      </c>
      <c r="O345" s="227">
        <v>1.0</v>
      </c>
      <c r="P345" s="227">
        <v>1.0</v>
      </c>
      <c r="Q345" s="227">
        <v>8.3</v>
      </c>
      <c r="R345" s="227">
        <v>124.9</v>
      </c>
      <c r="S345" s="227" t="s">
        <v>4632</v>
      </c>
      <c r="T345" s="227"/>
      <c r="U345" s="3" t="str">
        <f t="shared" si="2"/>
        <v>#REF!</v>
      </c>
      <c r="V345" s="227"/>
      <c r="W345" s="227"/>
      <c r="X345" s="227"/>
      <c r="Y345" s="227"/>
      <c r="Z345" s="227"/>
    </row>
    <row r="346" ht="12.0" customHeight="1">
      <c r="A346" s="227">
        <v>36.0</v>
      </c>
      <c r="B346" s="227" t="s">
        <v>2208</v>
      </c>
      <c r="C346" s="227" t="s">
        <v>102</v>
      </c>
      <c r="D346" s="227" t="s">
        <v>5845</v>
      </c>
      <c r="E346" s="227">
        <v>16.0</v>
      </c>
      <c r="F346" s="227">
        <v>76.0</v>
      </c>
      <c r="G346" s="227">
        <v>31.0</v>
      </c>
      <c r="H346" s="227">
        <v>6.0</v>
      </c>
      <c r="I346" s="227">
        <v>3.0</v>
      </c>
      <c r="J346" s="227">
        <v>10.0</v>
      </c>
      <c r="K346" s="227">
        <v>4.0</v>
      </c>
      <c r="L346" s="227">
        <v>4.0</v>
      </c>
      <c r="M346" s="227">
        <v>0.0</v>
      </c>
      <c r="N346" s="227">
        <v>1.0</v>
      </c>
      <c r="O346" s="227">
        <v>1.0</v>
      </c>
      <c r="P346" s="227">
        <v>1.0</v>
      </c>
      <c r="Q346" s="227">
        <v>7.8</v>
      </c>
      <c r="R346" s="227">
        <v>124.5</v>
      </c>
      <c r="S346" s="227" t="s">
        <v>4630</v>
      </c>
      <c r="T346" s="227"/>
      <c r="U346" s="3" t="str">
        <f t="shared" si="2"/>
        <v>#REF!</v>
      </c>
      <c r="V346" s="227"/>
      <c r="W346" s="227"/>
      <c r="X346" s="227"/>
      <c r="Y346" s="227"/>
      <c r="Z346" s="227"/>
    </row>
    <row r="347" ht="12.0" customHeight="1">
      <c r="A347" s="227">
        <v>37.0</v>
      </c>
      <c r="B347" s="227" t="s">
        <v>5025</v>
      </c>
      <c r="C347" s="227" t="s">
        <v>77</v>
      </c>
      <c r="D347" s="227" t="s">
        <v>5847</v>
      </c>
      <c r="E347" s="227">
        <v>16.0</v>
      </c>
      <c r="F347" s="227">
        <v>37.0</v>
      </c>
      <c r="G347" s="227">
        <v>12.0</v>
      </c>
      <c r="H347" s="227">
        <v>12.0</v>
      </c>
      <c r="I347" s="227">
        <v>11.0</v>
      </c>
      <c r="J347" s="227">
        <v>71.5</v>
      </c>
      <c r="K347" s="227">
        <v>19.0</v>
      </c>
      <c r="L347" s="227">
        <v>4.0</v>
      </c>
      <c r="M347" s="227">
        <v>0.0</v>
      </c>
      <c r="N347" s="227">
        <v>4.0</v>
      </c>
      <c r="O347" s="227">
        <v>0.0</v>
      </c>
      <c r="P347" s="227">
        <v>0.0</v>
      </c>
      <c r="Q347" s="227">
        <v>7.4</v>
      </c>
      <c r="R347" s="227">
        <v>119.15</v>
      </c>
      <c r="S347" s="227" t="s">
        <v>4632</v>
      </c>
      <c r="T347" s="227"/>
      <c r="U347" s="3" t="str">
        <f t="shared" si="2"/>
        <v>#REF!</v>
      </c>
      <c r="V347" s="227"/>
      <c r="W347" s="227"/>
      <c r="X347" s="227"/>
      <c r="Y347" s="227"/>
      <c r="Z347" s="227"/>
    </row>
    <row r="348" ht="12.0" customHeight="1">
      <c r="A348" s="227">
        <v>38.0</v>
      </c>
      <c r="B348" s="227" t="s">
        <v>5135</v>
      </c>
      <c r="C348" s="227" t="s">
        <v>90</v>
      </c>
      <c r="D348" s="227" t="s">
        <v>5850</v>
      </c>
      <c r="E348" s="227">
        <v>15.0</v>
      </c>
      <c r="F348" s="227">
        <v>30.0</v>
      </c>
      <c r="G348" s="227">
        <v>15.0</v>
      </c>
      <c r="H348" s="227">
        <v>17.5</v>
      </c>
      <c r="I348" s="227">
        <v>12.0</v>
      </c>
      <c r="J348" s="227">
        <v>71.0</v>
      </c>
      <c r="K348" s="227">
        <v>24.0</v>
      </c>
      <c r="L348" s="227">
        <v>3.0</v>
      </c>
      <c r="M348" s="227">
        <v>0.0</v>
      </c>
      <c r="N348" s="227">
        <v>1.0</v>
      </c>
      <c r="O348" s="227">
        <v>1.0</v>
      </c>
      <c r="P348" s="227">
        <v>0.0</v>
      </c>
      <c r="Q348" s="227">
        <v>7.9</v>
      </c>
      <c r="R348" s="227">
        <v>119.1</v>
      </c>
      <c r="S348" s="227" t="s">
        <v>4632</v>
      </c>
      <c r="T348" s="227"/>
      <c r="U348" s="3" t="str">
        <f t="shared" si="2"/>
        <v>#REF!</v>
      </c>
      <c r="V348" s="227"/>
      <c r="W348" s="227"/>
      <c r="X348" s="227"/>
      <c r="Y348" s="227"/>
      <c r="Z348" s="227"/>
    </row>
    <row r="349" ht="12.0" customHeight="1">
      <c r="A349" s="227">
        <v>39.0</v>
      </c>
      <c r="B349" s="227" t="s">
        <v>4882</v>
      </c>
      <c r="C349" s="227" t="s">
        <v>95</v>
      </c>
      <c r="D349" s="227" t="s">
        <v>5845</v>
      </c>
      <c r="E349" s="227">
        <v>15.0</v>
      </c>
      <c r="F349" s="227">
        <v>63.0</v>
      </c>
      <c r="G349" s="227">
        <v>32.0</v>
      </c>
      <c r="H349" s="227">
        <v>4.0</v>
      </c>
      <c r="I349" s="227">
        <v>2.0</v>
      </c>
      <c r="J349" s="227">
        <v>18.0</v>
      </c>
      <c r="K349" s="227">
        <v>5.0</v>
      </c>
      <c r="L349" s="227">
        <v>10.0</v>
      </c>
      <c r="M349" s="227">
        <v>1.0</v>
      </c>
      <c r="N349" s="227">
        <v>1.0</v>
      </c>
      <c r="O349" s="227">
        <v>1.0</v>
      </c>
      <c r="P349" s="227">
        <v>1.0</v>
      </c>
      <c r="Q349" s="227">
        <v>7.9</v>
      </c>
      <c r="R349" s="227">
        <v>118.8</v>
      </c>
      <c r="S349" s="227" t="s">
        <v>4630</v>
      </c>
      <c r="T349" s="227"/>
      <c r="U349" s="3" t="str">
        <f t="shared" si="2"/>
        <v>#REF!</v>
      </c>
      <c r="V349" s="227"/>
      <c r="W349" s="227"/>
      <c r="X349" s="227"/>
      <c r="Y349" s="227"/>
      <c r="Z349" s="227"/>
    </row>
    <row r="350" ht="12.0" customHeight="1">
      <c r="A350" s="227">
        <v>40.0</v>
      </c>
      <c r="B350" s="227" t="s">
        <v>4982</v>
      </c>
      <c r="C350" s="227" t="s">
        <v>117</v>
      </c>
      <c r="D350" s="227" t="s">
        <v>5845</v>
      </c>
      <c r="E350" s="227">
        <v>16.0</v>
      </c>
      <c r="F350" s="227">
        <v>79.0</v>
      </c>
      <c r="G350" s="227">
        <v>36.0</v>
      </c>
      <c r="H350" s="227">
        <v>6.5</v>
      </c>
      <c r="I350" s="227">
        <v>1.0</v>
      </c>
      <c r="J350" s="227">
        <v>0.0</v>
      </c>
      <c r="K350" s="227">
        <v>5.0</v>
      </c>
      <c r="L350" s="227">
        <v>1.0</v>
      </c>
      <c r="M350" s="227">
        <v>0.0</v>
      </c>
      <c r="N350" s="227">
        <v>2.0</v>
      </c>
      <c r="O350" s="227">
        <v>0.0</v>
      </c>
      <c r="P350" s="227">
        <v>0.0</v>
      </c>
      <c r="Q350" s="227">
        <v>7.3</v>
      </c>
      <c r="R350" s="227">
        <v>117.5</v>
      </c>
      <c r="S350" s="227" t="s">
        <v>4630</v>
      </c>
      <c r="T350" s="227"/>
      <c r="U350" s="3" t="str">
        <f t="shared" si="2"/>
        <v>#REF!</v>
      </c>
      <c r="V350" s="227"/>
      <c r="W350" s="227"/>
      <c r="X350" s="227"/>
      <c r="Y350" s="227"/>
      <c r="Z350" s="227"/>
    </row>
    <row r="351" ht="12.0" customHeight="1">
      <c r="A351" s="227">
        <v>40.0</v>
      </c>
      <c r="B351" s="227" t="s">
        <v>5462</v>
      </c>
      <c r="C351" s="227" t="s">
        <v>20</v>
      </c>
      <c r="D351" s="227" t="s">
        <v>5849</v>
      </c>
      <c r="E351" s="227">
        <v>15.0</v>
      </c>
      <c r="F351" s="227">
        <v>78.0</v>
      </c>
      <c r="G351" s="227">
        <v>26.0</v>
      </c>
      <c r="H351" s="227">
        <v>3.5</v>
      </c>
      <c r="I351" s="227">
        <v>0.0</v>
      </c>
      <c r="J351" s="227">
        <v>0.0</v>
      </c>
      <c r="K351" s="227">
        <v>2.0</v>
      </c>
      <c r="L351" s="227">
        <v>6.0</v>
      </c>
      <c r="M351" s="227">
        <v>2.0</v>
      </c>
      <c r="N351" s="227">
        <v>1.0</v>
      </c>
      <c r="O351" s="227">
        <v>2.0</v>
      </c>
      <c r="P351" s="227">
        <v>0.0</v>
      </c>
      <c r="Q351" s="227">
        <v>7.8</v>
      </c>
      <c r="R351" s="227">
        <v>117.5</v>
      </c>
      <c r="S351" s="227" t="s">
        <v>4631</v>
      </c>
      <c r="T351" s="227"/>
      <c r="U351" s="3" t="str">
        <f t="shared" si="2"/>
        <v>#REF!</v>
      </c>
      <c r="V351" s="227"/>
      <c r="W351" s="227"/>
      <c r="X351" s="227"/>
      <c r="Y351" s="227"/>
      <c r="Z351" s="227"/>
    </row>
    <row r="352" ht="12.0" customHeight="1">
      <c r="A352" s="227">
        <v>42.0</v>
      </c>
      <c r="B352" s="227" t="s">
        <v>5138</v>
      </c>
      <c r="C352" s="227" t="s">
        <v>36</v>
      </c>
      <c r="D352" s="227" t="s">
        <v>5847</v>
      </c>
      <c r="E352" s="227">
        <v>15.0</v>
      </c>
      <c r="F352" s="227">
        <v>31.0</v>
      </c>
      <c r="G352" s="227">
        <v>14.0</v>
      </c>
      <c r="H352" s="227">
        <v>15.5</v>
      </c>
      <c r="I352" s="227">
        <v>13.0</v>
      </c>
      <c r="J352" s="227">
        <v>76.0</v>
      </c>
      <c r="K352" s="227">
        <v>26.0</v>
      </c>
      <c r="L352" s="227">
        <v>1.0</v>
      </c>
      <c r="M352" s="227">
        <v>0.0</v>
      </c>
      <c r="N352" s="227">
        <v>1.0</v>
      </c>
      <c r="O352" s="227">
        <v>0.0</v>
      </c>
      <c r="P352" s="227">
        <v>0.0</v>
      </c>
      <c r="Q352" s="227">
        <v>7.8</v>
      </c>
      <c r="R352" s="227">
        <v>117.1</v>
      </c>
      <c r="S352" s="227" t="s">
        <v>4632</v>
      </c>
      <c r="T352" s="227"/>
      <c r="U352" s="3" t="str">
        <f t="shared" si="2"/>
        <v>#REF!</v>
      </c>
      <c r="V352" s="227"/>
      <c r="W352" s="227"/>
      <c r="X352" s="227"/>
      <c r="Y352" s="227"/>
      <c r="Z352" s="227"/>
    </row>
    <row r="353" ht="12.0" customHeight="1">
      <c r="A353" s="227">
        <v>43.0</v>
      </c>
      <c r="B353" s="227" t="s">
        <v>5012</v>
      </c>
      <c r="C353" s="227" t="s">
        <v>114</v>
      </c>
      <c r="D353" s="227" t="s">
        <v>4630</v>
      </c>
      <c r="E353" s="227">
        <v>15.0</v>
      </c>
      <c r="F353" s="227">
        <v>67.0</v>
      </c>
      <c r="G353" s="227">
        <v>28.0</v>
      </c>
      <c r="H353" s="227">
        <v>10.0</v>
      </c>
      <c r="I353" s="227">
        <v>3.0</v>
      </c>
      <c r="J353" s="227">
        <v>18.0</v>
      </c>
      <c r="K353" s="227">
        <v>7.0</v>
      </c>
      <c r="L353" s="227">
        <v>3.0</v>
      </c>
      <c r="M353" s="227">
        <v>0.0</v>
      </c>
      <c r="N353" s="227">
        <v>2.0</v>
      </c>
      <c r="O353" s="227">
        <v>0.0</v>
      </c>
      <c r="P353" s="227">
        <v>0.0</v>
      </c>
      <c r="Q353" s="227">
        <v>7.7</v>
      </c>
      <c r="R353" s="227">
        <v>114.8</v>
      </c>
      <c r="S353" s="227" t="s">
        <v>4630</v>
      </c>
      <c r="T353" s="227"/>
      <c r="U353" s="3" t="str">
        <f t="shared" si="2"/>
        <v>#REF!</v>
      </c>
      <c r="V353" s="227"/>
      <c r="W353" s="227"/>
      <c r="X353" s="227"/>
      <c r="Y353" s="227"/>
      <c r="Z353" s="227"/>
    </row>
    <row r="354" ht="12.0" customHeight="1">
      <c r="A354" s="227">
        <v>44.0</v>
      </c>
      <c r="B354" s="227" t="s">
        <v>5151</v>
      </c>
      <c r="C354" s="227" t="s">
        <v>66</v>
      </c>
      <c r="D354" s="227" t="s">
        <v>5847</v>
      </c>
      <c r="E354" s="227">
        <v>15.0</v>
      </c>
      <c r="F354" s="227">
        <v>33.0</v>
      </c>
      <c r="G354" s="227">
        <v>14.0</v>
      </c>
      <c r="H354" s="227">
        <v>18.0</v>
      </c>
      <c r="I354" s="227">
        <v>9.5</v>
      </c>
      <c r="J354" s="227">
        <v>67.5</v>
      </c>
      <c r="K354" s="227">
        <v>14.0</v>
      </c>
      <c r="L354" s="227">
        <v>2.0</v>
      </c>
      <c r="M354" s="227">
        <v>0.0</v>
      </c>
      <c r="N354" s="227">
        <v>2.0</v>
      </c>
      <c r="O354" s="227">
        <v>1.0</v>
      </c>
      <c r="P354" s="227">
        <v>1.0</v>
      </c>
      <c r="Q354" s="227">
        <v>7.6</v>
      </c>
      <c r="R354" s="227">
        <v>114.75</v>
      </c>
      <c r="S354" s="227" t="s">
        <v>4632</v>
      </c>
      <c r="T354" s="227"/>
      <c r="U354" s="3" t="str">
        <f t="shared" si="2"/>
        <v>#REF!</v>
      </c>
      <c r="V354" s="227"/>
      <c r="W354" s="227"/>
      <c r="X354" s="227"/>
      <c r="Y354" s="227"/>
      <c r="Z354" s="227"/>
    </row>
    <row r="355" ht="12.0" customHeight="1">
      <c r="A355" s="227">
        <v>45.0</v>
      </c>
      <c r="B355" s="227" t="s">
        <v>5166</v>
      </c>
      <c r="C355" s="227" t="s">
        <v>140</v>
      </c>
      <c r="D355" s="227" t="s">
        <v>5847</v>
      </c>
      <c r="E355" s="227">
        <v>14.0</v>
      </c>
      <c r="F355" s="227">
        <v>45.0</v>
      </c>
      <c r="G355" s="227">
        <v>17.0</v>
      </c>
      <c r="H355" s="227">
        <v>10.5</v>
      </c>
      <c r="I355" s="227">
        <v>6.5</v>
      </c>
      <c r="J355" s="227">
        <v>26.0</v>
      </c>
      <c r="K355" s="227">
        <v>26.0</v>
      </c>
      <c r="L355" s="227">
        <v>3.0</v>
      </c>
      <c r="M355" s="227">
        <v>0.0</v>
      </c>
      <c r="N355" s="227">
        <v>2.0</v>
      </c>
      <c r="O355" s="227">
        <v>0.0</v>
      </c>
      <c r="P355" s="227">
        <v>0.0</v>
      </c>
      <c r="Q355" s="227">
        <v>8.2</v>
      </c>
      <c r="R355" s="227">
        <v>114.6</v>
      </c>
      <c r="S355" s="227" t="s">
        <v>4632</v>
      </c>
      <c r="T355" s="227"/>
      <c r="U355" s="3" t="str">
        <f t="shared" si="2"/>
        <v>#REF!</v>
      </c>
      <c r="V355" s="227"/>
      <c r="W355" s="227"/>
      <c r="X355" s="227"/>
      <c r="Y355" s="227"/>
      <c r="Z355" s="227"/>
    </row>
    <row r="356" ht="12.0" customHeight="1">
      <c r="A356" s="227">
        <v>46.0</v>
      </c>
      <c r="B356" s="227" t="s">
        <v>4929</v>
      </c>
      <c r="C356" s="227" t="s">
        <v>20</v>
      </c>
      <c r="D356" s="227" t="s">
        <v>5844</v>
      </c>
      <c r="E356" s="227">
        <v>16.0</v>
      </c>
      <c r="F356" s="227">
        <v>47.0</v>
      </c>
      <c r="G356" s="227">
        <v>21.0</v>
      </c>
      <c r="H356" s="227">
        <v>12.0</v>
      </c>
      <c r="I356" s="227">
        <v>8.0</v>
      </c>
      <c r="J356" s="227">
        <v>49.5</v>
      </c>
      <c r="K356" s="227">
        <v>13.0</v>
      </c>
      <c r="L356" s="227">
        <v>5.0</v>
      </c>
      <c r="M356" s="227">
        <v>0.0</v>
      </c>
      <c r="N356" s="227">
        <v>2.0</v>
      </c>
      <c r="O356" s="227">
        <v>0.0</v>
      </c>
      <c r="P356" s="227">
        <v>0.0</v>
      </c>
      <c r="Q356" s="227">
        <v>7.2</v>
      </c>
      <c r="R356" s="227">
        <v>114.45</v>
      </c>
      <c r="S356" s="227" t="s">
        <v>4630</v>
      </c>
      <c r="T356" s="227"/>
      <c r="U356" s="3" t="str">
        <f t="shared" si="2"/>
        <v>#REF!</v>
      </c>
      <c r="V356" s="227"/>
      <c r="W356" s="227"/>
      <c r="X356" s="227"/>
      <c r="Y356" s="227"/>
      <c r="Z356" s="227"/>
    </row>
    <row r="357" ht="12.0" customHeight="1">
      <c r="A357" s="227">
        <v>47.0</v>
      </c>
      <c r="B357" s="227" t="s">
        <v>5703</v>
      </c>
      <c r="C357" s="227" t="s">
        <v>90</v>
      </c>
      <c r="D357" s="227" t="s">
        <v>5848</v>
      </c>
      <c r="E357" s="227">
        <v>16.0</v>
      </c>
      <c r="F357" s="227">
        <v>71.0</v>
      </c>
      <c r="G357" s="227">
        <v>21.0</v>
      </c>
      <c r="H357" s="227">
        <v>7.5</v>
      </c>
      <c r="I357" s="227">
        <v>1.0</v>
      </c>
      <c r="J357" s="227">
        <v>12.0</v>
      </c>
      <c r="K357" s="227">
        <v>2.0</v>
      </c>
      <c r="L357" s="227">
        <v>8.0</v>
      </c>
      <c r="M357" s="227">
        <v>3.0</v>
      </c>
      <c r="N357" s="227">
        <v>1.0</v>
      </c>
      <c r="O357" s="227">
        <v>0.0</v>
      </c>
      <c r="P357" s="227">
        <v>0.0</v>
      </c>
      <c r="Q357" s="227">
        <v>7.1</v>
      </c>
      <c r="R357" s="227">
        <v>114.2</v>
      </c>
      <c r="S357" s="227" t="s">
        <v>4631</v>
      </c>
      <c r="T357" s="227"/>
      <c r="U357" s="3" t="str">
        <f t="shared" si="2"/>
        <v>#REF!</v>
      </c>
      <c r="V357" s="227"/>
      <c r="W357" s="227"/>
      <c r="X357" s="227"/>
      <c r="Y357" s="227"/>
      <c r="Z357" s="227"/>
    </row>
    <row r="358" ht="12.0" customHeight="1">
      <c r="A358" s="227">
        <v>48.0</v>
      </c>
      <c r="B358" s="227" t="s">
        <v>5708</v>
      </c>
      <c r="C358" s="227" t="s">
        <v>70</v>
      </c>
      <c r="D358" s="227" t="s">
        <v>5848</v>
      </c>
      <c r="E358" s="227">
        <v>16.0</v>
      </c>
      <c r="F358" s="227">
        <v>60.0</v>
      </c>
      <c r="G358" s="227">
        <v>24.0</v>
      </c>
      <c r="H358" s="227">
        <v>5.0</v>
      </c>
      <c r="I358" s="227">
        <v>0.0</v>
      </c>
      <c r="J358" s="227">
        <v>0.0</v>
      </c>
      <c r="K358" s="227">
        <v>0.0</v>
      </c>
      <c r="L358" s="227">
        <v>6.0</v>
      </c>
      <c r="M358" s="227">
        <v>3.0</v>
      </c>
      <c r="N358" s="227">
        <v>4.0</v>
      </c>
      <c r="O358" s="227">
        <v>1.0</v>
      </c>
      <c r="P358" s="227">
        <v>1.0</v>
      </c>
      <c r="Q358" s="227">
        <v>7.1</v>
      </c>
      <c r="R358" s="227">
        <v>113.0</v>
      </c>
      <c r="S358" s="227" t="s">
        <v>4631</v>
      </c>
      <c r="T358" s="227"/>
      <c r="U358" s="3" t="str">
        <f t="shared" si="2"/>
        <v>#REF!</v>
      </c>
      <c r="V358" s="227"/>
      <c r="W358" s="227"/>
      <c r="X358" s="227"/>
      <c r="Y358" s="227"/>
      <c r="Z358" s="227"/>
    </row>
    <row r="359" ht="12.0" customHeight="1">
      <c r="A359" s="227">
        <v>49.0</v>
      </c>
      <c r="B359" s="227" t="s">
        <v>4926</v>
      </c>
      <c r="C359" s="227" t="s">
        <v>50</v>
      </c>
      <c r="D359" s="227" t="s">
        <v>5844</v>
      </c>
      <c r="E359" s="227">
        <v>16.0</v>
      </c>
      <c r="F359" s="227">
        <v>38.0</v>
      </c>
      <c r="G359" s="227">
        <v>20.0</v>
      </c>
      <c r="H359" s="227">
        <v>16.0</v>
      </c>
      <c r="I359" s="227">
        <v>8.0</v>
      </c>
      <c r="J359" s="227">
        <v>34.5</v>
      </c>
      <c r="K359" s="227">
        <v>13.0</v>
      </c>
      <c r="L359" s="227">
        <v>3.0</v>
      </c>
      <c r="M359" s="227">
        <v>0.0</v>
      </c>
      <c r="N359" s="227">
        <v>4.0</v>
      </c>
      <c r="O359" s="227">
        <v>0.0</v>
      </c>
      <c r="P359" s="227">
        <v>0.0</v>
      </c>
      <c r="Q359" s="227">
        <v>7.0</v>
      </c>
      <c r="R359" s="227">
        <v>111.45</v>
      </c>
      <c r="S359" s="227" t="s">
        <v>4630</v>
      </c>
      <c r="T359" s="227"/>
      <c r="U359" s="3" t="str">
        <f t="shared" si="2"/>
        <v>#REF!</v>
      </c>
      <c r="V359" s="227"/>
      <c r="W359" s="227"/>
      <c r="X359" s="227"/>
      <c r="Y359" s="227"/>
      <c r="Z359" s="227"/>
    </row>
    <row r="360" ht="12.0" customHeight="1">
      <c r="A360" s="227">
        <v>50.0</v>
      </c>
      <c r="B360" s="227" t="s">
        <v>5486</v>
      </c>
      <c r="C360" s="227" t="s">
        <v>36</v>
      </c>
      <c r="D360" s="227" t="s">
        <v>5849</v>
      </c>
      <c r="E360" s="227">
        <v>16.0</v>
      </c>
      <c r="F360" s="227">
        <v>61.0</v>
      </c>
      <c r="G360" s="227">
        <v>17.0</v>
      </c>
      <c r="H360" s="227">
        <v>7.5</v>
      </c>
      <c r="I360" s="227">
        <v>1.5</v>
      </c>
      <c r="J360" s="227">
        <v>10.0</v>
      </c>
      <c r="K360" s="227">
        <v>3.0</v>
      </c>
      <c r="L360" s="227">
        <v>12.0</v>
      </c>
      <c r="M360" s="227">
        <v>5.0</v>
      </c>
      <c r="N360" s="227">
        <v>0.0</v>
      </c>
      <c r="O360" s="227">
        <v>0.0</v>
      </c>
      <c r="P360" s="227">
        <v>0.0</v>
      </c>
      <c r="Q360" s="227">
        <v>6.9</v>
      </c>
      <c r="R360" s="227">
        <v>111.0</v>
      </c>
      <c r="S360" s="227" t="s">
        <v>4631</v>
      </c>
      <c r="T360" s="227"/>
      <c r="U360" s="3" t="str">
        <f t="shared" si="2"/>
        <v>#REF!</v>
      </c>
      <c r="V360" s="227"/>
      <c r="W360" s="227"/>
      <c r="X360" s="227"/>
      <c r="Y360" s="227"/>
      <c r="Z360" s="227"/>
    </row>
    <row r="361" ht="12.0" customHeight="1">
      <c r="A361" s="227">
        <v>50.0</v>
      </c>
      <c r="B361" s="227" t="s">
        <v>5525</v>
      </c>
      <c r="C361" s="227" t="s">
        <v>70</v>
      </c>
      <c r="D361" s="227" t="s">
        <v>5846</v>
      </c>
      <c r="E361" s="227">
        <v>16.0</v>
      </c>
      <c r="F361" s="227">
        <v>54.0</v>
      </c>
      <c r="G361" s="227">
        <v>6.0</v>
      </c>
      <c r="H361" s="227">
        <v>1.0</v>
      </c>
      <c r="I361" s="227">
        <v>0.0</v>
      </c>
      <c r="J361" s="227">
        <v>0.0</v>
      </c>
      <c r="K361" s="227">
        <v>0.0</v>
      </c>
      <c r="L361" s="227">
        <v>26.0</v>
      </c>
      <c r="M361" s="227">
        <v>8.0</v>
      </c>
      <c r="N361" s="227">
        <v>0.0</v>
      </c>
      <c r="O361" s="227">
        <v>1.0</v>
      </c>
      <c r="P361" s="227">
        <v>0.0</v>
      </c>
      <c r="Q361" s="227">
        <v>6.9</v>
      </c>
      <c r="R361" s="227">
        <v>111.0</v>
      </c>
      <c r="S361" s="227" t="s">
        <v>4631</v>
      </c>
      <c r="T361" s="227"/>
      <c r="U361" s="3" t="str">
        <f t="shared" si="2"/>
        <v>#REF!</v>
      </c>
      <c r="V361" s="227"/>
      <c r="W361" s="227"/>
      <c r="X361" s="227"/>
      <c r="Y361" s="227"/>
      <c r="Z361" s="227"/>
    </row>
    <row r="362" ht="12.0" customHeight="1">
      <c r="A362" s="227">
        <v>52.0</v>
      </c>
      <c r="B362" s="227" t="s">
        <v>5875</v>
      </c>
      <c r="C362" s="227" t="s">
        <v>70</v>
      </c>
      <c r="D362" s="227" t="s">
        <v>5847</v>
      </c>
      <c r="E362" s="227">
        <v>14.0</v>
      </c>
      <c r="F362" s="227">
        <v>39.0</v>
      </c>
      <c r="G362" s="227">
        <v>5.0</v>
      </c>
      <c r="H362" s="227">
        <v>15.0</v>
      </c>
      <c r="I362" s="227">
        <v>12.0</v>
      </c>
      <c r="J362" s="227">
        <v>71.0</v>
      </c>
      <c r="K362" s="227">
        <v>17.0</v>
      </c>
      <c r="L362" s="227">
        <v>0.0</v>
      </c>
      <c r="M362" s="227">
        <v>0.0</v>
      </c>
      <c r="N362" s="227">
        <v>1.0</v>
      </c>
      <c r="O362" s="227">
        <v>1.0</v>
      </c>
      <c r="P362" s="227">
        <v>0.0</v>
      </c>
      <c r="Q362" s="227">
        <v>7.9</v>
      </c>
      <c r="R362" s="227">
        <v>110.6</v>
      </c>
      <c r="S362" s="227" t="s">
        <v>4632</v>
      </c>
      <c r="T362" s="227"/>
      <c r="U362" s="3" t="str">
        <f t="shared" si="2"/>
        <v>#REF!</v>
      </c>
      <c r="V362" s="227"/>
      <c r="W362" s="227"/>
      <c r="X362" s="227"/>
      <c r="Y362" s="227"/>
      <c r="Z362" s="227"/>
    </row>
    <row r="363" ht="12.0" customHeight="1">
      <c r="A363" s="227">
        <v>53.0</v>
      </c>
      <c r="B363" s="227" t="s">
        <v>5159</v>
      </c>
      <c r="C363" s="227" t="s">
        <v>44</v>
      </c>
      <c r="D363" s="227" t="s">
        <v>5847</v>
      </c>
      <c r="E363" s="227">
        <v>16.0</v>
      </c>
      <c r="F363" s="227">
        <v>35.0</v>
      </c>
      <c r="G363" s="227">
        <v>11.0</v>
      </c>
      <c r="H363" s="227">
        <v>11.5</v>
      </c>
      <c r="I363" s="227">
        <v>7.5</v>
      </c>
      <c r="J363" s="227">
        <v>41.0</v>
      </c>
      <c r="K363" s="227">
        <v>23.0</v>
      </c>
      <c r="L363" s="227">
        <v>7.0</v>
      </c>
      <c r="M363" s="227">
        <v>1.0</v>
      </c>
      <c r="N363" s="227">
        <v>0.0</v>
      </c>
      <c r="O363" s="227">
        <v>0.0</v>
      </c>
      <c r="P363" s="227">
        <v>1.0</v>
      </c>
      <c r="Q363" s="227">
        <v>6.9</v>
      </c>
      <c r="R363" s="227">
        <v>110.1</v>
      </c>
      <c r="S363" s="227" t="s">
        <v>4632</v>
      </c>
      <c r="T363" s="227"/>
      <c r="U363" s="3" t="str">
        <f t="shared" si="2"/>
        <v>#REF!</v>
      </c>
      <c r="V363" s="227"/>
      <c r="W363" s="227"/>
      <c r="X363" s="227"/>
      <c r="Y363" s="227"/>
      <c r="Z363" s="227"/>
    </row>
    <row r="364" ht="12.0" customHeight="1">
      <c r="A364" s="227">
        <v>54.0</v>
      </c>
      <c r="B364" s="227" t="s">
        <v>4849</v>
      </c>
      <c r="C364" s="227" t="s">
        <v>85</v>
      </c>
      <c r="D364" s="227" t="s">
        <v>5844</v>
      </c>
      <c r="E364" s="227">
        <v>15.0</v>
      </c>
      <c r="F364" s="227">
        <v>72.0</v>
      </c>
      <c r="G364" s="227">
        <v>37.0</v>
      </c>
      <c r="H364" s="227">
        <v>5.5</v>
      </c>
      <c r="I364" s="227">
        <v>0.0</v>
      </c>
      <c r="J364" s="227">
        <v>0.0</v>
      </c>
      <c r="K364" s="227">
        <v>2.0</v>
      </c>
      <c r="L364" s="227">
        <v>6.0</v>
      </c>
      <c r="M364" s="227">
        <v>1.0</v>
      </c>
      <c r="N364" s="227">
        <v>0.0</v>
      </c>
      <c r="O364" s="227">
        <v>1.0</v>
      </c>
      <c r="P364" s="227">
        <v>0.0</v>
      </c>
      <c r="Q364" s="227">
        <v>7.3</v>
      </c>
      <c r="R364" s="227">
        <v>110.0</v>
      </c>
      <c r="S364" s="227" t="s">
        <v>4630</v>
      </c>
      <c r="T364" s="227"/>
      <c r="U364" s="3" t="str">
        <f t="shared" si="2"/>
        <v>#REF!</v>
      </c>
      <c r="V364" s="227"/>
      <c r="W364" s="227"/>
      <c r="X364" s="227"/>
      <c r="Y364" s="227"/>
      <c r="Z364" s="227"/>
    </row>
    <row r="365" ht="12.0" customHeight="1">
      <c r="A365" s="227">
        <v>54.0</v>
      </c>
      <c r="B365" s="227" t="s">
        <v>4968</v>
      </c>
      <c r="C365" s="227" t="s">
        <v>58</v>
      </c>
      <c r="D365" s="227" t="s">
        <v>5844</v>
      </c>
      <c r="E365" s="227">
        <v>12.0</v>
      </c>
      <c r="F365" s="227">
        <v>70.0</v>
      </c>
      <c r="G365" s="227">
        <v>27.0</v>
      </c>
      <c r="H365" s="227">
        <v>7.5</v>
      </c>
      <c r="I365" s="227">
        <v>0.0</v>
      </c>
      <c r="J365" s="227">
        <v>0.0</v>
      </c>
      <c r="K365" s="227">
        <v>3.0</v>
      </c>
      <c r="L365" s="227">
        <v>4.0</v>
      </c>
      <c r="M365" s="227">
        <v>3.0</v>
      </c>
      <c r="N365" s="227">
        <v>1.0</v>
      </c>
      <c r="O365" s="227">
        <v>0.0</v>
      </c>
      <c r="P365" s="227">
        <v>0.0</v>
      </c>
      <c r="Q365" s="227">
        <v>9.2</v>
      </c>
      <c r="R365" s="227">
        <v>110.0</v>
      </c>
      <c r="S365" s="227" t="s">
        <v>4630</v>
      </c>
      <c r="T365" s="227"/>
      <c r="U365" s="3" t="str">
        <f t="shared" si="2"/>
        <v>#REF!</v>
      </c>
      <c r="V365" s="227"/>
      <c r="W365" s="227"/>
      <c r="X365" s="227"/>
      <c r="Y365" s="227"/>
      <c r="Z365" s="227"/>
    </row>
    <row r="366" ht="12.0" customHeight="1">
      <c r="A366" s="227">
        <v>56.0</v>
      </c>
      <c r="B366" s="227" t="s">
        <v>5079</v>
      </c>
      <c r="C366" s="227" t="s">
        <v>90</v>
      </c>
      <c r="D366" s="227" t="s">
        <v>5845</v>
      </c>
      <c r="E366" s="227">
        <v>12.0</v>
      </c>
      <c r="F366" s="227">
        <v>68.0</v>
      </c>
      <c r="G366" s="227">
        <v>21.0</v>
      </c>
      <c r="H366" s="227">
        <v>4.0</v>
      </c>
      <c r="I366" s="227">
        <v>0.0</v>
      </c>
      <c r="J366" s="227">
        <v>0.0</v>
      </c>
      <c r="K366" s="227">
        <v>2.0</v>
      </c>
      <c r="L366" s="227">
        <v>10.0</v>
      </c>
      <c r="M366" s="227">
        <v>3.0</v>
      </c>
      <c r="N366" s="227">
        <v>1.0</v>
      </c>
      <c r="O366" s="227">
        <v>1.0</v>
      </c>
      <c r="P366" s="227">
        <v>0.0</v>
      </c>
      <c r="Q366" s="227">
        <v>9.1</v>
      </c>
      <c r="R366" s="227">
        <v>109.5</v>
      </c>
      <c r="S366" s="227" t="s">
        <v>4630</v>
      </c>
      <c r="T366" s="227"/>
      <c r="U366" s="3" t="str">
        <f t="shared" si="2"/>
        <v>#REF!</v>
      </c>
      <c r="V366" s="227"/>
      <c r="W366" s="227"/>
      <c r="X366" s="227"/>
      <c r="Y366" s="227"/>
      <c r="Z366" s="227"/>
    </row>
    <row r="367" ht="12.0" customHeight="1">
      <c r="A367" s="227">
        <v>56.0</v>
      </c>
      <c r="B367" s="227" t="s">
        <v>5493</v>
      </c>
      <c r="C367" s="227" t="s">
        <v>123</v>
      </c>
      <c r="D367" s="227" t="s">
        <v>5846</v>
      </c>
      <c r="E367" s="227">
        <v>16.0</v>
      </c>
      <c r="F367" s="227">
        <v>53.0</v>
      </c>
      <c r="G367" s="227">
        <v>16.0</v>
      </c>
      <c r="H367" s="227">
        <v>3.5</v>
      </c>
      <c r="I367" s="227">
        <v>0.0</v>
      </c>
      <c r="J367" s="227">
        <v>0.0</v>
      </c>
      <c r="K367" s="227">
        <v>0.0</v>
      </c>
      <c r="L367" s="227">
        <v>18.0</v>
      </c>
      <c r="M367" s="227">
        <v>4.0</v>
      </c>
      <c r="N367" s="227">
        <v>1.0</v>
      </c>
      <c r="O367" s="227">
        <v>2.0</v>
      </c>
      <c r="P367" s="227">
        <v>1.0</v>
      </c>
      <c r="Q367" s="227">
        <v>6.8</v>
      </c>
      <c r="R367" s="227">
        <v>109.5</v>
      </c>
      <c r="S367" s="227" t="s">
        <v>4631</v>
      </c>
      <c r="T367" s="227"/>
      <c r="U367" s="3" t="str">
        <f t="shared" si="2"/>
        <v>#REF!</v>
      </c>
      <c r="V367" s="227"/>
      <c r="W367" s="227"/>
      <c r="X367" s="227"/>
      <c r="Y367" s="227"/>
      <c r="Z367" s="227"/>
    </row>
    <row r="368" ht="12.0" customHeight="1">
      <c r="A368" s="227">
        <v>58.0</v>
      </c>
      <c r="B368" s="227" t="s">
        <v>5311</v>
      </c>
      <c r="C368" s="227" t="s">
        <v>83</v>
      </c>
      <c r="D368" s="227" t="s">
        <v>5850</v>
      </c>
      <c r="E368" s="227">
        <v>16.0</v>
      </c>
      <c r="F368" s="227">
        <v>39.0</v>
      </c>
      <c r="G368" s="227">
        <v>14.0</v>
      </c>
      <c r="H368" s="227">
        <v>16.0</v>
      </c>
      <c r="I368" s="227">
        <v>8.5</v>
      </c>
      <c r="J368" s="227">
        <v>49.0</v>
      </c>
      <c r="K368" s="227">
        <v>19.0</v>
      </c>
      <c r="L368" s="227">
        <v>0.0</v>
      </c>
      <c r="M368" s="227">
        <v>0.0</v>
      </c>
      <c r="N368" s="227">
        <v>0.0</v>
      </c>
      <c r="O368" s="227">
        <v>2.0</v>
      </c>
      <c r="P368" s="227">
        <v>0.0</v>
      </c>
      <c r="Q368" s="227">
        <v>6.8</v>
      </c>
      <c r="R368" s="227">
        <v>108.9</v>
      </c>
      <c r="S368" s="227" t="s">
        <v>4632</v>
      </c>
      <c r="T368" s="227"/>
      <c r="U368" s="3" t="str">
        <f t="shared" si="2"/>
        <v>#REF!</v>
      </c>
      <c r="V368" s="227"/>
      <c r="W368" s="227"/>
      <c r="X368" s="227"/>
      <c r="Y368" s="227"/>
      <c r="Z368" s="227"/>
    </row>
    <row r="369" ht="12.0" customHeight="1">
      <c r="A369" s="227">
        <v>59.0</v>
      </c>
      <c r="B369" s="227" t="s">
        <v>5074</v>
      </c>
      <c r="C369" s="227" t="s">
        <v>68</v>
      </c>
      <c r="D369" s="227" t="s">
        <v>5845</v>
      </c>
      <c r="E369" s="227">
        <v>16.0</v>
      </c>
      <c r="F369" s="227">
        <v>74.0</v>
      </c>
      <c r="G369" s="227">
        <v>21.0</v>
      </c>
      <c r="H369" s="227">
        <v>6.0</v>
      </c>
      <c r="I369" s="227">
        <v>1.0</v>
      </c>
      <c r="J369" s="227">
        <v>8.0</v>
      </c>
      <c r="K369" s="227">
        <v>5.0</v>
      </c>
      <c r="L369" s="227">
        <v>4.0</v>
      </c>
      <c r="M369" s="227">
        <v>1.0</v>
      </c>
      <c r="N369" s="227">
        <v>0.0</v>
      </c>
      <c r="O369" s="227">
        <v>1.0</v>
      </c>
      <c r="P369" s="227">
        <v>0.0</v>
      </c>
      <c r="Q369" s="227">
        <v>6.8</v>
      </c>
      <c r="R369" s="227">
        <v>108.3</v>
      </c>
      <c r="S369" s="227" t="s">
        <v>4630</v>
      </c>
      <c r="T369" s="227"/>
      <c r="U369" s="3" t="str">
        <f t="shared" si="2"/>
        <v>#REF!</v>
      </c>
      <c r="V369" s="227"/>
      <c r="W369" s="227"/>
      <c r="X369" s="227"/>
      <c r="Y369" s="227"/>
      <c r="Z369" s="227"/>
    </row>
    <row r="370" ht="12.0" customHeight="1">
      <c r="A370" s="227">
        <v>60.0</v>
      </c>
      <c r="B370" s="227" t="s">
        <v>4914</v>
      </c>
      <c r="C370" s="227" t="s">
        <v>70</v>
      </c>
      <c r="D370" s="227" t="s">
        <v>5845</v>
      </c>
      <c r="E370" s="227">
        <v>14.0</v>
      </c>
      <c r="F370" s="227">
        <v>65.0</v>
      </c>
      <c r="G370" s="227">
        <v>31.0</v>
      </c>
      <c r="H370" s="227">
        <v>4.5</v>
      </c>
      <c r="I370" s="227">
        <v>2.0</v>
      </c>
      <c r="J370" s="227">
        <v>18.0</v>
      </c>
      <c r="K370" s="227">
        <v>4.0</v>
      </c>
      <c r="L370" s="227">
        <v>3.0</v>
      </c>
      <c r="M370" s="227">
        <v>1.0</v>
      </c>
      <c r="N370" s="227">
        <v>1.0</v>
      </c>
      <c r="O370" s="227">
        <v>1.0</v>
      </c>
      <c r="P370" s="227">
        <v>0.0</v>
      </c>
      <c r="Q370" s="227">
        <v>7.6</v>
      </c>
      <c r="R370" s="227">
        <v>106.8</v>
      </c>
      <c r="S370" s="227" t="s">
        <v>4630</v>
      </c>
      <c r="T370" s="227"/>
      <c r="U370" s="3" t="str">
        <f t="shared" si="2"/>
        <v>#REF!</v>
      </c>
      <c r="V370" s="227"/>
      <c r="W370" s="227"/>
      <c r="X370" s="227"/>
      <c r="Y370" s="227"/>
      <c r="Z370" s="227"/>
    </row>
    <row r="371" ht="12.0" customHeight="1">
      <c r="A371" s="227">
        <v>61.0</v>
      </c>
      <c r="B371" s="227" t="s">
        <v>4917</v>
      </c>
      <c r="C371" s="227" t="s">
        <v>23</v>
      </c>
      <c r="D371" s="227" t="s">
        <v>5844</v>
      </c>
      <c r="E371" s="227">
        <v>11.0</v>
      </c>
      <c r="F371" s="227">
        <v>70.0</v>
      </c>
      <c r="G371" s="227">
        <v>31.0</v>
      </c>
      <c r="H371" s="227">
        <v>13.0</v>
      </c>
      <c r="I371" s="227">
        <v>0.0</v>
      </c>
      <c r="J371" s="227">
        <v>0.0</v>
      </c>
      <c r="K371" s="227">
        <v>1.0</v>
      </c>
      <c r="L371" s="227">
        <v>1.0</v>
      </c>
      <c r="M371" s="227">
        <v>1.0</v>
      </c>
      <c r="N371" s="227">
        <v>1.0</v>
      </c>
      <c r="O371" s="227">
        <v>0.0</v>
      </c>
      <c r="P371" s="227">
        <v>0.0</v>
      </c>
      <c r="Q371" s="227">
        <v>9.7</v>
      </c>
      <c r="R371" s="227">
        <v>106.5</v>
      </c>
      <c r="S371" s="227" t="s">
        <v>4630</v>
      </c>
      <c r="T371" s="227"/>
      <c r="U371" s="3" t="str">
        <f t="shared" si="2"/>
        <v>#REF!</v>
      </c>
      <c r="V371" s="227"/>
      <c r="W371" s="227"/>
      <c r="X371" s="227"/>
      <c r="Y371" s="227"/>
      <c r="Z371" s="227"/>
    </row>
    <row r="372" ht="12.0" customHeight="1">
      <c r="A372" s="227">
        <v>62.0</v>
      </c>
      <c r="B372" s="227" t="s">
        <v>5491</v>
      </c>
      <c r="C372" s="227" t="s">
        <v>114</v>
      </c>
      <c r="D372" s="227" t="s">
        <v>5849</v>
      </c>
      <c r="E372" s="227">
        <v>16.0</v>
      </c>
      <c r="F372" s="227">
        <v>63.0</v>
      </c>
      <c r="G372" s="227">
        <v>20.0</v>
      </c>
      <c r="H372" s="227">
        <v>10.0</v>
      </c>
      <c r="I372" s="227">
        <v>2.0</v>
      </c>
      <c r="J372" s="227">
        <v>18.0</v>
      </c>
      <c r="K372" s="227">
        <v>2.0</v>
      </c>
      <c r="L372" s="227">
        <v>6.0</v>
      </c>
      <c r="M372" s="227">
        <v>0.0</v>
      </c>
      <c r="N372" s="227">
        <v>1.0</v>
      </c>
      <c r="O372" s="227">
        <v>2.0</v>
      </c>
      <c r="P372" s="227">
        <v>0.0</v>
      </c>
      <c r="Q372" s="227">
        <v>6.6</v>
      </c>
      <c r="R372" s="227">
        <v>105.8</v>
      </c>
      <c r="S372" s="227" t="s">
        <v>4631</v>
      </c>
      <c r="T372" s="227"/>
      <c r="U372" s="3" t="str">
        <f t="shared" si="2"/>
        <v>#REF!</v>
      </c>
      <c r="V372" s="227"/>
      <c r="W372" s="227"/>
      <c r="X372" s="227"/>
      <c r="Y372" s="227"/>
      <c r="Z372" s="227"/>
    </row>
    <row r="373" ht="12.0" customHeight="1">
      <c r="A373" s="227">
        <v>63.0</v>
      </c>
      <c r="B373" s="227" t="s">
        <v>4924</v>
      </c>
      <c r="C373" s="227" t="s">
        <v>99</v>
      </c>
      <c r="D373" s="227" t="s">
        <v>5844</v>
      </c>
      <c r="E373" s="227">
        <v>16.0</v>
      </c>
      <c r="F373" s="227">
        <v>65.0</v>
      </c>
      <c r="G373" s="227">
        <v>24.0</v>
      </c>
      <c r="H373" s="227">
        <v>6.5</v>
      </c>
      <c r="I373" s="227">
        <v>2.0</v>
      </c>
      <c r="J373" s="227">
        <v>11.5</v>
      </c>
      <c r="K373" s="227">
        <v>5.0</v>
      </c>
      <c r="L373" s="227">
        <v>3.0</v>
      </c>
      <c r="M373" s="227">
        <v>0.0</v>
      </c>
      <c r="N373" s="227">
        <v>0.0</v>
      </c>
      <c r="O373" s="227">
        <v>1.0</v>
      </c>
      <c r="P373" s="227">
        <v>1.0</v>
      </c>
      <c r="Q373" s="227">
        <v>6.6</v>
      </c>
      <c r="R373" s="227">
        <v>105.65</v>
      </c>
      <c r="S373" s="227" t="s">
        <v>4630</v>
      </c>
      <c r="T373" s="227"/>
      <c r="U373" s="3" t="str">
        <f t="shared" si="2"/>
        <v>#REF!</v>
      </c>
      <c r="V373" s="227"/>
      <c r="W373" s="227"/>
      <c r="X373" s="227"/>
      <c r="Y373" s="227"/>
      <c r="Z373" s="227"/>
    </row>
    <row r="374" ht="12.0" customHeight="1">
      <c r="A374" s="227">
        <v>64.0</v>
      </c>
      <c r="B374" s="227" t="s">
        <v>5496</v>
      </c>
      <c r="C374" s="227" t="s">
        <v>140</v>
      </c>
      <c r="D374" s="227" t="s">
        <v>5849</v>
      </c>
      <c r="E374" s="227">
        <v>16.0</v>
      </c>
      <c r="F374" s="227">
        <v>79.0</v>
      </c>
      <c r="G374" s="227">
        <v>17.0</v>
      </c>
      <c r="H374" s="227">
        <v>3.0</v>
      </c>
      <c r="I374" s="227">
        <v>1.0</v>
      </c>
      <c r="J374" s="227">
        <v>11.0</v>
      </c>
      <c r="K374" s="227">
        <v>1.0</v>
      </c>
      <c r="L374" s="227">
        <v>5.0</v>
      </c>
      <c r="M374" s="227">
        <v>1.0</v>
      </c>
      <c r="N374" s="227">
        <v>0.0</v>
      </c>
      <c r="O374" s="227">
        <v>1.0</v>
      </c>
      <c r="P374" s="227">
        <v>0.0</v>
      </c>
      <c r="Q374" s="227">
        <v>6.6</v>
      </c>
      <c r="R374" s="227">
        <v>105.6</v>
      </c>
      <c r="S374" s="227" t="s">
        <v>4631</v>
      </c>
      <c r="T374" s="227"/>
      <c r="U374" s="3" t="str">
        <f t="shared" si="2"/>
        <v>#REF!</v>
      </c>
      <c r="V374" s="227"/>
      <c r="W374" s="227"/>
      <c r="X374" s="227"/>
      <c r="Y374" s="227"/>
      <c r="Z374" s="227"/>
    </row>
    <row r="375" ht="12.0" customHeight="1">
      <c r="A375" s="227">
        <v>65.0</v>
      </c>
      <c r="B375" s="227" t="s">
        <v>4909</v>
      </c>
      <c r="C375" s="227" t="s">
        <v>66</v>
      </c>
      <c r="D375" s="227" t="s">
        <v>5845</v>
      </c>
      <c r="E375" s="227">
        <v>15.0</v>
      </c>
      <c r="F375" s="227">
        <v>61.0</v>
      </c>
      <c r="G375" s="227">
        <v>27.0</v>
      </c>
      <c r="H375" s="227">
        <v>5.5</v>
      </c>
      <c r="I375" s="227">
        <v>1.0</v>
      </c>
      <c r="J375" s="227">
        <v>3.0</v>
      </c>
      <c r="K375" s="227">
        <v>3.0</v>
      </c>
      <c r="L375" s="227">
        <v>8.0</v>
      </c>
      <c r="M375" s="227">
        <v>0.0</v>
      </c>
      <c r="N375" s="227">
        <v>1.0</v>
      </c>
      <c r="O375" s="227">
        <v>1.0</v>
      </c>
      <c r="P375" s="227">
        <v>1.0</v>
      </c>
      <c r="Q375" s="227">
        <v>7.0</v>
      </c>
      <c r="R375" s="227">
        <v>105.3</v>
      </c>
      <c r="S375" s="227" t="s">
        <v>4630</v>
      </c>
      <c r="T375" s="227"/>
      <c r="U375" s="3" t="str">
        <f t="shared" si="2"/>
        <v>#REF!</v>
      </c>
      <c r="V375" s="227"/>
      <c r="W375" s="227"/>
      <c r="X375" s="227"/>
      <c r="Y375" s="227"/>
      <c r="Z375" s="227"/>
    </row>
    <row r="376" ht="12.0" customHeight="1">
      <c r="A376" s="227">
        <v>65.0</v>
      </c>
      <c r="B376" s="229" t="s">
        <v>4883</v>
      </c>
      <c r="C376" s="227" t="s">
        <v>107</v>
      </c>
      <c r="D376" s="227" t="s">
        <v>5845</v>
      </c>
      <c r="E376" s="227">
        <v>16.0</v>
      </c>
      <c r="F376" s="227">
        <v>62.0</v>
      </c>
      <c r="G376" s="227">
        <v>33.0</v>
      </c>
      <c r="H376" s="227">
        <v>10.0</v>
      </c>
      <c r="I376" s="227">
        <v>3.0</v>
      </c>
      <c r="J376" s="227">
        <v>8.0</v>
      </c>
      <c r="K376" s="227">
        <v>9.0</v>
      </c>
      <c r="L376" s="227">
        <v>1.0</v>
      </c>
      <c r="M376" s="227">
        <v>0.0</v>
      </c>
      <c r="N376" s="227">
        <v>0.0</v>
      </c>
      <c r="O376" s="227">
        <v>0.0</v>
      </c>
      <c r="P376" s="227">
        <v>0.0</v>
      </c>
      <c r="Q376" s="227">
        <v>6.6</v>
      </c>
      <c r="R376" s="227">
        <v>105.3</v>
      </c>
      <c r="S376" s="227" t="s">
        <v>4630</v>
      </c>
      <c r="T376" s="227"/>
      <c r="U376" s="3" t="str">
        <f t="shared" si="2"/>
        <v>#REF!</v>
      </c>
      <c r="V376" s="227"/>
      <c r="W376" s="227"/>
      <c r="X376" s="227"/>
      <c r="Y376" s="227"/>
      <c r="Z376" s="227"/>
    </row>
    <row r="377" ht="12.0" customHeight="1">
      <c r="A377" s="227">
        <v>67.0</v>
      </c>
      <c r="B377" s="227" t="s">
        <v>5857</v>
      </c>
      <c r="C377" s="227" t="s">
        <v>81</v>
      </c>
      <c r="D377" s="227" t="s">
        <v>5848</v>
      </c>
      <c r="E377" s="227">
        <v>16.0</v>
      </c>
      <c r="F377" s="227">
        <v>65.0</v>
      </c>
      <c r="G377" s="227">
        <v>10.0</v>
      </c>
      <c r="H377" s="227">
        <v>6.0</v>
      </c>
      <c r="I377" s="227">
        <v>4.0</v>
      </c>
      <c r="J377" s="227">
        <v>11.0</v>
      </c>
      <c r="K377" s="227">
        <v>6.0</v>
      </c>
      <c r="L377" s="227">
        <v>5.0</v>
      </c>
      <c r="M377" s="227">
        <v>1.0</v>
      </c>
      <c r="N377" s="227">
        <v>0.0</v>
      </c>
      <c r="O377" s="227">
        <v>0.0</v>
      </c>
      <c r="P377" s="227">
        <v>1.0</v>
      </c>
      <c r="Q377" s="227">
        <v>6.6</v>
      </c>
      <c r="R377" s="227">
        <v>105.1</v>
      </c>
      <c r="S377" s="227" t="s">
        <v>4631</v>
      </c>
      <c r="T377" s="227"/>
      <c r="U377" s="3" t="str">
        <f t="shared" si="2"/>
        <v>#REF!</v>
      </c>
      <c r="V377" s="227"/>
      <c r="W377" s="227"/>
      <c r="X377" s="227"/>
      <c r="Y377" s="227"/>
      <c r="Z377" s="227"/>
    </row>
    <row r="378" ht="12.0" customHeight="1">
      <c r="A378" s="227">
        <v>68.0</v>
      </c>
      <c r="B378" s="227" t="s">
        <v>5471</v>
      </c>
      <c r="C378" s="227" t="s">
        <v>77</v>
      </c>
      <c r="D378" s="227" t="s">
        <v>5848</v>
      </c>
      <c r="E378" s="227">
        <v>16.0</v>
      </c>
      <c r="F378" s="227">
        <v>49.0</v>
      </c>
      <c r="G378" s="227">
        <v>14.0</v>
      </c>
      <c r="H378" s="227">
        <v>3.0</v>
      </c>
      <c r="I378" s="227">
        <v>1.0</v>
      </c>
      <c r="J378" s="227">
        <v>7.0</v>
      </c>
      <c r="K378" s="227">
        <v>2.0</v>
      </c>
      <c r="L378" s="227">
        <v>8.0</v>
      </c>
      <c r="M378" s="227">
        <v>6.0</v>
      </c>
      <c r="N378" s="227">
        <v>2.0</v>
      </c>
      <c r="O378" s="227">
        <v>1.0</v>
      </c>
      <c r="P378" s="227">
        <v>1.0</v>
      </c>
      <c r="Q378" s="227">
        <v>6.5</v>
      </c>
      <c r="R378" s="227">
        <v>104.7</v>
      </c>
      <c r="S378" s="227" t="s">
        <v>4631</v>
      </c>
      <c r="T378" s="227"/>
      <c r="U378" s="3" t="str">
        <f t="shared" si="2"/>
        <v>#REF!</v>
      </c>
      <c r="V378" s="227"/>
      <c r="W378" s="227"/>
      <c r="X378" s="227"/>
      <c r="Y378" s="227"/>
      <c r="Z378" s="227"/>
    </row>
    <row r="379" ht="12.0" customHeight="1">
      <c r="A379" s="227">
        <v>69.0</v>
      </c>
      <c r="B379" s="227" t="s">
        <v>4881</v>
      </c>
      <c r="C379" s="227" t="s">
        <v>2564</v>
      </c>
      <c r="D379" s="227" t="s">
        <v>5844</v>
      </c>
      <c r="E379" s="227">
        <v>16.0</v>
      </c>
      <c r="F379" s="227">
        <v>31.0</v>
      </c>
      <c r="G379" s="227">
        <v>11.0</v>
      </c>
      <c r="H379" s="227">
        <v>11.0</v>
      </c>
      <c r="I379" s="227">
        <v>8.0</v>
      </c>
      <c r="J379" s="227">
        <v>40.5</v>
      </c>
      <c r="K379" s="227">
        <v>21.0</v>
      </c>
      <c r="L379" s="227">
        <v>4.0</v>
      </c>
      <c r="M379" s="227">
        <v>2.0</v>
      </c>
      <c r="N379" s="227">
        <v>1.0</v>
      </c>
      <c r="O379" s="227">
        <v>1.0</v>
      </c>
      <c r="P379" s="227">
        <v>0.0</v>
      </c>
      <c r="Q379" s="227">
        <v>6.5</v>
      </c>
      <c r="R379" s="227">
        <v>104.55</v>
      </c>
      <c r="S379" s="227" t="s">
        <v>4630</v>
      </c>
      <c r="T379" s="227"/>
      <c r="U379" s="3" t="str">
        <f t="shared" si="2"/>
        <v>#REF!</v>
      </c>
      <c r="V379" s="227"/>
      <c r="W379" s="227"/>
      <c r="X379" s="227"/>
      <c r="Y379" s="227"/>
      <c r="Z379" s="227"/>
    </row>
    <row r="380" ht="12.0" customHeight="1">
      <c r="A380" s="227">
        <v>70.0</v>
      </c>
      <c r="B380" s="227" t="s">
        <v>5597</v>
      </c>
      <c r="C380" s="227" t="s">
        <v>47</v>
      </c>
      <c r="D380" s="227" t="s">
        <v>5848</v>
      </c>
      <c r="E380" s="227">
        <v>15.0</v>
      </c>
      <c r="F380" s="227">
        <v>67.0</v>
      </c>
      <c r="G380" s="227">
        <v>22.0</v>
      </c>
      <c r="H380" s="227">
        <v>6.0</v>
      </c>
      <c r="I380" s="227">
        <v>1.5</v>
      </c>
      <c r="J380" s="227">
        <v>14.0</v>
      </c>
      <c r="K380" s="227">
        <v>7.0</v>
      </c>
      <c r="L380" s="227">
        <v>6.0</v>
      </c>
      <c r="M380" s="227">
        <v>1.0</v>
      </c>
      <c r="N380" s="227">
        <v>0.0</v>
      </c>
      <c r="O380" s="227">
        <v>0.0</v>
      </c>
      <c r="P380" s="227">
        <v>0.0</v>
      </c>
      <c r="Q380" s="227">
        <v>7.0</v>
      </c>
      <c r="R380" s="227">
        <v>104.4</v>
      </c>
      <c r="S380" s="227" t="s">
        <v>4631</v>
      </c>
      <c r="T380" s="227"/>
      <c r="U380" s="3" t="str">
        <f t="shared" si="2"/>
        <v>#REF!</v>
      </c>
      <c r="V380" s="227"/>
      <c r="W380" s="227"/>
      <c r="X380" s="227"/>
      <c r="Y380" s="227"/>
      <c r="Z380" s="227"/>
    </row>
    <row r="381" ht="12.0" customHeight="1">
      <c r="A381" s="227">
        <v>71.0</v>
      </c>
      <c r="B381" s="227" t="s">
        <v>5487</v>
      </c>
      <c r="C381" s="227" t="s">
        <v>123</v>
      </c>
      <c r="D381" s="227" t="s">
        <v>5848</v>
      </c>
      <c r="E381" s="227">
        <v>16.0</v>
      </c>
      <c r="F381" s="227">
        <v>65.0</v>
      </c>
      <c r="G381" s="227">
        <v>17.0</v>
      </c>
      <c r="H381" s="227">
        <v>2.0</v>
      </c>
      <c r="I381" s="227">
        <v>0.0</v>
      </c>
      <c r="J381" s="227">
        <v>0.0</v>
      </c>
      <c r="K381" s="227">
        <v>0.0</v>
      </c>
      <c r="L381" s="227">
        <v>13.0</v>
      </c>
      <c r="M381" s="227">
        <v>5.0</v>
      </c>
      <c r="N381" s="227">
        <v>0.0</v>
      </c>
      <c r="O381" s="227">
        <v>0.0</v>
      </c>
      <c r="P381" s="227">
        <v>0.0</v>
      </c>
      <c r="Q381" s="227">
        <v>6.5</v>
      </c>
      <c r="R381" s="227">
        <v>103.5</v>
      </c>
      <c r="S381" s="227" t="s">
        <v>4631</v>
      </c>
      <c r="T381" s="227"/>
      <c r="U381" s="3" t="str">
        <f t="shared" si="2"/>
        <v>#REF!</v>
      </c>
      <c r="V381" s="227"/>
      <c r="W381" s="227"/>
      <c r="X381" s="227"/>
      <c r="Y381" s="227"/>
      <c r="Z381" s="227"/>
    </row>
    <row r="382" ht="12.0" customHeight="1">
      <c r="A382" s="227">
        <v>72.0</v>
      </c>
      <c r="B382" s="227" t="s">
        <v>4899</v>
      </c>
      <c r="C382" s="227" t="s">
        <v>95</v>
      </c>
      <c r="D382" s="227" t="s">
        <v>5845</v>
      </c>
      <c r="E382" s="227">
        <v>14.0</v>
      </c>
      <c r="F382" s="227">
        <v>72.0</v>
      </c>
      <c r="G382" s="227">
        <v>13.0</v>
      </c>
      <c r="H382" s="227">
        <v>7.5</v>
      </c>
      <c r="I382" s="227">
        <v>1.0</v>
      </c>
      <c r="J382" s="227">
        <v>2.0</v>
      </c>
      <c r="K382" s="227">
        <v>2.0</v>
      </c>
      <c r="L382" s="227">
        <v>4.0</v>
      </c>
      <c r="M382" s="227">
        <v>3.0</v>
      </c>
      <c r="N382" s="227">
        <v>0.0</v>
      </c>
      <c r="O382" s="227">
        <v>0.0</v>
      </c>
      <c r="P382" s="227">
        <v>0.0</v>
      </c>
      <c r="Q382" s="227">
        <v>7.4</v>
      </c>
      <c r="R382" s="227">
        <v>103.2</v>
      </c>
      <c r="S382" s="227" t="s">
        <v>4630</v>
      </c>
      <c r="T382" s="227"/>
      <c r="U382" s="3" t="str">
        <f t="shared" si="2"/>
        <v>#REF!</v>
      </c>
      <c r="V382" s="227"/>
      <c r="W382" s="227"/>
      <c r="X382" s="227"/>
      <c r="Y382" s="227"/>
      <c r="Z382" s="227"/>
    </row>
    <row r="383" ht="12.0" customHeight="1">
      <c r="A383" s="227">
        <v>73.0</v>
      </c>
      <c r="B383" s="227" t="s">
        <v>5868</v>
      </c>
      <c r="C383" s="227" t="s">
        <v>2564</v>
      </c>
      <c r="D383" s="227" t="s">
        <v>5848</v>
      </c>
      <c r="E383" s="227">
        <v>16.0</v>
      </c>
      <c r="F383" s="227">
        <v>62.0</v>
      </c>
      <c r="G383" s="227">
        <v>17.0</v>
      </c>
      <c r="H383" s="227">
        <v>4.0</v>
      </c>
      <c r="I383" s="227">
        <v>1.0</v>
      </c>
      <c r="J383" s="227">
        <v>5.0</v>
      </c>
      <c r="K383" s="227">
        <v>1.0</v>
      </c>
      <c r="L383" s="227">
        <v>10.0</v>
      </c>
      <c r="M383" s="227">
        <v>4.0</v>
      </c>
      <c r="N383" s="227">
        <v>1.0</v>
      </c>
      <c r="O383" s="227">
        <v>0.0</v>
      </c>
      <c r="P383" s="227">
        <v>0.0</v>
      </c>
      <c r="Q383" s="227">
        <v>6.4</v>
      </c>
      <c r="R383" s="227">
        <v>103.0</v>
      </c>
      <c r="S383" s="227" t="s">
        <v>4631</v>
      </c>
      <c r="T383" s="227"/>
      <c r="U383" s="3" t="str">
        <f t="shared" si="2"/>
        <v>#REF!</v>
      </c>
      <c r="V383" s="227"/>
      <c r="W383" s="227"/>
      <c r="X383" s="227"/>
      <c r="Y383" s="227"/>
      <c r="Z383" s="227"/>
    </row>
    <row r="384" ht="12.0" customHeight="1">
      <c r="A384" s="227">
        <v>74.0</v>
      </c>
      <c r="B384" s="227" t="s">
        <v>5165</v>
      </c>
      <c r="C384" s="227" t="s">
        <v>27</v>
      </c>
      <c r="D384" s="227" t="s">
        <v>5847</v>
      </c>
      <c r="E384" s="227">
        <v>16.0</v>
      </c>
      <c r="F384" s="227">
        <v>41.0</v>
      </c>
      <c r="G384" s="227">
        <v>19.0</v>
      </c>
      <c r="H384" s="227">
        <v>13.0</v>
      </c>
      <c r="I384" s="227">
        <v>6.0</v>
      </c>
      <c r="J384" s="227">
        <v>39.0</v>
      </c>
      <c r="K384" s="227">
        <v>19.0</v>
      </c>
      <c r="L384" s="227">
        <v>1.0</v>
      </c>
      <c r="M384" s="227">
        <v>0.0</v>
      </c>
      <c r="N384" s="227">
        <v>1.0</v>
      </c>
      <c r="O384" s="227">
        <v>0.0</v>
      </c>
      <c r="P384" s="227">
        <v>0.0</v>
      </c>
      <c r="Q384" s="227">
        <v>6.4</v>
      </c>
      <c r="R384" s="227">
        <v>102.4</v>
      </c>
      <c r="S384" s="227" t="s">
        <v>4632</v>
      </c>
      <c r="T384" s="227"/>
      <c r="U384" s="3" t="str">
        <f t="shared" si="2"/>
        <v>#REF!</v>
      </c>
      <c r="V384" s="227"/>
      <c r="W384" s="227"/>
      <c r="X384" s="227"/>
      <c r="Y384" s="227"/>
      <c r="Z384" s="227"/>
    </row>
    <row r="385" ht="12.0" customHeight="1">
      <c r="A385" s="227">
        <v>74.0</v>
      </c>
      <c r="B385" s="227" t="s">
        <v>4932</v>
      </c>
      <c r="C385" s="227" t="s">
        <v>83</v>
      </c>
      <c r="D385" s="227" t="s">
        <v>5845</v>
      </c>
      <c r="E385" s="227">
        <v>12.0</v>
      </c>
      <c r="F385" s="227">
        <v>61.0</v>
      </c>
      <c r="G385" s="227">
        <v>30.0</v>
      </c>
      <c r="H385" s="227">
        <v>3.0</v>
      </c>
      <c r="I385" s="227">
        <v>2.0</v>
      </c>
      <c r="J385" s="227">
        <v>14.0</v>
      </c>
      <c r="K385" s="227">
        <v>4.0</v>
      </c>
      <c r="L385" s="227">
        <v>5.0</v>
      </c>
      <c r="M385" s="227">
        <v>1.0</v>
      </c>
      <c r="N385" s="227">
        <v>1.0</v>
      </c>
      <c r="O385" s="227">
        <v>1.0</v>
      </c>
      <c r="P385" s="227">
        <v>0.0</v>
      </c>
      <c r="Q385" s="227">
        <v>8.5</v>
      </c>
      <c r="R385" s="227">
        <v>102.4</v>
      </c>
      <c r="S385" s="227" t="s">
        <v>4630</v>
      </c>
      <c r="T385" s="227"/>
      <c r="U385" s="3" t="str">
        <f t="shared" si="2"/>
        <v>#REF!</v>
      </c>
      <c r="V385" s="227"/>
      <c r="W385" s="227"/>
      <c r="X385" s="227"/>
      <c r="Y385" s="227"/>
      <c r="Z385" s="227"/>
    </row>
    <row r="386" ht="12.0" customHeight="1">
      <c r="A386" s="227">
        <v>76.0</v>
      </c>
      <c r="B386" s="227" t="s">
        <v>5759</v>
      </c>
      <c r="C386" s="227" t="s">
        <v>111</v>
      </c>
      <c r="D386" s="227" t="s">
        <v>5848</v>
      </c>
      <c r="E386" s="227">
        <v>16.0</v>
      </c>
      <c r="F386" s="227">
        <v>58.0</v>
      </c>
      <c r="G386" s="227">
        <v>38.0</v>
      </c>
      <c r="H386" s="227">
        <v>3.0</v>
      </c>
      <c r="I386" s="227">
        <v>0.0</v>
      </c>
      <c r="J386" s="227">
        <v>0.0</v>
      </c>
      <c r="K386" s="227">
        <v>3.0</v>
      </c>
      <c r="L386" s="227">
        <v>7.0</v>
      </c>
      <c r="M386" s="227">
        <v>2.0</v>
      </c>
      <c r="N386" s="227">
        <v>1.0</v>
      </c>
      <c r="O386" s="227">
        <v>1.0</v>
      </c>
      <c r="P386" s="227">
        <v>0.0</v>
      </c>
      <c r="Q386" s="227">
        <v>6.4</v>
      </c>
      <c r="R386" s="227">
        <v>102.0</v>
      </c>
      <c r="S386" s="227" t="s">
        <v>4631</v>
      </c>
      <c r="T386" s="227"/>
      <c r="U386" s="3" t="str">
        <f t="shared" si="2"/>
        <v>#REF!</v>
      </c>
      <c r="V386" s="227"/>
      <c r="W386" s="227"/>
      <c r="X386" s="227"/>
      <c r="Y386" s="227"/>
      <c r="Z386" s="227"/>
    </row>
    <row r="387" ht="12.0" customHeight="1">
      <c r="A387" s="227">
        <v>77.0</v>
      </c>
      <c r="B387" s="227" t="s">
        <v>5008</v>
      </c>
      <c r="C387" s="227" t="s">
        <v>31</v>
      </c>
      <c r="D387" s="227" t="s">
        <v>5844</v>
      </c>
      <c r="E387" s="227">
        <v>16.0</v>
      </c>
      <c r="F387" s="227">
        <v>53.0</v>
      </c>
      <c r="G387" s="227">
        <v>26.0</v>
      </c>
      <c r="H387" s="227">
        <v>7.0</v>
      </c>
      <c r="I387" s="227">
        <v>2.0</v>
      </c>
      <c r="J387" s="227">
        <v>19.0</v>
      </c>
      <c r="K387" s="227">
        <v>2.0</v>
      </c>
      <c r="L387" s="227">
        <v>6.0</v>
      </c>
      <c r="M387" s="227">
        <v>2.0</v>
      </c>
      <c r="N387" s="227">
        <v>1.0</v>
      </c>
      <c r="O387" s="227">
        <v>2.0</v>
      </c>
      <c r="P387" s="227">
        <v>0.0</v>
      </c>
      <c r="Q387" s="227">
        <v>6.4</v>
      </c>
      <c r="R387" s="227">
        <v>101.9</v>
      </c>
      <c r="S387" s="227" t="s">
        <v>4630</v>
      </c>
      <c r="T387" s="227"/>
      <c r="U387" s="3" t="str">
        <f t="shared" si="2"/>
        <v>#REF!</v>
      </c>
      <c r="V387" s="227"/>
      <c r="W387" s="227"/>
      <c r="X387" s="227"/>
      <c r="Y387" s="227"/>
      <c r="Z387" s="227"/>
    </row>
    <row r="388" ht="12.0" customHeight="1">
      <c r="A388" s="227">
        <v>78.0</v>
      </c>
      <c r="B388" s="227" t="s">
        <v>4941</v>
      </c>
      <c r="C388" s="227" t="s">
        <v>123</v>
      </c>
      <c r="D388" s="227" t="s">
        <v>5844</v>
      </c>
      <c r="E388" s="227">
        <v>16.0</v>
      </c>
      <c r="F388" s="227">
        <v>57.0</v>
      </c>
      <c r="G388" s="227">
        <v>13.0</v>
      </c>
      <c r="H388" s="227">
        <v>7.0</v>
      </c>
      <c r="I388" s="227">
        <v>3.0</v>
      </c>
      <c r="J388" s="227">
        <v>21.0</v>
      </c>
      <c r="K388" s="227">
        <v>13.0</v>
      </c>
      <c r="L388" s="227">
        <v>1.0</v>
      </c>
      <c r="M388" s="227">
        <v>0.0</v>
      </c>
      <c r="N388" s="227">
        <v>3.0</v>
      </c>
      <c r="O388" s="227">
        <v>0.0</v>
      </c>
      <c r="P388" s="227">
        <v>0.0</v>
      </c>
      <c r="Q388" s="227">
        <v>6.4</v>
      </c>
      <c r="R388" s="227">
        <v>101.6</v>
      </c>
      <c r="S388" s="227" t="s">
        <v>4630</v>
      </c>
      <c r="T388" s="227"/>
      <c r="U388" s="3" t="str">
        <f t="shared" si="2"/>
        <v>#REF!</v>
      </c>
      <c r="V388" s="227"/>
      <c r="W388" s="227"/>
      <c r="X388" s="227"/>
      <c r="Y388" s="227"/>
      <c r="Z388" s="227"/>
    </row>
    <row r="389" ht="12.0" customHeight="1">
      <c r="A389" s="227">
        <v>78.0</v>
      </c>
      <c r="B389" s="227" t="s">
        <v>4868</v>
      </c>
      <c r="C389" s="227" t="s">
        <v>90</v>
      </c>
      <c r="D389" s="227" t="s">
        <v>5844</v>
      </c>
      <c r="E389" s="227">
        <v>15.0</v>
      </c>
      <c r="F389" s="227">
        <v>40.0</v>
      </c>
      <c r="G389" s="227">
        <v>14.0</v>
      </c>
      <c r="H389" s="227">
        <v>11.0</v>
      </c>
      <c r="I389" s="227">
        <v>7.0</v>
      </c>
      <c r="J389" s="227">
        <v>36.0</v>
      </c>
      <c r="K389" s="227">
        <v>12.0</v>
      </c>
      <c r="L389" s="227">
        <v>8.0</v>
      </c>
      <c r="M389" s="227">
        <v>1.0</v>
      </c>
      <c r="N389" s="227">
        <v>1.0</v>
      </c>
      <c r="O389" s="227">
        <v>0.0</v>
      </c>
      <c r="P389" s="227">
        <v>0.0</v>
      </c>
      <c r="Q389" s="227">
        <v>6.8</v>
      </c>
      <c r="R389" s="227">
        <v>101.6</v>
      </c>
      <c r="S389" s="227" t="s">
        <v>4630</v>
      </c>
      <c r="T389" s="227"/>
      <c r="U389" s="3" t="str">
        <f t="shared" si="2"/>
        <v>#REF!</v>
      </c>
      <c r="V389" s="227"/>
      <c r="W389" s="227"/>
      <c r="X389" s="227"/>
      <c r="Y389" s="227"/>
      <c r="Z389" s="227"/>
    </row>
    <row r="390" ht="12.0" customHeight="1">
      <c r="A390" s="227">
        <v>80.0</v>
      </c>
      <c r="B390" s="227" t="s">
        <v>5712</v>
      </c>
      <c r="C390" s="227" t="s">
        <v>99</v>
      </c>
      <c r="D390" s="227" t="s">
        <v>5849</v>
      </c>
      <c r="E390" s="227">
        <v>16.0</v>
      </c>
      <c r="F390" s="227">
        <v>58.0</v>
      </c>
      <c r="G390" s="227">
        <v>16.0</v>
      </c>
      <c r="H390" s="227">
        <v>2.5</v>
      </c>
      <c r="I390" s="227">
        <v>1.5</v>
      </c>
      <c r="J390" s="227">
        <v>8.5</v>
      </c>
      <c r="K390" s="227">
        <v>3.0</v>
      </c>
      <c r="L390" s="227">
        <v>8.0</v>
      </c>
      <c r="M390" s="227">
        <v>4.0</v>
      </c>
      <c r="N390" s="227">
        <v>0.0</v>
      </c>
      <c r="O390" s="227">
        <v>0.0</v>
      </c>
      <c r="P390" s="227">
        <v>1.0</v>
      </c>
      <c r="Q390" s="227">
        <v>6.3</v>
      </c>
      <c r="R390" s="227">
        <v>101.35</v>
      </c>
      <c r="S390" s="227" t="s">
        <v>4631</v>
      </c>
      <c r="T390" s="227"/>
      <c r="U390" s="3" t="str">
        <f t="shared" si="2"/>
        <v>#REF!</v>
      </c>
      <c r="V390" s="227"/>
      <c r="W390" s="227"/>
      <c r="X390" s="227"/>
      <c r="Y390" s="227"/>
      <c r="Z390" s="227"/>
    </row>
    <row r="391" ht="12.0" customHeight="1">
      <c r="A391" s="227">
        <v>80.0</v>
      </c>
      <c r="B391" s="227" t="s">
        <v>5520</v>
      </c>
      <c r="C391" s="227" t="s">
        <v>31</v>
      </c>
      <c r="D391" s="227" t="s">
        <v>5849</v>
      </c>
      <c r="E391" s="227">
        <v>16.0</v>
      </c>
      <c r="F391" s="227">
        <v>62.0</v>
      </c>
      <c r="G391" s="227">
        <v>21.0</v>
      </c>
      <c r="H391" s="227">
        <v>6.0</v>
      </c>
      <c r="I391" s="227">
        <v>4.5</v>
      </c>
      <c r="J391" s="227">
        <v>28.5</v>
      </c>
      <c r="K391" s="227">
        <v>6.0</v>
      </c>
      <c r="L391" s="227">
        <v>2.0</v>
      </c>
      <c r="M391" s="227">
        <v>0.0</v>
      </c>
      <c r="N391" s="227">
        <v>1.0</v>
      </c>
      <c r="O391" s="227">
        <v>0.0</v>
      </c>
      <c r="P391" s="227">
        <v>0.0</v>
      </c>
      <c r="Q391" s="227">
        <v>6.3</v>
      </c>
      <c r="R391" s="227">
        <v>101.35</v>
      </c>
      <c r="S391" s="227" t="s">
        <v>4631</v>
      </c>
      <c r="T391" s="227"/>
      <c r="U391" s="3" t="str">
        <f t="shared" si="2"/>
        <v>#REF!</v>
      </c>
      <c r="V391" s="227"/>
      <c r="W391" s="227"/>
      <c r="X391" s="227"/>
      <c r="Y391" s="227"/>
      <c r="Z391" s="227"/>
    </row>
    <row r="392" ht="12.0" customHeight="1">
      <c r="A392" s="227">
        <v>82.0</v>
      </c>
      <c r="B392" s="227" t="s">
        <v>5454</v>
      </c>
      <c r="C392" s="227" t="s">
        <v>68</v>
      </c>
      <c r="D392" s="227" t="s">
        <v>5849</v>
      </c>
      <c r="E392" s="227">
        <v>16.0</v>
      </c>
      <c r="F392" s="227">
        <v>69.0</v>
      </c>
      <c r="G392" s="227">
        <v>8.0</v>
      </c>
      <c r="H392" s="227">
        <v>6.0</v>
      </c>
      <c r="I392" s="227">
        <v>1.0</v>
      </c>
      <c r="J392" s="227">
        <v>3.0</v>
      </c>
      <c r="K392" s="227">
        <v>4.0</v>
      </c>
      <c r="L392" s="227">
        <v>7.0</v>
      </c>
      <c r="M392" s="227">
        <v>2.0</v>
      </c>
      <c r="N392" s="227">
        <v>1.0</v>
      </c>
      <c r="O392" s="227">
        <v>0.0</v>
      </c>
      <c r="P392" s="227">
        <v>0.0</v>
      </c>
      <c r="Q392" s="227">
        <v>6.3</v>
      </c>
      <c r="R392" s="227">
        <v>101.3</v>
      </c>
      <c r="S392" s="227" t="s">
        <v>4631</v>
      </c>
      <c r="T392" s="227"/>
      <c r="U392" s="3" t="str">
        <f t="shared" si="2"/>
        <v>#REF!</v>
      </c>
      <c r="V392" s="227"/>
      <c r="W392" s="227"/>
      <c r="X392" s="227"/>
      <c r="Y392" s="227"/>
      <c r="Z392" s="227"/>
    </row>
    <row r="393" ht="12.0" customHeight="1">
      <c r="A393" s="227">
        <v>83.0</v>
      </c>
      <c r="B393" s="227" t="s">
        <v>5576</v>
      </c>
      <c r="C393" s="227" t="s">
        <v>140</v>
      </c>
      <c r="D393" s="227" t="s">
        <v>5848</v>
      </c>
      <c r="E393" s="227">
        <v>16.0</v>
      </c>
      <c r="F393" s="227">
        <v>71.0</v>
      </c>
      <c r="G393" s="227">
        <v>12.0</v>
      </c>
      <c r="H393" s="227">
        <v>3.0</v>
      </c>
      <c r="I393" s="227">
        <v>0.0</v>
      </c>
      <c r="J393" s="227">
        <v>0.0</v>
      </c>
      <c r="K393" s="227">
        <v>3.0</v>
      </c>
      <c r="L393" s="227">
        <v>9.0</v>
      </c>
      <c r="M393" s="227">
        <v>1.0</v>
      </c>
      <c r="N393" s="227">
        <v>0.0</v>
      </c>
      <c r="O393" s="227">
        <v>2.0</v>
      </c>
      <c r="P393" s="227">
        <v>0.0</v>
      </c>
      <c r="Q393" s="227">
        <v>6.3</v>
      </c>
      <c r="R393" s="227">
        <v>101.0</v>
      </c>
      <c r="S393" s="227" t="s">
        <v>4631</v>
      </c>
      <c r="T393" s="227"/>
      <c r="U393" s="3" t="str">
        <f t="shared" si="2"/>
        <v>#REF!</v>
      </c>
      <c r="V393" s="227"/>
      <c r="W393" s="227"/>
      <c r="X393" s="227"/>
      <c r="Y393" s="227"/>
      <c r="Z393" s="227"/>
    </row>
    <row r="394" ht="12.0" customHeight="1">
      <c r="A394" s="227">
        <v>84.0</v>
      </c>
      <c r="B394" s="227" t="s">
        <v>5460</v>
      </c>
      <c r="C394" s="227" t="s">
        <v>83</v>
      </c>
      <c r="D394" s="227" t="s">
        <v>5849</v>
      </c>
      <c r="E394" s="227">
        <v>16.0</v>
      </c>
      <c r="F394" s="227">
        <v>55.0</v>
      </c>
      <c r="G394" s="227">
        <v>17.0</v>
      </c>
      <c r="H394" s="227">
        <v>1.0</v>
      </c>
      <c r="I394" s="227">
        <v>0.0</v>
      </c>
      <c r="J394" s="227">
        <v>0.0</v>
      </c>
      <c r="K394" s="227">
        <v>0.0</v>
      </c>
      <c r="L394" s="227">
        <v>6.0</v>
      </c>
      <c r="M394" s="227">
        <v>2.0</v>
      </c>
      <c r="N394" s="227">
        <v>1.0</v>
      </c>
      <c r="O394" s="227">
        <v>3.0</v>
      </c>
      <c r="P394" s="227">
        <v>2.0</v>
      </c>
      <c r="Q394" s="227">
        <v>6.3</v>
      </c>
      <c r="R394" s="227">
        <v>100.5</v>
      </c>
      <c r="S394" s="227" t="s">
        <v>4631</v>
      </c>
      <c r="T394" s="227"/>
      <c r="U394" s="3" t="str">
        <f t="shared" si="2"/>
        <v>#REF!</v>
      </c>
      <c r="V394" s="227"/>
      <c r="W394" s="227"/>
      <c r="X394" s="227"/>
      <c r="Y394" s="227"/>
      <c r="Z394" s="227"/>
    </row>
    <row r="395" ht="12.0" customHeight="1">
      <c r="A395" s="227">
        <v>85.0</v>
      </c>
      <c r="B395" s="227" t="s">
        <v>4901</v>
      </c>
      <c r="C395" s="227" t="s">
        <v>18</v>
      </c>
      <c r="D395" s="227" t="s">
        <v>5844</v>
      </c>
      <c r="E395" s="227">
        <v>16.0</v>
      </c>
      <c r="F395" s="227">
        <v>27.0</v>
      </c>
      <c r="G395" s="227">
        <v>17.0</v>
      </c>
      <c r="H395" s="227">
        <v>12.5</v>
      </c>
      <c r="I395" s="227">
        <v>11.0</v>
      </c>
      <c r="J395" s="227">
        <v>70.5</v>
      </c>
      <c r="K395" s="227">
        <v>16.0</v>
      </c>
      <c r="L395" s="227">
        <v>1.0</v>
      </c>
      <c r="M395" s="227">
        <v>0.0</v>
      </c>
      <c r="N395" s="227">
        <v>2.0</v>
      </c>
      <c r="O395" s="227">
        <v>0.0</v>
      </c>
      <c r="P395" s="227">
        <v>0.0</v>
      </c>
      <c r="Q395" s="227">
        <v>6.3</v>
      </c>
      <c r="R395" s="227">
        <v>100.05</v>
      </c>
      <c r="S395" s="227" t="s">
        <v>4630</v>
      </c>
      <c r="T395" s="227"/>
      <c r="U395" s="3" t="str">
        <f t="shared" si="2"/>
        <v>#REF!</v>
      </c>
      <c r="V395" s="227"/>
      <c r="W395" s="227"/>
      <c r="X395" s="227"/>
      <c r="Y395" s="227"/>
      <c r="Z395" s="227"/>
    </row>
    <row r="396" ht="12.0" customHeight="1">
      <c r="A396" s="227">
        <v>86.0</v>
      </c>
      <c r="B396" s="227" t="s">
        <v>5606</v>
      </c>
      <c r="C396" s="227" t="s">
        <v>81</v>
      </c>
      <c r="D396" s="227" t="s">
        <v>5849</v>
      </c>
      <c r="E396" s="227">
        <v>16.0</v>
      </c>
      <c r="F396" s="227">
        <v>66.0</v>
      </c>
      <c r="G396" s="227">
        <v>30.0</v>
      </c>
      <c r="H396" s="227">
        <v>9.5</v>
      </c>
      <c r="I396" s="227">
        <v>0.5</v>
      </c>
      <c r="J396" s="227">
        <v>4.0</v>
      </c>
      <c r="K396" s="227">
        <v>1.0</v>
      </c>
      <c r="L396" s="227">
        <v>7.0</v>
      </c>
      <c r="M396" s="227">
        <v>0.0</v>
      </c>
      <c r="N396" s="227">
        <v>0.0</v>
      </c>
      <c r="O396" s="227">
        <v>0.0</v>
      </c>
      <c r="P396" s="227">
        <v>0.0</v>
      </c>
      <c r="Q396" s="227">
        <v>6.2</v>
      </c>
      <c r="R396" s="227">
        <v>99.9</v>
      </c>
      <c r="S396" s="227" t="s">
        <v>4631</v>
      </c>
      <c r="T396" s="227"/>
      <c r="U396" s="3" t="str">
        <f t="shared" si="2"/>
        <v>#REF!</v>
      </c>
      <c r="V396" s="227"/>
      <c r="W396" s="227"/>
      <c r="X396" s="227"/>
      <c r="Y396" s="227"/>
      <c r="Z396" s="227"/>
    </row>
    <row r="397" ht="12.0" customHeight="1">
      <c r="A397" s="227">
        <v>87.0</v>
      </c>
      <c r="B397" s="227" t="s">
        <v>5473</v>
      </c>
      <c r="C397" s="227" t="s">
        <v>18</v>
      </c>
      <c r="D397" s="227" t="s">
        <v>5846</v>
      </c>
      <c r="E397" s="227">
        <v>16.0</v>
      </c>
      <c r="F397" s="227">
        <v>66.0</v>
      </c>
      <c r="G397" s="227">
        <v>19.0</v>
      </c>
      <c r="H397" s="227">
        <v>2.5</v>
      </c>
      <c r="I397" s="227">
        <v>1.0</v>
      </c>
      <c r="J397" s="227">
        <v>7.0</v>
      </c>
      <c r="K397" s="227">
        <v>1.0</v>
      </c>
      <c r="L397" s="227">
        <v>9.0</v>
      </c>
      <c r="M397" s="227">
        <v>2.0</v>
      </c>
      <c r="N397" s="227">
        <v>1.0</v>
      </c>
      <c r="O397" s="227">
        <v>0.0</v>
      </c>
      <c r="P397" s="227">
        <v>0.0</v>
      </c>
      <c r="Q397" s="227">
        <v>6.2</v>
      </c>
      <c r="R397" s="227">
        <v>99.7</v>
      </c>
      <c r="S397" s="227" t="s">
        <v>4631</v>
      </c>
      <c r="T397" s="227"/>
      <c r="U397" s="3" t="str">
        <f t="shared" si="2"/>
        <v>#REF!</v>
      </c>
      <c r="V397" s="227"/>
      <c r="W397" s="227"/>
      <c r="X397" s="227"/>
      <c r="Y397" s="227"/>
      <c r="Z397" s="227"/>
    </row>
    <row r="398" ht="12.0" customHeight="1">
      <c r="A398" s="227">
        <v>88.0</v>
      </c>
      <c r="B398" s="229" t="s">
        <v>5615</v>
      </c>
      <c r="C398" s="227" t="s">
        <v>44</v>
      </c>
      <c r="D398" s="227" t="s">
        <v>5846</v>
      </c>
      <c r="E398" s="227">
        <v>16.0</v>
      </c>
      <c r="F398" s="227">
        <v>61.0</v>
      </c>
      <c r="G398" s="227">
        <v>24.0</v>
      </c>
      <c r="H398" s="227">
        <v>2.0</v>
      </c>
      <c r="I398" s="227">
        <v>2.0</v>
      </c>
      <c r="J398" s="227">
        <v>6.0</v>
      </c>
      <c r="K398" s="227">
        <v>2.0</v>
      </c>
      <c r="L398" s="227">
        <v>6.0</v>
      </c>
      <c r="M398" s="227">
        <v>2.0</v>
      </c>
      <c r="N398" s="227">
        <v>0.0</v>
      </c>
      <c r="O398" s="227">
        <v>0.0</v>
      </c>
      <c r="P398" s="227">
        <v>1.0</v>
      </c>
      <c r="Q398" s="227">
        <v>6.2</v>
      </c>
      <c r="R398" s="227">
        <v>99.6</v>
      </c>
      <c r="S398" s="227" t="s">
        <v>4631</v>
      </c>
      <c r="T398" s="227"/>
      <c r="U398" s="3" t="str">
        <f t="shared" si="2"/>
        <v>#REF!</v>
      </c>
      <c r="V398" s="227"/>
      <c r="W398" s="227"/>
      <c r="X398" s="227"/>
      <c r="Y398" s="227"/>
      <c r="Z398" s="227"/>
    </row>
    <row r="399" ht="12.0" customHeight="1">
      <c r="A399" s="227">
        <v>89.0</v>
      </c>
      <c r="B399" s="227" t="s">
        <v>4888</v>
      </c>
      <c r="C399" s="227" t="s">
        <v>140</v>
      </c>
      <c r="D399" s="227" t="s">
        <v>4630</v>
      </c>
      <c r="E399" s="227">
        <v>13.0</v>
      </c>
      <c r="F399" s="227">
        <v>58.0</v>
      </c>
      <c r="G399" s="227">
        <v>15.0</v>
      </c>
      <c r="H399" s="227">
        <v>8.5</v>
      </c>
      <c r="I399" s="227">
        <v>5.5</v>
      </c>
      <c r="J399" s="227">
        <v>34.5</v>
      </c>
      <c r="K399" s="227">
        <v>9.0</v>
      </c>
      <c r="L399" s="227">
        <v>2.0</v>
      </c>
      <c r="M399" s="227">
        <v>0.0</v>
      </c>
      <c r="N399" s="227">
        <v>0.0</v>
      </c>
      <c r="O399" s="227">
        <v>0.0</v>
      </c>
      <c r="P399" s="227">
        <v>0.0</v>
      </c>
      <c r="Q399" s="227">
        <v>7.6</v>
      </c>
      <c r="R399" s="227">
        <v>99.45</v>
      </c>
      <c r="S399" s="227" t="s">
        <v>4630</v>
      </c>
      <c r="T399" s="227"/>
      <c r="U399" s="3" t="str">
        <f t="shared" si="2"/>
        <v>#REF!</v>
      </c>
      <c r="V399" s="227"/>
      <c r="W399" s="227"/>
      <c r="X399" s="227"/>
      <c r="Y399" s="227"/>
      <c r="Z399" s="227"/>
    </row>
    <row r="400" ht="12.0" customHeight="1">
      <c r="A400" s="227">
        <v>90.0</v>
      </c>
      <c r="B400" s="227" t="s">
        <v>4871</v>
      </c>
      <c r="C400" s="227" t="s">
        <v>53</v>
      </c>
      <c r="D400" s="227" t="s">
        <v>5844</v>
      </c>
      <c r="E400" s="227">
        <v>16.0</v>
      </c>
      <c r="F400" s="227">
        <v>61.0</v>
      </c>
      <c r="G400" s="227">
        <v>31.0</v>
      </c>
      <c r="H400" s="227">
        <v>4.0</v>
      </c>
      <c r="I400" s="227">
        <v>2.0</v>
      </c>
      <c r="J400" s="227">
        <v>15.0</v>
      </c>
      <c r="K400" s="227">
        <v>6.0</v>
      </c>
      <c r="L400" s="227">
        <v>4.0</v>
      </c>
      <c r="M400" s="227">
        <v>0.0</v>
      </c>
      <c r="N400" s="227">
        <v>1.0</v>
      </c>
      <c r="O400" s="227">
        <v>0.0</v>
      </c>
      <c r="P400" s="227">
        <v>0.0</v>
      </c>
      <c r="Q400" s="227">
        <v>6.2</v>
      </c>
      <c r="R400" s="227">
        <v>99.0</v>
      </c>
      <c r="S400" s="227" t="s">
        <v>4630</v>
      </c>
      <c r="T400" s="227"/>
      <c r="U400" s="3" t="str">
        <f t="shared" si="2"/>
        <v>#REF!</v>
      </c>
      <c r="V400" s="227"/>
      <c r="W400" s="227"/>
      <c r="X400" s="227"/>
      <c r="Y400" s="227"/>
      <c r="Z400" s="227"/>
    </row>
    <row r="401" ht="12.0" customHeight="1">
      <c r="A401" s="227">
        <v>91.0</v>
      </c>
      <c r="B401" s="227" t="s">
        <v>5851</v>
      </c>
      <c r="C401" s="227" t="s">
        <v>64</v>
      </c>
      <c r="D401" s="227" t="s">
        <v>5850</v>
      </c>
      <c r="E401" s="227">
        <v>16.0</v>
      </c>
      <c r="F401" s="227">
        <v>45.0</v>
      </c>
      <c r="G401" s="227">
        <v>16.0</v>
      </c>
      <c r="H401" s="227">
        <v>7.5</v>
      </c>
      <c r="I401" s="227">
        <v>3.0</v>
      </c>
      <c r="J401" s="227">
        <v>21.0</v>
      </c>
      <c r="K401" s="227">
        <v>22.0</v>
      </c>
      <c r="L401" s="227">
        <v>5.0</v>
      </c>
      <c r="M401" s="227">
        <v>0.0</v>
      </c>
      <c r="N401" s="227">
        <v>1.0</v>
      </c>
      <c r="O401" s="227">
        <v>0.0</v>
      </c>
      <c r="P401" s="227">
        <v>0.0</v>
      </c>
      <c r="Q401" s="227">
        <v>6.2</v>
      </c>
      <c r="R401" s="227">
        <v>98.6</v>
      </c>
      <c r="S401" s="227" t="s">
        <v>4632</v>
      </c>
      <c r="T401" s="227"/>
      <c r="U401" s="3" t="str">
        <f t="shared" si="2"/>
        <v>#REF!</v>
      </c>
      <c r="V401" s="227"/>
      <c r="W401" s="227"/>
      <c r="X401" s="227"/>
      <c r="Y401" s="227"/>
      <c r="Z401" s="227"/>
    </row>
    <row r="402" ht="12.0" customHeight="1">
      <c r="A402" s="227">
        <v>92.0</v>
      </c>
      <c r="B402" s="227" t="s">
        <v>5617</v>
      </c>
      <c r="C402" s="227" t="s">
        <v>41</v>
      </c>
      <c r="D402" s="227" t="s">
        <v>5846</v>
      </c>
      <c r="E402" s="227">
        <v>14.0</v>
      </c>
      <c r="F402" s="227">
        <v>54.0</v>
      </c>
      <c r="G402" s="227">
        <v>11.0</v>
      </c>
      <c r="H402" s="227">
        <v>4.0</v>
      </c>
      <c r="I402" s="227">
        <v>0.0</v>
      </c>
      <c r="J402" s="227">
        <v>0.0</v>
      </c>
      <c r="K402" s="227">
        <v>0.0</v>
      </c>
      <c r="L402" s="227">
        <v>14.0</v>
      </c>
      <c r="M402" s="227">
        <v>3.0</v>
      </c>
      <c r="N402" s="227">
        <v>2.0</v>
      </c>
      <c r="O402" s="227">
        <v>0.0</v>
      </c>
      <c r="P402" s="227">
        <v>1.0</v>
      </c>
      <c r="Q402" s="227">
        <v>7.0</v>
      </c>
      <c r="R402" s="227">
        <v>98.5</v>
      </c>
      <c r="S402" s="227" t="s">
        <v>4631</v>
      </c>
      <c r="T402" s="227"/>
      <c r="U402" s="3" t="str">
        <f t="shared" si="2"/>
        <v>#REF!</v>
      </c>
      <c r="V402" s="227"/>
      <c r="W402" s="227"/>
      <c r="X402" s="227"/>
      <c r="Y402" s="227"/>
      <c r="Z402" s="227"/>
    </row>
    <row r="403" ht="12.0" customHeight="1">
      <c r="A403" s="227">
        <v>93.0</v>
      </c>
      <c r="B403" s="227" t="s">
        <v>4923</v>
      </c>
      <c r="C403" s="227" t="s">
        <v>39</v>
      </c>
      <c r="D403" s="227" t="s">
        <v>5844</v>
      </c>
      <c r="E403" s="227">
        <v>15.0</v>
      </c>
      <c r="F403" s="227">
        <v>29.0</v>
      </c>
      <c r="G403" s="227">
        <v>15.0</v>
      </c>
      <c r="H403" s="227">
        <v>11.0</v>
      </c>
      <c r="I403" s="227">
        <v>8.0</v>
      </c>
      <c r="J403" s="227">
        <v>59.5</v>
      </c>
      <c r="K403" s="227">
        <v>19.0</v>
      </c>
      <c r="L403" s="227">
        <v>3.0</v>
      </c>
      <c r="M403" s="227">
        <v>0.0</v>
      </c>
      <c r="N403" s="227">
        <v>1.0</v>
      </c>
      <c r="O403" s="227">
        <v>1.0</v>
      </c>
      <c r="P403" s="227">
        <v>0.0</v>
      </c>
      <c r="Q403" s="227">
        <v>6.5</v>
      </c>
      <c r="R403" s="227">
        <v>97.45</v>
      </c>
      <c r="S403" s="227" t="s">
        <v>4630</v>
      </c>
      <c r="T403" s="227"/>
      <c r="U403" s="3" t="str">
        <f t="shared" si="2"/>
        <v>#REF!</v>
      </c>
      <c r="V403" s="227"/>
      <c r="W403" s="227"/>
      <c r="X403" s="227"/>
      <c r="Y403" s="227"/>
      <c r="Z403" s="227"/>
    </row>
    <row r="404" ht="12.0" customHeight="1">
      <c r="A404" s="227">
        <v>94.0</v>
      </c>
      <c r="B404" s="227" t="s">
        <v>5570</v>
      </c>
      <c r="C404" s="227" t="s">
        <v>90</v>
      </c>
      <c r="D404" s="227" t="s">
        <v>5846</v>
      </c>
      <c r="E404" s="227">
        <v>16.0</v>
      </c>
      <c r="F404" s="227">
        <v>45.0</v>
      </c>
      <c r="G404" s="227">
        <v>15.0</v>
      </c>
      <c r="H404" s="227">
        <v>10.5</v>
      </c>
      <c r="I404" s="227">
        <v>4.0</v>
      </c>
      <c r="J404" s="227">
        <v>34.0</v>
      </c>
      <c r="K404" s="227">
        <v>8.0</v>
      </c>
      <c r="L404" s="227">
        <v>6.0</v>
      </c>
      <c r="M404" s="227">
        <v>2.0</v>
      </c>
      <c r="N404" s="227">
        <v>1.0</v>
      </c>
      <c r="O404" s="227">
        <v>0.0</v>
      </c>
      <c r="P404" s="227">
        <v>0.0</v>
      </c>
      <c r="Q404" s="227">
        <v>6.1</v>
      </c>
      <c r="R404" s="227">
        <v>97.4</v>
      </c>
      <c r="S404" s="227" t="s">
        <v>4631</v>
      </c>
      <c r="T404" s="227"/>
      <c r="U404" s="3" t="str">
        <f t="shared" si="2"/>
        <v>#REF!</v>
      </c>
      <c r="V404" s="227"/>
      <c r="W404" s="227"/>
      <c r="X404" s="227"/>
      <c r="Y404" s="227"/>
      <c r="Z404" s="227"/>
    </row>
    <row r="405" ht="12.0" customHeight="1">
      <c r="A405" s="227">
        <v>95.0</v>
      </c>
      <c r="B405" s="227" t="s">
        <v>4846</v>
      </c>
      <c r="C405" s="227" t="s">
        <v>111</v>
      </c>
      <c r="D405" s="227" t="s">
        <v>5845</v>
      </c>
      <c r="E405" s="227">
        <v>14.0</v>
      </c>
      <c r="F405" s="227">
        <v>57.0</v>
      </c>
      <c r="G405" s="227">
        <v>41.0</v>
      </c>
      <c r="H405" s="227">
        <v>8.5</v>
      </c>
      <c r="I405" s="227">
        <v>1.0</v>
      </c>
      <c r="J405" s="227">
        <v>3.0</v>
      </c>
      <c r="K405" s="227">
        <v>3.0</v>
      </c>
      <c r="L405" s="227">
        <v>3.0</v>
      </c>
      <c r="M405" s="227">
        <v>0.0</v>
      </c>
      <c r="N405" s="227">
        <v>0.0</v>
      </c>
      <c r="O405" s="227">
        <v>1.0</v>
      </c>
      <c r="P405" s="227">
        <v>0.0</v>
      </c>
      <c r="Q405" s="227">
        <v>7.0</v>
      </c>
      <c r="R405" s="227">
        <v>97.3</v>
      </c>
      <c r="S405" s="227" t="s">
        <v>4630</v>
      </c>
      <c r="T405" s="227"/>
      <c r="U405" s="3" t="str">
        <f t="shared" si="2"/>
        <v>#REF!</v>
      </c>
      <c r="V405" s="227"/>
      <c r="W405" s="227"/>
      <c r="X405" s="227"/>
      <c r="Y405" s="227"/>
      <c r="Z405" s="227"/>
    </row>
    <row r="406" ht="12.0" customHeight="1">
      <c r="A406" s="227">
        <v>96.0</v>
      </c>
      <c r="B406" s="227" t="s">
        <v>5016</v>
      </c>
      <c r="C406" s="227" t="s">
        <v>27</v>
      </c>
      <c r="D406" s="227" t="s">
        <v>5845</v>
      </c>
      <c r="E406" s="227">
        <v>16.0</v>
      </c>
      <c r="F406" s="227">
        <v>52.0</v>
      </c>
      <c r="G406" s="227">
        <v>40.0</v>
      </c>
      <c r="H406" s="227">
        <v>6.0</v>
      </c>
      <c r="I406" s="227">
        <v>3.0</v>
      </c>
      <c r="J406" s="227">
        <v>12.0</v>
      </c>
      <c r="K406" s="227">
        <v>4.0</v>
      </c>
      <c r="L406" s="227">
        <v>2.0</v>
      </c>
      <c r="M406" s="227">
        <v>0.0</v>
      </c>
      <c r="N406" s="227">
        <v>2.0</v>
      </c>
      <c r="O406" s="227">
        <v>0.0</v>
      </c>
      <c r="P406" s="227">
        <v>0.0</v>
      </c>
      <c r="Q406" s="227">
        <v>6.1</v>
      </c>
      <c r="R406" s="227">
        <v>97.2</v>
      </c>
      <c r="S406" s="227" t="s">
        <v>4630</v>
      </c>
      <c r="T406" s="227"/>
      <c r="U406" s="3" t="str">
        <f t="shared" si="2"/>
        <v>#REF!</v>
      </c>
      <c r="V406" s="227"/>
      <c r="W406" s="227"/>
      <c r="X406" s="227"/>
      <c r="Y406" s="227"/>
      <c r="Z406" s="227"/>
    </row>
    <row r="407" ht="12.0" customHeight="1">
      <c r="A407" s="227">
        <v>97.0</v>
      </c>
      <c r="B407" s="227" t="s">
        <v>5860</v>
      </c>
      <c r="C407" s="227" t="s">
        <v>50</v>
      </c>
      <c r="D407" s="227" t="s">
        <v>5846</v>
      </c>
      <c r="E407" s="227">
        <v>16.0</v>
      </c>
      <c r="F407" s="227">
        <v>70.0</v>
      </c>
      <c r="G407" s="227">
        <v>14.0</v>
      </c>
      <c r="H407" s="227">
        <v>4.0</v>
      </c>
      <c r="I407" s="227">
        <v>0.0</v>
      </c>
      <c r="J407" s="227">
        <v>0.0</v>
      </c>
      <c r="K407" s="227">
        <v>1.0</v>
      </c>
      <c r="L407" s="227">
        <v>9.0</v>
      </c>
      <c r="M407" s="227">
        <v>0.0</v>
      </c>
      <c r="N407" s="227">
        <v>0.0</v>
      </c>
      <c r="O407" s="227">
        <v>2.0</v>
      </c>
      <c r="P407" s="227">
        <v>0.0</v>
      </c>
      <c r="Q407" s="227">
        <v>6.1</v>
      </c>
      <c r="R407" s="227">
        <v>97.0</v>
      </c>
      <c r="S407" s="227" t="s">
        <v>4631</v>
      </c>
      <c r="T407" s="227"/>
      <c r="U407" s="3" t="str">
        <f t="shared" si="2"/>
        <v>#REF!</v>
      </c>
      <c r="V407" s="227"/>
      <c r="W407" s="227"/>
      <c r="X407" s="227"/>
      <c r="Y407" s="227"/>
      <c r="Z407" s="227"/>
    </row>
    <row r="408" ht="12.0" customHeight="1">
      <c r="A408" s="227">
        <v>98.0</v>
      </c>
      <c r="B408" s="227" t="s">
        <v>5246</v>
      </c>
      <c r="C408" s="227" t="s">
        <v>85</v>
      </c>
      <c r="D408" s="227" t="s">
        <v>5847</v>
      </c>
      <c r="E408" s="227">
        <v>16.0</v>
      </c>
      <c r="F408" s="227">
        <v>25.0</v>
      </c>
      <c r="G408" s="227">
        <v>15.0</v>
      </c>
      <c r="H408" s="227">
        <v>16.5</v>
      </c>
      <c r="I408" s="227">
        <v>8.5</v>
      </c>
      <c r="J408" s="227">
        <v>56.5</v>
      </c>
      <c r="K408" s="227">
        <v>24.0</v>
      </c>
      <c r="L408" s="227">
        <v>1.0</v>
      </c>
      <c r="M408" s="227">
        <v>0.0</v>
      </c>
      <c r="N408" s="227">
        <v>0.0</v>
      </c>
      <c r="O408" s="227">
        <v>0.0</v>
      </c>
      <c r="P408" s="227">
        <v>0.0</v>
      </c>
      <c r="Q408" s="227">
        <v>6.0</v>
      </c>
      <c r="R408" s="227">
        <v>96.65</v>
      </c>
      <c r="S408" s="227" t="s">
        <v>4632</v>
      </c>
      <c r="T408" s="227"/>
      <c r="U408" s="3" t="str">
        <f t="shared" si="2"/>
        <v>#REF!</v>
      </c>
      <c r="V408" s="227"/>
      <c r="W408" s="227"/>
      <c r="X408" s="227"/>
      <c r="Y408" s="227"/>
      <c r="Z408" s="227"/>
    </row>
    <row r="409" ht="12.0" customHeight="1">
      <c r="A409" s="227">
        <v>99.0</v>
      </c>
      <c r="B409" s="227" t="s">
        <v>5867</v>
      </c>
      <c r="C409" s="227" t="s">
        <v>27</v>
      </c>
      <c r="D409" s="227" t="s">
        <v>5846</v>
      </c>
      <c r="E409" s="227">
        <v>16.0</v>
      </c>
      <c r="F409" s="227">
        <v>61.0</v>
      </c>
      <c r="G409" s="227">
        <v>9.0</v>
      </c>
      <c r="H409" s="227">
        <v>1.5</v>
      </c>
      <c r="I409" s="227">
        <v>0.0</v>
      </c>
      <c r="J409" s="227">
        <v>0.0</v>
      </c>
      <c r="K409" s="227">
        <v>0.0</v>
      </c>
      <c r="L409" s="227">
        <v>17.0</v>
      </c>
      <c r="M409" s="227">
        <v>0.0</v>
      </c>
      <c r="N409" s="227">
        <v>3.0</v>
      </c>
      <c r="O409" s="227">
        <v>0.0</v>
      </c>
      <c r="P409" s="227">
        <v>0.0</v>
      </c>
      <c r="Q409" s="227">
        <v>6.0</v>
      </c>
      <c r="R409" s="227">
        <v>96.5</v>
      </c>
      <c r="S409" s="227" t="s">
        <v>4631</v>
      </c>
      <c r="T409" s="227"/>
      <c r="U409" s="3" t="str">
        <f t="shared" si="2"/>
        <v>#REF!</v>
      </c>
      <c r="V409" s="227"/>
      <c r="W409" s="227"/>
      <c r="X409" s="227"/>
      <c r="Y409" s="227"/>
      <c r="Z409" s="227"/>
    </row>
    <row r="410" ht="12.0" customHeight="1">
      <c r="A410" s="227">
        <v>100.0</v>
      </c>
      <c r="B410" s="227" t="s">
        <v>5340</v>
      </c>
      <c r="C410" s="227" t="s">
        <v>18</v>
      </c>
      <c r="D410" s="227" t="s">
        <v>5847</v>
      </c>
      <c r="E410" s="227">
        <v>16.0</v>
      </c>
      <c r="F410" s="227">
        <v>21.0</v>
      </c>
      <c r="G410" s="227">
        <v>12.0</v>
      </c>
      <c r="H410" s="227">
        <v>12.0</v>
      </c>
      <c r="I410" s="227">
        <v>11.0</v>
      </c>
      <c r="J410" s="227">
        <v>64.0</v>
      </c>
      <c r="K410" s="227">
        <v>17.0</v>
      </c>
      <c r="L410" s="227">
        <v>0.0</v>
      </c>
      <c r="M410" s="227">
        <v>0.0</v>
      </c>
      <c r="N410" s="227">
        <v>2.0</v>
      </c>
      <c r="O410" s="227">
        <v>2.0</v>
      </c>
      <c r="P410" s="227">
        <v>0.0</v>
      </c>
      <c r="Q410" s="227">
        <v>6.0</v>
      </c>
      <c r="R410" s="227">
        <v>96.4</v>
      </c>
      <c r="S410" s="227" t="s">
        <v>4632</v>
      </c>
      <c r="T410" s="227"/>
      <c r="U410" s="3" t="str">
        <f t="shared" si="2"/>
        <v>#REF!</v>
      </c>
      <c r="V410" s="227"/>
      <c r="W410" s="227"/>
      <c r="X410" s="227"/>
      <c r="Y410" s="227"/>
      <c r="Z410" s="227"/>
    </row>
    <row r="411" ht="12.0" customHeight="1">
      <c r="A411" s="227">
        <v>101.0</v>
      </c>
      <c r="B411" s="227" t="s">
        <v>4925</v>
      </c>
      <c r="C411" s="227" t="s">
        <v>83</v>
      </c>
      <c r="D411" s="227" t="s">
        <v>5844</v>
      </c>
      <c r="E411" s="227">
        <v>16.0</v>
      </c>
      <c r="F411" s="227">
        <v>60.0</v>
      </c>
      <c r="G411" s="227">
        <v>29.0</v>
      </c>
      <c r="H411" s="227">
        <v>5.5</v>
      </c>
      <c r="I411" s="227">
        <v>2.0</v>
      </c>
      <c r="J411" s="227">
        <v>11.0</v>
      </c>
      <c r="K411" s="227">
        <v>3.0</v>
      </c>
      <c r="L411" s="227">
        <v>2.0</v>
      </c>
      <c r="M411" s="227">
        <v>0.0</v>
      </c>
      <c r="N411" s="227">
        <v>1.0</v>
      </c>
      <c r="O411" s="227">
        <v>1.0</v>
      </c>
      <c r="P411" s="227">
        <v>0.0</v>
      </c>
      <c r="Q411" s="227">
        <v>6.0</v>
      </c>
      <c r="R411" s="227">
        <v>96.1</v>
      </c>
      <c r="S411" s="227" t="s">
        <v>4630</v>
      </c>
      <c r="T411" s="227"/>
      <c r="U411" s="3" t="str">
        <f t="shared" si="2"/>
        <v>#REF!</v>
      </c>
      <c r="V411" s="227"/>
      <c r="W411" s="227"/>
      <c r="X411" s="227"/>
      <c r="Y411" s="227"/>
      <c r="Z411" s="227"/>
    </row>
    <row r="412" ht="12.0" customHeight="1">
      <c r="A412" s="227">
        <v>102.0</v>
      </c>
      <c r="B412" s="227" t="s">
        <v>5075</v>
      </c>
      <c r="C412" s="227" t="s">
        <v>111</v>
      </c>
      <c r="D412" s="227" t="s">
        <v>5847</v>
      </c>
      <c r="E412" s="227">
        <v>16.0</v>
      </c>
      <c r="F412" s="227">
        <v>37.0</v>
      </c>
      <c r="G412" s="227">
        <v>15.0</v>
      </c>
      <c r="H412" s="227">
        <v>9.5</v>
      </c>
      <c r="I412" s="227">
        <v>6.5</v>
      </c>
      <c r="J412" s="227">
        <v>45.0</v>
      </c>
      <c r="K412" s="227">
        <v>15.0</v>
      </c>
      <c r="L412" s="227">
        <v>3.0</v>
      </c>
      <c r="M412" s="227">
        <v>0.0</v>
      </c>
      <c r="N412" s="227">
        <v>2.0</v>
      </c>
      <c r="O412" s="227">
        <v>0.0</v>
      </c>
      <c r="P412" s="227">
        <v>0.0</v>
      </c>
      <c r="Q412" s="227">
        <v>6.0</v>
      </c>
      <c r="R412" s="227">
        <v>95.5</v>
      </c>
      <c r="S412" s="227" t="s">
        <v>4632</v>
      </c>
      <c r="T412" s="227"/>
      <c r="U412" s="3" t="str">
        <f t="shared" si="2"/>
        <v>#REF!</v>
      </c>
      <c r="V412" s="227"/>
      <c r="W412" s="227"/>
      <c r="X412" s="227"/>
      <c r="Y412" s="227"/>
      <c r="Z412" s="227"/>
    </row>
    <row r="413" ht="12.0" customHeight="1">
      <c r="A413" s="227">
        <v>103.0</v>
      </c>
      <c r="B413" s="227" t="s">
        <v>4913</v>
      </c>
      <c r="C413" s="227" t="s">
        <v>41</v>
      </c>
      <c r="D413" s="227" t="s">
        <v>5845</v>
      </c>
      <c r="E413" s="227">
        <v>14.0</v>
      </c>
      <c r="F413" s="227">
        <v>45.0</v>
      </c>
      <c r="G413" s="227">
        <v>28.0</v>
      </c>
      <c r="H413" s="227">
        <v>13.5</v>
      </c>
      <c r="I413" s="227">
        <v>4.0</v>
      </c>
      <c r="J413" s="227">
        <v>23.0</v>
      </c>
      <c r="K413" s="227">
        <v>6.0</v>
      </c>
      <c r="L413" s="227">
        <v>3.0</v>
      </c>
      <c r="M413" s="227">
        <v>0.0</v>
      </c>
      <c r="N413" s="227">
        <v>1.0</v>
      </c>
      <c r="O413" s="227">
        <v>0.0</v>
      </c>
      <c r="P413" s="227">
        <v>0.0</v>
      </c>
      <c r="Q413" s="227">
        <v>6.8</v>
      </c>
      <c r="R413" s="227">
        <v>94.8</v>
      </c>
      <c r="S413" s="227" t="s">
        <v>4630</v>
      </c>
      <c r="T413" s="227"/>
      <c r="U413" s="3" t="str">
        <f t="shared" si="2"/>
        <v>#REF!</v>
      </c>
      <c r="V413" s="227"/>
      <c r="W413" s="227"/>
      <c r="X413" s="227"/>
      <c r="Y413" s="227"/>
      <c r="Z413" s="227"/>
    </row>
    <row r="414" ht="12.0" customHeight="1">
      <c r="A414" s="227">
        <v>104.0</v>
      </c>
      <c r="B414" s="227" t="s">
        <v>5480</v>
      </c>
      <c r="C414" s="227" t="s">
        <v>47</v>
      </c>
      <c r="D414" s="227" t="s">
        <v>5846</v>
      </c>
      <c r="E414" s="227">
        <v>14.0</v>
      </c>
      <c r="F414" s="227">
        <v>42.0</v>
      </c>
      <c r="G414" s="227">
        <v>4.0</v>
      </c>
      <c r="H414" s="227">
        <v>2.0</v>
      </c>
      <c r="I414" s="227">
        <v>0.0</v>
      </c>
      <c r="J414" s="227">
        <v>0.0</v>
      </c>
      <c r="K414" s="227">
        <v>0.0</v>
      </c>
      <c r="L414" s="227">
        <v>9.0</v>
      </c>
      <c r="M414" s="227">
        <v>5.0</v>
      </c>
      <c r="N414" s="227">
        <v>4.0</v>
      </c>
      <c r="O414" s="227">
        <v>2.0</v>
      </c>
      <c r="P414" s="227">
        <v>1.0</v>
      </c>
      <c r="Q414" s="227">
        <v>6.7</v>
      </c>
      <c r="R414" s="227">
        <v>94.0</v>
      </c>
      <c r="S414" s="227" t="s">
        <v>4631</v>
      </c>
      <c r="T414" s="227"/>
      <c r="U414" s="3" t="str">
        <f t="shared" si="2"/>
        <v>#REF!</v>
      </c>
      <c r="V414" s="227"/>
      <c r="W414" s="227"/>
      <c r="X414" s="227"/>
      <c r="Y414" s="227"/>
      <c r="Z414" s="227"/>
    </row>
    <row r="415" ht="12.0" customHeight="1">
      <c r="A415" s="227">
        <v>105.0</v>
      </c>
      <c r="B415" s="227" t="s">
        <v>5142</v>
      </c>
      <c r="C415" s="227" t="s">
        <v>44</v>
      </c>
      <c r="D415" s="227" t="s">
        <v>5850</v>
      </c>
      <c r="E415" s="227">
        <v>16.0</v>
      </c>
      <c r="F415" s="227">
        <v>29.0</v>
      </c>
      <c r="G415" s="227">
        <v>17.0</v>
      </c>
      <c r="H415" s="227">
        <v>11.0</v>
      </c>
      <c r="I415" s="227">
        <v>8.5</v>
      </c>
      <c r="J415" s="227">
        <v>61.0</v>
      </c>
      <c r="K415" s="227">
        <v>19.0</v>
      </c>
      <c r="L415" s="227">
        <v>0.0</v>
      </c>
      <c r="M415" s="227">
        <v>0.0</v>
      </c>
      <c r="N415" s="227">
        <v>1.0</v>
      </c>
      <c r="O415" s="227">
        <v>0.0</v>
      </c>
      <c r="P415" s="227">
        <v>0.0</v>
      </c>
      <c r="Q415" s="227">
        <v>5.8</v>
      </c>
      <c r="R415" s="227">
        <v>93.6</v>
      </c>
      <c r="S415" s="227" t="s">
        <v>4632</v>
      </c>
      <c r="T415" s="227"/>
      <c r="U415" s="3" t="str">
        <f t="shared" si="2"/>
        <v>#REF!</v>
      </c>
      <c r="V415" s="227"/>
      <c r="W415" s="227"/>
      <c r="X415" s="227"/>
      <c r="Y415" s="227"/>
      <c r="Z415" s="227"/>
    </row>
    <row r="416" ht="12.0" customHeight="1">
      <c r="A416" s="227">
        <v>105.0</v>
      </c>
      <c r="B416" s="227" t="s">
        <v>4945</v>
      </c>
      <c r="C416" s="227" t="s">
        <v>77</v>
      </c>
      <c r="D416" s="227" t="s">
        <v>5844</v>
      </c>
      <c r="E416" s="227">
        <v>16.0</v>
      </c>
      <c r="F416" s="227">
        <v>67.0</v>
      </c>
      <c r="G416" s="227">
        <v>23.0</v>
      </c>
      <c r="H416" s="227">
        <v>4.0</v>
      </c>
      <c r="I416" s="227">
        <v>1.0</v>
      </c>
      <c r="J416" s="227">
        <v>1.0</v>
      </c>
      <c r="K416" s="227">
        <v>1.0</v>
      </c>
      <c r="L416" s="227">
        <v>2.0</v>
      </c>
      <c r="M416" s="227">
        <v>0.0</v>
      </c>
      <c r="N416" s="227">
        <v>1.0</v>
      </c>
      <c r="O416" s="227">
        <v>1.0</v>
      </c>
      <c r="P416" s="227">
        <v>0.0</v>
      </c>
      <c r="Q416" s="227">
        <v>5.8</v>
      </c>
      <c r="R416" s="227">
        <v>93.6</v>
      </c>
      <c r="S416" s="227" t="s">
        <v>4630</v>
      </c>
      <c r="T416" s="227"/>
      <c r="U416" s="3" t="str">
        <f t="shared" si="2"/>
        <v>#REF!</v>
      </c>
      <c r="V416" s="227"/>
      <c r="W416" s="227"/>
      <c r="X416" s="227"/>
      <c r="Y416" s="227"/>
      <c r="Z416" s="227"/>
    </row>
    <row r="417" ht="12.0" customHeight="1">
      <c r="A417" s="227">
        <v>107.0</v>
      </c>
      <c r="B417" s="227" t="s">
        <v>5006</v>
      </c>
      <c r="C417" s="227" t="s">
        <v>117</v>
      </c>
      <c r="D417" s="227" t="s">
        <v>5844</v>
      </c>
      <c r="E417" s="227">
        <v>16.0</v>
      </c>
      <c r="F417" s="227">
        <v>25.0</v>
      </c>
      <c r="G417" s="227">
        <v>10.0</v>
      </c>
      <c r="H417" s="227">
        <v>9.5</v>
      </c>
      <c r="I417" s="227">
        <v>9.5</v>
      </c>
      <c r="J417" s="227">
        <v>68.5</v>
      </c>
      <c r="K417" s="227">
        <v>26.0</v>
      </c>
      <c r="L417" s="227">
        <v>0.0</v>
      </c>
      <c r="M417" s="227">
        <v>0.0</v>
      </c>
      <c r="N417" s="227">
        <v>0.0</v>
      </c>
      <c r="O417" s="227">
        <v>0.0</v>
      </c>
      <c r="P417" s="227">
        <v>0.0</v>
      </c>
      <c r="Q417" s="227">
        <v>5.8</v>
      </c>
      <c r="R417" s="227">
        <v>93.35</v>
      </c>
      <c r="S417" s="227" t="s">
        <v>4630</v>
      </c>
      <c r="T417" s="227"/>
      <c r="U417" s="3" t="str">
        <f t="shared" si="2"/>
        <v>#REF!</v>
      </c>
      <c r="V417" s="227"/>
      <c r="W417" s="227"/>
      <c r="X417" s="227"/>
      <c r="Y417" s="227"/>
      <c r="Z417" s="227"/>
    </row>
    <row r="418" ht="12.0" customHeight="1">
      <c r="A418" s="227">
        <v>108.0</v>
      </c>
      <c r="B418" s="227" t="s">
        <v>5652</v>
      </c>
      <c r="C418" s="227" t="s">
        <v>95</v>
      </c>
      <c r="D418" s="227" t="s">
        <v>5846</v>
      </c>
      <c r="E418" s="227">
        <v>16.0</v>
      </c>
      <c r="F418" s="227">
        <v>57.0</v>
      </c>
      <c r="G418" s="227">
        <v>8.0</v>
      </c>
      <c r="H418" s="227">
        <v>0.0</v>
      </c>
      <c r="I418" s="227">
        <v>0.0</v>
      </c>
      <c r="J418" s="227">
        <v>0.0</v>
      </c>
      <c r="K418" s="227">
        <v>0.0</v>
      </c>
      <c r="L418" s="227">
        <v>14.0</v>
      </c>
      <c r="M418" s="227">
        <v>2.0</v>
      </c>
      <c r="N418" s="227">
        <v>1.0</v>
      </c>
      <c r="O418" s="227">
        <v>1.0</v>
      </c>
      <c r="P418" s="227">
        <v>1.0</v>
      </c>
      <c r="Q418" s="227">
        <v>5.8</v>
      </c>
      <c r="R418" s="227">
        <v>93.0</v>
      </c>
      <c r="S418" s="227" t="s">
        <v>4631</v>
      </c>
      <c r="T418" s="227"/>
      <c r="U418" s="3" t="str">
        <f t="shared" si="2"/>
        <v>#REF!</v>
      </c>
      <c r="V418" s="227"/>
      <c r="W418" s="227"/>
      <c r="X418" s="227"/>
      <c r="Y418" s="227"/>
      <c r="Z418" s="227"/>
    </row>
    <row r="419" ht="12.0" customHeight="1">
      <c r="A419" s="227">
        <v>108.0</v>
      </c>
      <c r="B419" s="227" t="s">
        <v>5456</v>
      </c>
      <c r="C419" s="227" t="s">
        <v>83</v>
      </c>
      <c r="D419" s="227" t="s">
        <v>5846</v>
      </c>
      <c r="E419" s="227">
        <v>16.0</v>
      </c>
      <c r="F419" s="227">
        <v>59.0</v>
      </c>
      <c r="G419" s="227">
        <v>8.0</v>
      </c>
      <c r="H419" s="227">
        <v>2.0</v>
      </c>
      <c r="I419" s="227">
        <v>0.0</v>
      </c>
      <c r="J419" s="227">
        <v>0.0</v>
      </c>
      <c r="K419" s="227">
        <v>0.0</v>
      </c>
      <c r="L419" s="227">
        <v>22.0</v>
      </c>
      <c r="M419" s="227">
        <v>2.0</v>
      </c>
      <c r="N419" s="227">
        <v>0.0</v>
      </c>
      <c r="O419" s="227">
        <v>0.0</v>
      </c>
      <c r="P419" s="227">
        <v>0.0</v>
      </c>
      <c r="Q419" s="227">
        <v>5.8</v>
      </c>
      <c r="R419" s="227">
        <v>93.0</v>
      </c>
      <c r="S419" s="227" t="s">
        <v>4631</v>
      </c>
      <c r="T419" s="227"/>
      <c r="U419" s="3" t="str">
        <f t="shared" si="2"/>
        <v>#REF!</v>
      </c>
      <c r="V419" s="227"/>
      <c r="W419" s="227"/>
      <c r="X419" s="227"/>
      <c r="Y419" s="227"/>
      <c r="Z419" s="227"/>
    </row>
    <row r="420" ht="12.0" customHeight="1">
      <c r="A420" s="227">
        <v>110.0</v>
      </c>
      <c r="B420" s="227" t="s">
        <v>5459</v>
      </c>
      <c r="C420" s="227" t="s">
        <v>31</v>
      </c>
      <c r="D420" s="227" t="s">
        <v>5849</v>
      </c>
      <c r="E420" s="227">
        <v>12.0</v>
      </c>
      <c r="F420" s="227">
        <v>48.0</v>
      </c>
      <c r="G420" s="227">
        <v>12.0</v>
      </c>
      <c r="H420" s="227">
        <v>7.5</v>
      </c>
      <c r="I420" s="227">
        <v>1.5</v>
      </c>
      <c r="J420" s="227">
        <v>7.5</v>
      </c>
      <c r="K420" s="227">
        <v>2.0</v>
      </c>
      <c r="L420" s="227">
        <v>7.0</v>
      </c>
      <c r="M420" s="227">
        <v>3.0</v>
      </c>
      <c r="N420" s="227">
        <v>0.0</v>
      </c>
      <c r="O420" s="227">
        <v>1.0</v>
      </c>
      <c r="P420" s="227">
        <v>1.0</v>
      </c>
      <c r="Q420" s="227">
        <v>7.7</v>
      </c>
      <c r="R420" s="227">
        <v>92.25</v>
      </c>
      <c r="S420" s="227" t="s">
        <v>4631</v>
      </c>
      <c r="T420" s="227"/>
      <c r="U420" s="3" t="str">
        <f t="shared" si="2"/>
        <v>#REF!</v>
      </c>
      <c r="V420" s="227"/>
      <c r="W420" s="227"/>
      <c r="X420" s="227"/>
      <c r="Y420" s="227"/>
      <c r="Z420" s="227"/>
    </row>
    <row r="421" ht="12.0" customHeight="1">
      <c r="A421" s="227">
        <v>111.0</v>
      </c>
      <c r="B421" s="227" t="s">
        <v>5517</v>
      </c>
      <c r="C421" s="227" t="s">
        <v>85</v>
      </c>
      <c r="D421" s="227" t="s">
        <v>5848</v>
      </c>
      <c r="E421" s="227">
        <v>14.0</v>
      </c>
      <c r="F421" s="227">
        <v>56.0</v>
      </c>
      <c r="G421" s="227">
        <v>32.0</v>
      </c>
      <c r="H421" s="227">
        <v>1.0</v>
      </c>
      <c r="I421" s="227">
        <v>0.0</v>
      </c>
      <c r="J421" s="227">
        <v>0.0</v>
      </c>
      <c r="K421" s="227">
        <v>0.0</v>
      </c>
      <c r="L421" s="227">
        <v>7.0</v>
      </c>
      <c r="M421" s="227">
        <v>2.0</v>
      </c>
      <c r="N421" s="227">
        <v>0.0</v>
      </c>
      <c r="O421" s="227">
        <v>0.0</v>
      </c>
      <c r="P421" s="227">
        <v>1.0</v>
      </c>
      <c r="Q421" s="227">
        <v>6.6</v>
      </c>
      <c r="R421" s="227">
        <v>92.0</v>
      </c>
      <c r="S421" s="227" t="s">
        <v>4631</v>
      </c>
      <c r="T421" s="227"/>
      <c r="U421" s="3" t="str">
        <f t="shared" si="2"/>
        <v>#REF!</v>
      </c>
      <c r="V421" s="227"/>
      <c r="W421" s="227"/>
      <c r="X421" s="227"/>
      <c r="Y421" s="227"/>
      <c r="Z421" s="227"/>
    </row>
    <row r="422" ht="12.0" customHeight="1">
      <c r="A422" s="227">
        <v>112.0</v>
      </c>
      <c r="B422" s="227" t="s">
        <v>5334</v>
      </c>
      <c r="C422" s="227" t="s">
        <v>99</v>
      </c>
      <c r="D422" s="227" t="s">
        <v>5850</v>
      </c>
      <c r="E422" s="227">
        <v>16.0</v>
      </c>
      <c r="F422" s="227">
        <v>30.0</v>
      </c>
      <c r="G422" s="227">
        <v>9.0</v>
      </c>
      <c r="H422" s="227">
        <v>11.0</v>
      </c>
      <c r="I422" s="227">
        <v>8.0</v>
      </c>
      <c r="J422" s="227">
        <v>62.0</v>
      </c>
      <c r="K422" s="227">
        <v>12.0</v>
      </c>
      <c r="L422" s="227">
        <v>3.0</v>
      </c>
      <c r="M422" s="227">
        <v>0.0</v>
      </c>
      <c r="N422" s="227">
        <v>3.0</v>
      </c>
      <c r="O422" s="227">
        <v>0.0</v>
      </c>
      <c r="P422" s="227">
        <v>0.0</v>
      </c>
      <c r="Q422" s="227">
        <v>5.7</v>
      </c>
      <c r="R422" s="227">
        <v>91.7</v>
      </c>
      <c r="S422" s="227" t="s">
        <v>4632</v>
      </c>
      <c r="T422" s="227"/>
      <c r="U422" s="3" t="str">
        <f t="shared" si="2"/>
        <v>#REF!</v>
      </c>
      <c r="V422" s="227"/>
      <c r="W422" s="227"/>
      <c r="X422" s="227"/>
      <c r="Y422" s="227"/>
      <c r="Z422" s="227"/>
    </row>
    <row r="423" ht="12.0" customHeight="1">
      <c r="A423" s="227">
        <v>113.0</v>
      </c>
      <c r="B423" s="227" t="s">
        <v>5449</v>
      </c>
      <c r="C423" s="227" t="s">
        <v>81</v>
      </c>
      <c r="D423" s="227" t="s">
        <v>5848</v>
      </c>
      <c r="E423" s="227">
        <v>16.0</v>
      </c>
      <c r="F423" s="227">
        <v>56.0</v>
      </c>
      <c r="G423" s="227">
        <v>23.0</v>
      </c>
      <c r="H423" s="227">
        <v>1.0</v>
      </c>
      <c r="I423" s="227">
        <v>0.0</v>
      </c>
      <c r="J423" s="227">
        <v>0.0</v>
      </c>
      <c r="K423" s="227">
        <v>0.0</v>
      </c>
      <c r="L423" s="227">
        <v>8.0</v>
      </c>
      <c r="M423" s="227">
        <v>5.0</v>
      </c>
      <c r="N423" s="227">
        <v>0.0</v>
      </c>
      <c r="O423" s="227">
        <v>0.0</v>
      </c>
      <c r="P423" s="227">
        <v>0.0</v>
      </c>
      <c r="Q423" s="227">
        <v>5.7</v>
      </c>
      <c r="R423" s="227">
        <v>91.5</v>
      </c>
      <c r="S423" s="227" t="s">
        <v>4631</v>
      </c>
      <c r="T423" s="227"/>
      <c r="U423" s="3" t="str">
        <f t="shared" si="2"/>
        <v>#REF!</v>
      </c>
      <c r="V423" s="227"/>
      <c r="W423" s="227"/>
      <c r="X423" s="227"/>
      <c r="Y423" s="227"/>
      <c r="Z423" s="227"/>
    </row>
    <row r="424" ht="12.0" customHeight="1">
      <c r="A424" s="227">
        <v>114.0</v>
      </c>
      <c r="B424" s="227" t="s">
        <v>5162</v>
      </c>
      <c r="C424" s="227" t="s">
        <v>85</v>
      </c>
      <c r="D424" s="227" t="s">
        <v>5847</v>
      </c>
      <c r="E424" s="227">
        <v>16.0</v>
      </c>
      <c r="F424" s="227">
        <v>19.0</v>
      </c>
      <c r="G424" s="227">
        <v>13.0</v>
      </c>
      <c r="H424" s="227">
        <v>11.5</v>
      </c>
      <c r="I424" s="227">
        <v>9.0</v>
      </c>
      <c r="J424" s="227">
        <v>73.5</v>
      </c>
      <c r="K424" s="227">
        <v>21.0</v>
      </c>
      <c r="L424" s="227">
        <v>2.0</v>
      </c>
      <c r="M424" s="227">
        <v>0.0</v>
      </c>
      <c r="N424" s="227">
        <v>1.0</v>
      </c>
      <c r="O424" s="227">
        <v>1.0</v>
      </c>
      <c r="P424" s="227">
        <v>0.0</v>
      </c>
      <c r="Q424" s="227">
        <v>5.7</v>
      </c>
      <c r="R424" s="227">
        <v>91.35</v>
      </c>
      <c r="S424" s="227" t="s">
        <v>4632</v>
      </c>
      <c r="T424" s="227"/>
      <c r="U424" s="3" t="str">
        <f t="shared" si="2"/>
        <v>#REF!</v>
      </c>
      <c r="V424" s="227"/>
      <c r="W424" s="227"/>
      <c r="X424" s="227"/>
      <c r="Y424" s="227"/>
      <c r="Z424" s="227"/>
    </row>
    <row r="425" ht="12.0" customHeight="1">
      <c r="A425" s="227">
        <v>115.0</v>
      </c>
      <c r="B425" s="227" t="s">
        <v>5553</v>
      </c>
      <c r="C425" s="227" t="s">
        <v>114</v>
      </c>
      <c r="D425" s="227" t="s">
        <v>5846</v>
      </c>
      <c r="E425" s="227">
        <v>15.0</v>
      </c>
      <c r="F425" s="227">
        <v>56.0</v>
      </c>
      <c r="G425" s="227">
        <v>7.0</v>
      </c>
      <c r="H425" s="227">
        <v>2.5</v>
      </c>
      <c r="I425" s="227">
        <v>1.0</v>
      </c>
      <c r="J425" s="227">
        <v>12.0</v>
      </c>
      <c r="K425" s="227">
        <v>2.0</v>
      </c>
      <c r="L425" s="227">
        <v>9.0</v>
      </c>
      <c r="M425" s="227">
        <v>1.0</v>
      </c>
      <c r="N425" s="227">
        <v>2.0</v>
      </c>
      <c r="O425" s="227">
        <v>2.0</v>
      </c>
      <c r="P425" s="227">
        <v>0.0</v>
      </c>
      <c r="Q425" s="227">
        <v>6.1</v>
      </c>
      <c r="R425" s="227">
        <v>91.2</v>
      </c>
      <c r="S425" s="227" t="s">
        <v>4631</v>
      </c>
      <c r="T425" s="227"/>
      <c r="U425" s="3" t="str">
        <f t="shared" si="2"/>
        <v>#REF!</v>
      </c>
      <c r="V425" s="227"/>
      <c r="W425" s="227"/>
      <c r="X425" s="227"/>
      <c r="Y425" s="227"/>
      <c r="Z425" s="227"/>
    </row>
    <row r="426" ht="12.0" customHeight="1">
      <c r="A426" s="227">
        <v>115.0</v>
      </c>
      <c r="B426" s="227" t="s">
        <v>5180</v>
      </c>
      <c r="C426" s="227" t="s">
        <v>47</v>
      </c>
      <c r="D426" s="227" t="s">
        <v>5852</v>
      </c>
      <c r="E426" s="227">
        <v>16.0</v>
      </c>
      <c r="F426" s="227">
        <v>23.0</v>
      </c>
      <c r="G426" s="227">
        <v>11.0</v>
      </c>
      <c r="H426" s="227">
        <v>9.5</v>
      </c>
      <c r="I426" s="227">
        <v>6.5</v>
      </c>
      <c r="J426" s="227">
        <v>42.0</v>
      </c>
      <c r="K426" s="227">
        <v>14.0</v>
      </c>
      <c r="L426" s="227">
        <v>7.0</v>
      </c>
      <c r="M426" s="227">
        <v>1.0</v>
      </c>
      <c r="N426" s="227">
        <v>4.0</v>
      </c>
      <c r="O426" s="227">
        <v>0.0</v>
      </c>
      <c r="P426" s="227">
        <v>0.0</v>
      </c>
      <c r="Q426" s="227">
        <v>5.7</v>
      </c>
      <c r="R426" s="227">
        <v>91.2</v>
      </c>
      <c r="S426" s="227" t="s">
        <v>4632</v>
      </c>
      <c r="T426" s="227"/>
      <c r="U426" s="3" t="str">
        <f t="shared" si="2"/>
        <v>#REF!</v>
      </c>
      <c r="V426" s="227"/>
      <c r="W426" s="227"/>
      <c r="X426" s="227"/>
      <c r="Y426" s="227"/>
      <c r="Z426" s="227"/>
    </row>
    <row r="427" ht="12.0" customHeight="1">
      <c r="A427" s="227">
        <v>117.0</v>
      </c>
      <c r="B427" s="227" t="s">
        <v>5168</v>
      </c>
      <c r="C427" s="227" t="s">
        <v>58</v>
      </c>
      <c r="D427" s="227" t="s">
        <v>5850</v>
      </c>
      <c r="E427" s="227">
        <v>15.0</v>
      </c>
      <c r="F427" s="227">
        <v>33.0</v>
      </c>
      <c r="G427" s="227">
        <v>13.0</v>
      </c>
      <c r="H427" s="227">
        <v>14.0</v>
      </c>
      <c r="I427" s="227">
        <v>6.0</v>
      </c>
      <c r="J427" s="227">
        <v>25.0</v>
      </c>
      <c r="K427" s="227">
        <v>22.0</v>
      </c>
      <c r="L427" s="227">
        <v>1.0</v>
      </c>
      <c r="M427" s="227">
        <v>0.0</v>
      </c>
      <c r="N427" s="227">
        <v>0.0</v>
      </c>
      <c r="O427" s="227">
        <v>0.0</v>
      </c>
      <c r="P427" s="227">
        <v>0.0</v>
      </c>
      <c r="Q427" s="227">
        <v>6.1</v>
      </c>
      <c r="R427" s="227">
        <v>91.0</v>
      </c>
      <c r="S427" s="227" t="s">
        <v>4632</v>
      </c>
      <c r="T427" s="227"/>
      <c r="U427" s="3" t="str">
        <f t="shared" si="2"/>
        <v>#REF!</v>
      </c>
      <c r="V427" s="227"/>
      <c r="W427" s="227"/>
      <c r="X427" s="227"/>
      <c r="Y427" s="227"/>
      <c r="Z427" s="227"/>
    </row>
    <row r="428" ht="12.0" customHeight="1">
      <c r="A428" s="227">
        <v>117.0</v>
      </c>
      <c r="B428" s="227" t="s">
        <v>5761</v>
      </c>
      <c r="C428" s="227" t="s">
        <v>64</v>
      </c>
      <c r="D428" s="227" t="s">
        <v>5846</v>
      </c>
      <c r="E428" s="227">
        <v>16.0</v>
      </c>
      <c r="F428" s="227">
        <v>69.0</v>
      </c>
      <c r="G428" s="227">
        <v>8.0</v>
      </c>
      <c r="H428" s="227">
        <v>2.0</v>
      </c>
      <c r="I428" s="227">
        <v>0.0</v>
      </c>
      <c r="J428" s="227">
        <v>0.0</v>
      </c>
      <c r="K428" s="227">
        <v>0.0</v>
      </c>
      <c r="L428" s="227">
        <v>7.0</v>
      </c>
      <c r="M428" s="227">
        <v>1.0</v>
      </c>
      <c r="N428" s="227">
        <v>0.0</v>
      </c>
      <c r="O428" s="227">
        <v>0.0</v>
      </c>
      <c r="P428" s="227">
        <v>1.0</v>
      </c>
      <c r="Q428" s="227">
        <v>5.7</v>
      </c>
      <c r="R428" s="227">
        <v>91.0</v>
      </c>
      <c r="S428" s="227" t="s">
        <v>4631</v>
      </c>
      <c r="T428" s="227"/>
      <c r="U428" s="3" t="str">
        <f t="shared" si="2"/>
        <v>#REF!</v>
      </c>
      <c r="V428" s="227"/>
      <c r="W428" s="227"/>
      <c r="X428" s="227"/>
      <c r="Y428" s="227"/>
      <c r="Z428" s="227"/>
    </row>
    <row r="429" ht="12.0" customHeight="1">
      <c r="A429" s="227">
        <v>117.0</v>
      </c>
      <c r="B429" s="227" t="s">
        <v>5055</v>
      </c>
      <c r="C429" s="227" t="s">
        <v>111</v>
      </c>
      <c r="D429" s="227" t="s">
        <v>5845</v>
      </c>
      <c r="E429" s="227">
        <v>15.0</v>
      </c>
      <c r="F429" s="227">
        <v>65.0</v>
      </c>
      <c r="G429" s="227">
        <v>43.0</v>
      </c>
      <c r="H429" s="227">
        <v>3.5</v>
      </c>
      <c r="I429" s="227">
        <v>0.0</v>
      </c>
      <c r="J429" s="227">
        <v>0.0</v>
      </c>
      <c r="K429" s="227">
        <v>0.0</v>
      </c>
      <c r="L429" s="227">
        <v>1.0</v>
      </c>
      <c r="M429" s="227">
        <v>0.0</v>
      </c>
      <c r="N429" s="227">
        <v>0.0</v>
      </c>
      <c r="O429" s="227">
        <v>0.0</v>
      </c>
      <c r="P429" s="227">
        <v>0.0</v>
      </c>
      <c r="Q429" s="227">
        <v>6.1</v>
      </c>
      <c r="R429" s="227">
        <v>91.0</v>
      </c>
      <c r="S429" s="227" t="s">
        <v>4630</v>
      </c>
      <c r="T429" s="227"/>
      <c r="U429" s="3" t="str">
        <f t="shared" si="2"/>
        <v>#REF!</v>
      </c>
      <c r="V429" s="227"/>
      <c r="W429" s="227"/>
      <c r="X429" s="227"/>
      <c r="Y429" s="227"/>
      <c r="Z429" s="227"/>
    </row>
    <row r="430" ht="12.0" customHeight="1">
      <c r="A430" s="227">
        <v>120.0</v>
      </c>
      <c r="B430" s="227" t="s">
        <v>5085</v>
      </c>
      <c r="C430" s="227" t="s">
        <v>123</v>
      </c>
      <c r="D430" s="227" t="s">
        <v>4630</v>
      </c>
      <c r="E430" s="227">
        <v>13.0</v>
      </c>
      <c r="F430" s="227">
        <v>59.0</v>
      </c>
      <c r="G430" s="227">
        <v>28.0</v>
      </c>
      <c r="H430" s="227">
        <v>8.0</v>
      </c>
      <c r="I430" s="227">
        <v>1.0</v>
      </c>
      <c r="J430" s="227">
        <v>8.0</v>
      </c>
      <c r="K430" s="227">
        <v>3.0</v>
      </c>
      <c r="L430" s="227">
        <v>1.0</v>
      </c>
      <c r="M430" s="227">
        <v>0.0</v>
      </c>
      <c r="N430" s="227">
        <v>1.0</v>
      </c>
      <c r="O430" s="227">
        <v>0.0</v>
      </c>
      <c r="P430" s="227">
        <v>0.0</v>
      </c>
      <c r="Q430" s="227">
        <v>7.0</v>
      </c>
      <c r="R430" s="227">
        <v>90.8</v>
      </c>
      <c r="S430" s="227" t="s">
        <v>4630</v>
      </c>
      <c r="T430" s="227"/>
      <c r="U430" s="3" t="str">
        <f t="shared" si="2"/>
        <v>#REF!</v>
      </c>
      <c r="V430" s="227"/>
      <c r="W430" s="227"/>
      <c r="X430" s="227"/>
      <c r="Y430" s="227"/>
      <c r="Z430" s="227"/>
    </row>
    <row r="431" ht="12.0" customHeight="1">
      <c r="A431" s="227">
        <v>121.0</v>
      </c>
      <c r="B431" s="227" t="s">
        <v>4995</v>
      </c>
      <c r="C431" s="227" t="s">
        <v>68</v>
      </c>
      <c r="D431" s="227" t="s">
        <v>5845</v>
      </c>
      <c r="E431" s="227">
        <v>12.0</v>
      </c>
      <c r="F431" s="227">
        <v>58.0</v>
      </c>
      <c r="G431" s="227">
        <v>24.0</v>
      </c>
      <c r="H431" s="227">
        <v>4.0</v>
      </c>
      <c r="I431" s="227">
        <v>1.0</v>
      </c>
      <c r="J431" s="227">
        <v>7.0</v>
      </c>
      <c r="K431" s="227">
        <v>2.0</v>
      </c>
      <c r="L431" s="227">
        <v>3.0</v>
      </c>
      <c r="M431" s="227">
        <v>1.0</v>
      </c>
      <c r="N431" s="227">
        <v>2.0</v>
      </c>
      <c r="O431" s="227">
        <v>0.0</v>
      </c>
      <c r="P431" s="227">
        <v>0.0</v>
      </c>
      <c r="Q431" s="227">
        <v>7.6</v>
      </c>
      <c r="R431" s="227">
        <v>90.7</v>
      </c>
      <c r="S431" s="227" t="s">
        <v>4630</v>
      </c>
      <c r="T431" s="227"/>
      <c r="U431" s="3" t="str">
        <f t="shared" si="2"/>
        <v>#REF!</v>
      </c>
      <c r="V431" s="227"/>
      <c r="W431" s="227"/>
      <c r="X431" s="227"/>
      <c r="Y431" s="227"/>
      <c r="Z431" s="227"/>
    </row>
    <row r="432" ht="12.0" customHeight="1">
      <c r="A432" s="227">
        <v>122.0</v>
      </c>
      <c r="B432" s="227" t="s">
        <v>5505</v>
      </c>
      <c r="C432" s="227" t="s">
        <v>99</v>
      </c>
      <c r="D432" s="227" t="s">
        <v>5846</v>
      </c>
      <c r="E432" s="227">
        <v>16.0</v>
      </c>
      <c r="F432" s="227">
        <v>53.0</v>
      </c>
      <c r="G432" s="227">
        <v>3.0</v>
      </c>
      <c r="H432" s="227">
        <v>0.0</v>
      </c>
      <c r="I432" s="227">
        <v>0.0</v>
      </c>
      <c r="J432" s="227">
        <v>0.0</v>
      </c>
      <c r="K432" s="227">
        <v>0.0</v>
      </c>
      <c r="L432" s="227">
        <v>18.0</v>
      </c>
      <c r="M432" s="227">
        <v>6.0</v>
      </c>
      <c r="N432" s="227">
        <v>0.0</v>
      </c>
      <c r="O432" s="227">
        <v>0.0</v>
      </c>
      <c r="P432" s="227">
        <v>0.0</v>
      </c>
      <c r="Q432" s="227">
        <v>5.7</v>
      </c>
      <c r="R432" s="227">
        <v>90.5</v>
      </c>
      <c r="S432" s="227" t="s">
        <v>4631</v>
      </c>
      <c r="T432" s="227"/>
      <c r="U432" s="3" t="str">
        <f t="shared" si="2"/>
        <v>#REF!</v>
      </c>
      <c r="V432" s="227"/>
      <c r="W432" s="227"/>
      <c r="X432" s="227"/>
      <c r="Y432" s="227"/>
      <c r="Z432" s="227"/>
    </row>
    <row r="433" ht="12.0" customHeight="1">
      <c r="A433" s="227">
        <v>122.0</v>
      </c>
      <c r="B433" s="227" t="s">
        <v>5535</v>
      </c>
      <c r="C433" s="227" t="s">
        <v>31</v>
      </c>
      <c r="D433" s="227" t="s">
        <v>5846</v>
      </c>
      <c r="E433" s="227">
        <v>13.0</v>
      </c>
      <c r="F433" s="227">
        <v>43.0</v>
      </c>
      <c r="G433" s="227">
        <v>9.0</v>
      </c>
      <c r="H433" s="227">
        <v>1.0</v>
      </c>
      <c r="I433" s="227">
        <v>0.0</v>
      </c>
      <c r="J433" s="227">
        <v>0.0</v>
      </c>
      <c r="K433" s="227">
        <v>0.0</v>
      </c>
      <c r="L433" s="227">
        <v>18.0</v>
      </c>
      <c r="M433" s="227">
        <v>5.0</v>
      </c>
      <c r="N433" s="227">
        <v>1.0</v>
      </c>
      <c r="O433" s="227">
        <v>0.0</v>
      </c>
      <c r="P433" s="227">
        <v>1.0</v>
      </c>
      <c r="Q433" s="227">
        <v>7.0</v>
      </c>
      <c r="R433" s="227">
        <v>90.5</v>
      </c>
      <c r="S433" s="227" t="s">
        <v>4631</v>
      </c>
      <c r="T433" s="227"/>
      <c r="U433" s="3" t="str">
        <f t="shared" si="2"/>
        <v>#REF!</v>
      </c>
      <c r="V433" s="227"/>
      <c r="W433" s="227"/>
      <c r="X433" s="227"/>
      <c r="Y433" s="227"/>
      <c r="Z433" s="227"/>
    </row>
    <row r="434" ht="12.0" customHeight="1">
      <c r="A434" s="227">
        <v>124.0</v>
      </c>
      <c r="B434" s="227" t="s">
        <v>5034</v>
      </c>
      <c r="C434" s="227" t="s">
        <v>27</v>
      </c>
      <c r="D434" s="227" t="s">
        <v>5844</v>
      </c>
      <c r="E434" s="227">
        <v>16.0</v>
      </c>
      <c r="F434" s="227">
        <v>30.0</v>
      </c>
      <c r="G434" s="227">
        <v>14.0</v>
      </c>
      <c r="H434" s="227">
        <v>6.5</v>
      </c>
      <c r="I434" s="227">
        <v>7.0</v>
      </c>
      <c r="J434" s="227">
        <v>68.5</v>
      </c>
      <c r="K434" s="227">
        <v>18.0</v>
      </c>
      <c r="L434" s="227">
        <v>2.0</v>
      </c>
      <c r="M434" s="227">
        <v>0.0</v>
      </c>
      <c r="N434" s="227">
        <v>2.0</v>
      </c>
      <c r="O434" s="227">
        <v>0.0</v>
      </c>
      <c r="P434" s="227">
        <v>0.0</v>
      </c>
      <c r="Q434" s="227">
        <v>5.6</v>
      </c>
      <c r="R434" s="227">
        <v>90.35</v>
      </c>
      <c r="S434" s="227" t="s">
        <v>4630</v>
      </c>
      <c r="T434" s="227"/>
      <c r="U434" s="3" t="str">
        <f t="shared" si="2"/>
        <v>#REF!</v>
      </c>
      <c r="V434" s="227"/>
      <c r="W434" s="227"/>
      <c r="X434" s="227"/>
      <c r="Y434" s="227"/>
      <c r="Z434" s="227"/>
    </row>
    <row r="435" ht="12.0" customHeight="1">
      <c r="A435" s="227">
        <v>125.0</v>
      </c>
      <c r="B435" s="227" t="s">
        <v>4864</v>
      </c>
      <c r="C435" s="227" t="s">
        <v>107</v>
      </c>
      <c r="D435" s="227" t="s">
        <v>5844</v>
      </c>
      <c r="E435" s="227">
        <v>16.0</v>
      </c>
      <c r="F435" s="227">
        <v>48.0</v>
      </c>
      <c r="G435" s="227">
        <v>40.0</v>
      </c>
      <c r="H435" s="227">
        <v>7.5</v>
      </c>
      <c r="I435" s="227">
        <v>1.5</v>
      </c>
      <c r="J435" s="227">
        <v>7.5</v>
      </c>
      <c r="K435" s="227">
        <v>2.0</v>
      </c>
      <c r="L435" s="227">
        <v>6.0</v>
      </c>
      <c r="M435" s="227">
        <v>0.0</v>
      </c>
      <c r="N435" s="227">
        <v>1.0</v>
      </c>
      <c r="O435" s="227">
        <v>0.0</v>
      </c>
      <c r="P435" s="227">
        <v>0.0</v>
      </c>
      <c r="Q435" s="227">
        <v>5.6</v>
      </c>
      <c r="R435" s="227">
        <v>90.25</v>
      </c>
      <c r="S435" s="227" t="s">
        <v>4630</v>
      </c>
      <c r="T435" s="227"/>
      <c r="U435" s="3" t="str">
        <f t="shared" si="2"/>
        <v>#REF!</v>
      </c>
      <c r="V435" s="227"/>
      <c r="W435" s="227"/>
      <c r="X435" s="227"/>
      <c r="Y435" s="227"/>
      <c r="Z435" s="227"/>
    </row>
    <row r="436" ht="12.0" customHeight="1">
      <c r="A436" s="227">
        <v>126.0</v>
      </c>
      <c r="B436" s="227" t="s">
        <v>5242</v>
      </c>
      <c r="C436" s="227" t="s">
        <v>53</v>
      </c>
      <c r="D436" s="227" t="s">
        <v>5847</v>
      </c>
      <c r="E436" s="227">
        <v>16.0</v>
      </c>
      <c r="F436" s="227">
        <v>17.0</v>
      </c>
      <c r="G436" s="227">
        <v>4.0</v>
      </c>
      <c r="H436" s="227">
        <v>7.0</v>
      </c>
      <c r="I436" s="227">
        <v>9.5</v>
      </c>
      <c r="J436" s="227">
        <v>61.5</v>
      </c>
      <c r="K436" s="227">
        <v>18.0</v>
      </c>
      <c r="L436" s="227">
        <v>0.0</v>
      </c>
      <c r="M436" s="227">
        <v>0.0</v>
      </c>
      <c r="N436" s="227">
        <v>3.0</v>
      </c>
      <c r="O436" s="227">
        <v>2.0</v>
      </c>
      <c r="P436" s="227">
        <v>1.0</v>
      </c>
      <c r="Q436" s="227">
        <v>5.6</v>
      </c>
      <c r="R436" s="227">
        <v>90.15</v>
      </c>
      <c r="S436" s="227" t="s">
        <v>4632</v>
      </c>
      <c r="T436" s="227"/>
      <c r="U436" s="3" t="str">
        <f t="shared" si="2"/>
        <v>#REF!</v>
      </c>
      <c r="V436" s="227"/>
      <c r="W436" s="227"/>
      <c r="X436" s="227"/>
      <c r="Y436" s="227"/>
      <c r="Z436" s="227"/>
    </row>
    <row r="437" ht="12.0" customHeight="1">
      <c r="A437" s="227">
        <v>127.0</v>
      </c>
      <c r="B437" s="227" t="s">
        <v>5663</v>
      </c>
      <c r="C437" s="227" t="s">
        <v>77</v>
      </c>
      <c r="D437" s="227" t="s">
        <v>5849</v>
      </c>
      <c r="E437" s="227">
        <v>16.0</v>
      </c>
      <c r="F437" s="227">
        <v>55.0</v>
      </c>
      <c r="G437" s="227">
        <v>23.0</v>
      </c>
      <c r="H437" s="227">
        <v>7.5</v>
      </c>
      <c r="I437" s="227">
        <v>2.5</v>
      </c>
      <c r="J437" s="227">
        <v>9.0</v>
      </c>
      <c r="K437" s="227">
        <v>5.0</v>
      </c>
      <c r="L437" s="227">
        <v>2.0</v>
      </c>
      <c r="M437" s="227">
        <v>1.0</v>
      </c>
      <c r="N437" s="227">
        <v>0.0</v>
      </c>
      <c r="O437" s="227">
        <v>0.0</v>
      </c>
      <c r="P437" s="227">
        <v>0.0</v>
      </c>
      <c r="Q437" s="227">
        <v>5.6</v>
      </c>
      <c r="R437" s="227">
        <v>89.9</v>
      </c>
      <c r="S437" s="227" t="s">
        <v>4631</v>
      </c>
      <c r="T437" s="227"/>
      <c r="U437" s="3" t="str">
        <f t="shared" si="2"/>
        <v>#REF!</v>
      </c>
      <c r="V437" s="227"/>
      <c r="W437" s="227"/>
      <c r="X437" s="227"/>
      <c r="Y437" s="227"/>
      <c r="Z437" s="227"/>
    </row>
    <row r="438" ht="12.0" customHeight="1">
      <c r="A438" s="227">
        <v>128.0</v>
      </c>
      <c r="B438" s="227" t="s">
        <v>5475</v>
      </c>
      <c r="C438" s="227" t="s">
        <v>66</v>
      </c>
      <c r="D438" s="227" t="s">
        <v>5849</v>
      </c>
      <c r="E438" s="227">
        <v>16.0</v>
      </c>
      <c r="F438" s="227">
        <v>60.0</v>
      </c>
      <c r="G438" s="227">
        <v>13.0</v>
      </c>
      <c r="H438" s="227">
        <v>3.5</v>
      </c>
      <c r="I438" s="227">
        <v>1.0</v>
      </c>
      <c r="J438" s="227">
        <v>8.0</v>
      </c>
      <c r="K438" s="227">
        <v>2.0</v>
      </c>
      <c r="L438" s="227">
        <v>8.0</v>
      </c>
      <c r="M438" s="227">
        <v>2.0</v>
      </c>
      <c r="N438" s="227">
        <v>0.0</v>
      </c>
      <c r="O438" s="227">
        <v>1.0</v>
      </c>
      <c r="P438" s="227">
        <v>0.0</v>
      </c>
      <c r="Q438" s="227">
        <v>5.6</v>
      </c>
      <c r="R438" s="227">
        <v>89.8</v>
      </c>
      <c r="S438" s="227" t="s">
        <v>4631</v>
      </c>
      <c r="T438" s="227"/>
      <c r="U438" s="3" t="str">
        <f t="shared" si="2"/>
        <v>#REF!</v>
      </c>
      <c r="V438" s="227"/>
      <c r="W438" s="227"/>
      <c r="X438" s="227"/>
      <c r="Y438" s="227"/>
      <c r="Z438" s="227"/>
    </row>
    <row r="439" ht="12.0" customHeight="1">
      <c r="A439" s="227">
        <v>129.0</v>
      </c>
      <c r="B439" s="227" t="s">
        <v>5338</v>
      </c>
      <c r="C439" s="227" t="s">
        <v>18</v>
      </c>
      <c r="D439" s="227" t="s">
        <v>5847</v>
      </c>
      <c r="E439" s="227">
        <v>16.0</v>
      </c>
      <c r="F439" s="227">
        <v>27.0</v>
      </c>
      <c r="G439" s="227">
        <v>22.0</v>
      </c>
      <c r="H439" s="227">
        <v>11.0</v>
      </c>
      <c r="I439" s="227">
        <v>7.5</v>
      </c>
      <c r="J439" s="227">
        <v>37.5</v>
      </c>
      <c r="K439" s="227">
        <v>15.0</v>
      </c>
      <c r="L439" s="227">
        <v>1.0</v>
      </c>
      <c r="M439" s="227">
        <v>0.0</v>
      </c>
      <c r="N439" s="227">
        <v>1.0</v>
      </c>
      <c r="O439" s="227">
        <v>1.0</v>
      </c>
      <c r="P439" s="227">
        <v>0.0</v>
      </c>
      <c r="Q439" s="227">
        <v>5.6</v>
      </c>
      <c r="R439" s="227">
        <v>89.75</v>
      </c>
      <c r="S439" s="227" t="s">
        <v>4632</v>
      </c>
      <c r="T439" s="227"/>
      <c r="U439" s="3" t="str">
        <f t="shared" si="2"/>
        <v>#REF!</v>
      </c>
      <c r="V439" s="227"/>
      <c r="W439" s="227"/>
      <c r="X439" s="227"/>
      <c r="Y439" s="227"/>
      <c r="Z439" s="227"/>
    </row>
    <row r="440" ht="12.0" customHeight="1">
      <c r="A440" s="227">
        <v>130.0</v>
      </c>
      <c r="B440" s="227" t="s">
        <v>5706</v>
      </c>
      <c r="C440" s="227" t="s">
        <v>18</v>
      </c>
      <c r="D440" s="227" t="s">
        <v>5848</v>
      </c>
      <c r="E440" s="227">
        <v>16.0</v>
      </c>
      <c r="F440" s="227">
        <v>48.0</v>
      </c>
      <c r="G440" s="227">
        <v>21.0</v>
      </c>
      <c r="H440" s="227">
        <v>1.0</v>
      </c>
      <c r="I440" s="227">
        <v>0.0</v>
      </c>
      <c r="J440" s="227">
        <v>0.0</v>
      </c>
      <c r="K440" s="227">
        <v>2.0</v>
      </c>
      <c r="L440" s="227">
        <v>10.0</v>
      </c>
      <c r="M440" s="227">
        <v>2.0</v>
      </c>
      <c r="N440" s="227">
        <v>2.0</v>
      </c>
      <c r="O440" s="227">
        <v>2.0</v>
      </c>
      <c r="P440" s="227">
        <v>0.0</v>
      </c>
      <c r="Q440" s="227">
        <v>5.6</v>
      </c>
      <c r="R440" s="227">
        <v>89.5</v>
      </c>
      <c r="S440" s="227" t="s">
        <v>4631</v>
      </c>
      <c r="T440" s="227"/>
      <c r="U440" s="3" t="str">
        <f t="shared" si="2"/>
        <v>#REF!</v>
      </c>
      <c r="V440" s="227"/>
      <c r="W440" s="227"/>
      <c r="X440" s="227"/>
      <c r="Y440" s="227"/>
      <c r="Z440" s="227"/>
    </row>
    <row r="441" ht="12.0" customHeight="1">
      <c r="A441" s="227">
        <v>131.0</v>
      </c>
      <c r="B441" s="227" t="s">
        <v>5595</v>
      </c>
      <c r="C441" s="227" t="s">
        <v>50</v>
      </c>
      <c r="D441" s="227" t="s">
        <v>5849</v>
      </c>
      <c r="E441" s="227">
        <v>15.0</v>
      </c>
      <c r="F441" s="227">
        <v>58.0</v>
      </c>
      <c r="G441" s="227">
        <v>21.0</v>
      </c>
      <c r="H441" s="227">
        <v>4.0</v>
      </c>
      <c r="I441" s="227">
        <v>1.0</v>
      </c>
      <c r="J441" s="227">
        <v>7.0</v>
      </c>
      <c r="K441" s="227">
        <v>1.0</v>
      </c>
      <c r="L441" s="227">
        <v>4.0</v>
      </c>
      <c r="M441" s="227">
        <v>1.0</v>
      </c>
      <c r="N441" s="227">
        <v>1.0</v>
      </c>
      <c r="O441" s="227">
        <v>1.0</v>
      </c>
      <c r="P441" s="227">
        <v>0.0</v>
      </c>
      <c r="Q441" s="227">
        <v>5.9</v>
      </c>
      <c r="R441" s="227">
        <v>89.2</v>
      </c>
      <c r="S441" s="227" t="s">
        <v>4631</v>
      </c>
      <c r="T441" s="227"/>
      <c r="U441" s="3" t="str">
        <f t="shared" si="2"/>
        <v>#REF!</v>
      </c>
      <c r="V441" s="227"/>
      <c r="W441" s="227"/>
      <c r="X441" s="227"/>
      <c r="Y441" s="227"/>
      <c r="Z441" s="227"/>
    </row>
    <row r="442" ht="12.0" customHeight="1">
      <c r="A442" s="227">
        <v>131.0</v>
      </c>
      <c r="B442" s="227" t="s">
        <v>5446</v>
      </c>
      <c r="C442" s="227" t="s">
        <v>68</v>
      </c>
      <c r="D442" s="227" t="s">
        <v>5848</v>
      </c>
      <c r="E442" s="227">
        <v>16.0</v>
      </c>
      <c r="F442" s="227">
        <v>53.0</v>
      </c>
      <c r="G442" s="227">
        <v>16.0</v>
      </c>
      <c r="H442" s="227">
        <v>4.5</v>
      </c>
      <c r="I442" s="227">
        <v>1.0</v>
      </c>
      <c r="J442" s="227">
        <v>7.0</v>
      </c>
      <c r="K442" s="227">
        <v>3.0</v>
      </c>
      <c r="L442" s="227">
        <v>6.0</v>
      </c>
      <c r="M442" s="227">
        <v>0.0</v>
      </c>
      <c r="N442" s="227">
        <v>3.0</v>
      </c>
      <c r="O442" s="227">
        <v>1.0</v>
      </c>
      <c r="P442" s="227">
        <v>0.0</v>
      </c>
      <c r="Q442" s="227">
        <v>5.6</v>
      </c>
      <c r="R442" s="227">
        <v>89.2</v>
      </c>
      <c r="S442" s="227" t="s">
        <v>4631</v>
      </c>
      <c r="T442" s="227"/>
      <c r="U442" s="3" t="str">
        <f t="shared" si="2"/>
        <v>#REF!</v>
      </c>
      <c r="V442" s="227"/>
      <c r="W442" s="227"/>
      <c r="X442" s="227"/>
      <c r="Y442" s="227"/>
      <c r="Z442" s="227"/>
    </row>
    <row r="443" ht="12.0" customHeight="1">
      <c r="A443" s="227">
        <v>133.0</v>
      </c>
      <c r="B443" s="227" t="s">
        <v>5458</v>
      </c>
      <c r="C443" s="227" t="s">
        <v>39</v>
      </c>
      <c r="D443" s="227" t="s">
        <v>5849</v>
      </c>
      <c r="E443" s="227">
        <v>16.0</v>
      </c>
      <c r="F443" s="227">
        <v>65.0</v>
      </c>
      <c r="G443" s="227">
        <v>14.0</v>
      </c>
      <c r="H443" s="227">
        <v>2.0</v>
      </c>
      <c r="I443" s="227">
        <v>0.0</v>
      </c>
      <c r="J443" s="227">
        <v>0.0</v>
      </c>
      <c r="K443" s="227">
        <v>0.0</v>
      </c>
      <c r="L443" s="227">
        <v>6.0</v>
      </c>
      <c r="M443" s="227">
        <v>3.0</v>
      </c>
      <c r="N443" s="227">
        <v>0.0</v>
      </c>
      <c r="O443" s="227">
        <v>0.0</v>
      </c>
      <c r="P443" s="227">
        <v>0.0</v>
      </c>
      <c r="Q443" s="227">
        <v>5.6</v>
      </c>
      <c r="R443" s="227">
        <v>89.0</v>
      </c>
      <c r="S443" s="227" t="s">
        <v>4631</v>
      </c>
      <c r="T443" s="227"/>
      <c r="U443" s="3" t="str">
        <f t="shared" si="2"/>
        <v>#REF!</v>
      </c>
      <c r="V443" s="227"/>
      <c r="W443" s="227"/>
      <c r="X443" s="227"/>
      <c r="Y443" s="227"/>
      <c r="Z443" s="227"/>
    </row>
    <row r="444" ht="12.0" customHeight="1">
      <c r="A444" s="227">
        <v>134.0</v>
      </c>
      <c r="B444" s="227" t="s">
        <v>5543</v>
      </c>
      <c r="C444" s="227" t="s">
        <v>99</v>
      </c>
      <c r="D444" s="227" t="s">
        <v>5846</v>
      </c>
      <c r="E444" s="227">
        <v>16.0</v>
      </c>
      <c r="F444" s="227">
        <v>52.0</v>
      </c>
      <c r="G444" s="227">
        <v>11.0</v>
      </c>
      <c r="H444" s="227">
        <v>2.0</v>
      </c>
      <c r="I444" s="227">
        <v>0.0</v>
      </c>
      <c r="J444" s="227">
        <v>0.0</v>
      </c>
      <c r="K444" s="227">
        <v>0.0</v>
      </c>
      <c r="L444" s="227">
        <v>17.0</v>
      </c>
      <c r="M444" s="227">
        <v>4.0</v>
      </c>
      <c r="N444" s="227">
        <v>0.0</v>
      </c>
      <c r="O444" s="227">
        <v>0.0</v>
      </c>
      <c r="P444" s="227">
        <v>0.0</v>
      </c>
      <c r="Q444" s="227">
        <v>5.5</v>
      </c>
      <c r="R444" s="227">
        <v>88.5</v>
      </c>
      <c r="S444" s="227" t="s">
        <v>4631</v>
      </c>
      <c r="T444" s="227"/>
      <c r="U444" s="3" t="str">
        <f t="shared" si="2"/>
        <v>#REF!</v>
      </c>
      <c r="V444" s="227"/>
      <c r="W444" s="227"/>
      <c r="X444" s="227"/>
      <c r="Y444" s="227"/>
      <c r="Z444" s="227"/>
    </row>
    <row r="445" ht="12.0" customHeight="1">
      <c r="A445" s="227">
        <v>134.0</v>
      </c>
      <c r="B445" s="227" t="s">
        <v>5469</v>
      </c>
      <c r="C445" s="227" t="s">
        <v>83</v>
      </c>
      <c r="D445" s="227" t="s">
        <v>5848</v>
      </c>
      <c r="E445" s="227">
        <v>13.0</v>
      </c>
      <c r="F445" s="227">
        <v>61.0</v>
      </c>
      <c r="G445" s="227">
        <v>7.0</v>
      </c>
      <c r="H445" s="227">
        <v>6.0</v>
      </c>
      <c r="I445" s="227">
        <v>0.0</v>
      </c>
      <c r="J445" s="227">
        <v>0.0</v>
      </c>
      <c r="K445" s="227">
        <v>0.0</v>
      </c>
      <c r="L445" s="227">
        <v>3.0</v>
      </c>
      <c r="M445" s="227">
        <v>1.0</v>
      </c>
      <c r="N445" s="227">
        <v>1.0</v>
      </c>
      <c r="O445" s="227">
        <v>1.0</v>
      </c>
      <c r="P445" s="227">
        <v>1.0</v>
      </c>
      <c r="Q445" s="227">
        <v>6.8</v>
      </c>
      <c r="R445" s="227">
        <v>88.5</v>
      </c>
      <c r="S445" s="227" t="s">
        <v>4631</v>
      </c>
      <c r="T445" s="227"/>
      <c r="U445" s="3" t="str">
        <f t="shared" si="2"/>
        <v>#REF!</v>
      </c>
      <c r="V445" s="227"/>
      <c r="W445" s="227"/>
      <c r="X445" s="227"/>
      <c r="Y445" s="227"/>
      <c r="Z445" s="227"/>
    </row>
    <row r="446" ht="12.0" customHeight="1">
      <c r="A446" s="227">
        <v>136.0</v>
      </c>
      <c r="B446" s="227" t="s">
        <v>5592</v>
      </c>
      <c r="C446" s="227" t="s">
        <v>140</v>
      </c>
      <c r="D446" s="227" t="s">
        <v>5846</v>
      </c>
      <c r="E446" s="227">
        <v>16.0</v>
      </c>
      <c r="F446" s="227">
        <v>55.0</v>
      </c>
      <c r="G446" s="227">
        <v>5.0</v>
      </c>
      <c r="H446" s="227">
        <v>1.0</v>
      </c>
      <c r="I446" s="227">
        <v>1.0</v>
      </c>
      <c r="J446" s="227">
        <v>13.0</v>
      </c>
      <c r="K446" s="227">
        <v>2.0</v>
      </c>
      <c r="L446" s="227">
        <v>12.0</v>
      </c>
      <c r="M446" s="227">
        <v>2.0</v>
      </c>
      <c r="N446" s="227">
        <v>2.0</v>
      </c>
      <c r="O446" s="227">
        <v>0.0</v>
      </c>
      <c r="P446" s="227">
        <v>0.0</v>
      </c>
      <c r="Q446" s="227">
        <v>5.5</v>
      </c>
      <c r="R446" s="227">
        <v>87.8</v>
      </c>
      <c r="S446" s="227" t="s">
        <v>4631</v>
      </c>
      <c r="T446" s="227"/>
      <c r="U446" s="3" t="str">
        <f t="shared" si="2"/>
        <v>#REF!</v>
      </c>
      <c r="V446" s="227"/>
      <c r="W446" s="227"/>
      <c r="X446" s="227"/>
      <c r="Y446" s="227"/>
      <c r="Z446" s="227"/>
    </row>
    <row r="447" ht="12.0" customHeight="1">
      <c r="A447" s="227">
        <v>137.0</v>
      </c>
      <c r="B447" s="227" t="s">
        <v>5612</v>
      </c>
      <c r="C447" s="227" t="s">
        <v>66</v>
      </c>
      <c r="D447" s="227" t="s">
        <v>5849</v>
      </c>
      <c r="E447" s="227">
        <v>15.0</v>
      </c>
      <c r="F447" s="227">
        <v>51.0</v>
      </c>
      <c r="G447" s="227">
        <v>13.0</v>
      </c>
      <c r="H447" s="227">
        <v>1.0</v>
      </c>
      <c r="I447" s="227">
        <v>0.0</v>
      </c>
      <c r="J447" s="227">
        <v>0.0</v>
      </c>
      <c r="K447" s="227">
        <v>0.0</v>
      </c>
      <c r="L447" s="227">
        <v>14.0</v>
      </c>
      <c r="M447" s="227">
        <v>3.0</v>
      </c>
      <c r="N447" s="227">
        <v>0.0</v>
      </c>
      <c r="O447" s="227">
        <v>0.0</v>
      </c>
      <c r="P447" s="227">
        <v>1.0</v>
      </c>
      <c r="Q447" s="227">
        <v>5.8</v>
      </c>
      <c r="R447" s="227">
        <v>87.5</v>
      </c>
      <c r="S447" s="227" t="s">
        <v>4631</v>
      </c>
      <c r="T447" s="227"/>
      <c r="U447" s="3" t="str">
        <f t="shared" si="2"/>
        <v>#REF!</v>
      </c>
      <c r="V447" s="227"/>
      <c r="W447" s="227"/>
      <c r="X447" s="227"/>
      <c r="Y447" s="227"/>
      <c r="Z447" s="227"/>
    </row>
    <row r="448" ht="12.0" customHeight="1">
      <c r="A448" s="227">
        <v>137.0</v>
      </c>
      <c r="B448" s="227" t="s">
        <v>5556</v>
      </c>
      <c r="C448" s="227" t="s">
        <v>23</v>
      </c>
      <c r="D448" s="227" t="s">
        <v>5849</v>
      </c>
      <c r="E448" s="227">
        <v>15.0</v>
      </c>
      <c r="F448" s="227">
        <v>60.0</v>
      </c>
      <c r="G448" s="227">
        <v>7.0</v>
      </c>
      <c r="H448" s="227">
        <v>2.0</v>
      </c>
      <c r="I448" s="227">
        <v>0.0</v>
      </c>
      <c r="J448" s="227">
        <v>0.0</v>
      </c>
      <c r="K448" s="227">
        <v>0.0</v>
      </c>
      <c r="L448" s="227">
        <v>5.0</v>
      </c>
      <c r="M448" s="227">
        <v>3.0</v>
      </c>
      <c r="N448" s="227">
        <v>2.0</v>
      </c>
      <c r="O448" s="227">
        <v>0.0</v>
      </c>
      <c r="P448" s="227">
        <v>0.0</v>
      </c>
      <c r="Q448" s="227">
        <v>5.8</v>
      </c>
      <c r="R448" s="227">
        <v>87.5</v>
      </c>
      <c r="S448" s="227" t="s">
        <v>4631</v>
      </c>
      <c r="T448" s="227"/>
      <c r="U448" s="3" t="str">
        <f t="shared" si="2"/>
        <v>#REF!</v>
      </c>
      <c r="V448" s="227"/>
      <c r="W448" s="227"/>
      <c r="X448" s="227"/>
      <c r="Y448" s="227"/>
      <c r="Z448" s="227"/>
    </row>
    <row r="449" ht="12.0" customHeight="1">
      <c r="A449" s="227">
        <v>139.0</v>
      </c>
      <c r="B449" s="227" t="s">
        <v>5529</v>
      </c>
      <c r="C449" s="227" t="s">
        <v>107</v>
      </c>
      <c r="D449" s="227" t="s">
        <v>5849</v>
      </c>
      <c r="E449" s="227">
        <v>16.0</v>
      </c>
      <c r="F449" s="227">
        <v>54.0</v>
      </c>
      <c r="G449" s="227">
        <v>18.0</v>
      </c>
      <c r="H449" s="227">
        <v>4.0</v>
      </c>
      <c r="I449" s="227">
        <v>1.0</v>
      </c>
      <c r="J449" s="227">
        <v>4.0</v>
      </c>
      <c r="K449" s="227">
        <v>2.0</v>
      </c>
      <c r="L449" s="227">
        <v>10.0</v>
      </c>
      <c r="M449" s="227">
        <v>1.0</v>
      </c>
      <c r="N449" s="227">
        <v>1.0</v>
      </c>
      <c r="O449" s="227">
        <v>0.0</v>
      </c>
      <c r="P449" s="227">
        <v>0.0</v>
      </c>
      <c r="Q449" s="227">
        <v>5.5</v>
      </c>
      <c r="R449" s="227">
        <v>87.4</v>
      </c>
      <c r="S449" s="227" t="s">
        <v>4631</v>
      </c>
      <c r="T449" s="227"/>
      <c r="U449" s="3" t="str">
        <f t="shared" si="2"/>
        <v>#REF!</v>
      </c>
      <c r="V449" s="227"/>
      <c r="W449" s="227"/>
      <c r="X449" s="227"/>
      <c r="Y449" s="227"/>
      <c r="Z449" s="227"/>
    </row>
    <row r="450" ht="12.0" customHeight="1">
      <c r="A450" s="227">
        <v>140.0</v>
      </c>
      <c r="B450" s="227" t="s">
        <v>5377</v>
      </c>
      <c r="C450" s="227" t="s">
        <v>70</v>
      </c>
      <c r="D450" s="227" t="s">
        <v>5847</v>
      </c>
      <c r="E450" s="227">
        <v>16.0</v>
      </c>
      <c r="F450" s="227">
        <v>31.0</v>
      </c>
      <c r="G450" s="227">
        <v>12.0</v>
      </c>
      <c r="H450" s="227">
        <v>10.5</v>
      </c>
      <c r="I450" s="227">
        <v>6.5</v>
      </c>
      <c r="J450" s="227">
        <v>45.5</v>
      </c>
      <c r="K450" s="227">
        <v>16.0</v>
      </c>
      <c r="L450" s="227">
        <v>0.0</v>
      </c>
      <c r="M450" s="227">
        <v>0.0</v>
      </c>
      <c r="N450" s="227">
        <v>1.0</v>
      </c>
      <c r="O450" s="227">
        <v>1.0</v>
      </c>
      <c r="P450" s="227">
        <v>0.0</v>
      </c>
      <c r="Q450" s="227">
        <v>5.4</v>
      </c>
      <c r="R450" s="227">
        <v>87.05</v>
      </c>
      <c r="S450" s="227" t="s">
        <v>4632</v>
      </c>
      <c r="T450" s="227"/>
      <c r="U450" s="3" t="str">
        <f t="shared" si="2"/>
        <v>#REF!</v>
      </c>
      <c r="V450" s="227"/>
      <c r="W450" s="227"/>
      <c r="X450" s="227"/>
      <c r="Y450" s="227"/>
      <c r="Z450" s="227"/>
    </row>
    <row r="451" ht="12.0" customHeight="1">
      <c r="A451" s="227">
        <v>141.0</v>
      </c>
      <c r="B451" s="227" t="s">
        <v>5508</v>
      </c>
      <c r="C451" s="227" t="s">
        <v>23</v>
      </c>
      <c r="D451" s="227" t="s">
        <v>5846</v>
      </c>
      <c r="E451" s="227">
        <v>16.0</v>
      </c>
      <c r="F451" s="227">
        <v>55.0</v>
      </c>
      <c r="G451" s="227">
        <v>25.0</v>
      </c>
      <c r="H451" s="227">
        <v>3.5</v>
      </c>
      <c r="I451" s="227">
        <v>0.0</v>
      </c>
      <c r="J451" s="227">
        <v>0.0</v>
      </c>
      <c r="K451" s="227">
        <v>2.0</v>
      </c>
      <c r="L451" s="227">
        <v>5.0</v>
      </c>
      <c r="M451" s="227">
        <v>1.0</v>
      </c>
      <c r="N451" s="227">
        <v>0.0</v>
      </c>
      <c r="O451" s="227">
        <v>0.0</v>
      </c>
      <c r="P451" s="227">
        <v>1.0</v>
      </c>
      <c r="Q451" s="227">
        <v>5.4</v>
      </c>
      <c r="R451" s="227">
        <v>87.0</v>
      </c>
      <c r="S451" s="227" t="s">
        <v>4631</v>
      </c>
      <c r="T451" s="227"/>
      <c r="U451" s="3" t="str">
        <f t="shared" si="2"/>
        <v>#REF!</v>
      </c>
      <c r="V451" s="227"/>
      <c r="W451" s="227"/>
      <c r="X451" s="227"/>
      <c r="Y451" s="227"/>
      <c r="Z451" s="227"/>
    </row>
    <row r="452" ht="12.0" customHeight="1">
      <c r="A452" s="227">
        <v>142.0</v>
      </c>
      <c r="B452" s="227" t="s">
        <v>5763</v>
      </c>
      <c r="C452" s="227" t="s">
        <v>58</v>
      </c>
      <c r="D452" s="227" t="s">
        <v>5848</v>
      </c>
      <c r="E452" s="227">
        <v>16.0</v>
      </c>
      <c r="F452" s="227">
        <v>62.0</v>
      </c>
      <c r="G452" s="227">
        <v>15.0</v>
      </c>
      <c r="H452" s="227">
        <v>0.0</v>
      </c>
      <c r="I452" s="227">
        <v>0.0</v>
      </c>
      <c r="J452" s="227">
        <v>0.0</v>
      </c>
      <c r="K452" s="227">
        <v>0.0</v>
      </c>
      <c r="L452" s="227">
        <v>8.0</v>
      </c>
      <c r="M452" s="227">
        <v>1.0</v>
      </c>
      <c r="N452" s="227">
        <v>2.0</v>
      </c>
      <c r="O452" s="227">
        <v>0.0</v>
      </c>
      <c r="P452" s="227">
        <v>0.0</v>
      </c>
      <c r="Q452" s="227">
        <v>5.4</v>
      </c>
      <c r="R452" s="227">
        <v>86.5</v>
      </c>
      <c r="S452" s="227" t="s">
        <v>4631</v>
      </c>
      <c r="T452" s="227"/>
      <c r="U452" s="3" t="str">
        <f t="shared" si="2"/>
        <v>#REF!</v>
      </c>
      <c r="V452" s="227"/>
      <c r="W452" s="227"/>
      <c r="X452" s="227"/>
      <c r="Y452" s="227"/>
      <c r="Z452" s="227"/>
    </row>
    <row r="453" ht="12.0" customHeight="1">
      <c r="A453" s="227">
        <v>142.0</v>
      </c>
      <c r="B453" s="227" t="s">
        <v>5732</v>
      </c>
      <c r="C453" s="227" t="s">
        <v>50</v>
      </c>
      <c r="D453" s="227" t="s">
        <v>5848</v>
      </c>
      <c r="E453" s="227">
        <v>16.0</v>
      </c>
      <c r="F453" s="227">
        <v>60.0</v>
      </c>
      <c r="G453" s="227">
        <v>28.0</v>
      </c>
      <c r="H453" s="227">
        <v>1.5</v>
      </c>
      <c r="I453" s="227">
        <v>0.0</v>
      </c>
      <c r="J453" s="227">
        <v>0.0</v>
      </c>
      <c r="K453" s="227">
        <v>0.0</v>
      </c>
      <c r="L453" s="227">
        <v>5.0</v>
      </c>
      <c r="M453" s="227">
        <v>1.0</v>
      </c>
      <c r="N453" s="227">
        <v>1.0</v>
      </c>
      <c r="O453" s="227">
        <v>0.0</v>
      </c>
      <c r="P453" s="227">
        <v>0.0</v>
      </c>
      <c r="Q453" s="227">
        <v>5.4</v>
      </c>
      <c r="R453" s="227">
        <v>86.5</v>
      </c>
      <c r="S453" s="227" t="s">
        <v>4631</v>
      </c>
      <c r="T453" s="227"/>
      <c r="U453" s="3" t="str">
        <f t="shared" si="2"/>
        <v>#REF!</v>
      </c>
      <c r="V453" s="227"/>
      <c r="W453" s="227"/>
      <c r="X453" s="227"/>
      <c r="Y453" s="227"/>
      <c r="Z453" s="227"/>
    </row>
    <row r="454" ht="12.0" customHeight="1">
      <c r="A454" s="227">
        <v>142.0</v>
      </c>
      <c r="B454" s="227" t="s">
        <v>5704</v>
      </c>
      <c r="C454" s="227" t="s">
        <v>53</v>
      </c>
      <c r="D454" s="227" t="s">
        <v>5846</v>
      </c>
      <c r="E454" s="227">
        <v>16.0</v>
      </c>
      <c r="F454" s="227">
        <v>59.0</v>
      </c>
      <c r="G454" s="227">
        <v>8.0</v>
      </c>
      <c r="H454" s="227">
        <v>0.5</v>
      </c>
      <c r="I454" s="227">
        <v>0.0</v>
      </c>
      <c r="J454" s="227">
        <v>0.0</v>
      </c>
      <c r="K454" s="227">
        <v>0.0</v>
      </c>
      <c r="L454" s="227">
        <v>20.0</v>
      </c>
      <c r="M454" s="227">
        <v>1.0</v>
      </c>
      <c r="N454" s="227">
        <v>0.0</v>
      </c>
      <c r="O454" s="227">
        <v>0.0</v>
      </c>
      <c r="P454" s="227">
        <v>0.0</v>
      </c>
      <c r="Q454" s="227">
        <v>5.4</v>
      </c>
      <c r="R454" s="227">
        <v>86.5</v>
      </c>
      <c r="S454" s="227" t="s">
        <v>4631</v>
      </c>
      <c r="T454" s="227"/>
      <c r="U454" s="3" t="str">
        <f t="shared" si="2"/>
        <v>#REF!</v>
      </c>
      <c r="V454" s="227"/>
      <c r="W454" s="227"/>
      <c r="X454" s="227"/>
      <c r="Y454" s="227"/>
      <c r="Z454" s="227"/>
    </row>
    <row r="455" ht="12.0" customHeight="1">
      <c r="A455" s="227">
        <v>145.0</v>
      </c>
      <c r="B455" s="227" t="s">
        <v>4893</v>
      </c>
      <c r="C455" s="227" t="s">
        <v>18</v>
      </c>
      <c r="D455" s="227" t="s">
        <v>5844</v>
      </c>
      <c r="E455" s="227">
        <v>15.0</v>
      </c>
      <c r="F455" s="227">
        <v>52.0</v>
      </c>
      <c r="G455" s="227">
        <v>24.0</v>
      </c>
      <c r="H455" s="227">
        <v>5.5</v>
      </c>
      <c r="I455" s="227">
        <v>2.5</v>
      </c>
      <c r="J455" s="227">
        <v>17.5</v>
      </c>
      <c r="K455" s="227">
        <v>7.0</v>
      </c>
      <c r="L455" s="227">
        <v>0.0</v>
      </c>
      <c r="M455" s="227">
        <v>0.0</v>
      </c>
      <c r="N455" s="227">
        <v>0.0</v>
      </c>
      <c r="O455" s="227">
        <v>1.0</v>
      </c>
      <c r="P455" s="227">
        <v>0.0</v>
      </c>
      <c r="Q455" s="227">
        <v>5.8</v>
      </c>
      <c r="R455" s="227">
        <v>86.25</v>
      </c>
      <c r="S455" s="227" t="s">
        <v>4630</v>
      </c>
      <c r="T455" s="227"/>
      <c r="U455" s="3" t="str">
        <f t="shared" si="2"/>
        <v>#REF!</v>
      </c>
      <c r="V455" s="227"/>
      <c r="W455" s="227"/>
      <c r="X455" s="227"/>
      <c r="Y455" s="227"/>
      <c r="Z455" s="227"/>
    </row>
    <row r="456" ht="12.0" customHeight="1">
      <c r="A456" s="227">
        <v>146.0</v>
      </c>
      <c r="B456" s="227" t="s">
        <v>4869</v>
      </c>
      <c r="C456" s="227" t="s">
        <v>36</v>
      </c>
      <c r="D456" s="227" t="s">
        <v>5844</v>
      </c>
      <c r="E456" s="227">
        <v>16.0</v>
      </c>
      <c r="F456" s="227">
        <v>52.0</v>
      </c>
      <c r="G456" s="227">
        <v>23.0</v>
      </c>
      <c r="H456" s="227">
        <v>9.5</v>
      </c>
      <c r="I456" s="227">
        <v>1.0</v>
      </c>
      <c r="J456" s="227">
        <v>11.0</v>
      </c>
      <c r="K456" s="227">
        <v>4.0</v>
      </c>
      <c r="L456" s="227">
        <v>6.0</v>
      </c>
      <c r="M456" s="227">
        <v>0.0</v>
      </c>
      <c r="N456" s="227">
        <v>0.0</v>
      </c>
      <c r="O456" s="227">
        <v>0.0</v>
      </c>
      <c r="P456" s="227">
        <v>0.0</v>
      </c>
      <c r="Q456" s="227">
        <v>5.4</v>
      </c>
      <c r="R456" s="227">
        <v>86.1</v>
      </c>
      <c r="S456" s="227" t="s">
        <v>4630</v>
      </c>
      <c r="T456" s="227"/>
      <c r="U456" s="3" t="str">
        <f t="shared" si="2"/>
        <v>#REF!</v>
      </c>
      <c r="V456" s="227"/>
      <c r="W456" s="227"/>
      <c r="X456" s="227"/>
      <c r="Y456" s="227"/>
      <c r="Z456" s="227"/>
    </row>
    <row r="457" ht="12.0" customHeight="1">
      <c r="A457" s="227">
        <v>147.0</v>
      </c>
      <c r="B457" s="227" t="s">
        <v>5545</v>
      </c>
      <c r="C457" s="227" t="s">
        <v>36</v>
      </c>
      <c r="D457" s="227" t="s">
        <v>5846</v>
      </c>
      <c r="E457" s="227">
        <v>16.0</v>
      </c>
      <c r="F457" s="227">
        <v>57.0</v>
      </c>
      <c r="G457" s="227">
        <v>7.0</v>
      </c>
      <c r="H457" s="227">
        <v>5.0</v>
      </c>
      <c r="I457" s="227">
        <v>1.0</v>
      </c>
      <c r="J457" s="227">
        <v>4.0</v>
      </c>
      <c r="K457" s="227">
        <v>1.0</v>
      </c>
      <c r="L457" s="227">
        <v>11.0</v>
      </c>
      <c r="M457" s="227">
        <v>2.0</v>
      </c>
      <c r="N457" s="227">
        <v>0.0</v>
      </c>
      <c r="O457" s="227">
        <v>0.0</v>
      </c>
      <c r="P457" s="227">
        <v>0.0</v>
      </c>
      <c r="Q457" s="227">
        <v>5.4</v>
      </c>
      <c r="R457" s="227">
        <v>85.9</v>
      </c>
      <c r="S457" s="227" t="s">
        <v>4631</v>
      </c>
      <c r="T457" s="227"/>
      <c r="U457" s="3" t="str">
        <f t="shared" si="2"/>
        <v>#REF!</v>
      </c>
      <c r="V457" s="227"/>
      <c r="W457" s="227"/>
      <c r="X457" s="227"/>
      <c r="Y457" s="227"/>
      <c r="Z457" s="227"/>
    </row>
    <row r="458" ht="12.0" customHeight="1">
      <c r="A458" s="227">
        <v>148.0</v>
      </c>
      <c r="B458" s="227" t="s">
        <v>5207</v>
      </c>
      <c r="C458" s="227" t="s">
        <v>20</v>
      </c>
      <c r="D458" s="227" t="s">
        <v>5850</v>
      </c>
      <c r="E458" s="227">
        <v>16.0</v>
      </c>
      <c r="F458" s="227">
        <v>50.0</v>
      </c>
      <c r="G458" s="227">
        <v>26.0</v>
      </c>
      <c r="H458" s="227">
        <v>9.0</v>
      </c>
      <c r="I458" s="227">
        <v>1.5</v>
      </c>
      <c r="J458" s="227">
        <v>13.5</v>
      </c>
      <c r="K458" s="227">
        <v>3.0</v>
      </c>
      <c r="L458" s="227">
        <v>3.0</v>
      </c>
      <c r="M458" s="227">
        <v>1.0</v>
      </c>
      <c r="N458" s="227">
        <v>0.0</v>
      </c>
      <c r="O458" s="227">
        <v>0.0</v>
      </c>
      <c r="P458" s="227">
        <v>0.0</v>
      </c>
      <c r="Q458" s="227">
        <v>5.3</v>
      </c>
      <c r="R458" s="227">
        <v>85.35</v>
      </c>
      <c r="S458" s="227" t="s">
        <v>4632</v>
      </c>
      <c r="T458" s="227"/>
      <c r="U458" s="3" t="str">
        <f t="shared" si="2"/>
        <v>#REF!</v>
      </c>
      <c r="V458" s="227"/>
      <c r="W458" s="227"/>
      <c r="X458" s="227"/>
      <c r="Y458" s="227"/>
      <c r="Z458" s="227"/>
    </row>
    <row r="459" ht="12.0" customHeight="1">
      <c r="A459" s="227">
        <v>149.0</v>
      </c>
      <c r="B459" s="227" t="s">
        <v>5447</v>
      </c>
      <c r="C459" s="227" t="s">
        <v>68</v>
      </c>
      <c r="D459" s="227" t="s">
        <v>5848</v>
      </c>
      <c r="E459" s="227">
        <v>15.0</v>
      </c>
      <c r="F459" s="227">
        <v>47.0</v>
      </c>
      <c r="G459" s="227">
        <v>10.0</v>
      </c>
      <c r="H459" s="227">
        <v>1.5</v>
      </c>
      <c r="I459" s="227">
        <v>1.0</v>
      </c>
      <c r="J459" s="227">
        <v>8.0</v>
      </c>
      <c r="K459" s="227">
        <v>2.0</v>
      </c>
      <c r="L459" s="227">
        <v>9.0</v>
      </c>
      <c r="M459" s="227">
        <v>5.0</v>
      </c>
      <c r="N459" s="227">
        <v>1.0</v>
      </c>
      <c r="O459" s="227">
        <v>0.0</v>
      </c>
      <c r="P459" s="227">
        <v>0.0</v>
      </c>
      <c r="Q459" s="227">
        <v>5.7</v>
      </c>
      <c r="R459" s="227">
        <v>85.3</v>
      </c>
      <c r="S459" s="227" t="s">
        <v>4631</v>
      </c>
      <c r="T459" s="227"/>
      <c r="U459" s="3" t="str">
        <f t="shared" si="2"/>
        <v>#REF!</v>
      </c>
      <c r="V459" s="227"/>
      <c r="W459" s="227"/>
      <c r="X459" s="227"/>
      <c r="Y459" s="227"/>
      <c r="Z459" s="227"/>
    </row>
    <row r="460" ht="12.0" customHeight="1">
      <c r="A460" s="227">
        <v>149.0</v>
      </c>
      <c r="B460" s="227" t="s">
        <v>5076</v>
      </c>
      <c r="C460" s="227" t="s">
        <v>58</v>
      </c>
      <c r="D460" s="227" t="s">
        <v>5845</v>
      </c>
      <c r="E460" s="227">
        <v>16.0</v>
      </c>
      <c r="F460" s="227">
        <v>60.0</v>
      </c>
      <c r="G460" s="227">
        <v>13.0</v>
      </c>
      <c r="H460" s="227">
        <v>7.0</v>
      </c>
      <c r="I460" s="227">
        <v>1.0</v>
      </c>
      <c r="J460" s="227">
        <v>8.0</v>
      </c>
      <c r="K460" s="227">
        <v>1.0</v>
      </c>
      <c r="L460" s="227">
        <v>2.0</v>
      </c>
      <c r="M460" s="227">
        <v>0.0</v>
      </c>
      <c r="N460" s="227">
        <v>2.0</v>
      </c>
      <c r="O460" s="227">
        <v>0.0</v>
      </c>
      <c r="P460" s="227">
        <v>0.0</v>
      </c>
      <c r="Q460" s="227">
        <v>5.3</v>
      </c>
      <c r="R460" s="227">
        <v>85.3</v>
      </c>
      <c r="S460" s="227" t="s">
        <v>4630</v>
      </c>
      <c r="T460" s="227"/>
      <c r="U460" s="3" t="str">
        <f t="shared" si="2"/>
        <v>#REF!</v>
      </c>
      <c r="V460" s="227"/>
      <c r="W460" s="227"/>
      <c r="X460" s="227"/>
      <c r="Y460" s="227"/>
      <c r="Z460" s="227"/>
    </row>
    <row r="461" ht="12.0" customHeight="1">
      <c r="A461" s="227">
        <v>151.0</v>
      </c>
      <c r="B461" s="227" t="s">
        <v>5523</v>
      </c>
      <c r="C461" s="227" t="s">
        <v>99</v>
      </c>
      <c r="D461" s="227" t="s">
        <v>5849</v>
      </c>
      <c r="E461" s="227">
        <v>16.0</v>
      </c>
      <c r="F461" s="227">
        <v>53.0</v>
      </c>
      <c r="G461" s="227">
        <v>11.0</v>
      </c>
      <c r="H461" s="227">
        <v>4.5</v>
      </c>
      <c r="I461" s="227">
        <v>0.0</v>
      </c>
      <c r="J461" s="227">
        <v>0.0</v>
      </c>
      <c r="K461" s="227">
        <v>0.0</v>
      </c>
      <c r="L461" s="227">
        <v>7.0</v>
      </c>
      <c r="M461" s="227">
        <v>4.0</v>
      </c>
      <c r="N461" s="227">
        <v>0.0</v>
      </c>
      <c r="O461" s="227">
        <v>1.0</v>
      </c>
      <c r="P461" s="227">
        <v>0.0</v>
      </c>
      <c r="Q461" s="227">
        <v>5.3</v>
      </c>
      <c r="R461" s="227">
        <v>85.0</v>
      </c>
      <c r="S461" s="227" t="s">
        <v>4631</v>
      </c>
      <c r="T461" s="227"/>
      <c r="U461" s="3" t="str">
        <f t="shared" si="2"/>
        <v>#REF!</v>
      </c>
      <c r="V461" s="227"/>
      <c r="W461" s="227"/>
      <c r="X461" s="227"/>
      <c r="Y461" s="227"/>
      <c r="Z461" s="227"/>
    </row>
    <row r="462" ht="12.0" customHeight="1">
      <c r="A462" s="227">
        <v>151.0</v>
      </c>
      <c r="B462" s="227" t="s">
        <v>5746</v>
      </c>
      <c r="C462" s="227" t="s">
        <v>107</v>
      </c>
      <c r="D462" s="227" t="s">
        <v>5848</v>
      </c>
      <c r="E462" s="227">
        <v>16.0</v>
      </c>
      <c r="F462" s="227">
        <v>47.0</v>
      </c>
      <c r="G462" s="227">
        <v>24.0</v>
      </c>
      <c r="H462" s="227">
        <v>4.0</v>
      </c>
      <c r="I462" s="227">
        <v>0.0</v>
      </c>
      <c r="J462" s="227">
        <v>0.0</v>
      </c>
      <c r="K462" s="227">
        <v>1.0</v>
      </c>
      <c r="L462" s="227">
        <v>6.0</v>
      </c>
      <c r="M462" s="227">
        <v>3.0</v>
      </c>
      <c r="N462" s="227">
        <v>2.0</v>
      </c>
      <c r="O462" s="227">
        <v>0.0</v>
      </c>
      <c r="P462" s="227">
        <v>0.0</v>
      </c>
      <c r="Q462" s="227">
        <v>5.3</v>
      </c>
      <c r="R462" s="227">
        <v>85.0</v>
      </c>
      <c r="S462" s="227" t="s">
        <v>4631</v>
      </c>
      <c r="T462" s="227"/>
      <c r="U462" s="3" t="str">
        <f t="shared" si="2"/>
        <v>#REF!</v>
      </c>
      <c r="V462" s="227"/>
      <c r="W462" s="227"/>
      <c r="X462" s="227"/>
      <c r="Y462" s="227"/>
      <c r="Z462" s="227"/>
    </row>
    <row r="463" ht="12.0" customHeight="1">
      <c r="A463" s="227">
        <v>151.0</v>
      </c>
      <c r="B463" s="227" t="s">
        <v>4911</v>
      </c>
      <c r="C463" s="227" t="s">
        <v>23</v>
      </c>
      <c r="D463" s="227" t="s">
        <v>4630</v>
      </c>
      <c r="E463" s="227">
        <v>12.0</v>
      </c>
      <c r="F463" s="227">
        <v>55.0</v>
      </c>
      <c r="G463" s="227">
        <v>29.0</v>
      </c>
      <c r="H463" s="227">
        <v>8.5</v>
      </c>
      <c r="I463" s="227">
        <v>0.0</v>
      </c>
      <c r="J463" s="227">
        <v>0.0</v>
      </c>
      <c r="K463" s="227">
        <v>2.0</v>
      </c>
      <c r="L463" s="227">
        <v>2.0</v>
      </c>
      <c r="M463" s="227">
        <v>0.0</v>
      </c>
      <c r="N463" s="227">
        <v>1.0</v>
      </c>
      <c r="O463" s="227">
        <v>0.0</v>
      </c>
      <c r="P463" s="227">
        <v>0.0</v>
      </c>
      <c r="Q463" s="227">
        <v>7.1</v>
      </c>
      <c r="R463" s="227">
        <v>85.0</v>
      </c>
      <c r="S463" s="227" t="s">
        <v>4630</v>
      </c>
      <c r="T463" s="227"/>
      <c r="U463" s="3" t="str">
        <f t="shared" si="2"/>
        <v>#REF!</v>
      </c>
      <c r="V463" s="227"/>
      <c r="W463" s="227"/>
      <c r="X463" s="227"/>
      <c r="Y463" s="227"/>
      <c r="Z463" s="227"/>
    </row>
    <row r="464" ht="12.0" customHeight="1">
      <c r="A464" s="227">
        <v>154.0</v>
      </c>
      <c r="B464" s="227" t="s">
        <v>5721</v>
      </c>
      <c r="C464" s="227" t="s">
        <v>39</v>
      </c>
      <c r="D464" s="227" t="s">
        <v>5848</v>
      </c>
      <c r="E464" s="227">
        <v>16.0</v>
      </c>
      <c r="F464" s="227">
        <v>59.0</v>
      </c>
      <c r="G464" s="227">
        <v>11.0</v>
      </c>
      <c r="H464" s="227">
        <v>5.0</v>
      </c>
      <c r="I464" s="227">
        <v>2.0</v>
      </c>
      <c r="J464" s="227">
        <v>14.0</v>
      </c>
      <c r="K464" s="227">
        <v>2.0</v>
      </c>
      <c r="L464" s="227">
        <v>5.0</v>
      </c>
      <c r="M464" s="227">
        <v>1.0</v>
      </c>
      <c r="N464" s="227">
        <v>0.0</v>
      </c>
      <c r="O464" s="227">
        <v>0.0</v>
      </c>
      <c r="P464" s="227">
        <v>0.0</v>
      </c>
      <c r="Q464" s="227">
        <v>5.3</v>
      </c>
      <c r="R464" s="227">
        <v>84.9</v>
      </c>
      <c r="S464" s="227" t="s">
        <v>4631</v>
      </c>
      <c r="T464" s="227"/>
      <c r="U464" s="3" t="str">
        <f t="shared" si="2"/>
        <v>#REF!</v>
      </c>
      <c r="V464" s="227"/>
      <c r="W464" s="227"/>
      <c r="X464" s="227"/>
      <c r="Y464" s="227"/>
      <c r="Z464" s="227"/>
    </row>
    <row r="465" ht="12.0" customHeight="1">
      <c r="A465" s="227">
        <v>155.0</v>
      </c>
      <c r="B465" s="227" t="s">
        <v>5463</v>
      </c>
      <c r="C465" s="227" t="s">
        <v>102</v>
      </c>
      <c r="D465" s="227" t="s">
        <v>5848</v>
      </c>
      <c r="E465" s="227">
        <v>13.0</v>
      </c>
      <c r="F465" s="227">
        <v>49.0</v>
      </c>
      <c r="G465" s="227">
        <v>19.0</v>
      </c>
      <c r="H465" s="227">
        <v>4.5</v>
      </c>
      <c r="I465" s="227">
        <v>1.0</v>
      </c>
      <c r="J465" s="227">
        <v>6.0</v>
      </c>
      <c r="K465" s="227">
        <v>2.0</v>
      </c>
      <c r="L465" s="227">
        <v>5.0</v>
      </c>
      <c r="M465" s="227">
        <v>2.0</v>
      </c>
      <c r="N465" s="227">
        <v>0.0</v>
      </c>
      <c r="O465" s="227">
        <v>0.0</v>
      </c>
      <c r="P465" s="227">
        <v>1.0</v>
      </c>
      <c r="Q465" s="227">
        <v>6.5</v>
      </c>
      <c r="R465" s="227">
        <v>84.6</v>
      </c>
      <c r="S465" s="227" t="s">
        <v>4631</v>
      </c>
      <c r="T465" s="227"/>
      <c r="U465" s="3" t="str">
        <f t="shared" si="2"/>
        <v>#REF!</v>
      </c>
      <c r="V465" s="227"/>
      <c r="W465" s="227"/>
      <c r="X465" s="227"/>
      <c r="Y465" s="227"/>
      <c r="Z465" s="227"/>
    </row>
    <row r="466" ht="12.0" customHeight="1">
      <c r="A466" s="227">
        <v>156.0</v>
      </c>
      <c r="B466" s="227" t="s">
        <v>4915</v>
      </c>
      <c r="C466" s="227" t="s">
        <v>66</v>
      </c>
      <c r="D466" s="227" t="s">
        <v>5844</v>
      </c>
      <c r="E466" s="227">
        <v>15.0</v>
      </c>
      <c r="F466" s="227">
        <v>53.0</v>
      </c>
      <c r="G466" s="227">
        <v>22.0</v>
      </c>
      <c r="H466" s="227">
        <v>4.5</v>
      </c>
      <c r="I466" s="227">
        <v>2.0</v>
      </c>
      <c r="J466" s="227">
        <v>5.0</v>
      </c>
      <c r="K466" s="227">
        <v>5.0</v>
      </c>
      <c r="L466" s="227">
        <v>6.0</v>
      </c>
      <c r="M466" s="227">
        <v>0.0</v>
      </c>
      <c r="N466" s="227">
        <v>0.0</v>
      </c>
      <c r="O466" s="227">
        <v>0.0</v>
      </c>
      <c r="P466" s="227">
        <v>0.0</v>
      </c>
      <c r="Q466" s="227">
        <v>5.6</v>
      </c>
      <c r="R466" s="227">
        <v>84.0</v>
      </c>
      <c r="S466" s="227" t="s">
        <v>4630</v>
      </c>
      <c r="T466" s="227"/>
      <c r="U466" s="3" t="str">
        <f t="shared" si="2"/>
        <v>#REF!</v>
      </c>
      <c r="V466" s="227"/>
      <c r="W466" s="227"/>
      <c r="X466" s="227"/>
      <c r="Y466" s="227"/>
      <c r="Z466" s="227"/>
    </row>
    <row r="467" ht="12.0" customHeight="1">
      <c r="A467" s="227">
        <v>156.0</v>
      </c>
      <c r="B467" s="227" t="s">
        <v>5495</v>
      </c>
      <c r="C467" s="227" t="s">
        <v>31</v>
      </c>
      <c r="D467" s="227" t="s">
        <v>5849</v>
      </c>
      <c r="E467" s="227">
        <v>15.0</v>
      </c>
      <c r="F467" s="227">
        <v>58.0</v>
      </c>
      <c r="G467" s="227">
        <v>14.0</v>
      </c>
      <c r="H467" s="227">
        <v>1.0</v>
      </c>
      <c r="I467" s="227">
        <v>0.0</v>
      </c>
      <c r="J467" s="227">
        <v>0.0</v>
      </c>
      <c r="K467" s="227">
        <v>0.0</v>
      </c>
      <c r="L467" s="227">
        <v>6.0</v>
      </c>
      <c r="M467" s="227">
        <v>4.0</v>
      </c>
      <c r="N467" s="227">
        <v>0.0</v>
      </c>
      <c r="O467" s="227">
        <v>0.0</v>
      </c>
      <c r="P467" s="227">
        <v>0.0</v>
      </c>
      <c r="Q467" s="227">
        <v>5.6</v>
      </c>
      <c r="R467" s="227">
        <v>84.0</v>
      </c>
      <c r="S467" s="227" t="s">
        <v>4631</v>
      </c>
      <c r="T467" s="227"/>
      <c r="U467" s="3" t="str">
        <f t="shared" si="2"/>
        <v>#REF!</v>
      </c>
      <c r="V467" s="227"/>
      <c r="W467" s="227"/>
      <c r="X467" s="227"/>
      <c r="Y467" s="227"/>
      <c r="Z467" s="227"/>
    </row>
    <row r="468" ht="12.0" customHeight="1">
      <c r="A468" s="227">
        <v>158.0</v>
      </c>
      <c r="B468" s="227" t="s">
        <v>5144</v>
      </c>
      <c r="C468" s="227" t="s">
        <v>53</v>
      </c>
      <c r="D468" s="227" t="s">
        <v>5850</v>
      </c>
      <c r="E468" s="227">
        <v>16.0</v>
      </c>
      <c r="F468" s="227">
        <v>34.0</v>
      </c>
      <c r="G468" s="227">
        <v>21.0</v>
      </c>
      <c r="H468" s="227">
        <v>14.5</v>
      </c>
      <c r="I468" s="227">
        <v>4.0</v>
      </c>
      <c r="J468" s="227">
        <v>33.0</v>
      </c>
      <c r="K468" s="227">
        <v>13.0</v>
      </c>
      <c r="L468" s="227">
        <v>0.0</v>
      </c>
      <c r="M468" s="227">
        <v>0.0</v>
      </c>
      <c r="N468" s="227">
        <v>0.0</v>
      </c>
      <c r="O468" s="227">
        <v>0.0</v>
      </c>
      <c r="P468" s="227">
        <v>0.0</v>
      </c>
      <c r="Q468" s="227">
        <v>5.2</v>
      </c>
      <c r="R468" s="227">
        <v>83.3</v>
      </c>
      <c r="S468" s="227" t="s">
        <v>4632</v>
      </c>
      <c r="T468" s="227"/>
      <c r="U468" s="3" t="str">
        <f t="shared" si="2"/>
        <v>#REF!</v>
      </c>
      <c r="V468" s="227"/>
      <c r="W468" s="227"/>
      <c r="X468" s="227"/>
      <c r="Y468" s="227"/>
      <c r="Z468" s="227"/>
    </row>
    <row r="469" ht="12.0" customHeight="1">
      <c r="A469" s="227">
        <v>159.0</v>
      </c>
      <c r="B469" s="227" t="s">
        <v>5651</v>
      </c>
      <c r="C469" s="227" t="s">
        <v>117</v>
      </c>
      <c r="D469" s="227" t="s">
        <v>5846</v>
      </c>
      <c r="E469" s="227">
        <v>16.0</v>
      </c>
      <c r="F469" s="227">
        <v>42.0</v>
      </c>
      <c r="G469" s="227">
        <v>6.0</v>
      </c>
      <c r="H469" s="227">
        <v>3.0</v>
      </c>
      <c r="I469" s="227">
        <v>1.0</v>
      </c>
      <c r="J469" s="227">
        <v>11.0</v>
      </c>
      <c r="K469" s="227">
        <v>1.0</v>
      </c>
      <c r="L469" s="227">
        <v>13.0</v>
      </c>
      <c r="M469" s="227">
        <v>4.0</v>
      </c>
      <c r="N469" s="227">
        <v>0.0</v>
      </c>
      <c r="O469" s="227">
        <v>0.0</v>
      </c>
      <c r="P469" s="227">
        <v>1.0</v>
      </c>
      <c r="Q469" s="227">
        <v>5.2</v>
      </c>
      <c r="R469" s="227">
        <v>83.1</v>
      </c>
      <c r="S469" s="227" t="s">
        <v>4631</v>
      </c>
      <c r="T469" s="227"/>
      <c r="U469" s="3" t="str">
        <f t="shared" si="2"/>
        <v>#REF!</v>
      </c>
      <c r="V469" s="227"/>
      <c r="W469" s="227"/>
      <c r="X469" s="227"/>
      <c r="Y469" s="227"/>
      <c r="Z469" s="227"/>
    </row>
    <row r="470" ht="12.0" customHeight="1">
      <c r="A470" s="227">
        <v>159.0</v>
      </c>
      <c r="B470" s="227" t="s">
        <v>5086</v>
      </c>
      <c r="C470" s="227" t="s">
        <v>39</v>
      </c>
      <c r="D470" s="227" t="s">
        <v>5844</v>
      </c>
      <c r="E470" s="227">
        <v>15.0</v>
      </c>
      <c r="F470" s="227">
        <v>52.0</v>
      </c>
      <c r="G470" s="227">
        <v>29.0</v>
      </c>
      <c r="H470" s="227">
        <v>4.5</v>
      </c>
      <c r="I470" s="227">
        <v>1.0</v>
      </c>
      <c r="J470" s="227">
        <v>1.0</v>
      </c>
      <c r="K470" s="227">
        <v>1.0</v>
      </c>
      <c r="L470" s="227">
        <v>0.0</v>
      </c>
      <c r="M470" s="227">
        <v>0.0</v>
      </c>
      <c r="N470" s="227">
        <v>2.0</v>
      </c>
      <c r="O470" s="227">
        <v>1.0</v>
      </c>
      <c r="P470" s="227">
        <v>0.0</v>
      </c>
      <c r="Q470" s="227">
        <v>5.5</v>
      </c>
      <c r="R470" s="227">
        <v>83.1</v>
      </c>
      <c r="S470" s="227" t="s">
        <v>4630</v>
      </c>
      <c r="T470" s="227"/>
      <c r="U470" s="3" t="str">
        <f t="shared" si="2"/>
        <v>#REF!</v>
      </c>
      <c r="V470" s="227"/>
      <c r="W470" s="227"/>
      <c r="X470" s="227"/>
      <c r="Y470" s="227"/>
      <c r="Z470" s="227"/>
    </row>
    <row r="471" ht="12.0" customHeight="1">
      <c r="A471" s="227">
        <v>161.0</v>
      </c>
      <c r="B471" s="227" t="s">
        <v>5077</v>
      </c>
      <c r="C471" s="227" t="s">
        <v>117</v>
      </c>
      <c r="D471" s="227" t="s">
        <v>5844</v>
      </c>
      <c r="E471" s="227">
        <v>14.0</v>
      </c>
      <c r="F471" s="227">
        <v>58.0</v>
      </c>
      <c r="G471" s="227">
        <v>26.0</v>
      </c>
      <c r="H471" s="227">
        <v>5.0</v>
      </c>
      <c r="I471" s="227">
        <v>0.0</v>
      </c>
      <c r="J471" s="227">
        <v>0.0</v>
      </c>
      <c r="K471" s="227">
        <v>3.0</v>
      </c>
      <c r="L471" s="227">
        <v>3.0</v>
      </c>
      <c r="M471" s="227">
        <v>0.0</v>
      </c>
      <c r="N471" s="227">
        <v>0.0</v>
      </c>
      <c r="O471" s="227">
        <v>0.0</v>
      </c>
      <c r="P471" s="227">
        <v>0.0</v>
      </c>
      <c r="Q471" s="227">
        <v>5.9</v>
      </c>
      <c r="R471" s="227">
        <v>82.0</v>
      </c>
      <c r="S471" s="227" t="s">
        <v>4630</v>
      </c>
      <c r="T471" s="227"/>
      <c r="U471" s="3" t="str">
        <f t="shared" si="2"/>
        <v>#REF!</v>
      </c>
      <c r="V471" s="227"/>
      <c r="W471" s="227"/>
      <c r="X471" s="227"/>
      <c r="Y471" s="227"/>
      <c r="Z471" s="227"/>
    </row>
    <row r="472" ht="12.0" customHeight="1">
      <c r="A472" s="227">
        <v>162.0</v>
      </c>
      <c r="B472" s="227" t="s">
        <v>5132</v>
      </c>
      <c r="C472" s="227" t="s">
        <v>36</v>
      </c>
      <c r="D472" s="227" t="s">
        <v>5847</v>
      </c>
      <c r="E472" s="227">
        <v>16.0</v>
      </c>
      <c r="F472" s="227">
        <v>26.0</v>
      </c>
      <c r="G472" s="227">
        <v>18.0</v>
      </c>
      <c r="H472" s="227">
        <v>11.0</v>
      </c>
      <c r="I472" s="227">
        <v>7.0</v>
      </c>
      <c r="J472" s="227">
        <v>56.0</v>
      </c>
      <c r="K472" s="227">
        <v>11.0</v>
      </c>
      <c r="L472" s="227">
        <v>2.0</v>
      </c>
      <c r="M472" s="227">
        <v>0.0</v>
      </c>
      <c r="N472" s="227">
        <v>0.0</v>
      </c>
      <c r="O472" s="227">
        <v>1.0</v>
      </c>
      <c r="P472" s="227">
        <v>0.0</v>
      </c>
      <c r="Q472" s="227">
        <v>5.1</v>
      </c>
      <c r="R472" s="227">
        <v>81.6</v>
      </c>
      <c r="S472" s="227" t="s">
        <v>4632</v>
      </c>
      <c r="T472" s="227"/>
      <c r="U472" s="3" t="str">
        <f t="shared" si="2"/>
        <v>#REF!</v>
      </c>
      <c r="V472" s="227"/>
      <c r="W472" s="227"/>
      <c r="X472" s="227"/>
      <c r="Y472" s="227"/>
      <c r="Z472" s="227"/>
    </row>
    <row r="473" ht="12.0" customHeight="1">
      <c r="A473" s="227">
        <v>163.0</v>
      </c>
      <c r="B473" s="227" t="s">
        <v>5498</v>
      </c>
      <c r="C473" s="227" t="s">
        <v>81</v>
      </c>
      <c r="D473" s="227" t="s">
        <v>5846</v>
      </c>
      <c r="E473" s="227">
        <v>16.0</v>
      </c>
      <c r="F473" s="227">
        <v>33.0</v>
      </c>
      <c r="G473" s="227">
        <v>7.0</v>
      </c>
      <c r="H473" s="227">
        <v>2.0</v>
      </c>
      <c r="I473" s="227">
        <v>0.0</v>
      </c>
      <c r="J473" s="227">
        <v>0.0</v>
      </c>
      <c r="K473" s="227">
        <v>0.0</v>
      </c>
      <c r="L473" s="227">
        <v>22.0</v>
      </c>
      <c r="M473" s="227">
        <v>4.0</v>
      </c>
      <c r="N473" s="227">
        <v>1.0</v>
      </c>
      <c r="O473" s="227">
        <v>2.0</v>
      </c>
      <c r="P473" s="227">
        <v>0.0</v>
      </c>
      <c r="Q473" s="227">
        <v>5.1</v>
      </c>
      <c r="R473" s="227">
        <v>81.5</v>
      </c>
      <c r="S473" s="227" t="s">
        <v>4631</v>
      </c>
      <c r="T473" s="227"/>
      <c r="U473" s="3" t="str">
        <f t="shared" si="2"/>
        <v>#REF!</v>
      </c>
      <c r="V473" s="227"/>
      <c r="W473" s="227"/>
      <c r="X473" s="227"/>
      <c r="Y473" s="227"/>
      <c r="Z473" s="227"/>
    </row>
    <row r="474" ht="12.0" customHeight="1">
      <c r="A474" s="227">
        <v>164.0</v>
      </c>
      <c r="B474" s="227" t="s">
        <v>5621</v>
      </c>
      <c r="C474" s="227" t="s">
        <v>20</v>
      </c>
      <c r="D474" s="227" t="s">
        <v>5849</v>
      </c>
      <c r="E474" s="227">
        <v>16.0</v>
      </c>
      <c r="F474" s="227">
        <v>61.0</v>
      </c>
      <c r="G474" s="227">
        <v>14.0</v>
      </c>
      <c r="H474" s="227">
        <v>2.0</v>
      </c>
      <c r="I474" s="227">
        <v>0.0</v>
      </c>
      <c r="J474" s="227">
        <v>0.0</v>
      </c>
      <c r="K474" s="227">
        <v>2.0</v>
      </c>
      <c r="L474" s="227">
        <v>6.0</v>
      </c>
      <c r="M474" s="227">
        <v>1.0</v>
      </c>
      <c r="N474" s="227">
        <v>0.0</v>
      </c>
      <c r="O474" s="227">
        <v>0.0</v>
      </c>
      <c r="P474" s="227">
        <v>0.0</v>
      </c>
      <c r="Q474" s="227">
        <v>5.1</v>
      </c>
      <c r="R474" s="227">
        <v>81.0</v>
      </c>
      <c r="S474" s="227" t="s">
        <v>4631</v>
      </c>
      <c r="T474" s="227"/>
      <c r="U474" s="3" t="str">
        <f t="shared" si="2"/>
        <v>#REF!</v>
      </c>
      <c r="V474" s="227"/>
      <c r="W474" s="227"/>
      <c r="X474" s="227"/>
      <c r="Y474" s="227"/>
      <c r="Z474" s="227"/>
    </row>
    <row r="475" ht="12.0" customHeight="1">
      <c r="A475" s="227">
        <v>165.0</v>
      </c>
      <c r="B475" s="227" t="s">
        <v>5134</v>
      </c>
      <c r="C475" s="227" t="s">
        <v>117</v>
      </c>
      <c r="D475" s="227" t="s">
        <v>5852</v>
      </c>
      <c r="E475" s="227">
        <v>16.0</v>
      </c>
      <c r="F475" s="227">
        <v>29.0</v>
      </c>
      <c r="G475" s="227">
        <v>19.0</v>
      </c>
      <c r="H475" s="227">
        <v>11.0</v>
      </c>
      <c r="I475" s="227">
        <v>4.5</v>
      </c>
      <c r="J475" s="227">
        <v>14.5</v>
      </c>
      <c r="K475" s="227">
        <v>13.0</v>
      </c>
      <c r="L475" s="227">
        <v>2.0</v>
      </c>
      <c r="M475" s="227">
        <v>0.0</v>
      </c>
      <c r="N475" s="227">
        <v>2.0</v>
      </c>
      <c r="O475" s="227">
        <v>0.0</v>
      </c>
      <c r="P475" s="227">
        <v>0.0</v>
      </c>
      <c r="Q475" s="227">
        <v>5.1</v>
      </c>
      <c r="R475" s="227">
        <v>80.95</v>
      </c>
      <c r="S475" s="227" t="s">
        <v>4632</v>
      </c>
      <c r="T475" s="227"/>
      <c r="U475" s="3" t="str">
        <f t="shared" si="2"/>
        <v>#REF!</v>
      </c>
      <c r="V475" s="227"/>
      <c r="W475" s="227"/>
      <c r="X475" s="227"/>
      <c r="Y475" s="227"/>
      <c r="Z475" s="227"/>
    </row>
    <row r="476" ht="12.0" customHeight="1">
      <c r="A476" s="227">
        <v>166.0</v>
      </c>
      <c r="B476" s="227" t="s">
        <v>5197</v>
      </c>
      <c r="C476" s="227" t="s">
        <v>36</v>
      </c>
      <c r="D476" s="227" t="s">
        <v>5852</v>
      </c>
      <c r="E476" s="227">
        <v>16.0</v>
      </c>
      <c r="F476" s="227">
        <v>39.0</v>
      </c>
      <c r="G476" s="227">
        <v>28.0</v>
      </c>
      <c r="H476" s="227">
        <v>5.5</v>
      </c>
      <c r="I476" s="227">
        <v>3.5</v>
      </c>
      <c r="J476" s="227">
        <v>23.5</v>
      </c>
      <c r="K476" s="227">
        <v>10.0</v>
      </c>
      <c r="L476" s="227">
        <v>0.0</v>
      </c>
      <c r="M476" s="227">
        <v>0.0</v>
      </c>
      <c r="N476" s="227">
        <v>0.0</v>
      </c>
      <c r="O476" s="227">
        <v>1.0</v>
      </c>
      <c r="P476" s="227">
        <v>0.0</v>
      </c>
      <c r="Q476" s="227">
        <v>5.1</v>
      </c>
      <c r="R476" s="227">
        <v>80.85</v>
      </c>
      <c r="S476" s="227" t="s">
        <v>4632</v>
      </c>
      <c r="T476" s="227"/>
      <c r="U476" s="3" t="str">
        <f t="shared" si="2"/>
        <v>#REF!</v>
      </c>
      <c r="V476" s="227"/>
      <c r="W476" s="227"/>
      <c r="X476" s="227"/>
      <c r="Y476" s="227"/>
      <c r="Z476" s="227"/>
    </row>
    <row r="477" ht="12.0" customHeight="1">
      <c r="A477" s="227">
        <v>167.0</v>
      </c>
      <c r="B477" s="227" t="s">
        <v>5309</v>
      </c>
      <c r="C477" s="227" t="s">
        <v>39</v>
      </c>
      <c r="D477" s="227" t="s">
        <v>5850</v>
      </c>
      <c r="E477" s="227">
        <v>14.0</v>
      </c>
      <c r="F477" s="227">
        <v>34.0</v>
      </c>
      <c r="G477" s="227">
        <v>14.0</v>
      </c>
      <c r="H477" s="227">
        <v>10.5</v>
      </c>
      <c r="I477" s="227">
        <v>5.0</v>
      </c>
      <c r="J477" s="227">
        <v>42.0</v>
      </c>
      <c r="K477" s="227">
        <v>12.0</v>
      </c>
      <c r="L477" s="227">
        <v>0.0</v>
      </c>
      <c r="M477" s="227">
        <v>0.0</v>
      </c>
      <c r="N477" s="227">
        <v>1.0</v>
      </c>
      <c r="O477" s="227">
        <v>0.0</v>
      </c>
      <c r="P477" s="227">
        <v>0.0</v>
      </c>
      <c r="Q477" s="227">
        <v>5.8</v>
      </c>
      <c r="R477" s="227">
        <v>80.7</v>
      </c>
      <c r="S477" s="227" t="s">
        <v>4632</v>
      </c>
      <c r="T477" s="227"/>
      <c r="U477" s="3" t="str">
        <f t="shared" si="2"/>
        <v>#REF!</v>
      </c>
      <c r="V477" s="227"/>
      <c r="W477" s="227"/>
      <c r="X477" s="227"/>
      <c r="Y477" s="227"/>
      <c r="Z477" s="227"/>
    </row>
    <row r="478" ht="12.0" customHeight="1">
      <c r="A478" s="227">
        <v>168.0</v>
      </c>
      <c r="B478" s="227" t="s">
        <v>5649</v>
      </c>
      <c r="C478" s="227" t="s">
        <v>47</v>
      </c>
      <c r="D478" s="227" t="s">
        <v>5846</v>
      </c>
      <c r="E478" s="227">
        <v>15.0</v>
      </c>
      <c r="F478" s="227">
        <v>48.0</v>
      </c>
      <c r="G478" s="227">
        <v>5.0</v>
      </c>
      <c r="H478" s="227">
        <v>0.0</v>
      </c>
      <c r="I478" s="227">
        <v>0.0</v>
      </c>
      <c r="J478" s="227">
        <v>0.0</v>
      </c>
      <c r="K478" s="227">
        <v>0.0</v>
      </c>
      <c r="L478" s="227">
        <v>18.0</v>
      </c>
      <c r="M478" s="227">
        <v>4.0</v>
      </c>
      <c r="N478" s="227">
        <v>0.0</v>
      </c>
      <c r="O478" s="227">
        <v>0.0</v>
      </c>
      <c r="P478" s="227">
        <v>0.0</v>
      </c>
      <c r="Q478" s="227">
        <v>5.4</v>
      </c>
      <c r="R478" s="227">
        <v>80.5</v>
      </c>
      <c r="S478" s="227" t="s">
        <v>4631</v>
      </c>
      <c r="T478" s="227"/>
      <c r="U478" s="3" t="str">
        <f t="shared" si="2"/>
        <v>#REF!</v>
      </c>
      <c r="V478" s="227"/>
      <c r="W478" s="227"/>
      <c r="X478" s="227"/>
      <c r="Y478" s="227"/>
      <c r="Z478" s="227"/>
    </row>
    <row r="479" ht="12.0" customHeight="1">
      <c r="A479" s="227">
        <v>169.0</v>
      </c>
      <c r="B479" s="227" t="s">
        <v>5169</v>
      </c>
      <c r="C479" s="227" t="s">
        <v>66</v>
      </c>
      <c r="D479" s="227" t="s">
        <v>5847</v>
      </c>
      <c r="E479" s="227">
        <v>15.0</v>
      </c>
      <c r="F479" s="227">
        <v>19.0</v>
      </c>
      <c r="G479" s="227">
        <v>3.0</v>
      </c>
      <c r="H479" s="227">
        <v>10.0</v>
      </c>
      <c r="I479" s="227">
        <v>5.0</v>
      </c>
      <c r="J479" s="227">
        <v>49.5</v>
      </c>
      <c r="K479" s="227">
        <v>17.0</v>
      </c>
      <c r="L479" s="227">
        <v>0.0</v>
      </c>
      <c r="M479" s="227">
        <v>0.0</v>
      </c>
      <c r="N479" s="227">
        <v>2.0</v>
      </c>
      <c r="O479" s="227">
        <v>2.0</v>
      </c>
      <c r="P479" s="227">
        <v>1.0</v>
      </c>
      <c r="Q479" s="227">
        <v>5.4</v>
      </c>
      <c r="R479" s="227">
        <v>80.45</v>
      </c>
      <c r="S479" s="227" t="s">
        <v>4632</v>
      </c>
      <c r="T479" s="227"/>
      <c r="U479" s="3" t="str">
        <f t="shared" si="2"/>
        <v>#REF!</v>
      </c>
      <c r="V479" s="227"/>
      <c r="W479" s="227"/>
      <c r="X479" s="227"/>
      <c r="Y479" s="227"/>
      <c r="Z479" s="227"/>
    </row>
    <row r="480" ht="12.0" customHeight="1">
      <c r="A480" s="227">
        <v>170.0</v>
      </c>
      <c r="B480" s="227" t="s">
        <v>5029</v>
      </c>
      <c r="C480" s="227" t="s">
        <v>20</v>
      </c>
      <c r="D480" s="227" t="s">
        <v>5847</v>
      </c>
      <c r="E480" s="227">
        <v>12.0</v>
      </c>
      <c r="F480" s="227">
        <v>22.0</v>
      </c>
      <c r="G480" s="227">
        <v>16.0</v>
      </c>
      <c r="H480" s="227">
        <v>8.5</v>
      </c>
      <c r="I480" s="227">
        <v>7.0</v>
      </c>
      <c r="J480" s="227">
        <v>38.5</v>
      </c>
      <c r="K480" s="227">
        <v>14.0</v>
      </c>
      <c r="L480" s="227">
        <v>1.0</v>
      </c>
      <c r="M480" s="227">
        <v>1.0</v>
      </c>
      <c r="N480" s="227">
        <v>2.0</v>
      </c>
      <c r="O480" s="227">
        <v>0.0</v>
      </c>
      <c r="P480" s="227">
        <v>0.0</v>
      </c>
      <c r="Q480" s="227">
        <v>6.7</v>
      </c>
      <c r="R480" s="227">
        <v>80.35</v>
      </c>
      <c r="S480" s="227" t="s">
        <v>4632</v>
      </c>
      <c r="T480" s="227"/>
      <c r="U480" s="3" t="str">
        <f t="shared" si="2"/>
        <v>#REF!</v>
      </c>
      <c r="V480" s="227"/>
      <c r="W480" s="227"/>
      <c r="X480" s="227"/>
      <c r="Y480" s="227"/>
      <c r="Z480" s="227"/>
    </row>
    <row r="481" ht="12.0" customHeight="1">
      <c r="A481" s="227">
        <v>171.0</v>
      </c>
      <c r="B481" s="227" t="s">
        <v>5501</v>
      </c>
      <c r="C481" s="227" t="s">
        <v>18</v>
      </c>
      <c r="D481" s="227" t="s">
        <v>5846</v>
      </c>
      <c r="E481" s="227">
        <v>15.0</v>
      </c>
      <c r="F481" s="227">
        <v>50.0</v>
      </c>
      <c r="G481" s="227">
        <v>14.0</v>
      </c>
      <c r="H481" s="227">
        <v>4.0</v>
      </c>
      <c r="I481" s="227">
        <v>1.0</v>
      </c>
      <c r="J481" s="227">
        <v>2.0</v>
      </c>
      <c r="K481" s="227">
        <v>1.0</v>
      </c>
      <c r="L481" s="227">
        <v>10.0</v>
      </c>
      <c r="M481" s="227">
        <v>2.0</v>
      </c>
      <c r="N481" s="227">
        <v>0.0</v>
      </c>
      <c r="O481" s="227">
        <v>0.0</v>
      </c>
      <c r="P481" s="227">
        <v>0.0</v>
      </c>
      <c r="Q481" s="227">
        <v>5.3</v>
      </c>
      <c r="R481" s="227">
        <v>80.2</v>
      </c>
      <c r="S481" s="227" t="s">
        <v>4631</v>
      </c>
      <c r="T481" s="227"/>
      <c r="U481" s="3" t="str">
        <f t="shared" si="2"/>
        <v>#REF!</v>
      </c>
      <c r="V481" s="227"/>
      <c r="W481" s="227"/>
      <c r="X481" s="227"/>
      <c r="Y481" s="227"/>
      <c r="Z481" s="227"/>
    </row>
    <row r="482" ht="12.0" customHeight="1">
      <c r="A482" s="227">
        <v>172.0</v>
      </c>
      <c r="B482" s="227" t="s">
        <v>5630</v>
      </c>
      <c r="C482" s="227" t="s">
        <v>36</v>
      </c>
      <c r="D482" s="227" t="s">
        <v>5848</v>
      </c>
      <c r="E482" s="227">
        <v>13.0</v>
      </c>
      <c r="F482" s="227">
        <v>53.0</v>
      </c>
      <c r="G482" s="227">
        <v>26.0</v>
      </c>
      <c r="H482" s="227">
        <v>1.0</v>
      </c>
      <c r="I482" s="227">
        <v>0.0</v>
      </c>
      <c r="J482" s="227">
        <v>0.0</v>
      </c>
      <c r="K482" s="227">
        <v>0.0</v>
      </c>
      <c r="L482" s="227">
        <v>7.0</v>
      </c>
      <c r="M482" s="227">
        <v>2.0</v>
      </c>
      <c r="N482" s="227">
        <v>0.0</v>
      </c>
      <c r="O482" s="227">
        <v>0.0</v>
      </c>
      <c r="P482" s="227">
        <v>0.0</v>
      </c>
      <c r="Q482" s="227">
        <v>6.2</v>
      </c>
      <c r="R482" s="227">
        <v>80.0</v>
      </c>
      <c r="S482" s="227" t="s">
        <v>4631</v>
      </c>
      <c r="T482" s="227"/>
      <c r="U482" s="3" t="str">
        <f t="shared" si="2"/>
        <v>#REF!</v>
      </c>
      <c r="V482" s="227"/>
      <c r="W482" s="227"/>
      <c r="X482" s="227"/>
      <c r="Y482" s="227"/>
      <c r="Z482" s="227"/>
    </row>
    <row r="483" ht="12.0" customHeight="1">
      <c r="A483" s="227">
        <v>172.0</v>
      </c>
      <c r="B483" s="227" t="s">
        <v>5452</v>
      </c>
      <c r="C483" s="227" t="s">
        <v>64</v>
      </c>
      <c r="D483" s="227" t="s">
        <v>5849</v>
      </c>
      <c r="E483" s="227">
        <v>13.0</v>
      </c>
      <c r="F483" s="227">
        <v>53.0</v>
      </c>
      <c r="G483" s="227">
        <v>14.0</v>
      </c>
      <c r="H483" s="227">
        <v>4.0</v>
      </c>
      <c r="I483" s="227">
        <v>0.0</v>
      </c>
      <c r="J483" s="227">
        <v>0.0</v>
      </c>
      <c r="K483" s="227">
        <v>3.0</v>
      </c>
      <c r="L483" s="227">
        <v>4.0</v>
      </c>
      <c r="M483" s="227">
        <v>2.0</v>
      </c>
      <c r="N483" s="227">
        <v>0.0</v>
      </c>
      <c r="O483" s="227">
        <v>1.0</v>
      </c>
      <c r="P483" s="227">
        <v>0.0</v>
      </c>
      <c r="Q483" s="227">
        <v>6.2</v>
      </c>
      <c r="R483" s="227">
        <v>80.0</v>
      </c>
      <c r="S483" s="227" t="s">
        <v>4631</v>
      </c>
      <c r="T483" s="227"/>
      <c r="U483" s="3" t="str">
        <f t="shared" si="2"/>
        <v>#REF!</v>
      </c>
      <c r="V483" s="227"/>
      <c r="W483" s="227"/>
      <c r="X483" s="227"/>
      <c r="Y483" s="227"/>
      <c r="Z483" s="227"/>
    </row>
    <row r="484" ht="12.0" customHeight="1">
      <c r="A484" s="227">
        <v>172.0</v>
      </c>
      <c r="B484" s="227" t="s">
        <v>5585</v>
      </c>
      <c r="C484" s="227" t="s">
        <v>70</v>
      </c>
      <c r="D484" s="227" t="s">
        <v>5848</v>
      </c>
      <c r="E484" s="227">
        <v>16.0</v>
      </c>
      <c r="F484" s="227">
        <v>45.0</v>
      </c>
      <c r="G484" s="227">
        <v>10.0</v>
      </c>
      <c r="H484" s="227">
        <v>5.0</v>
      </c>
      <c r="I484" s="227">
        <v>1.0</v>
      </c>
      <c r="J484" s="227">
        <v>0.0</v>
      </c>
      <c r="K484" s="227">
        <v>2.0</v>
      </c>
      <c r="L484" s="227">
        <v>9.0</v>
      </c>
      <c r="M484" s="227">
        <v>3.0</v>
      </c>
      <c r="N484" s="227">
        <v>1.0</v>
      </c>
      <c r="O484" s="227">
        <v>0.0</v>
      </c>
      <c r="P484" s="227">
        <v>0.0</v>
      </c>
      <c r="Q484" s="227">
        <v>5.0</v>
      </c>
      <c r="R484" s="227">
        <v>80.0</v>
      </c>
      <c r="S484" s="227" t="s">
        <v>4631</v>
      </c>
      <c r="T484" s="227"/>
      <c r="U484" s="3" t="str">
        <f t="shared" si="2"/>
        <v>#REF!</v>
      </c>
      <c r="V484" s="227"/>
      <c r="W484" s="227"/>
      <c r="X484" s="227"/>
      <c r="Y484" s="227"/>
      <c r="Z484" s="227"/>
    </row>
    <row r="485" ht="12.0" customHeight="1">
      <c r="A485" s="227">
        <v>175.0</v>
      </c>
      <c r="B485" s="227" t="s">
        <v>5660</v>
      </c>
      <c r="C485" s="227" t="s">
        <v>23</v>
      </c>
      <c r="D485" s="227" t="s">
        <v>5846</v>
      </c>
      <c r="E485" s="227">
        <v>16.0</v>
      </c>
      <c r="F485" s="227">
        <v>47.0</v>
      </c>
      <c r="G485" s="227">
        <v>9.0</v>
      </c>
      <c r="H485" s="227">
        <v>3.0</v>
      </c>
      <c r="I485" s="227">
        <v>1.0</v>
      </c>
      <c r="J485" s="227">
        <v>14.0</v>
      </c>
      <c r="K485" s="227">
        <v>2.0</v>
      </c>
      <c r="L485" s="227">
        <v>11.0</v>
      </c>
      <c r="M485" s="227">
        <v>2.0</v>
      </c>
      <c r="N485" s="227">
        <v>1.0</v>
      </c>
      <c r="O485" s="227">
        <v>0.0</v>
      </c>
      <c r="P485" s="227">
        <v>0.0</v>
      </c>
      <c r="Q485" s="227">
        <v>5.0</v>
      </c>
      <c r="R485" s="227">
        <v>79.9</v>
      </c>
      <c r="S485" s="227" t="s">
        <v>4631</v>
      </c>
      <c r="T485" s="227"/>
      <c r="U485" s="3" t="str">
        <f t="shared" si="2"/>
        <v>#REF!</v>
      </c>
      <c r="V485" s="227"/>
      <c r="W485" s="227"/>
      <c r="X485" s="227"/>
      <c r="Y485" s="227"/>
      <c r="Z485" s="227"/>
    </row>
    <row r="486" ht="12.0" customHeight="1">
      <c r="A486" s="227">
        <v>176.0</v>
      </c>
      <c r="B486" s="227" t="s">
        <v>4851</v>
      </c>
      <c r="C486" s="227" t="s">
        <v>44</v>
      </c>
      <c r="D486" s="227" t="s">
        <v>5844</v>
      </c>
      <c r="E486" s="227">
        <v>11.0</v>
      </c>
      <c r="F486" s="227">
        <v>44.0</v>
      </c>
      <c r="G486" s="227">
        <v>34.0</v>
      </c>
      <c r="H486" s="227">
        <v>6.0</v>
      </c>
      <c r="I486" s="227">
        <v>1.0</v>
      </c>
      <c r="J486" s="227">
        <v>7.0</v>
      </c>
      <c r="K486" s="227">
        <v>2.0</v>
      </c>
      <c r="L486" s="227">
        <v>5.0</v>
      </c>
      <c r="M486" s="227">
        <v>1.0</v>
      </c>
      <c r="N486" s="227">
        <v>0.0</v>
      </c>
      <c r="O486" s="227">
        <v>0.0</v>
      </c>
      <c r="P486" s="227">
        <v>0.0</v>
      </c>
      <c r="Q486" s="227">
        <v>7.2</v>
      </c>
      <c r="R486" s="227">
        <v>79.7</v>
      </c>
      <c r="S486" s="227" t="s">
        <v>4630</v>
      </c>
      <c r="T486" s="227"/>
      <c r="U486" s="3" t="str">
        <f t="shared" si="2"/>
        <v>#REF!</v>
      </c>
      <c r="V486" s="227"/>
      <c r="W486" s="227"/>
      <c r="X486" s="227"/>
      <c r="Y486" s="227"/>
      <c r="Z486" s="227"/>
    </row>
    <row r="487" ht="12.0" customHeight="1">
      <c r="A487" s="227">
        <v>177.0</v>
      </c>
      <c r="B487" s="227" t="s">
        <v>5007</v>
      </c>
      <c r="C487" s="227" t="s">
        <v>44</v>
      </c>
      <c r="D487" s="227" t="s">
        <v>5845</v>
      </c>
      <c r="E487" s="227">
        <v>10.0</v>
      </c>
      <c r="F487" s="227">
        <v>47.0</v>
      </c>
      <c r="G487" s="227">
        <v>20.0</v>
      </c>
      <c r="H487" s="227">
        <v>6.5</v>
      </c>
      <c r="I487" s="227">
        <v>2.0</v>
      </c>
      <c r="J487" s="227">
        <v>18.0</v>
      </c>
      <c r="K487" s="227">
        <v>5.0</v>
      </c>
      <c r="L487" s="227">
        <v>2.0</v>
      </c>
      <c r="M487" s="227">
        <v>0.0</v>
      </c>
      <c r="N487" s="227">
        <v>1.0</v>
      </c>
      <c r="O487" s="227">
        <v>0.0</v>
      </c>
      <c r="P487" s="227">
        <v>0.0</v>
      </c>
      <c r="Q487" s="227">
        <v>7.9</v>
      </c>
      <c r="R487" s="227">
        <v>79.3</v>
      </c>
      <c r="S487" s="227" t="s">
        <v>4630</v>
      </c>
      <c r="T487" s="227"/>
      <c r="U487" s="3" t="str">
        <f t="shared" si="2"/>
        <v>#REF!</v>
      </c>
      <c r="V487" s="227"/>
      <c r="W487" s="227"/>
      <c r="X487" s="227"/>
      <c r="Y487" s="227"/>
      <c r="Z487" s="227"/>
    </row>
    <row r="488" ht="12.0" customHeight="1">
      <c r="A488" s="227">
        <v>177.0</v>
      </c>
      <c r="B488" s="227" t="s">
        <v>4850</v>
      </c>
      <c r="C488" s="227" t="s">
        <v>23</v>
      </c>
      <c r="D488" s="227" t="s">
        <v>5845</v>
      </c>
      <c r="E488" s="227">
        <v>16.0</v>
      </c>
      <c r="F488" s="227">
        <v>50.0</v>
      </c>
      <c r="G488" s="227">
        <v>31.0</v>
      </c>
      <c r="H488" s="227">
        <v>3.5</v>
      </c>
      <c r="I488" s="227">
        <v>1.0</v>
      </c>
      <c r="J488" s="227">
        <v>13.0</v>
      </c>
      <c r="K488" s="227">
        <v>2.0</v>
      </c>
      <c r="L488" s="227">
        <v>2.0</v>
      </c>
      <c r="M488" s="227">
        <v>0.0</v>
      </c>
      <c r="N488" s="227">
        <v>1.0</v>
      </c>
      <c r="O488" s="227">
        <v>0.0</v>
      </c>
      <c r="P488" s="227">
        <v>0.0</v>
      </c>
      <c r="Q488" s="227">
        <v>5.0</v>
      </c>
      <c r="R488" s="227">
        <v>79.3</v>
      </c>
      <c r="S488" s="227" t="s">
        <v>4630</v>
      </c>
      <c r="T488" s="227"/>
      <c r="U488" s="3" t="str">
        <f t="shared" si="2"/>
        <v>#REF!</v>
      </c>
      <c r="V488" s="227"/>
      <c r="W488" s="227"/>
      <c r="X488" s="227"/>
      <c r="Y488" s="227"/>
      <c r="Z488" s="227"/>
    </row>
    <row r="489" ht="12.0" customHeight="1">
      <c r="A489" s="227">
        <v>179.0</v>
      </c>
      <c r="B489" s="227" t="s">
        <v>5547</v>
      </c>
      <c r="C489" s="227" t="s">
        <v>77</v>
      </c>
      <c r="D489" s="227" t="s">
        <v>5846</v>
      </c>
      <c r="E489" s="227">
        <v>16.0</v>
      </c>
      <c r="F489" s="227">
        <v>50.0</v>
      </c>
      <c r="G489" s="227">
        <v>6.0</v>
      </c>
      <c r="H489" s="227">
        <v>2.0</v>
      </c>
      <c r="I489" s="227">
        <v>0.0</v>
      </c>
      <c r="J489" s="227">
        <v>0.0</v>
      </c>
      <c r="K489" s="227">
        <v>0.0</v>
      </c>
      <c r="L489" s="227">
        <v>12.0</v>
      </c>
      <c r="M489" s="227">
        <v>4.0</v>
      </c>
      <c r="N489" s="227">
        <v>0.0</v>
      </c>
      <c r="O489" s="227">
        <v>0.0</v>
      </c>
      <c r="P489" s="227">
        <v>0.0</v>
      </c>
      <c r="Q489" s="227">
        <v>4.9</v>
      </c>
      <c r="R489" s="227">
        <v>79.0</v>
      </c>
      <c r="S489" s="227" t="s">
        <v>4631</v>
      </c>
      <c r="T489" s="227"/>
      <c r="U489" s="3" t="str">
        <f t="shared" si="2"/>
        <v>#REF!</v>
      </c>
      <c r="V489" s="227"/>
      <c r="W489" s="227"/>
      <c r="X489" s="227"/>
      <c r="Y489" s="227"/>
      <c r="Z489" s="227"/>
    </row>
    <row r="490" ht="12.0" customHeight="1">
      <c r="A490" s="227">
        <v>179.0</v>
      </c>
      <c r="B490" s="227" t="s">
        <v>5762</v>
      </c>
      <c r="C490" s="227" t="s">
        <v>44</v>
      </c>
      <c r="D490" s="227" t="s">
        <v>5849</v>
      </c>
      <c r="E490" s="227">
        <v>16.0</v>
      </c>
      <c r="F490" s="227">
        <v>54.0</v>
      </c>
      <c r="G490" s="227">
        <v>25.0</v>
      </c>
      <c r="H490" s="227">
        <v>4.5</v>
      </c>
      <c r="I490" s="227">
        <v>0.0</v>
      </c>
      <c r="J490" s="227">
        <v>0.0</v>
      </c>
      <c r="K490" s="227">
        <v>0.0</v>
      </c>
      <c r="L490" s="227">
        <v>5.0</v>
      </c>
      <c r="M490" s="227">
        <v>1.0</v>
      </c>
      <c r="N490" s="227">
        <v>0.0</v>
      </c>
      <c r="O490" s="227">
        <v>0.0</v>
      </c>
      <c r="P490" s="227">
        <v>0.0</v>
      </c>
      <c r="Q490" s="227">
        <v>4.9</v>
      </c>
      <c r="R490" s="227">
        <v>79.0</v>
      </c>
      <c r="S490" s="227" t="s">
        <v>4631</v>
      </c>
      <c r="T490" s="227"/>
      <c r="U490" s="3" t="str">
        <f t="shared" si="2"/>
        <v>#REF!</v>
      </c>
      <c r="V490" s="227"/>
      <c r="W490" s="227"/>
      <c r="X490" s="227"/>
      <c r="Y490" s="227"/>
      <c r="Z490" s="227"/>
    </row>
    <row r="491" ht="12.0" customHeight="1">
      <c r="A491" s="227">
        <v>179.0</v>
      </c>
      <c r="B491" s="227" t="s">
        <v>5453</v>
      </c>
      <c r="C491" s="227" t="s">
        <v>114</v>
      </c>
      <c r="D491" s="227" t="s">
        <v>5848</v>
      </c>
      <c r="E491" s="227">
        <v>16.0</v>
      </c>
      <c r="F491" s="227">
        <v>57.0</v>
      </c>
      <c r="G491" s="227">
        <v>22.0</v>
      </c>
      <c r="H491" s="227">
        <v>0.0</v>
      </c>
      <c r="I491" s="227">
        <v>0.0</v>
      </c>
      <c r="J491" s="227">
        <v>0.0</v>
      </c>
      <c r="K491" s="227">
        <v>0.0</v>
      </c>
      <c r="L491" s="227">
        <v>2.0</v>
      </c>
      <c r="M491" s="227">
        <v>2.0</v>
      </c>
      <c r="N491" s="227">
        <v>1.0</v>
      </c>
      <c r="O491" s="227">
        <v>0.0</v>
      </c>
      <c r="P491" s="227">
        <v>0.0</v>
      </c>
      <c r="Q491" s="227">
        <v>4.9</v>
      </c>
      <c r="R491" s="227">
        <v>79.0</v>
      </c>
      <c r="S491" s="227" t="s">
        <v>4631</v>
      </c>
      <c r="T491" s="227"/>
      <c r="U491" s="3" t="str">
        <f t="shared" si="2"/>
        <v>#REF!</v>
      </c>
      <c r="V491" s="227"/>
      <c r="W491" s="227"/>
      <c r="X491" s="227"/>
      <c r="Y491" s="227"/>
      <c r="Z491" s="227"/>
    </row>
    <row r="492" ht="12.0" customHeight="1">
      <c r="A492" s="227">
        <v>182.0</v>
      </c>
      <c r="B492" s="227" t="s">
        <v>5153</v>
      </c>
      <c r="C492" s="227" t="s">
        <v>95</v>
      </c>
      <c r="D492" s="227" t="s">
        <v>5850</v>
      </c>
      <c r="E492" s="227">
        <v>16.0</v>
      </c>
      <c r="F492" s="227">
        <v>38.0</v>
      </c>
      <c r="G492" s="227">
        <v>16.0</v>
      </c>
      <c r="H492" s="227">
        <v>7.0</v>
      </c>
      <c r="I492" s="227">
        <v>4.5</v>
      </c>
      <c r="J492" s="227">
        <v>18.0</v>
      </c>
      <c r="K492" s="227">
        <v>8.0</v>
      </c>
      <c r="L492" s="227">
        <v>4.0</v>
      </c>
      <c r="M492" s="227">
        <v>0.0</v>
      </c>
      <c r="N492" s="227">
        <v>1.0</v>
      </c>
      <c r="O492" s="227">
        <v>0.0</v>
      </c>
      <c r="P492" s="227">
        <v>0.0</v>
      </c>
      <c r="Q492" s="227">
        <v>4.9</v>
      </c>
      <c r="R492" s="227">
        <v>78.8</v>
      </c>
      <c r="S492" s="227" t="s">
        <v>4632</v>
      </c>
      <c r="T492" s="227"/>
      <c r="U492" s="3" t="str">
        <f t="shared" si="2"/>
        <v>#REF!</v>
      </c>
      <c r="V492" s="227"/>
      <c r="W492" s="227"/>
      <c r="X492" s="227"/>
      <c r="Y492" s="227"/>
      <c r="Z492" s="227"/>
    </row>
    <row r="493" ht="12.0" customHeight="1">
      <c r="A493" s="227">
        <v>183.0</v>
      </c>
      <c r="B493" s="227" t="s">
        <v>5645</v>
      </c>
      <c r="C493" s="227" t="s">
        <v>44</v>
      </c>
      <c r="D493" s="227" t="s">
        <v>5846</v>
      </c>
      <c r="E493" s="227">
        <v>14.0</v>
      </c>
      <c r="F493" s="227">
        <v>47.0</v>
      </c>
      <c r="G493" s="227">
        <v>8.0</v>
      </c>
      <c r="H493" s="227">
        <v>4.5</v>
      </c>
      <c r="I493" s="227">
        <v>1.0</v>
      </c>
      <c r="J493" s="227">
        <v>2.0</v>
      </c>
      <c r="K493" s="227">
        <v>1.0</v>
      </c>
      <c r="L493" s="227">
        <v>14.0</v>
      </c>
      <c r="M493" s="227">
        <v>1.0</v>
      </c>
      <c r="N493" s="227">
        <v>1.0</v>
      </c>
      <c r="O493" s="227">
        <v>0.0</v>
      </c>
      <c r="P493" s="227">
        <v>0.0</v>
      </c>
      <c r="Q493" s="227">
        <v>5.6</v>
      </c>
      <c r="R493" s="227">
        <v>78.7</v>
      </c>
      <c r="S493" s="227" t="s">
        <v>4631</v>
      </c>
      <c r="T493" s="227"/>
      <c r="U493" s="3" t="str">
        <f t="shared" si="2"/>
        <v>#REF!</v>
      </c>
      <c r="V493" s="227"/>
      <c r="W493" s="227"/>
      <c r="X493" s="227"/>
      <c r="Y493" s="227"/>
      <c r="Z493" s="227"/>
    </row>
    <row r="494" ht="12.0" customHeight="1">
      <c r="A494" s="227">
        <v>184.0</v>
      </c>
      <c r="B494" s="227" t="s">
        <v>5050</v>
      </c>
      <c r="C494" s="227" t="s">
        <v>64</v>
      </c>
      <c r="D494" s="227" t="s">
        <v>5845</v>
      </c>
      <c r="E494" s="227">
        <v>10.0</v>
      </c>
      <c r="F494" s="227">
        <v>59.0</v>
      </c>
      <c r="G494" s="227">
        <v>13.0</v>
      </c>
      <c r="H494" s="227">
        <v>7.0</v>
      </c>
      <c r="I494" s="227">
        <v>0.0</v>
      </c>
      <c r="J494" s="227">
        <v>0.0</v>
      </c>
      <c r="K494" s="227">
        <v>5.0</v>
      </c>
      <c r="L494" s="227">
        <v>1.0</v>
      </c>
      <c r="M494" s="227">
        <v>0.0</v>
      </c>
      <c r="N494" s="227">
        <v>0.0</v>
      </c>
      <c r="O494" s="227">
        <v>0.0</v>
      </c>
      <c r="P494" s="227">
        <v>0.0</v>
      </c>
      <c r="Q494" s="227">
        <v>7.8</v>
      </c>
      <c r="R494" s="227">
        <v>78.5</v>
      </c>
      <c r="S494" s="227" t="s">
        <v>4630</v>
      </c>
      <c r="T494" s="227"/>
      <c r="U494" s="3" t="str">
        <f t="shared" si="2"/>
        <v>#REF!</v>
      </c>
      <c r="V494" s="227"/>
      <c r="W494" s="227"/>
      <c r="X494" s="227"/>
      <c r="Y494" s="227"/>
      <c r="Z494" s="227"/>
    </row>
    <row r="495" ht="12.0" customHeight="1">
      <c r="A495" s="227">
        <v>185.0</v>
      </c>
      <c r="B495" s="227" t="s">
        <v>5072</v>
      </c>
      <c r="C495" s="227" t="s">
        <v>47</v>
      </c>
      <c r="D495" s="227" t="s">
        <v>5845</v>
      </c>
      <c r="E495" s="227">
        <v>15.0</v>
      </c>
      <c r="F495" s="227">
        <v>48.0</v>
      </c>
      <c r="G495" s="227">
        <v>23.0</v>
      </c>
      <c r="H495" s="227">
        <v>5.5</v>
      </c>
      <c r="I495" s="227">
        <v>0.0</v>
      </c>
      <c r="J495" s="227">
        <v>0.0</v>
      </c>
      <c r="K495" s="227">
        <v>0.0</v>
      </c>
      <c r="L495" s="227">
        <v>7.0</v>
      </c>
      <c r="M495" s="227">
        <v>0.0</v>
      </c>
      <c r="N495" s="227">
        <v>1.0</v>
      </c>
      <c r="O495" s="227">
        <v>1.0</v>
      </c>
      <c r="P495" s="227">
        <v>0.0</v>
      </c>
      <c r="Q495" s="227">
        <v>5.2</v>
      </c>
      <c r="R495" s="227">
        <v>78.0</v>
      </c>
      <c r="S495" s="227" t="s">
        <v>4630</v>
      </c>
      <c r="T495" s="227"/>
      <c r="U495" s="3" t="str">
        <f t="shared" si="2"/>
        <v>#REF!</v>
      </c>
      <c r="V495" s="227"/>
      <c r="W495" s="227"/>
      <c r="X495" s="227"/>
      <c r="Y495" s="227"/>
      <c r="Z495" s="227"/>
    </row>
    <row r="496" ht="12.0" customHeight="1">
      <c r="A496" s="227">
        <v>185.0</v>
      </c>
      <c r="B496" s="227" t="s">
        <v>5693</v>
      </c>
      <c r="C496" s="227" t="s">
        <v>66</v>
      </c>
      <c r="D496" s="227" t="s">
        <v>5846</v>
      </c>
      <c r="E496" s="227">
        <v>16.0</v>
      </c>
      <c r="F496" s="227">
        <v>39.0</v>
      </c>
      <c r="G496" s="227">
        <v>7.0</v>
      </c>
      <c r="H496" s="227">
        <v>3.5</v>
      </c>
      <c r="I496" s="227">
        <v>1.0</v>
      </c>
      <c r="J496" s="227">
        <v>0.0</v>
      </c>
      <c r="K496" s="227">
        <v>0.0</v>
      </c>
      <c r="L496" s="227">
        <v>18.0</v>
      </c>
      <c r="M496" s="227">
        <v>4.0</v>
      </c>
      <c r="N496" s="227">
        <v>0.0</v>
      </c>
      <c r="O496" s="227">
        <v>0.0</v>
      </c>
      <c r="P496" s="227">
        <v>0.0</v>
      </c>
      <c r="Q496" s="227">
        <v>4.9</v>
      </c>
      <c r="R496" s="227">
        <v>78.0</v>
      </c>
      <c r="S496" s="227" t="s">
        <v>4631</v>
      </c>
      <c r="T496" s="227"/>
      <c r="U496" s="3" t="str">
        <f t="shared" si="2"/>
        <v>#REF!</v>
      </c>
      <c r="V496" s="227"/>
      <c r="W496" s="227"/>
      <c r="X496" s="227"/>
      <c r="Y496" s="227"/>
      <c r="Z496" s="227"/>
    </row>
    <row r="497" ht="12.0" customHeight="1">
      <c r="A497" s="227">
        <v>185.0</v>
      </c>
      <c r="B497" s="227" t="s">
        <v>4788</v>
      </c>
      <c r="C497" s="227" t="s">
        <v>47</v>
      </c>
      <c r="D497" s="227" t="s">
        <v>5849</v>
      </c>
      <c r="E497" s="227">
        <v>15.0</v>
      </c>
      <c r="F497" s="227">
        <v>58.0</v>
      </c>
      <c r="G497" s="227">
        <v>8.0</v>
      </c>
      <c r="H497" s="227">
        <v>0.0</v>
      </c>
      <c r="I497" s="227">
        <v>0.0</v>
      </c>
      <c r="J497" s="227">
        <v>0.0</v>
      </c>
      <c r="K497" s="227">
        <v>0.0</v>
      </c>
      <c r="L497" s="227">
        <v>4.0</v>
      </c>
      <c r="M497" s="227">
        <v>2.0</v>
      </c>
      <c r="N497" s="227">
        <v>0.0</v>
      </c>
      <c r="O497" s="227">
        <v>2.0</v>
      </c>
      <c r="P497" s="227">
        <v>0.0</v>
      </c>
      <c r="Q497" s="227">
        <v>5.2</v>
      </c>
      <c r="R497" s="227">
        <v>78.0</v>
      </c>
      <c r="S497" s="227" t="s">
        <v>4631</v>
      </c>
      <c r="T497" s="227"/>
      <c r="U497" s="3" t="str">
        <f t="shared" si="2"/>
        <v>#REF!</v>
      </c>
      <c r="V497" s="227"/>
      <c r="W497" s="227"/>
      <c r="X497" s="227"/>
      <c r="Y497" s="227"/>
      <c r="Z497" s="227"/>
    </row>
    <row r="498" ht="12.0" customHeight="1">
      <c r="A498" s="227">
        <v>188.0</v>
      </c>
      <c r="B498" s="227" t="s">
        <v>5200</v>
      </c>
      <c r="C498" s="227" t="s">
        <v>41</v>
      </c>
      <c r="D498" s="227" t="s">
        <v>5847</v>
      </c>
      <c r="E498" s="227">
        <v>11.0</v>
      </c>
      <c r="F498" s="227">
        <v>19.0</v>
      </c>
      <c r="G498" s="227">
        <v>12.0</v>
      </c>
      <c r="H498" s="227">
        <v>9.5</v>
      </c>
      <c r="I498" s="227">
        <v>7.0</v>
      </c>
      <c r="J498" s="227">
        <v>44.0</v>
      </c>
      <c r="K498" s="227">
        <v>18.0</v>
      </c>
      <c r="L498" s="227">
        <v>1.0</v>
      </c>
      <c r="M498" s="227">
        <v>0.0</v>
      </c>
      <c r="N498" s="227">
        <v>1.0</v>
      </c>
      <c r="O498" s="227">
        <v>1.0</v>
      </c>
      <c r="P498" s="227">
        <v>0.0</v>
      </c>
      <c r="Q498" s="227">
        <v>7.1</v>
      </c>
      <c r="R498" s="227">
        <v>77.9</v>
      </c>
      <c r="S498" s="227" t="s">
        <v>4632</v>
      </c>
      <c r="T498" s="227"/>
      <c r="U498" s="3" t="str">
        <f t="shared" si="2"/>
        <v>#REF!</v>
      </c>
      <c r="V498" s="227"/>
      <c r="W498" s="227"/>
      <c r="X498" s="227"/>
      <c r="Y498" s="227"/>
      <c r="Z498" s="227"/>
    </row>
    <row r="499" ht="12.0" customHeight="1">
      <c r="A499" s="227">
        <v>189.0</v>
      </c>
      <c r="B499" s="227" t="s">
        <v>5082</v>
      </c>
      <c r="C499" s="227" t="s">
        <v>95</v>
      </c>
      <c r="D499" s="227" t="s">
        <v>5844</v>
      </c>
      <c r="E499" s="227">
        <v>15.0</v>
      </c>
      <c r="F499" s="227">
        <v>21.0</v>
      </c>
      <c r="G499" s="227">
        <v>11.0</v>
      </c>
      <c r="H499" s="227">
        <v>10.5</v>
      </c>
      <c r="I499" s="227">
        <v>8.5</v>
      </c>
      <c r="J499" s="227">
        <v>55.0</v>
      </c>
      <c r="K499" s="227">
        <v>12.0</v>
      </c>
      <c r="L499" s="227">
        <v>0.0</v>
      </c>
      <c r="M499" s="227">
        <v>0.0</v>
      </c>
      <c r="N499" s="227">
        <v>2.0</v>
      </c>
      <c r="O499" s="227">
        <v>0.0</v>
      </c>
      <c r="P499" s="227">
        <v>0.0</v>
      </c>
      <c r="Q499" s="227">
        <v>5.2</v>
      </c>
      <c r="R499" s="227">
        <v>77.5</v>
      </c>
      <c r="S499" s="227" t="s">
        <v>4630</v>
      </c>
      <c r="T499" s="227"/>
      <c r="U499" s="3" t="str">
        <f t="shared" si="2"/>
        <v>#REF!</v>
      </c>
      <c r="V499" s="227"/>
      <c r="W499" s="227"/>
      <c r="X499" s="227"/>
      <c r="Y499" s="227"/>
      <c r="Z499" s="227"/>
    </row>
    <row r="500" ht="12.0" customHeight="1">
      <c r="A500" s="227">
        <v>189.0</v>
      </c>
      <c r="B500" s="227" t="s">
        <v>5510</v>
      </c>
      <c r="C500" s="227" t="s">
        <v>85</v>
      </c>
      <c r="D500" s="227" t="s">
        <v>5846</v>
      </c>
      <c r="E500" s="227">
        <v>15.0</v>
      </c>
      <c r="F500" s="227">
        <v>50.0</v>
      </c>
      <c r="G500" s="227">
        <v>8.0</v>
      </c>
      <c r="H500" s="227">
        <v>2.0</v>
      </c>
      <c r="I500" s="227">
        <v>1.0</v>
      </c>
      <c r="J500" s="227">
        <v>5.0</v>
      </c>
      <c r="K500" s="227">
        <v>1.0</v>
      </c>
      <c r="L500" s="227">
        <v>15.0</v>
      </c>
      <c r="M500" s="227">
        <v>1.0</v>
      </c>
      <c r="N500" s="227">
        <v>0.0</v>
      </c>
      <c r="O500" s="227">
        <v>0.0</v>
      </c>
      <c r="P500" s="227">
        <v>0.0</v>
      </c>
      <c r="Q500" s="227">
        <v>5.2</v>
      </c>
      <c r="R500" s="227">
        <v>77.5</v>
      </c>
      <c r="S500" s="227" t="s">
        <v>4631</v>
      </c>
      <c r="T500" s="227"/>
      <c r="U500" s="3" t="str">
        <f t="shared" si="2"/>
        <v>#REF!</v>
      </c>
      <c r="V500" s="227"/>
      <c r="W500" s="227"/>
      <c r="X500" s="227"/>
      <c r="Y500" s="227"/>
      <c r="Z500" s="227"/>
    </row>
    <row r="501" ht="12.0" customHeight="1">
      <c r="A501" s="227">
        <v>191.0</v>
      </c>
      <c r="B501" s="227" t="s">
        <v>4855</v>
      </c>
      <c r="C501" s="227" t="s">
        <v>90</v>
      </c>
      <c r="D501" s="227" t="s">
        <v>5844</v>
      </c>
      <c r="E501" s="227">
        <v>15.0</v>
      </c>
      <c r="F501" s="227">
        <v>31.0</v>
      </c>
      <c r="G501" s="227">
        <v>9.0</v>
      </c>
      <c r="H501" s="227">
        <v>13.5</v>
      </c>
      <c r="I501" s="227">
        <v>6.0</v>
      </c>
      <c r="J501" s="227">
        <v>51.5</v>
      </c>
      <c r="K501" s="227">
        <v>7.0</v>
      </c>
      <c r="L501" s="227">
        <v>1.0</v>
      </c>
      <c r="M501" s="227">
        <v>0.0</v>
      </c>
      <c r="N501" s="227">
        <v>0.0</v>
      </c>
      <c r="O501" s="227">
        <v>1.0</v>
      </c>
      <c r="P501" s="227">
        <v>0.0</v>
      </c>
      <c r="Q501" s="227">
        <v>5.1</v>
      </c>
      <c r="R501" s="227">
        <v>77.15</v>
      </c>
      <c r="S501" s="227" t="s">
        <v>4630</v>
      </c>
      <c r="T501" s="227"/>
      <c r="U501" s="3" t="str">
        <f t="shared" si="2"/>
        <v>#REF!</v>
      </c>
      <c r="V501" s="227"/>
      <c r="W501" s="227"/>
      <c r="X501" s="227"/>
      <c r="Y501" s="227"/>
      <c r="Z501" s="227"/>
    </row>
    <row r="502" ht="12.0" customHeight="1">
      <c r="A502" s="227">
        <v>192.0</v>
      </c>
      <c r="B502" s="227" t="s">
        <v>5146</v>
      </c>
      <c r="C502" s="227" t="s">
        <v>66</v>
      </c>
      <c r="D502" s="227" t="s">
        <v>5850</v>
      </c>
      <c r="E502" s="227">
        <v>14.0</v>
      </c>
      <c r="F502" s="227">
        <v>15.0</v>
      </c>
      <c r="G502" s="227">
        <v>11.0</v>
      </c>
      <c r="H502" s="227">
        <v>6.5</v>
      </c>
      <c r="I502" s="227">
        <v>5.5</v>
      </c>
      <c r="J502" s="227">
        <v>40.5</v>
      </c>
      <c r="K502" s="227">
        <v>18.0</v>
      </c>
      <c r="L502" s="227">
        <v>2.0</v>
      </c>
      <c r="M502" s="227">
        <v>0.0</v>
      </c>
      <c r="N502" s="227">
        <v>1.0</v>
      </c>
      <c r="O502" s="227">
        <v>2.0</v>
      </c>
      <c r="P502" s="227">
        <v>1.0</v>
      </c>
      <c r="Q502" s="227">
        <v>5.5</v>
      </c>
      <c r="R502" s="227">
        <v>77.05</v>
      </c>
      <c r="S502" s="227" t="s">
        <v>4632</v>
      </c>
      <c r="T502" s="227"/>
      <c r="U502" s="3" t="str">
        <f t="shared" si="2"/>
        <v>#REF!</v>
      </c>
      <c r="V502" s="227"/>
      <c r="W502" s="227"/>
      <c r="X502" s="227"/>
      <c r="Y502" s="227"/>
      <c r="Z502" s="227"/>
    </row>
    <row r="503" ht="12.0" customHeight="1">
      <c r="A503" s="227">
        <v>193.0</v>
      </c>
      <c r="B503" s="227" t="s">
        <v>5555</v>
      </c>
      <c r="C503" s="227" t="s">
        <v>39</v>
      </c>
      <c r="D503" s="227" t="s">
        <v>5848</v>
      </c>
      <c r="E503" s="227">
        <v>14.0</v>
      </c>
      <c r="F503" s="227">
        <v>38.0</v>
      </c>
      <c r="G503" s="227">
        <v>9.0</v>
      </c>
      <c r="H503" s="227">
        <v>4.5</v>
      </c>
      <c r="I503" s="227">
        <v>0.0</v>
      </c>
      <c r="J503" s="227">
        <v>0.0</v>
      </c>
      <c r="K503" s="227">
        <v>0.0</v>
      </c>
      <c r="L503" s="227">
        <v>9.0</v>
      </c>
      <c r="M503" s="227">
        <v>4.0</v>
      </c>
      <c r="N503" s="227">
        <v>0.0</v>
      </c>
      <c r="O503" s="227">
        <v>1.0</v>
      </c>
      <c r="P503" s="227">
        <v>1.0</v>
      </c>
      <c r="Q503" s="227">
        <v>5.5</v>
      </c>
      <c r="R503" s="227">
        <v>77.0</v>
      </c>
      <c r="S503" s="227" t="s">
        <v>4631</v>
      </c>
      <c r="T503" s="227"/>
      <c r="U503" s="3" t="str">
        <f t="shared" si="2"/>
        <v>#REF!</v>
      </c>
      <c r="V503" s="227"/>
      <c r="W503" s="227"/>
      <c r="X503" s="227"/>
      <c r="Y503" s="227"/>
      <c r="Z503" s="227"/>
    </row>
    <row r="504" ht="12.0" customHeight="1">
      <c r="A504" s="227">
        <v>194.0</v>
      </c>
      <c r="B504" s="227" t="s">
        <v>5136</v>
      </c>
      <c r="C504" s="227" t="s">
        <v>39</v>
      </c>
      <c r="D504" s="227" t="s">
        <v>5852</v>
      </c>
      <c r="E504" s="227">
        <v>15.0</v>
      </c>
      <c r="F504" s="227">
        <v>33.0</v>
      </c>
      <c r="G504" s="227">
        <v>23.0</v>
      </c>
      <c r="H504" s="227">
        <v>8.5</v>
      </c>
      <c r="I504" s="227">
        <v>5.0</v>
      </c>
      <c r="J504" s="227">
        <v>28.0</v>
      </c>
      <c r="K504" s="227">
        <v>7.0</v>
      </c>
      <c r="L504" s="227">
        <v>1.0</v>
      </c>
      <c r="M504" s="227">
        <v>0.0</v>
      </c>
      <c r="N504" s="227">
        <v>1.0</v>
      </c>
      <c r="O504" s="227">
        <v>0.0</v>
      </c>
      <c r="P504" s="227">
        <v>0.0</v>
      </c>
      <c r="Q504" s="227">
        <v>5.1</v>
      </c>
      <c r="R504" s="227">
        <v>76.8</v>
      </c>
      <c r="S504" s="227" t="s">
        <v>4632</v>
      </c>
      <c r="T504" s="227"/>
      <c r="U504" s="3" t="str">
        <f t="shared" si="2"/>
        <v>#REF!</v>
      </c>
      <c r="V504" s="227"/>
      <c r="W504" s="227"/>
      <c r="X504" s="227"/>
      <c r="Y504" s="227"/>
      <c r="Z504" s="227"/>
    </row>
    <row r="505" ht="12.0" customHeight="1">
      <c r="A505" s="227">
        <v>195.0</v>
      </c>
      <c r="B505" s="227" t="s">
        <v>5249</v>
      </c>
      <c r="C505" s="227" t="s">
        <v>31</v>
      </c>
      <c r="D505" s="227" t="s">
        <v>5847</v>
      </c>
      <c r="E505" s="227">
        <v>10.0</v>
      </c>
      <c r="F505" s="227">
        <v>27.0</v>
      </c>
      <c r="G505" s="227">
        <v>16.0</v>
      </c>
      <c r="H505" s="227">
        <v>8.0</v>
      </c>
      <c r="I505" s="227">
        <v>4.5</v>
      </c>
      <c r="J505" s="227">
        <v>26.0</v>
      </c>
      <c r="K505" s="227">
        <v>9.0</v>
      </c>
      <c r="L505" s="227">
        <v>4.0</v>
      </c>
      <c r="M505" s="227">
        <v>0.0</v>
      </c>
      <c r="N505" s="227">
        <v>3.0</v>
      </c>
      <c r="O505" s="227">
        <v>0.0</v>
      </c>
      <c r="P505" s="227">
        <v>0.0</v>
      </c>
      <c r="Q505" s="227">
        <v>7.7</v>
      </c>
      <c r="R505" s="227">
        <v>76.6</v>
      </c>
      <c r="S505" s="227" t="s">
        <v>4632</v>
      </c>
      <c r="T505" s="227"/>
      <c r="U505" s="3" t="str">
        <f t="shared" si="2"/>
        <v>#REF!</v>
      </c>
      <c r="V505" s="227"/>
      <c r="W505" s="227"/>
      <c r="X505" s="227"/>
      <c r="Y505" s="227"/>
      <c r="Z505" s="227"/>
    </row>
    <row r="506" ht="12.0" customHeight="1">
      <c r="A506" s="227">
        <v>196.0</v>
      </c>
      <c r="B506" s="227" t="s">
        <v>5065</v>
      </c>
      <c r="C506" s="227" t="s">
        <v>44</v>
      </c>
      <c r="D506" s="227" t="s">
        <v>5844</v>
      </c>
      <c r="E506" s="227">
        <v>14.0</v>
      </c>
      <c r="F506" s="227">
        <v>52.0</v>
      </c>
      <c r="G506" s="227">
        <v>32.0</v>
      </c>
      <c r="H506" s="227">
        <v>2.5</v>
      </c>
      <c r="I506" s="227">
        <v>0.0</v>
      </c>
      <c r="J506" s="227">
        <v>0.0</v>
      </c>
      <c r="K506" s="227">
        <v>0.0</v>
      </c>
      <c r="L506" s="227">
        <v>3.0</v>
      </c>
      <c r="M506" s="227">
        <v>1.0</v>
      </c>
      <c r="N506" s="227">
        <v>0.0</v>
      </c>
      <c r="O506" s="227">
        <v>0.0</v>
      </c>
      <c r="P506" s="227">
        <v>0.0</v>
      </c>
      <c r="Q506" s="227">
        <v>5.5</v>
      </c>
      <c r="R506" s="227">
        <v>76.5</v>
      </c>
      <c r="S506" s="227" t="s">
        <v>4630</v>
      </c>
      <c r="T506" s="227"/>
      <c r="U506" s="3" t="str">
        <f t="shared" si="2"/>
        <v>#REF!</v>
      </c>
      <c r="V506" s="227"/>
      <c r="W506" s="227"/>
      <c r="X506" s="227"/>
      <c r="Y506" s="227"/>
      <c r="Z506" s="227"/>
    </row>
    <row r="507" ht="12.0" customHeight="1">
      <c r="A507" s="227">
        <v>196.0</v>
      </c>
      <c r="B507" s="227" t="s">
        <v>5866</v>
      </c>
      <c r="C507" s="227" t="s">
        <v>95</v>
      </c>
      <c r="D507" s="227" t="s">
        <v>5849</v>
      </c>
      <c r="E507" s="227">
        <v>16.0</v>
      </c>
      <c r="F507" s="227">
        <v>53.0</v>
      </c>
      <c r="G507" s="227">
        <v>17.0</v>
      </c>
      <c r="H507" s="227">
        <v>1.0</v>
      </c>
      <c r="I507" s="227">
        <v>0.0</v>
      </c>
      <c r="J507" s="227">
        <v>0.0</v>
      </c>
      <c r="K507" s="227">
        <v>0.0</v>
      </c>
      <c r="L507" s="227">
        <v>11.0</v>
      </c>
      <c r="M507" s="227">
        <v>1.0</v>
      </c>
      <c r="N507" s="227">
        <v>0.0</v>
      </c>
      <c r="O507" s="227">
        <v>0.0</v>
      </c>
      <c r="P507" s="227">
        <v>0.0</v>
      </c>
      <c r="Q507" s="227">
        <v>4.8</v>
      </c>
      <c r="R507" s="227">
        <v>76.5</v>
      </c>
      <c r="S507" s="227" t="s">
        <v>4631</v>
      </c>
      <c r="T507" s="227"/>
      <c r="U507" s="3" t="str">
        <f t="shared" si="2"/>
        <v>#REF!</v>
      </c>
      <c r="V507" s="227"/>
      <c r="W507" s="227"/>
      <c r="X507" s="227"/>
      <c r="Y507" s="227"/>
      <c r="Z507" s="227"/>
    </row>
    <row r="508" ht="12.0" customHeight="1">
      <c r="A508" s="227">
        <v>196.0</v>
      </c>
      <c r="B508" s="227" t="s">
        <v>5614</v>
      </c>
      <c r="C508" s="227" t="s">
        <v>2564</v>
      </c>
      <c r="D508" s="227" t="s">
        <v>5846</v>
      </c>
      <c r="E508" s="227">
        <v>16.0</v>
      </c>
      <c r="F508" s="227">
        <v>43.0</v>
      </c>
      <c r="G508" s="227">
        <v>12.0</v>
      </c>
      <c r="H508" s="227">
        <v>2.5</v>
      </c>
      <c r="I508" s="227">
        <v>0.0</v>
      </c>
      <c r="J508" s="227">
        <v>0.0</v>
      </c>
      <c r="K508" s="227">
        <v>0.0</v>
      </c>
      <c r="L508" s="227">
        <v>10.0</v>
      </c>
      <c r="M508" s="227">
        <v>4.0</v>
      </c>
      <c r="N508" s="227">
        <v>1.0</v>
      </c>
      <c r="O508" s="227">
        <v>0.0</v>
      </c>
      <c r="P508" s="227">
        <v>0.0</v>
      </c>
      <c r="Q508" s="227">
        <v>4.8</v>
      </c>
      <c r="R508" s="227">
        <v>76.5</v>
      </c>
      <c r="S508" s="227" t="s">
        <v>4631</v>
      </c>
      <c r="T508" s="227"/>
      <c r="U508" s="3" t="str">
        <f t="shared" si="2"/>
        <v>#REF!</v>
      </c>
      <c r="V508" s="227"/>
      <c r="W508" s="227"/>
      <c r="X508" s="227"/>
      <c r="Y508" s="227"/>
      <c r="Z508" s="227"/>
    </row>
    <row r="509" ht="12.0" customHeight="1">
      <c r="A509" s="227">
        <v>199.0</v>
      </c>
      <c r="B509" s="227" t="s">
        <v>5605</v>
      </c>
      <c r="C509" s="227" t="s">
        <v>53</v>
      </c>
      <c r="D509" s="227" t="s">
        <v>5846</v>
      </c>
      <c r="E509" s="227">
        <v>15.0</v>
      </c>
      <c r="F509" s="227">
        <v>36.0</v>
      </c>
      <c r="G509" s="227">
        <v>5.0</v>
      </c>
      <c r="H509" s="227">
        <v>4.0</v>
      </c>
      <c r="I509" s="227">
        <v>1.0</v>
      </c>
      <c r="J509" s="227">
        <v>7.0</v>
      </c>
      <c r="K509" s="227">
        <v>1.0</v>
      </c>
      <c r="L509" s="227">
        <v>12.0</v>
      </c>
      <c r="M509" s="227">
        <v>2.0</v>
      </c>
      <c r="N509" s="227">
        <v>0.0</v>
      </c>
      <c r="O509" s="227">
        <v>2.0</v>
      </c>
      <c r="P509" s="227">
        <v>1.0</v>
      </c>
      <c r="Q509" s="227">
        <v>5.1</v>
      </c>
      <c r="R509" s="227">
        <v>76.2</v>
      </c>
      <c r="S509" s="227" t="s">
        <v>4631</v>
      </c>
      <c r="T509" s="227"/>
      <c r="U509" s="3" t="str">
        <f t="shared" si="2"/>
        <v>#REF!</v>
      </c>
      <c r="V509" s="227"/>
      <c r="W509" s="227"/>
      <c r="X509" s="227"/>
      <c r="Y509" s="227"/>
      <c r="Z509" s="227"/>
    </row>
    <row r="510" ht="12.0" customHeight="1">
      <c r="A510" s="227">
        <v>200.0</v>
      </c>
      <c r="B510" s="227" t="s">
        <v>5739</v>
      </c>
      <c r="C510" s="227" t="s">
        <v>90</v>
      </c>
      <c r="D510" s="227" t="s">
        <v>5846</v>
      </c>
      <c r="E510" s="227">
        <v>16.0</v>
      </c>
      <c r="F510" s="227">
        <v>47.0</v>
      </c>
      <c r="G510" s="227">
        <v>7.0</v>
      </c>
      <c r="H510" s="227">
        <v>2.0</v>
      </c>
      <c r="I510" s="227">
        <v>0.0</v>
      </c>
      <c r="J510" s="227">
        <v>0.0</v>
      </c>
      <c r="K510" s="227">
        <v>1.0</v>
      </c>
      <c r="L510" s="227">
        <v>13.0</v>
      </c>
      <c r="M510" s="227">
        <v>1.0</v>
      </c>
      <c r="N510" s="227">
        <v>0.0</v>
      </c>
      <c r="O510" s="227">
        <v>2.0</v>
      </c>
      <c r="P510" s="227">
        <v>0.0</v>
      </c>
      <c r="Q510" s="227">
        <v>4.7</v>
      </c>
      <c r="R510" s="227">
        <v>75.5</v>
      </c>
      <c r="S510" s="227" t="s">
        <v>4631</v>
      </c>
      <c r="T510" s="227"/>
      <c r="U510" s="3" t="str">
        <f t="shared" si="2"/>
        <v>#REF!</v>
      </c>
      <c r="V510" s="227"/>
      <c r="W510" s="227"/>
      <c r="X510" s="227"/>
      <c r="Y510" s="227"/>
      <c r="Z510" s="227"/>
    </row>
    <row r="511" ht="12.0" customHeight="1">
      <c r="A511" s="227">
        <v>201.0</v>
      </c>
      <c r="B511" s="227" t="s">
        <v>5343</v>
      </c>
      <c r="C511" s="227" t="s">
        <v>44</v>
      </c>
      <c r="D511" s="227" t="s">
        <v>5847</v>
      </c>
      <c r="E511" s="227">
        <v>15.0</v>
      </c>
      <c r="F511" s="227">
        <v>35.0</v>
      </c>
      <c r="G511" s="227">
        <v>14.0</v>
      </c>
      <c r="H511" s="227">
        <v>11.5</v>
      </c>
      <c r="I511" s="227">
        <v>5.0</v>
      </c>
      <c r="J511" s="227">
        <v>36.0</v>
      </c>
      <c r="K511" s="227">
        <v>7.0</v>
      </c>
      <c r="L511" s="227">
        <v>1.0</v>
      </c>
      <c r="M511" s="227">
        <v>0.0</v>
      </c>
      <c r="N511" s="227">
        <v>0.0</v>
      </c>
      <c r="O511" s="227">
        <v>0.0</v>
      </c>
      <c r="P511" s="227">
        <v>0.0</v>
      </c>
      <c r="Q511" s="227">
        <v>5.0</v>
      </c>
      <c r="R511" s="227">
        <v>75.1</v>
      </c>
      <c r="S511" s="227" t="s">
        <v>4632</v>
      </c>
      <c r="T511" s="227"/>
      <c r="U511" s="3" t="str">
        <f t="shared" si="2"/>
        <v>#REF!</v>
      </c>
      <c r="V511" s="227"/>
      <c r="W511" s="227"/>
      <c r="X511" s="227"/>
      <c r="Y511" s="227"/>
      <c r="Z511" s="227"/>
    </row>
    <row r="512" ht="12.0" customHeight="1">
      <c r="A512" s="227">
        <v>202.0</v>
      </c>
      <c r="B512" s="227" t="s">
        <v>4879</v>
      </c>
      <c r="C512" s="227" t="s">
        <v>99</v>
      </c>
      <c r="D512" s="227" t="s">
        <v>5844</v>
      </c>
      <c r="E512" s="227">
        <v>16.0</v>
      </c>
      <c r="F512" s="227">
        <v>18.0</v>
      </c>
      <c r="G512" s="227">
        <v>3.0</v>
      </c>
      <c r="H512" s="227">
        <v>8.5</v>
      </c>
      <c r="I512" s="227">
        <v>8.0</v>
      </c>
      <c r="J512" s="227">
        <v>49.0</v>
      </c>
      <c r="K512" s="227">
        <v>11.0</v>
      </c>
      <c r="L512" s="227">
        <v>0.0</v>
      </c>
      <c r="M512" s="227">
        <v>0.0</v>
      </c>
      <c r="N512" s="227">
        <v>1.0</v>
      </c>
      <c r="O512" s="227">
        <v>2.0</v>
      </c>
      <c r="P512" s="227">
        <v>1.0</v>
      </c>
      <c r="Q512" s="227">
        <v>4.7</v>
      </c>
      <c r="R512" s="227">
        <v>74.9</v>
      </c>
      <c r="S512" s="227" t="s">
        <v>4630</v>
      </c>
      <c r="T512" s="227"/>
      <c r="U512" s="3" t="str">
        <f t="shared" si="2"/>
        <v>#REF!</v>
      </c>
      <c r="V512" s="227"/>
      <c r="W512" s="227"/>
      <c r="X512" s="227"/>
      <c r="Y512" s="227"/>
      <c r="Z512" s="227"/>
    </row>
    <row r="513" ht="12.0" customHeight="1">
      <c r="A513" s="227">
        <v>203.0</v>
      </c>
      <c r="B513" s="227" t="s">
        <v>5037</v>
      </c>
      <c r="C513" s="227" t="s">
        <v>111</v>
      </c>
      <c r="D513" s="227" t="s">
        <v>5844</v>
      </c>
      <c r="E513" s="227">
        <v>16.0</v>
      </c>
      <c r="F513" s="227">
        <v>33.0</v>
      </c>
      <c r="G513" s="227">
        <v>11.0</v>
      </c>
      <c r="H513" s="227">
        <v>5.5</v>
      </c>
      <c r="I513" s="227">
        <v>2.0</v>
      </c>
      <c r="J513" s="227">
        <v>27.0</v>
      </c>
      <c r="K513" s="227">
        <v>7.0</v>
      </c>
      <c r="L513" s="227">
        <v>2.0</v>
      </c>
      <c r="M513" s="227">
        <v>0.0</v>
      </c>
      <c r="N513" s="227">
        <v>2.0</v>
      </c>
      <c r="O513" s="227">
        <v>3.0</v>
      </c>
      <c r="P513" s="227">
        <v>0.0</v>
      </c>
      <c r="Q513" s="227">
        <v>4.7</v>
      </c>
      <c r="R513" s="227">
        <v>74.7</v>
      </c>
      <c r="S513" s="227" t="s">
        <v>4630</v>
      </c>
      <c r="T513" s="227"/>
      <c r="U513" s="3" t="str">
        <f t="shared" si="2"/>
        <v>#REF!</v>
      </c>
      <c r="V513" s="227"/>
      <c r="W513" s="227"/>
      <c r="X513" s="227"/>
      <c r="Y513" s="227"/>
      <c r="Z513" s="227"/>
    </row>
    <row r="514" ht="12.0" customHeight="1">
      <c r="A514" s="227">
        <v>204.0</v>
      </c>
      <c r="B514" s="227" t="s">
        <v>5774</v>
      </c>
      <c r="C514" s="227" t="s">
        <v>68</v>
      </c>
      <c r="D514" s="227" t="s">
        <v>5849</v>
      </c>
      <c r="E514" s="227">
        <v>9.0</v>
      </c>
      <c r="F514" s="227">
        <v>52.0</v>
      </c>
      <c r="G514" s="227">
        <v>15.0</v>
      </c>
      <c r="H514" s="227">
        <v>4.0</v>
      </c>
      <c r="I514" s="227">
        <v>0.0</v>
      </c>
      <c r="J514" s="227">
        <v>0.0</v>
      </c>
      <c r="K514" s="227">
        <v>2.0</v>
      </c>
      <c r="L514" s="227">
        <v>6.0</v>
      </c>
      <c r="M514" s="227">
        <v>0.0</v>
      </c>
      <c r="N514" s="227">
        <v>1.0</v>
      </c>
      <c r="O514" s="227">
        <v>0.0</v>
      </c>
      <c r="P514" s="227">
        <v>0.0</v>
      </c>
      <c r="Q514" s="227">
        <v>8.3</v>
      </c>
      <c r="R514" s="227">
        <v>74.5</v>
      </c>
      <c r="S514" s="227" t="s">
        <v>4631</v>
      </c>
      <c r="T514" s="227"/>
      <c r="U514" s="3" t="str">
        <f t="shared" si="2"/>
        <v>#REF!</v>
      </c>
      <c r="V514" s="227"/>
      <c r="W514" s="227"/>
      <c r="X514" s="227"/>
      <c r="Y514" s="227"/>
      <c r="Z514" s="227"/>
    </row>
    <row r="515" ht="12.0" customHeight="1">
      <c r="A515" s="227">
        <v>204.0</v>
      </c>
      <c r="B515" s="227" t="s">
        <v>5692</v>
      </c>
      <c r="C515" s="227" t="s">
        <v>102</v>
      </c>
      <c r="D515" s="227" t="s">
        <v>5848</v>
      </c>
      <c r="E515" s="227">
        <v>16.0</v>
      </c>
      <c r="F515" s="227">
        <v>52.0</v>
      </c>
      <c r="G515" s="227">
        <v>11.0</v>
      </c>
      <c r="H515" s="227">
        <v>3.0</v>
      </c>
      <c r="I515" s="227">
        <v>0.0</v>
      </c>
      <c r="J515" s="227">
        <v>0.0</v>
      </c>
      <c r="K515" s="227">
        <v>0.0</v>
      </c>
      <c r="L515" s="227">
        <v>5.0</v>
      </c>
      <c r="M515" s="227">
        <v>3.0</v>
      </c>
      <c r="N515" s="227">
        <v>0.0</v>
      </c>
      <c r="O515" s="227">
        <v>0.0</v>
      </c>
      <c r="P515" s="227">
        <v>0.0</v>
      </c>
      <c r="Q515" s="227">
        <v>4.7</v>
      </c>
      <c r="R515" s="227">
        <v>74.5</v>
      </c>
      <c r="S515" s="227" t="s">
        <v>4631</v>
      </c>
      <c r="T515" s="227"/>
      <c r="U515" s="3" t="str">
        <f t="shared" si="2"/>
        <v>#REF!</v>
      </c>
      <c r="V515" s="227"/>
      <c r="W515" s="227"/>
      <c r="X515" s="227"/>
      <c r="Y515" s="227"/>
      <c r="Z515" s="227"/>
    </row>
    <row r="516" ht="12.0" customHeight="1">
      <c r="A516" s="227">
        <v>206.0</v>
      </c>
      <c r="B516" s="227" t="s">
        <v>5036</v>
      </c>
      <c r="C516" s="227" t="s">
        <v>27</v>
      </c>
      <c r="D516" s="227" t="s">
        <v>5844</v>
      </c>
      <c r="E516" s="227">
        <v>14.0</v>
      </c>
      <c r="F516" s="227">
        <v>16.0</v>
      </c>
      <c r="G516" s="227">
        <v>16.0</v>
      </c>
      <c r="H516" s="227">
        <v>8.0</v>
      </c>
      <c r="I516" s="227">
        <v>7.5</v>
      </c>
      <c r="J516" s="227">
        <v>54.0</v>
      </c>
      <c r="K516" s="227">
        <v>14.0</v>
      </c>
      <c r="L516" s="227">
        <v>2.0</v>
      </c>
      <c r="M516" s="227">
        <v>0.0</v>
      </c>
      <c r="N516" s="227">
        <v>0.0</v>
      </c>
      <c r="O516" s="227">
        <v>2.0</v>
      </c>
      <c r="P516" s="227">
        <v>0.0</v>
      </c>
      <c r="Q516" s="227">
        <v>5.3</v>
      </c>
      <c r="R516" s="227">
        <v>74.4</v>
      </c>
      <c r="S516" s="227" t="s">
        <v>4630</v>
      </c>
      <c r="T516" s="227"/>
      <c r="U516" s="3" t="str">
        <f t="shared" si="2"/>
        <v>#REF!</v>
      </c>
      <c r="V516" s="227"/>
      <c r="W516" s="227"/>
      <c r="X516" s="227"/>
      <c r="Y516" s="227"/>
      <c r="Z516" s="227"/>
    </row>
    <row r="517" ht="12.0" customHeight="1">
      <c r="A517" s="227">
        <v>206.0</v>
      </c>
      <c r="B517" s="229" t="s">
        <v>4874</v>
      </c>
      <c r="C517" s="227" t="s">
        <v>83</v>
      </c>
      <c r="D517" s="227" t="s">
        <v>5844</v>
      </c>
      <c r="E517" s="227">
        <v>10.0</v>
      </c>
      <c r="F517" s="227">
        <v>24.0</v>
      </c>
      <c r="G517" s="227">
        <v>10.0</v>
      </c>
      <c r="H517" s="227">
        <v>10.0</v>
      </c>
      <c r="I517" s="227">
        <v>5.5</v>
      </c>
      <c r="J517" s="227">
        <v>44.0</v>
      </c>
      <c r="K517" s="227">
        <v>13.0</v>
      </c>
      <c r="L517" s="227">
        <v>2.0</v>
      </c>
      <c r="M517" s="227">
        <v>0.0</v>
      </c>
      <c r="N517" s="227">
        <v>0.0</v>
      </c>
      <c r="O517" s="227">
        <v>1.0</v>
      </c>
      <c r="P517" s="227">
        <v>0.0</v>
      </c>
      <c r="Q517" s="227">
        <v>7.4</v>
      </c>
      <c r="R517" s="227">
        <v>74.4</v>
      </c>
      <c r="S517" s="227" t="s">
        <v>4630</v>
      </c>
      <c r="T517" s="227"/>
      <c r="U517" s="3" t="str">
        <f t="shared" si="2"/>
        <v>#REF!</v>
      </c>
      <c r="V517" s="227"/>
      <c r="W517" s="227"/>
      <c r="X517" s="227"/>
      <c r="Y517" s="227"/>
      <c r="Z517" s="227"/>
    </row>
    <row r="518" ht="12.0" customHeight="1">
      <c r="A518" s="227">
        <v>208.0</v>
      </c>
      <c r="B518" s="227" t="s">
        <v>5177</v>
      </c>
      <c r="C518" s="227" t="s">
        <v>123</v>
      </c>
      <c r="D518" s="227" t="s">
        <v>5847</v>
      </c>
      <c r="E518" s="227">
        <v>16.0</v>
      </c>
      <c r="F518" s="227">
        <v>28.0</v>
      </c>
      <c r="G518" s="227">
        <v>16.0</v>
      </c>
      <c r="H518" s="227">
        <v>13.0</v>
      </c>
      <c r="I518" s="227">
        <v>4.0</v>
      </c>
      <c r="J518" s="227">
        <v>32.0</v>
      </c>
      <c r="K518" s="227">
        <v>11.0</v>
      </c>
      <c r="L518" s="227">
        <v>0.0</v>
      </c>
      <c r="M518" s="227">
        <v>0.0</v>
      </c>
      <c r="N518" s="227">
        <v>1.0</v>
      </c>
      <c r="O518" s="227">
        <v>0.0</v>
      </c>
      <c r="P518" s="227">
        <v>0.0</v>
      </c>
      <c r="Q518" s="227">
        <v>4.6</v>
      </c>
      <c r="R518" s="227">
        <v>74.2</v>
      </c>
      <c r="S518" s="227" t="s">
        <v>4632</v>
      </c>
      <c r="T518" s="227"/>
      <c r="U518" s="3" t="str">
        <f t="shared" si="2"/>
        <v>#REF!</v>
      </c>
      <c r="V518" s="227"/>
      <c r="W518" s="227"/>
      <c r="X518" s="227"/>
      <c r="Y518" s="227"/>
      <c r="Z518" s="227"/>
    </row>
    <row r="519" ht="12.0" customHeight="1">
      <c r="A519" s="227">
        <v>209.0</v>
      </c>
      <c r="B519" s="227" t="s">
        <v>5030</v>
      </c>
      <c r="C519" s="227" t="s">
        <v>81</v>
      </c>
      <c r="D519" s="227" t="s">
        <v>5844</v>
      </c>
      <c r="E519" s="227">
        <v>16.0</v>
      </c>
      <c r="F519" s="227">
        <v>54.0</v>
      </c>
      <c r="G519" s="227">
        <v>25.0</v>
      </c>
      <c r="H519" s="227">
        <v>1.5</v>
      </c>
      <c r="I519" s="227">
        <v>0.0</v>
      </c>
      <c r="J519" s="227">
        <v>0.0</v>
      </c>
      <c r="K519" s="227">
        <v>2.0</v>
      </c>
      <c r="L519" s="227">
        <v>1.0</v>
      </c>
      <c r="M519" s="227">
        <v>0.0</v>
      </c>
      <c r="N519" s="227">
        <v>0.0</v>
      </c>
      <c r="O519" s="227">
        <v>1.0</v>
      </c>
      <c r="P519" s="227">
        <v>0.0</v>
      </c>
      <c r="Q519" s="227">
        <v>4.6</v>
      </c>
      <c r="R519" s="227">
        <v>74.0</v>
      </c>
      <c r="S519" s="227" t="s">
        <v>4630</v>
      </c>
      <c r="T519" s="227"/>
      <c r="U519" s="3" t="str">
        <f t="shared" si="2"/>
        <v>#REF!</v>
      </c>
      <c r="V519" s="227"/>
      <c r="W519" s="227"/>
      <c r="X519" s="227"/>
      <c r="Y519" s="227"/>
      <c r="Z519" s="227"/>
    </row>
    <row r="520" ht="12.0" customHeight="1">
      <c r="A520" s="227">
        <v>209.0</v>
      </c>
      <c r="B520" s="227" t="s">
        <v>5716</v>
      </c>
      <c r="C520" s="227" t="s">
        <v>58</v>
      </c>
      <c r="D520" s="227" t="s">
        <v>5849</v>
      </c>
      <c r="E520" s="227">
        <v>14.0</v>
      </c>
      <c r="F520" s="227">
        <v>49.0</v>
      </c>
      <c r="G520" s="227">
        <v>16.0</v>
      </c>
      <c r="H520" s="227">
        <v>2.0</v>
      </c>
      <c r="I520" s="227">
        <v>0.0</v>
      </c>
      <c r="J520" s="227">
        <v>0.0</v>
      </c>
      <c r="K520" s="227">
        <v>0.0</v>
      </c>
      <c r="L520" s="227">
        <v>6.0</v>
      </c>
      <c r="M520" s="227">
        <v>3.0</v>
      </c>
      <c r="N520" s="227">
        <v>0.0</v>
      </c>
      <c r="O520" s="227">
        <v>0.0</v>
      </c>
      <c r="P520" s="227">
        <v>0.0</v>
      </c>
      <c r="Q520" s="227">
        <v>5.3</v>
      </c>
      <c r="R520" s="227">
        <v>74.0</v>
      </c>
      <c r="S520" s="227" t="s">
        <v>4631</v>
      </c>
      <c r="T520" s="227"/>
      <c r="U520" s="3" t="str">
        <f t="shared" si="2"/>
        <v>#REF!</v>
      </c>
      <c r="V520" s="227"/>
      <c r="W520" s="227"/>
      <c r="X520" s="227"/>
      <c r="Y520" s="227"/>
      <c r="Z520" s="227"/>
    </row>
    <row r="521" ht="12.0" customHeight="1">
      <c r="A521" s="227">
        <v>211.0</v>
      </c>
      <c r="B521" s="227" t="s">
        <v>5004</v>
      </c>
      <c r="C521" s="227" t="s">
        <v>140</v>
      </c>
      <c r="D521" s="227" t="s">
        <v>4630</v>
      </c>
      <c r="E521" s="227">
        <v>15.0</v>
      </c>
      <c r="F521" s="227">
        <v>45.0</v>
      </c>
      <c r="G521" s="227">
        <v>23.0</v>
      </c>
      <c r="H521" s="227">
        <v>5.0</v>
      </c>
      <c r="I521" s="227">
        <v>2.0</v>
      </c>
      <c r="J521" s="227">
        <v>13.0</v>
      </c>
      <c r="K521" s="227">
        <v>3.0</v>
      </c>
      <c r="L521" s="227">
        <v>1.0</v>
      </c>
      <c r="M521" s="227">
        <v>0.0</v>
      </c>
      <c r="N521" s="227">
        <v>0.0</v>
      </c>
      <c r="O521" s="227">
        <v>1.0</v>
      </c>
      <c r="P521" s="227">
        <v>0.0</v>
      </c>
      <c r="Q521" s="227">
        <v>4.9</v>
      </c>
      <c r="R521" s="227">
        <v>73.8</v>
      </c>
      <c r="S521" s="227" t="s">
        <v>4630</v>
      </c>
      <c r="T521" s="227"/>
      <c r="U521" s="3" t="str">
        <f t="shared" si="2"/>
        <v>#REF!</v>
      </c>
      <c r="V521" s="227"/>
      <c r="W521" s="227"/>
      <c r="X521" s="227"/>
      <c r="Y521" s="227"/>
      <c r="Z521" s="227"/>
    </row>
    <row r="522" ht="12.0" customHeight="1">
      <c r="A522" s="227">
        <v>211.0</v>
      </c>
      <c r="B522" s="227" t="s">
        <v>5054</v>
      </c>
      <c r="C522" s="227" t="s">
        <v>39</v>
      </c>
      <c r="D522" s="227" t="s">
        <v>5844</v>
      </c>
      <c r="E522" s="227">
        <v>12.0</v>
      </c>
      <c r="F522" s="227">
        <v>22.0</v>
      </c>
      <c r="G522" s="227">
        <v>15.0</v>
      </c>
      <c r="H522" s="227">
        <v>8.0</v>
      </c>
      <c r="I522" s="227">
        <v>7.0</v>
      </c>
      <c r="J522" s="227">
        <v>43.0</v>
      </c>
      <c r="K522" s="227">
        <v>14.0</v>
      </c>
      <c r="L522" s="227">
        <v>0.0</v>
      </c>
      <c r="M522" s="227">
        <v>0.0</v>
      </c>
      <c r="N522" s="227">
        <v>1.0</v>
      </c>
      <c r="O522" s="227">
        <v>1.0</v>
      </c>
      <c r="P522" s="227">
        <v>0.0</v>
      </c>
      <c r="Q522" s="227">
        <v>6.2</v>
      </c>
      <c r="R522" s="227">
        <v>73.8</v>
      </c>
      <c r="S522" s="227" t="s">
        <v>4630</v>
      </c>
      <c r="T522" s="227"/>
      <c r="U522" s="3" t="str">
        <f t="shared" si="2"/>
        <v>#REF!</v>
      </c>
      <c r="V522" s="227"/>
      <c r="W522" s="227"/>
      <c r="X522" s="227"/>
      <c r="Y522" s="227"/>
      <c r="Z522" s="227"/>
    </row>
    <row r="523" ht="12.0" customHeight="1">
      <c r="A523" s="227">
        <v>213.0</v>
      </c>
      <c r="B523" s="227" t="s">
        <v>5586</v>
      </c>
      <c r="C523" s="227" t="s">
        <v>2564</v>
      </c>
      <c r="D523" s="227" t="s">
        <v>5846</v>
      </c>
      <c r="E523" s="227">
        <v>14.0</v>
      </c>
      <c r="F523" s="227">
        <v>47.0</v>
      </c>
      <c r="G523" s="227">
        <v>17.0</v>
      </c>
      <c r="H523" s="227">
        <v>0.0</v>
      </c>
      <c r="I523" s="227">
        <v>0.0</v>
      </c>
      <c r="J523" s="227">
        <v>0.0</v>
      </c>
      <c r="K523" s="227">
        <v>0.0</v>
      </c>
      <c r="L523" s="227">
        <v>9.0</v>
      </c>
      <c r="M523" s="227">
        <v>0.0</v>
      </c>
      <c r="N523" s="227">
        <v>2.0</v>
      </c>
      <c r="O523" s="227">
        <v>1.0</v>
      </c>
      <c r="P523" s="227">
        <v>0.0</v>
      </c>
      <c r="Q523" s="227">
        <v>5.2</v>
      </c>
      <c r="R523" s="227">
        <v>73.5</v>
      </c>
      <c r="S523" s="227" t="s">
        <v>4631</v>
      </c>
      <c r="T523" s="227"/>
      <c r="U523" s="3" t="str">
        <f t="shared" si="2"/>
        <v>#REF!</v>
      </c>
      <c r="V523" s="227"/>
      <c r="W523" s="227"/>
      <c r="X523" s="227"/>
      <c r="Y523" s="227"/>
      <c r="Z523" s="227"/>
    </row>
    <row r="524" ht="12.0" customHeight="1">
      <c r="A524" s="227">
        <v>214.0</v>
      </c>
      <c r="B524" s="227" t="s">
        <v>5680</v>
      </c>
      <c r="C524" s="227" t="s">
        <v>41</v>
      </c>
      <c r="D524" s="227" t="s">
        <v>5846</v>
      </c>
      <c r="E524" s="227">
        <v>16.0</v>
      </c>
      <c r="F524" s="227">
        <v>47.0</v>
      </c>
      <c r="G524" s="227">
        <v>14.0</v>
      </c>
      <c r="H524" s="227">
        <v>4.0</v>
      </c>
      <c r="I524" s="227">
        <v>0.5</v>
      </c>
      <c r="J524" s="227">
        <v>3.5</v>
      </c>
      <c r="K524" s="227">
        <v>1.0</v>
      </c>
      <c r="L524" s="227">
        <v>10.0</v>
      </c>
      <c r="M524" s="227">
        <v>0.0</v>
      </c>
      <c r="N524" s="227">
        <v>1.0</v>
      </c>
      <c r="O524" s="227">
        <v>0.0</v>
      </c>
      <c r="P524" s="227">
        <v>0.0</v>
      </c>
      <c r="Q524" s="227">
        <v>4.6</v>
      </c>
      <c r="R524" s="227">
        <v>73.35</v>
      </c>
      <c r="S524" s="227" t="s">
        <v>4631</v>
      </c>
      <c r="T524" s="227"/>
      <c r="U524" s="3" t="str">
        <f t="shared" si="2"/>
        <v>#REF!</v>
      </c>
      <c r="V524" s="227"/>
      <c r="W524" s="227"/>
      <c r="X524" s="227"/>
      <c r="Y524" s="227"/>
      <c r="Z524" s="227"/>
    </row>
    <row r="525" ht="12.0" customHeight="1">
      <c r="A525" s="227">
        <v>215.0</v>
      </c>
      <c r="B525" s="227" t="s">
        <v>5587</v>
      </c>
      <c r="C525" s="227" t="s">
        <v>64</v>
      </c>
      <c r="D525" s="227" t="s">
        <v>5846</v>
      </c>
      <c r="E525" s="227">
        <v>14.0</v>
      </c>
      <c r="F525" s="227">
        <v>42.0</v>
      </c>
      <c r="G525" s="227">
        <v>12.0</v>
      </c>
      <c r="H525" s="227">
        <v>5.0</v>
      </c>
      <c r="I525" s="227">
        <v>1.0</v>
      </c>
      <c r="J525" s="227">
        <v>3.0</v>
      </c>
      <c r="K525" s="227">
        <v>1.0</v>
      </c>
      <c r="L525" s="227">
        <v>5.0</v>
      </c>
      <c r="M525" s="227">
        <v>1.0</v>
      </c>
      <c r="N525" s="227">
        <v>2.0</v>
      </c>
      <c r="O525" s="227">
        <v>1.0</v>
      </c>
      <c r="P525" s="227">
        <v>0.0</v>
      </c>
      <c r="Q525" s="227">
        <v>5.2</v>
      </c>
      <c r="R525" s="227">
        <v>73.3</v>
      </c>
      <c r="S525" s="227" t="s">
        <v>4631</v>
      </c>
      <c r="T525" s="227"/>
      <c r="U525" s="3" t="str">
        <f t="shared" si="2"/>
        <v>#REF!</v>
      </c>
      <c r="V525" s="227"/>
      <c r="W525" s="227"/>
      <c r="X525" s="227"/>
      <c r="Y525" s="227"/>
      <c r="Z525" s="227"/>
    </row>
    <row r="526" ht="12.0" customHeight="1">
      <c r="A526" s="227">
        <v>216.0</v>
      </c>
      <c r="B526" s="227" t="s">
        <v>4856</v>
      </c>
      <c r="C526" s="227" t="s">
        <v>18</v>
      </c>
      <c r="D526" s="227" t="s">
        <v>5845</v>
      </c>
      <c r="E526" s="227">
        <v>14.0</v>
      </c>
      <c r="F526" s="227">
        <v>41.0</v>
      </c>
      <c r="G526" s="227">
        <v>20.0</v>
      </c>
      <c r="H526" s="227">
        <v>7.5</v>
      </c>
      <c r="I526" s="227">
        <v>2.0</v>
      </c>
      <c r="J526" s="227">
        <v>15.0</v>
      </c>
      <c r="K526" s="227">
        <v>5.0</v>
      </c>
      <c r="L526" s="227">
        <v>1.0</v>
      </c>
      <c r="M526" s="227">
        <v>0.0</v>
      </c>
      <c r="N526" s="227">
        <v>1.0</v>
      </c>
      <c r="O526" s="227">
        <v>0.0</v>
      </c>
      <c r="P526" s="227">
        <v>0.0</v>
      </c>
      <c r="Q526" s="227">
        <v>5.2</v>
      </c>
      <c r="R526" s="227">
        <v>73.0</v>
      </c>
      <c r="S526" s="227" t="s">
        <v>4630</v>
      </c>
      <c r="T526" s="227"/>
      <c r="U526" s="3" t="str">
        <f t="shared" si="2"/>
        <v>#REF!</v>
      </c>
      <c r="V526" s="227"/>
      <c r="W526" s="227"/>
      <c r="X526" s="227"/>
      <c r="Y526" s="227"/>
      <c r="Z526" s="227"/>
    </row>
    <row r="527" ht="12.0" customHeight="1">
      <c r="A527" s="227">
        <v>217.0</v>
      </c>
      <c r="B527" s="227" t="s">
        <v>5876</v>
      </c>
      <c r="C527" s="227" t="s">
        <v>20</v>
      </c>
      <c r="D527" s="227" t="s">
        <v>5844</v>
      </c>
      <c r="E527" s="227">
        <v>15.0</v>
      </c>
      <c r="F527" s="227">
        <v>43.0</v>
      </c>
      <c r="G527" s="227">
        <v>20.0</v>
      </c>
      <c r="H527" s="227">
        <v>2.0</v>
      </c>
      <c r="I527" s="227">
        <v>1.0</v>
      </c>
      <c r="J527" s="227">
        <v>5.0</v>
      </c>
      <c r="K527" s="227">
        <v>1.0</v>
      </c>
      <c r="L527" s="227">
        <v>2.0</v>
      </c>
      <c r="M527" s="227">
        <v>2.0</v>
      </c>
      <c r="N527" s="227">
        <v>2.0</v>
      </c>
      <c r="O527" s="227">
        <v>0.0</v>
      </c>
      <c r="P527" s="227">
        <v>0.0</v>
      </c>
      <c r="Q527" s="227">
        <v>4.8</v>
      </c>
      <c r="R527" s="227">
        <v>72.5</v>
      </c>
      <c r="S527" s="227" t="s">
        <v>4630</v>
      </c>
      <c r="T527" s="227"/>
      <c r="U527" s="3" t="str">
        <f t="shared" si="2"/>
        <v>#REF!</v>
      </c>
      <c r="V527" s="227"/>
      <c r="W527" s="227"/>
      <c r="X527" s="227"/>
      <c r="Y527" s="227"/>
      <c r="Z527" s="227"/>
    </row>
    <row r="528" ht="12.0" customHeight="1">
      <c r="A528" s="227">
        <v>217.0</v>
      </c>
      <c r="B528" s="227" t="s">
        <v>5476</v>
      </c>
      <c r="C528" s="227" t="s">
        <v>66</v>
      </c>
      <c r="D528" s="227" t="s">
        <v>5848</v>
      </c>
      <c r="E528" s="227">
        <v>14.0</v>
      </c>
      <c r="F528" s="227">
        <v>39.0</v>
      </c>
      <c r="G528" s="227">
        <v>15.0</v>
      </c>
      <c r="H528" s="227">
        <v>2.0</v>
      </c>
      <c r="I528" s="227">
        <v>0.0</v>
      </c>
      <c r="J528" s="227">
        <v>0.0</v>
      </c>
      <c r="K528" s="227">
        <v>0.0</v>
      </c>
      <c r="L528" s="227">
        <v>6.0</v>
      </c>
      <c r="M528" s="227">
        <v>3.0</v>
      </c>
      <c r="N528" s="227">
        <v>1.0</v>
      </c>
      <c r="O528" s="227">
        <v>2.0</v>
      </c>
      <c r="P528" s="227">
        <v>0.0</v>
      </c>
      <c r="Q528" s="227">
        <v>5.2</v>
      </c>
      <c r="R528" s="227">
        <v>72.5</v>
      </c>
      <c r="S528" s="227" t="s">
        <v>4631</v>
      </c>
      <c r="T528" s="227"/>
      <c r="U528" s="3" t="str">
        <f t="shared" si="2"/>
        <v>#REF!</v>
      </c>
      <c r="V528" s="227"/>
      <c r="W528" s="227"/>
      <c r="X528" s="227"/>
      <c r="Y528" s="227"/>
      <c r="Z528" s="227"/>
    </row>
    <row r="529" ht="12.0" customHeight="1">
      <c r="A529" s="227">
        <v>217.0</v>
      </c>
      <c r="B529" s="227" t="s">
        <v>4930</v>
      </c>
      <c r="C529" s="227" t="s">
        <v>114</v>
      </c>
      <c r="D529" s="227" t="s">
        <v>5844</v>
      </c>
      <c r="E529" s="227">
        <v>16.0</v>
      </c>
      <c r="F529" s="227">
        <v>32.0</v>
      </c>
      <c r="G529" s="227">
        <v>17.0</v>
      </c>
      <c r="H529" s="227">
        <v>5.5</v>
      </c>
      <c r="I529" s="227">
        <v>3.0</v>
      </c>
      <c r="J529" s="227">
        <v>15.0</v>
      </c>
      <c r="K529" s="227">
        <v>8.0</v>
      </c>
      <c r="L529" s="227">
        <v>2.0</v>
      </c>
      <c r="M529" s="227">
        <v>0.0</v>
      </c>
      <c r="N529" s="227">
        <v>1.0</v>
      </c>
      <c r="O529" s="227">
        <v>2.0</v>
      </c>
      <c r="P529" s="227">
        <v>0.0</v>
      </c>
      <c r="Q529" s="227">
        <v>4.5</v>
      </c>
      <c r="R529" s="227">
        <v>72.5</v>
      </c>
      <c r="S529" s="227" t="s">
        <v>4630</v>
      </c>
      <c r="T529" s="227"/>
      <c r="U529" s="3" t="str">
        <f t="shared" si="2"/>
        <v>#REF!</v>
      </c>
      <c r="V529" s="227"/>
      <c r="W529" s="227"/>
      <c r="X529" s="227"/>
      <c r="Y529" s="227"/>
      <c r="Z529" s="227"/>
    </row>
    <row r="530" ht="12.0" customHeight="1">
      <c r="A530" s="227">
        <v>220.0</v>
      </c>
      <c r="B530" s="227" t="s">
        <v>5206</v>
      </c>
      <c r="C530" s="227" t="s">
        <v>70</v>
      </c>
      <c r="D530" s="227" t="s">
        <v>5852</v>
      </c>
      <c r="E530" s="227">
        <v>16.0</v>
      </c>
      <c r="F530" s="227">
        <v>32.0</v>
      </c>
      <c r="G530" s="227">
        <v>21.0</v>
      </c>
      <c r="H530" s="227">
        <v>4.5</v>
      </c>
      <c r="I530" s="227">
        <v>0.5</v>
      </c>
      <c r="J530" s="227">
        <v>4.5</v>
      </c>
      <c r="K530" s="227">
        <v>6.0</v>
      </c>
      <c r="L530" s="227">
        <v>6.0</v>
      </c>
      <c r="M530" s="227">
        <v>1.0</v>
      </c>
      <c r="N530" s="227">
        <v>1.0</v>
      </c>
      <c r="O530" s="227">
        <v>0.0</v>
      </c>
      <c r="P530" s="227">
        <v>1.0</v>
      </c>
      <c r="Q530" s="227">
        <v>4.5</v>
      </c>
      <c r="R530" s="227">
        <v>72.45</v>
      </c>
      <c r="S530" s="227" t="s">
        <v>4632</v>
      </c>
      <c r="T530" s="227"/>
      <c r="U530" s="3" t="str">
        <f t="shared" si="2"/>
        <v>#REF!</v>
      </c>
      <c r="V530" s="227"/>
      <c r="W530" s="227"/>
      <c r="X530" s="227"/>
      <c r="Y530" s="227"/>
      <c r="Z530" s="227"/>
    </row>
    <row r="531" ht="12.0" customHeight="1">
      <c r="A531" s="227">
        <v>221.0</v>
      </c>
      <c r="B531" s="227" t="s">
        <v>4873</v>
      </c>
      <c r="C531" s="227" t="s">
        <v>102</v>
      </c>
      <c r="D531" s="227" t="s">
        <v>5845</v>
      </c>
      <c r="E531" s="227">
        <v>14.0</v>
      </c>
      <c r="F531" s="227">
        <v>48.0</v>
      </c>
      <c r="G531" s="227">
        <v>34.0</v>
      </c>
      <c r="H531" s="227">
        <v>4.0</v>
      </c>
      <c r="I531" s="227">
        <v>1.0</v>
      </c>
      <c r="J531" s="227">
        <v>2.0</v>
      </c>
      <c r="K531" s="227">
        <v>1.0</v>
      </c>
      <c r="L531" s="227">
        <v>0.0</v>
      </c>
      <c r="M531" s="227">
        <v>0.0</v>
      </c>
      <c r="N531" s="227">
        <v>0.0</v>
      </c>
      <c r="O531" s="227">
        <v>0.0</v>
      </c>
      <c r="P531" s="227">
        <v>0.0</v>
      </c>
      <c r="Q531" s="227">
        <v>5.2</v>
      </c>
      <c r="R531" s="227">
        <v>72.2</v>
      </c>
      <c r="S531" s="227" t="s">
        <v>4630</v>
      </c>
      <c r="T531" s="227"/>
      <c r="U531" s="3" t="str">
        <f t="shared" si="2"/>
        <v>#REF!</v>
      </c>
      <c r="V531" s="227"/>
      <c r="W531" s="227"/>
      <c r="X531" s="227"/>
      <c r="Y531" s="227"/>
      <c r="Z531" s="227"/>
    </row>
    <row r="532" ht="12.0" customHeight="1">
      <c r="A532" s="227">
        <v>222.0</v>
      </c>
      <c r="B532" s="227" t="s">
        <v>4877</v>
      </c>
      <c r="C532" s="227" t="s">
        <v>102</v>
      </c>
      <c r="D532" s="227" t="s">
        <v>5844</v>
      </c>
      <c r="E532" s="227">
        <v>16.0</v>
      </c>
      <c r="F532" s="227">
        <v>31.0</v>
      </c>
      <c r="G532" s="227">
        <v>6.0</v>
      </c>
      <c r="H532" s="227">
        <v>7.0</v>
      </c>
      <c r="I532" s="227">
        <v>4.0</v>
      </c>
      <c r="J532" s="227">
        <v>20.0</v>
      </c>
      <c r="K532" s="227">
        <v>12.0</v>
      </c>
      <c r="L532" s="227">
        <v>0.0</v>
      </c>
      <c r="M532" s="227">
        <v>0.0</v>
      </c>
      <c r="N532" s="227">
        <v>2.0</v>
      </c>
      <c r="O532" s="227">
        <v>1.0</v>
      </c>
      <c r="P532" s="227">
        <v>0.0</v>
      </c>
      <c r="Q532" s="227">
        <v>4.5</v>
      </c>
      <c r="R532" s="227">
        <v>72.0</v>
      </c>
      <c r="S532" s="227" t="s">
        <v>4630</v>
      </c>
      <c r="T532" s="227"/>
      <c r="U532" s="3" t="str">
        <f t="shared" si="2"/>
        <v>#REF!</v>
      </c>
      <c r="V532" s="227"/>
      <c r="W532" s="227"/>
      <c r="X532" s="227"/>
      <c r="Y532" s="227"/>
      <c r="Z532" s="227"/>
    </row>
    <row r="533" ht="12.0" customHeight="1">
      <c r="A533" s="227">
        <v>222.0</v>
      </c>
      <c r="B533" s="227" t="s">
        <v>5662</v>
      </c>
      <c r="C533" s="227" t="s">
        <v>81</v>
      </c>
      <c r="D533" s="227" t="s">
        <v>5849</v>
      </c>
      <c r="E533" s="227">
        <v>15.0</v>
      </c>
      <c r="F533" s="227">
        <v>48.0</v>
      </c>
      <c r="G533" s="227">
        <v>14.0</v>
      </c>
      <c r="H533" s="227">
        <v>2.0</v>
      </c>
      <c r="I533" s="227">
        <v>0.0</v>
      </c>
      <c r="J533" s="227">
        <v>0.0</v>
      </c>
      <c r="K533" s="227">
        <v>1.0</v>
      </c>
      <c r="L533" s="227">
        <v>5.0</v>
      </c>
      <c r="M533" s="227">
        <v>2.0</v>
      </c>
      <c r="N533" s="227">
        <v>1.0</v>
      </c>
      <c r="O533" s="227">
        <v>0.0</v>
      </c>
      <c r="P533" s="227">
        <v>0.0</v>
      </c>
      <c r="Q533" s="227">
        <v>4.8</v>
      </c>
      <c r="R533" s="227">
        <v>72.0</v>
      </c>
      <c r="S533" s="227" t="s">
        <v>4631</v>
      </c>
      <c r="T533" s="227"/>
      <c r="U533" s="3" t="str">
        <f t="shared" si="2"/>
        <v>#REF!</v>
      </c>
      <c r="V533" s="227"/>
      <c r="W533" s="227"/>
      <c r="X533" s="227"/>
      <c r="Y533" s="227"/>
      <c r="Z533" s="227"/>
    </row>
    <row r="534" ht="12.0" customHeight="1">
      <c r="A534" s="227">
        <v>224.0</v>
      </c>
      <c r="B534" s="229" t="s">
        <v>5160</v>
      </c>
      <c r="C534" s="227" t="s">
        <v>114</v>
      </c>
      <c r="D534" s="227" t="s">
        <v>5847</v>
      </c>
      <c r="E534" s="227">
        <v>16.0</v>
      </c>
      <c r="F534" s="227">
        <v>22.0</v>
      </c>
      <c r="G534" s="227">
        <v>25.0</v>
      </c>
      <c r="H534" s="227">
        <v>4.0</v>
      </c>
      <c r="I534" s="227">
        <v>2.0</v>
      </c>
      <c r="J534" s="227">
        <v>12.0</v>
      </c>
      <c r="K534" s="227">
        <v>24.0</v>
      </c>
      <c r="L534" s="227">
        <v>1.0</v>
      </c>
      <c r="M534" s="227">
        <v>1.0</v>
      </c>
      <c r="N534" s="227">
        <v>0.0</v>
      </c>
      <c r="O534" s="227">
        <v>0.0</v>
      </c>
      <c r="P534" s="227">
        <v>0.0</v>
      </c>
      <c r="Q534" s="227">
        <v>4.5</v>
      </c>
      <c r="R534" s="227">
        <v>71.7</v>
      </c>
      <c r="S534" s="227" t="s">
        <v>4632</v>
      </c>
      <c r="T534" s="227"/>
      <c r="U534" s="3" t="str">
        <f t="shared" si="2"/>
        <v>#REF!</v>
      </c>
      <c r="V534" s="227"/>
      <c r="W534" s="227"/>
      <c r="X534" s="227"/>
      <c r="Y534" s="227"/>
      <c r="Z534" s="227"/>
    </row>
    <row r="535" ht="12.0" customHeight="1">
      <c r="A535" s="227">
        <v>225.0</v>
      </c>
      <c r="B535" s="227" t="s">
        <v>5709</v>
      </c>
      <c r="C535" s="227" t="s">
        <v>58</v>
      </c>
      <c r="D535" s="227" t="s">
        <v>5846</v>
      </c>
      <c r="E535" s="227">
        <v>13.0</v>
      </c>
      <c r="F535" s="227">
        <v>44.0</v>
      </c>
      <c r="G535" s="227">
        <v>5.0</v>
      </c>
      <c r="H535" s="227">
        <v>2.0</v>
      </c>
      <c r="I535" s="227">
        <v>0.0</v>
      </c>
      <c r="J535" s="227">
        <v>0.0</v>
      </c>
      <c r="K535" s="227">
        <v>0.0</v>
      </c>
      <c r="L535" s="227">
        <v>11.0</v>
      </c>
      <c r="M535" s="227">
        <v>3.0</v>
      </c>
      <c r="N535" s="227">
        <v>0.0</v>
      </c>
      <c r="O535" s="227">
        <v>1.0</v>
      </c>
      <c r="P535" s="227">
        <v>0.0</v>
      </c>
      <c r="Q535" s="227">
        <v>5.5</v>
      </c>
      <c r="R535" s="227">
        <v>71.5</v>
      </c>
      <c r="S535" s="227" t="s">
        <v>4631</v>
      </c>
      <c r="T535" s="227"/>
      <c r="U535" s="3" t="str">
        <f t="shared" si="2"/>
        <v>#REF!</v>
      </c>
      <c r="V535" s="227"/>
      <c r="W535" s="227"/>
      <c r="X535" s="227"/>
      <c r="Y535" s="227"/>
      <c r="Z535" s="227"/>
    </row>
    <row r="536" ht="12.0" customHeight="1">
      <c r="A536" s="227">
        <v>225.0</v>
      </c>
      <c r="B536" s="227" t="s">
        <v>5734</v>
      </c>
      <c r="C536" s="227" t="s">
        <v>18</v>
      </c>
      <c r="D536" s="227" t="s">
        <v>5848</v>
      </c>
      <c r="E536" s="227">
        <v>12.0</v>
      </c>
      <c r="F536" s="227">
        <v>51.0</v>
      </c>
      <c r="G536" s="227">
        <v>25.0</v>
      </c>
      <c r="H536" s="227">
        <v>2.0</v>
      </c>
      <c r="I536" s="227">
        <v>0.0</v>
      </c>
      <c r="J536" s="227">
        <v>0.0</v>
      </c>
      <c r="K536" s="227">
        <v>0.0</v>
      </c>
      <c r="L536" s="227">
        <v>3.0</v>
      </c>
      <c r="M536" s="227">
        <v>0.0</v>
      </c>
      <c r="N536" s="227">
        <v>0.0</v>
      </c>
      <c r="O536" s="227">
        <v>1.0</v>
      </c>
      <c r="P536" s="227">
        <v>0.0</v>
      </c>
      <c r="Q536" s="227">
        <v>6.0</v>
      </c>
      <c r="R536" s="227">
        <v>71.5</v>
      </c>
      <c r="S536" s="227" t="s">
        <v>4631</v>
      </c>
      <c r="T536" s="227"/>
      <c r="U536" s="3" t="str">
        <f t="shared" si="2"/>
        <v>#REF!</v>
      </c>
      <c r="V536" s="227"/>
      <c r="W536" s="227"/>
      <c r="X536" s="227"/>
      <c r="Y536" s="227"/>
      <c r="Z536" s="227"/>
    </row>
    <row r="537" ht="12.0" customHeight="1">
      <c r="A537" s="227">
        <v>225.0</v>
      </c>
      <c r="B537" s="227" t="s">
        <v>5877</v>
      </c>
      <c r="C537" s="227" t="s">
        <v>123</v>
      </c>
      <c r="D537" s="227" t="s">
        <v>5846</v>
      </c>
      <c r="E537" s="227">
        <v>11.0</v>
      </c>
      <c r="F537" s="227">
        <v>48.0</v>
      </c>
      <c r="G537" s="227">
        <v>11.0</v>
      </c>
      <c r="H537" s="227">
        <v>0.0</v>
      </c>
      <c r="I537" s="227">
        <v>0.0</v>
      </c>
      <c r="J537" s="227">
        <v>0.0</v>
      </c>
      <c r="K537" s="227">
        <v>0.0</v>
      </c>
      <c r="L537" s="227">
        <v>9.0</v>
      </c>
      <c r="M537" s="227">
        <v>1.0</v>
      </c>
      <c r="N537" s="227">
        <v>2.0</v>
      </c>
      <c r="O537" s="227">
        <v>0.0</v>
      </c>
      <c r="P537" s="227">
        <v>0.0</v>
      </c>
      <c r="Q537" s="227">
        <v>6.5</v>
      </c>
      <c r="R537" s="227">
        <v>71.5</v>
      </c>
      <c r="S537" s="227" t="s">
        <v>4631</v>
      </c>
      <c r="T537" s="227"/>
      <c r="U537" s="3" t="str">
        <f t="shared" si="2"/>
        <v>#REF!</v>
      </c>
      <c r="V537" s="227"/>
      <c r="W537" s="227"/>
      <c r="X537" s="227"/>
      <c r="Y537" s="227"/>
      <c r="Z537" s="227"/>
    </row>
    <row r="538" ht="12.0" customHeight="1">
      <c r="A538" s="227">
        <v>225.0</v>
      </c>
      <c r="B538" s="227" t="s">
        <v>5702</v>
      </c>
      <c r="C538" s="227" t="s">
        <v>31</v>
      </c>
      <c r="D538" s="227" t="s">
        <v>5846</v>
      </c>
      <c r="E538" s="227">
        <v>13.0</v>
      </c>
      <c r="F538" s="227">
        <v>47.0</v>
      </c>
      <c r="G538" s="227">
        <v>7.0</v>
      </c>
      <c r="H538" s="227">
        <v>1.0</v>
      </c>
      <c r="I538" s="227">
        <v>0.0</v>
      </c>
      <c r="J538" s="227">
        <v>0.0</v>
      </c>
      <c r="K538" s="227">
        <v>0.0</v>
      </c>
      <c r="L538" s="227">
        <v>17.0</v>
      </c>
      <c r="M538" s="227">
        <v>1.0</v>
      </c>
      <c r="N538" s="227">
        <v>0.0</v>
      </c>
      <c r="O538" s="227">
        <v>0.0</v>
      </c>
      <c r="P538" s="227">
        <v>0.0</v>
      </c>
      <c r="Q538" s="227">
        <v>5.5</v>
      </c>
      <c r="R538" s="227">
        <v>71.5</v>
      </c>
      <c r="S538" s="227" t="s">
        <v>4631</v>
      </c>
      <c r="T538" s="227"/>
      <c r="U538" s="3" t="str">
        <f t="shared" si="2"/>
        <v>#REF!</v>
      </c>
      <c r="V538" s="227"/>
      <c r="W538" s="227"/>
      <c r="X538" s="227"/>
      <c r="Y538" s="227"/>
      <c r="Z538" s="227"/>
    </row>
    <row r="539" ht="12.0" customHeight="1">
      <c r="A539" s="227">
        <v>229.0</v>
      </c>
      <c r="B539" s="227" t="s">
        <v>5727</v>
      </c>
      <c r="C539" s="227" t="s">
        <v>81</v>
      </c>
      <c r="D539" s="227" t="s">
        <v>5846</v>
      </c>
      <c r="E539" s="227">
        <v>16.0</v>
      </c>
      <c r="F539" s="227">
        <v>46.0</v>
      </c>
      <c r="G539" s="227">
        <v>8.0</v>
      </c>
      <c r="H539" s="227">
        <v>2.0</v>
      </c>
      <c r="I539" s="227">
        <v>0.0</v>
      </c>
      <c r="J539" s="227">
        <v>0.0</v>
      </c>
      <c r="K539" s="227">
        <v>0.0</v>
      </c>
      <c r="L539" s="227">
        <v>13.0</v>
      </c>
      <c r="M539" s="227">
        <v>2.0</v>
      </c>
      <c r="N539" s="227">
        <v>0.0</v>
      </c>
      <c r="O539" s="227">
        <v>0.0</v>
      </c>
      <c r="P539" s="227">
        <v>0.0</v>
      </c>
      <c r="Q539" s="227">
        <v>4.4</v>
      </c>
      <c r="R539" s="227">
        <v>71.0</v>
      </c>
      <c r="S539" s="227" t="s">
        <v>4631</v>
      </c>
      <c r="T539" s="227"/>
      <c r="U539" s="3" t="str">
        <f t="shared" si="2"/>
        <v>#REF!</v>
      </c>
      <c r="V539" s="227"/>
      <c r="W539" s="227"/>
      <c r="X539" s="227"/>
      <c r="Y539" s="227"/>
      <c r="Z539" s="227"/>
    </row>
    <row r="540" ht="12.0" customHeight="1">
      <c r="A540" s="227">
        <v>229.0</v>
      </c>
      <c r="B540" s="227" t="s">
        <v>5559</v>
      </c>
      <c r="C540" s="227" t="s">
        <v>95</v>
      </c>
      <c r="D540" s="227" t="s">
        <v>5848</v>
      </c>
      <c r="E540" s="227">
        <v>12.0</v>
      </c>
      <c r="F540" s="227">
        <v>39.0</v>
      </c>
      <c r="G540" s="227">
        <v>10.0</v>
      </c>
      <c r="H540" s="227">
        <v>0.0</v>
      </c>
      <c r="I540" s="227">
        <v>0.0</v>
      </c>
      <c r="J540" s="227">
        <v>0.0</v>
      </c>
      <c r="K540" s="227">
        <v>0.0</v>
      </c>
      <c r="L540" s="227">
        <v>9.0</v>
      </c>
      <c r="M540" s="227">
        <v>3.0</v>
      </c>
      <c r="N540" s="227">
        <v>1.0</v>
      </c>
      <c r="O540" s="227">
        <v>0.0</v>
      </c>
      <c r="P540" s="227">
        <v>1.0</v>
      </c>
      <c r="Q540" s="227">
        <v>5.9</v>
      </c>
      <c r="R540" s="227">
        <v>71.0</v>
      </c>
      <c r="S540" s="227" t="s">
        <v>4631</v>
      </c>
      <c r="T540" s="227"/>
      <c r="U540" s="3" t="str">
        <f t="shared" si="2"/>
        <v>#REF!</v>
      </c>
      <c r="V540" s="227"/>
      <c r="W540" s="227"/>
      <c r="X540" s="227"/>
      <c r="Y540" s="227"/>
      <c r="Z540" s="227"/>
    </row>
    <row r="541" ht="12.0" customHeight="1">
      <c r="A541" s="227">
        <v>231.0</v>
      </c>
      <c r="B541" s="227" t="s">
        <v>5635</v>
      </c>
      <c r="C541" s="227" t="s">
        <v>39</v>
      </c>
      <c r="D541" s="227" t="s">
        <v>5849</v>
      </c>
      <c r="E541" s="227">
        <v>12.0</v>
      </c>
      <c r="F541" s="227">
        <v>48.0</v>
      </c>
      <c r="G541" s="227">
        <v>20.0</v>
      </c>
      <c r="H541" s="227">
        <v>5.5</v>
      </c>
      <c r="I541" s="227">
        <v>0.0</v>
      </c>
      <c r="J541" s="227">
        <v>0.0</v>
      </c>
      <c r="K541" s="227">
        <v>1.0</v>
      </c>
      <c r="L541" s="227">
        <v>3.0</v>
      </c>
      <c r="M541" s="227">
        <v>0.0</v>
      </c>
      <c r="N541" s="227">
        <v>1.0</v>
      </c>
      <c r="O541" s="227">
        <v>0.0</v>
      </c>
      <c r="P541" s="227">
        <v>0.0</v>
      </c>
      <c r="Q541" s="227">
        <v>5.9</v>
      </c>
      <c r="R541" s="227">
        <v>70.5</v>
      </c>
      <c r="S541" s="227" t="s">
        <v>4631</v>
      </c>
      <c r="T541" s="227"/>
      <c r="U541" s="3" t="str">
        <f t="shared" si="2"/>
        <v>#REF!</v>
      </c>
      <c r="V541" s="227"/>
      <c r="W541" s="227"/>
      <c r="X541" s="227"/>
      <c r="Y541" s="227"/>
      <c r="Z541" s="227"/>
    </row>
    <row r="542" ht="12.0" customHeight="1">
      <c r="A542" s="227">
        <v>231.0</v>
      </c>
      <c r="B542" s="227" t="s">
        <v>5081</v>
      </c>
      <c r="C542" s="227" t="s">
        <v>83</v>
      </c>
      <c r="D542" s="227" t="s">
        <v>5844</v>
      </c>
      <c r="E542" s="227">
        <v>16.0</v>
      </c>
      <c r="F542" s="227">
        <v>28.0</v>
      </c>
      <c r="G542" s="227">
        <v>14.0</v>
      </c>
      <c r="H542" s="227">
        <v>3.0</v>
      </c>
      <c r="I542" s="227">
        <v>3.0</v>
      </c>
      <c r="J542" s="227">
        <v>25.0</v>
      </c>
      <c r="K542" s="227">
        <v>17.0</v>
      </c>
      <c r="L542" s="227">
        <v>1.0</v>
      </c>
      <c r="M542" s="227">
        <v>0.0</v>
      </c>
      <c r="N542" s="227">
        <v>1.0</v>
      </c>
      <c r="O542" s="227">
        <v>1.0</v>
      </c>
      <c r="P542" s="227">
        <v>0.0</v>
      </c>
      <c r="Q542" s="227">
        <v>4.4</v>
      </c>
      <c r="R542" s="227">
        <v>70.5</v>
      </c>
      <c r="S542" s="227" t="s">
        <v>4630</v>
      </c>
      <c r="T542" s="227"/>
      <c r="U542" s="3" t="str">
        <f t="shared" si="2"/>
        <v>#REF!</v>
      </c>
      <c r="V542" s="227"/>
      <c r="W542" s="227"/>
      <c r="X542" s="227"/>
      <c r="Y542" s="227"/>
      <c r="Z542" s="227"/>
    </row>
    <row r="543" ht="12.0" customHeight="1">
      <c r="A543" s="227">
        <v>233.0</v>
      </c>
      <c r="B543" s="227" t="s">
        <v>5530</v>
      </c>
      <c r="C543" s="227" t="s">
        <v>70</v>
      </c>
      <c r="D543" s="227" t="s">
        <v>5849</v>
      </c>
      <c r="E543" s="227">
        <v>10.0</v>
      </c>
      <c r="F543" s="227">
        <v>42.0</v>
      </c>
      <c r="G543" s="227">
        <v>13.0</v>
      </c>
      <c r="H543" s="227">
        <v>6.0</v>
      </c>
      <c r="I543" s="227">
        <v>2.0</v>
      </c>
      <c r="J543" s="227">
        <v>19.0</v>
      </c>
      <c r="K543" s="227">
        <v>2.0</v>
      </c>
      <c r="L543" s="227">
        <v>2.0</v>
      </c>
      <c r="M543" s="227">
        <v>1.0</v>
      </c>
      <c r="N543" s="227">
        <v>1.0</v>
      </c>
      <c r="O543" s="227">
        <v>0.0</v>
      </c>
      <c r="P543" s="227">
        <v>0.0</v>
      </c>
      <c r="Q543" s="227">
        <v>7.0</v>
      </c>
      <c r="R543" s="227">
        <v>70.4</v>
      </c>
      <c r="S543" s="227" t="s">
        <v>4631</v>
      </c>
      <c r="T543" s="227"/>
      <c r="U543" s="3" t="str">
        <f t="shared" si="2"/>
        <v>#REF!</v>
      </c>
      <c r="V543" s="227"/>
      <c r="W543" s="227"/>
      <c r="X543" s="227"/>
      <c r="Y543" s="227"/>
      <c r="Z543" s="227"/>
    </row>
    <row r="544" ht="12.0" customHeight="1">
      <c r="A544" s="227">
        <v>233.0</v>
      </c>
      <c r="B544" s="227" t="s">
        <v>5489</v>
      </c>
      <c r="C544" s="227" t="s">
        <v>85</v>
      </c>
      <c r="D544" s="227" t="s">
        <v>5846</v>
      </c>
      <c r="E544" s="227">
        <v>16.0</v>
      </c>
      <c r="F544" s="227">
        <v>30.0</v>
      </c>
      <c r="G544" s="227">
        <v>10.0</v>
      </c>
      <c r="H544" s="227">
        <v>1.5</v>
      </c>
      <c r="I544" s="227">
        <v>1.5</v>
      </c>
      <c r="J544" s="227">
        <v>9.0</v>
      </c>
      <c r="K544" s="227">
        <v>3.0</v>
      </c>
      <c r="L544" s="227">
        <v>9.0</v>
      </c>
      <c r="M544" s="227">
        <v>2.0</v>
      </c>
      <c r="N544" s="227">
        <v>0.0</v>
      </c>
      <c r="O544" s="227">
        <v>0.0</v>
      </c>
      <c r="P544" s="227">
        <v>2.0</v>
      </c>
      <c r="Q544" s="227">
        <v>4.4</v>
      </c>
      <c r="R544" s="227">
        <v>70.4</v>
      </c>
      <c r="S544" s="227" t="s">
        <v>4631</v>
      </c>
      <c r="T544" s="227"/>
      <c r="U544" s="3" t="str">
        <f t="shared" si="2"/>
        <v>#REF!</v>
      </c>
      <c r="V544" s="227"/>
      <c r="W544" s="227"/>
      <c r="X544" s="227"/>
      <c r="Y544" s="227"/>
      <c r="Z544" s="227"/>
    </row>
    <row r="545" ht="12.0" customHeight="1">
      <c r="A545" s="227">
        <v>235.0</v>
      </c>
      <c r="B545" s="227" t="s">
        <v>5263</v>
      </c>
      <c r="C545" s="227" t="s">
        <v>66</v>
      </c>
      <c r="D545" s="227" t="s">
        <v>5847</v>
      </c>
      <c r="E545" s="227">
        <v>16.0</v>
      </c>
      <c r="F545" s="227">
        <v>25.0</v>
      </c>
      <c r="G545" s="227">
        <v>17.0</v>
      </c>
      <c r="H545" s="227">
        <v>11.0</v>
      </c>
      <c r="I545" s="227">
        <v>3.0</v>
      </c>
      <c r="J545" s="227">
        <v>25.0</v>
      </c>
      <c r="K545" s="227">
        <v>17.0</v>
      </c>
      <c r="L545" s="227">
        <v>0.0</v>
      </c>
      <c r="M545" s="227">
        <v>0.0</v>
      </c>
      <c r="N545" s="227">
        <v>0.0</v>
      </c>
      <c r="O545" s="227">
        <v>0.0</v>
      </c>
      <c r="P545" s="227">
        <v>0.0</v>
      </c>
      <c r="Q545" s="227">
        <v>4.4</v>
      </c>
      <c r="R545" s="227">
        <v>70.0</v>
      </c>
      <c r="S545" s="227" t="s">
        <v>4632</v>
      </c>
      <c r="T545" s="227"/>
      <c r="U545" s="3" t="str">
        <f t="shared" si="2"/>
        <v>#REF!</v>
      </c>
      <c r="V545" s="227"/>
      <c r="W545" s="227"/>
      <c r="X545" s="227"/>
      <c r="Y545" s="227"/>
      <c r="Z545" s="227"/>
    </row>
    <row r="546" ht="12.0" customHeight="1">
      <c r="A546" s="227">
        <v>235.0</v>
      </c>
      <c r="B546" s="227" t="s">
        <v>5094</v>
      </c>
      <c r="C546" s="227" t="s">
        <v>111</v>
      </c>
      <c r="D546" s="227" t="s">
        <v>5847</v>
      </c>
      <c r="E546" s="227">
        <v>9.0</v>
      </c>
      <c r="F546" s="227">
        <v>28.0</v>
      </c>
      <c r="G546" s="227">
        <v>14.0</v>
      </c>
      <c r="H546" s="227">
        <v>6.5</v>
      </c>
      <c r="I546" s="227">
        <v>3.0</v>
      </c>
      <c r="J546" s="227">
        <v>15.0</v>
      </c>
      <c r="K546" s="227">
        <v>11.0</v>
      </c>
      <c r="L546" s="227">
        <v>1.0</v>
      </c>
      <c r="M546" s="227">
        <v>1.0</v>
      </c>
      <c r="N546" s="227">
        <v>0.0</v>
      </c>
      <c r="O546" s="227">
        <v>0.0</v>
      </c>
      <c r="P546" s="227">
        <v>1.0</v>
      </c>
      <c r="Q546" s="227">
        <v>7.8</v>
      </c>
      <c r="R546" s="227">
        <v>70.0</v>
      </c>
      <c r="S546" s="227" t="s">
        <v>4632</v>
      </c>
      <c r="T546" s="227"/>
      <c r="U546" s="3" t="str">
        <f t="shared" si="2"/>
        <v>#REF!</v>
      </c>
      <c r="V546" s="227"/>
      <c r="W546" s="227"/>
      <c r="X546" s="227"/>
      <c r="Y546" s="227"/>
      <c r="Z546" s="227"/>
    </row>
    <row r="547" ht="12.0" customHeight="1">
      <c r="A547" s="227">
        <v>235.0</v>
      </c>
      <c r="B547" s="227" t="s">
        <v>5722</v>
      </c>
      <c r="C547" s="227" t="s">
        <v>41</v>
      </c>
      <c r="D547" s="227" t="s">
        <v>5848</v>
      </c>
      <c r="E547" s="227">
        <v>14.0</v>
      </c>
      <c r="F547" s="227">
        <v>42.0</v>
      </c>
      <c r="G547" s="227">
        <v>13.0</v>
      </c>
      <c r="H547" s="227">
        <v>10.5</v>
      </c>
      <c r="I547" s="227">
        <v>0.0</v>
      </c>
      <c r="J547" s="227">
        <v>0.0</v>
      </c>
      <c r="K547" s="227">
        <v>2.0</v>
      </c>
      <c r="L547" s="227">
        <v>6.0</v>
      </c>
      <c r="M547" s="227">
        <v>1.0</v>
      </c>
      <c r="N547" s="227">
        <v>0.0</v>
      </c>
      <c r="O547" s="227">
        <v>0.0</v>
      </c>
      <c r="P547" s="227">
        <v>0.0</v>
      </c>
      <c r="Q547" s="227">
        <v>5.0</v>
      </c>
      <c r="R547" s="227">
        <v>70.0</v>
      </c>
      <c r="S547" s="227" t="s">
        <v>4631</v>
      </c>
      <c r="T547" s="227"/>
      <c r="U547" s="3" t="str">
        <f t="shared" si="2"/>
        <v>#REF!</v>
      </c>
      <c r="V547" s="227"/>
      <c r="W547" s="227"/>
      <c r="X547" s="227"/>
      <c r="Y547" s="227"/>
      <c r="Z547" s="227"/>
    </row>
    <row r="548" ht="12.0" customHeight="1">
      <c r="A548" s="227">
        <v>235.0</v>
      </c>
      <c r="B548" s="227" t="s">
        <v>5093</v>
      </c>
      <c r="C548" s="227" t="s">
        <v>81</v>
      </c>
      <c r="D548" s="227" t="s">
        <v>5844</v>
      </c>
      <c r="E548" s="227">
        <v>13.0</v>
      </c>
      <c r="F548" s="227">
        <v>47.0</v>
      </c>
      <c r="G548" s="227">
        <v>25.0</v>
      </c>
      <c r="H548" s="227">
        <v>3.5</v>
      </c>
      <c r="I548" s="227">
        <v>0.0</v>
      </c>
      <c r="J548" s="227">
        <v>0.0</v>
      </c>
      <c r="K548" s="227">
        <v>0.0</v>
      </c>
      <c r="L548" s="227">
        <v>1.0</v>
      </c>
      <c r="M548" s="227">
        <v>1.0</v>
      </c>
      <c r="N548" s="227">
        <v>0.0</v>
      </c>
      <c r="O548" s="227">
        <v>1.0</v>
      </c>
      <c r="P548" s="227">
        <v>0.0</v>
      </c>
      <c r="Q548" s="227">
        <v>5.4</v>
      </c>
      <c r="R548" s="227">
        <v>70.0</v>
      </c>
      <c r="S548" s="227" t="s">
        <v>4630</v>
      </c>
      <c r="T548" s="227"/>
      <c r="U548" s="3" t="str">
        <f t="shared" si="2"/>
        <v>#REF!</v>
      </c>
      <c r="V548" s="227"/>
      <c r="W548" s="227"/>
      <c r="X548" s="227"/>
      <c r="Y548" s="227"/>
      <c r="Z548" s="227"/>
    </row>
    <row r="549" ht="12.0" customHeight="1">
      <c r="A549" s="227">
        <v>239.0</v>
      </c>
      <c r="B549" s="227" t="s">
        <v>5511</v>
      </c>
      <c r="C549" s="227" t="s">
        <v>2564</v>
      </c>
      <c r="D549" s="227" t="s">
        <v>5846</v>
      </c>
      <c r="E549" s="227">
        <v>15.0</v>
      </c>
      <c r="F549" s="227">
        <v>35.0</v>
      </c>
      <c r="G549" s="227">
        <v>13.0</v>
      </c>
      <c r="H549" s="227">
        <v>0.0</v>
      </c>
      <c r="I549" s="227">
        <v>0.0</v>
      </c>
      <c r="J549" s="227">
        <v>0.0</v>
      </c>
      <c r="K549" s="227">
        <v>0.0</v>
      </c>
      <c r="L549" s="227">
        <v>19.0</v>
      </c>
      <c r="M549" s="227">
        <v>1.0</v>
      </c>
      <c r="N549" s="227">
        <v>0.0</v>
      </c>
      <c r="O549" s="227">
        <v>0.0</v>
      </c>
      <c r="P549" s="227">
        <v>1.0</v>
      </c>
      <c r="Q549" s="227">
        <v>4.6</v>
      </c>
      <c r="R549" s="227">
        <v>69.5</v>
      </c>
      <c r="S549" s="227" t="s">
        <v>4631</v>
      </c>
      <c r="T549" s="227"/>
      <c r="U549" s="3" t="str">
        <f t="shared" si="2"/>
        <v>#REF!</v>
      </c>
      <c r="V549" s="227"/>
      <c r="W549" s="227"/>
      <c r="X549" s="227"/>
      <c r="Y549" s="227"/>
      <c r="Z549" s="227"/>
    </row>
    <row r="550" ht="12.0" customHeight="1">
      <c r="A550" s="227">
        <v>239.0</v>
      </c>
      <c r="B550" s="227" t="s">
        <v>5097</v>
      </c>
      <c r="C550" s="227" t="s">
        <v>2564</v>
      </c>
      <c r="D550" s="227" t="s">
        <v>5844</v>
      </c>
      <c r="E550" s="227">
        <v>15.0</v>
      </c>
      <c r="F550" s="227">
        <v>44.0</v>
      </c>
      <c r="G550" s="227">
        <v>30.0</v>
      </c>
      <c r="H550" s="227">
        <v>4.5</v>
      </c>
      <c r="I550" s="227">
        <v>0.0</v>
      </c>
      <c r="J550" s="227">
        <v>0.0</v>
      </c>
      <c r="K550" s="227">
        <v>1.0</v>
      </c>
      <c r="L550" s="227">
        <v>2.0</v>
      </c>
      <c r="M550" s="227">
        <v>0.0</v>
      </c>
      <c r="N550" s="227">
        <v>0.0</v>
      </c>
      <c r="O550" s="227">
        <v>1.0</v>
      </c>
      <c r="P550" s="227">
        <v>0.0</v>
      </c>
      <c r="Q550" s="227">
        <v>4.6</v>
      </c>
      <c r="R550" s="227">
        <v>69.5</v>
      </c>
      <c r="S550" s="227" t="s">
        <v>4630</v>
      </c>
      <c r="T550" s="227"/>
      <c r="U550" s="3" t="str">
        <f t="shared" si="2"/>
        <v>#REF!</v>
      </c>
      <c r="V550" s="227"/>
      <c r="W550" s="227"/>
      <c r="X550" s="227"/>
      <c r="Y550" s="227"/>
      <c r="Z550" s="227"/>
    </row>
    <row r="551" ht="12.0" customHeight="1">
      <c r="A551" s="227">
        <v>239.0</v>
      </c>
      <c r="B551" s="227" t="s">
        <v>5726</v>
      </c>
      <c r="C551" s="227" t="s">
        <v>58</v>
      </c>
      <c r="D551" s="227" t="s">
        <v>5846</v>
      </c>
      <c r="E551" s="227">
        <v>15.0</v>
      </c>
      <c r="F551" s="227">
        <v>50.0</v>
      </c>
      <c r="G551" s="227">
        <v>11.0</v>
      </c>
      <c r="H551" s="227">
        <v>0.0</v>
      </c>
      <c r="I551" s="227">
        <v>0.0</v>
      </c>
      <c r="J551" s="227">
        <v>0.0</v>
      </c>
      <c r="K551" s="227">
        <v>0.0</v>
      </c>
      <c r="L551" s="227">
        <v>5.0</v>
      </c>
      <c r="M551" s="227">
        <v>0.0</v>
      </c>
      <c r="N551" s="227">
        <v>2.0</v>
      </c>
      <c r="O551" s="227">
        <v>1.0</v>
      </c>
      <c r="P551" s="227">
        <v>0.0</v>
      </c>
      <c r="Q551" s="227">
        <v>4.6</v>
      </c>
      <c r="R551" s="227">
        <v>69.5</v>
      </c>
      <c r="S551" s="227" t="s">
        <v>4631</v>
      </c>
      <c r="T551" s="227"/>
      <c r="U551" s="3" t="str">
        <f t="shared" si="2"/>
        <v>#REF!</v>
      </c>
      <c r="V551" s="227"/>
      <c r="W551" s="227"/>
      <c r="X551" s="227"/>
      <c r="Y551" s="227"/>
      <c r="Z551" s="227"/>
    </row>
    <row r="552" ht="12.0" customHeight="1">
      <c r="A552" s="227">
        <v>242.0</v>
      </c>
      <c r="B552" s="227" t="s">
        <v>5451</v>
      </c>
      <c r="C552" s="227" t="s">
        <v>27</v>
      </c>
      <c r="D552" s="227" t="s">
        <v>5846</v>
      </c>
      <c r="E552" s="227">
        <v>15.0</v>
      </c>
      <c r="F552" s="227">
        <v>50.0</v>
      </c>
      <c r="G552" s="227">
        <v>12.0</v>
      </c>
      <c r="H552" s="227">
        <v>2.0</v>
      </c>
      <c r="I552" s="227">
        <v>0.0</v>
      </c>
      <c r="J552" s="227">
        <v>0.0</v>
      </c>
      <c r="K552" s="227">
        <v>0.0</v>
      </c>
      <c r="L552" s="227">
        <v>11.0</v>
      </c>
      <c r="M552" s="227">
        <v>0.0</v>
      </c>
      <c r="N552" s="227">
        <v>0.0</v>
      </c>
      <c r="O552" s="227">
        <v>0.0</v>
      </c>
      <c r="P552" s="227">
        <v>0.0</v>
      </c>
      <c r="Q552" s="227">
        <v>4.6</v>
      </c>
      <c r="R552" s="227">
        <v>69.0</v>
      </c>
      <c r="S552" s="227" t="s">
        <v>4631</v>
      </c>
      <c r="T552" s="227"/>
      <c r="U552" s="3" t="str">
        <f t="shared" si="2"/>
        <v>#REF!</v>
      </c>
      <c r="V552" s="227"/>
      <c r="W552" s="227"/>
      <c r="X552" s="227"/>
      <c r="Y552" s="227"/>
      <c r="Z552" s="227"/>
    </row>
    <row r="553" ht="12.0" customHeight="1">
      <c r="A553" s="227">
        <v>243.0</v>
      </c>
      <c r="B553" s="227" t="s">
        <v>5186</v>
      </c>
      <c r="C553" s="227" t="s">
        <v>50</v>
      </c>
      <c r="D553" s="227" t="s">
        <v>5850</v>
      </c>
      <c r="E553" s="227">
        <v>16.0</v>
      </c>
      <c r="F553" s="227">
        <v>23.0</v>
      </c>
      <c r="G553" s="227">
        <v>13.0</v>
      </c>
      <c r="H553" s="227">
        <v>9.0</v>
      </c>
      <c r="I553" s="227">
        <v>5.0</v>
      </c>
      <c r="J553" s="227">
        <v>44.5</v>
      </c>
      <c r="K553" s="227">
        <v>9.0</v>
      </c>
      <c r="L553" s="227">
        <v>7.0</v>
      </c>
      <c r="M553" s="227">
        <v>0.0</v>
      </c>
      <c r="N553" s="227">
        <v>0.0</v>
      </c>
      <c r="O553" s="227">
        <v>0.0</v>
      </c>
      <c r="P553" s="227">
        <v>0.0</v>
      </c>
      <c r="Q553" s="227">
        <v>4.3</v>
      </c>
      <c r="R553" s="227">
        <v>68.95</v>
      </c>
      <c r="S553" s="227" t="s">
        <v>4632</v>
      </c>
      <c r="T553" s="227"/>
      <c r="U553" s="3" t="str">
        <f t="shared" si="2"/>
        <v>#REF!</v>
      </c>
      <c r="V553" s="227"/>
      <c r="W553" s="227"/>
      <c r="X553" s="227"/>
      <c r="Y553" s="227"/>
      <c r="Z553" s="227"/>
    </row>
    <row r="554" ht="12.0" customHeight="1">
      <c r="A554" s="227">
        <v>244.0</v>
      </c>
      <c r="B554" s="227" t="s">
        <v>5707</v>
      </c>
      <c r="C554" s="227" t="s">
        <v>107</v>
      </c>
      <c r="D554" s="227" t="s">
        <v>5849</v>
      </c>
      <c r="E554" s="227">
        <v>16.0</v>
      </c>
      <c r="F554" s="227">
        <v>45.0</v>
      </c>
      <c r="G554" s="227">
        <v>11.0</v>
      </c>
      <c r="H554" s="227">
        <v>2.5</v>
      </c>
      <c r="I554" s="227">
        <v>1.0</v>
      </c>
      <c r="J554" s="227">
        <v>8.0</v>
      </c>
      <c r="K554" s="227">
        <v>1.0</v>
      </c>
      <c r="L554" s="227">
        <v>6.0</v>
      </c>
      <c r="M554" s="227">
        <v>1.0</v>
      </c>
      <c r="N554" s="227">
        <v>1.0</v>
      </c>
      <c r="O554" s="227">
        <v>0.0</v>
      </c>
      <c r="P554" s="227">
        <v>0.0</v>
      </c>
      <c r="Q554" s="227">
        <v>4.3</v>
      </c>
      <c r="R554" s="227">
        <v>68.8</v>
      </c>
      <c r="S554" s="227" t="s">
        <v>4631</v>
      </c>
      <c r="T554" s="227"/>
      <c r="U554" s="3" t="str">
        <f t="shared" si="2"/>
        <v>#REF!</v>
      </c>
      <c r="V554" s="227"/>
      <c r="W554" s="227"/>
      <c r="X554" s="227"/>
      <c r="Y554" s="227"/>
      <c r="Z554" s="227"/>
    </row>
    <row r="555" ht="12.0" customHeight="1">
      <c r="A555" s="227">
        <v>245.0</v>
      </c>
      <c r="B555" s="227" t="s">
        <v>5336</v>
      </c>
      <c r="C555" s="227" t="s">
        <v>66</v>
      </c>
      <c r="D555" s="227" t="s">
        <v>5847</v>
      </c>
      <c r="E555" s="227">
        <v>16.0</v>
      </c>
      <c r="F555" s="227">
        <v>19.0</v>
      </c>
      <c r="G555" s="227">
        <v>9.0</v>
      </c>
      <c r="H555" s="227">
        <v>4.0</v>
      </c>
      <c r="I555" s="227">
        <v>5.0</v>
      </c>
      <c r="J555" s="227">
        <v>17.0</v>
      </c>
      <c r="K555" s="227">
        <v>20.0</v>
      </c>
      <c r="L555" s="227">
        <v>0.0</v>
      </c>
      <c r="M555" s="227">
        <v>0.0</v>
      </c>
      <c r="N555" s="227">
        <v>3.0</v>
      </c>
      <c r="O555" s="227">
        <v>0.0</v>
      </c>
      <c r="P555" s="227">
        <v>0.0</v>
      </c>
      <c r="Q555" s="227">
        <v>4.3</v>
      </c>
      <c r="R555" s="227">
        <v>68.2</v>
      </c>
      <c r="S555" s="227" t="s">
        <v>4632</v>
      </c>
      <c r="T555" s="227"/>
      <c r="U555" s="3" t="str">
        <f t="shared" si="2"/>
        <v>#REF!</v>
      </c>
      <c r="V555" s="227"/>
      <c r="W555" s="227"/>
      <c r="X555" s="227"/>
      <c r="Y555" s="227"/>
      <c r="Z555" s="227"/>
    </row>
    <row r="556" ht="12.0" customHeight="1">
      <c r="A556" s="227">
        <v>245.0</v>
      </c>
      <c r="B556" s="227" t="s">
        <v>5024</v>
      </c>
      <c r="C556" s="227" t="s">
        <v>53</v>
      </c>
      <c r="D556" s="227" t="s">
        <v>5846</v>
      </c>
      <c r="E556" s="227">
        <v>15.0</v>
      </c>
      <c r="F556" s="227">
        <v>49.0</v>
      </c>
      <c r="G556" s="227">
        <v>14.0</v>
      </c>
      <c r="H556" s="227">
        <v>2.0</v>
      </c>
      <c r="I556" s="227">
        <v>1.0</v>
      </c>
      <c r="J556" s="227">
        <v>12.0</v>
      </c>
      <c r="K556" s="227">
        <v>3.0</v>
      </c>
      <c r="L556" s="227">
        <v>4.0</v>
      </c>
      <c r="M556" s="227">
        <v>0.0</v>
      </c>
      <c r="N556" s="227">
        <v>0.0</v>
      </c>
      <c r="O556" s="227">
        <v>0.0</v>
      </c>
      <c r="P556" s="227">
        <v>0.0</v>
      </c>
      <c r="Q556" s="227">
        <v>4.5</v>
      </c>
      <c r="R556" s="227">
        <v>68.2</v>
      </c>
      <c r="S556" s="227" t="s">
        <v>4631</v>
      </c>
      <c r="T556" s="227"/>
      <c r="U556" s="3" t="str">
        <f t="shared" si="2"/>
        <v>#REF!</v>
      </c>
      <c r="V556" s="227"/>
      <c r="W556" s="227"/>
      <c r="X556" s="227"/>
      <c r="Y556" s="227"/>
      <c r="Z556" s="227"/>
    </row>
    <row r="557" ht="12.0" customHeight="1">
      <c r="A557" s="227">
        <v>247.0</v>
      </c>
      <c r="B557" s="227" t="s">
        <v>5092</v>
      </c>
      <c r="C557" s="227" t="s">
        <v>99</v>
      </c>
      <c r="D557" s="227" t="s">
        <v>5845</v>
      </c>
      <c r="E557" s="227">
        <v>16.0</v>
      </c>
      <c r="F557" s="227">
        <v>43.0</v>
      </c>
      <c r="G557" s="227">
        <v>18.0</v>
      </c>
      <c r="H557" s="227">
        <v>7.0</v>
      </c>
      <c r="I557" s="227">
        <v>1.5</v>
      </c>
      <c r="J557" s="227">
        <v>6.0</v>
      </c>
      <c r="K557" s="227">
        <v>3.0</v>
      </c>
      <c r="L557" s="227">
        <v>2.0</v>
      </c>
      <c r="M557" s="227">
        <v>0.0</v>
      </c>
      <c r="N557" s="227">
        <v>0.0</v>
      </c>
      <c r="O557" s="227">
        <v>0.0</v>
      </c>
      <c r="P557" s="227">
        <v>0.0</v>
      </c>
      <c r="Q557" s="227">
        <v>4.2</v>
      </c>
      <c r="R557" s="227">
        <v>67.6</v>
      </c>
      <c r="S557" s="227" t="s">
        <v>4630</v>
      </c>
      <c r="T557" s="227"/>
      <c r="U557" s="3" t="str">
        <f t="shared" si="2"/>
        <v>#REF!</v>
      </c>
      <c r="V557" s="227"/>
      <c r="W557" s="227"/>
      <c r="X557" s="227"/>
      <c r="Y557" s="227"/>
      <c r="Z557" s="227"/>
    </row>
    <row r="558" ht="12.0" customHeight="1">
      <c r="A558" s="227">
        <v>247.0</v>
      </c>
      <c r="B558" s="227" t="s">
        <v>4898</v>
      </c>
      <c r="C558" s="227" t="s">
        <v>31</v>
      </c>
      <c r="D558" s="227" t="s">
        <v>5844</v>
      </c>
      <c r="E558" s="227">
        <v>12.0</v>
      </c>
      <c r="F558" s="227">
        <v>37.0</v>
      </c>
      <c r="G558" s="227">
        <v>17.0</v>
      </c>
      <c r="H558" s="227">
        <v>6.0</v>
      </c>
      <c r="I558" s="227">
        <v>2.0</v>
      </c>
      <c r="J558" s="227">
        <v>21.0</v>
      </c>
      <c r="K558" s="227">
        <v>3.0</v>
      </c>
      <c r="L558" s="227">
        <v>4.0</v>
      </c>
      <c r="M558" s="227">
        <v>0.0</v>
      </c>
      <c r="N558" s="227">
        <v>1.0</v>
      </c>
      <c r="O558" s="227">
        <v>0.0</v>
      </c>
      <c r="P558" s="227">
        <v>0.0</v>
      </c>
      <c r="Q558" s="227">
        <v>5.6</v>
      </c>
      <c r="R558" s="227">
        <v>67.6</v>
      </c>
      <c r="S558" s="227" t="s">
        <v>4630</v>
      </c>
      <c r="T558" s="227"/>
      <c r="U558" s="3" t="str">
        <f t="shared" si="2"/>
        <v>#REF!</v>
      </c>
      <c r="V558" s="227"/>
      <c r="W558" s="227"/>
      <c r="X558" s="227"/>
      <c r="Y558" s="227"/>
      <c r="Z558" s="227"/>
    </row>
    <row r="559" ht="12.0" customHeight="1">
      <c r="A559" s="227">
        <v>249.0</v>
      </c>
      <c r="B559" s="227" t="s">
        <v>5765</v>
      </c>
      <c r="C559" s="227" t="s">
        <v>58</v>
      </c>
      <c r="D559" s="227" t="s">
        <v>5846</v>
      </c>
      <c r="E559" s="227">
        <v>14.0</v>
      </c>
      <c r="F559" s="227">
        <v>41.0</v>
      </c>
      <c r="G559" s="227">
        <v>8.0</v>
      </c>
      <c r="H559" s="227">
        <v>2.5</v>
      </c>
      <c r="I559" s="227">
        <v>0.0</v>
      </c>
      <c r="J559" s="227">
        <v>0.0</v>
      </c>
      <c r="K559" s="227">
        <v>0.0</v>
      </c>
      <c r="L559" s="227">
        <v>5.0</v>
      </c>
      <c r="M559" s="227">
        <v>3.0</v>
      </c>
      <c r="N559" s="227">
        <v>0.0</v>
      </c>
      <c r="O559" s="227">
        <v>0.0</v>
      </c>
      <c r="P559" s="227">
        <v>1.0</v>
      </c>
      <c r="Q559" s="227">
        <v>4.8</v>
      </c>
      <c r="R559" s="227">
        <v>67.5</v>
      </c>
      <c r="S559" s="227" t="s">
        <v>4631</v>
      </c>
      <c r="T559" s="227"/>
      <c r="U559" s="3" t="str">
        <f t="shared" si="2"/>
        <v>#REF!</v>
      </c>
      <c r="V559" s="227"/>
      <c r="W559" s="227"/>
      <c r="X559" s="227"/>
      <c r="Y559" s="227"/>
      <c r="Z559" s="227"/>
    </row>
    <row r="560" ht="12.0" customHeight="1">
      <c r="A560" s="227">
        <v>250.0</v>
      </c>
      <c r="B560" s="227" t="s">
        <v>5540</v>
      </c>
      <c r="C560" s="227" t="s">
        <v>36</v>
      </c>
      <c r="D560" s="227" t="s">
        <v>5846</v>
      </c>
      <c r="E560" s="227">
        <v>16.0</v>
      </c>
      <c r="F560" s="227">
        <v>44.0</v>
      </c>
      <c r="G560" s="227">
        <v>12.0</v>
      </c>
      <c r="H560" s="227">
        <v>1.0</v>
      </c>
      <c r="I560" s="227">
        <v>0.0</v>
      </c>
      <c r="J560" s="227">
        <v>0.0</v>
      </c>
      <c r="K560" s="227">
        <v>0.0</v>
      </c>
      <c r="L560" s="227">
        <v>10.0</v>
      </c>
      <c r="M560" s="227">
        <v>2.0</v>
      </c>
      <c r="N560" s="227">
        <v>0.0</v>
      </c>
      <c r="O560" s="227">
        <v>0.0</v>
      </c>
      <c r="P560" s="227">
        <v>0.0</v>
      </c>
      <c r="Q560" s="227">
        <v>4.2</v>
      </c>
      <c r="R560" s="227">
        <v>67.0</v>
      </c>
      <c r="S560" s="227" t="s">
        <v>4631</v>
      </c>
      <c r="T560" s="227"/>
      <c r="U560" s="3" t="str">
        <f t="shared" si="2"/>
        <v>#REF!</v>
      </c>
      <c r="V560" s="227"/>
      <c r="W560" s="227"/>
      <c r="X560" s="227"/>
      <c r="Y560" s="227"/>
      <c r="Z560" s="227"/>
    </row>
    <row r="561" ht="12.0" customHeight="1">
      <c r="A561" s="227">
        <v>250.0</v>
      </c>
      <c r="B561" s="227" t="s">
        <v>5878</v>
      </c>
      <c r="C561" s="227" t="s">
        <v>95</v>
      </c>
      <c r="D561" s="227" t="s">
        <v>5846</v>
      </c>
      <c r="E561" s="227">
        <v>15.0</v>
      </c>
      <c r="F561" s="227">
        <v>39.0</v>
      </c>
      <c r="G561" s="227">
        <v>10.0</v>
      </c>
      <c r="H561" s="227">
        <v>2.0</v>
      </c>
      <c r="I561" s="227">
        <v>0.0</v>
      </c>
      <c r="J561" s="227">
        <v>0.0</v>
      </c>
      <c r="K561" s="227">
        <v>0.0</v>
      </c>
      <c r="L561" s="227">
        <v>9.0</v>
      </c>
      <c r="M561" s="227">
        <v>2.0</v>
      </c>
      <c r="N561" s="227">
        <v>1.0</v>
      </c>
      <c r="O561" s="227">
        <v>1.0</v>
      </c>
      <c r="P561" s="227">
        <v>0.0</v>
      </c>
      <c r="Q561" s="227">
        <v>4.5</v>
      </c>
      <c r="R561" s="227">
        <v>67.0</v>
      </c>
      <c r="S561" s="227" t="s">
        <v>4631</v>
      </c>
      <c r="T561" s="227"/>
      <c r="U561" s="3" t="str">
        <f t="shared" si="2"/>
        <v>#REF!</v>
      </c>
      <c r="V561" s="227"/>
      <c r="W561" s="227"/>
      <c r="X561" s="227"/>
      <c r="Y561" s="227"/>
      <c r="Z561" s="227"/>
    </row>
    <row r="562" ht="12.0" customHeight="1">
      <c r="A562" s="227">
        <v>252.0</v>
      </c>
      <c r="B562" s="227" t="s">
        <v>5248</v>
      </c>
      <c r="C562" s="227" t="s">
        <v>64</v>
      </c>
      <c r="D562" s="227" t="s">
        <v>5850</v>
      </c>
      <c r="E562" s="227">
        <v>14.0</v>
      </c>
      <c r="F562" s="227">
        <v>34.0</v>
      </c>
      <c r="G562" s="227">
        <v>7.0</v>
      </c>
      <c r="H562" s="227">
        <v>8.5</v>
      </c>
      <c r="I562" s="227">
        <v>3.0</v>
      </c>
      <c r="J562" s="227">
        <v>9.0</v>
      </c>
      <c r="K562" s="227">
        <v>11.0</v>
      </c>
      <c r="L562" s="227">
        <v>0.0</v>
      </c>
      <c r="M562" s="227">
        <v>0.0</v>
      </c>
      <c r="N562" s="227">
        <v>0.0</v>
      </c>
      <c r="O562" s="227">
        <v>1.0</v>
      </c>
      <c r="P562" s="227">
        <v>0.0</v>
      </c>
      <c r="Q562" s="227">
        <v>4.8</v>
      </c>
      <c r="R562" s="227">
        <v>66.9</v>
      </c>
      <c r="S562" s="227" t="s">
        <v>4632</v>
      </c>
      <c r="T562" s="227"/>
      <c r="U562" s="3" t="str">
        <f t="shared" si="2"/>
        <v>#REF!</v>
      </c>
      <c r="V562" s="227"/>
      <c r="W562" s="227"/>
      <c r="X562" s="227"/>
      <c r="Y562" s="227"/>
      <c r="Z562" s="227"/>
    </row>
    <row r="563" ht="12.0" customHeight="1">
      <c r="A563" s="227">
        <v>253.0</v>
      </c>
      <c r="B563" s="227" t="s">
        <v>5321</v>
      </c>
      <c r="C563" s="227" t="s">
        <v>68</v>
      </c>
      <c r="D563" s="227" t="s">
        <v>5850</v>
      </c>
      <c r="E563" s="227">
        <v>14.0</v>
      </c>
      <c r="F563" s="227">
        <v>22.0</v>
      </c>
      <c r="G563" s="227">
        <v>8.0</v>
      </c>
      <c r="H563" s="227">
        <v>10.0</v>
      </c>
      <c r="I563" s="227">
        <v>5.5</v>
      </c>
      <c r="J563" s="227">
        <v>57.0</v>
      </c>
      <c r="K563" s="227">
        <v>9.0</v>
      </c>
      <c r="L563" s="227">
        <v>2.0</v>
      </c>
      <c r="M563" s="227">
        <v>0.0</v>
      </c>
      <c r="N563" s="227">
        <v>1.0</v>
      </c>
      <c r="O563" s="227">
        <v>0.0</v>
      </c>
      <c r="P563" s="227">
        <v>0.0</v>
      </c>
      <c r="Q563" s="227">
        <v>4.8</v>
      </c>
      <c r="R563" s="227">
        <v>66.7</v>
      </c>
      <c r="S563" s="227" t="s">
        <v>4632</v>
      </c>
      <c r="T563" s="227"/>
      <c r="U563" s="3" t="str">
        <f t="shared" si="2"/>
        <v>#REF!</v>
      </c>
      <c r="V563" s="227"/>
      <c r="W563" s="227"/>
      <c r="X563" s="227"/>
      <c r="Y563" s="227"/>
      <c r="Z563" s="227"/>
    </row>
    <row r="564" ht="12.0" customHeight="1">
      <c r="A564" s="227">
        <v>254.0</v>
      </c>
      <c r="B564" s="227" t="s">
        <v>5108</v>
      </c>
      <c r="C564" s="227" t="s">
        <v>81</v>
      </c>
      <c r="D564" s="227" t="s">
        <v>5845</v>
      </c>
      <c r="E564" s="227">
        <v>15.0</v>
      </c>
      <c r="F564" s="227">
        <v>32.0</v>
      </c>
      <c r="G564" s="227">
        <v>18.0</v>
      </c>
      <c r="H564" s="227">
        <v>2.5</v>
      </c>
      <c r="I564" s="227">
        <v>1.0</v>
      </c>
      <c r="J564" s="227">
        <v>9.0</v>
      </c>
      <c r="K564" s="227">
        <v>2.0</v>
      </c>
      <c r="L564" s="227">
        <v>3.0</v>
      </c>
      <c r="M564" s="227">
        <v>1.0</v>
      </c>
      <c r="N564" s="227">
        <v>2.0</v>
      </c>
      <c r="O564" s="227">
        <v>0.0</v>
      </c>
      <c r="P564" s="227">
        <v>1.0</v>
      </c>
      <c r="Q564" s="227">
        <v>4.4</v>
      </c>
      <c r="R564" s="227">
        <v>66.4</v>
      </c>
      <c r="S564" s="227" t="s">
        <v>4630</v>
      </c>
      <c r="T564" s="227"/>
      <c r="U564" s="3" t="str">
        <f t="shared" si="2"/>
        <v>#REF!</v>
      </c>
      <c r="V564" s="227"/>
      <c r="W564" s="227"/>
      <c r="X564" s="227"/>
      <c r="Y564" s="227"/>
      <c r="Z564" s="227"/>
    </row>
    <row r="565" ht="12.0" customHeight="1">
      <c r="A565" s="227">
        <v>255.0</v>
      </c>
      <c r="B565" s="227" t="s">
        <v>5552</v>
      </c>
      <c r="C565" s="227" t="s">
        <v>20</v>
      </c>
      <c r="D565" s="227" t="s">
        <v>5846</v>
      </c>
      <c r="E565" s="227">
        <v>16.0</v>
      </c>
      <c r="F565" s="227">
        <v>37.0</v>
      </c>
      <c r="G565" s="227">
        <v>13.0</v>
      </c>
      <c r="H565" s="227">
        <v>2.5</v>
      </c>
      <c r="I565" s="227">
        <v>0.0</v>
      </c>
      <c r="J565" s="227">
        <v>0.0</v>
      </c>
      <c r="K565" s="227">
        <v>0.0</v>
      </c>
      <c r="L565" s="227">
        <v>11.0</v>
      </c>
      <c r="M565" s="227">
        <v>3.0</v>
      </c>
      <c r="N565" s="227">
        <v>0.0</v>
      </c>
      <c r="O565" s="227">
        <v>0.0</v>
      </c>
      <c r="P565" s="227">
        <v>0.0</v>
      </c>
      <c r="Q565" s="227">
        <v>4.1</v>
      </c>
      <c r="R565" s="227">
        <v>66.0</v>
      </c>
      <c r="S565" s="227" t="s">
        <v>4631</v>
      </c>
      <c r="T565" s="227"/>
      <c r="U565" s="3" t="str">
        <f t="shared" si="2"/>
        <v>#REF!</v>
      </c>
      <c r="V565" s="227"/>
      <c r="W565" s="227"/>
      <c r="X565" s="227"/>
      <c r="Y565" s="227"/>
      <c r="Z565" s="227"/>
    </row>
    <row r="566" ht="12.0" customHeight="1">
      <c r="A566" s="227">
        <v>255.0</v>
      </c>
      <c r="B566" s="227" t="s">
        <v>5589</v>
      </c>
      <c r="C566" s="227" t="s">
        <v>23</v>
      </c>
      <c r="D566" s="227" t="s">
        <v>5846</v>
      </c>
      <c r="E566" s="227">
        <v>15.0</v>
      </c>
      <c r="F566" s="227">
        <v>48.0</v>
      </c>
      <c r="G566" s="227">
        <v>6.0</v>
      </c>
      <c r="H566" s="227">
        <v>2.0</v>
      </c>
      <c r="I566" s="227">
        <v>0.0</v>
      </c>
      <c r="J566" s="227">
        <v>0.0</v>
      </c>
      <c r="K566" s="227">
        <v>0.0</v>
      </c>
      <c r="L566" s="227">
        <v>10.0</v>
      </c>
      <c r="M566" s="227">
        <v>1.0</v>
      </c>
      <c r="N566" s="227">
        <v>0.0</v>
      </c>
      <c r="O566" s="227">
        <v>0.0</v>
      </c>
      <c r="P566" s="227">
        <v>0.0</v>
      </c>
      <c r="Q566" s="227">
        <v>4.4</v>
      </c>
      <c r="R566" s="227">
        <v>66.0</v>
      </c>
      <c r="S566" s="227" t="s">
        <v>4631</v>
      </c>
      <c r="T566" s="227"/>
      <c r="U566" s="3" t="str">
        <f t="shared" si="2"/>
        <v>#REF!</v>
      </c>
      <c r="V566" s="227"/>
      <c r="W566" s="227"/>
      <c r="X566" s="227"/>
      <c r="Y566" s="227"/>
      <c r="Z566" s="227"/>
    </row>
    <row r="567" ht="12.0" customHeight="1">
      <c r="A567" s="227">
        <v>257.0</v>
      </c>
      <c r="B567" s="227" t="s">
        <v>5879</v>
      </c>
      <c r="C567" s="227" t="s">
        <v>77</v>
      </c>
      <c r="D567" s="227" t="s">
        <v>5850</v>
      </c>
      <c r="E567" s="227">
        <v>14.0</v>
      </c>
      <c r="F567" s="227">
        <v>24.0</v>
      </c>
      <c r="G567" s="227">
        <v>9.0</v>
      </c>
      <c r="H567" s="227">
        <v>6.0</v>
      </c>
      <c r="I567" s="227">
        <v>3.5</v>
      </c>
      <c r="J567" s="227">
        <v>23.0</v>
      </c>
      <c r="K567" s="227">
        <v>11.0</v>
      </c>
      <c r="L567" s="227">
        <v>5.0</v>
      </c>
      <c r="M567" s="227">
        <v>0.0</v>
      </c>
      <c r="N567" s="227">
        <v>0.0</v>
      </c>
      <c r="O567" s="227">
        <v>2.0</v>
      </c>
      <c r="P567" s="227">
        <v>0.0</v>
      </c>
      <c r="Q567" s="227">
        <v>4.7</v>
      </c>
      <c r="R567" s="227">
        <v>65.8</v>
      </c>
      <c r="S567" s="227" t="s">
        <v>4632</v>
      </c>
      <c r="T567" s="227"/>
      <c r="U567" s="3" t="str">
        <f t="shared" si="2"/>
        <v>#REF!</v>
      </c>
      <c r="V567" s="227"/>
      <c r="W567" s="227"/>
      <c r="X567" s="227"/>
      <c r="Y567" s="227"/>
      <c r="Z567" s="227"/>
    </row>
    <row r="568" ht="12.0" customHeight="1">
      <c r="A568" s="227">
        <v>258.0</v>
      </c>
      <c r="B568" s="227" t="s">
        <v>5574</v>
      </c>
      <c r="C568" s="227" t="s">
        <v>102</v>
      </c>
      <c r="D568" s="227" t="s">
        <v>5846</v>
      </c>
      <c r="E568" s="227">
        <v>16.0</v>
      </c>
      <c r="F568" s="227">
        <v>35.0</v>
      </c>
      <c r="G568" s="227">
        <v>7.0</v>
      </c>
      <c r="H568" s="227">
        <v>1.0</v>
      </c>
      <c r="I568" s="227">
        <v>1.0</v>
      </c>
      <c r="J568" s="227">
        <v>0.0</v>
      </c>
      <c r="K568" s="227">
        <v>1.0</v>
      </c>
      <c r="L568" s="227">
        <v>17.0</v>
      </c>
      <c r="M568" s="227">
        <v>1.0</v>
      </c>
      <c r="N568" s="227">
        <v>0.0</v>
      </c>
      <c r="O568" s="227">
        <v>1.0</v>
      </c>
      <c r="P568" s="227">
        <v>0.0</v>
      </c>
      <c r="Q568" s="227">
        <v>4.1</v>
      </c>
      <c r="R568" s="227">
        <v>65.5</v>
      </c>
      <c r="S568" s="227" t="s">
        <v>4631</v>
      </c>
      <c r="T568" s="227"/>
      <c r="U568" s="3" t="str">
        <f t="shared" si="2"/>
        <v>#REF!</v>
      </c>
      <c r="V568" s="227"/>
      <c r="W568" s="227"/>
      <c r="X568" s="227"/>
      <c r="Y568" s="227"/>
      <c r="Z568" s="227"/>
    </row>
    <row r="569" ht="12.0" customHeight="1">
      <c r="A569" s="227">
        <v>258.0</v>
      </c>
      <c r="B569" s="227" t="s">
        <v>5087</v>
      </c>
      <c r="C569" s="227" t="s">
        <v>31</v>
      </c>
      <c r="D569" s="227" t="s">
        <v>5845</v>
      </c>
      <c r="E569" s="227">
        <v>16.0</v>
      </c>
      <c r="F569" s="227">
        <v>42.0</v>
      </c>
      <c r="G569" s="227">
        <v>19.0</v>
      </c>
      <c r="H569" s="227">
        <v>8.0</v>
      </c>
      <c r="I569" s="227">
        <v>0.0</v>
      </c>
      <c r="J569" s="227">
        <v>0.0</v>
      </c>
      <c r="K569" s="227">
        <v>0.0</v>
      </c>
      <c r="L569" s="227">
        <v>3.0</v>
      </c>
      <c r="M569" s="227">
        <v>0.0</v>
      </c>
      <c r="N569" s="227">
        <v>0.0</v>
      </c>
      <c r="O569" s="227">
        <v>1.0</v>
      </c>
      <c r="P569" s="227">
        <v>0.0</v>
      </c>
      <c r="Q569" s="227">
        <v>4.1</v>
      </c>
      <c r="R569" s="227">
        <v>65.5</v>
      </c>
      <c r="S569" s="227" t="s">
        <v>4630</v>
      </c>
      <c r="T569" s="227"/>
      <c r="U569" s="3" t="str">
        <f t="shared" si="2"/>
        <v>#REF!</v>
      </c>
      <c r="V569" s="227"/>
      <c r="W569" s="227"/>
      <c r="X569" s="227"/>
      <c r="Y569" s="227"/>
      <c r="Z569" s="227"/>
    </row>
    <row r="570" ht="12.0" customHeight="1">
      <c r="A570" s="227">
        <v>260.0</v>
      </c>
      <c r="B570" s="229" t="s">
        <v>5578</v>
      </c>
      <c r="C570" s="227" t="s">
        <v>107</v>
      </c>
      <c r="D570" s="227" t="s">
        <v>5846</v>
      </c>
      <c r="E570" s="227">
        <v>16.0</v>
      </c>
      <c r="F570" s="227">
        <v>37.0</v>
      </c>
      <c r="G570" s="227">
        <v>10.0</v>
      </c>
      <c r="H570" s="227">
        <v>2.0</v>
      </c>
      <c r="I570" s="227">
        <v>0.0</v>
      </c>
      <c r="J570" s="227">
        <v>0.0</v>
      </c>
      <c r="K570" s="227">
        <v>0.0</v>
      </c>
      <c r="L570" s="227">
        <v>9.0</v>
      </c>
      <c r="M570" s="227">
        <v>2.0</v>
      </c>
      <c r="N570" s="227">
        <v>0.0</v>
      </c>
      <c r="O570" s="227">
        <v>0.0</v>
      </c>
      <c r="P570" s="227">
        <v>1.0</v>
      </c>
      <c r="Q570" s="227">
        <v>4.1</v>
      </c>
      <c r="R570" s="227">
        <v>65.0</v>
      </c>
      <c r="S570" s="227" t="s">
        <v>4631</v>
      </c>
      <c r="T570" s="227"/>
      <c r="U570" s="3" t="str">
        <f t="shared" si="2"/>
        <v>#REF!</v>
      </c>
      <c r="V570" s="227"/>
      <c r="W570" s="227"/>
      <c r="X570" s="227"/>
      <c r="Y570" s="227"/>
      <c r="Z570" s="227"/>
    </row>
    <row r="571" ht="12.0" customHeight="1">
      <c r="A571" s="227">
        <v>261.0</v>
      </c>
      <c r="B571" s="227" t="s">
        <v>5056</v>
      </c>
      <c r="C571" s="227" t="s">
        <v>95</v>
      </c>
      <c r="D571" s="227" t="s">
        <v>5844</v>
      </c>
      <c r="E571" s="227">
        <v>14.0</v>
      </c>
      <c r="F571" s="227">
        <v>26.0</v>
      </c>
      <c r="G571" s="227">
        <v>8.0</v>
      </c>
      <c r="H571" s="227">
        <v>6.5</v>
      </c>
      <c r="I571" s="227">
        <v>5.0</v>
      </c>
      <c r="J571" s="227">
        <v>31.0</v>
      </c>
      <c r="K571" s="227">
        <v>12.0</v>
      </c>
      <c r="L571" s="227">
        <v>0.0</v>
      </c>
      <c r="M571" s="227">
        <v>0.0</v>
      </c>
      <c r="N571" s="227">
        <v>0.0</v>
      </c>
      <c r="O571" s="227">
        <v>1.0</v>
      </c>
      <c r="P571" s="227">
        <v>0.0</v>
      </c>
      <c r="Q571" s="227">
        <v>4.6</v>
      </c>
      <c r="R571" s="227">
        <v>64.6</v>
      </c>
      <c r="S571" s="227" t="s">
        <v>4630</v>
      </c>
      <c r="T571" s="227"/>
      <c r="U571" s="3" t="str">
        <f t="shared" si="2"/>
        <v>#REF!</v>
      </c>
      <c r="V571" s="227"/>
      <c r="W571" s="227"/>
      <c r="X571" s="227"/>
      <c r="Y571" s="227"/>
      <c r="Z571" s="227"/>
    </row>
    <row r="572" ht="12.0" customHeight="1">
      <c r="A572" s="227">
        <v>262.0</v>
      </c>
      <c r="B572" s="227" t="s">
        <v>5492</v>
      </c>
      <c r="C572" s="227" t="s">
        <v>140</v>
      </c>
      <c r="D572" s="227" t="s">
        <v>5846</v>
      </c>
      <c r="E572" s="227">
        <v>13.0</v>
      </c>
      <c r="F572" s="227">
        <v>47.0</v>
      </c>
      <c r="G572" s="227">
        <v>3.0</v>
      </c>
      <c r="H572" s="227">
        <v>1.0</v>
      </c>
      <c r="I572" s="227">
        <v>0.0</v>
      </c>
      <c r="J572" s="227">
        <v>0.0</v>
      </c>
      <c r="K572" s="227">
        <v>0.0</v>
      </c>
      <c r="L572" s="227">
        <v>9.0</v>
      </c>
      <c r="M572" s="227">
        <v>2.0</v>
      </c>
      <c r="N572" s="227">
        <v>0.0</v>
      </c>
      <c r="O572" s="227">
        <v>0.0</v>
      </c>
      <c r="P572" s="227">
        <v>0.0</v>
      </c>
      <c r="Q572" s="227">
        <v>5.0</v>
      </c>
      <c r="R572" s="227">
        <v>64.5</v>
      </c>
      <c r="S572" s="227" t="s">
        <v>4631</v>
      </c>
      <c r="T572" s="227"/>
      <c r="U572" s="3" t="str">
        <f t="shared" si="2"/>
        <v>#REF!</v>
      </c>
      <c r="V572" s="227"/>
      <c r="W572" s="227"/>
      <c r="X572" s="227"/>
      <c r="Y572" s="227"/>
      <c r="Z572" s="227"/>
    </row>
    <row r="573" ht="12.0" customHeight="1">
      <c r="A573" s="227">
        <v>263.0</v>
      </c>
      <c r="B573" s="227" t="s">
        <v>5500</v>
      </c>
      <c r="C573" s="227" t="s">
        <v>85</v>
      </c>
      <c r="D573" s="227" t="s">
        <v>5849</v>
      </c>
      <c r="E573" s="227">
        <v>16.0</v>
      </c>
      <c r="F573" s="227">
        <v>45.0</v>
      </c>
      <c r="G573" s="227">
        <v>23.0</v>
      </c>
      <c r="H573" s="227">
        <v>3.0</v>
      </c>
      <c r="I573" s="227">
        <v>0.0</v>
      </c>
      <c r="J573" s="227">
        <v>0.0</v>
      </c>
      <c r="K573" s="227">
        <v>0.0</v>
      </c>
      <c r="L573" s="227">
        <v>4.0</v>
      </c>
      <c r="M573" s="227">
        <v>0.0</v>
      </c>
      <c r="N573" s="227">
        <v>0.0</v>
      </c>
      <c r="O573" s="227">
        <v>0.0</v>
      </c>
      <c r="P573" s="227">
        <v>0.0</v>
      </c>
      <c r="Q573" s="227">
        <v>4.0</v>
      </c>
      <c r="R573" s="227">
        <v>63.5</v>
      </c>
      <c r="S573" s="227" t="s">
        <v>4631</v>
      </c>
      <c r="T573" s="227"/>
      <c r="U573" s="3" t="str">
        <f t="shared" si="2"/>
        <v>#REF!</v>
      </c>
      <c r="V573" s="227"/>
      <c r="W573" s="227"/>
      <c r="X573" s="227"/>
      <c r="Y573" s="227"/>
      <c r="Z573" s="227"/>
    </row>
    <row r="574" ht="12.0" customHeight="1">
      <c r="A574" s="227">
        <v>264.0</v>
      </c>
      <c r="B574" s="229" t="s">
        <v>4866</v>
      </c>
      <c r="C574" s="227" t="s">
        <v>20</v>
      </c>
      <c r="D574" s="227" t="s">
        <v>5844</v>
      </c>
      <c r="E574" s="227">
        <v>15.0</v>
      </c>
      <c r="F574" s="227">
        <v>25.0</v>
      </c>
      <c r="G574" s="227">
        <v>17.0</v>
      </c>
      <c r="H574" s="227">
        <v>7.5</v>
      </c>
      <c r="I574" s="227">
        <v>4.0</v>
      </c>
      <c r="J574" s="227">
        <v>24.0</v>
      </c>
      <c r="K574" s="227">
        <v>7.0</v>
      </c>
      <c r="L574" s="227">
        <v>2.0</v>
      </c>
      <c r="M574" s="227">
        <v>0.0</v>
      </c>
      <c r="N574" s="227">
        <v>0.0</v>
      </c>
      <c r="O574" s="227">
        <v>1.0</v>
      </c>
      <c r="P574" s="227">
        <v>0.0</v>
      </c>
      <c r="Q574" s="227">
        <v>4.2</v>
      </c>
      <c r="R574" s="227">
        <v>63.4</v>
      </c>
      <c r="S574" s="227" t="s">
        <v>4630</v>
      </c>
      <c r="T574" s="227"/>
      <c r="U574" s="3" t="str">
        <f t="shared" si="2"/>
        <v>#REF!</v>
      </c>
      <c r="V574" s="227"/>
      <c r="W574" s="227"/>
      <c r="X574" s="227"/>
      <c r="Y574" s="227"/>
      <c r="Z574" s="227"/>
    </row>
    <row r="575" ht="12.0" customHeight="1">
      <c r="A575" s="227">
        <v>265.0</v>
      </c>
      <c r="B575" s="227" t="s">
        <v>5091</v>
      </c>
      <c r="C575" s="227" t="s">
        <v>44</v>
      </c>
      <c r="D575" s="227" t="s">
        <v>5847</v>
      </c>
      <c r="E575" s="227">
        <v>16.0</v>
      </c>
      <c r="F575" s="227">
        <v>10.0</v>
      </c>
      <c r="G575" s="227">
        <v>5.0</v>
      </c>
      <c r="H575" s="227">
        <v>9.5</v>
      </c>
      <c r="I575" s="227">
        <v>8.0</v>
      </c>
      <c r="J575" s="227">
        <v>51.0</v>
      </c>
      <c r="K575" s="227">
        <v>20.0</v>
      </c>
      <c r="L575" s="227">
        <v>0.0</v>
      </c>
      <c r="M575" s="227">
        <v>0.0</v>
      </c>
      <c r="N575" s="227">
        <v>0.0</v>
      </c>
      <c r="O575" s="227">
        <v>0.0</v>
      </c>
      <c r="P575" s="227">
        <v>0.0</v>
      </c>
      <c r="Q575" s="227">
        <v>3.9</v>
      </c>
      <c r="R575" s="227">
        <v>63.1</v>
      </c>
      <c r="S575" s="227" t="s">
        <v>4632</v>
      </c>
      <c r="T575" s="227"/>
      <c r="U575" s="3" t="str">
        <f t="shared" si="2"/>
        <v>#REF!</v>
      </c>
      <c r="V575" s="227"/>
      <c r="W575" s="227"/>
      <c r="X575" s="227"/>
      <c r="Y575" s="227"/>
      <c r="Z575" s="227"/>
    </row>
    <row r="576" ht="12.0" customHeight="1">
      <c r="A576" s="227">
        <v>266.0</v>
      </c>
      <c r="B576" s="227" t="s">
        <v>5862</v>
      </c>
      <c r="C576" s="227" t="s">
        <v>70</v>
      </c>
      <c r="D576" s="227" t="s">
        <v>5846</v>
      </c>
      <c r="E576" s="227">
        <v>16.0</v>
      </c>
      <c r="F576" s="227">
        <v>35.0</v>
      </c>
      <c r="G576" s="227">
        <v>7.0</v>
      </c>
      <c r="H576" s="227">
        <v>1.0</v>
      </c>
      <c r="I576" s="227">
        <v>0.5</v>
      </c>
      <c r="J576" s="227">
        <v>4.5</v>
      </c>
      <c r="K576" s="227">
        <v>1.0</v>
      </c>
      <c r="L576" s="227">
        <v>9.0</v>
      </c>
      <c r="M576" s="227">
        <v>0.0</v>
      </c>
      <c r="N576" s="227">
        <v>0.0</v>
      </c>
      <c r="O576" s="227">
        <v>2.0</v>
      </c>
      <c r="P576" s="227">
        <v>1.0</v>
      </c>
      <c r="Q576" s="227">
        <v>3.9</v>
      </c>
      <c r="R576" s="227">
        <v>62.95</v>
      </c>
      <c r="S576" s="227" t="s">
        <v>4631</v>
      </c>
      <c r="T576" s="227"/>
      <c r="U576" s="3" t="str">
        <f t="shared" si="2"/>
        <v>#REF!</v>
      </c>
      <c r="V576" s="227"/>
      <c r="W576" s="227"/>
      <c r="X576" s="227"/>
      <c r="Y576" s="227"/>
      <c r="Z576" s="227"/>
    </row>
    <row r="577" ht="12.0" customHeight="1">
      <c r="A577" s="227">
        <v>267.0</v>
      </c>
      <c r="B577" s="227" t="s">
        <v>5201</v>
      </c>
      <c r="C577" s="227" t="s">
        <v>53</v>
      </c>
      <c r="D577" s="227" t="s">
        <v>5847</v>
      </c>
      <c r="E577" s="227">
        <v>16.0</v>
      </c>
      <c r="F577" s="227">
        <v>15.0</v>
      </c>
      <c r="G577" s="227">
        <v>5.0</v>
      </c>
      <c r="H577" s="227">
        <v>10.5</v>
      </c>
      <c r="I577" s="227">
        <v>6.0</v>
      </c>
      <c r="J577" s="227">
        <v>28.0</v>
      </c>
      <c r="K577" s="227">
        <v>10.0</v>
      </c>
      <c r="L577" s="227">
        <v>1.0</v>
      </c>
      <c r="M577" s="227">
        <v>0.0</v>
      </c>
      <c r="N577" s="227">
        <v>2.0</v>
      </c>
      <c r="O577" s="227">
        <v>1.0</v>
      </c>
      <c r="P577" s="227">
        <v>0.0</v>
      </c>
      <c r="Q577" s="227">
        <v>3.9</v>
      </c>
      <c r="R577" s="227">
        <v>62.8</v>
      </c>
      <c r="S577" s="227" t="s">
        <v>4632</v>
      </c>
      <c r="T577" s="227"/>
      <c r="U577" s="3" t="str">
        <f t="shared" si="2"/>
        <v>#REF!</v>
      </c>
      <c r="V577" s="227"/>
      <c r="W577" s="227"/>
      <c r="X577" s="227"/>
      <c r="Y577" s="227"/>
      <c r="Z577" s="227"/>
    </row>
    <row r="578" ht="12.0" customHeight="1">
      <c r="A578" s="227">
        <v>268.0</v>
      </c>
      <c r="B578" s="227" t="s">
        <v>5100</v>
      </c>
      <c r="C578" s="227" t="s">
        <v>20</v>
      </c>
      <c r="D578" s="227" t="s">
        <v>4630</v>
      </c>
      <c r="E578" s="227">
        <v>14.0</v>
      </c>
      <c r="F578" s="227">
        <v>35.0</v>
      </c>
      <c r="G578" s="227">
        <v>22.0</v>
      </c>
      <c r="H578" s="227">
        <v>7.0</v>
      </c>
      <c r="I578" s="227">
        <v>2.0</v>
      </c>
      <c r="J578" s="227">
        <v>5.0</v>
      </c>
      <c r="K578" s="227">
        <v>2.0</v>
      </c>
      <c r="L578" s="227">
        <v>0.0</v>
      </c>
      <c r="M578" s="227">
        <v>0.0</v>
      </c>
      <c r="N578" s="227">
        <v>1.0</v>
      </c>
      <c r="O578" s="227">
        <v>0.0</v>
      </c>
      <c r="P578" s="227">
        <v>0.0</v>
      </c>
      <c r="Q578" s="227">
        <v>4.5</v>
      </c>
      <c r="R578" s="227">
        <v>62.5</v>
      </c>
      <c r="S578" s="227" t="s">
        <v>4630</v>
      </c>
      <c r="T578" s="227"/>
      <c r="U578" s="3" t="str">
        <f t="shared" si="2"/>
        <v>#REF!</v>
      </c>
      <c r="V578" s="227"/>
      <c r="W578" s="227"/>
      <c r="X578" s="227"/>
      <c r="Y578" s="227"/>
      <c r="Z578" s="227"/>
    </row>
    <row r="579" ht="12.0" customHeight="1">
      <c r="A579" s="227">
        <v>269.0</v>
      </c>
      <c r="B579" s="227" t="s">
        <v>5401</v>
      </c>
      <c r="C579" s="227" t="s">
        <v>23</v>
      </c>
      <c r="D579" s="227" t="s">
        <v>5850</v>
      </c>
      <c r="E579" s="227">
        <v>8.0</v>
      </c>
      <c r="F579" s="227">
        <v>13.0</v>
      </c>
      <c r="G579" s="227">
        <v>9.0</v>
      </c>
      <c r="H579" s="227">
        <v>9.5</v>
      </c>
      <c r="I579" s="227">
        <v>7.0</v>
      </c>
      <c r="J579" s="227">
        <v>51.0</v>
      </c>
      <c r="K579" s="227">
        <v>10.0</v>
      </c>
      <c r="L579" s="227">
        <v>6.0</v>
      </c>
      <c r="M579" s="227">
        <v>0.0</v>
      </c>
      <c r="N579" s="227">
        <v>0.0</v>
      </c>
      <c r="O579" s="227">
        <v>0.0</v>
      </c>
      <c r="P579" s="227">
        <v>0.0</v>
      </c>
      <c r="Q579" s="227">
        <v>7.8</v>
      </c>
      <c r="R579" s="227">
        <v>62.1</v>
      </c>
      <c r="S579" s="227" t="s">
        <v>4632</v>
      </c>
      <c r="T579" s="227"/>
      <c r="U579" s="3" t="str">
        <f t="shared" si="2"/>
        <v>#REF!</v>
      </c>
      <c r="V579" s="227"/>
      <c r="W579" s="227"/>
      <c r="X579" s="227"/>
      <c r="Y579" s="227"/>
      <c r="Z579" s="227"/>
    </row>
    <row r="580" ht="12.0" customHeight="1">
      <c r="A580" s="227">
        <v>269.0</v>
      </c>
      <c r="B580" s="227" t="s">
        <v>4937</v>
      </c>
      <c r="C580" s="227" t="s">
        <v>83</v>
      </c>
      <c r="D580" s="227" t="s">
        <v>5845</v>
      </c>
      <c r="E580" s="227">
        <v>11.0</v>
      </c>
      <c r="F580" s="227">
        <v>40.0</v>
      </c>
      <c r="G580" s="227">
        <v>11.0</v>
      </c>
      <c r="H580" s="227">
        <v>3.0</v>
      </c>
      <c r="I580" s="227">
        <v>2.0</v>
      </c>
      <c r="J580" s="227">
        <v>16.0</v>
      </c>
      <c r="K580" s="227">
        <v>3.0</v>
      </c>
      <c r="L580" s="227">
        <v>2.0</v>
      </c>
      <c r="M580" s="227">
        <v>0.0</v>
      </c>
      <c r="N580" s="227">
        <v>1.0</v>
      </c>
      <c r="O580" s="227">
        <v>0.0</v>
      </c>
      <c r="P580" s="227">
        <v>0.0</v>
      </c>
      <c r="Q580" s="227">
        <v>5.6</v>
      </c>
      <c r="R580" s="227">
        <v>62.1</v>
      </c>
      <c r="S580" s="227" t="s">
        <v>4630</v>
      </c>
      <c r="T580" s="227"/>
      <c r="U580" s="3" t="str">
        <f t="shared" si="2"/>
        <v>#REF!</v>
      </c>
      <c r="V580" s="227"/>
      <c r="W580" s="227"/>
      <c r="X580" s="227"/>
      <c r="Y580" s="227"/>
      <c r="Z580" s="227"/>
    </row>
    <row r="581" ht="12.0" customHeight="1">
      <c r="A581" s="227">
        <v>271.0</v>
      </c>
      <c r="B581" s="227" t="s">
        <v>5080</v>
      </c>
      <c r="C581" s="227" t="s">
        <v>64</v>
      </c>
      <c r="D581" s="227" t="s">
        <v>5845</v>
      </c>
      <c r="E581" s="227">
        <v>16.0</v>
      </c>
      <c r="F581" s="227">
        <v>37.0</v>
      </c>
      <c r="G581" s="227">
        <v>26.0</v>
      </c>
      <c r="H581" s="227">
        <v>4.0</v>
      </c>
      <c r="I581" s="227">
        <v>0.5</v>
      </c>
      <c r="J581" s="227">
        <v>0.5</v>
      </c>
      <c r="K581" s="227">
        <v>3.0</v>
      </c>
      <c r="L581" s="227">
        <v>1.0</v>
      </c>
      <c r="M581" s="227">
        <v>0.0</v>
      </c>
      <c r="N581" s="227">
        <v>1.0</v>
      </c>
      <c r="O581" s="227">
        <v>0.0</v>
      </c>
      <c r="P581" s="227">
        <v>0.0</v>
      </c>
      <c r="Q581" s="227">
        <v>3.9</v>
      </c>
      <c r="R581" s="227">
        <v>62.05</v>
      </c>
      <c r="S581" s="227" t="s">
        <v>4630</v>
      </c>
      <c r="T581" s="227"/>
      <c r="U581" s="3" t="str">
        <f t="shared" si="2"/>
        <v>#REF!</v>
      </c>
      <c r="V581" s="227"/>
      <c r="W581" s="227"/>
      <c r="X581" s="227"/>
      <c r="Y581" s="227"/>
      <c r="Z581" s="227"/>
    </row>
    <row r="582" ht="12.0" customHeight="1">
      <c r="A582" s="227">
        <v>272.0</v>
      </c>
      <c r="B582" s="229" t="s">
        <v>5766</v>
      </c>
      <c r="C582" s="227" t="s">
        <v>123</v>
      </c>
      <c r="D582" s="227" t="s">
        <v>5846</v>
      </c>
      <c r="E582" s="227">
        <v>15.0</v>
      </c>
      <c r="F582" s="227">
        <v>41.0</v>
      </c>
      <c r="G582" s="227">
        <v>12.0</v>
      </c>
      <c r="H582" s="227">
        <v>2.0</v>
      </c>
      <c r="I582" s="227">
        <v>0.0</v>
      </c>
      <c r="J582" s="227">
        <v>0.0</v>
      </c>
      <c r="K582" s="227">
        <v>0.0</v>
      </c>
      <c r="L582" s="227">
        <v>7.0</v>
      </c>
      <c r="M582" s="227">
        <v>0.0</v>
      </c>
      <c r="N582" s="227">
        <v>1.0</v>
      </c>
      <c r="O582" s="227">
        <v>1.0</v>
      </c>
      <c r="P582" s="227">
        <v>0.0</v>
      </c>
      <c r="Q582" s="227">
        <v>4.1</v>
      </c>
      <c r="R582" s="227">
        <v>62.0</v>
      </c>
      <c r="S582" s="227" t="s">
        <v>4631</v>
      </c>
      <c r="T582" s="227"/>
      <c r="U582" s="3" t="str">
        <f t="shared" si="2"/>
        <v>#REF!</v>
      </c>
      <c r="V582" s="227"/>
      <c r="W582" s="227"/>
      <c r="X582" s="227"/>
      <c r="Y582" s="227"/>
      <c r="Z582" s="227"/>
    </row>
    <row r="583" ht="12.0" customHeight="1">
      <c r="A583" s="227">
        <v>272.0</v>
      </c>
      <c r="B583" s="227" t="s">
        <v>5484</v>
      </c>
      <c r="C583" s="227" t="s">
        <v>20</v>
      </c>
      <c r="D583" s="227" t="s">
        <v>5846</v>
      </c>
      <c r="E583" s="227">
        <v>9.0</v>
      </c>
      <c r="F583" s="227">
        <v>27.0</v>
      </c>
      <c r="G583" s="227">
        <v>4.0</v>
      </c>
      <c r="H583" s="227">
        <v>0.0</v>
      </c>
      <c r="I583" s="227">
        <v>0.0</v>
      </c>
      <c r="J583" s="227">
        <v>0.0</v>
      </c>
      <c r="K583" s="227">
        <v>0.0</v>
      </c>
      <c r="L583" s="227">
        <v>9.0</v>
      </c>
      <c r="M583" s="227">
        <v>3.0</v>
      </c>
      <c r="N583" s="227">
        <v>1.0</v>
      </c>
      <c r="O583" s="227">
        <v>0.0</v>
      </c>
      <c r="P583" s="227">
        <v>2.0</v>
      </c>
      <c r="Q583" s="227">
        <v>6.9</v>
      </c>
      <c r="R583" s="227">
        <v>62.0</v>
      </c>
      <c r="S583" s="227" t="s">
        <v>4631</v>
      </c>
      <c r="T583" s="227"/>
      <c r="U583" s="3" t="str">
        <f t="shared" si="2"/>
        <v>#REF!</v>
      </c>
      <c r="V583" s="227"/>
      <c r="W583" s="227"/>
      <c r="X583" s="227"/>
      <c r="Y583" s="227"/>
      <c r="Z583" s="227"/>
    </row>
    <row r="584" ht="12.0" customHeight="1">
      <c r="A584" s="227">
        <v>274.0</v>
      </c>
      <c r="B584" s="227" t="s">
        <v>5379</v>
      </c>
      <c r="C584" s="227" t="s">
        <v>114</v>
      </c>
      <c r="D584" s="227" t="s">
        <v>5847</v>
      </c>
      <c r="E584" s="227">
        <v>13.0</v>
      </c>
      <c r="F584" s="227">
        <v>26.0</v>
      </c>
      <c r="G584" s="227">
        <v>20.0</v>
      </c>
      <c r="H584" s="227">
        <v>4.5</v>
      </c>
      <c r="I584" s="227">
        <v>3.5</v>
      </c>
      <c r="J584" s="227">
        <v>13.5</v>
      </c>
      <c r="K584" s="227">
        <v>6.0</v>
      </c>
      <c r="L584" s="227">
        <v>4.0</v>
      </c>
      <c r="M584" s="227">
        <v>1.0</v>
      </c>
      <c r="N584" s="227">
        <v>0.0</v>
      </c>
      <c r="O584" s="227">
        <v>0.0</v>
      </c>
      <c r="P584" s="227">
        <v>0.0</v>
      </c>
      <c r="Q584" s="227">
        <v>4.8</v>
      </c>
      <c r="R584" s="227">
        <v>61.85</v>
      </c>
      <c r="S584" s="227" t="s">
        <v>4632</v>
      </c>
      <c r="T584" s="227"/>
      <c r="U584" s="3" t="str">
        <f t="shared" si="2"/>
        <v>#REF!</v>
      </c>
      <c r="V584" s="227"/>
      <c r="W584" s="227"/>
      <c r="X584" s="227"/>
      <c r="Y584" s="227"/>
      <c r="Z584" s="227"/>
    </row>
    <row r="585" ht="12.0" customHeight="1">
      <c r="A585" s="227">
        <v>275.0</v>
      </c>
      <c r="B585" s="227" t="s">
        <v>5332</v>
      </c>
      <c r="C585" s="227" t="s">
        <v>123</v>
      </c>
      <c r="D585" s="227" t="s">
        <v>5850</v>
      </c>
      <c r="E585" s="227">
        <v>16.0</v>
      </c>
      <c r="F585" s="227">
        <v>21.0</v>
      </c>
      <c r="G585" s="227">
        <v>20.0</v>
      </c>
      <c r="H585" s="227">
        <v>3.0</v>
      </c>
      <c r="I585" s="227">
        <v>3.0</v>
      </c>
      <c r="J585" s="227">
        <v>17.0</v>
      </c>
      <c r="K585" s="227">
        <v>9.0</v>
      </c>
      <c r="L585" s="227">
        <v>2.0</v>
      </c>
      <c r="M585" s="227">
        <v>0.0</v>
      </c>
      <c r="N585" s="227">
        <v>0.0</v>
      </c>
      <c r="O585" s="227">
        <v>1.0</v>
      </c>
      <c r="P585" s="227">
        <v>0.0</v>
      </c>
      <c r="Q585" s="227">
        <v>3.9</v>
      </c>
      <c r="R585" s="227">
        <v>61.8</v>
      </c>
      <c r="S585" s="227" t="s">
        <v>4632</v>
      </c>
      <c r="T585" s="227"/>
      <c r="U585" s="3" t="str">
        <f t="shared" si="2"/>
        <v>#REF!</v>
      </c>
      <c r="V585" s="227"/>
      <c r="W585" s="227"/>
      <c r="X585" s="227"/>
      <c r="Y585" s="227"/>
      <c r="Z585" s="227"/>
    </row>
    <row r="586" ht="12.0" customHeight="1">
      <c r="A586" s="227">
        <v>276.0</v>
      </c>
      <c r="B586" s="227" t="s">
        <v>5786</v>
      </c>
      <c r="C586" s="227" t="s">
        <v>77</v>
      </c>
      <c r="D586" s="227" t="s">
        <v>5848</v>
      </c>
      <c r="E586" s="227">
        <v>16.0</v>
      </c>
      <c r="F586" s="227">
        <v>37.0</v>
      </c>
      <c r="G586" s="227">
        <v>2.0</v>
      </c>
      <c r="H586" s="227">
        <v>4.0</v>
      </c>
      <c r="I586" s="227">
        <v>2.0</v>
      </c>
      <c r="J586" s="227">
        <v>17.0</v>
      </c>
      <c r="K586" s="227">
        <v>2.0</v>
      </c>
      <c r="L586" s="227">
        <v>3.0</v>
      </c>
      <c r="M586" s="227">
        <v>2.0</v>
      </c>
      <c r="N586" s="227">
        <v>1.0</v>
      </c>
      <c r="O586" s="227">
        <v>0.0</v>
      </c>
      <c r="P586" s="227">
        <v>0.0</v>
      </c>
      <c r="Q586" s="227">
        <v>3.9</v>
      </c>
      <c r="R586" s="227">
        <v>61.7</v>
      </c>
      <c r="S586" s="227" t="s">
        <v>4631</v>
      </c>
      <c r="T586" s="227"/>
      <c r="U586" s="3" t="str">
        <f t="shared" si="2"/>
        <v>#REF!</v>
      </c>
      <c r="V586" s="227"/>
      <c r="W586" s="227"/>
      <c r="X586" s="227"/>
      <c r="Y586" s="227"/>
      <c r="Z586" s="227"/>
    </row>
    <row r="587" ht="12.0" customHeight="1">
      <c r="A587" s="227">
        <v>277.0</v>
      </c>
      <c r="B587" s="227" t="s">
        <v>5152</v>
      </c>
      <c r="C587" s="227" t="s">
        <v>85</v>
      </c>
      <c r="D587" s="227" t="s">
        <v>5850</v>
      </c>
      <c r="E587" s="227">
        <v>15.0</v>
      </c>
      <c r="F587" s="227">
        <v>27.0</v>
      </c>
      <c r="G587" s="227">
        <v>17.0</v>
      </c>
      <c r="H587" s="227">
        <v>3.5</v>
      </c>
      <c r="I587" s="227">
        <v>1.0</v>
      </c>
      <c r="J587" s="227">
        <v>5.0</v>
      </c>
      <c r="K587" s="227">
        <v>7.0</v>
      </c>
      <c r="L587" s="227">
        <v>1.0</v>
      </c>
      <c r="M587" s="227">
        <v>1.0</v>
      </c>
      <c r="N587" s="227">
        <v>1.0</v>
      </c>
      <c r="O587" s="227">
        <v>2.0</v>
      </c>
      <c r="P587" s="227">
        <v>0.0</v>
      </c>
      <c r="Q587" s="227">
        <v>4.1</v>
      </c>
      <c r="R587" s="227">
        <v>61.5</v>
      </c>
      <c r="S587" s="227" t="s">
        <v>4632</v>
      </c>
      <c r="T587" s="227"/>
      <c r="U587" s="3" t="str">
        <f t="shared" si="2"/>
        <v>#REF!</v>
      </c>
      <c r="V587" s="227"/>
      <c r="W587" s="227"/>
      <c r="X587" s="227"/>
      <c r="Y587" s="227"/>
      <c r="Z587" s="227"/>
    </row>
    <row r="588" ht="12.0" customHeight="1">
      <c r="A588" s="227">
        <v>277.0</v>
      </c>
      <c r="B588" s="227" t="s">
        <v>4875</v>
      </c>
      <c r="C588" s="227" t="s">
        <v>123</v>
      </c>
      <c r="D588" s="227" t="s">
        <v>5844</v>
      </c>
      <c r="E588" s="227">
        <v>16.0</v>
      </c>
      <c r="F588" s="227">
        <v>31.0</v>
      </c>
      <c r="G588" s="227">
        <v>16.0</v>
      </c>
      <c r="H588" s="227">
        <v>3.5</v>
      </c>
      <c r="I588" s="227">
        <v>0.0</v>
      </c>
      <c r="J588" s="227">
        <v>0.0</v>
      </c>
      <c r="K588" s="227">
        <v>2.0</v>
      </c>
      <c r="L588" s="227">
        <v>2.0</v>
      </c>
      <c r="M588" s="227">
        <v>1.0</v>
      </c>
      <c r="N588" s="227">
        <v>1.0</v>
      </c>
      <c r="O588" s="227">
        <v>1.0</v>
      </c>
      <c r="P588" s="227">
        <v>1.0</v>
      </c>
      <c r="Q588" s="227">
        <v>3.8</v>
      </c>
      <c r="R588" s="227">
        <v>61.5</v>
      </c>
      <c r="S588" s="227" t="s">
        <v>4630</v>
      </c>
      <c r="T588" s="227"/>
      <c r="U588" s="3" t="str">
        <f t="shared" si="2"/>
        <v>#REF!</v>
      </c>
      <c r="V588" s="227"/>
      <c r="W588" s="227"/>
      <c r="X588" s="227"/>
      <c r="Y588" s="227"/>
      <c r="Z588" s="227"/>
    </row>
    <row r="589" ht="12.0" customHeight="1">
      <c r="A589" s="227">
        <v>279.0</v>
      </c>
      <c r="B589" s="227" t="s">
        <v>5181</v>
      </c>
      <c r="C589" s="227" t="s">
        <v>102</v>
      </c>
      <c r="D589" s="227" t="s">
        <v>5852</v>
      </c>
      <c r="E589" s="227">
        <v>16.0</v>
      </c>
      <c r="F589" s="227">
        <v>22.0</v>
      </c>
      <c r="G589" s="227">
        <v>12.0</v>
      </c>
      <c r="H589" s="227">
        <v>7.0</v>
      </c>
      <c r="I589" s="227">
        <v>5.5</v>
      </c>
      <c r="J589" s="227">
        <v>33.0</v>
      </c>
      <c r="K589" s="227">
        <v>9.0</v>
      </c>
      <c r="L589" s="227">
        <v>3.0</v>
      </c>
      <c r="M589" s="227">
        <v>0.0</v>
      </c>
      <c r="N589" s="227">
        <v>0.0</v>
      </c>
      <c r="O589" s="227">
        <v>0.0</v>
      </c>
      <c r="P589" s="227">
        <v>0.0</v>
      </c>
      <c r="Q589" s="227">
        <v>3.8</v>
      </c>
      <c r="R589" s="227">
        <v>61.3</v>
      </c>
      <c r="S589" s="227" t="s">
        <v>4632</v>
      </c>
      <c r="T589" s="227"/>
      <c r="U589" s="3" t="str">
        <f t="shared" si="2"/>
        <v>#REF!</v>
      </c>
      <c r="V589" s="227"/>
      <c r="W589" s="227"/>
      <c r="X589" s="227"/>
      <c r="Y589" s="227"/>
      <c r="Z589" s="227"/>
    </row>
    <row r="590" ht="12.0" customHeight="1">
      <c r="A590" s="227">
        <v>280.0</v>
      </c>
      <c r="B590" s="227" t="s">
        <v>5546</v>
      </c>
      <c r="C590" s="227" t="s">
        <v>68</v>
      </c>
      <c r="D590" s="227" t="s">
        <v>5846</v>
      </c>
      <c r="E590" s="227">
        <v>13.0</v>
      </c>
      <c r="F590" s="227">
        <v>39.0</v>
      </c>
      <c r="G590" s="227">
        <v>2.0</v>
      </c>
      <c r="H590" s="227">
        <v>0.0</v>
      </c>
      <c r="I590" s="227">
        <v>0.0</v>
      </c>
      <c r="J590" s="227">
        <v>0.0</v>
      </c>
      <c r="K590" s="227">
        <v>0.0</v>
      </c>
      <c r="L590" s="227">
        <v>12.0</v>
      </c>
      <c r="M590" s="227">
        <v>2.0</v>
      </c>
      <c r="N590" s="227">
        <v>0.0</v>
      </c>
      <c r="O590" s="227">
        <v>1.0</v>
      </c>
      <c r="P590" s="227">
        <v>0.0</v>
      </c>
      <c r="Q590" s="227">
        <v>4.7</v>
      </c>
      <c r="R590" s="227">
        <v>61.0</v>
      </c>
      <c r="S590" s="227" t="s">
        <v>4631</v>
      </c>
      <c r="T590" s="227"/>
      <c r="U590" s="3" t="str">
        <f t="shared" si="2"/>
        <v>#REF!</v>
      </c>
      <c r="V590" s="227"/>
      <c r="W590" s="227"/>
      <c r="X590" s="227"/>
      <c r="Y590" s="227"/>
      <c r="Z590" s="227"/>
    </row>
    <row r="591" ht="12.0" customHeight="1">
      <c r="A591" s="227">
        <v>280.0</v>
      </c>
      <c r="B591" s="227" t="s">
        <v>5624</v>
      </c>
      <c r="C591" s="227" t="s">
        <v>77</v>
      </c>
      <c r="D591" s="227" t="s">
        <v>5846</v>
      </c>
      <c r="E591" s="227">
        <v>12.0</v>
      </c>
      <c r="F591" s="227">
        <v>26.0</v>
      </c>
      <c r="G591" s="227">
        <v>2.0</v>
      </c>
      <c r="H591" s="227">
        <v>1.0</v>
      </c>
      <c r="I591" s="227">
        <v>0.0</v>
      </c>
      <c r="J591" s="227">
        <v>0.0</v>
      </c>
      <c r="K591" s="227">
        <v>0.0</v>
      </c>
      <c r="L591" s="227">
        <v>9.0</v>
      </c>
      <c r="M591" s="227">
        <v>3.0</v>
      </c>
      <c r="N591" s="227">
        <v>0.0</v>
      </c>
      <c r="O591" s="227">
        <v>1.0</v>
      </c>
      <c r="P591" s="227">
        <v>2.0</v>
      </c>
      <c r="Q591" s="227">
        <v>5.1</v>
      </c>
      <c r="R591" s="227">
        <v>61.0</v>
      </c>
      <c r="S591" s="227" t="s">
        <v>4631</v>
      </c>
      <c r="T591" s="227"/>
      <c r="U591" s="3" t="str">
        <f t="shared" si="2"/>
        <v>#REF!</v>
      </c>
      <c r="V591" s="227"/>
      <c r="W591" s="227"/>
      <c r="X591" s="227"/>
      <c r="Y591" s="227"/>
      <c r="Z591" s="227"/>
    </row>
    <row r="592" ht="12.0" customHeight="1">
      <c r="A592" s="227">
        <v>282.0</v>
      </c>
      <c r="B592" s="227" t="s">
        <v>5381</v>
      </c>
      <c r="C592" s="227" t="s">
        <v>58</v>
      </c>
      <c r="D592" s="227" t="s">
        <v>5847</v>
      </c>
      <c r="E592" s="227">
        <v>12.0</v>
      </c>
      <c r="F592" s="227">
        <v>21.0</v>
      </c>
      <c r="G592" s="227">
        <v>11.0</v>
      </c>
      <c r="H592" s="227">
        <v>5.0</v>
      </c>
      <c r="I592" s="227">
        <v>2.0</v>
      </c>
      <c r="J592" s="227">
        <v>14.0</v>
      </c>
      <c r="K592" s="227">
        <v>18.0</v>
      </c>
      <c r="L592" s="227">
        <v>0.0</v>
      </c>
      <c r="M592" s="227">
        <v>0.0</v>
      </c>
      <c r="N592" s="227">
        <v>2.0</v>
      </c>
      <c r="O592" s="227">
        <v>0.0</v>
      </c>
      <c r="P592" s="227">
        <v>0.0</v>
      </c>
      <c r="Q592" s="227">
        <v>5.1</v>
      </c>
      <c r="R592" s="227">
        <v>60.9</v>
      </c>
      <c r="S592" s="227" t="s">
        <v>4632</v>
      </c>
      <c r="T592" s="227"/>
      <c r="U592" s="3" t="str">
        <f t="shared" si="2"/>
        <v>#REF!</v>
      </c>
      <c r="V592" s="227"/>
      <c r="W592" s="227"/>
      <c r="X592" s="227"/>
      <c r="Y592" s="227"/>
      <c r="Z592" s="227"/>
    </row>
    <row r="593" ht="12.0" customHeight="1">
      <c r="A593" s="227">
        <v>283.0</v>
      </c>
      <c r="B593" s="227" t="s">
        <v>5599</v>
      </c>
      <c r="C593" s="227" t="s">
        <v>117</v>
      </c>
      <c r="D593" s="227" t="s">
        <v>5846</v>
      </c>
      <c r="E593" s="227">
        <v>16.0</v>
      </c>
      <c r="F593" s="227">
        <v>34.0</v>
      </c>
      <c r="G593" s="227">
        <v>12.0</v>
      </c>
      <c r="H593" s="227">
        <v>3.5</v>
      </c>
      <c r="I593" s="227">
        <v>1.0</v>
      </c>
      <c r="J593" s="227">
        <v>13.0</v>
      </c>
      <c r="K593" s="227">
        <v>1.0</v>
      </c>
      <c r="L593" s="227">
        <v>7.0</v>
      </c>
      <c r="M593" s="227">
        <v>2.0</v>
      </c>
      <c r="N593" s="227">
        <v>0.0</v>
      </c>
      <c r="O593" s="227">
        <v>0.0</v>
      </c>
      <c r="P593" s="227">
        <v>0.0</v>
      </c>
      <c r="Q593" s="227">
        <v>3.8</v>
      </c>
      <c r="R593" s="227">
        <v>60.8</v>
      </c>
      <c r="S593" s="227" t="s">
        <v>4631</v>
      </c>
      <c r="T593" s="227"/>
      <c r="U593" s="3" t="str">
        <f t="shared" si="2"/>
        <v>#REF!</v>
      </c>
      <c r="V593" s="227"/>
      <c r="W593" s="227"/>
      <c r="X593" s="227"/>
      <c r="Y593" s="227"/>
      <c r="Z593" s="227"/>
    </row>
    <row r="594" ht="12.0" customHeight="1">
      <c r="A594" s="227">
        <v>284.0</v>
      </c>
      <c r="B594" s="227" t="s">
        <v>5503</v>
      </c>
      <c r="C594" s="227" t="s">
        <v>20</v>
      </c>
      <c r="D594" s="227" t="s">
        <v>5846</v>
      </c>
      <c r="E594" s="227">
        <v>11.0</v>
      </c>
      <c r="F594" s="227">
        <v>41.0</v>
      </c>
      <c r="G594" s="227">
        <v>8.0</v>
      </c>
      <c r="H594" s="227">
        <v>0.5</v>
      </c>
      <c r="I594" s="227">
        <v>0.0</v>
      </c>
      <c r="J594" s="227">
        <v>0.0</v>
      </c>
      <c r="K594" s="227">
        <v>1.0</v>
      </c>
      <c r="L594" s="227">
        <v>8.0</v>
      </c>
      <c r="M594" s="227">
        <v>0.0</v>
      </c>
      <c r="N594" s="227">
        <v>0.0</v>
      </c>
      <c r="O594" s="227">
        <v>2.0</v>
      </c>
      <c r="P594" s="227">
        <v>0.0</v>
      </c>
      <c r="Q594" s="227">
        <v>5.5</v>
      </c>
      <c r="R594" s="227">
        <v>60.5</v>
      </c>
      <c r="S594" s="227" t="s">
        <v>4631</v>
      </c>
      <c r="T594" s="227"/>
      <c r="U594" s="3" t="str">
        <f t="shared" si="2"/>
        <v>#REF!</v>
      </c>
      <c r="V594" s="227"/>
      <c r="W594" s="227"/>
      <c r="X594" s="227"/>
      <c r="Y594" s="227"/>
      <c r="Z594" s="227"/>
    </row>
    <row r="595" ht="12.0" customHeight="1">
      <c r="A595" s="227">
        <v>284.0</v>
      </c>
      <c r="B595" s="227" t="s">
        <v>4902</v>
      </c>
      <c r="C595" s="227" t="s">
        <v>50</v>
      </c>
      <c r="D595" s="227" t="s">
        <v>5844</v>
      </c>
      <c r="E595" s="227">
        <v>16.0</v>
      </c>
      <c r="F595" s="227">
        <v>39.0</v>
      </c>
      <c r="G595" s="227">
        <v>21.0</v>
      </c>
      <c r="H595" s="227">
        <v>5.0</v>
      </c>
      <c r="I595" s="227">
        <v>0.0</v>
      </c>
      <c r="J595" s="227">
        <v>0.0</v>
      </c>
      <c r="K595" s="227">
        <v>2.0</v>
      </c>
      <c r="L595" s="227">
        <v>4.0</v>
      </c>
      <c r="M595" s="227">
        <v>0.0</v>
      </c>
      <c r="N595" s="227">
        <v>0.0</v>
      </c>
      <c r="O595" s="227">
        <v>0.0</v>
      </c>
      <c r="P595" s="227">
        <v>0.0</v>
      </c>
      <c r="Q595" s="227">
        <v>3.8</v>
      </c>
      <c r="R595" s="227">
        <v>60.5</v>
      </c>
      <c r="S595" s="227" t="s">
        <v>4630</v>
      </c>
      <c r="T595" s="227"/>
      <c r="U595" s="3" t="str">
        <f t="shared" si="2"/>
        <v>#REF!</v>
      </c>
      <c r="V595" s="227"/>
      <c r="W595" s="227"/>
      <c r="X595" s="227"/>
      <c r="Y595" s="227"/>
      <c r="Z595" s="227"/>
    </row>
    <row r="596" ht="12.0" customHeight="1">
      <c r="A596" s="227">
        <v>286.0</v>
      </c>
      <c r="B596" s="227" t="s">
        <v>5209</v>
      </c>
      <c r="C596" s="227" t="s">
        <v>140</v>
      </c>
      <c r="D596" s="227" t="s">
        <v>5847</v>
      </c>
      <c r="E596" s="227">
        <v>16.0</v>
      </c>
      <c r="F596" s="227">
        <v>34.0</v>
      </c>
      <c r="G596" s="227">
        <v>24.0</v>
      </c>
      <c r="H596" s="227">
        <v>6.5</v>
      </c>
      <c r="I596" s="227">
        <v>1.0</v>
      </c>
      <c r="J596" s="227">
        <v>3.0</v>
      </c>
      <c r="K596" s="227">
        <v>4.0</v>
      </c>
      <c r="L596" s="227">
        <v>1.0</v>
      </c>
      <c r="M596" s="227">
        <v>0.0</v>
      </c>
      <c r="N596" s="227">
        <v>0.0</v>
      </c>
      <c r="O596" s="227">
        <v>0.0</v>
      </c>
      <c r="P596" s="227">
        <v>0.0</v>
      </c>
      <c r="Q596" s="227">
        <v>3.7</v>
      </c>
      <c r="R596" s="227">
        <v>59.8</v>
      </c>
      <c r="S596" s="227" t="s">
        <v>4632</v>
      </c>
      <c r="T596" s="227"/>
      <c r="U596" s="3" t="str">
        <f t="shared" si="2"/>
        <v>#REF!</v>
      </c>
      <c r="V596" s="227"/>
      <c r="W596" s="227"/>
      <c r="X596" s="227"/>
      <c r="Y596" s="227"/>
      <c r="Z596" s="227"/>
    </row>
    <row r="597" ht="12.0" customHeight="1">
      <c r="A597" s="227">
        <v>286.0</v>
      </c>
      <c r="B597" s="227" t="s">
        <v>5880</v>
      </c>
      <c r="C597" s="227" t="s">
        <v>140</v>
      </c>
      <c r="D597" s="227" t="s">
        <v>5847</v>
      </c>
      <c r="E597" s="227">
        <v>16.0</v>
      </c>
      <c r="F597" s="227">
        <v>16.0</v>
      </c>
      <c r="G597" s="227">
        <v>10.0</v>
      </c>
      <c r="H597" s="227">
        <v>5.0</v>
      </c>
      <c r="I597" s="227">
        <v>5.0</v>
      </c>
      <c r="J597" s="227">
        <v>38.0</v>
      </c>
      <c r="K597" s="227">
        <v>19.0</v>
      </c>
      <c r="L597" s="227">
        <v>1.0</v>
      </c>
      <c r="M597" s="227">
        <v>0.0</v>
      </c>
      <c r="N597" s="227">
        <v>0.0</v>
      </c>
      <c r="O597" s="227">
        <v>0.0</v>
      </c>
      <c r="P597" s="227">
        <v>0.0</v>
      </c>
      <c r="Q597" s="227">
        <v>3.7</v>
      </c>
      <c r="R597" s="227">
        <v>59.8</v>
      </c>
      <c r="S597" s="227" t="s">
        <v>4632</v>
      </c>
      <c r="T597" s="227"/>
      <c r="U597" s="3" t="str">
        <f t="shared" si="2"/>
        <v>#REF!</v>
      </c>
      <c r="V597" s="227"/>
      <c r="W597" s="227"/>
      <c r="X597" s="227"/>
      <c r="Y597" s="227"/>
      <c r="Z597" s="227"/>
    </row>
    <row r="598" ht="12.0" customHeight="1">
      <c r="A598" s="227">
        <v>288.0</v>
      </c>
      <c r="B598" s="227" t="s">
        <v>5366</v>
      </c>
      <c r="C598" s="227" t="s">
        <v>47</v>
      </c>
      <c r="D598" s="227" t="s">
        <v>5850</v>
      </c>
      <c r="E598" s="227">
        <v>15.0</v>
      </c>
      <c r="F598" s="227">
        <v>34.0</v>
      </c>
      <c r="G598" s="227">
        <v>17.0</v>
      </c>
      <c r="H598" s="227">
        <v>9.0</v>
      </c>
      <c r="I598" s="227">
        <v>1.5</v>
      </c>
      <c r="J598" s="227">
        <v>9.5</v>
      </c>
      <c r="K598" s="227">
        <v>3.0</v>
      </c>
      <c r="L598" s="227">
        <v>1.0</v>
      </c>
      <c r="M598" s="227">
        <v>0.0</v>
      </c>
      <c r="N598" s="227">
        <v>0.0</v>
      </c>
      <c r="O598" s="227">
        <v>0.0</v>
      </c>
      <c r="P598" s="227">
        <v>0.0</v>
      </c>
      <c r="Q598" s="227">
        <v>4.0</v>
      </c>
      <c r="R598" s="227">
        <v>59.45</v>
      </c>
      <c r="S598" s="227" t="s">
        <v>4632</v>
      </c>
      <c r="T598" s="227"/>
      <c r="U598" s="3" t="str">
        <f t="shared" si="2"/>
        <v>#REF!</v>
      </c>
      <c r="V598" s="227"/>
      <c r="W598" s="227"/>
      <c r="X598" s="227"/>
      <c r="Y598" s="227"/>
      <c r="Z598" s="227"/>
    </row>
    <row r="599" ht="12.0" customHeight="1">
      <c r="A599" s="227">
        <v>289.0</v>
      </c>
      <c r="B599" s="227" t="s">
        <v>5253</v>
      </c>
      <c r="C599" s="227" t="s">
        <v>41</v>
      </c>
      <c r="D599" s="227" t="s">
        <v>5847</v>
      </c>
      <c r="E599" s="227">
        <v>10.0</v>
      </c>
      <c r="F599" s="227">
        <v>18.0</v>
      </c>
      <c r="G599" s="227">
        <v>11.0</v>
      </c>
      <c r="H599" s="227">
        <v>8.0</v>
      </c>
      <c r="I599" s="227">
        <v>4.0</v>
      </c>
      <c r="J599" s="227">
        <v>18.0</v>
      </c>
      <c r="K599" s="227">
        <v>6.0</v>
      </c>
      <c r="L599" s="227">
        <v>6.0</v>
      </c>
      <c r="M599" s="227">
        <v>0.0</v>
      </c>
      <c r="N599" s="227">
        <v>1.0</v>
      </c>
      <c r="O599" s="227">
        <v>1.0</v>
      </c>
      <c r="P599" s="227">
        <v>0.0</v>
      </c>
      <c r="Q599" s="227">
        <v>5.9</v>
      </c>
      <c r="R599" s="227">
        <v>59.3</v>
      </c>
      <c r="S599" s="227" t="s">
        <v>4632</v>
      </c>
      <c r="T599" s="227"/>
      <c r="U599" s="3" t="str">
        <f t="shared" si="2"/>
        <v>#REF!</v>
      </c>
      <c r="V599" s="227"/>
      <c r="W599" s="227"/>
      <c r="X599" s="227"/>
      <c r="Y599" s="227"/>
      <c r="Z599" s="227"/>
    </row>
    <row r="600" ht="12.0" customHeight="1">
      <c r="A600" s="227">
        <v>290.0</v>
      </c>
      <c r="B600" s="227" t="s">
        <v>5333</v>
      </c>
      <c r="C600" s="227" t="s">
        <v>23</v>
      </c>
      <c r="D600" s="227" t="s">
        <v>5850</v>
      </c>
      <c r="E600" s="227">
        <v>16.0</v>
      </c>
      <c r="F600" s="227">
        <v>18.0</v>
      </c>
      <c r="G600" s="227">
        <v>9.0</v>
      </c>
      <c r="H600" s="227">
        <v>5.5</v>
      </c>
      <c r="I600" s="227">
        <v>4.0</v>
      </c>
      <c r="J600" s="227">
        <v>30.0</v>
      </c>
      <c r="K600" s="227">
        <v>12.0</v>
      </c>
      <c r="L600" s="227">
        <v>2.0</v>
      </c>
      <c r="M600" s="227">
        <v>0.0</v>
      </c>
      <c r="N600" s="227">
        <v>1.0</v>
      </c>
      <c r="O600" s="227">
        <v>1.0</v>
      </c>
      <c r="P600" s="227">
        <v>0.0</v>
      </c>
      <c r="Q600" s="227">
        <v>3.7</v>
      </c>
      <c r="R600" s="227">
        <v>59.0</v>
      </c>
      <c r="S600" s="227" t="s">
        <v>4632</v>
      </c>
      <c r="T600" s="227"/>
      <c r="U600" s="3" t="str">
        <f t="shared" si="2"/>
        <v>#REF!</v>
      </c>
      <c r="V600" s="227"/>
      <c r="W600" s="227"/>
      <c r="X600" s="227"/>
      <c r="Y600" s="227"/>
      <c r="Z600" s="227"/>
    </row>
    <row r="601" ht="12.0" customHeight="1">
      <c r="A601" s="227">
        <v>290.0</v>
      </c>
      <c r="B601" s="227" t="s">
        <v>5096</v>
      </c>
      <c r="C601" s="227" t="s">
        <v>50</v>
      </c>
      <c r="D601" s="227" t="s">
        <v>5844</v>
      </c>
      <c r="E601" s="227">
        <v>10.0</v>
      </c>
      <c r="F601" s="227">
        <v>42.0</v>
      </c>
      <c r="G601" s="227">
        <v>14.0</v>
      </c>
      <c r="H601" s="227">
        <v>6.0</v>
      </c>
      <c r="I601" s="227">
        <v>0.0</v>
      </c>
      <c r="J601" s="227">
        <v>0.0</v>
      </c>
      <c r="K601" s="227">
        <v>0.0</v>
      </c>
      <c r="L601" s="227">
        <v>1.0</v>
      </c>
      <c r="M601" s="227">
        <v>0.0</v>
      </c>
      <c r="N601" s="227">
        <v>1.0</v>
      </c>
      <c r="O601" s="227">
        <v>0.0</v>
      </c>
      <c r="P601" s="227">
        <v>0.0</v>
      </c>
      <c r="Q601" s="227">
        <v>5.9</v>
      </c>
      <c r="R601" s="227">
        <v>59.0</v>
      </c>
      <c r="S601" s="227" t="s">
        <v>4630</v>
      </c>
      <c r="T601" s="227"/>
      <c r="U601" s="3" t="str">
        <f t="shared" si="2"/>
        <v>#REF!</v>
      </c>
      <c r="V601" s="227"/>
      <c r="W601" s="227"/>
      <c r="X601" s="227"/>
      <c r="Y601" s="227"/>
      <c r="Z601" s="227"/>
    </row>
    <row r="602" ht="12.0" customHeight="1">
      <c r="A602" s="227">
        <v>292.0</v>
      </c>
      <c r="B602" s="227" t="s">
        <v>5569</v>
      </c>
      <c r="C602" s="227" t="s">
        <v>64</v>
      </c>
      <c r="D602" s="227" t="s">
        <v>5849</v>
      </c>
      <c r="E602" s="227">
        <v>9.0</v>
      </c>
      <c r="F602" s="227">
        <v>37.0</v>
      </c>
      <c r="G602" s="227">
        <v>17.0</v>
      </c>
      <c r="H602" s="227">
        <v>4.0</v>
      </c>
      <c r="I602" s="227">
        <v>0.5</v>
      </c>
      <c r="J602" s="227">
        <v>3.0</v>
      </c>
      <c r="K602" s="227">
        <v>2.0</v>
      </c>
      <c r="L602" s="227">
        <v>3.0</v>
      </c>
      <c r="M602" s="227">
        <v>1.0</v>
      </c>
      <c r="N602" s="227">
        <v>0.0</v>
      </c>
      <c r="O602" s="227">
        <v>0.0</v>
      </c>
      <c r="P602" s="227">
        <v>0.0</v>
      </c>
      <c r="Q602" s="227">
        <v>6.5</v>
      </c>
      <c r="R602" s="227">
        <v>58.8</v>
      </c>
      <c r="S602" s="227" t="s">
        <v>4631</v>
      </c>
      <c r="T602" s="227"/>
      <c r="U602" s="3" t="str">
        <f t="shared" si="2"/>
        <v>#REF!</v>
      </c>
      <c r="V602" s="227"/>
      <c r="W602" s="227"/>
      <c r="X602" s="227"/>
      <c r="Y602" s="227"/>
      <c r="Z602" s="227"/>
    </row>
    <row r="603" ht="12.0" customHeight="1">
      <c r="A603" s="227">
        <v>293.0</v>
      </c>
      <c r="B603" s="227" t="s">
        <v>4885</v>
      </c>
      <c r="C603" s="227" t="s">
        <v>27</v>
      </c>
      <c r="D603" s="227" t="s">
        <v>5845</v>
      </c>
      <c r="E603" s="227">
        <v>16.0</v>
      </c>
      <c r="F603" s="227">
        <v>37.0</v>
      </c>
      <c r="G603" s="227">
        <v>14.0</v>
      </c>
      <c r="H603" s="227">
        <v>1.5</v>
      </c>
      <c r="I603" s="227">
        <v>1.5</v>
      </c>
      <c r="J603" s="227">
        <v>1.5</v>
      </c>
      <c r="K603" s="227">
        <v>3.0</v>
      </c>
      <c r="L603" s="227">
        <v>4.0</v>
      </c>
      <c r="M603" s="227">
        <v>0.0</v>
      </c>
      <c r="N603" s="227">
        <v>0.0</v>
      </c>
      <c r="O603" s="227">
        <v>1.0</v>
      </c>
      <c r="P603" s="227">
        <v>0.0</v>
      </c>
      <c r="Q603" s="227">
        <v>3.7</v>
      </c>
      <c r="R603" s="227">
        <v>58.65</v>
      </c>
      <c r="S603" s="227" t="s">
        <v>4630</v>
      </c>
      <c r="T603" s="227"/>
      <c r="U603" s="3" t="str">
        <f t="shared" si="2"/>
        <v>#REF!</v>
      </c>
      <c r="V603" s="227"/>
      <c r="W603" s="227"/>
      <c r="X603" s="227"/>
      <c r="Y603" s="227"/>
      <c r="Z603" s="227"/>
    </row>
    <row r="604" ht="12.0" customHeight="1">
      <c r="A604" s="227">
        <v>294.0</v>
      </c>
      <c r="B604" s="227" t="s">
        <v>5773</v>
      </c>
      <c r="C604" s="227" t="s">
        <v>85</v>
      </c>
      <c r="D604" s="227" t="s">
        <v>5846</v>
      </c>
      <c r="E604" s="227">
        <v>9.0</v>
      </c>
      <c r="F604" s="227">
        <v>39.0</v>
      </c>
      <c r="G604" s="227">
        <v>7.0</v>
      </c>
      <c r="H604" s="227">
        <v>0.0</v>
      </c>
      <c r="I604" s="227">
        <v>0.0</v>
      </c>
      <c r="J604" s="227">
        <v>0.0</v>
      </c>
      <c r="K604" s="227">
        <v>0.0</v>
      </c>
      <c r="L604" s="227">
        <v>7.0</v>
      </c>
      <c r="M604" s="227">
        <v>1.0</v>
      </c>
      <c r="N604" s="227">
        <v>2.0</v>
      </c>
      <c r="O604" s="227">
        <v>0.0</v>
      </c>
      <c r="P604" s="227">
        <v>0.0</v>
      </c>
      <c r="Q604" s="227">
        <v>6.5</v>
      </c>
      <c r="R604" s="227">
        <v>58.5</v>
      </c>
      <c r="S604" s="227" t="s">
        <v>4631</v>
      </c>
      <c r="T604" s="227"/>
      <c r="U604" s="3" t="str">
        <f t="shared" si="2"/>
        <v>#REF!</v>
      </c>
      <c r="V604" s="227"/>
      <c r="W604" s="227"/>
      <c r="X604" s="227"/>
      <c r="Y604" s="227"/>
      <c r="Z604" s="227"/>
    </row>
    <row r="605" ht="12.0" customHeight="1">
      <c r="A605" s="227">
        <v>294.0</v>
      </c>
      <c r="B605" s="227" t="s">
        <v>5655</v>
      </c>
      <c r="C605" s="227" t="s">
        <v>70</v>
      </c>
      <c r="D605" s="227" t="s">
        <v>5846</v>
      </c>
      <c r="E605" s="227">
        <v>15.0</v>
      </c>
      <c r="F605" s="227">
        <v>38.0</v>
      </c>
      <c r="G605" s="227">
        <v>7.0</v>
      </c>
      <c r="H605" s="227">
        <v>0.0</v>
      </c>
      <c r="I605" s="227">
        <v>0.0</v>
      </c>
      <c r="J605" s="227">
        <v>0.0</v>
      </c>
      <c r="K605" s="227">
        <v>1.0</v>
      </c>
      <c r="L605" s="227">
        <v>4.0</v>
      </c>
      <c r="M605" s="227">
        <v>0.0</v>
      </c>
      <c r="N605" s="227">
        <v>1.0</v>
      </c>
      <c r="O605" s="227">
        <v>1.0</v>
      </c>
      <c r="P605" s="227">
        <v>1.0</v>
      </c>
      <c r="Q605" s="227">
        <v>3.9</v>
      </c>
      <c r="R605" s="227">
        <v>58.5</v>
      </c>
      <c r="S605" s="227" t="s">
        <v>4631</v>
      </c>
      <c r="T605" s="227"/>
      <c r="U605" s="3" t="str">
        <f t="shared" si="2"/>
        <v>#REF!</v>
      </c>
      <c r="V605" s="227"/>
      <c r="W605" s="227"/>
      <c r="X605" s="227"/>
      <c r="Y605" s="227"/>
      <c r="Z605" s="227"/>
    </row>
    <row r="606" ht="12.0" customHeight="1">
      <c r="A606" s="227">
        <v>296.0</v>
      </c>
      <c r="B606" s="227" t="s">
        <v>5057</v>
      </c>
      <c r="C606" s="227" t="s">
        <v>95</v>
      </c>
      <c r="D606" s="227" t="s">
        <v>5844</v>
      </c>
      <c r="E606" s="227">
        <v>14.0</v>
      </c>
      <c r="F606" s="227">
        <v>16.0</v>
      </c>
      <c r="G606" s="227">
        <v>6.0</v>
      </c>
      <c r="H606" s="227">
        <v>6.0</v>
      </c>
      <c r="I606" s="227">
        <v>5.5</v>
      </c>
      <c r="J606" s="227">
        <v>27.0</v>
      </c>
      <c r="K606" s="227">
        <v>13.0</v>
      </c>
      <c r="L606" s="227">
        <v>0.0</v>
      </c>
      <c r="M606" s="227">
        <v>0.0</v>
      </c>
      <c r="N606" s="227">
        <v>1.0</v>
      </c>
      <c r="O606" s="227">
        <v>1.0</v>
      </c>
      <c r="P606" s="227">
        <v>0.0</v>
      </c>
      <c r="Q606" s="227">
        <v>4.1</v>
      </c>
      <c r="R606" s="227">
        <v>57.7</v>
      </c>
      <c r="S606" s="227" t="s">
        <v>4630</v>
      </c>
      <c r="T606" s="227"/>
      <c r="U606" s="3" t="str">
        <f t="shared" si="2"/>
        <v>#REF!</v>
      </c>
      <c r="V606" s="227"/>
      <c r="W606" s="227"/>
      <c r="X606" s="227"/>
      <c r="Y606" s="227"/>
      <c r="Z606" s="227"/>
    </row>
    <row r="607" ht="12.0" customHeight="1">
      <c r="A607" s="227">
        <v>296.0</v>
      </c>
      <c r="B607" s="227" t="s">
        <v>5290</v>
      </c>
      <c r="C607" s="227" t="s">
        <v>90</v>
      </c>
      <c r="D607" s="227" t="s">
        <v>5847</v>
      </c>
      <c r="E607" s="227">
        <v>12.0</v>
      </c>
      <c r="F607" s="227">
        <v>19.0</v>
      </c>
      <c r="G607" s="227">
        <v>6.0</v>
      </c>
      <c r="H607" s="227">
        <v>9.5</v>
      </c>
      <c r="I607" s="227">
        <v>3.0</v>
      </c>
      <c r="J607" s="227">
        <v>22.0</v>
      </c>
      <c r="K607" s="227">
        <v>13.0</v>
      </c>
      <c r="L607" s="227">
        <v>2.0</v>
      </c>
      <c r="M607" s="227">
        <v>0.0</v>
      </c>
      <c r="N607" s="227">
        <v>1.0</v>
      </c>
      <c r="O607" s="227">
        <v>0.0</v>
      </c>
      <c r="P607" s="227">
        <v>0.0</v>
      </c>
      <c r="Q607" s="227">
        <v>4.8</v>
      </c>
      <c r="R607" s="227">
        <v>57.7</v>
      </c>
      <c r="S607" s="227" t="s">
        <v>4632</v>
      </c>
      <c r="T607" s="227"/>
      <c r="U607" s="3" t="str">
        <f t="shared" si="2"/>
        <v>#REF!</v>
      </c>
      <c r="V607" s="227"/>
      <c r="W607" s="227"/>
      <c r="X607" s="227"/>
      <c r="Y607" s="227"/>
      <c r="Z607" s="227"/>
    </row>
    <row r="608" ht="12.0" customHeight="1">
      <c r="A608" s="227">
        <v>298.0</v>
      </c>
      <c r="B608" s="227" t="s">
        <v>5518</v>
      </c>
      <c r="C608" s="227" t="s">
        <v>83</v>
      </c>
      <c r="D608" s="227" t="s">
        <v>5846</v>
      </c>
      <c r="E608" s="227">
        <v>14.0</v>
      </c>
      <c r="F608" s="227">
        <v>46.0</v>
      </c>
      <c r="G608" s="227">
        <v>3.0</v>
      </c>
      <c r="H608" s="227">
        <v>0.0</v>
      </c>
      <c r="I608" s="227">
        <v>0.0</v>
      </c>
      <c r="J608" s="227">
        <v>0.0</v>
      </c>
      <c r="K608" s="227">
        <v>0.0</v>
      </c>
      <c r="L608" s="227">
        <v>7.0</v>
      </c>
      <c r="M608" s="227">
        <v>0.0</v>
      </c>
      <c r="N608" s="227">
        <v>0.0</v>
      </c>
      <c r="O608" s="227">
        <v>1.0</v>
      </c>
      <c r="P608" s="227">
        <v>0.0</v>
      </c>
      <c r="Q608" s="227">
        <v>4.1</v>
      </c>
      <c r="R608" s="227">
        <v>57.5</v>
      </c>
      <c r="S608" s="227" t="s">
        <v>4631</v>
      </c>
      <c r="T608" s="227"/>
      <c r="U608" s="3" t="str">
        <f t="shared" si="2"/>
        <v>#REF!</v>
      </c>
      <c r="V608" s="227"/>
      <c r="W608" s="227"/>
      <c r="X608" s="227"/>
      <c r="Y608" s="227"/>
      <c r="Z608" s="227"/>
    </row>
    <row r="609" ht="12.0" customHeight="1">
      <c r="A609" s="227">
        <v>298.0</v>
      </c>
      <c r="B609" s="227" t="s">
        <v>5099</v>
      </c>
      <c r="C609" s="227" t="s">
        <v>2564</v>
      </c>
      <c r="D609" s="227" t="s">
        <v>5845</v>
      </c>
      <c r="E609" s="227">
        <v>7.0</v>
      </c>
      <c r="F609" s="227">
        <v>41.0</v>
      </c>
      <c r="G609" s="227">
        <v>18.0</v>
      </c>
      <c r="H609" s="227">
        <v>2.5</v>
      </c>
      <c r="I609" s="227">
        <v>0.0</v>
      </c>
      <c r="J609" s="227">
        <v>0.0</v>
      </c>
      <c r="K609" s="227">
        <v>0.0</v>
      </c>
      <c r="L609" s="227">
        <v>2.0</v>
      </c>
      <c r="M609" s="227">
        <v>0.0</v>
      </c>
      <c r="N609" s="227">
        <v>0.0</v>
      </c>
      <c r="O609" s="227">
        <v>1.0</v>
      </c>
      <c r="P609" s="227">
        <v>0.0</v>
      </c>
      <c r="Q609" s="227">
        <v>8.2</v>
      </c>
      <c r="R609" s="227">
        <v>57.5</v>
      </c>
      <c r="S609" s="227" t="s">
        <v>4630</v>
      </c>
      <c r="T609" s="227"/>
      <c r="U609" s="3" t="str">
        <f t="shared" si="2"/>
        <v>#REF!</v>
      </c>
      <c r="V609" s="227"/>
      <c r="W609" s="227"/>
      <c r="X609" s="227"/>
      <c r="Y609" s="227"/>
      <c r="Z609" s="227"/>
    </row>
    <row r="610" ht="12.0" customHeight="1">
      <c r="A610" s="227">
        <v>300.0</v>
      </c>
      <c r="B610" s="229" t="s">
        <v>5580</v>
      </c>
      <c r="C610" s="227" t="s">
        <v>140</v>
      </c>
      <c r="D610" s="227" t="s">
        <v>5846</v>
      </c>
      <c r="E610" s="227">
        <v>16.0</v>
      </c>
      <c r="F610" s="227">
        <v>38.0</v>
      </c>
      <c r="G610" s="227">
        <v>5.0</v>
      </c>
      <c r="H610" s="227">
        <v>1.0</v>
      </c>
      <c r="I610" s="227">
        <v>1.0</v>
      </c>
      <c r="J610" s="227">
        <v>15.0</v>
      </c>
      <c r="K610" s="227">
        <v>1.0</v>
      </c>
      <c r="L610" s="227">
        <v>8.0</v>
      </c>
      <c r="M610" s="227">
        <v>1.0</v>
      </c>
      <c r="N610" s="227">
        <v>0.0</v>
      </c>
      <c r="O610" s="227">
        <v>0.0</v>
      </c>
      <c r="P610" s="227">
        <v>0.0</v>
      </c>
      <c r="Q610" s="227">
        <v>3.6</v>
      </c>
      <c r="R610" s="227">
        <v>57.0</v>
      </c>
      <c r="S610" s="227" t="s">
        <v>4631</v>
      </c>
      <c r="T610" s="227"/>
      <c r="U610" s="3" t="str">
        <f t="shared" si="2"/>
        <v>#REF!</v>
      </c>
      <c r="V610" s="227"/>
      <c r="W610" s="227"/>
      <c r="X610" s="227"/>
      <c r="Y610" s="227"/>
      <c r="Z610" s="227"/>
    </row>
    <row r="611" ht="12.0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</row>
    <row r="612" ht="12.0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</row>
    <row r="613" ht="12.0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</row>
    <row r="614" ht="12.0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</row>
    <row r="615" ht="12.0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</row>
    <row r="616" ht="12.0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</row>
    <row r="617" ht="12.0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</row>
    <row r="618" ht="12.0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</row>
    <row r="619" ht="12.0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</row>
    <row r="620" ht="12.0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</row>
    <row r="621" ht="12.0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</row>
    <row r="622" ht="12.0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</row>
    <row r="623" ht="12.0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</row>
    <row r="624" ht="12.0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</row>
    <row r="625" ht="12.0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</row>
    <row r="626" ht="12.0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</row>
    <row r="627" ht="12.0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</row>
    <row r="628" ht="12.0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</row>
    <row r="629" ht="12.0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</row>
    <row r="630" ht="12.0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</row>
    <row r="631" ht="12.0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</row>
    <row r="632" ht="12.0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</row>
    <row r="633" ht="12.0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</row>
    <row r="634" ht="12.0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</row>
    <row r="635" ht="12.0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</row>
    <row r="636" ht="12.0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</row>
    <row r="637" ht="12.0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</row>
    <row r="638" ht="12.0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</row>
    <row r="639" ht="12.0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</row>
    <row r="640" ht="12.0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</row>
    <row r="641" ht="12.0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</row>
    <row r="642" ht="12.0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</row>
    <row r="643" ht="12.0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</row>
    <row r="644" ht="12.0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</row>
    <row r="645" ht="12.0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</row>
    <row r="646" ht="12.0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</row>
    <row r="647" ht="12.0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</row>
    <row r="648" ht="12.0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</row>
    <row r="649" ht="12.0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</row>
    <row r="650" ht="12.0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</row>
    <row r="651" ht="12.0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</row>
    <row r="652" ht="12.0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</row>
    <row r="653" ht="12.0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</row>
    <row r="654" ht="12.0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</row>
    <row r="655" ht="12.0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</row>
    <row r="656" ht="12.0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</row>
    <row r="657" ht="12.0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</row>
    <row r="658" ht="12.0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</row>
    <row r="659" ht="12.0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</row>
    <row r="660" ht="12.0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</row>
    <row r="661" ht="12.0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</row>
    <row r="662" ht="12.0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</row>
    <row r="663" ht="12.0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</row>
    <row r="664" ht="12.0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</row>
    <row r="665" ht="12.0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</row>
    <row r="666" ht="12.0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</row>
    <row r="667" ht="12.0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</row>
    <row r="668" ht="12.0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</row>
    <row r="669" ht="12.0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</row>
    <row r="670" ht="12.0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</row>
    <row r="671" ht="12.0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</row>
    <row r="672" ht="12.0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</row>
    <row r="673" ht="12.0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</row>
    <row r="674" ht="12.0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</row>
    <row r="675" ht="12.0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</row>
    <row r="676" ht="12.0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</row>
    <row r="677" ht="12.0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</row>
    <row r="678" ht="12.0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</row>
    <row r="679" ht="12.0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</row>
    <row r="680" ht="12.0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</row>
    <row r="681" ht="12.0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</row>
    <row r="682" ht="12.0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</row>
    <row r="683" ht="12.0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</row>
    <row r="684" ht="12.0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</row>
    <row r="685" ht="12.0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</row>
    <row r="686" ht="12.0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</row>
    <row r="687" ht="12.0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</row>
    <row r="688" ht="12.0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</row>
    <row r="689" ht="12.0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</row>
    <row r="690" ht="12.0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</row>
    <row r="691" ht="12.0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</row>
    <row r="692" ht="12.0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</row>
    <row r="693" ht="12.0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</row>
    <row r="694" ht="12.0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</row>
    <row r="695" ht="12.0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</row>
    <row r="696" ht="12.0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</row>
    <row r="697" ht="12.0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</row>
    <row r="698" ht="12.0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</row>
    <row r="699" ht="12.0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</row>
    <row r="700" ht="12.0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</row>
    <row r="701" ht="12.0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</row>
    <row r="702" ht="12.0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</row>
    <row r="703" ht="12.0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</row>
    <row r="704" ht="12.0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</row>
    <row r="705" ht="12.0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</row>
    <row r="706" ht="12.0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</row>
    <row r="707" ht="12.0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</row>
    <row r="708" ht="12.0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</row>
    <row r="709" ht="12.0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</row>
    <row r="710" ht="12.0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</row>
    <row r="711" ht="12.0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</row>
    <row r="712" ht="12.0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</row>
    <row r="713" ht="12.0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</row>
    <row r="714" ht="12.0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</row>
    <row r="715" ht="12.0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</row>
    <row r="716" ht="12.0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</row>
    <row r="717" ht="12.0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</row>
    <row r="718" ht="12.0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</row>
    <row r="719" ht="12.0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</row>
    <row r="720" ht="12.0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</row>
    <row r="721" ht="12.0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</row>
    <row r="722" ht="12.0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</row>
    <row r="723" ht="12.0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</row>
    <row r="724" ht="12.0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</row>
    <row r="725" ht="12.0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</row>
    <row r="726" ht="12.0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</row>
    <row r="727" ht="12.0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</row>
    <row r="728" ht="12.0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</row>
    <row r="729" ht="12.0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</row>
    <row r="730" ht="12.0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</row>
    <row r="731" ht="12.0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</row>
    <row r="732" ht="12.0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</row>
    <row r="733" ht="12.0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</row>
    <row r="734" ht="12.0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</row>
    <row r="735" ht="12.0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</row>
    <row r="736" ht="12.0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</row>
    <row r="737" ht="12.0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</row>
    <row r="738" ht="12.0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</row>
    <row r="739" ht="12.0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</row>
    <row r="740" ht="12.0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</row>
    <row r="741" ht="12.0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</row>
    <row r="742" ht="12.0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</row>
    <row r="743" ht="12.0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</row>
    <row r="744" ht="12.0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</row>
    <row r="745" ht="12.0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</row>
    <row r="746" ht="12.0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</row>
    <row r="747" ht="12.0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</row>
    <row r="748" ht="12.0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</row>
    <row r="749" ht="12.0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</row>
    <row r="750" ht="12.0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</row>
    <row r="751" ht="12.0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</row>
    <row r="752" ht="12.0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</row>
    <row r="753" ht="12.0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</row>
    <row r="754" ht="12.0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</row>
    <row r="755" ht="12.0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</row>
    <row r="756" ht="12.0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</row>
    <row r="757" ht="12.0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</row>
    <row r="758" ht="12.0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</row>
    <row r="759" ht="12.0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</row>
    <row r="760" ht="12.0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</row>
    <row r="761" ht="12.0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</row>
    <row r="762" ht="12.0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</row>
    <row r="763" ht="12.0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</row>
    <row r="764" ht="12.0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</row>
    <row r="765" ht="12.0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</row>
    <row r="766" ht="12.0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</row>
    <row r="767" ht="12.0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</row>
    <row r="768" ht="12.0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</row>
    <row r="769" ht="12.0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</row>
    <row r="770" ht="12.0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</row>
    <row r="771" ht="12.0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</row>
    <row r="772" ht="12.0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</row>
    <row r="773" ht="12.0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</row>
    <row r="774" ht="12.0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</row>
    <row r="775" ht="12.0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</row>
    <row r="776" ht="12.0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</row>
    <row r="777" ht="12.0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</row>
    <row r="778" ht="12.0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</row>
    <row r="779" ht="12.0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</row>
    <row r="780" ht="12.0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</row>
    <row r="781" ht="12.0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</row>
    <row r="782" ht="12.0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</row>
    <row r="783" ht="12.0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</row>
    <row r="784" ht="12.0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</row>
    <row r="785" ht="12.0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</row>
    <row r="786" ht="12.0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</row>
    <row r="787" ht="12.0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</row>
    <row r="788" ht="12.0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</row>
    <row r="789" ht="12.0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</row>
    <row r="790" ht="12.0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</row>
    <row r="791" ht="12.0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</row>
    <row r="792" ht="12.0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</row>
    <row r="793" ht="12.0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</row>
    <row r="794" ht="12.0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</row>
    <row r="795" ht="12.0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</row>
    <row r="796" ht="12.0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</row>
    <row r="797" ht="12.0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</row>
    <row r="798" ht="12.0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</row>
    <row r="799" ht="12.0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</row>
    <row r="800" ht="12.0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</row>
    <row r="801" ht="12.0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</row>
    <row r="802" ht="12.0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</row>
    <row r="803" ht="12.0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</row>
    <row r="804" ht="12.0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</row>
    <row r="805" ht="12.0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</row>
    <row r="806" ht="12.0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</row>
    <row r="807" ht="12.0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</row>
    <row r="808" ht="12.0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</row>
    <row r="809" ht="12.0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</row>
    <row r="810" ht="12.0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</row>
    <row r="811" ht="12.0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</row>
    <row r="812" ht="12.0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</row>
    <row r="813" ht="12.0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</row>
    <row r="814" ht="12.0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</row>
    <row r="815" ht="12.0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</row>
    <row r="816" ht="12.0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</row>
    <row r="817" ht="12.0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</row>
    <row r="818" ht="12.0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</row>
    <row r="819" ht="12.0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</row>
    <row r="820" ht="12.0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</row>
    <row r="821" ht="12.0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</row>
    <row r="822" ht="12.0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</row>
    <row r="823" ht="12.0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</row>
    <row r="824" ht="12.0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</row>
    <row r="825" ht="12.0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</row>
    <row r="826" ht="12.0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</row>
    <row r="827" ht="12.0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</row>
    <row r="828" ht="12.0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</row>
    <row r="829" ht="12.0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</row>
    <row r="830" ht="12.0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</row>
    <row r="831" ht="12.0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</row>
    <row r="832" ht="12.0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</row>
    <row r="833" ht="12.0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</row>
    <row r="834" ht="12.0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</row>
    <row r="835" ht="12.0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</row>
    <row r="836" ht="12.0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</row>
    <row r="837" ht="12.0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</row>
    <row r="838" ht="12.0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</row>
    <row r="839" ht="12.0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</row>
    <row r="840" ht="12.0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</row>
    <row r="841" ht="12.0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</row>
    <row r="842" ht="12.0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</row>
    <row r="843" ht="12.0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</row>
    <row r="844" ht="12.0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</row>
    <row r="845" ht="12.0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</row>
    <row r="846" ht="12.0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</row>
    <row r="847" ht="12.0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</row>
    <row r="848" ht="12.0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</row>
    <row r="849" ht="12.0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</row>
    <row r="850" ht="12.0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</row>
    <row r="851" ht="12.0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</row>
    <row r="852" ht="12.0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</row>
    <row r="853" ht="12.0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</row>
    <row r="854" ht="12.0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</row>
    <row r="855" ht="12.0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</row>
    <row r="856" ht="12.0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</row>
    <row r="857" ht="12.0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</row>
    <row r="858" ht="12.0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</row>
    <row r="859" ht="12.0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</row>
    <row r="860" ht="12.0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</row>
    <row r="861" ht="12.0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</row>
    <row r="862" ht="12.0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</row>
    <row r="863" ht="12.0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</row>
    <row r="864" ht="12.0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</row>
    <row r="865" ht="12.0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</row>
    <row r="866" ht="12.0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</row>
    <row r="867" ht="12.0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</row>
    <row r="868" ht="12.0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</row>
    <row r="869" ht="12.0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</row>
    <row r="870" ht="12.0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</row>
    <row r="871" ht="12.0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</row>
    <row r="872" ht="12.0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</row>
    <row r="873" ht="12.0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</row>
    <row r="874" ht="12.0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</row>
    <row r="875" ht="12.0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</row>
    <row r="876" ht="12.0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</row>
    <row r="877" ht="12.0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</row>
    <row r="878" ht="12.0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</row>
    <row r="879" ht="12.0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</row>
    <row r="880" ht="12.0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</row>
    <row r="881" ht="12.0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</row>
    <row r="882" ht="12.0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</row>
    <row r="883" ht="12.0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</row>
    <row r="884" ht="12.0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</row>
    <row r="885" ht="12.0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</row>
    <row r="886" ht="12.0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</row>
    <row r="887" ht="12.0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</row>
    <row r="888" ht="12.0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</row>
    <row r="889" ht="12.0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</row>
    <row r="890" ht="12.0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</row>
    <row r="891" ht="12.0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</row>
    <row r="892" ht="12.0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</row>
    <row r="893" ht="12.0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</row>
    <row r="894" ht="12.0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</row>
    <row r="895" ht="12.0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</row>
    <row r="896" ht="12.0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</row>
    <row r="897" ht="12.0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</row>
    <row r="898" ht="12.0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</row>
    <row r="899" ht="12.0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</row>
    <row r="900" ht="12.0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</row>
    <row r="901" ht="12.0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</row>
    <row r="902" ht="12.0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</row>
    <row r="903" ht="12.0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</row>
    <row r="904" ht="12.0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</row>
    <row r="905" ht="12.0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</row>
    <row r="906" ht="12.0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</row>
    <row r="907" ht="12.0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</row>
    <row r="908" ht="12.0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</row>
    <row r="909" ht="12.0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</row>
    <row r="910" ht="12.0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</row>
    <row r="911" ht="12.0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</row>
    <row r="912" ht="12.0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</row>
    <row r="913" ht="12.0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</row>
    <row r="914" ht="12.0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</row>
    <row r="915" ht="12.0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</row>
    <row r="916" ht="12.0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</row>
    <row r="917" ht="12.0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</row>
    <row r="918" ht="12.0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</row>
    <row r="919" ht="12.0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</row>
    <row r="920" ht="12.0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</row>
    <row r="921" ht="12.0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</row>
    <row r="922" ht="12.0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</row>
    <row r="923" ht="12.0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</row>
    <row r="924" ht="12.0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</row>
    <row r="925" ht="12.0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</row>
    <row r="926" ht="12.0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</row>
    <row r="927" ht="12.0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</row>
    <row r="928" ht="12.0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</row>
    <row r="929" ht="12.0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</row>
    <row r="930" ht="12.0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</row>
    <row r="931" ht="12.0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</row>
    <row r="932" ht="12.0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</row>
    <row r="933" ht="12.0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</row>
    <row r="934" ht="12.0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</row>
    <row r="935" ht="12.0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</row>
    <row r="936" ht="12.0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</row>
    <row r="937" ht="12.0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</row>
    <row r="938" ht="12.0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</row>
    <row r="939" ht="12.0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</row>
    <row r="940" ht="12.0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</row>
    <row r="941" ht="12.0" customHeight="1">
      <c r="A941" s="227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</row>
    <row r="942" ht="12.0" customHeight="1">
      <c r="A942" s="227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</row>
    <row r="943" ht="12.0" customHeight="1">
      <c r="A943" s="227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</row>
    <row r="944" ht="12.0" customHeight="1">
      <c r="A944" s="227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</row>
    <row r="945" ht="12.0" customHeight="1">
      <c r="A945" s="227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</row>
    <row r="946" ht="12.0" customHeight="1">
      <c r="A946" s="227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</row>
    <row r="947" ht="12.0" customHeight="1">
      <c r="A947" s="227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</row>
    <row r="948" ht="12.0" customHeight="1">
      <c r="A948" s="227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</row>
    <row r="949" ht="12.0" customHeight="1">
      <c r="A949" s="227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</row>
    <row r="950" ht="12.0" customHeight="1">
      <c r="A950" s="227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</row>
    <row r="951" ht="12.0" customHeight="1">
      <c r="A951" s="227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</row>
    <row r="952" ht="12.0" customHeight="1">
      <c r="A952" s="227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</row>
    <row r="953" ht="12.0" customHeight="1">
      <c r="A953" s="227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</row>
    <row r="954" ht="12.0" customHeight="1">
      <c r="A954" s="227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</row>
    <row r="955" ht="12.0" customHeight="1">
      <c r="A955" s="227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</row>
    <row r="956" ht="12.0" customHeight="1">
      <c r="A956" s="227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</row>
    <row r="957" ht="12.0" customHeight="1">
      <c r="A957" s="227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</row>
    <row r="958" ht="12.0" customHeight="1">
      <c r="A958" s="227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</row>
    <row r="959" ht="12.0" customHeight="1">
      <c r="A959" s="227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</row>
    <row r="960" ht="12.0" customHeight="1">
      <c r="A960" s="227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</row>
    <row r="961" ht="12.0" customHeight="1">
      <c r="A961" s="227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</row>
    <row r="962" ht="12.0" customHeight="1">
      <c r="A962" s="227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</row>
    <row r="963" ht="12.0" customHeight="1">
      <c r="A963" s="227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</row>
    <row r="964" ht="12.0" customHeight="1">
      <c r="A964" s="227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</row>
    <row r="965" ht="12.0" customHeight="1">
      <c r="A965" s="227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</row>
    <row r="966" ht="12.0" customHeight="1">
      <c r="A966" s="227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</row>
    <row r="967" ht="12.0" customHeight="1">
      <c r="A967" s="227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</row>
    <row r="968" ht="12.0" customHeight="1">
      <c r="A968" s="227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</row>
    <row r="969" ht="12.0" customHeight="1">
      <c r="A969" s="227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</row>
    <row r="970" ht="12.0" customHeight="1">
      <c r="A970" s="227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</row>
    <row r="971" ht="12.0" customHeight="1">
      <c r="A971" s="227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</row>
    <row r="972" ht="12.0" customHeight="1">
      <c r="A972" s="227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</row>
    <row r="973" ht="12.0" customHeight="1">
      <c r="A973" s="227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</row>
    <row r="974" ht="12.0" customHeight="1">
      <c r="A974" s="227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</row>
    <row r="975" ht="12.0" customHeight="1">
      <c r="A975" s="227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</row>
    <row r="976" ht="12.0" customHeight="1">
      <c r="A976" s="227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</row>
    <row r="977" ht="12.0" customHeight="1">
      <c r="A977" s="227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</row>
    <row r="978" ht="12.0" customHeight="1">
      <c r="A978" s="227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</row>
    <row r="979" ht="12.0" customHeight="1">
      <c r="A979" s="227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</row>
    <row r="980" ht="12.0" customHeight="1">
      <c r="A980" s="227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</row>
    <row r="981" ht="12.0" customHeight="1">
      <c r="A981" s="227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</row>
    <row r="982" ht="12.0" customHeight="1">
      <c r="A982" s="227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</row>
    <row r="983" ht="12.0" customHeight="1">
      <c r="A983" s="227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</row>
    <row r="984" ht="12.0" customHeight="1">
      <c r="A984" s="227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</row>
    <row r="985" ht="12.0" customHeight="1">
      <c r="A985" s="227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</row>
    <row r="986" ht="12.0" customHeight="1">
      <c r="A986" s="227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</row>
    <row r="987" ht="12.0" customHeight="1">
      <c r="A987" s="227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</row>
    <row r="988" ht="12.0" customHeight="1">
      <c r="A988" s="227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</row>
    <row r="989" ht="12.0" customHeight="1">
      <c r="A989" s="227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</row>
    <row r="990" ht="12.0" customHeight="1">
      <c r="A990" s="227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</row>
    <row r="991" ht="12.0" customHeight="1">
      <c r="A991" s="227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</row>
    <row r="992" ht="12.0" customHeight="1">
      <c r="A992" s="227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</row>
    <row r="993" ht="12.0" customHeight="1">
      <c r="A993" s="227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</row>
    <row r="994" ht="12.0" customHeight="1">
      <c r="A994" s="227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</row>
    <row r="995" ht="12.0" customHeight="1">
      <c r="A995" s="227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</row>
    <row r="996" ht="12.0" customHeight="1">
      <c r="A996" s="227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</row>
    <row r="997" ht="12.0" customHeight="1">
      <c r="A997" s="227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</row>
    <row r="998" ht="12.0" customHeight="1">
      <c r="A998" s="227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</row>
    <row r="999" ht="12.0" customHeight="1">
      <c r="A999" s="227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</row>
    <row r="1000" ht="12.0" customHeight="1">
      <c r="A1000" s="227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8.0"/>
    <col customWidth="1" min="22" max="26" width="7.63"/>
  </cols>
  <sheetData>
    <row r="1" ht="12.0" customHeight="1">
      <c r="A1" s="227"/>
      <c r="B1" s="227"/>
      <c r="C1" s="227"/>
      <c r="D1" s="227"/>
      <c r="E1" s="227"/>
      <c r="F1" s="3" t="str">
        <f>pointpassyard</f>
        <v>#REF!</v>
      </c>
      <c r="G1" s="3" t="str">
        <f>pointpasstd</f>
        <v>#REF!</v>
      </c>
      <c r="H1" s="3" t="str">
        <f>pointint</f>
        <v>#REF!</v>
      </c>
      <c r="I1" s="3" t="str">
        <f>pointrushyard</f>
        <v>#REF!</v>
      </c>
      <c r="J1" s="3" t="str">
        <f>pointrushtd</f>
        <v>#REF!</v>
      </c>
      <c r="K1" s="3" t="str">
        <f>pointrec</f>
        <v>#REF!</v>
      </c>
      <c r="L1" s="3" t="str">
        <f>pointrecyard</f>
        <v>#REF!</v>
      </c>
      <c r="M1" s="3" t="str">
        <f>pointrectd</f>
        <v>#REF!</v>
      </c>
      <c r="N1" s="3" t="str">
        <f>pointfumb</f>
        <v>#REF!</v>
      </c>
      <c r="O1" s="227"/>
      <c r="P1" s="227"/>
      <c r="Q1" s="227"/>
      <c r="R1" s="227"/>
      <c r="S1" s="227"/>
      <c r="T1" s="227"/>
      <c r="U1" s="227"/>
      <c r="V1" s="227"/>
      <c r="W1" s="227"/>
      <c r="X1" s="227"/>
      <c r="Y1" s="227"/>
      <c r="Z1" s="227"/>
    </row>
    <row r="2" ht="12.0" customHeight="1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</row>
    <row r="3" ht="12.0" customHeight="1">
      <c r="A3" s="227"/>
      <c r="B3" s="227"/>
      <c r="C3" s="227"/>
      <c r="D3" s="227"/>
      <c r="E3" s="3"/>
      <c r="F3" s="3" t="s">
        <v>5824</v>
      </c>
      <c r="G3" s="3" t="s">
        <v>5825</v>
      </c>
      <c r="H3" s="3" t="s">
        <v>5826</v>
      </c>
      <c r="I3" s="3" t="s">
        <v>5827</v>
      </c>
      <c r="J3" s="3" t="s">
        <v>5828</v>
      </c>
      <c r="K3" s="3" t="s">
        <v>5829</v>
      </c>
      <c r="L3" s="3" t="s">
        <v>5830</v>
      </c>
      <c r="M3" s="3" t="s">
        <v>5831</v>
      </c>
      <c r="N3" s="3" t="s">
        <v>5832</v>
      </c>
      <c r="O3" s="3" t="s">
        <v>5833</v>
      </c>
      <c r="P3" s="3" t="s">
        <v>5834</v>
      </c>
      <c r="Q3" s="227"/>
      <c r="R3" s="227"/>
      <c r="S3" s="227"/>
      <c r="T3" s="227"/>
      <c r="U3" s="227"/>
      <c r="V3" s="227"/>
      <c r="W3" s="227"/>
      <c r="X3" s="227"/>
      <c r="Y3" s="227"/>
      <c r="Z3" s="227"/>
    </row>
    <row r="4" ht="12.0" customHeight="1">
      <c r="A4" s="227">
        <v>2016.0</v>
      </c>
      <c r="B4" s="227"/>
      <c r="C4" s="227"/>
      <c r="D4" s="227"/>
      <c r="E4" s="3" t="s">
        <v>5835</v>
      </c>
      <c r="F4" s="3" t="str">
        <f>idptck</f>
        <v>#REF!</v>
      </c>
      <c r="G4" s="3" t="str">
        <f>idptcka</f>
        <v>#REF!</v>
      </c>
      <c r="H4" s="3" t="str">
        <f>idptfl</f>
        <v>#REF!</v>
      </c>
      <c r="I4" s="3" t="str">
        <f>idpsck</f>
        <v>#REF!</v>
      </c>
      <c r="J4" s="3"/>
      <c r="K4" s="3"/>
      <c r="L4" s="3" t="str">
        <f>idppd</f>
        <v>#REF!</v>
      </c>
      <c r="M4" s="3" t="str">
        <f>idpint</f>
        <v>#REF!</v>
      </c>
      <c r="N4" s="3" t="str">
        <f>idpff</f>
        <v>#REF!</v>
      </c>
      <c r="O4" s="3" t="str">
        <f>idpfumr</f>
        <v>#REF!</v>
      </c>
      <c r="P4" s="3" t="str">
        <f>idptd</f>
        <v>#REF!</v>
      </c>
      <c r="Q4" s="227"/>
      <c r="R4" s="227"/>
      <c r="S4" s="227"/>
      <c r="T4" s="227"/>
      <c r="U4" s="227"/>
      <c r="V4" s="227"/>
      <c r="W4" s="227"/>
      <c r="X4" s="227"/>
      <c r="Y4" s="227"/>
      <c r="Z4" s="227"/>
    </row>
    <row r="5" ht="12.0" customHeight="1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</row>
    <row r="6" ht="12.0" customHeight="1">
      <c r="A6" s="227"/>
      <c r="B6" s="227"/>
      <c r="C6" s="227"/>
      <c r="D6" s="227"/>
      <c r="E6" s="227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</row>
    <row r="7" ht="12.0" customHeight="1">
      <c r="A7" s="227"/>
      <c r="B7" s="227"/>
      <c r="C7" s="227" t="s">
        <v>5</v>
      </c>
      <c r="D7" s="227" t="s">
        <v>4586</v>
      </c>
      <c r="E7" s="227" t="s">
        <v>5836</v>
      </c>
      <c r="F7" s="227" t="s">
        <v>4612</v>
      </c>
      <c r="G7" s="227" t="s">
        <v>5834</v>
      </c>
      <c r="H7" s="227" t="s">
        <v>5831</v>
      </c>
      <c r="I7" s="227" t="s">
        <v>4612</v>
      </c>
      <c r="J7" s="227" t="s">
        <v>5834</v>
      </c>
      <c r="K7" s="227" t="s">
        <v>4615</v>
      </c>
      <c r="L7" s="227" t="s">
        <v>4612</v>
      </c>
      <c r="M7" s="227" t="s">
        <v>5834</v>
      </c>
      <c r="N7" s="227" t="s">
        <v>5837</v>
      </c>
      <c r="O7" s="227" t="s">
        <v>5841</v>
      </c>
      <c r="P7" s="227" t="s">
        <v>5842</v>
      </c>
      <c r="Q7" s="227"/>
      <c r="R7" s="227"/>
      <c r="S7" s="227"/>
      <c r="T7" s="227"/>
      <c r="U7" s="228" t="s">
        <v>5838</v>
      </c>
      <c r="V7" s="227"/>
      <c r="W7" s="227"/>
      <c r="X7" s="227"/>
      <c r="Y7" s="227"/>
      <c r="Z7" s="227"/>
    </row>
    <row r="8" ht="12.0" customHeight="1">
      <c r="A8" s="227">
        <v>1.0</v>
      </c>
      <c r="B8" s="227" t="s">
        <v>164</v>
      </c>
      <c r="C8" s="227" t="s">
        <v>39</v>
      </c>
      <c r="D8" s="227" t="s">
        <v>75</v>
      </c>
      <c r="E8" s="227">
        <v>16.0</v>
      </c>
      <c r="F8" s="227">
        <v>4428.0</v>
      </c>
      <c r="G8" s="227">
        <v>40.0</v>
      </c>
      <c r="H8" s="227">
        <v>7.0</v>
      </c>
      <c r="I8" s="227">
        <v>369.0</v>
      </c>
      <c r="J8" s="227">
        <v>4.0</v>
      </c>
      <c r="K8" s="227">
        <v>0.0</v>
      </c>
      <c r="L8" s="227">
        <v>0.0</v>
      </c>
      <c r="M8" s="227">
        <v>0.0</v>
      </c>
      <c r="N8" s="227">
        <v>4.0</v>
      </c>
      <c r="O8" s="227">
        <v>23.8</v>
      </c>
      <c r="P8" s="227">
        <v>380.02</v>
      </c>
      <c r="Q8" s="227"/>
      <c r="R8" s="227"/>
      <c r="S8" s="227"/>
      <c r="T8" s="227"/>
      <c r="U8" s="3" t="str">
        <f t="shared" ref="U8:U307" si="1">F8*$F$1+G8*$G$1+H8*$H$1+I8*$I$1+J8*$J$1+K8*$K$1+L8*$L$1+M8*$M$1+N8*$N$1</f>
        <v>#REF!</v>
      </c>
      <c r="V8" s="227"/>
      <c r="W8" s="227"/>
      <c r="X8" s="227"/>
      <c r="Y8" s="227"/>
      <c r="Z8" s="227"/>
    </row>
    <row r="9" ht="12.0" customHeight="1">
      <c r="A9" s="227">
        <v>2.0</v>
      </c>
      <c r="B9" s="227" t="s">
        <v>142</v>
      </c>
      <c r="C9" s="227" t="s">
        <v>53</v>
      </c>
      <c r="D9" s="227" t="s">
        <v>75</v>
      </c>
      <c r="E9" s="227">
        <v>16.0</v>
      </c>
      <c r="F9" s="227">
        <v>4944.0</v>
      </c>
      <c r="G9" s="227">
        <v>38.0</v>
      </c>
      <c r="H9" s="227">
        <v>7.0</v>
      </c>
      <c r="I9" s="227">
        <v>117.0</v>
      </c>
      <c r="J9" s="227">
        <v>0.0</v>
      </c>
      <c r="K9" s="227">
        <v>0.0</v>
      </c>
      <c r="L9" s="227">
        <v>0.0</v>
      </c>
      <c r="M9" s="227">
        <v>0.0</v>
      </c>
      <c r="N9" s="227">
        <v>2.0</v>
      </c>
      <c r="O9" s="227">
        <v>21.7</v>
      </c>
      <c r="P9" s="227">
        <v>347.46</v>
      </c>
      <c r="Q9" s="227"/>
      <c r="R9" s="227"/>
      <c r="S9" s="227"/>
      <c r="T9" s="227"/>
      <c r="U9" s="3" t="str">
        <f t="shared" si="1"/>
        <v>#REF!</v>
      </c>
      <c r="V9" s="227"/>
      <c r="W9" s="227"/>
      <c r="X9" s="227"/>
      <c r="Y9" s="227"/>
      <c r="Z9" s="227"/>
    </row>
    <row r="10" ht="12.0" customHeight="1">
      <c r="A10" s="227">
        <v>3.0</v>
      </c>
      <c r="B10" s="227" t="s">
        <v>151</v>
      </c>
      <c r="C10" s="227" t="s">
        <v>31</v>
      </c>
      <c r="D10" s="227" t="s">
        <v>75</v>
      </c>
      <c r="E10" s="227">
        <v>16.0</v>
      </c>
      <c r="F10" s="227">
        <v>5208.0</v>
      </c>
      <c r="G10" s="227">
        <v>37.0</v>
      </c>
      <c r="H10" s="227">
        <v>15.0</v>
      </c>
      <c r="I10" s="227">
        <v>20.0</v>
      </c>
      <c r="J10" s="227">
        <v>2.0</v>
      </c>
      <c r="K10" s="227">
        <v>0.0</v>
      </c>
      <c r="L10" s="227">
        <v>0.0</v>
      </c>
      <c r="M10" s="227">
        <v>0.0</v>
      </c>
      <c r="N10" s="227">
        <v>4.0</v>
      </c>
      <c r="O10" s="227">
        <v>20.8</v>
      </c>
      <c r="P10" s="227">
        <v>332.32</v>
      </c>
      <c r="Q10" s="227"/>
      <c r="R10" s="227"/>
      <c r="S10" s="227"/>
      <c r="T10" s="227"/>
      <c r="U10" s="3" t="str">
        <f t="shared" si="1"/>
        <v>#REF!</v>
      </c>
      <c r="V10" s="227"/>
      <c r="W10" s="227"/>
      <c r="X10" s="227"/>
      <c r="Y10" s="227"/>
      <c r="Z10" s="227"/>
    </row>
    <row r="11" ht="12.0" customHeight="1">
      <c r="A11" s="227">
        <v>4.0</v>
      </c>
      <c r="B11" s="227" t="s">
        <v>106</v>
      </c>
      <c r="C11" s="227" t="s">
        <v>68</v>
      </c>
      <c r="D11" s="227" t="s">
        <v>17</v>
      </c>
      <c r="E11" s="227">
        <v>16.0</v>
      </c>
      <c r="F11" s="227">
        <v>0.0</v>
      </c>
      <c r="G11" s="227">
        <v>0.0</v>
      </c>
      <c r="H11" s="227">
        <v>0.0</v>
      </c>
      <c r="I11" s="227">
        <v>1239.0</v>
      </c>
      <c r="J11" s="227">
        <v>16.0</v>
      </c>
      <c r="K11" s="227">
        <v>80.0</v>
      </c>
      <c r="L11" s="227">
        <v>879.0</v>
      </c>
      <c r="M11" s="227">
        <v>4.0</v>
      </c>
      <c r="N11" s="227">
        <v>3.0</v>
      </c>
      <c r="O11" s="227">
        <v>20.5</v>
      </c>
      <c r="P11" s="227">
        <v>327.8</v>
      </c>
      <c r="Q11" s="227"/>
      <c r="R11" s="227"/>
      <c r="S11" s="227"/>
      <c r="T11" s="227"/>
      <c r="U11" s="3" t="str">
        <f t="shared" si="1"/>
        <v>#REF!</v>
      </c>
      <c r="V11" s="227"/>
      <c r="W11" s="227"/>
      <c r="X11" s="227"/>
      <c r="Y11" s="227"/>
      <c r="Z11" s="227"/>
    </row>
    <row r="12" ht="12.0" customHeight="1">
      <c r="A12" s="227">
        <v>5.0</v>
      </c>
      <c r="B12" s="227" t="s">
        <v>1849</v>
      </c>
      <c r="C12" s="227" t="s">
        <v>111</v>
      </c>
      <c r="D12" s="227" t="s">
        <v>75</v>
      </c>
      <c r="E12" s="227">
        <v>15.0</v>
      </c>
      <c r="F12" s="227">
        <v>4240.0</v>
      </c>
      <c r="G12" s="227">
        <v>31.0</v>
      </c>
      <c r="H12" s="227">
        <v>13.0</v>
      </c>
      <c r="I12" s="227">
        <v>341.0</v>
      </c>
      <c r="J12" s="227">
        <v>2.0</v>
      </c>
      <c r="K12" s="227">
        <v>0.0</v>
      </c>
      <c r="L12" s="227">
        <v>0.0</v>
      </c>
      <c r="M12" s="227">
        <v>0.0</v>
      </c>
      <c r="N12" s="227">
        <v>5.0</v>
      </c>
      <c r="O12" s="227">
        <v>20.5</v>
      </c>
      <c r="P12" s="227">
        <v>307.7</v>
      </c>
      <c r="Q12" s="227"/>
      <c r="R12" s="227"/>
      <c r="S12" s="227"/>
      <c r="T12" s="227"/>
      <c r="U12" s="3" t="str">
        <f t="shared" si="1"/>
        <v>#REF!</v>
      </c>
      <c r="V12" s="227"/>
      <c r="W12" s="227"/>
      <c r="X12" s="227"/>
      <c r="Y12" s="227"/>
      <c r="Z12" s="227"/>
    </row>
    <row r="13" ht="12.0" customHeight="1">
      <c r="A13" s="227">
        <v>6.0</v>
      </c>
      <c r="B13" s="227" t="s">
        <v>217</v>
      </c>
      <c r="C13" s="227" t="s">
        <v>2564</v>
      </c>
      <c r="D13" s="227" t="s">
        <v>75</v>
      </c>
      <c r="E13" s="227">
        <v>16.0</v>
      </c>
      <c r="F13" s="227">
        <v>4917.0</v>
      </c>
      <c r="G13" s="227">
        <v>25.0</v>
      </c>
      <c r="H13" s="227">
        <v>12.0</v>
      </c>
      <c r="I13" s="227">
        <v>96.0</v>
      </c>
      <c r="J13" s="227">
        <v>4.0</v>
      </c>
      <c r="K13" s="227">
        <v>0.0</v>
      </c>
      <c r="L13" s="227">
        <v>0.0</v>
      </c>
      <c r="M13" s="227">
        <v>0.0</v>
      </c>
      <c r="N13" s="227">
        <v>3.0</v>
      </c>
      <c r="O13" s="227">
        <v>18.8</v>
      </c>
      <c r="P13" s="227">
        <v>300.28</v>
      </c>
      <c r="Q13" s="227"/>
      <c r="R13" s="227"/>
      <c r="S13" s="227"/>
      <c r="T13" s="227"/>
      <c r="U13" s="3" t="str">
        <f t="shared" si="1"/>
        <v>#REF!</v>
      </c>
      <c r="V13" s="227"/>
      <c r="W13" s="227"/>
      <c r="X13" s="227"/>
      <c r="Y13" s="227"/>
      <c r="Z13" s="227"/>
    </row>
    <row r="14" ht="12.0" customHeight="1">
      <c r="A14" s="227">
        <v>7.0</v>
      </c>
      <c r="B14" s="227" t="s">
        <v>22</v>
      </c>
      <c r="C14" s="227" t="s">
        <v>23</v>
      </c>
      <c r="D14" s="227" t="s">
        <v>17</v>
      </c>
      <c r="E14" s="227">
        <v>15.0</v>
      </c>
      <c r="F14" s="227">
        <v>0.0</v>
      </c>
      <c r="G14" s="227">
        <v>0.0</v>
      </c>
      <c r="H14" s="227">
        <v>0.0</v>
      </c>
      <c r="I14" s="227">
        <v>1631.0</v>
      </c>
      <c r="J14" s="227">
        <v>15.0</v>
      </c>
      <c r="K14" s="227">
        <v>32.0</v>
      </c>
      <c r="L14" s="227">
        <v>363.0</v>
      </c>
      <c r="M14" s="227">
        <v>1.0</v>
      </c>
      <c r="N14" s="227">
        <v>1.0</v>
      </c>
      <c r="O14" s="227">
        <v>19.6</v>
      </c>
      <c r="P14" s="227">
        <v>293.4</v>
      </c>
      <c r="Q14" s="227"/>
      <c r="R14" s="227"/>
      <c r="S14" s="227"/>
      <c r="T14" s="227"/>
      <c r="U14" s="3" t="str">
        <f t="shared" si="1"/>
        <v>#REF!</v>
      </c>
      <c r="V14" s="227"/>
      <c r="W14" s="227"/>
      <c r="X14" s="227"/>
      <c r="Y14" s="227"/>
      <c r="Z14" s="227"/>
    </row>
    <row r="15" ht="12.0" customHeight="1">
      <c r="A15" s="227">
        <v>8.0</v>
      </c>
      <c r="B15" s="227" t="s">
        <v>119</v>
      </c>
      <c r="C15" s="227" t="s">
        <v>23</v>
      </c>
      <c r="D15" s="227" t="s">
        <v>75</v>
      </c>
      <c r="E15" s="227">
        <v>16.0</v>
      </c>
      <c r="F15" s="227">
        <v>3667.0</v>
      </c>
      <c r="G15" s="227">
        <v>23.0</v>
      </c>
      <c r="H15" s="227">
        <v>4.0</v>
      </c>
      <c r="I15" s="227">
        <v>282.0</v>
      </c>
      <c r="J15" s="227">
        <v>6.0</v>
      </c>
      <c r="K15" s="227">
        <v>0.0</v>
      </c>
      <c r="L15" s="227">
        <v>0.0</v>
      </c>
      <c r="M15" s="227">
        <v>0.0</v>
      </c>
      <c r="N15" s="227">
        <v>4.0</v>
      </c>
      <c r="O15" s="227">
        <v>17.9</v>
      </c>
      <c r="P15" s="227">
        <v>286.88</v>
      </c>
      <c r="Q15" s="227"/>
      <c r="R15" s="227"/>
      <c r="S15" s="227"/>
      <c r="T15" s="227"/>
      <c r="U15" s="3" t="str">
        <f t="shared" si="1"/>
        <v>#REF!</v>
      </c>
      <c r="V15" s="227"/>
      <c r="W15" s="227"/>
      <c r="X15" s="227"/>
      <c r="Y15" s="227"/>
      <c r="Z15" s="227"/>
    </row>
    <row r="16" ht="12.0" customHeight="1">
      <c r="A16" s="227">
        <v>9.0</v>
      </c>
      <c r="B16" s="227" t="s">
        <v>155</v>
      </c>
      <c r="C16" s="227" t="s">
        <v>70</v>
      </c>
      <c r="D16" s="227" t="s">
        <v>75</v>
      </c>
      <c r="E16" s="227">
        <v>16.0</v>
      </c>
      <c r="F16" s="227">
        <v>4327.0</v>
      </c>
      <c r="G16" s="227">
        <v>24.0</v>
      </c>
      <c r="H16" s="227">
        <v>10.0</v>
      </c>
      <c r="I16" s="227">
        <v>207.0</v>
      </c>
      <c r="J16" s="227">
        <v>2.0</v>
      </c>
      <c r="K16" s="227">
        <v>0.0</v>
      </c>
      <c r="L16" s="227">
        <v>0.0</v>
      </c>
      <c r="M16" s="227">
        <v>0.0</v>
      </c>
      <c r="N16" s="227">
        <v>2.0</v>
      </c>
      <c r="O16" s="227">
        <v>17.5</v>
      </c>
      <c r="P16" s="227">
        <v>279.78</v>
      </c>
      <c r="Q16" s="227"/>
      <c r="R16" s="227"/>
      <c r="S16" s="227"/>
      <c r="T16" s="227"/>
      <c r="U16" s="3" t="str">
        <f t="shared" si="1"/>
        <v>#REF!</v>
      </c>
      <c r="V16" s="227"/>
      <c r="W16" s="227"/>
      <c r="X16" s="227"/>
      <c r="Y16" s="227"/>
      <c r="Z16" s="227"/>
    </row>
    <row r="17" ht="12.0" customHeight="1">
      <c r="A17" s="227">
        <v>10.0</v>
      </c>
      <c r="B17" s="227" t="s">
        <v>311</v>
      </c>
      <c r="C17" s="227" t="s">
        <v>123</v>
      </c>
      <c r="D17" s="227" t="s">
        <v>75</v>
      </c>
      <c r="E17" s="227">
        <v>15.0</v>
      </c>
      <c r="F17" s="227">
        <v>3023.0</v>
      </c>
      <c r="G17" s="227">
        <v>17.0</v>
      </c>
      <c r="H17" s="227">
        <v>6.0</v>
      </c>
      <c r="I17" s="227">
        <v>580.0</v>
      </c>
      <c r="J17" s="227">
        <v>6.0</v>
      </c>
      <c r="K17" s="227">
        <v>0.0</v>
      </c>
      <c r="L17" s="227">
        <v>0.0</v>
      </c>
      <c r="M17" s="227">
        <v>0.0</v>
      </c>
      <c r="N17" s="227">
        <v>2.0</v>
      </c>
      <c r="O17" s="227">
        <v>18.1</v>
      </c>
      <c r="P17" s="227">
        <v>270.92</v>
      </c>
      <c r="Q17" s="227"/>
      <c r="R17" s="227"/>
      <c r="S17" s="227"/>
      <c r="T17" s="227"/>
      <c r="U17" s="3" t="str">
        <f t="shared" si="1"/>
        <v>#REF!</v>
      </c>
      <c r="V17" s="227"/>
      <c r="W17" s="227"/>
      <c r="X17" s="227"/>
      <c r="Y17" s="227"/>
      <c r="Z17" s="227"/>
    </row>
    <row r="18" ht="12.0" customHeight="1">
      <c r="A18" s="227">
        <v>11.0</v>
      </c>
      <c r="B18" s="227" t="s">
        <v>1989</v>
      </c>
      <c r="C18" s="227" t="s">
        <v>99</v>
      </c>
      <c r="D18" s="227" t="s">
        <v>75</v>
      </c>
      <c r="E18" s="227">
        <v>16.0</v>
      </c>
      <c r="F18" s="227">
        <v>3905.0</v>
      </c>
      <c r="G18" s="227">
        <v>23.0</v>
      </c>
      <c r="H18" s="227">
        <v>16.0</v>
      </c>
      <c r="I18" s="227">
        <v>359.0</v>
      </c>
      <c r="J18" s="227">
        <v>3.0</v>
      </c>
      <c r="K18" s="227">
        <v>1.0</v>
      </c>
      <c r="L18" s="227">
        <v>20.0</v>
      </c>
      <c r="M18" s="227">
        <v>1.0</v>
      </c>
      <c r="N18" s="227">
        <v>6.0</v>
      </c>
      <c r="O18" s="227">
        <v>16.9</v>
      </c>
      <c r="P18" s="227">
        <v>270.1</v>
      </c>
      <c r="Q18" s="227"/>
      <c r="R18" s="227"/>
      <c r="S18" s="227"/>
      <c r="T18" s="227"/>
      <c r="U18" s="3" t="str">
        <f t="shared" si="1"/>
        <v>#REF!</v>
      </c>
      <c r="V18" s="227"/>
      <c r="W18" s="227"/>
      <c r="X18" s="227"/>
      <c r="Y18" s="227"/>
      <c r="Z18" s="227"/>
    </row>
    <row r="19" ht="12.0" customHeight="1">
      <c r="A19" s="227">
        <v>12.0</v>
      </c>
      <c r="B19" s="227" t="s">
        <v>261</v>
      </c>
      <c r="C19" s="227" t="s">
        <v>50</v>
      </c>
      <c r="D19" s="227" t="s">
        <v>75</v>
      </c>
      <c r="E19" s="227">
        <v>15.0</v>
      </c>
      <c r="F19" s="227">
        <v>3933.0</v>
      </c>
      <c r="G19" s="227">
        <v>28.0</v>
      </c>
      <c r="H19" s="227">
        <v>6.0</v>
      </c>
      <c r="I19" s="227">
        <v>69.0</v>
      </c>
      <c r="J19" s="227">
        <v>0.0</v>
      </c>
      <c r="K19" s="227">
        <v>0.0</v>
      </c>
      <c r="L19" s="227">
        <v>0.0</v>
      </c>
      <c r="M19" s="227">
        <v>0.0</v>
      </c>
      <c r="N19" s="227">
        <v>3.0</v>
      </c>
      <c r="O19" s="227">
        <v>17.9</v>
      </c>
      <c r="P19" s="227">
        <v>268.22</v>
      </c>
      <c r="Q19" s="227"/>
      <c r="R19" s="227"/>
      <c r="S19" s="227"/>
      <c r="T19" s="227"/>
      <c r="U19" s="3" t="str">
        <f t="shared" si="1"/>
        <v>#REF!</v>
      </c>
      <c r="V19" s="227"/>
      <c r="W19" s="227"/>
      <c r="X19" s="227"/>
      <c r="Y19" s="227"/>
      <c r="Z19" s="227"/>
    </row>
    <row r="20" ht="12.0" customHeight="1">
      <c r="A20" s="227">
        <v>13.0</v>
      </c>
      <c r="B20" s="227" t="s">
        <v>124</v>
      </c>
      <c r="C20" s="227" t="s">
        <v>85</v>
      </c>
      <c r="D20" s="227" t="s">
        <v>75</v>
      </c>
      <c r="E20" s="227">
        <v>16.0</v>
      </c>
      <c r="F20" s="227">
        <v>4219.0</v>
      </c>
      <c r="G20" s="227">
        <v>21.0</v>
      </c>
      <c r="H20" s="227">
        <v>11.0</v>
      </c>
      <c r="I20" s="227">
        <v>259.0</v>
      </c>
      <c r="J20" s="227">
        <v>1.0</v>
      </c>
      <c r="K20" s="227">
        <v>2.0</v>
      </c>
      <c r="L20" s="227">
        <v>14.0</v>
      </c>
      <c r="M20" s="227">
        <v>1.0</v>
      </c>
      <c r="N20" s="227">
        <v>2.0</v>
      </c>
      <c r="O20" s="227">
        <v>16.8</v>
      </c>
      <c r="P20" s="227">
        <v>268.06</v>
      </c>
      <c r="Q20" s="227"/>
      <c r="R20" s="227"/>
      <c r="S20" s="227"/>
      <c r="T20" s="227"/>
      <c r="U20" s="3" t="str">
        <f t="shared" si="1"/>
        <v>#REF!</v>
      </c>
      <c r="V20" s="227"/>
      <c r="W20" s="227"/>
      <c r="X20" s="227"/>
      <c r="Y20" s="227"/>
      <c r="Z20" s="227"/>
    </row>
    <row r="21" ht="12.0" customHeight="1">
      <c r="A21" s="227">
        <v>14.0</v>
      </c>
      <c r="B21" s="227" t="s">
        <v>435</v>
      </c>
      <c r="C21" s="227" t="s">
        <v>44</v>
      </c>
      <c r="D21" s="227" t="s">
        <v>75</v>
      </c>
      <c r="E21" s="227">
        <v>16.0</v>
      </c>
      <c r="F21" s="227">
        <v>4206.0</v>
      </c>
      <c r="G21" s="227">
        <v>18.0</v>
      </c>
      <c r="H21" s="227">
        <v>8.0</v>
      </c>
      <c r="I21" s="227">
        <v>184.0</v>
      </c>
      <c r="J21" s="227">
        <v>4.0</v>
      </c>
      <c r="K21" s="227">
        <v>0.0</v>
      </c>
      <c r="L21" s="227">
        <v>0.0</v>
      </c>
      <c r="M21" s="227">
        <v>0.0</v>
      </c>
      <c r="N21" s="227">
        <v>3.0</v>
      </c>
      <c r="O21" s="227">
        <v>16.3</v>
      </c>
      <c r="P21" s="227">
        <v>260.64</v>
      </c>
      <c r="Q21" s="227"/>
      <c r="R21" s="227"/>
      <c r="S21" s="227"/>
      <c r="T21" s="227"/>
      <c r="U21" s="3" t="str">
        <f t="shared" si="1"/>
        <v>#REF!</v>
      </c>
      <c r="V21" s="227"/>
      <c r="W21" s="227"/>
      <c r="X21" s="227"/>
      <c r="Y21" s="227"/>
      <c r="Z21" s="227"/>
    </row>
    <row r="22" ht="12.0" customHeight="1">
      <c r="A22" s="227">
        <v>15.0</v>
      </c>
      <c r="B22" s="227" t="s">
        <v>431</v>
      </c>
      <c r="C22" s="227" t="s">
        <v>27</v>
      </c>
      <c r="D22" s="227" t="s">
        <v>75</v>
      </c>
      <c r="E22" s="227">
        <v>15.0</v>
      </c>
      <c r="F22" s="227">
        <v>3426.0</v>
      </c>
      <c r="G22" s="227">
        <v>26.0</v>
      </c>
      <c r="H22" s="227">
        <v>9.0</v>
      </c>
      <c r="I22" s="227">
        <v>349.0</v>
      </c>
      <c r="J22" s="227">
        <v>2.0</v>
      </c>
      <c r="K22" s="227">
        <v>0.0</v>
      </c>
      <c r="L22" s="227">
        <v>0.0</v>
      </c>
      <c r="M22" s="227">
        <v>0.0</v>
      </c>
      <c r="N22" s="227">
        <v>5.0</v>
      </c>
      <c r="O22" s="227">
        <v>17.3</v>
      </c>
      <c r="P22" s="227">
        <v>259.94</v>
      </c>
      <c r="Q22" s="227"/>
      <c r="R22" s="227"/>
      <c r="S22" s="227"/>
      <c r="T22" s="227"/>
      <c r="U22" s="3" t="str">
        <f t="shared" si="1"/>
        <v>#REF!</v>
      </c>
      <c r="V22" s="227"/>
      <c r="W22" s="227"/>
      <c r="X22" s="227"/>
      <c r="Y22" s="227"/>
      <c r="Z22" s="227"/>
    </row>
    <row r="23" ht="12.0" customHeight="1">
      <c r="A23" s="227">
        <v>16.0</v>
      </c>
      <c r="B23" s="227" t="s">
        <v>231</v>
      </c>
      <c r="C23" s="227" t="s">
        <v>81</v>
      </c>
      <c r="D23" s="227" t="s">
        <v>75</v>
      </c>
      <c r="E23" s="227">
        <v>16.0</v>
      </c>
      <c r="F23" s="227">
        <v>4386.0</v>
      </c>
      <c r="G23" s="227">
        <v>33.0</v>
      </c>
      <c r="H23" s="227">
        <v>21.0</v>
      </c>
      <c r="I23" s="227">
        <v>35.0</v>
      </c>
      <c r="J23" s="227">
        <v>0.0</v>
      </c>
      <c r="K23" s="227">
        <v>0.0</v>
      </c>
      <c r="L23" s="227">
        <v>0.0</v>
      </c>
      <c r="M23" s="227">
        <v>0.0</v>
      </c>
      <c r="N23" s="227">
        <v>5.0</v>
      </c>
      <c r="O23" s="227">
        <v>16.2</v>
      </c>
      <c r="P23" s="227">
        <v>258.94</v>
      </c>
      <c r="Q23" s="227"/>
      <c r="R23" s="227"/>
      <c r="S23" s="227"/>
      <c r="T23" s="227"/>
      <c r="U23" s="3" t="str">
        <f t="shared" si="1"/>
        <v>#REF!</v>
      </c>
      <c r="V23" s="227"/>
      <c r="W23" s="227"/>
      <c r="X23" s="227"/>
      <c r="Y23" s="227"/>
      <c r="Z23" s="227"/>
    </row>
    <row r="24" ht="12.0" customHeight="1">
      <c r="A24" s="227">
        <v>17.0</v>
      </c>
      <c r="B24" s="227" t="s">
        <v>154</v>
      </c>
      <c r="C24" s="227" t="s">
        <v>140</v>
      </c>
      <c r="D24" s="227" t="s">
        <v>75</v>
      </c>
      <c r="E24" s="227">
        <v>12.0</v>
      </c>
      <c r="F24" s="227">
        <v>3554.0</v>
      </c>
      <c r="G24" s="227">
        <v>28.0</v>
      </c>
      <c r="H24" s="227">
        <v>2.0</v>
      </c>
      <c r="I24" s="227">
        <v>64.0</v>
      </c>
      <c r="J24" s="227">
        <v>0.0</v>
      </c>
      <c r="K24" s="227">
        <v>0.0</v>
      </c>
      <c r="L24" s="227">
        <v>0.0</v>
      </c>
      <c r="M24" s="227">
        <v>0.0</v>
      </c>
      <c r="N24" s="227">
        <v>0.0</v>
      </c>
      <c r="O24" s="227">
        <v>21.5</v>
      </c>
      <c r="P24" s="227">
        <v>258.56</v>
      </c>
      <c r="Q24" s="227"/>
      <c r="R24" s="227"/>
      <c r="S24" s="227"/>
      <c r="T24" s="227"/>
      <c r="U24" s="3" t="str">
        <f t="shared" si="1"/>
        <v>#REF!</v>
      </c>
      <c r="V24" s="227"/>
      <c r="W24" s="227"/>
      <c r="X24" s="227"/>
      <c r="Y24" s="227"/>
      <c r="Z24" s="227"/>
    </row>
    <row r="25" ht="12.0" customHeight="1">
      <c r="A25" s="227">
        <v>18.0</v>
      </c>
      <c r="B25" s="227" t="s">
        <v>423</v>
      </c>
      <c r="C25" s="227" t="s">
        <v>58</v>
      </c>
      <c r="D25" s="227" t="s">
        <v>75</v>
      </c>
      <c r="E25" s="227">
        <v>16.0</v>
      </c>
      <c r="F25" s="227">
        <v>4090.0</v>
      </c>
      <c r="G25" s="227">
        <v>28.0</v>
      </c>
      <c r="H25" s="227">
        <v>18.0</v>
      </c>
      <c r="I25" s="227">
        <v>168.0</v>
      </c>
      <c r="J25" s="227">
        <v>1.0</v>
      </c>
      <c r="K25" s="227">
        <v>0.0</v>
      </c>
      <c r="L25" s="227">
        <v>0.0</v>
      </c>
      <c r="M25" s="227">
        <v>0.0</v>
      </c>
      <c r="N25" s="227">
        <v>6.0</v>
      </c>
      <c r="O25" s="227">
        <v>16.0</v>
      </c>
      <c r="P25" s="227">
        <v>256.4</v>
      </c>
      <c r="Q25" s="227"/>
      <c r="R25" s="227"/>
      <c r="S25" s="227"/>
      <c r="T25" s="227"/>
      <c r="U25" s="3" t="str">
        <f t="shared" si="1"/>
        <v>#REF!</v>
      </c>
      <c r="V25" s="227"/>
      <c r="W25" s="227"/>
      <c r="X25" s="227"/>
      <c r="Y25" s="227"/>
      <c r="Z25" s="227"/>
    </row>
    <row r="26" ht="12.0" customHeight="1">
      <c r="A26" s="227">
        <v>19.0</v>
      </c>
      <c r="B26" s="227" t="s">
        <v>188</v>
      </c>
      <c r="C26" s="227" t="s">
        <v>18</v>
      </c>
      <c r="D26" s="227" t="s">
        <v>75</v>
      </c>
      <c r="E26" s="227">
        <v>15.0</v>
      </c>
      <c r="F26" s="227">
        <v>3509.0</v>
      </c>
      <c r="G26" s="227">
        <v>19.0</v>
      </c>
      <c r="H26" s="227">
        <v>14.0</v>
      </c>
      <c r="I26" s="227">
        <v>359.0</v>
      </c>
      <c r="J26" s="227">
        <v>5.0</v>
      </c>
      <c r="K26" s="227">
        <v>0.0</v>
      </c>
      <c r="L26" s="227">
        <v>0.0</v>
      </c>
      <c r="M26" s="227">
        <v>0.0</v>
      </c>
      <c r="N26" s="227">
        <v>2.0</v>
      </c>
      <c r="O26" s="227">
        <v>17.0</v>
      </c>
      <c r="P26" s="227">
        <v>254.26</v>
      </c>
      <c r="Q26" s="227"/>
      <c r="R26" s="227"/>
      <c r="S26" s="227"/>
      <c r="T26" s="227"/>
      <c r="U26" s="3" t="str">
        <f t="shared" si="1"/>
        <v>#REF!</v>
      </c>
      <c r="V26" s="227"/>
      <c r="W26" s="227"/>
      <c r="X26" s="227"/>
      <c r="Y26" s="227"/>
      <c r="Z26" s="227"/>
    </row>
    <row r="27" ht="12.0" customHeight="1">
      <c r="A27" s="227">
        <v>20.0</v>
      </c>
      <c r="B27" s="227" t="s">
        <v>180</v>
      </c>
      <c r="C27" s="227" t="s">
        <v>90</v>
      </c>
      <c r="D27" s="227" t="s">
        <v>75</v>
      </c>
      <c r="E27" s="227">
        <v>14.0</v>
      </c>
      <c r="F27" s="227">
        <v>3819.0</v>
      </c>
      <c r="G27" s="227">
        <v>29.0</v>
      </c>
      <c r="H27" s="227">
        <v>13.0</v>
      </c>
      <c r="I27" s="227">
        <v>14.0</v>
      </c>
      <c r="J27" s="227">
        <v>1.0</v>
      </c>
      <c r="K27" s="227">
        <v>0.0</v>
      </c>
      <c r="L27" s="227">
        <v>0.0</v>
      </c>
      <c r="M27" s="227">
        <v>0.0</v>
      </c>
      <c r="N27" s="227">
        <v>2.0</v>
      </c>
      <c r="O27" s="227">
        <v>18.0</v>
      </c>
      <c r="P27" s="227">
        <v>252.16</v>
      </c>
      <c r="Q27" s="227"/>
      <c r="R27" s="227"/>
      <c r="S27" s="227"/>
      <c r="T27" s="227"/>
      <c r="U27" s="3" t="str">
        <f t="shared" si="1"/>
        <v>#REF!</v>
      </c>
      <c r="V27" s="227"/>
      <c r="W27" s="227"/>
      <c r="X27" s="227"/>
      <c r="Y27" s="227"/>
      <c r="Z27" s="227"/>
    </row>
    <row r="28" ht="12.0" customHeight="1">
      <c r="A28" s="227">
        <v>21.0</v>
      </c>
      <c r="B28" s="227" t="s">
        <v>1727</v>
      </c>
      <c r="C28" s="227" t="s">
        <v>123</v>
      </c>
      <c r="D28" s="227" t="s">
        <v>17</v>
      </c>
      <c r="E28" s="227">
        <v>15.0</v>
      </c>
      <c r="F28" s="227">
        <v>0.0</v>
      </c>
      <c r="G28" s="227">
        <v>0.0</v>
      </c>
      <c r="H28" s="227">
        <v>0.0</v>
      </c>
      <c r="I28" s="227">
        <v>1267.0</v>
      </c>
      <c r="J28" s="227">
        <v>13.0</v>
      </c>
      <c r="K28" s="227">
        <v>51.0</v>
      </c>
      <c r="L28" s="227">
        <v>356.0</v>
      </c>
      <c r="M28" s="227">
        <v>1.0</v>
      </c>
      <c r="N28" s="227">
        <v>0.0</v>
      </c>
      <c r="O28" s="227">
        <v>16.6</v>
      </c>
      <c r="P28" s="227">
        <v>248.3</v>
      </c>
      <c r="Q28" s="227"/>
      <c r="R28" s="227"/>
      <c r="S28" s="227"/>
      <c r="T28" s="227"/>
      <c r="U28" s="3" t="str">
        <f t="shared" si="1"/>
        <v>#REF!</v>
      </c>
      <c r="V28" s="227"/>
      <c r="W28" s="227"/>
      <c r="X28" s="227"/>
      <c r="Y28" s="227"/>
      <c r="Z28" s="227"/>
    </row>
    <row r="29" ht="12.0" customHeight="1">
      <c r="A29" s="227">
        <v>22.0</v>
      </c>
      <c r="B29" s="227" t="s">
        <v>4694</v>
      </c>
      <c r="C29" s="227" t="s">
        <v>68</v>
      </c>
      <c r="D29" s="227" t="s">
        <v>75</v>
      </c>
      <c r="E29" s="227">
        <v>15.0</v>
      </c>
      <c r="F29" s="227">
        <v>4233.0</v>
      </c>
      <c r="G29" s="227">
        <v>26.0</v>
      </c>
      <c r="H29" s="227">
        <v>14.0</v>
      </c>
      <c r="I29" s="227">
        <v>38.0</v>
      </c>
      <c r="J29" s="227">
        <v>0.0</v>
      </c>
      <c r="K29" s="227">
        <v>0.0</v>
      </c>
      <c r="L29" s="227">
        <v>0.0</v>
      </c>
      <c r="M29" s="227">
        <v>0.0</v>
      </c>
      <c r="N29" s="227">
        <v>4.0</v>
      </c>
      <c r="O29" s="227">
        <v>16.2</v>
      </c>
      <c r="P29" s="227">
        <v>243.12</v>
      </c>
      <c r="Q29" s="227"/>
      <c r="R29" s="227"/>
      <c r="S29" s="227"/>
      <c r="T29" s="227"/>
      <c r="U29" s="3" t="str">
        <f t="shared" si="1"/>
        <v>#REF!</v>
      </c>
      <c r="V29" s="227"/>
      <c r="W29" s="227"/>
      <c r="X29" s="227"/>
      <c r="Y29" s="227"/>
      <c r="Z29" s="227"/>
    </row>
    <row r="30" ht="12.0" customHeight="1">
      <c r="A30" s="227">
        <v>23.0</v>
      </c>
      <c r="B30" s="227" t="s">
        <v>1265</v>
      </c>
      <c r="C30" s="227" t="s">
        <v>77</v>
      </c>
      <c r="D30" s="227" t="s">
        <v>75</v>
      </c>
      <c r="E30" s="227">
        <v>16.0</v>
      </c>
      <c r="F30" s="227">
        <v>4317.0</v>
      </c>
      <c r="G30" s="227">
        <v>20.0</v>
      </c>
      <c r="H30" s="227">
        <v>15.0</v>
      </c>
      <c r="I30" s="227">
        <v>58.0</v>
      </c>
      <c r="J30" s="227">
        <v>2.0</v>
      </c>
      <c r="K30" s="227">
        <v>0.0</v>
      </c>
      <c r="L30" s="227">
        <v>0.0</v>
      </c>
      <c r="M30" s="227">
        <v>0.0</v>
      </c>
      <c r="N30" s="227">
        <v>3.0</v>
      </c>
      <c r="O30" s="227">
        <v>15.2</v>
      </c>
      <c r="P30" s="227">
        <v>242.48</v>
      </c>
      <c r="Q30" s="227"/>
      <c r="R30" s="227"/>
      <c r="S30" s="227"/>
      <c r="T30" s="227"/>
      <c r="U30" s="3" t="str">
        <f t="shared" si="1"/>
        <v>#REF!</v>
      </c>
      <c r="V30" s="227"/>
      <c r="W30" s="227"/>
      <c r="X30" s="227"/>
      <c r="Y30" s="227"/>
      <c r="Z30" s="227"/>
    </row>
    <row r="31" ht="12.0" customHeight="1">
      <c r="A31" s="227">
        <v>24.0</v>
      </c>
      <c r="B31" s="227" t="s">
        <v>113</v>
      </c>
      <c r="C31" s="227" t="s">
        <v>90</v>
      </c>
      <c r="D31" s="227" t="s">
        <v>17</v>
      </c>
      <c r="E31" s="227">
        <v>12.0</v>
      </c>
      <c r="F31" s="227">
        <v>0.0</v>
      </c>
      <c r="G31" s="227">
        <v>0.0</v>
      </c>
      <c r="H31" s="227">
        <v>0.0</v>
      </c>
      <c r="I31" s="227">
        <v>1268.0</v>
      </c>
      <c r="J31" s="227">
        <v>7.0</v>
      </c>
      <c r="K31" s="227">
        <v>75.0</v>
      </c>
      <c r="L31" s="227">
        <v>616.0</v>
      </c>
      <c r="M31" s="227">
        <v>2.0</v>
      </c>
      <c r="N31" s="227">
        <v>1.0</v>
      </c>
      <c r="O31" s="227">
        <v>20.2</v>
      </c>
      <c r="P31" s="227">
        <v>242.4</v>
      </c>
      <c r="Q31" s="227"/>
      <c r="R31" s="227"/>
      <c r="S31" s="227"/>
      <c r="T31" s="227"/>
      <c r="U31" s="3" t="str">
        <f t="shared" si="1"/>
        <v>#REF!</v>
      </c>
      <c r="V31" s="227"/>
      <c r="W31" s="227"/>
      <c r="X31" s="227"/>
      <c r="Y31" s="227"/>
      <c r="Z31" s="227"/>
    </row>
    <row r="32" ht="12.0" customHeight="1">
      <c r="A32" s="227">
        <v>25.0</v>
      </c>
      <c r="B32" s="227" t="s">
        <v>2848</v>
      </c>
      <c r="C32" s="227" t="s">
        <v>27</v>
      </c>
      <c r="D32" s="227" t="s">
        <v>17</v>
      </c>
      <c r="E32" s="227">
        <v>16.0</v>
      </c>
      <c r="F32" s="227">
        <v>10.0</v>
      </c>
      <c r="G32" s="227">
        <v>1.0</v>
      </c>
      <c r="H32" s="227">
        <v>0.0</v>
      </c>
      <c r="I32" s="227">
        <v>1287.0</v>
      </c>
      <c r="J32" s="227">
        <v>9.0</v>
      </c>
      <c r="K32" s="227">
        <v>53.0</v>
      </c>
      <c r="L32" s="227">
        <v>377.0</v>
      </c>
      <c r="M32" s="227">
        <v>3.0</v>
      </c>
      <c r="N32" s="227">
        <v>1.0</v>
      </c>
      <c r="O32" s="227">
        <v>15.0</v>
      </c>
      <c r="P32" s="227">
        <v>240.8</v>
      </c>
      <c r="Q32" s="227"/>
      <c r="R32" s="227"/>
      <c r="S32" s="227"/>
      <c r="T32" s="227"/>
      <c r="U32" s="3" t="str">
        <f t="shared" si="1"/>
        <v>#REF!</v>
      </c>
      <c r="V32" s="227"/>
      <c r="W32" s="227"/>
      <c r="X32" s="227"/>
      <c r="Y32" s="227"/>
      <c r="Z32" s="227"/>
    </row>
    <row r="33" ht="12.0" customHeight="1">
      <c r="A33" s="227">
        <v>26.0</v>
      </c>
      <c r="B33" s="227" t="s">
        <v>330</v>
      </c>
      <c r="C33" s="227" t="s">
        <v>53</v>
      </c>
      <c r="D33" s="227" t="s">
        <v>17</v>
      </c>
      <c r="E33" s="227">
        <v>16.0</v>
      </c>
      <c r="F33" s="227">
        <v>0.0</v>
      </c>
      <c r="G33" s="227">
        <v>0.0</v>
      </c>
      <c r="H33" s="227">
        <v>0.0</v>
      </c>
      <c r="I33" s="227">
        <v>1079.0</v>
      </c>
      <c r="J33" s="227">
        <v>11.0</v>
      </c>
      <c r="K33" s="227">
        <v>54.0</v>
      </c>
      <c r="L33" s="227">
        <v>462.0</v>
      </c>
      <c r="M33" s="227">
        <v>2.0</v>
      </c>
      <c r="N33" s="227">
        <v>1.0</v>
      </c>
      <c r="O33" s="227">
        <v>14.4</v>
      </c>
      <c r="P33" s="227">
        <v>230.1</v>
      </c>
      <c r="Q33" s="227"/>
      <c r="R33" s="227"/>
      <c r="S33" s="227"/>
      <c r="T33" s="227"/>
      <c r="U33" s="3" t="str">
        <f t="shared" si="1"/>
        <v>#REF!</v>
      </c>
      <c r="V33" s="227"/>
      <c r="W33" s="227"/>
      <c r="X33" s="227"/>
      <c r="Y33" s="227"/>
      <c r="Z33" s="227"/>
    </row>
    <row r="34" ht="12.0" customHeight="1">
      <c r="A34" s="227">
        <v>27.0</v>
      </c>
      <c r="B34" s="227" t="s">
        <v>2044</v>
      </c>
      <c r="C34" s="227" t="s">
        <v>140</v>
      </c>
      <c r="D34" s="227" t="s">
        <v>17</v>
      </c>
      <c r="E34" s="227">
        <v>16.0</v>
      </c>
      <c r="F34" s="227">
        <v>0.0</v>
      </c>
      <c r="G34" s="227">
        <v>0.0</v>
      </c>
      <c r="H34" s="227">
        <v>0.0</v>
      </c>
      <c r="I34" s="227">
        <v>1161.0</v>
      </c>
      <c r="J34" s="227">
        <v>18.0</v>
      </c>
      <c r="K34" s="227">
        <v>7.0</v>
      </c>
      <c r="L34" s="227">
        <v>38.0</v>
      </c>
      <c r="M34" s="227">
        <v>0.0</v>
      </c>
      <c r="N34" s="227">
        <v>1.0</v>
      </c>
      <c r="O34" s="227">
        <v>14.1</v>
      </c>
      <c r="P34" s="227">
        <v>225.9</v>
      </c>
      <c r="Q34" s="227"/>
      <c r="R34" s="227"/>
      <c r="S34" s="227"/>
      <c r="T34" s="227"/>
      <c r="U34" s="3" t="str">
        <f t="shared" si="1"/>
        <v>#REF!</v>
      </c>
      <c r="V34" s="227"/>
      <c r="W34" s="227"/>
      <c r="X34" s="227"/>
      <c r="Y34" s="227"/>
      <c r="Z34" s="227"/>
    </row>
    <row r="35" ht="12.0" customHeight="1">
      <c r="A35" s="227">
        <v>28.0</v>
      </c>
      <c r="B35" s="227" t="s">
        <v>2032</v>
      </c>
      <c r="C35" s="227" t="s">
        <v>20</v>
      </c>
      <c r="D35" s="227" t="s">
        <v>75</v>
      </c>
      <c r="E35" s="227">
        <v>16.0</v>
      </c>
      <c r="F35" s="227">
        <v>4027.0</v>
      </c>
      <c r="G35" s="227">
        <v>26.0</v>
      </c>
      <c r="H35" s="227">
        <v>16.0</v>
      </c>
      <c r="I35" s="227">
        <v>-9.0</v>
      </c>
      <c r="J35" s="227">
        <v>0.0</v>
      </c>
      <c r="K35" s="227">
        <v>0.0</v>
      </c>
      <c r="L35" s="227">
        <v>0.0</v>
      </c>
      <c r="M35" s="227">
        <v>0.0</v>
      </c>
      <c r="N35" s="227">
        <v>4.0</v>
      </c>
      <c r="O35" s="227">
        <v>14.0</v>
      </c>
      <c r="P35" s="227">
        <v>224.18</v>
      </c>
      <c r="Q35" s="227"/>
      <c r="R35" s="227"/>
      <c r="S35" s="227"/>
      <c r="T35" s="227"/>
      <c r="U35" s="3" t="str">
        <f t="shared" si="1"/>
        <v>#REF!</v>
      </c>
      <c r="V35" s="227"/>
      <c r="W35" s="227"/>
      <c r="X35" s="227"/>
      <c r="Y35" s="227"/>
      <c r="Z35" s="227"/>
    </row>
    <row r="36" ht="12.0" customHeight="1">
      <c r="A36" s="227">
        <v>29.0</v>
      </c>
      <c r="B36" s="227" t="s">
        <v>1565</v>
      </c>
      <c r="C36" s="227" t="s">
        <v>47</v>
      </c>
      <c r="D36" s="227" t="s">
        <v>75</v>
      </c>
      <c r="E36" s="227">
        <v>15.0</v>
      </c>
      <c r="F36" s="227">
        <v>3502.0</v>
      </c>
      <c r="G36" s="227">
        <v>15.0</v>
      </c>
      <c r="H36" s="227">
        <v>8.0</v>
      </c>
      <c r="I36" s="227">
        <v>134.0</v>
      </c>
      <c r="J36" s="227">
        <v>5.0</v>
      </c>
      <c r="K36" s="227">
        <v>1.0</v>
      </c>
      <c r="L36" s="227">
        <v>3.0</v>
      </c>
      <c r="M36" s="227">
        <v>0.0</v>
      </c>
      <c r="N36" s="227">
        <v>4.0</v>
      </c>
      <c r="O36" s="227">
        <v>14.9</v>
      </c>
      <c r="P36" s="227">
        <v>223.78</v>
      </c>
      <c r="Q36" s="227"/>
      <c r="R36" s="227"/>
      <c r="S36" s="227"/>
      <c r="T36" s="227"/>
      <c r="U36" s="3" t="str">
        <f t="shared" si="1"/>
        <v>#REF!</v>
      </c>
      <c r="V36" s="227"/>
      <c r="W36" s="227"/>
      <c r="X36" s="227"/>
      <c r="Y36" s="227"/>
      <c r="Z36" s="227"/>
    </row>
    <row r="37" ht="12.0" customHeight="1">
      <c r="A37" s="227">
        <v>30.0</v>
      </c>
      <c r="B37" s="227" t="s">
        <v>2267</v>
      </c>
      <c r="C37" s="227" t="s">
        <v>36</v>
      </c>
      <c r="D37" s="227" t="s">
        <v>75</v>
      </c>
      <c r="E37" s="227">
        <v>15.0</v>
      </c>
      <c r="F37" s="227">
        <v>3877.0</v>
      </c>
      <c r="G37" s="227">
        <v>20.0</v>
      </c>
      <c r="H37" s="227">
        <v>5.0</v>
      </c>
      <c r="I37" s="227">
        <v>53.0</v>
      </c>
      <c r="J37" s="227">
        <v>0.0</v>
      </c>
      <c r="K37" s="227">
        <v>1.0</v>
      </c>
      <c r="L37" s="227">
        <v>5.0</v>
      </c>
      <c r="M37" s="227">
        <v>0.0</v>
      </c>
      <c r="N37" s="227">
        <v>5.0</v>
      </c>
      <c r="O37" s="227">
        <v>14.7</v>
      </c>
      <c r="P37" s="227">
        <v>220.88</v>
      </c>
      <c r="Q37" s="227"/>
      <c r="R37" s="227"/>
      <c r="S37" s="227"/>
      <c r="T37" s="227"/>
      <c r="U37" s="3" t="str">
        <f t="shared" si="1"/>
        <v>#REF!</v>
      </c>
      <c r="V37" s="227"/>
      <c r="W37" s="227"/>
      <c r="X37" s="227"/>
      <c r="Y37" s="227"/>
      <c r="Z37" s="227"/>
    </row>
    <row r="38" ht="12.0" customHeight="1">
      <c r="A38" s="227">
        <v>31.0</v>
      </c>
      <c r="B38" s="227" t="s">
        <v>148</v>
      </c>
      <c r="C38" s="227" t="s">
        <v>66</v>
      </c>
      <c r="D38" s="227" t="s">
        <v>75</v>
      </c>
      <c r="E38" s="227">
        <v>16.0</v>
      </c>
      <c r="F38" s="227">
        <v>3782.0</v>
      </c>
      <c r="G38" s="227">
        <v>16.0</v>
      </c>
      <c r="H38" s="227">
        <v>14.0</v>
      </c>
      <c r="I38" s="227">
        <v>150.0</v>
      </c>
      <c r="J38" s="227">
        <v>2.0</v>
      </c>
      <c r="K38" s="227">
        <v>1.0</v>
      </c>
      <c r="L38" s="227">
        <v>7.0</v>
      </c>
      <c r="M38" s="227">
        <v>0.0</v>
      </c>
      <c r="N38" s="227">
        <v>3.0</v>
      </c>
      <c r="O38" s="227">
        <v>13.3</v>
      </c>
      <c r="P38" s="227">
        <v>212.98</v>
      </c>
      <c r="Q38" s="227"/>
      <c r="R38" s="227"/>
      <c r="S38" s="227"/>
      <c r="T38" s="227"/>
      <c r="U38" s="3" t="str">
        <f t="shared" si="1"/>
        <v>#REF!</v>
      </c>
      <c r="V38" s="227"/>
      <c r="W38" s="227"/>
      <c r="X38" s="227"/>
      <c r="Y38" s="227"/>
      <c r="Z38" s="227"/>
    </row>
    <row r="39" ht="12.0" customHeight="1">
      <c r="A39" s="227">
        <v>32.0</v>
      </c>
      <c r="B39" s="227" t="s">
        <v>597</v>
      </c>
      <c r="C39" s="227" t="s">
        <v>81</v>
      </c>
      <c r="D39" s="227" t="s">
        <v>17</v>
      </c>
      <c r="E39" s="227">
        <v>13.0</v>
      </c>
      <c r="F39" s="227">
        <v>0.0</v>
      </c>
      <c r="G39" s="227">
        <v>0.0</v>
      </c>
      <c r="H39" s="227">
        <v>0.0</v>
      </c>
      <c r="I39" s="227">
        <v>997.0</v>
      </c>
      <c r="J39" s="227">
        <v>10.0</v>
      </c>
      <c r="K39" s="227">
        <v>41.0</v>
      </c>
      <c r="L39" s="227">
        <v>419.0</v>
      </c>
      <c r="M39" s="227">
        <v>2.0</v>
      </c>
      <c r="N39" s="227">
        <v>2.0</v>
      </c>
      <c r="O39" s="227">
        <v>16.1</v>
      </c>
      <c r="P39" s="227">
        <v>209.6</v>
      </c>
      <c r="Q39" s="227"/>
      <c r="R39" s="227"/>
      <c r="S39" s="227"/>
      <c r="T39" s="227"/>
      <c r="U39" s="3" t="str">
        <f t="shared" si="1"/>
        <v>#REF!</v>
      </c>
      <c r="V39" s="227"/>
      <c r="W39" s="227"/>
      <c r="X39" s="227"/>
      <c r="Y39" s="227"/>
      <c r="Z39" s="227"/>
    </row>
    <row r="40" ht="12.0" customHeight="1">
      <c r="A40" s="227">
        <v>33.0</v>
      </c>
      <c r="B40" s="227" t="s">
        <v>73</v>
      </c>
      <c r="C40" s="227" t="s">
        <v>58</v>
      </c>
      <c r="D40" s="227" t="s">
        <v>34</v>
      </c>
      <c r="E40" s="227">
        <v>16.0</v>
      </c>
      <c r="F40" s="227">
        <v>0.0</v>
      </c>
      <c r="G40" s="227">
        <v>0.0</v>
      </c>
      <c r="H40" s="227">
        <v>0.0</v>
      </c>
      <c r="I40" s="227">
        <v>0.0</v>
      </c>
      <c r="J40" s="227">
        <v>0.0</v>
      </c>
      <c r="K40" s="227">
        <v>96.0</v>
      </c>
      <c r="L40" s="227">
        <v>1321.0</v>
      </c>
      <c r="M40" s="227">
        <v>12.0</v>
      </c>
      <c r="N40" s="227">
        <v>0.0</v>
      </c>
      <c r="O40" s="227">
        <v>13.0</v>
      </c>
      <c r="P40" s="227">
        <v>208.1</v>
      </c>
      <c r="Q40" s="227"/>
      <c r="R40" s="227"/>
      <c r="S40" s="227"/>
      <c r="T40" s="227"/>
      <c r="U40" s="3" t="str">
        <f t="shared" si="1"/>
        <v>#REF!</v>
      </c>
      <c r="V40" s="227"/>
      <c r="W40" s="227"/>
      <c r="X40" s="227"/>
      <c r="Y40" s="227"/>
      <c r="Z40" s="227"/>
    </row>
    <row r="41" ht="12.0" customHeight="1">
      <c r="A41" s="227">
        <v>34.0</v>
      </c>
      <c r="B41" s="227" t="s">
        <v>1879</v>
      </c>
      <c r="C41" s="227" t="s">
        <v>39</v>
      </c>
      <c r="D41" s="227" t="s">
        <v>34</v>
      </c>
      <c r="E41" s="227">
        <v>16.0</v>
      </c>
      <c r="F41" s="227">
        <v>0.0</v>
      </c>
      <c r="G41" s="227">
        <v>0.0</v>
      </c>
      <c r="H41" s="227">
        <v>0.0</v>
      </c>
      <c r="I41" s="227">
        <v>0.0</v>
      </c>
      <c r="J41" s="227">
        <v>0.0</v>
      </c>
      <c r="K41" s="227">
        <v>97.0</v>
      </c>
      <c r="L41" s="227">
        <v>1257.0</v>
      </c>
      <c r="M41" s="227">
        <v>14.0</v>
      </c>
      <c r="N41" s="227">
        <v>1.0</v>
      </c>
      <c r="O41" s="227">
        <v>13.0</v>
      </c>
      <c r="P41" s="227">
        <v>207.7</v>
      </c>
      <c r="Q41" s="227"/>
      <c r="R41" s="227"/>
      <c r="S41" s="227"/>
      <c r="T41" s="227"/>
      <c r="U41" s="3" t="str">
        <f t="shared" si="1"/>
        <v>#REF!</v>
      </c>
      <c r="V41" s="227"/>
      <c r="W41" s="227"/>
      <c r="X41" s="227"/>
      <c r="Y41" s="227"/>
      <c r="Z41" s="227"/>
    </row>
    <row r="42" ht="12.0" customHeight="1">
      <c r="A42" s="227">
        <v>35.0</v>
      </c>
      <c r="B42" s="227" t="s">
        <v>355</v>
      </c>
      <c r="C42" s="227" t="s">
        <v>90</v>
      </c>
      <c r="D42" s="227" t="s">
        <v>34</v>
      </c>
      <c r="E42" s="227">
        <v>15.0</v>
      </c>
      <c r="F42" s="227">
        <v>0.0</v>
      </c>
      <c r="G42" s="227">
        <v>0.0</v>
      </c>
      <c r="H42" s="227">
        <v>0.0</v>
      </c>
      <c r="I42" s="227">
        <v>9.0</v>
      </c>
      <c r="J42" s="227">
        <v>0.0</v>
      </c>
      <c r="K42" s="227">
        <v>106.0</v>
      </c>
      <c r="L42" s="227">
        <v>1284.0</v>
      </c>
      <c r="M42" s="227">
        <v>12.0</v>
      </c>
      <c r="N42" s="227">
        <v>0.0</v>
      </c>
      <c r="O42" s="227">
        <v>13.4</v>
      </c>
      <c r="P42" s="227">
        <v>201.3</v>
      </c>
      <c r="Q42" s="227"/>
      <c r="R42" s="227"/>
      <c r="S42" s="227"/>
      <c r="T42" s="227"/>
      <c r="U42" s="3" t="str">
        <f t="shared" si="1"/>
        <v>#REF!</v>
      </c>
      <c r="V42" s="227"/>
      <c r="W42" s="227"/>
      <c r="X42" s="227"/>
      <c r="Y42" s="227"/>
      <c r="Z42" s="227"/>
    </row>
    <row r="43" ht="12.0" customHeight="1">
      <c r="A43" s="227">
        <v>36.0</v>
      </c>
      <c r="B43" s="227" t="s">
        <v>149</v>
      </c>
      <c r="C43" s="227" t="s">
        <v>83</v>
      </c>
      <c r="D43" s="227" t="s">
        <v>17</v>
      </c>
      <c r="E43" s="227">
        <v>15.0</v>
      </c>
      <c r="F43" s="227">
        <v>0.0</v>
      </c>
      <c r="G43" s="227">
        <v>0.0</v>
      </c>
      <c r="H43" s="227">
        <v>0.0</v>
      </c>
      <c r="I43" s="227">
        <v>1313.0</v>
      </c>
      <c r="J43" s="227">
        <v>6.0</v>
      </c>
      <c r="K43" s="227">
        <v>29.0</v>
      </c>
      <c r="L43" s="227">
        <v>298.0</v>
      </c>
      <c r="M43" s="227">
        <v>1.0</v>
      </c>
      <c r="N43" s="227">
        <v>1.0</v>
      </c>
      <c r="O43" s="227">
        <v>13.4</v>
      </c>
      <c r="P43" s="227">
        <v>201.1</v>
      </c>
      <c r="Q43" s="227"/>
      <c r="R43" s="227"/>
      <c r="S43" s="227"/>
      <c r="T43" s="227"/>
      <c r="U43" s="3" t="str">
        <f t="shared" si="1"/>
        <v>#REF!</v>
      </c>
      <c r="V43" s="227"/>
      <c r="W43" s="227"/>
      <c r="X43" s="227"/>
      <c r="Y43" s="227"/>
      <c r="Z43" s="227"/>
    </row>
    <row r="44" ht="12.0" customHeight="1">
      <c r="A44" s="227">
        <v>37.0</v>
      </c>
      <c r="B44" s="227" t="s">
        <v>5881</v>
      </c>
      <c r="C44" s="227" t="s">
        <v>64</v>
      </c>
      <c r="D44" s="227" t="s">
        <v>75</v>
      </c>
      <c r="E44" s="227">
        <v>12.0</v>
      </c>
      <c r="F44" s="227">
        <v>2241.0</v>
      </c>
      <c r="G44" s="227">
        <v>16.0</v>
      </c>
      <c r="H44" s="227">
        <v>4.0</v>
      </c>
      <c r="I44" s="227">
        <v>468.0</v>
      </c>
      <c r="J44" s="227">
        <v>2.0</v>
      </c>
      <c r="K44" s="227">
        <v>0.0</v>
      </c>
      <c r="L44" s="227">
        <v>0.0</v>
      </c>
      <c r="M44" s="227">
        <v>0.0</v>
      </c>
      <c r="N44" s="227">
        <v>3.0</v>
      </c>
      <c r="O44" s="227">
        <v>16.7</v>
      </c>
      <c r="P44" s="227">
        <v>200.44</v>
      </c>
      <c r="Q44" s="227"/>
      <c r="R44" s="227"/>
      <c r="S44" s="227"/>
      <c r="T44" s="227"/>
      <c r="U44" s="3" t="str">
        <f t="shared" si="1"/>
        <v>#REF!</v>
      </c>
      <c r="V44" s="227"/>
      <c r="W44" s="227"/>
      <c r="X44" s="227"/>
      <c r="Y44" s="227"/>
      <c r="Z44" s="227"/>
    </row>
    <row r="45" ht="12.0" customHeight="1">
      <c r="A45" s="227">
        <v>38.0</v>
      </c>
      <c r="B45" s="227" t="s">
        <v>115</v>
      </c>
      <c r="C45" s="227" t="s">
        <v>31</v>
      </c>
      <c r="D45" s="227" t="s">
        <v>17</v>
      </c>
      <c r="E45" s="227">
        <v>16.0</v>
      </c>
      <c r="F45" s="227">
        <v>0.0</v>
      </c>
      <c r="G45" s="227">
        <v>0.0</v>
      </c>
      <c r="H45" s="227">
        <v>0.0</v>
      </c>
      <c r="I45" s="227">
        <v>1043.0</v>
      </c>
      <c r="J45" s="227">
        <v>6.0</v>
      </c>
      <c r="K45" s="227">
        <v>46.0</v>
      </c>
      <c r="L45" s="227">
        <v>319.0</v>
      </c>
      <c r="M45" s="227">
        <v>4.0</v>
      </c>
      <c r="N45" s="227">
        <v>2.0</v>
      </c>
      <c r="O45" s="227">
        <v>12.3</v>
      </c>
      <c r="P45" s="227">
        <v>196.2</v>
      </c>
      <c r="Q45" s="227"/>
      <c r="R45" s="227"/>
      <c r="S45" s="227"/>
      <c r="T45" s="227"/>
      <c r="U45" s="3" t="str">
        <f t="shared" si="1"/>
        <v>#REF!</v>
      </c>
      <c r="V45" s="227"/>
      <c r="W45" s="227"/>
      <c r="X45" s="227"/>
      <c r="Y45" s="227"/>
      <c r="Z45" s="227"/>
    </row>
    <row r="46" ht="12.0" customHeight="1">
      <c r="A46" s="227">
        <v>39.0</v>
      </c>
      <c r="B46" s="227" t="s">
        <v>86</v>
      </c>
      <c r="C46" s="227" t="s">
        <v>20</v>
      </c>
      <c r="D46" s="227" t="s">
        <v>34</v>
      </c>
      <c r="E46" s="227">
        <v>16.0</v>
      </c>
      <c r="F46" s="227">
        <v>0.0</v>
      </c>
      <c r="G46" s="227">
        <v>0.0</v>
      </c>
      <c r="H46" s="227">
        <v>0.0</v>
      </c>
      <c r="I46" s="227">
        <v>9.0</v>
      </c>
      <c r="J46" s="227">
        <v>0.0</v>
      </c>
      <c r="K46" s="227">
        <v>101.0</v>
      </c>
      <c r="L46" s="227">
        <v>1367.0</v>
      </c>
      <c r="M46" s="227">
        <v>10.0</v>
      </c>
      <c r="N46" s="227">
        <v>1.0</v>
      </c>
      <c r="O46" s="227">
        <v>12.2</v>
      </c>
      <c r="P46" s="227">
        <v>195.6</v>
      </c>
      <c r="Q46" s="227"/>
      <c r="R46" s="227"/>
      <c r="S46" s="227"/>
      <c r="T46" s="227"/>
      <c r="U46" s="3" t="str">
        <f t="shared" si="1"/>
        <v>#REF!</v>
      </c>
      <c r="V46" s="227"/>
      <c r="W46" s="227"/>
      <c r="X46" s="227"/>
      <c r="Y46" s="227"/>
      <c r="Z46" s="227"/>
    </row>
    <row r="47" ht="12.0" customHeight="1">
      <c r="A47" s="227">
        <v>40.0</v>
      </c>
      <c r="B47" s="227" t="s">
        <v>4675</v>
      </c>
      <c r="C47" s="227" t="s">
        <v>102</v>
      </c>
      <c r="D47" s="227" t="s">
        <v>75</v>
      </c>
      <c r="E47" s="227">
        <v>14.0</v>
      </c>
      <c r="F47" s="227">
        <v>3401.0</v>
      </c>
      <c r="G47" s="227">
        <v>18.0</v>
      </c>
      <c r="H47" s="227">
        <v>10.0</v>
      </c>
      <c r="I47" s="227">
        <v>57.0</v>
      </c>
      <c r="J47" s="227">
        <v>0.0</v>
      </c>
      <c r="K47" s="227">
        <v>0.0</v>
      </c>
      <c r="L47" s="227">
        <v>0.0</v>
      </c>
      <c r="M47" s="227">
        <v>0.0</v>
      </c>
      <c r="N47" s="227">
        <v>2.0</v>
      </c>
      <c r="O47" s="227">
        <v>13.7</v>
      </c>
      <c r="P47" s="227">
        <v>191.74</v>
      </c>
      <c r="Q47" s="227"/>
      <c r="R47" s="227"/>
      <c r="S47" s="227"/>
      <c r="T47" s="227"/>
      <c r="U47" s="3" t="str">
        <f t="shared" si="1"/>
        <v>#REF!</v>
      </c>
      <c r="V47" s="227"/>
      <c r="W47" s="227"/>
      <c r="X47" s="227"/>
      <c r="Y47" s="227"/>
      <c r="Z47" s="227"/>
    </row>
    <row r="48" ht="12.0" customHeight="1">
      <c r="A48" s="227">
        <v>41.0</v>
      </c>
      <c r="B48" s="227" t="s">
        <v>193</v>
      </c>
      <c r="C48" s="227" t="s">
        <v>117</v>
      </c>
      <c r="D48" s="227" t="s">
        <v>75</v>
      </c>
      <c r="E48" s="227">
        <v>13.0</v>
      </c>
      <c r="F48" s="227">
        <v>2995.0</v>
      </c>
      <c r="G48" s="227">
        <v>19.0</v>
      </c>
      <c r="H48" s="227">
        <v>12.0</v>
      </c>
      <c r="I48" s="227">
        <v>164.0</v>
      </c>
      <c r="J48" s="227">
        <v>1.0</v>
      </c>
      <c r="K48" s="227">
        <v>0.0</v>
      </c>
      <c r="L48" s="227">
        <v>0.0</v>
      </c>
      <c r="M48" s="227">
        <v>0.0</v>
      </c>
      <c r="N48" s="227">
        <v>3.0</v>
      </c>
      <c r="O48" s="227">
        <v>14.6</v>
      </c>
      <c r="P48" s="227">
        <v>190.2</v>
      </c>
      <c r="Q48" s="227"/>
      <c r="R48" s="227"/>
      <c r="S48" s="227"/>
      <c r="T48" s="227"/>
      <c r="U48" s="3" t="str">
        <f t="shared" si="1"/>
        <v>#REF!</v>
      </c>
      <c r="V48" s="227"/>
      <c r="W48" s="227"/>
      <c r="X48" s="227"/>
      <c r="Y48" s="227"/>
      <c r="Z48" s="227"/>
    </row>
    <row r="49" ht="12.0" customHeight="1">
      <c r="A49" s="227">
        <v>42.0</v>
      </c>
      <c r="B49" s="227" t="s">
        <v>1743</v>
      </c>
      <c r="C49" s="227" t="s">
        <v>117</v>
      </c>
      <c r="D49" s="227" t="s">
        <v>17</v>
      </c>
      <c r="E49" s="227">
        <v>15.0</v>
      </c>
      <c r="F49" s="227">
        <v>0.0</v>
      </c>
      <c r="G49" s="227">
        <v>0.0</v>
      </c>
      <c r="H49" s="227">
        <v>0.0</v>
      </c>
      <c r="I49" s="227">
        <v>1272.0</v>
      </c>
      <c r="J49" s="227">
        <v>8.0</v>
      </c>
      <c r="K49" s="227">
        <v>27.0</v>
      </c>
      <c r="L49" s="227">
        <v>151.0</v>
      </c>
      <c r="M49" s="227">
        <v>0.0</v>
      </c>
      <c r="N49" s="227">
        <v>1.0</v>
      </c>
      <c r="O49" s="227">
        <v>12.6</v>
      </c>
      <c r="P49" s="227">
        <v>188.3</v>
      </c>
      <c r="Q49" s="227"/>
      <c r="R49" s="227"/>
      <c r="S49" s="227"/>
      <c r="T49" s="227"/>
      <c r="U49" s="3" t="str">
        <f t="shared" si="1"/>
        <v>#REF!</v>
      </c>
      <c r="V49" s="227"/>
      <c r="W49" s="227"/>
      <c r="X49" s="227"/>
      <c r="Y49" s="227"/>
      <c r="Z49" s="227"/>
    </row>
    <row r="50" ht="12.0" customHeight="1">
      <c r="A50" s="227">
        <v>43.0</v>
      </c>
      <c r="B50" s="227" t="s">
        <v>121</v>
      </c>
      <c r="C50" s="227" t="s">
        <v>111</v>
      </c>
      <c r="D50" s="227" t="s">
        <v>34</v>
      </c>
      <c r="E50" s="227">
        <v>16.0</v>
      </c>
      <c r="F50" s="227">
        <v>0.0</v>
      </c>
      <c r="G50" s="227">
        <v>0.0</v>
      </c>
      <c r="H50" s="227">
        <v>0.0</v>
      </c>
      <c r="I50" s="227">
        <v>0.0</v>
      </c>
      <c r="J50" s="227">
        <v>0.0</v>
      </c>
      <c r="K50" s="227">
        <v>91.0</v>
      </c>
      <c r="L50" s="227">
        <v>1448.0</v>
      </c>
      <c r="M50" s="227">
        <v>6.0</v>
      </c>
      <c r="N50" s="227">
        <v>0.0</v>
      </c>
      <c r="O50" s="227">
        <v>11.4</v>
      </c>
      <c r="P50" s="227">
        <v>182.8</v>
      </c>
      <c r="Q50" s="227"/>
      <c r="R50" s="227"/>
      <c r="S50" s="227"/>
      <c r="T50" s="227"/>
      <c r="U50" s="3" t="str">
        <f t="shared" si="1"/>
        <v>#REF!</v>
      </c>
      <c r="V50" s="227"/>
      <c r="W50" s="227"/>
      <c r="X50" s="227"/>
      <c r="Y50" s="227"/>
      <c r="Z50" s="227"/>
    </row>
    <row r="51" ht="12.0" customHeight="1">
      <c r="A51" s="227">
        <v>44.0</v>
      </c>
      <c r="B51" s="227" t="s">
        <v>52</v>
      </c>
      <c r="C51" s="227" t="s">
        <v>53</v>
      </c>
      <c r="D51" s="227" t="s">
        <v>34</v>
      </c>
      <c r="E51" s="227">
        <v>14.0</v>
      </c>
      <c r="F51" s="227">
        <v>0.0</v>
      </c>
      <c r="G51" s="227">
        <v>0.0</v>
      </c>
      <c r="H51" s="227">
        <v>0.0</v>
      </c>
      <c r="I51" s="227">
        <v>0.0</v>
      </c>
      <c r="J51" s="227">
        <v>0.0</v>
      </c>
      <c r="K51" s="227">
        <v>83.0</v>
      </c>
      <c r="L51" s="227">
        <v>1409.0</v>
      </c>
      <c r="M51" s="227">
        <v>6.0</v>
      </c>
      <c r="N51" s="227">
        <v>0.0</v>
      </c>
      <c r="O51" s="227">
        <v>12.6</v>
      </c>
      <c r="P51" s="227">
        <v>176.9</v>
      </c>
      <c r="Q51" s="227"/>
      <c r="R51" s="227"/>
      <c r="S51" s="227"/>
      <c r="T51" s="227"/>
      <c r="U51" s="3" t="str">
        <f t="shared" si="1"/>
        <v>#REF!</v>
      </c>
      <c r="V51" s="227"/>
      <c r="W51" s="227"/>
      <c r="X51" s="227"/>
      <c r="Y51" s="227"/>
      <c r="Z51" s="227"/>
    </row>
    <row r="52" ht="12.0" customHeight="1">
      <c r="A52" s="227">
        <v>45.0</v>
      </c>
      <c r="B52" s="227" t="s">
        <v>354</v>
      </c>
      <c r="C52" s="227" t="s">
        <v>111</v>
      </c>
      <c r="D52" s="227" t="s">
        <v>17</v>
      </c>
      <c r="E52" s="227">
        <v>16.0</v>
      </c>
      <c r="F52" s="227">
        <v>0.0</v>
      </c>
      <c r="G52" s="227">
        <v>0.0</v>
      </c>
      <c r="H52" s="227">
        <v>0.0</v>
      </c>
      <c r="I52" s="227">
        <v>1026.0</v>
      </c>
      <c r="J52" s="227">
        <v>4.0</v>
      </c>
      <c r="K52" s="227">
        <v>38.0</v>
      </c>
      <c r="L52" s="227">
        <v>277.0</v>
      </c>
      <c r="M52" s="227">
        <v>4.0</v>
      </c>
      <c r="N52" s="227">
        <v>1.0</v>
      </c>
      <c r="O52" s="227">
        <v>11.0</v>
      </c>
      <c r="P52" s="227">
        <v>176.3</v>
      </c>
      <c r="Q52" s="227"/>
      <c r="R52" s="227"/>
      <c r="S52" s="227"/>
      <c r="T52" s="227"/>
      <c r="U52" s="3" t="str">
        <f t="shared" si="1"/>
        <v>#REF!</v>
      </c>
      <c r="V52" s="227"/>
      <c r="W52" s="227"/>
      <c r="X52" s="227"/>
      <c r="Y52" s="227"/>
      <c r="Z52" s="227"/>
    </row>
    <row r="53" ht="12.0" customHeight="1">
      <c r="A53" s="227">
        <v>46.0</v>
      </c>
      <c r="B53" s="227" t="s">
        <v>175</v>
      </c>
      <c r="C53" s="227" t="s">
        <v>50</v>
      </c>
      <c r="D53" s="227" t="s">
        <v>17</v>
      </c>
      <c r="E53" s="227">
        <v>14.0</v>
      </c>
      <c r="F53" s="227">
        <v>0.0</v>
      </c>
      <c r="G53" s="227">
        <v>0.0</v>
      </c>
      <c r="H53" s="227">
        <v>0.0</v>
      </c>
      <c r="I53" s="227">
        <v>788.0</v>
      </c>
      <c r="J53" s="227">
        <v>12.0</v>
      </c>
      <c r="K53" s="227">
        <v>33.0</v>
      </c>
      <c r="L53" s="227">
        <v>264.0</v>
      </c>
      <c r="M53" s="227">
        <v>0.0</v>
      </c>
      <c r="N53" s="227">
        <v>1.0</v>
      </c>
      <c r="O53" s="227">
        <v>12.5</v>
      </c>
      <c r="P53" s="227">
        <v>175.2</v>
      </c>
      <c r="Q53" s="227"/>
      <c r="R53" s="227"/>
      <c r="S53" s="227"/>
      <c r="T53" s="227"/>
      <c r="U53" s="3" t="str">
        <f t="shared" si="1"/>
        <v>#REF!</v>
      </c>
      <c r="V53" s="227"/>
      <c r="W53" s="227"/>
      <c r="X53" s="227"/>
      <c r="Y53" s="227"/>
      <c r="Z53" s="227"/>
    </row>
    <row r="54" ht="12.0" customHeight="1">
      <c r="A54" s="227">
        <v>47.0</v>
      </c>
      <c r="B54" s="227" t="s">
        <v>38</v>
      </c>
      <c r="C54" s="227" t="s">
        <v>39</v>
      </c>
      <c r="D54" s="227" t="s">
        <v>34</v>
      </c>
      <c r="E54" s="227">
        <v>16.0</v>
      </c>
      <c r="F54" s="227">
        <v>0.0</v>
      </c>
      <c r="G54" s="227">
        <v>0.0</v>
      </c>
      <c r="H54" s="227">
        <v>0.0</v>
      </c>
      <c r="I54" s="227">
        <v>0.0</v>
      </c>
      <c r="J54" s="227">
        <v>0.0</v>
      </c>
      <c r="K54" s="227">
        <v>75.0</v>
      </c>
      <c r="L54" s="227">
        <v>997.0</v>
      </c>
      <c r="M54" s="227">
        <v>12.0</v>
      </c>
      <c r="N54" s="227">
        <v>1.0</v>
      </c>
      <c r="O54" s="227">
        <v>10.7</v>
      </c>
      <c r="P54" s="227">
        <v>171.7</v>
      </c>
      <c r="Q54" s="227"/>
      <c r="R54" s="227"/>
      <c r="S54" s="227"/>
      <c r="T54" s="227"/>
      <c r="U54" s="3" t="str">
        <f t="shared" si="1"/>
        <v>#REF!</v>
      </c>
      <c r="V54" s="227"/>
      <c r="W54" s="227"/>
      <c r="X54" s="227"/>
      <c r="Y54" s="227"/>
      <c r="Z54" s="227"/>
    </row>
    <row r="55" ht="12.0" customHeight="1">
      <c r="A55" s="227">
        <v>48.0</v>
      </c>
      <c r="B55" s="227" t="s">
        <v>4679</v>
      </c>
      <c r="C55" s="227" t="s">
        <v>107</v>
      </c>
      <c r="D55" s="227" t="s">
        <v>75</v>
      </c>
      <c r="E55" s="227">
        <v>15.0</v>
      </c>
      <c r="F55" s="227">
        <v>2957.0</v>
      </c>
      <c r="G55" s="227">
        <v>15.0</v>
      </c>
      <c r="H55" s="227">
        <v>16.0</v>
      </c>
      <c r="I55" s="227">
        <v>131.0</v>
      </c>
      <c r="J55" s="227">
        <v>2.0</v>
      </c>
      <c r="K55" s="227">
        <v>1.0</v>
      </c>
      <c r="L55" s="227">
        <v>-6.0</v>
      </c>
      <c r="M55" s="227">
        <v>0.0</v>
      </c>
      <c r="N55" s="227">
        <v>1.0</v>
      </c>
      <c r="O55" s="227">
        <v>11.3</v>
      </c>
      <c r="P55" s="227">
        <v>168.78</v>
      </c>
      <c r="Q55" s="227"/>
      <c r="R55" s="227"/>
      <c r="S55" s="227"/>
      <c r="T55" s="227"/>
      <c r="U55" s="3" t="str">
        <f t="shared" si="1"/>
        <v>#REF!</v>
      </c>
      <c r="V55" s="227"/>
      <c r="W55" s="227"/>
      <c r="X55" s="227"/>
      <c r="Y55" s="227"/>
      <c r="Z55" s="227"/>
    </row>
    <row r="56" ht="12.0" customHeight="1">
      <c r="A56" s="227">
        <v>49.0</v>
      </c>
      <c r="B56" s="227" t="s">
        <v>145</v>
      </c>
      <c r="C56" s="227" t="s">
        <v>31</v>
      </c>
      <c r="D56" s="227" t="s">
        <v>34</v>
      </c>
      <c r="E56" s="227">
        <v>16.0</v>
      </c>
      <c r="F56" s="227">
        <v>0.0</v>
      </c>
      <c r="G56" s="227">
        <v>0.0</v>
      </c>
      <c r="H56" s="227">
        <v>0.0</v>
      </c>
      <c r="I56" s="227">
        <v>30.0</v>
      </c>
      <c r="J56" s="227">
        <v>0.0</v>
      </c>
      <c r="K56" s="227">
        <v>78.0</v>
      </c>
      <c r="L56" s="227">
        <v>1173.0</v>
      </c>
      <c r="M56" s="227">
        <v>8.0</v>
      </c>
      <c r="N56" s="227">
        <v>0.0</v>
      </c>
      <c r="O56" s="227">
        <v>10.5</v>
      </c>
      <c r="P56" s="227">
        <v>168.3</v>
      </c>
      <c r="Q56" s="227"/>
      <c r="R56" s="227"/>
      <c r="S56" s="227"/>
      <c r="T56" s="227"/>
      <c r="U56" s="3" t="str">
        <f t="shared" si="1"/>
        <v>#REF!</v>
      </c>
      <c r="V56" s="227"/>
      <c r="W56" s="227"/>
      <c r="X56" s="227"/>
      <c r="Y56" s="227"/>
      <c r="Z56" s="227"/>
    </row>
    <row r="57" ht="12.0" customHeight="1">
      <c r="A57" s="227">
        <v>50.0</v>
      </c>
      <c r="B57" s="227" t="s">
        <v>247</v>
      </c>
      <c r="C57" s="227" t="s">
        <v>64</v>
      </c>
      <c r="D57" s="227" t="s">
        <v>17</v>
      </c>
      <c r="E57" s="227">
        <v>13.0</v>
      </c>
      <c r="F57" s="227">
        <v>0.0</v>
      </c>
      <c r="G57" s="227">
        <v>0.0</v>
      </c>
      <c r="H57" s="227">
        <v>0.0</v>
      </c>
      <c r="I57" s="227">
        <v>988.0</v>
      </c>
      <c r="J57" s="227">
        <v>6.0</v>
      </c>
      <c r="K57" s="227">
        <v>27.0</v>
      </c>
      <c r="L57" s="227">
        <v>163.0</v>
      </c>
      <c r="M57" s="227">
        <v>3.0</v>
      </c>
      <c r="N57" s="227">
        <v>3.0</v>
      </c>
      <c r="O57" s="227">
        <v>12.7</v>
      </c>
      <c r="P57" s="227">
        <v>165.1</v>
      </c>
      <c r="Q57" s="227"/>
      <c r="R57" s="227"/>
      <c r="S57" s="227"/>
      <c r="T57" s="227"/>
      <c r="U57" s="3" t="str">
        <f t="shared" si="1"/>
        <v>#REF!</v>
      </c>
      <c r="V57" s="227"/>
      <c r="W57" s="227"/>
      <c r="X57" s="227"/>
      <c r="Y57" s="227"/>
      <c r="Z57" s="227"/>
    </row>
    <row r="58" ht="12.0" customHeight="1">
      <c r="A58" s="227">
        <v>50.0</v>
      </c>
      <c r="B58" s="227" t="s">
        <v>1857</v>
      </c>
      <c r="C58" s="227" t="s">
        <v>41</v>
      </c>
      <c r="D58" s="227" t="s">
        <v>17</v>
      </c>
      <c r="E58" s="227">
        <v>16.0</v>
      </c>
      <c r="F58" s="227">
        <v>0.0</v>
      </c>
      <c r="G58" s="227">
        <v>0.0</v>
      </c>
      <c r="H58" s="227">
        <v>0.0</v>
      </c>
      <c r="I58" s="227">
        <v>952.0</v>
      </c>
      <c r="J58" s="227">
        <v>7.0</v>
      </c>
      <c r="K58" s="227">
        <v>40.0</v>
      </c>
      <c r="L58" s="227">
        <v>319.0</v>
      </c>
      <c r="M58" s="227">
        <v>0.0</v>
      </c>
      <c r="N58" s="227">
        <v>2.0</v>
      </c>
      <c r="O58" s="227">
        <v>10.3</v>
      </c>
      <c r="P58" s="227">
        <v>165.1</v>
      </c>
      <c r="Q58" s="227"/>
      <c r="R58" s="227"/>
      <c r="S58" s="227"/>
      <c r="T58" s="227"/>
      <c r="U58" s="3" t="str">
        <f t="shared" si="1"/>
        <v>#REF!</v>
      </c>
      <c r="V58" s="227"/>
      <c r="W58" s="227"/>
      <c r="X58" s="227"/>
      <c r="Y58" s="227"/>
      <c r="Z58" s="227"/>
    </row>
    <row r="59" ht="12.0" customHeight="1">
      <c r="A59" s="227">
        <v>52.0</v>
      </c>
      <c r="B59" s="227" t="s">
        <v>33</v>
      </c>
      <c r="C59" s="227" t="s">
        <v>31</v>
      </c>
      <c r="D59" s="227" t="s">
        <v>34</v>
      </c>
      <c r="E59" s="227">
        <v>15.0</v>
      </c>
      <c r="F59" s="227">
        <v>0.0</v>
      </c>
      <c r="G59" s="227">
        <v>0.0</v>
      </c>
      <c r="H59" s="227">
        <v>0.0</v>
      </c>
      <c r="I59" s="227">
        <v>0.0</v>
      </c>
      <c r="J59" s="227">
        <v>0.0</v>
      </c>
      <c r="K59" s="227">
        <v>92.0</v>
      </c>
      <c r="L59" s="227">
        <v>1137.0</v>
      </c>
      <c r="M59" s="227">
        <v>9.0</v>
      </c>
      <c r="N59" s="227">
        <v>2.0</v>
      </c>
      <c r="O59" s="227">
        <v>10.9</v>
      </c>
      <c r="P59" s="227">
        <v>163.7</v>
      </c>
      <c r="Q59" s="227"/>
      <c r="R59" s="227"/>
      <c r="S59" s="227"/>
      <c r="T59" s="227"/>
      <c r="U59" s="3" t="str">
        <f t="shared" si="1"/>
        <v>#REF!</v>
      </c>
      <c r="V59" s="227"/>
      <c r="W59" s="227"/>
      <c r="X59" s="227"/>
      <c r="Y59" s="227"/>
      <c r="Z59" s="227"/>
    </row>
    <row r="60" ht="12.0" customHeight="1">
      <c r="A60" s="227">
        <v>53.0</v>
      </c>
      <c r="B60" s="227" t="s">
        <v>2173</v>
      </c>
      <c r="C60" s="227" t="s">
        <v>47</v>
      </c>
      <c r="D60" s="227" t="s">
        <v>17</v>
      </c>
      <c r="E60" s="227">
        <v>14.0</v>
      </c>
      <c r="F60" s="227">
        <v>0.0</v>
      </c>
      <c r="G60" s="227">
        <v>0.0</v>
      </c>
      <c r="H60" s="227">
        <v>0.0</v>
      </c>
      <c r="I60" s="227">
        <v>922.0</v>
      </c>
      <c r="J60" s="227">
        <v>3.0</v>
      </c>
      <c r="K60" s="227">
        <v>33.0</v>
      </c>
      <c r="L60" s="227">
        <v>447.0</v>
      </c>
      <c r="M60" s="227">
        <v>2.0</v>
      </c>
      <c r="N60" s="227">
        <v>3.0</v>
      </c>
      <c r="O60" s="227">
        <v>11.5</v>
      </c>
      <c r="P60" s="227">
        <v>160.9</v>
      </c>
      <c r="Q60" s="227"/>
      <c r="R60" s="227"/>
      <c r="S60" s="227"/>
      <c r="T60" s="227"/>
      <c r="U60" s="3" t="str">
        <f t="shared" si="1"/>
        <v>#REF!</v>
      </c>
      <c r="V60" s="227"/>
      <c r="W60" s="227"/>
      <c r="X60" s="227"/>
      <c r="Y60" s="227"/>
      <c r="Z60" s="227"/>
    </row>
    <row r="61" ht="12.0" customHeight="1">
      <c r="A61" s="227">
        <v>54.0</v>
      </c>
      <c r="B61" s="227" t="s">
        <v>329</v>
      </c>
      <c r="C61" s="227" t="s">
        <v>107</v>
      </c>
      <c r="D61" s="227" t="s">
        <v>17</v>
      </c>
      <c r="E61" s="227">
        <v>14.0</v>
      </c>
      <c r="F61" s="227">
        <v>0.0</v>
      </c>
      <c r="G61" s="227">
        <v>0.0</v>
      </c>
      <c r="H61" s="227">
        <v>0.0</v>
      </c>
      <c r="I61" s="227">
        <v>1073.0</v>
      </c>
      <c r="J61" s="227">
        <v>5.0</v>
      </c>
      <c r="K61" s="227">
        <v>31.0</v>
      </c>
      <c r="L61" s="227">
        <v>188.0</v>
      </c>
      <c r="M61" s="227">
        <v>1.0</v>
      </c>
      <c r="N61" s="227">
        <v>1.0</v>
      </c>
      <c r="O61" s="227">
        <v>11.4</v>
      </c>
      <c r="P61" s="227">
        <v>160.1</v>
      </c>
      <c r="Q61" s="227"/>
      <c r="R61" s="227"/>
      <c r="S61" s="227"/>
      <c r="T61" s="227"/>
      <c r="U61" s="3" t="str">
        <f t="shared" si="1"/>
        <v>#REF!</v>
      </c>
      <c r="V61" s="227"/>
      <c r="W61" s="227"/>
      <c r="X61" s="227"/>
      <c r="Y61" s="227"/>
      <c r="Z61" s="227"/>
    </row>
    <row r="62" ht="12.0" customHeight="1">
      <c r="A62" s="227">
        <v>54.0</v>
      </c>
      <c r="B62" s="227" t="s">
        <v>159</v>
      </c>
      <c r="C62" s="227" t="s">
        <v>53</v>
      </c>
      <c r="D62" s="227" t="s">
        <v>17</v>
      </c>
      <c r="E62" s="227">
        <v>13.0</v>
      </c>
      <c r="F62" s="227">
        <v>0.0</v>
      </c>
      <c r="G62" s="227">
        <v>0.0</v>
      </c>
      <c r="H62" s="227">
        <v>0.0</v>
      </c>
      <c r="I62" s="227">
        <v>520.0</v>
      </c>
      <c r="J62" s="227">
        <v>8.0</v>
      </c>
      <c r="K62" s="227">
        <v>31.0</v>
      </c>
      <c r="L62" s="227">
        <v>421.0</v>
      </c>
      <c r="M62" s="227">
        <v>3.0</v>
      </c>
      <c r="N62" s="227">
        <v>0.0</v>
      </c>
      <c r="O62" s="227">
        <v>12.3</v>
      </c>
      <c r="P62" s="227">
        <v>160.1</v>
      </c>
      <c r="Q62" s="227"/>
      <c r="R62" s="227"/>
      <c r="S62" s="227"/>
      <c r="T62" s="227"/>
      <c r="U62" s="3" t="str">
        <f t="shared" si="1"/>
        <v>#REF!</v>
      </c>
      <c r="V62" s="227"/>
      <c r="W62" s="227"/>
      <c r="X62" s="227"/>
      <c r="Y62" s="227"/>
      <c r="Z62" s="227"/>
    </row>
    <row r="63" ht="12.0" customHeight="1">
      <c r="A63" s="227">
        <v>56.0</v>
      </c>
      <c r="B63" s="227" t="s">
        <v>1719</v>
      </c>
      <c r="C63" s="227" t="s">
        <v>85</v>
      </c>
      <c r="D63" s="227" t="s">
        <v>34</v>
      </c>
      <c r="E63" s="227">
        <v>16.0</v>
      </c>
      <c r="F63" s="227">
        <v>15.0</v>
      </c>
      <c r="G63" s="227">
        <v>1.0</v>
      </c>
      <c r="H63" s="227">
        <v>0.0</v>
      </c>
      <c r="I63" s="227">
        <v>2.0</v>
      </c>
      <c r="J63" s="227">
        <v>0.0</v>
      </c>
      <c r="K63" s="227">
        <v>94.0</v>
      </c>
      <c r="L63" s="227">
        <v>1128.0</v>
      </c>
      <c r="M63" s="227">
        <v>7.0</v>
      </c>
      <c r="N63" s="227">
        <v>0.0</v>
      </c>
      <c r="O63" s="227">
        <v>10.0</v>
      </c>
      <c r="P63" s="227">
        <v>159.6</v>
      </c>
      <c r="Q63" s="227"/>
      <c r="R63" s="227"/>
      <c r="S63" s="227"/>
      <c r="T63" s="227"/>
      <c r="U63" s="3" t="str">
        <f t="shared" si="1"/>
        <v>#REF!</v>
      </c>
      <c r="V63" s="227"/>
      <c r="W63" s="227"/>
      <c r="X63" s="227"/>
      <c r="Y63" s="227"/>
      <c r="Z63" s="227"/>
    </row>
    <row r="64" ht="12.0" customHeight="1">
      <c r="A64" s="227">
        <v>57.0</v>
      </c>
      <c r="B64" s="227" t="s">
        <v>2226</v>
      </c>
      <c r="C64" s="227" t="s">
        <v>44</v>
      </c>
      <c r="D64" s="227" t="s">
        <v>17</v>
      </c>
      <c r="E64" s="227">
        <v>15.0</v>
      </c>
      <c r="F64" s="227">
        <v>0.0</v>
      </c>
      <c r="G64" s="227">
        <v>0.0</v>
      </c>
      <c r="H64" s="227">
        <v>0.0</v>
      </c>
      <c r="I64" s="227">
        <v>839.0</v>
      </c>
      <c r="J64" s="227">
        <v>9.0</v>
      </c>
      <c r="K64" s="227">
        <v>21.0</v>
      </c>
      <c r="L64" s="227">
        <v>174.0</v>
      </c>
      <c r="M64" s="227">
        <v>0.0</v>
      </c>
      <c r="N64" s="227">
        <v>0.0</v>
      </c>
      <c r="O64" s="227">
        <v>10.4</v>
      </c>
      <c r="P64" s="227">
        <v>155.3</v>
      </c>
      <c r="Q64" s="227"/>
      <c r="R64" s="227"/>
      <c r="S64" s="227"/>
      <c r="T64" s="227"/>
      <c r="U64" s="3" t="str">
        <f t="shared" si="1"/>
        <v>#REF!</v>
      </c>
      <c r="V64" s="227"/>
      <c r="W64" s="227"/>
      <c r="X64" s="227"/>
      <c r="Y64" s="227"/>
      <c r="Z64" s="227"/>
    </row>
    <row r="65" ht="12.0" customHeight="1">
      <c r="A65" s="227">
        <v>58.0</v>
      </c>
      <c r="B65" s="227" t="s">
        <v>92</v>
      </c>
      <c r="C65" s="227" t="s">
        <v>95</v>
      </c>
      <c r="D65" s="227" t="s">
        <v>17</v>
      </c>
      <c r="E65" s="227">
        <v>16.0</v>
      </c>
      <c r="F65" s="227">
        <v>0.0</v>
      </c>
      <c r="G65" s="227">
        <v>0.0</v>
      </c>
      <c r="H65" s="227">
        <v>0.0</v>
      </c>
      <c r="I65" s="227">
        <v>885.0</v>
      </c>
      <c r="J65" s="227">
        <v>6.0</v>
      </c>
      <c r="K65" s="227">
        <v>43.0</v>
      </c>
      <c r="L65" s="227">
        <v>327.0</v>
      </c>
      <c r="M65" s="227">
        <v>0.0</v>
      </c>
      <c r="N65" s="227">
        <v>1.0</v>
      </c>
      <c r="O65" s="227">
        <v>9.7</v>
      </c>
      <c r="P65" s="227">
        <v>155.2</v>
      </c>
      <c r="Q65" s="227"/>
      <c r="R65" s="227"/>
      <c r="S65" s="227"/>
      <c r="T65" s="227"/>
      <c r="U65" s="3" t="str">
        <f t="shared" si="1"/>
        <v>#REF!</v>
      </c>
      <c r="V65" s="227"/>
      <c r="W65" s="227"/>
      <c r="X65" s="227"/>
      <c r="Y65" s="227"/>
      <c r="Z65" s="227"/>
    </row>
    <row r="66" ht="12.0" customHeight="1">
      <c r="A66" s="227">
        <v>59.0</v>
      </c>
      <c r="B66" s="227" t="s">
        <v>4740</v>
      </c>
      <c r="C66" s="227" t="s">
        <v>114</v>
      </c>
      <c r="D66" s="227" t="s">
        <v>17</v>
      </c>
      <c r="E66" s="227">
        <v>14.0</v>
      </c>
      <c r="F66" s="227">
        <v>0.0</v>
      </c>
      <c r="G66" s="227">
        <v>0.0</v>
      </c>
      <c r="H66" s="227">
        <v>0.0</v>
      </c>
      <c r="I66" s="227">
        <v>813.0</v>
      </c>
      <c r="J66" s="227">
        <v>7.0</v>
      </c>
      <c r="K66" s="227">
        <v>30.0</v>
      </c>
      <c r="L66" s="227">
        <v>263.0</v>
      </c>
      <c r="M66" s="227">
        <v>1.0</v>
      </c>
      <c r="N66" s="227">
        <v>1.0</v>
      </c>
      <c r="O66" s="227">
        <v>11.0</v>
      </c>
      <c r="P66" s="227">
        <v>153.6</v>
      </c>
      <c r="Q66" s="227"/>
      <c r="R66" s="227"/>
      <c r="S66" s="227"/>
      <c r="T66" s="227"/>
      <c r="U66" s="3" t="str">
        <f t="shared" si="1"/>
        <v>#REF!</v>
      </c>
      <c r="V66" s="227"/>
      <c r="W66" s="227"/>
      <c r="X66" s="227"/>
      <c r="Y66" s="227"/>
      <c r="Z66" s="227"/>
    </row>
    <row r="67" ht="12.0" customHeight="1">
      <c r="A67" s="227">
        <v>60.0</v>
      </c>
      <c r="B67" s="227" t="s">
        <v>1799</v>
      </c>
      <c r="C67" s="227" t="s">
        <v>50</v>
      </c>
      <c r="D67" s="227" t="s">
        <v>34</v>
      </c>
      <c r="E67" s="227">
        <v>16.0</v>
      </c>
      <c r="F67" s="227">
        <v>0.0</v>
      </c>
      <c r="G67" s="227">
        <v>0.0</v>
      </c>
      <c r="H67" s="227">
        <v>0.0</v>
      </c>
      <c r="I67" s="227">
        <v>0.0</v>
      </c>
      <c r="J67" s="227">
        <v>0.0</v>
      </c>
      <c r="K67" s="227">
        <v>89.0</v>
      </c>
      <c r="L67" s="227">
        <v>1003.0</v>
      </c>
      <c r="M67" s="227">
        <v>8.0</v>
      </c>
      <c r="N67" s="227">
        <v>0.0</v>
      </c>
      <c r="O67" s="227">
        <v>9.4</v>
      </c>
      <c r="P67" s="227">
        <v>150.3</v>
      </c>
      <c r="Q67" s="227"/>
      <c r="R67" s="227"/>
      <c r="S67" s="227"/>
      <c r="T67" s="227"/>
      <c r="U67" s="3" t="str">
        <f t="shared" si="1"/>
        <v>#REF!</v>
      </c>
      <c r="V67" s="227"/>
      <c r="W67" s="227"/>
      <c r="X67" s="227"/>
      <c r="Y67" s="227"/>
      <c r="Z67" s="227"/>
    </row>
    <row r="68" ht="12.0" customHeight="1">
      <c r="A68" s="227">
        <v>61.0</v>
      </c>
      <c r="B68" s="227" t="s">
        <v>79</v>
      </c>
      <c r="C68" s="227" t="s">
        <v>50</v>
      </c>
      <c r="D68" s="227" t="s">
        <v>34</v>
      </c>
      <c r="E68" s="227">
        <v>16.0</v>
      </c>
      <c r="F68" s="227">
        <v>0.0</v>
      </c>
      <c r="G68" s="227">
        <v>0.0</v>
      </c>
      <c r="H68" s="227">
        <v>0.0</v>
      </c>
      <c r="I68" s="227">
        <v>0.0</v>
      </c>
      <c r="J68" s="227">
        <v>0.0</v>
      </c>
      <c r="K68" s="227">
        <v>82.0</v>
      </c>
      <c r="L68" s="227">
        <v>1149.0</v>
      </c>
      <c r="M68" s="227">
        <v>5.0</v>
      </c>
      <c r="N68" s="227">
        <v>0.0</v>
      </c>
      <c r="O68" s="227">
        <v>9.3</v>
      </c>
      <c r="P68" s="227">
        <v>148.9</v>
      </c>
      <c r="Q68" s="227"/>
      <c r="R68" s="227"/>
      <c r="S68" s="227"/>
      <c r="T68" s="227"/>
      <c r="U68" s="3" t="str">
        <f t="shared" si="1"/>
        <v>#REF!</v>
      </c>
      <c r="V68" s="227"/>
      <c r="W68" s="227"/>
      <c r="X68" s="227"/>
      <c r="Y68" s="227"/>
      <c r="Z68" s="227"/>
    </row>
    <row r="69" ht="12.0" customHeight="1">
      <c r="A69" s="227">
        <v>62.0</v>
      </c>
      <c r="B69" s="227" t="s">
        <v>260</v>
      </c>
      <c r="C69" s="227" t="s">
        <v>81</v>
      </c>
      <c r="D69" s="227" t="s">
        <v>34</v>
      </c>
      <c r="E69" s="227">
        <v>16.0</v>
      </c>
      <c r="F69" s="227">
        <v>0.0</v>
      </c>
      <c r="G69" s="227">
        <v>0.0</v>
      </c>
      <c r="H69" s="227">
        <v>0.0</v>
      </c>
      <c r="I69" s="227">
        <v>0.0</v>
      </c>
      <c r="J69" s="227">
        <v>0.0</v>
      </c>
      <c r="K69" s="227">
        <v>69.0</v>
      </c>
      <c r="L69" s="227">
        <v>1059.0</v>
      </c>
      <c r="M69" s="227">
        <v>7.0</v>
      </c>
      <c r="N69" s="227">
        <v>0.0</v>
      </c>
      <c r="O69" s="227">
        <v>9.2</v>
      </c>
      <c r="P69" s="227">
        <v>147.9</v>
      </c>
      <c r="Q69" s="227"/>
      <c r="R69" s="227"/>
      <c r="S69" s="227"/>
      <c r="T69" s="227"/>
      <c r="U69" s="3" t="str">
        <f t="shared" si="1"/>
        <v>#REF!</v>
      </c>
      <c r="V69" s="227"/>
      <c r="W69" s="227"/>
      <c r="X69" s="227"/>
      <c r="Y69" s="227"/>
      <c r="Z69" s="227"/>
    </row>
    <row r="70" ht="12.0" customHeight="1">
      <c r="A70" s="227">
        <v>63.0</v>
      </c>
      <c r="B70" s="227" t="s">
        <v>1933</v>
      </c>
      <c r="C70" s="227" t="s">
        <v>27</v>
      </c>
      <c r="D70" s="227" t="s">
        <v>34</v>
      </c>
      <c r="E70" s="227">
        <v>16.0</v>
      </c>
      <c r="F70" s="227">
        <v>0.0</v>
      </c>
      <c r="G70" s="227">
        <v>0.0</v>
      </c>
      <c r="H70" s="227">
        <v>0.0</v>
      </c>
      <c r="I70" s="227">
        <v>0.0</v>
      </c>
      <c r="J70" s="227">
        <v>0.0</v>
      </c>
      <c r="K70" s="227">
        <v>65.0</v>
      </c>
      <c r="L70" s="227">
        <v>945.0</v>
      </c>
      <c r="M70" s="227">
        <v>9.0</v>
      </c>
      <c r="N70" s="227">
        <v>1.0</v>
      </c>
      <c r="O70" s="227">
        <v>9.2</v>
      </c>
      <c r="P70" s="227">
        <v>146.5</v>
      </c>
      <c r="Q70" s="227"/>
      <c r="R70" s="227"/>
      <c r="S70" s="227"/>
      <c r="T70" s="227"/>
      <c r="U70" s="3" t="str">
        <f t="shared" si="1"/>
        <v>#REF!</v>
      </c>
      <c r="V70" s="227"/>
      <c r="W70" s="227"/>
      <c r="X70" s="227"/>
      <c r="Y70" s="227"/>
      <c r="Z70" s="227"/>
    </row>
    <row r="71" ht="12.0" customHeight="1">
      <c r="A71" s="227">
        <v>64.0</v>
      </c>
      <c r="B71" s="227" t="s">
        <v>1927</v>
      </c>
      <c r="C71" s="227" t="s">
        <v>114</v>
      </c>
      <c r="D71" s="227" t="s">
        <v>17</v>
      </c>
      <c r="E71" s="227">
        <v>16.0</v>
      </c>
      <c r="F71" s="227">
        <v>0.0</v>
      </c>
      <c r="G71" s="227">
        <v>0.0</v>
      </c>
      <c r="H71" s="227">
        <v>0.0</v>
      </c>
      <c r="I71" s="227">
        <v>722.0</v>
      </c>
      <c r="J71" s="227">
        <v>3.0</v>
      </c>
      <c r="K71" s="227">
        <v>58.0</v>
      </c>
      <c r="L71" s="227">
        <v>388.0</v>
      </c>
      <c r="M71" s="227">
        <v>2.0</v>
      </c>
      <c r="N71" s="227">
        <v>1.0</v>
      </c>
      <c r="O71" s="227">
        <v>8.7</v>
      </c>
      <c r="P71" s="227">
        <v>139.0</v>
      </c>
      <c r="Q71" s="227"/>
      <c r="R71" s="227"/>
      <c r="S71" s="227"/>
      <c r="T71" s="227"/>
      <c r="U71" s="3" t="str">
        <f t="shared" si="1"/>
        <v>#REF!</v>
      </c>
      <c r="V71" s="227"/>
      <c r="W71" s="227"/>
      <c r="X71" s="227"/>
      <c r="Y71" s="227"/>
      <c r="Z71" s="227"/>
    </row>
    <row r="72" ht="12.0" customHeight="1">
      <c r="A72" s="227">
        <v>65.0</v>
      </c>
      <c r="B72" s="229" t="s">
        <v>2301</v>
      </c>
      <c r="C72" s="227" t="s">
        <v>18</v>
      </c>
      <c r="D72" s="227" t="s">
        <v>17</v>
      </c>
      <c r="E72" s="227">
        <v>13.0</v>
      </c>
      <c r="F72" s="227">
        <v>0.0</v>
      </c>
      <c r="G72" s="227">
        <v>0.0</v>
      </c>
      <c r="H72" s="227">
        <v>0.0</v>
      </c>
      <c r="I72" s="227">
        <v>824.0</v>
      </c>
      <c r="J72" s="227">
        <v>9.0</v>
      </c>
      <c r="K72" s="227">
        <v>8.0</v>
      </c>
      <c r="L72" s="227">
        <v>60.0</v>
      </c>
      <c r="M72" s="227">
        <v>0.0</v>
      </c>
      <c r="N72" s="227">
        <v>2.0</v>
      </c>
      <c r="O72" s="227">
        <v>10.6</v>
      </c>
      <c r="P72" s="227">
        <v>138.4</v>
      </c>
      <c r="Q72" s="227"/>
      <c r="R72" s="227"/>
      <c r="S72" s="227"/>
      <c r="T72" s="227"/>
      <c r="U72" s="3" t="str">
        <f t="shared" si="1"/>
        <v>#REF!</v>
      </c>
      <c r="V72" s="227"/>
      <c r="W72" s="227"/>
      <c r="X72" s="227"/>
      <c r="Y72" s="227"/>
      <c r="Z72" s="227"/>
    </row>
    <row r="73" ht="12.0" customHeight="1">
      <c r="A73" s="227">
        <v>66.0</v>
      </c>
      <c r="B73" s="227" t="s">
        <v>60</v>
      </c>
      <c r="C73" s="227" t="s">
        <v>47</v>
      </c>
      <c r="D73" s="227" t="s">
        <v>61</v>
      </c>
      <c r="E73" s="227">
        <v>16.0</v>
      </c>
      <c r="F73" s="227">
        <v>0.0</v>
      </c>
      <c r="G73" s="227">
        <v>0.0</v>
      </c>
      <c r="H73" s="227">
        <v>0.0</v>
      </c>
      <c r="I73" s="227">
        <v>-5.0</v>
      </c>
      <c r="J73" s="227">
        <v>0.0</v>
      </c>
      <c r="K73" s="227">
        <v>85.0</v>
      </c>
      <c r="L73" s="227">
        <v>1125.0</v>
      </c>
      <c r="M73" s="227">
        <v>4.0</v>
      </c>
      <c r="N73" s="227">
        <v>0.0</v>
      </c>
      <c r="O73" s="227">
        <v>8.6</v>
      </c>
      <c r="P73" s="227">
        <v>138.0</v>
      </c>
      <c r="Q73" s="227"/>
      <c r="R73" s="227"/>
      <c r="S73" s="227"/>
      <c r="T73" s="227"/>
      <c r="U73" s="3" t="str">
        <f t="shared" si="1"/>
        <v>#REF!</v>
      </c>
      <c r="V73" s="227"/>
      <c r="W73" s="227"/>
      <c r="X73" s="227"/>
      <c r="Y73" s="227"/>
      <c r="Z73" s="227"/>
    </row>
    <row r="74" ht="12.0" customHeight="1">
      <c r="A74" s="227">
        <v>66.0</v>
      </c>
      <c r="B74" s="227" t="s">
        <v>46</v>
      </c>
      <c r="C74" s="227" t="s">
        <v>47</v>
      </c>
      <c r="D74" s="227" t="s">
        <v>34</v>
      </c>
      <c r="E74" s="227">
        <v>16.0</v>
      </c>
      <c r="F74" s="227">
        <v>0.0</v>
      </c>
      <c r="G74" s="227">
        <v>0.0</v>
      </c>
      <c r="H74" s="227">
        <v>0.0</v>
      </c>
      <c r="I74" s="227">
        <v>267.0</v>
      </c>
      <c r="J74" s="227">
        <v>3.0</v>
      </c>
      <c r="K74" s="227">
        <v>61.0</v>
      </c>
      <c r="L74" s="227">
        <v>593.0</v>
      </c>
      <c r="M74" s="227">
        <v>6.0</v>
      </c>
      <c r="N74" s="227">
        <v>1.0</v>
      </c>
      <c r="O74" s="227">
        <v>8.6</v>
      </c>
      <c r="P74" s="227">
        <v>138.0</v>
      </c>
      <c r="Q74" s="227"/>
      <c r="R74" s="227"/>
      <c r="S74" s="227"/>
      <c r="T74" s="227"/>
      <c r="U74" s="3" t="str">
        <f t="shared" si="1"/>
        <v>#REF!</v>
      </c>
      <c r="V74" s="227"/>
      <c r="W74" s="227"/>
      <c r="X74" s="227"/>
      <c r="Y74" s="227"/>
      <c r="Z74" s="227"/>
    </row>
    <row r="75" ht="12.0" customHeight="1">
      <c r="A75" s="227">
        <v>68.0</v>
      </c>
      <c r="B75" s="227" t="s">
        <v>133</v>
      </c>
      <c r="C75" s="227" t="s">
        <v>117</v>
      </c>
      <c r="D75" s="227" t="s">
        <v>34</v>
      </c>
      <c r="E75" s="227">
        <v>16.0</v>
      </c>
      <c r="F75" s="227">
        <v>0.0</v>
      </c>
      <c r="G75" s="227">
        <v>0.0</v>
      </c>
      <c r="H75" s="227">
        <v>0.0</v>
      </c>
      <c r="I75" s="227">
        <v>17.0</v>
      </c>
      <c r="J75" s="227">
        <v>0.0</v>
      </c>
      <c r="K75" s="227">
        <v>94.0</v>
      </c>
      <c r="L75" s="227">
        <v>1136.0</v>
      </c>
      <c r="M75" s="227">
        <v>4.0</v>
      </c>
      <c r="N75" s="227">
        <v>2.0</v>
      </c>
      <c r="O75" s="227">
        <v>8.6</v>
      </c>
      <c r="P75" s="227">
        <v>137.3</v>
      </c>
      <c r="Q75" s="227"/>
      <c r="R75" s="227"/>
      <c r="S75" s="227"/>
      <c r="T75" s="227"/>
      <c r="U75" s="3" t="str">
        <f t="shared" si="1"/>
        <v>#REF!</v>
      </c>
      <c r="V75" s="227"/>
      <c r="W75" s="227"/>
      <c r="X75" s="227"/>
      <c r="Y75" s="227"/>
      <c r="Z75" s="227"/>
    </row>
    <row r="76" ht="12.0" customHeight="1">
      <c r="A76" s="227">
        <v>69.0</v>
      </c>
      <c r="B76" s="227" t="s">
        <v>2577</v>
      </c>
      <c r="C76" s="227" t="s">
        <v>77</v>
      </c>
      <c r="D76" s="227" t="s">
        <v>17</v>
      </c>
      <c r="E76" s="227">
        <v>16.0</v>
      </c>
      <c r="F76" s="227">
        <v>0.0</v>
      </c>
      <c r="G76" s="227">
        <v>0.0</v>
      </c>
      <c r="H76" s="227">
        <v>0.0</v>
      </c>
      <c r="I76" s="227">
        <v>774.0</v>
      </c>
      <c r="J76" s="227">
        <v>5.0</v>
      </c>
      <c r="K76" s="227">
        <v>34.0</v>
      </c>
      <c r="L76" s="227">
        <v>236.0</v>
      </c>
      <c r="M76" s="227">
        <v>1.0</v>
      </c>
      <c r="N76" s="227">
        <v>0.0</v>
      </c>
      <c r="O76" s="227">
        <v>8.6</v>
      </c>
      <c r="P76" s="227">
        <v>137.0</v>
      </c>
      <c r="Q76" s="227"/>
      <c r="R76" s="227"/>
      <c r="S76" s="227"/>
      <c r="T76" s="227"/>
      <c r="U76" s="3" t="str">
        <f t="shared" si="1"/>
        <v>#REF!</v>
      </c>
      <c r="V76" s="227"/>
      <c r="W76" s="227"/>
      <c r="X76" s="227"/>
      <c r="Y76" s="227"/>
      <c r="Z76" s="227"/>
    </row>
    <row r="77" ht="12.0" customHeight="1">
      <c r="A77" s="227">
        <v>70.0</v>
      </c>
      <c r="B77" s="227" t="s">
        <v>259</v>
      </c>
      <c r="C77" s="227" t="s">
        <v>68</v>
      </c>
      <c r="D77" s="227" t="s">
        <v>34</v>
      </c>
      <c r="E77" s="227">
        <v>16.0</v>
      </c>
      <c r="F77" s="227">
        <v>0.0</v>
      </c>
      <c r="G77" s="227">
        <v>0.0</v>
      </c>
      <c r="H77" s="227">
        <v>0.0</v>
      </c>
      <c r="I77" s="227">
        <v>5.0</v>
      </c>
      <c r="J77" s="227">
        <v>0.0</v>
      </c>
      <c r="K77" s="227">
        <v>107.0</v>
      </c>
      <c r="L77" s="227">
        <v>1023.0</v>
      </c>
      <c r="M77" s="227">
        <v>6.0</v>
      </c>
      <c r="N77" s="227">
        <v>1.0</v>
      </c>
      <c r="O77" s="227">
        <v>8.6</v>
      </c>
      <c r="P77" s="227">
        <v>136.8</v>
      </c>
      <c r="Q77" s="227"/>
      <c r="R77" s="227"/>
      <c r="S77" s="227"/>
      <c r="T77" s="227"/>
      <c r="U77" s="3" t="str">
        <f t="shared" si="1"/>
        <v>#REF!</v>
      </c>
      <c r="V77" s="227"/>
      <c r="W77" s="227"/>
      <c r="X77" s="227"/>
      <c r="Y77" s="227"/>
      <c r="Z77" s="227"/>
    </row>
    <row r="78" ht="12.0" customHeight="1">
      <c r="A78" s="227">
        <v>71.0</v>
      </c>
      <c r="B78" s="227" t="s">
        <v>2293</v>
      </c>
      <c r="C78" s="227" t="s">
        <v>41</v>
      </c>
      <c r="D78" s="227" t="s">
        <v>34</v>
      </c>
      <c r="E78" s="227">
        <v>16.0</v>
      </c>
      <c r="F78" s="227">
        <v>41.0</v>
      </c>
      <c r="G78" s="227">
        <v>0.0</v>
      </c>
      <c r="H78" s="227">
        <v>0.0</v>
      </c>
      <c r="I78" s="227">
        <v>21.0</v>
      </c>
      <c r="J78" s="227">
        <v>1.0</v>
      </c>
      <c r="K78" s="227">
        <v>77.0</v>
      </c>
      <c r="L78" s="227">
        <v>1007.0</v>
      </c>
      <c r="M78" s="227">
        <v>4.0</v>
      </c>
      <c r="N78" s="227">
        <v>0.0</v>
      </c>
      <c r="O78" s="227">
        <v>8.5</v>
      </c>
      <c r="P78" s="227">
        <v>136.44</v>
      </c>
      <c r="Q78" s="227"/>
      <c r="R78" s="227"/>
      <c r="S78" s="227"/>
      <c r="T78" s="227"/>
      <c r="U78" s="3" t="str">
        <f t="shared" si="1"/>
        <v>#REF!</v>
      </c>
      <c r="V78" s="227"/>
      <c r="W78" s="227"/>
      <c r="X78" s="227"/>
      <c r="Y78" s="227"/>
      <c r="Z78" s="227"/>
    </row>
    <row r="79" ht="12.0" customHeight="1">
      <c r="A79" s="227">
        <v>72.0</v>
      </c>
      <c r="B79" s="227" t="s">
        <v>1750</v>
      </c>
      <c r="C79" s="227" t="s">
        <v>102</v>
      </c>
      <c r="D79" s="227" t="s">
        <v>34</v>
      </c>
      <c r="E79" s="227">
        <v>16.0</v>
      </c>
      <c r="F79" s="227">
        <v>0.0</v>
      </c>
      <c r="G79" s="227">
        <v>0.0</v>
      </c>
      <c r="H79" s="227">
        <v>0.0</v>
      </c>
      <c r="I79" s="227">
        <v>0.0</v>
      </c>
      <c r="J79" s="227">
        <v>0.0</v>
      </c>
      <c r="K79" s="227">
        <v>90.0</v>
      </c>
      <c r="L79" s="227">
        <v>1083.0</v>
      </c>
      <c r="M79" s="227">
        <v>5.0</v>
      </c>
      <c r="N79" s="227">
        <v>2.0</v>
      </c>
      <c r="O79" s="227">
        <v>8.5</v>
      </c>
      <c r="P79" s="227">
        <v>136.3</v>
      </c>
      <c r="Q79" s="227"/>
      <c r="R79" s="227"/>
      <c r="S79" s="227"/>
      <c r="T79" s="227"/>
      <c r="U79" s="3" t="str">
        <f t="shared" si="1"/>
        <v>#REF!</v>
      </c>
      <c r="V79" s="227"/>
      <c r="W79" s="227"/>
      <c r="X79" s="227"/>
      <c r="Y79" s="227"/>
      <c r="Z79" s="227"/>
    </row>
    <row r="80" ht="12.0" customHeight="1">
      <c r="A80" s="227">
        <v>73.0</v>
      </c>
      <c r="B80" s="227" t="s">
        <v>1890</v>
      </c>
      <c r="C80" s="227" t="s">
        <v>18</v>
      </c>
      <c r="D80" s="227" t="s">
        <v>34</v>
      </c>
      <c r="E80" s="227">
        <v>16.0</v>
      </c>
      <c r="F80" s="227">
        <v>0.0</v>
      </c>
      <c r="G80" s="227">
        <v>0.0</v>
      </c>
      <c r="H80" s="227">
        <v>0.0</v>
      </c>
      <c r="I80" s="227">
        <v>0.0</v>
      </c>
      <c r="J80" s="227">
        <v>0.0</v>
      </c>
      <c r="K80" s="227">
        <v>63.0</v>
      </c>
      <c r="L80" s="227">
        <v>941.0</v>
      </c>
      <c r="M80" s="227">
        <v>7.0</v>
      </c>
      <c r="N80" s="227">
        <v>1.0</v>
      </c>
      <c r="O80" s="227">
        <v>8.4</v>
      </c>
      <c r="P80" s="227">
        <v>134.1</v>
      </c>
      <c r="Q80" s="227"/>
      <c r="R80" s="227"/>
      <c r="S80" s="227"/>
      <c r="T80" s="227"/>
      <c r="U80" s="3" t="str">
        <f t="shared" si="1"/>
        <v>#REF!</v>
      </c>
      <c r="V80" s="227"/>
      <c r="W80" s="227"/>
      <c r="X80" s="227"/>
      <c r="Y80" s="227"/>
      <c r="Z80" s="227"/>
    </row>
    <row r="81" ht="12.0" customHeight="1">
      <c r="A81" s="227">
        <v>74.0</v>
      </c>
      <c r="B81" s="227" t="s">
        <v>174</v>
      </c>
      <c r="C81" s="227" t="s">
        <v>102</v>
      </c>
      <c r="D81" s="227" t="s">
        <v>34</v>
      </c>
      <c r="E81" s="227">
        <v>16.0</v>
      </c>
      <c r="F81" s="227">
        <v>0.0</v>
      </c>
      <c r="G81" s="227">
        <v>0.0</v>
      </c>
      <c r="H81" s="227">
        <v>0.0</v>
      </c>
      <c r="I81" s="227">
        <v>4.0</v>
      </c>
      <c r="J81" s="227">
        <v>0.0</v>
      </c>
      <c r="K81" s="227">
        <v>79.0</v>
      </c>
      <c r="L81" s="227">
        <v>1032.0</v>
      </c>
      <c r="M81" s="227">
        <v>5.0</v>
      </c>
      <c r="N81" s="227">
        <v>0.0</v>
      </c>
      <c r="O81" s="227">
        <v>8.4</v>
      </c>
      <c r="P81" s="227">
        <v>133.6</v>
      </c>
      <c r="Q81" s="227"/>
      <c r="R81" s="227"/>
      <c r="S81" s="227"/>
      <c r="T81" s="227"/>
      <c r="U81" s="3" t="str">
        <f t="shared" si="1"/>
        <v>#REF!</v>
      </c>
      <c r="V81" s="227"/>
      <c r="W81" s="227"/>
      <c r="X81" s="227"/>
      <c r="Y81" s="227"/>
      <c r="Z81" s="227"/>
    </row>
    <row r="82" ht="12.0" customHeight="1">
      <c r="A82" s="227">
        <v>75.0</v>
      </c>
      <c r="B82" s="227" t="s">
        <v>340</v>
      </c>
      <c r="C82" s="227" t="s">
        <v>114</v>
      </c>
      <c r="D82" s="227" t="s">
        <v>75</v>
      </c>
      <c r="E82" s="227">
        <v>14.0</v>
      </c>
      <c r="F82" s="227">
        <v>2710.0</v>
      </c>
      <c r="G82" s="227">
        <v>12.0</v>
      </c>
      <c r="H82" s="227">
        <v>17.0</v>
      </c>
      <c r="I82" s="227">
        <v>130.0</v>
      </c>
      <c r="J82" s="227">
        <v>0.0</v>
      </c>
      <c r="K82" s="227">
        <v>0.0</v>
      </c>
      <c r="L82" s="227">
        <v>0.0</v>
      </c>
      <c r="M82" s="227">
        <v>0.0</v>
      </c>
      <c r="N82" s="227">
        <v>1.0</v>
      </c>
      <c r="O82" s="227">
        <v>9.5</v>
      </c>
      <c r="P82" s="227">
        <v>133.4</v>
      </c>
      <c r="Q82" s="227"/>
      <c r="R82" s="227"/>
      <c r="S82" s="227"/>
      <c r="T82" s="227"/>
      <c r="U82" s="3" t="str">
        <f t="shared" si="1"/>
        <v>#REF!</v>
      </c>
      <c r="V82" s="227"/>
      <c r="W82" s="227"/>
      <c r="X82" s="227"/>
      <c r="Y82" s="227"/>
      <c r="Z82" s="227"/>
    </row>
    <row r="83" ht="12.0" customHeight="1">
      <c r="A83" s="227">
        <v>76.0</v>
      </c>
      <c r="B83" s="227" t="s">
        <v>139</v>
      </c>
      <c r="C83" s="227" t="s">
        <v>140</v>
      </c>
      <c r="D83" s="227" t="s">
        <v>34</v>
      </c>
      <c r="E83" s="227">
        <v>16.0</v>
      </c>
      <c r="F83" s="227">
        <v>0.0</v>
      </c>
      <c r="G83" s="227">
        <v>0.0</v>
      </c>
      <c r="H83" s="227">
        <v>0.0</v>
      </c>
      <c r="I83" s="227">
        <v>57.0</v>
      </c>
      <c r="J83" s="227">
        <v>0.0</v>
      </c>
      <c r="K83" s="227">
        <v>98.0</v>
      </c>
      <c r="L83" s="227">
        <v>1106.0</v>
      </c>
      <c r="M83" s="227">
        <v>3.0</v>
      </c>
      <c r="N83" s="227">
        <v>2.0</v>
      </c>
      <c r="O83" s="227">
        <v>8.3</v>
      </c>
      <c r="P83" s="227">
        <v>132.3</v>
      </c>
      <c r="Q83" s="227"/>
      <c r="R83" s="227"/>
      <c r="S83" s="227"/>
      <c r="T83" s="227"/>
      <c r="U83" s="3" t="str">
        <f t="shared" si="1"/>
        <v>#REF!</v>
      </c>
      <c r="V83" s="227"/>
      <c r="W83" s="227"/>
      <c r="X83" s="227"/>
      <c r="Y83" s="227"/>
      <c r="Z83" s="227"/>
    </row>
    <row r="84" ht="12.0" customHeight="1">
      <c r="A84" s="227">
        <v>77.0</v>
      </c>
      <c r="B84" s="227" t="s">
        <v>197</v>
      </c>
      <c r="C84" s="227" t="s">
        <v>70</v>
      </c>
      <c r="D84" s="227" t="s">
        <v>34</v>
      </c>
      <c r="E84" s="227">
        <v>16.0</v>
      </c>
      <c r="F84" s="227">
        <v>0.0</v>
      </c>
      <c r="G84" s="227">
        <v>0.0</v>
      </c>
      <c r="H84" s="227">
        <v>0.0</v>
      </c>
      <c r="I84" s="227">
        <v>4.0</v>
      </c>
      <c r="J84" s="227">
        <v>0.0</v>
      </c>
      <c r="K84" s="227">
        <v>91.0</v>
      </c>
      <c r="L84" s="227">
        <v>1077.0</v>
      </c>
      <c r="M84" s="227">
        <v>4.0</v>
      </c>
      <c r="N84" s="227">
        <v>1.0</v>
      </c>
      <c r="O84" s="227">
        <v>8.3</v>
      </c>
      <c r="P84" s="227">
        <v>132.1</v>
      </c>
      <c r="Q84" s="227"/>
      <c r="R84" s="227"/>
      <c r="S84" s="227"/>
      <c r="T84" s="227"/>
      <c r="U84" s="3" t="str">
        <f t="shared" si="1"/>
        <v>#REF!</v>
      </c>
      <c r="V84" s="227"/>
      <c r="W84" s="227"/>
      <c r="X84" s="227"/>
      <c r="Y84" s="227"/>
      <c r="Z84" s="227"/>
    </row>
    <row r="85" ht="12.0" customHeight="1">
      <c r="A85" s="227">
        <v>78.0</v>
      </c>
      <c r="B85" s="227" t="s">
        <v>5882</v>
      </c>
      <c r="C85" s="227" t="s">
        <v>66</v>
      </c>
      <c r="D85" s="227" t="s">
        <v>17</v>
      </c>
      <c r="E85" s="227">
        <v>13.0</v>
      </c>
      <c r="F85" s="227">
        <v>0.0</v>
      </c>
      <c r="G85" s="227">
        <v>0.0</v>
      </c>
      <c r="H85" s="227">
        <v>0.0</v>
      </c>
      <c r="I85" s="227">
        <v>661.0</v>
      </c>
      <c r="J85" s="227">
        <v>8.0</v>
      </c>
      <c r="K85" s="227">
        <v>13.0</v>
      </c>
      <c r="L85" s="227">
        <v>115.0</v>
      </c>
      <c r="M85" s="227">
        <v>1.0</v>
      </c>
      <c r="N85" s="227">
        <v>2.0</v>
      </c>
      <c r="O85" s="227">
        <v>10.1</v>
      </c>
      <c r="P85" s="227">
        <v>131.6</v>
      </c>
      <c r="Q85" s="227"/>
      <c r="R85" s="227"/>
      <c r="S85" s="227"/>
      <c r="T85" s="227"/>
      <c r="U85" s="3" t="str">
        <f t="shared" si="1"/>
        <v>#REF!</v>
      </c>
      <c r="V85" s="227"/>
      <c r="W85" s="227"/>
      <c r="X85" s="227"/>
      <c r="Y85" s="227"/>
      <c r="Z85" s="227"/>
    </row>
    <row r="86" ht="12.0" customHeight="1">
      <c r="A86" s="227">
        <v>79.0</v>
      </c>
      <c r="B86" s="227" t="s">
        <v>2131</v>
      </c>
      <c r="C86" s="227" t="s">
        <v>77</v>
      </c>
      <c r="D86" s="227" t="s">
        <v>34</v>
      </c>
      <c r="E86" s="227">
        <v>16.0</v>
      </c>
      <c r="F86" s="227">
        <v>0.0</v>
      </c>
      <c r="G86" s="227">
        <v>0.0</v>
      </c>
      <c r="H86" s="227">
        <v>0.0</v>
      </c>
      <c r="I86" s="227">
        <v>31.0</v>
      </c>
      <c r="J86" s="227">
        <v>0.0</v>
      </c>
      <c r="K86" s="227">
        <v>72.0</v>
      </c>
      <c r="L86" s="227">
        <v>1017.0</v>
      </c>
      <c r="M86" s="227">
        <v>4.0</v>
      </c>
      <c r="N86" s="227">
        <v>0.0</v>
      </c>
      <c r="O86" s="227">
        <v>8.2</v>
      </c>
      <c r="P86" s="227">
        <v>130.8</v>
      </c>
      <c r="Q86" s="227"/>
      <c r="R86" s="227"/>
      <c r="S86" s="227"/>
      <c r="T86" s="227"/>
      <c r="U86" s="3" t="str">
        <f t="shared" si="1"/>
        <v>#REF!</v>
      </c>
      <c r="V86" s="227"/>
      <c r="W86" s="227"/>
      <c r="X86" s="227"/>
      <c r="Y86" s="227"/>
      <c r="Z86" s="227"/>
    </row>
    <row r="87" ht="12.0" customHeight="1">
      <c r="A87" s="227">
        <v>80.0</v>
      </c>
      <c r="B87" s="227" t="s">
        <v>2028</v>
      </c>
      <c r="C87" s="227" t="s">
        <v>23</v>
      </c>
      <c r="D87" s="227" t="s">
        <v>34</v>
      </c>
      <c r="E87" s="227">
        <v>13.0</v>
      </c>
      <c r="F87" s="227">
        <v>10.0</v>
      </c>
      <c r="G87" s="227">
        <v>1.0</v>
      </c>
      <c r="H87" s="227">
        <v>0.0</v>
      </c>
      <c r="I87" s="227">
        <v>0.0</v>
      </c>
      <c r="J87" s="227">
        <v>0.0</v>
      </c>
      <c r="K87" s="227">
        <v>50.0</v>
      </c>
      <c r="L87" s="227">
        <v>796.0</v>
      </c>
      <c r="M87" s="227">
        <v>8.0</v>
      </c>
      <c r="N87" s="227">
        <v>1.0</v>
      </c>
      <c r="O87" s="227">
        <v>10.0</v>
      </c>
      <c r="P87" s="227">
        <v>130.0</v>
      </c>
      <c r="Q87" s="227"/>
      <c r="R87" s="227"/>
      <c r="S87" s="227"/>
      <c r="T87" s="227"/>
      <c r="U87" s="3" t="str">
        <f t="shared" si="1"/>
        <v>#REF!</v>
      </c>
      <c r="V87" s="227"/>
      <c r="W87" s="227"/>
      <c r="X87" s="227"/>
      <c r="Y87" s="227"/>
      <c r="Z87" s="227"/>
    </row>
    <row r="88" ht="12.0" customHeight="1">
      <c r="A88" s="227">
        <v>81.0</v>
      </c>
      <c r="B88" s="227" t="s">
        <v>2365</v>
      </c>
      <c r="C88" s="227" t="s">
        <v>95</v>
      </c>
      <c r="D88" s="227" t="s">
        <v>34</v>
      </c>
      <c r="E88" s="227">
        <v>15.0</v>
      </c>
      <c r="F88" s="227">
        <v>0.0</v>
      </c>
      <c r="G88" s="227">
        <v>0.0</v>
      </c>
      <c r="H88" s="227">
        <v>0.0</v>
      </c>
      <c r="I88" s="227">
        <v>0.0</v>
      </c>
      <c r="J88" s="227">
        <v>0.0</v>
      </c>
      <c r="K88" s="227">
        <v>68.0</v>
      </c>
      <c r="L88" s="227">
        <v>1002.0</v>
      </c>
      <c r="M88" s="227">
        <v>5.0</v>
      </c>
      <c r="N88" s="227">
        <v>1.0</v>
      </c>
      <c r="O88" s="227">
        <v>8.5</v>
      </c>
      <c r="P88" s="227">
        <v>128.2</v>
      </c>
      <c r="Q88" s="227"/>
      <c r="R88" s="227"/>
      <c r="S88" s="227"/>
      <c r="T88" s="227"/>
      <c r="U88" s="3" t="str">
        <f t="shared" si="1"/>
        <v>#REF!</v>
      </c>
      <c r="V88" s="227"/>
      <c r="W88" s="227"/>
      <c r="X88" s="227"/>
      <c r="Y88" s="227"/>
      <c r="Z88" s="227"/>
    </row>
    <row r="89" ht="12.0" customHeight="1">
      <c r="A89" s="227">
        <v>82.0</v>
      </c>
      <c r="B89" s="227" t="s">
        <v>255</v>
      </c>
      <c r="C89" s="227" t="s">
        <v>18</v>
      </c>
      <c r="D89" s="227" t="s">
        <v>61</v>
      </c>
      <c r="E89" s="227">
        <v>16.0</v>
      </c>
      <c r="F89" s="227">
        <v>0.0</v>
      </c>
      <c r="G89" s="227">
        <v>0.0</v>
      </c>
      <c r="H89" s="227">
        <v>0.0</v>
      </c>
      <c r="I89" s="227">
        <v>0.0</v>
      </c>
      <c r="J89" s="227">
        <v>0.0</v>
      </c>
      <c r="K89" s="227">
        <v>80.0</v>
      </c>
      <c r="L89" s="227">
        <v>1073.0</v>
      </c>
      <c r="M89" s="227">
        <v>3.0</v>
      </c>
      <c r="N89" s="227">
        <v>0.0</v>
      </c>
      <c r="O89" s="227">
        <v>8.0</v>
      </c>
      <c r="P89" s="227">
        <v>127.3</v>
      </c>
      <c r="Q89" s="227"/>
      <c r="R89" s="227"/>
      <c r="S89" s="227"/>
      <c r="T89" s="227"/>
      <c r="U89" s="3" t="str">
        <f t="shared" si="1"/>
        <v>#REF!</v>
      </c>
      <c r="V89" s="227"/>
      <c r="W89" s="227"/>
      <c r="X89" s="227"/>
      <c r="Y89" s="227"/>
      <c r="Z89" s="227"/>
    </row>
    <row r="90" ht="12.0" customHeight="1">
      <c r="A90" s="227">
        <v>83.0</v>
      </c>
      <c r="B90" s="227" t="s">
        <v>284</v>
      </c>
      <c r="C90" s="227" t="s">
        <v>117</v>
      </c>
      <c r="D90" s="227" t="s">
        <v>34</v>
      </c>
      <c r="E90" s="227">
        <v>16.0</v>
      </c>
      <c r="F90" s="227">
        <v>0.0</v>
      </c>
      <c r="G90" s="227">
        <v>0.0</v>
      </c>
      <c r="H90" s="227">
        <v>0.0</v>
      </c>
      <c r="I90" s="227">
        <v>0.0</v>
      </c>
      <c r="J90" s="227">
        <v>0.0</v>
      </c>
      <c r="K90" s="227">
        <v>42.0</v>
      </c>
      <c r="L90" s="227">
        <v>726.0</v>
      </c>
      <c r="M90" s="227">
        <v>9.0</v>
      </c>
      <c r="N90" s="227">
        <v>0.0</v>
      </c>
      <c r="O90" s="227">
        <v>7.9</v>
      </c>
      <c r="P90" s="227">
        <v>126.6</v>
      </c>
      <c r="Q90" s="227"/>
      <c r="R90" s="227"/>
      <c r="S90" s="227"/>
      <c r="T90" s="227"/>
      <c r="U90" s="3" t="str">
        <f t="shared" si="1"/>
        <v>#REF!</v>
      </c>
      <c r="V90" s="227"/>
      <c r="W90" s="227"/>
      <c r="X90" s="227"/>
      <c r="Y90" s="227"/>
      <c r="Z90" s="227"/>
    </row>
    <row r="91" ht="12.0" customHeight="1">
      <c r="A91" s="227">
        <v>84.0</v>
      </c>
      <c r="B91" s="227" t="s">
        <v>82</v>
      </c>
      <c r="C91" s="227" t="s">
        <v>99</v>
      </c>
      <c r="D91" s="227" t="s">
        <v>34</v>
      </c>
      <c r="E91" s="227">
        <v>16.0</v>
      </c>
      <c r="F91" s="227">
        <v>0.0</v>
      </c>
      <c r="G91" s="227">
        <v>0.0</v>
      </c>
      <c r="H91" s="227">
        <v>0.0</v>
      </c>
      <c r="I91" s="227">
        <v>0.0</v>
      </c>
      <c r="J91" s="227">
        <v>0.0</v>
      </c>
      <c r="K91" s="227">
        <v>73.0</v>
      </c>
      <c r="L91" s="227">
        <v>883.0</v>
      </c>
      <c r="M91" s="227">
        <v>6.0</v>
      </c>
      <c r="N91" s="227">
        <v>0.0</v>
      </c>
      <c r="O91" s="227">
        <v>7.9</v>
      </c>
      <c r="P91" s="227">
        <v>126.3</v>
      </c>
      <c r="Q91" s="227"/>
      <c r="R91" s="227"/>
      <c r="S91" s="227"/>
      <c r="T91" s="227"/>
      <c r="U91" s="3" t="str">
        <f t="shared" si="1"/>
        <v>#REF!</v>
      </c>
      <c r="V91" s="227"/>
      <c r="W91" s="227"/>
      <c r="X91" s="227"/>
      <c r="Y91" s="227"/>
      <c r="Z91" s="227"/>
    </row>
    <row r="92" ht="12.0" customHeight="1">
      <c r="A92" s="227">
        <v>85.0</v>
      </c>
      <c r="B92" s="227" t="s">
        <v>88</v>
      </c>
      <c r="C92" s="227" t="s">
        <v>36</v>
      </c>
      <c r="D92" s="227" t="s">
        <v>34</v>
      </c>
      <c r="E92" s="227">
        <v>16.0</v>
      </c>
      <c r="F92" s="227">
        <v>0.0</v>
      </c>
      <c r="G92" s="227">
        <v>0.0</v>
      </c>
      <c r="H92" s="227">
        <v>0.0</v>
      </c>
      <c r="I92" s="227">
        <v>15.0</v>
      </c>
      <c r="J92" s="227">
        <v>0.0</v>
      </c>
      <c r="K92" s="227">
        <v>69.0</v>
      </c>
      <c r="L92" s="227">
        <v>967.0</v>
      </c>
      <c r="M92" s="227">
        <v>5.0</v>
      </c>
      <c r="N92" s="227">
        <v>1.0</v>
      </c>
      <c r="O92" s="227">
        <v>7.9</v>
      </c>
      <c r="P92" s="227">
        <v>126.2</v>
      </c>
      <c r="Q92" s="227"/>
      <c r="R92" s="227"/>
      <c r="S92" s="227"/>
      <c r="T92" s="227"/>
      <c r="U92" s="3" t="str">
        <f t="shared" si="1"/>
        <v>#REF!</v>
      </c>
      <c r="V92" s="227"/>
      <c r="W92" s="227"/>
      <c r="X92" s="227"/>
      <c r="Y92" s="227"/>
      <c r="Z92" s="227"/>
    </row>
    <row r="93" ht="12.0" customHeight="1">
      <c r="A93" s="227">
        <v>86.0</v>
      </c>
      <c r="B93" s="227" t="s">
        <v>296</v>
      </c>
      <c r="C93" s="227" t="s">
        <v>36</v>
      </c>
      <c r="D93" s="227" t="s">
        <v>61</v>
      </c>
      <c r="E93" s="227">
        <v>16.0</v>
      </c>
      <c r="F93" s="227">
        <v>0.0</v>
      </c>
      <c r="G93" s="227">
        <v>0.0</v>
      </c>
      <c r="H93" s="227">
        <v>0.0</v>
      </c>
      <c r="I93" s="227">
        <v>0.0</v>
      </c>
      <c r="J93" s="227">
        <v>0.0</v>
      </c>
      <c r="K93" s="227">
        <v>83.0</v>
      </c>
      <c r="L93" s="227">
        <v>840.0</v>
      </c>
      <c r="M93" s="227">
        <v>7.0</v>
      </c>
      <c r="N93" s="227">
        <v>0.0</v>
      </c>
      <c r="O93" s="227">
        <v>7.9</v>
      </c>
      <c r="P93" s="227">
        <v>126.0</v>
      </c>
      <c r="Q93" s="227"/>
      <c r="R93" s="227"/>
      <c r="S93" s="227"/>
      <c r="T93" s="227"/>
      <c r="U93" s="3" t="str">
        <f t="shared" si="1"/>
        <v>#REF!</v>
      </c>
      <c r="V93" s="227"/>
      <c r="W93" s="227"/>
      <c r="X93" s="227"/>
      <c r="Y93" s="227"/>
      <c r="Z93" s="227"/>
    </row>
    <row r="94" ht="12.0" customHeight="1">
      <c r="A94" s="227">
        <v>87.0</v>
      </c>
      <c r="B94" s="227" t="s">
        <v>218</v>
      </c>
      <c r="C94" s="227" t="s">
        <v>2564</v>
      </c>
      <c r="D94" s="227" t="s">
        <v>34</v>
      </c>
      <c r="E94" s="227">
        <v>15.0</v>
      </c>
      <c r="F94" s="227">
        <v>0.0</v>
      </c>
      <c r="G94" s="227">
        <v>0.0</v>
      </c>
      <c r="H94" s="227">
        <v>0.0</v>
      </c>
      <c r="I94" s="227">
        <v>0.0</v>
      </c>
      <c r="J94" s="227">
        <v>0.0</v>
      </c>
      <c r="K94" s="227">
        <v>56.0</v>
      </c>
      <c r="L94" s="227">
        <v>1005.0</v>
      </c>
      <c r="M94" s="227">
        <v>4.0</v>
      </c>
      <c r="N94" s="227">
        <v>0.0</v>
      </c>
      <c r="O94" s="227">
        <v>8.3</v>
      </c>
      <c r="P94" s="227">
        <v>124.5</v>
      </c>
      <c r="Q94" s="227"/>
      <c r="R94" s="227"/>
      <c r="S94" s="227"/>
      <c r="T94" s="227"/>
      <c r="U94" s="3" t="str">
        <f t="shared" si="1"/>
        <v>#REF!</v>
      </c>
      <c r="V94" s="227"/>
      <c r="W94" s="227"/>
      <c r="X94" s="227"/>
      <c r="Y94" s="227"/>
      <c r="Z94" s="227"/>
    </row>
    <row r="95" ht="12.0" customHeight="1">
      <c r="A95" s="227">
        <v>87.0</v>
      </c>
      <c r="B95" s="227" t="s">
        <v>171</v>
      </c>
      <c r="C95" s="227" t="s">
        <v>2564</v>
      </c>
      <c r="D95" s="227" t="s">
        <v>34</v>
      </c>
      <c r="E95" s="227">
        <v>16.0</v>
      </c>
      <c r="F95" s="227">
        <v>0.0</v>
      </c>
      <c r="G95" s="227">
        <v>0.0</v>
      </c>
      <c r="H95" s="227">
        <v>0.0</v>
      </c>
      <c r="I95" s="227">
        <v>-2.0</v>
      </c>
      <c r="J95" s="227">
        <v>0.0</v>
      </c>
      <c r="K95" s="227">
        <v>67.0</v>
      </c>
      <c r="L95" s="227">
        <v>847.0</v>
      </c>
      <c r="M95" s="227">
        <v>7.0</v>
      </c>
      <c r="N95" s="227">
        <v>1.0</v>
      </c>
      <c r="O95" s="227">
        <v>7.8</v>
      </c>
      <c r="P95" s="227">
        <v>124.5</v>
      </c>
      <c r="Q95" s="227"/>
      <c r="R95" s="227"/>
      <c r="S95" s="227"/>
      <c r="T95" s="227"/>
      <c r="U95" s="3" t="str">
        <f t="shared" si="1"/>
        <v>#REF!</v>
      </c>
      <c r="V95" s="227"/>
      <c r="W95" s="227"/>
      <c r="X95" s="227"/>
      <c r="Y95" s="227"/>
      <c r="Z95" s="227"/>
    </row>
    <row r="96" ht="12.0" customHeight="1">
      <c r="A96" s="227">
        <v>89.0</v>
      </c>
      <c r="B96" s="227" t="s">
        <v>336</v>
      </c>
      <c r="C96" s="227" t="s">
        <v>85</v>
      </c>
      <c r="D96" s="227" t="s">
        <v>61</v>
      </c>
      <c r="E96" s="227">
        <v>16.0</v>
      </c>
      <c r="F96" s="227">
        <v>0.0</v>
      </c>
      <c r="G96" s="227">
        <v>0.0</v>
      </c>
      <c r="H96" s="227">
        <v>0.0</v>
      </c>
      <c r="I96" s="227">
        <v>0.0</v>
      </c>
      <c r="J96" s="227">
        <v>0.0</v>
      </c>
      <c r="K96" s="227">
        <v>65.0</v>
      </c>
      <c r="L96" s="227">
        <v>923.0</v>
      </c>
      <c r="M96" s="227">
        <v>6.0</v>
      </c>
      <c r="N96" s="227">
        <v>2.0</v>
      </c>
      <c r="O96" s="227">
        <v>7.8</v>
      </c>
      <c r="P96" s="227">
        <v>124.3</v>
      </c>
      <c r="Q96" s="227"/>
      <c r="R96" s="227"/>
      <c r="S96" s="227"/>
      <c r="T96" s="227"/>
      <c r="U96" s="3" t="str">
        <f t="shared" si="1"/>
        <v>#REF!</v>
      </c>
      <c r="V96" s="227"/>
      <c r="W96" s="227"/>
      <c r="X96" s="227"/>
      <c r="Y96" s="227"/>
      <c r="Z96" s="227"/>
    </row>
    <row r="97" ht="12.0" customHeight="1">
      <c r="A97" s="227">
        <v>90.0</v>
      </c>
      <c r="B97" s="227" t="s">
        <v>417</v>
      </c>
      <c r="C97" s="227" t="s">
        <v>27</v>
      </c>
      <c r="D97" s="227" t="s">
        <v>61</v>
      </c>
      <c r="E97" s="227">
        <v>15.0</v>
      </c>
      <c r="F97" s="227">
        <v>0.0</v>
      </c>
      <c r="G97" s="227">
        <v>0.0</v>
      </c>
      <c r="H97" s="227">
        <v>0.0</v>
      </c>
      <c r="I97" s="227">
        <v>11.0</v>
      </c>
      <c r="J97" s="227">
        <v>0.0</v>
      </c>
      <c r="K97" s="227">
        <v>65.0</v>
      </c>
      <c r="L97" s="227">
        <v>800.0</v>
      </c>
      <c r="M97" s="227">
        <v>7.0</v>
      </c>
      <c r="N97" s="227">
        <v>0.0</v>
      </c>
      <c r="O97" s="227">
        <v>8.2</v>
      </c>
      <c r="P97" s="227">
        <v>123.1</v>
      </c>
      <c r="Q97" s="227"/>
      <c r="R97" s="227"/>
      <c r="S97" s="227"/>
      <c r="T97" s="227"/>
      <c r="U97" s="3" t="str">
        <f t="shared" si="1"/>
        <v>#REF!</v>
      </c>
      <c r="V97" s="227"/>
      <c r="W97" s="227"/>
      <c r="X97" s="227"/>
      <c r="Y97" s="227"/>
      <c r="Z97" s="227"/>
    </row>
    <row r="98" ht="12.0" customHeight="1">
      <c r="A98" s="227">
        <v>91.0</v>
      </c>
      <c r="B98" s="227" t="s">
        <v>1843</v>
      </c>
      <c r="C98" s="227" t="s">
        <v>2564</v>
      </c>
      <c r="D98" s="227" t="s">
        <v>34</v>
      </c>
      <c r="E98" s="227">
        <v>16.0</v>
      </c>
      <c r="F98" s="227">
        <v>0.0</v>
      </c>
      <c r="G98" s="227">
        <v>0.0</v>
      </c>
      <c r="H98" s="227">
        <v>0.0</v>
      </c>
      <c r="I98" s="227">
        <v>0.0</v>
      </c>
      <c r="J98" s="227">
        <v>0.0</v>
      </c>
      <c r="K98" s="227">
        <v>79.0</v>
      </c>
      <c r="L98" s="227">
        <v>1041.0</v>
      </c>
      <c r="M98" s="227">
        <v>3.0</v>
      </c>
      <c r="N98" s="227">
        <v>0.0</v>
      </c>
      <c r="O98" s="227">
        <v>7.6</v>
      </c>
      <c r="P98" s="227">
        <v>122.1</v>
      </c>
      <c r="Q98" s="227"/>
      <c r="R98" s="227"/>
      <c r="S98" s="227"/>
      <c r="T98" s="227"/>
      <c r="U98" s="3" t="str">
        <f t="shared" si="1"/>
        <v>#REF!</v>
      </c>
      <c r="V98" s="227"/>
      <c r="W98" s="227"/>
      <c r="X98" s="227"/>
      <c r="Y98" s="227"/>
      <c r="Z98" s="227"/>
    </row>
    <row r="99" ht="12.0" customHeight="1">
      <c r="A99" s="227">
        <v>92.0</v>
      </c>
      <c r="B99" s="227" t="s">
        <v>2694</v>
      </c>
      <c r="C99" s="227" t="s">
        <v>44</v>
      </c>
      <c r="D99" s="227" t="s">
        <v>34</v>
      </c>
      <c r="E99" s="227">
        <v>16.0</v>
      </c>
      <c r="F99" s="227">
        <v>0.0</v>
      </c>
      <c r="G99" s="227">
        <v>0.0</v>
      </c>
      <c r="H99" s="227">
        <v>0.0</v>
      </c>
      <c r="I99" s="227">
        <v>-2.0</v>
      </c>
      <c r="J99" s="227">
        <v>0.0</v>
      </c>
      <c r="K99" s="227">
        <v>64.0</v>
      </c>
      <c r="L99" s="227">
        <v>862.0</v>
      </c>
      <c r="M99" s="227">
        <v>6.0</v>
      </c>
      <c r="N99" s="227">
        <v>0.0</v>
      </c>
      <c r="O99" s="227">
        <v>7.6</v>
      </c>
      <c r="P99" s="227">
        <v>122.0</v>
      </c>
      <c r="Q99" s="227"/>
      <c r="R99" s="227"/>
      <c r="S99" s="227"/>
      <c r="T99" s="227"/>
      <c r="U99" s="3" t="str">
        <f t="shared" si="1"/>
        <v>#REF!</v>
      </c>
      <c r="V99" s="227"/>
      <c r="W99" s="227"/>
      <c r="X99" s="227"/>
      <c r="Y99" s="227"/>
      <c r="Z99" s="227"/>
    </row>
    <row r="100" ht="12.0" customHeight="1">
      <c r="A100" s="227">
        <v>93.0</v>
      </c>
      <c r="B100" s="227" t="s">
        <v>2143</v>
      </c>
      <c r="C100" s="227" t="s">
        <v>2564</v>
      </c>
      <c r="D100" s="227" t="s">
        <v>17</v>
      </c>
      <c r="E100" s="227">
        <v>15.0</v>
      </c>
      <c r="F100" s="227">
        <v>0.0</v>
      </c>
      <c r="G100" s="227">
        <v>0.0</v>
      </c>
      <c r="H100" s="227">
        <v>0.0</v>
      </c>
      <c r="I100" s="227">
        <v>704.0</v>
      </c>
      <c r="J100" s="227">
        <v>6.0</v>
      </c>
      <c r="K100" s="227">
        <v>12.0</v>
      </c>
      <c r="L100" s="227">
        <v>82.0</v>
      </c>
      <c r="M100" s="227">
        <v>1.0</v>
      </c>
      <c r="N100" s="227">
        <v>0.0</v>
      </c>
      <c r="O100" s="227">
        <v>8.0</v>
      </c>
      <c r="P100" s="227">
        <v>120.6</v>
      </c>
      <c r="Q100" s="227"/>
      <c r="R100" s="227"/>
      <c r="S100" s="227"/>
      <c r="T100" s="227"/>
      <c r="U100" s="3" t="str">
        <f t="shared" si="1"/>
        <v>#REF!</v>
      </c>
      <c r="V100" s="227"/>
      <c r="W100" s="227"/>
      <c r="X100" s="227"/>
      <c r="Y100" s="227"/>
      <c r="Z100" s="227"/>
    </row>
    <row r="101" ht="12.0" customHeight="1">
      <c r="A101" s="227">
        <v>94.0</v>
      </c>
      <c r="B101" s="227" t="s">
        <v>130</v>
      </c>
      <c r="C101" s="227" t="s">
        <v>44</v>
      </c>
      <c r="D101" s="227" t="s">
        <v>34</v>
      </c>
      <c r="E101" s="227">
        <v>10.0</v>
      </c>
      <c r="F101" s="227">
        <v>0.0</v>
      </c>
      <c r="G101" s="227">
        <v>0.0</v>
      </c>
      <c r="H101" s="227">
        <v>0.0</v>
      </c>
      <c r="I101" s="227">
        <v>0.0</v>
      </c>
      <c r="J101" s="227">
        <v>0.0</v>
      </c>
      <c r="K101" s="227">
        <v>66.0</v>
      </c>
      <c r="L101" s="227">
        <v>964.0</v>
      </c>
      <c r="M101" s="227">
        <v>4.0</v>
      </c>
      <c r="N101" s="227">
        <v>0.0</v>
      </c>
      <c r="O101" s="227">
        <v>12.0</v>
      </c>
      <c r="P101" s="227">
        <v>120.4</v>
      </c>
      <c r="Q101" s="227"/>
      <c r="R101" s="227"/>
      <c r="S101" s="227"/>
      <c r="T101" s="227"/>
      <c r="U101" s="3" t="str">
        <f t="shared" si="1"/>
        <v>#REF!</v>
      </c>
      <c r="V101" s="227"/>
      <c r="W101" s="227"/>
      <c r="X101" s="227"/>
      <c r="Y101" s="227"/>
      <c r="Z101" s="227"/>
    </row>
    <row r="102" ht="12.0" customHeight="1">
      <c r="A102" s="227">
        <v>95.0</v>
      </c>
      <c r="B102" s="227" t="s">
        <v>377</v>
      </c>
      <c r="C102" s="227" t="s">
        <v>31</v>
      </c>
      <c r="D102" s="227" t="s">
        <v>34</v>
      </c>
      <c r="E102" s="227">
        <v>15.0</v>
      </c>
      <c r="F102" s="227">
        <v>50.0</v>
      </c>
      <c r="G102" s="227">
        <v>1.0</v>
      </c>
      <c r="H102" s="227">
        <v>0.0</v>
      </c>
      <c r="I102" s="227">
        <v>0.0</v>
      </c>
      <c r="J102" s="227">
        <v>0.0</v>
      </c>
      <c r="K102" s="227">
        <v>72.0</v>
      </c>
      <c r="L102" s="227">
        <v>895.0</v>
      </c>
      <c r="M102" s="227">
        <v>4.0</v>
      </c>
      <c r="N102" s="227">
        <v>0.0</v>
      </c>
      <c r="O102" s="227">
        <v>8.0</v>
      </c>
      <c r="P102" s="227">
        <v>119.5</v>
      </c>
      <c r="Q102" s="227"/>
      <c r="R102" s="227"/>
      <c r="S102" s="227"/>
      <c r="T102" s="227"/>
      <c r="U102" s="3" t="str">
        <f t="shared" si="1"/>
        <v>#REF!</v>
      </c>
      <c r="V102" s="227"/>
      <c r="W102" s="227"/>
      <c r="X102" s="227"/>
      <c r="Y102" s="227"/>
      <c r="Z102" s="227"/>
    </row>
    <row r="103" ht="12.0" customHeight="1">
      <c r="A103" s="227">
        <v>96.0</v>
      </c>
      <c r="B103" s="227" t="s">
        <v>67</v>
      </c>
      <c r="C103" s="227" t="s">
        <v>107</v>
      </c>
      <c r="D103" s="227" t="s">
        <v>34</v>
      </c>
      <c r="E103" s="227">
        <v>16.0</v>
      </c>
      <c r="F103" s="227">
        <v>0.0</v>
      </c>
      <c r="G103" s="227">
        <v>0.0</v>
      </c>
      <c r="H103" s="227">
        <v>0.0</v>
      </c>
      <c r="I103" s="227">
        <v>0.0</v>
      </c>
      <c r="J103" s="227">
        <v>0.0</v>
      </c>
      <c r="K103" s="227">
        <v>78.0</v>
      </c>
      <c r="L103" s="227">
        <v>954.0</v>
      </c>
      <c r="M103" s="227">
        <v>4.0</v>
      </c>
      <c r="N103" s="227">
        <v>0.0</v>
      </c>
      <c r="O103" s="227">
        <v>7.5</v>
      </c>
      <c r="P103" s="227">
        <v>119.4</v>
      </c>
      <c r="Q103" s="227"/>
      <c r="R103" s="227"/>
      <c r="S103" s="227"/>
      <c r="T103" s="227"/>
      <c r="U103" s="3" t="str">
        <f t="shared" si="1"/>
        <v>#REF!</v>
      </c>
      <c r="V103" s="227"/>
      <c r="W103" s="227"/>
      <c r="X103" s="227"/>
      <c r="Y103" s="227"/>
      <c r="Z103" s="227"/>
    </row>
    <row r="104" ht="12.0" customHeight="1">
      <c r="A104" s="227">
        <v>96.0</v>
      </c>
      <c r="B104" s="227" t="s">
        <v>176</v>
      </c>
      <c r="C104" s="227" t="s">
        <v>20</v>
      </c>
      <c r="D104" s="227" t="s">
        <v>34</v>
      </c>
      <c r="E104" s="227">
        <v>16.0</v>
      </c>
      <c r="F104" s="227">
        <v>0.0</v>
      </c>
      <c r="G104" s="227">
        <v>0.0</v>
      </c>
      <c r="H104" s="227">
        <v>0.0</v>
      </c>
      <c r="I104" s="227">
        <v>31.0</v>
      </c>
      <c r="J104" s="227">
        <v>0.0</v>
      </c>
      <c r="K104" s="227">
        <v>65.0</v>
      </c>
      <c r="L104" s="227">
        <v>683.0</v>
      </c>
      <c r="M104" s="227">
        <v>8.0</v>
      </c>
      <c r="N104" s="227">
        <v>0.0</v>
      </c>
      <c r="O104" s="227">
        <v>7.5</v>
      </c>
      <c r="P104" s="227">
        <v>119.4</v>
      </c>
      <c r="Q104" s="227"/>
      <c r="R104" s="227"/>
      <c r="S104" s="227"/>
      <c r="T104" s="227"/>
      <c r="U104" s="3" t="str">
        <f t="shared" si="1"/>
        <v>#REF!</v>
      </c>
      <c r="V104" s="227"/>
      <c r="W104" s="227"/>
      <c r="X104" s="227"/>
      <c r="Y104" s="227"/>
      <c r="Z104" s="227"/>
    </row>
    <row r="105" ht="12.0" customHeight="1">
      <c r="A105" s="227">
        <v>98.0</v>
      </c>
      <c r="B105" s="227" t="s">
        <v>138</v>
      </c>
      <c r="C105" s="227" t="s">
        <v>70</v>
      </c>
      <c r="D105" s="227" t="s">
        <v>34</v>
      </c>
      <c r="E105" s="227">
        <v>15.0</v>
      </c>
      <c r="F105" s="227">
        <v>0.0</v>
      </c>
      <c r="G105" s="227">
        <v>0.0</v>
      </c>
      <c r="H105" s="227">
        <v>0.0</v>
      </c>
      <c r="I105" s="227">
        <v>3.0</v>
      </c>
      <c r="J105" s="227">
        <v>0.0</v>
      </c>
      <c r="K105" s="227">
        <v>55.0</v>
      </c>
      <c r="L105" s="227">
        <v>930.0</v>
      </c>
      <c r="M105" s="227">
        <v>4.0</v>
      </c>
      <c r="N105" s="227">
        <v>0.0</v>
      </c>
      <c r="O105" s="227">
        <v>7.8</v>
      </c>
      <c r="P105" s="227">
        <v>117.3</v>
      </c>
      <c r="Q105" s="227"/>
      <c r="R105" s="227"/>
      <c r="S105" s="227"/>
      <c r="T105" s="227"/>
      <c r="U105" s="3" t="str">
        <f t="shared" si="1"/>
        <v>#REF!</v>
      </c>
      <c r="V105" s="227"/>
      <c r="W105" s="227"/>
      <c r="X105" s="227"/>
      <c r="Y105" s="227"/>
      <c r="Z105" s="227"/>
    </row>
    <row r="106" ht="12.0" customHeight="1">
      <c r="A106" s="227">
        <v>99.0</v>
      </c>
      <c r="B106" s="227" t="s">
        <v>2545</v>
      </c>
      <c r="C106" s="227" t="s">
        <v>123</v>
      </c>
      <c r="D106" s="227" t="s">
        <v>17</v>
      </c>
      <c r="E106" s="227">
        <v>15.0</v>
      </c>
      <c r="F106" s="227">
        <v>0.0</v>
      </c>
      <c r="G106" s="227">
        <v>0.0</v>
      </c>
      <c r="H106" s="227">
        <v>0.0</v>
      </c>
      <c r="I106" s="227">
        <v>576.0</v>
      </c>
      <c r="J106" s="227">
        <v>8.0</v>
      </c>
      <c r="K106" s="227">
        <v>9.0</v>
      </c>
      <c r="L106" s="227">
        <v>50.0</v>
      </c>
      <c r="M106" s="227">
        <v>1.0</v>
      </c>
      <c r="N106" s="227">
        <v>0.0</v>
      </c>
      <c r="O106" s="227">
        <v>7.8</v>
      </c>
      <c r="P106" s="227">
        <v>116.6</v>
      </c>
      <c r="Q106" s="227"/>
      <c r="R106" s="227"/>
      <c r="S106" s="227"/>
      <c r="T106" s="227"/>
      <c r="U106" s="3" t="str">
        <f t="shared" si="1"/>
        <v>#REF!</v>
      </c>
      <c r="V106" s="227"/>
      <c r="W106" s="227"/>
      <c r="X106" s="227"/>
      <c r="Y106" s="227"/>
      <c r="Z106" s="227"/>
    </row>
    <row r="107" ht="12.0" customHeight="1">
      <c r="A107" s="227">
        <v>100.0</v>
      </c>
      <c r="B107" s="227" t="s">
        <v>2328</v>
      </c>
      <c r="C107" s="227" t="s">
        <v>39</v>
      </c>
      <c r="D107" s="227" t="s">
        <v>17</v>
      </c>
      <c r="E107" s="227">
        <v>15.0</v>
      </c>
      <c r="F107" s="227">
        <v>0.0</v>
      </c>
      <c r="G107" s="227">
        <v>0.0</v>
      </c>
      <c r="H107" s="227">
        <v>0.0</v>
      </c>
      <c r="I107" s="227">
        <v>583.0</v>
      </c>
      <c r="J107" s="227">
        <v>7.0</v>
      </c>
      <c r="K107" s="227">
        <v>22.0</v>
      </c>
      <c r="L107" s="227">
        <v>107.0</v>
      </c>
      <c r="M107" s="227">
        <v>1.0</v>
      </c>
      <c r="N107" s="227">
        <v>1.0</v>
      </c>
      <c r="O107" s="227">
        <v>7.7</v>
      </c>
      <c r="P107" s="227">
        <v>115.0</v>
      </c>
      <c r="Q107" s="227"/>
      <c r="R107" s="227"/>
      <c r="S107" s="227"/>
      <c r="T107" s="227"/>
      <c r="U107" s="3" t="str">
        <f t="shared" si="1"/>
        <v>#REF!</v>
      </c>
      <c r="V107" s="227"/>
      <c r="W107" s="227"/>
      <c r="X107" s="227"/>
      <c r="Y107" s="227"/>
      <c r="Z107" s="227"/>
    </row>
    <row r="108" ht="12.0" customHeight="1">
      <c r="A108" s="227">
        <v>101.0</v>
      </c>
      <c r="B108" s="227" t="s">
        <v>287</v>
      </c>
      <c r="C108" s="227" t="s">
        <v>23</v>
      </c>
      <c r="D108" s="227" t="s">
        <v>34</v>
      </c>
      <c r="E108" s="227">
        <v>16.0</v>
      </c>
      <c r="F108" s="227">
        <v>0.0</v>
      </c>
      <c r="G108" s="227">
        <v>0.0</v>
      </c>
      <c r="H108" s="227">
        <v>0.0</v>
      </c>
      <c r="I108" s="227">
        <v>7.0</v>
      </c>
      <c r="J108" s="227">
        <v>0.0</v>
      </c>
      <c r="K108" s="227">
        <v>75.0</v>
      </c>
      <c r="L108" s="227">
        <v>833.0</v>
      </c>
      <c r="M108" s="227">
        <v>5.0</v>
      </c>
      <c r="N108" s="227">
        <v>0.0</v>
      </c>
      <c r="O108" s="227">
        <v>7.1</v>
      </c>
      <c r="P108" s="227">
        <v>114.0</v>
      </c>
      <c r="Q108" s="227"/>
      <c r="R108" s="227"/>
      <c r="S108" s="227"/>
      <c r="T108" s="227"/>
      <c r="U108" s="3" t="str">
        <f t="shared" si="1"/>
        <v>#REF!</v>
      </c>
      <c r="V108" s="227"/>
      <c r="W108" s="227"/>
      <c r="X108" s="227"/>
      <c r="Y108" s="227"/>
      <c r="Z108" s="227"/>
    </row>
    <row r="109" ht="12.0" customHeight="1">
      <c r="A109" s="227">
        <v>101.0</v>
      </c>
      <c r="B109" s="227" t="s">
        <v>376</v>
      </c>
      <c r="C109" s="227" t="s">
        <v>58</v>
      </c>
      <c r="D109" s="227" t="s">
        <v>61</v>
      </c>
      <c r="E109" s="227">
        <v>15.0</v>
      </c>
      <c r="F109" s="227">
        <v>0.0</v>
      </c>
      <c r="G109" s="227">
        <v>0.0</v>
      </c>
      <c r="H109" s="227">
        <v>0.0</v>
      </c>
      <c r="I109" s="227">
        <v>0.0</v>
      </c>
      <c r="J109" s="227">
        <v>0.0</v>
      </c>
      <c r="K109" s="227">
        <v>57.0</v>
      </c>
      <c r="L109" s="227">
        <v>660.0</v>
      </c>
      <c r="M109" s="227">
        <v>8.0</v>
      </c>
      <c r="N109" s="227">
        <v>0.0</v>
      </c>
      <c r="O109" s="227">
        <v>7.6</v>
      </c>
      <c r="P109" s="227">
        <v>114.0</v>
      </c>
      <c r="Q109" s="227"/>
      <c r="R109" s="227"/>
      <c r="S109" s="227"/>
      <c r="T109" s="227"/>
      <c r="U109" s="3" t="str">
        <f t="shared" si="1"/>
        <v>#REF!</v>
      </c>
      <c r="V109" s="227"/>
      <c r="W109" s="227"/>
      <c r="X109" s="227"/>
      <c r="Y109" s="227"/>
      <c r="Z109" s="227"/>
    </row>
    <row r="110" ht="12.0" customHeight="1">
      <c r="A110" s="227">
        <v>103.0</v>
      </c>
      <c r="B110" s="227" t="s">
        <v>5883</v>
      </c>
      <c r="C110" s="227" t="s">
        <v>77</v>
      </c>
      <c r="D110" s="227" t="s">
        <v>34</v>
      </c>
      <c r="E110" s="227">
        <v>14.0</v>
      </c>
      <c r="F110" s="227">
        <v>0.0</v>
      </c>
      <c r="G110" s="227">
        <v>0.0</v>
      </c>
      <c r="H110" s="227">
        <v>0.0</v>
      </c>
      <c r="I110" s="227">
        <v>0.0</v>
      </c>
      <c r="J110" s="227">
        <v>0.0</v>
      </c>
      <c r="K110" s="227">
        <v>70.0</v>
      </c>
      <c r="L110" s="227">
        <v>799.0</v>
      </c>
      <c r="M110" s="227">
        <v>5.0</v>
      </c>
      <c r="N110" s="227">
        <v>0.0</v>
      </c>
      <c r="O110" s="227">
        <v>8.1</v>
      </c>
      <c r="P110" s="227">
        <v>113.9</v>
      </c>
      <c r="Q110" s="227"/>
      <c r="R110" s="227"/>
      <c r="S110" s="227"/>
      <c r="T110" s="227"/>
      <c r="U110" s="3" t="str">
        <f t="shared" si="1"/>
        <v>#REF!</v>
      </c>
      <c r="V110" s="227"/>
      <c r="W110" s="227"/>
      <c r="X110" s="227"/>
      <c r="Y110" s="227"/>
      <c r="Z110" s="227"/>
    </row>
    <row r="111" ht="12.0" customHeight="1">
      <c r="A111" s="227">
        <v>104.0</v>
      </c>
      <c r="B111" s="227" t="s">
        <v>1965</v>
      </c>
      <c r="C111" s="227" t="s">
        <v>83</v>
      </c>
      <c r="D111" s="227" t="s">
        <v>34</v>
      </c>
      <c r="E111" s="227">
        <v>14.0</v>
      </c>
      <c r="F111" s="227">
        <v>2.0</v>
      </c>
      <c r="G111" s="227">
        <v>1.0</v>
      </c>
      <c r="H111" s="227">
        <v>0.0</v>
      </c>
      <c r="I111" s="227">
        <v>6.0</v>
      </c>
      <c r="J111" s="227">
        <v>0.0</v>
      </c>
      <c r="K111" s="227">
        <v>66.0</v>
      </c>
      <c r="L111" s="227">
        <v>888.0</v>
      </c>
      <c r="M111" s="227">
        <v>4.0</v>
      </c>
      <c r="N111" s="227">
        <v>2.0</v>
      </c>
      <c r="O111" s="227">
        <v>8.1</v>
      </c>
      <c r="P111" s="227">
        <v>113.48</v>
      </c>
      <c r="Q111" s="227"/>
      <c r="R111" s="227"/>
      <c r="S111" s="227"/>
      <c r="T111" s="227"/>
      <c r="U111" s="3" t="str">
        <f t="shared" si="1"/>
        <v>#REF!</v>
      </c>
      <c r="V111" s="227"/>
      <c r="W111" s="227"/>
      <c r="X111" s="227"/>
      <c r="Y111" s="227"/>
      <c r="Z111" s="227"/>
    </row>
    <row r="112" ht="12.0" customHeight="1">
      <c r="A112" s="227">
        <v>105.0</v>
      </c>
      <c r="B112" s="227" t="s">
        <v>4828</v>
      </c>
      <c r="C112" s="227" t="s">
        <v>140</v>
      </c>
      <c r="D112" s="227" t="s">
        <v>61</v>
      </c>
      <c r="E112" s="227">
        <v>16.0</v>
      </c>
      <c r="F112" s="227">
        <v>0.0</v>
      </c>
      <c r="G112" s="227">
        <v>0.0</v>
      </c>
      <c r="H112" s="227">
        <v>0.0</v>
      </c>
      <c r="I112" s="227">
        <v>10.0</v>
      </c>
      <c r="J112" s="227">
        <v>0.0</v>
      </c>
      <c r="K112" s="227">
        <v>55.0</v>
      </c>
      <c r="L112" s="227">
        <v>701.0</v>
      </c>
      <c r="M112" s="227">
        <v>7.0</v>
      </c>
      <c r="N112" s="227">
        <v>0.0</v>
      </c>
      <c r="O112" s="227">
        <v>7.1</v>
      </c>
      <c r="P112" s="227">
        <v>113.1</v>
      </c>
      <c r="Q112" s="227"/>
      <c r="R112" s="227"/>
      <c r="S112" s="227"/>
      <c r="T112" s="227"/>
      <c r="U112" s="3" t="str">
        <f t="shared" si="1"/>
        <v>#REF!</v>
      </c>
      <c r="V112" s="227"/>
      <c r="W112" s="227"/>
      <c r="X112" s="227"/>
      <c r="Y112" s="227"/>
      <c r="Z112" s="227"/>
    </row>
    <row r="113" ht="12.0" customHeight="1">
      <c r="A113" s="227">
        <v>106.0</v>
      </c>
      <c r="B113" s="227" t="s">
        <v>2139</v>
      </c>
      <c r="C113" s="227" t="s">
        <v>114</v>
      </c>
      <c r="D113" s="227" t="s">
        <v>34</v>
      </c>
      <c r="E113" s="227">
        <v>16.0</v>
      </c>
      <c r="F113" s="227">
        <v>0.0</v>
      </c>
      <c r="G113" s="227">
        <v>0.0</v>
      </c>
      <c r="H113" s="227">
        <v>0.0</v>
      </c>
      <c r="I113" s="227">
        <v>21.0</v>
      </c>
      <c r="J113" s="227">
        <v>0.0</v>
      </c>
      <c r="K113" s="227">
        <v>58.0</v>
      </c>
      <c r="L113" s="227">
        <v>857.0</v>
      </c>
      <c r="M113" s="227">
        <v>4.0</v>
      </c>
      <c r="N113" s="227">
        <v>0.0</v>
      </c>
      <c r="O113" s="227">
        <v>7.0</v>
      </c>
      <c r="P113" s="227">
        <v>111.8</v>
      </c>
      <c r="Q113" s="227"/>
      <c r="R113" s="227"/>
      <c r="S113" s="227"/>
      <c r="T113" s="227"/>
      <c r="U113" s="3" t="str">
        <f t="shared" si="1"/>
        <v>#REF!</v>
      </c>
      <c r="V113" s="227"/>
      <c r="W113" s="227"/>
      <c r="X113" s="227"/>
      <c r="Y113" s="227"/>
      <c r="Z113" s="227"/>
    </row>
    <row r="114" ht="12.0" customHeight="1">
      <c r="A114" s="227">
        <v>107.0</v>
      </c>
      <c r="B114" s="227" t="s">
        <v>412</v>
      </c>
      <c r="C114" s="227" t="s">
        <v>102</v>
      </c>
      <c r="D114" s="227" t="s">
        <v>17</v>
      </c>
      <c r="E114" s="227">
        <v>16.0</v>
      </c>
      <c r="F114" s="227">
        <v>0.0</v>
      </c>
      <c r="G114" s="227">
        <v>0.0</v>
      </c>
      <c r="H114" s="227">
        <v>0.0</v>
      </c>
      <c r="I114" s="227">
        <v>612.0</v>
      </c>
      <c r="J114" s="227">
        <v>4.0</v>
      </c>
      <c r="K114" s="227">
        <v>31.0</v>
      </c>
      <c r="L114" s="227">
        <v>265.0</v>
      </c>
      <c r="M114" s="227">
        <v>1.0</v>
      </c>
      <c r="N114" s="227">
        <v>3.0</v>
      </c>
      <c r="O114" s="227">
        <v>7.0</v>
      </c>
      <c r="P114" s="227">
        <v>111.7</v>
      </c>
      <c r="Q114" s="227"/>
      <c r="R114" s="227"/>
      <c r="S114" s="227"/>
      <c r="T114" s="227"/>
      <c r="U114" s="3" t="str">
        <f t="shared" si="1"/>
        <v>#REF!</v>
      </c>
      <c r="V114" s="227"/>
      <c r="W114" s="227"/>
      <c r="X114" s="227"/>
      <c r="Y114" s="227"/>
      <c r="Z114" s="227"/>
    </row>
    <row r="115" ht="12.0" customHeight="1">
      <c r="A115" s="227">
        <v>108.0</v>
      </c>
      <c r="B115" s="227" t="s">
        <v>929</v>
      </c>
      <c r="C115" s="227" t="s">
        <v>95</v>
      </c>
      <c r="D115" s="227" t="s">
        <v>75</v>
      </c>
      <c r="E115" s="227">
        <v>10.0</v>
      </c>
      <c r="F115" s="227">
        <v>2201.0</v>
      </c>
      <c r="G115" s="227">
        <v>9.0</v>
      </c>
      <c r="H115" s="227">
        <v>11.0</v>
      </c>
      <c r="I115" s="227">
        <v>51.0</v>
      </c>
      <c r="J115" s="227">
        <v>1.0</v>
      </c>
      <c r="K115" s="227">
        <v>0.0</v>
      </c>
      <c r="L115" s="227">
        <v>0.0</v>
      </c>
      <c r="M115" s="227">
        <v>0.0</v>
      </c>
      <c r="N115" s="227">
        <v>1.0</v>
      </c>
      <c r="O115" s="227">
        <v>11.1</v>
      </c>
      <c r="P115" s="227">
        <v>111.14</v>
      </c>
      <c r="Q115" s="227"/>
      <c r="R115" s="227"/>
      <c r="S115" s="227"/>
      <c r="T115" s="227"/>
      <c r="U115" s="3" t="str">
        <f t="shared" si="1"/>
        <v>#REF!</v>
      </c>
      <c r="V115" s="227"/>
      <c r="W115" s="227"/>
      <c r="X115" s="227"/>
      <c r="Y115" s="227"/>
      <c r="Z115" s="227"/>
    </row>
    <row r="116" ht="12.0" customHeight="1">
      <c r="A116" s="227">
        <v>109.0</v>
      </c>
      <c r="B116" s="227" t="s">
        <v>2247</v>
      </c>
      <c r="C116" s="227" t="s">
        <v>66</v>
      </c>
      <c r="D116" s="227" t="s">
        <v>17</v>
      </c>
      <c r="E116" s="227">
        <v>15.0</v>
      </c>
      <c r="F116" s="227">
        <v>0.0</v>
      </c>
      <c r="G116" s="227">
        <v>0.0</v>
      </c>
      <c r="H116" s="227">
        <v>0.0</v>
      </c>
      <c r="I116" s="227">
        <v>438.0</v>
      </c>
      <c r="J116" s="227">
        <v>2.0</v>
      </c>
      <c r="K116" s="227">
        <v>52.0</v>
      </c>
      <c r="L116" s="227">
        <v>427.0</v>
      </c>
      <c r="M116" s="227">
        <v>2.0</v>
      </c>
      <c r="N116" s="227">
        <v>0.0</v>
      </c>
      <c r="O116" s="227">
        <v>7.4</v>
      </c>
      <c r="P116" s="227">
        <v>110.5</v>
      </c>
      <c r="Q116" s="227"/>
      <c r="R116" s="227"/>
      <c r="S116" s="227"/>
      <c r="T116" s="227"/>
      <c r="U116" s="3" t="str">
        <f t="shared" si="1"/>
        <v>#REF!</v>
      </c>
      <c r="V116" s="227"/>
      <c r="W116" s="227"/>
      <c r="X116" s="227"/>
      <c r="Y116" s="227"/>
      <c r="Z116" s="227"/>
    </row>
    <row r="117" ht="12.0" customHeight="1">
      <c r="A117" s="227">
        <v>110.0</v>
      </c>
      <c r="B117" s="227" t="s">
        <v>1065</v>
      </c>
      <c r="C117" s="227" t="s">
        <v>99</v>
      </c>
      <c r="D117" s="227" t="s">
        <v>34</v>
      </c>
      <c r="E117" s="227">
        <v>16.0</v>
      </c>
      <c r="F117" s="227">
        <v>20.0</v>
      </c>
      <c r="G117" s="227">
        <v>1.0</v>
      </c>
      <c r="H117" s="227">
        <v>0.0</v>
      </c>
      <c r="I117" s="227">
        <v>35.0</v>
      </c>
      <c r="J117" s="227">
        <v>0.0</v>
      </c>
      <c r="K117" s="227">
        <v>63.0</v>
      </c>
      <c r="L117" s="227">
        <v>851.0</v>
      </c>
      <c r="M117" s="227">
        <v>3.0</v>
      </c>
      <c r="N117" s="227">
        <v>1.0</v>
      </c>
      <c r="O117" s="227">
        <v>6.8</v>
      </c>
      <c r="P117" s="227">
        <v>109.4</v>
      </c>
      <c r="Q117" s="227"/>
      <c r="R117" s="227"/>
      <c r="S117" s="227"/>
      <c r="T117" s="227"/>
      <c r="U117" s="3" t="str">
        <f t="shared" si="1"/>
        <v>#REF!</v>
      </c>
      <c r="V117" s="227"/>
      <c r="W117" s="227"/>
      <c r="X117" s="227"/>
      <c r="Y117" s="227"/>
      <c r="Z117" s="227"/>
    </row>
    <row r="118" ht="12.0" customHeight="1">
      <c r="A118" s="227">
        <v>111.0</v>
      </c>
      <c r="B118" s="227" t="s">
        <v>122</v>
      </c>
      <c r="C118" s="227" t="s">
        <v>36</v>
      </c>
      <c r="D118" s="227" t="s">
        <v>34</v>
      </c>
      <c r="E118" s="227">
        <v>13.0</v>
      </c>
      <c r="F118" s="227">
        <v>0.0</v>
      </c>
      <c r="G118" s="227">
        <v>0.0</v>
      </c>
      <c r="H118" s="227">
        <v>0.0</v>
      </c>
      <c r="I118" s="227">
        <v>10.0</v>
      </c>
      <c r="J118" s="227">
        <v>0.0</v>
      </c>
      <c r="K118" s="227">
        <v>84.0</v>
      </c>
      <c r="L118" s="227">
        <v>903.0</v>
      </c>
      <c r="M118" s="227">
        <v>3.0</v>
      </c>
      <c r="N118" s="227">
        <v>0.0</v>
      </c>
      <c r="O118" s="227">
        <v>8.4</v>
      </c>
      <c r="P118" s="227">
        <v>109.3</v>
      </c>
      <c r="Q118" s="227"/>
      <c r="R118" s="227"/>
      <c r="S118" s="227"/>
      <c r="T118" s="227"/>
      <c r="U118" s="3" t="str">
        <f t="shared" si="1"/>
        <v>#REF!</v>
      </c>
      <c r="V118" s="227"/>
      <c r="W118" s="227"/>
      <c r="X118" s="227"/>
      <c r="Y118" s="227"/>
      <c r="Z118" s="227"/>
    </row>
    <row r="119" ht="12.0" customHeight="1">
      <c r="A119" s="227">
        <v>112.0</v>
      </c>
      <c r="B119" s="227" t="s">
        <v>2007</v>
      </c>
      <c r="C119" s="227" t="s">
        <v>70</v>
      </c>
      <c r="D119" s="227" t="s">
        <v>17</v>
      </c>
      <c r="E119" s="227">
        <v>10.0</v>
      </c>
      <c r="F119" s="227">
        <v>0.0</v>
      </c>
      <c r="G119" s="227">
        <v>0.0</v>
      </c>
      <c r="H119" s="227">
        <v>0.0</v>
      </c>
      <c r="I119" s="227">
        <v>357.0</v>
      </c>
      <c r="J119" s="227">
        <v>1.0</v>
      </c>
      <c r="K119" s="227">
        <v>53.0</v>
      </c>
      <c r="L119" s="227">
        <v>371.0</v>
      </c>
      <c r="M119" s="227">
        <v>5.0</v>
      </c>
      <c r="N119" s="227">
        <v>0.0</v>
      </c>
      <c r="O119" s="227">
        <v>10.9</v>
      </c>
      <c r="P119" s="227">
        <v>108.8</v>
      </c>
      <c r="Q119" s="227"/>
      <c r="R119" s="227"/>
      <c r="S119" s="227"/>
      <c r="T119" s="227"/>
      <c r="U119" s="3" t="str">
        <f t="shared" si="1"/>
        <v>#REF!</v>
      </c>
      <c r="V119" s="227"/>
      <c r="W119" s="227"/>
      <c r="X119" s="227"/>
      <c r="Y119" s="227"/>
      <c r="Z119" s="227"/>
    </row>
    <row r="120" ht="12.0" customHeight="1">
      <c r="A120" s="227">
        <v>113.0</v>
      </c>
      <c r="B120" s="227" t="s">
        <v>5884</v>
      </c>
      <c r="C120" s="227" t="s">
        <v>70</v>
      </c>
      <c r="D120" s="227" t="s">
        <v>34</v>
      </c>
      <c r="E120" s="227">
        <v>16.0</v>
      </c>
      <c r="F120" s="227">
        <v>0.0</v>
      </c>
      <c r="G120" s="227">
        <v>0.0</v>
      </c>
      <c r="H120" s="227">
        <v>0.0</v>
      </c>
      <c r="I120" s="227">
        <v>0.0</v>
      </c>
      <c r="J120" s="227">
        <v>0.0</v>
      </c>
      <c r="K120" s="227">
        <v>67.0</v>
      </c>
      <c r="L120" s="227">
        <v>584.0</v>
      </c>
      <c r="M120" s="227">
        <v>8.0</v>
      </c>
      <c r="N120" s="227">
        <v>0.0</v>
      </c>
      <c r="O120" s="227">
        <v>6.6</v>
      </c>
      <c r="P120" s="227">
        <v>106.4</v>
      </c>
      <c r="Q120" s="227"/>
      <c r="R120" s="227"/>
      <c r="S120" s="227"/>
      <c r="T120" s="227"/>
      <c r="U120" s="3" t="str">
        <f t="shared" si="1"/>
        <v>#REF!</v>
      </c>
      <c r="V120" s="227"/>
      <c r="W120" s="227"/>
      <c r="X120" s="227"/>
      <c r="Y120" s="227"/>
      <c r="Z120" s="227"/>
    </row>
    <row r="121" ht="12.0" customHeight="1">
      <c r="A121" s="227">
        <v>114.0</v>
      </c>
      <c r="B121" s="227" t="s">
        <v>108</v>
      </c>
      <c r="C121" s="227" t="s">
        <v>66</v>
      </c>
      <c r="D121" s="227" t="s">
        <v>61</v>
      </c>
      <c r="E121" s="227">
        <v>14.0</v>
      </c>
      <c r="F121" s="227">
        <v>0.0</v>
      </c>
      <c r="G121" s="227">
        <v>0.0</v>
      </c>
      <c r="H121" s="227">
        <v>0.0</v>
      </c>
      <c r="I121" s="227">
        <v>0.0</v>
      </c>
      <c r="J121" s="227">
        <v>0.0</v>
      </c>
      <c r="K121" s="227">
        <v>78.0</v>
      </c>
      <c r="L121" s="227">
        <v>816.0</v>
      </c>
      <c r="M121" s="227">
        <v>4.0</v>
      </c>
      <c r="N121" s="227">
        <v>0.0</v>
      </c>
      <c r="O121" s="227">
        <v>7.5</v>
      </c>
      <c r="P121" s="227">
        <v>105.6</v>
      </c>
      <c r="Q121" s="227"/>
      <c r="R121" s="227"/>
      <c r="S121" s="227"/>
      <c r="T121" s="227"/>
      <c r="U121" s="3" t="str">
        <f t="shared" si="1"/>
        <v>#REF!</v>
      </c>
      <c r="V121" s="227"/>
      <c r="W121" s="227"/>
      <c r="X121" s="227"/>
      <c r="Y121" s="227"/>
      <c r="Z121" s="227"/>
    </row>
    <row r="122" ht="12.0" customHeight="1">
      <c r="A122" s="227">
        <v>115.0</v>
      </c>
      <c r="B122" s="227" t="s">
        <v>322</v>
      </c>
      <c r="C122" s="227" t="s">
        <v>36</v>
      </c>
      <c r="D122" s="227" t="s">
        <v>17</v>
      </c>
      <c r="E122" s="227">
        <v>15.0</v>
      </c>
      <c r="F122" s="227">
        <v>0.0</v>
      </c>
      <c r="G122" s="227">
        <v>0.0</v>
      </c>
      <c r="H122" s="227">
        <v>0.0</v>
      </c>
      <c r="I122" s="227">
        <v>539.0</v>
      </c>
      <c r="J122" s="227">
        <v>2.0</v>
      </c>
      <c r="K122" s="227">
        <v>43.0</v>
      </c>
      <c r="L122" s="227">
        <v>255.0</v>
      </c>
      <c r="M122" s="227">
        <v>2.0</v>
      </c>
      <c r="N122" s="227">
        <v>0.0</v>
      </c>
      <c r="O122" s="227">
        <v>7.0</v>
      </c>
      <c r="P122" s="227">
        <v>105.4</v>
      </c>
      <c r="Q122" s="227"/>
      <c r="R122" s="227"/>
      <c r="S122" s="227"/>
      <c r="T122" s="227"/>
      <c r="U122" s="3" t="str">
        <f t="shared" si="1"/>
        <v>#REF!</v>
      </c>
      <c r="V122" s="227"/>
      <c r="W122" s="227"/>
      <c r="X122" s="227"/>
      <c r="Y122" s="227"/>
      <c r="Z122" s="227"/>
    </row>
    <row r="123" ht="12.0" customHeight="1">
      <c r="A123" s="227">
        <v>116.0</v>
      </c>
      <c r="B123" s="227" t="s">
        <v>2344</v>
      </c>
      <c r="C123" s="227" t="s">
        <v>68</v>
      </c>
      <c r="D123" s="227" t="s">
        <v>34</v>
      </c>
      <c r="E123" s="227">
        <v>15.0</v>
      </c>
      <c r="F123" s="227">
        <v>0.0</v>
      </c>
      <c r="G123" s="227">
        <v>0.0</v>
      </c>
      <c r="H123" s="227">
        <v>0.0</v>
      </c>
      <c r="I123" s="227">
        <v>83.0</v>
      </c>
      <c r="J123" s="227">
        <v>1.0</v>
      </c>
      <c r="K123" s="227">
        <v>34.0</v>
      </c>
      <c r="L123" s="227">
        <v>568.0</v>
      </c>
      <c r="M123" s="227">
        <v>6.0</v>
      </c>
      <c r="N123" s="227">
        <v>1.0</v>
      </c>
      <c r="O123" s="227">
        <v>7.0</v>
      </c>
      <c r="P123" s="227">
        <v>105.1</v>
      </c>
      <c r="Q123" s="227"/>
      <c r="R123" s="227"/>
      <c r="S123" s="227"/>
      <c r="T123" s="227"/>
      <c r="U123" s="3" t="str">
        <f t="shared" si="1"/>
        <v>#REF!</v>
      </c>
      <c r="V123" s="227"/>
      <c r="W123" s="227"/>
      <c r="X123" s="227"/>
      <c r="Y123" s="227"/>
      <c r="Z123" s="227"/>
    </row>
    <row r="124" ht="12.0" customHeight="1">
      <c r="A124" s="227">
        <v>117.0</v>
      </c>
      <c r="B124" s="227" t="s">
        <v>415</v>
      </c>
      <c r="C124" s="227" t="s">
        <v>18</v>
      </c>
      <c r="D124" s="227" t="s">
        <v>34</v>
      </c>
      <c r="E124" s="227">
        <v>16.0</v>
      </c>
      <c r="F124" s="227">
        <v>0.0</v>
      </c>
      <c r="G124" s="227">
        <v>0.0</v>
      </c>
      <c r="H124" s="227">
        <v>0.0</v>
      </c>
      <c r="I124" s="227">
        <v>98.0</v>
      </c>
      <c r="J124" s="227">
        <v>0.0</v>
      </c>
      <c r="K124" s="227">
        <v>54.0</v>
      </c>
      <c r="L124" s="227">
        <v>752.0</v>
      </c>
      <c r="M124" s="227">
        <v>4.0</v>
      </c>
      <c r="N124" s="227">
        <v>2.0</v>
      </c>
      <c r="O124" s="227">
        <v>6.6</v>
      </c>
      <c r="P124" s="227">
        <v>105.0</v>
      </c>
      <c r="Q124" s="227"/>
      <c r="R124" s="227"/>
      <c r="S124" s="227"/>
      <c r="T124" s="227"/>
      <c r="U124" s="3" t="str">
        <f t="shared" si="1"/>
        <v>#REF!</v>
      </c>
      <c r="V124" s="227"/>
      <c r="W124" s="227"/>
      <c r="X124" s="227"/>
      <c r="Y124" s="227"/>
      <c r="Z124" s="227"/>
    </row>
    <row r="125" ht="12.0" customHeight="1">
      <c r="A125" s="227">
        <v>117.0</v>
      </c>
      <c r="B125" s="227" t="s">
        <v>1472</v>
      </c>
      <c r="C125" s="227" t="s">
        <v>53</v>
      </c>
      <c r="D125" s="227" t="s">
        <v>34</v>
      </c>
      <c r="E125" s="227">
        <v>13.0</v>
      </c>
      <c r="F125" s="227">
        <v>0.0</v>
      </c>
      <c r="G125" s="227">
        <v>0.0</v>
      </c>
      <c r="H125" s="227">
        <v>0.0</v>
      </c>
      <c r="I125" s="227">
        <v>51.0</v>
      </c>
      <c r="J125" s="227">
        <v>1.0</v>
      </c>
      <c r="K125" s="227">
        <v>35.0</v>
      </c>
      <c r="L125" s="227">
        <v>579.0</v>
      </c>
      <c r="M125" s="227">
        <v>6.0</v>
      </c>
      <c r="N125" s="227">
        <v>0.0</v>
      </c>
      <c r="O125" s="227">
        <v>8.1</v>
      </c>
      <c r="P125" s="227">
        <v>105.0</v>
      </c>
      <c r="Q125" s="227"/>
      <c r="R125" s="227"/>
      <c r="S125" s="227"/>
      <c r="T125" s="227"/>
      <c r="U125" s="3" t="str">
        <f t="shared" si="1"/>
        <v>#REF!</v>
      </c>
      <c r="V125" s="227"/>
      <c r="W125" s="227"/>
      <c r="X125" s="227"/>
      <c r="Y125" s="227"/>
      <c r="Z125" s="227"/>
    </row>
    <row r="126" ht="12.0" customHeight="1">
      <c r="A126" s="227">
        <v>117.0</v>
      </c>
      <c r="B126" s="227" t="s">
        <v>1515</v>
      </c>
      <c r="C126" s="227" t="s">
        <v>81</v>
      </c>
      <c r="D126" s="227" t="s">
        <v>34</v>
      </c>
      <c r="E126" s="227">
        <v>16.0</v>
      </c>
      <c r="F126" s="227">
        <v>0.0</v>
      </c>
      <c r="G126" s="227">
        <v>0.0</v>
      </c>
      <c r="H126" s="227">
        <v>0.0</v>
      </c>
      <c r="I126" s="227">
        <v>0.0</v>
      </c>
      <c r="J126" s="227">
        <v>0.0</v>
      </c>
      <c r="K126" s="227">
        <v>58.0</v>
      </c>
      <c r="L126" s="227">
        <v>810.0</v>
      </c>
      <c r="M126" s="227">
        <v>4.0</v>
      </c>
      <c r="N126" s="227">
        <v>0.0</v>
      </c>
      <c r="O126" s="227">
        <v>6.6</v>
      </c>
      <c r="P126" s="227">
        <v>105.0</v>
      </c>
      <c r="Q126" s="227"/>
      <c r="R126" s="227"/>
      <c r="S126" s="227"/>
      <c r="T126" s="227"/>
      <c r="U126" s="3" t="str">
        <f t="shared" si="1"/>
        <v>#REF!</v>
      </c>
      <c r="V126" s="227"/>
      <c r="W126" s="227"/>
      <c r="X126" s="227"/>
      <c r="Y126" s="227"/>
      <c r="Z126" s="227"/>
    </row>
    <row r="127" ht="12.0" customHeight="1">
      <c r="A127" s="227">
        <v>120.0</v>
      </c>
      <c r="B127" s="227" t="s">
        <v>5885</v>
      </c>
      <c r="C127" s="227" t="s">
        <v>31</v>
      </c>
      <c r="D127" s="227" t="s">
        <v>17</v>
      </c>
      <c r="E127" s="227">
        <v>16.0</v>
      </c>
      <c r="F127" s="227">
        <v>0.0</v>
      </c>
      <c r="G127" s="227">
        <v>0.0</v>
      </c>
      <c r="H127" s="227">
        <v>0.0</v>
      </c>
      <c r="I127" s="227">
        <v>548.0</v>
      </c>
      <c r="J127" s="227">
        <v>4.0</v>
      </c>
      <c r="K127" s="227">
        <v>22.0</v>
      </c>
      <c r="L127" s="227">
        <v>200.0</v>
      </c>
      <c r="M127" s="227">
        <v>1.0</v>
      </c>
      <c r="N127" s="227">
        <v>0.0</v>
      </c>
      <c r="O127" s="227">
        <v>6.6</v>
      </c>
      <c r="P127" s="227">
        <v>104.8</v>
      </c>
      <c r="Q127" s="227"/>
      <c r="R127" s="227"/>
      <c r="S127" s="227"/>
      <c r="T127" s="227"/>
      <c r="U127" s="3" t="str">
        <f t="shared" si="1"/>
        <v>#REF!</v>
      </c>
      <c r="V127" s="227"/>
      <c r="W127" s="227"/>
      <c r="X127" s="227"/>
      <c r="Y127" s="227"/>
      <c r="Z127" s="227"/>
    </row>
    <row r="128" ht="12.0" customHeight="1">
      <c r="A128" s="227">
        <v>121.0</v>
      </c>
      <c r="B128" s="227" t="s">
        <v>5886</v>
      </c>
      <c r="C128" s="227" t="s">
        <v>20</v>
      </c>
      <c r="D128" s="227" t="s">
        <v>17</v>
      </c>
      <c r="E128" s="227">
        <v>13.0</v>
      </c>
      <c r="F128" s="227">
        <v>0.0</v>
      </c>
      <c r="G128" s="227">
        <v>0.0</v>
      </c>
      <c r="H128" s="227">
        <v>0.0</v>
      </c>
      <c r="I128" s="227">
        <v>593.0</v>
      </c>
      <c r="J128" s="227">
        <v>3.0</v>
      </c>
      <c r="K128" s="227">
        <v>35.0</v>
      </c>
      <c r="L128" s="227">
        <v>201.0</v>
      </c>
      <c r="M128" s="227">
        <v>1.0</v>
      </c>
      <c r="N128" s="227">
        <v>0.0</v>
      </c>
      <c r="O128" s="227">
        <v>8.0</v>
      </c>
      <c r="P128" s="227">
        <v>103.4</v>
      </c>
      <c r="Q128" s="227"/>
      <c r="R128" s="227"/>
      <c r="S128" s="227"/>
      <c r="T128" s="227"/>
      <c r="U128" s="3" t="str">
        <f t="shared" si="1"/>
        <v>#REF!</v>
      </c>
      <c r="V128" s="227"/>
      <c r="W128" s="227"/>
      <c r="X128" s="227"/>
      <c r="Y128" s="227"/>
      <c r="Z128" s="227"/>
    </row>
    <row r="129" ht="12.0" customHeight="1">
      <c r="A129" s="227">
        <v>122.0</v>
      </c>
      <c r="B129" s="227" t="s">
        <v>1511</v>
      </c>
      <c r="C129" s="227" t="s">
        <v>2564</v>
      </c>
      <c r="D129" s="227" t="s">
        <v>61</v>
      </c>
      <c r="E129" s="227">
        <v>12.0</v>
      </c>
      <c r="F129" s="227">
        <v>0.0</v>
      </c>
      <c r="G129" s="227">
        <v>0.0</v>
      </c>
      <c r="H129" s="227">
        <v>0.0</v>
      </c>
      <c r="I129" s="227">
        <v>0.0</v>
      </c>
      <c r="J129" s="227">
        <v>0.0</v>
      </c>
      <c r="K129" s="227">
        <v>66.0</v>
      </c>
      <c r="L129" s="227">
        <v>686.0</v>
      </c>
      <c r="M129" s="227">
        <v>6.0</v>
      </c>
      <c r="N129" s="227">
        <v>1.0</v>
      </c>
      <c r="O129" s="227">
        <v>8.6</v>
      </c>
      <c r="P129" s="227">
        <v>102.6</v>
      </c>
      <c r="Q129" s="227"/>
      <c r="R129" s="227"/>
      <c r="S129" s="227"/>
      <c r="T129" s="227"/>
      <c r="U129" s="3" t="str">
        <f t="shared" si="1"/>
        <v>#REF!</v>
      </c>
      <c r="V129" s="227"/>
      <c r="W129" s="227"/>
      <c r="X129" s="227"/>
      <c r="Y129" s="227"/>
      <c r="Z129" s="227"/>
    </row>
    <row r="130" ht="12.0" customHeight="1">
      <c r="A130" s="227">
        <v>123.0</v>
      </c>
      <c r="B130" s="227" t="s">
        <v>173</v>
      </c>
      <c r="C130" s="227" t="s">
        <v>140</v>
      </c>
      <c r="D130" s="227" t="s">
        <v>17</v>
      </c>
      <c r="E130" s="227">
        <v>16.0</v>
      </c>
      <c r="F130" s="227">
        <v>0.0</v>
      </c>
      <c r="G130" s="227">
        <v>0.0</v>
      </c>
      <c r="H130" s="227">
        <v>0.0</v>
      </c>
      <c r="I130" s="227">
        <v>166.0</v>
      </c>
      <c r="J130" s="227">
        <v>0.0</v>
      </c>
      <c r="K130" s="227">
        <v>60.0</v>
      </c>
      <c r="L130" s="227">
        <v>551.0</v>
      </c>
      <c r="M130" s="227">
        <v>5.0</v>
      </c>
      <c r="N130" s="227">
        <v>0.0</v>
      </c>
      <c r="O130" s="227">
        <v>6.4</v>
      </c>
      <c r="P130" s="227">
        <v>101.7</v>
      </c>
      <c r="Q130" s="227"/>
      <c r="R130" s="227"/>
      <c r="S130" s="227"/>
      <c r="T130" s="227"/>
      <c r="U130" s="3" t="str">
        <f t="shared" si="1"/>
        <v>#REF!</v>
      </c>
      <c r="V130" s="227"/>
      <c r="W130" s="227"/>
      <c r="X130" s="227"/>
      <c r="Y130" s="227"/>
      <c r="Z130" s="227"/>
    </row>
    <row r="131" ht="12.0" customHeight="1">
      <c r="A131" s="227">
        <v>124.0</v>
      </c>
      <c r="B131" s="227" t="s">
        <v>5887</v>
      </c>
      <c r="C131" s="227" t="s">
        <v>36</v>
      </c>
      <c r="D131" s="227" t="s">
        <v>17</v>
      </c>
      <c r="E131" s="227">
        <v>16.0</v>
      </c>
      <c r="F131" s="227">
        <v>0.0</v>
      </c>
      <c r="G131" s="227">
        <v>0.0</v>
      </c>
      <c r="H131" s="227">
        <v>0.0</v>
      </c>
      <c r="I131" s="227">
        <v>402.0</v>
      </c>
      <c r="J131" s="227">
        <v>6.0</v>
      </c>
      <c r="K131" s="227">
        <v>32.0</v>
      </c>
      <c r="L131" s="227">
        <v>263.0</v>
      </c>
      <c r="M131" s="227">
        <v>0.0</v>
      </c>
      <c r="N131" s="227">
        <v>1.0</v>
      </c>
      <c r="O131" s="227">
        <v>6.3</v>
      </c>
      <c r="P131" s="227">
        <v>100.5</v>
      </c>
      <c r="Q131" s="227"/>
      <c r="R131" s="227"/>
      <c r="S131" s="227"/>
      <c r="T131" s="227"/>
      <c r="U131" s="3" t="str">
        <f t="shared" si="1"/>
        <v>#REF!</v>
      </c>
      <c r="V131" s="227"/>
      <c r="W131" s="227"/>
      <c r="X131" s="227"/>
      <c r="Y131" s="227"/>
      <c r="Z131" s="227"/>
    </row>
    <row r="132" ht="12.0" customHeight="1">
      <c r="A132" s="227">
        <v>125.0</v>
      </c>
      <c r="B132" s="227" t="s">
        <v>301</v>
      </c>
      <c r="C132" s="227" t="s">
        <v>2564</v>
      </c>
      <c r="D132" s="227" t="s">
        <v>17</v>
      </c>
      <c r="E132" s="227">
        <v>16.0</v>
      </c>
      <c r="F132" s="227">
        <v>0.0</v>
      </c>
      <c r="G132" s="227">
        <v>0.0</v>
      </c>
      <c r="H132" s="227">
        <v>0.0</v>
      </c>
      <c r="I132" s="227">
        <v>356.0</v>
      </c>
      <c r="J132" s="227">
        <v>3.0</v>
      </c>
      <c r="K132" s="227">
        <v>49.0</v>
      </c>
      <c r="L132" s="227">
        <v>349.0</v>
      </c>
      <c r="M132" s="227">
        <v>2.0</v>
      </c>
      <c r="N132" s="227">
        <v>1.0</v>
      </c>
      <c r="O132" s="227">
        <v>6.2</v>
      </c>
      <c r="P132" s="227">
        <v>98.5</v>
      </c>
      <c r="Q132" s="227"/>
      <c r="R132" s="227"/>
      <c r="S132" s="227"/>
      <c r="T132" s="227"/>
      <c r="U132" s="3" t="str">
        <f t="shared" si="1"/>
        <v>#REF!</v>
      </c>
      <c r="V132" s="227"/>
      <c r="W132" s="227"/>
      <c r="X132" s="227"/>
      <c r="Y132" s="227"/>
      <c r="Z132" s="227"/>
    </row>
    <row r="133" ht="12.0" customHeight="1">
      <c r="A133" s="227">
        <v>125.0</v>
      </c>
      <c r="B133" s="227" t="s">
        <v>2289</v>
      </c>
      <c r="C133" s="227" t="s">
        <v>66</v>
      </c>
      <c r="D133" s="227" t="s">
        <v>34</v>
      </c>
      <c r="E133" s="227">
        <v>14.0</v>
      </c>
      <c r="F133" s="227">
        <v>0.0</v>
      </c>
      <c r="G133" s="227">
        <v>0.0</v>
      </c>
      <c r="H133" s="227">
        <v>0.0</v>
      </c>
      <c r="I133" s="227">
        <v>1.0</v>
      </c>
      <c r="J133" s="227">
        <v>0.0</v>
      </c>
      <c r="K133" s="227">
        <v>73.0</v>
      </c>
      <c r="L133" s="227">
        <v>804.0</v>
      </c>
      <c r="M133" s="227">
        <v>3.0</v>
      </c>
      <c r="N133" s="227">
        <v>0.0</v>
      </c>
      <c r="O133" s="227">
        <v>7.0</v>
      </c>
      <c r="P133" s="227">
        <v>98.5</v>
      </c>
      <c r="Q133" s="227"/>
      <c r="R133" s="227"/>
      <c r="S133" s="227"/>
      <c r="T133" s="227"/>
      <c r="U133" s="3" t="str">
        <f t="shared" si="1"/>
        <v>#REF!</v>
      </c>
      <c r="V133" s="227"/>
      <c r="W133" s="227"/>
      <c r="X133" s="227"/>
      <c r="Y133" s="227"/>
      <c r="Z133" s="227"/>
    </row>
    <row r="134" ht="12.0" customHeight="1">
      <c r="A134" s="227">
        <v>127.0</v>
      </c>
      <c r="B134" s="227" t="s">
        <v>116</v>
      </c>
      <c r="C134" s="227" t="s">
        <v>117</v>
      </c>
      <c r="D134" s="227" t="s">
        <v>34</v>
      </c>
      <c r="E134" s="227">
        <v>15.0</v>
      </c>
      <c r="F134" s="227">
        <v>0.0</v>
      </c>
      <c r="G134" s="227">
        <v>0.0</v>
      </c>
      <c r="H134" s="227">
        <v>0.0</v>
      </c>
      <c r="I134" s="227">
        <v>0.0</v>
      </c>
      <c r="J134" s="227">
        <v>0.0</v>
      </c>
      <c r="K134" s="227">
        <v>56.0</v>
      </c>
      <c r="L134" s="227">
        <v>744.0</v>
      </c>
      <c r="M134" s="227">
        <v>4.0</v>
      </c>
      <c r="N134" s="227">
        <v>0.0</v>
      </c>
      <c r="O134" s="227">
        <v>6.6</v>
      </c>
      <c r="P134" s="227">
        <v>98.4</v>
      </c>
      <c r="Q134" s="227"/>
      <c r="R134" s="227"/>
      <c r="S134" s="227"/>
      <c r="T134" s="227"/>
      <c r="U134" s="3" t="str">
        <f t="shared" si="1"/>
        <v>#REF!</v>
      </c>
      <c r="V134" s="227"/>
      <c r="W134" s="227"/>
      <c r="X134" s="227"/>
      <c r="Y134" s="227"/>
      <c r="Z134" s="227"/>
    </row>
    <row r="135" ht="12.0" customHeight="1">
      <c r="A135" s="227">
        <v>128.0</v>
      </c>
      <c r="B135" s="227" t="s">
        <v>2208</v>
      </c>
      <c r="C135" s="227" t="s">
        <v>114</v>
      </c>
      <c r="D135" s="227" t="s">
        <v>34</v>
      </c>
      <c r="E135" s="227">
        <v>15.0</v>
      </c>
      <c r="F135" s="227">
        <v>0.0</v>
      </c>
      <c r="G135" s="227">
        <v>0.0</v>
      </c>
      <c r="H135" s="227">
        <v>0.0</v>
      </c>
      <c r="I135" s="227">
        <v>0.0</v>
      </c>
      <c r="J135" s="227">
        <v>0.0</v>
      </c>
      <c r="K135" s="227">
        <v>59.0</v>
      </c>
      <c r="L135" s="227">
        <v>788.0</v>
      </c>
      <c r="M135" s="227">
        <v>3.0</v>
      </c>
      <c r="N135" s="227">
        <v>0.0</v>
      </c>
      <c r="O135" s="227">
        <v>6.5</v>
      </c>
      <c r="P135" s="227">
        <v>96.8</v>
      </c>
      <c r="Q135" s="227"/>
      <c r="R135" s="227"/>
      <c r="S135" s="227"/>
      <c r="T135" s="227"/>
      <c r="U135" s="3" t="str">
        <f t="shared" si="1"/>
        <v>#REF!</v>
      </c>
      <c r="V135" s="227"/>
      <c r="W135" s="227"/>
      <c r="X135" s="227"/>
      <c r="Y135" s="227"/>
      <c r="Z135" s="227"/>
    </row>
    <row r="136" ht="12.0" customHeight="1">
      <c r="A136" s="227">
        <v>129.0</v>
      </c>
      <c r="B136" s="227" t="s">
        <v>427</v>
      </c>
      <c r="C136" s="227" t="s">
        <v>39</v>
      </c>
      <c r="D136" s="227" t="s">
        <v>17</v>
      </c>
      <c r="E136" s="227">
        <v>15.0</v>
      </c>
      <c r="F136" s="227">
        <v>0.0</v>
      </c>
      <c r="G136" s="227">
        <v>0.0</v>
      </c>
      <c r="H136" s="227">
        <v>0.0</v>
      </c>
      <c r="I136" s="227">
        <v>457.0</v>
      </c>
      <c r="J136" s="227">
        <v>3.0</v>
      </c>
      <c r="K136" s="227">
        <v>44.0</v>
      </c>
      <c r="L136" s="227">
        <v>348.0</v>
      </c>
      <c r="M136" s="227">
        <v>0.0</v>
      </c>
      <c r="N136" s="227">
        <v>1.0</v>
      </c>
      <c r="O136" s="227">
        <v>6.4</v>
      </c>
      <c r="P136" s="227">
        <v>96.5</v>
      </c>
      <c r="Q136" s="227"/>
      <c r="R136" s="227"/>
      <c r="S136" s="227"/>
      <c r="T136" s="227"/>
      <c r="U136" s="3" t="str">
        <f t="shared" si="1"/>
        <v>#REF!</v>
      </c>
      <c r="V136" s="227"/>
      <c r="W136" s="227"/>
      <c r="X136" s="227"/>
      <c r="Y136" s="227"/>
      <c r="Z136" s="227"/>
    </row>
    <row r="137" ht="12.0" customHeight="1">
      <c r="A137" s="227">
        <v>130.0</v>
      </c>
      <c r="B137" s="227" t="s">
        <v>2391</v>
      </c>
      <c r="C137" s="227" t="s">
        <v>81</v>
      </c>
      <c r="D137" s="227" t="s">
        <v>61</v>
      </c>
      <c r="E137" s="227">
        <v>14.0</v>
      </c>
      <c r="F137" s="227">
        <v>0.0</v>
      </c>
      <c r="G137" s="227">
        <v>0.0</v>
      </c>
      <c r="H137" s="227">
        <v>0.0</v>
      </c>
      <c r="I137" s="227">
        <v>0.0</v>
      </c>
      <c r="J137" s="227">
        <v>0.0</v>
      </c>
      <c r="K137" s="227">
        <v>53.0</v>
      </c>
      <c r="L137" s="227">
        <v>548.0</v>
      </c>
      <c r="M137" s="227">
        <v>7.0</v>
      </c>
      <c r="N137" s="227">
        <v>1.0</v>
      </c>
      <c r="O137" s="227">
        <v>6.8</v>
      </c>
      <c r="P137" s="227">
        <v>94.8</v>
      </c>
      <c r="Q137" s="227"/>
      <c r="R137" s="227"/>
      <c r="S137" s="227"/>
      <c r="T137" s="227"/>
      <c r="U137" s="3" t="str">
        <f t="shared" si="1"/>
        <v>#REF!</v>
      </c>
      <c r="V137" s="227"/>
      <c r="W137" s="227"/>
      <c r="X137" s="227"/>
      <c r="Y137" s="227"/>
      <c r="Z137" s="227"/>
    </row>
    <row r="138" ht="12.0" customHeight="1">
      <c r="A138" s="227">
        <v>131.0</v>
      </c>
      <c r="B138" s="227" t="s">
        <v>246</v>
      </c>
      <c r="C138" s="227" t="s">
        <v>83</v>
      </c>
      <c r="D138" s="227" t="s">
        <v>34</v>
      </c>
      <c r="E138" s="227">
        <v>12.0</v>
      </c>
      <c r="F138" s="227">
        <v>0.0</v>
      </c>
      <c r="G138" s="227">
        <v>0.0</v>
      </c>
      <c r="H138" s="227">
        <v>0.0</v>
      </c>
      <c r="I138" s="227">
        <v>0.0</v>
      </c>
      <c r="J138" s="227">
        <v>0.0</v>
      </c>
      <c r="K138" s="227">
        <v>52.0</v>
      </c>
      <c r="L138" s="227">
        <v>821.0</v>
      </c>
      <c r="M138" s="227">
        <v>2.0</v>
      </c>
      <c r="N138" s="227">
        <v>0.0</v>
      </c>
      <c r="O138" s="227">
        <v>7.8</v>
      </c>
      <c r="P138" s="227">
        <v>94.1</v>
      </c>
      <c r="Q138" s="227"/>
      <c r="R138" s="227"/>
      <c r="S138" s="227"/>
      <c r="T138" s="227"/>
      <c r="U138" s="3" t="str">
        <f t="shared" si="1"/>
        <v>#REF!</v>
      </c>
      <c r="V138" s="227"/>
      <c r="W138" s="227"/>
      <c r="X138" s="227"/>
      <c r="Y138" s="227"/>
      <c r="Z138" s="227"/>
    </row>
    <row r="139" ht="12.0" customHeight="1">
      <c r="A139" s="227">
        <v>132.0</v>
      </c>
      <c r="B139" s="227" t="s">
        <v>147</v>
      </c>
      <c r="C139" s="227" t="s">
        <v>81</v>
      </c>
      <c r="D139" s="227" t="s">
        <v>61</v>
      </c>
      <c r="E139" s="227">
        <v>15.0</v>
      </c>
      <c r="F139" s="227">
        <v>0.0</v>
      </c>
      <c r="G139" s="227">
        <v>0.0</v>
      </c>
      <c r="H139" s="227">
        <v>0.0</v>
      </c>
      <c r="I139" s="227">
        <v>0.0</v>
      </c>
      <c r="J139" s="227">
        <v>0.0</v>
      </c>
      <c r="K139" s="227">
        <v>36.0</v>
      </c>
      <c r="L139" s="227">
        <v>478.0</v>
      </c>
      <c r="M139" s="227">
        <v>8.0</v>
      </c>
      <c r="N139" s="227">
        <v>1.0</v>
      </c>
      <c r="O139" s="227">
        <v>6.3</v>
      </c>
      <c r="P139" s="227">
        <v>93.8</v>
      </c>
      <c r="Q139" s="227"/>
      <c r="R139" s="227"/>
      <c r="S139" s="227"/>
      <c r="T139" s="227"/>
      <c r="U139" s="3" t="str">
        <f t="shared" si="1"/>
        <v>#REF!</v>
      </c>
      <c r="V139" s="227"/>
      <c r="W139" s="227"/>
      <c r="X139" s="227"/>
      <c r="Y139" s="227"/>
      <c r="Z139" s="227"/>
    </row>
    <row r="140" ht="12.0" customHeight="1">
      <c r="A140" s="227">
        <v>133.0</v>
      </c>
      <c r="B140" s="227" t="s">
        <v>26</v>
      </c>
      <c r="C140" s="227" t="s">
        <v>27</v>
      </c>
      <c r="D140" s="227" t="s">
        <v>17</v>
      </c>
      <c r="E140" s="227">
        <v>15.0</v>
      </c>
      <c r="F140" s="227">
        <v>0.0</v>
      </c>
      <c r="G140" s="227">
        <v>0.0</v>
      </c>
      <c r="H140" s="227">
        <v>0.0</v>
      </c>
      <c r="I140" s="227">
        <v>490.0</v>
      </c>
      <c r="J140" s="227">
        <v>5.0</v>
      </c>
      <c r="K140" s="227">
        <v>13.0</v>
      </c>
      <c r="L140" s="227">
        <v>137.0</v>
      </c>
      <c r="M140" s="227">
        <v>0.0</v>
      </c>
      <c r="N140" s="227">
        <v>0.0</v>
      </c>
      <c r="O140" s="227">
        <v>6.2</v>
      </c>
      <c r="P140" s="227">
        <v>92.7</v>
      </c>
      <c r="Q140" s="227"/>
      <c r="R140" s="227"/>
      <c r="S140" s="227"/>
      <c r="T140" s="227"/>
      <c r="U140" s="3" t="str">
        <f t="shared" si="1"/>
        <v>#REF!</v>
      </c>
      <c r="V140" s="227"/>
      <c r="W140" s="227"/>
      <c r="X140" s="227"/>
      <c r="Y140" s="227"/>
      <c r="Z140" s="227"/>
    </row>
    <row r="141" ht="12.0" customHeight="1">
      <c r="A141" s="227">
        <v>134.0</v>
      </c>
      <c r="B141" s="227" t="s">
        <v>1353</v>
      </c>
      <c r="C141" s="227" t="s">
        <v>64</v>
      </c>
      <c r="D141" s="227" t="s">
        <v>3651</v>
      </c>
      <c r="E141" s="227">
        <v>14.0</v>
      </c>
      <c r="F141" s="227">
        <v>0.0</v>
      </c>
      <c r="G141" s="227">
        <v>0.0</v>
      </c>
      <c r="H141" s="227">
        <v>0.0</v>
      </c>
      <c r="I141" s="227">
        <v>0.0</v>
      </c>
      <c r="J141" s="227">
        <v>0.0</v>
      </c>
      <c r="K141" s="227">
        <v>0.0</v>
      </c>
      <c r="L141" s="227">
        <v>0.0</v>
      </c>
      <c r="M141" s="227">
        <v>0.0</v>
      </c>
      <c r="N141" s="227">
        <v>0.0</v>
      </c>
      <c r="O141" s="227">
        <v>6.5</v>
      </c>
      <c r="P141" s="227">
        <v>91.55</v>
      </c>
      <c r="Q141" s="227"/>
      <c r="R141" s="227"/>
      <c r="S141" s="227"/>
      <c r="T141" s="227"/>
      <c r="U141" s="3" t="str">
        <f t="shared" si="1"/>
        <v>#REF!</v>
      </c>
      <c r="V141" s="227"/>
      <c r="W141" s="227"/>
      <c r="X141" s="227"/>
      <c r="Y141" s="227"/>
      <c r="Z141" s="227"/>
    </row>
    <row r="142" ht="12.0" customHeight="1">
      <c r="A142" s="227">
        <v>135.0</v>
      </c>
      <c r="B142" s="227" t="s">
        <v>207</v>
      </c>
      <c r="C142" s="227" t="s">
        <v>41</v>
      </c>
      <c r="D142" s="227" t="s">
        <v>17</v>
      </c>
      <c r="E142" s="227">
        <v>16.0</v>
      </c>
      <c r="F142" s="227">
        <v>0.0</v>
      </c>
      <c r="G142" s="227">
        <v>0.0</v>
      </c>
      <c r="H142" s="227">
        <v>0.0</v>
      </c>
      <c r="I142" s="227">
        <v>358.0</v>
      </c>
      <c r="J142" s="227">
        <v>1.0</v>
      </c>
      <c r="K142" s="227">
        <v>53.0</v>
      </c>
      <c r="L142" s="227">
        <v>514.0</v>
      </c>
      <c r="M142" s="227">
        <v>0.0</v>
      </c>
      <c r="N142" s="227">
        <v>1.0</v>
      </c>
      <c r="O142" s="227">
        <v>5.7</v>
      </c>
      <c r="P142" s="227">
        <v>91.2</v>
      </c>
      <c r="Q142" s="227"/>
      <c r="R142" s="227"/>
      <c r="S142" s="227"/>
      <c r="T142" s="227"/>
      <c r="U142" s="3" t="str">
        <f t="shared" si="1"/>
        <v>#REF!</v>
      </c>
      <c r="V142" s="227"/>
      <c r="W142" s="227"/>
      <c r="X142" s="227"/>
      <c r="Y142" s="227"/>
      <c r="Z142" s="227"/>
    </row>
    <row r="143" ht="12.0" customHeight="1">
      <c r="A143" s="227">
        <v>136.0</v>
      </c>
      <c r="B143" s="227" t="s">
        <v>1571</v>
      </c>
      <c r="C143" s="227" t="s">
        <v>140</v>
      </c>
      <c r="D143" s="227" t="s">
        <v>34</v>
      </c>
      <c r="E143" s="227">
        <v>15.0</v>
      </c>
      <c r="F143" s="227">
        <v>0.0</v>
      </c>
      <c r="G143" s="227">
        <v>0.0</v>
      </c>
      <c r="H143" s="227">
        <v>0.0</v>
      </c>
      <c r="I143" s="227">
        <v>9.0</v>
      </c>
      <c r="J143" s="227">
        <v>0.0</v>
      </c>
      <c r="K143" s="227">
        <v>38.0</v>
      </c>
      <c r="L143" s="227">
        <v>680.0</v>
      </c>
      <c r="M143" s="227">
        <v>4.0</v>
      </c>
      <c r="N143" s="227">
        <v>1.0</v>
      </c>
      <c r="O143" s="227">
        <v>6.1</v>
      </c>
      <c r="P143" s="227">
        <v>90.9</v>
      </c>
      <c r="Q143" s="227"/>
      <c r="R143" s="227"/>
      <c r="S143" s="227"/>
      <c r="T143" s="227"/>
      <c r="U143" s="3" t="str">
        <f t="shared" si="1"/>
        <v>#REF!</v>
      </c>
      <c r="V143" s="227"/>
      <c r="W143" s="227"/>
      <c r="X143" s="227"/>
      <c r="Y143" s="227"/>
      <c r="Z143" s="227"/>
    </row>
    <row r="144" ht="12.0" customHeight="1">
      <c r="A144" s="227">
        <v>137.0</v>
      </c>
      <c r="B144" s="227" t="s">
        <v>298</v>
      </c>
      <c r="C144" s="227" t="s">
        <v>53</v>
      </c>
      <c r="D144" s="227" t="s">
        <v>34</v>
      </c>
      <c r="E144" s="227">
        <v>15.0</v>
      </c>
      <c r="F144" s="227">
        <v>0.0</v>
      </c>
      <c r="G144" s="227">
        <v>0.0</v>
      </c>
      <c r="H144" s="227">
        <v>0.0</v>
      </c>
      <c r="I144" s="227">
        <v>5.0</v>
      </c>
      <c r="J144" s="227">
        <v>0.0</v>
      </c>
      <c r="K144" s="227">
        <v>59.0</v>
      </c>
      <c r="L144" s="227">
        <v>653.0</v>
      </c>
      <c r="M144" s="227">
        <v>4.0</v>
      </c>
      <c r="N144" s="227">
        <v>1.0</v>
      </c>
      <c r="O144" s="227">
        <v>6.0</v>
      </c>
      <c r="P144" s="227">
        <v>89.8</v>
      </c>
      <c r="Q144" s="227"/>
      <c r="R144" s="227"/>
      <c r="S144" s="227"/>
      <c r="T144" s="227"/>
      <c r="U144" s="3" t="str">
        <f t="shared" si="1"/>
        <v>#REF!</v>
      </c>
      <c r="V144" s="227"/>
      <c r="W144" s="227"/>
      <c r="X144" s="227"/>
      <c r="Y144" s="227"/>
      <c r="Z144" s="227"/>
    </row>
    <row r="145" ht="12.0" customHeight="1">
      <c r="A145" s="227">
        <v>138.0</v>
      </c>
      <c r="B145" s="227" t="s">
        <v>1581</v>
      </c>
      <c r="C145" s="227" t="s">
        <v>95</v>
      </c>
      <c r="D145" s="227" t="s">
        <v>34</v>
      </c>
      <c r="E145" s="227">
        <v>15.0</v>
      </c>
      <c r="F145" s="227">
        <v>0.0</v>
      </c>
      <c r="G145" s="227">
        <v>0.0</v>
      </c>
      <c r="H145" s="227">
        <v>0.0</v>
      </c>
      <c r="I145" s="227">
        <v>159.0</v>
      </c>
      <c r="J145" s="227">
        <v>1.0</v>
      </c>
      <c r="K145" s="227">
        <v>58.0</v>
      </c>
      <c r="L145" s="227">
        <v>509.0</v>
      </c>
      <c r="M145" s="227">
        <v>3.0</v>
      </c>
      <c r="N145" s="227">
        <v>1.0</v>
      </c>
      <c r="O145" s="227">
        <v>5.9</v>
      </c>
      <c r="P145" s="227">
        <v>88.8</v>
      </c>
      <c r="Q145" s="227"/>
      <c r="R145" s="227"/>
      <c r="S145" s="227"/>
      <c r="T145" s="227"/>
      <c r="U145" s="3" t="str">
        <f t="shared" si="1"/>
        <v>#REF!</v>
      </c>
      <c r="V145" s="227"/>
      <c r="W145" s="227"/>
      <c r="X145" s="227"/>
      <c r="Y145" s="227"/>
      <c r="Z145" s="227"/>
    </row>
    <row r="146" ht="12.0" customHeight="1">
      <c r="A146" s="227">
        <v>139.0</v>
      </c>
      <c r="B146" s="227" t="s">
        <v>269</v>
      </c>
      <c r="C146" s="227" t="s">
        <v>39</v>
      </c>
      <c r="D146" s="227" t="s">
        <v>34</v>
      </c>
      <c r="E146" s="227">
        <v>13.0</v>
      </c>
      <c r="F146" s="227">
        <v>0.0</v>
      </c>
      <c r="G146" s="227">
        <v>0.0</v>
      </c>
      <c r="H146" s="227">
        <v>0.0</v>
      </c>
      <c r="I146" s="227">
        <v>33.0</v>
      </c>
      <c r="J146" s="227">
        <v>0.0</v>
      </c>
      <c r="K146" s="227">
        <v>60.0</v>
      </c>
      <c r="L146" s="227">
        <v>610.0</v>
      </c>
      <c r="M146" s="227">
        <v>4.0</v>
      </c>
      <c r="N146" s="227">
        <v>0.0</v>
      </c>
      <c r="O146" s="227">
        <v>6.8</v>
      </c>
      <c r="P146" s="227">
        <v>88.3</v>
      </c>
      <c r="Q146" s="227"/>
      <c r="R146" s="227"/>
      <c r="S146" s="227"/>
      <c r="T146" s="227"/>
      <c r="U146" s="3" t="str">
        <f t="shared" si="1"/>
        <v>#REF!</v>
      </c>
      <c r="V146" s="227"/>
      <c r="W146" s="227"/>
      <c r="X146" s="227"/>
      <c r="Y146" s="227"/>
      <c r="Z146" s="227"/>
    </row>
    <row r="147" ht="12.0" customHeight="1">
      <c r="A147" s="227">
        <v>140.0</v>
      </c>
      <c r="B147" s="227" t="s">
        <v>1184</v>
      </c>
      <c r="C147" s="227" t="s">
        <v>99</v>
      </c>
      <c r="D147" s="227" t="s">
        <v>17</v>
      </c>
      <c r="E147" s="227">
        <v>15.0</v>
      </c>
      <c r="F147" s="227">
        <v>0.0</v>
      </c>
      <c r="G147" s="227">
        <v>0.0</v>
      </c>
      <c r="H147" s="227">
        <v>0.0</v>
      </c>
      <c r="I147" s="227">
        <v>465.0</v>
      </c>
      <c r="J147" s="227">
        <v>1.0</v>
      </c>
      <c r="K147" s="227">
        <v>50.0</v>
      </c>
      <c r="L147" s="227">
        <v>312.0</v>
      </c>
      <c r="M147" s="227">
        <v>1.0</v>
      </c>
      <c r="N147" s="227">
        <v>1.0</v>
      </c>
      <c r="O147" s="227">
        <v>5.8</v>
      </c>
      <c r="P147" s="227">
        <v>87.7</v>
      </c>
      <c r="Q147" s="227"/>
      <c r="R147" s="227"/>
      <c r="S147" s="227"/>
      <c r="T147" s="227"/>
      <c r="U147" s="3" t="str">
        <f t="shared" si="1"/>
        <v>#REF!</v>
      </c>
      <c r="V147" s="227"/>
      <c r="W147" s="227"/>
      <c r="X147" s="227"/>
      <c r="Y147" s="227"/>
      <c r="Z147" s="227"/>
    </row>
    <row r="148" ht="12.0" customHeight="1">
      <c r="A148" s="227">
        <v>141.0</v>
      </c>
      <c r="B148" s="227" t="s">
        <v>4831</v>
      </c>
      <c r="C148" s="227" t="s">
        <v>31</v>
      </c>
      <c r="D148" s="227" t="s">
        <v>61</v>
      </c>
      <c r="E148" s="227">
        <v>16.0</v>
      </c>
      <c r="F148" s="227">
        <v>0.0</v>
      </c>
      <c r="G148" s="227">
        <v>0.0</v>
      </c>
      <c r="H148" s="227">
        <v>0.0</v>
      </c>
      <c r="I148" s="227">
        <v>2.0</v>
      </c>
      <c r="J148" s="227">
        <v>1.0</v>
      </c>
      <c r="K148" s="227">
        <v>50.0</v>
      </c>
      <c r="L148" s="227">
        <v>631.0</v>
      </c>
      <c r="M148" s="227">
        <v>3.0</v>
      </c>
      <c r="N148" s="227">
        <v>0.0</v>
      </c>
      <c r="O148" s="227">
        <v>5.5</v>
      </c>
      <c r="P148" s="227">
        <v>87.3</v>
      </c>
      <c r="Q148" s="227"/>
      <c r="R148" s="227"/>
      <c r="S148" s="227"/>
      <c r="T148" s="227"/>
      <c r="U148" s="3" t="str">
        <f t="shared" si="1"/>
        <v>#REF!</v>
      </c>
      <c r="V148" s="227"/>
      <c r="W148" s="227"/>
      <c r="X148" s="227"/>
      <c r="Y148" s="227"/>
      <c r="Z148" s="227"/>
    </row>
    <row r="149" ht="12.0" customHeight="1">
      <c r="A149" s="227">
        <v>142.0</v>
      </c>
      <c r="B149" s="227" t="s">
        <v>317</v>
      </c>
      <c r="C149" s="227" t="s">
        <v>50</v>
      </c>
      <c r="D149" s="227" t="s">
        <v>17</v>
      </c>
      <c r="E149" s="227">
        <v>16.0</v>
      </c>
      <c r="F149" s="227">
        <v>0.0</v>
      </c>
      <c r="G149" s="227">
        <v>0.0</v>
      </c>
      <c r="H149" s="227">
        <v>0.0</v>
      </c>
      <c r="I149" s="227">
        <v>492.0</v>
      </c>
      <c r="J149" s="227">
        <v>1.0</v>
      </c>
      <c r="K149" s="227">
        <v>29.0</v>
      </c>
      <c r="L149" s="227">
        <v>194.0</v>
      </c>
      <c r="M149" s="227">
        <v>2.0</v>
      </c>
      <c r="N149" s="227">
        <v>0.0</v>
      </c>
      <c r="O149" s="227">
        <v>5.4</v>
      </c>
      <c r="P149" s="227">
        <v>86.6</v>
      </c>
      <c r="Q149" s="227"/>
      <c r="R149" s="227"/>
      <c r="S149" s="227"/>
      <c r="T149" s="227"/>
      <c r="U149" s="3" t="str">
        <f t="shared" si="1"/>
        <v>#REF!</v>
      </c>
      <c r="V149" s="227"/>
      <c r="W149" s="227"/>
      <c r="X149" s="227"/>
      <c r="Y149" s="227"/>
      <c r="Z149" s="227"/>
    </row>
    <row r="150" ht="12.0" customHeight="1">
      <c r="A150" s="227">
        <v>143.0</v>
      </c>
      <c r="B150" s="227" t="s">
        <v>1907</v>
      </c>
      <c r="C150" s="227" t="s">
        <v>102</v>
      </c>
      <c r="D150" s="227" t="s">
        <v>17</v>
      </c>
      <c r="E150" s="227">
        <v>7.0</v>
      </c>
      <c r="F150" s="227">
        <v>0.0</v>
      </c>
      <c r="G150" s="227">
        <v>0.0</v>
      </c>
      <c r="H150" s="227">
        <v>0.0</v>
      </c>
      <c r="I150" s="227">
        <v>437.0</v>
      </c>
      <c r="J150" s="227">
        <v>4.0</v>
      </c>
      <c r="K150" s="227">
        <v>16.0</v>
      </c>
      <c r="L150" s="227">
        <v>128.0</v>
      </c>
      <c r="M150" s="227">
        <v>1.0</v>
      </c>
      <c r="N150" s="227">
        <v>0.0</v>
      </c>
      <c r="O150" s="227">
        <v>12.4</v>
      </c>
      <c r="P150" s="227">
        <v>86.5</v>
      </c>
      <c r="Q150" s="227"/>
      <c r="R150" s="227"/>
      <c r="S150" s="227"/>
      <c r="T150" s="227"/>
      <c r="U150" s="3" t="str">
        <f t="shared" si="1"/>
        <v>#REF!</v>
      </c>
      <c r="V150" s="227"/>
      <c r="W150" s="227"/>
      <c r="X150" s="227"/>
      <c r="Y150" s="227"/>
      <c r="Z150" s="227"/>
    </row>
    <row r="151" ht="12.0" customHeight="1">
      <c r="A151" s="227">
        <v>144.0</v>
      </c>
      <c r="B151" s="227" t="s">
        <v>220</v>
      </c>
      <c r="C151" s="227" t="s">
        <v>111</v>
      </c>
      <c r="D151" s="227" t="s">
        <v>61</v>
      </c>
      <c r="E151" s="227">
        <v>16.0</v>
      </c>
      <c r="F151" s="227">
        <v>0.0</v>
      </c>
      <c r="G151" s="227">
        <v>0.0</v>
      </c>
      <c r="H151" s="227">
        <v>0.0</v>
      </c>
      <c r="I151" s="227">
        <v>0.0</v>
      </c>
      <c r="J151" s="227">
        <v>0.0</v>
      </c>
      <c r="K151" s="227">
        <v>59.0</v>
      </c>
      <c r="L151" s="227">
        <v>584.0</v>
      </c>
      <c r="M151" s="227">
        <v>5.0</v>
      </c>
      <c r="N151" s="227">
        <v>1.0</v>
      </c>
      <c r="O151" s="227">
        <v>5.4</v>
      </c>
      <c r="P151" s="227">
        <v>86.4</v>
      </c>
      <c r="Q151" s="227"/>
      <c r="R151" s="227"/>
      <c r="S151" s="227"/>
      <c r="T151" s="227"/>
      <c r="U151" s="3" t="str">
        <f t="shared" si="1"/>
        <v>#REF!</v>
      </c>
      <c r="V151" s="227"/>
      <c r="W151" s="227"/>
      <c r="X151" s="227"/>
      <c r="Y151" s="227"/>
      <c r="Z151" s="227"/>
    </row>
    <row r="152" ht="12.0" customHeight="1">
      <c r="A152" s="227">
        <v>145.0</v>
      </c>
      <c r="B152" s="227" t="s">
        <v>1235</v>
      </c>
      <c r="C152" s="227" t="s">
        <v>81</v>
      </c>
      <c r="D152" s="227" t="s">
        <v>34</v>
      </c>
      <c r="E152" s="227">
        <v>14.0</v>
      </c>
      <c r="F152" s="227">
        <v>0.0</v>
      </c>
      <c r="G152" s="227">
        <v>0.0</v>
      </c>
      <c r="H152" s="227">
        <v>0.0</v>
      </c>
      <c r="I152" s="227">
        <v>-3.0</v>
      </c>
      <c r="J152" s="227">
        <v>0.0</v>
      </c>
      <c r="K152" s="227">
        <v>47.0</v>
      </c>
      <c r="L152" s="227">
        <v>677.0</v>
      </c>
      <c r="M152" s="227">
        <v>4.0</v>
      </c>
      <c r="N152" s="227">
        <v>3.0</v>
      </c>
      <c r="O152" s="227">
        <v>6.1</v>
      </c>
      <c r="P152" s="227">
        <v>85.4</v>
      </c>
      <c r="Q152" s="227"/>
      <c r="R152" s="227"/>
      <c r="S152" s="227"/>
      <c r="T152" s="227"/>
      <c r="U152" s="3" t="str">
        <f t="shared" si="1"/>
        <v>#REF!</v>
      </c>
      <c r="V152" s="227"/>
      <c r="W152" s="227"/>
      <c r="X152" s="227"/>
      <c r="Y152" s="227"/>
      <c r="Z152" s="227"/>
    </row>
    <row r="153" ht="12.0" customHeight="1">
      <c r="A153" s="227">
        <v>146.0</v>
      </c>
      <c r="B153" s="227" t="s">
        <v>419</v>
      </c>
      <c r="C153" s="227" t="s">
        <v>23</v>
      </c>
      <c r="D153" s="227" t="s">
        <v>61</v>
      </c>
      <c r="E153" s="227">
        <v>16.0</v>
      </c>
      <c r="F153" s="227">
        <v>0.0</v>
      </c>
      <c r="G153" s="227">
        <v>0.0</v>
      </c>
      <c r="H153" s="227">
        <v>0.0</v>
      </c>
      <c r="I153" s="227">
        <v>0.0</v>
      </c>
      <c r="J153" s="227">
        <v>0.0</v>
      </c>
      <c r="K153" s="227">
        <v>69.0</v>
      </c>
      <c r="L153" s="227">
        <v>673.0</v>
      </c>
      <c r="M153" s="227">
        <v>3.0</v>
      </c>
      <c r="N153" s="227">
        <v>1.0</v>
      </c>
      <c r="O153" s="227">
        <v>5.2</v>
      </c>
      <c r="P153" s="227">
        <v>83.3</v>
      </c>
      <c r="Q153" s="227"/>
      <c r="R153" s="227"/>
      <c r="S153" s="227"/>
      <c r="T153" s="227"/>
      <c r="U153" s="3" t="str">
        <f t="shared" si="1"/>
        <v>#REF!</v>
      </c>
      <c r="V153" s="227"/>
      <c r="W153" s="227"/>
      <c r="X153" s="227"/>
      <c r="Y153" s="227"/>
      <c r="Z153" s="227"/>
    </row>
    <row r="154" ht="12.0" customHeight="1">
      <c r="A154" s="227">
        <v>146.0</v>
      </c>
      <c r="B154" s="229" t="s">
        <v>281</v>
      </c>
      <c r="C154" s="227" t="s">
        <v>44</v>
      </c>
      <c r="D154" s="227" t="s">
        <v>17</v>
      </c>
      <c r="E154" s="227">
        <v>10.0</v>
      </c>
      <c r="F154" s="227">
        <v>0.0</v>
      </c>
      <c r="G154" s="227">
        <v>0.0</v>
      </c>
      <c r="H154" s="227">
        <v>0.0</v>
      </c>
      <c r="I154" s="227">
        <v>337.0</v>
      </c>
      <c r="J154" s="227">
        <v>2.0</v>
      </c>
      <c r="K154" s="227">
        <v>39.0</v>
      </c>
      <c r="L154" s="227">
        <v>336.0</v>
      </c>
      <c r="M154" s="227">
        <v>1.0</v>
      </c>
      <c r="N154" s="227">
        <v>1.0</v>
      </c>
      <c r="O154" s="227">
        <v>8.3</v>
      </c>
      <c r="P154" s="227">
        <v>83.3</v>
      </c>
      <c r="Q154" s="227"/>
      <c r="R154" s="227"/>
      <c r="S154" s="227"/>
      <c r="T154" s="227"/>
      <c r="U154" s="3" t="str">
        <f t="shared" si="1"/>
        <v>#REF!</v>
      </c>
      <c r="V154" s="227"/>
      <c r="W154" s="227"/>
      <c r="X154" s="227"/>
      <c r="Y154" s="227"/>
      <c r="Z154" s="227"/>
    </row>
    <row r="155" ht="12.0" customHeight="1">
      <c r="A155" s="227">
        <v>148.0</v>
      </c>
      <c r="B155" s="227" t="s">
        <v>219</v>
      </c>
      <c r="C155" s="227" t="s">
        <v>70</v>
      </c>
      <c r="D155" s="227" t="s">
        <v>61</v>
      </c>
      <c r="E155" s="227">
        <v>13.0</v>
      </c>
      <c r="F155" s="227">
        <v>0.0</v>
      </c>
      <c r="G155" s="227">
        <v>0.0</v>
      </c>
      <c r="H155" s="227">
        <v>0.0</v>
      </c>
      <c r="I155" s="227">
        <v>1.0</v>
      </c>
      <c r="J155" s="227">
        <v>1.0</v>
      </c>
      <c r="K155" s="227">
        <v>61.0</v>
      </c>
      <c r="L155" s="227">
        <v>711.0</v>
      </c>
      <c r="M155" s="227">
        <v>1.0</v>
      </c>
      <c r="N155" s="227">
        <v>0.0</v>
      </c>
      <c r="O155" s="227">
        <v>6.4</v>
      </c>
      <c r="P155" s="227">
        <v>83.2</v>
      </c>
      <c r="Q155" s="227"/>
      <c r="R155" s="227"/>
      <c r="S155" s="227"/>
      <c r="T155" s="227"/>
      <c r="U155" s="3" t="str">
        <f t="shared" si="1"/>
        <v>#REF!</v>
      </c>
      <c r="V155" s="227"/>
      <c r="W155" s="227"/>
      <c r="X155" s="227"/>
      <c r="Y155" s="227"/>
      <c r="Z155" s="227"/>
    </row>
    <row r="156" ht="12.0" customHeight="1">
      <c r="A156" s="227">
        <v>149.0</v>
      </c>
      <c r="B156" s="227" t="s">
        <v>97</v>
      </c>
      <c r="C156" s="227" t="s">
        <v>85</v>
      </c>
      <c r="D156" s="227" t="s">
        <v>34</v>
      </c>
      <c r="E156" s="227">
        <v>15.0</v>
      </c>
      <c r="F156" s="227">
        <v>0.0</v>
      </c>
      <c r="G156" s="227">
        <v>0.0</v>
      </c>
      <c r="H156" s="227">
        <v>0.0</v>
      </c>
      <c r="I156" s="227">
        <v>114.0</v>
      </c>
      <c r="J156" s="227">
        <v>1.0</v>
      </c>
      <c r="K156" s="227">
        <v>41.0</v>
      </c>
      <c r="L156" s="227">
        <v>597.0</v>
      </c>
      <c r="M156" s="227">
        <v>1.0</v>
      </c>
      <c r="N156" s="227">
        <v>0.0</v>
      </c>
      <c r="O156" s="227">
        <v>5.5</v>
      </c>
      <c r="P156" s="227">
        <v>83.1</v>
      </c>
      <c r="Q156" s="227"/>
      <c r="R156" s="227"/>
      <c r="S156" s="227"/>
      <c r="T156" s="227"/>
      <c r="U156" s="3" t="str">
        <f t="shared" si="1"/>
        <v>#REF!</v>
      </c>
      <c r="V156" s="227"/>
      <c r="W156" s="227"/>
      <c r="X156" s="227"/>
      <c r="Y156" s="227"/>
      <c r="Z156" s="227"/>
    </row>
    <row r="157" ht="12.0" customHeight="1">
      <c r="A157" s="227">
        <v>150.0</v>
      </c>
      <c r="B157" s="227" t="s">
        <v>5888</v>
      </c>
      <c r="C157" s="227" t="s">
        <v>77</v>
      </c>
      <c r="D157" s="227" t="s">
        <v>61</v>
      </c>
      <c r="E157" s="227">
        <v>16.0</v>
      </c>
      <c r="F157" s="227">
        <v>0.0</v>
      </c>
      <c r="G157" s="227">
        <v>0.0</v>
      </c>
      <c r="H157" s="227">
        <v>0.0</v>
      </c>
      <c r="I157" s="227">
        <v>0.0</v>
      </c>
      <c r="J157" s="227">
        <v>0.0</v>
      </c>
      <c r="K157" s="227">
        <v>86.0</v>
      </c>
      <c r="L157" s="227">
        <v>729.0</v>
      </c>
      <c r="M157" s="227">
        <v>2.0</v>
      </c>
      <c r="N157" s="227">
        <v>1.0</v>
      </c>
      <c r="O157" s="227">
        <v>5.2</v>
      </c>
      <c r="P157" s="227">
        <v>82.9</v>
      </c>
      <c r="Q157" s="227"/>
      <c r="R157" s="227"/>
      <c r="S157" s="227"/>
      <c r="T157" s="227"/>
      <c r="U157" s="3" t="str">
        <f t="shared" si="1"/>
        <v>#REF!</v>
      </c>
      <c r="V157" s="227"/>
      <c r="W157" s="227"/>
      <c r="X157" s="227"/>
      <c r="Y157" s="227"/>
      <c r="Z157" s="227"/>
    </row>
    <row r="158" ht="12.0" customHeight="1">
      <c r="A158" s="227">
        <v>151.0</v>
      </c>
      <c r="B158" s="227" t="s">
        <v>2649</v>
      </c>
      <c r="C158" s="227" t="s">
        <v>64</v>
      </c>
      <c r="D158" s="227" t="s">
        <v>34</v>
      </c>
      <c r="E158" s="227">
        <v>16.0</v>
      </c>
      <c r="F158" s="227">
        <v>0.0</v>
      </c>
      <c r="G158" s="227">
        <v>0.0</v>
      </c>
      <c r="H158" s="227">
        <v>0.0</v>
      </c>
      <c r="I158" s="227">
        <v>0.0</v>
      </c>
      <c r="J158" s="227">
        <v>0.0</v>
      </c>
      <c r="K158" s="227">
        <v>64.0</v>
      </c>
      <c r="L158" s="227">
        <v>667.0</v>
      </c>
      <c r="M158" s="227">
        <v>3.0</v>
      </c>
      <c r="N158" s="227">
        <v>1.0</v>
      </c>
      <c r="O158" s="227">
        <v>5.2</v>
      </c>
      <c r="P158" s="227">
        <v>82.7</v>
      </c>
      <c r="Q158" s="227"/>
      <c r="R158" s="227"/>
      <c r="S158" s="227"/>
      <c r="T158" s="227"/>
      <c r="U158" s="3" t="str">
        <f t="shared" si="1"/>
        <v>#REF!</v>
      </c>
      <c r="V158" s="227"/>
      <c r="W158" s="227"/>
      <c r="X158" s="227"/>
      <c r="Y158" s="227"/>
      <c r="Z158" s="227"/>
    </row>
    <row r="159" ht="12.0" customHeight="1">
      <c r="A159" s="227">
        <v>152.0</v>
      </c>
      <c r="B159" s="227" t="s">
        <v>2593</v>
      </c>
      <c r="C159" s="227" t="s">
        <v>111</v>
      </c>
      <c r="D159" s="227" t="s">
        <v>17</v>
      </c>
      <c r="E159" s="227">
        <v>15.0</v>
      </c>
      <c r="F159" s="227">
        <v>0.0</v>
      </c>
      <c r="G159" s="227">
        <v>0.0</v>
      </c>
      <c r="H159" s="227">
        <v>0.0</v>
      </c>
      <c r="I159" s="227">
        <v>164.0</v>
      </c>
      <c r="J159" s="227">
        <v>7.0</v>
      </c>
      <c r="K159" s="227">
        <v>26.0</v>
      </c>
      <c r="L159" s="227">
        <v>179.0</v>
      </c>
      <c r="M159" s="227">
        <v>1.0</v>
      </c>
      <c r="N159" s="227">
        <v>0.0</v>
      </c>
      <c r="O159" s="227">
        <v>5.5</v>
      </c>
      <c r="P159" s="227">
        <v>82.3</v>
      </c>
      <c r="Q159" s="227"/>
      <c r="R159" s="227"/>
      <c r="S159" s="227"/>
      <c r="T159" s="227"/>
      <c r="U159" s="3" t="str">
        <f t="shared" si="1"/>
        <v>#REF!</v>
      </c>
      <c r="V159" s="227"/>
      <c r="W159" s="227"/>
      <c r="X159" s="227"/>
      <c r="Y159" s="227"/>
      <c r="Z159" s="227"/>
    </row>
    <row r="160" ht="12.0" customHeight="1">
      <c r="A160" s="227">
        <v>153.0</v>
      </c>
      <c r="B160" s="227" t="s">
        <v>5889</v>
      </c>
      <c r="C160" s="227" t="s">
        <v>90</v>
      </c>
      <c r="D160" s="227" t="s">
        <v>17</v>
      </c>
      <c r="E160" s="227">
        <v>9.0</v>
      </c>
      <c r="F160" s="227">
        <v>0.0</v>
      </c>
      <c r="G160" s="227">
        <v>0.0</v>
      </c>
      <c r="H160" s="227">
        <v>0.0</v>
      </c>
      <c r="I160" s="227">
        <v>343.0</v>
      </c>
      <c r="J160" s="227">
        <v>4.0</v>
      </c>
      <c r="K160" s="227">
        <v>18.0</v>
      </c>
      <c r="L160" s="227">
        <v>118.0</v>
      </c>
      <c r="M160" s="227">
        <v>2.0</v>
      </c>
      <c r="N160" s="227">
        <v>0.0</v>
      </c>
      <c r="O160" s="227">
        <v>9.1</v>
      </c>
      <c r="P160" s="227">
        <v>82.1</v>
      </c>
      <c r="Q160" s="227"/>
      <c r="R160" s="227"/>
      <c r="S160" s="227"/>
      <c r="T160" s="227"/>
      <c r="U160" s="3" t="str">
        <f t="shared" si="1"/>
        <v>#REF!</v>
      </c>
      <c r="V160" s="227"/>
      <c r="W160" s="227"/>
      <c r="X160" s="227"/>
      <c r="Y160" s="227"/>
      <c r="Z160" s="227"/>
    </row>
    <row r="161" ht="12.0" customHeight="1">
      <c r="A161" s="227">
        <v>154.0</v>
      </c>
      <c r="B161" s="227" t="s">
        <v>2259</v>
      </c>
      <c r="C161" s="227" t="s">
        <v>23</v>
      </c>
      <c r="D161" s="227" t="s">
        <v>34</v>
      </c>
      <c r="E161" s="227">
        <v>16.0</v>
      </c>
      <c r="F161" s="227">
        <v>0.0</v>
      </c>
      <c r="G161" s="227">
        <v>0.0</v>
      </c>
      <c r="H161" s="227">
        <v>0.0</v>
      </c>
      <c r="I161" s="227">
        <v>0.0</v>
      </c>
      <c r="J161" s="227">
        <v>0.0</v>
      </c>
      <c r="K161" s="227">
        <v>44.0</v>
      </c>
      <c r="L161" s="227">
        <v>594.0</v>
      </c>
      <c r="M161" s="227">
        <v>4.0</v>
      </c>
      <c r="N161" s="227">
        <v>1.0</v>
      </c>
      <c r="O161" s="227">
        <v>5.1</v>
      </c>
      <c r="P161" s="227">
        <v>81.4</v>
      </c>
      <c r="Q161" s="227"/>
      <c r="R161" s="227"/>
      <c r="S161" s="227"/>
      <c r="T161" s="227"/>
      <c r="U161" s="3" t="str">
        <f t="shared" si="1"/>
        <v>#REF!</v>
      </c>
      <c r="V161" s="227"/>
      <c r="W161" s="227"/>
      <c r="X161" s="227"/>
      <c r="Y161" s="227"/>
      <c r="Z161" s="227"/>
    </row>
    <row r="162" ht="12.0" customHeight="1">
      <c r="A162" s="227">
        <v>155.0</v>
      </c>
      <c r="B162" s="227" t="s">
        <v>5890</v>
      </c>
      <c r="C162" s="227" t="s">
        <v>64</v>
      </c>
      <c r="D162" s="227" t="s">
        <v>17</v>
      </c>
      <c r="E162" s="227">
        <v>16.0</v>
      </c>
      <c r="F162" s="227">
        <v>0.0</v>
      </c>
      <c r="G162" s="227">
        <v>0.0</v>
      </c>
      <c r="H162" s="227">
        <v>0.0</v>
      </c>
      <c r="I162" s="227">
        <v>196.0</v>
      </c>
      <c r="J162" s="227">
        <v>4.0</v>
      </c>
      <c r="K162" s="227">
        <v>29.0</v>
      </c>
      <c r="L162" s="227">
        <v>263.0</v>
      </c>
      <c r="M162" s="227">
        <v>2.0</v>
      </c>
      <c r="N162" s="227">
        <v>1.0</v>
      </c>
      <c r="O162" s="227">
        <v>5.0</v>
      </c>
      <c r="P162" s="227">
        <v>79.9</v>
      </c>
      <c r="Q162" s="227"/>
      <c r="R162" s="227"/>
      <c r="S162" s="227"/>
      <c r="T162" s="227"/>
      <c r="U162" s="3" t="str">
        <f t="shared" si="1"/>
        <v>#REF!</v>
      </c>
      <c r="V162" s="227"/>
      <c r="W162" s="227"/>
      <c r="X162" s="227"/>
      <c r="Y162" s="227"/>
      <c r="Z162" s="227"/>
    </row>
    <row r="163" ht="12.0" customHeight="1">
      <c r="A163" s="227">
        <v>155.0</v>
      </c>
      <c r="B163" s="227" t="s">
        <v>5891</v>
      </c>
      <c r="C163" s="227" t="s">
        <v>107</v>
      </c>
      <c r="D163" s="227" t="s">
        <v>61</v>
      </c>
      <c r="E163" s="227">
        <v>15.0</v>
      </c>
      <c r="F163" s="227">
        <v>0.0</v>
      </c>
      <c r="G163" s="227">
        <v>0.0</v>
      </c>
      <c r="H163" s="227">
        <v>0.0</v>
      </c>
      <c r="I163" s="227">
        <v>0.0</v>
      </c>
      <c r="J163" s="227">
        <v>0.0</v>
      </c>
      <c r="K163" s="227">
        <v>54.0</v>
      </c>
      <c r="L163" s="227">
        <v>559.0</v>
      </c>
      <c r="M163" s="227">
        <v>4.0</v>
      </c>
      <c r="N163" s="227">
        <v>0.0</v>
      </c>
      <c r="O163" s="227">
        <v>5.3</v>
      </c>
      <c r="P163" s="227">
        <v>79.9</v>
      </c>
      <c r="Q163" s="227"/>
      <c r="R163" s="227"/>
      <c r="S163" s="227"/>
      <c r="T163" s="227"/>
      <c r="U163" s="3" t="str">
        <f t="shared" si="1"/>
        <v>#REF!</v>
      </c>
      <c r="V163" s="227"/>
      <c r="W163" s="227"/>
      <c r="X163" s="227"/>
      <c r="Y163" s="227"/>
      <c r="Z163" s="227"/>
    </row>
    <row r="164" ht="12.0" customHeight="1">
      <c r="A164" s="227">
        <v>157.0</v>
      </c>
      <c r="B164" s="227" t="s">
        <v>1411</v>
      </c>
      <c r="C164" s="227" t="s">
        <v>83</v>
      </c>
      <c r="D164" s="227" t="s">
        <v>75</v>
      </c>
      <c r="E164" s="227">
        <v>6.0</v>
      </c>
      <c r="F164" s="227">
        <v>1445.0</v>
      </c>
      <c r="G164" s="227">
        <v>6.0</v>
      </c>
      <c r="H164" s="227">
        <v>0.0</v>
      </c>
      <c r="I164" s="227">
        <v>-2.0</v>
      </c>
      <c r="J164" s="227">
        <v>0.0</v>
      </c>
      <c r="K164" s="227">
        <v>0.0</v>
      </c>
      <c r="L164" s="227">
        <v>0.0</v>
      </c>
      <c r="M164" s="227">
        <v>0.0</v>
      </c>
      <c r="N164" s="227">
        <v>1.0</v>
      </c>
      <c r="O164" s="227">
        <v>13.3</v>
      </c>
      <c r="P164" s="227">
        <v>79.6</v>
      </c>
      <c r="Q164" s="227"/>
      <c r="R164" s="227"/>
      <c r="S164" s="227"/>
      <c r="T164" s="227"/>
      <c r="U164" s="3" t="str">
        <f t="shared" si="1"/>
        <v>#REF!</v>
      </c>
      <c r="V164" s="227"/>
      <c r="W164" s="227"/>
      <c r="X164" s="227"/>
      <c r="Y164" s="227"/>
      <c r="Z164" s="227"/>
    </row>
    <row r="165" ht="12.0" customHeight="1">
      <c r="A165" s="227">
        <v>158.0</v>
      </c>
      <c r="B165" s="227" t="s">
        <v>2017</v>
      </c>
      <c r="C165" s="227" t="s">
        <v>123</v>
      </c>
      <c r="D165" s="227" t="s">
        <v>61</v>
      </c>
      <c r="E165" s="227">
        <v>15.0</v>
      </c>
      <c r="F165" s="227">
        <v>0.0</v>
      </c>
      <c r="G165" s="227">
        <v>0.0</v>
      </c>
      <c r="H165" s="227">
        <v>0.0</v>
      </c>
      <c r="I165" s="227">
        <v>0.0</v>
      </c>
      <c r="J165" s="227">
        <v>0.0</v>
      </c>
      <c r="K165" s="227">
        <v>57.0</v>
      </c>
      <c r="L165" s="227">
        <v>552.0</v>
      </c>
      <c r="M165" s="227">
        <v>4.0</v>
      </c>
      <c r="N165" s="227">
        <v>0.0</v>
      </c>
      <c r="O165" s="227">
        <v>5.3</v>
      </c>
      <c r="P165" s="227">
        <v>79.2</v>
      </c>
      <c r="Q165" s="227"/>
      <c r="R165" s="227"/>
      <c r="S165" s="227"/>
      <c r="T165" s="227"/>
      <c r="U165" s="3" t="str">
        <f t="shared" si="1"/>
        <v>#REF!</v>
      </c>
      <c r="V165" s="227"/>
      <c r="W165" s="227"/>
      <c r="X165" s="227"/>
      <c r="Y165" s="227"/>
      <c r="Z165" s="227"/>
    </row>
    <row r="166" ht="12.0" customHeight="1">
      <c r="A166" s="227">
        <v>159.0</v>
      </c>
      <c r="B166" s="227" t="s">
        <v>3426</v>
      </c>
      <c r="C166" s="227" t="s">
        <v>140</v>
      </c>
      <c r="D166" s="227" t="s">
        <v>34</v>
      </c>
      <c r="E166" s="227">
        <v>15.0</v>
      </c>
      <c r="F166" s="227">
        <v>0.0</v>
      </c>
      <c r="G166" s="227">
        <v>0.0</v>
      </c>
      <c r="H166" s="227">
        <v>0.0</v>
      </c>
      <c r="I166" s="227">
        <v>0.0</v>
      </c>
      <c r="J166" s="227">
        <v>0.0</v>
      </c>
      <c r="K166" s="227">
        <v>37.0</v>
      </c>
      <c r="L166" s="227">
        <v>488.0</v>
      </c>
      <c r="M166" s="227">
        <v>5.0</v>
      </c>
      <c r="N166" s="227">
        <v>0.0</v>
      </c>
      <c r="O166" s="227">
        <v>5.3</v>
      </c>
      <c r="P166" s="227">
        <v>78.8</v>
      </c>
      <c r="Q166" s="227"/>
      <c r="R166" s="227"/>
      <c r="S166" s="227"/>
      <c r="T166" s="227"/>
      <c r="U166" s="3" t="str">
        <f t="shared" si="1"/>
        <v>#REF!</v>
      </c>
      <c r="V166" s="227"/>
      <c r="W166" s="227"/>
      <c r="X166" s="227"/>
      <c r="Y166" s="227"/>
      <c r="Z166" s="227"/>
    </row>
    <row r="167" ht="12.0" customHeight="1">
      <c r="A167" s="227">
        <v>160.0</v>
      </c>
      <c r="B167" s="227" t="s">
        <v>2822</v>
      </c>
      <c r="C167" s="227" t="s">
        <v>111</v>
      </c>
      <c r="D167" s="227" t="s">
        <v>61</v>
      </c>
      <c r="E167" s="227">
        <v>14.0</v>
      </c>
      <c r="F167" s="227">
        <v>0.0</v>
      </c>
      <c r="G167" s="227">
        <v>0.0</v>
      </c>
      <c r="H167" s="227">
        <v>0.0</v>
      </c>
      <c r="I167" s="227">
        <v>0.0</v>
      </c>
      <c r="J167" s="227">
        <v>0.0</v>
      </c>
      <c r="K167" s="227">
        <v>35.0</v>
      </c>
      <c r="L167" s="227">
        <v>406.0</v>
      </c>
      <c r="M167" s="227">
        <v>6.0</v>
      </c>
      <c r="N167" s="227">
        <v>0.0</v>
      </c>
      <c r="O167" s="227">
        <v>5.6</v>
      </c>
      <c r="P167" s="227">
        <v>78.6</v>
      </c>
      <c r="Q167" s="227"/>
      <c r="R167" s="227"/>
      <c r="S167" s="227"/>
      <c r="T167" s="227"/>
      <c r="U167" s="3" t="str">
        <f t="shared" si="1"/>
        <v>#REF!</v>
      </c>
      <c r="V167" s="227"/>
      <c r="W167" s="227"/>
      <c r="X167" s="227"/>
      <c r="Y167" s="227"/>
      <c r="Z167" s="227"/>
    </row>
    <row r="168" ht="12.0" customHeight="1">
      <c r="A168" s="227">
        <v>161.0</v>
      </c>
      <c r="B168" s="227" t="s">
        <v>348</v>
      </c>
      <c r="C168" s="227" t="s">
        <v>58</v>
      </c>
      <c r="D168" s="227" t="s">
        <v>34</v>
      </c>
      <c r="E168" s="227">
        <v>15.0</v>
      </c>
      <c r="F168" s="227">
        <v>0.0</v>
      </c>
      <c r="G168" s="227">
        <v>0.0</v>
      </c>
      <c r="H168" s="227">
        <v>0.0</v>
      </c>
      <c r="I168" s="227">
        <v>18.0</v>
      </c>
      <c r="J168" s="227">
        <v>0.0</v>
      </c>
      <c r="K168" s="227">
        <v>55.0</v>
      </c>
      <c r="L168" s="227">
        <v>622.0</v>
      </c>
      <c r="M168" s="227">
        <v>2.0</v>
      </c>
      <c r="N168" s="227">
        <v>0.0</v>
      </c>
      <c r="O168" s="227">
        <v>5.2</v>
      </c>
      <c r="P168" s="227">
        <v>78.0</v>
      </c>
      <c r="Q168" s="227"/>
      <c r="R168" s="227"/>
      <c r="S168" s="227"/>
      <c r="T168" s="227"/>
      <c r="U168" s="3" t="str">
        <f t="shared" si="1"/>
        <v>#REF!</v>
      </c>
      <c r="V168" s="227"/>
      <c r="W168" s="227"/>
      <c r="X168" s="227"/>
      <c r="Y168" s="227"/>
      <c r="Z168" s="227"/>
    </row>
    <row r="169" ht="12.0" customHeight="1">
      <c r="A169" s="227">
        <v>161.0</v>
      </c>
      <c r="B169" s="227" t="s">
        <v>3327</v>
      </c>
      <c r="C169" s="227" t="s">
        <v>90</v>
      </c>
      <c r="D169" s="227" t="s">
        <v>34</v>
      </c>
      <c r="E169" s="227">
        <v>13.0</v>
      </c>
      <c r="F169" s="227">
        <v>0.0</v>
      </c>
      <c r="G169" s="227">
        <v>0.0</v>
      </c>
      <c r="H169" s="227">
        <v>0.0</v>
      </c>
      <c r="I169" s="227">
        <v>6.0</v>
      </c>
      <c r="J169" s="227">
        <v>0.0</v>
      </c>
      <c r="K169" s="227">
        <v>48.0</v>
      </c>
      <c r="L169" s="227">
        <v>594.0</v>
      </c>
      <c r="M169" s="227">
        <v>3.0</v>
      </c>
      <c r="N169" s="227">
        <v>0.0</v>
      </c>
      <c r="O169" s="227">
        <v>6.0</v>
      </c>
      <c r="P169" s="227">
        <v>78.0</v>
      </c>
      <c r="Q169" s="227"/>
      <c r="R169" s="227"/>
      <c r="S169" s="227"/>
      <c r="T169" s="227"/>
      <c r="U169" s="3" t="str">
        <f t="shared" si="1"/>
        <v>#REF!</v>
      </c>
      <c r="V169" s="227"/>
      <c r="W169" s="227"/>
      <c r="X169" s="227"/>
      <c r="Y169" s="227"/>
      <c r="Z169" s="227"/>
    </row>
    <row r="170" ht="12.0" customHeight="1">
      <c r="A170" s="227">
        <v>163.0</v>
      </c>
      <c r="B170" s="227" t="s">
        <v>2617</v>
      </c>
      <c r="C170" s="227" t="s">
        <v>58</v>
      </c>
      <c r="D170" s="227" t="s">
        <v>17</v>
      </c>
      <c r="E170" s="227">
        <v>10.0</v>
      </c>
      <c r="F170" s="227">
        <v>0.0</v>
      </c>
      <c r="G170" s="227">
        <v>0.0</v>
      </c>
      <c r="H170" s="227">
        <v>0.0</v>
      </c>
      <c r="I170" s="227">
        <v>560.0</v>
      </c>
      <c r="J170" s="227">
        <v>2.0</v>
      </c>
      <c r="K170" s="227">
        <v>13.0</v>
      </c>
      <c r="L170" s="227">
        <v>98.0</v>
      </c>
      <c r="M170" s="227">
        <v>0.0</v>
      </c>
      <c r="N170" s="227">
        <v>0.0</v>
      </c>
      <c r="O170" s="227">
        <v>7.8</v>
      </c>
      <c r="P170" s="227">
        <v>77.8</v>
      </c>
      <c r="Q170" s="227"/>
      <c r="R170" s="227"/>
      <c r="S170" s="227"/>
      <c r="T170" s="227"/>
      <c r="U170" s="3" t="str">
        <f t="shared" si="1"/>
        <v>#REF!</v>
      </c>
      <c r="V170" s="227"/>
      <c r="W170" s="227"/>
      <c r="X170" s="227"/>
      <c r="Y170" s="227"/>
      <c r="Z170" s="227"/>
    </row>
    <row r="171" ht="12.0" customHeight="1">
      <c r="A171" s="227">
        <v>164.0</v>
      </c>
      <c r="B171" s="227" t="s">
        <v>4682</v>
      </c>
      <c r="C171" s="227" t="s">
        <v>41</v>
      </c>
      <c r="D171" s="227" t="s">
        <v>75</v>
      </c>
      <c r="E171" s="227">
        <v>9.0</v>
      </c>
      <c r="F171" s="227">
        <v>1380.0</v>
      </c>
      <c r="G171" s="227">
        <v>6.0</v>
      </c>
      <c r="H171" s="227">
        <v>2.0</v>
      </c>
      <c r="I171" s="227">
        <v>18.0</v>
      </c>
      <c r="J171" s="227">
        <v>0.0</v>
      </c>
      <c r="K171" s="227">
        <v>0.0</v>
      </c>
      <c r="L171" s="227">
        <v>0.0</v>
      </c>
      <c r="M171" s="227">
        <v>0.0</v>
      </c>
      <c r="N171" s="227">
        <v>1.0</v>
      </c>
      <c r="O171" s="227">
        <v>8.6</v>
      </c>
      <c r="P171" s="227">
        <v>77.0</v>
      </c>
      <c r="Q171" s="227"/>
      <c r="R171" s="227"/>
      <c r="S171" s="227"/>
      <c r="T171" s="227"/>
      <c r="U171" s="3" t="str">
        <f t="shared" si="1"/>
        <v>#REF!</v>
      </c>
      <c r="V171" s="227"/>
      <c r="W171" s="227"/>
      <c r="X171" s="227"/>
      <c r="Y171" s="227"/>
      <c r="Z171" s="227"/>
    </row>
    <row r="172" ht="12.0" customHeight="1">
      <c r="A172" s="227">
        <v>165.0</v>
      </c>
      <c r="B172" s="227" t="s">
        <v>5892</v>
      </c>
      <c r="C172" s="227" t="s">
        <v>41</v>
      </c>
      <c r="D172" s="227" t="s">
        <v>61</v>
      </c>
      <c r="E172" s="227">
        <v>16.0</v>
      </c>
      <c r="F172" s="227">
        <v>0.0</v>
      </c>
      <c r="G172" s="227">
        <v>0.0</v>
      </c>
      <c r="H172" s="227">
        <v>0.0</v>
      </c>
      <c r="I172" s="227">
        <v>0.0</v>
      </c>
      <c r="J172" s="227">
        <v>0.0</v>
      </c>
      <c r="K172" s="227">
        <v>55.0</v>
      </c>
      <c r="L172" s="227">
        <v>612.0</v>
      </c>
      <c r="M172" s="227">
        <v>2.0</v>
      </c>
      <c r="N172" s="227">
        <v>0.0</v>
      </c>
      <c r="O172" s="227">
        <v>4.7</v>
      </c>
      <c r="P172" s="227">
        <v>75.2</v>
      </c>
      <c r="Q172" s="227"/>
      <c r="R172" s="227"/>
      <c r="S172" s="227"/>
      <c r="T172" s="227"/>
      <c r="U172" s="3" t="str">
        <f t="shared" si="1"/>
        <v>#REF!</v>
      </c>
      <c r="V172" s="227"/>
      <c r="W172" s="227"/>
      <c r="X172" s="227"/>
      <c r="Y172" s="227"/>
      <c r="Z172" s="227"/>
    </row>
    <row r="173" ht="12.0" customHeight="1">
      <c r="A173" s="227">
        <v>165.0</v>
      </c>
      <c r="B173" s="227" t="s">
        <v>146</v>
      </c>
      <c r="C173" s="227" t="s">
        <v>107</v>
      </c>
      <c r="D173" s="227" t="s">
        <v>34</v>
      </c>
      <c r="E173" s="227">
        <v>14.0</v>
      </c>
      <c r="F173" s="227">
        <v>0.0</v>
      </c>
      <c r="G173" s="227">
        <v>0.0</v>
      </c>
      <c r="H173" s="227">
        <v>0.0</v>
      </c>
      <c r="I173" s="227">
        <v>-3.0</v>
      </c>
      <c r="J173" s="227">
        <v>0.0</v>
      </c>
      <c r="K173" s="227">
        <v>47.0</v>
      </c>
      <c r="L173" s="227">
        <v>635.0</v>
      </c>
      <c r="M173" s="227">
        <v>2.0</v>
      </c>
      <c r="N173" s="227">
        <v>0.0</v>
      </c>
      <c r="O173" s="227">
        <v>5.4</v>
      </c>
      <c r="P173" s="227">
        <v>75.2</v>
      </c>
      <c r="Q173" s="227"/>
      <c r="R173" s="227"/>
      <c r="S173" s="227"/>
      <c r="T173" s="227"/>
      <c r="U173" s="3" t="str">
        <f t="shared" si="1"/>
        <v>#REF!</v>
      </c>
      <c r="V173" s="227"/>
      <c r="W173" s="227"/>
      <c r="X173" s="227"/>
      <c r="Y173" s="227"/>
      <c r="Z173" s="227"/>
    </row>
    <row r="174" ht="12.0" customHeight="1">
      <c r="A174" s="227">
        <v>167.0</v>
      </c>
      <c r="B174" s="227" t="s">
        <v>4715</v>
      </c>
      <c r="C174" s="227" t="s">
        <v>70</v>
      </c>
      <c r="D174" s="227" t="s">
        <v>17</v>
      </c>
      <c r="E174" s="227">
        <v>14.0</v>
      </c>
      <c r="F174" s="227">
        <v>0.0</v>
      </c>
      <c r="G174" s="227">
        <v>0.0</v>
      </c>
      <c r="H174" s="227">
        <v>0.0</v>
      </c>
      <c r="I174" s="227">
        <v>334.0</v>
      </c>
      <c r="J174" s="227">
        <v>4.0</v>
      </c>
      <c r="K174" s="227">
        <v>18.0</v>
      </c>
      <c r="L174" s="227">
        <v>196.0</v>
      </c>
      <c r="M174" s="227">
        <v>0.0</v>
      </c>
      <c r="N174" s="227">
        <v>1.0</v>
      </c>
      <c r="O174" s="227">
        <v>5.4</v>
      </c>
      <c r="P174" s="227">
        <v>75.0</v>
      </c>
      <c r="Q174" s="227"/>
      <c r="R174" s="227"/>
      <c r="S174" s="227"/>
      <c r="T174" s="227"/>
      <c r="U174" s="3" t="str">
        <f t="shared" si="1"/>
        <v>#REF!</v>
      </c>
      <c r="V174" s="227"/>
      <c r="W174" s="227"/>
      <c r="X174" s="227"/>
      <c r="Y174" s="227"/>
      <c r="Z174" s="227"/>
    </row>
    <row r="175" ht="12.0" customHeight="1">
      <c r="A175" s="227">
        <v>168.0</v>
      </c>
      <c r="B175" s="227" t="s">
        <v>2157</v>
      </c>
      <c r="C175" s="227" t="s">
        <v>99</v>
      </c>
      <c r="D175" s="227" t="s">
        <v>17</v>
      </c>
      <c r="E175" s="227">
        <v>11.0</v>
      </c>
      <c r="F175" s="227">
        <v>0.0</v>
      </c>
      <c r="G175" s="227">
        <v>0.0</v>
      </c>
      <c r="H175" s="227">
        <v>0.0</v>
      </c>
      <c r="I175" s="227">
        <v>439.0</v>
      </c>
      <c r="J175" s="227">
        <v>3.0</v>
      </c>
      <c r="K175" s="227">
        <v>20.0</v>
      </c>
      <c r="L175" s="227">
        <v>186.0</v>
      </c>
      <c r="M175" s="227">
        <v>0.0</v>
      </c>
      <c r="N175" s="227">
        <v>3.0</v>
      </c>
      <c r="O175" s="227">
        <v>6.8</v>
      </c>
      <c r="P175" s="227">
        <v>74.5</v>
      </c>
      <c r="Q175" s="227"/>
      <c r="R175" s="227"/>
      <c r="S175" s="227"/>
      <c r="T175" s="227"/>
      <c r="U175" s="3" t="str">
        <f t="shared" si="1"/>
        <v>#REF!</v>
      </c>
      <c r="V175" s="227"/>
      <c r="W175" s="227"/>
      <c r="X175" s="227"/>
      <c r="Y175" s="227"/>
      <c r="Z175" s="227"/>
    </row>
    <row r="176" ht="12.0" customHeight="1">
      <c r="A176" s="227">
        <v>169.0</v>
      </c>
      <c r="B176" s="227" t="s">
        <v>3248</v>
      </c>
      <c r="C176" s="227" t="s">
        <v>95</v>
      </c>
      <c r="D176" s="227" t="s">
        <v>34</v>
      </c>
      <c r="E176" s="227">
        <v>16.0</v>
      </c>
      <c r="F176" s="227">
        <v>0.0</v>
      </c>
      <c r="G176" s="227">
        <v>0.0</v>
      </c>
      <c r="H176" s="227">
        <v>0.0</v>
      </c>
      <c r="I176" s="227">
        <v>0.0</v>
      </c>
      <c r="J176" s="227">
        <v>0.0</v>
      </c>
      <c r="K176" s="227">
        <v>41.0</v>
      </c>
      <c r="L176" s="227">
        <v>564.0</v>
      </c>
      <c r="M176" s="227">
        <v>3.0</v>
      </c>
      <c r="N176" s="227">
        <v>0.0</v>
      </c>
      <c r="O176" s="227">
        <v>4.6</v>
      </c>
      <c r="P176" s="227">
        <v>74.4</v>
      </c>
      <c r="Q176" s="227"/>
      <c r="R176" s="227"/>
      <c r="S176" s="227"/>
      <c r="T176" s="227"/>
      <c r="U176" s="3" t="str">
        <f t="shared" si="1"/>
        <v>#REF!</v>
      </c>
      <c r="V176" s="227"/>
      <c r="W176" s="227"/>
      <c r="X176" s="227"/>
      <c r="Y176" s="227"/>
      <c r="Z176" s="227"/>
    </row>
    <row r="177" ht="12.0" customHeight="1">
      <c r="A177" s="227">
        <v>170.0</v>
      </c>
      <c r="B177" s="227" t="s">
        <v>1047</v>
      </c>
      <c r="C177" s="227" t="s">
        <v>50</v>
      </c>
      <c r="D177" s="227" t="s">
        <v>34</v>
      </c>
      <c r="E177" s="227">
        <v>16.0</v>
      </c>
      <c r="F177" s="227">
        <v>0.0</v>
      </c>
      <c r="G177" s="227">
        <v>0.0</v>
      </c>
      <c r="H177" s="227">
        <v>0.0</v>
      </c>
      <c r="I177" s="227">
        <v>0.0</v>
      </c>
      <c r="J177" s="227">
        <v>0.0</v>
      </c>
      <c r="K177" s="227">
        <v>38.0</v>
      </c>
      <c r="L177" s="227">
        <v>397.0</v>
      </c>
      <c r="M177" s="227">
        <v>5.0</v>
      </c>
      <c r="N177" s="227">
        <v>0.0</v>
      </c>
      <c r="O177" s="227">
        <v>4.6</v>
      </c>
      <c r="P177" s="227">
        <v>73.7</v>
      </c>
      <c r="Q177" s="227"/>
      <c r="R177" s="227"/>
      <c r="S177" s="227"/>
      <c r="T177" s="227"/>
      <c r="U177" s="3" t="str">
        <f t="shared" si="1"/>
        <v>#REF!</v>
      </c>
      <c r="V177" s="227"/>
      <c r="W177" s="227"/>
      <c r="X177" s="227"/>
      <c r="Y177" s="227"/>
      <c r="Z177" s="227"/>
    </row>
    <row r="178" ht="12.0" customHeight="1">
      <c r="A178" s="227">
        <v>171.0</v>
      </c>
      <c r="B178" s="227" t="s">
        <v>212</v>
      </c>
      <c r="C178" s="227" t="s">
        <v>114</v>
      </c>
      <c r="D178" s="227" t="s">
        <v>34</v>
      </c>
      <c r="E178" s="227">
        <v>16.0</v>
      </c>
      <c r="F178" s="227">
        <v>0.0</v>
      </c>
      <c r="G178" s="227">
        <v>0.0</v>
      </c>
      <c r="H178" s="227">
        <v>0.0</v>
      </c>
      <c r="I178" s="227">
        <v>42.0</v>
      </c>
      <c r="J178" s="227">
        <v>0.0</v>
      </c>
      <c r="K178" s="227">
        <v>42.0</v>
      </c>
      <c r="L178" s="227">
        <v>587.0</v>
      </c>
      <c r="M178" s="227">
        <v>2.0</v>
      </c>
      <c r="N178" s="227">
        <v>1.0</v>
      </c>
      <c r="O178" s="227">
        <v>4.6</v>
      </c>
      <c r="P178" s="227">
        <v>72.9</v>
      </c>
      <c r="Q178" s="227"/>
      <c r="R178" s="227"/>
      <c r="S178" s="227"/>
      <c r="T178" s="227"/>
      <c r="U178" s="3" t="str">
        <f t="shared" si="1"/>
        <v>#REF!</v>
      </c>
      <c r="V178" s="227"/>
      <c r="W178" s="227"/>
      <c r="X178" s="227"/>
      <c r="Y178" s="227"/>
      <c r="Z178" s="227"/>
    </row>
    <row r="179" ht="12.0" customHeight="1">
      <c r="A179" s="227">
        <v>172.0</v>
      </c>
      <c r="B179" s="227" t="s">
        <v>933</v>
      </c>
      <c r="C179" s="227" t="s">
        <v>64</v>
      </c>
      <c r="D179" s="227" t="s">
        <v>75</v>
      </c>
      <c r="E179" s="227">
        <v>6.0</v>
      </c>
      <c r="F179" s="227">
        <v>925.0</v>
      </c>
      <c r="G179" s="227">
        <v>5.0</v>
      </c>
      <c r="H179" s="227">
        <v>6.0</v>
      </c>
      <c r="I179" s="227">
        <v>173.0</v>
      </c>
      <c r="J179" s="227">
        <v>2.0</v>
      </c>
      <c r="K179" s="227">
        <v>1.0</v>
      </c>
      <c r="L179" s="227">
        <v>-16.0</v>
      </c>
      <c r="M179" s="227">
        <v>0.0</v>
      </c>
      <c r="N179" s="227">
        <v>0.0</v>
      </c>
      <c r="O179" s="227">
        <v>12.1</v>
      </c>
      <c r="P179" s="227">
        <v>72.7</v>
      </c>
      <c r="Q179" s="227"/>
      <c r="R179" s="227"/>
      <c r="S179" s="227"/>
      <c r="T179" s="227"/>
      <c r="U179" s="3" t="str">
        <f t="shared" si="1"/>
        <v>#REF!</v>
      </c>
      <c r="V179" s="227"/>
      <c r="W179" s="227"/>
      <c r="X179" s="227"/>
      <c r="Y179" s="227"/>
      <c r="Z179" s="227"/>
    </row>
    <row r="180" ht="12.0" customHeight="1">
      <c r="A180" s="227">
        <v>173.0</v>
      </c>
      <c r="B180" s="227" t="s">
        <v>2804</v>
      </c>
      <c r="C180" s="227" t="s">
        <v>83</v>
      </c>
      <c r="D180" s="227" t="s">
        <v>61</v>
      </c>
      <c r="E180" s="227">
        <v>10.0</v>
      </c>
      <c r="F180" s="227">
        <v>0.0</v>
      </c>
      <c r="G180" s="227">
        <v>0.0</v>
      </c>
      <c r="H180" s="227">
        <v>0.0</v>
      </c>
      <c r="I180" s="227">
        <v>0.0</v>
      </c>
      <c r="J180" s="227">
        <v>0.0</v>
      </c>
      <c r="K180" s="227">
        <v>47.0</v>
      </c>
      <c r="L180" s="227">
        <v>486.0</v>
      </c>
      <c r="M180" s="227">
        <v>4.0</v>
      </c>
      <c r="N180" s="227">
        <v>0.0</v>
      </c>
      <c r="O180" s="227">
        <v>7.3</v>
      </c>
      <c r="P180" s="227">
        <v>72.6</v>
      </c>
      <c r="Q180" s="227"/>
      <c r="R180" s="227"/>
      <c r="S180" s="227"/>
      <c r="T180" s="227"/>
      <c r="U180" s="3" t="str">
        <f t="shared" si="1"/>
        <v>#REF!</v>
      </c>
      <c r="V180" s="227"/>
      <c r="W180" s="227"/>
      <c r="X180" s="227"/>
      <c r="Y180" s="227"/>
      <c r="Z180" s="227"/>
    </row>
    <row r="181" ht="12.0" customHeight="1">
      <c r="A181" s="227">
        <v>173.0</v>
      </c>
      <c r="B181" s="227" t="s">
        <v>2096</v>
      </c>
      <c r="C181" s="227" t="s">
        <v>111</v>
      </c>
      <c r="D181" s="227" t="s">
        <v>34</v>
      </c>
      <c r="E181" s="227">
        <v>9.0</v>
      </c>
      <c r="F181" s="227">
        <v>0.0</v>
      </c>
      <c r="G181" s="227">
        <v>0.0</v>
      </c>
      <c r="H181" s="227">
        <v>0.0</v>
      </c>
      <c r="I181" s="227">
        <v>-1.0</v>
      </c>
      <c r="J181" s="227">
        <v>0.0</v>
      </c>
      <c r="K181" s="227">
        <v>30.0</v>
      </c>
      <c r="L181" s="227">
        <v>307.0</v>
      </c>
      <c r="M181" s="227">
        <v>7.0</v>
      </c>
      <c r="N181" s="227">
        <v>0.0</v>
      </c>
      <c r="O181" s="227">
        <v>8.1</v>
      </c>
      <c r="P181" s="227">
        <v>72.6</v>
      </c>
      <c r="Q181" s="227"/>
      <c r="R181" s="227"/>
      <c r="S181" s="227"/>
      <c r="T181" s="227"/>
      <c r="U181" s="3" t="str">
        <f t="shared" si="1"/>
        <v>#REF!</v>
      </c>
      <c r="V181" s="227"/>
      <c r="W181" s="227"/>
      <c r="X181" s="227"/>
      <c r="Y181" s="227"/>
      <c r="Z181" s="227"/>
    </row>
    <row r="182" ht="12.0" customHeight="1">
      <c r="A182" s="227">
        <v>175.0</v>
      </c>
      <c r="B182" s="227" t="s">
        <v>2183</v>
      </c>
      <c r="C182" s="227" t="s">
        <v>77</v>
      </c>
      <c r="D182" s="227" t="s">
        <v>17</v>
      </c>
      <c r="E182" s="227">
        <v>12.0</v>
      </c>
      <c r="F182" s="227">
        <v>0.0</v>
      </c>
      <c r="G182" s="227">
        <v>0.0</v>
      </c>
      <c r="H182" s="227">
        <v>0.0</v>
      </c>
      <c r="I182" s="227">
        <v>382.0</v>
      </c>
      <c r="J182" s="227">
        <v>2.0</v>
      </c>
      <c r="K182" s="227">
        <v>30.0</v>
      </c>
      <c r="L182" s="227">
        <v>162.0</v>
      </c>
      <c r="M182" s="227">
        <v>1.0</v>
      </c>
      <c r="N182" s="227">
        <v>0.0</v>
      </c>
      <c r="O182" s="227">
        <v>6.0</v>
      </c>
      <c r="P182" s="227">
        <v>72.4</v>
      </c>
      <c r="Q182" s="227"/>
      <c r="R182" s="227"/>
      <c r="S182" s="227"/>
      <c r="T182" s="227"/>
      <c r="U182" s="3" t="str">
        <f t="shared" si="1"/>
        <v>#REF!</v>
      </c>
      <c r="V182" s="227"/>
      <c r="W182" s="227"/>
      <c r="X182" s="227"/>
      <c r="Y182" s="227"/>
      <c r="Z182" s="227"/>
    </row>
    <row r="183" ht="12.0" customHeight="1">
      <c r="A183" s="227">
        <v>176.0</v>
      </c>
      <c r="B183" s="227" t="s">
        <v>166</v>
      </c>
      <c r="C183" s="227" t="s">
        <v>140</v>
      </c>
      <c r="D183" s="227" t="s">
        <v>61</v>
      </c>
      <c r="E183" s="227">
        <v>8.0</v>
      </c>
      <c r="F183" s="227">
        <v>0.0</v>
      </c>
      <c r="G183" s="227">
        <v>0.0</v>
      </c>
      <c r="H183" s="227">
        <v>0.0</v>
      </c>
      <c r="I183" s="227">
        <v>0.0</v>
      </c>
      <c r="J183" s="227">
        <v>0.0</v>
      </c>
      <c r="K183" s="227">
        <v>25.0</v>
      </c>
      <c r="L183" s="227">
        <v>540.0</v>
      </c>
      <c r="M183" s="227">
        <v>3.0</v>
      </c>
      <c r="N183" s="227">
        <v>0.0</v>
      </c>
      <c r="O183" s="227">
        <v>9.0</v>
      </c>
      <c r="P183" s="227">
        <v>72.0</v>
      </c>
      <c r="Q183" s="227"/>
      <c r="R183" s="227"/>
      <c r="S183" s="227"/>
      <c r="T183" s="227"/>
      <c r="U183" s="3" t="str">
        <f t="shared" si="1"/>
        <v>#REF!</v>
      </c>
      <c r="V183" s="227"/>
      <c r="W183" s="227"/>
      <c r="X183" s="227"/>
      <c r="Y183" s="227"/>
      <c r="Z183" s="227"/>
    </row>
    <row r="184" ht="12.0" customHeight="1">
      <c r="A184" s="227">
        <v>177.0</v>
      </c>
      <c r="B184" s="227" t="s">
        <v>2054</v>
      </c>
      <c r="C184" s="227" t="s">
        <v>58</v>
      </c>
      <c r="D184" s="227" t="s">
        <v>17</v>
      </c>
      <c r="E184" s="227">
        <v>8.0</v>
      </c>
      <c r="F184" s="227">
        <v>0.0</v>
      </c>
      <c r="G184" s="227">
        <v>0.0</v>
      </c>
      <c r="H184" s="227">
        <v>0.0</v>
      </c>
      <c r="I184" s="227">
        <v>421.0</v>
      </c>
      <c r="J184" s="227">
        <v>3.0</v>
      </c>
      <c r="K184" s="227">
        <v>14.0</v>
      </c>
      <c r="L184" s="227">
        <v>134.0</v>
      </c>
      <c r="M184" s="227">
        <v>0.0</v>
      </c>
      <c r="N184" s="227">
        <v>1.0</v>
      </c>
      <c r="O184" s="227">
        <v>8.9</v>
      </c>
      <c r="P184" s="227">
        <v>71.5</v>
      </c>
      <c r="Q184" s="227"/>
      <c r="R184" s="227"/>
      <c r="S184" s="227"/>
      <c r="T184" s="227"/>
      <c r="U184" s="3" t="str">
        <f t="shared" si="1"/>
        <v>#REF!</v>
      </c>
      <c r="V184" s="227"/>
      <c r="W184" s="227"/>
      <c r="X184" s="227"/>
      <c r="Y184" s="227"/>
      <c r="Z184" s="227"/>
    </row>
    <row r="185" ht="12.0" customHeight="1">
      <c r="A185" s="227">
        <v>178.0</v>
      </c>
      <c r="B185" s="227" t="s">
        <v>1091</v>
      </c>
      <c r="C185" s="227" t="s">
        <v>83</v>
      </c>
      <c r="D185" s="227" t="s">
        <v>75</v>
      </c>
      <c r="E185" s="227">
        <v>7.0</v>
      </c>
      <c r="F185" s="227">
        <v>1611.0</v>
      </c>
      <c r="G185" s="227">
        <v>8.0</v>
      </c>
      <c r="H185" s="227">
        <v>14.0</v>
      </c>
      <c r="I185" s="227">
        <v>2.0</v>
      </c>
      <c r="J185" s="227">
        <v>0.0</v>
      </c>
      <c r="K185" s="227">
        <v>1.0</v>
      </c>
      <c r="L185" s="227">
        <v>2.0</v>
      </c>
      <c r="M185" s="227">
        <v>1.0</v>
      </c>
      <c r="N185" s="227">
        <v>2.0</v>
      </c>
      <c r="O185" s="227">
        <v>10.1</v>
      </c>
      <c r="P185" s="227">
        <v>70.84</v>
      </c>
      <c r="Q185" s="227"/>
      <c r="R185" s="227"/>
      <c r="S185" s="227"/>
      <c r="T185" s="227"/>
      <c r="U185" s="3" t="str">
        <f t="shared" si="1"/>
        <v>#REF!</v>
      </c>
      <c r="V185" s="227"/>
      <c r="W185" s="227"/>
      <c r="X185" s="227"/>
      <c r="Y185" s="227"/>
      <c r="Z185" s="227"/>
    </row>
    <row r="186" ht="12.0" customHeight="1">
      <c r="A186" s="227">
        <v>179.0</v>
      </c>
      <c r="B186" s="227" t="s">
        <v>449</v>
      </c>
      <c r="C186" s="227" t="s">
        <v>117</v>
      </c>
      <c r="D186" s="227" t="s">
        <v>17</v>
      </c>
      <c r="E186" s="227">
        <v>15.0</v>
      </c>
      <c r="F186" s="227">
        <v>0.0</v>
      </c>
      <c r="G186" s="227">
        <v>0.0</v>
      </c>
      <c r="H186" s="227">
        <v>0.0</v>
      </c>
      <c r="I186" s="227">
        <v>115.0</v>
      </c>
      <c r="J186" s="227">
        <v>3.0</v>
      </c>
      <c r="K186" s="227">
        <v>23.0</v>
      </c>
      <c r="L186" s="227">
        <v>249.0</v>
      </c>
      <c r="M186" s="227">
        <v>3.0</v>
      </c>
      <c r="N186" s="227">
        <v>1.0</v>
      </c>
      <c r="O186" s="227">
        <v>4.7</v>
      </c>
      <c r="P186" s="227">
        <v>70.4</v>
      </c>
      <c r="Q186" s="227"/>
      <c r="R186" s="227"/>
      <c r="S186" s="227"/>
      <c r="T186" s="227"/>
      <c r="U186" s="3" t="str">
        <f t="shared" si="1"/>
        <v>#REF!</v>
      </c>
      <c r="V186" s="227"/>
      <c r="W186" s="227"/>
      <c r="X186" s="227"/>
      <c r="Y186" s="227"/>
      <c r="Z186" s="227"/>
    </row>
    <row r="187" ht="12.0" customHeight="1">
      <c r="A187" s="227">
        <v>180.0</v>
      </c>
      <c r="B187" s="227" t="s">
        <v>2318</v>
      </c>
      <c r="C187" s="227" t="s">
        <v>2564</v>
      </c>
      <c r="D187" s="227" t="s">
        <v>61</v>
      </c>
      <c r="E187" s="227">
        <v>16.0</v>
      </c>
      <c r="F187" s="227">
        <v>0.0</v>
      </c>
      <c r="G187" s="227">
        <v>0.0</v>
      </c>
      <c r="H187" s="227">
        <v>0.0</v>
      </c>
      <c r="I187" s="227">
        <v>0.0</v>
      </c>
      <c r="J187" s="227">
        <v>0.0</v>
      </c>
      <c r="K187" s="227">
        <v>44.0</v>
      </c>
      <c r="L187" s="227">
        <v>583.0</v>
      </c>
      <c r="M187" s="227">
        <v>2.0</v>
      </c>
      <c r="N187" s="227">
        <v>0.0</v>
      </c>
      <c r="O187" s="227">
        <v>4.4</v>
      </c>
      <c r="P187" s="227">
        <v>70.3</v>
      </c>
      <c r="Q187" s="227"/>
      <c r="R187" s="227"/>
      <c r="S187" s="227"/>
      <c r="T187" s="227"/>
      <c r="U187" s="3" t="str">
        <f t="shared" si="1"/>
        <v>#REF!</v>
      </c>
      <c r="V187" s="227"/>
      <c r="W187" s="227"/>
      <c r="X187" s="227"/>
      <c r="Y187" s="227"/>
      <c r="Z187" s="227"/>
    </row>
    <row r="188" ht="12.0" customHeight="1">
      <c r="A188" s="227">
        <v>181.0</v>
      </c>
      <c r="B188" s="227" t="s">
        <v>137</v>
      </c>
      <c r="C188" s="227" t="s">
        <v>44</v>
      </c>
      <c r="D188" s="227" t="s">
        <v>34</v>
      </c>
      <c r="E188" s="227">
        <v>16.0</v>
      </c>
      <c r="F188" s="227">
        <v>0.0</v>
      </c>
      <c r="G188" s="227">
        <v>0.0</v>
      </c>
      <c r="H188" s="227">
        <v>0.0</v>
      </c>
      <c r="I188" s="227">
        <v>58.0</v>
      </c>
      <c r="J188" s="227">
        <v>0.0</v>
      </c>
      <c r="K188" s="227">
        <v>54.0</v>
      </c>
      <c r="L188" s="227">
        <v>603.0</v>
      </c>
      <c r="M188" s="227">
        <v>1.0</v>
      </c>
      <c r="N188" s="227">
        <v>1.0</v>
      </c>
      <c r="O188" s="227">
        <v>4.4</v>
      </c>
      <c r="P188" s="227">
        <v>70.1</v>
      </c>
      <c r="Q188" s="227"/>
      <c r="R188" s="227"/>
      <c r="S188" s="227"/>
      <c r="T188" s="227"/>
      <c r="U188" s="3" t="str">
        <f t="shared" si="1"/>
        <v>#REF!</v>
      </c>
      <c r="V188" s="227"/>
      <c r="W188" s="227"/>
      <c r="X188" s="227"/>
      <c r="Y188" s="227"/>
      <c r="Z188" s="227"/>
    </row>
    <row r="189" ht="12.0" customHeight="1">
      <c r="A189" s="227">
        <v>182.0</v>
      </c>
      <c r="B189" s="227" t="s">
        <v>339</v>
      </c>
      <c r="C189" s="227" t="s">
        <v>44</v>
      </c>
      <c r="D189" s="227" t="s">
        <v>61</v>
      </c>
      <c r="E189" s="227">
        <v>8.0</v>
      </c>
      <c r="F189" s="227">
        <v>0.0</v>
      </c>
      <c r="G189" s="227">
        <v>0.0</v>
      </c>
      <c r="H189" s="227">
        <v>0.0</v>
      </c>
      <c r="I189" s="227">
        <v>0.0</v>
      </c>
      <c r="J189" s="227">
        <v>0.0</v>
      </c>
      <c r="K189" s="227">
        <v>29.0</v>
      </c>
      <c r="L189" s="227">
        <v>394.0</v>
      </c>
      <c r="M189" s="227">
        <v>5.0</v>
      </c>
      <c r="N189" s="227">
        <v>0.0</v>
      </c>
      <c r="O189" s="227">
        <v>8.7</v>
      </c>
      <c r="P189" s="227">
        <v>69.4</v>
      </c>
      <c r="Q189" s="227"/>
      <c r="R189" s="227"/>
      <c r="S189" s="227"/>
      <c r="T189" s="227"/>
      <c r="U189" s="3" t="str">
        <f t="shared" si="1"/>
        <v>#REF!</v>
      </c>
      <c r="V189" s="227"/>
      <c r="W189" s="227"/>
      <c r="X189" s="227"/>
      <c r="Y189" s="227"/>
      <c r="Z189" s="227"/>
    </row>
    <row r="190" ht="12.0" customHeight="1">
      <c r="A190" s="227">
        <v>183.0</v>
      </c>
      <c r="B190" s="227" t="s">
        <v>283</v>
      </c>
      <c r="C190" s="227" t="s">
        <v>50</v>
      </c>
      <c r="D190" s="227" t="s">
        <v>17</v>
      </c>
      <c r="E190" s="227">
        <v>14.0</v>
      </c>
      <c r="F190" s="227">
        <v>0.0</v>
      </c>
      <c r="G190" s="227">
        <v>0.0</v>
      </c>
      <c r="H190" s="227">
        <v>0.0</v>
      </c>
      <c r="I190" s="227">
        <v>467.0</v>
      </c>
      <c r="J190" s="227">
        <v>2.0</v>
      </c>
      <c r="K190" s="227">
        <v>17.0</v>
      </c>
      <c r="L190" s="227">
        <v>115.0</v>
      </c>
      <c r="M190" s="227">
        <v>0.0</v>
      </c>
      <c r="N190" s="227">
        <v>1.0</v>
      </c>
      <c r="O190" s="227">
        <v>4.9</v>
      </c>
      <c r="P190" s="227">
        <v>68.2</v>
      </c>
      <c r="Q190" s="227"/>
      <c r="R190" s="227"/>
      <c r="S190" s="227"/>
      <c r="T190" s="227"/>
      <c r="U190" s="3" t="str">
        <f t="shared" si="1"/>
        <v>#REF!</v>
      </c>
      <c r="V190" s="227"/>
      <c r="W190" s="227"/>
      <c r="X190" s="227"/>
      <c r="Y190" s="227"/>
      <c r="Z190" s="227"/>
    </row>
    <row r="191" ht="12.0" customHeight="1">
      <c r="A191" s="227">
        <v>184.0</v>
      </c>
      <c r="B191" s="227" t="s">
        <v>205</v>
      </c>
      <c r="C191" s="227" t="s">
        <v>77</v>
      </c>
      <c r="D191" s="227" t="s">
        <v>34</v>
      </c>
      <c r="E191" s="227">
        <v>16.0</v>
      </c>
      <c r="F191" s="227">
        <v>0.0</v>
      </c>
      <c r="G191" s="227">
        <v>0.0</v>
      </c>
      <c r="H191" s="227">
        <v>0.0</v>
      </c>
      <c r="I191" s="227">
        <v>2.0</v>
      </c>
      <c r="J191" s="227">
        <v>0.0</v>
      </c>
      <c r="K191" s="227">
        <v>33.0</v>
      </c>
      <c r="L191" s="227">
        <v>499.0</v>
      </c>
      <c r="M191" s="227">
        <v>3.0</v>
      </c>
      <c r="N191" s="227">
        <v>0.0</v>
      </c>
      <c r="O191" s="227">
        <v>4.3</v>
      </c>
      <c r="P191" s="227">
        <v>68.1</v>
      </c>
      <c r="Q191" s="227"/>
      <c r="R191" s="227"/>
      <c r="S191" s="227"/>
      <c r="T191" s="227"/>
      <c r="U191" s="3" t="str">
        <f t="shared" si="1"/>
        <v>#REF!</v>
      </c>
      <c r="V191" s="227"/>
      <c r="W191" s="227"/>
      <c r="X191" s="227"/>
      <c r="Y191" s="227"/>
      <c r="Z191" s="227"/>
    </row>
    <row r="192" ht="12.0" customHeight="1">
      <c r="A192" s="227">
        <v>185.0</v>
      </c>
      <c r="B192" s="227" t="s">
        <v>94</v>
      </c>
      <c r="C192" s="227" t="s">
        <v>123</v>
      </c>
      <c r="D192" s="227" t="s">
        <v>34</v>
      </c>
      <c r="E192" s="227">
        <v>13.0</v>
      </c>
      <c r="F192" s="227">
        <v>0.0</v>
      </c>
      <c r="G192" s="227">
        <v>0.0</v>
      </c>
      <c r="H192" s="227">
        <v>0.0</v>
      </c>
      <c r="I192" s="227">
        <v>6.0</v>
      </c>
      <c r="J192" s="227">
        <v>0.0</v>
      </c>
      <c r="K192" s="227">
        <v>51.0</v>
      </c>
      <c r="L192" s="227">
        <v>613.0</v>
      </c>
      <c r="M192" s="227">
        <v>1.0</v>
      </c>
      <c r="N192" s="227">
        <v>0.0</v>
      </c>
      <c r="O192" s="227">
        <v>5.2</v>
      </c>
      <c r="P192" s="227">
        <v>67.9</v>
      </c>
      <c r="Q192" s="227"/>
      <c r="R192" s="227"/>
      <c r="S192" s="227"/>
      <c r="T192" s="227"/>
      <c r="U192" s="3" t="str">
        <f t="shared" si="1"/>
        <v>#REF!</v>
      </c>
      <c r="V192" s="227"/>
      <c r="W192" s="227"/>
      <c r="X192" s="227"/>
      <c r="Y192" s="227"/>
      <c r="Z192" s="227"/>
    </row>
    <row r="193" ht="12.0" customHeight="1">
      <c r="A193" s="227">
        <v>186.0</v>
      </c>
      <c r="B193" s="227" t="s">
        <v>4762</v>
      </c>
      <c r="C193" s="227" t="s">
        <v>2564</v>
      </c>
      <c r="D193" s="227" t="s">
        <v>17</v>
      </c>
      <c r="E193" s="227">
        <v>7.0</v>
      </c>
      <c r="F193" s="227">
        <v>0.0</v>
      </c>
      <c r="G193" s="227">
        <v>0.0</v>
      </c>
      <c r="H193" s="227">
        <v>0.0</v>
      </c>
      <c r="I193" s="227">
        <v>460.0</v>
      </c>
      <c r="J193" s="227">
        <v>3.0</v>
      </c>
      <c r="K193" s="227">
        <v>8.0</v>
      </c>
      <c r="L193" s="227">
        <v>73.0</v>
      </c>
      <c r="M193" s="227">
        <v>0.0</v>
      </c>
      <c r="N193" s="227">
        <v>2.0</v>
      </c>
      <c r="O193" s="227">
        <v>9.6</v>
      </c>
      <c r="P193" s="227">
        <v>67.3</v>
      </c>
      <c r="Q193" s="227"/>
      <c r="R193" s="227"/>
      <c r="S193" s="227"/>
      <c r="T193" s="227"/>
      <c r="U193" s="3" t="str">
        <f t="shared" si="1"/>
        <v>#REF!</v>
      </c>
      <c r="V193" s="227"/>
      <c r="W193" s="227"/>
      <c r="X193" s="227"/>
      <c r="Y193" s="227"/>
      <c r="Z193" s="227"/>
    </row>
    <row r="194" ht="12.0" customHeight="1">
      <c r="A194" s="227">
        <v>187.0</v>
      </c>
      <c r="B194" s="227" t="s">
        <v>925</v>
      </c>
      <c r="C194" s="227" t="s">
        <v>41</v>
      </c>
      <c r="D194" s="227" t="s">
        <v>75</v>
      </c>
      <c r="E194" s="227">
        <v>5.0</v>
      </c>
      <c r="F194" s="227">
        <v>886.0</v>
      </c>
      <c r="G194" s="227">
        <v>2.0</v>
      </c>
      <c r="H194" s="227">
        <v>3.0</v>
      </c>
      <c r="I194" s="227">
        <v>190.0</v>
      </c>
      <c r="J194" s="227">
        <v>2.0</v>
      </c>
      <c r="K194" s="227">
        <v>0.0</v>
      </c>
      <c r="L194" s="227">
        <v>0.0</v>
      </c>
      <c r="M194" s="227">
        <v>0.0</v>
      </c>
      <c r="N194" s="227">
        <v>1.0</v>
      </c>
      <c r="O194" s="227">
        <v>13.3</v>
      </c>
      <c r="P194" s="227">
        <v>66.44</v>
      </c>
      <c r="Q194" s="227"/>
      <c r="R194" s="227"/>
      <c r="S194" s="227"/>
      <c r="T194" s="227"/>
      <c r="U194" s="3" t="str">
        <f t="shared" si="1"/>
        <v>#REF!</v>
      </c>
      <c r="V194" s="227"/>
      <c r="W194" s="227"/>
      <c r="X194" s="227"/>
      <c r="Y194" s="227"/>
      <c r="Z194" s="227"/>
    </row>
    <row r="195" ht="12.0" customHeight="1">
      <c r="A195" s="227">
        <v>188.0</v>
      </c>
      <c r="B195" s="227" t="s">
        <v>2749</v>
      </c>
      <c r="C195" s="227" t="s">
        <v>47</v>
      </c>
      <c r="D195" s="227" t="s">
        <v>17</v>
      </c>
      <c r="E195" s="227">
        <v>15.0</v>
      </c>
      <c r="F195" s="227">
        <v>0.0</v>
      </c>
      <c r="G195" s="227">
        <v>0.0</v>
      </c>
      <c r="H195" s="227">
        <v>0.0</v>
      </c>
      <c r="I195" s="227">
        <v>293.0</v>
      </c>
      <c r="J195" s="227">
        <v>1.0</v>
      </c>
      <c r="K195" s="227">
        <v>28.0</v>
      </c>
      <c r="L195" s="227">
        <v>188.0</v>
      </c>
      <c r="M195" s="227">
        <v>2.0</v>
      </c>
      <c r="N195" s="227">
        <v>0.0</v>
      </c>
      <c r="O195" s="227">
        <v>4.4</v>
      </c>
      <c r="P195" s="227">
        <v>66.1</v>
      </c>
      <c r="Q195" s="227"/>
      <c r="R195" s="227"/>
      <c r="S195" s="227"/>
      <c r="T195" s="227"/>
      <c r="U195" s="3" t="str">
        <f t="shared" si="1"/>
        <v>#REF!</v>
      </c>
      <c r="V195" s="227"/>
      <c r="W195" s="227"/>
      <c r="X195" s="227"/>
      <c r="Y195" s="227"/>
      <c r="Z195" s="227"/>
    </row>
    <row r="196" ht="12.0" customHeight="1">
      <c r="A196" s="227">
        <v>189.0</v>
      </c>
      <c r="B196" s="227" t="s">
        <v>343</v>
      </c>
      <c r="C196" s="227" t="s">
        <v>111</v>
      </c>
      <c r="D196" s="227" t="s">
        <v>34</v>
      </c>
      <c r="E196" s="227">
        <v>15.0</v>
      </c>
      <c r="F196" s="227">
        <v>0.0</v>
      </c>
      <c r="G196" s="227">
        <v>0.0</v>
      </c>
      <c r="H196" s="227">
        <v>0.0</v>
      </c>
      <c r="I196" s="227">
        <v>10.0</v>
      </c>
      <c r="J196" s="227">
        <v>0.0</v>
      </c>
      <c r="K196" s="227">
        <v>33.0</v>
      </c>
      <c r="L196" s="227">
        <v>528.0</v>
      </c>
      <c r="M196" s="227">
        <v>2.0</v>
      </c>
      <c r="N196" s="227">
        <v>0.0</v>
      </c>
      <c r="O196" s="227">
        <v>4.4</v>
      </c>
      <c r="P196" s="227">
        <v>65.8</v>
      </c>
      <c r="Q196" s="227"/>
      <c r="R196" s="227"/>
      <c r="S196" s="227"/>
      <c r="T196" s="227"/>
      <c r="U196" s="3" t="str">
        <f t="shared" si="1"/>
        <v>#REF!</v>
      </c>
      <c r="V196" s="227"/>
      <c r="W196" s="227"/>
      <c r="X196" s="227"/>
      <c r="Y196" s="227"/>
      <c r="Z196" s="227"/>
    </row>
    <row r="197" ht="12.0" customHeight="1">
      <c r="A197" s="227">
        <v>190.0</v>
      </c>
      <c r="B197" s="227" t="s">
        <v>965</v>
      </c>
      <c r="C197" s="227" t="s">
        <v>99</v>
      </c>
      <c r="D197" s="227" t="s">
        <v>34</v>
      </c>
      <c r="E197" s="227">
        <v>11.0</v>
      </c>
      <c r="F197" s="227">
        <v>0.0</v>
      </c>
      <c r="G197" s="227">
        <v>0.0</v>
      </c>
      <c r="H197" s="227">
        <v>0.0</v>
      </c>
      <c r="I197" s="227">
        <v>0.0</v>
      </c>
      <c r="J197" s="227">
        <v>0.0</v>
      </c>
      <c r="K197" s="227">
        <v>35.0</v>
      </c>
      <c r="L197" s="227">
        <v>477.0</v>
      </c>
      <c r="M197" s="227">
        <v>3.0</v>
      </c>
      <c r="N197" s="227">
        <v>0.0</v>
      </c>
      <c r="O197" s="227">
        <v>6.0</v>
      </c>
      <c r="P197" s="227">
        <v>65.7</v>
      </c>
      <c r="Q197" s="227"/>
      <c r="R197" s="227"/>
      <c r="S197" s="227"/>
      <c r="T197" s="227"/>
      <c r="U197" s="3" t="str">
        <f t="shared" si="1"/>
        <v>#REF!</v>
      </c>
      <c r="V197" s="227"/>
      <c r="W197" s="227"/>
      <c r="X197" s="227"/>
      <c r="Y197" s="227"/>
      <c r="Z197" s="227"/>
    </row>
    <row r="198" ht="12.0" customHeight="1">
      <c r="A198" s="227">
        <v>191.0</v>
      </c>
      <c r="B198" s="227" t="s">
        <v>4795</v>
      </c>
      <c r="C198" s="227" t="s">
        <v>47</v>
      </c>
      <c r="D198" s="227" t="s">
        <v>34</v>
      </c>
      <c r="E198" s="227">
        <v>12.0</v>
      </c>
      <c r="F198" s="227">
        <v>0.0</v>
      </c>
      <c r="G198" s="227">
        <v>0.0</v>
      </c>
      <c r="H198" s="227">
        <v>0.0</v>
      </c>
      <c r="I198" s="227">
        <v>-1.0</v>
      </c>
      <c r="J198" s="227">
        <v>0.0</v>
      </c>
      <c r="K198" s="227">
        <v>44.0</v>
      </c>
      <c r="L198" s="227">
        <v>536.0</v>
      </c>
      <c r="M198" s="227">
        <v>2.0</v>
      </c>
      <c r="N198" s="227">
        <v>0.0</v>
      </c>
      <c r="O198" s="227">
        <v>5.5</v>
      </c>
      <c r="P198" s="227">
        <v>65.5</v>
      </c>
      <c r="Q198" s="227"/>
      <c r="R198" s="227"/>
      <c r="S198" s="227"/>
      <c r="T198" s="227"/>
      <c r="U198" s="3" t="str">
        <f t="shared" si="1"/>
        <v>#REF!</v>
      </c>
      <c r="V198" s="227"/>
      <c r="W198" s="227"/>
      <c r="X198" s="227"/>
      <c r="Y198" s="227"/>
      <c r="Z198" s="227"/>
    </row>
    <row r="199" ht="12.0" customHeight="1">
      <c r="A199" s="227">
        <v>192.0</v>
      </c>
      <c r="B199" s="227" t="s">
        <v>156</v>
      </c>
      <c r="C199" s="227" t="s">
        <v>68</v>
      </c>
      <c r="D199" s="227" t="s">
        <v>34</v>
      </c>
      <c r="E199" s="227">
        <v>15.0</v>
      </c>
      <c r="F199" s="227">
        <v>0.0</v>
      </c>
      <c r="G199" s="227">
        <v>0.0</v>
      </c>
      <c r="H199" s="227">
        <v>0.0</v>
      </c>
      <c r="I199" s="227">
        <v>10.0</v>
      </c>
      <c r="J199" s="227">
        <v>0.0</v>
      </c>
      <c r="K199" s="227">
        <v>39.0</v>
      </c>
      <c r="L199" s="227">
        <v>517.0</v>
      </c>
      <c r="M199" s="227">
        <v>2.0</v>
      </c>
      <c r="N199" s="227">
        <v>0.0</v>
      </c>
      <c r="O199" s="227">
        <v>4.3</v>
      </c>
      <c r="P199" s="227">
        <v>64.7</v>
      </c>
      <c r="Q199" s="227"/>
      <c r="R199" s="227"/>
      <c r="S199" s="227"/>
      <c r="T199" s="227"/>
      <c r="U199" s="3" t="str">
        <f t="shared" si="1"/>
        <v>#REF!</v>
      </c>
      <c r="V199" s="227"/>
      <c r="W199" s="227"/>
      <c r="X199" s="227"/>
      <c r="Y199" s="227"/>
      <c r="Z199" s="227"/>
    </row>
    <row r="200" ht="12.0" customHeight="1">
      <c r="A200" s="227">
        <v>193.0</v>
      </c>
      <c r="B200" s="227" t="s">
        <v>4777</v>
      </c>
      <c r="C200" s="227" t="s">
        <v>27</v>
      </c>
      <c r="D200" s="227" t="s">
        <v>34</v>
      </c>
      <c r="E200" s="227">
        <v>16.0</v>
      </c>
      <c r="F200" s="227">
        <v>0.0</v>
      </c>
      <c r="G200" s="227">
        <v>0.0</v>
      </c>
      <c r="H200" s="227">
        <v>0.0</v>
      </c>
      <c r="I200" s="227">
        <v>1.0</v>
      </c>
      <c r="J200" s="227">
        <v>0.0</v>
      </c>
      <c r="K200" s="227">
        <v>41.0</v>
      </c>
      <c r="L200" s="227">
        <v>522.0</v>
      </c>
      <c r="M200" s="227">
        <v>2.0</v>
      </c>
      <c r="N200" s="227">
        <v>0.0</v>
      </c>
      <c r="O200" s="227">
        <v>4.0</v>
      </c>
      <c r="P200" s="227">
        <v>64.3</v>
      </c>
      <c r="Q200" s="227"/>
      <c r="R200" s="227"/>
      <c r="S200" s="227"/>
      <c r="T200" s="227"/>
      <c r="U200" s="3" t="str">
        <f t="shared" si="1"/>
        <v>#REF!</v>
      </c>
      <c r="V200" s="227"/>
      <c r="W200" s="227"/>
      <c r="X200" s="227"/>
      <c r="Y200" s="227"/>
      <c r="Z200" s="227"/>
    </row>
    <row r="201" ht="12.0" customHeight="1">
      <c r="A201" s="227">
        <v>194.0</v>
      </c>
      <c r="B201" s="227" t="s">
        <v>2639</v>
      </c>
      <c r="C201" s="227" t="s">
        <v>140</v>
      </c>
      <c r="D201" s="227" t="s">
        <v>34</v>
      </c>
      <c r="E201" s="227">
        <v>14.0</v>
      </c>
      <c r="F201" s="227">
        <v>0.0</v>
      </c>
      <c r="G201" s="227">
        <v>0.0</v>
      </c>
      <c r="H201" s="227">
        <v>0.0</v>
      </c>
      <c r="I201" s="227">
        <v>0.0</v>
      </c>
      <c r="J201" s="227">
        <v>0.0</v>
      </c>
      <c r="K201" s="227">
        <v>32.0</v>
      </c>
      <c r="L201" s="227">
        <v>401.0</v>
      </c>
      <c r="M201" s="227">
        <v>4.0</v>
      </c>
      <c r="N201" s="227">
        <v>0.0</v>
      </c>
      <c r="O201" s="227">
        <v>4.6</v>
      </c>
      <c r="P201" s="227">
        <v>64.1</v>
      </c>
      <c r="Q201" s="227"/>
      <c r="R201" s="227"/>
      <c r="S201" s="227"/>
      <c r="T201" s="227"/>
      <c r="U201" s="3" t="str">
        <f t="shared" si="1"/>
        <v>#REF!</v>
      </c>
      <c r="V201" s="227"/>
      <c r="W201" s="227"/>
      <c r="X201" s="227"/>
      <c r="Y201" s="227"/>
      <c r="Z201" s="227"/>
    </row>
    <row r="202" ht="12.0" customHeight="1">
      <c r="A202" s="227">
        <v>195.0</v>
      </c>
      <c r="B202" s="227" t="s">
        <v>450</v>
      </c>
      <c r="C202" s="227" t="s">
        <v>18</v>
      </c>
      <c r="D202" s="227" t="s">
        <v>34</v>
      </c>
      <c r="E202" s="227">
        <v>15.0</v>
      </c>
      <c r="F202" s="227">
        <v>0.0</v>
      </c>
      <c r="G202" s="227">
        <v>0.0</v>
      </c>
      <c r="H202" s="227">
        <v>0.0</v>
      </c>
      <c r="I202" s="227">
        <v>0.0</v>
      </c>
      <c r="J202" s="227">
        <v>0.0</v>
      </c>
      <c r="K202" s="227">
        <v>23.0</v>
      </c>
      <c r="L202" s="227">
        <v>371.0</v>
      </c>
      <c r="M202" s="227">
        <v>4.0</v>
      </c>
      <c r="N202" s="227">
        <v>0.0</v>
      </c>
      <c r="O202" s="227">
        <v>4.2</v>
      </c>
      <c r="P202" s="227">
        <v>63.1</v>
      </c>
      <c r="Q202" s="227"/>
      <c r="R202" s="227"/>
      <c r="S202" s="227"/>
      <c r="T202" s="227"/>
      <c r="U202" s="3" t="str">
        <f t="shared" si="1"/>
        <v>#REF!</v>
      </c>
      <c r="V202" s="227"/>
      <c r="W202" s="227"/>
      <c r="X202" s="227"/>
      <c r="Y202" s="227"/>
      <c r="Z202" s="227"/>
    </row>
    <row r="203" ht="12.0" customHeight="1">
      <c r="A203" s="227">
        <v>195.0</v>
      </c>
      <c r="B203" s="229" t="s">
        <v>358</v>
      </c>
      <c r="C203" s="227" t="s">
        <v>64</v>
      </c>
      <c r="D203" s="227" t="s">
        <v>61</v>
      </c>
      <c r="E203" s="227">
        <v>11.0</v>
      </c>
      <c r="F203" s="227">
        <v>0.0</v>
      </c>
      <c r="G203" s="227">
        <v>0.0</v>
      </c>
      <c r="H203" s="227">
        <v>0.0</v>
      </c>
      <c r="I203" s="227">
        <v>0.0</v>
      </c>
      <c r="J203" s="227">
        <v>0.0</v>
      </c>
      <c r="K203" s="227">
        <v>24.0</v>
      </c>
      <c r="L203" s="227">
        <v>391.0</v>
      </c>
      <c r="M203" s="227">
        <v>4.0</v>
      </c>
      <c r="N203" s="227">
        <v>0.0</v>
      </c>
      <c r="O203" s="227">
        <v>5.7</v>
      </c>
      <c r="P203" s="227">
        <v>63.1</v>
      </c>
      <c r="Q203" s="227"/>
      <c r="R203" s="227"/>
      <c r="S203" s="227"/>
      <c r="T203" s="227"/>
      <c r="U203" s="3" t="str">
        <f t="shared" si="1"/>
        <v>#REF!</v>
      </c>
      <c r="V203" s="227"/>
      <c r="W203" s="227"/>
      <c r="X203" s="227"/>
      <c r="Y203" s="227"/>
      <c r="Z203" s="227"/>
    </row>
    <row r="204" ht="12.0" customHeight="1">
      <c r="A204" s="227">
        <v>197.0</v>
      </c>
      <c r="B204" s="227" t="s">
        <v>5893</v>
      </c>
      <c r="C204" s="227" t="s">
        <v>20</v>
      </c>
      <c r="D204" s="227" t="s">
        <v>34</v>
      </c>
      <c r="E204" s="227">
        <v>15.0</v>
      </c>
      <c r="F204" s="227">
        <v>0.0</v>
      </c>
      <c r="G204" s="227">
        <v>0.0</v>
      </c>
      <c r="H204" s="227">
        <v>0.0</v>
      </c>
      <c r="I204" s="227">
        <v>0.0</v>
      </c>
      <c r="J204" s="227">
        <v>0.0</v>
      </c>
      <c r="K204" s="227">
        <v>39.0</v>
      </c>
      <c r="L204" s="227">
        <v>586.0</v>
      </c>
      <c r="M204" s="227">
        <v>1.0</v>
      </c>
      <c r="N204" s="227">
        <v>1.0</v>
      </c>
      <c r="O204" s="227">
        <v>4.2</v>
      </c>
      <c r="P204" s="227">
        <v>62.6</v>
      </c>
      <c r="Q204" s="227"/>
      <c r="R204" s="227"/>
      <c r="S204" s="227"/>
      <c r="T204" s="227"/>
      <c r="U204" s="3" t="str">
        <f t="shared" si="1"/>
        <v>#REF!</v>
      </c>
      <c r="V204" s="227"/>
      <c r="W204" s="227"/>
      <c r="X204" s="227"/>
      <c r="Y204" s="227"/>
      <c r="Z204" s="227"/>
    </row>
    <row r="205" ht="12.0" customHeight="1">
      <c r="A205" s="227">
        <v>198.0</v>
      </c>
      <c r="B205" s="227" t="s">
        <v>2589</v>
      </c>
      <c r="C205" s="227" t="s">
        <v>85</v>
      </c>
      <c r="D205" s="227" t="s">
        <v>17</v>
      </c>
      <c r="E205" s="227">
        <v>9.0</v>
      </c>
      <c r="F205" s="227">
        <v>0.0</v>
      </c>
      <c r="G205" s="227">
        <v>0.0</v>
      </c>
      <c r="H205" s="227">
        <v>0.0</v>
      </c>
      <c r="I205" s="227">
        <v>349.0</v>
      </c>
      <c r="J205" s="227">
        <v>3.0</v>
      </c>
      <c r="K205" s="227">
        <v>13.0</v>
      </c>
      <c r="L205" s="227">
        <v>96.0</v>
      </c>
      <c r="M205" s="227">
        <v>0.0</v>
      </c>
      <c r="N205" s="227">
        <v>0.0</v>
      </c>
      <c r="O205" s="227">
        <v>6.9</v>
      </c>
      <c r="P205" s="227">
        <v>62.5</v>
      </c>
      <c r="Q205" s="227"/>
      <c r="R205" s="227"/>
      <c r="S205" s="227"/>
      <c r="T205" s="227"/>
      <c r="U205" s="3" t="str">
        <f t="shared" si="1"/>
        <v>#REF!</v>
      </c>
      <c r="V205" s="227"/>
      <c r="W205" s="227"/>
      <c r="X205" s="227"/>
      <c r="Y205" s="227"/>
      <c r="Z205" s="227"/>
    </row>
    <row r="206" ht="12.0" customHeight="1">
      <c r="A206" s="227">
        <v>199.0</v>
      </c>
      <c r="B206" s="227" t="s">
        <v>2882</v>
      </c>
      <c r="C206" s="227" t="s">
        <v>20</v>
      </c>
      <c r="D206" s="227" t="s">
        <v>17</v>
      </c>
      <c r="E206" s="227">
        <v>14.0</v>
      </c>
      <c r="F206" s="227">
        <v>0.0</v>
      </c>
      <c r="G206" s="227">
        <v>0.0</v>
      </c>
      <c r="H206" s="227">
        <v>0.0</v>
      </c>
      <c r="I206" s="227">
        <v>456.0</v>
      </c>
      <c r="J206" s="227">
        <v>0.0</v>
      </c>
      <c r="K206" s="227">
        <v>15.0</v>
      </c>
      <c r="L206" s="227">
        <v>162.0</v>
      </c>
      <c r="M206" s="227">
        <v>0.0</v>
      </c>
      <c r="N206" s="227">
        <v>0.0</v>
      </c>
      <c r="O206" s="227">
        <v>4.4</v>
      </c>
      <c r="P206" s="227">
        <v>61.8</v>
      </c>
      <c r="Q206" s="227"/>
      <c r="R206" s="227"/>
      <c r="S206" s="227"/>
      <c r="T206" s="227"/>
      <c r="U206" s="3" t="str">
        <f t="shared" si="1"/>
        <v>#REF!</v>
      </c>
      <c r="V206" s="227"/>
      <c r="W206" s="227"/>
      <c r="X206" s="227"/>
      <c r="Y206" s="227"/>
      <c r="Z206" s="227"/>
    </row>
    <row r="207" ht="12.0" customHeight="1">
      <c r="A207" s="227">
        <v>200.0</v>
      </c>
      <c r="B207" s="227" t="s">
        <v>1026</v>
      </c>
      <c r="C207" s="227" t="s">
        <v>36</v>
      </c>
      <c r="D207" s="227" t="s">
        <v>34</v>
      </c>
      <c r="E207" s="227">
        <v>16.0</v>
      </c>
      <c r="F207" s="227">
        <v>0.0</v>
      </c>
      <c r="G207" s="227">
        <v>0.0</v>
      </c>
      <c r="H207" s="227">
        <v>0.0</v>
      </c>
      <c r="I207" s="227">
        <v>43.0</v>
      </c>
      <c r="J207" s="227">
        <v>0.0</v>
      </c>
      <c r="K207" s="227">
        <v>52.0</v>
      </c>
      <c r="L207" s="227">
        <v>453.0</v>
      </c>
      <c r="M207" s="227">
        <v>2.0</v>
      </c>
      <c r="N207" s="227">
        <v>0.0</v>
      </c>
      <c r="O207" s="227">
        <v>3.8</v>
      </c>
      <c r="P207" s="227">
        <v>61.6</v>
      </c>
      <c r="Q207" s="227"/>
      <c r="R207" s="227"/>
      <c r="S207" s="227"/>
      <c r="T207" s="227"/>
      <c r="U207" s="3" t="str">
        <f t="shared" si="1"/>
        <v>#REF!</v>
      </c>
      <c r="V207" s="227"/>
      <c r="W207" s="227"/>
      <c r="X207" s="227"/>
      <c r="Y207" s="227"/>
      <c r="Z207" s="227"/>
    </row>
    <row r="208" ht="12.0" customHeight="1">
      <c r="A208" s="227">
        <v>201.0</v>
      </c>
      <c r="B208" s="227" t="s">
        <v>1012</v>
      </c>
      <c r="C208" s="227" t="s">
        <v>123</v>
      </c>
      <c r="D208" s="227" t="s">
        <v>34</v>
      </c>
      <c r="E208" s="227">
        <v>15.0</v>
      </c>
      <c r="F208" s="227">
        <v>0.0</v>
      </c>
      <c r="G208" s="227">
        <v>0.0</v>
      </c>
      <c r="H208" s="227">
        <v>0.0</v>
      </c>
      <c r="I208" s="227">
        <v>0.0</v>
      </c>
      <c r="J208" s="227">
        <v>0.0</v>
      </c>
      <c r="K208" s="227">
        <v>29.0</v>
      </c>
      <c r="L208" s="227">
        <v>431.0</v>
      </c>
      <c r="M208" s="227">
        <v>3.0</v>
      </c>
      <c r="N208" s="227">
        <v>0.0</v>
      </c>
      <c r="O208" s="227">
        <v>4.1</v>
      </c>
      <c r="P208" s="227">
        <v>61.1</v>
      </c>
      <c r="Q208" s="227"/>
      <c r="R208" s="227"/>
      <c r="S208" s="227"/>
      <c r="T208" s="227"/>
      <c r="U208" s="3" t="str">
        <f t="shared" si="1"/>
        <v>#REF!</v>
      </c>
      <c r="V208" s="227"/>
      <c r="W208" s="227"/>
      <c r="X208" s="227"/>
      <c r="Y208" s="227"/>
      <c r="Z208" s="227"/>
    </row>
    <row r="209" ht="12.0" customHeight="1">
      <c r="A209" s="227">
        <v>201.0</v>
      </c>
      <c r="B209" s="227" t="s">
        <v>2505</v>
      </c>
      <c r="C209" s="227" t="s">
        <v>27</v>
      </c>
      <c r="D209" s="227" t="s">
        <v>34</v>
      </c>
      <c r="E209" s="227">
        <v>11.0</v>
      </c>
      <c r="F209" s="227">
        <v>0.0</v>
      </c>
      <c r="G209" s="227">
        <v>0.0</v>
      </c>
      <c r="H209" s="227">
        <v>0.0</v>
      </c>
      <c r="I209" s="227">
        <v>15.0</v>
      </c>
      <c r="J209" s="227">
        <v>0.0</v>
      </c>
      <c r="K209" s="227">
        <v>29.0</v>
      </c>
      <c r="L209" s="227">
        <v>416.0</v>
      </c>
      <c r="M209" s="227">
        <v>3.0</v>
      </c>
      <c r="N209" s="227">
        <v>0.0</v>
      </c>
      <c r="O209" s="227">
        <v>5.6</v>
      </c>
      <c r="P209" s="227">
        <v>61.1</v>
      </c>
      <c r="Q209" s="227"/>
      <c r="R209" s="227"/>
      <c r="S209" s="227"/>
      <c r="T209" s="227"/>
      <c r="U209" s="3" t="str">
        <f t="shared" si="1"/>
        <v>#REF!</v>
      </c>
      <c r="V209" s="227"/>
      <c r="W209" s="227"/>
      <c r="X209" s="227"/>
      <c r="Y209" s="227"/>
      <c r="Z209" s="227"/>
    </row>
    <row r="210" ht="12.0" customHeight="1">
      <c r="A210" s="227">
        <v>203.0</v>
      </c>
      <c r="B210" s="227" t="s">
        <v>1164</v>
      </c>
      <c r="C210" s="227" t="s">
        <v>41</v>
      </c>
      <c r="D210" s="227" t="s">
        <v>34</v>
      </c>
      <c r="E210" s="227">
        <v>10.0</v>
      </c>
      <c r="F210" s="227">
        <v>0.0</v>
      </c>
      <c r="G210" s="227">
        <v>0.0</v>
      </c>
      <c r="H210" s="227">
        <v>0.0</v>
      </c>
      <c r="I210" s="227">
        <v>10.0</v>
      </c>
      <c r="J210" s="227">
        <v>0.0</v>
      </c>
      <c r="K210" s="227">
        <v>33.0</v>
      </c>
      <c r="L210" s="227">
        <v>413.0</v>
      </c>
      <c r="M210" s="227">
        <v>3.0</v>
      </c>
      <c r="N210" s="227">
        <v>0.0</v>
      </c>
      <c r="O210" s="227">
        <v>6.0</v>
      </c>
      <c r="P210" s="227">
        <v>60.3</v>
      </c>
      <c r="Q210" s="227"/>
      <c r="R210" s="227"/>
      <c r="S210" s="227"/>
      <c r="T210" s="227"/>
      <c r="U210" s="3" t="str">
        <f t="shared" si="1"/>
        <v>#REF!</v>
      </c>
      <c r="V210" s="227"/>
      <c r="W210" s="227"/>
      <c r="X210" s="227"/>
      <c r="Y210" s="227"/>
      <c r="Z210" s="227"/>
    </row>
    <row r="211" ht="12.0" customHeight="1">
      <c r="A211" s="227">
        <v>204.0</v>
      </c>
      <c r="B211" s="227" t="s">
        <v>3074</v>
      </c>
      <c r="C211" s="227" t="s">
        <v>95</v>
      </c>
      <c r="D211" s="227" t="s">
        <v>61</v>
      </c>
      <c r="E211" s="227">
        <v>16.0</v>
      </c>
      <c r="F211" s="227">
        <v>0.0</v>
      </c>
      <c r="G211" s="227">
        <v>0.0</v>
      </c>
      <c r="H211" s="227">
        <v>0.0</v>
      </c>
      <c r="I211" s="227">
        <v>0.0</v>
      </c>
      <c r="J211" s="227">
        <v>0.0</v>
      </c>
      <c r="K211" s="227">
        <v>50.0</v>
      </c>
      <c r="L211" s="227">
        <v>499.0</v>
      </c>
      <c r="M211" s="227">
        <v>2.0</v>
      </c>
      <c r="N211" s="227">
        <v>1.0</v>
      </c>
      <c r="O211" s="227">
        <v>3.7</v>
      </c>
      <c r="P211" s="227">
        <v>59.9</v>
      </c>
      <c r="Q211" s="227"/>
      <c r="R211" s="227"/>
      <c r="S211" s="227"/>
      <c r="T211" s="227"/>
      <c r="U211" s="3" t="str">
        <f t="shared" si="1"/>
        <v>#REF!</v>
      </c>
      <c r="V211" s="227"/>
      <c r="W211" s="227"/>
      <c r="X211" s="227"/>
      <c r="Y211" s="227"/>
      <c r="Z211" s="227"/>
    </row>
    <row r="212" ht="12.0" customHeight="1">
      <c r="A212" s="227">
        <v>205.0</v>
      </c>
      <c r="B212" s="227" t="s">
        <v>319</v>
      </c>
      <c r="C212" s="227" t="s">
        <v>44</v>
      </c>
      <c r="D212" s="227" t="s">
        <v>17</v>
      </c>
      <c r="E212" s="227">
        <v>16.0</v>
      </c>
      <c r="F212" s="227">
        <v>0.0</v>
      </c>
      <c r="G212" s="227">
        <v>0.0</v>
      </c>
      <c r="H212" s="227">
        <v>0.0</v>
      </c>
      <c r="I212" s="227">
        <v>344.0</v>
      </c>
      <c r="J212" s="227">
        <v>2.0</v>
      </c>
      <c r="K212" s="227">
        <v>17.0</v>
      </c>
      <c r="L212" s="227">
        <v>145.0</v>
      </c>
      <c r="M212" s="227">
        <v>0.0</v>
      </c>
      <c r="N212" s="227">
        <v>1.0</v>
      </c>
      <c r="O212" s="227">
        <v>3.7</v>
      </c>
      <c r="P212" s="227">
        <v>58.9</v>
      </c>
      <c r="Q212" s="227"/>
      <c r="R212" s="227"/>
      <c r="S212" s="227"/>
      <c r="T212" s="227"/>
      <c r="U212" s="3" t="str">
        <f t="shared" si="1"/>
        <v>#REF!</v>
      </c>
      <c r="V212" s="227"/>
      <c r="W212" s="227"/>
      <c r="X212" s="227"/>
      <c r="Y212" s="227"/>
      <c r="Z212" s="227"/>
    </row>
    <row r="213" ht="12.0" customHeight="1">
      <c r="A213" s="227">
        <v>206.0</v>
      </c>
      <c r="B213" s="227" t="s">
        <v>2212</v>
      </c>
      <c r="C213" s="227" t="s">
        <v>85</v>
      </c>
      <c r="D213" s="227" t="s">
        <v>34</v>
      </c>
      <c r="E213" s="227">
        <v>16.0</v>
      </c>
      <c r="F213" s="227">
        <v>0.0</v>
      </c>
      <c r="G213" s="227">
        <v>0.0</v>
      </c>
      <c r="H213" s="227">
        <v>0.0</v>
      </c>
      <c r="I213" s="227">
        <v>0.0</v>
      </c>
      <c r="J213" s="227">
        <v>0.0</v>
      </c>
      <c r="K213" s="227">
        <v>41.0</v>
      </c>
      <c r="L213" s="227">
        <v>511.0</v>
      </c>
      <c r="M213" s="227">
        <v>1.0</v>
      </c>
      <c r="N213" s="227">
        <v>0.0</v>
      </c>
      <c r="O213" s="227">
        <v>3.6</v>
      </c>
      <c r="P213" s="227">
        <v>57.1</v>
      </c>
      <c r="Q213" s="227"/>
      <c r="R213" s="227"/>
      <c r="S213" s="227"/>
      <c r="T213" s="227"/>
      <c r="U213" s="3" t="str">
        <f t="shared" si="1"/>
        <v>#REF!</v>
      </c>
      <c r="V213" s="227"/>
      <c r="W213" s="227"/>
      <c r="X213" s="227"/>
      <c r="Y213" s="227"/>
      <c r="Z213" s="227"/>
    </row>
    <row r="214" ht="12.0" customHeight="1">
      <c r="A214" s="227">
        <v>207.0</v>
      </c>
      <c r="B214" s="227" t="s">
        <v>3468</v>
      </c>
      <c r="C214" s="227" t="s">
        <v>90</v>
      </c>
      <c r="D214" s="227" t="s">
        <v>34</v>
      </c>
      <c r="E214" s="227">
        <v>14.0</v>
      </c>
      <c r="F214" s="227">
        <v>0.0</v>
      </c>
      <c r="G214" s="227">
        <v>0.0</v>
      </c>
      <c r="H214" s="227">
        <v>0.0</v>
      </c>
      <c r="I214" s="227">
        <v>14.0</v>
      </c>
      <c r="J214" s="227">
        <v>0.0</v>
      </c>
      <c r="K214" s="227">
        <v>21.0</v>
      </c>
      <c r="L214" s="227">
        <v>435.0</v>
      </c>
      <c r="M214" s="227">
        <v>2.0</v>
      </c>
      <c r="N214" s="227">
        <v>0.0</v>
      </c>
      <c r="O214" s="227">
        <v>4.1</v>
      </c>
      <c r="P214" s="227">
        <v>56.9</v>
      </c>
      <c r="Q214" s="227"/>
      <c r="R214" s="227"/>
      <c r="S214" s="227"/>
      <c r="T214" s="227"/>
      <c r="U214" s="3" t="str">
        <f t="shared" si="1"/>
        <v>#REF!</v>
      </c>
      <c r="V214" s="227"/>
      <c r="W214" s="227"/>
      <c r="X214" s="227"/>
      <c r="Y214" s="227"/>
      <c r="Z214" s="227"/>
    </row>
    <row r="215" ht="12.0" customHeight="1">
      <c r="A215" s="227">
        <v>208.0</v>
      </c>
      <c r="B215" s="227" t="s">
        <v>223</v>
      </c>
      <c r="C215" s="227" t="s">
        <v>123</v>
      </c>
      <c r="D215" s="227" t="s">
        <v>34</v>
      </c>
      <c r="E215" s="227">
        <v>8.0</v>
      </c>
      <c r="F215" s="227">
        <v>0.0</v>
      </c>
      <c r="G215" s="227">
        <v>0.0</v>
      </c>
      <c r="H215" s="227">
        <v>0.0</v>
      </c>
      <c r="I215" s="227">
        <v>0.0</v>
      </c>
      <c r="J215" s="227">
        <v>0.0</v>
      </c>
      <c r="K215" s="227">
        <v>28.0</v>
      </c>
      <c r="L215" s="227">
        <v>430.0</v>
      </c>
      <c r="M215" s="227">
        <v>2.0</v>
      </c>
      <c r="N215" s="227">
        <v>0.0</v>
      </c>
      <c r="O215" s="227">
        <v>6.9</v>
      </c>
      <c r="P215" s="227">
        <v>55.0</v>
      </c>
      <c r="Q215" s="227"/>
      <c r="R215" s="227"/>
      <c r="S215" s="227"/>
      <c r="T215" s="227"/>
      <c r="U215" s="3" t="str">
        <f t="shared" si="1"/>
        <v>#REF!</v>
      </c>
      <c r="V215" s="227"/>
      <c r="W215" s="227"/>
      <c r="X215" s="227"/>
      <c r="Y215" s="227"/>
      <c r="Z215" s="227"/>
    </row>
    <row r="216" ht="12.0" customHeight="1">
      <c r="A216" s="227">
        <v>209.0</v>
      </c>
      <c r="B216" s="227" t="s">
        <v>4671</v>
      </c>
      <c r="C216" s="227" t="s">
        <v>117</v>
      </c>
      <c r="D216" s="227" t="s">
        <v>75</v>
      </c>
      <c r="E216" s="227">
        <v>4.0</v>
      </c>
      <c r="F216" s="227">
        <v>721.0</v>
      </c>
      <c r="G216" s="227">
        <v>8.0</v>
      </c>
      <c r="H216" s="227">
        <v>3.0</v>
      </c>
      <c r="I216" s="227">
        <v>-1.0</v>
      </c>
      <c r="J216" s="227">
        <v>0.0</v>
      </c>
      <c r="K216" s="227">
        <v>0.0</v>
      </c>
      <c r="L216" s="227">
        <v>0.0</v>
      </c>
      <c r="M216" s="227">
        <v>0.0</v>
      </c>
      <c r="N216" s="227">
        <v>0.0</v>
      </c>
      <c r="O216" s="227">
        <v>13.7</v>
      </c>
      <c r="P216" s="227">
        <v>54.74</v>
      </c>
      <c r="Q216" s="227"/>
      <c r="R216" s="227"/>
      <c r="S216" s="227"/>
      <c r="T216" s="227"/>
      <c r="U216" s="3" t="str">
        <f t="shared" si="1"/>
        <v>#REF!</v>
      </c>
      <c r="V216" s="227"/>
      <c r="W216" s="227"/>
      <c r="X216" s="227"/>
      <c r="Y216" s="227"/>
      <c r="Z216" s="227"/>
    </row>
    <row r="217" ht="12.0" customHeight="1">
      <c r="A217" s="227">
        <v>210.0</v>
      </c>
      <c r="B217" s="227" t="s">
        <v>1006</v>
      </c>
      <c r="C217" s="227" t="s">
        <v>107</v>
      </c>
      <c r="D217" s="227" t="s">
        <v>61</v>
      </c>
      <c r="E217" s="227">
        <v>16.0</v>
      </c>
      <c r="F217" s="227">
        <v>0.0</v>
      </c>
      <c r="G217" s="227">
        <v>0.0</v>
      </c>
      <c r="H217" s="227">
        <v>0.0</v>
      </c>
      <c r="I217" s="227">
        <v>0.0</v>
      </c>
      <c r="J217" s="227">
        <v>0.0</v>
      </c>
      <c r="K217" s="227">
        <v>50.0</v>
      </c>
      <c r="L217" s="227">
        <v>442.0</v>
      </c>
      <c r="M217" s="227">
        <v>2.0</v>
      </c>
      <c r="N217" s="227">
        <v>1.0</v>
      </c>
      <c r="O217" s="227">
        <v>3.4</v>
      </c>
      <c r="P217" s="227">
        <v>54.2</v>
      </c>
      <c r="Q217" s="227"/>
      <c r="R217" s="227"/>
      <c r="S217" s="227"/>
      <c r="T217" s="227"/>
      <c r="U217" s="3" t="str">
        <f t="shared" si="1"/>
        <v>#REF!</v>
      </c>
      <c r="V217" s="227"/>
      <c r="W217" s="227"/>
      <c r="X217" s="227"/>
      <c r="Y217" s="227"/>
      <c r="Z217" s="227"/>
    </row>
    <row r="218" ht="12.0" customHeight="1">
      <c r="A218" s="227">
        <v>210.0</v>
      </c>
      <c r="B218" s="227" t="s">
        <v>4736</v>
      </c>
      <c r="C218" s="227" t="s">
        <v>83</v>
      </c>
      <c r="D218" s="227" t="s">
        <v>17</v>
      </c>
      <c r="E218" s="227">
        <v>12.0</v>
      </c>
      <c r="F218" s="227">
        <v>0.0</v>
      </c>
      <c r="G218" s="227">
        <v>0.0</v>
      </c>
      <c r="H218" s="227">
        <v>0.0</v>
      </c>
      <c r="I218" s="227">
        <v>200.0</v>
      </c>
      <c r="J218" s="227">
        <v>4.0</v>
      </c>
      <c r="K218" s="227">
        <v>19.0</v>
      </c>
      <c r="L218" s="227">
        <v>142.0</v>
      </c>
      <c r="M218" s="227">
        <v>0.0</v>
      </c>
      <c r="N218" s="227">
        <v>2.0</v>
      </c>
      <c r="O218" s="227">
        <v>4.5</v>
      </c>
      <c r="P218" s="227">
        <v>54.2</v>
      </c>
      <c r="Q218" s="227"/>
      <c r="R218" s="227"/>
      <c r="S218" s="227"/>
      <c r="T218" s="227"/>
      <c r="U218" s="3" t="str">
        <f t="shared" si="1"/>
        <v>#REF!</v>
      </c>
      <c r="V218" s="227"/>
      <c r="W218" s="227"/>
      <c r="X218" s="227"/>
      <c r="Y218" s="227"/>
      <c r="Z218" s="227"/>
    </row>
    <row r="219" ht="12.0" customHeight="1">
      <c r="A219" s="227">
        <v>212.0</v>
      </c>
      <c r="B219" s="227" t="s">
        <v>2659</v>
      </c>
      <c r="C219" s="227" t="s">
        <v>31</v>
      </c>
      <c r="D219" s="227" t="s">
        <v>17</v>
      </c>
      <c r="E219" s="227">
        <v>15.0</v>
      </c>
      <c r="F219" s="227">
        <v>0.0</v>
      </c>
      <c r="G219" s="227">
        <v>0.0</v>
      </c>
      <c r="H219" s="227">
        <v>0.0</v>
      </c>
      <c r="I219" s="227">
        <v>19.0</v>
      </c>
      <c r="J219" s="227">
        <v>0.0</v>
      </c>
      <c r="K219" s="227">
        <v>40.0</v>
      </c>
      <c r="L219" s="227">
        <v>281.0</v>
      </c>
      <c r="M219" s="227">
        <v>4.0</v>
      </c>
      <c r="N219" s="227">
        <v>0.0</v>
      </c>
      <c r="O219" s="227">
        <v>3.6</v>
      </c>
      <c r="P219" s="227">
        <v>54.0</v>
      </c>
      <c r="Q219" s="227"/>
      <c r="R219" s="227"/>
      <c r="S219" s="227"/>
      <c r="T219" s="227"/>
      <c r="U219" s="3" t="str">
        <f t="shared" si="1"/>
        <v>#REF!</v>
      </c>
      <c r="V219" s="227"/>
      <c r="W219" s="227"/>
      <c r="X219" s="227"/>
      <c r="Y219" s="227"/>
      <c r="Z219" s="227"/>
    </row>
    <row r="220" ht="12.0" customHeight="1">
      <c r="A220" s="227">
        <v>213.0</v>
      </c>
      <c r="B220" s="227" t="s">
        <v>2731</v>
      </c>
      <c r="C220" s="227" t="s">
        <v>50</v>
      </c>
      <c r="D220" s="227" t="s">
        <v>61</v>
      </c>
      <c r="E220" s="227">
        <v>15.0</v>
      </c>
      <c r="F220" s="227">
        <v>0.0</v>
      </c>
      <c r="G220" s="227">
        <v>0.0</v>
      </c>
      <c r="H220" s="227">
        <v>0.0</v>
      </c>
      <c r="I220" s="227">
        <v>0.0</v>
      </c>
      <c r="J220" s="227">
        <v>0.0</v>
      </c>
      <c r="K220" s="227">
        <v>33.0</v>
      </c>
      <c r="L220" s="227">
        <v>359.0</v>
      </c>
      <c r="M220" s="227">
        <v>3.0</v>
      </c>
      <c r="N220" s="227">
        <v>0.0</v>
      </c>
      <c r="O220" s="227">
        <v>3.6</v>
      </c>
      <c r="P220" s="227">
        <v>53.9</v>
      </c>
      <c r="Q220" s="227"/>
      <c r="R220" s="227"/>
      <c r="S220" s="227"/>
      <c r="T220" s="227"/>
      <c r="U220" s="3" t="str">
        <f t="shared" si="1"/>
        <v>#REF!</v>
      </c>
      <c r="V220" s="227"/>
      <c r="W220" s="227"/>
      <c r="X220" s="227"/>
      <c r="Y220" s="227"/>
      <c r="Z220" s="227"/>
    </row>
    <row r="221" ht="12.0" customHeight="1">
      <c r="A221" s="227">
        <v>214.0</v>
      </c>
      <c r="B221" s="227" t="s">
        <v>189</v>
      </c>
      <c r="C221" s="227" t="s">
        <v>95</v>
      </c>
      <c r="D221" s="227" t="s">
        <v>75</v>
      </c>
      <c r="E221" s="227">
        <v>7.0</v>
      </c>
      <c r="F221" s="227">
        <v>1089.0</v>
      </c>
      <c r="G221" s="227">
        <v>5.0</v>
      </c>
      <c r="H221" s="227">
        <v>7.0</v>
      </c>
      <c r="I221" s="227">
        <v>16.0</v>
      </c>
      <c r="J221" s="227">
        <v>1.0</v>
      </c>
      <c r="K221" s="227">
        <v>0.0</v>
      </c>
      <c r="L221" s="227">
        <v>0.0</v>
      </c>
      <c r="M221" s="227">
        <v>0.0</v>
      </c>
      <c r="N221" s="227">
        <v>2.0</v>
      </c>
      <c r="O221" s="227">
        <v>7.6</v>
      </c>
      <c r="P221" s="227">
        <v>53.16</v>
      </c>
      <c r="Q221" s="227"/>
      <c r="R221" s="227"/>
      <c r="S221" s="227"/>
      <c r="T221" s="227"/>
      <c r="U221" s="3" t="str">
        <f t="shared" si="1"/>
        <v>#REF!</v>
      </c>
      <c r="V221" s="227"/>
      <c r="W221" s="227"/>
      <c r="X221" s="227"/>
      <c r="Y221" s="227"/>
      <c r="Z221" s="227"/>
    </row>
    <row r="222" ht="12.0" customHeight="1">
      <c r="A222" s="227">
        <v>215.0</v>
      </c>
      <c r="B222" s="227" t="s">
        <v>305</v>
      </c>
      <c r="C222" s="227" t="s">
        <v>47</v>
      </c>
      <c r="D222" s="227" t="s">
        <v>34</v>
      </c>
      <c r="E222" s="227">
        <v>16.0</v>
      </c>
      <c r="F222" s="227">
        <v>0.0</v>
      </c>
      <c r="G222" s="227">
        <v>0.0</v>
      </c>
      <c r="H222" s="227">
        <v>0.0</v>
      </c>
      <c r="I222" s="227">
        <v>0.0</v>
      </c>
      <c r="J222" s="227">
        <v>0.0</v>
      </c>
      <c r="K222" s="227">
        <v>44.0</v>
      </c>
      <c r="L222" s="227">
        <v>530.0</v>
      </c>
      <c r="M222" s="227">
        <v>0.0</v>
      </c>
      <c r="N222" s="227">
        <v>0.0</v>
      </c>
      <c r="O222" s="227">
        <v>3.3</v>
      </c>
      <c r="P222" s="227">
        <v>53.0</v>
      </c>
      <c r="Q222" s="227"/>
      <c r="R222" s="227"/>
      <c r="S222" s="227"/>
      <c r="T222" s="227"/>
      <c r="U222" s="3" t="str">
        <f t="shared" si="1"/>
        <v>#REF!</v>
      </c>
      <c r="V222" s="227"/>
      <c r="W222" s="227"/>
      <c r="X222" s="227"/>
      <c r="Y222" s="227"/>
      <c r="Z222" s="227"/>
    </row>
    <row r="223" ht="12.0" customHeight="1">
      <c r="A223" s="227">
        <v>216.0</v>
      </c>
      <c r="B223" s="227" t="s">
        <v>2399</v>
      </c>
      <c r="C223" s="227" t="s">
        <v>41</v>
      </c>
      <c r="D223" s="227" t="s">
        <v>75</v>
      </c>
      <c r="E223" s="227">
        <v>5.0</v>
      </c>
      <c r="F223" s="227">
        <v>1100.0</v>
      </c>
      <c r="G223" s="227">
        <v>6.0</v>
      </c>
      <c r="H223" s="227">
        <v>6.0</v>
      </c>
      <c r="I223" s="227">
        <v>21.0</v>
      </c>
      <c r="J223" s="227">
        <v>0.0</v>
      </c>
      <c r="K223" s="227">
        <v>0.0</v>
      </c>
      <c r="L223" s="227">
        <v>0.0</v>
      </c>
      <c r="M223" s="227">
        <v>0.0</v>
      </c>
      <c r="N223" s="227">
        <v>4.0</v>
      </c>
      <c r="O223" s="227">
        <v>10.4</v>
      </c>
      <c r="P223" s="227">
        <v>52.1</v>
      </c>
      <c r="Q223" s="227"/>
      <c r="R223" s="227"/>
      <c r="S223" s="227"/>
      <c r="T223" s="227"/>
      <c r="U223" s="3" t="str">
        <f t="shared" si="1"/>
        <v>#REF!</v>
      </c>
      <c r="V223" s="227"/>
      <c r="W223" s="227"/>
      <c r="X223" s="227"/>
      <c r="Y223" s="227"/>
      <c r="Z223" s="227"/>
    </row>
    <row r="224" ht="12.0" customHeight="1">
      <c r="A224" s="227">
        <v>216.0</v>
      </c>
      <c r="B224" s="227" t="s">
        <v>4825</v>
      </c>
      <c r="C224" s="227" t="s">
        <v>99</v>
      </c>
      <c r="D224" s="227" t="s">
        <v>61</v>
      </c>
      <c r="E224" s="227">
        <v>9.0</v>
      </c>
      <c r="F224" s="227">
        <v>0.0</v>
      </c>
      <c r="G224" s="227">
        <v>0.0</v>
      </c>
      <c r="H224" s="227">
        <v>0.0</v>
      </c>
      <c r="I224" s="227">
        <v>0.0</v>
      </c>
      <c r="J224" s="227">
        <v>0.0</v>
      </c>
      <c r="K224" s="227">
        <v>30.0</v>
      </c>
      <c r="L224" s="227">
        <v>281.0</v>
      </c>
      <c r="M224" s="227">
        <v>4.0</v>
      </c>
      <c r="N224" s="227">
        <v>0.0</v>
      </c>
      <c r="O224" s="227">
        <v>5.8</v>
      </c>
      <c r="P224" s="227">
        <v>52.1</v>
      </c>
      <c r="Q224" s="227"/>
      <c r="R224" s="227"/>
      <c r="S224" s="227"/>
      <c r="T224" s="227"/>
      <c r="U224" s="3" t="str">
        <f t="shared" si="1"/>
        <v>#REF!</v>
      </c>
      <c r="V224" s="227"/>
      <c r="W224" s="227"/>
      <c r="X224" s="227"/>
      <c r="Y224" s="227"/>
      <c r="Z224" s="227"/>
    </row>
    <row r="225" ht="12.0" customHeight="1">
      <c r="A225" s="227">
        <v>218.0</v>
      </c>
      <c r="B225" s="227" t="s">
        <v>1127</v>
      </c>
      <c r="C225" s="227" t="s">
        <v>66</v>
      </c>
      <c r="D225" s="227" t="s">
        <v>34</v>
      </c>
      <c r="E225" s="227">
        <v>15.0</v>
      </c>
      <c r="F225" s="227">
        <v>0.0</v>
      </c>
      <c r="G225" s="227">
        <v>0.0</v>
      </c>
      <c r="H225" s="227">
        <v>0.0</v>
      </c>
      <c r="I225" s="227">
        <v>14.0</v>
      </c>
      <c r="J225" s="227">
        <v>0.0</v>
      </c>
      <c r="K225" s="227">
        <v>36.0</v>
      </c>
      <c r="L225" s="227">
        <v>365.0</v>
      </c>
      <c r="M225" s="227">
        <v>2.0</v>
      </c>
      <c r="N225" s="227">
        <v>0.0</v>
      </c>
      <c r="O225" s="227">
        <v>3.5</v>
      </c>
      <c r="P225" s="227">
        <v>51.9</v>
      </c>
      <c r="Q225" s="227"/>
      <c r="R225" s="227"/>
      <c r="S225" s="227"/>
      <c r="T225" s="227"/>
      <c r="U225" s="3" t="str">
        <f t="shared" si="1"/>
        <v>#REF!</v>
      </c>
      <c r="V225" s="227"/>
      <c r="W225" s="227"/>
      <c r="X225" s="227"/>
      <c r="Y225" s="227"/>
      <c r="Z225" s="227"/>
    </row>
    <row r="226" ht="12.0" customHeight="1">
      <c r="A226" s="227">
        <v>219.0</v>
      </c>
      <c r="B226" s="227" t="s">
        <v>982</v>
      </c>
      <c r="C226" s="227" t="s">
        <v>90</v>
      </c>
      <c r="D226" s="227" t="s">
        <v>61</v>
      </c>
      <c r="E226" s="227">
        <v>16.0</v>
      </c>
      <c r="F226" s="227">
        <v>0.0</v>
      </c>
      <c r="G226" s="227">
        <v>0.0</v>
      </c>
      <c r="H226" s="227">
        <v>0.0</v>
      </c>
      <c r="I226" s="227">
        <v>0.0</v>
      </c>
      <c r="J226" s="227">
        <v>0.0</v>
      </c>
      <c r="K226" s="227">
        <v>39.0</v>
      </c>
      <c r="L226" s="227">
        <v>338.0</v>
      </c>
      <c r="M226" s="227">
        <v>3.0</v>
      </c>
      <c r="N226" s="227">
        <v>0.0</v>
      </c>
      <c r="O226" s="227">
        <v>3.2</v>
      </c>
      <c r="P226" s="227">
        <v>51.8</v>
      </c>
      <c r="Q226" s="227"/>
      <c r="R226" s="227"/>
      <c r="S226" s="227"/>
      <c r="T226" s="227"/>
      <c r="U226" s="3" t="str">
        <f t="shared" si="1"/>
        <v>#REF!</v>
      </c>
      <c r="V226" s="227"/>
      <c r="W226" s="227"/>
      <c r="X226" s="227"/>
      <c r="Y226" s="227"/>
      <c r="Z226" s="227"/>
    </row>
    <row r="227" ht="12.0" customHeight="1">
      <c r="A227" s="227">
        <v>220.0</v>
      </c>
      <c r="B227" s="227" t="s">
        <v>5894</v>
      </c>
      <c r="C227" s="227" t="s">
        <v>66</v>
      </c>
      <c r="D227" s="227" t="s">
        <v>34</v>
      </c>
      <c r="E227" s="227">
        <v>15.0</v>
      </c>
      <c r="F227" s="227">
        <v>0.0</v>
      </c>
      <c r="G227" s="227">
        <v>0.0</v>
      </c>
      <c r="H227" s="227">
        <v>0.0</v>
      </c>
      <c r="I227" s="227">
        <v>0.0</v>
      </c>
      <c r="J227" s="227">
        <v>0.0</v>
      </c>
      <c r="K227" s="227">
        <v>36.0</v>
      </c>
      <c r="L227" s="227">
        <v>392.0</v>
      </c>
      <c r="M227" s="227">
        <v>2.0</v>
      </c>
      <c r="N227" s="227">
        <v>0.0</v>
      </c>
      <c r="O227" s="227">
        <v>3.4</v>
      </c>
      <c r="P227" s="227">
        <v>51.2</v>
      </c>
      <c r="Q227" s="227"/>
      <c r="R227" s="227"/>
      <c r="S227" s="227"/>
      <c r="T227" s="227"/>
      <c r="U227" s="3" t="str">
        <f t="shared" si="1"/>
        <v>#REF!</v>
      </c>
      <c r="V227" s="227"/>
      <c r="W227" s="227"/>
      <c r="X227" s="227"/>
      <c r="Y227" s="227"/>
      <c r="Z227" s="227"/>
    </row>
    <row r="228" ht="12.0" customHeight="1">
      <c r="A228" s="227">
        <v>221.0</v>
      </c>
      <c r="B228" s="227" t="s">
        <v>2710</v>
      </c>
      <c r="C228" s="227" t="s">
        <v>68</v>
      </c>
      <c r="D228" s="227" t="s">
        <v>61</v>
      </c>
      <c r="E228" s="227">
        <v>16.0</v>
      </c>
      <c r="F228" s="227">
        <v>0.0</v>
      </c>
      <c r="G228" s="227">
        <v>0.0</v>
      </c>
      <c r="H228" s="227">
        <v>0.0</v>
      </c>
      <c r="I228" s="227">
        <v>0.0</v>
      </c>
      <c r="J228" s="227">
        <v>0.0</v>
      </c>
      <c r="K228" s="227">
        <v>37.0</v>
      </c>
      <c r="L228" s="227">
        <v>391.0</v>
      </c>
      <c r="M228" s="227">
        <v>2.0</v>
      </c>
      <c r="N228" s="227">
        <v>0.0</v>
      </c>
      <c r="O228" s="227">
        <v>3.2</v>
      </c>
      <c r="P228" s="227">
        <v>51.1</v>
      </c>
      <c r="Q228" s="227"/>
      <c r="R228" s="227"/>
      <c r="S228" s="227"/>
      <c r="T228" s="227"/>
      <c r="U228" s="3" t="str">
        <f t="shared" si="1"/>
        <v>#REF!</v>
      </c>
      <c r="V228" s="227"/>
      <c r="W228" s="227"/>
      <c r="X228" s="227"/>
      <c r="Y228" s="227"/>
      <c r="Z228" s="227"/>
    </row>
    <row r="229" ht="12.0" customHeight="1">
      <c r="A229" s="227">
        <v>222.0</v>
      </c>
      <c r="B229" s="227" t="s">
        <v>2607</v>
      </c>
      <c r="C229" s="227" t="s">
        <v>64</v>
      </c>
      <c r="D229" s="227" t="s">
        <v>61</v>
      </c>
      <c r="E229" s="227">
        <v>16.0</v>
      </c>
      <c r="F229" s="227">
        <v>0.0</v>
      </c>
      <c r="G229" s="227">
        <v>0.0</v>
      </c>
      <c r="H229" s="227">
        <v>0.0</v>
      </c>
      <c r="I229" s="227">
        <v>0.0</v>
      </c>
      <c r="J229" s="227">
        <v>0.0</v>
      </c>
      <c r="K229" s="227">
        <v>29.0</v>
      </c>
      <c r="L229" s="227">
        <v>350.0</v>
      </c>
      <c r="M229" s="227">
        <v>3.0</v>
      </c>
      <c r="N229" s="227">
        <v>1.0</v>
      </c>
      <c r="O229" s="227">
        <v>3.2</v>
      </c>
      <c r="P229" s="227">
        <v>51.0</v>
      </c>
      <c r="Q229" s="227"/>
      <c r="R229" s="227"/>
      <c r="S229" s="227"/>
      <c r="T229" s="227"/>
      <c r="U229" s="3" t="str">
        <f t="shared" si="1"/>
        <v>#REF!</v>
      </c>
      <c r="V229" s="227"/>
      <c r="W229" s="227"/>
      <c r="X229" s="227"/>
      <c r="Y229" s="227"/>
      <c r="Z229" s="227"/>
    </row>
    <row r="230" ht="12.0" customHeight="1">
      <c r="A230" s="227">
        <v>223.0</v>
      </c>
      <c r="B230" s="227" t="s">
        <v>447</v>
      </c>
      <c r="C230" s="227" t="s">
        <v>47</v>
      </c>
      <c r="D230" s="227" t="s">
        <v>34</v>
      </c>
      <c r="E230" s="227">
        <v>16.0</v>
      </c>
      <c r="F230" s="227">
        <v>0.0</v>
      </c>
      <c r="G230" s="227">
        <v>0.0</v>
      </c>
      <c r="H230" s="227">
        <v>0.0</v>
      </c>
      <c r="I230" s="227">
        <v>50.0</v>
      </c>
      <c r="J230" s="227">
        <v>1.0</v>
      </c>
      <c r="K230" s="227">
        <v>31.0</v>
      </c>
      <c r="L230" s="227">
        <v>279.0</v>
      </c>
      <c r="M230" s="227">
        <v>2.0</v>
      </c>
      <c r="N230" s="227">
        <v>0.0</v>
      </c>
      <c r="O230" s="227">
        <v>3.2</v>
      </c>
      <c r="P230" s="227">
        <v>50.9</v>
      </c>
      <c r="Q230" s="227"/>
      <c r="R230" s="227"/>
      <c r="S230" s="227"/>
      <c r="T230" s="227"/>
      <c r="U230" s="3" t="str">
        <f t="shared" si="1"/>
        <v>#REF!</v>
      </c>
      <c r="V230" s="227"/>
      <c r="W230" s="227"/>
      <c r="X230" s="227"/>
      <c r="Y230" s="227"/>
      <c r="Z230" s="227"/>
    </row>
    <row r="231" ht="12.0" customHeight="1">
      <c r="A231" s="227">
        <v>224.0</v>
      </c>
      <c r="B231" s="227" t="s">
        <v>5895</v>
      </c>
      <c r="C231" s="227" t="s">
        <v>41</v>
      </c>
      <c r="D231" s="227" t="s">
        <v>34</v>
      </c>
      <c r="E231" s="227">
        <v>16.0</v>
      </c>
      <c r="F231" s="227">
        <v>0.0</v>
      </c>
      <c r="G231" s="227">
        <v>0.0</v>
      </c>
      <c r="H231" s="227">
        <v>0.0</v>
      </c>
      <c r="I231" s="227">
        <v>0.0</v>
      </c>
      <c r="J231" s="227">
        <v>0.0</v>
      </c>
      <c r="K231" s="227">
        <v>33.0</v>
      </c>
      <c r="L231" s="227">
        <v>324.0</v>
      </c>
      <c r="M231" s="227">
        <v>3.0</v>
      </c>
      <c r="N231" s="227">
        <v>0.0</v>
      </c>
      <c r="O231" s="227">
        <v>3.2</v>
      </c>
      <c r="P231" s="227">
        <v>50.4</v>
      </c>
      <c r="Q231" s="227"/>
      <c r="R231" s="227"/>
      <c r="S231" s="227"/>
      <c r="T231" s="227"/>
      <c r="U231" s="3" t="str">
        <f t="shared" si="1"/>
        <v>#REF!</v>
      </c>
      <c r="V231" s="227"/>
      <c r="W231" s="227"/>
      <c r="X231" s="227"/>
      <c r="Y231" s="227"/>
      <c r="Z231" s="227"/>
    </row>
    <row r="232" ht="12.0" customHeight="1">
      <c r="A232" s="227">
        <v>225.0</v>
      </c>
      <c r="B232" s="227" t="s">
        <v>2526</v>
      </c>
      <c r="C232" s="227" t="s">
        <v>107</v>
      </c>
      <c r="D232" s="227" t="s">
        <v>17</v>
      </c>
      <c r="E232" s="227">
        <v>14.0</v>
      </c>
      <c r="F232" s="227">
        <v>0.0</v>
      </c>
      <c r="G232" s="227">
        <v>0.0</v>
      </c>
      <c r="H232" s="227">
        <v>0.0</v>
      </c>
      <c r="I232" s="227">
        <v>420.0</v>
      </c>
      <c r="J232" s="227">
        <v>1.0</v>
      </c>
      <c r="K232" s="227">
        <v>12.0</v>
      </c>
      <c r="L232" s="227">
        <v>40.0</v>
      </c>
      <c r="M232" s="227">
        <v>0.0</v>
      </c>
      <c r="N232" s="227">
        <v>1.0</v>
      </c>
      <c r="O232" s="227">
        <v>3.6</v>
      </c>
      <c r="P232" s="227">
        <v>50.0</v>
      </c>
      <c r="Q232" s="227"/>
      <c r="R232" s="227"/>
      <c r="S232" s="227"/>
      <c r="T232" s="227"/>
      <c r="U232" s="3" t="str">
        <f t="shared" si="1"/>
        <v>#REF!</v>
      </c>
      <c r="V232" s="227"/>
      <c r="W232" s="227"/>
      <c r="X232" s="227"/>
      <c r="Y232" s="227"/>
      <c r="Z232" s="227"/>
    </row>
    <row r="233" ht="12.0" customHeight="1">
      <c r="A233" s="227">
        <v>226.0</v>
      </c>
      <c r="B233" s="227" t="s">
        <v>2989</v>
      </c>
      <c r="C233" s="227" t="s">
        <v>117</v>
      </c>
      <c r="D233" s="227" t="s">
        <v>61</v>
      </c>
      <c r="E233" s="227">
        <v>14.0</v>
      </c>
      <c r="F233" s="227">
        <v>0.0</v>
      </c>
      <c r="G233" s="227">
        <v>0.0</v>
      </c>
      <c r="H233" s="227">
        <v>0.0</v>
      </c>
      <c r="I233" s="227">
        <v>0.0</v>
      </c>
      <c r="J233" s="227">
        <v>0.0</v>
      </c>
      <c r="K233" s="227">
        <v>26.0</v>
      </c>
      <c r="L233" s="227">
        <v>256.0</v>
      </c>
      <c r="M233" s="227">
        <v>4.0</v>
      </c>
      <c r="N233" s="227">
        <v>0.0</v>
      </c>
      <c r="O233" s="227">
        <v>3.5</v>
      </c>
      <c r="P233" s="227">
        <v>49.6</v>
      </c>
      <c r="Q233" s="227"/>
      <c r="R233" s="227"/>
      <c r="S233" s="227"/>
      <c r="T233" s="227"/>
      <c r="U233" s="3" t="str">
        <f t="shared" si="1"/>
        <v>#REF!</v>
      </c>
      <c r="V233" s="227"/>
      <c r="W233" s="227"/>
      <c r="X233" s="227"/>
      <c r="Y233" s="227"/>
      <c r="Z233" s="227"/>
    </row>
    <row r="234" ht="12.0" customHeight="1">
      <c r="A234" s="227">
        <v>227.0</v>
      </c>
      <c r="B234" s="227" t="s">
        <v>5896</v>
      </c>
      <c r="C234" s="227" t="s">
        <v>83</v>
      </c>
      <c r="D234" s="227" t="s">
        <v>34</v>
      </c>
      <c r="E234" s="227">
        <v>9.0</v>
      </c>
      <c r="F234" s="227">
        <v>0.0</v>
      </c>
      <c r="G234" s="227">
        <v>0.0</v>
      </c>
      <c r="H234" s="227">
        <v>0.0</v>
      </c>
      <c r="I234" s="227">
        <v>0.0</v>
      </c>
      <c r="J234" s="227">
        <v>0.0</v>
      </c>
      <c r="K234" s="227">
        <v>33.0</v>
      </c>
      <c r="L234" s="227">
        <v>369.0</v>
      </c>
      <c r="M234" s="227">
        <v>2.0</v>
      </c>
      <c r="N234" s="227">
        <v>0.0</v>
      </c>
      <c r="O234" s="227">
        <v>5.4</v>
      </c>
      <c r="P234" s="227">
        <v>48.9</v>
      </c>
      <c r="Q234" s="227"/>
      <c r="R234" s="227"/>
      <c r="S234" s="227"/>
      <c r="T234" s="227"/>
      <c r="U234" s="3" t="str">
        <f t="shared" si="1"/>
        <v>#REF!</v>
      </c>
      <c r="V234" s="227"/>
      <c r="W234" s="227"/>
      <c r="X234" s="227"/>
      <c r="Y234" s="227"/>
      <c r="Z234" s="227"/>
    </row>
    <row r="235" ht="12.0" customHeight="1">
      <c r="A235" s="227">
        <v>228.0</v>
      </c>
      <c r="B235" s="227" t="s">
        <v>4753</v>
      </c>
      <c r="C235" s="227" t="s">
        <v>18</v>
      </c>
      <c r="D235" s="227" t="s">
        <v>17</v>
      </c>
      <c r="E235" s="227">
        <v>16.0</v>
      </c>
      <c r="F235" s="227">
        <v>0.0</v>
      </c>
      <c r="G235" s="227">
        <v>0.0</v>
      </c>
      <c r="H235" s="227">
        <v>0.0</v>
      </c>
      <c r="I235" s="227">
        <v>265.0</v>
      </c>
      <c r="J235" s="227">
        <v>0.0</v>
      </c>
      <c r="K235" s="227">
        <v>25.0</v>
      </c>
      <c r="L235" s="227">
        <v>226.0</v>
      </c>
      <c r="M235" s="227">
        <v>0.0</v>
      </c>
      <c r="N235" s="227">
        <v>1.0</v>
      </c>
      <c r="O235" s="227">
        <v>2.9</v>
      </c>
      <c r="P235" s="227">
        <v>47.1</v>
      </c>
      <c r="Q235" s="227"/>
      <c r="R235" s="227"/>
      <c r="S235" s="227"/>
      <c r="T235" s="227"/>
      <c r="U235" s="3" t="str">
        <f t="shared" si="1"/>
        <v>#REF!</v>
      </c>
      <c r="V235" s="227"/>
      <c r="W235" s="227"/>
      <c r="X235" s="227"/>
      <c r="Y235" s="227"/>
      <c r="Z235" s="227"/>
    </row>
    <row r="236" ht="12.0" customHeight="1">
      <c r="A236" s="227">
        <v>229.0</v>
      </c>
      <c r="B236" s="227" t="s">
        <v>3464</v>
      </c>
      <c r="C236" s="227" t="s">
        <v>58</v>
      </c>
      <c r="D236" s="227" t="s">
        <v>34</v>
      </c>
      <c r="E236" s="227">
        <v>14.0</v>
      </c>
      <c r="F236" s="227">
        <v>0.0</v>
      </c>
      <c r="G236" s="227">
        <v>0.0</v>
      </c>
      <c r="H236" s="227">
        <v>0.0</v>
      </c>
      <c r="I236" s="227">
        <v>9.0</v>
      </c>
      <c r="J236" s="227">
        <v>0.0</v>
      </c>
      <c r="K236" s="227">
        <v>23.0</v>
      </c>
      <c r="L236" s="227">
        <v>341.0</v>
      </c>
      <c r="M236" s="227">
        <v>2.0</v>
      </c>
      <c r="N236" s="227">
        <v>0.0</v>
      </c>
      <c r="O236" s="227">
        <v>3.4</v>
      </c>
      <c r="P236" s="227">
        <v>47.0</v>
      </c>
      <c r="Q236" s="227"/>
      <c r="R236" s="227"/>
      <c r="S236" s="227"/>
      <c r="T236" s="227"/>
      <c r="U236" s="3" t="str">
        <f t="shared" si="1"/>
        <v>#REF!</v>
      </c>
      <c r="V236" s="227"/>
      <c r="W236" s="227"/>
      <c r="X236" s="227"/>
      <c r="Y236" s="227"/>
      <c r="Z236" s="227"/>
    </row>
    <row r="237" ht="12.0" customHeight="1">
      <c r="A237" s="227">
        <v>230.0</v>
      </c>
      <c r="B237" s="227" t="s">
        <v>4693</v>
      </c>
      <c r="C237" s="227" t="s">
        <v>83</v>
      </c>
      <c r="D237" s="227" t="s">
        <v>75</v>
      </c>
      <c r="E237" s="227">
        <v>5.0</v>
      </c>
      <c r="F237" s="227">
        <v>1059.0</v>
      </c>
      <c r="G237" s="227">
        <v>4.0</v>
      </c>
      <c r="H237" s="227">
        <v>5.0</v>
      </c>
      <c r="I237" s="227">
        <v>24.0</v>
      </c>
      <c r="J237" s="227">
        <v>0.0</v>
      </c>
      <c r="K237" s="227">
        <v>0.0</v>
      </c>
      <c r="L237" s="227">
        <v>0.0</v>
      </c>
      <c r="M237" s="227">
        <v>0.0</v>
      </c>
      <c r="N237" s="227">
        <v>2.0</v>
      </c>
      <c r="O237" s="227">
        <v>9.4</v>
      </c>
      <c r="P237" s="227">
        <v>46.76</v>
      </c>
      <c r="Q237" s="227"/>
      <c r="R237" s="227"/>
      <c r="S237" s="227"/>
      <c r="T237" s="227"/>
      <c r="U237" s="3" t="str">
        <f t="shared" si="1"/>
        <v>#REF!</v>
      </c>
      <c r="V237" s="227"/>
      <c r="W237" s="227"/>
      <c r="X237" s="227"/>
      <c r="Y237" s="227"/>
      <c r="Z237" s="227"/>
    </row>
    <row r="238" ht="12.0" customHeight="1">
      <c r="A238" s="227">
        <v>231.0</v>
      </c>
      <c r="B238" s="227" t="s">
        <v>314</v>
      </c>
      <c r="C238" s="227" t="s">
        <v>140</v>
      </c>
      <c r="D238" s="227" t="s">
        <v>34</v>
      </c>
      <c r="E238" s="227">
        <v>12.0</v>
      </c>
      <c r="F238" s="227">
        <v>0.0</v>
      </c>
      <c r="G238" s="227">
        <v>0.0</v>
      </c>
      <c r="H238" s="227">
        <v>0.0</v>
      </c>
      <c r="I238" s="227">
        <v>0.0</v>
      </c>
      <c r="J238" s="227">
        <v>0.0</v>
      </c>
      <c r="K238" s="227">
        <v>23.0</v>
      </c>
      <c r="L238" s="227">
        <v>243.0</v>
      </c>
      <c r="M238" s="227">
        <v>4.0</v>
      </c>
      <c r="N238" s="227">
        <v>1.0</v>
      </c>
      <c r="O238" s="227">
        <v>3.9</v>
      </c>
      <c r="P238" s="227">
        <v>46.3</v>
      </c>
      <c r="Q238" s="227"/>
      <c r="R238" s="227"/>
      <c r="S238" s="227"/>
      <c r="T238" s="227"/>
      <c r="U238" s="3" t="str">
        <f t="shared" si="1"/>
        <v>#REF!</v>
      </c>
      <c r="V238" s="227"/>
      <c r="W238" s="227"/>
      <c r="X238" s="227"/>
      <c r="Y238" s="227"/>
      <c r="Z238" s="227"/>
    </row>
    <row r="239" ht="12.0" customHeight="1">
      <c r="A239" s="227">
        <v>232.0</v>
      </c>
      <c r="B239" s="227" t="s">
        <v>3230</v>
      </c>
      <c r="C239" s="227" t="s">
        <v>31</v>
      </c>
      <c r="D239" s="227" t="s">
        <v>34</v>
      </c>
      <c r="E239" s="227">
        <v>16.0</v>
      </c>
      <c r="F239" s="227">
        <v>0.0</v>
      </c>
      <c r="G239" s="227">
        <v>0.0</v>
      </c>
      <c r="H239" s="227">
        <v>0.0</v>
      </c>
      <c r="I239" s="227">
        <v>0.0</v>
      </c>
      <c r="J239" s="227">
        <v>0.0</v>
      </c>
      <c r="K239" s="227">
        <v>26.0</v>
      </c>
      <c r="L239" s="227">
        <v>281.0</v>
      </c>
      <c r="M239" s="227">
        <v>3.0</v>
      </c>
      <c r="N239" s="227">
        <v>0.0</v>
      </c>
      <c r="O239" s="227">
        <v>2.9</v>
      </c>
      <c r="P239" s="227">
        <v>46.1</v>
      </c>
      <c r="Q239" s="227"/>
      <c r="R239" s="227"/>
      <c r="S239" s="227"/>
      <c r="T239" s="227"/>
      <c r="U239" s="3" t="str">
        <f t="shared" si="1"/>
        <v>#REF!</v>
      </c>
      <c r="V239" s="227"/>
      <c r="W239" s="227"/>
      <c r="X239" s="227"/>
      <c r="Y239" s="227"/>
      <c r="Z239" s="227"/>
    </row>
    <row r="240" ht="12.0" customHeight="1">
      <c r="A240" s="227">
        <v>233.0</v>
      </c>
      <c r="B240" s="227" t="s">
        <v>3183</v>
      </c>
      <c r="C240" s="227" t="s">
        <v>20</v>
      </c>
      <c r="D240" s="227" t="s">
        <v>61</v>
      </c>
      <c r="E240" s="227">
        <v>16.0</v>
      </c>
      <c r="F240" s="227">
        <v>0.0</v>
      </c>
      <c r="G240" s="227">
        <v>0.0</v>
      </c>
      <c r="H240" s="227">
        <v>0.0</v>
      </c>
      <c r="I240" s="227">
        <v>0.0</v>
      </c>
      <c r="J240" s="227">
        <v>0.0</v>
      </c>
      <c r="K240" s="227">
        <v>48.0</v>
      </c>
      <c r="L240" s="227">
        <v>395.0</v>
      </c>
      <c r="M240" s="227">
        <v>1.0</v>
      </c>
      <c r="N240" s="227">
        <v>0.0</v>
      </c>
      <c r="O240" s="227">
        <v>2.8</v>
      </c>
      <c r="P240" s="227">
        <v>45.5</v>
      </c>
      <c r="Q240" s="227"/>
      <c r="R240" s="227"/>
      <c r="S240" s="227"/>
      <c r="T240" s="227"/>
      <c r="U240" s="3" t="str">
        <f t="shared" si="1"/>
        <v>#REF!</v>
      </c>
      <c r="V240" s="227"/>
      <c r="W240" s="227"/>
      <c r="X240" s="227"/>
      <c r="Y240" s="227"/>
      <c r="Z240" s="227"/>
    </row>
    <row r="241" ht="12.0" customHeight="1">
      <c r="A241" s="227">
        <v>234.0</v>
      </c>
      <c r="B241" s="227" t="s">
        <v>1343</v>
      </c>
      <c r="C241" s="227" t="s">
        <v>50</v>
      </c>
      <c r="D241" s="227" t="s">
        <v>3651</v>
      </c>
      <c r="E241" s="227">
        <v>16.0</v>
      </c>
      <c r="F241" s="227">
        <v>0.0</v>
      </c>
      <c r="G241" s="227">
        <v>0.0</v>
      </c>
      <c r="H241" s="227">
        <v>0.0</v>
      </c>
      <c r="I241" s="227">
        <v>47.0</v>
      </c>
      <c r="J241" s="227">
        <v>2.0</v>
      </c>
      <c r="K241" s="227">
        <v>12.0</v>
      </c>
      <c r="L241" s="227">
        <v>227.0</v>
      </c>
      <c r="M241" s="227">
        <v>1.0</v>
      </c>
      <c r="N241" s="227">
        <v>0.0</v>
      </c>
      <c r="O241" s="227">
        <v>2.8</v>
      </c>
      <c r="P241" s="227">
        <v>45.4</v>
      </c>
      <c r="Q241" s="227"/>
      <c r="R241" s="227"/>
      <c r="S241" s="227"/>
      <c r="T241" s="227"/>
      <c r="U241" s="3" t="str">
        <f t="shared" si="1"/>
        <v>#REF!</v>
      </c>
      <c r="V241" s="227"/>
      <c r="W241" s="227"/>
      <c r="X241" s="227"/>
      <c r="Y241" s="227"/>
      <c r="Z241" s="227"/>
    </row>
    <row r="242" ht="12.0" customHeight="1">
      <c r="A242" s="227">
        <v>235.0</v>
      </c>
      <c r="B242" s="227" t="s">
        <v>177</v>
      </c>
      <c r="C242" s="227" t="s">
        <v>53</v>
      </c>
      <c r="D242" s="227" t="s">
        <v>61</v>
      </c>
      <c r="E242" s="227">
        <v>14.0</v>
      </c>
      <c r="F242" s="227">
        <v>0.0</v>
      </c>
      <c r="G242" s="227">
        <v>0.0</v>
      </c>
      <c r="H242" s="227">
        <v>0.0</v>
      </c>
      <c r="I242" s="227">
        <v>0.0</v>
      </c>
      <c r="J242" s="227">
        <v>0.0</v>
      </c>
      <c r="K242" s="227">
        <v>19.0</v>
      </c>
      <c r="L242" s="227">
        <v>271.0</v>
      </c>
      <c r="M242" s="227">
        <v>3.0</v>
      </c>
      <c r="N242" s="227">
        <v>0.0</v>
      </c>
      <c r="O242" s="227">
        <v>3.2</v>
      </c>
      <c r="P242" s="227">
        <v>45.1</v>
      </c>
      <c r="Q242" s="227"/>
      <c r="R242" s="227"/>
      <c r="S242" s="227"/>
      <c r="T242" s="227"/>
      <c r="U242" s="3" t="str">
        <f t="shared" si="1"/>
        <v>#REF!</v>
      </c>
      <c r="V242" s="227"/>
      <c r="W242" s="227"/>
      <c r="X242" s="227"/>
      <c r="Y242" s="227"/>
      <c r="Z242" s="227"/>
    </row>
    <row r="243" ht="12.0" customHeight="1">
      <c r="A243" s="227">
        <v>236.0</v>
      </c>
      <c r="B243" s="227" t="s">
        <v>2457</v>
      </c>
      <c r="C243" s="227" t="s">
        <v>64</v>
      </c>
      <c r="D243" s="227" t="s">
        <v>34</v>
      </c>
      <c r="E243" s="227">
        <v>12.0</v>
      </c>
      <c r="F243" s="227">
        <v>0.0</v>
      </c>
      <c r="G243" s="227">
        <v>0.0</v>
      </c>
      <c r="H243" s="227">
        <v>0.0</v>
      </c>
      <c r="I243" s="227">
        <v>0.0</v>
      </c>
      <c r="J243" s="227">
        <v>0.0</v>
      </c>
      <c r="K243" s="227">
        <v>20.0</v>
      </c>
      <c r="L243" s="227">
        <v>267.0</v>
      </c>
      <c r="M243" s="227">
        <v>3.0</v>
      </c>
      <c r="N243" s="227">
        <v>0.0</v>
      </c>
      <c r="O243" s="227">
        <v>3.7</v>
      </c>
      <c r="P243" s="227">
        <v>44.7</v>
      </c>
      <c r="Q243" s="227"/>
      <c r="R243" s="227"/>
      <c r="S243" s="227"/>
      <c r="T243" s="227"/>
      <c r="U243" s="3" t="str">
        <f t="shared" si="1"/>
        <v>#REF!</v>
      </c>
      <c r="V243" s="227"/>
      <c r="W243" s="227"/>
      <c r="X243" s="227"/>
      <c r="Y243" s="227"/>
      <c r="Z243" s="227"/>
    </row>
    <row r="244" ht="12.0" customHeight="1">
      <c r="A244" s="227">
        <v>237.0</v>
      </c>
      <c r="B244" s="227" t="s">
        <v>3197</v>
      </c>
      <c r="C244" s="227" t="s">
        <v>53</v>
      </c>
      <c r="D244" s="227" t="s">
        <v>34</v>
      </c>
      <c r="E244" s="227">
        <v>16.0</v>
      </c>
      <c r="F244" s="227">
        <v>0.0</v>
      </c>
      <c r="G244" s="227">
        <v>0.0</v>
      </c>
      <c r="H244" s="227">
        <v>0.0</v>
      </c>
      <c r="I244" s="227">
        <v>0.0</v>
      </c>
      <c r="J244" s="227">
        <v>0.0</v>
      </c>
      <c r="K244" s="227">
        <v>20.0</v>
      </c>
      <c r="L244" s="227">
        <v>323.0</v>
      </c>
      <c r="M244" s="227">
        <v>2.0</v>
      </c>
      <c r="N244" s="227">
        <v>0.0</v>
      </c>
      <c r="O244" s="227">
        <v>2.8</v>
      </c>
      <c r="P244" s="227">
        <v>44.3</v>
      </c>
      <c r="Q244" s="227"/>
      <c r="R244" s="227"/>
      <c r="S244" s="227"/>
      <c r="T244" s="227"/>
      <c r="U244" s="3" t="str">
        <f t="shared" si="1"/>
        <v>#REF!</v>
      </c>
      <c r="V244" s="227"/>
      <c r="W244" s="227"/>
      <c r="X244" s="227"/>
      <c r="Y244" s="227"/>
      <c r="Z244" s="227"/>
    </row>
    <row r="245" ht="12.0" customHeight="1">
      <c r="A245" s="227">
        <v>237.0</v>
      </c>
      <c r="B245" s="227" t="s">
        <v>2798</v>
      </c>
      <c r="C245" s="227" t="s">
        <v>53</v>
      </c>
      <c r="D245" s="227" t="s">
        <v>34</v>
      </c>
      <c r="E245" s="227">
        <v>16.0</v>
      </c>
      <c r="F245" s="227">
        <v>0.0</v>
      </c>
      <c r="G245" s="227">
        <v>0.0</v>
      </c>
      <c r="H245" s="227">
        <v>0.0</v>
      </c>
      <c r="I245" s="227">
        <v>0.0</v>
      </c>
      <c r="J245" s="227">
        <v>0.0</v>
      </c>
      <c r="K245" s="227">
        <v>21.0</v>
      </c>
      <c r="L245" s="227">
        <v>203.0</v>
      </c>
      <c r="M245" s="227">
        <v>4.0</v>
      </c>
      <c r="N245" s="227">
        <v>0.0</v>
      </c>
      <c r="O245" s="227">
        <v>2.8</v>
      </c>
      <c r="P245" s="227">
        <v>44.3</v>
      </c>
      <c r="Q245" s="227"/>
      <c r="R245" s="227"/>
      <c r="S245" s="227"/>
      <c r="T245" s="227"/>
      <c r="U245" s="3" t="str">
        <f t="shared" si="1"/>
        <v>#REF!</v>
      </c>
      <c r="V245" s="227"/>
      <c r="W245" s="227"/>
      <c r="X245" s="227"/>
      <c r="Y245" s="227"/>
      <c r="Z245" s="227"/>
    </row>
    <row r="246" ht="12.0" customHeight="1">
      <c r="A246" s="227">
        <v>239.0</v>
      </c>
      <c r="B246" s="227" t="s">
        <v>2384</v>
      </c>
      <c r="C246" s="227" t="s">
        <v>85</v>
      </c>
      <c r="D246" s="227" t="s">
        <v>17</v>
      </c>
      <c r="E246" s="227">
        <v>6.0</v>
      </c>
      <c r="F246" s="227">
        <v>0.0</v>
      </c>
      <c r="G246" s="227">
        <v>0.0</v>
      </c>
      <c r="H246" s="227">
        <v>0.0</v>
      </c>
      <c r="I246" s="227">
        <v>172.0</v>
      </c>
      <c r="J246" s="227">
        <v>1.0</v>
      </c>
      <c r="K246" s="227">
        <v>17.0</v>
      </c>
      <c r="L246" s="227">
        <v>208.0</v>
      </c>
      <c r="M246" s="227">
        <v>0.0</v>
      </c>
      <c r="N246" s="227">
        <v>0.0</v>
      </c>
      <c r="O246" s="227">
        <v>7.3</v>
      </c>
      <c r="P246" s="227">
        <v>44.0</v>
      </c>
      <c r="Q246" s="227"/>
      <c r="R246" s="227"/>
      <c r="S246" s="227"/>
      <c r="T246" s="227"/>
      <c r="U246" s="3" t="str">
        <f t="shared" si="1"/>
        <v>#REF!</v>
      </c>
      <c r="V246" s="227"/>
      <c r="W246" s="227"/>
      <c r="X246" s="227"/>
      <c r="Y246" s="227"/>
      <c r="Z246" s="227"/>
    </row>
    <row r="247" ht="12.0" customHeight="1">
      <c r="A247" s="227">
        <v>240.0</v>
      </c>
      <c r="B247" s="227" t="s">
        <v>2541</v>
      </c>
      <c r="C247" s="227" t="s">
        <v>58</v>
      </c>
      <c r="D247" s="227" t="s">
        <v>17</v>
      </c>
      <c r="E247" s="227">
        <v>7.0</v>
      </c>
      <c r="F247" s="227">
        <v>0.0</v>
      </c>
      <c r="G247" s="227">
        <v>0.0</v>
      </c>
      <c r="H247" s="227">
        <v>0.0</v>
      </c>
      <c r="I247" s="227">
        <v>149.0</v>
      </c>
      <c r="J247" s="227">
        <v>1.0</v>
      </c>
      <c r="K247" s="227">
        <v>24.0</v>
      </c>
      <c r="L247" s="227">
        <v>190.0</v>
      </c>
      <c r="M247" s="227">
        <v>1.0</v>
      </c>
      <c r="N247" s="227">
        <v>1.0</v>
      </c>
      <c r="O247" s="227">
        <v>6.3</v>
      </c>
      <c r="P247" s="227">
        <v>43.9</v>
      </c>
      <c r="Q247" s="227"/>
      <c r="R247" s="227"/>
      <c r="S247" s="227"/>
      <c r="T247" s="227"/>
      <c r="U247" s="3" t="str">
        <f t="shared" si="1"/>
        <v>#REF!</v>
      </c>
      <c r="V247" s="227"/>
      <c r="W247" s="227"/>
      <c r="X247" s="227"/>
      <c r="Y247" s="227"/>
      <c r="Z247" s="227"/>
    </row>
    <row r="248" ht="12.0" customHeight="1">
      <c r="A248" s="227">
        <v>241.0</v>
      </c>
      <c r="B248" s="227" t="s">
        <v>3382</v>
      </c>
      <c r="C248" s="227" t="s">
        <v>123</v>
      </c>
      <c r="D248" s="227" t="s">
        <v>34</v>
      </c>
      <c r="E248" s="227">
        <v>13.0</v>
      </c>
      <c r="F248" s="227">
        <v>0.0</v>
      </c>
      <c r="G248" s="227">
        <v>0.0</v>
      </c>
      <c r="H248" s="227">
        <v>0.0</v>
      </c>
      <c r="I248" s="227">
        <v>0.0</v>
      </c>
      <c r="J248" s="227">
        <v>0.0</v>
      </c>
      <c r="K248" s="227">
        <v>10.0</v>
      </c>
      <c r="L248" s="227">
        <v>189.0</v>
      </c>
      <c r="M248" s="227">
        <v>4.0</v>
      </c>
      <c r="N248" s="227">
        <v>0.0</v>
      </c>
      <c r="O248" s="227">
        <v>3.3</v>
      </c>
      <c r="P248" s="227">
        <v>42.9</v>
      </c>
      <c r="Q248" s="227"/>
      <c r="R248" s="227"/>
      <c r="S248" s="227"/>
      <c r="T248" s="227"/>
      <c r="U248" s="3" t="str">
        <f t="shared" si="1"/>
        <v>#REF!</v>
      </c>
      <c r="V248" s="227"/>
      <c r="W248" s="227"/>
      <c r="X248" s="227"/>
      <c r="Y248" s="227"/>
      <c r="Z248" s="227"/>
    </row>
    <row r="249" ht="12.0" customHeight="1">
      <c r="A249" s="227">
        <v>242.0</v>
      </c>
      <c r="B249" s="227" t="s">
        <v>157</v>
      </c>
      <c r="C249" s="227" t="s">
        <v>39</v>
      </c>
      <c r="D249" s="227" t="s">
        <v>61</v>
      </c>
      <c r="E249" s="227">
        <v>10.0</v>
      </c>
      <c r="F249" s="227">
        <v>0.0</v>
      </c>
      <c r="G249" s="227">
        <v>0.0</v>
      </c>
      <c r="H249" s="227">
        <v>0.0</v>
      </c>
      <c r="I249" s="227">
        <v>0.0</v>
      </c>
      <c r="J249" s="227">
        <v>0.0</v>
      </c>
      <c r="K249" s="227">
        <v>30.0</v>
      </c>
      <c r="L249" s="227">
        <v>377.0</v>
      </c>
      <c r="M249" s="227">
        <v>1.0</v>
      </c>
      <c r="N249" s="227">
        <v>1.0</v>
      </c>
      <c r="O249" s="227">
        <v>4.2</v>
      </c>
      <c r="P249" s="227">
        <v>41.7</v>
      </c>
      <c r="Q249" s="227"/>
      <c r="R249" s="227"/>
      <c r="S249" s="227"/>
      <c r="T249" s="227"/>
      <c r="U249" s="3" t="str">
        <f t="shared" si="1"/>
        <v>#REF!</v>
      </c>
      <c r="V249" s="227"/>
      <c r="W249" s="227"/>
      <c r="X249" s="227"/>
      <c r="Y249" s="227"/>
      <c r="Z249" s="227"/>
    </row>
    <row r="250" ht="12.0" customHeight="1">
      <c r="A250" s="227">
        <v>243.0</v>
      </c>
      <c r="B250" s="227" t="s">
        <v>5897</v>
      </c>
      <c r="C250" s="227" t="s">
        <v>102</v>
      </c>
      <c r="D250" s="227" t="s">
        <v>17</v>
      </c>
      <c r="E250" s="227">
        <v>9.0</v>
      </c>
      <c r="F250" s="227">
        <v>0.0</v>
      </c>
      <c r="G250" s="227">
        <v>0.0</v>
      </c>
      <c r="H250" s="227">
        <v>0.0</v>
      </c>
      <c r="I250" s="227">
        <v>291.0</v>
      </c>
      <c r="J250" s="227">
        <v>1.0</v>
      </c>
      <c r="K250" s="227">
        <v>20.0</v>
      </c>
      <c r="L250" s="227">
        <v>85.0</v>
      </c>
      <c r="M250" s="227">
        <v>0.0</v>
      </c>
      <c r="N250" s="227">
        <v>1.0</v>
      </c>
      <c r="O250" s="227">
        <v>4.6</v>
      </c>
      <c r="P250" s="227">
        <v>41.6</v>
      </c>
      <c r="Q250" s="227"/>
      <c r="R250" s="227"/>
      <c r="S250" s="227"/>
      <c r="T250" s="227"/>
      <c r="U250" s="3" t="str">
        <f t="shared" si="1"/>
        <v>#REF!</v>
      </c>
      <c r="V250" s="227"/>
      <c r="W250" s="227"/>
      <c r="X250" s="227"/>
      <c r="Y250" s="227"/>
      <c r="Z250" s="227"/>
    </row>
    <row r="251" ht="12.0" customHeight="1">
      <c r="A251" s="227">
        <v>244.0</v>
      </c>
      <c r="B251" s="227" t="s">
        <v>5898</v>
      </c>
      <c r="C251" s="227" t="s">
        <v>64</v>
      </c>
      <c r="D251" s="227" t="s">
        <v>34</v>
      </c>
      <c r="E251" s="227">
        <v>14.0</v>
      </c>
      <c r="F251" s="227">
        <v>0.0</v>
      </c>
      <c r="G251" s="227">
        <v>0.0</v>
      </c>
      <c r="H251" s="227">
        <v>0.0</v>
      </c>
      <c r="I251" s="227">
        <v>0.0</v>
      </c>
      <c r="J251" s="227">
        <v>0.0</v>
      </c>
      <c r="K251" s="227">
        <v>37.0</v>
      </c>
      <c r="L251" s="227">
        <v>408.0</v>
      </c>
      <c r="M251" s="227">
        <v>0.0</v>
      </c>
      <c r="N251" s="227">
        <v>0.0</v>
      </c>
      <c r="O251" s="227">
        <v>2.9</v>
      </c>
      <c r="P251" s="227">
        <v>40.8</v>
      </c>
      <c r="Q251" s="227"/>
      <c r="R251" s="227"/>
      <c r="S251" s="227"/>
      <c r="T251" s="227"/>
      <c r="U251" s="3" t="str">
        <f t="shared" si="1"/>
        <v>#REF!</v>
      </c>
      <c r="V251" s="227"/>
      <c r="W251" s="227"/>
      <c r="X251" s="227"/>
      <c r="Y251" s="227"/>
      <c r="Z251" s="227"/>
    </row>
    <row r="252" ht="12.0" customHeight="1">
      <c r="A252" s="227">
        <v>245.0</v>
      </c>
      <c r="B252" s="227" t="s">
        <v>5899</v>
      </c>
      <c r="C252" s="227" t="s">
        <v>31</v>
      </c>
      <c r="D252" s="227" t="s">
        <v>3651</v>
      </c>
      <c r="E252" s="227">
        <v>16.0</v>
      </c>
      <c r="F252" s="227">
        <v>0.0</v>
      </c>
      <c r="G252" s="227">
        <v>0.0</v>
      </c>
      <c r="H252" s="227">
        <v>0.0</v>
      </c>
      <c r="I252" s="227">
        <v>37.0</v>
      </c>
      <c r="J252" s="227">
        <v>4.0</v>
      </c>
      <c r="K252" s="227">
        <v>16.0</v>
      </c>
      <c r="L252" s="227">
        <v>70.0</v>
      </c>
      <c r="M252" s="227">
        <v>1.0</v>
      </c>
      <c r="N252" s="227">
        <v>0.0</v>
      </c>
      <c r="O252" s="227">
        <v>2.5</v>
      </c>
      <c r="P252" s="227">
        <v>40.7</v>
      </c>
      <c r="Q252" s="227"/>
      <c r="R252" s="227"/>
      <c r="S252" s="227"/>
      <c r="T252" s="227"/>
      <c r="U252" s="3" t="str">
        <f t="shared" si="1"/>
        <v>#REF!</v>
      </c>
      <c r="V252" s="227"/>
      <c r="W252" s="227"/>
      <c r="X252" s="227"/>
      <c r="Y252" s="227"/>
      <c r="Z252" s="227"/>
    </row>
    <row r="253" ht="12.0" customHeight="1">
      <c r="A253" s="227">
        <v>245.0</v>
      </c>
      <c r="B253" s="227" t="s">
        <v>2668</v>
      </c>
      <c r="C253" s="227" t="s">
        <v>66</v>
      </c>
      <c r="D253" s="227" t="s">
        <v>17</v>
      </c>
      <c r="E253" s="227">
        <v>13.0</v>
      </c>
      <c r="F253" s="227">
        <v>0.0</v>
      </c>
      <c r="G253" s="227">
        <v>0.0</v>
      </c>
      <c r="H253" s="227">
        <v>0.0</v>
      </c>
      <c r="I253" s="227">
        <v>312.0</v>
      </c>
      <c r="J253" s="227">
        <v>1.0</v>
      </c>
      <c r="K253" s="227">
        <v>6.0</v>
      </c>
      <c r="L253" s="227">
        <v>55.0</v>
      </c>
      <c r="M253" s="227">
        <v>0.0</v>
      </c>
      <c r="N253" s="227">
        <v>1.0</v>
      </c>
      <c r="O253" s="227">
        <v>3.1</v>
      </c>
      <c r="P253" s="227">
        <v>40.7</v>
      </c>
      <c r="Q253" s="227"/>
      <c r="R253" s="227"/>
      <c r="S253" s="227"/>
      <c r="T253" s="227"/>
      <c r="U253" s="3" t="str">
        <f t="shared" si="1"/>
        <v>#REF!</v>
      </c>
      <c r="V253" s="227"/>
      <c r="W253" s="227"/>
      <c r="X253" s="227"/>
      <c r="Y253" s="227"/>
      <c r="Z253" s="227"/>
    </row>
    <row r="254" ht="12.0" customHeight="1">
      <c r="A254" s="227">
        <v>247.0</v>
      </c>
      <c r="B254" s="227" t="s">
        <v>2417</v>
      </c>
      <c r="C254" s="227" t="s">
        <v>23</v>
      </c>
      <c r="D254" s="227" t="s">
        <v>34</v>
      </c>
      <c r="E254" s="227">
        <v>16.0</v>
      </c>
      <c r="F254" s="227">
        <v>0.0</v>
      </c>
      <c r="G254" s="227">
        <v>0.0</v>
      </c>
      <c r="H254" s="227">
        <v>0.0</v>
      </c>
      <c r="I254" s="227">
        <v>0.0</v>
      </c>
      <c r="J254" s="227">
        <v>0.0</v>
      </c>
      <c r="K254" s="227">
        <v>16.0</v>
      </c>
      <c r="L254" s="227">
        <v>219.0</v>
      </c>
      <c r="M254" s="227">
        <v>3.0</v>
      </c>
      <c r="N254" s="227">
        <v>0.0</v>
      </c>
      <c r="O254" s="227">
        <v>2.5</v>
      </c>
      <c r="P254" s="227">
        <v>39.9</v>
      </c>
      <c r="Q254" s="227"/>
      <c r="R254" s="227"/>
      <c r="S254" s="227"/>
      <c r="T254" s="227"/>
      <c r="U254" s="3" t="str">
        <f t="shared" si="1"/>
        <v>#REF!</v>
      </c>
      <c r="V254" s="227"/>
      <c r="W254" s="227"/>
      <c r="X254" s="227"/>
      <c r="Y254" s="227"/>
      <c r="Z254" s="227"/>
    </row>
    <row r="255" ht="12.0" customHeight="1">
      <c r="A255" s="227">
        <v>247.0</v>
      </c>
      <c r="B255" s="227" t="s">
        <v>5900</v>
      </c>
      <c r="C255" s="227" t="s">
        <v>39</v>
      </c>
      <c r="D255" s="227" t="s">
        <v>17</v>
      </c>
      <c r="E255" s="227">
        <v>9.0</v>
      </c>
      <c r="F255" s="227">
        <v>0.0</v>
      </c>
      <c r="G255" s="227">
        <v>0.0</v>
      </c>
      <c r="H255" s="227">
        <v>0.0</v>
      </c>
      <c r="I255" s="227">
        <v>145.0</v>
      </c>
      <c r="J255" s="227">
        <v>0.0</v>
      </c>
      <c r="K255" s="227">
        <v>19.0</v>
      </c>
      <c r="L255" s="227">
        <v>134.0</v>
      </c>
      <c r="M255" s="227">
        <v>2.0</v>
      </c>
      <c r="N255" s="227">
        <v>0.0</v>
      </c>
      <c r="O255" s="227">
        <v>4.4</v>
      </c>
      <c r="P255" s="227">
        <v>39.9</v>
      </c>
      <c r="Q255" s="227"/>
      <c r="R255" s="227"/>
      <c r="S255" s="227"/>
      <c r="T255" s="227"/>
      <c r="U255" s="3" t="str">
        <f t="shared" si="1"/>
        <v>#REF!</v>
      </c>
      <c r="V255" s="227"/>
      <c r="W255" s="227"/>
      <c r="X255" s="227"/>
      <c r="Y255" s="227"/>
      <c r="Z255" s="227"/>
    </row>
    <row r="256" ht="12.0" customHeight="1">
      <c r="A256" s="227">
        <v>249.0</v>
      </c>
      <c r="B256" s="227" t="s">
        <v>1241</v>
      </c>
      <c r="C256" s="227" t="s">
        <v>39</v>
      </c>
      <c r="D256" s="227" t="s">
        <v>61</v>
      </c>
      <c r="E256" s="227">
        <v>16.0</v>
      </c>
      <c r="F256" s="227">
        <v>0.0</v>
      </c>
      <c r="G256" s="227">
        <v>0.0</v>
      </c>
      <c r="H256" s="227">
        <v>0.0</v>
      </c>
      <c r="I256" s="227">
        <v>0.0</v>
      </c>
      <c r="J256" s="227">
        <v>0.0</v>
      </c>
      <c r="K256" s="227">
        <v>30.0</v>
      </c>
      <c r="L256" s="227">
        <v>271.0</v>
      </c>
      <c r="M256" s="227">
        <v>2.0</v>
      </c>
      <c r="N256" s="227">
        <v>0.0</v>
      </c>
      <c r="O256" s="227">
        <v>2.4</v>
      </c>
      <c r="P256" s="227">
        <v>39.1</v>
      </c>
      <c r="Q256" s="227"/>
      <c r="R256" s="227"/>
      <c r="S256" s="227"/>
      <c r="T256" s="227"/>
      <c r="U256" s="3" t="str">
        <f t="shared" si="1"/>
        <v>#REF!</v>
      </c>
      <c r="V256" s="227"/>
      <c r="W256" s="227"/>
      <c r="X256" s="227"/>
      <c r="Y256" s="227"/>
      <c r="Z256" s="227"/>
    </row>
    <row r="257" ht="12.0" customHeight="1">
      <c r="A257" s="227">
        <v>250.0</v>
      </c>
      <c r="B257" s="227" t="s">
        <v>5901</v>
      </c>
      <c r="C257" s="227" t="s">
        <v>53</v>
      </c>
      <c r="D257" s="227" t="s">
        <v>61</v>
      </c>
      <c r="E257" s="227">
        <v>8.0</v>
      </c>
      <c r="F257" s="227">
        <v>0.0</v>
      </c>
      <c r="G257" s="227">
        <v>0.0</v>
      </c>
      <c r="H257" s="227">
        <v>0.0</v>
      </c>
      <c r="I257" s="227">
        <v>0.0</v>
      </c>
      <c r="J257" s="227">
        <v>0.0</v>
      </c>
      <c r="K257" s="227">
        <v>22.0</v>
      </c>
      <c r="L257" s="227">
        <v>210.0</v>
      </c>
      <c r="M257" s="227">
        <v>3.0</v>
      </c>
      <c r="N257" s="227">
        <v>0.0</v>
      </c>
      <c r="O257" s="227">
        <v>4.9</v>
      </c>
      <c r="P257" s="227">
        <v>39.0</v>
      </c>
      <c r="Q257" s="227"/>
      <c r="R257" s="227"/>
      <c r="S257" s="227"/>
      <c r="T257" s="227"/>
      <c r="U257" s="3" t="str">
        <f t="shared" si="1"/>
        <v>#REF!</v>
      </c>
      <c r="V257" s="227"/>
      <c r="W257" s="227"/>
      <c r="X257" s="227"/>
      <c r="Y257" s="227"/>
      <c r="Z257" s="227"/>
    </row>
    <row r="258" ht="12.0" customHeight="1">
      <c r="A258" s="227">
        <v>251.0</v>
      </c>
      <c r="B258" s="227" t="s">
        <v>2767</v>
      </c>
      <c r="C258" s="227" t="s">
        <v>77</v>
      </c>
      <c r="D258" s="227" t="s">
        <v>34</v>
      </c>
      <c r="E258" s="227">
        <v>16.0</v>
      </c>
      <c r="F258" s="227">
        <v>0.0</v>
      </c>
      <c r="G258" s="227">
        <v>0.0</v>
      </c>
      <c r="H258" s="227">
        <v>0.0</v>
      </c>
      <c r="I258" s="227">
        <v>0.0</v>
      </c>
      <c r="J258" s="227">
        <v>0.0</v>
      </c>
      <c r="K258" s="227">
        <v>29.0</v>
      </c>
      <c r="L258" s="227">
        <v>328.0</v>
      </c>
      <c r="M258" s="227">
        <v>1.0</v>
      </c>
      <c r="N258" s="227">
        <v>0.0</v>
      </c>
      <c r="O258" s="227">
        <v>2.4</v>
      </c>
      <c r="P258" s="227">
        <v>38.8</v>
      </c>
      <c r="Q258" s="227"/>
      <c r="R258" s="227"/>
      <c r="S258" s="227"/>
      <c r="T258" s="227"/>
      <c r="U258" s="3" t="str">
        <f t="shared" si="1"/>
        <v>#REF!</v>
      </c>
      <c r="V258" s="227"/>
      <c r="W258" s="227"/>
      <c r="X258" s="227"/>
      <c r="Y258" s="227"/>
      <c r="Z258" s="227"/>
    </row>
    <row r="259" ht="12.0" customHeight="1">
      <c r="A259" s="227">
        <v>251.0</v>
      </c>
      <c r="B259" s="227" t="s">
        <v>4746</v>
      </c>
      <c r="C259" s="227" t="s">
        <v>39</v>
      </c>
      <c r="D259" s="227" t="s">
        <v>17</v>
      </c>
      <c r="E259" s="227">
        <v>5.0</v>
      </c>
      <c r="F259" s="227">
        <v>0.0</v>
      </c>
      <c r="G259" s="227">
        <v>0.0</v>
      </c>
      <c r="H259" s="227">
        <v>0.0</v>
      </c>
      <c r="I259" s="227">
        <v>360.0</v>
      </c>
      <c r="J259" s="227">
        <v>0.0</v>
      </c>
      <c r="K259" s="227">
        <v>4.0</v>
      </c>
      <c r="L259" s="227">
        <v>28.0</v>
      </c>
      <c r="M259" s="227">
        <v>0.0</v>
      </c>
      <c r="N259" s="227">
        <v>0.0</v>
      </c>
      <c r="O259" s="227">
        <v>7.8</v>
      </c>
      <c r="P259" s="227">
        <v>38.8</v>
      </c>
      <c r="Q259" s="227"/>
      <c r="R259" s="227"/>
      <c r="S259" s="227"/>
      <c r="T259" s="227"/>
      <c r="U259" s="3" t="str">
        <f t="shared" si="1"/>
        <v>#REF!</v>
      </c>
      <c r="V259" s="227"/>
      <c r="W259" s="227"/>
      <c r="X259" s="227"/>
      <c r="Y259" s="227"/>
      <c r="Z259" s="227"/>
    </row>
    <row r="260" ht="12.0" customHeight="1">
      <c r="A260" s="227">
        <v>253.0</v>
      </c>
      <c r="B260" s="227" t="s">
        <v>1369</v>
      </c>
      <c r="C260" s="227" t="s">
        <v>70</v>
      </c>
      <c r="D260" s="227" t="s">
        <v>17</v>
      </c>
      <c r="E260" s="227">
        <v>12.0</v>
      </c>
      <c r="F260" s="227">
        <v>0.0</v>
      </c>
      <c r="G260" s="227">
        <v>0.0</v>
      </c>
      <c r="H260" s="227">
        <v>0.0</v>
      </c>
      <c r="I260" s="227">
        <v>265.0</v>
      </c>
      <c r="J260" s="227">
        <v>1.0</v>
      </c>
      <c r="K260" s="227">
        <v>10.0</v>
      </c>
      <c r="L260" s="227">
        <v>62.0</v>
      </c>
      <c r="M260" s="227">
        <v>0.0</v>
      </c>
      <c r="N260" s="227">
        <v>0.0</v>
      </c>
      <c r="O260" s="227">
        <v>3.2</v>
      </c>
      <c r="P260" s="227">
        <v>38.7</v>
      </c>
      <c r="Q260" s="227"/>
      <c r="R260" s="227"/>
      <c r="S260" s="227"/>
      <c r="T260" s="227"/>
      <c r="U260" s="3" t="str">
        <f t="shared" si="1"/>
        <v>#REF!</v>
      </c>
      <c r="V260" s="227"/>
      <c r="W260" s="227"/>
      <c r="X260" s="227"/>
      <c r="Y260" s="227"/>
      <c r="Z260" s="227"/>
    </row>
    <row r="261" ht="12.0" customHeight="1">
      <c r="A261" s="227">
        <v>253.0</v>
      </c>
      <c r="B261" s="227" t="s">
        <v>383</v>
      </c>
      <c r="C261" s="227" t="s">
        <v>66</v>
      </c>
      <c r="D261" s="227" t="s">
        <v>61</v>
      </c>
      <c r="E261" s="227">
        <v>15.0</v>
      </c>
      <c r="F261" s="227">
        <v>0.0</v>
      </c>
      <c r="G261" s="227">
        <v>0.0</v>
      </c>
      <c r="H261" s="227">
        <v>0.0</v>
      </c>
      <c r="I261" s="227">
        <v>0.0</v>
      </c>
      <c r="J261" s="227">
        <v>0.0</v>
      </c>
      <c r="K261" s="227">
        <v>37.0</v>
      </c>
      <c r="L261" s="227">
        <v>327.0</v>
      </c>
      <c r="M261" s="227">
        <v>1.0</v>
      </c>
      <c r="N261" s="227">
        <v>0.0</v>
      </c>
      <c r="O261" s="227">
        <v>2.6</v>
      </c>
      <c r="P261" s="227">
        <v>38.7</v>
      </c>
      <c r="Q261" s="227"/>
      <c r="R261" s="227"/>
      <c r="S261" s="227"/>
      <c r="T261" s="227"/>
      <c r="U261" s="3" t="str">
        <f t="shared" si="1"/>
        <v>#REF!</v>
      </c>
      <c r="V261" s="227"/>
      <c r="W261" s="227"/>
      <c r="X261" s="227"/>
      <c r="Y261" s="227"/>
      <c r="Z261" s="227"/>
    </row>
    <row r="262" ht="12.0" customHeight="1">
      <c r="A262" s="227">
        <v>255.0</v>
      </c>
      <c r="B262" s="227" t="s">
        <v>1202</v>
      </c>
      <c r="C262" s="227" t="s">
        <v>53</v>
      </c>
      <c r="D262" s="227" t="s">
        <v>61</v>
      </c>
      <c r="E262" s="227">
        <v>16.0</v>
      </c>
      <c r="F262" s="227">
        <v>0.0</v>
      </c>
      <c r="G262" s="227">
        <v>0.0</v>
      </c>
      <c r="H262" s="227">
        <v>0.0</v>
      </c>
      <c r="I262" s="227">
        <v>0.0</v>
      </c>
      <c r="J262" s="227">
        <v>0.0</v>
      </c>
      <c r="K262" s="227">
        <v>13.0</v>
      </c>
      <c r="L262" s="227">
        <v>264.0</v>
      </c>
      <c r="M262" s="227">
        <v>2.0</v>
      </c>
      <c r="N262" s="227">
        <v>0.0</v>
      </c>
      <c r="O262" s="227">
        <v>2.4</v>
      </c>
      <c r="P262" s="227">
        <v>38.4</v>
      </c>
      <c r="Q262" s="227"/>
      <c r="R262" s="227"/>
      <c r="S262" s="227"/>
      <c r="T262" s="227"/>
      <c r="U262" s="3" t="str">
        <f t="shared" si="1"/>
        <v>#REF!</v>
      </c>
      <c r="V262" s="227"/>
      <c r="W262" s="227"/>
      <c r="X262" s="227"/>
      <c r="Y262" s="227"/>
      <c r="Z262" s="227"/>
    </row>
    <row r="263" ht="12.0" customHeight="1">
      <c r="A263" s="227">
        <v>256.0</v>
      </c>
      <c r="B263" s="227" t="s">
        <v>562</v>
      </c>
      <c r="C263" s="227" t="s">
        <v>83</v>
      </c>
      <c r="D263" s="227" t="s">
        <v>34</v>
      </c>
      <c r="E263" s="227">
        <v>16.0</v>
      </c>
      <c r="F263" s="227">
        <v>0.0</v>
      </c>
      <c r="G263" s="227">
        <v>0.0</v>
      </c>
      <c r="H263" s="227">
        <v>0.0</v>
      </c>
      <c r="I263" s="227">
        <v>37.0</v>
      </c>
      <c r="J263" s="227">
        <v>0.0</v>
      </c>
      <c r="K263" s="227">
        <v>19.0</v>
      </c>
      <c r="L263" s="227">
        <v>282.0</v>
      </c>
      <c r="M263" s="227">
        <v>1.0</v>
      </c>
      <c r="N263" s="227">
        <v>0.0</v>
      </c>
      <c r="O263" s="227">
        <v>2.4</v>
      </c>
      <c r="P263" s="227">
        <v>37.9</v>
      </c>
      <c r="Q263" s="227"/>
      <c r="R263" s="227"/>
      <c r="S263" s="227"/>
      <c r="T263" s="227"/>
      <c r="U263" s="3" t="str">
        <f t="shared" si="1"/>
        <v>#REF!</v>
      </c>
      <c r="V263" s="227"/>
      <c r="W263" s="227"/>
      <c r="X263" s="227"/>
      <c r="Y263" s="227"/>
      <c r="Z263" s="227"/>
    </row>
    <row r="264" ht="12.0" customHeight="1">
      <c r="A264" s="227">
        <v>257.0</v>
      </c>
      <c r="B264" s="227" t="s">
        <v>347</v>
      </c>
      <c r="C264" s="227" t="s">
        <v>140</v>
      </c>
      <c r="D264" s="227" t="s">
        <v>17</v>
      </c>
      <c r="E264" s="227">
        <v>7.0</v>
      </c>
      <c r="F264" s="227">
        <v>0.0</v>
      </c>
      <c r="G264" s="227">
        <v>0.0</v>
      </c>
      <c r="H264" s="227">
        <v>0.0</v>
      </c>
      <c r="I264" s="227">
        <v>283.0</v>
      </c>
      <c r="J264" s="227">
        <v>0.0</v>
      </c>
      <c r="K264" s="227">
        <v>17.0</v>
      </c>
      <c r="L264" s="227">
        <v>94.0</v>
      </c>
      <c r="M264" s="227">
        <v>0.0</v>
      </c>
      <c r="N264" s="227">
        <v>0.0</v>
      </c>
      <c r="O264" s="227">
        <v>5.4</v>
      </c>
      <c r="P264" s="227">
        <v>37.7</v>
      </c>
      <c r="Q264" s="227"/>
      <c r="R264" s="227"/>
      <c r="S264" s="227"/>
      <c r="T264" s="227"/>
      <c r="U264" s="3" t="str">
        <f t="shared" si="1"/>
        <v>#REF!</v>
      </c>
      <c r="V264" s="227"/>
      <c r="W264" s="227"/>
      <c r="X264" s="227"/>
      <c r="Y264" s="227"/>
      <c r="Z264" s="227"/>
    </row>
    <row r="265" ht="12.0" customHeight="1">
      <c r="A265" s="227">
        <v>258.0</v>
      </c>
      <c r="B265" s="227" t="s">
        <v>2837</v>
      </c>
      <c r="C265" s="227" t="s">
        <v>39</v>
      </c>
      <c r="D265" s="227" t="s">
        <v>3651</v>
      </c>
      <c r="E265" s="227">
        <v>16.0</v>
      </c>
      <c r="F265" s="227">
        <v>0.0</v>
      </c>
      <c r="G265" s="227">
        <v>0.0</v>
      </c>
      <c r="H265" s="227">
        <v>0.0</v>
      </c>
      <c r="I265" s="227">
        <v>150.0</v>
      </c>
      <c r="J265" s="227">
        <v>2.0</v>
      </c>
      <c r="K265" s="227">
        <v>9.0</v>
      </c>
      <c r="L265" s="227">
        <v>46.0</v>
      </c>
      <c r="M265" s="227">
        <v>1.0</v>
      </c>
      <c r="N265" s="227">
        <v>0.0</v>
      </c>
      <c r="O265" s="227">
        <v>2.4</v>
      </c>
      <c r="P265" s="227">
        <v>37.6</v>
      </c>
      <c r="Q265" s="227"/>
      <c r="R265" s="227"/>
      <c r="S265" s="227"/>
      <c r="T265" s="227"/>
      <c r="U265" s="3" t="str">
        <f t="shared" si="1"/>
        <v>#REF!</v>
      </c>
      <c r="V265" s="227"/>
      <c r="W265" s="227"/>
      <c r="X265" s="227"/>
      <c r="Y265" s="227"/>
      <c r="Z265" s="227"/>
    </row>
    <row r="266" ht="12.0" customHeight="1">
      <c r="A266" s="227">
        <v>259.0</v>
      </c>
      <c r="B266" s="227" t="s">
        <v>4721</v>
      </c>
      <c r="C266" s="227" t="s">
        <v>23</v>
      </c>
      <c r="D266" s="227" t="s">
        <v>17</v>
      </c>
      <c r="E266" s="227">
        <v>14.0</v>
      </c>
      <c r="F266" s="227">
        <v>0.0</v>
      </c>
      <c r="G266" s="227">
        <v>0.0</v>
      </c>
      <c r="H266" s="227">
        <v>0.0</v>
      </c>
      <c r="I266" s="227">
        <v>243.0</v>
      </c>
      <c r="J266" s="227">
        <v>2.0</v>
      </c>
      <c r="K266" s="227">
        <v>3.0</v>
      </c>
      <c r="L266" s="227">
        <v>11.0</v>
      </c>
      <c r="M266" s="227">
        <v>0.0</v>
      </c>
      <c r="N266" s="227">
        <v>0.0</v>
      </c>
      <c r="O266" s="227">
        <v>2.7</v>
      </c>
      <c r="P266" s="227">
        <v>37.4</v>
      </c>
      <c r="Q266" s="227"/>
      <c r="R266" s="227"/>
      <c r="S266" s="227"/>
      <c r="T266" s="227"/>
      <c r="U266" s="3" t="str">
        <f t="shared" si="1"/>
        <v>#REF!</v>
      </c>
      <c r="V266" s="227"/>
      <c r="W266" s="227"/>
      <c r="X266" s="227"/>
      <c r="Y266" s="227"/>
      <c r="Z266" s="227"/>
    </row>
    <row r="267" ht="12.0" customHeight="1">
      <c r="A267" s="227">
        <v>260.0</v>
      </c>
      <c r="B267" s="227" t="s">
        <v>996</v>
      </c>
      <c r="C267" s="227" t="s">
        <v>77</v>
      </c>
      <c r="D267" s="227" t="s">
        <v>3651</v>
      </c>
      <c r="E267" s="227">
        <v>16.0</v>
      </c>
      <c r="F267" s="227">
        <v>0.0</v>
      </c>
      <c r="G267" s="227">
        <v>0.0</v>
      </c>
      <c r="H267" s="227">
        <v>0.0</v>
      </c>
      <c r="I267" s="227">
        <v>22.0</v>
      </c>
      <c r="J267" s="227">
        <v>1.0</v>
      </c>
      <c r="K267" s="227">
        <v>37.0</v>
      </c>
      <c r="L267" s="227">
        <v>266.0</v>
      </c>
      <c r="M267" s="227">
        <v>0.0</v>
      </c>
      <c r="N267" s="227">
        <v>0.0</v>
      </c>
      <c r="O267" s="227">
        <v>2.3</v>
      </c>
      <c r="P267" s="227">
        <v>36.8</v>
      </c>
      <c r="Q267" s="227"/>
      <c r="R267" s="227"/>
      <c r="S267" s="227"/>
      <c r="T267" s="227"/>
      <c r="U267" s="3" t="str">
        <f t="shared" si="1"/>
        <v>#REF!</v>
      </c>
      <c r="V267" s="227"/>
      <c r="W267" s="227"/>
      <c r="X267" s="227"/>
      <c r="Y267" s="227"/>
      <c r="Z267" s="227"/>
    </row>
    <row r="268" ht="12.0" customHeight="1">
      <c r="A268" s="227">
        <v>261.0</v>
      </c>
      <c r="B268" s="227" t="s">
        <v>5902</v>
      </c>
      <c r="C268" s="227" t="s">
        <v>90</v>
      </c>
      <c r="D268" s="227" t="s">
        <v>61</v>
      </c>
      <c r="E268" s="227">
        <v>6.0</v>
      </c>
      <c r="F268" s="227">
        <v>0.0</v>
      </c>
      <c r="G268" s="227">
        <v>0.0</v>
      </c>
      <c r="H268" s="227">
        <v>0.0</v>
      </c>
      <c r="I268" s="227">
        <v>0.0</v>
      </c>
      <c r="J268" s="227">
        <v>0.0</v>
      </c>
      <c r="K268" s="227">
        <v>18.0</v>
      </c>
      <c r="L268" s="227">
        <v>304.0</v>
      </c>
      <c r="M268" s="227">
        <v>1.0</v>
      </c>
      <c r="N268" s="227">
        <v>0.0</v>
      </c>
      <c r="O268" s="227">
        <v>6.1</v>
      </c>
      <c r="P268" s="227">
        <v>36.4</v>
      </c>
      <c r="Q268" s="227"/>
      <c r="R268" s="227"/>
      <c r="S268" s="227"/>
      <c r="T268" s="227"/>
      <c r="U268" s="3" t="str">
        <f t="shared" si="1"/>
        <v>#REF!</v>
      </c>
      <c r="V268" s="227"/>
      <c r="W268" s="227"/>
      <c r="X268" s="227"/>
      <c r="Y268" s="227"/>
      <c r="Z268" s="227"/>
    </row>
    <row r="269" ht="12.0" customHeight="1">
      <c r="A269" s="227">
        <v>262.0</v>
      </c>
      <c r="B269" s="227" t="s">
        <v>3004</v>
      </c>
      <c r="C269" s="227" t="s">
        <v>111</v>
      </c>
      <c r="D269" s="227" t="s">
        <v>61</v>
      </c>
      <c r="E269" s="227">
        <v>16.0</v>
      </c>
      <c r="F269" s="227">
        <v>0.0</v>
      </c>
      <c r="G269" s="227">
        <v>0.0</v>
      </c>
      <c r="H269" s="227">
        <v>0.0</v>
      </c>
      <c r="I269" s="227">
        <v>0.0</v>
      </c>
      <c r="J269" s="227">
        <v>0.0</v>
      </c>
      <c r="K269" s="227">
        <v>15.0</v>
      </c>
      <c r="L269" s="227">
        <v>297.0</v>
      </c>
      <c r="M269" s="227">
        <v>1.0</v>
      </c>
      <c r="N269" s="227">
        <v>0.0</v>
      </c>
      <c r="O269" s="227">
        <v>2.2</v>
      </c>
      <c r="P269" s="227">
        <v>35.7</v>
      </c>
      <c r="Q269" s="227"/>
      <c r="R269" s="227"/>
      <c r="S269" s="227"/>
      <c r="T269" s="227"/>
      <c r="U269" s="3" t="str">
        <f t="shared" si="1"/>
        <v>#REF!</v>
      </c>
      <c r="V269" s="227"/>
      <c r="W269" s="227"/>
      <c r="X269" s="227"/>
      <c r="Y269" s="227"/>
      <c r="Z269" s="227"/>
    </row>
    <row r="270" ht="12.0" customHeight="1">
      <c r="A270" s="227">
        <v>263.0</v>
      </c>
      <c r="B270" s="227" t="s">
        <v>3291</v>
      </c>
      <c r="C270" s="227" t="s">
        <v>90</v>
      </c>
      <c r="D270" s="227" t="s">
        <v>34</v>
      </c>
      <c r="E270" s="227">
        <v>10.0</v>
      </c>
      <c r="F270" s="227">
        <v>0.0</v>
      </c>
      <c r="G270" s="227">
        <v>0.0</v>
      </c>
      <c r="H270" s="227">
        <v>0.0</v>
      </c>
      <c r="I270" s="227">
        <v>60.0</v>
      </c>
      <c r="J270" s="227">
        <v>1.0</v>
      </c>
      <c r="K270" s="227">
        <v>6.0</v>
      </c>
      <c r="L270" s="227">
        <v>114.0</v>
      </c>
      <c r="M270" s="227">
        <v>2.0</v>
      </c>
      <c r="N270" s="227">
        <v>0.0</v>
      </c>
      <c r="O270" s="227">
        <v>3.5</v>
      </c>
      <c r="P270" s="227">
        <v>35.4</v>
      </c>
      <c r="Q270" s="227"/>
      <c r="R270" s="227"/>
      <c r="S270" s="227"/>
      <c r="T270" s="227"/>
      <c r="U270" s="3" t="str">
        <f t="shared" si="1"/>
        <v>#REF!</v>
      </c>
      <c r="V270" s="227"/>
      <c r="W270" s="227"/>
      <c r="X270" s="227"/>
      <c r="Y270" s="227"/>
      <c r="Z270" s="227"/>
    </row>
    <row r="271" ht="12.0" customHeight="1">
      <c r="A271" s="227">
        <v>263.0</v>
      </c>
      <c r="B271" s="227" t="s">
        <v>3277</v>
      </c>
      <c r="C271" s="227" t="s">
        <v>90</v>
      </c>
      <c r="D271" s="227" t="s">
        <v>34</v>
      </c>
      <c r="E271" s="227">
        <v>11.0</v>
      </c>
      <c r="F271" s="227">
        <v>0.0</v>
      </c>
      <c r="G271" s="227">
        <v>0.0</v>
      </c>
      <c r="H271" s="227">
        <v>0.0</v>
      </c>
      <c r="I271" s="227">
        <v>0.0</v>
      </c>
      <c r="J271" s="227">
        <v>0.0</v>
      </c>
      <c r="K271" s="227">
        <v>17.0</v>
      </c>
      <c r="L271" s="227">
        <v>234.0</v>
      </c>
      <c r="M271" s="227">
        <v>2.0</v>
      </c>
      <c r="N271" s="227">
        <v>0.0</v>
      </c>
      <c r="O271" s="227">
        <v>3.2</v>
      </c>
      <c r="P271" s="227">
        <v>35.4</v>
      </c>
      <c r="Q271" s="227"/>
      <c r="R271" s="227"/>
      <c r="S271" s="227"/>
      <c r="T271" s="227"/>
      <c r="U271" s="3" t="str">
        <f t="shared" si="1"/>
        <v>#REF!</v>
      </c>
      <c r="V271" s="227"/>
      <c r="W271" s="227"/>
      <c r="X271" s="227"/>
      <c r="Y271" s="227"/>
      <c r="Z271" s="227"/>
    </row>
    <row r="272" ht="12.0" customHeight="1">
      <c r="A272" s="227">
        <v>265.0</v>
      </c>
      <c r="B272" s="227" t="s">
        <v>2024</v>
      </c>
      <c r="C272" s="227" t="s">
        <v>85</v>
      </c>
      <c r="D272" s="227" t="s">
        <v>34</v>
      </c>
      <c r="E272" s="227">
        <v>15.0</v>
      </c>
      <c r="F272" s="227">
        <v>0.0</v>
      </c>
      <c r="G272" s="227">
        <v>0.0</v>
      </c>
      <c r="H272" s="227">
        <v>0.0</v>
      </c>
      <c r="I272" s="227">
        <v>5.0</v>
      </c>
      <c r="J272" s="227">
        <v>0.0</v>
      </c>
      <c r="K272" s="227">
        <v>21.0</v>
      </c>
      <c r="L272" s="227">
        <v>288.0</v>
      </c>
      <c r="M272" s="227">
        <v>1.0</v>
      </c>
      <c r="N272" s="227">
        <v>0.0</v>
      </c>
      <c r="O272" s="227">
        <v>2.4</v>
      </c>
      <c r="P272" s="227">
        <v>35.3</v>
      </c>
      <c r="Q272" s="227"/>
      <c r="R272" s="227"/>
      <c r="S272" s="227"/>
      <c r="T272" s="227"/>
      <c r="U272" s="3" t="str">
        <f t="shared" si="1"/>
        <v>#REF!</v>
      </c>
      <c r="V272" s="227"/>
      <c r="W272" s="227"/>
      <c r="X272" s="227"/>
      <c r="Y272" s="227"/>
      <c r="Z272" s="227"/>
    </row>
    <row r="273" ht="12.0" customHeight="1">
      <c r="A273" s="227">
        <v>266.0</v>
      </c>
      <c r="B273" s="227" t="s">
        <v>222</v>
      </c>
      <c r="C273" s="227" t="s">
        <v>140</v>
      </c>
      <c r="D273" s="227" t="s">
        <v>75</v>
      </c>
      <c r="E273" s="227">
        <v>6.0</v>
      </c>
      <c r="F273" s="227">
        <v>502.0</v>
      </c>
      <c r="G273" s="227">
        <v>4.0</v>
      </c>
      <c r="H273" s="227">
        <v>0.0</v>
      </c>
      <c r="I273" s="227">
        <v>6.0</v>
      </c>
      <c r="J273" s="227">
        <v>0.0</v>
      </c>
      <c r="K273" s="227">
        <v>1.0</v>
      </c>
      <c r="L273" s="227">
        <v>3.0</v>
      </c>
      <c r="M273" s="227">
        <v>0.0</v>
      </c>
      <c r="N273" s="227">
        <v>1.0</v>
      </c>
      <c r="O273" s="227">
        <v>5.8</v>
      </c>
      <c r="P273" s="227">
        <v>34.98</v>
      </c>
      <c r="Q273" s="227"/>
      <c r="R273" s="227"/>
      <c r="S273" s="227"/>
      <c r="T273" s="227"/>
      <c r="U273" s="3" t="str">
        <f t="shared" si="1"/>
        <v>#REF!</v>
      </c>
      <c r="V273" s="227"/>
      <c r="W273" s="227"/>
      <c r="X273" s="227"/>
      <c r="Y273" s="227"/>
      <c r="Z273" s="227"/>
    </row>
    <row r="274" ht="12.0" customHeight="1">
      <c r="A274" s="227">
        <v>267.0</v>
      </c>
      <c r="B274" s="227" t="s">
        <v>3312</v>
      </c>
      <c r="C274" s="227" t="s">
        <v>83</v>
      </c>
      <c r="D274" s="227" t="s">
        <v>34</v>
      </c>
      <c r="E274" s="227">
        <v>16.0</v>
      </c>
      <c r="F274" s="227">
        <v>0.0</v>
      </c>
      <c r="G274" s="227">
        <v>0.0</v>
      </c>
      <c r="H274" s="227">
        <v>0.0</v>
      </c>
      <c r="I274" s="227">
        <v>0.0</v>
      </c>
      <c r="J274" s="227">
        <v>0.0</v>
      </c>
      <c r="K274" s="227">
        <v>22.0</v>
      </c>
      <c r="L274" s="227">
        <v>249.0</v>
      </c>
      <c r="M274" s="227">
        <v>2.0</v>
      </c>
      <c r="N274" s="227">
        <v>1.0</v>
      </c>
      <c r="O274" s="227">
        <v>2.2</v>
      </c>
      <c r="P274" s="227">
        <v>34.9</v>
      </c>
      <c r="Q274" s="227"/>
      <c r="R274" s="227"/>
      <c r="S274" s="227"/>
      <c r="T274" s="227"/>
      <c r="U274" s="3" t="str">
        <f t="shared" si="1"/>
        <v>#REF!</v>
      </c>
      <c r="V274" s="227"/>
      <c r="W274" s="227"/>
      <c r="X274" s="227"/>
      <c r="Y274" s="227"/>
      <c r="Z274" s="227"/>
    </row>
    <row r="275" ht="12.0" customHeight="1">
      <c r="A275" s="227">
        <v>268.0</v>
      </c>
      <c r="B275" s="227" t="s">
        <v>72</v>
      </c>
      <c r="C275" s="227" t="s">
        <v>117</v>
      </c>
      <c r="D275" s="227" t="s">
        <v>17</v>
      </c>
      <c r="E275" s="227">
        <v>16.0</v>
      </c>
      <c r="F275" s="227">
        <v>0.0</v>
      </c>
      <c r="G275" s="227">
        <v>0.0</v>
      </c>
      <c r="H275" s="227">
        <v>0.0</v>
      </c>
      <c r="I275" s="227">
        <v>179.0</v>
      </c>
      <c r="J275" s="227">
        <v>2.0</v>
      </c>
      <c r="K275" s="227">
        <v>9.0</v>
      </c>
      <c r="L275" s="227">
        <v>46.0</v>
      </c>
      <c r="M275" s="227">
        <v>0.0</v>
      </c>
      <c r="N275" s="227">
        <v>0.0</v>
      </c>
      <c r="O275" s="227">
        <v>2.2</v>
      </c>
      <c r="P275" s="227">
        <v>34.5</v>
      </c>
      <c r="Q275" s="227"/>
      <c r="R275" s="227"/>
      <c r="S275" s="227"/>
      <c r="T275" s="227"/>
      <c r="U275" s="3" t="str">
        <f t="shared" si="1"/>
        <v>#REF!</v>
      </c>
      <c r="V275" s="227"/>
      <c r="W275" s="227"/>
      <c r="X275" s="227"/>
      <c r="Y275" s="227"/>
      <c r="Z275" s="227"/>
    </row>
    <row r="276" ht="12.0" customHeight="1">
      <c r="A276" s="227">
        <v>269.0</v>
      </c>
      <c r="B276" s="227" t="s">
        <v>4701</v>
      </c>
      <c r="C276" s="227" t="s">
        <v>90</v>
      </c>
      <c r="D276" s="227" t="s">
        <v>75</v>
      </c>
      <c r="E276" s="227">
        <v>8.0</v>
      </c>
      <c r="F276" s="227">
        <v>558.0</v>
      </c>
      <c r="G276" s="227">
        <v>4.0</v>
      </c>
      <c r="H276" s="227">
        <v>2.0</v>
      </c>
      <c r="I276" s="227">
        <v>-4.0</v>
      </c>
      <c r="J276" s="227">
        <v>0.0</v>
      </c>
      <c r="K276" s="227">
        <v>0.0</v>
      </c>
      <c r="L276" s="227">
        <v>0.0</v>
      </c>
      <c r="M276" s="227">
        <v>0.0</v>
      </c>
      <c r="N276" s="227">
        <v>0.0</v>
      </c>
      <c r="O276" s="227">
        <v>4.2</v>
      </c>
      <c r="P276" s="227">
        <v>33.92</v>
      </c>
      <c r="Q276" s="227"/>
      <c r="R276" s="227"/>
      <c r="S276" s="227"/>
      <c r="T276" s="227"/>
      <c r="U276" s="3" t="str">
        <f t="shared" si="1"/>
        <v>#REF!</v>
      </c>
      <c r="V276" s="227"/>
      <c r="W276" s="227"/>
      <c r="X276" s="227"/>
      <c r="Y276" s="227"/>
      <c r="Z276" s="227"/>
    </row>
    <row r="277" ht="12.0" customHeight="1">
      <c r="A277" s="227">
        <v>270.0</v>
      </c>
      <c r="B277" s="227" t="s">
        <v>5903</v>
      </c>
      <c r="C277" s="227" t="s">
        <v>99</v>
      </c>
      <c r="D277" s="227" t="s">
        <v>34</v>
      </c>
      <c r="E277" s="227">
        <v>10.0</v>
      </c>
      <c r="F277" s="227">
        <v>0.0</v>
      </c>
      <c r="G277" s="227">
        <v>0.0</v>
      </c>
      <c r="H277" s="227">
        <v>0.0</v>
      </c>
      <c r="I277" s="227">
        <v>4.0</v>
      </c>
      <c r="J277" s="227">
        <v>0.0</v>
      </c>
      <c r="K277" s="227">
        <v>24.0</v>
      </c>
      <c r="L277" s="227">
        <v>231.0</v>
      </c>
      <c r="M277" s="227">
        <v>2.0</v>
      </c>
      <c r="N277" s="227">
        <v>1.0</v>
      </c>
      <c r="O277" s="227">
        <v>3.4</v>
      </c>
      <c r="P277" s="227">
        <v>33.5</v>
      </c>
      <c r="Q277" s="227"/>
      <c r="R277" s="227"/>
      <c r="S277" s="227"/>
      <c r="T277" s="227"/>
      <c r="U277" s="3" t="str">
        <f t="shared" si="1"/>
        <v>#REF!</v>
      </c>
      <c r="V277" s="227"/>
      <c r="W277" s="227"/>
      <c r="X277" s="227"/>
      <c r="Y277" s="227"/>
      <c r="Z277" s="227"/>
    </row>
    <row r="278" ht="12.0" customHeight="1">
      <c r="A278" s="227">
        <v>271.0</v>
      </c>
      <c r="B278" s="227" t="s">
        <v>4697</v>
      </c>
      <c r="C278" s="227" t="s">
        <v>114</v>
      </c>
      <c r="D278" s="227" t="s">
        <v>75</v>
      </c>
      <c r="E278" s="227">
        <v>6.0</v>
      </c>
      <c r="F278" s="227">
        <v>809.0</v>
      </c>
      <c r="G278" s="227">
        <v>3.0</v>
      </c>
      <c r="H278" s="227">
        <v>7.0</v>
      </c>
      <c r="I278" s="227">
        <v>19.0</v>
      </c>
      <c r="J278" s="227">
        <v>0.0</v>
      </c>
      <c r="K278" s="227">
        <v>0.0</v>
      </c>
      <c r="L278" s="227">
        <v>0.0</v>
      </c>
      <c r="M278" s="227">
        <v>0.0</v>
      </c>
      <c r="N278" s="227">
        <v>1.0</v>
      </c>
      <c r="O278" s="227">
        <v>5.4</v>
      </c>
      <c r="P278" s="227">
        <v>32.26</v>
      </c>
      <c r="Q278" s="227"/>
      <c r="R278" s="227"/>
      <c r="S278" s="227"/>
      <c r="T278" s="227"/>
      <c r="U278" s="3" t="str">
        <f t="shared" si="1"/>
        <v>#REF!</v>
      </c>
      <c r="V278" s="227"/>
      <c r="W278" s="227"/>
      <c r="X278" s="227"/>
      <c r="Y278" s="227"/>
      <c r="Z278" s="227"/>
    </row>
    <row r="279" ht="12.0" customHeight="1">
      <c r="A279" s="227">
        <v>272.0</v>
      </c>
      <c r="B279" s="227" t="s">
        <v>5904</v>
      </c>
      <c r="C279" s="227" t="s">
        <v>18</v>
      </c>
      <c r="D279" s="227" t="s">
        <v>34</v>
      </c>
      <c r="E279" s="227">
        <v>16.0</v>
      </c>
      <c r="F279" s="227">
        <v>0.0</v>
      </c>
      <c r="G279" s="227">
        <v>0.0</v>
      </c>
      <c r="H279" s="227">
        <v>0.0</v>
      </c>
      <c r="I279" s="227">
        <v>6.0</v>
      </c>
      <c r="J279" s="227">
        <v>0.0</v>
      </c>
      <c r="K279" s="227">
        <v>27.0</v>
      </c>
      <c r="L279" s="227">
        <v>276.0</v>
      </c>
      <c r="M279" s="227">
        <v>1.0</v>
      </c>
      <c r="N279" s="227">
        <v>1.0</v>
      </c>
      <c r="O279" s="227">
        <v>2.0</v>
      </c>
      <c r="P279" s="227">
        <v>32.2</v>
      </c>
      <c r="Q279" s="227"/>
      <c r="R279" s="227"/>
      <c r="S279" s="227"/>
      <c r="T279" s="227"/>
      <c r="U279" s="3" t="str">
        <f t="shared" si="1"/>
        <v>#REF!</v>
      </c>
      <c r="V279" s="227"/>
      <c r="W279" s="227"/>
      <c r="X279" s="227"/>
      <c r="Y279" s="227"/>
      <c r="Z279" s="227"/>
    </row>
    <row r="280" ht="12.0" customHeight="1">
      <c r="A280" s="227">
        <v>272.0</v>
      </c>
      <c r="B280" s="227" t="s">
        <v>1034</v>
      </c>
      <c r="C280" s="227" t="s">
        <v>39</v>
      </c>
      <c r="D280" s="227" t="s">
        <v>34</v>
      </c>
      <c r="E280" s="227">
        <v>10.0</v>
      </c>
      <c r="F280" s="227">
        <v>0.0</v>
      </c>
      <c r="G280" s="227">
        <v>0.0</v>
      </c>
      <c r="H280" s="227">
        <v>0.0</v>
      </c>
      <c r="I280" s="227">
        <v>0.0</v>
      </c>
      <c r="J280" s="227">
        <v>0.0</v>
      </c>
      <c r="K280" s="227">
        <v>12.0</v>
      </c>
      <c r="L280" s="227">
        <v>202.0</v>
      </c>
      <c r="M280" s="227">
        <v>2.0</v>
      </c>
      <c r="N280" s="227">
        <v>0.0</v>
      </c>
      <c r="O280" s="227">
        <v>3.2</v>
      </c>
      <c r="P280" s="227">
        <v>32.2</v>
      </c>
      <c r="Q280" s="227"/>
      <c r="R280" s="227"/>
      <c r="S280" s="227"/>
      <c r="T280" s="227"/>
      <c r="U280" s="3" t="str">
        <f t="shared" si="1"/>
        <v>#REF!</v>
      </c>
      <c r="V280" s="227"/>
      <c r="W280" s="227"/>
      <c r="X280" s="227"/>
      <c r="Y280" s="227"/>
      <c r="Z280" s="227"/>
    </row>
    <row r="281" ht="12.0" customHeight="1">
      <c r="A281" s="227">
        <v>274.0</v>
      </c>
      <c r="B281" s="227" t="s">
        <v>2281</v>
      </c>
      <c r="C281" s="227" t="s">
        <v>99</v>
      </c>
      <c r="D281" s="227" t="s">
        <v>17</v>
      </c>
      <c r="E281" s="227">
        <v>11.0</v>
      </c>
      <c r="F281" s="227">
        <v>0.0</v>
      </c>
      <c r="G281" s="227">
        <v>0.0</v>
      </c>
      <c r="H281" s="227">
        <v>0.0</v>
      </c>
      <c r="I281" s="227">
        <v>164.0</v>
      </c>
      <c r="J281" s="227">
        <v>1.0</v>
      </c>
      <c r="K281" s="227">
        <v>4.0</v>
      </c>
      <c r="L281" s="227">
        <v>35.0</v>
      </c>
      <c r="M281" s="227">
        <v>1.0</v>
      </c>
      <c r="N281" s="227">
        <v>0.0</v>
      </c>
      <c r="O281" s="227">
        <v>2.9</v>
      </c>
      <c r="P281" s="227">
        <v>31.9</v>
      </c>
      <c r="Q281" s="227"/>
      <c r="R281" s="227"/>
      <c r="S281" s="227"/>
      <c r="T281" s="227"/>
      <c r="U281" s="3" t="str">
        <f t="shared" si="1"/>
        <v>#REF!</v>
      </c>
      <c r="V281" s="227"/>
      <c r="W281" s="227"/>
      <c r="X281" s="227"/>
      <c r="Y281" s="227"/>
      <c r="Z281" s="227"/>
    </row>
    <row r="282" ht="12.0" customHeight="1">
      <c r="A282" s="227">
        <v>275.0</v>
      </c>
      <c r="B282" s="227" t="s">
        <v>2812</v>
      </c>
      <c r="C282" s="227" t="s">
        <v>114</v>
      </c>
      <c r="D282" s="227" t="s">
        <v>34</v>
      </c>
      <c r="E282" s="227">
        <v>3.0</v>
      </c>
      <c r="F282" s="227">
        <v>0.0</v>
      </c>
      <c r="G282" s="227">
        <v>0.0</v>
      </c>
      <c r="H282" s="227">
        <v>0.0</v>
      </c>
      <c r="I282" s="227">
        <v>0.0</v>
      </c>
      <c r="J282" s="227">
        <v>0.0</v>
      </c>
      <c r="K282" s="227">
        <v>9.0</v>
      </c>
      <c r="L282" s="227">
        <v>194.0</v>
      </c>
      <c r="M282" s="227">
        <v>2.0</v>
      </c>
      <c r="N282" s="227">
        <v>0.0</v>
      </c>
      <c r="O282" s="227">
        <v>10.5</v>
      </c>
      <c r="P282" s="227">
        <v>31.4</v>
      </c>
      <c r="Q282" s="227"/>
      <c r="R282" s="227"/>
      <c r="S282" s="227"/>
      <c r="T282" s="227"/>
      <c r="U282" s="3" t="str">
        <f t="shared" si="1"/>
        <v>#REF!</v>
      </c>
      <c r="V282" s="227"/>
      <c r="W282" s="227"/>
      <c r="X282" s="227"/>
      <c r="Y282" s="227"/>
      <c r="Z282" s="227"/>
    </row>
    <row r="283" ht="12.0" customHeight="1">
      <c r="A283" s="227">
        <v>276.0</v>
      </c>
      <c r="B283" s="227" t="s">
        <v>3458</v>
      </c>
      <c r="C283" s="227" t="s">
        <v>64</v>
      </c>
      <c r="D283" s="227" t="s">
        <v>34</v>
      </c>
      <c r="E283" s="227">
        <v>16.0</v>
      </c>
      <c r="F283" s="227">
        <v>0.0</v>
      </c>
      <c r="G283" s="227">
        <v>0.0</v>
      </c>
      <c r="H283" s="227">
        <v>0.0</v>
      </c>
      <c r="I283" s="227">
        <v>0.0</v>
      </c>
      <c r="J283" s="227">
        <v>0.0</v>
      </c>
      <c r="K283" s="227">
        <v>18.0</v>
      </c>
      <c r="L283" s="227">
        <v>191.0</v>
      </c>
      <c r="M283" s="227">
        <v>2.0</v>
      </c>
      <c r="N283" s="227">
        <v>0.0</v>
      </c>
      <c r="O283" s="227">
        <v>1.9</v>
      </c>
      <c r="P283" s="227">
        <v>31.1</v>
      </c>
      <c r="Q283" s="227"/>
      <c r="R283" s="227"/>
      <c r="S283" s="227"/>
      <c r="T283" s="227"/>
      <c r="U283" s="3" t="str">
        <f t="shared" si="1"/>
        <v>#REF!</v>
      </c>
      <c r="V283" s="227"/>
      <c r="W283" s="227"/>
      <c r="X283" s="227"/>
      <c r="Y283" s="227"/>
      <c r="Z283" s="227"/>
    </row>
    <row r="284" ht="12.0" customHeight="1">
      <c r="A284" s="227">
        <v>276.0</v>
      </c>
      <c r="B284" s="227" t="s">
        <v>1144</v>
      </c>
      <c r="C284" s="227" t="s">
        <v>58</v>
      </c>
      <c r="D284" s="227" t="s">
        <v>17</v>
      </c>
      <c r="E284" s="227">
        <v>15.0</v>
      </c>
      <c r="F284" s="227">
        <v>0.0</v>
      </c>
      <c r="G284" s="227">
        <v>0.0</v>
      </c>
      <c r="H284" s="227">
        <v>0.0</v>
      </c>
      <c r="I284" s="227">
        <v>223.0</v>
      </c>
      <c r="J284" s="227">
        <v>1.0</v>
      </c>
      <c r="K284" s="227">
        <v>5.0</v>
      </c>
      <c r="L284" s="227">
        <v>28.0</v>
      </c>
      <c r="M284" s="227">
        <v>0.0</v>
      </c>
      <c r="N284" s="227">
        <v>0.0</v>
      </c>
      <c r="O284" s="227">
        <v>2.1</v>
      </c>
      <c r="P284" s="227">
        <v>31.1</v>
      </c>
      <c r="Q284" s="227"/>
      <c r="R284" s="227"/>
      <c r="S284" s="227"/>
      <c r="T284" s="227"/>
      <c r="U284" s="3" t="str">
        <f t="shared" si="1"/>
        <v>#REF!</v>
      </c>
      <c r="V284" s="227"/>
      <c r="W284" s="227"/>
      <c r="X284" s="227"/>
      <c r="Y284" s="227"/>
      <c r="Z284" s="227"/>
    </row>
    <row r="285" ht="12.0" customHeight="1">
      <c r="A285" s="227">
        <v>278.0</v>
      </c>
      <c r="B285" s="227" t="s">
        <v>3373</v>
      </c>
      <c r="C285" s="227" t="s">
        <v>102</v>
      </c>
      <c r="D285" s="227" t="s">
        <v>34</v>
      </c>
      <c r="E285" s="227">
        <v>16.0</v>
      </c>
      <c r="F285" s="227">
        <v>0.0</v>
      </c>
      <c r="G285" s="227">
        <v>0.0</v>
      </c>
      <c r="H285" s="227">
        <v>0.0</v>
      </c>
      <c r="I285" s="227">
        <v>0.0</v>
      </c>
      <c r="J285" s="227">
        <v>0.0</v>
      </c>
      <c r="K285" s="227">
        <v>16.0</v>
      </c>
      <c r="L285" s="227">
        <v>209.0</v>
      </c>
      <c r="M285" s="227">
        <v>2.0</v>
      </c>
      <c r="N285" s="227">
        <v>1.0</v>
      </c>
      <c r="O285" s="227">
        <v>1.9</v>
      </c>
      <c r="P285" s="227">
        <v>30.9</v>
      </c>
      <c r="Q285" s="227"/>
      <c r="R285" s="227"/>
      <c r="S285" s="227"/>
      <c r="T285" s="227"/>
      <c r="U285" s="3" t="str">
        <f t="shared" si="1"/>
        <v>#REF!</v>
      </c>
      <c r="V285" s="227"/>
      <c r="W285" s="227"/>
      <c r="X285" s="227"/>
      <c r="Y285" s="227"/>
      <c r="Z285" s="227"/>
    </row>
    <row r="286" ht="12.0" customHeight="1">
      <c r="A286" s="227">
        <v>279.0</v>
      </c>
      <c r="B286" s="227" t="s">
        <v>2757</v>
      </c>
      <c r="C286" s="227" t="s">
        <v>50</v>
      </c>
      <c r="D286" s="227" t="s">
        <v>34</v>
      </c>
      <c r="E286" s="227">
        <v>16.0</v>
      </c>
      <c r="F286" s="227">
        <v>0.0</v>
      </c>
      <c r="G286" s="227">
        <v>0.0</v>
      </c>
      <c r="H286" s="227">
        <v>0.0</v>
      </c>
      <c r="I286" s="227">
        <v>0.0</v>
      </c>
      <c r="J286" s="227">
        <v>0.0</v>
      </c>
      <c r="K286" s="227">
        <v>14.0</v>
      </c>
      <c r="L286" s="227">
        <v>126.0</v>
      </c>
      <c r="M286" s="227">
        <v>3.0</v>
      </c>
      <c r="N286" s="227">
        <v>0.0</v>
      </c>
      <c r="O286" s="227">
        <v>1.9</v>
      </c>
      <c r="P286" s="227">
        <v>30.6</v>
      </c>
      <c r="Q286" s="227"/>
      <c r="R286" s="227"/>
      <c r="S286" s="227"/>
      <c r="T286" s="227"/>
      <c r="U286" s="3" t="str">
        <f t="shared" si="1"/>
        <v>#REF!</v>
      </c>
      <c r="V286" s="227"/>
      <c r="W286" s="227"/>
      <c r="X286" s="227"/>
      <c r="Y286" s="227"/>
      <c r="Z286" s="227"/>
    </row>
    <row r="287" ht="12.0" customHeight="1">
      <c r="A287" s="227">
        <v>280.0</v>
      </c>
      <c r="B287" s="227" t="s">
        <v>1008</v>
      </c>
      <c r="C287" s="227" t="s">
        <v>102</v>
      </c>
      <c r="D287" s="227" t="s">
        <v>61</v>
      </c>
      <c r="E287" s="227">
        <v>12.0</v>
      </c>
      <c r="F287" s="227">
        <v>0.0</v>
      </c>
      <c r="G287" s="227">
        <v>0.0</v>
      </c>
      <c r="H287" s="227">
        <v>0.0</v>
      </c>
      <c r="I287" s="227">
        <v>0.0</v>
      </c>
      <c r="J287" s="227">
        <v>0.0</v>
      </c>
      <c r="K287" s="227">
        <v>22.0</v>
      </c>
      <c r="L287" s="227">
        <v>237.0</v>
      </c>
      <c r="M287" s="227">
        <v>1.0</v>
      </c>
      <c r="N287" s="227">
        <v>0.0</v>
      </c>
      <c r="O287" s="227">
        <v>2.5</v>
      </c>
      <c r="P287" s="227">
        <v>29.7</v>
      </c>
      <c r="Q287" s="227"/>
      <c r="R287" s="227"/>
      <c r="S287" s="227"/>
      <c r="T287" s="227"/>
      <c r="U287" s="3" t="str">
        <f t="shared" si="1"/>
        <v>#REF!</v>
      </c>
      <c r="V287" s="227"/>
      <c r="W287" s="227"/>
      <c r="X287" s="227"/>
      <c r="Y287" s="227"/>
      <c r="Z287" s="227"/>
    </row>
    <row r="288" ht="12.0" customHeight="1">
      <c r="A288" s="227">
        <v>281.0</v>
      </c>
      <c r="B288" s="227" t="s">
        <v>372</v>
      </c>
      <c r="C288" s="227" t="s">
        <v>44</v>
      </c>
      <c r="D288" s="227" t="s">
        <v>61</v>
      </c>
      <c r="E288" s="227">
        <v>10.0</v>
      </c>
      <c r="F288" s="227">
        <v>0.0</v>
      </c>
      <c r="G288" s="227">
        <v>0.0</v>
      </c>
      <c r="H288" s="227">
        <v>0.0</v>
      </c>
      <c r="I288" s="227">
        <v>0.0</v>
      </c>
      <c r="J288" s="227">
        <v>0.0</v>
      </c>
      <c r="K288" s="227">
        <v>25.0</v>
      </c>
      <c r="L288" s="227">
        <v>234.0</v>
      </c>
      <c r="M288" s="227">
        <v>1.0</v>
      </c>
      <c r="N288" s="227">
        <v>0.0</v>
      </c>
      <c r="O288" s="227">
        <v>2.9</v>
      </c>
      <c r="P288" s="227">
        <v>29.4</v>
      </c>
      <c r="Q288" s="227"/>
      <c r="R288" s="227"/>
      <c r="S288" s="227"/>
      <c r="T288" s="227"/>
      <c r="U288" s="3" t="str">
        <f t="shared" si="1"/>
        <v>#REF!</v>
      </c>
      <c r="V288" s="227"/>
      <c r="W288" s="227"/>
      <c r="X288" s="227"/>
      <c r="Y288" s="227"/>
      <c r="Z288" s="227"/>
    </row>
    <row r="289" ht="12.0" customHeight="1">
      <c r="A289" s="227">
        <v>282.0</v>
      </c>
      <c r="B289" s="227" t="s">
        <v>2866</v>
      </c>
      <c r="C289" s="227" t="s">
        <v>66</v>
      </c>
      <c r="D289" s="227" t="s">
        <v>17</v>
      </c>
      <c r="E289" s="227">
        <v>13.0</v>
      </c>
      <c r="F289" s="227">
        <v>0.0</v>
      </c>
      <c r="G289" s="227">
        <v>0.0</v>
      </c>
      <c r="H289" s="227">
        <v>0.0</v>
      </c>
      <c r="I289" s="227">
        <v>129.0</v>
      </c>
      <c r="J289" s="227">
        <v>2.0</v>
      </c>
      <c r="K289" s="227">
        <v>5.0</v>
      </c>
      <c r="L289" s="227">
        <v>42.0</v>
      </c>
      <c r="M289" s="227">
        <v>0.0</v>
      </c>
      <c r="N289" s="227">
        <v>0.0</v>
      </c>
      <c r="O289" s="227">
        <v>2.2</v>
      </c>
      <c r="P289" s="227">
        <v>29.1</v>
      </c>
      <c r="Q289" s="227"/>
      <c r="R289" s="227"/>
      <c r="S289" s="227"/>
      <c r="T289" s="227"/>
      <c r="U289" s="3" t="str">
        <f t="shared" si="1"/>
        <v>#REF!</v>
      </c>
      <c r="V289" s="227"/>
      <c r="W289" s="227"/>
      <c r="X289" s="227"/>
      <c r="Y289" s="227"/>
      <c r="Z289" s="227"/>
    </row>
    <row r="290" ht="12.0" customHeight="1">
      <c r="A290" s="227">
        <v>283.0</v>
      </c>
      <c r="B290" s="227" t="s">
        <v>521</v>
      </c>
      <c r="C290" s="227" t="s">
        <v>102</v>
      </c>
      <c r="D290" s="227" t="s">
        <v>75</v>
      </c>
      <c r="E290" s="227">
        <v>3.0</v>
      </c>
      <c r="F290" s="227">
        <v>497.0</v>
      </c>
      <c r="G290" s="227">
        <v>2.0</v>
      </c>
      <c r="H290" s="227">
        <v>1.0</v>
      </c>
      <c r="I290" s="227">
        <v>25.0</v>
      </c>
      <c r="J290" s="227">
        <v>0.0</v>
      </c>
      <c r="K290" s="227">
        <v>0.0</v>
      </c>
      <c r="L290" s="227">
        <v>0.0</v>
      </c>
      <c r="M290" s="227">
        <v>0.0</v>
      </c>
      <c r="N290" s="227">
        <v>0.0</v>
      </c>
      <c r="O290" s="227">
        <v>9.5</v>
      </c>
      <c r="P290" s="227">
        <v>28.38</v>
      </c>
      <c r="Q290" s="227"/>
      <c r="R290" s="227"/>
      <c r="S290" s="227"/>
      <c r="T290" s="227"/>
      <c r="U290" s="3" t="str">
        <f t="shared" si="1"/>
        <v>#REF!</v>
      </c>
      <c r="V290" s="227"/>
      <c r="W290" s="227"/>
      <c r="X290" s="227"/>
      <c r="Y290" s="227"/>
      <c r="Z290" s="227"/>
    </row>
    <row r="291" ht="12.0" customHeight="1">
      <c r="A291" s="227">
        <v>284.0</v>
      </c>
      <c r="B291" s="227" t="s">
        <v>2870</v>
      </c>
      <c r="C291" s="227" t="s">
        <v>68</v>
      </c>
      <c r="D291" s="227" t="s">
        <v>17</v>
      </c>
      <c r="E291" s="227">
        <v>10.0</v>
      </c>
      <c r="F291" s="227">
        <v>0.0</v>
      </c>
      <c r="G291" s="227">
        <v>0.0</v>
      </c>
      <c r="H291" s="227">
        <v>0.0</v>
      </c>
      <c r="I291" s="227">
        <v>157.0</v>
      </c>
      <c r="J291" s="227">
        <v>2.0</v>
      </c>
      <c r="K291" s="227">
        <v>1.0</v>
      </c>
      <c r="L291" s="227">
        <v>6.0</v>
      </c>
      <c r="M291" s="227">
        <v>0.0</v>
      </c>
      <c r="N291" s="227">
        <v>0.0</v>
      </c>
      <c r="O291" s="227">
        <v>2.8</v>
      </c>
      <c r="P291" s="227">
        <v>28.3</v>
      </c>
      <c r="Q291" s="227"/>
      <c r="R291" s="227"/>
      <c r="S291" s="227"/>
      <c r="T291" s="227"/>
      <c r="U291" s="3" t="str">
        <f t="shared" si="1"/>
        <v>#REF!</v>
      </c>
      <c r="V291" s="227"/>
      <c r="W291" s="227"/>
      <c r="X291" s="227"/>
      <c r="Y291" s="227"/>
      <c r="Z291" s="227"/>
    </row>
    <row r="292" ht="12.0" customHeight="1">
      <c r="A292" s="227">
        <v>284.0</v>
      </c>
      <c r="B292" s="227" t="s">
        <v>923</v>
      </c>
      <c r="C292" s="227" t="s">
        <v>140</v>
      </c>
      <c r="D292" s="227" t="s">
        <v>75</v>
      </c>
      <c r="E292" s="227">
        <v>3.0</v>
      </c>
      <c r="F292" s="227">
        <v>400.0</v>
      </c>
      <c r="G292" s="227">
        <v>0.0</v>
      </c>
      <c r="H292" s="227">
        <v>0.0</v>
      </c>
      <c r="I292" s="227">
        <v>83.0</v>
      </c>
      <c r="J292" s="227">
        <v>1.0</v>
      </c>
      <c r="K292" s="227">
        <v>0.0</v>
      </c>
      <c r="L292" s="227">
        <v>0.0</v>
      </c>
      <c r="M292" s="227">
        <v>0.0</v>
      </c>
      <c r="N292" s="227">
        <v>1.0</v>
      </c>
      <c r="O292" s="227">
        <v>9.4</v>
      </c>
      <c r="P292" s="227">
        <v>28.3</v>
      </c>
      <c r="Q292" s="227"/>
      <c r="R292" s="227"/>
      <c r="S292" s="227"/>
      <c r="T292" s="227"/>
      <c r="U292" s="3" t="str">
        <f t="shared" si="1"/>
        <v>#REF!</v>
      </c>
      <c r="V292" s="227"/>
      <c r="W292" s="227"/>
      <c r="X292" s="227"/>
      <c r="Y292" s="227"/>
      <c r="Z292" s="227"/>
    </row>
    <row r="293" ht="12.0" customHeight="1">
      <c r="A293" s="227">
        <v>286.0</v>
      </c>
      <c r="B293" s="227" t="s">
        <v>342</v>
      </c>
      <c r="C293" s="227" t="s">
        <v>47</v>
      </c>
      <c r="D293" s="227" t="s">
        <v>75</v>
      </c>
      <c r="E293" s="227">
        <v>3.0</v>
      </c>
      <c r="F293" s="227">
        <v>410.0</v>
      </c>
      <c r="G293" s="227">
        <v>3.0</v>
      </c>
      <c r="H293" s="227">
        <v>0.0</v>
      </c>
      <c r="I293" s="227">
        <v>-4.0</v>
      </c>
      <c r="J293" s="227">
        <v>0.0</v>
      </c>
      <c r="K293" s="227">
        <v>0.0</v>
      </c>
      <c r="L293" s="227">
        <v>0.0</v>
      </c>
      <c r="M293" s="227">
        <v>0.0</v>
      </c>
      <c r="N293" s="227">
        <v>0.0</v>
      </c>
      <c r="O293" s="227">
        <v>9.3</v>
      </c>
      <c r="P293" s="227">
        <v>28.0</v>
      </c>
      <c r="Q293" s="227"/>
      <c r="R293" s="227"/>
      <c r="S293" s="227"/>
      <c r="T293" s="227"/>
      <c r="U293" s="3" t="str">
        <f t="shared" si="1"/>
        <v>#REF!</v>
      </c>
      <c r="V293" s="227"/>
      <c r="W293" s="227"/>
      <c r="X293" s="227"/>
      <c r="Y293" s="227"/>
      <c r="Z293" s="227"/>
    </row>
    <row r="294" ht="12.0" customHeight="1">
      <c r="A294" s="227">
        <v>287.0</v>
      </c>
      <c r="B294" s="227" t="s">
        <v>3484</v>
      </c>
      <c r="C294" s="227" t="s">
        <v>85</v>
      </c>
      <c r="D294" s="227" t="s">
        <v>34</v>
      </c>
      <c r="E294" s="227">
        <v>14.0</v>
      </c>
      <c r="F294" s="227">
        <v>43.0</v>
      </c>
      <c r="G294" s="227">
        <v>0.0</v>
      </c>
      <c r="H294" s="227">
        <v>0.0</v>
      </c>
      <c r="I294" s="227">
        <v>0.0</v>
      </c>
      <c r="J294" s="227">
        <v>0.0</v>
      </c>
      <c r="K294" s="227">
        <v>9.0</v>
      </c>
      <c r="L294" s="227">
        <v>140.0</v>
      </c>
      <c r="M294" s="227">
        <v>2.0</v>
      </c>
      <c r="N294" s="227">
        <v>0.0</v>
      </c>
      <c r="O294" s="227">
        <v>2.0</v>
      </c>
      <c r="P294" s="227">
        <v>27.72</v>
      </c>
      <c r="Q294" s="227"/>
      <c r="R294" s="227"/>
      <c r="S294" s="227"/>
      <c r="T294" s="227"/>
      <c r="U294" s="3" t="str">
        <f t="shared" si="1"/>
        <v>#REF!</v>
      </c>
      <c r="V294" s="227"/>
      <c r="W294" s="227"/>
      <c r="X294" s="227"/>
      <c r="Y294" s="227"/>
      <c r="Z294" s="227"/>
    </row>
    <row r="295" ht="12.0" customHeight="1">
      <c r="A295" s="227">
        <v>288.0</v>
      </c>
      <c r="B295" s="227" t="s">
        <v>2737</v>
      </c>
      <c r="C295" s="227" t="s">
        <v>18</v>
      </c>
      <c r="D295" s="227" t="s">
        <v>17</v>
      </c>
      <c r="E295" s="227">
        <v>3.0</v>
      </c>
      <c r="F295" s="227">
        <v>0.0</v>
      </c>
      <c r="G295" s="227">
        <v>0.0</v>
      </c>
      <c r="H295" s="227">
        <v>0.0</v>
      </c>
      <c r="I295" s="227">
        <v>144.0</v>
      </c>
      <c r="J295" s="227">
        <v>2.0</v>
      </c>
      <c r="K295" s="227">
        <v>1.0</v>
      </c>
      <c r="L295" s="227">
        <v>11.0</v>
      </c>
      <c r="M295" s="227">
        <v>0.0</v>
      </c>
      <c r="N295" s="227">
        <v>0.0</v>
      </c>
      <c r="O295" s="227">
        <v>9.2</v>
      </c>
      <c r="P295" s="227">
        <v>27.5</v>
      </c>
      <c r="Q295" s="227"/>
      <c r="R295" s="227"/>
      <c r="S295" s="227"/>
      <c r="T295" s="227"/>
      <c r="U295" s="3" t="str">
        <f t="shared" si="1"/>
        <v>#REF!</v>
      </c>
      <c r="V295" s="227"/>
      <c r="W295" s="227"/>
      <c r="X295" s="227"/>
      <c r="Y295" s="227"/>
      <c r="Z295" s="227"/>
    </row>
    <row r="296" ht="12.0" customHeight="1">
      <c r="A296" s="227">
        <v>289.0</v>
      </c>
      <c r="B296" s="227" t="s">
        <v>5905</v>
      </c>
      <c r="C296" s="227" t="s">
        <v>64</v>
      </c>
      <c r="D296" s="227" t="s">
        <v>17</v>
      </c>
      <c r="E296" s="227">
        <v>9.0</v>
      </c>
      <c r="F296" s="227">
        <v>0.0</v>
      </c>
      <c r="G296" s="227">
        <v>0.0</v>
      </c>
      <c r="H296" s="227">
        <v>0.0</v>
      </c>
      <c r="I296" s="227">
        <v>138.0</v>
      </c>
      <c r="J296" s="227">
        <v>0.0</v>
      </c>
      <c r="K296" s="227">
        <v>8.0</v>
      </c>
      <c r="L296" s="227">
        <v>115.0</v>
      </c>
      <c r="M296" s="227">
        <v>1.0</v>
      </c>
      <c r="N296" s="227">
        <v>2.0</v>
      </c>
      <c r="O296" s="227">
        <v>3.0</v>
      </c>
      <c r="P296" s="227">
        <v>27.3</v>
      </c>
      <c r="Q296" s="227"/>
      <c r="R296" s="227"/>
      <c r="S296" s="227"/>
      <c r="T296" s="227"/>
      <c r="U296" s="3" t="str">
        <f t="shared" si="1"/>
        <v>#REF!</v>
      </c>
      <c r="V296" s="227"/>
      <c r="W296" s="227"/>
      <c r="X296" s="227"/>
      <c r="Y296" s="227"/>
      <c r="Z296" s="227"/>
    </row>
    <row r="297" ht="12.0" customHeight="1">
      <c r="A297" s="227">
        <v>289.0</v>
      </c>
      <c r="B297" s="227" t="s">
        <v>1567</v>
      </c>
      <c r="C297" s="227" t="s">
        <v>111</v>
      </c>
      <c r="D297" s="227" t="s">
        <v>34</v>
      </c>
      <c r="E297" s="227">
        <v>14.0</v>
      </c>
      <c r="F297" s="227">
        <v>0.0</v>
      </c>
      <c r="G297" s="227">
        <v>0.0</v>
      </c>
      <c r="H297" s="227">
        <v>0.0</v>
      </c>
      <c r="I297" s="227">
        <v>0.0</v>
      </c>
      <c r="J297" s="227">
        <v>0.0</v>
      </c>
      <c r="K297" s="227">
        <v>19.0</v>
      </c>
      <c r="L297" s="227">
        <v>273.0</v>
      </c>
      <c r="M297" s="227">
        <v>0.0</v>
      </c>
      <c r="N297" s="227">
        <v>0.0</v>
      </c>
      <c r="O297" s="227">
        <v>2.0</v>
      </c>
      <c r="P297" s="227">
        <v>27.3</v>
      </c>
      <c r="Q297" s="227"/>
      <c r="R297" s="227"/>
      <c r="S297" s="227"/>
      <c r="T297" s="227"/>
      <c r="U297" s="3" t="str">
        <f t="shared" si="1"/>
        <v>#REF!</v>
      </c>
      <c r="V297" s="227"/>
      <c r="W297" s="227"/>
      <c r="X297" s="227"/>
      <c r="Y297" s="227"/>
      <c r="Z297" s="227"/>
    </row>
    <row r="298" ht="12.0" customHeight="1">
      <c r="A298" s="227">
        <v>291.0</v>
      </c>
      <c r="B298" s="227" t="s">
        <v>4741</v>
      </c>
      <c r="C298" s="227" t="s">
        <v>20</v>
      </c>
      <c r="D298" s="227" t="s">
        <v>17</v>
      </c>
      <c r="E298" s="227">
        <v>5.0</v>
      </c>
      <c r="F298" s="227">
        <v>0.0</v>
      </c>
      <c r="G298" s="227">
        <v>0.0</v>
      </c>
      <c r="H298" s="227">
        <v>0.0</v>
      </c>
      <c r="I298" s="227">
        <v>158.0</v>
      </c>
      <c r="J298" s="227">
        <v>1.0</v>
      </c>
      <c r="K298" s="227">
        <v>11.0</v>
      </c>
      <c r="L298" s="227">
        <v>94.0</v>
      </c>
      <c r="M298" s="227">
        <v>0.0</v>
      </c>
      <c r="N298" s="227">
        <v>2.0</v>
      </c>
      <c r="O298" s="227">
        <v>5.4</v>
      </c>
      <c r="P298" s="227">
        <v>27.2</v>
      </c>
      <c r="Q298" s="227"/>
      <c r="R298" s="227"/>
      <c r="S298" s="227"/>
      <c r="T298" s="227"/>
      <c r="U298" s="3" t="str">
        <f t="shared" si="1"/>
        <v>#REF!</v>
      </c>
      <c r="V298" s="227"/>
      <c r="W298" s="227"/>
      <c r="X298" s="227"/>
      <c r="Y298" s="227"/>
      <c r="Z298" s="227"/>
    </row>
    <row r="299" ht="12.0" customHeight="1">
      <c r="A299" s="227">
        <v>292.0</v>
      </c>
      <c r="B299" s="227" t="s">
        <v>3222</v>
      </c>
      <c r="C299" s="227" t="s">
        <v>102</v>
      </c>
      <c r="D299" s="227" t="s">
        <v>34</v>
      </c>
      <c r="E299" s="227">
        <v>13.0</v>
      </c>
      <c r="F299" s="227">
        <v>0.0</v>
      </c>
      <c r="G299" s="227">
        <v>0.0</v>
      </c>
      <c r="H299" s="227">
        <v>0.0</v>
      </c>
      <c r="I299" s="227">
        <v>0.0</v>
      </c>
      <c r="J299" s="227">
        <v>0.0</v>
      </c>
      <c r="K299" s="227">
        <v>11.0</v>
      </c>
      <c r="L299" s="227">
        <v>145.0</v>
      </c>
      <c r="M299" s="227">
        <v>2.0</v>
      </c>
      <c r="N299" s="227">
        <v>0.0</v>
      </c>
      <c r="O299" s="227">
        <v>2.0</v>
      </c>
      <c r="P299" s="227">
        <v>26.5</v>
      </c>
      <c r="Q299" s="227"/>
      <c r="R299" s="227"/>
      <c r="S299" s="227"/>
      <c r="T299" s="227"/>
      <c r="U299" s="3" t="str">
        <f t="shared" si="1"/>
        <v>#REF!</v>
      </c>
      <c r="V299" s="227"/>
      <c r="W299" s="227"/>
      <c r="X299" s="227"/>
      <c r="Y299" s="227"/>
      <c r="Z299" s="227"/>
    </row>
    <row r="300" ht="12.0" customHeight="1">
      <c r="A300" s="227">
        <v>293.0</v>
      </c>
      <c r="B300" s="227" t="s">
        <v>3112</v>
      </c>
      <c r="C300" s="227" t="s">
        <v>50</v>
      </c>
      <c r="D300" s="227" t="s">
        <v>61</v>
      </c>
      <c r="E300" s="227">
        <v>13.0</v>
      </c>
      <c r="F300" s="227">
        <v>0.0</v>
      </c>
      <c r="G300" s="227">
        <v>0.0</v>
      </c>
      <c r="H300" s="227">
        <v>0.0</v>
      </c>
      <c r="I300" s="227">
        <v>0.0</v>
      </c>
      <c r="J300" s="227">
        <v>0.0</v>
      </c>
      <c r="K300" s="227">
        <v>18.0</v>
      </c>
      <c r="L300" s="227">
        <v>192.0</v>
      </c>
      <c r="M300" s="227">
        <v>1.0</v>
      </c>
      <c r="N300" s="227">
        <v>0.0</v>
      </c>
      <c r="O300" s="227">
        <v>1.9</v>
      </c>
      <c r="P300" s="227">
        <v>25.2</v>
      </c>
      <c r="Q300" s="227"/>
      <c r="R300" s="227"/>
      <c r="S300" s="227"/>
      <c r="T300" s="227"/>
      <c r="U300" s="3" t="str">
        <f t="shared" si="1"/>
        <v>#REF!</v>
      </c>
      <c r="V300" s="227"/>
      <c r="W300" s="227"/>
      <c r="X300" s="227"/>
      <c r="Y300" s="227"/>
      <c r="Z300" s="227"/>
    </row>
    <row r="301" ht="12.0" customHeight="1">
      <c r="A301" s="227">
        <v>294.0</v>
      </c>
      <c r="B301" s="227" t="s">
        <v>3356</v>
      </c>
      <c r="C301" s="227" t="s">
        <v>39</v>
      </c>
      <c r="D301" s="227" t="s">
        <v>34</v>
      </c>
      <c r="E301" s="227">
        <v>16.0</v>
      </c>
      <c r="F301" s="227">
        <v>0.0</v>
      </c>
      <c r="G301" s="227">
        <v>0.0</v>
      </c>
      <c r="H301" s="227">
        <v>0.0</v>
      </c>
      <c r="I301" s="227">
        <v>38.0</v>
      </c>
      <c r="J301" s="227">
        <v>1.0</v>
      </c>
      <c r="K301" s="227">
        <v>11.0</v>
      </c>
      <c r="L301" s="227">
        <v>93.0</v>
      </c>
      <c r="M301" s="227">
        <v>1.0</v>
      </c>
      <c r="N301" s="227">
        <v>0.0</v>
      </c>
      <c r="O301" s="227">
        <v>1.6</v>
      </c>
      <c r="P301" s="227">
        <v>25.1</v>
      </c>
      <c r="Q301" s="227"/>
      <c r="R301" s="227"/>
      <c r="S301" s="227"/>
      <c r="T301" s="227"/>
      <c r="U301" s="3" t="str">
        <f t="shared" si="1"/>
        <v>#REF!</v>
      </c>
      <c r="V301" s="227"/>
      <c r="W301" s="227"/>
      <c r="X301" s="227"/>
      <c r="Y301" s="227"/>
      <c r="Z301" s="227"/>
    </row>
    <row r="302" ht="12.0" customHeight="1">
      <c r="A302" s="227">
        <v>295.0</v>
      </c>
      <c r="B302" s="227" t="s">
        <v>1365</v>
      </c>
      <c r="C302" s="227" t="s">
        <v>85</v>
      </c>
      <c r="D302" s="227" t="s">
        <v>61</v>
      </c>
      <c r="E302" s="227">
        <v>11.0</v>
      </c>
      <c r="F302" s="227">
        <v>0.0</v>
      </c>
      <c r="G302" s="227">
        <v>0.0</v>
      </c>
      <c r="H302" s="227">
        <v>0.0</v>
      </c>
      <c r="I302" s="227">
        <v>0.0</v>
      </c>
      <c r="J302" s="227">
        <v>0.0</v>
      </c>
      <c r="K302" s="227">
        <v>15.0</v>
      </c>
      <c r="L302" s="227">
        <v>129.0</v>
      </c>
      <c r="M302" s="227">
        <v>2.0</v>
      </c>
      <c r="N302" s="227">
        <v>0.0</v>
      </c>
      <c r="O302" s="227">
        <v>2.3</v>
      </c>
      <c r="P302" s="227">
        <v>24.9</v>
      </c>
      <c r="Q302" s="227"/>
      <c r="R302" s="227"/>
      <c r="S302" s="227"/>
      <c r="T302" s="227"/>
      <c r="U302" s="3" t="str">
        <f t="shared" si="1"/>
        <v>#REF!</v>
      </c>
      <c r="V302" s="227"/>
      <c r="W302" s="227"/>
      <c r="X302" s="227"/>
      <c r="Y302" s="227"/>
      <c r="Z302" s="227"/>
    </row>
    <row r="303" ht="12.0" customHeight="1">
      <c r="A303" s="227">
        <v>295.0</v>
      </c>
      <c r="B303" s="227" t="s">
        <v>1731</v>
      </c>
      <c r="C303" s="227" t="s">
        <v>85</v>
      </c>
      <c r="D303" s="227" t="s">
        <v>17</v>
      </c>
      <c r="E303" s="227">
        <v>11.0</v>
      </c>
      <c r="F303" s="227">
        <v>0.0</v>
      </c>
      <c r="G303" s="227">
        <v>0.0</v>
      </c>
      <c r="H303" s="227">
        <v>0.0</v>
      </c>
      <c r="I303" s="227">
        <v>125.0</v>
      </c>
      <c r="J303" s="227">
        <v>1.0</v>
      </c>
      <c r="K303" s="227">
        <v>11.0</v>
      </c>
      <c r="L303" s="227">
        <v>84.0</v>
      </c>
      <c r="M303" s="227">
        <v>0.0</v>
      </c>
      <c r="N303" s="227">
        <v>1.0</v>
      </c>
      <c r="O303" s="227">
        <v>2.3</v>
      </c>
      <c r="P303" s="227">
        <v>24.9</v>
      </c>
      <c r="Q303" s="227"/>
      <c r="R303" s="227"/>
      <c r="S303" s="227"/>
      <c r="T303" s="227"/>
      <c r="U303" s="3" t="str">
        <f t="shared" si="1"/>
        <v>#REF!</v>
      </c>
      <c r="V303" s="227"/>
      <c r="W303" s="227"/>
      <c r="X303" s="227"/>
      <c r="Y303" s="227"/>
      <c r="Z303" s="227"/>
    </row>
    <row r="304" ht="12.0" customHeight="1">
      <c r="A304" s="227">
        <v>297.0</v>
      </c>
      <c r="B304" s="227" t="s">
        <v>1583</v>
      </c>
      <c r="C304" s="227" t="s">
        <v>68</v>
      </c>
      <c r="D304" s="227" t="s">
        <v>34</v>
      </c>
      <c r="E304" s="227">
        <v>7.0</v>
      </c>
      <c r="F304" s="227">
        <v>0.0</v>
      </c>
      <c r="G304" s="227">
        <v>0.0</v>
      </c>
      <c r="H304" s="227">
        <v>0.0</v>
      </c>
      <c r="I304" s="227">
        <v>0.0</v>
      </c>
      <c r="J304" s="227">
        <v>0.0</v>
      </c>
      <c r="K304" s="227">
        <v>11.0</v>
      </c>
      <c r="L304" s="227">
        <v>187.0</v>
      </c>
      <c r="M304" s="227">
        <v>1.0</v>
      </c>
      <c r="N304" s="227">
        <v>0.0</v>
      </c>
      <c r="O304" s="227">
        <v>3.5</v>
      </c>
      <c r="P304" s="227">
        <v>24.7</v>
      </c>
      <c r="Q304" s="227"/>
      <c r="R304" s="227"/>
      <c r="S304" s="227"/>
      <c r="T304" s="227"/>
      <c r="U304" s="3" t="str">
        <f t="shared" si="1"/>
        <v>#REF!</v>
      </c>
      <c r="V304" s="227"/>
      <c r="W304" s="227"/>
      <c r="X304" s="227"/>
      <c r="Y304" s="227"/>
      <c r="Z304" s="227"/>
    </row>
    <row r="305" ht="12.0" customHeight="1">
      <c r="A305" s="227">
        <v>297.0</v>
      </c>
      <c r="B305" s="227" t="s">
        <v>2753</v>
      </c>
      <c r="C305" s="227" t="s">
        <v>41</v>
      </c>
      <c r="D305" s="227" t="s">
        <v>61</v>
      </c>
      <c r="E305" s="227">
        <v>12.0</v>
      </c>
      <c r="F305" s="227">
        <v>0.0</v>
      </c>
      <c r="G305" s="227">
        <v>0.0</v>
      </c>
      <c r="H305" s="227">
        <v>0.0</v>
      </c>
      <c r="I305" s="227">
        <v>0.0</v>
      </c>
      <c r="J305" s="227">
        <v>0.0</v>
      </c>
      <c r="K305" s="227">
        <v>10.0</v>
      </c>
      <c r="L305" s="227">
        <v>127.0</v>
      </c>
      <c r="M305" s="227">
        <v>2.0</v>
      </c>
      <c r="N305" s="227">
        <v>0.0</v>
      </c>
      <c r="O305" s="227">
        <v>2.1</v>
      </c>
      <c r="P305" s="227">
        <v>24.7</v>
      </c>
      <c r="Q305" s="227"/>
      <c r="R305" s="227"/>
      <c r="S305" s="227"/>
      <c r="T305" s="227"/>
      <c r="U305" s="3" t="str">
        <f t="shared" si="1"/>
        <v>#REF!</v>
      </c>
      <c r="V305" s="227"/>
      <c r="W305" s="227"/>
      <c r="X305" s="227"/>
      <c r="Y305" s="227"/>
      <c r="Z305" s="227"/>
    </row>
    <row r="306" ht="12.0" customHeight="1">
      <c r="A306" s="227">
        <v>299.0</v>
      </c>
      <c r="B306" s="227" t="s">
        <v>2878</v>
      </c>
      <c r="C306" s="227" t="s">
        <v>18</v>
      </c>
      <c r="D306" s="227" t="s">
        <v>3651</v>
      </c>
      <c r="E306" s="227">
        <v>16.0</v>
      </c>
      <c r="F306" s="227">
        <v>0.0</v>
      </c>
      <c r="G306" s="227">
        <v>0.0</v>
      </c>
      <c r="H306" s="227">
        <v>0.0</v>
      </c>
      <c r="I306" s="227">
        <v>114.0</v>
      </c>
      <c r="J306" s="227">
        <v>0.0</v>
      </c>
      <c r="K306" s="227">
        <v>10.0</v>
      </c>
      <c r="L306" s="227">
        <v>72.0</v>
      </c>
      <c r="M306" s="227">
        <v>1.0</v>
      </c>
      <c r="N306" s="227">
        <v>0.0</v>
      </c>
      <c r="O306" s="227">
        <v>1.5</v>
      </c>
      <c r="P306" s="227">
        <v>24.6</v>
      </c>
      <c r="Q306" s="227"/>
      <c r="R306" s="227"/>
      <c r="S306" s="227"/>
      <c r="T306" s="227"/>
      <c r="U306" s="3" t="str">
        <f t="shared" si="1"/>
        <v>#REF!</v>
      </c>
      <c r="V306" s="227"/>
      <c r="W306" s="227"/>
      <c r="X306" s="227"/>
      <c r="Y306" s="227"/>
      <c r="Z306" s="227"/>
    </row>
    <row r="307" ht="12.0" customHeight="1">
      <c r="A307" s="227">
        <v>299.0</v>
      </c>
      <c r="B307" s="227" t="s">
        <v>3269</v>
      </c>
      <c r="C307" s="227" t="s">
        <v>114</v>
      </c>
      <c r="D307" s="227" t="s">
        <v>34</v>
      </c>
      <c r="E307" s="227">
        <v>15.0</v>
      </c>
      <c r="F307" s="227">
        <v>0.0</v>
      </c>
      <c r="G307" s="227">
        <v>0.0</v>
      </c>
      <c r="H307" s="227">
        <v>0.0</v>
      </c>
      <c r="I307" s="227">
        <v>0.0</v>
      </c>
      <c r="J307" s="227">
        <v>1.0</v>
      </c>
      <c r="K307" s="227">
        <v>19.0</v>
      </c>
      <c r="L307" s="227">
        <v>186.0</v>
      </c>
      <c r="M307" s="227">
        <v>0.0</v>
      </c>
      <c r="N307" s="227">
        <v>0.0</v>
      </c>
      <c r="O307" s="227">
        <v>1.6</v>
      </c>
      <c r="P307" s="227">
        <v>24.6</v>
      </c>
      <c r="Q307" s="227"/>
      <c r="R307" s="227"/>
      <c r="S307" s="227"/>
      <c r="T307" s="227"/>
      <c r="U307" s="3" t="str">
        <f t="shared" si="1"/>
        <v>#REF!</v>
      </c>
      <c r="V307" s="227"/>
      <c r="W307" s="227"/>
      <c r="X307" s="227"/>
      <c r="Y307" s="227"/>
      <c r="Z307" s="227"/>
    </row>
    <row r="308" ht="12.0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</row>
    <row r="309" ht="12.0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</row>
    <row r="310" ht="12.0" customHeight="1">
      <c r="A310" s="227"/>
      <c r="B310" s="227"/>
      <c r="C310" s="227" t="s">
        <v>5</v>
      </c>
      <c r="D310" s="227" t="s">
        <v>4586</v>
      </c>
      <c r="E310" s="227" t="s">
        <v>5836</v>
      </c>
      <c r="F310" s="227" t="s">
        <v>5824</v>
      </c>
      <c r="G310" s="227" t="s">
        <v>5825</v>
      </c>
      <c r="H310" s="227" t="s">
        <v>5826</v>
      </c>
      <c r="I310" s="227" t="s">
        <v>5827</v>
      </c>
      <c r="J310" s="227" t="s">
        <v>5828</v>
      </c>
      <c r="K310" s="227" t="s">
        <v>5829</v>
      </c>
      <c r="L310" s="227" t="s">
        <v>5830</v>
      </c>
      <c r="M310" s="227" t="s">
        <v>5831</v>
      </c>
      <c r="N310" s="227" t="s">
        <v>5832</v>
      </c>
      <c r="O310" s="227" t="s">
        <v>5833</v>
      </c>
      <c r="P310" s="227" t="s">
        <v>5834</v>
      </c>
      <c r="Q310" s="227" t="s">
        <v>5841</v>
      </c>
      <c r="R310" s="227" t="s">
        <v>5842</v>
      </c>
      <c r="S310" s="227" t="s">
        <v>459</v>
      </c>
      <c r="T310" s="227"/>
      <c r="U310" s="3" t="s">
        <v>5843</v>
      </c>
      <c r="V310" s="227"/>
      <c r="W310" s="227"/>
      <c r="X310" s="227"/>
      <c r="Y310" s="227"/>
      <c r="Z310" s="227"/>
    </row>
    <row r="311" ht="12.0" customHeight="1">
      <c r="A311" s="227">
        <v>1.0</v>
      </c>
      <c r="B311" s="227" t="s">
        <v>5462</v>
      </c>
      <c r="C311" s="227" t="s">
        <v>20</v>
      </c>
      <c r="D311" s="227" t="s">
        <v>5849</v>
      </c>
      <c r="E311" s="227">
        <v>16.0</v>
      </c>
      <c r="F311" s="227">
        <v>100.0</v>
      </c>
      <c r="G311" s="227">
        <v>25.0</v>
      </c>
      <c r="H311" s="227">
        <v>9.5</v>
      </c>
      <c r="I311" s="227">
        <v>4.0</v>
      </c>
      <c r="J311" s="227">
        <v>39.0</v>
      </c>
      <c r="K311" s="227">
        <v>5.0</v>
      </c>
      <c r="L311" s="227">
        <v>13.0</v>
      </c>
      <c r="M311" s="227">
        <v>5.0</v>
      </c>
      <c r="N311" s="227">
        <v>0.0</v>
      </c>
      <c r="O311" s="227">
        <v>1.0</v>
      </c>
      <c r="P311" s="227">
        <v>1.0</v>
      </c>
      <c r="Q311" s="227">
        <v>11.0</v>
      </c>
      <c r="R311" s="227">
        <v>175.9</v>
      </c>
      <c r="S311" s="227" t="s">
        <v>4631</v>
      </c>
      <c r="T311" s="227"/>
      <c r="U311" s="3" t="str">
        <f t="shared" ref="U311:U610" si="2">F311*$F$4+G311*$G$4+H311*$H$4+I311*$I$4+J311*$J$4+K311*$K$4+L311*$L$4+M311*$M$4+N311*$N$4+O311*$O$4+P311*$P$4</f>
        <v>#REF!</v>
      </c>
      <c r="V311" s="227"/>
      <c r="W311" s="227"/>
      <c r="X311" s="227"/>
      <c r="Y311" s="227"/>
      <c r="Z311" s="227"/>
    </row>
    <row r="312" ht="12.0" customHeight="1">
      <c r="A312" s="227">
        <v>2.0</v>
      </c>
      <c r="B312" s="227" t="s">
        <v>4968</v>
      </c>
      <c r="C312" s="227" t="s">
        <v>58</v>
      </c>
      <c r="D312" s="227" t="s">
        <v>5844</v>
      </c>
      <c r="E312" s="227">
        <v>16.0</v>
      </c>
      <c r="F312" s="227">
        <v>108.0</v>
      </c>
      <c r="G312" s="227">
        <v>37.0</v>
      </c>
      <c r="H312" s="227">
        <v>11.5</v>
      </c>
      <c r="I312" s="227">
        <v>3.0</v>
      </c>
      <c r="J312" s="227">
        <v>8.0</v>
      </c>
      <c r="K312" s="227">
        <v>7.0</v>
      </c>
      <c r="L312" s="227">
        <v>8.0</v>
      </c>
      <c r="M312" s="227">
        <v>1.0</v>
      </c>
      <c r="N312" s="227">
        <v>1.0</v>
      </c>
      <c r="O312" s="227">
        <v>1.0</v>
      </c>
      <c r="P312" s="227">
        <v>1.0</v>
      </c>
      <c r="Q312" s="227">
        <v>10.9</v>
      </c>
      <c r="R312" s="227">
        <v>174.8</v>
      </c>
      <c r="S312" s="227" t="s">
        <v>4630</v>
      </c>
      <c r="T312" s="227"/>
      <c r="U312" s="3" t="str">
        <f t="shared" si="2"/>
        <v>#REF!</v>
      </c>
      <c r="V312" s="227"/>
      <c r="W312" s="227"/>
      <c r="X312" s="227"/>
      <c r="Y312" s="227"/>
      <c r="Z312" s="227"/>
    </row>
    <row r="313" ht="12.0" customHeight="1">
      <c r="A313" s="227">
        <v>3.0</v>
      </c>
      <c r="B313" s="227" t="s">
        <v>4844</v>
      </c>
      <c r="C313" s="227" t="s">
        <v>85</v>
      </c>
      <c r="D313" s="227" t="s">
        <v>5845</v>
      </c>
      <c r="E313" s="227">
        <v>16.0</v>
      </c>
      <c r="F313" s="227">
        <v>86.0</v>
      </c>
      <c r="G313" s="227">
        <v>83.0</v>
      </c>
      <c r="H313" s="227">
        <v>8.5</v>
      </c>
      <c r="I313" s="227">
        <v>4.5</v>
      </c>
      <c r="J313" s="227">
        <v>27.0</v>
      </c>
      <c r="K313" s="227">
        <v>16.0</v>
      </c>
      <c r="L313" s="227">
        <v>3.0</v>
      </c>
      <c r="M313" s="227">
        <v>1.0</v>
      </c>
      <c r="N313" s="227">
        <v>0.0</v>
      </c>
      <c r="O313" s="227">
        <v>1.0</v>
      </c>
      <c r="P313" s="227">
        <v>0.0</v>
      </c>
      <c r="Q313" s="227">
        <v>10.8</v>
      </c>
      <c r="R313" s="227">
        <v>172.7</v>
      </c>
      <c r="S313" s="227" t="s">
        <v>4630</v>
      </c>
      <c r="T313" s="227"/>
      <c r="U313" s="3" t="str">
        <f t="shared" si="2"/>
        <v>#REF!</v>
      </c>
      <c r="V313" s="227"/>
      <c r="W313" s="227"/>
      <c r="X313" s="227"/>
      <c r="Y313" s="227"/>
      <c r="Z313" s="227"/>
    </row>
    <row r="314" ht="12.0" customHeight="1">
      <c r="A314" s="227">
        <v>4.0</v>
      </c>
      <c r="B314" s="227" t="s">
        <v>4870</v>
      </c>
      <c r="C314" s="227" t="s">
        <v>50</v>
      </c>
      <c r="D314" s="227" t="s">
        <v>5844</v>
      </c>
      <c r="E314" s="227">
        <v>16.0</v>
      </c>
      <c r="F314" s="227">
        <v>54.0</v>
      </c>
      <c r="G314" s="227">
        <v>19.0</v>
      </c>
      <c r="H314" s="227">
        <v>17.5</v>
      </c>
      <c r="I314" s="227">
        <v>11.0</v>
      </c>
      <c r="J314" s="227">
        <v>63.0</v>
      </c>
      <c r="K314" s="227">
        <v>27.0</v>
      </c>
      <c r="L314" s="227">
        <v>3.0</v>
      </c>
      <c r="M314" s="227">
        <v>1.0</v>
      </c>
      <c r="N314" s="227">
        <v>4.0</v>
      </c>
      <c r="O314" s="227">
        <v>3.0</v>
      </c>
      <c r="P314" s="227">
        <v>1.0</v>
      </c>
      <c r="Q314" s="227">
        <v>10.6</v>
      </c>
      <c r="R314" s="227">
        <v>169.3</v>
      </c>
      <c r="S314" s="227" t="s">
        <v>4630</v>
      </c>
      <c r="T314" s="227"/>
      <c r="U314" s="3" t="str">
        <f t="shared" si="2"/>
        <v>#REF!</v>
      </c>
      <c r="V314" s="227"/>
      <c r="W314" s="227"/>
      <c r="X314" s="227"/>
      <c r="Y314" s="227"/>
      <c r="Z314" s="227"/>
    </row>
    <row r="315" ht="12.0" customHeight="1">
      <c r="A315" s="227">
        <v>5.0</v>
      </c>
      <c r="B315" s="227" t="s">
        <v>4985</v>
      </c>
      <c r="C315" s="227" t="s">
        <v>123</v>
      </c>
      <c r="D315" s="227" t="s">
        <v>5845</v>
      </c>
      <c r="E315" s="227">
        <v>16.0</v>
      </c>
      <c r="F315" s="227">
        <v>95.0</v>
      </c>
      <c r="G315" s="227">
        <v>52.0</v>
      </c>
      <c r="H315" s="227">
        <v>11.0</v>
      </c>
      <c r="I315" s="227">
        <v>4.0</v>
      </c>
      <c r="J315" s="227">
        <v>17.0</v>
      </c>
      <c r="K315" s="227">
        <v>7.0</v>
      </c>
      <c r="L315" s="227">
        <v>4.0</v>
      </c>
      <c r="M315" s="227">
        <v>1.0</v>
      </c>
      <c r="N315" s="227">
        <v>2.0</v>
      </c>
      <c r="O315" s="227">
        <v>0.0</v>
      </c>
      <c r="P315" s="227">
        <v>0.0</v>
      </c>
      <c r="Q315" s="227">
        <v>10.1</v>
      </c>
      <c r="R315" s="227">
        <v>161.7</v>
      </c>
      <c r="S315" s="227" t="s">
        <v>4630</v>
      </c>
      <c r="T315" s="227"/>
      <c r="U315" s="3" t="str">
        <f t="shared" si="2"/>
        <v>#REF!</v>
      </c>
      <c r="V315" s="227"/>
      <c r="W315" s="227"/>
      <c r="X315" s="227"/>
      <c r="Y315" s="227"/>
      <c r="Z315" s="227"/>
    </row>
    <row r="316" ht="12.0" customHeight="1">
      <c r="A316" s="227">
        <v>6.0</v>
      </c>
      <c r="B316" s="227" t="s">
        <v>4882</v>
      </c>
      <c r="C316" s="227" t="s">
        <v>95</v>
      </c>
      <c r="D316" s="227" t="s">
        <v>5845</v>
      </c>
      <c r="E316" s="227">
        <v>16.0</v>
      </c>
      <c r="F316" s="227">
        <v>98.0</v>
      </c>
      <c r="G316" s="227">
        <v>37.0</v>
      </c>
      <c r="H316" s="227">
        <v>9.5</v>
      </c>
      <c r="I316" s="227">
        <v>0.0</v>
      </c>
      <c r="J316" s="227">
        <v>0.0</v>
      </c>
      <c r="K316" s="227">
        <v>3.0</v>
      </c>
      <c r="L316" s="227">
        <v>11.0</v>
      </c>
      <c r="M316" s="227">
        <v>2.0</v>
      </c>
      <c r="N316" s="227">
        <v>1.0</v>
      </c>
      <c r="O316" s="227">
        <v>1.0</v>
      </c>
      <c r="P316" s="227">
        <v>0.0</v>
      </c>
      <c r="Q316" s="227">
        <v>9.5</v>
      </c>
      <c r="R316" s="227">
        <v>152.0</v>
      </c>
      <c r="S316" s="227" t="s">
        <v>4630</v>
      </c>
      <c r="T316" s="227"/>
      <c r="U316" s="3" t="str">
        <f t="shared" si="2"/>
        <v>#REF!</v>
      </c>
      <c r="V316" s="227"/>
      <c r="W316" s="227"/>
      <c r="X316" s="227"/>
      <c r="Y316" s="227"/>
      <c r="Z316" s="227"/>
    </row>
    <row r="317" ht="12.0" customHeight="1">
      <c r="A317" s="227">
        <v>7.0</v>
      </c>
      <c r="B317" s="227" t="s">
        <v>5042</v>
      </c>
      <c r="C317" s="227" t="s">
        <v>41</v>
      </c>
      <c r="D317" s="227" t="s">
        <v>5844</v>
      </c>
      <c r="E317" s="227">
        <v>16.0</v>
      </c>
      <c r="F317" s="227">
        <v>94.0</v>
      </c>
      <c r="G317" s="227">
        <v>50.0</v>
      </c>
      <c r="H317" s="227">
        <v>11.5</v>
      </c>
      <c r="I317" s="227">
        <v>2.5</v>
      </c>
      <c r="J317" s="227">
        <v>16.0</v>
      </c>
      <c r="K317" s="227">
        <v>7.0</v>
      </c>
      <c r="L317" s="227">
        <v>3.0</v>
      </c>
      <c r="M317" s="227">
        <v>0.0</v>
      </c>
      <c r="N317" s="227">
        <v>0.0</v>
      </c>
      <c r="O317" s="227">
        <v>0.0</v>
      </c>
      <c r="P317" s="227">
        <v>0.0</v>
      </c>
      <c r="Q317" s="227">
        <v>9.2</v>
      </c>
      <c r="R317" s="227">
        <v>147.1</v>
      </c>
      <c r="S317" s="227" t="s">
        <v>4630</v>
      </c>
      <c r="T317" s="227"/>
      <c r="U317" s="3" t="str">
        <f t="shared" si="2"/>
        <v>#REF!</v>
      </c>
      <c r="V317" s="227"/>
      <c r="W317" s="227"/>
      <c r="X317" s="227"/>
      <c r="Y317" s="227"/>
      <c r="Z317" s="227"/>
    </row>
    <row r="318" ht="12.0" customHeight="1">
      <c r="A318" s="227">
        <v>8.0</v>
      </c>
      <c r="B318" s="227" t="s">
        <v>4839</v>
      </c>
      <c r="C318" s="227" t="s">
        <v>58</v>
      </c>
      <c r="D318" s="227" t="s">
        <v>5845</v>
      </c>
      <c r="E318" s="227">
        <v>16.0</v>
      </c>
      <c r="F318" s="227">
        <v>67.0</v>
      </c>
      <c r="G318" s="227">
        <v>20.0</v>
      </c>
      <c r="H318" s="227">
        <v>17.0</v>
      </c>
      <c r="I318" s="227">
        <v>5.0</v>
      </c>
      <c r="J318" s="227">
        <v>39.0</v>
      </c>
      <c r="K318" s="227">
        <v>8.0</v>
      </c>
      <c r="L318" s="227">
        <v>3.0</v>
      </c>
      <c r="M318" s="227">
        <v>1.0</v>
      </c>
      <c r="N318" s="227">
        <v>4.0</v>
      </c>
      <c r="O318" s="227">
        <v>2.0</v>
      </c>
      <c r="P318" s="227">
        <v>1.0</v>
      </c>
      <c r="Q318" s="227">
        <v>9.1</v>
      </c>
      <c r="R318" s="227">
        <v>145.9</v>
      </c>
      <c r="S318" s="227" t="s">
        <v>4630</v>
      </c>
      <c r="T318" s="227"/>
      <c r="U318" s="3" t="str">
        <f t="shared" si="2"/>
        <v>#REF!</v>
      </c>
      <c r="V318" s="227"/>
      <c r="W318" s="227"/>
      <c r="X318" s="227"/>
      <c r="Y318" s="227"/>
      <c r="Z318" s="227"/>
    </row>
    <row r="319" ht="12.0" customHeight="1">
      <c r="A319" s="227">
        <v>9.0</v>
      </c>
      <c r="B319" s="227" t="s">
        <v>4884</v>
      </c>
      <c r="C319" s="227" t="s">
        <v>102</v>
      </c>
      <c r="D319" s="227" t="s">
        <v>5844</v>
      </c>
      <c r="E319" s="227">
        <v>16.0</v>
      </c>
      <c r="F319" s="227">
        <v>61.0</v>
      </c>
      <c r="G319" s="227">
        <v>16.0</v>
      </c>
      <c r="H319" s="227">
        <v>13.5</v>
      </c>
      <c r="I319" s="227">
        <v>12.5</v>
      </c>
      <c r="J319" s="227">
        <v>63.0</v>
      </c>
      <c r="K319" s="227">
        <v>23.0</v>
      </c>
      <c r="L319" s="227">
        <v>3.0</v>
      </c>
      <c r="M319" s="227">
        <v>0.0</v>
      </c>
      <c r="N319" s="227">
        <v>2.0</v>
      </c>
      <c r="O319" s="227">
        <v>0.0</v>
      </c>
      <c r="P319" s="227">
        <v>0.0</v>
      </c>
      <c r="Q319" s="227">
        <v>9.1</v>
      </c>
      <c r="R319" s="227">
        <v>145.8</v>
      </c>
      <c r="S319" s="227" t="s">
        <v>4630</v>
      </c>
      <c r="T319" s="227"/>
      <c r="U319" s="3" t="str">
        <f t="shared" si="2"/>
        <v>#REF!</v>
      </c>
      <c r="V319" s="227"/>
      <c r="W319" s="227"/>
      <c r="X319" s="227"/>
      <c r="Y319" s="227"/>
      <c r="Z319" s="227"/>
    </row>
    <row r="320" ht="12.0" customHeight="1">
      <c r="A320" s="227">
        <v>10.0</v>
      </c>
      <c r="B320" s="227" t="s">
        <v>5019</v>
      </c>
      <c r="C320" s="227" t="s">
        <v>99</v>
      </c>
      <c r="D320" s="227" t="s">
        <v>5844</v>
      </c>
      <c r="E320" s="227">
        <v>16.0</v>
      </c>
      <c r="F320" s="227">
        <v>98.0</v>
      </c>
      <c r="G320" s="227">
        <v>20.0</v>
      </c>
      <c r="H320" s="227">
        <v>14.5</v>
      </c>
      <c r="I320" s="227">
        <v>1.0</v>
      </c>
      <c r="J320" s="227">
        <v>0.0</v>
      </c>
      <c r="K320" s="227">
        <v>2.0</v>
      </c>
      <c r="L320" s="227">
        <v>8.0</v>
      </c>
      <c r="M320" s="227">
        <v>2.0</v>
      </c>
      <c r="N320" s="227">
        <v>0.0</v>
      </c>
      <c r="O320" s="227">
        <v>1.0</v>
      </c>
      <c r="P320" s="227">
        <v>0.0</v>
      </c>
      <c r="Q320" s="227">
        <v>9.0</v>
      </c>
      <c r="R320" s="227">
        <v>143.5</v>
      </c>
      <c r="S320" s="227" t="s">
        <v>4630</v>
      </c>
      <c r="T320" s="227"/>
      <c r="U320" s="3" t="str">
        <f t="shared" si="2"/>
        <v>#REF!</v>
      </c>
      <c r="V320" s="227"/>
      <c r="W320" s="227"/>
      <c r="X320" s="227"/>
      <c r="Y320" s="227"/>
      <c r="Z320" s="227"/>
    </row>
    <row r="321" ht="12.0" customHeight="1">
      <c r="A321" s="227">
        <v>11.0</v>
      </c>
      <c r="B321" s="229" t="s">
        <v>4883</v>
      </c>
      <c r="C321" s="227" t="s">
        <v>107</v>
      </c>
      <c r="D321" s="227" t="s">
        <v>5845</v>
      </c>
      <c r="E321" s="227">
        <v>16.0</v>
      </c>
      <c r="F321" s="227">
        <v>79.0</v>
      </c>
      <c r="G321" s="227">
        <v>50.0</v>
      </c>
      <c r="H321" s="227">
        <v>8.0</v>
      </c>
      <c r="I321" s="227">
        <v>5.0</v>
      </c>
      <c r="J321" s="227">
        <v>31.0</v>
      </c>
      <c r="K321" s="227">
        <v>11.0</v>
      </c>
      <c r="L321" s="227">
        <v>2.0</v>
      </c>
      <c r="M321" s="227">
        <v>0.0</v>
      </c>
      <c r="N321" s="227">
        <v>1.0</v>
      </c>
      <c r="O321" s="227">
        <v>0.0</v>
      </c>
      <c r="P321" s="227">
        <v>0.0</v>
      </c>
      <c r="Q321" s="227">
        <v>8.8</v>
      </c>
      <c r="R321" s="227">
        <v>141.1</v>
      </c>
      <c r="S321" s="227" t="s">
        <v>4630</v>
      </c>
      <c r="T321" s="227"/>
      <c r="U321" s="3" t="str">
        <f t="shared" si="2"/>
        <v>#REF!</v>
      </c>
      <c r="V321" s="227"/>
      <c r="W321" s="227"/>
      <c r="X321" s="227"/>
      <c r="Y321" s="227"/>
      <c r="Z321" s="227"/>
    </row>
    <row r="322" ht="12.0" customHeight="1">
      <c r="A322" s="227">
        <v>12.0</v>
      </c>
      <c r="B322" s="227" t="s">
        <v>5906</v>
      </c>
      <c r="C322" s="227" t="s">
        <v>77</v>
      </c>
      <c r="D322" s="227" t="s">
        <v>5845</v>
      </c>
      <c r="E322" s="227">
        <v>15.0</v>
      </c>
      <c r="F322" s="227">
        <v>89.0</v>
      </c>
      <c r="G322" s="227">
        <v>41.0</v>
      </c>
      <c r="H322" s="227">
        <v>6.5</v>
      </c>
      <c r="I322" s="227">
        <v>0.0</v>
      </c>
      <c r="J322" s="227">
        <v>0.0</v>
      </c>
      <c r="K322" s="227">
        <v>1.0</v>
      </c>
      <c r="L322" s="227">
        <v>5.0</v>
      </c>
      <c r="M322" s="227">
        <v>3.0</v>
      </c>
      <c r="N322" s="227">
        <v>1.0</v>
      </c>
      <c r="O322" s="227">
        <v>2.0</v>
      </c>
      <c r="P322" s="227">
        <v>0.0</v>
      </c>
      <c r="Q322" s="227">
        <v>9.3</v>
      </c>
      <c r="R322" s="227">
        <v>140.0</v>
      </c>
      <c r="S322" s="227" t="s">
        <v>4630</v>
      </c>
      <c r="T322" s="227"/>
      <c r="U322" s="3" t="str">
        <f t="shared" si="2"/>
        <v>#REF!</v>
      </c>
      <c r="V322" s="227"/>
      <c r="W322" s="227"/>
      <c r="X322" s="227"/>
      <c r="Y322" s="227"/>
      <c r="Z322" s="227"/>
    </row>
    <row r="323" ht="12.0" customHeight="1">
      <c r="A323" s="227">
        <v>13.0</v>
      </c>
      <c r="B323" s="227" t="s">
        <v>5090</v>
      </c>
      <c r="C323" s="227" t="s">
        <v>53</v>
      </c>
      <c r="D323" s="227" t="s">
        <v>5844</v>
      </c>
      <c r="E323" s="227">
        <v>16.0</v>
      </c>
      <c r="F323" s="227">
        <v>32.0</v>
      </c>
      <c r="G323" s="227">
        <v>7.0</v>
      </c>
      <c r="H323" s="227">
        <v>14.0</v>
      </c>
      <c r="I323" s="227">
        <v>15.5</v>
      </c>
      <c r="J323" s="227">
        <v>93.0</v>
      </c>
      <c r="K323" s="227">
        <v>19.0</v>
      </c>
      <c r="L323" s="227">
        <v>3.0</v>
      </c>
      <c r="M323" s="227">
        <v>0.0</v>
      </c>
      <c r="N323" s="227">
        <v>6.0</v>
      </c>
      <c r="O323" s="227">
        <v>1.0</v>
      </c>
      <c r="P323" s="227">
        <v>1.0</v>
      </c>
      <c r="Q323" s="227">
        <v>8.7</v>
      </c>
      <c r="R323" s="227">
        <v>138.8</v>
      </c>
      <c r="S323" s="227" t="s">
        <v>4630</v>
      </c>
      <c r="T323" s="227"/>
      <c r="U323" s="3" t="str">
        <f t="shared" si="2"/>
        <v>#REF!</v>
      </c>
      <c r="V323" s="227"/>
      <c r="W323" s="227"/>
      <c r="X323" s="227"/>
      <c r="Y323" s="227"/>
      <c r="Z323" s="227"/>
    </row>
    <row r="324" ht="12.0" customHeight="1">
      <c r="A324" s="227">
        <v>14.0</v>
      </c>
      <c r="B324" s="227" t="s">
        <v>4849</v>
      </c>
      <c r="C324" s="227" t="s">
        <v>85</v>
      </c>
      <c r="D324" s="227" t="s">
        <v>5844</v>
      </c>
      <c r="E324" s="227">
        <v>16.0</v>
      </c>
      <c r="F324" s="227">
        <v>72.0</v>
      </c>
      <c r="G324" s="227">
        <v>54.0</v>
      </c>
      <c r="H324" s="227">
        <v>12.5</v>
      </c>
      <c r="I324" s="227">
        <v>4.0</v>
      </c>
      <c r="J324" s="227">
        <v>7.0</v>
      </c>
      <c r="K324" s="227">
        <v>7.0</v>
      </c>
      <c r="L324" s="227">
        <v>5.0</v>
      </c>
      <c r="M324" s="227">
        <v>0.0</v>
      </c>
      <c r="N324" s="227">
        <v>1.0</v>
      </c>
      <c r="O324" s="227">
        <v>1.0</v>
      </c>
      <c r="P324" s="227">
        <v>0.0</v>
      </c>
      <c r="Q324" s="227">
        <v>8.6</v>
      </c>
      <c r="R324" s="227">
        <v>138.2</v>
      </c>
      <c r="S324" s="227" t="s">
        <v>4630</v>
      </c>
      <c r="T324" s="227"/>
      <c r="U324" s="3" t="str">
        <f t="shared" si="2"/>
        <v>#REF!</v>
      </c>
      <c r="V324" s="227"/>
      <c r="W324" s="227"/>
      <c r="X324" s="227"/>
      <c r="Y324" s="227"/>
      <c r="Z324" s="227"/>
    </row>
    <row r="325" ht="12.0" customHeight="1">
      <c r="A325" s="227">
        <v>15.0</v>
      </c>
      <c r="B325" s="227" t="s">
        <v>4872</v>
      </c>
      <c r="C325" s="227" t="s">
        <v>68</v>
      </c>
      <c r="D325" s="227" t="s">
        <v>5844</v>
      </c>
      <c r="E325" s="227">
        <v>16.0</v>
      </c>
      <c r="F325" s="227">
        <v>41.0</v>
      </c>
      <c r="G325" s="227">
        <v>10.0</v>
      </c>
      <c r="H325" s="227">
        <v>16.5</v>
      </c>
      <c r="I325" s="227">
        <v>12.5</v>
      </c>
      <c r="J325" s="227">
        <v>100.5</v>
      </c>
      <c r="K325" s="227">
        <v>24.0</v>
      </c>
      <c r="L325" s="227">
        <v>1.0</v>
      </c>
      <c r="M325" s="227">
        <v>0.0</v>
      </c>
      <c r="N325" s="227">
        <v>4.0</v>
      </c>
      <c r="O325" s="227">
        <v>1.0</v>
      </c>
      <c r="P325" s="227">
        <v>0.0</v>
      </c>
      <c r="Q325" s="227">
        <v>8.6</v>
      </c>
      <c r="R325" s="227">
        <v>137.55</v>
      </c>
      <c r="S325" s="227" t="s">
        <v>4630</v>
      </c>
      <c r="T325" s="227"/>
      <c r="U325" s="3" t="str">
        <f t="shared" si="2"/>
        <v>#REF!</v>
      </c>
      <c r="V325" s="227"/>
      <c r="W325" s="227"/>
      <c r="X325" s="227"/>
      <c r="Y325" s="227"/>
      <c r="Z325" s="227"/>
    </row>
    <row r="326" ht="12.0" customHeight="1">
      <c r="A326" s="227">
        <v>16.0</v>
      </c>
      <c r="B326" s="227" t="s">
        <v>4917</v>
      </c>
      <c r="C326" s="227" t="s">
        <v>23</v>
      </c>
      <c r="D326" s="227" t="s">
        <v>5844</v>
      </c>
      <c r="E326" s="227">
        <v>15.0</v>
      </c>
      <c r="F326" s="227">
        <v>92.0</v>
      </c>
      <c r="G326" s="227">
        <v>52.0</v>
      </c>
      <c r="H326" s="227">
        <v>13.5</v>
      </c>
      <c r="I326" s="227">
        <v>0.0</v>
      </c>
      <c r="J326" s="227">
        <v>0.0</v>
      </c>
      <c r="K326" s="227">
        <v>2.0</v>
      </c>
      <c r="L326" s="227">
        <v>1.0</v>
      </c>
      <c r="M326" s="227">
        <v>0.0</v>
      </c>
      <c r="N326" s="227">
        <v>0.0</v>
      </c>
      <c r="O326" s="227">
        <v>1.0</v>
      </c>
      <c r="P326" s="227">
        <v>0.0</v>
      </c>
      <c r="Q326" s="227">
        <v>9.2</v>
      </c>
      <c r="R326" s="227">
        <v>137.5</v>
      </c>
      <c r="S326" s="227" t="s">
        <v>4630</v>
      </c>
      <c r="T326" s="227"/>
      <c r="U326" s="3" t="str">
        <f t="shared" si="2"/>
        <v>#REF!</v>
      </c>
      <c r="V326" s="227"/>
      <c r="W326" s="227"/>
      <c r="X326" s="227"/>
      <c r="Y326" s="227"/>
      <c r="Z326" s="227"/>
    </row>
    <row r="327" ht="12.0" customHeight="1">
      <c r="A327" s="227">
        <v>17.0</v>
      </c>
      <c r="B327" s="227" t="s">
        <v>5092</v>
      </c>
      <c r="C327" s="227" t="s">
        <v>99</v>
      </c>
      <c r="D327" s="227" t="s">
        <v>5845</v>
      </c>
      <c r="E327" s="227">
        <v>16.0</v>
      </c>
      <c r="F327" s="227">
        <v>96.0</v>
      </c>
      <c r="G327" s="227">
        <v>36.0</v>
      </c>
      <c r="H327" s="227">
        <v>9.0</v>
      </c>
      <c r="I327" s="227">
        <v>1.5</v>
      </c>
      <c r="J327" s="227">
        <v>17.0</v>
      </c>
      <c r="K327" s="227">
        <v>3.0</v>
      </c>
      <c r="L327" s="227">
        <v>3.0</v>
      </c>
      <c r="M327" s="227">
        <v>1.0</v>
      </c>
      <c r="N327" s="227">
        <v>0.0</v>
      </c>
      <c r="O327" s="227">
        <v>0.0</v>
      </c>
      <c r="P327" s="227">
        <v>0.0</v>
      </c>
      <c r="Q327" s="227">
        <v>8.5</v>
      </c>
      <c r="R327" s="227">
        <v>136.7</v>
      </c>
      <c r="S327" s="227" t="s">
        <v>4630</v>
      </c>
      <c r="T327" s="227"/>
      <c r="U327" s="3" t="str">
        <f t="shared" si="2"/>
        <v>#REF!</v>
      </c>
      <c r="V327" s="227"/>
      <c r="W327" s="227"/>
      <c r="X327" s="227"/>
      <c r="Y327" s="227"/>
      <c r="Z327" s="227"/>
    </row>
    <row r="328" ht="12.0" customHeight="1">
      <c r="A328" s="227">
        <v>18.0</v>
      </c>
      <c r="B328" s="227" t="s">
        <v>4893</v>
      </c>
      <c r="C328" s="227" t="s">
        <v>18</v>
      </c>
      <c r="D328" s="227" t="s">
        <v>5844</v>
      </c>
      <c r="E328" s="227">
        <v>16.0</v>
      </c>
      <c r="F328" s="227">
        <v>73.0</v>
      </c>
      <c r="G328" s="227">
        <v>33.0</v>
      </c>
      <c r="H328" s="227">
        <v>7.0</v>
      </c>
      <c r="I328" s="227">
        <v>2.5</v>
      </c>
      <c r="J328" s="227">
        <v>16.5</v>
      </c>
      <c r="K328" s="227">
        <v>5.0</v>
      </c>
      <c r="L328" s="227">
        <v>4.0</v>
      </c>
      <c r="M328" s="227">
        <v>3.0</v>
      </c>
      <c r="N328" s="227">
        <v>1.0</v>
      </c>
      <c r="O328" s="227">
        <v>2.0</v>
      </c>
      <c r="P328" s="227">
        <v>1.0</v>
      </c>
      <c r="Q328" s="227">
        <v>8.5</v>
      </c>
      <c r="R328" s="227">
        <v>136.15</v>
      </c>
      <c r="S328" s="227" t="s">
        <v>4630</v>
      </c>
      <c r="T328" s="227"/>
      <c r="U328" s="3" t="str">
        <f t="shared" si="2"/>
        <v>#REF!</v>
      </c>
      <c r="V328" s="227"/>
      <c r="W328" s="227"/>
      <c r="X328" s="227"/>
      <c r="Y328" s="227"/>
      <c r="Z328" s="227"/>
    </row>
    <row r="329" ht="12.0" customHeight="1">
      <c r="A329" s="227">
        <v>19.0</v>
      </c>
      <c r="B329" s="227" t="s">
        <v>4982</v>
      </c>
      <c r="C329" s="227" t="s">
        <v>117</v>
      </c>
      <c r="D329" s="227" t="s">
        <v>5845</v>
      </c>
      <c r="E329" s="227">
        <v>15.0</v>
      </c>
      <c r="F329" s="227">
        <v>69.0</v>
      </c>
      <c r="G329" s="227">
        <v>45.0</v>
      </c>
      <c r="H329" s="227">
        <v>6.0</v>
      </c>
      <c r="I329" s="227">
        <v>0.0</v>
      </c>
      <c r="J329" s="227">
        <v>0.0</v>
      </c>
      <c r="K329" s="227">
        <v>6.0</v>
      </c>
      <c r="L329" s="227">
        <v>4.0</v>
      </c>
      <c r="M329" s="227">
        <v>2.0</v>
      </c>
      <c r="N329" s="227">
        <v>1.0</v>
      </c>
      <c r="O329" s="227">
        <v>4.0</v>
      </c>
      <c r="P329" s="227">
        <v>1.0</v>
      </c>
      <c r="Q329" s="227">
        <v>9.0</v>
      </c>
      <c r="R329" s="227">
        <v>134.5</v>
      </c>
      <c r="S329" s="227" t="s">
        <v>4630</v>
      </c>
      <c r="T329" s="227"/>
      <c r="U329" s="3" t="str">
        <f t="shared" si="2"/>
        <v>#REF!</v>
      </c>
      <c r="V329" s="227"/>
      <c r="W329" s="227"/>
      <c r="X329" s="227"/>
      <c r="Y329" s="227"/>
      <c r="Z329" s="227"/>
    </row>
    <row r="330" ht="12.0" customHeight="1">
      <c r="A330" s="227">
        <v>20.0</v>
      </c>
      <c r="B330" s="227" t="s">
        <v>4941</v>
      </c>
      <c r="C330" s="227" t="s">
        <v>123</v>
      </c>
      <c r="D330" s="227" t="s">
        <v>5844</v>
      </c>
      <c r="E330" s="227">
        <v>16.0</v>
      </c>
      <c r="F330" s="227">
        <v>50.0</v>
      </c>
      <c r="G330" s="227">
        <v>14.0</v>
      </c>
      <c r="H330" s="227">
        <v>9.5</v>
      </c>
      <c r="I330" s="227">
        <v>12.5</v>
      </c>
      <c r="J330" s="227">
        <v>74.0</v>
      </c>
      <c r="K330" s="227">
        <v>20.0</v>
      </c>
      <c r="L330" s="227">
        <v>6.0</v>
      </c>
      <c r="M330" s="227">
        <v>1.0</v>
      </c>
      <c r="N330" s="227">
        <v>2.0</v>
      </c>
      <c r="O330" s="227">
        <v>0.0</v>
      </c>
      <c r="P330" s="227">
        <v>0.0</v>
      </c>
      <c r="Q330" s="227">
        <v>8.4</v>
      </c>
      <c r="R330" s="227">
        <v>133.9</v>
      </c>
      <c r="S330" s="227" t="s">
        <v>4630</v>
      </c>
      <c r="T330" s="227"/>
      <c r="U330" s="3" t="str">
        <f t="shared" si="2"/>
        <v>#REF!</v>
      </c>
      <c r="V330" s="227"/>
      <c r="W330" s="227"/>
      <c r="X330" s="227"/>
      <c r="Y330" s="227"/>
      <c r="Z330" s="227"/>
    </row>
    <row r="331" ht="12.0" customHeight="1">
      <c r="A331" s="227">
        <v>21.0</v>
      </c>
      <c r="B331" s="227" t="s">
        <v>4862</v>
      </c>
      <c r="C331" s="227" t="s">
        <v>36</v>
      </c>
      <c r="D331" s="227" t="s">
        <v>5845</v>
      </c>
      <c r="E331" s="227">
        <v>15.0</v>
      </c>
      <c r="F331" s="227">
        <v>70.0</v>
      </c>
      <c r="G331" s="227">
        <v>39.0</v>
      </c>
      <c r="H331" s="227">
        <v>9.5</v>
      </c>
      <c r="I331" s="227">
        <v>2.5</v>
      </c>
      <c r="J331" s="227">
        <v>25.5</v>
      </c>
      <c r="K331" s="227">
        <v>4.0</v>
      </c>
      <c r="L331" s="227">
        <v>8.0</v>
      </c>
      <c r="M331" s="227">
        <v>1.0</v>
      </c>
      <c r="N331" s="227">
        <v>1.0</v>
      </c>
      <c r="O331" s="227">
        <v>1.0</v>
      </c>
      <c r="P331" s="227">
        <v>1.0</v>
      </c>
      <c r="Q331" s="227">
        <v>8.9</v>
      </c>
      <c r="R331" s="227">
        <v>133.55</v>
      </c>
      <c r="S331" s="227" t="s">
        <v>4630</v>
      </c>
      <c r="T331" s="227"/>
      <c r="U331" s="3" t="str">
        <f t="shared" si="2"/>
        <v>#REF!</v>
      </c>
      <c r="V331" s="227"/>
      <c r="W331" s="227"/>
      <c r="X331" s="227"/>
      <c r="Y331" s="227"/>
      <c r="Z331" s="227"/>
    </row>
    <row r="332" ht="12.0" customHeight="1">
      <c r="A332" s="227">
        <v>22.0</v>
      </c>
      <c r="B332" s="227" t="s">
        <v>4899</v>
      </c>
      <c r="C332" s="227" t="s">
        <v>95</v>
      </c>
      <c r="D332" s="227" t="s">
        <v>5845</v>
      </c>
      <c r="E332" s="227">
        <v>16.0</v>
      </c>
      <c r="F332" s="227">
        <v>90.0</v>
      </c>
      <c r="G332" s="227">
        <v>27.0</v>
      </c>
      <c r="H332" s="227">
        <v>7.0</v>
      </c>
      <c r="I332" s="227">
        <v>1.0</v>
      </c>
      <c r="J332" s="227">
        <v>8.0</v>
      </c>
      <c r="K332" s="227">
        <v>3.0</v>
      </c>
      <c r="L332" s="227">
        <v>8.0</v>
      </c>
      <c r="M332" s="227">
        <v>2.0</v>
      </c>
      <c r="N332" s="227">
        <v>0.0</v>
      </c>
      <c r="O332" s="227">
        <v>1.0</v>
      </c>
      <c r="P332" s="227">
        <v>0.0</v>
      </c>
      <c r="Q332" s="227">
        <v>8.3</v>
      </c>
      <c r="R332" s="227">
        <v>133.3</v>
      </c>
      <c r="S332" s="227" t="s">
        <v>4630</v>
      </c>
      <c r="T332" s="227"/>
      <c r="U332" s="3" t="str">
        <f t="shared" si="2"/>
        <v>#REF!</v>
      </c>
      <c r="V332" s="227"/>
      <c r="W332" s="227"/>
      <c r="X332" s="227"/>
      <c r="Y332" s="227"/>
      <c r="Z332" s="227"/>
    </row>
    <row r="333" ht="12.0" customHeight="1">
      <c r="A333" s="227">
        <v>23.0</v>
      </c>
      <c r="B333" s="227" t="s">
        <v>5077</v>
      </c>
      <c r="C333" s="227" t="s">
        <v>90</v>
      </c>
      <c r="D333" s="227" t="s">
        <v>5844</v>
      </c>
      <c r="E333" s="227">
        <v>16.0</v>
      </c>
      <c r="F333" s="227">
        <v>78.0</v>
      </c>
      <c r="G333" s="227">
        <v>36.0</v>
      </c>
      <c r="H333" s="227">
        <v>5.5</v>
      </c>
      <c r="I333" s="227">
        <v>2.5</v>
      </c>
      <c r="J333" s="227">
        <v>22.0</v>
      </c>
      <c r="K333" s="227">
        <v>10.0</v>
      </c>
      <c r="L333" s="227">
        <v>5.0</v>
      </c>
      <c r="M333" s="227">
        <v>2.0</v>
      </c>
      <c r="N333" s="227">
        <v>1.0</v>
      </c>
      <c r="O333" s="227">
        <v>0.0</v>
      </c>
      <c r="P333" s="227">
        <v>0.0</v>
      </c>
      <c r="Q333" s="227">
        <v>8.3</v>
      </c>
      <c r="R333" s="227">
        <v>132.7</v>
      </c>
      <c r="S333" s="227" t="s">
        <v>4630</v>
      </c>
      <c r="T333" s="227"/>
      <c r="U333" s="3" t="str">
        <f t="shared" si="2"/>
        <v>#REF!</v>
      </c>
      <c r="V333" s="227"/>
      <c r="W333" s="227"/>
      <c r="X333" s="227"/>
      <c r="Y333" s="227"/>
      <c r="Z333" s="227"/>
    </row>
    <row r="334" ht="12.0" customHeight="1">
      <c r="A334" s="227">
        <v>24.0</v>
      </c>
      <c r="B334" s="227" t="s">
        <v>5141</v>
      </c>
      <c r="C334" s="227" t="s">
        <v>68</v>
      </c>
      <c r="D334" s="227" t="s">
        <v>5847</v>
      </c>
      <c r="E334" s="227">
        <v>16.0</v>
      </c>
      <c r="F334" s="227">
        <v>34.0</v>
      </c>
      <c r="G334" s="227">
        <v>19.0</v>
      </c>
      <c r="H334" s="227">
        <v>14.0</v>
      </c>
      <c r="I334" s="227">
        <v>8.0</v>
      </c>
      <c r="J334" s="227">
        <v>67.5</v>
      </c>
      <c r="K334" s="227">
        <v>20.0</v>
      </c>
      <c r="L334" s="227">
        <v>6.0</v>
      </c>
      <c r="M334" s="227">
        <v>1.0</v>
      </c>
      <c r="N334" s="227">
        <v>2.0</v>
      </c>
      <c r="O334" s="227">
        <v>3.0</v>
      </c>
      <c r="P334" s="227">
        <v>1.0</v>
      </c>
      <c r="Q334" s="227">
        <v>8.3</v>
      </c>
      <c r="R334" s="227">
        <v>132.25</v>
      </c>
      <c r="S334" s="227" t="s">
        <v>4632</v>
      </c>
      <c r="T334" s="227"/>
      <c r="U334" s="3" t="str">
        <f t="shared" si="2"/>
        <v>#REF!</v>
      </c>
      <c r="V334" s="227"/>
      <c r="W334" s="227"/>
      <c r="X334" s="227"/>
      <c r="Y334" s="227"/>
      <c r="Z334" s="227"/>
    </row>
    <row r="335" ht="12.0" customHeight="1">
      <c r="A335" s="227">
        <v>25.0</v>
      </c>
      <c r="B335" s="227" t="s">
        <v>4861</v>
      </c>
      <c r="C335" s="227" t="s">
        <v>53</v>
      </c>
      <c r="D335" s="227" t="s">
        <v>5845</v>
      </c>
      <c r="E335" s="227">
        <v>15.0</v>
      </c>
      <c r="F335" s="227">
        <v>75.0</v>
      </c>
      <c r="G335" s="227">
        <v>31.0</v>
      </c>
      <c r="H335" s="227">
        <v>5.0</v>
      </c>
      <c r="I335" s="227">
        <v>0.0</v>
      </c>
      <c r="J335" s="227">
        <v>0.0</v>
      </c>
      <c r="K335" s="227">
        <v>1.0</v>
      </c>
      <c r="L335" s="227">
        <v>11.0</v>
      </c>
      <c r="M335" s="227">
        <v>3.0</v>
      </c>
      <c r="N335" s="227">
        <v>1.0</v>
      </c>
      <c r="O335" s="227">
        <v>0.0</v>
      </c>
      <c r="P335" s="227">
        <v>2.0</v>
      </c>
      <c r="Q335" s="227">
        <v>8.8</v>
      </c>
      <c r="R335" s="227">
        <v>131.5</v>
      </c>
      <c r="S335" s="227" t="s">
        <v>4630</v>
      </c>
      <c r="T335" s="227"/>
      <c r="U335" s="3" t="str">
        <f t="shared" si="2"/>
        <v>#REF!</v>
      </c>
      <c r="V335" s="227"/>
      <c r="W335" s="227"/>
      <c r="X335" s="227"/>
      <c r="Y335" s="227"/>
      <c r="Z335" s="227"/>
    </row>
    <row r="336" ht="12.0" customHeight="1">
      <c r="A336" s="227">
        <v>26.0</v>
      </c>
      <c r="B336" s="227" t="s">
        <v>4841</v>
      </c>
      <c r="C336" s="227" t="s">
        <v>68</v>
      </c>
      <c r="D336" s="227" t="s">
        <v>5844</v>
      </c>
      <c r="E336" s="227">
        <v>16.0</v>
      </c>
      <c r="F336" s="227">
        <v>38.0</v>
      </c>
      <c r="G336" s="227">
        <v>11.0</v>
      </c>
      <c r="H336" s="227">
        <v>17.0</v>
      </c>
      <c r="I336" s="227">
        <v>11.0</v>
      </c>
      <c r="J336" s="227">
        <v>85.5</v>
      </c>
      <c r="K336" s="227">
        <v>19.0</v>
      </c>
      <c r="L336" s="227">
        <v>3.0</v>
      </c>
      <c r="M336" s="227">
        <v>0.0</v>
      </c>
      <c r="N336" s="227">
        <v>4.0</v>
      </c>
      <c r="O336" s="227">
        <v>2.0</v>
      </c>
      <c r="P336" s="227">
        <v>0.0</v>
      </c>
      <c r="Q336" s="227">
        <v>8.2</v>
      </c>
      <c r="R336" s="227">
        <v>131.05</v>
      </c>
      <c r="S336" s="227" t="s">
        <v>4630</v>
      </c>
      <c r="T336" s="227"/>
      <c r="U336" s="3" t="str">
        <f t="shared" si="2"/>
        <v>#REF!</v>
      </c>
      <c r="V336" s="227"/>
      <c r="W336" s="227"/>
      <c r="X336" s="227"/>
      <c r="Y336" s="227"/>
      <c r="Z336" s="227"/>
    </row>
    <row r="337" ht="12.0" customHeight="1">
      <c r="A337" s="227">
        <v>27.0</v>
      </c>
      <c r="B337" s="227" t="s">
        <v>4890</v>
      </c>
      <c r="C337" s="227" t="s">
        <v>41</v>
      </c>
      <c r="D337" s="227" t="s">
        <v>4630</v>
      </c>
      <c r="E337" s="227">
        <v>15.0</v>
      </c>
      <c r="F337" s="227">
        <v>79.0</v>
      </c>
      <c r="G337" s="227">
        <v>32.0</v>
      </c>
      <c r="H337" s="227">
        <v>6.5</v>
      </c>
      <c r="I337" s="227">
        <v>3.0</v>
      </c>
      <c r="J337" s="227">
        <v>25.0</v>
      </c>
      <c r="K337" s="227">
        <v>6.0</v>
      </c>
      <c r="L337" s="227">
        <v>3.0</v>
      </c>
      <c r="M337" s="227">
        <v>2.0</v>
      </c>
      <c r="N337" s="227">
        <v>2.0</v>
      </c>
      <c r="O337" s="227">
        <v>0.0</v>
      </c>
      <c r="P337" s="227">
        <v>0.0</v>
      </c>
      <c r="Q337" s="227">
        <v>8.7</v>
      </c>
      <c r="R337" s="227">
        <v>131.0</v>
      </c>
      <c r="S337" s="227" t="s">
        <v>4630</v>
      </c>
      <c r="T337" s="227"/>
      <c r="U337" s="3" t="str">
        <f t="shared" si="2"/>
        <v>#REF!</v>
      </c>
      <c r="V337" s="227"/>
      <c r="W337" s="227"/>
      <c r="X337" s="227"/>
      <c r="Y337" s="227"/>
      <c r="Z337" s="227"/>
    </row>
    <row r="338" ht="12.0" customHeight="1">
      <c r="A338" s="227">
        <v>28.0</v>
      </c>
      <c r="B338" s="229" t="s">
        <v>5770</v>
      </c>
      <c r="C338" s="227" t="s">
        <v>99</v>
      </c>
      <c r="D338" s="227" t="s">
        <v>4631</v>
      </c>
      <c r="E338" s="227">
        <v>16.0</v>
      </c>
      <c r="F338" s="227">
        <v>97.0</v>
      </c>
      <c r="G338" s="227">
        <v>31.0</v>
      </c>
      <c r="H338" s="227">
        <v>3.5</v>
      </c>
      <c r="I338" s="227">
        <v>1.0</v>
      </c>
      <c r="J338" s="227">
        <v>2.0</v>
      </c>
      <c r="K338" s="227">
        <v>2.0</v>
      </c>
      <c r="L338" s="227">
        <v>4.0</v>
      </c>
      <c r="M338" s="227">
        <v>0.0</v>
      </c>
      <c r="N338" s="227">
        <v>1.0</v>
      </c>
      <c r="O338" s="227">
        <v>1.0</v>
      </c>
      <c r="P338" s="227">
        <v>0.0</v>
      </c>
      <c r="Q338" s="227">
        <v>8.1</v>
      </c>
      <c r="R338" s="227">
        <v>130.2</v>
      </c>
      <c r="S338" s="227" t="s">
        <v>4632</v>
      </c>
      <c r="T338" s="227"/>
      <c r="U338" s="3" t="str">
        <f t="shared" si="2"/>
        <v>#REF!</v>
      </c>
      <c r="V338" s="227"/>
      <c r="W338" s="227"/>
      <c r="X338" s="227"/>
      <c r="Y338" s="227"/>
      <c r="Z338" s="227"/>
    </row>
    <row r="339" ht="12.0" customHeight="1">
      <c r="A339" s="227">
        <v>29.0</v>
      </c>
      <c r="B339" s="227" t="s">
        <v>4951</v>
      </c>
      <c r="C339" s="227" t="s">
        <v>123</v>
      </c>
      <c r="D339" s="227" t="s">
        <v>5844</v>
      </c>
      <c r="E339" s="227">
        <v>16.0</v>
      </c>
      <c r="F339" s="227">
        <v>77.0</v>
      </c>
      <c r="G339" s="227">
        <v>59.0</v>
      </c>
      <c r="H339" s="227">
        <v>8.0</v>
      </c>
      <c r="I339" s="227">
        <v>1.0</v>
      </c>
      <c r="J339" s="227">
        <v>5.0</v>
      </c>
      <c r="K339" s="227">
        <v>3.0</v>
      </c>
      <c r="L339" s="227">
        <v>1.0</v>
      </c>
      <c r="M339" s="227">
        <v>0.0</v>
      </c>
      <c r="N339" s="227">
        <v>1.0</v>
      </c>
      <c r="O339" s="227">
        <v>2.0</v>
      </c>
      <c r="P339" s="227">
        <v>0.0</v>
      </c>
      <c r="Q339" s="227">
        <v>8.1</v>
      </c>
      <c r="R339" s="227">
        <v>130.0</v>
      </c>
      <c r="S339" s="227" t="s">
        <v>4630</v>
      </c>
      <c r="T339" s="227"/>
      <c r="U339" s="3" t="str">
        <f t="shared" si="2"/>
        <v>#REF!</v>
      </c>
      <c r="V339" s="227"/>
      <c r="W339" s="227"/>
      <c r="X339" s="227"/>
      <c r="Y339" s="227"/>
      <c r="Z339" s="227"/>
    </row>
    <row r="340" ht="12.0" customHeight="1">
      <c r="A340" s="227">
        <v>30.0</v>
      </c>
      <c r="B340" s="227" t="s">
        <v>5079</v>
      </c>
      <c r="C340" s="227" t="s">
        <v>90</v>
      </c>
      <c r="D340" s="227" t="s">
        <v>5845</v>
      </c>
      <c r="E340" s="227">
        <v>13.0</v>
      </c>
      <c r="F340" s="227">
        <v>55.0</v>
      </c>
      <c r="G340" s="227">
        <v>32.0</v>
      </c>
      <c r="H340" s="227">
        <v>11.0</v>
      </c>
      <c r="I340" s="227">
        <v>3.5</v>
      </c>
      <c r="J340" s="227">
        <v>29.0</v>
      </c>
      <c r="K340" s="227">
        <v>7.0</v>
      </c>
      <c r="L340" s="227">
        <v>9.0</v>
      </c>
      <c r="M340" s="227">
        <v>3.0</v>
      </c>
      <c r="N340" s="227">
        <v>3.0</v>
      </c>
      <c r="O340" s="227">
        <v>1.0</v>
      </c>
      <c r="P340" s="227">
        <v>0.0</v>
      </c>
      <c r="Q340" s="227">
        <v>9.9</v>
      </c>
      <c r="R340" s="227">
        <v>128.9</v>
      </c>
      <c r="S340" s="227" t="s">
        <v>4630</v>
      </c>
      <c r="T340" s="227"/>
      <c r="U340" s="3" t="str">
        <f t="shared" si="2"/>
        <v>#REF!</v>
      </c>
      <c r="V340" s="227"/>
      <c r="W340" s="227"/>
      <c r="X340" s="227"/>
      <c r="Y340" s="227"/>
      <c r="Z340" s="227"/>
    </row>
    <row r="341" ht="12.0" customHeight="1">
      <c r="A341" s="227">
        <v>31.0</v>
      </c>
      <c r="B341" s="227" t="s">
        <v>5020</v>
      </c>
      <c r="C341" s="227" t="s">
        <v>2564</v>
      </c>
      <c r="D341" s="227" t="s">
        <v>5845</v>
      </c>
      <c r="E341" s="227">
        <v>16.0</v>
      </c>
      <c r="F341" s="227">
        <v>88.0</v>
      </c>
      <c r="G341" s="227">
        <v>36.0</v>
      </c>
      <c r="H341" s="227">
        <v>8.0</v>
      </c>
      <c r="I341" s="227">
        <v>1.0</v>
      </c>
      <c r="J341" s="227">
        <v>1.0</v>
      </c>
      <c r="K341" s="227">
        <v>5.0</v>
      </c>
      <c r="L341" s="227">
        <v>4.0</v>
      </c>
      <c r="M341" s="227">
        <v>0.0</v>
      </c>
      <c r="N341" s="227">
        <v>1.0</v>
      </c>
      <c r="O341" s="227">
        <v>0.0</v>
      </c>
      <c r="P341" s="227">
        <v>0.0</v>
      </c>
      <c r="Q341" s="227">
        <v>8.0</v>
      </c>
      <c r="R341" s="227">
        <v>128.1</v>
      </c>
      <c r="S341" s="227" t="s">
        <v>4630</v>
      </c>
      <c r="T341" s="227"/>
      <c r="U341" s="3" t="str">
        <f t="shared" si="2"/>
        <v>#REF!</v>
      </c>
      <c r="V341" s="227"/>
      <c r="W341" s="227"/>
      <c r="X341" s="227"/>
      <c r="Y341" s="227"/>
      <c r="Z341" s="227"/>
    </row>
    <row r="342" ht="12.0" customHeight="1">
      <c r="A342" s="227">
        <v>32.0</v>
      </c>
      <c r="B342" s="227" t="s">
        <v>4926</v>
      </c>
      <c r="C342" s="227" t="s">
        <v>50</v>
      </c>
      <c r="D342" s="227" t="s">
        <v>5844</v>
      </c>
      <c r="E342" s="227">
        <v>16.0</v>
      </c>
      <c r="F342" s="227">
        <v>47.0</v>
      </c>
      <c r="G342" s="227">
        <v>10.0</v>
      </c>
      <c r="H342" s="227">
        <v>10.5</v>
      </c>
      <c r="I342" s="227">
        <v>7.0</v>
      </c>
      <c r="J342" s="227">
        <v>37.0</v>
      </c>
      <c r="K342" s="227">
        <v>25.0</v>
      </c>
      <c r="L342" s="227">
        <v>1.0</v>
      </c>
      <c r="M342" s="227">
        <v>0.0</v>
      </c>
      <c r="N342" s="227">
        <v>7.0</v>
      </c>
      <c r="O342" s="227">
        <v>0.0</v>
      </c>
      <c r="P342" s="227">
        <v>0.0</v>
      </c>
      <c r="Q342" s="227">
        <v>8.0</v>
      </c>
      <c r="R342" s="227">
        <v>127.2</v>
      </c>
      <c r="S342" s="227" t="s">
        <v>4630</v>
      </c>
      <c r="T342" s="227"/>
      <c r="U342" s="3" t="str">
        <f t="shared" si="2"/>
        <v>#REF!</v>
      </c>
      <c r="V342" s="227"/>
      <c r="W342" s="227"/>
      <c r="X342" s="227"/>
      <c r="Y342" s="227"/>
      <c r="Z342" s="227"/>
    </row>
    <row r="343" ht="12.0" customHeight="1">
      <c r="A343" s="227">
        <v>32.0</v>
      </c>
      <c r="B343" s="227" t="s">
        <v>5176</v>
      </c>
      <c r="C343" s="227" t="s">
        <v>81</v>
      </c>
      <c r="D343" s="227" t="s">
        <v>5847</v>
      </c>
      <c r="E343" s="227">
        <v>16.0</v>
      </c>
      <c r="F343" s="227">
        <v>46.0</v>
      </c>
      <c r="G343" s="227">
        <v>14.0</v>
      </c>
      <c r="H343" s="227">
        <v>10.0</v>
      </c>
      <c r="I343" s="227">
        <v>8.0</v>
      </c>
      <c r="J343" s="227">
        <v>62.0</v>
      </c>
      <c r="K343" s="227">
        <v>19.0</v>
      </c>
      <c r="L343" s="227">
        <v>5.0</v>
      </c>
      <c r="M343" s="227">
        <v>0.0</v>
      </c>
      <c r="N343" s="227">
        <v>6.0</v>
      </c>
      <c r="O343" s="227">
        <v>0.0</v>
      </c>
      <c r="P343" s="227">
        <v>0.0</v>
      </c>
      <c r="Q343" s="227">
        <v>8.0</v>
      </c>
      <c r="R343" s="227">
        <v>127.2</v>
      </c>
      <c r="S343" s="227" t="s">
        <v>4632</v>
      </c>
      <c r="T343" s="227"/>
      <c r="U343" s="3" t="str">
        <f t="shared" si="2"/>
        <v>#REF!</v>
      </c>
      <c r="V343" s="227"/>
      <c r="W343" s="227"/>
      <c r="X343" s="227"/>
      <c r="Y343" s="227"/>
      <c r="Z343" s="227"/>
    </row>
    <row r="344" ht="12.0" customHeight="1">
      <c r="A344" s="227">
        <v>34.0</v>
      </c>
      <c r="B344" s="227" t="s">
        <v>5132</v>
      </c>
      <c r="C344" s="227" t="s">
        <v>36</v>
      </c>
      <c r="D344" s="227" t="s">
        <v>5847</v>
      </c>
      <c r="E344" s="227">
        <v>16.0</v>
      </c>
      <c r="F344" s="227">
        <v>33.0</v>
      </c>
      <c r="G344" s="227">
        <v>22.0</v>
      </c>
      <c r="H344" s="227">
        <v>12.5</v>
      </c>
      <c r="I344" s="227">
        <v>12.5</v>
      </c>
      <c r="J344" s="227">
        <v>102.5</v>
      </c>
      <c r="K344" s="227">
        <v>20.0</v>
      </c>
      <c r="L344" s="227">
        <v>1.0</v>
      </c>
      <c r="M344" s="227">
        <v>0.0</v>
      </c>
      <c r="N344" s="227">
        <v>1.0</v>
      </c>
      <c r="O344" s="227">
        <v>1.0</v>
      </c>
      <c r="P344" s="227">
        <v>1.0</v>
      </c>
      <c r="Q344" s="227">
        <v>7.9</v>
      </c>
      <c r="R344" s="227">
        <v>126.75</v>
      </c>
      <c r="S344" s="227" t="s">
        <v>4632</v>
      </c>
      <c r="T344" s="227"/>
      <c r="U344" s="3" t="str">
        <f t="shared" si="2"/>
        <v>#REF!</v>
      </c>
      <c r="V344" s="227"/>
      <c r="W344" s="227"/>
      <c r="X344" s="227"/>
      <c r="Y344" s="227"/>
      <c r="Z344" s="227"/>
    </row>
    <row r="345" ht="12.0" customHeight="1">
      <c r="A345" s="227">
        <v>35.0</v>
      </c>
      <c r="B345" s="227" t="s">
        <v>5663</v>
      </c>
      <c r="C345" s="227" t="s">
        <v>68</v>
      </c>
      <c r="D345" s="227" t="s">
        <v>5849</v>
      </c>
      <c r="E345" s="227">
        <v>15.0</v>
      </c>
      <c r="F345" s="227">
        <v>76.0</v>
      </c>
      <c r="G345" s="227">
        <v>18.0</v>
      </c>
      <c r="H345" s="227">
        <v>13.0</v>
      </c>
      <c r="I345" s="227">
        <v>2.0</v>
      </c>
      <c r="J345" s="227">
        <v>15.0</v>
      </c>
      <c r="K345" s="227">
        <v>4.0</v>
      </c>
      <c r="L345" s="227">
        <v>5.0</v>
      </c>
      <c r="M345" s="227">
        <v>0.0</v>
      </c>
      <c r="N345" s="227">
        <v>2.0</v>
      </c>
      <c r="O345" s="227">
        <v>2.0</v>
      </c>
      <c r="P345" s="227">
        <v>0.0</v>
      </c>
      <c r="Q345" s="227">
        <v>8.3</v>
      </c>
      <c r="R345" s="227">
        <v>124.5</v>
      </c>
      <c r="S345" s="227" t="s">
        <v>4631</v>
      </c>
      <c r="T345" s="227"/>
      <c r="U345" s="3" t="str">
        <f t="shared" si="2"/>
        <v>#REF!</v>
      </c>
      <c r="V345" s="227"/>
      <c r="W345" s="227"/>
      <c r="X345" s="227"/>
      <c r="Y345" s="227"/>
      <c r="Z345" s="227"/>
    </row>
    <row r="346" ht="12.0" customHeight="1">
      <c r="A346" s="227">
        <v>36.0</v>
      </c>
      <c r="B346" s="227" t="s">
        <v>4865</v>
      </c>
      <c r="C346" s="227" t="s">
        <v>70</v>
      </c>
      <c r="D346" s="227" t="s">
        <v>5844</v>
      </c>
      <c r="E346" s="227">
        <v>15.0</v>
      </c>
      <c r="F346" s="227">
        <v>99.0</v>
      </c>
      <c r="G346" s="227">
        <v>33.0</v>
      </c>
      <c r="H346" s="227">
        <v>3.0</v>
      </c>
      <c r="I346" s="227">
        <v>0.0</v>
      </c>
      <c r="J346" s="227">
        <v>0.0</v>
      </c>
      <c r="K346" s="227">
        <v>0.0</v>
      </c>
      <c r="L346" s="227">
        <v>5.0</v>
      </c>
      <c r="M346" s="227">
        <v>0.0</v>
      </c>
      <c r="N346" s="227">
        <v>0.0</v>
      </c>
      <c r="O346" s="227">
        <v>0.0</v>
      </c>
      <c r="P346" s="227">
        <v>0.0</v>
      </c>
      <c r="Q346" s="227">
        <v>8.2</v>
      </c>
      <c r="R346" s="227">
        <v>123.5</v>
      </c>
      <c r="S346" s="227" t="s">
        <v>4630</v>
      </c>
      <c r="T346" s="227"/>
      <c r="U346" s="3" t="str">
        <f t="shared" si="2"/>
        <v>#REF!</v>
      </c>
      <c r="V346" s="227"/>
      <c r="W346" s="227"/>
      <c r="X346" s="227"/>
      <c r="Y346" s="227"/>
      <c r="Z346" s="227"/>
    </row>
    <row r="347" ht="12.0" customHeight="1">
      <c r="A347" s="227">
        <v>37.0</v>
      </c>
      <c r="B347" s="229" t="s">
        <v>5131</v>
      </c>
      <c r="C347" s="227" t="s">
        <v>95</v>
      </c>
      <c r="D347" s="227" t="s">
        <v>5850</v>
      </c>
      <c r="E347" s="227">
        <v>16.0</v>
      </c>
      <c r="F347" s="227">
        <v>36.0</v>
      </c>
      <c r="G347" s="227">
        <v>11.0</v>
      </c>
      <c r="H347" s="227">
        <v>18.5</v>
      </c>
      <c r="I347" s="227">
        <v>8.0</v>
      </c>
      <c r="J347" s="227">
        <v>54.0</v>
      </c>
      <c r="K347" s="227">
        <v>31.0</v>
      </c>
      <c r="L347" s="227">
        <v>5.0</v>
      </c>
      <c r="M347" s="227">
        <v>0.0</v>
      </c>
      <c r="N347" s="227">
        <v>2.0</v>
      </c>
      <c r="O347" s="227">
        <v>0.0</v>
      </c>
      <c r="P347" s="227">
        <v>0.0</v>
      </c>
      <c r="Q347" s="227">
        <v>7.7</v>
      </c>
      <c r="R347" s="227">
        <v>123.4</v>
      </c>
      <c r="S347" s="227" t="s">
        <v>4632</v>
      </c>
      <c r="T347" s="227"/>
      <c r="U347" s="3" t="str">
        <f t="shared" si="2"/>
        <v>#REF!</v>
      </c>
      <c r="V347" s="227"/>
      <c r="W347" s="227"/>
      <c r="X347" s="227"/>
      <c r="Y347" s="227"/>
      <c r="Z347" s="227"/>
    </row>
    <row r="348" ht="12.0" customHeight="1">
      <c r="A348" s="227">
        <v>38.0</v>
      </c>
      <c r="B348" s="227" t="s">
        <v>5029</v>
      </c>
      <c r="C348" s="227" t="s">
        <v>20</v>
      </c>
      <c r="D348" s="227" t="s">
        <v>5847</v>
      </c>
      <c r="E348" s="227">
        <v>16.0</v>
      </c>
      <c r="F348" s="227">
        <v>46.0</v>
      </c>
      <c r="G348" s="227">
        <v>18.0</v>
      </c>
      <c r="H348" s="227">
        <v>17.0</v>
      </c>
      <c r="I348" s="227">
        <v>8.5</v>
      </c>
      <c r="J348" s="227">
        <v>52.5</v>
      </c>
      <c r="K348" s="227">
        <v>23.0</v>
      </c>
      <c r="L348" s="227">
        <v>0.0</v>
      </c>
      <c r="M348" s="227">
        <v>0.0</v>
      </c>
      <c r="N348" s="227">
        <v>1.0</v>
      </c>
      <c r="O348" s="227">
        <v>1.0</v>
      </c>
      <c r="P348" s="227">
        <v>0.0</v>
      </c>
      <c r="Q348" s="227">
        <v>7.7</v>
      </c>
      <c r="R348" s="227">
        <v>123.25</v>
      </c>
      <c r="S348" s="227" t="s">
        <v>4632</v>
      </c>
      <c r="T348" s="227"/>
      <c r="U348" s="3" t="str">
        <f t="shared" si="2"/>
        <v>#REF!</v>
      </c>
      <c r="V348" s="227"/>
      <c r="W348" s="227"/>
      <c r="X348" s="227"/>
      <c r="Y348" s="227"/>
      <c r="Z348" s="227"/>
    </row>
    <row r="349" ht="12.0" customHeight="1">
      <c r="A349" s="227">
        <v>39.0</v>
      </c>
      <c r="B349" s="227" t="s">
        <v>5133</v>
      </c>
      <c r="C349" s="227" t="s">
        <v>31</v>
      </c>
      <c r="D349" s="227" t="s">
        <v>5847</v>
      </c>
      <c r="E349" s="227">
        <v>16.0</v>
      </c>
      <c r="F349" s="227">
        <v>40.0</v>
      </c>
      <c r="G349" s="227">
        <v>18.0</v>
      </c>
      <c r="H349" s="227">
        <v>18.0</v>
      </c>
      <c r="I349" s="227">
        <v>7.5</v>
      </c>
      <c r="J349" s="227">
        <v>51.5</v>
      </c>
      <c r="K349" s="227">
        <v>23.0</v>
      </c>
      <c r="L349" s="227">
        <v>6.0</v>
      </c>
      <c r="M349" s="227">
        <v>0.0</v>
      </c>
      <c r="N349" s="227">
        <v>1.0</v>
      </c>
      <c r="O349" s="227">
        <v>0.0</v>
      </c>
      <c r="P349" s="227">
        <v>0.0</v>
      </c>
      <c r="Q349" s="227">
        <v>7.4</v>
      </c>
      <c r="R349" s="227">
        <v>119.15</v>
      </c>
      <c r="S349" s="227" t="s">
        <v>4632</v>
      </c>
      <c r="T349" s="227"/>
      <c r="U349" s="3" t="str">
        <f t="shared" si="2"/>
        <v>#REF!</v>
      </c>
      <c r="V349" s="227"/>
      <c r="W349" s="227"/>
      <c r="X349" s="227"/>
      <c r="Y349" s="227"/>
      <c r="Z349" s="227"/>
    </row>
    <row r="350" ht="12.0" customHeight="1">
      <c r="A350" s="227">
        <v>40.0</v>
      </c>
      <c r="B350" s="227" t="s">
        <v>5138</v>
      </c>
      <c r="C350" s="227" t="s">
        <v>36</v>
      </c>
      <c r="D350" s="227" t="s">
        <v>5847</v>
      </c>
      <c r="E350" s="227">
        <v>16.0</v>
      </c>
      <c r="F350" s="227">
        <v>36.0</v>
      </c>
      <c r="G350" s="227">
        <v>12.0</v>
      </c>
      <c r="H350" s="227">
        <v>9.0</v>
      </c>
      <c r="I350" s="227">
        <v>8.0</v>
      </c>
      <c r="J350" s="227">
        <v>71.0</v>
      </c>
      <c r="K350" s="227">
        <v>23.0</v>
      </c>
      <c r="L350" s="227">
        <v>1.0</v>
      </c>
      <c r="M350" s="227">
        <v>0.0</v>
      </c>
      <c r="N350" s="227">
        <v>2.0</v>
      </c>
      <c r="O350" s="227">
        <v>3.0</v>
      </c>
      <c r="P350" s="227">
        <v>1.0</v>
      </c>
      <c r="Q350" s="227">
        <v>7.4</v>
      </c>
      <c r="R350" s="227">
        <v>119.1</v>
      </c>
      <c r="S350" s="227" t="s">
        <v>4632</v>
      </c>
      <c r="T350" s="227"/>
      <c r="U350" s="3" t="str">
        <f t="shared" si="2"/>
        <v>#REF!</v>
      </c>
      <c r="V350" s="227"/>
      <c r="W350" s="227"/>
      <c r="X350" s="227"/>
      <c r="Y350" s="227"/>
      <c r="Z350" s="227"/>
    </row>
    <row r="351" ht="12.0" customHeight="1">
      <c r="A351" s="227">
        <v>41.0</v>
      </c>
      <c r="B351" s="227" t="s">
        <v>5008</v>
      </c>
      <c r="C351" s="227" t="s">
        <v>31</v>
      </c>
      <c r="D351" s="227" t="s">
        <v>5844</v>
      </c>
      <c r="E351" s="227">
        <v>15.0</v>
      </c>
      <c r="F351" s="227">
        <v>69.0</v>
      </c>
      <c r="G351" s="227">
        <v>44.0</v>
      </c>
      <c r="H351" s="227">
        <v>6.0</v>
      </c>
      <c r="I351" s="227">
        <v>1.0</v>
      </c>
      <c r="J351" s="227">
        <v>6.0</v>
      </c>
      <c r="K351" s="227">
        <v>6.0</v>
      </c>
      <c r="L351" s="227">
        <v>4.0</v>
      </c>
      <c r="M351" s="227">
        <v>1.0</v>
      </c>
      <c r="N351" s="227">
        <v>0.0</v>
      </c>
      <c r="O351" s="227">
        <v>2.0</v>
      </c>
      <c r="P351" s="227">
        <v>0.0</v>
      </c>
      <c r="Q351" s="227">
        <v>7.9</v>
      </c>
      <c r="R351" s="227">
        <v>118.6</v>
      </c>
      <c r="S351" s="227" t="s">
        <v>4630</v>
      </c>
      <c r="T351" s="227"/>
      <c r="U351" s="3" t="str">
        <f t="shared" si="2"/>
        <v>#REF!</v>
      </c>
      <c r="V351" s="227"/>
      <c r="W351" s="227"/>
      <c r="X351" s="227"/>
      <c r="Y351" s="227"/>
      <c r="Z351" s="227"/>
    </row>
    <row r="352" ht="12.0" customHeight="1">
      <c r="A352" s="227">
        <v>42.0</v>
      </c>
      <c r="B352" s="227" t="s">
        <v>4909</v>
      </c>
      <c r="C352" s="227" t="s">
        <v>66</v>
      </c>
      <c r="D352" s="227" t="s">
        <v>5845</v>
      </c>
      <c r="E352" s="227">
        <v>16.0</v>
      </c>
      <c r="F352" s="227">
        <v>67.0</v>
      </c>
      <c r="G352" s="227">
        <v>32.0</v>
      </c>
      <c r="H352" s="227">
        <v>11.5</v>
      </c>
      <c r="I352" s="227">
        <v>2.0</v>
      </c>
      <c r="J352" s="227">
        <v>16.0</v>
      </c>
      <c r="K352" s="227">
        <v>3.0</v>
      </c>
      <c r="L352" s="227">
        <v>6.0</v>
      </c>
      <c r="M352" s="227">
        <v>1.0</v>
      </c>
      <c r="N352" s="227">
        <v>1.0</v>
      </c>
      <c r="O352" s="227">
        <v>1.0</v>
      </c>
      <c r="P352" s="227">
        <v>0.0</v>
      </c>
      <c r="Q352" s="227">
        <v>7.4</v>
      </c>
      <c r="R352" s="227">
        <v>118.1</v>
      </c>
      <c r="S352" s="227" t="s">
        <v>4630</v>
      </c>
      <c r="T352" s="227"/>
      <c r="U352" s="3" t="str">
        <f t="shared" si="2"/>
        <v>#REF!</v>
      </c>
      <c r="V352" s="227"/>
      <c r="W352" s="227"/>
      <c r="X352" s="227"/>
      <c r="Y352" s="227"/>
      <c r="Z352" s="227"/>
    </row>
    <row r="353" ht="12.0" customHeight="1">
      <c r="A353" s="227">
        <v>42.0</v>
      </c>
      <c r="B353" s="227" t="s">
        <v>5007</v>
      </c>
      <c r="C353" s="227" t="s">
        <v>44</v>
      </c>
      <c r="D353" s="227" t="s">
        <v>5845</v>
      </c>
      <c r="E353" s="227">
        <v>11.0</v>
      </c>
      <c r="F353" s="227">
        <v>73.0</v>
      </c>
      <c r="G353" s="227">
        <v>28.0</v>
      </c>
      <c r="H353" s="227">
        <v>5.0</v>
      </c>
      <c r="I353" s="227">
        <v>2.0</v>
      </c>
      <c r="J353" s="227">
        <v>11.0</v>
      </c>
      <c r="K353" s="227">
        <v>4.0</v>
      </c>
      <c r="L353" s="227">
        <v>8.0</v>
      </c>
      <c r="M353" s="227">
        <v>2.0</v>
      </c>
      <c r="N353" s="227">
        <v>1.0</v>
      </c>
      <c r="O353" s="227">
        <v>0.0</v>
      </c>
      <c r="P353" s="227">
        <v>0.0</v>
      </c>
      <c r="Q353" s="227">
        <v>10.7</v>
      </c>
      <c r="R353" s="227">
        <v>118.1</v>
      </c>
      <c r="S353" s="227" t="s">
        <v>4630</v>
      </c>
      <c r="T353" s="227"/>
      <c r="U353" s="3" t="str">
        <f t="shared" si="2"/>
        <v>#REF!</v>
      </c>
      <c r="V353" s="227"/>
      <c r="W353" s="227"/>
      <c r="X353" s="227"/>
      <c r="Y353" s="227"/>
      <c r="Z353" s="227"/>
    </row>
    <row r="354" ht="12.0" customHeight="1">
      <c r="A354" s="227">
        <v>44.0</v>
      </c>
      <c r="B354" s="227" t="s">
        <v>5447</v>
      </c>
      <c r="C354" s="227" t="s">
        <v>64</v>
      </c>
      <c r="D354" s="227" t="s">
        <v>5848</v>
      </c>
      <c r="E354" s="227">
        <v>16.0</v>
      </c>
      <c r="F354" s="227">
        <v>95.0</v>
      </c>
      <c r="G354" s="227">
        <v>15.0</v>
      </c>
      <c r="H354" s="227">
        <v>2.0</v>
      </c>
      <c r="I354" s="227">
        <v>0.0</v>
      </c>
      <c r="J354" s="227">
        <v>0.0</v>
      </c>
      <c r="K354" s="227">
        <v>1.0</v>
      </c>
      <c r="L354" s="227">
        <v>3.0</v>
      </c>
      <c r="M354" s="227">
        <v>1.0</v>
      </c>
      <c r="N354" s="227">
        <v>1.0</v>
      </c>
      <c r="O354" s="227">
        <v>1.0</v>
      </c>
      <c r="P354" s="227">
        <v>0.0</v>
      </c>
      <c r="Q354" s="227">
        <v>7.3</v>
      </c>
      <c r="R354" s="227">
        <v>117.5</v>
      </c>
      <c r="S354" s="227" t="s">
        <v>4631</v>
      </c>
      <c r="T354" s="227"/>
      <c r="U354" s="3" t="str">
        <f t="shared" si="2"/>
        <v>#REF!</v>
      </c>
      <c r="V354" s="227"/>
      <c r="W354" s="227"/>
      <c r="X354" s="227"/>
      <c r="Y354" s="227"/>
      <c r="Z354" s="227"/>
    </row>
    <row r="355" ht="12.0" customHeight="1">
      <c r="A355" s="227">
        <v>45.0</v>
      </c>
      <c r="B355" s="227" t="s">
        <v>5907</v>
      </c>
      <c r="C355" s="227" t="s">
        <v>83</v>
      </c>
      <c r="D355" s="227" t="s">
        <v>5845</v>
      </c>
      <c r="E355" s="227">
        <v>12.0</v>
      </c>
      <c r="F355" s="227">
        <v>87.0</v>
      </c>
      <c r="G355" s="227">
        <v>24.0</v>
      </c>
      <c r="H355" s="227">
        <v>7.0</v>
      </c>
      <c r="I355" s="227">
        <v>0.0</v>
      </c>
      <c r="J355" s="227">
        <v>0.0</v>
      </c>
      <c r="K355" s="227">
        <v>2.0</v>
      </c>
      <c r="L355" s="227">
        <v>5.0</v>
      </c>
      <c r="M355" s="227">
        <v>0.0</v>
      </c>
      <c r="N355" s="227">
        <v>1.0</v>
      </c>
      <c r="O355" s="227">
        <v>0.0</v>
      </c>
      <c r="P355" s="227">
        <v>0.0</v>
      </c>
      <c r="Q355" s="227">
        <v>9.7</v>
      </c>
      <c r="R355" s="227">
        <v>116.0</v>
      </c>
      <c r="S355" s="227" t="s">
        <v>4630</v>
      </c>
      <c r="T355" s="227"/>
      <c r="U355" s="3" t="str">
        <f t="shared" si="2"/>
        <v>#REF!</v>
      </c>
      <c r="V355" s="227"/>
      <c r="W355" s="227"/>
      <c r="X355" s="227"/>
      <c r="Y355" s="227"/>
      <c r="Z355" s="227"/>
    </row>
    <row r="356" ht="12.0" customHeight="1">
      <c r="A356" s="227">
        <v>46.0</v>
      </c>
      <c r="B356" s="227" t="s">
        <v>4842</v>
      </c>
      <c r="C356" s="227" t="s">
        <v>18</v>
      </c>
      <c r="D356" s="227" t="s">
        <v>5845</v>
      </c>
      <c r="E356" s="227">
        <v>10.0</v>
      </c>
      <c r="F356" s="227">
        <v>71.0</v>
      </c>
      <c r="G356" s="227">
        <v>31.0</v>
      </c>
      <c r="H356" s="227">
        <v>7.5</v>
      </c>
      <c r="I356" s="227">
        <v>2.0</v>
      </c>
      <c r="J356" s="227">
        <v>16.0</v>
      </c>
      <c r="K356" s="227">
        <v>4.0</v>
      </c>
      <c r="L356" s="227">
        <v>6.0</v>
      </c>
      <c r="M356" s="227">
        <v>1.0</v>
      </c>
      <c r="N356" s="227">
        <v>1.0</v>
      </c>
      <c r="O356" s="227">
        <v>0.0</v>
      </c>
      <c r="P356" s="227">
        <v>0.0</v>
      </c>
      <c r="Q356" s="227">
        <v>11.6</v>
      </c>
      <c r="R356" s="227">
        <v>115.6</v>
      </c>
      <c r="S356" s="227" t="s">
        <v>4630</v>
      </c>
      <c r="T356" s="227"/>
      <c r="U356" s="3" t="str">
        <f t="shared" si="2"/>
        <v>#REF!</v>
      </c>
      <c r="V356" s="227"/>
      <c r="W356" s="227"/>
      <c r="X356" s="227"/>
      <c r="Y356" s="227"/>
      <c r="Z356" s="227"/>
    </row>
    <row r="357" ht="12.0" customHeight="1">
      <c r="A357" s="227">
        <v>47.0</v>
      </c>
      <c r="B357" s="227" t="s">
        <v>5074</v>
      </c>
      <c r="C357" s="227" t="s">
        <v>44</v>
      </c>
      <c r="D357" s="227" t="s">
        <v>5845</v>
      </c>
      <c r="E357" s="227">
        <v>16.0</v>
      </c>
      <c r="F357" s="227">
        <v>69.0</v>
      </c>
      <c r="G357" s="227">
        <v>45.0</v>
      </c>
      <c r="H357" s="227">
        <v>10.0</v>
      </c>
      <c r="I357" s="227">
        <v>1.0</v>
      </c>
      <c r="J357" s="227">
        <v>0.0</v>
      </c>
      <c r="K357" s="227">
        <v>3.0</v>
      </c>
      <c r="L357" s="227">
        <v>6.0</v>
      </c>
      <c r="M357" s="227">
        <v>0.0</v>
      </c>
      <c r="N357" s="227">
        <v>0.0</v>
      </c>
      <c r="O357" s="227">
        <v>1.0</v>
      </c>
      <c r="P357" s="227">
        <v>0.0</v>
      </c>
      <c r="Q357" s="227">
        <v>7.2</v>
      </c>
      <c r="R357" s="227">
        <v>115.5</v>
      </c>
      <c r="S357" s="227" t="s">
        <v>4630</v>
      </c>
      <c r="T357" s="227"/>
      <c r="U357" s="3" t="str">
        <f t="shared" si="2"/>
        <v>#REF!</v>
      </c>
      <c r="V357" s="227"/>
      <c r="W357" s="227"/>
      <c r="X357" s="227"/>
      <c r="Y357" s="227"/>
      <c r="Z357" s="227"/>
    </row>
    <row r="358" ht="12.0" customHeight="1">
      <c r="A358" s="227">
        <v>48.0</v>
      </c>
      <c r="B358" s="227" t="s">
        <v>5051</v>
      </c>
      <c r="C358" s="227" t="s">
        <v>50</v>
      </c>
      <c r="D358" s="227" t="s">
        <v>5844</v>
      </c>
      <c r="E358" s="227">
        <v>15.0</v>
      </c>
      <c r="F358" s="227">
        <v>86.0</v>
      </c>
      <c r="G358" s="227">
        <v>18.0</v>
      </c>
      <c r="H358" s="227">
        <v>3.0</v>
      </c>
      <c r="I358" s="227">
        <v>0.0</v>
      </c>
      <c r="J358" s="227">
        <v>0.0</v>
      </c>
      <c r="K358" s="227">
        <v>2.0</v>
      </c>
      <c r="L358" s="227">
        <v>3.0</v>
      </c>
      <c r="M358" s="227">
        <v>1.0</v>
      </c>
      <c r="N358" s="227">
        <v>2.0</v>
      </c>
      <c r="O358" s="227">
        <v>1.0</v>
      </c>
      <c r="P358" s="227">
        <v>0.0</v>
      </c>
      <c r="Q358" s="227">
        <v>7.7</v>
      </c>
      <c r="R358" s="227">
        <v>115.0</v>
      </c>
      <c r="S358" s="227" t="s">
        <v>4630</v>
      </c>
      <c r="T358" s="227"/>
      <c r="U358" s="3" t="str">
        <f t="shared" si="2"/>
        <v>#REF!</v>
      </c>
      <c r="V358" s="227"/>
      <c r="W358" s="227"/>
      <c r="X358" s="227"/>
      <c r="Y358" s="227"/>
      <c r="Z358" s="227"/>
    </row>
    <row r="359" ht="12.0" customHeight="1">
      <c r="A359" s="227">
        <v>49.0</v>
      </c>
      <c r="B359" s="227" t="s">
        <v>5856</v>
      </c>
      <c r="C359" s="227" t="s">
        <v>20</v>
      </c>
      <c r="D359" s="227" t="s">
        <v>5844</v>
      </c>
      <c r="E359" s="227">
        <v>12.0</v>
      </c>
      <c r="F359" s="227">
        <v>35.0</v>
      </c>
      <c r="G359" s="227">
        <v>18.0</v>
      </c>
      <c r="H359" s="227">
        <v>9.5</v>
      </c>
      <c r="I359" s="227">
        <v>7.0</v>
      </c>
      <c r="J359" s="227">
        <v>43.5</v>
      </c>
      <c r="K359" s="227">
        <v>17.0</v>
      </c>
      <c r="L359" s="227">
        <v>8.0</v>
      </c>
      <c r="M359" s="227">
        <v>0.0</v>
      </c>
      <c r="N359" s="227">
        <v>3.0</v>
      </c>
      <c r="O359" s="227">
        <v>1.0</v>
      </c>
      <c r="P359" s="227">
        <v>1.0</v>
      </c>
      <c r="Q359" s="227">
        <v>9.6</v>
      </c>
      <c r="R359" s="227">
        <v>114.85</v>
      </c>
      <c r="S359" s="227" t="s">
        <v>4630</v>
      </c>
      <c r="T359" s="227"/>
      <c r="U359" s="3" t="str">
        <f t="shared" si="2"/>
        <v>#REF!</v>
      </c>
      <c r="V359" s="227"/>
      <c r="W359" s="227"/>
      <c r="X359" s="227"/>
      <c r="Y359" s="227"/>
      <c r="Z359" s="227"/>
    </row>
    <row r="360" ht="12.0" customHeight="1">
      <c r="A360" s="227">
        <v>50.0</v>
      </c>
      <c r="B360" s="227" t="s">
        <v>4860</v>
      </c>
      <c r="C360" s="227" t="s">
        <v>107</v>
      </c>
      <c r="D360" s="227" t="s">
        <v>5844</v>
      </c>
      <c r="E360" s="227">
        <v>15.0</v>
      </c>
      <c r="F360" s="227">
        <v>35.0</v>
      </c>
      <c r="G360" s="227">
        <v>16.0</v>
      </c>
      <c r="H360" s="227">
        <v>12.5</v>
      </c>
      <c r="I360" s="227">
        <v>7.5</v>
      </c>
      <c r="J360" s="227">
        <v>56.5</v>
      </c>
      <c r="K360" s="227">
        <v>22.0</v>
      </c>
      <c r="L360" s="227">
        <v>1.0</v>
      </c>
      <c r="M360" s="227">
        <v>0.0</v>
      </c>
      <c r="N360" s="227">
        <v>1.0</v>
      </c>
      <c r="O360" s="227">
        <v>4.0</v>
      </c>
      <c r="P360" s="227">
        <v>0.0</v>
      </c>
      <c r="Q360" s="227">
        <v>7.6</v>
      </c>
      <c r="R360" s="227">
        <v>114.15</v>
      </c>
      <c r="S360" s="227" t="s">
        <v>4630</v>
      </c>
      <c r="T360" s="227"/>
      <c r="U360" s="3" t="str">
        <f t="shared" si="2"/>
        <v>#REF!</v>
      </c>
      <c r="V360" s="227"/>
      <c r="W360" s="227"/>
      <c r="X360" s="227"/>
      <c r="Y360" s="227"/>
      <c r="Z360" s="227"/>
    </row>
    <row r="361" ht="12.0" customHeight="1">
      <c r="A361" s="227">
        <v>51.0</v>
      </c>
      <c r="B361" s="227" t="s">
        <v>5734</v>
      </c>
      <c r="C361" s="227" t="s">
        <v>18</v>
      </c>
      <c r="D361" s="227" t="s">
        <v>5848</v>
      </c>
      <c r="E361" s="227">
        <v>15.0</v>
      </c>
      <c r="F361" s="227">
        <v>65.0</v>
      </c>
      <c r="G361" s="227">
        <v>30.0</v>
      </c>
      <c r="H361" s="227">
        <v>1.0</v>
      </c>
      <c r="I361" s="227">
        <v>1.0</v>
      </c>
      <c r="J361" s="227">
        <v>8.0</v>
      </c>
      <c r="K361" s="227">
        <v>2.0</v>
      </c>
      <c r="L361" s="227">
        <v>7.0</v>
      </c>
      <c r="M361" s="227">
        <v>4.0</v>
      </c>
      <c r="N361" s="227">
        <v>1.0</v>
      </c>
      <c r="O361" s="227">
        <v>0.0</v>
      </c>
      <c r="P361" s="227">
        <v>1.0</v>
      </c>
      <c r="Q361" s="227">
        <v>7.6</v>
      </c>
      <c r="R361" s="227">
        <v>113.8</v>
      </c>
      <c r="S361" s="227" t="s">
        <v>4631</v>
      </c>
      <c r="T361" s="227"/>
      <c r="U361" s="3" t="str">
        <f t="shared" si="2"/>
        <v>#REF!</v>
      </c>
      <c r="V361" s="227"/>
      <c r="W361" s="227"/>
      <c r="X361" s="227"/>
      <c r="Y361" s="227"/>
      <c r="Z361" s="227"/>
    </row>
    <row r="362" ht="12.0" customHeight="1">
      <c r="A362" s="227">
        <v>52.0</v>
      </c>
      <c r="B362" s="227" t="s">
        <v>5695</v>
      </c>
      <c r="C362" s="227" t="s">
        <v>53</v>
      </c>
      <c r="D362" s="227" t="s">
        <v>5849</v>
      </c>
      <c r="E362" s="227">
        <v>14.0</v>
      </c>
      <c r="F362" s="227">
        <v>72.0</v>
      </c>
      <c r="G362" s="227">
        <v>32.0</v>
      </c>
      <c r="H362" s="227">
        <v>2.0</v>
      </c>
      <c r="I362" s="227">
        <v>0.0</v>
      </c>
      <c r="J362" s="227">
        <v>0.0</v>
      </c>
      <c r="K362" s="227">
        <v>0.0</v>
      </c>
      <c r="L362" s="227">
        <v>8.0</v>
      </c>
      <c r="M362" s="227">
        <v>0.0</v>
      </c>
      <c r="N362" s="227">
        <v>4.0</v>
      </c>
      <c r="O362" s="227">
        <v>1.0</v>
      </c>
      <c r="P362" s="227">
        <v>0.0</v>
      </c>
      <c r="Q362" s="227">
        <v>8.1</v>
      </c>
      <c r="R362" s="227">
        <v>113.0</v>
      </c>
      <c r="S362" s="227" t="s">
        <v>4631</v>
      </c>
      <c r="T362" s="227"/>
      <c r="U362" s="3" t="str">
        <f t="shared" si="2"/>
        <v>#REF!</v>
      </c>
      <c r="V362" s="227"/>
      <c r="W362" s="227"/>
      <c r="X362" s="227"/>
      <c r="Y362" s="227"/>
      <c r="Z362" s="227"/>
    </row>
    <row r="363" ht="12.0" customHeight="1">
      <c r="A363" s="227">
        <v>53.0</v>
      </c>
      <c r="B363" s="227" t="s">
        <v>5783</v>
      </c>
      <c r="C363" s="227" t="s">
        <v>102</v>
      </c>
      <c r="D363" s="227" t="s">
        <v>5849</v>
      </c>
      <c r="E363" s="227">
        <v>14.0</v>
      </c>
      <c r="F363" s="227">
        <v>69.0</v>
      </c>
      <c r="G363" s="227">
        <v>18.0</v>
      </c>
      <c r="H363" s="227">
        <v>1.0</v>
      </c>
      <c r="I363" s="227">
        <v>1.0</v>
      </c>
      <c r="J363" s="227">
        <v>8.0</v>
      </c>
      <c r="K363" s="227">
        <v>5.0</v>
      </c>
      <c r="L363" s="227">
        <v>8.0</v>
      </c>
      <c r="M363" s="227">
        <v>1.0</v>
      </c>
      <c r="N363" s="227">
        <v>3.0</v>
      </c>
      <c r="O363" s="227">
        <v>2.0</v>
      </c>
      <c r="P363" s="227">
        <v>0.0</v>
      </c>
      <c r="Q363" s="227">
        <v>8.1</v>
      </c>
      <c r="R363" s="227">
        <v>112.8</v>
      </c>
      <c r="S363" s="227" t="s">
        <v>4631</v>
      </c>
      <c r="T363" s="227"/>
      <c r="U363" s="3" t="str">
        <f t="shared" si="2"/>
        <v>#REF!</v>
      </c>
      <c r="V363" s="227"/>
      <c r="W363" s="227"/>
      <c r="X363" s="227"/>
      <c r="Y363" s="227"/>
      <c r="Z363" s="227"/>
    </row>
    <row r="364" ht="12.0" customHeight="1">
      <c r="A364" s="227">
        <v>54.0</v>
      </c>
      <c r="B364" s="227" t="s">
        <v>5635</v>
      </c>
      <c r="C364" s="227" t="s">
        <v>39</v>
      </c>
      <c r="D364" s="227" t="s">
        <v>5849</v>
      </c>
      <c r="E364" s="227">
        <v>15.0</v>
      </c>
      <c r="F364" s="227">
        <v>67.0</v>
      </c>
      <c r="G364" s="227">
        <v>23.0</v>
      </c>
      <c r="H364" s="227">
        <v>3.0</v>
      </c>
      <c r="I364" s="227">
        <v>3.0</v>
      </c>
      <c r="J364" s="227">
        <v>26.0</v>
      </c>
      <c r="K364" s="227">
        <v>4.0</v>
      </c>
      <c r="L364" s="227">
        <v>9.0</v>
      </c>
      <c r="M364" s="227">
        <v>2.0</v>
      </c>
      <c r="N364" s="227">
        <v>0.0</v>
      </c>
      <c r="O364" s="227">
        <v>1.0</v>
      </c>
      <c r="P364" s="227">
        <v>0.0</v>
      </c>
      <c r="Q364" s="227">
        <v>7.5</v>
      </c>
      <c r="R364" s="227">
        <v>112.1</v>
      </c>
      <c r="S364" s="227" t="s">
        <v>4631</v>
      </c>
      <c r="T364" s="227"/>
      <c r="U364" s="3" t="str">
        <f t="shared" si="2"/>
        <v>#REF!</v>
      </c>
      <c r="V364" s="227"/>
      <c r="W364" s="227"/>
      <c r="X364" s="227"/>
      <c r="Y364" s="227"/>
      <c r="Z364" s="227"/>
    </row>
    <row r="365" ht="12.0" customHeight="1">
      <c r="A365" s="227">
        <v>55.0</v>
      </c>
      <c r="B365" s="227" t="s">
        <v>4838</v>
      </c>
      <c r="C365" s="227" t="s">
        <v>66</v>
      </c>
      <c r="D365" s="227" t="s">
        <v>5845</v>
      </c>
      <c r="E365" s="227">
        <v>16.0</v>
      </c>
      <c r="F365" s="227">
        <v>57.0</v>
      </c>
      <c r="G365" s="227">
        <v>28.0</v>
      </c>
      <c r="H365" s="227">
        <v>4.5</v>
      </c>
      <c r="I365" s="227">
        <v>1.0</v>
      </c>
      <c r="J365" s="227">
        <v>3.0</v>
      </c>
      <c r="K365" s="227">
        <v>5.0</v>
      </c>
      <c r="L365" s="227">
        <v>11.0</v>
      </c>
      <c r="M365" s="227">
        <v>5.0</v>
      </c>
      <c r="N365" s="227">
        <v>0.0</v>
      </c>
      <c r="O365" s="227">
        <v>1.0</v>
      </c>
      <c r="P365" s="227">
        <v>0.0</v>
      </c>
      <c r="Q365" s="227">
        <v>7.0</v>
      </c>
      <c r="R365" s="227">
        <v>111.8</v>
      </c>
      <c r="S365" s="227" t="s">
        <v>4630</v>
      </c>
      <c r="T365" s="227"/>
      <c r="U365" s="3" t="str">
        <f t="shared" si="2"/>
        <v>#REF!</v>
      </c>
      <c r="V365" s="227"/>
      <c r="W365" s="227"/>
      <c r="X365" s="227"/>
      <c r="Y365" s="227"/>
      <c r="Z365" s="227"/>
    </row>
    <row r="366" ht="12.0" customHeight="1">
      <c r="A366" s="227">
        <v>56.0</v>
      </c>
      <c r="B366" s="227" t="s">
        <v>5159</v>
      </c>
      <c r="C366" s="227" t="s">
        <v>44</v>
      </c>
      <c r="D366" s="227" t="s">
        <v>5847</v>
      </c>
      <c r="E366" s="227">
        <v>16.0</v>
      </c>
      <c r="F366" s="227">
        <v>30.0</v>
      </c>
      <c r="G366" s="227">
        <v>19.0</v>
      </c>
      <c r="H366" s="227">
        <v>6.0</v>
      </c>
      <c r="I366" s="227">
        <v>8.0</v>
      </c>
      <c r="J366" s="227">
        <v>46.0</v>
      </c>
      <c r="K366" s="227">
        <v>21.0</v>
      </c>
      <c r="L366" s="227">
        <v>15.0</v>
      </c>
      <c r="M366" s="227">
        <v>0.0</v>
      </c>
      <c r="N366" s="227">
        <v>3.0</v>
      </c>
      <c r="O366" s="227">
        <v>0.0</v>
      </c>
      <c r="P366" s="227">
        <v>0.0</v>
      </c>
      <c r="Q366" s="227">
        <v>6.9</v>
      </c>
      <c r="R366" s="227">
        <v>111.1</v>
      </c>
      <c r="S366" s="227" t="s">
        <v>4632</v>
      </c>
      <c r="T366" s="227"/>
      <c r="U366" s="3" t="str">
        <f t="shared" si="2"/>
        <v>#REF!</v>
      </c>
      <c r="V366" s="227"/>
      <c r="W366" s="227"/>
      <c r="X366" s="227"/>
      <c r="Y366" s="227"/>
      <c r="Z366" s="227"/>
    </row>
    <row r="367" ht="12.0" customHeight="1">
      <c r="A367" s="227">
        <v>57.0</v>
      </c>
      <c r="B367" s="227" t="s">
        <v>5151</v>
      </c>
      <c r="C367" s="227" t="s">
        <v>66</v>
      </c>
      <c r="D367" s="227" t="s">
        <v>5847</v>
      </c>
      <c r="E367" s="227">
        <v>16.0</v>
      </c>
      <c r="F367" s="227">
        <v>41.0</v>
      </c>
      <c r="G367" s="227">
        <v>18.0</v>
      </c>
      <c r="H367" s="227">
        <v>15.0</v>
      </c>
      <c r="I367" s="227">
        <v>5.5</v>
      </c>
      <c r="J367" s="227">
        <v>27.5</v>
      </c>
      <c r="K367" s="227">
        <v>22.0</v>
      </c>
      <c r="L367" s="227">
        <v>1.0</v>
      </c>
      <c r="M367" s="227">
        <v>0.0</v>
      </c>
      <c r="N367" s="227">
        <v>2.0</v>
      </c>
      <c r="O367" s="227">
        <v>1.0</v>
      </c>
      <c r="P367" s="227">
        <v>0.0</v>
      </c>
      <c r="Q367" s="227">
        <v>6.9</v>
      </c>
      <c r="R367" s="227">
        <v>110.75</v>
      </c>
      <c r="S367" s="227" t="s">
        <v>4632</v>
      </c>
      <c r="T367" s="227"/>
      <c r="U367" s="3" t="str">
        <f t="shared" si="2"/>
        <v>#REF!</v>
      </c>
      <c r="V367" s="227"/>
      <c r="W367" s="227"/>
      <c r="X367" s="227"/>
      <c r="Y367" s="227"/>
      <c r="Z367" s="227"/>
    </row>
    <row r="368" ht="12.0" customHeight="1">
      <c r="A368" s="227">
        <v>58.0</v>
      </c>
      <c r="B368" s="227" t="s">
        <v>5451</v>
      </c>
      <c r="C368" s="227" t="s">
        <v>140</v>
      </c>
      <c r="D368" s="227" t="s">
        <v>5846</v>
      </c>
      <c r="E368" s="227">
        <v>16.0</v>
      </c>
      <c r="F368" s="227">
        <v>73.0</v>
      </c>
      <c r="G368" s="227">
        <v>19.0</v>
      </c>
      <c r="H368" s="227">
        <v>2.0</v>
      </c>
      <c r="I368" s="227">
        <v>1.0</v>
      </c>
      <c r="J368" s="227">
        <v>12.0</v>
      </c>
      <c r="K368" s="227">
        <v>3.0</v>
      </c>
      <c r="L368" s="227">
        <v>11.0</v>
      </c>
      <c r="M368" s="227">
        <v>2.0</v>
      </c>
      <c r="N368" s="227">
        <v>1.0</v>
      </c>
      <c r="O368" s="227">
        <v>0.0</v>
      </c>
      <c r="P368" s="227">
        <v>0.0</v>
      </c>
      <c r="Q368" s="227">
        <v>6.9</v>
      </c>
      <c r="R368" s="227">
        <v>110.7</v>
      </c>
      <c r="S368" s="227" t="s">
        <v>4631</v>
      </c>
      <c r="T368" s="227"/>
      <c r="U368" s="3" t="str">
        <f t="shared" si="2"/>
        <v>#REF!</v>
      </c>
      <c r="V368" s="227"/>
      <c r="W368" s="227"/>
      <c r="X368" s="227"/>
      <c r="Y368" s="227"/>
      <c r="Z368" s="227"/>
    </row>
    <row r="369" ht="12.0" customHeight="1">
      <c r="A369" s="227">
        <v>59.0</v>
      </c>
      <c r="B369" s="227" t="s">
        <v>5433</v>
      </c>
      <c r="C369" s="227" t="s">
        <v>85</v>
      </c>
      <c r="D369" s="227" t="s">
        <v>5847</v>
      </c>
      <c r="E369" s="227">
        <v>16.0</v>
      </c>
      <c r="F369" s="227">
        <v>20.0</v>
      </c>
      <c r="G369" s="227">
        <v>19.0</v>
      </c>
      <c r="H369" s="227">
        <v>9.5</v>
      </c>
      <c r="I369" s="227">
        <v>11.5</v>
      </c>
      <c r="J369" s="227">
        <v>83.5</v>
      </c>
      <c r="K369" s="227">
        <v>25.0</v>
      </c>
      <c r="L369" s="227">
        <v>3.0</v>
      </c>
      <c r="M369" s="227">
        <v>0.0</v>
      </c>
      <c r="N369" s="227">
        <v>4.0</v>
      </c>
      <c r="O369" s="227">
        <v>0.0</v>
      </c>
      <c r="P369" s="227">
        <v>0.0</v>
      </c>
      <c r="Q369" s="227">
        <v>6.9</v>
      </c>
      <c r="R369" s="227">
        <v>110.35</v>
      </c>
      <c r="S369" s="227" t="s">
        <v>4632</v>
      </c>
      <c r="T369" s="227"/>
      <c r="U369" s="3" t="str">
        <f t="shared" si="2"/>
        <v>#REF!</v>
      </c>
      <c r="V369" s="227"/>
      <c r="W369" s="227"/>
      <c r="X369" s="227"/>
      <c r="Y369" s="227"/>
      <c r="Z369" s="227"/>
    </row>
    <row r="370" ht="12.0" customHeight="1">
      <c r="A370" s="227">
        <v>60.0</v>
      </c>
      <c r="B370" s="227" t="s">
        <v>5006</v>
      </c>
      <c r="C370" s="227" t="s">
        <v>117</v>
      </c>
      <c r="D370" s="227" t="s">
        <v>5844</v>
      </c>
      <c r="E370" s="227">
        <v>16.0</v>
      </c>
      <c r="F370" s="227">
        <v>22.0</v>
      </c>
      <c r="G370" s="227">
        <v>7.0</v>
      </c>
      <c r="H370" s="227">
        <v>8.5</v>
      </c>
      <c r="I370" s="227">
        <v>11.5</v>
      </c>
      <c r="J370" s="227">
        <v>90.0</v>
      </c>
      <c r="K370" s="227">
        <v>24.0</v>
      </c>
      <c r="L370" s="227">
        <v>2.0</v>
      </c>
      <c r="M370" s="227">
        <v>1.0</v>
      </c>
      <c r="N370" s="227">
        <v>5.0</v>
      </c>
      <c r="O370" s="227">
        <v>0.0</v>
      </c>
      <c r="P370" s="227">
        <v>0.0</v>
      </c>
      <c r="Q370" s="227">
        <v>6.9</v>
      </c>
      <c r="R370" s="227">
        <v>110.0</v>
      </c>
      <c r="S370" s="227" t="s">
        <v>4630</v>
      </c>
      <c r="T370" s="227"/>
      <c r="U370" s="3" t="str">
        <f t="shared" si="2"/>
        <v>#REF!</v>
      </c>
      <c r="V370" s="227"/>
      <c r="W370" s="227"/>
      <c r="X370" s="227"/>
      <c r="Y370" s="227"/>
      <c r="Z370" s="227"/>
    </row>
    <row r="371" ht="12.0" customHeight="1">
      <c r="A371" s="227">
        <v>60.0</v>
      </c>
      <c r="B371" s="227" t="s">
        <v>5908</v>
      </c>
      <c r="C371" s="227" t="s">
        <v>47</v>
      </c>
      <c r="D371" s="227" t="s">
        <v>5848</v>
      </c>
      <c r="E371" s="227">
        <v>16.0</v>
      </c>
      <c r="F371" s="227">
        <v>62.0</v>
      </c>
      <c r="G371" s="227">
        <v>15.0</v>
      </c>
      <c r="H371" s="227">
        <v>2.5</v>
      </c>
      <c r="I371" s="227">
        <v>0.0</v>
      </c>
      <c r="J371" s="227">
        <v>0.0</v>
      </c>
      <c r="K371" s="227">
        <v>0.0</v>
      </c>
      <c r="L371" s="227">
        <v>9.0</v>
      </c>
      <c r="M371" s="227">
        <v>4.0</v>
      </c>
      <c r="N371" s="227">
        <v>1.0</v>
      </c>
      <c r="O371" s="227">
        <v>0.0</v>
      </c>
      <c r="P371" s="227">
        <v>2.0</v>
      </c>
      <c r="Q371" s="227">
        <v>6.9</v>
      </c>
      <c r="R371" s="227">
        <v>110.0</v>
      </c>
      <c r="S371" s="227" t="s">
        <v>4631</v>
      </c>
      <c r="T371" s="227"/>
      <c r="U371" s="3" t="str">
        <f t="shared" si="2"/>
        <v>#REF!</v>
      </c>
      <c r="V371" s="227"/>
      <c r="W371" s="227"/>
      <c r="X371" s="227"/>
      <c r="Y371" s="227"/>
      <c r="Z371" s="227"/>
    </row>
    <row r="372" ht="12.0" customHeight="1">
      <c r="A372" s="227">
        <v>62.0</v>
      </c>
      <c r="B372" s="227" t="s">
        <v>5054</v>
      </c>
      <c r="C372" s="227" t="s">
        <v>39</v>
      </c>
      <c r="D372" s="227" t="s">
        <v>5844</v>
      </c>
      <c r="E372" s="227">
        <v>14.0</v>
      </c>
      <c r="F372" s="227">
        <v>35.0</v>
      </c>
      <c r="G372" s="227">
        <v>17.0</v>
      </c>
      <c r="H372" s="227">
        <v>12.5</v>
      </c>
      <c r="I372" s="227">
        <v>11.0</v>
      </c>
      <c r="J372" s="227">
        <v>76.5</v>
      </c>
      <c r="K372" s="227">
        <v>16.0</v>
      </c>
      <c r="L372" s="227">
        <v>4.0</v>
      </c>
      <c r="M372" s="227">
        <v>1.0</v>
      </c>
      <c r="N372" s="227">
        <v>0.0</v>
      </c>
      <c r="O372" s="227">
        <v>0.0</v>
      </c>
      <c r="P372" s="227">
        <v>0.0</v>
      </c>
      <c r="Q372" s="227">
        <v>7.8</v>
      </c>
      <c r="R372" s="227">
        <v>108.65</v>
      </c>
      <c r="S372" s="227" t="s">
        <v>4630</v>
      </c>
      <c r="T372" s="227"/>
      <c r="U372" s="3" t="str">
        <f t="shared" si="2"/>
        <v>#REF!</v>
      </c>
      <c r="V372" s="227"/>
      <c r="W372" s="227"/>
      <c r="X372" s="227"/>
      <c r="Y372" s="227"/>
      <c r="Z372" s="227"/>
    </row>
    <row r="373" ht="12.0" customHeight="1">
      <c r="A373" s="227">
        <v>63.0</v>
      </c>
      <c r="B373" s="227" t="s">
        <v>5034</v>
      </c>
      <c r="C373" s="227" t="s">
        <v>27</v>
      </c>
      <c r="D373" s="227" t="s">
        <v>5844</v>
      </c>
      <c r="E373" s="227">
        <v>16.0</v>
      </c>
      <c r="F373" s="227">
        <v>39.0</v>
      </c>
      <c r="G373" s="227">
        <v>7.0</v>
      </c>
      <c r="H373" s="227">
        <v>13.0</v>
      </c>
      <c r="I373" s="227">
        <v>11.0</v>
      </c>
      <c r="J373" s="227">
        <v>78.0</v>
      </c>
      <c r="K373" s="227">
        <v>19.0</v>
      </c>
      <c r="L373" s="227">
        <v>4.0</v>
      </c>
      <c r="M373" s="227">
        <v>0.0</v>
      </c>
      <c r="N373" s="227">
        <v>0.0</v>
      </c>
      <c r="O373" s="227">
        <v>0.0</v>
      </c>
      <c r="P373" s="227">
        <v>0.0</v>
      </c>
      <c r="Q373" s="227">
        <v>6.8</v>
      </c>
      <c r="R373" s="227">
        <v>108.3</v>
      </c>
      <c r="S373" s="227" t="s">
        <v>4630</v>
      </c>
      <c r="T373" s="227"/>
      <c r="U373" s="3" t="str">
        <f t="shared" si="2"/>
        <v>#REF!</v>
      </c>
      <c r="V373" s="227"/>
      <c r="W373" s="227"/>
      <c r="X373" s="227"/>
      <c r="Y373" s="227"/>
      <c r="Z373" s="227"/>
    </row>
    <row r="374" ht="12.0" customHeight="1">
      <c r="A374" s="227">
        <v>64.0</v>
      </c>
      <c r="B374" s="227" t="s">
        <v>5500</v>
      </c>
      <c r="C374" s="227" t="s">
        <v>58</v>
      </c>
      <c r="D374" s="227" t="s">
        <v>5849</v>
      </c>
      <c r="E374" s="227">
        <v>16.0</v>
      </c>
      <c r="F374" s="227">
        <v>80.0</v>
      </c>
      <c r="G374" s="227">
        <v>12.0</v>
      </c>
      <c r="H374" s="227">
        <v>3.0</v>
      </c>
      <c r="I374" s="227">
        <v>0.0</v>
      </c>
      <c r="J374" s="227">
        <v>0.0</v>
      </c>
      <c r="K374" s="227">
        <v>0.0</v>
      </c>
      <c r="L374" s="227">
        <v>10.0</v>
      </c>
      <c r="M374" s="227">
        <v>2.0</v>
      </c>
      <c r="N374" s="227">
        <v>0.0</v>
      </c>
      <c r="O374" s="227">
        <v>1.0</v>
      </c>
      <c r="P374" s="227">
        <v>0.0</v>
      </c>
      <c r="Q374" s="227">
        <v>6.8</v>
      </c>
      <c r="R374" s="227">
        <v>108.0</v>
      </c>
      <c r="S374" s="227" t="s">
        <v>4631</v>
      </c>
      <c r="T374" s="227"/>
      <c r="U374" s="3" t="str">
        <f t="shared" si="2"/>
        <v>#REF!</v>
      </c>
      <c r="V374" s="227"/>
      <c r="W374" s="227"/>
      <c r="X374" s="227"/>
      <c r="Y374" s="227"/>
      <c r="Z374" s="227"/>
    </row>
    <row r="375" ht="12.0" customHeight="1">
      <c r="A375" s="227">
        <v>65.0</v>
      </c>
      <c r="B375" s="227" t="s">
        <v>5016</v>
      </c>
      <c r="C375" s="227" t="s">
        <v>27</v>
      </c>
      <c r="D375" s="227" t="s">
        <v>5845</v>
      </c>
      <c r="E375" s="227">
        <v>16.0</v>
      </c>
      <c r="F375" s="227">
        <v>72.0</v>
      </c>
      <c r="G375" s="227">
        <v>31.0</v>
      </c>
      <c r="H375" s="227">
        <v>3.0</v>
      </c>
      <c r="I375" s="227">
        <v>2.0</v>
      </c>
      <c r="J375" s="227">
        <v>14.0</v>
      </c>
      <c r="K375" s="227">
        <v>5.0</v>
      </c>
      <c r="L375" s="227">
        <v>1.0</v>
      </c>
      <c r="M375" s="227">
        <v>1.0</v>
      </c>
      <c r="N375" s="227">
        <v>1.0</v>
      </c>
      <c r="O375" s="227">
        <v>0.0</v>
      </c>
      <c r="P375" s="227">
        <v>0.0</v>
      </c>
      <c r="Q375" s="227">
        <v>6.7</v>
      </c>
      <c r="R375" s="227">
        <v>107.9</v>
      </c>
      <c r="S375" s="227" t="s">
        <v>4630</v>
      </c>
      <c r="T375" s="227"/>
      <c r="U375" s="3" t="str">
        <f t="shared" si="2"/>
        <v>#REF!</v>
      </c>
      <c r="V375" s="227"/>
      <c r="W375" s="227"/>
      <c r="X375" s="227"/>
      <c r="Y375" s="227"/>
      <c r="Z375" s="227"/>
    </row>
    <row r="376" ht="12.0" customHeight="1">
      <c r="A376" s="227">
        <v>66.0</v>
      </c>
      <c r="B376" s="227" t="s">
        <v>5134</v>
      </c>
      <c r="C376" s="227" t="s">
        <v>117</v>
      </c>
      <c r="D376" s="227" t="s">
        <v>5852</v>
      </c>
      <c r="E376" s="227">
        <v>16.0</v>
      </c>
      <c r="F376" s="227">
        <v>41.0</v>
      </c>
      <c r="G376" s="227">
        <v>31.0</v>
      </c>
      <c r="H376" s="227">
        <v>11.5</v>
      </c>
      <c r="I376" s="227">
        <v>5.0</v>
      </c>
      <c r="J376" s="227">
        <v>37.5</v>
      </c>
      <c r="K376" s="227">
        <v>17.0</v>
      </c>
      <c r="L376" s="227">
        <v>6.0</v>
      </c>
      <c r="M376" s="227">
        <v>0.0</v>
      </c>
      <c r="N376" s="227">
        <v>0.0</v>
      </c>
      <c r="O376" s="227">
        <v>1.0</v>
      </c>
      <c r="P376" s="227">
        <v>0.0</v>
      </c>
      <c r="Q376" s="227">
        <v>6.7</v>
      </c>
      <c r="R376" s="227">
        <v>107.75</v>
      </c>
      <c r="S376" s="227" t="s">
        <v>4632</v>
      </c>
      <c r="T376" s="227"/>
      <c r="U376" s="3" t="str">
        <f t="shared" si="2"/>
        <v>#REF!</v>
      </c>
      <c r="V376" s="227"/>
      <c r="W376" s="227"/>
      <c r="X376" s="227"/>
      <c r="Y376" s="227"/>
      <c r="Z376" s="227"/>
    </row>
    <row r="377" ht="12.0" customHeight="1">
      <c r="A377" s="227">
        <v>67.0</v>
      </c>
      <c r="B377" s="229" t="s">
        <v>5160</v>
      </c>
      <c r="C377" s="227" t="s">
        <v>114</v>
      </c>
      <c r="D377" s="227" t="s">
        <v>5847</v>
      </c>
      <c r="E377" s="227">
        <v>16.0</v>
      </c>
      <c r="F377" s="227">
        <v>36.0</v>
      </c>
      <c r="G377" s="227">
        <v>32.0</v>
      </c>
      <c r="H377" s="227">
        <v>12.0</v>
      </c>
      <c r="I377" s="227">
        <v>7.0</v>
      </c>
      <c r="J377" s="227">
        <v>51.5</v>
      </c>
      <c r="K377" s="227">
        <v>18.0</v>
      </c>
      <c r="L377" s="227">
        <v>0.0</v>
      </c>
      <c r="M377" s="227">
        <v>0.0</v>
      </c>
      <c r="N377" s="227">
        <v>2.0</v>
      </c>
      <c r="O377" s="227">
        <v>0.0</v>
      </c>
      <c r="P377" s="227">
        <v>0.0</v>
      </c>
      <c r="Q377" s="227">
        <v>6.7</v>
      </c>
      <c r="R377" s="227">
        <v>107.15</v>
      </c>
      <c r="S377" s="227" t="s">
        <v>4632</v>
      </c>
      <c r="T377" s="227"/>
      <c r="U377" s="3" t="str">
        <f t="shared" si="2"/>
        <v>#REF!</v>
      </c>
      <c r="V377" s="227"/>
      <c r="W377" s="227"/>
      <c r="X377" s="227"/>
      <c r="Y377" s="227"/>
      <c r="Z377" s="227"/>
    </row>
    <row r="378" ht="12.0" customHeight="1">
      <c r="A378" s="227">
        <v>68.0</v>
      </c>
      <c r="B378" s="227" t="s">
        <v>4993</v>
      </c>
      <c r="C378" s="227" t="s">
        <v>2564</v>
      </c>
      <c r="D378" s="227" t="s">
        <v>5845</v>
      </c>
      <c r="E378" s="227">
        <v>15.0</v>
      </c>
      <c r="F378" s="227">
        <v>60.0</v>
      </c>
      <c r="G378" s="227">
        <v>43.0</v>
      </c>
      <c r="H378" s="227">
        <v>5.5</v>
      </c>
      <c r="I378" s="227">
        <v>0.0</v>
      </c>
      <c r="J378" s="227">
        <v>0.0</v>
      </c>
      <c r="K378" s="227">
        <v>2.0</v>
      </c>
      <c r="L378" s="227">
        <v>5.0</v>
      </c>
      <c r="M378" s="227">
        <v>1.0</v>
      </c>
      <c r="N378" s="227">
        <v>1.0</v>
      </c>
      <c r="O378" s="227">
        <v>2.0</v>
      </c>
      <c r="P378" s="227">
        <v>0.0</v>
      </c>
      <c r="Q378" s="227">
        <v>7.1</v>
      </c>
      <c r="R378" s="227">
        <v>106.0</v>
      </c>
      <c r="S378" s="227" t="s">
        <v>4630</v>
      </c>
      <c r="T378" s="227"/>
      <c r="U378" s="3" t="str">
        <f t="shared" si="2"/>
        <v>#REF!</v>
      </c>
      <c r="V378" s="227"/>
      <c r="W378" s="227"/>
      <c r="X378" s="227"/>
      <c r="Y378" s="227"/>
      <c r="Z378" s="227"/>
    </row>
    <row r="379" ht="12.0" customHeight="1">
      <c r="A379" s="227">
        <v>69.0</v>
      </c>
      <c r="B379" s="227" t="s">
        <v>5162</v>
      </c>
      <c r="C379" s="227" t="s">
        <v>85</v>
      </c>
      <c r="D379" s="227" t="s">
        <v>5847</v>
      </c>
      <c r="E379" s="227">
        <v>15.0</v>
      </c>
      <c r="F379" s="227">
        <v>25.0</v>
      </c>
      <c r="G379" s="227">
        <v>22.0</v>
      </c>
      <c r="H379" s="227">
        <v>14.5</v>
      </c>
      <c r="I379" s="227">
        <v>10.0</v>
      </c>
      <c r="J379" s="227">
        <v>68.5</v>
      </c>
      <c r="K379" s="227">
        <v>19.0</v>
      </c>
      <c r="L379" s="227">
        <v>0.0</v>
      </c>
      <c r="M379" s="227">
        <v>0.0</v>
      </c>
      <c r="N379" s="227">
        <v>2.0</v>
      </c>
      <c r="O379" s="227">
        <v>1.0</v>
      </c>
      <c r="P379" s="227">
        <v>0.0</v>
      </c>
      <c r="Q379" s="227">
        <v>7.0</v>
      </c>
      <c r="R379" s="227">
        <v>105.35</v>
      </c>
      <c r="S379" s="227" t="s">
        <v>4632</v>
      </c>
      <c r="T379" s="227"/>
      <c r="U379" s="3" t="str">
        <f t="shared" si="2"/>
        <v>#REF!</v>
      </c>
      <c r="V379" s="227"/>
      <c r="W379" s="227"/>
      <c r="X379" s="227"/>
      <c r="Y379" s="227"/>
      <c r="Z379" s="227"/>
    </row>
    <row r="380" ht="12.0" customHeight="1">
      <c r="A380" s="227">
        <v>70.0</v>
      </c>
      <c r="B380" s="227" t="s">
        <v>5072</v>
      </c>
      <c r="C380" s="227" t="s">
        <v>47</v>
      </c>
      <c r="D380" s="227" t="s">
        <v>5845</v>
      </c>
      <c r="E380" s="227">
        <v>13.0</v>
      </c>
      <c r="F380" s="227">
        <v>70.0</v>
      </c>
      <c r="G380" s="227">
        <v>20.0</v>
      </c>
      <c r="H380" s="227">
        <v>8.0</v>
      </c>
      <c r="I380" s="227">
        <v>1.0</v>
      </c>
      <c r="J380" s="227">
        <v>8.0</v>
      </c>
      <c r="K380" s="227">
        <v>2.0</v>
      </c>
      <c r="L380" s="227">
        <v>3.0</v>
      </c>
      <c r="M380" s="227">
        <v>1.0</v>
      </c>
      <c r="N380" s="227">
        <v>0.0</v>
      </c>
      <c r="O380" s="227">
        <v>0.0</v>
      </c>
      <c r="P380" s="227">
        <v>1.0</v>
      </c>
      <c r="Q380" s="227">
        <v>8.1</v>
      </c>
      <c r="R380" s="227">
        <v>104.8</v>
      </c>
      <c r="S380" s="227" t="s">
        <v>4630</v>
      </c>
      <c r="T380" s="227"/>
      <c r="U380" s="3" t="str">
        <f t="shared" si="2"/>
        <v>#REF!</v>
      </c>
      <c r="V380" s="227"/>
      <c r="W380" s="227"/>
      <c r="X380" s="227"/>
      <c r="Y380" s="227"/>
      <c r="Z380" s="227"/>
    </row>
    <row r="381" ht="12.0" customHeight="1">
      <c r="A381" s="227">
        <v>71.0</v>
      </c>
      <c r="B381" s="227" t="s">
        <v>5851</v>
      </c>
      <c r="C381" s="227" t="s">
        <v>64</v>
      </c>
      <c r="D381" s="227" t="s">
        <v>5850</v>
      </c>
      <c r="E381" s="227">
        <v>15.0</v>
      </c>
      <c r="F381" s="227">
        <v>44.0</v>
      </c>
      <c r="G381" s="227">
        <v>30.0</v>
      </c>
      <c r="H381" s="227">
        <v>7.0</v>
      </c>
      <c r="I381" s="227">
        <v>6.0</v>
      </c>
      <c r="J381" s="227">
        <v>26.0</v>
      </c>
      <c r="K381" s="227">
        <v>15.0</v>
      </c>
      <c r="L381" s="227">
        <v>1.0</v>
      </c>
      <c r="M381" s="227">
        <v>0.0</v>
      </c>
      <c r="N381" s="227">
        <v>0.0</v>
      </c>
      <c r="O381" s="227">
        <v>2.0</v>
      </c>
      <c r="P381" s="227">
        <v>0.0</v>
      </c>
      <c r="Q381" s="227">
        <v>6.8</v>
      </c>
      <c r="R381" s="227">
        <v>102.6</v>
      </c>
      <c r="S381" s="227" t="s">
        <v>4632</v>
      </c>
      <c r="T381" s="227"/>
      <c r="U381" s="3" t="str">
        <f t="shared" si="2"/>
        <v>#REF!</v>
      </c>
      <c r="V381" s="227"/>
      <c r="W381" s="227"/>
      <c r="X381" s="227"/>
      <c r="Y381" s="227"/>
      <c r="Z381" s="227"/>
    </row>
    <row r="382" ht="12.0" customHeight="1">
      <c r="A382" s="227">
        <v>72.0</v>
      </c>
      <c r="B382" s="227" t="s">
        <v>5021</v>
      </c>
      <c r="C382" s="227" t="s">
        <v>107</v>
      </c>
      <c r="D382" s="227" t="s">
        <v>5847</v>
      </c>
      <c r="E382" s="227">
        <v>14.0</v>
      </c>
      <c r="F382" s="227">
        <v>40.0</v>
      </c>
      <c r="G382" s="227">
        <v>12.0</v>
      </c>
      <c r="H382" s="227">
        <v>18.0</v>
      </c>
      <c r="I382" s="227">
        <v>6.0</v>
      </c>
      <c r="J382" s="227">
        <v>45.0</v>
      </c>
      <c r="K382" s="227">
        <v>17.0</v>
      </c>
      <c r="L382" s="227">
        <v>2.0</v>
      </c>
      <c r="M382" s="227">
        <v>0.0</v>
      </c>
      <c r="N382" s="227">
        <v>1.0</v>
      </c>
      <c r="O382" s="227">
        <v>0.0</v>
      </c>
      <c r="P382" s="227">
        <v>0.0</v>
      </c>
      <c r="Q382" s="227">
        <v>7.3</v>
      </c>
      <c r="R382" s="227">
        <v>102.5</v>
      </c>
      <c r="S382" s="227" t="s">
        <v>4632</v>
      </c>
      <c r="T382" s="227"/>
      <c r="U382" s="3" t="str">
        <f t="shared" si="2"/>
        <v>#REF!</v>
      </c>
      <c r="V382" s="227"/>
      <c r="W382" s="227"/>
      <c r="X382" s="227"/>
      <c r="Y382" s="227"/>
      <c r="Z382" s="227"/>
    </row>
    <row r="383" ht="12.0" customHeight="1">
      <c r="A383" s="227">
        <v>73.0</v>
      </c>
      <c r="B383" s="227" t="s">
        <v>5084</v>
      </c>
      <c r="C383" s="227" t="s">
        <v>111</v>
      </c>
      <c r="D383" s="227" t="s">
        <v>5844</v>
      </c>
      <c r="E383" s="227">
        <v>16.0</v>
      </c>
      <c r="F383" s="227">
        <v>31.0</v>
      </c>
      <c r="G383" s="227">
        <v>11.0</v>
      </c>
      <c r="H383" s="227">
        <v>11.5</v>
      </c>
      <c r="I383" s="227">
        <v>11.0</v>
      </c>
      <c r="J383" s="227">
        <v>64.0</v>
      </c>
      <c r="K383" s="227">
        <v>17.0</v>
      </c>
      <c r="L383" s="227">
        <v>0.0</v>
      </c>
      <c r="M383" s="227">
        <v>0.0</v>
      </c>
      <c r="N383" s="227">
        <v>3.0</v>
      </c>
      <c r="O383" s="227">
        <v>0.0</v>
      </c>
      <c r="P383" s="227">
        <v>0.0</v>
      </c>
      <c r="Q383" s="227">
        <v>6.4</v>
      </c>
      <c r="R383" s="227">
        <v>102.4</v>
      </c>
      <c r="S383" s="227" t="s">
        <v>4630</v>
      </c>
      <c r="T383" s="227"/>
      <c r="U383" s="3" t="str">
        <f t="shared" si="2"/>
        <v>#REF!</v>
      </c>
      <c r="V383" s="227"/>
      <c r="W383" s="227"/>
      <c r="X383" s="227"/>
      <c r="Y383" s="227"/>
      <c r="Z383" s="227"/>
    </row>
    <row r="384" ht="12.0" customHeight="1">
      <c r="A384" s="227">
        <v>74.0</v>
      </c>
      <c r="B384" s="227" t="s">
        <v>5172</v>
      </c>
      <c r="C384" s="227" t="s">
        <v>2564</v>
      </c>
      <c r="D384" s="227" t="s">
        <v>5847</v>
      </c>
      <c r="E384" s="227">
        <v>16.0</v>
      </c>
      <c r="F384" s="227">
        <v>28.0</v>
      </c>
      <c r="G384" s="227">
        <v>18.0</v>
      </c>
      <c r="H384" s="227">
        <v>10.5</v>
      </c>
      <c r="I384" s="227">
        <v>9.0</v>
      </c>
      <c r="J384" s="227">
        <v>44.5</v>
      </c>
      <c r="K384" s="227">
        <v>20.0</v>
      </c>
      <c r="L384" s="227">
        <v>0.0</v>
      </c>
      <c r="M384" s="227">
        <v>0.0</v>
      </c>
      <c r="N384" s="227">
        <v>3.0</v>
      </c>
      <c r="O384" s="227">
        <v>1.0</v>
      </c>
      <c r="P384" s="227">
        <v>0.0</v>
      </c>
      <c r="Q384" s="227">
        <v>6.4</v>
      </c>
      <c r="R384" s="227">
        <v>101.95</v>
      </c>
      <c r="S384" s="227" t="s">
        <v>4632</v>
      </c>
      <c r="T384" s="227"/>
      <c r="U384" s="3" t="str">
        <f t="shared" si="2"/>
        <v>#REF!</v>
      </c>
      <c r="V384" s="227"/>
      <c r="W384" s="227"/>
      <c r="X384" s="227"/>
      <c r="Y384" s="227"/>
      <c r="Z384" s="227"/>
    </row>
    <row r="385" ht="12.0" customHeight="1">
      <c r="A385" s="227">
        <v>75.0</v>
      </c>
      <c r="B385" s="227" t="s">
        <v>5471</v>
      </c>
      <c r="C385" s="227" t="s">
        <v>77</v>
      </c>
      <c r="D385" s="227" t="s">
        <v>5848</v>
      </c>
      <c r="E385" s="227">
        <v>16.0</v>
      </c>
      <c r="F385" s="227">
        <v>48.0</v>
      </c>
      <c r="G385" s="227">
        <v>41.0</v>
      </c>
      <c r="H385" s="227">
        <v>1.5</v>
      </c>
      <c r="I385" s="227">
        <v>1.0</v>
      </c>
      <c r="J385" s="227">
        <v>5.0</v>
      </c>
      <c r="K385" s="227">
        <v>1.0</v>
      </c>
      <c r="L385" s="227">
        <v>13.0</v>
      </c>
      <c r="M385" s="227">
        <v>4.0</v>
      </c>
      <c r="N385" s="227">
        <v>1.0</v>
      </c>
      <c r="O385" s="227">
        <v>0.0</v>
      </c>
      <c r="P385" s="227">
        <v>0.0</v>
      </c>
      <c r="Q385" s="227">
        <v>6.3</v>
      </c>
      <c r="R385" s="227">
        <v>101.5</v>
      </c>
      <c r="S385" s="227" t="s">
        <v>4631</v>
      </c>
      <c r="T385" s="227"/>
      <c r="U385" s="3" t="str">
        <f t="shared" si="2"/>
        <v>#REF!</v>
      </c>
      <c r="V385" s="227"/>
      <c r="W385" s="227"/>
      <c r="X385" s="227"/>
      <c r="Y385" s="227"/>
      <c r="Z385" s="227"/>
    </row>
    <row r="386" ht="12.0" customHeight="1">
      <c r="A386" s="227">
        <v>75.0</v>
      </c>
      <c r="B386" s="227" t="s">
        <v>5498</v>
      </c>
      <c r="C386" s="227" t="s">
        <v>81</v>
      </c>
      <c r="D386" s="227" t="s">
        <v>5846</v>
      </c>
      <c r="E386" s="227">
        <v>16.0</v>
      </c>
      <c r="F386" s="227">
        <v>50.0</v>
      </c>
      <c r="G386" s="227">
        <v>7.0</v>
      </c>
      <c r="H386" s="227">
        <v>1.0</v>
      </c>
      <c r="I386" s="227">
        <v>0.0</v>
      </c>
      <c r="J386" s="227">
        <v>0.0</v>
      </c>
      <c r="K386" s="227">
        <v>0.0</v>
      </c>
      <c r="L386" s="227">
        <v>20.0</v>
      </c>
      <c r="M386" s="227">
        <v>7.0</v>
      </c>
      <c r="N386" s="227">
        <v>0.0</v>
      </c>
      <c r="O386" s="227">
        <v>0.0</v>
      </c>
      <c r="P386" s="227">
        <v>1.0</v>
      </c>
      <c r="Q386" s="227">
        <v>6.3</v>
      </c>
      <c r="R386" s="227">
        <v>101.5</v>
      </c>
      <c r="S386" s="227" t="s">
        <v>4631</v>
      </c>
      <c r="T386" s="227"/>
      <c r="U386" s="3" t="str">
        <f t="shared" si="2"/>
        <v>#REF!</v>
      </c>
      <c r="V386" s="227"/>
      <c r="W386" s="227"/>
      <c r="X386" s="227"/>
      <c r="Y386" s="227"/>
      <c r="Z386" s="227"/>
    </row>
    <row r="387" ht="12.0" customHeight="1">
      <c r="A387" s="227">
        <v>75.0</v>
      </c>
      <c r="B387" s="227" t="s">
        <v>5023</v>
      </c>
      <c r="C387" s="227" t="s">
        <v>77</v>
      </c>
      <c r="D387" s="227" t="s">
        <v>5845</v>
      </c>
      <c r="E387" s="227">
        <v>14.0</v>
      </c>
      <c r="F387" s="227">
        <v>56.0</v>
      </c>
      <c r="G387" s="227">
        <v>37.0</v>
      </c>
      <c r="H387" s="227">
        <v>5.0</v>
      </c>
      <c r="I387" s="227">
        <v>0.0</v>
      </c>
      <c r="J387" s="227">
        <v>0.0</v>
      </c>
      <c r="K387" s="227">
        <v>4.0</v>
      </c>
      <c r="L387" s="227">
        <v>8.0</v>
      </c>
      <c r="M387" s="227">
        <v>4.0</v>
      </c>
      <c r="N387" s="227">
        <v>0.0</v>
      </c>
      <c r="O387" s="227">
        <v>0.0</v>
      </c>
      <c r="P387" s="227">
        <v>0.0</v>
      </c>
      <c r="Q387" s="227">
        <v>7.2</v>
      </c>
      <c r="R387" s="227">
        <v>101.5</v>
      </c>
      <c r="S387" s="227" t="s">
        <v>4630</v>
      </c>
      <c r="T387" s="227"/>
      <c r="U387" s="3" t="str">
        <f t="shared" si="2"/>
        <v>#REF!</v>
      </c>
      <c r="V387" s="227"/>
      <c r="W387" s="227"/>
      <c r="X387" s="227"/>
      <c r="Y387" s="227"/>
      <c r="Z387" s="227"/>
    </row>
    <row r="388" ht="12.0" customHeight="1">
      <c r="A388" s="227">
        <v>78.0</v>
      </c>
      <c r="B388" s="227" t="s">
        <v>5058</v>
      </c>
      <c r="C388" s="227" t="s">
        <v>102</v>
      </c>
      <c r="D388" s="227" t="s">
        <v>5844</v>
      </c>
      <c r="E388" s="227">
        <v>16.0</v>
      </c>
      <c r="F388" s="227">
        <v>33.0</v>
      </c>
      <c r="G388" s="227">
        <v>15.0</v>
      </c>
      <c r="H388" s="227">
        <v>6.0</v>
      </c>
      <c r="I388" s="227">
        <v>8.0</v>
      </c>
      <c r="J388" s="227">
        <v>49.5</v>
      </c>
      <c r="K388" s="227">
        <v>19.0</v>
      </c>
      <c r="L388" s="227">
        <v>0.0</v>
      </c>
      <c r="M388" s="227">
        <v>0.0</v>
      </c>
      <c r="N388" s="227">
        <v>1.0</v>
      </c>
      <c r="O388" s="227">
        <v>2.0</v>
      </c>
      <c r="P388" s="227">
        <v>1.0</v>
      </c>
      <c r="Q388" s="227">
        <v>6.3</v>
      </c>
      <c r="R388" s="227">
        <v>101.45</v>
      </c>
      <c r="S388" s="227" t="s">
        <v>4630</v>
      </c>
      <c r="T388" s="227"/>
      <c r="U388" s="3" t="str">
        <f t="shared" si="2"/>
        <v>#REF!</v>
      </c>
      <c r="V388" s="227"/>
      <c r="W388" s="227"/>
      <c r="X388" s="227"/>
      <c r="Y388" s="227"/>
      <c r="Z388" s="227"/>
    </row>
    <row r="389" ht="12.0" customHeight="1">
      <c r="A389" s="227">
        <v>79.0</v>
      </c>
      <c r="B389" s="227" t="s">
        <v>5030</v>
      </c>
      <c r="C389" s="227" t="s">
        <v>81</v>
      </c>
      <c r="D389" s="227" t="s">
        <v>5844</v>
      </c>
      <c r="E389" s="227">
        <v>12.0</v>
      </c>
      <c r="F389" s="227">
        <v>64.0</v>
      </c>
      <c r="G389" s="227">
        <v>13.0</v>
      </c>
      <c r="H389" s="227">
        <v>7.5</v>
      </c>
      <c r="I389" s="227">
        <v>3.5</v>
      </c>
      <c r="J389" s="227">
        <v>24.0</v>
      </c>
      <c r="K389" s="227">
        <v>2.0</v>
      </c>
      <c r="L389" s="227">
        <v>6.0</v>
      </c>
      <c r="M389" s="227">
        <v>0.0</v>
      </c>
      <c r="N389" s="227">
        <v>1.0</v>
      </c>
      <c r="O389" s="227">
        <v>1.0</v>
      </c>
      <c r="P389" s="227">
        <v>0.0</v>
      </c>
      <c r="Q389" s="227">
        <v>8.4</v>
      </c>
      <c r="R389" s="227">
        <v>101.4</v>
      </c>
      <c r="S389" s="227" t="s">
        <v>4630</v>
      </c>
      <c r="T389" s="227"/>
      <c r="U389" s="3" t="str">
        <f t="shared" si="2"/>
        <v>#REF!</v>
      </c>
      <c r="V389" s="227"/>
      <c r="W389" s="227"/>
      <c r="X389" s="227"/>
      <c r="Y389" s="227"/>
      <c r="Z389" s="227"/>
    </row>
    <row r="390" ht="12.0" customHeight="1">
      <c r="A390" s="227">
        <v>80.0</v>
      </c>
      <c r="B390" s="227" t="s">
        <v>5311</v>
      </c>
      <c r="C390" s="227" t="s">
        <v>83</v>
      </c>
      <c r="D390" s="227" t="s">
        <v>5850</v>
      </c>
      <c r="E390" s="227">
        <v>16.0</v>
      </c>
      <c r="F390" s="227">
        <v>36.0</v>
      </c>
      <c r="G390" s="227">
        <v>17.0</v>
      </c>
      <c r="H390" s="227">
        <v>11.0</v>
      </c>
      <c r="I390" s="227">
        <v>7.0</v>
      </c>
      <c r="J390" s="227">
        <v>50.0</v>
      </c>
      <c r="K390" s="227">
        <v>15.0</v>
      </c>
      <c r="L390" s="227">
        <v>2.0</v>
      </c>
      <c r="M390" s="227">
        <v>0.0</v>
      </c>
      <c r="N390" s="227">
        <v>2.0</v>
      </c>
      <c r="O390" s="227">
        <v>1.0</v>
      </c>
      <c r="P390" s="227">
        <v>0.0</v>
      </c>
      <c r="Q390" s="227">
        <v>6.3</v>
      </c>
      <c r="R390" s="227">
        <v>100.5</v>
      </c>
      <c r="S390" s="227" t="s">
        <v>4632</v>
      </c>
      <c r="T390" s="227"/>
      <c r="U390" s="3" t="str">
        <f t="shared" si="2"/>
        <v>#REF!</v>
      </c>
      <c r="V390" s="227"/>
      <c r="W390" s="227"/>
      <c r="X390" s="227"/>
      <c r="Y390" s="227"/>
      <c r="Z390" s="227"/>
    </row>
    <row r="391" ht="12.0" customHeight="1">
      <c r="A391" s="227">
        <v>81.0</v>
      </c>
      <c r="B391" s="227" t="s">
        <v>5139</v>
      </c>
      <c r="C391" s="227" t="s">
        <v>81</v>
      </c>
      <c r="D391" s="227" t="s">
        <v>5847</v>
      </c>
      <c r="E391" s="227">
        <v>12.0</v>
      </c>
      <c r="F391" s="227">
        <v>30.0</v>
      </c>
      <c r="G391" s="227">
        <v>11.0</v>
      </c>
      <c r="H391" s="227">
        <v>17.5</v>
      </c>
      <c r="I391" s="227">
        <v>10.5</v>
      </c>
      <c r="J391" s="227">
        <v>71.5</v>
      </c>
      <c r="K391" s="227">
        <v>19.0</v>
      </c>
      <c r="L391" s="227">
        <v>0.0</v>
      </c>
      <c r="M391" s="227">
        <v>0.0</v>
      </c>
      <c r="N391" s="227">
        <v>0.0</v>
      </c>
      <c r="O391" s="227">
        <v>0.0</v>
      </c>
      <c r="P391" s="227">
        <v>0.0</v>
      </c>
      <c r="Q391" s="227">
        <v>8.3</v>
      </c>
      <c r="R391" s="227">
        <v>100.15</v>
      </c>
      <c r="S391" s="227" t="s">
        <v>4632</v>
      </c>
      <c r="T391" s="227"/>
      <c r="U391" s="3" t="str">
        <f t="shared" si="2"/>
        <v>#REF!</v>
      </c>
      <c r="V391" s="227"/>
      <c r="W391" s="227"/>
      <c r="X391" s="227"/>
      <c r="Y391" s="227"/>
      <c r="Z391" s="227"/>
    </row>
    <row r="392" ht="12.0" customHeight="1">
      <c r="A392" s="227">
        <v>82.0</v>
      </c>
      <c r="B392" s="227" t="s">
        <v>5475</v>
      </c>
      <c r="C392" s="227" t="s">
        <v>66</v>
      </c>
      <c r="D392" s="227" t="s">
        <v>5849</v>
      </c>
      <c r="E392" s="227">
        <v>16.0</v>
      </c>
      <c r="F392" s="227">
        <v>45.0</v>
      </c>
      <c r="G392" s="227">
        <v>25.0</v>
      </c>
      <c r="H392" s="227">
        <v>3.5</v>
      </c>
      <c r="I392" s="227">
        <v>1.0</v>
      </c>
      <c r="J392" s="227">
        <v>10.0</v>
      </c>
      <c r="K392" s="227">
        <v>3.0</v>
      </c>
      <c r="L392" s="227">
        <v>9.0</v>
      </c>
      <c r="M392" s="227">
        <v>3.0</v>
      </c>
      <c r="N392" s="227">
        <v>0.0</v>
      </c>
      <c r="O392" s="227">
        <v>1.0</v>
      </c>
      <c r="P392" s="227">
        <v>2.0</v>
      </c>
      <c r="Q392" s="227">
        <v>6.2</v>
      </c>
      <c r="R392" s="227">
        <v>100.0</v>
      </c>
      <c r="S392" s="227" t="s">
        <v>4631</v>
      </c>
      <c r="T392" s="227"/>
      <c r="U392" s="3" t="str">
        <f t="shared" si="2"/>
        <v>#REF!</v>
      </c>
      <c r="V392" s="227"/>
      <c r="W392" s="227"/>
      <c r="X392" s="227"/>
      <c r="Y392" s="227"/>
      <c r="Z392" s="227"/>
    </row>
    <row r="393" ht="12.0" customHeight="1">
      <c r="A393" s="227">
        <v>83.0</v>
      </c>
      <c r="B393" s="227" t="s">
        <v>5597</v>
      </c>
      <c r="C393" s="227" t="s">
        <v>47</v>
      </c>
      <c r="D393" s="227" t="s">
        <v>5848</v>
      </c>
      <c r="E393" s="227">
        <v>16.0</v>
      </c>
      <c r="F393" s="227">
        <v>49.0</v>
      </c>
      <c r="G393" s="227">
        <v>7.0</v>
      </c>
      <c r="H393" s="227">
        <v>5.0</v>
      </c>
      <c r="I393" s="227">
        <v>1.0</v>
      </c>
      <c r="J393" s="227">
        <v>8.0</v>
      </c>
      <c r="K393" s="227">
        <v>3.0</v>
      </c>
      <c r="L393" s="227">
        <v>6.0</v>
      </c>
      <c r="M393" s="227">
        <v>3.0</v>
      </c>
      <c r="N393" s="227">
        <v>2.0</v>
      </c>
      <c r="O393" s="227">
        <v>3.0</v>
      </c>
      <c r="P393" s="227">
        <v>1.0</v>
      </c>
      <c r="Q393" s="227">
        <v>6.2</v>
      </c>
      <c r="R393" s="227">
        <v>99.3</v>
      </c>
      <c r="S393" s="227" t="s">
        <v>4631</v>
      </c>
      <c r="T393" s="227"/>
      <c r="U393" s="3" t="str">
        <f t="shared" si="2"/>
        <v>#REF!</v>
      </c>
      <c r="V393" s="227"/>
      <c r="W393" s="227"/>
      <c r="X393" s="227"/>
      <c r="Y393" s="227"/>
      <c r="Z393" s="227"/>
    </row>
    <row r="394" ht="12.0" customHeight="1">
      <c r="A394" s="227">
        <v>84.0</v>
      </c>
      <c r="B394" s="227" t="s">
        <v>4853</v>
      </c>
      <c r="C394" s="227" t="s">
        <v>41</v>
      </c>
      <c r="D394" s="227" t="s">
        <v>5844</v>
      </c>
      <c r="E394" s="227">
        <v>16.0</v>
      </c>
      <c r="F394" s="227">
        <v>59.0</v>
      </c>
      <c r="G394" s="227">
        <v>40.0</v>
      </c>
      <c r="H394" s="227">
        <v>7.0</v>
      </c>
      <c r="I394" s="227">
        <v>2.0</v>
      </c>
      <c r="J394" s="227">
        <v>20.0</v>
      </c>
      <c r="K394" s="227">
        <v>5.0</v>
      </c>
      <c r="L394" s="227">
        <v>2.0</v>
      </c>
      <c r="M394" s="227">
        <v>0.0</v>
      </c>
      <c r="N394" s="227">
        <v>0.0</v>
      </c>
      <c r="O394" s="227">
        <v>0.0</v>
      </c>
      <c r="P394" s="227">
        <v>0.0</v>
      </c>
      <c r="Q394" s="227">
        <v>6.2</v>
      </c>
      <c r="R394" s="227">
        <v>99.0</v>
      </c>
      <c r="S394" s="227" t="s">
        <v>4630</v>
      </c>
      <c r="T394" s="227"/>
      <c r="U394" s="3" t="str">
        <f t="shared" si="2"/>
        <v>#REF!</v>
      </c>
      <c r="V394" s="227"/>
      <c r="W394" s="227"/>
      <c r="X394" s="227"/>
      <c r="Y394" s="227"/>
      <c r="Z394" s="227"/>
    </row>
    <row r="395" ht="12.0" customHeight="1">
      <c r="A395" s="227">
        <v>84.0</v>
      </c>
      <c r="B395" s="227" t="s">
        <v>5530</v>
      </c>
      <c r="C395" s="227" t="s">
        <v>70</v>
      </c>
      <c r="D395" s="227" t="s">
        <v>5849</v>
      </c>
      <c r="E395" s="227">
        <v>15.0</v>
      </c>
      <c r="F395" s="227">
        <v>73.0</v>
      </c>
      <c r="G395" s="227">
        <v>15.0</v>
      </c>
      <c r="H395" s="227">
        <v>4.0</v>
      </c>
      <c r="I395" s="227">
        <v>1.0</v>
      </c>
      <c r="J395" s="227">
        <v>5.0</v>
      </c>
      <c r="K395" s="227">
        <v>1.0</v>
      </c>
      <c r="L395" s="227">
        <v>2.0</v>
      </c>
      <c r="M395" s="227">
        <v>2.0</v>
      </c>
      <c r="N395" s="227">
        <v>0.0</v>
      </c>
      <c r="O395" s="227">
        <v>1.0</v>
      </c>
      <c r="P395" s="227">
        <v>0.0</v>
      </c>
      <c r="Q395" s="227">
        <v>6.6</v>
      </c>
      <c r="R395" s="227">
        <v>99.0</v>
      </c>
      <c r="S395" s="227" t="s">
        <v>4631</v>
      </c>
      <c r="T395" s="227"/>
      <c r="U395" s="3" t="str">
        <f t="shared" si="2"/>
        <v>#REF!</v>
      </c>
      <c r="V395" s="227"/>
      <c r="W395" s="227"/>
      <c r="X395" s="227"/>
      <c r="Y395" s="227"/>
      <c r="Z395" s="227"/>
    </row>
    <row r="396" ht="12.0" customHeight="1">
      <c r="A396" s="227">
        <v>86.0</v>
      </c>
      <c r="B396" s="227" t="s">
        <v>5458</v>
      </c>
      <c r="C396" s="227" t="s">
        <v>39</v>
      </c>
      <c r="D396" s="227" t="s">
        <v>5849</v>
      </c>
      <c r="E396" s="227">
        <v>16.0</v>
      </c>
      <c r="F396" s="227">
        <v>61.0</v>
      </c>
      <c r="G396" s="227">
        <v>18.0</v>
      </c>
      <c r="H396" s="227">
        <v>1.5</v>
      </c>
      <c r="I396" s="227">
        <v>0.5</v>
      </c>
      <c r="J396" s="227">
        <v>3.0</v>
      </c>
      <c r="K396" s="227">
        <v>1.0</v>
      </c>
      <c r="L396" s="227">
        <v>7.0</v>
      </c>
      <c r="M396" s="227">
        <v>5.0</v>
      </c>
      <c r="N396" s="227">
        <v>1.0</v>
      </c>
      <c r="O396" s="227">
        <v>0.0</v>
      </c>
      <c r="P396" s="227">
        <v>0.0</v>
      </c>
      <c r="Q396" s="227">
        <v>6.2</v>
      </c>
      <c r="R396" s="227">
        <v>98.8</v>
      </c>
      <c r="S396" s="227" t="s">
        <v>4631</v>
      </c>
      <c r="T396" s="227"/>
      <c r="U396" s="3" t="str">
        <f t="shared" si="2"/>
        <v>#REF!</v>
      </c>
      <c r="V396" s="227"/>
      <c r="W396" s="227"/>
      <c r="X396" s="227"/>
      <c r="Y396" s="227"/>
      <c r="Z396" s="227"/>
    </row>
    <row r="397" ht="12.0" customHeight="1">
      <c r="A397" s="227">
        <v>87.0</v>
      </c>
      <c r="B397" s="227" t="s">
        <v>5476</v>
      </c>
      <c r="C397" s="227" t="s">
        <v>66</v>
      </c>
      <c r="D397" s="227" t="s">
        <v>5848</v>
      </c>
      <c r="E397" s="227">
        <v>16.0</v>
      </c>
      <c r="F397" s="227">
        <v>68.0</v>
      </c>
      <c r="G397" s="227">
        <v>12.0</v>
      </c>
      <c r="H397" s="227">
        <v>3.0</v>
      </c>
      <c r="I397" s="227">
        <v>1.0</v>
      </c>
      <c r="J397" s="227">
        <v>7.0</v>
      </c>
      <c r="K397" s="227">
        <v>0.0</v>
      </c>
      <c r="L397" s="227">
        <v>7.0</v>
      </c>
      <c r="M397" s="227">
        <v>3.0</v>
      </c>
      <c r="N397" s="227">
        <v>1.0</v>
      </c>
      <c r="O397" s="227">
        <v>0.0</v>
      </c>
      <c r="P397" s="227">
        <v>0.0</v>
      </c>
      <c r="Q397" s="227">
        <v>6.2</v>
      </c>
      <c r="R397" s="227">
        <v>98.7</v>
      </c>
      <c r="S397" s="227" t="s">
        <v>4631</v>
      </c>
      <c r="T397" s="227"/>
      <c r="U397" s="3" t="str">
        <f t="shared" si="2"/>
        <v>#REF!</v>
      </c>
      <c r="V397" s="227"/>
      <c r="W397" s="227"/>
      <c r="X397" s="227"/>
      <c r="Y397" s="227"/>
      <c r="Z397" s="227"/>
    </row>
    <row r="398" ht="12.0" customHeight="1">
      <c r="A398" s="227">
        <v>88.0</v>
      </c>
      <c r="B398" s="227" t="s">
        <v>5197</v>
      </c>
      <c r="C398" s="227" t="s">
        <v>36</v>
      </c>
      <c r="D398" s="227" t="s">
        <v>5852</v>
      </c>
      <c r="E398" s="227">
        <v>16.0</v>
      </c>
      <c r="F398" s="227">
        <v>37.0</v>
      </c>
      <c r="G398" s="227">
        <v>40.0</v>
      </c>
      <c r="H398" s="227">
        <v>6.0</v>
      </c>
      <c r="I398" s="227">
        <v>4.0</v>
      </c>
      <c r="J398" s="227">
        <v>21.5</v>
      </c>
      <c r="K398" s="227">
        <v>16.0</v>
      </c>
      <c r="L398" s="227">
        <v>0.0</v>
      </c>
      <c r="M398" s="227">
        <v>0.0</v>
      </c>
      <c r="N398" s="227">
        <v>3.0</v>
      </c>
      <c r="O398" s="227">
        <v>0.0</v>
      </c>
      <c r="P398" s="227">
        <v>0.0</v>
      </c>
      <c r="Q398" s="227">
        <v>6.1</v>
      </c>
      <c r="R398" s="227">
        <v>98.15</v>
      </c>
      <c r="S398" s="227" t="s">
        <v>4632</v>
      </c>
      <c r="T398" s="227"/>
      <c r="U398" s="3" t="str">
        <f t="shared" si="2"/>
        <v>#REF!</v>
      </c>
      <c r="V398" s="227"/>
      <c r="W398" s="227"/>
      <c r="X398" s="227"/>
      <c r="Y398" s="227"/>
      <c r="Z398" s="227"/>
    </row>
    <row r="399" ht="12.0" customHeight="1">
      <c r="A399" s="227">
        <v>89.0</v>
      </c>
      <c r="B399" s="227" t="s">
        <v>5486</v>
      </c>
      <c r="C399" s="227" t="s">
        <v>36</v>
      </c>
      <c r="D399" s="227" t="s">
        <v>5849</v>
      </c>
      <c r="E399" s="227">
        <v>14.0</v>
      </c>
      <c r="F399" s="227">
        <v>69.0</v>
      </c>
      <c r="G399" s="227">
        <v>22.0</v>
      </c>
      <c r="H399" s="227">
        <v>4.0</v>
      </c>
      <c r="I399" s="227">
        <v>2.0</v>
      </c>
      <c r="J399" s="227">
        <v>15.0</v>
      </c>
      <c r="K399" s="227">
        <v>3.0</v>
      </c>
      <c r="L399" s="227">
        <v>2.0</v>
      </c>
      <c r="M399" s="227">
        <v>0.0</v>
      </c>
      <c r="N399" s="227">
        <v>0.0</v>
      </c>
      <c r="O399" s="227">
        <v>1.0</v>
      </c>
      <c r="P399" s="227">
        <v>0.0</v>
      </c>
      <c r="Q399" s="227">
        <v>7.0</v>
      </c>
      <c r="R399" s="227">
        <v>97.5</v>
      </c>
      <c r="S399" s="227" t="s">
        <v>4631</v>
      </c>
      <c r="T399" s="227"/>
      <c r="U399" s="3" t="str">
        <f t="shared" si="2"/>
        <v>#REF!</v>
      </c>
      <c r="V399" s="227"/>
      <c r="W399" s="227"/>
      <c r="X399" s="227"/>
      <c r="Y399" s="227"/>
      <c r="Z399" s="227"/>
    </row>
    <row r="400" ht="12.0" customHeight="1">
      <c r="A400" s="227">
        <v>90.0</v>
      </c>
      <c r="B400" s="227" t="s">
        <v>5025</v>
      </c>
      <c r="C400" s="227" t="s">
        <v>77</v>
      </c>
      <c r="D400" s="227" t="s">
        <v>5847</v>
      </c>
      <c r="E400" s="227">
        <v>15.0</v>
      </c>
      <c r="F400" s="227">
        <v>28.0</v>
      </c>
      <c r="G400" s="227">
        <v>7.0</v>
      </c>
      <c r="H400" s="227">
        <v>13.5</v>
      </c>
      <c r="I400" s="227">
        <v>8.0</v>
      </c>
      <c r="J400" s="227">
        <v>63.0</v>
      </c>
      <c r="K400" s="227">
        <v>17.0</v>
      </c>
      <c r="L400" s="227">
        <v>4.0</v>
      </c>
      <c r="M400" s="227">
        <v>0.0</v>
      </c>
      <c r="N400" s="227">
        <v>3.0</v>
      </c>
      <c r="O400" s="227">
        <v>0.0</v>
      </c>
      <c r="P400" s="227">
        <v>0.0</v>
      </c>
      <c r="Q400" s="227">
        <v>6.5</v>
      </c>
      <c r="R400" s="227">
        <v>97.3</v>
      </c>
      <c r="S400" s="227" t="s">
        <v>4632</v>
      </c>
      <c r="T400" s="227"/>
      <c r="U400" s="3" t="str">
        <f t="shared" si="2"/>
        <v>#REF!</v>
      </c>
      <c r="V400" s="227"/>
      <c r="W400" s="227"/>
      <c r="X400" s="227"/>
      <c r="Y400" s="227"/>
      <c r="Z400" s="227"/>
    </row>
    <row r="401" ht="12.0" customHeight="1">
      <c r="A401" s="227">
        <v>90.0</v>
      </c>
      <c r="B401" s="227" t="s">
        <v>4984</v>
      </c>
      <c r="C401" s="227" t="s">
        <v>68</v>
      </c>
      <c r="D401" s="227" t="s">
        <v>5845</v>
      </c>
      <c r="E401" s="227">
        <v>16.0</v>
      </c>
      <c r="F401" s="227">
        <v>59.0</v>
      </c>
      <c r="G401" s="227">
        <v>23.0</v>
      </c>
      <c r="H401" s="227">
        <v>8.0</v>
      </c>
      <c r="I401" s="227">
        <v>3.5</v>
      </c>
      <c r="J401" s="227">
        <v>28.0</v>
      </c>
      <c r="K401" s="227">
        <v>7.0</v>
      </c>
      <c r="L401" s="227">
        <v>2.0</v>
      </c>
      <c r="M401" s="227">
        <v>0.0</v>
      </c>
      <c r="N401" s="227">
        <v>0.0</v>
      </c>
      <c r="O401" s="227">
        <v>0.0</v>
      </c>
      <c r="P401" s="227">
        <v>0.0</v>
      </c>
      <c r="Q401" s="227">
        <v>6.1</v>
      </c>
      <c r="R401" s="227">
        <v>97.3</v>
      </c>
      <c r="S401" s="227" t="s">
        <v>4630</v>
      </c>
      <c r="T401" s="227"/>
      <c r="U401" s="3" t="str">
        <f t="shared" si="2"/>
        <v>#REF!</v>
      </c>
      <c r="V401" s="227"/>
      <c r="W401" s="227"/>
      <c r="X401" s="227"/>
      <c r="Y401" s="227"/>
      <c r="Z401" s="227"/>
    </row>
    <row r="402" ht="12.0" customHeight="1">
      <c r="A402" s="227">
        <v>92.0</v>
      </c>
      <c r="B402" s="227" t="s">
        <v>4916</v>
      </c>
      <c r="C402" s="227" t="s">
        <v>2564</v>
      </c>
      <c r="D402" s="227" t="s">
        <v>5844</v>
      </c>
      <c r="E402" s="227">
        <v>16.0</v>
      </c>
      <c r="F402" s="227">
        <v>26.0</v>
      </c>
      <c r="G402" s="227">
        <v>7.0</v>
      </c>
      <c r="H402" s="227">
        <v>14.0</v>
      </c>
      <c r="I402" s="227">
        <v>10.5</v>
      </c>
      <c r="J402" s="227">
        <v>86.0</v>
      </c>
      <c r="K402" s="227">
        <v>16.0</v>
      </c>
      <c r="L402" s="227">
        <v>2.0</v>
      </c>
      <c r="M402" s="227">
        <v>0.0</v>
      </c>
      <c r="N402" s="227">
        <v>2.0</v>
      </c>
      <c r="O402" s="227">
        <v>0.0</v>
      </c>
      <c r="P402" s="227">
        <v>0.0</v>
      </c>
      <c r="Q402" s="227">
        <v>6.1</v>
      </c>
      <c r="R402" s="227">
        <v>97.1</v>
      </c>
      <c r="S402" s="227" t="s">
        <v>4630</v>
      </c>
      <c r="T402" s="227"/>
      <c r="U402" s="3" t="str">
        <f t="shared" si="2"/>
        <v>#REF!</v>
      </c>
      <c r="V402" s="227"/>
      <c r="W402" s="227"/>
      <c r="X402" s="227"/>
      <c r="Y402" s="227"/>
      <c r="Z402" s="227"/>
    </row>
    <row r="403" ht="12.0" customHeight="1">
      <c r="A403" s="227">
        <v>93.0</v>
      </c>
      <c r="B403" s="227" t="s">
        <v>5592</v>
      </c>
      <c r="C403" s="227" t="s">
        <v>140</v>
      </c>
      <c r="D403" s="227" t="s">
        <v>5846</v>
      </c>
      <c r="E403" s="227">
        <v>16.0</v>
      </c>
      <c r="F403" s="227">
        <v>48.0</v>
      </c>
      <c r="G403" s="227">
        <v>15.0</v>
      </c>
      <c r="H403" s="227">
        <v>1.0</v>
      </c>
      <c r="I403" s="227">
        <v>1.0</v>
      </c>
      <c r="J403" s="227">
        <v>0.0</v>
      </c>
      <c r="K403" s="227">
        <v>1.0</v>
      </c>
      <c r="L403" s="227">
        <v>16.0</v>
      </c>
      <c r="M403" s="227">
        <v>4.0</v>
      </c>
      <c r="N403" s="227">
        <v>1.0</v>
      </c>
      <c r="O403" s="227">
        <v>2.0</v>
      </c>
      <c r="P403" s="227">
        <v>0.0</v>
      </c>
      <c r="Q403" s="227">
        <v>6.0</v>
      </c>
      <c r="R403" s="227">
        <v>96.5</v>
      </c>
      <c r="S403" s="227" t="s">
        <v>4631</v>
      </c>
      <c r="T403" s="227"/>
      <c r="U403" s="3" t="str">
        <f t="shared" si="2"/>
        <v>#REF!</v>
      </c>
      <c r="V403" s="227"/>
      <c r="W403" s="227"/>
      <c r="X403" s="227"/>
      <c r="Y403" s="227"/>
      <c r="Z403" s="227"/>
    </row>
    <row r="404" ht="12.0" customHeight="1">
      <c r="A404" s="227">
        <v>94.0</v>
      </c>
      <c r="B404" s="229" t="s">
        <v>5095</v>
      </c>
      <c r="C404" s="227" t="s">
        <v>20</v>
      </c>
      <c r="D404" s="227" t="s">
        <v>5844</v>
      </c>
      <c r="E404" s="227">
        <v>16.0</v>
      </c>
      <c r="F404" s="227">
        <v>58.0</v>
      </c>
      <c r="G404" s="227">
        <v>35.0</v>
      </c>
      <c r="H404" s="227">
        <v>4.5</v>
      </c>
      <c r="I404" s="227">
        <v>1.5</v>
      </c>
      <c r="J404" s="227">
        <v>3.5</v>
      </c>
      <c r="K404" s="227">
        <v>3.0</v>
      </c>
      <c r="L404" s="227">
        <v>7.0</v>
      </c>
      <c r="M404" s="227">
        <v>0.0</v>
      </c>
      <c r="N404" s="227">
        <v>1.0</v>
      </c>
      <c r="O404" s="227">
        <v>0.0</v>
      </c>
      <c r="P404" s="227">
        <v>0.0</v>
      </c>
      <c r="Q404" s="227">
        <v>6.0</v>
      </c>
      <c r="R404" s="227">
        <v>96.35</v>
      </c>
      <c r="S404" s="227" t="s">
        <v>4630</v>
      </c>
      <c r="T404" s="227"/>
      <c r="U404" s="3" t="str">
        <f t="shared" si="2"/>
        <v>#REF!</v>
      </c>
      <c r="V404" s="227"/>
      <c r="W404" s="227"/>
      <c r="X404" s="227"/>
      <c r="Y404" s="227"/>
      <c r="Z404" s="227"/>
    </row>
    <row r="405" ht="12.0" customHeight="1">
      <c r="A405" s="227">
        <v>95.0</v>
      </c>
      <c r="B405" s="227" t="s">
        <v>5709</v>
      </c>
      <c r="C405" s="227" t="s">
        <v>58</v>
      </c>
      <c r="D405" s="227" t="s">
        <v>5846</v>
      </c>
      <c r="E405" s="227">
        <v>16.0</v>
      </c>
      <c r="F405" s="227">
        <v>51.0</v>
      </c>
      <c r="G405" s="227">
        <v>6.0</v>
      </c>
      <c r="H405" s="227">
        <v>0.0</v>
      </c>
      <c r="I405" s="227">
        <v>0.0</v>
      </c>
      <c r="J405" s="227">
        <v>0.0</v>
      </c>
      <c r="K405" s="227">
        <v>0.0</v>
      </c>
      <c r="L405" s="227">
        <v>24.0</v>
      </c>
      <c r="M405" s="227">
        <v>4.0</v>
      </c>
      <c r="N405" s="227">
        <v>0.0</v>
      </c>
      <c r="O405" s="227">
        <v>0.0</v>
      </c>
      <c r="P405" s="227">
        <v>1.0</v>
      </c>
      <c r="Q405" s="227">
        <v>6.0</v>
      </c>
      <c r="R405" s="227">
        <v>96.0</v>
      </c>
      <c r="S405" s="227" t="s">
        <v>4631</v>
      </c>
      <c r="T405" s="227"/>
      <c r="U405" s="3" t="str">
        <f t="shared" si="2"/>
        <v>#REF!</v>
      </c>
      <c r="V405" s="227"/>
      <c r="W405" s="227"/>
      <c r="X405" s="227"/>
      <c r="Y405" s="227"/>
      <c r="Z405" s="227"/>
    </row>
    <row r="406" ht="12.0" customHeight="1">
      <c r="A406" s="227">
        <v>95.0</v>
      </c>
      <c r="B406" s="227" t="s">
        <v>5048</v>
      </c>
      <c r="C406" s="227" t="s">
        <v>64</v>
      </c>
      <c r="D406" s="227" t="s">
        <v>5845</v>
      </c>
      <c r="E406" s="227">
        <v>15.0</v>
      </c>
      <c r="F406" s="227">
        <v>53.0</v>
      </c>
      <c r="G406" s="227">
        <v>28.0</v>
      </c>
      <c r="H406" s="227">
        <v>4.0</v>
      </c>
      <c r="I406" s="227">
        <v>3.0</v>
      </c>
      <c r="J406" s="227">
        <v>10.0</v>
      </c>
      <c r="K406" s="227">
        <v>4.0</v>
      </c>
      <c r="L406" s="227">
        <v>2.0</v>
      </c>
      <c r="M406" s="227">
        <v>2.0</v>
      </c>
      <c r="N406" s="227">
        <v>1.0</v>
      </c>
      <c r="O406" s="227">
        <v>1.0</v>
      </c>
      <c r="P406" s="227">
        <v>0.0</v>
      </c>
      <c r="Q406" s="227">
        <v>6.4</v>
      </c>
      <c r="R406" s="227">
        <v>96.0</v>
      </c>
      <c r="S406" s="227" t="s">
        <v>4630</v>
      </c>
      <c r="T406" s="227"/>
      <c r="U406" s="3" t="str">
        <f t="shared" si="2"/>
        <v>#REF!</v>
      </c>
      <c r="V406" s="227"/>
      <c r="W406" s="227"/>
      <c r="X406" s="227"/>
      <c r="Y406" s="227"/>
      <c r="Z406" s="227"/>
    </row>
    <row r="407" ht="12.0" customHeight="1">
      <c r="A407" s="227">
        <v>97.0</v>
      </c>
      <c r="B407" s="227" t="s">
        <v>5586</v>
      </c>
      <c r="C407" s="227" t="s">
        <v>2564</v>
      </c>
      <c r="D407" s="227" t="s">
        <v>5846</v>
      </c>
      <c r="E407" s="227">
        <v>16.0</v>
      </c>
      <c r="F407" s="227">
        <v>52.0</v>
      </c>
      <c r="G407" s="227">
        <v>15.0</v>
      </c>
      <c r="H407" s="227">
        <v>2.0</v>
      </c>
      <c r="I407" s="227">
        <v>0.0</v>
      </c>
      <c r="J407" s="227">
        <v>0.0</v>
      </c>
      <c r="K407" s="227">
        <v>1.0</v>
      </c>
      <c r="L407" s="227">
        <v>18.0</v>
      </c>
      <c r="M407" s="227">
        <v>3.0</v>
      </c>
      <c r="N407" s="227">
        <v>2.0</v>
      </c>
      <c r="O407" s="227">
        <v>0.0</v>
      </c>
      <c r="P407" s="227">
        <v>0.0</v>
      </c>
      <c r="Q407" s="227">
        <v>6.0</v>
      </c>
      <c r="R407" s="227">
        <v>95.5</v>
      </c>
      <c r="S407" s="227" t="s">
        <v>4631</v>
      </c>
      <c r="T407" s="227"/>
      <c r="U407" s="3" t="str">
        <f t="shared" si="2"/>
        <v>#REF!</v>
      </c>
      <c r="V407" s="227"/>
      <c r="W407" s="227"/>
      <c r="X407" s="227"/>
      <c r="Y407" s="227"/>
      <c r="Z407" s="227"/>
    </row>
    <row r="408" ht="12.0" customHeight="1">
      <c r="A408" s="227">
        <v>98.0</v>
      </c>
      <c r="B408" s="227" t="s">
        <v>5478</v>
      </c>
      <c r="C408" s="227" t="s">
        <v>44</v>
      </c>
      <c r="D408" s="227" t="s">
        <v>5849</v>
      </c>
      <c r="E408" s="227">
        <v>15.0</v>
      </c>
      <c r="F408" s="227">
        <v>59.0</v>
      </c>
      <c r="G408" s="227">
        <v>22.0</v>
      </c>
      <c r="H408" s="227">
        <v>3.0</v>
      </c>
      <c r="I408" s="227">
        <v>1.0</v>
      </c>
      <c r="J408" s="227">
        <v>4.0</v>
      </c>
      <c r="K408" s="227">
        <v>8.0</v>
      </c>
      <c r="L408" s="227">
        <v>5.0</v>
      </c>
      <c r="M408" s="227">
        <v>3.0</v>
      </c>
      <c r="N408" s="227">
        <v>0.0</v>
      </c>
      <c r="O408" s="227">
        <v>0.0</v>
      </c>
      <c r="P408" s="227">
        <v>0.0</v>
      </c>
      <c r="Q408" s="227">
        <v>6.4</v>
      </c>
      <c r="R408" s="227">
        <v>95.4</v>
      </c>
      <c r="S408" s="227" t="s">
        <v>4631</v>
      </c>
      <c r="T408" s="227"/>
      <c r="U408" s="3" t="str">
        <f t="shared" si="2"/>
        <v>#REF!</v>
      </c>
      <c r="V408" s="227"/>
      <c r="W408" s="227"/>
      <c r="X408" s="227"/>
      <c r="Y408" s="227"/>
      <c r="Z408" s="227"/>
    </row>
    <row r="409" ht="12.0" customHeight="1">
      <c r="A409" s="227">
        <v>99.0</v>
      </c>
      <c r="B409" s="227" t="s">
        <v>5797</v>
      </c>
      <c r="C409" s="227" t="s">
        <v>68</v>
      </c>
      <c r="D409" s="227" t="s">
        <v>5846</v>
      </c>
      <c r="E409" s="227">
        <v>15.0</v>
      </c>
      <c r="F409" s="227">
        <v>63.0</v>
      </c>
      <c r="G409" s="227">
        <v>6.0</v>
      </c>
      <c r="H409" s="227">
        <v>0.0</v>
      </c>
      <c r="I409" s="227">
        <v>0.0</v>
      </c>
      <c r="J409" s="227">
        <v>0.0</v>
      </c>
      <c r="K409" s="227">
        <v>0.0</v>
      </c>
      <c r="L409" s="227">
        <v>11.0</v>
      </c>
      <c r="M409" s="227">
        <v>4.0</v>
      </c>
      <c r="N409" s="227">
        <v>0.0</v>
      </c>
      <c r="O409" s="227">
        <v>0.0</v>
      </c>
      <c r="P409" s="227">
        <v>1.0</v>
      </c>
      <c r="Q409" s="227">
        <v>6.3</v>
      </c>
      <c r="R409" s="227">
        <v>95.0</v>
      </c>
      <c r="S409" s="227" t="s">
        <v>4631</v>
      </c>
      <c r="T409" s="227"/>
      <c r="U409" s="3" t="str">
        <f t="shared" si="2"/>
        <v>#REF!</v>
      </c>
      <c r="V409" s="227"/>
      <c r="W409" s="227"/>
      <c r="X409" s="227"/>
      <c r="Y409" s="227"/>
      <c r="Z409" s="227"/>
    </row>
    <row r="410" ht="12.0" customHeight="1">
      <c r="A410" s="227">
        <v>100.0</v>
      </c>
      <c r="B410" s="227" t="s">
        <v>5511</v>
      </c>
      <c r="C410" s="227" t="s">
        <v>2564</v>
      </c>
      <c r="D410" s="227" t="s">
        <v>5846</v>
      </c>
      <c r="E410" s="227">
        <v>14.0</v>
      </c>
      <c r="F410" s="227">
        <v>61.0</v>
      </c>
      <c r="G410" s="227">
        <v>11.0</v>
      </c>
      <c r="H410" s="227">
        <v>2.0</v>
      </c>
      <c r="I410" s="227">
        <v>1.0</v>
      </c>
      <c r="J410" s="227">
        <v>3.0</v>
      </c>
      <c r="K410" s="227">
        <v>1.0</v>
      </c>
      <c r="L410" s="227">
        <v>11.0</v>
      </c>
      <c r="M410" s="227">
        <v>3.0</v>
      </c>
      <c r="N410" s="227">
        <v>1.0</v>
      </c>
      <c r="O410" s="227">
        <v>0.0</v>
      </c>
      <c r="P410" s="227">
        <v>0.0</v>
      </c>
      <c r="Q410" s="227">
        <v>6.8</v>
      </c>
      <c r="R410" s="227">
        <v>94.8</v>
      </c>
      <c r="S410" s="227" t="s">
        <v>4631</v>
      </c>
      <c r="T410" s="227"/>
      <c r="U410" s="3" t="str">
        <f t="shared" si="2"/>
        <v>#REF!</v>
      </c>
      <c r="V410" s="227"/>
      <c r="W410" s="227"/>
      <c r="X410" s="227"/>
      <c r="Y410" s="227"/>
      <c r="Z410" s="227"/>
    </row>
    <row r="411" ht="12.0" customHeight="1">
      <c r="A411" s="227">
        <v>100.0</v>
      </c>
      <c r="B411" s="227" t="s">
        <v>5520</v>
      </c>
      <c r="C411" s="227" t="s">
        <v>31</v>
      </c>
      <c r="D411" s="227" t="s">
        <v>5849</v>
      </c>
      <c r="E411" s="227">
        <v>16.0</v>
      </c>
      <c r="F411" s="227">
        <v>59.0</v>
      </c>
      <c r="G411" s="227">
        <v>26.0</v>
      </c>
      <c r="H411" s="227">
        <v>3.0</v>
      </c>
      <c r="I411" s="227">
        <v>1.0</v>
      </c>
      <c r="J411" s="227">
        <v>8.0</v>
      </c>
      <c r="K411" s="227">
        <v>4.0</v>
      </c>
      <c r="L411" s="227">
        <v>4.0</v>
      </c>
      <c r="M411" s="227">
        <v>0.0</v>
      </c>
      <c r="N411" s="227">
        <v>2.0</v>
      </c>
      <c r="O411" s="227">
        <v>1.0</v>
      </c>
      <c r="P411" s="227">
        <v>0.0</v>
      </c>
      <c r="Q411" s="227">
        <v>5.9</v>
      </c>
      <c r="R411" s="227">
        <v>94.8</v>
      </c>
      <c r="S411" s="227" t="s">
        <v>4631</v>
      </c>
      <c r="T411" s="227"/>
      <c r="U411" s="3" t="str">
        <f t="shared" si="2"/>
        <v>#REF!</v>
      </c>
      <c r="V411" s="227"/>
      <c r="W411" s="227"/>
      <c r="X411" s="227"/>
      <c r="Y411" s="227"/>
      <c r="Z411" s="227"/>
    </row>
    <row r="412" ht="12.0" customHeight="1">
      <c r="A412" s="227">
        <v>102.0</v>
      </c>
      <c r="B412" s="227" t="s">
        <v>4873</v>
      </c>
      <c r="C412" s="227" t="s">
        <v>102</v>
      </c>
      <c r="D412" s="227" t="s">
        <v>5845</v>
      </c>
      <c r="E412" s="227">
        <v>16.0</v>
      </c>
      <c r="F412" s="227">
        <v>64.0</v>
      </c>
      <c r="G412" s="227">
        <v>33.0</v>
      </c>
      <c r="H412" s="227">
        <v>1.0</v>
      </c>
      <c r="I412" s="227">
        <v>0.5</v>
      </c>
      <c r="J412" s="227">
        <v>2.5</v>
      </c>
      <c r="K412" s="227">
        <v>4.0</v>
      </c>
      <c r="L412" s="227">
        <v>2.0</v>
      </c>
      <c r="M412" s="227">
        <v>0.0</v>
      </c>
      <c r="N412" s="227">
        <v>1.0</v>
      </c>
      <c r="O412" s="227">
        <v>1.0</v>
      </c>
      <c r="P412" s="227">
        <v>0.0</v>
      </c>
      <c r="Q412" s="227">
        <v>5.9</v>
      </c>
      <c r="R412" s="227">
        <v>94.75</v>
      </c>
      <c r="S412" s="227" t="s">
        <v>4630</v>
      </c>
      <c r="T412" s="227"/>
      <c r="U412" s="3" t="str">
        <f t="shared" si="2"/>
        <v>#REF!</v>
      </c>
      <c r="V412" s="227"/>
      <c r="W412" s="227"/>
      <c r="X412" s="227"/>
      <c r="Y412" s="227"/>
      <c r="Z412" s="227"/>
    </row>
    <row r="413" ht="12.0" customHeight="1">
      <c r="A413" s="227">
        <v>103.0</v>
      </c>
      <c r="B413" s="227" t="s">
        <v>5508</v>
      </c>
      <c r="C413" s="227" t="s">
        <v>23</v>
      </c>
      <c r="D413" s="227" t="s">
        <v>5846</v>
      </c>
      <c r="E413" s="227">
        <v>16.0</v>
      </c>
      <c r="F413" s="227">
        <v>69.0</v>
      </c>
      <c r="G413" s="227">
        <v>14.0</v>
      </c>
      <c r="H413" s="227">
        <v>2.5</v>
      </c>
      <c r="I413" s="227">
        <v>0.0</v>
      </c>
      <c r="J413" s="227">
        <v>0.0</v>
      </c>
      <c r="K413" s="227">
        <v>0.0</v>
      </c>
      <c r="L413" s="227">
        <v>10.0</v>
      </c>
      <c r="M413" s="227">
        <v>1.0</v>
      </c>
      <c r="N413" s="227">
        <v>1.0</v>
      </c>
      <c r="O413" s="227">
        <v>0.0</v>
      </c>
      <c r="P413" s="227">
        <v>0.0</v>
      </c>
      <c r="Q413" s="227">
        <v>5.9</v>
      </c>
      <c r="R413" s="227">
        <v>94.5</v>
      </c>
      <c r="S413" s="227" t="s">
        <v>4631</v>
      </c>
      <c r="T413" s="227"/>
      <c r="U413" s="3" t="str">
        <f t="shared" si="2"/>
        <v>#REF!</v>
      </c>
      <c r="V413" s="227"/>
      <c r="W413" s="227"/>
      <c r="X413" s="227"/>
      <c r="Y413" s="227"/>
      <c r="Z413" s="227"/>
    </row>
    <row r="414" ht="12.0" customHeight="1">
      <c r="A414" s="227">
        <v>104.0</v>
      </c>
      <c r="B414" s="227" t="s">
        <v>5706</v>
      </c>
      <c r="C414" s="227" t="s">
        <v>111</v>
      </c>
      <c r="D414" s="227" t="s">
        <v>5848</v>
      </c>
      <c r="E414" s="227">
        <v>15.0</v>
      </c>
      <c r="F414" s="227">
        <v>62.0</v>
      </c>
      <c r="G414" s="227">
        <v>17.0</v>
      </c>
      <c r="H414" s="227">
        <v>1.5</v>
      </c>
      <c r="I414" s="227">
        <v>0.0</v>
      </c>
      <c r="J414" s="227">
        <v>0.0</v>
      </c>
      <c r="K414" s="227">
        <v>2.0</v>
      </c>
      <c r="L414" s="227">
        <v>2.0</v>
      </c>
      <c r="M414" s="227">
        <v>2.0</v>
      </c>
      <c r="N414" s="227">
        <v>2.0</v>
      </c>
      <c r="O414" s="227">
        <v>2.0</v>
      </c>
      <c r="P414" s="227">
        <v>0.0</v>
      </c>
      <c r="Q414" s="227">
        <v>6.3</v>
      </c>
      <c r="R414" s="227">
        <v>94.0</v>
      </c>
      <c r="S414" s="227" t="s">
        <v>4631</v>
      </c>
      <c r="T414" s="227"/>
      <c r="U414" s="3" t="str">
        <f t="shared" si="2"/>
        <v>#REF!</v>
      </c>
      <c r="V414" s="227"/>
      <c r="W414" s="227"/>
      <c r="X414" s="227"/>
      <c r="Y414" s="227"/>
      <c r="Z414" s="227"/>
    </row>
    <row r="415" ht="12.0" customHeight="1">
      <c r="A415" s="227">
        <v>105.0</v>
      </c>
      <c r="B415" s="227" t="s">
        <v>5338</v>
      </c>
      <c r="C415" s="227" t="s">
        <v>18</v>
      </c>
      <c r="D415" s="227" t="s">
        <v>5847</v>
      </c>
      <c r="E415" s="227">
        <v>16.0</v>
      </c>
      <c r="F415" s="227">
        <v>30.0</v>
      </c>
      <c r="G415" s="227">
        <v>25.0</v>
      </c>
      <c r="H415" s="227">
        <v>13.5</v>
      </c>
      <c r="I415" s="227">
        <v>6.0</v>
      </c>
      <c r="J415" s="227">
        <v>35.0</v>
      </c>
      <c r="K415" s="227">
        <v>16.0</v>
      </c>
      <c r="L415" s="227">
        <v>3.0</v>
      </c>
      <c r="M415" s="227">
        <v>0.0</v>
      </c>
      <c r="N415" s="227">
        <v>1.0</v>
      </c>
      <c r="O415" s="227">
        <v>0.0</v>
      </c>
      <c r="P415" s="227">
        <v>0.0</v>
      </c>
      <c r="Q415" s="227">
        <v>5.8</v>
      </c>
      <c r="R415" s="227">
        <v>93.5</v>
      </c>
      <c r="S415" s="227" t="s">
        <v>4632</v>
      </c>
      <c r="T415" s="227"/>
      <c r="U415" s="3" t="str">
        <f t="shared" si="2"/>
        <v>#REF!</v>
      </c>
      <c r="V415" s="227"/>
      <c r="W415" s="227"/>
      <c r="X415" s="227"/>
      <c r="Y415" s="227"/>
      <c r="Z415" s="227"/>
    </row>
    <row r="416" ht="12.0" customHeight="1">
      <c r="A416" s="227">
        <v>106.0</v>
      </c>
      <c r="B416" s="227" t="s">
        <v>5459</v>
      </c>
      <c r="C416" s="227" t="s">
        <v>31</v>
      </c>
      <c r="D416" s="227" t="s">
        <v>5849</v>
      </c>
      <c r="E416" s="227">
        <v>11.0</v>
      </c>
      <c r="F416" s="227">
        <v>50.0</v>
      </c>
      <c r="G416" s="227">
        <v>18.0</v>
      </c>
      <c r="H416" s="227">
        <v>5.0</v>
      </c>
      <c r="I416" s="227">
        <v>1.0</v>
      </c>
      <c r="J416" s="227">
        <v>1.0</v>
      </c>
      <c r="K416" s="227">
        <v>8.0</v>
      </c>
      <c r="L416" s="227">
        <v>4.0</v>
      </c>
      <c r="M416" s="227">
        <v>2.0</v>
      </c>
      <c r="N416" s="227">
        <v>2.0</v>
      </c>
      <c r="O416" s="227">
        <v>1.0</v>
      </c>
      <c r="P416" s="227">
        <v>0.0</v>
      </c>
      <c r="Q416" s="227">
        <v>8.5</v>
      </c>
      <c r="R416" s="227">
        <v>93.1</v>
      </c>
      <c r="S416" s="227" t="s">
        <v>4631</v>
      </c>
      <c r="T416" s="227"/>
      <c r="U416" s="3" t="str">
        <f t="shared" si="2"/>
        <v>#REF!</v>
      </c>
      <c r="V416" s="227"/>
      <c r="W416" s="227"/>
      <c r="X416" s="227"/>
      <c r="Y416" s="227"/>
      <c r="Z416" s="227"/>
    </row>
    <row r="417" ht="12.0" customHeight="1">
      <c r="A417" s="227">
        <v>107.0</v>
      </c>
      <c r="B417" s="227" t="s">
        <v>5207</v>
      </c>
      <c r="C417" s="227" t="s">
        <v>20</v>
      </c>
      <c r="D417" s="227" t="s">
        <v>5850</v>
      </c>
      <c r="E417" s="227">
        <v>16.0</v>
      </c>
      <c r="F417" s="227">
        <v>55.0</v>
      </c>
      <c r="G417" s="227">
        <v>31.0</v>
      </c>
      <c r="H417" s="227">
        <v>7.0</v>
      </c>
      <c r="I417" s="227">
        <v>2.5</v>
      </c>
      <c r="J417" s="227">
        <v>25.5</v>
      </c>
      <c r="K417" s="227">
        <v>4.0</v>
      </c>
      <c r="L417" s="227">
        <v>1.0</v>
      </c>
      <c r="M417" s="227">
        <v>0.0</v>
      </c>
      <c r="N417" s="227">
        <v>1.0</v>
      </c>
      <c r="O417" s="227">
        <v>0.0</v>
      </c>
      <c r="P417" s="227">
        <v>0.0</v>
      </c>
      <c r="Q417" s="227">
        <v>5.8</v>
      </c>
      <c r="R417" s="227">
        <v>93.05</v>
      </c>
      <c r="S417" s="227" t="s">
        <v>4632</v>
      </c>
      <c r="T417" s="227"/>
      <c r="U417" s="3" t="str">
        <f t="shared" si="2"/>
        <v>#REF!</v>
      </c>
      <c r="V417" s="227"/>
      <c r="W417" s="227"/>
      <c r="X417" s="227"/>
      <c r="Y417" s="227"/>
      <c r="Z417" s="227"/>
    </row>
    <row r="418" ht="12.0" customHeight="1">
      <c r="A418" s="227">
        <v>108.0</v>
      </c>
      <c r="B418" s="227" t="s">
        <v>5769</v>
      </c>
      <c r="C418" s="227" t="s">
        <v>20</v>
      </c>
      <c r="D418" s="227" t="s">
        <v>5846</v>
      </c>
      <c r="E418" s="227">
        <v>15.0</v>
      </c>
      <c r="F418" s="227">
        <v>41.0</v>
      </c>
      <c r="G418" s="227">
        <v>8.0</v>
      </c>
      <c r="H418" s="227">
        <v>2.0</v>
      </c>
      <c r="I418" s="227">
        <v>1.0</v>
      </c>
      <c r="J418" s="227">
        <v>9.0</v>
      </c>
      <c r="K418" s="227">
        <v>1.0</v>
      </c>
      <c r="L418" s="227">
        <v>21.0</v>
      </c>
      <c r="M418" s="227">
        <v>6.0</v>
      </c>
      <c r="N418" s="227">
        <v>1.0</v>
      </c>
      <c r="O418" s="227">
        <v>0.0</v>
      </c>
      <c r="P418" s="227">
        <v>0.0</v>
      </c>
      <c r="Q418" s="227">
        <v>6.2</v>
      </c>
      <c r="R418" s="227">
        <v>92.9</v>
      </c>
      <c r="S418" s="227" t="s">
        <v>4631</v>
      </c>
      <c r="T418" s="227"/>
      <c r="U418" s="3" t="str">
        <f t="shared" si="2"/>
        <v>#REF!</v>
      </c>
      <c r="V418" s="227"/>
      <c r="W418" s="227"/>
      <c r="X418" s="227"/>
      <c r="Y418" s="227"/>
      <c r="Z418" s="227"/>
    </row>
    <row r="419" ht="12.0" customHeight="1">
      <c r="A419" s="227">
        <v>109.0</v>
      </c>
      <c r="B419" s="227" t="s">
        <v>5543</v>
      </c>
      <c r="C419" s="227" t="s">
        <v>99</v>
      </c>
      <c r="D419" s="227" t="s">
        <v>5846</v>
      </c>
      <c r="E419" s="227">
        <v>16.0</v>
      </c>
      <c r="F419" s="227">
        <v>55.0</v>
      </c>
      <c r="G419" s="227">
        <v>10.0</v>
      </c>
      <c r="H419" s="227">
        <v>2.0</v>
      </c>
      <c r="I419" s="227">
        <v>0.0</v>
      </c>
      <c r="J419" s="227">
        <v>0.0</v>
      </c>
      <c r="K419" s="227">
        <v>1.0</v>
      </c>
      <c r="L419" s="227">
        <v>14.0</v>
      </c>
      <c r="M419" s="227">
        <v>2.0</v>
      </c>
      <c r="N419" s="227">
        <v>1.0</v>
      </c>
      <c r="O419" s="227">
        <v>0.0</v>
      </c>
      <c r="P419" s="227">
        <v>1.0</v>
      </c>
      <c r="Q419" s="227">
        <v>5.8</v>
      </c>
      <c r="R419" s="227">
        <v>92.0</v>
      </c>
      <c r="S419" s="227" t="s">
        <v>4631</v>
      </c>
      <c r="T419" s="227"/>
      <c r="U419" s="3" t="str">
        <f t="shared" si="2"/>
        <v>#REF!</v>
      </c>
      <c r="V419" s="227"/>
      <c r="W419" s="227"/>
      <c r="X419" s="227"/>
      <c r="Y419" s="227"/>
      <c r="Z419" s="227"/>
    </row>
    <row r="420" ht="12.0" customHeight="1">
      <c r="A420" s="227">
        <v>110.0</v>
      </c>
      <c r="B420" s="227" t="s">
        <v>5732</v>
      </c>
      <c r="C420" s="227" t="s">
        <v>50</v>
      </c>
      <c r="D420" s="227" t="s">
        <v>5848</v>
      </c>
      <c r="E420" s="227">
        <v>16.0</v>
      </c>
      <c r="F420" s="227">
        <v>50.0</v>
      </c>
      <c r="G420" s="227">
        <v>15.0</v>
      </c>
      <c r="H420" s="227">
        <v>0.0</v>
      </c>
      <c r="I420" s="227">
        <v>0.0</v>
      </c>
      <c r="J420" s="227">
        <v>0.0</v>
      </c>
      <c r="K420" s="227">
        <v>1.0</v>
      </c>
      <c r="L420" s="227">
        <v>12.0</v>
      </c>
      <c r="M420" s="227">
        <v>5.0</v>
      </c>
      <c r="N420" s="227">
        <v>0.0</v>
      </c>
      <c r="O420" s="227">
        <v>2.0</v>
      </c>
      <c r="P420" s="227">
        <v>0.0</v>
      </c>
      <c r="Q420" s="227">
        <v>5.7</v>
      </c>
      <c r="R420" s="227">
        <v>91.5</v>
      </c>
      <c r="S420" s="227" t="s">
        <v>4631</v>
      </c>
      <c r="T420" s="227"/>
      <c r="U420" s="3" t="str">
        <f t="shared" si="2"/>
        <v>#REF!</v>
      </c>
      <c r="V420" s="227"/>
      <c r="W420" s="227"/>
      <c r="X420" s="227"/>
      <c r="Y420" s="227"/>
      <c r="Z420" s="227"/>
    </row>
    <row r="421" ht="12.0" customHeight="1">
      <c r="A421" s="227">
        <v>111.0</v>
      </c>
      <c r="B421" s="227" t="s">
        <v>5714</v>
      </c>
      <c r="C421" s="227" t="s">
        <v>123</v>
      </c>
      <c r="D421" s="227" t="s">
        <v>5848</v>
      </c>
      <c r="E421" s="227">
        <v>16.0</v>
      </c>
      <c r="F421" s="227">
        <v>58.0</v>
      </c>
      <c r="G421" s="227">
        <v>25.0</v>
      </c>
      <c r="H421" s="227">
        <v>2.0</v>
      </c>
      <c r="I421" s="227">
        <v>1.0</v>
      </c>
      <c r="J421" s="227">
        <v>9.0</v>
      </c>
      <c r="K421" s="227">
        <v>1.0</v>
      </c>
      <c r="L421" s="227">
        <v>9.0</v>
      </c>
      <c r="M421" s="227">
        <v>1.0</v>
      </c>
      <c r="N421" s="227">
        <v>0.0</v>
      </c>
      <c r="O421" s="227">
        <v>1.0</v>
      </c>
      <c r="P421" s="227">
        <v>0.0</v>
      </c>
      <c r="Q421" s="227">
        <v>5.7</v>
      </c>
      <c r="R421" s="227">
        <v>91.4</v>
      </c>
      <c r="S421" s="227" t="s">
        <v>4631</v>
      </c>
      <c r="T421" s="227"/>
      <c r="U421" s="3" t="str">
        <f t="shared" si="2"/>
        <v>#REF!</v>
      </c>
      <c r="V421" s="227"/>
      <c r="W421" s="227"/>
      <c r="X421" s="227"/>
      <c r="Y421" s="227"/>
      <c r="Z421" s="227"/>
    </row>
    <row r="422" ht="12.0" customHeight="1">
      <c r="A422" s="227">
        <v>112.0</v>
      </c>
      <c r="B422" s="227" t="s">
        <v>5868</v>
      </c>
      <c r="C422" s="227" t="s">
        <v>68</v>
      </c>
      <c r="D422" s="227" t="s">
        <v>5848</v>
      </c>
      <c r="E422" s="227">
        <v>16.0</v>
      </c>
      <c r="F422" s="227">
        <v>56.0</v>
      </c>
      <c r="G422" s="227">
        <v>8.0</v>
      </c>
      <c r="H422" s="227">
        <v>5.0</v>
      </c>
      <c r="I422" s="227">
        <v>2.0</v>
      </c>
      <c r="J422" s="227">
        <v>13.0</v>
      </c>
      <c r="K422" s="227">
        <v>4.0</v>
      </c>
      <c r="L422" s="227">
        <v>8.0</v>
      </c>
      <c r="M422" s="227">
        <v>3.0</v>
      </c>
      <c r="N422" s="227">
        <v>0.0</v>
      </c>
      <c r="O422" s="227">
        <v>0.0</v>
      </c>
      <c r="P422" s="227">
        <v>0.0</v>
      </c>
      <c r="Q422" s="227">
        <v>5.7</v>
      </c>
      <c r="R422" s="227">
        <v>91.3</v>
      </c>
      <c r="S422" s="227" t="s">
        <v>4631</v>
      </c>
      <c r="T422" s="227"/>
      <c r="U422" s="3" t="str">
        <f t="shared" si="2"/>
        <v>#REF!</v>
      </c>
      <c r="V422" s="227"/>
      <c r="W422" s="227"/>
      <c r="X422" s="227"/>
      <c r="Y422" s="227"/>
      <c r="Z422" s="227"/>
    </row>
    <row r="423" ht="12.0" customHeight="1">
      <c r="A423" s="227">
        <v>113.0</v>
      </c>
      <c r="B423" s="227" t="s">
        <v>5018</v>
      </c>
      <c r="C423" s="227" t="s">
        <v>47</v>
      </c>
      <c r="D423" s="227" t="s">
        <v>5847</v>
      </c>
      <c r="E423" s="227">
        <v>15.0</v>
      </c>
      <c r="F423" s="227">
        <v>25.0</v>
      </c>
      <c r="G423" s="227">
        <v>13.0</v>
      </c>
      <c r="H423" s="227">
        <v>12.5</v>
      </c>
      <c r="I423" s="227">
        <v>10.0</v>
      </c>
      <c r="J423" s="227">
        <v>52.5</v>
      </c>
      <c r="K423" s="227">
        <v>17.0</v>
      </c>
      <c r="L423" s="227">
        <v>2.0</v>
      </c>
      <c r="M423" s="227">
        <v>0.0</v>
      </c>
      <c r="N423" s="227">
        <v>1.0</v>
      </c>
      <c r="O423" s="227">
        <v>0.0</v>
      </c>
      <c r="P423" s="227">
        <v>0.0</v>
      </c>
      <c r="Q423" s="227">
        <v>6.1</v>
      </c>
      <c r="R423" s="227">
        <v>91.25</v>
      </c>
      <c r="S423" s="227" t="s">
        <v>4632</v>
      </c>
      <c r="T423" s="227"/>
      <c r="U423" s="3" t="str">
        <f t="shared" si="2"/>
        <v>#REF!</v>
      </c>
      <c r="V423" s="227"/>
      <c r="W423" s="227"/>
      <c r="X423" s="227"/>
      <c r="Y423" s="227"/>
      <c r="Z423" s="227"/>
    </row>
    <row r="424" ht="12.0" customHeight="1">
      <c r="A424" s="227">
        <v>114.0</v>
      </c>
      <c r="B424" s="227" t="s">
        <v>5501</v>
      </c>
      <c r="C424" s="227" t="s">
        <v>18</v>
      </c>
      <c r="D424" s="227" t="s">
        <v>5846</v>
      </c>
      <c r="E424" s="227">
        <v>16.0</v>
      </c>
      <c r="F424" s="227">
        <v>62.0</v>
      </c>
      <c r="G424" s="227">
        <v>25.0</v>
      </c>
      <c r="H424" s="227">
        <v>2.0</v>
      </c>
      <c r="I424" s="227">
        <v>1.0</v>
      </c>
      <c r="J424" s="227">
        <v>7.0</v>
      </c>
      <c r="K424" s="227">
        <v>1.0</v>
      </c>
      <c r="L424" s="227">
        <v>8.0</v>
      </c>
      <c r="M424" s="227">
        <v>1.0</v>
      </c>
      <c r="N424" s="227">
        <v>0.0</v>
      </c>
      <c r="O424" s="227">
        <v>0.0</v>
      </c>
      <c r="P424" s="227">
        <v>0.0</v>
      </c>
      <c r="Q424" s="227">
        <v>5.7</v>
      </c>
      <c r="R424" s="227">
        <v>91.2</v>
      </c>
      <c r="S424" s="227" t="s">
        <v>4631</v>
      </c>
      <c r="T424" s="227"/>
      <c r="U424" s="3" t="str">
        <f t="shared" si="2"/>
        <v>#REF!</v>
      </c>
      <c r="V424" s="227"/>
      <c r="W424" s="227"/>
      <c r="X424" s="227"/>
      <c r="Y424" s="227"/>
      <c r="Z424" s="227"/>
    </row>
    <row r="425" ht="12.0" customHeight="1">
      <c r="A425" s="227">
        <v>115.0</v>
      </c>
      <c r="B425" s="227" t="s">
        <v>5142</v>
      </c>
      <c r="C425" s="227" t="s">
        <v>44</v>
      </c>
      <c r="D425" s="227" t="s">
        <v>5850</v>
      </c>
      <c r="E425" s="227">
        <v>16.0</v>
      </c>
      <c r="F425" s="227">
        <v>21.0</v>
      </c>
      <c r="G425" s="227">
        <v>11.0</v>
      </c>
      <c r="H425" s="227">
        <v>14.5</v>
      </c>
      <c r="I425" s="227">
        <v>9.0</v>
      </c>
      <c r="J425" s="227">
        <v>63.0</v>
      </c>
      <c r="K425" s="227">
        <v>25.0</v>
      </c>
      <c r="L425" s="227">
        <v>0.0</v>
      </c>
      <c r="M425" s="227">
        <v>0.0</v>
      </c>
      <c r="N425" s="227">
        <v>0.0</v>
      </c>
      <c r="O425" s="227">
        <v>0.0</v>
      </c>
      <c r="P425" s="227">
        <v>0.0</v>
      </c>
      <c r="Q425" s="227">
        <v>5.6</v>
      </c>
      <c r="R425" s="227">
        <v>90.3</v>
      </c>
      <c r="S425" s="227" t="s">
        <v>4632</v>
      </c>
      <c r="T425" s="227"/>
      <c r="U425" s="3" t="str">
        <f t="shared" si="2"/>
        <v>#REF!</v>
      </c>
      <c r="V425" s="227"/>
      <c r="W425" s="227"/>
      <c r="X425" s="227"/>
      <c r="Y425" s="227"/>
      <c r="Z425" s="227"/>
    </row>
    <row r="426" ht="12.0" customHeight="1">
      <c r="A426" s="227">
        <v>116.0</v>
      </c>
      <c r="B426" s="227" t="s">
        <v>5496</v>
      </c>
      <c r="C426" s="227" t="s">
        <v>140</v>
      </c>
      <c r="D426" s="227" t="s">
        <v>5849</v>
      </c>
      <c r="E426" s="227">
        <v>16.0</v>
      </c>
      <c r="F426" s="227">
        <v>65.0</v>
      </c>
      <c r="G426" s="227">
        <v>15.0</v>
      </c>
      <c r="H426" s="227">
        <v>2.5</v>
      </c>
      <c r="I426" s="227">
        <v>0.0</v>
      </c>
      <c r="J426" s="227">
        <v>0.0</v>
      </c>
      <c r="K426" s="227">
        <v>0.0</v>
      </c>
      <c r="L426" s="227">
        <v>6.0</v>
      </c>
      <c r="M426" s="227">
        <v>1.0</v>
      </c>
      <c r="N426" s="227">
        <v>1.0</v>
      </c>
      <c r="O426" s="227">
        <v>1.0</v>
      </c>
      <c r="P426" s="227">
        <v>0.0</v>
      </c>
      <c r="Q426" s="227">
        <v>5.6</v>
      </c>
      <c r="R426" s="227">
        <v>90.0</v>
      </c>
      <c r="S426" s="227" t="s">
        <v>4631</v>
      </c>
      <c r="T426" s="227"/>
      <c r="U426" s="3" t="str">
        <f t="shared" si="2"/>
        <v>#REF!</v>
      </c>
      <c r="V426" s="227"/>
      <c r="W426" s="227"/>
      <c r="X426" s="227"/>
      <c r="Y426" s="227"/>
      <c r="Z426" s="227"/>
    </row>
    <row r="427" ht="12.0" customHeight="1">
      <c r="A427" s="227">
        <v>116.0</v>
      </c>
      <c r="B427" s="227" t="s">
        <v>5480</v>
      </c>
      <c r="C427" s="227" t="s">
        <v>47</v>
      </c>
      <c r="D427" s="227" t="s">
        <v>5846</v>
      </c>
      <c r="E427" s="227">
        <v>15.0</v>
      </c>
      <c r="F427" s="227">
        <v>35.0</v>
      </c>
      <c r="G427" s="227">
        <v>10.0</v>
      </c>
      <c r="H427" s="227">
        <v>0.0</v>
      </c>
      <c r="I427" s="227">
        <v>0.0</v>
      </c>
      <c r="J427" s="227">
        <v>0.0</v>
      </c>
      <c r="K427" s="227">
        <v>0.0</v>
      </c>
      <c r="L427" s="227">
        <v>20.0</v>
      </c>
      <c r="M427" s="227">
        <v>6.0</v>
      </c>
      <c r="N427" s="227">
        <v>1.0</v>
      </c>
      <c r="O427" s="227">
        <v>3.0</v>
      </c>
      <c r="P427" s="227">
        <v>0.0</v>
      </c>
      <c r="Q427" s="227">
        <v>6.0</v>
      </c>
      <c r="R427" s="227">
        <v>90.0</v>
      </c>
      <c r="S427" s="227" t="s">
        <v>4631</v>
      </c>
      <c r="T427" s="227"/>
      <c r="U427" s="3" t="str">
        <f t="shared" si="2"/>
        <v>#REF!</v>
      </c>
      <c r="V427" s="227"/>
      <c r="W427" s="227"/>
      <c r="X427" s="227"/>
      <c r="Y427" s="227"/>
      <c r="Z427" s="227"/>
    </row>
    <row r="428" ht="12.0" customHeight="1">
      <c r="A428" s="227">
        <v>116.0</v>
      </c>
      <c r="B428" s="227" t="s">
        <v>5703</v>
      </c>
      <c r="C428" s="227" t="s">
        <v>90</v>
      </c>
      <c r="D428" s="227" t="s">
        <v>5848</v>
      </c>
      <c r="E428" s="227">
        <v>15.0</v>
      </c>
      <c r="F428" s="227">
        <v>56.0</v>
      </c>
      <c r="G428" s="227">
        <v>15.0</v>
      </c>
      <c r="H428" s="227">
        <v>5.0</v>
      </c>
      <c r="I428" s="227">
        <v>2.5</v>
      </c>
      <c r="J428" s="227">
        <v>15.0</v>
      </c>
      <c r="K428" s="227">
        <v>4.0</v>
      </c>
      <c r="L428" s="227">
        <v>5.0</v>
      </c>
      <c r="M428" s="227">
        <v>1.0</v>
      </c>
      <c r="N428" s="227">
        <v>0.0</v>
      </c>
      <c r="O428" s="227">
        <v>1.0</v>
      </c>
      <c r="P428" s="227">
        <v>0.0</v>
      </c>
      <c r="Q428" s="227">
        <v>6.0</v>
      </c>
      <c r="R428" s="227">
        <v>90.0</v>
      </c>
      <c r="S428" s="227" t="s">
        <v>4631</v>
      </c>
      <c r="T428" s="227"/>
      <c r="U428" s="3" t="str">
        <f t="shared" si="2"/>
        <v>#REF!</v>
      </c>
      <c r="V428" s="227"/>
      <c r="W428" s="227"/>
      <c r="X428" s="227"/>
      <c r="Y428" s="227"/>
      <c r="Z428" s="227"/>
    </row>
    <row r="429" ht="12.0" customHeight="1">
      <c r="A429" s="227">
        <v>119.0</v>
      </c>
      <c r="B429" s="227" t="s">
        <v>5332</v>
      </c>
      <c r="C429" s="227" t="s">
        <v>123</v>
      </c>
      <c r="D429" s="227" t="s">
        <v>5850</v>
      </c>
      <c r="E429" s="227">
        <v>15.0</v>
      </c>
      <c r="F429" s="227">
        <v>42.0</v>
      </c>
      <c r="G429" s="227">
        <v>22.0</v>
      </c>
      <c r="H429" s="227">
        <v>9.5</v>
      </c>
      <c r="I429" s="227">
        <v>5.0</v>
      </c>
      <c r="J429" s="227">
        <v>35.5</v>
      </c>
      <c r="K429" s="227">
        <v>13.0</v>
      </c>
      <c r="L429" s="227">
        <v>0.0</v>
      </c>
      <c r="M429" s="227">
        <v>0.0</v>
      </c>
      <c r="N429" s="227">
        <v>0.0</v>
      </c>
      <c r="O429" s="227">
        <v>0.0</v>
      </c>
      <c r="P429" s="227">
        <v>0.0</v>
      </c>
      <c r="Q429" s="227">
        <v>5.9</v>
      </c>
      <c r="R429" s="227">
        <v>89.05</v>
      </c>
      <c r="S429" s="227" t="s">
        <v>4632</v>
      </c>
      <c r="T429" s="227"/>
      <c r="U429" s="3" t="str">
        <f t="shared" si="2"/>
        <v>#REF!</v>
      </c>
      <c r="V429" s="227"/>
      <c r="W429" s="227"/>
      <c r="X429" s="227"/>
      <c r="Y429" s="227"/>
      <c r="Z429" s="227"/>
    </row>
    <row r="430" ht="12.0" customHeight="1">
      <c r="A430" s="227">
        <v>120.0</v>
      </c>
      <c r="B430" s="227" t="s">
        <v>5909</v>
      </c>
      <c r="C430" s="227" t="s">
        <v>90</v>
      </c>
      <c r="D430" s="227" t="s">
        <v>4630</v>
      </c>
      <c r="E430" s="227">
        <v>15.0</v>
      </c>
      <c r="F430" s="227">
        <v>41.0</v>
      </c>
      <c r="G430" s="227">
        <v>14.0</v>
      </c>
      <c r="H430" s="227">
        <v>9.0</v>
      </c>
      <c r="I430" s="227">
        <v>5.0</v>
      </c>
      <c r="J430" s="227">
        <v>39.0</v>
      </c>
      <c r="K430" s="227">
        <v>8.0</v>
      </c>
      <c r="L430" s="227">
        <v>1.0</v>
      </c>
      <c r="M430" s="227">
        <v>1.0</v>
      </c>
      <c r="N430" s="227">
        <v>2.0</v>
      </c>
      <c r="O430" s="227">
        <v>0.0</v>
      </c>
      <c r="P430" s="227">
        <v>0.0</v>
      </c>
      <c r="Q430" s="227">
        <v>5.9</v>
      </c>
      <c r="R430" s="227">
        <v>88.9</v>
      </c>
      <c r="S430" s="227" t="s">
        <v>4630</v>
      </c>
      <c r="T430" s="227"/>
      <c r="U430" s="3" t="str">
        <f t="shared" si="2"/>
        <v>#REF!</v>
      </c>
      <c r="V430" s="227"/>
      <c r="W430" s="227"/>
      <c r="X430" s="227"/>
      <c r="Y430" s="227"/>
      <c r="Z430" s="227"/>
    </row>
    <row r="431" ht="12.0" customHeight="1">
      <c r="A431" s="227">
        <v>120.0</v>
      </c>
      <c r="B431" s="227" t="s">
        <v>5484</v>
      </c>
      <c r="C431" s="227" t="s">
        <v>20</v>
      </c>
      <c r="D431" s="227" t="s">
        <v>5846</v>
      </c>
      <c r="E431" s="227">
        <v>15.0</v>
      </c>
      <c r="F431" s="227">
        <v>44.0</v>
      </c>
      <c r="G431" s="227">
        <v>5.0</v>
      </c>
      <c r="H431" s="227">
        <v>5.5</v>
      </c>
      <c r="I431" s="227">
        <v>1.0</v>
      </c>
      <c r="J431" s="227">
        <v>9.0</v>
      </c>
      <c r="K431" s="227">
        <v>1.0</v>
      </c>
      <c r="L431" s="227">
        <v>18.0</v>
      </c>
      <c r="M431" s="227">
        <v>3.0</v>
      </c>
      <c r="N431" s="227">
        <v>0.0</v>
      </c>
      <c r="O431" s="227">
        <v>0.0</v>
      </c>
      <c r="P431" s="227">
        <v>0.0</v>
      </c>
      <c r="Q431" s="227">
        <v>5.9</v>
      </c>
      <c r="R431" s="227">
        <v>88.9</v>
      </c>
      <c r="S431" s="227" t="s">
        <v>4631</v>
      </c>
      <c r="T431" s="227"/>
      <c r="U431" s="3" t="str">
        <f t="shared" si="2"/>
        <v>#REF!</v>
      </c>
      <c r="V431" s="227"/>
      <c r="W431" s="227"/>
      <c r="X431" s="227"/>
      <c r="Y431" s="227"/>
      <c r="Z431" s="227"/>
    </row>
    <row r="432" ht="12.0" customHeight="1">
      <c r="A432" s="227">
        <v>122.0</v>
      </c>
      <c r="B432" s="227" t="s">
        <v>5115</v>
      </c>
      <c r="C432" s="227" t="s">
        <v>114</v>
      </c>
      <c r="D432" s="227" t="s">
        <v>4630</v>
      </c>
      <c r="E432" s="227">
        <v>15.0</v>
      </c>
      <c r="F432" s="227">
        <v>62.0</v>
      </c>
      <c r="G432" s="227">
        <v>32.0</v>
      </c>
      <c r="H432" s="227">
        <v>5.0</v>
      </c>
      <c r="I432" s="227">
        <v>0.5</v>
      </c>
      <c r="J432" s="227">
        <v>3.0</v>
      </c>
      <c r="K432" s="227">
        <v>2.0</v>
      </c>
      <c r="L432" s="227">
        <v>2.0</v>
      </c>
      <c r="M432" s="227">
        <v>0.0</v>
      </c>
      <c r="N432" s="227">
        <v>0.0</v>
      </c>
      <c r="O432" s="227">
        <v>0.0</v>
      </c>
      <c r="P432" s="227">
        <v>0.0</v>
      </c>
      <c r="Q432" s="227">
        <v>5.9</v>
      </c>
      <c r="R432" s="227">
        <v>88.3</v>
      </c>
      <c r="S432" s="227" t="s">
        <v>4630</v>
      </c>
      <c r="T432" s="227"/>
      <c r="U432" s="3" t="str">
        <f t="shared" si="2"/>
        <v>#REF!</v>
      </c>
      <c r="V432" s="227"/>
      <c r="W432" s="227"/>
      <c r="X432" s="227"/>
      <c r="Y432" s="227"/>
      <c r="Z432" s="227"/>
    </row>
    <row r="433" ht="12.0" customHeight="1">
      <c r="A433" s="227">
        <v>123.0</v>
      </c>
      <c r="B433" s="227" t="s">
        <v>5745</v>
      </c>
      <c r="C433" s="227" t="s">
        <v>85</v>
      </c>
      <c r="D433" s="227" t="s">
        <v>5846</v>
      </c>
      <c r="E433" s="227">
        <v>15.0</v>
      </c>
      <c r="F433" s="227">
        <v>56.0</v>
      </c>
      <c r="G433" s="227">
        <v>24.0</v>
      </c>
      <c r="H433" s="227">
        <v>0.0</v>
      </c>
      <c r="I433" s="227">
        <v>0.0</v>
      </c>
      <c r="J433" s="227">
        <v>0.0</v>
      </c>
      <c r="K433" s="227">
        <v>0.0</v>
      </c>
      <c r="L433" s="227">
        <v>14.0</v>
      </c>
      <c r="M433" s="227">
        <v>1.0</v>
      </c>
      <c r="N433" s="227">
        <v>1.0</v>
      </c>
      <c r="O433" s="227">
        <v>0.0</v>
      </c>
      <c r="P433" s="227">
        <v>0.0</v>
      </c>
      <c r="Q433" s="227">
        <v>5.9</v>
      </c>
      <c r="R433" s="227">
        <v>88.0</v>
      </c>
      <c r="S433" s="227" t="s">
        <v>4631</v>
      </c>
      <c r="T433" s="227"/>
      <c r="U433" s="3" t="str">
        <f t="shared" si="2"/>
        <v>#REF!</v>
      </c>
      <c r="V433" s="227"/>
      <c r="W433" s="227"/>
      <c r="X433" s="227"/>
      <c r="Y433" s="227"/>
      <c r="Z433" s="227"/>
    </row>
    <row r="434" ht="12.0" customHeight="1">
      <c r="A434" s="227">
        <v>123.0</v>
      </c>
      <c r="B434" s="227" t="s">
        <v>4995</v>
      </c>
      <c r="C434" s="227" t="s">
        <v>68</v>
      </c>
      <c r="D434" s="227" t="s">
        <v>5845</v>
      </c>
      <c r="E434" s="227">
        <v>13.0</v>
      </c>
      <c r="F434" s="227">
        <v>64.0</v>
      </c>
      <c r="G434" s="227">
        <v>24.0</v>
      </c>
      <c r="H434" s="227">
        <v>5.0</v>
      </c>
      <c r="I434" s="227">
        <v>0.0</v>
      </c>
      <c r="J434" s="227">
        <v>0.0</v>
      </c>
      <c r="K434" s="227">
        <v>0.0</v>
      </c>
      <c r="L434" s="227">
        <v>4.0</v>
      </c>
      <c r="M434" s="227">
        <v>0.0</v>
      </c>
      <c r="N434" s="227">
        <v>0.0</v>
      </c>
      <c r="O434" s="227">
        <v>1.0</v>
      </c>
      <c r="P434" s="227">
        <v>0.0</v>
      </c>
      <c r="Q434" s="227">
        <v>6.8</v>
      </c>
      <c r="R434" s="227">
        <v>88.0</v>
      </c>
      <c r="S434" s="227" t="s">
        <v>4630</v>
      </c>
      <c r="T434" s="227"/>
      <c r="U434" s="3" t="str">
        <f t="shared" si="2"/>
        <v>#REF!</v>
      </c>
      <c r="V434" s="227"/>
      <c r="W434" s="227"/>
      <c r="X434" s="227"/>
      <c r="Y434" s="227"/>
      <c r="Z434" s="227"/>
    </row>
    <row r="435" ht="12.0" customHeight="1">
      <c r="A435" s="227">
        <v>123.0</v>
      </c>
      <c r="B435" s="227" t="s">
        <v>5477</v>
      </c>
      <c r="C435" s="227" t="s">
        <v>47</v>
      </c>
      <c r="D435" s="227" t="s">
        <v>5846</v>
      </c>
      <c r="E435" s="227">
        <v>15.0</v>
      </c>
      <c r="F435" s="227">
        <v>58.0</v>
      </c>
      <c r="G435" s="227">
        <v>6.0</v>
      </c>
      <c r="H435" s="227">
        <v>4.0</v>
      </c>
      <c r="I435" s="227">
        <v>0.0</v>
      </c>
      <c r="J435" s="227">
        <v>0.0</v>
      </c>
      <c r="K435" s="227">
        <v>1.0</v>
      </c>
      <c r="L435" s="227">
        <v>16.0</v>
      </c>
      <c r="M435" s="227">
        <v>0.0</v>
      </c>
      <c r="N435" s="227">
        <v>0.0</v>
      </c>
      <c r="O435" s="227">
        <v>2.0</v>
      </c>
      <c r="P435" s="227">
        <v>0.0</v>
      </c>
      <c r="Q435" s="227">
        <v>5.9</v>
      </c>
      <c r="R435" s="227">
        <v>88.0</v>
      </c>
      <c r="S435" s="227" t="s">
        <v>4631</v>
      </c>
      <c r="T435" s="227"/>
      <c r="U435" s="3" t="str">
        <f t="shared" si="2"/>
        <v>#REF!</v>
      </c>
      <c r="V435" s="227"/>
      <c r="W435" s="227"/>
      <c r="X435" s="227"/>
      <c r="Y435" s="227"/>
      <c r="Z435" s="227"/>
    </row>
    <row r="436" ht="12.0" customHeight="1">
      <c r="A436" s="227">
        <v>126.0</v>
      </c>
      <c r="B436" s="227" t="s">
        <v>5103</v>
      </c>
      <c r="C436" s="227" t="s">
        <v>64</v>
      </c>
      <c r="D436" s="227" t="s">
        <v>5844</v>
      </c>
      <c r="E436" s="227">
        <v>16.0</v>
      </c>
      <c r="F436" s="227">
        <v>40.0</v>
      </c>
      <c r="G436" s="227">
        <v>12.0</v>
      </c>
      <c r="H436" s="227">
        <v>11.0</v>
      </c>
      <c r="I436" s="227">
        <v>6.0</v>
      </c>
      <c r="J436" s="227">
        <v>29.0</v>
      </c>
      <c r="K436" s="227">
        <v>9.0</v>
      </c>
      <c r="L436" s="227">
        <v>4.0</v>
      </c>
      <c r="M436" s="227">
        <v>0.0</v>
      </c>
      <c r="N436" s="227">
        <v>1.0</v>
      </c>
      <c r="O436" s="227">
        <v>0.0</v>
      </c>
      <c r="P436" s="227">
        <v>0.0</v>
      </c>
      <c r="Q436" s="227">
        <v>5.5</v>
      </c>
      <c r="R436" s="227">
        <v>87.9</v>
      </c>
      <c r="S436" s="227" t="s">
        <v>4630</v>
      </c>
      <c r="T436" s="227"/>
      <c r="U436" s="3" t="str">
        <f t="shared" si="2"/>
        <v>#REF!</v>
      </c>
      <c r="V436" s="227"/>
      <c r="W436" s="227"/>
      <c r="X436" s="227"/>
      <c r="Y436" s="227"/>
      <c r="Z436" s="227"/>
    </row>
    <row r="437" ht="12.0" customHeight="1">
      <c r="A437" s="227">
        <v>127.0</v>
      </c>
      <c r="B437" s="227" t="s">
        <v>5152</v>
      </c>
      <c r="C437" s="227" t="s">
        <v>114</v>
      </c>
      <c r="D437" s="227" t="s">
        <v>5850</v>
      </c>
      <c r="E437" s="227">
        <v>15.0</v>
      </c>
      <c r="F437" s="227">
        <v>38.0</v>
      </c>
      <c r="G437" s="227">
        <v>24.0</v>
      </c>
      <c r="H437" s="227">
        <v>13.0</v>
      </c>
      <c r="I437" s="227">
        <v>1.5</v>
      </c>
      <c r="J437" s="227">
        <v>13.0</v>
      </c>
      <c r="K437" s="227">
        <v>9.0</v>
      </c>
      <c r="L437" s="227">
        <v>2.0</v>
      </c>
      <c r="M437" s="227">
        <v>0.0</v>
      </c>
      <c r="N437" s="227">
        <v>1.0</v>
      </c>
      <c r="O437" s="227">
        <v>2.0</v>
      </c>
      <c r="P437" s="227">
        <v>0.0</v>
      </c>
      <c r="Q437" s="227">
        <v>5.8</v>
      </c>
      <c r="R437" s="227">
        <v>87.3</v>
      </c>
      <c r="S437" s="227" t="s">
        <v>4632</v>
      </c>
      <c r="T437" s="227"/>
      <c r="U437" s="3" t="str">
        <f t="shared" si="2"/>
        <v>#REF!</v>
      </c>
      <c r="V437" s="227"/>
      <c r="W437" s="227"/>
      <c r="X437" s="227"/>
      <c r="Y437" s="227"/>
      <c r="Z437" s="227"/>
    </row>
    <row r="438" ht="12.0" customHeight="1">
      <c r="A438" s="227">
        <v>128.0</v>
      </c>
      <c r="B438" s="227" t="s">
        <v>5712</v>
      </c>
      <c r="C438" s="227" t="s">
        <v>23</v>
      </c>
      <c r="D438" s="227" t="s">
        <v>5849</v>
      </c>
      <c r="E438" s="227">
        <v>12.0</v>
      </c>
      <c r="F438" s="227">
        <v>61.0</v>
      </c>
      <c r="G438" s="227">
        <v>24.0</v>
      </c>
      <c r="H438" s="227">
        <v>2.0</v>
      </c>
      <c r="I438" s="227">
        <v>0.0</v>
      </c>
      <c r="J438" s="227">
        <v>0.0</v>
      </c>
      <c r="K438" s="227">
        <v>2.0</v>
      </c>
      <c r="L438" s="227">
        <v>4.0</v>
      </c>
      <c r="M438" s="227">
        <v>2.0</v>
      </c>
      <c r="N438" s="227">
        <v>0.0</v>
      </c>
      <c r="O438" s="227">
        <v>0.0</v>
      </c>
      <c r="P438" s="227">
        <v>0.0</v>
      </c>
      <c r="Q438" s="227">
        <v>7.2</v>
      </c>
      <c r="R438" s="227">
        <v>87.0</v>
      </c>
      <c r="S438" s="227" t="s">
        <v>4631</v>
      </c>
      <c r="T438" s="227"/>
      <c r="U438" s="3" t="str">
        <f t="shared" si="2"/>
        <v>#REF!</v>
      </c>
      <c r="V438" s="227"/>
      <c r="W438" s="227"/>
      <c r="X438" s="227"/>
      <c r="Y438" s="227"/>
      <c r="Z438" s="227"/>
    </row>
    <row r="439" ht="12.0" customHeight="1">
      <c r="A439" s="227">
        <v>128.0</v>
      </c>
      <c r="B439" s="227" t="s">
        <v>5527</v>
      </c>
      <c r="C439" s="227" t="s">
        <v>58</v>
      </c>
      <c r="D439" s="227" t="s">
        <v>5846</v>
      </c>
      <c r="E439" s="227">
        <v>16.0</v>
      </c>
      <c r="F439" s="227">
        <v>68.0</v>
      </c>
      <c r="G439" s="227">
        <v>8.0</v>
      </c>
      <c r="H439" s="227">
        <v>3.0</v>
      </c>
      <c r="I439" s="227">
        <v>0.0</v>
      </c>
      <c r="J439" s="227">
        <v>0.0</v>
      </c>
      <c r="K439" s="227">
        <v>0.0</v>
      </c>
      <c r="L439" s="227">
        <v>9.0</v>
      </c>
      <c r="M439" s="227">
        <v>1.0</v>
      </c>
      <c r="N439" s="227">
        <v>0.0</v>
      </c>
      <c r="O439" s="227">
        <v>0.0</v>
      </c>
      <c r="P439" s="227">
        <v>0.0</v>
      </c>
      <c r="Q439" s="227">
        <v>5.4</v>
      </c>
      <c r="R439" s="227">
        <v>87.0</v>
      </c>
      <c r="S439" s="227" t="s">
        <v>4631</v>
      </c>
      <c r="T439" s="227"/>
      <c r="U439" s="3" t="str">
        <f t="shared" si="2"/>
        <v>#REF!</v>
      </c>
      <c r="V439" s="227"/>
      <c r="W439" s="227"/>
      <c r="X439" s="227"/>
      <c r="Y439" s="227"/>
      <c r="Z439" s="227"/>
    </row>
    <row r="440" ht="12.0" customHeight="1">
      <c r="A440" s="227">
        <v>130.0</v>
      </c>
      <c r="B440" s="227" t="s">
        <v>5036</v>
      </c>
      <c r="C440" s="227" t="s">
        <v>27</v>
      </c>
      <c r="D440" s="227" t="s">
        <v>5844</v>
      </c>
      <c r="E440" s="227">
        <v>15.0</v>
      </c>
      <c r="F440" s="227">
        <v>24.0</v>
      </c>
      <c r="G440" s="227">
        <v>9.0</v>
      </c>
      <c r="H440" s="227">
        <v>11.0</v>
      </c>
      <c r="I440" s="227">
        <v>9.0</v>
      </c>
      <c r="J440" s="227">
        <v>57.0</v>
      </c>
      <c r="K440" s="227">
        <v>22.0</v>
      </c>
      <c r="L440" s="227">
        <v>1.0</v>
      </c>
      <c r="M440" s="227">
        <v>0.0</v>
      </c>
      <c r="N440" s="227">
        <v>0.0</v>
      </c>
      <c r="O440" s="227">
        <v>0.0</v>
      </c>
      <c r="P440" s="227">
        <v>0.0</v>
      </c>
      <c r="Q440" s="227">
        <v>5.7</v>
      </c>
      <c r="R440" s="227">
        <v>86.2</v>
      </c>
      <c r="S440" s="227" t="s">
        <v>4630</v>
      </c>
      <c r="T440" s="227"/>
      <c r="U440" s="3" t="str">
        <f t="shared" si="2"/>
        <v>#REF!</v>
      </c>
      <c r="V440" s="227"/>
      <c r="W440" s="227"/>
      <c r="X440" s="227"/>
      <c r="Y440" s="227"/>
      <c r="Z440" s="227"/>
    </row>
    <row r="441" ht="12.0" customHeight="1">
      <c r="A441" s="227">
        <v>131.0</v>
      </c>
      <c r="B441" s="227" t="s">
        <v>4901</v>
      </c>
      <c r="C441" s="227" t="s">
        <v>18</v>
      </c>
      <c r="D441" s="227" t="s">
        <v>5844</v>
      </c>
      <c r="E441" s="227">
        <v>14.0</v>
      </c>
      <c r="F441" s="227">
        <v>22.0</v>
      </c>
      <c r="G441" s="227">
        <v>4.0</v>
      </c>
      <c r="H441" s="227">
        <v>11.0</v>
      </c>
      <c r="I441" s="227">
        <v>9.5</v>
      </c>
      <c r="J441" s="227">
        <v>49.5</v>
      </c>
      <c r="K441" s="227">
        <v>15.0</v>
      </c>
      <c r="L441" s="227">
        <v>1.0</v>
      </c>
      <c r="M441" s="227">
        <v>0.0</v>
      </c>
      <c r="N441" s="227">
        <v>2.0</v>
      </c>
      <c r="O441" s="227">
        <v>1.0</v>
      </c>
      <c r="P441" s="227">
        <v>0.0</v>
      </c>
      <c r="Q441" s="227">
        <v>6.1</v>
      </c>
      <c r="R441" s="227">
        <v>85.95</v>
      </c>
      <c r="S441" s="227" t="s">
        <v>4630</v>
      </c>
      <c r="T441" s="227"/>
      <c r="U441" s="3" t="str">
        <f t="shared" si="2"/>
        <v>#REF!</v>
      </c>
      <c r="V441" s="227"/>
      <c r="W441" s="227"/>
      <c r="X441" s="227"/>
      <c r="Y441" s="227"/>
      <c r="Z441" s="227"/>
    </row>
    <row r="442" ht="12.0" customHeight="1">
      <c r="A442" s="227">
        <v>132.0</v>
      </c>
      <c r="B442" s="227" t="s">
        <v>5704</v>
      </c>
      <c r="C442" s="227" t="s">
        <v>53</v>
      </c>
      <c r="D442" s="227" t="s">
        <v>5846</v>
      </c>
      <c r="E442" s="227">
        <v>16.0</v>
      </c>
      <c r="F442" s="227">
        <v>49.0</v>
      </c>
      <c r="G442" s="227">
        <v>9.0</v>
      </c>
      <c r="H442" s="227">
        <v>1.0</v>
      </c>
      <c r="I442" s="227">
        <v>0.0</v>
      </c>
      <c r="J442" s="227">
        <v>0.0</v>
      </c>
      <c r="K442" s="227">
        <v>0.0</v>
      </c>
      <c r="L442" s="227">
        <v>19.0</v>
      </c>
      <c r="M442" s="227">
        <v>2.0</v>
      </c>
      <c r="N442" s="227">
        <v>0.0</v>
      </c>
      <c r="O442" s="227">
        <v>0.0</v>
      </c>
      <c r="P442" s="227">
        <v>1.0</v>
      </c>
      <c r="Q442" s="227">
        <v>5.3</v>
      </c>
      <c r="R442" s="227">
        <v>85.5</v>
      </c>
      <c r="S442" s="227" t="s">
        <v>4631</v>
      </c>
      <c r="T442" s="227"/>
      <c r="U442" s="3" t="str">
        <f t="shared" si="2"/>
        <v>#REF!</v>
      </c>
      <c r="V442" s="227"/>
      <c r="W442" s="227"/>
      <c r="X442" s="227"/>
      <c r="Y442" s="227"/>
      <c r="Z442" s="227"/>
    </row>
    <row r="443" ht="12.0" customHeight="1">
      <c r="A443" s="227">
        <v>132.0</v>
      </c>
      <c r="B443" s="227" t="s">
        <v>5540</v>
      </c>
      <c r="C443" s="227" t="s">
        <v>36</v>
      </c>
      <c r="D443" s="227" t="s">
        <v>5846</v>
      </c>
      <c r="E443" s="227">
        <v>14.0</v>
      </c>
      <c r="F443" s="227">
        <v>44.0</v>
      </c>
      <c r="G443" s="227">
        <v>8.0</v>
      </c>
      <c r="H443" s="227">
        <v>2.5</v>
      </c>
      <c r="I443" s="227">
        <v>0.0</v>
      </c>
      <c r="J443" s="227">
        <v>0.0</v>
      </c>
      <c r="K443" s="227">
        <v>0.0</v>
      </c>
      <c r="L443" s="227">
        <v>11.0</v>
      </c>
      <c r="M443" s="227">
        <v>5.0</v>
      </c>
      <c r="N443" s="227">
        <v>1.0</v>
      </c>
      <c r="O443" s="227">
        <v>0.0</v>
      </c>
      <c r="P443" s="227">
        <v>1.0</v>
      </c>
      <c r="Q443" s="227">
        <v>6.1</v>
      </c>
      <c r="R443" s="227">
        <v>85.5</v>
      </c>
      <c r="S443" s="227" t="s">
        <v>4631</v>
      </c>
      <c r="T443" s="227"/>
      <c r="U443" s="3" t="str">
        <f t="shared" si="2"/>
        <v>#REF!</v>
      </c>
      <c r="V443" s="227"/>
      <c r="W443" s="227"/>
      <c r="X443" s="227"/>
      <c r="Y443" s="227"/>
      <c r="Z443" s="227"/>
    </row>
    <row r="444" ht="12.0" customHeight="1">
      <c r="A444" s="227">
        <v>132.0</v>
      </c>
      <c r="B444" s="227" t="s">
        <v>5692</v>
      </c>
      <c r="C444" s="227" t="s">
        <v>102</v>
      </c>
      <c r="D444" s="227" t="s">
        <v>5848</v>
      </c>
      <c r="E444" s="227">
        <v>16.0</v>
      </c>
      <c r="F444" s="227">
        <v>55.0</v>
      </c>
      <c r="G444" s="227">
        <v>13.0</v>
      </c>
      <c r="H444" s="227">
        <v>1.0</v>
      </c>
      <c r="I444" s="227">
        <v>0.0</v>
      </c>
      <c r="J444" s="227">
        <v>0.0</v>
      </c>
      <c r="K444" s="227">
        <v>2.0</v>
      </c>
      <c r="L444" s="227">
        <v>6.0</v>
      </c>
      <c r="M444" s="227">
        <v>3.0</v>
      </c>
      <c r="N444" s="227">
        <v>1.0</v>
      </c>
      <c r="O444" s="227">
        <v>1.0</v>
      </c>
      <c r="P444" s="227">
        <v>0.0</v>
      </c>
      <c r="Q444" s="227">
        <v>5.3</v>
      </c>
      <c r="R444" s="227">
        <v>85.5</v>
      </c>
      <c r="S444" s="227" t="s">
        <v>4631</v>
      </c>
      <c r="T444" s="227"/>
      <c r="U444" s="3" t="str">
        <f t="shared" si="2"/>
        <v>#REF!</v>
      </c>
      <c r="V444" s="227"/>
      <c r="W444" s="227"/>
      <c r="X444" s="227"/>
      <c r="Y444" s="227"/>
      <c r="Z444" s="227"/>
    </row>
    <row r="445" ht="12.0" customHeight="1">
      <c r="A445" s="227">
        <v>132.0</v>
      </c>
      <c r="B445" s="227" t="s">
        <v>5494</v>
      </c>
      <c r="C445" s="227" t="s">
        <v>53</v>
      </c>
      <c r="D445" s="227" t="s">
        <v>5848</v>
      </c>
      <c r="E445" s="227">
        <v>16.0</v>
      </c>
      <c r="F445" s="227">
        <v>61.0</v>
      </c>
      <c r="G445" s="227">
        <v>29.0</v>
      </c>
      <c r="H445" s="227">
        <v>0.0</v>
      </c>
      <c r="I445" s="227">
        <v>0.0</v>
      </c>
      <c r="J445" s="227">
        <v>0.0</v>
      </c>
      <c r="K445" s="227">
        <v>1.0</v>
      </c>
      <c r="L445" s="227">
        <v>3.0</v>
      </c>
      <c r="M445" s="227">
        <v>2.0</v>
      </c>
      <c r="N445" s="227">
        <v>0.0</v>
      </c>
      <c r="O445" s="227">
        <v>0.0</v>
      </c>
      <c r="P445" s="227">
        <v>0.0</v>
      </c>
      <c r="Q445" s="227">
        <v>5.3</v>
      </c>
      <c r="R445" s="227">
        <v>85.5</v>
      </c>
      <c r="S445" s="227" t="s">
        <v>4631</v>
      </c>
      <c r="T445" s="227"/>
      <c r="U445" s="3" t="str">
        <f t="shared" si="2"/>
        <v>#REF!</v>
      </c>
      <c r="V445" s="227"/>
      <c r="W445" s="227"/>
      <c r="X445" s="227"/>
      <c r="Y445" s="227"/>
      <c r="Z445" s="227"/>
    </row>
    <row r="446" ht="12.0" customHeight="1">
      <c r="A446" s="227">
        <v>136.0</v>
      </c>
      <c r="B446" s="227" t="s">
        <v>5910</v>
      </c>
      <c r="C446" s="227" t="s">
        <v>111</v>
      </c>
      <c r="D446" s="227" t="s">
        <v>5845</v>
      </c>
      <c r="E446" s="227">
        <v>12.0</v>
      </c>
      <c r="F446" s="227">
        <v>52.0</v>
      </c>
      <c r="G446" s="227">
        <v>26.0</v>
      </c>
      <c r="H446" s="227">
        <v>5.0</v>
      </c>
      <c r="I446" s="227">
        <v>1.0</v>
      </c>
      <c r="J446" s="227">
        <v>12.0</v>
      </c>
      <c r="K446" s="227">
        <v>3.0</v>
      </c>
      <c r="L446" s="227">
        <v>3.0</v>
      </c>
      <c r="M446" s="227">
        <v>0.0</v>
      </c>
      <c r="N446" s="227">
        <v>0.0</v>
      </c>
      <c r="O446" s="227">
        <v>2.0</v>
      </c>
      <c r="P446" s="227">
        <v>0.0</v>
      </c>
      <c r="Q446" s="227">
        <v>7.1</v>
      </c>
      <c r="R446" s="227">
        <v>85.2</v>
      </c>
      <c r="S446" s="227" t="s">
        <v>4630</v>
      </c>
      <c r="T446" s="227"/>
      <c r="U446" s="3" t="str">
        <f t="shared" si="2"/>
        <v>#REF!</v>
      </c>
      <c r="V446" s="227"/>
      <c r="W446" s="227"/>
      <c r="X446" s="227"/>
      <c r="Y446" s="227"/>
      <c r="Z446" s="227"/>
    </row>
    <row r="447" ht="12.0" customHeight="1">
      <c r="A447" s="227">
        <v>137.0</v>
      </c>
      <c r="B447" s="227" t="s">
        <v>5070</v>
      </c>
      <c r="C447" s="227" t="s">
        <v>47</v>
      </c>
      <c r="D447" s="227" t="s">
        <v>5845</v>
      </c>
      <c r="E447" s="227">
        <v>11.0</v>
      </c>
      <c r="F447" s="227">
        <v>62.0</v>
      </c>
      <c r="G447" s="227">
        <v>15.0</v>
      </c>
      <c r="H447" s="227">
        <v>3.0</v>
      </c>
      <c r="I447" s="227">
        <v>0.0</v>
      </c>
      <c r="J447" s="227">
        <v>0.0</v>
      </c>
      <c r="K447" s="227">
        <v>0.0</v>
      </c>
      <c r="L447" s="227">
        <v>3.0</v>
      </c>
      <c r="M447" s="227">
        <v>1.0</v>
      </c>
      <c r="N447" s="227">
        <v>0.0</v>
      </c>
      <c r="O447" s="227">
        <v>2.0</v>
      </c>
      <c r="P447" s="227">
        <v>0.0</v>
      </c>
      <c r="Q447" s="227">
        <v>7.7</v>
      </c>
      <c r="R447" s="227">
        <v>84.5</v>
      </c>
      <c r="S447" s="227" t="s">
        <v>4630</v>
      </c>
      <c r="T447" s="227"/>
      <c r="U447" s="3" t="str">
        <f t="shared" si="2"/>
        <v>#REF!</v>
      </c>
      <c r="V447" s="227"/>
      <c r="W447" s="227"/>
      <c r="X447" s="227"/>
      <c r="Y447" s="227"/>
      <c r="Z447" s="227"/>
    </row>
    <row r="448" ht="12.0" customHeight="1">
      <c r="A448" s="227">
        <v>138.0</v>
      </c>
      <c r="B448" s="227" t="s">
        <v>5911</v>
      </c>
      <c r="C448" s="227" t="s">
        <v>31</v>
      </c>
      <c r="D448" s="227" t="s">
        <v>5850</v>
      </c>
      <c r="E448" s="227">
        <v>16.0</v>
      </c>
      <c r="F448" s="227">
        <v>29.0</v>
      </c>
      <c r="G448" s="227">
        <v>14.0</v>
      </c>
      <c r="H448" s="227">
        <v>9.0</v>
      </c>
      <c r="I448" s="227">
        <v>6.5</v>
      </c>
      <c r="J448" s="227">
        <v>43.5</v>
      </c>
      <c r="K448" s="227">
        <v>22.0</v>
      </c>
      <c r="L448" s="227">
        <v>0.0</v>
      </c>
      <c r="M448" s="227">
        <v>0.0</v>
      </c>
      <c r="N448" s="227">
        <v>0.0</v>
      </c>
      <c r="O448" s="227">
        <v>0.0</v>
      </c>
      <c r="P448" s="227">
        <v>0.0</v>
      </c>
      <c r="Q448" s="227">
        <v>5.3</v>
      </c>
      <c r="R448" s="227">
        <v>84.35</v>
      </c>
      <c r="S448" s="227" t="s">
        <v>4632</v>
      </c>
      <c r="T448" s="227"/>
      <c r="U448" s="3" t="str">
        <f t="shared" si="2"/>
        <v>#REF!</v>
      </c>
      <c r="V448" s="227"/>
      <c r="W448" s="227"/>
      <c r="X448" s="227"/>
      <c r="Y448" s="227"/>
      <c r="Z448" s="227"/>
    </row>
    <row r="449" ht="12.0" customHeight="1">
      <c r="A449" s="227">
        <v>139.0</v>
      </c>
      <c r="B449" s="227" t="s">
        <v>5208</v>
      </c>
      <c r="C449" s="227" t="s">
        <v>102</v>
      </c>
      <c r="D449" s="227" t="s">
        <v>5847</v>
      </c>
      <c r="E449" s="227">
        <v>14.0</v>
      </c>
      <c r="F449" s="227">
        <v>38.0</v>
      </c>
      <c r="G449" s="227">
        <v>13.0</v>
      </c>
      <c r="H449" s="227">
        <v>4.5</v>
      </c>
      <c r="I449" s="227">
        <v>5.5</v>
      </c>
      <c r="J449" s="227">
        <v>32.0</v>
      </c>
      <c r="K449" s="227">
        <v>17.0</v>
      </c>
      <c r="L449" s="227">
        <v>4.0</v>
      </c>
      <c r="M449" s="227">
        <v>0.0</v>
      </c>
      <c r="N449" s="227">
        <v>0.0</v>
      </c>
      <c r="O449" s="227">
        <v>0.0</v>
      </c>
      <c r="P449" s="227">
        <v>0.0</v>
      </c>
      <c r="Q449" s="227">
        <v>6.0</v>
      </c>
      <c r="R449" s="227">
        <v>84.2</v>
      </c>
      <c r="S449" s="227" t="s">
        <v>4632</v>
      </c>
      <c r="T449" s="227"/>
      <c r="U449" s="3" t="str">
        <f t="shared" si="2"/>
        <v>#REF!</v>
      </c>
      <c r="V449" s="227"/>
      <c r="W449" s="227"/>
      <c r="X449" s="227"/>
      <c r="Y449" s="227"/>
      <c r="Z449" s="227"/>
    </row>
    <row r="450" ht="12.0" customHeight="1">
      <c r="A450" s="227">
        <v>140.0</v>
      </c>
      <c r="B450" s="227" t="s">
        <v>5617</v>
      </c>
      <c r="C450" s="227" t="s">
        <v>27</v>
      </c>
      <c r="D450" s="227" t="s">
        <v>5846</v>
      </c>
      <c r="E450" s="227">
        <v>14.0</v>
      </c>
      <c r="F450" s="227">
        <v>59.0</v>
      </c>
      <c r="G450" s="227">
        <v>8.0</v>
      </c>
      <c r="H450" s="227">
        <v>0.0</v>
      </c>
      <c r="I450" s="227">
        <v>0.0</v>
      </c>
      <c r="J450" s="227">
        <v>0.0</v>
      </c>
      <c r="K450" s="227">
        <v>0.0</v>
      </c>
      <c r="L450" s="227">
        <v>12.0</v>
      </c>
      <c r="M450" s="227">
        <v>2.0</v>
      </c>
      <c r="N450" s="227">
        <v>0.0</v>
      </c>
      <c r="O450" s="227">
        <v>1.0</v>
      </c>
      <c r="P450" s="227">
        <v>0.0</v>
      </c>
      <c r="Q450" s="227">
        <v>6.0</v>
      </c>
      <c r="R450" s="227">
        <v>84.0</v>
      </c>
      <c r="S450" s="227" t="s">
        <v>4631</v>
      </c>
      <c r="T450" s="227"/>
      <c r="U450" s="3" t="str">
        <f t="shared" si="2"/>
        <v>#REF!</v>
      </c>
      <c r="V450" s="227"/>
      <c r="W450" s="227"/>
      <c r="X450" s="227"/>
      <c r="Y450" s="227"/>
      <c r="Z450" s="227"/>
    </row>
    <row r="451" ht="12.0" customHeight="1">
      <c r="A451" s="227">
        <v>140.0</v>
      </c>
      <c r="B451" s="227" t="s">
        <v>5467</v>
      </c>
      <c r="C451" s="227" t="s">
        <v>102</v>
      </c>
      <c r="D451" s="227" t="s">
        <v>5846</v>
      </c>
      <c r="E451" s="227">
        <v>16.0</v>
      </c>
      <c r="F451" s="227">
        <v>57.0</v>
      </c>
      <c r="G451" s="227">
        <v>6.0</v>
      </c>
      <c r="H451" s="227">
        <v>1.0</v>
      </c>
      <c r="I451" s="227">
        <v>0.0</v>
      </c>
      <c r="J451" s="227">
        <v>0.0</v>
      </c>
      <c r="K451" s="227">
        <v>0.0</v>
      </c>
      <c r="L451" s="227">
        <v>11.0</v>
      </c>
      <c r="M451" s="227">
        <v>2.0</v>
      </c>
      <c r="N451" s="227">
        <v>1.0</v>
      </c>
      <c r="O451" s="227">
        <v>1.0</v>
      </c>
      <c r="P451" s="227">
        <v>0.0</v>
      </c>
      <c r="Q451" s="227">
        <v>5.2</v>
      </c>
      <c r="R451" s="227">
        <v>84.0</v>
      </c>
      <c r="S451" s="227" t="s">
        <v>4631</v>
      </c>
      <c r="T451" s="227"/>
      <c r="U451" s="3" t="str">
        <f t="shared" si="2"/>
        <v>#REF!</v>
      </c>
      <c r="V451" s="227"/>
      <c r="W451" s="227"/>
      <c r="X451" s="227"/>
      <c r="Y451" s="227"/>
      <c r="Z451" s="227"/>
    </row>
    <row r="452" ht="12.0" customHeight="1">
      <c r="A452" s="227">
        <v>142.0</v>
      </c>
      <c r="B452" s="227" t="s">
        <v>5334</v>
      </c>
      <c r="C452" s="227" t="s">
        <v>99</v>
      </c>
      <c r="D452" s="227" t="s">
        <v>5850</v>
      </c>
      <c r="E452" s="227">
        <v>16.0</v>
      </c>
      <c r="F452" s="227">
        <v>28.0</v>
      </c>
      <c r="G452" s="227">
        <v>5.0</v>
      </c>
      <c r="H452" s="227">
        <v>11.5</v>
      </c>
      <c r="I452" s="227">
        <v>6.5</v>
      </c>
      <c r="J452" s="227">
        <v>39.5</v>
      </c>
      <c r="K452" s="227">
        <v>18.0</v>
      </c>
      <c r="L452" s="227">
        <v>4.0</v>
      </c>
      <c r="M452" s="227">
        <v>0.0</v>
      </c>
      <c r="N452" s="227">
        <v>0.0</v>
      </c>
      <c r="O452" s="227">
        <v>1.0</v>
      </c>
      <c r="P452" s="227">
        <v>0.0</v>
      </c>
      <c r="Q452" s="227">
        <v>5.2</v>
      </c>
      <c r="R452" s="227">
        <v>83.95</v>
      </c>
      <c r="S452" s="227" t="s">
        <v>4632</v>
      </c>
      <c r="T452" s="227"/>
      <c r="U452" s="3" t="str">
        <f t="shared" si="2"/>
        <v>#REF!</v>
      </c>
      <c r="V452" s="227"/>
      <c r="W452" s="227"/>
      <c r="X452" s="227"/>
      <c r="Y452" s="227"/>
      <c r="Z452" s="227"/>
    </row>
    <row r="453" ht="12.0" customHeight="1">
      <c r="A453" s="227">
        <v>143.0</v>
      </c>
      <c r="B453" s="227" t="s">
        <v>5912</v>
      </c>
      <c r="C453" s="227" t="s">
        <v>117</v>
      </c>
      <c r="D453" s="227" t="s">
        <v>5848</v>
      </c>
      <c r="E453" s="227">
        <v>15.0</v>
      </c>
      <c r="F453" s="227">
        <v>49.0</v>
      </c>
      <c r="G453" s="227">
        <v>28.0</v>
      </c>
      <c r="H453" s="227">
        <v>2.5</v>
      </c>
      <c r="I453" s="227">
        <v>1.0</v>
      </c>
      <c r="J453" s="227">
        <v>2.0</v>
      </c>
      <c r="K453" s="227">
        <v>5.0</v>
      </c>
      <c r="L453" s="227">
        <v>5.0</v>
      </c>
      <c r="M453" s="227">
        <v>2.0</v>
      </c>
      <c r="N453" s="227">
        <v>0.0</v>
      </c>
      <c r="O453" s="227">
        <v>0.0</v>
      </c>
      <c r="P453" s="227">
        <v>0.0</v>
      </c>
      <c r="Q453" s="227">
        <v>5.6</v>
      </c>
      <c r="R453" s="227">
        <v>83.7</v>
      </c>
      <c r="S453" s="227" t="s">
        <v>4631</v>
      </c>
      <c r="T453" s="227"/>
      <c r="U453" s="3" t="str">
        <f t="shared" si="2"/>
        <v>#REF!</v>
      </c>
      <c r="V453" s="227"/>
      <c r="W453" s="227"/>
      <c r="X453" s="227"/>
      <c r="Y453" s="227"/>
      <c r="Z453" s="227"/>
    </row>
    <row r="454" ht="12.0" customHeight="1">
      <c r="A454" s="227">
        <v>144.0</v>
      </c>
      <c r="B454" s="227" t="s">
        <v>5771</v>
      </c>
      <c r="C454" s="227" t="s">
        <v>85</v>
      </c>
      <c r="D454" s="227" t="s">
        <v>5849</v>
      </c>
      <c r="E454" s="227">
        <v>12.0</v>
      </c>
      <c r="F454" s="227">
        <v>46.0</v>
      </c>
      <c r="G454" s="227">
        <v>34.0</v>
      </c>
      <c r="H454" s="227">
        <v>3.5</v>
      </c>
      <c r="I454" s="227">
        <v>0.0</v>
      </c>
      <c r="J454" s="227">
        <v>0.0</v>
      </c>
      <c r="K454" s="227">
        <v>0.0</v>
      </c>
      <c r="L454" s="227">
        <v>8.0</v>
      </c>
      <c r="M454" s="227">
        <v>2.0</v>
      </c>
      <c r="N454" s="227">
        <v>1.0</v>
      </c>
      <c r="O454" s="227">
        <v>0.0</v>
      </c>
      <c r="P454" s="227">
        <v>0.0</v>
      </c>
      <c r="Q454" s="227">
        <v>7.0</v>
      </c>
      <c r="R454" s="227">
        <v>83.5</v>
      </c>
      <c r="S454" s="227" t="s">
        <v>4631</v>
      </c>
      <c r="T454" s="227"/>
      <c r="U454" s="3" t="str">
        <f t="shared" si="2"/>
        <v>#REF!</v>
      </c>
      <c r="V454" s="227"/>
      <c r="W454" s="227"/>
      <c r="X454" s="227"/>
      <c r="Y454" s="227"/>
      <c r="Z454" s="227"/>
    </row>
    <row r="455" ht="12.0" customHeight="1">
      <c r="A455" s="227">
        <v>145.0</v>
      </c>
      <c r="B455" s="227" t="s">
        <v>5177</v>
      </c>
      <c r="C455" s="227" t="s">
        <v>123</v>
      </c>
      <c r="D455" s="227" t="s">
        <v>5847</v>
      </c>
      <c r="E455" s="227">
        <v>16.0</v>
      </c>
      <c r="F455" s="227">
        <v>31.0</v>
      </c>
      <c r="G455" s="227">
        <v>17.0</v>
      </c>
      <c r="H455" s="227">
        <v>8.0</v>
      </c>
      <c r="I455" s="227">
        <v>6.0</v>
      </c>
      <c r="J455" s="227">
        <v>56.0</v>
      </c>
      <c r="K455" s="227">
        <v>12.0</v>
      </c>
      <c r="L455" s="227">
        <v>3.0</v>
      </c>
      <c r="M455" s="227">
        <v>0.0</v>
      </c>
      <c r="N455" s="227">
        <v>1.0</v>
      </c>
      <c r="O455" s="227">
        <v>0.0</v>
      </c>
      <c r="P455" s="227">
        <v>0.0</v>
      </c>
      <c r="Q455" s="227">
        <v>5.2</v>
      </c>
      <c r="R455" s="227">
        <v>83.1</v>
      </c>
      <c r="S455" s="227" t="s">
        <v>4632</v>
      </c>
      <c r="T455" s="227"/>
      <c r="U455" s="3" t="str">
        <f t="shared" si="2"/>
        <v>#REF!</v>
      </c>
      <c r="V455" s="227"/>
      <c r="W455" s="227"/>
      <c r="X455" s="227"/>
      <c r="Y455" s="227"/>
      <c r="Z455" s="227"/>
    </row>
    <row r="456" ht="12.0" customHeight="1">
      <c r="A456" s="227">
        <v>146.0</v>
      </c>
      <c r="B456" s="227" t="s">
        <v>5740</v>
      </c>
      <c r="C456" s="227" t="s">
        <v>50</v>
      </c>
      <c r="D456" s="227" t="s">
        <v>5846</v>
      </c>
      <c r="E456" s="227">
        <v>15.0</v>
      </c>
      <c r="F456" s="227">
        <v>56.0</v>
      </c>
      <c r="G456" s="227">
        <v>8.0</v>
      </c>
      <c r="H456" s="227">
        <v>1.0</v>
      </c>
      <c r="I456" s="227">
        <v>0.0</v>
      </c>
      <c r="J456" s="227">
        <v>0.0</v>
      </c>
      <c r="K456" s="227">
        <v>0.0</v>
      </c>
      <c r="L456" s="227">
        <v>16.0</v>
      </c>
      <c r="M456" s="227">
        <v>2.0</v>
      </c>
      <c r="N456" s="227">
        <v>0.0</v>
      </c>
      <c r="O456" s="227">
        <v>0.0</v>
      </c>
      <c r="P456" s="227">
        <v>0.0</v>
      </c>
      <c r="Q456" s="227">
        <v>5.5</v>
      </c>
      <c r="R456" s="227">
        <v>83.0</v>
      </c>
      <c r="S456" s="227" t="s">
        <v>4631</v>
      </c>
      <c r="T456" s="227"/>
      <c r="U456" s="3" t="str">
        <f t="shared" si="2"/>
        <v>#REF!</v>
      </c>
      <c r="V456" s="227"/>
      <c r="W456" s="227"/>
      <c r="X456" s="227"/>
      <c r="Y456" s="227"/>
      <c r="Z456" s="227"/>
    </row>
    <row r="457" ht="12.0" customHeight="1">
      <c r="A457" s="227">
        <v>146.0</v>
      </c>
      <c r="B457" s="227" t="s">
        <v>5166</v>
      </c>
      <c r="C457" s="227" t="s">
        <v>140</v>
      </c>
      <c r="D457" s="227" t="s">
        <v>5847</v>
      </c>
      <c r="E457" s="227">
        <v>16.0</v>
      </c>
      <c r="F457" s="227">
        <v>23.0</v>
      </c>
      <c r="G457" s="227">
        <v>22.0</v>
      </c>
      <c r="H457" s="227">
        <v>9.5</v>
      </c>
      <c r="I457" s="227">
        <v>7.0</v>
      </c>
      <c r="J457" s="227">
        <v>45.0</v>
      </c>
      <c r="K457" s="227">
        <v>14.0</v>
      </c>
      <c r="L457" s="227">
        <v>1.0</v>
      </c>
      <c r="M457" s="227">
        <v>0.0</v>
      </c>
      <c r="N457" s="227">
        <v>0.0</v>
      </c>
      <c r="O457" s="227">
        <v>2.0</v>
      </c>
      <c r="P457" s="227">
        <v>0.0</v>
      </c>
      <c r="Q457" s="227">
        <v>5.2</v>
      </c>
      <c r="R457" s="227">
        <v>83.0</v>
      </c>
      <c r="S457" s="227" t="s">
        <v>4632</v>
      </c>
      <c r="T457" s="227"/>
      <c r="U457" s="3" t="str">
        <f t="shared" si="2"/>
        <v>#REF!</v>
      </c>
      <c r="V457" s="227"/>
      <c r="W457" s="227"/>
      <c r="X457" s="227"/>
      <c r="Y457" s="227"/>
      <c r="Z457" s="227"/>
    </row>
    <row r="458" ht="12.0" customHeight="1">
      <c r="A458" s="227">
        <v>148.0</v>
      </c>
      <c r="B458" s="227" t="s">
        <v>5243</v>
      </c>
      <c r="C458" s="227" t="s">
        <v>70</v>
      </c>
      <c r="D458" s="227" t="s">
        <v>5847</v>
      </c>
      <c r="E458" s="227">
        <v>16.0</v>
      </c>
      <c r="F458" s="227">
        <v>23.0</v>
      </c>
      <c r="G458" s="227">
        <v>13.0</v>
      </c>
      <c r="H458" s="227">
        <v>11.0</v>
      </c>
      <c r="I458" s="227">
        <v>8.0</v>
      </c>
      <c r="J458" s="227">
        <v>44.0</v>
      </c>
      <c r="K458" s="227">
        <v>18.0</v>
      </c>
      <c r="L458" s="227">
        <v>1.0</v>
      </c>
      <c r="M458" s="227">
        <v>0.0</v>
      </c>
      <c r="N458" s="227">
        <v>0.0</v>
      </c>
      <c r="O458" s="227">
        <v>1.0</v>
      </c>
      <c r="P458" s="227">
        <v>0.0</v>
      </c>
      <c r="Q458" s="227">
        <v>5.2</v>
      </c>
      <c r="R458" s="227">
        <v>82.9</v>
      </c>
      <c r="S458" s="227" t="s">
        <v>4632</v>
      </c>
      <c r="T458" s="227"/>
      <c r="U458" s="3" t="str">
        <f t="shared" si="2"/>
        <v>#REF!</v>
      </c>
      <c r="V458" s="227"/>
      <c r="W458" s="227"/>
      <c r="X458" s="227"/>
      <c r="Y458" s="227"/>
      <c r="Z458" s="227"/>
    </row>
    <row r="459" ht="12.0" customHeight="1">
      <c r="A459" s="227">
        <v>149.0</v>
      </c>
      <c r="B459" s="227" t="s">
        <v>5379</v>
      </c>
      <c r="C459" s="227" t="s">
        <v>114</v>
      </c>
      <c r="D459" s="227" t="s">
        <v>5847</v>
      </c>
      <c r="E459" s="227">
        <v>15.0</v>
      </c>
      <c r="F459" s="227">
        <v>33.0</v>
      </c>
      <c r="G459" s="227">
        <v>26.0</v>
      </c>
      <c r="H459" s="227">
        <v>9.0</v>
      </c>
      <c r="I459" s="227">
        <v>4.5</v>
      </c>
      <c r="J459" s="227">
        <v>28.5</v>
      </c>
      <c r="K459" s="227">
        <v>10.0</v>
      </c>
      <c r="L459" s="227">
        <v>3.0</v>
      </c>
      <c r="M459" s="227">
        <v>0.0</v>
      </c>
      <c r="N459" s="227">
        <v>1.0</v>
      </c>
      <c r="O459" s="227">
        <v>0.0</v>
      </c>
      <c r="P459" s="227">
        <v>0.0</v>
      </c>
      <c r="Q459" s="227">
        <v>5.5</v>
      </c>
      <c r="R459" s="227">
        <v>82.85</v>
      </c>
      <c r="S459" s="227" t="s">
        <v>4632</v>
      </c>
      <c r="T459" s="227"/>
      <c r="U459" s="3" t="str">
        <f t="shared" si="2"/>
        <v>#REF!</v>
      </c>
      <c r="V459" s="227"/>
      <c r="W459" s="227"/>
      <c r="X459" s="227"/>
      <c r="Y459" s="227"/>
      <c r="Z459" s="227"/>
    </row>
    <row r="460" ht="12.0" customHeight="1">
      <c r="A460" s="227">
        <v>150.0</v>
      </c>
      <c r="B460" s="227" t="s">
        <v>5751</v>
      </c>
      <c r="C460" s="227" t="s">
        <v>90</v>
      </c>
      <c r="D460" s="227" t="s">
        <v>5849</v>
      </c>
      <c r="E460" s="227">
        <v>16.0</v>
      </c>
      <c r="F460" s="227">
        <v>55.0</v>
      </c>
      <c r="G460" s="227">
        <v>23.0</v>
      </c>
      <c r="H460" s="227">
        <v>0.0</v>
      </c>
      <c r="I460" s="227">
        <v>0.0</v>
      </c>
      <c r="J460" s="227">
        <v>0.0</v>
      </c>
      <c r="K460" s="227">
        <v>1.0</v>
      </c>
      <c r="L460" s="227">
        <v>9.0</v>
      </c>
      <c r="M460" s="227">
        <v>1.0</v>
      </c>
      <c r="N460" s="227">
        <v>0.0</v>
      </c>
      <c r="O460" s="227">
        <v>1.0</v>
      </c>
      <c r="P460" s="227">
        <v>0.0</v>
      </c>
      <c r="Q460" s="227">
        <v>5.2</v>
      </c>
      <c r="R460" s="227">
        <v>82.5</v>
      </c>
      <c r="S460" s="227" t="s">
        <v>4631</v>
      </c>
      <c r="T460" s="227"/>
      <c r="U460" s="3" t="str">
        <f t="shared" si="2"/>
        <v>#REF!</v>
      </c>
      <c r="V460" s="227"/>
      <c r="W460" s="227"/>
      <c r="X460" s="227"/>
      <c r="Y460" s="227"/>
      <c r="Z460" s="227"/>
    </row>
    <row r="461" ht="12.0" customHeight="1">
      <c r="A461" s="227">
        <v>151.0</v>
      </c>
      <c r="B461" s="227" t="s">
        <v>5913</v>
      </c>
      <c r="C461" s="227" t="s">
        <v>102</v>
      </c>
      <c r="D461" s="227" t="s">
        <v>5847</v>
      </c>
      <c r="E461" s="227">
        <v>16.0</v>
      </c>
      <c r="F461" s="227">
        <v>32.0</v>
      </c>
      <c r="G461" s="227">
        <v>21.0</v>
      </c>
      <c r="H461" s="227">
        <v>4.5</v>
      </c>
      <c r="I461" s="227">
        <v>3.0</v>
      </c>
      <c r="J461" s="227">
        <v>11.5</v>
      </c>
      <c r="K461" s="227">
        <v>10.0</v>
      </c>
      <c r="L461" s="227">
        <v>6.0</v>
      </c>
      <c r="M461" s="227">
        <v>0.0</v>
      </c>
      <c r="N461" s="227">
        <v>4.0</v>
      </c>
      <c r="O461" s="227">
        <v>0.0</v>
      </c>
      <c r="P461" s="227">
        <v>0.0</v>
      </c>
      <c r="Q461" s="227">
        <v>5.1</v>
      </c>
      <c r="R461" s="227">
        <v>82.15</v>
      </c>
      <c r="S461" s="227" t="s">
        <v>4632</v>
      </c>
      <c r="T461" s="227"/>
      <c r="U461" s="3" t="str">
        <f t="shared" si="2"/>
        <v>#REF!</v>
      </c>
      <c r="V461" s="227"/>
      <c r="W461" s="227"/>
      <c r="X461" s="227"/>
      <c r="Y461" s="227"/>
      <c r="Z461" s="227"/>
    </row>
    <row r="462" ht="12.0" customHeight="1">
      <c r="A462" s="227">
        <v>152.0</v>
      </c>
      <c r="B462" s="227" t="s">
        <v>5146</v>
      </c>
      <c r="C462" s="227" t="s">
        <v>66</v>
      </c>
      <c r="D462" s="227" t="s">
        <v>5850</v>
      </c>
      <c r="E462" s="227">
        <v>16.0</v>
      </c>
      <c r="F462" s="227">
        <v>27.0</v>
      </c>
      <c r="G462" s="227">
        <v>16.0</v>
      </c>
      <c r="H462" s="227">
        <v>10.0</v>
      </c>
      <c r="I462" s="227">
        <v>6.5</v>
      </c>
      <c r="J462" s="227">
        <v>41.0</v>
      </c>
      <c r="K462" s="227">
        <v>11.0</v>
      </c>
      <c r="L462" s="227">
        <v>3.0</v>
      </c>
      <c r="M462" s="227">
        <v>0.0</v>
      </c>
      <c r="N462" s="227">
        <v>1.0</v>
      </c>
      <c r="O462" s="227">
        <v>1.0</v>
      </c>
      <c r="P462" s="227">
        <v>0.0</v>
      </c>
      <c r="Q462" s="227">
        <v>5.1</v>
      </c>
      <c r="R462" s="227">
        <v>82.1</v>
      </c>
      <c r="S462" s="227" t="s">
        <v>4632</v>
      </c>
      <c r="T462" s="227"/>
      <c r="U462" s="3" t="str">
        <f t="shared" si="2"/>
        <v>#REF!</v>
      </c>
      <c r="V462" s="227"/>
      <c r="W462" s="227"/>
      <c r="X462" s="227"/>
      <c r="Y462" s="227"/>
      <c r="Z462" s="227"/>
    </row>
    <row r="463" ht="12.0" customHeight="1">
      <c r="A463" s="227">
        <v>153.0</v>
      </c>
      <c r="B463" s="227" t="s">
        <v>5773</v>
      </c>
      <c r="C463" s="227" t="s">
        <v>117</v>
      </c>
      <c r="D463" s="227" t="s">
        <v>5846</v>
      </c>
      <c r="E463" s="227">
        <v>13.0</v>
      </c>
      <c r="F463" s="227">
        <v>43.0</v>
      </c>
      <c r="G463" s="227">
        <v>10.0</v>
      </c>
      <c r="H463" s="227">
        <v>1.0</v>
      </c>
      <c r="I463" s="227">
        <v>0.0</v>
      </c>
      <c r="J463" s="227">
        <v>0.0</v>
      </c>
      <c r="K463" s="227">
        <v>0.0</v>
      </c>
      <c r="L463" s="227">
        <v>15.0</v>
      </c>
      <c r="M463" s="227">
        <v>2.0</v>
      </c>
      <c r="N463" s="227">
        <v>4.0</v>
      </c>
      <c r="O463" s="227">
        <v>0.0</v>
      </c>
      <c r="P463" s="227">
        <v>0.0</v>
      </c>
      <c r="Q463" s="227">
        <v>6.3</v>
      </c>
      <c r="R463" s="227">
        <v>82.0</v>
      </c>
      <c r="S463" s="227" t="s">
        <v>4631</v>
      </c>
      <c r="T463" s="227"/>
      <c r="U463" s="3" t="str">
        <f t="shared" si="2"/>
        <v>#REF!</v>
      </c>
      <c r="V463" s="227"/>
      <c r="W463" s="227"/>
      <c r="X463" s="227"/>
      <c r="Y463" s="227"/>
      <c r="Z463" s="227"/>
    </row>
    <row r="464" ht="12.0" customHeight="1">
      <c r="A464" s="227">
        <v>153.0</v>
      </c>
      <c r="B464" s="227" t="s">
        <v>5086</v>
      </c>
      <c r="C464" s="227" t="s">
        <v>39</v>
      </c>
      <c r="D464" s="227" t="s">
        <v>5844</v>
      </c>
      <c r="E464" s="227">
        <v>14.0</v>
      </c>
      <c r="F464" s="227">
        <v>56.0</v>
      </c>
      <c r="G464" s="227">
        <v>25.0</v>
      </c>
      <c r="H464" s="227">
        <v>7.5</v>
      </c>
      <c r="I464" s="227">
        <v>0.0</v>
      </c>
      <c r="J464" s="227">
        <v>0.0</v>
      </c>
      <c r="K464" s="227">
        <v>3.0</v>
      </c>
      <c r="L464" s="227">
        <v>3.0</v>
      </c>
      <c r="M464" s="227">
        <v>0.0</v>
      </c>
      <c r="N464" s="227">
        <v>0.0</v>
      </c>
      <c r="O464" s="227">
        <v>0.0</v>
      </c>
      <c r="P464" s="227">
        <v>0.0</v>
      </c>
      <c r="Q464" s="227">
        <v>5.9</v>
      </c>
      <c r="R464" s="227">
        <v>82.0</v>
      </c>
      <c r="S464" s="227" t="s">
        <v>4630</v>
      </c>
      <c r="T464" s="227"/>
      <c r="U464" s="3" t="str">
        <f t="shared" si="2"/>
        <v>#REF!</v>
      </c>
      <c r="V464" s="227"/>
      <c r="W464" s="227"/>
      <c r="X464" s="227"/>
      <c r="Y464" s="227"/>
      <c r="Z464" s="227"/>
    </row>
    <row r="465" ht="12.0" customHeight="1">
      <c r="A465" s="227">
        <v>155.0</v>
      </c>
      <c r="B465" s="227" t="s">
        <v>5168</v>
      </c>
      <c r="C465" s="227" t="s">
        <v>58</v>
      </c>
      <c r="D465" s="227" t="s">
        <v>5850</v>
      </c>
      <c r="E465" s="227">
        <v>15.0</v>
      </c>
      <c r="F465" s="227">
        <v>25.0</v>
      </c>
      <c r="G465" s="227">
        <v>9.0</v>
      </c>
      <c r="H465" s="227">
        <v>6.0</v>
      </c>
      <c r="I465" s="227">
        <v>6.5</v>
      </c>
      <c r="J465" s="227">
        <v>44.5</v>
      </c>
      <c r="K465" s="227">
        <v>13.0</v>
      </c>
      <c r="L465" s="227">
        <v>4.0</v>
      </c>
      <c r="M465" s="227">
        <v>0.0</v>
      </c>
      <c r="N465" s="227">
        <v>2.0</v>
      </c>
      <c r="O465" s="227">
        <v>2.0</v>
      </c>
      <c r="P465" s="227">
        <v>0.0</v>
      </c>
      <c r="Q465" s="227">
        <v>5.5</v>
      </c>
      <c r="R465" s="227">
        <v>81.95</v>
      </c>
      <c r="S465" s="227" t="s">
        <v>4632</v>
      </c>
      <c r="T465" s="227"/>
      <c r="U465" s="3" t="str">
        <f t="shared" si="2"/>
        <v>#REF!</v>
      </c>
      <c r="V465" s="227"/>
      <c r="W465" s="227"/>
      <c r="X465" s="227"/>
      <c r="Y465" s="227"/>
      <c r="Z465" s="227"/>
    </row>
    <row r="466" ht="12.0" customHeight="1">
      <c r="A466" s="227">
        <v>155.0</v>
      </c>
      <c r="B466" s="227" t="s">
        <v>5341</v>
      </c>
      <c r="C466" s="227" t="s">
        <v>117</v>
      </c>
      <c r="D466" s="227" t="s">
        <v>5847</v>
      </c>
      <c r="E466" s="227">
        <v>16.0</v>
      </c>
      <c r="F466" s="227">
        <v>27.0</v>
      </c>
      <c r="G466" s="227">
        <v>22.0</v>
      </c>
      <c r="H466" s="227">
        <v>9.5</v>
      </c>
      <c r="I466" s="227">
        <v>5.5</v>
      </c>
      <c r="J466" s="227">
        <v>34.5</v>
      </c>
      <c r="K466" s="227">
        <v>13.0</v>
      </c>
      <c r="L466" s="227">
        <v>1.0</v>
      </c>
      <c r="M466" s="227">
        <v>0.0</v>
      </c>
      <c r="N466" s="227">
        <v>2.0</v>
      </c>
      <c r="O466" s="227">
        <v>0.0</v>
      </c>
      <c r="P466" s="227">
        <v>0.0</v>
      </c>
      <c r="Q466" s="227">
        <v>5.1</v>
      </c>
      <c r="R466" s="227">
        <v>81.95</v>
      </c>
      <c r="S466" s="227" t="s">
        <v>4632</v>
      </c>
      <c r="T466" s="227"/>
      <c r="U466" s="3" t="str">
        <f t="shared" si="2"/>
        <v>#REF!</v>
      </c>
      <c r="V466" s="227"/>
      <c r="W466" s="227"/>
      <c r="X466" s="227"/>
      <c r="Y466" s="227"/>
      <c r="Z466" s="227"/>
    </row>
    <row r="467" ht="12.0" customHeight="1">
      <c r="A467" s="227">
        <v>157.0</v>
      </c>
      <c r="B467" s="227" t="s">
        <v>5253</v>
      </c>
      <c r="C467" s="227" t="s">
        <v>41</v>
      </c>
      <c r="D467" s="227" t="s">
        <v>5847</v>
      </c>
      <c r="E467" s="227">
        <v>16.0</v>
      </c>
      <c r="F467" s="227">
        <v>28.0</v>
      </c>
      <c r="G467" s="227">
        <v>24.0</v>
      </c>
      <c r="H467" s="227">
        <v>8.5</v>
      </c>
      <c r="I467" s="227">
        <v>5.5</v>
      </c>
      <c r="J467" s="227">
        <v>31.5</v>
      </c>
      <c r="K467" s="227">
        <v>16.0</v>
      </c>
      <c r="L467" s="227">
        <v>3.0</v>
      </c>
      <c r="M467" s="227">
        <v>0.0</v>
      </c>
      <c r="N467" s="227">
        <v>0.0</v>
      </c>
      <c r="O467" s="227">
        <v>0.0</v>
      </c>
      <c r="P467" s="227">
        <v>0.0</v>
      </c>
      <c r="Q467" s="227">
        <v>5.1</v>
      </c>
      <c r="R467" s="227">
        <v>81.65</v>
      </c>
      <c r="S467" s="227" t="s">
        <v>4632</v>
      </c>
      <c r="T467" s="227"/>
      <c r="U467" s="3" t="str">
        <f t="shared" si="2"/>
        <v>#REF!</v>
      </c>
      <c r="V467" s="227"/>
      <c r="W467" s="227"/>
      <c r="X467" s="227"/>
      <c r="Y467" s="227"/>
      <c r="Z467" s="227"/>
    </row>
    <row r="468" ht="12.0" customHeight="1">
      <c r="A468" s="227">
        <v>158.0</v>
      </c>
      <c r="B468" s="229" t="s">
        <v>5705</v>
      </c>
      <c r="C468" s="227" t="s">
        <v>95</v>
      </c>
      <c r="D468" s="227" t="s">
        <v>5849</v>
      </c>
      <c r="E468" s="227">
        <v>16.0</v>
      </c>
      <c r="F468" s="227">
        <v>50.0</v>
      </c>
      <c r="G468" s="227">
        <v>13.0</v>
      </c>
      <c r="H468" s="227">
        <v>6.5</v>
      </c>
      <c r="I468" s="227">
        <v>1.0</v>
      </c>
      <c r="J468" s="227">
        <v>6.0</v>
      </c>
      <c r="K468" s="227">
        <v>4.0</v>
      </c>
      <c r="L468" s="227">
        <v>6.0</v>
      </c>
      <c r="M468" s="227">
        <v>2.0</v>
      </c>
      <c r="N468" s="227">
        <v>0.0</v>
      </c>
      <c r="O468" s="227">
        <v>0.0</v>
      </c>
      <c r="P468" s="227">
        <v>0.0</v>
      </c>
      <c r="Q468" s="227">
        <v>5.1</v>
      </c>
      <c r="R468" s="227">
        <v>81.6</v>
      </c>
      <c r="S468" s="227" t="s">
        <v>4631</v>
      </c>
      <c r="T468" s="227"/>
      <c r="U468" s="3" t="str">
        <f t="shared" si="2"/>
        <v>#REF!</v>
      </c>
      <c r="V468" s="227"/>
      <c r="W468" s="227"/>
      <c r="X468" s="227"/>
      <c r="Y468" s="227"/>
      <c r="Z468" s="227"/>
    </row>
    <row r="469" ht="12.0" customHeight="1">
      <c r="A469" s="227">
        <v>159.0</v>
      </c>
      <c r="B469" s="227" t="s">
        <v>5816</v>
      </c>
      <c r="C469" s="227" t="s">
        <v>31</v>
      </c>
      <c r="D469" s="227" t="s">
        <v>5848</v>
      </c>
      <c r="E469" s="227">
        <v>16.0</v>
      </c>
      <c r="F469" s="227">
        <v>56.0</v>
      </c>
      <c r="G469" s="227">
        <v>26.0</v>
      </c>
      <c r="H469" s="227">
        <v>2.5</v>
      </c>
      <c r="I469" s="227">
        <v>0.0</v>
      </c>
      <c r="J469" s="227">
        <v>0.0</v>
      </c>
      <c r="K469" s="227">
        <v>0.0</v>
      </c>
      <c r="L469" s="227">
        <v>4.0</v>
      </c>
      <c r="M469" s="227">
        <v>2.0</v>
      </c>
      <c r="N469" s="227">
        <v>0.0</v>
      </c>
      <c r="O469" s="227">
        <v>0.0</v>
      </c>
      <c r="P469" s="227">
        <v>0.0</v>
      </c>
      <c r="Q469" s="227">
        <v>5.1</v>
      </c>
      <c r="R469" s="227">
        <v>81.5</v>
      </c>
      <c r="S469" s="227" t="s">
        <v>4631</v>
      </c>
      <c r="T469" s="227"/>
      <c r="U469" s="3" t="str">
        <f t="shared" si="2"/>
        <v>#REF!</v>
      </c>
      <c r="V469" s="227"/>
      <c r="W469" s="227"/>
      <c r="X469" s="227"/>
      <c r="Y469" s="227"/>
      <c r="Z469" s="227"/>
    </row>
    <row r="470" ht="12.0" customHeight="1">
      <c r="A470" s="227">
        <v>159.0</v>
      </c>
      <c r="B470" s="227" t="s">
        <v>5739</v>
      </c>
      <c r="C470" s="227" t="s">
        <v>90</v>
      </c>
      <c r="D470" s="227" t="s">
        <v>5846</v>
      </c>
      <c r="E470" s="227">
        <v>16.0</v>
      </c>
      <c r="F470" s="227">
        <v>51.0</v>
      </c>
      <c r="G470" s="227">
        <v>13.0</v>
      </c>
      <c r="H470" s="227">
        <v>2.0</v>
      </c>
      <c r="I470" s="227">
        <v>0.0</v>
      </c>
      <c r="J470" s="227">
        <v>0.0</v>
      </c>
      <c r="K470" s="227">
        <v>0.0</v>
      </c>
      <c r="L470" s="227">
        <v>13.0</v>
      </c>
      <c r="M470" s="227">
        <v>3.0</v>
      </c>
      <c r="N470" s="227">
        <v>0.0</v>
      </c>
      <c r="O470" s="227">
        <v>0.0</v>
      </c>
      <c r="P470" s="227">
        <v>0.0</v>
      </c>
      <c r="Q470" s="227">
        <v>5.1</v>
      </c>
      <c r="R470" s="227">
        <v>81.5</v>
      </c>
      <c r="S470" s="227" t="s">
        <v>4631</v>
      </c>
      <c r="T470" s="227"/>
      <c r="U470" s="3" t="str">
        <f t="shared" si="2"/>
        <v>#REF!</v>
      </c>
      <c r="V470" s="227"/>
      <c r="W470" s="227"/>
      <c r="X470" s="227"/>
      <c r="Y470" s="227"/>
      <c r="Z470" s="227"/>
    </row>
    <row r="471" ht="12.0" customHeight="1">
      <c r="A471" s="227">
        <v>161.0</v>
      </c>
      <c r="B471" s="227" t="s">
        <v>5576</v>
      </c>
      <c r="C471" s="227" t="s">
        <v>140</v>
      </c>
      <c r="D471" s="227" t="s">
        <v>5848</v>
      </c>
      <c r="E471" s="227">
        <v>16.0</v>
      </c>
      <c r="F471" s="227">
        <v>49.0</v>
      </c>
      <c r="G471" s="227">
        <v>39.0</v>
      </c>
      <c r="H471" s="227">
        <v>1.5</v>
      </c>
      <c r="I471" s="227">
        <v>1.0</v>
      </c>
      <c r="J471" s="227">
        <v>12.0</v>
      </c>
      <c r="K471" s="227">
        <v>1.0</v>
      </c>
      <c r="L471" s="227">
        <v>4.0</v>
      </c>
      <c r="M471" s="227">
        <v>1.0</v>
      </c>
      <c r="N471" s="227">
        <v>0.0</v>
      </c>
      <c r="O471" s="227">
        <v>0.0</v>
      </c>
      <c r="P471" s="227">
        <v>0.0</v>
      </c>
      <c r="Q471" s="227">
        <v>5.1</v>
      </c>
      <c r="R471" s="227">
        <v>81.2</v>
      </c>
      <c r="S471" s="227" t="s">
        <v>4631</v>
      </c>
      <c r="T471" s="227"/>
      <c r="U471" s="3" t="str">
        <f t="shared" si="2"/>
        <v>#REF!</v>
      </c>
      <c r="V471" s="227"/>
      <c r="W471" s="227"/>
      <c r="X471" s="227"/>
      <c r="Y471" s="227"/>
      <c r="Z471" s="227"/>
    </row>
    <row r="472" ht="12.0" customHeight="1">
      <c r="A472" s="227">
        <v>162.0</v>
      </c>
      <c r="B472" s="227" t="s">
        <v>5763</v>
      </c>
      <c r="C472" s="227" t="s">
        <v>58</v>
      </c>
      <c r="D472" s="227" t="s">
        <v>5848</v>
      </c>
      <c r="E472" s="227">
        <v>14.0</v>
      </c>
      <c r="F472" s="227">
        <v>55.0</v>
      </c>
      <c r="G472" s="227">
        <v>10.0</v>
      </c>
      <c r="H472" s="227">
        <v>1.0</v>
      </c>
      <c r="I472" s="227">
        <v>0.0</v>
      </c>
      <c r="J472" s="227">
        <v>0.0</v>
      </c>
      <c r="K472" s="227">
        <v>0.0</v>
      </c>
      <c r="L472" s="227">
        <v>5.0</v>
      </c>
      <c r="M472" s="227">
        <v>2.0</v>
      </c>
      <c r="N472" s="227">
        <v>0.0</v>
      </c>
      <c r="O472" s="227">
        <v>1.0</v>
      </c>
      <c r="P472" s="227">
        <v>1.0</v>
      </c>
      <c r="Q472" s="227">
        <v>5.8</v>
      </c>
      <c r="R472" s="227">
        <v>81.0</v>
      </c>
      <c r="S472" s="227" t="s">
        <v>4631</v>
      </c>
      <c r="T472" s="227"/>
      <c r="U472" s="3" t="str">
        <f t="shared" si="2"/>
        <v>#REF!</v>
      </c>
      <c r="V472" s="227"/>
      <c r="W472" s="227"/>
      <c r="X472" s="227"/>
      <c r="Y472" s="227"/>
      <c r="Z472" s="227"/>
    </row>
    <row r="473" ht="12.0" customHeight="1">
      <c r="A473" s="227">
        <v>163.0</v>
      </c>
      <c r="B473" s="227" t="s">
        <v>5165</v>
      </c>
      <c r="C473" s="227" t="s">
        <v>27</v>
      </c>
      <c r="D473" s="227" t="s">
        <v>5847</v>
      </c>
      <c r="E473" s="227">
        <v>15.0</v>
      </c>
      <c r="F473" s="227">
        <v>31.0</v>
      </c>
      <c r="G473" s="227">
        <v>12.0</v>
      </c>
      <c r="H473" s="227">
        <v>8.0</v>
      </c>
      <c r="I473" s="227">
        <v>5.0</v>
      </c>
      <c r="J473" s="227">
        <v>38.0</v>
      </c>
      <c r="K473" s="227">
        <v>17.0</v>
      </c>
      <c r="L473" s="227">
        <v>5.0</v>
      </c>
      <c r="M473" s="227">
        <v>0.0</v>
      </c>
      <c r="N473" s="227">
        <v>0.0</v>
      </c>
      <c r="O473" s="227">
        <v>0.0</v>
      </c>
      <c r="P473" s="227">
        <v>0.0</v>
      </c>
      <c r="Q473" s="227">
        <v>5.4</v>
      </c>
      <c r="R473" s="227">
        <v>80.8</v>
      </c>
      <c r="S473" s="227" t="s">
        <v>4632</v>
      </c>
      <c r="T473" s="227"/>
      <c r="U473" s="3" t="str">
        <f t="shared" si="2"/>
        <v>#REF!</v>
      </c>
      <c r="V473" s="227"/>
      <c r="W473" s="227"/>
      <c r="X473" s="227"/>
      <c r="Y473" s="227"/>
      <c r="Z473" s="227"/>
    </row>
    <row r="474" ht="12.0" customHeight="1">
      <c r="A474" s="227">
        <v>164.0</v>
      </c>
      <c r="B474" s="227" t="s">
        <v>5065</v>
      </c>
      <c r="C474" s="227" t="s">
        <v>44</v>
      </c>
      <c r="D474" s="227" t="s">
        <v>5844</v>
      </c>
      <c r="E474" s="227">
        <v>16.0</v>
      </c>
      <c r="F474" s="227">
        <v>50.0</v>
      </c>
      <c r="G474" s="227">
        <v>33.0</v>
      </c>
      <c r="H474" s="227">
        <v>1.0</v>
      </c>
      <c r="I474" s="227">
        <v>0.0</v>
      </c>
      <c r="J474" s="227">
        <v>0.0</v>
      </c>
      <c r="K474" s="227">
        <v>0.0</v>
      </c>
      <c r="L474" s="227">
        <v>7.0</v>
      </c>
      <c r="M474" s="227">
        <v>1.0</v>
      </c>
      <c r="N474" s="227">
        <v>0.0</v>
      </c>
      <c r="O474" s="227">
        <v>1.0</v>
      </c>
      <c r="P474" s="227">
        <v>0.0</v>
      </c>
      <c r="Q474" s="227">
        <v>5.0</v>
      </c>
      <c r="R474" s="227">
        <v>80.5</v>
      </c>
      <c r="S474" s="227" t="s">
        <v>4630</v>
      </c>
      <c r="T474" s="227"/>
      <c r="U474" s="3" t="str">
        <f t="shared" si="2"/>
        <v>#REF!</v>
      </c>
      <c r="V474" s="227"/>
      <c r="W474" s="227"/>
      <c r="X474" s="227"/>
      <c r="Y474" s="227"/>
      <c r="Z474" s="227"/>
    </row>
    <row r="475" ht="12.0" customHeight="1">
      <c r="A475" s="227">
        <v>165.0</v>
      </c>
      <c r="B475" s="227" t="s">
        <v>4967</v>
      </c>
      <c r="C475" s="227" t="s">
        <v>81</v>
      </c>
      <c r="D475" s="227" t="s">
        <v>5845</v>
      </c>
      <c r="E475" s="227">
        <v>12.0</v>
      </c>
      <c r="F475" s="227">
        <v>54.0</v>
      </c>
      <c r="G475" s="227">
        <v>15.0</v>
      </c>
      <c r="H475" s="227">
        <v>7.0</v>
      </c>
      <c r="I475" s="227">
        <v>2.0</v>
      </c>
      <c r="J475" s="227">
        <v>8.0</v>
      </c>
      <c r="K475" s="227">
        <v>2.0</v>
      </c>
      <c r="L475" s="227">
        <v>2.0</v>
      </c>
      <c r="M475" s="227">
        <v>1.0</v>
      </c>
      <c r="N475" s="227">
        <v>0.0</v>
      </c>
      <c r="O475" s="227">
        <v>0.0</v>
      </c>
      <c r="P475" s="227">
        <v>0.0</v>
      </c>
      <c r="Q475" s="227">
        <v>6.7</v>
      </c>
      <c r="R475" s="227">
        <v>80.3</v>
      </c>
      <c r="S475" s="227" t="s">
        <v>4630</v>
      </c>
      <c r="T475" s="227"/>
      <c r="U475" s="3" t="str">
        <f t="shared" si="2"/>
        <v>#REF!</v>
      </c>
      <c r="V475" s="227"/>
      <c r="W475" s="227"/>
      <c r="X475" s="227"/>
      <c r="Y475" s="227"/>
      <c r="Z475" s="227"/>
    </row>
    <row r="476" ht="12.0" customHeight="1">
      <c r="A476" s="227">
        <v>166.0</v>
      </c>
      <c r="B476" s="227" t="s">
        <v>5505</v>
      </c>
      <c r="C476" s="227" t="s">
        <v>107</v>
      </c>
      <c r="D476" s="227" t="s">
        <v>5846</v>
      </c>
      <c r="E476" s="227">
        <v>15.0</v>
      </c>
      <c r="F476" s="227">
        <v>48.0</v>
      </c>
      <c r="G476" s="227">
        <v>14.0</v>
      </c>
      <c r="H476" s="227">
        <v>2.5</v>
      </c>
      <c r="I476" s="227">
        <v>1.0</v>
      </c>
      <c r="J476" s="227">
        <v>6.0</v>
      </c>
      <c r="K476" s="227">
        <v>1.0</v>
      </c>
      <c r="L476" s="227">
        <v>16.0</v>
      </c>
      <c r="M476" s="227">
        <v>1.0</v>
      </c>
      <c r="N476" s="227">
        <v>0.0</v>
      </c>
      <c r="O476" s="227">
        <v>0.0</v>
      </c>
      <c r="P476" s="227">
        <v>0.0</v>
      </c>
      <c r="Q476" s="227">
        <v>5.3</v>
      </c>
      <c r="R476" s="227">
        <v>80.1</v>
      </c>
      <c r="S476" s="227" t="s">
        <v>4631</v>
      </c>
      <c r="T476" s="227"/>
      <c r="U476" s="3" t="str">
        <f t="shared" si="2"/>
        <v>#REF!</v>
      </c>
      <c r="V476" s="227"/>
      <c r="W476" s="227"/>
      <c r="X476" s="227"/>
      <c r="Y476" s="227"/>
      <c r="Z476" s="227"/>
    </row>
    <row r="477" ht="12.0" customHeight="1">
      <c r="A477" s="227">
        <v>167.0</v>
      </c>
      <c r="B477" s="227" t="s">
        <v>5786</v>
      </c>
      <c r="C477" s="227" t="s">
        <v>77</v>
      </c>
      <c r="D477" s="227" t="s">
        <v>5848</v>
      </c>
      <c r="E477" s="227">
        <v>16.0</v>
      </c>
      <c r="F477" s="227">
        <v>59.0</v>
      </c>
      <c r="G477" s="227">
        <v>14.0</v>
      </c>
      <c r="H477" s="227">
        <v>2.0</v>
      </c>
      <c r="I477" s="227">
        <v>1.0</v>
      </c>
      <c r="J477" s="227">
        <v>10.0</v>
      </c>
      <c r="K477" s="227">
        <v>1.0</v>
      </c>
      <c r="L477" s="227">
        <v>5.0</v>
      </c>
      <c r="M477" s="227">
        <v>1.0</v>
      </c>
      <c r="N477" s="227">
        <v>0.0</v>
      </c>
      <c r="O477" s="227">
        <v>0.0</v>
      </c>
      <c r="P477" s="227">
        <v>0.0</v>
      </c>
      <c r="Q477" s="227">
        <v>5.0</v>
      </c>
      <c r="R477" s="227">
        <v>80.0</v>
      </c>
      <c r="S477" s="227" t="s">
        <v>4631</v>
      </c>
      <c r="T477" s="227"/>
      <c r="U477" s="3" t="str">
        <f t="shared" si="2"/>
        <v>#REF!</v>
      </c>
      <c r="V477" s="227"/>
      <c r="W477" s="227"/>
      <c r="X477" s="227"/>
      <c r="Y477" s="227"/>
      <c r="Z477" s="227"/>
    </row>
    <row r="478" ht="12.0" customHeight="1">
      <c r="A478" s="227">
        <v>167.0</v>
      </c>
      <c r="B478" s="227" t="s">
        <v>5914</v>
      </c>
      <c r="C478" s="227" t="s">
        <v>81</v>
      </c>
      <c r="D478" s="227" t="s">
        <v>5848</v>
      </c>
      <c r="E478" s="227">
        <v>16.0</v>
      </c>
      <c r="F478" s="227">
        <v>49.0</v>
      </c>
      <c r="G478" s="227">
        <v>11.0</v>
      </c>
      <c r="H478" s="227">
        <v>1.5</v>
      </c>
      <c r="I478" s="227">
        <v>0.0</v>
      </c>
      <c r="J478" s="227">
        <v>0.0</v>
      </c>
      <c r="K478" s="227">
        <v>0.0</v>
      </c>
      <c r="L478" s="227">
        <v>9.0</v>
      </c>
      <c r="M478" s="227">
        <v>1.0</v>
      </c>
      <c r="N478" s="227">
        <v>1.0</v>
      </c>
      <c r="O478" s="227">
        <v>1.0</v>
      </c>
      <c r="P478" s="227">
        <v>1.0</v>
      </c>
      <c r="Q478" s="227">
        <v>5.0</v>
      </c>
      <c r="R478" s="227">
        <v>80.0</v>
      </c>
      <c r="S478" s="227" t="s">
        <v>4631</v>
      </c>
      <c r="T478" s="227"/>
      <c r="U478" s="3" t="str">
        <f t="shared" si="2"/>
        <v>#REF!</v>
      </c>
      <c r="V478" s="227"/>
      <c r="W478" s="227"/>
      <c r="X478" s="227"/>
      <c r="Y478" s="227"/>
      <c r="Z478" s="227"/>
    </row>
    <row r="479" ht="12.0" customHeight="1">
      <c r="A479" s="227">
        <v>167.0</v>
      </c>
      <c r="B479" s="227" t="s">
        <v>4869</v>
      </c>
      <c r="C479" s="227" t="s">
        <v>36</v>
      </c>
      <c r="D479" s="227" t="s">
        <v>5844</v>
      </c>
      <c r="E479" s="227">
        <v>16.0</v>
      </c>
      <c r="F479" s="227">
        <v>38.0</v>
      </c>
      <c r="G479" s="227">
        <v>33.0</v>
      </c>
      <c r="H479" s="227">
        <v>4.0</v>
      </c>
      <c r="I479" s="227">
        <v>2.0</v>
      </c>
      <c r="J479" s="227">
        <v>15.0</v>
      </c>
      <c r="K479" s="227">
        <v>8.0</v>
      </c>
      <c r="L479" s="227">
        <v>2.0</v>
      </c>
      <c r="M479" s="227">
        <v>0.0</v>
      </c>
      <c r="N479" s="227">
        <v>1.0</v>
      </c>
      <c r="O479" s="227">
        <v>1.0</v>
      </c>
      <c r="P479" s="227">
        <v>0.0</v>
      </c>
      <c r="Q479" s="227">
        <v>5.0</v>
      </c>
      <c r="R479" s="227">
        <v>80.0</v>
      </c>
      <c r="S479" s="227" t="s">
        <v>4630</v>
      </c>
      <c r="T479" s="227"/>
      <c r="U479" s="3" t="str">
        <f t="shared" si="2"/>
        <v>#REF!</v>
      </c>
      <c r="V479" s="227"/>
      <c r="W479" s="227"/>
      <c r="X479" s="227"/>
      <c r="Y479" s="227"/>
      <c r="Z479" s="227"/>
    </row>
    <row r="480" ht="12.0" customHeight="1">
      <c r="A480" s="227">
        <v>170.0</v>
      </c>
      <c r="B480" s="227" t="s">
        <v>5915</v>
      </c>
      <c r="C480" s="227" t="s">
        <v>83</v>
      </c>
      <c r="D480" s="227" t="s">
        <v>5849</v>
      </c>
      <c r="E480" s="227">
        <v>16.0</v>
      </c>
      <c r="F480" s="227">
        <v>64.0</v>
      </c>
      <c r="G480" s="227">
        <v>11.0</v>
      </c>
      <c r="H480" s="227">
        <v>2.0</v>
      </c>
      <c r="I480" s="227">
        <v>0.0</v>
      </c>
      <c r="J480" s="227">
        <v>0.0</v>
      </c>
      <c r="K480" s="227">
        <v>0.0</v>
      </c>
      <c r="L480" s="227">
        <v>5.0</v>
      </c>
      <c r="M480" s="227">
        <v>1.0</v>
      </c>
      <c r="N480" s="227">
        <v>0.0</v>
      </c>
      <c r="O480" s="227">
        <v>0.0</v>
      </c>
      <c r="P480" s="227">
        <v>0.0</v>
      </c>
      <c r="Q480" s="227">
        <v>5.0</v>
      </c>
      <c r="R480" s="227">
        <v>79.5</v>
      </c>
      <c r="S480" s="227" t="s">
        <v>4631</v>
      </c>
      <c r="T480" s="227"/>
      <c r="U480" s="3" t="str">
        <f t="shared" si="2"/>
        <v>#REF!</v>
      </c>
      <c r="V480" s="227"/>
      <c r="W480" s="227"/>
      <c r="X480" s="227"/>
      <c r="Y480" s="227"/>
      <c r="Z480" s="227"/>
    </row>
    <row r="481" ht="12.0" customHeight="1">
      <c r="A481" s="227">
        <v>171.0</v>
      </c>
      <c r="B481" s="227" t="s">
        <v>5809</v>
      </c>
      <c r="C481" s="227" t="s">
        <v>107</v>
      </c>
      <c r="D481" s="227" t="s">
        <v>5849</v>
      </c>
      <c r="E481" s="227">
        <v>13.0</v>
      </c>
      <c r="F481" s="227">
        <v>38.0</v>
      </c>
      <c r="G481" s="227">
        <v>17.0</v>
      </c>
      <c r="H481" s="227">
        <v>1.5</v>
      </c>
      <c r="I481" s="227">
        <v>0.0</v>
      </c>
      <c r="J481" s="227">
        <v>0.0</v>
      </c>
      <c r="K481" s="227">
        <v>1.0</v>
      </c>
      <c r="L481" s="227">
        <v>9.0</v>
      </c>
      <c r="M481" s="227">
        <v>6.0</v>
      </c>
      <c r="N481" s="227">
        <v>1.0</v>
      </c>
      <c r="O481" s="227">
        <v>0.0</v>
      </c>
      <c r="P481" s="227">
        <v>0.0</v>
      </c>
      <c r="Q481" s="227">
        <v>6.1</v>
      </c>
      <c r="R481" s="227">
        <v>79.0</v>
      </c>
      <c r="S481" s="227" t="s">
        <v>4631</v>
      </c>
      <c r="T481" s="227"/>
      <c r="U481" s="3" t="str">
        <f t="shared" si="2"/>
        <v>#REF!</v>
      </c>
      <c r="V481" s="227"/>
      <c r="W481" s="227"/>
      <c r="X481" s="227"/>
      <c r="Y481" s="227"/>
      <c r="Z481" s="227"/>
    </row>
    <row r="482" ht="12.0" customHeight="1">
      <c r="A482" s="227">
        <v>171.0</v>
      </c>
      <c r="B482" s="227" t="s">
        <v>5147</v>
      </c>
      <c r="C482" s="227" t="s">
        <v>99</v>
      </c>
      <c r="D482" s="227" t="s">
        <v>5847</v>
      </c>
      <c r="E482" s="227">
        <v>16.0</v>
      </c>
      <c r="F482" s="227">
        <v>20.0</v>
      </c>
      <c r="G482" s="227">
        <v>3.0</v>
      </c>
      <c r="H482" s="227">
        <v>6.0</v>
      </c>
      <c r="I482" s="227">
        <v>8.0</v>
      </c>
      <c r="J482" s="227">
        <v>45.0</v>
      </c>
      <c r="K482" s="227">
        <v>14.0</v>
      </c>
      <c r="L482" s="227">
        <v>2.0</v>
      </c>
      <c r="M482" s="227">
        <v>1.0</v>
      </c>
      <c r="N482" s="227">
        <v>4.0</v>
      </c>
      <c r="O482" s="227">
        <v>0.0</v>
      </c>
      <c r="P482" s="227">
        <v>0.0</v>
      </c>
      <c r="Q482" s="227">
        <v>4.9</v>
      </c>
      <c r="R482" s="227">
        <v>79.0</v>
      </c>
      <c r="S482" s="227" t="s">
        <v>4632</v>
      </c>
      <c r="T482" s="227"/>
      <c r="U482" s="3" t="str">
        <f t="shared" si="2"/>
        <v>#REF!</v>
      </c>
      <c r="V482" s="227"/>
      <c r="W482" s="227"/>
      <c r="X482" s="227"/>
      <c r="Y482" s="227"/>
      <c r="Z482" s="227"/>
    </row>
    <row r="483" ht="12.0" customHeight="1">
      <c r="A483" s="227">
        <v>173.0</v>
      </c>
      <c r="B483" s="227" t="s">
        <v>5108</v>
      </c>
      <c r="C483" s="227" t="s">
        <v>81</v>
      </c>
      <c r="D483" s="227" t="s">
        <v>5845</v>
      </c>
      <c r="E483" s="227">
        <v>13.0</v>
      </c>
      <c r="F483" s="227">
        <v>49.0</v>
      </c>
      <c r="G483" s="227">
        <v>22.0</v>
      </c>
      <c r="H483" s="227">
        <v>5.5</v>
      </c>
      <c r="I483" s="227">
        <v>1.0</v>
      </c>
      <c r="J483" s="227">
        <v>1.0</v>
      </c>
      <c r="K483" s="227">
        <v>3.0</v>
      </c>
      <c r="L483" s="227">
        <v>2.0</v>
      </c>
      <c r="M483" s="227">
        <v>0.0</v>
      </c>
      <c r="N483" s="227">
        <v>1.0</v>
      </c>
      <c r="O483" s="227">
        <v>1.0</v>
      </c>
      <c r="P483" s="227">
        <v>0.0</v>
      </c>
      <c r="Q483" s="227">
        <v>6.0</v>
      </c>
      <c r="R483" s="227">
        <v>78.6</v>
      </c>
      <c r="S483" s="227" t="s">
        <v>4630</v>
      </c>
      <c r="T483" s="227"/>
      <c r="U483" s="3" t="str">
        <f t="shared" si="2"/>
        <v>#REF!</v>
      </c>
      <c r="V483" s="227"/>
      <c r="W483" s="227"/>
      <c r="X483" s="227"/>
      <c r="Y483" s="227"/>
      <c r="Z483" s="227"/>
    </row>
    <row r="484" ht="12.0" customHeight="1">
      <c r="A484" s="227">
        <v>174.0</v>
      </c>
      <c r="B484" s="227" t="s">
        <v>5708</v>
      </c>
      <c r="C484" s="227" t="s">
        <v>70</v>
      </c>
      <c r="D484" s="227" t="s">
        <v>5848</v>
      </c>
      <c r="E484" s="227">
        <v>16.0</v>
      </c>
      <c r="F484" s="227">
        <v>55.0</v>
      </c>
      <c r="G484" s="227">
        <v>13.0</v>
      </c>
      <c r="H484" s="227">
        <v>2.0</v>
      </c>
      <c r="I484" s="227">
        <v>0.0</v>
      </c>
      <c r="J484" s="227">
        <v>0.0</v>
      </c>
      <c r="K484" s="227">
        <v>1.0</v>
      </c>
      <c r="L484" s="227">
        <v>5.0</v>
      </c>
      <c r="M484" s="227">
        <v>2.0</v>
      </c>
      <c r="N484" s="227">
        <v>1.0</v>
      </c>
      <c r="O484" s="227">
        <v>0.0</v>
      </c>
      <c r="P484" s="227">
        <v>0.0</v>
      </c>
      <c r="Q484" s="227">
        <v>4.9</v>
      </c>
      <c r="R484" s="227">
        <v>78.5</v>
      </c>
      <c r="S484" s="227" t="s">
        <v>4631</v>
      </c>
      <c r="T484" s="227"/>
      <c r="U484" s="3" t="str">
        <f t="shared" si="2"/>
        <v>#REF!</v>
      </c>
      <c r="V484" s="227"/>
      <c r="W484" s="227"/>
      <c r="X484" s="227"/>
      <c r="Y484" s="227"/>
      <c r="Z484" s="227"/>
    </row>
    <row r="485" ht="12.0" customHeight="1">
      <c r="A485" s="227">
        <v>174.0</v>
      </c>
      <c r="B485" s="227" t="s">
        <v>4788</v>
      </c>
      <c r="C485" s="227" t="s">
        <v>47</v>
      </c>
      <c r="D485" s="227" t="s">
        <v>5849</v>
      </c>
      <c r="E485" s="227">
        <v>16.0</v>
      </c>
      <c r="F485" s="227">
        <v>52.0</v>
      </c>
      <c r="G485" s="227">
        <v>9.0</v>
      </c>
      <c r="H485" s="227">
        <v>1.0</v>
      </c>
      <c r="I485" s="227">
        <v>0.0</v>
      </c>
      <c r="J485" s="227">
        <v>0.0</v>
      </c>
      <c r="K485" s="227">
        <v>0.0</v>
      </c>
      <c r="L485" s="227">
        <v>12.0</v>
      </c>
      <c r="M485" s="227">
        <v>1.0</v>
      </c>
      <c r="N485" s="227">
        <v>2.0</v>
      </c>
      <c r="O485" s="227">
        <v>0.0</v>
      </c>
      <c r="P485" s="227">
        <v>0.0</v>
      </c>
      <c r="Q485" s="227">
        <v>4.9</v>
      </c>
      <c r="R485" s="227">
        <v>78.5</v>
      </c>
      <c r="S485" s="227" t="s">
        <v>4631</v>
      </c>
      <c r="T485" s="227"/>
      <c r="U485" s="3" t="str">
        <f t="shared" si="2"/>
        <v>#REF!</v>
      </c>
      <c r="V485" s="227"/>
      <c r="W485" s="227"/>
      <c r="X485" s="227"/>
      <c r="Y485" s="227"/>
      <c r="Z485" s="227"/>
    </row>
    <row r="486" ht="12.0" customHeight="1">
      <c r="A486" s="227">
        <v>174.0</v>
      </c>
      <c r="B486" s="229" t="s">
        <v>5609</v>
      </c>
      <c r="C486" s="227" t="s">
        <v>123</v>
      </c>
      <c r="D486" s="227" t="s">
        <v>5846</v>
      </c>
      <c r="E486" s="227">
        <v>14.0</v>
      </c>
      <c r="F486" s="227">
        <v>60.0</v>
      </c>
      <c r="G486" s="227">
        <v>9.0</v>
      </c>
      <c r="H486" s="227">
        <v>1.0</v>
      </c>
      <c r="I486" s="227">
        <v>0.0</v>
      </c>
      <c r="J486" s="227">
        <v>0.0</v>
      </c>
      <c r="K486" s="227">
        <v>1.0</v>
      </c>
      <c r="L486" s="227">
        <v>12.0</v>
      </c>
      <c r="M486" s="227">
        <v>0.0</v>
      </c>
      <c r="N486" s="227">
        <v>0.0</v>
      </c>
      <c r="O486" s="227">
        <v>0.0</v>
      </c>
      <c r="P486" s="227">
        <v>0.0</v>
      </c>
      <c r="Q486" s="227">
        <v>5.6</v>
      </c>
      <c r="R486" s="227">
        <v>78.5</v>
      </c>
      <c r="S486" s="227" t="s">
        <v>4631</v>
      </c>
      <c r="T486" s="227"/>
      <c r="U486" s="3" t="str">
        <f t="shared" si="2"/>
        <v>#REF!</v>
      </c>
      <c r="V486" s="227"/>
      <c r="W486" s="227"/>
      <c r="X486" s="227"/>
      <c r="Y486" s="227"/>
      <c r="Z486" s="227"/>
    </row>
    <row r="487" ht="12.0" customHeight="1">
      <c r="A487" s="227">
        <v>177.0</v>
      </c>
      <c r="B487" s="227" t="s">
        <v>5024</v>
      </c>
      <c r="C487" s="227" t="s">
        <v>53</v>
      </c>
      <c r="D487" s="227" t="s">
        <v>5846</v>
      </c>
      <c r="E487" s="227">
        <v>16.0</v>
      </c>
      <c r="F487" s="227">
        <v>42.0</v>
      </c>
      <c r="G487" s="227">
        <v>16.0</v>
      </c>
      <c r="H487" s="227">
        <v>5.5</v>
      </c>
      <c r="I487" s="227">
        <v>1.0</v>
      </c>
      <c r="J487" s="227">
        <v>8.0</v>
      </c>
      <c r="K487" s="227">
        <v>2.0</v>
      </c>
      <c r="L487" s="227">
        <v>9.0</v>
      </c>
      <c r="M487" s="227">
        <v>1.0</v>
      </c>
      <c r="N487" s="227">
        <v>0.0</v>
      </c>
      <c r="O487" s="227">
        <v>2.0</v>
      </c>
      <c r="P487" s="227">
        <v>0.0</v>
      </c>
      <c r="Q487" s="227">
        <v>4.9</v>
      </c>
      <c r="R487" s="227">
        <v>78.3</v>
      </c>
      <c r="S487" s="227" t="s">
        <v>4631</v>
      </c>
      <c r="T487" s="227"/>
      <c r="U487" s="3" t="str">
        <f t="shared" si="2"/>
        <v>#REF!</v>
      </c>
      <c r="V487" s="227"/>
      <c r="W487" s="227"/>
      <c r="X487" s="227"/>
      <c r="Y487" s="227"/>
      <c r="Z487" s="227"/>
    </row>
    <row r="488" ht="12.0" customHeight="1">
      <c r="A488" s="227">
        <v>178.0</v>
      </c>
      <c r="B488" s="227" t="s">
        <v>5515</v>
      </c>
      <c r="C488" s="227" t="s">
        <v>85</v>
      </c>
      <c r="D488" s="227" t="s">
        <v>5846</v>
      </c>
      <c r="E488" s="227">
        <v>16.0</v>
      </c>
      <c r="F488" s="227">
        <v>38.0</v>
      </c>
      <c r="G488" s="227">
        <v>20.0</v>
      </c>
      <c r="H488" s="227">
        <v>2.0</v>
      </c>
      <c r="I488" s="227">
        <v>0.0</v>
      </c>
      <c r="J488" s="227">
        <v>0.0</v>
      </c>
      <c r="K488" s="227">
        <v>0.0</v>
      </c>
      <c r="L488" s="227">
        <v>13.0</v>
      </c>
      <c r="M488" s="227">
        <v>4.0</v>
      </c>
      <c r="N488" s="227">
        <v>0.0</v>
      </c>
      <c r="O488" s="227">
        <v>1.0</v>
      </c>
      <c r="P488" s="227">
        <v>0.0</v>
      </c>
      <c r="Q488" s="227">
        <v>4.9</v>
      </c>
      <c r="R488" s="227">
        <v>78.0</v>
      </c>
      <c r="S488" s="227" t="s">
        <v>4631</v>
      </c>
      <c r="T488" s="227"/>
      <c r="U488" s="3" t="str">
        <f t="shared" si="2"/>
        <v>#REF!</v>
      </c>
      <c r="V488" s="227"/>
      <c r="W488" s="227"/>
      <c r="X488" s="227"/>
      <c r="Y488" s="227"/>
      <c r="Z488" s="227"/>
    </row>
    <row r="489" ht="12.0" customHeight="1">
      <c r="A489" s="227">
        <v>179.0</v>
      </c>
      <c r="B489" s="229" t="s">
        <v>4874</v>
      </c>
      <c r="C489" s="227" t="s">
        <v>83</v>
      </c>
      <c r="D489" s="227" t="s">
        <v>5844</v>
      </c>
      <c r="E489" s="227">
        <v>12.0</v>
      </c>
      <c r="F489" s="227">
        <v>23.0</v>
      </c>
      <c r="G489" s="227">
        <v>10.0</v>
      </c>
      <c r="H489" s="227">
        <v>6.0</v>
      </c>
      <c r="I489" s="227">
        <v>7.0</v>
      </c>
      <c r="J489" s="227">
        <v>49.5</v>
      </c>
      <c r="K489" s="227">
        <v>9.0</v>
      </c>
      <c r="L489" s="227">
        <v>2.0</v>
      </c>
      <c r="M489" s="227">
        <v>0.0</v>
      </c>
      <c r="N489" s="227">
        <v>1.0</v>
      </c>
      <c r="O489" s="227">
        <v>1.0</v>
      </c>
      <c r="P489" s="227">
        <v>1.0</v>
      </c>
      <c r="Q489" s="227">
        <v>6.5</v>
      </c>
      <c r="R489" s="227">
        <v>77.95</v>
      </c>
      <c r="S489" s="227" t="s">
        <v>4630</v>
      </c>
      <c r="T489" s="227"/>
      <c r="U489" s="3" t="str">
        <f t="shared" si="2"/>
        <v>#REF!</v>
      </c>
      <c r="V489" s="227"/>
      <c r="W489" s="227"/>
      <c r="X489" s="227"/>
      <c r="Y489" s="227"/>
      <c r="Z489" s="227"/>
    </row>
    <row r="490" ht="12.0" customHeight="1">
      <c r="A490" s="227">
        <v>180.0</v>
      </c>
      <c r="B490" s="229" t="s">
        <v>5105</v>
      </c>
      <c r="C490" s="227" t="s">
        <v>20</v>
      </c>
      <c r="D490" s="227" t="s">
        <v>5844</v>
      </c>
      <c r="E490" s="227">
        <v>16.0</v>
      </c>
      <c r="F490" s="227">
        <v>54.0</v>
      </c>
      <c r="G490" s="227">
        <v>27.0</v>
      </c>
      <c r="H490" s="227">
        <v>2.0</v>
      </c>
      <c r="I490" s="227">
        <v>0.0</v>
      </c>
      <c r="J490" s="227">
        <v>0.0</v>
      </c>
      <c r="K490" s="227">
        <v>1.0</v>
      </c>
      <c r="L490" s="227">
        <v>7.0</v>
      </c>
      <c r="M490" s="227">
        <v>0.0</v>
      </c>
      <c r="N490" s="227">
        <v>0.0</v>
      </c>
      <c r="O490" s="227">
        <v>0.0</v>
      </c>
      <c r="P490" s="227">
        <v>0.0</v>
      </c>
      <c r="Q490" s="227">
        <v>4.8</v>
      </c>
      <c r="R490" s="227">
        <v>77.5</v>
      </c>
      <c r="S490" s="227" t="s">
        <v>4630</v>
      </c>
      <c r="T490" s="227"/>
      <c r="U490" s="3" t="str">
        <f t="shared" si="2"/>
        <v>#REF!</v>
      </c>
      <c r="V490" s="227"/>
      <c r="W490" s="227"/>
      <c r="X490" s="227"/>
      <c r="Y490" s="227"/>
      <c r="Z490" s="227"/>
    </row>
    <row r="491" ht="12.0" customHeight="1">
      <c r="A491" s="227">
        <v>180.0</v>
      </c>
      <c r="B491" s="227" t="s">
        <v>4796</v>
      </c>
      <c r="C491" s="227" t="s">
        <v>39</v>
      </c>
      <c r="D491" s="227" t="s">
        <v>5844</v>
      </c>
      <c r="E491" s="227">
        <v>16.0</v>
      </c>
      <c r="F491" s="227">
        <v>54.0</v>
      </c>
      <c r="G491" s="227">
        <v>15.0</v>
      </c>
      <c r="H491" s="227">
        <v>3.0</v>
      </c>
      <c r="I491" s="227">
        <v>0.0</v>
      </c>
      <c r="J491" s="227">
        <v>0.0</v>
      </c>
      <c r="K491" s="227">
        <v>2.0</v>
      </c>
      <c r="L491" s="227">
        <v>5.0</v>
      </c>
      <c r="M491" s="227">
        <v>1.0</v>
      </c>
      <c r="N491" s="227">
        <v>0.0</v>
      </c>
      <c r="O491" s="227">
        <v>1.0</v>
      </c>
      <c r="P491" s="227">
        <v>0.0</v>
      </c>
      <c r="Q491" s="227">
        <v>4.8</v>
      </c>
      <c r="R491" s="227">
        <v>77.5</v>
      </c>
      <c r="S491" s="227" t="s">
        <v>4630</v>
      </c>
      <c r="T491" s="227"/>
      <c r="U491" s="3" t="str">
        <f t="shared" si="2"/>
        <v>#REF!</v>
      </c>
      <c r="V491" s="227"/>
      <c r="W491" s="227"/>
      <c r="X491" s="227"/>
      <c r="Y491" s="227"/>
      <c r="Z491" s="227"/>
    </row>
    <row r="492" ht="12.0" customHeight="1">
      <c r="A492" s="227">
        <v>180.0</v>
      </c>
      <c r="B492" s="227" t="s">
        <v>5762</v>
      </c>
      <c r="C492" s="227" t="s">
        <v>44</v>
      </c>
      <c r="D492" s="227" t="s">
        <v>5849</v>
      </c>
      <c r="E492" s="227">
        <v>16.0</v>
      </c>
      <c r="F492" s="227">
        <v>48.0</v>
      </c>
      <c r="G492" s="227">
        <v>25.0</v>
      </c>
      <c r="H492" s="227">
        <v>1.0</v>
      </c>
      <c r="I492" s="227">
        <v>0.0</v>
      </c>
      <c r="J492" s="227">
        <v>0.0</v>
      </c>
      <c r="K492" s="227">
        <v>0.0</v>
      </c>
      <c r="L492" s="227">
        <v>7.0</v>
      </c>
      <c r="M492" s="227">
        <v>3.0</v>
      </c>
      <c r="N492" s="227">
        <v>0.0</v>
      </c>
      <c r="O492" s="227">
        <v>0.0</v>
      </c>
      <c r="P492" s="227">
        <v>0.0</v>
      </c>
      <c r="Q492" s="227">
        <v>4.8</v>
      </c>
      <c r="R492" s="227">
        <v>77.5</v>
      </c>
      <c r="S492" s="227" t="s">
        <v>4631</v>
      </c>
      <c r="T492" s="227"/>
      <c r="U492" s="3" t="str">
        <f t="shared" si="2"/>
        <v>#REF!</v>
      </c>
      <c r="V492" s="227"/>
      <c r="W492" s="227"/>
      <c r="X492" s="227"/>
      <c r="Y492" s="227"/>
      <c r="Z492" s="227"/>
    </row>
    <row r="493" ht="12.0" customHeight="1">
      <c r="A493" s="227">
        <v>183.0</v>
      </c>
      <c r="B493" s="227" t="s">
        <v>5215</v>
      </c>
      <c r="C493" s="227" t="s">
        <v>58</v>
      </c>
      <c r="D493" s="227" t="s">
        <v>5847</v>
      </c>
      <c r="E493" s="227">
        <v>14.0</v>
      </c>
      <c r="F493" s="227">
        <v>37.0</v>
      </c>
      <c r="G493" s="227">
        <v>13.0</v>
      </c>
      <c r="H493" s="227">
        <v>9.0</v>
      </c>
      <c r="I493" s="227">
        <v>3.5</v>
      </c>
      <c r="J493" s="227">
        <v>29.5</v>
      </c>
      <c r="K493" s="227">
        <v>8.0</v>
      </c>
      <c r="L493" s="227">
        <v>0.0</v>
      </c>
      <c r="M493" s="227">
        <v>0.0</v>
      </c>
      <c r="N493" s="227">
        <v>1.0</v>
      </c>
      <c r="O493" s="227">
        <v>1.0</v>
      </c>
      <c r="P493" s="227">
        <v>0.0</v>
      </c>
      <c r="Q493" s="227">
        <v>5.5</v>
      </c>
      <c r="R493" s="227">
        <v>76.45</v>
      </c>
      <c r="S493" s="227" t="s">
        <v>4632</v>
      </c>
      <c r="T493" s="227"/>
      <c r="U493" s="3" t="str">
        <f t="shared" si="2"/>
        <v>#REF!</v>
      </c>
      <c r="V493" s="227"/>
      <c r="W493" s="227"/>
      <c r="X493" s="227"/>
      <c r="Y493" s="227"/>
      <c r="Z493" s="227"/>
    </row>
    <row r="494" ht="12.0" customHeight="1">
      <c r="A494" s="227">
        <v>184.0</v>
      </c>
      <c r="B494" s="227" t="s">
        <v>5412</v>
      </c>
      <c r="C494" s="227" t="s">
        <v>95</v>
      </c>
      <c r="D494" s="227" t="s">
        <v>5847</v>
      </c>
      <c r="E494" s="227">
        <v>14.0</v>
      </c>
      <c r="F494" s="227">
        <v>31.0</v>
      </c>
      <c r="G494" s="227">
        <v>12.0</v>
      </c>
      <c r="H494" s="227">
        <v>10.5</v>
      </c>
      <c r="I494" s="227">
        <v>5.0</v>
      </c>
      <c r="J494" s="227">
        <v>28.0</v>
      </c>
      <c r="K494" s="227">
        <v>16.0</v>
      </c>
      <c r="L494" s="227">
        <v>0.0</v>
      </c>
      <c r="M494" s="227">
        <v>0.0</v>
      </c>
      <c r="N494" s="227">
        <v>0.0</v>
      </c>
      <c r="O494" s="227">
        <v>0.0</v>
      </c>
      <c r="P494" s="227">
        <v>0.0</v>
      </c>
      <c r="Q494" s="227">
        <v>5.4</v>
      </c>
      <c r="R494" s="227">
        <v>76.3</v>
      </c>
      <c r="S494" s="227" t="s">
        <v>4632</v>
      </c>
      <c r="T494" s="227"/>
      <c r="U494" s="3" t="str">
        <f t="shared" si="2"/>
        <v>#REF!</v>
      </c>
      <c r="V494" s="227"/>
      <c r="W494" s="227"/>
      <c r="X494" s="227"/>
      <c r="Y494" s="227"/>
      <c r="Z494" s="227"/>
    </row>
    <row r="495" ht="12.0" customHeight="1">
      <c r="A495" s="227">
        <v>185.0</v>
      </c>
      <c r="B495" s="227" t="s">
        <v>5487</v>
      </c>
      <c r="C495" s="227" t="s">
        <v>39</v>
      </c>
      <c r="D495" s="227" t="s">
        <v>5848</v>
      </c>
      <c r="E495" s="227">
        <v>16.0</v>
      </c>
      <c r="F495" s="227">
        <v>45.0</v>
      </c>
      <c r="G495" s="227">
        <v>11.0</v>
      </c>
      <c r="H495" s="227">
        <v>3.0</v>
      </c>
      <c r="I495" s="227">
        <v>1.0</v>
      </c>
      <c r="J495" s="227">
        <v>6.0</v>
      </c>
      <c r="K495" s="227">
        <v>2.0</v>
      </c>
      <c r="L495" s="227">
        <v>9.0</v>
      </c>
      <c r="M495" s="227">
        <v>3.0</v>
      </c>
      <c r="N495" s="227">
        <v>0.0</v>
      </c>
      <c r="O495" s="227">
        <v>0.0</v>
      </c>
      <c r="P495" s="227">
        <v>0.0</v>
      </c>
      <c r="Q495" s="227">
        <v>4.8</v>
      </c>
      <c r="R495" s="227">
        <v>76.1</v>
      </c>
      <c r="S495" s="227" t="s">
        <v>4631</v>
      </c>
      <c r="T495" s="227"/>
      <c r="U495" s="3" t="str">
        <f t="shared" si="2"/>
        <v>#REF!</v>
      </c>
      <c r="V495" s="227"/>
      <c r="W495" s="227"/>
      <c r="X495" s="227"/>
      <c r="Y495" s="227"/>
      <c r="Z495" s="227"/>
    </row>
    <row r="496" ht="12.0" customHeight="1">
      <c r="A496" s="227">
        <v>186.0</v>
      </c>
      <c r="B496" s="227" t="s">
        <v>5382</v>
      </c>
      <c r="C496" s="227" t="s">
        <v>36</v>
      </c>
      <c r="D496" s="227" t="s">
        <v>5847</v>
      </c>
      <c r="E496" s="227">
        <v>16.0</v>
      </c>
      <c r="F496" s="227">
        <v>18.0</v>
      </c>
      <c r="G496" s="227">
        <v>10.0</v>
      </c>
      <c r="H496" s="227">
        <v>8.5</v>
      </c>
      <c r="I496" s="227">
        <v>7.5</v>
      </c>
      <c r="J496" s="227">
        <v>45.5</v>
      </c>
      <c r="K496" s="227">
        <v>15.0</v>
      </c>
      <c r="L496" s="227">
        <v>1.0</v>
      </c>
      <c r="M496" s="227">
        <v>0.0</v>
      </c>
      <c r="N496" s="227">
        <v>3.0</v>
      </c>
      <c r="O496" s="227">
        <v>0.0</v>
      </c>
      <c r="P496" s="227">
        <v>0.0</v>
      </c>
      <c r="Q496" s="227">
        <v>4.8</v>
      </c>
      <c r="R496" s="227">
        <v>76.05</v>
      </c>
      <c r="S496" s="227" t="s">
        <v>4632</v>
      </c>
      <c r="T496" s="227"/>
      <c r="U496" s="3" t="str">
        <f t="shared" si="2"/>
        <v>#REF!</v>
      </c>
      <c r="V496" s="227"/>
      <c r="W496" s="227"/>
      <c r="X496" s="227"/>
      <c r="Y496" s="227"/>
      <c r="Z496" s="227"/>
    </row>
    <row r="497" ht="12.0" customHeight="1">
      <c r="A497" s="227">
        <v>187.0</v>
      </c>
      <c r="B497" s="227" t="s">
        <v>5529</v>
      </c>
      <c r="C497" s="227" t="s">
        <v>107</v>
      </c>
      <c r="D497" s="227" t="s">
        <v>5849</v>
      </c>
      <c r="E497" s="227">
        <v>14.0</v>
      </c>
      <c r="F497" s="227">
        <v>51.0</v>
      </c>
      <c r="G497" s="227">
        <v>11.0</v>
      </c>
      <c r="H497" s="227">
        <v>3.5</v>
      </c>
      <c r="I497" s="227">
        <v>0.0</v>
      </c>
      <c r="J497" s="227">
        <v>0.0</v>
      </c>
      <c r="K497" s="227">
        <v>0.0</v>
      </c>
      <c r="L497" s="227">
        <v>4.0</v>
      </c>
      <c r="M497" s="227">
        <v>1.0</v>
      </c>
      <c r="N497" s="227">
        <v>0.0</v>
      </c>
      <c r="O497" s="227">
        <v>1.0</v>
      </c>
      <c r="P497" s="227">
        <v>1.0</v>
      </c>
      <c r="Q497" s="227">
        <v>5.4</v>
      </c>
      <c r="R497" s="227">
        <v>76.0</v>
      </c>
      <c r="S497" s="227" t="s">
        <v>4631</v>
      </c>
      <c r="T497" s="227"/>
      <c r="U497" s="3" t="str">
        <f t="shared" si="2"/>
        <v>#REF!</v>
      </c>
      <c r="V497" s="227"/>
      <c r="W497" s="227"/>
      <c r="X497" s="227"/>
      <c r="Y497" s="227"/>
      <c r="Z497" s="227"/>
    </row>
    <row r="498" ht="12.0" customHeight="1">
      <c r="A498" s="227">
        <v>188.0</v>
      </c>
      <c r="B498" s="227" t="s">
        <v>5290</v>
      </c>
      <c r="C498" s="227" t="s">
        <v>90</v>
      </c>
      <c r="D498" s="227" t="s">
        <v>5847</v>
      </c>
      <c r="E498" s="227">
        <v>14.0</v>
      </c>
      <c r="F498" s="227">
        <v>27.0</v>
      </c>
      <c r="G498" s="227">
        <v>11.0</v>
      </c>
      <c r="H498" s="227">
        <v>9.0</v>
      </c>
      <c r="I498" s="227">
        <v>4.0</v>
      </c>
      <c r="J498" s="227">
        <v>30.5</v>
      </c>
      <c r="K498" s="227">
        <v>14.0</v>
      </c>
      <c r="L498" s="227">
        <v>3.0</v>
      </c>
      <c r="M498" s="227">
        <v>0.0</v>
      </c>
      <c r="N498" s="227">
        <v>2.0</v>
      </c>
      <c r="O498" s="227">
        <v>0.0</v>
      </c>
      <c r="P498" s="227">
        <v>0.0</v>
      </c>
      <c r="Q498" s="227">
        <v>5.4</v>
      </c>
      <c r="R498" s="227">
        <v>75.55</v>
      </c>
      <c r="S498" s="227" t="s">
        <v>4632</v>
      </c>
      <c r="T498" s="227"/>
      <c r="U498" s="3" t="str">
        <f t="shared" si="2"/>
        <v>#REF!</v>
      </c>
      <c r="V498" s="227"/>
      <c r="W498" s="227"/>
      <c r="X498" s="227"/>
      <c r="Y498" s="227"/>
      <c r="Z498" s="227"/>
    </row>
    <row r="499" ht="12.0" customHeight="1">
      <c r="A499" s="227">
        <v>189.0</v>
      </c>
      <c r="B499" s="227" t="s">
        <v>5801</v>
      </c>
      <c r="C499" s="227" t="s">
        <v>58</v>
      </c>
      <c r="D499" s="227" t="s">
        <v>5849</v>
      </c>
      <c r="E499" s="227">
        <v>16.0</v>
      </c>
      <c r="F499" s="227">
        <v>44.0</v>
      </c>
      <c r="G499" s="227">
        <v>11.0</v>
      </c>
      <c r="H499" s="227">
        <v>2.0</v>
      </c>
      <c r="I499" s="227">
        <v>0.0</v>
      </c>
      <c r="J499" s="227">
        <v>0.0</v>
      </c>
      <c r="K499" s="227">
        <v>0.0</v>
      </c>
      <c r="L499" s="227">
        <v>9.0</v>
      </c>
      <c r="M499" s="227">
        <v>4.0</v>
      </c>
      <c r="N499" s="227">
        <v>0.0</v>
      </c>
      <c r="O499" s="227">
        <v>1.0</v>
      </c>
      <c r="P499" s="227">
        <v>0.0</v>
      </c>
      <c r="Q499" s="227">
        <v>4.7</v>
      </c>
      <c r="R499" s="227">
        <v>75.5</v>
      </c>
      <c r="S499" s="227" t="s">
        <v>4631</v>
      </c>
      <c r="T499" s="227"/>
      <c r="U499" s="3" t="str">
        <f t="shared" si="2"/>
        <v>#REF!</v>
      </c>
      <c r="V499" s="227"/>
      <c r="W499" s="227"/>
      <c r="X499" s="227"/>
      <c r="Y499" s="227"/>
      <c r="Z499" s="227"/>
    </row>
    <row r="500" ht="12.0" customHeight="1">
      <c r="A500" s="227">
        <v>189.0</v>
      </c>
      <c r="B500" s="227" t="s">
        <v>5680</v>
      </c>
      <c r="C500" s="227" t="s">
        <v>41</v>
      </c>
      <c r="D500" s="227" t="s">
        <v>5846</v>
      </c>
      <c r="E500" s="227">
        <v>15.0</v>
      </c>
      <c r="F500" s="227">
        <v>46.0</v>
      </c>
      <c r="G500" s="227">
        <v>11.0</v>
      </c>
      <c r="H500" s="227">
        <v>1.0</v>
      </c>
      <c r="I500" s="227">
        <v>0.0</v>
      </c>
      <c r="J500" s="227">
        <v>0.0</v>
      </c>
      <c r="K500" s="227">
        <v>1.0</v>
      </c>
      <c r="L500" s="227">
        <v>13.0</v>
      </c>
      <c r="M500" s="227">
        <v>3.0</v>
      </c>
      <c r="N500" s="227">
        <v>0.0</v>
      </c>
      <c r="O500" s="227">
        <v>0.0</v>
      </c>
      <c r="P500" s="227">
        <v>0.0</v>
      </c>
      <c r="Q500" s="227">
        <v>5.0</v>
      </c>
      <c r="R500" s="227">
        <v>75.5</v>
      </c>
      <c r="S500" s="227" t="s">
        <v>4631</v>
      </c>
      <c r="T500" s="227"/>
      <c r="U500" s="3" t="str">
        <f t="shared" si="2"/>
        <v>#REF!</v>
      </c>
      <c r="V500" s="227"/>
      <c r="W500" s="227"/>
      <c r="X500" s="227"/>
      <c r="Y500" s="227"/>
      <c r="Z500" s="227"/>
    </row>
    <row r="501" ht="12.0" customHeight="1">
      <c r="A501" s="227">
        <v>189.0</v>
      </c>
      <c r="B501" s="227" t="s">
        <v>5552</v>
      </c>
      <c r="C501" s="227" t="s">
        <v>90</v>
      </c>
      <c r="D501" s="227" t="s">
        <v>5846</v>
      </c>
      <c r="E501" s="227">
        <v>16.0</v>
      </c>
      <c r="F501" s="227">
        <v>47.0</v>
      </c>
      <c r="G501" s="227">
        <v>15.0</v>
      </c>
      <c r="H501" s="227">
        <v>3.0</v>
      </c>
      <c r="I501" s="227">
        <v>0.0</v>
      </c>
      <c r="J501" s="227">
        <v>0.0</v>
      </c>
      <c r="K501" s="227">
        <v>1.0</v>
      </c>
      <c r="L501" s="227">
        <v>14.0</v>
      </c>
      <c r="M501" s="227">
        <v>0.0</v>
      </c>
      <c r="N501" s="227">
        <v>0.0</v>
      </c>
      <c r="O501" s="227">
        <v>1.0</v>
      </c>
      <c r="P501" s="227">
        <v>0.0</v>
      </c>
      <c r="Q501" s="227">
        <v>4.7</v>
      </c>
      <c r="R501" s="227">
        <v>75.5</v>
      </c>
      <c r="S501" s="227" t="s">
        <v>4631</v>
      </c>
      <c r="T501" s="227"/>
      <c r="U501" s="3" t="str">
        <f t="shared" si="2"/>
        <v>#REF!</v>
      </c>
      <c r="V501" s="227"/>
      <c r="W501" s="227"/>
      <c r="X501" s="227"/>
      <c r="Y501" s="227"/>
      <c r="Z501" s="227"/>
    </row>
    <row r="502" ht="12.0" customHeight="1">
      <c r="A502" s="227">
        <v>192.0</v>
      </c>
      <c r="B502" s="227" t="s">
        <v>5864</v>
      </c>
      <c r="C502" s="227" t="s">
        <v>64</v>
      </c>
      <c r="D502" s="227" t="s">
        <v>5846</v>
      </c>
      <c r="E502" s="227">
        <v>16.0</v>
      </c>
      <c r="F502" s="227">
        <v>49.0</v>
      </c>
      <c r="G502" s="227">
        <v>10.0</v>
      </c>
      <c r="H502" s="227">
        <v>4.0</v>
      </c>
      <c r="I502" s="227">
        <v>0.0</v>
      </c>
      <c r="J502" s="227">
        <v>0.0</v>
      </c>
      <c r="K502" s="227">
        <v>0.0</v>
      </c>
      <c r="L502" s="227">
        <v>14.0</v>
      </c>
      <c r="M502" s="227">
        <v>1.0</v>
      </c>
      <c r="N502" s="227">
        <v>0.0</v>
      </c>
      <c r="O502" s="227">
        <v>0.0</v>
      </c>
      <c r="P502" s="227">
        <v>0.0</v>
      </c>
      <c r="Q502" s="227">
        <v>4.7</v>
      </c>
      <c r="R502" s="227">
        <v>75.0</v>
      </c>
      <c r="S502" s="227" t="s">
        <v>4631</v>
      </c>
      <c r="T502" s="227"/>
      <c r="U502" s="3" t="str">
        <f t="shared" si="2"/>
        <v>#REF!</v>
      </c>
      <c r="V502" s="227"/>
      <c r="W502" s="227"/>
      <c r="X502" s="227"/>
      <c r="Y502" s="227"/>
      <c r="Z502" s="227"/>
    </row>
    <row r="503" ht="12.0" customHeight="1">
      <c r="A503" s="227">
        <v>192.0</v>
      </c>
      <c r="B503" s="227" t="s">
        <v>5652</v>
      </c>
      <c r="C503" s="227" t="s">
        <v>95</v>
      </c>
      <c r="D503" s="227" t="s">
        <v>5846</v>
      </c>
      <c r="E503" s="227">
        <v>14.0</v>
      </c>
      <c r="F503" s="227">
        <v>47.0</v>
      </c>
      <c r="G503" s="227">
        <v>10.0</v>
      </c>
      <c r="H503" s="227">
        <v>3.0</v>
      </c>
      <c r="I503" s="227">
        <v>0.0</v>
      </c>
      <c r="J503" s="227">
        <v>0.0</v>
      </c>
      <c r="K503" s="227">
        <v>0.0</v>
      </c>
      <c r="L503" s="227">
        <v>11.0</v>
      </c>
      <c r="M503" s="227">
        <v>1.0</v>
      </c>
      <c r="N503" s="227">
        <v>0.0</v>
      </c>
      <c r="O503" s="227">
        <v>2.0</v>
      </c>
      <c r="P503" s="227">
        <v>0.0</v>
      </c>
      <c r="Q503" s="227">
        <v>5.4</v>
      </c>
      <c r="R503" s="227">
        <v>75.0</v>
      </c>
      <c r="S503" s="227" t="s">
        <v>4631</v>
      </c>
      <c r="T503" s="227"/>
      <c r="U503" s="3" t="str">
        <f t="shared" si="2"/>
        <v>#REF!</v>
      </c>
      <c r="V503" s="227"/>
      <c r="W503" s="227"/>
      <c r="X503" s="227"/>
      <c r="Y503" s="227"/>
      <c r="Z503" s="227"/>
    </row>
    <row r="504" ht="12.0" customHeight="1">
      <c r="A504" s="227">
        <v>194.0</v>
      </c>
      <c r="B504" s="227" t="s">
        <v>5536</v>
      </c>
      <c r="C504" s="227" t="s">
        <v>64</v>
      </c>
      <c r="D504" s="227" t="s">
        <v>5848</v>
      </c>
      <c r="E504" s="227">
        <v>11.0</v>
      </c>
      <c r="F504" s="227">
        <v>42.0</v>
      </c>
      <c r="G504" s="227">
        <v>10.0</v>
      </c>
      <c r="H504" s="227">
        <v>2.0</v>
      </c>
      <c r="I504" s="227">
        <v>1.0</v>
      </c>
      <c r="J504" s="227">
        <v>7.0</v>
      </c>
      <c r="K504" s="227">
        <v>1.0</v>
      </c>
      <c r="L504" s="227">
        <v>12.0</v>
      </c>
      <c r="M504" s="227">
        <v>1.0</v>
      </c>
      <c r="N504" s="227">
        <v>1.0</v>
      </c>
      <c r="O504" s="227">
        <v>1.0</v>
      </c>
      <c r="P504" s="227">
        <v>0.0</v>
      </c>
      <c r="Q504" s="227">
        <v>6.7</v>
      </c>
      <c r="R504" s="227">
        <v>73.7</v>
      </c>
      <c r="S504" s="227" t="s">
        <v>4631</v>
      </c>
      <c r="T504" s="227"/>
      <c r="U504" s="3" t="str">
        <f t="shared" si="2"/>
        <v>#REF!</v>
      </c>
      <c r="V504" s="227"/>
      <c r="W504" s="227"/>
      <c r="X504" s="227"/>
      <c r="Y504" s="227"/>
      <c r="Z504" s="227"/>
    </row>
    <row r="505" ht="12.0" customHeight="1">
      <c r="A505" s="227">
        <v>194.0</v>
      </c>
      <c r="B505" s="227" t="s">
        <v>5559</v>
      </c>
      <c r="C505" s="227" t="s">
        <v>95</v>
      </c>
      <c r="D505" s="227" t="s">
        <v>5848</v>
      </c>
      <c r="E505" s="227">
        <v>14.0</v>
      </c>
      <c r="F505" s="227">
        <v>50.0</v>
      </c>
      <c r="G505" s="227">
        <v>16.0</v>
      </c>
      <c r="H505" s="227">
        <v>3.0</v>
      </c>
      <c r="I505" s="227">
        <v>1.0</v>
      </c>
      <c r="J505" s="227">
        <v>7.0</v>
      </c>
      <c r="K505" s="227">
        <v>2.0</v>
      </c>
      <c r="L505" s="227">
        <v>5.0</v>
      </c>
      <c r="M505" s="227">
        <v>0.0</v>
      </c>
      <c r="N505" s="227">
        <v>1.0</v>
      </c>
      <c r="O505" s="227">
        <v>0.0</v>
      </c>
      <c r="P505" s="227">
        <v>0.0</v>
      </c>
      <c r="Q505" s="227">
        <v>5.3</v>
      </c>
      <c r="R505" s="227">
        <v>73.7</v>
      </c>
      <c r="S505" s="227" t="s">
        <v>4631</v>
      </c>
      <c r="T505" s="227"/>
      <c r="U505" s="3" t="str">
        <f t="shared" si="2"/>
        <v>#REF!</v>
      </c>
      <c r="V505" s="227"/>
      <c r="W505" s="227"/>
      <c r="X505" s="227"/>
      <c r="Y505" s="227"/>
      <c r="Z505" s="227"/>
    </row>
    <row r="506" ht="12.0" customHeight="1">
      <c r="A506" s="227">
        <v>196.0</v>
      </c>
      <c r="B506" s="227" t="s">
        <v>4856</v>
      </c>
      <c r="C506" s="227" t="s">
        <v>18</v>
      </c>
      <c r="D506" s="227" t="s">
        <v>5845</v>
      </c>
      <c r="E506" s="227">
        <v>14.0</v>
      </c>
      <c r="F506" s="227">
        <v>39.0</v>
      </c>
      <c r="G506" s="227">
        <v>16.0</v>
      </c>
      <c r="H506" s="227">
        <v>4.5</v>
      </c>
      <c r="I506" s="227">
        <v>0.0</v>
      </c>
      <c r="J506" s="227">
        <v>0.0</v>
      </c>
      <c r="K506" s="227">
        <v>2.0</v>
      </c>
      <c r="L506" s="227">
        <v>5.0</v>
      </c>
      <c r="M506" s="227">
        <v>1.0</v>
      </c>
      <c r="N506" s="227">
        <v>0.0</v>
      </c>
      <c r="O506" s="227">
        <v>2.0</v>
      </c>
      <c r="P506" s="227">
        <v>1.0</v>
      </c>
      <c r="Q506" s="227">
        <v>5.2</v>
      </c>
      <c r="R506" s="227">
        <v>73.5</v>
      </c>
      <c r="S506" s="227" t="s">
        <v>4630</v>
      </c>
      <c r="T506" s="227"/>
      <c r="U506" s="3" t="str">
        <f t="shared" si="2"/>
        <v>#REF!</v>
      </c>
      <c r="V506" s="227"/>
      <c r="W506" s="227"/>
      <c r="X506" s="227"/>
      <c r="Y506" s="227"/>
      <c r="Z506" s="227"/>
    </row>
    <row r="507" ht="12.0" customHeight="1">
      <c r="A507" s="227">
        <v>197.0</v>
      </c>
      <c r="B507" s="227" t="s">
        <v>5387</v>
      </c>
      <c r="C507" s="227" t="s">
        <v>2564</v>
      </c>
      <c r="D507" s="227" t="s">
        <v>5852</v>
      </c>
      <c r="E507" s="227">
        <v>16.0</v>
      </c>
      <c r="F507" s="227">
        <v>29.0</v>
      </c>
      <c r="G507" s="227">
        <v>18.0</v>
      </c>
      <c r="H507" s="227">
        <v>6.5</v>
      </c>
      <c r="I507" s="227">
        <v>3.5</v>
      </c>
      <c r="J507" s="227">
        <v>35.5</v>
      </c>
      <c r="K507" s="227">
        <v>10.0</v>
      </c>
      <c r="L507" s="227">
        <v>2.0</v>
      </c>
      <c r="M507" s="227">
        <v>0.0</v>
      </c>
      <c r="N507" s="227">
        <v>2.0</v>
      </c>
      <c r="O507" s="227">
        <v>0.0</v>
      </c>
      <c r="P507" s="227">
        <v>0.0</v>
      </c>
      <c r="Q507" s="227">
        <v>4.6</v>
      </c>
      <c r="R507" s="227">
        <v>73.05</v>
      </c>
      <c r="S507" s="227" t="s">
        <v>4632</v>
      </c>
      <c r="T507" s="227"/>
      <c r="U507" s="3" t="str">
        <f t="shared" si="2"/>
        <v>#REF!</v>
      </c>
      <c r="V507" s="227"/>
      <c r="W507" s="227"/>
      <c r="X507" s="227"/>
      <c r="Y507" s="227"/>
      <c r="Z507" s="227"/>
    </row>
    <row r="508" ht="12.0" customHeight="1">
      <c r="A508" s="227">
        <v>198.0</v>
      </c>
      <c r="B508" s="227" t="s">
        <v>5449</v>
      </c>
      <c r="C508" s="227" t="s">
        <v>18</v>
      </c>
      <c r="D508" s="227" t="s">
        <v>5848</v>
      </c>
      <c r="E508" s="227">
        <v>15.0</v>
      </c>
      <c r="F508" s="227">
        <v>38.0</v>
      </c>
      <c r="G508" s="227">
        <v>14.0</v>
      </c>
      <c r="H508" s="227">
        <v>5.0</v>
      </c>
      <c r="I508" s="227">
        <v>2.0</v>
      </c>
      <c r="J508" s="227">
        <v>19.0</v>
      </c>
      <c r="K508" s="227">
        <v>4.0</v>
      </c>
      <c r="L508" s="227">
        <v>7.0</v>
      </c>
      <c r="M508" s="227">
        <v>2.0</v>
      </c>
      <c r="N508" s="227">
        <v>0.0</v>
      </c>
      <c r="O508" s="227">
        <v>0.0</v>
      </c>
      <c r="P508" s="227">
        <v>0.0</v>
      </c>
      <c r="Q508" s="227">
        <v>4.9</v>
      </c>
      <c r="R508" s="227">
        <v>72.9</v>
      </c>
      <c r="S508" s="227" t="s">
        <v>4631</v>
      </c>
      <c r="T508" s="227"/>
      <c r="U508" s="3" t="str">
        <f t="shared" si="2"/>
        <v>#REF!</v>
      </c>
      <c r="V508" s="227"/>
      <c r="W508" s="227"/>
      <c r="X508" s="227"/>
      <c r="Y508" s="227"/>
      <c r="Z508" s="227"/>
    </row>
    <row r="509" ht="12.0" customHeight="1">
      <c r="A509" s="227">
        <v>199.0</v>
      </c>
      <c r="B509" s="227" t="s">
        <v>4911</v>
      </c>
      <c r="C509" s="227" t="s">
        <v>23</v>
      </c>
      <c r="D509" s="227" t="s">
        <v>4630</v>
      </c>
      <c r="E509" s="227">
        <v>16.0</v>
      </c>
      <c r="F509" s="227">
        <v>39.0</v>
      </c>
      <c r="G509" s="227">
        <v>39.0</v>
      </c>
      <c r="H509" s="227">
        <v>4.0</v>
      </c>
      <c r="I509" s="227">
        <v>1.5</v>
      </c>
      <c r="J509" s="227">
        <v>12.0</v>
      </c>
      <c r="K509" s="227">
        <v>5.0</v>
      </c>
      <c r="L509" s="227">
        <v>1.0</v>
      </c>
      <c r="M509" s="227">
        <v>0.0</v>
      </c>
      <c r="N509" s="227">
        <v>0.0</v>
      </c>
      <c r="O509" s="227">
        <v>0.0</v>
      </c>
      <c r="P509" s="227">
        <v>0.0</v>
      </c>
      <c r="Q509" s="227">
        <v>4.5</v>
      </c>
      <c r="R509" s="227">
        <v>72.7</v>
      </c>
      <c r="S509" s="227" t="s">
        <v>4630</v>
      </c>
      <c r="T509" s="227"/>
      <c r="U509" s="3" t="str">
        <f t="shared" si="2"/>
        <v>#REF!</v>
      </c>
      <c r="V509" s="227"/>
      <c r="W509" s="227"/>
      <c r="X509" s="227"/>
      <c r="Y509" s="227"/>
      <c r="Z509" s="227"/>
    </row>
    <row r="510" ht="12.0" customHeight="1">
      <c r="A510" s="227">
        <v>200.0</v>
      </c>
      <c r="B510" s="227" t="s">
        <v>5473</v>
      </c>
      <c r="C510" s="227" t="s">
        <v>18</v>
      </c>
      <c r="D510" s="227" t="s">
        <v>5846</v>
      </c>
      <c r="E510" s="227">
        <v>13.0</v>
      </c>
      <c r="F510" s="227">
        <v>47.0</v>
      </c>
      <c r="G510" s="227">
        <v>12.0</v>
      </c>
      <c r="H510" s="227">
        <v>3.5</v>
      </c>
      <c r="I510" s="227">
        <v>0.0</v>
      </c>
      <c r="J510" s="227">
        <v>0.0</v>
      </c>
      <c r="K510" s="227">
        <v>0.0</v>
      </c>
      <c r="L510" s="227">
        <v>10.0</v>
      </c>
      <c r="M510" s="227">
        <v>2.0</v>
      </c>
      <c r="N510" s="227">
        <v>0.0</v>
      </c>
      <c r="O510" s="227">
        <v>0.0</v>
      </c>
      <c r="P510" s="227">
        <v>0.0</v>
      </c>
      <c r="Q510" s="227">
        <v>5.6</v>
      </c>
      <c r="R510" s="227">
        <v>72.5</v>
      </c>
      <c r="S510" s="227" t="s">
        <v>4631</v>
      </c>
      <c r="T510" s="227"/>
      <c r="U510" s="3" t="str">
        <f t="shared" si="2"/>
        <v>#REF!</v>
      </c>
      <c r="V510" s="227"/>
      <c r="W510" s="227"/>
      <c r="X510" s="227"/>
      <c r="Y510" s="227"/>
      <c r="Z510" s="227"/>
    </row>
    <row r="511" ht="12.0" customHeight="1">
      <c r="A511" s="227">
        <v>201.0</v>
      </c>
      <c r="B511" s="227" t="s">
        <v>5760</v>
      </c>
      <c r="C511" s="227" t="s">
        <v>44</v>
      </c>
      <c r="D511" s="227" t="s">
        <v>5846</v>
      </c>
      <c r="E511" s="227">
        <v>16.0</v>
      </c>
      <c r="F511" s="227">
        <v>54.0</v>
      </c>
      <c r="G511" s="227">
        <v>12.0</v>
      </c>
      <c r="H511" s="227">
        <v>0.0</v>
      </c>
      <c r="I511" s="227">
        <v>0.0</v>
      </c>
      <c r="J511" s="227">
        <v>0.0</v>
      </c>
      <c r="K511" s="227">
        <v>1.0</v>
      </c>
      <c r="L511" s="227">
        <v>7.0</v>
      </c>
      <c r="M511" s="227">
        <v>1.0</v>
      </c>
      <c r="N511" s="227">
        <v>1.0</v>
      </c>
      <c r="O511" s="227">
        <v>0.0</v>
      </c>
      <c r="P511" s="227">
        <v>0.0</v>
      </c>
      <c r="Q511" s="227">
        <v>4.5</v>
      </c>
      <c r="R511" s="227">
        <v>72.0</v>
      </c>
      <c r="S511" s="227" t="s">
        <v>4631</v>
      </c>
      <c r="T511" s="227"/>
      <c r="U511" s="3" t="str">
        <f t="shared" si="2"/>
        <v>#REF!</v>
      </c>
      <c r="V511" s="227"/>
      <c r="W511" s="227"/>
      <c r="X511" s="227"/>
      <c r="Y511" s="227"/>
      <c r="Z511" s="227"/>
    </row>
    <row r="512" ht="12.0" customHeight="1">
      <c r="A512" s="227">
        <v>201.0</v>
      </c>
      <c r="B512" s="227" t="s">
        <v>5492</v>
      </c>
      <c r="C512" s="227" t="s">
        <v>123</v>
      </c>
      <c r="D512" s="227" t="s">
        <v>5846</v>
      </c>
      <c r="E512" s="227">
        <v>15.0</v>
      </c>
      <c r="F512" s="227">
        <v>42.0</v>
      </c>
      <c r="G512" s="227">
        <v>6.0</v>
      </c>
      <c r="H512" s="227">
        <v>0.0</v>
      </c>
      <c r="I512" s="227">
        <v>0.0</v>
      </c>
      <c r="J512" s="227">
        <v>0.0</v>
      </c>
      <c r="K512" s="227">
        <v>0.0</v>
      </c>
      <c r="L512" s="227">
        <v>12.0</v>
      </c>
      <c r="M512" s="227">
        <v>5.0</v>
      </c>
      <c r="N512" s="227">
        <v>0.0</v>
      </c>
      <c r="O512" s="227">
        <v>0.0</v>
      </c>
      <c r="P512" s="227">
        <v>0.0</v>
      </c>
      <c r="Q512" s="227">
        <v>4.8</v>
      </c>
      <c r="R512" s="227">
        <v>72.0</v>
      </c>
      <c r="S512" s="227" t="s">
        <v>4631</v>
      </c>
      <c r="T512" s="227"/>
      <c r="U512" s="3" t="str">
        <f t="shared" si="2"/>
        <v>#REF!</v>
      </c>
      <c r="V512" s="227"/>
      <c r="W512" s="227"/>
      <c r="X512" s="227"/>
      <c r="Y512" s="227"/>
      <c r="Z512" s="227"/>
    </row>
    <row r="513" ht="12.0" customHeight="1">
      <c r="A513" s="227">
        <v>201.0</v>
      </c>
      <c r="B513" s="227" t="s">
        <v>5469</v>
      </c>
      <c r="C513" s="227" t="s">
        <v>83</v>
      </c>
      <c r="D513" s="227" t="s">
        <v>5848</v>
      </c>
      <c r="E513" s="227">
        <v>15.0</v>
      </c>
      <c r="F513" s="227">
        <v>55.0</v>
      </c>
      <c r="G513" s="227">
        <v>8.0</v>
      </c>
      <c r="H513" s="227">
        <v>3.0</v>
      </c>
      <c r="I513" s="227">
        <v>0.0</v>
      </c>
      <c r="J513" s="227">
        <v>0.0</v>
      </c>
      <c r="K513" s="227">
        <v>0.0</v>
      </c>
      <c r="L513" s="227">
        <v>4.0</v>
      </c>
      <c r="M513" s="227">
        <v>0.0</v>
      </c>
      <c r="N513" s="227">
        <v>1.0</v>
      </c>
      <c r="O513" s="227">
        <v>1.0</v>
      </c>
      <c r="P513" s="227">
        <v>0.0</v>
      </c>
      <c r="Q513" s="227">
        <v>4.8</v>
      </c>
      <c r="R513" s="227">
        <v>72.0</v>
      </c>
      <c r="S513" s="227" t="s">
        <v>4631</v>
      </c>
      <c r="T513" s="227"/>
      <c r="U513" s="3" t="str">
        <f t="shared" si="2"/>
        <v>#REF!</v>
      </c>
      <c r="V513" s="227"/>
      <c r="W513" s="227"/>
      <c r="X513" s="227"/>
      <c r="Y513" s="227"/>
      <c r="Z513" s="227"/>
    </row>
    <row r="514" ht="12.0" customHeight="1">
      <c r="A514" s="227">
        <v>204.0</v>
      </c>
      <c r="B514" s="227" t="s">
        <v>5127</v>
      </c>
      <c r="C514" s="227" t="s">
        <v>83</v>
      </c>
      <c r="D514" s="227" t="s">
        <v>5844</v>
      </c>
      <c r="E514" s="227">
        <v>16.0</v>
      </c>
      <c r="F514" s="227">
        <v>22.0</v>
      </c>
      <c r="G514" s="227">
        <v>17.0</v>
      </c>
      <c r="H514" s="227">
        <v>8.0</v>
      </c>
      <c r="I514" s="227">
        <v>7.5</v>
      </c>
      <c r="J514" s="227">
        <v>43.0</v>
      </c>
      <c r="K514" s="227">
        <v>9.0</v>
      </c>
      <c r="L514" s="227">
        <v>2.0</v>
      </c>
      <c r="M514" s="227">
        <v>0.0</v>
      </c>
      <c r="N514" s="227">
        <v>1.0</v>
      </c>
      <c r="O514" s="227">
        <v>0.0</v>
      </c>
      <c r="P514" s="227">
        <v>0.0</v>
      </c>
      <c r="Q514" s="227">
        <v>4.5</v>
      </c>
      <c r="R514" s="227">
        <v>71.8</v>
      </c>
      <c r="S514" s="227" t="s">
        <v>4630</v>
      </c>
      <c r="T514" s="227"/>
      <c r="U514" s="3" t="str">
        <f t="shared" si="2"/>
        <v>#REF!</v>
      </c>
      <c r="V514" s="227"/>
      <c r="W514" s="227"/>
      <c r="X514" s="227"/>
      <c r="Y514" s="227"/>
      <c r="Z514" s="227"/>
    </row>
    <row r="515" ht="12.0" customHeight="1">
      <c r="A515" s="227">
        <v>205.0</v>
      </c>
      <c r="B515" s="227" t="s">
        <v>4881</v>
      </c>
      <c r="C515" s="227" t="s">
        <v>2564</v>
      </c>
      <c r="D515" s="227" t="s">
        <v>5844</v>
      </c>
      <c r="E515" s="227">
        <v>16.0</v>
      </c>
      <c r="F515" s="227">
        <v>23.0</v>
      </c>
      <c r="G515" s="227">
        <v>16.0</v>
      </c>
      <c r="H515" s="227">
        <v>9.0</v>
      </c>
      <c r="I515" s="227">
        <v>5.0</v>
      </c>
      <c r="J515" s="227">
        <v>36.0</v>
      </c>
      <c r="K515" s="227">
        <v>12.0</v>
      </c>
      <c r="L515" s="227">
        <v>3.0</v>
      </c>
      <c r="M515" s="227">
        <v>1.0</v>
      </c>
      <c r="N515" s="227">
        <v>0.0</v>
      </c>
      <c r="O515" s="227">
        <v>0.0</v>
      </c>
      <c r="P515" s="227">
        <v>0.0</v>
      </c>
      <c r="Q515" s="227">
        <v>4.5</v>
      </c>
      <c r="R515" s="227">
        <v>71.6</v>
      </c>
      <c r="S515" s="227" t="s">
        <v>4630</v>
      </c>
      <c r="T515" s="227"/>
      <c r="U515" s="3" t="str">
        <f t="shared" si="2"/>
        <v>#REF!</v>
      </c>
      <c r="V515" s="227"/>
      <c r="W515" s="227"/>
      <c r="X515" s="227"/>
      <c r="Y515" s="227"/>
      <c r="Z515" s="227"/>
    </row>
    <row r="516" ht="12.0" customHeight="1">
      <c r="A516" s="227">
        <v>206.0</v>
      </c>
      <c r="B516" s="227" t="s">
        <v>5381</v>
      </c>
      <c r="C516" s="227" t="s">
        <v>58</v>
      </c>
      <c r="D516" s="227" t="s">
        <v>5847</v>
      </c>
      <c r="E516" s="227">
        <v>12.0</v>
      </c>
      <c r="F516" s="227">
        <v>21.0</v>
      </c>
      <c r="G516" s="227">
        <v>8.0</v>
      </c>
      <c r="H516" s="227">
        <v>7.5</v>
      </c>
      <c r="I516" s="227">
        <v>6.5</v>
      </c>
      <c r="J516" s="227">
        <v>38.5</v>
      </c>
      <c r="K516" s="227">
        <v>16.0</v>
      </c>
      <c r="L516" s="227">
        <v>1.0</v>
      </c>
      <c r="M516" s="227">
        <v>0.0</v>
      </c>
      <c r="N516" s="227">
        <v>1.0</v>
      </c>
      <c r="O516" s="227">
        <v>0.0</v>
      </c>
      <c r="P516" s="227">
        <v>0.0</v>
      </c>
      <c r="Q516" s="227">
        <v>5.9</v>
      </c>
      <c r="R516" s="227">
        <v>71.35</v>
      </c>
      <c r="S516" s="227" t="s">
        <v>4632</v>
      </c>
      <c r="T516" s="227"/>
      <c r="U516" s="3" t="str">
        <f t="shared" si="2"/>
        <v>#REF!</v>
      </c>
      <c r="V516" s="227"/>
      <c r="W516" s="227"/>
      <c r="X516" s="227"/>
      <c r="Y516" s="227"/>
      <c r="Z516" s="227"/>
    </row>
    <row r="517" ht="12.0" customHeight="1">
      <c r="A517" s="227">
        <v>207.0</v>
      </c>
      <c r="B517" s="227" t="s">
        <v>4905</v>
      </c>
      <c r="C517" s="227" t="s">
        <v>140</v>
      </c>
      <c r="D517" s="227" t="s">
        <v>4630</v>
      </c>
      <c r="E517" s="227">
        <v>13.0</v>
      </c>
      <c r="F517" s="227">
        <v>31.0</v>
      </c>
      <c r="G517" s="227">
        <v>34.0</v>
      </c>
      <c r="H517" s="227">
        <v>2.0</v>
      </c>
      <c r="I517" s="227">
        <v>2.5</v>
      </c>
      <c r="J517" s="227">
        <v>20.5</v>
      </c>
      <c r="K517" s="227">
        <v>7.0</v>
      </c>
      <c r="L517" s="227">
        <v>2.0</v>
      </c>
      <c r="M517" s="227">
        <v>0.0</v>
      </c>
      <c r="N517" s="227">
        <v>1.0</v>
      </c>
      <c r="O517" s="227">
        <v>0.0</v>
      </c>
      <c r="P517" s="227">
        <v>0.0</v>
      </c>
      <c r="Q517" s="227">
        <v>5.5</v>
      </c>
      <c r="R517" s="227">
        <v>71.05</v>
      </c>
      <c r="S517" s="227" t="s">
        <v>4630</v>
      </c>
      <c r="T517" s="227"/>
      <c r="U517" s="3" t="str">
        <f t="shared" si="2"/>
        <v>#REF!</v>
      </c>
      <c r="V517" s="227"/>
      <c r="W517" s="227"/>
      <c r="X517" s="227"/>
      <c r="Y517" s="227"/>
      <c r="Z517" s="227"/>
    </row>
    <row r="518" ht="12.0" customHeight="1">
      <c r="A518" s="227">
        <v>208.0</v>
      </c>
      <c r="B518" s="227" t="s">
        <v>5630</v>
      </c>
      <c r="C518" s="227" t="s">
        <v>36</v>
      </c>
      <c r="D518" s="227" t="s">
        <v>5848</v>
      </c>
      <c r="E518" s="227">
        <v>14.0</v>
      </c>
      <c r="F518" s="227">
        <v>42.0</v>
      </c>
      <c r="G518" s="227">
        <v>24.0</v>
      </c>
      <c r="H518" s="227">
        <v>0.5</v>
      </c>
      <c r="I518" s="227">
        <v>0.5</v>
      </c>
      <c r="J518" s="227">
        <v>5.0</v>
      </c>
      <c r="K518" s="227">
        <v>1.0</v>
      </c>
      <c r="L518" s="227">
        <v>4.0</v>
      </c>
      <c r="M518" s="227">
        <v>2.0</v>
      </c>
      <c r="N518" s="227">
        <v>0.0</v>
      </c>
      <c r="O518" s="227">
        <v>2.0</v>
      </c>
      <c r="P518" s="227">
        <v>0.0</v>
      </c>
      <c r="Q518" s="227">
        <v>5.1</v>
      </c>
      <c r="R518" s="227">
        <v>71.0</v>
      </c>
      <c r="S518" s="227" t="s">
        <v>4631</v>
      </c>
      <c r="T518" s="227"/>
      <c r="U518" s="3" t="str">
        <f t="shared" si="2"/>
        <v>#REF!</v>
      </c>
      <c r="V518" s="227"/>
      <c r="W518" s="227"/>
      <c r="X518" s="227"/>
      <c r="Y518" s="227"/>
      <c r="Z518" s="227"/>
    </row>
    <row r="519" ht="12.0" customHeight="1">
      <c r="A519" s="227">
        <v>208.0</v>
      </c>
      <c r="B519" s="227" t="s">
        <v>5916</v>
      </c>
      <c r="C519" s="227" t="s">
        <v>68</v>
      </c>
      <c r="D519" s="227" t="s">
        <v>5845</v>
      </c>
      <c r="E519" s="227">
        <v>8.0</v>
      </c>
      <c r="F519" s="227">
        <v>50.0</v>
      </c>
      <c r="G519" s="227">
        <v>15.0</v>
      </c>
      <c r="H519" s="227">
        <v>4.5</v>
      </c>
      <c r="I519" s="227">
        <v>0.0</v>
      </c>
      <c r="J519" s="227">
        <v>0.0</v>
      </c>
      <c r="K519" s="227">
        <v>2.0</v>
      </c>
      <c r="L519" s="227">
        <v>1.0</v>
      </c>
      <c r="M519" s="227">
        <v>0.0</v>
      </c>
      <c r="N519" s="227">
        <v>2.0</v>
      </c>
      <c r="O519" s="227">
        <v>0.0</v>
      </c>
      <c r="P519" s="227">
        <v>0.0</v>
      </c>
      <c r="Q519" s="227">
        <v>8.9</v>
      </c>
      <c r="R519" s="227">
        <v>71.0</v>
      </c>
      <c r="S519" s="227" t="s">
        <v>4630</v>
      </c>
      <c r="T519" s="227"/>
      <c r="U519" s="3" t="str">
        <f t="shared" si="2"/>
        <v>#REF!</v>
      </c>
      <c r="V519" s="227"/>
      <c r="W519" s="227"/>
      <c r="X519" s="227"/>
      <c r="Y519" s="227"/>
      <c r="Z519" s="227"/>
    </row>
    <row r="520" ht="12.0" customHeight="1">
      <c r="A520" s="227">
        <v>208.0</v>
      </c>
      <c r="B520" s="227" t="s">
        <v>5452</v>
      </c>
      <c r="C520" s="227" t="s">
        <v>64</v>
      </c>
      <c r="D520" s="227" t="s">
        <v>5849</v>
      </c>
      <c r="E520" s="227">
        <v>10.0</v>
      </c>
      <c r="F520" s="227">
        <v>48.0</v>
      </c>
      <c r="G520" s="227">
        <v>14.0</v>
      </c>
      <c r="H520" s="227">
        <v>0.0</v>
      </c>
      <c r="I520" s="227">
        <v>0.0</v>
      </c>
      <c r="J520" s="227">
        <v>0.0</v>
      </c>
      <c r="K520" s="227">
        <v>4.0</v>
      </c>
      <c r="L520" s="227">
        <v>6.0</v>
      </c>
      <c r="M520" s="227">
        <v>1.0</v>
      </c>
      <c r="N520" s="227">
        <v>1.0</v>
      </c>
      <c r="O520" s="227">
        <v>0.0</v>
      </c>
      <c r="P520" s="227">
        <v>0.0</v>
      </c>
      <c r="Q520" s="227">
        <v>7.1</v>
      </c>
      <c r="R520" s="227">
        <v>71.0</v>
      </c>
      <c r="S520" s="227" t="s">
        <v>4631</v>
      </c>
      <c r="T520" s="227"/>
      <c r="U520" s="3" t="str">
        <f t="shared" si="2"/>
        <v>#REF!</v>
      </c>
      <c r="V520" s="227"/>
      <c r="W520" s="227"/>
      <c r="X520" s="227"/>
      <c r="Y520" s="227"/>
      <c r="Z520" s="227"/>
    </row>
    <row r="521" ht="12.0" customHeight="1">
      <c r="A521" s="227">
        <v>208.0</v>
      </c>
      <c r="B521" s="227" t="s">
        <v>5917</v>
      </c>
      <c r="C521" s="227" t="s">
        <v>39</v>
      </c>
      <c r="D521" s="227" t="s">
        <v>5846</v>
      </c>
      <c r="E521" s="227">
        <v>16.0</v>
      </c>
      <c r="F521" s="227">
        <v>50.0</v>
      </c>
      <c r="G521" s="227">
        <v>4.0</v>
      </c>
      <c r="H521" s="227">
        <v>1.0</v>
      </c>
      <c r="I521" s="227">
        <v>0.0</v>
      </c>
      <c r="J521" s="227">
        <v>0.0</v>
      </c>
      <c r="K521" s="227">
        <v>0.0</v>
      </c>
      <c r="L521" s="227">
        <v>12.0</v>
      </c>
      <c r="M521" s="227">
        <v>0.0</v>
      </c>
      <c r="N521" s="227">
        <v>2.0</v>
      </c>
      <c r="O521" s="227">
        <v>0.0</v>
      </c>
      <c r="P521" s="227">
        <v>0.0</v>
      </c>
      <c r="Q521" s="227">
        <v>4.4</v>
      </c>
      <c r="R521" s="227">
        <v>71.0</v>
      </c>
      <c r="S521" s="227" t="s">
        <v>4631</v>
      </c>
      <c r="T521" s="227"/>
      <c r="U521" s="3" t="str">
        <f t="shared" si="2"/>
        <v>#REF!</v>
      </c>
      <c r="V521" s="227"/>
      <c r="W521" s="227"/>
      <c r="X521" s="227"/>
      <c r="Y521" s="227"/>
      <c r="Z521" s="227"/>
    </row>
    <row r="522" ht="12.0" customHeight="1">
      <c r="A522" s="227">
        <v>212.0</v>
      </c>
      <c r="B522" s="227" t="s">
        <v>5795</v>
      </c>
      <c r="C522" s="227" t="s">
        <v>90</v>
      </c>
      <c r="D522" s="227" t="s">
        <v>5848</v>
      </c>
      <c r="E522" s="227">
        <v>16.0</v>
      </c>
      <c r="F522" s="227">
        <v>42.0</v>
      </c>
      <c r="G522" s="227">
        <v>16.0</v>
      </c>
      <c r="H522" s="227">
        <v>3.5</v>
      </c>
      <c r="I522" s="227">
        <v>1.0</v>
      </c>
      <c r="J522" s="227">
        <v>10.0</v>
      </c>
      <c r="K522" s="227">
        <v>1.0</v>
      </c>
      <c r="L522" s="227">
        <v>7.0</v>
      </c>
      <c r="M522" s="227">
        <v>1.0</v>
      </c>
      <c r="N522" s="227">
        <v>1.0</v>
      </c>
      <c r="O522" s="227">
        <v>0.0</v>
      </c>
      <c r="P522" s="227">
        <v>0.0</v>
      </c>
      <c r="Q522" s="227">
        <v>4.4</v>
      </c>
      <c r="R522" s="227">
        <v>70.5</v>
      </c>
      <c r="S522" s="227" t="s">
        <v>4631</v>
      </c>
      <c r="T522" s="227"/>
      <c r="U522" s="3" t="str">
        <f t="shared" si="2"/>
        <v>#REF!</v>
      </c>
      <c r="V522" s="227"/>
      <c r="W522" s="227"/>
      <c r="X522" s="227"/>
      <c r="Y522" s="227"/>
      <c r="Z522" s="227"/>
    </row>
    <row r="523" ht="12.0" customHeight="1">
      <c r="A523" s="227">
        <v>213.0</v>
      </c>
      <c r="B523" s="227" t="s">
        <v>4973</v>
      </c>
      <c r="C523" s="227" t="s">
        <v>27</v>
      </c>
      <c r="D523" s="227" t="s">
        <v>5845</v>
      </c>
      <c r="E523" s="227">
        <v>16.0</v>
      </c>
      <c r="F523" s="227">
        <v>40.0</v>
      </c>
      <c r="G523" s="227">
        <v>13.0</v>
      </c>
      <c r="H523" s="227">
        <v>7.0</v>
      </c>
      <c r="I523" s="227">
        <v>2.0</v>
      </c>
      <c r="J523" s="227">
        <v>7.0</v>
      </c>
      <c r="K523" s="227">
        <v>4.0</v>
      </c>
      <c r="L523" s="227">
        <v>5.0</v>
      </c>
      <c r="M523" s="227">
        <v>1.0</v>
      </c>
      <c r="N523" s="227">
        <v>0.0</v>
      </c>
      <c r="O523" s="227">
        <v>0.0</v>
      </c>
      <c r="P523" s="227">
        <v>0.0</v>
      </c>
      <c r="Q523" s="227">
        <v>4.4</v>
      </c>
      <c r="R523" s="227">
        <v>70.2</v>
      </c>
      <c r="S523" s="227" t="s">
        <v>4630</v>
      </c>
      <c r="T523" s="227"/>
      <c r="U523" s="3" t="str">
        <f t="shared" si="2"/>
        <v>#REF!</v>
      </c>
      <c r="V523" s="227"/>
      <c r="W523" s="227"/>
      <c r="X523" s="227"/>
      <c r="Y523" s="227"/>
      <c r="Z523" s="227"/>
    </row>
    <row r="524" ht="12.0" customHeight="1">
      <c r="A524" s="227">
        <v>213.0</v>
      </c>
      <c r="B524" s="227" t="s">
        <v>5525</v>
      </c>
      <c r="C524" s="227" t="s">
        <v>70</v>
      </c>
      <c r="D524" s="227" t="s">
        <v>5846</v>
      </c>
      <c r="E524" s="227">
        <v>13.0</v>
      </c>
      <c r="F524" s="227">
        <v>43.0</v>
      </c>
      <c r="G524" s="227">
        <v>1.0</v>
      </c>
      <c r="H524" s="227">
        <v>1.0</v>
      </c>
      <c r="I524" s="227">
        <v>1.0</v>
      </c>
      <c r="J524" s="227">
        <v>7.0</v>
      </c>
      <c r="K524" s="227">
        <v>1.0</v>
      </c>
      <c r="L524" s="227">
        <v>13.0</v>
      </c>
      <c r="M524" s="227">
        <v>2.0</v>
      </c>
      <c r="N524" s="227">
        <v>1.0</v>
      </c>
      <c r="O524" s="227">
        <v>0.0</v>
      </c>
      <c r="P524" s="227">
        <v>0.0</v>
      </c>
      <c r="Q524" s="227">
        <v>5.4</v>
      </c>
      <c r="R524" s="227">
        <v>70.2</v>
      </c>
      <c r="S524" s="227" t="s">
        <v>4631</v>
      </c>
      <c r="T524" s="227"/>
      <c r="U524" s="3" t="str">
        <f t="shared" si="2"/>
        <v>#REF!</v>
      </c>
      <c r="V524" s="227"/>
      <c r="W524" s="227"/>
      <c r="X524" s="227"/>
      <c r="Y524" s="227"/>
      <c r="Z524" s="227"/>
    </row>
    <row r="525" ht="12.0" customHeight="1">
      <c r="A525" s="227">
        <v>215.0</v>
      </c>
      <c r="B525" s="227" t="s">
        <v>5547</v>
      </c>
      <c r="C525" s="227" t="s">
        <v>23</v>
      </c>
      <c r="D525" s="227" t="s">
        <v>5846</v>
      </c>
      <c r="E525" s="227">
        <v>16.0</v>
      </c>
      <c r="F525" s="227">
        <v>53.0</v>
      </c>
      <c r="G525" s="227">
        <v>8.0</v>
      </c>
      <c r="H525" s="227">
        <v>1.0</v>
      </c>
      <c r="I525" s="227">
        <v>0.0</v>
      </c>
      <c r="J525" s="227">
        <v>0.0</v>
      </c>
      <c r="K525" s="227">
        <v>1.0</v>
      </c>
      <c r="L525" s="227">
        <v>8.0</v>
      </c>
      <c r="M525" s="227">
        <v>1.0</v>
      </c>
      <c r="N525" s="227">
        <v>0.0</v>
      </c>
      <c r="O525" s="227">
        <v>0.0</v>
      </c>
      <c r="P525" s="227">
        <v>0.0</v>
      </c>
      <c r="Q525" s="227">
        <v>4.4</v>
      </c>
      <c r="R525" s="227">
        <v>70.0</v>
      </c>
      <c r="S525" s="227" t="s">
        <v>4631</v>
      </c>
      <c r="T525" s="227"/>
      <c r="U525" s="3" t="str">
        <f t="shared" si="2"/>
        <v>#REF!</v>
      </c>
      <c r="V525" s="227"/>
      <c r="W525" s="227"/>
      <c r="X525" s="227"/>
      <c r="Y525" s="227"/>
      <c r="Z525" s="227"/>
    </row>
    <row r="526" ht="12.0" customHeight="1">
      <c r="A526" s="227">
        <v>215.0</v>
      </c>
      <c r="B526" s="227" t="s">
        <v>5822</v>
      </c>
      <c r="C526" s="227" t="s">
        <v>31</v>
      </c>
      <c r="D526" s="227" t="s">
        <v>5846</v>
      </c>
      <c r="E526" s="227">
        <v>13.0</v>
      </c>
      <c r="F526" s="227">
        <v>44.0</v>
      </c>
      <c r="G526" s="227">
        <v>12.0</v>
      </c>
      <c r="H526" s="227">
        <v>1.0</v>
      </c>
      <c r="I526" s="227">
        <v>0.0</v>
      </c>
      <c r="J526" s="227">
        <v>0.0</v>
      </c>
      <c r="K526" s="227">
        <v>0.0</v>
      </c>
      <c r="L526" s="227">
        <v>13.0</v>
      </c>
      <c r="M526" s="227">
        <v>2.0</v>
      </c>
      <c r="N526" s="227">
        <v>0.0</v>
      </c>
      <c r="O526" s="227">
        <v>0.0</v>
      </c>
      <c r="P526" s="227">
        <v>0.0</v>
      </c>
      <c r="Q526" s="227">
        <v>5.4</v>
      </c>
      <c r="R526" s="227">
        <v>70.0</v>
      </c>
      <c r="S526" s="227" t="s">
        <v>4631</v>
      </c>
      <c r="T526" s="227"/>
      <c r="U526" s="3" t="str">
        <f t="shared" si="2"/>
        <v>#REF!</v>
      </c>
      <c r="V526" s="227"/>
      <c r="W526" s="227"/>
      <c r="X526" s="227"/>
      <c r="Y526" s="227"/>
      <c r="Z526" s="227"/>
    </row>
    <row r="527" ht="12.0" customHeight="1">
      <c r="A527" s="227">
        <v>215.0</v>
      </c>
      <c r="B527" s="227" t="s">
        <v>4847</v>
      </c>
      <c r="C527" s="227" t="s">
        <v>39</v>
      </c>
      <c r="D527" s="227" t="s">
        <v>5845</v>
      </c>
      <c r="E527" s="227">
        <v>13.0</v>
      </c>
      <c r="F527" s="227">
        <v>45.0</v>
      </c>
      <c r="G527" s="227">
        <v>21.0</v>
      </c>
      <c r="H527" s="227">
        <v>4.0</v>
      </c>
      <c r="I527" s="227">
        <v>1.0</v>
      </c>
      <c r="J527" s="227">
        <v>5.0</v>
      </c>
      <c r="K527" s="227">
        <v>1.0</v>
      </c>
      <c r="L527" s="227">
        <v>4.0</v>
      </c>
      <c r="M527" s="227">
        <v>1.0</v>
      </c>
      <c r="N527" s="227">
        <v>0.0</v>
      </c>
      <c r="O527" s="227">
        <v>0.0</v>
      </c>
      <c r="P527" s="227">
        <v>0.0</v>
      </c>
      <c r="Q527" s="227">
        <v>5.4</v>
      </c>
      <c r="R527" s="227">
        <v>70.0</v>
      </c>
      <c r="S527" s="227" t="s">
        <v>4630</v>
      </c>
      <c r="T527" s="227"/>
      <c r="U527" s="3" t="str">
        <f t="shared" si="2"/>
        <v>#REF!</v>
      </c>
      <c r="V527" s="227"/>
      <c r="W527" s="227"/>
      <c r="X527" s="227"/>
      <c r="Y527" s="227"/>
      <c r="Z527" s="227"/>
    </row>
    <row r="528" ht="12.0" customHeight="1">
      <c r="A528" s="227">
        <v>218.0</v>
      </c>
      <c r="B528" s="227" t="s">
        <v>5094</v>
      </c>
      <c r="C528" s="227" t="s">
        <v>107</v>
      </c>
      <c r="D528" s="227" t="s">
        <v>5847</v>
      </c>
      <c r="E528" s="227">
        <v>11.0</v>
      </c>
      <c r="F528" s="227">
        <v>32.0</v>
      </c>
      <c r="G528" s="227">
        <v>19.0</v>
      </c>
      <c r="H528" s="227">
        <v>4.0</v>
      </c>
      <c r="I528" s="227">
        <v>3.5</v>
      </c>
      <c r="J528" s="227">
        <v>19.0</v>
      </c>
      <c r="K528" s="227">
        <v>10.0</v>
      </c>
      <c r="L528" s="227">
        <v>2.0</v>
      </c>
      <c r="M528" s="227">
        <v>0.0</v>
      </c>
      <c r="N528" s="227">
        <v>1.0</v>
      </c>
      <c r="O528" s="227">
        <v>0.0</v>
      </c>
      <c r="P528" s="227">
        <v>0.0</v>
      </c>
      <c r="Q528" s="227">
        <v>6.3</v>
      </c>
      <c r="R528" s="227">
        <v>69.4</v>
      </c>
      <c r="S528" s="227" t="s">
        <v>4632</v>
      </c>
      <c r="T528" s="227"/>
      <c r="U528" s="3" t="str">
        <f t="shared" si="2"/>
        <v>#REF!</v>
      </c>
      <c r="V528" s="227"/>
      <c r="W528" s="227"/>
      <c r="X528" s="227"/>
      <c r="Y528" s="227"/>
      <c r="Z528" s="227"/>
    </row>
    <row r="529" ht="12.0" customHeight="1">
      <c r="A529" s="227">
        <v>219.0</v>
      </c>
      <c r="B529" s="227" t="s">
        <v>5713</v>
      </c>
      <c r="C529" s="227" t="s">
        <v>41</v>
      </c>
      <c r="D529" s="227" t="s">
        <v>5846</v>
      </c>
      <c r="E529" s="227">
        <v>14.0</v>
      </c>
      <c r="F529" s="227">
        <v>37.0</v>
      </c>
      <c r="G529" s="227">
        <v>4.0</v>
      </c>
      <c r="H529" s="227">
        <v>2.0</v>
      </c>
      <c r="I529" s="227">
        <v>1.0</v>
      </c>
      <c r="J529" s="227">
        <v>10.0</v>
      </c>
      <c r="K529" s="227">
        <v>1.0</v>
      </c>
      <c r="L529" s="227">
        <v>11.0</v>
      </c>
      <c r="M529" s="227">
        <v>3.0</v>
      </c>
      <c r="N529" s="227">
        <v>0.0</v>
      </c>
      <c r="O529" s="227">
        <v>0.0</v>
      </c>
      <c r="P529" s="227">
        <v>1.0</v>
      </c>
      <c r="Q529" s="227">
        <v>4.9</v>
      </c>
      <c r="R529" s="227">
        <v>69.0</v>
      </c>
      <c r="S529" s="227" t="s">
        <v>4631</v>
      </c>
      <c r="T529" s="227"/>
      <c r="U529" s="3" t="str">
        <f t="shared" si="2"/>
        <v>#REF!</v>
      </c>
      <c r="V529" s="227"/>
      <c r="W529" s="227"/>
      <c r="X529" s="227"/>
      <c r="Y529" s="227"/>
      <c r="Z529" s="227"/>
    </row>
    <row r="530" ht="12.0" customHeight="1">
      <c r="A530" s="227">
        <v>220.0</v>
      </c>
      <c r="B530" s="229" t="s">
        <v>5918</v>
      </c>
      <c r="C530" s="227" t="s">
        <v>31</v>
      </c>
      <c r="D530" s="227" t="s">
        <v>5845</v>
      </c>
      <c r="E530" s="227">
        <v>16.0</v>
      </c>
      <c r="F530" s="227">
        <v>41.0</v>
      </c>
      <c r="G530" s="227">
        <v>10.0</v>
      </c>
      <c r="H530" s="227">
        <v>1.5</v>
      </c>
      <c r="I530" s="227">
        <v>1.0</v>
      </c>
      <c r="J530" s="227">
        <v>11.0</v>
      </c>
      <c r="K530" s="227">
        <v>1.0</v>
      </c>
      <c r="L530" s="227">
        <v>2.0</v>
      </c>
      <c r="M530" s="227">
        <v>1.0</v>
      </c>
      <c r="N530" s="227">
        <v>2.0</v>
      </c>
      <c r="O530" s="227">
        <v>2.0</v>
      </c>
      <c r="P530" s="227">
        <v>0.0</v>
      </c>
      <c r="Q530" s="227">
        <v>4.3</v>
      </c>
      <c r="R530" s="227">
        <v>68.6</v>
      </c>
      <c r="S530" s="227" t="s">
        <v>4630</v>
      </c>
      <c r="T530" s="227"/>
      <c r="U530" s="3" t="str">
        <f t="shared" si="2"/>
        <v>#REF!</v>
      </c>
      <c r="V530" s="227"/>
      <c r="W530" s="227"/>
      <c r="X530" s="227"/>
      <c r="Y530" s="227"/>
      <c r="Z530" s="227"/>
    </row>
    <row r="531" ht="12.0" customHeight="1">
      <c r="A531" s="227">
        <v>221.0</v>
      </c>
      <c r="B531" s="227" t="s">
        <v>5710</v>
      </c>
      <c r="C531" s="227" t="s">
        <v>23</v>
      </c>
      <c r="D531" s="227" t="s">
        <v>5846</v>
      </c>
      <c r="E531" s="227">
        <v>12.0</v>
      </c>
      <c r="F531" s="227">
        <v>39.0</v>
      </c>
      <c r="G531" s="227">
        <v>7.0</v>
      </c>
      <c r="H531" s="227">
        <v>2.0</v>
      </c>
      <c r="I531" s="227">
        <v>2.0</v>
      </c>
      <c r="J531" s="227">
        <v>2.0</v>
      </c>
      <c r="K531" s="227">
        <v>2.0</v>
      </c>
      <c r="L531" s="227">
        <v>8.0</v>
      </c>
      <c r="M531" s="227">
        <v>1.0</v>
      </c>
      <c r="N531" s="227">
        <v>2.0</v>
      </c>
      <c r="O531" s="227">
        <v>0.0</v>
      </c>
      <c r="P531" s="227">
        <v>0.0</v>
      </c>
      <c r="Q531" s="227">
        <v>5.6</v>
      </c>
      <c r="R531" s="227">
        <v>67.7</v>
      </c>
      <c r="S531" s="227" t="s">
        <v>4631</v>
      </c>
      <c r="T531" s="227"/>
      <c r="U531" s="3" t="str">
        <f t="shared" si="2"/>
        <v>#REF!</v>
      </c>
      <c r="V531" s="227"/>
      <c r="W531" s="227"/>
      <c r="X531" s="227"/>
      <c r="Y531" s="227"/>
      <c r="Z531" s="227"/>
    </row>
    <row r="532" ht="12.0" customHeight="1">
      <c r="A532" s="227">
        <v>221.0</v>
      </c>
      <c r="B532" s="227" t="s">
        <v>5119</v>
      </c>
      <c r="C532" s="227" t="s">
        <v>27</v>
      </c>
      <c r="D532" s="227" t="s">
        <v>5845</v>
      </c>
      <c r="E532" s="227">
        <v>15.0</v>
      </c>
      <c r="F532" s="227">
        <v>35.0</v>
      </c>
      <c r="G532" s="227">
        <v>15.0</v>
      </c>
      <c r="H532" s="227">
        <v>3.0</v>
      </c>
      <c r="I532" s="227">
        <v>3.0</v>
      </c>
      <c r="J532" s="227">
        <v>22.0</v>
      </c>
      <c r="K532" s="227">
        <v>5.0</v>
      </c>
      <c r="L532" s="227">
        <v>3.0</v>
      </c>
      <c r="M532" s="227">
        <v>0.0</v>
      </c>
      <c r="N532" s="227">
        <v>2.0</v>
      </c>
      <c r="O532" s="227">
        <v>0.0</v>
      </c>
      <c r="P532" s="227">
        <v>0.0</v>
      </c>
      <c r="Q532" s="227">
        <v>4.5</v>
      </c>
      <c r="R532" s="227">
        <v>67.7</v>
      </c>
      <c r="S532" s="227" t="s">
        <v>4630</v>
      </c>
      <c r="T532" s="227"/>
      <c r="U532" s="3" t="str">
        <f t="shared" si="2"/>
        <v>#REF!</v>
      </c>
      <c r="V532" s="227"/>
      <c r="W532" s="227"/>
      <c r="X532" s="227"/>
      <c r="Y532" s="227"/>
      <c r="Z532" s="227"/>
    </row>
    <row r="533" ht="12.0" customHeight="1">
      <c r="A533" s="227">
        <v>223.0</v>
      </c>
      <c r="B533" s="227" t="s">
        <v>5246</v>
      </c>
      <c r="C533" s="227" t="s">
        <v>85</v>
      </c>
      <c r="D533" s="227" t="s">
        <v>5847</v>
      </c>
      <c r="E533" s="227">
        <v>11.0</v>
      </c>
      <c r="F533" s="227">
        <v>23.0</v>
      </c>
      <c r="G533" s="227">
        <v>11.0</v>
      </c>
      <c r="H533" s="227">
        <v>12.5</v>
      </c>
      <c r="I533" s="227">
        <v>4.5</v>
      </c>
      <c r="J533" s="227">
        <v>36.0</v>
      </c>
      <c r="K533" s="227">
        <v>14.0</v>
      </c>
      <c r="L533" s="227">
        <v>0.0</v>
      </c>
      <c r="M533" s="227">
        <v>0.0</v>
      </c>
      <c r="N533" s="227">
        <v>0.0</v>
      </c>
      <c r="O533" s="227">
        <v>0.0</v>
      </c>
      <c r="P533" s="227">
        <v>0.0</v>
      </c>
      <c r="Q533" s="227">
        <v>6.1</v>
      </c>
      <c r="R533" s="227">
        <v>67.6</v>
      </c>
      <c r="S533" s="227" t="s">
        <v>4632</v>
      </c>
      <c r="T533" s="227"/>
      <c r="U533" s="3" t="str">
        <f t="shared" si="2"/>
        <v>#REF!</v>
      </c>
      <c r="V533" s="227"/>
      <c r="W533" s="227"/>
      <c r="X533" s="227"/>
      <c r="Y533" s="227"/>
      <c r="Z533" s="227"/>
    </row>
    <row r="534" ht="12.0" customHeight="1">
      <c r="A534" s="227">
        <v>224.0</v>
      </c>
      <c r="B534" s="227" t="s">
        <v>5574</v>
      </c>
      <c r="C534" s="227" t="s">
        <v>102</v>
      </c>
      <c r="D534" s="227" t="s">
        <v>5846</v>
      </c>
      <c r="E534" s="227">
        <v>16.0</v>
      </c>
      <c r="F534" s="227">
        <v>34.0</v>
      </c>
      <c r="G534" s="227">
        <v>5.0</v>
      </c>
      <c r="H534" s="227">
        <v>0.0</v>
      </c>
      <c r="I534" s="227">
        <v>1.0</v>
      </c>
      <c r="J534" s="227">
        <v>0.0</v>
      </c>
      <c r="K534" s="227">
        <v>0.0</v>
      </c>
      <c r="L534" s="227">
        <v>8.0</v>
      </c>
      <c r="M534" s="227">
        <v>2.0</v>
      </c>
      <c r="N534" s="227">
        <v>1.0</v>
      </c>
      <c r="O534" s="227">
        <v>0.0</v>
      </c>
      <c r="P534" s="227">
        <v>2.0</v>
      </c>
      <c r="Q534" s="227">
        <v>4.2</v>
      </c>
      <c r="R534" s="227">
        <v>67.5</v>
      </c>
      <c r="S534" s="227" t="s">
        <v>4631</v>
      </c>
      <c r="T534" s="227"/>
      <c r="U534" s="3" t="str">
        <f t="shared" si="2"/>
        <v>#REF!</v>
      </c>
      <c r="V534" s="227"/>
      <c r="W534" s="227"/>
      <c r="X534" s="227"/>
      <c r="Y534" s="227"/>
      <c r="Z534" s="227"/>
    </row>
    <row r="535" ht="12.0" customHeight="1">
      <c r="A535" s="227">
        <v>224.0</v>
      </c>
      <c r="B535" s="227" t="s">
        <v>5717</v>
      </c>
      <c r="C535" s="227" t="s">
        <v>77</v>
      </c>
      <c r="D535" s="227" t="s">
        <v>5846</v>
      </c>
      <c r="E535" s="227">
        <v>16.0</v>
      </c>
      <c r="F535" s="227">
        <v>41.0</v>
      </c>
      <c r="G535" s="227">
        <v>9.0</v>
      </c>
      <c r="H535" s="227">
        <v>2.0</v>
      </c>
      <c r="I535" s="227">
        <v>0.0</v>
      </c>
      <c r="J535" s="227">
        <v>0.0</v>
      </c>
      <c r="K535" s="227">
        <v>1.0</v>
      </c>
      <c r="L535" s="227">
        <v>8.0</v>
      </c>
      <c r="M535" s="227">
        <v>2.0</v>
      </c>
      <c r="N535" s="227">
        <v>0.0</v>
      </c>
      <c r="O535" s="227">
        <v>1.0</v>
      </c>
      <c r="P535" s="227">
        <v>0.0</v>
      </c>
      <c r="Q535" s="227">
        <v>4.2</v>
      </c>
      <c r="R535" s="227">
        <v>67.5</v>
      </c>
      <c r="S535" s="227" t="s">
        <v>4631</v>
      </c>
      <c r="T535" s="227"/>
      <c r="U535" s="3" t="str">
        <f t="shared" si="2"/>
        <v>#REF!</v>
      </c>
      <c r="V535" s="227"/>
      <c r="W535" s="227"/>
      <c r="X535" s="227"/>
      <c r="Y535" s="227"/>
      <c r="Z535" s="227"/>
    </row>
    <row r="536" ht="12.0" customHeight="1">
      <c r="A536" s="227">
        <v>226.0</v>
      </c>
      <c r="B536" s="227" t="s">
        <v>5343</v>
      </c>
      <c r="C536" s="227" t="s">
        <v>44</v>
      </c>
      <c r="D536" s="227" t="s">
        <v>5847</v>
      </c>
      <c r="E536" s="227">
        <v>16.0</v>
      </c>
      <c r="F536" s="227">
        <v>32.0</v>
      </c>
      <c r="G536" s="227">
        <v>13.0</v>
      </c>
      <c r="H536" s="227">
        <v>6.5</v>
      </c>
      <c r="I536" s="227">
        <v>3.5</v>
      </c>
      <c r="J536" s="227">
        <v>19.0</v>
      </c>
      <c r="K536" s="227">
        <v>10.0</v>
      </c>
      <c r="L536" s="227">
        <v>3.0</v>
      </c>
      <c r="M536" s="227">
        <v>0.0</v>
      </c>
      <c r="N536" s="227">
        <v>0.0</v>
      </c>
      <c r="O536" s="227">
        <v>0.0</v>
      </c>
      <c r="P536" s="227">
        <v>0.0</v>
      </c>
      <c r="Q536" s="227">
        <v>4.2</v>
      </c>
      <c r="R536" s="227">
        <v>66.9</v>
      </c>
      <c r="S536" s="227" t="s">
        <v>4632</v>
      </c>
      <c r="T536" s="227"/>
      <c r="U536" s="3" t="str">
        <f t="shared" si="2"/>
        <v>#REF!</v>
      </c>
      <c r="V536" s="227"/>
      <c r="W536" s="227"/>
      <c r="X536" s="227"/>
      <c r="Y536" s="227"/>
      <c r="Z536" s="227"/>
    </row>
    <row r="537" ht="12.0" customHeight="1">
      <c r="A537" s="227">
        <v>226.0</v>
      </c>
      <c r="B537" s="227" t="s">
        <v>5012</v>
      </c>
      <c r="C537" s="227" t="s">
        <v>114</v>
      </c>
      <c r="D537" s="227" t="s">
        <v>4630</v>
      </c>
      <c r="E537" s="227">
        <v>13.0</v>
      </c>
      <c r="F537" s="227">
        <v>42.0</v>
      </c>
      <c r="G537" s="227">
        <v>28.0</v>
      </c>
      <c r="H537" s="227">
        <v>3.5</v>
      </c>
      <c r="I537" s="227">
        <v>1.0</v>
      </c>
      <c r="J537" s="227">
        <v>4.0</v>
      </c>
      <c r="K537" s="227">
        <v>3.0</v>
      </c>
      <c r="L537" s="227">
        <v>2.0</v>
      </c>
      <c r="M537" s="227">
        <v>0.0</v>
      </c>
      <c r="N537" s="227">
        <v>0.0</v>
      </c>
      <c r="O537" s="227">
        <v>0.0</v>
      </c>
      <c r="P537" s="227">
        <v>0.0</v>
      </c>
      <c r="Q537" s="227">
        <v>5.1</v>
      </c>
      <c r="R537" s="227">
        <v>66.9</v>
      </c>
      <c r="S537" s="227" t="s">
        <v>4630</v>
      </c>
      <c r="T537" s="227"/>
      <c r="U537" s="3" t="str">
        <f t="shared" si="2"/>
        <v>#REF!</v>
      </c>
      <c r="V537" s="227"/>
      <c r="W537" s="227"/>
      <c r="X537" s="227"/>
      <c r="Y537" s="227"/>
      <c r="Z537" s="227"/>
    </row>
    <row r="538" ht="12.0" customHeight="1">
      <c r="A538" s="227">
        <v>228.0</v>
      </c>
      <c r="B538" s="227" t="s">
        <v>5340</v>
      </c>
      <c r="C538" s="227" t="s">
        <v>39</v>
      </c>
      <c r="D538" s="227" t="s">
        <v>5847</v>
      </c>
      <c r="E538" s="227">
        <v>16.0</v>
      </c>
      <c r="F538" s="227">
        <v>15.0</v>
      </c>
      <c r="G538" s="227">
        <v>8.0</v>
      </c>
      <c r="H538" s="227">
        <v>6.5</v>
      </c>
      <c r="I538" s="227">
        <v>7.5</v>
      </c>
      <c r="J538" s="227">
        <v>53.5</v>
      </c>
      <c r="K538" s="227">
        <v>12.0</v>
      </c>
      <c r="L538" s="227">
        <v>3.0</v>
      </c>
      <c r="M538" s="227">
        <v>0.0</v>
      </c>
      <c r="N538" s="227">
        <v>1.0</v>
      </c>
      <c r="O538" s="227">
        <v>1.0</v>
      </c>
      <c r="P538" s="227">
        <v>0.0</v>
      </c>
      <c r="Q538" s="227">
        <v>4.2</v>
      </c>
      <c r="R538" s="227">
        <v>66.85</v>
      </c>
      <c r="S538" s="227" t="s">
        <v>4632</v>
      </c>
      <c r="T538" s="227"/>
      <c r="U538" s="3" t="str">
        <f t="shared" si="2"/>
        <v>#REF!</v>
      </c>
      <c r="V538" s="227"/>
      <c r="W538" s="227"/>
      <c r="X538" s="227"/>
      <c r="Y538" s="227"/>
      <c r="Z538" s="227"/>
    </row>
    <row r="539" ht="12.0" customHeight="1">
      <c r="A539" s="227">
        <v>229.0</v>
      </c>
      <c r="B539" s="227" t="s">
        <v>4932</v>
      </c>
      <c r="C539" s="227" t="s">
        <v>83</v>
      </c>
      <c r="D539" s="227" t="s">
        <v>5845</v>
      </c>
      <c r="E539" s="227">
        <v>9.0</v>
      </c>
      <c r="F539" s="227">
        <v>49.0</v>
      </c>
      <c r="G539" s="227">
        <v>17.0</v>
      </c>
      <c r="H539" s="227">
        <v>1.5</v>
      </c>
      <c r="I539" s="227">
        <v>1.0</v>
      </c>
      <c r="J539" s="227">
        <v>7.0</v>
      </c>
      <c r="K539" s="227">
        <v>1.0</v>
      </c>
      <c r="L539" s="227">
        <v>4.0</v>
      </c>
      <c r="M539" s="227">
        <v>0.0</v>
      </c>
      <c r="N539" s="227">
        <v>0.0</v>
      </c>
      <c r="O539" s="227">
        <v>0.0</v>
      </c>
      <c r="P539" s="227">
        <v>0.0</v>
      </c>
      <c r="Q539" s="227">
        <v>7.4</v>
      </c>
      <c r="R539" s="227">
        <v>66.7</v>
      </c>
      <c r="S539" s="227" t="s">
        <v>4630</v>
      </c>
      <c r="T539" s="227"/>
      <c r="U539" s="3" t="str">
        <f t="shared" si="2"/>
        <v>#REF!</v>
      </c>
      <c r="V539" s="227"/>
      <c r="W539" s="227"/>
      <c r="X539" s="227"/>
      <c r="Y539" s="227"/>
      <c r="Z539" s="227"/>
    </row>
    <row r="540" ht="12.0" customHeight="1">
      <c r="A540" s="227">
        <v>230.0</v>
      </c>
      <c r="B540" s="227" t="s">
        <v>5919</v>
      </c>
      <c r="C540" s="227" t="s">
        <v>111</v>
      </c>
      <c r="D540" s="227" t="s">
        <v>5844</v>
      </c>
      <c r="E540" s="227">
        <v>14.0</v>
      </c>
      <c r="F540" s="227">
        <v>15.0</v>
      </c>
      <c r="G540" s="227">
        <v>5.0</v>
      </c>
      <c r="H540" s="227">
        <v>7.0</v>
      </c>
      <c r="I540" s="227">
        <v>5.0</v>
      </c>
      <c r="J540" s="227">
        <v>45.0</v>
      </c>
      <c r="K540" s="227">
        <v>6.0</v>
      </c>
      <c r="L540" s="227">
        <v>0.0</v>
      </c>
      <c r="M540" s="227">
        <v>0.0</v>
      </c>
      <c r="N540" s="227">
        <v>3.0</v>
      </c>
      <c r="O540" s="227">
        <v>2.0</v>
      </c>
      <c r="P540" s="227">
        <v>1.0</v>
      </c>
      <c r="Q540" s="227">
        <v>4.7</v>
      </c>
      <c r="R540" s="227">
        <v>66.0</v>
      </c>
      <c r="S540" s="227" t="s">
        <v>4630</v>
      </c>
      <c r="T540" s="227"/>
      <c r="U540" s="3" t="str">
        <f t="shared" si="2"/>
        <v>#REF!</v>
      </c>
      <c r="V540" s="227"/>
      <c r="W540" s="227"/>
      <c r="X540" s="227"/>
      <c r="Y540" s="227"/>
      <c r="Z540" s="227"/>
    </row>
    <row r="541" ht="12.0" customHeight="1">
      <c r="A541" s="227">
        <v>230.0</v>
      </c>
      <c r="B541" s="227" t="s">
        <v>5521</v>
      </c>
      <c r="C541" s="227" t="s">
        <v>111</v>
      </c>
      <c r="D541" s="227" t="s">
        <v>5846</v>
      </c>
      <c r="E541" s="227">
        <v>15.0</v>
      </c>
      <c r="F541" s="227">
        <v>51.0</v>
      </c>
      <c r="G541" s="227">
        <v>8.0</v>
      </c>
      <c r="H541" s="227">
        <v>1.0</v>
      </c>
      <c r="I541" s="227">
        <v>0.0</v>
      </c>
      <c r="J541" s="227">
        <v>0.0</v>
      </c>
      <c r="K541" s="227">
        <v>0.0</v>
      </c>
      <c r="L541" s="227">
        <v>7.0</v>
      </c>
      <c r="M541" s="227">
        <v>0.0</v>
      </c>
      <c r="N541" s="227">
        <v>1.0</v>
      </c>
      <c r="O541" s="227">
        <v>0.0</v>
      </c>
      <c r="P541" s="227">
        <v>0.0</v>
      </c>
      <c r="Q541" s="227">
        <v>4.4</v>
      </c>
      <c r="R541" s="227">
        <v>66.0</v>
      </c>
      <c r="S541" s="227" t="s">
        <v>4631</v>
      </c>
      <c r="T541" s="227"/>
      <c r="U541" s="3" t="str">
        <f t="shared" si="2"/>
        <v>#REF!</v>
      </c>
      <c r="V541" s="227"/>
      <c r="W541" s="227"/>
      <c r="X541" s="227"/>
      <c r="Y541" s="227"/>
      <c r="Z541" s="227"/>
    </row>
    <row r="542" ht="12.0" customHeight="1">
      <c r="A542" s="227">
        <v>230.0</v>
      </c>
      <c r="B542" s="227" t="s">
        <v>5503</v>
      </c>
      <c r="C542" s="227" t="s">
        <v>20</v>
      </c>
      <c r="D542" s="227" t="s">
        <v>5846</v>
      </c>
      <c r="E542" s="227">
        <v>14.0</v>
      </c>
      <c r="F542" s="227">
        <v>41.0</v>
      </c>
      <c r="G542" s="227">
        <v>10.0</v>
      </c>
      <c r="H542" s="227">
        <v>4.0</v>
      </c>
      <c r="I542" s="227">
        <v>0.0</v>
      </c>
      <c r="J542" s="227">
        <v>0.0</v>
      </c>
      <c r="K542" s="227">
        <v>0.0</v>
      </c>
      <c r="L542" s="227">
        <v>7.0</v>
      </c>
      <c r="M542" s="227">
        <v>1.0</v>
      </c>
      <c r="N542" s="227">
        <v>1.0</v>
      </c>
      <c r="O542" s="227">
        <v>1.0</v>
      </c>
      <c r="P542" s="227">
        <v>0.0</v>
      </c>
      <c r="Q542" s="227">
        <v>4.7</v>
      </c>
      <c r="R542" s="227">
        <v>66.0</v>
      </c>
      <c r="S542" s="227" t="s">
        <v>4631</v>
      </c>
      <c r="T542" s="227"/>
      <c r="U542" s="3" t="str">
        <f t="shared" si="2"/>
        <v>#REF!</v>
      </c>
      <c r="V542" s="227"/>
      <c r="W542" s="227"/>
      <c r="X542" s="227"/>
      <c r="Y542" s="227"/>
      <c r="Z542" s="227"/>
    </row>
    <row r="543" ht="12.0" customHeight="1">
      <c r="A543" s="227">
        <v>233.0</v>
      </c>
      <c r="B543" s="227" t="s">
        <v>5336</v>
      </c>
      <c r="C543" s="227" t="s">
        <v>140</v>
      </c>
      <c r="D543" s="227" t="s">
        <v>5847</v>
      </c>
      <c r="E543" s="227">
        <v>16.0</v>
      </c>
      <c r="F543" s="227">
        <v>22.0</v>
      </c>
      <c r="G543" s="227">
        <v>13.0</v>
      </c>
      <c r="H543" s="227">
        <v>6.0</v>
      </c>
      <c r="I543" s="227">
        <v>4.0</v>
      </c>
      <c r="J543" s="227">
        <v>24.0</v>
      </c>
      <c r="K543" s="227">
        <v>12.0</v>
      </c>
      <c r="L543" s="227">
        <v>3.0</v>
      </c>
      <c r="M543" s="227">
        <v>0.0</v>
      </c>
      <c r="N543" s="227">
        <v>1.0</v>
      </c>
      <c r="O543" s="227">
        <v>1.0</v>
      </c>
      <c r="P543" s="227">
        <v>0.0</v>
      </c>
      <c r="Q543" s="227">
        <v>4.1</v>
      </c>
      <c r="R543" s="227">
        <v>65.9</v>
      </c>
      <c r="S543" s="227" t="s">
        <v>4632</v>
      </c>
      <c r="T543" s="227"/>
      <c r="U543" s="3" t="str">
        <f t="shared" si="2"/>
        <v>#REF!</v>
      </c>
      <c r="V543" s="227"/>
      <c r="W543" s="227"/>
      <c r="X543" s="227"/>
      <c r="Y543" s="227"/>
      <c r="Z543" s="227"/>
    </row>
    <row r="544" ht="12.0" customHeight="1">
      <c r="A544" s="227">
        <v>234.0</v>
      </c>
      <c r="B544" s="229" t="s">
        <v>5173</v>
      </c>
      <c r="C544" s="227" t="s">
        <v>20</v>
      </c>
      <c r="D544" s="227" t="s">
        <v>5850</v>
      </c>
      <c r="E544" s="227">
        <v>16.0</v>
      </c>
      <c r="F544" s="227">
        <v>28.0</v>
      </c>
      <c r="G544" s="227">
        <v>15.0</v>
      </c>
      <c r="H544" s="227">
        <v>9.5</v>
      </c>
      <c r="I544" s="227">
        <v>3.0</v>
      </c>
      <c r="J544" s="227">
        <v>18.5</v>
      </c>
      <c r="K544" s="227">
        <v>10.0</v>
      </c>
      <c r="L544" s="227">
        <v>0.0</v>
      </c>
      <c r="M544" s="227">
        <v>0.0</v>
      </c>
      <c r="N544" s="227">
        <v>1.0</v>
      </c>
      <c r="O544" s="227">
        <v>0.0</v>
      </c>
      <c r="P544" s="227">
        <v>0.0</v>
      </c>
      <c r="Q544" s="227">
        <v>4.1</v>
      </c>
      <c r="R544" s="227">
        <v>65.85</v>
      </c>
      <c r="S544" s="227" t="s">
        <v>4632</v>
      </c>
      <c r="T544" s="227"/>
      <c r="U544" s="3" t="str">
        <f t="shared" si="2"/>
        <v>#REF!</v>
      </c>
      <c r="V544" s="227"/>
      <c r="W544" s="227"/>
      <c r="X544" s="227"/>
      <c r="Y544" s="227"/>
      <c r="Z544" s="227"/>
    </row>
    <row r="545" ht="12.0" customHeight="1">
      <c r="A545" s="227">
        <v>235.0</v>
      </c>
      <c r="B545" s="227" t="s">
        <v>5450</v>
      </c>
      <c r="C545" s="227" t="s">
        <v>27</v>
      </c>
      <c r="D545" s="227" t="s">
        <v>5848</v>
      </c>
      <c r="E545" s="227">
        <v>16.0</v>
      </c>
      <c r="F545" s="227">
        <v>43.0</v>
      </c>
      <c r="G545" s="227">
        <v>12.0</v>
      </c>
      <c r="H545" s="227">
        <v>5.0</v>
      </c>
      <c r="I545" s="227">
        <v>1.0</v>
      </c>
      <c r="J545" s="227">
        <v>8.0</v>
      </c>
      <c r="K545" s="227">
        <v>5.0</v>
      </c>
      <c r="L545" s="227">
        <v>4.0</v>
      </c>
      <c r="M545" s="227">
        <v>0.0</v>
      </c>
      <c r="N545" s="227">
        <v>0.0</v>
      </c>
      <c r="O545" s="227">
        <v>0.0</v>
      </c>
      <c r="P545" s="227">
        <v>0.0</v>
      </c>
      <c r="Q545" s="227">
        <v>4.1</v>
      </c>
      <c r="R545" s="227">
        <v>65.8</v>
      </c>
      <c r="S545" s="227" t="s">
        <v>4631</v>
      </c>
      <c r="T545" s="227"/>
      <c r="U545" s="3" t="str">
        <f t="shared" si="2"/>
        <v>#REF!</v>
      </c>
      <c r="V545" s="227"/>
      <c r="W545" s="227"/>
      <c r="X545" s="227"/>
      <c r="Y545" s="227"/>
      <c r="Z545" s="227"/>
    </row>
    <row r="546" ht="12.0" customHeight="1">
      <c r="A546" s="227">
        <v>236.0</v>
      </c>
      <c r="B546" s="227" t="s">
        <v>5920</v>
      </c>
      <c r="C546" s="227" t="s">
        <v>66</v>
      </c>
      <c r="D546" s="227" t="s">
        <v>5846</v>
      </c>
      <c r="E546" s="227">
        <v>13.0</v>
      </c>
      <c r="F546" s="227">
        <v>32.0</v>
      </c>
      <c r="G546" s="227">
        <v>11.0</v>
      </c>
      <c r="H546" s="227">
        <v>0.0</v>
      </c>
      <c r="I546" s="227">
        <v>0.0</v>
      </c>
      <c r="J546" s="227">
        <v>0.0</v>
      </c>
      <c r="K546" s="227">
        <v>0.0</v>
      </c>
      <c r="L546" s="227">
        <v>16.0</v>
      </c>
      <c r="M546" s="227">
        <v>2.0</v>
      </c>
      <c r="N546" s="227">
        <v>0.0</v>
      </c>
      <c r="O546" s="227">
        <v>0.0</v>
      </c>
      <c r="P546" s="227">
        <v>1.0</v>
      </c>
      <c r="Q546" s="227">
        <v>5.0</v>
      </c>
      <c r="R546" s="227">
        <v>65.5</v>
      </c>
      <c r="S546" s="227" t="s">
        <v>4631</v>
      </c>
      <c r="T546" s="227"/>
      <c r="U546" s="3" t="str">
        <f t="shared" si="2"/>
        <v>#REF!</v>
      </c>
      <c r="V546" s="227"/>
      <c r="W546" s="227"/>
      <c r="X546" s="227"/>
      <c r="Y546" s="227"/>
      <c r="Z546" s="227"/>
    </row>
    <row r="547" ht="12.0" customHeight="1">
      <c r="A547" s="227">
        <v>236.0</v>
      </c>
      <c r="B547" s="227" t="s">
        <v>5921</v>
      </c>
      <c r="C547" s="227" t="s">
        <v>31</v>
      </c>
      <c r="D547" s="227" t="s">
        <v>5845</v>
      </c>
      <c r="E547" s="227">
        <v>9.0</v>
      </c>
      <c r="F547" s="227">
        <v>34.0</v>
      </c>
      <c r="G547" s="227">
        <v>10.0</v>
      </c>
      <c r="H547" s="227">
        <v>6.0</v>
      </c>
      <c r="I547" s="227">
        <v>4.0</v>
      </c>
      <c r="J547" s="227">
        <v>25.0</v>
      </c>
      <c r="K547" s="227">
        <v>8.0</v>
      </c>
      <c r="L547" s="227">
        <v>2.0</v>
      </c>
      <c r="M547" s="227">
        <v>0.0</v>
      </c>
      <c r="N547" s="227">
        <v>0.0</v>
      </c>
      <c r="O547" s="227">
        <v>0.0</v>
      </c>
      <c r="P547" s="227">
        <v>0.0</v>
      </c>
      <c r="Q547" s="227">
        <v>7.3</v>
      </c>
      <c r="R547" s="227">
        <v>65.5</v>
      </c>
      <c r="S547" s="227" t="s">
        <v>4630</v>
      </c>
      <c r="T547" s="227"/>
      <c r="U547" s="3" t="str">
        <f t="shared" si="2"/>
        <v>#REF!</v>
      </c>
      <c r="V547" s="227"/>
      <c r="W547" s="227"/>
      <c r="X547" s="227"/>
      <c r="Y547" s="227"/>
      <c r="Z547" s="227"/>
    </row>
    <row r="548" ht="12.0" customHeight="1">
      <c r="A548" s="227">
        <v>236.0</v>
      </c>
      <c r="B548" s="227" t="s">
        <v>5545</v>
      </c>
      <c r="C548" s="227" t="s">
        <v>36</v>
      </c>
      <c r="D548" s="227" t="s">
        <v>5846</v>
      </c>
      <c r="E548" s="227">
        <v>15.0</v>
      </c>
      <c r="F548" s="227">
        <v>41.0</v>
      </c>
      <c r="G548" s="227">
        <v>7.0</v>
      </c>
      <c r="H548" s="227">
        <v>1.0</v>
      </c>
      <c r="I548" s="227">
        <v>0.0</v>
      </c>
      <c r="J548" s="227">
        <v>0.0</v>
      </c>
      <c r="K548" s="227">
        <v>0.0</v>
      </c>
      <c r="L548" s="227">
        <v>11.0</v>
      </c>
      <c r="M548" s="227">
        <v>3.0</v>
      </c>
      <c r="N548" s="227">
        <v>0.0</v>
      </c>
      <c r="O548" s="227">
        <v>0.0</v>
      </c>
      <c r="P548" s="227">
        <v>0.0</v>
      </c>
      <c r="Q548" s="227">
        <v>4.4</v>
      </c>
      <c r="R548" s="227">
        <v>65.5</v>
      </c>
      <c r="S548" s="227" t="s">
        <v>4631</v>
      </c>
      <c r="T548" s="227"/>
      <c r="U548" s="3" t="str">
        <f t="shared" si="2"/>
        <v>#REF!</v>
      </c>
      <c r="V548" s="227"/>
      <c r="W548" s="227"/>
      <c r="X548" s="227"/>
      <c r="Y548" s="227"/>
      <c r="Z548" s="227"/>
    </row>
    <row r="549" ht="12.0" customHeight="1">
      <c r="A549" s="227">
        <v>236.0</v>
      </c>
      <c r="B549" s="227" t="s">
        <v>5922</v>
      </c>
      <c r="C549" s="227" t="s">
        <v>102</v>
      </c>
      <c r="D549" s="227" t="s">
        <v>5845</v>
      </c>
      <c r="E549" s="227">
        <v>16.0</v>
      </c>
      <c r="F549" s="227">
        <v>42.0</v>
      </c>
      <c r="G549" s="227">
        <v>23.0</v>
      </c>
      <c r="H549" s="227">
        <v>2.0</v>
      </c>
      <c r="I549" s="227">
        <v>0.0</v>
      </c>
      <c r="J549" s="227">
        <v>0.0</v>
      </c>
      <c r="K549" s="227">
        <v>2.0</v>
      </c>
      <c r="L549" s="227">
        <v>5.0</v>
      </c>
      <c r="M549" s="227">
        <v>0.0</v>
      </c>
      <c r="N549" s="227">
        <v>0.0</v>
      </c>
      <c r="O549" s="227">
        <v>1.0</v>
      </c>
      <c r="P549" s="227">
        <v>0.0</v>
      </c>
      <c r="Q549" s="227">
        <v>4.1</v>
      </c>
      <c r="R549" s="227">
        <v>65.5</v>
      </c>
      <c r="S549" s="227" t="s">
        <v>4630</v>
      </c>
      <c r="T549" s="227"/>
      <c r="U549" s="3" t="str">
        <f t="shared" si="2"/>
        <v>#REF!</v>
      </c>
      <c r="V549" s="227"/>
      <c r="W549" s="227"/>
      <c r="X549" s="227"/>
      <c r="Y549" s="227"/>
      <c r="Z549" s="227"/>
    </row>
    <row r="550" ht="12.0" customHeight="1">
      <c r="A550" s="227">
        <v>240.0</v>
      </c>
      <c r="B550" s="227" t="s">
        <v>5877</v>
      </c>
      <c r="C550" s="227" t="s">
        <v>95</v>
      </c>
      <c r="D550" s="227" t="s">
        <v>5846</v>
      </c>
      <c r="E550" s="227">
        <v>11.0</v>
      </c>
      <c r="F550" s="227">
        <v>46.0</v>
      </c>
      <c r="G550" s="227">
        <v>10.0</v>
      </c>
      <c r="H550" s="227">
        <v>0.0</v>
      </c>
      <c r="I550" s="227">
        <v>0.0</v>
      </c>
      <c r="J550" s="227">
        <v>0.0</v>
      </c>
      <c r="K550" s="227">
        <v>1.0</v>
      </c>
      <c r="L550" s="227">
        <v>7.0</v>
      </c>
      <c r="M550" s="227">
        <v>0.0</v>
      </c>
      <c r="N550" s="227">
        <v>1.0</v>
      </c>
      <c r="O550" s="227">
        <v>1.0</v>
      </c>
      <c r="P550" s="227">
        <v>0.0</v>
      </c>
      <c r="Q550" s="227">
        <v>5.9</v>
      </c>
      <c r="R550" s="227">
        <v>65.0</v>
      </c>
      <c r="S550" s="227" t="s">
        <v>4631</v>
      </c>
      <c r="T550" s="227"/>
      <c r="U550" s="3" t="str">
        <f t="shared" si="2"/>
        <v>#REF!</v>
      </c>
      <c r="V550" s="227"/>
      <c r="W550" s="227"/>
      <c r="X550" s="227"/>
      <c r="Y550" s="227"/>
      <c r="Z550" s="227"/>
    </row>
    <row r="551" ht="12.0" customHeight="1">
      <c r="A551" s="227">
        <v>240.0</v>
      </c>
      <c r="B551" s="227" t="s">
        <v>5595</v>
      </c>
      <c r="C551" s="227" t="s">
        <v>50</v>
      </c>
      <c r="D551" s="227" t="s">
        <v>5849</v>
      </c>
      <c r="E551" s="227">
        <v>12.0</v>
      </c>
      <c r="F551" s="227">
        <v>44.0</v>
      </c>
      <c r="G551" s="227">
        <v>16.0</v>
      </c>
      <c r="H551" s="227">
        <v>1.0</v>
      </c>
      <c r="I551" s="227">
        <v>0.0</v>
      </c>
      <c r="J551" s="227">
        <v>0.0</v>
      </c>
      <c r="K551" s="227">
        <v>0.0</v>
      </c>
      <c r="L551" s="227">
        <v>6.0</v>
      </c>
      <c r="M551" s="227">
        <v>1.0</v>
      </c>
      <c r="N551" s="227">
        <v>0.0</v>
      </c>
      <c r="O551" s="227">
        <v>1.0</v>
      </c>
      <c r="P551" s="227">
        <v>0.0</v>
      </c>
      <c r="Q551" s="227">
        <v>5.4</v>
      </c>
      <c r="R551" s="227">
        <v>65.0</v>
      </c>
      <c r="S551" s="227" t="s">
        <v>4631</v>
      </c>
      <c r="T551" s="227"/>
      <c r="U551" s="3" t="str">
        <f t="shared" si="2"/>
        <v>#REF!</v>
      </c>
      <c r="V551" s="227"/>
      <c r="W551" s="227"/>
      <c r="X551" s="227"/>
      <c r="Y551" s="227"/>
      <c r="Z551" s="227"/>
    </row>
    <row r="552" ht="12.0" customHeight="1">
      <c r="A552" s="227">
        <v>240.0</v>
      </c>
      <c r="B552" s="227" t="s">
        <v>5923</v>
      </c>
      <c r="C552" s="227" t="s">
        <v>83</v>
      </c>
      <c r="D552" s="227" t="s">
        <v>5846</v>
      </c>
      <c r="E552" s="227">
        <v>13.0</v>
      </c>
      <c r="F552" s="227">
        <v>40.0</v>
      </c>
      <c r="G552" s="227">
        <v>4.0</v>
      </c>
      <c r="H552" s="227">
        <v>0.0</v>
      </c>
      <c r="I552" s="227">
        <v>0.0</v>
      </c>
      <c r="J552" s="227">
        <v>0.0</v>
      </c>
      <c r="K552" s="227">
        <v>1.0</v>
      </c>
      <c r="L552" s="227">
        <v>10.0</v>
      </c>
      <c r="M552" s="227">
        <v>2.0</v>
      </c>
      <c r="N552" s="227">
        <v>0.0</v>
      </c>
      <c r="O552" s="227">
        <v>0.0</v>
      </c>
      <c r="P552" s="227">
        <v>1.0</v>
      </c>
      <c r="Q552" s="227">
        <v>5.0</v>
      </c>
      <c r="R552" s="227">
        <v>65.0</v>
      </c>
      <c r="S552" s="227" t="s">
        <v>4631</v>
      </c>
      <c r="T552" s="227"/>
      <c r="U552" s="3" t="str">
        <f t="shared" si="2"/>
        <v>#REF!</v>
      </c>
      <c r="V552" s="227"/>
      <c r="W552" s="227"/>
      <c r="X552" s="227"/>
      <c r="Y552" s="227"/>
      <c r="Z552" s="227"/>
    </row>
    <row r="553" ht="12.0" customHeight="1">
      <c r="A553" s="227">
        <v>243.0</v>
      </c>
      <c r="B553" s="229" t="s">
        <v>4866</v>
      </c>
      <c r="C553" s="227" t="s">
        <v>20</v>
      </c>
      <c r="D553" s="227" t="s">
        <v>5844</v>
      </c>
      <c r="E553" s="227">
        <v>16.0</v>
      </c>
      <c r="F553" s="227">
        <v>38.0</v>
      </c>
      <c r="G553" s="227">
        <v>20.0</v>
      </c>
      <c r="H553" s="227">
        <v>5.0</v>
      </c>
      <c r="I553" s="227">
        <v>1.0</v>
      </c>
      <c r="J553" s="227">
        <v>8.0</v>
      </c>
      <c r="K553" s="227">
        <v>5.0</v>
      </c>
      <c r="L553" s="227">
        <v>1.0</v>
      </c>
      <c r="M553" s="227">
        <v>0.0</v>
      </c>
      <c r="N553" s="227">
        <v>0.0</v>
      </c>
      <c r="O553" s="227">
        <v>1.0</v>
      </c>
      <c r="P553" s="227">
        <v>0.0</v>
      </c>
      <c r="Q553" s="227">
        <v>4.0</v>
      </c>
      <c r="R553" s="227">
        <v>64.8</v>
      </c>
      <c r="S553" s="227" t="s">
        <v>4630</v>
      </c>
      <c r="T553" s="227"/>
      <c r="U553" s="3" t="str">
        <f t="shared" si="2"/>
        <v>#REF!</v>
      </c>
      <c r="V553" s="227"/>
      <c r="W553" s="227"/>
      <c r="X553" s="227"/>
      <c r="Y553" s="227"/>
      <c r="Z553" s="227"/>
    </row>
    <row r="554" ht="12.0" customHeight="1">
      <c r="A554" s="227">
        <v>244.0</v>
      </c>
      <c r="B554" s="227" t="s">
        <v>5646</v>
      </c>
      <c r="C554" s="227" t="s">
        <v>102</v>
      </c>
      <c r="D554" s="227" t="s">
        <v>5846</v>
      </c>
      <c r="E554" s="227">
        <v>13.0</v>
      </c>
      <c r="F554" s="227">
        <v>32.0</v>
      </c>
      <c r="G554" s="227">
        <v>11.0</v>
      </c>
      <c r="H554" s="227">
        <v>0.0</v>
      </c>
      <c r="I554" s="227">
        <v>0.0</v>
      </c>
      <c r="J554" s="227">
        <v>0.0</v>
      </c>
      <c r="K554" s="227">
        <v>0.0</v>
      </c>
      <c r="L554" s="227">
        <v>12.0</v>
      </c>
      <c r="M554" s="227">
        <v>3.0</v>
      </c>
      <c r="N554" s="227">
        <v>0.0</v>
      </c>
      <c r="O554" s="227">
        <v>0.0</v>
      </c>
      <c r="P554" s="227">
        <v>1.0</v>
      </c>
      <c r="Q554" s="227">
        <v>5.0</v>
      </c>
      <c r="R554" s="227">
        <v>64.5</v>
      </c>
      <c r="S554" s="227" t="s">
        <v>4631</v>
      </c>
      <c r="T554" s="227"/>
      <c r="U554" s="3" t="str">
        <f t="shared" si="2"/>
        <v>#REF!</v>
      </c>
      <c r="V554" s="227"/>
      <c r="W554" s="227"/>
      <c r="X554" s="227"/>
      <c r="Y554" s="227"/>
      <c r="Z554" s="227"/>
    </row>
    <row r="555" ht="12.0" customHeight="1">
      <c r="A555" s="227">
        <v>244.0</v>
      </c>
      <c r="B555" s="227" t="s">
        <v>5924</v>
      </c>
      <c r="C555" s="227" t="s">
        <v>83</v>
      </c>
      <c r="D555" s="227" t="s">
        <v>5846</v>
      </c>
      <c r="E555" s="227">
        <v>16.0</v>
      </c>
      <c r="F555" s="227">
        <v>45.0</v>
      </c>
      <c r="G555" s="227">
        <v>3.0</v>
      </c>
      <c r="H555" s="227">
        <v>0.0</v>
      </c>
      <c r="I555" s="227">
        <v>0.0</v>
      </c>
      <c r="J555" s="227">
        <v>0.0</v>
      </c>
      <c r="K555" s="227">
        <v>0.0</v>
      </c>
      <c r="L555" s="227">
        <v>9.0</v>
      </c>
      <c r="M555" s="227">
        <v>2.0</v>
      </c>
      <c r="N555" s="227">
        <v>1.0</v>
      </c>
      <c r="O555" s="227">
        <v>0.0</v>
      </c>
      <c r="P555" s="227">
        <v>0.0</v>
      </c>
      <c r="Q555" s="227">
        <v>4.0</v>
      </c>
      <c r="R555" s="227">
        <v>64.5</v>
      </c>
      <c r="S555" s="227" t="s">
        <v>4631</v>
      </c>
      <c r="T555" s="227"/>
      <c r="U555" s="3" t="str">
        <f t="shared" si="2"/>
        <v>#REF!</v>
      </c>
      <c r="V555" s="227"/>
      <c r="W555" s="227"/>
      <c r="X555" s="227"/>
      <c r="Y555" s="227"/>
      <c r="Z555" s="227"/>
    </row>
    <row r="556" ht="12.0" customHeight="1">
      <c r="A556" s="227">
        <v>244.0</v>
      </c>
      <c r="B556" s="227" t="s">
        <v>5925</v>
      </c>
      <c r="C556" s="227" t="s">
        <v>114</v>
      </c>
      <c r="D556" s="227" t="s">
        <v>5849</v>
      </c>
      <c r="E556" s="227">
        <v>15.0</v>
      </c>
      <c r="F556" s="227">
        <v>43.0</v>
      </c>
      <c r="G556" s="227">
        <v>17.0</v>
      </c>
      <c r="H556" s="227">
        <v>4.0</v>
      </c>
      <c r="I556" s="227">
        <v>0.0</v>
      </c>
      <c r="J556" s="227">
        <v>0.0</v>
      </c>
      <c r="K556" s="227">
        <v>0.0</v>
      </c>
      <c r="L556" s="227">
        <v>6.0</v>
      </c>
      <c r="M556" s="227">
        <v>0.0</v>
      </c>
      <c r="N556" s="227">
        <v>1.0</v>
      </c>
      <c r="O556" s="227">
        <v>0.0</v>
      </c>
      <c r="P556" s="227">
        <v>0.0</v>
      </c>
      <c r="Q556" s="227">
        <v>4.3</v>
      </c>
      <c r="R556" s="227">
        <v>64.5</v>
      </c>
      <c r="S556" s="227" t="s">
        <v>4631</v>
      </c>
      <c r="T556" s="227"/>
      <c r="U556" s="3" t="str">
        <f t="shared" si="2"/>
        <v>#REF!</v>
      </c>
      <c r="V556" s="227"/>
      <c r="W556" s="227"/>
      <c r="X556" s="227"/>
      <c r="Y556" s="227"/>
      <c r="Z556" s="227"/>
    </row>
    <row r="557" ht="12.0" customHeight="1">
      <c r="A557" s="227">
        <v>247.0</v>
      </c>
      <c r="B557" s="227" t="s">
        <v>5926</v>
      </c>
      <c r="C557" s="227" t="s">
        <v>90</v>
      </c>
      <c r="D557" s="227" t="s">
        <v>5844</v>
      </c>
      <c r="E557" s="227">
        <v>14.0</v>
      </c>
      <c r="F557" s="227">
        <v>30.0</v>
      </c>
      <c r="G557" s="227">
        <v>12.0</v>
      </c>
      <c r="H557" s="227">
        <v>3.0</v>
      </c>
      <c r="I557" s="227">
        <v>1.0</v>
      </c>
      <c r="J557" s="227">
        <v>4.0</v>
      </c>
      <c r="K557" s="227">
        <v>5.0</v>
      </c>
      <c r="L557" s="227">
        <v>3.0</v>
      </c>
      <c r="M557" s="227">
        <v>1.0</v>
      </c>
      <c r="N557" s="227">
        <v>2.0</v>
      </c>
      <c r="O557" s="227">
        <v>2.0</v>
      </c>
      <c r="P557" s="227">
        <v>0.0</v>
      </c>
      <c r="Q557" s="227">
        <v>4.6</v>
      </c>
      <c r="R557" s="227">
        <v>64.4</v>
      </c>
      <c r="S557" s="227" t="s">
        <v>4630</v>
      </c>
      <c r="T557" s="227"/>
      <c r="U557" s="3" t="str">
        <f t="shared" si="2"/>
        <v>#REF!</v>
      </c>
      <c r="V557" s="227"/>
      <c r="W557" s="227"/>
      <c r="X557" s="227"/>
      <c r="Y557" s="227"/>
      <c r="Z557" s="227"/>
    </row>
    <row r="558" ht="12.0" customHeight="1">
      <c r="A558" s="227">
        <v>248.0</v>
      </c>
      <c r="B558" s="227" t="s">
        <v>5309</v>
      </c>
      <c r="C558" s="227" t="s">
        <v>39</v>
      </c>
      <c r="D558" s="227" t="s">
        <v>5850</v>
      </c>
      <c r="E558" s="227">
        <v>16.0</v>
      </c>
      <c r="F558" s="227">
        <v>25.0</v>
      </c>
      <c r="G558" s="227">
        <v>8.0</v>
      </c>
      <c r="H558" s="227">
        <v>8.0</v>
      </c>
      <c r="I558" s="227">
        <v>4.0</v>
      </c>
      <c r="J558" s="227">
        <v>41.0</v>
      </c>
      <c r="K558" s="227">
        <v>11.0</v>
      </c>
      <c r="L558" s="227">
        <v>1.0</v>
      </c>
      <c r="M558" s="227">
        <v>0.0</v>
      </c>
      <c r="N558" s="227">
        <v>0.0</v>
      </c>
      <c r="O558" s="227">
        <v>1.0</v>
      </c>
      <c r="P558" s="227">
        <v>0.0</v>
      </c>
      <c r="Q558" s="227">
        <v>4.0</v>
      </c>
      <c r="R558" s="227">
        <v>64.1</v>
      </c>
      <c r="S558" s="227" t="s">
        <v>4632</v>
      </c>
      <c r="T558" s="227"/>
      <c r="U558" s="3" t="str">
        <f t="shared" si="2"/>
        <v>#REF!</v>
      </c>
      <c r="V558" s="227"/>
      <c r="W558" s="227"/>
      <c r="X558" s="227"/>
      <c r="Y558" s="227"/>
      <c r="Z558" s="227"/>
    </row>
    <row r="559" ht="12.0" customHeight="1">
      <c r="A559" s="227">
        <v>248.0</v>
      </c>
      <c r="B559" s="227" t="s">
        <v>5927</v>
      </c>
      <c r="C559" s="227" t="s">
        <v>77</v>
      </c>
      <c r="D559" s="227" t="s">
        <v>5850</v>
      </c>
      <c r="E559" s="227">
        <v>16.0</v>
      </c>
      <c r="F559" s="227">
        <v>16.0</v>
      </c>
      <c r="G559" s="227">
        <v>15.0</v>
      </c>
      <c r="H559" s="227">
        <v>9.0</v>
      </c>
      <c r="I559" s="227">
        <v>5.0</v>
      </c>
      <c r="J559" s="227">
        <v>36.0</v>
      </c>
      <c r="K559" s="227">
        <v>11.0</v>
      </c>
      <c r="L559" s="227">
        <v>3.0</v>
      </c>
      <c r="M559" s="227">
        <v>1.0</v>
      </c>
      <c r="N559" s="227">
        <v>0.0</v>
      </c>
      <c r="O559" s="227">
        <v>1.0</v>
      </c>
      <c r="P559" s="227">
        <v>0.0</v>
      </c>
      <c r="Q559" s="227">
        <v>4.0</v>
      </c>
      <c r="R559" s="227">
        <v>64.1</v>
      </c>
      <c r="S559" s="227" t="s">
        <v>4632</v>
      </c>
      <c r="T559" s="227"/>
      <c r="U559" s="3" t="str">
        <f t="shared" si="2"/>
        <v>#REF!</v>
      </c>
      <c r="V559" s="227"/>
      <c r="W559" s="227"/>
      <c r="X559" s="227"/>
      <c r="Y559" s="227"/>
      <c r="Z559" s="227"/>
    </row>
    <row r="560" ht="12.0" customHeight="1">
      <c r="A560" s="227">
        <v>250.0</v>
      </c>
      <c r="B560" s="229" t="s">
        <v>5928</v>
      </c>
      <c r="C560" s="227" t="s">
        <v>2564</v>
      </c>
      <c r="D560" s="227" t="s">
        <v>5848</v>
      </c>
      <c r="E560" s="227">
        <v>15.0</v>
      </c>
      <c r="F560" s="227">
        <v>53.0</v>
      </c>
      <c r="G560" s="227">
        <v>10.0</v>
      </c>
      <c r="H560" s="227">
        <v>3.0</v>
      </c>
      <c r="I560" s="227">
        <v>0.0</v>
      </c>
      <c r="J560" s="227">
        <v>0.0</v>
      </c>
      <c r="K560" s="227">
        <v>1.0</v>
      </c>
      <c r="L560" s="227">
        <v>2.0</v>
      </c>
      <c r="M560" s="227">
        <v>0.0</v>
      </c>
      <c r="N560" s="227">
        <v>0.0</v>
      </c>
      <c r="O560" s="227">
        <v>0.0</v>
      </c>
      <c r="P560" s="227">
        <v>0.0</v>
      </c>
      <c r="Q560" s="227">
        <v>4.3</v>
      </c>
      <c r="R560" s="227">
        <v>64.0</v>
      </c>
      <c r="S560" s="227" t="s">
        <v>4631</v>
      </c>
      <c r="T560" s="227"/>
      <c r="U560" s="3" t="str">
        <f t="shared" si="2"/>
        <v>#REF!</v>
      </c>
      <c r="V560" s="227"/>
      <c r="W560" s="227"/>
      <c r="X560" s="227"/>
      <c r="Y560" s="227"/>
      <c r="Z560" s="227"/>
    </row>
    <row r="561" ht="12.0" customHeight="1">
      <c r="A561" s="227">
        <v>250.0</v>
      </c>
      <c r="B561" s="227" t="s">
        <v>5604</v>
      </c>
      <c r="C561" s="227" t="s">
        <v>111</v>
      </c>
      <c r="D561" s="227" t="s">
        <v>5849</v>
      </c>
      <c r="E561" s="227">
        <v>9.0</v>
      </c>
      <c r="F561" s="227">
        <v>49.0</v>
      </c>
      <c r="G561" s="227">
        <v>9.0</v>
      </c>
      <c r="H561" s="227">
        <v>2.5</v>
      </c>
      <c r="I561" s="227">
        <v>0.0</v>
      </c>
      <c r="J561" s="227">
        <v>0.0</v>
      </c>
      <c r="K561" s="227">
        <v>0.0</v>
      </c>
      <c r="L561" s="227">
        <v>5.0</v>
      </c>
      <c r="M561" s="227">
        <v>0.0</v>
      </c>
      <c r="N561" s="227">
        <v>1.0</v>
      </c>
      <c r="O561" s="227">
        <v>0.0</v>
      </c>
      <c r="P561" s="227">
        <v>0.0</v>
      </c>
      <c r="Q561" s="227">
        <v>7.1</v>
      </c>
      <c r="R561" s="227">
        <v>64.0</v>
      </c>
      <c r="S561" s="227" t="s">
        <v>4631</v>
      </c>
      <c r="T561" s="227"/>
      <c r="U561" s="3" t="str">
        <f t="shared" si="2"/>
        <v>#REF!</v>
      </c>
      <c r="V561" s="227"/>
      <c r="W561" s="227"/>
      <c r="X561" s="227"/>
      <c r="Y561" s="227"/>
      <c r="Z561" s="227"/>
    </row>
    <row r="562" ht="12.0" customHeight="1">
      <c r="A562" s="227">
        <v>252.0</v>
      </c>
      <c r="B562" s="227" t="s">
        <v>5242</v>
      </c>
      <c r="C562" s="227" t="s">
        <v>53</v>
      </c>
      <c r="D562" s="227" t="s">
        <v>5847</v>
      </c>
      <c r="E562" s="227">
        <v>13.0</v>
      </c>
      <c r="F562" s="227">
        <v>19.0</v>
      </c>
      <c r="G562" s="227">
        <v>3.0</v>
      </c>
      <c r="H562" s="227">
        <v>8.0</v>
      </c>
      <c r="I562" s="227">
        <v>4.5</v>
      </c>
      <c r="J562" s="227">
        <v>29.0</v>
      </c>
      <c r="K562" s="227">
        <v>14.0</v>
      </c>
      <c r="L562" s="227">
        <v>0.0</v>
      </c>
      <c r="M562" s="227">
        <v>0.0</v>
      </c>
      <c r="N562" s="227">
        <v>0.0</v>
      </c>
      <c r="O562" s="227">
        <v>1.0</v>
      </c>
      <c r="P562" s="227">
        <v>1.0</v>
      </c>
      <c r="Q562" s="227">
        <v>4.9</v>
      </c>
      <c r="R562" s="227">
        <v>63.4</v>
      </c>
      <c r="S562" s="227" t="s">
        <v>4632</v>
      </c>
      <c r="T562" s="227"/>
      <c r="U562" s="3" t="str">
        <f t="shared" si="2"/>
        <v>#REF!</v>
      </c>
      <c r="V562" s="227"/>
      <c r="W562" s="227"/>
      <c r="X562" s="227"/>
      <c r="Y562" s="227"/>
      <c r="Z562" s="227"/>
    </row>
    <row r="563" ht="12.0" customHeight="1">
      <c r="A563" s="227">
        <v>253.0</v>
      </c>
      <c r="B563" s="227" t="s">
        <v>5056</v>
      </c>
      <c r="C563" s="227" t="s">
        <v>66</v>
      </c>
      <c r="D563" s="227" t="s">
        <v>5844</v>
      </c>
      <c r="E563" s="227">
        <v>16.0</v>
      </c>
      <c r="F563" s="227">
        <v>20.0</v>
      </c>
      <c r="G563" s="227">
        <v>14.0</v>
      </c>
      <c r="H563" s="227">
        <v>6.0</v>
      </c>
      <c r="I563" s="227">
        <v>5.0</v>
      </c>
      <c r="J563" s="227">
        <v>52.0</v>
      </c>
      <c r="K563" s="227">
        <v>10.0</v>
      </c>
      <c r="L563" s="227">
        <v>2.0</v>
      </c>
      <c r="M563" s="227">
        <v>0.0</v>
      </c>
      <c r="N563" s="227">
        <v>1.0</v>
      </c>
      <c r="O563" s="227">
        <v>0.0</v>
      </c>
      <c r="P563" s="227">
        <v>0.0</v>
      </c>
      <c r="Q563" s="227">
        <v>4.0</v>
      </c>
      <c r="R563" s="227">
        <v>63.2</v>
      </c>
      <c r="S563" s="227" t="s">
        <v>4630</v>
      </c>
      <c r="T563" s="227"/>
      <c r="U563" s="3" t="str">
        <f t="shared" si="2"/>
        <v>#REF!</v>
      </c>
      <c r="V563" s="227"/>
      <c r="W563" s="227"/>
      <c r="X563" s="227"/>
      <c r="Y563" s="227"/>
      <c r="Z563" s="227"/>
    </row>
    <row r="564" ht="12.0" customHeight="1">
      <c r="A564" s="227">
        <v>254.0</v>
      </c>
      <c r="B564" s="227" t="s">
        <v>5562</v>
      </c>
      <c r="C564" s="227" t="s">
        <v>68</v>
      </c>
      <c r="D564" s="227" t="s">
        <v>5846</v>
      </c>
      <c r="E564" s="227">
        <v>16.0</v>
      </c>
      <c r="F564" s="227">
        <v>44.0</v>
      </c>
      <c r="G564" s="227">
        <v>6.0</v>
      </c>
      <c r="H564" s="227">
        <v>1.0</v>
      </c>
      <c r="I564" s="227">
        <v>0.0</v>
      </c>
      <c r="J564" s="227">
        <v>0.0</v>
      </c>
      <c r="K564" s="227">
        <v>0.0</v>
      </c>
      <c r="L564" s="227">
        <v>6.0</v>
      </c>
      <c r="M564" s="227">
        <v>3.0</v>
      </c>
      <c r="N564" s="227">
        <v>0.0</v>
      </c>
      <c r="O564" s="227">
        <v>0.0</v>
      </c>
      <c r="P564" s="227">
        <v>0.0</v>
      </c>
      <c r="Q564" s="227">
        <v>3.9</v>
      </c>
      <c r="R564" s="227">
        <v>63.0</v>
      </c>
      <c r="S564" s="227" t="s">
        <v>4631</v>
      </c>
      <c r="T564" s="227"/>
      <c r="U564" s="3" t="str">
        <f t="shared" si="2"/>
        <v>#REF!</v>
      </c>
      <c r="V564" s="227"/>
      <c r="W564" s="227"/>
      <c r="X564" s="227"/>
      <c r="Y564" s="227"/>
      <c r="Z564" s="227"/>
    </row>
    <row r="565" ht="12.0" customHeight="1">
      <c r="A565" s="227">
        <v>254.0</v>
      </c>
      <c r="B565" s="227" t="s">
        <v>5612</v>
      </c>
      <c r="C565" s="227" t="s">
        <v>66</v>
      </c>
      <c r="D565" s="227" t="s">
        <v>5849</v>
      </c>
      <c r="E565" s="227">
        <v>16.0</v>
      </c>
      <c r="F565" s="227">
        <v>51.0</v>
      </c>
      <c r="G565" s="227">
        <v>10.0</v>
      </c>
      <c r="H565" s="227">
        <v>0.0</v>
      </c>
      <c r="I565" s="227">
        <v>0.0</v>
      </c>
      <c r="J565" s="227">
        <v>0.0</v>
      </c>
      <c r="K565" s="227">
        <v>0.0</v>
      </c>
      <c r="L565" s="227">
        <v>7.0</v>
      </c>
      <c r="M565" s="227">
        <v>0.0</v>
      </c>
      <c r="N565" s="227">
        <v>0.0</v>
      </c>
      <c r="O565" s="227">
        <v>0.0</v>
      </c>
      <c r="P565" s="227">
        <v>0.0</v>
      </c>
      <c r="Q565" s="227">
        <v>3.9</v>
      </c>
      <c r="R565" s="227">
        <v>63.0</v>
      </c>
      <c r="S565" s="227" t="s">
        <v>4631</v>
      </c>
      <c r="T565" s="227"/>
      <c r="U565" s="3" t="str">
        <f t="shared" si="2"/>
        <v>#REF!</v>
      </c>
      <c r="V565" s="227"/>
      <c r="W565" s="227"/>
      <c r="X565" s="227"/>
      <c r="Y565" s="227"/>
      <c r="Z565" s="227"/>
    </row>
    <row r="566" ht="12.0" customHeight="1">
      <c r="A566" s="227">
        <v>256.0</v>
      </c>
      <c r="B566" s="227" t="s">
        <v>5464</v>
      </c>
      <c r="C566" s="227" t="s">
        <v>41</v>
      </c>
      <c r="D566" s="227" t="s">
        <v>5846</v>
      </c>
      <c r="E566" s="227">
        <v>13.0</v>
      </c>
      <c r="F566" s="227">
        <v>37.0</v>
      </c>
      <c r="G566" s="227">
        <v>11.0</v>
      </c>
      <c r="H566" s="227">
        <v>0.0</v>
      </c>
      <c r="I566" s="227">
        <v>0.0</v>
      </c>
      <c r="J566" s="227">
        <v>0.0</v>
      </c>
      <c r="K566" s="227">
        <v>0.0</v>
      </c>
      <c r="L566" s="227">
        <v>11.0</v>
      </c>
      <c r="M566" s="227">
        <v>3.0</v>
      </c>
      <c r="N566" s="227">
        <v>0.0</v>
      </c>
      <c r="O566" s="227">
        <v>0.0</v>
      </c>
      <c r="P566" s="227">
        <v>0.0</v>
      </c>
      <c r="Q566" s="227">
        <v>4.8</v>
      </c>
      <c r="R566" s="227">
        <v>62.5</v>
      </c>
      <c r="S566" s="227" t="s">
        <v>4631</v>
      </c>
      <c r="T566" s="227"/>
      <c r="U566" s="3" t="str">
        <f t="shared" si="2"/>
        <v>#REF!</v>
      </c>
      <c r="V566" s="227"/>
      <c r="W566" s="227"/>
      <c r="X566" s="227"/>
      <c r="Y566" s="227"/>
      <c r="Z566" s="227"/>
    </row>
    <row r="567" ht="12.0" customHeight="1">
      <c r="A567" s="227">
        <v>257.0</v>
      </c>
      <c r="B567" s="227" t="s">
        <v>5389</v>
      </c>
      <c r="C567" s="227" t="s">
        <v>18</v>
      </c>
      <c r="D567" s="227" t="s">
        <v>5847</v>
      </c>
      <c r="E567" s="227">
        <v>16.0</v>
      </c>
      <c r="F567" s="227">
        <v>18.0</v>
      </c>
      <c r="G567" s="227">
        <v>13.0</v>
      </c>
      <c r="H567" s="227">
        <v>6.5</v>
      </c>
      <c r="I567" s="227">
        <v>5.0</v>
      </c>
      <c r="J567" s="227">
        <v>23.0</v>
      </c>
      <c r="K567" s="227">
        <v>7.0</v>
      </c>
      <c r="L567" s="227">
        <v>3.0</v>
      </c>
      <c r="M567" s="227">
        <v>1.0</v>
      </c>
      <c r="N567" s="227">
        <v>2.0</v>
      </c>
      <c r="O567" s="227">
        <v>0.0</v>
      </c>
      <c r="P567" s="227">
        <v>0.0</v>
      </c>
      <c r="Q567" s="227">
        <v>3.9</v>
      </c>
      <c r="R567" s="227">
        <v>62.3</v>
      </c>
      <c r="S567" s="227" t="s">
        <v>4632</v>
      </c>
      <c r="T567" s="227"/>
      <c r="U567" s="3" t="str">
        <f t="shared" si="2"/>
        <v>#REF!</v>
      </c>
      <c r="V567" s="227"/>
      <c r="W567" s="227"/>
      <c r="X567" s="227"/>
      <c r="Y567" s="227"/>
      <c r="Z567" s="227"/>
    </row>
    <row r="568" ht="12.0" customHeight="1">
      <c r="A568" s="227">
        <v>258.0</v>
      </c>
      <c r="B568" s="227" t="s">
        <v>5929</v>
      </c>
      <c r="C568" s="227" t="s">
        <v>27</v>
      </c>
      <c r="D568" s="227" t="s">
        <v>5849</v>
      </c>
      <c r="E568" s="227">
        <v>15.0</v>
      </c>
      <c r="F568" s="227">
        <v>42.0</v>
      </c>
      <c r="G568" s="227">
        <v>10.0</v>
      </c>
      <c r="H568" s="227">
        <v>2.0</v>
      </c>
      <c r="I568" s="227">
        <v>1.0</v>
      </c>
      <c r="J568" s="227">
        <v>6.0</v>
      </c>
      <c r="K568" s="227">
        <v>2.0</v>
      </c>
      <c r="L568" s="227">
        <v>2.0</v>
      </c>
      <c r="M568" s="227">
        <v>1.0</v>
      </c>
      <c r="N568" s="227">
        <v>0.0</v>
      </c>
      <c r="O568" s="227">
        <v>1.0</v>
      </c>
      <c r="P568" s="227">
        <v>0.0</v>
      </c>
      <c r="Q568" s="227">
        <v>4.1</v>
      </c>
      <c r="R568" s="227">
        <v>61.6</v>
      </c>
      <c r="S568" s="227" t="s">
        <v>4631</v>
      </c>
      <c r="T568" s="227"/>
      <c r="U568" s="3" t="str">
        <f t="shared" si="2"/>
        <v>#REF!</v>
      </c>
      <c r="V568" s="227"/>
      <c r="W568" s="227"/>
      <c r="X568" s="227"/>
      <c r="Y568" s="227"/>
      <c r="Z568" s="227"/>
    </row>
    <row r="569" ht="12.0" customHeight="1">
      <c r="A569" s="227">
        <v>259.0</v>
      </c>
      <c r="B569" s="227" t="s">
        <v>5043</v>
      </c>
      <c r="C569" s="227" t="s">
        <v>70</v>
      </c>
      <c r="D569" s="227" t="s">
        <v>4631</v>
      </c>
      <c r="E569" s="227">
        <v>16.0</v>
      </c>
      <c r="F569" s="227">
        <v>32.0</v>
      </c>
      <c r="G569" s="227">
        <v>17.0</v>
      </c>
      <c r="H569" s="227">
        <v>2.0</v>
      </c>
      <c r="I569" s="227">
        <v>1.0</v>
      </c>
      <c r="J569" s="227">
        <v>9.0</v>
      </c>
      <c r="K569" s="227">
        <v>1.0</v>
      </c>
      <c r="L569" s="227">
        <v>3.0</v>
      </c>
      <c r="M569" s="227">
        <v>2.0</v>
      </c>
      <c r="N569" s="227">
        <v>0.0</v>
      </c>
      <c r="O569" s="227">
        <v>0.0</v>
      </c>
      <c r="P569" s="227">
        <v>1.0</v>
      </c>
      <c r="Q569" s="227">
        <v>3.8</v>
      </c>
      <c r="R569" s="227">
        <v>61.4</v>
      </c>
      <c r="S569" s="227" t="s">
        <v>4632</v>
      </c>
      <c r="T569" s="227"/>
      <c r="U569" s="3" t="str">
        <f t="shared" si="2"/>
        <v>#REF!</v>
      </c>
      <c r="V569" s="227"/>
      <c r="W569" s="227"/>
      <c r="X569" s="227"/>
      <c r="Y569" s="227"/>
      <c r="Z569" s="227"/>
    </row>
    <row r="570" ht="12.0" customHeight="1">
      <c r="A570" s="227">
        <v>260.0</v>
      </c>
      <c r="B570" s="227" t="s">
        <v>5060</v>
      </c>
      <c r="C570" s="227" t="s">
        <v>81</v>
      </c>
      <c r="D570" s="227" t="s">
        <v>5844</v>
      </c>
      <c r="E570" s="227">
        <v>16.0</v>
      </c>
      <c r="F570" s="227">
        <v>34.0</v>
      </c>
      <c r="G570" s="227">
        <v>22.0</v>
      </c>
      <c r="H570" s="227">
        <v>4.0</v>
      </c>
      <c r="I570" s="227">
        <v>0.5</v>
      </c>
      <c r="J570" s="227">
        <v>2.0</v>
      </c>
      <c r="K570" s="227">
        <v>4.0</v>
      </c>
      <c r="L570" s="227">
        <v>1.0</v>
      </c>
      <c r="M570" s="227">
        <v>0.0</v>
      </c>
      <c r="N570" s="227">
        <v>1.0</v>
      </c>
      <c r="O570" s="227">
        <v>1.0</v>
      </c>
      <c r="P570" s="227">
        <v>0.0</v>
      </c>
      <c r="Q570" s="227">
        <v>3.8</v>
      </c>
      <c r="R570" s="227">
        <v>61.2</v>
      </c>
      <c r="S570" s="227" t="s">
        <v>4630</v>
      </c>
      <c r="T570" s="227"/>
      <c r="U570" s="3" t="str">
        <f t="shared" si="2"/>
        <v>#REF!</v>
      </c>
      <c r="V570" s="227"/>
      <c r="W570" s="227"/>
      <c r="X570" s="227"/>
      <c r="Y570" s="227"/>
      <c r="Z570" s="227"/>
    </row>
    <row r="571" ht="12.0" customHeight="1">
      <c r="A571" s="227">
        <v>261.0</v>
      </c>
      <c r="B571" s="227" t="s">
        <v>4879</v>
      </c>
      <c r="C571" s="227" t="s">
        <v>99</v>
      </c>
      <c r="D571" s="227" t="s">
        <v>5844</v>
      </c>
      <c r="E571" s="227">
        <v>16.0</v>
      </c>
      <c r="F571" s="227">
        <v>23.0</v>
      </c>
      <c r="G571" s="227">
        <v>9.0</v>
      </c>
      <c r="H571" s="227">
        <v>7.0</v>
      </c>
      <c r="I571" s="227">
        <v>4.0</v>
      </c>
      <c r="J571" s="227">
        <v>25.5</v>
      </c>
      <c r="K571" s="227">
        <v>11.0</v>
      </c>
      <c r="L571" s="227">
        <v>5.0</v>
      </c>
      <c r="M571" s="227">
        <v>0.0</v>
      </c>
      <c r="N571" s="227">
        <v>0.0</v>
      </c>
      <c r="O571" s="227">
        <v>0.0</v>
      </c>
      <c r="P571" s="227">
        <v>0.0</v>
      </c>
      <c r="Q571" s="227">
        <v>3.8</v>
      </c>
      <c r="R571" s="227">
        <v>61.05</v>
      </c>
      <c r="S571" s="227" t="s">
        <v>4630</v>
      </c>
      <c r="T571" s="227"/>
      <c r="U571" s="3" t="str">
        <f t="shared" si="2"/>
        <v>#REF!</v>
      </c>
      <c r="V571" s="227"/>
      <c r="W571" s="227"/>
      <c r="X571" s="227"/>
      <c r="Y571" s="227"/>
      <c r="Z571" s="227"/>
    </row>
    <row r="572" ht="12.0" customHeight="1">
      <c r="A572" s="227">
        <v>262.0</v>
      </c>
      <c r="B572" s="227" t="s">
        <v>5606</v>
      </c>
      <c r="C572" s="227" t="s">
        <v>81</v>
      </c>
      <c r="D572" s="227" t="s">
        <v>5849</v>
      </c>
      <c r="E572" s="227">
        <v>8.0</v>
      </c>
      <c r="F572" s="227">
        <v>41.0</v>
      </c>
      <c r="G572" s="227">
        <v>7.0</v>
      </c>
      <c r="H572" s="227">
        <v>3.5</v>
      </c>
      <c r="I572" s="227">
        <v>0.0</v>
      </c>
      <c r="J572" s="227">
        <v>0.0</v>
      </c>
      <c r="K572" s="227">
        <v>0.0</v>
      </c>
      <c r="L572" s="227">
        <v>4.0</v>
      </c>
      <c r="M572" s="227">
        <v>1.0</v>
      </c>
      <c r="N572" s="227">
        <v>0.0</v>
      </c>
      <c r="O572" s="227">
        <v>0.0</v>
      </c>
      <c r="P572" s="227">
        <v>1.0</v>
      </c>
      <c r="Q572" s="227">
        <v>7.6</v>
      </c>
      <c r="R572" s="227">
        <v>61.0</v>
      </c>
      <c r="S572" s="227" t="s">
        <v>4631</v>
      </c>
      <c r="T572" s="227"/>
      <c r="U572" s="3" t="str">
        <f t="shared" si="2"/>
        <v>#REF!</v>
      </c>
      <c r="V572" s="227"/>
      <c r="W572" s="227"/>
      <c r="X572" s="227"/>
      <c r="Y572" s="227"/>
      <c r="Z572" s="227"/>
    </row>
    <row r="573" ht="12.0" customHeight="1">
      <c r="A573" s="227">
        <v>263.0</v>
      </c>
      <c r="B573" s="227" t="s">
        <v>5144</v>
      </c>
      <c r="C573" s="227" t="s">
        <v>53</v>
      </c>
      <c r="D573" s="227" t="s">
        <v>5850</v>
      </c>
      <c r="E573" s="227">
        <v>16.0</v>
      </c>
      <c r="F573" s="227">
        <v>21.0</v>
      </c>
      <c r="G573" s="227">
        <v>27.0</v>
      </c>
      <c r="H573" s="227">
        <v>5.0</v>
      </c>
      <c r="I573" s="227">
        <v>4.0</v>
      </c>
      <c r="J573" s="227">
        <v>21.0</v>
      </c>
      <c r="K573" s="227">
        <v>8.0</v>
      </c>
      <c r="L573" s="227">
        <v>0.0</v>
      </c>
      <c r="M573" s="227">
        <v>0.0</v>
      </c>
      <c r="N573" s="227">
        <v>0.0</v>
      </c>
      <c r="O573" s="227">
        <v>1.0</v>
      </c>
      <c r="P573" s="227">
        <v>0.0</v>
      </c>
      <c r="Q573" s="227">
        <v>3.8</v>
      </c>
      <c r="R573" s="227">
        <v>60.6</v>
      </c>
      <c r="S573" s="227" t="s">
        <v>4632</v>
      </c>
      <c r="T573" s="227"/>
      <c r="U573" s="3" t="str">
        <f t="shared" si="2"/>
        <v>#REF!</v>
      </c>
      <c r="V573" s="227"/>
      <c r="W573" s="227"/>
      <c r="X573" s="227"/>
      <c r="Y573" s="227"/>
      <c r="Z573" s="227"/>
    </row>
    <row r="574" ht="12.0" customHeight="1">
      <c r="A574" s="227">
        <v>264.0</v>
      </c>
      <c r="B574" s="227" t="s">
        <v>5930</v>
      </c>
      <c r="C574" s="227" t="s">
        <v>2564</v>
      </c>
      <c r="D574" s="227" t="s">
        <v>5849</v>
      </c>
      <c r="E574" s="227">
        <v>11.0</v>
      </c>
      <c r="F574" s="227">
        <v>49.0</v>
      </c>
      <c r="G574" s="227">
        <v>17.0</v>
      </c>
      <c r="H574" s="227">
        <v>0.0</v>
      </c>
      <c r="I574" s="227">
        <v>0.0</v>
      </c>
      <c r="J574" s="227">
        <v>0.0</v>
      </c>
      <c r="K574" s="227">
        <v>0.0</v>
      </c>
      <c r="L574" s="227">
        <v>0.0</v>
      </c>
      <c r="M574" s="227">
        <v>0.0</v>
      </c>
      <c r="N574" s="227">
        <v>1.0</v>
      </c>
      <c r="O574" s="227">
        <v>0.0</v>
      </c>
      <c r="P574" s="227">
        <v>0.0</v>
      </c>
      <c r="Q574" s="227">
        <v>5.5</v>
      </c>
      <c r="R574" s="227">
        <v>60.5</v>
      </c>
      <c r="S574" s="227" t="s">
        <v>4631</v>
      </c>
      <c r="T574" s="227"/>
      <c r="U574" s="3" t="str">
        <f t="shared" si="2"/>
        <v>#REF!</v>
      </c>
      <c r="V574" s="227"/>
      <c r="W574" s="227"/>
      <c r="X574" s="227"/>
      <c r="Y574" s="227"/>
      <c r="Z574" s="227"/>
    </row>
    <row r="575" ht="12.0" customHeight="1">
      <c r="A575" s="227">
        <v>265.0</v>
      </c>
      <c r="B575" s="227" t="s">
        <v>5517</v>
      </c>
      <c r="C575" s="227" t="s">
        <v>85</v>
      </c>
      <c r="D575" s="227" t="s">
        <v>5848</v>
      </c>
      <c r="E575" s="227">
        <v>11.0</v>
      </c>
      <c r="F575" s="227">
        <v>24.0</v>
      </c>
      <c r="G575" s="227">
        <v>22.0</v>
      </c>
      <c r="H575" s="227">
        <v>0.0</v>
      </c>
      <c r="I575" s="227">
        <v>0.0</v>
      </c>
      <c r="J575" s="227">
        <v>0.0</v>
      </c>
      <c r="K575" s="227">
        <v>0.0</v>
      </c>
      <c r="L575" s="227">
        <v>10.0</v>
      </c>
      <c r="M575" s="227">
        <v>2.0</v>
      </c>
      <c r="N575" s="227">
        <v>0.0</v>
      </c>
      <c r="O575" s="227">
        <v>1.0</v>
      </c>
      <c r="P575" s="227">
        <v>1.0</v>
      </c>
      <c r="Q575" s="227">
        <v>5.5</v>
      </c>
      <c r="R575" s="227">
        <v>60.0</v>
      </c>
      <c r="S575" s="227" t="s">
        <v>4631</v>
      </c>
      <c r="T575" s="227"/>
      <c r="U575" s="3" t="str">
        <f t="shared" si="2"/>
        <v>#REF!</v>
      </c>
      <c r="V575" s="227"/>
      <c r="W575" s="227"/>
      <c r="X575" s="227"/>
      <c r="Y575" s="227"/>
      <c r="Z575" s="227"/>
    </row>
    <row r="576" ht="12.0" customHeight="1">
      <c r="A576" s="227">
        <v>265.0</v>
      </c>
      <c r="B576" s="227" t="s">
        <v>5569</v>
      </c>
      <c r="C576" s="227" t="s">
        <v>64</v>
      </c>
      <c r="D576" s="227" t="s">
        <v>5849</v>
      </c>
      <c r="E576" s="227">
        <v>15.0</v>
      </c>
      <c r="F576" s="227">
        <v>39.0</v>
      </c>
      <c r="G576" s="227">
        <v>13.0</v>
      </c>
      <c r="H576" s="227">
        <v>5.5</v>
      </c>
      <c r="I576" s="227">
        <v>1.0</v>
      </c>
      <c r="J576" s="227">
        <v>10.0</v>
      </c>
      <c r="K576" s="227">
        <v>3.0</v>
      </c>
      <c r="L576" s="227">
        <v>3.0</v>
      </c>
      <c r="M576" s="227">
        <v>0.0</v>
      </c>
      <c r="N576" s="227">
        <v>0.0</v>
      </c>
      <c r="O576" s="227">
        <v>0.0</v>
      </c>
      <c r="P576" s="227">
        <v>0.0</v>
      </c>
      <c r="Q576" s="227">
        <v>4.0</v>
      </c>
      <c r="R576" s="227">
        <v>60.0</v>
      </c>
      <c r="S576" s="227" t="s">
        <v>4631</v>
      </c>
      <c r="T576" s="227"/>
      <c r="U576" s="3" t="str">
        <f t="shared" si="2"/>
        <v>#REF!</v>
      </c>
      <c r="V576" s="227"/>
      <c r="W576" s="227"/>
      <c r="X576" s="227"/>
      <c r="Y576" s="227"/>
      <c r="Z576" s="227"/>
    </row>
    <row r="577" ht="12.0" customHeight="1">
      <c r="A577" s="227">
        <v>265.0</v>
      </c>
      <c r="B577" s="227" t="s">
        <v>5645</v>
      </c>
      <c r="C577" s="227" t="s">
        <v>44</v>
      </c>
      <c r="D577" s="227" t="s">
        <v>5846</v>
      </c>
      <c r="E577" s="227">
        <v>15.0</v>
      </c>
      <c r="F577" s="227">
        <v>35.0</v>
      </c>
      <c r="G577" s="227">
        <v>11.0</v>
      </c>
      <c r="H577" s="227">
        <v>0.5</v>
      </c>
      <c r="I577" s="227">
        <v>0.0</v>
      </c>
      <c r="J577" s="227">
        <v>0.0</v>
      </c>
      <c r="K577" s="227">
        <v>0.0</v>
      </c>
      <c r="L577" s="227">
        <v>10.0</v>
      </c>
      <c r="M577" s="227">
        <v>3.0</v>
      </c>
      <c r="N577" s="227">
        <v>0.0</v>
      </c>
      <c r="O577" s="227">
        <v>0.0</v>
      </c>
      <c r="P577" s="227">
        <v>0.0</v>
      </c>
      <c r="Q577" s="227">
        <v>4.0</v>
      </c>
      <c r="R577" s="227">
        <v>60.0</v>
      </c>
      <c r="S577" s="227" t="s">
        <v>4631</v>
      </c>
      <c r="T577" s="227"/>
      <c r="U577" s="3" t="str">
        <f t="shared" si="2"/>
        <v>#REF!</v>
      </c>
      <c r="V577" s="227"/>
      <c r="W577" s="227"/>
      <c r="X577" s="227"/>
      <c r="Y577" s="227"/>
      <c r="Z577" s="227"/>
    </row>
    <row r="578" ht="12.0" customHeight="1">
      <c r="A578" s="227">
        <v>265.0</v>
      </c>
      <c r="B578" s="227" t="s">
        <v>5931</v>
      </c>
      <c r="C578" s="227" t="s">
        <v>111</v>
      </c>
      <c r="D578" s="227" t="s">
        <v>5845</v>
      </c>
      <c r="E578" s="227">
        <v>16.0</v>
      </c>
      <c r="F578" s="227">
        <v>43.0</v>
      </c>
      <c r="G578" s="227">
        <v>20.0</v>
      </c>
      <c r="H578" s="227">
        <v>1.0</v>
      </c>
      <c r="I578" s="227">
        <v>2.0</v>
      </c>
      <c r="J578" s="227">
        <v>0.0</v>
      </c>
      <c r="K578" s="227">
        <v>2.0</v>
      </c>
      <c r="L578" s="227">
        <v>0.0</v>
      </c>
      <c r="M578" s="227">
        <v>0.0</v>
      </c>
      <c r="N578" s="227">
        <v>0.0</v>
      </c>
      <c r="O578" s="227">
        <v>0.0</v>
      </c>
      <c r="P578" s="227">
        <v>0.0</v>
      </c>
      <c r="Q578" s="227">
        <v>3.8</v>
      </c>
      <c r="R578" s="227">
        <v>60.0</v>
      </c>
      <c r="S578" s="227" t="s">
        <v>4630</v>
      </c>
      <c r="T578" s="227"/>
      <c r="U578" s="3" t="str">
        <f t="shared" si="2"/>
        <v>#REF!</v>
      </c>
      <c r="V578" s="227"/>
      <c r="W578" s="227"/>
      <c r="X578" s="227"/>
      <c r="Y578" s="227"/>
      <c r="Z578" s="227"/>
    </row>
    <row r="579" ht="12.0" customHeight="1">
      <c r="A579" s="227">
        <v>265.0</v>
      </c>
      <c r="B579" s="227" t="s">
        <v>5707</v>
      </c>
      <c r="C579" s="227" t="s">
        <v>114</v>
      </c>
      <c r="D579" s="227" t="s">
        <v>5849</v>
      </c>
      <c r="E579" s="227">
        <v>13.0</v>
      </c>
      <c r="F579" s="227">
        <v>39.0</v>
      </c>
      <c r="G579" s="227">
        <v>15.0</v>
      </c>
      <c r="H579" s="227">
        <v>1.5</v>
      </c>
      <c r="I579" s="227">
        <v>0.0</v>
      </c>
      <c r="J579" s="227">
        <v>0.0</v>
      </c>
      <c r="K579" s="227">
        <v>0.0</v>
      </c>
      <c r="L579" s="227">
        <v>3.0</v>
      </c>
      <c r="M579" s="227">
        <v>2.0</v>
      </c>
      <c r="N579" s="227">
        <v>1.0</v>
      </c>
      <c r="O579" s="227">
        <v>0.0</v>
      </c>
      <c r="P579" s="227">
        <v>0.0</v>
      </c>
      <c r="Q579" s="227">
        <v>4.6</v>
      </c>
      <c r="R579" s="227">
        <v>60.0</v>
      </c>
      <c r="S579" s="227" t="s">
        <v>4631</v>
      </c>
      <c r="T579" s="227"/>
      <c r="U579" s="3" t="str">
        <f t="shared" si="2"/>
        <v>#REF!</v>
      </c>
      <c r="V579" s="227"/>
      <c r="W579" s="227"/>
      <c r="X579" s="227"/>
      <c r="Y579" s="227"/>
      <c r="Z579" s="227"/>
    </row>
    <row r="580" ht="12.0" customHeight="1">
      <c r="A580" s="227">
        <v>270.0</v>
      </c>
      <c r="B580" s="227" t="s">
        <v>5932</v>
      </c>
      <c r="C580" s="227" t="s">
        <v>27</v>
      </c>
      <c r="D580" s="227" t="s">
        <v>5846</v>
      </c>
      <c r="E580" s="227">
        <v>11.0</v>
      </c>
      <c r="F580" s="227">
        <v>37.0</v>
      </c>
      <c r="G580" s="227">
        <v>5.0</v>
      </c>
      <c r="H580" s="227">
        <v>0.0</v>
      </c>
      <c r="I580" s="227">
        <v>0.0</v>
      </c>
      <c r="J580" s="227">
        <v>0.0</v>
      </c>
      <c r="K580" s="227">
        <v>0.0</v>
      </c>
      <c r="L580" s="227">
        <v>11.0</v>
      </c>
      <c r="M580" s="227">
        <v>3.0</v>
      </c>
      <c r="N580" s="227">
        <v>0.0</v>
      </c>
      <c r="O580" s="227">
        <v>0.0</v>
      </c>
      <c r="P580" s="227">
        <v>0.0</v>
      </c>
      <c r="Q580" s="227">
        <v>5.4</v>
      </c>
      <c r="R580" s="227">
        <v>59.5</v>
      </c>
      <c r="S580" s="227" t="s">
        <v>4631</v>
      </c>
      <c r="T580" s="227"/>
      <c r="U580" s="3" t="str">
        <f t="shared" si="2"/>
        <v>#REF!</v>
      </c>
      <c r="V580" s="227"/>
      <c r="W580" s="227"/>
      <c r="X580" s="227"/>
      <c r="Y580" s="227"/>
      <c r="Z580" s="227"/>
    </row>
    <row r="581" ht="12.0" customHeight="1">
      <c r="A581" s="227">
        <v>270.0</v>
      </c>
      <c r="B581" s="227" t="s">
        <v>5401</v>
      </c>
      <c r="C581" s="227" t="s">
        <v>23</v>
      </c>
      <c r="D581" s="227" t="s">
        <v>5850</v>
      </c>
      <c r="E581" s="227">
        <v>15.0</v>
      </c>
      <c r="F581" s="227">
        <v>13.0</v>
      </c>
      <c r="G581" s="227">
        <v>4.0</v>
      </c>
      <c r="H581" s="227">
        <v>7.5</v>
      </c>
      <c r="I581" s="227">
        <v>4.5</v>
      </c>
      <c r="J581" s="227">
        <v>20.0</v>
      </c>
      <c r="K581" s="227">
        <v>15.0</v>
      </c>
      <c r="L581" s="227">
        <v>5.0</v>
      </c>
      <c r="M581" s="227">
        <v>0.0</v>
      </c>
      <c r="N581" s="227">
        <v>1.0</v>
      </c>
      <c r="O581" s="227">
        <v>1.0</v>
      </c>
      <c r="P581" s="227">
        <v>0.0</v>
      </c>
      <c r="Q581" s="227">
        <v>4.0</v>
      </c>
      <c r="R581" s="227">
        <v>59.5</v>
      </c>
      <c r="S581" s="227" t="s">
        <v>4632</v>
      </c>
      <c r="T581" s="227"/>
      <c r="U581" s="3" t="str">
        <f t="shared" si="2"/>
        <v>#REF!</v>
      </c>
      <c r="V581" s="227"/>
      <c r="W581" s="227"/>
      <c r="X581" s="227"/>
      <c r="Y581" s="227"/>
      <c r="Z581" s="227"/>
    </row>
    <row r="582" ht="12.0" customHeight="1">
      <c r="A582" s="227">
        <v>270.0</v>
      </c>
      <c r="B582" s="227" t="s">
        <v>5655</v>
      </c>
      <c r="C582" s="227" t="s">
        <v>70</v>
      </c>
      <c r="D582" s="227" t="s">
        <v>5846</v>
      </c>
      <c r="E582" s="227">
        <v>16.0</v>
      </c>
      <c r="F582" s="227">
        <v>45.0</v>
      </c>
      <c r="G582" s="227">
        <v>11.0</v>
      </c>
      <c r="H582" s="227">
        <v>0.0</v>
      </c>
      <c r="I582" s="227">
        <v>0.0</v>
      </c>
      <c r="J582" s="227">
        <v>0.0</v>
      </c>
      <c r="K582" s="227">
        <v>0.0</v>
      </c>
      <c r="L582" s="227">
        <v>9.0</v>
      </c>
      <c r="M582" s="227">
        <v>0.0</v>
      </c>
      <c r="N582" s="227">
        <v>0.0</v>
      </c>
      <c r="O582" s="227">
        <v>0.0</v>
      </c>
      <c r="P582" s="227">
        <v>0.0</v>
      </c>
      <c r="Q582" s="227">
        <v>3.7</v>
      </c>
      <c r="R582" s="227">
        <v>59.5</v>
      </c>
      <c r="S582" s="227" t="s">
        <v>4631</v>
      </c>
      <c r="T582" s="227"/>
      <c r="U582" s="3" t="str">
        <f t="shared" si="2"/>
        <v>#REF!</v>
      </c>
      <c r="V582" s="227"/>
      <c r="W582" s="227"/>
      <c r="X582" s="227"/>
      <c r="Y582" s="227"/>
      <c r="Z582" s="227"/>
    </row>
    <row r="583" ht="12.0" customHeight="1">
      <c r="A583" s="227">
        <v>270.0</v>
      </c>
      <c r="B583" s="227" t="s">
        <v>4871</v>
      </c>
      <c r="C583" s="227" t="s">
        <v>53</v>
      </c>
      <c r="D583" s="227" t="s">
        <v>5844</v>
      </c>
      <c r="E583" s="227">
        <v>11.0</v>
      </c>
      <c r="F583" s="227">
        <v>35.0</v>
      </c>
      <c r="G583" s="227">
        <v>13.0</v>
      </c>
      <c r="H583" s="227">
        <v>5.0</v>
      </c>
      <c r="I583" s="227">
        <v>0.0</v>
      </c>
      <c r="J583" s="227">
        <v>0.0</v>
      </c>
      <c r="K583" s="227">
        <v>0.0</v>
      </c>
      <c r="L583" s="227">
        <v>7.0</v>
      </c>
      <c r="M583" s="227">
        <v>1.0</v>
      </c>
      <c r="N583" s="227">
        <v>1.0</v>
      </c>
      <c r="O583" s="227">
        <v>0.0</v>
      </c>
      <c r="P583" s="227">
        <v>0.0</v>
      </c>
      <c r="Q583" s="227">
        <v>5.4</v>
      </c>
      <c r="R583" s="227">
        <v>59.5</v>
      </c>
      <c r="S583" s="227" t="s">
        <v>4630</v>
      </c>
      <c r="T583" s="227"/>
      <c r="U583" s="3" t="str">
        <f t="shared" si="2"/>
        <v>#REF!</v>
      </c>
      <c r="V583" s="227"/>
      <c r="W583" s="227"/>
      <c r="X583" s="227"/>
      <c r="Y583" s="227"/>
      <c r="Z583" s="227"/>
    </row>
    <row r="584" ht="12.0" customHeight="1">
      <c r="A584" s="227">
        <v>274.0</v>
      </c>
      <c r="B584" s="227" t="s">
        <v>5075</v>
      </c>
      <c r="C584" s="227" t="s">
        <v>140</v>
      </c>
      <c r="D584" s="227" t="s">
        <v>5847</v>
      </c>
      <c r="E584" s="227">
        <v>15.0</v>
      </c>
      <c r="F584" s="227">
        <v>19.0</v>
      </c>
      <c r="G584" s="227">
        <v>13.0</v>
      </c>
      <c r="H584" s="227">
        <v>7.5</v>
      </c>
      <c r="I584" s="227">
        <v>5.0</v>
      </c>
      <c r="J584" s="227">
        <v>34.0</v>
      </c>
      <c r="K584" s="227">
        <v>9.0</v>
      </c>
      <c r="L584" s="227">
        <v>4.0</v>
      </c>
      <c r="M584" s="227">
        <v>0.0</v>
      </c>
      <c r="N584" s="227">
        <v>0.0</v>
      </c>
      <c r="O584" s="227">
        <v>0.0</v>
      </c>
      <c r="P584" s="227">
        <v>0.0</v>
      </c>
      <c r="Q584" s="227">
        <v>4.0</v>
      </c>
      <c r="R584" s="227">
        <v>59.4</v>
      </c>
      <c r="S584" s="227" t="s">
        <v>4632</v>
      </c>
      <c r="T584" s="227"/>
      <c r="U584" s="3" t="str">
        <f t="shared" si="2"/>
        <v>#REF!</v>
      </c>
      <c r="V584" s="227"/>
      <c r="W584" s="227"/>
      <c r="X584" s="227"/>
      <c r="Y584" s="227"/>
      <c r="Z584" s="227"/>
    </row>
    <row r="585" ht="12.0" customHeight="1">
      <c r="A585" s="227">
        <v>274.0</v>
      </c>
      <c r="B585" s="227" t="s">
        <v>4896</v>
      </c>
      <c r="C585" s="227" t="s">
        <v>117</v>
      </c>
      <c r="D585" s="227" t="s">
        <v>5845</v>
      </c>
      <c r="E585" s="227">
        <v>16.0</v>
      </c>
      <c r="F585" s="227">
        <v>36.0</v>
      </c>
      <c r="G585" s="227">
        <v>22.0</v>
      </c>
      <c r="H585" s="227">
        <v>5.5</v>
      </c>
      <c r="I585" s="227">
        <v>1.0</v>
      </c>
      <c r="J585" s="227">
        <v>9.0</v>
      </c>
      <c r="K585" s="227">
        <v>1.0</v>
      </c>
      <c r="L585" s="227">
        <v>0.0</v>
      </c>
      <c r="M585" s="227">
        <v>0.0</v>
      </c>
      <c r="N585" s="227">
        <v>0.0</v>
      </c>
      <c r="O585" s="227">
        <v>1.0</v>
      </c>
      <c r="P585" s="227">
        <v>0.0</v>
      </c>
      <c r="Q585" s="227">
        <v>3.7</v>
      </c>
      <c r="R585" s="227">
        <v>59.4</v>
      </c>
      <c r="S585" s="227" t="s">
        <v>4630</v>
      </c>
      <c r="T585" s="227"/>
      <c r="U585" s="3" t="str">
        <f t="shared" si="2"/>
        <v>#REF!</v>
      </c>
      <c r="V585" s="227"/>
      <c r="W585" s="227"/>
      <c r="X585" s="227"/>
      <c r="Y585" s="227"/>
      <c r="Z585" s="227"/>
    </row>
    <row r="586" ht="12.0" customHeight="1">
      <c r="A586" s="227">
        <v>276.0</v>
      </c>
      <c r="B586" s="227" t="s">
        <v>5416</v>
      </c>
      <c r="C586" s="227" t="s">
        <v>58</v>
      </c>
      <c r="D586" s="227" t="s">
        <v>5847</v>
      </c>
      <c r="E586" s="227">
        <v>16.0</v>
      </c>
      <c r="F586" s="227">
        <v>16.0</v>
      </c>
      <c r="G586" s="227">
        <v>6.0</v>
      </c>
      <c r="H586" s="227">
        <v>4.0</v>
      </c>
      <c r="I586" s="227">
        <v>5.5</v>
      </c>
      <c r="J586" s="227">
        <v>33.5</v>
      </c>
      <c r="K586" s="227">
        <v>11.0</v>
      </c>
      <c r="L586" s="227">
        <v>2.0</v>
      </c>
      <c r="M586" s="227">
        <v>0.0</v>
      </c>
      <c r="N586" s="227">
        <v>3.0</v>
      </c>
      <c r="O586" s="227">
        <v>0.0</v>
      </c>
      <c r="P586" s="227">
        <v>0.0</v>
      </c>
      <c r="Q586" s="227">
        <v>3.7</v>
      </c>
      <c r="R586" s="227">
        <v>59.35</v>
      </c>
      <c r="S586" s="227" t="s">
        <v>4632</v>
      </c>
      <c r="T586" s="227"/>
      <c r="U586" s="3" t="str">
        <f t="shared" si="2"/>
        <v>#REF!</v>
      </c>
      <c r="V586" s="227"/>
      <c r="W586" s="227"/>
      <c r="X586" s="227"/>
      <c r="Y586" s="227"/>
      <c r="Z586" s="227"/>
    </row>
    <row r="587" ht="12.0" customHeight="1">
      <c r="A587" s="227">
        <v>277.0</v>
      </c>
      <c r="B587" s="227" t="s">
        <v>5720</v>
      </c>
      <c r="C587" s="227" t="s">
        <v>77</v>
      </c>
      <c r="D587" s="227" t="s">
        <v>5846</v>
      </c>
      <c r="E587" s="227">
        <v>12.0</v>
      </c>
      <c r="F587" s="227">
        <v>42.0</v>
      </c>
      <c r="G587" s="227">
        <v>8.0</v>
      </c>
      <c r="H587" s="227">
        <v>4.0</v>
      </c>
      <c r="I587" s="227">
        <v>0.0</v>
      </c>
      <c r="J587" s="227">
        <v>0.0</v>
      </c>
      <c r="K587" s="227">
        <v>0.0</v>
      </c>
      <c r="L587" s="227">
        <v>6.0</v>
      </c>
      <c r="M587" s="227">
        <v>0.0</v>
      </c>
      <c r="N587" s="227">
        <v>0.0</v>
      </c>
      <c r="O587" s="227">
        <v>1.0</v>
      </c>
      <c r="P587" s="227">
        <v>0.0</v>
      </c>
      <c r="Q587" s="227">
        <v>4.9</v>
      </c>
      <c r="R587" s="227">
        <v>59.0</v>
      </c>
      <c r="S587" s="227" t="s">
        <v>4631</v>
      </c>
      <c r="T587" s="227"/>
      <c r="U587" s="3" t="str">
        <f t="shared" si="2"/>
        <v>#REF!</v>
      </c>
      <c r="V587" s="227"/>
      <c r="W587" s="227"/>
      <c r="X587" s="227"/>
      <c r="Y587" s="227"/>
      <c r="Z587" s="227"/>
    </row>
    <row r="588" ht="12.0" customHeight="1">
      <c r="A588" s="227">
        <v>277.0</v>
      </c>
      <c r="B588" s="227" t="s">
        <v>5933</v>
      </c>
      <c r="C588" s="227" t="s">
        <v>66</v>
      </c>
      <c r="D588" s="227" t="s">
        <v>5846</v>
      </c>
      <c r="E588" s="227">
        <v>16.0</v>
      </c>
      <c r="F588" s="227">
        <v>40.0</v>
      </c>
      <c r="G588" s="227">
        <v>14.0</v>
      </c>
      <c r="H588" s="227">
        <v>0.0</v>
      </c>
      <c r="I588" s="227">
        <v>0.0</v>
      </c>
      <c r="J588" s="227">
        <v>0.0</v>
      </c>
      <c r="K588" s="227">
        <v>0.0</v>
      </c>
      <c r="L588" s="227">
        <v>9.0</v>
      </c>
      <c r="M588" s="227">
        <v>1.0</v>
      </c>
      <c r="N588" s="227">
        <v>0.0</v>
      </c>
      <c r="O588" s="227">
        <v>0.0</v>
      </c>
      <c r="P588" s="227">
        <v>0.0</v>
      </c>
      <c r="Q588" s="227">
        <v>3.7</v>
      </c>
      <c r="R588" s="227">
        <v>59.0</v>
      </c>
      <c r="S588" s="227" t="s">
        <v>4631</v>
      </c>
      <c r="T588" s="227"/>
      <c r="U588" s="3" t="str">
        <f t="shared" si="2"/>
        <v>#REF!</v>
      </c>
      <c r="V588" s="227"/>
      <c r="W588" s="227"/>
      <c r="X588" s="227"/>
      <c r="Y588" s="227"/>
      <c r="Z588" s="227"/>
    </row>
    <row r="589" ht="12.0" customHeight="1">
      <c r="A589" s="227">
        <v>279.0</v>
      </c>
      <c r="B589" s="227" t="s">
        <v>5800</v>
      </c>
      <c r="C589" s="227" t="s">
        <v>95</v>
      </c>
      <c r="D589" s="227" t="s">
        <v>5844</v>
      </c>
      <c r="E589" s="227">
        <v>14.0</v>
      </c>
      <c r="F589" s="227">
        <v>38.0</v>
      </c>
      <c r="G589" s="227">
        <v>12.0</v>
      </c>
      <c r="H589" s="227">
        <v>1.0</v>
      </c>
      <c r="I589" s="227">
        <v>1.0</v>
      </c>
      <c r="J589" s="227">
        <v>9.0</v>
      </c>
      <c r="K589" s="227">
        <v>1.0</v>
      </c>
      <c r="L589" s="227">
        <v>4.0</v>
      </c>
      <c r="M589" s="227">
        <v>2.0</v>
      </c>
      <c r="N589" s="227">
        <v>0.0</v>
      </c>
      <c r="O589" s="227">
        <v>0.0</v>
      </c>
      <c r="P589" s="227">
        <v>0.0</v>
      </c>
      <c r="Q589" s="227">
        <v>4.2</v>
      </c>
      <c r="R589" s="227">
        <v>58.9</v>
      </c>
      <c r="S589" s="227" t="s">
        <v>4630</v>
      </c>
      <c r="T589" s="227"/>
      <c r="U589" s="3" t="str">
        <f t="shared" si="2"/>
        <v>#REF!</v>
      </c>
      <c r="V589" s="227"/>
      <c r="W589" s="227"/>
      <c r="X589" s="227"/>
      <c r="Y589" s="227"/>
      <c r="Z589" s="227"/>
    </row>
    <row r="590" ht="12.0" customHeight="1">
      <c r="A590" s="227">
        <v>280.0</v>
      </c>
      <c r="B590" s="227" t="s">
        <v>5154</v>
      </c>
      <c r="C590" s="227" t="s">
        <v>23</v>
      </c>
      <c r="D590" s="227" t="s">
        <v>5850</v>
      </c>
      <c r="E590" s="227">
        <v>16.0</v>
      </c>
      <c r="F590" s="227">
        <v>17.0</v>
      </c>
      <c r="G590" s="227">
        <v>6.0</v>
      </c>
      <c r="H590" s="227">
        <v>6.0</v>
      </c>
      <c r="I590" s="227">
        <v>5.0</v>
      </c>
      <c r="J590" s="227">
        <v>36.0</v>
      </c>
      <c r="K590" s="227">
        <v>13.0</v>
      </c>
      <c r="L590" s="227">
        <v>0.0</v>
      </c>
      <c r="M590" s="227">
        <v>0.0</v>
      </c>
      <c r="N590" s="227">
        <v>1.0</v>
      </c>
      <c r="O590" s="227">
        <v>1.0</v>
      </c>
      <c r="P590" s="227">
        <v>0.0</v>
      </c>
      <c r="Q590" s="227">
        <v>3.7</v>
      </c>
      <c r="R590" s="227">
        <v>58.6</v>
      </c>
      <c r="S590" s="227" t="s">
        <v>4632</v>
      </c>
      <c r="T590" s="227"/>
      <c r="U590" s="3" t="str">
        <f t="shared" si="2"/>
        <v>#REF!</v>
      </c>
      <c r="V590" s="227"/>
      <c r="W590" s="227"/>
      <c r="X590" s="227"/>
      <c r="Y590" s="227"/>
      <c r="Z590" s="227"/>
    </row>
    <row r="591" ht="12.0" customHeight="1">
      <c r="A591" s="227">
        <v>281.0</v>
      </c>
      <c r="B591" s="227" t="s">
        <v>4923</v>
      </c>
      <c r="C591" s="227" t="s">
        <v>39</v>
      </c>
      <c r="D591" s="227" t="s">
        <v>5844</v>
      </c>
      <c r="E591" s="227">
        <v>12.0</v>
      </c>
      <c r="F591" s="227">
        <v>20.0</v>
      </c>
      <c r="G591" s="227">
        <v>4.0</v>
      </c>
      <c r="H591" s="227">
        <v>8.0</v>
      </c>
      <c r="I591" s="227">
        <v>5.0</v>
      </c>
      <c r="J591" s="227">
        <v>35.0</v>
      </c>
      <c r="K591" s="227">
        <v>9.0</v>
      </c>
      <c r="L591" s="227">
        <v>3.0</v>
      </c>
      <c r="M591" s="227">
        <v>0.0</v>
      </c>
      <c r="N591" s="227">
        <v>1.0</v>
      </c>
      <c r="O591" s="227">
        <v>0.0</v>
      </c>
      <c r="P591" s="227">
        <v>0.0</v>
      </c>
      <c r="Q591" s="227">
        <v>4.9</v>
      </c>
      <c r="R591" s="227">
        <v>58.5</v>
      </c>
      <c r="S591" s="227" t="s">
        <v>4630</v>
      </c>
      <c r="T591" s="227"/>
      <c r="U591" s="3" t="str">
        <f t="shared" si="2"/>
        <v>#REF!</v>
      </c>
      <c r="V591" s="227"/>
      <c r="W591" s="227"/>
      <c r="X591" s="227"/>
      <c r="Y591" s="227"/>
      <c r="Z591" s="227"/>
    </row>
    <row r="592" ht="12.0" customHeight="1">
      <c r="A592" s="227">
        <v>281.0</v>
      </c>
      <c r="B592" s="227" t="s">
        <v>5878</v>
      </c>
      <c r="C592" s="227" t="s">
        <v>123</v>
      </c>
      <c r="D592" s="227" t="s">
        <v>5846</v>
      </c>
      <c r="E592" s="227">
        <v>16.0</v>
      </c>
      <c r="F592" s="227">
        <v>27.0</v>
      </c>
      <c r="G592" s="227">
        <v>3.0</v>
      </c>
      <c r="H592" s="227">
        <v>2.0</v>
      </c>
      <c r="I592" s="227">
        <v>0.0</v>
      </c>
      <c r="J592" s="227">
        <v>0.0</v>
      </c>
      <c r="K592" s="227">
        <v>0.0</v>
      </c>
      <c r="L592" s="227">
        <v>7.0</v>
      </c>
      <c r="M592" s="227">
        <v>2.0</v>
      </c>
      <c r="N592" s="227">
        <v>0.0</v>
      </c>
      <c r="O592" s="227">
        <v>1.0</v>
      </c>
      <c r="P592" s="227">
        <v>2.0</v>
      </c>
      <c r="Q592" s="227">
        <v>3.7</v>
      </c>
      <c r="R592" s="227">
        <v>58.5</v>
      </c>
      <c r="S592" s="227" t="s">
        <v>4631</v>
      </c>
      <c r="T592" s="227"/>
      <c r="U592" s="3" t="str">
        <f t="shared" si="2"/>
        <v>#REF!</v>
      </c>
      <c r="V592" s="227"/>
      <c r="W592" s="227"/>
      <c r="X592" s="227"/>
      <c r="Y592" s="227"/>
      <c r="Z592" s="227"/>
    </row>
    <row r="593" ht="12.0" customHeight="1">
      <c r="A593" s="227">
        <v>283.0</v>
      </c>
      <c r="B593" s="227" t="s">
        <v>5934</v>
      </c>
      <c r="C593" s="227" t="s">
        <v>111</v>
      </c>
      <c r="D593" s="227" t="s">
        <v>5850</v>
      </c>
      <c r="E593" s="227">
        <v>16.0</v>
      </c>
      <c r="F593" s="227">
        <v>33.0</v>
      </c>
      <c r="G593" s="227">
        <v>13.0</v>
      </c>
      <c r="H593" s="227">
        <v>4.0</v>
      </c>
      <c r="I593" s="227">
        <v>3.0</v>
      </c>
      <c r="J593" s="227">
        <v>7.0</v>
      </c>
      <c r="K593" s="227">
        <v>8.0</v>
      </c>
      <c r="L593" s="227">
        <v>0.0</v>
      </c>
      <c r="M593" s="227">
        <v>0.0</v>
      </c>
      <c r="N593" s="227">
        <v>0.0</v>
      </c>
      <c r="O593" s="227">
        <v>0.0</v>
      </c>
      <c r="P593" s="227">
        <v>0.0</v>
      </c>
      <c r="Q593" s="227">
        <v>3.6</v>
      </c>
      <c r="R593" s="227">
        <v>58.2</v>
      </c>
      <c r="S593" s="227" t="s">
        <v>4632</v>
      </c>
      <c r="T593" s="227"/>
      <c r="U593" s="3" t="str">
        <f t="shared" si="2"/>
        <v>#REF!</v>
      </c>
      <c r="V593" s="227"/>
      <c r="W593" s="227"/>
      <c r="X593" s="227"/>
      <c r="Y593" s="227"/>
      <c r="Z593" s="227"/>
    </row>
    <row r="594" ht="12.0" customHeight="1">
      <c r="A594" s="227">
        <v>284.0</v>
      </c>
      <c r="B594" s="227" t="s">
        <v>5599</v>
      </c>
      <c r="C594" s="227" t="s">
        <v>117</v>
      </c>
      <c r="D594" s="227" t="s">
        <v>5846</v>
      </c>
      <c r="E594" s="227">
        <v>16.0</v>
      </c>
      <c r="F594" s="227">
        <v>32.0</v>
      </c>
      <c r="G594" s="227">
        <v>13.0</v>
      </c>
      <c r="H594" s="227">
        <v>2.5</v>
      </c>
      <c r="I594" s="227">
        <v>1.0</v>
      </c>
      <c r="J594" s="227">
        <v>11.0</v>
      </c>
      <c r="K594" s="227">
        <v>2.0</v>
      </c>
      <c r="L594" s="227">
        <v>6.0</v>
      </c>
      <c r="M594" s="227">
        <v>1.0</v>
      </c>
      <c r="N594" s="227">
        <v>1.0</v>
      </c>
      <c r="O594" s="227">
        <v>0.0</v>
      </c>
      <c r="P594" s="227">
        <v>0.0</v>
      </c>
      <c r="Q594" s="227">
        <v>3.6</v>
      </c>
      <c r="R594" s="227">
        <v>58.1</v>
      </c>
      <c r="S594" s="227" t="s">
        <v>4631</v>
      </c>
      <c r="T594" s="227"/>
      <c r="U594" s="3" t="str">
        <f t="shared" si="2"/>
        <v>#REF!</v>
      </c>
      <c r="V594" s="227"/>
      <c r="W594" s="227"/>
      <c r="X594" s="227"/>
      <c r="Y594" s="227"/>
      <c r="Z594" s="227"/>
    </row>
    <row r="595" ht="12.0" customHeight="1">
      <c r="A595" s="227">
        <v>285.0</v>
      </c>
      <c r="B595" s="227" t="s">
        <v>5728</v>
      </c>
      <c r="C595" s="227" t="s">
        <v>47</v>
      </c>
      <c r="D595" s="227" t="s">
        <v>5846</v>
      </c>
      <c r="E595" s="227">
        <v>11.0</v>
      </c>
      <c r="F595" s="227">
        <v>41.0</v>
      </c>
      <c r="G595" s="227">
        <v>2.0</v>
      </c>
      <c r="H595" s="227">
        <v>0.0</v>
      </c>
      <c r="I595" s="227">
        <v>0.0</v>
      </c>
      <c r="J595" s="227">
        <v>0.0</v>
      </c>
      <c r="K595" s="227">
        <v>0.0</v>
      </c>
      <c r="L595" s="227">
        <v>7.0</v>
      </c>
      <c r="M595" s="227">
        <v>1.0</v>
      </c>
      <c r="N595" s="227">
        <v>2.0</v>
      </c>
      <c r="O595" s="227">
        <v>0.0</v>
      </c>
      <c r="P595" s="227">
        <v>0.0</v>
      </c>
      <c r="Q595" s="227">
        <v>5.3</v>
      </c>
      <c r="R595" s="227">
        <v>58.0</v>
      </c>
      <c r="S595" s="227" t="s">
        <v>4631</v>
      </c>
      <c r="T595" s="227"/>
      <c r="U595" s="3" t="str">
        <f t="shared" si="2"/>
        <v>#REF!</v>
      </c>
      <c r="V595" s="227"/>
      <c r="W595" s="227"/>
      <c r="X595" s="227"/>
      <c r="Y595" s="227"/>
      <c r="Z595" s="227"/>
    </row>
    <row r="596" ht="12.0" customHeight="1">
      <c r="A596" s="227">
        <v>286.0</v>
      </c>
      <c r="B596" s="227" t="s">
        <v>5218</v>
      </c>
      <c r="C596" s="227" t="s">
        <v>140</v>
      </c>
      <c r="D596" s="227" t="s">
        <v>5850</v>
      </c>
      <c r="E596" s="227">
        <v>16.0</v>
      </c>
      <c r="F596" s="227">
        <v>24.0</v>
      </c>
      <c r="G596" s="227">
        <v>27.0</v>
      </c>
      <c r="H596" s="227">
        <v>3.5</v>
      </c>
      <c r="I596" s="227">
        <v>3.0</v>
      </c>
      <c r="J596" s="227">
        <v>28.0</v>
      </c>
      <c r="K596" s="227">
        <v>5.0</v>
      </c>
      <c r="L596" s="227">
        <v>0.0</v>
      </c>
      <c r="M596" s="227">
        <v>0.0</v>
      </c>
      <c r="N596" s="227">
        <v>1.0</v>
      </c>
      <c r="O596" s="227">
        <v>0.0</v>
      </c>
      <c r="P596" s="227">
        <v>0.0</v>
      </c>
      <c r="Q596" s="227">
        <v>3.6</v>
      </c>
      <c r="R596" s="227">
        <v>57.8</v>
      </c>
      <c r="S596" s="227" t="s">
        <v>4632</v>
      </c>
      <c r="T596" s="227"/>
      <c r="U596" s="3" t="str">
        <f t="shared" si="2"/>
        <v>#REF!</v>
      </c>
      <c r="V596" s="227"/>
      <c r="W596" s="227"/>
      <c r="X596" s="227"/>
      <c r="Y596" s="227"/>
      <c r="Z596" s="227"/>
    </row>
    <row r="597" ht="12.0" customHeight="1">
      <c r="A597" s="227">
        <v>286.0</v>
      </c>
      <c r="B597" s="227" t="s">
        <v>5216</v>
      </c>
      <c r="C597" s="227" t="s">
        <v>41</v>
      </c>
      <c r="D597" s="227" t="s">
        <v>5850</v>
      </c>
      <c r="E597" s="227">
        <v>16.0</v>
      </c>
      <c r="F597" s="227">
        <v>32.0</v>
      </c>
      <c r="G597" s="227">
        <v>27.0</v>
      </c>
      <c r="H597" s="227">
        <v>2.0</v>
      </c>
      <c r="I597" s="227">
        <v>1.5</v>
      </c>
      <c r="J597" s="227">
        <v>13.0</v>
      </c>
      <c r="K597" s="227">
        <v>6.0</v>
      </c>
      <c r="L597" s="227">
        <v>0.0</v>
      </c>
      <c r="M597" s="227">
        <v>0.0</v>
      </c>
      <c r="N597" s="227">
        <v>0.0</v>
      </c>
      <c r="O597" s="227">
        <v>0.0</v>
      </c>
      <c r="P597" s="227">
        <v>0.0</v>
      </c>
      <c r="Q597" s="227">
        <v>3.6</v>
      </c>
      <c r="R597" s="227">
        <v>57.8</v>
      </c>
      <c r="S597" s="227" t="s">
        <v>4632</v>
      </c>
      <c r="T597" s="227"/>
      <c r="U597" s="3" t="str">
        <f t="shared" si="2"/>
        <v>#REF!</v>
      </c>
      <c r="V597" s="227"/>
      <c r="W597" s="227"/>
      <c r="X597" s="227"/>
      <c r="Y597" s="227"/>
      <c r="Z597" s="227"/>
    </row>
    <row r="598" ht="12.0" customHeight="1">
      <c r="A598" s="227">
        <v>288.0</v>
      </c>
      <c r="B598" s="227" t="s">
        <v>5746</v>
      </c>
      <c r="C598" s="227" t="s">
        <v>107</v>
      </c>
      <c r="D598" s="227" t="s">
        <v>5848</v>
      </c>
      <c r="E598" s="227">
        <v>15.0</v>
      </c>
      <c r="F598" s="227">
        <v>31.0</v>
      </c>
      <c r="G598" s="227">
        <v>15.0</v>
      </c>
      <c r="H598" s="227">
        <v>2.5</v>
      </c>
      <c r="I598" s="227">
        <v>1.0</v>
      </c>
      <c r="J598" s="227">
        <v>7.0</v>
      </c>
      <c r="K598" s="227">
        <v>1.0</v>
      </c>
      <c r="L598" s="227">
        <v>7.0</v>
      </c>
      <c r="M598" s="227">
        <v>2.0</v>
      </c>
      <c r="N598" s="227">
        <v>0.0</v>
      </c>
      <c r="O598" s="227">
        <v>0.0</v>
      </c>
      <c r="P598" s="227">
        <v>0.0</v>
      </c>
      <c r="Q598" s="227">
        <v>3.8</v>
      </c>
      <c r="R598" s="227">
        <v>57.7</v>
      </c>
      <c r="S598" s="227" t="s">
        <v>4631</v>
      </c>
      <c r="T598" s="227"/>
      <c r="U598" s="3" t="str">
        <f t="shared" si="2"/>
        <v>#REF!</v>
      </c>
      <c r="V598" s="227"/>
      <c r="W598" s="227"/>
      <c r="X598" s="227"/>
      <c r="Y598" s="227"/>
      <c r="Z598" s="227"/>
    </row>
    <row r="599" ht="12.0" customHeight="1">
      <c r="A599" s="227">
        <v>289.0</v>
      </c>
      <c r="B599" s="227" t="s">
        <v>5935</v>
      </c>
      <c r="C599" s="227" t="s">
        <v>95</v>
      </c>
      <c r="D599" s="227" t="s">
        <v>5850</v>
      </c>
      <c r="E599" s="227">
        <v>16.0</v>
      </c>
      <c r="F599" s="227">
        <v>24.0</v>
      </c>
      <c r="G599" s="227">
        <v>11.0</v>
      </c>
      <c r="H599" s="227">
        <v>7.0</v>
      </c>
      <c r="I599" s="227">
        <v>3.5</v>
      </c>
      <c r="J599" s="227">
        <v>21.5</v>
      </c>
      <c r="K599" s="227">
        <v>5.0</v>
      </c>
      <c r="L599" s="227">
        <v>1.0</v>
      </c>
      <c r="M599" s="227">
        <v>0.0</v>
      </c>
      <c r="N599" s="227">
        <v>2.0</v>
      </c>
      <c r="O599" s="227">
        <v>0.0</v>
      </c>
      <c r="P599" s="227">
        <v>0.0</v>
      </c>
      <c r="Q599" s="227">
        <v>3.6</v>
      </c>
      <c r="R599" s="227">
        <v>57.65</v>
      </c>
      <c r="S599" s="227" t="s">
        <v>4632</v>
      </c>
      <c r="T599" s="227"/>
      <c r="U599" s="3" t="str">
        <f t="shared" si="2"/>
        <v>#REF!</v>
      </c>
      <c r="V599" s="227"/>
      <c r="W599" s="227"/>
      <c r="X599" s="227"/>
      <c r="Y599" s="227"/>
      <c r="Z599" s="227"/>
    </row>
    <row r="600" ht="12.0" customHeight="1">
      <c r="A600" s="227">
        <v>290.0</v>
      </c>
      <c r="B600" s="227" t="s">
        <v>5702</v>
      </c>
      <c r="C600" s="227" t="s">
        <v>31</v>
      </c>
      <c r="D600" s="227" t="s">
        <v>5846</v>
      </c>
      <c r="E600" s="227">
        <v>15.0</v>
      </c>
      <c r="F600" s="227">
        <v>40.0</v>
      </c>
      <c r="G600" s="227">
        <v>3.0</v>
      </c>
      <c r="H600" s="227">
        <v>2.0</v>
      </c>
      <c r="I600" s="227">
        <v>0.0</v>
      </c>
      <c r="J600" s="227">
        <v>0.0</v>
      </c>
      <c r="K600" s="227">
        <v>0.0</v>
      </c>
      <c r="L600" s="227">
        <v>8.0</v>
      </c>
      <c r="M600" s="227">
        <v>0.0</v>
      </c>
      <c r="N600" s="227">
        <v>1.0</v>
      </c>
      <c r="O600" s="227">
        <v>1.0</v>
      </c>
      <c r="P600" s="227">
        <v>0.0</v>
      </c>
      <c r="Q600" s="227">
        <v>3.8</v>
      </c>
      <c r="R600" s="227">
        <v>57.5</v>
      </c>
      <c r="S600" s="227" t="s">
        <v>4631</v>
      </c>
      <c r="T600" s="227"/>
      <c r="U600" s="3" t="str">
        <f t="shared" si="2"/>
        <v>#REF!</v>
      </c>
      <c r="V600" s="227"/>
      <c r="W600" s="227"/>
      <c r="X600" s="227"/>
      <c r="Y600" s="227"/>
      <c r="Z600" s="227"/>
    </row>
    <row r="601" ht="12.0" customHeight="1">
      <c r="A601" s="227">
        <v>291.0</v>
      </c>
      <c r="B601" s="227" t="s">
        <v>5553</v>
      </c>
      <c r="C601" s="227" t="s">
        <v>114</v>
      </c>
      <c r="D601" s="227" t="s">
        <v>5846</v>
      </c>
      <c r="E601" s="227">
        <v>14.0</v>
      </c>
      <c r="F601" s="227">
        <v>39.0</v>
      </c>
      <c r="G601" s="227">
        <v>8.0</v>
      </c>
      <c r="H601" s="227">
        <v>1.0</v>
      </c>
      <c r="I601" s="227">
        <v>1.0</v>
      </c>
      <c r="J601" s="227">
        <v>14.0</v>
      </c>
      <c r="K601" s="227">
        <v>1.0</v>
      </c>
      <c r="L601" s="227">
        <v>6.0</v>
      </c>
      <c r="M601" s="227">
        <v>1.0</v>
      </c>
      <c r="N601" s="227">
        <v>0.0</v>
      </c>
      <c r="O601" s="227">
        <v>0.0</v>
      </c>
      <c r="P601" s="227">
        <v>0.0</v>
      </c>
      <c r="Q601" s="227">
        <v>4.1</v>
      </c>
      <c r="R601" s="227">
        <v>57.4</v>
      </c>
      <c r="S601" s="227" t="s">
        <v>4631</v>
      </c>
      <c r="T601" s="227"/>
      <c r="U601" s="3" t="str">
        <f t="shared" si="2"/>
        <v>#REF!</v>
      </c>
      <c r="V601" s="227"/>
      <c r="W601" s="227"/>
      <c r="X601" s="227"/>
      <c r="Y601" s="227"/>
      <c r="Z601" s="227"/>
    </row>
    <row r="602" ht="12.0" customHeight="1">
      <c r="A602" s="227">
        <v>292.0</v>
      </c>
      <c r="B602" s="227" t="s">
        <v>4888</v>
      </c>
      <c r="C602" s="227" t="s">
        <v>140</v>
      </c>
      <c r="D602" s="227" t="s">
        <v>4630</v>
      </c>
      <c r="E602" s="227">
        <v>14.0</v>
      </c>
      <c r="F602" s="227">
        <v>31.0</v>
      </c>
      <c r="G602" s="227">
        <v>20.0</v>
      </c>
      <c r="H602" s="227">
        <v>2.5</v>
      </c>
      <c r="I602" s="227">
        <v>1.0</v>
      </c>
      <c r="J602" s="227">
        <v>8.0</v>
      </c>
      <c r="K602" s="227">
        <v>2.0</v>
      </c>
      <c r="L602" s="227">
        <v>3.0</v>
      </c>
      <c r="M602" s="227">
        <v>1.0</v>
      </c>
      <c r="N602" s="227">
        <v>1.0</v>
      </c>
      <c r="O602" s="227">
        <v>0.0</v>
      </c>
      <c r="P602" s="227">
        <v>0.0</v>
      </c>
      <c r="Q602" s="227">
        <v>4.1</v>
      </c>
      <c r="R602" s="227">
        <v>57.3</v>
      </c>
      <c r="S602" s="227" t="s">
        <v>4630</v>
      </c>
      <c r="T602" s="227"/>
      <c r="U602" s="3" t="str">
        <f t="shared" si="2"/>
        <v>#REF!</v>
      </c>
      <c r="V602" s="227"/>
      <c r="W602" s="227"/>
      <c r="X602" s="227"/>
      <c r="Y602" s="227"/>
      <c r="Z602" s="227"/>
    </row>
    <row r="603" ht="12.0" customHeight="1">
      <c r="A603" s="227">
        <v>293.0</v>
      </c>
      <c r="B603" s="227" t="s">
        <v>5807</v>
      </c>
      <c r="C603" s="227" t="s">
        <v>114</v>
      </c>
      <c r="D603" s="227" t="s">
        <v>5846</v>
      </c>
      <c r="E603" s="227">
        <v>15.0</v>
      </c>
      <c r="F603" s="227">
        <v>43.0</v>
      </c>
      <c r="G603" s="227">
        <v>10.0</v>
      </c>
      <c r="H603" s="227">
        <v>1.0</v>
      </c>
      <c r="I603" s="227">
        <v>0.0</v>
      </c>
      <c r="J603" s="227">
        <v>0.0</v>
      </c>
      <c r="K603" s="227">
        <v>0.0</v>
      </c>
      <c r="L603" s="227">
        <v>5.0</v>
      </c>
      <c r="M603" s="227">
        <v>1.0</v>
      </c>
      <c r="N603" s="227">
        <v>0.0</v>
      </c>
      <c r="O603" s="227">
        <v>0.0</v>
      </c>
      <c r="P603" s="227">
        <v>0.0</v>
      </c>
      <c r="Q603" s="227">
        <v>3.8</v>
      </c>
      <c r="R603" s="227">
        <v>57.0</v>
      </c>
      <c r="S603" s="227" t="s">
        <v>4631</v>
      </c>
      <c r="T603" s="227"/>
      <c r="U603" s="3" t="str">
        <f t="shared" si="2"/>
        <v>#REF!</v>
      </c>
      <c r="V603" s="227"/>
      <c r="W603" s="227"/>
      <c r="X603" s="227"/>
      <c r="Y603" s="227"/>
      <c r="Z603" s="227"/>
    </row>
    <row r="604" ht="12.0" customHeight="1">
      <c r="A604" s="227">
        <v>294.0</v>
      </c>
      <c r="B604" s="227" t="s">
        <v>3265</v>
      </c>
      <c r="C604" s="227" t="s">
        <v>18</v>
      </c>
      <c r="D604" s="227" t="s">
        <v>5847</v>
      </c>
      <c r="E604" s="227">
        <v>13.0</v>
      </c>
      <c r="F604" s="227">
        <v>14.0</v>
      </c>
      <c r="G604" s="227">
        <v>12.0</v>
      </c>
      <c r="H604" s="227">
        <v>2.5</v>
      </c>
      <c r="I604" s="227">
        <v>4.0</v>
      </c>
      <c r="J604" s="227">
        <v>24.5</v>
      </c>
      <c r="K604" s="227">
        <v>13.0</v>
      </c>
      <c r="L604" s="227">
        <v>2.0</v>
      </c>
      <c r="M604" s="227">
        <v>0.0</v>
      </c>
      <c r="N604" s="227">
        <v>3.0</v>
      </c>
      <c r="O604" s="227">
        <v>0.0</v>
      </c>
      <c r="P604" s="227">
        <v>0.0</v>
      </c>
      <c r="Q604" s="227">
        <v>4.4</v>
      </c>
      <c r="R604" s="227">
        <v>56.95</v>
      </c>
      <c r="S604" s="227" t="s">
        <v>4632</v>
      </c>
      <c r="T604" s="227"/>
      <c r="U604" s="3" t="str">
        <f t="shared" si="2"/>
        <v>#REF!</v>
      </c>
      <c r="V604" s="227"/>
      <c r="W604" s="227"/>
      <c r="X604" s="227"/>
      <c r="Y604" s="227"/>
      <c r="Z604" s="227"/>
    </row>
    <row r="605" ht="12.0" customHeight="1">
      <c r="A605" s="227">
        <v>295.0</v>
      </c>
      <c r="B605" s="227" t="s">
        <v>5104</v>
      </c>
      <c r="C605" s="227" t="s">
        <v>64</v>
      </c>
      <c r="D605" s="227" t="s">
        <v>5844</v>
      </c>
      <c r="E605" s="227">
        <v>16.0</v>
      </c>
      <c r="F605" s="227">
        <v>42.0</v>
      </c>
      <c r="G605" s="227">
        <v>9.0</v>
      </c>
      <c r="H605" s="227">
        <v>0.0</v>
      </c>
      <c r="I605" s="227">
        <v>0.5</v>
      </c>
      <c r="J605" s="227">
        <v>4.0</v>
      </c>
      <c r="K605" s="227">
        <v>1.0</v>
      </c>
      <c r="L605" s="227">
        <v>2.0</v>
      </c>
      <c r="M605" s="227">
        <v>0.0</v>
      </c>
      <c r="N605" s="227">
        <v>1.0</v>
      </c>
      <c r="O605" s="227">
        <v>1.0</v>
      </c>
      <c r="P605" s="227">
        <v>0.0</v>
      </c>
      <c r="Q605" s="227">
        <v>3.6</v>
      </c>
      <c r="R605" s="227">
        <v>56.9</v>
      </c>
      <c r="S605" s="227" t="s">
        <v>4630</v>
      </c>
      <c r="T605" s="227"/>
      <c r="U605" s="3" t="str">
        <f t="shared" si="2"/>
        <v>#REF!</v>
      </c>
      <c r="V605" s="227"/>
      <c r="W605" s="227"/>
      <c r="X605" s="227"/>
      <c r="Y605" s="227"/>
      <c r="Z605" s="227"/>
    </row>
    <row r="606" ht="12.0" customHeight="1">
      <c r="A606" s="227">
        <v>296.0</v>
      </c>
      <c r="B606" s="227" t="s">
        <v>5936</v>
      </c>
      <c r="C606" s="227" t="s">
        <v>117</v>
      </c>
      <c r="D606" s="227" t="s">
        <v>5847</v>
      </c>
      <c r="E606" s="227">
        <v>14.0</v>
      </c>
      <c r="F606" s="227">
        <v>22.0</v>
      </c>
      <c r="G606" s="227">
        <v>14.0</v>
      </c>
      <c r="H606" s="227">
        <v>3.0</v>
      </c>
      <c r="I606" s="227">
        <v>3.5</v>
      </c>
      <c r="J606" s="227">
        <v>12.0</v>
      </c>
      <c r="K606" s="227">
        <v>12.0</v>
      </c>
      <c r="L606" s="227">
        <v>1.0</v>
      </c>
      <c r="M606" s="227">
        <v>0.0</v>
      </c>
      <c r="N606" s="227">
        <v>0.0</v>
      </c>
      <c r="O606" s="227">
        <v>1.0</v>
      </c>
      <c r="P606" s="227">
        <v>0.0</v>
      </c>
      <c r="Q606" s="227">
        <v>4.0</v>
      </c>
      <c r="R606" s="227">
        <v>56.2</v>
      </c>
      <c r="S606" s="227" t="s">
        <v>4632</v>
      </c>
      <c r="T606" s="227"/>
      <c r="U606" s="3" t="str">
        <f t="shared" si="2"/>
        <v>#REF!</v>
      </c>
      <c r="V606" s="227"/>
      <c r="W606" s="227"/>
      <c r="X606" s="227"/>
      <c r="Y606" s="227"/>
      <c r="Z606" s="227"/>
    </row>
    <row r="607" ht="12.0" customHeight="1">
      <c r="A607" s="227">
        <v>297.0</v>
      </c>
      <c r="B607" s="227" t="s">
        <v>5333</v>
      </c>
      <c r="C607" s="227" t="s">
        <v>23</v>
      </c>
      <c r="D607" s="227" t="s">
        <v>5850</v>
      </c>
      <c r="E607" s="227">
        <v>14.0</v>
      </c>
      <c r="F607" s="227">
        <v>16.0</v>
      </c>
      <c r="G607" s="227">
        <v>12.0</v>
      </c>
      <c r="H607" s="227">
        <v>8.5</v>
      </c>
      <c r="I607" s="227">
        <v>4.5</v>
      </c>
      <c r="J607" s="227">
        <v>26.0</v>
      </c>
      <c r="K607" s="227">
        <v>8.0</v>
      </c>
      <c r="L607" s="227">
        <v>0.0</v>
      </c>
      <c r="M607" s="227">
        <v>0.0</v>
      </c>
      <c r="N607" s="227">
        <v>0.0</v>
      </c>
      <c r="O607" s="227">
        <v>2.0</v>
      </c>
      <c r="P607" s="227">
        <v>0.0</v>
      </c>
      <c r="Q607" s="227">
        <v>4.0</v>
      </c>
      <c r="R607" s="227">
        <v>56.1</v>
      </c>
      <c r="S607" s="227" t="s">
        <v>4632</v>
      </c>
      <c r="T607" s="227"/>
      <c r="U607" s="3" t="str">
        <f t="shared" si="2"/>
        <v>#REF!</v>
      </c>
      <c r="V607" s="227"/>
      <c r="W607" s="227"/>
      <c r="X607" s="227"/>
      <c r="Y607" s="227"/>
      <c r="Z607" s="227"/>
    </row>
    <row r="608" ht="12.0" customHeight="1">
      <c r="A608" s="227">
        <v>298.0</v>
      </c>
      <c r="B608" s="227" t="s">
        <v>5413</v>
      </c>
      <c r="C608" s="227" t="s">
        <v>140</v>
      </c>
      <c r="D608" s="227" t="s">
        <v>5850</v>
      </c>
      <c r="E608" s="227">
        <v>16.0</v>
      </c>
      <c r="F608" s="227">
        <v>26.0</v>
      </c>
      <c r="G608" s="227">
        <v>23.0</v>
      </c>
      <c r="H608" s="227">
        <v>8.5</v>
      </c>
      <c r="I608" s="227">
        <v>1.5</v>
      </c>
      <c r="J608" s="227">
        <v>0.5</v>
      </c>
      <c r="K608" s="227">
        <v>2.0</v>
      </c>
      <c r="L608" s="227">
        <v>2.0</v>
      </c>
      <c r="M608" s="227">
        <v>0.0</v>
      </c>
      <c r="N608" s="227">
        <v>1.0</v>
      </c>
      <c r="O608" s="227">
        <v>0.0</v>
      </c>
      <c r="P608" s="227">
        <v>0.0</v>
      </c>
      <c r="Q608" s="227">
        <v>3.5</v>
      </c>
      <c r="R608" s="227">
        <v>56.05</v>
      </c>
      <c r="S608" s="227" t="s">
        <v>4632</v>
      </c>
      <c r="T608" s="227"/>
      <c r="U608" s="3" t="str">
        <f t="shared" si="2"/>
        <v>#REF!</v>
      </c>
      <c r="V608" s="227"/>
      <c r="W608" s="227"/>
      <c r="X608" s="227"/>
      <c r="Y608" s="227"/>
      <c r="Z608" s="227"/>
    </row>
    <row r="609" ht="12.0" customHeight="1">
      <c r="A609" s="227">
        <v>299.0</v>
      </c>
      <c r="B609" s="227" t="s">
        <v>5118</v>
      </c>
      <c r="C609" s="227" t="s">
        <v>107</v>
      </c>
      <c r="D609" s="227" t="s">
        <v>5845</v>
      </c>
      <c r="E609" s="227">
        <v>13.0</v>
      </c>
      <c r="F609" s="227">
        <v>38.0</v>
      </c>
      <c r="G609" s="227">
        <v>27.0</v>
      </c>
      <c r="H609" s="227">
        <v>2.5</v>
      </c>
      <c r="I609" s="227">
        <v>0.0</v>
      </c>
      <c r="J609" s="227">
        <v>0.0</v>
      </c>
      <c r="K609" s="227">
        <v>2.0</v>
      </c>
      <c r="L609" s="227">
        <v>0.0</v>
      </c>
      <c r="M609" s="227">
        <v>0.0</v>
      </c>
      <c r="N609" s="227">
        <v>0.0</v>
      </c>
      <c r="O609" s="227">
        <v>0.0</v>
      </c>
      <c r="P609" s="227">
        <v>0.0</v>
      </c>
      <c r="Q609" s="227">
        <v>4.3</v>
      </c>
      <c r="R609" s="227">
        <v>56.0</v>
      </c>
      <c r="S609" s="227" t="s">
        <v>4630</v>
      </c>
      <c r="T609" s="227"/>
      <c r="U609" s="3" t="str">
        <f t="shared" si="2"/>
        <v>#REF!</v>
      </c>
      <c r="V609" s="227"/>
      <c r="W609" s="227"/>
      <c r="X609" s="227"/>
      <c r="Y609" s="227"/>
      <c r="Z609" s="227"/>
    </row>
    <row r="610" ht="12.0" customHeight="1">
      <c r="A610" s="227">
        <v>299.0</v>
      </c>
      <c r="B610" s="227" t="s">
        <v>5315</v>
      </c>
      <c r="C610" s="227" t="s">
        <v>81</v>
      </c>
      <c r="D610" s="227" t="s">
        <v>5850</v>
      </c>
      <c r="E610" s="227">
        <v>16.0</v>
      </c>
      <c r="F610" s="227">
        <v>29.0</v>
      </c>
      <c r="G610" s="227">
        <v>8.0</v>
      </c>
      <c r="H610" s="227">
        <v>11.0</v>
      </c>
      <c r="I610" s="227">
        <v>0.0</v>
      </c>
      <c r="J610" s="227">
        <v>0.0</v>
      </c>
      <c r="K610" s="227">
        <v>6.0</v>
      </c>
      <c r="L610" s="227">
        <v>3.0</v>
      </c>
      <c r="M610" s="227">
        <v>0.0</v>
      </c>
      <c r="N610" s="227">
        <v>0.0</v>
      </c>
      <c r="O610" s="227">
        <v>1.0</v>
      </c>
      <c r="P610" s="227">
        <v>0.0</v>
      </c>
      <c r="Q610" s="227">
        <v>3.5</v>
      </c>
      <c r="R610" s="227">
        <v>56.0</v>
      </c>
      <c r="S610" s="227" t="s">
        <v>4632</v>
      </c>
      <c r="T610" s="227"/>
      <c r="U610" s="3" t="str">
        <f t="shared" si="2"/>
        <v>#REF!</v>
      </c>
      <c r="V610" s="227"/>
      <c r="W610" s="227"/>
      <c r="X610" s="227"/>
      <c r="Y610" s="227"/>
      <c r="Z610" s="227"/>
    </row>
    <row r="611" ht="12.0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</row>
    <row r="612" ht="12.0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</row>
    <row r="613" ht="12.0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</row>
    <row r="614" ht="12.0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</row>
    <row r="615" ht="12.0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</row>
    <row r="616" ht="12.0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</row>
    <row r="617" ht="12.0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</row>
    <row r="618" ht="12.0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</row>
    <row r="619" ht="12.0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</row>
    <row r="620" ht="12.0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</row>
    <row r="621" ht="12.0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</row>
    <row r="622" ht="12.0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</row>
    <row r="623" ht="12.0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</row>
    <row r="624" ht="12.0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</row>
    <row r="625" ht="12.0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</row>
    <row r="626" ht="12.0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</row>
    <row r="627" ht="12.0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</row>
    <row r="628" ht="12.0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</row>
    <row r="629" ht="12.0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</row>
    <row r="630" ht="12.0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</row>
    <row r="631" ht="12.0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</row>
    <row r="632" ht="12.0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</row>
    <row r="633" ht="12.0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</row>
    <row r="634" ht="12.0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</row>
    <row r="635" ht="12.0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</row>
    <row r="636" ht="12.0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</row>
    <row r="637" ht="12.0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</row>
    <row r="638" ht="12.0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</row>
    <row r="639" ht="12.0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</row>
    <row r="640" ht="12.0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</row>
    <row r="641" ht="12.0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</row>
    <row r="642" ht="12.0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</row>
    <row r="643" ht="12.0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</row>
    <row r="644" ht="12.0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</row>
    <row r="645" ht="12.0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</row>
    <row r="646" ht="12.0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</row>
    <row r="647" ht="12.0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</row>
    <row r="648" ht="12.0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</row>
    <row r="649" ht="12.0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</row>
    <row r="650" ht="12.0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</row>
    <row r="651" ht="12.0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</row>
    <row r="652" ht="12.0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</row>
    <row r="653" ht="12.0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</row>
    <row r="654" ht="12.0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</row>
    <row r="655" ht="12.0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</row>
    <row r="656" ht="12.0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</row>
    <row r="657" ht="12.0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</row>
    <row r="658" ht="12.0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</row>
    <row r="659" ht="12.0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</row>
    <row r="660" ht="12.0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</row>
    <row r="661" ht="12.0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</row>
    <row r="662" ht="12.0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</row>
    <row r="663" ht="12.0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</row>
    <row r="664" ht="12.0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</row>
    <row r="665" ht="12.0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</row>
    <row r="666" ht="12.0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</row>
    <row r="667" ht="12.0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</row>
    <row r="668" ht="12.0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</row>
    <row r="669" ht="12.0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</row>
    <row r="670" ht="12.0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</row>
    <row r="671" ht="12.0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</row>
    <row r="672" ht="12.0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</row>
    <row r="673" ht="12.0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</row>
    <row r="674" ht="12.0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</row>
    <row r="675" ht="12.0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</row>
    <row r="676" ht="12.0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</row>
    <row r="677" ht="12.0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</row>
    <row r="678" ht="12.0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</row>
    <row r="679" ht="12.0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</row>
    <row r="680" ht="12.0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</row>
    <row r="681" ht="12.0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</row>
    <row r="682" ht="12.0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</row>
    <row r="683" ht="12.0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</row>
    <row r="684" ht="12.0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</row>
    <row r="685" ht="12.0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</row>
    <row r="686" ht="12.0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</row>
    <row r="687" ht="12.0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</row>
    <row r="688" ht="12.0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</row>
    <row r="689" ht="12.0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</row>
    <row r="690" ht="12.0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</row>
    <row r="691" ht="12.0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</row>
    <row r="692" ht="12.0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</row>
    <row r="693" ht="12.0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</row>
    <row r="694" ht="12.0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</row>
    <row r="695" ht="12.0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</row>
    <row r="696" ht="12.0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</row>
    <row r="697" ht="12.0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</row>
    <row r="698" ht="12.0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</row>
    <row r="699" ht="12.0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</row>
    <row r="700" ht="12.0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</row>
    <row r="701" ht="12.0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</row>
    <row r="702" ht="12.0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</row>
    <row r="703" ht="12.0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</row>
    <row r="704" ht="12.0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</row>
    <row r="705" ht="12.0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</row>
    <row r="706" ht="12.0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</row>
    <row r="707" ht="12.0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</row>
    <row r="708" ht="12.0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</row>
    <row r="709" ht="12.0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</row>
    <row r="710" ht="12.0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</row>
    <row r="711" ht="12.0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</row>
    <row r="712" ht="12.0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</row>
    <row r="713" ht="12.0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</row>
    <row r="714" ht="12.0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</row>
    <row r="715" ht="12.0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</row>
    <row r="716" ht="12.0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</row>
    <row r="717" ht="12.0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</row>
    <row r="718" ht="12.0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</row>
    <row r="719" ht="12.0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</row>
    <row r="720" ht="12.0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</row>
    <row r="721" ht="12.0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</row>
    <row r="722" ht="12.0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</row>
    <row r="723" ht="12.0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</row>
    <row r="724" ht="12.0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</row>
    <row r="725" ht="12.0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</row>
    <row r="726" ht="12.0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</row>
    <row r="727" ht="12.0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</row>
    <row r="728" ht="12.0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</row>
    <row r="729" ht="12.0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</row>
    <row r="730" ht="12.0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</row>
    <row r="731" ht="12.0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</row>
    <row r="732" ht="12.0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</row>
    <row r="733" ht="12.0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</row>
    <row r="734" ht="12.0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</row>
    <row r="735" ht="12.0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</row>
    <row r="736" ht="12.0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</row>
    <row r="737" ht="12.0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</row>
    <row r="738" ht="12.0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</row>
    <row r="739" ht="12.0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</row>
    <row r="740" ht="12.0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</row>
    <row r="741" ht="12.0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</row>
    <row r="742" ht="12.0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</row>
    <row r="743" ht="12.0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</row>
    <row r="744" ht="12.0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</row>
    <row r="745" ht="12.0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</row>
    <row r="746" ht="12.0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</row>
    <row r="747" ht="12.0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</row>
    <row r="748" ht="12.0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</row>
    <row r="749" ht="12.0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</row>
    <row r="750" ht="12.0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</row>
    <row r="751" ht="12.0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</row>
    <row r="752" ht="12.0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</row>
    <row r="753" ht="12.0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</row>
    <row r="754" ht="12.0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</row>
    <row r="755" ht="12.0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</row>
    <row r="756" ht="12.0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</row>
    <row r="757" ht="12.0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</row>
    <row r="758" ht="12.0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</row>
    <row r="759" ht="12.0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</row>
    <row r="760" ht="12.0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</row>
    <row r="761" ht="12.0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</row>
    <row r="762" ht="12.0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</row>
    <row r="763" ht="12.0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</row>
    <row r="764" ht="12.0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</row>
    <row r="765" ht="12.0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</row>
    <row r="766" ht="12.0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</row>
    <row r="767" ht="12.0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</row>
    <row r="768" ht="12.0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</row>
    <row r="769" ht="12.0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</row>
    <row r="770" ht="12.0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</row>
    <row r="771" ht="12.0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</row>
    <row r="772" ht="12.0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</row>
    <row r="773" ht="12.0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</row>
    <row r="774" ht="12.0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</row>
    <row r="775" ht="12.0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</row>
    <row r="776" ht="12.0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</row>
    <row r="777" ht="12.0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</row>
    <row r="778" ht="12.0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</row>
    <row r="779" ht="12.0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</row>
    <row r="780" ht="12.0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</row>
    <row r="781" ht="12.0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</row>
    <row r="782" ht="12.0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</row>
    <row r="783" ht="12.0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</row>
    <row r="784" ht="12.0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</row>
    <row r="785" ht="12.0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</row>
    <row r="786" ht="12.0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</row>
    <row r="787" ht="12.0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</row>
    <row r="788" ht="12.0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</row>
    <row r="789" ht="12.0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</row>
    <row r="790" ht="12.0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</row>
    <row r="791" ht="12.0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</row>
    <row r="792" ht="12.0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</row>
    <row r="793" ht="12.0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</row>
    <row r="794" ht="12.0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</row>
    <row r="795" ht="12.0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</row>
    <row r="796" ht="12.0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</row>
    <row r="797" ht="12.0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</row>
    <row r="798" ht="12.0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</row>
    <row r="799" ht="12.0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</row>
    <row r="800" ht="12.0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</row>
    <row r="801" ht="12.0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</row>
    <row r="802" ht="12.0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</row>
    <row r="803" ht="12.0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</row>
    <row r="804" ht="12.0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</row>
    <row r="805" ht="12.0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</row>
    <row r="806" ht="12.0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</row>
    <row r="807" ht="12.0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</row>
    <row r="808" ht="12.0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</row>
    <row r="809" ht="12.0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</row>
    <row r="810" ht="12.0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</row>
    <row r="811" ht="12.0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</row>
    <row r="812" ht="12.0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</row>
    <row r="813" ht="12.0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</row>
    <row r="814" ht="12.0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</row>
    <row r="815" ht="12.0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</row>
    <row r="816" ht="12.0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</row>
    <row r="817" ht="12.0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</row>
    <row r="818" ht="12.0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</row>
    <row r="819" ht="12.0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</row>
    <row r="820" ht="12.0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</row>
    <row r="821" ht="12.0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</row>
    <row r="822" ht="12.0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</row>
    <row r="823" ht="12.0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</row>
    <row r="824" ht="12.0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</row>
    <row r="825" ht="12.0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</row>
    <row r="826" ht="12.0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</row>
    <row r="827" ht="12.0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</row>
    <row r="828" ht="12.0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</row>
    <row r="829" ht="12.0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</row>
    <row r="830" ht="12.0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</row>
    <row r="831" ht="12.0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</row>
    <row r="832" ht="12.0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</row>
    <row r="833" ht="12.0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</row>
    <row r="834" ht="12.0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</row>
    <row r="835" ht="12.0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</row>
    <row r="836" ht="12.0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</row>
    <row r="837" ht="12.0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</row>
    <row r="838" ht="12.0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</row>
    <row r="839" ht="12.0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</row>
    <row r="840" ht="12.0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</row>
    <row r="841" ht="12.0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</row>
    <row r="842" ht="12.0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</row>
    <row r="843" ht="12.0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</row>
    <row r="844" ht="12.0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</row>
    <row r="845" ht="12.0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</row>
    <row r="846" ht="12.0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</row>
    <row r="847" ht="12.0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</row>
    <row r="848" ht="12.0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</row>
    <row r="849" ht="12.0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</row>
    <row r="850" ht="12.0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</row>
    <row r="851" ht="12.0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</row>
    <row r="852" ht="12.0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</row>
    <row r="853" ht="12.0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</row>
    <row r="854" ht="12.0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</row>
    <row r="855" ht="12.0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</row>
    <row r="856" ht="12.0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</row>
    <row r="857" ht="12.0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</row>
    <row r="858" ht="12.0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</row>
    <row r="859" ht="12.0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</row>
    <row r="860" ht="12.0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</row>
    <row r="861" ht="12.0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</row>
    <row r="862" ht="12.0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</row>
    <row r="863" ht="12.0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</row>
    <row r="864" ht="12.0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</row>
    <row r="865" ht="12.0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</row>
    <row r="866" ht="12.0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</row>
    <row r="867" ht="12.0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</row>
    <row r="868" ht="12.0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</row>
    <row r="869" ht="12.0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</row>
    <row r="870" ht="12.0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</row>
    <row r="871" ht="12.0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</row>
    <row r="872" ht="12.0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</row>
    <row r="873" ht="12.0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</row>
    <row r="874" ht="12.0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</row>
    <row r="875" ht="12.0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</row>
    <row r="876" ht="12.0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</row>
    <row r="877" ht="12.0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</row>
    <row r="878" ht="12.0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</row>
    <row r="879" ht="12.0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</row>
    <row r="880" ht="12.0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</row>
    <row r="881" ht="12.0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</row>
    <row r="882" ht="12.0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</row>
    <row r="883" ht="12.0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</row>
    <row r="884" ht="12.0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</row>
    <row r="885" ht="12.0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</row>
    <row r="886" ht="12.0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</row>
    <row r="887" ht="12.0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</row>
    <row r="888" ht="12.0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</row>
    <row r="889" ht="12.0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</row>
    <row r="890" ht="12.0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</row>
    <row r="891" ht="12.0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</row>
    <row r="892" ht="12.0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</row>
    <row r="893" ht="12.0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</row>
    <row r="894" ht="12.0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</row>
    <row r="895" ht="12.0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</row>
    <row r="896" ht="12.0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</row>
    <row r="897" ht="12.0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</row>
    <row r="898" ht="12.0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</row>
    <row r="899" ht="12.0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</row>
    <row r="900" ht="12.0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</row>
    <row r="901" ht="12.0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</row>
    <row r="902" ht="12.0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</row>
    <row r="903" ht="12.0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</row>
    <row r="904" ht="12.0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</row>
    <row r="905" ht="12.0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</row>
    <row r="906" ht="12.0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</row>
    <row r="907" ht="12.0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</row>
    <row r="908" ht="12.0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</row>
    <row r="909" ht="12.0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</row>
    <row r="910" ht="12.0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</row>
    <row r="911" ht="12.0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</row>
    <row r="912" ht="12.0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</row>
    <row r="913" ht="12.0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</row>
    <row r="914" ht="12.0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</row>
    <row r="915" ht="12.0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</row>
    <row r="916" ht="12.0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</row>
    <row r="917" ht="12.0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</row>
    <row r="918" ht="12.0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</row>
    <row r="919" ht="12.0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</row>
    <row r="920" ht="12.0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</row>
    <row r="921" ht="12.0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</row>
    <row r="922" ht="12.0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</row>
    <row r="923" ht="12.0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</row>
    <row r="924" ht="12.0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</row>
    <row r="925" ht="12.0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</row>
    <row r="926" ht="12.0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</row>
    <row r="927" ht="12.0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</row>
    <row r="928" ht="12.0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</row>
    <row r="929" ht="12.0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</row>
    <row r="930" ht="12.0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</row>
    <row r="931" ht="12.0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</row>
    <row r="932" ht="12.0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</row>
    <row r="933" ht="12.0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</row>
    <row r="934" ht="12.0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</row>
    <row r="935" ht="12.0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</row>
    <row r="936" ht="12.0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</row>
    <row r="937" ht="12.0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</row>
    <row r="938" ht="12.0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</row>
    <row r="939" ht="12.0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</row>
    <row r="940" ht="12.0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</row>
    <row r="941" ht="12.0" customHeight="1">
      <c r="A941" s="227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</row>
    <row r="942" ht="12.0" customHeight="1">
      <c r="A942" s="227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</row>
    <row r="943" ht="12.0" customHeight="1">
      <c r="A943" s="227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</row>
    <row r="944" ht="12.0" customHeight="1">
      <c r="A944" s="227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</row>
    <row r="945" ht="12.0" customHeight="1">
      <c r="A945" s="227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</row>
    <row r="946" ht="12.0" customHeight="1">
      <c r="A946" s="227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</row>
    <row r="947" ht="12.0" customHeight="1">
      <c r="A947" s="227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</row>
    <row r="948" ht="12.0" customHeight="1">
      <c r="A948" s="227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</row>
    <row r="949" ht="12.0" customHeight="1">
      <c r="A949" s="227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</row>
    <row r="950" ht="12.0" customHeight="1">
      <c r="A950" s="227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</row>
    <row r="951" ht="12.0" customHeight="1">
      <c r="A951" s="227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</row>
    <row r="952" ht="12.0" customHeight="1">
      <c r="A952" s="227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</row>
    <row r="953" ht="12.0" customHeight="1">
      <c r="A953" s="227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</row>
    <row r="954" ht="12.0" customHeight="1">
      <c r="A954" s="227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</row>
    <row r="955" ht="12.0" customHeight="1">
      <c r="A955" s="227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</row>
    <row r="956" ht="12.0" customHeight="1">
      <c r="A956" s="227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</row>
    <row r="957" ht="12.0" customHeight="1">
      <c r="A957" s="227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</row>
    <row r="958" ht="12.0" customHeight="1">
      <c r="A958" s="227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</row>
    <row r="959" ht="12.0" customHeight="1">
      <c r="A959" s="227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</row>
    <row r="960" ht="12.0" customHeight="1">
      <c r="A960" s="227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</row>
    <row r="961" ht="12.0" customHeight="1">
      <c r="A961" s="227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</row>
    <row r="962" ht="12.0" customHeight="1">
      <c r="A962" s="227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</row>
    <row r="963" ht="12.0" customHeight="1">
      <c r="A963" s="227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</row>
    <row r="964" ht="12.0" customHeight="1">
      <c r="A964" s="227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</row>
    <row r="965" ht="12.0" customHeight="1">
      <c r="A965" s="227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</row>
    <row r="966" ht="12.0" customHeight="1">
      <c r="A966" s="227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</row>
    <row r="967" ht="12.0" customHeight="1">
      <c r="A967" s="227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</row>
    <row r="968" ht="12.0" customHeight="1">
      <c r="A968" s="227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</row>
    <row r="969" ht="12.0" customHeight="1">
      <c r="A969" s="227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</row>
    <row r="970" ht="12.0" customHeight="1">
      <c r="A970" s="227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</row>
    <row r="971" ht="12.0" customHeight="1">
      <c r="A971" s="227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</row>
    <row r="972" ht="12.0" customHeight="1">
      <c r="A972" s="227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</row>
    <row r="973" ht="12.0" customHeight="1">
      <c r="A973" s="227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</row>
    <row r="974" ht="12.0" customHeight="1">
      <c r="A974" s="227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</row>
    <row r="975" ht="12.0" customHeight="1">
      <c r="A975" s="227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</row>
    <row r="976" ht="12.0" customHeight="1">
      <c r="A976" s="227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</row>
    <row r="977" ht="12.0" customHeight="1">
      <c r="A977" s="227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</row>
    <row r="978" ht="12.0" customHeight="1">
      <c r="A978" s="227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</row>
    <row r="979" ht="12.0" customHeight="1">
      <c r="A979" s="227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</row>
    <row r="980" ht="12.0" customHeight="1">
      <c r="A980" s="227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</row>
    <row r="981" ht="12.0" customHeight="1">
      <c r="A981" s="227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</row>
    <row r="982" ht="12.0" customHeight="1">
      <c r="A982" s="227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</row>
    <row r="983" ht="12.0" customHeight="1">
      <c r="A983" s="227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</row>
    <row r="984" ht="12.0" customHeight="1">
      <c r="A984" s="227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</row>
    <row r="985" ht="12.0" customHeight="1">
      <c r="A985" s="227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</row>
    <row r="986" ht="12.0" customHeight="1">
      <c r="A986" s="227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</row>
    <row r="987" ht="12.0" customHeight="1">
      <c r="A987" s="227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</row>
    <row r="988" ht="12.0" customHeight="1">
      <c r="A988" s="227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</row>
    <row r="989" ht="12.0" customHeight="1">
      <c r="A989" s="227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</row>
    <row r="990" ht="12.0" customHeight="1">
      <c r="A990" s="227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</row>
    <row r="991" ht="12.0" customHeight="1">
      <c r="A991" s="227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</row>
    <row r="992" ht="12.0" customHeight="1">
      <c r="A992" s="227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</row>
    <row r="993" ht="12.0" customHeight="1">
      <c r="A993" s="227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</row>
    <row r="994" ht="12.0" customHeight="1">
      <c r="A994" s="227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</row>
    <row r="995" ht="12.0" customHeight="1">
      <c r="A995" s="227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</row>
    <row r="996" ht="12.0" customHeight="1">
      <c r="A996" s="227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</row>
    <row r="997" ht="12.0" customHeight="1">
      <c r="A997" s="227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</row>
    <row r="998" ht="12.0" customHeight="1">
      <c r="A998" s="227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</row>
    <row r="999" ht="12.0" customHeight="1">
      <c r="A999" s="227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</row>
    <row r="1000" ht="12.0" customHeight="1">
      <c r="A1000" s="227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8.0"/>
    <col customWidth="1" min="20" max="20" width="9.25"/>
    <col customWidth="1" min="21" max="21" width="13.38"/>
    <col customWidth="1" min="22" max="27" width="8.0"/>
  </cols>
  <sheetData>
    <row r="1">
      <c r="A1" s="230"/>
      <c r="B1" s="230" t="s">
        <v>5937</v>
      </c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</row>
    <row r="2">
      <c r="A2" s="231" t="s">
        <v>5938</v>
      </c>
      <c r="B2" s="232" t="s">
        <v>4636</v>
      </c>
      <c r="R2" s="230"/>
      <c r="S2" s="230"/>
      <c r="T2" s="230"/>
      <c r="U2" s="230"/>
      <c r="V2" s="230"/>
      <c r="W2" s="230"/>
      <c r="X2" s="230"/>
      <c r="Y2" s="230"/>
      <c r="Z2" s="230"/>
      <c r="AA2" s="230"/>
    </row>
    <row r="3">
      <c r="A3" s="230"/>
      <c r="B3" s="232" t="str">
        <f>Pick1</f>
        <v>#REF!</v>
      </c>
      <c r="C3" s="232" t="str">
        <f>Pick2</f>
        <v>#REF!</v>
      </c>
      <c r="D3" s="232" t="str">
        <f>Pick3</f>
        <v>#REF!</v>
      </c>
      <c r="E3" s="232" t="str">
        <f>Pick4</f>
        <v>#REF!</v>
      </c>
      <c r="F3" s="232" t="str">
        <f>Pick5</f>
        <v>#REF!</v>
      </c>
      <c r="G3" s="232" t="str">
        <f>Pick6</f>
        <v>#REF!</v>
      </c>
      <c r="H3" s="232" t="str">
        <f>Pick7</f>
        <v>#REF!</v>
      </c>
      <c r="I3" s="232" t="str">
        <f>Pick8</f>
        <v>#REF!</v>
      </c>
      <c r="J3" s="232" t="str">
        <f>Pick9</f>
        <v>#REF!</v>
      </c>
      <c r="K3" s="232" t="str">
        <f>Pick10</f>
        <v>#REF!</v>
      </c>
      <c r="L3" s="232" t="str">
        <f>Pick11</f>
        <v>#REF!</v>
      </c>
      <c r="M3" s="232" t="str">
        <f>Pick12</f>
        <v>#REF!</v>
      </c>
      <c r="N3" s="232" t="str">
        <f>Pick13</f>
        <v>#REF!</v>
      </c>
      <c r="O3" s="232" t="str">
        <f>Pick14</f>
        <v>#REF!</v>
      </c>
      <c r="P3" s="232" t="str">
        <f>Pick15</f>
        <v>#REF!</v>
      </c>
      <c r="Q3" s="232" t="str">
        <f>Pick16</f>
        <v>#REF!</v>
      </c>
      <c r="R3" s="230"/>
      <c r="S3" s="230"/>
      <c r="T3" s="230"/>
      <c r="U3" s="230"/>
      <c r="V3" s="230"/>
      <c r="W3" s="230"/>
      <c r="X3" s="230"/>
      <c r="Y3" s="230"/>
      <c r="Z3" s="230"/>
      <c r="AA3" s="24" t="s">
        <v>8</v>
      </c>
    </row>
    <row r="4">
      <c r="A4" s="230" t="s">
        <v>5939</v>
      </c>
      <c r="B4" s="233" t="str">
        <f>'League Info'!$K3</f>
        <v>#REF!</v>
      </c>
      <c r="C4" s="233" t="str">
        <f>'League Info'!$K4</f>
        <v>#REF!</v>
      </c>
      <c r="D4" s="233" t="str">
        <f>'League Info'!$K5</f>
        <v>#REF!</v>
      </c>
      <c r="E4" s="233" t="str">
        <f>'League Info'!$K6</f>
        <v>#REF!</v>
      </c>
      <c r="F4" s="233" t="str">
        <f>'League Info'!$K7</f>
        <v>#REF!</v>
      </c>
      <c r="G4" s="233" t="str">
        <f>'League Info'!$K8</f>
        <v>#REF!</v>
      </c>
      <c r="H4" s="233" t="str">
        <f>'League Info'!$K9</f>
        <v>#REF!</v>
      </c>
      <c r="I4" s="233" t="str">
        <f>'League Info'!$K10</f>
        <v>#REF!</v>
      </c>
      <c r="J4" s="233" t="str">
        <f>'League Info'!$K11</f>
        <v>#REF!</v>
      </c>
      <c r="K4" s="233" t="str">
        <f>'League Info'!$K12</f>
        <v>#REF!</v>
      </c>
      <c r="L4" s="233" t="str">
        <f>'League Info'!$K13</f>
        <v>#REF!</v>
      </c>
      <c r="M4" s="233" t="str">
        <f>'League Info'!$K14</f>
        <v>#REF!</v>
      </c>
      <c r="N4" s="233" t="str">
        <f>'League Info'!$K15</f>
        <v>#REF!</v>
      </c>
      <c r="O4" s="233" t="str">
        <f>'League Info'!$K16</f>
        <v>#REF!</v>
      </c>
      <c r="P4" s="233" t="str">
        <f>'League Info'!$K17</f>
        <v>#REF!</v>
      </c>
      <c r="Q4" s="233" t="str">
        <f>'League Info'!$K18</f>
        <v>#REF!</v>
      </c>
      <c r="R4" s="233" t="str">
        <f>'League Info'!$K19</f>
        <v>#REF!</v>
      </c>
      <c r="S4" s="233" t="str">
        <f>'League Info'!$K20</f>
        <v>#REF!</v>
      </c>
      <c r="T4" s="233" t="str">
        <f>'League Info'!$K21</f>
        <v>#REF!</v>
      </c>
      <c r="U4" s="233" t="str">
        <f>'League Info'!$K22</f>
        <v>#REF!</v>
      </c>
      <c r="V4" s="230"/>
      <c r="W4" s="230"/>
      <c r="X4" s="230"/>
      <c r="Y4" s="230"/>
      <c r="Z4" s="230"/>
      <c r="AA4" s="24" t="s">
        <v>9</v>
      </c>
    </row>
    <row r="5">
      <c r="A5" s="233">
        <v>1.0</v>
      </c>
      <c r="B5" s="230" t="str">
        <f t="shared" ref="B5:U5" si="1">IF(B4="-","",B4)</f>
        <v>#REF!</v>
      </c>
      <c r="C5" s="230" t="str">
        <f t="shared" si="1"/>
        <v>#REF!</v>
      </c>
      <c r="D5" s="230" t="str">
        <f t="shared" si="1"/>
        <v>#REF!</v>
      </c>
      <c r="E5" s="230" t="str">
        <f t="shared" si="1"/>
        <v>#REF!</v>
      </c>
      <c r="F5" s="230" t="str">
        <f t="shared" si="1"/>
        <v>#REF!</v>
      </c>
      <c r="G5" s="230" t="str">
        <f t="shared" si="1"/>
        <v>#REF!</v>
      </c>
      <c r="H5" s="230" t="str">
        <f t="shared" si="1"/>
        <v>#REF!</v>
      </c>
      <c r="I5" s="230" t="str">
        <f t="shared" si="1"/>
        <v>#REF!</v>
      </c>
      <c r="J5" s="230" t="str">
        <f t="shared" si="1"/>
        <v>#REF!</v>
      </c>
      <c r="K5" s="230" t="str">
        <f t="shared" si="1"/>
        <v>#REF!</v>
      </c>
      <c r="L5" s="230" t="str">
        <f t="shared" si="1"/>
        <v>#REF!</v>
      </c>
      <c r="M5" s="230" t="str">
        <f t="shared" si="1"/>
        <v>#REF!</v>
      </c>
      <c r="N5" s="230" t="str">
        <f t="shared" si="1"/>
        <v>#REF!</v>
      </c>
      <c r="O5" s="230" t="str">
        <f t="shared" si="1"/>
        <v>#REF!</v>
      </c>
      <c r="P5" s="230" t="str">
        <f t="shared" si="1"/>
        <v>#REF!</v>
      </c>
      <c r="Q5" s="230" t="str">
        <f t="shared" si="1"/>
        <v>#REF!</v>
      </c>
      <c r="R5" s="230" t="str">
        <f t="shared" si="1"/>
        <v>#REF!</v>
      </c>
      <c r="S5" s="230" t="str">
        <f t="shared" si="1"/>
        <v>#REF!</v>
      </c>
      <c r="T5" s="230" t="str">
        <f t="shared" si="1"/>
        <v>#REF!</v>
      </c>
      <c r="U5" s="230" t="str">
        <f t="shared" si="1"/>
        <v>#REF!</v>
      </c>
      <c r="V5" s="230"/>
      <c r="W5" s="230"/>
      <c r="X5" s="230"/>
      <c r="Y5" s="230"/>
      <c r="Z5" s="230"/>
      <c r="AA5" s="24" t="s">
        <v>24</v>
      </c>
    </row>
    <row r="6">
      <c r="A6" s="233">
        <v>2.0</v>
      </c>
      <c r="B6" s="230" t="str">
        <f>IFERROR(IF(NumTeams&gt;$B$4,C6+1,B5+1),"")</f>
        <v/>
      </c>
      <c r="C6" s="230" t="str">
        <f>IFERROR(IF(NumTeams&gt;$C$4,D6+1,C5+1),"")</f>
        <v/>
      </c>
      <c r="D6" s="230" t="str">
        <f>IFERROR(IF(NumTeams&gt;$D$4,E6+1,D5+1),"")</f>
        <v/>
      </c>
      <c r="E6" s="230" t="str">
        <f>IFERROR(IF(NumTeams&gt;$E$4,F6+1,E5+1),"")</f>
        <v/>
      </c>
      <c r="F6" s="230" t="str">
        <f>IFERROR(IF(NumTeams&gt;$F$4,G6+1,F5+1),"")</f>
        <v/>
      </c>
      <c r="G6" s="230" t="str">
        <f>IFERROR(IF(NumTeams&gt;$G$4,H6+1,G5+1),"")</f>
        <v/>
      </c>
      <c r="H6" s="230" t="str">
        <f>IFERROR(IF(NumTeams&gt;$H$4,I6+1,H5+1),"")</f>
        <v/>
      </c>
      <c r="I6" s="230" t="str">
        <f>IFERROR(IF(NumTeams&gt;$I$4,J6+1,I5+1),"")</f>
        <v/>
      </c>
      <c r="J6" s="230" t="str">
        <f>IFERROR(IF(NumTeams&gt;$J$4,K6+1,J5+1),"")</f>
        <v/>
      </c>
      <c r="K6" s="230" t="str">
        <f>IFERROR(IF(NumTeams&gt;$K$4,L6+1,K5+1),"")</f>
        <v/>
      </c>
      <c r="L6" s="230" t="str">
        <f>IFERROR(IF(NumTeams&gt;$L$4,M6+1,L5+1),"")</f>
        <v/>
      </c>
      <c r="M6" s="230" t="str">
        <f>IFERROR(IF(NumTeams&gt;$M$4,N6+1,M5+1),"")</f>
        <v/>
      </c>
      <c r="N6" s="230" t="str">
        <f>IFERROR(IF(NumTeams&gt;$N$4,O6+1,N5+1),"")</f>
        <v/>
      </c>
      <c r="O6" s="230" t="str">
        <f>IFERROR(IF(NumTeams&gt;$O$4,P6+1,O5+1),"")</f>
        <v/>
      </c>
      <c r="P6" s="230" t="str">
        <f t="shared" ref="P6:T6" si="2">IFERROR(IF(NumTeams&gt;P$4,Q6+1,P5+1),"")</f>
        <v/>
      </c>
      <c r="Q6" s="230" t="str">
        <f t="shared" si="2"/>
        <v/>
      </c>
      <c r="R6" s="230" t="str">
        <f t="shared" si="2"/>
        <v/>
      </c>
      <c r="S6" s="230" t="str">
        <f t="shared" si="2"/>
        <v/>
      </c>
      <c r="T6" s="230" t="str">
        <f t="shared" si="2"/>
        <v/>
      </c>
      <c r="U6" s="230" t="str">
        <f>IF(NumTeams=$U$4,U5+1,"")</f>
        <v>#REF!</v>
      </c>
      <c r="V6" s="230"/>
      <c r="W6" s="230"/>
      <c r="X6" s="230"/>
      <c r="Y6" s="230"/>
      <c r="Z6" s="230"/>
      <c r="AA6" s="24" t="s">
        <v>28</v>
      </c>
    </row>
    <row r="7">
      <c r="A7" s="233">
        <v>3.0</v>
      </c>
      <c r="B7" s="230" t="str">
        <f t="shared" ref="B7:U7" si="3">IF(B$4="-","",B$4+NumTeams*2)</f>
        <v>#REF!</v>
      </c>
      <c r="C7" s="230" t="str">
        <f t="shared" si="3"/>
        <v>#REF!</v>
      </c>
      <c r="D7" s="230" t="str">
        <f t="shared" si="3"/>
        <v>#REF!</v>
      </c>
      <c r="E7" s="230" t="str">
        <f t="shared" si="3"/>
        <v>#REF!</v>
      </c>
      <c r="F7" s="230" t="str">
        <f t="shared" si="3"/>
        <v>#REF!</v>
      </c>
      <c r="G7" s="230" t="str">
        <f t="shared" si="3"/>
        <v>#REF!</v>
      </c>
      <c r="H7" s="230" t="str">
        <f t="shared" si="3"/>
        <v>#REF!</v>
      </c>
      <c r="I7" s="230" t="str">
        <f t="shared" si="3"/>
        <v>#REF!</v>
      </c>
      <c r="J7" s="230" t="str">
        <f t="shared" si="3"/>
        <v>#REF!</v>
      </c>
      <c r="K7" s="230" t="str">
        <f t="shared" si="3"/>
        <v>#REF!</v>
      </c>
      <c r="L7" s="230" t="str">
        <f t="shared" si="3"/>
        <v>#REF!</v>
      </c>
      <c r="M7" s="230" t="str">
        <f t="shared" si="3"/>
        <v>#REF!</v>
      </c>
      <c r="N7" s="230" t="str">
        <f t="shared" si="3"/>
        <v>#REF!</v>
      </c>
      <c r="O7" s="230" t="str">
        <f t="shared" si="3"/>
        <v>#REF!</v>
      </c>
      <c r="P7" s="230" t="str">
        <f t="shared" si="3"/>
        <v>#REF!</v>
      </c>
      <c r="Q7" s="230" t="str">
        <f t="shared" si="3"/>
        <v>#REF!</v>
      </c>
      <c r="R7" s="230" t="str">
        <f t="shared" si="3"/>
        <v>#REF!</v>
      </c>
      <c r="S7" s="230" t="str">
        <f t="shared" si="3"/>
        <v>#REF!</v>
      </c>
      <c r="T7" s="230" t="str">
        <f t="shared" si="3"/>
        <v>#REF!</v>
      </c>
      <c r="U7" s="230" t="str">
        <f t="shared" si="3"/>
        <v>#REF!</v>
      </c>
      <c r="V7" s="230"/>
      <c r="W7" s="230"/>
      <c r="X7" s="230"/>
      <c r="Y7" s="230"/>
      <c r="Z7" s="230"/>
      <c r="AA7" s="24" t="s">
        <v>32</v>
      </c>
    </row>
    <row r="8">
      <c r="A8" s="233">
        <v>4.0</v>
      </c>
      <c r="B8" s="230" t="str">
        <f>IFERROR(IF(NumTeams&gt;$B$4,C8+1,B7+1),"")</f>
        <v/>
      </c>
      <c r="C8" s="230" t="str">
        <f>IFERROR(IF(NumTeams&gt;$C$4,D8+1,C7+1),"")</f>
        <v/>
      </c>
      <c r="D8" s="230" t="str">
        <f>IFERROR(IF(NumTeams&gt;$D$4,E8+1,D7+1),"")</f>
        <v/>
      </c>
      <c r="E8" s="230" t="str">
        <f>IFERROR(IF(NumTeams&gt;$E$4,F8+1,E7+1),"")</f>
        <v/>
      </c>
      <c r="F8" s="230" t="str">
        <f>IFERROR(IF(NumTeams&gt;$F$4,G8+1,F7+1),"")</f>
        <v/>
      </c>
      <c r="G8" s="230" t="str">
        <f>IFERROR(IF(NumTeams&gt;$G$4,H8+1,G7+1),"")</f>
        <v/>
      </c>
      <c r="H8" s="230" t="str">
        <f>IFERROR(IF(NumTeams&gt;$H$4,I8+1,H7+1),"")</f>
        <v/>
      </c>
      <c r="I8" s="230" t="str">
        <f>IFERROR(IF(NumTeams&gt;$I$4,J8+1,I7+1),"")</f>
        <v/>
      </c>
      <c r="J8" s="230" t="str">
        <f>IFERROR(IF(NumTeams&gt;$J$4,K8+1,J7+1),"")</f>
        <v/>
      </c>
      <c r="K8" s="230" t="str">
        <f>IFERROR(IF(NumTeams&gt;$K$4,L8+1,K7+1),"")</f>
        <v/>
      </c>
      <c r="L8" s="230" t="str">
        <f>IFERROR(IF(NumTeams&gt;$L$4,M8+1,L7+1),"")</f>
        <v/>
      </c>
      <c r="M8" s="230" t="str">
        <f>IFERROR(IF(NumTeams&gt;$M$4,N8+1,M7+1),"")</f>
        <v/>
      </c>
      <c r="N8" s="230" t="str">
        <f>IFERROR(IF(NumTeams&gt;$N$4,O8+1,N7+1),"")</f>
        <v/>
      </c>
      <c r="O8" s="230" t="str">
        <f>IFERROR(IF(NumTeams&gt;$O$4,P8+1,O7+1),"")</f>
        <v/>
      </c>
      <c r="P8" s="230" t="str">
        <f t="shared" ref="P8:T8" si="4">IFERROR(IF(NumTeams&gt;P$4,Q8+1,P7+1),"")</f>
        <v/>
      </c>
      <c r="Q8" s="230" t="str">
        <f t="shared" si="4"/>
        <v/>
      </c>
      <c r="R8" s="230" t="str">
        <f t="shared" si="4"/>
        <v/>
      </c>
      <c r="S8" s="230" t="str">
        <f t="shared" si="4"/>
        <v/>
      </c>
      <c r="T8" s="230" t="str">
        <f t="shared" si="4"/>
        <v/>
      </c>
      <c r="U8" s="230" t="str">
        <f>IF(NumTeams=$U$4,U7+1,"")</f>
        <v>#REF!</v>
      </c>
      <c r="V8" s="230"/>
      <c r="W8" s="230"/>
      <c r="X8" s="230"/>
      <c r="Y8" s="230"/>
      <c r="Z8" s="230"/>
      <c r="AA8" s="24" t="s">
        <v>10</v>
      </c>
    </row>
    <row r="9">
      <c r="A9" s="233">
        <v>5.0</v>
      </c>
      <c r="B9" s="230" t="str">
        <f t="shared" ref="B9:U9" si="5">IF(B$4="-","",B$4+NumTeams*$A8)</f>
        <v>#REF!</v>
      </c>
      <c r="C9" s="230" t="str">
        <f t="shared" si="5"/>
        <v>#REF!</v>
      </c>
      <c r="D9" s="230" t="str">
        <f t="shared" si="5"/>
        <v>#REF!</v>
      </c>
      <c r="E9" s="230" t="str">
        <f t="shared" si="5"/>
        <v>#REF!</v>
      </c>
      <c r="F9" s="230" t="str">
        <f t="shared" si="5"/>
        <v>#REF!</v>
      </c>
      <c r="G9" s="230" t="str">
        <f t="shared" si="5"/>
        <v>#REF!</v>
      </c>
      <c r="H9" s="230" t="str">
        <f t="shared" si="5"/>
        <v>#REF!</v>
      </c>
      <c r="I9" s="230" t="str">
        <f t="shared" si="5"/>
        <v>#REF!</v>
      </c>
      <c r="J9" s="230" t="str">
        <f t="shared" si="5"/>
        <v>#REF!</v>
      </c>
      <c r="K9" s="230" t="str">
        <f t="shared" si="5"/>
        <v>#REF!</v>
      </c>
      <c r="L9" s="230" t="str">
        <f t="shared" si="5"/>
        <v>#REF!</v>
      </c>
      <c r="M9" s="230" t="str">
        <f t="shared" si="5"/>
        <v>#REF!</v>
      </c>
      <c r="N9" s="230" t="str">
        <f t="shared" si="5"/>
        <v>#REF!</v>
      </c>
      <c r="O9" s="230" t="str">
        <f t="shared" si="5"/>
        <v>#REF!</v>
      </c>
      <c r="P9" s="230" t="str">
        <f t="shared" si="5"/>
        <v>#REF!</v>
      </c>
      <c r="Q9" s="230" t="str">
        <f t="shared" si="5"/>
        <v>#REF!</v>
      </c>
      <c r="R9" s="230" t="str">
        <f t="shared" si="5"/>
        <v>#REF!</v>
      </c>
      <c r="S9" s="230" t="str">
        <f t="shared" si="5"/>
        <v>#REF!</v>
      </c>
      <c r="T9" s="230" t="str">
        <f t="shared" si="5"/>
        <v>#REF!</v>
      </c>
      <c r="U9" s="230" t="str">
        <f t="shared" si="5"/>
        <v>#REF!</v>
      </c>
      <c r="V9" s="230"/>
      <c r="W9" s="230"/>
      <c r="X9" s="230"/>
      <c r="Y9" s="230"/>
      <c r="Z9" s="230"/>
      <c r="AA9" s="24" t="s">
        <v>42</v>
      </c>
    </row>
    <row r="10">
      <c r="A10" s="233">
        <v>6.0</v>
      </c>
      <c r="B10" s="230" t="str">
        <f>IFERROR(IF(NumTeams&gt;$B$4,C10+1,B9+1),"")</f>
        <v/>
      </c>
      <c r="C10" s="230" t="str">
        <f>IFERROR(IF(NumTeams&gt;$C$4,D10+1,C9+1),"")</f>
        <v/>
      </c>
      <c r="D10" s="230" t="str">
        <f>IFERROR(IF(NumTeams&gt;$D$4,E10+1,D9+1),"")</f>
        <v/>
      </c>
      <c r="E10" s="230" t="str">
        <f>IFERROR(IF(NumTeams&gt;$E$4,F10+1,E9+1),"")</f>
        <v/>
      </c>
      <c r="F10" s="230" t="str">
        <f>IFERROR(IF(NumTeams&gt;$F$4,G10+1,F9+1),"")</f>
        <v/>
      </c>
      <c r="G10" s="230" t="str">
        <f>IFERROR(IF(NumTeams&gt;$G$4,H10+1,G9+1),"")</f>
        <v/>
      </c>
      <c r="H10" s="230" t="str">
        <f>IFERROR(IF(NumTeams&gt;$H$4,I10+1,H9+1),"")</f>
        <v/>
      </c>
      <c r="I10" s="230" t="str">
        <f>IFERROR(IF(NumTeams&gt;$I$4,J10+1,I9+1),"")</f>
        <v/>
      </c>
      <c r="J10" s="230" t="str">
        <f>IFERROR(IF(NumTeams&gt;$J$4,K10+1,J9+1),"")</f>
        <v/>
      </c>
      <c r="K10" s="230" t="str">
        <f>IFERROR(IF(NumTeams&gt;$K$4,L10+1,K9+1),"")</f>
        <v/>
      </c>
      <c r="L10" s="230" t="str">
        <f>IFERROR(IF(NumTeams&gt;$L$4,M10+1,L9+1),"")</f>
        <v/>
      </c>
      <c r="M10" s="230" t="str">
        <f>IFERROR(IF(NumTeams&gt;$M$4,N10+1,M9+1),"")</f>
        <v/>
      </c>
      <c r="N10" s="230" t="str">
        <f>IFERROR(IF(NumTeams&gt;$N$4,O10+1,N9+1),"")</f>
        <v/>
      </c>
      <c r="O10" s="230" t="str">
        <f>IFERROR(IF(NumTeams&gt;$O$4,P10+1,O9+1),"")</f>
        <v/>
      </c>
      <c r="P10" s="230" t="str">
        <f t="shared" ref="P10:T10" si="6">IFERROR(IF(NumTeams&gt;P$4,Q10+1,P9+1),"")</f>
        <v/>
      </c>
      <c r="Q10" s="230" t="str">
        <f t="shared" si="6"/>
        <v/>
      </c>
      <c r="R10" s="230" t="str">
        <f t="shared" si="6"/>
        <v/>
      </c>
      <c r="S10" s="230" t="str">
        <f t="shared" si="6"/>
        <v/>
      </c>
      <c r="T10" s="230" t="str">
        <f t="shared" si="6"/>
        <v/>
      </c>
      <c r="U10" s="230" t="str">
        <f>IF(NumTeams=$U$4,U9+1,"")</f>
        <v>#REF!</v>
      </c>
      <c r="V10" s="230"/>
      <c r="W10" s="230"/>
      <c r="X10" s="230"/>
      <c r="Y10" s="230"/>
      <c r="Z10" s="230"/>
      <c r="AA10" s="24" t="s">
        <v>45</v>
      </c>
    </row>
    <row r="11">
      <c r="A11" s="233">
        <v>7.0</v>
      </c>
      <c r="B11" s="230" t="str">
        <f t="shared" ref="B11:U11" si="7">IF(B$4="-","",B$4+NumTeams*$A10)</f>
        <v>#REF!</v>
      </c>
      <c r="C11" s="230" t="str">
        <f t="shared" si="7"/>
        <v>#REF!</v>
      </c>
      <c r="D11" s="230" t="str">
        <f t="shared" si="7"/>
        <v>#REF!</v>
      </c>
      <c r="E11" s="230" t="str">
        <f t="shared" si="7"/>
        <v>#REF!</v>
      </c>
      <c r="F11" s="230" t="str">
        <f t="shared" si="7"/>
        <v>#REF!</v>
      </c>
      <c r="G11" s="230" t="str">
        <f t="shared" si="7"/>
        <v>#REF!</v>
      </c>
      <c r="H11" s="230" t="str">
        <f t="shared" si="7"/>
        <v>#REF!</v>
      </c>
      <c r="I11" s="230" t="str">
        <f t="shared" si="7"/>
        <v>#REF!</v>
      </c>
      <c r="J11" s="230" t="str">
        <f t="shared" si="7"/>
        <v>#REF!</v>
      </c>
      <c r="K11" s="230" t="str">
        <f t="shared" si="7"/>
        <v>#REF!</v>
      </c>
      <c r="L11" s="230" t="str">
        <f t="shared" si="7"/>
        <v>#REF!</v>
      </c>
      <c r="M11" s="230" t="str">
        <f t="shared" si="7"/>
        <v>#REF!</v>
      </c>
      <c r="N11" s="230" t="str">
        <f t="shared" si="7"/>
        <v>#REF!</v>
      </c>
      <c r="O11" s="230" t="str">
        <f t="shared" si="7"/>
        <v>#REF!</v>
      </c>
      <c r="P11" s="230" t="str">
        <f t="shared" si="7"/>
        <v>#REF!</v>
      </c>
      <c r="Q11" s="230" t="str">
        <f t="shared" si="7"/>
        <v>#REF!</v>
      </c>
      <c r="R11" s="230" t="str">
        <f t="shared" si="7"/>
        <v>#REF!</v>
      </c>
      <c r="S11" s="230" t="str">
        <f t="shared" si="7"/>
        <v>#REF!</v>
      </c>
      <c r="T11" s="230" t="str">
        <f t="shared" si="7"/>
        <v>#REF!</v>
      </c>
      <c r="U11" s="230" t="str">
        <f t="shared" si="7"/>
        <v>#REF!</v>
      </c>
      <c r="V11" s="230"/>
      <c r="W11" s="230"/>
      <c r="X11" s="230"/>
      <c r="Y11" s="230"/>
      <c r="Z11" s="230"/>
      <c r="AA11" s="24" t="s">
        <v>48</v>
      </c>
    </row>
    <row r="12">
      <c r="A12" s="233">
        <v>8.0</v>
      </c>
      <c r="B12" s="230" t="str">
        <f>IFERROR(IF(NumTeams&gt;$B$4,C12+1,B11+1),"")</f>
        <v/>
      </c>
      <c r="C12" s="230" t="str">
        <f>IFERROR(IF(NumTeams&gt;$C$4,D12+1,C11+1),"")</f>
        <v/>
      </c>
      <c r="D12" s="230" t="str">
        <f>IFERROR(IF(NumTeams&gt;$D$4,E12+1,D11+1),"")</f>
        <v/>
      </c>
      <c r="E12" s="230" t="str">
        <f>IFERROR(IF(NumTeams&gt;$E$4,F12+1,E11+1),"")</f>
        <v/>
      </c>
      <c r="F12" s="230" t="str">
        <f>IFERROR(IF(NumTeams&gt;$F$4,G12+1,F11+1),"")</f>
        <v/>
      </c>
      <c r="G12" s="230" t="str">
        <f>IFERROR(IF(NumTeams&gt;$G$4,H12+1,G11+1),"")</f>
        <v/>
      </c>
      <c r="H12" s="230" t="str">
        <f>IFERROR(IF(NumTeams&gt;$H$4,I12+1,H11+1),"")</f>
        <v/>
      </c>
      <c r="I12" s="230" t="str">
        <f>IFERROR(IF(NumTeams&gt;$I$4,J12+1,I11+1),"")</f>
        <v/>
      </c>
      <c r="J12" s="230" t="str">
        <f>IFERROR(IF(NumTeams&gt;$J$4,K12+1,J11+1),"")</f>
        <v/>
      </c>
      <c r="K12" s="230" t="str">
        <f>IFERROR(IF(NumTeams&gt;$K$4,L12+1,K11+1),"")</f>
        <v/>
      </c>
      <c r="L12" s="230" t="str">
        <f>IFERROR(IF(NumTeams&gt;$L$4,M12+1,L11+1),"")</f>
        <v/>
      </c>
      <c r="M12" s="230" t="str">
        <f>IFERROR(IF(NumTeams&gt;$M$4,N12+1,M11+1),"")</f>
        <v/>
      </c>
      <c r="N12" s="230" t="str">
        <f>IFERROR(IF(NumTeams&gt;$N$4,O12+1,N11+1),"")</f>
        <v/>
      </c>
      <c r="O12" s="230" t="str">
        <f>IFERROR(IF(NumTeams&gt;$O$4,P12+1,O11+1),"")</f>
        <v/>
      </c>
      <c r="P12" s="230" t="str">
        <f t="shared" ref="P12:T12" si="8">IFERROR(IF(NumTeams&gt;P$4,Q12+1,P11+1),"")</f>
        <v/>
      </c>
      <c r="Q12" s="230" t="str">
        <f t="shared" si="8"/>
        <v/>
      </c>
      <c r="R12" s="230" t="str">
        <f t="shared" si="8"/>
        <v/>
      </c>
      <c r="S12" s="230" t="str">
        <f t="shared" si="8"/>
        <v/>
      </c>
      <c r="T12" s="230" t="str">
        <f t="shared" si="8"/>
        <v/>
      </c>
      <c r="U12" s="230" t="str">
        <f>IF(NumTeams=$U$4,U11+1,"")</f>
        <v>#REF!</v>
      </c>
      <c r="V12" s="230"/>
      <c r="W12" s="230"/>
      <c r="X12" s="230"/>
      <c r="Y12" s="230"/>
      <c r="Z12" s="230"/>
      <c r="AA12" s="24" t="s">
        <v>51</v>
      </c>
    </row>
    <row r="13">
      <c r="A13" s="233">
        <v>9.0</v>
      </c>
      <c r="B13" s="230" t="str">
        <f t="shared" ref="B13:U13" si="9">IF(B$4="-","",B$4+NumTeams*$A12)</f>
        <v>#REF!</v>
      </c>
      <c r="C13" s="230" t="str">
        <f t="shared" si="9"/>
        <v>#REF!</v>
      </c>
      <c r="D13" s="230" t="str">
        <f t="shared" si="9"/>
        <v>#REF!</v>
      </c>
      <c r="E13" s="230" t="str">
        <f t="shared" si="9"/>
        <v>#REF!</v>
      </c>
      <c r="F13" s="230" t="str">
        <f t="shared" si="9"/>
        <v>#REF!</v>
      </c>
      <c r="G13" s="230" t="str">
        <f t="shared" si="9"/>
        <v>#REF!</v>
      </c>
      <c r="H13" s="230" t="str">
        <f t="shared" si="9"/>
        <v>#REF!</v>
      </c>
      <c r="I13" s="230" t="str">
        <f t="shared" si="9"/>
        <v>#REF!</v>
      </c>
      <c r="J13" s="230" t="str">
        <f t="shared" si="9"/>
        <v>#REF!</v>
      </c>
      <c r="K13" s="230" t="str">
        <f t="shared" si="9"/>
        <v>#REF!</v>
      </c>
      <c r="L13" s="230" t="str">
        <f t="shared" si="9"/>
        <v>#REF!</v>
      </c>
      <c r="M13" s="230" t="str">
        <f t="shared" si="9"/>
        <v>#REF!</v>
      </c>
      <c r="N13" s="230" t="str">
        <f t="shared" si="9"/>
        <v>#REF!</v>
      </c>
      <c r="O13" s="230" t="str">
        <f t="shared" si="9"/>
        <v>#REF!</v>
      </c>
      <c r="P13" s="230" t="str">
        <f t="shared" si="9"/>
        <v>#REF!</v>
      </c>
      <c r="Q13" s="230" t="str">
        <f t="shared" si="9"/>
        <v>#REF!</v>
      </c>
      <c r="R13" s="230" t="str">
        <f t="shared" si="9"/>
        <v>#REF!</v>
      </c>
      <c r="S13" s="230" t="str">
        <f t="shared" si="9"/>
        <v>#REF!</v>
      </c>
      <c r="T13" s="230" t="str">
        <f t="shared" si="9"/>
        <v>#REF!</v>
      </c>
      <c r="U13" s="230" t="str">
        <f t="shared" si="9"/>
        <v>#REF!</v>
      </c>
      <c r="V13" s="230"/>
      <c r="W13" s="230"/>
      <c r="X13" s="230"/>
      <c r="Y13" s="230"/>
      <c r="Z13" s="230"/>
      <c r="AA13" s="24" t="s">
        <v>59</v>
      </c>
    </row>
    <row r="14">
      <c r="A14" s="233">
        <v>10.0</v>
      </c>
      <c r="B14" s="230" t="str">
        <f>IFERROR(IF(NumTeams&gt;$B$4,C14+1,B13+1),"")</f>
        <v/>
      </c>
      <c r="C14" s="230" t="str">
        <f>IFERROR(IF(NumTeams&gt;$C$4,D14+1,C13+1),"")</f>
        <v/>
      </c>
      <c r="D14" s="230" t="str">
        <f>IFERROR(IF(NumTeams&gt;$D$4,E14+1,D13+1),"")</f>
        <v/>
      </c>
      <c r="E14" s="230" t="str">
        <f>IFERROR(IF(NumTeams&gt;$E$4,F14+1,E13+1),"")</f>
        <v/>
      </c>
      <c r="F14" s="230" t="str">
        <f>IFERROR(IF(NumTeams&gt;$F$4,G14+1,F13+1),"")</f>
        <v/>
      </c>
      <c r="G14" s="230" t="str">
        <f>IFERROR(IF(NumTeams&gt;$G$4,H14+1,G13+1),"")</f>
        <v/>
      </c>
      <c r="H14" s="230" t="str">
        <f>IFERROR(IF(NumTeams&gt;$H$4,I14+1,H13+1),"")</f>
        <v/>
      </c>
      <c r="I14" s="230" t="str">
        <f>IFERROR(IF(NumTeams&gt;$I$4,J14+1,I13+1),"")</f>
        <v/>
      </c>
      <c r="J14" s="230" t="str">
        <f>IFERROR(IF(NumTeams&gt;$J$4,K14+1,J13+1),"")</f>
        <v/>
      </c>
      <c r="K14" s="230" t="str">
        <f>IFERROR(IF(NumTeams&gt;$K$4,L14+1,K13+1),"")</f>
        <v/>
      </c>
      <c r="L14" s="230" t="str">
        <f>IFERROR(IF(NumTeams&gt;$L$4,M14+1,L13+1),"")</f>
        <v/>
      </c>
      <c r="M14" s="230" t="str">
        <f>IFERROR(IF(NumTeams&gt;$M$4,N14+1,M13+1),"")</f>
        <v/>
      </c>
      <c r="N14" s="230" t="str">
        <f>IFERROR(IF(NumTeams&gt;$N$4,O14+1,N13+1),"")</f>
        <v/>
      </c>
      <c r="O14" s="230" t="str">
        <f>IFERROR(IF(NumTeams&gt;$O$4,P14+1,O13+1),"")</f>
        <v/>
      </c>
      <c r="P14" s="230" t="str">
        <f t="shared" ref="P14:T14" si="10">IFERROR(IF(NumTeams&gt;P$4,Q14+1,P13+1),"")</f>
        <v/>
      </c>
      <c r="Q14" s="230" t="str">
        <f t="shared" si="10"/>
        <v/>
      </c>
      <c r="R14" s="230" t="str">
        <f t="shared" si="10"/>
        <v/>
      </c>
      <c r="S14" s="230" t="str">
        <f t="shared" si="10"/>
        <v/>
      </c>
      <c r="T14" s="230" t="str">
        <f t="shared" si="10"/>
        <v/>
      </c>
      <c r="U14" s="230" t="str">
        <f>IF(NumTeams=$U$4,U13+1,"")</f>
        <v>#REF!</v>
      </c>
      <c r="V14" s="230"/>
      <c r="W14" s="230"/>
      <c r="X14" s="230"/>
      <c r="Y14" s="230"/>
      <c r="Z14" s="230"/>
      <c r="AA14" s="230" t="s">
        <v>54</v>
      </c>
    </row>
    <row r="15">
      <c r="A15" s="233">
        <v>11.0</v>
      </c>
      <c r="B15" s="230" t="str">
        <f t="shared" ref="B15:U15" si="11">IF(B$4="-","",B$4+NumTeams*$A14)</f>
        <v>#REF!</v>
      </c>
      <c r="C15" s="230" t="str">
        <f t="shared" si="11"/>
        <v>#REF!</v>
      </c>
      <c r="D15" s="230" t="str">
        <f t="shared" si="11"/>
        <v>#REF!</v>
      </c>
      <c r="E15" s="230" t="str">
        <f t="shared" si="11"/>
        <v>#REF!</v>
      </c>
      <c r="F15" s="230" t="str">
        <f t="shared" si="11"/>
        <v>#REF!</v>
      </c>
      <c r="G15" s="230" t="str">
        <f t="shared" si="11"/>
        <v>#REF!</v>
      </c>
      <c r="H15" s="230" t="str">
        <f t="shared" si="11"/>
        <v>#REF!</v>
      </c>
      <c r="I15" s="230" t="str">
        <f t="shared" si="11"/>
        <v>#REF!</v>
      </c>
      <c r="J15" s="230" t="str">
        <f t="shared" si="11"/>
        <v>#REF!</v>
      </c>
      <c r="K15" s="230" t="str">
        <f t="shared" si="11"/>
        <v>#REF!</v>
      </c>
      <c r="L15" s="230" t="str">
        <f t="shared" si="11"/>
        <v>#REF!</v>
      </c>
      <c r="M15" s="230" t="str">
        <f t="shared" si="11"/>
        <v>#REF!</v>
      </c>
      <c r="N15" s="230" t="str">
        <f t="shared" si="11"/>
        <v>#REF!</v>
      </c>
      <c r="O15" s="230" t="str">
        <f t="shared" si="11"/>
        <v>#REF!</v>
      </c>
      <c r="P15" s="230" t="str">
        <f t="shared" si="11"/>
        <v>#REF!</v>
      </c>
      <c r="Q15" s="230" t="str">
        <f t="shared" si="11"/>
        <v>#REF!</v>
      </c>
      <c r="R15" s="230" t="str">
        <f t="shared" si="11"/>
        <v>#REF!</v>
      </c>
      <c r="S15" s="230" t="str">
        <f t="shared" si="11"/>
        <v>#REF!</v>
      </c>
      <c r="T15" s="230" t="str">
        <f t="shared" si="11"/>
        <v>#REF!</v>
      </c>
      <c r="U15" s="230" t="str">
        <f t="shared" si="11"/>
        <v>#REF!</v>
      </c>
      <c r="V15" s="230"/>
      <c r="W15" s="230"/>
      <c r="X15" s="230"/>
      <c r="Y15" s="230"/>
      <c r="Z15" s="230"/>
      <c r="AA15" s="230"/>
    </row>
    <row r="16">
      <c r="A16" s="233">
        <v>12.0</v>
      </c>
      <c r="B16" s="230" t="str">
        <f>IFERROR(IF(NumTeams&gt;$B$4,C16+1,B15+1),"")</f>
        <v/>
      </c>
      <c r="C16" s="230" t="str">
        <f>IFERROR(IF(NumTeams&gt;$C$4,D16+1,C15+1),"")</f>
        <v/>
      </c>
      <c r="D16" s="230" t="str">
        <f>IFERROR(IF(NumTeams&gt;$D$4,E16+1,D15+1),"")</f>
        <v/>
      </c>
      <c r="E16" s="230" t="str">
        <f>IFERROR(IF(NumTeams&gt;$E$4,F16+1,E15+1),"")</f>
        <v/>
      </c>
      <c r="F16" s="230" t="str">
        <f>IFERROR(IF(NumTeams&gt;$F$4,G16+1,F15+1),"")</f>
        <v/>
      </c>
      <c r="G16" s="230" t="str">
        <f>IFERROR(IF(NumTeams&gt;$G$4,H16+1,G15+1),"")</f>
        <v/>
      </c>
      <c r="H16" s="230" t="str">
        <f>IFERROR(IF(NumTeams&gt;$H$4,I16+1,H15+1),"")</f>
        <v/>
      </c>
      <c r="I16" s="230" t="str">
        <f>IFERROR(IF(NumTeams&gt;$I$4,J16+1,I15+1),"")</f>
        <v/>
      </c>
      <c r="J16" s="230" t="str">
        <f>IFERROR(IF(NumTeams&gt;$J$4,K16+1,J15+1),"")</f>
        <v/>
      </c>
      <c r="K16" s="230" t="str">
        <f>IFERROR(IF(NumTeams&gt;$K$4,L16+1,K15+1),"")</f>
        <v/>
      </c>
      <c r="L16" s="230" t="str">
        <f>IFERROR(IF(NumTeams&gt;$L$4,M16+1,L15+1),"")</f>
        <v/>
      </c>
      <c r="M16" s="230" t="str">
        <f>IFERROR(IF(NumTeams&gt;$M$4,N16+1,M15+1),"")</f>
        <v/>
      </c>
      <c r="N16" s="230" t="str">
        <f>IFERROR(IF(NumTeams&gt;$N$4,O16+1,N15+1),"")</f>
        <v/>
      </c>
      <c r="O16" s="230" t="str">
        <f>IFERROR(IF(NumTeams&gt;$O$4,P16+1,O15+1),"")</f>
        <v/>
      </c>
      <c r="P16" s="230" t="str">
        <f t="shared" ref="P16:T16" si="12">IFERROR(IF(NumTeams&gt;P$4,Q16+1,P15+1),"")</f>
        <v/>
      </c>
      <c r="Q16" s="230" t="str">
        <f t="shared" si="12"/>
        <v/>
      </c>
      <c r="R16" s="230" t="str">
        <f t="shared" si="12"/>
        <v/>
      </c>
      <c r="S16" s="230" t="str">
        <f t="shared" si="12"/>
        <v/>
      </c>
      <c r="T16" s="230" t="str">
        <f t="shared" si="12"/>
        <v/>
      </c>
      <c r="U16" s="230" t="str">
        <f>IF(NumTeams=$U$4,U15+1,"")</f>
        <v>#REF!</v>
      </c>
      <c r="V16" s="230"/>
      <c r="W16" s="230"/>
      <c r="X16" s="230"/>
      <c r="Y16" s="230"/>
      <c r="Z16" s="230"/>
      <c r="AA16" s="230"/>
    </row>
    <row r="17">
      <c r="A17" s="233">
        <v>13.0</v>
      </c>
      <c r="B17" s="230" t="str">
        <f t="shared" ref="B17:U17" si="13">IF(B$4="-","",B$4+NumTeams*$A16)</f>
        <v>#REF!</v>
      </c>
      <c r="C17" s="230" t="str">
        <f t="shared" si="13"/>
        <v>#REF!</v>
      </c>
      <c r="D17" s="230" t="str">
        <f t="shared" si="13"/>
        <v>#REF!</v>
      </c>
      <c r="E17" s="230" t="str">
        <f t="shared" si="13"/>
        <v>#REF!</v>
      </c>
      <c r="F17" s="230" t="str">
        <f t="shared" si="13"/>
        <v>#REF!</v>
      </c>
      <c r="G17" s="230" t="str">
        <f t="shared" si="13"/>
        <v>#REF!</v>
      </c>
      <c r="H17" s="230" t="str">
        <f t="shared" si="13"/>
        <v>#REF!</v>
      </c>
      <c r="I17" s="230" t="str">
        <f t="shared" si="13"/>
        <v>#REF!</v>
      </c>
      <c r="J17" s="230" t="str">
        <f t="shared" si="13"/>
        <v>#REF!</v>
      </c>
      <c r="K17" s="230" t="str">
        <f t="shared" si="13"/>
        <v>#REF!</v>
      </c>
      <c r="L17" s="230" t="str">
        <f t="shared" si="13"/>
        <v>#REF!</v>
      </c>
      <c r="M17" s="230" t="str">
        <f t="shared" si="13"/>
        <v>#REF!</v>
      </c>
      <c r="N17" s="230" t="str">
        <f t="shared" si="13"/>
        <v>#REF!</v>
      </c>
      <c r="O17" s="230" t="str">
        <f t="shared" si="13"/>
        <v>#REF!</v>
      </c>
      <c r="P17" s="230" t="str">
        <f t="shared" si="13"/>
        <v>#REF!</v>
      </c>
      <c r="Q17" s="230" t="str">
        <f t="shared" si="13"/>
        <v>#REF!</v>
      </c>
      <c r="R17" s="230" t="str">
        <f t="shared" si="13"/>
        <v>#REF!</v>
      </c>
      <c r="S17" s="230" t="str">
        <f t="shared" si="13"/>
        <v>#REF!</v>
      </c>
      <c r="T17" s="230" t="str">
        <f t="shared" si="13"/>
        <v>#REF!</v>
      </c>
      <c r="U17" s="230" t="str">
        <f t="shared" si="13"/>
        <v>#REF!</v>
      </c>
      <c r="V17" s="230"/>
      <c r="W17" s="230"/>
      <c r="X17" s="230"/>
      <c r="Y17" s="230"/>
      <c r="Z17" s="230"/>
      <c r="AA17" s="230"/>
    </row>
    <row r="18">
      <c r="A18" s="233">
        <v>14.0</v>
      </c>
      <c r="B18" s="230" t="str">
        <f>IFERROR(IF(NumTeams&gt;$B$4,C18+1,B17+1),"")</f>
        <v/>
      </c>
      <c r="C18" s="230" t="str">
        <f>IFERROR(IF(NumTeams&gt;$C$4,D18+1,C17+1),"")</f>
        <v/>
      </c>
      <c r="D18" s="230" t="str">
        <f>IFERROR(IF(NumTeams&gt;$D$4,E18+1,D17+1),"")</f>
        <v/>
      </c>
      <c r="E18" s="230" t="str">
        <f>IFERROR(IF(NumTeams&gt;$E$4,F18+1,E17+1),"")</f>
        <v/>
      </c>
      <c r="F18" s="230" t="str">
        <f>IFERROR(IF(NumTeams&gt;$F$4,G18+1,F17+1),"")</f>
        <v/>
      </c>
      <c r="G18" s="230" t="str">
        <f>IFERROR(IF(NumTeams&gt;$G$4,H18+1,G17+1),"")</f>
        <v/>
      </c>
      <c r="H18" s="230" t="str">
        <f>IFERROR(IF(NumTeams&gt;$H$4,I18+1,H17+1),"")</f>
        <v/>
      </c>
      <c r="I18" s="230" t="str">
        <f>IFERROR(IF(NumTeams&gt;$I$4,J18+1,I17+1),"")</f>
        <v/>
      </c>
      <c r="J18" s="230" t="str">
        <f>IFERROR(IF(NumTeams&gt;$J$4,K18+1,J17+1),"")</f>
        <v/>
      </c>
      <c r="K18" s="230" t="str">
        <f>IFERROR(IF(NumTeams&gt;$K$4,L18+1,K17+1),"")</f>
        <v/>
      </c>
      <c r="L18" s="230" t="str">
        <f>IFERROR(IF(NumTeams&gt;$L$4,M18+1,L17+1),"")</f>
        <v/>
      </c>
      <c r="M18" s="230" t="str">
        <f>IFERROR(IF(NumTeams&gt;$M$4,N18+1,M17+1),"")</f>
        <v/>
      </c>
      <c r="N18" s="230" t="str">
        <f>IFERROR(IF(NumTeams&gt;$N$4,O18+1,N17+1),"")</f>
        <v/>
      </c>
      <c r="O18" s="230" t="str">
        <f>IFERROR(IF(NumTeams&gt;$O$4,P18+1,O17+1),"")</f>
        <v/>
      </c>
      <c r="P18" s="230" t="str">
        <f t="shared" ref="P18:T18" si="14">IFERROR(IF(NumTeams&gt;P$4,Q18+1,P17+1),"")</f>
        <v/>
      </c>
      <c r="Q18" s="230" t="str">
        <f t="shared" si="14"/>
        <v/>
      </c>
      <c r="R18" s="230" t="str">
        <f t="shared" si="14"/>
        <v/>
      </c>
      <c r="S18" s="230" t="str">
        <f t="shared" si="14"/>
        <v/>
      </c>
      <c r="T18" s="230" t="str">
        <f t="shared" si="14"/>
        <v/>
      </c>
      <c r="U18" s="230" t="str">
        <f>IF(NumTeams=$U$4,U17+1,"")</f>
        <v>#REF!</v>
      </c>
      <c r="V18" s="230"/>
      <c r="W18" s="230"/>
      <c r="X18" s="230"/>
      <c r="Y18" s="230"/>
      <c r="Z18" s="230"/>
      <c r="AA18" s="230"/>
    </row>
    <row r="19">
      <c r="A19" s="233">
        <v>15.0</v>
      </c>
      <c r="B19" s="230" t="str">
        <f t="shared" ref="B19:U19" si="15">IF(B$4="-","",B$4+NumTeams*$A18)</f>
        <v>#REF!</v>
      </c>
      <c r="C19" s="230" t="str">
        <f t="shared" si="15"/>
        <v>#REF!</v>
      </c>
      <c r="D19" s="230" t="str">
        <f t="shared" si="15"/>
        <v>#REF!</v>
      </c>
      <c r="E19" s="230" t="str">
        <f t="shared" si="15"/>
        <v>#REF!</v>
      </c>
      <c r="F19" s="230" t="str">
        <f t="shared" si="15"/>
        <v>#REF!</v>
      </c>
      <c r="G19" s="230" t="str">
        <f t="shared" si="15"/>
        <v>#REF!</v>
      </c>
      <c r="H19" s="230" t="str">
        <f t="shared" si="15"/>
        <v>#REF!</v>
      </c>
      <c r="I19" s="230" t="str">
        <f t="shared" si="15"/>
        <v>#REF!</v>
      </c>
      <c r="J19" s="230" t="str">
        <f t="shared" si="15"/>
        <v>#REF!</v>
      </c>
      <c r="K19" s="230" t="str">
        <f t="shared" si="15"/>
        <v>#REF!</v>
      </c>
      <c r="L19" s="230" t="str">
        <f t="shared" si="15"/>
        <v>#REF!</v>
      </c>
      <c r="M19" s="230" t="str">
        <f t="shared" si="15"/>
        <v>#REF!</v>
      </c>
      <c r="N19" s="230" t="str">
        <f t="shared" si="15"/>
        <v>#REF!</v>
      </c>
      <c r="O19" s="230" t="str">
        <f t="shared" si="15"/>
        <v>#REF!</v>
      </c>
      <c r="P19" s="230" t="str">
        <f t="shared" si="15"/>
        <v>#REF!</v>
      </c>
      <c r="Q19" s="230" t="str">
        <f t="shared" si="15"/>
        <v>#REF!</v>
      </c>
      <c r="R19" s="230" t="str">
        <f t="shared" si="15"/>
        <v>#REF!</v>
      </c>
      <c r="S19" s="230" t="str">
        <f t="shared" si="15"/>
        <v>#REF!</v>
      </c>
      <c r="T19" s="230" t="str">
        <f t="shared" si="15"/>
        <v>#REF!</v>
      </c>
      <c r="U19" s="230" t="str">
        <f t="shared" si="15"/>
        <v>#REF!</v>
      </c>
      <c r="V19" s="230"/>
      <c r="W19" s="230"/>
      <c r="X19" s="230"/>
      <c r="Y19" s="230"/>
      <c r="Z19" s="230"/>
      <c r="AA19" s="230"/>
    </row>
    <row r="20">
      <c r="A20" s="233">
        <v>16.0</v>
      </c>
      <c r="B20" s="230" t="str">
        <f>IFERROR(IF(NumTeams&gt;$B$4,C20+1,B19+1),"")</f>
        <v/>
      </c>
      <c r="C20" s="230" t="str">
        <f>IFERROR(IF(NumTeams&gt;$C$4,D20+1,C19+1),"")</f>
        <v/>
      </c>
      <c r="D20" s="230" t="str">
        <f>IFERROR(IF(NumTeams&gt;$D$4,E20+1,D19+1),"")</f>
        <v/>
      </c>
      <c r="E20" s="230" t="str">
        <f>IFERROR(IF(NumTeams&gt;$E$4,F20+1,E19+1),"")</f>
        <v/>
      </c>
      <c r="F20" s="230" t="str">
        <f>IFERROR(IF(NumTeams&gt;$F$4,G20+1,F19+1),"")</f>
        <v/>
      </c>
      <c r="G20" s="230" t="str">
        <f>IFERROR(IF(NumTeams&gt;$G$4,H20+1,G19+1),"")</f>
        <v/>
      </c>
      <c r="H20" s="230" t="str">
        <f>IFERROR(IF(NumTeams&gt;$H$4,I20+1,H19+1),"")</f>
        <v/>
      </c>
      <c r="I20" s="230" t="str">
        <f>IFERROR(IF(NumTeams&gt;$I$4,J20+1,I19+1),"")</f>
        <v/>
      </c>
      <c r="J20" s="230" t="str">
        <f>IFERROR(IF(NumTeams&gt;$J$4,K20+1,J19+1),"")</f>
        <v/>
      </c>
      <c r="K20" s="230" t="str">
        <f>IFERROR(IF(NumTeams&gt;$K$4,L20+1,K19+1),"")</f>
        <v/>
      </c>
      <c r="L20" s="230" t="str">
        <f>IFERROR(IF(NumTeams&gt;$L$4,M20+1,L19+1),"")</f>
        <v/>
      </c>
      <c r="M20" s="230" t="str">
        <f>IFERROR(IF(NumTeams&gt;$M$4,N20+1,M19+1),"")</f>
        <v/>
      </c>
      <c r="N20" s="230" t="str">
        <f>IFERROR(IF(NumTeams&gt;$N$4,O20+1,N19+1),"")</f>
        <v/>
      </c>
      <c r="O20" s="230" t="str">
        <f>IFERROR(IF(NumTeams&gt;$O$4,P20+1,O19+1),"")</f>
        <v/>
      </c>
      <c r="P20" s="230" t="str">
        <f t="shared" ref="P20:T20" si="16">IFERROR(IF(NumTeams&gt;P$4,Q20+1,P19+1),"")</f>
        <v/>
      </c>
      <c r="Q20" s="230" t="str">
        <f t="shared" si="16"/>
        <v/>
      </c>
      <c r="R20" s="230" t="str">
        <f t="shared" si="16"/>
        <v/>
      </c>
      <c r="S20" s="230" t="str">
        <f t="shared" si="16"/>
        <v/>
      </c>
      <c r="T20" s="230" t="str">
        <f t="shared" si="16"/>
        <v/>
      </c>
      <c r="U20" s="230" t="str">
        <f>IF(NumTeams=$U$4,U19+1,"")</f>
        <v>#REF!</v>
      </c>
      <c r="V20" s="230"/>
      <c r="W20" s="230"/>
      <c r="X20" s="230"/>
      <c r="Y20" s="230"/>
      <c r="Z20" s="230"/>
      <c r="AA20" s="230"/>
    </row>
    <row r="21" ht="15.75" customHeight="1">
      <c r="A21" s="233">
        <v>17.0</v>
      </c>
      <c r="B21" s="230" t="str">
        <f t="shared" ref="B21:U21" si="17">IF(B$4="-","",B$4+NumTeams*$A20)</f>
        <v>#REF!</v>
      </c>
      <c r="C21" s="230" t="str">
        <f t="shared" si="17"/>
        <v>#REF!</v>
      </c>
      <c r="D21" s="230" t="str">
        <f t="shared" si="17"/>
        <v>#REF!</v>
      </c>
      <c r="E21" s="230" t="str">
        <f t="shared" si="17"/>
        <v>#REF!</v>
      </c>
      <c r="F21" s="230" t="str">
        <f t="shared" si="17"/>
        <v>#REF!</v>
      </c>
      <c r="G21" s="230" t="str">
        <f t="shared" si="17"/>
        <v>#REF!</v>
      </c>
      <c r="H21" s="230" t="str">
        <f t="shared" si="17"/>
        <v>#REF!</v>
      </c>
      <c r="I21" s="230" t="str">
        <f t="shared" si="17"/>
        <v>#REF!</v>
      </c>
      <c r="J21" s="230" t="str">
        <f t="shared" si="17"/>
        <v>#REF!</v>
      </c>
      <c r="K21" s="230" t="str">
        <f t="shared" si="17"/>
        <v>#REF!</v>
      </c>
      <c r="L21" s="230" t="str">
        <f t="shared" si="17"/>
        <v>#REF!</v>
      </c>
      <c r="M21" s="230" t="str">
        <f t="shared" si="17"/>
        <v>#REF!</v>
      </c>
      <c r="N21" s="230" t="str">
        <f t="shared" si="17"/>
        <v>#REF!</v>
      </c>
      <c r="O21" s="230" t="str">
        <f t="shared" si="17"/>
        <v>#REF!</v>
      </c>
      <c r="P21" s="230" t="str">
        <f t="shared" si="17"/>
        <v>#REF!</v>
      </c>
      <c r="Q21" s="230" t="str">
        <f t="shared" si="17"/>
        <v>#REF!</v>
      </c>
      <c r="R21" s="230" t="str">
        <f t="shared" si="17"/>
        <v>#REF!</v>
      </c>
      <c r="S21" s="230" t="str">
        <f t="shared" si="17"/>
        <v>#REF!</v>
      </c>
      <c r="T21" s="230" t="str">
        <f t="shared" si="17"/>
        <v>#REF!</v>
      </c>
      <c r="U21" s="230" t="str">
        <f t="shared" si="17"/>
        <v>#REF!</v>
      </c>
      <c r="V21" s="230"/>
      <c r="W21" s="230"/>
      <c r="X21" s="230"/>
      <c r="Y21" s="230"/>
      <c r="Z21" s="230"/>
      <c r="AA21" s="230"/>
    </row>
    <row r="22" ht="15.75" customHeight="1">
      <c r="A22" s="233">
        <v>18.0</v>
      </c>
      <c r="B22" s="230" t="str">
        <f>IFERROR(IF(NumTeams&gt;$B$4,C22+1,B21+1),"")</f>
        <v/>
      </c>
      <c r="C22" s="230" t="str">
        <f>IFERROR(IF(NumTeams&gt;$C$4,D22+1,C21+1),"")</f>
        <v/>
      </c>
      <c r="D22" s="230" t="str">
        <f>IFERROR(IF(NumTeams&gt;$D$4,E22+1,D21+1),"")</f>
        <v/>
      </c>
      <c r="E22" s="230" t="str">
        <f>IFERROR(IF(NumTeams&gt;$E$4,F22+1,E21+1),"")</f>
        <v/>
      </c>
      <c r="F22" s="230" t="str">
        <f>IFERROR(IF(NumTeams&gt;$F$4,G22+1,F21+1),"")</f>
        <v/>
      </c>
      <c r="G22" s="230" t="str">
        <f>IFERROR(IF(NumTeams&gt;$G$4,H22+1,G21+1),"")</f>
        <v/>
      </c>
      <c r="H22" s="230" t="str">
        <f>IFERROR(IF(NumTeams&gt;$H$4,I22+1,H21+1),"")</f>
        <v/>
      </c>
      <c r="I22" s="230" t="str">
        <f>IFERROR(IF(NumTeams&gt;$I$4,J22+1,I21+1),"")</f>
        <v/>
      </c>
      <c r="J22" s="230" t="str">
        <f>IFERROR(IF(NumTeams&gt;$J$4,K22+1,J21+1),"")</f>
        <v/>
      </c>
      <c r="K22" s="230" t="str">
        <f>IFERROR(IF(NumTeams&gt;$K$4,L22+1,K21+1),"")</f>
        <v/>
      </c>
      <c r="L22" s="230" t="str">
        <f>IFERROR(IF(NumTeams&gt;$L$4,M22+1,L21+1),"")</f>
        <v/>
      </c>
      <c r="M22" s="230" t="str">
        <f>IFERROR(IF(NumTeams&gt;$M$4,N22+1,M21+1),"")</f>
        <v/>
      </c>
      <c r="N22" s="230" t="str">
        <f>IFERROR(IF(NumTeams&gt;$N$4,O22+1,N21+1),"")</f>
        <v/>
      </c>
      <c r="O22" s="230" t="str">
        <f>IFERROR(IF(NumTeams&gt;$O$4,P22+1,O21+1),"")</f>
        <v/>
      </c>
      <c r="P22" s="230" t="str">
        <f t="shared" ref="P22:T22" si="18">IFERROR(IF(NumTeams&gt;P$4,Q22+1,P21+1),"")</f>
        <v/>
      </c>
      <c r="Q22" s="230" t="str">
        <f t="shared" si="18"/>
        <v/>
      </c>
      <c r="R22" s="230" t="str">
        <f t="shared" si="18"/>
        <v/>
      </c>
      <c r="S22" s="230" t="str">
        <f t="shared" si="18"/>
        <v/>
      </c>
      <c r="T22" s="230" t="str">
        <f t="shared" si="18"/>
        <v/>
      </c>
      <c r="U22" s="230" t="str">
        <f>IF(NumTeams=$U$4,U21+1,"")</f>
        <v>#REF!</v>
      </c>
      <c r="V22" s="230"/>
      <c r="W22" s="230"/>
      <c r="X22" s="230"/>
      <c r="Y22" s="230"/>
      <c r="Z22" s="230"/>
      <c r="AA22" s="230"/>
    </row>
    <row r="23" ht="15.75" customHeight="1">
      <c r="A23" s="233">
        <v>19.0</v>
      </c>
      <c r="B23" s="230" t="str">
        <f t="shared" ref="B23:U23" si="19">IF(B$4="-","",B$4+NumTeams*$A22)</f>
        <v>#REF!</v>
      </c>
      <c r="C23" s="230" t="str">
        <f t="shared" si="19"/>
        <v>#REF!</v>
      </c>
      <c r="D23" s="230" t="str">
        <f t="shared" si="19"/>
        <v>#REF!</v>
      </c>
      <c r="E23" s="230" t="str">
        <f t="shared" si="19"/>
        <v>#REF!</v>
      </c>
      <c r="F23" s="230" t="str">
        <f t="shared" si="19"/>
        <v>#REF!</v>
      </c>
      <c r="G23" s="230" t="str">
        <f t="shared" si="19"/>
        <v>#REF!</v>
      </c>
      <c r="H23" s="230" t="str">
        <f t="shared" si="19"/>
        <v>#REF!</v>
      </c>
      <c r="I23" s="230" t="str">
        <f t="shared" si="19"/>
        <v>#REF!</v>
      </c>
      <c r="J23" s="230" t="str">
        <f t="shared" si="19"/>
        <v>#REF!</v>
      </c>
      <c r="K23" s="230" t="str">
        <f t="shared" si="19"/>
        <v>#REF!</v>
      </c>
      <c r="L23" s="230" t="str">
        <f t="shared" si="19"/>
        <v>#REF!</v>
      </c>
      <c r="M23" s="230" t="str">
        <f t="shared" si="19"/>
        <v>#REF!</v>
      </c>
      <c r="N23" s="230" t="str">
        <f t="shared" si="19"/>
        <v>#REF!</v>
      </c>
      <c r="O23" s="230" t="str">
        <f t="shared" si="19"/>
        <v>#REF!</v>
      </c>
      <c r="P23" s="230" t="str">
        <f t="shared" si="19"/>
        <v>#REF!</v>
      </c>
      <c r="Q23" s="230" t="str">
        <f t="shared" si="19"/>
        <v>#REF!</v>
      </c>
      <c r="R23" s="230" t="str">
        <f t="shared" si="19"/>
        <v>#REF!</v>
      </c>
      <c r="S23" s="230" t="str">
        <f t="shared" si="19"/>
        <v>#REF!</v>
      </c>
      <c r="T23" s="230" t="str">
        <f t="shared" si="19"/>
        <v>#REF!</v>
      </c>
      <c r="U23" s="230" t="str">
        <f t="shared" si="19"/>
        <v>#REF!</v>
      </c>
      <c r="V23" s="230"/>
      <c r="W23" s="230"/>
      <c r="X23" s="230"/>
      <c r="Y23" s="230"/>
      <c r="Z23" s="230"/>
      <c r="AA23" s="230"/>
    </row>
    <row r="24" ht="15.75" customHeight="1">
      <c r="A24" s="233">
        <v>20.0</v>
      </c>
      <c r="B24" s="230" t="str">
        <f>IFERROR(IF(NumTeams&gt;$B$4,C24+1,B23+1),"")</f>
        <v/>
      </c>
      <c r="C24" s="230" t="str">
        <f>IFERROR(IF(NumTeams&gt;$C$4,D24+1,C23+1),"")</f>
        <v/>
      </c>
      <c r="D24" s="230" t="str">
        <f>IFERROR(IF(NumTeams&gt;$D$4,E24+1,D23+1),"")</f>
        <v/>
      </c>
      <c r="E24" s="230" t="str">
        <f>IFERROR(IF(NumTeams&gt;$E$4,F24+1,E23+1),"")</f>
        <v/>
      </c>
      <c r="F24" s="230" t="str">
        <f>IFERROR(IF(NumTeams&gt;$F$4,G24+1,F23+1),"")</f>
        <v/>
      </c>
      <c r="G24" s="230" t="str">
        <f>IFERROR(IF(NumTeams&gt;$G$4,H24+1,G23+1),"")</f>
        <v/>
      </c>
      <c r="H24" s="230" t="str">
        <f>IFERROR(IF(NumTeams&gt;$H$4,I24+1,H23+1),"")</f>
        <v/>
      </c>
      <c r="I24" s="230" t="str">
        <f>IFERROR(IF(NumTeams&gt;$I$4,J24+1,I23+1),"")</f>
        <v/>
      </c>
      <c r="J24" s="230" t="str">
        <f>IFERROR(IF(NumTeams&gt;$J$4,K24+1,J23+1),"")</f>
        <v/>
      </c>
      <c r="K24" s="230" t="str">
        <f>IFERROR(IF(NumTeams&gt;$K$4,L24+1,K23+1),"")</f>
        <v/>
      </c>
      <c r="L24" s="230" t="str">
        <f>IFERROR(IF(NumTeams&gt;$L$4,M24+1,L23+1),"")</f>
        <v/>
      </c>
      <c r="M24" s="230" t="str">
        <f>IFERROR(IF(NumTeams&gt;$M$4,N24+1,M23+1),"")</f>
        <v/>
      </c>
      <c r="N24" s="230" t="str">
        <f>IFERROR(IF(NumTeams&gt;$N$4,O24+1,N23+1),"")</f>
        <v/>
      </c>
      <c r="O24" s="230" t="str">
        <f>IFERROR(IF(NumTeams&gt;$O$4,P24+1,O23+1),"")</f>
        <v/>
      </c>
      <c r="P24" s="230" t="str">
        <f t="shared" ref="P24:T24" si="20">IFERROR(IF(NumTeams&gt;P$4,Q24+1,P23+1),"")</f>
        <v/>
      </c>
      <c r="Q24" s="230" t="str">
        <f t="shared" si="20"/>
        <v/>
      </c>
      <c r="R24" s="230" t="str">
        <f t="shared" si="20"/>
        <v/>
      </c>
      <c r="S24" s="230" t="str">
        <f t="shared" si="20"/>
        <v/>
      </c>
      <c r="T24" s="230" t="str">
        <f t="shared" si="20"/>
        <v/>
      </c>
      <c r="U24" s="230" t="str">
        <f>IF(NumTeams=$U$4,U23+1,"")</f>
        <v>#REF!</v>
      </c>
      <c r="V24" s="230"/>
      <c r="W24" s="230"/>
      <c r="X24" s="230"/>
      <c r="Y24" s="230"/>
      <c r="Z24" s="230"/>
      <c r="AA24" s="230"/>
    </row>
    <row r="25" ht="15.75" customHeight="1">
      <c r="A25" s="233">
        <v>21.0</v>
      </c>
      <c r="B25" s="230" t="str">
        <f t="shared" ref="B25:U25" si="21">IF(B$4="-","",B$4+NumTeams*$A24)</f>
        <v>#REF!</v>
      </c>
      <c r="C25" s="230" t="str">
        <f t="shared" si="21"/>
        <v>#REF!</v>
      </c>
      <c r="D25" s="230" t="str">
        <f t="shared" si="21"/>
        <v>#REF!</v>
      </c>
      <c r="E25" s="230" t="str">
        <f t="shared" si="21"/>
        <v>#REF!</v>
      </c>
      <c r="F25" s="230" t="str">
        <f t="shared" si="21"/>
        <v>#REF!</v>
      </c>
      <c r="G25" s="230" t="str">
        <f t="shared" si="21"/>
        <v>#REF!</v>
      </c>
      <c r="H25" s="230" t="str">
        <f t="shared" si="21"/>
        <v>#REF!</v>
      </c>
      <c r="I25" s="230" t="str">
        <f t="shared" si="21"/>
        <v>#REF!</v>
      </c>
      <c r="J25" s="230" t="str">
        <f t="shared" si="21"/>
        <v>#REF!</v>
      </c>
      <c r="K25" s="230" t="str">
        <f t="shared" si="21"/>
        <v>#REF!</v>
      </c>
      <c r="L25" s="230" t="str">
        <f t="shared" si="21"/>
        <v>#REF!</v>
      </c>
      <c r="M25" s="230" t="str">
        <f t="shared" si="21"/>
        <v>#REF!</v>
      </c>
      <c r="N25" s="230" t="str">
        <f t="shared" si="21"/>
        <v>#REF!</v>
      </c>
      <c r="O25" s="230" t="str">
        <f t="shared" si="21"/>
        <v>#REF!</v>
      </c>
      <c r="P25" s="230" t="str">
        <f t="shared" si="21"/>
        <v>#REF!</v>
      </c>
      <c r="Q25" s="230" t="str">
        <f t="shared" si="21"/>
        <v>#REF!</v>
      </c>
      <c r="R25" s="230" t="str">
        <f t="shared" si="21"/>
        <v>#REF!</v>
      </c>
      <c r="S25" s="230" t="str">
        <f t="shared" si="21"/>
        <v>#REF!</v>
      </c>
      <c r="T25" s="230" t="str">
        <f t="shared" si="21"/>
        <v>#REF!</v>
      </c>
      <c r="U25" s="230" t="str">
        <f t="shared" si="21"/>
        <v>#REF!</v>
      </c>
      <c r="V25" s="230"/>
      <c r="W25" s="230"/>
      <c r="X25" s="230"/>
      <c r="Y25" s="230"/>
      <c r="Z25" s="230"/>
      <c r="AA25" s="230"/>
    </row>
    <row r="26" ht="15.75" customHeight="1">
      <c r="A26" s="233">
        <v>22.0</v>
      </c>
      <c r="B26" s="230" t="str">
        <f>IFERROR(IF(NumTeams&gt;$B$4,C26+1,B25+1),"")</f>
        <v/>
      </c>
      <c r="C26" s="230" t="str">
        <f>IFERROR(IF(NumTeams&gt;$C$4,D26+1,C25+1),"")</f>
        <v/>
      </c>
      <c r="D26" s="230" t="str">
        <f>IFERROR(IF(NumTeams&gt;$D$4,E26+1,D25+1),"")</f>
        <v/>
      </c>
      <c r="E26" s="230" t="str">
        <f>IFERROR(IF(NumTeams&gt;$E$4,F26+1,E25+1),"")</f>
        <v/>
      </c>
      <c r="F26" s="230" t="str">
        <f>IFERROR(IF(NumTeams&gt;$F$4,G26+1,F25+1),"")</f>
        <v/>
      </c>
      <c r="G26" s="230" t="str">
        <f>IFERROR(IF(NumTeams&gt;$G$4,H26+1,G25+1),"")</f>
        <v/>
      </c>
      <c r="H26" s="230" t="str">
        <f>IFERROR(IF(NumTeams&gt;$H$4,I26+1,H25+1),"")</f>
        <v/>
      </c>
      <c r="I26" s="230" t="str">
        <f>IFERROR(IF(NumTeams&gt;$I$4,J26+1,I25+1),"")</f>
        <v/>
      </c>
      <c r="J26" s="230" t="str">
        <f>IFERROR(IF(NumTeams&gt;$J$4,K26+1,J25+1),"")</f>
        <v/>
      </c>
      <c r="K26" s="230" t="str">
        <f>IFERROR(IF(NumTeams&gt;$K$4,L26+1,K25+1),"")</f>
        <v/>
      </c>
      <c r="L26" s="230" t="str">
        <f>IFERROR(IF(NumTeams&gt;$L$4,M26+1,L25+1),"")</f>
        <v/>
      </c>
      <c r="M26" s="230" t="str">
        <f>IFERROR(IF(NumTeams&gt;$M$4,N26+1,M25+1),"")</f>
        <v/>
      </c>
      <c r="N26" s="230" t="str">
        <f>IFERROR(IF(NumTeams&gt;$N$4,O26+1,N25+1),"")</f>
        <v/>
      </c>
      <c r="O26" s="230" t="str">
        <f>IFERROR(IF(NumTeams&gt;$O$4,P26+1,O25+1),"")</f>
        <v/>
      </c>
      <c r="P26" s="230" t="str">
        <f t="shared" ref="P26:T26" si="22">IFERROR(IF(NumTeams&gt;P$4,Q26+1,P25+1),"")</f>
        <v/>
      </c>
      <c r="Q26" s="230" t="str">
        <f t="shared" si="22"/>
        <v/>
      </c>
      <c r="R26" s="230" t="str">
        <f t="shared" si="22"/>
        <v/>
      </c>
      <c r="S26" s="230" t="str">
        <f t="shared" si="22"/>
        <v/>
      </c>
      <c r="T26" s="230" t="str">
        <f t="shared" si="22"/>
        <v/>
      </c>
      <c r="U26" s="230" t="str">
        <f>IF(NumTeams=$U$4,U25+1,"")</f>
        <v>#REF!</v>
      </c>
      <c r="V26" s="230"/>
      <c r="W26" s="230"/>
      <c r="X26" s="230"/>
      <c r="Y26" s="230"/>
      <c r="Z26" s="230"/>
      <c r="AA26" s="230"/>
    </row>
    <row r="27" ht="15.75" customHeight="1">
      <c r="A27" s="233">
        <v>23.0</v>
      </c>
      <c r="B27" s="230" t="str">
        <f t="shared" ref="B27:U27" si="23">IF(B$4="-","",B$4+NumTeams*$A26)</f>
        <v>#REF!</v>
      </c>
      <c r="C27" s="230" t="str">
        <f t="shared" si="23"/>
        <v>#REF!</v>
      </c>
      <c r="D27" s="230" t="str">
        <f t="shared" si="23"/>
        <v>#REF!</v>
      </c>
      <c r="E27" s="230" t="str">
        <f t="shared" si="23"/>
        <v>#REF!</v>
      </c>
      <c r="F27" s="230" t="str">
        <f t="shared" si="23"/>
        <v>#REF!</v>
      </c>
      <c r="G27" s="230" t="str">
        <f t="shared" si="23"/>
        <v>#REF!</v>
      </c>
      <c r="H27" s="230" t="str">
        <f t="shared" si="23"/>
        <v>#REF!</v>
      </c>
      <c r="I27" s="230" t="str">
        <f t="shared" si="23"/>
        <v>#REF!</v>
      </c>
      <c r="J27" s="230" t="str">
        <f t="shared" si="23"/>
        <v>#REF!</v>
      </c>
      <c r="K27" s="230" t="str">
        <f t="shared" si="23"/>
        <v>#REF!</v>
      </c>
      <c r="L27" s="230" t="str">
        <f t="shared" si="23"/>
        <v>#REF!</v>
      </c>
      <c r="M27" s="230" t="str">
        <f t="shared" si="23"/>
        <v>#REF!</v>
      </c>
      <c r="N27" s="230" t="str">
        <f t="shared" si="23"/>
        <v>#REF!</v>
      </c>
      <c r="O27" s="230" t="str">
        <f t="shared" si="23"/>
        <v>#REF!</v>
      </c>
      <c r="P27" s="230" t="str">
        <f t="shared" si="23"/>
        <v>#REF!</v>
      </c>
      <c r="Q27" s="230" t="str">
        <f t="shared" si="23"/>
        <v>#REF!</v>
      </c>
      <c r="R27" s="230" t="str">
        <f t="shared" si="23"/>
        <v>#REF!</v>
      </c>
      <c r="S27" s="230" t="str">
        <f t="shared" si="23"/>
        <v>#REF!</v>
      </c>
      <c r="T27" s="230" t="str">
        <f t="shared" si="23"/>
        <v>#REF!</v>
      </c>
      <c r="U27" s="230" t="str">
        <f t="shared" si="23"/>
        <v>#REF!</v>
      </c>
      <c r="V27" s="230"/>
      <c r="W27" s="230"/>
      <c r="X27" s="230"/>
      <c r="Y27" s="230"/>
      <c r="Z27" s="230"/>
      <c r="AA27" s="230"/>
    </row>
    <row r="28" ht="15.75" customHeight="1">
      <c r="A28" s="233">
        <v>24.0</v>
      </c>
      <c r="B28" s="230" t="str">
        <f>IFERROR(IF(NumTeams&gt;$B$4,C28+1,B27+1),"")</f>
        <v/>
      </c>
      <c r="C28" s="230" t="str">
        <f>IFERROR(IF(NumTeams&gt;$C$4,D28+1,C27+1),"")</f>
        <v/>
      </c>
      <c r="D28" s="230" t="str">
        <f>IFERROR(IF(NumTeams&gt;$D$4,E28+1,D27+1),"")</f>
        <v/>
      </c>
      <c r="E28" s="230" t="str">
        <f>IFERROR(IF(NumTeams&gt;$E$4,F28+1,E27+1),"")</f>
        <v/>
      </c>
      <c r="F28" s="230" t="str">
        <f>IFERROR(IF(NumTeams&gt;$F$4,G28+1,F27+1),"")</f>
        <v/>
      </c>
      <c r="G28" s="230" t="str">
        <f>IFERROR(IF(NumTeams&gt;$G$4,H28+1,G27+1),"")</f>
        <v/>
      </c>
      <c r="H28" s="230" t="str">
        <f>IFERROR(IF(NumTeams&gt;$H$4,I28+1,H27+1),"")</f>
        <v/>
      </c>
      <c r="I28" s="230" t="str">
        <f>IFERROR(IF(NumTeams&gt;$I$4,J28+1,I27+1),"")</f>
        <v/>
      </c>
      <c r="J28" s="230" t="str">
        <f>IFERROR(IF(NumTeams&gt;$J$4,K28+1,J27+1),"")</f>
        <v/>
      </c>
      <c r="K28" s="230" t="str">
        <f>IFERROR(IF(NumTeams&gt;$K$4,L28+1,K27+1),"")</f>
        <v/>
      </c>
      <c r="L28" s="230" t="str">
        <f>IFERROR(IF(NumTeams&gt;$L$4,M28+1,L27+1),"")</f>
        <v/>
      </c>
      <c r="M28" s="230" t="str">
        <f>IFERROR(IF(NumTeams&gt;$M$4,N28+1,M27+1),"")</f>
        <v/>
      </c>
      <c r="N28" s="230" t="str">
        <f>IFERROR(IF(NumTeams&gt;$N$4,O28+1,N27+1),"")</f>
        <v/>
      </c>
      <c r="O28" s="230" t="str">
        <f>IFERROR(IF(NumTeams&gt;$O$4,P28+1,O27+1),"")</f>
        <v/>
      </c>
      <c r="P28" s="230" t="str">
        <f t="shared" ref="P28:T28" si="24">IFERROR(IF(NumTeams&gt;P$4,Q28+1,P27+1),"")</f>
        <v/>
      </c>
      <c r="Q28" s="230" t="str">
        <f t="shared" si="24"/>
        <v/>
      </c>
      <c r="R28" s="230" t="str">
        <f t="shared" si="24"/>
        <v/>
      </c>
      <c r="S28" s="230" t="str">
        <f t="shared" si="24"/>
        <v/>
      </c>
      <c r="T28" s="230" t="str">
        <f t="shared" si="24"/>
        <v/>
      </c>
      <c r="U28" s="230" t="str">
        <f>IF(NumTeams=$U$4,U27+1,"")</f>
        <v>#REF!</v>
      </c>
      <c r="V28" s="230"/>
      <c r="W28" s="230"/>
      <c r="X28" s="230"/>
      <c r="Y28" s="230"/>
      <c r="Z28" s="230"/>
      <c r="AA28" s="230"/>
    </row>
    <row r="29" ht="15.75" customHeight="1">
      <c r="A29" s="233">
        <v>25.0</v>
      </c>
      <c r="B29" s="230" t="str">
        <f t="shared" ref="B29:U29" si="25">IF(B$4="-","",B$4+NumTeams*$A28)</f>
        <v>#REF!</v>
      </c>
      <c r="C29" s="230" t="str">
        <f t="shared" si="25"/>
        <v>#REF!</v>
      </c>
      <c r="D29" s="230" t="str">
        <f t="shared" si="25"/>
        <v>#REF!</v>
      </c>
      <c r="E29" s="230" t="str">
        <f t="shared" si="25"/>
        <v>#REF!</v>
      </c>
      <c r="F29" s="230" t="str">
        <f t="shared" si="25"/>
        <v>#REF!</v>
      </c>
      <c r="G29" s="230" t="str">
        <f t="shared" si="25"/>
        <v>#REF!</v>
      </c>
      <c r="H29" s="230" t="str">
        <f t="shared" si="25"/>
        <v>#REF!</v>
      </c>
      <c r="I29" s="230" t="str">
        <f t="shared" si="25"/>
        <v>#REF!</v>
      </c>
      <c r="J29" s="230" t="str">
        <f t="shared" si="25"/>
        <v>#REF!</v>
      </c>
      <c r="K29" s="230" t="str">
        <f t="shared" si="25"/>
        <v>#REF!</v>
      </c>
      <c r="L29" s="230" t="str">
        <f t="shared" si="25"/>
        <v>#REF!</v>
      </c>
      <c r="M29" s="230" t="str">
        <f t="shared" si="25"/>
        <v>#REF!</v>
      </c>
      <c r="N29" s="230" t="str">
        <f t="shared" si="25"/>
        <v>#REF!</v>
      </c>
      <c r="O29" s="230" t="str">
        <f t="shared" si="25"/>
        <v>#REF!</v>
      </c>
      <c r="P29" s="230" t="str">
        <f t="shared" si="25"/>
        <v>#REF!</v>
      </c>
      <c r="Q29" s="230" t="str">
        <f t="shared" si="25"/>
        <v>#REF!</v>
      </c>
      <c r="R29" s="230" t="str">
        <f t="shared" si="25"/>
        <v>#REF!</v>
      </c>
      <c r="S29" s="230" t="str">
        <f t="shared" si="25"/>
        <v>#REF!</v>
      </c>
      <c r="T29" s="230" t="str">
        <f t="shared" si="25"/>
        <v>#REF!</v>
      </c>
      <c r="U29" s="230" t="str">
        <f t="shared" si="25"/>
        <v>#REF!</v>
      </c>
      <c r="V29" s="230"/>
      <c r="W29" s="230"/>
      <c r="X29" s="230"/>
      <c r="Y29" s="230"/>
      <c r="Z29" s="230"/>
      <c r="AA29" s="230"/>
    </row>
    <row r="30" ht="15.75" customHeight="1">
      <c r="A30" s="233">
        <v>26.0</v>
      </c>
      <c r="B30" s="230" t="str">
        <f>IFERROR(IF(NumTeams&gt;$B$4,C30+1,B29+1),"")</f>
        <v/>
      </c>
      <c r="C30" s="230" t="str">
        <f>IFERROR(IF(NumTeams&gt;$C$4,D30+1,C29+1),"")</f>
        <v/>
      </c>
      <c r="D30" s="230" t="str">
        <f>IFERROR(IF(NumTeams&gt;$D$4,E30+1,D29+1),"")</f>
        <v/>
      </c>
      <c r="E30" s="230" t="str">
        <f>IFERROR(IF(NumTeams&gt;$E$4,F30+1,E29+1),"")</f>
        <v/>
      </c>
      <c r="F30" s="230" t="str">
        <f>IFERROR(IF(NumTeams&gt;$F$4,G30+1,F29+1),"")</f>
        <v/>
      </c>
      <c r="G30" s="230" t="str">
        <f>IFERROR(IF(NumTeams&gt;$G$4,H30+1,G29+1),"")</f>
        <v/>
      </c>
      <c r="H30" s="230" t="str">
        <f>IFERROR(IF(NumTeams&gt;$H$4,I30+1,H29+1),"")</f>
        <v/>
      </c>
      <c r="I30" s="230" t="str">
        <f>IFERROR(IF(NumTeams&gt;$I$4,J30+1,I29+1),"")</f>
        <v/>
      </c>
      <c r="J30" s="230" t="str">
        <f>IFERROR(IF(NumTeams&gt;$J$4,K30+1,J29+1),"")</f>
        <v/>
      </c>
      <c r="K30" s="230" t="str">
        <f>IFERROR(IF(NumTeams&gt;$K$4,L30+1,K29+1),"")</f>
        <v/>
      </c>
      <c r="L30" s="230" t="str">
        <f>IFERROR(IF(NumTeams&gt;$L$4,M30+1,L29+1),"")</f>
        <v/>
      </c>
      <c r="M30" s="230" t="str">
        <f>IFERROR(IF(NumTeams&gt;$M$4,N30+1,M29+1),"")</f>
        <v/>
      </c>
      <c r="N30" s="230" t="str">
        <f>IFERROR(IF(NumTeams&gt;$N$4,O30+1,N29+1),"")</f>
        <v/>
      </c>
      <c r="O30" s="230" t="str">
        <f>IFERROR(IF(NumTeams&gt;$O$4,P30+1,O29+1),"")</f>
        <v/>
      </c>
      <c r="P30" s="230" t="str">
        <f t="shared" ref="P30:T30" si="26">IFERROR(IF(NumTeams&gt;P$4,Q30+1,P29+1),"")</f>
        <v/>
      </c>
      <c r="Q30" s="230" t="str">
        <f t="shared" si="26"/>
        <v/>
      </c>
      <c r="R30" s="230" t="str">
        <f t="shared" si="26"/>
        <v/>
      </c>
      <c r="S30" s="230" t="str">
        <f t="shared" si="26"/>
        <v/>
      </c>
      <c r="T30" s="230" t="str">
        <f t="shared" si="26"/>
        <v/>
      </c>
      <c r="U30" s="230" t="str">
        <f>IF(NumTeams=$U$4,U29+1,"")</f>
        <v>#REF!</v>
      </c>
      <c r="V30" s="230"/>
      <c r="W30" s="230"/>
      <c r="X30" s="230"/>
      <c r="Y30" s="230"/>
      <c r="Z30" s="230"/>
      <c r="AA30" s="230"/>
    </row>
    <row r="31" ht="15.75" customHeight="1">
      <c r="A31" s="233">
        <v>27.0</v>
      </c>
      <c r="B31" s="230" t="str">
        <f t="shared" ref="B31:U31" si="27">IF(B$4="-","",B$4+NumTeams*$A30)</f>
        <v>#REF!</v>
      </c>
      <c r="C31" s="230" t="str">
        <f t="shared" si="27"/>
        <v>#REF!</v>
      </c>
      <c r="D31" s="230" t="str">
        <f t="shared" si="27"/>
        <v>#REF!</v>
      </c>
      <c r="E31" s="230" t="str">
        <f t="shared" si="27"/>
        <v>#REF!</v>
      </c>
      <c r="F31" s="230" t="str">
        <f t="shared" si="27"/>
        <v>#REF!</v>
      </c>
      <c r="G31" s="230" t="str">
        <f t="shared" si="27"/>
        <v>#REF!</v>
      </c>
      <c r="H31" s="230" t="str">
        <f t="shared" si="27"/>
        <v>#REF!</v>
      </c>
      <c r="I31" s="230" t="str">
        <f t="shared" si="27"/>
        <v>#REF!</v>
      </c>
      <c r="J31" s="230" t="str">
        <f t="shared" si="27"/>
        <v>#REF!</v>
      </c>
      <c r="K31" s="230" t="str">
        <f t="shared" si="27"/>
        <v>#REF!</v>
      </c>
      <c r="L31" s="230" t="str">
        <f t="shared" si="27"/>
        <v>#REF!</v>
      </c>
      <c r="M31" s="230" t="str">
        <f t="shared" si="27"/>
        <v>#REF!</v>
      </c>
      <c r="N31" s="230" t="str">
        <f t="shared" si="27"/>
        <v>#REF!</v>
      </c>
      <c r="O31" s="230" t="str">
        <f t="shared" si="27"/>
        <v>#REF!</v>
      </c>
      <c r="P31" s="230" t="str">
        <f t="shared" si="27"/>
        <v>#REF!</v>
      </c>
      <c r="Q31" s="230" t="str">
        <f t="shared" si="27"/>
        <v>#REF!</v>
      </c>
      <c r="R31" s="230" t="str">
        <f t="shared" si="27"/>
        <v>#REF!</v>
      </c>
      <c r="S31" s="230" t="str">
        <f t="shared" si="27"/>
        <v>#REF!</v>
      </c>
      <c r="T31" s="230" t="str">
        <f t="shared" si="27"/>
        <v>#REF!</v>
      </c>
      <c r="U31" s="230" t="str">
        <f t="shared" si="27"/>
        <v>#REF!</v>
      </c>
      <c r="V31" s="230"/>
      <c r="W31" s="230"/>
      <c r="X31" s="230"/>
      <c r="Y31" s="230"/>
      <c r="Z31" s="230"/>
      <c r="AA31" s="230"/>
    </row>
    <row r="32" ht="15.75" customHeight="1">
      <c r="A32" s="233">
        <v>28.0</v>
      </c>
      <c r="B32" s="230" t="str">
        <f>IFERROR(IF(NumTeams&gt;$B$4,C32+1,B31+1),"")</f>
        <v/>
      </c>
      <c r="C32" s="230" t="str">
        <f>IFERROR(IF(NumTeams&gt;$C$4,D32+1,C31+1),"")</f>
        <v/>
      </c>
      <c r="D32" s="230" t="str">
        <f>IFERROR(IF(NumTeams&gt;$D$4,E32+1,D31+1),"")</f>
        <v/>
      </c>
      <c r="E32" s="230" t="str">
        <f>IFERROR(IF(NumTeams&gt;$E$4,F32+1,E31+1),"")</f>
        <v/>
      </c>
      <c r="F32" s="230" t="str">
        <f>IFERROR(IF(NumTeams&gt;$F$4,G32+1,F31+1),"")</f>
        <v/>
      </c>
      <c r="G32" s="230" t="str">
        <f>IFERROR(IF(NumTeams&gt;$G$4,H32+1,G31+1),"")</f>
        <v/>
      </c>
      <c r="H32" s="230" t="str">
        <f>IFERROR(IF(NumTeams&gt;$H$4,I32+1,H31+1),"")</f>
        <v/>
      </c>
      <c r="I32" s="230" t="str">
        <f>IFERROR(IF(NumTeams&gt;$I$4,J32+1,I31+1),"")</f>
        <v/>
      </c>
      <c r="J32" s="230" t="str">
        <f>IFERROR(IF(NumTeams&gt;$J$4,K32+1,J31+1),"")</f>
        <v/>
      </c>
      <c r="K32" s="230" t="str">
        <f>IFERROR(IF(NumTeams&gt;$K$4,L32+1,K31+1),"")</f>
        <v/>
      </c>
      <c r="L32" s="230" t="str">
        <f>IFERROR(IF(NumTeams&gt;$L$4,M32+1,L31+1),"")</f>
        <v/>
      </c>
      <c r="M32" s="230" t="str">
        <f>IFERROR(IF(NumTeams&gt;$M$4,N32+1,M31+1),"")</f>
        <v/>
      </c>
      <c r="N32" s="230" t="str">
        <f>IFERROR(IF(NumTeams&gt;$N$4,O32+1,N31+1),"")</f>
        <v/>
      </c>
      <c r="O32" s="230" t="str">
        <f>IFERROR(IF(NumTeams&gt;$O$4,P32+1,O31+1),"")</f>
        <v/>
      </c>
      <c r="P32" s="230" t="str">
        <f t="shared" ref="P32:T32" si="28">IFERROR(IF(NumTeams&gt;P$4,Q32+1,P31+1),"")</f>
        <v/>
      </c>
      <c r="Q32" s="230" t="str">
        <f t="shared" si="28"/>
        <v/>
      </c>
      <c r="R32" s="230" t="str">
        <f t="shared" si="28"/>
        <v/>
      </c>
      <c r="S32" s="230" t="str">
        <f t="shared" si="28"/>
        <v/>
      </c>
      <c r="T32" s="230" t="str">
        <f t="shared" si="28"/>
        <v/>
      </c>
      <c r="U32" s="230" t="str">
        <f>IF(NumTeams=$U$4,U31+1,"")</f>
        <v>#REF!</v>
      </c>
      <c r="V32" s="230"/>
      <c r="W32" s="230"/>
      <c r="X32" s="230"/>
      <c r="Y32" s="230"/>
      <c r="Z32" s="230"/>
      <c r="AA32" s="230"/>
    </row>
    <row r="33" ht="15.75" customHeight="1">
      <c r="A33" s="233">
        <v>29.0</v>
      </c>
      <c r="B33" s="230" t="str">
        <f t="shared" ref="B33:U33" si="29">IF(B$4="-","",B$4+NumTeams*$A32)</f>
        <v>#REF!</v>
      </c>
      <c r="C33" s="230" t="str">
        <f t="shared" si="29"/>
        <v>#REF!</v>
      </c>
      <c r="D33" s="230" t="str">
        <f t="shared" si="29"/>
        <v>#REF!</v>
      </c>
      <c r="E33" s="230" t="str">
        <f t="shared" si="29"/>
        <v>#REF!</v>
      </c>
      <c r="F33" s="230" t="str">
        <f t="shared" si="29"/>
        <v>#REF!</v>
      </c>
      <c r="G33" s="230" t="str">
        <f t="shared" si="29"/>
        <v>#REF!</v>
      </c>
      <c r="H33" s="230" t="str">
        <f t="shared" si="29"/>
        <v>#REF!</v>
      </c>
      <c r="I33" s="230" t="str">
        <f t="shared" si="29"/>
        <v>#REF!</v>
      </c>
      <c r="J33" s="230" t="str">
        <f t="shared" si="29"/>
        <v>#REF!</v>
      </c>
      <c r="K33" s="230" t="str">
        <f t="shared" si="29"/>
        <v>#REF!</v>
      </c>
      <c r="L33" s="230" t="str">
        <f t="shared" si="29"/>
        <v>#REF!</v>
      </c>
      <c r="M33" s="230" t="str">
        <f t="shared" si="29"/>
        <v>#REF!</v>
      </c>
      <c r="N33" s="230" t="str">
        <f t="shared" si="29"/>
        <v>#REF!</v>
      </c>
      <c r="O33" s="230" t="str">
        <f t="shared" si="29"/>
        <v>#REF!</v>
      </c>
      <c r="P33" s="230" t="str">
        <f t="shared" si="29"/>
        <v>#REF!</v>
      </c>
      <c r="Q33" s="230" t="str">
        <f t="shared" si="29"/>
        <v>#REF!</v>
      </c>
      <c r="R33" s="230" t="str">
        <f t="shared" si="29"/>
        <v>#REF!</v>
      </c>
      <c r="S33" s="230" t="str">
        <f t="shared" si="29"/>
        <v>#REF!</v>
      </c>
      <c r="T33" s="230" t="str">
        <f t="shared" si="29"/>
        <v>#REF!</v>
      </c>
      <c r="U33" s="230" t="str">
        <f t="shared" si="29"/>
        <v>#REF!</v>
      </c>
      <c r="V33" s="230"/>
      <c r="W33" s="230"/>
      <c r="X33" s="230"/>
      <c r="Y33" s="230"/>
      <c r="Z33" s="230"/>
      <c r="AA33" s="230"/>
    </row>
    <row r="34" ht="15.75" customHeight="1">
      <c r="A34" s="233">
        <v>30.0</v>
      </c>
      <c r="B34" s="230" t="str">
        <f>IFERROR(IF(NumTeams&gt;$B$4,C34+1,B33+1),"")</f>
        <v/>
      </c>
      <c r="C34" s="230" t="str">
        <f>IFERROR(IF(NumTeams&gt;$C$4,D34+1,C33+1),"")</f>
        <v/>
      </c>
      <c r="D34" s="230" t="str">
        <f>IFERROR(IF(NumTeams&gt;$D$4,E34+1,D33+1),"")</f>
        <v/>
      </c>
      <c r="E34" s="230" t="str">
        <f>IFERROR(IF(NumTeams&gt;$E$4,F34+1,E33+1),"")</f>
        <v/>
      </c>
      <c r="F34" s="230" t="str">
        <f>IFERROR(IF(NumTeams&gt;$F$4,G34+1,F33+1),"")</f>
        <v/>
      </c>
      <c r="G34" s="230" t="str">
        <f>IFERROR(IF(NumTeams&gt;$G$4,H34+1,G33+1),"")</f>
        <v/>
      </c>
      <c r="H34" s="230" t="str">
        <f>IFERROR(IF(NumTeams&gt;$H$4,I34+1,H33+1),"")</f>
        <v/>
      </c>
      <c r="I34" s="230" t="str">
        <f>IFERROR(IF(NumTeams&gt;$I$4,J34+1,I33+1),"")</f>
        <v/>
      </c>
      <c r="J34" s="230" t="str">
        <f>IFERROR(IF(NumTeams&gt;$J$4,K34+1,J33+1),"")</f>
        <v/>
      </c>
      <c r="K34" s="230" t="str">
        <f>IFERROR(IF(NumTeams&gt;$K$4,L34+1,K33+1),"")</f>
        <v/>
      </c>
      <c r="L34" s="230" t="str">
        <f>IFERROR(IF(NumTeams&gt;$L$4,M34+1,L33+1),"")</f>
        <v/>
      </c>
      <c r="M34" s="230" t="str">
        <f>IFERROR(IF(NumTeams&gt;$M$4,N34+1,M33+1),"")</f>
        <v/>
      </c>
      <c r="N34" s="230" t="str">
        <f>IFERROR(IF(NumTeams&gt;$N$4,O34+1,N33+1),"")</f>
        <v/>
      </c>
      <c r="O34" s="230" t="str">
        <f>IFERROR(IF(NumTeams&gt;$O$4,P34+1,O33+1),"")</f>
        <v/>
      </c>
      <c r="P34" s="230" t="str">
        <f t="shared" ref="P34:T34" si="30">IFERROR(IF(NumTeams&gt;P$4,Q34+1,P33+1),"")</f>
        <v/>
      </c>
      <c r="Q34" s="230" t="str">
        <f t="shared" si="30"/>
        <v/>
      </c>
      <c r="R34" s="230" t="str">
        <f t="shared" si="30"/>
        <v/>
      </c>
      <c r="S34" s="230" t="str">
        <f t="shared" si="30"/>
        <v/>
      </c>
      <c r="T34" s="230" t="str">
        <f t="shared" si="30"/>
        <v/>
      </c>
      <c r="U34" s="230" t="str">
        <f>IF(NumTeams=$U$4,U33+1,"")</f>
        <v>#REF!</v>
      </c>
      <c r="V34" s="230"/>
      <c r="W34" s="230"/>
      <c r="X34" s="230"/>
      <c r="Y34" s="230"/>
      <c r="Z34" s="230"/>
      <c r="AA34" s="230"/>
    </row>
    <row r="35" ht="15.75" customHeight="1">
      <c r="A35" s="233">
        <v>31.0</v>
      </c>
      <c r="B35" s="230" t="str">
        <f t="shared" ref="B35:U35" si="31">IF(B$4="-","",B$4+NumTeams*$A34)</f>
        <v>#REF!</v>
      </c>
      <c r="C35" s="230" t="str">
        <f t="shared" si="31"/>
        <v>#REF!</v>
      </c>
      <c r="D35" s="230" t="str">
        <f t="shared" si="31"/>
        <v>#REF!</v>
      </c>
      <c r="E35" s="230" t="str">
        <f t="shared" si="31"/>
        <v>#REF!</v>
      </c>
      <c r="F35" s="230" t="str">
        <f t="shared" si="31"/>
        <v>#REF!</v>
      </c>
      <c r="G35" s="230" t="str">
        <f t="shared" si="31"/>
        <v>#REF!</v>
      </c>
      <c r="H35" s="230" t="str">
        <f t="shared" si="31"/>
        <v>#REF!</v>
      </c>
      <c r="I35" s="230" t="str">
        <f t="shared" si="31"/>
        <v>#REF!</v>
      </c>
      <c r="J35" s="230" t="str">
        <f t="shared" si="31"/>
        <v>#REF!</v>
      </c>
      <c r="K35" s="230" t="str">
        <f t="shared" si="31"/>
        <v>#REF!</v>
      </c>
      <c r="L35" s="230" t="str">
        <f t="shared" si="31"/>
        <v>#REF!</v>
      </c>
      <c r="M35" s="230" t="str">
        <f t="shared" si="31"/>
        <v>#REF!</v>
      </c>
      <c r="N35" s="230" t="str">
        <f t="shared" si="31"/>
        <v>#REF!</v>
      </c>
      <c r="O35" s="230" t="str">
        <f t="shared" si="31"/>
        <v>#REF!</v>
      </c>
      <c r="P35" s="230" t="str">
        <f t="shared" si="31"/>
        <v>#REF!</v>
      </c>
      <c r="Q35" s="230" t="str">
        <f t="shared" si="31"/>
        <v>#REF!</v>
      </c>
      <c r="R35" s="230" t="str">
        <f t="shared" si="31"/>
        <v>#REF!</v>
      </c>
      <c r="S35" s="230" t="str">
        <f t="shared" si="31"/>
        <v>#REF!</v>
      </c>
      <c r="T35" s="230" t="str">
        <f t="shared" si="31"/>
        <v>#REF!</v>
      </c>
      <c r="U35" s="230" t="str">
        <f t="shared" si="31"/>
        <v>#REF!</v>
      </c>
      <c r="V35" s="230"/>
      <c r="W35" s="230"/>
      <c r="X35" s="230"/>
      <c r="Y35" s="230"/>
      <c r="Z35" s="230"/>
      <c r="AA35" s="230"/>
    </row>
    <row r="36" ht="15.75" customHeight="1">
      <c r="A36" s="233">
        <v>32.0</v>
      </c>
      <c r="B36" s="230" t="str">
        <f>IFERROR(IF(NumTeams&gt;$B$4,C36+1,B35+1),"")</f>
        <v/>
      </c>
      <c r="C36" s="230" t="str">
        <f>IFERROR(IF(NumTeams&gt;$C$4,D36+1,C35+1),"")</f>
        <v/>
      </c>
      <c r="D36" s="230" t="str">
        <f>IFERROR(IF(NumTeams&gt;$D$4,E36+1,D35+1),"")</f>
        <v/>
      </c>
      <c r="E36" s="230" t="str">
        <f>IFERROR(IF(NumTeams&gt;$E$4,F36+1,E35+1),"")</f>
        <v/>
      </c>
      <c r="F36" s="230" t="str">
        <f>IFERROR(IF(NumTeams&gt;$F$4,G36+1,F35+1),"")</f>
        <v/>
      </c>
      <c r="G36" s="230" t="str">
        <f>IFERROR(IF(NumTeams&gt;$G$4,H36+1,G35+1),"")</f>
        <v/>
      </c>
      <c r="H36" s="230" t="str">
        <f>IFERROR(IF(NumTeams&gt;$H$4,I36+1,H35+1),"")</f>
        <v/>
      </c>
      <c r="I36" s="230" t="str">
        <f>IFERROR(IF(NumTeams&gt;$I$4,J36+1,I35+1),"")</f>
        <v/>
      </c>
      <c r="J36" s="230" t="str">
        <f>IFERROR(IF(NumTeams&gt;$J$4,K36+1,J35+1),"")</f>
        <v/>
      </c>
      <c r="K36" s="230" t="str">
        <f>IFERROR(IF(NumTeams&gt;$K$4,L36+1,K35+1),"")</f>
        <v/>
      </c>
      <c r="L36" s="230" t="str">
        <f>IFERROR(IF(NumTeams&gt;$L$4,M36+1,L35+1),"")</f>
        <v/>
      </c>
      <c r="M36" s="230" t="str">
        <f>IFERROR(IF(NumTeams&gt;$M$4,N36+1,M35+1),"")</f>
        <v/>
      </c>
      <c r="N36" s="230" t="str">
        <f>IFERROR(IF(NumTeams&gt;$N$4,O36+1,N35+1),"")</f>
        <v/>
      </c>
      <c r="O36" s="230" t="str">
        <f>IFERROR(IF(NumTeams&gt;$O$4,P36+1,O35+1),"")</f>
        <v/>
      </c>
      <c r="P36" s="230" t="str">
        <f t="shared" ref="P36:T36" si="32">IFERROR(IF(NumTeams&gt;P$4,Q36+1,P35+1),"")</f>
        <v/>
      </c>
      <c r="Q36" s="230" t="str">
        <f t="shared" si="32"/>
        <v/>
      </c>
      <c r="R36" s="230" t="str">
        <f t="shared" si="32"/>
        <v/>
      </c>
      <c r="S36" s="230" t="str">
        <f t="shared" si="32"/>
        <v/>
      </c>
      <c r="T36" s="230" t="str">
        <f t="shared" si="32"/>
        <v/>
      </c>
      <c r="U36" s="230" t="str">
        <f>IF(NumTeams=$U$4,U35+1,"")</f>
        <v>#REF!</v>
      </c>
      <c r="V36" s="230"/>
      <c r="W36" s="230"/>
      <c r="X36" s="230"/>
      <c r="Y36" s="230"/>
      <c r="Z36" s="230"/>
      <c r="AA36" s="230"/>
    </row>
    <row r="37" ht="15.75" customHeight="1">
      <c r="A37" s="233">
        <v>33.0</v>
      </c>
      <c r="B37" s="230" t="str">
        <f t="shared" ref="B37:U37" si="33">IF(B$4="-","",B$4+NumTeams*$A36)</f>
        <v>#REF!</v>
      </c>
      <c r="C37" s="230" t="str">
        <f t="shared" si="33"/>
        <v>#REF!</v>
      </c>
      <c r="D37" s="230" t="str">
        <f t="shared" si="33"/>
        <v>#REF!</v>
      </c>
      <c r="E37" s="230" t="str">
        <f t="shared" si="33"/>
        <v>#REF!</v>
      </c>
      <c r="F37" s="230" t="str">
        <f t="shared" si="33"/>
        <v>#REF!</v>
      </c>
      <c r="G37" s="230" t="str">
        <f t="shared" si="33"/>
        <v>#REF!</v>
      </c>
      <c r="H37" s="230" t="str">
        <f t="shared" si="33"/>
        <v>#REF!</v>
      </c>
      <c r="I37" s="230" t="str">
        <f t="shared" si="33"/>
        <v>#REF!</v>
      </c>
      <c r="J37" s="230" t="str">
        <f t="shared" si="33"/>
        <v>#REF!</v>
      </c>
      <c r="K37" s="230" t="str">
        <f t="shared" si="33"/>
        <v>#REF!</v>
      </c>
      <c r="L37" s="230" t="str">
        <f t="shared" si="33"/>
        <v>#REF!</v>
      </c>
      <c r="M37" s="230" t="str">
        <f t="shared" si="33"/>
        <v>#REF!</v>
      </c>
      <c r="N37" s="230" t="str">
        <f t="shared" si="33"/>
        <v>#REF!</v>
      </c>
      <c r="O37" s="230" t="str">
        <f t="shared" si="33"/>
        <v>#REF!</v>
      </c>
      <c r="P37" s="230" t="str">
        <f t="shared" si="33"/>
        <v>#REF!</v>
      </c>
      <c r="Q37" s="230" t="str">
        <f t="shared" si="33"/>
        <v>#REF!</v>
      </c>
      <c r="R37" s="230" t="str">
        <f t="shared" si="33"/>
        <v>#REF!</v>
      </c>
      <c r="S37" s="230" t="str">
        <f t="shared" si="33"/>
        <v>#REF!</v>
      </c>
      <c r="T37" s="230" t="str">
        <f t="shared" si="33"/>
        <v>#REF!</v>
      </c>
      <c r="U37" s="230" t="str">
        <f t="shared" si="33"/>
        <v>#REF!</v>
      </c>
      <c r="V37" s="230"/>
      <c r="W37" s="230"/>
      <c r="X37" s="230"/>
      <c r="Y37" s="230"/>
      <c r="Z37" s="230"/>
      <c r="AA37" s="230"/>
    </row>
    <row r="38" ht="15.75" customHeight="1">
      <c r="A38" s="233">
        <v>34.0</v>
      </c>
      <c r="B38" s="230" t="str">
        <f>IFERROR(IF(NumTeams&gt;$B$4,C38+1,B37+1),"")</f>
        <v/>
      </c>
      <c r="C38" s="230" t="str">
        <f>IFERROR(IF(NumTeams&gt;$C$4,D38+1,C37+1),"")</f>
        <v/>
      </c>
      <c r="D38" s="230" t="str">
        <f>IFERROR(IF(NumTeams&gt;$D$4,E38+1,D37+1),"")</f>
        <v/>
      </c>
      <c r="E38" s="230" t="str">
        <f>IFERROR(IF(NumTeams&gt;$E$4,F38+1,E37+1),"")</f>
        <v/>
      </c>
      <c r="F38" s="230" t="str">
        <f>IFERROR(IF(NumTeams&gt;$F$4,G38+1,F37+1),"")</f>
        <v/>
      </c>
      <c r="G38" s="230" t="str">
        <f>IFERROR(IF(NumTeams&gt;$G$4,H38+1,G37+1),"")</f>
        <v/>
      </c>
      <c r="H38" s="230" t="str">
        <f>IFERROR(IF(NumTeams&gt;$H$4,I38+1,H37+1),"")</f>
        <v/>
      </c>
      <c r="I38" s="230" t="str">
        <f>IFERROR(IF(NumTeams&gt;$I$4,J38+1,I37+1),"")</f>
        <v/>
      </c>
      <c r="J38" s="230" t="str">
        <f>IFERROR(IF(NumTeams&gt;$J$4,K38+1,J37+1),"")</f>
        <v/>
      </c>
      <c r="K38" s="230" t="str">
        <f>IFERROR(IF(NumTeams&gt;$K$4,L38+1,K37+1),"")</f>
        <v/>
      </c>
      <c r="L38" s="230" t="str">
        <f>IFERROR(IF(NumTeams&gt;$L$4,M38+1,L37+1),"")</f>
        <v/>
      </c>
      <c r="M38" s="230" t="str">
        <f>IFERROR(IF(NumTeams&gt;$M$4,N38+1,M37+1),"")</f>
        <v/>
      </c>
      <c r="N38" s="230" t="str">
        <f>IFERROR(IF(NumTeams&gt;$N$4,O38+1,N37+1),"")</f>
        <v/>
      </c>
      <c r="O38" s="230" t="str">
        <f>IFERROR(IF(NumTeams&gt;$O$4,P38+1,O37+1),"")</f>
        <v/>
      </c>
      <c r="P38" s="230" t="str">
        <f t="shared" ref="P38:T38" si="34">IFERROR(IF(NumTeams&gt;P$4,Q38+1,P37+1),"")</f>
        <v/>
      </c>
      <c r="Q38" s="230" t="str">
        <f t="shared" si="34"/>
        <v/>
      </c>
      <c r="R38" s="230" t="str">
        <f t="shared" si="34"/>
        <v/>
      </c>
      <c r="S38" s="230" t="str">
        <f t="shared" si="34"/>
        <v/>
      </c>
      <c r="T38" s="230" t="str">
        <f t="shared" si="34"/>
        <v/>
      </c>
      <c r="U38" s="230" t="str">
        <f>IF(NumTeams=$U$4,U37+1,"")</f>
        <v>#REF!</v>
      </c>
      <c r="V38" s="230"/>
      <c r="W38" s="230"/>
      <c r="X38" s="230"/>
      <c r="Y38" s="230"/>
      <c r="Z38" s="230"/>
      <c r="AA38" s="230"/>
    </row>
    <row r="39" ht="15.75" customHeight="1">
      <c r="A39" s="233">
        <v>35.0</v>
      </c>
      <c r="B39" s="230" t="str">
        <f t="shared" ref="B39:U39" si="35">IF(B$4="-","",B$4+NumTeams*$A38)</f>
        <v>#REF!</v>
      </c>
      <c r="C39" s="230" t="str">
        <f t="shared" si="35"/>
        <v>#REF!</v>
      </c>
      <c r="D39" s="230" t="str">
        <f t="shared" si="35"/>
        <v>#REF!</v>
      </c>
      <c r="E39" s="230" t="str">
        <f t="shared" si="35"/>
        <v>#REF!</v>
      </c>
      <c r="F39" s="230" t="str">
        <f t="shared" si="35"/>
        <v>#REF!</v>
      </c>
      <c r="G39" s="230" t="str">
        <f t="shared" si="35"/>
        <v>#REF!</v>
      </c>
      <c r="H39" s="230" t="str">
        <f t="shared" si="35"/>
        <v>#REF!</v>
      </c>
      <c r="I39" s="230" t="str">
        <f t="shared" si="35"/>
        <v>#REF!</v>
      </c>
      <c r="J39" s="230" t="str">
        <f t="shared" si="35"/>
        <v>#REF!</v>
      </c>
      <c r="K39" s="230" t="str">
        <f t="shared" si="35"/>
        <v>#REF!</v>
      </c>
      <c r="L39" s="230" t="str">
        <f t="shared" si="35"/>
        <v>#REF!</v>
      </c>
      <c r="M39" s="230" t="str">
        <f t="shared" si="35"/>
        <v>#REF!</v>
      </c>
      <c r="N39" s="230" t="str">
        <f t="shared" si="35"/>
        <v>#REF!</v>
      </c>
      <c r="O39" s="230" t="str">
        <f t="shared" si="35"/>
        <v>#REF!</v>
      </c>
      <c r="P39" s="230" t="str">
        <f t="shared" si="35"/>
        <v>#REF!</v>
      </c>
      <c r="Q39" s="230" t="str">
        <f t="shared" si="35"/>
        <v>#REF!</v>
      </c>
      <c r="R39" s="230" t="str">
        <f t="shared" si="35"/>
        <v>#REF!</v>
      </c>
      <c r="S39" s="230" t="str">
        <f t="shared" si="35"/>
        <v>#REF!</v>
      </c>
      <c r="T39" s="230" t="str">
        <f t="shared" si="35"/>
        <v>#REF!</v>
      </c>
      <c r="U39" s="230" t="str">
        <f t="shared" si="35"/>
        <v>#REF!</v>
      </c>
      <c r="V39" s="230"/>
      <c r="W39" s="230"/>
      <c r="X39" s="230"/>
      <c r="Y39" s="230"/>
      <c r="Z39" s="230"/>
      <c r="AA39" s="230"/>
    </row>
    <row r="40" ht="15.75" customHeight="1">
      <c r="A40" s="233">
        <v>36.0</v>
      </c>
      <c r="B40" s="230" t="str">
        <f>IFERROR(IF(NumTeams&gt;$B$4,C40+1,B39+1),"")</f>
        <v/>
      </c>
      <c r="C40" s="230" t="str">
        <f>IFERROR(IF(NumTeams&gt;$C$4,D40+1,C39+1),"")</f>
        <v/>
      </c>
      <c r="D40" s="230" t="str">
        <f>IFERROR(IF(NumTeams&gt;$D$4,E40+1,D39+1),"")</f>
        <v/>
      </c>
      <c r="E40" s="230" t="str">
        <f>IFERROR(IF(NumTeams&gt;$E$4,F40+1,E39+1),"")</f>
        <v/>
      </c>
      <c r="F40" s="230" t="str">
        <f>IFERROR(IF(NumTeams&gt;$F$4,G40+1,F39+1),"")</f>
        <v/>
      </c>
      <c r="G40" s="230" t="str">
        <f>IFERROR(IF(NumTeams&gt;$G$4,H40+1,G39+1),"")</f>
        <v/>
      </c>
      <c r="H40" s="230" t="str">
        <f>IFERROR(IF(NumTeams&gt;$H$4,I40+1,H39+1),"")</f>
        <v/>
      </c>
      <c r="I40" s="230" t="str">
        <f>IFERROR(IF(NumTeams&gt;$I$4,J40+1,I39+1),"")</f>
        <v/>
      </c>
      <c r="J40" s="230" t="str">
        <f>IFERROR(IF(NumTeams&gt;$J$4,K40+1,J39+1),"")</f>
        <v/>
      </c>
      <c r="K40" s="230" t="str">
        <f>IFERROR(IF(NumTeams&gt;$K$4,L40+1,K39+1),"")</f>
        <v/>
      </c>
      <c r="L40" s="230" t="str">
        <f>IFERROR(IF(NumTeams&gt;$L$4,M40+1,L39+1),"")</f>
        <v/>
      </c>
      <c r="M40" s="230" t="str">
        <f>IFERROR(IF(NumTeams&gt;$M$4,N40+1,M39+1),"")</f>
        <v/>
      </c>
      <c r="N40" s="230" t="str">
        <f>IFERROR(IF(NumTeams&gt;$N$4,O40+1,N39+1),"")</f>
        <v/>
      </c>
      <c r="O40" s="230" t="str">
        <f>IFERROR(IF(NumTeams&gt;$O$4,P40+1,O39+1),"")</f>
        <v/>
      </c>
      <c r="P40" s="230" t="str">
        <f t="shared" ref="P40:T40" si="36">IFERROR(IF(NumTeams&gt;P$4,Q40+1,P39+1),"")</f>
        <v/>
      </c>
      <c r="Q40" s="230" t="str">
        <f t="shared" si="36"/>
        <v/>
      </c>
      <c r="R40" s="230" t="str">
        <f t="shared" si="36"/>
        <v/>
      </c>
      <c r="S40" s="230" t="str">
        <f t="shared" si="36"/>
        <v/>
      </c>
      <c r="T40" s="230" t="str">
        <f t="shared" si="36"/>
        <v/>
      </c>
      <c r="U40" s="230" t="str">
        <f>IF(NumTeams=$U$4,U39+1,"")</f>
        <v>#REF!</v>
      </c>
      <c r="V40" s="230"/>
      <c r="W40" s="230"/>
      <c r="X40" s="230"/>
      <c r="Y40" s="230"/>
      <c r="Z40" s="230"/>
      <c r="AA40" s="230"/>
    </row>
    <row r="41" ht="15.75" customHeight="1">
      <c r="A41" s="233">
        <v>37.0</v>
      </c>
      <c r="B41" s="230" t="str">
        <f t="shared" ref="B41:U41" si="37">IF(B$4="-","",B$4+NumTeams*$A40)</f>
        <v>#REF!</v>
      </c>
      <c r="C41" s="230" t="str">
        <f t="shared" si="37"/>
        <v>#REF!</v>
      </c>
      <c r="D41" s="230" t="str">
        <f t="shared" si="37"/>
        <v>#REF!</v>
      </c>
      <c r="E41" s="230" t="str">
        <f t="shared" si="37"/>
        <v>#REF!</v>
      </c>
      <c r="F41" s="230" t="str">
        <f t="shared" si="37"/>
        <v>#REF!</v>
      </c>
      <c r="G41" s="230" t="str">
        <f t="shared" si="37"/>
        <v>#REF!</v>
      </c>
      <c r="H41" s="230" t="str">
        <f t="shared" si="37"/>
        <v>#REF!</v>
      </c>
      <c r="I41" s="230" t="str">
        <f t="shared" si="37"/>
        <v>#REF!</v>
      </c>
      <c r="J41" s="230" t="str">
        <f t="shared" si="37"/>
        <v>#REF!</v>
      </c>
      <c r="K41" s="230" t="str">
        <f t="shared" si="37"/>
        <v>#REF!</v>
      </c>
      <c r="L41" s="230" t="str">
        <f t="shared" si="37"/>
        <v>#REF!</v>
      </c>
      <c r="M41" s="230" t="str">
        <f t="shared" si="37"/>
        <v>#REF!</v>
      </c>
      <c r="N41" s="230" t="str">
        <f t="shared" si="37"/>
        <v>#REF!</v>
      </c>
      <c r="O41" s="230" t="str">
        <f t="shared" si="37"/>
        <v>#REF!</v>
      </c>
      <c r="P41" s="230" t="str">
        <f t="shared" si="37"/>
        <v>#REF!</v>
      </c>
      <c r="Q41" s="230" t="str">
        <f t="shared" si="37"/>
        <v>#REF!</v>
      </c>
      <c r="R41" s="230" t="str">
        <f t="shared" si="37"/>
        <v>#REF!</v>
      </c>
      <c r="S41" s="230" t="str">
        <f t="shared" si="37"/>
        <v>#REF!</v>
      </c>
      <c r="T41" s="230" t="str">
        <f t="shared" si="37"/>
        <v>#REF!</v>
      </c>
      <c r="U41" s="230" t="str">
        <f t="shared" si="37"/>
        <v>#REF!</v>
      </c>
      <c r="V41" s="230"/>
      <c r="W41" s="230"/>
      <c r="X41" s="230"/>
      <c r="Y41" s="230"/>
      <c r="Z41" s="230"/>
      <c r="AA41" s="230"/>
    </row>
    <row r="42" ht="15.75" customHeight="1">
      <c r="A42" s="233">
        <v>38.0</v>
      </c>
      <c r="B42" s="230" t="str">
        <f>IFERROR(IF(NumTeams&gt;$B$4,C42+1,B41+1),"")</f>
        <v/>
      </c>
      <c r="C42" s="230" t="str">
        <f>IFERROR(IF(NumTeams&gt;$C$4,D42+1,C41+1),"")</f>
        <v/>
      </c>
      <c r="D42" s="230" t="str">
        <f>IFERROR(IF(NumTeams&gt;$D$4,E42+1,D41+1),"")</f>
        <v/>
      </c>
      <c r="E42" s="230" t="str">
        <f>IFERROR(IF(NumTeams&gt;$E$4,F42+1,E41+1),"")</f>
        <v/>
      </c>
      <c r="F42" s="230" t="str">
        <f>IFERROR(IF(NumTeams&gt;$F$4,G42+1,F41+1),"")</f>
        <v/>
      </c>
      <c r="G42" s="230" t="str">
        <f>IFERROR(IF(NumTeams&gt;$G$4,H42+1,G41+1),"")</f>
        <v/>
      </c>
      <c r="H42" s="230" t="str">
        <f>IFERROR(IF(NumTeams&gt;$H$4,I42+1,H41+1),"")</f>
        <v/>
      </c>
      <c r="I42" s="230" t="str">
        <f>IFERROR(IF(NumTeams&gt;$I$4,J42+1,I41+1),"")</f>
        <v/>
      </c>
      <c r="J42" s="230" t="str">
        <f>IFERROR(IF(NumTeams&gt;$J$4,K42+1,J41+1),"")</f>
        <v/>
      </c>
      <c r="K42" s="230" t="str">
        <f>IFERROR(IF(NumTeams&gt;$K$4,L42+1,K41+1),"")</f>
        <v/>
      </c>
      <c r="L42" s="230" t="str">
        <f>IFERROR(IF(NumTeams&gt;$L$4,M42+1,L41+1),"")</f>
        <v/>
      </c>
      <c r="M42" s="230" t="str">
        <f>IFERROR(IF(NumTeams&gt;$M$4,N42+1,M41+1),"")</f>
        <v/>
      </c>
      <c r="N42" s="230" t="str">
        <f>IFERROR(IF(NumTeams&gt;$N$4,O42+1,N41+1),"")</f>
        <v/>
      </c>
      <c r="O42" s="230" t="str">
        <f>IFERROR(IF(NumTeams&gt;$O$4,P42+1,O41+1),"")</f>
        <v/>
      </c>
      <c r="P42" s="230" t="str">
        <f t="shared" ref="P42:T42" si="38">IFERROR(IF(NumTeams&gt;P$4,Q42+1,P41+1),"")</f>
        <v/>
      </c>
      <c r="Q42" s="230" t="str">
        <f t="shared" si="38"/>
        <v/>
      </c>
      <c r="R42" s="230" t="str">
        <f t="shared" si="38"/>
        <v/>
      </c>
      <c r="S42" s="230" t="str">
        <f t="shared" si="38"/>
        <v/>
      </c>
      <c r="T42" s="230" t="str">
        <f t="shared" si="38"/>
        <v/>
      </c>
      <c r="U42" s="230" t="str">
        <f>IF(NumTeams=$U$4,U41+1,"")</f>
        <v>#REF!</v>
      </c>
      <c r="V42" s="230"/>
      <c r="W42" s="230"/>
      <c r="X42" s="230"/>
      <c r="Y42" s="230"/>
      <c r="Z42" s="230"/>
      <c r="AA42" s="230"/>
    </row>
    <row r="43" ht="15.75" customHeight="1">
      <c r="A43" s="233">
        <v>39.0</v>
      </c>
      <c r="B43" s="230" t="str">
        <f t="shared" ref="B43:U43" si="39">IF(B$4="-","",B$4+NumTeams*$A42)</f>
        <v>#REF!</v>
      </c>
      <c r="C43" s="230" t="str">
        <f t="shared" si="39"/>
        <v>#REF!</v>
      </c>
      <c r="D43" s="230" t="str">
        <f t="shared" si="39"/>
        <v>#REF!</v>
      </c>
      <c r="E43" s="230" t="str">
        <f t="shared" si="39"/>
        <v>#REF!</v>
      </c>
      <c r="F43" s="230" t="str">
        <f t="shared" si="39"/>
        <v>#REF!</v>
      </c>
      <c r="G43" s="230" t="str">
        <f t="shared" si="39"/>
        <v>#REF!</v>
      </c>
      <c r="H43" s="230" t="str">
        <f t="shared" si="39"/>
        <v>#REF!</v>
      </c>
      <c r="I43" s="230" t="str">
        <f t="shared" si="39"/>
        <v>#REF!</v>
      </c>
      <c r="J43" s="230" t="str">
        <f t="shared" si="39"/>
        <v>#REF!</v>
      </c>
      <c r="K43" s="230" t="str">
        <f t="shared" si="39"/>
        <v>#REF!</v>
      </c>
      <c r="L43" s="230" t="str">
        <f t="shared" si="39"/>
        <v>#REF!</v>
      </c>
      <c r="M43" s="230" t="str">
        <f t="shared" si="39"/>
        <v>#REF!</v>
      </c>
      <c r="N43" s="230" t="str">
        <f t="shared" si="39"/>
        <v>#REF!</v>
      </c>
      <c r="O43" s="230" t="str">
        <f t="shared" si="39"/>
        <v>#REF!</v>
      </c>
      <c r="P43" s="230" t="str">
        <f t="shared" si="39"/>
        <v>#REF!</v>
      </c>
      <c r="Q43" s="230" t="str">
        <f t="shared" si="39"/>
        <v>#REF!</v>
      </c>
      <c r="R43" s="230" t="str">
        <f t="shared" si="39"/>
        <v>#REF!</v>
      </c>
      <c r="S43" s="230" t="str">
        <f t="shared" si="39"/>
        <v>#REF!</v>
      </c>
      <c r="T43" s="230" t="str">
        <f t="shared" si="39"/>
        <v>#REF!</v>
      </c>
      <c r="U43" s="230" t="str">
        <f t="shared" si="39"/>
        <v>#REF!</v>
      </c>
      <c r="V43" s="230"/>
      <c r="W43" s="230"/>
      <c r="X43" s="230"/>
      <c r="Y43" s="230"/>
      <c r="Z43" s="230"/>
      <c r="AA43" s="230"/>
    </row>
    <row r="44" ht="15.75" customHeight="1">
      <c r="A44" s="233">
        <v>40.0</v>
      </c>
      <c r="B44" s="230" t="str">
        <f>IFERROR(IF(NumTeams&gt;$B$4,C44+1,B43+1),"")</f>
        <v/>
      </c>
      <c r="C44" s="230" t="str">
        <f>IFERROR(IF(NumTeams&gt;$C$4,D44+1,C43+1),"")</f>
        <v/>
      </c>
      <c r="D44" s="230" t="str">
        <f>IFERROR(IF(NumTeams&gt;$D$4,E44+1,D43+1),"")</f>
        <v/>
      </c>
      <c r="E44" s="230" t="str">
        <f>IFERROR(IF(NumTeams&gt;$E$4,F44+1,E43+1),"")</f>
        <v/>
      </c>
      <c r="F44" s="230" t="str">
        <f>IFERROR(IF(NumTeams&gt;$F$4,G44+1,F43+1),"")</f>
        <v/>
      </c>
      <c r="G44" s="230" t="str">
        <f>IFERROR(IF(NumTeams&gt;$G$4,H44+1,G43+1),"")</f>
        <v/>
      </c>
      <c r="H44" s="230" t="str">
        <f>IFERROR(IF(NumTeams&gt;$H$4,I44+1,H43+1),"")</f>
        <v/>
      </c>
      <c r="I44" s="230" t="str">
        <f>IFERROR(IF(NumTeams&gt;$I$4,J44+1,I43+1),"")</f>
        <v/>
      </c>
      <c r="J44" s="230" t="str">
        <f>IFERROR(IF(NumTeams&gt;$J$4,K44+1,J43+1),"")</f>
        <v/>
      </c>
      <c r="K44" s="230" t="str">
        <f>IFERROR(IF(NumTeams&gt;$K$4,L44+1,K43+1),"")</f>
        <v/>
      </c>
      <c r="L44" s="230" t="str">
        <f>IFERROR(IF(NumTeams&gt;$L$4,M44+1,L43+1),"")</f>
        <v/>
      </c>
      <c r="M44" s="230" t="str">
        <f>IFERROR(IF(NumTeams&gt;$M$4,N44+1,M43+1),"")</f>
        <v/>
      </c>
      <c r="N44" s="230" t="str">
        <f>IFERROR(IF(NumTeams&gt;$N$4,O44+1,N43+1),"")</f>
        <v/>
      </c>
      <c r="O44" s="230" t="str">
        <f>IFERROR(IF(NumTeams&gt;$O$4,P44+1,O43+1),"")</f>
        <v/>
      </c>
      <c r="P44" s="230" t="str">
        <f t="shared" ref="P44:T44" si="40">IFERROR(IF(NumTeams&gt;P$4,Q44+1,P43+1),"")</f>
        <v/>
      </c>
      <c r="Q44" s="230" t="str">
        <f t="shared" si="40"/>
        <v/>
      </c>
      <c r="R44" s="230" t="str">
        <f t="shared" si="40"/>
        <v/>
      </c>
      <c r="S44" s="230" t="str">
        <f t="shared" si="40"/>
        <v/>
      </c>
      <c r="T44" s="230" t="str">
        <f t="shared" si="40"/>
        <v/>
      </c>
      <c r="U44" s="230" t="str">
        <f>IF(NumTeams=$U$4,U43+1,"")</f>
        <v>#REF!</v>
      </c>
      <c r="V44" s="230"/>
      <c r="W44" s="230"/>
      <c r="X44" s="230"/>
      <c r="Y44" s="230"/>
      <c r="Z44" s="230"/>
      <c r="AA44" s="230"/>
    </row>
    <row r="45" ht="15.75" customHeight="1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230"/>
      <c r="Z45" s="230"/>
      <c r="AA45" s="230"/>
    </row>
    <row r="46" ht="15.75" customHeight="1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  <c r="AA46" s="230"/>
    </row>
    <row r="47" ht="15.75" customHeight="1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  <c r="AA47" s="230"/>
    </row>
    <row r="48" ht="15.75" customHeight="1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  <c r="AA48" s="230"/>
    </row>
    <row r="49" ht="15.75" customHeight="1">
      <c r="A49" s="230"/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230"/>
      <c r="Z49" s="230"/>
      <c r="AA49" s="230"/>
    </row>
    <row r="50" ht="15.75" customHeight="1">
      <c r="A50" s="230"/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230"/>
      <c r="Z50" s="230"/>
      <c r="AA50" s="230"/>
    </row>
    <row r="51" ht="15.75" customHeight="1">
      <c r="A51" s="230"/>
      <c r="B51" s="230" t="s">
        <v>5940</v>
      </c>
      <c r="C51" s="230"/>
      <c r="D51" s="230"/>
      <c r="E51" s="230"/>
      <c r="F51" s="230"/>
      <c r="G51" s="230"/>
      <c r="H51" s="230"/>
      <c r="I51" s="230"/>
      <c r="J51" s="230"/>
      <c r="K51" s="230"/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230"/>
      <c r="Z51" s="230"/>
      <c r="AA51" s="230"/>
    </row>
    <row r="52" ht="15.75" customHeight="1">
      <c r="A52" s="230" t="s">
        <v>5939</v>
      </c>
      <c r="B52" s="233" t="str">
        <f>'League Info'!$K3</f>
        <v>#REF!</v>
      </c>
      <c r="C52" s="233" t="str">
        <f>'League Info'!$K4</f>
        <v>#REF!</v>
      </c>
      <c r="D52" s="233" t="str">
        <f>'League Info'!$K5</f>
        <v>#REF!</v>
      </c>
      <c r="E52" s="233" t="str">
        <f>'League Info'!$K6</f>
        <v>#REF!</v>
      </c>
      <c r="F52" s="233" t="str">
        <f>'League Info'!$K7</f>
        <v>#REF!</v>
      </c>
      <c r="G52" s="233" t="str">
        <f>'League Info'!$K8</f>
        <v>#REF!</v>
      </c>
      <c r="H52" s="233" t="str">
        <f>'League Info'!$K9</f>
        <v>#REF!</v>
      </c>
      <c r="I52" s="233" t="str">
        <f>'League Info'!$K10</f>
        <v>#REF!</v>
      </c>
      <c r="J52" s="233" t="str">
        <f>'League Info'!$K11</f>
        <v>#REF!</v>
      </c>
      <c r="K52" s="233" t="str">
        <f>'League Info'!$K12</f>
        <v>#REF!</v>
      </c>
      <c r="L52" s="233" t="str">
        <f>'League Info'!$K13</f>
        <v>#REF!</v>
      </c>
      <c r="M52" s="233" t="str">
        <f>'League Info'!$K14</f>
        <v>#REF!</v>
      </c>
      <c r="N52" s="233" t="str">
        <f>'League Info'!$K15</f>
        <v>#REF!</v>
      </c>
      <c r="O52" s="233" t="str">
        <f>'League Info'!$K16</f>
        <v>#REF!</v>
      </c>
      <c r="P52" s="233" t="str">
        <f>'League Info'!$K17</f>
        <v>#REF!</v>
      </c>
      <c r="Q52" s="233" t="str">
        <f>'League Info'!$K18</f>
        <v>#REF!</v>
      </c>
      <c r="R52" s="233" t="str">
        <f>'League Info'!$K19</f>
        <v>#REF!</v>
      </c>
      <c r="S52" s="233" t="str">
        <f>'League Info'!$K20</f>
        <v>#REF!</v>
      </c>
      <c r="T52" s="233" t="str">
        <f>'League Info'!$K21</f>
        <v>#REF!</v>
      </c>
      <c r="U52" s="233" t="str">
        <f>'League Info'!$K22</f>
        <v>#REF!</v>
      </c>
      <c r="V52" s="230"/>
      <c r="W52" s="230"/>
      <c r="X52" s="230"/>
      <c r="Y52" s="230"/>
      <c r="Z52" s="230"/>
      <c r="AA52" s="230"/>
    </row>
    <row r="53" ht="15.75" customHeight="1">
      <c r="A53" s="230">
        <v>1.0</v>
      </c>
      <c r="B53" s="230" t="str">
        <f t="shared" ref="B53:U53" si="41">IF(B52="-","",B52)</f>
        <v>#REF!</v>
      </c>
      <c r="C53" s="230" t="str">
        <f t="shared" si="41"/>
        <v>#REF!</v>
      </c>
      <c r="D53" s="230" t="str">
        <f t="shared" si="41"/>
        <v>#REF!</v>
      </c>
      <c r="E53" s="230" t="str">
        <f t="shared" si="41"/>
        <v>#REF!</v>
      </c>
      <c r="F53" s="230" t="str">
        <f t="shared" si="41"/>
        <v>#REF!</v>
      </c>
      <c r="G53" s="230" t="str">
        <f t="shared" si="41"/>
        <v>#REF!</v>
      </c>
      <c r="H53" s="230" t="str">
        <f t="shared" si="41"/>
        <v>#REF!</v>
      </c>
      <c r="I53" s="230" t="str">
        <f t="shared" si="41"/>
        <v>#REF!</v>
      </c>
      <c r="J53" s="230" t="str">
        <f t="shared" si="41"/>
        <v>#REF!</v>
      </c>
      <c r="K53" s="230" t="str">
        <f t="shared" si="41"/>
        <v>#REF!</v>
      </c>
      <c r="L53" s="230" t="str">
        <f t="shared" si="41"/>
        <v>#REF!</v>
      </c>
      <c r="M53" s="230" t="str">
        <f t="shared" si="41"/>
        <v>#REF!</v>
      </c>
      <c r="N53" s="230" t="str">
        <f t="shared" si="41"/>
        <v>#REF!</v>
      </c>
      <c r="O53" s="230" t="str">
        <f t="shared" si="41"/>
        <v>#REF!</v>
      </c>
      <c r="P53" s="230" t="str">
        <f t="shared" si="41"/>
        <v>#REF!</v>
      </c>
      <c r="Q53" s="230" t="str">
        <f t="shared" si="41"/>
        <v>#REF!</v>
      </c>
      <c r="R53" s="230" t="str">
        <f t="shared" si="41"/>
        <v>#REF!</v>
      </c>
      <c r="S53" s="230" t="str">
        <f t="shared" si="41"/>
        <v>#REF!</v>
      </c>
      <c r="T53" s="230" t="str">
        <f t="shared" si="41"/>
        <v>#REF!</v>
      </c>
      <c r="U53" s="230" t="str">
        <f t="shared" si="41"/>
        <v>#REF!</v>
      </c>
      <c r="V53" s="230"/>
      <c r="W53" s="230"/>
      <c r="X53" s="230"/>
      <c r="Y53" s="230"/>
      <c r="Z53" s="230"/>
      <c r="AA53" s="230"/>
    </row>
    <row r="54" ht="15.75" customHeight="1">
      <c r="A54" s="230">
        <v>2.0</v>
      </c>
      <c r="B54" s="230" t="str">
        <f t="shared" ref="B54:U54" si="42">IF(B$52="-","",B53+NumTeams)</f>
        <v>#REF!</v>
      </c>
      <c r="C54" s="230" t="str">
        <f t="shared" si="42"/>
        <v>#REF!</v>
      </c>
      <c r="D54" s="230" t="str">
        <f t="shared" si="42"/>
        <v>#REF!</v>
      </c>
      <c r="E54" s="230" t="str">
        <f t="shared" si="42"/>
        <v>#REF!</v>
      </c>
      <c r="F54" s="230" t="str">
        <f t="shared" si="42"/>
        <v>#REF!</v>
      </c>
      <c r="G54" s="230" t="str">
        <f t="shared" si="42"/>
        <v>#REF!</v>
      </c>
      <c r="H54" s="230" t="str">
        <f t="shared" si="42"/>
        <v>#REF!</v>
      </c>
      <c r="I54" s="230" t="str">
        <f t="shared" si="42"/>
        <v>#REF!</v>
      </c>
      <c r="J54" s="230" t="str">
        <f t="shared" si="42"/>
        <v>#REF!</v>
      </c>
      <c r="K54" s="230" t="str">
        <f t="shared" si="42"/>
        <v>#REF!</v>
      </c>
      <c r="L54" s="230" t="str">
        <f t="shared" si="42"/>
        <v>#REF!</v>
      </c>
      <c r="M54" s="230" t="str">
        <f t="shared" si="42"/>
        <v>#REF!</v>
      </c>
      <c r="N54" s="230" t="str">
        <f t="shared" si="42"/>
        <v>#REF!</v>
      </c>
      <c r="O54" s="230" t="str">
        <f t="shared" si="42"/>
        <v>#REF!</v>
      </c>
      <c r="P54" s="230" t="str">
        <f t="shared" si="42"/>
        <v>#REF!</v>
      </c>
      <c r="Q54" s="230" t="str">
        <f t="shared" si="42"/>
        <v>#REF!</v>
      </c>
      <c r="R54" s="230" t="str">
        <f t="shared" si="42"/>
        <v>#REF!</v>
      </c>
      <c r="S54" s="230" t="str">
        <f t="shared" si="42"/>
        <v>#REF!</v>
      </c>
      <c r="T54" s="230" t="str">
        <f t="shared" si="42"/>
        <v>#REF!</v>
      </c>
      <c r="U54" s="230" t="str">
        <f t="shared" si="42"/>
        <v>#REF!</v>
      </c>
      <c r="V54" s="230"/>
      <c r="W54" s="230"/>
      <c r="X54" s="230"/>
      <c r="Y54" s="230"/>
      <c r="Z54" s="230"/>
      <c r="AA54" s="230"/>
    </row>
    <row r="55" ht="15.75" customHeight="1">
      <c r="A55" s="230">
        <v>3.0</v>
      </c>
      <c r="B55" s="230" t="str">
        <f t="shared" ref="B55:U55" si="43">IF(B$52="-","",B54+NumTeams)</f>
        <v>#REF!</v>
      </c>
      <c r="C55" s="230" t="str">
        <f t="shared" si="43"/>
        <v>#REF!</v>
      </c>
      <c r="D55" s="230" t="str">
        <f t="shared" si="43"/>
        <v>#REF!</v>
      </c>
      <c r="E55" s="230" t="str">
        <f t="shared" si="43"/>
        <v>#REF!</v>
      </c>
      <c r="F55" s="230" t="str">
        <f t="shared" si="43"/>
        <v>#REF!</v>
      </c>
      <c r="G55" s="230" t="str">
        <f t="shared" si="43"/>
        <v>#REF!</v>
      </c>
      <c r="H55" s="230" t="str">
        <f t="shared" si="43"/>
        <v>#REF!</v>
      </c>
      <c r="I55" s="230" t="str">
        <f t="shared" si="43"/>
        <v>#REF!</v>
      </c>
      <c r="J55" s="230" t="str">
        <f t="shared" si="43"/>
        <v>#REF!</v>
      </c>
      <c r="K55" s="230" t="str">
        <f t="shared" si="43"/>
        <v>#REF!</v>
      </c>
      <c r="L55" s="230" t="str">
        <f t="shared" si="43"/>
        <v>#REF!</v>
      </c>
      <c r="M55" s="230" t="str">
        <f t="shared" si="43"/>
        <v>#REF!</v>
      </c>
      <c r="N55" s="230" t="str">
        <f t="shared" si="43"/>
        <v>#REF!</v>
      </c>
      <c r="O55" s="230" t="str">
        <f t="shared" si="43"/>
        <v>#REF!</v>
      </c>
      <c r="P55" s="230" t="str">
        <f t="shared" si="43"/>
        <v>#REF!</v>
      </c>
      <c r="Q55" s="230" t="str">
        <f t="shared" si="43"/>
        <v>#REF!</v>
      </c>
      <c r="R55" s="230" t="str">
        <f t="shared" si="43"/>
        <v>#REF!</v>
      </c>
      <c r="S55" s="230" t="str">
        <f t="shared" si="43"/>
        <v>#REF!</v>
      </c>
      <c r="T55" s="230" t="str">
        <f t="shared" si="43"/>
        <v>#REF!</v>
      </c>
      <c r="U55" s="230" t="str">
        <f t="shared" si="43"/>
        <v>#REF!</v>
      </c>
      <c r="V55" s="230"/>
      <c r="W55" s="230"/>
      <c r="X55" s="230"/>
      <c r="Y55" s="230"/>
      <c r="Z55" s="230"/>
      <c r="AA55" s="230"/>
    </row>
    <row r="56" ht="15.75" customHeight="1">
      <c r="A56" s="230">
        <v>4.0</v>
      </c>
      <c r="B56" s="230" t="str">
        <f t="shared" ref="B56:U56" si="44">IF(B$52="-","",B55+NumTeams)</f>
        <v>#REF!</v>
      </c>
      <c r="C56" s="230" t="str">
        <f t="shared" si="44"/>
        <v>#REF!</v>
      </c>
      <c r="D56" s="230" t="str">
        <f t="shared" si="44"/>
        <v>#REF!</v>
      </c>
      <c r="E56" s="230" t="str">
        <f t="shared" si="44"/>
        <v>#REF!</v>
      </c>
      <c r="F56" s="230" t="str">
        <f t="shared" si="44"/>
        <v>#REF!</v>
      </c>
      <c r="G56" s="230" t="str">
        <f t="shared" si="44"/>
        <v>#REF!</v>
      </c>
      <c r="H56" s="230" t="str">
        <f t="shared" si="44"/>
        <v>#REF!</v>
      </c>
      <c r="I56" s="230" t="str">
        <f t="shared" si="44"/>
        <v>#REF!</v>
      </c>
      <c r="J56" s="230" t="str">
        <f t="shared" si="44"/>
        <v>#REF!</v>
      </c>
      <c r="K56" s="230" t="str">
        <f t="shared" si="44"/>
        <v>#REF!</v>
      </c>
      <c r="L56" s="230" t="str">
        <f t="shared" si="44"/>
        <v>#REF!</v>
      </c>
      <c r="M56" s="230" t="str">
        <f t="shared" si="44"/>
        <v>#REF!</v>
      </c>
      <c r="N56" s="230" t="str">
        <f t="shared" si="44"/>
        <v>#REF!</v>
      </c>
      <c r="O56" s="230" t="str">
        <f t="shared" si="44"/>
        <v>#REF!</v>
      </c>
      <c r="P56" s="230" t="str">
        <f t="shared" si="44"/>
        <v>#REF!</v>
      </c>
      <c r="Q56" s="230" t="str">
        <f t="shared" si="44"/>
        <v>#REF!</v>
      </c>
      <c r="R56" s="230" t="str">
        <f t="shared" si="44"/>
        <v>#REF!</v>
      </c>
      <c r="S56" s="230" t="str">
        <f t="shared" si="44"/>
        <v>#REF!</v>
      </c>
      <c r="T56" s="230" t="str">
        <f t="shared" si="44"/>
        <v>#REF!</v>
      </c>
      <c r="U56" s="230" t="str">
        <f t="shared" si="44"/>
        <v>#REF!</v>
      </c>
      <c r="V56" s="230"/>
      <c r="W56" s="230"/>
      <c r="X56" s="230"/>
      <c r="Y56" s="230"/>
      <c r="Z56" s="230"/>
      <c r="AA56" s="230"/>
    </row>
    <row r="57" ht="15.75" customHeight="1">
      <c r="A57" s="230">
        <v>5.0</v>
      </c>
      <c r="B57" s="230" t="str">
        <f t="shared" ref="B57:U57" si="45">IF(B$52="-","",B56+NumTeams)</f>
        <v>#REF!</v>
      </c>
      <c r="C57" s="230" t="str">
        <f t="shared" si="45"/>
        <v>#REF!</v>
      </c>
      <c r="D57" s="230" t="str">
        <f t="shared" si="45"/>
        <v>#REF!</v>
      </c>
      <c r="E57" s="230" t="str">
        <f t="shared" si="45"/>
        <v>#REF!</v>
      </c>
      <c r="F57" s="230" t="str">
        <f t="shared" si="45"/>
        <v>#REF!</v>
      </c>
      <c r="G57" s="230" t="str">
        <f t="shared" si="45"/>
        <v>#REF!</v>
      </c>
      <c r="H57" s="230" t="str">
        <f t="shared" si="45"/>
        <v>#REF!</v>
      </c>
      <c r="I57" s="230" t="str">
        <f t="shared" si="45"/>
        <v>#REF!</v>
      </c>
      <c r="J57" s="230" t="str">
        <f t="shared" si="45"/>
        <v>#REF!</v>
      </c>
      <c r="K57" s="230" t="str">
        <f t="shared" si="45"/>
        <v>#REF!</v>
      </c>
      <c r="L57" s="230" t="str">
        <f t="shared" si="45"/>
        <v>#REF!</v>
      </c>
      <c r="M57" s="230" t="str">
        <f t="shared" si="45"/>
        <v>#REF!</v>
      </c>
      <c r="N57" s="230" t="str">
        <f t="shared" si="45"/>
        <v>#REF!</v>
      </c>
      <c r="O57" s="230" t="str">
        <f t="shared" si="45"/>
        <v>#REF!</v>
      </c>
      <c r="P57" s="230" t="str">
        <f t="shared" si="45"/>
        <v>#REF!</v>
      </c>
      <c r="Q57" s="230" t="str">
        <f t="shared" si="45"/>
        <v>#REF!</v>
      </c>
      <c r="R57" s="230" t="str">
        <f t="shared" si="45"/>
        <v>#REF!</v>
      </c>
      <c r="S57" s="230" t="str">
        <f t="shared" si="45"/>
        <v>#REF!</v>
      </c>
      <c r="T57" s="230" t="str">
        <f t="shared" si="45"/>
        <v>#REF!</v>
      </c>
      <c r="U57" s="230" t="str">
        <f t="shared" si="45"/>
        <v>#REF!</v>
      </c>
      <c r="V57" s="230"/>
      <c r="W57" s="230"/>
      <c r="X57" s="230"/>
      <c r="Y57" s="230"/>
      <c r="Z57" s="230"/>
      <c r="AA57" s="230"/>
    </row>
    <row r="58" ht="15.75" customHeight="1">
      <c r="A58" s="230">
        <v>6.0</v>
      </c>
      <c r="B58" s="230" t="str">
        <f t="shared" ref="B58:U58" si="46">IF(B$52="-","",B57+NumTeams)</f>
        <v>#REF!</v>
      </c>
      <c r="C58" s="230" t="str">
        <f t="shared" si="46"/>
        <v>#REF!</v>
      </c>
      <c r="D58" s="230" t="str">
        <f t="shared" si="46"/>
        <v>#REF!</v>
      </c>
      <c r="E58" s="230" t="str">
        <f t="shared" si="46"/>
        <v>#REF!</v>
      </c>
      <c r="F58" s="230" t="str">
        <f t="shared" si="46"/>
        <v>#REF!</v>
      </c>
      <c r="G58" s="230" t="str">
        <f t="shared" si="46"/>
        <v>#REF!</v>
      </c>
      <c r="H58" s="230" t="str">
        <f t="shared" si="46"/>
        <v>#REF!</v>
      </c>
      <c r="I58" s="230" t="str">
        <f t="shared" si="46"/>
        <v>#REF!</v>
      </c>
      <c r="J58" s="230" t="str">
        <f t="shared" si="46"/>
        <v>#REF!</v>
      </c>
      <c r="K58" s="230" t="str">
        <f t="shared" si="46"/>
        <v>#REF!</v>
      </c>
      <c r="L58" s="230" t="str">
        <f t="shared" si="46"/>
        <v>#REF!</v>
      </c>
      <c r="M58" s="230" t="str">
        <f t="shared" si="46"/>
        <v>#REF!</v>
      </c>
      <c r="N58" s="230" t="str">
        <f t="shared" si="46"/>
        <v>#REF!</v>
      </c>
      <c r="O58" s="230" t="str">
        <f t="shared" si="46"/>
        <v>#REF!</v>
      </c>
      <c r="P58" s="230" t="str">
        <f t="shared" si="46"/>
        <v>#REF!</v>
      </c>
      <c r="Q58" s="230" t="str">
        <f t="shared" si="46"/>
        <v>#REF!</v>
      </c>
      <c r="R58" s="230" t="str">
        <f t="shared" si="46"/>
        <v>#REF!</v>
      </c>
      <c r="S58" s="230" t="str">
        <f t="shared" si="46"/>
        <v>#REF!</v>
      </c>
      <c r="T58" s="230" t="str">
        <f t="shared" si="46"/>
        <v>#REF!</v>
      </c>
      <c r="U58" s="230" t="str">
        <f t="shared" si="46"/>
        <v>#REF!</v>
      </c>
      <c r="V58" s="230"/>
      <c r="W58" s="230"/>
      <c r="X58" s="230"/>
      <c r="Y58" s="230"/>
      <c r="Z58" s="230"/>
      <c r="AA58" s="230"/>
    </row>
    <row r="59" ht="15.75" customHeight="1">
      <c r="A59" s="230">
        <v>7.0</v>
      </c>
      <c r="B59" s="230" t="str">
        <f t="shared" ref="B59:U59" si="47">IF(B$52="-","",B58+NumTeams)</f>
        <v>#REF!</v>
      </c>
      <c r="C59" s="230" t="str">
        <f t="shared" si="47"/>
        <v>#REF!</v>
      </c>
      <c r="D59" s="230" t="str">
        <f t="shared" si="47"/>
        <v>#REF!</v>
      </c>
      <c r="E59" s="230" t="str">
        <f t="shared" si="47"/>
        <v>#REF!</v>
      </c>
      <c r="F59" s="230" t="str">
        <f t="shared" si="47"/>
        <v>#REF!</v>
      </c>
      <c r="G59" s="230" t="str">
        <f t="shared" si="47"/>
        <v>#REF!</v>
      </c>
      <c r="H59" s="230" t="str">
        <f t="shared" si="47"/>
        <v>#REF!</v>
      </c>
      <c r="I59" s="230" t="str">
        <f t="shared" si="47"/>
        <v>#REF!</v>
      </c>
      <c r="J59" s="230" t="str">
        <f t="shared" si="47"/>
        <v>#REF!</v>
      </c>
      <c r="K59" s="230" t="str">
        <f t="shared" si="47"/>
        <v>#REF!</v>
      </c>
      <c r="L59" s="230" t="str">
        <f t="shared" si="47"/>
        <v>#REF!</v>
      </c>
      <c r="M59" s="230" t="str">
        <f t="shared" si="47"/>
        <v>#REF!</v>
      </c>
      <c r="N59" s="230" t="str">
        <f t="shared" si="47"/>
        <v>#REF!</v>
      </c>
      <c r="O59" s="230" t="str">
        <f t="shared" si="47"/>
        <v>#REF!</v>
      </c>
      <c r="P59" s="230" t="str">
        <f t="shared" si="47"/>
        <v>#REF!</v>
      </c>
      <c r="Q59" s="230" t="str">
        <f t="shared" si="47"/>
        <v>#REF!</v>
      </c>
      <c r="R59" s="230" t="str">
        <f t="shared" si="47"/>
        <v>#REF!</v>
      </c>
      <c r="S59" s="230" t="str">
        <f t="shared" si="47"/>
        <v>#REF!</v>
      </c>
      <c r="T59" s="230" t="str">
        <f t="shared" si="47"/>
        <v>#REF!</v>
      </c>
      <c r="U59" s="230" t="str">
        <f t="shared" si="47"/>
        <v>#REF!</v>
      </c>
      <c r="V59" s="230"/>
      <c r="W59" s="230"/>
      <c r="X59" s="230"/>
      <c r="Y59" s="230"/>
      <c r="Z59" s="230"/>
      <c r="AA59" s="230"/>
    </row>
    <row r="60" ht="15.75" customHeight="1">
      <c r="A60" s="230">
        <v>8.0</v>
      </c>
      <c r="B60" s="230" t="str">
        <f t="shared" ref="B60:U60" si="48">IF(B$52="-","",B59+NumTeams)</f>
        <v>#REF!</v>
      </c>
      <c r="C60" s="230" t="str">
        <f t="shared" si="48"/>
        <v>#REF!</v>
      </c>
      <c r="D60" s="230" t="str">
        <f t="shared" si="48"/>
        <v>#REF!</v>
      </c>
      <c r="E60" s="230" t="str">
        <f t="shared" si="48"/>
        <v>#REF!</v>
      </c>
      <c r="F60" s="230" t="str">
        <f t="shared" si="48"/>
        <v>#REF!</v>
      </c>
      <c r="G60" s="230" t="str">
        <f t="shared" si="48"/>
        <v>#REF!</v>
      </c>
      <c r="H60" s="230" t="str">
        <f t="shared" si="48"/>
        <v>#REF!</v>
      </c>
      <c r="I60" s="230" t="str">
        <f t="shared" si="48"/>
        <v>#REF!</v>
      </c>
      <c r="J60" s="230" t="str">
        <f t="shared" si="48"/>
        <v>#REF!</v>
      </c>
      <c r="K60" s="230" t="str">
        <f t="shared" si="48"/>
        <v>#REF!</v>
      </c>
      <c r="L60" s="230" t="str">
        <f t="shared" si="48"/>
        <v>#REF!</v>
      </c>
      <c r="M60" s="230" t="str">
        <f t="shared" si="48"/>
        <v>#REF!</v>
      </c>
      <c r="N60" s="230" t="str">
        <f t="shared" si="48"/>
        <v>#REF!</v>
      </c>
      <c r="O60" s="230" t="str">
        <f t="shared" si="48"/>
        <v>#REF!</v>
      </c>
      <c r="P60" s="230" t="str">
        <f t="shared" si="48"/>
        <v>#REF!</v>
      </c>
      <c r="Q60" s="230" t="str">
        <f t="shared" si="48"/>
        <v>#REF!</v>
      </c>
      <c r="R60" s="230" t="str">
        <f t="shared" si="48"/>
        <v>#REF!</v>
      </c>
      <c r="S60" s="230" t="str">
        <f t="shared" si="48"/>
        <v>#REF!</v>
      </c>
      <c r="T60" s="230" t="str">
        <f t="shared" si="48"/>
        <v>#REF!</v>
      </c>
      <c r="U60" s="230" t="str">
        <f t="shared" si="48"/>
        <v>#REF!</v>
      </c>
      <c r="V60" s="230"/>
      <c r="W60" s="230"/>
      <c r="X60" s="230"/>
      <c r="Y60" s="230"/>
      <c r="Z60" s="230"/>
      <c r="AA60" s="230"/>
    </row>
    <row r="61" ht="15.75" customHeight="1">
      <c r="A61" s="230">
        <v>9.0</v>
      </c>
      <c r="B61" s="230" t="str">
        <f t="shared" ref="B61:U61" si="49">IF(B$52="-","",B60+NumTeams)</f>
        <v>#REF!</v>
      </c>
      <c r="C61" s="230" t="str">
        <f t="shared" si="49"/>
        <v>#REF!</v>
      </c>
      <c r="D61" s="230" t="str">
        <f t="shared" si="49"/>
        <v>#REF!</v>
      </c>
      <c r="E61" s="230" t="str">
        <f t="shared" si="49"/>
        <v>#REF!</v>
      </c>
      <c r="F61" s="230" t="str">
        <f t="shared" si="49"/>
        <v>#REF!</v>
      </c>
      <c r="G61" s="230" t="str">
        <f t="shared" si="49"/>
        <v>#REF!</v>
      </c>
      <c r="H61" s="230" t="str">
        <f t="shared" si="49"/>
        <v>#REF!</v>
      </c>
      <c r="I61" s="230" t="str">
        <f t="shared" si="49"/>
        <v>#REF!</v>
      </c>
      <c r="J61" s="230" t="str">
        <f t="shared" si="49"/>
        <v>#REF!</v>
      </c>
      <c r="K61" s="230" t="str">
        <f t="shared" si="49"/>
        <v>#REF!</v>
      </c>
      <c r="L61" s="230" t="str">
        <f t="shared" si="49"/>
        <v>#REF!</v>
      </c>
      <c r="M61" s="230" t="str">
        <f t="shared" si="49"/>
        <v>#REF!</v>
      </c>
      <c r="N61" s="230" t="str">
        <f t="shared" si="49"/>
        <v>#REF!</v>
      </c>
      <c r="O61" s="230" t="str">
        <f t="shared" si="49"/>
        <v>#REF!</v>
      </c>
      <c r="P61" s="230" t="str">
        <f t="shared" si="49"/>
        <v>#REF!</v>
      </c>
      <c r="Q61" s="230" t="str">
        <f t="shared" si="49"/>
        <v>#REF!</v>
      </c>
      <c r="R61" s="230" t="str">
        <f t="shared" si="49"/>
        <v>#REF!</v>
      </c>
      <c r="S61" s="230" t="str">
        <f t="shared" si="49"/>
        <v>#REF!</v>
      </c>
      <c r="T61" s="230" t="str">
        <f t="shared" si="49"/>
        <v>#REF!</v>
      </c>
      <c r="U61" s="230" t="str">
        <f t="shared" si="49"/>
        <v>#REF!</v>
      </c>
      <c r="V61" s="230"/>
      <c r="W61" s="230"/>
      <c r="X61" s="230"/>
      <c r="Y61" s="230"/>
      <c r="Z61" s="230"/>
      <c r="AA61" s="230"/>
    </row>
    <row r="62" ht="15.75" customHeight="1">
      <c r="A62" s="230">
        <v>10.0</v>
      </c>
      <c r="B62" s="230" t="str">
        <f t="shared" ref="B62:U62" si="50">IF(B$52="-","",B61+NumTeams)</f>
        <v>#REF!</v>
      </c>
      <c r="C62" s="230" t="str">
        <f t="shared" si="50"/>
        <v>#REF!</v>
      </c>
      <c r="D62" s="230" t="str">
        <f t="shared" si="50"/>
        <v>#REF!</v>
      </c>
      <c r="E62" s="230" t="str">
        <f t="shared" si="50"/>
        <v>#REF!</v>
      </c>
      <c r="F62" s="230" t="str">
        <f t="shared" si="50"/>
        <v>#REF!</v>
      </c>
      <c r="G62" s="230" t="str">
        <f t="shared" si="50"/>
        <v>#REF!</v>
      </c>
      <c r="H62" s="230" t="str">
        <f t="shared" si="50"/>
        <v>#REF!</v>
      </c>
      <c r="I62" s="230" t="str">
        <f t="shared" si="50"/>
        <v>#REF!</v>
      </c>
      <c r="J62" s="230" t="str">
        <f t="shared" si="50"/>
        <v>#REF!</v>
      </c>
      <c r="K62" s="230" t="str">
        <f t="shared" si="50"/>
        <v>#REF!</v>
      </c>
      <c r="L62" s="230" t="str">
        <f t="shared" si="50"/>
        <v>#REF!</v>
      </c>
      <c r="M62" s="230" t="str">
        <f t="shared" si="50"/>
        <v>#REF!</v>
      </c>
      <c r="N62" s="230" t="str">
        <f t="shared" si="50"/>
        <v>#REF!</v>
      </c>
      <c r="O62" s="230" t="str">
        <f t="shared" si="50"/>
        <v>#REF!</v>
      </c>
      <c r="P62" s="230" t="str">
        <f t="shared" si="50"/>
        <v>#REF!</v>
      </c>
      <c r="Q62" s="230" t="str">
        <f t="shared" si="50"/>
        <v>#REF!</v>
      </c>
      <c r="R62" s="230" t="str">
        <f t="shared" si="50"/>
        <v>#REF!</v>
      </c>
      <c r="S62" s="230" t="str">
        <f t="shared" si="50"/>
        <v>#REF!</v>
      </c>
      <c r="T62" s="230" t="str">
        <f t="shared" si="50"/>
        <v>#REF!</v>
      </c>
      <c r="U62" s="230" t="str">
        <f t="shared" si="50"/>
        <v>#REF!</v>
      </c>
      <c r="V62" s="230"/>
      <c r="W62" s="230"/>
      <c r="X62" s="230"/>
      <c r="Y62" s="230"/>
      <c r="Z62" s="230"/>
      <c r="AA62" s="230"/>
    </row>
    <row r="63" ht="15.75" customHeight="1">
      <c r="A63" s="230">
        <v>11.0</v>
      </c>
      <c r="B63" s="230" t="str">
        <f t="shared" ref="B63:U63" si="51">IF(B$52="-","",B62+NumTeams)</f>
        <v>#REF!</v>
      </c>
      <c r="C63" s="230" t="str">
        <f t="shared" si="51"/>
        <v>#REF!</v>
      </c>
      <c r="D63" s="230" t="str">
        <f t="shared" si="51"/>
        <v>#REF!</v>
      </c>
      <c r="E63" s="230" t="str">
        <f t="shared" si="51"/>
        <v>#REF!</v>
      </c>
      <c r="F63" s="230" t="str">
        <f t="shared" si="51"/>
        <v>#REF!</v>
      </c>
      <c r="G63" s="230" t="str">
        <f t="shared" si="51"/>
        <v>#REF!</v>
      </c>
      <c r="H63" s="230" t="str">
        <f t="shared" si="51"/>
        <v>#REF!</v>
      </c>
      <c r="I63" s="230" t="str">
        <f t="shared" si="51"/>
        <v>#REF!</v>
      </c>
      <c r="J63" s="230" t="str">
        <f t="shared" si="51"/>
        <v>#REF!</v>
      </c>
      <c r="K63" s="230" t="str">
        <f t="shared" si="51"/>
        <v>#REF!</v>
      </c>
      <c r="L63" s="230" t="str">
        <f t="shared" si="51"/>
        <v>#REF!</v>
      </c>
      <c r="M63" s="230" t="str">
        <f t="shared" si="51"/>
        <v>#REF!</v>
      </c>
      <c r="N63" s="230" t="str">
        <f t="shared" si="51"/>
        <v>#REF!</v>
      </c>
      <c r="O63" s="230" t="str">
        <f t="shared" si="51"/>
        <v>#REF!</v>
      </c>
      <c r="P63" s="230" t="str">
        <f t="shared" si="51"/>
        <v>#REF!</v>
      </c>
      <c r="Q63" s="230" t="str">
        <f t="shared" si="51"/>
        <v>#REF!</v>
      </c>
      <c r="R63" s="230" t="str">
        <f t="shared" si="51"/>
        <v>#REF!</v>
      </c>
      <c r="S63" s="230" t="str">
        <f t="shared" si="51"/>
        <v>#REF!</v>
      </c>
      <c r="T63" s="230" t="str">
        <f t="shared" si="51"/>
        <v>#REF!</v>
      </c>
      <c r="U63" s="230" t="str">
        <f t="shared" si="51"/>
        <v>#REF!</v>
      </c>
      <c r="V63" s="230"/>
      <c r="W63" s="230"/>
      <c r="X63" s="230"/>
      <c r="Y63" s="230"/>
      <c r="Z63" s="230"/>
      <c r="AA63" s="230"/>
    </row>
    <row r="64" ht="15.75" customHeight="1">
      <c r="A64" s="230">
        <v>12.0</v>
      </c>
      <c r="B64" s="230" t="str">
        <f t="shared" ref="B64:U64" si="52">IF(B$52="-","",B63+NumTeams)</f>
        <v>#REF!</v>
      </c>
      <c r="C64" s="230" t="str">
        <f t="shared" si="52"/>
        <v>#REF!</v>
      </c>
      <c r="D64" s="230" t="str">
        <f t="shared" si="52"/>
        <v>#REF!</v>
      </c>
      <c r="E64" s="230" t="str">
        <f t="shared" si="52"/>
        <v>#REF!</v>
      </c>
      <c r="F64" s="230" t="str">
        <f t="shared" si="52"/>
        <v>#REF!</v>
      </c>
      <c r="G64" s="230" t="str">
        <f t="shared" si="52"/>
        <v>#REF!</v>
      </c>
      <c r="H64" s="230" t="str">
        <f t="shared" si="52"/>
        <v>#REF!</v>
      </c>
      <c r="I64" s="230" t="str">
        <f t="shared" si="52"/>
        <v>#REF!</v>
      </c>
      <c r="J64" s="230" t="str">
        <f t="shared" si="52"/>
        <v>#REF!</v>
      </c>
      <c r="K64" s="230" t="str">
        <f t="shared" si="52"/>
        <v>#REF!</v>
      </c>
      <c r="L64" s="230" t="str">
        <f t="shared" si="52"/>
        <v>#REF!</v>
      </c>
      <c r="M64" s="230" t="str">
        <f t="shared" si="52"/>
        <v>#REF!</v>
      </c>
      <c r="N64" s="230" t="str">
        <f t="shared" si="52"/>
        <v>#REF!</v>
      </c>
      <c r="O64" s="230" t="str">
        <f t="shared" si="52"/>
        <v>#REF!</v>
      </c>
      <c r="P64" s="230" t="str">
        <f t="shared" si="52"/>
        <v>#REF!</v>
      </c>
      <c r="Q64" s="230" t="str">
        <f t="shared" si="52"/>
        <v>#REF!</v>
      </c>
      <c r="R64" s="230" t="str">
        <f t="shared" si="52"/>
        <v>#REF!</v>
      </c>
      <c r="S64" s="230" t="str">
        <f t="shared" si="52"/>
        <v>#REF!</v>
      </c>
      <c r="T64" s="230" t="str">
        <f t="shared" si="52"/>
        <v>#REF!</v>
      </c>
      <c r="U64" s="230" t="str">
        <f t="shared" si="52"/>
        <v>#REF!</v>
      </c>
      <c r="V64" s="230"/>
      <c r="W64" s="230"/>
      <c r="X64" s="230"/>
      <c r="Y64" s="230"/>
      <c r="Z64" s="230"/>
      <c r="AA64" s="230"/>
    </row>
    <row r="65" ht="15.75" customHeight="1">
      <c r="A65" s="230">
        <v>13.0</v>
      </c>
      <c r="B65" s="230" t="str">
        <f t="shared" ref="B65:U65" si="53">IF(B$52="-","",B64+NumTeams)</f>
        <v>#REF!</v>
      </c>
      <c r="C65" s="230" t="str">
        <f t="shared" si="53"/>
        <v>#REF!</v>
      </c>
      <c r="D65" s="230" t="str">
        <f t="shared" si="53"/>
        <v>#REF!</v>
      </c>
      <c r="E65" s="230" t="str">
        <f t="shared" si="53"/>
        <v>#REF!</v>
      </c>
      <c r="F65" s="230" t="str">
        <f t="shared" si="53"/>
        <v>#REF!</v>
      </c>
      <c r="G65" s="230" t="str">
        <f t="shared" si="53"/>
        <v>#REF!</v>
      </c>
      <c r="H65" s="230" t="str">
        <f t="shared" si="53"/>
        <v>#REF!</v>
      </c>
      <c r="I65" s="230" t="str">
        <f t="shared" si="53"/>
        <v>#REF!</v>
      </c>
      <c r="J65" s="230" t="str">
        <f t="shared" si="53"/>
        <v>#REF!</v>
      </c>
      <c r="K65" s="230" t="str">
        <f t="shared" si="53"/>
        <v>#REF!</v>
      </c>
      <c r="L65" s="230" t="str">
        <f t="shared" si="53"/>
        <v>#REF!</v>
      </c>
      <c r="M65" s="230" t="str">
        <f t="shared" si="53"/>
        <v>#REF!</v>
      </c>
      <c r="N65" s="230" t="str">
        <f t="shared" si="53"/>
        <v>#REF!</v>
      </c>
      <c r="O65" s="230" t="str">
        <f t="shared" si="53"/>
        <v>#REF!</v>
      </c>
      <c r="P65" s="230" t="str">
        <f t="shared" si="53"/>
        <v>#REF!</v>
      </c>
      <c r="Q65" s="230" t="str">
        <f t="shared" si="53"/>
        <v>#REF!</v>
      </c>
      <c r="R65" s="230" t="str">
        <f t="shared" si="53"/>
        <v>#REF!</v>
      </c>
      <c r="S65" s="230" t="str">
        <f t="shared" si="53"/>
        <v>#REF!</v>
      </c>
      <c r="T65" s="230" t="str">
        <f t="shared" si="53"/>
        <v>#REF!</v>
      </c>
      <c r="U65" s="230" t="str">
        <f t="shared" si="53"/>
        <v>#REF!</v>
      </c>
      <c r="V65" s="230"/>
      <c r="W65" s="230"/>
      <c r="X65" s="230"/>
      <c r="Y65" s="230"/>
      <c r="Z65" s="230"/>
      <c r="AA65" s="230"/>
    </row>
    <row r="66" ht="15.75" customHeight="1">
      <c r="A66" s="230">
        <v>14.0</v>
      </c>
      <c r="B66" s="230" t="str">
        <f t="shared" ref="B66:U66" si="54">IF(B$52="-","",B65+NumTeams)</f>
        <v>#REF!</v>
      </c>
      <c r="C66" s="230" t="str">
        <f t="shared" si="54"/>
        <v>#REF!</v>
      </c>
      <c r="D66" s="230" t="str">
        <f t="shared" si="54"/>
        <v>#REF!</v>
      </c>
      <c r="E66" s="230" t="str">
        <f t="shared" si="54"/>
        <v>#REF!</v>
      </c>
      <c r="F66" s="230" t="str">
        <f t="shared" si="54"/>
        <v>#REF!</v>
      </c>
      <c r="G66" s="230" t="str">
        <f t="shared" si="54"/>
        <v>#REF!</v>
      </c>
      <c r="H66" s="230" t="str">
        <f t="shared" si="54"/>
        <v>#REF!</v>
      </c>
      <c r="I66" s="230" t="str">
        <f t="shared" si="54"/>
        <v>#REF!</v>
      </c>
      <c r="J66" s="230" t="str">
        <f t="shared" si="54"/>
        <v>#REF!</v>
      </c>
      <c r="K66" s="230" t="str">
        <f t="shared" si="54"/>
        <v>#REF!</v>
      </c>
      <c r="L66" s="230" t="str">
        <f t="shared" si="54"/>
        <v>#REF!</v>
      </c>
      <c r="M66" s="230" t="str">
        <f t="shared" si="54"/>
        <v>#REF!</v>
      </c>
      <c r="N66" s="230" t="str">
        <f t="shared" si="54"/>
        <v>#REF!</v>
      </c>
      <c r="O66" s="230" t="str">
        <f t="shared" si="54"/>
        <v>#REF!</v>
      </c>
      <c r="P66" s="230" t="str">
        <f t="shared" si="54"/>
        <v>#REF!</v>
      </c>
      <c r="Q66" s="230" t="str">
        <f t="shared" si="54"/>
        <v>#REF!</v>
      </c>
      <c r="R66" s="230" t="str">
        <f t="shared" si="54"/>
        <v>#REF!</v>
      </c>
      <c r="S66" s="230" t="str">
        <f t="shared" si="54"/>
        <v>#REF!</v>
      </c>
      <c r="T66" s="230" t="str">
        <f t="shared" si="54"/>
        <v>#REF!</v>
      </c>
      <c r="U66" s="230" t="str">
        <f t="shared" si="54"/>
        <v>#REF!</v>
      </c>
      <c r="V66" s="230"/>
      <c r="W66" s="230"/>
      <c r="X66" s="230"/>
      <c r="Y66" s="230"/>
      <c r="Z66" s="230"/>
      <c r="AA66" s="230"/>
    </row>
    <row r="67" ht="15.75" customHeight="1">
      <c r="A67" s="230">
        <v>15.0</v>
      </c>
      <c r="B67" s="230" t="str">
        <f t="shared" ref="B67:U67" si="55">IF(B$52="-","",B66+NumTeams)</f>
        <v>#REF!</v>
      </c>
      <c r="C67" s="230" t="str">
        <f t="shared" si="55"/>
        <v>#REF!</v>
      </c>
      <c r="D67" s="230" t="str">
        <f t="shared" si="55"/>
        <v>#REF!</v>
      </c>
      <c r="E67" s="230" t="str">
        <f t="shared" si="55"/>
        <v>#REF!</v>
      </c>
      <c r="F67" s="230" t="str">
        <f t="shared" si="55"/>
        <v>#REF!</v>
      </c>
      <c r="G67" s="230" t="str">
        <f t="shared" si="55"/>
        <v>#REF!</v>
      </c>
      <c r="H67" s="230" t="str">
        <f t="shared" si="55"/>
        <v>#REF!</v>
      </c>
      <c r="I67" s="230" t="str">
        <f t="shared" si="55"/>
        <v>#REF!</v>
      </c>
      <c r="J67" s="230" t="str">
        <f t="shared" si="55"/>
        <v>#REF!</v>
      </c>
      <c r="K67" s="230" t="str">
        <f t="shared" si="55"/>
        <v>#REF!</v>
      </c>
      <c r="L67" s="230" t="str">
        <f t="shared" si="55"/>
        <v>#REF!</v>
      </c>
      <c r="M67" s="230" t="str">
        <f t="shared" si="55"/>
        <v>#REF!</v>
      </c>
      <c r="N67" s="230" t="str">
        <f t="shared" si="55"/>
        <v>#REF!</v>
      </c>
      <c r="O67" s="230" t="str">
        <f t="shared" si="55"/>
        <v>#REF!</v>
      </c>
      <c r="P67" s="230" t="str">
        <f t="shared" si="55"/>
        <v>#REF!</v>
      </c>
      <c r="Q67" s="230" t="str">
        <f t="shared" si="55"/>
        <v>#REF!</v>
      </c>
      <c r="R67" s="230" t="str">
        <f t="shared" si="55"/>
        <v>#REF!</v>
      </c>
      <c r="S67" s="230" t="str">
        <f t="shared" si="55"/>
        <v>#REF!</v>
      </c>
      <c r="T67" s="230" t="str">
        <f t="shared" si="55"/>
        <v>#REF!</v>
      </c>
      <c r="U67" s="230" t="str">
        <f t="shared" si="55"/>
        <v>#REF!</v>
      </c>
      <c r="V67" s="230"/>
      <c r="W67" s="230"/>
      <c r="X67" s="230"/>
      <c r="Y67" s="230"/>
      <c r="Z67" s="230"/>
      <c r="AA67" s="230"/>
    </row>
    <row r="68" ht="15.75" customHeight="1">
      <c r="A68" s="230">
        <v>16.0</v>
      </c>
      <c r="B68" s="230" t="str">
        <f t="shared" ref="B68:U68" si="56">IF(B$52="-","",B67+NumTeams)</f>
        <v>#REF!</v>
      </c>
      <c r="C68" s="230" t="str">
        <f t="shared" si="56"/>
        <v>#REF!</v>
      </c>
      <c r="D68" s="230" t="str">
        <f t="shared" si="56"/>
        <v>#REF!</v>
      </c>
      <c r="E68" s="230" t="str">
        <f t="shared" si="56"/>
        <v>#REF!</v>
      </c>
      <c r="F68" s="230" t="str">
        <f t="shared" si="56"/>
        <v>#REF!</v>
      </c>
      <c r="G68" s="230" t="str">
        <f t="shared" si="56"/>
        <v>#REF!</v>
      </c>
      <c r="H68" s="230" t="str">
        <f t="shared" si="56"/>
        <v>#REF!</v>
      </c>
      <c r="I68" s="230" t="str">
        <f t="shared" si="56"/>
        <v>#REF!</v>
      </c>
      <c r="J68" s="230" t="str">
        <f t="shared" si="56"/>
        <v>#REF!</v>
      </c>
      <c r="K68" s="230" t="str">
        <f t="shared" si="56"/>
        <v>#REF!</v>
      </c>
      <c r="L68" s="230" t="str">
        <f t="shared" si="56"/>
        <v>#REF!</v>
      </c>
      <c r="M68" s="230" t="str">
        <f t="shared" si="56"/>
        <v>#REF!</v>
      </c>
      <c r="N68" s="230" t="str">
        <f t="shared" si="56"/>
        <v>#REF!</v>
      </c>
      <c r="O68" s="230" t="str">
        <f t="shared" si="56"/>
        <v>#REF!</v>
      </c>
      <c r="P68" s="230" t="str">
        <f t="shared" si="56"/>
        <v>#REF!</v>
      </c>
      <c r="Q68" s="230" t="str">
        <f t="shared" si="56"/>
        <v>#REF!</v>
      </c>
      <c r="R68" s="230" t="str">
        <f t="shared" si="56"/>
        <v>#REF!</v>
      </c>
      <c r="S68" s="230" t="str">
        <f t="shared" si="56"/>
        <v>#REF!</v>
      </c>
      <c r="T68" s="230" t="str">
        <f t="shared" si="56"/>
        <v>#REF!</v>
      </c>
      <c r="U68" s="230" t="str">
        <f t="shared" si="56"/>
        <v>#REF!</v>
      </c>
      <c r="V68" s="230"/>
      <c r="W68" s="230"/>
      <c r="X68" s="230"/>
      <c r="Y68" s="230"/>
      <c r="Z68" s="230"/>
      <c r="AA68" s="230"/>
    </row>
    <row r="69" ht="15.75" customHeight="1">
      <c r="A69" s="230">
        <v>17.0</v>
      </c>
      <c r="B69" s="230" t="str">
        <f t="shared" ref="B69:U69" si="57">IF(B$52="-","",B68+NumTeams)</f>
        <v>#REF!</v>
      </c>
      <c r="C69" s="230" t="str">
        <f t="shared" si="57"/>
        <v>#REF!</v>
      </c>
      <c r="D69" s="230" t="str">
        <f t="shared" si="57"/>
        <v>#REF!</v>
      </c>
      <c r="E69" s="230" t="str">
        <f t="shared" si="57"/>
        <v>#REF!</v>
      </c>
      <c r="F69" s="230" t="str">
        <f t="shared" si="57"/>
        <v>#REF!</v>
      </c>
      <c r="G69" s="230" t="str">
        <f t="shared" si="57"/>
        <v>#REF!</v>
      </c>
      <c r="H69" s="230" t="str">
        <f t="shared" si="57"/>
        <v>#REF!</v>
      </c>
      <c r="I69" s="230" t="str">
        <f t="shared" si="57"/>
        <v>#REF!</v>
      </c>
      <c r="J69" s="230" t="str">
        <f t="shared" si="57"/>
        <v>#REF!</v>
      </c>
      <c r="K69" s="230" t="str">
        <f t="shared" si="57"/>
        <v>#REF!</v>
      </c>
      <c r="L69" s="230" t="str">
        <f t="shared" si="57"/>
        <v>#REF!</v>
      </c>
      <c r="M69" s="230" t="str">
        <f t="shared" si="57"/>
        <v>#REF!</v>
      </c>
      <c r="N69" s="230" t="str">
        <f t="shared" si="57"/>
        <v>#REF!</v>
      </c>
      <c r="O69" s="230" t="str">
        <f t="shared" si="57"/>
        <v>#REF!</v>
      </c>
      <c r="P69" s="230" t="str">
        <f t="shared" si="57"/>
        <v>#REF!</v>
      </c>
      <c r="Q69" s="230" t="str">
        <f t="shared" si="57"/>
        <v>#REF!</v>
      </c>
      <c r="R69" s="230" t="str">
        <f t="shared" si="57"/>
        <v>#REF!</v>
      </c>
      <c r="S69" s="230" t="str">
        <f t="shared" si="57"/>
        <v>#REF!</v>
      </c>
      <c r="T69" s="230" t="str">
        <f t="shared" si="57"/>
        <v>#REF!</v>
      </c>
      <c r="U69" s="230" t="str">
        <f t="shared" si="57"/>
        <v>#REF!</v>
      </c>
      <c r="V69" s="230"/>
      <c r="W69" s="230"/>
      <c r="X69" s="230"/>
      <c r="Y69" s="230"/>
      <c r="Z69" s="230"/>
      <c r="AA69" s="230"/>
    </row>
    <row r="70" ht="15.75" customHeight="1">
      <c r="A70" s="230">
        <v>18.0</v>
      </c>
      <c r="B70" s="230" t="str">
        <f t="shared" ref="B70:U70" si="58">IF(B$52="-","",B69+NumTeams)</f>
        <v>#REF!</v>
      </c>
      <c r="C70" s="230" t="str">
        <f t="shared" si="58"/>
        <v>#REF!</v>
      </c>
      <c r="D70" s="230" t="str">
        <f t="shared" si="58"/>
        <v>#REF!</v>
      </c>
      <c r="E70" s="230" t="str">
        <f t="shared" si="58"/>
        <v>#REF!</v>
      </c>
      <c r="F70" s="230" t="str">
        <f t="shared" si="58"/>
        <v>#REF!</v>
      </c>
      <c r="G70" s="230" t="str">
        <f t="shared" si="58"/>
        <v>#REF!</v>
      </c>
      <c r="H70" s="230" t="str">
        <f t="shared" si="58"/>
        <v>#REF!</v>
      </c>
      <c r="I70" s="230" t="str">
        <f t="shared" si="58"/>
        <v>#REF!</v>
      </c>
      <c r="J70" s="230" t="str">
        <f t="shared" si="58"/>
        <v>#REF!</v>
      </c>
      <c r="K70" s="230" t="str">
        <f t="shared" si="58"/>
        <v>#REF!</v>
      </c>
      <c r="L70" s="230" t="str">
        <f t="shared" si="58"/>
        <v>#REF!</v>
      </c>
      <c r="M70" s="230" t="str">
        <f t="shared" si="58"/>
        <v>#REF!</v>
      </c>
      <c r="N70" s="230" t="str">
        <f t="shared" si="58"/>
        <v>#REF!</v>
      </c>
      <c r="O70" s="230" t="str">
        <f t="shared" si="58"/>
        <v>#REF!</v>
      </c>
      <c r="P70" s="230" t="str">
        <f t="shared" si="58"/>
        <v>#REF!</v>
      </c>
      <c r="Q70" s="230" t="str">
        <f t="shared" si="58"/>
        <v>#REF!</v>
      </c>
      <c r="R70" s="230" t="str">
        <f t="shared" si="58"/>
        <v>#REF!</v>
      </c>
      <c r="S70" s="230" t="str">
        <f t="shared" si="58"/>
        <v>#REF!</v>
      </c>
      <c r="T70" s="230" t="str">
        <f t="shared" si="58"/>
        <v>#REF!</v>
      </c>
      <c r="U70" s="230" t="str">
        <f t="shared" si="58"/>
        <v>#REF!</v>
      </c>
      <c r="V70" s="230"/>
      <c r="W70" s="230"/>
      <c r="X70" s="230"/>
      <c r="Y70" s="230"/>
      <c r="Z70" s="230"/>
      <c r="AA70" s="230"/>
    </row>
    <row r="71" ht="15.75" customHeight="1">
      <c r="A71" s="230">
        <v>19.0</v>
      </c>
      <c r="B71" s="230" t="str">
        <f t="shared" ref="B71:U71" si="59">IF(B$52="-","",B70+NumTeams)</f>
        <v>#REF!</v>
      </c>
      <c r="C71" s="230" t="str">
        <f t="shared" si="59"/>
        <v>#REF!</v>
      </c>
      <c r="D71" s="230" t="str">
        <f t="shared" si="59"/>
        <v>#REF!</v>
      </c>
      <c r="E71" s="230" t="str">
        <f t="shared" si="59"/>
        <v>#REF!</v>
      </c>
      <c r="F71" s="230" t="str">
        <f t="shared" si="59"/>
        <v>#REF!</v>
      </c>
      <c r="G71" s="230" t="str">
        <f t="shared" si="59"/>
        <v>#REF!</v>
      </c>
      <c r="H71" s="230" t="str">
        <f t="shared" si="59"/>
        <v>#REF!</v>
      </c>
      <c r="I71" s="230" t="str">
        <f t="shared" si="59"/>
        <v>#REF!</v>
      </c>
      <c r="J71" s="230" t="str">
        <f t="shared" si="59"/>
        <v>#REF!</v>
      </c>
      <c r="K71" s="230" t="str">
        <f t="shared" si="59"/>
        <v>#REF!</v>
      </c>
      <c r="L71" s="230" t="str">
        <f t="shared" si="59"/>
        <v>#REF!</v>
      </c>
      <c r="M71" s="230" t="str">
        <f t="shared" si="59"/>
        <v>#REF!</v>
      </c>
      <c r="N71" s="230" t="str">
        <f t="shared" si="59"/>
        <v>#REF!</v>
      </c>
      <c r="O71" s="230" t="str">
        <f t="shared" si="59"/>
        <v>#REF!</v>
      </c>
      <c r="P71" s="230" t="str">
        <f t="shared" si="59"/>
        <v>#REF!</v>
      </c>
      <c r="Q71" s="230" t="str">
        <f t="shared" si="59"/>
        <v>#REF!</v>
      </c>
      <c r="R71" s="230" t="str">
        <f t="shared" si="59"/>
        <v>#REF!</v>
      </c>
      <c r="S71" s="230" t="str">
        <f t="shared" si="59"/>
        <v>#REF!</v>
      </c>
      <c r="T71" s="230" t="str">
        <f t="shared" si="59"/>
        <v>#REF!</v>
      </c>
      <c r="U71" s="230" t="str">
        <f t="shared" si="59"/>
        <v>#REF!</v>
      </c>
      <c r="V71" s="230"/>
      <c r="W71" s="230"/>
      <c r="X71" s="230"/>
      <c r="Y71" s="230"/>
      <c r="Z71" s="230"/>
      <c r="AA71" s="230"/>
    </row>
    <row r="72" ht="15.75" customHeight="1">
      <c r="A72" s="230">
        <v>20.0</v>
      </c>
      <c r="B72" s="230" t="str">
        <f t="shared" ref="B72:U72" si="60">IF(B$52="-","",B71+NumTeams)</f>
        <v>#REF!</v>
      </c>
      <c r="C72" s="230" t="str">
        <f t="shared" si="60"/>
        <v>#REF!</v>
      </c>
      <c r="D72" s="230" t="str">
        <f t="shared" si="60"/>
        <v>#REF!</v>
      </c>
      <c r="E72" s="230" t="str">
        <f t="shared" si="60"/>
        <v>#REF!</v>
      </c>
      <c r="F72" s="230" t="str">
        <f t="shared" si="60"/>
        <v>#REF!</v>
      </c>
      <c r="G72" s="230" t="str">
        <f t="shared" si="60"/>
        <v>#REF!</v>
      </c>
      <c r="H72" s="230" t="str">
        <f t="shared" si="60"/>
        <v>#REF!</v>
      </c>
      <c r="I72" s="230" t="str">
        <f t="shared" si="60"/>
        <v>#REF!</v>
      </c>
      <c r="J72" s="230" t="str">
        <f t="shared" si="60"/>
        <v>#REF!</v>
      </c>
      <c r="K72" s="230" t="str">
        <f t="shared" si="60"/>
        <v>#REF!</v>
      </c>
      <c r="L72" s="230" t="str">
        <f t="shared" si="60"/>
        <v>#REF!</v>
      </c>
      <c r="M72" s="230" t="str">
        <f t="shared" si="60"/>
        <v>#REF!</v>
      </c>
      <c r="N72" s="230" t="str">
        <f t="shared" si="60"/>
        <v>#REF!</v>
      </c>
      <c r="O72" s="230" t="str">
        <f t="shared" si="60"/>
        <v>#REF!</v>
      </c>
      <c r="P72" s="230" t="str">
        <f t="shared" si="60"/>
        <v>#REF!</v>
      </c>
      <c r="Q72" s="230" t="str">
        <f t="shared" si="60"/>
        <v>#REF!</v>
      </c>
      <c r="R72" s="230" t="str">
        <f t="shared" si="60"/>
        <v>#REF!</v>
      </c>
      <c r="S72" s="230" t="str">
        <f t="shared" si="60"/>
        <v>#REF!</v>
      </c>
      <c r="T72" s="230" t="str">
        <f t="shared" si="60"/>
        <v>#REF!</v>
      </c>
      <c r="U72" s="230" t="str">
        <f t="shared" si="60"/>
        <v>#REF!</v>
      </c>
      <c r="V72" s="230"/>
      <c r="W72" s="230"/>
      <c r="X72" s="230"/>
      <c r="Y72" s="230"/>
      <c r="Z72" s="230"/>
      <c r="AA72" s="230"/>
    </row>
    <row r="73" ht="15.75" customHeight="1">
      <c r="A73" s="230">
        <v>21.0</v>
      </c>
      <c r="B73" s="230" t="str">
        <f t="shared" ref="B73:U73" si="61">IF(B$52="-","",B72+NumTeams)</f>
        <v>#REF!</v>
      </c>
      <c r="C73" s="230" t="str">
        <f t="shared" si="61"/>
        <v>#REF!</v>
      </c>
      <c r="D73" s="230" t="str">
        <f t="shared" si="61"/>
        <v>#REF!</v>
      </c>
      <c r="E73" s="230" t="str">
        <f t="shared" si="61"/>
        <v>#REF!</v>
      </c>
      <c r="F73" s="230" t="str">
        <f t="shared" si="61"/>
        <v>#REF!</v>
      </c>
      <c r="G73" s="230" t="str">
        <f t="shared" si="61"/>
        <v>#REF!</v>
      </c>
      <c r="H73" s="230" t="str">
        <f t="shared" si="61"/>
        <v>#REF!</v>
      </c>
      <c r="I73" s="230" t="str">
        <f t="shared" si="61"/>
        <v>#REF!</v>
      </c>
      <c r="J73" s="230" t="str">
        <f t="shared" si="61"/>
        <v>#REF!</v>
      </c>
      <c r="K73" s="230" t="str">
        <f t="shared" si="61"/>
        <v>#REF!</v>
      </c>
      <c r="L73" s="230" t="str">
        <f t="shared" si="61"/>
        <v>#REF!</v>
      </c>
      <c r="M73" s="230" t="str">
        <f t="shared" si="61"/>
        <v>#REF!</v>
      </c>
      <c r="N73" s="230" t="str">
        <f t="shared" si="61"/>
        <v>#REF!</v>
      </c>
      <c r="O73" s="230" t="str">
        <f t="shared" si="61"/>
        <v>#REF!</v>
      </c>
      <c r="P73" s="230" t="str">
        <f t="shared" si="61"/>
        <v>#REF!</v>
      </c>
      <c r="Q73" s="230" t="str">
        <f t="shared" si="61"/>
        <v>#REF!</v>
      </c>
      <c r="R73" s="230" t="str">
        <f t="shared" si="61"/>
        <v>#REF!</v>
      </c>
      <c r="S73" s="230" t="str">
        <f t="shared" si="61"/>
        <v>#REF!</v>
      </c>
      <c r="T73" s="230" t="str">
        <f t="shared" si="61"/>
        <v>#REF!</v>
      </c>
      <c r="U73" s="230" t="str">
        <f t="shared" si="61"/>
        <v>#REF!</v>
      </c>
      <c r="V73" s="230"/>
      <c r="W73" s="230"/>
      <c r="X73" s="230"/>
      <c r="Y73" s="230"/>
      <c r="Z73" s="230"/>
      <c r="AA73" s="230"/>
    </row>
    <row r="74" ht="15.75" customHeight="1">
      <c r="A74" s="230">
        <v>22.0</v>
      </c>
      <c r="B74" s="230" t="str">
        <f t="shared" ref="B74:U74" si="62">IF(B$52="-","",B73+NumTeams)</f>
        <v>#REF!</v>
      </c>
      <c r="C74" s="230" t="str">
        <f t="shared" si="62"/>
        <v>#REF!</v>
      </c>
      <c r="D74" s="230" t="str">
        <f t="shared" si="62"/>
        <v>#REF!</v>
      </c>
      <c r="E74" s="230" t="str">
        <f t="shared" si="62"/>
        <v>#REF!</v>
      </c>
      <c r="F74" s="230" t="str">
        <f t="shared" si="62"/>
        <v>#REF!</v>
      </c>
      <c r="G74" s="230" t="str">
        <f t="shared" si="62"/>
        <v>#REF!</v>
      </c>
      <c r="H74" s="230" t="str">
        <f t="shared" si="62"/>
        <v>#REF!</v>
      </c>
      <c r="I74" s="230" t="str">
        <f t="shared" si="62"/>
        <v>#REF!</v>
      </c>
      <c r="J74" s="230" t="str">
        <f t="shared" si="62"/>
        <v>#REF!</v>
      </c>
      <c r="K74" s="230" t="str">
        <f t="shared" si="62"/>
        <v>#REF!</v>
      </c>
      <c r="L74" s="230" t="str">
        <f t="shared" si="62"/>
        <v>#REF!</v>
      </c>
      <c r="M74" s="230" t="str">
        <f t="shared" si="62"/>
        <v>#REF!</v>
      </c>
      <c r="N74" s="230" t="str">
        <f t="shared" si="62"/>
        <v>#REF!</v>
      </c>
      <c r="O74" s="230" t="str">
        <f t="shared" si="62"/>
        <v>#REF!</v>
      </c>
      <c r="P74" s="230" t="str">
        <f t="shared" si="62"/>
        <v>#REF!</v>
      </c>
      <c r="Q74" s="230" t="str">
        <f t="shared" si="62"/>
        <v>#REF!</v>
      </c>
      <c r="R74" s="230" t="str">
        <f t="shared" si="62"/>
        <v>#REF!</v>
      </c>
      <c r="S74" s="230" t="str">
        <f t="shared" si="62"/>
        <v>#REF!</v>
      </c>
      <c r="T74" s="230" t="str">
        <f t="shared" si="62"/>
        <v>#REF!</v>
      </c>
      <c r="U74" s="230" t="str">
        <f t="shared" si="62"/>
        <v>#REF!</v>
      </c>
      <c r="V74" s="230"/>
      <c r="W74" s="230"/>
      <c r="X74" s="230"/>
      <c r="Y74" s="230"/>
      <c r="Z74" s="230"/>
      <c r="AA74" s="230"/>
    </row>
    <row r="75" ht="15.75" customHeight="1">
      <c r="A75" s="230">
        <v>23.0</v>
      </c>
      <c r="B75" s="230" t="str">
        <f t="shared" ref="B75:U75" si="63">IF(B$52="-","",B74+NumTeams)</f>
        <v>#REF!</v>
      </c>
      <c r="C75" s="230" t="str">
        <f t="shared" si="63"/>
        <v>#REF!</v>
      </c>
      <c r="D75" s="230" t="str">
        <f t="shared" si="63"/>
        <v>#REF!</v>
      </c>
      <c r="E75" s="230" t="str">
        <f t="shared" si="63"/>
        <v>#REF!</v>
      </c>
      <c r="F75" s="230" t="str">
        <f t="shared" si="63"/>
        <v>#REF!</v>
      </c>
      <c r="G75" s="230" t="str">
        <f t="shared" si="63"/>
        <v>#REF!</v>
      </c>
      <c r="H75" s="230" t="str">
        <f t="shared" si="63"/>
        <v>#REF!</v>
      </c>
      <c r="I75" s="230" t="str">
        <f t="shared" si="63"/>
        <v>#REF!</v>
      </c>
      <c r="J75" s="230" t="str">
        <f t="shared" si="63"/>
        <v>#REF!</v>
      </c>
      <c r="K75" s="230" t="str">
        <f t="shared" si="63"/>
        <v>#REF!</v>
      </c>
      <c r="L75" s="230" t="str">
        <f t="shared" si="63"/>
        <v>#REF!</v>
      </c>
      <c r="M75" s="230" t="str">
        <f t="shared" si="63"/>
        <v>#REF!</v>
      </c>
      <c r="N75" s="230" t="str">
        <f t="shared" si="63"/>
        <v>#REF!</v>
      </c>
      <c r="O75" s="230" t="str">
        <f t="shared" si="63"/>
        <v>#REF!</v>
      </c>
      <c r="P75" s="230" t="str">
        <f t="shared" si="63"/>
        <v>#REF!</v>
      </c>
      <c r="Q75" s="230" t="str">
        <f t="shared" si="63"/>
        <v>#REF!</v>
      </c>
      <c r="R75" s="230" t="str">
        <f t="shared" si="63"/>
        <v>#REF!</v>
      </c>
      <c r="S75" s="230" t="str">
        <f t="shared" si="63"/>
        <v>#REF!</v>
      </c>
      <c r="T75" s="230" t="str">
        <f t="shared" si="63"/>
        <v>#REF!</v>
      </c>
      <c r="U75" s="230" t="str">
        <f t="shared" si="63"/>
        <v>#REF!</v>
      </c>
      <c r="V75" s="230"/>
      <c r="W75" s="230"/>
      <c r="X75" s="230"/>
      <c r="Y75" s="230"/>
      <c r="Z75" s="230"/>
      <c r="AA75" s="230"/>
    </row>
    <row r="76" ht="15.75" customHeight="1">
      <c r="A76" s="230">
        <v>24.0</v>
      </c>
      <c r="B76" s="230" t="str">
        <f t="shared" ref="B76:U76" si="64">IF(B$52="-","",B75+NumTeams)</f>
        <v>#REF!</v>
      </c>
      <c r="C76" s="230" t="str">
        <f t="shared" si="64"/>
        <v>#REF!</v>
      </c>
      <c r="D76" s="230" t="str">
        <f t="shared" si="64"/>
        <v>#REF!</v>
      </c>
      <c r="E76" s="230" t="str">
        <f t="shared" si="64"/>
        <v>#REF!</v>
      </c>
      <c r="F76" s="230" t="str">
        <f t="shared" si="64"/>
        <v>#REF!</v>
      </c>
      <c r="G76" s="230" t="str">
        <f t="shared" si="64"/>
        <v>#REF!</v>
      </c>
      <c r="H76" s="230" t="str">
        <f t="shared" si="64"/>
        <v>#REF!</v>
      </c>
      <c r="I76" s="230" t="str">
        <f t="shared" si="64"/>
        <v>#REF!</v>
      </c>
      <c r="J76" s="230" t="str">
        <f t="shared" si="64"/>
        <v>#REF!</v>
      </c>
      <c r="K76" s="230" t="str">
        <f t="shared" si="64"/>
        <v>#REF!</v>
      </c>
      <c r="L76" s="230" t="str">
        <f t="shared" si="64"/>
        <v>#REF!</v>
      </c>
      <c r="M76" s="230" t="str">
        <f t="shared" si="64"/>
        <v>#REF!</v>
      </c>
      <c r="N76" s="230" t="str">
        <f t="shared" si="64"/>
        <v>#REF!</v>
      </c>
      <c r="O76" s="230" t="str">
        <f t="shared" si="64"/>
        <v>#REF!</v>
      </c>
      <c r="P76" s="230" t="str">
        <f t="shared" si="64"/>
        <v>#REF!</v>
      </c>
      <c r="Q76" s="230" t="str">
        <f t="shared" si="64"/>
        <v>#REF!</v>
      </c>
      <c r="R76" s="230" t="str">
        <f t="shared" si="64"/>
        <v>#REF!</v>
      </c>
      <c r="S76" s="230" t="str">
        <f t="shared" si="64"/>
        <v>#REF!</v>
      </c>
      <c r="T76" s="230" t="str">
        <f t="shared" si="64"/>
        <v>#REF!</v>
      </c>
      <c r="U76" s="230" t="str">
        <f t="shared" si="64"/>
        <v>#REF!</v>
      </c>
      <c r="V76" s="230"/>
      <c r="W76" s="230"/>
      <c r="X76" s="230"/>
      <c r="Y76" s="230"/>
      <c r="Z76" s="230"/>
      <c r="AA76" s="230"/>
    </row>
    <row r="77" ht="15.75" customHeight="1">
      <c r="A77" s="230">
        <v>25.0</v>
      </c>
      <c r="B77" s="230" t="str">
        <f t="shared" ref="B77:U77" si="65">IF(B$52="-","",B76+NumTeams)</f>
        <v>#REF!</v>
      </c>
      <c r="C77" s="230" t="str">
        <f t="shared" si="65"/>
        <v>#REF!</v>
      </c>
      <c r="D77" s="230" t="str">
        <f t="shared" si="65"/>
        <v>#REF!</v>
      </c>
      <c r="E77" s="230" t="str">
        <f t="shared" si="65"/>
        <v>#REF!</v>
      </c>
      <c r="F77" s="230" t="str">
        <f t="shared" si="65"/>
        <v>#REF!</v>
      </c>
      <c r="G77" s="230" t="str">
        <f t="shared" si="65"/>
        <v>#REF!</v>
      </c>
      <c r="H77" s="230" t="str">
        <f t="shared" si="65"/>
        <v>#REF!</v>
      </c>
      <c r="I77" s="230" t="str">
        <f t="shared" si="65"/>
        <v>#REF!</v>
      </c>
      <c r="J77" s="230" t="str">
        <f t="shared" si="65"/>
        <v>#REF!</v>
      </c>
      <c r="K77" s="230" t="str">
        <f t="shared" si="65"/>
        <v>#REF!</v>
      </c>
      <c r="L77" s="230" t="str">
        <f t="shared" si="65"/>
        <v>#REF!</v>
      </c>
      <c r="M77" s="230" t="str">
        <f t="shared" si="65"/>
        <v>#REF!</v>
      </c>
      <c r="N77" s="230" t="str">
        <f t="shared" si="65"/>
        <v>#REF!</v>
      </c>
      <c r="O77" s="230" t="str">
        <f t="shared" si="65"/>
        <v>#REF!</v>
      </c>
      <c r="P77" s="230" t="str">
        <f t="shared" si="65"/>
        <v>#REF!</v>
      </c>
      <c r="Q77" s="230" t="str">
        <f t="shared" si="65"/>
        <v>#REF!</v>
      </c>
      <c r="R77" s="230" t="str">
        <f t="shared" si="65"/>
        <v>#REF!</v>
      </c>
      <c r="S77" s="230" t="str">
        <f t="shared" si="65"/>
        <v>#REF!</v>
      </c>
      <c r="T77" s="230" t="str">
        <f t="shared" si="65"/>
        <v>#REF!</v>
      </c>
      <c r="U77" s="230" t="str">
        <f t="shared" si="65"/>
        <v>#REF!</v>
      </c>
      <c r="V77" s="230"/>
      <c r="W77" s="230"/>
      <c r="X77" s="230"/>
      <c r="Y77" s="230"/>
      <c r="Z77" s="230"/>
      <c r="AA77" s="230"/>
    </row>
    <row r="78" ht="15.75" customHeight="1">
      <c r="A78" s="230">
        <v>26.0</v>
      </c>
      <c r="B78" s="230" t="str">
        <f t="shared" ref="B78:U78" si="66">IF(B$52="-","",B77+NumTeams)</f>
        <v>#REF!</v>
      </c>
      <c r="C78" s="230" t="str">
        <f t="shared" si="66"/>
        <v>#REF!</v>
      </c>
      <c r="D78" s="230" t="str">
        <f t="shared" si="66"/>
        <v>#REF!</v>
      </c>
      <c r="E78" s="230" t="str">
        <f t="shared" si="66"/>
        <v>#REF!</v>
      </c>
      <c r="F78" s="230" t="str">
        <f t="shared" si="66"/>
        <v>#REF!</v>
      </c>
      <c r="G78" s="230" t="str">
        <f t="shared" si="66"/>
        <v>#REF!</v>
      </c>
      <c r="H78" s="230" t="str">
        <f t="shared" si="66"/>
        <v>#REF!</v>
      </c>
      <c r="I78" s="230" t="str">
        <f t="shared" si="66"/>
        <v>#REF!</v>
      </c>
      <c r="J78" s="230" t="str">
        <f t="shared" si="66"/>
        <v>#REF!</v>
      </c>
      <c r="K78" s="230" t="str">
        <f t="shared" si="66"/>
        <v>#REF!</v>
      </c>
      <c r="L78" s="230" t="str">
        <f t="shared" si="66"/>
        <v>#REF!</v>
      </c>
      <c r="M78" s="230" t="str">
        <f t="shared" si="66"/>
        <v>#REF!</v>
      </c>
      <c r="N78" s="230" t="str">
        <f t="shared" si="66"/>
        <v>#REF!</v>
      </c>
      <c r="O78" s="230" t="str">
        <f t="shared" si="66"/>
        <v>#REF!</v>
      </c>
      <c r="P78" s="230" t="str">
        <f t="shared" si="66"/>
        <v>#REF!</v>
      </c>
      <c r="Q78" s="230" t="str">
        <f t="shared" si="66"/>
        <v>#REF!</v>
      </c>
      <c r="R78" s="230" t="str">
        <f t="shared" si="66"/>
        <v>#REF!</v>
      </c>
      <c r="S78" s="230" t="str">
        <f t="shared" si="66"/>
        <v>#REF!</v>
      </c>
      <c r="T78" s="230" t="str">
        <f t="shared" si="66"/>
        <v>#REF!</v>
      </c>
      <c r="U78" s="230" t="str">
        <f t="shared" si="66"/>
        <v>#REF!</v>
      </c>
      <c r="V78" s="230"/>
      <c r="W78" s="230"/>
      <c r="X78" s="230"/>
      <c r="Y78" s="230"/>
      <c r="Z78" s="230"/>
      <c r="AA78" s="230"/>
    </row>
    <row r="79" ht="15.75" customHeight="1">
      <c r="A79" s="230">
        <v>27.0</v>
      </c>
      <c r="B79" s="230" t="str">
        <f t="shared" ref="B79:U79" si="67">IF(B$52="-","",B78+NumTeams)</f>
        <v>#REF!</v>
      </c>
      <c r="C79" s="230" t="str">
        <f t="shared" si="67"/>
        <v>#REF!</v>
      </c>
      <c r="D79" s="230" t="str">
        <f t="shared" si="67"/>
        <v>#REF!</v>
      </c>
      <c r="E79" s="230" t="str">
        <f t="shared" si="67"/>
        <v>#REF!</v>
      </c>
      <c r="F79" s="230" t="str">
        <f t="shared" si="67"/>
        <v>#REF!</v>
      </c>
      <c r="G79" s="230" t="str">
        <f t="shared" si="67"/>
        <v>#REF!</v>
      </c>
      <c r="H79" s="230" t="str">
        <f t="shared" si="67"/>
        <v>#REF!</v>
      </c>
      <c r="I79" s="230" t="str">
        <f t="shared" si="67"/>
        <v>#REF!</v>
      </c>
      <c r="J79" s="230" t="str">
        <f t="shared" si="67"/>
        <v>#REF!</v>
      </c>
      <c r="K79" s="230" t="str">
        <f t="shared" si="67"/>
        <v>#REF!</v>
      </c>
      <c r="L79" s="230" t="str">
        <f t="shared" si="67"/>
        <v>#REF!</v>
      </c>
      <c r="M79" s="230" t="str">
        <f t="shared" si="67"/>
        <v>#REF!</v>
      </c>
      <c r="N79" s="230" t="str">
        <f t="shared" si="67"/>
        <v>#REF!</v>
      </c>
      <c r="O79" s="230" t="str">
        <f t="shared" si="67"/>
        <v>#REF!</v>
      </c>
      <c r="P79" s="230" t="str">
        <f t="shared" si="67"/>
        <v>#REF!</v>
      </c>
      <c r="Q79" s="230" t="str">
        <f t="shared" si="67"/>
        <v>#REF!</v>
      </c>
      <c r="R79" s="230" t="str">
        <f t="shared" si="67"/>
        <v>#REF!</v>
      </c>
      <c r="S79" s="230" t="str">
        <f t="shared" si="67"/>
        <v>#REF!</v>
      </c>
      <c r="T79" s="230" t="str">
        <f t="shared" si="67"/>
        <v>#REF!</v>
      </c>
      <c r="U79" s="230" t="str">
        <f t="shared" si="67"/>
        <v>#REF!</v>
      </c>
      <c r="V79" s="230"/>
      <c r="W79" s="230"/>
      <c r="X79" s="230"/>
      <c r="Y79" s="230"/>
      <c r="Z79" s="230"/>
      <c r="AA79" s="230"/>
    </row>
    <row r="80" ht="15.75" customHeight="1">
      <c r="A80" s="230">
        <v>28.0</v>
      </c>
      <c r="B80" s="230" t="str">
        <f t="shared" ref="B80:U80" si="68">IF(B$52="-","",B79+NumTeams)</f>
        <v>#REF!</v>
      </c>
      <c r="C80" s="230" t="str">
        <f t="shared" si="68"/>
        <v>#REF!</v>
      </c>
      <c r="D80" s="230" t="str">
        <f t="shared" si="68"/>
        <v>#REF!</v>
      </c>
      <c r="E80" s="230" t="str">
        <f t="shared" si="68"/>
        <v>#REF!</v>
      </c>
      <c r="F80" s="230" t="str">
        <f t="shared" si="68"/>
        <v>#REF!</v>
      </c>
      <c r="G80" s="230" t="str">
        <f t="shared" si="68"/>
        <v>#REF!</v>
      </c>
      <c r="H80" s="230" t="str">
        <f t="shared" si="68"/>
        <v>#REF!</v>
      </c>
      <c r="I80" s="230" t="str">
        <f t="shared" si="68"/>
        <v>#REF!</v>
      </c>
      <c r="J80" s="230" t="str">
        <f t="shared" si="68"/>
        <v>#REF!</v>
      </c>
      <c r="K80" s="230" t="str">
        <f t="shared" si="68"/>
        <v>#REF!</v>
      </c>
      <c r="L80" s="230" t="str">
        <f t="shared" si="68"/>
        <v>#REF!</v>
      </c>
      <c r="M80" s="230" t="str">
        <f t="shared" si="68"/>
        <v>#REF!</v>
      </c>
      <c r="N80" s="230" t="str">
        <f t="shared" si="68"/>
        <v>#REF!</v>
      </c>
      <c r="O80" s="230" t="str">
        <f t="shared" si="68"/>
        <v>#REF!</v>
      </c>
      <c r="P80" s="230" t="str">
        <f t="shared" si="68"/>
        <v>#REF!</v>
      </c>
      <c r="Q80" s="230" t="str">
        <f t="shared" si="68"/>
        <v>#REF!</v>
      </c>
      <c r="R80" s="230" t="str">
        <f t="shared" si="68"/>
        <v>#REF!</v>
      </c>
      <c r="S80" s="230" t="str">
        <f t="shared" si="68"/>
        <v>#REF!</v>
      </c>
      <c r="T80" s="230" t="str">
        <f t="shared" si="68"/>
        <v>#REF!</v>
      </c>
      <c r="U80" s="230" t="str">
        <f t="shared" si="68"/>
        <v>#REF!</v>
      </c>
      <c r="V80" s="230"/>
      <c r="W80" s="230"/>
      <c r="X80" s="230"/>
      <c r="Y80" s="230"/>
      <c r="Z80" s="230"/>
      <c r="AA80" s="230"/>
    </row>
    <row r="81" ht="15.75" customHeight="1">
      <c r="A81" s="230">
        <v>29.0</v>
      </c>
      <c r="B81" s="230" t="str">
        <f t="shared" ref="B81:U81" si="69">IF(B$52="-","",B80+NumTeams)</f>
        <v>#REF!</v>
      </c>
      <c r="C81" s="230" t="str">
        <f t="shared" si="69"/>
        <v>#REF!</v>
      </c>
      <c r="D81" s="230" t="str">
        <f t="shared" si="69"/>
        <v>#REF!</v>
      </c>
      <c r="E81" s="230" t="str">
        <f t="shared" si="69"/>
        <v>#REF!</v>
      </c>
      <c r="F81" s="230" t="str">
        <f t="shared" si="69"/>
        <v>#REF!</v>
      </c>
      <c r="G81" s="230" t="str">
        <f t="shared" si="69"/>
        <v>#REF!</v>
      </c>
      <c r="H81" s="230" t="str">
        <f t="shared" si="69"/>
        <v>#REF!</v>
      </c>
      <c r="I81" s="230" t="str">
        <f t="shared" si="69"/>
        <v>#REF!</v>
      </c>
      <c r="J81" s="230" t="str">
        <f t="shared" si="69"/>
        <v>#REF!</v>
      </c>
      <c r="K81" s="230" t="str">
        <f t="shared" si="69"/>
        <v>#REF!</v>
      </c>
      <c r="L81" s="230" t="str">
        <f t="shared" si="69"/>
        <v>#REF!</v>
      </c>
      <c r="M81" s="230" t="str">
        <f t="shared" si="69"/>
        <v>#REF!</v>
      </c>
      <c r="N81" s="230" t="str">
        <f t="shared" si="69"/>
        <v>#REF!</v>
      </c>
      <c r="O81" s="230" t="str">
        <f t="shared" si="69"/>
        <v>#REF!</v>
      </c>
      <c r="P81" s="230" t="str">
        <f t="shared" si="69"/>
        <v>#REF!</v>
      </c>
      <c r="Q81" s="230" t="str">
        <f t="shared" si="69"/>
        <v>#REF!</v>
      </c>
      <c r="R81" s="230" t="str">
        <f t="shared" si="69"/>
        <v>#REF!</v>
      </c>
      <c r="S81" s="230" t="str">
        <f t="shared" si="69"/>
        <v>#REF!</v>
      </c>
      <c r="T81" s="230" t="str">
        <f t="shared" si="69"/>
        <v>#REF!</v>
      </c>
      <c r="U81" s="230" t="str">
        <f t="shared" si="69"/>
        <v>#REF!</v>
      </c>
      <c r="V81" s="230"/>
      <c r="W81" s="230"/>
      <c r="X81" s="230"/>
      <c r="Y81" s="230"/>
      <c r="Z81" s="230"/>
      <c r="AA81" s="230"/>
    </row>
    <row r="82" ht="15.75" customHeight="1">
      <c r="A82" s="230">
        <v>30.0</v>
      </c>
      <c r="B82" s="230" t="str">
        <f t="shared" ref="B82:U82" si="70">IF(B$52="-","",B81+NumTeams)</f>
        <v>#REF!</v>
      </c>
      <c r="C82" s="230" t="str">
        <f t="shared" si="70"/>
        <v>#REF!</v>
      </c>
      <c r="D82" s="230" t="str">
        <f t="shared" si="70"/>
        <v>#REF!</v>
      </c>
      <c r="E82" s="230" t="str">
        <f t="shared" si="70"/>
        <v>#REF!</v>
      </c>
      <c r="F82" s="230" t="str">
        <f t="shared" si="70"/>
        <v>#REF!</v>
      </c>
      <c r="G82" s="230" t="str">
        <f t="shared" si="70"/>
        <v>#REF!</v>
      </c>
      <c r="H82" s="230" t="str">
        <f t="shared" si="70"/>
        <v>#REF!</v>
      </c>
      <c r="I82" s="230" t="str">
        <f t="shared" si="70"/>
        <v>#REF!</v>
      </c>
      <c r="J82" s="230" t="str">
        <f t="shared" si="70"/>
        <v>#REF!</v>
      </c>
      <c r="K82" s="230" t="str">
        <f t="shared" si="70"/>
        <v>#REF!</v>
      </c>
      <c r="L82" s="230" t="str">
        <f t="shared" si="70"/>
        <v>#REF!</v>
      </c>
      <c r="M82" s="230" t="str">
        <f t="shared" si="70"/>
        <v>#REF!</v>
      </c>
      <c r="N82" s="230" t="str">
        <f t="shared" si="70"/>
        <v>#REF!</v>
      </c>
      <c r="O82" s="230" t="str">
        <f t="shared" si="70"/>
        <v>#REF!</v>
      </c>
      <c r="P82" s="230" t="str">
        <f t="shared" si="70"/>
        <v>#REF!</v>
      </c>
      <c r="Q82" s="230" t="str">
        <f t="shared" si="70"/>
        <v>#REF!</v>
      </c>
      <c r="R82" s="230" t="str">
        <f t="shared" si="70"/>
        <v>#REF!</v>
      </c>
      <c r="S82" s="230" t="str">
        <f t="shared" si="70"/>
        <v>#REF!</v>
      </c>
      <c r="T82" s="230" t="str">
        <f t="shared" si="70"/>
        <v>#REF!</v>
      </c>
      <c r="U82" s="230" t="str">
        <f t="shared" si="70"/>
        <v>#REF!</v>
      </c>
      <c r="V82" s="230"/>
      <c r="W82" s="230"/>
      <c r="X82" s="230"/>
      <c r="Y82" s="230"/>
      <c r="Z82" s="230"/>
      <c r="AA82" s="230"/>
    </row>
    <row r="83" ht="15.75" customHeight="1">
      <c r="A83" s="230">
        <v>31.0</v>
      </c>
      <c r="B83" s="230" t="str">
        <f t="shared" ref="B83:U83" si="71">IF(B$52="-","",B82+NumTeams)</f>
        <v>#REF!</v>
      </c>
      <c r="C83" s="230" t="str">
        <f t="shared" si="71"/>
        <v>#REF!</v>
      </c>
      <c r="D83" s="230" t="str">
        <f t="shared" si="71"/>
        <v>#REF!</v>
      </c>
      <c r="E83" s="230" t="str">
        <f t="shared" si="71"/>
        <v>#REF!</v>
      </c>
      <c r="F83" s="230" t="str">
        <f t="shared" si="71"/>
        <v>#REF!</v>
      </c>
      <c r="G83" s="230" t="str">
        <f t="shared" si="71"/>
        <v>#REF!</v>
      </c>
      <c r="H83" s="230" t="str">
        <f t="shared" si="71"/>
        <v>#REF!</v>
      </c>
      <c r="I83" s="230" t="str">
        <f t="shared" si="71"/>
        <v>#REF!</v>
      </c>
      <c r="J83" s="230" t="str">
        <f t="shared" si="71"/>
        <v>#REF!</v>
      </c>
      <c r="K83" s="230" t="str">
        <f t="shared" si="71"/>
        <v>#REF!</v>
      </c>
      <c r="L83" s="230" t="str">
        <f t="shared" si="71"/>
        <v>#REF!</v>
      </c>
      <c r="M83" s="230" t="str">
        <f t="shared" si="71"/>
        <v>#REF!</v>
      </c>
      <c r="N83" s="230" t="str">
        <f t="shared" si="71"/>
        <v>#REF!</v>
      </c>
      <c r="O83" s="230" t="str">
        <f t="shared" si="71"/>
        <v>#REF!</v>
      </c>
      <c r="P83" s="230" t="str">
        <f t="shared" si="71"/>
        <v>#REF!</v>
      </c>
      <c r="Q83" s="230" t="str">
        <f t="shared" si="71"/>
        <v>#REF!</v>
      </c>
      <c r="R83" s="230" t="str">
        <f t="shared" si="71"/>
        <v>#REF!</v>
      </c>
      <c r="S83" s="230" t="str">
        <f t="shared" si="71"/>
        <v>#REF!</v>
      </c>
      <c r="T83" s="230" t="str">
        <f t="shared" si="71"/>
        <v>#REF!</v>
      </c>
      <c r="U83" s="230" t="str">
        <f t="shared" si="71"/>
        <v>#REF!</v>
      </c>
      <c r="V83" s="230"/>
      <c r="W83" s="230"/>
      <c r="X83" s="230"/>
      <c r="Y83" s="230"/>
      <c r="Z83" s="230"/>
      <c r="AA83" s="230"/>
    </row>
    <row r="84" ht="15.75" customHeight="1">
      <c r="A84" s="230">
        <v>32.0</v>
      </c>
      <c r="B84" s="230" t="str">
        <f t="shared" ref="B84:U84" si="72">IF(B$52="-","",B83+NumTeams)</f>
        <v>#REF!</v>
      </c>
      <c r="C84" s="230" t="str">
        <f t="shared" si="72"/>
        <v>#REF!</v>
      </c>
      <c r="D84" s="230" t="str">
        <f t="shared" si="72"/>
        <v>#REF!</v>
      </c>
      <c r="E84" s="230" t="str">
        <f t="shared" si="72"/>
        <v>#REF!</v>
      </c>
      <c r="F84" s="230" t="str">
        <f t="shared" si="72"/>
        <v>#REF!</v>
      </c>
      <c r="G84" s="230" t="str">
        <f t="shared" si="72"/>
        <v>#REF!</v>
      </c>
      <c r="H84" s="230" t="str">
        <f t="shared" si="72"/>
        <v>#REF!</v>
      </c>
      <c r="I84" s="230" t="str">
        <f t="shared" si="72"/>
        <v>#REF!</v>
      </c>
      <c r="J84" s="230" t="str">
        <f t="shared" si="72"/>
        <v>#REF!</v>
      </c>
      <c r="K84" s="230" t="str">
        <f t="shared" si="72"/>
        <v>#REF!</v>
      </c>
      <c r="L84" s="230" t="str">
        <f t="shared" si="72"/>
        <v>#REF!</v>
      </c>
      <c r="M84" s="230" t="str">
        <f t="shared" si="72"/>
        <v>#REF!</v>
      </c>
      <c r="N84" s="230" t="str">
        <f t="shared" si="72"/>
        <v>#REF!</v>
      </c>
      <c r="O84" s="230" t="str">
        <f t="shared" si="72"/>
        <v>#REF!</v>
      </c>
      <c r="P84" s="230" t="str">
        <f t="shared" si="72"/>
        <v>#REF!</v>
      </c>
      <c r="Q84" s="230" t="str">
        <f t="shared" si="72"/>
        <v>#REF!</v>
      </c>
      <c r="R84" s="230" t="str">
        <f t="shared" si="72"/>
        <v>#REF!</v>
      </c>
      <c r="S84" s="230" t="str">
        <f t="shared" si="72"/>
        <v>#REF!</v>
      </c>
      <c r="T84" s="230" t="str">
        <f t="shared" si="72"/>
        <v>#REF!</v>
      </c>
      <c r="U84" s="230" t="str">
        <f t="shared" si="72"/>
        <v>#REF!</v>
      </c>
      <c r="V84" s="230"/>
      <c r="W84" s="230"/>
      <c r="X84" s="230"/>
      <c r="Y84" s="230"/>
      <c r="Z84" s="230"/>
      <c r="AA84" s="230"/>
    </row>
    <row r="85" ht="15.75" customHeight="1">
      <c r="A85" s="230">
        <v>33.0</v>
      </c>
      <c r="B85" s="230" t="str">
        <f t="shared" ref="B85:U85" si="73">IF(B$52="-","",B84+NumTeams)</f>
        <v>#REF!</v>
      </c>
      <c r="C85" s="230" t="str">
        <f t="shared" si="73"/>
        <v>#REF!</v>
      </c>
      <c r="D85" s="230" t="str">
        <f t="shared" si="73"/>
        <v>#REF!</v>
      </c>
      <c r="E85" s="230" t="str">
        <f t="shared" si="73"/>
        <v>#REF!</v>
      </c>
      <c r="F85" s="230" t="str">
        <f t="shared" si="73"/>
        <v>#REF!</v>
      </c>
      <c r="G85" s="230" t="str">
        <f t="shared" si="73"/>
        <v>#REF!</v>
      </c>
      <c r="H85" s="230" t="str">
        <f t="shared" si="73"/>
        <v>#REF!</v>
      </c>
      <c r="I85" s="230" t="str">
        <f t="shared" si="73"/>
        <v>#REF!</v>
      </c>
      <c r="J85" s="230" t="str">
        <f t="shared" si="73"/>
        <v>#REF!</v>
      </c>
      <c r="K85" s="230" t="str">
        <f t="shared" si="73"/>
        <v>#REF!</v>
      </c>
      <c r="L85" s="230" t="str">
        <f t="shared" si="73"/>
        <v>#REF!</v>
      </c>
      <c r="M85" s="230" t="str">
        <f t="shared" si="73"/>
        <v>#REF!</v>
      </c>
      <c r="N85" s="230" t="str">
        <f t="shared" si="73"/>
        <v>#REF!</v>
      </c>
      <c r="O85" s="230" t="str">
        <f t="shared" si="73"/>
        <v>#REF!</v>
      </c>
      <c r="P85" s="230" t="str">
        <f t="shared" si="73"/>
        <v>#REF!</v>
      </c>
      <c r="Q85" s="230" t="str">
        <f t="shared" si="73"/>
        <v>#REF!</v>
      </c>
      <c r="R85" s="230" t="str">
        <f t="shared" si="73"/>
        <v>#REF!</v>
      </c>
      <c r="S85" s="230" t="str">
        <f t="shared" si="73"/>
        <v>#REF!</v>
      </c>
      <c r="T85" s="230" t="str">
        <f t="shared" si="73"/>
        <v>#REF!</v>
      </c>
      <c r="U85" s="230" t="str">
        <f t="shared" si="73"/>
        <v>#REF!</v>
      </c>
      <c r="V85" s="230"/>
      <c r="W85" s="230"/>
      <c r="X85" s="230"/>
      <c r="Y85" s="230"/>
      <c r="Z85" s="230"/>
      <c r="AA85" s="230"/>
    </row>
    <row r="86" ht="15.75" customHeight="1">
      <c r="A86" s="230">
        <v>34.0</v>
      </c>
      <c r="B86" s="230" t="str">
        <f t="shared" ref="B86:U86" si="74">IF(B$52="-","",B85+NumTeams)</f>
        <v>#REF!</v>
      </c>
      <c r="C86" s="230" t="str">
        <f t="shared" si="74"/>
        <v>#REF!</v>
      </c>
      <c r="D86" s="230" t="str">
        <f t="shared" si="74"/>
        <v>#REF!</v>
      </c>
      <c r="E86" s="230" t="str">
        <f t="shared" si="74"/>
        <v>#REF!</v>
      </c>
      <c r="F86" s="230" t="str">
        <f t="shared" si="74"/>
        <v>#REF!</v>
      </c>
      <c r="G86" s="230" t="str">
        <f t="shared" si="74"/>
        <v>#REF!</v>
      </c>
      <c r="H86" s="230" t="str">
        <f t="shared" si="74"/>
        <v>#REF!</v>
      </c>
      <c r="I86" s="230" t="str">
        <f t="shared" si="74"/>
        <v>#REF!</v>
      </c>
      <c r="J86" s="230" t="str">
        <f t="shared" si="74"/>
        <v>#REF!</v>
      </c>
      <c r="K86" s="230" t="str">
        <f t="shared" si="74"/>
        <v>#REF!</v>
      </c>
      <c r="L86" s="230" t="str">
        <f t="shared" si="74"/>
        <v>#REF!</v>
      </c>
      <c r="M86" s="230" t="str">
        <f t="shared" si="74"/>
        <v>#REF!</v>
      </c>
      <c r="N86" s="230" t="str">
        <f t="shared" si="74"/>
        <v>#REF!</v>
      </c>
      <c r="O86" s="230" t="str">
        <f t="shared" si="74"/>
        <v>#REF!</v>
      </c>
      <c r="P86" s="230" t="str">
        <f t="shared" si="74"/>
        <v>#REF!</v>
      </c>
      <c r="Q86" s="230" t="str">
        <f t="shared" si="74"/>
        <v>#REF!</v>
      </c>
      <c r="R86" s="230" t="str">
        <f t="shared" si="74"/>
        <v>#REF!</v>
      </c>
      <c r="S86" s="230" t="str">
        <f t="shared" si="74"/>
        <v>#REF!</v>
      </c>
      <c r="T86" s="230" t="str">
        <f t="shared" si="74"/>
        <v>#REF!</v>
      </c>
      <c r="U86" s="230" t="str">
        <f t="shared" si="74"/>
        <v>#REF!</v>
      </c>
      <c r="V86" s="230"/>
      <c r="W86" s="230"/>
      <c r="X86" s="230"/>
      <c r="Y86" s="230"/>
      <c r="Z86" s="230"/>
      <c r="AA86" s="230"/>
    </row>
    <row r="87" ht="15.75" customHeight="1">
      <c r="A87" s="230">
        <v>35.0</v>
      </c>
      <c r="B87" s="230" t="str">
        <f t="shared" ref="B87:U87" si="75">IF(B$52="-","",B86+NumTeams)</f>
        <v>#REF!</v>
      </c>
      <c r="C87" s="230" t="str">
        <f t="shared" si="75"/>
        <v>#REF!</v>
      </c>
      <c r="D87" s="230" t="str">
        <f t="shared" si="75"/>
        <v>#REF!</v>
      </c>
      <c r="E87" s="230" t="str">
        <f t="shared" si="75"/>
        <v>#REF!</v>
      </c>
      <c r="F87" s="230" t="str">
        <f t="shared" si="75"/>
        <v>#REF!</v>
      </c>
      <c r="G87" s="230" t="str">
        <f t="shared" si="75"/>
        <v>#REF!</v>
      </c>
      <c r="H87" s="230" t="str">
        <f t="shared" si="75"/>
        <v>#REF!</v>
      </c>
      <c r="I87" s="230" t="str">
        <f t="shared" si="75"/>
        <v>#REF!</v>
      </c>
      <c r="J87" s="230" t="str">
        <f t="shared" si="75"/>
        <v>#REF!</v>
      </c>
      <c r="K87" s="230" t="str">
        <f t="shared" si="75"/>
        <v>#REF!</v>
      </c>
      <c r="L87" s="230" t="str">
        <f t="shared" si="75"/>
        <v>#REF!</v>
      </c>
      <c r="M87" s="230" t="str">
        <f t="shared" si="75"/>
        <v>#REF!</v>
      </c>
      <c r="N87" s="230" t="str">
        <f t="shared" si="75"/>
        <v>#REF!</v>
      </c>
      <c r="O87" s="230" t="str">
        <f t="shared" si="75"/>
        <v>#REF!</v>
      </c>
      <c r="P87" s="230" t="str">
        <f t="shared" si="75"/>
        <v>#REF!</v>
      </c>
      <c r="Q87" s="230" t="str">
        <f t="shared" si="75"/>
        <v>#REF!</v>
      </c>
      <c r="R87" s="230" t="str">
        <f t="shared" si="75"/>
        <v>#REF!</v>
      </c>
      <c r="S87" s="230" t="str">
        <f t="shared" si="75"/>
        <v>#REF!</v>
      </c>
      <c r="T87" s="230" t="str">
        <f t="shared" si="75"/>
        <v>#REF!</v>
      </c>
      <c r="U87" s="230" t="str">
        <f t="shared" si="75"/>
        <v>#REF!</v>
      </c>
      <c r="V87" s="230"/>
      <c r="W87" s="230"/>
      <c r="X87" s="230"/>
      <c r="Y87" s="230"/>
      <c r="Z87" s="230"/>
      <c r="AA87" s="230"/>
    </row>
    <row r="88" ht="15.75" customHeight="1">
      <c r="A88" s="230">
        <v>36.0</v>
      </c>
      <c r="B88" s="230" t="str">
        <f t="shared" ref="B88:U88" si="76">IF(B$52="-","",B87+NumTeams)</f>
        <v>#REF!</v>
      </c>
      <c r="C88" s="230" t="str">
        <f t="shared" si="76"/>
        <v>#REF!</v>
      </c>
      <c r="D88" s="230" t="str">
        <f t="shared" si="76"/>
        <v>#REF!</v>
      </c>
      <c r="E88" s="230" t="str">
        <f t="shared" si="76"/>
        <v>#REF!</v>
      </c>
      <c r="F88" s="230" t="str">
        <f t="shared" si="76"/>
        <v>#REF!</v>
      </c>
      <c r="G88" s="230" t="str">
        <f t="shared" si="76"/>
        <v>#REF!</v>
      </c>
      <c r="H88" s="230" t="str">
        <f t="shared" si="76"/>
        <v>#REF!</v>
      </c>
      <c r="I88" s="230" t="str">
        <f t="shared" si="76"/>
        <v>#REF!</v>
      </c>
      <c r="J88" s="230" t="str">
        <f t="shared" si="76"/>
        <v>#REF!</v>
      </c>
      <c r="K88" s="230" t="str">
        <f t="shared" si="76"/>
        <v>#REF!</v>
      </c>
      <c r="L88" s="230" t="str">
        <f t="shared" si="76"/>
        <v>#REF!</v>
      </c>
      <c r="M88" s="230" t="str">
        <f t="shared" si="76"/>
        <v>#REF!</v>
      </c>
      <c r="N88" s="230" t="str">
        <f t="shared" si="76"/>
        <v>#REF!</v>
      </c>
      <c r="O88" s="230" t="str">
        <f t="shared" si="76"/>
        <v>#REF!</v>
      </c>
      <c r="P88" s="230" t="str">
        <f t="shared" si="76"/>
        <v>#REF!</v>
      </c>
      <c r="Q88" s="230" t="str">
        <f t="shared" si="76"/>
        <v>#REF!</v>
      </c>
      <c r="R88" s="230" t="str">
        <f t="shared" si="76"/>
        <v>#REF!</v>
      </c>
      <c r="S88" s="230" t="str">
        <f t="shared" si="76"/>
        <v>#REF!</v>
      </c>
      <c r="T88" s="230" t="str">
        <f t="shared" si="76"/>
        <v>#REF!</v>
      </c>
      <c r="U88" s="230" t="str">
        <f t="shared" si="76"/>
        <v>#REF!</v>
      </c>
      <c r="V88" s="230"/>
      <c r="W88" s="230"/>
      <c r="X88" s="230"/>
      <c r="Y88" s="230"/>
      <c r="Z88" s="230"/>
      <c r="AA88" s="230"/>
    </row>
    <row r="89" ht="15.75" customHeight="1">
      <c r="A89" s="230">
        <v>37.0</v>
      </c>
      <c r="B89" s="230" t="str">
        <f t="shared" ref="B89:U89" si="77">IF(B$52="-","",B88+NumTeams)</f>
        <v>#REF!</v>
      </c>
      <c r="C89" s="230" t="str">
        <f t="shared" si="77"/>
        <v>#REF!</v>
      </c>
      <c r="D89" s="230" t="str">
        <f t="shared" si="77"/>
        <v>#REF!</v>
      </c>
      <c r="E89" s="230" t="str">
        <f t="shared" si="77"/>
        <v>#REF!</v>
      </c>
      <c r="F89" s="230" t="str">
        <f t="shared" si="77"/>
        <v>#REF!</v>
      </c>
      <c r="G89" s="230" t="str">
        <f t="shared" si="77"/>
        <v>#REF!</v>
      </c>
      <c r="H89" s="230" t="str">
        <f t="shared" si="77"/>
        <v>#REF!</v>
      </c>
      <c r="I89" s="230" t="str">
        <f t="shared" si="77"/>
        <v>#REF!</v>
      </c>
      <c r="J89" s="230" t="str">
        <f t="shared" si="77"/>
        <v>#REF!</v>
      </c>
      <c r="K89" s="230" t="str">
        <f t="shared" si="77"/>
        <v>#REF!</v>
      </c>
      <c r="L89" s="230" t="str">
        <f t="shared" si="77"/>
        <v>#REF!</v>
      </c>
      <c r="M89" s="230" t="str">
        <f t="shared" si="77"/>
        <v>#REF!</v>
      </c>
      <c r="N89" s="230" t="str">
        <f t="shared" si="77"/>
        <v>#REF!</v>
      </c>
      <c r="O89" s="230" t="str">
        <f t="shared" si="77"/>
        <v>#REF!</v>
      </c>
      <c r="P89" s="230" t="str">
        <f t="shared" si="77"/>
        <v>#REF!</v>
      </c>
      <c r="Q89" s="230" t="str">
        <f t="shared" si="77"/>
        <v>#REF!</v>
      </c>
      <c r="R89" s="230" t="str">
        <f t="shared" si="77"/>
        <v>#REF!</v>
      </c>
      <c r="S89" s="230" t="str">
        <f t="shared" si="77"/>
        <v>#REF!</v>
      </c>
      <c r="T89" s="230" t="str">
        <f t="shared" si="77"/>
        <v>#REF!</v>
      </c>
      <c r="U89" s="230" t="str">
        <f t="shared" si="77"/>
        <v>#REF!</v>
      </c>
      <c r="V89" s="230"/>
      <c r="W89" s="230"/>
      <c r="X89" s="230"/>
      <c r="Y89" s="230"/>
      <c r="Z89" s="230"/>
      <c r="AA89" s="230"/>
    </row>
    <row r="90" ht="15.75" customHeight="1">
      <c r="A90" s="230">
        <v>38.0</v>
      </c>
      <c r="B90" s="230" t="str">
        <f t="shared" ref="B90:U90" si="78">IF(B$52="-","",B89+NumTeams)</f>
        <v>#REF!</v>
      </c>
      <c r="C90" s="230" t="str">
        <f t="shared" si="78"/>
        <v>#REF!</v>
      </c>
      <c r="D90" s="230" t="str">
        <f t="shared" si="78"/>
        <v>#REF!</v>
      </c>
      <c r="E90" s="230" t="str">
        <f t="shared" si="78"/>
        <v>#REF!</v>
      </c>
      <c r="F90" s="230" t="str">
        <f t="shared" si="78"/>
        <v>#REF!</v>
      </c>
      <c r="G90" s="230" t="str">
        <f t="shared" si="78"/>
        <v>#REF!</v>
      </c>
      <c r="H90" s="230" t="str">
        <f t="shared" si="78"/>
        <v>#REF!</v>
      </c>
      <c r="I90" s="230" t="str">
        <f t="shared" si="78"/>
        <v>#REF!</v>
      </c>
      <c r="J90" s="230" t="str">
        <f t="shared" si="78"/>
        <v>#REF!</v>
      </c>
      <c r="K90" s="230" t="str">
        <f t="shared" si="78"/>
        <v>#REF!</v>
      </c>
      <c r="L90" s="230" t="str">
        <f t="shared" si="78"/>
        <v>#REF!</v>
      </c>
      <c r="M90" s="230" t="str">
        <f t="shared" si="78"/>
        <v>#REF!</v>
      </c>
      <c r="N90" s="230" t="str">
        <f t="shared" si="78"/>
        <v>#REF!</v>
      </c>
      <c r="O90" s="230" t="str">
        <f t="shared" si="78"/>
        <v>#REF!</v>
      </c>
      <c r="P90" s="230" t="str">
        <f t="shared" si="78"/>
        <v>#REF!</v>
      </c>
      <c r="Q90" s="230" t="str">
        <f t="shared" si="78"/>
        <v>#REF!</v>
      </c>
      <c r="R90" s="230" t="str">
        <f t="shared" si="78"/>
        <v>#REF!</v>
      </c>
      <c r="S90" s="230" t="str">
        <f t="shared" si="78"/>
        <v>#REF!</v>
      </c>
      <c r="T90" s="230" t="str">
        <f t="shared" si="78"/>
        <v>#REF!</v>
      </c>
      <c r="U90" s="230" t="str">
        <f t="shared" si="78"/>
        <v>#REF!</v>
      </c>
      <c r="V90" s="230"/>
      <c r="W90" s="230"/>
      <c r="X90" s="230"/>
      <c r="Y90" s="230"/>
      <c r="Z90" s="230"/>
      <c r="AA90" s="230"/>
    </row>
    <row r="91" ht="15.75" customHeight="1">
      <c r="A91" s="230">
        <v>39.0</v>
      </c>
      <c r="B91" s="230" t="str">
        <f t="shared" ref="B91:U91" si="79">IF(B$52="-","",B90+NumTeams)</f>
        <v>#REF!</v>
      </c>
      <c r="C91" s="230" t="str">
        <f t="shared" si="79"/>
        <v>#REF!</v>
      </c>
      <c r="D91" s="230" t="str">
        <f t="shared" si="79"/>
        <v>#REF!</v>
      </c>
      <c r="E91" s="230" t="str">
        <f t="shared" si="79"/>
        <v>#REF!</v>
      </c>
      <c r="F91" s="230" t="str">
        <f t="shared" si="79"/>
        <v>#REF!</v>
      </c>
      <c r="G91" s="230" t="str">
        <f t="shared" si="79"/>
        <v>#REF!</v>
      </c>
      <c r="H91" s="230" t="str">
        <f t="shared" si="79"/>
        <v>#REF!</v>
      </c>
      <c r="I91" s="230" t="str">
        <f t="shared" si="79"/>
        <v>#REF!</v>
      </c>
      <c r="J91" s="230" t="str">
        <f t="shared" si="79"/>
        <v>#REF!</v>
      </c>
      <c r="K91" s="230" t="str">
        <f t="shared" si="79"/>
        <v>#REF!</v>
      </c>
      <c r="L91" s="230" t="str">
        <f t="shared" si="79"/>
        <v>#REF!</v>
      </c>
      <c r="M91" s="230" t="str">
        <f t="shared" si="79"/>
        <v>#REF!</v>
      </c>
      <c r="N91" s="230" t="str">
        <f t="shared" si="79"/>
        <v>#REF!</v>
      </c>
      <c r="O91" s="230" t="str">
        <f t="shared" si="79"/>
        <v>#REF!</v>
      </c>
      <c r="P91" s="230" t="str">
        <f t="shared" si="79"/>
        <v>#REF!</v>
      </c>
      <c r="Q91" s="230" t="str">
        <f t="shared" si="79"/>
        <v>#REF!</v>
      </c>
      <c r="R91" s="230" t="str">
        <f t="shared" si="79"/>
        <v>#REF!</v>
      </c>
      <c r="S91" s="230" t="str">
        <f t="shared" si="79"/>
        <v>#REF!</v>
      </c>
      <c r="T91" s="230" t="str">
        <f t="shared" si="79"/>
        <v>#REF!</v>
      </c>
      <c r="U91" s="230" t="str">
        <f t="shared" si="79"/>
        <v>#REF!</v>
      </c>
      <c r="V91" s="230"/>
      <c r="W91" s="230"/>
      <c r="X91" s="230"/>
      <c r="Y91" s="230"/>
      <c r="Z91" s="230"/>
      <c r="AA91" s="230"/>
    </row>
    <row r="92" ht="15.75" customHeight="1">
      <c r="A92" s="230">
        <v>40.0</v>
      </c>
      <c r="B92" s="230" t="str">
        <f t="shared" ref="B92:U92" si="80">IF(B$52="-","",B91+NumTeams)</f>
        <v>#REF!</v>
      </c>
      <c r="C92" s="230" t="str">
        <f t="shared" si="80"/>
        <v>#REF!</v>
      </c>
      <c r="D92" s="230" t="str">
        <f t="shared" si="80"/>
        <v>#REF!</v>
      </c>
      <c r="E92" s="230" t="str">
        <f t="shared" si="80"/>
        <v>#REF!</v>
      </c>
      <c r="F92" s="230" t="str">
        <f t="shared" si="80"/>
        <v>#REF!</v>
      </c>
      <c r="G92" s="230" t="str">
        <f t="shared" si="80"/>
        <v>#REF!</v>
      </c>
      <c r="H92" s="230" t="str">
        <f t="shared" si="80"/>
        <v>#REF!</v>
      </c>
      <c r="I92" s="230" t="str">
        <f t="shared" si="80"/>
        <v>#REF!</v>
      </c>
      <c r="J92" s="230" t="str">
        <f t="shared" si="80"/>
        <v>#REF!</v>
      </c>
      <c r="K92" s="230" t="str">
        <f t="shared" si="80"/>
        <v>#REF!</v>
      </c>
      <c r="L92" s="230" t="str">
        <f t="shared" si="80"/>
        <v>#REF!</v>
      </c>
      <c r="M92" s="230" t="str">
        <f t="shared" si="80"/>
        <v>#REF!</v>
      </c>
      <c r="N92" s="230" t="str">
        <f t="shared" si="80"/>
        <v>#REF!</v>
      </c>
      <c r="O92" s="230" t="str">
        <f t="shared" si="80"/>
        <v>#REF!</v>
      </c>
      <c r="P92" s="230" t="str">
        <f t="shared" si="80"/>
        <v>#REF!</v>
      </c>
      <c r="Q92" s="230" t="str">
        <f t="shared" si="80"/>
        <v>#REF!</v>
      </c>
      <c r="R92" s="230" t="str">
        <f t="shared" si="80"/>
        <v>#REF!</v>
      </c>
      <c r="S92" s="230" t="str">
        <f t="shared" si="80"/>
        <v>#REF!</v>
      </c>
      <c r="T92" s="230" t="str">
        <f t="shared" si="80"/>
        <v>#REF!</v>
      </c>
      <c r="U92" s="230" t="str">
        <f t="shared" si="80"/>
        <v>#REF!</v>
      </c>
      <c r="V92" s="230"/>
      <c r="W92" s="230"/>
      <c r="X92" s="230"/>
      <c r="Y92" s="230"/>
      <c r="Z92" s="230"/>
      <c r="AA92" s="230"/>
    </row>
    <row r="93" ht="15.75" customHeight="1">
      <c r="A93" s="230"/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230"/>
      <c r="Z93" s="230"/>
      <c r="AA93" s="230"/>
    </row>
    <row r="94" ht="15.75" customHeight="1">
      <c r="A94" s="230"/>
      <c r="B94" s="230"/>
      <c r="C94" s="230"/>
      <c r="D94" s="230"/>
      <c r="E94" s="230"/>
      <c r="F94" s="230"/>
      <c r="G94" s="230"/>
      <c r="H94" s="230"/>
      <c r="I94" s="230"/>
      <c r="J94" s="230"/>
      <c r="K94" s="230"/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230"/>
      <c r="Z94" s="230"/>
      <c r="AA94" s="230"/>
    </row>
    <row r="95" ht="15.75" customHeight="1">
      <c r="A95" s="230"/>
      <c r="B95" s="230"/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</row>
    <row r="96" ht="15.75" customHeight="1">
      <c r="A96" s="230"/>
      <c r="B96" s="230"/>
      <c r="C96" s="230"/>
      <c r="D96" s="230"/>
      <c r="E96" s="230"/>
      <c r="F96" s="230"/>
      <c r="G96" s="230"/>
      <c r="H96" s="230"/>
      <c r="I96" s="230"/>
      <c r="J96" s="230"/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230"/>
      <c r="Z96" s="230"/>
      <c r="AA96" s="230"/>
    </row>
    <row r="97" ht="15.75" customHeight="1">
      <c r="A97" s="230"/>
      <c r="B97" s="230"/>
      <c r="C97" s="230" t="s">
        <v>5941</v>
      </c>
      <c r="D97" s="230"/>
      <c r="E97" s="230"/>
      <c r="F97" s="230"/>
      <c r="G97" s="230"/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230"/>
      <c r="Z97" s="230"/>
      <c r="AA97" s="230"/>
    </row>
    <row r="98" ht="15.75" customHeight="1">
      <c r="A98" s="230"/>
      <c r="B98" s="234" t="s">
        <v>5942</v>
      </c>
      <c r="C98" s="235">
        <v>0.0</v>
      </c>
      <c r="D98" s="235">
        <v>1.0</v>
      </c>
      <c r="E98" s="235">
        <v>2.0</v>
      </c>
      <c r="F98" s="235">
        <v>3.0</v>
      </c>
      <c r="G98" s="235">
        <v>4.0</v>
      </c>
      <c r="H98" s="235">
        <v>5.0</v>
      </c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</row>
    <row r="99" ht="15.75" customHeight="1">
      <c r="A99" s="230"/>
      <c r="B99" s="236">
        <v>0.0</v>
      </c>
      <c r="C99" s="237">
        <v>0.0</v>
      </c>
      <c r="D99" s="237">
        <v>1.0</v>
      </c>
      <c r="E99" s="237">
        <v>1.05</v>
      </c>
      <c r="F99" s="237">
        <v>1.1</v>
      </c>
      <c r="G99" s="237">
        <v>1.15</v>
      </c>
      <c r="H99" s="237">
        <v>1.2</v>
      </c>
      <c r="I99" s="230"/>
      <c r="J99" s="230" t="s">
        <v>5943</v>
      </c>
      <c r="K99" s="230" t="str">
        <f t="array" ref="K99">INDEX($C$99:$H$105,MIN(qbme+1,6),MIN(L99+1,5))</f>
        <v>#VALUE!</v>
      </c>
      <c r="L99" s="230" t="str">
        <f>ROUND(ProjectionCalcs!O2/NumTeams,0)</f>
        <v>#REF!</v>
      </c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</row>
    <row r="100" ht="15.75" customHeight="1">
      <c r="A100" s="230"/>
      <c r="B100" s="236">
        <v>1.0</v>
      </c>
      <c r="C100" s="237">
        <v>0.0</v>
      </c>
      <c r="D100" s="237">
        <v>0.8</v>
      </c>
      <c r="E100" s="237">
        <v>1.0</v>
      </c>
      <c r="F100" s="237">
        <v>1.05</v>
      </c>
      <c r="G100" s="237">
        <v>1.1</v>
      </c>
      <c r="H100" s="237">
        <v>1.15</v>
      </c>
      <c r="I100" s="230"/>
      <c r="J100" s="230" t="s">
        <v>17</v>
      </c>
      <c r="K100" s="230" t="str">
        <f t="array" ref="K100">INDEX($C$99:$H$105,MIN(rbme+1,6),MIN(L100+1,5))</f>
        <v>#VALUE!</v>
      </c>
      <c r="L100" s="230" t="str">
        <f>ROUND(ProjectionCalcs!O3/NumTeams,0)</f>
        <v>#REF!</v>
      </c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</row>
    <row r="101" ht="15.75" customHeight="1">
      <c r="A101" s="230"/>
      <c r="B101" s="236">
        <v>2.0</v>
      </c>
      <c r="C101" s="237">
        <v>0.0</v>
      </c>
      <c r="D101" s="237">
        <v>0.5</v>
      </c>
      <c r="E101" s="237">
        <v>0.85</v>
      </c>
      <c r="F101" s="237">
        <v>1.0</v>
      </c>
      <c r="G101" s="237">
        <v>1.05</v>
      </c>
      <c r="H101" s="237">
        <v>1.1</v>
      </c>
      <c r="I101" s="230"/>
      <c r="J101" s="230" t="s">
        <v>34</v>
      </c>
      <c r="K101" s="230" t="str">
        <f t="array" ref="K101">INDEX($C$99:$H$105,MIN(wrme+1,6),MIN(L101+1,5))</f>
        <v>#VALUE!</v>
      </c>
      <c r="L101" s="230" t="str">
        <f>ROUND(ProjectionCalcs!O4/NumTeams,0)</f>
        <v>#REF!</v>
      </c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</row>
    <row r="102" ht="15.75" customHeight="1">
      <c r="A102" s="230"/>
      <c r="B102" s="236">
        <v>3.0</v>
      </c>
      <c r="C102" s="237">
        <v>0.0</v>
      </c>
      <c r="D102" s="237">
        <v>0.2</v>
      </c>
      <c r="E102" s="237">
        <v>0.7</v>
      </c>
      <c r="F102" s="237">
        <v>0.9</v>
      </c>
      <c r="G102" s="237">
        <v>1.0</v>
      </c>
      <c r="H102" s="237">
        <v>1.05</v>
      </c>
      <c r="I102" s="230"/>
      <c r="J102" s="230" t="s">
        <v>61</v>
      </c>
      <c r="K102" s="230" t="str">
        <f t="array" ref="K102">INDEX($C$99:$H$105,teme+1,L102+1)</f>
        <v>#VALUE!</v>
      </c>
      <c r="L102" s="230" t="str">
        <f>ROUND(ProjectionCalcs!O5/NumTeams,0)</f>
        <v>#REF!</v>
      </c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</row>
    <row r="103" ht="15.75" customHeight="1">
      <c r="A103" s="230"/>
      <c r="B103" s="236">
        <v>4.0</v>
      </c>
      <c r="C103" s="237">
        <v>0.0</v>
      </c>
      <c r="D103" s="237">
        <v>0.15</v>
      </c>
      <c r="E103" s="237">
        <v>0.5</v>
      </c>
      <c r="F103" s="237">
        <v>0.8</v>
      </c>
      <c r="G103" s="237">
        <v>0.9</v>
      </c>
      <c r="H103" s="237">
        <v>1.0</v>
      </c>
      <c r="I103" s="230"/>
      <c r="J103" s="230"/>
      <c r="K103" s="230"/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</row>
    <row r="104" ht="15.75" customHeight="1">
      <c r="A104" s="230"/>
      <c r="B104" s="236">
        <v>5.0</v>
      </c>
      <c r="C104" s="237">
        <v>0.0</v>
      </c>
      <c r="D104" s="237">
        <v>0.1</v>
      </c>
      <c r="E104" s="237">
        <v>0.2</v>
      </c>
      <c r="F104" s="237">
        <v>0.5</v>
      </c>
      <c r="G104" s="237">
        <v>0.8</v>
      </c>
      <c r="H104" s="237">
        <v>0.85</v>
      </c>
      <c r="I104" s="230"/>
      <c r="J104" s="230"/>
      <c r="K104" s="230"/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</row>
    <row r="105" ht="15.75" customHeight="1">
      <c r="A105" s="230"/>
      <c r="B105" s="236">
        <v>6.0</v>
      </c>
      <c r="C105" s="237">
        <v>0.0</v>
      </c>
      <c r="D105" s="237">
        <v>0.05</v>
      </c>
      <c r="E105" s="237">
        <v>0.1</v>
      </c>
      <c r="F105" s="237">
        <v>0.2</v>
      </c>
      <c r="G105" s="237">
        <v>0.4</v>
      </c>
      <c r="H105" s="237">
        <v>0.55</v>
      </c>
      <c r="I105" s="230"/>
      <c r="J105" s="230"/>
      <c r="K105" s="230"/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</row>
    <row r="106" ht="15.75" customHeight="1">
      <c r="A106" s="230"/>
      <c r="B106" s="230"/>
      <c r="C106" s="230"/>
      <c r="D106" s="230"/>
      <c r="E106" s="230"/>
      <c r="F106" s="230"/>
      <c r="G106" s="230"/>
      <c r="H106" s="230"/>
      <c r="I106" s="230"/>
      <c r="J106" s="230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230"/>
      <c r="Z106" s="230"/>
      <c r="AA106" s="230"/>
    </row>
    <row r="107" ht="15.75" customHeight="1">
      <c r="A107" s="230"/>
      <c r="B107" s="230"/>
      <c r="C107" s="230"/>
      <c r="D107" s="230"/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</row>
    <row r="108" ht="15.75" customHeight="1">
      <c r="A108" s="230"/>
      <c r="B108" s="230"/>
      <c r="C108" s="230"/>
      <c r="D108" s="230"/>
      <c r="E108" s="230"/>
      <c r="F108" s="230"/>
      <c r="G108" s="230"/>
      <c r="H108" s="230"/>
      <c r="I108" s="230"/>
      <c r="J108" s="230"/>
      <c r="K108" s="230"/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</row>
    <row r="109" ht="15.75" customHeight="1">
      <c r="A109" s="230"/>
      <c r="B109" s="238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</row>
    <row r="110" ht="15.75" customHeight="1">
      <c r="A110" s="230"/>
      <c r="B110" s="239"/>
      <c r="C110" s="240" t="s">
        <v>5944</v>
      </c>
      <c r="D110" s="241"/>
      <c r="E110" s="241"/>
      <c r="F110" s="241"/>
      <c r="G110" s="241"/>
      <c r="H110" s="241"/>
      <c r="I110" s="242"/>
      <c r="J110" s="230"/>
      <c r="K110" s="230"/>
      <c r="L110" s="230" t="s">
        <v>5945</v>
      </c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</row>
    <row r="111" ht="15.75" customHeight="1">
      <c r="A111" s="230"/>
      <c r="B111" s="243" t="s">
        <v>459</v>
      </c>
      <c r="C111" s="244">
        <v>30.0</v>
      </c>
      <c r="D111" s="244">
        <v>50.0</v>
      </c>
      <c r="E111" s="244">
        <v>70.0</v>
      </c>
      <c r="F111" s="244">
        <v>90.0</v>
      </c>
      <c r="G111" s="244">
        <v>120.0</v>
      </c>
      <c r="H111" s="244">
        <v>160.0</v>
      </c>
      <c r="I111" s="245" t="s">
        <v>5946</v>
      </c>
      <c r="J111" s="230"/>
      <c r="K111" s="230" t="s">
        <v>75</v>
      </c>
      <c r="L111" s="230" t="str">
        <f>#REF!/(ProjectionCalcs!O2)*100</f>
        <v>#REF!</v>
      </c>
      <c r="M111" s="230" t="str">
        <f t="shared" ref="M111:M114" si="81">IF(L111&lt;C$111,C112,IF(L111&lt;D$111,D112,IF(L111&lt;E$111,E112,IF(L111&lt;F$111,F112,IF(L111&lt;G$111,G112,IF(L111&lt;H$111,H112,I112))))))</f>
        <v>#REF!</v>
      </c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  <c r="AA111" s="230"/>
    </row>
    <row r="112" ht="15.75" customHeight="1">
      <c r="A112" s="230"/>
      <c r="B112" s="243" t="s">
        <v>75</v>
      </c>
      <c r="C112" s="246">
        <v>1.15</v>
      </c>
      <c r="D112" s="246">
        <v>1.0</v>
      </c>
      <c r="E112" s="246">
        <v>0.9</v>
      </c>
      <c r="F112" s="246">
        <v>0.6</v>
      </c>
      <c r="G112" s="246">
        <v>0.4</v>
      </c>
      <c r="H112" s="246">
        <v>0.3</v>
      </c>
      <c r="I112" s="247">
        <v>0.2</v>
      </c>
      <c r="J112" s="230"/>
      <c r="K112" s="230" t="s">
        <v>17</v>
      </c>
      <c r="L112" s="230" t="str">
        <f>#REF!/(ProjectionCalcs!O3)*100</f>
        <v>#REF!</v>
      </c>
      <c r="M112" s="230" t="str">
        <f t="shared" si="81"/>
        <v>#REF!</v>
      </c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230"/>
      <c r="Z112" s="230"/>
      <c r="AA112" s="230"/>
    </row>
    <row r="113" ht="15.75" customHeight="1">
      <c r="A113" s="230"/>
      <c r="B113" s="243" t="s">
        <v>17</v>
      </c>
      <c r="C113" s="246">
        <v>1.3</v>
      </c>
      <c r="D113" s="246">
        <v>1.1</v>
      </c>
      <c r="E113" s="246">
        <v>0.92</v>
      </c>
      <c r="F113" s="246">
        <v>0.7</v>
      </c>
      <c r="G113" s="246">
        <v>0.5</v>
      </c>
      <c r="H113" s="246">
        <v>0.3</v>
      </c>
      <c r="I113" s="247">
        <v>0.2</v>
      </c>
      <c r="J113" s="230"/>
      <c r="K113" s="230" t="s">
        <v>34</v>
      </c>
      <c r="L113" s="230" t="str">
        <f>#REF!/(ProjectionCalcs!O4)*100</f>
        <v>#REF!</v>
      </c>
      <c r="M113" s="230" t="str">
        <f t="shared" si="81"/>
        <v>#REF!</v>
      </c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230"/>
      <c r="Z113" s="230"/>
      <c r="AA113" s="230"/>
    </row>
    <row r="114" ht="15.75" customHeight="1">
      <c r="A114" s="230"/>
      <c r="B114" s="243" t="s">
        <v>34</v>
      </c>
      <c r="C114" s="246">
        <v>1.1</v>
      </c>
      <c r="D114" s="246">
        <v>0.9</v>
      </c>
      <c r="E114" s="246">
        <v>0.8</v>
      </c>
      <c r="F114" s="246">
        <v>0.6</v>
      </c>
      <c r="G114" s="246">
        <v>0.4</v>
      </c>
      <c r="H114" s="246">
        <v>0.3</v>
      </c>
      <c r="I114" s="247">
        <v>0.2</v>
      </c>
      <c r="J114" s="230"/>
      <c r="K114" s="230" t="s">
        <v>61</v>
      </c>
      <c r="L114" s="230" t="str">
        <f>#REF!/(ProjectionCalcs!O5)*100</f>
        <v>#REF!</v>
      </c>
      <c r="M114" s="230" t="str">
        <f t="shared" si="81"/>
        <v>#REF!</v>
      </c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30"/>
      <c r="AA114" s="230"/>
    </row>
    <row r="115" ht="15.75" customHeight="1">
      <c r="A115" s="230"/>
      <c r="B115" s="243" t="s">
        <v>61</v>
      </c>
      <c r="C115" s="246">
        <v>1.0</v>
      </c>
      <c r="D115" s="246">
        <v>0.8</v>
      </c>
      <c r="E115" s="246">
        <v>0.6</v>
      </c>
      <c r="F115" s="246">
        <v>0.4</v>
      </c>
      <c r="G115" s="246">
        <v>0.3</v>
      </c>
      <c r="H115" s="246">
        <v>0.1</v>
      </c>
      <c r="I115" s="247">
        <v>0.06</v>
      </c>
      <c r="J115" s="230"/>
      <c r="K115" s="230"/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230"/>
      <c r="Z115" s="230"/>
      <c r="AA115" s="230"/>
    </row>
    <row r="116" ht="15.75" customHeight="1">
      <c r="A116" s="230"/>
      <c r="B116" s="243" t="s">
        <v>235</v>
      </c>
      <c r="C116" s="246">
        <v>0.6</v>
      </c>
      <c r="D116" s="246">
        <v>0.5</v>
      </c>
      <c r="E116" s="246">
        <v>0.4</v>
      </c>
      <c r="F116" s="246">
        <v>0.2</v>
      </c>
      <c r="G116" s="246">
        <v>0.1</v>
      </c>
      <c r="H116" s="246">
        <v>0.1</v>
      </c>
      <c r="I116" s="247">
        <v>0.06</v>
      </c>
      <c r="J116" s="230"/>
      <c r="K116" s="230"/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230"/>
      <c r="Z116" s="230"/>
      <c r="AA116" s="230"/>
    </row>
    <row r="117" ht="15.75" customHeight="1">
      <c r="A117" s="230"/>
      <c r="B117" s="243" t="s">
        <v>5835</v>
      </c>
      <c r="C117" s="246">
        <v>1.0</v>
      </c>
      <c r="D117" s="246">
        <v>0.7</v>
      </c>
      <c r="E117" s="246">
        <v>0.6</v>
      </c>
      <c r="F117" s="246">
        <v>0.5</v>
      </c>
      <c r="G117" s="246">
        <v>0.4</v>
      </c>
      <c r="H117" s="246">
        <v>0.3</v>
      </c>
      <c r="I117" s="247">
        <v>0.2</v>
      </c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</row>
    <row r="118" ht="15.75" customHeight="1">
      <c r="A118" s="230"/>
      <c r="B118" s="248" t="s">
        <v>5947</v>
      </c>
      <c r="C118" s="249">
        <v>0.6</v>
      </c>
      <c r="D118" s="249">
        <v>0.5</v>
      </c>
      <c r="E118" s="249">
        <v>0.3</v>
      </c>
      <c r="F118" s="249">
        <v>0.2</v>
      </c>
      <c r="G118" s="249">
        <v>0.1</v>
      </c>
      <c r="H118" s="249">
        <v>0.07</v>
      </c>
      <c r="I118" s="250">
        <v>0.06</v>
      </c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</row>
    <row r="119" ht="15.75" customHeight="1">
      <c r="A119" s="230"/>
      <c r="B119" s="230"/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</row>
    <row r="120" ht="15.75" customHeight="1">
      <c r="A120" s="230"/>
      <c r="B120" s="230"/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</row>
    <row r="121" ht="15.75" customHeight="1">
      <c r="A121" s="230"/>
      <c r="B121" s="230"/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</row>
    <row r="122" ht="15.75" customHeight="1">
      <c r="A122" s="230"/>
      <c r="B122" s="230"/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</row>
    <row r="123" ht="15.75" customHeight="1">
      <c r="A123" s="230"/>
      <c r="B123" s="230"/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</row>
    <row r="124" ht="15.75" customHeight="1">
      <c r="A124" s="230"/>
      <c r="B124" s="230"/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</row>
    <row r="125" ht="15.75" customHeight="1">
      <c r="A125" s="230"/>
      <c r="B125" s="230"/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</row>
    <row r="126" ht="15.75" customHeight="1">
      <c r="A126" s="230"/>
      <c r="B126" s="230"/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/>
      <c r="Z126" s="230"/>
      <c r="AA126" s="230"/>
    </row>
    <row r="127" ht="15.75" customHeight="1">
      <c r="A127" s="230"/>
      <c r="B127" s="230"/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</row>
    <row r="128" ht="15.75" customHeight="1">
      <c r="A128" s="230"/>
      <c r="B128" s="230"/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</row>
    <row r="129" ht="15.75" customHeight="1">
      <c r="A129" s="230"/>
      <c r="B129" s="230"/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</row>
    <row r="130" ht="15.75" customHeight="1">
      <c r="A130" s="230"/>
      <c r="B130" s="230"/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</row>
    <row r="131" ht="15.75" customHeight="1">
      <c r="A131" s="230"/>
      <c r="B131" s="230"/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</row>
    <row r="132" ht="15.75" customHeight="1">
      <c r="A132" s="230"/>
      <c r="B132" s="230"/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</row>
    <row r="133" ht="15.75" customHeight="1">
      <c r="A133" s="230"/>
      <c r="B133" s="230"/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</row>
    <row r="134" ht="15.75" customHeight="1">
      <c r="A134" s="230"/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</row>
    <row r="135" ht="15.75" customHeight="1">
      <c r="A135" s="230"/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</row>
    <row r="136" ht="15.75" customHeight="1">
      <c r="A136" s="230"/>
      <c r="B136" s="230"/>
      <c r="C136" s="230"/>
      <c r="D136" s="230"/>
      <c r="E136" s="230"/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</row>
    <row r="137" ht="15.75" customHeight="1">
      <c r="A137" s="230"/>
      <c r="B137" s="230"/>
      <c r="C137" s="230"/>
      <c r="D137" s="230"/>
      <c r="E137" s="230"/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</row>
    <row r="138" ht="15.75" customHeight="1">
      <c r="A138" s="230"/>
      <c r="B138" s="230"/>
      <c r="C138" s="230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</row>
    <row r="139" ht="15.75" customHeight="1">
      <c r="A139" s="230"/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  <c r="AA139" s="230"/>
    </row>
    <row r="140" ht="15.75" customHeight="1">
      <c r="A140" s="230"/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  <c r="AA140" s="230"/>
    </row>
    <row r="141" ht="15.75" customHeight="1">
      <c r="A141" s="230"/>
      <c r="B141" s="230"/>
      <c r="C141" s="230"/>
      <c r="D141" s="230"/>
      <c r="E141" s="230"/>
      <c r="F141" s="230"/>
      <c r="G141" s="230"/>
      <c r="H141" s="230"/>
      <c r="I141" s="230"/>
      <c r="J141" s="230"/>
      <c r="K141" s="230"/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230"/>
      <c r="Z141" s="230"/>
      <c r="AA141" s="230"/>
    </row>
    <row r="142" ht="15.75" customHeight="1">
      <c r="A142" s="230"/>
      <c r="B142" s="230"/>
      <c r="C142" s="230"/>
      <c r="D142" s="230"/>
      <c r="E142" s="230"/>
      <c r="F142" s="230"/>
      <c r="G142" s="230"/>
      <c r="H142" s="230"/>
      <c r="I142" s="230"/>
      <c r="J142" s="230"/>
      <c r="K142" s="230"/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230"/>
      <c r="Z142" s="230"/>
      <c r="AA142" s="230"/>
    </row>
    <row r="143" ht="15.75" customHeight="1">
      <c r="A143" s="230"/>
      <c r="B143" s="230"/>
      <c r="C143" s="230"/>
      <c r="D143" s="230"/>
      <c r="E143" s="230"/>
      <c r="F143" s="230"/>
      <c r="G143" s="230"/>
      <c r="H143" s="230"/>
      <c r="I143" s="230"/>
      <c r="J143" s="230"/>
      <c r="K143" s="230"/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230"/>
      <c r="Z143" s="230"/>
      <c r="AA143" s="230"/>
    </row>
    <row r="144" ht="15.75" customHeight="1">
      <c r="A144" s="230"/>
      <c r="B144" s="230"/>
      <c r="C144" s="230"/>
      <c r="D144" s="230"/>
      <c r="E144" s="230"/>
      <c r="F144" s="230"/>
      <c r="G144" s="230"/>
      <c r="H144" s="230"/>
      <c r="I144" s="230"/>
      <c r="J144" s="230"/>
      <c r="K144" s="230"/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230"/>
      <c r="Z144" s="230"/>
      <c r="AA144" s="230"/>
    </row>
    <row r="145" ht="15.75" customHeight="1">
      <c r="A145" s="230"/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30"/>
      <c r="AA145" s="230"/>
    </row>
    <row r="146" ht="15.75" customHeight="1">
      <c r="A146" s="230"/>
      <c r="B146" s="230"/>
      <c r="C146" s="230"/>
      <c r="D146" s="230"/>
      <c r="E146" s="230"/>
      <c r="F146" s="230"/>
      <c r="G146" s="230"/>
      <c r="H146" s="230"/>
      <c r="I146" s="230"/>
      <c r="J146" s="230"/>
      <c r="K146" s="230"/>
      <c r="L146" s="230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  <c r="W146" s="230"/>
      <c r="X146" s="230"/>
      <c r="Y146" s="230"/>
      <c r="Z146" s="230"/>
      <c r="AA146" s="230"/>
    </row>
    <row r="147" ht="15.75" customHeight="1">
      <c r="A147" s="230"/>
      <c r="B147" s="230"/>
      <c r="C147" s="230"/>
      <c r="D147" s="230"/>
      <c r="E147" s="230"/>
      <c r="F147" s="230"/>
      <c r="G147" s="230"/>
      <c r="H147" s="230"/>
      <c r="I147" s="230"/>
      <c r="J147" s="230"/>
      <c r="K147" s="230"/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230"/>
      <c r="Z147" s="230"/>
      <c r="AA147" s="230"/>
    </row>
    <row r="148" ht="15.75" customHeight="1">
      <c r="A148" s="230"/>
      <c r="B148" s="230"/>
      <c r="C148" s="230"/>
      <c r="D148" s="230"/>
      <c r="E148" s="230"/>
      <c r="F148" s="230"/>
      <c r="G148" s="230"/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230"/>
      <c r="Z148" s="230"/>
      <c r="AA148" s="230"/>
    </row>
    <row r="149" ht="15.75" customHeight="1">
      <c r="A149" s="230"/>
      <c r="B149" s="230"/>
      <c r="C149" s="230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  <c r="AA149" s="230"/>
    </row>
    <row r="150" ht="15.75" customHeight="1">
      <c r="A150" s="230"/>
      <c r="B150" s="230"/>
      <c r="C150" s="230"/>
      <c r="D150" s="230"/>
      <c r="E150" s="230"/>
      <c r="F150" s="230"/>
      <c r="G150" s="230"/>
      <c r="H150" s="230"/>
      <c r="I150" s="230"/>
      <c r="J150" s="230"/>
      <c r="K150" s="230"/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230"/>
      <c r="Z150" s="230"/>
      <c r="AA150" s="230"/>
    </row>
    <row r="151" ht="15.75" customHeight="1">
      <c r="A151" s="230"/>
      <c r="B151" s="230"/>
      <c r="C151" s="230"/>
      <c r="D151" s="230"/>
      <c r="E151" s="230"/>
      <c r="F151" s="230"/>
      <c r="G151" s="230"/>
      <c r="H151" s="230"/>
      <c r="I151" s="230"/>
      <c r="J151" s="230"/>
      <c r="K151" s="230"/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230"/>
      <c r="Z151" s="230"/>
      <c r="AA151" s="230"/>
    </row>
    <row r="152" ht="15.75" customHeight="1">
      <c r="A152" s="230"/>
      <c r="B152" s="230"/>
      <c r="C152" s="230"/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</row>
    <row r="153" ht="15.75" customHeight="1">
      <c r="A153" s="230"/>
      <c r="B153" s="230"/>
      <c r="C153" s="230"/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</row>
    <row r="154" ht="15.75" customHeight="1">
      <c r="A154" s="230"/>
      <c r="B154" s="230"/>
      <c r="C154" s="230"/>
      <c r="D154" s="230"/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</row>
    <row r="155" ht="15.75" customHeight="1">
      <c r="A155" s="230"/>
      <c r="B155" s="230"/>
      <c r="C155" s="230"/>
      <c r="D155" s="230"/>
      <c r="E155" s="230"/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</row>
    <row r="156" ht="15.75" customHeight="1">
      <c r="A156" s="230"/>
      <c r="B156" s="230"/>
      <c r="C156" s="230"/>
      <c r="D156" s="230"/>
      <c r="E156" s="230"/>
      <c r="F156" s="230"/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</row>
    <row r="157" ht="15.75" customHeight="1">
      <c r="A157" s="230"/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</row>
    <row r="158" ht="15.75" customHeight="1">
      <c r="A158" s="230"/>
      <c r="B158" s="230"/>
      <c r="C158" s="230"/>
      <c r="D158" s="230"/>
      <c r="E158" s="230"/>
      <c r="F158" s="230"/>
      <c r="G158" s="230"/>
      <c r="H158" s="230"/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</row>
    <row r="159" ht="15.75" customHeight="1">
      <c r="A159" s="230"/>
      <c r="B159" s="230"/>
      <c r="C159" s="230"/>
      <c r="D159" s="230"/>
      <c r="E159" s="230"/>
      <c r="F159" s="230"/>
      <c r="G159" s="230"/>
      <c r="H159" s="230"/>
      <c r="I159" s="230"/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</row>
    <row r="160" ht="15.75" customHeight="1">
      <c r="A160" s="230"/>
      <c r="B160" s="230"/>
      <c r="C160" s="230"/>
      <c r="D160" s="230"/>
      <c r="E160" s="230"/>
      <c r="F160" s="230"/>
      <c r="G160" s="230"/>
      <c r="H160" s="230"/>
      <c r="I160" s="230"/>
      <c r="J160" s="230"/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</row>
    <row r="161" ht="15.75" customHeight="1">
      <c r="A161" s="230"/>
      <c r="B161" s="230"/>
      <c r="C161" s="230"/>
      <c r="D161" s="230"/>
      <c r="E161" s="230"/>
      <c r="F161" s="230"/>
      <c r="G161" s="230"/>
      <c r="H161" s="230"/>
      <c r="I161" s="230"/>
      <c r="J161" s="230"/>
      <c r="K161" s="230"/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</row>
    <row r="162" ht="15.75" customHeight="1">
      <c r="A162" s="230"/>
      <c r="B162" s="230"/>
      <c r="C162" s="230"/>
      <c r="D162" s="230"/>
      <c r="E162" s="230"/>
      <c r="F162" s="230"/>
      <c r="G162" s="230"/>
      <c r="H162" s="230"/>
      <c r="I162" s="230"/>
      <c r="J162" s="230"/>
      <c r="K162" s="230"/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</row>
    <row r="163" ht="15.75" customHeight="1">
      <c r="A163" s="230"/>
      <c r="B163" s="230"/>
      <c r="C163" s="230"/>
      <c r="D163" s="230"/>
      <c r="E163" s="230"/>
      <c r="F163" s="230"/>
      <c r="G163" s="230"/>
      <c r="H163" s="230"/>
      <c r="I163" s="230"/>
      <c r="J163" s="230"/>
      <c r="K163" s="230"/>
      <c r="L163" s="230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</row>
    <row r="164" ht="15.75" customHeight="1">
      <c r="A164" s="230"/>
      <c r="B164" s="230"/>
      <c r="C164" s="230"/>
      <c r="D164" s="230"/>
      <c r="E164" s="230"/>
      <c r="F164" s="230"/>
      <c r="G164" s="230"/>
      <c r="H164" s="230"/>
      <c r="I164" s="230"/>
      <c r="J164" s="230"/>
      <c r="K164" s="230"/>
      <c r="L164" s="230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</row>
    <row r="165" ht="15.75" customHeight="1">
      <c r="A165" s="230"/>
      <c r="B165" s="230"/>
      <c r="C165" s="230"/>
      <c r="D165" s="230"/>
      <c r="E165" s="230"/>
      <c r="F165" s="230"/>
      <c r="G165" s="230"/>
      <c r="H165" s="230"/>
      <c r="I165" s="230"/>
      <c r="J165" s="230"/>
      <c r="K165" s="230"/>
      <c r="L165" s="230"/>
      <c r="M165" s="230"/>
      <c r="N165" s="230"/>
      <c r="O165" s="230"/>
      <c r="P165" s="230"/>
      <c r="Q165" s="230"/>
      <c r="R165" s="230"/>
      <c r="S165" s="230"/>
      <c r="T165" s="230"/>
      <c r="U165" s="230"/>
      <c r="V165" s="230"/>
      <c r="W165" s="230"/>
      <c r="X165" s="230"/>
      <c r="Y165" s="230"/>
      <c r="Z165" s="230"/>
      <c r="AA165" s="230"/>
    </row>
    <row r="166" ht="15.75" customHeight="1">
      <c r="A166" s="230"/>
      <c r="B166" s="230"/>
      <c r="C166" s="230"/>
      <c r="D166" s="230"/>
      <c r="E166" s="230"/>
      <c r="F166" s="230"/>
      <c r="G166" s="230"/>
      <c r="H166" s="230"/>
      <c r="I166" s="230"/>
      <c r="J166" s="230"/>
      <c r="K166" s="230"/>
      <c r="L166" s="230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  <c r="W166" s="230"/>
      <c r="X166" s="230"/>
      <c r="Y166" s="230"/>
      <c r="Z166" s="230"/>
      <c r="AA166" s="230"/>
    </row>
    <row r="167" ht="15.75" customHeight="1">
      <c r="A167" s="230"/>
      <c r="B167" s="230"/>
      <c r="C167" s="230"/>
      <c r="D167" s="230"/>
      <c r="E167" s="230"/>
      <c r="F167" s="230"/>
      <c r="G167" s="230"/>
      <c r="H167" s="230"/>
      <c r="I167" s="230"/>
      <c r="J167" s="230"/>
      <c r="K167" s="230"/>
      <c r="L167" s="230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  <c r="W167" s="230"/>
      <c r="X167" s="230"/>
      <c r="Y167" s="230"/>
      <c r="Z167" s="230"/>
      <c r="AA167" s="230"/>
    </row>
    <row r="168" ht="15.75" customHeight="1">
      <c r="A168" s="230"/>
      <c r="B168" s="230"/>
      <c r="C168" s="230"/>
      <c r="D168" s="230"/>
      <c r="E168" s="230"/>
      <c r="F168" s="230"/>
      <c r="G168" s="230"/>
      <c r="H168" s="230"/>
      <c r="I168" s="230"/>
      <c r="J168" s="230"/>
      <c r="K168" s="230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  <c r="X168" s="230"/>
      <c r="Y168" s="230"/>
      <c r="Z168" s="230"/>
      <c r="AA168" s="230"/>
    </row>
    <row r="169" ht="15.75" customHeight="1">
      <c r="A169" s="230"/>
      <c r="B169" s="230"/>
      <c r="C169" s="230"/>
      <c r="D169" s="230"/>
      <c r="E169" s="230"/>
      <c r="F169" s="230"/>
      <c r="G169" s="230"/>
      <c r="H169" s="230"/>
      <c r="I169" s="230"/>
      <c r="J169" s="230"/>
      <c r="K169" s="230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  <c r="X169" s="230"/>
      <c r="Y169" s="230"/>
      <c r="Z169" s="230"/>
      <c r="AA169" s="230"/>
    </row>
    <row r="170" ht="15.75" customHeight="1">
      <c r="A170" s="230"/>
      <c r="B170" s="230"/>
      <c r="C170" s="230"/>
      <c r="D170" s="230"/>
      <c r="E170" s="230"/>
      <c r="F170" s="230"/>
      <c r="G170" s="230"/>
      <c r="H170" s="230"/>
      <c r="I170" s="230"/>
      <c r="J170" s="230"/>
      <c r="K170" s="230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  <c r="X170" s="230"/>
      <c r="Y170" s="230"/>
      <c r="Z170" s="230"/>
      <c r="AA170" s="230"/>
    </row>
    <row r="171" ht="15.75" customHeight="1">
      <c r="A171" s="230"/>
      <c r="B171" s="230"/>
      <c r="C171" s="230"/>
      <c r="D171" s="230"/>
      <c r="E171" s="230"/>
      <c r="F171" s="230"/>
      <c r="G171" s="230"/>
      <c r="H171" s="230"/>
      <c r="I171" s="230"/>
      <c r="J171" s="230"/>
      <c r="K171" s="230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  <c r="X171" s="230"/>
      <c r="Y171" s="230"/>
      <c r="Z171" s="230"/>
      <c r="AA171" s="230"/>
    </row>
    <row r="172" ht="15.75" customHeight="1">
      <c r="A172" s="230"/>
      <c r="B172" s="230"/>
      <c r="C172" s="230"/>
      <c r="D172" s="230"/>
      <c r="E172" s="230"/>
      <c r="F172" s="230"/>
      <c r="G172" s="230"/>
      <c r="H172" s="230"/>
      <c r="I172" s="230"/>
      <c r="J172" s="230"/>
      <c r="K172" s="230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  <c r="X172" s="230"/>
      <c r="Y172" s="230"/>
      <c r="Z172" s="230"/>
      <c r="AA172" s="230"/>
    </row>
    <row r="173" ht="15.75" customHeight="1">
      <c r="A173" s="230"/>
      <c r="B173" s="230"/>
      <c r="C173" s="230"/>
      <c r="D173" s="230"/>
      <c r="E173" s="230"/>
      <c r="F173" s="230"/>
      <c r="G173" s="230"/>
      <c r="H173" s="230"/>
      <c r="I173" s="230"/>
      <c r="J173" s="230"/>
      <c r="K173" s="230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230"/>
      <c r="Z173" s="230"/>
      <c r="AA173" s="230"/>
    </row>
    <row r="174" ht="15.75" customHeight="1">
      <c r="A174" s="230"/>
      <c r="B174" s="230"/>
      <c r="C174" s="230"/>
      <c r="D174" s="230"/>
      <c r="E174" s="230"/>
      <c r="F174" s="230"/>
      <c r="G174" s="230"/>
      <c r="H174" s="230"/>
      <c r="I174" s="230"/>
      <c r="J174" s="230"/>
      <c r="K174" s="230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230"/>
      <c r="Z174" s="230"/>
      <c r="AA174" s="230"/>
    </row>
    <row r="175" ht="15.75" customHeight="1">
      <c r="A175" s="230"/>
      <c r="B175" s="230"/>
      <c r="C175" s="230"/>
      <c r="D175" s="230"/>
      <c r="E175" s="230"/>
      <c r="F175" s="230"/>
      <c r="G175" s="230"/>
      <c r="H175" s="230"/>
      <c r="I175" s="230"/>
      <c r="J175" s="230"/>
      <c r="K175" s="230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230"/>
      <c r="Z175" s="230"/>
      <c r="AA175" s="230"/>
    </row>
    <row r="176" ht="15.75" customHeight="1">
      <c r="A176" s="230"/>
      <c r="B176" s="230"/>
      <c r="C176" s="230"/>
      <c r="D176" s="230"/>
      <c r="E176" s="230"/>
      <c r="F176" s="230"/>
      <c r="G176" s="230"/>
      <c r="H176" s="230"/>
      <c r="I176" s="230"/>
      <c r="J176" s="230"/>
      <c r="K176" s="230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230"/>
      <c r="Z176" s="230"/>
      <c r="AA176" s="230"/>
    </row>
    <row r="177" ht="15.75" customHeight="1">
      <c r="A177" s="230"/>
      <c r="B177" s="230"/>
      <c r="C177" s="230"/>
      <c r="D177" s="230"/>
      <c r="E177" s="230"/>
      <c r="F177" s="230"/>
      <c r="G177" s="230"/>
      <c r="H177" s="230"/>
      <c r="I177" s="230"/>
      <c r="J177" s="230"/>
      <c r="K177" s="230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230"/>
      <c r="Z177" s="230"/>
      <c r="AA177" s="230"/>
    </row>
    <row r="178" ht="15.75" customHeight="1">
      <c r="A178" s="230"/>
      <c r="B178" s="230"/>
      <c r="C178" s="230"/>
      <c r="D178" s="230"/>
      <c r="E178" s="230"/>
      <c r="F178" s="230"/>
      <c r="G178" s="230"/>
      <c r="H178" s="230"/>
      <c r="I178" s="230"/>
      <c r="J178" s="230"/>
      <c r="K178" s="230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230"/>
      <c r="Z178" s="230"/>
      <c r="AA178" s="230"/>
    </row>
    <row r="179" ht="15.75" customHeight="1">
      <c r="A179" s="230"/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  <c r="AA179" s="230"/>
    </row>
    <row r="180" ht="15.75" customHeight="1">
      <c r="A180" s="230"/>
      <c r="B180" s="230"/>
      <c r="C180" s="230"/>
      <c r="D180" s="230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  <c r="AA180" s="230"/>
    </row>
    <row r="181" ht="15.75" customHeight="1">
      <c r="A181" s="230"/>
      <c r="B181" s="230"/>
      <c r="C181" s="230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  <c r="AA181" s="230"/>
    </row>
    <row r="182" ht="15.75" customHeight="1">
      <c r="A182" s="230"/>
      <c r="B182" s="230"/>
      <c r="C182" s="230"/>
      <c r="D182" s="230"/>
      <c r="E182" s="230"/>
      <c r="F182" s="230"/>
      <c r="G182" s="230"/>
      <c r="H182" s="230"/>
      <c r="I182" s="230"/>
      <c r="J182" s="230"/>
      <c r="K182" s="230"/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230"/>
      <c r="Z182" s="230"/>
      <c r="AA182" s="230"/>
    </row>
    <row r="183" ht="15.75" customHeight="1">
      <c r="A183" s="230"/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230"/>
      <c r="Z183" s="230"/>
      <c r="AA183" s="230"/>
    </row>
    <row r="184" ht="15.75" customHeight="1">
      <c r="A184" s="230"/>
      <c r="B184" s="230"/>
      <c r="C184" s="230"/>
      <c r="D184" s="230"/>
      <c r="E184" s="230"/>
      <c r="F184" s="230"/>
      <c r="G184" s="230"/>
      <c r="H184" s="230"/>
      <c r="I184" s="230"/>
      <c r="J184" s="230"/>
      <c r="K184" s="230"/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230"/>
      <c r="Z184" s="230"/>
      <c r="AA184" s="230"/>
    </row>
    <row r="185" ht="15.75" customHeight="1">
      <c r="A185" s="230"/>
      <c r="B185" s="230"/>
      <c r="C185" s="230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  <c r="W185" s="230"/>
      <c r="X185" s="230"/>
      <c r="Y185" s="230"/>
      <c r="Z185" s="230"/>
      <c r="AA185" s="230"/>
    </row>
    <row r="186" ht="15.75" customHeight="1">
      <c r="A186" s="230"/>
      <c r="B186" s="230"/>
      <c r="C186" s="230"/>
      <c r="D186" s="230"/>
      <c r="E186" s="230"/>
      <c r="F186" s="230"/>
      <c r="G186" s="230"/>
      <c r="H186" s="230"/>
      <c r="I186" s="230"/>
      <c r="J186" s="230"/>
      <c r="K186" s="230"/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230"/>
      <c r="Z186" s="230"/>
      <c r="AA186" s="230"/>
    </row>
    <row r="187" ht="15.75" customHeight="1">
      <c r="A187" s="230"/>
      <c r="B187" s="230"/>
      <c r="C187" s="230"/>
      <c r="D187" s="230"/>
      <c r="E187" s="230"/>
      <c r="F187" s="230"/>
      <c r="G187" s="230"/>
      <c r="H187" s="230"/>
      <c r="I187" s="230"/>
      <c r="J187" s="230"/>
      <c r="K187" s="230"/>
      <c r="L187" s="230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230"/>
      <c r="Z187" s="230"/>
      <c r="AA187" s="230"/>
    </row>
    <row r="188" ht="15.75" customHeight="1">
      <c r="A188" s="230"/>
      <c r="B188" s="230"/>
      <c r="C188" s="230"/>
      <c r="D188" s="230"/>
      <c r="E188" s="230"/>
      <c r="F188" s="230"/>
      <c r="G188" s="230"/>
      <c r="H188" s="230"/>
      <c r="I188" s="230"/>
      <c r="J188" s="230"/>
      <c r="K188" s="230"/>
      <c r="L188" s="230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  <c r="W188" s="230"/>
      <c r="X188" s="230"/>
      <c r="Y188" s="230"/>
      <c r="Z188" s="230"/>
      <c r="AA188" s="230"/>
    </row>
    <row r="189" ht="15.75" customHeight="1">
      <c r="A189" s="230"/>
      <c r="B189" s="230"/>
      <c r="C189" s="230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  <c r="W189" s="230"/>
      <c r="X189" s="230"/>
      <c r="Y189" s="230"/>
      <c r="Z189" s="230"/>
      <c r="AA189" s="230"/>
    </row>
    <row r="190" ht="15.75" customHeight="1">
      <c r="A190" s="230"/>
      <c r="B190" s="230"/>
      <c r="C190" s="230"/>
      <c r="D190" s="230"/>
      <c r="E190" s="230"/>
      <c r="F190" s="230"/>
      <c r="G190" s="230"/>
      <c r="H190" s="230"/>
      <c r="I190" s="230"/>
      <c r="J190" s="230"/>
      <c r="K190" s="230"/>
      <c r="L190" s="230"/>
      <c r="M190" s="230"/>
      <c r="N190" s="230"/>
      <c r="O190" s="230"/>
      <c r="P190" s="230"/>
      <c r="Q190" s="230"/>
      <c r="R190" s="230"/>
      <c r="S190" s="230"/>
      <c r="T190" s="230"/>
      <c r="U190" s="230"/>
      <c r="V190" s="230"/>
      <c r="W190" s="230"/>
      <c r="X190" s="230"/>
      <c r="Y190" s="230"/>
      <c r="Z190" s="230"/>
      <c r="AA190" s="230"/>
    </row>
    <row r="191" ht="15.75" customHeight="1">
      <c r="A191" s="230"/>
      <c r="B191" s="230"/>
      <c r="C191" s="230"/>
      <c r="D191" s="230"/>
      <c r="E191" s="230"/>
      <c r="F191" s="230"/>
      <c r="G191" s="230"/>
      <c r="H191" s="230"/>
      <c r="I191" s="230"/>
      <c r="J191" s="230"/>
      <c r="K191" s="230"/>
      <c r="L191" s="230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  <c r="W191" s="230"/>
      <c r="X191" s="230"/>
      <c r="Y191" s="230"/>
      <c r="Z191" s="230"/>
      <c r="AA191" s="230"/>
    </row>
    <row r="192" ht="15.75" customHeight="1">
      <c r="A192" s="230"/>
      <c r="B192" s="230"/>
      <c r="C192" s="230"/>
      <c r="D192" s="230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230"/>
      <c r="Z192" s="230"/>
      <c r="AA192" s="230"/>
    </row>
    <row r="193" ht="15.75" customHeight="1">
      <c r="A193" s="230"/>
      <c r="B193" s="230"/>
      <c r="C193" s="230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230"/>
      <c r="Z193" s="230"/>
      <c r="AA193" s="230"/>
    </row>
    <row r="194" ht="15.75" customHeight="1">
      <c r="A194" s="230"/>
      <c r="B194" s="230"/>
      <c r="C194" s="230"/>
      <c r="D194" s="230"/>
      <c r="E194" s="230"/>
      <c r="F194" s="230"/>
      <c r="G194" s="230"/>
      <c r="H194" s="230"/>
      <c r="I194" s="230"/>
      <c r="J194" s="230"/>
      <c r="K194" s="230"/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230"/>
      <c r="Z194" s="230"/>
      <c r="AA194" s="230"/>
    </row>
    <row r="195" ht="15.75" customHeight="1">
      <c r="A195" s="230"/>
      <c r="B195" s="230"/>
      <c r="C195" s="230"/>
      <c r="D195" s="230"/>
      <c r="E195" s="230"/>
      <c r="F195" s="230"/>
      <c r="G195" s="230"/>
      <c r="H195" s="230"/>
      <c r="I195" s="230"/>
      <c r="J195" s="230"/>
      <c r="K195" s="230"/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230"/>
      <c r="Z195" s="230"/>
      <c r="AA195" s="230"/>
    </row>
    <row r="196" ht="15.75" customHeight="1">
      <c r="A196" s="230"/>
      <c r="B196" s="230"/>
      <c r="C196" s="230"/>
      <c r="D196" s="230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230"/>
      <c r="Z196" s="230"/>
      <c r="AA196" s="230"/>
    </row>
    <row r="197" ht="15.75" customHeight="1">
      <c r="A197" s="230"/>
      <c r="B197" s="230"/>
      <c r="C197" s="230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230"/>
      <c r="Z197" s="230"/>
      <c r="AA197" s="230"/>
    </row>
    <row r="198" ht="15.75" customHeight="1">
      <c r="A198" s="230"/>
      <c r="B198" s="230"/>
      <c r="C198" s="230"/>
      <c r="D198" s="230"/>
      <c r="E198" s="230"/>
      <c r="F198" s="230"/>
      <c r="G198" s="230"/>
      <c r="H198" s="230"/>
      <c r="I198" s="230"/>
      <c r="J198" s="230"/>
      <c r="K198" s="230"/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230"/>
      <c r="Z198" s="230"/>
      <c r="AA198" s="230"/>
    </row>
    <row r="199" ht="15.75" customHeight="1">
      <c r="A199" s="230"/>
      <c r="B199" s="230"/>
      <c r="C199" s="230"/>
      <c r="D199" s="230"/>
      <c r="E199" s="230"/>
      <c r="F199" s="230"/>
      <c r="G199" s="230"/>
      <c r="H199" s="230"/>
      <c r="I199" s="230"/>
      <c r="J199" s="230"/>
      <c r="K199" s="230"/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230"/>
      <c r="Z199" s="230"/>
      <c r="AA199" s="230"/>
    </row>
    <row r="200" ht="15.75" customHeight="1">
      <c r="A200" s="230"/>
      <c r="B200" s="230"/>
      <c r="C200" s="230"/>
      <c r="D200" s="230"/>
      <c r="E200" s="230"/>
      <c r="F200" s="230"/>
      <c r="G200" s="230"/>
      <c r="H200" s="230"/>
      <c r="I200" s="230"/>
      <c r="J200" s="230"/>
      <c r="K200" s="230"/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230"/>
      <c r="Z200" s="230"/>
      <c r="AA200" s="230"/>
    </row>
    <row r="201" ht="15.75" customHeight="1">
      <c r="A201" s="230"/>
      <c r="B201" s="230"/>
      <c r="C201" s="230"/>
      <c r="D201" s="230"/>
      <c r="E201" s="230"/>
      <c r="F201" s="230"/>
      <c r="G201" s="230"/>
      <c r="H201" s="230"/>
      <c r="I201" s="230"/>
      <c r="J201" s="230"/>
      <c r="K201" s="230"/>
      <c r="L201" s="230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  <c r="W201" s="230"/>
      <c r="X201" s="230"/>
      <c r="Y201" s="230"/>
      <c r="Z201" s="230"/>
      <c r="AA201" s="230"/>
    </row>
    <row r="202" ht="15.75" customHeight="1">
      <c r="A202" s="230"/>
      <c r="B202" s="230"/>
      <c r="C202" s="230"/>
      <c r="D202" s="230"/>
      <c r="E202" s="230"/>
      <c r="F202" s="230"/>
      <c r="G202" s="230"/>
      <c r="H202" s="230"/>
      <c r="I202" s="230"/>
      <c r="J202" s="230"/>
      <c r="K202" s="230"/>
      <c r="L202" s="230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  <c r="W202" s="230"/>
      <c r="X202" s="230"/>
      <c r="Y202" s="230"/>
      <c r="Z202" s="230"/>
      <c r="AA202" s="230"/>
    </row>
    <row r="203" ht="15.75" customHeight="1">
      <c r="A203" s="230"/>
      <c r="B203" s="230"/>
      <c r="C203" s="230"/>
      <c r="D203" s="230"/>
      <c r="E203" s="230"/>
      <c r="F203" s="230"/>
      <c r="G203" s="230"/>
      <c r="H203" s="230"/>
      <c r="I203" s="230"/>
      <c r="J203" s="230"/>
      <c r="K203" s="230"/>
      <c r="L203" s="230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  <c r="W203" s="230"/>
      <c r="X203" s="230"/>
      <c r="Y203" s="230"/>
      <c r="Z203" s="230"/>
      <c r="AA203" s="230"/>
    </row>
    <row r="204" ht="15.75" customHeight="1">
      <c r="A204" s="230"/>
      <c r="B204" s="230"/>
      <c r="C204" s="230"/>
      <c r="D204" s="230"/>
      <c r="E204" s="230"/>
      <c r="F204" s="230"/>
      <c r="G204" s="230"/>
      <c r="H204" s="230"/>
      <c r="I204" s="230"/>
      <c r="J204" s="230"/>
      <c r="K204" s="230"/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230"/>
      <c r="Z204" s="230"/>
      <c r="AA204" s="230"/>
    </row>
    <row r="205" ht="15.75" customHeight="1">
      <c r="A205" s="230"/>
      <c r="B205" s="230"/>
      <c r="C205" s="230"/>
      <c r="D205" s="230"/>
      <c r="E205" s="230"/>
      <c r="F205" s="230"/>
      <c r="G205" s="230"/>
      <c r="H205" s="230"/>
      <c r="I205" s="230"/>
      <c r="J205" s="230"/>
      <c r="K205" s="230"/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230"/>
      <c r="Z205" s="230"/>
      <c r="AA205" s="230"/>
    </row>
    <row r="206" ht="15.75" customHeight="1">
      <c r="A206" s="230"/>
      <c r="B206" s="230"/>
      <c r="C206" s="230"/>
      <c r="D206" s="230"/>
      <c r="E206" s="230"/>
      <c r="F206" s="230"/>
      <c r="G206" s="230"/>
      <c r="H206" s="230"/>
      <c r="I206" s="230"/>
      <c r="J206" s="230"/>
      <c r="K206" s="230"/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230"/>
      <c r="Z206" s="230"/>
      <c r="AA206" s="230"/>
    </row>
    <row r="207" ht="15.75" customHeight="1">
      <c r="A207" s="230"/>
      <c r="B207" s="230"/>
      <c r="C207" s="230"/>
      <c r="D207" s="230"/>
      <c r="E207" s="230"/>
      <c r="F207" s="230"/>
      <c r="G207" s="230"/>
      <c r="H207" s="230"/>
      <c r="I207" s="230"/>
      <c r="J207" s="230"/>
      <c r="K207" s="230"/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230"/>
      <c r="Z207" s="230"/>
      <c r="AA207" s="230"/>
    </row>
    <row r="208" ht="15.75" customHeight="1">
      <c r="A208" s="230"/>
      <c r="B208" s="230"/>
      <c r="C208" s="230"/>
      <c r="D208" s="230"/>
      <c r="E208" s="230"/>
      <c r="F208" s="230"/>
      <c r="G208" s="230"/>
      <c r="H208" s="230"/>
      <c r="I208" s="230"/>
      <c r="J208" s="230"/>
      <c r="K208" s="230"/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230"/>
      <c r="Z208" s="230"/>
      <c r="AA208" s="230"/>
    </row>
    <row r="209" ht="15.75" customHeight="1">
      <c r="A209" s="230"/>
      <c r="B209" s="230"/>
      <c r="C209" s="230"/>
      <c r="D209" s="230"/>
      <c r="E209" s="230"/>
      <c r="F209" s="230"/>
      <c r="G209" s="230"/>
      <c r="H209" s="230"/>
      <c r="I209" s="230"/>
      <c r="J209" s="230"/>
      <c r="K209" s="230"/>
      <c r="L209" s="230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  <c r="W209" s="230"/>
      <c r="X209" s="230"/>
      <c r="Y209" s="230"/>
      <c r="Z209" s="230"/>
      <c r="AA209" s="230"/>
    </row>
    <row r="210" ht="15.75" customHeight="1">
      <c r="A210" s="230"/>
      <c r="B210" s="230"/>
      <c r="C210" s="230"/>
      <c r="D210" s="230"/>
      <c r="E210" s="230"/>
      <c r="F210" s="230"/>
      <c r="G210" s="230"/>
      <c r="H210" s="230"/>
      <c r="I210" s="230"/>
      <c r="J210" s="230"/>
      <c r="K210" s="230"/>
      <c r="L210" s="230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  <c r="W210" s="230"/>
      <c r="X210" s="230"/>
      <c r="Y210" s="230"/>
      <c r="Z210" s="230"/>
      <c r="AA210" s="230"/>
    </row>
    <row r="211" ht="15.75" customHeight="1">
      <c r="A211" s="230"/>
      <c r="B211" s="230"/>
      <c r="C211" s="230"/>
      <c r="D211" s="230"/>
      <c r="E211" s="230"/>
      <c r="F211" s="230"/>
      <c r="G211" s="230"/>
      <c r="H211" s="230"/>
      <c r="I211" s="230"/>
      <c r="J211" s="230"/>
      <c r="K211" s="230"/>
      <c r="L211" s="230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  <c r="W211" s="230"/>
      <c r="X211" s="230"/>
      <c r="Y211" s="230"/>
      <c r="Z211" s="230"/>
      <c r="AA211" s="230"/>
    </row>
    <row r="212" ht="15.75" customHeight="1">
      <c r="A212" s="230"/>
      <c r="B212" s="230"/>
      <c r="C212" s="230"/>
      <c r="D212" s="230"/>
      <c r="E212" s="230"/>
      <c r="F212" s="230"/>
      <c r="G212" s="230"/>
      <c r="H212" s="230"/>
      <c r="I212" s="230"/>
      <c r="J212" s="230"/>
      <c r="K212" s="230"/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230"/>
      <c r="Z212" s="230"/>
      <c r="AA212" s="230"/>
    </row>
    <row r="213" ht="15.75" customHeight="1">
      <c r="A213" s="230"/>
      <c r="B213" s="230"/>
      <c r="C213" s="230"/>
      <c r="D213" s="230"/>
      <c r="E213" s="230"/>
      <c r="F213" s="230"/>
      <c r="G213" s="230"/>
      <c r="H213" s="230"/>
      <c r="I213" s="230"/>
      <c r="J213" s="230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230"/>
      <c r="Z213" s="230"/>
      <c r="AA213" s="230"/>
    </row>
    <row r="214" ht="15.75" customHeight="1">
      <c r="A214" s="230"/>
      <c r="B214" s="230"/>
      <c r="C214" s="230"/>
      <c r="D214" s="230"/>
      <c r="E214" s="230"/>
      <c r="F214" s="230"/>
      <c r="G214" s="230"/>
      <c r="H214" s="230"/>
      <c r="I214" s="230"/>
      <c r="J214" s="230"/>
      <c r="K214" s="230"/>
      <c r="L214" s="230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  <c r="W214" s="230"/>
      <c r="X214" s="230"/>
      <c r="Y214" s="230"/>
      <c r="Z214" s="230"/>
      <c r="AA214" s="230"/>
    </row>
    <row r="215" ht="15.75" customHeight="1">
      <c r="A215" s="230"/>
      <c r="B215" s="230"/>
      <c r="C215" s="230"/>
      <c r="D215" s="230"/>
      <c r="E215" s="230"/>
      <c r="F215" s="230"/>
      <c r="G215" s="230"/>
      <c r="H215" s="230"/>
      <c r="I215" s="230"/>
      <c r="J215" s="230"/>
      <c r="K215" s="230"/>
      <c r="L215" s="230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  <c r="W215" s="230"/>
      <c r="X215" s="230"/>
      <c r="Y215" s="230"/>
      <c r="Z215" s="230"/>
      <c r="AA215" s="230"/>
    </row>
    <row r="216" ht="15.75" customHeight="1">
      <c r="A216" s="230"/>
      <c r="B216" s="230"/>
      <c r="C216" s="230"/>
      <c r="D216" s="230"/>
      <c r="E216" s="230"/>
      <c r="F216" s="230"/>
      <c r="G216" s="230"/>
      <c r="H216" s="230"/>
      <c r="I216" s="230"/>
      <c r="J216" s="230"/>
      <c r="K216" s="230"/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230"/>
      <c r="Z216" s="230"/>
      <c r="AA216" s="230"/>
    </row>
    <row r="217" ht="15.75" customHeight="1">
      <c r="A217" s="230"/>
      <c r="B217" s="230"/>
      <c r="C217" s="230"/>
      <c r="D217" s="230"/>
      <c r="E217" s="230"/>
      <c r="F217" s="230"/>
      <c r="G217" s="230"/>
      <c r="H217" s="230"/>
      <c r="I217" s="230"/>
      <c r="J217" s="230"/>
      <c r="K217" s="230"/>
      <c r="L217" s="230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  <c r="W217" s="230"/>
      <c r="X217" s="230"/>
      <c r="Y217" s="230"/>
      <c r="Z217" s="230"/>
      <c r="AA217" s="230"/>
    </row>
    <row r="218" ht="15.75" customHeight="1">
      <c r="A218" s="230"/>
      <c r="B218" s="230"/>
      <c r="C218" s="230"/>
      <c r="D218" s="230"/>
      <c r="E218" s="230"/>
      <c r="F218" s="230"/>
      <c r="G218" s="230"/>
      <c r="H218" s="230"/>
      <c r="I218" s="230"/>
      <c r="J218" s="230"/>
      <c r="K218" s="230"/>
      <c r="L218" s="230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  <c r="W218" s="230"/>
      <c r="X218" s="230"/>
      <c r="Y218" s="230"/>
      <c r="Z218" s="230"/>
      <c r="AA218" s="230"/>
    </row>
    <row r="219" ht="15.75" customHeight="1">
      <c r="A219" s="230"/>
      <c r="B219" s="230"/>
      <c r="C219" s="230"/>
      <c r="D219" s="230"/>
      <c r="E219" s="230"/>
      <c r="F219" s="230"/>
      <c r="G219" s="230"/>
      <c r="H219" s="230"/>
      <c r="I219" s="230"/>
      <c r="J219" s="230"/>
      <c r="K219" s="230"/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230"/>
      <c r="Z219" s="230"/>
      <c r="AA219" s="230"/>
    </row>
    <row r="220" ht="15.75" customHeight="1">
      <c r="A220" s="230"/>
      <c r="B220" s="230"/>
      <c r="C220" s="230"/>
      <c r="D220" s="230"/>
      <c r="E220" s="230"/>
      <c r="F220" s="230"/>
      <c r="G220" s="230"/>
      <c r="H220" s="230"/>
      <c r="I220" s="230"/>
      <c r="J220" s="230"/>
      <c r="K220" s="230"/>
      <c r="L220" s="230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  <c r="W220" s="230"/>
      <c r="X220" s="230"/>
      <c r="Y220" s="230"/>
      <c r="Z220" s="230"/>
      <c r="AA220" s="230"/>
    </row>
    <row r="221" ht="15.75" customHeight="1">
      <c r="A221" s="230"/>
      <c r="B221" s="230"/>
      <c r="C221" s="230"/>
      <c r="D221" s="230"/>
      <c r="E221" s="230"/>
      <c r="F221" s="230"/>
      <c r="G221" s="230"/>
      <c r="H221" s="230"/>
      <c r="I221" s="230"/>
      <c r="J221" s="230"/>
      <c r="K221" s="230"/>
      <c r="L221" s="230"/>
      <c r="M221" s="230"/>
      <c r="N221" s="230"/>
      <c r="O221" s="230"/>
      <c r="P221" s="230"/>
      <c r="Q221" s="230"/>
      <c r="R221" s="230"/>
      <c r="S221" s="230"/>
      <c r="T221" s="230"/>
      <c r="U221" s="230"/>
      <c r="V221" s="230"/>
      <c r="W221" s="230"/>
      <c r="X221" s="230"/>
      <c r="Y221" s="230"/>
      <c r="Z221" s="230"/>
      <c r="AA221" s="230"/>
    </row>
    <row r="222" ht="15.75" customHeight="1">
      <c r="A222" s="230"/>
      <c r="B222" s="230"/>
      <c r="C222" s="230"/>
      <c r="D222" s="230"/>
      <c r="E222" s="230"/>
      <c r="F222" s="230"/>
      <c r="G222" s="230"/>
      <c r="H222" s="230"/>
      <c r="I222" s="230"/>
      <c r="J222" s="230"/>
      <c r="K222" s="230"/>
      <c r="L222" s="230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  <c r="W222" s="230"/>
      <c r="X222" s="230"/>
      <c r="Y222" s="230"/>
      <c r="Z222" s="230"/>
      <c r="AA222" s="230"/>
    </row>
    <row r="223" ht="15.75" customHeight="1">
      <c r="A223" s="230"/>
      <c r="B223" s="230"/>
      <c r="C223" s="230"/>
      <c r="D223" s="230"/>
      <c r="E223" s="230"/>
      <c r="F223" s="230"/>
      <c r="G223" s="230"/>
      <c r="H223" s="230"/>
      <c r="I223" s="230"/>
      <c r="J223" s="230"/>
      <c r="K223" s="230"/>
      <c r="L223" s="230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  <c r="W223" s="230"/>
      <c r="X223" s="230"/>
      <c r="Y223" s="230"/>
      <c r="Z223" s="230"/>
      <c r="AA223" s="230"/>
    </row>
    <row r="224" ht="15.75" customHeight="1">
      <c r="A224" s="230"/>
      <c r="B224" s="230"/>
      <c r="C224" s="230"/>
      <c r="D224" s="230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230"/>
      <c r="Z224" s="230"/>
      <c r="AA224" s="230"/>
    </row>
    <row r="225" ht="15.75" customHeight="1">
      <c r="A225" s="230"/>
      <c r="B225" s="230"/>
      <c r="C225" s="230"/>
      <c r="D225" s="230"/>
      <c r="E225" s="230"/>
      <c r="F225" s="230"/>
      <c r="G225" s="230"/>
      <c r="H225" s="230"/>
      <c r="I225" s="230"/>
      <c r="J225" s="230"/>
      <c r="K225" s="230"/>
      <c r="L225" s="230"/>
      <c r="M225" s="230"/>
      <c r="N225" s="230"/>
      <c r="O225" s="230"/>
      <c r="P225" s="230"/>
      <c r="Q225" s="230"/>
      <c r="R225" s="230"/>
      <c r="S225" s="230"/>
      <c r="T225" s="230"/>
      <c r="U225" s="230"/>
      <c r="V225" s="230"/>
      <c r="W225" s="230"/>
      <c r="X225" s="230"/>
      <c r="Y225" s="230"/>
      <c r="Z225" s="230"/>
      <c r="AA225" s="230"/>
    </row>
    <row r="226" ht="15.75" customHeight="1">
      <c r="A226" s="230"/>
      <c r="B226" s="230"/>
      <c r="C226" s="230"/>
      <c r="D226" s="230"/>
      <c r="E226" s="230"/>
      <c r="F226" s="230"/>
      <c r="G226" s="230"/>
      <c r="H226" s="230"/>
      <c r="I226" s="230"/>
      <c r="J226" s="230"/>
      <c r="K226" s="230"/>
      <c r="L226" s="230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  <c r="W226" s="230"/>
      <c r="X226" s="230"/>
      <c r="Y226" s="230"/>
      <c r="Z226" s="230"/>
      <c r="AA226" s="230"/>
    </row>
    <row r="227" ht="15.75" customHeight="1">
      <c r="A227" s="230"/>
      <c r="B227" s="230"/>
      <c r="C227" s="230"/>
      <c r="D227" s="230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  <c r="W227" s="230"/>
      <c r="X227" s="230"/>
      <c r="Y227" s="230"/>
      <c r="Z227" s="230"/>
      <c r="AA227" s="230"/>
    </row>
    <row r="228" ht="15.75" customHeight="1">
      <c r="A228" s="230"/>
      <c r="B228" s="230"/>
      <c r="C228" s="230"/>
      <c r="D228" s="230"/>
      <c r="E228" s="230"/>
      <c r="F228" s="230"/>
      <c r="G228" s="230"/>
      <c r="H228" s="230"/>
      <c r="I228" s="230"/>
      <c r="J228" s="230"/>
      <c r="K228" s="230"/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230"/>
      <c r="Z228" s="230"/>
      <c r="AA228" s="230"/>
    </row>
    <row r="229" ht="15.75" customHeight="1">
      <c r="A229" s="230"/>
      <c r="B229" s="230"/>
      <c r="C229" s="230"/>
      <c r="D229" s="230"/>
      <c r="E229" s="230"/>
      <c r="F229" s="230"/>
      <c r="G229" s="230"/>
      <c r="H229" s="230"/>
      <c r="I229" s="230"/>
      <c r="J229" s="230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230"/>
      <c r="Z229" s="230"/>
      <c r="AA229" s="230"/>
    </row>
    <row r="230" ht="15.75" customHeight="1">
      <c r="A230" s="230"/>
      <c r="B230" s="230"/>
      <c r="C230" s="230"/>
      <c r="D230" s="230"/>
      <c r="E230" s="230"/>
      <c r="F230" s="230"/>
      <c r="G230" s="230"/>
      <c r="H230" s="230"/>
      <c r="I230" s="230"/>
      <c r="J230" s="230"/>
      <c r="K230" s="230"/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230"/>
      <c r="Z230" s="230"/>
      <c r="AA230" s="230"/>
    </row>
    <row r="231" ht="15.75" customHeight="1">
      <c r="A231" s="230"/>
      <c r="B231" s="230"/>
      <c r="C231" s="230"/>
      <c r="D231" s="230"/>
      <c r="E231" s="230"/>
      <c r="F231" s="230"/>
      <c r="G231" s="230"/>
      <c r="H231" s="230"/>
      <c r="I231" s="230"/>
      <c r="J231" s="230"/>
      <c r="K231" s="230"/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230"/>
      <c r="Z231" s="230"/>
      <c r="AA231" s="230"/>
    </row>
    <row r="232" ht="15.75" customHeight="1">
      <c r="A232" s="230"/>
      <c r="B232" s="230"/>
      <c r="C232" s="230"/>
      <c r="D232" s="230"/>
      <c r="E232" s="230"/>
      <c r="F232" s="230"/>
      <c r="G232" s="230"/>
      <c r="H232" s="230"/>
      <c r="I232" s="230"/>
      <c r="J232" s="230"/>
      <c r="K232" s="230"/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230"/>
      <c r="Z232" s="230"/>
      <c r="AA232" s="230"/>
    </row>
    <row r="233" ht="15.75" customHeight="1">
      <c r="A233" s="230"/>
      <c r="B233" s="230"/>
      <c r="C233" s="230"/>
      <c r="D233" s="230"/>
      <c r="E233" s="230"/>
      <c r="F233" s="230"/>
      <c r="G233" s="230"/>
      <c r="H233" s="230"/>
      <c r="I233" s="230"/>
      <c r="J233" s="230"/>
      <c r="K233" s="230"/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230"/>
      <c r="Z233" s="230"/>
      <c r="AA233" s="230"/>
    </row>
    <row r="234" ht="15.75" customHeight="1">
      <c r="A234" s="230"/>
      <c r="B234" s="230"/>
      <c r="C234" s="230"/>
      <c r="D234" s="230"/>
      <c r="E234" s="230"/>
      <c r="F234" s="230"/>
      <c r="G234" s="230"/>
      <c r="H234" s="230"/>
      <c r="I234" s="230"/>
      <c r="J234" s="230"/>
      <c r="K234" s="230"/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230"/>
      <c r="Z234" s="230"/>
      <c r="AA234" s="230"/>
    </row>
    <row r="235" ht="15.75" customHeight="1">
      <c r="A235" s="230"/>
      <c r="B235" s="230"/>
      <c r="C235" s="230"/>
      <c r="D235" s="230"/>
      <c r="E235" s="230"/>
      <c r="F235" s="230"/>
      <c r="G235" s="230"/>
      <c r="H235" s="230"/>
      <c r="I235" s="230"/>
      <c r="J235" s="230"/>
      <c r="K235" s="230"/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230"/>
      <c r="Z235" s="230"/>
      <c r="AA235" s="230"/>
    </row>
    <row r="236" ht="15.75" customHeight="1">
      <c r="A236" s="230"/>
      <c r="B236" s="230"/>
      <c r="C236" s="230"/>
      <c r="D236" s="230"/>
      <c r="E236" s="230"/>
      <c r="F236" s="230"/>
      <c r="G236" s="230"/>
      <c r="H236" s="230"/>
      <c r="I236" s="230"/>
      <c r="J236" s="230"/>
      <c r="K236" s="230"/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230"/>
      <c r="Z236" s="230"/>
      <c r="AA236" s="230"/>
    </row>
    <row r="237" ht="15.75" customHeight="1">
      <c r="A237" s="230"/>
      <c r="B237" s="230"/>
      <c r="C237" s="230"/>
      <c r="D237" s="230"/>
      <c r="E237" s="230"/>
      <c r="F237" s="230"/>
      <c r="G237" s="230"/>
      <c r="H237" s="230"/>
      <c r="I237" s="230"/>
      <c r="J237" s="230"/>
      <c r="K237" s="230"/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230"/>
      <c r="Z237" s="230"/>
      <c r="AA237" s="230"/>
    </row>
    <row r="238" ht="15.75" customHeight="1">
      <c r="A238" s="230"/>
      <c r="B238" s="230"/>
      <c r="C238" s="230"/>
      <c r="D238" s="230"/>
      <c r="E238" s="230"/>
      <c r="F238" s="230"/>
      <c r="G238" s="230"/>
      <c r="H238" s="230"/>
      <c r="I238" s="230"/>
      <c r="J238" s="230"/>
      <c r="K238" s="230"/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230"/>
      <c r="Z238" s="230"/>
      <c r="AA238" s="230"/>
    </row>
    <row r="239" ht="15.75" customHeight="1">
      <c r="A239" s="230"/>
      <c r="B239" s="230"/>
      <c r="C239" s="230"/>
      <c r="D239" s="230"/>
      <c r="E239" s="230"/>
      <c r="F239" s="230"/>
      <c r="G239" s="230"/>
      <c r="H239" s="230"/>
      <c r="I239" s="230"/>
      <c r="J239" s="230"/>
      <c r="K239" s="230"/>
      <c r="L239" s="230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  <c r="W239" s="230"/>
      <c r="X239" s="230"/>
      <c r="Y239" s="230"/>
      <c r="Z239" s="230"/>
      <c r="AA239" s="230"/>
    </row>
    <row r="240" ht="15.75" customHeight="1">
      <c r="A240" s="230"/>
      <c r="B240" s="230"/>
      <c r="C240" s="230"/>
      <c r="D240" s="230"/>
      <c r="E240" s="230"/>
      <c r="F240" s="230"/>
      <c r="G240" s="230"/>
      <c r="H240" s="230"/>
      <c r="I240" s="230"/>
      <c r="J240" s="230"/>
      <c r="K240" s="230"/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230"/>
      <c r="Z240" s="230"/>
      <c r="AA240" s="230"/>
    </row>
    <row r="241" ht="15.75" customHeight="1">
      <c r="A241" s="230"/>
      <c r="B241" s="230"/>
      <c r="C241" s="230"/>
      <c r="D241" s="230"/>
      <c r="E241" s="230"/>
      <c r="F241" s="230"/>
      <c r="G241" s="230"/>
      <c r="H241" s="230"/>
      <c r="I241" s="230"/>
      <c r="J241" s="230"/>
      <c r="K241" s="230"/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230"/>
      <c r="Z241" s="230"/>
      <c r="AA241" s="230"/>
    </row>
    <row r="242" ht="15.75" customHeight="1">
      <c r="A242" s="230"/>
      <c r="B242" s="230"/>
      <c r="C242" s="230"/>
      <c r="D242" s="230"/>
      <c r="E242" s="230"/>
      <c r="F242" s="230"/>
      <c r="G242" s="230"/>
      <c r="H242" s="230"/>
      <c r="I242" s="230"/>
      <c r="J242" s="230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230"/>
      <c r="Z242" s="230"/>
      <c r="AA242" s="230"/>
    </row>
    <row r="243" ht="15.75" customHeight="1">
      <c r="A243" s="230"/>
      <c r="B243" s="230"/>
      <c r="C243" s="230"/>
      <c r="D243" s="230"/>
      <c r="E243" s="230"/>
      <c r="F243" s="230"/>
      <c r="G243" s="230"/>
      <c r="H243" s="230"/>
      <c r="I243" s="230"/>
      <c r="J243" s="230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230"/>
      <c r="Z243" s="230"/>
      <c r="AA243" s="230"/>
    </row>
    <row r="244" ht="15.75" customHeight="1">
      <c r="A244" s="230"/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  <c r="Z244" s="230"/>
      <c r="AA244" s="230"/>
    </row>
    <row r="245" ht="15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</row>
    <row r="246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</row>
    <row r="24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  <row r="991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</row>
    <row r="992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</row>
    <row r="993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</row>
    <row r="994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</row>
    <row r="995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</row>
    <row r="996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  <c r="AA996" s="230"/>
    </row>
    <row r="997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  <c r="AA997" s="230"/>
    </row>
    <row r="998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  <c r="AA998" s="230"/>
    </row>
    <row r="999" ht="15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  <c r="W999" s="230"/>
      <c r="X999" s="230"/>
      <c r="Y999" s="230"/>
      <c r="Z999" s="230"/>
      <c r="AA999" s="230"/>
    </row>
    <row r="1000" ht="15.75" customHeight="1">
      <c r="A1000" s="230"/>
      <c r="B1000" s="230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30"/>
      <c r="M1000" s="230"/>
      <c r="N1000" s="230"/>
      <c r="O1000" s="230"/>
      <c r="P1000" s="230"/>
      <c r="Q1000" s="230"/>
      <c r="R1000" s="230"/>
      <c r="S1000" s="230"/>
      <c r="T1000" s="230"/>
      <c r="U1000" s="230"/>
      <c r="V1000" s="230"/>
      <c r="W1000" s="230"/>
      <c r="X1000" s="230"/>
      <c r="Y1000" s="230"/>
      <c r="Z1000" s="230"/>
      <c r="AA1000" s="230"/>
    </row>
  </sheetData>
  <mergeCells count="2">
    <mergeCell ref="B2:Q2"/>
    <mergeCell ref="C110:I110"/>
  </mergeCells>
  <conditionalFormatting sqref="G1:Q1 A1:E1 A2:B3 R1:R3 R45:R51 A4:U5 A6:T6 A7:U7 B8:T8 B9:U9 A8:A44 B10:T10 B12:T12 B14:T14 B16:T16 B18:T18 B20:T20 B22:T22 B24:T24 B26:T26 B28:T28 B30:T30 B32:T32 B34:T34 B36:T36 B38:T38 B40:T40 B42:T42 B11:U11 B13:U13 B15:U15 B17:U17 B19:U19 B21:U21 B23:U23 B25:U25 B27:U27 B29:U29 B31:U31 B33:U33 B35:U35 B37:U37 B39:U39 B41:U41 B44:T44 B43:U43 A93:R93 A48:Q92 R52:U92">
    <cfRule type="cellIs" dxfId="7" priority="1" operator="equal">
      <formula>"Me"</formula>
    </cfRule>
  </conditionalFormatting>
  <conditionalFormatting sqref="U6 U8 U10 U12 U14 U16 U18 U20 U22 U24 U26 U28 U30 U32 U34 U36 U38 U40 U42 U44">
    <cfRule type="cellIs" dxfId="7" priority="2" operator="equal">
      <formula>"Me"</formula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2.5"/>
    <col customWidth="1" min="3" max="12" width="7.5"/>
    <col customWidth="1" min="13" max="14" width="12.5"/>
    <col customWidth="1" min="15" max="26" width="7.63"/>
  </cols>
  <sheetData>
    <row r="1">
      <c r="A1" s="24" t="s">
        <v>5948</v>
      </c>
      <c r="M1" s="3"/>
      <c r="N1" s="3"/>
    </row>
    <row r="2">
      <c r="M2" s="3"/>
      <c r="N2" s="3"/>
    </row>
    <row r="3">
      <c r="A3" s="24">
        <v>1.0</v>
      </c>
      <c r="M3" s="3"/>
      <c r="N3" s="3"/>
    </row>
    <row r="4">
      <c r="A4" s="24">
        <v>2.0</v>
      </c>
      <c r="M4" s="3"/>
      <c r="N4" s="3"/>
    </row>
    <row r="5">
      <c r="A5" s="24">
        <v>3.0</v>
      </c>
      <c r="B5" s="24" t="s">
        <v>5949</v>
      </c>
      <c r="C5" s="24" t="s">
        <v>5950</v>
      </c>
      <c r="D5" s="24" t="s">
        <v>5951</v>
      </c>
      <c r="E5" s="24" t="s">
        <v>5952</v>
      </c>
      <c r="F5" s="24" t="s">
        <v>5953</v>
      </c>
      <c r="G5" s="24" t="s">
        <v>5831</v>
      </c>
      <c r="H5" s="24" t="s">
        <v>5954</v>
      </c>
      <c r="I5" s="24" t="s">
        <v>5955</v>
      </c>
      <c r="J5" s="24" t="s">
        <v>5956</v>
      </c>
      <c r="K5" s="24" t="s">
        <v>5957</v>
      </c>
      <c r="L5" s="24" t="s">
        <v>5834</v>
      </c>
      <c r="M5" s="3"/>
      <c r="N5" s="30" t="s">
        <v>5958</v>
      </c>
    </row>
    <row r="6">
      <c r="A6" s="24">
        <v>4.0</v>
      </c>
      <c r="B6" s="24" t="s">
        <v>5141</v>
      </c>
      <c r="C6" s="24" t="s">
        <v>5959</v>
      </c>
      <c r="D6" s="24">
        <v>21.13059</v>
      </c>
      <c r="E6" s="24">
        <v>1.092635</v>
      </c>
      <c r="F6" s="24">
        <v>1.195175</v>
      </c>
      <c r="G6" s="24">
        <v>0.025058</v>
      </c>
      <c r="H6" s="24">
        <v>1.538307</v>
      </c>
      <c r="I6" s="24">
        <v>7.722062</v>
      </c>
      <c r="J6" s="24">
        <v>45.57212</v>
      </c>
      <c r="K6" s="24">
        <v>0.0</v>
      </c>
      <c r="L6" s="24">
        <v>0.0</v>
      </c>
      <c r="M6" s="3"/>
      <c r="N6" s="3" t="s">
        <v>5141</v>
      </c>
    </row>
    <row r="7">
      <c r="A7" s="24">
        <v>5.0</v>
      </c>
      <c r="B7" s="24" t="s">
        <v>5245</v>
      </c>
      <c r="C7" s="24" t="s">
        <v>5959</v>
      </c>
      <c r="D7" s="24">
        <v>13.77904</v>
      </c>
      <c r="E7" s="24">
        <v>0.629462</v>
      </c>
      <c r="F7" s="24">
        <v>0.0</v>
      </c>
      <c r="G7" s="24">
        <v>0.0</v>
      </c>
      <c r="H7" s="24">
        <v>0.463173</v>
      </c>
      <c r="I7" s="24">
        <v>1.712606</v>
      </c>
      <c r="J7" s="24">
        <v>20.45255</v>
      </c>
      <c r="K7" s="24">
        <v>0.0</v>
      </c>
      <c r="L7" s="24">
        <v>0.0</v>
      </c>
      <c r="M7" s="3"/>
      <c r="N7" s="3" t="s">
        <v>5245</v>
      </c>
    </row>
    <row r="8">
      <c r="A8" s="24">
        <v>6.0</v>
      </c>
      <c r="B8" s="24" t="s">
        <v>5142</v>
      </c>
      <c r="C8" s="24" t="s">
        <v>5959</v>
      </c>
      <c r="D8" s="24">
        <v>21.02328</v>
      </c>
      <c r="E8" s="24">
        <v>0.629462</v>
      </c>
      <c r="F8" s="24">
        <v>0.0</v>
      </c>
      <c r="G8" s="24">
        <v>0.0</v>
      </c>
      <c r="H8" s="24">
        <v>0.0</v>
      </c>
      <c r="I8" s="24">
        <v>6.283097</v>
      </c>
      <c r="J8" s="24">
        <v>20.64844</v>
      </c>
      <c r="K8" s="24">
        <v>0.0</v>
      </c>
      <c r="L8" s="24">
        <v>0.0</v>
      </c>
      <c r="M8" s="3"/>
      <c r="N8" s="3" t="s">
        <v>5142</v>
      </c>
    </row>
    <row r="9">
      <c r="A9" s="24">
        <v>7.0</v>
      </c>
      <c r="B9" s="24" t="s">
        <v>5159</v>
      </c>
      <c r="C9" s="24" t="s">
        <v>5959</v>
      </c>
      <c r="D9" s="24">
        <v>21.93697</v>
      </c>
      <c r="E9" s="24">
        <v>2.324221</v>
      </c>
      <c r="F9" s="24">
        <v>0.900233</v>
      </c>
      <c r="G9" s="24">
        <v>0.031323</v>
      </c>
      <c r="H9" s="24">
        <v>6.894747</v>
      </c>
      <c r="I9" s="24">
        <v>8.452315</v>
      </c>
      <c r="J9" s="24">
        <v>47.1427</v>
      </c>
      <c r="K9" s="24">
        <v>0.0</v>
      </c>
      <c r="L9" s="24">
        <v>0.0</v>
      </c>
      <c r="M9" s="3"/>
      <c r="N9" s="3" t="s">
        <v>5159</v>
      </c>
    </row>
    <row r="10">
      <c r="A10" s="24">
        <v>8.0</v>
      </c>
      <c r="B10" s="24" t="s">
        <v>5151</v>
      </c>
      <c r="C10" s="24" t="s">
        <v>5959</v>
      </c>
      <c r="D10" s="24">
        <v>11.39788</v>
      </c>
      <c r="E10" s="24">
        <v>1.861048</v>
      </c>
      <c r="F10" s="24">
        <v>1.277904</v>
      </c>
      <c r="G10" s="24">
        <v>0.0</v>
      </c>
      <c r="H10" s="24">
        <v>0.814731</v>
      </c>
      <c r="I10" s="24">
        <v>7.5</v>
      </c>
      <c r="J10" s="24">
        <v>32.09263</v>
      </c>
      <c r="K10" s="24">
        <v>0.0</v>
      </c>
      <c r="L10" s="24">
        <v>0.0</v>
      </c>
      <c r="M10" s="3"/>
      <c r="N10" s="3" t="s">
        <v>5151</v>
      </c>
    </row>
    <row r="11">
      <c r="A11" s="24">
        <v>9.0</v>
      </c>
      <c r="B11" s="24" t="s">
        <v>5138</v>
      </c>
      <c r="C11" s="24" t="s">
        <v>5959</v>
      </c>
      <c r="D11" s="24">
        <v>13.80637</v>
      </c>
      <c r="E11" s="24">
        <v>0.536827</v>
      </c>
      <c r="F11" s="24">
        <v>0.536827</v>
      </c>
      <c r="G11" s="24">
        <v>0.277904</v>
      </c>
      <c r="H11" s="24">
        <v>2.50949</v>
      </c>
      <c r="I11" s="24">
        <v>8.175779</v>
      </c>
      <c r="J11" s="24">
        <v>25.71374</v>
      </c>
      <c r="K11" s="24">
        <v>0.0</v>
      </c>
      <c r="L11" s="24">
        <v>0.0</v>
      </c>
      <c r="M11" s="3"/>
      <c r="N11" s="3" t="s">
        <v>5138</v>
      </c>
    </row>
    <row r="12">
      <c r="A12" s="24">
        <v>10.0</v>
      </c>
      <c r="B12" s="24" t="s">
        <v>5177</v>
      </c>
      <c r="C12" s="24" t="s">
        <v>5959</v>
      </c>
      <c r="D12" s="24">
        <v>10.47153</v>
      </c>
      <c r="E12" s="24">
        <v>1.444193</v>
      </c>
      <c r="F12" s="24">
        <v>0.629462</v>
      </c>
      <c r="G12" s="24">
        <v>0.092635</v>
      </c>
      <c r="H12" s="24">
        <v>2.092635</v>
      </c>
      <c r="I12" s="24">
        <v>5.453683</v>
      </c>
      <c r="J12" s="24">
        <v>20.21261</v>
      </c>
      <c r="K12" s="24">
        <v>0.0</v>
      </c>
      <c r="L12" s="24">
        <v>0.0</v>
      </c>
      <c r="M12" s="3"/>
      <c r="N12" s="3" t="s">
        <v>5177</v>
      </c>
    </row>
    <row r="13">
      <c r="A13" s="24">
        <v>11.0</v>
      </c>
      <c r="B13" s="24" t="s">
        <v>5197</v>
      </c>
      <c r="C13" s="24" t="s">
        <v>5959</v>
      </c>
      <c r="D13" s="24">
        <v>21.29462</v>
      </c>
      <c r="E13" s="24">
        <v>0.953683</v>
      </c>
      <c r="F13" s="24">
        <v>0.138952</v>
      </c>
      <c r="G13" s="24">
        <v>0.0</v>
      </c>
      <c r="H13" s="24">
        <v>0.138952</v>
      </c>
      <c r="I13" s="24">
        <v>2.083144</v>
      </c>
      <c r="J13" s="24">
        <v>27.38725</v>
      </c>
      <c r="K13" s="24">
        <v>0.0</v>
      </c>
      <c r="L13" s="24">
        <v>0.0</v>
      </c>
      <c r="M13" s="3"/>
      <c r="N13" s="3" t="s">
        <v>5197</v>
      </c>
    </row>
    <row r="14">
      <c r="A14" s="24">
        <v>12.0</v>
      </c>
      <c r="B14" s="24" t="s">
        <v>5168</v>
      </c>
      <c r="C14" s="24" t="s">
        <v>5959</v>
      </c>
      <c r="D14" s="24">
        <v>14.40014</v>
      </c>
      <c r="E14" s="24">
        <v>0.536827</v>
      </c>
      <c r="F14" s="24">
        <v>0.0</v>
      </c>
      <c r="G14" s="24">
        <v>0.0</v>
      </c>
      <c r="H14" s="24">
        <v>2.185269</v>
      </c>
      <c r="I14" s="24">
        <v>5.632625</v>
      </c>
      <c r="J14" s="24">
        <v>23.85472</v>
      </c>
      <c r="K14" s="24">
        <v>0.0</v>
      </c>
      <c r="L14" s="24">
        <v>0.0</v>
      </c>
      <c r="M14" s="3"/>
      <c r="N14" s="3" t="s">
        <v>5168</v>
      </c>
    </row>
    <row r="15">
      <c r="A15" s="24">
        <v>13.0</v>
      </c>
      <c r="B15" s="24" t="s">
        <v>5145</v>
      </c>
      <c r="C15" s="24" t="s">
        <v>5959</v>
      </c>
      <c r="D15" s="24">
        <v>19.40012</v>
      </c>
      <c r="E15" s="24">
        <v>0.0</v>
      </c>
      <c r="F15" s="24">
        <v>0.0</v>
      </c>
      <c r="G15" s="24">
        <v>0.0</v>
      </c>
      <c r="H15" s="24">
        <v>0.0</v>
      </c>
      <c r="I15" s="24">
        <v>2.274353</v>
      </c>
      <c r="J15" s="24">
        <v>21.74876</v>
      </c>
      <c r="K15" s="24">
        <v>0.0</v>
      </c>
      <c r="L15" s="24">
        <v>0.0</v>
      </c>
      <c r="M15" s="3"/>
      <c r="N15" s="3" t="s">
        <v>5145</v>
      </c>
    </row>
    <row r="16">
      <c r="A16" s="24">
        <v>14.0</v>
      </c>
      <c r="B16" s="24" t="s">
        <v>4929</v>
      </c>
      <c r="C16" s="24" t="s">
        <v>5959</v>
      </c>
      <c r="D16" s="24">
        <v>9.943059</v>
      </c>
      <c r="E16" s="24">
        <v>1.768414</v>
      </c>
      <c r="F16" s="24">
        <v>0.768414</v>
      </c>
      <c r="G16" s="24">
        <v>0.0</v>
      </c>
      <c r="H16" s="24">
        <v>1.814731</v>
      </c>
      <c r="I16" s="24">
        <v>10.32422</v>
      </c>
      <c r="J16" s="24">
        <v>38.35992</v>
      </c>
      <c r="K16" s="24">
        <v>0.0</v>
      </c>
      <c r="L16" s="24">
        <v>0.0</v>
      </c>
      <c r="M16" s="3"/>
      <c r="N16" s="3" t="s">
        <v>4929</v>
      </c>
    </row>
    <row r="17">
      <c r="A17" s="24">
        <v>15.0</v>
      </c>
      <c r="B17" s="24" t="s">
        <v>5134</v>
      </c>
      <c r="C17" s="24" t="s">
        <v>5959</v>
      </c>
      <c r="D17" s="24">
        <v>17.88839</v>
      </c>
      <c r="E17" s="24">
        <v>0.722096</v>
      </c>
      <c r="F17" s="24">
        <v>1.258924</v>
      </c>
      <c r="G17" s="24">
        <v>0.0</v>
      </c>
      <c r="H17" s="24">
        <v>4.092635</v>
      </c>
      <c r="I17" s="24">
        <v>4.036827</v>
      </c>
      <c r="J17" s="24">
        <v>31.14731</v>
      </c>
      <c r="K17" s="24">
        <v>0.0</v>
      </c>
      <c r="L17" s="24">
        <v>0.0</v>
      </c>
      <c r="M17" s="3"/>
      <c r="N17" s="3" t="s">
        <v>5134</v>
      </c>
    </row>
    <row r="18">
      <c r="A18" s="24">
        <v>16.0</v>
      </c>
      <c r="B18" s="24" t="s">
        <v>5211</v>
      </c>
      <c r="C18" s="24" t="s">
        <v>5959</v>
      </c>
      <c r="D18" s="24">
        <v>18.05467</v>
      </c>
      <c r="E18" s="24">
        <v>0.370538</v>
      </c>
      <c r="F18" s="24">
        <v>0.185269</v>
      </c>
      <c r="G18" s="24">
        <v>0.0</v>
      </c>
      <c r="H18" s="24">
        <v>0.0</v>
      </c>
      <c r="I18" s="24">
        <v>1.805241</v>
      </c>
      <c r="J18" s="24">
        <v>23.05241</v>
      </c>
      <c r="K18" s="24">
        <v>0.0</v>
      </c>
      <c r="L18" s="24">
        <v>0.0</v>
      </c>
      <c r="M18" s="3"/>
      <c r="N18" s="3" t="s">
        <v>5211</v>
      </c>
    </row>
    <row r="19">
      <c r="A19" s="24">
        <v>17.0</v>
      </c>
      <c r="B19" s="24" t="s">
        <v>5242</v>
      </c>
      <c r="C19" s="24" t="s">
        <v>5959</v>
      </c>
      <c r="D19" s="24">
        <v>5.533333</v>
      </c>
      <c r="E19" s="24">
        <v>0.966667</v>
      </c>
      <c r="F19" s="24">
        <v>0.0</v>
      </c>
      <c r="G19" s="24">
        <v>0.0</v>
      </c>
      <c r="H19" s="24">
        <v>0.333333</v>
      </c>
      <c r="I19" s="24">
        <v>0.966667</v>
      </c>
      <c r="J19" s="24">
        <v>9.433333</v>
      </c>
      <c r="K19" s="24">
        <v>0.0</v>
      </c>
      <c r="L19" s="24">
        <v>0.0</v>
      </c>
      <c r="M19" s="3"/>
      <c r="N19" s="3" t="s">
        <v>5242</v>
      </c>
    </row>
    <row r="20">
      <c r="A20" s="24">
        <v>18.0</v>
      </c>
      <c r="B20" s="24" t="s">
        <v>5133</v>
      </c>
      <c r="C20" s="24" t="s">
        <v>5959</v>
      </c>
      <c r="D20" s="24">
        <v>11.94306</v>
      </c>
      <c r="E20" s="24">
        <v>1.212606</v>
      </c>
      <c r="F20" s="24">
        <v>0.789864</v>
      </c>
      <c r="G20" s="24">
        <v>0.487704</v>
      </c>
      <c r="H20" s="24">
        <v>3.983132</v>
      </c>
      <c r="I20" s="24">
        <v>14.14897</v>
      </c>
      <c r="J20" s="24">
        <v>41.87346</v>
      </c>
      <c r="K20" s="24">
        <v>0.0</v>
      </c>
      <c r="L20" s="24">
        <v>0.0</v>
      </c>
      <c r="M20" s="3"/>
      <c r="N20" s="3" t="s">
        <v>5133</v>
      </c>
    </row>
    <row r="21" ht="15.75" customHeight="1">
      <c r="A21" s="24">
        <v>19.0</v>
      </c>
      <c r="B21" s="24" t="s">
        <v>4916</v>
      </c>
      <c r="C21" s="24" t="s">
        <v>5959</v>
      </c>
      <c r="D21" s="24">
        <v>15.16856</v>
      </c>
      <c r="E21" s="24">
        <v>1.610482</v>
      </c>
      <c r="F21" s="24">
        <v>0.536827</v>
      </c>
      <c r="G21" s="24">
        <v>0.0</v>
      </c>
      <c r="H21" s="24">
        <v>2.092635</v>
      </c>
      <c r="I21" s="24">
        <v>6.915722</v>
      </c>
      <c r="J21" s="24">
        <v>33.70538</v>
      </c>
      <c r="K21" s="24">
        <v>0.0</v>
      </c>
      <c r="L21" s="24">
        <v>0.0</v>
      </c>
      <c r="M21" s="3"/>
      <c r="N21" s="3" t="s">
        <v>4916</v>
      </c>
    </row>
    <row r="22" ht="15.75" customHeight="1">
      <c r="A22" s="24">
        <v>20.0</v>
      </c>
      <c r="B22" s="24" t="s">
        <v>5165</v>
      </c>
      <c r="C22" s="24" t="s">
        <v>5959</v>
      </c>
      <c r="D22" s="24">
        <v>20.62946</v>
      </c>
      <c r="E22" s="24">
        <v>1.536827</v>
      </c>
      <c r="F22" s="24">
        <v>1.0</v>
      </c>
      <c r="G22" s="24">
        <v>0.0</v>
      </c>
      <c r="H22" s="24">
        <v>1.814731</v>
      </c>
      <c r="I22" s="24">
        <v>9.04745</v>
      </c>
      <c r="J22" s="24">
        <v>36.16629</v>
      </c>
      <c r="K22" s="24">
        <v>0.0</v>
      </c>
      <c r="L22" s="24">
        <v>0.0</v>
      </c>
      <c r="M22" s="3"/>
      <c r="N22" s="3" t="s">
        <v>5165</v>
      </c>
    </row>
    <row r="23" ht="15.75" customHeight="1">
      <c r="A23" s="24">
        <v>21.0</v>
      </c>
      <c r="B23" s="24" t="s">
        <v>5209</v>
      </c>
      <c r="C23" s="24" t="s">
        <v>5959</v>
      </c>
      <c r="D23" s="24">
        <v>17.0</v>
      </c>
      <c r="E23" s="24">
        <v>0.2</v>
      </c>
      <c r="F23" s="24">
        <v>0.2</v>
      </c>
      <c r="G23" s="24">
        <v>1.0</v>
      </c>
      <c r="H23" s="24">
        <v>1.0</v>
      </c>
      <c r="I23" s="24">
        <v>3.0</v>
      </c>
      <c r="J23" s="24">
        <v>32.2</v>
      </c>
      <c r="K23" s="24">
        <v>0.0</v>
      </c>
      <c r="L23" s="24">
        <v>0.0</v>
      </c>
      <c r="M23" s="3"/>
      <c r="N23" s="3" t="s">
        <v>5209</v>
      </c>
    </row>
    <row r="24" ht="15.75" customHeight="1">
      <c r="A24" s="24">
        <v>22.0</v>
      </c>
      <c r="B24" s="24" t="s">
        <v>5082</v>
      </c>
      <c r="C24" s="24" t="s">
        <v>5959</v>
      </c>
      <c r="D24" s="24">
        <v>0.0</v>
      </c>
      <c r="E24" s="24">
        <v>0.0</v>
      </c>
      <c r="F24" s="24">
        <v>0.22</v>
      </c>
      <c r="G24" s="24">
        <v>0.28</v>
      </c>
      <c r="H24" s="24">
        <v>1.76</v>
      </c>
      <c r="I24" s="24">
        <v>11.64</v>
      </c>
      <c r="J24" s="24">
        <v>45.82</v>
      </c>
      <c r="K24" s="24">
        <v>0.0</v>
      </c>
      <c r="L24" s="24">
        <v>0.0</v>
      </c>
      <c r="M24" s="3"/>
      <c r="N24" s="3" t="s">
        <v>5082</v>
      </c>
    </row>
    <row r="25" ht="15.75" customHeight="1">
      <c r="A25" s="24">
        <v>23.0</v>
      </c>
      <c r="B25" s="24" t="s">
        <v>5230</v>
      </c>
      <c r="C25" s="24" t="s">
        <v>5959</v>
      </c>
      <c r="D25" s="24">
        <v>16.22323</v>
      </c>
      <c r="E25" s="24">
        <v>2.675779</v>
      </c>
      <c r="F25" s="24">
        <v>1.722096</v>
      </c>
      <c r="G25" s="24">
        <v>0.536827</v>
      </c>
      <c r="H25" s="24">
        <v>5.768414</v>
      </c>
      <c r="I25" s="24">
        <v>10.73994</v>
      </c>
      <c r="J25" s="24">
        <v>37.82309</v>
      </c>
      <c r="K25" s="24">
        <v>0.0</v>
      </c>
      <c r="L25" s="24">
        <v>0.0</v>
      </c>
      <c r="M25" s="3"/>
      <c r="N25" s="3" t="s">
        <v>5230</v>
      </c>
    </row>
    <row r="26" ht="15.75" customHeight="1">
      <c r="A26" s="24">
        <v>24.0</v>
      </c>
      <c r="B26" s="24" t="s">
        <v>5026</v>
      </c>
      <c r="C26" s="24" t="s">
        <v>5959</v>
      </c>
      <c r="D26" s="24">
        <v>10.0238</v>
      </c>
      <c r="E26" s="24">
        <v>1.996459</v>
      </c>
      <c r="F26" s="24">
        <v>1.459632</v>
      </c>
      <c r="G26" s="24">
        <v>0.0</v>
      </c>
      <c r="H26" s="24">
        <v>0.675779</v>
      </c>
      <c r="I26" s="24">
        <v>10.54873</v>
      </c>
      <c r="J26" s="24">
        <v>29.90382</v>
      </c>
      <c r="K26" s="24">
        <v>0.0</v>
      </c>
      <c r="L26" s="24">
        <v>0.0</v>
      </c>
      <c r="M26" s="3"/>
      <c r="N26" s="3" t="s">
        <v>5026</v>
      </c>
    </row>
    <row r="27" ht="15.75" customHeight="1">
      <c r="A27" s="24">
        <v>25.0</v>
      </c>
      <c r="B27" s="24" t="s">
        <v>5233</v>
      </c>
      <c r="C27" s="24" t="s">
        <v>5959</v>
      </c>
      <c r="D27" s="24">
        <v>16.01898</v>
      </c>
      <c r="E27" s="24">
        <v>0.536827</v>
      </c>
      <c r="F27" s="24">
        <v>0.0</v>
      </c>
      <c r="G27" s="24">
        <v>0.0</v>
      </c>
      <c r="H27" s="24">
        <v>0.675779</v>
      </c>
      <c r="I27" s="24">
        <v>1.268414</v>
      </c>
      <c r="J27" s="24">
        <v>24.43357</v>
      </c>
      <c r="K27" s="24">
        <v>0.0</v>
      </c>
      <c r="L27" s="24">
        <v>0.0</v>
      </c>
      <c r="M27" s="3"/>
      <c r="N27" s="3" t="s">
        <v>5233</v>
      </c>
    </row>
    <row r="28" ht="15.75" customHeight="1">
      <c r="A28" s="24">
        <v>26.0</v>
      </c>
      <c r="B28" s="24" t="s">
        <v>5135</v>
      </c>
      <c r="C28" s="24" t="s">
        <v>5959</v>
      </c>
      <c r="D28" s="24">
        <v>27.73272</v>
      </c>
      <c r="E28" s="24">
        <v>0.814731</v>
      </c>
      <c r="F28" s="24">
        <v>0.84144</v>
      </c>
      <c r="G28" s="24">
        <v>0.112763</v>
      </c>
      <c r="H28" s="24">
        <v>4.185564</v>
      </c>
      <c r="I28" s="24">
        <v>9.425272</v>
      </c>
      <c r="J28" s="24">
        <v>50.81113</v>
      </c>
      <c r="K28" s="24">
        <v>0.0</v>
      </c>
      <c r="L28" s="24">
        <v>0.0</v>
      </c>
      <c r="M28" s="3"/>
      <c r="N28" s="3" t="s">
        <v>5135</v>
      </c>
    </row>
    <row r="29" ht="15.75" customHeight="1">
      <c r="A29" s="24">
        <v>27.0</v>
      </c>
      <c r="B29" s="24" t="s">
        <v>4901</v>
      </c>
      <c r="C29" s="24" t="s">
        <v>5959</v>
      </c>
      <c r="D29" s="24">
        <v>14.7221</v>
      </c>
      <c r="E29" s="24">
        <v>1.629462</v>
      </c>
      <c r="F29" s="24">
        <v>0.536827</v>
      </c>
      <c r="G29" s="24">
        <v>0.0</v>
      </c>
      <c r="H29" s="24">
        <v>1.092635</v>
      </c>
      <c r="I29" s="24">
        <v>11.14844</v>
      </c>
      <c r="J29" s="24">
        <v>25.52847</v>
      </c>
      <c r="K29" s="24">
        <v>0.0</v>
      </c>
      <c r="L29" s="24">
        <v>0.0</v>
      </c>
      <c r="M29" s="3"/>
      <c r="N29" s="3" t="s">
        <v>4901</v>
      </c>
    </row>
    <row r="30" ht="15.75" customHeight="1">
      <c r="A30" s="24">
        <v>28.0</v>
      </c>
      <c r="B30" s="24" t="s">
        <v>5333</v>
      </c>
      <c r="C30" s="24" t="s">
        <v>5959</v>
      </c>
      <c r="D30" s="24">
        <v>14.2</v>
      </c>
      <c r="E30" s="24">
        <v>1.0</v>
      </c>
      <c r="F30" s="24">
        <v>0.4</v>
      </c>
      <c r="G30" s="24">
        <v>0.0</v>
      </c>
      <c r="H30" s="24">
        <v>3.4</v>
      </c>
      <c r="I30" s="24">
        <v>7.0</v>
      </c>
      <c r="J30" s="24">
        <v>28.6</v>
      </c>
      <c r="K30" s="24">
        <v>0.0</v>
      </c>
      <c r="L30" s="24">
        <v>0.0</v>
      </c>
      <c r="M30" s="3"/>
      <c r="N30" s="3" t="s">
        <v>5333</v>
      </c>
    </row>
    <row r="31" ht="15.75" customHeight="1">
      <c r="A31" s="24">
        <v>29.0</v>
      </c>
      <c r="B31" s="24" t="s">
        <v>5309</v>
      </c>
      <c r="C31" s="24" t="s">
        <v>5959</v>
      </c>
      <c r="D31" s="24">
        <v>6.9</v>
      </c>
      <c r="E31" s="24">
        <v>0.0</v>
      </c>
      <c r="F31" s="24">
        <v>0.0</v>
      </c>
      <c r="G31" s="24">
        <v>0.0</v>
      </c>
      <c r="H31" s="24">
        <v>0.0</v>
      </c>
      <c r="I31" s="24">
        <v>0.5</v>
      </c>
      <c r="J31" s="24">
        <v>6.8</v>
      </c>
      <c r="K31" s="24">
        <v>0.0</v>
      </c>
      <c r="L31" s="24">
        <v>0.0</v>
      </c>
      <c r="M31" s="3"/>
      <c r="N31" s="3" t="s">
        <v>5309</v>
      </c>
    </row>
    <row r="32" ht="15.75" customHeight="1">
      <c r="A32" s="24">
        <v>30.0</v>
      </c>
      <c r="B32" s="24" t="s">
        <v>5175</v>
      </c>
      <c r="C32" s="24" t="s">
        <v>5959</v>
      </c>
      <c r="D32" s="24">
        <v>13.44419</v>
      </c>
      <c r="E32" s="24">
        <v>1.336119</v>
      </c>
      <c r="F32" s="24">
        <v>0.799292</v>
      </c>
      <c r="G32" s="24">
        <v>1.092635</v>
      </c>
      <c r="H32" s="24">
        <v>4.694759</v>
      </c>
      <c r="I32" s="24">
        <v>8.656799</v>
      </c>
      <c r="J32" s="24">
        <v>39.96204</v>
      </c>
      <c r="K32" s="24">
        <v>0.0</v>
      </c>
      <c r="L32" s="24">
        <v>0.0</v>
      </c>
      <c r="M32" s="3"/>
      <c r="N32" s="3" t="s">
        <v>5176</v>
      </c>
    </row>
    <row r="33" ht="15.75" customHeight="1">
      <c r="A33" s="24">
        <v>31.0</v>
      </c>
      <c r="B33" s="24" t="s">
        <v>4926</v>
      </c>
      <c r="C33" s="24" t="s">
        <v>5959</v>
      </c>
      <c r="D33" s="24">
        <v>17.38952</v>
      </c>
      <c r="E33" s="24">
        <v>1.787394</v>
      </c>
      <c r="F33" s="24">
        <v>1.138952</v>
      </c>
      <c r="G33" s="24">
        <v>0.185269</v>
      </c>
      <c r="H33" s="24">
        <v>1.138952</v>
      </c>
      <c r="I33" s="24">
        <v>6.749433</v>
      </c>
      <c r="J33" s="24">
        <v>23.9347</v>
      </c>
      <c r="K33" s="24">
        <v>0.0</v>
      </c>
      <c r="L33" s="24">
        <v>0.0</v>
      </c>
      <c r="M33" s="3"/>
      <c r="N33" s="3" t="s">
        <v>4926</v>
      </c>
    </row>
    <row r="34" ht="15.75" customHeight="1">
      <c r="A34" s="24">
        <v>32.0</v>
      </c>
      <c r="B34" s="24" t="s">
        <v>5334</v>
      </c>
      <c r="C34" s="24" t="s">
        <v>5959</v>
      </c>
      <c r="D34" s="24">
        <v>1.8</v>
      </c>
      <c r="E34" s="24">
        <v>0.0</v>
      </c>
      <c r="F34" s="24">
        <v>0.0</v>
      </c>
      <c r="G34" s="24">
        <v>0.0</v>
      </c>
      <c r="H34" s="24">
        <v>0.0</v>
      </c>
      <c r="I34" s="24">
        <v>1.7</v>
      </c>
      <c r="J34" s="24">
        <v>6.0</v>
      </c>
      <c r="K34" s="24">
        <v>0.0</v>
      </c>
      <c r="L34" s="24">
        <v>0.0</v>
      </c>
      <c r="M34" s="3"/>
      <c r="N34" s="3" t="s">
        <v>5334</v>
      </c>
    </row>
    <row r="35" ht="15.75" customHeight="1">
      <c r="A35" s="24">
        <v>33.0</v>
      </c>
      <c r="B35" s="24" t="s">
        <v>5244</v>
      </c>
      <c r="C35" s="24" t="s">
        <v>5959</v>
      </c>
      <c r="D35" s="24">
        <v>14.4</v>
      </c>
      <c r="E35" s="24">
        <v>0.0</v>
      </c>
      <c r="F35" s="24">
        <v>0.0</v>
      </c>
      <c r="G35" s="24">
        <v>0.0</v>
      </c>
      <c r="H35" s="24">
        <v>1.2</v>
      </c>
      <c r="I35" s="24">
        <v>0.7</v>
      </c>
      <c r="J35" s="24">
        <v>8.4</v>
      </c>
      <c r="K35" s="24">
        <v>0.0</v>
      </c>
      <c r="L35" s="24">
        <v>0.0</v>
      </c>
      <c r="M35" s="3"/>
      <c r="N35" s="3" t="s">
        <v>5244</v>
      </c>
    </row>
    <row r="36" ht="15.75" customHeight="1">
      <c r="A36" s="24">
        <v>34.0</v>
      </c>
      <c r="B36" s="24" t="s">
        <v>5208</v>
      </c>
      <c r="C36" s="24" t="s">
        <v>5959</v>
      </c>
      <c r="D36" s="24">
        <v>14.80637</v>
      </c>
      <c r="E36" s="24">
        <v>0.768414</v>
      </c>
      <c r="F36" s="24">
        <v>0.768414</v>
      </c>
      <c r="G36" s="24">
        <v>0.0</v>
      </c>
      <c r="H36" s="24">
        <v>1.768414</v>
      </c>
      <c r="I36" s="24">
        <v>4.342068</v>
      </c>
      <c r="J36" s="24">
        <v>21.14731</v>
      </c>
      <c r="K36" s="24">
        <v>0.0</v>
      </c>
      <c r="L36" s="24">
        <v>0.0</v>
      </c>
      <c r="M36" s="3"/>
      <c r="N36" s="3" t="s">
        <v>5208</v>
      </c>
    </row>
    <row r="37" ht="15.75" customHeight="1">
      <c r="A37" s="24">
        <v>35.0</v>
      </c>
      <c r="B37" s="24" t="s">
        <v>5153</v>
      </c>
      <c r="C37" s="24" t="s">
        <v>5959</v>
      </c>
      <c r="D37" s="24">
        <v>19.74108</v>
      </c>
      <c r="E37" s="24">
        <v>0.0</v>
      </c>
      <c r="F37" s="24">
        <v>0.0</v>
      </c>
      <c r="G37" s="24">
        <v>0.0</v>
      </c>
      <c r="H37" s="24">
        <v>1.49051</v>
      </c>
      <c r="I37" s="24">
        <v>2.758924</v>
      </c>
      <c r="J37" s="24">
        <v>34.05694</v>
      </c>
      <c r="K37" s="24">
        <v>0.0</v>
      </c>
      <c r="L37" s="24">
        <v>0.0</v>
      </c>
      <c r="M37" s="3"/>
      <c r="N37" s="3" t="s">
        <v>5153</v>
      </c>
    </row>
    <row r="38" ht="15.75" customHeight="1">
      <c r="A38" s="24">
        <v>36.0</v>
      </c>
      <c r="B38" s="24" t="s">
        <v>5146</v>
      </c>
      <c r="C38" s="24" t="s">
        <v>5959</v>
      </c>
      <c r="D38" s="24">
        <v>17.23994</v>
      </c>
      <c r="E38" s="24">
        <v>2.50949</v>
      </c>
      <c r="F38" s="24">
        <v>1.49051</v>
      </c>
      <c r="G38" s="24">
        <v>0.0</v>
      </c>
      <c r="H38" s="24">
        <v>2.212606</v>
      </c>
      <c r="I38" s="24">
        <v>5.036827</v>
      </c>
      <c r="J38" s="24">
        <v>30.40623</v>
      </c>
      <c r="K38" s="24">
        <v>0.0</v>
      </c>
      <c r="L38" s="24">
        <v>0.0</v>
      </c>
      <c r="M38" s="3"/>
      <c r="N38" s="3" t="s">
        <v>5146</v>
      </c>
    </row>
    <row r="39" ht="15.75" customHeight="1">
      <c r="A39" s="24">
        <v>37.0</v>
      </c>
      <c r="B39" s="24" t="s">
        <v>5311</v>
      </c>
      <c r="C39" s="24" t="s">
        <v>5959</v>
      </c>
      <c r="D39" s="24">
        <v>13.23994</v>
      </c>
      <c r="E39" s="24">
        <v>1.49051</v>
      </c>
      <c r="F39" s="24">
        <v>0.768414</v>
      </c>
      <c r="G39" s="24">
        <v>0.0</v>
      </c>
      <c r="H39" s="24">
        <v>2.092635</v>
      </c>
      <c r="I39" s="24">
        <v>6.156799</v>
      </c>
      <c r="J39" s="24">
        <v>30.60212</v>
      </c>
      <c r="K39" s="24">
        <v>0.0</v>
      </c>
      <c r="L39" s="24">
        <v>0.0</v>
      </c>
      <c r="M39" s="3"/>
      <c r="N39" s="3" t="s">
        <v>5311</v>
      </c>
    </row>
    <row r="40" ht="15.75" customHeight="1">
      <c r="A40" s="24">
        <v>38.0</v>
      </c>
      <c r="B40" s="24" t="s">
        <v>5259</v>
      </c>
      <c r="C40" s="24" t="s">
        <v>5959</v>
      </c>
      <c r="D40" s="24">
        <v>5.5</v>
      </c>
      <c r="E40" s="24">
        <v>0.0</v>
      </c>
      <c r="F40" s="24">
        <v>0.0</v>
      </c>
      <c r="G40" s="24">
        <v>0.0</v>
      </c>
      <c r="H40" s="24">
        <v>0.0</v>
      </c>
      <c r="I40" s="24">
        <v>1.7</v>
      </c>
      <c r="J40" s="24">
        <v>12.3</v>
      </c>
      <c r="K40" s="24">
        <v>0.0</v>
      </c>
      <c r="L40" s="24">
        <v>0.0</v>
      </c>
      <c r="M40" s="3"/>
      <c r="N40" s="3" t="s">
        <v>5259</v>
      </c>
    </row>
    <row r="41" ht="15.75" customHeight="1">
      <c r="A41" s="24">
        <v>39.0</v>
      </c>
      <c r="B41" s="24" t="s">
        <v>5029</v>
      </c>
      <c r="C41" s="24" t="s">
        <v>5959</v>
      </c>
      <c r="D41" s="24">
        <v>9.621105</v>
      </c>
      <c r="E41" s="24">
        <v>0.416856</v>
      </c>
      <c r="F41" s="24">
        <v>0.536827</v>
      </c>
      <c r="G41" s="24">
        <v>0.0</v>
      </c>
      <c r="H41" s="24">
        <v>0.536827</v>
      </c>
      <c r="I41" s="24">
        <v>6.750567</v>
      </c>
      <c r="J41" s="24">
        <v>26.99391</v>
      </c>
      <c r="K41" s="24">
        <v>0.0</v>
      </c>
      <c r="L41" s="24">
        <v>0.0</v>
      </c>
      <c r="M41" s="3"/>
      <c r="N41" s="3" t="s">
        <v>5029</v>
      </c>
    </row>
    <row r="42" ht="15.75" customHeight="1">
      <c r="A42" s="24">
        <v>40.0</v>
      </c>
      <c r="B42" s="24" t="s">
        <v>4841</v>
      </c>
      <c r="C42" s="24" t="s">
        <v>5959</v>
      </c>
      <c r="D42" s="24">
        <v>0.0</v>
      </c>
      <c r="E42" s="24">
        <v>0.0</v>
      </c>
      <c r="F42" s="24">
        <v>0.9</v>
      </c>
      <c r="G42" s="24">
        <v>0.06</v>
      </c>
      <c r="H42" s="24">
        <v>3.2</v>
      </c>
      <c r="I42" s="24">
        <v>16.38</v>
      </c>
      <c r="J42" s="24">
        <v>51.44</v>
      </c>
      <c r="K42" s="24">
        <v>0.0</v>
      </c>
      <c r="L42" s="24">
        <v>0.0</v>
      </c>
      <c r="M42" s="3"/>
      <c r="N42" s="3" t="s">
        <v>4841</v>
      </c>
    </row>
    <row r="43" ht="15.75" customHeight="1">
      <c r="A43" s="24">
        <v>41.0</v>
      </c>
      <c r="B43" s="24" t="s">
        <v>5195</v>
      </c>
      <c r="C43" s="24" t="s">
        <v>5959</v>
      </c>
      <c r="D43" s="24">
        <v>13.84433</v>
      </c>
      <c r="E43" s="24">
        <v>0.536827</v>
      </c>
      <c r="F43" s="24">
        <v>0.536827</v>
      </c>
      <c r="G43" s="24">
        <v>0.0</v>
      </c>
      <c r="H43" s="24">
        <v>1.212606</v>
      </c>
      <c r="I43" s="24">
        <v>2.546317</v>
      </c>
      <c r="J43" s="24">
        <v>22.35382</v>
      </c>
      <c r="K43" s="24">
        <v>0.0</v>
      </c>
      <c r="L43" s="24">
        <v>0.0</v>
      </c>
      <c r="M43" s="3"/>
      <c r="N43" s="3" t="s">
        <v>5195</v>
      </c>
    </row>
    <row r="44" ht="15.75" customHeight="1">
      <c r="A44" s="24">
        <v>42.0</v>
      </c>
      <c r="B44" s="24" t="s">
        <v>5226</v>
      </c>
      <c r="C44" s="24" t="s">
        <v>5959</v>
      </c>
      <c r="D44" s="24">
        <v>11.4</v>
      </c>
      <c r="E44" s="24">
        <v>0.0</v>
      </c>
      <c r="F44" s="24">
        <v>0.0</v>
      </c>
      <c r="G44" s="24">
        <v>0.0</v>
      </c>
      <c r="H44" s="24">
        <v>2.2</v>
      </c>
      <c r="I44" s="24">
        <v>0.7</v>
      </c>
      <c r="J44" s="24">
        <v>14.1</v>
      </c>
      <c r="K44" s="24">
        <v>0.0</v>
      </c>
      <c r="L44" s="24">
        <v>0.0</v>
      </c>
      <c r="M44" s="3"/>
      <c r="N44" s="3" t="s">
        <v>5226</v>
      </c>
    </row>
    <row r="45" ht="15.75" customHeight="1">
      <c r="A45" s="24">
        <v>43.0</v>
      </c>
      <c r="B45" s="24" t="s">
        <v>5094</v>
      </c>
      <c r="C45" s="24" t="s">
        <v>5959</v>
      </c>
      <c r="D45" s="24">
        <v>20.8</v>
      </c>
      <c r="E45" s="24">
        <v>1.0</v>
      </c>
      <c r="F45" s="24">
        <v>0.5</v>
      </c>
      <c r="G45" s="24">
        <v>0.8</v>
      </c>
      <c r="H45" s="24">
        <v>2.8</v>
      </c>
      <c r="I45" s="24">
        <v>6.4</v>
      </c>
      <c r="J45" s="24">
        <v>35.8</v>
      </c>
      <c r="K45" s="24">
        <v>0.0</v>
      </c>
      <c r="L45" s="24">
        <v>0.0</v>
      </c>
      <c r="M45" s="3"/>
      <c r="N45" s="3" t="s">
        <v>5094</v>
      </c>
    </row>
    <row r="46" ht="15.75" customHeight="1">
      <c r="A46" s="24">
        <v>44.0</v>
      </c>
      <c r="B46" s="24" t="s">
        <v>5338</v>
      </c>
      <c r="C46" s="24" t="s">
        <v>5959</v>
      </c>
      <c r="D46" s="24">
        <v>14.64844</v>
      </c>
      <c r="E46" s="24">
        <v>0.953683</v>
      </c>
      <c r="F46" s="24">
        <v>0.536827</v>
      </c>
      <c r="G46" s="24">
        <v>0.0</v>
      </c>
      <c r="H46" s="24">
        <v>2.046317</v>
      </c>
      <c r="I46" s="24">
        <v>4.916856</v>
      </c>
      <c r="J46" s="24">
        <v>23.53683</v>
      </c>
      <c r="K46" s="24">
        <v>0.0</v>
      </c>
      <c r="L46" s="24">
        <v>0.0</v>
      </c>
      <c r="M46" s="3"/>
      <c r="N46" s="3" t="s">
        <v>5338</v>
      </c>
    </row>
    <row r="47" ht="15.75" customHeight="1">
      <c r="A47" s="24">
        <v>45.0</v>
      </c>
      <c r="B47" s="24" t="s">
        <v>5236</v>
      </c>
      <c r="C47" s="24" t="s">
        <v>5959</v>
      </c>
      <c r="D47" s="24">
        <v>3.4</v>
      </c>
      <c r="E47" s="24">
        <v>0.0</v>
      </c>
      <c r="F47" s="24">
        <v>0.0</v>
      </c>
      <c r="G47" s="24">
        <v>0.0</v>
      </c>
      <c r="H47" s="24">
        <v>0.0</v>
      </c>
      <c r="I47" s="24">
        <v>0.0</v>
      </c>
      <c r="J47" s="24">
        <v>10.2</v>
      </c>
      <c r="K47" s="24">
        <v>0.0</v>
      </c>
      <c r="L47" s="24">
        <v>0.0</v>
      </c>
      <c r="M47" s="3"/>
      <c r="N47" s="3" t="s">
        <v>5236</v>
      </c>
    </row>
    <row r="48" ht="15.75" customHeight="1">
      <c r="A48" s="24">
        <v>46.0</v>
      </c>
      <c r="B48" s="24" t="s">
        <v>5249</v>
      </c>
      <c r="C48" s="24" t="s">
        <v>5959</v>
      </c>
      <c r="D48" s="24">
        <v>11.8</v>
      </c>
      <c r="E48" s="24">
        <v>0.4</v>
      </c>
      <c r="F48" s="24">
        <v>0.4</v>
      </c>
      <c r="G48" s="24">
        <v>0.4</v>
      </c>
      <c r="H48" s="24">
        <v>1.3</v>
      </c>
      <c r="I48" s="24">
        <v>5.0</v>
      </c>
      <c r="J48" s="24">
        <v>18.5</v>
      </c>
      <c r="K48" s="24">
        <v>0.0</v>
      </c>
      <c r="L48" s="24">
        <v>0.0</v>
      </c>
      <c r="M48" s="3"/>
      <c r="N48" s="3" t="s">
        <v>5249</v>
      </c>
    </row>
    <row r="49" ht="15.75" customHeight="1">
      <c r="A49" s="24">
        <v>47.0</v>
      </c>
      <c r="B49" s="24" t="s">
        <v>5960</v>
      </c>
      <c r="C49" s="24" t="s">
        <v>5959</v>
      </c>
      <c r="D49" s="24">
        <v>0.9</v>
      </c>
      <c r="E49" s="24">
        <v>0.3</v>
      </c>
      <c r="F49" s="24">
        <v>0.0</v>
      </c>
      <c r="G49" s="24">
        <v>0.0</v>
      </c>
      <c r="H49" s="24">
        <v>0.0</v>
      </c>
      <c r="I49" s="24">
        <v>0.0</v>
      </c>
      <c r="J49" s="24">
        <v>0.6</v>
      </c>
      <c r="K49" s="24">
        <v>0.0</v>
      </c>
      <c r="L49" s="24">
        <v>0.0</v>
      </c>
      <c r="M49" s="3"/>
      <c r="N49" s="3" t="s">
        <v>5960</v>
      </c>
    </row>
    <row r="50" ht="15.75" customHeight="1">
      <c r="A50" s="24">
        <v>48.0</v>
      </c>
      <c r="B50" s="24" t="s">
        <v>5152</v>
      </c>
      <c r="C50" s="24" t="s">
        <v>5959</v>
      </c>
      <c r="D50" s="24">
        <v>18.9347</v>
      </c>
      <c r="E50" s="24">
        <v>2.0</v>
      </c>
      <c r="F50" s="24">
        <v>0.536827</v>
      </c>
      <c r="G50" s="24">
        <v>0.0</v>
      </c>
      <c r="H50" s="24">
        <v>3.370538</v>
      </c>
      <c r="I50" s="24">
        <v>3.314731</v>
      </c>
      <c r="J50" s="24">
        <v>33.16856</v>
      </c>
      <c r="K50" s="24">
        <v>0.0</v>
      </c>
      <c r="L50" s="24">
        <v>0.0</v>
      </c>
      <c r="M50" s="3"/>
      <c r="N50" s="3" t="s">
        <v>5152</v>
      </c>
    </row>
    <row r="51" ht="15.75" customHeight="1">
      <c r="A51" s="24">
        <v>49.0</v>
      </c>
      <c r="B51" s="22" t="s">
        <v>5173</v>
      </c>
      <c r="C51" s="24" t="s">
        <v>5959</v>
      </c>
      <c r="D51" s="24">
        <v>21.4</v>
      </c>
      <c r="E51" s="24">
        <v>0.0</v>
      </c>
      <c r="F51" s="24">
        <v>0.0</v>
      </c>
      <c r="G51" s="24">
        <v>0.0</v>
      </c>
      <c r="H51" s="24">
        <v>1.1</v>
      </c>
      <c r="I51" s="24">
        <v>0.8</v>
      </c>
      <c r="J51" s="24">
        <v>27.6</v>
      </c>
      <c r="K51" s="24">
        <v>0.0</v>
      </c>
      <c r="L51" s="24">
        <v>0.0</v>
      </c>
      <c r="M51" s="3"/>
      <c r="N51" s="30" t="s">
        <v>5173</v>
      </c>
    </row>
    <row r="52" ht="15.75" customHeight="1">
      <c r="A52" s="24">
        <v>50.0</v>
      </c>
      <c r="B52" s="24" t="s">
        <v>5215</v>
      </c>
      <c r="C52" s="24" t="s">
        <v>5959</v>
      </c>
      <c r="D52" s="24">
        <v>9.157932</v>
      </c>
      <c r="E52" s="24">
        <v>1.046317</v>
      </c>
      <c r="F52" s="24">
        <v>0.0</v>
      </c>
      <c r="G52" s="24">
        <v>0.0</v>
      </c>
      <c r="H52" s="24">
        <v>1.0</v>
      </c>
      <c r="I52" s="24">
        <v>3.48102</v>
      </c>
      <c r="J52" s="24">
        <v>24.35382</v>
      </c>
      <c r="K52" s="24">
        <v>0.0</v>
      </c>
      <c r="L52" s="24">
        <v>0.0</v>
      </c>
      <c r="M52" s="3"/>
      <c r="N52" s="3" t="s">
        <v>5215</v>
      </c>
    </row>
    <row r="53" ht="15.75" customHeight="1">
      <c r="A53" s="24">
        <v>51.0</v>
      </c>
      <c r="B53" s="24" t="s">
        <v>2940</v>
      </c>
      <c r="C53" s="24" t="s">
        <v>5959</v>
      </c>
      <c r="D53" s="24">
        <v>21.55175</v>
      </c>
      <c r="E53" s="24">
        <v>0.0</v>
      </c>
      <c r="F53" s="24">
        <v>0.536827</v>
      </c>
      <c r="G53" s="24">
        <v>0.0</v>
      </c>
      <c r="H53" s="24">
        <v>0.894712</v>
      </c>
      <c r="I53" s="24">
        <v>1.26525</v>
      </c>
      <c r="J53" s="24">
        <v>20.89674</v>
      </c>
      <c r="K53" s="24">
        <v>0.0</v>
      </c>
      <c r="L53" s="24">
        <v>0.0</v>
      </c>
      <c r="M53" s="3"/>
      <c r="N53" s="3" t="s">
        <v>2940</v>
      </c>
    </row>
    <row r="54" ht="15.75" customHeight="1">
      <c r="A54" s="24">
        <v>52.0</v>
      </c>
      <c r="B54" s="24" t="s">
        <v>5376</v>
      </c>
      <c r="C54" s="24" t="s">
        <v>5959</v>
      </c>
      <c r="D54" s="24">
        <v>4.5</v>
      </c>
      <c r="E54" s="24">
        <v>0.0</v>
      </c>
      <c r="F54" s="24">
        <v>0.0</v>
      </c>
      <c r="G54" s="24">
        <v>0.0</v>
      </c>
      <c r="H54" s="24">
        <v>0.0</v>
      </c>
      <c r="I54" s="24">
        <v>0.4</v>
      </c>
      <c r="J54" s="24">
        <v>11.0</v>
      </c>
      <c r="K54" s="24">
        <v>0.0</v>
      </c>
      <c r="L54" s="24">
        <v>0.0</v>
      </c>
      <c r="M54" s="3"/>
      <c r="N54" s="3" t="s">
        <v>5376</v>
      </c>
    </row>
    <row r="55" ht="15.75" customHeight="1">
      <c r="A55" s="24">
        <v>53.0</v>
      </c>
      <c r="B55" s="24" t="s">
        <v>3433</v>
      </c>
      <c r="C55" s="24" t="s">
        <v>5959</v>
      </c>
      <c r="D55" s="24">
        <v>5.2</v>
      </c>
      <c r="E55" s="24">
        <v>0.0</v>
      </c>
      <c r="F55" s="24">
        <v>0.0</v>
      </c>
      <c r="G55" s="24">
        <v>0.0</v>
      </c>
      <c r="H55" s="24">
        <v>0.6</v>
      </c>
      <c r="I55" s="24">
        <v>0.9</v>
      </c>
      <c r="J55" s="24">
        <v>6.6</v>
      </c>
      <c r="K55" s="24">
        <v>0.0</v>
      </c>
      <c r="L55" s="24">
        <v>0.0</v>
      </c>
      <c r="M55" s="3"/>
      <c r="N55" s="3" t="s">
        <v>3433</v>
      </c>
    </row>
    <row r="56" ht="15.75" customHeight="1">
      <c r="A56" s="24">
        <v>54.0</v>
      </c>
      <c r="B56" s="24" t="s">
        <v>5251</v>
      </c>
      <c r="C56" s="24" t="s">
        <v>5959</v>
      </c>
      <c r="D56" s="24">
        <v>22.3</v>
      </c>
      <c r="E56" s="24">
        <v>0.0</v>
      </c>
      <c r="F56" s="24">
        <v>0.0</v>
      </c>
      <c r="G56" s="24">
        <v>0.0</v>
      </c>
      <c r="H56" s="24">
        <v>3.4</v>
      </c>
      <c r="I56" s="24">
        <v>0.8</v>
      </c>
      <c r="J56" s="24">
        <v>27.5</v>
      </c>
      <c r="K56" s="24">
        <v>0.0</v>
      </c>
      <c r="L56" s="24">
        <v>0.0</v>
      </c>
      <c r="M56" s="3"/>
      <c r="N56" s="3" t="s">
        <v>5251</v>
      </c>
    </row>
    <row r="57" ht="15.75" customHeight="1">
      <c r="A57" s="24">
        <v>55.0</v>
      </c>
      <c r="B57" s="24" t="s">
        <v>5284</v>
      </c>
      <c r="C57" s="24" t="s">
        <v>5959</v>
      </c>
      <c r="D57" s="24">
        <v>4.896742</v>
      </c>
      <c r="E57" s="24">
        <v>1.397875</v>
      </c>
      <c r="F57" s="24">
        <v>0.536827</v>
      </c>
      <c r="G57" s="24">
        <v>0.0</v>
      </c>
      <c r="H57" s="24">
        <v>1.073654</v>
      </c>
      <c r="I57" s="24">
        <v>3.96204</v>
      </c>
      <c r="J57" s="24">
        <v>11.35765</v>
      </c>
      <c r="K57" s="24">
        <v>0.0</v>
      </c>
      <c r="L57" s="24">
        <v>0.0</v>
      </c>
      <c r="M57" s="3"/>
      <c r="N57" s="3" t="s">
        <v>5284</v>
      </c>
    </row>
    <row r="58" ht="15.75" customHeight="1">
      <c r="A58" s="24">
        <v>56.0</v>
      </c>
      <c r="B58" s="24" t="s">
        <v>5292</v>
      </c>
      <c r="C58" s="24" t="s">
        <v>5959</v>
      </c>
      <c r="D58" s="24">
        <v>0.2</v>
      </c>
      <c r="E58" s="24">
        <v>0.0</v>
      </c>
      <c r="F58" s="24">
        <v>0.0</v>
      </c>
      <c r="G58" s="24">
        <v>0.0</v>
      </c>
      <c r="H58" s="24">
        <v>0.0</v>
      </c>
      <c r="I58" s="24">
        <v>0.1</v>
      </c>
      <c r="J58" s="24">
        <v>0.6</v>
      </c>
      <c r="K58" s="24">
        <v>0.0</v>
      </c>
      <c r="L58" s="24">
        <v>0.0</v>
      </c>
      <c r="M58" s="3"/>
      <c r="N58" s="3" t="s">
        <v>5292</v>
      </c>
    </row>
    <row r="59" ht="15.75" customHeight="1">
      <c r="A59" s="24">
        <v>57.0</v>
      </c>
      <c r="B59" s="24" t="s">
        <v>5290</v>
      </c>
      <c r="C59" s="24" t="s">
        <v>5959</v>
      </c>
      <c r="D59" s="24">
        <v>19.6</v>
      </c>
      <c r="E59" s="24">
        <v>0.5</v>
      </c>
      <c r="F59" s="24">
        <v>0.2</v>
      </c>
      <c r="G59" s="24">
        <v>0.0</v>
      </c>
      <c r="H59" s="24">
        <v>3.0</v>
      </c>
      <c r="I59" s="24">
        <v>4.8</v>
      </c>
      <c r="J59" s="24">
        <v>29.4</v>
      </c>
      <c r="K59" s="24">
        <v>0.0</v>
      </c>
      <c r="L59" s="24">
        <v>0.0</v>
      </c>
      <c r="M59" s="3"/>
      <c r="N59" s="3" t="s">
        <v>5290</v>
      </c>
    </row>
    <row r="60" ht="15.75" customHeight="1">
      <c r="A60" s="24">
        <v>58.0</v>
      </c>
      <c r="B60" s="22" t="s">
        <v>5131</v>
      </c>
      <c r="C60" s="24" t="s">
        <v>5959</v>
      </c>
      <c r="D60" s="24">
        <v>17.20425</v>
      </c>
      <c r="E60" s="24">
        <v>2.768414</v>
      </c>
      <c r="F60" s="24">
        <v>0.919047</v>
      </c>
      <c r="G60" s="24">
        <v>0.144086</v>
      </c>
      <c r="H60" s="24">
        <v>2.174436</v>
      </c>
      <c r="I60" s="24">
        <v>15.83874</v>
      </c>
      <c r="J60" s="24">
        <v>40.69691</v>
      </c>
      <c r="K60" s="24">
        <v>0.0</v>
      </c>
      <c r="L60" s="24">
        <v>0.0</v>
      </c>
      <c r="M60" s="3"/>
      <c r="N60" s="30" t="s">
        <v>5131</v>
      </c>
    </row>
    <row r="61" ht="15.75" customHeight="1">
      <c r="A61" s="24">
        <v>59.0</v>
      </c>
      <c r="B61" s="24" t="s">
        <v>5174</v>
      </c>
      <c r="C61" s="24" t="s">
        <v>5959</v>
      </c>
      <c r="D61" s="24">
        <v>17.54518</v>
      </c>
      <c r="E61" s="24">
        <v>1.768414</v>
      </c>
      <c r="F61" s="24">
        <v>1.304572</v>
      </c>
      <c r="G61" s="24">
        <v>0.227471</v>
      </c>
      <c r="H61" s="24">
        <v>1.448191</v>
      </c>
      <c r="I61" s="24">
        <v>8.277769</v>
      </c>
      <c r="J61" s="24">
        <v>38.19456</v>
      </c>
      <c r="K61" s="24">
        <v>0.0</v>
      </c>
      <c r="L61" s="24">
        <v>0.0</v>
      </c>
      <c r="M61" s="3"/>
      <c r="N61" s="3" t="s">
        <v>5174</v>
      </c>
    </row>
    <row r="62" ht="15.75" customHeight="1">
      <c r="A62" s="24">
        <v>60.0</v>
      </c>
      <c r="B62" s="24" t="s">
        <v>5018</v>
      </c>
      <c r="C62" s="24" t="s">
        <v>5959</v>
      </c>
      <c r="D62" s="24">
        <v>9.214873</v>
      </c>
      <c r="E62" s="24">
        <v>2.015439</v>
      </c>
      <c r="F62" s="24">
        <v>0.845609</v>
      </c>
      <c r="G62" s="24">
        <v>0.0</v>
      </c>
      <c r="H62" s="24">
        <v>0.938244</v>
      </c>
      <c r="I62" s="24">
        <v>8.654391</v>
      </c>
      <c r="J62" s="24">
        <v>21.35028</v>
      </c>
      <c r="K62" s="24">
        <v>0.0</v>
      </c>
      <c r="L62" s="24">
        <v>0.0</v>
      </c>
      <c r="M62" s="3"/>
      <c r="N62" s="3" t="s">
        <v>5018</v>
      </c>
    </row>
    <row r="63" ht="15.75" customHeight="1">
      <c r="A63" s="24">
        <v>61.0</v>
      </c>
      <c r="B63" s="24" t="s">
        <v>5172</v>
      </c>
      <c r="C63" s="24" t="s">
        <v>5959</v>
      </c>
      <c r="D63" s="24">
        <v>14.3</v>
      </c>
      <c r="E63" s="24">
        <v>2.3</v>
      </c>
      <c r="F63" s="24">
        <v>1.1</v>
      </c>
      <c r="G63" s="24">
        <v>1.1</v>
      </c>
      <c r="H63" s="24">
        <v>2.3</v>
      </c>
      <c r="I63" s="24">
        <v>6.2</v>
      </c>
      <c r="J63" s="24">
        <v>24.8</v>
      </c>
      <c r="K63" s="24">
        <v>0.0</v>
      </c>
      <c r="L63" s="24">
        <v>0.0</v>
      </c>
      <c r="M63" s="3"/>
      <c r="N63" s="3" t="s">
        <v>5172</v>
      </c>
    </row>
    <row r="64" ht="15.75" customHeight="1">
      <c r="A64" s="24">
        <v>62.0</v>
      </c>
      <c r="B64" s="24" t="s">
        <v>5171</v>
      </c>
      <c r="C64" s="24" t="s">
        <v>5959</v>
      </c>
      <c r="D64" s="24">
        <v>17.76006</v>
      </c>
      <c r="E64" s="24">
        <v>0.0</v>
      </c>
      <c r="F64" s="24">
        <v>0.536827</v>
      </c>
      <c r="G64" s="24">
        <v>0.0</v>
      </c>
      <c r="H64" s="24">
        <v>2.046317</v>
      </c>
      <c r="I64" s="24">
        <v>1.222096</v>
      </c>
      <c r="J64" s="24">
        <v>21.70312</v>
      </c>
      <c r="K64" s="24">
        <v>0.0</v>
      </c>
      <c r="L64" s="24">
        <v>0.0</v>
      </c>
      <c r="M64" s="3"/>
      <c r="N64" s="3" t="s">
        <v>5171</v>
      </c>
    </row>
    <row r="65" ht="15.75" customHeight="1">
      <c r="A65" s="24">
        <v>63.0</v>
      </c>
      <c r="B65" s="24" t="s">
        <v>5329</v>
      </c>
      <c r="C65" s="24" t="s">
        <v>5959</v>
      </c>
      <c r="D65" s="24">
        <v>0.05</v>
      </c>
      <c r="E65" s="24">
        <v>0.0</v>
      </c>
      <c r="F65" s="24">
        <v>0.0</v>
      </c>
      <c r="G65" s="24">
        <v>0.0</v>
      </c>
      <c r="H65" s="24">
        <v>0.0</v>
      </c>
      <c r="I65" s="24">
        <v>0.0</v>
      </c>
      <c r="J65" s="24">
        <v>0.0</v>
      </c>
      <c r="K65" s="24">
        <v>0.0</v>
      </c>
      <c r="L65" s="24">
        <v>0.0</v>
      </c>
      <c r="M65" s="3"/>
      <c r="N65" s="3" t="s">
        <v>5329</v>
      </c>
    </row>
    <row r="66" ht="15.75" customHeight="1">
      <c r="A66" s="24">
        <v>64.0</v>
      </c>
      <c r="B66" s="24" t="s">
        <v>5192</v>
      </c>
      <c r="C66" s="24" t="s">
        <v>5959</v>
      </c>
      <c r="D66" s="24">
        <v>12.94509</v>
      </c>
      <c r="E66" s="24">
        <v>1.682106</v>
      </c>
      <c r="F66" s="24">
        <v>1.046317</v>
      </c>
      <c r="G66" s="24">
        <v>0.0</v>
      </c>
      <c r="H66" s="24">
        <v>1.482153</v>
      </c>
      <c r="I66" s="24">
        <v>2.241076</v>
      </c>
      <c r="J66" s="24">
        <v>20.61478</v>
      </c>
      <c r="K66" s="24">
        <v>0.0</v>
      </c>
      <c r="L66" s="24">
        <v>0.0</v>
      </c>
      <c r="M66" s="3"/>
      <c r="N66" s="3" t="s">
        <v>5192</v>
      </c>
    </row>
    <row r="67" ht="15.75" customHeight="1">
      <c r="A67" s="24">
        <v>65.0</v>
      </c>
      <c r="B67" s="24" t="s">
        <v>4974</v>
      </c>
      <c r="C67" s="24" t="s">
        <v>5959</v>
      </c>
      <c r="D67" s="24">
        <v>0.4</v>
      </c>
      <c r="E67" s="24">
        <v>0.0</v>
      </c>
      <c r="F67" s="24">
        <v>0.0</v>
      </c>
      <c r="G67" s="24">
        <v>0.0</v>
      </c>
      <c r="H67" s="24">
        <v>0.0</v>
      </c>
      <c r="I67" s="24">
        <v>0.6</v>
      </c>
      <c r="J67" s="24">
        <v>2.1</v>
      </c>
      <c r="K67" s="24">
        <v>0.0</v>
      </c>
      <c r="L67" s="24">
        <v>0.0</v>
      </c>
      <c r="M67" s="3"/>
      <c r="N67" s="3" t="s">
        <v>4974</v>
      </c>
    </row>
    <row r="68" ht="15.75" customHeight="1">
      <c r="A68" s="24">
        <v>66.0</v>
      </c>
      <c r="B68" s="24" t="s">
        <v>5372</v>
      </c>
      <c r="C68" s="24" t="s">
        <v>5959</v>
      </c>
      <c r="D68" s="24">
        <v>0.7</v>
      </c>
      <c r="E68" s="24">
        <v>0.2</v>
      </c>
      <c r="F68" s="24">
        <v>0.0</v>
      </c>
      <c r="G68" s="24">
        <v>0.0</v>
      </c>
      <c r="H68" s="24">
        <v>0.0</v>
      </c>
      <c r="I68" s="24">
        <v>0.0</v>
      </c>
      <c r="J68" s="24">
        <v>0.7</v>
      </c>
      <c r="K68" s="24">
        <v>0.0</v>
      </c>
      <c r="L68" s="24">
        <v>0.0</v>
      </c>
      <c r="M68" s="3"/>
      <c r="N68" s="3" t="s">
        <v>5372</v>
      </c>
    </row>
    <row r="69" ht="15.75" customHeight="1">
      <c r="A69" s="24">
        <v>67.0</v>
      </c>
      <c r="B69" s="24" t="s">
        <v>5298</v>
      </c>
      <c r="C69" s="24" t="s">
        <v>5959</v>
      </c>
      <c r="D69" s="24">
        <v>1.1</v>
      </c>
      <c r="E69" s="24">
        <v>0.0</v>
      </c>
      <c r="F69" s="24">
        <v>0.0</v>
      </c>
      <c r="G69" s="24">
        <v>0.0</v>
      </c>
      <c r="H69" s="24">
        <v>0.5</v>
      </c>
      <c r="I69" s="24">
        <v>0.0</v>
      </c>
      <c r="J69" s="24">
        <v>1.3</v>
      </c>
      <c r="K69" s="24">
        <v>0.0</v>
      </c>
      <c r="L69" s="24">
        <v>0.0</v>
      </c>
      <c r="M69" s="3"/>
      <c r="N69" s="3" t="s">
        <v>5298</v>
      </c>
    </row>
    <row r="70" ht="15.75" customHeight="1">
      <c r="A70" s="24">
        <v>68.0</v>
      </c>
      <c r="B70" s="24" t="s">
        <v>5385</v>
      </c>
      <c r="C70" s="24" t="s">
        <v>5959</v>
      </c>
      <c r="D70" s="24">
        <v>10.1</v>
      </c>
      <c r="E70" s="24">
        <v>0.0</v>
      </c>
      <c r="F70" s="24">
        <v>0.0</v>
      </c>
      <c r="G70" s="24">
        <v>0.0</v>
      </c>
      <c r="H70" s="24">
        <v>0.0</v>
      </c>
      <c r="I70" s="24">
        <v>0.0</v>
      </c>
      <c r="J70" s="24">
        <v>5.3</v>
      </c>
      <c r="K70" s="24">
        <v>0.0</v>
      </c>
      <c r="L70" s="24">
        <v>0.0</v>
      </c>
      <c r="M70" s="3"/>
      <c r="N70" s="3" t="s">
        <v>5385</v>
      </c>
    </row>
    <row r="71" ht="15.75" customHeight="1">
      <c r="A71" s="24">
        <v>69.0</v>
      </c>
      <c r="B71" s="24" t="s">
        <v>5317</v>
      </c>
      <c r="C71" s="24" t="s">
        <v>5959</v>
      </c>
      <c r="D71" s="24">
        <v>0.6</v>
      </c>
      <c r="E71" s="24">
        <v>0.0</v>
      </c>
      <c r="F71" s="24">
        <v>0.0</v>
      </c>
      <c r="G71" s="24">
        <v>0.0</v>
      </c>
      <c r="H71" s="24">
        <v>0.0</v>
      </c>
      <c r="I71" s="24">
        <v>0.08</v>
      </c>
      <c r="J71" s="24">
        <v>0.5</v>
      </c>
      <c r="K71" s="24">
        <v>0.0</v>
      </c>
      <c r="L71" s="24">
        <v>0.0</v>
      </c>
      <c r="M71" s="3"/>
      <c r="N71" s="3" t="s">
        <v>5317</v>
      </c>
    </row>
    <row r="72" ht="15.75" customHeight="1">
      <c r="A72" s="24">
        <v>70.0</v>
      </c>
      <c r="B72" s="24" t="s">
        <v>5181</v>
      </c>
      <c r="C72" s="24" t="s">
        <v>5959</v>
      </c>
      <c r="D72" s="24">
        <v>21.9</v>
      </c>
      <c r="E72" s="24">
        <v>0.1</v>
      </c>
      <c r="F72" s="24">
        <v>0.0</v>
      </c>
      <c r="G72" s="24">
        <v>0.0</v>
      </c>
      <c r="H72" s="24">
        <v>7.9</v>
      </c>
      <c r="I72" s="24">
        <v>3.3</v>
      </c>
      <c r="J72" s="24">
        <v>23.2</v>
      </c>
      <c r="K72" s="24">
        <v>0.0</v>
      </c>
      <c r="L72" s="24">
        <v>0.0</v>
      </c>
      <c r="M72" s="3"/>
      <c r="N72" s="3" t="s">
        <v>5181</v>
      </c>
    </row>
    <row r="73" ht="15.75" customHeight="1">
      <c r="A73" s="24">
        <v>71.0</v>
      </c>
      <c r="B73" s="24" t="s">
        <v>5961</v>
      </c>
      <c r="C73" s="24" t="s">
        <v>5959</v>
      </c>
      <c r="D73" s="24">
        <v>2.2</v>
      </c>
      <c r="E73" s="24">
        <v>0.0</v>
      </c>
      <c r="F73" s="24">
        <v>0.0</v>
      </c>
      <c r="G73" s="24">
        <v>0.0</v>
      </c>
      <c r="H73" s="24">
        <v>1.1</v>
      </c>
      <c r="I73" s="24">
        <v>0.0</v>
      </c>
      <c r="J73" s="24">
        <v>2.4</v>
      </c>
      <c r="K73" s="24">
        <v>0.0</v>
      </c>
      <c r="L73" s="24">
        <v>0.0</v>
      </c>
      <c r="M73" s="3"/>
      <c r="N73" s="3" t="s">
        <v>5961</v>
      </c>
    </row>
    <row r="74" ht="15.75" customHeight="1">
      <c r="A74" s="24">
        <v>72.0</v>
      </c>
      <c r="B74" s="24" t="s">
        <v>5326</v>
      </c>
      <c r="C74" s="24" t="s">
        <v>5959</v>
      </c>
      <c r="D74" s="24">
        <v>18.8</v>
      </c>
      <c r="E74" s="24">
        <v>0.0</v>
      </c>
      <c r="F74" s="24">
        <v>0.0</v>
      </c>
      <c r="G74" s="24">
        <v>0.0</v>
      </c>
      <c r="H74" s="24">
        <v>1.3</v>
      </c>
      <c r="I74" s="24">
        <v>1.3</v>
      </c>
      <c r="J74" s="24">
        <v>16.2</v>
      </c>
      <c r="K74" s="24">
        <v>0.0</v>
      </c>
      <c r="L74" s="24">
        <v>0.0</v>
      </c>
      <c r="M74" s="3"/>
      <c r="N74" s="3" t="s">
        <v>5326</v>
      </c>
    </row>
    <row r="75" ht="15.75" customHeight="1">
      <c r="A75" s="24">
        <v>73.0</v>
      </c>
      <c r="B75" s="24" t="s">
        <v>5243</v>
      </c>
      <c r="C75" s="24" t="s">
        <v>5959</v>
      </c>
      <c r="D75" s="24">
        <v>5.8</v>
      </c>
      <c r="E75" s="24">
        <v>0.0</v>
      </c>
      <c r="F75" s="24">
        <v>0.0</v>
      </c>
      <c r="G75" s="24">
        <v>0.0</v>
      </c>
      <c r="H75" s="24">
        <v>0.0</v>
      </c>
      <c r="I75" s="24">
        <v>0.8</v>
      </c>
      <c r="J75" s="24">
        <v>6.7</v>
      </c>
      <c r="K75" s="24">
        <v>0.0</v>
      </c>
      <c r="L75" s="24">
        <v>0.0</v>
      </c>
      <c r="M75" s="3"/>
      <c r="N75" s="3" t="s">
        <v>5243</v>
      </c>
    </row>
    <row r="76" ht="15.75" customHeight="1">
      <c r="A76" s="24">
        <v>74.0</v>
      </c>
      <c r="B76" s="24" t="s">
        <v>5261</v>
      </c>
      <c r="C76" s="24" t="s">
        <v>5959</v>
      </c>
      <c r="D76" s="24">
        <v>12.2</v>
      </c>
      <c r="E76" s="24">
        <v>0.0</v>
      </c>
      <c r="F76" s="24">
        <v>0.0</v>
      </c>
      <c r="G76" s="24">
        <v>0.0</v>
      </c>
      <c r="H76" s="24">
        <v>0.0</v>
      </c>
      <c r="I76" s="24">
        <v>0.2</v>
      </c>
      <c r="J76" s="24">
        <v>12.2</v>
      </c>
      <c r="K76" s="24">
        <v>0.0</v>
      </c>
      <c r="L76" s="24">
        <v>0.0</v>
      </c>
      <c r="M76" s="3"/>
      <c r="N76" s="3" t="s">
        <v>5261</v>
      </c>
    </row>
    <row r="77" ht="15.75" customHeight="1">
      <c r="A77" s="24">
        <v>75.0</v>
      </c>
      <c r="B77" s="24" t="s">
        <v>5273</v>
      </c>
      <c r="C77" s="24" t="s">
        <v>5959</v>
      </c>
      <c r="D77" s="24">
        <v>7.4</v>
      </c>
      <c r="E77" s="24">
        <v>0.0</v>
      </c>
      <c r="F77" s="24">
        <v>0.0</v>
      </c>
      <c r="G77" s="24">
        <v>0.0</v>
      </c>
      <c r="H77" s="24">
        <v>1.5</v>
      </c>
      <c r="I77" s="24">
        <v>0.0</v>
      </c>
      <c r="J77" s="24">
        <v>11.1</v>
      </c>
      <c r="K77" s="24">
        <v>0.0</v>
      </c>
      <c r="L77" s="24">
        <v>0.0</v>
      </c>
      <c r="M77" s="3"/>
      <c r="N77" s="3" t="s">
        <v>5273</v>
      </c>
    </row>
    <row r="78" ht="15.75" customHeight="1">
      <c r="A78" s="24">
        <v>76.0</v>
      </c>
      <c r="B78" s="24" t="s">
        <v>5186</v>
      </c>
      <c r="C78" s="24" t="s">
        <v>5959</v>
      </c>
      <c r="D78" s="24">
        <v>12.53333</v>
      </c>
      <c r="E78" s="24">
        <v>0.133333</v>
      </c>
      <c r="F78" s="24">
        <v>0.0</v>
      </c>
      <c r="G78" s="24">
        <v>0.0</v>
      </c>
      <c r="H78" s="24">
        <v>5.166667</v>
      </c>
      <c r="I78" s="24">
        <v>2.266667</v>
      </c>
      <c r="J78" s="24">
        <v>17.06667</v>
      </c>
      <c r="K78" s="24">
        <v>0.0</v>
      </c>
      <c r="L78" s="24">
        <v>0.0</v>
      </c>
      <c r="M78" s="3"/>
      <c r="N78" s="3" t="s">
        <v>5186</v>
      </c>
    </row>
    <row r="79" ht="15.75" customHeight="1">
      <c r="A79" s="24">
        <v>77.0</v>
      </c>
      <c r="B79" s="24" t="s">
        <v>5237</v>
      </c>
      <c r="C79" s="24" t="s">
        <v>5959</v>
      </c>
      <c r="D79" s="24">
        <v>15.64844</v>
      </c>
      <c r="E79" s="24">
        <v>0.0</v>
      </c>
      <c r="F79" s="24">
        <v>0.536827</v>
      </c>
      <c r="G79" s="24">
        <v>0.0</v>
      </c>
      <c r="H79" s="24">
        <v>1.722096</v>
      </c>
      <c r="I79" s="24">
        <v>4.249433</v>
      </c>
      <c r="J79" s="24">
        <v>22.64008</v>
      </c>
      <c r="K79" s="24">
        <v>0.0</v>
      </c>
      <c r="L79" s="24">
        <v>0.0</v>
      </c>
      <c r="M79" s="3"/>
      <c r="N79" s="3" t="s">
        <v>5237</v>
      </c>
    </row>
    <row r="80" ht="15.75" customHeight="1">
      <c r="A80" s="24">
        <v>78.0</v>
      </c>
      <c r="B80" s="24" t="s">
        <v>4872</v>
      </c>
      <c r="C80" s="24" t="s">
        <v>5959</v>
      </c>
      <c r="D80" s="24">
        <v>0.0</v>
      </c>
      <c r="E80" s="24">
        <v>0.0</v>
      </c>
      <c r="F80" s="24">
        <v>0.64</v>
      </c>
      <c r="G80" s="24">
        <v>0.0</v>
      </c>
      <c r="H80" s="24">
        <v>0.56</v>
      </c>
      <c r="I80" s="24">
        <v>9.38</v>
      </c>
      <c r="J80" s="24">
        <v>61.59</v>
      </c>
      <c r="K80" s="24">
        <v>0.0</v>
      </c>
      <c r="L80" s="24">
        <v>0.0</v>
      </c>
      <c r="M80" s="3"/>
      <c r="N80" s="3" t="s">
        <v>4872</v>
      </c>
    </row>
    <row r="81" ht="15.75" customHeight="1">
      <c r="A81" s="24">
        <v>79.0</v>
      </c>
      <c r="B81" s="24" t="s">
        <v>5166</v>
      </c>
      <c r="C81" s="24" t="s">
        <v>5959</v>
      </c>
      <c r="D81" s="24">
        <v>19.88003</v>
      </c>
      <c r="E81" s="24">
        <v>2.138952</v>
      </c>
      <c r="F81" s="24">
        <v>0.092635</v>
      </c>
      <c r="G81" s="24">
        <v>0.0</v>
      </c>
      <c r="H81" s="24">
        <v>0.324221</v>
      </c>
      <c r="I81" s="24">
        <v>8.685269</v>
      </c>
      <c r="J81" s="24">
        <v>37.31586</v>
      </c>
      <c r="K81" s="24">
        <v>0.0</v>
      </c>
      <c r="L81" s="24">
        <v>0.0</v>
      </c>
      <c r="M81" s="3"/>
      <c r="N81" s="3" t="s">
        <v>5166</v>
      </c>
    </row>
    <row r="82" ht="15.75" customHeight="1">
      <c r="A82" s="24">
        <v>80.0</v>
      </c>
      <c r="B82" s="24" t="s">
        <v>5962</v>
      </c>
      <c r="C82" s="24" t="s">
        <v>5959</v>
      </c>
      <c r="D82" s="24">
        <v>0.0</v>
      </c>
      <c r="E82" s="24">
        <v>0.0</v>
      </c>
      <c r="F82" s="24">
        <v>0.6</v>
      </c>
      <c r="G82" s="24">
        <v>0.12</v>
      </c>
      <c r="H82" s="24">
        <v>0.96</v>
      </c>
      <c r="I82" s="24">
        <v>13.53</v>
      </c>
      <c r="J82" s="24">
        <v>59.82</v>
      </c>
      <c r="K82" s="24">
        <v>0.0</v>
      </c>
      <c r="L82" s="24">
        <v>0.0</v>
      </c>
      <c r="M82" s="3"/>
      <c r="N82" s="3" t="s">
        <v>4880</v>
      </c>
    </row>
    <row r="83" ht="15.75" customHeight="1">
      <c r="A83" s="24">
        <v>81.0</v>
      </c>
      <c r="B83" s="24" t="s">
        <v>5409</v>
      </c>
      <c r="C83" s="24" t="s">
        <v>5959</v>
      </c>
      <c r="D83" s="24">
        <v>9.6</v>
      </c>
      <c r="E83" s="24">
        <v>0.0</v>
      </c>
      <c r="F83" s="24">
        <v>0.0</v>
      </c>
      <c r="G83" s="24">
        <v>0.0</v>
      </c>
      <c r="H83" s="24">
        <v>0.3</v>
      </c>
      <c r="I83" s="24">
        <v>0.5</v>
      </c>
      <c r="J83" s="24">
        <v>13.8</v>
      </c>
      <c r="K83" s="24">
        <v>0.0</v>
      </c>
      <c r="L83" s="24">
        <v>0.0</v>
      </c>
      <c r="M83" s="3"/>
      <c r="N83" s="3" t="s">
        <v>5409</v>
      </c>
    </row>
    <row r="84" ht="15.75" customHeight="1">
      <c r="A84" s="24">
        <v>82.0</v>
      </c>
      <c r="B84" s="22" t="s">
        <v>5391</v>
      </c>
      <c r="C84" s="24" t="s">
        <v>5959</v>
      </c>
      <c r="D84" s="24">
        <v>1.4</v>
      </c>
      <c r="E84" s="24">
        <v>0.0</v>
      </c>
      <c r="F84" s="24">
        <v>0.0</v>
      </c>
      <c r="G84" s="24">
        <v>0.0</v>
      </c>
      <c r="H84" s="24">
        <v>0.3</v>
      </c>
      <c r="I84" s="24">
        <v>0.07</v>
      </c>
      <c r="J84" s="24">
        <v>1.9</v>
      </c>
      <c r="K84" s="24">
        <v>0.0</v>
      </c>
      <c r="L84" s="24">
        <v>0.0</v>
      </c>
      <c r="M84" s="3"/>
      <c r="N84" s="30" t="s">
        <v>5391</v>
      </c>
    </row>
    <row r="85" ht="15.75" customHeight="1">
      <c r="A85" s="24">
        <v>83.0</v>
      </c>
      <c r="B85" s="24" t="s">
        <v>5216</v>
      </c>
      <c r="C85" s="24" t="s">
        <v>5959</v>
      </c>
      <c r="D85" s="24">
        <v>25.50949</v>
      </c>
      <c r="E85" s="24">
        <v>0.722096</v>
      </c>
      <c r="F85" s="24">
        <v>0.0</v>
      </c>
      <c r="G85" s="24">
        <v>0.0</v>
      </c>
      <c r="H85" s="24">
        <v>0.0</v>
      </c>
      <c r="I85" s="24">
        <v>2.314731</v>
      </c>
      <c r="J85" s="24">
        <v>29.47153</v>
      </c>
      <c r="K85" s="24">
        <v>0.0</v>
      </c>
      <c r="L85" s="24">
        <v>0.0</v>
      </c>
      <c r="M85" s="3"/>
      <c r="N85" s="3" t="s">
        <v>5216</v>
      </c>
    </row>
    <row r="86" ht="15.75" customHeight="1">
      <c r="A86" s="24">
        <v>84.0</v>
      </c>
      <c r="B86" s="24" t="s">
        <v>5963</v>
      </c>
      <c r="C86" s="24" t="s">
        <v>5959</v>
      </c>
      <c r="D86" s="24">
        <v>0.01</v>
      </c>
      <c r="E86" s="24">
        <v>0.0</v>
      </c>
      <c r="F86" s="24">
        <v>0.0</v>
      </c>
      <c r="G86" s="24">
        <v>0.0</v>
      </c>
      <c r="H86" s="24">
        <v>0.0</v>
      </c>
      <c r="I86" s="24">
        <v>0.0</v>
      </c>
      <c r="J86" s="24">
        <v>0.01</v>
      </c>
      <c r="K86" s="24">
        <v>0.0</v>
      </c>
      <c r="L86" s="24">
        <v>0.0</v>
      </c>
      <c r="M86" s="3"/>
      <c r="N86" s="3" t="s">
        <v>5963</v>
      </c>
    </row>
    <row r="87" ht="15.75" customHeight="1">
      <c r="A87" s="24">
        <v>85.0</v>
      </c>
      <c r="B87" s="24" t="s">
        <v>5144</v>
      </c>
      <c r="C87" s="24" t="s">
        <v>5959</v>
      </c>
      <c r="D87" s="24">
        <v>24.6</v>
      </c>
      <c r="E87" s="24">
        <v>2.0</v>
      </c>
      <c r="F87" s="24">
        <v>0.43661</v>
      </c>
      <c r="G87" s="24">
        <v>0.178613</v>
      </c>
      <c r="H87" s="24">
        <v>0.764068</v>
      </c>
      <c r="I87" s="24">
        <v>7.616764</v>
      </c>
      <c r="J87" s="24">
        <v>47.5155</v>
      </c>
      <c r="K87" s="24">
        <v>0.0</v>
      </c>
      <c r="L87" s="24">
        <v>0.0</v>
      </c>
      <c r="M87" s="3"/>
      <c r="N87" s="3" t="s">
        <v>5144</v>
      </c>
    </row>
    <row r="88" ht="15.75" customHeight="1">
      <c r="A88" s="24">
        <v>86.0</v>
      </c>
      <c r="B88" s="24" t="s">
        <v>5194</v>
      </c>
      <c r="C88" s="24" t="s">
        <v>5959</v>
      </c>
      <c r="D88" s="24">
        <v>21.0</v>
      </c>
      <c r="E88" s="24">
        <v>0.5</v>
      </c>
      <c r="F88" s="24">
        <v>0.5</v>
      </c>
      <c r="G88" s="24">
        <v>0.0</v>
      </c>
      <c r="H88" s="24">
        <v>0.1</v>
      </c>
      <c r="I88" s="24">
        <v>1.1</v>
      </c>
      <c r="J88" s="24">
        <v>21.1</v>
      </c>
      <c r="K88" s="24">
        <v>0.0</v>
      </c>
      <c r="L88" s="24">
        <v>0.0</v>
      </c>
      <c r="M88" s="3"/>
      <c r="N88" s="3" t="s">
        <v>5194</v>
      </c>
    </row>
    <row r="89" ht="15.75" customHeight="1">
      <c r="A89" s="24">
        <v>87.0</v>
      </c>
      <c r="B89" s="24" t="s">
        <v>5436</v>
      </c>
      <c r="C89" s="24" t="s">
        <v>5959</v>
      </c>
      <c r="D89" s="24">
        <v>0.0</v>
      </c>
      <c r="E89" s="24">
        <v>0.0</v>
      </c>
      <c r="F89" s="24">
        <v>0.0</v>
      </c>
      <c r="G89" s="24">
        <v>0.0</v>
      </c>
      <c r="H89" s="24">
        <v>0.01</v>
      </c>
      <c r="I89" s="24">
        <v>0.0</v>
      </c>
      <c r="J89" s="24">
        <v>0.0</v>
      </c>
      <c r="K89" s="24">
        <v>0.0</v>
      </c>
      <c r="L89" s="24">
        <v>0.0</v>
      </c>
      <c r="M89" s="3"/>
      <c r="N89" s="3" t="s">
        <v>5436</v>
      </c>
    </row>
    <row r="90" ht="15.75" customHeight="1">
      <c r="A90" s="24">
        <v>88.0</v>
      </c>
      <c r="B90" s="24" t="s">
        <v>5346</v>
      </c>
      <c r="C90" s="24" t="s">
        <v>5959</v>
      </c>
      <c r="D90" s="24">
        <v>8.2</v>
      </c>
      <c r="E90" s="24">
        <v>1.4</v>
      </c>
      <c r="F90" s="24">
        <v>0.6</v>
      </c>
      <c r="G90" s="24">
        <v>0.0</v>
      </c>
      <c r="H90" s="24">
        <v>0.4</v>
      </c>
      <c r="I90" s="24">
        <v>3.7</v>
      </c>
      <c r="J90" s="24">
        <v>18.1</v>
      </c>
      <c r="K90" s="24">
        <v>0.0</v>
      </c>
      <c r="L90" s="24">
        <v>0.0</v>
      </c>
      <c r="M90" s="3"/>
      <c r="N90" s="3" t="s">
        <v>5346</v>
      </c>
    </row>
    <row r="91" ht="15.75" customHeight="1">
      <c r="A91" s="24">
        <v>89.0</v>
      </c>
      <c r="B91" s="24" t="s">
        <v>5218</v>
      </c>
      <c r="C91" s="24" t="s">
        <v>5959</v>
      </c>
      <c r="D91" s="24">
        <v>17.00836</v>
      </c>
      <c r="E91" s="24">
        <v>0.0</v>
      </c>
      <c r="F91" s="24">
        <v>0.536827</v>
      </c>
      <c r="G91" s="24">
        <v>0.0</v>
      </c>
      <c r="H91" s="24">
        <v>0.50949</v>
      </c>
      <c r="I91" s="24">
        <v>1.444193</v>
      </c>
      <c r="J91" s="24">
        <v>19.73045</v>
      </c>
      <c r="K91" s="24">
        <v>0.0</v>
      </c>
      <c r="L91" s="24">
        <v>0.0</v>
      </c>
      <c r="M91" s="3"/>
      <c r="N91" s="3" t="s">
        <v>5218</v>
      </c>
    </row>
    <row r="92" ht="15.75" customHeight="1">
      <c r="A92" s="24">
        <v>90.0</v>
      </c>
      <c r="B92" s="22" t="s">
        <v>5160</v>
      </c>
      <c r="C92" s="24" t="s">
        <v>5959</v>
      </c>
      <c r="D92" s="24">
        <v>25.0</v>
      </c>
      <c r="E92" s="24">
        <v>1.0</v>
      </c>
      <c r="F92" s="24">
        <v>1.0</v>
      </c>
      <c r="G92" s="24">
        <v>0.0</v>
      </c>
      <c r="H92" s="24">
        <v>3.0</v>
      </c>
      <c r="I92" s="24">
        <v>2.5</v>
      </c>
      <c r="J92" s="24">
        <v>24.0</v>
      </c>
      <c r="K92" s="24">
        <v>0.0</v>
      </c>
      <c r="L92" s="24">
        <v>0.0</v>
      </c>
      <c r="M92" s="3"/>
      <c r="N92" s="30" t="s">
        <v>5160</v>
      </c>
    </row>
    <row r="93" ht="15.75" customHeight="1">
      <c r="A93" s="24">
        <v>91.0</v>
      </c>
      <c r="B93" s="24" t="s">
        <v>5202</v>
      </c>
      <c r="C93" s="24" t="s">
        <v>5959</v>
      </c>
      <c r="D93" s="24">
        <v>8.720066</v>
      </c>
      <c r="E93" s="24">
        <v>0.861048</v>
      </c>
      <c r="F93" s="24">
        <v>0.0</v>
      </c>
      <c r="G93" s="24">
        <v>0.0</v>
      </c>
      <c r="H93" s="24">
        <v>0.71577</v>
      </c>
      <c r="I93" s="24">
        <v>6.450519</v>
      </c>
      <c r="J93" s="24">
        <v>22.85066</v>
      </c>
      <c r="K93" s="24">
        <v>0.0</v>
      </c>
      <c r="L93" s="24">
        <v>0.0</v>
      </c>
      <c r="M93" s="3"/>
      <c r="N93" s="3" t="s">
        <v>5202</v>
      </c>
    </row>
    <row r="94" ht="15.75" customHeight="1">
      <c r="A94" s="24">
        <v>92.0</v>
      </c>
      <c r="B94" s="24" t="s">
        <v>5150</v>
      </c>
      <c r="C94" s="24" t="s">
        <v>5959</v>
      </c>
      <c r="D94" s="24">
        <v>14.86459</v>
      </c>
      <c r="E94" s="24">
        <v>1.432295</v>
      </c>
      <c r="F94" s="24">
        <v>1.069864</v>
      </c>
      <c r="G94" s="24">
        <v>0.106498</v>
      </c>
      <c r="H94" s="24">
        <v>1.507471</v>
      </c>
      <c r="I94" s="24">
        <v>8.853521</v>
      </c>
      <c r="J94" s="24">
        <v>39.52671</v>
      </c>
      <c r="K94" s="24">
        <v>0.0</v>
      </c>
      <c r="L94" s="24">
        <v>0.0</v>
      </c>
      <c r="M94" s="3"/>
      <c r="N94" s="3" t="s">
        <v>5150</v>
      </c>
    </row>
    <row r="95" ht="15.75" customHeight="1">
      <c r="A95" s="24">
        <v>93.0</v>
      </c>
      <c r="B95" s="24" t="s">
        <v>5223</v>
      </c>
      <c r="C95" s="24" t="s">
        <v>5959</v>
      </c>
      <c r="D95" s="24">
        <v>5.0</v>
      </c>
      <c r="E95" s="24">
        <v>0.0</v>
      </c>
      <c r="F95" s="24">
        <v>0.0</v>
      </c>
      <c r="G95" s="24">
        <v>0.0</v>
      </c>
      <c r="H95" s="24">
        <v>0.7</v>
      </c>
      <c r="I95" s="24">
        <v>0.3</v>
      </c>
      <c r="J95" s="24">
        <v>18.5</v>
      </c>
      <c r="K95" s="24">
        <v>0.0</v>
      </c>
      <c r="L95" s="24">
        <v>0.0</v>
      </c>
      <c r="M95" s="3"/>
      <c r="N95" s="3" t="s">
        <v>5223</v>
      </c>
    </row>
    <row r="96" ht="15.75" customHeight="1">
      <c r="A96" s="24">
        <v>94.0</v>
      </c>
      <c r="B96" s="24" t="s">
        <v>5132</v>
      </c>
      <c r="C96" s="24" t="s">
        <v>5959</v>
      </c>
      <c r="D96" s="24">
        <v>18.69476</v>
      </c>
      <c r="E96" s="24">
        <v>2.01898</v>
      </c>
      <c r="F96" s="24">
        <v>0.943619</v>
      </c>
      <c r="G96" s="24">
        <v>0.068911</v>
      </c>
      <c r="H96" s="24">
        <v>1.031323</v>
      </c>
      <c r="I96" s="24">
        <v>14.67516</v>
      </c>
      <c r="J96" s="24">
        <v>52.72265</v>
      </c>
      <c r="K96" s="24">
        <v>0.0</v>
      </c>
      <c r="L96" s="24">
        <v>0.0</v>
      </c>
      <c r="M96" s="3"/>
      <c r="N96" s="3" t="s">
        <v>5132</v>
      </c>
    </row>
    <row r="97" ht="15.75" customHeight="1">
      <c r="A97" s="24">
        <v>95.0</v>
      </c>
      <c r="B97" s="24" t="s">
        <v>5162</v>
      </c>
      <c r="C97" s="24" t="s">
        <v>5959</v>
      </c>
      <c r="D97" s="24">
        <v>13.67578</v>
      </c>
      <c r="E97" s="24">
        <v>2.814731</v>
      </c>
      <c r="F97" s="24">
        <v>0.962899</v>
      </c>
      <c r="G97" s="24">
        <v>0.527724</v>
      </c>
      <c r="H97" s="24">
        <v>3.308911</v>
      </c>
      <c r="I97" s="24">
        <v>12.47716</v>
      </c>
      <c r="J97" s="24">
        <v>37.08881</v>
      </c>
      <c r="K97" s="24">
        <v>0.0</v>
      </c>
      <c r="L97" s="24">
        <v>0.0</v>
      </c>
      <c r="M97" s="3"/>
      <c r="N97" s="3" t="s">
        <v>5162</v>
      </c>
    </row>
    <row r="98" ht="15.75" customHeight="1">
      <c r="A98" s="24">
        <v>96.0</v>
      </c>
      <c r="B98" s="24" t="s">
        <v>5247</v>
      </c>
      <c r="C98" s="24" t="s">
        <v>5959</v>
      </c>
      <c r="D98" s="24">
        <v>10.3</v>
      </c>
      <c r="E98" s="24">
        <v>0.0</v>
      </c>
      <c r="F98" s="24">
        <v>0.0</v>
      </c>
      <c r="G98" s="24">
        <v>0.0</v>
      </c>
      <c r="H98" s="24">
        <v>1.0</v>
      </c>
      <c r="I98" s="24">
        <v>0.6</v>
      </c>
      <c r="J98" s="24">
        <v>15.6</v>
      </c>
      <c r="K98" s="24">
        <v>0.0</v>
      </c>
      <c r="L98" s="24">
        <v>0.0</v>
      </c>
      <c r="M98" s="3"/>
      <c r="N98" s="3" t="s">
        <v>5247</v>
      </c>
    </row>
    <row r="99" ht="15.75" customHeight="1">
      <c r="A99" s="24">
        <v>97.0</v>
      </c>
      <c r="B99" s="24" t="s">
        <v>5286</v>
      </c>
      <c r="C99" s="24" t="s">
        <v>5959</v>
      </c>
      <c r="D99" s="24">
        <v>3.4</v>
      </c>
      <c r="E99" s="24">
        <v>0.0</v>
      </c>
      <c r="F99" s="24">
        <v>0.0</v>
      </c>
      <c r="G99" s="24">
        <v>0.0</v>
      </c>
      <c r="H99" s="24">
        <v>0.0</v>
      </c>
      <c r="I99" s="24">
        <v>0.0</v>
      </c>
      <c r="J99" s="24">
        <v>4.7</v>
      </c>
      <c r="K99" s="24">
        <v>0.0</v>
      </c>
      <c r="L99" s="24">
        <v>0.0</v>
      </c>
      <c r="M99" s="3"/>
      <c r="N99" s="3" t="s">
        <v>5286</v>
      </c>
    </row>
    <row r="100" ht="15.75" customHeight="1">
      <c r="A100" s="24">
        <v>98.0</v>
      </c>
      <c r="B100" s="24" t="s">
        <v>5246</v>
      </c>
      <c r="C100" s="24" t="s">
        <v>5959</v>
      </c>
      <c r="D100" s="24">
        <v>0.1</v>
      </c>
      <c r="E100" s="24">
        <v>0.0</v>
      </c>
      <c r="F100" s="24">
        <v>0.0</v>
      </c>
      <c r="G100" s="24">
        <v>0.0</v>
      </c>
      <c r="H100" s="24">
        <v>0.0</v>
      </c>
      <c r="I100" s="24">
        <v>0.0</v>
      </c>
      <c r="J100" s="24">
        <v>0.4</v>
      </c>
      <c r="K100" s="24">
        <v>0.0</v>
      </c>
      <c r="L100" s="24">
        <v>0.0</v>
      </c>
      <c r="M100" s="3"/>
      <c r="N100" s="3" t="s">
        <v>5246</v>
      </c>
    </row>
    <row r="101" ht="15.75" customHeight="1">
      <c r="A101" s="24">
        <v>99.0</v>
      </c>
      <c r="B101" s="24" t="s">
        <v>5281</v>
      </c>
      <c r="C101" s="24" t="s">
        <v>5959</v>
      </c>
      <c r="D101" s="24">
        <v>6.5</v>
      </c>
      <c r="E101" s="24">
        <v>0.0</v>
      </c>
      <c r="F101" s="24">
        <v>0.0</v>
      </c>
      <c r="G101" s="24">
        <v>0.0</v>
      </c>
      <c r="H101" s="24">
        <v>1.0</v>
      </c>
      <c r="I101" s="24">
        <v>0.0</v>
      </c>
      <c r="J101" s="24">
        <v>12.3</v>
      </c>
      <c r="K101" s="24">
        <v>0.0</v>
      </c>
      <c r="L101" s="24">
        <v>0.0</v>
      </c>
      <c r="M101" s="3"/>
      <c r="N101" s="3" t="s">
        <v>5281</v>
      </c>
    </row>
    <row r="102" ht="15.75" customHeight="1">
      <c r="A102" s="24">
        <v>100.0</v>
      </c>
      <c r="B102" s="24" t="s">
        <v>5964</v>
      </c>
      <c r="C102" s="24" t="s">
        <v>5959</v>
      </c>
      <c r="D102" s="24">
        <v>18.08428</v>
      </c>
      <c r="E102" s="24">
        <v>2.296884</v>
      </c>
      <c r="F102" s="24">
        <v>0.703132</v>
      </c>
      <c r="G102" s="24">
        <v>0.043852</v>
      </c>
      <c r="H102" s="24">
        <v>3.012996</v>
      </c>
      <c r="I102" s="24">
        <v>10.34556</v>
      </c>
      <c r="J102" s="24">
        <v>41.68743</v>
      </c>
      <c r="K102" s="24">
        <v>0.0</v>
      </c>
      <c r="L102" s="24">
        <v>0.0</v>
      </c>
      <c r="M102" s="3"/>
      <c r="N102" s="3" t="s">
        <v>4879</v>
      </c>
    </row>
    <row r="103" ht="15.75" customHeight="1">
      <c r="A103" s="24">
        <v>101.0</v>
      </c>
      <c r="B103" s="24" t="s">
        <v>5965</v>
      </c>
      <c r="C103" s="24" t="s">
        <v>5959</v>
      </c>
      <c r="D103" s="24">
        <v>2.6</v>
      </c>
      <c r="E103" s="24">
        <v>1.2</v>
      </c>
      <c r="F103" s="24">
        <v>0.0</v>
      </c>
      <c r="G103" s="24">
        <v>0.0</v>
      </c>
      <c r="H103" s="24">
        <v>0.0</v>
      </c>
      <c r="I103" s="24">
        <v>2.7</v>
      </c>
      <c r="J103" s="24">
        <v>5.1</v>
      </c>
      <c r="K103" s="24">
        <v>0.0</v>
      </c>
      <c r="L103" s="24">
        <v>0.0</v>
      </c>
      <c r="M103" s="3"/>
      <c r="N103" s="3" t="s">
        <v>5965</v>
      </c>
    </row>
    <row r="104" ht="15.75" customHeight="1">
      <c r="A104" s="24">
        <v>102.0</v>
      </c>
      <c r="B104" s="24" t="s">
        <v>5188</v>
      </c>
      <c r="C104" s="24" t="s">
        <v>5959</v>
      </c>
      <c r="D104" s="24">
        <v>1.3</v>
      </c>
      <c r="E104" s="24">
        <v>0.0</v>
      </c>
      <c r="F104" s="24">
        <v>0.0</v>
      </c>
      <c r="G104" s="24">
        <v>0.0</v>
      </c>
      <c r="H104" s="24">
        <v>0.0</v>
      </c>
      <c r="I104" s="24">
        <v>0.35</v>
      </c>
      <c r="J104" s="24">
        <v>2.9</v>
      </c>
      <c r="K104" s="24">
        <v>0.0</v>
      </c>
      <c r="L104" s="24">
        <v>0.0</v>
      </c>
      <c r="M104" s="3"/>
      <c r="N104" s="3" t="s">
        <v>5188</v>
      </c>
    </row>
    <row r="105" ht="15.75" customHeight="1">
      <c r="A105" s="24">
        <v>103.0</v>
      </c>
      <c r="B105" s="24" t="s">
        <v>5227</v>
      </c>
      <c r="C105" s="24" t="s">
        <v>5959</v>
      </c>
      <c r="D105" s="24">
        <v>21.93333</v>
      </c>
      <c r="E105" s="24">
        <v>3.266667</v>
      </c>
      <c r="F105" s="24">
        <v>0.566667</v>
      </c>
      <c r="G105" s="24">
        <v>0.0</v>
      </c>
      <c r="H105" s="24">
        <v>1.4</v>
      </c>
      <c r="I105" s="24">
        <v>8.766667</v>
      </c>
      <c r="J105" s="24">
        <v>37.53333</v>
      </c>
      <c r="K105" s="24">
        <v>0.0</v>
      </c>
      <c r="L105" s="24">
        <v>0.0</v>
      </c>
      <c r="M105" s="3"/>
      <c r="N105" s="3" t="s">
        <v>5227</v>
      </c>
    </row>
    <row r="106" ht="15.75" customHeight="1">
      <c r="A106" s="24">
        <v>104.0</v>
      </c>
      <c r="B106" s="24" t="s">
        <v>5170</v>
      </c>
      <c r="C106" s="24" t="s">
        <v>5959</v>
      </c>
      <c r="D106" s="24">
        <v>17.43711</v>
      </c>
      <c r="E106" s="24">
        <v>0.706657</v>
      </c>
      <c r="F106" s="24">
        <v>0.0</v>
      </c>
      <c r="G106" s="24">
        <v>0.0</v>
      </c>
      <c r="H106" s="24">
        <v>0.876487</v>
      </c>
      <c r="I106" s="24">
        <v>4.249433</v>
      </c>
      <c r="J106" s="24">
        <v>28.69249</v>
      </c>
      <c r="K106" s="24">
        <v>0.0</v>
      </c>
      <c r="L106" s="24">
        <v>0.0</v>
      </c>
      <c r="M106" s="3"/>
      <c r="N106" s="3" t="s">
        <v>5170</v>
      </c>
    </row>
    <row r="107" ht="15.75" customHeight="1">
      <c r="A107" s="24">
        <v>105.0</v>
      </c>
      <c r="B107" s="24" t="s">
        <v>5140</v>
      </c>
      <c r="C107" s="24" t="s">
        <v>5959</v>
      </c>
      <c r="D107" s="24">
        <v>17.76006</v>
      </c>
      <c r="E107" s="24">
        <v>0.675779</v>
      </c>
      <c r="F107" s="24">
        <v>0.536827</v>
      </c>
      <c r="G107" s="24">
        <v>0.0</v>
      </c>
      <c r="H107" s="24">
        <v>0.555807</v>
      </c>
      <c r="I107" s="24">
        <v>7.629462</v>
      </c>
      <c r="J107" s="24">
        <v>35.88003</v>
      </c>
      <c r="K107" s="24">
        <v>0.0</v>
      </c>
      <c r="L107" s="24">
        <v>0.0</v>
      </c>
      <c r="M107" s="3"/>
      <c r="N107" s="3" t="s">
        <v>5140</v>
      </c>
    </row>
    <row r="108" ht="15.75" customHeight="1">
      <c r="A108" s="24">
        <v>106.0</v>
      </c>
      <c r="B108" s="24" t="s">
        <v>5274</v>
      </c>
      <c r="C108" s="24" t="s">
        <v>5959</v>
      </c>
      <c r="D108" s="24">
        <v>5.1</v>
      </c>
      <c r="E108" s="24">
        <v>0.0</v>
      </c>
      <c r="F108" s="24">
        <v>0.0</v>
      </c>
      <c r="G108" s="24">
        <v>0.0</v>
      </c>
      <c r="H108" s="24">
        <v>0.0</v>
      </c>
      <c r="I108" s="24">
        <v>0.4</v>
      </c>
      <c r="J108" s="24">
        <v>7.9</v>
      </c>
      <c r="K108" s="24">
        <v>0.0</v>
      </c>
      <c r="L108" s="24">
        <v>0.0</v>
      </c>
      <c r="M108" s="3"/>
      <c r="N108" s="3" t="s">
        <v>5274</v>
      </c>
    </row>
    <row r="109" ht="15.75" customHeight="1">
      <c r="A109" s="24">
        <v>107.0</v>
      </c>
      <c r="B109" s="24" t="s">
        <v>5276</v>
      </c>
      <c r="C109" s="24" t="s">
        <v>5959</v>
      </c>
      <c r="D109" s="24">
        <v>8.842068</v>
      </c>
      <c r="E109" s="24">
        <v>0.722096</v>
      </c>
      <c r="F109" s="24">
        <v>0.0</v>
      </c>
      <c r="G109" s="24">
        <v>0.0</v>
      </c>
      <c r="H109" s="24">
        <v>1.694759</v>
      </c>
      <c r="I109" s="24">
        <v>4.203116</v>
      </c>
      <c r="J109" s="24">
        <v>17.35992</v>
      </c>
      <c r="K109" s="24">
        <v>0.0</v>
      </c>
      <c r="L109" s="24">
        <v>0.0</v>
      </c>
      <c r="M109" s="3"/>
      <c r="N109" s="3" t="s">
        <v>5276</v>
      </c>
    </row>
    <row r="110" ht="15.75" customHeight="1">
      <c r="A110" s="24">
        <v>108.0</v>
      </c>
      <c r="B110" s="24" t="s">
        <v>5241</v>
      </c>
      <c r="C110" s="24" t="s">
        <v>5959</v>
      </c>
      <c r="D110" s="24">
        <v>2.7</v>
      </c>
      <c r="E110" s="24">
        <v>0.2</v>
      </c>
      <c r="F110" s="24">
        <v>0.0</v>
      </c>
      <c r="G110" s="24">
        <v>0.0</v>
      </c>
      <c r="H110" s="24">
        <v>0.0</v>
      </c>
      <c r="I110" s="24">
        <v>1.1</v>
      </c>
      <c r="J110" s="24">
        <v>5.1</v>
      </c>
      <c r="K110" s="24">
        <v>0.0</v>
      </c>
      <c r="L110" s="24">
        <v>0.0</v>
      </c>
      <c r="M110" s="3"/>
      <c r="N110" s="3" t="s">
        <v>5241</v>
      </c>
    </row>
    <row r="111" ht="15.75" customHeight="1">
      <c r="A111" s="24">
        <v>109.0</v>
      </c>
      <c r="B111" s="24" t="s">
        <v>4958</v>
      </c>
      <c r="C111" s="24" t="s">
        <v>5959</v>
      </c>
      <c r="D111" s="24">
        <v>3.6</v>
      </c>
      <c r="E111" s="24">
        <v>0.0</v>
      </c>
      <c r="F111" s="24">
        <v>0.0</v>
      </c>
      <c r="G111" s="24">
        <v>0.0</v>
      </c>
      <c r="H111" s="24">
        <v>0.6</v>
      </c>
      <c r="I111" s="24">
        <v>0.2</v>
      </c>
      <c r="J111" s="24">
        <v>4.0</v>
      </c>
      <c r="K111" s="24">
        <v>0.0</v>
      </c>
      <c r="L111" s="24">
        <v>0.0</v>
      </c>
      <c r="M111" s="3"/>
      <c r="N111" s="3" t="s">
        <v>4958</v>
      </c>
    </row>
    <row r="112" ht="15.75" customHeight="1">
      <c r="A112" s="24">
        <v>110.0</v>
      </c>
      <c r="B112" s="24" t="s">
        <v>5139</v>
      </c>
      <c r="C112" s="24" t="s">
        <v>5959</v>
      </c>
      <c r="D112" s="24">
        <v>16.79575</v>
      </c>
      <c r="E112" s="24">
        <v>1.0</v>
      </c>
      <c r="F112" s="24">
        <v>0.665545</v>
      </c>
      <c r="G112" s="24">
        <v>0.063619</v>
      </c>
      <c r="H112" s="24">
        <v>0.56144</v>
      </c>
      <c r="I112" s="24">
        <v>12.08335</v>
      </c>
      <c r="J112" s="24">
        <v>50.72276</v>
      </c>
      <c r="K112" s="24">
        <v>0.0</v>
      </c>
      <c r="L112" s="24">
        <v>0.0</v>
      </c>
      <c r="M112" s="3"/>
      <c r="N112" s="3" t="s">
        <v>5139</v>
      </c>
    </row>
    <row r="113" ht="15.75" customHeight="1">
      <c r="A113" s="24">
        <v>111.0</v>
      </c>
      <c r="B113" s="22" t="s">
        <v>5310</v>
      </c>
      <c r="C113" s="24" t="s">
        <v>5959</v>
      </c>
      <c r="D113" s="24">
        <v>13.5</v>
      </c>
      <c r="E113" s="24">
        <v>1.2</v>
      </c>
      <c r="F113" s="24">
        <v>1.0</v>
      </c>
      <c r="G113" s="24">
        <v>0.0</v>
      </c>
      <c r="H113" s="24">
        <v>0.0</v>
      </c>
      <c r="I113" s="24">
        <v>4.0</v>
      </c>
      <c r="J113" s="24">
        <v>25.7</v>
      </c>
      <c r="K113" s="24">
        <v>0.0</v>
      </c>
      <c r="L113" s="24">
        <v>0.0</v>
      </c>
      <c r="M113" s="3"/>
      <c r="N113" s="30" t="s">
        <v>5310</v>
      </c>
    </row>
    <row r="114" ht="15.75" customHeight="1">
      <c r="A114" s="24">
        <v>112.0</v>
      </c>
      <c r="B114" s="24" t="s">
        <v>5220</v>
      </c>
      <c r="C114" s="24" t="s">
        <v>5959</v>
      </c>
      <c r="D114" s="24">
        <v>14.67805</v>
      </c>
      <c r="E114" s="24">
        <v>1.231586</v>
      </c>
      <c r="F114" s="24">
        <v>0.0</v>
      </c>
      <c r="G114" s="24">
        <v>0.0</v>
      </c>
      <c r="H114" s="24">
        <v>2.351558</v>
      </c>
      <c r="I114" s="24">
        <v>6.287394</v>
      </c>
      <c r="J114" s="24">
        <v>26.17918</v>
      </c>
      <c r="K114" s="24">
        <v>0.0</v>
      </c>
      <c r="L114" s="24">
        <v>0.0</v>
      </c>
      <c r="M114" s="3"/>
      <c r="N114" s="3" t="s">
        <v>5220</v>
      </c>
    </row>
    <row r="115" ht="15.75" customHeight="1">
      <c r="A115" s="24">
        <v>113.0</v>
      </c>
      <c r="B115" s="24" t="s">
        <v>5966</v>
      </c>
      <c r="C115" s="24" t="s">
        <v>5959</v>
      </c>
      <c r="D115" s="24">
        <v>13.73197</v>
      </c>
      <c r="E115" s="24">
        <v>0.88832</v>
      </c>
      <c r="F115" s="24">
        <v>0.88832</v>
      </c>
      <c r="G115" s="24">
        <v>0.0</v>
      </c>
      <c r="H115" s="24">
        <v>2.731967</v>
      </c>
      <c r="I115" s="24">
        <v>1.455328</v>
      </c>
      <c r="J115" s="24">
        <v>31.86086</v>
      </c>
      <c r="K115" s="24">
        <v>0.0</v>
      </c>
      <c r="L115" s="24">
        <v>0.0</v>
      </c>
      <c r="M115" s="3"/>
      <c r="N115" s="3" t="s">
        <v>5966</v>
      </c>
    </row>
    <row r="116" ht="15.75" customHeight="1">
      <c r="A116" s="24">
        <v>114.0</v>
      </c>
      <c r="B116" s="24" t="s">
        <v>5377</v>
      </c>
      <c r="C116" s="24" t="s">
        <v>5959</v>
      </c>
      <c r="D116" s="24">
        <v>9.2</v>
      </c>
      <c r="E116" s="24">
        <v>0.0</v>
      </c>
      <c r="F116" s="24">
        <v>0.0</v>
      </c>
      <c r="G116" s="24">
        <v>0.0</v>
      </c>
      <c r="H116" s="24">
        <v>0.3</v>
      </c>
      <c r="I116" s="24">
        <v>1.1</v>
      </c>
      <c r="J116" s="24">
        <v>13.6</v>
      </c>
      <c r="K116" s="24">
        <v>0.0</v>
      </c>
      <c r="L116" s="24">
        <v>0.0</v>
      </c>
      <c r="M116" s="3"/>
      <c r="N116" s="3" t="s">
        <v>5377</v>
      </c>
    </row>
    <row r="117" ht="15.75" customHeight="1">
      <c r="A117" s="24">
        <v>115.0</v>
      </c>
      <c r="B117" s="22" t="s">
        <v>4919</v>
      </c>
      <c r="C117" s="24" t="s">
        <v>5959</v>
      </c>
      <c r="D117" s="24">
        <v>12.5</v>
      </c>
      <c r="E117" s="24">
        <v>0.6</v>
      </c>
      <c r="F117" s="24">
        <v>0.5</v>
      </c>
      <c r="G117" s="24">
        <v>0.6</v>
      </c>
      <c r="H117" s="24">
        <v>1.7</v>
      </c>
      <c r="I117" s="24">
        <v>4.9</v>
      </c>
      <c r="J117" s="24">
        <v>20.7</v>
      </c>
      <c r="K117" s="24">
        <v>0.0</v>
      </c>
      <c r="L117" s="24">
        <v>0.0</v>
      </c>
      <c r="M117" s="3"/>
      <c r="N117" s="30" t="s">
        <v>4919</v>
      </c>
    </row>
    <row r="118" ht="15.75" customHeight="1">
      <c r="A118" s="24">
        <v>116.0</v>
      </c>
      <c r="B118" s="24" t="s">
        <v>5182</v>
      </c>
      <c r="C118" s="24" t="s">
        <v>5959</v>
      </c>
      <c r="D118" s="24">
        <v>17.92635</v>
      </c>
      <c r="E118" s="24">
        <v>0.0</v>
      </c>
      <c r="F118" s="24">
        <v>0.536827</v>
      </c>
      <c r="G118" s="24">
        <v>0.370538</v>
      </c>
      <c r="H118" s="24">
        <v>3.277904</v>
      </c>
      <c r="I118" s="24">
        <v>1.583144</v>
      </c>
      <c r="J118" s="24">
        <v>27.67578</v>
      </c>
      <c r="K118" s="24">
        <v>0.0</v>
      </c>
      <c r="L118" s="24">
        <v>0.0</v>
      </c>
      <c r="M118" s="3"/>
      <c r="N118" s="3" t="s">
        <v>5182</v>
      </c>
    </row>
    <row r="119" ht="15.75" customHeight="1">
      <c r="A119" s="24">
        <v>117.0</v>
      </c>
      <c r="B119" s="24" t="s">
        <v>5851</v>
      </c>
      <c r="C119" s="24" t="s">
        <v>5959</v>
      </c>
      <c r="D119" s="24">
        <v>21.21261</v>
      </c>
      <c r="E119" s="24">
        <v>2.046317</v>
      </c>
      <c r="F119" s="24">
        <v>1.78749</v>
      </c>
      <c r="G119" s="24">
        <v>0.0</v>
      </c>
      <c r="H119" s="24">
        <v>2.658288</v>
      </c>
      <c r="I119" s="24">
        <v>9.666984</v>
      </c>
      <c r="J119" s="24">
        <v>41.77695</v>
      </c>
      <c r="K119" s="24">
        <v>0.0</v>
      </c>
      <c r="L119" s="24">
        <v>0.0</v>
      </c>
      <c r="M119" s="3"/>
      <c r="N119" s="3" t="s">
        <v>5851</v>
      </c>
    </row>
    <row r="120" ht="15.75" customHeight="1">
      <c r="A120" s="24">
        <v>118.0</v>
      </c>
      <c r="B120" s="24" t="s">
        <v>5253</v>
      </c>
      <c r="C120" s="24" t="s">
        <v>5959</v>
      </c>
      <c r="D120" s="24">
        <v>19.54745</v>
      </c>
      <c r="E120" s="24">
        <v>1.092635</v>
      </c>
      <c r="F120" s="24">
        <v>0.536827</v>
      </c>
      <c r="G120" s="24">
        <v>0.0</v>
      </c>
      <c r="H120" s="24">
        <v>3.564164</v>
      </c>
      <c r="I120" s="24">
        <v>5.231586</v>
      </c>
      <c r="J120" s="24">
        <v>30.41912</v>
      </c>
      <c r="K120" s="24">
        <v>0.0</v>
      </c>
      <c r="L120" s="24">
        <v>0.0</v>
      </c>
      <c r="M120" s="3"/>
      <c r="N120" s="3" t="s">
        <v>5253</v>
      </c>
    </row>
    <row r="121" ht="15.75" customHeight="1">
      <c r="A121" s="24">
        <v>119.0</v>
      </c>
      <c r="B121" s="24" t="s">
        <v>5136</v>
      </c>
      <c r="C121" s="24" t="s">
        <v>5959</v>
      </c>
      <c r="D121" s="24">
        <v>27.81473</v>
      </c>
      <c r="E121" s="24">
        <v>0.814731</v>
      </c>
      <c r="F121" s="24">
        <v>0.536827</v>
      </c>
      <c r="G121" s="24">
        <v>0.0</v>
      </c>
      <c r="H121" s="24">
        <v>1.416856</v>
      </c>
      <c r="I121" s="24">
        <v>6.777904</v>
      </c>
      <c r="J121" s="24">
        <v>34.4085</v>
      </c>
      <c r="K121" s="24">
        <v>0.0</v>
      </c>
      <c r="L121" s="24">
        <v>0.0</v>
      </c>
      <c r="M121" s="3"/>
      <c r="N121" s="3" t="s">
        <v>5136</v>
      </c>
    </row>
    <row r="122" ht="15.75" customHeight="1">
      <c r="A122" s="24">
        <v>120.0</v>
      </c>
      <c r="B122" s="24" t="s">
        <v>4987</v>
      </c>
      <c r="C122" s="24" t="s">
        <v>5959</v>
      </c>
      <c r="D122" s="24">
        <v>8.7</v>
      </c>
      <c r="E122" s="24">
        <v>1.3</v>
      </c>
      <c r="F122" s="24">
        <v>0.3</v>
      </c>
      <c r="G122" s="24">
        <v>0.0</v>
      </c>
      <c r="H122" s="24">
        <v>0.0</v>
      </c>
      <c r="I122" s="24">
        <v>1.0</v>
      </c>
      <c r="J122" s="24">
        <v>12.0</v>
      </c>
      <c r="K122" s="24">
        <v>0.0</v>
      </c>
      <c r="L122" s="24">
        <v>0.0</v>
      </c>
      <c r="M122" s="3"/>
      <c r="N122" s="3" t="s">
        <v>4987</v>
      </c>
    </row>
    <row r="123" ht="15.75" customHeight="1">
      <c r="A123" s="24">
        <v>121.0</v>
      </c>
      <c r="B123" s="24" t="s">
        <v>5416</v>
      </c>
      <c r="C123" s="24" t="s">
        <v>5959</v>
      </c>
      <c r="D123" s="24">
        <v>5.6</v>
      </c>
      <c r="E123" s="24">
        <v>0.0</v>
      </c>
      <c r="F123" s="24">
        <v>0.0</v>
      </c>
      <c r="G123" s="24">
        <v>0.03</v>
      </c>
      <c r="H123" s="24">
        <v>0.6</v>
      </c>
      <c r="I123" s="24">
        <v>0.6</v>
      </c>
      <c r="J123" s="24">
        <v>5.0</v>
      </c>
      <c r="K123" s="24">
        <v>0.0</v>
      </c>
      <c r="L123" s="24">
        <v>0.0</v>
      </c>
      <c r="M123" s="3"/>
      <c r="N123" s="3" t="s">
        <v>5416</v>
      </c>
    </row>
    <row r="124" ht="15.75" customHeight="1">
      <c r="A124" s="24">
        <v>122.0</v>
      </c>
      <c r="B124" s="22" t="s">
        <v>5280</v>
      </c>
      <c r="C124" s="24" t="s">
        <v>5959</v>
      </c>
      <c r="D124" s="24">
        <v>5.5</v>
      </c>
      <c r="E124" s="24">
        <v>0.0</v>
      </c>
      <c r="F124" s="24">
        <v>0.0</v>
      </c>
      <c r="G124" s="24">
        <v>0.0</v>
      </c>
      <c r="H124" s="24">
        <v>0.0</v>
      </c>
      <c r="I124" s="24">
        <v>1.9</v>
      </c>
      <c r="J124" s="24">
        <v>14.0</v>
      </c>
      <c r="K124" s="24">
        <v>0.0</v>
      </c>
      <c r="L124" s="24">
        <v>0.0</v>
      </c>
      <c r="M124" s="3"/>
      <c r="N124" s="30" t="s">
        <v>5280</v>
      </c>
    </row>
    <row r="125" ht="15.75" customHeight="1">
      <c r="A125" s="24">
        <v>123.0</v>
      </c>
      <c r="B125" s="24" t="s">
        <v>5191</v>
      </c>
      <c r="C125" s="24" t="s">
        <v>5959</v>
      </c>
      <c r="D125" s="24">
        <v>6.9</v>
      </c>
      <c r="E125" s="24">
        <v>0.0</v>
      </c>
      <c r="F125" s="24">
        <v>0.0</v>
      </c>
      <c r="G125" s="24">
        <v>0.0</v>
      </c>
      <c r="H125" s="24">
        <v>1.1</v>
      </c>
      <c r="I125" s="24">
        <v>1.3</v>
      </c>
      <c r="J125" s="24">
        <v>10.4</v>
      </c>
      <c r="K125" s="24">
        <v>0.0</v>
      </c>
      <c r="L125" s="24">
        <v>0.0</v>
      </c>
      <c r="M125" s="3"/>
      <c r="N125" s="3" t="s">
        <v>5191</v>
      </c>
    </row>
    <row r="126" ht="15.75" customHeight="1">
      <c r="A126" s="24">
        <v>124.0</v>
      </c>
      <c r="B126" s="24" t="s">
        <v>5185</v>
      </c>
      <c r="C126" s="24" t="s">
        <v>5959</v>
      </c>
      <c r="D126" s="24">
        <v>23.62949</v>
      </c>
      <c r="E126" s="24">
        <v>0.278676</v>
      </c>
      <c r="F126" s="24">
        <v>0.0</v>
      </c>
      <c r="G126" s="24">
        <v>0.0</v>
      </c>
      <c r="H126" s="24">
        <v>0.0</v>
      </c>
      <c r="I126" s="24">
        <v>1.629485</v>
      </c>
      <c r="J126" s="24">
        <v>26.80647</v>
      </c>
      <c r="K126" s="24">
        <v>0.0</v>
      </c>
      <c r="L126" s="24">
        <v>0.0</v>
      </c>
      <c r="M126" s="3"/>
      <c r="N126" s="3" t="s">
        <v>5185</v>
      </c>
    </row>
    <row r="127" ht="15.75" customHeight="1">
      <c r="A127" s="24">
        <v>125.0</v>
      </c>
      <c r="B127" s="24" t="s">
        <v>5154</v>
      </c>
      <c r="C127" s="24" t="s">
        <v>5959</v>
      </c>
      <c r="D127" s="24">
        <v>7.7</v>
      </c>
      <c r="E127" s="24">
        <v>0.0</v>
      </c>
      <c r="F127" s="24">
        <v>0.0</v>
      </c>
      <c r="G127" s="24">
        <v>0.0</v>
      </c>
      <c r="H127" s="24">
        <v>1.1</v>
      </c>
      <c r="I127" s="24">
        <v>1.9</v>
      </c>
      <c r="J127" s="24">
        <v>10.5</v>
      </c>
      <c r="K127" s="24">
        <v>0.0</v>
      </c>
      <c r="L127" s="24">
        <v>0.0</v>
      </c>
      <c r="M127" s="3"/>
      <c r="N127" s="3" t="s">
        <v>5154</v>
      </c>
    </row>
    <row r="128" ht="15.75" customHeight="1">
      <c r="A128" s="24">
        <v>126.0</v>
      </c>
      <c r="B128" s="24" t="s">
        <v>5147</v>
      </c>
      <c r="C128" s="24" t="s">
        <v>5959</v>
      </c>
      <c r="D128" s="24">
        <v>5.899008</v>
      </c>
      <c r="E128" s="24">
        <v>3.435836</v>
      </c>
      <c r="F128" s="24">
        <v>1.052062</v>
      </c>
      <c r="G128" s="24">
        <v>0.856401</v>
      </c>
      <c r="H128" s="24">
        <v>4.251148</v>
      </c>
      <c r="I128" s="24">
        <v>11.36325</v>
      </c>
      <c r="J128" s="24">
        <v>40.47556</v>
      </c>
      <c r="K128" s="24">
        <v>0.0</v>
      </c>
      <c r="L128" s="24">
        <v>0.0</v>
      </c>
      <c r="M128" s="3"/>
      <c r="N128" s="3" t="s">
        <v>5147</v>
      </c>
    </row>
    <row r="129" ht="15.75" customHeight="1">
      <c r="A129" s="24">
        <v>127.0</v>
      </c>
      <c r="B129" s="24" t="s">
        <v>5297</v>
      </c>
      <c r="C129" s="24" t="s">
        <v>5959</v>
      </c>
      <c r="D129" s="24">
        <v>0.3</v>
      </c>
      <c r="E129" s="24">
        <v>0.0</v>
      </c>
      <c r="F129" s="24">
        <v>0.0</v>
      </c>
      <c r="G129" s="24">
        <v>0.0</v>
      </c>
      <c r="H129" s="24">
        <v>0.0</v>
      </c>
      <c r="I129" s="24">
        <v>0.3</v>
      </c>
      <c r="J129" s="24">
        <v>1.4</v>
      </c>
      <c r="K129" s="24">
        <v>0.0</v>
      </c>
      <c r="L129" s="24">
        <v>0.0</v>
      </c>
      <c r="M129" s="3"/>
      <c r="N129" s="3" t="s">
        <v>5297</v>
      </c>
    </row>
    <row r="130" ht="15.75" customHeight="1">
      <c r="A130" s="24">
        <v>128.0</v>
      </c>
      <c r="B130" s="24" t="s">
        <v>5250</v>
      </c>
      <c r="C130" s="24" t="s">
        <v>5959</v>
      </c>
      <c r="D130" s="24">
        <v>11.95368</v>
      </c>
      <c r="E130" s="24">
        <v>0.231586</v>
      </c>
      <c r="F130" s="24">
        <v>0.0</v>
      </c>
      <c r="G130" s="24">
        <v>0.0</v>
      </c>
      <c r="H130" s="24">
        <v>0.0</v>
      </c>
      <c r="I130" s="24">
        <v>3.036827</v>
      </c>
      <c r="J130" s="24">
        <v>17.54518</v>
      </c>
      <c r="K130" s="24">
        <v>0.0</v>
      </c>
      <c r="L130" s="24">
        <v>0.0</v>
      </c>
      <c r="M130" s="3"/>
      <c r="N130" s="3" t="s">
        <v>5250</v>
      </c>
    </row>
    <row r="131" ht="15.75" customHeight="1">
      <c r="A131" s="24">
        <v>129.0</v>
      </c>
      <c r="B131" s="24" t="s">
        <v>5193</v>
      </c>
      <c r="C131" s="24" t="s">
        <v>5959</v>
      </c>
      <c r="D131" s="24">
        <v>17.3</v>
      </c>
      <c r="E131" s="24">
        <v>0.0</v>
      </c>
      <c r="F131" s="24">
        <v>0.0</v>
      </c>
      <c r="G131" s="24">
        <v>0.0</v>
      </c>
      <c r="H131" s="24">
        <v>0.3</v>
      </c>
      <c r="I131" s="24">
        <v>2.7</v>
      </c>
      <c r="J131" s="24">
        <v>25.7</v>
      </c>
      <c r="K131" s="24">
        <v>0.0</v>
      </c>
      <c r="L131" s="24">
        <v>0.0</v>
      </c>
      <c r="M131" s="3"/>
      <c r="N131" s="3" t="s">
        <v>5193</v>
      </c>
    </row>
    <row r="132" ht="15.75" customHeight="1">
      <c r="A132" s="24">
        <v>130.0</v>
      </c>
      <c r="B132" s="24" t="s">
        <v>5275</v>
      </c>
      <c r="C132" s="24" t="s">
        <v>5959</v>
      </c>
      <c r="D132" s="24">
        <v>10.5</v>
      </c>
      <c r="E132" s="24">
        <v>0.0</v>
      </c>
      <c r="F132" s="24">
        <v>0.0</v>
      </c>
      <c r="G132" s="24">
        <v>0.0</v>
      </c>
      <c r="H132" s="24">
        <v>0.9</v>
      </c>
      <c r="I132" s="24">
        <v>0.0</v>
      </c>
      <c r="J132" s="24">
        <v>8.5</v>
      </c>
      <c r="K132" s="24">
        <v>0.0</v>
      </c>
      <c r="L132" s="24">
        <v>0.0</v>
      </c>
      <c r="M132" s="3"/>
      <c r="N132" s="3" t="s">
        <v>5275</v>
      </c>
    </row>
    <row r="133" ht="15.75" customHeight="1">
      <c r="A133" s="24">
        <v>131.0</v>
      </c>
      <c r="B133" s="24" t="s">
        <v>5335</v>
      </c>
      <c r="C133" s="24" t="s">
        <v>5959</v>
      </c>
      <c r="D133" s="24">
        <v>0.2</v>
      </c>
      <c r="E133" s="24">
        <v>0.0</v>
      </c>
      <c r="F133" s="24">
        <v>0.0</v>
      </c>
      <c r="G133" s="24">
        <v>0.0</v>
      </c>
      <c r="H133" s="24">
        <v>0.0</v>
      </c>
      <c r="I133" s="24">
        <v>0.0</v>
      </c>
      <c r="J133" s="24">
        <v>0.5</v>
      </c>
      <c r="K133" s="24">
        <v>0.0</v>
      </c>
      <c r="L133" s="24">
        <v>0.0</v>
      </c>
      <c r="M133" s="3"/>
      <c r="N133" s="3" t="s">
        <v>5335</v>
      </c>
    </row>
    <row r="134" ht="15.75" customHeight="1">
      <c r="A134" s="24">
        <v>132.0</v>
      </c>
      <c r="B134" s="24" t="s">
        <v>5269</v>
      </c>
      <c r="C134" s="24" t="s">
        <v>5959</v>
      </c>
      <c r="D134" s="24">
        <v>10.5</v>
      </c>
      <c r="E134" s="24">
        <v>0.0</v>
      </c>
      <c r="F134" s="24">
        <v>0.0</v>
      </c>
      <c r="G134" s="24">
        <v>0.0</v>
      </c>
      <c r="H134" s="24">
        <v>0.0</v>
      </c>
      <c r="I134" s="24">
        <v>1.4</v>
      </c>
      <c r="J134" s="24">
        <v>13.0</v>
      </c>
      <c r="K134" s="24">
        <v>0.0</v>
      </c>
      <c r="L134" s="24">
        <v>0.0</v>
      </c>
      <c r="M134" s="3"/>
      <c r="N134" s="3" t="s">
        <v>5269</v>
      </c>
    </row>
    <row r="135" ht="15.75" customHeight="1">
      <c r="A135" s="24">
        <v>133.0</v>
      </c>
      <c r="B135" s="24" t="s">
        <v>5187</v>
      </c>
      <c r="C135" s="24" t="s">
        <v>5959</v>
      </c>
      <c r="D135" s="24">
        <v>10.0</v>
      </c>
      <c r="E135" s="24">
        <v>0.0</v>
      </c>
      <c r="F135" s="24">
        <v>1.0</v>
      </c>
      <c r="G135" s="24">
        <v>0.0</v>
      </c>
      <c r="H135" s="24">
        <v>0.0</v>
      </c>
      <c r="I135" s="24">
        <v>4.5</v>
      </c>
      <c r="J135" s="24">
        <v>20.0</v>
      </c>
      <c r="K135" s="24">
        <v>0.0</v>
      </c>
      <c r="L135" s="24">
        <v>0.0</v>
      </c>
      <c r="M135" s="3"/>
      <c r="N135" s="3" t="s">
        <v>5187</v>
      </c>
    </row>
    <row r="136" ht="15.75" customHeight="1">
      <c r="A136" s="24">
        <v>134.0</v>
      </c>
      <c r="B136" s="24" t="s">
        <v>5203</v>
      </c>
      <c r="C136" s="24" t="s">
        <v>5959</v>
      </c>
      <c r="D136" s="24">
        <v>10.6</v>
      </c>
      <c r="E136" s="24">
        <v>0.0</v>
      </c>
      <c r="F136" s="24">
        <v>0.0</v>
      </c>
      <c r="G136" s="24">
        <v>0.0</v>
      </c>
      <c r="H136" s="24">
        <v>2.2</v>
      </c>
      <c r="I136" s="24">
        <v>2.8</v>
      </c>
      <c r="J136" s="24">
        <v>18.3</v>
      </c>
      <c r="K136" s="24">
        <v>0.0</v>
      </c>
      <c r="L136" s="24">
        <v>0.0</v>
      </c>
      <c r="M136" s="3"/>
      <c r="N136" s="3" t="s">
        <v>5203</v>
      </c>
    </row>
    <row r="137" ht="15.75" customHeight="1">
      <c r="A137" s="24">
        <v>135.0</v>
      </c>
      <c r="B137" s="24" t="s">
        <v>5361</v>
      </c>
      <c r="C137" s="24" t="s">
        <v>5959</v>
      </c>
      <c r="D137" s="24">
        <v>0.3</v>
      </c>
      <c r="E137" s="24">
        <v>0.0</v>
      </c>
      <c r="F137" s="24">
        <v>0.0</v>
      </c>
      <c r="G137" s="24">
        <v>0.0</v>
      </c>
      <c r="H137" s="24">
        <v>0.0</v>
      </c>
      <c r="I137" s="24">
        <v>0.0</v>
      </c>
      <c r="J137" s="24">
        <v>0.6</v>
      </c>
      <c r="K137" s="24">
        <v>0.0</v>
      </c>
      <c r="L137" s="24">
        <v>0.0</v>
      </c>
      <c r="M137" s="3"/>
      <c r="N137" s="3" t="s">
        <v>5361</v>
      </c>
    </row>
    <row r="138" ht="15.75" customHeight="1">
      <c r="A138" s="24">
        <v>136.0</v>
      </c>
      <c r="B138" s="24" t="s">
        <v>5279</v>
      </c>
      <c r="C138" s="24" t="s">
        <v>5959</v>
      </c>
      <c r="D138" s="24">
        <v>12.7</v>
      </c>
      <c r="E138" s="24">
        <v>0.0</v>
      </c>
      <c r="F138" s="24">
        <v>0.0</v>
      </c>
      <c r="G138" s="24">
        <v>0.0</v>
      </c>
      <c r="H138" s="24">
        <v>0.5</v>
      </c>
      <c r="I138" s="24">
        <v>0.5</v>
      </c>
      <c r="J138" s="24">
        <v>16.3</v>
      </c>
      <c r="K138" s="24">
        <v>0.0</v>
      </c>
      <c r="L138" s="24">
        <v>0.0</v>
      </c>
      <c r="M138" s="3"/>
      <c r="N138" s="3" t="s">
        <v>5279</v>
      </c>
    </row>
    <row r="139" ht="15.75" customHeight="1">
      <c r="A139" s="24">
        <v>137.0</v>
      </c>
      <c r="B139" s="24" t="s">
        <v>4955</v>
      </c>
      <c r="C139" s="24" t="s">
        <v>5959</v>
      </c>
      <c r="D139" s="24">
        <v>6.4</v>
      </c>
      <c r="E139" s="24">
        <v>0.0</v>
      </c>
      <c r="F139" s="24">
        <v>0.0</v>
      </c>
      <c r="G139" s="24">
        <v>0.0</v>
      </c>
      <c r="H139" s="24">
        <v>1.9</v>
      </c>
      <c r="I139" s="24">
        <v>1.3</v>
      </c>
      <c r="J139" s="24">
        <v>10.3</v>
      </c>
      <c r="K139" s="24">
        <v>0.0</v>
      </c>
      <c r="L139" s="24">
        <v>0.0</v>
      </c>
      <c r="M139" s="3"/>
      <c r="N139" s="3" t="s">
        <v>4955</v>
      </c>
    </row>
    <row r="140" ht="15.75" customHeight="1">
      <c r="A140" s="24">
        <v>138.0</v>
      </c>
      <c r="B140" s="24" t="s">
        <v>5148</v>
      </c>
      <c r="C140" s="24" t="s">
        <v>5959</v>
      </c>
      <c r="D140" s="24">
        <v>17.39788</v>
      </c>
      <c r="E140" s="24">
        <v>0.953683</v>
      </c>
      <c r="F140" s="24">
        <v>0.0</v>
      </c>
      <c r="G140" s="24">
        <v>0.0</v>
      </c>
      <c r="H140" s="24">
        <v>1.0</v>
      </c>
      <c r="I140" s="24">
        <v>4.666289</v>
      </c>
      <c r="J140" s="24">
        <v>36.36218</v>
      </c>
      <c r="K140" s="24">
        <v>0.0</v>
      </c>
      <c r="L140" s="24">
        <v>0.0</v>
      </c>
      <c r="M140" s="3"/>
      <c r="N140" s="3" t="s">
        <v>5148</v>
      </c>
    </row>
    <row r="141" ht="15.75" customHeight="1">
      <c r="A141" s="24">
        <v>139.0</v>
      </c>
      <c r="B141" s="24" t="s">
        <v>5257</v>
      </c>
      <c r="C141" s="24" t="s">
        <v>5959</v>
      </c>
      <c r="D141" s="24">
        <v>3.5</v>
      </c>
      <c r="E141" s="24">
        <v>0.0</v>
      </c>
      <c r="F141" s="24">
        <v>0.0</v>
      </c>
      <c r="G141" s="24">
        <v>0.0</v>
      </c>
      <c r="H141" s="24">
        <v>0.0</v>
      </c>
      <c r="I141" s="24">
        <v>4.9</v>
      </c>
      <c r="J141" s="24">
        <v>11.3</v>
      </c>
      <c r="K141" s="24">
        <v>0.0</v>
      </c>
      <c r="L141" s="24">
        <v>0.0</v>
      </c>
      <c r="M141" s="3"/>
      <c r="N141" s="3" t="s">
        <v>5257</v>
      </c>
    </row>
    <row r="142" ht="15.75" customHeight="1">
      <c r="A142" s="24">
        <v>140.0</v>
      </c>
      <c r="B142" s="24" t="s">
        <v>5967</v>
      </c>
      <c r="C142" s="24" t="s">
        <v>5959</v>
      </c>
      <c r="D142" s="24">
        <v>1.3</v>
      </c>
      <c r="E142" s="24">
        <v>0.0</v>
      </c>
      <c r="F142" s="24">
        <v>0.0</v>
      </c>
      <c r="G142" s="24">
        <v>0.0</v>
      </c>
      <c r="H142" s="24">
        <v>0.0</v>
      </c>
      <c r="I142" s="24">
        <v>0.2</v>
      </c>
      <c r="J142" s="24">
        <v>1.6</v>
      </c>
      <c r="K142" s="24">
        <v>0.0</v>
      </c>
      <c r="L142" s="24">
        <v>0.0</v>
      </c>
      <c r="M142" s="3"/>
      <c r="N142" s="3" t="s">
        <v>5967</v>
      </c>
    </row>
    <row r="143" ht="15.75" customHeight="1">
      <c r="A143" s="24">
        <v>141.0</v>
      </c>
      <c r="B143" s="22" t="s">
        <v>5163</v>
      </c>
      <c r="C143" s="24" t="s">
        <v>5959</v>
      </c>
      <c r="D143" s="24">
        <v>24.62946</v>
      </c>
      <c r="E143" s="24">
        <v>0.324221</v>
      </c>
      <c r="F143" s="24">
        <v>0.973482</v>
      </c>
      <c r="G143" s="24">
        <v>0.0</v>
      </c>
      <c r="H143" s="24">
        <v>0.949883</v>
      </c>
      <c r="I143" s="24">
        <v>7.149163</v>
      </c>
      <c r="J143" s="24">
        <v>51.31163</v>
      </c>
      <c r="K143" s="24">
        <v>0.0</v>
      </c>
      <c r="L143" s="24">
        <v>0.0</v>
      </c>
      <c r="M143" s="3"/>
      <c r="N143" s="30" t="s">
        <v>5163</v>
      </c>
    </row>
    <row r="144" ht="15.75" customHeight="1">
      <c r="A144" s="24">
        <v>142.0</v>
      </c>
      <c r="B144" s="24" t="s">
        <v>5256</v>
      </c>
      <c r="C144" s="24" t="s">
        <v>5959</v>
      </c>
      <c r="D144" s="24">
        <v>12.5</v>
      </c>
      <c r="E144" s="24">
        <v>0.0</v>
      </c>
      <c r="F144" s="24">
        <v>0.0</v>
      </c>
      <c r="G144" s="24">
        <v>0.0</v>
      </c>
      <c r="H144" s="24">
        <v>0.0</v>
      </c>
      <c r="I144" s="24">
        <v>2.9</v>
      </c>
      <c r="J144" s="24">
        <v>11.6</v>
      </c>
      <c r="K144" s="24">
        <v>0.0</v>
      </c>
      <c r="L144" s="24">
        <v>0.0</v>
      </c>
      <c r="M144" s="3"/>
      <c r="N144" s="3" t="s">
        <v>5256</v>
      </c>
    </row>
    <row r="145" ht="15.75" customHeight="1">
      <c r="A145" s="24">
        <v>143.0</v>
      </c>
      <c r="B145" s="24" t="s">
        <v>5190</v>
      </c>
      <c r="C145" s="24" t="s">
        <v>5959</v>
      </c>
      <c r="D145" s="24">
        <v>26.0653</v>
      </c>
      <c r="E145" s="24">
        <v>1.370538</v>
      </c>
      <c r="F145" s="24">
        <v>0.0</v>
      </c>
      <c r="G145" s="24">
        <v>0.0</v>
      </c>
      <c r="H145" s="24">
        <v>0.0</v>
      </c>
      <c r="I145" s="24">
        <v>3.314731</v>
      </c>
      <c r="J145" s="24">
        <v>26.22096</v>
      </c>
      <c r="K145" s="24">
        <v>0.0</v>
      </c>
      <c r="L145" s="24">
        <v>0.0</v>
      </c>
      <c r="M145" s="3"/>
      <c r="N145" s="3" t="s">
        <v>5190</v>
      </c>
    </row>
    <row r="146" ht="15.75" customHeight="1">
      <c r="A146" s="24">
        <v>144.0</v>
      </c>
      <c r="B146" s="24" t="s">
        <v>5394</v>
      </c>
      <c r="C146" s="24" t="s">
        <v>5959</v>
      </c>
      <c r="D146" s="24">
        <v>7.8</v>
      </c>
      <c r="E146" s="24">
        <v>0.0</v>
      </c>
      <c r="F146" s="24">
        <v>0.0</v>
      </c>
      <c r="G146" s="24">
        <v>0.0</v>
      </c>
      <c r="H146" s="24">
        <v>0.0</v>
      </c>
      <c r="I146" s="24">
        <v>0.0</v>
      </c>
      <c r="J146" s="24">
        <v>0.3</v>
      </c>
      <c r="K146" s="24">
        <v>0.0</v>
      </c>
      <c r="L146" s="24">
        <v>0.0</v>
      </c>
      <c r="M146" s="3"/>
      <c r="N146" s="3" t="s">
        <v>5394</v>
      </c>
    </row>
    <row r="147" ht="15.75" customHeight="1">
      <c r="A147" s="24">
        <v>145.0</v>
      </c>
      <c r="B147" s="24" t="s">
        <v>5293</v>
      </c>
      <c r="C147" s="24" t="s">
        <v>5959</v>
      </c>
      <c r="D147" s="24">
        <v>5.3</v>
      </c>
      <c r="E147" s="24">
        <v>0.0</v>
      </c>
      <c r="F147" s="24">
        <v>0.0</v>
      </c>
      <c r="G147" s="24">
        <v>0.0</v>
      </c>
      <c r="H147" s="24">
        <v>1.1</v>
      </c>
      <c r="I147" s="24">
        <v>0.2</v>
      </c>
      <c r="J147" s="24">
        <v>3.2</v>
      </c>
      <c r="K147" s="24">
        <v>0.0</v>
      </c>
      <c r="L147" s="24">
        <v>0.0</v>
      </c>
      <c r="M147" s="3"/>
      <c r="N147" s="3" t="s">
        <v>5293</v>
      </c>
    </row>
    <row r="148" ht="15.75" customHeight="1">
      <c r="A148" s="24">
        <v>146.0</v>
      </c>
      <c r="B148" s="24" t="s">
        <v>5238</v>
      </c>
      <c r="C148" s="24" t="s">
        <v>5959</v>
      </c>
      <c r="D148" s="24">
        <v>17.7</v>
      </c>
      <c r="E148" s="24">
        <v>0.0</v>
      </c>
      <c r="F148" s="24">
        <v>0.0</v>
      </c>
      <c r="G148" s="24">
        <v>0.0</v>
      </c>
      <c r="H148" s="24">
        <v>1.2</v>
      </c>
      <c r="I148" s="24">
        <v>1.1</v>
      </c>
      <c r="J148" s="24">
        <v>22.0</v>
      </c>
      <c r="K148" s="24">
        <v>0.0</v>
      </c>
      <c r="L148" s="24">
        <v>0.0</v>
      </c>
      <c r="M148" s="3"/>
      <c r="N148" s="3" t="s">
        <v>5238</v>
      </c>
    </row>
    <row r="149" ht="15.75" customHeight="1">
      <c r="A149" s="24">
        <v>147.0</v>
      </c>
      <c r="B149" s="24" t="s">
        <v>5201</v>
      </c>
      <c r="C149" s="24" t="s">
        <v>5959</v>
      </c>
      <c r="D149" s="24">
        <v>12.11997</v>
      </c>
      <c r="E149" s="24">
        <v>0.675779</v>
      </c>
      <c r="F149" s="24">
        <v>0.0</v>
      </c>
      <c r="G149" s="24">
        <v>0.0</v>
      </c>
      <c r="H149" s="24">
        <v>0.463173</v>
      </c>
      <c r="I149" s="24">
        <v>5.573654</v>
      </c>
      <c r="J149" s="24">
        <v>18.6568</v>
      </c>
      <c r="K149" s="24">
        <v>0.0</v>
      </c>
      <c r="L149" s="24">
        <v>0.0</v>
      </c>
      <c r="M149" s="3"/>
      <c r="N149" s="3" t="s">
        <v>5201</v>
      </c>
    </row>
    <row r="150" ht="15.75" customHeight="1">
      <c r="A150" s="24">
        <v>148.0</v>
      </c>
      <c r="B150" s="24" t="s">
        <v>5312</v>
      </c>
      <c r="C150" s="24" t="s">
        <v>5959</v>
      </c>
      <c r="D150" s="24">
        <v>6.9</v>
      </c>
      <c r="E150" s="24">
        <v>0.3</v>
      </c>
      <c r="F150" s="24">
        <v>0.3</v>
      </c>
      <c r="G150" s="24">
        <v>0.0</v>
      </c>
      <c r="H150" s="24">
        <v>2.2</v>
      </c>
      <c r="I150" s="24">
        <v>0.5</v>
      </c>
      <c r="J150" s="24">
        <v>5.2</v>
      </c>
      <c r="K150" s="24">
        <v>0.0</v>
      </c>
      <c r="L150" s="24">
        <v>0.0</v>
      </c>
      <c r="M150" s="3"/>
      <c r="N150" s="3" t="s">
        <v>5312</v>
      </c>
    </row>
    <row r="151" ht="15.75" customHeight="1">
      <c r="A151" s="24">
        <v>149.0</v>
      </c>
      <c r="B151" s="24" t="s">
        <v>5295</v>
      </c>
      <c r="C151" s="24" t="s">
        <v>5959</v>
      </c>
      <c r="D151" s="24">
        <v>15.6</v>
      </c>
      <c r="E151" s="24">
        <v>0.0</v>
      </c>
      <c r="F151" s="24">
        <v>0.0</v>
      </c>
      <c r="G151" s="24">
        <v>0.0</v>
      </c>
      <c r="H151" s="24">
        <v>1.3</v>
      </c>
      <c r="I151" s="24">
        <v>2.7</v>
      </c>
      <c r="J151" s="24">
        <v>13.0</v>
      </c>
      <c r="K151" s="24">
        <v>0.0</v>
      </c>
      <c r="L151" s="24">
        <v>0.0</v>
      </c>
      <c r="M151" s="3"/>
      <c r="N151" s="3" t="s">
        <v>5295</v>
      </c>
    </row>
    <row r="152" ht="15.75" customHeight="1">
      <c r="A152" s="24">
        <v>150.0</v>
      </c>
      <c r="B152" s="24" t="s">
        <v>5262</v>
      </c>
      <c r="C152" s="24" t="s">
        <v>5959</v>
      </c>
      <c r="D152" s="24">
        <v>0.566667</v>
      </c>
      <c r="E152" s="24">
        <v>0.2</v>
      </c>
      <c r="F152" s="24">
        <v>0.0</v>
      </c>
      <c r="G152" s="24">
        <v>0.0</v>
      </c>
      <c r="H152" s="24">
        <v>0.0</v>
      </c>
      <c r="I152" s="24">
        <v>0.3</v>
      </c>
      <c r="J152" s="24">
        <v>0.766667</v>
      </c>
      <c r="K152" s="24">
        <v>0.0</v>
      </c>
      <c r="L152" s="24">
        <v>0.0</v>
      </c>
      <c r="M152" s="3"/>
      <c r="N152" s="3" t="s">
        <v>5262</v>
      </c>
    </row>
    <row r="153" ht="15.75" customHeight="1">
      <c r="A153" s="24">
        <v>151.0</v>
      </c>
      <c r="B153" s="24" t="s">
        <v>5324</v>
      </c>
      <c r="C153" s="24" t="s">
        <v>5959</v>
      </c>
      <c r="D153" s="24">
        <v>0.5</v>
      </c>
      <c r="E153" s="24">
        <v>0.06</v>
      </c>
      <c r="F153" s="24">
        <v>0.0</v>
      </c>
      <c r="G153" s="24">
        <v>0.0</v>
      </c>
      <c r="H153" s="24">
        <v>0.0</v>
      </c>
      <c r="I153" s="24">
        <v>0.06</v>
      </c>
      <c r="J153" s="24">
        <v>1.2</v>
      </c>
      <c r="K153" s="24">
        <v>0.0</v>
      </c>
      <c r="L153" s="24">
        <v>0.0</v>
      </c>
      <c r="M153" s="3"/>
      <c r="N153" s="3" t="s">
        <v>5324</v>
      </c>
    </row>
    <row r="154" ht="15.75" customHeight="1">
      <c r="A154" s="24">
        <v>152.0</v>
      </c>
      <c r="B154" s="24" t="s">
        <v>5968</v>
      </c>
      <c r="C154" s="24" t="s">
        <v>5959</v>
      </c>
      <c r="D154" s="24">
        <v>9.861048</v>
      </c>
      <c r="E154" s="24">
        <v>0.536827</v>
      </c>
      <c r="F154" s="24">
        <v>0.0</v>
      </c>
      <c r="G154" s="24">
        <v>0.0</v>
      </c>
      <c r="H154" s="24">
        <v>1.953683</v>
      </c>
      <c r="I154" s="24">
        <v>3.832578</v>
      </c>
      <c r="J154" s="24">
        <v>13.79575</v>
      </c>
      <c r="K154" s="24">
        <v>0.0</v>
      </c>
      <c r="L154" s="24">
        <v>0.0</v>
      </c>
      <c r="M154" s="3"/>
      <c r="N154" s="3" t="s">
        <v>5968</v>
      </c>
    </row>
    <row r="155" ht="15.75" customHeight="1">
      <c r="A155" s="24">
        <v>153.0</v>
      </c>
      <c r="B155" s="24" t="s">
        <v>5091</v>
      </c>
      <c r="C155" s="24" t="s">
        <v>5959</v>
      </c>
      <c r="D155" s="24">
        <v>10.4</v>
      </c>
      <c r="E155" s="24">
        <v>0.0</v>
      </c>
      <c r="F155" s="24">
        <v>0.0</v>
      </c>
      <c r="G155" s="24">
        <v>0.0</v>
      </c>
      <c r="H155" s="24">
        <v>0.0</v>
      </c>
      <c r="I155" s="24">
        <v>5.2</v>
      </c>
      <c r="J155" s="24">
        <v>21.4</v>
      </c>
      <c r="K155" s="24">
        <v>0.0</v>
      </c>
      <c r="L155" s="24">
        <v>0.0</v>
      </c>
      <c r="M155" s="3"/>
      <c r="N155" s="3" t="s">
        <v>5091</v>
      </c>
    </row>
    <row r="156" ht="15.75" customHeight="1">
      <c r="A156" s="24">
        <v>154.0</v>
      </c>
      <c r="B156" s="24" t="s">
        <v>5373</v>
      </c>
      <c r="C156" s="24" t="s">
        <v>5959</v>
      </c>
      <c r="D156" s="24">
        <v>0.0</v>
      </c>
      <c r="E156" s="24">
        <v>0.0</v>
      </c>
      <c r="F156" s="24">
        <v>0.0</v>
      </c>
      <c r="G156" s="24">
        <v>0.0</v>
      </c>
      <c r="H156" s="24">
        <v>0.0</v>
      </c>
      <c r="I156" s="24">
        <v>0.0</v>
      </c>
      <c r="J156" s="24">
        <v>1.2</v>
      </c>
      <c r="K156" s="24">
        <v>0.0</v>
      </c>
      <c r="L156" s="24">
        <v>0.0</v>
      </c>
      <c r="M156" s="3"/>
      <c r="N156" s="3" t="s">
        <v>5373</v>
      </c>
    </row>
    <row r="157" ht="15.75" customHeight="1">
      <c r="A157" s="24">
        <v>155.0</v>
      </c>
      <c r="B157" s="24" t="s">
        <v>5258</v>
      </c>
      <c r="C157" s="24" t="s">
        <v>5959</v>
      </c>
      <c r="D157" s="24">
        <v>12.43584</v>
      </c>
      <c r="E157" s="24">
        <v>0.953683</v>
      </c>
      <c r="F157" s="24">
        <v>0.0</v>
      </c>
      <c r="G157" s="24">
        <v>0.0</v>
      </c>
      <c r="H157" s="24">
        <v>1.0</v>
      </c>
      <c r="I157" s="24">
        <v>5.573654</v>
      </c>
      <c r="J157" s="24">
        <v>18.97266</v>
      </c>
      <c r="K157" s="24">
        <v>0.0</v>
      </c>
      <c r="L157" s="24">
        <v>0.0</v>
      </c>
      <c r="M157" s="3"/>
      <c r="N157" s="3" t="s">
        <v>5258</v>
      </c>
    </row>
    <row r="158" ht="15.75" customHeight="1">
      <c r="A158" s="24">
        <v>156.0</v>
      </c>
      <c r="B158" s="24" t="s">
        <v>5200</v>
      </c>
      <c r="C158" s="24" t="s">
        <v>5959</v>
      </c>
      <c r="D158" s="24">
        <v>13.69122</v>
      </c>
      <c r="E158" s="24">
        <v>2.644901</v>
      </c>
      <c r="F158" s="24">
        <v>0.536827</v>
      </c>
      <c r="G158" s="24">
        <v>0.0</v>
      </c>
      <c r="H158" s="24">
        <v>3.274363</v>
      </c>
      <c r="I158" s="24">
        <v>13.71261</v>
      </c>
      <c r="J158" s="24">
        <v>35.0</v>
      </c>
      <c r="K158" s="24">
        <v>0.0</v>
      </c>
      <c r="L158" s="24">
        <v>0.0</v>
      </c>
      <c r="M158" s="3"/>
      <c r="N158" s="3" t="s">
        <v>5200</v>
      </c>
    </row>
    <row r="159" ht="15.75" customHeight="1">
      <c r="A159" s="24">
        <v>157.0</v>
      </c>
      <c r="B159" s="24" t="s">
        <v>5169</v>
      </c>
      <c r="C159" s="24" t="s">
        <v>5959</v>
      </c>
      <c r="D159" s="24">
        <v>6.312323</v>
      </c>
      <c r="E159" s="24">
        <v>1.571246</v>
      </c>
      <c r="F159" s="24">
        <v>0.536827</v>
      </c>
      <c r="G159" s="24">
        <v>0.0</v>
      </c>
      <c r="H159" s="24">
        <v>0.092635</v>
      </c>
      <c r="I159" s="24">
        <v>7.404958</v>
      </c>
      <c r="J159" s="24">
        <v>27.57479</v>
      </c>
      <c r="K159" s="24">
        <v>0.0</v>
      </c>
      <c r="L159" s="24">
        <v>0.0</v>
      </c>
      <c r="M159" s="3"/>
      <c r="N159" s="3" t="s">
        <v>5169</v>
      </c>
    </row>
    <row r="160" ht="15.75" customHeight="1">
      <c r="A160" s="24">
        <v>158.0</v>
      </c>
      <c r="B160" s="24" t="s">
        <v>5969</v>
      </c>
      <c r="C160" s="24" t="s">
        <v>5959</v>
      </c>
      <c r="D160" s="24">
        <v>7.715014</v>
      </c>
      <c r="E160" s="24">
        <v>1.046317</v>
      </c>
      <c r="F160" s="24">
        <v>0.0</v>
      </c>
      <c r="G160" s="24">
        <v>0.0</v>
      </c>
      <c r="H160" s="24">
        <v>0.0</v>
      </c>
      <c r="I160" s="24">
        <v>3.672238</v>
      </c>
      <c r="J160" s="24">
        <v>22.27436</v>
      </c>
      <c r="K160" s="24">
        <v>0.0</v>
      </c>
      <c r="L160" s="24">
        <v>0.0</v>
      </c>
      <c r="M160" s="3"/>
      <c r="N160" s="3" t="s">
        <v>5969</v>
      </c>
    </row>
    <row r="161" ht="15.75" customHeight="1">
      <c r="A161" s="24">
        <v>159.0</v>
      </c>
      <c r="B161" s="24" t="s">
        <v>4950</v>
      </c>
      <c r="C161" s="24" t="s">
        <v>5959</v>
      </c>
      <c r="D161" s="24">
        <v>11.1</v>
      </c>
      <c r="E161" s="24">
        <v>0.0</v>
      </c>
      <c r="F161" s="24">
        <v>0.0</v>
      </c>
      <c r="G161" s="24">
        <v>0.0</v>
      </c>
      <c r="H161" s="24">
        <v>0.7</v>
      </c>
      <c r="I161" s="24">
        <v>0.7</v>
      </c>
      <c r="J161" s="24">
        <v>9.6</v>
      </c>
      <c r="K161" s="24">
        <v>0.0</v>
      </c>
      <c r="L161" s="24">
        <v>0.0</v>
      </c>
      <c r="M161" s="3"/>
      <c r="N161" s="3" t="s">
        <v>4950</v>
      </c>
    </row>
    <row r="162" ht="15.75" customHeight="1">
      <c r="A162" s="24">
        <v>160.0</v>
      </c>
      <c r="B162" s="24" t="s">
        <v>5164</v>
      </c>
      <c r="C162" s="24" t="s">
        <v>5959</v>
      </c>
      <c r="D162" s="24">
        <v>28.21058</v>
      </c>
      <c r="E162" s="24">
        <v>0.154391</v>
      </c>
      <c r="F162" s="24">
        <v>0.0</v>
      </c>
      <c r="G162" s="24">
        <v>0.0</v>
      </c>
      <c r="H162" s="24">
        <v>1.117186</v>
      </c>
      <c r="I162" s="24">
        <v>2.018602</v>
      </c>
      <c r="J162" s="24">
        <v>32.29688</v>
      </c>
      <c r="K162" s="24">
        <v>0.0</v>
      </c>
      <c r="L162" s="24">
        <v>0.0</v>
      </c>
      <c r="M162" s="3"/>
      <c r="N162" s="3" t="s">
        <v>5164</v>
      </c>
    </row>
    <row r="163" ht="15.75" customHeight="1">
      <c r="A163" s="24">
        <v>161.0</v>
      </c>
      <c r="B163" s="24" t="s">
        <v>5371</v>
      </c>
      <c r="C163" s="24" t="s">
        <v>5959</v>
      </c>
      <c r="D163" s="24">
        <v>5.7</v>
      </c>
      <c r="E163" s="24">
        <v>0.0</v>
      </c>
      <c r="F163" s="24">
        <v>0.0</v>
      </c>
      <c r="G163" s="24">
        <v>0.6</v>
      </c>
      <c r="H163" s="24">
        <v>2.6</v>
      </c>
      <c r="I163" s="24">
        <v>0.03</v>
      </c>
      <c r="J163" s="24">
        <v>16.9</v>
      </c>
      <c r="K163" s="24">
        <v>0.0</v>
      </c>
      <c r="L163" s="24">
        <v>0.0</v>
      </c>
      <c r="M163" s="3"/>
      <c r="N163" s="3" t="s">
        <v>5371</v>
      </c>
    </row>
    <row r="164" ht="15.75" customHeight="1">
      <c r="A164" s="24">
        <v>162.0</v>
      </c>
      <c r="B164" s="24" t="s">
        <v>5248</v>
      </c>
      <c r="C164" s="24" t="s">
        <v>5959</v>
      </c>
      <c r="D164" s="24">
        <v>6.7</v>
      </c>
      <c r="E164" s="24">
        <v>0.0</v>
      </c>
      <c r="F164" s="24">
        <v>0.0</v>
      </c>
      <c r="G164" s="24">
        <v>0.0</v>
      </c>
      <c r="H164" s="24">
        <v>0.0</v>
      </c>
      <c r="I164" s="24">
        <v>2.0</v>
      </c>
      <c r="J164" s="24">
        <v>17.2</v>
      </c>
      <c r="K164" s="24">
        <v>0.0</v>
      </c>
      <c r="L164" s="24">
        <v>0.0</v>
      </c>
      <c r="M164" s="3"/>
      <c r="N164" s="3" t="s">
        <v>5248</v>
      </c>
    </row>
    <row r="165" ht="15.75" customHeight="1">
      <c r="A165" s="24">
        <v>163.0</v>
      </c>
      <c r="B165" s="24" t="s">
        <v>5970</v>
      </c>
      <c r="C165" s="24" t="s">
        <v>5959</v>
      </c>
      <c r="D165" s="24">
        <v>11.8</v>
      </c>
      <c r="E165" s="24">
        <v>0.0</v>
      </c>
      <c r="F165" s="24">
        <v>0.0</v>
      </c>
      <c r="G165" s="24">
        <v>0.0</v>
      </c>
      <c r="H165" s="24">
        <v>0.0</v>
      </c>
      <c r="I165" s="24">
        <v>1.4</v>
      </c>
      <c r="J165" s="24">
        <v>15.6</v>
      </c>
      <c r="K165" s="24">
        <v>0.0</v>
      </c>
      <c r="L165" s="24">
        <v>0.0</v>
      </c>
      <c r="M165" s="3"/>
      <c r="N165" s="3" t="s">
        <v>5970</v>
      </c>
    </row>
    <row r="166" ht="15.75" customHeight="1">
      <c r="A166" s="24">
        <v>164.0</v>
      </c>
      <c r="B166" s="24" t="s">
        <v>5971</v>
      </c>
      <c r="C166" s="24" t="s">
        <v>5959</v>
      </c>
      <c r="D166" s="24">
        <v>5.2</v>
      </c>
      <c r="E166" s="24">
        <v>0.0</v>
      </c>
      <c r="F166" s="24">
        <v>0.0</v>
      </c>
      <c r="G166" s="24">
        <v>0.0</v>
      </c>
      <c r="H166" s="24">
        <v>0.0</v>
      </c>
      <c r="I166" s="24">
        <v>0.0</v>
      </c>
      <c r="J166" s="24">
        <v>2.4</v>
      </c>
      <c r="K166" s="24">
        <v>0.0</v>
      </c>
      <c r="L166" s="24">
        <v>0.0</v>
      </c>
      <c r="M166" s="3"/>
      <c r="N166" s="3" t="s">
        <v>5971</v>
      </c>
    </row>
    <row r="167" ht="15.75" customHeight="1">
      <c r="A167" s="24">
        <v>165.0</v>
      </c>
      <c r="B167" s="24" t="s">
        <v>5367</v>
      </c>
      <c r="C167" s="24" t="s">
        <v>5959</v>
      </c>
      <c r="D167" s="24">
        <v>9.1</v>
      </c>
      <c r="E167" s="24">
        <v>0.0</v>
      </c>
      <c r="F167" s="24">
        <v>0.0</v>
      </c>
      <c r="G167" s="24">
        <v>0.04</v>
      </c>
      <c r="H167" s="24">
        <v>0.4</v>
      </c>
      <c r="I167" s="24">
        <v>0.7</v>
      </c>
      <c r="J167" s="24">
        <v>6.5</v>
      </c>
      <c r="K167" s="24">
        <v>0.0</v>
      </c>
      <c r="L167" s="24">
        <v>0.0</v>
      </c>
      <c r="M167" s="3"/>
      <c r="N167" s="3" t="s">
        <v>5367</v>
      </c>
    </row>
    <row r="168" ht="15.75" customHeight="1">
      <c r="A168" s="24">
        <v>166.0</v>
      </c>
      <c r="B168" s="24" t="s">
        <v>5398</v>
      </c>
      <c r="C168" s="24" t="s">
        <v>5959</v>
      </c>
      <c r="D168" s="24">
        <v>0.0</v>
      </c>
      <c r="E168" s="24">
        <v>0.0</v>
      </c>
      <c r="F168" s="24">
        <v>0.0</v>
      </c>
      <c r="G168" s="24">
        <v>0.0</v>
      </c>
      <c r="H168" s="24">
        <v>0.0</v>
      </c>
      <c r="I168" s="24">
        <v>0.0</v>
      </c>
      <c r="J168" s="24">
        <v>0.1</v>
      </c>
      <c r="K168" s="24">
        <v>0.0</v>
      </c>
      <c r="L168" s="24">
        <v>0.0</v>
      </c>
      <c r="M168" s="3"/>
      <c r="N168" s="3" t="s">
        <v>5398</v>
      </c>
    </row>
    <row r="169" ht="15.75" customHeight="1">
      <c r="A169" s="24">
        <v>167.0</v>
      </c>
      <c r="B169" s="24" t="s">
        <v>5221</v>
      </c>
      <c r="C169" s="24" t="s">
        <v>5959</v>
      </c>
      <c r="D169" s="24">
        <v>7.4</v>
      </c>
      <c r="E169" s="24">
        <v>1.2</v>
      </c>
      <c r="F169" s="24">
        <v>0.0</v>
      </c>
      <c r="G169" s="24">
        <v>0.0</v>
      </c>
      <c r="H169" s="24">
        <v>0.0</v>
      </c>
      <c r="I169" s="24">
        <v>1.7</v>
      </c>
      <c r="J169" s="24">
        <v>21.3</v>
      </c>
      <c r="K169" s="24">
        <v>0.0</v>
      </c>
      <c r="L169" s="24">
        <v>0.0</v>
      </c>
      <c r="M169" s="3"/>
      <c r="N169" s="3" t="s">
        <v>5221</v>
      </c>
    </row>
    <row r="170" ht="15.75" customHeight="1">
      <c r="A170" s="24">
        <v>168.0</v>
      </c>
      <c r="B170" s="24" t="s">
        <v>5121</v>
      </c>
      <c r="C170" s="24" t="s">
        <v>5959</v>
      </c>
      <c r="D170" s="24">
        <v>14.06667</v>
      </c>
      <c r="E170" s="24">
        <v>0.0</v>
      </c>
      <c r="F170" s="24">
        <v>0.0</v>
      </c>
      <c r="G170" s="24">
        <v>0.3</v>
      </c>
      <c r="H170" s="24">
        <v>2.733333</v>
      </c>
      <c r="I170" s="24">
        <v>3.633333</v>
      </c>
      <c r="J170" s="24">
        <v>20.26667</v>
      </c>
      <c r="K170" s="24">
        <v>0.0</v>
      </c>
      <c r="L170" s="24">
        <v>0.0</v>
      </c>
      <c r="M170" s="3"/>
      <c r="N170" s="3" t="s">
        <v>5121</v>
      </c>
    </row>
    <row r="171" ht="15.75" customHeight="1">
      <c r="A171" s="24">
        <v>169.0</v>
      </c>
      <c r="B171" s="24" t="s">
        <v>5322</v>
      </c>
      <c r="C171" s="24" t="s">
        <v>5959</v>
      </c>
      <c r="D171" s="24">
        <v>11.4</v>
      </c>
      <c r="E171" s="24">
        <v>0.0</v>
      </c>
      <c r="F171" s="24">
        <v>0.0</v>
      </c>
      <c r="G171" s="24">
        <v>0.0</v>
      </c>
      <c r="H171" s="24">
        <v>0.0</v>
      </c>
      <c r="I171" s="24">
        <v>0.0</v>
      </c>
      <c r="J171" s="24">
        <v>11.9</v>
      </c>
      <c r="K171" s="24">
        <v>0.0</v>
      </c>
      <c r="L171" s="24">
        <v>0.0</v>
      </c>
      <c r="M171" s="3"/>
      <c r="N171" s="3" t="s">
        <v>5322</v>
      </c>
    </row>
    <row r="172" ht="15.75" customHeight="1">
      <c r="A172" s="24">
        <v>170.0</v>
      </c>
      <c r="B172" s="24" t="s">
        <v>5972</v>
      </c>
      <c r="C172" s="24" t="s">
        <v>5959</v>
      </c>
      <c r="D172" s="24">
        <v>4.239943</v>
      </c>
      <c r="E172" s="24">
        <v>1.0</v>
      </c>
      <c r="F172" s="24">
        <v>0.0</v>
      </c>
      <c r="G172" s="24">
        <v>0.0</v>
      </c>
      <c r="H172" s="24">
        <v>0.0</v>
      </c>
      <c r="I172" s="24">
        <v>2.166289</v>
      </c>
      <c r="J172" s="24">
        <v>21.98938</v>
      </c>
      <c r="K172" s="24">
        <v>0.0</v>
      </c>
      <c r="L172" s="24">
        <v>0.0</v>
      </c>
      <c r="M172" s="3"/>
      <c r="N172" s="3" t="s">
        <v>5972</v>
      </c>
    </row>
    <row r="173" ht="15.75" customHeight="1">
      <c r="A173" s="24">
        <v>171.0</v>
      </c>
      <c r="B173" s="24" t="s">
        <v>5267</v>
      </c>
      <c r="C173" s="24" t="s">
        <v>5959</v>
      </c>
      <c r="D173" s="24">
        <v>9.945326</v>
      </c>
      <c r="E173" s="24">
        <v>1.397875</v>
      </c>
      <c r="F173" s="24">
        <v>0.861048</v>
      </c>
      <c r="G173" s="24">
        <v>0.138952</v>
      </c>
      <c r="H173" s="24">
        <v>2.425212</v>
      </c>
      <c r="I173" s="24">
        <v>8.927479</v>
      </c>
      <c r="J173" s="24">
        <v>26.72436</v>
      </c>
      <c r="K173" s="24">
        <v>0.0</v>
      </c>
      <c r="L173" s="24">
        <v>0.0</v>
      </c>
      <c r="M173" s="3"/>
      <c r="N173" s="3" t="s">
        <v>5267</v>
      </c>
    </row>
    <row r="174" ht="15.75" customHeight="1">
      <c r="A174" s="24">
        <v>172.0</v>
      </c>
      <c r="B174" s="24" t="s">
        <v>5183</v>
      </c>
      <c r="C174" s="24" t="s">
        <v>5959</v>
      </c>
      <c r="D174" s="24">
        <v>15.3</v>
      </c>
      <c r="E174" s="24">
        <v>0.0</v>
      </c>
      <c r="F174" s="24">
        <v>0.0</v>
      </c>
      <c r="G174" s="24">
        <v>0.0</v>
      </c>
      <c r="H174" s="24">
        <v>1.2</v>
      </c>
      <c r="I174" s="24">
        <v>2.7</v>
      </c>
      <c r="J174" s="24">
        <v>15.9</v>
      </c>
      <c r="K174" s="24">
        <v>0.0</v>
      </c>
      <c r="L174" s="24">
        <v>0.0</v>
      </c>
      <c r="M174" s="3"/>
      <c r="N174" s="3" t="s">
        <v>5183</v>
      </c>
    </row>
    <row r="175" ht="15.75" customHeight="1">
      <c r="A175" s="24">
        <v>173.0</v>
      </c>
      <c r="B175" s="24" t="s">
        <v>5228</v>
      </c>
      <c r="C175" s="24" t="s">
        <v>5959</v>
      </c>
      <c r="D175" s="24">
        <v>9.7</v>
      </c>
      <c r="E175" s="24">
        <v>0.0</v>
      </c>
      <c r="F175" s="24">
        <v>0.0</v>
      </c>
      <c r="G175" s="24">
        <v>0.0</v>
      </c>
      <c r="H175" s="24">
        <v>4.3</v>
      </c>
      <c r="I175" s="24">
        <v>4.8</v>
      </c>
      <c r="J175" s="24">
        <v>16.9</v>
      </c>
      <c r="K175" s="24">
        <v>0.0</v>
      </c>
      <c r="L175" s="24">
        <v>0.0</v>
      </c>
      <c r="M175" s="3"/>
      <c r="N175" s="3" t="s">
        <v>5228</v>
      </c>
    </row>
    <row r="176" ht="15.75" customHeight="1">
      <c r="A176" s="24">
        <v>174.0</v>
      </c>
      <c r="B176" s="24" t="s">
        <v>5973</v>
      </c>
      <c r="C176" s="24" t="s">
        <v>5959</v>
      </c>
      <c r="D176" s="24">
        <v>0.6</v>
      </c>
      <c r="E176" s="24">
        <v>0.0</v>
      </c>
      <c r="F176" s="24">
        <v>0.0</v>
      </c>
      <c r="G176" s="24">
        <v>0.0</v>
      </c>
      <c r="H176" s="24">
        <v>0.0</v>
      </c>
      <c r="I176" s="24">
        <v>0.09</v>
      </c>
      <c r="J176" s="24">
        <v>0.9</v>
      </c>
      <c r="K176" s="24">
        <v>0.0</v>
      </c>
      <c r="L176" s="24">
        <v>0.0</v>
      </c>
      <c r="M176" s="3"/>
      <c r="N176" s="3" t="s">
        <v>5973</v>
      </c>
    </row>
    <row r="177" ht="15.75" customHeight="1">
      <c r="A177" s="24">
        <v>175.0</v>
      </c>
      <c r="B177" s="24" t="s">
        <v>5305</v>
      </c>
      <c r="C177" s="24" t="s">
        <v>5959</v>
      </c>
      <c r="D177" s="24">
        <v>1.1</v>
      </c>
      <c r="E177" s="24">
        <v>0.0</v>
      </c>
      <c r="F177" s="24">
        <v>0.0</v>
      </c>
      <c r="G177" s="24">
        <v>0.0</v>
      </c>
      <c r="H177" s="24">
        <v>0.0</v>
      </c>
      <c r="I177" s="24">
        <v>0.0</v>
      </c>
      <c r="J177" s="24">
        <v>0.4</v>
      </c>
      <c r="K177" s="24">
        <v>0.0</v>
      </c>
      <c r="L177" s="24">
        <v>0.0</v>
      </c>
      <c r="M177" s="3"/>
      <c r="N177" s="3" t="s">
        <v>5305</v>
      </c>
    </row>
    <row r="178" ht="15.75" customHeight="1">
      <c r="A178" s="24">
        <v>176.0</v>
      </c>
      <c r="B178" s="24" t="s">
        <v>5318</v>
      </c>
      <c r="C178" s="24" t="s">
        <v>5959</v>
      </c>
      <c r="D178" s="24">
        <v>0.3</v>
      </c>
      <c r="E178" s="24">
        <v>0.0</v>
      </c>
      <c r="F178" s="24">
        <v>0.0</v>
      </c>
      <c r="G178" s="24">
        <v>0.0</v>
      </c>
      <c r="H178" s="24">
        <v>0.0</v>
      </c>
      <c r="I178" s="24">
        <v>0.0</v>
      </c>
      <c r="J178" s="24">
        <v>0.7</v>
      </c>
      <c r="K178" s="24">
        <v>0.0</v>
      </c>
      <c r="L178" s="24">
        <v>0.0</v>
      </c>
      <c r="M178" s="3"/>
      <c r="N178" s="3" t="s">
        <v>5318</v>
      </c>
    </row>
    <row r="179" ht="15.75" customHeight="1">
      <c r="A179" s="24">
        <v>177.0</v>
      </c>
      <c r="B179" s="24" t="s">
        <v>5198</v>
      </c>
      <c r="C179" s="24" t="s">
        <v>5959</v>
      </c>
      <c r="D179" s="24">
        <v>5.533333</v>
      </c>
      <c r="E179" s="24">
        <v>0.0</v>
      </c>
      <c r="F179" s="24">
        <v>0.0</v>
      </c>
      <c r="G179" s="24">
        <v>0.0</v>
      </c>
      <c r="H179" s="24">
        <v>0.2</v>
      </c>
      <c r="I179" s="24">
        <v>0.3</v>
      </c>
      <c r="J179" s="24">
        <v>9.1</v>
      </c>
      <c r="K179" s="24">
        <v>0.0</v>
      </c>
      <c r="L179" s="24">
        <v>0.0</v>
      </c>
      <c r="M179" s="3"/>
      <c r="N179" s="3" t="s">
        <v>5198</v>
      </c>
    </row>
    <row r="180" ht="15.75" customHeight="1">
      <c r="A180" s="24">
        <v>178.0</v>
      </c>
      <c r="B180" s="24" t="s">
        <v>5974</v>
      </c>
      <c r="C180" s="24" t="s">
        <v>5959</v>
      </c>
      <c r="D180" s="24">
        <v>11.7</v>
      </c>
      <c r="E180" s="24">
        <v>0.0</v>
      </c>
      <c r="F180" s="24">
        <v>0.0</v>
      </c>
      <c r="G180" s="24">
        <v>0.0</v>
      </c>
      <c r="H180" s="24">
        <v>1.2</v>
      </c>
      <c r="I180" s="24">
        <v>0.2</v>
      </c>
      <c r="J180" s="24">
        <v>14.3</v>
      </c>
      <c r="K180" s="24">
        <v>0.0</v>
      </c>
      <c r="L180" s="24">
        <v>0.0</v>
      </c>
      <c r="M180" s="3"/>
      <c r="N180" s="3" t="s">
        <v>5974</v>
      </c>
    </row>
    <row r="181" ht="15.75" customHeight="1">
      <c r="A181" s="24">
        <v>179.0</v>
      </c>
      <c r="B181" s="24" t="s">
        <v>5364</v>
      </c>
      <c r="C181" s="24" t="s">
        <v>5959</v>
      </c>
      <c r="D181" s="24">
        <v>0.3</v>
      </c>
      <c r="E181" s="24">
        <v>0.0</v>
      </c>
      <c r="F181" s="24">
        <v>0.0</v>
      </c>
      <c r="G181" s="24">
        <v>0.0</v>
      </c>
      <c r="H181" s="24">
        <v>0.0</v>
      </c>
      <c r="I181" s="24">
        <v>0.0</v>
      </c>
      <c r="J181" s="24">
        <v>0.0</v>
      </c>
      <c r="K181" s="24">
        <v>0.0</v>
      </c>
      <c r="L181" s="24">
        <v>0.0</v>
      </c>
      <c r="M181" s="3"/>
      <c r="N181" s="3" t="s">
        <v>5364</v>
      </c>
    </row>
    <row r="182" ht="15.75" customHeight="1">
      <c r="A182" s="24">
        <v>180.0</v>
      </c>
      <c r="B182" s="24" t="s">
        <v>5217</v>
      </c>
      <c r="C182" s="24" t="s">
        <v>5959</v>
      </c>
      <c r="D182" s="24">
        <v>17.11997</v>
      </c>
      <c r="E182" s="24">
        <v>0.0</v>
      </c>
      <c r="F182" s="24">
        <v>0.0</v>
      </c>
      <c r="G182" s="24">
        <v>0.0</v>
      </c>
      <c r="H182" s="24">
        <v>0.0</v>
      </c>
      <c r="I182" s="24">
        <v>2.610482</v>
      </c>
      <c r="J182" s="24">
        <v>20.45028</v>
      </c>
      <c r="K182" s="24">
        <v>0.0</v>
      </c>
      <c r="L182" s="24">
        <v>0.0</v>
      </c>
      <c r="M182" s="3"/>
      <c r="N182" s="3" t="s">
        <v>5217</v>
      </c>
    </row>
    <row r="183" ht="15.75" customHeight="1">
      <c r="A183" s="24">
        <v>181.0</v>
      </c>
      <c r="B183" s="24" t="s">
        <v>5975</v>
      </c>
      <c r="C183" s="24" t="s">
        <v>5959</v>
      </c>
      <c r="D183" s="24">
        <v>1.6</v>
      </c>
      <c r="E183" s="24">
        <v>0.0</v>
      </c>
      <c r="F183" s="24">
        <v>0.0</v>
      </c>
      <c r="G183" s="24">
        <v>0.0</v>
      </c>
      <c r="H183" s="24">
        <v>0.0</v>
      </c>
      <c r="I183" s="24">
        <v>0.0</v>
      </c>
      <c r="J183" s="24">
        <v>0.7</v>
      </c>
      <c r="K183" s="24">
        <v>0.0</v>
      </c>
      <c r="L183" s="24">
        <v>0.0</v>
      </c>
      <c r="M183" s="3"/>
      <c r="N183" s="3" t="s">
        <v>5975</v>
      </c>
    </row>
    <row r="184" ht="15.75" customHeight="1">
      <c r="A184" s="24">
        <v>182.0</v>
      </c>
      <c r="B184" s="24" t="s">
        <v>5137</v>
      </c>
      <c r="C184" s="24" t="s">
        <v>5959</v>
      </c>
      <c r="D184" s="24">
        <v>23.97266</v>
      </c>
      <c r="E184" s="24">
        <v>0.768414</v>
      </c>
      <c r="F184" s="24">
        <v>0.852023</v>
      </c>
      <c r="G184" s="24">
        <v>0.050117</v>
      </c>
      <c r="H184" s="24">
        <v>3.789436</v>
      </c>
      <c r="I184" s="24">
        <v>7.883872</v>
      </c>
      <c r="J184" s="24">
        <v>47.6034</v>
      </c>
      <c r="K184" s="24">
        <v>0.0</v>
      </c>
      <c r="L184" s="24">
        <v>0.0</v>
      </c>
      <c r="M184" s="3"/>
      <c r="N184" s="3" t="s">
        <v>5137</v>
      </c>
    </row>
    <row r="185" ht="15.75" customHeight="1">
      <c r="A185" s="24">
        <v>183.0</v>
      </c>
      <c r="B185" s="24" t="s">
        <v>5210</v>
      </c>
      <c r="C185" s="24" t="s">
        <v>5959</v>
      </c>
      <c r="D185" s="24">
        <v>9.9</v>
      </c>
      <c r="E185" s="24">
        <v>0.0</v>
      </c>
      <c r="F185" s="24">
        <v>0.0</v>
      </c>
      <c r="G185" s="24">
        <v>1.1</v>
      </c>
      <c r="H185" s="24">
        <v>3.1</v>
      </c>
      <c r="I185" s="24">
        <v>3.3</v>
      </c>
      <c r="J185" s="24">
        <v>20.6</v>
      </c>
      <c r="K185" s="24">
        <v>0.0</v>
      </c>
      <c r="L185" s="24">
        <v>0.0</v>
      </c>
      <c r="M185" s="3"/>
      <c r="N185" s="3" t="s">
        <v>5210</v>
      </c>
    </row>
    <row r="186" ht="15.75" customHeight="1">
      <c r="A186" s="24">
        <v>184.0</v>
      </c>
      <c r="B186" s="24" t="s">
        <v>5180</v>
      </c>
      <c r="C186" s="24" t="s">
        <v>5959</v>
      </c>
      <c r="D186" s="24">
        <v>11.09972</v>
      </c>
      <c r="E186" s="24">
        <v>1.289802</v>
      </c>
      <c r="F186" s="24">
        <v>0.286265</v>
      </c>
      <c r="G186" s="24">
        <v>0.531556</v>
      </c>
      <c r="H186" s="24">
        <v>5.131654</v>
      </c>
      <c r="I186" s="24">
        <v>11.24835</v>
      </c>
      <c r="J186" s="24">
        <v>33.56551</v>
      </c>
      <c r="K186" s="24">
        <v>0.0</v>
      </c>
      <c r="L186" s="24">
        <v>0.0</v>
      </c>
      <c r="M186" s="3"/>
      <c r="N186" s="3" t="s">
        <v>5180</v>
      </c>
    </row>
    <row r="187" ht="15.75" customHeight="1">
      <c r="A187" s="24">
        <v>185.0</v>
      </c>
      <c r="B187" s="24" t="s">
        <v>5214</v>
      </c>
      <c r="C187" s="24" t="s">
        <v>5959</v>
      </c>
      <c r="D187" s="24">
        <v>10.5</v>
      </c>
      <c r="E187" s="24">
        <v>1.1</v>
      </c>
      <c r="F187" s="24">
        <v>0.0</v>
      </c>
      <c r="G187" s="24">
        <v>0.0</v>
      </c>
      <c r="H187" s="24">
        <v>1.2</v>
      </c>
      <c r="I187" s="24">
        <v>1.1</v>
      </c>
      <c r="J187" s="24">
        <v>20.9</v>
      </c>
      <c r="K187" s="24">
        <v>0.0</v>
      </c>
      <c r="L187" s="24">
        <v>0.0</v>
      </c>
      <c r="M187" s="3"/>
      <c r="N187" s="3" t="s">
        <v>5214</v>
      </c>
    </row>
    <row r="188" ht="15.75" customHeight="1">
      <c r="A188" s="24">
        <v>186.0</v>
      </c>
      <c r="B188" s="24" t="s">
        <v>5316</v>
      </c>
      <c r="C188" s="24" t="s">
        <v>5959</v>
      </c>
      <c r="D188" s="24">
        <v>2.1</v>
      </c>
      <c r="E188" s="24">
        <v>0.0</v>
      </c>
      <c r="F188" s="24">
        <v>0.0</v>
      </c>
      <c r="G188" s="24">
        <v>0.0</v>
      </c>
      <c r="H188" s="24">
        <v>0.0</v>
      </c>
      <c r="I188" s="24">
        <v>1.2</v>
      </c>
      <c r="J188" s="24">
        <v>7.6</v>
      </c>
      <c r="K188" s="24">
        <v>0.0</v>
      </c>
      <c r="L188" s="24">
        <v>0.0</v>
      </c>
      <c r="M188" s="3"/>
      <c r="N188" s="3" t="s">
        <v>5316</v>
      </c>
    </row>
    <row r="189" ht="15.75" customHeight="1">
      <c r="A189" s="24">
        <v>187.0</v>
      </c>
      <c r="B189" s="24" t="s">
        <v>5304</v>
      </c>
      <c r="C189" s="24" t="s">
        <v>5959</v>
      </c>
      <c r="D189" s="24">
        <v>3.1</v>
      </c>
      <c r="E189" s="24">
        <v>0.0</v>
      </c>
      <c r="F189" s="24">
        <v>0.0</v>
      </c>
      <c r="G189" s="24">
        <v>0.0</v>
      </c>
      <c r="H189" s="24">
        <v>0.0</v>
      </c>
      <c r="I189" s="24">
        <v>0.5</v>
      </c>
      <c r="J189" s="24">
        <v>6.0</v>
      </c>
      <c r="K189" s="24">
        <v>0.0</v>
      </c>
      <c r="L189" s="24">
        <v>0.0</v>
      </c>
      <c r="M189" s="3"/>
      <c r="N189" s="3" t="s">
        <v>5304</v>
      </c>
    </row>
    <row r="190" ht="15.75" customHeight="1">
      <c r="A190" s="24">
        <v>188.0</v>
      </c>
      <c r="B190" s="24" t="s">
        <v>5976</v>
      </c>
      <c r="C190" s="24" t="s">
        <v>5959</v>
      </c>
      <c r="D190" s="24">
        <v>0.0</v>
      </c>
      <c r="E190" s="24">
        <v>0.0</v>
      </c>
      <c r="F190" s="24">
        <v>0.0</v>
      </c>
      <c r="G190" s="24">
        <v>0.0</v>
      </c>
      <c r="H190" s="24">
        <v>0.07</v>
      </c>
      <c r="I190" s="24">
        <v>0.0</v>
      </c>
      <c r="J190" s="24">
        <v>0.4</v>
      </c>
      <c r="K190" s="24">
        <v>0.0</v>
      </c>
      <c r="L190" s="24">
        <v>0.0</v>
      </c>
      <c r="M190" s="3"/>
      <c r="N190" s="3" t="s">
        <v>5976</v>
      </c>
    </row>
    <row r="191" ht="15.75" customHeight="1">
      <c r="A191" s="24">
        <v>189.0</v>
      </c>
      <c r="B191" s="24" t="s">
        <v>5977</v>
      </c>
      <c r="C191" s="24" t="s">
        <v>5959</v>
      </c>
      <c r="D191" s="24">
        <v>6.8</v>
      </c>
      <c r="E191" s="24">
        <v>0.0</v>
      </c>
      <c r="F191" s="24">
        <v>0.0</v>
      </c>
      <c r="G191" s="24">
        <v>0.0</v>
      </c>
      <c r="H191" s="24">
        <v>0.0</v>
      </c>
      <c r="I191" s="24">
        <v>1.4</v>
      </c>
      <c r="J191" s="24">
        <v>4.0</v>
      </c>
      <c r="K191" s="24">
        <v>0.0</v>
      </c>
      <c r="L191" s="24">
        <v>0.0</v>
      </c>
      <c r="M191" s="3"/>
      <c r="N191" s="3" t="s">
        <v>5977</v>
      </c>
    </row>
    <row r="192" ht="15.75" customHeight="1">
      <c r="A192" s="24">
        <v>190.0</v>
      </c>
      <c r="B192" s="24" t="s">
        <v>5239</v>
      </c>
      <c r="C192" s="24" t="s">
        <v>5959</v>
      </c>
      <c r="D192" s="24">
        <v>11.05641</v>
      </c>
      <c r="E192" s="24">
        <v>0.435883</v>
      </c>
      <c r="F192" s="24">
        <v>0.435883</v>
      </c>
      <c r="G192" s="24">
        <v>0.0</v>
      </c>
      <c r="H192" s="24">
        <v>1.0</v>
      </c>
      <c r="I192" s="24">
        <v>1.5</v>
      </c>
      <c r="J192" s="24">
        <v>20.39488</v>
      </c>
      <c r="K192" s="24">
        <v>0.0</v>
      </c>
      <c r="L192" s="24">
        <v>0.0</v>
      </c>
      <c r="M192" s="3"/>
      <c r="N192" s="3" t="s">
        <v>5239</v>
      </c>
    </row>
    <row r="193" ht="15.75" customHeight="1">
      <c r="A193" s="24">
        <v>191.0</v>
      </c>
      <c r="B193" s="22" t="s">
        <v>5189</v>
      </c>
      <c r="C193" s="24" t="s">
        <v>5959</v>
      </c>
      <c r="D193" s="24">
        <v>24.20779</v>
      </c>
      <c r="E193" s="24">
        <v>0.722096</v>
      </c>
      <c r="F193" s="24">
        <v>0.536827</v>
      </c>
      <c r="G193" s="24">
        <v>0.324221</v>
      </c>
      <c r="H193" s="24">
        <v>1.586686</v>
      </c>
      <c r="I193" s="24">
        <v>1.16983</v>
      </c>
      <c r="J193" s="24">
        <v>19.98456</v>
      </c>
      <c r="K193" s="24">
        <v>0.0</v>
      </c>
      <c r="L193" s="24">
        <v>0.0</v>
      </c>
      <c r="M193" s="3"/>
      <c r="N193" s="30" t="s">
        <v>5189</v>
      </c>
    </row>
    <row r="194" ht="15.75" customHeight="1">
      <c r="A194" s="24">
        <v>192.0</v>
      </c>
      <c r="B194" s="24" t="s">
        <v>5978</v>
      </c>
      <c r="C194" s="24" t="s">
        <v>5959</v>
      </c>
      <c r="D194" s="24">
        <v>22.02734</v>
      </c>
      <c r="E194" s="24">
        <v>0.536827</v>
      </c>
      <c r="F194" s="24">
        <v>0.0</v>
      </c>
      <c r="G194" s="24">
        <v>0.0</v>
      </c>
      <c r="H194" s="24">
        <v>2.046317</v>
      </c>
      <c r="I194" s="24">
        <v>2.805241</v>
      </c>
      <c r="J194" s="24">
        <v>32.16629</v>
      </c>
      <c r="K194" s="24">
        <v>0.0</v>
      </c>
      <c r="L194" s="24">
        <v>0.0</v>
      </c>
      <c r="M194" s="3"/>
      <c r="N194" s="3" t="s">
        <v>5978</v>
      </c>
    </row>
    <row r="195" ht="15.75" customHeight="1">
      <c r="A195" s="24">
        <v>193.0</v>
      </c>
      <c r="B195" s="24" t="s">
        <v>5352</v>
      </c>
      <c r="C195" s="24" t="s">
        <v>5959</v>
      </c>
      <c r="D195" s="24">
        <v>8.866667</v>
      </c>
      <c r="E195" s="24">
        <v>0.0</v>
      </c>
      <c r="F195" s="24">
        <v>0.0</v>
      </c>
      <c r="G195" s="24">
        <v>0.0</v>
      </c>
      <c r="H195" s="24">
        <v>0.5</v>
      </c>
      <c r="I195" s="24">
        <v>0.1</v>
      </c>
      <c r="J195" s="24">
        <v>7.666667</v>
      </c>
      <c r="K195" s="24">
        <v>0.0</v>
      </c>
      <c r="L195" s="24">
        <v>0.0</v>
      </c>
      <c r="M195" s="3"/>
      <c r="N195" s="3" t="s">
        <v>5352</v>
      </c>
    </row>
    <row r="196" ht="15.75" customHeight="1">
      <c r="A196" s="24">
        <v>194.0</v>
      </c>
      <c r="B196" s="22" t="s">
        <v>5357</v>
      </c>
      <c r="C196" s="24" t="s">
        <v>5959</v>
      </c>
      <c r="D196" s="24">
        <v>6.1</v>
      </c>
      <c r="E196" s="24">
        <v>0.0</v>
      </c>
      <c r="F196" s="24">
        <v>0.0</v>
      </c>
      <c r="G196" s="24">
        <v>0.0</v>
      </c>
      <c r="H196" s="24">
        <v>0.0</v>
      </c>
      <c r="I196" s="24">
        <v>0.0</v>
      </c>
      <c r="J196" s="24">
        <v>3.7</v>
      </c>
      <c r="K196" s="24">
        <v>0.0</v>
      </c>
      <c r="L196" s="24">
        <v>0.0</v>
      </c>
      <c r="M196" s="3"/>
      <c r="N196" s="30" t="s">
        <v>5357</v>
      </c>
    </row>
    <row r="197" ht="15.75" customHeight="1">
      <c r="A197" s="24">
        <v>195.0</v>
      </c>
      <c r="B197" s="24" t="s">
        <v>5278</v>
      </c>
      <c r="C197" s="24" t="s">
        <v>5959</v>
      </c>
      <c r="D197" s="24">
        <v>3.2</v>
      </c>
      <c r="E197" s="24">
        <v>1.1</v>
      </c>
      <c r="F197" s="24">
        <v>0.0</v>
      </c>
      <c r="G197" s="24">
        <v>0.0</v>
      </c>
      <c r="H197" s="24">
        <v>0.0</v>
      </c>
      <c r="I197" s="24">
        <v>1.3</v>
      </c>
      <c r="J197" s="24">
        <v>8.7</v>
      </c>
      <c r="K197" s="24">
        <v>0.0</v>
      </c>
      <c r="L197" s="24">
        <v>0.0</v>
      </c>
      <c r="M197" s="3"/>
      <c r="N197" s="3" t="s">
        <v>5278</v>
      </c>
    </row>
    <row r="198" ht="15.75" customHeight="1">
      <c r="A198" s="24">
        <v>196.0</v>
      </c>
      <c r="B198" s="22" t="s">
        <v>5300</v>
      </c>
      <c r="C198" s="24" t="s">
        <v>5959</v>
      </c>
      <c r="D198" s="24">
        <v>3.5</v>
      </c>
      <c r="E198" s="24">
        <v>0.0</v>
      </c>
      <c r="F198" s="24">
        <v>0.0</v>
      </c>
      <c r="G198" s="24">
        <v>0.0</v>
      </c>
      <c r="H198" s="24">
        <v>0.0</v>
      </c>
      <c r="I198" s="24">
        <v>1.4</v>
      </c>
      <c r="J198" s="24">
        <v>7.5</v>
      </c>
      <c r="K198" s="24">
        <v>0.0</v>
      </c>
      <c r="L198" s="24">
        <v>0.0</v>
      </c>
      <c r="M198" s="3"/>
      <c r="N198" s="30" t="s">
        <v>5300</v>
      </c>
    </row>
    <row r="199" ht="15.75" customHeight="1">
      <c r="A199" s="24">
        <v>197.0</v>
      </c>
      <c r="B199" s="24" t="s">
        <v>5040</v>
      </c>
      <c r="C199" s="24" t="s">
        <v>5959</v>
      </c>
      <c r="D199" s="24">
        <v>11.3</v>
      </c>
      <c r="E199" s="24">
        <v>0.0</v>
      </c>
      <c r="F199" s="24">
        <v>0.0</v>
      </c>
      <c r="G199" s="24">
        <v>0.0</v>
      </c>
      <c r="H199" s="24">
        <v>0.8</v>
      </c>
      <c r="I199" s="24">
        <v>0.0</v>
      </c>
      <c r="J199" s="24">
        <v>9.2</v>
      </c>
      <c r="K199" s="24">
        <v>0.0</v>
      </c>
      <c r="L199" s="24">
        <v>0.0</v>
      </c>
      <c r="M199" s="3"/>
      <c r="N199" s="3" t="s">
        <v>5040</v>
      </c>
    </row>
    <row r="200" ht="15.75" customHeight="1">
      <c r="A200" s="24">
        <v>198.0</v>
      </c>
      <c r="B200" s="24" t="s">
        <v>5360</v>
      </c>
      <c r="C200" s="24" t="s">
        <v>5959</v>
      </c>
      <c r="D200" s="24">
        <v>7.9</v>
      </c>
      <c r="E200" s="24">
        <v>0.0</v>
      </c>
      <c r="F200" s="24">
        <v>0.0</v>
      </c>
      <c r="G200" s="24">
        <v>0.0</v>
      </c>
      <c r="H200" s="24">
        <v>1.1</v>
      </c>
      <c r="I200" s="24">
        <v>0.0</v>
      </c>
      <c r="J200" s="24">
        <v>13.3</v>
      </c>
      <c r="K200" s="24">
        <v>0.0</v>
      </c>
      <c r="L200" s="24">
        <v>0.0</v>
      </c>
      <c r="M200" s="3"/>
      <c r="N200" s="3" t="s">
        <v>5360</v>
      </c>
    </row>
    <row r="201" ht="15.75" customHeight="1">
      <c r="A201" s="24">
        <v>199.0</v>
      </c>
      <c r="B201" s="24" t="s">
        <v>5979</v>
      </c>
      <c r="C201" s="24" t="s">
        <v>5959</v>
      </c>
      <c r="D201" s="24">
        <v>0.0</v>
      </c>
      <c r="E201" s="24">
        <v>0.0</v>
      </c>
      <c r="F201" s="24">
        <v>0.0</v>
      </c>
      <c r="G201" s="24">
        <v>0.0</v>
      </c>
      <c r="H201" s="24">
        <v>0.0</v>
      </c>
      <c r="I201" s="24">
        <v>0.0</v>
      </c>
      <c r="J201" s="24">
        <v>1.6</v>
      </c>
      <c r="K201" s="24">
        <v>0.0</v>
      </c>
      <c r="L201" s="24">
        <v>0.0</v>
      </c>
      <c r="M201" s="3"/>
      <c r="N201" s="3" t="s">
        <v>5979</v>
      </c>
    </row>
    <row r="202" ht="15.75" customHeight="1">
      <c r="A202" s="24">
        <v>200.0</v>
      </c>
      <c r="B202" s="24" t="s">
        <v>5270</v>
      </c>
      <c r="C202" s="24" t="s">
        <v>5959</v>
      </c>
      <c r="D202" s="24">
        <v>6.333333</v>
      </c>
      <c r="E202" s="24">
        <v>0.0</v>
      </c>
      <c r="F202" s="24">
        <v>0.0</v>
      </c>
      <c r="G202" s="24">
        <v>0.0</v>
      </c>
      <c r="H202" s="24">
        <v>0.9</v>
      </c>
      <c r="I202" s="24">
        <v>4.066667</v>
      </c>
      <c r="J202" s="24">
        <v>13.3</v>
      </c>
      <c r="K202" s="24">
        <v>0.0</v>
      </c>
      <c r="L202" s="24">
        <v>0.0</v>
      </c>
      <c r="M202" s="3"/>
      <c r="N202" s="3" t="s">
        <v>5270</v>
      </c>
    </row>
    <row r="203" ht="15.75" customHeight="1">
      <c r="A203" s="24">
        <v>201.0</v>
      </c>
      <c r="B203" s="24" t="s">
        <v>5234</v>
      </c>
      <c r="C203" s="24" t="s">
        <v>5959</v>
      </c>
      <c r="D203" s="24">
        <v>7.966667</v>
      </c>
      <c r="E203" s="24">
        <v>0.0</v>
      </c>
      <c r="F203" s="24">
        <v>0.0</v>
      </c>
      <c r="G203" s="24">
        <v>0.0</v>
      </c>
      <c r="H203" s="24">
        <v>0.3</v>
      </c>
      <c r="I203" s="24">
        <v>3.733333</v>
      </c>
      <c r="J203" s="24">
        <v>16.73333</v>
      </c>
      <c r="K203" s="24">
        <v>0.0</v>
      </c>
      <c r="L203" s="24">
        <v>0.0</v>
      </c>
      <c r="M203" s="3"/>
      <c r="N203" s="3" t="s">
        <v>5234</v>
      </c>
    </row>
    <row r="204" ht="15.75" customHeight="1">
      <c r="A204" s="24">
        <v>202.0</v>
      </c>
      <c r="B204" s="24" t="s">
        <v>5353</v>
      </c>
      <c r="C204" s="24" t="s">
        <v>5959</v>
      </c>
      <c r="D204" s="24">
        <v>9.0</v>
      </c>
      <c r="E204" s="24">
        <v>0.5</v>
      </c>
      <c r="F204" s="24">
        <v>0.3</v>
      </c>
      <c r="G204" s="24">
        <v>0.0</v>
      </c>
      <c r="H204" s="24">
        <v>1.5</v>
      </c>
      <c r="I204" s="24">
        <v>4.6</v>
      </c>
      <c r="J204" s="24">
        <v>22.5</v>
      </c>
      <c r="K204" s="24">
        <v>0.0</v>
      </c>
      <c r="L204" s="24">
        <v>0.0</v>
      </c>
      <c r="M204" s="3"/>
      <c r="N204" s="3" t="s">
        <v>5353</v>
      </c>
    </row>
    <row r="205" ht="15.75" customHeight="1">
      <c r="A205" s="24">
        <v>203.0</v>
      </c>
      <c r="B205" s="24" t="s">
        <v>5158</v>
      </c>
      <c r="C205" s="24" t="s">
        <v>5959</v>
      </c>
      <c r="D205" s="24">
        <v>14.6568</v>
      </c>
      <c r="E205" s="24">
        <v>0.0</v>
      </c>
      <c r="F205" s="24">
        <v>0.0</v>
      </c>
      <c r="G205" s="24">
        <v>0.0</v>
      </c>
      <c r="H205" s="24">
        <v>1.907365</v>
      </c>
      <c r="I205" s="24">
        <v>2.758924</v>
      </c>
      <c r="J205" s="24">
        <v>21.79575</v>
      </c>
      <c r="K205" s="24">
        <v>0.0</v>
      </c>
      <c r="L205" s="24">
        <v>0.0</v>
      </c>
      <c r="M205" s="3"/>
      <c r="N205" s="3" t="s">
        <v>5158</v>
      </c>
    </row>
    <row r="206" ht="15.75" customHeight="1">
      <c r="A206" s="24">
        <v>204.0</v>
      </c>
      <c r="B206" s="24" t="s">
        <v>5980</v>
      </c>
      <c r="C206" s="24" t="s">
        <v>5959</v>
      </c>
      <c r="D206" s="24">
        <v>9.8</v>
      </c>
      <c r="E206" s="24">
        <v>2.066667</v>
      </c>
      <c r="F206" s="24">
        <v>0.4</v>
      </c>
      <c r="G206" s="24">
        <v>0.0</v>
      </c>
      <c r="H206" s="24">
        <v>0.2</v>
      </c>
      <c r="I206" s="24">
        <v>4.333333</v>
      </c>
      <c r="J206" s="24">
        <v>22.33333</v>
      </c>
      <c r="K206" s="24">
        <v>0.0</v>
      </c>
      <c r="L206" s="24">
        <v>0.0</v>
      </c>
      <c r="M206" s="3"/>
      <c r="N206" s="3" t="s">
        <v>5980</v>
      </c>
    </row>
    <row r="207" ht="15.75" customHeight="1">
      <c r="A207" s="24">
        <v>205.0</v>
      </c>
      <c r="B207" s="24" t="s">
        <v>5299</v>
      </c>
      <c r="C207" s="24" t="s">
        <v>5959</v>
      </c>
      <c r="D207" s="24">
        <v>1.7</v>
      </c>
      <c r="E207" s="24">
        <v>0.0</v>
      </c>
      <c r="F207" s="24">
        <v>0.0</v>
      </c>
      <c r="G207" s="24">
        <v>0.0</v>
      </c>
      <c r="H207" s="24">
        <v>0.0</v>
      </c>
      <c r="I207" s="24">
        <v>0.0</v>
      </c>
      <c r="J207" s="24">
        <v>8.5</v>
      </c>
      <c r="K207" s="24">
        <v>0.0</v>
      </c>
      <c r="L207" s="24">
        <v>0.0</v>
      </c>
      <c r="M207" s="3"/>
      <c r="N207" s="3" t="s">
        <v>5299</v>
      </c>
    </row>
    <row r="208" ht="15.75" customHeight="1">
      <c r="A208" s="24">
        <v>206.0</v>
      </c>
      <c r="B208" s="24" t="s">
        <v>5225</v>
      </c>
      <c r="C208" s="24" t="s">
        <v>5959</v>
      </c>
      <c r="D208" s="24">
        <v>15.6</v>
      </c>
      <c r="E208" s="24">
        <v>1.1</v>
      </c>
      <c r="F208" s="24">
        <v>0.0</v>
      </c>
      <c r="G208" s="24">
        <v>0.0</v>
      </c>
      <c r="H208" s="24">
        <v>1.1</v>
      </c>
      <c r="I208" s="24">
        <v>2.7</v>
      </c>
      <c r="J208" s="24">
        <v>22.6</v>
      </c>
      <c r="K208" s="24">
        <v>0.0</v>
      </c>
      <c r="L208" s="24">
        <v>0.0</v>
      </c>
      <c r="M208" s="3"/>
      <c r="N208" s="3" t="s">
        <v>5225</v>
      </c>
    </row>
    <row r="209" ht="15.75" customHeight="1">
      <c r="A209" s="24">
        <v>207.0</v>
      </c>
      <c r="B209" s="24" t="s">
        <v>4934</v>
      </c>
      <c r="C209" s="24" t="s">
        <v>5959</v>
      </c>
      <c r="D209" s="24">
        <v>10.98938</v>
      </c>
      <c r="E209" s="24">
        <v>2.092635</v>
      </c>
      <c r="F209" s="24">
        <v>1.046317</v>
      </c>
      <c r="G209" s="24">
        <v>0.0</v>
      </c>
      <c r="H209" s="24">
        <v>1.138952</v>
      </c>
      <c r="I209" s="24">
        <v>4.407365</v>
      </c>
      <c r="J209" s="24">
        <v>15.82309</v>
      </c>
      <c r="K209" s="24">
        <v>0.0</v>
      </c>
      <c r="L209" s="24">
        <v>0.0</v>
      </c>
      <c r="M209" s="3"/>
      <c r="N209" s="3" t="s">
        <v>4934</v>
      </c>
    </row>
    <row r="210" ht="15.75" customHeight="1">
      <c r="A210" s="24">
        <v>208.0</v>
      </c>
      <c r="B210" s="24" t="s">
        <v>5981</v>
      </c>
      <c r="C210" s="24" t="s">
        <v>5959</v>
      </c>
      <c r="D210" s="24">
        <v>1.3</v>
      </c>
      <c r="E210" s="24">
        <v>0.0</v>
      </c>
      <c r="F210" s="24">
        <v>0.0</v>
      </c>
      <c r="G210" s="24">
        <v>0.0</v>
      </c>
      <c r="H210" s="24">
        <v>0.3</v>
      </c>
      <c r="I210" s="24">
        <v>1.6</v>
      </c>
      <c r="J210" s="24">
        <v>7.5</v>
      </c>
      <c r="K210" s="24">
        <v>0.0</v>
      </c>
      <c r="L210" s="24">
        <v>0.0</v>
      </c>
      <c r="M210" s="3"/>
      <c r="N210" s="3" t="s">
        <v>5981</v>
      </c>
    </row>
    <row r="211" ht="15.75" customHeight="1">
      <c r="A211" s="24">
        <v>209.0</v>
      </c>
      <c r="B211" s="24" t="s">
        <v>5003</v>
      </c>
      <c r="C211" s="24" t="s">
        <v>5959</v>
      </c>
      <c r="D211" s="24">
        <v>5.7</v>
      </c>
      <c r="E211" s="24">
        <v>0.0</v>
      </c>
      <c r="F211" s="24">
        <v>0.0</v>
      </c>
      <c r="G211" s="24">
        <v>0.0</v>
      </c>
      <c r="H211" s="24">
        <v>0.0</v>
      </c>
      <c r="I211" s="24">
        <v>0.2</v>
      </c>
      <c r="J211" s="24">
        <v>3.1</v>
      </c>
      <c r="K211" s="24">
        <v>0.0</v>
      </c>
      <c r="L211" s="24">
        <v>0.0</v>
      </c>
      <c r="M211" s="3"/>
      <c r="N211" s="3" t="s">
        <v>5003</v>
      </c>
    </row>
    <row r="212" ht="15.75" customHeight="1">
      <c r="A212" s="24">
        <v>210.0</v>
      </c>
      <c r="B212" s="24" t="s">
        <v>5204</v>
      </c>
      <c r="C212" s="24" t="s">
        <v>5959</v>
      </c>
      <c r="D212" s="24">
        <v>15.45255</v>
      </c>
      <c r="E212" s="24">
        <v>2.583144</v>
      </c>
      <c r="F212" s="24">
        <v>0.536827</v>
      </c>
      <c r="G212" s="24">
        <v>0.0</v>
      </c>
      <c r="H212" s="24">
        <v>0.277904</v>
      </c>
      <c r="I212" s="24">
        <v>7.314731</v>
      </c>
      <c r="J212" s="24">
        <v>17.46317</v>
      </c>
      <c r="K212" s="24">
        <v>0.0</v>
      </c>
      <c r="L212" s="24">
        <v>0.0</v>
      </c>
      <c r="M212" s="3"/>
      <c r="N212" s="3" t="s">
        <v>5204</v>
      </c>
    </row>
    <row r="213" ht="15.75" customHeight="1">
      <c r="A213" s="24">
        <v>211.0</v>
      </c>
      <c r="B213" s="24" t="s">
        <v>5982</v>
      </c>
      <c r="C213" s="24" t="s">
        <v>5959</v>
      </c>
      <c r="D213" s="24">
        <v>2.866667</v>
      </c>
      <c r="E213" s="24">
        <v>0.0</v>
      </c>
      <c r="F213" s="24">
        <v>0.0</v>
      </c>
      <c r="G213" s="24">
        <v>0.0</v>
      </c>
      <c r="H213" s="24">
        <v>0.0</v>
      </c>
      <c r="I213" s="24">
        <v>0.0</v>
      </c>
      <c r="J213" s="24">
        <v>1.0</v>
      </c>
      <c r="K213" s="24">
        <v>0.0</v>
      </c>
      <c r="L213" s="24">
        <v>0.0</v>
      </c>
      <c r="M213" s="3"/>
      <c r="N213" s="3" t="s">
        <v>5982</v>
      </c>
    </row>
    <row r="214" ht="15.75" customHeight="1">
      <c r="A214" s="24">
        <v>212.0</v>
      </c>
      <c r="B214" s="24" t="s">
        <v>5983</v>
      </c>
      <c r="C214" s="24" t="s">
        <v>5959</v>
      </c>
      <c r="D214" s="24">
        <v>8.5</v>
      </c>
      <c r="E214" s="24">
        <v>0.9</v>
      </c>
      <c r="F214" s="24">
        <v>0.8</v>
      </c>
      <c r="G214" s="24">
        <v>0.0</v>
      </c>
      <c r="H214" s="24">
        <v>0.0</v>
      </c>
      <c r="I214" s="24">
        <v>2.8</v>
      </c>
      <c r="J214" s="24">
        <v>21.5</v>
      </c>
      <c r="K214" s="24">
        <v>0.0</v>
      </c>
      <c r="L214" s="24">
        <v>0.0</v>
      </c>
      <c r="M214" s="3"/>
      <c r="N214" s="3" t="s">
        <v>5983</v>
      </c>
    </row>
    <row r="215" ht="15.75" customHeight="1">
      <c r="A215" s="24">
        <v>213.0</v>
      </c>
      <c r="B215" s="24" t="s">
        <v>5224</v>
      </c>
      <c r="C215" s="24" t="s">
        <v>5959</v>
      </c>
      <c r="D215" s="24">
        <v>17.7</v>
      </c>
      <c r="E215" s="24">
        <v>0.0</v>
      </c>
      <c r="F215" s="24">
        <v>0.0</v>
      </c>
      <c r="G215" s="24">
        <v>0.0</v>
      </c>
      <c r="H215" s="24">
        <v>0.0</v>
      </c>
      <c r="I215" s="24">
        <v>1.3</v>
      </c>
      <c r="J215" s="24">
        <v>26.1</v>
      </c>
      <c r="K215" s="24">
        <v>0.0</v>
      </c>
      <c r="L215" s="24">
        <v>0.0</v>
      </c>
      <c r="M215" s="3"/>
      <c r="N215" s="3" t="s">
        <v>5224</v>
      </c>
    </row>
    <row r="216" ht="15.75" customHeight="1">
      <c r="A216" s="24">
        <v>214.0</v>
      </c>
      <c r="B216" s="24" t="s">
        <v>5984</v>
      </c>
      <c r="C216" s="24" t="s">
        <v>5959</v>
      </c>
      <c r="D216" s="24">
        <v>3.253333</v>
      </c>
      <c r="E216" s="24">
        <v>0.0</v>
      </c>
      <c r="F216" s="24">
        <v>0.0</v>
      </c>
      <c r="G216" s="24">
        <v>0.0</v>
      </c>
      <c r="H216" s="24">
        <v>0.26</v>
      </c>
      <c r="I216" s="24">
        <v>0.313333</v>
      </c>
      <c r="J216" s="24">
        <v>3.733333</v>
      </c>
      <c r="K216" s="24">
        <v>0.0</v>
      </c>
      <c r="L216" s="24">
        <v>0.0</v>
      </c>
      <c r="M216" s="3"/>
      <c r="N216" s="3" t="s">
        <v>5984</v>
      </c>
    </row>
    <row r="217" ht="15.75" customHeight="1">
      <c r="A217" s="24">
        <v>215.0</v>
      </c>
      <c r="B217" s="22" t="s">
        <v>5213</v>
      </c>
      <c r="C217" s="24" t="s">
        <v>5959</v>
      </c>
      <c r="D217" s="24">
        <v>9.4</v>
      </c>
      <c r="E217" s="24">
        <v>0.0</v>
      </c>
      <c r="F217" s="24">
        <v>0.0</v>
      </c>
      <c r="G217" s="24">
        <v>0.0</v>
      </c>
      <c r="H217" s="24">
        <v>0.8</v>
      </c>
      <c r="I217" s="24">
        <v>0.4</v>
      </c>
      <c r="J217" s="24">
        <v>18.4</v>
      </c>
      <c r="K217" s="24">
        <v>0.0</v>
      </c>
      <c r="L217" s="24">
        <v>0.0</v>
      </c>
      <c r="M217" s="3"/>
      <c r="N217" s="30" t="s">
        <v>5213</v>
      </c>
    </row>
    <row r="218" ht="15.75" customHeight="1">
      <c r="A218" s="24">
        <v>216.0</v>
      </c>
      <c r="B218" s="24" t="s">
        <v>5265</v>
      </c>
      <c r="C218" s="24" t="s">
        <v>5959</v>
      </c>
      <c r="D218" s="24">
        <v>11.5</v>
      </c>
      <c r="E218" s="24">
        <v>0.6</v>
      </c>
      <c r="F218" s="24">
        <v>0.6</v>
      </c>
      <c r="G218" s="24">
        <v>0.0</v>
      </c>
      <c r="H218" s="24">
        <v>0.8</v>
      </c>
      <c r="I218" s="24">
        <v>1.2</v>
      </c>
      <c r="J218" s="24">
        <v>21.4</v>
      </c>
      <c r="K218" s="24">
        <v>0.0</v>
      </c>
      <c r="L218" s="24">
        <v>0.0</v>
      </c>
      <c r="M218" s="3"/>
      <c r="N218" s="3" t="s">
        <v>5265</v>
      </c>
    </row>
    <row r="219" ht="15.75" customHeight="1">
      <c r="A219" s="24">
        <v>217.0</v>
      </c>
      <c r="B219" s="24" t="s">
        <v>5985</v>
      </c>
      <c r="C219" s="24" t="s">
        <v>5959</v>
      </c>
      <c r="D219" s="24">
        <v>0.01</v>
      </c>
      <c r="E219" s="24">
        <v>0.0</v>
      </c>
      <c r="F219" s="24">
        <v>0.0</v>
      </c>
      <c r="G219" s="24">
        <v>0.0</v>
      </c>
      <c r="H219" s="24">
        <v>0.0</v>
      </c>
      <c r="I219" s="24">
        <v>0.0</v>
      </c>
      <c r="J219" s="24">
        <v>0.0</v>
      </c>
      <c r="K219" s="24">
        <v>0.0</v>
      </c>
      <c r="L219" s="24">
        <v>0.0</v>
      </c>
      <c r="M219" s="3"/>
      <c r="N219" s="3" t="s">
        <v>5985</v>
      </c>
    </row>
    <row r="220" ht="15.75" customHeight="1">
      <c r="A220" s="24">
        <v>218.0</v>
      </c>
      <c r="B220" s="24" t="s">
        <v>5330</v>
      </c>
      <c r="C220" s="24" t="s">
        <v>5959</v>
      </c>
      <c r="D220" s="24">
        <v>7.351558</v>
      </c>
      <c r="E220" s="24">
        <v>0.0</v>
      </c>
      <c r="F220" s="24">
        <v>0.0</v>
      </c>
      <c r="G220" s="24">
        <v>0.0</v>
      </c>
      <c r="H220" s="24">
        <v>1.212606</v>
      </c>
      <c r="I220" s="24">
        <v>1.49051</v>
      </c>
      <c r="J220" s="24">
        <v>21.73045</v>
      </c>
      <c r="K220" s="24">
        <v>0.0</v>
      </c>
      <c r="L220" s="24">
        <v>0.0</v>
      </c>
      <c r="M220" s="3"/>
      <c r="N220" s="3" t="s">
        <v>5330</v>
      </c>
    </row>
    <row r="221" ht="15.75" customHeight="1">
      <c r="A221" s="24">
        <v>219.0</v>
      </c>
      <c r="B221" s="24" t="s">
        <v>5294</v>
      </c>
      <c r="C221" s="24" t="s">
        <v>5959</v>
      </c>
      <c r="D221" s="24">
        <v>13.6</v>
      </c>
      <c r="E221" s="24">
        <v>0.6</v>
      </c>
      <c r="F221" s="24">
        <v>0.0</v>
      </c>
      <c r="G221" s="24">
        <v>0.0</v>
      </c>
      <c r="H221" s="24">
        <v>0.2</v>
      </c>
      <c r="I221" s="24">
        <v>1.7</v>
      </c>
      <c r="J221" s="24">
        <v>14.0</v>
      </c>
      <c r="K221" s="24">
        <v>0.0</v>
      </c>
      <c r="L221" s="24">
        <v>0.0</v>
      </c>
      <c r="M221" s="3"/>
      <c r="N221" s="3" t="s">
        <v>5294</v>
      </c>
    </row>
    <row r="222" ht="15.75" customHeight="1">
      <c r="A222" s="24">
        <v>220.0</v>
      </c>
      <c r="B222" s="24" t="s">
        <v>5986</v>
      </c>
      <c r="C222" s="24" t="s">
        <v>5959</v>
      </c>
      <c r="D222" s="24">
        <v>2.0</v>
      </c>
      <c r="E222" s="24">
        <v>0.0</v>
      </c>
      <c r="F222" s="24">
        <v>0.0</v>
      </c>
      <c r="G222" s="24">
        <v>0.0</v>
      </c>
      <c r="H222" s="24">
        <v>0.0</v>
      </c>
      <c r="I222" s="24">
        <v>0.0</v>
      </c>
      <c r="J222" s="24">
        <v>1.7</v>
      </c>
      <c r="K222" s="24">
        <v>0.0</v>
      </c>
      <c r="L222" s="24">
        <v>0.0</v>
      </c>
      <c r="M222" s="3"/>
      <c r="N222" s="3" t="s">
        <v>5986</v>
      </c>
    </row>
    <row r="223" ht="15.75" customHeight="1">
      <c r="A223" s="24">
        <v>221.0</v>
      </c>
      <c r="B223" s="24" t="s">
        <v>4944</v>
      </c>
      <c r="C223" s="24" t="s">
        <v>5959</v>
      </c>
      <c r="D223" s="24">
        <v>14.2</v>
      </c>
      <c r="E223" s="24">
        <v>2.0</v>
      </c>
      <c r="F223" s="24">
        <v>1.2</v>
      </c>
      <c r="G223" s="24">
        <v>0.0</v>
      </c>
      <c r="H223" s="24">
        <v>1.3</v>
      </c>
      <c r="I223" s="24">
        <v>16.1</v>
      </c>
      <c r="J223" s="24">
        <v>33.4</v>
      </c>
      <c r="K223" s="24">
        <v>0.0</v>
      </c>
      <c r="L223" s="24">
        <v>0.0</v>
      </c>
      <c r="M223" s="3"/>
      <c r="N223" s="3" t="s">
        <v>4944</v>
      </c>
    </row>
    <row r="224" ht="15.75" customHeight="1">
      <c r="A224" s="24">
        <v>222.0</v>
      </c>
      <c r="B224" s="24" t="s">
        <v>5327</v>
      </c>
      <c r="C224" s="24" t="s">
        <v>5959</v>
      </c>
      <c r="D224" s="24">
        <v>14.8</v>
      </c>
      <c r="E224" s="24">
        <v>0.0</v>
      </c>
      <c r="F224" s="24">
        <v>0.0</v>
      </c>
      <c r="G224" s="24">
        <v>0.0</v>
      </c>
      <c r="H224" s="24">
        <v>3.8</v>
      </c>
      <c r="I224" s="24">
        <v>2.7</v>
      </c>
      <c r="J224" s="24">
        <v>23.2</v>
      </c>
      <c r="K224" s="24">
        <v>0.0</v>
      </c>
      <c r="L224" s="24">
        <v>0.0</v>
      </c>
      <c r="M224" s="3"/>
      <c r="N224" s="3" t="s">
        <v>5327</v>
      </c>
    </row>
    <row r="225" ht="15.75" customHeight="1">
      <c r="A225" s="24">
        <v>223.0</v>
      </c>
      <c r="B225" s="24" t="s">
        <v>5987</v>
      </c>
      <c r="C225" s="24" t="s">
        <v>5959</v>
      </c>
      <c r="D225" s="24">
        <v>7.7</v>
      </c>
      <c r="E225" s="24">
        <v>0.0</v>
      </c>
      <c r="F225" s="24">
        <v>0.0</v>
      </c>
      <c r="G225" s="24">
        <v>0.0</v>
      </c>
      <c r="H225" s="24">
        <v>1.7</v>
      </c>
      <c r="I225" s="24">
        <v>0.7</v>
      </c>
      <c r="J225" s="24">
        <v>1.5</v>
      </c>
      <c r="K225" s="24">
        <v>0.0</v>
      </c>
      <c r="L225" s="24">
        <v>0.0</v>
      </c>
      <c r="M225" s="3"/>
      <c r="N225" s="3" t="s">
        <v>5987</v>
      </c>
    </row>
    <row r="226" ht="15.75" customHeight="1">
      <c r="A226" s="24">
        <v>224.0</v>
      </c>
      <c r="B226" s="24" t="s">
        <v>5179</v>
      </c>
      <c r="C226" s="24" t="s">
        <v>5959</v>
      </c>
      <c r="D226" s="24">
        <v>12.79575</v>
      </c>
      <c r="E226" s="24">
        <v>0.536827</v>
      </c>
      <c r="F226" s="24">
        <v>0.536827</v>
      </c>
      <c r="G226" s="24">
        <v>0.536827</v>
      </c>
      <c r="H226" s="24">
        <v>3.814731</v>
      </c>
      <c r="I226" s="24">
        <v>5.415722</v>
      </c>
      <c r="J226" s="24">
        <v>28.91799</v>
      </c>
      <c r="K226" s="24">
        <v>0.0</v>
      </c>
      <c r="L226" s="24">
        <v>0.0</v>
      </c>
      <c r="M226" s="3"/>
      <c r="N226" s="3" t="s">
        <v>5179</v>
      </c>
    </row>
    <row r="227" ht="15.75" customHeight="1">
      <c r="A227" s="24">
        <v>225.0</v>
      </c>
      <c r="B227" s="24" t="s">
        <v>5988</v>
      </c>
      <c r="C227" s="24" t="s">
        <v>5959</v>
      </c>
      <c r="D227" s="24">
        <v>7.8</v>
      </c>
      <c r="E227" s="24">
        <v>0.0</v>
      </c>
      <c r="F227" s="24">
        <v>0.0</v>
      </c>
      <c r="G227" s="24">
        <v>0.0</v>
      </c>
      <c r="H227" s="24">
        <v>0.0</v>
      </c>
      <c r="I227" s="24">
        <v>0.0</v>
      </c>
      <c r="J227" s="24">
        <v>6.6</v>
      </c>
      <c r="K227" s="24">
        <v>0.0</v>
      </c>
      <c r="L227" s="24">
        <v>0.0</v>
      </c>
      <c r="M227" s="3"/>
      <c r="N227" s="3" t="s">
        <v>5988</v>
      </c>
    </row>
    <row r="228" ht="15.75" customHeight="1">
      <c r="A228" s="24">
        <v>226.0</v>
      </c>
      <c r="B228" s="24" t="s">
        <v>5167</v>
      </c>
      <c r="C228" s="24" t="s">
        <v>5959</v>
      </c>
      <c r="D228" s="24">
        <v>13.98102</v>
      </c>
      <c r="E228" s="24">
        <v>0.722096</v>
      </c>
      <c r="F228" s="24">
        <v>0.0</v>
      </c>
      <c r="G228" s="24">
        <v>0.0</v>
      </c>
      <c r="H228" s="24">
        <v>1.768414</v>
      </c>
      <c r="I228" s="24">
        <v>2.832578</v>
      </c>
      <c r="J228" s="24">
        <v>26.29688</v>
      </c>
      <c r="K228" s="24">
        <v>0.0</v>
      </c>
      <c r="L228" s="24">
        <v>0.0</v>
      </c>
      <c r="M228" s="3"/>
      <c r="N228" s="3" t="s">
        <v>5167</v>
      </c>
    </row>
    <row r="229" ht="15.75" customHeight="1">
      <c r="A229" s="24">
        <v>227.0</v>
      </c>
      <c r="B229" s="24" t="s">
        <v>5196</v>
      </c>
      <c r="C229" s="24" t="s">
        <v>5959</v>
      </c>
      <c r="D229" s="24">
        <v>15.99164</v>
      </c>
      <c r="E229" s="24">
        <v>0.722096</v>
      </c>
      <c r="F229" s="24">
        <v>0.092635</v>
      </c>
      <c r="G229" s="24">
        <v>0.0</v>
      </c>
      <c r="H229" s="24">
        <v>1.768414</v>
      </c>
      <c r="I229" s="24">
        <v>3.361048</v>
      </c>
      <c r="J229" s="24">
        <v>19.7221</v>
      </c>
      <c r="K229" s="24">
        <v>0.0</v>
      </c>
      <c r="L229" s="24">
        <v>0.0</v>
      </c>
      <c r="M229" s="3"/>
      <c r="N229" s="3" t="s">
        <v>5196</v>
      </c>
    </row>
    <row r="230" ht="15.75" customHeight="1">
      <c r="A230" s="24">
        <v>228.0</v>
      </c>
      <c r="B230" s="24" t="s">
        <v>5240</v>
      </c>
      <c r="C230" s="24" t="s">
        <v>5959</v>
      </c>
      <c r="D230" s="24">
        <v>6.397875</v>
      </c>
      <c r="E230" s="24">
        <v>1.046317</v>
      </c>
      <c r="F230" s="24">
        <v>0.536827</v>
      </c>
      <c r="G230" s="24">
        <v>0.0</v>
      </c>
      <c r="H230" s="24">
        <v>2.416856</v>
      </c>
      <c r="I230" s="24">
        <v>3.878895</v>
      </c>
      <c r="J230" s="24">
        <v>11.06303</v>
      </c>
      <c r="K230" s="24">
        <v>0.0</v>
      </c>
      <c r="L230" s="24">
        <v>0.0</v>
      </c>
      <c r="M230" s="3"/>
      <c r="N230" s="3" t="s">
        <v>5240</v>
      </c>
    </row>
    <row r="231" ht="15.75" customHeight="1">
      <c r="A231" s="24">
        <v>229.0</v>
      </c>
      <c r="B231" s="24" t="s">
        <v>5314</v>
      </c>
      <c r="C231" s="24" t="s">
        <v>5959</v>
      </c>
      <c r="D231" s="24">
        <v>7.466667</v>
      </c>
      <c r="E231" s="24">
        <v>0.0</v>
      </c>
      <c r="F231" s="24">
        <v>0.0</v>
      </c>
      <c r="G231" s="24">
        <v>0.0</v>
      </c>
      <c r="H231" s="24">
        <v>0.0</v>
      </c>
      <c r="I231" s="24">
        <v>0.1</v>
      </c>
      <c r="J231" s="24">
        <v>5.6</v>
      </c>
      <c r="K231" s="24">
        <v>0.0</v>
      </c>
      <c r="L231" s="24">
        <v>0.0</v>
      </c>
      <c r="M231" s="3"/>
      <c r="N231" s="3" t="s">
        <v>5314</v>
      </c>
    </row>
    <row r="232" ht="15.75" customHeight="1">
      <c r="A232" s="24">
        <v>230.0</v>
      </c>
      <c r="B232" s="24" t="s">
        <v>5989</v>
      </c>
      <c r="C232" s="24" t="s">
        <v>5959</v>
      </c>
      <c r="D232" s="24">
        <v>0.08</v>
      </c>
      <c r="E232" s="24">
        <v>0.0</v>
      </c>
      <c r="F232" s="24">
        <v>0.0</v>
      </c>
      <c r="G232" s="24">
        <v>0.0</v>
      </c>
      <c r="H232" s="24">
        <v>0.0</v>
      </c>
      <c r="I232" s="24">
        <v>0.0</v>
      </c>
      <c r="J232" s="24">
        <v>0.04</v>
      </c>
      <c r="K232" s="24">
        <v>0.0</v>
      </c>
      <c r="L232" s="24">
        <v>0.0</v>
      </c>
      <c r="M232" s="3"/>
      <c r="N232" s="3" t="s">
        <v>5989</v>
      </c>
    </row>
    <row r="233" ht="15.75" customHeight="1">
      <c r="A233" s="24">
        <v>231.0</v>
      </c>
      <c r="B233" s="24" t="s">
        <v>5990</v>
      </c>
      <c r="C233" s="24" t="s">
        <v>5959</v>
      </c>
      <c r="D233" s="24">
        <v>11.63934</v>
      </c>
      <c r="E233" s="24">
        <v>0.278676</v>
      </c>
      <c r="F233" s="24">
        <v>0.0</v>
      </c>
      <c r="G233" s="24">
        <v>0.577059</v>
      </c>
      <c r="H233" s="24">
        <v>1.072132</v>
      </c>
      <c r="I233" s="24">
        <v>2.326176</v>
      </c>
      <c r="J233" s="24">
        <v>18.10169</v>
      </c>
      <c r="K233" s="24">
        <v>0.0</v>
      </c>
      <c r="L233" s="24">
        <v>0.0</v>
      </c>
      <c r="M233" s="3"/>
      <c r="N233" s="3" t="s">
        <v>5990</v>
      </c>
    </row>
    <row r="234" ht="15.75" customHeight="1">
      <c r="A234" s="24">
        <v>232.0</v>
      </c>
      <c r="B234" s="24" t="s">
        <v>5991</v>
      </c>
      <c r="C234" s="24" t="s">
        <v>5959</v>
      </c>
      <c r="D234" s="24">
        <v>8.3</v>
      </c>
      <c r="E234" s="24">
        <v>0.0</v>
      </c>
      <c r="F234" s="24">
        <v>0.0</v>
      </c>
      <c r="G234" s="24">
        <v>0.0</v>
      </c>
      <c r="H234" s="24">
        <v>0.3</v>
      </c>
      <c r="I234" s="24">
        <v>0.4</v>
      </c>
      <c r="J234" s="24">
        <v>11.7</v>
      </c>
      <c r="K234" s="24">
        <v>0.0</v>
      </c>
      <c r="L234" s="24">
        <v>0.0</v>
      </c>
      <c r="M234" s="3"/>
      <c r="N234" s="3" t="s">
        <v>5991</v>
      </c>
    </row>
    <row r="235" ht="15.75" customHeight="1">
      <c r="A235" s="24">
        <v>233.0</v>
      </c>
      <c r="B235" s="24" t="s">
        <v>5992</v>
      </c>
      <c r="C235" s="24" t="s">
        <v>5959</v>
      </c>
      <c r="D235" s="24">
        <v>3.7</v>
      </c>
      <c r="E235" s="24">
        <v>0.0</v>
      </c>
      <c r="F235" s="24">
        <v>0.0</v>
      </c>
      <c r="G235" s="24">
        <v>0.0</v>
      </c>
      <c r="H235" s="24">
        <v>0.4</v>
      </c>
      <c r="I235" s="24">
        <v>0.0</v>
      </c>
      <c r="J235" s="24">
        <v>0.5</v>
      </c>
      <c r="K235" s="24">
        <v>0.0</v>
      </c>
      <c r="L235" s="24">
        <v>0.0</v>
      </c>
      <c r="M235" s="3"/>
      <c r="N235" s="3" t="s">
        <v>5992</v>
      </c>
    </row>
    <row r="236" ht="15.75" customHeight="1">
      <c r="A236" s="24">
        <v>234.0</v>
      </c>
      <c r="B236" s="24" t="s">
        <v>5157</v>
      </c>
      <c r="C236" s="24" t="s">
        <v>5959</v>
      </c>
      <c r="D236" s="24">
        <v>13.86105</v>
      </c>
      <c r="E236" s="24">
        <v>3.231586</v>
      </c>
      <c r="F236" s="24">
        <v>0.0</v>
      </c>
      <c r="G236" s="24">
        <v>0.0</v>
      </c>
      <c r="H236" s="24">
        <v>3.814731</v>
      </c>
      <c r="I236" s="24">
        <v>9.777904</v>
      </c>
      <c r="J236" s="24">
        <v>37.35382</v>
      </c>
      <c r="K236" s="24">
        <v>0.0</v>
      </c>
      <c r="L236" s="24">
        <v>0.0</v>
      </c>
      <c r="M236" s="3"/>
      <c r="N236" s="3" t="s">
        <v>5157</v>
      </c>
    </row>
    <row r="237" ht="15.75" customHeight="1">
      <c r="A237" s="24">
        <v>235.0</v>
      </c>
      <c r="B237" s="24" t="s">
        <v>5212</v>
      </c>
      <c r="C237" s="24" t="s">
        <v>5959</v>
      </c>
      <c r="D237" s="24">
        <v>18.32422</v>
      </c>
      <c r="E237" s="24">
        <v>0.536827</v>
      </c>
      <c r="F237" s="24">
        <v>1.073654</v>
      </c>
      <c r="G237" s="24">
        <v>0.0</v>
      </c>
      <c r="H237" s="24">
        <v>1.370538</v>
      </c>
      <c r="I237" s="24">
        <v>4.5</v>
      </c>
      <c r="J237" s="24">
        <v>23.09263</v>
      </c>
      <c r="K237" s="24">
        <v>0.0</v>
      </c>
      <c r="L237" s="24">
        <v>0.0</v>
      </c>
      <c r="M237" s="3"/>
      <c r="N237" s="3" t="s">
        <v>5212</v>
      </c>
    </row>
    <row r="238" ht="15.75" customHeight="1">
      <c r="A238" s="24">
        <v>236.0</v>
      </c>
      <c r="B238" s="24" t="s">
        <v>5287</v>
      </c>
      <c r="C238" s="24" t="s">
        <v>5959</v>
      </c>
      <c r="D238" s="24">
        <v>9.583144</v>
      </c>
      <c r="E238" s="24">
        <v>0.231586</v>
      </c>
      <c r="F238" s="24">
        <v>0.138952</v>
      </c>
      <c r="G238" s="24">
        <v>0.0</v>
      </c>
      <c r="H238" s="24">
        <v>2.119972</v>
      </c>
      <c r="I238" s="24">
        <v>5.388385</v>
      </c>
      <c r="J238" s="24">
        <v>18.70312</v>
      </c>
      <c r="K238" s="24">
        <v>0.0</v>
      </c>
      <c r="L238" s="24">
        <v>0.0</v>
      </c>
      <c r="M238" s="3"/>
      <c r="N238" s="3" t="s">
        <v>5287</v>
      </c>
    </row>
    <row r="239" ht="15.75" customHeight="1">
      <c r="A239" s="24">
        <v>237.0</v>
      </c>
      <c r="B239" s="24" t="s">
        <v>4939</v>
      </c>
      <c r="C239" s="24" t="s">
        <v>5959</v>
      </c>
      <c r="D239" s="24">
        <v>13.1</v>
      </c>
      <c r="E239" s="24">
        <v>0.0</v>
      </c>
      <c r="F239" s="24">
        <v>0.0</v>
      </c>
      <c r="G239" s="24">
        <v>0.0</v>
      </c>
      <c r="H239" s="24">
        <v>0.6</v>
      </c>
      <c r="I239" s="24">
        <v>3.4</v>
      </c>
      <c r="J239" s="24">
        <v>11.5</v>
      </c>
      <c r="K239" s="24">
        <v>0.0</v>
      </c>
      <c r="L239" s="24">
        <v>0.0</v>
      </c>
      <c r="M239" s="3"/>
      <c r="N239" s="3" t="s">
        <v>4939</v>
      </c>
    </row>
    <row r="240" ht="15.75" customHeight="1">
      <c r="A240" s="24">
        <v>238.0</v>
      </c>
      <c r="B240" s="24" t="s">
        <v>136</v>
      </c>
      <c r="C240" s="24" t="s">
        <v>5959</v>
      </c>
      <c r="D240" s="24">
        <v>14.58314</v>
      </c>
      <c r="E240" s="24">
        <v>2.046317</v>
      </c>
      <c r="F240" s="24">
        <v>0.324221</v>
      </c>
      <c r="G240" s="24">
        <v>0.231586</v>
      </c>
      <c r="H240" s="24">
        <v>0.694759</v>
      </c>
      <c r="I240" s="24">
        <v>11.48102</v>
      </c>
      <c r="J240" s="24">
        <v>33.01062</v>
      </c>
      <c r="K240" s="24">
        <v>0.0</v>
      </c>
      <c r="L240" s="24">
        <v>0.0</v>
      </c>
      <c r="M240" s="3"/>
      <c r="N240" s="3" t="s">
        <v>136</v>
      </c>
    </row>
    <row r="241" ht="15.75" customHeight="1">
      <c r="A241" s="24">
        <v>239.0</v>
      </c>
      <c r="B241" s="24" t="s">
        <v>5149</v>
      </c>
      <c r="C241" s="24" t="s">
        <v>5959</v>
      </c>
      <c r="D241" s="24">
        <v>19.11161</v>
      </c>
      <c r="E241" s="24">
        <v>2.463173</v>
      </c>
      <c r="F241" s="24">
        <v>1.761946</v>
      </c>
      <c r="G241" s="24">
        <v>0.53928</v>
      </c>
      <c r="H241" s="24">
        <v>4.275759</v>
      </c>
      <c r="I241" s="24">
        <v>11.61508</v>
      </c>
      <c r="J241" s="24">
        <v>45.4501</v>
      </c>
      <c r="K241" s="24">
        <v>0.0</v>
      </c>
      <c r="L241" s="24">
        <v>0.0</v>
      </c>
      <c r="M241" s="3"/>
      <c r="N241" s="3" t="s">
        <v>5149</v>
      </c>
    </row>
    <row r="242" ht="15.75" customHeight="1">
      <c r="A242" s="24">
        <v>240.0</v>
      </c>
      <c r="B242" s="24" t="s">
        <v>5993</v>
      </c>
      <c r="C242" s="24" t="s">
        <v>5959</v>
      </c>
      <c r="D242" s="24">
        <v>0.4</v>
      </c>
      <c r="E242" s="24">
        <v>0.0</v>
      </c>
      <c r="F242" s="24">
        <v>0.0</v>
      </c>
      <c r="G242" s="24">
        <v>0.0</v>
      </c>
      <c r="H242" s="24">
        <v>0.0</v>
      </c>
      <c r="I242" s="24">
        <v>0.0</v>
      </c>
      <c r="J242" s="24">
        <v>4.0</v>
      </c>
      <c r="K242" s="24">
        <v>0.0</v>
      </c>
      <c r="L242" s="24">
        <v>0.0</v>
      </c>
      <c r="M242" s="3"/>
      <c r="N242" s="3" t="s">
        <v>5993</v>
      </c>
    </row>
    <row r="243" ht="15.75" customHeight="1">
      <c r="A243" s="24">
        <v>241.0</v>
      </c>
      <c r="B243" s="24" t="s">
        <v>5994</v>
      </c>
      <c r="C243" s="24" t="s">
        <v>5959</v>
      </c>
      <c r="D243" s="24">
        <v>2.6</v>
      </c>
      <c r="E243" s="24">
        <v>0.0</v>
      </c>
      <c r="F243" s="24">
        <v>0.0</v>
      </c>
      <c r="G243" s="24">
        <v>0.0</v>
      </c>
      <c r="H243" s="24">
        <v>0.0</v>
      </c>
      <c r="I243" s="24">
        <v>0.2</v>
      </c>
      <c r="J243" s="24">
        <v>5.0</v>
      </c>
      <c r="K243" s="24">
        <v>0.0</v>
      </c>
      <c r="L243" s="24">
        <v>0.0</v>
      </c>
      <c r="M243" s="3"/>
      <c r="N243" s="3" t="s">
        <v>5994</v>
      </c>
    </row>
    <row r="244" ht="15.75" customHeight="1">
      <c r="A244" s="24">
        <v>242.0</v>
      </c>
      <c r="B244" s="24" t="s">
        <v>5283</v>
      </c>
      <c r="C244" s="24" t="s">
        <v>5959</v>
      </c>
      <c r="D244" s="24">
        <v>10.7</v>
      </c>
      <c r="E244" s="24">
        <v>0.0</v>
      </c>
      <c r="F244" s="24">
        <v>0.0</v>
      </c>
      <c r="G244" s="24">
        <v>0.0</v>
      </c>
      <c r="H244" s="24">
        <v>1.2</v>
      </c>
      <c r="I244" s="24">
        <v>0.2</v>
      </c>
      <c r="J244" s="24">
        <v>14.7</v>
      </c>
      <c r="K244" s="24">
        <v>0.0</v>
      </c>
      <c r="L244" s="24">
        <v>0.0</v>
      </c>
      <c r="M244" s="3"/>
      <c r="N244" s="3" t="s">
        <v>5283</v>
      </c>
    </row>
    <row r="245" ht="15.75" customHeight="1">
      <c r="A245" s="24">
        <v>243.0</v>
      </c>
      <c r="B245" s="24" t="s">
        <v>5277</v>
      </c>
      <c r="C245" s="24" t="s">
        <v>5959</v>
      </c>
      <c r="D245" s="24">
        <v>18.41912</v>
      </c>
      <c r="E245" s="24">
        <v>0.768414</v>
      </c>
      <c r="F245" s="24">
        <v>0.231586</v>
      </c>
      <c r="G245" s="24">
        <v>0.0</v>
      </c>
      <c r="H245" s="24">
        <v>0.926346</v>
      </c>
      <c r="I245" s="24">
        <v>5.750567</v>
      </c>
      <c r="J245" s="24">
        <v>30.61501</v>
      </c>
      <c r="K245" s="24">
        <v>0.0</v>
      </c>
      <c r="L245" s="24">
        <v>0.0</v>
      </c>
      <c r="M245" s="3"/>
      <c r="N245" s="3" t="s">
        <v>5277</v>
      </c>
    </row>
    <row r="246" ht="15.75" customHeight="1">
      <c r="A246" s="24">
        <v>244.0</v>
      </c>
      <c r="B246" s="24" t="s">
        <v>4904</v>
      </c>
      <c r="C246" s="24" t="s">
        <v>5959</v>
      </c>
      <c r="D246" s="24">
        <v>4.2</v>
      </c>
      <c r="E246" s="24">
        <v>0.0</v>
      </c>
      <c r="F246" s="24">
        <v>0.0</v>
      </c>
      <c r="G246" s="24">
        <v>0.0</v>
      </c>
      <c r="H246" s="24">
        <v>0.0</v>
      </c>
      <c r="I246" s="24">
        <v>0.0</v>
      </c>
      <c r="J246" s="24">
        <v>2.2</v>
      </c>
      <c r="K246" s="24">
        <v>0.0</v>
      </c>
      <c r="L246" s="24">
        <v>0.0</v>
      </c>
      <c r="M246" s="3"/>
      <c r="N246" s="3" t="s">
        <v>4904</v>
      </c>
    </row>
    <row r="247" ht="15.75" customHeight="1">
      <c r="A247" s="24">
        <v>245.0</v>
      </c>
      <c r="B247" s="24" t="s">
        <v>5268</v>
      </c>
      <c r="C247" s="24" t="s">
        <v>5959</v>
      </c>
      <c r="D247" s="24">
        <v>12.3</v>
      </c>
      <c r="E247" s="24">
        <v>0.0</v>
      </c>
      <c r="F247" s="24">
        <v>0.0</v>
      </c>
      <c r="G247" s="24">
        <v>0.0</v>
      </c>
      <c r="H247" s="24">
        <v>0.7</v>
      </c>
      <c r="I247" s="24">
        <v>2.5</v>
      </c>
      <c r="J247" s="24">
        <v>13.2</v>
      </c>
      <c r="K247" s="24">
        <v>0.0</v>
      </c>
      <c r="L247" s="24">
        <v>0.0</v>
      </c>
      <c r="M247" s="3"/>
      <c r="N247" s="3" t="s">
        <v>5268</v>
      </c>
    </row>
    <row r="248" ht="15.75" customHeight="1">
      <c r="A248" s="24">
        <v>246.0</v>
      </c>
      <c r="B248" s="24" t="s">
        <v>5995</v>
      </c>
      <c r="C248" s="24" t="s">
        <v>5959</v>
      </c>
      <c r="D248" s="24">
        <v>3.5</v>
      </c>
      <c r="E248" s="24">
        <v>0.4</v>
      </c>
      <c r="F248" s="24">
        <v>0.0</v>
      </c>
      <c r="G248" s="24">
        <v>0.0</v>
      </c>
      <c r="H248" s="24">
        <v>1.5</v>
      </c>
      <c r="I248" s="24">
        <v>1.1</v>
      </c>
      <c r="J248" s="24">
        <v>9.6</v>
      </c>
      <c r="K248" s="24">
        <v>0.0</v>
      </c>
      <c r="L248" s="24">
        <v>0.0</v>
      </c>
      <c r="M248" s="3"/>
      <c r="N248" s="3" t="s">
        <v>5995</v>
      </c>
    </row>
    <row r="249" ht="15.75" customHeight="1">
      <c r="A249" s="24">
        <v>247.0</v>
      </c>
      <c r="B249" s="24" t="s">
        <v>5161</v>
      </c>
      <c r="C249" s="24" t="s">
        <v>5959</v>
      </c>
      <c r="D249" s="24">
        <v>25.91572</v>
      </c>
      <c r="E249" s="24">
        <v>0.231586</v>
      </c>
      <c r="F249" s="24">
        <v>0.0</v>
      </c>
      <c r="G249" s="24">
        <v>0.0</v>
      </c>
      <c r="H249" s="24">
        <v>2.416856</v>
      </c>
      <c r="I249" s="24">
        <v>2.027337</v>
      </c>
      <c r="J249" s="24">
        <v>30.38725</v>
      </c>
      <c r="K249" s="24">
        <v>0.0</v>
      </c>
      <c r="L249" s="24">
        <v>0.0</v>
      </c>
      <c r="M249" s="3"/>
      <c r="N249" s="3" t="s">
        <v>5161</v>
      </c>
    </row>
    <row r="250" ht="15.75" customHeight="1">
      <c r="A250" s="24">
        <v>248.0</v>
      </c>
      <c r="B250" s="24" t="s">
        <v>5996</v>
      </c>
      <c r="C250" s="24" t="s">
        <v>5959</v>
      </c>
      <c r="D250" s="24">
        <v>0.4</v>
      </c>
      <c r="E250" s="24">
        <v>0.0</v>
      </c>
      <c r="F250" s="24">
        <v>0.0</v>
      </c>
      <c r="G250" s="24">
        <v>0.0</v>
      </c>
      <c r="H250" s="24">
        <v>0.0</v>
      </c>
      <c r="I250" s="24">
        <v>0.0</v>
      </c>
      <c r="J250" s="24">
        <v>1.3</v>
      </c>
      <c r="K250" s="24">
        <v>0.0</v>
      </c>
      <c r="L250" s="24">
        <v>0.0</v>
      </c>
      <c r="M250" s="3"/>
      <c r="N250" s="3" t="s">
        <v>5996</v>
      </c>
    </row>
    <row r="251" ht="15.75" customHeight="1">
      <c r="A251" s="24">
        <v>249.0</v>
      </c>
      <c r="C251" s="24" t="s">
        <v>5959</v>
      </c>
      <c r="D251" s="24" t="e">
        <v>#N/A</v>
      </c>
      <c r="E251" s="24" t="e">
        <v>#N/A</v>
      </c>
      <c r="F251" s="24" t="e">
        <v>#N/A</v>
      </c>
      <c r="G251" s="24" t="e">
        <v>#N/A</v>
      </c>
      <c r="H251" s="24" t="e">
        <v>#N/A</v>
      </c>
      <c r="I251" s="24" t="e">
        <v>#N/A</v>
      </c>
      <c r="J251" s="24" t="e">
        <v>#N/A</v>
      </c>
      <c r="K251" s="24" t="e">
        <v>#N/A</v>
      </c>
      <c r="L251" s="24" t="e">
        <v>#N/A</v>
      </c>
      <c r="M251" s="3"/>
      <c r="N251" s="3"/>
    </row>
    <row r="252" ht="15.75" customHeight="1">
      <c r="A252" s="24">
        <v>250.0</v>
      </c>
      <c r="C252" s="24" t="s">
        <v>5959</v>
      </c>
      <c r="D252" s="24" t="e">
        <v>#N/A</v>
      </c>
      <c r="E252" s="24" t="e">
        <v>#N/A</v>
      </c>
      <c r="F252" s="24" t="e">
        <v>#N/A</v>
      </c>
      <c r="G252" s="24" t="e">
        <v>#N/A</v>
      </c>
      <c r="H252" s="24" t="e">
        <v>#N/A</v>
      </c>
      <c r="I252" s="24" t="e">
        <v>#N/A</v>
      </c>
      <c r="J252" s="24" t="e">
        <v>#N/A</v>
      </c>
      <c r="K252" s="24" t="e">
        <v>#N/A</v>
      </c>
      <c r="L252" s="24" t="e">
        <v>#N/A</v>
      </c>
      <c r="M252" s="3"/>
      <c r="N252" s="3"/>
    </row>
    <row r="253" ht="15.75" customHeight="1">
      <c r="A253" s="24">
        <v>251.0</v>
      </c>
      <c r="C253" s="24" t="s">
        <v>5959</v>
      </c>
      <c r="D253" s="24" t="e">
        <v>#N/A</v>
      </c>
      <c r="E253" s="24" t="e">
        <v>#N/A</v>
      </c>
      <c r="F253" s="24" t="e">
        <v>#N/A</v>
      </c>
      <c r="G253" s="24" t="e">
        <v>#N/A</v>
      </c>
      <c r="H253" s="24" t="e">
        <v>#N/A</v>
      </c>
      <c r="I253" s="24" t="e">
        <v>#N/A</v>
      </c>
      <c r="J253" s="24" t="e">
        <v>#N/A</v>
      </c>
      <c r="K253" s="24" t="e">
        <v>#N/A</v>
      </c>
      <c r="L253" s="24" t="e">
        <v>#N/A</v>
      </c>
      <c r="M253" s="3"/>
      <c r="N253" s="3"/>
    </row>
    <row r="254" ht="15.75" customHeight="1">
      <c r="A254" s="24">
        <v>252.0</v>
      </c>
      <c r="C254" s="24" t="s">
        <v>5959</v>
      </c>
      <c r="D254" s="24" t="e">
        <v>#N/A</v>
      </c>
      <c r="E254" s="24" t="e">
        <v>#N/A</v>
      </c>
      <c r="F254" s="24" t="e">
        <v>#N/A</v>
      </c>
      <c r="G254" s="24" t="e">
        <v>#N/A</v>
      </c>
      <c r="H254" s="24" t="e">
        <v>#N/A</v>
      </c>
      <c r="I254" s="24" t="e">
        <v>#N/A</v>
      </c>
      <c r="J254" s="24" t="e">
        <v>#N/A</v>
      </c>
      <c r="K254" s="24" t="e">
        <v>#N/A</v>
      </c>
      <c r="L254" s="24" t="e">
        <v>#N/A</v>
      </c>
      <c r="M254" s="3"/>
      <c r="N254" s="3"/>
    </row>
    <row r="255" ht="15.75" customHeight="1">
      <c r="A255" s="24">
        <v>253.0</v>
      </c>
      <c r="C255" s="24" t="s">
        <v>5959</v>
      </c>
      <c r="D255" s="24" t="e">
        <v>#N/A</v>
      </c>
      <c r="E255" s="24" t="e">
        <v>#N/A</v>
      </c>
      <c r="F255" s="24" t="e">
        <v>#N/A</v>
      </c>
      <c r="G255" s="24" t="e">
        <v>#N/A</v>
      </c>
      <c r="H255" s="24" t="e">
        <v>#N/A</v>
      </c>
      <c r="I255" s="24" t="e">
        <v>#N/A</v>
      </c>
      <c r="J255" s="24" t="e">
        <v>#N/A</v>
      </c>
      <c r="K255" s="24" t="e">
        <v>#N/A</v>
      </c>
      <c r="L255" s="24" t="e">
        <v>#N/A</v>
      </c>
      <c r="M255" s="3"/>
      <c r="N255" s="3"/>
    </row>
    <row r="256" ht="15.75" customHeight="1">
      <c r="A256" s="24">
        <v>254.0</v>
      </c>
      <c r="C256" s="24" t="s">
        <v>5959</v>
      </c>
      <c r="D256" s="24" t="e">
        <v>#N/A</v>
      </c>
      <c r="E256" s="24" t="e">
        <v>#N/A</v>
      </c>
      <c r="F256" s="24" t="e">
        <v>#N/A</v>
      </c>
      <c r="G256" s="24" t="e">
        <v>#N/A</v>
      </c>
      <c r="H256" s="24" t="e">
        <v>#N/A</v>
      </c>
      <c r="I256" s="24" t="e">
        <v>#N/A</v>
      </c>
      <c r="J256" s="24" t="e">
        <v>#N/A</v>
      </c>
      <c r="K256" s="24" t="e">
        <v>#N/A</v>
      </c>
      <c r="L256" s="24" t="e">
        <v>#N/A</v>
      </c>
      <c r="M256" s="3"/>
      <c r="N256" s="3"/>
    </row>
    <row r="257" ht="15.75" customHeight="1">
      <c r="A257" s="24">
        <v>255.0</v>
      </c>
      <c r="C257" s="24" t="s">
        <v>5959</v>
      </c>
      <c r="D257" s="24" t="e">
        <v>#N/A</v>
      </c>
      <c r="E257" s="24" t="e">
        <v>#N/A</v>
      </c>
      <c r="F257" s="24" t="e">
        <v>#N/A</v>
      </c>
      <c r="G257" s="24" t="e">
        <v>#N/A</v>
      </c>
      <c r="H257" s="24" t="e">
        <v>#N/A</v>
      </c>
      <c r="I257" s="24" t="e">
        <v>#N/A</v>
      </c>
      <c r="J257" s="24" t="e">
        <v>#N/A</v>
      </c>
      <c r="K257" s="24" t="e">
        <v>#N/A</v>
      </c>
      <c r="L257" s="24" t="e">
        <v>#N/A</v>
      </c>
      <c r="M257" s="3"/>
      <c r="N257" s="3"/>
    </row>
    <row r="258" ht="15.75" customHeight="1">
      <c r="A258" s="24">
        <v>256.0</v>
      </c>
      <c r="C258" s="24" t="s">
        <v>5959</v>
      </c>
      <c r="D258" s="24" t="e">
        <v>#N/A</v>
      </c>
      <c r="E258" s="24" t="e">
        <v>#N/A</v>
      </c>
      <c r="F258" s="24" t="e">
        <v>#N/A</v>
      </c>
      <c r="G258" s="24" t="e">
        <v>#N/A</v>
      </c>
      <c r="H258" s="24" t="e">
        <v>#N/A</v>
      </c>
      <c r="I258" s="24" t="e">
        <v>#N/A</v>
      </c>
      <c r="J258" s="24" t="e">
        <v>#N/A</v>
      </c>
      <c r="K258" s="24" t="e">
        <v>#N/A</v>
      </c>
      <c r="L258" s="24" t="e">
        <v>#N/A</v>
      </c>
      <c r="M258" s="3"/>
      <c r="N258" s="3"/>
    </row>
    <row r="259" ht="15.75" customHeight="1">
      <c r="A259" s="24">
        <v>257.0</v>
      </c>
      <c r="C259" s="24" t="s">
        <v>5959</v>
      </c>
      <c r="D259" s="24" t="e">
        <v>#N/A</v>
      </c>
      <c r="E259" s="24" t="e">
        <v>#N/A</v>
      </c>
      <c r="F259" s="24" t="e">
        <v>#N/A</v>
      </c>
      <c r="G259" s="24" t="e">
        <v>#N/A</v>
      </c>
      <c r="H259" s="24" t="e">
        <v>#N/A</v>
      </c>
      <c r="I259" s="24" t="e">
        <v>#N/A</v>
      </c>
      <c r="J259" s="24" t="e">
        <v>#N/A</v>
      </c>
      <c r="K259" s="24" t="e">
        <v>#N/A</v>
      </c>
      <c r="L259" s="24" t="e">
        <v>#N/A</v>
      </c>
      <c r="M259" s="3"/>
      <c r="N259" s="3"/>
    </row>
    <row r="260" ht="15.75" customHeight="1">
      <c r="A260" s="24">
        <v>258.0</v>
      </c>
      <c r="C260" s="24" t="s">
        <v>5959</v>
      </c>
      <c r="D260" s="24" t="e">
        <v>#N/A</v>
      </c>
      <c r="E260" s="24" t="e">
        <v>#N/A</v>
      </c>
      <c r="F260" s="24" t="e">
        <v>#N/A</v>
      </c>
      <c r="G260" s="24" t="e">
        <v>#N/A</v>
      </c>
      <c r="H260" s="24" t="e">
        <v>#N/A</v>
      </c>
      <c r="I260" s="24" t="e">
        <v>#N/A</v>
      </c>
      <c r="J260" s="24" t="e">
        <v>#N/A</v>
      </c>
      <c r="K260" s="24" t="e">
        <v>#N/A</v>
      </c>
      <c r="L260" s="24" t="e">
        <v>#N/A</v>
      </c>
      <c r="M260" s="3"/>
      <c r="N260" s="3"/>
    </row>
    <row r="261" ht="15.75" customHeight="1">
      <c r="A261" s="24">
        <v>259.0</v>
      </c>
      <c r="C261" s="24" t="s">
        <v>5959</v>
      </c>
      <c r="D261" s="24" t="e">
        <v>#N/A</v>
      </c>
      <c r="E261" s="24" t="e">
        <v>#N/A</v>
      </c>
      <c r="F261" s="24" t="e">
        <v>#N/A</v>
      </c>
      <c r="G261" s="24" t="e">
        <v>#N/A</v>
      </c>
      <c r="H261" s="24" t="e">
        <v>#N/A</v>
      </c>
      <c r="I261" s="24" t="e">
        <v>#N/A</v>
      </c>
      <c r="J261" s="24" t="e">
        <v>#N/A</v>
      </c>
      <c r="K261" s="24" t="e">
        <v>#N/A</v>
      </c>
      <c r="L261" s="24" t="e">
        <v>#N/A</v>
      </c>
      <c r="M261" s="3"/>
      <c r="N261" s="3"/>
    </row>
    <row r="262" ht="15.75" customHeight="1">
      <c r="A262" s="24">
        <v>260.0</v>
      </c>
      <c r="C262" s="24" t="s">
        <v>5959</v>
      </c>
      <c r="D262" s="24" t="e">
        <v>#N/A</v>
      </c>
      <c r="E262" s="24" t="e">
        <v>#N/A</v>
      </c>
      <c r="F262" s="24" t="e">
        <v>#N/A</v>
      </c>
      <c r="G262" s="24" t="e">
        <v>#N/A</v>
      </c>
      <c r="H262" s="24" t="e">
        <v>#N/A</v>
      </c>
      <c r="I262" s="24" t="e">
        <v>#N/A</v>
      </c>
      <c r="J262" s="24" t="e">
        <v>#N/A</v>
      </c>
      <c r="K262" s="24" t="e">
        <v>#N/A</v>
      </c>
      <c r="L262" s="24" t="e">
        <v>#N/A</v>
      </c>
      <c r="M262" s="3"/>
      <c r="N262" s="3"/>
    </row>
    <row r="263" ht="15.75" customHeight="1">
      <c r="A263" s="24">
        <v>261.0</v>
      </c>
      <c r="C263" s="24" t="s">
        <v>5959</v>
      </c>
      <c r="D263" s="24" t="e">
        <v>#N/A</v>
      </c>
      <c r="E263" s="24" t="e">
        <v>#N/A</v>
      </c>
      <c r="F263" s="24" t="e">
        <v>#N/A</v>
      </c>
      <c r="G263" s="24" t="e">
        <v>#N/A</v>
      </c>
      <c r="H263" s="24" t="e">
        <v>#N/A</v>
      </c>
      <c r="I263" s="24" t="e">
        <v>#N/A</v>
      </c>
      <c r="J263" s="24" t="e">
        <v>#N/A</v>
      </c>
      <c r="K263" s="24" t="e">
        <v>#N/A</v>
      </c>
      <c r="L263" s="24" t="e">
        <v>#N/A</v>
      </c>
      <c r="M263" s="3"/>
      <c r="N263" s="3"/>
    </row>
    <row r="264" ht="15.75" customHeight="1">
      <c r="A264" s="24">
        <v>262.0</v>
      </c>
      <c r="C264" s="24" t="s">
        <v>5959</v>
      </c>
      <c r="D264" s="24" t="e">
        <v>#N/A</v>
      </c>
      <c r="E264" s="24" t="e">
        <v>#N/A</v>
      </c>
      <c r="F264" s="24" t="e">
        <v>#N/A</v>
      </c>
      <c r="G264" s="24" t="e">
        <v>#N/A</v>
      </c>
      <c r="H264" s="24" t="e">
        <v>#N/A</v>
      </c>
      <c r="I264" s="24" t="e">
        <v>#N/A</v>
      </c>
      <c r="J264" s="24" t="e">
        <v>#N/A</v>
      </c>
      <c r="K264" s="24" t="e">
        <v>#N/A</v>
      </c>
      <c r="L264" s="24" t="e">
        <v>#N/A</v>
      </c>
      <c r="M264" s="3"/>
      <c r="N264" s="3"/>
    </row>
    <row r="265" ht="15.75" customHeight="1">
      <c r="A265" s="24">
        <v>263.0</v>
      </c>
      <c r="C265" s="24" t="s">
        <v>5959</v>
      </c>
      <c r="D265" s="24" t="e">
        <v>#N/A</v>
      </c>
      <c r="E265" s="24" t="e">
        <v>#N/A</v>
      </c>
      <c r="F265" s="24" t="e">
        <v>#N/A</v>
      </c>
      <c r="G265" s="24" t="e">
        <v>#N/A</v>
      </c>
      <c r="H265" s="24" t="e">
        <v>#N/A</v>
      </c>
      <c r="I265" s="24" t="e">
        <v>#N/A</v>
      </c>
      <c r="J265" s="24" t="e">
        <v>#N/A</v>
      </c>
      <c r="K265" s="24" t="e">
        <v>#N/A</v>
      </c>
      <c r="L265" s="24" t="e">
        <v>#N/A</v>
      </c>
      <c r="M265" s="3"/>
      <c r="N265" s="3"/>
    </row>
    <row r="266" ht="15.75" customHeight="1">
      <c r="A266" s="24">
        <v>264.0</v>
      </c>
      <c r="C266" s="24" t="s">
        <v>5959</v>
      </c>
      <c r="D266" s="24" t="e">
        <v>#N/A</v>
      </c>
      <c r="E266" s="24" t="e">
        <v>#N/A</v>
      </c>
      <c r="F266" s="24" t="e">
        <v>#N/A</v>
      </c>
      <c r="G266" s="24" t="e">
        <v>#N/A</v>
      </c>
      <c r="H266" s="24" t="e">
        <v>#N/A</v>
      </c>
      <c r="I266" s="24" t="e">
        <v>#N/A</v>
      </c>
      <c r="J266" s="24" t="e">
        <v>#N/A</v>
      </c>
      <c r="K266" s="24" t="e">
        <v>#N/A</v>
      </c>
      <c r="L266" s="24" t="e">
        <v>#N/A</v>
      </c>
      <c r="M266" s="3"/>
      <c r="N266" s="3"/>
    </row>
    <row r="267" ht="15.75" customHeight="1">
      <c r="A267" s="24">
        <v>265.0</v>
      </c>
      <c r="C267" s="24" t="s">
        <v>5959</v>
      </c>
      <c r="D267" s="24" t="e">
        <v>#N/A</v>
      </c>
      <c r="E267" s="24" t="e">
        <v>#N/A</v>
      </c>
      <c r="F267" s="24" t="e">
        <v>#N/A</v>
      </c>
      <c r="G267" s="24" t="e">
        <v>#N/A</v>
      </c>
      <c r="H267" s="24" t="e">
        <v>#N/A</v>
      </c>
      <c r="I267" s="24" t="e">
        <v>#N/A</v>
      </c>
      <c r="J267" s="24" t="e">
        <v>#N/A</v>
      </c>
      <c r="K267" s="24" t="e">
        <v>#N/A</v>
      </c>
      <c r="L267" s="24" t="e">
        <v>#N/A</v>
      </c>
      <c r="M267" s="3"/>
      <c r="N267" s="3"/>
    </row>
    <row r="268" ht="15.75" customHeight="1">
      <c r="A268" s="24">
        <v>266.0</v>
      </c>
      <c r="C268" s="24" t="s">
        <v>5959</v>
      </c>
      <c r="D268" s="24" t="e">
        <v>#N/A</v>
      </c>
      <c r="E268" s="24" t="e">
        <v>#N/A</v>
      </c>
      <c r="F268" s="24" t="e">
        <v>#N/A</v>
      </c>
      <c r="G268" s="24" t="e">
        <v>#N/A</v>
      </c>
      <c r="H268" s="24" t="e">
        <v>#N/A</v>
      </c>
      <c r="I268" s="24" t="e">
        <v>#N/A</v>
      </c>
      <c r="J268" s="24" t="e">
        <v>#N/A</v>
      </c>
      <c r="K268" s="24" t="e">
        <v>#N/A</v>
      </c>
      <c r="L268" s="24" t="e">
        <v>#N/A</v>
      </c>
      <c r="M268" s="3"/>
      <c r="N268" s="3"/>
    </row>
    <row r="269" ht="15.75" customHeight="1">
      <c r="A269" s="24">
        <v>267.0</v>
      </c>
      <c r="C269" s="24" t="s">
        <v>5959</v>
      </c>
      <c r="D269" s="24" t="e">
        <v>#N/A</v>
      </c>
      <c r="E269" s="24" t="e">
        <v>#N/A</v>
      </c>
      <c r="F269" s="24" t="e">
        <v>#N/A</v>
      </c>
      <c r="G269" s="24" t="e">
        <v>#N/A</v>
      </c>
      <c r="H269" s="24" t="e">
        <v>#N/A</v>
      </c>
      <c r="I269" s="24" t="e">
        <v>#N/A</v>
      </c>
      <c r="J269" s="24" t="e">
        <v>#N/A</v>
      </c>
      <c r="K269" s="24" t="e">
        <v>#N/A</v>
      </c>
      <c r="L269" s="24" t="e">
        <v>#N/A</v>
      </c>
      <c r="M269" s="3"/>
      <c r="N269" s="3"/>
    </row>
    <row r="270" ht="15.75" customHeight="1">
      <c r="A270" s="24">
        <v>268.0</v>
      </c>
      <c r="C270" s="24" t="s">
        <v>5959</v>
      </c>
      <c r="D270" s="24" t="e">
        <v>#N/A</v>
      </c>
      <c r="E270" s="24" t="e">
        <v>#N/A</v>
      </c>
      <c r="F270" s="24" t="e">
        <v>#N/A</v>
      </c>
      <c r="G270" s="24" t="e">
        <v>#N/A</v>
      </c>
      <c r="H270" s="24" t="e">
        <v>#N/A</v>
      </c>
      <c r="I270" s="24" t="e">
        <v>#N/A</v>
      </c>
      <c r="J270" s="24" t="e">
        <v>#N/A</v>
      </c>
      <c r="K270" s="24" t="e">
        <v>#N/A</v>
      </c>
      <c r="L270" s="24" t="e">
        <v>#N/A</v>
      </c>
      <c r="M270" s="3"/>
      <c r="N270" s="3"/>
    </row>
    <row r="271" ht="15.75" customHeight="1">
      <c r="A271" s="24">
        <v>269.0</v>
      </c>
      <c r="C271" s="24" t="s">
        <v>5959</v>
      </c>
      <c r="D271" s="24" t="e">
        <v>#N/A</v>
      </c>
      <c r="E271" s="24" t="e">
        <v>#N/A</v>
      </c>
      <c r="F271" s="24" t="e">
        <v>#N/A</v>
      </c>
      <c r="G271" s="24" t="e">
        <v>#N/A</v>
      </c>
      <c r="H271" s="24" t="e">
        <v>#N/A</v>
      </c>
      <c r="I271" s="24" t="e">
        <v>#N/A</v>
      </c>
      <c r="J271" s="24" t="e">
        <v>#N/A</v>
      </c>
      <c r="K271" s="24" t="e">
        <v>#N/A</v>
      </c>
      <c r="L271" s="24" t="e">
        <v>#N/A</v>
      </c>
      <c r="M271" s="3"/>
      <c r="N271" s="3"/>
    </row>
    <row r="272" ht="15.75" customHeight="1">
      <c r="A272" s="24">
        <v>270.0</v>
      </c>
      <c r="C272" s="24" t="s">
        <v>5959</v>
      </c>
      <c r="D272" s="24" t="e">
        <v>#N/A</v>
      </c>
      <c r="E272" s="24" t="e">
        <v>#N/A</v>
      </c>
      <c r="F272" s="24" t="e">
        <v>#N/A</v>
      </c>
      <c r="G272" s="24" t="e">
        <v>#N/A</v>
      </c>
      <c r="H272" s="24" t="e">
        <v>#N/A</v>
      </c>
      <c r="I272" s="24" t="e">
        <v>#N/A</v>
      </c>
      <c r="J272" s="24" t="e">
        <v>#N/A</v>
      </c>
      <c r="K272" s="24" t="e">
        <v>#N/A</v>
      </c>
      <c r="L272" s="24" t="e">
        <v>#N/A</v>
      </c>
      <c r="M272" s="3"/>
      <c r="N272" s="3"/>
    </row>
    <row r="273" ht="15.75" customHeight="1">
      <c r="A273" s="24">
        <v>271.0</v>
      </c>
      <c r="C273" s="24" t="s">
        <v>5959</v>
      </c>
      <c r="D273" s="24" t="e">
        <v>#N/A</v>
      </c>
      <c r="E273" s="24" t="e">
        <v>#N/A</v>
      </c>
      <c r="F273" s="24" t="e">
        <v>#N/A</v>
      </c>
      <c r="G273" s="24" t="e">
        <v>#N/A</v>
      </c>
      <c r="H273" s="24" t="e">
        <v>#N/A</v>
      </c>
      <c r="I273" s="24" t="e">
        <v>#N/A</v>
      </c>
      <c r="J273" s="24" t="e">
        <v>#N/A</v>
      </c>
      <c r="K273" s="24" t="e">
        <v>#N/A</v>
      </c>
      <c r="L273" s="24" t="e">
        <v>#N/A</v>
      </c>
      <c r="M273" s="3"/>
      <c r="N273" s="3"/>
    </row>
    <row r="274" ht="15.75" customHeight="1">
      <c r="A274" s="24">
        <v>272.0</v>
      </c>
      <c r="C274" s="24" t="s">
        <v>5959</v>
      </c>
      <c r="D274" s="24" t="e">
        <v>#N/A</v>
      </c>
      <c r="E274" s="24" t="e">
        <v>#N/A</v>
      </c>
      <c r="F274" s="24" t="e">
        <v>#N/A</v>
      </c>
      <c r="G274" s="24" t="e">
        <v>#N/A</v>
      </c>
      <c r="H274" s="24" t="e">
        <v>#N/A</v>
      </c>
      <c r="I274" s="24" t="e">
        <v>#N/A</v>
      </c>
      <c r="J274" s="24" t="e">
        <v>#N/A</v>
      </c>
      <c r="K274" s="24" t="e">
        <v>#N/A</v>
      </c>
      <c r="L274" s="24" t="e">
        <v>#N/A</v>
      </c>
      <c r="M274" s="3"/>
      <c r="N274" s="3"/>
    </row>
    <row r="275" ht="15.75" customHeight="1">
      <c r="A275" s="24">
        <v>273.0</v>
      </c>
      <c r="C275" s="24" t="s">
        <v>5959</v>
      </c>
      <c r="D275" s="24" t="e">
        <v>#N/A</v>
      </c>
      <c r="E275" s="24" t="e">
        <v>#N/A</v>
      </c>
      <c r="F275" s="24" t="e">
        <v>#N/A</v>
      </c>
      <c r="G275" s="24" t="e">
        <v>#N/A</v>
      </c>
      <c r="H275" s="24" t="e">
        <v>#N/A</v>
      </c>
      <c r="I275" s="24" t="e">
        <v>#N/A</v>
      </c>
      <c r="J275" s="24" t="e">
        <v>#N/A</v>
      </c>
      <c r="K275" s="24" t="e">
        <v>#N/A</v>
      </c>
      <c r="L275" s="24" t="e">
        <v>#N/A</v>
      </c>
      <c r="M275" s="3"/>
      <c r="N275" s="3"/>
    </row>
    <row r="276" ht="15.75" customHeight="1">
      <c r="A276" s="24">
        <v>274.0</v>
      </c>
      <c r="C276" s="24" t="s">
        <v>5959</v>
      </c>
      <c r="D276" s="24" t="e">
        <v>#N/A</v>
      </c>
      <c r="E276" s="24" t="e">
        <v>#N/A</v>
      </c>
      <c r="F276" s="24" t="e">
        <v>#N/A</v>
      </c>
      <c r="G276" s="24" t="e">
        <v>#N/A</v>
      </c>
      <c r="H276" s="24" t="e">
        <v>#N/A</v>
      </c>
      <c r="I276" s="24" t="e">
        <v>#N/A</v>
      </c>
      <c r="J276" s="24" t="e">
        <v>#N/A</v>
      </c>
      <c r="K276" s="24" t="e">
        <v>#N/A</v>
      </c>
      <c r="L276" s="24" t="e">
        <v>#N/A</v>
      </c>
      <c r="M276" s="3"/>
      <c r="N276" s="3"/>
    </row>
    <row r="277" ht="15.75" customHeight="1">
      <c r="A277" s="24">
        <v>275.0</v>
      </c>
      <c r="C277" s="24" t="s">
        <v>5959</v>
      </c>
      <c r="D277" s="24" t="e">
        <v>#N/A</v>
      </c>
      <c r="E277" s="24" t="e">
        <v>#N/A</v>
      </c>
      <c r="F277" s="24" t="e">
        <v>#N/A</v>
      </c>
      <c r="G277" s="24" t="e">
        <v>#N/A</v>
      </c>
      <c r="H277" s="24" t="e">
        <v>#N/A</v>
      </c>
      <c r="I277" s="24" t="e">
        <v>#N/A</v>
      </c>
      <c r="J277" s="24" t="e">
        <v>#N/A</v>
      </c>
      <c r="K277" s="24" t="e">
        <v>#N/A</v>
      </c>
      <c r="L277" s="24" t="e">
        <v>#N/A</v>
      </c>
      <c r="M277" s="3"/>
      <c r="N277" s="3"/>
    </row>
    <row r="278" ht="15.75" customHeight="1">
      <c r="A278" s="24">
        <v>276.0</v>
      </c>
      <c r="C278" s="24" t="s">
        <v>5959</v>
      </c>
      <c r="D278" s="24" t="e">
        <v>#N/A</v>
      </c>
      <c r="E278" s="24" t="e">
        <v>#N/A</v>
      </c>
      <c r="F278" s="24" t="e">
        <v>#N/A</v>
      </c>
      <c r="G278" s="24" t="e">
        <v>#N/A</v>
      </c>
      <c r="H278" s="24" t="e">
        <v>#N/A</v>
      </c>
      <c r="I278" s="24" t="e">
        <v>#N/A</v>
      </c>
      <c r="J278" s="24" t="e">
        <v>#N/A</v>
      </c>
      <c r="K278" s="24" t="e">
        <v>#N/A</v>
      </c>
      <c r="L278" s="24" t="e">
        <v>#N/A</v>
      </c>
      <c r="M278" s="3"/>
      <c r="N278" s="3"/>
    </row>
    <row r="279" ht="15.75" customHeight="1">
      <c r="A279" s="24">
        <v>277.0</v>
      </c>
      <c r="C279" s="24" t="s">
        <v>5959</v>
      </c>
      <c r="D279" s="24" t="e">
        <v>#N/A</v>
      </c>
      <c r="E279" s="24" t="e">
        <v>#N/A</v>
      </c>
      <c r="F279" s="24" t="e">
        <v>#N/A</v>
      </c>
      <c r="G279" s="24" t="e">
        <v>#N/A</v>
      </c>
      <c r="H279" s="24" t="e">
        <v>#N/A</v>
      </c>
      <c r="I279" s="24" t="e">
        <v>#N/A</v>
      </c>
      <c r="J279" s="24" t="e">
        <v>#N/A</v>
      </c>
      <c r="K279" s="24" t="e">
        <v>#N/A</v>
      </c>
      <c r="L279" s="24" t="e">
        <v>#N/A</v>
      </c>
      <c r="M279" s="3"/>
      <c r="N279" s="3"/>
    </row>
    <row r="280" ht="15.75" customHeight="1">
      <c r="A280" s="24">
        <v>278.0</v>
      </c>
      <c r="C280" s="24" t="s">
        <v>5959</v>
      </c>
      <c r="D280" s="24" t="e">
        <v>#N/A</v>
      </c>
      <c r="E280" s="24" t="e">
        <v>#N/A</v>
      </c>
      <c r="F280" s="24" t="e">
        <v>#N/A</v>
      </c>
      <c r="G280" s="24" t="e">
        <v>#N/A</v>
      </c>
      <c r="H280" s="24" t="e">
        <v>#N/A</v>
      </c>
      <c r="I280" s="24" t="e">
        <v>#N/A</v>
      </c>
      <c r="J280" s="24" t="e">
        <v>#N/A</v>
      </c>
      <c r="K280" s="24" t="e">
        <v>#N/A</v>
      </c>
      <c r="L280" s="24" t="e">
        <v>#N/A</v>
      </c>
      <c r="M280" s="3"/>
      <c r="N280" s="3"/>
    </row>
    <row r="281" ht="15.75" customHeight="1">
      <c r="A281" s="24">
        <v>279.0</v>
      </c>
      <c r="C281" s="24" t="s">
        <v>5959</v>
      </c>
      <c r="D281" s="24" t="e">
        <v>#N/A</v>
      </c>
      <c r="E281" s="24" t="e">
        <v>#N/A</v>
      </c>
      <c r="F281" s="24" t="e">
        <v>#N/A</v>
      </c>
      <c r="G281" s="24" t="e">
        <v>#N/A</v>
      </c>
      <c r="H281" s="24" t="e">
        <v>#N/A</v>
      </c>
      <c r="I281" s="24" t="e">
        <v>#N/A</v>
      </c>
      <c r="J281" s="24" t="e">
        <v>#N/A</v>
      </c>
      <c r="K281" s="24" t="e">
        <v>#N/A</v>
      </c>
      <c r="L281" s="24" t="e">
        <v>#N/A</v>
      </c>
      <c r="M281" s="3"/>
      <c r="N281" s="3"/>
    </row>
    <row r="282" ht="15.75" customHeight="1">
      <c r="A282" s="24">
        <v>280.0</v>
      </c>
      <c r="C282" s="24" t="s">
        <v>5959</v>
      </c>
      <c r="D282" s="24" t="e">
        <v>#N/A</v>
      </c>
      <c r="E282" s="24" t="e">
        <v>#N/A</v>
      </c>
      <c r="F282" s="24" t="e">
        <v>#N/A</v>
      </c>
      <c r="G282" s="24" t="e">
        <v>#N/A</v>
      </c>
      <c r="H282" s="24" t="e">
        <v>#N/A</v>
      </c>
      <c r="I282" s="24" t="e">
        <v>#N/A</v>
      </c>
      <c r="J282" s="24" t="e">
        <v>#N/A</v>
      </c>
      <c r="K282" s="24" t="e">
        <v>#N/A</v>
      </c>
      <c r="L282" s="24" t="e">
        <v>#N/A</v>
      </c>
      <c r="M282" s="3"/>
      <c r="N282" s="3"/>
    </row>
    <row r="283" ht="15.75" customHeight="1">
      <c r="A283" s="24">
        <v>281.0</v>
      </c>
      <c r="C283" s="24" t="s">
        <v>5959</v>
      </c>
      <c r="D283" s="24" t="e">
        <v>#N/A</v>
      </c>
      <c r="E283" s="24" t="e">
        <v>#N/A</v>
      </c>
      <c r="F283" s="24" t="e">
        <v>#N/A</v>
      </c>
      <c r="G283" s="24" t="e">
        <v>#N/A</v>
      </c>
      <c r="H283" s="24" t="e">
        <v>#N/A</v>
      </c>
      <c r="I283" s="24" t="e">
        <v>#N/A</v>
      </c>
      <c r="J283" s="24" t="e">
        <v>#N/A</v>
      </c>
      <c r="K283" s="24" t="e">
        <v>#N/A</v>
      </c>
      <c r="L283" s="24" t="e">
        <v>#N/A</v>
      </c>
      <c r="M283" s="3"/>
      <c r="N283" s="3"/>
    </row>
    <row r="284" ht="15.75" customHeight="1">
      <c r="A284" s="24">
        <v>282.0</v>
      </c>
      <c r="C284" s="24" t="s">
        <v>5959</v>
      </c>
      <c r="D284" s="24" t="e">
        <v>#N/A</v>
      </c>
      <c r="E284" s="24" t="e">
        <v>#N/A</v>
      </c>
      <c r="F284" s="24" t="e">
        <v>#N/A</v>
      </c>
      <c r="G284" s="24" t="e">
        <v>#N/A</v>
      </c>
      <c r="H284" s="24" t="e">
        <v>#N/A</v>
      </c>
      <c r="I284" s="24" t="e">
        <v>#N/A</v>
      </c>
      <c r="J284" s="24" t="e">
        <v>#N/A</v>
      </c>
      <c r="K284" s="24" t="e">
        <v>#N/A</v>
      </c>
      <c r="L284" s="24" t="e">
        <v>#N/A</v>
      </c>
      <c r="M284" s="3"/>
      <c r="N284" s="3"/>
    </row>
    <row r="285" ht="15.75" customHeight="1">
      <c r="A285" s="24">
        <v>283.0</v>
      </c>
      <c r="C285" s="24" t="s">
        <v>5959</v>
      </c>
      <c r="D285" s="24" t="e">
        <v>#N/A</v>
      </c>
      <c r="E285" s="24" t="e">
        <v>#N/A</v>
      </c>
      <c r="F285" s="24" t="e">
        <v>#N/A</v>
      </c>
      <c r="G285" s="24" t="e">
        <v>#N/A</v>
      </c>
      <c r="H285" s="24" t="e">
        <v>#N/A</v>
      </c>
      <c r="I285" s="24" t="e">
        <v>#N/A</v>
      </c>
      <c r="J285" s="24" t="e">
        <v>#N/A</v>
      </c>
      <c r="K285" s="24" t="e">
        <v>#N/A</v>
      </c>
      <c r="L285" s="24" t="e">
        <v>#N/A</v>
      </c>
      <c r="M285" s="3"/>
      <c r="N285" s="3"/>
    </row>
    <row r="286" ht="15.75" customHeight="1">
      <c r="A286" s="24">
        <v>284.0</v>
      </c>
      <c r="C286" s="24" t="s">
        <v>5959</v>
      </c>
      <c r="D286" s="24" t="e">
        <v>#N/A</v>
      </c>
      <c r="E286" s="24" t="e">
        <v>#N/A</v>
      </c>
      <c r="F286" s="24" t="e">
        <v>#N/A</v>
      </c>
      <c r="G286" s="24" t="e">
        <v>#N/A</v>
      </c>
      <c r="H286" s="24" t="e">
        <v>#N/A</v>
      </c>
      <c r="I286" s="24" t="e">
        <v>#N/A</v>
      </c>
      <c r="J286" s="24" t="e">
        <v>#N/A</v>
      </c>
      <c r="K286" s="24" t="e">
        <v>#N/A</v>
      </c>
      <c r="L286" s="24" t="e">
        <v>#N/A</v>
      </c>
      <c r="M286" s="3"/>
      <c r="N286" s="3"/>
    </row>
    <row r="287" ht="15.75" customHeight="1">
      <c r="A287" s="24">
        <v>285.0</v>
      </c>
      <c r="C287" s="24" t="s">
        <v>5959</v>
      </c>
      <c r="D287" s="24" t="e">
        <v>#N/A</v>
      </c>
      <c r="E287" s="24" t="e">
        <v>#N/A</v>
      </c>
      <c r="F287" s="24" t="e">
        <v>#N/A</v>
      </c>
      <c r="G287" s="24" t="e">
        <v>#N/A</v>
      </c>
      <c r="H287" s="24" t="e">
        <v>#N/A</v>
      </c>
      <c r="I287" s="24" t="e">
        <v>#N/A</v>
      </c>
      <c r="J287" s="24" t="e">
        <v>#N/A</v>
      </c>
      <c r="K287" s="24" t="e">
        <v>#N/A</v>
      </c>
      <c r="L287" s="24" t="e">
        <v>#N/A</v>
      </c>
      <c r="M287" s="3"/>
      <c r="N287" s="3"/>
    </row>
    <row r="288" ht="15.75" customHeight="1">
      <c r="A288" s="24">
        <v>286.0</v>
      </c>
      <c r="C288" s="24" t="s">
        <v>5959</v>
      </c>
      <c r="D288" s="24" t="e">
        <v>#N/A</v>
      </c>
      <c r="E288" s="24" t="e">
        <v>#N/A</v>
      </c>
      <c r="F288" s="24" t="e">
        <v>#N/A</v>
      </c>
      <c r="G288" s="24" t="e">
        <v>#N/A</v>
      </c>
      <c r="H288" s="24" t="e">
        <v>#N/A</v>
      </c>
      <c r="I288" s="24" t="e">
        <v>#N/A</v>
      </c>
      <c r="J288" s="24" t="e">
        <v>#N/A</v>
      </c>
      <c r="K288" s="24" t="e">
        <v>#N/A</v>
      </c>
      <c r="L288" s="24" t="e">
        <v>#N/A</v>
      </c>
      <c r="M288" s="3"/>
      <c r="N288" s="3"/>
    </row>
    <row r="289" ht="15.75" customHeight="1">
      <c r="A289" s="24">
        <v>287.0</v>
      </c>
      <c r="C289" s="24" t="s">
        <v>5959</v>
      </c>
      <c r="D289" s="24" t="e">
        <v>#N/A</v>
      </c>
      <c r="E289" s="24" t="e">
        <v>#N/A</v>
      </c>
      <c r="F289" s="24" t="e">
        <v>#N/A</v>
      </c>
      <c r="G289" s="24" t="e">
        <v>#N/A</v>
      </c>
      <c r="H289" s="24" t="e">
        <v>#N/A</v>
      </c>
      <c r="I289" s="24" t="e">
        <v>#N/A</v>
      </c>
      <c r="J289" s="24" t="e">
        <v>#N/A</v>
      </c>
      <c r="K289" s="24" t="e">
        <v>#N/A</v>
      </c>
      <c r="L289" s="24" t="e">
        <v>#N/A</v>
      </c>
      <c r="M289" s="3"/>
      <c r="N289" s="3"/>
    </row>
    <row r="290" ht="15.75" customHeight="1">
      <c r="A290" s="24">
        <v>288.0</v>
      </c>
      <c r="C290" s="24" t="s">
        <v>5959</v>
      </c>
      <c r="D290" s="24" t="e">
        <v>#N/A</v>
      </c>
      <c r="E290" s="24" t="e">
        <v>#N/A</v>
      </c>
      <c r="F290" s="24" t="e">
        <v>#N/A</v>
      </c>
      <c r="G290" s="24" t="e">
        <v>#N/A</v>
      </c>
      <c r="H290" s="24" t="e">
        <v>#N/A</v>
      </c>
      <c r="I290" s="24" t="e">
        <v>#N/A</v>
      </c>
      <c r="J290" s="24" t="e">
        <v>#N/A</v>
      </c>
      <c r="K290" s="24" t="e">
        <v>#N/A</v>
      </c>
      <c r="L290" s="24" t="e">
        <v>#N/A</v>
      </c>
      <c r="M290" s="3"/>
      <c r="N290" s="3"/>
    </row>
    <row r="291" ht="15.75" customHeight="1">
      <c r="A291" s="24">
        <v>289.0</v>
      </c>
      <c r="C291" s="24" t="s">
        <v>5959</v>
      </c>
      <c r="D291" s="24" t="e">
        <v>#N/A</v>
      </c>
      <c r="E291" s="24" t="e">
        <v>#N/A</v>
      </c>
      <c r="F291" s="24" t="e">
        <v>#N/A</v>
      </c>
      <c r="G291" s="24" t="e">
        <v>#N/A</v>
      </c>
      <c r="H291" s="24" t="e">
        <v>#N/A</v>
      </c>
      <c r="I291" s="24" t="e">
        <v>#N/A</v>
      </c>
      <c r="J291" s="24" t="e">
        <v>#N/A</v>
      </c>
      <c r="K291" s="24" t="e">
        <v>#N/A</v>
      </c>
      <c r="L291" s="24" t="e">
        <v>#N/A</v>
      </c>
      <c r="M291" s="3"/>
      <c r="N291" s="3"/>
    </row>
    <row r="292" ht="15.75" customHeight="1">
      <c r="A292" s="24">
        <v>290.0</v>
      </c>
      <c r="C292" s="24" t="s">
        <v>5959</v>
      </c>
      <c r="D292" s="24" t="e">
        <v>#N/A</v>
      </c>
      <c r="E292" s="24" t="e">
        <v>#N/A</v>
      </c>
      <c r="F292" s="24" t="e">
        <v>#N/A</v>
      </c>
      <c r="G292" s="24" t="e">
        <v>#N/A</v>
      </c>
      <c r="H292" s="24" t="e">
        <v>#N/A</v>
      </c>
      <c r="I292" s="24" t="e">
        <v>#N/A</v>
      </c>
      <c r="J292" s="24" t="e">
        <v>#N/A</v>
      </c>
      <c r="K292" s="24" t="e">
        <v>#N/A</v>
      </c>
      <c r="L292" s="24" t="e">
        <v>#N/A</v>
      </c>
      <c r="M292" s="3"/>
      <c r="N292" s="3"/>
    </row>
    <row r="293" ht="15.75" customHeight="1">
      <c r="A293" s="24">
        <v>291.0</v>
      </c>
      <c r="C293" s="24" t="s">
        <v>5959</v>
      </c>
      <c r="D293" s="24" t="e">
        <v>#N/A</v>
      </c>
      <c r="E293" s="24" t="e">
        <v>#N/A</v>
      </c>
      <c r="F293" s="24" t="e">
        <v>#N/A</v>
      </c>
      <c r="G293" s="24" t="e">
        <v>#N/A</v>
      </c>
      <c r="H293" s="24" t="e">
        <v>#N/A</v>
      </c>
      <c r="I293" s="24" t="e">
        <v>#N/A</v>
      </c>
      <c r="J293" s="24" t="e">
        <v>#N/A</v>
      </c>
      <c r="K293" s="24" t="e">
        <v>#N/A</v>
      </c>
      <c r="L293" s="24" t="e">
        <v>#N/A</v>
      </c>
      <c r="M293" s="3"/>
      <c r="N293" s="3"/>
    </row>
    <row r="294" ht="15.75" customHeight="1">
      <c r="A294" s="24">
        <v>292.0</v>
      </c>
      <c r="C294" s="24" t="s">
        <v>5959</v>
      </c>
      <c r="D294" s="24" t="e">
        <v>#N/A</v>
      </c>
      <c r="E294" s="24" t="e">
        <v>#N/A</v>
      </c>
      <c r="F294" s="24" t="e">
        <v>#N/A</v>
      </c>
      <c r="G294" s="24" t="e">
        <v>#N/A</v>
      </c>
      <c r="H294" s="24" t="e">
        <v>#N/A</v>
      </c>
      <c r="I294" s="24" t="e">
        <v>#N/A</v>
      </c>
      <c r="J294" s="24" t="e">
        <v>#N/A</v>
      </c>
      <c r="K294" s="24" t="e">
        <v>#N/A</v>
      </c>
      <c r="L294" s="24" t="e">
        <v>#N/A</v>
      </c>
      <c r="M294" s="3"/>
      <c r="N294" s="3"/>
    </row>
    <row r="295" ht="15.75" customHeight="1">
      <c r="A295" s="24">
        <v>293.0</v>
      </c>
      <c r="C295" s="24" t="s">
        <v>5959</v>
      </c>
      <c r="D295" s="24" t="e">
        <v>#N/A</v>
      </c>
      <c r="E295" s="24" t="e">
        <v>#N/A</v>
      </c>
      <c r="F295" s="24" t="e">
        <v>#N/A</v>
      </c>
      <c r="G295" s="24" t="e">
        <v>#N/A</v>
      </c>
      <c r="H295" s="24" t="e">
        <v>#N/A</v>
      </c>
      <c r="I295" s="24" t="e">
        <v>#N/A</v>
      </c>
      <c r="J295" s="24" t="e">
        <v>#N/A</v>
      </c>
      <c r="K295" s="24" t="e">
        <v>#N/A</v>
      </c>
      <c r="L295" s="24" t="e">
        <v>#N/A</v>
      </c>
      <c r="M295" s="3"/>
      <c r="N295" s="3"/>
    </row>
    <row r="296" ht="15.75" customHeight="1">
      <c r="A296" s="24">
        <v>294.0</v>
      </c>
      <c r="C296" s="24" t="s">
        <v>5959</v>
      </c>
      <c r="D296" s="24" t="e">
        <v>#N/A</v>
      </c>
      <c r="E296" s="24" t="e">
        <v>#N/A</v>
      </c>
      <c r="F296" s="24" t="e">
        <v>#N/A</v>
      </c>
      <c r="G296" s="24" t="e">
        <v>#N/A</v>
      </c>
      <c r="H296" s="24" t="e">
        <v>#N/A</v>
      </c>
      <c r="I296" s="24" t="e">
        <v>#N/A</v>
      </c>
      <c r="J296" s="24" t="e">
        <v>#N/A</v>
      </c>
      <c r="K296" s="24" t="e">
        <v>#N/A</v>
      </c>
      <c r="L296" s="24" t="e">
        <v>#N/A</v>
      </c>
      <c r="M296" s="3"/>
      <c r="N296" s="3"/>
    </row>
    <row r="297" ht="15.75" customHeight="1">
      <c r="A297" s="24">
        <v>295.0</v>
      </c>
      <c r="C297" s="24" t="s">
        <v>5959</v>
      </c>
      <c r="D297" s="24" t="e">
        <v>#N/A</v>
      </c>
      <c r="E297" s="24" t="e">
        <v>#N/A</v>
      </c>
      <c r="F297" s="24" t="e">
        <v>#N/A</v>
      </c>
      <c r="G297" s="24" t="e">
        <v>#N/A</v>
      </c>
      <c r="H297" s="24" t="e">
        <v>#N/A</v>
      </c>
      <c r="I297" s="24" t="e">
        <v>#N/A</v>
      </c>
      <c r="J297" s="24" t="e">
        <v>#N/A</v>
      </c>
      <c r="K297" s="24" t="e">
        <v>#N/A</v>
      </c>
      <c r="L297" s="24" t="e">
        <v>#N/A</v>
      </c>
      <c r="M297" s="3"/>
      <c r="N297" s="3"/>
    </row>
    <row r="298" ht="15.75" customHeight="1">
      <c r="A298" s="24">
        <v>296.0</v>
      </c>
      <c r="C298" s="24" t="s">
        <v>5959</v>
      </c>
      <c r="D298" s="24" t="e">
        <v>#N/A</v>
      </c>
      <c r="E298" s="24" t="e">
        <v>#N/A</v>
      </c>
      <c r="F298" s="24" t="e">
        <v>#N/A</v>
      </c>
      <c r="G298" s="24" t="e">
        <v>#N/A</v>
      </c>
      <c r="H298" s="24" t="e">
        <v>#N/A</v>
      </c>
      <c r="I298" s="24" t="e">
        <v>#N/A</v>
      </c>
      <c r="J298" s="24" t="e">
        <v>#N/A</v>
      </c>
      <c r="K298" s="24" t="e">
        <v>#N/A</v>
      </c>
      <c r="L298" s="24" t="e">
        <v>#N/A</v>
      </c>
      <c r="M298" s="3"/>
      <c r="N298" s="3"/>
    </row>
    <row r="299" ht="15.75" customHeight="1">
      <c r="A299" s="24">
        <v>297.0</v>
      </c>
      <c r="C299" s="24" t="s">
        <v>5959</v>
      </c>
      <c r="D299" s="24" t="e">
        <v>#N/A</v>
      </c>
      <c r="E299" s="24" t="e">
        <v>#N/A</v>
      </c>
      <c r="F299" s="24" t="e">
        <v>#N/A</v>
      </c>
      <c r="G299" s="24" t="e">
        <v>#N/A</v>
      </c>
      <c r="H299" s="24" t="e">
        <v>#N/A</v>
      </c>
      <c r="I299" s="24" t="e">
        <v>#N/A</v>
      </c>
      <c r="J299" s="24" t="e">
        <v>#N/A</v>
      </c>
      <c r="K299" s="24" t="e">
        <v>#N/A</v>
      </c>
      <c r="L299" s="24" t="e">
        <v>#N/A</v>
      </c>
      <c r="M299" s="3"/>
      <c r="N299" s="3"/>
    </row>
    <row r="300" ht="15.75" customHeight="1">
      <c r="A300" s="24">
        <v>298.0</v>
      </c>
      <c r="C300" s="24" t="s">
        <v>5959</v>
      </c>
      <c r="D300" s="24" t="e">
        <v>#N/A</v>
      </c>
      <c r="E300" s="24" t="e">
        <v>#N/A</v>
      </c>
      <c r="F300" s="24" t="e">
        <v>#N/A</v>
      </c>
      <c r="G300" s="24" t="e">
        <v>#N/A</v>
      </c>
      <c r="H300" s="24" t="e">
        <v>#N/A</v>
      </c>
      <c r="I300" s="24" t="e">
        <v>#N/A</v>
      </c>
      <c r="J300" s="24" t="e">
        <v>#N/A</v>
      </c>
      <c r="K300" s="24" t="e">
        <v>#N/A</v>
      </c>
      <c r="L300" s="24" t="e">
        <v>#N/A</v>
      </c>
      <c r="M300" s="3"/>
      <c r="N300" s="3"/>
    </row>
    <row r="301" ht="15.75" customHeight="1">
      <c r="A301" s="24">
        <v>299.0</v>
      </c>
      <c r="C301" s="24" t="s">
        <v>5959</v>
      </c>
      <c r="D301" s="24" t="e">
        <v>#N/A</v>
      </c>
      <c r="E301" s="24" t="e">
        <v>#N/A</v>
      </c>
      <c r="F301" s="24" t="e">
        <v>#N/A</v>
      </c>
      <c r="G301" s="24" t="e">
        <v>#N/A</v>
      </c>
      <c r="H301" s="24" t="e">
        <v>#N/A</v>
      </c>
      <c r="I301" s="24" t="e">
        <v>#N/A</v>
      </c>
      <c r="J301" s="24" t="e">
        <v>#N/A</v>
      </c>
      <c r="K301" s="24" t="e">
        <v>#N/A</v>
      </c>
      <c r="L301" s="24" t="e">
        <v>#N/A</v>
      </c>
      <c r="M301" s="3"/>
      <c r="N301" s="3"/>
    </row>
    <row r="302" ht="15.75" customHeight="1">
      <c r="A302" s="24">
        <v>300.0</v>
      </c>
      <c r="C302" s="24" t="s">
        <v>5959</v>
      </c>
      <c r="D302" s="24" t="e">
        <v>#N/A</v>
      </c>
      <c r="E302" s="24" t="e">
        <v>#N/A</v>
      </c>
      <c r="F302" s="24" t="e">
        <v>#N/A</v>
      </c>
      <c r="G302" s="24" t="e">
        <v>#N/A</v>
      </c>
      <c r="H302" s="24" t="e">
        <v>#N/A</v>
      </c>
      <c r="I302" s="24" t="e">
        <v>#N/A</v>
      </c>
      <c r="J302" s="24" t="e">
        <v>#N/A</v>
      </c>
      <c r="K302" s="24" t="e">
        <v>#N/A</v>
      </c>
      <c r="L302" s="24" t="e">
        <v>#N/A</v>
      </c>
      <c r="M302" s="3"/>
      <c r="N302" s="3"/>
    </row>
    <row r="303" ht="15.75" customHeight="1">
      <c r="A303" s="24">
        <v>301.0</v>
      </c>
      <c r="C303" s="24" t="s">
        <v>5959</v>
      </c>
      <c r="D303" s="24" t="e">
        <v>#N/A</v>
      </c>
      <c r="E303" s="24" t="e">
        <v>#N/A</v>
      </c>
      <c r="F303" s="24" t="e">
        <v>#N/A</v>
      </c>
      <c r="G303" s="24" t="e">
        <v>#N/A</v>
      </c>
      <c r="H303" s="24" t="e">
        <v>#N/A</v>
      </c>
      <c r="I303" s="24" t="e">
        <v>#N/A</v>
      </c>
      <c r="J303" s="24" t="e">
        <v>#N/A</v>
      </c>
      <c r="K303" s="24" t="e">
        <v>#N/A</v>
      </c>
      <c r="L303" s="24" t="e">
        <v>#N/A</v>
      </c>
      <c r="M303" s="3"/>
      <c r="N303" s="3"/>
    </row>
    <row r="304" ht="15.75" customHeight="1">
      <c r="A304" s="24">
        <v>302.0</v>
      </c>
      <c r="C304" s="24" t="s">
        <v>5959</v>
      </c>
      <c r="D304" s="24" t="e">
        <v>#N/A</v>
      </c>
      <c r="E304" s="24" t="e">
        <v>#N/A</v>
      </c>
      <c r="F304" s="24" t="e">
        <v>#N/A</v>
      </c>
      <c r="G304" s="24" t="e">
        <v>#N/A</v>
      </c>
      <c r="H304" s="24" t="e">
        <v>#N/A</v>
      </c>
      <c r="I304" s="24" t="e">
        <v>#N/A</v>
      </c>
      <c r="J304" s="24" t="e">
        <v>#N/A</v>
      </c>
      <c r="K304" s="24" t="e">
        <v>#N/A</v>
      </c>
      <c r="L304" s="24" t="e">
        <v>#N/A</v>
      </c>
      <c r="M304" s="3"/>
      <c r="N304" s="3"/>
    </row>
    <row r="305" ht="15.75" customHeight="1">
      <c r="A305" s="24">
        <v>303.0</v>
      </c>
      <c r="C305" s="24" t="s">
        <v>5959</v>
      </c>
      <c r="D305" s="24" t="e">
        <v>#N/A</v>
      </c>
      <c r="E305" s="24" t="e">
        <v>#N/A</v>
      </c>
      <c r="F305" s="24" t="e">
        <v>#N/A</v>
      </c>
      <c r="G305" s="24" t="e">
        <v>#N/A</v>
      </c>
      <c r="H305" s="24" t="e">
        <v>#N/A</v>
      </c>
      <c r="I305" s="24" t="e">
        <v>#N/A</v>
      </c>
      <c r="J305" s="24" t="e">
        <v>#N/A</v>
      </c>
      <c r="K305" s="24" t="e">
        <v>#N/A</v>
      </c>
      <c r="L305" s="24" t="e">
        <v>#N/A</v>
      </c>
      <c r="M305" s="3"/>
      <c r="N305" s="3"/>
    </row>
    <row r="306" ht="15.75" customHeight="1">
      <c r="A306" s="24">
        <v>304.0</v>
      </c>
      <c r="C306" s="24" t="s">
        <v>5959</v>
      </c>
      <c r="D306" s="24" t="e">
        <v>#N/A</v>
      </c>
      <c r="E306" s="24" t="e">
        <v>#N/A</v>
      </c>
      <c r="F306" s="24" t="e">
        <v>#N/A</v>
      </c>
      <c r="G306" s="24" t="e">
        <v>#N/A</v>
      </c>
      <c r="H306" s="24" t="e">
        <v>#N/A</v>
      </c>
      <c r="I306" s="24" t="e">
        <v>#N/A</v>
      </c>
      <c r="J306" s="24" t="e">
        <v>#N/A</v>
      </c>
      <c r="K306" s="24" t="e">
        <v>#N/A</v>
      </c>
      <c r="L306" s="24" t="e">
        <v>#N/A</v>
      </c>
      <c r="M306" s="3"/>
      <c r="N306" s="3"/>
    </row>
    <row r="307" ht="15.75" customHeight="1">
      <c r="A307" s="24">
        <v>305.0</v>
      </c>
      <c r="C307" s="24" t="s">
        <v>5959</v>
      </c>
      <c r="D307" s="24" t="e">
        <v>#N/A</v>
      </c>
      <c r="E307" s="24" t="e">
        <v>#N/A</v>
      </c>
      <c r="F307" s="24" t="e">
        <v>#N/A</v>
      </c>
      <c r="G307" s="24" t="e">
        <v>#N/A</v>
      </c>
      <c r="H307" s="24" t="e">
        <v>#N/A</v>
      </c>
      <c r="I307" s="24" t="e">
        <v>#N/A</v>
      </c>
      <c r="J307" s="24" t="e">
        <v>#N/A</v>
      </c>
      <c r="K307" s="24" t="e">
        <v>#N/A</v>
      </c>
      <c r="L307" s="24" t="e">
        <v>#N/A</v>
      </c>
      <c r="M307" s="3"/>
      <c r="N307" s="3"/>
    </row>
    <row r="308" ht="15.75" customHeight="1">
      <c r="A308" s="24">
        <v>306.0</v>
      </c>
      <c r="C308" s="24" t="s">
        <v>5959</v>
      </c>
      <c r="D308" s="24" t="e">
        <v>#N/A</v>
      </c>
      <c r="E308" s="24" t="e">
        <v>#N/A</v>
      </c>
      <c r="F308" s="24" t="e">
        <v>#N/A</v>
      </c>
      <c r="G308" s="24" t="e">
        <v>#N/A</v>
      </c>
      <c r="H308" s="24" t="e">
        <v>#N/A</v>
      </c>
      <c r="I308" s="24" t="e">
        <v>#N/A</v>
      </c>
      <c r="J308" s="24" t="e">
        <v>#N/A</v>
      </c>
      <c r="K308" s="24" t="e">
        <v>#N/A</v>
      </c>
      <c r="L308" s="24" t="e">
        <v>#N/A</v>
      </c>
      <c r="M308" s="3"/>
      <c r="N308" s="3"/>
    </row>
    <row r="309" ht="15.75" customHeight="1">
      <c r="A309" s="24">
        <v>307.0</v>
      </c>
      <c r="C309" s="24" t="s">
        <v>5959</v>
      </c>
      <c r="D309" s="24" t="e">
        <v>#N/A</v>
      </c>
      <c r="E309" s="24" t="e">
        <v>#N/A</v>
      </c>
      <c r="F309" s="24" t="e">
        <v>#N/A</v>
      </c>
      <c r="G309" s="24" t="e">
        <v>#N/A</v>
      </c>
      <c r="H309" s="24" t="e">
        <v>#N/A</v>
      </c>
      <c r="I309" s="24" t="e">
        <v>#N/A</v>
      </c>
      <c r="J309" s="24" t="e">
        <v>#N/A</v>
      </c>
      <c r="K309" s="24" t="e">
        <v>#N/A</v>
      </c>
      <c r="L309" s="24" t="e">
        <v>#N/A</v>
      </c>
      <c r="M309" s="3"/>
      <c r="N309" s="3"/>
    </row>
    <row r="310" ht="15.75" customHeight="1">
      <c r="A310" s="24">
        <v>308.0</v>
      </c>
      <c r="C310" s="24" t="s">
        <v>5959</v>
      </c>
      <c r="D310" s="24" t="e">
        <v>#N/A</v>
      </c>
      <c r="E310" s="24" t="e">
        <v>#N/A</v>
      </c>
      <c r="F310" s="24" t="e">
        <v>#N/A</v>
      </c>
      <c r="G310" s="24" t="e">
        <v>#N/A</v>
      </c>
      <c r="H310" s="24" t="e">
        <v>#N/A</v>
      </c>
      <c r="I310" s="24" t="e">
        <v>#N/A</v>
      </c>
      <c r="J310" s="24" t="e">
        <v>#N/A</v>
      </c>
      <c r="K310" s="24" t="e">
        <v>#N/A</v>
      </c>
      <c r="L310" s="24" t="e">
        <v>#N/A</v>
      </c>
      <c r="M310" s="3"/>
      <c r="N310" s="3"/>
    </row>
    <row r="311" ht="15.75" customHeight="1">
      <c r="A311" s="24">
        <v>309.0</v>
      </c>
      <c r="C311" s="24" t="s">
        <v>5959</v>
      </c>
      <c r="D311" s="24" t="e">
        <v>#N/A</v>
      </c>
      <c r="E311" s="24" t="e">
        <v>#N/A</v>
      </c>
      <c r="F311" s="24" t="e">
        <v>#N/A</v>
      </c>
      <c r="G311" s="24" t="e">
        <v>#N/A</v>
      </c>
      <c r="H311" s="24" t="e">
        <v>#N/A</v>
      </c>
      <c r="I311" s="24" t="e">
        <v>#N/A</v>
      </c>
      <c r="J311" s="24" t="e">
        <v>#N/A</v>
      </c>
      <c r="K311" s="24" t="e">
        <v>#N/A</v>
      </c>
      <c r="L311" s="24" t="e">
        <v>#N/A</v>
      </c>
      <c r="M311" s="3"/>
      <c r="N311" s="3"/>
    </row>
    <row r="312" ht="15.75" customHeight="1">
      <c r="A312" s="24">
        <v>310.0</v>
      </c>
      <c r="C312" s="24" t="s">
        <v>5959</v>
      </c>
      <c r="D312" s="24" t="e">
        <v>#N/A</v>
      </c>
      <c r="E312" s="24" t="e">
        <v>#N/A</v>
      </c>
      <c r="F312" s="24" t="e">
        <v>#N/A</v>
      </c>
      <c r="G312" s="24" t="e">
        <v>#N/A</v>
      </c>
      <c r="H312" s="24" t="e">
        <v>#N/A</v>
      </c>
      <c r="I312" s="24" t="e">
        <v>#N/A</v>
      </c>
      <c r="J312" s="24" t="e">
        <v>#N/A</v>
      </c>
      <c r="K312" s="24" t="e">
        <v>#N/A</v>
      </c>
      <c r="L312" s="24" t="e">
        <v>#N/A</v>
      </c>
      <c r="M312" s="3"/>
      <c r="N312" s="3"/>
    </row>
    <row r="313" ht="15.75" customHeight="1">
      <c r="A313" s="24">
        <v>311.0</v>
      </c>
      <c r="C313" s="24" t="s">
        <v>5959</v>
      </c>
      <c r="D313" s="24" t="e">
        <v>#N/A</v>
      </c>
      <c r="E313" s="24" t="e">
        <v>#N/A</v>
      </c>
      <c r="F313" s="24" t="e">
        <v>#N/A</v>
      </c>
      <c r="G313" s="24" t="e">
        <v>#N/A</v>
      </c>
      <c r="H313" s="24" t="e">
        <v>#N/A</v>
      </c>
      <c r="I313" s="24" t="e">
        <v>#N/A</v>
      </c>
      <c r="J313" s="24" t="e">
        <v>#N/A</v>
      </c>
      <c r="K313" s="24" t="e">
        <v>#N/A</v>
      </c>
      <c r="L313" s="24" t="e">
        <v>#N/A</v>
      </c>
      <c r="M313" s="3"/>
      <c r="N313" s="3"/>
    </row>
    <row r="314" ht="15.75" customHeight="1">
      <c r="A314" s="24">
        <v>312.0</v>
      </c>
      <c r="C314" s="24" t="s">
        <v>5959</v>
      </c>
      <c r="D314" s="24" t="e">
        <v>#N/A</v>
      </c>
      <c r="E314" s="24" t="e">
        <v>#N/A</v>
      </c>
      <c r="F314" s="24" t="e">
        <v>#N/A</v>
      </c>
      <c r="G314" s="24" t="e">
        <v>#N/A</v>
      </c>
      <c r="H314" s="24" t="e">
        <v>#N/A</v>
      </c>
      <c r="I314" s="24" t="e">
        <v>#N/A</v>
      </c>
      <c r="J314" s="24" t="e">
        <v>#N/A</v>
      </c>
      <c r="K314" s="24" t="e">
        <v>#N/A</v>
      </c>
      <c r="L314" s="24" t="e">
        <v>#N/A</v>
      </c>
      <c r="M314" s="3"/>
      <c r="N314" s="3"/>
    </row>
    <row r="315" ht="15.75" customHeight="1">
      <c r="A315" s="24">
        <v>313.0</v>
      </c>
      <c r="C315" s="24" t="s">
        <v>5959</v>
      </c>
      <c r="D315" s="24" t="e">
        <v>#N/A</v>
      </c>
      <c r="E315" s="24" t="e">
        <v>#N/A</v>
      </c>
      <c r="F315" s="24" t="e">
        <v>#N/A</v>
      </c>
      <c r="G315" s="24" t="e">
        <v>#N/A</v>
      </c>
      <c r="H315" s="24" t="e">
        <v>#N/A</v>
      </c>
      <c r="I315" s="24" t="e">
        <v>#N/A</v>
      </c>
      <c r="J315" s="24" t="e">
        <v>#N/A</v>
      </c>
      <c r="K315" s="24" t="e">
        <v>#N/A</v>
      </c>
      <c r="L315" s="24" t="e">
        <v>#N/A</v>
      </c>
      <c r="M315" s="3"/>
      <c r="N315" s="3"/>
    </row>
    <row r="316" ht="15.75" customHeight="1">
      <c r="A316" s="24">
        <v>314.0</v>
      </c>
      <c r="C316" s="24" t="s">
        <v>5959</v>
      </c>
      <c r="D316" s="24" t="e">
        <v>#N/A</v>
      </c>
      <c r="E316" s="24" t="e">
        <v>#N/A</v>
      </c>
      <c r="F316" s="24" t="e">
        <v>#N/A</v>
      </c>
      <c r="G316" s="24" t="e">
        <v>#N/A</v>
      </c>
      <c r="H316" s="24" t="e">
        <v>#N/A</v>
      </c>
      <c r="I316" s="24" t="e">
        <v>#N/A</v>
      </c>
      <c r="J316" s="24" t="e">
        <v>#N/A</v>
      </c>
      <c r="K316" s="24" t="e">
        <v>#N/A</v>
      </c>
      <c r="L316" s="24" t="e">
        <v>#N/A</v>
      </c>
      <c r="M316" s="3"/>
      <c r="N316" s="3"/>
    </row>
    <row r="317" ht="15.75" customHeight="1">
      <c r="A317" s="24">
        <v>315.0</v>
      </c>
      <c r="C317" s="24" t="s">
        <v>5959</v>
      </c>
      <c r="D317" s="24" t="e">
        <v>#N/A</v>
      </c>
      <c r="E317" s="24" t="e">
        <v>#N/A</v>
      </c>
      <c r="F317" s="24" t="e">
        <v>#N/A</v>
      </c>
      <c r="G317" s="24" t="e">
        <v>#N/A</v>
      </c>
      <c r="H317" s="24" t="e">
        <v>#N/A</v>
      </c>
      <c r="I317" s="24" t="e">
        <v>#N/A</v>
      </c>
      <c r="J317" s="24" t="e">
        <v>#N/A</v>
      </c>
      <c r="K317" s="24" t="e">
        <v>#N/A</v>
      </c>
      <c r="L317" s="24" t="e">
        <v>#N/A</v>
      </c>
      <c r="M317" s="3"/>
      <c r="N317" s="3"/>
    </row>
    <row r="318" ht="15.75" customHeight="1">
      <c r="A318" s="24">
        <v>316.0</v>
      </c>
      <c r="C318" s="24" t="s">
        <v>5959</v>
      </c>
      <c r="D318" s="24" t="e">
        <v>#N/A</v>
      </c>
      <c r="E318" s="24" t="e">
        <v>#N/A</v>
      </c>
      <c r="F318" s="24" t="e">
        <v>#N/A</v>
      </c>
      <c r="G318" s="24" t="e">
        <v>#N/A</v>
      </c>
      <c r="H318" s="24" t="e">
        <v>#N/A</v>
      </c>
      <c r="I318" s="24" t="e">
        <v>#N/A</v>
      </c>
      <c r="J318" s="24" t="e">
        <v>#N/A</v>
      </c>
      <c r="K318" s="24" t="e">
        <v>#N/A</v>
      </c>
      <c r="L318" s="24" t="e">
        <v>#N/A</v>
      </c>
      <c r="M318" s="3"/>
      <c r="N318" s="3"/>
    </row>
    <row r="319" ht="15.75" customHeight="1">
      <c r="A319" s="24">
        <v>317.0</v>
      </c>
      <c r="C319" s="24" t="s">
        <v>5959</v>
      </c>
      <c r="D319" s="24" t="e">
        <v>#N/A</v>
      </c>
      <c r="E319" s="24" t="e">
        <v>#N/A</v>
      </c>
      <c r="F319" s="24" t="e">
        <v>#N/A</v>
      </c>
      <c r="G319" s="24" t="e">
        <v>#N/A</v>
      </c>
      <c r="H319" s="24" t="e">
        <v>#N/A</v>
      </c>
      <c r="I319" s="24" t="e">
        <v>#N/A</v>
      </c>
      <c r="J319" s="24" t="e">
        <v>#N/A</v>
      </c>
      <c r="K319" s="24" t="e">
        <v>#N/A</v>
      </c>
      <c r="L319" s="24" t="e">
        <v>#N/A</v>
      </c>
      <c r="M319" s="3"/>
      <c r="N319" s="3"/>
    </row>
    <row r="320" ht="15.75" customHeight="1">
      <c r="A320" s="24">
        <v>318.0</v>
      </c>
      <c r="C320" s="24" t="s">
        <v>5959</v>
      </c>
      <c r="D320" s="24" t="e">
        <v>#N/A</v>
      </c>
      <c r="E320" s="24" t="e">
        <v>#N/A</v>
      </c>
      <c r="F320" s="24" t="e">
        <v>#N/A</v>
      </c>
      <c r="G320" s="24" t="e">
        <v>#N/A</v>
      </c>
      <c r="H320" s="24" t="e">
        <v>#N/A</v>
      </c>
      <c r="I320" s="24" t="e">
        <v>#N/A</v>
      </c>
      <c r="J320" s="24" t="e">
        <v>#N/A</v>
      </c>
      <c r="K320" s="24" t="e">
        <v>#N/A</v>
      </c>
      <c r="L320" s="24" t="e">
        <v>#N/A</v>
      </c>
      <c r="M320" s="3"/>
      <c r="N320" s="3"/>
    </row>
    <row r="321" ht="15.75" customHeight="1">
      <c r="A321" s="24">
        <v>319.0</v>
      </c>
      <c r="C321" s="24" t="s">
        <v>5959</v>
      </c>
      <c r="D321" s="24" t="e">
        <v>#N/A</v>
      </c>
      <c r="E321" s="24" t="e">
        <v>#N/A</v>
      </c>
      <c r="F321" s="24" t="e">
        <v>#N/A</v>
      </c>
      <c r="G321" s="24" t="e">
        <v>#N/A</v>
      </c>
      <c r="H321" s="24" t="e">
        <v>#N/A</v>
      </c>
      <c r="I321" s="24" t="e">
        <v>#N/A</v>
      </c>
      <c r="J321" s="24" t="e">
        <v>#N/A</v>
      </c>
      <c r="K321" s="24" t="e">
        <v>#N/A</v>
      </c>
      <c r="L321" s="24" t="e">
        <v>#N/A</v>
      </c>
      <c r="M321" s="3"/>
      <c r="N321" s="3"/>
    </row>
    <row r="322" ht="15.75" customHeight="1">
      <c r="A322" s="24">
        <v>320.0</v>
      </c>
      <c r="C322" s="24" t="s">
        <v>5959</v>
      </c>
      <c r="D322" s="24" t="e">
        <v>#N/A</v>
      </c>
      <c r="E322" s="24" t="e">
        <v>#N/A</v>
      </c>
      <c r="F322" s="24" t="e">
        <v>#N/A</v>
      </c>
      <c r="G322" s="24" t="e">
        <v>#N/A</v>
      </c>
      <c r="H322" s="24" t="e">
        <v>#N/A</v>
      </c>
      <c r="I322" s="24" t="e">
        <v>#N/A</v>
      </c>
      <c r="J322" s="24" t="e">
        <v>#N/A</v>
      </c>
      <c r="K322" s="24" t="e">
        <v>#N/A</v>
      </c>
      <c r="L322" s="24" t="e">
        <v>#N/A</v>
      </c>
      <c r="M322" s="3"/>
      <c r="N322" s="3"/>
    </row>
    <row r="323" ht="15.75" customHeight="1">
      <c r="A323" s="24">
        <v>321.0</v>
      </c>
      <c r="C323" s="24" t="s">
        <v>5959</v>
      </c>
      <c r="D323" s="24" t="e">
        <v>#N/A</v>
      </c>
      <c r="E323" s="24" t="e">
        <v>#N/A</v>
      </c>
      <c r="F323" s="24" t="e">
        <v>#N/A</v>
      </c>
      <c r="G323" s="24" t="e">
        <v>#N/A</v>
      </c>
      <c r="H323" s="24" t="e">
        <v>#N/A</v>
      </c>
      <c r="I323" s="24" t="e">
        <v>#N/A</v>
      </c>
      <c r="J323" s="24" t="e">
        <v>#N/A</v>
      </c>
      <c r="K323" s="24" t="e">
        <v>#N/A</v>
      </c>
      <c r="L323" s="24" t="e">
        <v>#N/A</v>
      </c>
      <c r="M323" s="3"/>
      <c r="N323" s="3"/>
    </row>
    <row r="324" ht="15.75" customHeight="1">
      <c r="A324" s="24">
        <v>322.0</v>
      </c>
      <c r="C324" s="24" t="s">
        <v>5959</v>
      </c>
      <c r="D324" s="24" t="e">
        <v>#N/A</v>
      </c>
      <c r="E324" s="24" t="e">
        <v>#N/A</v>
      </c>
      <c r="F324" s="24" t="e">
        <v>#N/A</v>
      </c>
      <c r="G324" s="24" t="e">
        <v>#N/A</v>
      </c>
      <c r="H324" s="24" t="e">
        <v>#N/A</v>
      </c>
      <c r="I324" s="24" t="e">
        <v>#N/A</v>
      </c>
      <c r="J324" s="24" t="e">
        <v>#N/A</v>
      </c>
      <c r="K324" s="24" t="e">
        <v>#N/A</v>
      </c>
      <c r="L324" s="24" t="e">
        <v>#N/A</v>
      </c>
      <c r="M324" s="3"/>
      <c r="N324" s="3"/>
    </row>
    <row r="325" ht="15.75" customHeight="1">
      <c r="A325" s="24">
        <v>323.0</v>
      </c>
      <c r="C325" s="24" t="s">
        <v>5959</v>
      </c>
      <c r="D325" s="24" t="e">
        <v>#N/A</v>
      </c>
      <c r="E325" s="24" t="e">
        <v>#N/A</v>
      </c>
      <c r="F325" s="24" t="e">
        <v>#N/A</v>
      </c>
      <c r="G325" s="24" t="e">
        <v>#N/A</v>
      </c>
      <c r="H325" s="24" t="e">
        <v>#N/A</v>
      </c>
      <c r="I325" s="24" t="e">
        <v>#N/A</v>
      </c>
      <c r="J325" s="24" t="e">
        <v>#N/A</v>
      </c>
      <c r="K325" s="24" t="e">
        <v>#N/A</v>
      </c>
      <c r="L325" s="24" t="e">
        <v>#N/A</v>
      </c>
      <c r="M325" s="3"/>
      <c r="N325" s="3"/>
    </row>
    <row r="326" ht="15.75" customHeight="1">
      <c r="A326" s="24">
        <v>324.0</v>
      </c>
      <c r="C326" s="24" t="s">
        <v>5959</v>
      </c>
      <c r="D326" s="24" t="e">
        <v>#N/A</v>
      </c>
      <c r="E326" s="24" t="e">
        <v>#N/A</v>
      </c>
      <c r="F326" s="24" t="e">
        <v>#N/A</v>
      </c>
      <c r="G326" s="24" t="e">
        <v>#N/A</v>
      </c>
      <c r="H326" s="24" t="e">
        <v>#N/A</v>
      </c>
      <c r="I326" s="24" t="e">
        <v>#N/A</v>
      </c>
      <c r="J326" s="24" t="e">
        <v>#N/A</v>
      </c>
      <c r="K326" s="24" t="e">
        <v>#N/A</v>
      </c>
      <c r="L326" s="24" t="e">
        <v>#N/A</v>
      </c>
      <c r="M326" s="3"/>
      <c r="N326" s="3"/>
    </row>
    <row r="327" ht="15.75" customHeight="1">
      <c r="A327" s="24">
        <v>325.0</v>
      </c>
      <c r="M327" s="3"/>
      <c r="N327" s="3"/>
    </row>
    <row r="328" ht="15.75" customHeight="1">
      <c r="A328" s="24">
        <v>326.0</v>
      </c>
      <c r="B328" s="24" t="s">
        <v>5949</v>
      </c>
      <c r="C328" s="24" t="s">
        <v>5950</v>
      </c>
      <c r="D328" s="24" t="s">
        <v>5951</v>
      </c>
      <c r="E328" s="24" t="s">
        <v>5952</v>
      </c>
      <c r="F328" s="24" t="s">
        <v>5953</v>
      </c>
      <c r="G328" s="24" t="s">
        <v>5831</v>
      </c>
      <c r="H328" s="24" t="s">
        <v>5954</v>
      </c>
      <c r="I328" s="24" t="s">
        <v>5955</v>
      </c>
      <c r="J328" s="24" t="s">
        <v>5956</v>
      </c>
      <c r="K328" s="24" t="s">
        <v>5957</v>
      </c>
      <c r="L328" s="24" t="s">
        <v>5834</v>
      </c>
      <c r="M328" s="3"/>
      <c r="N328" s="3" t="s">
        <v>5949</v>
      </c>
    </row>
    <row r="329" ht="15.75" customHeight="1">
      <c r="A329" s="24">
        <v>327.0</v>
      </c>
      <c r="B329" s="24" t="s">
        <v>5475</v>
      </c>
      <c r="C329" s="24" t="s">
        <v>5997</v>
      </c>
      <c r="D329" s="24">
        <v>18.2779</v>
      </c>
      <c r="E329" s="24">
        <v>2.741076</v>
      </c>
      <c r="F329" s="24">
        <v>1.14749</v>
      </c>
      <c r="G329" s="24">
        <v>1.772529</v>
      </c>
      <c r="H329" s="24">
        <v>9.003482</v>
      </c>
      <c r="I329" s="24">
        <v>1.744805</v>
      </c>
      <c r="J329" s="24">
        <v>76.10434</v>
      </c>
      <c r="K329" s="24">
        <v>0.0</v>
      </c>
      <c r="L329" s="24">
        <v>0.0</v>
      </c>
      <c r="M329" s="3"/>
      <c r="N329" s="3" t="s">
        <v>5475</v>
      </c>
    </row>
    <row r="330" ht="15.75" customHeight="1">
      <c r="A330" s="24">
        <v>328.0</v>
      </c>
      <c r="B330" s="24" t="s">
        <v>5617</v>
      </c>
      <c r="C330" s="24" t="s">
        <v>5997</v>
      </c>
      <c r="D330" s="24">
        <v>9.9</v>
      </c>
      <c r="E330" s="24">
        <v>0.7</v>
      </c>
      <c r="F330" s="24">
        <v>0.228228</v>
      </c>
      <c r="G330" s="24">
        <v>1.188536</v>
      </c>
      <c r="H330" s="24">
        <v>5.871772</v>
      </c>
      <c r="I330" s="24">
        <v>0.0</v>
      </c>
      <c r="J330" s="24">
        <v>49.37769</v>
      </c>
      <c r="K330" s="24">
        <v>0.0</v>
      </c>
      <c r="L330" s="24">
        <v>0.0</v>
      </c>
      <c r="M330" s="3"/>
      <c r="N330" s="3" t="s">
        <v>5617</v>
      </c>
    </row>
    <row r="331" ht="15.75" customHeight="1">
      <c r="A331" s="24">
        <v>329.0</v>
      </c>
      <c r="B331" s="24" t="s">
        <v>5734</v>
      </c>
      <c r="C331" s="24" t="s">
        <v>5997</v>
      </c>
      <c r="D331" s="24">
        <v>10.0</v>
      </c>
      <c r="E331" s="24">
        <v>0.0</v>
      </c>
      <c r="F331" s="24">
        <v>0.0</v>
      </c>
      <c r="G331" s="24">
        <v>0.0</v>
      </c>
      <c r="H331" s="24">
        <v>0.9</v>
      </c>
      <c r="I331" s="24">
        <v>0.5</v>
      </c>
      <c r="J331" s="24">
        <v>20.0</v>
      </c>
      <c r="K331" s="24">
        <v>0.0</v>
      </c>
      <c r="L331" s="24">
        <v>0.0</v>
      </c>
      <c r="M331" s="3"/>
      <c r="N331" s="3" t="s">
        <v>5734</v>
      </c>
    </row>
    <row r="332" ht="15.75" customHeight="1">
      <c r="A332" s="24">
        <v>330.0</v>
      </c>
      <c r="B332" s="24" t="s">
        <v>5496</v>
      </c>
      <c r="C332" s="24" t="s">
        <v>5997</v>
      </c>
      <c r="D332" s="24">
        <v>16.45255</v>
      </c>
      <c r="E332" s="24">
        <v>1.277904</v>
      </c>
      <c r="F332" s="24">
        <v>0.519027</v>
      </c>
      <c r="G332" s="24">
        <v>2.316148</v>
      </c>
      <c r="H332" s="24">
        <v>5.244358</v>
      </c>
      <c r="I332" s="24">
        <v>0.120486</v>
      </c>
      <c r="J332" s="24">
        <v>61.6157</v>
      </c>
      <c r="K332" s="24">
        <v>0.0</v>
      </c>
      <c r="L332" s="24">
        <v>0.0</v>
      </c>
      <c r="M332" s="3"/>
      <c r="N332" s="3" t="s">
        <v>5496</v>
      </c>
    </row>
    <row r="333" ht="15.75" customHeight="1">
      <c r="A333" s="24">
        <v>331.0</v>
      </c>
      <c r="B333" s="24" t="s">
        <v>5747</v>
      </c>
      <c r="C333" s="24" t="s">
        <v>5997</v>
      </c>
      <c r="D333" s="24">
        <v>1.1</v>
      </c>
      <c r="E333" s="24">
        <v>0.9</v>
      </c>
      <c r="F333" s="24">
        <v>0.0</v>
      </c>
      <c r="G333" s="24">
        <v>0.0</v>
      </c>
      <c r="H333" s="24">
        <v>3.4</v>
      </c>
      <c r="I333" s="24">
        <v>0.0</v>
      </c>
      <c r="J333" s="24">
        <v>7.7</v>
      </c>
      <c r="K333" s="24">
        <v>0.0</v>
      </c>
      <c r="L333" s="24">
        <v>0.0</v>
      </c>
      <c r="M333" s="3"/>
      <c r="N333" s="3" t="s">
        <v>5747</v>
      </c>
    </row>
    <row r="334" ht="15.75" customHeight="1">
      <c r="A334" s="24">
        <v>332.0</v>
      </c>
      <c r="B334" s="24" t="s">
        <v>5464</v>
      </c>
      <c r="C334" s="24" t="s">
        <v>5997</v>
      </c>
      <c r="D334" s="24">
        <v>6.768414</v>
      </c>
      <c r="E334" s="24">
        <v>0.907365</v>
      </c>
      <c r="F334" s="24">
        <v>0.886265</v>
      </c>
      <c r="G334" s="24">
        <v>3.276187</v>
      </c>
      <c r="H334" s="24">
        <v>13.55683</v>
      </c>
      <c r="I334" s="24">
        <v>0.021926</v>
      </c>
      <c r="J334" s="24">
        <v>56.99469</v>
      </c>
      <c r="K334" s="24">
        <v>0.0</v>
      </c>
      <c r="L334" s="24">
        <v>0.0</v>
      </c>
      <c r="M334" s="3"/>
      <c r="N334" s="3" t="s">
        <v>5464</v>
      </c>
    </row>
    <row r="335" ht="15.75" customHeight="1">
      <c r="A335" s="24">
        <v>333.0</v>
      </c>
      <c r="B335" s="24" t="s">
        <v>5529</v>
      </c>
      <c r="C335" s="24" t="s">
        <v>5997</v>
      </c>
      <c r="D335" s="24">
        <v>15.7221</v>
      </c>
      <c r="E335" s="24">
        <v>0.768414</v>
      </c>
      <c r="F335" s="24">
        <v>0.531556</v>
      </c>
      <c r="G335" s="24">
        <v>2.237568</v>
      </c>
      <c r="H335" s="24">
        <v>10.58218</v>
      </c>
      <c r="I335" s="24">
        <v>0.437588</v>
      </c>
      <c r="J335" s="24">
        <v>55.24809</v>
      </c>
      <c r="K335" s="24">
        <v>0.0</v>
      </c>
      <c r="L335" s="24">
        <v>0.0</v>
      </c>
      <c r="M335" s="3"/>
      <c r="N335" s="3" t="s">
        <v>5529</v>
      </c>
    </row>
    <row r="336" ht="15.75" customHeight="1">
      <c r="A336" s="24">
        <v>334.0</v>
      </c>
      <c r="B336" s="24" t="s">
        <v>5685</v>
      </c>
      <c r="C336" s="24" t="s">
        <v>5997</v>
      </c>
      <c r="D336" s="24">
        <v>9.7</v>
      </c>
      <c r="E336" s="24">
        <v>0.0</v>
      </c>
      <c r="F336" s="24">
        <v>0.0</v>
      </c>
      <c r="G336" s="24">
        <v>1.0</v>
      </c>
      <c r="H336" s="24">
        <v>3.4</v>
      </c>
      <c r="I336" s="24">
        <v>0.0</v>
      </c>
      <c r="J336" s="24">
        <v>43.0</v>
      </c>
      <c r="K336" s="24">
        <v>0.0</v>
      </c>
      <c r="L336" s="24">
        <v>0.0</v>
      </c>
      <c r="M336" s="3"/>
      <c r="N336" s="3" t="s">
        <v>5685</v>
      </c>
    </row>
    <row r="337" ht="15.75" customHeight="1">
      <c r="A337" s="24">
        <v>335.0</v>
      </c>
      <c r="B337" s="24" t="s">
        <v>5518</v>
      </c>
      <c r="C337" s="24" t="s">
        <v>5997</v>
      </c>
      <c r="D337" s="24">
        <v>6.7</v>
      </c>
      <c r="E337" s="24">
        <v>0.5</v>
      </c>
      <c r="F337" s="24">
        <v>0.410693</v>
      </c>
      <c r="G337" s="24">
        <v>1.44114</v>
      </c>
      <c r="H337" s="24">
        <v>8.133436</v>
      </c>
      <c r="I337" s="24">
        <v>0.0</v>
      </c>
      <c r="J337" s="24">
        <v>54.20909</v>
      </c>
      <c r="K337" s="24">
        <v>0.0</v>
      </c>
      <c r="L337" s="24">
        <v>0.0</v>
      </c>
      <c r="M337" s="3"/>
      <c r="N337" s="3" t="s">
        <v>5518</v>
      </c>
    </row>
    <row r="338" ht="15.75" customHeight="1">
      <c r="A338" s="24">
        <v>336.0</v>
      </c>
      <c r="B338" s="24" t="s">
        <v>5553</v>
      </c>
      <c r="C338" s="24" t="s">
        <v>5997</v>
      </c>
      <c r="D338" s="24">
        <v>7.1</v>
      </c>
      <c r="E338" s="24">
        <v>2.8</v>
      </c>
      <c r="F338" s="24">
        <v>0.0</v>
      </c>
      <c r="G338" s="24">
        <v>0.0</v>
      </c>
      <c r="H338" s="24">
        <v>3.6</v>
      </c>
      <c r="I338" s="24">
        <v>0.0</v>
      </c>
      <c r="J338" s="24">
        <v>37.3</v>
      </c>
      <c r="K338" s="24">
        <v>0.0</v>
      </c>
      <c r="L338" s="24">
        <v>0.0</v>
      </c>
      <c r="M338" s="3"/>
      <c r="N338" s="3" t="s">
        <v>5553</v>
      </c>
    </row>
    <row r="339" ht="15.75" customHeight="1">
      <c r="A339" s="24">
        <v>337.0</v>
      </c>
      <c r="B339" s="24" t="s">
        <v>5562</v>
      </c>
      <c r="C339" s="24" t="s">
        <v>5997</v>
      </c>
      <c r="D339" s="24">
        <v>7.768414</v>
      </c>
      <c r="E339" s="24">
        <v>0.324221</v>
      </c>
      <c r="F339" s="24">
        <v>0.564339</v>
      </c>
      <c r="G339" s="24">
        <v>1.48965</v>
      </c>
      <c r="H339" s="24">
        <v>5.252023</v>
      </c>
      <c r="I339" s="24">
        <v>0.960953</v>
      </c>
      <c r="J339" s="24">
        <v>52.96663</v>
      </c>
      <c r="K339" s="24">
        <v>0.0</v>
      </c>
      <c r="L339" s="24">
        <v>0.0</v>
      </c>
      <c r="M339" s="3"/>
      <c r="N339" s="3" t="s">
        <v>5562</v>
      </c>
    </row>
    <row r="340" ht="15.75" customHeight="1">
      <c r="A340" s="24">
        <v>338.0</v>
      </c>
      <c r="B340" s="24" t="s">
        <v>5515</v>
      </c>
      <c r="C340" s="24" t="s">
        <v>5997</v>
      </c>
      <c r="D340" s="24">
        <v>10.76841</v>
      </c>
      <c r="E340" s="24">
        <v>0.0</v>
      </c>
      <c r="F340" s="24">
        <v>0.531556</v>
      </c>
      <c r="G340" s="24">
        <v>2.835195</v>
      </c>
      <c r="H340" s="24">
        <v>9.106051</v>
      </c>
      <c r="I340" s="24">
        <v>0.368677</v>
      </c>
      <c r="J340" s="24">
        <v>47.87879</v>
      </c>
      <c r="K340" s="24">
        <v>0.0</v>
      </c>
      <c r="L340" s="24">
        <v>0.0</v>
      </c>
      <c r="M340" s="3"/>
      <c r="N340" s="3" t="s">
        <v>5515</v>
      </c>
    </row>
    <row r="341" ht="15.75" customHeight="1">
      <c r="A341" s="24">
        <v>339.0</v>
      </c>
      <c r="B341" s="22" t="s">
        <v>5578</v>
      </c>
      <c r="C341" s="24" t="s">
        <v>5997</v>
      </c>
      <c r="D341" s="24">
        <v>5.1</v>
      </c>
      <c r="E341" s="24">
        <v>0.0</v>
      </c>
      <c r="F341" s="24">
        <v>0.109153</v>
      </c>
      <c r="G341" s="24">
        <v>1.997627</v>
      </c>
      <c r="H341" s="24">
        <v>9.483821</v>
      </c>
      <c r="I341" s="24">
        <v>0.0</v>
      </c>
      <c r="J341" s="24">
        <v>41.91402</v>
      </c>
      <c r="K341" s="24">
        <v>0.0</v>
      </c>
      <c r="L341" s="24">
        <v>0.0</v>
      </c>
      <c r="M341" s="3"/>
      <c r="N341" s="30" t="s">
        <v>5578</v>
      </c>
    </row>
    <row r="342" ht="15.75" customHeight="1">
      <c r="A342" s="24">
        <v>340.0</v>
      </c>
      <c r="B342" s="24" t="s">
        <v>5694</v>
      </c>
      <c r="C342" s="24" t="s">
        <v>5997</v>
      </c>
      <c r="D342" s="24">
        <v>1.1</v>
      </c>
      <c r="E342" s="24">
        <v>0.0</v>
      </c>
      <c r="F342" s="24">
        <v>0.0</v>
      </c>
      <c r="G342" s="24">
        <v>0.0</v>
      </c>
      <c r="H342" s="24">
        <v>0.0</v>
      </c>
      <c r="I342" s="24">
        <v>0.0</v>
      </c>
      <c r="J342" s="24">
        <v>5.5</v>
      </c>
      <c r="K342" s="24">
        <v>0.0</v>
      </c>
      <c r="L342" s="24">
        <v>0.0</v>
      </c>
      <c r="M342" s="3"/>
      <c r="N342" s="3" t="s">
        <v>5694</v>
      </c>
    </row>
    <row r="343" ht="15.75" customHeight="1">
      <c r="A343" s="24">
        <v>341.0</v>
      </c>
      <c r="B343" s="24" t="s">
        <v>5516</v>
      </c>
      <c r="C343" s="24" t="s">
        <v>5997</v>
      </c>
      <c r="D343" s="24">
        <v>21.53683</v>
      </c>
      <c r="E343" s="24">
        <v>0.953683</v>
      </c>
      <c r="F343" s="24">
        <v>0.587938</v>
      </c>
      <c r="G343" s="24">
        <v>1.916615</v>
      </c>
      <c r="H343" s="24">
        <v>6.195681</v>
      </c>
      <c r="I343" s="24">
        <v>1.264377</v>
      </c>
      <c r="J343" s="24">
        <v>45.56741</v>
      </c>
      <c r="K343" s="24">
        <v>0.0</v>
      </c>
      <c r="L343" s="24">
        <v>0.0</v>
      </c>
      <c r="M343" s="3"/>
      <c r="N343" s="3" t="s">
        <v>5517</v>
      </c>
    </row>
    <row r="344" ht="15.75" customHeight="1">
      <c r="A344" s="24">
        <v>342.0</v>
      </c>
      <c r="B344" s="24" t="s">
        <v>5693</v>
      </c>
      <c r="C344" s="24" t="s">
        <v>5997</v>
      </c>
      <c r="D344" s="24">
        <v>2.4</v>
      </c>
      <c r="E344" s="24">
        <v>0.0</v>
      </c>
      <c r="F344" s="24">
        <v>0.0</v>
      </c>
      <c r="G344" s="24">
        <v>0.0</v>
      </c>
      <c r="H344" s="24">
        <v>1.5</v>
      </c>
      <c r="I344" s="24">
        <v>0.0</v>
      </c>
      <c r="J344" s="24">
        <v>10.0</v>
      </c>
      <c r="K344" s="24">
        <v>0.0</v>
      </c>
      <c r="L344" s="24">
        <v>0.0</v>
      </c>
      <c r="M344" s="3"/>
      <c r="N344" s="3" t="s">
        <v>5693</v>
      </c>
    </row>
    <row r="345" ht="15.75" customHeight="1">
      <c r="A345" s="24">
        <v>343.0</v>
      </c>
      <c r="B345" s="24" t="s">
        <v>5624</v>
      </c>
      <c r="C345" s="24" t="s">
        <v>5997</v>
      </c>
      <c r="D345" s="24">
        <v>2.3</v>
      </c>
      <c r="E345" s="24">
        <v>0.0</v>
      </c>
      <c r="F345" s="24">
        <v>0.277843</v>
      </c>
      <c r="G345" s="24">
        <v>2.934391</v>
      </c>
      <c r="H345" s="24">
        <v>7.892573</v>
      </c>
      <c r="I345" s="24">
        <v>0.846965</v>
      </c>
      <c r="J345" s="24">
        <v>45.72552</v>
      </c>
      <c r="K345" s="24">
        <v>0.0</v>
      </c>
      <c r="L345" s="24">
        <v>0.0</v>
      </c>
      <c r="M345" s="3"/>
      <c r="N345" s="3" t="s">
        <v>5624</v>
      </c>
    </row>
    <row r="346" ht="15.75" customHeight="1">
      <c r="A346" s="24">
        <v>344.0</v>
      </c>
      <c r="B346" s="24" t="s">
        <v>5630</v>
      </c>
      <c r="C346" s="24" t="s">
        <v>5997</v>
      </c>
      <c r="D346" s="24">
        <v>14.82082</v>
      </c>
      <c r="E346" s="24">
        <v>0.0</v>
      </c>
      <c r="F346" s="24">
        <v>0.0</v>
      </c>
      <c r="G346" s="24">
        <v>1.583144</v>
      </c>
      <c r="H346" s="24">
        <v>3.166289</v>
      </c>
      <c r="I346" s="24">
        <v>0.768414</v>
      </c>
      <c r="J346" s="24">
        <v>30.36601</v>
      </c>
      <c r="K346" s="24">
        <v>0.0</v>
      </c>
      <c r="L346" s="24">
        <v>0.0</v>
      </c>
      <c r="M346" s="3"/>
      <c r="N346" s="3" t="s">
        <v>5630</v>
      </c>
    </row>
    <row r="347" ht="15.75" customHeight="1">
      <c r="A347" s="24">
        <v>345.0</v>
      </c>
      <c r="B347" s="24" t="s">
        <v>5466</v>
      </c>
      <c r="C347" s="24" t="s">
        <v>5997</v>
      </c>
      <c r="D347" s="24">
        <v>10.66742</v>
      </c>
      <c r="E347" s="24">
        <v>0.536827</v>
      </c>
      <c r="F347" s="24">
        <v>0.431323</v>
      </c>
      <c r="G347" s="24">
        <v>1.340214</v>
      </c>
      <c r="H347" s="24">
        <v>7.52572</v>
      </c>
      <c r="I347" s="24">
        <v>0.0</v>
      </c>
      <c r="J347" s="24">
        <v>53.56735</v>
      </c>
      <c r="K347" s="24">
        <v>0.0</v>
      </c>
      <c r="L347" s="24">
        <v>0.0</v>
      </c>
      <c r="M347" s="3"/>
      <c r="N347" s="3" t="s">
        <v>5466</v>
      </c>
    </row>
    <row r="348" ht="15.75" customHeight="1">
      <c r="A348" s="24">
        <v>346.0</v>
      </c>
      <c r="B348" s="24" t="s">
        <v>5781</v>
      </c>
      <c r="C348" s="24" t="s">
        <v>5997</v>
      </c>
      <c r="D348" s="24">
        <v>0.0</v>
      </c>
      <c r="E348" s="24">
        <v>0.0</v>
      </c>
      <c r="F348" s="24">
        <v>0.0</v>
      </c>
      <c r="G348" s="24">
        <v>0.0</v>
      </c>
      <c r="H348" s="24">
        <v>0.0</v>
      </c>
      <c r="I348" s="24">
        <v>0.0</v>
      </c>
      <c r="J348" s="24">
        <v>0.7</v>
      </c>
      <c r="K348" s="24">
        <v>0.0</v>
      </c>
      <c r="L348" s="24">
        <v>0.0</v>
      </c>
      <c r="M348" s="3"/>
      <c r="N348" s="3" t="s">
        <v>5781</v>
      </c>
    </row>
    <row r="349" ht="15.75" customHeight="1">
      <c r="A349" s="24">
        <v>347.0</v>
      </c>
      <c r="B349" s="24" t="s">
        <v>5522</v>
      </c>
      <c r="C349" s="24" t="s">
        <v>5997</v>
      </c>
      <c r="D349" s="24">
        <v>7.2483</v>
      </c>
      <c r="E349" s="24">
        <v>0.0</v>
      </c>
      <c r="F349" s="24">
        <v>0.100233</v>
      </c>
      <c r="G349" s="24">
        <v>1.970058</v>
      </c>
      <c r="H349" s="24">
        <v>4.761848</v>
      </c>
      <c r="I349" s="24">
        <v>0.0</v>
      </c>
      <c r="J349" s="24">
        <v>38.57407</v>
      </c>
      <c r="K349" s="24">
        <v>0.0</v>
      </c>
      <c r="L349" s="24">
        <v>0.0</v>
      </c>
      <c r="M349" s="3"/>
      <c r="N349" s="3" t="s">
        <v>5522</v>
      </c>
    </row>
    <row r="350" ht="15.75" customHeight="1">
      <c r="A350" s="24">
        <v>348.0</v>
      </c>
      <c r="B350" s="24" t="s">
        <v>5497</v>
      </c>
      <c r="C350" s="24" t="s">
        <v>5997</v>
      </c>
      <c r="D350" s="24">
        <v>9.250567</v>
      </c>
      <c r="E350" s="24">
        <v>0.536827</v>
      </c>
      <c r="F350" s="24">
        <v>0.338288</v>
      </c>
      <c r="G350" s="24">
        <v>1.60144</v>
      </c>
      <c r="H350" s="24">
        <v>8.571031</v>
      </c>
      <c r="I350" s="24">
        <v>0.063619</v>
      </c>
      <c r="J350" s="24">
        <v>45.09278</v>
      </c>
      <c r="K350" s="24">
        <v>0.0</v>
      </c>
      <c r="L350" s="24">
        <v>0.0</v>
      </c>
      <c r="M350" s="3"/>
      <c r="N350" s="3" t="s">
        <v>5497</v>
      </c>
    </row>
    <row r="351" ht="15.75" customHeight="1">
      <c r="A351" s="24">
        <v>349.0</v>
      </c>
      <c r="B351" s="24" t="s">
        <v>5484</v>
      </c>
      <c r="C351" s="24" t="s">
        <v>5997</v>
      </c>
      <c r="D351" s="24">
        <v>10.0</v>
      </c>
      <c r="E351" s="24">
        <v>1.4</v>
      </c>
      <c r="F351" s="24">
        <v>0.689307</v>
      </c>
      <c r="G351" s="24">
        <v>2.361849</v>
      </c>
      <c r="H351" s="24">
        <v>10.84259</v>
      </c>
      <c r="I351" s="24">
        <v>0.351926</v>
      </c>
      <c r="J351" s="24">
        <v>57.10841</v>
      </c>
      <c r="K351" s="24">
        <v>0.0</v>
      </c>
      <c r="L351" s="24">
        <v>0.0</v>
      </c>
      <c r="M351" s="3"/>
      <c r="N351" s="3" t="s">
        <v>5484</v>
      </c>
    </row>
    <row r="352" ht="15.75" customHeight="1">
      <c r="A352" s="24">
        <v>350.0</v>
      </c>
      <c r="B352" s="24" t="s">
        <v>5586</v>
      </c>
      <c r="C352" s="24" t="s">
        <v>5997</v>
      </c>
      <c r="D352" s="24">
        <v>8.823088</v>
      </c>
      <c r="E352" s="24">
        <v>1.073654</v>
      </c>
      <c r="F352" s="24">
        <v>0.63179</v>
      </c>
      <c r="G352" s="24">
        <v>1.44142</v>
      </c>
      <c r="H352" s="24">
        <v>6.3007</v>
      </c>
      <c r="I352" s="24">
        <v>0.668677</v>
      </c>
      <c r="J352" s="24">
        <v>45.64163</v>
      </c>
      <c r="K352" s="24">
        <v>0.0</v>
      </c>
      <c r="L352" s="24">
        <v>0.0</v>
      </c>
      <c r="M352" s="3"/>
      <c r="N352" s="3" t="s">
        <v>5586</v>
      </c>
    </row>
    <row r="353" ht="15.75" customHeight="1">
      <c r="A353" s="24">
        <v>351.0</v>
      </c>
      <c r="B353" s="24" t="s">
        <v>5486</v>
      </c>
      <c r="C353" s="24" t="s">
        <v>5997</v>
      </c>
      <c r="D353" s="24">
        <v>20.50949</v>
      </c>
      <c r="E353" s="24">
        <v>2.046317</v>
      </c>
      <c r="F353" s="24">
        <v>1.021712</v>
      </c>
      <c r="G353" s="24">
        <v>3.035642</v>
      </c>
      <c r="H353" s="24">
        <v>7.607257</v>
      </c>
      <c r="I353" s="24">
        <v>1.68965</v>
      </c>
      <c r="J353" s="24">
        <v>74.03564</v>
      </c>
      <c r="K353" s="24">
        <v>0.0</v>
      </c>
      <c r="L353" s="24">
        <v>0.0</v>
      </c>
      <c r="M353" s="3"/>
      <c r="N353" s="3" t="s">
        <v>5486</v>
      </c>
    </row>
    <row r="354" ht="15.75" customHeight="1">
      <c r="A354" s="24">
        <v>352.0</v>
      </c>
      <c r="B354" s="24" t="s">
        <v>5492</v>
      </c>
      <c r="C354" s="24" t="s">
        <v>5997</v>
      </c>
      <c r="D354" s="24">
        <v>8.046317</v>
      </c>
      <c r="E354" s="24">
        <v>0.768414</v>
      </c>
      <c r="F354" s="24">
        <v>0.472276</v>
      </c>
      <c r="G354" s="24">
        <v>3.66356</v>
      </c>
      <c r="H354" s="24">
        <v>15.2342</v>
      </c>
      <c r="I354" s="24">
        <v>0.062646</v>
      </c>
      <c r="J354" s="24">
        <v>46.95051</v>
      </c>
      <c r="K354" s="24">
        <v>0.0</v>
      </c>
      <c r="L354" s="24">
        <v>0.0</v>
      </c>
      <c r="M354" s="3"/>
      <c r="N354" s="3" t="s">
        <v>5492</v>
      </c>
    </row>
    <row r="355" ht="15.75" customHeight="1">
      <c r="A355" s="24">
        <v>353.0</v>
      </c>
      <c r="B355" s="24" t="s">
        <v>5530</v>
      </c>
      <c r="C355" s="24" t="s">
        <v>5997</v>
      </c>
      <c r="D355" s="24">
        <v>19.5</v>
      </c>
      <c r="E355" s="24">
        <v>0.0</v>
      </c>
      <c r="F355" s="24">
        <v>0.0</v>
      </c>
      <c r="G355" s="24">
        <v>0.0</v>
      </c>
      <c r="H355" s="24">
        <v>2.9</v>
      </c>
      <c r="I355" s="24">
        <v>0.6</v>
      </c>
      <c r="J355" s="24">
        <v>43.9</v>
      </c>
      <c r="K355" s="24">
        <v>0.0</v>
      </c>
      <c r="L355" s="24">
        <v>0.0</v>
      </c>
      <c r="M355" s="3"/>
      <c r="N355" s="3" t="s">
        <v>5530</v>
      </c>
    </row>
    <row r="356" ht="15.75" customHeight="1">
      <c r="A356" s="24">
        <v>354.0</v>
      </c>
      <c r="B356" s="24" t="s">
        <v>5476</v>
      </c>
      <c r="C356" s="24" t="s">
        <v>5997</v>
      </c>
      <c r="D356" s="24">
        <v>25.0653</v>
      </c>
      <c r="E356" s="24">
        <v>1.370538</v>
      </c>
      <c r="F356" s="24">
        <v>0.956615</v>
      </c>
      <c r="G356" s="24">
        <v>1.439008</v>
      </c>
      <c r="H356" s="24">
        <v>7.670389</v>
      </c>
      <c r="I356" s="24">
        <v>0.554455</v>
      </c>
      <c r="J356" s="24">
        <v>56.46644</v>
      </c>
      <c r="K356" s="24">
        <v>0.0</v>
      </c>
      <c r="L356" s="24">
        <v>0.0</v>
      </c>
      <c r="M356" s="3"/>
      <c r="N356" s="3" t="s">
        <v>5476</v>
      </c>
    </row>
    <row r="357" ht="15.75" customHeight="1">
      <c r="A357" s="24">
        <v>355.0</v>
      </c>
      <c r="B357" s="24" t="s">
        <v>5998</v>
      </c>
      <c r="C357" s="24" t="s">
        <v>5997</v>
      </c>
      <c r="D357" s="24">
        <v>0.0</v>
      </c>
      <c r="E357" s="24">
        <v>0.0</v>
      </c>
      <c r="F357" s="24">
        <v>0.0</v>
      </c>
      <c r="G357" s="24">
        <v>0.0</v>
      </c>
      <c r="H357" s="24">
        <v>0.0</v>
      </c>
      <c r="I357" s="24">
        <v>0.0</v>
      </c>
      <c r="J357" s="24">
        <v>2.7</v>
      </c>
      <c r="K357" s="24">
        <v>0.0</v>
      </c>
      <c r="L357" s="24">
        <v>0.0</v>
      </c>
      <c r="M357" s="3"/>
      <c r="N357" s="3" t="s">
        <v>5998</v>
      </c>
    </row>
    <row r="358" ht="15.75" customHeight="1">
      <c r="A358" s="24">
        <v>356.0</v>
      </c>
      <c r="B358" s="24" t="s">
        <v>33</v>
      </c>
      <c r="C358" s="24" t="s">
        <v>5997</v>
      </c>
      <c r="D358" s="24">
        <v>8.1</v>
      </c>
      <c r="E358" s="24">
        <v>0.0</v>
      </c>
      <c r="F358" s="24">
        <v>0.0</v>
      </c>
      <c r="G358" s="24">
        <v>0.0</v>
      </c>
      <c r="H358" s="24">
        <v>2.5</v>
      </c>
      <c r="I358" s="24">
        <v>0.0</v>
      </c>
      <c r="J358" s="24">
        <v>17.1</v>
      </c>
      <c r="K358" s="24">
        <v>0.0</v>
      </c>
      <c r="L358" s="24">
        <v>0.0</v>
      </c>
      <c r="M358" s="3"/>
      <c r="N358" s="3" t="s">
        <v>33</v>
      </c>
    </row>
    <row r="359" ht="15.75" customHeight="1">
      <c r="A359" s="24">
        <v>357.0</v>
      </c>
      <c r="B359" s="24" t="s">
        <v>5644</v>
      </c>
      <c r="C359" s="24" t="s">
        <v>5997</v>
      </c>
      <c r="D359" s="24">
        <v>4.3</v>
      </c>
      <c r="E359" s="24">
        <v>0.0</v>
      </c>
      <c r="F359" s="24">
        <v>0.0</v>
      </c>
      <c r="G359" s="24">
        <v>0.0</v>
      </c>
      <c r="H359" s="24">
        <v>5.3</v>
      </c>
      <c r="I359" s="24">
        <v>0.0</v>
      </c>
      <c r="J359" s="24">
        <v>13.6</v>
      </c>
      <c r="K359" s="24">
        <v>0.0</v>
      </c>
      <c r="L359" s="24">
        <v>0.0</v>
      </c>
      <c r="M359" s="3"/>
      <c r="N359" s="3" t="s">
        <v>5644</v>
      </c>
    </row>
    <row r="360" ht="15.75" customHeight="1">
      <c r="A360" s="24">
        <v>358.0</v>
      </c>
      <c r="B360" s="24" t="s">
        <v>5478</v>
      </c>
      <c r="C360" s="24" t="s">
        <v>5997</v>
      </c>
      <c r="D360" s="24">
        <v>30.90737</v>
      </c>
      <c r="E360" s="24">
        <v>0.629462</v>
      </c>
      <c r="F360" s="24">
        <v>0.532529</v>
      </c>
      <c r="G360" s="24">
        <v>2.210195</v>
      </c>
      <c r="H360" s="24">
        <v>5.922023</v>
      </c>
      <c r="I360" s="24">
        <v>0.95928</v>
      </c>
      <c r="J360" s="24">
        <v>91.87444</v>
      </c>
      <c r="K360" s="24">
        <v>0.0</v>
      </c>
      <c r="L360" s="24">
        <v>0.0</v>
      </c>
      <c r="M360" s="3"/>
      <c r="N360" s="3" t="s">
        <v>5478</v>
      </c>
    </row>
    <row r="361" ht="15.75" customHeight="1">
      <c r="A361" s="24">
        <v>359.0</v>
      </c>
      <c r="B361" s="24" t="s">
        <v>5862</v>
      </c>
      <c r="C361" s="24" t="s">
        <v>5997</v>
      </c>
      <c r="D361" s="24">
        <v>7.707873</v>
      </c>
      <c r="E361" s="24">
        <v>0.963484</v>
      </c>
      <c r="F361" s="24">
        <v>1.004309</v>
      </c>
      <c r="G361" s="24">
        <v>0.818847</v>
      </c>
      <c r="H361" s="24">
        <v>6.438259</v>
      </c>
      <c r="I361" s="24">
        <v>1.530729</v>
      </c>
      <c r="J361" s="24">
        <v>42.69802</v>
      </c>
      <c r="K361" s="24">
        <v>0.0</v>
      </c>
      <c r="L361" s="24">
        <v>0.0</v>
      </c>
      <c r="M361" s="3"/>
      <c r="N361" s="3" t="s">
        <v>5862</v>
      </c>
    </row>
    <row r="362" ht="15.75" customHeight="1">
      <c r="A362" s="24">
        <v>360.0</v>
      </c>
      <c r="B362" s="24" t="s">
        <v>5487</v>
      </c>
      <c r="C362" s="24" t="s">
        <v>5997</v>
      </c>
      <c r="D362" s="24">
        <v>20.09263</v>
      </c>
      <c r="E362" s="24">
        <v>0.953683</v>
      </c>
      <c r="F362" s="24">
        <v>0.486751</v>
      </c>
      <c r="G362" s="24">
        <v>1.584591</v>
      </c>
      <c r="H362" s="24">
        <v>4.545564</v>
      </c>
      <c r="I362" s="24">
        <v>0.368677</v>
      </c>
      <c r="J362" s="24">
        <v>60.67986</v>
      </c>
      <c r="K362" s="24">
        <v>0.0</v>
      </c>
      <c r="L362" s="24">
        <v>0.0</v>
      </c>
      <c r="M362" s="3"/>
      <c r="N362" s="3" t="s">
        <v>5487</v>
      </c>
    </row>
    <row r="363" ht="15.75" customHeight="1">
      <c r="A363" s="24">
        <v>361.0</v>
      </c>
      <c r="B363" s="24" t="s">
        <v>5500</v>
      </c>
      <c r="C363" s="24" t="s">
        <v>5997</v>
      </c>
      <c r="D363" s="24">
        <v>18.3789</v>
      </c>
      <c r="E363" s="24">
        <v>0.953683</v>
      </c>
      <c r="F363" s="24">
        <v>0.853969</v>
      </c>
      <c r="G363" s="24">
        <v>2.342179</v>
      </c>
      <c r="H363" s="24">
        <v>7.954319</v>
      </c>
      <c r="I363" s="24">
        <v>0.640019</v>
      </c>
      <c r="J363" s="24">
        <v>73.99142</v>
      </c>
      <c r="K363" s="24">
        <v>0.0</v>
      </c>
      <c r="L363" s="24">
        <v>0.0</v>
      </c>
      <c r="M363" s="3"/>
      <c r="N363" s="3" t="s">
        <v>5500</v>
      </c>
    </row>
    <row r="364" ht="15.75" customHeight="1">
      <c r="A364" s="24">
        <v>362.0</v>
      </c>
      <c r="B364" s="24" t="s">
        <v>5483</v>
      </c>
      <c r="C364" s="24" t="s">
        <v>5997</v>
      </c>
      <c r="D364" s="24">
        <v>33.2779</v>
      </c>
      <c r="E364" s="24">
        <v>2.046317</v>
      </c>
      <c r="F364" s="24">
        <v>1.799533</v>
      </c>
      <c r="G364" s="24">
        <v>2.585078</v>
      </c>
      <c r="H364" s="24">
        <v>4.676206</v>
      </c>
      <c r="I364" s="24">
        <v>1.649397</v>
      </c>
      <c r="J364" s="24">
        <v>75.96447</v>
      </c>
      <c r="K364" s="24">
        <v>0.0</v>
      </c>
      <c r="L364" s="24">
        <v>0.0</v>
      </c>
      <c r="M364" s="3"/>
      <c r="N364" s="3" t="s">
        <v>5483</v>
      </c>
    </row>
    <row r="365" ht="15.75" customHeight="1">
      <c r="A365" s="24">
        <v>363.0</v>
      </c>
      <c r="B365" s="24" t="s">
        <v>5459</v>
      </c>
      <c r="C365" s="24" t="s">
        <v>5997</v>
      </c>
      <c r="D365" s="24">
        <v>26.78031</v>
      </c>
      <c r="E365" s="24">
        <v>0.536827</v>
      </c>
      <c r="F365" s="24">
        <v>0.788405</v>
      </c>
      <c r="G365" s="24">
        <v>1.353249</v>
      </c>
      <c r="H365" s="24">
        <v>4.821732</v>
      </c>
      <c r="I365" s="24">
        <v>1.62</v>
      </c>
      <c r="J365" s="24">
        <v>58.89981</v>
      </c>
      <c r="K365" s="24">
        <v>0.0</v>
      </c>
      <c r="L365" s="24">
        <v>0.0</v>
      </c>
      <c r="M365" s="3"/>
      <c r="N365" s="3" t="s">
        <v>5459</v>
      </c>
    </row>
    <row r="366" ht="15.75" customHeight="1">
      <c r="A366" s="24">
        <v>364.0</v>
      </c>
      <c r="B366" s="24" t="s">
        <v>5605</v>
      </c>
      <c r="C366" s="24" t="s">
        <v>5997</v>
      </c>
      <c r="D366" s="24">
        <v>7.52847</v>
      </c>
      <c r="E366" s="24">
        <v>0.536827</v>
      </c>
      <c r="F366" s="24">
        <v>0.400934</v>
      </c>
      <c r="G366" s="24">
        <v>1.732082</v>
      </c>
      <c r="H366" s="24">
        <v>7.649611</v>
      </c>
      <c r="I366" s="24">
        <v>0.368677</v>
      </c>
      <c r="J366" s="24">
        <v>41.08451</v>
      </c>
      <c r="K366" s="24">
        <v>0.0</v>
      </c>
      <c r="L366" s="24">
        <v>0.0</v>
      </c>
      <c r="M366" s="3"/>
      <c r="N366" s="3" t="s">
        <v>5605</v>
      </c>
    </row>
    <row r="367" ht="15.75" customHeight="1">
      <c r="A367" s="24">
        <v>365.0</v>
      </c>
      <c r="B367" s="24" t="s">
        <v>5704</v>
      </c>
      <c r="C367" s="24" t="s">
        <v>5997</v>
      </c>
      <c r="D367" s="24">
        <v>8.4</v>
      </c>
      <c r="E367" s="24">
        <v>0.0</v>
      </c>
      <c r="F367" s="24">
        <v>0.0</v>
      </c>
      <c r="G367" s="24">
        <v>0.0</v>
      </c>
      <c r="H367" s="24">
        <v>4.5</v>
      </c>
      <c r="I367" s="24">
        <v>0.0</v>
      </c>
      <c r="J367" s="24">
        <v>39.0</v>
      </c>
      <c r="K367" s="24">
        <v>0.0</v>
      </c>
      <c r="L367" s="24">
        <v>0.0</v>
      </c>
      <c r="M367" s="3"/>
      <c r="N367" s="3" t="s">
        <v>5704</v>
      </c>
    </row>
    <row r="368" ht="15.75" customHeight="1">
      <c r="A368" s="24">
        <v>366.0</v>
      </c>
      <c r="B368" s="24" t="s">
        <v>5868</v>
      </c>
      <c r="C368" s="24" t="s">
        <v>5997</v>
      </c>
      <c r="D368" s="24">
        <v>1.9</v>
      </c>
      <c r="E368" s="24">
        <v>0.0</v>
      </c>
      <c r="F368" s="24">
        <v>0.0</v>
      </c>
      <c r="G368" s="24">
        <v>0.0</v>
      </c>
      <c r="H368" s="24">
        <v>0.4</v>
      </c>
      <c r="I368" s="24">
        <v>0.0</v>
      </c>
      <c r="J368" s="24">
        <v>5.0</v>
      </c>
      <c r="K368" s="24">
        <v>0.0</v>
      </c>
      <c r="L368" s="24">
        <v>0.0</v>
      </c>
      <c r="M368" s="3"/>
      <c r="N368" s="3" t="s">
        <v>5868</v>
      </c>
    </row>
    <row r="369" ht="15.75" customHeight="1">
      <c r="A369" s="24">
        <v>367.0</v>
      </c>
      <c r="B369" s="24" t="s">
        <v>5540</v>
      </c>
      <c r="C369" s="24" t="s">
        <v>5997</v>
      </c>
      <c r="D369" s="24">
        <v>9.7</v>
      </c>
      <c r="E369" s="24">
        <v>0.0</v>
      </c>
      <c r="F369" s="24">
        <v>0.496148</v>
      </c>
      <c r="G369" s="24">
        <v>0.525917</v>
      </c>
      <c r="H369" s="24">
        <v>3.908382</v>
      </c>
      <c r="I369" s="24">
        <v>0.151156</v>
      </c>
      <c r="J369" s="24">
        <v>60.18579</v>
      </c>
      <c r="K369" s="24">
        <v>0.0</v>
      </c>
      <c r="L369" s="24">
        <v>0.0</v>
      </c>
      <c r="M369" s="3"/>
      <c r="N369" s="3" t="s">
        <v>5540</v>
      </c>
    </row>
    <row r="370" ht="15.75" customHeight="1">
      <c r="A370" s="24">
        <v>368.0</v>
      </c>
      <c r="B370" s="24" t="s">
        <v>5454</v>
      </c>
      <c r="C370" s="24" t="s">
        <v>5997</v>
      </c>
      <c r="D370" s="24">
        <v>15.18527</v>
      </c>
      <c r="E370" s="24">
        <v>0.536827</v>
      </c>
      <c r="F370" s="24">
        <v>0.556615</v>
      </c>
      <c r="G370" s="24">
        <v>3.137335</v>
      </c>
      <c r="H370" s="24">
        <v>11.07315</v>
      </c>
      <c r="I370" s="24">
        <v>1.825798</v>
      </c>
      <c r="J370" s="24">
        <v>72.71158</v>
      </c>
      <c r="K370" s="24">
        <v>0.0</v>
      </c>
      <c r="L370" s="24">
        <v>0.0</v>
      </c>
      <c r="M370" s="3"/>
      <c r="N370" s="3" t="s">
        <v>5454</v>
      </c>
    </row>
    <row r="371" ht="15.75" customHeight="1">
      <c r="A371" s="24">
        <v>369.0</v>
      </c>
      <c r="B371" s="24" t="s">
        <v>5558</v>
      </c>
      <c r="C371" s="24" t="s">
        <v>5997</v>
      </c>
      <c r="D371" s="24">
        <v>6.4</v>
      </c>
      <c r="E371" s="24">
        <v>1.1</v>
      </c>
      <c r="F371" s="24">
        <v>0.0</v>
      </c>
      <c r="G371" s="24">
        <v>0.0</v>
      </c>
      <c r="H371" s="24">
        <v>6.2</v>
      </c>
      <c r="I371" s="24">
        <v>0.3</v>
      </c>
      <c r="J371" s="24">
        <v>30.0</v>
      </c>
      <c r="K371" s="24">
        <v>0.0</v>
      </c>
      <c r="L371" s="24">
        <v>0.0</v>
      </c>
      <c r="M371" s="3"/>
      <c r="N371" s="3" t="s">
        <v>5558</v>
      </c>
    </row>
    <row r="372" ht="15.75" customHeight="1">
      <c r="A372" s="24">
        <v>370.0</v>
      </c>
      <c r="B372" s="24" t="s">
        <v>5525</v>
      </c>
      <c r="C372" s="24" t="s">
        <v>5997</v>
      </c>
      <c r="D372" s="24">
        <v>10.64008</v>
      </c>
      <c r="E372" s="24">
        <v>0.953683</v>
      </c>
      <c r="F372" s="24">
        <v>0.284339</v>
      </c>
      <c r="G372" s="24">
        <v>1.617315</v>
      </c>
      <c r="H372" s="24">
        <v>11.92449</v>
      </c>
      <c r="I372" s="24">
        <v>0.069883</v>
      </c>
      <c r="J372" s="24">
        <v>45.1728</v>
      </c>
      <c r="K372" s="24">
        <v>0.0</v>
      </c>
      <c r="L372" s="24">
        <v>0.0</v>
      </c>
      <c r="M372" s="3"/>
      <c r="N372" s="3" t="s">
        <v>5525</v>
      </c>
    </row>
    <row r="373" ht="15.75" customHeight="1">
      <c r="A373" s="24">
        <v>371.0</v>
      </c>
      <c r="B373" s="24" t="s">
        <v>5794</v>
      </c>
      <c r="C373" s="24" t="s">
        <v>5997</v>
      </c>
      <c r="D373" s="24">
        <v>2.0</v>
      </c>
      <c r="E373" s="24">
        <v>0.0</v>
      </c>
      <c r="F373" s="24">
        <v>0.0</v>
      </c>
      <c r="G373" s="24">
        <v>0.0</v>
      </c>
      <c r="H373" s="24">
        <v>0.0</v>
      </c>
      <c r="I373" s="24">
        <v>0.0</v>
      </c>
      <c r="J373" s="24">
        <v>1.0</v>
      </c>
      <c r="K373" s="24">
        <v>0.0</v>
      </c>
      <c r="L373" s="24">
        <v>0.0</v>
      </c>
      <c r="M373" s="3"/>
      <c r="N373" s="3" t="s">
        <v>5794</v>
      </c>
    </row>
    <row r="374" ht="15.75" customHeight="1">
      <c r="A374" s="24">
        <v>372.0</v>
      </c>
      <c r="B374" s="24" t="s">
        <v>5505</v>
      </c>
      <c r="C374" s="24" t="s">
        <v>5997</v>
      </c>
      <c r="D374" s="24">
        <v>11.66742</v>
      </c>
      <c r="E374" s="24">
        <v>0.0</v>
      </c>
      <c r="F374" s="24">
        <v>0.169144</v>
      </c>
      <c r="G374" s="24">
        <v>2.208658</v>
      </c>
      <c r="H374" s="24">
        <v>9.530681</v>
      </c>
      <c r="I374" s="24">
        <v>0.228444</v>
      </c>
      <c r="J374" s="24">
        <v>54.03768</v>
      </c>
      <c r="K374" s="24">
        <v>0.0</v>
      </c>
      <c r="L374" s="24">
        <v>0.0</v>
      </c>
      <c r="M374" s="3"/>
      <c r="N374" s="3" t="s">
        <v>5505</v>
      </c>
    </row>
    <row r="375" ht="15.75" customHeight="1">
      <c r="A375" s="24">
        <v>373.0</v>
      </c>
      <c r="B375" s="24" t="s">
        <v>5999</v>
      </c>
      <c r="C375" s="24" t="s">
        <v>5997</v>
      </c>
      <c r="D375" s="24">
        <v>1.1</v>
      </c>
      <c r="E375" s="24">
        <v>0.0</v>
      </c>
      <c r="F375" s="24">
        <v>0.0</v>
      </c>
      <c r="G375" s="24">
        <v>0.0</v>
      </c>
      <c r="H375" s="24">
        <v>0.0</v>
      </c>
      <c r="I375" s="24">
        <v>0.0</v>
      </c>
      <c r="J375" s="24">
        <v>1.1</v>
      </c>
      <c r="K375" s="24">
        <v>0.0</v>
      </c>
      <c r="L375" s="24">
        <v>0.0</v>
      </c>
      <c r="M375" s="3"/>
      <c r="N375" s="3" t="s">
        <v>5999</v>
      </c>
    </row>
    <row r="376" ht="15.75" customHeight="1">
      <c r="A376" s="24">
        <v>374.0</v>
      </c>
      <c r="B376" s="24" t="s">
        <v>5078</v>
      </c>
      <c r="C376" s="24" t="s">
        <v>5997</v>
      </c>
      <c r="D376" s="24">
        <v>14.6864</v>
      </c>
      <c r="E376" s="24">
        <v>0.536827</v>
      </c>
      <c r="F376" s="24">
        <v>0.095016</v>
      </c>
      <c r="G376" s="24">
        <v>2.32223</v>
      </c>
      <c r="H376" s="24">
        <v>6.851172</v>
      </c>
      <c r="I376" s="24">
        <v>0.0</v>
      </c>
      <c r="J376" s="24">
        <v>46.71313</v>
      </c>
      <c r="K376" s="24">
        <v>0.0</v>
      </c>
      <c r="L376" s="24">
        <v>0.0</v>
      </c>
      <c r="M376" s="3"/>
      <c r="N376" s="3" t="s">
        <v>5078</v>
      </c>
    </row>
    <row r="377" ht="15.75" customHeight="1">
      <c r="A377" s="24">
        <v>375.0</v>
      </c>
      <c r="B377" s="24" t="s">
        <v>6000</v>
      </c>
      <c r="C377" s="24" t="s">
        <v>5997</v>
      </c>
      <c r="D377" s="24">
        <v>0.0</v>
      </c>
      <c r="E377" s="24">
        <v>0.02</v>
      </c>
      <c r="F377" s="24">
        <v>0.0</v>
      </c>
      <c r="G377" s="24">
        <v>0.0</v>
      </c>
      <c r="H377" s="24">
        <v>0.0</v>
      </c>
      <c r="I377" s="24">
        <v>0.0</v>
      </c>
      <c r="J377" s="24">
        <v>0.0</v>
      </c>
      <c r="K377" s="24">
        <v>0.0</v>
      </c>
      <c r="L377" s="24">
        <v>0.0</v>
      </c>
      <c r="M377" s="3"/>
      <c r="N377" s="3" t="s">
        <v>6000</v>
      </c>
    </row>
    <row r="378" ht="15.75" customHeight="1">
      <c r="A378" s="24">
        <v>376.0</v>
      </c>
      <c r="B378" s="24" t="s">
        <v>5556</v>
      </c>
      <c r="C378" s="24" t="s">
        <v>5997</v>
      </c>
      <c r="D378" s="24">
        <v>10.81473</v>
      </c>
      <c r="E378" s="24">
        <v>0.536827</v>
      </c>
      <c r="F378" s="24">
        <v>0.536827</v>
      </c>
      <c r="G378" s="24">
        <v>0.536827</v>
      </c>
      <c r="H378" s="24">
        <v>4.258924</v>
      </c>
      <c r="I378" s="24">
        <v>0.0</v>
      </c>
      <c r="J378" s="24">
        <v>37.14051</v>
      </c>
      <c r="K378" s="24">
        <v>0.0</v>
      </c>
      <c r="L378" s="24">
        <v>0.0</v>
      </c>
      <c r="M378" s="3"/>
      <c r="N378" s="3" t="s">
        <v>5556</v>
      </c>
    </row>
    <row r="379" ht="15.75" customHeight="1">
      <c r="A379" s="24">
        <v>377.0</v>
      </c>
      <c r="B379" s="24" t="s">
        <v>5458</v>
      </c>
      <c r="C379" s="24" t="s">
        <v>5997</v>
      </c>
      <c r="D379" s="24">
        <v>16.76006</v>
      </c>
      <c r="E379" s="24">
        <v>0.814731</v>
      </c>
      <c r="F379" s="24">
        <v>0.766265</v>
      </c>
      <c r="G379" s="24">
        <v>1.485759</v>
      </c>
      <c r="H379" s="24">
        <v>5.34321</v>
      </c>
      <c r="I379" s="24">
        <v>0.661245</v>
      </c>
      <c r="J379" s="24">
        <v>73.92261</v>
      </c>
      <c r="K379" s="24">
        <v>0.0</v>
      </c>
      <c r="L379" s="24">
        <v>0.0</v>
      </c>
      <c r="M379" s="3"/>
      <c r="N379" s="3" t="s">
        <v>5458</v>
      </c>
    </row>
    <row r="380" ht="15.75" customHeight="1">
      <c r="A380" s="24">
        <v>378.0</v>
      </c>
      <c r="B380" s="22" t="s">
        <v>5615</v>
      </c>
      <c r="C380" s="24" t="s">
        <v>5997</v>
      </c>
      <c r="D380" s="24">
        <v>11.4</v>
      </c>
      <c r="E380" s="24">
        <v>0.0</v>
      </c>
      <c r="F380" s="24">
        <v>0.0</v>
      </c>
      <c r="G380" s="24">
        <v>0.0</v>
      </c>
      <c r="H380" s="24">
        <v>2.7</v>
      </c>
      <c r="I380" s="24">
        <v>0.0</v>
      </c>
      <c r="J380" s="24">
        <v>17.5</v>
      </c>
      <c r="K380" s="24">
        <v>0.0</v>
      </c>
      <c r="L380" s="24">
        <v>0.0</v>
      </c>
      <c r="M380" s="3"/>
      <c r="N380" s="30" t="s">
        <v>5615</v>
      </c>
    </row>
    <row r="381" ht="15.75" customHeight="1">
      <c r="A381" s="24">
        <v>379.0</v>
      </c>
      <c r="B381" s="24" t="s">
        <v>5559</v>
      </c>
      <c r="C381" s="24" t="s">
        <v>5997</v>
      </c>
      <c r="D381" s="24">
        <v>12.08201</v>
      </c>
      <c r="E381" s="24">
        <v>0.536827</v>
      </c>
      <c r="F381" s="24">
        <v>0.0</v>
      </c>
      <c r="G381" s="24">
        <v>0.550722</v>
      </c>
      <c r="H381" s="24">
        <v>4.795751</v>
      </c>
      <c r="I381" s="24">
        <v>0.536827</v>
      </c>
      <c r="J381" s="24">
        <v>45.183</v>
      </c>
      <c r="K381" s="24">
        <v>0.0</v>
      </c>
      <c r="L381" s="24">
        <v>0.0</v>
      </c>
      <c r="M381" s="3"/>
      <c r="N381" s="3" t="s">
        <v>5559</v>
      </c>
    </row>
    <row r="382" ht="15.75" customHeight="1">
      <c r="A382" s="24">
        <v>380.0</v>
      </c>
      <c r="B382" s="24" t="s">
        <v>5574</v>
      </c>
      <c r="C382" s="24" t="s">
        <v>5997</v>
      </c>
      <c r="D382" s="24">
        <v>5.741076</v>
      </c>
      <c r="E382" s="24">
        <v>0.953683</v>
      </c>
      <c r="F382" s="24">
        <v>0.238054</v>
      </c>
      <c r="G382" s="24">
        <v>2.166245</v>
      </c>
      <c r="H382" s="24">
        <v>9.615</v>
      </c>
      <c r="I382" s="24">
        <v>0.810117</v>
      </c>
      <c r="J382" s="24">
        <v>45.36304</v>
      </c>
      <c r="K382" s="24">
        <v>0.0</v>
      </c>
      <c r="L382" s="24">
        <v>0.0</v>
      </c>
      <c r="M382" s="3"/>
      <c r="N382" s="3" t="s">
        <v>5574</v>
      </c>
    </row>
    <row r="383" ht="15.75" customHeight="1">
      <c r="A383" s="24">
        <v>381.0</v>
      </c>
      <c r="B383" s="24" t="s">
        <v>5511</v>
      </c>
      <c r="C383" s="24" t="s">
        <v>5997</v>
      </c>
      <c r="D383" s="24">
        <v>12.50949</v>
      </c>
      <c r="E383" s="24">
        <v>0.536827</v>
      </c>
      <c r="F383" s="24">
        <v>0.619261</v>
      </c>
      <c r="G383" s="24">
        <v>1.794183</v>
      </c>
      <c r="H383" s="24">
        <v>9.187004</v>
      </c>
      <c r="I383" s="24">
        <v>0.0</v>
      </c>
      <c r="J383" s="24">
        <v>47.22475</v>
      </c>
      <c r="K383" s="24">
        <v>0.0</v>
      </c>
      <c r="L383" s="24">
        <v>0.0</v>
      </c>
      <c r="M383" s="3"/>
      <c r="N383" s="3" t="s">
        <v>5511</v>
      </c>
    </row>
    <row r="384" ht="15.75" customHeight="1">
      <c r="A384" s="24">
        <v>382.0</v>
      </c>
      <c r="B384" s="24" t="s">
        <v>6001</v>
      </c>
      <c r="C384" s="24" t="s">
        <v>5997</v>
      </c>
      <c r="D384" s="24">
        <v>4.9</v>
      </c>
      <c r="E384" s="24">
        <v>0.0</v>
      </c>
      <c r="F384" s="24">
        <v>0.0</v>
      </c>
      <c r="G384" s="24">
        <v>0.0</v>
      </c>
      <c r="H384" s="24">
        <v>0.9</v>
      </c>
      <c r="I384" s="24">
        <v>1.3</v>
      </c>
      <c r="J384" s="24">
        <v>17.4</v>
      </c>
      <c r="K384" s="24">
        <v>0.0</v>
      </c>
      <c r="L384" s="24">
        <v>0.0</v>
      </c>
      <c r="M384" s="3"/>
      <c r="N384" s="3" t="s">
        <v>6001</v>
      </c>
    </row>
    <row r="385" ht="15.75" customHeight="1">
      <c r="A385" s="24">
        <v>383.0</v>
      </c>
      <c r="B385" s="24" t="s">
        <v>5649</v>
      </c>
      <c r="C385" s="24" t="s">
        <v>5997</v>
      </c>
      <c r="D385" s="24">
        <v>3.2</v>
      </c>
      <c r="E385" s="24">
        <v>0.0</v>
      </c>
      <c r="F385" s="24">
        <v>0.0</v>
      </c>
      <c r="G385" s="24">
        <v>1.0</v>
      </c>
      <c r="H385" s="24">
        <v>3.0</v>
      </c>
      <c r="I385" s="24">
        <v>0.0</v>
      </c>
      <c r="J385" s="24">
        <v>16.0</v>
      </c>
      <c r="K385" s="24">
        <v>0.0</v>
      </c>
      <c r="L385" s="24">
        <v>0.0</v>
      </c>
      <c r="M385" s="3"/>
      <c r="N385" s="3" t="s">
        <v>5649</v>
      </c>
    </row>
    <row r="386" ht="15.75" customHeight="1">
      <c r="A386" s="24">
        <v>384.0</v>
      </c>
      <c r="B386" s="24" t="s">
        <v>5456</v>
      </c>
      <c r="C386" s="24" t="s">
        <v>5997</v>
      </c>
      <c r="D386" s="24">
        <v>9.833711</v>
      </c>
      <c r="E386" s="24">
        <v>0.0</v>
      </c>
      <c r="F386" s="24">
        <v>0.200467</v>
      </c>
      <c r="G386" s="24">
        <v>3.446284</v>
      </c>
      <c r="H386" s="24">
        <v>13.14175</v>
      </c>
      <c r="I386" s="24">
        <v>0.031323</v>
      </c>
      <c r="J386" s="24">
        <v>67.97543</v>
      </c>
      <c r="K386" s="24">
        <v>0.0</v>
      </c>
      <c r="L386" s="24">
        <v>0.0</v>
      </c>
      <c r="M386" s="3"/>
      <c r="N386" s="3" t="s">
        <v>5456</v>
      </c>
    </row>
    <row r="387" ht="15.75" customHeight="1">
      <c r="A387" s="24">
        <v>385.0</v>
      </c>
      <c r="B387" s="24" t="s">
        <v>5656</v>
      </c>
      <c r="C387" s="24" t="s">
        <v>5997</v>
      </c>
      <c r="D387" s="24">
        <v>1.0</v>
      </c>
      <c r="E387" s="24">
        <v>0.0</v>
      </c>
      <c r="F387" s="24">
        <v>0.0</v>
      </c>
      <c r="G387" s="24">
        <v>0.0</v>
      </c>
      <c r="H387" s="24">
        <v>0.0</v>
      </c>
      <c r="I387" s="24">
        <v>0.0</v>
      </c>
      <c r="J387" s="24">
        <v>3.2</v>
      </c>
      <c r="K387" s="24">
        <v>0.0</v>
      </c>
      <c r="L387" s="24">
        <v>0.0</v>
      </c>
      <c r="M387" s="3"/>
      <c r="N387" s="3" t="s">
        <v>5656</v>
      </c>
    </row>
    <row r="388" ht="15.75" customHeight="1">
      <c r="A388" s="24">
        <v>386.0</v>
      </c>
      <c r="B388" s="24" t="s">
        <v>5665</v>
      </c>
      <c r="C388" s="24" t="s">
        <v>5997</v>
      </c>
      <c r="D388" s="24">
        <v>7.3</v>
      </c>
      <c r="E388" s="24">
        <v>0.0</v>
      </c>
      <c r="F388" s="24">
        <v>0.0</v>
      </c>
      <c r="G388" s="24">
        <v>1.1</v>
      </c>
      <c r="H388" s="24">
        <v>1.5</v>
      </c>
      <c r="I388" s="24">
        <v>0.0</v>
      </c>
      <c r="J388" s="24">
        <v>9.1</v>
      </c>
      <c r="K388" s="24">
        <v>0.0</v>
      </c>
      <c r="L388" s="24">
        <v>0.0</v>
      </c>
      <c r="M388" s="3"/>
      <c r="N388" s="3" t="s">
        <v>5665</v>
      </c>
    </row>
    <row r="389" ht="15.75" customHeight="1">
      <c r="A389" s="24">
        <v>387.0</v>
      </c>
      <c r="B389" s="24" t="s">
        <v>5536</v>
      </c>
      <c r="C389" s="24" t="s">
        <v>5997</v>
      </c>
      <c r="D389" s="24">
        <v>19.0</v>
      </c>
      <c r="E389" s="24">
        <v>0.8</v>
      </c>
      <c r="F389" s="24">
        <v>0.714453</v>
      </c>
      <c r="G389" s="24">
        <v>1.081602</v>
      </c>
      <c r="H389" s="24">
        <v>7.735347</v>
      </c>
      <c r="I389" s="24">
        <v>0.675963</v>
      </c>
      <c r="J389" s="24">
        <v>62.48931</v>
      </c>
      <c r="K389" s="24">
        <v>0.0</v>
      </c>
      <c r="L389" s="24">
        <v>0.0</v>
      </c>
      <c r="M389" s="3"/>
      <c r="N389" s="3" t="s">
        <v>5536</v>
      </c>
    </row>
    <row r="390" ht="15.75" customHeight="1">
      <c r="A390" s="24">
        <v>388.0</v>
      </c>
      <c r="B390" s="24" t="s">
        <v>5564</v>
      </c>
      <c r="C390" s="24" t="s">
        <v>5997</v>
      </c>
      <c r="D390" s="24">
        <v>14.46667</v>
      </c>
      <c r="E390" s="24">
        <v>0.0</v>
      </c>
      <c r="F390" s="24">
        <v>0.208382</v>
      </c>
      <c r="G390" s="24">
        <v>1.955686</v>
      </c>
      <c r="H390" s="24">
        <v>7.954946</v>
      </c>
      <c r="I390" s="24">
        <v>0.264129</v>
      </c>
      <c r="J390" s="24">
        <v>50.83112</v>
      </c>
      <c r="K390" s="24">
        <v>0.0</v>
      </c>
      <c r="L390" s="24">
        <v>0.0</v>
      </c>
      <c r="M390" s="3"/>
      <c r="N390" s="3" t="s">
        <v>5564</v>
      </c>
    </row>
    <row r="391" ht="15.75" customHeight="1">
      <c r="A391" s="24">
        <v>389.0</v>
      </c>
      <c r="B391" s="24" t="s">
        <v>5449</v>
      </c>
      <c r="C391" s="24" t="s">
        <v>5997</v>
      </c>
      <c r="D391" s="24">
        <v>16.3432</v>
      </c>
      <c r="E391" s="24">
        <v>0.536827</v>
      </c>
      <c r="F391" s="24">
        <v>0.187938</v>
      </c>
      <c r="G391" s="24">
        <v>3.362918</v>
      </c>
      <c r="H391" s="24">
        <v>10.28058</v>
      </c>
      <c r="I391" s="24">
        <v>0.095428</v>
      </c>
      <c r="J391" s="24">
        <v>61.83327</v>
      </c>
      <c r="K391" s="24">
        <v>0.0</v>
      </c>
      <c r="L391" s="24">
        <v>0.0</v>
      </c>
      <c r="M391" s="3"/>
      <c r="N391" s="3" t="s">
        <v>5449</v>
      </c>
    </row>
    <row r="392" ht="15.75" customHeight="1">
      <c r="A392" s="24">
        <v>390.0</v>
      </c>
      <c r="B392" s="24" t="s">
        <v>5494</v>
      </c>
      <c r="C392" s="24" t="s">
        <v>5997</v>
      </c>
      <c r="D392" s="24">
        <v>18.54745</v>
      </c>
      <c r="E392" s="24">
        <v>0.0</v>
      </c>
      <c r="F392" s="24">
        <v>0.169144</v>
      </c>
      <c r="G392" s="24">
        <v>1.555175</v>
      </c>
      <c r="H392" s="24">
        <v>8.22216</v>
      </c>
      <c r="I392" s="24">
        <v>0.0</v>
      </c>
      <c r="J392" s="24">
        <v>55.34895</v>
      </c>
      <c r="K392" s="24">
        <v>0.0</v>
      </c>
      <c r="L392" s="24">
        <v>0.0</v>
      </c>
      <c r="M392" s="3"/>
      <c r="N392" s="3" t="s">
        <v>5494</v>
      </c>
    </row>
    <row r="393" ht="15.75" customHeight="1">
      <c r="A393" s="24">
        <v>391.0</v>
      </c>
      <c r="B393" s="24" t="s">
        <v>5728</v>
      </c>
      <c r="C393" s="24" t="s">
        <v>5997</v>
      </c>
      <c r="D393" s="24">
        <v>0.03</v>
      </c>
      <c r="E393" s="24">
        <v>0.0</v>
      </c>
      <c r="F393" s="24">
        <v>0.0</v>
      </c>
      <c r="G393" s="24">
        <v>0.0</v>
      </c>
      <c r="H393" s="24">
        <v>0.2</v>
      </c>
      <c r="I393" s="24">
        <v>0.0</v>
      </c>
      <c r="J393" s="24">
        <v>0.6</v>
      </c>
      <c r="K393" s="24">
        <v>0.0</v>
      </c>
      <c r="L393" s="24">
        <v>0.0</v>
      </c>
      <c r="M393" s="3"/>
      <c r="N393" s="3" t="s">
        <v>5728</v>
      </c>
    </row>
    <row r="394" ht="15.75" customHeight="1">
      <c r="A394" s="24">
        <v>392.0</v>
      </c>
      <c r="B394" s="24" t="s">
        <v>5655</v>
      </c>
      <c r="C394" s="24" t="s">
        <v>5997</v>
      </c>
      <c r="D394" s="24">
        <v>11.7</v>
      </c>
      <c r="E394" s="24">
        <v>0.0</v>
      </c>
      <c r="F394" s="24">
        <v>0.26792</v>
      </c>
      <c r="G394" s="24">
        <v>1.07168</v>
      </c>
      <c r="H394" s="24">
        <v>3.189307</v>
      </c>
      <c r="I394" s="24">
        <v>0.251926</v>
      </c>
      <c r="J394" s="24">
        <v>52.27639</v>
      </c>
      <c r="K394" s="24">
        <v>0.0</v>
      </c>
      <c r="L394" s="24">
        <v>0.0</v>
      </c>
      <c r="M394" s="3"/>
      <c r="N394" s="3" t="s">
        <v>5655</v>
      </c>
    </row>
    <row r="395" ht="15.75" customHeight="1">
      <c r="A395" s="24">
        <v>393.0</v>
      </c>
      <c r="B395" s="24" t="s">
        <v>5860</v>
      </c>
      <c r="C395" s="24" t="s">
        <v>5997</v>
      </c>
      <c r="D395" s="24">
        <v>11.1</v>
      </c>
      <c r="E395" s="24">
        <v>1.1</v>
      </c>
      <c r="F395" s="24">
        <v>0.541233</v>
      </c>
      <c r="G395" s="24">
        <v>0.307612</v>
      </c>
      <c r="H395" s="24">
        <v>3.211371</v>
      </c>
      <c r="I395" s="24">
        <v>1.114114</v>
      </c>
      <c r="J395" s="24">
        <v>47.37304</v>
      </c>
      <c r="K395" s="24">
        <v>0.0</v>
      </c>
      <c r="L395" s="24">
        <v>0.0</v>
      </c>
      <c r="M395" s="3"/>
      <c r="N395" s="3" t="s">
        <v>5860</v>
      </c>
    </row>
    <row r="396" ht="15.75" customHeight="1">
      <c r="A396" s="24">
        <v>394.0</v>
      </c>
      <c r="B396" s="24" t="s">
        <v>5597</v>
      </c>
      <c r="C396" s="24" t="s">
        <v>5997</v>
      </c>
      <c r="D396" s="24">
        <v>20.2</v>
      </c>
      <c r="E396" s="24">
        <v>0.9</v>
      </c>
      <c r="F396" s="24">
        <v>0.0</v>
      </c>
      <c r="G396" s="24">
        <v>2.4</v>
      </c>
      <c r="H396" s="24">
        <v>7.4</v>
      </c>
      <c r="I396" s="24">
        <v>0.4</v>
      </c>
      <c r="J396" s="24">
        <v>54.6</v>
      </c>
      <c r="K396" s="24">
        <v>0.0</v>
      </c>
      <c r="L396" s="24">
        <v>0.0</v>
      </c>
      <c r="M396" s="3"/>
      <c r="N396" s="3" t="s">
        <v>5597</v>
      </c>
    </row>
    <row r="397" ht="15.75" customHeight="1">
      <c r="A397" s="24">
        <v>395.0</v>
      </c>
      <c r="B397" s="24" t="s">
        <v>6002</v>
      </c>
      <c r="C397" s="24" t="s">
        <v>5997</v>
      </c>
      <c r="D397" s="24">
        <v>0.0</v>
      </c>
      <c r="E397" s="24">
        <v>0.0</v>
      </c>
      <c r="F397" s="24">
        <v>0.0</v>
      </c>
      <c r="G397" s="24">
        <v>0.0</v>
      </c>
      <c r="H397" s="24">
        <v>0.0</v>
      </c>
      <c r="I397" s="24">
        <v>0.0</v>
      </c>
      <c r="J397" s="24">
        <v>2.0</v>
      </c>
      <c r="K397" s="24">
        <v>0.0</v>
      </c>
      <c r="L397" s="24">
        <v>0.0</v>
      </c>
      <c r="M397" s="3"/>
      <c r="N397" s="3" t="s">
        <v>6002</v>
      </c>
    </row>
    <row r="398" ht="15.75" customHeight="1">
      <c r="A398" s="24">
        <v>396.0</v>
      </c>
      <c r="B398" s="24" t="s">
        <v>5592</v>
      </c>
      <c r="C398" s="24" t="s">
        <v>5997</v>
      </c>
      <c r="D398" s="24">
        <v>10.2</v>
      </c>
      <c r="E398" s="24">
        <v>0.0</v>
      </c>
      <c r="F398" s="24">
        <v>0.277843</v>
      </c>
      <c r="G398" s="24">
        <v>2.50453</v>
      </c>
      <c r="H398" s="24">
        <v>9.102311</v>
      </c>
      <c r="I398" s="24">
        <v>0.251156</v>
      </c>
      <c r="J398" s="24">
        <v>45.44271</v>
      </c>
      <c r="K398" s="24">
        <v>0.0</v>
      </c>
      <c r="L398" s="24">
        <v>0.0</v>
      </c>
      <c r="M398" s="3"/>
      <c r="N398" s="3" t="s">
        <v>5592</v>
      </c>
    </row>
    <row r="399" ht="15.75" customHeight="1">
      <c r="A399" s="24">
        <v>397.0</v>
      </c>
      <c r="B399" s="24" t="s">
        <v>3070</v>
      </c>
      <c r="C399" s="24" t="s">
        <v>5997</v>
      </c>
      <c r="D399" s="24">
        <v>10.26667</v>
      </c>
      <c r="E399" s="24">
        <v>3.433333</v>
      </c>
      <c r="F399" s="24">
        <v>0.0</v>
      </c>
      <c r="G399" s="24">
        <v>1.933333</v>
      </c>
      <c r="H399" s="24">
        <v>1.933333</v>
      </c>
      <c r="I399" s="24">
        <v>1.566667</v>
      </c>
      <c r="J399" s="24">
        <v>38.56667</v>
      </c>
      <c r="K399" s="24">
        <v>0.0</v>
      </c>
      <c r="L399" s="24">
        <v>0.0</v>
      </c>
      <c r="M399" s="3"/>
      <c r="N399" s="3" t="s">
        <v>3070</v>
      </c>
    </row>
    <row r="400" ht="15.75" customHeight="1">
      <c r="A400" s="24">
        <v>398.0</v>
      </c>
      <c r="B400" s="24" t="s">
        <v>6003</v>
      </c>
      <c r="C400" s="24" t="s">
        <v>5997</v>
      </c>
      <c r="D400" s="24">
        <v>0.0</v>
      </c>
      <c r="E400" s="24">
        <v>0.0</v>
      </c>
      <c r="F400" s="24">
        <v>0.0</v>
      </c>
      <c r="G400" s="24">
        <v>0.0</v>
      </c>
      <c r="H400" s="24">
        <v>0.0</v>
      </c>
      <c r="I400" s="24">
        <v>0.0</v>
      </c>
      <c r="J400" s="24">
        <v>0.02</v>
      </c>
      <c r="K400" s="24">
        <v>0.0</v>
      </c>
      <c r="L400" s="24">
        <v>0.0</v>
      </c>
      <c r="M400" s="3"/>
      <c r="N400" s="3" t="s">
        <v>6003</v>
      </c>
    </row>
    <row r="401" ht="15.75" customHeight="1">
      <c r="A401" s="24">
        <v>399.0</v>
      </c>
      <c r="B401" s="24" t="s">
        <v>5662</v>
      </c>
      <c r="C401" s="24" t="s">
        <v>5997</v>
      </c>
      <c r="D401" s="24">
        <v>20.4</v>
      </c>
      <c r="E401" s="24">
        <v>1.2</v>
      </c>
      <c r="F401" s="24">
        <v>0.0</v>
      </c>
      <c r="G401" s="24">
        <v>3.4</v>
      </c>
      <c r="H401" s="24">
        <v>12.7</v>
      </c>
      <c r="I401" s="24">
        <v>0.0</v>
      </c>
      <c r="J401" s="24">
        <v>61.9</v>
      </c>
      <c r="K401" s="24">
        <v>0.0</v>
      </c>
      <c r="L401" s="24">
        <v>0.0</v>
      </c>
      <c r="M401" s="3"/>
      <c r="N401" s="3" t="s">
        <v>5662</v>
      </c>
    </row>
    <row r="402" ht="15.75" customHeight="1">
      <c r="A402" s="24">
        <v>400.0</v>
      </c>
      <c r="B402" s="24" t="s">
        <v>5455</v>
      </c>
      <c r="C402" s="24" t="s">
        <v>5997</v>
      </c>
      <c r="D402" s="24">
        <v>28.9</v>
      </c>
      <c r="E402" s="24">
        <v>2.4</v>
      </c>
      <c r="F402" s="24">
        <v>0.188536</v>
      </c>
      <c r="G402" s="24">
        <v>2.316857</v>
      </c>
      <c r="H402" s="24">
        <v>9.793005</v>
      </c>
      <c r="I402" s="24">
        <v>0.0</v>
      </c>
      <c r="J402" s="24">
        <v>69.86182</v>
      </c>
      <c r="K402" s="24">
        <v>0.0</v>
      </c>
      <c r="L402" s="24">
        <v>0.0</v>
      </c>
      <c r="M402" s="3"/>
      <c r="N402" s="3" t="s">
        <v>5455</v>
      </c>
    </row>
    <row r="403" ht="15.75" customHeight="1">
      <c r="A403" s="24">
        <v>401.0</v>
      </c>
      <c r="B403" s="24" t="s">
        <v>5643</v>
      </c>
      <c r="C403" s="24" t="s">
        <v>5997</v>
      </c>
      <c r="D403" s="24">
        <v>10.0</v>
      </c>
      <c r="E403" s="24">
        <v>0.0</v>
      </c>
      <c r="F403" s="24">
        <v>0.0</v>
      </c>
      <c r="G403" s="24">
        <v>0.0</v>
      </c>
      <c r="H403" s="24">
        <v>3.8</v>
      </c>
      <c r="I403" s="24">
        <v>0.5</v>
      </c>
      <c r="J403" s="24">
        <v>22.7</v>
      </c>
      <c r="K403" s="24">
        <v>0.0</v>
      </c>
      <c r="L403" s="24">
        <v>0.0</v>
      </c>
      <c r="M403" s="3"/>
      <c r="N403" s="3" t="s">
        <v>5643</v>
      </c>
    </row>
    <row r="404" ht="15.75" customHeight="1">
      <c r="A404" s="24">
        <v>402.0</v>
      </c>
      <c r="B404" s="24" t="s">
        <v>5585</v>
      </c>
      <c r="C404" s="24" t="s">
        <v>5997</v>
      </c>
      <c r="D404" s="24">
        <v>13.36218</v>
      </c>
      <c r="E404" s="24">
        <v>0.138952</v>
      </c>
      <c r="F404" s="24">
        <v>0.018794</v>
      </c>
      <c r="G404" s="24">
        <v>2.388969</v>
      </c>
      <c r="H404" s="24">
        <v>5.041479</v>
      </c>
      <c r="I404" s="24">
        <v>0.0</v>
      </c>
      <c r="J404" s="24">
        <v>52.06389</v>
      </c>
      <c r="K404" s="24">
        <v>0.0</v>
      </c>
      <c r="L404" s="24">
        <v>0.0</v>
      </c>
      <c r="M404" s="3"/>
      <c r="N404" s="3" t="s">
        <v>5585</v>
      </c>
    </row>
    <row r="405" ht="15.75" customHeight="1">
      <c r="A405" s="24">
        <v>403.0</v>
      </c>
      <c r="B405" s="24" t="s">
        <v>5477</v>
      </c>
      <c r="C405" s="24" t="s">
        <v>5997</v>
      </c>
      <c r="D405" s="24">
        <v>9.787394</v>
      </c>
      <c r="E405" s="24">
        <v>0.092635</v>
      </c>
      <c r="F405" s="24">
        <v>0.75179</v>
      </c>
      <c r="G405" s="24">
        <v>1.779728</v>
      </c>
      <c r="H405" s="24">
        <v>8.013035</v>
      </c>
      <c r="I405" s="24">
        <v>0.031323</v>
      </c>
      <c r="J405" s="24">
        <v>59.53459</v>
      </c>
      <c r="K405" s="24">
        <v>0.0</v>
      </c>
      <c r="L405" s="24">
        <v>0.0</v>
      </c>
      <c r="M405" s="3"/>
      <c r="N405" s="3" t="s">
        <v>5477</v>
      </c>
    </row>
    <row r="406" ht="15.75" customHeight="1">
      <c r="A406" s="24">
        <v>404.0</v>
      </c>
      <c r="B406" s="24" t="s">
        <v>5469</v>
      </c>
      <c r="C406" s="24" t="s">
        <v>5997</v>
      </c>
      <c r="D406" s="24">
        <v>14.44419</v>
      </c>
      <c r="E406" s="24">
        <v>0.583144</v>
      </c>
      <c r="F406" s="24">
        <v>0.563366</v>
      </c>
      <c r="G406" s="24">
        <v>1.763346</v>
      </c>
      <c r="H406" s="24">
        <v>7.037121</v>
      </c>
      <c r="I406" s="24">
        <v>0.918307</v>
      </c>
      <c r="J406" s="24">
        <v>64.0678</v>
      </c>
      <c r="K406" s="24">
        <v>0.0</v>
      </c>
      <c r="L406" s="24">
        <v>0.0</v>
      </c>
      <c r="M406" s="3"/>
      <c r="N406" s="3" t="s">
        <v>5469</v>
      </c>
    </row>
    <row r="407" ht="15.75" customHeight="1">
      <c r="A407" s="24">
        <v>405.0</v>
      </c>
      <c r="B407" s="24" t="s">
        <v>5555</v>
      </c>
      <c r="C407" s="24" t="s">
        <v>5997</v>
      </c>
      <c r="D407" s="24">
        <v>20.4</v>
      </c>
      <c r="E407" s="24">
        <v>0.0</v>
      </c>
      <c r="F407" s="24">
        <v>0.664838</v>
      </c>
      <c r="G407" s="24">
        <v>1.576302</v>
      </c>
      <c r="H407" s="24">
        <v>7.55963</v>
      </c>
      <c r="I407" s="24">
        <v>1.806502</v>
      </c>
      <c r="J407" s="24">
        <v>69.8176</v>
      </c>
      <c r="K407" s="24">
        <v>0.0</v>
      </c>
      <c r="L407" s="24">
        <v>0.0</v>
      </c>
      <c r="M407" s="3"/>
      <c r="N407" s="3" t="s">
        <v>5555</v>
      </c>
    </row>
    <row r="408" ht="15.75" customHeight="1">
      <c r="A408" s="24">
        <v>406.0</v>
      </c>
      <c r="B408" s="24" t="s">
        <v>5569</v>
      </c>
      <c r="C408" s="24" t="s">
        <v>5997</v>
      </c>
      <c r="D408" s="24">
        <v>17.9</v>
      </c>
      <c r="E408" s="24">
        <v>0.8</v>
      </c>
      <c r="F408" s="24">
        <v>0.8</v>
      </c>
      <c r="G408" s="24">
        <v>0.7</v>
      </c>
      <c r="H408" s="24">
        <v>4.5</v>
      </c>
      <c r="I408" s="24">
        <v>1.4</v>
      </c>
      <c r="J408" s="24">
        <v>58.7</v>
      </c>
      <c r="K408" s="24">
        <v>0.0</v>
      </c>
      <c r="L408" s="24">
        <v>0.0</v>
      </c>
      <c r="M408" s="3"/>
      <c r="N408" s="3" t="s">
        <v>5569</v>
      </c>
    </row>
    <row r="409" ht="15.75" customHeight="1">
      <c r="A409" s="24">
        <v>407.0</v>
      </c>
      <c r="B409" s="24" t="s">
        <v>5599</v>
      </c>
      <c r="C409" s="24" t="s">
        <v>5997</v>
      </c>
      <c r="D409" s="24">
        <v>10.76667</v>
      </c>
      <c r="E409" s="24">
        <v>0.0</v>
      </c>
      <c r="F409" s="24">
        <v>0.0</v>
      </c>
      <c r="G409" s="24">
        <v>1.4</v>
      </c>
      <c r="H409" s="24">
        <v>3.666667</v>
      </c>
      <c r="I409" s="24">
        <v>1.266667</v>
      </c>
      <c r="J409" s="24">
        <v>39.2</v>
      </c>
      <c r="K409" s="24">
        <v>0.0</v>
      </c>
      <c r="L409" s="24">
        <v>0.0</v>
      </c>
      <c r="M409" s="3"/>
      <c r="N409" s="3" t="s">
        <v>5599</v>
      </c>
    </row>
    <row r="410" ht="15.75" customHeight="1">
      <c r="A410" s="24">
        <v>408.0</v>
      </c>
      <c r="B410" s="24" t="s">
        <v>5545</v>
      </c>
      <c r="C410" s="24" t="s">
        <v>5997</v>
      </c>
      <c r="D410" s="24">
        <v>6.43249</v>
      </c>
      <c r="E410" s="24">
        <v>1.488902</v>
      </c>
      <c r="F410" s="24">
        <v>0.833178</v>
      </c>
      <c r="G410" s="24">
        <v>1.019932</v>
      </c>
      <c r="H410" s="24">
        <v>7.483396</v>
      </c>
      <c r="I410" s="24">
        <v>0.0</v>
      </c>
      <c r="J410" s="24">
        <v>53.36808</v>
      </c>
      <c r="K410" s="24">
        <v>0.0</v>
      </c>
      <c r="L410" s="24">
        <v>0.0</v>
      </c>
      <c r="M410" s="3"/>
      <c r="N410" s="3" t="s">
        <v>5545</v>
      </c>
    </row>
    <row r="411" ht="15.75" customHeight="1">
      <c r="A411" s="24">
        <v>409.0</v>
      </c>
      <c r="B411" s="24" t="s">
        <v>5682</v>
      </c>
      <c r="C411" s="24" t="s">
        <v>5997</v>
      </c>
      <c r="D411" s="24">
        <v>6.1</v>
      </c>
      <c r="E411" s="24">
        <v>1.6</v>
      </c>
      <c r="F411" s="24">
        <v>0.0</v>
      </c>
      <c r="G411" s="24">
        <v>0.0</v>
      </c>
      <c r="H411" s="24">
        <v>0.0</v>
      </c>
      <c r="I411" s="24">
        <v>0.0</v>
      </c>
      <c r="J411" s="24">
        <v>15.8</v>
      </c>
      <c r="K411" s="24">
        <v>0.0</v>
      </c>
      <c r="L411" s="24">
        <v>0.0</v>
      </c>
      <c r="M411" s="3"/>
      <c r="N411" s="3" t="s">
        <v>5682</v>
      </c>
    </row>
    <row r="412" ht="15.75" customHeight="1">
      <c r="A412" s="24">
        <v>410.0</v>
      </c>
      <c r="B412" s="24" t="s">
        <v>5462</v>
      </c>
      <c r="C412" s="24" t="s">
        <v>5997</v>
      </c>
      <c r="D412" s="24">
        <v>27.49051</v>
      </c>
      <c r="E412" s="24">
        <v>1.814731</v>
      </c>
      <c r="F412" s="24">
        <v>0.60144</v>
      </c>
      <c r="G412" s="24">
        <v>0.988911</v>
      </c>
      <c r="H412" s="24">
        <v>4.643385</v>
      </c>
      <c r="I412" s="24">
        <v>0.695409</v>
      </c>
      <c r="J412" s="24">
        <v>89.97558</v>
      </c>
      <c r="K412" s="24">
        <v>0.0</v>
      </c>
      <c r="L412" s="24">
        <v>0.0</v>
      </c>
      <c r="M412" s="3"/>
      <c r="N412" s="3" t="s">
        <v>5462</v>
      </c>
    </row>
    <row r="413" ht="15.75" customHeight="1">
      <c r="A413" s="24">
        <v>411.0</v>
      </c>
      <c r="B413" s="24" t="s">
        <v>5869</v>
      </c>
      <c r="C413" s="24" t="s">
        <v>5997</v>
      </c>
      <c r="D413" s="24">
        <v>7.5</v>
      </c>
      <c r="E413" s="24">
        <v>0.0</v>
      </c>
      <c r="F413" s="24">
        <v>0.0</v>
      </c>
      <c r="G413" s="24">
        <v>1.1</v>
      </c>
      <c r="H413" s="24">
        <v>3.4</v>
      </c>
      <c r="I413" s="24">
        <v>1.0</v>
      </c>
      <c r="J413" s="24">
        <v>32.5</v>
      </c>
      <c r="K413" s="24">
        <v>0.0</v>
      </c>
      <c r="L413" s="24">
        <v>0.0</v>
      </c>
      <c r="M413" s="3"/>
      <c r="N413" s="3" t="s">
        <v>5869</v>
      </c>
    </row>
    <row r="414" ht="15.75" customHeight="1">
      <c r="A414" s="24">
        <v>412.0</v>
      </c>
      <c r="B414" s="24" t="s">
        <v>5480</v>
      </c>
      <c r="C414" s="24" t="s">
        <v>5997</v>
      </c>
      <c r="D414" s="24">
        <v>9.741076</v>
      </c>
      <c r="E414" s="24">
        <v>0.629462</v>
      </c>
      <c r="F414" s="24">
        <v>0.595175</v>
      </c>
      <c r="G414" s="24">
        <v>3.310817</v>
      </c>
      <c r="H414" s="24">
        <v>10.87185</v>
      </c>
      <c r="I414" s="24">
        <v>0.0</v>
      </c>
      <c r="J414" s="24">
        <v>44.02718</v>
      </c>
      <c r="K414" s="24">
        <v>0.0</v>
      </c>
      <c r="L414" s="24">
        <v>0.0</v>
      </c>
      <c r="M414" s="3"/>
      <c r="N414" s="3" t="s">
        <v>5480</v>
      </c>
    </row>
    <row r="415" ht="15.75" customHeight="1">
      <c r="A415" s="24">
        <v>413.0</v>
      </c>
      <c r="B415" s="24" t="s">
        <v>5508</v>
      </c>
      <c r="C415" s="24" t="s">
        <v>5997</v>
      </c>
      <c r="D415" s="24">
        <v>13.28626</v>
      </c>
      <c r="E415" s="24">
        <v>0.536827</v>
      </c>
      <c r="F415" s="24">
        <v>0.256848</v>
      </c>
      <c r="G415" s="24">
        <v>0.796128</v>
      </c>
      <c r="H415" s="24">
        <v>7.08428</v>
      </c>
      <c r="I415" s="24">
        <v>0.0</v>
      </c>
      <c r="J415" s="24">
        <v>48.33325</v>
      </c>
      <c r="K415" s="24">
        <v>0.0</v>
      </c>
      <c r="L415" s="24">
        <v>0.0</v>
      </c>
      <c r="M415" s="3"/>
      <c r="N415" s="3" t="s">
        <v>5508</v>
      </c>
    </row>
    <row r="416" ht="15.75" customHeight="1">
      <c r="A416" s="24">
        <v>414.0</v>
      </c>
      <c r="B416" s="24" t="s">
        <v>5688</v>
      </c>
      <c r="C416" s="24" t="s">
        <v>5997</v>
      </c>
      <c r="D416" s="24">
        <v>0.2</v>
      </c>
      <c r="E416" s="24">
        <v>0.01</v>
      </c>
      <c r="F416" s="24">
        <v>0.0</v>
      </c>
      <c r="G416" s="24">
        <v>0.0</v>
      </c>
      <c r="H416" s="24">
        <v>0.0</v>
      </c>
      <c r="I416" s="24">
        <v>0.0</v>
      </c>
      <c r="J416" s="24">
        <v>0.4</v>
      </c>
      <c r="K416" s="24">
        <v>0.0</v>
      </c>
      <c r="L416" s="24">
        <v>0.0</v>
      </c>
      <c r="M416" s="3"/>
      <c r="N416" s="3" t="s">
        <v>5688</v>
      </c>
    </row>
    <row r="417" ht="15.75" customHeight="1">
      <c r="A417" s="24">
        <v>415.0</v>
      </c>
      <c r="B417" s="22" t="s">
        <v>5609</v>
      </c>
      <c r="C417" s="24" t="s">
        <v>5997</v>
      </c>
      <c r="D417" s="24">
        <v>0.3</v>
      </c>
      <c r="E417" s="24">
        <v>0.0</v>
      </c>
      <c r="F417" s="24">
        <v>0.0</v>
      </c>
      <c r="G417" s="24">
        <v>0.1</v>
      </c>
      <c r="H417" s="24">
        <v>0.8</v>
      </c>
      <c r="I417" s="24">
        <v>0.0</v>
      </c>
      <c r="J417" s="24">
        <v>3.2</v>
      </c>
      <c r="K417" s="24">
        <v>0.0</v>
      </c>
      <c r="L417" s="24">
        <v>0.0</v>
      </c>
      <c r="M417" s="3"/>
      <c r="N417" s="30" t="s">
        <v>5609</v>
      </c>
    </row>
    <row r="418" ht="15.75" customHeight="1">
      <c r="A418" s="24">
        <v>416.0</v>
      </c>
      <c r="B418" s="24" t="s">
        <v>5557</v>
      </c>
      <c r="C418" s="24" t="s">
        <v>5997</v>
      </c>
      <c r="D418" s="24">
        <v>0.7</v>
      </c>
      <c r="E418" s="24">
        <v>0.0</v>
      </c>
      <c r="F418" s="24">
        <v>0.0</v>
      </c>
      <c r="G418" s="24">
        <v>0.1</v>
      </c>
      <c r="H418" s="24">
        <v>1.0</v>
      </c>
      <c r="I418" s="24">
        <v>0.0</v>
      </c>
      <c r="J418" s="24">
        <v>7.8</v>
      </c>
      <c r="K418" s="24">
        <v>0.0</v>
      </c>
      <c r="L418" s="24">
        <v>0.0</v>
      </c>
      <c r="M418" s="3"/>
      <c r="N418" s="3" t="s">
        <v>5557</v>
      </c>
    </row>
    <row r="419" ht="15.75" customHeight="1">
      <c r="A419" s="24">
        <v>417.0</v>
      </c>
      <c r="B419" s="24" t="s">
        <v>5028</v>
      </c>
      <c r="C419" s="24" t="s">
        <v>5997</v>
      </c>
      <c r="D419" s="24">
        <v>21.3</v>
      </c>
      <c r="E419" s="24">
        <v>0.3</v>
      </c>
      <c r="F419" s="24">
        <v>0.277843</v>
      </c>
      <c r="G419" s="24">
        <v>0.647304</v>
      </c>
      <c r="H419" s="24">
        <v>3.120709</v>
      </c>
      <c r="I419" s="24">
        <v>0.228228</v>
      </c>
      <c r="J419" s="24">
        <v>59.02903</v>
      </c>
      <c r="K419" s="24">
        <v>0.0</v>
      </c>
      <c r="L419" s="24">
        <v>0.0</v>
      </c>
      <c r="M419" s="3"/>
      <c r="N419" s="3" t="s">
        <v>5028</v>
      </c>
    </row>
    <row r="420" ht="15.75" customHeight="1">
      <c r="A420" s="24">
        <v>418.0</v>
      </c>
      <c r="B420" s="24" t="s">
        <v>5601</v>
      </c>
      <c r="C420" s="24" t="s">
        <v>5997</v>
      </c>
      <c r="D420" s="24">
        <v>8.266667</v>
      </c>
      <c r="E420" s="24">
        <v>0.2</v>
      </c>
      <c r="F420" s="24">
        <v>0.180154</v>
      </c>
      <c r="G420" s="24">
        <v>1.216795</v>
      </c>
      <c r="H420" s="24">
        <v>6.482435</v>
      </c>
      <c r="I420" s="24">
        <v>0.328228</v>
      </c>
      <c r="J420" s="24">
        <v>46.05439</v>
      </c>
      <c r="K420" s="24">
        <v>0.0</v>
      </c>
      <c r="L420" s="24">
        <v>0.0</v>
      </c>
      <c r="M420" s="3"/>
      <c r="N420" s="3" t="s">
        <v>5601</v>
      </c>
    </row>
    <row r="421" ht="15.75" customHeight="1">
      <c r="A421" s="24">
        <v>419.0</v>
      </c>
      <c r="B421" s="24" t="s">
        <v>5489</v>
      </c>
      <c r="C421" s="24" t="s">
        <v>5997</v>
      </c>
      <c r="D421" s="24">
        <v>4.9</v>
      </c>
      <c r="E421" s="24">
        <v>3.5</v>
      </c>
      <c r="F421" s="24">
        <v>0.590847</v>
      </c>
      <c r="G421" s="24">
        <v>1.312912</v>
      </c>
      <c r="H421" s="24">
        <v>10.09624</v>
      </c>
      <c r="I421" s="24">
        <v>0.0</v>
      </c>
      <c r="J421" s="24">
        <v>52.76773</v>
      </c>
      <c r="K421" s="24">
        <v>0.0</v>
      </c>
      <c r="L421" s="24">
        <v>0.0</v>
      </c>
      <c r="M421" s="3"/>
      <c r="N421" s="3" t="s">
        <v>5489</v>
      </c>
    </row>
    <row r="422" ht="15.75" customHeight="1">
      <c r="A422" s="24">
        <v>420.0</v>
      </c>
      <c r="B422" s="24" t="s">
        <v>5512</v>
      </c>
      <c r="C422" s="24" t="s">
        <v>5997</v>
      </c>
      <c r="D422" s="24">
        <v>24.54745</v>
      </c>
      <c r="E422" s="24">
        <v>0.0</v>
      </c>
      <c r="F422" s="24">
        <v>0.125292</v>
      </c>
      <c r="G422" s="24">
        <v>3.82323</v>
      </c>
      <c r="H422" s="24">
        <v>10.70323</v>
      </c>
      <c r="I422" s="24">
        <v>0.08144</v>
      </c>
      <c r="J422" s="24">
        <v>45.4786</v>
      </c>
      <c r="K422" s="24">
        <v>0.0</v>
      </c>
      <c r="L422" s="24">
        <v>0.0</v>
      </c>
      <c r="M422" s="3"/>
      <c r="N422" s="3" t="s">
        <v>5512</v>
      </c>
    </row>
    <row r="423" ht="15.75" customHeight="1">
      <c r="A423" s="24">
        <v>421.0</v>
      </c>
      <c r="B423" s="24" t="s">
        <v>5772</v>
      </c>
      <c r="C423" s="24" t="s">
        <v>5997</v>
      </c>
      <c r="D423" s="24">
        <v>4.0</v>
      </c>
      <c r="E423" s="24">
        <v>0.0</v>
      </c>
      <c r="F423" s="24">
        <v>0.0</v>
      </c>
      <c r="G423" s="24">
        <v>0.3</v>
      </c>
      <c r="H423" s="24">
        <v>0.3</v>
      </c>
      <c r="I423" s="24">
        <v>0.0</v>
      </c>
      <c r="J423" s="24">
        <v>7.6</v>
      </c>
      <c r="K423" s="24">
        <v>0.0</v>
      </c>
      <c r="L423" s="24">
        <v>0.0</v>
      </c>
      <c r="M423" s="3"/>
      <c r="N423" s="3" t="s">
        <v>5772</v>
      </c>
    </row>
    <row r="424" ht="15.75" customHeight="1">
      <c r="A424" s="24">
        <v>422.0</v>
      </c>
      <c r="B424" s="24" t="s">
        <v>6004</v>
      </c>
      <c r="C424" s="24" t="s">
        <v>5997</v>
      </c>
      <c r="D424" s="24">
        <v>1.2</v>
      </c>
      <c r="E424" s="24">
        <v>0.0</v>
      </c>
      <c r="F424" s="24">
        <v>0.0</v>
      </c>
      <c r="G424" s="24">
        <v>0.0</v>
      </c>
      <c r="H424" s="24">
        <v>1.2</v>
      </c>
      <c r="I424" s="24">
        <v>0.0</v>
      </c>
      <c r="J424" s="24">
        <v>4.7</v>
      </c>
      <c r="K424" s="24">
        <v>0.0</v>
      </c>
      <c r="L424" s="24">
        <v>0.0</v>
      </c>
      <c r="M424" s="3"/>
      <c r="N424" s="3" t="s">
        <v>6004</v>
      </c>
    </row>
    <row r="425" ht="15.75" customHeight="1">
      <c r="A425" s="24">
        <v>423.0</v>
      </c>
      <c r="B425" s="24" t="s">
        <v>5583</v>
      </c>
      <c r="C425" s="24" t="s">
        <v>5997</v>
      </c>
      <c r="D425" s="24">
        <v>5.7</v>
      </c>
      <c r="E425" s="24">
        <v>0.8</v>
      </c>
      <c r="F425" s="24">
        <v>0.0</v>
      </c>
      <c r="G425" s="24">
        <v>1.6</v>
      </c>
      <c r="H425" s="24">
        <v>4.5</v>
      </c>
      <c r="I425" s="24">
        <v>0.0</v>
      </c>
      <c r="J425" s="24">
        <v>20.0</v>
      </c>
      <c r="K425" s="24">
        <v>0.0</v>
      </c>
      <c r="L425" s="24">
        <v>0.0</v>
      </c>
      <c r="M425" s="3"/>
      <c r="N425" s="3" t="s">
        <v>5583</v>
      </c>
    </row>
    <row r="426" ht="15.75" customHeight="1">
      <c r="A426" s="24">
        <v>424.0</v>
      </c>
      <c r="B426" s="24" t="s">
        <v>5621</v>
      </c>
      <c r="C426" s="24" t="s">
        <v>5997</v>
      </c>
      <c r="D426" s="24">
        <v>11.7</v>
      </c>
      <c r="E426" s="24">
        <v>0.0</v>
      </c>
      <c r="F426" s="24">
        <v>0.0</v>
      </c>
      <c r="G426" s="24">
        <v>0.0</v>
      </c>
      <c r="H426" s="24">
        <v>3.4</v>
      </c>
      <c r="I426" s="24">
        <v>0.8</v>
      </c>
      <c r="J426" s="24">
        <v>18.4</v>
      </c>
      <c r="K426" s="24">
        <v>0.0</v>
      </c>
      <c r="L426" s="24">
        <v>0.0</v>
      </c>
      <c r="M426" s="3"/>
      <c r="N426" s="3" t="s">
        <v>5621</v>
      </c>
    </row>
    <row r="427" ht="15.75" customHeight="1">
      <c r="A427" s="24">
        <v>425.0</v>
      </c>
      <c r="B427" s="24" t="s">
        <v>5758</v>
      </c>
      <c r="C427" s="24" t="s">
        <v>5997</v>
      </c>
      <c r="D427" s="24">
        <v>11.02734</v>
      </c>
      <c r="E427" s="24">
        <v>0.463173</v>
      </c>
      <c r="F427" s="24">
        <v>1.0</v>
      </c>
      <c r="G427" s="24">
        <v>0.722096</v>
      </c>
      <c r="H427" s="24">
        <v>6.157932</v>
      </c>
      <c r="I427" s="24">
        <v>0.550722</v>
      </c>
      <c r="J427" s="24">
        <v>48.80028</v>
      </c>
      <c r="K427" s="24">
        <v>0.0</v>
      </c>
      <c r="L427" s="24">
        <v>0.0</v>
      </c>
      <c r="M427" s="3"/>
      <c r="N427" s="3" t="s">
        <v>5758</v>
      </c>
    </row>
    <row r="428" ht="15.75" customHeight="1">
      <c r="A428" s="24">
        <v>426.0</v>
      </c>
      <c r="B428" s="24" t="s">
        <v>5450</v>
      </c>
      <c r="C428" s="24" t="s">
        <v>5997</v>
      </c>
      <c r="D428" s="24">
        <v>25.2779</v>
      </c>
      <c r="E428" s="24">
        <v>0.0</v>
      </c>
      <c r="F428" s="24">
        <v>0.468911</v>
      </c>
      <c r="G428" s="24">
        <v>4.380292</v>
      </c>
      <c r="H428" s="24">
        <v>8.265117</v>
      </c>
      <c r="I428" s="24">
        <v>0.780253</v>
      </c>
      <c r="J428" s="24">
        <v>67.47023</v>
      </c>
      <c r="K428" s="24">
        <v>0.0</v>
      </c>
      <c r="L428" s="24">
        <v>0.0</v>
      </c>
      <c r="M428" s="3"/>
      <c r="N428" s="3" t="s">
        <v>5450</v>
      </c>
    </row>
    <row r="429" ht="15.75" customHeight="1">
      <c r="A429" s="24">
        <v>427.0</v>
      </c>
      <c r="B429" s="24" t="s">
        <v>5636</v>
      </c>
      <c r="C429" s="24" t="s">
        <v>5997</v>
      </c>
      <c r="D429" s="24">
        <v>11.6</v>
      </c>
      <c r="E429" s="24">
        <v>0.0</v>
      </c>
      <c r="F429" s="24">
        <v>0.0</v>
      </c>
      <c r="G429" s="24">
        <v>1.3</v>
      </c>
      <c r="H429" s="24">
        <v>5.7</v>
      </c>
      <c r="I429" s="24">
        <v>0.5</v>
      </c>
      <c r="J429" s="24">
        <v>37.2</v>
      </c>
      <c r="K429" s="24">
        <v>0.0</v>
      </c>
      <c r="L429" s="24">
        <v>0.0</v>
      </c>
      <c r="M429" s="3"/>
      <c r="N429" s="3" t="s">
        <v>5636</v>
      </c>
    </row>
    <row r="430" ht="15.75" customHeight="1">
      <c r="A430" s="24">
        <v>428.0</v>
      </c>
      <c r="B430" s="24" t="s">
        <v>5473</v>
      </c>
      <c r="C430" s="24" t="s">
        <v>5997</v>
      </c>
      <c r="D430" s="24">
        <v>16.15793</v>
      </c>
      <c r="E430" s="24">
        <v>0.536827</v>
      </c>
      <c r="F430" s="24">
        <v>0.212996</v>
      </c>
      <c r="G430" s="24">
        <v>1.649611</v>
      </c>
      <c r="H430" s="24">
        <v>11.15232</v>
      </c>
      <c r="I430" s="24">
        <v>0.665545</v>
      </c>
      <c r="J430" s="24">
        <v>57.57268</v>
      </c>
      <c r="K430" s="24">
        <v>0.0</v>
      </c>
      <c r="L430" s="24">
        <v>0.0</v>
      </c>
      <c r="M430" s="3"/>
      <c r="N430" s="3" t="s">
        <v>5473</v>
      </c>
    </row>
    <row r="431" ht="15.75" customHeight="1">
      <c r="A431" s="24">
        <v>429.0</v>
      </c>
      <c r="B431" s="24" t="s">
        <v>5602</v>
      </c>
      <c r="C431" s="24" t="s">
        <v>5997</v>
      </c>
      <c r="D431" s="24">
        <v>6.0</v>
      </c>
      <c r="E431" s="24">
        <v>0.0</v>
      </c>
      <c r="F431" s="24">
        <v>0.416764</v>
      </c>
      <c r="G431" s="24">
        <v>1.03131</v>
      </c>
      <c r="H431" s="24">
        <v>5.66869</v>
      </c>
      <c r="I431" s="24">
        <v>0.572111</v>
      </c>
      <c r="J431" s="24">
        <v>42.27846</v>
      </c>
      <c r="K431" s="24">
        <v>0.0</v>
      </c>
      <c r="L431" s="24">
        <v>0.0</v>
      </c>
      <c r="M431" s="3"/>
      <c r="N431" s="3" t="s">
        <v>5602</v>
      </c>
    </row>
    <row r="432" ht="15.75" customHeight="1">
      <c r="A432" s="24">
        <v>430.0</v>
      </c>
      <c r="B432" s="24" t="s">
        <v>5503</v>
      </c>
      <c r="C432" s="24" t="s">
        <v>5997</v>
      </c>
      <c r="D432" s="24">
        <v>8.6</v>
      </c>
      <c r="E432" s="24">
        <v>0.5</v>
      </c>
      <c r="F432" s="24">
        <v>0.319846</v>
      </c>
      <c r="G432" s="24">
        <v>1.282373</v>
      </c>
      <c r="H432" s="24">
        <v>6.06339</v>
      </c>
      <c r="I432" s="24">
        <v>0.10077</v>
      </c>
      <c r="J432" s="24">
        <v>58.89008</v>
      </c>
      <c r="K432" s="24">
        <v>0.0</v>
      </c>
      <c r="L432" s="24">
        <v>0.0</v>
      </c>
      <c r="M432" s="3"/>
      <c r="N432" s="3" t="s">
        <v>5503</v>
      </c>
    </row>
    <row r="433" ht="15.75" customHeight="1">
      <c r="A433" s="24">
        <v>431.0</v>
      </c>
      <c r="B433" s="24" t="s">
        <v>5543</v>
      </c>
      <c r="C433" s="24" t="s">
        <v>5997</v>
      </c>
      <c r="D433" s="24">
        <v>8.231586</v>
      </c>
      <c r="E433" s="24">
        <v>1.324221</v>
      </c>
      <c r="F433" s="24">
        <v>0.332023</v>
      </c>
      <c r="G433" s="24">
        <v>2.192743</v>
      </c>
      <c r="H433" s="24">
        <v>7.27856</v>
      </c>
      <c r="I433" s="24">
        <v>0.003181</v>
      </c>
      <c r="J433" s="24">
        <v>55.61776</v>
      </c>
      <c r="K433" s="24">
        <v>0.0</v>
      </c>
      <c r="L433" s="24">
        <v>0.0</v>
      </c>
      <c r="M433" s="3"/>
      <c r="N433" s="3" t="s">
        <v>5543</v>
      </c>
    </row>
    <row r="434" ht="15.75" customHeight="1">
      <c r="A434" s="24">
        <v>432.0</v>
      </c>
      <c r="B434" s="24" t="s">
        <v>5527</v>
      </c>
      <c r="C434" s="24" t="s">
        <v>5997</v>
      </c>
      <c r="D434" s="24">
        <v>5.7</v>
      </c>
      <c r="E434" s="24">
        <v>0.3</v>
      </c>
      <c r="F434" s="24">
        <v>0.3</v>
      </c>
      <c r="G434" s="24">
        <v>0.0</v>
      </c>
      <c r="H434" s="24">
        <v>5.7</v>
      </c>
      <c r="I434" s="24">
        <v>0.6</v>
      </c>
      <c r="J434" s="24">
        <v>39.2</v>
      </c>
      <c r="K434" s="24">
        <v>0.0</v>
      </c>
      <c r="L434" s="24">
        <v>0.0</v>
      </c>
      <c r="M434" s="3"/>
      <c r="N434" s="3" t="s">
        <v>5527</v>
      </c>
    </row>
    <row r="435" ht="15.75" customHeight="1">
      <c r="A435" s="24">
        <v>433.0</v>
      </c>
      <c r="B435" s="24" t="s">
        <v>5622</v>
      </c>
      <c r="C435" s="24" t="s">
        <v>5997</v>
      </c>
      <c r="D435" s="24">
        <v>2.5</v>
      </c>
      <c r="E435" s="24">
        <v>0.05</v>
      </c>
      <c r="F435" s="24">
        <v>0.0</v>
      </c>
      <c r="G435" s="24">
        <v>0.3</v>
      </c>
      <c r="H435" s="24">
        <v>2.8</v>
      </c>
      <c r="I435" s="24">
        <v>0.05</v>
      </c>
      <c r="J435" s="24">
        <v>7.9</v>
      </c>
      <c r="K435" s="24">
        <v>0.0</v>
      </c>
      <c r="L435" s="24">
        <v>0.0</v>
      </c>
      <c r="M435" s="3"/>
      <c r="N435" s="3" t="s">
        <v>5622</v>
      </c>
    </row>
    <row r="436" ht="15.75" customHeight="1">
      <c r="A436" s="24">
        <v>434.0</v>
      </c>
      <c r="B436" s="24" t="s">
        <v>5789</v>
      </c>
      <c r="C436" s="24" t="s">
        <v>5997</v>
      </c>
      <c r="D436" s="24">
        <v>0.0</v>
      </c>
      <c r="E436" s="24">
        <v>0.0</v>
      </c>
      <c r="F436" s="24">
        <v>0.0</v>
      </c>
      <c r="G436" s="24">
        <v>0.0</v>
      </c>
      <c r="H436" s="24">
        <v>0.0</v>
      </c>
      <c r="I436" s="24">
        <v>0.0</v>
      </c>
      <c r="J436" s="24">
        <v>0.8</v>
      </c>
      <c r="K436" s="24">
        <v>0.0</v>
      </c>
      <c r="L436" s="24">
        <v>0.0</v>
      </c>
      <c r="M436" s="3"/>
      <c r="N436" s="3" t="s">
        <v>5789</v>
      </c>
    </row>
    <row r="437" ht="15.75" customHeight="1">
      <c r="A437" s="24">
        <v>435.0</v>
      </c>
      <c r="B437" s="24" t="s">
        <v>5595</v>
      </c>
      <c r="C437" s="24" t="s">
        <v>5997</v>
      </c>
      <c r="D437" s="24">
        <v>18.81619</v>
      </c>
      <c r="E437" s="24">
        <v>0.134016</v>
      </c>
      <c r="F437" s="24">
        <v>0.667901</v>
      </c>
      <c r="G437" s="24">
        <v>1.207975</v>
      </c>
      <c r="H437" s="24">
        <v>4.562148</v>
      </c>
      <c r="I437" s="24">
        <v>0.383481</v>
      </c>
      <c r="J437" s="24">
        <v>60.81958</v>
      </c>
      <c r="K437" s="24">
        <v>0.0</v>
      </c>
      <c r="L437" s="24">
        <v>0.0</v>
      </c>
      <c r="M437" s="3"/>
      <c r="N437" s="3" t="s">
        <v>5595</v>
      </c>
    </row>
    <row r="438" ht="15.75" customHeight="1">
      <c r="A438" s="24">
        <v>436.0</v>
      </c>
      <c r="B438" s="24" t="s">
        <v>5739</v>
      </c>
      <c r="C438" s="24" t="s">
        <v>5997</v>
      </c>
      <c r="D438" s="24">
        <v>0.0</v>
      </c>
      <c r="E438" s="24">
        <v>0.0</v>
      </c>
      <c r="F438" s="24">
        <v>0.82</v>
      </c>
      <c r="G438" s="24">
        <v>3.62</v>
      </c>
      <c r="H438" s="24">
        <v>12.94</v>
      </c>
      <c r="I438" s="24">
        <v>0.0</v>
      </c>
      <c r="J438" s="24">
        <v>55.14</v>
      </c>
      <c r="K438" s="24">
        <v>0.0</v>
      </c>
      <c r="L438" s="24">
        <v>0.0</v>
      </c>
      <c r="M438" s="3"/>
      <c r="N438" s="3" t="s">
        <v>5739</v>
      </c>
    </row>
    <row r="439" ht="15.75" customHeight="1">
      <c r="A439" s="24">
        <v>437.0</v>
      </c>
      <c r="B439" s="24" t="s">
        <v>5614</v>
      </c>
      <c r="C439" s="24" t="s">
        <v>5997</v>
      </c>
      <c r="D439" s="24">
        <v>14.14731</v>
      </c>
      <c r="E439" s="24">
        <v>0.0</v>
      </c>
      <c r="F439" s="24">
        <v>0.043852</v>
      </c>
      <c r="G439" s="24">
        <v>1.544086</v>
      </c>
      <c r="H439" s="24">
        <v>5.638074</v>
      </c>
      <c r="I439" s="24">
        <v>0.6007</v>
      </c>
      <c r="J439" s="24">
        <v>51.62498</v>
      </c>
      <c r="K439" s="24">
        <v>0.0</v>
      </c>
      <c r="L439" s="24">
        <v>0.0</v>
      </c>
      <c r="M439" s="3"/>
      <c r="N439" s="3" t="s">
        <v>5614</v>
      </c>
    </row>
    <row r="440" ht="15.75" customHeight="1">
      <c r="A440" s="24">
        <v>438.0</v>
      </c>
      <c r="B440" s="24" t="s">
        <v>5756</v>
      </c>
      <c r="C440" s="24" t="s">
        <v>5997</v>
      </c>
      <c r="D440" s="24">
        <v>0.4</v>
      </c>
      <c r="E440" s="24">
        <v>0.0</v>
      </c>
      <c r="F440" s="24">
        <v>0.0</v>
      </c>
      <c r="G440" s="24">
        <v>0.0</v>
      </c>
      <c r="H440" s="24">
        <v>0.0</v>
      </c>
      <c r="I440" s="24">
        <v>0.0</v>
      </c>
      <c r="J440" s="24">
        <v>8.1</v>
      </c>
      <c r="K440" s="24">
        <v>0.0</v>
      </c>
      <c r="L440" s="24">
        <v>0.0</v>
      </c>
      <c r="M440" s="3"/>
      <c r="N440" s="3" t="s">
        <v>5756</v>
      </c>
    </row>
    <row r="441" ht="15.75" customHeight="1">
      <c r="A441" s="24">
        <v>439.0</v>
      </c>
      <c r="B441" s="24" t="s">
        <v>5717</v>
      </c>
      <c r="C441" s="24" t="s">
        <v>5997</v>
      </c>
      <c r="D441" s="24">
        <v>6.3</v>
      </c>
      <c r="E441" s="24">
        <v>0.0</v>
      </c>
      <c r="F441" s="24">
        <v>0.0</v>
      </c>
      <c r="G441" s="24">
        <v>0.2</v>
      </c>
      <c r="H441" s="24">
        <v>4.8</v>
      </c>
      <c r="I441" s="24">
        <v>0.0</v>
      </c>
      <c r="J441" s="24">
        <v>21.2</v>
      </c>
      <c r="K441" s="24">
        <v>0.0</v>
      </c>
      <c r="L441" s="24">
        <v>0.0</v>
      </c>
      <c r="M441" s="3"/>
      <c r="N441" s="3" t="s">
        <v>5717</v>
      </c>
    </row>
    <row r="442" ht="15.75" customHeight="1">
      <c r="A442" s="24">
        <v>440.0</v>
      </c>
      <c r="B442" s="24" t="s">
        <v>5612</v>
      </c>
      <c r="C442" s="24" t="s">
        <v>5997</v>
      </c>
      <c r="D442" s="24">
        <v>22.3</v>
      </c>
      <c r="E442" s="24">
        <v>1.2</v>
      </c>
      <c r="F442" s="24">
        <v>0.349615</v>
      </c>
      <c r="G442" s="24">
        <v>2.737381</v>
      </c>
      <c r="H442" s="24">
        <v>11.21165</v>
      </c>
      <c r="I442" s="24">
        <v>0.745085</v>
      </c>
      <c r="J442" s="24">
        <v>63.94478</v>
      </c>
      <c r="K442" s="24">
        <v>0.0</v>
      </c>
      <c r="L442" s="24">
        <v>0.0</v>
      </c>
      <c r="M442" s="3"/>
      <c r="N442" s="3" t="s">
        <v>5612</v>
      </c>
    </row>
    <row r="443" ht="15.75" customHeight="1">
      <c r="A443" s="24">
        <v>441.0</v>
      </c>
      <c r="B443" s="24" t="s">
        <v>5703</v>
      </c>
      <c r="C443" s="24" t="s">
        <v>5997</v>
      </c>
      <c r="D443" s="24">
        <v>14.25666</v>
      </c>
      <c r="E443" s="24">
        <v>0.536827</v>
      </c>
      <c r="F443" s="24">
        <v>0.0</v>
      </c>
      <c r="G443" s="24">
        <v>1.212606</v>
      </c>
      <c r="H443" s="24">
        <v>5.193626</v>
      </c>
      <c r="I443" s="24">
        <v>0.536827</v>
      </c>
      <c r="J443" s="24">
        <v>49.0228</v>
      </c>
      <c r="K443" s="24">
        <v>0.0</v>
      </c>
      <c r="L443" s="24">
        <v>0.0</v>
      </c>
      <c r="M443" s="3"/>
      <c r="N443" s="3" t="s">
        <v>5703</v>
      </c>
    </row>
    <row r="444" ht="15.75" customHeight="1">
      <c r="A444" s="24">
        <v>442.0</v>
      </c>
      <c r="B444" s="24" t="s">
        <v>5501</v>
      </c>
      <c r="C444" s="24" t="s">
        <v>5997</v>
      </c>
      <c r="D444" s="24">
        <v>1.7</v>
      </c>
      <c r="E444" s="24">
        <v>0.0</v>
      </c>
      <c r="F444" s="24">
        <v>0.357227</v>
      </c>
      <c r="G444" s="24">
        <v>1.213683</v>
      </c>
      <c r="H444" s="24">
        <v>4.98228</v>
      </c>
      <c r="I444" s="24">
        <v>0.0</v>
      </c>
      <c r="J444" s="24">
        <v>42.92108</v>
      </c>
      <c r="K444" s="24">
        <v>0.0</v>
      </c>
      <c r="L444" s="24">
        <v>0.0</v>
      </c>
      <c r="M444" s="3"/>
      <c r="N444" s="3" t="s">
        <v>5501</v>
      </c>
    </row>
    <row r="445" ht="15.75" customHeight="1">
      <c r="A445" s="24">
        <v>443.0</v>
      </c>
      <c r="B445" s="24" t="s">
        <v>5520</v>
      </c>
      <c r="C445" s="24" t="s">
        <v>5997</v>
      </c>
      <c r="D445" s="24">
        <v>24.9</v>
      </c>
      <c r="E445" s="24">
        <v>0.9</v>
      </c>
      <c r="F445" s="24">
        <v>0.9</v>
      </c>
      <c r="G445" s="24">
        <v>1.5</v>
      </c>
      <c r="H445" s="24">
        <v>6.5</v>
      </c>
      <c r="I445" s="24">
        <v>1.1</v>
      </c>
      <c r="J445" s="24">
        <v>67.4</v>
      </c>
      <c r="K445" s="24">
        <v>0.0</v>
      </c>
      <c r="L445" s="24">
        <v>0.0</v>
      </c>
      <c r="M445" s="3"/>
      <c r="N445" s="3" t="s">
        <v>5520</v>
      </c>
    </row>
    <row r="446" ht="15.75" customHeight="1">
      <c r="A446" s="24">
        <v>444.0</v>
      </c>
      <c r="B446" s="24" t="s">
        <v>5660</v>
      </c>
      <c r="C446" s="24" t="s">
        <v>5997</v>
      </c>
      <c r="D446" s="24">
        <v>12.6</v>
      </c>
      <c r="E446" s="24">
        <v>0.0</v>
      </c>
      <c r="F446" s="24">
        <v>0.377072</v>
      </c>
      <c r="G446" s="24">
        <v>1.224376</v>
      </c>
      <c r="H446" s="24">
        <v>6.396918</v>
      </c>
      <c r="I446" s="24">
        <v>0.991618</v>
      </c>
      <c r="J446" s="24">
        <v>45.43513</v>
      </c>
      <c r="K446" s="24">
        <v>0.0</v>
      </c>
      <c r="L446" s="24">
        <v>0.0</v>
      </c>
      <c r="M446" s="3"/>
      <c r="N446" s="3" t="s">
        <v>5660</v>
      </c>
    </row>
    <row r="447" ht="15.75" customHeight="1">
      <c r="A447" s="24">
        <v>445.0</v>
      </c>
      <c r="B447" s="24" t="s">
        <v>5651</v>
      </c>
      <c r="C447" s="24" t="s">
        <v>5997</v>
      </c>
      <c r="D447" s="24">
        <v>16.16653</v>
      </c>
      <c r="E447" s="24">
        <v>0.536827</v>
      </c>
      <c r="F447" s="24">
        <v>0.075175</v>
      </c>
      <c r="G447" s="24">
        <v>3.162464</v>
      </c>
      <c r="H447" s="24">
        <v>9.189527</v>
      </c>
      <c r="I447" s="24">
        <v>0.254475</v>
      </c>
      <c r="J447" s="24">
        <v>51.44971</v>
      </c>
      <c r="K447" s="24">
        <v>0.0</v>
      </c>
      <c r="L447" s="24">
        <v>0.0</v>
      </c>
      <c r="M447" s="3"/>
      <c r="N447" s="3" t="s">
        <v>5651</v>
      </c>
    </row>
    <row r="448" ht="15.75" customHeight="1">
      <c r="A448" s="24">
        <v>446.0</v>
      </c>
      <c r="B448" s="24" t="s">
        <v>5722</v>
      </c>
      <c r="C448" s="24" t="s">
        <v>5997</v>
      </c>
      <c r="D448" s="24">
        <v>0.8</v>
      </c>
      <c r="E448" s="24">
        <v>0.0</v>
      </c>
      <c r="F448" s="24">
        <v>0.0</v>
      </c>
      <c r="G448" s="24">
        <v>0.0</v>
      </c>
      <c r="H448" s="24">
        <v>0.0</v>
      </c>
      <c r="I448" s="24">
        <v>0.0</v>
      </c>
      <c r="J448" s="24">
        <v>3.9</v>
      </c>
      <c r="K448" s="24">
        <v>0.0</v>
      </c>
      <c r="L448" s="24">
        <v>0.0</v>
      </c>
      <c r="M448" s="3"/>
      <c r="N448" s="3" t="s">
        <v>5722</v>
      </c>
    </row>
    <row r="449" ht="15.75" customHeight="1">
      <c r="A449" s="24">
        <v>447.0</v>
      </c>
      <c r="B449" s="24" t="s">
        <v>5695</v>
      </c>
      <c r="C449" s="24" t="s">
        <v>5997</v>
      </c>
      <c r="D449" s="24">
        <v>25.26501</v>
      </c>
      <c r="E449" s="24">
        <v>0.370538</v>
      </c>
      <c r="F449" s="24">
        <v>0.164339</v>
      </c>
      <c r="G449" s="24">
        <v>2.576907</v>
      </c>
      <c r="H449" s="24">
        <v>8.084844</v>
      </c>
      <c r="I449" s="24">
        <v>0.095428</v>
      </c>
      <c r="J449" s="24">
        <v>60.76582</v>
      </c>
      <c r="K449" s="24">
        <v>0.0</v>
      </c>
      <c r="L449" s="24">
        <v>0.0</v>
      </c>
      <c r="M449" s="3"/>
      <c r="N449" s="3" t="s">
        <v>5695</v>
      </c>
    </row>
    <row r="450" ht="15.75" customHeight="1">
      <c r="A450" s="24">
        <v>448.0</v>
      </c>
      <c r="B450" s="24" t="s">
        <v>5666</v>
      </c>
      <c r="C450" s="24" t="s">
        <v>5997</v>
      </c>
      <c r="D450" s="24">
        <v>9.1</v>
      </c>
      <c r="E450" s="24">
        <v>0.3</v>
      </c>
      <c r="F450" s="24">
        <v>0.3</v>
      </c>
      <c r="G450" s="24">
        <v>0.5</v>
      </c>
      <c r="H450" s="24">
        <v>6.7</v>
      </c>
      <c r="I450" s="24">
        <v>0.3</v>
      </c>
      <c r="J450" s="24">
        <v>26.6</v>
      </c>
      <c r="K450" s="24">
        <v>0.0</v>
      </c>
      <c r="L450" s="24">
        <v>0.0</v>
      </c>
      <c r="M450" s="3"/>
      <c r="N450" s="3" t="s">
        <v>5666</v>
      </c>
    </row>
    <row r="451" ht="15.75" customHeight="1">
      <c r="A451" s="24">
        <v>449.0</v>
      </c>
      <c r="B451" s="24" t="s">
        <v>5463</v>
      </c>
      <c r="C451" s="24" t="s">
        <v>5997</v>
      </c>
      <c r="D451" s="24">
        <v>26.21261</v>
      </c>
      <c r="E451" s="24">
        <v>0.555807</v>
      </c>
      <c r="F451" s="24">
        <v>0.474222</v>
      </c>
      <c r="G451" s="24">
        <v>3.180759</v>
      </c>
      <c r="H451" s="24">
        <v>11.97506</v>
      </c>
      <c r="I451" s="24">
        <v>0.006265</v>
      </c>
      <c r="J451" s="24">
        <v>77.59767</v>
      </c>
      <c r="K451" s="24">
        <v>0.0</v>
      </c>
      <c r="L451" s="24">
        <v>0.0</v>
      </c>
      <c r="M451" s="3"/>
      <c r="N451" s="3" t="s">
        <v>5463</v>
      </c>
    </row>
    <row r="452" ht="15.75" customHeight="1">
      <c r="A452" s="24">
        <v>450.0</v>
      </c>
      <c r="B452" s="24" t="s">
        <v>6005</v>
      </c>
      <c r="C452" s="24" t="s">
        <v>5997</v>
      </c>
      <c r="D452" s="24">
        <v>1.3</v>
      </c>
      <c r="E452" s="24">
        <v>0.0</v>
      </c>
      <c r="F452" s="24">
        <v>0.0</v>
      </c>
      <c r="G452" s="24">
        <v>0.0</v>
      </c>
      <c r="H452" s="24">
        <v>0.6</v>
      </c>
      <c r="I452" s="24">
        <v>0.0</v>
      </c>
      <c r="J452" s="24">
        <v>3.6</v>
      </c>
      <c r="K452" s="24">
        <v>0.0</v>
      </c>
      <c r="L452" s="24">
        <v>0.0</v>
      </c>
      <c r="M452" s="3"/>
      <c r="N452" s="3" t="s">
        <v>6005</v>
      </c>
    </row>
    <row r="453" ht="15.75" customHeight="1">
      <c r="A453" s="24">
        <v>451.0</v>
      </c>
      <c r="B453" s="24" t="s">
        <v>5726</v>
      </c>
      <c r="C453" s="24" t="s">
        <v>5997</v>
      </c>
      <c r="D453" s="24">
        <v>1.5</v>
      </c>
      <c r="E453" s="24">
        <v>1.0</v>
      </c>
      <c r="F453" s="24">
        <v>0.0</v>
      </c>
      <c r="G453" s="24">
        <v>0.0</v>
      </c>
      <c r="H453" s="24">
        <v>0.2</v>
      </c>
      <c r="I453" s="24">
        <v>0.0</v>
      </c>
      <c r="J453" s="24">
        <v>4.1</v>
      </c>
      <c r="K453" s="24">
        <v>0.0</v>
      </c>
      <c r="L453" s="24">
        <v>0.0</v>
      </c>
      <c r="M453" s="3"/>
      <c r="N453" s="3" t="s">
        <v>5726</v>
      </c>
    </row>
    <row r="454" ht="15.75" customHeight="1">
      <c r="A454" s="24">
        <v>452.0</v>
      </c>
      <c r="B454" s="24" t="s">
        <v>5514</v>
      </c>
      <c r="C454" s="24" t="s">
        <v>5997</v>
      </c>
      <c r="D454" s="24">
        <v>5.6</v>
      </c>
      <c r="E454" s="24">
        <v>0.0</v>
      </c>
      <c r="F454" s="24">
        <v>0.0</v>
      </c>
      <c r="G454" s="24">
        <v>3.3</v>
      </c>
      <c r="H454" s="24">
        <v>8.9</v>
      </c>
      <c r="I454" s="24">
        <v>0.0</v>
      </c>
      <c r="J454" s="24">
        <v>54.7</v>
      </c>
      <c r="K454" s="24">
        <v>0.0</v>
      </c>
      <c r="L454" s="24">
        <v>0.0</v>
      </c>
      <c r="M454" s="3"/>
      <c r="N454" s="3" t="s">
        <v>5514</v>
      </c>
    </row>
    <row r="455" ht="15.75" customHeight="1">
      <c r="A455" s="24">
        <v>453.0</v>
      </c>
      <c r="B455" s="24" t="s">
        <v>5633</v>
      </c>
      <c r="C455" s="24" t="s">
        <v>5997</v>
      </c>
      <c r="D455" s="24">
        <v>5.7</v>
      </c>
      <c r="E455" s="24">
        <v>0.0</v>
      </c>
      <c r="F455" s="24">
        <v>0.0</v>
      </c>
      <c r="G455" s="24">
        <v>0.0</v>
      </c>
      <c r="H455" s="24">
        <v>1.9</v>
      </c>
      <c r="I455" s="24">
        <v>0.0</v>
      </c>
      <c r="J455" s="24">
        <v>25.0</v>
      </c>
      <c r="K455" s="24">
        <v>0.0</v>
      </c>
      <c r="L455" s="24">
        <v>0.0</v>
      </c>
      <c r="M455" s="3"/>
      <c r="N455" s="3" t="s">
        <v>5633</v>
      </c>
    </row>
    <row r="456" ht="15.75" customHeight="1">
      <c r="A456" s="24">
        <v>454.0</v>
      </c>
      <c r="B456" s="24" t="s">
        <v>5600</v>
      </c>
      <c r="C456" s="24" t="s">
        <v>5997</v>
      </c>
      <c r="D456" s="24">
        <v>1.0</v>
      </c>
      <c r="E456" s="24">
        <v>0.0</v>
      </c>
      <c r="F456" s="24">
        <v>0.0</v>
      </c>
      <c r="G456" s="24">
        <v>0.06</v>
      </c>
      <c r="H456" s="24">
        <v>0.2</v>
      </c>
      <c r="I456" s="24">
        <v>0.3</v>
      </c>
      <c r="J456" s="24">
        <v>5.1</v>
      </c>
      <c r="K456" s="24">
        <v>0.0</v>
      </c>
      <c r="L456" s="24">
        <v>0.0</v>
      </c>
      <c r="M456" s="3"/>
      <c r="N456" s="3" t="s">
        <v>5600</v>
      </c>
    </row>
    <row r="457" ht="15.75" customHeight="1">
      <c r="A457" s="24">
        <v>455.0</v>
      </c>
      <c r="B457" s="24" t="s">
        <v>6006</v>
      </c>
      <c r="C457" s="24" t="s">
        <v>5997</v>
      </c>
      <c r="D457" s="24">
        <v>9.2</v>
      </c>
      <c r="E457" s="24">
        <v>0.0</v>
      </c>
      <c r="F457" s="24">
        <v>0.337381</v>
      </c>
      <c r="G457" s="24">
        <v>1.005331</v>
      </c>
      <c r="H457" s="24">
        <v>3.630447</v>
      </c>
      <c r="I457" s="24">
        <v>0.029769</v>
      </c>
      <c r="J457" s="24">
        <v>41.9645</v>
      </c>
      <c r="K457" s="24">
        <v>0.0</v>
      </c>
      <c r="L457" s="24">
        <v>0.0</v>
      </c>
      <c r="M457" s="3"/>
      <c r="N457" s="3" t="s">
        <v>6006</v>
      </c>
    </row>
    <row r="458" ht="15.75" customHeight="1">
      <c r="A458" s="24">
        <v>456.0</v>
      </c>
      <c r="B458" s="24" t="s">
        <v>2940</v>
      </c>
      <c r="C458" s="24" t="s">
        <v>5997</v>
      </c>
      <c r="D458" s="24">
        <v>0.0</v>
      </c>
      <c r="E458" s="24">
        <v>0.0</v>
      </c>
      <c r="F458" s="24">
        <v>0.0</v>
      </c>
      <c r="G458" s="24">
        <v>0.0</v>
      </c>
      <c r="H458" s="24">
        <v>0.7</v>
      </c>
      <c r="I458" s="24">
        <v>0.0</v>
      </c>
      <c r="J458" s="24">
        <v>1.2</v>
      </c>
      <c r="K458" s="24">
        <v>0.0</v>
      </c>
      <c r="L458" s="24">
        <v>0.0</v>
      </c>
      <c r="M458" s="3"/>
      <c r="N458" s="3" t="s">
        <v>2940</v>
      </c>
    </row>
    <row r="459" ht="15.75" customHeight="1">
      <c r="A459" s="24">
        <v>457.0</v>
      </c>
      <c r="B459" s="24" t="s">
        <v>6007</v>
      </c>
      <c r="C459" s="24" t="s">
        <v>5997</v>
      </c>
      <c r="D459" s="24">
        <v>0.0</v>
      </c>
      <c r="E459" s="24">
        <v>0.0</v>
      </c>
      <c r="F459" s="24">
        <v>0.0</v>
      </c>
      <c r="G459" s="24">
        <v>0.0</v>
      </c>
      <c r="H459" s="24">
        <v>0.2</v>
      </c>
      <c r="I459" s="24">
        <v>0.0</v>
      </c>
      <c r="J459" s="24">
        <v>0.5</v>
      </c>
      <c r="K459" s="24">
        <v>0.0</v>
      </c>
      <c r="L459" s="24">
        <v>0.0</v>
      </c>
      <c r="M459" s="3"/>
      <c r="N459" s="3" t="s">
        <v>6007</v>
      </c>
    </row>
    <row r="460" ht="15.75" customHeight="1">
      <c r="A460" s="24">
        <v>458.0</v>
      </c>
      <c r="B460" s="24" t="s">
        <v>5024</v>
      </c>
      <c r="C460" s="24" t="s">
        <v>5997</v>
      </c>
      <c r="D460" s="24">
        <v>12.84207</v>
      </c>
      <c r="E460" s="24">
        <v>0.876487</v>
      </c>
      <c r="F460" s="24">
        <v>0.752975</v>
      </c>
      <c r="G460" s="24">
        <v>1.953683</v>
      </c>
      <c r="H460" s="24">
        <v>5.138952</v>
      </c>
      <c r="I460" s="24">
        <v>0.536827</v>
      </c>
      <c r="J460" s="24">
        <v>49.80411</v>
      </c>
      <c r="K460" s="24">
        <v>0.0</v>
      </c>
      <c r="L460" s="24">
        <v>0.0</v>
      </c>
      <c r="M460" s="3"/>
      <c r="N460" s="3" t="s">
        <v>5024</v>
      </c>
    </row>
    <row r="461" ht="15.75" customHeight="1">
      <c r="A461" s="24">
        <v>459.0</v>
      </c>
      <c r="B461" s="24" t="s">
        <v>5581</v>
      </c>
      <c r="C461" s="24" t="s">
        <v>5997</v>
      </c>
      <c r="D461" s="24">
        <v>2.1</v>
      </c>
      <c r="E461" s="24">
        <v>0.5</v>
      </c>
      <c r="F461" s="24">
        <v>0.0</v>
      </c>
      <c r="G461" s="24">
        <v>0.6</v>
      </c>
      <c r="H461" s="24">
        <v>1.7</v>
      </c>
      <c r="I461" s="24">
        <v>0.0</v>
      </c>
      <c r="J461" s="24">
        <v>19.3</v>
      </c>
      <c r="K461" s="24">
        <v>0.0</v>
      </c>
      <c r="L461" s="24">
        <v>0.0</v>
      </c>
      <c r="M461" s="3"/>
      <c r="N461" s="3" t="s">
        <v>5581</v>
      </c>
    </row>
    <row r="462" ht="15.75" customHeight="1">
      <c r="A462" s="24">
        <v>460.0</v>
      </c>
      <c r="B462" s="24" t="s">
        <v>5715</v>
      </c>
      <c r="C462" s="24" t="s">
        <v>5997</v>
      </c>
      <c r="D462" s="24">
        <v>0.3</v>
      </c>
      <c r="E462" s="24">
        <v>0.0</v>
      </c>
      <c r="F462" s="24">
        <v>0.0</v>
      </c>
      <c r="G462" s="24">
        <v>0.0</v>
      </c>
      <c r="H462" s="24">
        <v>0.0</v>
      </c>
      <c r="I462" s="24">
        <v>0.0</v>
      </c>
      <c r="J462" s="24">
        <v>1.6</v>
      </c>
      <c r="K462" s="24">
        <v>0.0</v>
      </c>
      <c r="L462" s="24">
        <v>0.0</v>
      </c>
      <c r="M462" s="3"/>
      <c r="N462" s="3" t="s">
        <v>5715</v>
      </c>
    </row>
    <row r="463" ht="15.75" customHeight="1">
      <c r="A463" s="24">
        <v>461.0</v>
      </c>
      <c r="B463" s="24" t="s">
        <v>6008</v>
      </c>
      <c r="C463" s="24" t="s">
        <v>5997</v>
      </c>
      <c r="D463" s="24">
        <v>0.0</v>
      </c>
      <c r="E463" s="24">
        <v>0.0</v>
      </c>
      <c r="F463" s="24">
        <v>0.0</v>
      </c>
      <c r="G463" s="24">
        <v>0.0</v>
      </c>
      <c r="H463" s="24">
        <v>0.0</v>
      </c>
      <c r="I463" s="24">
        <v>0.0</v>
      </c>
      <c r="J463" s="24">
        <v>0.01</v>
      </c>
      <c r="K463" s="24">
        <v>0.0</v>
      </c>
      <c r="L463" s="24">
        <v>0.0</v>
      </c>
      <c r="M463" s="3"/>
      <c r="N463" s="3" t="s">
        <v>6008</v>
      </c>
    </row>
    <row r="464" ht="15.75" customHeight="1">
      <c r="A464" s="24">
        <v>462.0</v>
      </c>
      <c r="B464" s="24" t="s">
        <v>5570</v>
      </c>
      <c r="C464" s="24" t="s">
        <v>5997</v>
      </c>
      <c r="D464" s="24">
        <v>12.8</v>
      </c>
      <c r="E464" s="24">
        <v>0.6</v>
      </c>
      <c r="F464" s="24">
        <v>0.6</v>
      </c>
      <c r="G464" s="24">
        <v>0.7</v>
      </c>
      <c r="H464" s="24">
        <v>10.6</v>
      </c>
      <c r="I464" s="24">
        <v>1.3</v>
      </c>
      <c r="J464" s="24">
        <v>49.9</v>
      </c>
      <c r="K464" s="24">
        <v>0.0</v>
      </c>
      <c r="L464" s="24">
        <v>0.0</v>
      </c>
      <c r="M464" s="3"/>
      <c r="N464" s="3" t="s">
        <v>5570</v>
      </c>
    </row>
    <row r="465" ht="15.75" customHeight="1">
      <c r="A465" s="24">
        <v>463.0</v>
      </c>
      <c r="B465" s="22" t="s">
        <v>5580</v>
      </c>
      <c r="C465" s="24" t="s">
        <v>5997</v>
      </c>
      <c r="D465" s="24">
        <v>13.2</v>
      </c>
      <c r="E465" s="24">
        <v>1.3</v>
      </c>
      <c r="F465" s="24">
        <v>0.3</v>
      </c>
      <c r="G465" s="24">
        <v>1.1</v>
      </c>
      <c r="H465" s="24">
        <v>9.4</v>
      </c>
      <c r="I465" s="24">
        <v>0.7</v>
      </c>
      <c r="J465" s="24">
        <v>43.4</v>
      </c>
      <c r="K465" s="24">
        <v>0.0</v>
      </c>
      <c r="L465" s="24">
        <v>0.0</v>
      </c>
      <c r="M465" s="3"/>
      <c r="N465" s="30" t="s">
        <v>5580</v>
      </c>
    </row>
    <row r="466" ht="15.75" customHeight="1">
      <c r="A466" s="24">
        <v>464.0</v>
      </c>
      <c r="B466" s="24" t="s">
        <v>6009</v>
      </c>
      <c r="C466" s="24" t="s">
        <v>5997</v>
      </c>
      <c r="D466" s="24">
        <v>5.7</v>
      </c>
      <c r="E466" s="24">
        <v>0.0</v>
      </c>
      <c r="F466" s="24">
        <v>0.0</v>
      </c>
      <c r="G466" s="24">
        <v>1.4</v>
      </c>
      <c r="H466" s="24">
        <v>8.8</v>
      </c>
      <c r="I466" s="24">
        <v>0.0</v>
      </c>
      <c r="J466" s="24">
        <v>25.3</v>
      </c>
      <c r="K466" s="24">
        <v>0.0</v>
      </c>
      <c r="L466" s="24">
        <v>0.0</v>
      </c>
      <c r="M466" s="3"/>
      <c r="N466" s="3" t="s">
        <v>6009</v>
      </c>
    </row>
    <row r="467" ht="15.75" customHeight="1">
      <c r="A467" s="24">
        <v>465.0</v>
      </c>
      <c r="B467" s="24" t="s">
        <v>5465</v>
      </c>
      <c r="C467" s="24" t="s">
        <v>5997</v>
      </c>
      <c r="D467" s="24">
        <v>19.59377</v>
      </c>
      <c r="E467" s="24">
        <v>0.463173</v>
      </c>
      <c r="F467" s="24">
        <v>0.213969</v>
      </c>
      <c r="G467" s="24">
        <v>1.431342</v>
      </c>
      <c r="H467" s="24">
        <v>3.68393</v>
      </c>
      <c r="I467" s="24">
        <v>0.127237</v>
      </c>
      <c r="J467" s="24">
        <v>58.77669</v>
      </c>
      <c r="K467" s="24">
        <v>0.0</v>
      </c>
      <c r="L467" s="24">
        <v>0.0</v>
      </c>
      <c r="M467" s="3"/>
      <c r="N467" s="3" t="s">
        <v>5465</v>
      </c>
    </row>
    <row r="468" ht="15.75" customHeight="1">
      <c r="A468" s="24">
        <v>466.0</v>
      </c>
      <c r="B468" s="24" t="s">
        <v>5702</v>
      </c>
      <c r="C468" s="24" t="s">
        <v>5997</v>
      </c>
      <c r="D468" s="24">
        <v>0.0</v>
      </c>
      <c r="E468" s="24">
        <v>0.0</v>
      </c>
      <c r="F468" s="24">
        <v>0.0</v>
      </c>
      <c r="G468" s="24">
        <v>0.0</v>
      </c>
      <c r="H468" s="24">
        <v>0.0</v>
      </c>
      <c r="I468" s="24">
        <v>0.0</v>
      </c>
      <c r="J468" s="24">
        <v>0.09</v>
      </c>
      <c r="K468" s="24">
        <v>0.0</v>
      </c>
      <c r="L468" s="24">
        <v>0.0</v>
      </c>
      <c r="M468" s="3"/>
      <c r="N468" s="3" t="s">
        <v>5702</v>
      </c>
    </row>
    <row r="469" ht="15.75" customHeight="1">
      <c r="A469" s="24">
        <v>467.0</v>
      </c>
      <c r="B469" s="24" t="s">
        <v>6010</v>
      </c>
      <c r="C469" s="24" t="s">
        <v>5997</v>
      </c>
      <c r="D469" s="24">
        <v>1.966667</v>
      </c>
      <c r="E469" s="24">
        <v>0.0</v>
      </c>
      <c r="F469" s="24">
        <v>0.0</v>
      </c>
      <c r="G469" s="24">
        <v>0.0</v>
      </c>
      <c r="H469" s="24">
        <v>1.6</v>
      </c>
      <c r="I469" s="24">
        <v>0.0</v>
      </c>
      <c r="J469" s="24">
        <v>3.633333</v>
      </c>
      <c r="K469" s="24">
        <v>0.0</v>
      </c>
      <c r="L469" s="24">
        <v>0.0</v>
      </c>
      <c r="M469" s="3"/>
      <c r="N469" s="3" t="s">
        <v>6010</v>
      </c>
    </row>
    <row r="470" ht="15.75" customHeight="1">
      <c r="A470" s="24">
        <v>468.0</v>
      </c>
      <c r="B470" s="24" t="s">
        <v>5684</v>
      </c>
      <c r="C470" s="24" t="s">
        <v>5997</v>
      </c>
      <c r="D470" s="24">
        <v>0.7</v>
      </c>
      <c r="E470" s="24">
        <v>0.0</v>
      </c>
      <c r="F470" s="24">
        <v>0.0</v>
      </c>
      <c r="G470" s="24">
        <v>0.0</v>
      </c>
      <c r="H470" s="24">
        <v>0.0</v>
      </c>
      <c r="I470" s="24">
        <v>0.0</v>
      </c>
      <c r="J470" s="24">
        <v>4.8</v>
      </c>
      <c r="K470" s="24">
        <v>0.0</v>
      </c>
      <c r="L470" s="24">
        <v>0.0</v>
      </c>
      <c r="M470" s="3"/>
      <c r="N470" s="3" t="s">
        <v>5684</v>
      </c>
    </row>
    <row r="471" ht="15.75" customHeight="1">
      <c r="A471" s="24">
        <v>469.0</v>
      </c>
      <c r="B471" s="24" t="s">
        <v>5474</v>
      </c>
      <c r="C471" s="24" t="s">
        <v>5997</v>
      </c>
      <c r="D471" s="24">
        <v>25.60439</v>
      </c>
      <c r="E471" s="24">
        <v>0.536827</v>
      </c>
      <c r="F471" s="24">
        <v>0.093969</v>
      </c>
      <c r="G471" s="24">
        <v>1.503541</v>
      </c>
      <c r="H471" s="24">
        <v>11.31179</v>
      </c>
      <c r="I471" s="24">
        <v>0.0</v>
      </c>
      <c r="J471" s="24">
        <v>57.00936</v>
      </c>
      <c r="K471" s="24">
        <v>0.0</v>
      </c>
      <c r="L471" s="24">
        <v>0.0</v>
      </c>
      <c r="M471" s="3"/>
      <c r="N471" s="3" t="s">
        <v>5474</v>
      </c>
    </row>
    <row r="472" ht="15.75" customHeight="1">
      <c r="A472" s="24">
        <v>470.0</v>
      </c>
      <c r="B472" s="24" t="s">
        <v>6011</v>
      </c>
      <c r="C472" s="24" t="s">
        <v>5997</v>
      </c>
      <c r="D472" s="24">
        <v>10.57682</v>
      </c>
      <c r="E472" s="24">
        <v>1.138952</v>
      </c>
      <c r="F472" s="24">
        <v>0.256848</v>
      </c>
      <c r="G472" s="24">
        <v>4.233249</v>
      </c>
      <c r="H472" s="24">
        <v>12.29886</v>
      </c>
      <c r="I472" s="24">
        <v>0.662412</v>
      </c>
      <c r="J472" s="24">
        <v>51.6066</v>
      </c>
      <c r="K472" s="24">
        <v>0.0</v>
      </c>
      <c r="L472" s="24">
        <v>0.0</v>
      </c>
      <c r="M472" s="3"/>
      <c r="N472" s="3" t="s">
        <v>5493</v>
      </c>
    </row>
    <row r="473" ht="15.75" customHeight="1">
      <c r="A473" s="24">
        <v>471.0</v>
      </c>
      <c r="B473" s="24" t="s">
        <v>5589</v>
      </c>
      <c r="C473" s="24" t="s">
        <v>5997</v>
      </c>
      <c r="D473" s="24">
        <v>11.7</v>
      </c>
      <c r="E473" s="24">
        <v>0.0</v>
      </c>
      <c r="F473" s="24">
        <v>0.555686</v>
      </c>
      <c r="G473" s="24">
        <v>1.33131</v>
      </c>
      <c r="H473" s="24">
        <v>6.068012</v>
      </c>
      <c r="I473" s="24">
        <v>3.125146</v>
      </c>
      <c r="J473" s="24">
        <v>50.4396</v>
      </c>
      <c r="K473" s="24">
        <v>0.0</v>
      </c>
      <c r="L473" s="24">
        <v>0.0</v>
      </c>
      <c r="M473" s="3"/>
      <c r="N473" s="3" t="s">
        <v>5589</v>
      </c>
    </row>
    <row r="474" ht="15.75" customHeight="1">
      <c r="A474" s="24">
        <v>472.0</v>
      </c>
      <c r="B474" s="24" t="s">
        <v>5591</v>
      </c>
      <c r="C474" s="24" t="s">
        <v>5997</v>
      </c>
      <c r="D474" s="24">
        <v>10.5</v>
      </c>
      <c r="E474" s="24">
        <v>0.6</v>
      </c>
      <c r="F474" s="24">
        <v>0.6</v>
      </c>
      <c r="G474" s="24">
        <v>0.0</v>
      </c>
      <c r="H474" s="24">
        <v>1.6</v>
      </c>
      <c r="I474" s="24">
        <v>1.5</v>
      </c>
      <c r="J474" s="24">
        <v>29.9</v>
      </c>
      <c r="K474" s="24">
        <v>0.0</v>
      </c>
      <c r="L474" s="24">
        <v>0.0</v>
      </c>
      <c r="M474" s="3"/>
      <c r="N474" s="3" t="s">
        <v>5591</v>
      </c>
    </row>
    <row r="475" ht="15.75" customHeight="1">
      <c r="A475" s="24">
        <v>473.0</v>
      </c>
      <c r="B475" s="24" t="s">
        <v>5768</v>
      </c>
      <c r="C475" s="24" t="s">
        <v>5997</v>
      </c>
      <c r="D475" s="24">
        <v>7.5</v>
      </c>
      <c r="E475" s="24">
        <v>0.0</v>
      </c>
      <c r="F475" s="24">
        <v>0.0</v>
      </c>
      <c r="G475" s="24">
        <v>0.0</v>
      </c>
      <c r="H475" s="24">
        <v>1.7</v>
      </c>
      <c r="I475" s="24">
        <v>0.0</v>
      </c>
      <c r="J475" s="24">
        <v>16.1</v>
      </c>
      <c r="K475" s="24">
        <v>0.0</v>
      </c>
      <c r="L475" s="24">
        <v>0.0</v>
      </c>
      <c r="M475" s="3"/>
      <c r="N475" s="3" t="s">
        <v>5768</v>
      </c>
    </row>
    <row r="476" ht="15.75" customHeight="1">
      <c r="A476" s="24">
        <v>474.0</v>
      </c>
      <c r="B476" s="24" t="s">
        <v>5716</v>
      </c>
      <c r="C476" s="24" t="s">
        <v>5997</v>
      </c>
      <c r="D476" s="24">
        <v>16.0</v>
      </c>
      <c r="E476" s="24">
        <v>0.9</v>
      </c>
      <c r="F476" s="24">
        <v>0.519076</v>
      </c>
      <c r="G476" s="24">
        <v>2.770231</v>
      </c>
      <c r="H476" s="24">
        <v>13.96391</v>
      </c>
      <c r="I476" s="24">
        <v>0.755778</v>
      </c>
      <c r="J476" s="24">
        <v>63.83162</v>
      </c>
      <c r="K476" s="24">
        <v>0.0</v>
      </c>
      <c r="L476" s="24">
        <v>0.0</v>
      </c>
      <c r="M476" s="3"/>
      <c r="N476" s="3" t="s">
        <v>5716</v>
      </c>
    </row>
    <row r="477" ht="15.75" customHeight="1">
      <c r="A477" s="24">
        <v>475.0</v>
      </c>
      <c r="B477" s="24" t="s">
        <v>5658</v>
      </c>
      <c r="C477" s="24" t="s">
        <v>5997</v>
      </c>
      <c r="D477" s="24">
        <v>3.4</v>
      </c>
      <c r="E477" s="24">
        <v>0.0</v>
      </c>
      <c r="F477" s="24">
        <v>0.0</v>
      </c>
      <c r="G477" s="24">
        <v>1.4</v>
      </c>
      <c r="H477" s="24">
        <v>6.3</v>
      </c>
      <c r="I477" s="24">
        <v>0.0</v>
      </c>
      <c r="J477" s="24">
        <v>16.6</v>
      </c>
      <c r="K477" s="24">
        <v>0.0</v>
      </c>
      <c r="L477" s="24">
        <v>0.0</v>
      </c>
      <c r="M477" s="3"/>
      <c r="N477" s="3" t="s">
        <v>5658</v>
      </c>
    </row>
    <row r="478" ht="15.75" customHeight="1">
      <c r="A478" s="24">
        <v>476.0</v>
      </c>
      <c r="B478" s="24" t="s">
        <v>5723</v>
      </c>
      <c r="C478" s="24" t="s">
        <v>5997</v>
      </c>
      <c r="D478" s="24">
        <v>0.09</v>
      </c>
      <c r="E478" s="24">
        <v>0.0</v>
      </c>
      <c r="F478" s="24">
        <v>0.0</v>
      </c>
      <c r="G478" s="24">
        <v>0.0</v>
      </c>
      <c r="H478" s="24">
        <v>0.0</v>
      </c>
      <c r="I478" s="24">
        <v>0.0</v>
      </c>
      <c r="J478" s="24">
        <v>0.3</v>
      </c>
      <c r="K478" s="24">
        <v>0.0</v>
      </c>
      <c r="L478" s="24">
        <v>0.0</v>
      </c>
      <c r="M478" s="3"/>
      <c r="N478" s="3" t="s">
        <v>5723</v>
      </c>
    </row>
    <row r="479" ht="15.75" customHeight="1">
      <c r="A479" s="24">
        <v>477.0</v>
      </c>
      <c r="B479" s="24" t="s">
        <v>5491</v>
      </c>
      <c r="C479" s="24" t="s">
        <v>5997</v>
      </c>
      <c r="D479" s="24">
        <v>25.36827</v>
      </c>
      <c r="E479" s="24">
        <v>1.49051</v>
      </c>
      <c r="F479" s="24">
        <v>1.229883</v>
      </c>
      <c r="G479" s="24">
        <v>2.56677</v>
      </c>
      <c r="H479" s="24">
        <v>9.256187</v>
      </c>
      <c r="I479" s="24">
        <v>4.466732</v>
      </c>
      <c r="J479" s="24">
        <v>78.47329</v>
      </c>
      <c r="K479" s="24">
        <v>0.0</v>
      </c>
      <c r="L479" s="24">
        <v>0.0</v>
      </c>
      <c r="M479" s="3"/>
      <c r="N479" s="3" t="s">
        <v>5491</v>
      </c>
    </row>
    <row r="480" ht="15.75" customHeight="1">
      <c r="A480" s="24">
        <v>478.0</v>
      </c>
      <c r="B480" s="24" t="s">
        <v>5560</v>
      </c>
      <c r="C480" s="24" t="s">
        <v>5997</v>
      </c>
      <c r="D480" s="24">
        <v>26.26728</v>
      </c>
      <c r="E480" s="24">
        <v>2.138952</v>
      </c>
      <c r="F480" s="24">
        <v>0.664572</v>
      </c>
      <c r="G480" s="24">
        <v>1.509864</v>
      </c>
      <c r="H480" s="24">
        <v>4.960973</v>
      </c>
      <c r="I480" s="24">
        <v>0.559533</v>
      </c>
      <c r="J480" s="24">
        <v>68.65167</v>
      </c>
      <c r="K480" s="24">
        <v>0.0</v>
      </c>
      <c r="L480" s="24">
        <v>0.0</v>
      </c>
      <c r="M480" s="3"/>
      <c r="N480" s="3" t="s">
        <v>5560</v>
      </c>
    </row>
    <row r="481" ht="15.75" customHeight="1">
      <c r="A481" s="24">
        <v>479.0</v>
      </c>
      <c r="B481" s="24" t="s">
        <v>5453</v>
      </c>
      <c r="C481" s="24" t="s">
        <v>5997</v>
      </c>
      <c r="D481" s="24">
        <v>14.02734</v>
      </c>
      <c r="E481" s="24">
        <v>0.092635</v>
      </c>
      <c r="F481" s="24">
        <v>0.325759</v>
      </c>
      <c r="G481" s="24">
        <v>1.346012</v>
      </c>
      <c r="H481" s="24">
        <v>5.641498</v>
      </c>
      <c r="I481" s="24">
        <v>0.292763</v>
      </c>
      <c r="J481" s="24">
        <v>61.93416</v>
      </c>
      <c r="K481" s="24">
        <v>0.0</v>
      </c>
      <c r="L481" s="24">
        <v>0.0</v>
      </c>
      <c r="M481" s="3"/>
      <c r="N481" s="3" t="s">
        <v>5453</v>
      </c>
    </row>
    <row r="482" ht="15.75" customHeight="1">
      <c r="A482" s="24">
        <v>480.0</v>
      </c>
      <c r="B482" s="24" t="s">
        <v>5537</v>
      </c>
      <c r="C482" s="24" t="s">
        <v>5997</v>
      </c>
      <c r="D482" s="24">
        <v>10.51785</v>
      </c>
      <c r="E482" s="24">
        <v>0.861048</v>
      </c>
      <c r="F482" s="24">
        <v>0.372043</v>
      </c>
      <c r="G482" s="24">
        <v>3.792782</v>
      </c>
      <c r="H482" s="24">
        <v>13.18848</v>
      </c>
      <c r="I482" s="24">
        <v>0.784572</v>
      </c>
      <c r="J482" s="24">
        <v>57.23928</v>
      </c>
      <c r="K482" s="24">
        <v>0.0</v>
      </c>
      <c r="L482" s="24">
        <v>0.0</v>
      </c>
      <c r="M482" s="3"/>
      <c r="N482" s="3" t="s">
        <v>5537</v>
      </c>
    </row>
    <row r="483" ht="15.75" customHeight="1">
      <c r="A483" s="24">
        <v>481.0</v>
      </c>
      <c r="B483" s="24" t="s">
        <v>5446</v>
      </c>
      <c r="C483" s="24" t="s">
        <v>5997</v>
      </c>
      <c r="D483" s="24">
        <v>37.96204</v>
      </c>
      <c r="E483" s="24">
        <v>1.49051</v>
      </c>
      <c r="F483" s="24">
        <v>1.024572</v>
      </c>
      <c r="G483" s="24">
        <v>0.579475</v>
      </c>
      <c r="H483" s="24">
        <v>4.893716</v>
      </c>
      <c r="I483" s="24">
        <v>0.860253</v>
      </c>
      <c r="J483" s="24">
        <v>110.9125</v>
      </c>
      <c r="K483" s="24">
        <v>0.0</v>
      </c>
      <c r="L483" s="24">
        <v>0.0</v>
      </c>
      <c r="M483" s="3"/>
      <c r="N483" s="3" t="s">
        <v>5446</v>
      </c>
    </row>
    <row r="484" ht="15.75" customHeight="1">
      <c r="A484" s="24">
        <v>482.0</v>
      </c>
      <c r="B484" s="24" t="s">
        <v>5541</v>
      </c>
      <c r="C484" s="24" t="s">
        <v>5997</v>
      </c>
      <c r="D484" s="24">
        <v>21.2</v>
      </c>
      <c r="E484" s="24">
        <v>0.0</v>
      </c>
      <c r="F484" s="24">
        <v>0.0</v>
      </c>
      <c r="G484" s="24">
        <v>1.8</v>
      </c>
      <c r="H484" s="24">
        <v>4.1</v>
      </c>
      <c r="I484" s="24">
        <v>0.0</v>
      </c>
      <c r="J484" s="24">
        <v>34.7</v>
      </c>
      <c r="K484" s="24">
        <v>0.0</v>
      </c>
      <c r="L484" s="24">
        <v>0.0</v>
      </c>
      <c r="M484" s="3"/>
      <c r="N484" s="3" t="s">
        <v>5541</v>
      </c>
    </row>
    <row r="485" ht="15.75" customHeight="1">
      <c r="A485" s="24">
        <v>483.0</v>
      </c>
      <c r="B485" s="24" t="s">
        <v>5535</v>
      </c>
      <c r="C485" s="24" t="s">
        <v>5997</v>
      </c>
      <c r="D485" s="24">
        <v>10.97266</v>
      </c>
      <c r="E485" s="24">
        <v>1.166289</v>
      </c>
      <c r="F485" s="24">
        <v>0.769611</v>
      </c>
      <c r="G485" s="24">
        <v>2.526751</v>
      </c>
      <c r="H485" s="24">
        <v>12.63089</v>
      </c>
      <c r="I485" s="24">
        <v>0.0</v>
      </c>
      <c r="J485" s="24">
        <v>51.60767</v>
      </c>
      <c r="K485" s="24">
        <v>0.0</v>
      </c>
      <c r="L485" s="24">
        <v>0.0</v>
      </c>
      <c r="M485" s="3"/>
      <c r="N485" s="3" t="s">
        <v>5535</v>
      </c>
    </row>
    <row r="486" ht="15.75" customHeight="1">
      <c r="A486" s="24">
        <v>484.0</v>
      </c>
      <c r="B486" s="24" t="s">
        <v>5544</v>
      </c>
      <c r="C486" s="24" t="s">
        <v>5997</v>
      </c>
      <c r="D486" s="24">
        <v>12.55735</v>
      </c>
      <c r="E486" s="24">
        <v>0.0</v>
      </c>
      <c r="F486" s="24">
        <v>0.0</v>
      </c>
      <c r="G486" s="24">
        <v>1.504926</v>
      </c>
      <c r="H486" s="24">
        <v>13.36066</v>
      </c>
      <c r="I486" s="24">
        <v>0.504926</v>
      </c>
      <c r="J486" s="24">
        <v>40.905</v>
      </c>
      <c r="K486" s="24">
        <v>0.0</v>
      </c>
      <c r="L486" s="24">
        <v>0.0</v>
      </c>
      <c r="M486" s="3"/>
      <c r="N486" s="3" t="s">
        <v>5544</v>
      </c>
    </row>
    <row r="487" ht="15.75" customHeight="1">
      <c r="A487" s="24">
        <v>485.0</v>
      </c>
      <c r="B487" s="24" t="s">
        <v>6012</v>
      </c>
      <c r="C487" s="24" t="s">
        <v>5997</v>
      </c>
      <c r="D487" s="24">
        <v>11.86331</v>
      </c>
      <c r="E487" s="24">
        <v>0.536827</v>
      </c>
      <c r="F487" s="24">
        <v>0.78214</v>
      </c>
      <c r="G487" s="24">
        <v>2.068852</v>
      </c>
      <c r="H487" s="24">
        <v>12.12986</v>
      </c>
      <c r="I487" s="24">
        <v>0.0</v>
      </c>
      <c r="J487" s="24">
        <v>61.66784</v>
      </c>
      <c r="K487" s="24">
        <v>0.0</v>
      </c>
      <c r="L487" s="24">
        <v>0.0</v>
      </c>
      <c r="M487" s="3"/>
      <c r="N487" s="3" t="s">
        <v>6012</v>
      </c>
    </row>
    <row r="488" ht="15.75" customHeight="1">
      <c r="A488" s="24">
        <v>486.0</v>
      </c>
      <c r="B488" s="24" t="s">
        <v>5490</v>
      </c>
      <c r="C488" s="24" t="s">
        <v>5997</v>
      </c>
      <c r="D488" s="24">
        <v>10.3789</v>
      </c>
      <c r="E488" s="24">
        <v>0.463173</v>
      </c>
      <c r="F488" s="24">
        <v>0.880973</v>
      </c>
      <c r="G488" s="24">
        <v>2.943093</v>
      </c>
      <c r="H488" s="24">
        <v>12.03422</v>
      </c>
      <c r="I488" s="24">
        <v>0.006265</v>
      </c>
      <c r="J488" s="24">
        <v>50.28362</v>
      </c>
      <c r="K488" s="24">
        <v>0.0</v>
      </c>
      <c r="L488" s="24">
        <v>0.0</v>
      </c>
      <c r="M488" s="3"/>
      <c r="N488" s="3" t="s">
        <v>5490</v>
      </c>
    </row>
    <row r="489" ht="15.75" customHeight="1">
      <c r="A489" s="24">
        <v>487.0</v>
      </c>
      <c r="B489" s="24" t="s">
        <v>5654</v>
      </c>
      <c r="C489" s="24" t="s">
        <v>5997</v>
      </c>
      <c r="D489" s="24">
        <v>9.9</v>
      </c>
      <c r="E489" s="24">
        <v>0.0</v>
      </c>
      <c r="F489" s="24">
        <v>0.0</v>
      </c>
      <c r="G489" s="24">
        <v>0.0</v>
      </c>
      <c r="H489" s="24">
        <v>0.0</v>
      </c>
      <c r="I489" s="24">
        <v>0.0</v>
      </c>
      <c r="J489" s="24">
        <v>11.2</v>
      </c>
      <c r="K489" s="24">
        <v>0.0</v>
      </c>
      <c r="L489" s="24">
        <v>0.0</v>
      </c>
      <c r="M489" s="3"/>
      <c r="N489" s="3" t="s">
        <v>5654</v>
      </c>
    </row>
    <row r="490" ht="15.75" customHeight="1">
      <c r="A490" s="24">
        <v>488.0</v>
      </c>
      <c r="B490" s="22" t="s">
        <v>5627</v>
      </c>
      <c r="C490" s="24" t="s">
        <v>5997</v>
      </c>
      <c r="D490" s="24">
        <v>3.6</v>
      </c>
      <c r="E490" s="24">
        <v>0.0</v>
      </c>
      <c r="F490" s="24">
        <v>0.0</v>
      </c>
      <c r="G490" s="24">
        <v>1.2</v>
      </c>
      <c r="H490" s="24">
        <v>3.7</v>
      </c>
      <c r="I490" s="24">
        <v>0.0</v>
      </c>
      <c r="J490" s="24">
        <v>16.3</v>
      </c>
      <c r="K490" s="24">
        <v>0.0</v>
      </c>
      <c r="L490" s="24">
        <v>0.0</v>
      </c>
      <c r="M490" s="3"/>
      <c r="N490" s="30" t="s">
        <v>5627</v>
      </c>
    </row>
    <row r="491" ht="15.75" customHeight="1">
      <c r="A491" s="24">
        <v>489.0</v>
      </c>
      <c r="B491" s="24" t="s">
        <v>5721</v>
      </c>
      <c r="C491" s="24" t="s">
        <v>5997</v>
      </c>
      <c r="D491" s="24">
        <v>0.9</v>
      </c>
      <c r="E491" s="24">
        <v>0.0</v>
      </c>
      <c r="F491" s="24">
        <v>0.0</v>
      </c>
      <c r="G491" s="24">
        <v>0.0</v>
      </c>
      <c r="H491" s="24">
        <v>0.3</v>
      </c>
      <c r="I491" s="24">
        <v>0.3</v>
      </c>
      <c r="J491" s="24">
        <v>4.7</v>
      </c>
      <c r="K491" s="24">
        <v>0.0</v>
      </c>
      <c r="L491" s="24">
        <v>0.0</v>
      </c>
      <c r="M491" s="3"/>
      <c r="N491" s="3" t="s">
        <v>5721</v>
      </c>
    </row>
    <row r="492" ht="15.75" customHeight="1">
      <c r="A492" s="24">
        <v>490.0</v>
      </c>
      <c r="B492" s="24" t="s">
        <v>5572</v>
      </c>
      <c r="C492" s="24" t="s">
        <v>5997</v>
      </c>
      <c r="D492" s="24">
        <v>12.4</v>
      </c>
      <c r="E492" s="24">
        <v>0.0</v>
      </c>
      <c r="F492" s="24">
        <v>0.277843</v>
      </c>
      <c r="G492" s="24">
        <v>1.380924</v>
      </c>
      <c r="H492" s="24">
        <v>4.913005</v>
      </c>
      <c r="I492" s="24">
        <v>0.0</v>
      </c>
      <c r="J492" s="24">
        <v>45.21248</v>
      </c>
      <c r="K492" s="24">
        <v>0.0</v>
      </c>
      <c r="L492" s="24">
        <v>0.0</v>
      </c>
      <c r="M492" s="3"/>
      <c r="N492" s="3" t="s">
        <v>5572</v>
      </c>
    </row>
    <row r="493" ht="15.75" customHeight="1">
      <c r="A493" s="24">
        <v>491.0</v>
      </c>
      <c r="B493" s="24" t="s">
        <v>5596</v>
      </c>
      <c r="C493" s="24" t="s">
        <v>5997</v>
      </c>
      <c r="D493" s="24">
        <v>14.2</v>
      </c>
      <c r="E493" s="24">
        <v>0.0</v>
      </c>
      <c r="F493" s="24">
        <v>0.138921</v>
      </c>
      <c r="G493" s="24">
        <v>2.080062</v>
      </c>
      <c r="H493" s="24">
        <v>7.296333</v>
      </c>
      <c r="I493" s="24">
        <v>0.151156</v>
      </c>
      <c r="J493" s="24">
        <v>54.75353</v>
      </c>
      <c r="K493" s="24">
        <v>0.0</v>
      </c>
      <c r="L493" s="24">
        <v>0.0</v>
      </c>
      <c r="M493" s="3"/>
      <c r="N493" s="3" t="s">
        <v>5596</v>
      </c>
    </row>
    <row r="494" ht="15.75" customHeight="1">
      <c r="A494" s="24">
        <v>492.0</v>
      </c>
      <c r="B494" s="24" t="s">
        <v>5482</v>
      </c>
      <c r="C494" s="24" t="s">
        <v>5997</v>
      </c>
      <c r="D494" s="24">
        <v>22.04632</v>
      </c>
      <c r="E494" s="24">
        <v>1.675779</v>
      </c>
      <c r="F494" s="24">
        <v>0.815895</v>
      </c>
      <c r="G494" s="24">
        <v>1.222665</v>
      </c>
      <c r="H494" s="24">
        <v>6.54465</v>
      </c>
      <c r="I494" s="24">
        <v>0.0</v>
      </c>
      <c r="J494" s="24">
        <v>58.14512</v>
      </c>
      <c r="K494" s="24">
        <v>0.0</v>
      </c>
      <c r="L494" s="24">
        <v>0.0</v>
      </c>
      <c r="M494" s="3"/>
      <c r="N494" s="3" t="s">
        <v>5482</v>
      </c>
    </row>
    <row r="495" ht="15.75" customHeight="1">
      <c r="A495" s="24">
        <v>493.0</v>
      </c>
      <c r="B495" s="24" t="s">
        <v>5590</v>
      </c>
      <c r="C495" s="24" t="s">
        <v>5997</v>
      </c>
      <c r="D495" s="24">
        <v>11.7</v>
      </c>
      <c r="E495" s="24">
        <v>0.0</v>
      </c>
      <c r="F495" s="24">
        <v>0.0</v>
      </c>
      <c r="G495" s="24">
        <v>0.8</v>
      </c>
      <c r="H495" s="24">
        <v>10.0</v>
      </c>
      <c r="I495" s="24">
        <v>0.0</v>
      </c>
      <c r="J495" s="24">
        <v>27.5</v>
      </c>
      <c r="K495" s="24">
        <v>0.0</v>
      </c>
      <c r="L495" s="24">
        <v>0.0</v>
      </c>
      <c r="M495" s="3"/>
      <c r="N495" s="3" t="s">
        <v>5590</v>
      </c>
    </row>
    <row r="496" ht="15.75" customHeight="1">
      <c r="A496" s="24">
        <v>494.0</v>
      </c>
      <c r="B496" s="24" t="s">
        <v>6013</v>
      </c>
      <c r="C496" s="24" t="s">
        <v>5997</v>
      </c>
      <c r="D496" s="24">
        <v>7.7</v>
      </c>
      <c r="E496" s="24">
        <v>0.0</v>
      </c>
      <c r="F496" s="24">
        <v>0.0</v>
      </c>
      <c r="G496" s="24">
        <v>0.0</v>
      </c>
      <c r="H496" s="24">
        <v>2.9</v>
      </c>
      <c r="I496" s="24">
        <v>0.3</v>
      </c>
      <c r="J496" s="24">
        <v>17.9</v>
      </c>
      <c r="K496" s="24">
        <v>0.0</v>
      </c>
      <c r="L496" s="24">
        <v>0.0</v>
      </c>
      <c r="M496" s="3"/>
      <c r="N496" s="3" t="s">
        <v>6013</v>
      </c>
    </row>
    <row r="497" ht="15.75" customHeight="1">
      <c r="A497" s="24">
        <v>495.0</v>
      </c>
      <c r="B497" s="24" t="s">
        <v>5460</v>
      </c>
      <c r="C497" s="24" t="s">
        <v>5997</v>
      </c>
      <c r="D497" s="24">
        <v>12.73045</v>
      </c>
      <c r="E497" s="24">
        <v>1.0</v>
      </c>
      <c r="F497" s="24">
        <v>1.075642</v>
      </c>
      <c r="G497" s="24">
        <v>3.172121</v>
      </c>
      <c r="H497" s="24">
        <v>9.445</v>
      </c>
      <c r="I497" s="24">
        <v>0.650584</v>
      </c>
      <c r="J497" s="24">
        <v>63.53996</v>
      </c>
      <c r="K497" s="24">
        <v>0.0</v>
      </c>
      <c r="L497" s="24">
        <v>0.0</v>
      </c>
      <c r="M497" s="3"/>
      <c r="N497" s="3" t="s">
        <v>5460</v>
      </c>
    </row>
    <row r="498" ht="15.75" customHeight="1">
      <c r="A498" s="24">
        <v>496.0</v>
      </c>
      <c r="B498" s="24" t="s">
        <v>5488</v>
      </c>
      <c r="C498" s="24" t="s">
        <v>5997</v>
      </c>
      <c r="D498" s="24">
        <v>20.5</v>
      </c>
      <c r="E498" s="24">
        <v>0.3</v>
      </c>
      <c r="F498" s="24">
        <v>0.2</v>
      </c>
      <c r="G498" s="24">
        <v>3.4</v>
      </c>
      <c r="H498" s="24">
        <v>6.9</v>
      </c>
      <c r="I498" s="24">
        <v>0.8</v>
      </c>
      <c r="J498" s="24">
        <v>46.9</v>
      </c>
      <c r="K498" s="24">
        <v>0.0</v>
      </c>
      <c r="L498" s="24">
        <v>0.0</v>
      </c>
      <c r="M498" s="3"/>
      <c r="N498" s="3" t="s">
        <v>5488</v>
      </c>
    </row>
    <row r="499" ht="15.75" customHeight="1">
      <c r="A499" s="24">
        <v>497.0</v>
      </c>
      <c r="B499" s="24" t="s">
        <v>5626</v>
      </c>
      <c r="C499" s="24" t="s">
        <v>5997</v>
      </c>
      <c r="D499" s="24">
        <v>31.1</v>
      </c>
      <c r="E499" s="24">
        <v>0.0</v>
      </c>
      <c r="F499" s="24">
        <v>0.128998</v>
      </c>
      <c r="G499" s="24">
        <v>3.067242</v>
      </c>
      <c r="H499" s="24">
        <v>6.400863</v>
      </c>
      <c r="I499" s="24">
        <v>0.151156</v>
      </c>
      <c r="J499" s="24">
        <v>62.68663</v>
      </c>
      <c r="K499" s="24">
        <v>0.0</v>
      </c>
      <c r="L499" s="24">
        <v>0.0</v>
      </c>
      <c r="M499" s="3"/>
      <c r="N499" s="3" t="s">
        <v>5866</v>
      </c>
    </row>
    <row r="500" ht="15.75" customHeight="1">
      <c r="A500" s="24">
        <v>498.0</v>
      </c>
      <c r="B500" s="24" t="s">
        <v>5538</v>
      </c>
      <c r="C500" s="24" t="s">
        <v>5997</v>
      </c>
      <c r="D500" s="24">
        <v>26.1</v>
      </c>
      <c r="E500" s="24">
        <v>0.2</v>
      </c>
      <c r="F500" s="24">
        <v>0.317535</v>
      </c>
      <c r="G500" s="24">
        <v>1.569461</v>
      </c>
      <c r="H500" s="24">
        <v>2.956456</v>
      </c>
      <c r="I500" s="24">
        <v>0.0</v>
      </c>
      <c r="J500" s="24">
        <v>57.63199</v>
      </c>
      <c r="K500" s="24">
        <v>0.0</v>
      </c>
      <c r="L500" s="24">
        <v>0.0</v>
      </c>
      <c r="M500" s="3"/>
      <c r="N500" s="3" t="s">
        <v>5538</v>
      </c>
    </row>
    <row r="501" ht="15.75" customHeight="1">
      <c r="A501" s="24">
        <v>499.0</v>
      </c>
      <c r="B501" s="24" t="s">
        <v>5548</v>
      </c>
      <c r="C501" s="24" t="s">
        <v>5997</v>
      </c>
      <c r="D501" s="24">
        <v>23.83371</v>
      </c>
      <c r="E501" s="24">
        <v>2.231586</v>
      </c>
      <c r="F501" s="24">
        <v>0.270837</v>
      </c>
      <c r="G501" s="24">
        <v>1.679553</v>
      </c>
      <c r="H501" s="24">
        <v>8.321128</v>
      </c>
      <c r="I501" s="24">
        <v>1.415467</v>
      </c>
      <c r="J501" s="24">
        <v>52.70469</v>
      </c>
      <c r="K501" s="24">
        <v>0.0</v>
      </c>
      <c r="L501" s="24">
        <v>0.0</v>
      </c>
      <c r="M501" s="3"/>
      <c r="N501" s="3" t="s">
        <v>5548</v>
      </c>
    </row>
    <row r="502" ht="15.75" customHeight="1">
      <c r="A502" s="24">
        <v>500.0</v>
      </c>
      <c r="B502" s="24" t="s">
        <v>6014</v>
      </c>
      <c r="C502" s="24" t="s">
        <v>5997</v>
      </c>
      <c r="D502" s="24">
        <v>22.18527</v>
      </c>
      <c r="E502" s="24">
        <v>0.277904</v>
      </c>
      <c r="F502" s="24">
        <v>0.131556</v>
      </c>
      <c r="G502" s="24">
        <v>2.179708</v>
      </c>
      <c r="H502" s="24">
        <v>10.95128</v>
      </c>
      <c r="I502" s="24">
        <v>0.527724</v>
      </c>
      <c r="J502" s="24">
        <v>52.5185</v>
      </c>
      <c r="K502" s="24">
        <v>0.0</v>
      </c>
      <c r="L502" s="24">
        <v>0.0</v>
      </c>
      <c r="M502" s="3"/>
      <c r="N502" s="3" t="s">
        <v>6014</v>
      </c>
    </row>
    <row r="503" ht="15.75" customHeight="1">
      <c r="A503" s="24">
        <v>501.0</v>
      </c>
      <c r="B503" s="24" t="s">
        <v>5687</v>
      </c>
      <c r="C503" s="24" t="s">
        <v>5997</v>
      </c>
      <c r="D503" s="24">
        <v>6.0</v>
      </c>
      <c r="E503" s="24">
        <v>1.2</v>
      </c>
      <c r="F503" s="24">
        <v>0.0</v>
      </c>
      <c r="G503" s="24">
        <v>0.0</v>
      </c>
      <c r="H503" s="24">
        <v>1.0</v>
      </c>
      <c r="I503" s="24">
        <v>0.0</v>
      </c>
      <c r="J503" s="24">
        <v>7.5</v>
      </c>
      <c r="K503" s="24">
        <v>0.0</v>
      </c>
      <c r="L503" s="24">
        <v>0.0</v>
      </c>
      <c r="M503" s="3"/>
      <c r="N503" s="3" t="s">
        <v>5687</v>
      </c>
    </row>
    <row r="504" ht="15.75" customHeight="1">
      <c r="A504" s="24">
        <v>502.0</v>
      </c>
      <c r="B504" s="24" t="s">
        <v>5495</v>
      </c>
      <c r="C504" s="24" t="s">
        <v>5997</v>
      </c>
      <c r="D504" s="24">
        <v>13.59377</v>
      </c>
      <c r="E504" s="24">
        <v>0.416856</v>
      </c>
      <c r="F504" s="24">
        <v>0.106498</v>
      </c>
      <c r="G504" s="24">
        <v>3.724786</v>
      </c>
      <c r="H504" s="24">
        <v>9.878074</v>
      </c>
      <c r="I504" s="24">
        <v>0.037588</v>
      </c>
      <c r="J504" s="24">
        <v>46.36986</v>
      </c>
      <c r="K504" s="24">
        <v>0.0</v>
      </c>
      <c r="L504" s="24">
        <v>0.0</v>
      </c>
      <c r="M504" s="3"/>
      <c r="N504" s="3" t="s">
        <v>5495</v>
      </c>
    </row>
    <row r="505" ht="15.75" customHeight="1">
      <c r="A505" s="24">
        <v>503.0</v>
      </c>
      <c r="B505" s="24" t="s">
        <v>5669</v>
      </c>
      <c r="C505" s="24" t="s">
        <v>5997</v>
      </c>
      <c r="D505" s="24">
        <v>3.1</v>
      </c>
      <c r="E505" s="24">
        <v>0.0</v>
      </c>
      <c r="F505" s="24">
        <v>0.0</v>
      </c>
      <c r="G505" s="24">
        <v>0.2</v>
      </c>
      <c r="H505" s="24">
        <v>2.7</v>
      </c>
      <c r="I505" s="24">
        <v>1.0</v>
      </c>
      <c r="J505" s="24">
        <v>11.2</v>
      </c>
      <c r="K505" s="24">
        <v>0.0</v>
      </c>
      <c r="L505" s="24">
        <v>0.0</v>
      </c>
      <c r="M505" s="3"/>
      <c r="N505" s="3" t="s">
        <v>5669</v>
      </c>
    </row>
    <row r="506" ht="15.75" customHeight="1">
      <c r="A506" s="24">
        <v>504.0</v>
      </c>
      <c r="B506" s="24" t="s">
        <v>5637</v>
      </c>
      <c r="C506" s="24" t="s">
        <v>5997</v>
      </c>
      <c r="D506" s="24">
        <v>19.9</v>
      </c>
      <c r="E506" s="24">
        <v>0.0</v>
      </c>
      <c r="F506" s="24">
        <v>0.301194</v>
      </c>
      <c r="G506" s="24">
        <v>0.874375</v>
      </c>
      <c r="H506" s="24">
        <v>4.506843</v>
      </c>
      <c r="I506" s="24">
        <v>0.482954</v>
      </c>
      <c r="J506" s="24">
        <v>55.50986</v>
      </c>
      <c r="K506" s="24">
        <v>0.0</v>
      </c>
      <c r="L506" s="24">
        <v>0.0</v>
      </c>
      <c r="M506" s="3"/>
      <c r="N506" s="3" t="s">
        <v>5637</v>
      </c>
    </row>
    <row r="507" ht="15.75" customHeight="1">
      <c r="A507" s="24">
        <v>505.0</v>
      </c>
      <c r="B507" s="24" t="s">
        <v>6015</v>
      </c>
      <c r="C507" s="24" t="s">
        <v>5997</v>
      </c>
      <c r="D507" s="24">
        <v>0.0</v>
      </c>
      <c r="E507" s="24">
        <v>0.0</v>
      </c>
      <c r="F507" s="24">
        <v>0.0</v>
      </c>
      <c r="G507" s="24">
        <v>0.0</v>
      </c>
      <c r="H507" s="24">
        <v>0.0</v>
      </c>
      <c r="I507" s="24">
        <v>0.0</v>
      </c>
      <c r="J507" s="24">
        <v>0.06</v>
      </c>
      <c r="K507" s="24">
        <v>0.0</v>
      </c>
      <c r="L507" s="24">
        <v>0.0</v>
      </c>
      <c r="M507" s="3"/>
      <c r="N507" s="3" t="s">
        <v>6015</v>
      </c>
    </row>
    <row r="508" ht="15.75" customHeight="1">
      <c r="A508" s="24">
        <v>506.0</v>
      </c>
      <c r="B508" s="24" t="s">
        <v>5757</v>
      </c>
      <c r="C508" s="24" t="s">
        <v>5997</v>
      </c>
      <c r="D508" s="24">
        <v>0.0</v>
      </c>
      <c r="E508" s="24">
        <v>0.0</v>
      </c>
      <c r="F508" s="24">
        <v>0.0</v>
      </c>
      <c r="G508" s="24">
        <v>0.0</v>
      </c>
      <c r="H508" s="24">
        <v>0.03</v>
      </c>
      <c r="I508" s="24">
        <v>0.0</v>
      </c>
      <c r="J508" s="24">
        <v>0.8</v>
      </c>
      <c r="K508" s="24">
        <v>0.0</v>
      </c>
      <c r="L508" s="24">
        <v>0.0</v>
      </c>
      <c r="M508" s="3"/>
      <c r="N508" s="3" t="s">
        <v>5757</v>
      </c>
    </row>
    <row r="509" ht="15.75" customHeight="1">
      <c r="A509" s="24">
        <v>507.0</v>
      </c>
      <c r="B509" s="24" t="s">
        <v>5577</v>
      </c>
      <c r="C509" s="24" t="s">
        <v>5997</v>
      </c>
      <c r="D509" s="24">
        <v>11.32422</v>
      </c>
      <c r="E509" s="24">
        <v>0.536827</v>
      </c>
      <c r="F509" s="24">
        <v>0.0</v>
      </c>
      <c r="G509" s="24">
        <v>2.814731</v>
      </c>
      <c r="H509" s="24">
        <v>8.359915</v>
      </c>
      <c r="I509" s="24">
        <v>2.5</v>
      </c>
      <c r="J509" s="24">
        <v>51.72819</v>
      </c>
      <c r="K509" s="24">
        <v>0.0</v>
      </c>
      <c r="L509" s="24">
        <v>0.0</v>
      </c>
      <c r="M509" s="3"/>
      <c r="N509" s="3" t="s">
        <v>5577</v>
      </c>
    </row>
    <row r="510" ht="15.75" customHeight="1">
      <c r="A510" s="24">
        <v>508.0</v>
      </c>
      <c r="B510" s="24" t="s">
        <v>6016</v>
      </c>
      <c r="C510" s="24" t="s">
        <v>5997</v>
      </c>
      <c r="D510" s="24">
        <v>0.0</v>
      </c>
      <c r="E510" s="24">
        <v>0.0</v>
      </c>
      <c r="F510" s="24">
        <v>0.0</v>
      </c>
      <c r="G510" s="24">
        <v>0.0</v>
      </c>
      <c r="H510" s="24">
        <v>0.0</v>
      </c>
      <c r="I510" s="24">
        <v>0.0</v>
      </c>
      <c r="J510" s="24">
        <v>0.3</v>
      </c>
      <c r="K510" s="24">
        <v>0.0</v>
      </c>
      <c r="L510" s="24">
        <v>0.0</v>
      </c>
      <c r="M510" s="3"/>
      <c r="N510" s="3" t="s">
        <v>6016</v>
      </c>
    </row>
    <row r="511" ht="15.75" customHeight="1">
      <c r="A511" s="24">
        <v>509.0</v>
      </c>
      <c r="B511" s="24" t="s">
        <v>5735</v>
      </c>
      <c r="C511" s="24" t="s">
        <v>5997</v>
      </c>
      <c r="D511" s="24">
        <v>0.3</v>
      </c>
      <c r="E511" s="24">
        <v>0.0</v>
      </c>
      <c r="F511" s="24">
        <v>0.0</v>
      </c>
      <c r="G511" s="24">
        <v>0.0</v>
      </c>
      <c r="H511" s="24">
        <v>0.3</v>
      </c>
      <c r="I511" s="24">
        <v>0.0</v>
      </c>
      <c r="J511" s="24">
        <v>3.0</v>
      </c>
      <c r="K511" s="24">
        <v>0.0</v>
      </c>
      <c r="L511" s="24">
        <v>0.0</v>
      </c>
      <c r="M511" s="3"/>
      <c r="N511" s="3" t="s">
        <v>5735</v>
      </c>
    </row>
    <row r="512" ht="15.75" customHeight="1">
      <c r="A512" s="24">
        <v>510.0</v>
      </c>
      <c r="B512" s="24" t="s">
        <v>6017</v>
      </c>
      <c r="C512" s="24" t="s">
        <v>5997</v>
      </c>
      <c r="D512" s="24">
        <v>0.0</v>
      </c>
      <c r="E512" s="24">
        <v>0.0</v>
      </c>
      <c r="F512" s="24">
        <v>0.0</v>
      </c>
      <c r="G512" s="24">
        <v>0.0</v>
      </c>
      <c r="H512" s="24">
        <v>0.0</v>
      </c>
      <c r="I512" s="24">
        <v>0.0</v>
      </c>
      <c r="J512" s="24">
        <v>0.05</v>
      </c>
      <c r="K512" s="24">
        <v>0.0</v>
      </c>
      <c r="L512" s="24">
        <v>0.0</v>
      </c>
      <c r="M512" s="3"/>
      <c r="N512" s="3" t="s">
        <v>6017</v>
      </c>
    </row>
    <row r="513" ht="15.75" customHeight="1">
      <c r="A513" s="24">
        <v>511.0</v>
      </c>
      <c r="B513" s="24" t="s">
        <v>6018</v>
      </c>
      <c r="C513" s="24" t="s">
        <v>5997</v>
      </c>
      <c r="D513" s="24">
        <v>12.5</v>
      </c>
      <c r="E513" s="24">
        <v>0.0</v>
      </c>
      <c r="F513" s="24">
        <v>0.466379</v>
      </c>
      <c r="G513" s="24">
        <v>0.319076</v>
      </c>
      <c r="H513" s="24">
        <v>2.674083</v>
      </c>
      <c r="I513" s="24">
        <v>0.0</v>
      </c>
      <c r="J513" s="24">
        <v>54.46998</v>
      </c>
      <c r="K513" s="24">
        <v>0.0</v>
      </c>
      <c r="L513" s="24">
        <v>0.0</v>
      </c>
      <c r="M513" s="3"/>
      <c r="N513" s="3" t="s">
        <v>6018</v>
      </c>
    </row>
    <row r="514" ht="15.75" customHeight="1">
      <c r="A514" s="24">
        <v>512.0</v>
      </c>
      <c r="B514" s="24" t="s">
        <v>5573</v>
      </c>
      <c r="C514" s="24" t="s">
        <v>5997</v>
      </c>
      <c r="D514" s="24">
        <v>10.3</v>
      </c>
      <c r="E514" s="24">
        <v>0.0</v>
      </c>
      <c r="F514" s="24">
        <v>0.0</v>
      </c>
      <c r="G514" s="24">
        <v>2.5</v>
      </c>
      <c r="H514" s="24">
        <v>11.2</v>
      </c>
      <c r="I514" s="24">
        <v>0.0</v>
      </c>
      <c r="J514" s="24">
        <v>38.5</v>
      </c>
      <c r="K514" s="24">
        <v>0.0</v>
      </c>
      <c r="L514" s="24">
        <v>0.0</v>
      </c>
      <c r="M514" s="3"/>
      <c r="N514" s="3" t="s">
        <v>5573</v>
      </c>
    </row>
    <row r="515" ht="15.75" customHeight="1">
      <c r="A515" s="24">
        <v>513.0</v>
      </c>
      <c r="B515" s="24" t="s">
        <v>6019</v>
      </c>
      <c r="C515" s="24" t="s">
        <v>5997</v>
      </c>
      <c r="D515" s="24">
        <v>0.0</v>
      </c>
      <c r="E515" s="24">
        <v>0.0</v>
      </c>
      <c r="F515" s="24">
        <v>0.0</v>
      </c>
      <c r="G515" s="24">
        <v>0.0</v>
      </c>
      <c r="H515" s="24">
        <v>0.0</v>
      </c>
      <c r="I515" s="24">
        <v>0.0</v>
      </c>
      <c r="J515" s="24">
        <v>0.2</v>
      </c>
      <c r="K515" s="24">
        <v>0.0</v>
      </c>
      <c r="L515" s="24">
        <v>0.0</v>
      </c>
      <c r="M515" s="3"/>
      <c r="N515" s="3" t="s">
        <v>6019</v>
      </c>
    </row>
    <row r="516" ht="15.75" customHeight="1">
      <c r="A516" s="24">
        <v>514.0</v>
      </c>
      <c r="B516" s="24" t="s">
        <v>5657</v>
      </c>
      <c r="C516" s="24" t="s">
        <v>5997</v>
      </c>
      <c r="D516" s="24">
        <v>0.7</v>
      </c>
      <c r="E516" s="24">
        <v>0.0</v>
      </c>
      <c r="F516" s="24">
        <v>0.0</v>
      </c>
      <c r="G516" s="24">
        <v>0.03</v>
      </c>
      <c r="H516" s="24">
        <v>0.4</v>
      </c>
      <c r="I516" s="24">
        <v>0.0</v>
      </c>
      <c r="J516" s="24">
        <v>2.9</v>
      </c>
      <c r="K516" s="24">
        <v>0.0</v>
      </c>
      <c r="L516" s="24">
        <v>0.0</v>
      </c>
      <c r="M516" s="3"/>
      <c r="N516" s="3" t="s">
        <v>5657</v>
      </c>
    </row>
    <row r="517" ht="15.75" customHeight="1">
      <c r="A517" s="24">
        <v>515.0</v>
      </c>
      <c r="B517" s="24" t="s">
        <v>6020</v>
      </c>
      <c r="C517" s="24" t="s">
        <v>5997</v>
      </c>
      <c r="D517" s="24">
        <v>0.0</v>
      </c>
      <c r="E517" s="24">
        <v>0.04</v>
      </c>
      <c r="F517" s="24">
        <v>0.0</v>
      </c>
      <c r="G517" s="24">
        <v>0.0</v>
      </c>
      <c r="H517" s="24">
        <v>0.0</v>
      </c>
      <c r="I517" s="24">
        <v>0.0</v>
      </c>
      <c r="J517" s="24">
        <v>0.0</v>
      </c>
      <c r="K517" s="24">
        <v>0.0</v>
      </c>
      <c r="L517" s="24">
        <v>0.0</v>
      </c>
      <c r="M517" s="3"/>
      <c r="N517" s="3" t="s">
        <v>6020</v>
      </c>
    </row>
    <row r="518" ht="15.75" customHeight="1">
      <c r="A518" s="24">
        <v>516.0</v>
      </c>
      <c r="B518" s="24" t="s">
        <v>6021</v>
      </c>
      <c r="C518" s="24" t="s">
        <v>5997</v>
      </c>
      <c r="D518" s="24">
        <v>0.7</v>
      </c>
      <c r="E518" s="24">
        <v>0.0</v>
      </c>
      <c r="F518" s="24">
        <v>0.0</v>
      </c>
      <c r="G518" s="24">
        <v>0.0</v>
      </c>
      <c r="H518" s="24">
        <v>0.04</v>
      </c>
      <c r="I518" s="24">
        <v>0.0</v>
      </c>
      <c r="J518" s="24">
        <v>0.5</v>
      </c>
      <c r="K518" s="24">
        <v>0.0</v>
      </c>
      <c r="L518" s="24">
        <v>0.0</v>
      </c>
      <c r="M518" s="3"/>
      <c r="N518" s="3" t="s">
        <v>6021</v>
      </c>
    </row>
    <row r="519" ht="15.75" customHeight="1">
      <c r="A519" s="24">
        <v>517.0</v>
      </c>
      <c r="B519" s="24" t="s">
        <v>5470</v>
      </c>
      <c r="C519" s="24" t="s">
        <v>5997</v>
      </c>
      <c r="D519" s="24">
        <v>30.64844</v>
      </c>
      <c r="E519" s="24">
        <v>0.0</v>
      </c>
      <c r="F519" s="24">
        <v>0.600467</v>
      </c>
      <c r="G519" s="24">
        <v>1.132043</v>
      </c>
      <c r="H519" s="24">
        <v>3.865117</v>
      </c>
      <c r="I519" s="24">
        <v>0.140953</v>
      </c>
      <c r="J519" s="24">
        <v>72.07352</v>
      </c>
      <c r="K519" s="24">
        <v>0.0</v>
      </c>
      <c r="L519" s="24">
        <v>0.0</v>
      </c>
      <c r="M519" s="3"/>
      <c r="N519" s="3" t="s">
        <v>5470</v>
      </c>
    </row>
    <row r="520" ht="15.75" customHeight="1">
      <c r="A520" s="24">
        <v>518.0</v>
      </c>
      <c r="B520" s="24" t="s">
        <v>6022</v>
      </c>
      <c r="C520" s="24" t="s">
        <v>5997</v>
      </c>
      <c r="D520" s="24">
        <v>0.0</v>
      </c>
      <c r="E520" s="24">
        <v>0.0</v>
      </c>
      <c r="F520" s="24">
        <v>0.0</v>
      </c>
      <c r="G520" s="24">
        <v>0.0</v>
      </c>
      <c r="H520" s="24">
        <v>0.06</v>
      </c>
      <c r="I520" s="24">
        <v>0.0</v>
      </c>
      <c r="J520" s="24">
        <v>0.2</v>
      </c>
      <c r="K520" s="24">
        <v>0.0</v>
      </c>
      <c r="L520" s="24">
        <v>0.0</v>
      </c>
      <c r="M520" s="3"/>
      <c r="N520" s="3" t="s">
        <v>6022</v>
      </c>
    </row>
    <row r="521" ht="15.75" customHeight="1">
      <c r="A521" s="24">
        <v>519.0</v>
      </c>
      <c r="B521" s="24" t="s">
        <v>5650</v>
      </c>
      <c r="C521" s="24" t="s">
        <v>5997</v>
      </c>
      <c r="D521" s="24">
        <v>9.3</v>
      </c>
      <c r="E521" s="24">
        <v>0.0</v>
      </c>
      <c r="F521" s="24">
        <v>0.0</v>
      </c>
      <c r="G521" s="24">
        <v>0.0</v>
      </c>
      <c r="H521" s="24">
        <v>1.1</v>
      </c>
      <c r="I521" s="24">
        <v>0.0</v>
      </c>
      <c r="J521" s="24">
        <v>20.3</v>
      </c>
      <c r="K521" s="24">
        <v>0.0</v>
      </c>
      <c r="L521" s="24">
        <v>0.0</v>
      </c>
      <c r="M521" s="3"/>
      <c r="N521" s="3" t="s">
        <v>5650</v>
      </c>
    </row>
    <row r="522" ht="15.75" customHeight="1">
      <c r="A522" s="24">
        <v>520.0</v>
      </c>
      <c r="B522" s="24" t="s">
        <v>5468</v>
      </c>
      <c r="C522" s="24" t="s">
        <v>5997</v>
      </c>
      <c r="D522" s="24">
        <v>24.8</v>
      </c>
      <c r="E522" s="24">
        <v>0.9</v>
      </c>
      <c r="F522" s="24">
        <v>0.790847</v>
      </c>
      <c r="G522" s="24">
        <v>4.091618</v>
      </c>
      <c r="H522" s="24">
        <v>8.656641</v>
      </c>
      <c r="I522" s="24">
        <v>0.10077</v>
      </c>
      <c r="J522" s="24">
        <v>62.71975</v>
      </c>
      <c r="K522" s="24">
        <v>0.0</v>
      </c>
      <c r="L522" s="24">
        <v>0.0</v>
      </c>
      <c r="M522" s="3"/>
      <c r="N522" s="3" t="s">
        <v>5468</v>
      </c>
    </row>
    <row r="523" ht="15.75" customHeight="1">
      <c r="A523" s="24">
        <v>521.0</v>
      </c>
      <c r="B523" s="24" t="s">
        <v>5481</v>
      </c>
      <c r="C523" s="24" t="s">
        <v>5997</v>
      </c>
      <c r="D523" s="24">
        <v>16.99164</v>
      </c>
      <c r="E523" s="24">
        <v>1.49051</v>
      </c>
      <c r="F523" s="24">
        <v>0.437588</v>
      </c>
      <c r="G523" s="24">
        <v>1.915642</v>
      </c>
      <c r="H523" s="24">
        <v>6.143152</v>
      </c>
      <c r="I523" s="24">
        <v>1.358541</v>
      </c>
      <c r="J523" s="24">
        <v>67.01946</v>
      </c>
      <c r="K523" s="24">
        <v>0.0</v>
      </c>
      <c r="L523" s="24">
        <v>0.0</v>
      </c>
      <c r="M523" s="3"/>
      <c r="N523" s="3" t="s">
        <v>5481</v>
      </c>
    </row>
    <row r="524" ht="15.75" customHeight="1">
      <c r="A524" s="24">
        <v>522.0</v>
      </c>
      <c r="B524" s="24" t="s">
        <v>5700</v>
      </c>
      <c r="C524" s="24" t="s">
        <v>5997</v>
      </c>
      <c r="D524" s="24">
        <v>1.5</v>
      </c>
      <c r="E524" s="24">
        <v>0.0</v>
      </c>
      <c r="F524" s="24">
        <v>0.0</v>
      </c>
      <c r="G524" s="24">
        <v>0.0</v>
      </c>
      <c r="H524" s="24">
        <v>0.02</v>
      </c>
      <c r="I524" s="24">
        <v>0.0</v>
      </c>
      <c r="J524" s="24">
        <v>18.1</v>
      </c>
      <c r="K524" s="24">
        <v>0.0</v>
      </c>
      <c r="L524" s="24">
        <v>0.0</v>
      </c>
      <c r="M524" s="3"/>
      <c r="N524" s="3" t="s">
        <v>5700</v>
      </c>
    </row>
    <row r="525" ht="15.75" customHeight="1">
      <c r="A525" s="24">
        <v>523.0</v>
      </c>
      <c r="B525" s="24" t="s">
        <v>5554</v>
      </c>
      <c r="C525" s="24" t="s">
        <v>5997</v>
      </c>
      <c r="D525" s="24">
        <v>11.20425</v>
      </c>
      <c r="E525" s="24">
        <v>0.536827</v>
      </c>
      <c r="F525" s="24">
        <v>0.344553</v>
      </c>
      <c r="G525" s="24">
        <v>2.655914</v>
      </c>
      <c r="H525" s="24">
        <v>8.130623</v>
      </c>
      <c r="I525" s="24">
        <v>0.0</v>
      </c>
      <c r="J525" s="24">
        <v>50.44551</v>
      </c>
      <c r="K525" s="24">
        <v>0.0</v>
      </c>
      <c r="L525" s="24">
        <v>0.0</v>
      </c>
      <c r="M525" s="3"/>
      <c r="N525" s="3" t="s">
        <v>5554</v>
      </c>
    </row>
    <row r="526" ht="15.75" customHeight="1">
      <c r="A526" s="24">
        <v>524.0</v>
      </c>
      <c r="B526" s="24" t="s">
        <v>5565</v>
      </c>
      <c r="C526" s="24" t="s">
        <v>5997</v>
      </c>
      <c r="D526" s="24">
        <v>6.7</v>
      </c>
      <c r="E526" s="24">
        <v>0.0</v>
      </c>
      <c r="F526" s="24">
        <v>0.0</v>
      </c>
      <c r="G526" s="24">
        <v>3.8</v>
      </c>
      <c r="H526" s="24">
        <v>9.6</v>
      </c>
      <c r="I526" s="24">
        <v>0.0</v>
      </c>
      <c r="J526" s="24">
        <v>29.5</v>
      </c>
      <c r="K526" s="24">
        <v>0.0</v>
      </c>
      <c r="L526" s="24">
        <v>0.0</v>
      </c>
      <c r="M526" s="3"/>
      <c r="N526" s="3" t="s">
        <v>5565</v>
      </c>
    </row>
    <row r="527" ht="15.75" customHeight="1">
      <c r="A527" s="24">
        <v>525.0</v>
      </c>
      <c r="B527" s="24" t="s">
        <v>5711</v>
      </c>
      <c r="C527" s="24" t="s">
        <v>5997</v>
      </c>
      <c r="D527" s="24">
        <v>4.4</v>
      </c>
      <c r="E527" s="24">
        <v>0.0</v>
      </c>
      <c r="F527" s="24">
        <v>0.0</v>
      </c>
      <c r="G527" s="24">
        <v>0.3</v>
      </c>
      <c r="H527" s="24">
        <v>5.7</v>
      </c>
      <c r="I527" s="24">
        <v>0.0</v>
      </c>
      <c r="J527" s="24">
        <v>24.7</v>
      </c>
      <c r="K527" s="24">
        <v>0.0</v>
      </c>
      <c r="L527" s="24">
        <v>0.0</v>
      </c>
      <c r="M527" s="3"/>
      <c r="N527" s="3" t="s">
        <v>5711</v>
      </c>
    </row>
    <row r="528" ht="15.75" customHeight="1">
      <c r="A528" s="24">
        <v>526.0</v>
      </c>
      <c r="B528" s="24" t="s">
        <v>5017</v>
      </c>
      <c r="C528" s="24" t="s">
        <v>5997</v>
      </c>
      <c r="D528" s="24">
        <v>31.70538</v>
      </c>
      <c r="E528" s="24">
        <v>0.092635</v>
      </c>
      <c r="F528" s="24">
        <v>0.100233</v>
      </c>
      <c r="G528" s="24">
        <v>1.954241</v>
      </c>
      <c r="H528" s="24">
        <v>7.822257</v>
      </c>
      <c r="I528" s="24">
        <v>1.647704</v>
      </c>
      <c r="J528" s="24">
        <v>74.00823</v>
      </c>
      <c r="K528" s="24">
        <v>0.0</v>
      </c>
      <c r="L528" s="24">
        <v>0.0</v>
      </c>
      <c r="M528" s="3"/>
      <c r="N528" s="3" t="s">
        <v>5017</v>
      </c>
    </row>
    <row r="529" ht="15.75" customHeight="1">
      <c r="A529" s="24">
        <v>527.0</v>
      </c>
      <c r="B529" s="24" t="s">
        <v>6023</v>
      </c>
      <c r="C529" s="24" t="s">
        <v>5997</v>
      </c>
      <c r="D529" s="24">
        <v>1.5</v>
      </c>
      <c r="E529" s="24">
        <v>0.0</v>
      </c>
      <c r="F529" s="24">
        <v>0.0</v>
      </c>
      <c r="G529" s="24">
        <v>0.0</v>
      </c>
      <c r="H529" s="24">
        <v>1.8</v>
      </c>
      <c r="I529" s="24">
        <v>0.0</v>
      </c>
      <c r="J529" s="24">
        <v>8.9</v>
      </c>
      <c r="K529" s="24">
        <v>0.0</v>
      </c>
      <c r="L529" s="24">
        <v>0.0</v>
      </c>
      <c r="M529" s="3"/>
      <c r="N529" s="3" t="s">
        <v>6023</v>
      </c>
    </row>
    <row r="530" ht="15.75" customHeight="1">
      <c r="A530" s="24">
        <v>528.0</v>
      </c>
      <c r="B530" s="24" t="s">
        <v>5616</v>
      </c>
      <c r="C530" s="24" t="s">
        <v>5997</v>
      </c>
      <c r="D530" s="24">
        <v>9.4</v>
      </c>
      <c r="E530" s="24">
        <v>1.0</v>
      </c>
      <c r="F530" s="24">
        <v>0.0</v>
      </c>
      <c r="G530" s="24">
        <v>0.0</v>
      </c>
      <c r="H530" s="24">
        <v>4.2</v>
      </c>
      <c r="I530" s="24">
        <v>1.0</v>
      </c>
      <c r="J530" s="24">
        <v>34.3</v>
      </c>
      <c r="K530" s="24">
        <v>0.0</v>
      </c>
      <c r="L530" s="24">
        <v>0.0</v>
      </c>
      <c r="M530" s="3"/>
      <c r="N530" s="3" t="s">
        <v>5616</v>
      </c>
    </row>
    <row r="531" ht="15.75" customHeight="1">
      <c r="A531" s="24">
        <v>529.0</v>
      </c>
      <c r="B531" s="24" t="s">
        <v>5608</v>
      </c>
      <c r="C531" s="24" t="s">
        <v>5997</v>
      </c>
      <c r="D531" s="24">
        <v>11.0</v>
      </c>
      <c r="E531" s="24">
        <v>0.0</v>
      </c>
      <c r="F531" s="24">
        <v>0.208382</v>
      </c>
      <c r="G531" s="24">
        <v>0.873991</v>
      </c>
      <c r="H531" s="24">
        <v>9.671186</v>
      </c>
      <c r="I531" s="24">
        <v>0.520955</v>
      </c>
      <c r="J531" s="24">
        <v>56.85926</v>
      </c>
      <c r="K531" s="24">
        <v>0.0</v>
      </c>
      <c r="L531" s="24">
        <v>0.0</v>
      </c>
      <c r="M531" s="3"/>
      <c r="N531" s="3" t="s">
        <v>5608</v>
      </c>
    </row>
    <row r="532" ht="15.75" customHeight="1">
      <c r="A532" s="24">
        <v>530.0</v>
      </c>
      <c r="B532" s="24" t="s">
        <v>5691</v>
      </c>
      <c r="C532" s="24" t="s">
        <v>5997</v>
      </c>
      <c r="D532" s="24">
        <v>7.8</v>
      </c>
      <c r="E532" s="24">
        <v>0.0</v>
      </c>
      <c r="F532" s="24">
        <v>0.0</v>
      </c>
      <c r="G532" s="24">
        <v>0.0</v>
      </c>
      <c r="H532" s="24">
        <v>1.1</v>
      </c>
      <c r="I532" s="24">
        <v>1.1</v>
      </c>
      <c r="J532" s="24">
        <v>19.3</v>
      </c>
      <c r="K532" s="24">
        <v>0.0</v>
      </c>
      <c r="L532" s="24">
        <v>0.0</v>
      </c>
      <c r="M532" s="3"/>
      <c r="N532" s="3" t="s">
        <v>5691</v>
      </c>
    </row>
    <row r="533" ht="15.75" customHeight="1">
      <c r="A533" s="24">
        <v>531.0</v>
      </c>
      <c r="B533" s="24" t="s">
        <v>5738</v>
      </c>
      <c r="C533" s="24" t="s">
        <v>5997</v>
      </c>
      <c r="D533" s="24">
        <v>6.6</v>
      </c>
      <c r="E533" s="24">
        <v>0.0</v>
      </c>
      <c r="F533" s="24">
        <v>0.0</v>
      </c>
      <c r="G533" s="24">
        <v>0.0</v>
      </c>
      <c r="H533" s="24">
        <v>1.9</v>
      </c>
      <c r="I533" s="24">
        <v>0.0</v>
      </c>
      <c r="J533" s="24">
        <v>9.9</v>
      </c>
      <c r="K533" s="24">
        <v>0.0</v>
      </c>
      <c r="L533" s="24">
        <v>0.0</v>
      </c>
      <c r="M533" s="3"/>
      <c r="N533" s="3" t="s">
        <v>5738</v>
      </c>
    </row>
    <row r="534" ht="15.75" customHeight="1">
      <c r="A534" s="24">
        <v>532.0</v>
      </c>
      <c r="B534" s="24" t="s">
        <v>5752</v>
      </c>
      <c r="C534" s="24" t="s">
        <v>5997</v>
      </c>
      <c r="D534" s="24">
        <v>1.4</v>
      </c>
      <c r="E534" s="24">
        <v>0.3</v>
      </c>
      <c r="F534" s="24">
        <v>0.0</v>
      </c>
      <c r="G534" s="24">
        <v>0.0</v>
      </c>
      <c r="H534" s="24">
        <v>0.0</v>
      </c>
      <c r="I534" s="24">
        <v>0.0</v>
      </c>
      <c r="J534" s="24">
        <v>3.0</v>
      </c>
      <c r="K534" s="24">
        <v>0.0</v>
      </c>
      <c r="L534" s="24">
        <v>0.0</v>
      </c>
      <c r="M534" s="3"/>
      <c r="N534" s="3" t="s">
        <v>5752</v>
      </c>
    </row>
    <row r="535" ht="15.75" customHeight="1">
      <c r="A535" s="24">
        <v>533.0</v>
      </c>
      <c r="B535" s="24" t="s">
        <v>5506</v>
      </c>
      <c r="C535" s="24" t="s">
        <v>5997</v>
      </c>
      <c r="D535" s="24">
        <v>12.88839</v>
      </c>
      <c r="E535" s="24">
        <v>0.768414</v>
      </c>
      <c r="F535" s="24">
        <v>0.213969</v>
      </c>
      <c r="G535" s="24">
        <v>0.957568</v>
      </c>
      <c r="H535" s="24">
        <v>9.395486</v>
      </c>
      <c r="I535" s="24">
        <v>0.0</v>
      </c>
      <c r="J535" s="24">
        <v>52.10969</v>
      </c>
      <c r="K535" s="24">
        <v>0.0</v>
      </c>
      <c r="L535" s="24">
        <v>0.0</v>
      </c>
      <c r="M535" s="3"/>
      <c r="N535" s="3" t="s">
        <v>5506</v>
      </c>
    </row>
    <row r="536" ht="15.75" customHeight="1">
      <c r="A536" s="24">
        <v>534.0</v>
      </c>
      <c r="B536" s="24" t="s">
        <v>5749</v>
      </c>
      <c r="C536" s="24" t="s">
        <v>5997</v>
      </c>
      <c r="D536" s="24">
        <v>1.4</v>
      </c>
      <c r="E536" s="24">
        <v>0.0</v>
      </c>
      <c r="F536" s="24">
        <v>0.0</v>
      </c>
      <c r="G536" s="24">
        <v>3.3</v>
      </c>
      <c r="H536" s="24">
        <v>7.7</v>
      </c>
      <c r="I536" s="24">
        <v>0.0</v>
      </c>
      <c r="J536" s="24">
        <v>10.9</v>
      </c>
      <c r="K536" s="24">
        <v>0.0</v>
      </c>
      <c r="L536" s="24">
        <v>0.0</v>
      </c>
      <c r="M536" s="3"/>
      <c r="N536" s="3" t="s">
        <v>5749</v>
      </c>
    </row>
    <row r="537" ht="15.75" customHeight="1">
      <c r="A537" s="24">
        <v>535.0</v>
      </c>
      <c r="B537" s="24" t="s">
        <v>5733</v>
      </c>
      <c r="C537" s="24" t="s">
        <v>5997</v>
      </c>
      <c r="D537" s="24">
        <v>5.533333</v>
      </c>
      <c r="E537" s="24">
        <v>0.4</v>
      </c>
      <c r="F537" s="24">
        <v>0.4</v>
      </c>
      <c r="G537" s="24">
        <v>0.0</v>
      </c>
      <c r="H537" s="24">
        <v>0.933333</v>
      </c>
      <c r="I537" s="24">
        <v>0.0</v>
      </c>
      <c r="J537" s="24">
        <v>12.93333</v>
      </c>
      <c r="K537" s="24">
        <v>0.0</v>
      </c>
      <c r="L537" s="24">
        <v>0.0</v>
      </c>
      <c r="M537" s="3"/>
      <c r="N537" s="3" t="s">
        <v>5733</v>
      </c>
    </row>
    <row r="538" ht="15.75" customHeight="1">
      <c r="A538" s="24">
        <v>536.0</v>
      </c>
      <c r="B538" s="24" t="s">
        <v>5509</v>
      </c>
      <c r="C538" s="24" t="s">
        <v>5997</v>
      </c>
      <c r="D538" s="24">
        <v>17.74943</v>
      </c>
      <c r="E538" s="24">
        <v>0.722096</v>
      </c>
      <c r="F538" s="24">
        <v>0.646265</v>
      </c>
      <c r="G538" s="24">
        <v>2.173988</v>
      </c>
      <c r="H538" s="24">
        <v>6.959086</v>
      </c>
      <c r="I538" s="24">
        <v>0.063619</v>
      </c>
      <c r="J538" s="24">
        <v>65.90239</v>
      </c>
      <c r="K538" s="24">
        <v>0.0</v>
      </c>
      <c r="L538" s="24">
        <v>0.0</v>
      </c>
      <c r="M538" s="3"/>
      <c r="N538" s="3" t="s">
        <v>5509</v>
      </c>
    </row>
    <row r="539" ht="15.75" customHeight="1">
      <c r="A539" s="24">
        <v>537.0</v>
      </c>
      <c r="B539" s="24" t="s">
        <v>5653</v>
      </c>
      <c r="C539" s="24" t="s">
        <v>5997</v>
      </c>
      <c r="D539" s="24">
        <v>12.7</v>
      </c>
      <c r="E539" s="24">
        <v>0.03</v>
      </c>
      <c r="F539" s="24">
        <v>0.0</v>
      </c>
      <c r="G539" s="24">
        <v>0.0</v>
      </c>
      <c r="H539" s="24">
        <v>2.9</v>
      </c>
      <c r="I539" s="24">
        <v>0.0</v>
      </c>
      <c r="J539" s="24">
        <v>41.7</v>
      </c>
      <c r="K539" s="24">
        <v>0.0</v>
      </c>
      <c r="L539" s="24">
        <v>0.0</v>
      </c>
      <c r="M539" s="3"/>
      <c r="N539" s="3" t="s">
        <v>5653</v>
      </c>
    </row>
    <row r="540" ht="15.75" customHeight="1">
      <c r="A540" s="24">
        <v>538.0</v>
      </c>
      <c r="B540" s="24" t="s">
        <v>5730</v>
      </c>
      <c r="C540" s="24" t="s">
        <v>5997</v>
      </c>
      <c r="D540" s="24">
        <v>2.9</v>
      </c>
      <c r="E540" s="24">
        <v>0.3</v>
      </c>
      <c r="F540" s="24">
        <v>0.0</v>
      </c>
      <c r="G540" s="24">
        <v>0.3</v>
      </c>
      <c r="H540" s="24">
        <v>1.7</v>
      </c>
      <c r="I540" s="24">
        <v>0.0</v>
      </c>
      <c r="J540" s="24">
        <v>24.5</v>
      </c>
      <c r="K540" s="24">
        <v>0.0</v>
      </c>
      <c r="L540" s="24">
        <v>0.0</v>
      </c>
      <c r="M540" s="3"/>
      <c r="N540" s="3" t="s">
        <v>5730</v>
      </c>
    </row>
    <row r="541" ht="15.75" customHeight="1">
      <c r="A541" s="24">
        <v>539.0</v>
      </c>
      <c r="B541" s="24" t="s">
        <v>5638</v>
      </c>
      <c r="C541" s="24" t="s">
        <v>5997</v>
      </c>
      <c r="D541" s="24">
        <v>1.3</v>
      </c>
      <c r="E541" s="24">
        <v>0.3</v>
      </c>
      <c r="F541" s="24">
        <v>0.0</v>
      </c>
      <c r="G541" s="24">
        <v>1.0</v>
      </c>
      <c r="H541" s="24">
        <v>5.3</v>
      </c>
      <c r="I541" s="24">
        <v>0.0</v>
      </c>
      <c r="J541" s="24">
        <v>23.4</v>
      </c>
      <c r="K541" s="24">
        <v>0.0</v>
      </c>
      <c r="L541" s="24">
        <v>0.0</v>
      </c>
      <c r="M541" s="3"/>
      <c r="N541" s="3" t="s">
        <v>5638</v>
      </c>
    </row>
    <row r="542" ht="15.75" customHeight="1">
      <c r="A542" s="24">
        <v>540.0</v>
      </c>
      <c r="B542" s="24" t="s">
        <v>5690</v>
      </c>
      <c r="C542" s="24" t="s">
        <v>5997</v>
      </c>
      <c r="D542" s="24">
        <v>3.7</v>
      </c>
      <c r="E542" s="24">
        <v>0.0</v>
      </c>
      <c r="F542" s="24">
        <v>0.0</v>
      </c>
      <c r="G542" s="24">
        <v>0.0</v>
      </c>
      <c r="H542" s="24">
        <v>4.2</v>
      </c>
      <c r="I542" s="24">
        <v>0.0</v>
      </c>
      <c r="J542" s="24">
        <v>30.8</v>
      </c>
      <c r="K542" s="24">
        <v>0.0</v>
      </c>
      <c r="L542" s="24">
        <v>0.0</v>
      </c>
      <c r="M542" s="3"/>
      <c r="N542" s="3" t="s">
        <v>5690</v>
      </c>
    </row>
    <row r="543" ht="15.75" customHeight="1">
      <c r="A543" s="24">
        <v>541.0</v>
      </c>
      <c r="B543" s="24" t="s">
        <v>5528</v>
      </c>
      <c r="C543" s="24" t="s">
        <v>5997</v>
      </c>
      <c r="D543" s="24">
        <v>25.83144</v>
      </c>
      <c r="E543" s="24">
        <v>0.907365</v>
      </c>
      <c r="F543" s="24">
        <v>0.200467</v>
      </c>
      <c r="G543" s="24">
        <v>2.152296</v>
      </c>
      <c r="H543" s="24">
        <v>8.547626</v>
      </c>
      <c r="I543" s="24">
        <v>0.260739</v>
      </c>
      <c r="J543" s="24">
        <v>83.18529</v>
      </c>
      <c r="K543" s="24">
        <v>0.0</v>
      </c>
      <c r="L543" s="24">
        <v>0.0</v>
      </c>
      <c r="M543" s="3"/>
      <c r="N543" s="3" t="s">
        <v>5528</v>
      </c>
    </row>
    <row r="544" ht="15.75" customHeight="1">
      <c r="A544" s="24">
        <v>542.0</v>
      </c>
      <c r="B544" s="24" t="s">
        <v>5542</v>
      </c>
      <c r="C544" s="24" t="s">
        <v>5997</v>
      </c>
      <c r="D544" s="24">
        <v>11.3</v>
      </c>
      <c r="E544" s="24">
        <v>0.2</v>
      </c>
      <c r="F544" s="24">
        <v>0.178613</v>
      </c>
      <c r="G544" s="24">
        <v>1.851063</v>
      </c>
      <c r="H544" s="24">
        <v>5.327458</v>
      </c>
      <c r="I544" s="24">
        <v>0.10077</v>
      </c>
      <c r="J544" s="24">
        <v>65.62983</v>
      </c>
      <c r="K544" s="24">
        <v>0.0</v>
      </c>
      <c r="L544" s="24">
        <v>0.0</v>
      </c>
      <c r="M544" s="3"/>
      <c r="N544" s="3" t="s">
        <v>5542</v>
      </c>
    </row>
    <row r="545" ht="15.75" customHeight="1">
      <c r="A545" s="24">
        <v>543.0</v>
      </c>
      <c r="B545" s="24" t="s">
        <v>5549</v>
      </c>
      <c r="C545" s="24" t="s">
        <v>5997</v>
      </c>
      <c r="D545" s="24">
        <v>14.71983</v>
      </c>
      <c r="E545" s="24">
        <v>0.536827</v>
      </c>
      <c r="F545" s="24">
        <v>0.493969</v>
      </c>
      <c r="G545" s="24">
        <v>3.032763</v>
      </c>
      <c r="H545" s="24">
        <v>12.60677</v>
      </c>
      <c r="I545" s="24">
        <v>0.0</v>
      </c>
      <c r="J545" s="24">
        <v>52.52947</v>
      </c>
      <c r="K545" s="24">
        <v>0.0</v>
      </c>
      <c r="L545" s="24">
        <v>0.0</v>
      </c>
      <c r="M545" s="3"/>
      <c r="N545" s="3" t="s">
        <v>5549</v>
      </c>
    </row>
    <row r="546" ht="15.75" customHeight="1">
      <c r="A546" s="24">
        <v>544.0</v>
      </c>
      <c r="B546" s="24" t="s">
        <v>6024</v>
      </c>
      <c r="C546" s="24" t="s">
        <v>5997</v>
      </c>
      <c r="D546" s="24">
        <v>1.8</v>
      </c>
      <c r="E546" s="24">
        <v>0.0</v>
      </c>
      <c r="F546" s="24">
        <v>0.0</v>
      </c>
      <c r="G546" s="24">
        <v>0.0</v>
      </c>
      <c r="H546" s="24">
        <v>0.0</v>
      </c>
      <c r="I546" s="24">
        <v>1.1</v>
      </c>
      <c r="J546" s="24">
        <v>1.9</v>
      </c>
      <c r="K546" s="24">
        <v>0.0</v>
      </c>
      <c r="L546" s="24">
        <v>0.0</v>
      </c>
      <c r="M546" s="3"/>
      <c r="N546" s="3" t="s">
        <v>6024</v>
      </c>
    </row>
    <row r="547" ht="15.75" customHeight="1">
      <c r="A547" s="24">
        <v>545.0</v>
      </c>
      <c r="B547" s="24" t="s">
        <v>5507</v>
      </c>
      <c r="C547" s="24" t="s">
        <v>5997</v>
      </c>
      <c r="D547" s="24">
        <v>17.32776</v>
      </c>
      <c r="E547" s="24">
        <v>0.536827</v>
      </c>
      <c r="F547" s="24">
        <v>0.0</v>
      </c>
      <c r="G547" s="24">
        <v>0.845609</v>
      </c>
      <c r="H547" s="24">
        <v>6.771955</v>
      </c>
      <c r="I547" s="24">
        <v>0.092635</v>
      </c>
      <c r="J547" s="24">
        <v>50.09037</v>
      </c>
      <c r="K547" s="24">
        <v>0.0</v>
      </c>
      <c r="L547" s="24">
        <v>0.0</v>
      </c>
      <c r="M547" s="3"/>
      <c r="N547" s="3" t="s">
        <v>5507</v>
      </c>
    </row>
    <row r="548" ht="15.75" customHeight="1">
      <c r="A548" s="24">
        <v>546.0</v>
      </c>
      <c r="B548" s="24" t="s">
        <v>5610</v>
      </c>
      <c r="C548" s="24" t="s">
        <v>5997</v>
      </c>
      <c r="D548" s="24">
        <v>11.2</v>
      </c>
      <c r="E548" s="24">
        <v>0.0</v>
      </c>
      <c r="F548" s="24">
        <v>0.0</v>
      </c>
      <c r="G548" s="24">
        <v>0.7</v>
      </c>
      <c r="H548" s="24">
        <v>7.0</v>
      </c>
      <c r="I548" s="24">
        <v>0.0</v>
      </c>
      <c r="J548" s="24">
        <v>36.3</v>
      </c>
      <c r="K548" s="24">
        <v>0.0</v>
      </c>
      <c r="L548" s="24">
        <v>0.0</v>
      </c>
      <c r="M548" s="3"/>
      <c r="N548" s="3" t="s">
        <v>5610</v>
      </c>
    </row>
    <row r="549" ht="15.75" customHeight="1">
      <c r="A549" s="24">
        <v>547.0</v>
      </c>
      <c r="B549" s="24" t="s">
        <v>5472</v>
      </c>
      <c r="C549" s="24" t="s">
        <v>5997</v>
      </c>
      <c r="D549" s="24">
        <v>5.9</v>
      </c>
      <c r="E549" s="24">
        <v>0.4</v>
      </c>
      <c r="F549" s="24">
        <v>0.638151</v>
      </c>
      <c r="G549" s="24">
        <v>1.40453</v>
      </c>
      <c r="H549" s="24">
        <v>11.86518</v>
      </c>
      <c r="I549" s="24">
        <v>0.10077</v>
      </c>
      <c r="J549" s="24">
        <v>57.92971</v>
      </c>
      <c r="K549" s="24">
        <v>0.0</v>
      </c>
      <c r="L549" s="24">
        <v>0.0</v>
      </c>
      <c r="M549" s="3"/>
      <c r="N549" s="3" t="s">
        <v>5472</v>
      </c>
    </row>
    <row r="550" ht="15.75" customHeight="1">
      <c r="A550" s="24">
        <v>548.0</v>
      </c>
      <c r="B550" s="24" t="s">
        <v>6025</v>
      </c>
      <c r="C550" s="24" t="s">
        <v>5997</v>
      </c>
      <c r="D550" s="24">
        <v>0.0</v>
      </c>
      <c r="E550" s="24">
        <v>0.0</v>
      </c>
      <c r="F550" s="24">
        <v>0.0</v>
      </c>
      <c r="G550" s="24">
        <v>0.0</v>
      </c>
      <c r="H550" s="24">
        <v>0.0</v>
      </c>
      <c r="I550" s="24">
        <v>0.0</v>
      </c>
      <c r="J550" s="24">
        <v>0.08</v>
      </c>
      <c r="K550" s="24">
        <v>0.0</v>
      </c>
      <c r="L550" s="24">
        <v>0.0</v>
      </c>
      <c r="M550" s="3"/>
      <c r="N550" s="3" t="s">
        <v>6025</v>
      </c>
    </row>
    <row r="551" ht="15.75" customHeight="1">
      <c r="A551" s="24">
        <v>549.0</v>
      </c>
      <c r="B551" s="24" t="s">
        <v>5681</v>
      </c>
      <c r="C551" s="24" t="s">
        <v>5997</v>
      </c>
      <c r="D551" s="24">
        <v>1.1</v>
      </c>
      <c r="E551" s="24">
        <v>0.0</v>
      </c>
      <c r="F551" s="24">
        <v>0.0</v>
      </c>
      <c r="G551" s="24">
        <v>0.2</v>
      </c>
      <c r="H551" s="24">
        <v>0.2</v>
      </c>
      <c r="I551" s="24">
        <v>0.0</v>
      </c>
      <c r="J551" s="24">
        <v>8.3</v>
      </c>
      <c r="K551" s="24">
        <v>0.0</v>
      </c>
      <c r="L551" s="24">
        <v>0.0</v>
      </c>
      <c r="M551" s="3"/>
      <c r="N551" s="3" t="s">
        <v>5681</v>
      </c>
    </row>
    <row r="552" ht="15.75" customHeight="1">
      <c r="A552" s="24">
        <v>550.0</v>
      </c>
      <c r="B552" s="24" t="s">
        <v>5678</v>
      </c>
      <c r="C552" s="24" t="s">
        <v>5997</v>
      </c>
      <c r="D552" s="24">
        <v>1.3</v>
      </c>
      <c r="E552" s="24">
        <v>0.0</v>
      </c>
      <c r="F552" s="24">
        <v>0.0</v>
      </c>
      <c r="G552" s="24">
        <v>0.0</v>
      </c>
      <c r="H552" s="24">
        <v>0.2</v>
      </c>
      <c r="I552" s="24">
        <v>0.0</v>
      </c>
      <c r="J552" s="24">
        <v>10.8</v>
      </c>
      <c r="K552" s="24">
        <v>0.0</v>
      </c>
      <c r="L552" s="24">
        <v>0.0</v>
      </c>
      <c r="M552" s="3"/>
      <c r="N552" s="3" t="s">
        <v>5678</v>
      </c>
    </row>
    <row r="553" ht="15.75" customHeight="1">
      <c r="A553" s="24">
        <v>551.0</v>
      </c>
      <c r="B553" s="24" t="s">
        <v>6026</v>
      </c>
      <c r="C553" s="24" t="s">
        <v>5997</v>
      </c>
      <c r="D553" s="24">
        <v>30.46091</v>
      </c>
      <c r="E553" s="24">
        <v>0.0</v>
      </c>
      <c r="F553" s="24">
        <v>0.688171</v>
      </c>
      <c r="G553" s="24">
        <v>2.173502</v>
      </c>
      <c r="H553" s="24">
        <v>7.563911</v>
      </c>
      <c r="I553" s="24">
        <v>0.095428</v>
      </c>
      <c r="J553" s="24">
        <v>80.8628</v>
      </c>
      <c r="K553" s="24">
        <v>0.0</v>
      </c>
      <c r="L553" s="24">
        <v>0.0</v>
      </c>
      <c r="M553" s="3"/>
      <c r="N553" s="3" t="s">
        <v>5461</v>
      </c>
    </row>
    <row r="554" ht="15.75" customHeight="1">
      <c r="A554" s="24">
        <v>552.0</v>
      </c>
      <c r="B554" s="24" t="s">
        <v>5741</v>
      </c>
      <c r="C554" s="24" t="s">
        <v>5997</v>
      </c>
      <c r="D554" s="24">
        <v>0.03</v>
      </c>
      <c r="E554" s="24">
        <v>0.0</v>
      </c>
      <c r="F554" s="24">
        <v>0.0</v>
      </c>
      <c r="G554" s="24">
        <v>0.0</v>
      </c>
      <c r="H554" s="24">
        <v>0.0</v>
      </c>
      <c r="I554" s="24">
        <v>0.0</v>
      </c>
      <c r="J554" s="24">
        <v>0.1</v>
      </c>
      <c r="K554" s="24">
        <v>0.0</v>
      </c>
      <c r="L554" s="24">
        <v>0.0</v>
      </c>
      <c r="M554" s="3"/>
      <c r="N554" s="3" t="s">
        <v>5741</v>
      </c>
    </row>
    <row r="555" ht="15.75" customHeight="1">
      <c r="A555" s="24">
        <v>553.0</v>
      </c>
      <c r="B555" s="24" t="s">
        <v>4954</v>
      </c>
      <c r="C555" s="24" t="s">
        <v>5997</v>
      </c>
      <c r="D555" s="24">
        <v>12.7</v>
      </c>
      <c r="E555" s="24">
        <v>0.0</v>
      </c>
      <c r="F555" s="24">
        <v>0.0</v>
      </c>
      <c r="G555" s="24">
        <v>0.7</v>
      </c>
      <c r="H555" s="24">
        <v>2.3</v>
      </c>
      <c r="I555" s="24">
        <v>0.1</v>
      </c>
      <c r="J555" s="24">
        <v>45.3</v>
      </c>
      <c r="K555" s="24">
        <v>0.0</v>
      </c>
      <c r="L555" s="24">
        <v>0.0</v>
      </c>
      <c r="M555" s="3"/>
      <c r="N555" s="3" t="s">
        <v>4954</v>
      </c>
    </row>
    <row r="556" ht="15.75" customHeight="1">
      <c r="A556" s="24">
        <v>554.0</v>
      </c>
      <c r="B556" s="24" t="s">
        <v>5620</v>
      </c>
      <c r="C556" s="24" t="s">
        <v>5997</v>
      </c>
      <c r="D556" s="24">
        <v>4.3</v>
      </c>
      <c r="E556" s="24">
        <v>0.0</v>
      </c>
      <c r="F556" s="24">
        <v>0.0</v>
      </c>
      <c r="G556" s="24">
        <v>0.0</v>
      </c>
      <c r="H556" s="24">
        <v>2.2</v>
      </c>
      <c r="I556" s="24">
        <v>0.0</v>
      </c>
      <c r="J556" s="24">
        <v>19.2</v>
      </c>
      <c r="K556" s="24">
        <v>0.0</v>
      </c>
      <c r="L556" s="24">
        <v>0.0</v>
      </c>
      <c r="M556" s="3"/>
      <c r="N556" s="3" t="s">
        <v>5620</v>
      </c>
    </row>
    <row r="557" ht="15.75" customHeight="1">
      <c r="A557" s="24">
        <v>555.0</v>
      </c>
      <c r="B557" s="24" t="s">
        <v>5641</v>
      </c>
      <c r="C557" s="24" t="s">
        <v>5997</v>
      </c>
      <c r="D557" s="24">
        <v>14.2</v>
      </c>
      <c r="E557" s="24">
        <v>2.1</v>
      </c>
      <c r="F557" s="24">
        <v>1.0</v>
      </c>
      <c r="G557" s="24">
        <v>0.0</v>
      </c>
      <c r="H557" s="24">
        <v>4.4</v>
      </c>
      <c r="I557" s="24">
        <v>0.0</v>
      </c>
      <c r="J557" s="24">
        <v>13.9</v>
      </c>
      <c r="K557" s="24">
        <v>0.0</v>
      </c>
      <c r="L557" s="24">
        <v>0.0</v>
      </c>
      <c r="M557" s="3"/>
      <c r="N557" s="3" t="s">
        <v>5641</v>
      </c>
    </row>
    <row r="558" ht="15.75" customHeight="1">
      <c r="A558" s="24">
        <v>556.0</v>
      </c>
      <c r="B558" s="24" t="s">
        <v>5532</v>
      </c>
      <c r="C558" s="24" t="s">
        <v>5997</v>
      </c>
      <c r="D558" s="24">
        <v>27.30524</v>
      </c>
      <c r="E558" s="24">
        <v>0.861048</v>
      </c>
      <c r="F558" s="24">
        <v>0.766751</v>
      </c>
      <c r="G558" s="24">
        <v>2.147004</v>
      </c>
      <c r="H558" s="24">
        <v>9.630019</v>
      </c>
      <c r="I558" s="24">
        <v>1.906518</v>
      </c>
      <c r="J558" s="24">
        <v>55.40564</v>
      </c>
      <c r="K558" s="24">
        <v>0.0</v>
      </c>
      <c r="L558" s="24">
        <v>0.0</v>
      </c>
      <c r="M558" s="3"/>
      <c r="N558" s="3" t="s">
        <v>5532</v>
      </c>
    </row>
    <row r="559" ht="15.75" customHeight="1">
      <c r="A559" s="24">
        <v>557.0</v>
      </c>
      <c r="B559" s="24" t="s">
        <v>6027</v>
      </c>
      <c r="C559" s="24" t="s">
        <v>5997</v>
      </c>
      <c r="D559" s="24">
        <v>3.1</v>
      </c>
      <c r="E559" s="24">
        <v>0.0</v>
      </c>
      <c r="F559" s="24">
        <v>0.0</v>
      </c>
      <c r="G559" s="24">
        <v>0.0</v>
      </c>
      <c r="H559" s="24">
        <v>1.0</v>
      </c>
      <c r="I559" s="24">
        <v>0.0</v>
      </c>
      <c r="J559" s="24">
        <v>4.0</v>
      </c>
      <c r="K559" s="24">
        <v>0.0</v>
      </c>
      <c r="L559" s="24">
        <v>0.0</v>
      </c>
      <c r="M559" s="3"/>
      <c r="N559" s="3" t="s">
        <v>6027</v>
      </c>
    </row>
    <row r="560" ht="15.75" customHeight="1">
      <c r="A560" s="24">
        <v>558.0</v>
      </c>
      <c r="B560" s="24" t="s">
        <v>6028</v>
      </c>
      <c r="C560" s="24" t="s">
        <v>5997</v>
      </c>
      <c r="D560" s="24">
        <v>0.0</v>
      </c>
      <c r="E560" s="24">
        <v>0.0</v>
      </c>
      <c r="F560" s="24">
        <v>0.0</v>
      </c>
      <c r="G560" s="24">
        <v>0.0</v>
      </c>
      <c r="H560" s="24">
        <v>0.02</v>
      </c>
      <c r="I560" s="24">
        <v>0.0</v>
      </c>
      <c r="J560" s="24">
        <v>0.0</v>
      </c>
      <c r="K560" s="24">
        <v>0.0</v>
      </c>
      <c r="L560" s="24">
        <v>0.0</v>
      </c>
      <c r="M560" s="3"/>
      <c r="N560" s="3" t="s">
        <v>6028</v>
      </c>
    </row>
    <row r="561" ht="15.75" customHeight="1">
      <c r="A561" s="24">
        <v>559.0</v>
      </c>
      <c r="B561" s="24" t="s">
        <v>5502</v>
      </c>
      <c r="C561" s="24" t="s">
        <v>5997</v>
      </c>
      <c r="D561" s="24">
        <v>5.741076</v>
      </c>
      <c r="E561" s="24">
        <v>1.602125</v>
      </c>
      <c r="F561" s="24">
        <v>0.886751</v>
      </c>
      <c r="G561" s="24">
        <v>1.577782</v>
      </c>
      <c r="H561" s="24">
        <v>13.71669</v>
      </c>
      <c r="I561" s="24">
        <v>0.021926</v>
      </c>
      <c r="J561" s="24">
        <v>54.15177</v>
      </c>
      <c r="K561" s="24">
        <v>0.0</v>
      </c>
      <c r="L561" s="24">
        <v>0.0</v>
      </c>
      <c r="M561" s="3"/>
      <c r="N561" s="3" t="s">
        <v>5502</v>
      </c>
    </row>
    <row r="562" ht="15.75" customHeight="1">
      <c r="A562" s="24">
        <v>560.0</v>
      </c>
      <c r="B562" s="24" t="s">
        <v>5640</v>
      </c>
      <c r="C562" s="24" t="s">
        <v>5997</v>
      </c>
      <c r="D562" s="24">
        <v>1.5</v>
      </c>
      <c r="E562" s="24">
        <v>0.0</v>
      </c>
      <c r="F562" s="24">
        <v>0.0</v>
      </c>
      <c r="G562" s="24">
        <v>0.0</v>
      </c>
      <c r="H562" s="24">
        <v>0.5</v>
      </c>
      <c r="I562" s="24">
        <v>0.0</v>
      </c>
      <c r="J562" s="24">
        <v>5.3</v>
      </c>
      <c r="K562" s="24">
        <v>0.0</v>
      </c>
      <c r="L562" s="24">
        <v>0.0</v>
      </c>
      <c r="M562" s="3"/>
      <c r="N562" s="3" t="s">
        <v>5640</v>
      </c>
    </row>
    <row r="563" ht="15.75" customHeight="1">
      <c r="A563" s="24">
        <v>561.0</v>
      </c>
      <c r="B563" s="24" t="s">
        <v>5673</v>
      </c>
      <c r="C563" s="24" t="s">
        <v>5997</v>
      </c>
      <c r="D563" s="24">
        <v>0.0</v>
      </c>
      <c r="E563" s="24">
        <v>0.0</v>
      </c>
      <c r="F563" s="24">
        <v>0.0</v>
      </c>
      <c r="G563" s="24">
        <v>0.2</v>
      </c>
      <c r="H563" s="24">
        <v>1.3</v>
      </c>
      <c r="I563" s="24">
        <v>0.0</v>
      </c>
      <c r="J563" s="24">
        <v>0.02</v>
      </c>
      <c r="K563" s="24">
        <v>0.0</v>
      </c>
      <c r="L563" s="24">
        <v>0.0</v>
      </c>
      <c r="M563" s="3"/>
      <c r="N563" s="3" t="s">
        <v>5673</v>
      </c>
    </row>
    <row r="564" ht="15.75" customHeight="1">
      <c r="A564" s="24">
        <v>562.0</v>
      </c>
      <c r="B564" s="24" t="s">
        <v>5661</v>
      </c>
      <c r="C564" s="24" t="s">
        <v>5997</v>
      </c>
      <c r="D564" s="24">
        <v>6.4</v>
      </c>
      <c r="E564" s="24">
        <v>1.3</v>
      </c>
      <c r="F564" s="24">
        <v>1.1</v>
      </c>
      <c r="G564" s="24">
        <v>0.0</v>
      </c>
      <c r="H564" s="24">
        <v>0.0</v>
      </c>
      <c r="I564" s="24">
        <v>0.5</v>
      </c>
      <c r="J564" s="24">
        <v>21.5</v>
      </c>
      <c r="K564" s="24">
        <v>0.0</v>
      </c>
      <c r="L564" s="24">
        <v>0.0</v>
      </c>
      <c r="M564" s="3"/>
      <c r="N564" s="3" t="s">
        <v>5661</v>
      </c>
    </row>
    <row r="565" ht="15.75" customHeight="1">
      <c r="A565" s="24">
        <v>563.0</v>
      </c>
      <c r="B565" s="24" t="s">
        <v>6029</v>
      </c>
      <c r="C565" s="24" t="s">
        <v>5997</v>
      </c>
      <c r="D565" s="24">
        <v>0.4</v>
      </c>
      <c r="E565" s="24">
        <v>0.0</v>
      </c>
      <c r="F565" s="24">
        <v>0.0</v>
      </c>
      <c r="G565" s="24">
        <v>0.0</v>
      </c>
      <c r="H565" s="24">
        <v>0.0</v>
      </c>
      <c r="I565" s="24">
        <v>0.0</v>
      </c>
      <c r="J565" s="24">
        <v>0.06</v>
      </c>
      <c r="K565" s="24">
        <v>0.0</v>
      </c>
      <c r="L565" s="24">
        <v>0.0</v>
      </c>
      <c r="M565" s="3"/>
      <c r="N565" s="3" t="s">
        <v>6029</v>
      </c>
    </row>
    <row r="566" ht="15.75" customHeight="1">
      <c r="A566" s="24">
        <v>564.0</v>
      </c>
      <c r="B566" s="24" t="s">
        <v>6030</v>
      </c>
      <c r="C566" s="24" t="s">
        <v>5997</v>
      </c>
      <c r="D566" s="24">
        <v>0.01</v>
      </c>
      <c r="E566" s="24">
        <v>0.0</v>
      </c>
      <c r="F566" s="24">
        <v>0.0</v>
      </c>
      <c r="G566" s="24">
        <v>0.0</v>
      </c>
      <c r="H566" s="24">
        <v>0.0</v>
      </c>
      <c r="I566" s="24">
        <v>0.0</v>
      </c>
      <c r="J566" s="24">
        <v>2.0</v>
      </c>
      <c r="K566" s="24">
        <v>0.0</v>
      </c>
      <c r="L566" s="24">
        <v>0.0</v>
      </c>
      <c r="M566" s="3"/>
      <c r="N566" s="3" t="s">
        <v>6030</v>
      </c>
    </row>
    <row r="567" ht="15.75" customHeight="1">
      <c r="A567" s="24">
        <v>565.0</v>
      </c>
      <c r="B567" s="24" t="s">
        <v>6031</v>
      </c>
      <c r="C567" s="24" t="s">
        <v>5997</v>
      </c>
      <c r="D567" s="24">
        <v>1.0</v>
      </c>
      <c r="E567" s="24">
        <v>0.0</v>
      </c>
      <c r="F567" s="24">
        <v>0.0</v>
      </c>
      <c r="G567" s="24">
        <v>0.0</v>
      </c>
      <c r="H567" s="24">
        <v>0.2</v>
      </c>
      <c r="I567" s="24">
        <v>0.0</v>
      </c>
      <c r="J567" s="24">
        <v>3.6</v>
      </c>
      <c r="K567" s="24">
        <v>0.0</v>
      </c>
      <c r="L567" s="24">
        <v>0.0</v>
      </c>
      <c r="M567" s="3"/>
      <c r="N567" s="3" t="s">
        <v>6031</v>
      </c>
    </row>
    <row r="568" ht="15.75" customHeight="1">
      <c r="A568" s="24">
        <v>566.0</v>
      </c>
      <c r="B568" s="24" t="s">
        <v>6032</v>
      </c>
      <c r="C568" s="24" t="s">
        <v>5997</v>
      </c>
      <c r="D568" s="24">
        <v>0.0</v>
      </c>
      <c r="E568" s="24">
        <v>0.0</v>
      </c>
      <c r="F568" s="24">
        <v>0.0</v>
      </c>
      <c r="G568" s="24">
        <v>0.0</v>
      </c>
      <c r="H568" s="24">
        <v>0.0</v>
      </c>
      <c r="I568" s="24">
        <v>0.0</v>
      </c>
      <c r="J568" s="24">
        <v>0.04</v>
      </c>
      <c r="K568" s="24">
        <v>0.0</v>
      </c>
      <c r="L568" s="24">
        <v>0.0</v>
      </c>
      <c r="M568" s="3"/>
      <c r="N568" s="3" t="s">
        <v>6032</v>
      </c>
    </row>
    <row r="569" ht="15.75" customHeight="1">
      <c r="A569" s="24">
        <v>567.0</v>
      </c>
      <c r="B569" s="24" t="s">
        <v>6033</v>
      </c>
      <c r="C569" s="24" t="s">
        <v>5997</v>
      </c>
      <c r="D569" s="24">
        <v>2.1</v>
      </c>
      <c r="E569" s="24">
        <v>0.0</v>
      </c>
      <c r="F569" s="24">
        <v>0.0</v>
      </c>
      <c r="G569" s="24">
        <v>0.0</v>
      </c>
      <c r="H569" s="24">
        <v>2.5</v>
      </c>
      <c r="I569" s="24">
        <v>2.0</v>
      </c>
      <c r="J569" s="24">
        <v>4.6</v>
      </c>
      <c r="K569" s="24">
        <v>0.0</v>
      </c>
      <c r="L569" s="24">
        <v>0.0</v>
      </c>
      <c r="M569" s="3"/>
      <c r="N569" s="3" t="s">
        <v>6033</v>
      </c>
    </row>
    <row r="570" ht="15.75" customHeight="1">
      <c r="A570" s="24">
        <v>568.0</v>
      </c>
      <c r="B570" s="24" t="s">
        <v>5513</v>
      </c>
      <c r="C570" s="24" t="s">
        <v>5997</v>
      </c>
      <c r="D570" s="24">
        <v>11.6</v>
      </c>
      <c r="E570" s="24">
        <v>0.3</v>
      </c>
      <c r="F570" s="24">
        <v>0.2</v>
      </c>
      <c r="G570" s="24">
        <v>0.9</v>
      </c>
      <c r="H570" s="24">
        <v>8.8</v>
      </c>
      <c r="I570" s="24">
        <v>0.5</v>
      </c>
      <c r="J570" s="24">
        <v>39.3</v>
      </c>
      <c r="K570" s="24">
        <v>0.0</v>
      </c>
      <c r="L570" s="24">
        <v>0.0</v>
      </c>
      <c r="M570" s="3"/>
      <c r="N570" s="3" t="s">
        <v>5513</v>
      </c>
    </row>
    <row r="571" ht="15.75" customHeight="1">
      <c r="A571" s="24">
        <v>569.0</v>
      </c>
      <c r="B571" s="24" t="s">
        <v>5613</v>
      </c>
      <c r="C571" s="24" t="s">
        <v>5997</v>
      </c>
      <c r="D571" s="24">
        <v>10.0</v>
      </c>
      <c r="E571" s="24">
        <v>2.3</v>
      </c>
      <c r="F571" s="24">
        <v>0.269461</v>
      </c>
      <c r="G571" s="24">
        <v>2.180062</v>
      </c>
      <c r="H571" s="24">
        <v>7.2</v>
      </c>
      <c r="I571" s="24">
        <v>0.0</v>
      </c>
      <c r="J571" s="24">
        <v>56.48857</v>
      </c>
      <c r="K571" s="24">
        <v>0.0</v>
      </c>
      <c r="L571" s="24">
        <v>0.0</v>
      </c>
      <c r="M571" s="3"/>
      <c r="N571" s="3" t="s">
        <v>5613</v>
      </c>
    </row>
    <row r="572" ht="15.75" customHeight="1">
      <c r="A572" s="24">
        <v>570.0</v>
      </c>
      <c r="B572" s="24" t="s">
        <v>4774</v>
      </c>
      <c r="C572" s="24" t="s">
        <v>5997</v>
      </c>
      <c r="D572" s="24">
        <v>15.66742</v>
      </c>
      <c r="E572" s="24">
        <v>0.861048</v>
      </c>
      <c r="F572" s="24">
        <v>0.151323</v>
      </c>
      <c r="G572" s="24">
        <v>1.148891</v>
      </c>
      <c r="H572" s="24">
        <v>9.080603</v>
      </c>
      <c r="I572" s="24">
        <v>0.006265</v>
      </c>
      <c r="J572" s="24">
        <v>57.40679</v>
      </c>
      <c r="K572" s="24">
        <v>0.0</v>
      </c>
      <c r="L572" s="24">
        <v>0.0</v>
      </c>
      <c r="M572" s="3"/>
      <c r="N572" s="3" t="s">
        <v>4774</v>
      </c>
    </row>
    <row r="573" ht="15.75" customHeight="1">
      <c r="A573" s="24">
        <v>571.0</v>
      </c>
      <c r="B573" s="24" t="s">
        <v>5696</v>
      </c>
      <c r="C573" s="24" t="s">
        <v>5997</v>
      </c>
      <c r="D573" s="24">
        <v>1.1</v>
      </c>
      <c r="E573" s="24">
        <v>0.0</v>
      </c>
      <c r="F573" s="24">
        <v>0.0</v>
      </c>
      <c r="G573" s="24">
        <v>0.0</v>
      </c>
      <c r="H573" s="24">
        <v>2.2</v>
      </c>
      <c r="I573" s="24">
        <v>0.0</v>
      </c>
      <c r="J573" s="24">
        <v>8.8</v>
      </c>
      <c r="K573" s="24">
        <v>0.0</v>
      </c>
      <c r="L573" s="24">
        <v>0.0</v>
      </c>
      <c r="M573" s="3"/>
      <c r="N573" s="3" t="s">
        <v>5696</v>
      </c>
    </row>
    <row r="574" ht="15.75" customHeight="1">
      <c r="A574" s="24">
        <v>572.0</v>
      </c>
      <c r="B574" s="24" t="s">
        <v>6034</v>
      </c>
      <c r="C574" s="24" t="s">
        <v>5997</v>
      </c>
      <c r="D574" s="24">
        <v>0.0</v>
      </c>
      <c r="E574" s="24">
        <v>0.0</v>
      </c>
      <c r="F574" s="24">
        <v>0.0</v>
      </c>
      <c r="G574" s="24">
        <v>0.0</v>
      </c>
      <c r="H574" s="24">
        <v>0.0</v>
      </c>
      <c r="I574" s="24">
        <v>0.0</v>
      </c>
      <c r="J574" s="24">
        <v>0.06</v>
      </c>
      <c r="K574" s="24">
        <v>0.0</v>
      </c>
      <c r="L574" s="24">
        <v>0.0</v>
      </c>
      <c r="M574" s="3"/>
      <c r="N574" s="3" t="s">
        <v>6034</v>
      </c>
    </row>
    <row r="575" ht="15.75" customHeight="1">
      <c r="A575" s="24">
        <v>573.0</v>
      </c>
      <c r="B575" s="24" t="s">
        <v>4977</v>
      </c>
      <c r="C575" s="24" t="s">
        <v>5997</v>
      </c>
      <c r="D575" s="24">
        <v>4.9</v>
      </c>
      <c r="E575" s="24">
        <v>0.0</v>
      </c>
      <c r="F575" s="24">
        <v>0.0</v>
      </c>
      <c r="G575" s="24">
        <v>0.0</v>
      </c>
      <c r="H575" s="24">
        <v>2.3</v>
      </c>
      <c r="I575" s="24">
        <v>0.0</v>
      </c>
      <c r="J575" s="24">
        <v>13.1</v>
      </c>
      <c r="K575" s="24">
        <v>0.0</v>
      </c>
      <c r="L575" s="24">
        <v>0.0</v>
      </c>
      <c r="M575" s="3"/>
      <c r="N575" s="3" t="s">
        <v>4977</v>
      </c>
    </row>
    <row r="576" ht="15.75" customHeight="1">
      <c r="A576" s="24">
        <v>574.0</v>
      </c>
      <c r="B576" s="24" t="s">
        <v>5674</v>
      </c>
      <c r="C576" s="24" t="s">
        <v>5997</v>
      </c>
      <c r="D576" s="24">
        <v>7.603399</v>
      </c>
      <c r="E576" s="24">
        <v>1.015439</v>
      </c>
      <c r="F576" s="24">
        <v>0.0</v>
      </c>
      <c r="G576" s="24">
        <v>0.536827</v>
      </c>
      <c r="H576" s="24">
        <v>4.680595</v>
      </c>
      <c r="I576" s="24">
        <v>0.536827</v>
      </c>
      <c r="J576" s="24">
        <v>24.55255</v>
      </c>
      <c r="K576" s="24">
        <v>0.0</v>
      </c>
      <c r="L576" s="24">
        <v>0.0</v>
      </c>
      <c r="M576" s="3"/>
      <c r="N576" s="3" t="s">
        <v>5674</v>
      </c>
    </row>
    <row r="577" ht="15.75" customHeight="1">
      <c r="A577" s="24">
        <v>575.0</v>
      </c>
      <c r="B577" s="24" t="s">
        <v>5582</v>
      </c>
      <c r="C577" s="24" t="s">
        <v>5997</v>
      </c>
      <c r="D577" s="24">
        <v>9.6</v>
      </c>
      <c r="E577" s="24">
        <v>0.0</v>
      </c>
      <c r="F577" s="24">
        <v>0.0</v>
      </c>
      <c r="G577" s="24">
        <v>0.0</v>
      </c>
      <c r="H577" s="24">
        <v>5.2</v>
      </c>
      <c r="I577" s="24">
        <v>0.2</v>
      </c>
      <c r="J577" s="24">
        <v>31.2</v>
      </c>
      <c r="K577" s="24">
        <v>0.0</v>
      </c>
      <c r="L577" s="24">
        <v>0.0</v>
      </c>
      <c r="M577" s="3"/>
      <c r="N577" s="3" t="s">
        <v>5582</v>
      </c>
    </row>
    <row r="578" ht="15.75" customHeight="1">
      <c r="A578" s="24">
        <v>576.0</v>
      </c>
      <c r="B578" s="24" t="s">
        <v>6035</v>
      </c>
      <c r="C578" s="24" t="s">
        <v>5997</v>
      </c>
      <c r="D578" s="24">
        <v>5.7</v>
      </c>
      <c r="E578" s="24">
        <v>0.0</v>
      </c>
      <c r="F578" s="24">
        <v>0.0</v>
      </c>
      <c r="G578" s="24">
        <v>0.0</v>
      </c>
      <c r="H578" s="24">
        <v>3.833333</v>
      </c>
      <c r="I578" s="24">
        <v>0.0</v>
      </c>
      <c r="J578" s="24">
        <v>27.16667</v>
      </c>
      <c r="K578" s="24">
        <v>0.0</v>
      </c>
      <c r="L578" s="24">
        <v>0.0</v>
      </c>
      <c r="M578" s="3"/>
      <c r="N578" s="3" t="s">
        <v>6035</v>
      </c>
    </row>
    <row r="579" ht="15.75" customHeight="1">
      <c r="A579" s="24">
        <v>577.0</v>
      </c>
      <c r="B579" s="24" t="s">
        <v>5448</v>
      </c>
      <c r="C579" s="24" t="s">
        <v>5997</v>
      </c>
      <c r="D579" s="24">
        <v>13.33258</v>
      </c>
      <c r="E579" s="24">
        <v>0.185269</v>
      </c>
      <c r="F579" s="24">
        <v>0.0</v>
      </c>
      <c r="G579" s="24">
        <v>1.629462</v>
      </c>
      <c r="H579" s="24">
        <v>10.25892</v>
      </c>
      <c r="I579" s="24">
        <v>0.231586</v>
      </c>
      <c r="J579" s="24">
        <v>61.74943</v>
      </c>
      <c r="K579" s="24">
        <v>0.0</v>
      </c>
      <c r="L579" s="24">
        <v>0.0</v>
      </c>
      <c r="M579" s="3"/>
      <c r="N579" s="3" t="s">
        <v>5448</v>
      </c>
    </row>
    <row r="580" ht="15.75" customHeight="1">
      <c r="A580" s="24">
        <v>578.0</v>
      </c>
      <c r="B580" s="24" t="s">
        <v>5568</v>
      </c>
      <c r="C580" s="24" t="s">
        <v>5997</v>
      </c>
      <c r="D580" s="24">
        <v>9.564164</v>
      </c>
      <c r="E580" s="24">
        <v>0.0</v>
      </c>
      <c r="F580" s="24">
        <v>0.0</v>
      </c>
      <c r="G580" s="24">
        <v>1.583144</v>
      </c>
      <c r="H580" s="24">
        <v>11.3136</v>
      </c>
      <c r="I580" s="24">
        <v>0.0</v>
      </c>
      <c r="J580" s="24">
        <v>42.25666</v>
      </c>
      <c r="K580" s="24">
        <v>0.0</v>
      </c>
      <c r="L580" s="24">
        <v>0.0</v>
      </c>
      <c r="M580" s="3"/>
      <c r="N580" s="3" t="s">
        <v>5568</v>
      </c>
    </row>
    <row r="581" ht="15.75" customHeight="1">
      <c r="A581" s="24">
        <v>579.0</v>
      </c>
      <c r="B581" s="24" t="s">
        <v>5679</v>
      </c>
      <c r="C581" s="24" t="s">
        <v>5997</v>
      </c>
      <c r="D581" s="24">
        <v>1.333333</v>
      </c>
      <c r="E581" s="24">
        <v>0.0</v>
      </c>
      <c r="F581" s="24">
        <v>0.0</v>
      </c>
      <c r="G581" s="24">
        <v>1.633333</v>
      </c>
      <c r="H581" s="24">
        <v>1.866667</v>
      </c>
      <c r="I581" s="24">
        <v>0.0</v>
      </c>
      <c r="J581" s="24">
        <v>16.06667</v>
      </c>
      <c r="K581" s="24">
        <v>0.0</v>
      </c>
      <c r="L581" s="24">
        <v>0.0</v>
      </c>
      <c r="M581" s="3"/>
      <c r="N581" s="3" t="s">
        <v>5679</v>
      </c>
    </row>
    <row r="582" ht="15.75" customHeight="1">
      <c r="A582" s="24">
        <v>580.0</v>
      </c>
      <c r="B582" s="24" t="s">
        <v>5571</v>
      </c>
      <c r="C582" s="24" t="s">
        <v>5997</v>
      </c>
      <c r="D582" s="24">
        <v>10.1</v>
      </c>
      <c r="E582" s="24">
        <v>0.0</v>
      </c>
      <c r="F582" s="24">
        <v>0.0</v>
      </c>
      <c r="G582" s="24">
        <v>0.0</v>
      </c>
      <c r="H582" s="24">
        <v>2.5</v>
      </c>
      <c r="I582" s="24">
        <v>0.3</v>
      </c>
      <c r="J582" s="24">
        <v>25.6</v>
      </c>
      <c r="K582" s="24">
        <v>0.0</v>
      </c>
      <c r="L582" s="24">
        <v>0.0</v>
      </c>
      <c r="M582" s="3"/>
      <c r="N582" s="3" t="s">
        <v>5571</v>
      </c>
    </row>
    <row r="583" ht="15.75" customHeight="1">
      <c r="A583" s="24">
        <v>581.0</v>
      </c>
      <c r="B583" s="24" t="s">
        <v>5623</v>
      </c>
      <c r="C583" s="24" t="s">
        <v>5997</v>
      </c>
      <c r="D583" s="24">
        <v>6.4</v>
      </c>
      <c r="E583" s="24">
        <v>1.0</v>
      </c>
      <c r="F583" s="24">
        <v>0.0</v>
      </c>
      <c r="G583" s="24">
        <v>0.02</v>
      </c>
      <c r="H583" s="24">
        <v>1.3</v>
      </c>
      <c r="I583" s="24">
        <v>0.0</v>
      </c>
      <c r="J583" s="24">
        <v>21.5</v>
      </c>
      <c r="K583" s="24">
        <v>0.0</v>
      </c>
      <c r="L583" s="24">
        <v>0.0</v>
      </c>
      <c r="M583" s="3"/>
      <c r="N583" s="3" t="s">
        <v>5623</v>
      </c>
    </row>
    <row r="584" ht="15.75" customHeight="1">
      <c r="A584" s="24">
        <v>582.0</v>
      </c>
      <c r="B584" s="24" t="s">
        <v>6036</v>
      </c>
      <c r="C584" s="24" t="s">
        <v>5997</v>
      </c>
      <c r="D584" s="24">
        <v>2.3</v>
      </c>
      <c r="E584" s="24">
        <v>0.0</v>
      </c>
      <c r="F584" s="24">
        <v>0.0</v>
      </c>
      <c r="G584" s="24">
        <v>0.0</v>
      </c>
      <c r="H584" s="24">
        <v>0.0</v>
      </c>
      <c r="I584" s="24">
        <v>0.0</v>
      </c>
      <c r="J584" s="24">
        <v>2.5</v>
      </c>
      <c r="K584" s="24">
        <v>0.0</v>
      </c>
      <c r="L584" s="24">
        <v>0.0</v>
      </c>
      <c r="M584" s="3"/>
      <c r="N584" s="3" t="s">
        <v>6036</v>
      </c>
    </row>
    <row r="585" ht="15.75" customHeight="1">
      <c r="A585" s="24">
        <v>583.0</v>
      </c>
      <c r="B585" s="24" t="s">
        <v>5628</v>
      </c>
      <c r="C585" s="24" t="s">
        <v>5997</v>
      </c>
      <c r="D585" s="24">
        <v>10.7</v>
      </c>
      <c r="E585" s="24">
        <v>0.4</v>
      </c>
      <c r="F585" s="24">
        <v>0.0</v>
      </c>
      <c r="G585" s="24">
        <v>0.0</v>
      </c>
      <c r="H585" s="24">
        <v>4.3</v>
      </c>
      <c r="I585" s="24">
        <v>0.0</v>
      </c>
      <c r="J585" s="24">
        <v>26.0</v>
      </c>
      <c r="K585" s="24">
        <v>0.0</v>
      </c>
      <c r="L585" s="24">
        <v>0.0</v>
      </c>
      <c r="M585" s="3"/>
      <c r="N585" s="3" t="s">
        <v>5628</v>
      </c>
    </row>
    <row r="586" ht="15.75" customHeight="1">
      <c r="A586" s="24">
        <v>584.0</v>
      </c>
      <c r="B586" s="24" t="s">
        <v>6037</v>
      </c>
      <c r="C586" s="24" t="s">
        <v>5997</v>
      </c>
      <c r="D586" s="24">
        <v>3.0</v>
      </c>
      <c r="E586" s="24">
        <v>0.4</v>
      </c>
      <c r="F586" s="24">
        <v>0.0</v>
      </c>
      <c r="G586" s="24">
        <v>0.2</v>
      </c>
      <c r="H586" s="24">
        <v>0.9</v>
      </c>
      <c r="I586" s="24">
        <v>0.0</v>
      </c>
      <c r="J586" s="24">
        <v>4.6</v>
      </c>
      <c r="K586" s="24">
        <v>0.0</v>
      </c>
      <c r="L586" s="24">
        <v>0.0</v>
      </c>
      <c r="M586" s="3"/>
      <c r="N586" s="3" t="s">
        <v>6037</v>
      </c>
    </row>
    <row r="587" ht="15.75" customHeight="1">
      <c r="A587" s="24">
        <v>585.0</v>
      </c>
      <c r="B587" s="24" t="s">
        <v>6038</v>
      </c>
      <c r="C587" s="24" t="s">
        <v>5997</v>
      </c>
      <c r="D587" s="24">
        <v>0.3</v>
      </c>
      <c r="E587" s="24">
        <v>0.0</v>
      </c>
      <c r="F587" s="24">
        <v>0.0</v>
      </c>
      <c r="G587" s="24">
        <v>0.0</v>
      </c>
      <c r="H587" s="24">
        <v>0.0</v>
      </c>
      <c r="I587" s="24">
        <v>0.0</v>
      </c>
      <c r="J587" s="24">
        <v>1.4</v>
      </c>
      <c r="K587" s="24">
        <v>0.0</v>
      </c>
      <c r="L587" s="24">
        <v>0.0</v>
      </c>
      <c r="M587" s="3"/>
      <c r="N587" s="3" t="s">
        <v>6038</v>
      </c>
    </row>
    <row r="588" ht="15.75" customHeight="1">
      <c r="A588" s="24">
        <v>586.0</v>
      </c>
      <c r="B588" s="24" t="s">
        <v>5686</v>
      </c>
      <c r="C588" s="24" t="s">
        <v>5997</v>
      </c>
      <c r="D588" s="24">
        <v>4.4</v>
      </c>
      <c r="E588" s="24">
        <v>0.2</v>
      </c>
      <c r="F588" s="24">
        <v>0.0</v>
      </c>
      <c r="G588" s="24">
        <v>0.0</v>
      </c>
      <c r="H588" s="24">
        <v>0.0</v>
      </c>
      <c r="I588" s="24">
        <v>0.2</v>
      </c>
      <c r="J588" s="24">
        <v>9.4</v>
      </c>
      <c r="K588" s="24">
        <v>0.0</v>
      </c>
      <c r="L588" s="24">
        <v>0.0</v>
      </c>
      <c r="M588" s="3"/>
      <c r="N588" s="3" t="s">
        <v>5686</v>
      </c>
    </row>
    <row r="589" ht="15.75" customHeight="1">
      <c r="A589" s="24">
        <v>587.0</v>
      </c>
      <c r="B589" s="24" t="s">
        <v>5634</v>
      </c>
      <c r="C589" s="24" t="s">
        <v>5997</v>
      </c>
      <c r="D589" s="24">
        <v>2.6</v>
      </c>
      <c r="E589" s="24">
        <v>0.0</v>
      </c>
      <c r="F589" s="24">
        <v>0.0</v>
      </c>
      <c r="G589" s="24">
        <v>2.5</v>
      </c>
      <c r="H589" s="24">
        <v>17.3</v>
      </c>
      <c r="I589" s="24">
        <v>0.0</v>
      </c>
      <c r="J589" s="24">
        <v>15.1</v>
      </c>
      <c r="K589" s="24">
        <v>0.0</v>
      </c>
      <c r="L589" s="24">
        <v>0.0</v>
      </c>
      <c r="M589" s="3"/>
      <c r="N589" s="3" t="s">
        <v>5634</v>
      </c>
    </row>
    <row r="590" ht="15.75" customHeight="1">
      <c r="A590" s="24">
        <v>588.0</v>
      </c>
      <c r="B590" s="24" t="s">
        <v>5598</v>
      </c>
      <c r="C590" s="24" t="s">
        <v>5997</v>
      </c>
      <c r="D590" s="24">
        <v>14.17691</v>
      </c>
      <c r="E590" s="24">
        <v>0.722096</v>
      </c>
      <c r="F590" s="24">
        <v>0.185269</v>
      </c>
      <c r="G590" s="24">
        <v>1.046317</v>
      </c>
      <c r="H590" s="24">
        <v>8.73272</v>
      </c>
      <c r="I590" s="24">
        <v>0.675779</v>
      </c>
      <c r="J590" s="24">
        <v>46.85496</v>
      </c>
      <c r="K590" s="24">
        <v>0.0</v>
      </c>
      <c r="L590" s="24">
        <v>0.0</v>
      </c>
      <c r="M590" s="3"/>
      <c r="N590" s="3" t="s">
        <v>5598</v>
      </c>
    </row>
    <row r="591" ht="15.75" customHeight="1">
      <c r="A591" s="24">
        <v>589.0</v>
      </c>
      <c r="B591" s="24" t="s">
        <v>5579</v>
      </c>
      <c r="C591" s="24" t="s">
        <v>5997</v>
      </c>
      <c r="D591" s="24">
        <v>17.5</v>
      </c>
      <c r="E591" s="24">
        <v>1.2</v>
      </c>
      <c r="F591" s="24">
        <v>0.0</v>
      </c>
      <c r="G591" s="24">
        <v>2.3</v>
      </c>
      <c r="H591" s="24">
        <v>6.4</v>
      </c>
      <c r="I591" s="24">
        <v>0.5</v>
      </c>
      <c r="J591" s="24">
        <v>71.7</v>
      </c>
      <c r="K591" s="24">
        <v>0.0</v>
      </c>
      <c r="L591" s="24">
        <v>0.0</v>
      </c>
      <c r="M591" s="3"/>
      <c r="N591" s="3" t="s">
        <v>5579</v>
      </c>
    </row>
    <row r="592" ht="15.75" customHeight="1">
      <c r="A592" s="24">
        <v>590.0</v>
      </c>
      <c r="B592" s="24" t="s">
        <v>5526</v>
      </c>
      <c r="C592" s="24" t="s">
        <v>5997</v>
      </c>
      <c r="D592" s="24">
        <v>9.536827</v>
      </c>
      <c r="E592" s="24">
        <v>0.0</v>
      </c>
      <c r="F592" s="24">
        <v>0.0</v>
      </c>
      <c r="G592" s="24">
        <v>1.046317</v>
      </c>
      <c r="H592" s="24">
        <v>6.046317</v>
      </c>
      <c r="I592" s="24">
        <v>0.0</v>
      </c>
      <c r="J592" s="24">
        <v>48.44646</v>
      </c>
      <c r="K592" s="24">
        <v>0.0</v>
      </c>
      <c r="L592" s="24">
        <v>0.0</v>
      </c>
      <c r="M592" s="3"/>
      <c r="N592" s="3" t="s">
        <v>5526</v>
      </c>
    </row>
    <row r="593" ht="15.75" customHeight="1">
      <c r="A593" s="24">
        <v>591.0</v>
      </c>
      <c r="B593" s="22" t="s">
        <v>6039</v>
      </c>
      <c r="C593" s="24" t="s">
        <v>5997</v>
      </c>
      <c r="D593" s="24">
        <v>12.2</v>
      </c>
      <c r="E593" s="24">
        <v>0.7</v>
      </c>
      <c r="F593" s="24">
        <v>0.3</v>
      </c>
      <c r="G593" s="24">
        <v>2.9</v>
      </c>
      <c r="H593" s="24">
        <v>14.7</v>
      </c>
      <c r="I593" s="24">
        <v>0.3</v>
      </c>
      <c r="J593" s="24">
        <v>61.2</v>
      </c>
      <c r="K593" s="24">
        <v>0.0</v>
      </c>
      <c r="L593" s="24">
        <v>0.0</v>
      </c>
      <c r="M593" s="3"/>
      <c r="N593" s="30" t="s">
        <v>6039</v>
      </c>
    </row>
    <row r="594" ht="15.75" customHeight="1">
      <c r="A594" s="24">
        <v>592.0</v>
      </c>
      <c r="B594" s="24" t="s">
        <v>6040</v>
      </c>
      <c r="C594" s="24" t="s">
        <v>5997</v>
      </c>
      <c r="D594" s="24">
        <v>1.0</v>
      </c>
      <c r="E594" s="24">
        <v>0.0</v>
      </c>
      <c r="F594" s="24">
        <v>0.0</v>
      </c>
      <c r="G594" s="24">
        <v>0.0</v>
      </c>
      <c r="H594" s="24">
        <v>0.0</v>
      </c>
      <c r="I594" s="24">
        <v>0.0</v>
      </c>
      <c r="J594" s="24">
        <v>3.0</v>
      </c>
      <c r="K594" s="24">
        <v>0.0</v>
      </c>
      <c r="L594" s="24">
        <v>0.0</v>
      </c>
      <c r="M594" s="3"/>
      <c r="N594" s="3" t="s">
        <v>6040</v>
      </c>
    </row>
    <row r="595" ht="15.75" customHeight="1">
      <c r="A595" s="24">
        <v>593.0</v>
      </c>
      <c r="B595" s="24" t="s">
        <v>5563</v>
      </c>
      <c r="C595" s="24" t="s">
        <v>5997</v>
      </c>
      <c r="D595" s="24">
        <v>9.3</v>
      </c>
      <c r="E595" s="24">
        <v>0.9</v>
      </c>
      <c r="F595" s="24">
        <v>0.5</v>
      </c>
      <c r="G595" s="24">
        <v>1.4</v>
      </c>
      <c r="H595" s="24">
        <v>5.2</v>
      </c>
      <c r="I595" s="24">
        <v>0.6</v>
      </c>
      <c r="J595" s="24">
        <v>34.3</v>
      </c>
      <c r="K595" s="24">
        <v>0.0</v>
      </c>
      <c r="L595" s="24">
        <v>0.0</v>
      </c>
      <c r="M595" s="3"/>
      <c r="N595" s="3" t="s">
        <v>5563</v>
      </c>
    </row>
    <row r="596" ht="15.75" customHeight="1">
      <c r="A596" s="24">
        <v>594.0</v>
      </c>
      <c r="B596" s="24" t="s">
        <v>5697</v>
      </c>
      <c r="C596" s="24" t="s">
        <v>5997</v>
      </c>
      <c r="D596" s="24">
        <v>4.4</v>
      </c>
      <c r="E596" s="24">
        <v>1.2</v>
      </c>
      <c r="F596" s="24">
        <v>0.0</v>
      </c>
      <c r="G596" s="24">
        <v>1.2</v>
      </c>
      <c r="H596" s="24">
        <v>3.8</v>
      </c>
      <c r="I596" s="24">
        <v>0.3</v>
      </c>
      <c r="J596" s="24">
        <v>11.9</v>
      </c>
      <c r="K596" s="24">
        <v>0.0</v>
      </c>
      <c r="L596" s="24">
        <v>0.0</v>
      </c>
      <c r="M596" s="3"/>
      <c r="N596" s="3" t="s">
        <v>5697</v>
      </c>
    </row>
    <row r="597" ht="15.75" customHeight="1">
      <c r="A597" s="3">
        <v>595.0</v>
      </c>
      <c r="B597" s="3" t="s">
        <v>5648</v>
      </c>
      <c r="C597" s="3" t="s">
        <v>5997</v>
      </c>
      <c r="D597" s="3">
        <v>3.4</v>
      </c>
      <c r="E597" s="3">
        <v>0.0</v>
      </c>
      <c r="F597" s="3">
        <v>0.0</v>
      </c>
      <c r="G597" s="3">
        <v>0.0</v>
      </c>
      <c r="H597" s="3">
        <v>0.0</v>
      </c>
      <c r="I597" s="3">
        <v>0.0</v>
      </c>
      <c r="J597" s="3">
        <v>7.9</v>
      </c>
      <c r="K597" s="3">
        <v>0.0</v>
      </c>
      <c r="L597" s="3">
        <v>0.0</v>
      </c>
      <c r="M597" s="3"/>
      <c r="N597" s="3" t="s">
        <v>5648</v>
      </c>
    </row>
    <row r="598" ht="15.75" customHeight="1">
      <c r="A598" s="3">
        <v>596.0</v>
      </c>
      <c r="B598" s="3" t="s">
        <v>6041</v>
      </c>
      <c r="C598" s="3" t="s">
        <v>5997</v>
      </c>
      <c r="D598" s="3">
        <v>0.0</v>
      </c>
      <c r="E598" s="3">
        <v>0.0</v>
      </c>
      <c r="F598" s="3">
        <v>0.0</v>
      </c>
      <c r="G598" s="3">
        <v>0.0</v>
      </c>
      <c r="H598" s="3">
        <v>0.0</v>
      </c>
      <c r="I598" s="3">
        <v>0.0</v>
      </c>
      <c r="J598" s="3">
        <v>0.1</v>
      </c>
      <c r="K598" s="3">
        <v>0.0</v>
      </c>
      <c r="L598" s="3">
        <v>0.0</v>
      </c>
      <c r="M598" s="3"/>
      <c r="N598" s="3" t="s">
        <v>6041</v>
      </c>
    </row>
    <row r="599" ht="15.75" customHeight="1">
      <c r="A599" s="3">
        <v>597.0</v>
      </c>
      <c r="B599" s="3" t="s">
        <v>5534</v>
      </c>
      <c r="C599" s="3" t="s">
        <v>5997</v>
      </c>
      <c r="D599" s="3">
        <v>32.90737</v>
      </c>
      <c r="E599" s="3">
        <v>0.536827</v>
      </c>
      <c r="F599" s="3">
        <v>0.536827</v>
      </c>
      <c r="G599" s="3">
        <v>1.629462</v>
      </c>
      <c r="H599" s="3">
        <v>7.444193</v>
      </c>
      <c r="I599" s="3">
        <v>0.0</v>
      </c>
      <c r="J599" s="3">
        <v>61.34093</v>
      </c>
      <c r="K599" s="3">
        <v>0.0</v>
      </c>
      <c r="L599" s="3">
        <v>0.0</v>
      </c>
      <c r="M599" s="3"/>
      <c r="N599" s="3" t="s">
        <v>5534</v>
      </c>
    </row>
    <row r="600" ht="15.75" customHeight="1">
      <c r="A600" s="3">
        <v>598.0</v>
      </c>
      <c r="B600" s="3" t="s">
        <v>5632</v>
      </c>
      <c r="C600" s="3" t="s">
        <v>5997</v>
      </c>
      <c r="D600" s="3">
        <v>11.3</v>
      </c>
      <c r="E600" s="3">
        <v>0.0</v>
      </c>
      <c r="F600" s="3">
        <v>0.0</v>
      </c>
      <c r="G600" s="3">
        <v>0.0</v>
      </c>
      <c r="H600" s="3">
        <v>1.5</v>
      </c>
      <c r="I600" s="3">
        <v>0.0</v>
      </c>
      <c r="J600" s="3">
        <v>20.8</v>
      </c>
      <c r="K600" s="3">
        <v>0.0</v>
      </c>
      <c r="L600" s="3">
        <v>0.0</v>
      </c>
      <c r="M600" s="3"/>
      <c r="N600" s="3" t="s">
        <v>5632</v>
      </c>
    </row>
    <row r="601" ht="15.75" customHeight="1">
      <c r="A601" s="3">
        <v>599.0</v>
      </c>
      <c r="B601" s="3" t="s">
        <v>5524</v>
      </c>
      <c r="C601" s="3" t="s">
        <v>5997</v>
      </c>
      <c r="D601" s="3">
        <v>16.98102</v>
      </c>
      <c r="E601" s="3">
        <v>1.861048</v>
      </c>
      <c r="F601" s="3">
        <v>0.0</v>
      </c>
      <c r="G601" s="3">
        <v>1.092635</v>
      </c>
      <c r="H601" s="3">
        <v>6.100992</v>
      </c>
      <c r="I601" s="3">
        <v>0.092635</v>
      </c>
      <c r="J601" s="3">
        <v>50.82535</v>
      </c>
      <c r="K601" s="3">
        <v>0.0</v>
      </c>
      <c r="L601" s="3">
        <v>0.0</v>
      </c>
      <c r="M601" s="3"/>
      <c r="N601" s="3" t="s">
        <v>5524</v>
      </c>
    </row>
    <row r="602" ht="15.75" customHeight="1">
      <c r="A602" s="3">
        <v>600.0</v>
      </c>
      <c r="B602" s="3" t="s">
        <v>5561</v>
      </c>
      <c r="C602" s="3" t="s">
        <v>5997</v>
      </c>
      <c r="D602" s="3">
        <v>10.8</v>
      </c>
      <c r="E602" s="3">
        <v>0.8</v>
      </c>
      <c r="F602" s="3">
        <v>0.347304</v>
      </c>
      <c r="G602" s="3">
        <v>0.912912</v>
      </c>
      <c r="H602" s="3">
        <v>2.524376</v>
      </c>
      <c r="I602" s="3">
        <v>0.0</v>
      </c>
      <c r="J602" s="3">
        <v>44.35787</v>
      </c>
      <c r="K602" s="3">
        <v>0.0</v>
      </c>
      <c r="L602" s="3">
        <v>0.0</v>
      </c>
      <c r="M602" s="3"/>
      <c r="N602" s="3" t="s">
        <v>5561</v>
      </c>
    </row>
    <row r="603" ht="15.75" customHeight="1">
      <c r="A603" s="3">
        <v>601.0</v>
      </c>
      <c r="B603" s="3" t="s">
        <v>5671</v>
      </c>
      <c r="C603" s="3" t="s">
        <v>5997</v>
      </c>
      <c r="D603" s="3">
        <v>5.1</v>
      </c>
      <c r="E603" s="3">
        <v>0.0</v>
      </c>
      <c r="F603" s="3">
        <v>0.0</v>
      </c>
      <c r="G603" s="3">
        <v>0.0</v>
      </c>
      <c r="H603" s="3">
        <v>1.1</v>
      </c>
      <c r="I603" s="3">
        <v>0.0</v>
      </c>
      <c r="J603" s="3">
        <v>16.9</v>
      </c>
      <c r="K603" s="3">
        <v>0.0</v>
      </c>
      <c r="L603" s="3">
        <v>0.0</v>
      </c>
      <c r="M603" s="3"/>
      <c r="N603" s="3" t="s">
        <v>5671</v>
      </c>
    </row>
    <row r="604" ht="15.75" customHeight="1">
      <c r="A604" s="3">
        <v>602.0</v>
      </c>
      <c r="B604" s="3" t="s">
        <v>5479</v>
      </c>
      <c r="C604" s="3" t="s">
        <v>5997</v>
      </c>
      <c r="D604" s="3">
        <v>18.74108</v>
      </c>
      <c r="E604" s="3">
        <v>0.416856</v>
      </c>
      <c r="F604" s="3">
        <v>0.0</v>
      </c>
      <c r="G604" s="3">
        <v>2.833711</v>
      </c>
      <c r="H604" s="3">
        <v>6.833711</v>
      </c>
      <c r="I604" s="3">
        <v>0.0</v>
      </c>
      <c r="J604" s="3">
        <v>44.67805</v>
      </c>
      <c r="K604" s="3">
        <v>0.0</v>
      </c>
      <c r="L604" s="3">
        <v>0.0</v>
      </c>
      <c r="M604" s="3"/>
      <c r="N604" s="3" t="s">
        <v>5479</v>
      </c>
    </row>
    <row r="605" ht="15.75" customHeight="1">
      <c r="A605" s="3">
        <v>603.0</v>
      </c>
      <c r="B605" s="3" t="s">
        <v>5675</v>
      </c>
      <c r="C605" s="3" t="s">
        <v>5997</v>
      </c>
      <c r="D605" s="3">
        <v>0.9</v>
      </c>
      <c r="E605" s="3">
        <v>0.0</v>
      </c>
      <c r="F605" s="3">
        <v>0.0</v>
      </c>
      <c r="G605" s="3">
        <v>0.0</v>
      </c>
      <c r="H605" s="3">
        <v>0.5</v>
      </c>
      <c r="I605" s="3">
        <v>0.0</v>
      </c>
      <c r="J605" s="3">
        <v>4.7</v>
      </c>
      <c r="K605" s="3">
        <v>0.0</v>
      </c>
      <c r="L605" s="3">
        <v>0.0</v>
      </c>
      <c r="M605" s="3"/>
      <c r="N605" s="3" t="s">
        <v>5675</v>
      </c>
    </row>
    <row r="606" ht="15.75" customHeight="1">
      <c r="A606" s="3">
        <v>604.0</v>
      </c>
      <c r="B606" s="3" t="s">
        <v>5566</v>
      </c>
      <c r="C606" s="3" t="s">
        <v>5997</v>
      </c>
      <c r="D606" s="3">
        <v>12.2779</v>
      </c>
      <c r="E606" s="3">
        <v>0.0</v>
      </c>
      <c r="F606" s="3">
        <v>0.0</v>
      </c>
      <c r="G606" s="3">
        <v>1.073654</v>
      </c>
      <c r="H606" s="3">
        <v>5.869405</v>
      </c>
      <c r="I606" s="3">
        <v>0.416856</v>
      </c>
      <c r="J606" s="3">
        <v>43.33258</v>
      </c>
      <c r="K606" s="3">
        <v>0.0</v>
      </c>
      <c r="L606" s="3">
        <v>0.0</v>
      </c>
      <c r="M606" s="3"/>
      <c r="N606" s="3" t="s">
        <v>5566</v>
      </c>
    </row>
    <row r="607" ht="15.75" customHeight="1">
      <c r="A607" s="3">
        <v>605.0</v>
      </c>
      <c r="B607" s="3" t="s">
        <v>6042</v>
      </c>
      <c r="C607" s="3" t="s">
        <v>5997</v>
      </c>
      <c r="D607" s="3">
        <v>0.3</v>
      </c>
      <c r="E607" s="3">
        <v>0.0</v>
      </c>
      <c r="F607" s="3">
        <v>0.0</v>
      </c>
      <c r="G607" s="3">
        <v>0.0</v>
      </c>
      <c r="H607" s="3">
        <v>1.5</v>
      </c>
      <c r="I607" s="3">
        <v>0.0</v>
      </c>
      <c r="J607" s="3">
        <v>1.9</v>
      </c>
      <c r="K607" s="3">
        <v>0.0</v>
      </c>
      <c r="L607" s="3">
        <v>0.0</v>
      </c>
      <c r="M607" s="3"/>
      <c r="N607" s="3" t="s">
        <v>6042</v>
      </c>
    </row>
    <row r="608" ht="15.75" customHeight="1">
      <c r="A608" s="3">
        <v>606.0</v>
      </c>
      <c r="B608" s="3" t="s">
        <v>5689</v>
      </c>
      <c r="C608" s="3" t="s">
        <v>5997</v>
      </c>
      <c r="D608" s="3">
        <v>11.96667</v>
      </c>
      <c r="E608" s="3">
        <v>0.4</v>
      </c>
      <c r="F608" s="3">
        <v>0.0</v>
      </c>
      <c r="G608" s="3">
        <v>0.0</v>
      </c>
      <c r="H608" s="3">
        <v>6.5</v>
      </c>
      <c r="I608" s="3">
        <v>0.0</v>
      </c>
      <c r="J608" s="3">
        <v>29.86667</v>
      </c>
      <c r="K608" s="3">
        <v>0.0</v>
      </c>
      <c r="L608" s="3">
        <v>0.0</v>
      </c>
      <c r="M608" s="3"/>
      <c r="N608" s="3" t="s">
        <v>5689</v>
      </c>
    </row>
    <row r="609" ht="15.75" customHeight="1">
      <c r="A609" s="3">
        <v>607.0</v>
      </c>
      <c r="B609" s="3" t="s">
        <v>5618</v>
      </c>
      <c r="C609" s="3" t="s">
        <v>5997</v>
      </c>
      <c r="D609" s="3">
        <v>11.9</v>
      </c>
      <c r="E609" s="3">
        <v>0.0</v>
      </c>
      <c r="F609" s="3">
        <v>0.0</v>
      </c>
      <c r="G609" s="3">
        <v>0.0</v>
      </c>
      <c r="H609" s="3">
        <v>3.3</v>
      </c>
      <c r="I609" s="3">
        <v>0.0</v>
      </c>
      <c r="J609" s="3">
        <v>33.6</v>
      </c>
      <c r="K609" s="3">
        <v>0.0</v>
      </c>
      <c r="L609" s="3">
        <v>0.0</v>
      </c>
      <c r="M609" s="3"/>
      <c r="N609" s="3" t="s">
        <v>5618</v>
      </c>
    </row>
    <row r="610" ht="15.75" customHeight="1">
      <c r="A610" s="3">
        <v>608.0</v>
      </c>
      <c r="B610" s="3" t="s">
        <v>6043</v>
      </c>
      <c r="C610" s="3" t="s">
        <v>5997</v>
      </c>
      <c r="D610" s="3">
        <v>0.04</v>
      </c>
      <c r="E610" s="3">
        <v>0.0</v>
      </c>
      <c r="F610" s="3">
        <v>0.0</v>
      </c>
      <c r="G610" s="3">
        <v>0.0</v>
      </c>
      <c r="H610" s="3">
        <v>0.0</v>
      </c>
      <c r="I610" s="3">
        <v>0.0</v>
      </c>
      <c r="J610" s="3">
        <v>0.04</v>
      </c>
      <c r="K610" s="3">
        <v>0.0</v>
      </c>
      <c r="L610" s="3">
        <v>0.0</v>
      </c>
      <c r="M610" s="3"/>
      <c r="N610" s="3" t="s">
        <v>6043</v>
      </c>
    </row>
    <row r="611" ht="15.75" customHeight="1">
      <c r="A611" s="3">
        <v>609.0</v>
      </c>
      <c r="B611" s="3" t="s">
        <v>6044</v>
      </c>
      <c r="C611" s="3" t="s">
        <v>5997</v>
      </c>
      <c r="D611" s="3">
        <v>0.4</v>
      </c>
      <c r="E611" s="3">
        <v>0.0</v>
      </c>
      <c r="F611" s="3">
        <v>0.0</v>
      </c>
      <c r="G611" s="3">
        <v>0.0</v>
      </c>
      <c r="H611" s="3">
        <v>0.0</v>
      </c>
      <c r="I611" s="3">
        <v>0.0</v>
      </c>
      <c r="J611" s="3">
        <v>0.9</v>
      </c>
      <c r="K611" s="3">
        <v>0.0</v>
      </c>
      <c r="L611" s="3">
        <v>0.0</v>
      </c>
      <c r="M611" s="3"/>
      <c r="N611" s="3" t="s">
        <v>6044</v>
      </c>
    </row>
    <row r="612" ht="15.75" customHeight="1">
      <c r="A612" s="3">
        <v>610.0</v>
      </c>
      <c r="B612" s="3"/>
      <c r="C612" s="3" t="s">
        <v>5997</v>
      </c>
      <c r="D612" s="3" t="e">
        <v>#N/A</v>
      </c>
      <c r="E612" s="3" t="e">
        <v>#N/A</v>
      </c>
      <c r="F612" s="3" t="e">
        <v>#N/A</v>
      </c>
      <c r="G612" s="3" t="e">
        <v>#N/A</v>
      </c>
      <c r="H612" s="3" t="e">
        <v>#N/A</v>
      </c>
      <c r="I612" s="3" t="e">
        <v>#N/A</v>
      </c>
      <c r="J612" s="3" t="e">
        <v>#N/A</v>
      </c>
      <c r="K612" s="3" t="e">
        <v>#N/A</v>
      </c>
      <c r="L612" s="3" t="e">
        <v>#N/A</v>
      </c>
      <c r="M612" s="3"/>
      <c r="N612" s="3"/>
    </row>
    <row r="613" ht="15.75" customHeight="1">
      <c r="A613" s="3">
        <v>611.0</v>
      </c>
      <c r="B613" s="3"/>
      <c r="C613" s="3" t="s">
        <v>5997</v>
      </c>
      <c r="D613" s="3" t="e">
        <v>#N/A</v>
      </c>
      <c r="E613" s="3" t="e">
        <v>#N/A</v>
      </c>
      <c r="F613" s="3" t="e">
        <v>#N/A</v>
      </c>
      <c r="G613" s="3" t="e">
        <v>#N/A</v>
      </c>
      <c r="H613" s="3" t="e">
        <v>#N/A</v>
      </c>
      <c r="I613" s="3" t="e">
        <v>#N/A</v>
      </c>
      <c r="J613" s="3" t="e">
        <v>#N/A</v>
      </c>
      <c r="K613" s="3" t="e">
        <v>#N/A</v>
      </c>
      <c r="L613" s="3" t="e">
        <v>#N/A</v>
      </c>
      <c r="M613" s="3"/>
      <c r="N613" s="3"/>
    </row>
    <row r="614" ht="15.75" customHeight="1">
      <c r="A614" s="3">
        <v>612.0</v>
      </c>
      <c r="B614" s="3"/>
      <c r="C614" s="3" t="s">
        <v>5997</v>
      </c>
      <c r="D614" s="3" t="e">
        <v>#N/A</v>
      </c>
      <c r="E614" s="3" t="e">
        <v>#N/A</v>
      </c>
      <c r="F614" s="3" t="e">
        <v>#N/A</v>
      </c>
      <c r="G614" s="3" t="e">
        <v>#N/A</v>
      </c>
      <c r="H614" s="3" t="e">
        <v>#N/A</v>
      </c>
      <c r="I614" s="3" t="e">
        <v>#N/A</v>
      </c>
      <c r="J614" s="3" t="e">
        <v>#N/A</v>
      </c>
      <c r="K614" s="3" t="e">
        <v>#N/A</v>
      </c>
      <c r="L614" s="3" t="e">
        <v>#N/A</v>
      </c>
      <c r="M614" s="3"/>
      <c r="N614" s="3"/>
    </row>
    <row r="615" ht="15.75" customHeight="1">
      <c r="A615" s="3">
        <v>613.0</v>
      </c>
      <c r="B615" s="3"/>
      <c r="C615" s="3" t="s">
        <v>5997</v>
      </c>
      <c r="D615" s="3" t="e">
        <v>#N/A</v>
      </c>
      <c r="E615" s="3" t="e">
        <v>#N/A</v>
      </c>
      <c r="F615" s="3" t="e">
        <v>#N/A</v>
      </c>
      <c r="G615" s="3" t="e">
        <v>#N/A</v>
      </c>
      <c r="H615" s="3" t="e">
        <v>#N/A</v>
      </c>
      <c r="I615" s="3" t="e">
        <v>#N/A</v>
      </c>
      <c r="J615" s="3" t="e">
        <v>#N/A</v>
      </c>
      <c r="K615" s="3" t="e">
        <v>#N/A</v>
      </c>
      <c r="L615" s="3" t="e">
        <v>#N/A</v>
      </c>
      <c r="M615" s="3"/>
      <c r="N615" s="3"/>
    </row>
    <row r="616" ht="15.75" customHeight="1">
      <c r="A616" s="3">
        <v>614.0</v>
      </c>
      <c r="B616" s="3"/>
      <c r="C616" s="3" t="s">
        <v>5997</v>
      </c>
      <c r="D616" s="3" t="e">
        <v>#N/A</v>
      </c>
      <c r="E616" s="3" t="e">
        <v>#N/A</v>
      </c>
      <c r="F616" s="3" t="e">
        <v>#N/A</v>
      </c>
      <c r="G616" s="3" t="e">
        <v>#N/A</v>
      </c>
      <c r="H616" s="3" t="e">
        <v>#N/A</v>
      </c>
      <c r="I616" s="3" t="e">
        <v>#N/A</v>
      </c>
      <c r="J616" s="3" t="e">
        <v>#N/A</v>
      </c>
      <c r="K616" s="3" t="e">
        <v>#N/A</v>
      </c>
      <c r="L616" s="3" t="e">
        <v>#N/A</v>
      </c>
      <c r="M616" s="3"/>
      <c r="N616" s="3"/>
    </row>
    <row r="617" ht="15.75" customHeight="1">
      <c r="A617" s="3">
        <v>615.0</v>
      </c>
      <c r="B617" s="3"/>
      <c r="C617" s="3" t="s">
        <v>5997</v>
      </c>
      <c r="D617" s="3" t="e">
        <v>#N/A</v>
      </c>
      <c r="E617" s="3" t="e">
        <v>#N/A</v>
      </c>
      <c r="F617" s="3" t="e">
        <v>#N/A</v>
      </c>
      <c r="G617" s="3" t="e">
        <v>#N/A</v>
      </c>
      <c r="H617" s="3" t="e">
        <v>#N/A</v>
      </c>
      <c r="I617" s="3" t="e">
        <v>#N/A</v>
      </c>
      <c r="J617" s="3" t="e">
        <v>#N/A</v>
      </c>
      <c r="K617" s="3" t="e">
        <v>#N/A</v>
      </c>
      <c r="L617" s="3" t="e">
        <v>#N/A</v>
      </c>
      <c r="M617" s="3"/>
      <c r="N617" s="3"/>
    </row>
    <row r="618" ht="15.75" customHeight="1">
      <c r="A618" s="3">
        <v>616.0</v>
      </c>
      <c r="B618" s="3"/>
      <c r="C618" s="3" t="s">
        <v>5997</v>
      </c>
      <c r="D618" s="3" t="e">
        <v>#N/A</v>
      </c>
      <c r="E618" s="3" t="e">
        <v>#N/A</v>
      </c>
      <c r="F618" s="3" t="e">
        <v>#N/A</v>
      </c>
      <c r="G618" s="3" t="e">
        <v>#N/A</v>
      </c>
      <c r="H618" s="3" t="e">
        <v>#N/A</v>
      </c>
      <c r="I618" s="3" t="e">
        <v>#N/A</v>
      </c>
      <c r="J618" s="3" t="e">
        <v>#N/A</v>
      </c>
      <c r="K618" s="3" t="e">
        <v>#N/A</v>
      </c>
      <c r="L618" s="3" t="e">
        <v>#N/A</v>
      </c>
      <c r="M618" s="3"/>
      <c r="N618" s="3"/>
    </row>
    <row r="619" ht="15.75" customHeight="1">
      <c r="A619" s="3">
        <v>617.0</v>
      </c>
      <c r="B619" s="3"/>
      <c r="C619" s="3" t="s">
        <v>5997</v>
      </c>
      <c r="D619" s="3" t="e">
        <v>#N/A</v>
      </c>
      <c r="E619" s="3" t="e">
        <v>#N/A</v>
      </c>
      <c r="F619" s="3" t="e">
        <v>#N/A</v>
      </c>
      <c r="G619" s="3" t="e">
        <v>#N/A</v>
      </c>
      <c r="H619" s="3" t="e">
        <v>#N/A</v>
      </c>
      <c r="I619" s="3" t="e">
        <v>#N/A</v>
      </c>
      <c r="J619" s="3" t="e">
        <v>#N/A</v>
      </c>
      <c r="K619" s="3" t="e">
        <v>#N/A</v>
      </c>
      <c r="L619" s="3" t="e">
        <v>#N/A</v>
      </c>
      <c r="M619" s="3"/>
      <c r="N619" s="3"/>
    </row>
    <row r="620" ht="15.75" customHeight="1">
      <c r="A620" s="3">
        <v>618.0</v>
      </c>
      <c r="B620" s="3"/>
      <c r="C620" s="3" t="s">
        <v>5997</v>
      </c>
      <c r="D620" s="3" t="e">
        <v>#N/A</v>
      </c>
      <c r="E620" s="3" t="e">
        <v>#N/A</v>
      </c>
      <c r="F620" s="3" t="e">
        <v>#N/A</v>
      </c>
      <c r="G620" s="3" t="e">
        <v>#N/A</v>
      </c>
      <c r="H620" s="3" t="e">
        <v>#N/A</v>
      </c>
      <c r="I620" s="3" t="e">
        <v>#N/A</v>
      </c>
      <c r="J620" s="3" t="e">
        <v>#N/A</v>
      </c>
      <c r="K620" s="3" t="e">
        <v>#N/A</v>
      </c>
      <c r="L620" s="3" t="e">
        <v>#N/A</v>
      </c>
      <c r="M620" s="3"/>
      <c r="N620" s="3"/>
    </row>
    <row r="621" ht="15.75" customHeight="1">
      <c r="A621" s="3">
        <v>619.0</v>
      </c>
      <c r="B621" s="3"/>
      <c r="C621" s="3" t="s">
        <v>5997</v>
      </c>
      <c r="D621" s="3" t="e">
        <v>#N/A</v>
      </c>
      <c r="E621" s="3" t="e">
        <v>#N/A</v>
      </c>
      <c r="F621" s="3" t="e">
        <v>#N/A</v>
      </c>
      <c r="G621" s="3" t="e">
        <v>#N/A</v>
      </c>
      <c r="H621" s="3" t="e">
        <v>#N/A</v>
      </c>
      <c r="I621" s="3" t="e">
        <v>#N/A</v>
      </c>
      <c r="J621" s="3" t="e">
        <v>#N/A</v>
      </c>
      <c r="K621" s="3" t="e">
        <v>#N/A</v>
      </c>
      <c r="L621" s="3" t="e">
        <v>#N/A</v>
      </c>
      <c r="M621" s="3"/>
      <c r="N621" s="3"/>
    </row>
    <row r="622" ht="15.75" customHeight="1">
      <c r="A622" s="3">
        <v>620.0</v>
      </c>
      <c r="B622" s="3"/>
      <c r="C622" s="3" t="s">
        <v>5997</v>
      </c>
      <c r="D622" s="3" t="e">
        <v>#N/A</v>
      </c>
      <c r="E622" s="3" t="e">
        <v>#N/A</v>
      </c>
      <c r="F622" s="3" t="e">
        <v>#N/A</v>
      </c>
      <c r="G622" s="3" t="e">
        <v>#N/A</v>
      </c>
      <c r="H622" s="3" t="e">
        <v>#N/A</v>
      </c>
      <c r="I622" s="3" t="e">
        <v>#N/A</v>
      </c>
      <c r="J622" s="3" t="e">
        <v>#N/A</v>
      </c>
      <c r="K622" s="3" t="e">
        <v>#N/A</v>
      </c>
      <c r="L622" s="3" t="e">
        <v>#N/A</v>
      </c>
      <c r="M622" s="3"/>
      <c r="N622" s="3"/>
    </row>
    <row r="623" ht="15.75" customHeight="1">
      <c r="A623" s="3">
        <v>621.0</v>
      </c>
      <c r="B623" s="3"/>
      <c r="C623" s="3" t="s">
        <v>5997</v>
      </c>
      <c r="D623" s="3" t="e">
        <v>#N/A</v>
      </c>
      <c r="E623" s="3" t="e">
        <v>#N/A</v>
      </c>
      <c r="F623" s="3" t="e">
        <v>#N/A</v>
      </c>
      <c r="G623" s="3" t="e">
        <v>#N/A</v>
      </c>
      <c r="H623" s="3" t="e">
        <v>#N/A</v>
      </c>
      <c r="I623" s="3" t="e">
        <v>#N/A</v>
      </c>
      <c r="J623" s="3" t="e">
        <v>#N/A</v>
      </c>
      <c r="K623" s="3" t="e">
        <v>#N/A</v>
      </c>
      <c r="L623" s="3" t="e">
        <v>#N/A</v>
      </c>
      <c r="M623" s="3"/>
      <c r="N623" s="3"/>
    </row>
    <row r="624" ht="15.75" customHeight="1">
      <c r="A624" s="3">
        <v>622.0</v>
      </c>
      <c r="B624" s="3"/>
      <c r="C624" s="3" t="s">
        <v>5997</v>
      </c>
      <c r="D624" s="3" t="e">
        <v>#N/A</v>
      </c>
      <c r="E624" s="3" t="e">
        <v>#N/A</v>
      </c>
      <c r="F624" s="3" t="e">
        <v>#N/A</v>
      </c>
      <c r="G624" s="3" t="e">
        <v>#N/A</v>
      </c>
      <c r="H624" s="3" t="e">
        <v>#N/A</v>
      </c>
      <c r="I624" s="3" t="e">
        <v>#N/A</v>
      </c>
      <c r="J624" s="3" t="e">
        <v>#N/A</v>
      </c>
      <c r="K624" s="3" t="e">
        <v>#N/A</v>
      </c>
      <c r="L624" s="3" t="e">
        <v>#N/A</v>
      </c>
      <c r="M624" s="3"/>
      <c r="N624" s="3"/>
    </row>
    <row r="625" ht="15.75" customHeight="1">
      <c r="A625" s="3">
        <v>623.0</v>
      </c>
      <c r="B625" s="3"/>
      <c r="C625" s="3" t="s">
        <v>5997</v>
      </c>
      <c r="D625" s="3" t="e">
        <v>#N/A</v>
      </c>
      <c r="E625" s="3" t="e">
        <v>#N/A</v>
      </c>
      <c r="F625" s="3" t="e">
        <v>#N/A</v>
      </c>
      <c r="G625" s="3" t="e">
        <v>#N/A</v>
      </c>
      <c r="H625" s="3" t="e">
        <v>#N/A</v>
      </c>
      <c r="I625" s="3" t="e">
        <v>#N/A</v>
      </c>
      <c r="J625" s="3" t="e">
        <v>#N/A</v>
      </c>
      <c r="K625" s="3" t="e">
        <v>#N/A</v>
      </c>
      <c r="L625" s="3" t="e">
        <v>#N/A</v>
      </c>
      <c r="M625" s="3"/>
      <c r="N625" s="3"/>
    </row>
    <row r="626" ht="15.75" customHeight="1">
      <c r="A626" s="3">
        <v>624.0</v>
      </c>
      <c r="B626" s="3"/>
      <c r="C626" s="3" t="s">
        <v>5997</v>
      </c>
      <c r="D626" s="3" t="e">
        <v>#N/A</v>
      </c>
      <c r="E626" s="3" t="e">
        <v>#N/A</v>
      </c>
      <c r="F626" s="3" t="e">
        <v>#N/A</v>
      </c>
      <c r="G626" s="3" t="e">
        <v>#N/A</v>
      </c>
      <c r="H626" s="3" t="e">
        <v>#N/A</v>
      </c>
      <c r="I626" s="3" t="e">
        <v>#N/A</v>
      </c>
      <c r="J626" s="3" t="e">
        <v>#N/A</v>
      </c>
      <c r="K626" s="3" t="e">
        <v>#N/A</v>
      </c>
      <c r="L626" s="3" t="e">
        <v>#N/A</v>
      </c>
      <c r="M626" s="3"/>
      <c r="N626" s="3"/>
    </row>
    <row r="627" ht="15.75" customHeight="1">
      <c r="A627" s="3">
        <v>625.0</v>
      </c>
      <c r="B627" s="3"/>
      <c r="C627" s="3" t="s">
        <v>5997</v>
      </c>
      <c r="D627" s="3" t="e">
        <v>#N/A</v>
      </c>
      <c r="E627" s="3" t="e">
        <v>#N/A</v>
      </c>
      <c r="F627" s="3" t="e">
        <v>#N/A</v>
      </c>
      <c r="G627" s="3" t="e">
        <v>#N/A</v>
      </c>
      <c r="H627" s="3" t="e">
        <v>#N/A</v>
      </c>
      <c r="I627" s="3" t="e">
        <v>#N/A</v>
      </c>
      <c r="J627" s="3" t="e">
        <v>#N/A</v>
      </c>
      <c r="K627" s="3" t="e">
        <v>#N/A</v>
      </c>
      <c r="L627" s="3" t="e">
        <v>#N/A</v>
      </c>
      <c r="M627" s="3"/>
      <c r="N627" s="3"/>
    </row>
    <row r="628" ht="15.75" customHeight="1">
      <c r="A628" s="3">
        <v>626.0</v>
      </c>
      <c r="B628" s="3"/>
      <c r="C628" s="3" t="s">
        <v>5997</v>
      </c>
      <c r="D628" s="3" t="e">
        <v>#N/A</v>
      </c>
      <c r="E628" s="3" t="e">
        <v>#N/A</v>
      </c>
      <c r="F628" s="3" t="e">
        <v>#N/A</v>
      </c>
      <c r="G628" s="3" t="e">
        <v>#N/A</v>
      </c>
      <c r="H628" s="3" t="e">
        <v>#N/A</v>
      </c>
      <c r="I628" s="3" t="e">
        <v>#N/A</v>
      </c>
      <c r="J628" s="3" t="e">
        <v>#N/A</v>
      </c>
      <c r="K628" s="3" t="e">
        <v>#N/A</v>
      </c>
      <c r="L628" s="3" t="e">
        <v>#N/A</v>
      </c>
      <c r="M628" s="3"/>
      <c r="N628" s="3"/>
    </row>
    <row r="629" ht="15.75" customHeight="1">
      <c r="A629" s="3">
        <v>627.0</v>
      </c>
      <c r="B629" s="3"/>
      <c r="C629" s="3" t="s">
        <v>5997</v>
      </c>
      <c r="D629" s="3" t="e">
        <v>#N/A</v>
      </c>
      <c r="E629" s="3" t="e">
        <v>#N/A</v>
      </c>
      <c r="F629" s="3" t="e">
        <v>#N/A</v>
      </c>
      <c r="G629" s="3" t="e">
        <v>#N/A</v>
      </c>
      <c r="H629" s="3" t="e">
        <v>#N/A</v>
      </c>
      <c r="I629" s="3" t="e">
        <v>#N/A</v>
      </c>
      <c r="J629" s="3" t="e">
        <v>#N/A</v>
      </c>
      <c r="K629" s="3" t="e">
        <v>#N/A</v>
      </c>
      <c r="L629" s="3" t="e">
        <v>#N/A</v>
      </c>
      <c r="M629" s="3"/>
      <c r="N629" s="3"/>
    </row>
    <row r="630" ht="15.75" customHeight="1">
      <c r="A630" s="3">
        <v>628.0</v>
      </c>
      <c r="B630" s="3"/>
      <c r="C630" s="3" t="s">
        <v>5997</v>
      </c>
      <c r="D630" s="3" t="e">
        <v>#N/A</v>
      </c>
      <c r="E630" s="3" t="e">
        <v>#N/A</v>
      </c>
      <c r="F630" s="3" t="e">
        <v>#N/A</v>
      </c>
      <c r="G630" s="3" t="e">
        <v>#N/A</v>
      </c>
      <c r="H630" s="3" t="e">
        <v>#N/A</v>
      </c>
      <c r="I630" s="3" t="e">
        <v>#N/A</v>
      </c>
      <c r="J630" s="3" t="e">
        <v>#N/A</v>
      </c>
      <c r="K630" s="3" t="e">
        <v>#N/A</v>
      </c>
      <c r="L630" s="3" t="e">
        <v>#N/A</v>
      </c>
      <c r="M630" s="3"/>
      <c r="N630" s="3"/>
    </row>
    <row r="631" ht="15.75" customHeight="1">
      <c r="A631" s="3">
        <v>629.0</v>
      </c>
      <c r="B631" s="3"/>
      <c r="C631" s="3" t="s">
        <v>5997</v>
      </c>
      <c r="D631" s="3" t="e">
        <v>#N/A</v>
      </c>
      <c r="E631" s="3" t="e">
        <v>#N/A</v>
      </c>
      <c r="F631" s="3" t="e">
        <v>#N/A</v>
      </c>
      <c r="G631" s="3" t="e">
        <v>#N/A</v>
      </c>
      <c r="H631" s="3" t="e">
        <v>#N/A</v>
      </c>
      <c r="I631" s="3" t="e">
        <v>#N/A</v>
      </c>
      <c r="J631" s="3" t="e">
        <v>#N/A</v>
      </c>
      <c r="K631" s="3" t="e">
        <v>#N/A</v>
      </c>
      <c r="L631" s="3" t="e">
        <v>#N/A</v>
      </c>
      <c r="M631" s="3"/>
      <c r="N631" s="3"/>
    </row>
    <row r="632" ht="15.75" customHeight="1">
      <c r="A632" s="3">
        <v>630.0</v>
      </c>
      <c r="B632" s="3"/>
      <c r="C632" s="3" t="s">
        <v>5997</v>
      </c>
      <c r="D632" s="3" t="e">
        <v>#N/A</v>
      </c>
      <c r="E632" s="3" t="e">
        <v>#N/A</v>
      </c>
      <c r="F632" s="3" t="e">
        <v>#N/A</v>
      </c>
      <c r="G632" s="3" t="e">
        <v>#N/A</v>
      </c>
      <c r="H632" s="3" t="e">
        <v>#N/A</v>
      </c>
      <c r="I632" s="3" t="e">
        <v>#N/A</v>
      </c>
      <c r="J632" s="3" t="e">
        <v>#N/A</v>
      </c>
      <c r="K632" s="3" t="e">
        <v>#N/A</v>
      </c>
      <c r="L632" s="3" t="e">
        <v>#N/A</v>
      </c>
      <c r="M632" s="3"/>
      <c r="N632" s="3"/>
    </row>
    <row r="633" ht="15.75" customHeight="1">
      <c r="A633" s="3">
        <v>631.0</v>
      </c>
      <c r="B633" s="3"/>
      <c r="C633" s="3" t="s">
        <v>5997</v>
      </c>
      <c r="D633" s="3" t="e">
        <v>#N/A</v>
      </c>
      <c r="E633" s="3" t="e">
        <v>#N/A</v>
      </c>
      <c r="F633" s="3" t="e">
        <v>#N/A</v>
      </c>
      <c r="G633" s="3" t="e">
        <v>#N/A</v>
      </c>
      <c r="H633" s="3" t="e">
        <v>#N/A</v>
      </c>
      <c r="I633" s="3" t="e">
        <v>#N/A</v>
      </c>
      <c r="J633" s="3" t="e">
        <v>#N/A</v>
      </c>
      <c r="K633" s="3" t="e">
        <v>#N/A</v>
      </c>
      <c r="L633" s="3" t="e">
        <v>#N/A</v>
      </c>
      <c r="M633" s="3"/>
      <c r="N633" s="3"/>
    </row>
    <row r="634" ht="15.75" customHeight="1">
      <c r="A634" s="3">
        <v>632.0</v>
      </c>
      <c r="B634" s="3"/>
      <c r="C634" s="3" t="s">
        <v>5997</v>
      </c>
      <c r="D634" s="3" t="e">
        <v>#N/A</v>
      </c>
      <c r="E634" s="3" t="e">
        <v>#N/A</v>
      </c>
      <c r="F634" s="3" t="e">
        <v>#N/A</v>
      </c>
      <c r="G634" s="3" t="e">
        <v>#N/A</v>
      </c>
      <c r="H634" s="3" t="e">
        <v>#N/A</v>
      </c>
      <c r="I634" s="3" t="e">
        <v>#N/A</v>
      </c>
      <c r="J634" s="3" t="e">
        <v>#N/A</v>
      </c>
      <c r="K634" s="3" t="e">
        <v>#N/A</v>
      </c>
      <c r="L634" s="3" t="e">
        <v>#N/A</v>
      </c>
      <c r="M634" s="3"/>
      <c r="N634" s="3"/>
    </row>
    <row r="635" ht="15.75" customHeight="1">
      <c r="A635" s="3">
        <v>633.0</v>
      </c>
      <c r="B635" s="3"/>
      <c r="C635" s="3" t="s">
        <v>5997</v>
      </c>
      <c r="D635" s="3" t="e">
        <v>#N/A</v>
      </c>
      <c r="E635" s="3" t="e">
        <v>#N/A</v>
      </c>
      <c r="F635" s="3" t="e">
        <v>#N/A</v>
      </c>
      <c r="G635" s="3" t="e">
        <v>#N/A</v>
      </c>
      <c r="H635" s="3" t="e">
        <v>#N/A</v>
      </c>
      <c r="I635" s="3" t="e">
        <v>#N/A</v>
      </c>
      <c r="J635" s="3" t="e">
        <v>#N/A</v>
      </c>
      <c r="K635" s="3" t="e">
        <v>#N/A</v>
      </c>
      <c r="L635" s="3" t="e">
        <v>#N/A</v>
      </c>
      <c r="M635" s="3"/>
      <c r="N635" s="3"/>
    </row>
    <row r="636" ht="15.75" customHeight="1">
      <c r="A636" s="3">
        <v>634.0</v>
      </c>
      <c r="B636" s="3"/>
      <c r="C636" s="3" t="s">
        <v>5997</v>
      </c>
      <c r="D636" s="3" t="e">
        <v>#N/A</v>
      </c>
      <c r="E636" s="3" t="e">
        <v>#N/A</v>
      </c>
      <c r="F636" s="3" t="e">
        <v>#N/A</v>
      </c>
      <c r="G636" s="3" t="e">
        <v>#N/A</v>
      </c>
      <c r="H636" s="3" t="e">
        <v>#N/A</v>
      </c>
      <c r="I636" s="3" t="e">
        <v>#N/A</v>
      </c>
      <c r="J636" s="3" t="e">
        <v>#N/A</v>
      </c>
      <c r="K636" s="3" t="e">
        <v>#N/A</v>
      </c>
      <c r="L636" s="3" t="e">
        <v>#N/A</v>
      </c>
      <c r="M636" s="3"/>
      <c r="N636" s="3"/>
    </row>
    <row r="637" ht="15.75" customHeight="1">
      <c r="A637" s="3">
        <v>635.0</v>
      </c>
      <c r="B637" s="3"/>
      <c r="C637" s="3" t="s">
        <v>5997</v>
      </c>
      <c r="D637" s="3" t="e">
        <v>#N/A</v>
      </c>
      <c r="E637" s="3" t="e">
        <v>#N/A</v>
      </c>
      <c r="F637" s="3" t="e">
        <v>#N/A</v>
      </c>
      <c r="G637" s="3" t="e">
        <v>#N/A</v>
      </c>
      <c r="H637" s="3" t="e">
        <v>#N/A</v>
      </c>
      <c r="I637" s="3" t="e">
        <v>#N/A</v>
      </c>
      <c r="J637" s="3" t="e">
        <v>#N/A</v>
      </c>
      <c r="K637" s="3" t="e">
        <v>#N/A</v>
      </c>
      <c r="L637" s="3" t="e">
        <v>#N/A</v>
      </c>
      <c r="M637" s="3"/>
      <c r="N637" s="3"/>
    </row>
    <row r="638" ht="15.75" customHeight="1">
      <c r="A638" s="3">
        <v>636.0</v>
      </c>
      <c r="B638" s="3"/>
      <c r="C638" s="3" t="s">
        <v>5997</v>
      </c>
      <c r="D638" s="3" t="e">
        <v>#N/A</v>
      </c>
      <c r="E638" s="3" t="e">
        <v>#N/A</v>
      </c>
      <c r="F638" s="3" t="e">
        <v>#N/A</v>
      </c>
      <c r="G638" s="3" t="e">
        <v>#N/A</v>
      </c>
      <c r="H638" s="3" t="e">
        <v>#N/A</v>
      </c>
      <c r="I638" s="3" t="e">
        <v>#N/A</v>
      </c>
      <c r="J638" s="3" t="e">
        <v>#N/A</v>
      </c>
      <c r="K638" s="3" t="e">
        <v>#N/A</v>
      </c>
      <c r="L638" s="3" t="e">
        <v>#N/A</v>
      </c>
      <c r="M638" s="3"/>
      <c r="N638" s="3"/>
    </row>
    <row r="639" ht="15.75" customHeight="1">
      <c r="A639" s="3">
        <v>637.0</v>
      </c>
      <c r="B639" s="3"/>
      <c r="C639" s="3" t="s">
        <v>5997</v>
      </c>
      <c r="D639" s="3" t="e">
        <v>#N/A</v>
      </c>
      <c r="E639" s="3" t="e">
        <v>#N/A</v>
      </c>
      <c r="F639" s="3" t="e">
        <v>#N/A</v>
      </c>
      <c r="G639" s="3" t="e">
        <v>#N/A</v>
      </c>
      <c r="H639" s="3" t="e">
        <v>#N/A</v>
      </c>
      <c r="I639" s="3" t="e">
        <v>#N/A</v>
      </c>
      <c r="J639" s="3" t="e">
        <v>#N/A</v>
      </c>
      <c r="K639" s="3" t="e">
        <v>#N/A</v>
      </c>
      <c r="L639" s="3" t="e">
        <v>#N/A</v>
      </c>
      <c r="M639" s="3"/>
      <c r="N639" s="3"/>
    </row>
    <row r="640" ht="15.75" customHeight="1">
      <c r="A640" s="3">
        <v>638.0</v>
      </c>
      <c r="B640" s="3"/>
      <c r="C640" s="3" t="s">
        <v>5997</v>
      </c>
      <c r="D640" s="3" t="e">
        <v>#N/A</v>
      </c>
      <c r="E640" s="3" t="e">
        <v>#N/A</v>
      </c>
      <c r="F640" s="3" t="e">
        <v>#N/A</v>
      </c>
      <c r="G640" s="3" t="e">
        <v>#N/A</v>
      </c>
      <c r="H640" s="3" t="e">
        <v>#N/A</v>
      </c>
      <c r="I640" s="3" t="e">
        <v>#N/A</v>
      </c>
      <c r="J640" s="3" t="e">
        <v>#N/A</v>
      </c>
      <c r="K640" s="3" t="e">
        <v>#N/A</v>
      </c>
      <c r="L640" s="3" t="e">
        <v>#N/A</v>
      </c>
      <c r="M640" s="3"/>
      <c r="N640" s="3"/>
    </row>
    <row r="641" ht="15.75" customHeight="1">
      <c r="A641" s="3">
        <v>639.0</v>
      </c>
      <c r="B641" s="3"/>
      <c r="C641" s="3" t="s">
        <v>5997</v>
      </c>
      <c r="D641" s="3" t="e">
        <v>#N/A</v>
      </c>
      <c r="E641" s="3" t="e">
        <v>#N/A</v>
      </c>
      <c r="F641" s="3" t="e">
        <v>#N/A</v>
      </c>
      <c r="G641" s="3" t="e">
        <v>#N/A</v>
      </c>
      <c r="H641" s="3" t="e">
        <v>#N/A</v>
      </c>
      <c r="I641" s="3" t="e">
        <v>#N/A</v>
      </c>
      <c r="J641" s="3" t="e">
        <v>#N/A</v>
      </c>
      <c r="K641" s="3" t="e">
        <v>#N/A</v>
      </c>
      <c r="L641" s="3" t="e">
        <v>#N/A</v>
      </c>
      <c r="M641" s="3"/>
      <c r="N641" s="3"/>
    </row>
    <row r="642" ht="15.75" customHeight="1">
      <c r="A642" s="3">
        <v>640.0</v>
      </c>
      <c r="B642" s="3"/>
      <c r="C642" s="3" t="s">
        <v>5997</v>
      </c>
      <c r="D642" s="3" t="e">
        <v>#N/A</v>
      </c>
      <c r="E642" s="3" t="e">
        <v>#N/A</v>
      </c>
      <c r="F642" s="3" t="e">
        <v>#N/A</v>
      </c>
      <c r="G642" s="3" t="e">
        <v>#N/A</v>
      </c>
      <c r="H642" s="3" t="e">
        <v>#N/A</v>
      </c>
      <c r="I642" s="3" t="e">
        <v>#N/A</v>
      </c>
      <c r="J642" s="3" t="e">
        <v>#N/A</v>
      </c>
      <c r="K642" s="3" t="e">
        <v>#N/A</v>
      </c>
      <c r="L642" s="3" t="e">
        <v>#N/A</v>
      </c>
      <c r="M642" s="3"/>
      <c r="N642" s="3"/>
    </row>
    <row r="643" ht="15.75" customHeight="1">
      <c r="A643" s="3">
        <v>641.0</v>
      </c>
      <c r="B643" s="3"/>
      <c r="C643" s="3" t="s">
        <v>5997</v>
      </c>
      <c r="D643" s="3" t="e">
        <v>#N/A</v>
      </c>
      <c r="E643" s="3" t="e">
        <v>#N/A</v>
      </c>
      <c r="F643" s="3" t="e">
        <v>#N/A</v>
      </c>
      <c r="G643" s="3" t="e">
        <v>#N/A</v>
      </c>
      <c r="H643" s="3" t="e">
        <v>#N/A</v>
      </c>
      <c r="I643" s="3" t="e">
        <v>#N/A</v>
      </c>
      <c r="J643" s="3" t="e">
        <v>#N/A</v>
      </c>
      <c r="K643" s="3" t="e">
        <v>#N/A</v>
      </c>
      <c r="L643" s="3" t="e">
        <v>#N/A</v>
      </c>
      <c r="M643" s="3"/>
      <c r="N643" s="3"/>
    </row>
    <row r="644" ht="15.75" customHeight="1">
      <c r="A644" s="3">
        <v>642.0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</row>
    <row r="645" ht="15.75" customHeight="1">
      <c r="A645" s="3">
        <v>643.0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</row>
    <row r="646" ht="15.75" customHeight="1">
      <c r="A646" s="3">
        <v>644.0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</row>
    <row r="647" ht="15.75" customHeight="1">
      <c r="A647" s="3">
        <v>645.0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</row>
    <row r="648" ht="15.75" customHeight="1">
      <c r="A648" s="3">
        <v>646.0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</row>
    <row r="649" ht="15.75" customHeight="1">
      <c r="A649" s="3">
        <v>647.0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ht="15.75" customHeight="1">
      <c r="A650" s="3">
        <v>648.0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ht="15.75" customHeight="1">
      <c r="A651" s="3">
        <v>649.0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</row>
    <row r="652" ht="15.75" customHeight="1">
      <c r="A652" s="3">
        <v>650.0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</row>
    <row r="653" ht="15.75" customHeight="1">
      <c r="A653" s="3">
        <v>651.0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</row>
    <row r="654" ht="15.75" customHeight="1">
      <c r="A654" s="3">
        <v>652.0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</row>
    <row r="655" ht="15.75" customHeight="1">
      <c r="A655" s="3">
        <v>653.0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</row>
    <row r="656" ht="15.75" customHeight="1">
      <c r="A656" s="3">
        <v>654.0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</row>
    <row r="657" ht="15.75" customHeight="1">
      <c r="A657" s="3">
        <v>655.0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</row>
    <row r="658" ht="15.75" customHeight="1">
      <c r="A658" s="3">
        <v>656.0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ht="15.75" customHeight="1">
      <c r="A659" s="3">
        <v>657.0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</row>
    <row r="660" ht="15.75" customHeight="1">
      <c r="A660" s="3">
        <v>658.0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</row>
    <row r="661" ht="15.75" customHeight="1">
      <c r="A661" s="3">
        <v>659.0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ht="15.75" customHeight="1">
      <c r="A662" s="3">
        <v>660.0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</row>
    <row r="663" ht="15.75" customHeight="1">
      <c r="A663" s="3">
        <v>661.0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</row>
    <row r="664" ht="15.75" customHeight="1">
      <c r="A664" s="3">
        <v>662.0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</row>
    <row r="665" ht="15.75" customHeight="1">
      <c r="A665" s="3">
        <v>663.0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</row>
    <row r="666" ht="15.75" customHeight="1">
      <c r="A666" s="3">
        <v>664.0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</row>
    <row r="667" ht="15.75" customHeight="1">
      <c r="A667" s="3">
        <v>665.0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ht="15.75" customHeight="1">
      <c r="A668" s="3">
        <v>666.0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</row>
    <row r="669" ht="15.75" customHeight="1">
      <c r="A669" s="3">
        <v>667.0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</row>
    <row r="670" ht="15.75" customHeight="1">
      <c r="A670" s="3">
        <v>668.0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</row>
    <row r="671" ht="15.75" customHeight="1">
      <c r="A671" s="3">
        <v>669.0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</row>
    <row r="672" ht="15.75" customHeight="1">
      <c r="A672" s="3">
        <v>670.0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</row>
    <row r="673" ht="15.75" customHeight="1">
      <c r="A673" s="3">
        <v>671.0</v>
      </c>
      <c r="B673" s="3" t="s">
        <v>5949</v>
      </c>
      <c r="C673" s="3" t="s">
        <v>5950</v>
      </c>
      <c r="D673" s="3" t="s">
        <v>5951</v>
      </c>
      <c r="E673" s="3" t="s">
        <v>5952</v>
      </c>
      <c r="F673" s="3" t="s">
        <v>5953</v>
      </c>
      <c r="G673" s="3" t="s">
        <v>5831</v>
      </c>
      <c r="H673" s="3" t="s">
        <v>5954</v>
      </c>
      <c r="I673" s="3" t="s">
        <v>5955</v>
      </c>
      <c r="J673" s="3" t="s">
        <v>5956</v>
      </c>
      <c r="K673" s="3" t="s">
        <v>5957</v>
      </c>
      <c r="L673" s="3" t="s">
        <v>5834</v>
      </c>
      <c r="M673" s="3"/>
      <c r="N673" s="3" t="s">
        <v>5949</v>
      </c>
    </row>
    <row r="674" ht="15.75" customHeight="1">
      <c r="A674" s="3">
        <v>672.0</v>
      </c>
      <c r="B674" s="3" t="s">
        <v>5151</v>
      </c>
      <c r="C674" s="3" t="s">
        <v>6045</v>
      </c>
      <c r="D674" s="3">
        <v>0.0</v>
      </c>
      <c r="E674" s="3">
        <v>0.0</v>
      </c>
      <c r="F674" s="3">
        <v>0.9</v>
      </c>
      <c r="G674" s="3">
        <v>0.32</v>
      </c>
      <c r="H674" s="3">
        <v>1.82</v>
      </c>
      <c r="I674" s="3">
        <v>7.5</v>
      </c>
      <c r="J674" s="3">
        <v>69.62</v>
      </c>
      <c r="K674" s="3">
        <v>0.0</v>
      </c>
      <c r="L674" s="3"/>
      <c r="M674" s="3"/>
      <c r="N674" s="3" t="s">
        <v>5151</v>
      </c>
    </row>
    <row r="675" ht="15.75" customHeight="1">
      <c r="A675" s="3">
        <v>673.0</v>
      </c>
      <c r="B675" s="3" t="s">
        <v>5177</v>
      </c>
      <c r="C675" s="3" t="s">
        <v>6045</v>
      </c>
      <c r="D675" s="3">
        <v>0.0</v>
      </c>
      <c r="E675" s="3">
        <v>0.0</v>
      </c>
      <c r="F675" s="3">
        <v>0.98</v>
      </c>
      <c r="G675" s="3">
        <v>0.32</v>
      </c>
      <c r="H675" s="3">
        <v>3.08</v>
      </c>
      <c r="I675" s="3">
        <v>6.99</v>
      </c>
      <c r="J675" s="3">
        <v>82.88</v>
      </c>
      <c r="K675" s="3">
        <v>0.0</v>
      </c>
      <c r="L675" s="3"/>
      <c r="M675" s="3"/>
      <c r="N675" s="3" t="s">
        <v>5177</v>
      </c>
    </row>
    <row r="676" ht="15.75" customHeight="1">
      <c r="A676" s="3">
        <v>674.0</v>
      </c>
      <c r="B676" s="3" t="s">
        <v>4917</v>
      </c>
      <c r="C676" s="3" t="s">
        <v>6045</v>
      </c>
      <c r="D676" s="3">
        <v>30.35156</v>
      </c>
      <c r="E676" s="3">
        <v>0.0</v>
      </c>
      <c r="F676" s="3">
        <v>0.612996</v>
      </c>
      <c r="G676" s="3">
        <v>1.113249</v>
      </c>
      <c r="H676" s="3">
        <v>2.772062</v>
      </c>
      <c r="I676" s="3">
        <v>1.10072</v>
      </c>
      <c r="J676" s="3">
        <v>69.30897</v>
      </c>
      <c r="K676" s="3">
        <v>0.0</v>
      </c>
      <c r="L676" s="3"/>
      <c r="M676" s="3"/>
      <c r="N676" s="3" t="s">
        <v>4917</v>
      </c>
    </row>
    <row r="677" ht="15.75" customHeight="1">
      <c r="A677" s="3">
        <v>675.0</v>
      </c>
      <c r="B677" s="3" t="s">
        <v>4916</v>
      </c>
      <c r="C677" s="3" t="s">
        <v>6045</v>
      </c>
      <c r="D677" s="3">
        <v>0.0</v>
      </c>
      <c r="E677" s="3">
        <v>0.0</v>
      </c>
      <c r="F677" s="3">
        <v>0.14</v>
      </c>
      <c r="G677" s="3">
        <v>0.14</v>
      </c>
      <c r="H677" s="3">
        <v>1.48</v>
      </c>
      <c r="I677" s="3">
        <v>7.98</v>
      </c>
      <c r="J677" s="3">
        <v>65.67</v>
      </c>
      <c r="K677" s="3">
        <v>0.0</v>
      </c>
      <c r="L677" s="3"/>
      <c r="M677" s="3"/>
      <c r="N677" s="3" t="s">
        <v>4916</v>
      </c>
    </row>
    <row r="678" ht="15.75" customHeight="1">
      <c r="A678" s="3">
        <v>676.0</v>
      </c>
      <c r="B678" s="3" t="s">
        <v>4884</v>
      </c>
      <c r="C678" s="3" t="s">
        <v>6045</v>
      </c>
      <c r="D678" s="3">
        <v>14.91799</v>
      </c>
      <c r="E678" s="3">
        <v>1.749433</v>
      </c>
      <c r="F678" s="3">
        <v>1.196128</v>
      </c>
      <c r="G678" s="3">
        <v>0.156615</v>
      </c>
      <c r="H678" s="3">
        <v>3.015447</v>
      </c>
      <c r="I678" s="3">
        <v>11.7092</v>
      </c>
      <c r="J678" s="3">
        <v>53.30658</v>
      </c>
      <c r="K678" s="3">
        <v>0.0</v>
      </c>
      <c r="L678" s="3"/>
      <c r="M678" s="3"/>
      <c r="N678" s="3" t="s">
        <v>4884</v>
      </c>
    </row>
    <row r="679" ht="15.75" customHeight="1">
      <c r="A679" s="3">
        <v>677.0</v>
      </c>
      <c r="B679" s="3" t="s">
        <v>4849</v>
      </c>
      <c r="C679" s="3" t="s">
        <v>6045</v>
      </c>
      <c r="D679" s="3">
        <v>47.55354</v>
      </c>
      <c r="E679" s="3">
        <v>0.583144</v>
      </c>
      <c r="F679" s="3">
        <v>0.15035</v>
      </c>
      <c r="G679" s="3">
        <v>2.152257</v>
      </c>
      <c r="H679" s="3">
        <v>7.154241</v>
      </c>
      <c r="I679" s="3">
        <v>0.65784</v>
      </c>
      <c r="J679" s="3">
        <v>79.13315</v>
      </c>
      <c r="K679" s="3">
        <v>0.0</v>
      </c>
      <c r="L679" s="3"/>
      <c r="M679" s="3"/>
      <c r="N679" s="3" t="s">
        <v>4849</v>
      </c>
    </row>
    <row r="680" ht="15.75" customHeight="1">
      <c r="A680" s="3">
        <v>678.0</v>
      </c>
      <c r="B680" s="3" t="s">
        <v>5082</v>
      </c>
      <c r="C680" s="3" t="s">
        <v>6045</v>
      </c>
      <c r="D680" s="3">
        <v>10.54037</v>
      </c>
      <c r="E680" s="3">
        <v>1.397875</v>
      </c>
      <c r="F680" s="3">
        <v>0.536827</v>
      </c>
      <c r="G680" s="3">
        <v>0.0</v>
      </c>
      <c r="H680" s="3">
        <v>2.505949</v>
      </c>
      <c r="I680" s="3">
        <v>7.925212</v>
      </c>
      <c r="J680" s="3">
        <v>25.77195</v>
      </c>
      <c r="K680" s="3">
        <v>0.0</v>
      </c>
      <c r="L680" s="3"/>
      <c r="M680" s="3"/>
      <c r="N680" s="3" t="s">
        <v>5082</v>
      </c>
    </row>
    <row r="681" ht="15.75" customHeight="1">
      <c r="A681" s="3">
        <v>679.0</v>
      </c>
      <c r="B681" s="3" t="s">
        <v>5026</v>
      </c>
      <c r="C681" s="3" t="s">
        <v>6045</v>
      </c>
      <c r="D681" s="3">
        <v>0.0</v>
      </c>
      <c r="E681" s="3">
        <v>0.0</v>
      </c>
      <c r="F681" s="3">
        <v>1.32</v>
      </c>
      <c r="G681" s="3">
        <v>0.38</v>
      </c>
      <c r="H681" s="3">
        <v>2.16</v>
      </c>
      <c r="I681" s="3">
        <v>11.44</v>
      </c>
      <c r="J681" s="3">
        <v>72.78</v>
      </c>
      <c r="K681" s="3">
        <v>0.0</v>
      </c>
      <c r="L681" s="3"/>
      <c r="M681" s="3"/>
      <c r="N681" s="3" t="s">
        <v>5026</v>
      </c>
    </row>
    <row r="682" ht="15.75" customHeight="1">
      <c r="A682" s="3">
        <v>680.0</v>
      </c>
      <c r="B682" s="3" t="s">
        <v>4892</v>
      </c>
      <c r="C682" s="3" t="s">
        <v>6045</v>
      </c>
      <c r="D682" s="3">
        <v>39.41686</v>
      </c>
      <c r="E682" s="3">
        <v>2.065297</v>
      </c>
      <c r="F682" s="3">
        <v>0.250584</v>
      </c>
      <c r="G682" s="3">
        <v>0.764805</v>
      </c>
      <c r="H682" s="3">
        <v>2.169611</v>
      </c>
      <c r="I682" s="3">
        <v>2.64393</v>
      </c>
      <c r="J682" s="3">
        <v>84.73642</v>
      </c>
      <c r="K682" s="3">
        <v>0.0</v>
      </c>
      <c r="L682" s="3"/>
      <c r="M682" s="3"/>
      <c r="N682" s="3" t="s">
        <v>4892</v>
      </c>
    </row>
    <row r="683" ht="15.75" customHeight="1">
      <c r="A683" s="3">
        <v>681.0</v>
      </c>
      <c r="B683" s="3" t="s">
        <v>4901</v>
      </c>
      <c r="C683" s="3" t="s">
        <v>6045</v>
      </c>
      <c r="D683" s="3">
        <v>0.0</v>
      </c>
      <c r="E683" s="3">
        <v>0.0</v>
      </c>
      <c r="F683" s="3">
        <v>0.92</v>
      </c>
      <c r="G683" s="3">
        <v>0.38</v>
      </c>
      <c r="H683" s="3">
        <v>1.94</v>
      </c>
      <c r="I683" s="3">
        <v>10.04</v>
      </c>
      <c r="J683" s="3">
        <v>74.5</v>
      </c>
      <c r="K683" s="3">
        <v>0.0</v>
      </c>
      <c r="L683" s="3"/>
      <c r="M683" s="3"/>
      <c r="N683" s="3" t="s">
        <v>4901</v>
      </c>
    </row>
    <row r="684" ht="15.75" customHeight="1">
      <c r="A684" s="3">
        <v>682.0</v>
      </c>
      <c r="B684" s="3" t="s">
        <v>4960</v>
      </c>
      <c r="C684" s="3" t="s">
        <v>6045</v>
      </c>
      <c r="D684" s="3">
        <v>36.6</v>
      </c>
      <c r="E684" s="3">
        <v>0.4</v>
      </c>
      <c r="F684" s="3">
        <v>0.4</v>
      </c>
      <c r="G684" s="3">
        <v>1.3</v>
      </c>
      <c r="H684" s="3">
        <v>4.0</v>
      </c>
      <c r="I684" s="3">
        <v>1.2</v>
      </c>
      <c r="J684" s="3">
        <v>53.7</v>
      </c>
      <c r="K684" s="3">
        <v>0.0</v>
      </c>
      <c r="L684" s="3"/>
      <c r="M684" s="3"/>
      <c r="N684" s="3" t="s">
        <v>4960</v>
      </c>
    </row>
    <row r="685" ht="15.75" customHeight="1">
      <c r="A685" s="3">
        <v>683.0</v>
      </c>
      <c r="B685" s="3" t="s">
        <v>5008</v>
      </c>
      <c r="C685" s="3" t="s">
        <v>6045</v>
      </c>
      <c r="D685" s="3">
        <v>9.347262</v>
      </c>
      <c r="E685" s="3">
        <v>0.536827</v>
      </c>
      <c r="F685" s="3">
        <v>0.536827</v>
      </c>
      <c r="G685" s="3">
        <v>0.629462</v>
      </c>
      <c r="H685" s="3">
        <v>1.524174</v>
      </c>
      <c r="I685" s="3">
        <v>1.536827</v>
      </c>
      <c r="J685" s="3">
        <v>24.23971</v>
      </c>
      <c r="K685" s="3">
        <v>0.0</v>
      </c>
      <c r="L685" s="3"/>
      <c r="M685" s="3"/>
      <c r="N685" s="3" t="s">
        <v>5008</v>
      </c>
    </row>
    <row r="686" ht="15.75" customHeight="1">
      <c r="A686" s="3">
        <v>684.0</v>
      </c>
      <c r="B686" s="3" t="s">
        <v>4909</v>
      </c>
      <c r="C686" s="3" t="s">
        <v>6045</v>
      </c>
      <c r="D686" s="3">
        <v>20.0</v>
      </c>
      <c r="E686" s="3">
        <v>1.0</v>
      </c>
      <c r="F686" s="3">
        <v>0.0</v>
      </c>
      <c r="G686" s="3">
        <v>0.0</v>
      </c>
      <c r="H686" s="3">
        <v>4.0</v>
      </c>
      <c r="I686" s="3">
        <v>1.5</v>
      </c>
      <c r="J686" s="3">
        <v>33.0</v>
      </c>
      <c r="K686" s="3">
        <v>0.0</v>
      </c>
      <c r="L686" s="3"/>
      <c r="M686" s="3"/>
      <c r="N686" s="3" t="s">
        <v>4909</v>
      </c>
    </row>
    <row r="687" ht="15.75" customHeight="1">
      <c r="A687" s="3">
        <v>685.0</v>
      </c>
      <c r="B687" s="3" t="s">
        <v>4839</v>
      </c>
      <c r="C687" s="3" t="s">
        <v>6045</v>
      </c>
      <c r="D687" s="3">
        <v>36.43357</v>
      </c>
      <c r="E687" s="3">
        <v>3.0</v>
      </c>
      <c r="F687" s="3">
        <v>1.393249</v>
      </c>
      <c r="G687" s="3">
        <v>0.897335</v>
      </c>
      <c r="H687" s="3">
        <v>5.156167</v>
      </c>
      <c r="I687" s="3">
        <v>2.177588</v>
      </c>
      <c r="J687" s="3">
        <v>103.531</v>
      </c>
      <c r="K687" s="3">
        <v>0.0</v>
      </c>
      <c r="L687" s="3"/>
      <c r="M687" s="3"/>
      <c r="N687" s="3" t="s">
        <v>4839</v>
      </c>
    </row>
    <row r="688" ht="15.75" customHeight="1">
      <c r="A688" s="3">
        <v>686.0</v>
      </c>
      <c r="B688" s="3" t="s">
        <v>5175</v>
      </c>
      <c r="C688" s="3" t="s">
        <v>6045</v>
      </c>
      <c r="D688" s="3">
        <v>0.0</v>
      </c>
      <c r="E688" s="3">
        <v>0.0</v>
      </c>
      <c r="F688" s="3">
        <v>0.34</v>
      </c>
      <c r="G688" s="3">
        <v>0.38</v>
      </c>
      <c r="H688" s="3">
        <v>3.66</v>
      </c>
      <c r="I688" s="3">
        <v>6.92</v>
      </c>
      <c r="J688" s="3">
        <v>72.52</v>
      </c>
      <c r="K688" s="3">
        <v>0.0</v>
      </c>
      <c r="L688" s="3"/>
      <c r="M688" s="3"/>
      <c r="N688" s="3" t="s">
        <v>5176</v>
      </c>
    </row>
    <row r="689" ht="15.75" customHeight="1">
      <c r="A689" s="3">
        <v>687.0</v>
      </c>
      <c r="B689" s="3" t="s">
        <v>4932</v>
      </c>
      <c r="C689" s="3" t="s">
        <v>6045</v>
      </c>
      <c r="D689" s="3">
        <v>25.28272</v>
      </c>
      <c r="E689" s="3">
        <v>0.432295</v>
      </c>
      <c r="F689" s="3">
        <v>0.667471</v>
      </c>
      <c r="G689" s="3">
        <v>1.234708</v>
      </c>
      <c r="H689" s="3">
        <v>3.258852</v>
      </c>
      <c r="I689" s="3">
        <v>1.843405</v>
      </c>
      <c r="J689" s="3">
        <v>73.48101</v>
      </c>
      <c r="K689" s="3">
        <v>0.0</v>
      </c>
      <c r="L689" s="3"/>
      <c r="M689" s="3"/>
      <c r="N689" s="3" t="s">
        <v>4932</v>
      </c>
    </row>
    <row r="690" ht="15.75" customHeight="1">
      <c r="A690" s="3">
        <v>688.0</v>
      </c>
      <c r="B690" s="3" t="s">
        <v>4844</v>
      </c>
      <c r="C690" s="3" t="s">
        <v>6045</v>
      </c>
      <c r="D690" s="3">
        <v>61.50722</v>
      </c>
      <c r="E690" s="3">
        <v>0.953683</v>
      </c>
      <c r="F690" s="3">
        <v>1.023113</v>
      </c>
      <c r="G690" s="3">
        <v>1.367704</v>
      </c>
      <c r="H690" s="3">
        <v>6.613035</v>
      </c>
      <c r="I690" s="3">
        <v>2.820953</v>
      </c>
      <c r="J690" s="3">
        <v>100.4218</v>
      </c>
      <c r="K690" s="3">
        <v>0.0</v>
      </c>
      <c r="L690" s="3"/>
      <c r="M690" s="3"/>
      <c r="N690" s="3" t="s">
        <v>4844</v>
      </c>
    </row>
    <row r="691" ht="15.75" customHeight="1">
      <c r="A691" s="3">
        <v>689.0</v>
      </c>
      <c r="B691" s="3" t="s">
        <v>6046</v>
      </c>
      <c r="C691" s="3" t="s">
        <v>6045</v>
      </c>
      <c r="D691" s="3">
        <v>4.6</v>
      </c>
      <c r="E691" s="3">
        <v>0.0</v>
      </c>
      <c r="F691" s="3">
        <v>0.0</v>
      </c>
      <c r="G691" s="3">
        <v>0.0</v>
      </c>
      <c r="H691" s="3">
        <v>1.5</v>
      </c>
      <c r="I691" s="3">
        <v>0.0</v>
      </c>
      <c r="J691" s="3">
        <v>4.7</v>
      </c>
      <c r="K691" s="3">
        <v>0.0</v>
      </c>
      <c r="L691" s="3"/>
      <c r="M691" s="3"/>
      <c r="N691" s="3" t="s">
        <v>6046</v>
      </c>
    </row>
    <row r="692" ht="15.75" customHeight="1">
      <c r="A692" s="3">
        <v>690.0</v>
      </c>
      <c r="B692" s="3" t="s">
        <v>4865</v>
      </c>
      <c r="C692" s="3" t="s">
        <v>6045</v>
      </c>
      <c r="D692" s="3">
        <v>33.09263</v>
      </c>
      <c r="E692" s="3">
        <v>0.0</v>
      </c>
      <c r="F692" s="3">
        <v>0.137821</v>
      </c>
      <c r="G692" s="3">
        <v>0.137821</v>
      </c>
      <c r="H692" s="3">
        <v>1.884339</v>
      </c>
      <c r="I692" s="3">
        <v>0.119027</v>
      </c>
      <c r="J692" s="3">
        <v>89.24576</v>
      </c>
      <c r="K692" s="3">
        <v>0.0</v>
      </c>
      <c r="L692" s="3"/>
      <c r="M692" s="3"/>
      <c r="N692" s="3" t="s">
        <v>4865</v>
      </c>
    </row>
    <row r="693" ht="15.75" customHeight="1">
      <c r="A693" s="3">
        <v>691.0</v>
      </c>
      <c r="B693" s="3" t="s">
        <v>4853</v>
      </c>
      <c r="C693" s="3" t="s">
        <v>6045</v>
      </c>
      <c r="D693" s="3">
        <v>32.03569</v>
      </c>
      <c r="E693" s="3">
        <v>0.722096</v>
      </c>
      <c r="F693" s="3">
        <v>0.997082</v>
      </c>
      <c r="G693" s="3">
        <v>0.786965</v>
      </c>
      <c r="H693" s="3">
        <v>9.369455</v>
      </c>
      <c r="I693" s="3">
        <v>4.482685</v>
      </c>
      <c r="J693" s="3">
        <v>96.80912</v>
      </c>
      <c r="K693" s="3">
        <v>0.0</v>
      </c>
      <c r="L693" s="3"/>
      <c r="M693" s="3"/>
      <c r="N693" s="3" t="s">
        <v>4853</v>
      </c>
    </row>
    <row r="694" ht="15.75" customHeight="1">
      <c r="A694" s="3">
        <v>692.0</v>
      </c>
      <c r="B694" s="3" t="s">
        <v>4860</v>
      </c>
      <c r="C694" s="3" t="s">
        <v>6045</v>
      </c>
      <c r="D694" s="3">
        <v>15.02734</v>
      </c>
      <c r="E694" s="3">
        <v>2.463173</v>
      </c>
      <c r="F694" s="3">
        <v>1.109883</v>
      </c>
      <c r="G694" s="3">
        <v>0.825564</v>
      </c>
      <c r="H694" s="3">
        <v>1.990817</v>
      </c>
      <c r="I694" s="3">
        <v>6.141693</v>
      </c>
      <c r="J694" s="3">
        <v>44.85704</v>
      </c>
      <c r="K694" s="3">
        <v>0.0</v>
      </c>
      <c r="L694" s="3"/>
      <c r="M694" s="3"/>
      <c r="N694" s="3" t="s">
        <v>4860</v>
      </c>
    </row>
    <row r="695" ht="15.75" customHeight="1">
      <c r="A695" s="3">
        <v>693.0</v>
      </c>
      <c r="B695" s="3" t="s">
        <v>4841</v>
      </c>
      <c r="C695" s="3" t="s">
        <v>6045</v>
      </c>
      <c r="D695" s="3">
        <v>14.70538</v>
      </c>
      <c r="E695" s="3">
        <v>7.03796</v>
      </c>
      <c r="F695" s="3">
        <v>2.50949</v>
      </c>
      <c r="G695" s="3">
        <v>0.0</v>
      </c>
      <c r="H695" s="3">
        <v>5.713739</v>
      </c>
      <c r="I695" s="3">
        <v>19.39065</v>
      </c>
      <c r="J695" s="3">
        <v>53.72663</v>
      </c>
      <c r="K695" s="3">
        <v>0.0</v>
      </c>
      <c r="L695" s="3"/>
      <c r="M695" s="3"/>
      <c r="N695" s="3" t="s">
        <v>4841</v>
      </c>
    </row>
    <row r="696" ht="15.75" customHeight="1">
      <c r="A696" s="3">
        <v>694.0</v>
      </c>
      <c r="B696" s="3" t="s">
        <v>4889</v>
      </c>
      <c r="C696" s="3" t="s">
        <v>6045</v>
      </c>
      <c r="D696" s="3">
        <v>24.62946</v>
      </c>
      <c r="E696" s="3">
        <v>2.555807</v>
      </c>
      <c r="F696" s="3">
        <v>1.09786</v>
      </c>
      <c r="G696" s="3">
        <v>1.565798</v>
      </c>
      <c r="H696" s="3">
        <v>4.733482</v>
      </c>
      <c r="I696" s="3">
        <v>5.809883</v>
      </c>
      <c r="J696" s="3">
        <v>69.68677</v>
      </c>
      <c r="K696" s="3">
        <v>0.0</v>
      </c>
      <c r="L696" s="3"/>
      <c r="M696" s="3"/>
      <c r="N696" s="3" t="s">
        <v>4890</v>
      </c>
    </row>
    <row r="697" ht="15.75" customHeight="1">
      <c r="A697" s="3">
        <v>695.0</v>
      </c>
      <c r="B697" s="3" t="s">
        <v>4982</v>
      </c>
      <c r="C697" s="3" t="s">
        <v>6045</v>
      </c>
      <c r="D697" s="3">
        <v>22.93064</v>
      </c>
      <c r="E697" s="3">
        <v>0.675779</v>
      </c>
      <c r="F697" s="3">
        <v>0.421187</v>
      </c>
      <c r="G697" s="3">
        <v>1.356654</v>
      </c>
      <c r="H697" s="3">
        <v>4.73225</v>
      </c>
      <c r="I697" s="3">
        <v>0.743658</v>
      </c>
      <c r="J697" s="3">
        <v>70.85294</v>
      </c>
      <c r="K697" s="3">
        <v>0.0</v>
      </c>
      <c r="L697" s="3"/>
      <c r="M697" s="3"/>
      <c r="N697" s="3" t="s">
        <v>4982</v>
      </c>
    </row>
    <row r="698" ht="15.75" customHeight="1">
      <c r="A698" s="3">
        <v>696.0</v>
      </c>
      <c r="B698" s="3" t="s">
        <v>4846</v>
      </c>
      <c r="C698" s="3" t="s">
        <v>6045</v>
      </c>
      <c r="D698" s="3">
        <v>41.80637</v>
      </c>
      <c r="E698" s="3">
        <v>0.0</v>
      </c>
      <c r="F698" s="3">
        <v>0.0</v>
      </c>
      <c r="G698" s="3">
        <v>0.092635</v>
      </c>
      <c r="H698" s="3">
        <v>2.536827</v>
      </c>
      <c r="I698" s="3">
        <v>1.583144</v>
      </c>
      <c r="J698" s="3">
        <v>53.49051</v>
      </c>
      <c r="K698" s="3">
        <v>0.0</v>
      </c>
      <c r="L698" s="3"/>
      <c r="M698" s="3"/>
      <c r="N698" s="3" t="s">
        <v>4846</v>
      </c>
    </row>
    <row r="699" ht="15.75" customHeight="1">
      <c r="A699" s="3">
        <v>697.0</v>
      </c>
      <c r="B699" s="3" t="s">
        <v>4898</v>
      </c>
      <c r="C699" s="3" t="s">
        <v>6045</v>
      </c>
      <c r="D699" s="3">
        <v>23.33258</v>
      </c>
      <c r="E699" s="3">
        <v>0.953683</v>
      </c>
      <c r="F699" s="3">
        <v>0.815895</v>
      </c>
      <c r="G699" s="3">
        <v>0.727218</v>
      </c>
      <c r="H699" s="3">
        <v>2.513307</v>
      </c>
      <c r="I699" s="3">
        <v>2.575175</v>
      </c>
      <c r="J699" s="3">
        <v>53.38259</v>
      </c>
      <c r="K699" s="3">
        <v>0.0</v>
      </c>
      <c r="L699" s="3"/>
      <c r="M699" s="3"/>
      <c r="N699" s="3" t="s">
        <v>4898</v>
      </c>
    </row>
    <row r="700" ht="15.75" customHeight="1">
      <c r="A700" s="3">
        <v>698.0</v>
      </c>
      <c r="B700" s="3" t="s">
        <v>4959</v>
      </c>
      <c r="C700" s="3" t="s">
        <v>6045</v>
      </c>
      <c r="D700" s="3">
        <v>26.15793</v>
      </c>
      <c r="E700" s="3">
        <v>0.880028</v>
      </c>
      <c r="F700" s="3">
        <v>0.42216</v>
      </c>
      <c r="G700" s="3">
        <v>0.545058</v>
      </c>
      <c r="H700" s="3">
        <v>1.855914</v>
      </c>
      <c r="I700" s="3">
        <v>4.533794</v>
      </c>
      <c r="J700" s="3">
        <v>54.52916</v>
      </c>
      <c r="K700" s="3">
        <v>0.0</v>
      </c>
      <c r="L700" s="3"/>
      <c r="M700" s="3"/>
      <c r="N700" s="3" t="s">
        <v>4959</v>
      </c>
    </row>
    <row r="701" ht="15.75" customHeight="1">
      <c r="A701" s="3">
        <v>699.0</v>
      </c>
      <c r="B701" s="3" t="s">
        <v>4971</v>
      </c>
      <c r="C701" s="3" t="s">
        <v>6045</v>
      </c>
      <c r="D701" s="3">
        <v>15.2</v>
      </c>
      <c r="E701" s="3">
        <v>0.5</v>
      </c>
      <c r="F701" s="3">
        <v>0.297689</v>
      </c>
      <c r="G701" s="3">
        <v>0.198459</v>
      </c>
      <c r="H701" s="3">
        <v>1.905393</v>
      </c>
      <c r="I701" s="3">
        <v>1.934299</v>
      </c>
      <c r="J701" s="3">
        <v>53.2612</v>
      </c>
      <c r="K701" s="3">
        <v>0.0</v>
      </c>
      <c r="L701" s="3"/>
      <c r="M701" s="3"/>
      <c r="N701" s="3" t="s">
        <v>4971</v>
      </c>
    </row>
    <row r="702" ht="15.75" customHeight="1">
      <c r="A702" s="3">
        <v>700.0</v>
      </c>
      <c r="B702" s="3" t="s">
        <v>4869</v>
      </c>
      <c r="C702" s="3" t="s">
        <v>6045</v>
      </c>
      <c r="D702" s="3">
        <v>32.72436</v>
      </c>
      <c r="E702" s="3">
        <v>1.138952</v>
      </c>
      <c r="F702" s="3">
        <v>0.785058</v>
      </c>
      <c r="G702" s="3">
        <v>0.62749</v>
      </c>
      <c r="H702" s="3">
        <v>4.926342</v>
      </c>
      <c r="I702" s="3">
        <v>2.16965</v>
      </c>
      <c r="J702" s="3">
        <v>73.87389</v>
      </c>
      <c r="K702" s="3">
        <v>0.0</v>
      </c>
      <c r="L702" s="3"/>
      <c r="M702" s="3"/>
      <c r="N702" s="3" t="s">
        <v>4869</v>
      </c>
    </row>
    <row r="703" ht="15.75" customHeight="1">
      <c r="A703" s="3">
        <v>701.0</v>
      </c>
      <c r="B703" s="3" t="s">
        <v>4870</v>
      </c>
      <c r="C703" s="3" t="s">
        <v>6045</v>
      </c>
      <c r="D703" s="3">
        <v>13.44419</v>
      </c>
      <c r="E703" s="3">
        <v>4.675779</v>
      </c>
      <c r="F703" s="3">
        <v>1.48965</v>
      </c>
      <c r="G703" s="3">
        <v>0.696381</v>
      </c>
      <c r="H703" s="3">
        <v>3.942218</v>
      </c>
      <c r="I703" s="3">
        <v>11.84482</v>
      </c>
      <c r="J703" s="3">
        <v>58.36142</v>
      </c>
      <c r="K703" s="3">
        <v>0.0</v>
      </c>
      <c r="L703" s="3"/>
      <c r="M703" s="3"/>
      <c r="N703" s="3" t="s">
        <v>4870</v>
      </c>
    </row>
    <row r="704" ht="15.75" customHeight="1">
      <c r="A704" s="3">
        <v>702.0</v>
      </c>
      <c r="B704" s="3" t="s">
        <v>4911</v>
      </c>
      <c r="C704" s="3" t="s">
        <v>6045</v>
      </c>
      <c r="D704" s="3">
        <v>43.4738</v>
      </c>
      <c r="E704" s="3">
        <v>0.953683</v>
      </c>
      <c r="F704" s="3">
        <v>0.068911</v>
      </c>
      <c r="G704" s="3">
        <v>0.187938</v>
      </c>
      <c r="H704" s="3">
        <v>1.160447</v>
      </c>
      <c r="I704" s="3">
        <v>1.587451</v>
      </c>
      <c r="J704" s="3">
        <v>74.75438</v>
      </c>
      <c r="K704" s="3">
        <v>0.0</v>
      </c>
      <c r="L704" s="3"/>
      <c r="M704" s="3"/>
      <c r="N704" s="3" t="s">
        <v>4911</v>
      </c>
    </row>
    <row r="705" ht="15.75" customHeight="1">
      <c r="A705" s="3">
        <v>703.0</v>
      </c>
      <c r="B705" s="3" t="s">
        <v>5016</v>
      </c>
      <c r="C705" s="3" t="s">
        <v>6045</v>
      </c>
      <c r="D705" s="3">
        <v>32.40241</v>
      </c>
      <c r="E705" s="3">
        <v>1.200708</v>
      </c>
      <c r="F705" s="3">
        <v>0.277904</v>
      </c>
      <c r="G705" s="3">
        <v>1.077195</v>
      </c>
      <c r="H705" s="3">
        <v>4.096176</v>
      </c>
      <c r="I705" s="3">
        <v>2.277904</v>
      </c>
      <c r="J705" s="3">
        <v>54.78508</v>
      </c>
      <c r="K705" s="3">
        <v>0.0</v>
      </c>
      <c r="L705" s="3"/>
      <c r="M705" s="3"/>
      <c r="N705" s="3" t="s">
        <v>5016</v>
      </c>
    </row>
    <row r="706" ht="15.75" customHeight="1">
      <c r="A706" s="3">
        <v>704.0</v>
      </c>
      <c r="B706" s="3" t="s">
        <v>4888</v>
      </c>
      <c r="C706" s="3" t="s">
        <v>6045</v>
      </c>
      <c r="D706" s="3">
        <v>22.82535</v>
      </c>
      <c r="E706" s="3">
        <v>1.351558</v>
      </c>
      <c r="F706" s="3">
        <v>0.959533</v>
      </c>
      <c r="G706" s="3">
        <v>0.804339</v>
      </c>
      <c r="H706" s="3">
        <v>2.926712</v>
      </c>
      <c r="I706" s="3">
        <v>4.912724</v>
      </c>
      <c r="J706" s="3">
        <v>55.67901</v>
      </c>
      <c r="K706" s="3">
        <v>0.0</v>
      </c>
      <c r="L706" s="3"/>
      <c r="M706" s="3"/>
      <c r="N706" s="3" t="s">
        <v>4888</v>
      </c>
    </row>
    <row r="707" ht="15.75" customHeight="1">
      <c r="A707" s="3">
        <v>705.0</v>
      </c>
      <c r="B707" s="3" t="s">
        <v>6047</v>
      </c>
      <c r="C707" s="3" t="s">
        <v>6045</v>
      </c>
      <c r="D707" s="3">
        <v>36.29235</v>
      </c>
      <c r="E707" s="3">
        <v>1.073654</v>
      </c>
      <c r="F707" s="3">
        <v>0.487704</v>
      </c>
      <c r="G707" s="3">
        <v>0.40677</v>
      </c>
      <c r="H707" s="3">
        <v>3.257802</v>
      </c>
      <c r="I707" s="3">
        <v>4.571537</v>
      </c>
      <c r="J707" s="3">
        <v>77.96379</v>
      </c>
      <c r="K707" s="3">
        <v>0.0</v>
      </c>
      <c r="L707" s="3"/>
      <c r="M707" s="3"/>
      <c r="N707" s="3" t="s">
        <v>5042</v>
      </c>
    </row>
    <row r="708" ht="15.75" customHeight="1">
      <c r="A708" s="3">
        <v>706.0</v>
      </c>
      <c r="B708" s="30" t="s">
        <v>4866</v>
      </c>
      <c r="C708" s="3" t="s">
        <v>6045</v>
      </c>
      <c r="D708" s="3">
        <v>11.5</v>
      </c>
      <c r="E708" s="3">
        <v>0.5</v>
      </c>
      <c r="F708" s="3">
        <v>0.837381</v>
      </c>
      <c r="G708" s="3">
        <v>0.128998</v>
      </c>
      <c r="H708" s="3">
        <v>1.031988</v>
      </c>
      <c r="I708" s="3">
        <v>5.14379</v>
      </c>
      <c r="J708" s="3">
        <v>47.78817</v>
      </c>
      <c r="K708" s="3">
        <v>0.0</v>
      </c>
      <c r="L708" s="3"/>
      <c r="M708" s="3"/>
      <c r="N708" s="30" t="s">
        <v>4866</v>
      </c>
    </row>
    <row r="709" ht="15.75" customHeight="1">
      <c r="A709" s="3">
        <v>707.0</v>
      </c>
      <c r="B709" s="3" t="s">
        <v>4796</v>
      </c>
      <c r="C709" s="3" t="s">
        <v>6045</v>
      </c>
      <c r="D709" s="3">
        <v>6.5</v>
      </c>
      <c r="E709" s="3">
        <v>0.7</v>
      </c>
      <c r="F709" s="3">
        <v>0.0</v>
      </c>
      <c r="G709" s="3">
        <v>0.0</v>
      </c>
      <c r="H709" s="3">
        <v>0.7</v>
      </c>
      <c r="I709" s="3">
        <v>0.0</v>
      </c>
      <c r="J709" s="3">
        <v>11.1</v>
      </c>
      <c r="K709" s="3">
        <v>0.0</v>
      </c>
      <c r="L709" s="3"/>
      <c r="M709" s="3"/>
      <c r="N709" s="3" t="s">
        <v>4796</v>
      </c>
    </row>
    <row r="710" ht="15.75" customHeight="1">
      <c r="A710" s="3">
        <v>708.0</v>
      </c>
      <c r="B710" s="3" t="s">
        <v>4877</v>
      </c>
      <c r="C710" s="3" t="s">
        <v>6045</v>
      </c>
      <c r="D710" s="3">
        <v>11.17691</v>
      </c>
      <c r="E710" s="3">
        <v>4.231586</v>
      </c>
      <c r="F710" s="3">
        <v>0.725759</v>
      </c>
      <c r="G710" s="3">
        <v>0.385545</v>
      </c>
      <c r="H710" s="3">
        <v>2.079981</v>
      </c>
      <c r="I710" s="3">
        <v>14.48319</v>
      </c>
      <c r="J710" s="3">
        <v>53.13191</v>
      </c>
      <c r="K710" s="3">
        <v>0.0</v>
      </c>
      <c r="L710" s="3"/>
      <c r="M710" s="3"/>
      <c r="N710" s="3" t="s">
        <v>4877</v>
      </c>
    </row>
    <row r="711" ht="15.75" customHeight="1">
      <c r="A711" s="3">
        <v>709.0</v>
      </c>
      <c r="B711" s="3" t="s">
        <v>4925</v>
      </c>
      <c r="C711" s="3" t="s">
        <v>6045</v>
      </c>
      <c r="D711" s="3">
        <v>19.75779</v>
      </c>
      <c r="E711" s="3">
        <v>0.536827</v>
      </c>
      <c r="F711" s="3">
        <v>0.294436</v>
      </c>
      <c r="G711" s="3">
        <v>0.162879</v>
      </c>
      <c r="H711" s="3">
        <v>3.926712</v>
      </c>
      <c r="I711" s="3">
        <v>1.970603</v>
      </c>
      <c r="J711" s="3">
        <v>51.86078</v>
      </c>
      <c r="K711" s="3">
        <v>0.0</v>
      </c>
      <c r="L711" s="3"/>
      <c r="M711" s="3"/>
      <c r="N711" s="3" t="s">
        <v>4925</v>
      </c>
    </row>
    <row r="712" ht="15.75" customHeight="1">
      <c r="A712" s="3">
        <v>710.0</v>
      </c>
      <c r="B712" s="3" t="s">
        <v>4873</v>
      </c>
      <c r="C712" s="3" t="s">
        <v>6045</v>
      </c>
      <c r="D712" s="3">
        <v>51.61275</v>
      </c>
      <c r="E712" s="3">
        <v>0.0</v>
      </c>
      <c r="F712" s="3">
        <v>0.669377</v>
      </c>
      <c r="G712" s="3">
        <v>0.156615</v>
      </c>
      <c r="H712" s="3">
        <v>2.481926</v>
      </c>
      <c r="I712" s="3">
        <v>0.325292</v>
      </c>
      <c r="J712" s="3">
        <v>103.0822</v>
      </c>
      <c r="K712" s="3">
        <v>0.0</v>
      </c>
      <c r="L712" s="3"/>
      <c r="M712" s="3"/>
      <c r="N712" s="3" t="s">
        <v>4873</v>
      </c>
    </row>
    <row r="713" ht="15.75" customHeight="1">
      <c r="A713" s="3">
        <v>711.0</v>
      </c>
      <c r="B713" s="3" t="s">
        <v>4881</v>
      </c>
      <c r="C713" s="3" t="s">
        <v>6045</v>
      </c>
      <c r="D713" s="3">
        <v>23.43584</v>
      </c>
      <c r="E713" s="3">
        <v>0.629462</v>
      </c>
      <c r="F713" s="3">
        <v>0.187938</v>
      </c>
      <c r="G713" s="3">
        <v>0.893988</v>
      </c>
      <c r="H713" s="3">
        <v>3.812062</v>
      </c>
      <c r="I713" s="3">
        <v>10.23574</v>
      </c>
      <c r="J713" s="3">
        <v>47.95683</v>
      </c>
      <c r="K713" s="3">
        <v>0.0</v>
      </c>
      <c r="L713" s="3"/>
      <c r="M713" s="3"/>
      <c r="N713" s="3" t="s">
        <v>4881</v>
      </c>
    </row>
    <row r="714" ht="15.75" customHeight="1">
      <c r="A714" s="3">
        <v>712.0</v>
      </c>
      <c r="B714" s="3" t="s">
        <v>5962</v>
      </c>
      <c r="C714" s="3" t="s">
        <v>6045</v>
      </c>
      <c r="D714" s="3">
        <v>18.48215</v>
      </c>
      <c r="E714" s="3">
        <v>1.277904</v>
      </c>
      <c r="F714" s="3">
        <v>0.0</v>
      </c>
      <c r="G714" s="3">
        <v>0.0</v>
      </c>
      <c r="H714" s="3">
        <v>0.675779</v>
      </c>
      <c r="I714" s="3">
        <v>12.85269</v>
      </c>
      <c r="J714" s="3">
        <v>43.55807</v>
      </c>
      <c r="K714" s="3">
        <v>0.0</v>
      </c>
      <c r="L714" s="3"/>
      <c r="M714" s="3"/>
      <c r="N714" s="3" t="s">
        <v>4880</v>
      </c>
    </row>
    <row r="715" ht="15.75" customHeight="1">
      <c r="A715" s="3">
        <v>713.0</v>
      </c>
      <c r="B715" s="3" t="s">
        <v>4855</v>
      </c>
      <c r="C715" s="3" t="s">
        <v>6045</v>
      </c>
      <c r="D715" s="3">
        <v>16.9</v>
      </c>
      <c r="E715" s="3">
        <v>2.6</v>
      </c>
      <c r="F715" s="3">
        <v>1.438921</v>
      </c>
      <c r="G715" s="3">
        <v>0.4</v>
      </c>
      <c r="H715" s="3">
        <v>2.10077</v>
      </c>
      <c r="I715" s="3">
        <v>10.35371</v>
      </c>
      <c r="J715" s="3">
        <v>56.1473</v>
      </c>
      <c r="K715" s="3">
        <v>0.0</v>
      </c>
      <c r="L715" s="3"/>
      <c r="M715" s="3"/>
      <c r="N715" s="3" t="s">
        <v>4855</v>
      </c>
    </row>
    <row r="716" ht="15.75" customHeight="1">
      <c r="A716" s="3">
        <v>714.0</v>
      </c>
      <c r="B716" s="3" t="s">
        <v>5089</v>
      </c>
      <c r="C716" s="3" t="s">
        <v>6045</v>
      </c>
      <c r="D716" s="3">
        <v>4.0</v>
      </c>
      <c r="E716" s="3">
        <v>1.0</v>
      </c>
      <c r="F716" s="3">
        <v>0.963252</v>
      </c>
      <c r="G716" s="3">
        <v>0.14699</v>
      </c>
      <c r="H716" s="3">
        <v>1.981626</v>
      </c>
      <c r="I716" s="3">
        <v>6.134579</v>
      </c>
      <c r="J716" s="3">
        <v>42.89732</v>
      </c>
      <c r="K716" s="3">
        <v>0.0</v>
      </c>
      <c r="L716" s="3"/>
      <c r="M716" s="3"/>
      <c r="N716" s="3" t="s">
        <v>5089</v>
      </c>
    </row>
    <row r="717" ht="15.75" customHeight="1">
      <c r="A717" s="3">
        <v>715.0</v>
      </c>
      <c r="B717" s="3" t="s">
        <v>4967</v>
      </c>
      <c r="C717" s="3" t="s">
        <v>6045</v>
      </c>
      <c r="D717" s="3">
        <v>15.20198</v>
      </c>
      <c r="E717" s="3">
        <v>0.861048</v>
      </c>
      <c r="F717" s="3">
        <v>0.0</v>
      </c>
      <c r="G717" s="3">
        <v>1.0</v>
      </c>
      <c r="H717" s="3">
        <v>1.722096</v>
      </c>
      <c r="I717" s="3">
        <v>0.0</v>
      </c>
      <c r="J717" s="3">
        <v>47.73045</v>
      </c>
      <c r="K717" s="3">
        <v>0.0</v>
      </c>
      <c r="L717" s="3"/>
      <c r="M717" s="3"/>
      <c r="N717" s="3" t="s">
        <v>4967</v>
      </c>
    </row>
    <row r="718" ht="15.75" customHeight="1">
      <c r="A718" s="3">
        <v>716.0</v>
      </c>
      <c r="B718" s="3" t="s">
        <v>4862</v>
      </c>
      <c r="C718" s="3" t="s">
        <v>6045</v>
      </c>
      <c r="D718" s="3">
        <v>47.21058</v>
      </c>
      <c r="E718" s="3">
        <v>1.629462</v>
      </c>
      <c r="F718" s="3">
        <v>1.257821</v>
      </c>
      <c r="G718" s="3">
        <v>1.685759</v>
      </c>
      <c r="H718" s="3">
        <v>8.931109</v>
      </c>
      <c r="I718" s="3">
        <v>1.114708</v>
      </c>
      <c r="J718" s="3">
        <v>88.04689</v>
      </c>
      <c r="K718" s="3">
        <v>0.0</v>
      </c>
      <c r="L718" s="3"/>
      <c r="M718" s="3"/>
      <c r="N718" s="3" t="s">
        <v>4862</v>
      </c>
    </row>
    <row r="719" ht="15.75" customHeight="1">
      <c r="A719" s="3">
        <v>717.0</v>
      </c>
      <c r="B719" s="3" t="s">
        <v>5086</v>
      </c>
      <c r="C719" s="3" t="s">
        <v>6045</v>
      </c>
      <c r="D719" s="3">
        <v>2.5</v>
      </c>
      <c r="E719" s="3">
        <v>0.0</v>
      </c>
      <c r="F719" s="3">
        <v>0.0</v>
      </c>
      <c r="G719" s="3">
        <v>0.0</v>
      </c>
      <c r="H719" s="3">
        <v>0.0</v>
      </c>
      <c r="I719" s="3">
        <v>1.1</v>
      </c>
      <c r="J719" s="3">
        <v>5.1</v>
      </c>
      <c r="K719" s="3">
        <v>0.0</v>
      </c>
      <c r="L719" s="3"/>
      <c r="M719" s="3"/>
      <c r="N719" s="3" t="s">
        <v>5086</v>
      </c>
    </row>
    <row r="720" ht="15.75" customHeight="1">
      <c r="A720" s="3">
        <v>718.0</v>
      </c>
      <c r="B720" s="3" t="s">
        <v>4838</v>
      </c>
      <c r="C720" s="3" t="s">
        <v>6045</v>
      </c>
      <c r="D720" s="3">
        <v>46.46317</v>
      </c>
      <c r="E720" s="3">
        <v>1.092635</v>
      </c>
      <c r="F720" s="3">
        <v>0.957121</v>
      </c>
      <c r="G720" s="3">
        <v>1.743638</v>
      </c>
      <c r="H720" s="3">
        <v>4.649669</v>
      </c>
      <c r="I720" s="3">
        <v>1.727704</v>
      </c>
      <c r="J720" s="3">
        <v>103.2613</v>
      </c>
      <c r="K720" s="3">
        <v>0.0</v>
      </c>
      <c r="L720" s="3"/>
      <c r="M720" s="3"/>
      <c r="N720" s="3" t="s">
        <v>4838</v>
      </c>
    </row>
    <row r="721" ht="15.75" customHeight="1">
      <c r="A721" s="3">
        <v>719.0</v>
      </c>
      <c r="B721" s="3" t="s">
        <v>6048</v>
      </c>
      <c r="C721" s="3" t="s">
        <v>6045</v>
      </c>
      <c r="D721" s="3">
        <v>36.85042</v>
      </c>
      <c r="E721" s="3">
        <v>0.768414</v>
      </c>
      <c r="F721" s="3">
        <v>0.332023</v>
      </c>
      <c r="G721" s="3">
        <v>0.582179</v>
      </c>
      <c r="H721" s="3">
        <v>3.721031</v>
      </c>
      <c r="I721" s="3">
        <v>3.227704</v>
      </c>
      <c r="J721" s="3">
        <v>94.37097</v>
      </c>
      <c r="K721" s="3">
        <v>0.0</v>
      </c>
      <c r="L721" s="3"/>
      <c r="M721" s="3"/>
      <c r="N721" s="3" t="s">
        <v>4856</v>
      </c>
    </row>
    <row r="722" ht="15.75" customHeight="1">
      <c r="A722" s="3">
        <v>720.0</v>
      </c>
      <c r="B722" s="30" t="s">
        <v>4883</v>
      </c>
      <c r="C722" s="3" t="s">
        <v>6045</v>
      </c>
      <c r="D722" s="3">
        <v>39.51785</v>
      </c>
      <c r="E722" s="3">
        <v>0.768414</v>
      </c>
      <c r="F722" s="3">
        <v>1.247218</v>
      </c>
      <c r="G722" s="3">
        <v>0.49107</v>
      </c>
      <c r="H722" s="3">
        <v>3.252529</v>
      </c>
      <c r="I722" s="3">
        <v>1.645798</v>
      </c>
      <c r="J722" s="3">
        <v>71.20554</v>
      </c>
      <c r="K722" s="3">
        <v>0.0</v>
      </c>
      <c r="L722" s="3"/>
      <c r="M722" s="3"/>
      <c r="N722" s="30" t="s">
        <v>4883</v>
      </c>
    </row>
    <row r="723" ht="15.75" customHeight="1">
      <c r="A723" s="3">
        <v>721.0</v>
      </c>
      <c r="B723" s="3" t="s">
        <v>4968</v>
      </c>
      <c r="C723" s="3" t="s">
        <v>6045</v>
      </c>
      <c r="D723" s="3">
        <v>22.6568</v>
      </c>
      <c r="E723" s="3">
        <v>1.768414</v>
      </c>
      <c r="F723" s="3">
        <v>0.638054</v>
      </c>
      <c r="G723" s="3">
        <v>0.831829</v>
      </c>
      <c r="H723" s="3">
        <v>5.039533</v>
      </c>
      <c r="I723" s="3">
        <v>1.09251</v>
      </c>
      <c r="J723" s="3">
        <v>59.32875</v>
      </c>
      <c r="K723" s="3">
        <v>0.0</v>
      </c>
      <c r="L723" s="3"/>
      <c r="M723" s="3"/>
      <c r="N723" s="3" t="s">
        <v>4968</v>
      </c>
    </row>
    <row r="724" ht="15.75" customHeight="1">
      <c r="A724" s="3">
        <v>722.0</v>
      </c>
      <c r="B724" s="3" t="s">
        <v>4910</v>
      </c>
      <c r="C724" s="3" t="s">
        <v>6045</v>
      </c>
      <c r="D724" s="3">
        <v>24.07592</v>
      </c>
      <c r="E724" s="3">
        <v>0.536827</v>
      </c>
      <c r="F724" s="3">
        <v>0.294436</v>
      </c>
      <c r="G724" s="3">
        <v>0.106498</v>
      </c>
      <c r="H724" s="3">
        <v>0.794669</v>
      </c>
      <c r="I724" s="3">
        <v>1.333482</v>
      </c>
      <c r="J724" s="3">
        <v>58.80774</v>
      </c>
      <c r="K724" s="3">
        <v>0.0</v>
      </c>
      <c r="L724" s="3"/>
      <c r="M724" s="3"/>
      <c r="N724" s="3" t="s">
        <v>4910</v>
      </c>
    </row>
    <row r="725" ht="15.75" customHeight="1">
      <c r="A725" s="3">
        <v>723.0</v>
      </c>
      <c r="B725" s="3" t="s">
        <v>4918</v>
      </c>
      <c r="C725" s="3" t="s">
        <v>6045</v>
      </c>
      <c r="D725" s="3">
        <v>29.40014</v>
      </c>
      <c r="E725" s="3">
        <v>0.0</v>
      </c>
      <c r="F725" s="3">
        <v>0.606732</v>
      </c>
      <c r="G725" s="3">
        <v>0.119027</v>
      </c>
      <c r="H725" s="3">
        <v>1.567218</v>
      </c>
      <c r="I725" s="3">
        <v>2.622471</v>
      </c>
      <c r="J725" s="3">
        <v>61.16586</v>
      </c>
      <c r="K725" s="3">
        <v>0.0</v>
      </c>
      <c r="L725" s="3"/>
      <c r="M725" s="3"/>
      <c r="N725" s="3" t="s">
        <v>4918</v>
      </c>
    </row>
    <row r="726" ht="15.75" customHeight="1">
      <c r="A726" s="3">
        <v>724.0</v>
      </c>
      <c r="B726" s="3" t="s">
        <v>4896</v>
      </c>
      <c r="C726" s="3" t="s">
        <v>6045</v>
      </c>
      <c r="D726" s="3">
        <v>32.70109</v>
      </c>
      <c r="E726" s="3">
        <v>0.357885</v>
      </c>
      <c r="F726" s="3">
        <v>0.357885</v>
      </c>
      <c r="G726" s="3">
        <v>1.324221</v>
      </c>
      <c r="H726" s="3">
        <v>5.364212</v>
      </c>
      <c r="I726" s="3">
        <v>3.142115</v>
      </c>
      <c r="J726" s="3">
        <v>49.76615</v>
      </c>
      <c r="K726" s="3">
        <v>0.0</v>
      </c>
      <c r="L726" s="3"/>
      <c r="M726" s="3"/>
      <c r="N726" s="3" t="s">
        <v>4896</v>
      </c>
    </row>
    <row r="727" ht="15.75" customHeight="1">
      <c r="A727" s="3">
        <v>725.0</v>
      </c>
      <c r="B727" s="3" t="s">
        <v>6049</v>
      </c>
      <c r="C727" s="3" t="s">
        <v>6045</v>
      </c>
      <c r="D727" s="3">
        <v>4.9</v>
      </c>
      <c r="E727" s="3">
        <v>0.0</v>
      </c>
      <c r="F727" s="3">
        <v>0.0</v>
      </c>
      <c r="G727" s="3">
        <v>0.0</v>
      </c>
      <c r="H727" s="3">
        <v>1.0</v>
      </c>
      <c r="I727" s="3">
        <v>0.1</v>
      </c>
      <c r="J727" s="3">
        <v>6.5</v>
      </c>
      <c r="K727" s="3">
        <v>0.0</v>
      </c>
      <c r="L727" s="3"/>
      <c r="M727" s="3"/>
      <c r="N727" s="3" t="s">
        <v>6049</v>
      </c>
    </row>
    <row r="728" ht="15.75" customHeight="1">
      <c r="A728" s="3">
        <v>726.0</v>
      </c>
      <c r="B728" s="3" t="s">
        <v>6050</v>
      </c>
      <c r="C728" s="3" t="s">
        <v>6045</v>
      </c>
      <c r="D728" s="3">
        <v>3.0</v>
      </c>
      <c r="E728" s="3">
        <v>0.0</v>
      </c>
      <c r="F728" s="3">
        <v>0.0</v>
      </c>
      <c r="G728" s="3">
        <v>0.2</v>
      </c>
      <c r="H728" s="3">
        <v>2.9</v>
      </c>
      <c r="I728" s="3">
        <v>0.0</v>
      </c>
      <c r="J728" s="3">
        <v>9.2</v>
      </c>
      <c r="K728" s="3">
        <v>0.0</v>
      </c>
      <c r="L728" s="3"/>
      <c r="M728" s="3"/>
      <c r="N728" s="3" t="s">
        <v>6050</v>
      </c>
    </row>
    <row r="729" ht="15.75" customHeight="1">
      <c r="A729" s="3">
        <v>727.0</v>
      </c>
      <c r="B729" s="3" t="s">
        <v>4847</v>
      </c>
      <c r="C729" s="3" t="s">
        <v>6045</v>
      </c>
      <c r="D729" s="3">
        <v>51.11997</v>
      </c>
      <c r="E729" s="3">
        <v>0.536827</v>
      </c>
      <c r="F729" s="3">
        <v>0.212996</v>
      </c>
      <c r="G729" s="3">
        <v>1.072315</v>
      </c>
      <c r="H729" s="3">
        <v>3.110389</v>
      </c>
      <c r="I729" s="3">
        <v>3.474961</v>
      </c>
      <c r="J729" s="3">
        <v>110.8958</v>
      </c>
      <c r="K729" s="3">
        <v>0.0</v>
      </c>
      <c r="L729" s="3"/>
      <c r="M729" s="3"/>
      <c r="N729" s="3" t="s">
        <v>4847</v>
      </c>
    </row>
    <row r="730" ht="15.75" customHeight="1">
      <c r="A730" s="3">
        <v>728.0</v>
      </c>
      <c r="B730" s="3" t="s">
        <v>4861</v>
      </c>
      <c r="C730" s="3" t="s">
        <v>6045</v>
      </c>
      <c r="D730" s="3">
        <v>43.5915</v>
      </c>
      <c r="E730" s="3">
        <v>0.768414</v>
      </c>
      <c r="F730" s="3">
        <v>0.909864</v>
      </c>
      <c r="G730" s="3">
        <v>1.827977</v>
      </c>
      <c r="H730" s="3">
        <v>6.92821</v>
      </c>
      <c r="I730" s="3">
        <v>0.930837</v>
      </c>
      <c r="J730" s="3">
        <v>90.94375</v>
      </c>
      <c r="K730" s="3">
        <v>0.0</v>
      </c>
      <c r="L730" s="3"/>
      <c r="M730" s="3"/>
      <c r="N730" s="3" t="s">
        <v>4861</v>
      </c>
    </row>
    <row r="731" ht="15.75" customHeight="1">
      <c r="A731" s="3">
        <v>729.0</v>
      </c>
      <c r="B731" s="3" t="s">
        <v>4843</v>
      </c>
      <c r="C731" s="3" t="s">
        <v>6045</v>
      </c>
      <c r="D731" s="3">
        <v>49.96204</v>
      </c>
      <c r="E731" s="3">
        <v>2.166289</v>
      </c>
      <c r="F731" s="3">
        <v>1.035642</v>
      </c>
      <c r="G731" s="3">
        <v>1.922393</v>
      </c>
      <c r="H731" s="3">
        <v>6.044319</v>
      </c>
      <c r="I731" s="3">
        <v>2.108424</v>
      </c>
      <c r="J731" s="3">
        <v>101.5955</v>
      </c>
      <c r="K731" s="3">
        <v>0.0</v>
      </c>
      <c r="L731" s="3"/>
      <c r="M731" s="3"/>
      <c r="N731" s="3" t="s">
        <v>4843</v>
      </c>
    </row>
    <row r="732" ht="15.75" customHeight="1">
      <c r="A732" s="3">
        <v>730.0</v>
      </c>
      <c r="B732" s="3" t="s">
        <v>6051</v>
      </c>
      <c r="C732" s="3" t="s">
        <v>6045</v>
      </c>
      <c r="D732" s="3">
        <v>0.03</v>
      </c>
      <c r="E732" s="3">
        <v>0.0</v>
      </c>
      <c r="F732" s="3">
        <v>0.0</v>
      </c>
      <c r="G732" s="3">
        <v>0.0</v>
      </c>
      <c r="H732" s="3">
        <v>0.0</v>
      </c>
      <c r="I732" s="3">
        <v>0.0</v>
      </c>
      <c r="J732" s="3">
        <v>0.0</v>
      </c>
      <c r="K732" s="3">
        <v>0.0</v>
      </c>
      <c r="L732" s="3"/>
      <c r="M732" s="3"/>
      <c r="N732" s="3" t="s">
        <v>6051</v>
      </c>
    </row>
    <row r="733" ht="15.75" customHeight="1">
      <c r="A733" s="3">
        <v>731.0</v>
      </c>
      <c r="B733" s="3" t="s">
        <v>6052</v>
      </c>
      <c r="C733" s="3" t="s">
        <v>6045</v>
      </c>
      <c r="D733" s="3">
        <v>32.45482</v>
      </c>
      <c r="E733" s="3">
        <v>2.119972</v>
      </c>
      <c r="F733" s="3">
        <v>1.394222</v>
      </c>
      <c r="G733" s="3">
        <v>0.862665</v>
      </c>
      <c r="H733" s="3">
        <v>3.719086</v>
      </c>
      <c r="I733" s="3">
        <v>1.913482</v>
      </c>
      <c r="J733" s="3">
        <v>82.13484</v>
      </c>
      <c r="K733" s="3">
        <v>0.0</v>
      </c>
      <c r="L733" s="3"/>
      <c r="M733" s="3"/>
      <c r="N733" s="3" t="s">
        <v>6052</v>
      </c>
    </row>
    <row r="734" ht="15.75" customHeight="1">
      <c r="A734" s="3">
        <v>732.0</v>
      </c>
      <c r="B734" s="3" t="s">
        <v>4930</v>
      </c>
      <c r="C734" s="3" t="s">
        <v>6045</v>
      </c>
      <c r="D734" s="3">
        <v>14.05746</v>
      </c>
      <c r="E734" s="3">
        <v>1.845609</v>
      </c>
      <c r="F734" s="3">
        <v>0.67856</v>
      </c>
      <c r="G734" s="3">
        <v>0.062646</v>
      </c>
      <c r="H734" s="3">
        <v>2.920473</v>
      </c>
      <c r="I734" s="3">
        <v>7.232315</v>
      </c>
      <c r="J734" s="3">
        <v>41.92875</v>
      </c>
      <c r="K734" s="3">
        <v>0.0</v>
      </c>
      <c r="L734" s="3"/>
      <c r="M734" s="3"/>
      <c r="N734" s="3" t="s">
        <v>4930</v>
      </c>
    </row>
    <row r="735" ht="15.75" customHeight="1">
      <c r="A735" s="3">
        <v>733.0</v>
      </c>
      <c r="B735" s="30" t="s">
        <v>4874</v>
      </c>
      <c r="C735" s="3" t="s">
        <v>6045</v>
      </c>
      <c r="D735" s="3">
        <v>15.59377</v>
      </c>
      <c r="E735" s="3">
        <v>0.602125</v>
      </c>
      <c r="F735" s="3">
        <v>0.440467</v>
      </c>
      <c r="G735" s="3">
        <v>0.187938</v>
      </c>
      <c r="H735" s="3">
        <v>2.014494</v>
      </c>
      <c r="I735" s="3">
        <v>2.801654</v>
      </c>
      <c r="J735" s="3">
        <v>48.35905</v>
      </c>
      <c r="K735" s="3">
        <v>0.0</v>
      </c>
      <c r="L735" s="3"/>
      <c r="M735" s="3"/>
      <c r="N735" s="30" t="s">
        <v>4874</v>
      </c>
    </row>
    <row r="736" ht="15.75" customHeight="1">
      <c r="A736" s="3">
        <v>734.0</v>
      </c>
      <c r="B736" s="3" t="s">
        <v>4937</v>
      </c>
      <c r="C736" s="3" t="s">
        <v>6045</v>
      </c>
      <c r="D736" s="3">
        <v>22.92635</v>
      </c>
      <c r="E736" s="3">
        <v>0.768414</v>
      </c>
      <c r="F736" s="3">
        <v>0.238054</v>
      </c>
      <c r="G736" s="3">
        <v>0.663113</v>
      </c>
      <c r="H736" s="3">
        <v>3.446751</v>
      </c>
      <c r="I736" s="3">
        <v>2.280233</v>
      </c>
      <c r="J736" s="3">
        <v>60.97091</v>
      </c>
      <c r="K736" s="3">
        <v>0.0</v>
      </c>
      <c r="L736" s="3"/>
      <c r="M736" s="3"/>
      <c r="N736" s="3" t="s">
        <v>4937</v>
      </c>
    </row>
    <row r="737" ht="15.75" customHeight="1">
      <c r="A737" s="3">
        <v>735.0</v>
      </c>
      <c r="B737" s="3" t="s">
        <v>4850</v>
      </c>
      <c r="C737" s="3" t="s">
        <v>6045</v>
      </c>
      <c r="D737" s="3">
        <v>52.50113</v>
      </c>
      <c r="E737" s="3">
        <v>2.49051</v>
      </c>
      <c r="F737" s="3">
        <v>1.476148</v>
      </c>
      <c r="G737" s="3">
        <v>1.183619</v>
      </c>
      <c r="H737" s="3">
        <v>7.025195</v>
      </c>
      <c r="I737" s="3">
        <v>2.800467</v>
      </c>
      <c r="J737" s="3">
        <v>102.5829</v>
      </c>
      <c r="K737" s="3">
        <v>0.0</v>
      </c>
      <c r="L737" s="3"/>
      <c r="M737" s="3"/>
      <c r="N737" s="3" t="s">
        <v>4850</v>
      </c>
    </row>
    <row r="738" ht="15.75" customHeight="1">
      <c r="A738" s="3">
        <v>736.0</v>
      </c>
      <c r="B738" s="3" t="s">
        <v>4924</v>
      </c>
      <c r="C738" s="3" t="s">
        <v>6045</v>
      </c>
      <c r="D738" s="3">
        <v>28.84207</v>
      </c>
      <c r="E738" s="3">
        <v>0.536827</v>
      </c>
      <c r="F738" s="3">
        <v>0.493969</v>
      </c>
      <c r="G738" s="3">
        <v>0.684339</v>
      </c>
      <c r="H738" s="3">
        <v>2.524805</v>
      </c>
      <c r="I738" s="3">
        <v>1.520739</v>
      </c>
      <c r="J738" s="3">
        <v>71.64416</v>
      </c>
      <c r="K738" s="3">
        <v>0.0</v>
      </c>
      <c r="L738" s="3"/>
      <c r="M738" s="3"/>
      <c r="N738" s="3" t="s">
        <v>4924</v>
      </c>
    </row>
    <row r="739" ht="15.75" customHeight="1">
      <c r="A739" s="3">
        <v>737.0</v>
      </c>
      <c r="B739" s="3" t="s">
        <v>4956</v>
      </c>
      <c r="C739" s="3" t="s">
        <v>6045</v>
      </c>
      <c r="D739" s="3">
        <v>15.46317</v>
      </c>
      <c r="E739" s="3">
        <v>0.185269</v>
      </c>
      <c r="F739" s="3">
        <v>0.281907</v>
      </c>
      <c r="G739" s="3">
        <v>0.303132</v>
      </c>
      <c r="H739" s="3">
        <v>1.497821</v>
      </c>
      <c r="I739" s="3">
        <v>3.013444</v>
      </c>
      <c r="J739" s="3">
        <v>40.16737</v>
      </c>
      <c r="K739" s="3">
        <v>0.0</v>
      </c>
      <c r="L739" s="3"/>
      <c r="M739" s="3"/>
      <c r="N739" s="3" t="s">
        <v>4956</v>
      </c>
    </row>
    <row r="740" ht="15.75" customHeight="1">
      <c r="A740" s="3">
        <v>738.0</v>
      </c>
      <c r="B740" s="3" t="s">
        <v>4894</v>
      </c>
      <c r="C740" s="3" t="s">
        <v>6045</v>
      </c>
      <c r="D740" s="3">
        <v>15.85269</v>
      </c>
      <c r="E740" s="3">
        <v>2.675779</v>
      </c>
      <c r="F740" s="3">
        <v>0.594202</v>
      </c>
      <c r="G740" s="3">
        <v>0.093969</v>
      </c>
      <c r="H740" s="3">
        <v>1.15321</v>
      </c>
      <c r="I740" s="3">
        <v>8.42284</v>
      </c>
      <c r="J740" s="3">
        <v>54.47866</v>
      </c>
      <c r="K740" s="3">
        <v>0.0</v>
      </c>
      <c r="L740" s="3"/>
      <c r="M740" s="3"/>
      <c r="N740" s="3" t="s">
        <v>4894</v>
      </c>
    </row>
    <row r="741" ht="15.75" customHeight="1">
      <c r="A741" s="3">
        <v>739.0</v>
      </c>
      <c r="B741" s="3" t="s">
        <v>5870</v>
      </c>
      <c r="C741" s="3" t="s">
        <v>6045</v>
      </c>
      <c r="D741" s="3">
        <v>8.8</v>
      </c>
      <c r="E741" s="3">
        <v>0.0</v>
      </c>
      <c r="F741" s="3">
        <v>0.0</v>
      </c>
      <c r="G741" s="3">
        <v>0.0</v>
      </c>
      <c r="H741" s="3">
        <v>0.0</v>
      </c>
      <c r="I741" s="3">
        <v>0.0</v>
      </c>
      <c r="J741" s="3">
        <v>14.1</v>
      </c>
      <c r="K741" s="3">
        <v>0.0</v>
      </c>
      <c r="L741" s="3"/>
      <c r="M741" s="3"/>
      <c r="N741" s="3" t="s">
        <v>5870</v>
      </c>
    </row>
    <row r="742" ht="15.75" customHeight="1">
      <c r="A742" s="3">
        <v>740.0</v>
      </c>
      <c r="B742" s="3" t="s">
        <v>4851</v>
      </c>
      <c r="C742" s="3" t="s">
        <v>6045</v>
      </c>
      <c r="D742" s="3">
        <v>34.6</v>
      </c>
      <c r="E742" s="3">
        <v>0.9</v>
      </c>
      <c r="F742" s="3">
        <v>0.847304</v>
      </c>
      <c r="G742" s="3">
        <v>1.666379</v>
      </c>
      <c r="H742" s="3">
        <v>3.421387</v>
      </c>
      <c r="I742" s="3">
        <v>0.703421</v>
      </c>
      <c r="J742" s="3">
        <v>89.531</v>
      </c>
      <c r="K742" s="3">
        <v>0.0</v>
      </c>
      <c r="L742" s="3"/>
      <c r="M742" s="3"/>
      <c r="N742" s="3" t="s">
        <v>4851</v>
      </c>
    </row>
    <row r="743" ht="15.75" customHeight="1">
      <c r="A743" s="3">
        <v>741.0</v>
      </c>
      <c r="B743" s="3" t="s">
        <v>5004</v>
      </c>
      <c r="C743" s="3" t="s">
        <v>6045</v>
      </c>
      <c r="D743" s="3">
        <v>15.0</v>
      </c>
      <c r="E743" s="3">
        <v>0.0</v>
      </c>
      <c r="F743" s="3">
        <v>0.515994</v>
      </c>
      <c r="G743" s="3">
        <v>0.158767</v>
      </c>
      <c r="H743" s="3">
        <v>1.532758</v>
      </c>
      <c r="I743" s="3">
        <v>1.327889</v>
      </c>
      <c r="J743" s="3">
        <v>50.8502</v>
      </c>
      <c r="K743" s="3">
        <v>0.0</v>
      </c>
      <c r="L743" s="3"/>
      <c r="M743" s="3"/>
      <c r="N743" s="3" t="s">
        <v>5004</v>
      </c>
    </row>
    <row r="744" ht="15.75" customHeight="1">
      <c r="A744" s="3">
        <v>742.0</v>
      </c>
      <c r="B744" s="3" t="s">
        <v>5030</v>
      </c>
      <c r="C744" s="3" t="s">
        <v>6045</v>
      </c>
      <c r="D744" s="3">
        <v>19.67665</v>
      </c>
      <c r="E744" s="3">
        <v>0.435883</v>
      </c>
      <c r="F744" s="3">
        <v>0.435883</v>
      </c>
      <c r="G744" s="3">
        <v>0.225647</v>
      </c>
      <c r="H744" s="3">
        <v>1.225647</v>
      </c>
      <c r="I744" s="3">
        <v>0.441524</v>
      </c>
      <c r="J744" s="3">
        <v>32.96366</v>
      </c>
      <c r="K744" s="3">
        <v>0.0</v>
      </c>
      <c r="L744" s="3"/>
      <c r="M744" s="3"/>
      <c r="N744" s="3" t="s">
        <v>5030</v>
      </c>
    </row>
    <row r="745" ht="15.75" customHeight="1">
      <c r="A745" s="3">
        <v>743.0</v>
      </c>
      <c r="B745" s="3" t="s">
        <v>4935</v>
      </c>
      <c r="C745" s="3" t="s">
        <v>6045</v>
      </c>
      <c r="D745" s="3">
        <v>10.8</v>
      </c>
      <c r="E745" s="3">
        <v>0.8</v>
      </c>
      <c r="F745" s="3">
        <v>0.0</v>
      </c>
      <c r="G745" s="3">
        <v>0.0</v>
      </c>
      <c r="H745" s="3">
        <v>0.0</v>
      </c>
      <c r="I745" s="3">
        <v>0.0</v>
      </c>
      <c r="J745" s="3">
        <v>22.3</v>
      </c>
      <c r="K745" s="3">
        <v>0.0</v>
      </c>
      <c r="L745" s="3"/>
      <c r="M745" s="3"/>
      <c r="N745" s="3" t="s">
        <v>4935</v>
      </c>
    </row>
    <row r="746" ht="15.75" customHeight="1">
      <c r="A746" s="3">
        <v>744.0</v>
      </c>
      <c r="B746" s="3" t="s">
        <v>4976</v>
      </c>
      <c r="C746" s="3" t="s">
        <v>6045</v>
      </c>
      <c r="D746" s="3">
        <v>3.3</v>
      </c>
      <c r="E746" s="3">
        <v>0.0</v>
      </c>
      <c r="F746" s="3">
        <v>0.0</v>
      </c>
      <c r="G746" s="3">
        <v>0.0</v>
      </c>
      <c r="H746" s="3">
        <v>0.0</v>
      </c>
      <c r="I746" s="3">
        <v>0.0</v>
      </c>
      <c r="J746" s="3">
        <v>5.9</v>
      </c>
      <c r="K746" s="3">
        <v>0.0</v>
      </c>
      <c r="L746" s="3"/>
      <c r="M746" s="3"/>
      <c r="N746" s="3" t="s">
        <v>4976</v>
      </c>
    </row>
    <row r="747" ht="15.75" customHeight="1">
      <c r="A747" s="3">
        <v>745.0</v>
      </c>
      <c r="B747" s="3" t="s">
        <v>4845</v>
      </c>
      <c r="C747" s="3" t="s">
        <v>6045</v>
      </c>
      <c r="D747" s="3">
        <v>42.64844</v>
      </c>
      <c r="E747" s="3">
        <v>1.351558</v>
      </c>
      <c r="F747" s="3">
        <v>0.91035</v>
      </c>
      <c r="G747" s="3">
        <v>1.606245</v>
      </c>
      <c r="H747" s="3">
        <v>7.625272</v>
      </c>
      <c r="I747" s="3">
        <v>3.285272</v>
      </c>
      <c r="J747" s="3">
        <v>97.91541</v>
      </c>
      <c r="K747" s="3">
        <v>0.0</v>
      </c>
      <c r="L747" s="3"/>
      <c r="M747" s="3"/>
      <c r="N747" s="3" t="s">
        <v>4845</v>
      </c>
    </row>
    <row r="748" ht="15.75" customHeight="1">
      <c r="A748" s="3">
        <v>746.0</v>
      </c>
      <c r="B748" s="3" t="s">
        <v>6053</v>
      </c>
      <c r="C748" s="3" t="s">
        <v>6045</v>
      </c>
      <c r="D748" s="3">
        <v>0.0</v>
      </c>
      <c r="E748" s="3">
        <v>0.0</v>
      </c>
      <c r="F748" s="3">
        <v>0.82</v>
      </c>
      <c r="G748" s="3">
        <v>0.3</v>
      </c>
      <c r="H748" s="3">
        <v>1.18</v>
      </c>
      <c r="I748" s="3">
        <v>0.43</v>
      </c>
      <c r="J748" s="3">
        <v>88.73</v>
      </c>
      <c r="K748" s="3">
        <v>0.0</v>
      </c>
      <c r="L748" s="3"/>
      <c r="M748" s="3"/>
      <c r="N748" s="3" t="s">
        <v>6053</v>
      </c>
    </row>
    <row r="749" ht="15.75" customHeight="1">
      <c r="A749" s="3">
        <v>747.0</v>
      </c>
      <c r="B749" s="3" t="s">
        <v>4945</v>
      </c>
      <c r="C749" s="3" t="s">
        <v>6045</v>
      </c>
      <c r="D749" s="3">
        <v>22.26667</v>
      </c>
      <c r="E749" s="3">
        <v>1.0</v>
      </c>
      <c r="F749" s="3">
        <v>0.0</v>
      </c>
      <c r="G749" s="3">
        <v>0.4</v>
      </c>
      <c r="H749" s="3">
        <v>3.5</v>
      </c>
      <c r="I749" s="3">
        <v>3.833333</v>
      </c>
      <c r="J749" s="3">
        <v>49.5</v>
      </c>
      <c r="K749" s="3">
        <v>0.0</v>
      </c>
      <c r="L749" s="3"/>
      <c r="M749" s="3"/>
      <c r="N749" s="3" t="s">
        <v>4945</v>
      </c>
    </row>
    <row r="750" ht="15.75" customHeight="1">
      <c r="A750" s="3">
        <v>748.0</v>
      </c>
      <c r="B750" s="30" t="s">
        <v>4943</v>
      </c>
      <c r="C750" s="3" t="s">
        <v>6045</v>
      </c>
      <c r="D750" s="3">
        <v>17.9</v>
      </c>
      <c r="E750" s="3">
        <v>1.8</v>
      </c>
      <c r="F750" s="3">
        <v>0.238151</v>
      </c>
      <c r="G750" s="3">
        <v>0.519846</v>
      </c>
      <c r="H750" s="3">
        <v>2.361849</v>
      </c>
      <c r="I750" s="3">
        <v>3.026687</v>
      </c>
      <c r="J750" s="3">
        <v>56.85125</v>
      </c>
      <c r="K750" s="3">
        <v>0.0</v>
      </c>
      <c r="L750" s="3"/>
      <c r="M750" s="3"/>
      <c r="N750" s="30" t="s">
        <v>4943</v>
      </c>
    </row>
    <row r="751" ht="15.75" customHeight="1">
      <c r="A751" s="3">
        <v>749.0</v>
      </c>
      <c r="B751" s="3" t="s">
        <v>5050</v>
      </c>
      <c r="C751" s="3" t="s">
        <v>6045</v>
      </c>
      <c r="D751" s="3">
        <v>36.6</v>
      </c>
      <c r="E751" s="3">
        <v>6.3</v>
      </c>
      <c r="F751" s="3">
        <v>0.0</v>
      </c>
      <c r="G751" s="3">
        <v>1.2</v>
      </c>
      <c r="H751" s="3">
        <v>2.1</v>
      </c>
      <c r="I751" s="3">
        <v>9.3</v>
      </c>
      <c r="J751" s="3">
        <v>80.3</v>
      </c>
      <c r="K751" s="3">
        <v>0.0</v>
      </c>
      <c r="L751" s="3"/>
      <c r="M751" s="3"/>
      <c r="N751" s="3" t="s">
        <v>5050</v>
      </c>
    </row>
    <row r="752" ht="15.75" customHeight="1">
      <c r="A752" s="3">
        <v>750.0</v>
      </c>
      <c r="B752" s="3" t="s">
        <v>5076</v>
      </c>
      <c r="C752" s="3" t="s">
        <v>6045</v>
      </c>
      <c r="D752" s="3">
        <v>0.03</v>
      </c>
      <c r="E752" s="3">
        <v>0.0</v>
      </c>
      <c r="F752" s="3">
        <v>0.0</v>
      </c>
      <c r="G752" s="3">
        <v>0.0</v>
      </c>
      <c r="H752" s="3">
        <v>0.0</v>
      </c>
      <c r="I752" s="3">
        <v>0.0</v>
      </c>
      <c r="J752" s="3">
        <v>0.6</v>
      </c>
      <c r="K752" s="3">
        <v>0.0</v>
      </c>
      <c r="L752" s="3"/>
      <c r="M752" s="3"/>
      <c r="N752" s="3" t="s">
        <v>5076</v>
      </c>
    </row>
    <row r="753" ht="15.75" customHeight="1">
      <c r="A753" s="3">
        <v>751.0</v>
      </c>
      <c r="B753" s="3" t="s">
        <v>4933</v>
      </c>
      <c r="C753" s="3" t="s">
        <v>6045</v>
      </c>
      <c r="D753" s="3">
        <v>14.3</v>
      </c>
      <c r="E753" s="3">
        <v>3.8</v>
      </c>
      <c r="F753" s="3">
        <v>1.7</v>
      </c>
      <c r="G753" s="3">
        <v>0.0</v>
      </c>
      <c r="H753" s="3">
        <v>0.9</v>
      </c>
      <c r="I753" s="3">
        <v>4.1</v>
      </c>
      <c r="J753" s="3">
        <v>26.0</v>
      </c>
      <c r="K753" s="3">
        <v>0.0</v>
      </c>
      <c r="L753" s="3"/>
      <c r="M753" s="3"/>
      <c r="N753" s="3" t="s">
        <v>4933</v>
      </c>
    </row>
    <row r="754" ht="15.75" customHeight="1">
      <c r="A754" s="3">
        <v>752.0</v>
      </c>
      <c r="B754" s="3" t="s">
        <v>4914</v>
      </c>
      <c r="C754" s="3" t="s">
        <v>6045</v>
      </c>
      <c r="D754" s="3">
        <v>28.03569</v>
      </c>
      <c r="E754" s="3">
        <v>1.861048</v>
      </c>
      <c r="F754" s="3">
        <v>0.91856</v>
      </c>
      <c r="G754" s="3">
        <v>0.665545</v>
      </c>
      <c r="H754" s="3">
        <v>3.2193</v>
      </c>
      <c r="I754" s="3">
        <v>3.68749</v>
      </c>
      <c r="J754" s="3">
        <v>69.37228</v>
      </c>
      <c r="K754" s="3">
        <v>0.0</v>
      </c>
      <c r="L754" s="3"/>
      <c r="M754" s="3"/>
      <c r="N754" s="3" t="s">
        <v>4914</v>
      </c>
    </row>
    <row r="755" ht="15.75" customHeight="1">
      <c r="A755" s="3">
        <v>753.0</v>
      </c>
      <c r="B755" s="3" t="s">
        <v>4920</v>
      </c>
      <c r="C755" s="3" t="s">
        <v>6045</v>
      </c>
      <c r="D755" s="3">
        <v>23.8</v>
      </c>
      <c r="E755" s="3">
        <v>0.0</v>
      </c>
      <c r="F755" s="3">
        <v>0.625146</v>
      </c>
      <c r="G755" s="3">
        <v>0.249615</v>
      </c>
      <c r="H755" s="3">
        <v>1.152604</v>
      </c>
      <c r="I755" s="3">
        <v>2.388536</v>
      </c>
      <c r="J755" s="3">
        <v>54.40616</v>
      </c>
      <c r="K755" s="3">
        <v>0.0</v>
      </c>
      <c r="L755" s="3"/>
      <c r="M755" s="3"/>
      <c r="N755" s="3" t="s">
        <v>4920</v>
      </c>
    </row>
    <row r="756" ht="15.75" customHeight="1">
      <c r="A756" s="3">
        <v>754.0</v>
      </c>
      <c r="B756" s="3" t="s">
        <v>4979</v>
      </c>
      <c r="C756" s="3" t="s">
        <v>6045</v>
      </c>
      <c r="D756" s="3">
        <v>7.7</v>
      </c>
      <c r="E756" s="3">
        <v>0.8</v>
      </c>
      <c r="F756" s="3">
        <v>0.8</v>
      </c>
      <c r="G756" s="3">
        <v>0.0</v>
      </c>
      <c r="H756" s="3">
        <v>0.0</v>
      </c>
      <c r="I756" s="3">
        <v>0.0</v>
      </c>
      <c r="J756" s="3">
        <v>14.0</v>
      </c>
      <c r="K756" s="3">
        <v>0.0</v>
      </c>
      <c r="L756" s="3"/>
      <c r="M756" s="3"/>
      <c r="N756" s="3" t="s">
        <v>4979</v>
      </c>
    </row>
    <row r="757" ht="15.75" customHeight="1">
      <c r="A757" s="3">
        <v>755.0</v>
      </c>
      <c r="B757" s="3" t="s">
        <v>5046</v>
      </c>
      <c r="C757" s="3" t="s">
        <v>6045</v>
      </c>
      <c r="D757" s="3">
        <v>1.766667</v>
      </c>
      <c r="E757" s="3">
        <v>0.0</v>
      </c>
      <c r="F757" s="3">
        <v>0.287766</v>
      </c>
      <c r="G757" s="3">
        <v>0.128998</v>
      </c>
      <c r="H757" s="3">
        <v>1.160986</v>
      </c>
      <c r="I757" s="3">
        <v>0.09923</v>
      </c>
      <c r="J757" s="3">
        <v>40.72983</v>
      </c>
      <c r="K757" s="3">
        <v>0.0</v>
      </c>
      <c r="L757" s="3"/>
      <c r="M757" s="3"/>
      <c r="N757" s="3" t="s">
        <v>5046</v>
      </c>
    </row>
    <row r="758" ht="15.75" customHeight="1">
      <c r="A758" s="3">
        <v>756.0</v>
      </c>
      <c r="B758" s="3" t="s">
        <v>4875</v>
      </c>
      <c r="C758" s="3" t="s">
        <v>6045</v>
      </c>
      <c r="D758" s="3">
        <v>34.26119</v>
      </c>
      <c r="E758" s="3">
        <v>0.907365</v>
      </c>
      <c r="F758" s="3">
        <v>1.292529</v>
      </c>
      <c r="G758" s="3">
        <v>1.708911</v>
      </c>
      <c r="H758" s="3">
        <v>8.361984</v>
      </c>
      <c r="I758" s="3">
        <v>1.465058</v>
      </c>
      <c r="J758" s="3">
        <v>78.41617</v>
      </c>
      <c r="K758" s="3">
        <v>0.0</v>
      </c>
      <c r="L758" s="3"/>
      <c r="M758" s="3"/>
      <c r="N758" s="3" t="s">
        <v>4875</v>
      </c>
    </row>
    <row r="759" ht="15.75" customHeight="1">
      <c r="A759" s="3">
        <v>757.0</v>
      </c>
      <c r="B759" s="3" t="s">
        <v>5044</v>
      </c>
      <c r="C759" s="3" t="s">
        <v>6045</v>
      </c>
      <c r="D759" s="3">
        <v>7.0</v>
      </c>
      <c r="E759" s="3">
        <v>0.0</v>
      </c>
      <c r="F759" s="3">
        <v>0.0</v>
      </c>
      <c r="G759" s="3">
        <v>0.0</v>
      </c>
      <c r="H759" s="3">
        <v>1.2</v>
      </c>
      <c r="I759" s="3">
        <v>0.3</v>
      </c>
      <c r="J759" s="3">
        <v>12.2</v>
      </c>
      <c r="K759" s="3">
        <v>0.0</v>
      </c>
      <c r="L759" s="3"/>
      <c r="M759" s="3"/>
      <c r="N759" s="3" t="s">
        <v>5044</v>
      </c>
    </row>
    <row r="760" ht="15.75" customHeight="1">
      <c r="A760" s="3">
        <v>758.0</v>
      </c>
      <c r="B760" s="3" t="s">
        <v>4885</v>
      </c>
      <c r="C760" s="3" t="s">
        <v>6045</v>
      </c>
      <c r="D760" s="3">
        <v>34.55581</v>
      </c>
      <c r="E760" s="3">
        <v>0.768414</v>
      </c>
      <c r="F760" s="3">
        <v>0.678074</v>
      </c>
      <c r="G760" s="3">
        <v>1.087704</v>
      </c>
      <c r="H760" s="3">
        <v>6.92823</v>
      </c>
      <c r="I760" s="3">
        <v>1.752996</v>
      </c>
      <c r="J760" s="3">
        <v>81.23091</v>
      </c>
      <c r="K760" s="3">
        <v>0.0</v>
      </c>
      <c r="L760" s="3"/>
      <c r="M760" s="3"/>
      <c r="N760" s="3" t="s">
        <v>4885</v>
      </c>
    </row>
    <row r="761" ht="15.75" customHeight="1">
      <c r="A761" s="3">
        <v>759.0</v>
      </c>
      <c r="B761" s="3" t="s">
        <v>5052</v>
      </c>
      <c r="C761" s="3" t="s">
        <v>6045</v>
      </c>
      <c r="D761" s="3">
        <v>0.0</v>
      </c>
      <c r="E761" s="3">
        <v>0.0</v>
      </c>
      <c r="F761" s="3">
        <v>0.92</v>
      </c>
      <c r="G761" s="3">
        <v>0.0</v>
      </c>
      <c r="H761" s="3">
        <v>2.04</v>
      </c>
      <c r="I761" s="3">
        <v>0.14</v>
      </c>
      <c r="J761" s="3">
        <v>90.12</v>
      </c>
      <c r="K761" s="3">
        <v>0.0</v>
      </c>
      <c r="L761" s="3"/>
      <c r="M761" s="3"/>
      <c r="N761" s="3" t="s">
        <v>5052</v>
      </c>
    </row>
    <row r="762" ht="15.75" customHeight="1">
      <c r="A762" s="3">
        <v>760.0</v>
      </c>
      <c r="B762" s="3" t="s">
        <v>4868</v>
      </c>
      <c r="C762" s="3" t="s">
        <v>6045</v>
      </c>
      <c r="D762" s="3">
        <v>24.18754</v>
      </c>
      <c r="E762" s="3">
        <v>7.084278</v>
      </c>
      <c r="F762" s="3">
        <v>2.162938</v>
      </c>
      <c r="G762" s="3">
        <v>1.345097</v>
      </c>
      <c r="H762" s="3">
        <v>5.904611</v>
      </c>
      <c r="I762" s="3">
        <v>13.62002</v>
      </c>
      <c r="J762" s="3">
        <v>54.96942</v>
      </c>
      <c r="K762" s="3">
        <v>0.0</v>
      </c>
      <c r="L762" s="3"/>
      <c r="M762" s="3"/>
      <c r="N762" s="3" t="s">
        <v>4868</v>
      </c>
    </row>
    <row r="763" ht="15.75" customHeight="1">
      <c r="A763" s="3">
        <v>761.0</v>
      </c>
      <c r="B763" s="3" t="s">
        <v>4936</v>
      </c>
      <c r="C763" s="3" t="s">
        <v>6045</v>
      </c>
      <c r="D763" s="3">
        <v>35.39788</v>
      </c>
      <c r="E763" s="3">
        <v>0.768414</v>
      </c>
      <c r="F763" s="3">
        <v>0.559047</v>
      </c>
      <c r="G763" s="3">
        <v>0.025058</v>
      </c>
      <c r="H763" s="3">
        <v>1.095428</v>
      </c>
      <c r="I763" s="3">
        <v>0.031809</v>
      </c>
      <c r="J763" s="3">
        <v>64.24327</v>
      </c>
      <c r="K763" s="3">
        <v>0.0</v>
      </c>
      <c r="L763" s="3"/>
      <c r="M763" s="3"/>
      <c r="N763" s="3" t="s">
        <v>4936</v>
      </c>
    </row>
    <row r="764" ht="15.75" customHeight="1">
      <c r="A764" s="3">
        <v>762.0</v>
      </c>
      <c r="B764" s="3" t="s">
        <v>4864</v>
      </c>
      <c r="C764" s="3" t="s">
        <v>6045</v>
      </c>
      <c r="D764" s="3">
        <v>39.35156</v>
      </c>
      <c r="E764" s="3">
        <v>0.536827</v>
      </c>
      <c r="F764" s="3">
        <v>0.612996</v>
      </c>
      <c r="G764" s="3">
        <v>0.79856</v>
      </c>
      <c r="H764" s="3">
        <v>3.788482</v>
      </c>
      <c r="I764" s="3">
        <v>1.643113</v>
      </c>
      <c r="J764" s="3">
        <v>101.4971</v>
      </c>
      <c r="K764" s="3">
        <v>0.0</v>
      </c>
      <c r="L764" s="3"/>
      <c r="M764" s="3"/>
      <c r="N764" s="3" t="s">
        <v>4864</v>
      </c>
    </row>
    <row r="765" ht="15.75" customHeight="1">
      <c r="A765" s="3">
        <v>763.0</v>
      </c>
      <c r="B765" s="3" t="s">
        <v>5039</v>
      </c>
      <c r="C765" s="3" t="s">
        <v>6045</v>
      </c>
      <c r="D765" s="3">
        <v>7.7</v>
      </c>
      <c r="E765" s="3">
        <v>0.0</v>
      </c>
      <c r="F765" s="3">
        <v>0.476302</v>
      </c>
      <c r="G765" s="3">
        <v>0.009923</v>
      </c>
      <c r="H765" s="3">
        <v>1.379291</v>
      </c>
      <c r="I765" s="3">
        <v>1.058767</v>
      </c>
      <c r="J765" s="3">
        <v>52.11137</v>
      </c>
      <c r="K765" s="3">
        <v>0.0</v>
      </c>
      <c r="L765" s="3"/>
      <c r="M765" s="3"/>
      <c r="N765" s="3" t="s">
        <v>5039</v>
      </c>
    </row>
    <row r="766" ht="15.75" customHeight="1">
      <c r="A766" s="3">
        <v>764.0</v>
      </c>
      <c r="B766" s="3" t="s">
        <v>4928</v>
      </c>
      <c r="C766" s="3" t="s">
        <v>6045</v>
      </c>
      <c r="D766" s="3">
        <v>13.0</v>
      </c>
      <c r="E766" s="3">
        <v>0.0</v>
      </c>
      <c r="F766" s="3">
        <v>0.0</v>
      </c>
      <c r="G766" s="3">
        <v>0.7</v>
      </c>
      <c r="H766" s="3">
        <v>5.6</v>
      </c>
      <c r="I766" s="3">
        <v>2.0</v>
      </c>
      <c r="J766" s="3">
        <v>19.1</v>
      </c>
      <c r="K766" s="3">
        <v>0.0</v>
      </c>
      <c r="L766" s="3"/>
      <c r="M766" s="3"/>
      <c r="N766" s="3" t="s">
        <v>4928</v>
      </c>
    </row>
    <row r="767" ht="15.75" customHeight="1">
      <c r="A767" s="3">
        <v>765.0</v>
      </c>
      <c r="B767" s="30" t="s">
        <v>6054</v>
      </c>
      <c r="C767" s="3" t="s">
        <v>6045</v>
      </c>
      <c r="D767" s="3">
        <v>25.62946</v>
      </c>
      <c r="E767" s="3">
        <v>0.0</v>
      </c>
      <c r="F767" s="3">
        <v>0.55035</v>
      </c>
      <c r="G767" s="3">
        <v>0.850623</v>
      </c>
      <c r="H767" s="3">
        <v>5.00535</v>
      </c>
      <c r="I767" s="3">
        <v>2.318541</v>
      </c>
      <c r="J767" s="3">
        <v>67.12241</v>
      </c>
      <c r="K767" s="3">
        <v>0.0</v>
      </c>
      <c r="L767" s="3"/>
      <c r="M767" s="3"/>
      <c r="N767" s="30" t="s">
        <v>6054</v>
      </c>
    </row>
    <row r="768" ht="15.75" customHeight="1">
      <c r="A768" s="3">
        <v>766.0</v>
      </c>
      <c r="B768" s="3" t="s">
        <v>6055</v>
      </c>
      <c r="C768" s="3" t="s">
        <v>6045</v>
      </c>
      <c r="D768" s="3">
        <v>4.2</v>
      </c>
      <c r="E768" s="3">
        <v>0.7</v>
      </c>
      <c r="F768" s="3">
        <v>0.0</v>
      </c>
      <c r="G768" s="3">
        <v>0.0</v>
      </c>
      <c r="H768" s="3">
        <v>0.0</v>
      </c>
      <c r="I768" s="3">
        <v>1.0</v>
      </c>
      <c r="J768" s="3">
        <v>11.6</v>
      </c>
      <c r="K768" s="3">
        <v>0.0</v>
      </c>
      <c r="L768" s="3"/>
      <c r="M768" s="3"/>
      <c r="N768" s="3" t="s">
        <v>6055</v>
      </c>
    </row>
    <row r="769" ht="15.75" customHeight="1">
      <c r="A769" s="3">
        <v>767.0</v>
      </c>
      <c r="B769" s="3" t="s">
        <v>5038</v>
      </c>
      <c r="C769" s="3" t="s">
        <v>6045</v>
      </c>
      <c r="D769" s="3">
        <v>11.53683</v>
      </c>
      <c r="E769" s="3">
        <v>0.0</v>
      </c>
      <c r="F769" s="3">
        <v>0.23179</v>
      </c>
      <c r="G769" s="3">
        <v>0.031323</v>
      </c>
      <c r="H769" s="3">
        <v>1.334455</v>
      </c>
      <c r="I769" s="3">
        <v>0.728424</v>
      </c>
      <c r="J769" s="3">
        <v>47.95611</v>
      </c>
      <c r="K769" s="3">
        <v>0.0</v>
      </c>
      <c r="L769" s="3"/>
      <c r="M769" s="3"/>
      <c r="N769" s="3" t="s">
        <v>5038</v>
      </c>
    </row>
    <row r="770" ht="15.75" customHeight="1">
      <c r="A770" s="3">
        <v>768.0</v>
      </c>
      <c r="B770" s="3" t="s">
        <v>4931</v>
      </c>
      <c r="C770" s="3" t="s">
        <v>6045</v>
      </c>
      <c r="D770" s="3">
        <v>15.50949</v>
      </c>
      <c r="E770" s="3">
        <v>2.092635</v>
      </c>
      <c r="F770" s="3">
        <v>1.41784</v>
      </c>
      <c r="G770" s="3">
        <v>0.588424</v>
      </c>
      <c r="H770" s="3">
        <v>2.907471</v>
      </c>
      <c r="I770" s="3">
        <v>3.978074</v>
      </c>
      <c r="J770" s="3">
        <v>44.79753</v>
      </c>
      <c r="K770" s="3">
        <v>0.0</v>
      </c>
      <c r="L770" s="3"/>
      <c r="M770" s="3"/>
      <c r="N770" s="3" t="s">
        <v>4931</v>
      </c>
    </row>
    <row r="771" ht="15.75" customHeight="1">
      <c r="A771" s="3">
        <v>769.0</v>
      </c>
      <c r="B771" s="3" t="s">
        <v>4891</v>
      </c>
      <c r="C771" s="3" t="s">
        <v>6045</v>
      </c>
      <c r="D771" s="3">
        <v>39.71374</v>
      </c>
      <c r="E771" s="3">
        <v>0.907365</v>
      </c>
      <c r="F771" s="3">
        <v>0.303132</v>
      </c>
      <c r="G771" s="3">
        <v>0.930603</v>
      </c>
      <c r="H771" s="3">
        <v>2.843872</v>
      </c>
      <c r="I771" s="3">
        <v>2.099261</v>
      </c>
      <c r="J771" s="3">
        <v>91.02605</v>
      </c>
      <c r="K771" s="3">
        <v>0.0</v>
      </c>
      <c r="L771" s="3"/>
      <c r="M771" s="3"/>
      <c r="N771" s="3" t="s">
        <v>4891</v>
      </c>
    </row>
    <row r="772" ht="15.75" customHeight="1">
      <c r="A772" s="3">
        <v>770.0</v>
      </c>
      <c r="B772" s="3" t="s">
        <v>6056</v>
      </c>
      <c r="C772" s="3" t="s">
        <v>6045</v>
      </c>
      <c r="D772" s="3">
        <v>1.9</v>
      </c>
      <c r="E772" s="3">
        <v>0.0</v>
      </c>
      <c r="F772" s="3">
        <v>0.0</v>
      </c>
      <c r="G772" s="3">
        <v>0.0</v>
      </c>
      <c r="H772" s="3">
        <v>0.6</v>
      </c>
      <c r="I772" s="3">
        <v>0.0</v>
      </c>
      <c r="J772" s="3">
        <v>2.6</v>
      </c>
      <c r="K772" s="3">
        <v>0.0</v>
      </c>
      <c r="L772" s="3"/>
      <c r="M772" s="3"/>
      <c r="N772" s="3" t="s">
        <v>6056</v>
      </c>
    </row>
    <row r="773" ht="15.75" customHeight="1">
      <c r="A773" s="3">
        <v>771.0</v>
      </c>
      <c r="B773" s="3" t="s">
        <v>6057</v>
      </c>
      <c r="C773" s="3" t="s">
        <v>6045</v>
      </c>
      <c r="D773" s="3">
        <v>9.7</v>
      </c>
      <c r="E773" s="3">
        <v>0.0</v>
      </c>
      <c r="F773" s="3">
        <v>0.38163</v>
      </c>
      <c r="G773" s="3">
        <v>0.530296</v>
      </c>
      <c r="H773" s="3">
        <v>2.207407</v>
      </c>
      <c r="I773" s="3">
        <v>1.519333</v>
      </c>
      <c r="J773" s="3">
        <v>62.19256</v>
      </c>
      <c r="K773" s="3">
        <v>0.0</v>
      </c>
      <c r="L773" s="3"/>
      <c r="M773" s="3"/>
      <c r="N773" s="3" t="s">
        <v>6057</v>
      </c>
    </row>
    <row r="774" ht="15.75" customHeight="1">
      <c r="A774" s="3">
        <v>772.0</v>
      </c>
      <c r="B774" s="3" t="s">
        <v>4964</v>
      </c>
      <c r="C774" s="3" t="s">
        <v>6045</v>
      </c>
      <c r="D774" s="3">
        <v>20.17691</v>
      </c>
      <c r="E774" s="3">
        <v>0.0</v>
      </c>
      <c r="F774" s="3">
        <v>0.536827</v>
      </c>
      <c r="G774" s="3">
        <v>0.0</v>
      </c>
      <c r="H774" s="3">
        <v>0.536827</v>
      </c>
      <c r="I774" s="3">
        <v>2.138952</v>
      </c>
      <c r="J774" s="3">
        <v>29.30751</v>
      </c>
      <c r="K774" s="3">
        <v>0.0</v>
      </c>
      <c r="L774" s="3"/>
      <c r="M774" s="3"/>
      <c r="N774" s="3" t="s">
        <v>4964</v>
      </c>
    </row>
    <row r="775" ht="15.75" customHeight="1">
      <c r="A775" s="3">
        <v>773.0</v>
      </c>
      <c r="B775" s="3" t="s">
        <v>6058</v>
      </c>
      <c r="C775" s="3" t="s">
        <v>6045</v>
      </c>
      <c r="D775" s="3">
        <v>0.8</v>
      </c>
      <c r="E775" s="3">
        <v>0.0</v>
      </c>
      <c r="F775" s="3">
        <v>0.0</v>
      </c>
      <c r="G775" s="3">
        <v>0.0</v>
      </c>
      <c r="H775" s="3">
        <v>0.0</v>
      </c>
      <c r="I775" s="3">
        <v>0.0</v>
      </c>
      <c r="J775" s="3">
        <v>1.8</v>
      </c>
      <c r="K775" s="3">
        <v>0.0</v>
      </c>
      <c r="L775" s="3"/>
      <c r="M775" s="3"/>
      <c r="N775" s="3" t="s">
        <v>6058</v>
      </c>
    </row>
    <row r="776" ht="15.75" customHeight="1">
      <c r="A776" s="3">
        <v>774.0</v>
      </c>
      <c r="B776" s="3" t="s">
        <v>4902</v>
      </c>
      <c r="C776" s="3" t="s">
        <v>6045</v>
      </c>
      <c r="D776" s="3">
        <v>16.11161</v>
      </c>
      <c r="E776" s="3">
        <v>0.277904</v>
      </c>
      <c r="F776" s="3">
        <v>0.71323</v>
      </c>
      <c r="G776" s="3">
        <v>0.687218</v>
      </c>
      <c r="H776" s="3">
        <v>3.137335</v>
      </c>
      <c r="I776" s="3">
        <v>0.368677</v>
      </c>
      <c r="J776" s="3">
        <v>59.17813</v>
      </c>
      <c r="K776" s="3">
        <v>0.0</v>
      </c>
      <c r="L776" s="3"/>
      <c r="M776" s="3"/>
      <c r="N776" s="3" t="s">
        <v>4902</v>
      </c>
    </row>
    <row r="777" ht="15.75" customHeight="1">
      <c r="A777" s="3">
        <v>775.0</v>
      </c>
      <c r="B777" s="3" t="s">
        <v>5111</v>
      </c>
      <c r="C777" s="3" t="s">
        <v>6045</v>
      </c>
      <c r="D777" s="3">
        <v>10.56667</v>
      </c>
      <c r="E777" s="3">
        <v>0.733333</v>
      </c>
      <c r="F777" s="3">
        <v>0.666667</v>
      </c>
      <c r="G777" s="3">
        <v>0.0</v>
      </c>
      <c r="H777" s="3">
        <v>2.3</v>
      </c>
      <c r="I777" s="3">
        <v>2.43</v>
      </c>
      <c r="J777" s="3">
        <v>13.76667</v>
      </c>
      <c r="K777" s="3">
        <v>0.0</v>
      </c>
      <c r="L777" s="3"/>
      <c r="M777" s="3"/>
      <c r="N777" s="3" t="s">
        <v>5111</v>
      </c>
    </row>
    <row r="778" ht="15.75" customHeight="1">
      <c r="A778" s="3">
        <v>776.0</v>
      </c>
      <c r="B778" s="3" t="s">
        <v>6059</v>
      </c>
      <c r="C778" s="3" t="s">
        <v>6045</v>
      </c>
      <c r="D778" s="3">
        <v>4.8</v>
      </c>
      <c r="E778" s="3">
        <v>0.0</v>
      </c>
      <c r="F778" s="3">
        <v>0.0</v>
      </c>
      <c r="G778" s="3">
        <v>0.0</v>
      </c>
      <c r="H778" s="3">
        <v>0.03</v>
      </c>
      <c r="I778" s="3">
        <v>0.0</v>
      </c>
      <c r="J778" s="3">
        <v>6.8</v>
      </c>
      <c r="K778" s="3">
        <v>0.0</v>
      </c>
      <c r="L778" s="3"/>
      <c r="M778" s="3"/>
      <c r="N778" s="3" t="s">
        <v>6059</v>
      </c>
    </row>
    <row r="779" ht="15.75" customHeight="1">
      <c r="A779" s="3">
        <v>777.0</v>
      </c>
      <c r="B779" s="3" t="s">
        <v>4854</v>
      </c>
      <c r="C779" s="3" t="s">
        <v>6045</v>
      </c>
      <c r="D779" s="3">
        <v>47.08428</v>
      </c>
      <c r="E779" s="3">
        <v>0.814731</v>
      </c>
      <c r="F779" s="3">
        <v>0.966732</v>
      </c>
      <c r="G779" s="3">
        <v>1.896848</v>
      </c>
      <c r="H779" s="3">
        <v>8.838599</v>
      </c>
      <c r="I779" s="3">
        <v>1.774961</v>
      </c>
      <c r="J779" s="3">
        <v>89.91901</v>
      </c>
      <c r="K779" s="3">
        <v>0.0</v>
      </c>
      <c r="L779" s="3"/>
      <c r="M779" s="3"/>
      <c r="N779" s="3" t="s">
        <v>4854</v>
      </c>
    </row>
    <row r="780" ht="15.75" customHeight="1">
      <c r="A780" s="3">
        <v>778.0</v>
      </c>
      <c r="B780" s="3" t="s">
        <v>4859</v>
      </c>
      <c r="C780" s="3" t="s">
        <v>6045</v>
      </c>
      <c r="D780" s="3">
        <v>36.10099</v>
      </c>
      <c r="E780" s="3">
        <v>0.629462</v>
      </c>
      <c r="F780" s="3">
        <v>0.613969</v>
      </c>
      <c r="G780" s="3">
        <v>0.125292</v>
      </c>
      <c r="H780" s="3">
        <v>1.764747</v>
      </c>
      <c r="I780" s="3">
        <v>3.264339</v>
      </c>
      <c r="J780" s="3">
        <v>79.44027</v>
      </c>
      <c r="K780" s="3">
        <v>0.0</v>
      </c>
      <c r="L780" s="3"/>
      <c r="M780" s="3"/>
      <c r="N780" s="3" t="s">
        <v>4859</v>
      </c>
    </row>
    <row r="781" ht="15.75" customHeight="1">
      <c r="A781" s="3">
        <v>779.0</v>
      </c>
      <c r="B781" s="3" t="s">
        <v>4972</v>
      </c>
      <c r="C781" s="3" t="s">
        <v>6045</v>
      </c>
      <c r="D781" s="3">
        <v>11.0</v>
      </c>
      <c r="E781" s="3">
        <v>0.0</v>
      </c>
      <c r="F781" s="3">
        <v>1.0</v>
      </c>
      <c r="G781" s="3">
        <v>0.0</v>
      </c>
      <c r="H781" s="3">
        <v>1.0</v>
      </c>
      <c r="I781" s="3">
        <v>2.5</v>
      </c>
      <c r="J781" s="3">
        <v>28.0</v>
      </c>
      <c r="K781" s="3">
        <v>0.0</v>
      </c>
      <c r="L781" s="3"/>
      <c r="M781" s="3"/>
      <c r="N781" s="3" t="s">
        <v>4972</v>
      </c>
    </row>
    <row r="782" ht="15.75" customHeight="1">
      <c r="A782" s="3">
        <v>780.0</v>
      </c>
      <c r="B782" s="3" t="s">
        <v>5001</v>
      </c>
      <c r="C782" s="3" t="s">
        <v>6045</v>
      </c>
      <c r="D782" s="3">
        <v>14.7</v>
      </c>
      <c r="E782" s="3">
        <v>0.0</v>
      </c>
      <c r="F782" s="3">
        <v>0.0</v>
      </c>
      <c r="G782" s="3">
        <v>0.0</v>
      </c>
      <c r="H782" s="3">
        <v>1.2</v>
      </c>
      <c r="I782" s="3">
        <v>1.6</v>
      </c>
      <c r="J782" s="3">
        <v>25.4</v>
      </c>
      <c r="K782" s="3">
        <v>0.0</v>
      </c>
      <c r="L782" s="3"/>
      <c r="M782" s="3"/>
      <c r="N782" s="3" t="s">
        <v>5001</v>
      </c>
    </row>
    <row r="783" ht="15.75" customHeight="1">
      <c r="A783" s="3">
        <v>781.0</v>
      </c>
      <c r="B783" s="3" t="s">
        <v>6060</v>
      </c>
      <c r="C783" s="3" t="s">
        <v>6045</v>
      </c>
      <c r="D783" s="3">
        <v>17.1534</v>
      </c>
      <c r="E783" s="3">
        <v>1.073654</v>
      </c>
      <c r="F783" s="3">
        <v>0.525292</v>
      </c>
      <c r="G783" s="3">
        <v>0.018794</v>
      </c>
      <c r="H783" s="3">
        <v>2.941187</v>
      </c>
      <c r="I783" s="3">
        <v>0.547218</v>
      </c>
      <c r="J783" s="3">
        <v>49.60284</v>
      </c>
      <c r="K783" s="3">
        <v>0.0</v>
      </c>
      <c r="L783" s="3"/>
      <c r="M783" s="3"/>
      <c r="N783" s="3" t="s">
        <v>6060</v>
      </c>
    </row>
    <row r="784" ht="15.75" customHeight="1">
      <c r="A784" s="3">
        <v>782.0</v>
      </c>
      <c r="B784" s="3" t="s">
        <v>4857</v>
      </c>
      <c r="C784" s="3" t="s">
        <v>6045</v>
      </c>
      <c r="D784" s="3">
        <v>22.58314</v>
      </c>
      <c r="E784" s="3">
        <v>0.907365</v>
      </c>
      <c r="F784" s="3">
        <v>0.767237</v>
      </c>
      <c r="G784" s="3">
        <v>0.265545</v>
      </c>
      <c r="H784" s="3">
        <v>1.791323</v>
      </c>
      <c r="I784" s="3">
        <v>8.111576</v>
      </c>
      <c r="J784" s="3">
        <v>47.87232</v>
      </c>
      <c r="K784" s="3">
        <v>0.0</v>
      </c>
      <c r="L784" s="3"/>
      <c r="M784" s="3"/>
      <c r="N784" s="3" t="s">
        <v>4858</v>
      </c>
    </row>
    <row r="785" ht="15.75" customHeight="1">
      <c r="A785" s="3">
        <v>783.0</v>
      </c>
      <c r="B785" s="30" t="s">
        <v>4886</v>
      </c>
      <c r="C785" s="3" t="s">
        <v>6045</v>
      </c>
      <c r="D785" s="3">
        <v>57.59377</v>
      </c>
      <c r="E785" s="3">
        <v>2.953683</v>
      </c>
      <c r="F785" s="3">
        <v>1.280486</v>
      </c>
      <c r="G785" s="3">
        <v>3.394767</v>
      </c>
      <c r="H785" s="3">
        <v>6.991887</v>
      </c>
      <c r="I785" s="3">
        <v>5.94893</v>
      </c>
      <c r="J785" s="3">
        <v>107.2888</v>
      </c>
      <c r="K785" s="3">
        <v>0.0</v>
      </c>
      <c r="L785" s="3"/>
      <c r="M785" s="3"/>
      <c r="N785" s="30" t="s">
        <v>4886</v>
      </c>
    </row>
    <row r="786" ht="15.75" customHeight="1">
      <c r="A786" s="3">
        <v>784.0</v>
      </c>
      <c r="B786" s="30" t="s">
        <v>4966</v>
      </c>
      <c r="C786" s="3" t="s">
        <v>6045</v>
      </c>
      <c r="D786" s="3">
        <v>0.0</v>
      </c>
      <c r="E786" s="3">
        <v>0.0</v>
      </c>
      <c r="F786" s="3">
        <v>0.76</v>
      </c>
      <c r="G786" s="3">
        <v>0.34</v>
      </c>
      <c r="H786" s="3">
        <v>0.48</v>
      </c>
      <c r="I786" s="3">
        <v>2.86</v>
      </c>
      <c r="J786" s="3">
        <v>77.32</v>
      </c>
      <c r="K786" s="3">
        <v>0.0</v>
      </c>
      <c r="L786" s="3"/>
      <c r="M786" s="3"/>
      <c r="N786" s="30" t="s">
        <v>4966</v>
      </c>
    </row>
    <row r="787" ht="15.75" customHeight="1">
      <c r="A787" s="3">
        <v>785.0</v>
      </c>
      <c r="B787" s="3" t="s">
        <v>5053</v>
      </c>
      <c r="C787" s="3" t="s">
        <v>6045</v>
      </c>
      <c r="D787" s="3">
        <v>11.2</v>
      </c>
      <c r="E787" s="3">
        <v>0.04</v>
      </c>
      <c r="F787" s="3">
        <v>0.04</v>
      </c>
      <c r="G787" s="3">
        <v>0.0</v>
      </c>
      <c r="H787" s="3">
        <v>2.6</v>
      </c>
      <c r="I787" s="3">
        <v>1.6</v>
      </c>
      <c r="J787" s="3">
        <v>18.1</v>
      </c>
      <c r="K787" s="3">
        <v>0.0</v>
      </c>
      <c r="L787" s="3"/>
      <c r="M787" s="3"/>
      <c r="N787" s="3" t="s">
        <v>5053</v>
      </c>
    </row>
    <row r="788" ht="15.75" customHeight="1">
      <c r="A788" s="3">
        <v>786.0</v>
      </c>
      <c r="B788" s="3" t="s">
        <v>6061</v>
      </c>
      <c r="C788" s="3" t="s">
        <v>6045</v>
      </c>
      <c r="D788" s="3">
        <v>1.0</v>
      </c>
      <c r="E788" s="3">
        <v>0.0</v>
      </c>
      <c r="F788" s="3">
        <v>0.0</v>
      </c>
      <c r="G788" s="3">
        <v>0.0</v>
      </c>
      <c r="H788" s="3">
        <v>0.0</v>
      </c>
      <c r="I788" s="3">
        <v>0.0</v>
      </c>
      <c r="J788" s="3">
        <v>1.0</v>
      </c>
      <c r="K788" s="3">
        <v>0.0</v>
      </c>
      <c r="L788" s="3"/>
      <c r="M788" s="3"/>
      <c r="N788" s="3" t="s">
        <v>6061</v>
      </c>
    </row>
    <row r="789" ht="15.75" customHeight="1">
      <c r="A789" s="3">
        <v>787.0</v>
      </c>
      <c r="B789" s="3" t="s">
        <v>4907</v>
      </c>
      <c r="C789" s="3" t="s">
        <v>6045</v>
      </c>
      <c r="D789" s="3">
        <v>33.5915</v>
      </c>
      <c r="E789" s="3">
        <v>0.768414</v>
      </c>
      <c r="F789" s="3">
        <v>0.20144</v>
      </c>
      <c r="G789" s="3">
        <v>1.230875</v>
      </c>
      <c r="H789" s="3">
        <v>4.082451</v>
      </c>
      <c r="I789" s="3">
        <v>3.242451</v>
      </c>
      <c r="J789" s="3">
        <v>86.01352</v>
      </c>
      <c r="K789" s="3">
        <v>0.0</v>
      </c>
      <c r="L789" s="3"/>
      <c r="M789" s="3"/>
      <c r="N789" s="3" t="s">
        <v>4907</v>
      </c>
    </row>
    <row r="790" ht="15.75" customHeight="1">
      <c r="A790" s="3">
        <v>788.0</v>
      </c>
      <c r="B790" s="3" t="s">
        <v>4938</v>
      </c>
      <c r="C790" s="3" t="s">
        <v>6045</v>
      </c>
      <c r="D790" s="3">
        <v>37.72436</v>
      </c>
      <c r="E790" s="3">
        <v>1.324221</v>
      </c>
      <c r="F790" s="3">
        <v>0.629462</v>
      </c>
      <c r="G790" s="3">
        <v>1.305241</v>
      </c>
      <c r="H790" s="3">
        <v>5.536827</v>
      </c>
      <c r="I790" s="3">
        <v>1.138952</v>
      </c>
      <c r="J790" s="3">
        <v>69.96813</v>
      </c>
      <c r="K790" s="3">
        <v>0.0</v>
      </c>
      <c r="L790" s="3"/>
      <c r="M790" s="3"/>
      <c r="N790" s="3" t="s">
        <v>4938</v>
      </c>
    </row>
    <row r="791" ht="15.75" customHeight="1">
      <c r="A791" s="3">
        <v>789.0</v>
      </c>
      <c r="B791" s="3" t="s">
        <v>4852</v>
      </c>
      <c r="C791" s="3" t="s">
        <v>6045</v>
      </c>
      <c r="D791" s="3">
        <v>33.83371</v>
      </c>
      <c r="E791" s="3">
        <v>2.185269</v>
      </c>
      <c r="F791" s="3">
        <v>0.575409</v>
      </c>
      <c r="G791" s="3">
        <v>1.392802</v>
      </c>
      <c r="H791" s="3">
        <v>8.067568</v>
      </c>
      <c r="I791" s="3">
        <v>2.156128</v>
      </c>
      <c r="J791" s="3">
        <v>104.0145</v>
      </c>
      <c r="K791" s="3">
        <v>0.0</v>
      </c>
      <c r="L791" s="3"/>
      <c r="M791" s="3"/>
      <c r="N791" s="3" t="s">
        <v>4852</v>
      </c>
    </row>
    <row r="792" ht="15.75" customHeight="1">
      <c r="A792" s="3">
        <v>790.0</v>
      </c>
      <c r="B792" s="3" t="s">
        <v>4965</v>
      </c>
      <c r="C792" s="3" t="s">
        <v>6045</v>
      </c>
      <c r="D792" s="3">
        <v>15.27868</v>
      </c>
      <c r="E792" s="3">
        <v>0.0</v>
      </c>
      <c r="F792" s="3">
        <v>0.0</v>
      </c>
      <c r="G792" s="3">
        <v>1.0</v>
      </c>
      <c r="H792" s="3">
        <v>2.0</v>
      </c>
      <c r="I792" s="3">
        <v>0.0</v>
      </c>
      <c r="J792" s="3">
        <v>21.3114</v>
      </c>
      <c r="K792" s="3">
        <v>0.0</v>
      </c>
      <c r="L792" s="3"/>
      <c r="M792" s="3"/>
      <c r="N792" s="3" t="s">
        <v>4965</v>
      </c>
    </row>
    <row r="793" ht="15.75" customHeight="1">
      <c r="A793" s="3">
        <v>791.0</v>
      </c>
      <c r="B793" s="3" t="s">
        <v>5047</v>
      </c>
      <c r="C793" s="3" t="s">
        <v>6045</v>
      </c>
      <c r="D793" s="3">
        <v>29.3</v>
      </c>
      <c r="E793" s="3">
        <v>3.4</v>
      </c>
      <c r="F793" s="3">
        <v>1.9</v>
      </c>
      <c r="G793" s="3">
        <v>0.8</v>
      </c>
      <c r="H793" s="3">
        <v>5.0</v>
      </c>
      <c r="I793" s="3">
        <v>6.7</v>
      </c>
      <c r="J793" s="3">
        <v>66.5</v>
      </c>
      <c r="K793" s="3">
        <v>0.0</v>
      </c>
      <c r="L793" s="3"/>
      <c r="M793" s="3"/>
      <c r="N793" s="3" t="s">
        <v>5047</v>
      </c>
    </row>
    <row r="794" ht="15.75" customHeight="1">
      <c r="A794" s="3">
        <v>792.0</v>
      </c>
      <c r="B794" s="30" t="s">
        <v>5027</v>
      </c>
      <c r="C794" s="3" t="s">
        <v>6045</v>
      </c>
      <c r="D794" s="3">
        <v>2.0</v>
      </c>
      <c r="E794" s="3">
        <v>0.0</v>
      </c>
      <c r="F794" s="3">
        <v>0.0</v>
      </c>
      <c r="G794" s="3">
        <v>0.0</v>
      </c>
      <c r="H794" s="3">
        <v>0.3</v>
      </c>
      <c r="I794" s="3">
        <v>0.6</v>
      </c>
      <c r="J794" s="3">
        <v>3.1</v>
      </c>
      <c r="K794" s="3">
        <v>0.0</v>
      </c>
      <c r="L794" s="3"/>
      <c r="M794" s="3"/>
      <c r="N794" s="30" t="s">
        <v>5027</v>
      </c>
    </row>
    <row r="795" ht="15.75" customHeight="1">
      <c r="A795" s="3">
        <v>793.0</v>
      </c>
      <c r="B795" s="3" t="s">
        <v>4840</v>
      </c>
      <c r="C795" s="3" t="s">
        <v>6045</v>
      </c>
      <c r="D795" s="3">
        <v>47.90104</v>
      </c>
      <c r="E795" s="3">
        <v>2.138952</v>
      </c>
      <c r="F795" s="3">
        <v>0.629462</v>
      </c>
      <c r="G795" s="3">
        <v>1.185269</v>
      </c>
      <c r="H795" s="3">
        <v>4.376865</v>
      </c>
      <c r="I795" s="3">
        <v>2.401039</v>
      </c>
      <c r="J795" s="3">
        <v>80.17691</v>
      </c>
      <c r="K795" s="3">
        <v>0.0</v>
      </c>
      <c r="L795" s="3"/>
      <c r="M795" s="3"/>
      <c r="N795" s="3" t="s">
        <v>4840</v>
      </c>
    </row>
    <row r="796" ht="15.75" customHeight="1">
      <c r="A796" s="3">
        <v>794.0</v>
      </c>
      <c r="B796" s="3" t="s">
        <v>6062</v>
      </c>
      <c r="C796" s="3" t="s">
        <v>6045</v>
      </c>
      <c r="D796" s="3">
        <v>8.4</v>
      </c>
      <c r="E796" s="3">
        <v>0.0</v>
      </c>
      <c r="F796" s="3">
        <v>0.0</v>
      </c>
      <c r="G796" s="3">
        <v>0.0</v>
      </c>
      <c r="H796" s="3">
        <v>1.0</v>
      </c>
      <c r="I796" s="3">
        <v>0.0</v>
      </c>
      <c r="J796" s="3">
        <v>8.9</v>
      </c>
      <c r="K796" s="3">
        <v>0.0</v>
      </c>
      <c r="L796" s="3"/>
      <c r="M796" s="3"/>
      <c r="N796" s="3" t="s">
        <v>6062</v>
      </c>
    </row>
    <row r="797" ht="15.75" customHeight="1">
      <c r="A797" s="3">
        <v>795.0</v>
      </c>
      <c r="B797" s="3" t="s">
        <v>6063</v>
      </c>
      <c r="C797" s="3" t="s">
        <v>6045</v>
      </c>
      <c r="D797" s="3">
        <v>31.2</v>
      </c>
      <c r="E797" s="3">
        <v>1.0</v>
      </c>
      <c r="F797" s="3">
        <v>0.8</v>
      </c>
      <c r="G797" s="3">
        <v>0.0</v>
      </c>
      <c r="H797" s="3">
        <v>1.3</v>
      </c>
      <c r="I797" s="3">
        <v>4.8</v>
      </c>
      <c r="J797" s="3">
        <v>27.7</v>
      </c>
      <c r="K797" s="3">
        <v>0.0</v>
      </c>
      <c r="L797" s="3"/>
      <c r="M797" s="3"/>
      <c r="N797" s="3" t="s">
        <v>6063</v>
      </c>
    </row>
    <row r="798" ht="15.75" customHeight="1">
      <c r="A798" s="3">
        <v>796.0</v>
      </c>
      <c r="B798" s="3" t="s">
        <v>4962</v>
      </c>
      <c r="C798" s="3" t="s">
        <v>6045</v>
      </c>
      <c r="D798" s="3">
        <v>16.41686</v>
      </c>
      <c r="E798" s="3">
        <v>1.888385</v>
      </c>
      <c r="F798" s="3">
        <v>0.814731</v>
      </c>
      <c r="G798" s="3">
        <v>0.814731</v>
      </c>
      <c r="H798" s="3">
        <v>2.317894</v>
      </c>
      <c r="I798" s="3">
        <v>2.937866</v>
      </c>
      <c r="J798" s="3">
        <v>39.18097</v>
      </c>
      <c r="K798" s="3">
        <v>0.0</v>
      </c>
      <c r="L798" s="3"/>
      <c r="M798" s="3"/>
      <c r="N798" s="3" t="s">
        <v>4962</v>
      </c>
    </row>
    <row r="799" ht="15.75" customHeight="1">
      <c r="A799" s="3">
        <v>797.0</v>
      </c>
      <c r="B799" s="3" t="s">
        <v>4906</v>
      </c>
      <c r="C799" s="3" t="s">
        <v>6045</v>
      </c>
      <c r="D799" s="3">
        <v>16.59377</v>
      </c>
      <c r="E799" s="3">
        <v>0.324221</v>
      </c>
      <c r="F799" s="3">
        <v>0.169144</v>
      </c>
      <c r="G799" s="3">
        <v>0.194202</v>
      </c>
      <c r="H799" s="3">
        <v>4.16823</v>
      </c>
      <c r="I799" s="3">
        <v>4.812296</v>
      </c>
      <c r="J799" s="3">
        <v>43.44463</v>
      </c>
      <c r="K799" s="3">
        <v>0.0</v>
      </c>
      <c r="L799" s="3"/>
      <c r="M799" s="3"/>
      <c r="N799" s="3" t="s">
        <v>4906</v>
      </c>
    </row>
    <row r="800" ht="15.75" customHeight="1">
      <c r="A800" s="3">
        <v>798.0</v>
      </c>
      <c r="B800" s="3" t="s">
        <v>4997</v>
      </c>
      <c r="C800" s="3" t="s">
        <v>6045</v>
      </c>
      <c r="D800" s="3">
        <v>18.64844</v>
      </c>
      <c r="E800" s="3">
        <v>2.185269</v>
      </c>
      <c r="F800" s="3">
        <v>1.602125</v>
      </c>
      <c r="G800" s="3">
        <v>0.0</v>
      </c>
      <c r="H800" s="3">
        <v>2.351558</v>
      </c>
      <c r="I800" s="3">
        <v>10.96317</v>
      </c>
      <c r="J800" s="3">
        <v>47.77904</v>
      </c>
      <c r="K800" s="3">
        <v>0.0</v>
      </c>
      <c r="L800" s="3"/>
      <c r="M800" s="3"/>
      <c r="N800" s="3" t="s">
        <v>4997</v>
      </c>
    </row>
    <row r="801" ht="15.75" customHeight="1">
      <c r="A801" s="3">
        <v>799.0</v>
      </c>
      <c r="B801" s="3" t="s">
        <v>6064</v>
      </c>
      <c r="C801" s="3" t="s">
        <v>6045</v>
      </c>
      <c r="D801" s="3">
        <v>9.1</v>
      </c>
      <c r="E801" s="3">
        <v>0.0</v>
      </c>
      <c r="F801" s="3">
        <v>0.0</v>
      </c>
      <c r="G801" s="3">
        <v>0.0</v>
      </c>
      <c r="H801" s="3">
        <v>0.0</v>
      </c>
      <c r="I801" s="3">
        <v>1.0</v>
      </c>
      <c r="J801" s="3">
        <v>12.7</v>
      </c>
      <c r="K801" s="3">
        <v>0.0</v>
      </c>
      <c r="L801" s="3"/>
      <c r="M801" s="3"/>
      <c r="N801" s="3" t="s">
        <v>6064</v>
      </c>
    </row>
    <row r="802" ht="15.75" customHeight="1">
      <c r="A802" s="3">
        <v>800.0</v>
      </c>
      <c r="B802" s="3" t="s">
        <v>4975</v>
      </c>
      <c r="C802" s="3" t="s">
        <v>6045</v>
      </c>
      <c r="D802" s="3">
        <v>30.6864</v>
      </c>
      <c r="E802" s="3">
        <v>1.092635</v>
      </c>
      <c r="F802" s="3">
        <v>0.0</v>
      </c>
      <c r="G802" s="3">
        <v>0.0</v>
      </c>
      <c r="H802" s="3">
        <v>0.231586</v>
      </c>
      <c r="I802" s="3">
        <v>0.138952</v>
      </c>
      <c r="J802" s="3">
        <v>43.86105</v>
      </c>
      <c r="K802" s="3">
        <v>0.0</v>
      </c>
      <c r="L802" s="3"/>
      <c r="M802" s="3"/>
      <c r="N802" s="3" t="s">
        <v>4975</v>
      </c>
    </row>
    <row r="803" ht="15.75" customHeight="1">
      <c r="A803" s="3">
        <v>801.0</v>
      </c>
      <c r="B803" s="3" t="s">
        <v>6065</v>
      </c>
      <c r="C803" s="3" t="s">
        <v>6045</v>
      </c>
      <c r="D803" s="3">
        <v>28.73881</v>
      </c>
      <c r="E803" s="3">
        <v>0.861048</v>
      </c>
      <c r="F803" s="3">
        <v>0.435661</v>
      </c>
      <c r="G803" s="3">
        <v>0.616274</v>
      </c>
      <c r="H803" s="3">
        <v>2.097335</v>
      </c>
      <c r="I803" s="3">
        <v>1.328969</v>
      </c>
      <c r="J803" s="3">
        <v>64.4016</v>
      </c>
      <c r="K803" s="3">
        <v>0.0</v>
      </c>
      <c r="L803" s="3"/>
      <c r="M803" s="3"/>
      <c r="N803" s="3" t="s">
        <v>6065</v>
      </c>
    </row>
    <row r="804" ht="15.75" customHeight="1">
      <c r="A804" s="3">
        <v>802.0</v>
      </c>
      <c r="B804" s="3" t="s">
        <v>5066</v>
      </c>
      <c r="C804" s="3" t="s">
        <v>6045</v>
      </c>
      <c r="D804" s="3">
        <v>2.2</v>
      </c>
      <c r="E804" s="3">
        <v>0.0</v>
      </c>
      <c r="F804" s="3">
        <v>0.0</v>
      </c>
      <c r="G804" s="3">
        <v>0.0</v>
      </c>
      <c r="H804" s="3">
        <v>0.0</v>
      </c>
      <c r="I804" s="3">
        <v>0.0</v>
      </c>
      <c r="J804" s="3">
        <v>1.9</v>
      </c>
      <c r="K804" s="3">
        <v>0.0</v>
      </c>
      <c r="L804" s="3"/>
      <c r="M804" s="3"/>
      <c r="N804" s="3" t="s">
        <v>5066</v>
      </c>
    </row>
    <row r="805" ht="15.75" customHeight="1">
      <c r="A805" s="3">
        <v>803.0</v>
      </c>
      <c r="B805" s="3" t="s">
        <v>6066</v>
      </c>
      <c r="C805" s="3" t="s">
        <v>6045</v>
      </c>
      <c r="D805" s="3">
        <v>0.5</v>
      </c>
      <c r="E805" s="3">
        <v>0.0</v>
      </c>
      <c r="F805" s="3">
        <v>0.0</v>
      </c>
      <c r="G805" s="3">
        <v>0.0</v>
      </c>
      <c r="H805" s="3">
        <v>0.0</v>
      </c>
      <c r="I805" s="3">
        <v>0.0</v>
      </c>
      <c r="J805" s="3">
        <v>0.0</v>
      </c>
      <c r="K805" s="3">
        <v>0.0</v>
      </c>
      <c r="L805" s="3"/>
      <c r="M805" s="3"/>
      <c r="N805" s="3" t="s">
        <v>6066</v>
      </c>
    </row>
    <row r="806" ht="15.75" customHeight="1">
      <c r="A806" s="3">
        <v>804.0</v>
      </c>
      <c r="B806" s="3" t="s">
        <v>4957</v>
      </c>
      <c r="C806" s="3" t="s">
        <v>6045</v>
      </c>
      <c r="D806" s="3">
        <v>19.2</v>
      </c>
      <c r="E806" s="3">
        <v>0.0</v>
      </c>
      <c r="F806" s="3">
        <v>0.0</v>
      </c>
      <c r="G806" s="3">
        <v>0.0</v>
      </c>
      <c r="H806" s="3">
        <v>1.0</v>
      </c>
      <c r="I806" s="3">
        <v>0.0</v>
      </c>
      <c r="J806" s="3">
        <v>27.6</v>
      </c>
      <c r="K806" s="3">
        <v>0.0</v>
      </c>
      <c r="L806" s="3"/>
      <c r="M806" s="3"/>
      <c r="N806" s="3" t="s">
        <v>4957</v>
      </c>
    </row>
    <row r="807" ht="15.75" customHeight="1">
      <c r="A807" s="3">
        <v>805.0</v>
      </c>
      <c r="B807" s="3" t="s">
        <v>6067</v>
      </c>
      <c r="C807" s="3" t="s">
        <v>6045</v>
      </c>
      <c r="D807" s="3">
        <v>44.2</v>
      </c>
      <c r="E807" s="3">
        <v>2.8</v>
      </c>
      <c r="F807" s="3">
        <v>1.5</v>
      </c>
      <c r="G807" s="3">
        <v>0.6</v>
      </c>
      <c r="H807" s="3">
        <v>2.7</v>
      </c>
      <c r="I807" s="3">
        <v>2.6</v>
      </c>
      <c r="J807" s="3">
        <v>59.1</v>
      </c>
      <c r="K807" s="3">
        <v>0.0</v>
      </c>
      <c r="L807" s="3"/>
      <c r="M807" s="3"/>
      <c r="N807" s="3" t="s">
        <v>4900</v>
      </c>
    </row>
    <row r="808" ht="15.75" customHeight="1">
      <c r="A808" s="3">
        <v>806.0</v>
      </c>
      <c r="B808" s="3" t="s">
        <v>4922</v>
      </c>
      <c r="C808" s="3" t="s">
        <v>6045</v>
      </c>
      <c r="D808" s="3">
        <v>18.2</v>
      </c>
      <c r="E808" s="3">
        <v>0.0</v>
      </c>
      <c r="F808" s="3">
        <v>0.0</v>
      </c>
      <c r="G808" s="3">
        <v>0.0</v>
      </c>
      <c r="H808" s="3">
        <v>0.9</v>
      </c>
      <c r="I808" s="3">
        <v>3.5</v>
      </c>
      <c r="J808" s="3">
        <v>17.0</v>
      </c>
      <c r="K808" s="3">
        <v>0.0</v>
      </c>
      <c r="L808" s="3"/>
      <c r="M808" s="3"/>
      <c r="N808" s="3" t="s">
        <v>4922</v>
      </c>
    </row>
    <row r="809" ht="15.75" customHeight="1">
      <c r="A809" s="3">
        <v>807.0</v>
      </c>
      <c r="B809" s="3" t="s">
        <v>4876</v>
      </c>
      <c r="C809" s="3" t="s">
        <v>6045</v>
      </c>
      <c r="D809" s="3">
        <v>37.33031</v>
      </c>
      <c r="E809" s="3">
        <v>1.416856</v>
      </c>
      <c r="F809" s="3">
        <v>0.79858</v>
      </c>
      <c r="G809" s="3">
        <v>1.876634</v>
      </c>
      <c r="H809" s="3">
        <v>3.895428</v>
      </c>
      <c r="I809" s="3">
        <v>2.369455</v>
      </c>
      <c r="J809" s="3">
        <v>82.51634</v>
      </c>
      <c r="K809" s="3">
        <v>0.0</v>
      </c>
      <c r="L809" s="3"/>
      <c r="M809" s="3"/>
      <c r="N809" s="3" t="s">
        <v>4876</v>
      </c>
    </row>
    <row r="810" ht="15.75" customHeight="1">
      <c r="A810" s="3">
        <v>808.0</v>
      </c>
      <c r="B810" s="3" t="s">
        <v>4946</v>
      </c>
      <c r="C810" s="3" t="s">
        <v>6045</v>
      </c>
      <c r="D810" s="3">
        <v>14.9</v>
      </c>
      <c r="E810" s="3">
        <v>2.4</v>
      </c>
      <c r="F810" s="3">
        <v>0.6</v>
      </c>
      <c r="G810" s="3">
        <v>0.0</v>
      </c>
      <c r="H810" s="3">
        <v>1.2</v>
      </c>
      <c r="I810" s="3">
        <v>1.3</v>
      </c>
      <c r="J810" s="3">
        <v>31.5</v>
      </c>
      <c r="K810" s="3">
        <v>0.0</v>
      </c>
      <c r="L810" s="3"/>
      <c r="M810" s="3"/>
      <c r="N810" s="3" t="s">
        <v>4946</v>
      </c>
    </row>
    <row r="811" ht="15.75" customHeight="1">
      <c r="A811" s="3">
        <v>809.0</v>
      </c>
      <c r="B811" s="3" t="s">
        <v>4903</v>
      </c>
      <c r="C811" s="3" t="s">
        <v>6045</v>
      </c>
      <c r="D811" s="3">
        <v>23.76841</v>
      </c>
      <c r="E811" s="3">
        <v>0.694759</v>
      </c>
      <c r="F811" s="3">
        <v>0.0</v>
      </c>
      <c r="G811" s="3">
        <v>0.324221</v>
      </c>
      <c r="H811" s="3">
        <v>1.768414</v>
      </c>
      <c r="I811" s="3">
        <v>0.907365</v>
      </c>
      <c r="J811" s="3">
        <v>61.80637</v>
      </c>
      <c r="K811" s="3">
        <v>0.0</v>
      </c>
      <c r="L811" s="3"/>
      <c r="M811" s="3"/>
      <c r="N811" s="3" t="s">
        <v>4903</v>
      </c>
    </row>
    <row r="812" ht="15.75" customHeight="1">
      <c r="A812" s="3">
        <v>810.0</v>
      </c>
      <c r="B812" s="3" t="s">
        <v>5014</v>
      </c>
      <c r="C812" s="3" t="s">
        <v>6045</v>
      </c>
      <c r="D812" s="3">
        <v>15.3</v>
      </c>
      <c r="E812" s="3">
        <v>0.3</v>
      </c>
      <c r="F812" s="3">
        <v>0.3</v>
      </c>
      <c r="G812" s="3">
        <v>0.0</v>
      </c>
      <c r="H812" s="3">
        <v>1.0</v>
      </c>
      <c r="I812" s="3">
        <v>0.4</v>
      </c>
      <c r="J812" s="3">
        <v>5.5</v>
      </c>
      <c r="K812" s="3">
        <v>0.0</v>
      </c>
      <c r="L812" s="3"/>
      <c r="M812" s="3"/>
      <c r="N812" s="3" t="s">
        <v>5014</v>
      </c>
    </row>
    <row r="813" ht="15.75" customHeight="1">
      <c r="A813" s="3">
        <v>811.0</v>
      </c>
      <c r="B813" s="3" t="s">
        <v>4953</v>
      </c>
      <c r="C813" s="3" t="s">
        <v>6045</v>
      </c>
      <c r="D813" s="3">
        <v>17.41813</v>
      </c>
      <c r="E813" s="3">
        <v>1.073654</v>
      </c>
      <c r="F813" s="3">
        <v>0.536827</v>
      </c>
      <c r="G813" s="3">
        <v>0.0</v>
      </c>
      <c r="H813" s="3">
        <v>2.079981</v>
      </c>
      <c r="I813" s="3">
        <v>1.314731</v>
      </c>
      <c r="J813" s="3">
        <v>36.97649</v>
      </c>
      <c r="K813" s="3">
        <v>0.0</v>
      </c>
      <c r="L813" s="3"/>
      <c r="M813" s="3"/>
      <c r="N813" s="3" t="s">
        <v>4953</v>
      </c>
    </row>
    <row r="814" ht="15.75" customHeight="1">
      <c r="A814" s="3">
        <v>812.0</v>
      </c>
      <c r="B814" s="3" t="s">
        <v>5013</v>
      </c>
      <c r="C814" s="3" t="s">
        <v>6045</v>
      </c>
      <c r="D814" s="3">
        <v>4.5</v>
      </c>
      <c r="E814" s="3">
        <v>1.2</v>
      </c>
      <c r="F814" s="3">
        <v>0.0</v>
      </c>
      <c r="G814" s="3">
        <v>0.0</v>
      </c>
      <c r="H814" s="3">
        <v>1.2</v>
      </c>
      <c r="I814" s="3">
        <v>0.0</v>
      </c>
      <c r="J814" s="3">
        <v>3.7</v>
      </c>
      <c r="K814" s="3">
        <v>0.0</v>
      </c>
      <c r="L814" s="3"/>
      <c r="M814" s="3"/>
      <c r="N814" s="3" t="s">
        <v>5013</v>
      </c>
    </row>
    <row r="815" ht="15.75" customHeight="1">
      <c r="A815" s="3">
        <v>813.0</v>
      </c>
      <c r="B815" s="3" t="s">
        <v>6068</v>
      </c>
      <c r="C815" s="3" t="s">
        <v>6045</v>
      </c>
      <c r="D815" s="3">
        <v>22.96667</v>
      </c>
      <c r="E815" s="3">
        <v>0.0</v>
      </c>
      <c r="F815" s="3">
        <v>0.0</v>
      </c>
      <c r="G815" s="3">
        <v>0.2</v>
      </c>
      <c r="H815" s="3">
        <v>1.533333</v>
      </c>
      <c r="I815" s="3">
        <v>0.266667</v>
      </c>
      <c r="J815" s="3">
        <v>33.43333</v>
      </c>
      <c r="K815" s="3">
        <v>0.0</v>
      </c>
      <c r="L815" s="3"/>
      <c r="M815" s="3"/>
      <c r="N815" s="3" t="s">
        <v>6068</v>
      </c>
    </row>
    <row r="816" ht="15.75" customHeight="1">
      <c r="A816" s="3">
        <v>814.0</v>
      </c>
      <c r="B816" s="3" t="s">
        <v>4863</v>
      </c>
      <c r="C816" s="3" t="s">
        <v>6045</v>
      </c>
      <c r="D816" s="3">
        <v>31.12833</v>
      </c>
      <c r="E816" s="3">
        <v>1.416856</v>
      </c>
      <c r="F816" s="3">
        <v>0.138952</v>
      </c>
      <c r="G816" s="3">
        <v>2.343201</v>
      </c>
      <c r="H816" s="3">
        <v>8.03796</v>
      </c>
      <c r="I816" s="3">
        <v>2.324221</v>
      </c>
      <c r="J816" s="3">
        <v>73.70765</v>
      </c>
      <c r="K816" s="3">
        <v>0.0</v>
      </c>
      <c r="L816" s="3"/>
      <c r="M816" s="3"/>
      <c r="N816" s="3" t="s">
        <v>4863</v>
      </c>
    </row>
    <row r="817" ht="15.75" customHeight="1">
      <c r="A817" s="3">
        <v>815.0</v>
      </c>
      <c r="B817" s="3" t="s">
        <v>136</v>
      </c>
      <c r="C817" s="3" t="s">
        <v>6045</v>
      </c>
      <c r="D817" s="3">
        <v>0.0</v>
      </c>
      <c r="E817" s="3">
        <v>0.0</v>
      </c>
      <c r="F817" s="3">
        <v>0.32</v>
      </c>
      <c r="G817" s="3">
        <v>0.0</v>
      </c>
      <c r="H817" s="3">
        <v>1.6</v>
      </c>
      <c r="I817" s="3">
        <v>9.03</v>
      </c>
      <c r="J817" s="3">
        <v>62.9</v>
      </c>
      <c r="K817" s="3">
        <v>0.0</v>
      </c>
      <c r="L817" s="3"/>
      <c r="M817" s="3"/>
      <c r="N817" s="3" t="s">
        <v>136</v>
      </c>
    </row>
    <row r="818" ht="15.75" customHeight="1">
      <c r="A818" s="3">
        <v>816.0</v>
      </c>
      <c r="B818" s="3" t="s">
        <v>5009</v>
      </c>
      <c r="C818" s="3" t="s">
        <v>6045</v>
      </c>
      <c r="D818" s="3">
        <v>13.3</v>
      </c>
      <c r="E818" s="3">
        <v>0.6</v>
      </c>
      <c r="F818" s="3">
        <v>0.3</v>
      </c>
      <c r="G818" s="3">
        <v>1.0</v>
      </c>
      <c r="H818" s="3">
        <v>1.7</v>
      </c>
      <c r="I818" s="3">
        <v>0.2</v>
      </c>
      <c r="J818" s="3">
        <v>15.1</v>
      </c>
      <c r="K818" s="3">
        <v>0.0</v>
      </c>
      <c r="L818" s="3"/>
      <c r="M818" s="3"/>
      <c r="N818" s="3" t="s">
        <v>5009</v>
      </c>
    </row>
    <row r="819" ht="15.75" customHeight="1">
      <c r="A819" s="3">
        <v>817.0</v>
      </c>
      <c r="B819" s="3" t="s">
        <v>4940</v>
      </c>
      <c r="C819" s="3" t="s">
        <v>6045</v>
      </c>
      <c r="D819" s="3">
        <v>14.20425</v>
      </c>
      <c r="E819" s="3">
        <v>0.370538</v>
      </c>
      <c r="F819" s="3">
        <v>0.814731</v>
      </c>
      <c r="G819" s="3">
        <v>0.0</v>
      </c>
      <c r="H819" s="3">
        <v>0.953683</v>
      </c>
      <c r="I819" s="3">
        <v>3.666289</v>
      </c>
      <c r="J819" s="3">
        <v>23.76006</v>
      </c>
      <c r="K819" s="3">
        <v>0.0</v>
      </c>
      <c r="L819" s="3"/>
      <c r="M819" s="3"/>
      <c r="N819" s="3" t="s">
        <v>4940</v>
      </c>
    </row>
    <row r="820" ht="15.75" customHeight="1">
      <c r="A820" s="3">
        <v>818.0</v>
      </c>
      <c r="B820" s="3" t="s">
        <v>4948</v>
      </c>
      <c r="C820" s="3" t="s">
        <v>6045</v>
      </c>
      <c r="D820" s="3">
        <v>30.88003</v>
      </c>
      <c r="E820" s="3">
        <v>0.231586</v>
      </c>
      <c r="F820" s="3">
        <v>0.0</v>
      </c>
      <c r="G820" s="3">
        <v>0.138952</v>
      </c>
      <c r="H820" s="3">
        <v>0.602125</v>
      </c>
      <c r="I820" s="3">
        <v>0.268414</v>
      </c>
      <c r="J820" s="3">
        <v>50.92408</v>
      </c>
      <c r="K820" s="3">
        <v>0.0</v>
      </c>
      <c r="L820" s="3"/>
      <c r="M820" s="3"/>
      <c r="N820" s="3" t="s">
        <v>4948</v>
      </c>
    </row>
    <row r="821" ht="15.75" customHeight="1">
      <c r="A821" s="3">
        <v>819.0</v>
      </c>
      <c r="B821" s="3" t="s">
        <v>6069</v>
      </c>
      <c r="C821" s="3" t="s">
        <v>6045</v>
      </c>
      <c r="D821" s="3">
        <v>16.2</v>
      </c>
      <c r="E821" s="3">
        <v>0.0</v>
      </c>
      <c r="F821" s="3">
        <v>0.0</v>
      </c>
      <c r="G821" s="3">
        <v>0.0</v>
      </c>
      <c r="H821" s="3">
        <v>0.0</v>
      </c>
      <c r="I821" s="3">
        <v>0.0</v>
      </c>
      <c r="J821" s="3">
        <v>16.5</v>
      </c>
      <c r="K821" s="3">
        <v>0.0</v>
      </c>
      <c r="L821" s="3"/>
      <c r="M821" s="3"/>
      <c r="N821" s="3" t="s">
        <v>6069</v>
      </c>
    </row>
    <row r="822" ht="15.75" customHeight="1">
      <c r="A822" s="3">
        <v>820.0</v>
      </c>
      <c r="B822" s="3" t="s">
        <v>6070</v>
      </c>
      <c r="C822" s="3" t="s">
        <v>6045</v>
      </c>
      <c r="D822" s="3">
        <v>25.5</v>
      </c>
      <c r="E822" s="3">
        <v>1.5</v>
      </c>
      <c r="F822" s="3">
        <v>0.0</v>
      </c>
      <c r="G822" s="3">
        <v>0.6</v>
      </c>
      <c r="H822" s="3">
        <v>5.8</v>
      </c>
      <c r="I822" s="3">
        <v>1.0</v>
      </c>
      <c r="J822" s="3">
        <v>53.6</v>
      </c>
      <c r="K822" s="3">
        <v>0.0</v>
      </c>
      <c r="L822" s="3"/>
      <c r="M822" s="3"/>
      <c r="N822" s="3" t="s">
        <v>6070</v>
      </c>
    </row>
    <row r="823" ht="15.75" customHeight="1">
      <c r="A823" s="3">
        <v>821.0</v>
      </c>
      <c r="B823" s="3" t="s">
        <v>4927</v>
      </c>
      <c r="C823" s="3" t="s">
        <v>6045</v>
      </c>
      <c r="D823" s="3">
        <v>17.2</v>
      </c>
      <c r="E823" s="3">
        <v>0.5</v>
      </c>
      <c r="F823" s="3">
        <v>0.0</v>
      </c>
      <c r="G823" s="3">
        <v>1.0</v>
      </c>
      <c r="H823" s="3">
        <v>2.5</v>
      </c>
      <c r="I823" s="3">
        <v>1.6</v>
      </c>
      <c r="J823" s="3">
        <v>29.5</v>
      </c>
      <c r="K823" s="3">
        <v>0.0</v>
      </c>
      <c r="L823" s="3"/>
      <c r="M823" s="3"/>
      <c r="N823" s="3" t="s">
        <v>4927</v>
      </c>
    </row>
    <row r="824" ht="15.75" customHeight="1">
      <c r="A824" s="3">
        <v>822.0</v>
      </c>
      <c r="B824" s="3" t="s">
        <v>4963</v>
      </c>
      <c r="C824" s="3" t="s">
        <v>6045</v>
      </c>
      <c r="D824" s="3">
        <v>17.28196</v>
      </c>
      <c r="E824" s="3">
        <v>0.536827</v>
      </c>
      <c r="F824" s="3">
        <v>0.0</v>
      </c>
      <c r="G824" s="3">
        <v>0.0</v>
      </c>
      <c r="H824" s="3">
        <v>1.549481</v>
      </c>
      <c r="I824" s="3">
        <v>0.370538</v>
      </c>
      <c r="J824" s="3">
        <v>57.49051</v>
      </c>
      <c r="K824" s="3">
        <v>0.0</v>
      </c>
      <c r="L824" s="3"/>
      <c r="M824" s="3"/>
      <c r="N824" s="3" t="s">
        <v>4963</v>
      </c>
    </row>
    <row r="825" ht="15.75" customHeight="1">
      <c r="A825" s="3">
        <v>823.0</v>
      </c>
      <c r="B825" s="3" t="s">
        <v>5005</v>
      </c>
      <c r="C825" s="3" t="s">
        <v>6045</v>
      </c>
      <c r="D825" s="3">
        <v>2.3</v>
      </c>
      <c r="E825" s="3">
        <v>0.0</v>
      </c>
      <c r="F825" s="3">
        <v>0.0</v>
      </c>
      <c r="G825" s="3">
        <v>0.0</v>
      </c>
      <c r="H825" s="3">
        <v>0.0</v>
      </c>
      <c r="I825" s="3">
        <v>1.5</v>
      </c>
      <c r="J825" s="3">
        <v>13.1</v>
      </c>
      <c r="K825" s="3">
        <v>0.0</v>
      </c>
      <c r="L825" s="3"/>
      <c r="M825" s="3"/>
      <c r="N825" s="3" t="s">
        <v>5005</v>
      </c>
    </row>
    <row r="826" ht="15.75" customHeight="1">
      <c r="A826" s="3">
        <v>824.0</v>
      </c>
      <c r="B826" s="3" t="s">
        <v>4887</v>
      </c>
      <c r="C826" s="3" t="s">
        <v>6045</v>
      </c>
      <c r="D826" s="3">
        <v>36.08201</v>
      </c>
      <c r="E826" s="3">
        <v>2.953683</v>
      </c>
      <c r="F826" s="3">
        <v>2.485817</v>
      </c>
      <c r="G826" s="3">
        <v>0.964844</v>
      </c>
      <c r="H826" s="3">
        <v>3.937879</v>
      </c>
      <c r="I826" s="3">
        <v>2.83784</v>
      </c>
      <c r="J826" s="3">
        <v>79.27284</v>
      </c>
      <c r="K826" s="3">
        <v>0.0</v>
      </c>
      <c r="L826" s="3"/>
      <c r="M826" s="3"/>
      <c r="N826" s="3" t="s">
        <v>4887</v>
      </c>
    </row>
    <row r="827" ht="15.75" customHeight="1">
      <c r="A827" s="3">
        <v>825.0</v>
      </c>
      <c r="B827" s="3" t="s">
        <v>4908</v>
      </c>
      <c r="C827" s="3" t="s">
        <v>6045</v>
      </c>
      <c r="D827" s="3">
        <v>26.75779</v>
      </c>
      <c r="E827" s="3">
        <v>1.814731</v>
      </c>
      <c r="F827" s="3">
        <v>0.629462</v>
      </c>
      <c r="G827" s="3">
        <v>0.138952</v>
      </c>
      <c r="H827" s="3">
        <v>1.416856</v>
      </c>
      <c r="I827" s="3">
        <v>0.675779</v>
      </c>
      <c r="J827" s="3">
        <v>63.22096</v>
      </c>
      <c r="K827" s="3">
        <v>0.0</v>
      </c>
      <c r="L827" s="3"/>
      <c r="M827" s="3"/>
      <c r="N827" s="3" t="s">
        <v>4908</v>
      </c>
    </row>
    <row r="828" ht="15.75" customHeight="1">
      <c r="A828" s="3">
        <v>826.0</v>
      </c>
      <c r="B828" s="3" t="s">
        <v>4942</v>
      </c>
      <c r="C828" s="3" t="s">
        <v>6045</v>
      </c>
      <c r="D828" s="3">
        <v>11.9</v>
      </c>
      <c r="E828" s="3">
        <v>0.0</v>
      </c>
      <c r="F828" s="3">
        <v>0.0</v>
      </c>
      <c r="G828" s="3">
        <v>0.0</v>
      </c>
      <c r="H828" s="3">
        <v>0.0</v>
      </c>
      <c r="I828" s="3">
        <v>0.0</v>
      </c>
      <c r="J828" s="3">
        <v>19.33333</v>
      </c>
      <c r="K828" s="3">
        <v>0.0</v>
      </c>
      <c r="L828" s="3"/>
      <c r="M828" s="3"/>
      <c r="N828" s="3" t="s">
        <v>4942</v>
      </c>
    </row>
    <row r="829" ht="15.75" customHeight="1">
      <c r="A829" s="3">
        <v>827.0</v>
      </c>
      <c r="B829" s="3" t="s">
        <v>6071</v>
      </c>
      <c r="C829" s="3" t="s">
        <v>6045</v>
      </c>
      <c r="D829" s="3">
        <v>2.5</v>
      </c>
      <c r="E829" s="3">
        <v>0.0</v>
      </c>
      <c r="F829" s="3">
        <v>0.0</v>
      </c>
      <c r="G829" s="3">
        <v>0.0</v>
      </c>
      <c r="H829" s="3">
        <v>0.04</v>
      </c>
      <c r="I829" s="3">
        <v>0.0</v>
      </c>
      <c r="J829" s="3">
        <v>3.0</v>
      </c>
      <c r="K829" s="3">
        <v>0.0</v>
      </c>
      <c r="L829" s="3"/>
      <c r="M829" s="3"/>
      <c r="N829" s="3" t="s">
        <v>6071</v>
      </c>
    </row>
    <row r="830" ht="15.75" customHeight="1">
      <c r="A830" s="3">
        <v>828.0</v>
      </c>
      <c r="B830" s="3"/>
      <c r="C830" s="3" t="s">
        <v>6045</v>
      </c>
      <c r="D830" s="3" t="e">
        <v>#N/A</v>
      </c>
      <c r="E830" s="3" t="e">
        <v>#N/A</v>
      </c>
      <c r="F830" s="3" t="e">
        <v>#N/A</v>
      </c>
      <c r="G830" s="3" t="e">
        <v>#N/A</v>
      </c>
      <c r="H830" s="3" t="e">
        <v>#N/A</v>
      </c>
      <c r="I830" s="3" t="e">
        <v>#N/A</v>
      </c>
      <c r="J830" s="3" t="e">
        <v>#N/A</v>
      </c>
      <c r="K830" s="3" t="e">
        <v>#N/A</v>
      </c>
      <c r="L830" s="3"/>
      <c r="M830" s="3"/>
      <c r="N830" s="3"/>
    </row>
    <row r="831" ht="15.75" customHeight="1">
      <c r="A831" s="3">
        <v>829.0</v>
      </c>
      <c r="B831" s="3"/>
      <c r="C831" s="3" t="s">
        <v>6045</v>
      </c>
      <c r="D831" s="3" t="e">
        <v>#N/A</v>
      </c>
      <c r="E831" s="3" t="e">
        <v>#N/A</v>
      </c>
      <c r="F831" s="3" t="e">
        <v>#N/A</v>
      </c>
      <c r="G831" s="3" t="e">
        <v>#N/A</v>
      </c>
      <c r="H831" s="3" t="e">
        <v>#N/A</v>
      </c>
      <c r="I831" s="3" t="e">
        <v>#N/A</v>
      </c>
      <c r="J831" s="3" t="e">
        <v>#N/A</v>
      </c>
      <c r="K831" s="3" t="e">
        <v>#N/A</v>
      </c>
      <c r="L831" s="3"/>
      <c r="M831" s="3"/>
      <c r="N831" s="3"/>
    </row>
    <row r="832" ht="15.75" customHeight="1">
      <c r="A832" s="3">
        <v>830.0</v>
      </c>
      <c r="B832" s="3"/>
      <c r="C832" s="3" t="s">
        <v>6045</v>
      </c>
      <c r="D832" s="3" t="e">
        <v>#N/A</v>
      </c>
      <c r="E832" s="3" t="e">
        <v>#N/A</v>
      </c>
      <c r="F832" s="3" t="e">
        <v>#N/A</v>
      </c>
      <c r="G832" s="3" t="e">
        <v>#N/A</v>
      </c>
      <c r="H832" s="3" t="e">
        <v>#N/A</v>
      </c>
      <c r="I832" s="3" t="e">
        <v>#N/A</v>
      </c>
      <c r="J832" s="3" t="e">
        <v>#N/A</v>
      </c>
      <c r="K832" s="3" t="e">
        <v>#N/A</v>
      </c>
      <c r="L832" s="3"/>
      <c r="M832" s="3"/>
      <c r="N832" s="3"/>
    </row>
    <row r="833" ht="15.75" customHeight="1">
      <c r="A833" s="3">
        <v>831.0</v>
      </c>
      <c r="B833" s="3"/>
      <c r="C833" s="3" t="s">
        <v>6045</v>
      </c>
      <c r="D833" s="3" t="e">
        <v>#N/A</v>
      </c>
      <c r="E833" s="3" t="e">
        <v>#N/A</v>
      </c>
      <c r="F833" s="3" t="e">
        <v>#N/A</v>
      </c>
      <c r="G833" s="3" t="e">
        <v>#N/A</v>
      </c>
      <c r="H833" s="3" t="e">
        <v>#N/A</v>
      </c>
      <c r="I833" s="3" t="e">
        <v>#N/A</v>
      </c>
      <c r="J833" s="3" t="e">
        <v>#N/A</v>
      </c>
      <c r="K833" s="3" t="e">
        <v>#N/A</v>
      </c>
      <c r="L833" s="3"/>
      <c r="M833" s="3"/>
      <c r="N833" s="3"/>
    </row>
    <row r="834" ht="15.75" customHeight="1">
      <c r="A834" s="3">
        <v>832.0</v>
      </c>
      <c r="B834" s="3"/>
      <c r="C834" s="3" t="s">
        <v>6045</v>
      </c>
      <c r="D834" s="3" t="e">
        <v>#N/A</v>
      </c>
      <c r="E834" s="3" t="e">
        <v>#N/A</v>
      </c>
      <c r="F834" s="3" t="e">
        <v>#N/A</v>
      </c>
      <c r="G834" s="3" t="e">
        <v>#N/A</v>
      </c>
      <c r="H834" s="3" t="e">
        <v>#N/A</v>
      </c>
      <c r="I834" s="3" t="e">
        <v>#N/A</v>
      </c>
      <c r="J834" s="3" t="e">
        <v>#N/A</v>
      </c>
      <c r="K834" s="3" t="e">
        <v>#N/A</v>
      </c>
      <c r="L834" s="3"/>
      <c r="M834" s="3"/>
      <c r="N834" s="3"/>
    </row>
    <row r="835" ht="15.75" customHeight="1">
      <c r="A835" s="3">
        <v>833.0</v>
      </c>
      <c r="B835" s="3"/>
      <c r="C835" s="3" t="s">
        <v>6045</v>
      </c>
      <c r="D835" s="3" t="e">
        <v>#N/A</v>
      </c>
      <c r="E835" s="3" t="e">
        <v>#N/A</v>
      </c>
      <c r="F835" s="3" t="e">
        <v>#N/A</v>
      </c>
      <c r="G835" s="3" t="e">
        <v>#N/A</v>
      </c>
      <c r="H835" s="3" t="e">
        <v>#N/A</v>
      </c>
      <c r="I835" s="3" t="e">
        <v>#N/A</v>
      </c>
      <c r="J835" s="3" t="e">
        <v>#N/A</v>
      </c>
      <c r="K835" s="3" t="e">
        <v>#N/A</v>
      </c>
      <c r="L835" s="3"/>
      <c r="M835" s="3"/>
      <c r="N835" s="3"/>
    </row>
    <row r="836" ht="15.75" customHeight="1">
      <c r="A836" s="3">
        <v>834.0</v>
      </c>
      <c r="B836" s="3"/>
      <c r="C836" s="3" t="s">
        <v>6045</v>
      </c>
      <c r="D836" s="3" t="e">
        <v>#N/A</v>
      </c>
      <c r="E836" s="3" t="e">
        <v>#N/A</v>
      </c>
      <c r="F836" s="3" t="e">
        <v>#N/A</v>
      </c>
      <c r="G836" s="3" t="e">
        <v>#N/A</v>
      </c>
      <c r="H836" s="3" t="e">
        <v>#N/A</v>
      </c>
      <c r="I836" s="3" t="e">
        <v>#N/A</v>
      </c>
      <c r="J836" s="3" t="e">
        <v>#N/A</v>
      </c>
      <c r="K836" s="3" t="e">
        <v>#N/A</v>
      </c>
      <c r="L836" s="3"/>
      <c r="M836" s="3"/>
      <c r="N836" s="3"/>
    </row>
    <row r="837" ht="15.75" customHeight="1">
      <c r="A837" s="3">
        <v>835.0</v>
      </c>
      <c r="B837" s="3"/>
      <c r="C837" s="3" t="s">
        <v>6045</v>
      </c>
      <c r="D837" s="3" t="e">
        <v>#N/A</v>
      </c>
      <c r="E837" s="3" t="e">
        <v>#N/A</v>
      </c>
      <c r="F837" s="3" t="e">
        <v>#N/A</v>
      </c>
      <c r="G837" s="3" t="e">
        <v>#N/A</v>
      </c>
      <c r="H837" s="3" t="e">
        <v>#N/A</v>
      </c>
      <c r="I837" s="3" t="e">
        <v>#N/A</v>
      </c>
      <c r="J837" s="3" t="e">
        <v>#N/A</v>
      </c>
      <c r="K837" s="3" t="e">
        <v>#N/A</v>
      </c>
      <c r="L837" s="3"/>
      <c r="M837" s="3"/>
      <c r="N837" s="3"/>
    </row>
    <row r="838" ht="15.75" customHeight="1">
      <c r="A838" s="3">
        <v>836.0</v>
      </c>
      <c r="B838" s="3"/>
      <c r="C838" s="3" t="s">
        <v>6045</v>
      </c>
      <c r="D838" s="3" t="e">
        <v>#N/A</v>
      </c>
      <c r="E838" s="3" t="e">
        <v>#N/A</v>
      </c>
      <c r="F838" s="3" t="e">
        <v>#N/A</v>
      </c>
      <c r="G838" s="3" t="e">
        <v>#N/A</v>
      </c>
      <c r="H838" s="3" t="e">
        <v>#N/A</v>
      </c>
      <c r="I838" s="3" t="e">
        <v>#N/A</v>
      </c>
      <c r="J838" s="3" t="e">
        <v>#N/A</v>
      </c>
      <c r="K838" s="3" t="e">
        <v>#N/A</v>
      </c>
      <c r="L838" s="3"/>
      <c r="M838" s="3"/>
      <c r="N838" s="3"/>
    </row>
    <row r="839" ht="15.75" customHeight="1">
      <c r="A839" s="3">
        <v>837.0</v>
      </c>
      <c r="B839" s="3"/>
      <c r="C839" s="3" t="s">
        <v>6045</v>
      </c>
      <c r="D839" s="3" t="e">
        <v>#N/A</v>
      </c>
      <c r="E839" s="3" t="e">
        <v>#N/A</v>
      </c>
      <c r="F839" s="3" t="e">
        <v>#N/A</v>
      </c>
      <c r="G839" s="3" t="e">
        <v>#N/A</v>
      </c>
      <c r="H839" s="3" t="e">
        <v>#N/A</v>
      </c>
      <c r="I839" s="3" t="e">
        <v>#N/A</v>
      </c>
      <c r="J839" s="3" t="e">
        <v>#N/A</v>
      </c>
      <c r="K839" s="3" t="e">
        <v>#N/A</v>
      </c>
      <c r="L839" s="3"/>
      <c r="M839" s="3"/>
      <c r="N839" s="3"/>
    </row>
    <row r="840" ht="15.75" customHeight="1">
      <c r="A840" s="3">
        <v>838.0</v>
      </c>
      <c r="B840" s="3"/>
      <c r="C840" s="3" t="s">
        <v>6045</v>
      </c>
      <c r="D840" s="3" t="e">
        <v>#N/A</v>
      </c>
      <c r="E840" s="3" t="e">
        <v>#N/A</v>
      </c>
      <c r="F840" s="3" t="e">
        <v>#N/A</v>
      </c>
      <c r="G840" s="3" t="e">
        <v>#N/A</v>
      </c>
      <c r="H840" s="3" t="e">
        <v>#N/A</v>
      </c>
      <c r="I840" s="3" t="e">
        <v>#N/A</v>
      </c>
      <c r="J840" s="3" t="e">
        <v>#N/A</v>
      </c>
      <c r="K840" s="3" t="e">
        <v>#N/A</v>
      </c>
      <c r="L840" s="3"/>
      <c r="M840" s="3"/>
      <c r="N840" s="3"/>
    </row>
    <row r="841" ht="15.75" customHeight="1">
      <c r="A841" s="3">
        <v>839.0</v>
      </c>
      <c r="B841" s="3"/>
      <c r="C841" s="3" t="s">
        <v>6045</v>
      </c>
      <c r="D841" s="3" t="e">
        <v>#N/A</v>
      </c>
      <c r="E841" s="3" t="e">
        <v>#N/A</v>
      </c>
      <c r="F841" s="3" t="e">
        <v>#N/A</v>
      </c>
      <c r="G841" s="3" t="e">
        <v>#N/A</v>
      </c>
      <c r="H841" s="3" t="e">
        <v>#N/A</v>
      </c>
      <c r="I841" s="3" t="e">
        <v>#N/A</v>
      </c>
      <c r="J841" s="3" t="e">
        <v>#N/A</v>
      </c>
      <c r="K841" s="3" t="e">
        <v>#N/A</v>
      </c>
      <c r="L841" s="3"/>
      <c r="M841" s="3"/>
      <c r="N841" s="3"/>
    </row>
    <row r="842" ht="15.75" customHeight="1">
      <c r="A842" s="3">
        <v>840.0</v>
      </c>
      <c r="B842" s="3"/>
      <c r="C842" s="3" t="s">
        <v>6045</v>
      </c>
      <c r="D842" s="3" t="e">
        <v>#N/A</v>
      </c>
      <c r="E842" s="3" t="e">
        <v>#N/A</v>
      </c>
      <c r="F842" s="3" t="e">
        <v>#N/A</v>
      </c>
      <c r="G842" s="3" t="e">
        <v>#N/A</v>
      </c>
      <c r="H842" s="3" t="e">
        <v>#N/A</v>
      </c>
      <c r="I842" s="3" t="e">
        <v>#N/A</v>
      </c>
      <c r="J842" s="3" t="e">
        <v>#N/A</v>
      </c>
      <c r="K842" s="3" t="e">
        <v>#N/A</v>
      </c>
      <c r="L842" s="3"/>
      <c r="M842" s="3"/>
      <c r="N842" s="3"/>
    </row>
    <row r="843" ht="15.75" customHeight="1">
      <c r="A843" s="3">
        <v>841.0</v>
      </c>
      <c r="B843" s="3"/>
      <c r="C843" s="3" t="s">
        <v>6045</v>
      </c>
      <c r="D843" s="3" t="e">
        <v>#N/A</v>
      </c>
      <c r="E843" s="3" t="e">
        <v>#N/A</v>
      </c>
      <c r="F843" s="3" t="e">
        <v>#N/A</v>
      </c>
      <c r="G843" s="3" t="e">
        <v>#N/A</v>
      </c>
      <c r="H843" s="3" t="e">
        <v>#N/A</v>
      </c>
      <c r="I843" s="3" t="e">
        <v>#N/A</v>
      </c>
      <c r="J843" s="3" t="e">
        <v>#N/A</v>
      </c>
      <c r="K843" s="3" t="e">
        <v>#N/A</v>
      </c>
      <c r="L843" s="3"/>
      <c r="M843" s="3"/>
      <c r="N843" s="3"/>
    </row>
    <row r="844" ht="15.75" customHeight="1">
      <c r="A844" s="3">
        <v>842.0</v>
      </c>
      <c r="B844" s="3"/>
      <c r="C844" s="3" t="s">
        <v>6045</v>
      </c>
      <c r="D844" s="3" t="e">
        <v>#N/A</v>
      </c>
      <c r="E844" s="3" t="e">
        <v>#N/A</v>
      </c>
      <c r="F844" s="3" t="e">
        <v>#N/A</v>
      </c>
      <c r="G844" s="3" t="e">
        <v>#N/A</v>
      </c>
      <c r="H844" s="3" t="e">
        <v>#N/A</v>
      </c>
      <c r="I844" s="3" t="e">
        <v>#N/A</v>
      </c>
      <c r="J844" s="3" t="e">
        <v>#N/A</v>
      </c>
      <c r="K844" s="3" t="e">
        <v>#N/A</v>
      </c>
      <c r="L844" s="3"/>
      <c r="M844" s="3"/>
      <c r="N844" s="3"/>
    </row>
    <row r="845" ht="15.75" customHeight="1">
      <c r="A845" s="3">
        <v>843.0</v>
      </c>
      <c r="B845" s="3"/>
      <c r="C845" s="3" t="s">
        <v>6045</v>
      </c>
      <c r="D845" s="3" t="e">
        <v>#N/A</v>
      </c>
      <c r="E845" s="3" t="e">
        <v>#N/A</v>
      </c>
      <c r="F845" s="3" t="e">
        <v>#N/A</v>
      </c>
      <c r="G845" s="3" t="e">
        <v>#N/A</v>
      </c>
      <c r="H845" s="3" t="e">
        <v>#N/A</v>
      </c>
      <c r="I845" s="3" t="e">
        <v>#N/A</v>
      </c>
      <c r="J845" s="3" t="e">
        <v>#N/A</v>
      </c>
      <c r="K845" s="3" t="e">
        <v>#N/A</v>
      </c>
      <c r="L845" s="3"/>
      <c r="M845" s="3"/>
      <c r="N845" s="3"/>
    </row>
    <row r="846" ht="15.75" customHeight="1">
      <c r="A846" s="3">
        <v>844.0</v>
      </c>
      <c r="B846" s="3"/>
      <c r="C846" s="3" t="s">
        <v>6045</v>
      </c>
      <c r="D846" s="3" t="e">
        <v>#N/A</v>
      </c>
      <c r="E846" s="3" t="e">
        <v>#N/A</v>
      </c>
      <c r="F846" s="3" t="e">
        <v>#N/A</v>
      </c>
      <c r="G846" s="3" t="e">
        <v>#N/A</v>
      </c>
      <c r="H846" s="3" t="e">
        <v>#N/A</v>
      </c>
      <c r="I846" s="3" t="e">
        <v>#N/A</v>
      </c>
      <c r="J846" s="3" t="e">
        <v>#N/A</v>
      </c>
      <c r="K846" s="3" t="e">
        <v>#N/A</v>
      </c>
      <c r="L846" s="3"/>
      <c r="M846" s="3"/>
      <c r="N846" s="3"/>
    </row>
    <row r="847" ht="15.75" customHeight="1">
      <c r="A847" s="3">
        <v>845.0</v>
      </c>
      <c r="B847" s="3"/>
      <c r="C847" s="3" t="s">
        <v>6045</v>
      </c>
      <c r="D847" s="3" t="e">
        <v>#N/A</v>
      </c>
      <c r="E847" s="3" t="e">
        <v>#N/A</v>
      </c>
      <c r="F847" s="3" t="e">
        <v>#N/A</v>
      </c>
      <c r="G847" s="3" t="e">
        <v>#N/A</v>
      </c>
      <c r="H847" s="3" t="e">
        <v>#N/A</v>
      </c>
      <c r="I847" s="3" t="e">
        <v>#N/A</v>
      </c>
      <c r="J847" s="3" t="e">
        <v>#N/A</v>
      </c>
      <c r="K847" s="3" t="e">
        <v>#N/A</v>
      </c>
      <c r="L847" s="3"/>
      <c r="M847" s="3"/>
      <c r="N847" s="3"/>
    </row>
    <row r="848" ht="15.75" customHeight="1">
      <c r="A848" s="3">
        <v>846.0</v>
      </c>
      <c r="B848" s="3"/>
      <c r="C848" s="3" t="s">
        <v>6045</v>
      </c>
      <c r="D848" s="3" t="e">
        <v>#N/A</v>
      </c>
      <c r="E848" s="3" t="e">
        <v>#N/A</v>
      </c>
      <c r="F848" s="3" t="e">
        <v>#N/A</v>
      </c>
      <c r="G848" s="3" t="e">
        <v>#N/A</v>
      </c>
      <c r="H848" s="3" t="e">
        <v>#N/A</v>
      </c>
      <c r="I848" s="3" t="e">
        <v>#N/A</v>
      </c>
      <c r="J848" s="3" t="e">
        <v>#N/A</v>
      </c>
      <c r="K848" s="3" t="e">
        <v>#N/A</v>
      </c>
      <c r="L848" s="3"/>
      <c r="M848" s="3"/>
      <c r="N848" s="3"/>
    </row>
    <row r="849" ht="15.75" customHeight="1">
      <c r="A849" s="3">
        <v>847.0</v>
      </c>
      <c r="B849" s="3"/>
      <c r="C849" s="3" t="s">
        <v>6045</v>
      </c>
      <c r="D849" s="3" t="e">
        <v>#N/A</v>
      </c>
      <c r="E849" s="3" t="e">
        <v>#N/A</v>
      </c>
      <c r="F849" s="3" t="e">
        <v>#N/A</v>
      </c>
      <c r="G849" s="3" t="e">
        <v>#N/A</v>
      </c>
      <c r="H849" s="3" t="e">
        <v>#N/A</v>
      </c>
      <c r="I849" s="3" t="e">
        <v>#N/A</v>
      </c>
      <c r="J849" s="3" t="e">
        <v>#N/A</v>
      </c>
      <c r="K849" s="3" t="e">
        <v>#N/A</v>
      </c>
      <c r="L849" s="3"/>
      <c r="M849" s="3"/>
      <c r="N849" s="3"/>
    </row>
    <row r="850" ht="15.75" customHeight="1">
      <c r="A850" s="3">
        <v>848.0</v>
      </c>
      <c r="B850" s="3"/>
      <c r="C850" s="3" t="s">
        <v>6045</v>
      </c>
      <c r="D850" s="3" t="e">
        <v>#N/A</v>
      </c>
      <c r="E850" s="3" t="e">
        <v>#N/A</v>
      </c>
      <c r="F850" s="3" t="e">
        <v>#N/A</v>
      </c>
      <c r="G850" s="3" t="e">
        <v>#N/A</v>
      </c>
      <c r="H850" s="3" t="e">
        <v>#N/A</v>
      </c>
      <c r="I850" s="3" t="e">
        <v>#N/A</v>
      </c>
      <c r="J850" s="3" t="e">
        <v>#N/A</v>
      </c>
      <c r="K850" s="3" t="e">
        <v>#N/A</v>
      </c>
      <c r="L850" s="3"/>
      <c r="M850" s="3"/>
      <c r="N850" s="3"/>
    </row>
    <row r="851" ht="15.75" customHeight="1">
      <c r="A851" s="3">
        <v>849.0</v>
      </c>
      <c r="B851" s="3"/>
      <c r="C851" s="3" t="s">
        <v>6045</v>
      </c>
      <c r="D851" s="3" t="e">
        <v>#N/A</v>
      </c>
      <c r="E851" s="3" t="e">
        <v>#N/A</v>
      </c>
      <c r="F851" s="3" t="e">
        <v>#N/A</v>
      </c>
      <c r="G851" s="3" t="e">
        <v>#N/A</v>
      </c>
      <c r="H851" s="3" t="e">
        <v>#N/A</v>
      </c>
      <c r="I851" s="3" t="e">
        <v>#N/A</v>
      </c>
      <c r="J851" s="3" t="e">
        <v>#N/A</v>
      </c>
      <c r="K851" s="3" t="e">
        <v>#N/A</v>
      </c>
      <c r="L851" s="3"/>
      <c r="M851" s="3"/>
      <c r="N851" s="3"/>
    </row>
    <row r="852" ht="15.75" customHeight="1">
      <c r="A852" s="3">
        <v>850.0</v>
      </c>
      <c r="B852" s="3"/>
      <c r="C852" s="3" t="s">
        <v>6045</v>
      </c>
      <c r="D852" s="3" t="e">
        <v>#N/A</v>
      </c>
      <c r="E852" s="3" t="e">
        <v>#N/A</v>
      </c>
      <c r="F852" s="3" t="e">
        <v>#N/A</v>
      </c>
      <c r="G852" s="3" t="e">
        <v>#N/A</v>
      </c>
      <c r="H852" s="3" t="e">
        <v>#N/A</v>
      </c>
      <c r="I852" s="3" t="e">
        <v>#N/A</v>
      </c>
      <c r="J852" s="3" t="e">
        <v>#N/A</v>
      </c>
      <c r="K852" s="3" t="e">
        <v>#N/A</v>
      </c>
      <c r="L852" s="3"/>
      <c r="M852" s="3"/>
      <c r="N852" s="3"/>
    </row>
    <row r="853" ht="15.75" customHeight="1">
      <c r="A853" s="3">
        <v>851.0</v>
      </c>
      <c r="B853" s="3"/>
      <c r="C853" s="3" t="s">
        <v>6045</v>
      </c>
      <c r="D853" s="3" t="e">
        <v>#N/A</v>
      </c>
      <c r="E853" s="3" t="e">
        <v>#N/A</v>
      </c>
      <c r="F853" s="3" t="e">
        <v>#N/A</v>
      </c>
      <c r="G853" s="3" t="e">
        <v>#N/A</v>
      </c>
      <c r="H853" s="3" t="e">
        <v>#N/A</v>
      </c>
      <c r="I853" s="3" t="e">
        <v>#N/A</v>
      </c>
      <c r="J853" s="3" t="e">
        <v>#N/A</v>
      </c>
      <c r="K853" s="3" t="e">
        <v>#N/A</v>
      </c>
      <c r="L853" s="3"/>
      <c r="M853" s="3"/>
      <c r="N853" s="3"/>
    </row>
    <row r="854" ht="15.75" customHeight="1">
      <c r="A854" s="3">
        <v>852.0</v>
      </c>
      <c r="B854" s="3"/>
      <c r="C854" s="3" t="s">
        <v>6045</v>
      </c>
      <c r="D854" s="3" t="e">
        <v>#N/A</v>
      </c>
      <c r="E854" s="3" t="e">
        <v>#N/A</v>
      </c>
      <c r="F854" s="3" t="e">
        <v>#N/A</v>
      </c>
      <c r="G854" s="3" t="e">
        <v>#N/A</v>
      </c>
      <c r="H854" s="3" t="e">
        <v>#N/A</v>
      </c>
      <c r="I854" s="3" t="e">
        <v>#N/A</v>
      </c>
      <c r="J854" s="3" t="e">
        <v>#N/A</v>
      </c>
      <c r="K854" s="3" t="e">
        <v>#N/A</v>
      </c>
      <c r="L854" s="3"/>
      <c r="M854" s="3"/>
      <c r="N854" s="3"/>
    </row>
    <row r="855" ht="15.75" customHeight="1">
      <c r="A855" s="3">
        <v>853.0</v>
      </c>
      <c r="B855" s="3"/>
      <c r="C855" s="3" t="s">
        <v>6045</v>
      </c>
      <c r="D855" s="3" t="e">
        <v>#N/A</v>
      </c>
      <c r="E855" s="3" t="e">
        <v>#N/A</v>
      </c>
      <c r="F855" s="3" t="e">
        <v>#N/A</v>
      </c>
      <c r="G855" s="3" t="e">
        <v>#N/A</v>
      </c>
      <c r="H855" s="3" t="e">
        <v>#N/A</v>
      </c>
      <c r="I855" s="3" t="e">
        <v>#N/A</v>
      </c>
      <c r="J855" s="3" t="e">
        <v>#N/A</v>
      </c>
      <c r="K855" s="3" t="e">
        <v>#N/A</v>
      </c>
      <c r="L855" s="3"/>
      <c r="M855" s="3"/>
      <c r="N855" s="3"/>
    </row>
    <row r="856" ht="15.75" customHeight="1">
      <c r="A856" s="3">
        <v>854.0</v>
      </c>
      <c r="B856" s="3"/>
      <c r="C856" s="3" t="s">
        <v>6045</v>
      </c>
      <c r="D856" s="3" t="e">
        <v>#N/A</v>
      </c>
      <c r="E856" s="3" t="e">
        <v>#N/A</v>
      </c>
      <c r="F856" s="3" t="e">
        <v>#N/A</v>
      </c>
      <c r="G856" s="3" t="e">
        <v>#N/A</v>
      </c>
      <c r="H856" s="3" t="e">
        <v>#N/A</v>
      </c>
      <c r="I856" s="3" t="e">
        <v>#N/A</v>
      </c>
      <c r="J856" s="3" t="e">
        <v>#N/A</v>
      </c>
      <c r="K856" s="3" t="e">
        <v>#N/A</v>
      </c>
      <c r="L856" s="3"/>
      <c r="M856" s="3"/>
      <c r="N856" s="3"/>
    </row>
    <row r="857" ht="15.75" customHeight="1">
      <c r="A857" s="3">
        <v>855.0</v>
      </c>
      <c r="B857" s="3"/>
      <c r="C857" s="3" t="s">
        <v>6045</v>
      </c>
      <c r="D857" s="3" t="e">
        <v>#N/A</v>
      </c>
      <c r="E857" s="3" t="e">
        <v>#N/A</v>
      </c>
      <c r="F857" s="3" t="e">
        <v>#N/A</v>
      </c>
      <c r="G857" s="3" t="e">
        <v>#N/A</v>
      </c>
      <c r="H857" s="3" t="e">
        <v>#N/A</v>
      </c>
      <c r="I857" s="3" t="e">
        <v>#N/A</v>
      </c>
      <c r="J857" s="3" t="e">
        <v>#N/A</v>
      </c>
      <c r="K857" s="3" t="e">
        <v>#N/A</v>
      </c>
      <c r="L857" s="3"/>
      <c r="M857" s="3"/>
      <c r="N857" s="3"/>
    </row>
    <row r="858" ht="15.75" customHeight="1">
      <c r="A858" s="3">
        <v>856.0</v>
      </c>
      <c r="B858" s="3"/>
      <c r="C858" s="3" t="s">
        <v>6045</v>
      </c>
      <c r="D858" s="3" t="e">
        <v>#N/A</v>
      </c>
      <c r="E858" s="3" t="e">
        <v>#N/A</v>
      </c>
      <c r="F858" s="3" t="e">
        <v>#N/A</v>
      </c>
      <c r="G858" s="3" t="e">
        <v>#N/A</v>
      </c>
      <c r="H858" s="3" t="e">
        <v>#N/A</v>
      </c>
      <c r="I858" s="3" t="e">
        <v>#N/A</v>
      </c>
      <c r="J858" s="3" t="e">
        <v>#N/A</v>
      </c>
      <c r="K858" s="3" t="e">
        <v>#N/A</v>
      </c>
      <c r="L858" s="3"/>
      <c r="M858" s="3"/>
      <c r="N858" s="3"/>
    </row>
    <row r="859" ht="15.75" customHeight="1">
      <c r="A859" s="3">
        <v>857.0</v>
      </c>
      <c r="B859" s="3"/>
      <c r="C859" s="3" t="s">
        <v>6045</v>
      </c>
      <c r="D859" s="3" t="e">
        <v>#N/A</v>
      </c>
      <c r="E859" s="3" t="e">
        <v>#N/A</v>
      </c>
      <c r="F859" s="3" t="e">
        <v>#N/A</v>
      </c>
      <c r="G859" s="3" t="e">
        <v>#N/A</v>
      </c>
      <c r="H859" s="3" t="e">
        <v>#N/A</v>
      </c>
      <c r="I859" s="3" t="e">
        <v>#N/A</v>
      </c>
      <c r="J859" s="3" t="e">
        <v>#N/A</v>
      </c>
      <c r="K859" s="3" t="e">
        <v>#N/A</v>
      </c>
      <c r="L859" s="3"/>
      <c r="M859" s="3"/>
      <c r="N859" s="3"/>
    </row>
    <row r="860" ht="15.75" customHeight="1">
      <c r="A860" s="3">
        <v>858.0</v>
      </c>
      <c r="B860" s="3"/>
      <c r="C860" s="3" t="s">
        <v>6045</v>
      </c>
      <c r="D860" s="3" t="e">
        <v>#N/A</v>
      </c>
      <c r="E860" s="3" t="e">
        <v>#N/A</v>
      </c>
      <c r="F860" s="3" t="e">
        <v>#N/A</v>
      </c>
      <c r="G860" s="3" t="e">
        <v>#N/A</v>
      </c>
      <c r="H860" s="3" t="e">
        <v>#N/A</v>
      </c>
      <c r="I860" s="3" t="e">
        <v>#N/A</v>
      </c>
      <c r="J860" s="3" t="e">
        <v>#N/A</v>
      </c>
      <c r="K860" s="3" t="e">
        <v>#N/A</v>
      </c>
      <c r="L860" s="3"/>
      <c r="M860" s="3"/>
      <c r="N860" s="3"/>
    </row>
    <row r="861" ht="15.75" customHeight="1">
      <c r="A861" s="3">
        <v>859.0</v>
      </c>
      <c r="B861" s="3"/>
      <c r="C861" s="3" t="s">
        <v>6045</v>
      </c>
      <c r="D861" s="3" t="e">
        <v>#N/A</v>
      </c>
      <c r="E861" s="3" t="e">
        <v>#N/A</v>
      </c>
      <c r="F861" s="3" t="e">
        <v>#N/A</v>
      </c>
      <c r="G861" s="3" t="e">
        <v>#N/A</v>
      </c>
      <c r="H861" s="3" t="e">
        <v>#N/A</v>
      </c>
      <c r="I861" s="3" t="e">
        <v>#N/A</v>
      </c>
      <c r="J861" s="3" t="e">
        <v>#N/A</v>
      </c>
      <c r="K861" s="3" t="e">
        <v>#N/A</v>
      </c>
      <c r="L861" s="3"/>
      <c r="M861" s="3"/>
      <c r="N861" s="3"/>
    </row>
    <row r="862" ht="15.75" customHeight="1">
      <c r="A862" s="3">
        <v>860.0</v>
      </c>
      <c r="B862" s="3"/>
      <c r="C862" s="3" t="s">
        <v>6045</v>
      </c>
      <c r="D862" s="3" t="e">
        <v>#N/A</v>
      </c>
      <c r="E862" s="3" t="e">
        <v>#N/A</v>
      </c>
      <c r="F862" s="3" t="e">
        <v>#N/A</v>
      </c>
      <c r="G862" s="3" t="e">
        <v>#N/A</v>
      </c>
      <c r="H862" s="3" t="e">
        <v>#N/A</v>
      </c>
      <c r="I862" s="3" t="e">
        <v>#N/A</v>
      </c>
      <c r="J862" s="3" t="e">
        <v>#N/A</v>
      </c>
      <c r="K862" s="3" t="e">
        <v>#N/A</v>
      </c>
      <c r="L862" s="3"/>
      <c r="M862" s="3"/>
      <c r="N862" s="3"/>
    </row>
    <row r="863" ht="15.75" customHeight="1">
      <c r="A863" s="3">
        <v>861.0</v>
      </c>
      <c r="B863" s="3"/>
      <c r="C863" s="3" t="s">
        <v>6045</v>
      </c>
      <c r="D863" s="3" t="e">
        <v>#N/A</v>
      </c>
      <c r="E863" s="3" t="e">
        <v>#N/A</v>
      </c>
      <c r="F863" s="3" t="e">
        <v>#N/A</v>
      </c>
      <c r="G863" s="3" t="e">
        <v>#N/A</v>
      </c>
      <c r="H863" s="3" t="e">
        <v>#N/A</v>
      </c>
      <c r="I863" s="3" t="e">
        <v>#N/A</v>
      </c>
      <c r="J863" s="3" t="e">
        <v>#N/A</v>
      </c>
      <c r="K863" s="3" t="e">
        <v>#N/A</v>
      </c>
      <c r="L863" s="3"/>
      <c r="M863" s="3"/>
      <c r="N863" s="3"/>
    </row>
    <row r="864" ht="15.75" customHeight="1">
      <c r="A864" s="3">
        <v>862.0</v>
      </c>
      <c r="B864" s="3"/>
      <c r="C864" s="3" t="s">
        <v>6045</v>
      </c>
      <c r="D864" s="3" t="e">
        <v>#N/A</v>
      </c>
      <c r="E864" s="3" t="e">
        <v>#N/A</v>
      </c>
      <c r="F864" s="3" t="e">
        <v>#N/A</v>
      </c>
      <c r="G864" s="3" t="e">
        <v>#N/A</v>
      </c>
      <c r="H864" s="3" t="e">
        <v>#N/A</v>
      </c>
      <c r="I864" s="3" t="e">
        <v>#N/A</v>
      </c>
      <c r="J864" s="3" t="e">
        <v>#N/A</v>
      </c>
      <c r="K864" s="3" t="e">
        <v>#N/A</v>
      </c>
      <c r="L864" s="3"/>
      <c r="M864" s="3"/>
      <c r="N864" s="3"/>
    </row>
    <row r="865" ht="15.75" customHeight="1">
      <c r="A865" s="3">
        <v>863.0</v>
      </c>
      <c r="B865" s="3"/>
      <c r="C865" s="3" t="s">
        <v>6045</v>
      </c>
      <c r="D865" s="3" t="e">
        <v>#N/A</v>
      </c>
      <c r="E865" s="3" t="e">
        <v>#N/A</v>
      </c>
      <c r="F865" s="3" t="e">
        <v>#N/A</v>
      </c>
      <c r="G865" s="3" t="e">
        <v>#N/A</v>
      </c>
      <c r="H865" s="3" t="e">
        <v>#N/A</v>
      </c>
      <c r="I865" s="3" t="e">
        <v>#N/A</v>
      </c>
      <c r="J865" s="3" t="e">
        <v>#N/A</v>
      </c>
      <c r="K865" s="3" t="e">
        <v>#N/A</v>
      </c>
      <c r="L865" s="3"/>
      <c r="M865" s="3"/>
      <c r="N865" s="3"/>
    </row>
    <row r="866" ht="15.75" customHeight="1">
      <c r="A866" s="3">
        <v>864.0</v>
      </c>
      <c r="B866" s="3"/>
      <c r="C866" s="3" t="s">
        <v>6045</v>
      </c>
      <c r="D866" s="3" t="e">
        <v>#N/A</v>
      </c>
      <c r="E866" s="3" t="e">
        <v>#N/A</v>
      </c>
      <c r="F866" s="3" t="e">
        <v>#N/A</v>
      </c>
      <c r="G866" s="3" t="e">
        <v>#N/A</v>
      </c>
      <c r="H866" s="3" t="e">
        <v>#N/A</v>
      </c>
      <c r="I866" s="3" t="e">
        <v>#N/A</v>
      </c>
      <c r="J866" s="3" t="e">
        <v>#N/A</v>
      </c>
      <c r="K866" s="3" t="e">
        <v>#N/A</v>
      </c>
      <c r="L866" s="3"/>
      <c r="M866" s="3"/>
      <c r="N866" s="3"/>
    </row>
    <row r="867" ht="15.75" customHeight="1">
      <c r="A867" s="3">
        <v>865.0</v>
      </c>
      <c r="B867" s="3"/>
      <c r="C867" s="3" t="s">
        <v>6045</v>
      </c>
      <c r="D867" s="3" t="e">
        <v>#N/A</v>
      </c>
      <c r="E867" s="3" t="e">
        <v>#N/A</v>
      </c>
      <c r="F867" s="3" t="e">
        <v>#N/A</v>
      </c>
      <c r="G867" s="3" t="e">
        <v>#N/A</v>
      </c>
      <c r="H867" s="3" t="e">
        <v>#N/A</v>
      </c>
      <c r="I867" s="3" t="e">
        <v>#N/A</v>
      </c>
      <c r="J867" s="3" t="e">
        <v>#N/A</v>
      </c>
      <c r="K867" s="3" t="e">
        <v>#N/A</v>
      </c>
      <c r="L867" s="3"/>
      <c r="M867" s="3"/>
      <c r="N867" s="3"/>
    </row>
    <row r="868" ht="15.75" customHeight="1">
      <c r="A868" s="3">
        <v>866.0</v>
      </c>
      <c r="B868" s="3"/>
      <c r="C868" s="3" t="s">
        <v>6045</v>
      </c>
      <c r="D868" s="3" t="e">
        <v>#N/A</v>
      </c>
      <c r="E868" s="3" t="e">
        <v>#N/A</v>
      </c>
      <c r="F868" s="3" t="e">
        <v>#N/A</v>
      </c>
      <c r="G868" s="3" t="e">
        <v>#N/A</v>
      </c>
      <c r="H868" s="3" t="e">
        <v>#N/A</v>
      </c>
      <c r="I868" s="3" t="e">
        <v>#N/A</v>
      </c>
      <c r="J868" s="3" t="e">
        <v>#N/A</v>
      </c>
      <c r="K868" s="3" t="e">
        <v>#N/A</v>
      </c>
      <c r="L868" s="3"/>
      <c r="M868" s="3"/>
      <c r="N868" s="3"/>
    </row>
    <row r="869" ht="15.75" customHeight="1">
      <c r="A869" s="3">
        <v>867.0</v>
      </c>
      <c r="B869" s="3"/>
      <c r="C869" s="3" t="s">
        <v>6045</v>
      </c>
      <c r="D869" s="3" t="e">
        <v>#N/A</v>
      </c>
      <c r="E869" s="3" t="e">
        <v>#N/A</v>
      </c>
      <c r="F869" s="3" t="e">
        <v>#N/A</v>
      </c>
      <c r="G869" s="3" t="e">
        <v>#N/A</v>
      </c>
      <c r="H869" s="3" t="e">
        <v>#N/A</v>
      </c>
      <c r="I869" s="3" t="e">
        <v>#N/A</v>
      </c>
      <c r="J869" s="3" t="e">
        <v>#N/A</v>
      </c>
      <c r="K869" s="3" t="e">
        <v>#N/A</v>
      </c>
      <c r="L869" s="3"/>
      <c r="M869" s="3"/>
      <c r="N869" s="3"/>
    </row>
    <row r="870" ht="15.75" customHeight="1">
      <c r="A870" s="3">
        <v>868.0</v>
      </c>
      <c r="B870" s="3"/>
      <c r="C870" s="3" t="s">
        <v>6045</v>
      </c>
      <c r="D870" s="3" t="e">
        <v>#N/A</v>
      </c>
      <c r="E870" s="3" t="e">
        <v>#N/A</v>
      </c>
      <c r="F870" s="3" t="e">
        <v>#N/A</v>
      </c>
      <c r="G870" s="3" t="e">
        <v>#N/A</v>
      </c>
      <c r="H870" s="3" t="e">
        <v>#N/A</v>
      </c>
      <c r="I870" s="3" t="e">
        <v>#N/A</v>
      </c>
      <c r="J870" s="3" t="e">
        <v>#N/A</v>
      </c>
      <c r="K870" s="3" t="e">
        <v>#N/A</v>
      </c>
      <c r="L870" s="3"/>
      <c r="M870" s="3"/>
      <c r="N870" s="3"/>
    </row>
    <row r="871" ht="15.75" customHeight="1">
      <c r="A871" s="3">
        <v>869.0</v>
      </c>
      <c r="B871" s="3"/>
      <c r="C871" s="3" t="s">
        <v>6045</v>
      </c>
      <c r="D871" s="3" t="e">
        <v>#N/A</v>
      </c>
      <c r="E871" s="3" t="e">
        <v>#N/A</v>
      </c>
      <c r="F871" s="3" t="e">
        <v>#N/A</v>
      </c>
      <c r="G871" s="3" t="e">
        <v>#N/A</v>
      </c>
      <c r="H871" s="3" t="e">
        <v>#N/A</v>
      </c>
      <c r="I871" s="3" t="e">
        <v>#N/A</v>
      </c>
      <c r="J871" s="3" t="e">
        <v>#N/A</v>
      </c>
      <c r="K871" s="3" t="e">
        <v>#N/A</v>
      </c>
      <c r="L871" s="3"/>
      <c r="M871" s="3"/>
      <c r="N871" s="3"/>
    </row>
    <row r="872" ht="15.75" customHeight="1">
      <c r="A872" s="3">
        <v>870.0</v>
      </c>
      <c r="B872" s="3"/>
      <c r="C872" s="3" t="s">
        <v>6045</v>
      </c>
      <c r="D872" s="3" t="e">
        <v>#N/A</v>
      </c>
      <c r="E872" s="3" t="e">
        <v>#N/A</v>
      </c>
      <c r="F872" s="3" t="e">
        <v>#N/A</v>
      </c>
      <c r="G872" s="3" t="e">
        <v>#N/A</v>
      </c>
      <c r="H872" s="3" t="e">
        <v>#N/A</v>
      </c>
      <c r="I872" s="3" t="e">
        <v>#N/A</v>
      </c>
      <c r="J872" s="3" t="e">
        <v>#N/A</v>
      </c>
      <c r="K872" s="3" t="e">
        <v>#N/A</v>
      </c>
      <c r="L872" s="3"/>
      <c r="M872" s="3"/>
      <c r="N872" s="3"/>
    </row>
    <row r="873" ht="15.75" customHeight="1">
      <c r="A873" s="3">
        <v>871.0</v>
      </c>
      <c r="B873" s="3"/>
      <c r="C873" s="3" t="s">
        <v>6045</v>
      </c>
      <c r="D873" s="3" t="e">
        <v>#N/A</v>
      </c>
      <c r="E873" s="3" t="e">
        <v>#N/A</v>
      </c>
      <c r="F873" s="3" t="e">
        <v>#N/A</v>
      </c>
      <c r="G873" s="3" t="e">
        <v>#N/A</v>
      </c>
      <c r="H873" s="3" t="e">
        <v>#N/A</v>
      </c>
      <c r="I873" s="3" t="e">
        <v>#N/A</v>
      </c>
      <c r="J873" s="3" t="e">
        <v>#N/A</v>
      </c>
      <c r="K873" s="3" t="e">
        <v>#N/A</v>
      </c>
      <c r="L873" s="3"/>
      <c r="M873" s="3"/>
      <c r="N873" s="3"/>
    </row>
    <row r="874" ht="15.75" customHeight="1">
      <c r="A874" s="3">
        <v>872.0</v>
      </c>
      <c r="B874" s="3"/>
      <c r="C874" s="3" t="s">
        <v>6045</v>
      </c>
      <c r="D874" s="3" t="e">
        <v>#N/A</v>
      </c>
      <c r="E874" s="3" t="e">
        <v>#N/A</v>
      </c>
      <c r="F874" s="3" t="e">
        <v>#N/A</v>
      </c>
      <c r="G874" s="3" t="e">
        <v>#N/A</v>
      </c>
      <c r="H874" s="3" t="e">
        <v>#N/A</v>
      </c>
      <c r="I874" s="3" t="e">
        <v>#N/A</v>
      </c>
      <c r="J874" s="3" t="e">
        <v>#N/A</v>
      </c>
      <c r="K874" s="3" t="e">
        <v>#N/A</v>
      </c>
      <c r="L874" s="3"/>
      <c r="M874" s="3"/>
      <c r="N874" s="3"/>
    </row>
    <row r="875" ht="15.75" customHeight="1">
      <c r="A875" s="3">
        <v>873.0</v>
      </c>
      <c r="B875" s="3"/>
      <c r="C875" s="3" t="s">
        <v>6045</v>
      </c>
      <c r="D875" s="3" t="e">
        <v>#N/A</v>
      </c>
      <c r="E875" s="3" t="e">
        <v>#N/A</v>
      </c>
      <c r="F875" s="3" t="e">
        <v>#N/A</v>
      </c>
      <c r="G875" s="3" t="e">
        <v>#N/A</v>
      </c>
      <c r="H875" s="3" t="e">
        <v>#N/A</v>
      </c>
      <c r="I875" s="3" t="e">
        <v>#N/A</v>
      </c>
      <c r="J875" s="3" t="e">
        <v>#N/A</v>
      </c>
      <c r="K875" s="3" t="e">
        <v>#N/A</v>
      </c>
      <c r="L875" s="3"/>
      <c r="M875" s="3"/>
      <c r="N875" s="3"/>
    </row>
    <row r="876" ht="15.75" customHeight="1">
      <c r="A876" s="3">
        <v>874.0</v>
      </c>
      <c r="B876" s="3"/>
      <c r="C876" s="3" t="s">
        <v>6045</v>
      </c>
      <c r="D876" s="3" t="e">
        <v>#N/A</v>
      </c>
      <c r="E876" s="3" t="e">
        <v>#N/A</v>
      </c>
      <c r="F876" s="3" t="e">
        <v>#N/A</v>
      </c>
      <c r="G876" s="3" t="e">
        <v>#N/A</v>
      </c>
      <c r="H876" s="3" t="e">
        <v>#N/A</v>
      </c>
      <c r="I876" s="3" t="e">
        <v>#N/A</v>
      </c>
      <c r="J876" s="3" t="e">
        <v>#N/A</v>
      </c>
      <c r="K876" s="3" t="e">
        <v>#N/A</v>
      </c>
      <c r="L876" s="3"/>
      <c r="M876" s="3"/>
      <c r="N876" s="3"/>
    </row>
    <row r="877" ht="15.75" customHeight="1">
      <c r="A877" s="3">
        <v>875.0</v>
      </c>
      <c r="B877" s="3"/>
      <c r="C877" s="3" t="s">
        <v>6045</v>
      </c>
      <c r="D877" s="3" t="e">
        <v>#N/A</v>
      </c>
      <c r="E877" s="3" t="e">
        <v>#N/A</v>
      </c>
      <c r="F877" s="3" t="e">
        <v>#N/A</v>
      </c>
      <c r="G877" s="3" t="e">
        <v>#N/A</v>
      </c>
      <c r="H877" s="3" t="e">
        <v>#N/A</v>
      </c>
      <c r="I877" s="3" t="e">
        <v>#N/A</v>
      </c>
      <c r="J877" s="3" t="e">
        <v>#N/A</v>
      </c>
      <c r="K877" s="3" t="e">
        <v>#N/A</v>
      </c>
      <c r="L877" s="3"/>
      <c r="M877" s="3"/>
      <c r="N877" s="3"/>
    </row>
    <row r="878" ht="15.75" customHeight="1">
      <c r="A878" s="3">
        <v>876.0</v>
      </c>
      <c r="B878" s="3"/>
      <c r="C878" s="3" t="s">
        <v>6045</v>
      </c>
      <c r="D878" s="3" t="e">
        <v>#N/A</v>
      </c>
      <c r="E878" s="3" t="e">
        <v>#N/A</v>
      </c>
      <c r="F878" s="3" t="e">
        <v>#N/A</v>
      </c>
      <c r="G878" s="3" t="e">
        <v>#N/A</v>
      </c>
      <c r="H878" s="3" t="e">
        <v>#N/A</v>
      </c>
      <c r="I878" s="3" t="e">
        <v>#N/A</v>
      </c>
      <c r="J878" s="3" t="e">
        <v>#N/A</v>
      </c>
      <c r="K878" s="3" t="e">
        <v>#N/A</v>
      </c>
      <c r="L878" s="3"/>
      <c r="M878" s="3"/>
      <c r="N878" s="3"/>
    </row>
    <row r="879" ht="15.75" customHeight="1">
      <c r="A879" s="3">
        <v>877.0</v>
      </c>
      <c r="B879" s="3"/>
      <c r="C879" s="3" t="s">
        <v>6045</v>
      </c>
      <c r="D879" s="3" t="e">
        <v>#N/A</v>
      </c>
      <c r="E879" s="3" t="e">
        <v>#N/A</v>
      </c>
      <c r="F879" s="3" t="e">
        <v>#N/A</v>
      </c>
      <c r="G879" s="3" t="e">
        <v>#N/A</v>
      </c>
      <c r="H879" s="3" t="e">
        <v>#N/A</v>
      </c>
      <c r="I879" s="3" t="e">
        <v>#N/A</v>
      </c>
      <c r="J879" s="3" t="e">
        <v>#N/A</v>
      </c>
      <c r="K879" s="3" t="e">
        <v>#N/A</v>
      </c>
      <c r="L879" s="3"/>
      <c r="M879" s="3"/>
      <c r="N879" s="3"/>
    </row>
    <row r="880" ht="15.75" customHeight="1">
      <c r="A880" s="3">
        <v>878.0</v>
      </c>
      <c r="B880" s="3"/>
      <c r="C880" s="3" t="s">
        <v>6045</v>
      </c>
      <c r="D880" s="3" t="e">
        <v>#N/A</v>
      </c>
      <c r="E880" s="3" t="e">
        <v>#N/A</v>
      </c>
      <c r="F880" s="3" t="e">
        <v>#N/A</v>
      </c>
      <c r="G880" s="3" t="e">
        <v>#N/A</v>
      </c>
      <c r="H880" s="3" t="e">
        <v>#N/A</v>
      </c>
      <c r="I880" s="3" t="e">
        <v>#N/A</v>
      </c>
      <c r="J880" s="3" t="e">
        <v>#N/A</v>
      </c>
      <c r="K880" s="3" t="e">
        <v>#N/A</v>
      </c>
      <c r="L880" s="3"/>
      <c r="M880" s="3"/>
      <c r="N880" s="3"/>
    </row>
    <row r="881" ht="15.75" customHeight="1">
      <c r="A881" s="3">
        <v>879.0</v>
      </c>
      <c r="B881" s="3"/>
      <c r="C881" s="3" t="s">
        <v>6045</v>
      </c>
      <c r="D881" s="3" t="e">
        <v>#N/A</v>
      </c>
      <c r="E881" s="3" t="e">
        <v>#N/A</v>
      </c>
      <c r="F881" s="3" t="e">
        <v>#N/A</v>
      </c>
      <c r="G881" s="3" t="e">
        <v>#N/A</v>
      </c>
      <c r="H881" s="3" t="e">
        <v>#N/A</v>
      </c>
      <c r="I881" s="3" t="e">
        <v>#N/A</v>
      </c>
      <c r="J881" s="3" t="e">
        <v>#N/A</v>
      </c>
      <c r="K881" s="3" t="e">
        <v>#N/A</v>
      </c>
      <c r="L881" s="3"/>
      <c r="M881" s="3"/>
      <c r="N881" s="3"/>
    </row>
    <row r="882" ht="15.75" customHeight="1">
      <c r="A882" s="3">
        <v>880.0</v>
      </c>
      <c r="B882" s="3"/>
      <c r="C882" s="3" t="s">
        <v>6045</v>
      </c>
      <c r="D882" s="3" t="e">
        <v>#N/A</v>
      </c>
      <c r="E882" s="3" t="e">
        <v>#N/A</v>
      </c>
      <c r="F882" s="3" t="e">
        <v>#N/A</v>
      </c>
      <c r="G882" s="3" t="e">
        <v>#N/A</v>
      </c>
      <c r="H882" s="3" t="e">
        <v>#N/A</v>
      </c>
      <c r="I882" s="3" t="e">
        <v>#N/A</v>
      </c>
      <c r="J882" s="3" t="e">
        <v>#N/A</v>
      </c>
      <c r="K882" s="3" t="e">
        <v>#N/A</v>
      </c>
      <c r="L882" s="3"/>
      <c r="M882" s="3"/>
      <c r="N882" s="3"/>
    </row>
    <row r="883" ht="15.75" customHeight="1">
      <c r="A883" s="3">
        <v>881.0</v>
      </c>
      <c r="B883" s="3"/>
      <c r="C883" s="3" t="s">
        <v>6045</v>
      </c>
      <c r="D883" s="3" t="e">
        <v>#N/A</v>
      </c>
      <c r="E883" s="3" t="e">
        <v>#N/A</v>
      </c>
      <c r="F883" s="3" t="e">
        <v>#N/A</v>
      </c>
      <c r="G883" s="3" t="e">
        <v>#N/A</v>
      </c>
      <c r="H883" s="3" t="e">
        <v>#N/A</v>
      </c>
      <c r="I883" s="3" t="e">
        <v>#N/A</v>
      </c>
      <c r="J883" s="3" t="e">
        <v>#N/A</v>
      </c>
      <c r="K883" s="3" t="e">
        <v>#N/A</v>
      </c>
      <c r="L883" s="3"/>
      <c r="M883" s="3"/>
      <c r="N883" s="3"/>
    </row>
    <row r="884" ht="15.75" customHeight="1">
      <c r="A884" s="3">
        <v>882.0</v>
      </c>
      <c r="B884" s="3"/>
      <c r="C884" s="3" t="s">
        <v>6045</v>
      </c>
      <c r="D884" s="3" t="e">
        <v>#N/A</v>
      </c>
      <c r="E884" s="3" t="e">
        <v>#N/A</v>
      </c>
      <c r="F884" s="3" t="e">
        <v>#N/A</v>
      </c>
      <c r="G884" s="3" t="e">
        <v>#N/A</v>
      </c>
      <c r="H884" s="3" t="e">
        <v>#N/A</v>
      </c>
      <c r="I884" s="3" t="e">
        <v>#N/A</v>
      </c>
      <c r="J884" s="3" t="e">
        <v>#N/A</v>
      </c>
      <c r="K884" s="3" t="e">
        <v>#N/A</v>
      </c>
      <c r="L884" s="3"/>
      <c r="M884" s="3"/>
      <c r="N884" s="3"/>
    </row>
    <row r="885" ht="15.75" customHeight="1">
      <c r="A885" s="3">
        <v>883.0</v>
      </c>
      <c r="B885" s="3"/>
      <c r="C885" s="3" t="s">
        <v>6045</v>
      </c>
      <c r="D885" s="3" t="e">
        <v>#N/A</v>
      </c>
      <c r="E885" s="3" t="e">
        <v>#N/A</v>
      </c>
      <c r="F885" s="3" t="e">
        <v>#N/A</v>
      </c>
      <c r="G885" s="3" t="e">
        <v>#N/A</v>
      </c>
      <c r="H885" s="3" t="e">
        <v>#N/A</v>
      </c>
      <c r="I885" s="3" t="e">
        <v>#N/A</v>
      </c>
      <c r="J885" s="3" t="e">
        <v>#N/A</v>
      </c>
      <c r="K885" s="3" t="e">
        <v>#N/A</v>
      </c>
      <c r="L885" s="3"/>
      <c r="M885" s="3"/>
      <c r="N885" s="3"/>
    </row>
    <row r="886" ht="15.75" customHeight="1">
      <c r="A886" s="3">
        <v>884.0</v>
      </c>
      <c r="B886" s="3"/>
      <c r="C886" s="3" t="s">
        <v>6045</v>
      </c>
      <c r="D886" s="3" t="e">
        <v>#N/A</v>
      </c>
      <c r="E886" s="3" t="e">
        <v>#N/A</v>
      </c>
      <c r="F886" s="3" t="e">
        <v>#N/A</v>
      </c>
      <c r="G886" s="3" t="e">
        <v>#N/A</v>
      </c>
      <c r="H886" s="3" t="e">
        <v>#N/A</v>
      </c>
      <c r="I886" s="3" t="e">
        <v>#N/A</v>
      </c>
      <c r="J886" s="3" t="e">
        <v>#N/A</v>
      </c>
      <c r="K886" s="3" t="e">
        <v>#N/A</v>
      </c>
      <c r="L886" s="3"/>
      <c r="M886" s="3"/>
      <c r="N886" s="3"/>
    </row>
    <row r="887" ht="15.75" customHeight="1">
      <c r="A887" s="3">
        <v>885.0</v>
      </c>
      <c r="B887" s="3"/>
      <c r="C887" s="3" t="s">
        <v>6045</v>
      </c>
      <c r="D887" s="3" t="e">
        <v>#N/A</v>
      </c>
      <c r="E887" s="3" t="e">
        <v>#N/A</v>
      </c>
      <c r="F887" s="3" t="e">
        <v>#N/A</v>
      </c>
      <c r="G887" s="3" t="e">
        <v>#N/A</v>
      </c>
      <c r="H887" s="3" t="e">
        <v>#N/A</v>
      </c>
      <c r="I887" s="3" t="e">
        <v>#N/A</v>
      </c>
      <c r="J887" s="3" t="e">
        <v>#N/A</v>
      </c>
      <c r="K887" s="3" t="e">
        <v>#N/A</v>
      </c>
      <c r="L887" s="3"/>
      <c r="M887" s="3"/>
      <c r="N887" s="3"/>
    </row>
    <row r="888" ht="15.75" customHeight="1">
      <c r="A888" s="3">
        <v>886.0</v>
      </c>
      <c r="B888" s="3"/>
      <c r="C888" s="3" t="s">
        <v>6045</v>
      </c>
      <c r="D888" s="3" t="e">
        <v>#N/A</v>
      </c>
      <c r="E888" s="3" t="e">
        <v>#N/A</v>
      </c>
      <c r="F888" s="3" t="e">
        <v>#N/A</v>
      </c>
      <c r="G888" s="3" t="e">
        <v>#N/A</v>
      </c>
      <c r="H888" s="3" t="e">
        <v>#N/A</v>
      </c>
      <c r="I888" s="3" t="e">
        <v>#N/A</v>
      </c>
      <c r="J888" s="3" t="e">
        <v>#N/A</v>
      </c>
      <c r="K888" s="3" t="e">
        <v>#N/A</v>
      </c>
      <c r="L888" s="3"/>
      <c r="M888" s="3"/>
      <c r="N888" s="3"/>
    </row>
    <row r="889" ht="15.75" customHeight="1">
      <c r="A889" s="3">
        <v>887.0</v>
      </c>
      <c r="B889" s="3"/>
      <c r="C889" s="3" t="s">
        <v>6045</v>
      </c>
      <c r="D889" s="3" t="e">
        <v>#N/A</v>
      </c>
      <c r="E889" s="3" t="e">
        <v>#N/A</v>
      </c>
      <c r="F889" s="3" t="e">
        <v>#N/A</v>
      </c>
      <c r="G889" s="3" t="e">
        <v>#N/A</v>
      </c>
      <c r="H889" s="3" t="e">
        <v>#N/A</v>
      </c>
      <c r="I889" s="3" t="e">
        <v>#N/A</v>
      </c>
      <c r="J889" s="3" t="e">
        <v>#N/A</v>
      </c>
      <c r="K889" s="3" t="e">
        <v>#N/A</v>
      </c>
      <c r="L889" s="3"/>
      <c r="M889" s="3"/>
      <c r="N889" s="3"/>
    </row>
    <row r="890" ht="15.75" customHeight="1">
      <c r="A890" s="3">
        <v>888.0</v>
      </c>
      <c r="B890" s="3"/>
      <c r="C890" s="3" t="s">
        <v>6045</v>
      </c>
      <c r="D890" s="3" t="e">
        <v>#N/A</v>
      </c>
      <c r="E890" s="3" t="e">
        <v>#N/A</v>
      </c>
      <c r="F890" s="3" t="e">
        <v>#N/A</v>
      </c>
      <c r="G890" s="3" t="e">
        <v>#N/A</v>
      </c>
      <c r="H890" s="3" t="e">
        <v>#N/A</v>
      </c>
      <c r="I890" s="3" t="e">
        <v>#N/A</v>
      </c>
      <c r="J890" s="3" t="e">
        <v>#N/A</v>
      </c>
      <c r="K890" s="3" t="e">
        <v>#N/A</v>
      </c>
      <c r="L890" s="3"/>
      <c r="M890" s="3"/>
      <c r="N890" s="3"/>
    </row>
    <row r="891" ht="15.75" customHeight="1">
      <c r="A891" s="3">
        <v>889.0</v>
      </c>
      <c r="B891" s="3"/>
      <c r="C891" s="3" t="s">
        <v>6045</v>
      </c>
      <c r="D891" s="3" t="e">
        <v>#N/A</v>
      </c>
      <c r="E891" s="3" t="e">
        <v>#N/A</v>
      </c>
      <c r="F891" s="3" t="e">
        <v>#N/A</v>
      </c>
      <c r="G891" s="3" t="e">
        <v>#N/A</v>
      </c>
      <c r="H891" s="3" t="e">
        <v>#N/A</v>
      </c>
      <c r="I891" s="3" t="e">
        <v>#N/A</v>
      </c>
      <c r="J891" s="3" t="e">
        <v>#N/A</v>
      </c>
      <c r="K891" s="3" t="e">
        <v>#N/A</v>
      </c>
      <c r="L891" s="3"/>
      <c r="M891" s="3"/>
      <c r="N891" s="3"/>
    </row>
    <row r="892" ht="15.75" customHeight="1">
      <c r="A892" s="3">
        <v>890.0</v>
      </c>
      <c r="B892" s="3"/>
      <c r="C892" s="3" t="s">
        <v>6045</v>
      </c>
      <c r="D892" s="3" t="e">
        <v>#N/A</v>
      </c>
      <c r="E892" s="3" t="e">
        <v>#N/A</v>
      </c>
      <c r="F892" s="3" t="e">
        <v>#N/A</v>
      </c>
      <c r="G892" s="3" t="e">
        <v>#N/A</v>
      </c>
      <c r="H892" s="3" t="e">
        <v>#N/A</v>
      </c>
      <c r="I892" s="3" t="e">
        <v>#N/A</v>
      </c>
      <c r="J892" s="3" t="e">
        <v>#N/A</v>
      </c>
      <c r="K892" s="3" t="e">
        <v>#N/A</v>
      </c>
      <c r="L892" s="3"/>
      <c r="M892" s="3"/>
      <c r="N892" s="3"/>
    </row>
    <row r="893" ht="15.75" customHeight="1">
      <c r="A893" s="3">
        <v>891.0</v>
      </c>
      <c r="B893" s="3"/>
      <c r="C893" s="3" t="s">
        <v>6045</v>
      </c>
      <c r="D893" s="3" t="e">
        <v>#N/A</v>
      </c>
      <c r="E893" s="3" t="e">
        <v>#N/A</v>
      </c>
      <c r="F893" s="3" t="e">
        <v>#N/A</v>
      </c>
      <c r="G893" s="3" t="e">
        <v>#N/A</v>
      </c>
      <c r="H893" s="3" t="e">
        <v>#N/A</v>
      </c>
      <c r="I893" s="3" t="e">
        <v>#N/A</v>
      </c>
      <c r="J893" s="3" t="e">
        <v>#N/A</v>
      </c>
      <c r="K893" s="3" t="e">
        <v>#N/A</v>
      </c>
      <c r="L893" s="3"/>
      <c r="M893" s="3"/>
      <c r="N893" s="3"/>
    </row>
    <row r="894" ht="15.75" customHeight="1">
      <c r="A894" s="3">
        <v>892.0</v>
      </c>
      <c r="B894" s="3"/>
      <c r="C894" s="3" t="s">
        <v>6045</v>
      </c>
      <c r="D894" s="3" t="e">
        <v>#N/A</v>
      </c>
      <c r="E894" s="3" t="e">
        <v>#N/A</v>
      </c>
      <c r="F894" s="3" t="e">
        <v>#N/A</v>
      </c>
      <c r="G894" s="3" t="e">
        <v>#N/A</v>
      </c>
      <c r="H894" s="3" t="e">
        <v>#N/A</v>
      </c>
      <c r="I894" s="3" t="e">
        <v>#N/A</v>
      </c>
      <c r="J894" s="3" t="e">
        <v>#N/A</v>
      </c>
      <c r="K894" s="3" t="e">
        <v>#N/A</v>
      </c>
      <c r="L894" s="3"/>
      <c r="M894" s="3"/>
      <c r="N894" s="3"/>
    </row>
    <row r="895" ht="15.75" customHeight="1">
      <c r="A895" s="3">
        <v>893.0</v>
      </c>
      <c r="B895" s="3"/>
      <c r="C895" s="3" t="s">
        <v>6045</v>
      </c>
      <c r="D895" s="3" t="e">
        <v>#N/A</v>
      </c>
      <c r="E895" s="3" t="e">
        <v>#N/A</v>
      </c>
      <c r="F895" s="3" t="e">
        <v>#N/A</v>
      </c>
      <c r="G895" s="3" t="e">
        <v>#N/A</v>
      </c>
      <c r="H895" s="3" t="e">
        <v>#N/A</v>
      </c>
      <c r="I895" s="3" t="e">
        <v>#N/A</v>
      </c>
      <c r="J895" s="3" t="e">
        <v>#N/A</v>
      </c>
      <c r="K895" s="3" t="e">
        <v>#N/A</v>
      </c>
      <c r="L895" s="3"/>
      <c r="M895" s="3"/>
      <c r="N895" s="3"/>
    </row>
    <row r="896" ht="15.75" customHeight="1">
      <c r="A896" s="3">
        <v>894.0</v>
      </c>
      <c r="B896" s="3"/>
      <c r="C896" s="3" t="s">
        <v>6045</v>
      </c>
      <c r="D896" s="3" t="e">
        <v>#N/A</v>
      </c>
      <c r="E896" s="3" t="e">
        <v>#N/A</v>
      </c>
      <c r="F896" s="3" t="e">
        <v>#N/A</v>
      </c>
      <c r="G896" s="3" t="e">
        <v>#N/A</v>
      </c>
      <c r="H896" s="3" t="e">
        <v>#N/A</v>
      </c>
      <c r="I896" s="3" t="e">
        <v>#N/A</v>
      </c>
      <c r="J896" s="3" t="e">
        <v>#N/A</v>
      </c>
      <c r="K896" s="3" t="e">
        <v>#N/A</v>
      </c>
      <c r="L896" s="3"/>
      <c r="M896" s="3"/>
      <c r="N896" s="3"/>
    </row>
    <row r="897" ht="15.75" customHeight="1">
      <c r="A897" s="3">
        <v>895.0</v>
      </c>
      <c r="B897" s="3"/>
      <c r="C897" s="3" t="s">
        <v>6045</v>
      </c>
      <c r="D897" s="3" t="e">
        <v>#N/A</v>
      </c>
      <c r="E897" s="3" t="e">
        <v>#N/A</v>
      </c>
      <c r="F897" s="3" t="e">
        <v>#N/A</v>
      </c>
      <c r="G897" s="3" t="e">
        <v>#N/A</v>
      </c>
      <c r="H897" s="3" t="e">
        <v>#N/A</v>
      </c>
      <c r="I897" s="3" t="e">
        <v>#N/A</v>
      </c>
      <c r="J897" s="3" t="e">
        <v>#N/A</v>
      </c>
      <c r="K897" s="3" t="e">
        <v>#N/A</v>
      </c>
      <c r="L897" s="3"/>
      <c r="M897" s="3"/>
      <c r="N897" s="3"/>
    </row>
    <row r="898" ht="15.75" customHeight="1">
      <c r="A898" s="3">
        <v>896.0</v>
      </c>
      <c r="B898" s="3"/>
      <c r="C898" s="3" t="s">
        <v>6045</v>
      </c>
      <c r="D898" s="3" t="e">
        <v>#N/A</v>
      </c>
      <c r="E898" s="3" t="e">
        <v>#N/A</v>
      </c>
      <c r="F898" s="3" t="e">
        <v>#N/A</v>
      </c>
      <c r="G898" s="3" t="e">
        <v>#N/A</v>
      </c>
      <c r="H898" s="3" t="e">
        <v>#N/A</v>
      </c>
      <c r="I898" s="3" t="e">
        <v>#N/A</v>
      </c>
      <c r="J898" s="3" t="e">
        <v>#N/A</v>
      </c>
      <c r="K898" s="3" t="e">
        <v>#N/A</v>
      </c>
      <c r="L898" s="3"/>
      <c r="M898" s="3"/>
      <c r="N898" s="3"/>
    </row>
    <row r="899" ht="15.75" customHeight="1">
      <c r="A899" s="3">
        <v>897.0</v>
      </c>
      <c r="B899" s="3"/>
      <c r="C899" s="3" t="s">
        <v>6045</v>
      </c>
      <c r="D899" s="3" t="e">
        <v>#N/A</v>
      </c>
      <c r="E899" s="3" t="e">
        <v>#N/A</v>
      </c>
      <c r="F899" s="3" t="e">
        <v>#N/A</v>
      </c>
      <c r="G899" s="3" t="e">
        <v>#N/A</v>
      </c>
      <c r="H899" s="3" t="e">
        <v>#N/A</v>
      </c>
      <c r="I899" s="3" t="e">
        <v>#N/A</v>
      </c>
      <c r="J899" s="3" t="e">
        <v>#N/A</v>
      </c>
      <c r="K899" s="3" t="e">
        <v>#N/A</v>
      </c>
      <c r="L899" s="3"/>
      <c r="M899" s="3"/>
      <c r="N899" s="3"/>
    </row>
    <row r="900" ht="15.75" customHeight="1">
      <c r="A900" s="3">
        <v>898.0</v>
      </c>
      <c r="B900" s="3"/>
      <c r="C900" s="3" t="s">
        <v>6045</v>
      </c>
      <c r="D900" s="3" t="e">
        <v>#N/A</v>
      </c>
      <c r="E900" s="3" t="e">
        <v>#N/A</v>
      </c>
      <c r="F900" s="3" t="e">
        <v>#N/A</v>
      </c>
      <c r="G900" s="3" t="e">
        <v>#N/A</v>
      </c>
      <c r="H900" s="3" t="e">
        <v>#N/A</v>
      </c>
      <c r="I900" s="3" t="e">
        <v>#N/A</v>
      </c>
      <c r="J900" s="3" t="e">
        <v>#N/A</v>
      </c>
      <c r="K900" s="3" t="e">
        <v>#N/A</v>
      </c>
      <c r="L900" s="3"/>
      <c r="M900" s="3"/>
      <c r="N900" s="3"/>
    </row>
    <row r="901" ht="15.75" customHeight="1">
      <c r="A901" s="3">
        <v>899.0</v>
      </c>
      <c r="B901" s="3"/>
      <c r="C901" s="3" t="s">
        <v>6045</v>
      </c>
      <c r="D901" s="3" t="e">
        <v>#N/A</v>
      </c>
      <c r="E901" s="3" t="e">
        <v>#N/A</v>
      </c>
      <c r="F901" s="3" t="e">
        <v>#N/A</v>
      </c>
      <c r="G901" s="3" t="e">
        <v>#N/A</v>
      </c>
      <c r="H901" s="3" t="e">
        <v>#N/A</v>
      </c>
      <c r="I901" s="3" t="e">
        <v>#N/A</v>
      </c>
      <c r="J901" s="3" t="e">
        <v>#N/A</v>
      </c>
      <c r="K901" s="3" t="e">
        <v>#N/A</v>
      </c>
      <c r="L901" s="3"/>
      <c r="M901" s="3"/>
      <c r="N901" s="3"/>
    </row>
    <row r="902" ht="15.75" customHeight="1">
      <c r="A902" s="3">
        <v>900.0</v>
      </c>
      <c r="B902" s="3"/>
      <c r="C902" s="3" t="s">
        <v>6045</v>
      </c>
      <c r="D902" s="3" t="e">
        <v>#N/A</v>
      </c>
      <c r="E902" s="3" t="e">
        <v>#N/A</v>
      </c>
      <c r="F902" s="3" t="e">
        <v>#N/A</v>
      </c>
      <c r="G902" s="3" t="e">
        <v>#N/A</v>
      </c>
      <c r="H902" s="3" t="e">
        <v>#N/A</v>
      </c>
      <c r="I902" s="3" t="e">
        <v>#N/A</v>
      </c>
      <c r="J902" s="3" t="e">
        <v>#N/A</v>
      </c>
      <c r="K902" s="3" t="e">
        <v>#N/A</v>
      </c>
      <c r="L902" s="3"/>
      <c r="M902" s="3"/>
      <c r="N902" s="3"/>
    </row>
    <row r="903" ht="15.75" customHeight="1">
      <c r="A903" s="3">
        <v>901.0</v>
      </c>
      <c r="B903" s="3"/>
      <c r="C903" s="3" t="s">
        <v>6045</v>
      </c>
      <c r="D903" s="3" t="e">
        <v>#N/A</v>
      </c>
      <c r="E903" s="3" t="e">
        <v>#N/A</v>
      </c>
      <c r="F903" s="3" t="e">
        <v>#N/A</v>
      </c>
      <c r="G903" s="3" t="e">
        <v>#N/A</v>
      </c>
      <c r="H903" s="3" t="e">
        <v>#N/A</v>
      </c>
      <c r="I903" s="3" t="e">
        <v>#N/A</v>
      </c>
      <c r="J903" s="3" t="e">
        <v>#N/A</v>
      </c>
      <c r="K903" s="3" t="e">
        <v>#N/A</v>
      </c>
      <c r="L903" s="3"/>
      <c r="M903" s="3"/>
      <c r="N903" s="3"/>
    </row>
    <row r="904" ht="15.75" customHeight="1">
      <c r="A904" s="3">
        <v>902.0</v>
      </c>
      <c r="B904" s="3"/>
      <c r="C904" s="3" t="s">
        <v>6045</v>
      </c>
      <c r="D904" s="3" t="e">
        <v>#N/A</v>
      </c>
      <c r="E904" s="3" t="e">
        <v>#N/A</v>
      </c>
      <c r="F904" s="3" t="e">
        <v>#N/A</v>
      </c>
      <c r="G904" s="3" t="e">
        <v>#N/A</v>
      </c>
      <c r="H904" s="3" t="e">
        <v>#N/A</v>
      </c>
      <c r="I904" s="3" t="e">
        <v>#N/A</v>
      </c>
      <c r="J904" s="3" t="e">
        <v>#N/A</v>
      </c>
      <c r="K904" s="3" t="e">
        <v>#N/A</v>
      </c>
      <c r="L904" s="3"/>
      <c r="M904" s="3"/>
      <c r="N904" s="3"/>
    </row>
    <row r="905" ht="15.75" customHeight="1">
      <c r="A905" s="3">
        <v>903.0</v>
      </c>
      <c r="B905" s="3"/>
      <c r="C905" s="3" t="s">
        <v>6045</v>
      </c>
      <c r="D905" s="3" t="e">
        <v>#N/A</v>
      </c>
      <c r="E905" s="3" t="e">
        <v>#N/A</v>
      </c>
      <c r="F905" s="3" t="e">
        <v>#N/A</v>
      </c>
      <c r="G905" s="3" t="e">
        <v>#N/A</v>
      </c>
      <c r="H905" s="3" t="e">
        <v>#N/A</v>
      </c>
      <c r="I905" s="3" t="e">
        <v>#N/A</v>
      </c>
      <c r="J905" s="3" t="e">
        <v>#N/A</v>
      </c>
      <c r="K905" s="3" t="e">
        <v>#N/A</v>
      </c>
      <c r="L905" s="3"/>
      <c r="M905" s="3"/>
      <c r="N905" s="3"/>
    </row>
    <row r="906" ht="15.75" customHeight="1">
      <c r="A906" s="3">
        <v>904.0</v>
      </c>
      <c r="B906" s="3"/>
      <c r="C906" s="3" t="s">
        <v>6045</v>
      </c>
      <c r="D906" s="3" t="e">
        <v>#N/A</v>
      </c>
      <c r="E906" s="3" t="e">
        <v>#N/A</v>
      </c>
      <c r="F906" s="3" t="e">
        <v>#N/A</v>
      </c>
      <c r="G906" s="3" t="e">
        <v>#N/A</v>
      </c>
      <c r="H906" s="3" t="e">
        <v>#N/A</v>
      </c>
      <c r="I906" s="3" t="e">
        <v>#N/A</v>
      </c>
      <c r="J906" s="3" t="e">
        <v>#N/A</v>
      </c>
      <c r="K906" s="3" t="e">
        <v>#N/A</v>
      </c>
      <c r="L906" s="3"/>
      <c r="M906" s="3"/>
      <c r="N906" s="3"/>
    </row>
    <row r="907" ht="15.75" customHeight="1">
      <c r="A907" s="3">
        <v>905.0</v>
      </c>
      <c r="B907" s="3"/>
      <c r="C907" s="3" t="s">
        <v>6045</v>
      </c>
      <c r="D907" s="3" t="e">
        <v>#N/A</v>
      </c>
      <c r="E907" s="3" t="e">
        <v>#N/A</v>
      </c>
      <c r="F907" s="3" t="e">
        <v>#N/A</v>
      </c>
      <c r="G907" s="3" t="e">
        <v>#N/A</v>
      </c>
      <c r="H907" s="3" t="e">
        <v>#N/A</v>
      </c>
      <c r="I907" s="3" t="e">
        <v>#N/A</v>
      </c>
      <c r="J907" s="3" t="e">
        <v>#N/A</v>
      </c>
      <c r="K907" s="3" t="e">
        <v>#N/A</v>
      </c>
      <c r="L907" s="3"/>
      <c r="M907" s="3"/>
      <c r="N907" s="3"/>
    </row>
    <row r="908" ht="15.75" customHeight="1">
      <c r="A908" s="3">
        <v>906.0</v>
      </c>
      <c r="B908" s="3"/>
      <c r="C908" s="3" t="s">
        <v>6045</v>
      </c>
      <c r="D908" s="3" t="e">
        <v>#N/A</v>
      </c>
      <c r="E908" s="3" t="e">
        <v>#N/A</v>
      </c>
      <c r="F908" s="3" t="e">
        <v>#N/A</v>
      </c>
      <c r="G908" s="3" t="e">
        <v>#N/A</v>
      </c>
      <c r="H908" s="3" t="e">
        <v>#N/A</v>
      </c>
      <c r="I908" s="3" t="e">
        <v>#N/A</v>
      </c>
      <c r="J908" s="3" t="e">
        <v>#N/A</v>
      </c>
      <c r="K908" s="3" t="e">
        <v>#N/A</v>
      </c>
      <c r="L908" s="3"/>
      <c r="M908" s="3"/>
      <c r="N908" s="3"/>
    </row>
    <row r="909" ht="15.75" customHeight="1">
      <c r="A909" s="3">
        <v>907.0</v>
      </c>
      <c r="B909" s="3"/>
      <c r="C909" s="3" t="s">
        <v>6045</v>
      </c>
      <c r="D909" s="3" t="e">
        <v>#N/A</v>
      </c>
      <c r="E909" s="3" t="e">
        <v>#N/A</v>
      </c>
      <c r="F909" s="3" t="e">
        <v>#N/A</v>
      </c>
      <c r="G909" s="3" t="e">
        <v>#N/A</v>
      </c>
      <c r="H909" s="3" t="e">
        <v>#N/A</v>
      </c>
      <c r="I909" s="3" t="e">
        <v>#N/A</v>
      </c>
      <c r="J909" s="3" t="e">
        <v>#N/A</v>
      </c>
      <c r="K909" s="3" t="e">
        <v>#N/A</v>
      </c>
      <c r="L909" s="3"/>
      <c r="M909" s="3"/>
      <c r="N909" s="3"/>
    </row>
    <row r="910" ht="15.75" customHeight="1">
      <c r="A910" s="3">
        <v>908.0</v>
      </c>
      <c r="B910" s="3"/>
      <c r="C910" s="3" t="s">
        <v>6045</v>
      </c>
      <c r="D910" s="3" t="e">
        <v>#N/A</v>
      </c>
      <c r="E910" s="3" t="e">
        <v>#N/A</v>
      </c>
      <c r="F910" s="3" t="e">
        <v>#N/A</v>
      </c>
      <c r="G910" s="3" t="e">
        <v>#N/A</v>
      </c>
      <c r="H910" s="3" t="e">
        <v>#N/A</v>
      </c>
      <c r="I910" s="3" t="e">
        <v>#N/A</v>
      </c>
      <c r="J910" s="3" t="e">
        <v>#N/A</v>
      </c>
      <c r="K910" s="3" t="e">
        <v>#N/A</v>
      </c>
      <c r="L910" s="3"/>
      <c r="M910" s="3"/>
      <c r="N910" s="3"/>
    </row>
    <row r="911" ht="15.75" customHeight="1">
      <c r="A911" s="3">
        <v>909.0</v>
      </c>
      <c r="B911" s="3"/>
      <c r="C911" s="3" t="s">
        <v>6045</v>
      </c>
      <c r="D911" s="3" t="e">
        <v>#N/A</v>
      </c>
      <c r="E911" s="3" t="e">
        <v>#N/A</v>
      </c>
      <c r="F911" s="3" t="e">
        <v>#N/A</v>
      </c>
      <c r="G911" s="3" t="e">
        <v>#N/A</v>
      </c>
      <c r="H911" s="3" t="e">
        <v>#N/A</v>
      </c>
      <c r="I911" s="3" t="e">
        <v>#N/A</v>
      </c>
      <c r="J911" s="3" t="e">
        <v>#N/A</v>
      </c>
      <c r="K911" s="3" t="e">
        <v>#N/A</v>
      </c>
      <c r="L911" s="3"/>
      <c r="M911" s="3"/>
      <c r="N911" s="3"/>
    </row>
    <row r="912" ht="15.75" customHeight="1">
      <c r="A912" s="3">
        <v>910.0</v>
      </c>
      <c r="B912" s="3"/>
      <c r="C912" s="3" t="s">
        <v>6045</v>
      </c>
      <c r="D912" s="3" t="e">
        <v>#N/A</v>
      </c>
      <c r="E912" s="3" t="e">
        <v>#N/A</v>
      </c>
      <c r="F912" s="3" t="e">
        <v>#N/A</v>
      </c>
      <c r="G912" s="3" t="e">
        <v>#N/A</v>
      </c>
      <c r="H912" s="3" t="e">
        <v>#N/A</v>
      </c>
      <c r="I912" s="3" t="e">
        <v>#N/A</v>
      </c>
      <c r="J912" s="3" t="e">
        <v>#N/A</v>
      </c>
      <c r="K912" s="3" t="e">
        <v>#N/A</v>
      </c>
      <c r="L912" s="3"/>
      <c r="M912" s="3"/>
      <c r="N912" s="3"/>
    </row>
    <row r="913" ht="15.75" customHeight="1">
      <c r="A913" s="3">
        <v>911.0</v>
      </c>
      <c r="B913" s="3"/>
      <c r="C913" s="3" t="s">
        <v>6045</v>
      </c>
      <c r="D913" s="3" t="e">
        <v>#N/A</v>
      </c>
      <c r="E913" s="3" t="e">
        <v>#N/A</v>
      </c>
      <c r="F913" s="3" t="e">
        <v>#N/A</v>
      </c>
      <c r="G913" s="3" t="e">
        <v>#N/A</v>
      </c>
      <c r="H913" s="3" t="e">
        <v>#N/A</v>
      </c>
      <c r="I913" s="3" t="e">
        <v>#N/A</v>
      </c>
      <c r="J913" s="3" t="e">
        <v>#N/A</v>
      </c>
      <c r="K913" s="3" t="e">
        <v>#N/A</v>
      </c>
      <c r="L913" s="3"/>
      <c r="M913" s="3"/>
      <c r="N913" s="3"/>
    </row>
    <row r="914" ht="15.75" customHeight="1">
      <c r="A914" s="3">
        <v>912.0</v>
      </c>
      <c r="B914" s="3"/>
      <c r="C914" s="3" t="s">
        <v>6045</v>
      </c>
      <c r="D914" s="3" t="e">
        <v>#N/A</v>
      </c>
      <c r="E914" s="3" t="e">
        <v>#N/A</v>
      </c>
      <c r="F914" s="3" t="e">
        <v>#N/A</v>
      </c>
      <c r="G914" s="3" t="e">
        <v>#N/A</v>
      </c>
      <c r="H914" s="3" t="e">
        <v>#N/A</v>
      </c>
      <c r="I914" s="3" t="e">
        <v>#N/A</v>
      </c>
      <c r="J914" s="3" t="e">
        <v>#N/A</v>
      </c>
      <c r="K914" s="3" t="e">
        <v>#N/A</v>
      </c>
      <c r="L914" s="3"/>
      <c r="M914" s="3"/>
      <c r="N914" s="3"/>
    </row>
    <row r="915" ht="15.75" customHeight="1">
      <c r="A915" s="3">
        <v>913.0</v>
      </c>
      <c r="B915" s="3"/>
      <c r="C915" s="3" t="s">
        <v>6045</v>
      </c>
      <c r="D915" s="3" t="e">
        <v>#N/A</v>
      </c>
      <c r="E915" s="3" t="e">
        <v>#N/A</v>
      </c>
      <c r="F915" s="3" t="e">
        <v>#N/A</v>
      </c>
      <c r="G915" s="3" t="e">
        <v>#N/A</v>
      </c>
      <c r="H915" s="3" t="e">
        <v>#N/A</v>
      </c>
      <c r="I915" s="3" t="e">
        <v>#N/A</v>
      </c>
      <c r="J915" s="3" t="e">
        <v>#N/A</v>
      </c>
      <c r="K915" s="3" t="e">
        <v>#N/A</v>
      </c>
      <c r="L915" s="3"/>
      <c r="M915" s="3"/>
      <c r="N915" s="3"/>
    </row>
    <row r="916" ht="15.75" customHeight="1">
      <c r="A916" s="3">
        <v>914.0</v>
      </c>
      <c r="B916" s="3"/>
      <c r="C916" s="3" t="s">
        <v>6045</v>
      </c>
      <c r="D916" s="3" t="e">
        <v>#N/A</v>
      </c>
      <c r="E916" s="3" t="e">
        <v>#N/A</v>
      </c>
      <c r="F916" s="3" t="e">
        <v>#N/A</v>
      </c>
      <c r="G916" s="3" t="e">
        <v>#N/A</v>
      </c>
      <c r="H916" s="3" t="e">
        <v>#N/A</v>
      </c>
      <c r="I916" s="3" t="e">
        <v>#N/A</v>
      </c>
      <c r="J916" s="3" t="e">
        <v>#N/A</v>
      </c>
      <c r="K916" s="3" t="e">
        <v>#N/A</v>
      </c>
      <c r="L916" s="3"/>
      <c r="M916" s="3"/>
      <c r="N916" s="3"/>
    </row>
    <row r="917" ht="15.75" customHeight="1">
      <c r="A917" s="3">
        <v>915.0</v>
      </c>
      <c r="B917" s="3"/>
      <c r="C917" s="3" t="s">
        <v>6045</v>
      </c>
      <c r="D917" s="3" t="e">
        <v>#N/A</v>
      </c>
      <c r="E917" s="3" t="e">
        <v>#N/A</v>
      </c>
      <c r="F917" s="3" t="e">
        <v>#N/A</v>
      </c>
      <c r="G917" s="3" t="e">
        <v>#N/A</v>
      </c>
      <c r="H917" s="3" t="e">
        <v>#N/A</v>
      </c>
      <c r="I917" s="3" t="e">
        <v>#N/A</v>
      </c>
      <c r="J917" s="3" t="e">
        <v>#N/A</v>
      </c>
      <c r="K917" s="3" t="e">
        <v>#N/A</v>
      </c>
      <c r="L917" s="3"/>
      <c r="M917" s="3"/>
      <c r="N917" s="3"/>
    </row>
    <row r="918" ht="15.75" customHeight="1">
      <c r="A918" s="3">
        <v>916.0</v>
      </c>
      <c r="B918" s="3"/>
      <c r="C918" s="3" t="s">
        <v>6045</v>
      </c>
      <c r="D918" s="3" t="e">
        <v>#N/A</v>
      </c>
      <c r="E918" s="3" t="e">
        <v>#N/A</v>
      </c>
      <c r="F918" s="3" t="e">
        <v>#N/A</v>
      </c>
      <c r="G918" s="3" t="e">
        <v>#N/A</v>
      </c>
      <c r="H918" s="3" t="e">
        <v>#N/A</v>
      </c>
      <c r="I918" s="3" t="e">
        <v>#N/A</v>
      </c>
      <c r="J918" s="3" t="e">
        <v>#N/A</v>
      </c>
      <c r="K918" s="3" t="e">
        <v>#N/A</v>
      </c>
      <c r="L918" s="3"/>
      <c r="M918" s="3"/>
      <c r="N918" s="3"/>
    </row>
    <row r="919" ht="15.75" customHeight="1">
      <c r="A919" s="3">
        <v>917.0</v>
      </c>
      <c r="B919" s="3"/>
      <c r="C919" s="3" t="s">
        <v>6045</v>
      </c>
      <c r="D919" s="3" t="e">
        <v>#N/A</v>
      </c>
      <c r="E919" s="3" t="e">
        <v>#N/A</v>
      </c>
      <c r="F919" s="3" t="e">
        <v>#N/A</v>
      </c>
      <c r="G919" s="3" t="e">
        <v>#N/A</v>
      </c>
      <c r="H919" s="3" t="e">
        <v>#N/A</v>
      </c>
      <c r="I919" s="3" t="e">
        <v>#N/A</v>
      </c>
      <c r="J919" s="3" t="e">
        <v>#N/A</v>
      </c>
      <c r="K919" s="3" t="e">
        <v>#N/A</v>
      </c>
      <c r="L919" s="3"/>
      <c r="M919" s="3"/>
      <c r="N919" s="3"/>
    </row>
    <row r="920" ht="15.75" customHeight="1">
      <c r="A920" s="3">
        <v>918.0</v>
      </c>
      <c r="B920" s="3"/>
      <c r="C920" s="3" t="s">
        <v>6045</v>
      </c>
      <c r="D920" s="3" t="e">
        <v>#N/A</v>
      </c>
      <c r="E920" s="3" t="e">
        <v>#N/A</v>
      </c>
      <c r="F920" s="3" t="e">
        <v>#N/A</v>
      </c>
      <c r="G920" s="3" t="e">
        <v>#N/A</v>
      </c>
      <c r="H920" s="3" t="e">
        <v>#N/A</v>
      </c>
      <c r="I920" s="3" t="e">
        <v>#N/A</v>
      </c>
      <c r="J920" s="3" t="e">
        <v>#N/A</v>
      </c>
      <c r="K920" s="3" t="e">
        <v>#N/A</v>
      </c>
      <c r="L920" s="3"/>
      <c r="M920" s="3"/>
      <c r="N920" s="3"/>
    </row>
    <row r="921" ht="15.75" customHeight="1">
      <c r="A921" s="3">
        <v>919.0</v>
      </c>
      <c r="B921" s="3"/>
      <c r="C921" s="3" t="s">
        <v>6045</v>
      </c>
      <c r="D921" s="3" t="e">
        <v>#N/A</v>
      </c>
      <c r="E921" s="3" t="e">
        <v>#N/A</v>
      </c>
      <c r="F921" s="3" t="e">
        <v>#N/A</v>
      </c>
      <c r="G921" s="3" t="e">
        <v>#N/A</v>
      </c>
      <c r="H921" s="3" t="e">
        <v>#N/A</v>
      </c>
      <c r="I921" s="3" t="e">
        <v>#N/A</v>
      </c>
      <c r="J921" s="3" t="e">
        <v>#N/A</v>
      </c>
      <c r="K921" s="3" t="e">
        <v>#N/A</v>
      </c>
      <c r="L921" s="3"/>
      <c r="M921" s="3"/>
      <c r="N921" s="3"/>
    </row>
    <row r="922" ht="15.75" customHeight="1">
      <c r="A922" s="3">
        <v>920.0</v>
      </c>
      <c r="B922" s="3"/>
      <c r="C922" s="3" t="s">
        <v>6045</v>
      </c>
      <c r="D922" s="3" t="e">
        <v>#N/A</v>
      </c>
      <c r="E922" s="3" t="e">
        <v>#N/A</v>
      </c>
      <c r="F922" s="3" t="e">
        <v>#N/A</v>
      </c>
      <c r="G922" s="3" t="e">
        <v>#N/A</v>
      </c>
      <c r="H922" s="3" t="e">
        <v>#N/A</v>
      </c>
      <c r="I922" s="3" t="e">
        <v>#N/A</v>
      </c>
      <c r="J922" s="3" t="e">
        <v>#N/A</v>
      </c>
      <c r="K922" s="3" t="e">
        <v>#N/A</v>
      </c>
      <c r="L922" s="3"/>
      <c r="M922" s="3"/>
      <c r="N922" s="3"/>
    </row>
    <row r="923" ht="15.75" customHeight="1">
      <c r="A923" s="3">
        <v>921.0</v>
      </c>
      <c r="B923" s="3"/>
      <c r="C923" s="3" t="s">
        <v>6045</v>
      </c>
      <c r="D923" s="3" t="e">
        <v>#N/A</v>
      </c>
      <c r="E923" s="3" t="e">
        <v>#N/A</v>
      </c>
      <c r="F923" s="3" t="e">
        <v>#N/A</v>
      </c>
      <c r="G923" s="3" t="e">
        <v>#N/A</v>
      </c>
      <c r="H923" s="3" t="e">
        <v>#N/A</v>
      </c>
      <c r="I923" s="3" t="e">
        <v>#N/A</v>
      </c>
      <c r="J923" s="3" t="e">
        <v>#N/A</v>
      </c>
      <c r="K923" s="3" t="e">
        <v>#N/A</v>
      </c>
      <c r="L923" s="3"/>
      <c r="M923" s="3"/>
      <c r="N923" s="3"/>
    </row>
    <row r="924" ht="15.75" customHeight="1">
      <c r="A924" s="3">
        <v>922.0</v>
      </c>
      <c r="B924" s="3"/>
      <c r="C924" s="3" t="s">
        <v>6045</v>
      </c>
      <c r="D924" s="3" t="e">
        <v>#N/A</v>
      </c>
      <c r="E924" s="3" t="e">
        <v>#N/A</v>
      </c>
      <c r="F924" s="3" t="e">
        <v>#N/A</v>
      </c>
      <c r="G924" s="3" t="e">
        <v>#N/A</v>
      </c>
      <c r="H924" s="3" t="e">
        <v>#N/A</v>
      </c>
      <c r="I924" s="3" t="e">
        <v>#N/A</v>
      </c>
      <c r="J924" s="3" t="e">
        <v>#N/A</v>
      </c>
      <c r="K924" s="3" t="e">
        <v>#N/A</v>
      </c>
      <c r="L924" s="3"/>
      <c r="M924" s="3"/>
      <c r="N924" s="3"/>
    </row>
    <row r="925" ht="15.75" customHeight="1">
      <c r="A925" s="3">
        <v>923.0</v>
      </c>
      <c r="B925" s="3"/>
      <c r="C925" s="3" t="s">
        <v>6045</v>
      </c>
      <c r="D925" s="3" t="e">
        <v>#N/A</v>
      </c>
      <c r="E925" s="3" t="e">
        <v>#N/A</v>
      </c>
      <c r="F925" s="3" t="e">
        <v>#N/A</v>
      </c>
      <c r="G925" s="3" t="e">
        <v>#N/A</v>
      </c>
      <c r="H925" s="3" t="e">
        <v>#N/A</v>
      </c>
      <c r="I925" s="3" t="e">
        <v>#N/A</v>
      </c>
      <c r="J925" s="3" t="e">
        <v>#N/A</v>
      </c>
      <c r="K925" s="3" t="e">
        <v>#N/A</v>
      </c>
      <c r="L925" s="3"/>
      <c r="M925" s="3"/>
      <c r="N925" s="3"/>
    </row>
    <row r="926" ht="15.75" customHeight="1">
      <c r="A926" s="3">
        <v>924.0</v>
      </c>
      <c r="B926" s="3"/>
      <c r="C926" s="3" t="s">
        <v>6045</v>
      </c>
      <c r="D926" s="3" t="e">
        <v>#N/A</v>
      </c>
      <c r="E926" s="3" t="e">
        <v>#N/A</v>
      </c>
      <c r="F926" s="3" t="e">
        <v>#N/A</v>
      </c>
      <c r="G926" s="3" t="e">
        <v>#N/A</v>
      </c>
      <c r="H926" s="3" t="e">
        <v>#N/A</v>
      </c>
      <c r="I926" s="3" t="e">
        <v>#N/A</v>
      </c>
      <c r="J926" s="3" t="e">
        <v>#N/A</v>
      </c>
      <c r="K926" s="3" t="e">
        <v>#N/A</v>
      </c>
      <c r="L926" s="3"/>
      <c r="M926" s="3"/>
      <c r="N926" s="3"/>
    </row>
    <row r="927" ht="15.75" customHeight="1">
      <c r="A927" s="3">
        <v>925.0</v>
      </c>
      <c r="B927" s="3"/>
      <c r="C927" s="3" t="s">
        <v>6045</v>
      </c>
      <c r="D927" s="3" t="e">
        <v>#N/A</v>
      </c>
      <c r="E927" s="3" t="e">
        <v>#N/A</v>
      </c>
      <c r="F927" s="3" t="e">
        <v>#N/A</v>
      </c>
      <c r="G927" s="3" t="e">
        <v>#N/A</v>
      </c>
      <c r="H927" s="3" t="e">
        <v>#N/A</v>
      </c>
      <c r="I927" s="3" t="e">
        <v>#N/A</v>
      </c>
      <c r="J927" s="3" t="e">
        <v>#N/A</v>
      </c>
      <c r="K927" s="3" t="e">
        <v>#N/A</v>
      </c>
      <c r="L927" s="3"/>
      <c r="M927" s="3"/>
      <c r="N927" s="3"/>
    </row>
    <row r="928" ht="15.75" customHeight="1">
      <c r="A928" s="3">
        <v>926.0</v>
      </c>
      <c r="B928" s="3"/>
      <c r="C928" s="3" t="s">
        <v>6045</v>
      </c>
      <c r="D928" s="3" t="e">
        <v>#N/A</v>
      </c>
      <c r="E928" s="3" t="e">
        <v>#N/A</v>
      </c>
      <c r="F928" s="3" t="e">
        <v>#N/A</v>
      </c>
      <c r="G928" s="3" t="e">
        <v>#N/A</v>
      </c>
      <c r="H928" s="3" t="e">
        <v>#N/A</v>
      </c>
      <c r="I928" s="3" t="e">
        <v>#N/A</v>
      </c>
      <c r="J928" s="3" t="e">
        <v>#N/A</v>
      </c>
      <c r="K928" s="3" t="e">
        <v>#N/A</v>
      </c>
      <c r="L928" s="3"/>
      <c r="M928" s="3"/>
      <c r="N928" s="3"/>
    </row>
    <row r="929" ht="15.75" customHeight="1">
      <c r="A929" s="3">
        <v>927.0</v>
      </c>
      <c r="B929" s="3"/>
      <c r="C929" s="3" t="s">
        <v>6045</v>
      </c>
      <c r="D929" s="3" t="e">
        <v>#N/A</v>
      </c>
      <c r="E929" s="3" t="e">
        <v>#N/A</v>
      </c>
      <c r="F929" s="3" t="e">
        <v>#N/A</v>
      </c>
      <c r="G929" s="3" t="e">
        <v>#N/A</v>
      </c>
      <c r="H929" s="3" t="e">
        <v>#N/A</v>
      </c>
      <c r="I929" s="3" t="e">
        <v>#N/A</v>
      </c>
      <c r="J929" s="3" t="e">
        <v>#N/A</v>
      </c>
      <c r="K929" s="3" t="e">
        <v>#N/A</v>
      </c>
      <c r="L929" s="3"/>
      <c r="M929" s="3"/>
      <c r="N929" s="3"/>
    </row>
    <row r="930" ht="15.75" customHeight="1">
      <c r="A930" s="3">
        <v>928.0</v>
      </c>
      <c r="B930" s="3"/>
      <c r="C930" s="3" t="s">
        <v>6045</v>
      </c>
      <c r="D930" s="3" t="e">
        <v>#N/A</v>
      </c>
      <c r="E930" s="3" t="e">
        <v>#N/A</v>
      </c>
      <c r="F930" s="3" t="e">
        <v>#N/A</v>
      </c>
      <c r="G930" s="3" t="e">
        <v>#N/A</v>
      </c>
      <c r="H930" s="3" t="e">
        <v>#N/A</v>
      </c>
      <c r="I930" s="3" t="e">
        <v>#N/A</v>
      </c>
      <c r="J930" s="3" t="e">
        <v>#N/A</v>
      </c>
      <c r="K930" s="3" t="e">
        <v>#N/A</v>
      </c>
      <c r="L930" s="3"/>
      <c r="M930" s="3"/>
      <c r="N930" s="3"/>
    </row>
    <row r="931" ht="15.75" customHeight="1">
      <c r="A931" s="3">
        <v>929.0</v>
      </c>
      <c r="B931" s="3"/>
      <c r="C931" s="3" t="s">
        <v>6045</v>
      </c>
      <c r="D931" s="3" t="e">
        <v>#N/A</v>
      </c>
      <c r="E931" s="3" t="e">
        <v>#N/A</v>
      </c>
      <c r="F931" s="3" t="e">
        <v>#N/A</v>
      </c>
      <c r="G931" s="3" t="e">
        <v>#N/A</v>
      </c>
      <c r="H931" s="3" t="e">
        <v>#N/A</v>
      </c>
      <c r="I931" s="3" t="e">
        <v>#N/A</v>
      </c>
      <c r="J931" s="3" t="e">
        <v>#N/A</v>
      </c>
      <c r="K931" s="3" t="e">
        <v>#N/A</v>
      </c>
      <c r="L931" s="3"/>
      <c r="M931" s="3"/>
      <c r="N931" s="3"/>
    </row>
    <row r="932" ht="15.75" customHeight="1">
      <c r="A932" s="3">
        <v>930.0</v>
      </c>
      <c r="B932" s="3"/>
      <c r="C932" s="3" t="s">
        <v>6045</v>
      </c>
      <c r="D932" s="3" t="e">
        <v>#N/A</v>
      </c>
      <c r="E932" s="3" t="e">
        <v>#N/A</v>
      </c>
      <c r="F932" s="3" t="e">
        <v>#N/A</v>
      </c>
      <c r="G932" s="3" t="e">
        <v>#N/A</v>
      </c>
      <c r="H932" s="3" t="e">
        <v>#N/A</v>
      </c>
      <c r="I932" s="3" t="e">
        <v>#N/A</v>
      </c>
      <c r="J932" s="3" t="e">
        <v>#N/A</v>
      </c>
      <c r="K932" s="3" t="e">
        <v>#N/A</v>
      </c>
      <c r="L932" s="3"/>
      <c r="M932" s="3"/>
      <c r="N932" s="3"/>
    </row>
    <row r="933" ht="15.75" customHeight="1">
      <c r="A933" s="3">
        <v>931.0</v>
      </c>
      <c r="B933" s="3"/>
      <c r="C933" s="3" t="s">
        <v>6045</v>
      </c>
      <c r="D933" s="3" t="e">
        <v>#N/A</v>
      </c>
      <c r="E933" s="3" t="e">
        <v>#N/A</v>
      </c>
      <c r="F933" s="3" t="e">
        <v>#N/A</v>
      </c>
      <c r="G933" s="3" t="e">
        <v>#N/A</v>
      </c>
      <c r="H933" s="3" t="e">
        <v>#N/A</v>
      </c>
      <c r="I933" s="3" t="e">
        <v>#N/A</v>
      </c>
      <c r="J933" s="3" t="e">
        <v>#N/A</v>
      </c>
      <c r="K933" s="3" t="e">
        <v>#N/A</v>
      </c>
      <c r="L933" s="3"/>
      <c r="M933" s="3"/>
      <c r="N933" s="3"/>
    </row>
    <row r="934" ht="15.75" customHeight="1">
      <c r="A934" s="3">
        <v>932.0</v>
      </c>
      <c r="B934" s="3"/>
      <c r="C934" s="3" t="s">
        <v>6045</v>
      </c>
      <c r="D934" s="3" t="e">
        <v>#N/A</v>
      </c>
      <c r="E934" s="3" t="e">
        <v>#N/A</v>
      </c>
      <c r="F934" s="3" t="e">
        <v>#N/A</v>
      </c>
      <c r="G934" s="3" t="e">
        <v>#N/A</v>
      </c>
      <c r="H934" s="3" t="e">
        <v>#N/A</v>
      </c>
      <c r="I934" s="3" t="e">
        <v>#N/A</v>
      </c>
      <c r="J934" s="3" t="e">
        <v>#N/A</v>
      </c>
      <c r="K934" s="3" t="e">
        <v>#N/A</v>
      </c>
      <c r="L934" s="3"/>
      <c r="M934" s="3"/>
      <c r="N934" s="3"/>
    </row>
    <row r="935" ht="15.75" customHeight="1">
      <c r="A935" s="3">
        <v>933.0</v>
      </c>
      <c r="B935" s="3"/>
      <c r="C935" s="3" t="s">
        <v>6045</v>
      </c>
      <c r="D935" s="3" t="e">
        <v>#N/A</v>
      </c>
      <c r="E935" s="3" t="e">
        <v>#N/A</v>
      </c>
      <c r="F935" s="3" t="e">
        <v>#N/A</v>
      </c>
      <c r="G935" s="3" t="e">
        <v>#N/A</v>
      </c>
      <c r="H935" s="3" t="e">
        <v>#N/A</v>
      </c>
      <c r="I935" s="3" t="e">
        <v>#N/A</v>
      </c>
      <c r="J935" s="3" t="e">
        <v>#N/A</v>
      </c>
      <c r="K935" s="3" t="e">
        <v>#N/A</v>
      </c>
      <c r="L935" s="3"/>
      <c r="M935" s="3"/>
      <c r="N935" s="3"/>
    </row>
    <row r="936" ht="15.75" customHeight="1">
      <c r="A936" s="3">
        <v>934.0</v>
      </c>
      <c r="B936" s="3"/>
      <c r="C936" s="3" t="s">
        <v>6045</v>
      </c>
      <c r="D936" s="3" t="e">
        <v>#N/A</v>
      </c>
      <c r="E936" s="3" t="e">
        <v>#N/A</v>
      </c>
      <c r="F936" s="3" t="e">
        <v>#N/A</v>
      </c>
      <c r="G936" s="3" t="e">
        <v>#N/A</v>
      </c>
      <c r="H936" s="3" t="e">
        <v>#N/A</v>
      </c>
      <c r="I936" s="3" t="e">
        <v>#N/A</v>
      </c>
      <c r="J936" s="3" t="e">
        <v>#N/A</v>
      </c>
      <c r="K936" s="3" t="e">
        <v>#N/A</v>
      </c>
      <c r="L936" s="3"/>
      <c r="M936" s="3"/>
      <c r="N936" s="3"/>
    </row>
    <row r="937" ht="15.75" customHeight="1">
      <c r="A937" s="3">
        <v>935.0</v>
      </c>
      <c r="B937" s="3"/>
      <c r="C937" s="3" t="s">
        <v>6045</v>
      </c>
      <c r="D937" s="3" t="e">
        <v>#N/A</v>
      </c>
      <c r="E937" s="3" t="e">
        <v>#N/A</v>
      </c>
      <c r="F937" s="3" t="e">
        <v>#N/A</v>
      </c>
      <c r="G937" s="3" t="e">
        <v>#N/A</v>
      </c>
      <c r="H937" s="3" t="e">
        <v>#N/A</v>
      </c>
      <c r="I937" s="3" t="e">
        <v>#N/A</v>
      </c>
      <c r="J937" s="3" t="e">
        <v>#N/A</v>
      </c>
      <c r="K937" s="3" t="e">
        <v>#N/A</v>
      </c>
      <c r="L937" s="3"/>
      <c r="M937" s="3"/>
      <c r="N937" s="3"/>
    </row>
    <row r="938" ht="15.75" customHeight="1">
      <c r="A938" s="3">
        <v>936.0</v>
      </c>
      <c r="B938" s="3"/>
      <c r="C938" s="3" t="s">
        <v>6045</v>
      </c>
      <c r="D938" s="3" t="e">
        <v>#N/A</v>
      </c>
      <c r="E938" s="3" t="e">
        <v>#N/A</v>
      </c>
      <c r="F938" s="3" t="e">
        <v>#N/A</v>
      </c>
      <c r="G938" s="3" t="e">
        <v>#N/A</v>
      </c>
      <c r="H938" s="3" t="e">
        <v>#N/A</v>
      </c>
      <c r="I938" s="3" t="e">
        <v>#N/A</v>
      </c>
      <c r="J938" s="3" t="e">
        <v>#N/A</v>
      </c>
      <c r="K938" s="3" t="e">
        <v>#N/A</v>
      </c>
      <c r="L938" s="3"/>
      <c r="M938" s="3"/>
      <c r="N938" s="3"/>
    </row>
    <row r="939" ht="15.75" customHeight="1">
      <c r="A939" s="3">
        <v>937.0</v>
      </c>
      <c r="B939" s="3"/>
      <c r="C939" s="3" t="s">
        <v>6045</v>
      </c>
      <c r="D939" s="3" t="e">
        <v>#N/A</v>
      </c>
      <c r="E939" s="3" t="e">
        <v>#N/A</v>
      </c>
      <c r="F939" s="3" t="e">
        <v>#N/A</v>
      </c>
      <c r="G939" s="3" t="e">
        <v>#N/A</v>
      </c>
      <c r="H939" s="3" t="e">
        <v>#N/A</v>
      </c>
      <c r="I939" s="3" t="e">
        <v>#N/A</v>
      </c>
      <c r="J939" s="3" t="e">
        <v>#N/A</v>
      </c>
      <c r="K939" s="3" t="e">
        <v>#N/A</v>
      </c>
      <c r="L939" s="3"/>
      <c r="M939" s="3"/>
      <c r="N939" s="3"/>
    </row>
    <row r="940" ht="15.75" customHeight="1">
      <c r="A940" s="3">
        <v>938.0</v>
      </c>
      <c r="B940" s="3"/>
      <c r="C940" s="3" t="s">
        <v>6045</v>
      </c>
      <c r="D940" s="3" t="e">
        <v>#N/A</v>
      </c>
      <c r="E940" s="3" t="e">
        <v>#N/A</v>
      </c>
      <c r="F940" s="3" t="e">
        <v>#N/A</v>
      </c>
      <c r="G940" s="3" t="e">
        <v>#N/A</v>
      </c>
      <c r="H940" s="3" t="e">
        <v>#N/A</v>
      </c>
      <c r="I940" s="3" t="e">
        <v>#N/A</v>
      </c>
      <c r="J940" s="3" t="e">
        <v>#N/A</v>
      </c>
      <c r="K940" s="3" t="e">
        <v>#N/A</v>
      </c>
      <c r="L940" s="3"/>
      <c r="M940" s="3"/>
      <c r="N940" s="3"/>
    </row>
    <row r="941" ht="15.75" customHeight="1">
      <c r="A941" s="3">
        <v>939.0</v>
      </c>
      <c r="B941" s="3"/>
      <c r="C941" s="3" t="s">
        <v>6045</v>
      </c>
      <c r="D941" s="3" t="e">
        <v>#N/A</v>
      </c>
      <c r="E941" s="3" t="e">
        <v>#N/A</v>
      </c>
      <c r="F941" s="3" t="e">
        <v>#N/A</v>
      </c>
      <c r="G941" s="3" t="e">
        <v>#N/A</v>
      </c>
      <c r="H941" s="3" t="e">
        <v>#N/A</v>
      </c>
      <c r="I941" s="3" t="e">
        <v>#N/A</v>
      </c>
      <c r="J941" s="3" t="e">
        <v>#N/A</v>
      </c>
      <c r="K941" s="3" t="e">
        <v>#N/A</v>
      </c>
      <c r="L941" s="3"/>
      <c r="M941" s="3"/>
      <c r="N941" s="3"/>
    </row>
    <row r="942" ht="15.75" customHeight="1">
      <c r="A942" s="3">
        <v>940.0</v>
      </c>
      <c r="B942" s="3"/>
      <c r="C942" s="3" t="s">
        <v>6045</v>
      </c>
      <c r="D942" s="3" t="e">
        <v>#N/A</v>
      </c>
      <c r="E942" s="3" t="e">
        <v>#N/A</v>
      </c>
      <c r="F942" s="3" t="e">
        <v>#N/A</v>
      </c>
      <c r="G942" s="3" t="e">
        <v>#N/A</v>
      </c>
      <c r="H942" s="3" t="e">
        <v>#N/A</v>
      </c>
      <c r="I942" s="3" t="e">
        <v>#N/A</v>
      </c>
      <c r="J942" s="3" t="e">
        <v>#N/A</v>
      </c>
      <c r="K942" s="3" t="e">
        <v>#N/A</v>
      </c>
      <c r="L942" s="3"/>
      <c r="M942" s="3"/>
      <c r="N942" s="3"/>
    </row>
    <row r="943" ht="15.75" customHeight="1">
      <c r="A943" s="3">
        <v>941.0</v>
      </c>
      <c r="B943" s="3"/>
      <c r="C943" s="3" t="s">
        <v>6045</v>
      </c>
      <c r="D943" s="3" t="e">
        <v>#N/A</v>
      </c>
      <c r="E943" s="3" t="e">
        <v>#N/A</v>
      </c>
      <c r="F943" s="3" t="e">
        <v>#N/A</v>
      </c>
      <c r="G943" s="3" t="e">
        <v>#N/A</v>
      </c>
      <c r="H943" s="3" t="e">
        <v>#N/A</v>
      </c>
      <c r="I943" s="3" t="e">
        <v>#N/A</v>
      </c>
      <c r="J943" s="3" t="e">
        <v>#N/A</v>
      </c>
      <c r="K943" s="3" t="e">
        <v>#N/A</v>
      </c>
      <c r="L943" s="3"/>
      <c r="M943" s="3"/>
      <c r="N943" s="3"/>
    </row>
    <row r="944" ht="15.75" customHeight="1">
      <c r="A944" s="3">
        <v>942.0</v>
      </c>
      <c r="B944" s="3"/>
      <c r="C944" s="3" t="s">
        <v>6045</v>
      </c>
      <c r="D944" s="3" t="e">
        <v>#N/A</v>
      </c>
      <c r="E944" s="3" t="e">
        <v>#N/A</v>
      </c>
      <c r="F944" s="3" t="e">
        <v>#N/A</v>
      </c>
      <c r="G944" s="3" t="e">
        <v>#N/A</v>
      </c>
      <c r="H944" s="3" t="e">
        <v>#N/A</v>
      </c>
      <c r="I944" s="3" t="e">
        <v>#N/A</v>
      </c>
      <c r="J944" s="3" t="e">
        <v>#N/A</v>
      </c>
      <c r="K944" s="3" t="e">
        <v>#N/A</v>
      </c>
      <c r="L944" s="3"/>
      <c r="M944" s="3"/>
      <c r="N944" s="3"/>
    </row>
    <row r="945" ht="15.75" customHeight="1">
      <c r="A945" s="3">
        <v>943.0</v>
      </c>
      <c r="B945" s="3"/>
      <c r="C945" s="3" t="s">
        <v>6045</v>
      </c>
      <c r="D945" s="3" t="e">
        <v>#N/A</v>
      </c>
      <c r="E945" s="3" t="e">
        <v>#N/A</v>
      </c>
      <c r="F945" s="3" t="e">
        <v>#N/A</v>
      </c>
      <c r="G945" s="3" t="e">
        <v>#N/A</v>
      </c>
      <c r="H945" s="3" t="e">
        <v>#N/A</v>
      </c>
      <c r="I945" s="3" t="e">
        <v>#N/A</v>
      </c>
      <c r="J945" s="3" t="e">
        <v>#N/A</v>
      </c>
      <c r="K945" s="3" t="e">
        <v>#N/A</v>
      </c>
      <c r="L945" s="3"/>
      <c r="M945" s="3"/>
      <c r="N945" s="3"/>
    </row>
    <row r="946" ht="15.75" customHeight="1">
      <c r="A946" s="3">
        <v>944.0</v>
      </c>
      <c r="B946" s="3"/>
      <c r="C946" s="3" t="s">
        <v>6045</v>
      </c>
      <c r="D946" s="3" t="e">
        <v>#N/A</v>
      </c>
      <c r="E946" s="3" t="e">
        <v>#N/A</v>
      </c>
      <c r="F946" s="3" t="e">
        <v>#N/A</v>
      </c>
      <c r="G946" s="3" t="e">
        <v>#N/A</v>
      </c>
      <c r="H946" s="3" t="e">
        <v>#N/A</v>
      </c>
      <c r="I946" s="3" t="e">
        <v>#N/A</v>
      </c>
      <c r="J946" s="3" t="e">
        <v>#N/A</v>
      </c>
      <c r="K946" s="3" t="e">
        <v>#N/A</v>
      </c>
      <c r="L946" s="3"/>
      <c r="M946" s="3"/>
      <c r="N946" s="3"/>
    </row>
    <row r="947" ht="15.75" customHeight="1">
      <c r="A947" s="3">
        <v>945.0</v>
      </c>
      <c r="B947" s="3"/>
      <c r="C947" s="3" t="s">
        <v>6045</v>
      </c>
      <c r="D947" s="3" t="e">
        <v>#N/A</v>
      </c>
      <c r="E947" s="3" t="e">
        <v>#N/A</v>
      </c>
      <c r="F947" s="3" t="e">
        <v>#N/A</v>
      </c>
      <c r="G947" s="3" t="e">
        <v>#N/A</v>
      </c>
      <c r="H947" s="3" t="e">
        <v>#N/A</v>
      </c>
      <c r="I947" s="3" t="e">
        <v>#N/A</v>
      </c>
      <c r="J947" s="3" t="e">
        <v>#N/A</v>
      </c>
      <c r="K947" s="3" t="e">
        <v>#N/A</v>
      </c>
      <c r="L947" s="3"/>
      <c r="M947" s="3"/>
      <c r="N947" s="3"/>
    </row>
    <row r="948" ht="15.75" customHeight="1">
      <c r="A948" s="3" t="s">
        <v>1585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</row>
    <row r="949" ht="15.75" customHeight="1">
      <c r="M949" s="3"/>
      <c r="N949" s="3"/>
    </row>
    <row r="950" ht="15.75" customHeight="1">
      <c r="M950" s="3"/>
      <c r="N950" s="3"/>
    </row>
    <row r="951" ht="15.75" customHeight="1">
      <c r="M951" s="3"/>
      <c r="N951" s="3"/>
    </row>
    <row r="952" ht="15.75" customHeight="1">
      <c r="M952" s="3"/>
      <c r="N952" s="3"/>
    </row>
    <row r="953" ht="15.75" customHeight="1">
      <c r="M953" s="3"/>
      <c r="N953" s="3"/>
    </row>
    <row r="954" ht="15.75" customHeight="1">
      <c r="M954" s="3"/>
      <c r="N954" s="3"/>
    </row>
    <row r="955" ht="15.75" customHeight="1">
      <c r="M955" s="3"/>
      <c r="N955" s="3"/>
    </row>
    <row r="956" ht="15.75" customHeight="1">
      <c r="M956" s="3"/>
      <c r="N956" s="3"/>
    </row>
    <row r="957" ht="15.75" customHeight="1">
      <c r="M957" s="3"/>
      <c r="N957" s="3"/>
    </row>
    <row r="958" ht="15.75" customHeight="1">
      <c r="M958" s="3"/>
      <c r="N958" s="3"/>
    </row>
    <row r="959" ht="15.75" customHeight="1">
      <c r="M959" s="3"/>
      <c r="N959" s="3"/>
    </row>
    <row r="960" ht="15.75" customHeight="1">
      <c r="M960" s="3"/>
      <c r="N960" s="3"/>
    </row>
    <row r="961" ht="15.75" customHeight="1">
      <c r="M961" s="3"/>
      <c r="N961" s="3"/>
    </row>
    <row r="962" ht="15.75" customHeight="1">
      <c r="M962" s="3"/>
      <c r="N962" s="3"/>
    </row>
    <row r="963" ht="15.75" customHeight="1">
      <c r="M963" s="3"/>
      <c r="N963" s="3"/>
    </row>
    <row r="964" ht="15.75" customHeight="1">
      <c r="M964" s="3"/>
      <c r="N964" s="3"/>
    </row>
    <row r="965" ht="15.75" customHeight="1">
      <c r="M965" s="3"/>
      <c r="N965" s="3"/>
    </row>
    <row r="966" ht="15.75" customHeight="1">
      <c r="M966" s="3"/>
      <c r="N966" s="3"/>
    </row>
    <row r="967" ht="15.75" customHeight="1">
      <c r="M967" s="3"/>
      <c r="N967" s="3"/>
    </row>
    <row r="968" ht="15.75" customHeight="1">
      <c r="M968" s="3"/>
      <c r="N968" s="3"/>
    </row>
    <row r="969" ht="15.75" customHeight="1">
      <c r="M969" s="3"/>
      <c r="N969" s="3"/>
    </row>
    <row r="970" ht="15.75" customHeight="1">
      <c r="M970" s="3"/>
      <c r="N970" s="3"/>
    </row>
    <row r="971" ht="15.75" customHeight="1">
      <c r="M971" s="3"/>
      <c r="N971" s="3"/>
    </row>
    <row r="972" ht="15.75" customHeight="1">
      <c r="M972" s="3"/>
      <c r="N972" s="3"/>
    </row>
    <row r="973" ht="15.75" customHeight="1">
      <c r="M973" s="3"/>
      <c r="N973" s="3"/>
    </row>
    <row r="974" ht="15.75" customHeight="1">
      <c r="M974" s="3"/>
      <c r="N974" s="3"/>
    </row>
    <row r="975" ht="15.75" customHeight="1">
      <c r="M975" s="3"/>
      <c r="N975" s="3"/>
    </row>
    <row r="976" ht="15.75" customHeight="1">
      <c r="M976" s="3"/>
      <c r="N976" s="3"/>
    </row>
    <row r="977" ht="15.75" customHeight="1">
      <c r="M977" s="3"/>
      <c r="N977" s="3"/>
    </row>
    <row r="978" ht="15.75" customHeight="1">
      <c r="M978" s="3"/>
      <c r="N978" s="3"/>
    </row>
    <row r="979" ht="15.75" customHeight="1">
      <c r="M979" s="3"/>
      <c r="N979" s="3"/>
    </row>
    <row r="980" ht="15.75" customHeight="1">
      <c r="M980" s="3"/>
      <c r="N980" s="3"/>
    </row>
    <row r="981" ht="15.75" customHeight="1">
      <c r="M981" s="3"/>
      <c r="N981" s="3"/>
    </row>
    <row r="982" ht="15.75" customHeight="1">
      <c r="M982" s="3"/>
      <c r="N982" s="3"/>
    </row>
    <row r="983" ht="15.75" customHeight="1">
      <c r="M983" s="3"/>
      <c r="N983" s="3"/>
    </row>
    <row r="984" ht="15.75" customHeight="1">
      <c r="M984" s="3"/>
      <c r="N984" s="3"/>
    </row>
    <row r="985" ht="15.75" customHeight="1">
      <c r="M985" s="3"/>
      <c r="N985" s="3"/>
    </row>
    <row r="986" ht="15.75" customHeight="1">
      <c r="M986" s="3"/>
      <c r="N986" s="3"/>
    </row>
    <row r="987" ht="15.75" customHeight="1">
      <c r="M987" s="3"/>
      <c r="N987" s="3"/>
    </row>
    <row r="988" ht="15.75" customHeight="1">
      <c r="M988" s="3"/>
      <c r="N988" s="3"/>
    </row>
    <row r="989" ht="15.75" customHeight="1">
      <c r="M989" s="3"/>
      <c r="N989" s="3"/>
    </row>
    <row r="990" ht="15.75" customHeight="1">
      <c r="M990" s="3"/>
      <c r="N990" s="3"/>
    </row>
    <row r="991" ht="15.75" customHeight="1">
      <c r="M991" s="3"/>
      <c r="N991" s="3"/>
    </row>
    <row r="992" ht="15.75" customHeight="1">
      <c r="M992" s="3"/>
      <c r="N992" s="3"/>
    </row>
    <row r="993" ht="15.75" customHeight="1">
      <c r="M993" s="3"/>
      <c r="N993" s="3"/>
    </row>
    <row r="994" ht="15.75" customHeight="1">
      <c r="M994" s="3"/>
      <c r="N994" s="3"/>
    </row>
    <row r="995" ht="15.75" customHeight="1">
      <c r="M995" s="3"/>
      <c r="N995" s="3"/>
    </row>
    <row r="996" ht="15.75" customHeight="1">
      <c r="M996" s="3"/>
      <c r="N996" s="3"/>
    </row>
    <row r="997" ht="15.75" customHeight="1">
      <c r="M997" s="3"/>
      <c r="N997" s="3"/>
    </row>
    <row r="998" ht="15.75" customHeight="1">
      <c r="M998" s="3"/>
      <c r="N998" s="3"/>
    </row>
    <row r="999" ht="15.75" customHeight="1">
      <c r="M999" s="3"/>
      <c r="N999" s="3"/>
    </row>
    <row r="1000" ht="15.75" customHeight="1">
      <c r="M1000" s="3"/>
      <c r="N1000" s="3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2.5"/>
    <col customWidth="1" min="3" max="16" width="5.63"/>
    <col customWidth="1" min="17" max="18" width="12.5"/>
    <col customWidth="1" min="19" max="26" width="7.63"/>
  </cols>
  <sheetData>
    <row r="1">
      <c r="A1" s="251" t="s">
        <v>6072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Q1" s="132"/>
      <c r="R1" s="132"/>
      <c r="S1" s="132"/>
      <c r="T1" s="132"/>
      <c r="U1" s="132"/>
      <c r="V1" s="132"/>
      <c r="W1" s="132"/>
      <c r="X1" s="132"/>
      <c r="Y1" s="132"/>
      <c r="Z1" s="132"/>
    </row>
    <row r="2">
      <c r="A2" s="253"/>
      <c r="B2" s="254"/>
      <c r="C2" s="254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Q2" s="132"/>
      <c r="R2" s="132"/>
      <c r="S2" s="132"/>
      <c r="T2" s="132"/>
      <c r="U2" s="132"/>
      <c r="V2" s="132"/>
      <c r="W2" s="132"/>
      <c r="X2" s="132"/>
      <c r="Y2" s="132"/>
      <c r="Z2" s="132"/>
    </row>
    <row r="3">
      <c r="A3" s="253">
        <v>1.0</v>
      </c>
      <c r="B3" s="252" t="s">
        <v>6073</v>
      </c>
      <c r="C3" s="255">
        <v>44061.0</v>
      </c>
      <c r="D3" s="254">
        <v>41.0</v>
      </c>
      <c r="E3" s="254">
        <v>42.0</v>
      </c>
      <c r="F3" s="254">
        <v>47.0</v>
      </c>
      <c r="G3" s="254">
        <v>46.0</v>
      </c>
      <c r="H3" s="254">
        <v>45.0</v>
      </c>
      <c r="I3" s="254">
        <v>61.0</v>
      </c>
      <c r="J3" s="254">
        <v>63.0</v>
      </c>
      <c r="K3" s="254">
        <v>62.0</v>
      </c>
      <c r="L3" s="254">
        <v>48.0</v>
      </c>
      <c r="M3" s="254">
        <v>54.0</v>
      </c>
      <c r="N3" s="254">
        <v>53.0</v>
      </c>
      <c r="O3" s="254">
        <v>26.0</v>
      </c>
      <c r="P3" s="24">
        <v>54.0</v>
      </c>
      <c r="Q3" s="132">
        <v>55.0</v>
      </c>
      <c r="R3" s="132"/>
      <c r="S3" s="132"/>
      <c r="T3" s="132"/>
      <c r="U3" s="132"/>
      <c r="V3" s="132"/>
      <c r="W3" s="132"/>
      <c r="X3" s="132"/>
      <c r="Y3" s="132"/>
      <c r="Z3" s="132"/>
    </row>
    <row r="4">
      <c r="A4" s="253">
        <v>2.0</v>
      </c>
      <c r="B4" s="254" t="s">
        <v>6074</v>
      </c>
      <c r="C4" s="254"/>
      <c r="D4" s="254" t="s">
        <v>6075</v>
      </c>
      <c r="E4" s="254" t="s">
        <v>6076</v>
      </c>
      <c r="F4" s="254" t="s">
        <v>6077</v>
      </c>
      <c r="G4" s="254" t="s">
        <v>6078</v>
      </c>
      <c r="H4" s="254" t="s">
        <v>6079</v>
      </c>
      <c r="I4" s="254" t="s">
        <v>6080</v>
      </c>
      <c r="J4" s="254" t="s">
        <v>6081</v>
      </c>
      <c r="K4" s="254" t="s">
        <v>6082</v>
      </c>
      <c r="L4" s="254" t="s">
        <v>6083</v>
      </c>
      <c r="M4" s="254" t="s">
        <v>6084</v>
      </c>
      <c r="N4" s="254" t="s">
        <v>6085</v>
      </c>
      <c r="O4" s="254" t="s">
        <v>6086</v>
      </c>
      <c r="P4" s="24" t="s">
        <v>6087</v>
      </c>
      <c r="Q4" s="132" t="s">
        <v>6088</v>
      </c>
      <c r="R4" s="132"/>
      <c r="S4" s="132"/>
      <c r="T4" s="132"/>
      <c r="U4" s="132"/>
      <c r="V4" s="132"/>
      <c r="W4" s="132"/>
      <c r="X4" s="132"/>
      <c r="Y4" s="132"/>
      <c r="Z4" s="132"/>
    </row>
    <row r="5">
      <c r="A5" s="253">
        <v>3.0</v>
      </c>
      <c r="B5" s="254"/>
      <c r="C5" s="254">
        <v>8.0</v>
      </c>
      <c r="D5" s="254" t="s">
        <v>4603</v>
      </c>
      <c r="E5" s="254"/>
      <c r="F5" s="254"/>
      <c r="G5" s="254"/>
      <c r="H5" s="254"/>
      <c r="I5" s="254" t="s">
        <v>4604</v>
      </c>
      <c r="J5" s="254"/>
      <c r="K5" s="254"/>
      <c r="L5" s="254" t="s">
        <v>4605</v>
      </c>
      <c r="M5" s="254"/>
      <c r="N5" s="254"/>
      <c r="O5" s="254" t="s">
        <v>4606</v>
      </c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>
      <c r="A6" s="253">
        <v>4.0</v>
      </c>
      <c r="B6" s="252" t="s">
        <v>5949</v>
      </c>
      <c r="C6" s="254" t="s">
        <v>5950</v>
      </c>
      <c r="D6" s="252" t="s">
        <v>6089</v>
      </c>
      <c r="E6" s="252" t="s">
        <v>4611</v>
      </c>
      <c r="F6" s="252" t="s">
        <v>4612</v>
      </c>
      <c r="G6" s="252" t="s">
        <v>4613</v>
      </c>
      <c r="H6" s="252" t="s">
        <v>4614</v>
      </c>
      <c r="I6" s="252" t="s">
        <v>4610</v>
      </c>
      <c r="J6" s="252" t="s">
        <v>4612</v>
      </c>
      <c r="K6" s="252" t="s">
        <v>4613</v>
      </c>
      <c r="L6" s="252" t="s">
        <v>4615</v>
      </c>
      <c r="M6" s="252" t="s">
        <v>4612</v>
      </c>
      <c r="N6" s="252" t="s">
        <v>4613</v>
      </c>
      <c r="O6" s="252" t="s">
        <v>4616</v>
      </c>
      <c r="P6" s="24" t="s">
        <v>4617</v>
      </c>
      <c r="Q6" s="132" t="s">
        <v>4618</v>
      </c>
      <c r="R6" s="132"/>
      <c r="S6" s="132"/>
      <c r="T6" s="132"/>
      <c r="U6" s="132"/>
      <c r="V6" s="132"/>
      <c r="W6" s="132"/>
      <c r="X6" s="132"/>
      <c r="Y6" s="132"/>
      <c r="Z6" s="132"/>
    </row>
    <row r="7">
      <c r="A7" s="253">
        <v>5.0</v>
      </c>
      <c r="B7" s="252" t="s">
        <v>1178</v>
      </c>
      <c r="C7" s="254" t="s">
        <v>4595</v>
      </c>
      <c r="D7" s="252">
        <v>11.09249</v>
      </c>
      <c r="E7" s="252">
        <v>7.326749</v>
      </c>
      <c r="F7" s="252">
        <v>78.08309</v>
      </c>
      <c r="G7" s="252">
        <v>0.465233</v>
      </c>
      <c r="H7" s="252">
        <v>0.0</v>
      </c>
      <c r="I7" s="252">
        <v>2.503499</v>
      </c>
      <c r="J7" s="252">
        <v>3.029665</v>
      </c>
      <c r="K7" s="252">
        <v>0.0</v>
      </c>
      <c r="L7" s="252">
        <v>0.0</v>
      </c>
      <c r="M7" s="252">
        <v>0.0</v>
      </c>
      <c r="N7" s="252">
        <v>0.0</v>
      </c>
      <c r="O7" s="252">
        <v>0.0</v>
      </c>
      <c r="Q7" s="132"/>
      <c r="R7" s="132" t="s">
        <v>1178</v>
      </c>
      <c r="S7" s="132"/>
      <c r="T7" s="132"/>
      <c r="U7" s="132"/>
      <c r="V7" s="132"/>
      <c r="W7" s="132"/>
      <c r="X7" s="132"/>
      <c r="Y7" s="132"/>
      <c r="Z7" s="132"/>
    </row>
    <row r="8">
      <c r="A8" s="253">
        <v>6.0</v>
      </c>
      <c r="B8" s="252" t="s">
        <v>142</v>
      </c>
      <c r="C8" s="254" t="s">
        <v>4595</v>
      </c>
      <c r="D8" s="252">
        <v>623.7362</v>
      </c>
      <c r="E8" s="252">
        <v>414.8912</v>
      </c>
      <c r="F8" s="252">
        <v>4551.178</v>
      </c>
      <c r="G8" s="252">
        <v>28.2336</v>
      </c>
      <c r="H8" s="252">
        <v>13.14141</v>
      </c>
      <c r="I8" s="252">
        <v>35.46081</v>
      </c>
      <c r="J8" s="252">
        <v>134.5393</v>
      </c>
      <c r="K8" s="252">
        <v>1.196063</v>
      </c>
      <c r="L8" s="252">
        <v>0.0</v>
      </c>
      <c r="M8" s="252">
        <v>0.0</v>
      </c>
      <c r="N8" s="252">
        <v>0.0</v>
      </c>
      <c r="O8" s="252">
        <v>5.974665</v>
      </c>
      <c r="Q8" s="132"/>
      <c r="R8" s="132" t="s">
        <v>142</v>
      </c>
      <c r="S8" s="132"/>
      <c r="T8" s="132"/>
      <c r="U8" s="132"/>
      <c r="V8" s="132"/>
      <c r="W8" s="132"/>
      <c r="X8" s="132"/>
      <c r="Y8" s="132"/>
      <c r="Z8" s="132"/>
    </row>
    <row r="9">
      <c r="A9" s="253">
        <v>7.0</v>
      </c>
      <c r="B9" s="252" t="s">
        <v>1265</v>
      </c>
      <c r="C9" s="254" t="s">
        <v>4595</v>
      </c>
      <c r="D9" s="252">
        <v>125.6917</v>
      </c>
      <c r="E9" s="252">
        <v>77.05329</v>
      </c>
      <c r="F9" s="252">
        <v>796.0227</v>
      </c>
      <c r="G9" s="252">
        <v>3.875435</v>
      </c>
      <c r="H9" s="252">
        <v>2.785639</v>
      </c>
      <c r="I9" s="252">
        <v>7.46712</v>
      </c>
      <c r="J9" s="252">
        <v>8.783133</v>
      </c>
      <c r="K9" s="252">
        <v>0.0</v>
      </c>
      <c r="L9" s="252">
        <v>0.0</v>
      </c>
      <c r="M9" s="252">
        <v>0.0</v>
      </c>
      <c r="N9" s="252">
        <v>0.0</v>
      </c>
      <c r="O9" s="252">
        <v>1.65693</v>
      </c>
      <c r="Q9" s="132"/>
      <c r="R9" s="132" t="s">
        <v>1265</v>
      </c>
      <c r="S9" s="132"/>
      <c r="T9" s="132"/>
      <c r="U9" s="132"/>
      <c r="V9" s="132"/>
      <c r="W9" s="132"/>
      <c r="X9" s="132"/>
      <c r="Y9" s="132"/>
      <c r="Z9" s="132"/>
    </row>
    <row r="10">
      <c r="A10" s="253">
        <v>8.0</v>
      </c>
      <c r="B10" s="252" t="s">
        <v>155</v>
      </c>
      <c r="C10" s="254" t="s">
        <v>4595</v>
      </c>
      <c r="D10" s="252">
        <v>567.3695</v>
      </c>
      <c r="E10" s="252">
        <v>369.6998</v>
      </c>
      <c r="F10" s="252">
        <v>4300.153</v>
      </c>
      <c r="G10" s="252">
        <v>27.0374</v>
      </c>
      <c r="H10" s="252">
        <v>12.23987</v>
      </c>
      <c r="I10" s="252">
        <v>28.47443</v>
      </c>
      <c r="J10" s="252">
        <v>75.70917</v>
      </c>
      <c r="K10" s="252">
        <v>0.55064</v>
      </c>
      <c r="L10" s="252">
        <v>0.0</v>
      </c>
      <c r="M10" s="252">
        <v>0.0</v>
      </c>
      <c r="N10" s="252">
        <v>0.0</v>
      </c>
      <c r="O10" s="252">
        <v>4.463934</v>
      </c>
      <c r="Q10" s="132"/>
      <c r="R10" s="132" t="s">
        <v>155</v>
      </c>
      <c r="S10" s="132"/>
      <c r="T10" s="132"/>
      <c r="U10" s="132"/>
      <c r="V10" s="132"/>
      <c r="W10" s="132"/>
      <c r="X10" s="132"/>
      <c r="Y10" s="132"/>
      <c r="Z10" s="132"/>
    </row>
    <row r="11">
      <c r="A11" s="253">
        <v>9.0</v>
      </c>
      <c r="B11" s="252" t="s">
        <v>1168</v>
      </c>
      <c r="C11" s="254" t="s">
        <v>4595</v>
      </c>
      <c r="D11" s="252">
        <v>11.22981</v>
      </c>
      <c r="E11" s="252">
        <v>5.336722</v>
      </c>
      <c r="F11" s="252">
        <v>64.61398</v>
      </c>
      <c r="G11" s="252">
        <v>0.202115</v>
      </c>
      <c r="H11" s="252">
        <v>0.202115</v>
      </c>
      <c r="I11" s="252">
        <v>1.036904</v>
      </c>
      <c r="J11" s="252">
        <v>5.355636</v>
      </c>
      <c r="K11" s="252">
        <v>0.0</v>
      </c>
      <c r="L11" s="252">
        <v>0.0</v>
      </c>
      <c r="M11" s="252">
        <v>0.0</v>
      </c>
      <c r="N11" s="252">
        <v>0.0</v>
      </c>
      <c r="O11" s="252">
        <v>0.0</v>
      </c>
      <c r="Q11" s="132"/>
      <c r="R11" s="132" t="s">
        <v>1168</v>
      </c>
      <c r="S11" s="132"/>
      <c r="T11" s="132"/>
      <c r="U11" s="132"/>
      <c r="V11" s="132"/>
      <c r="W11" s="132"/>
      <c r="X11" s="132"/>
      <c r="Y11" s="132"/>
      <c r="Z11" s="132"/>
    </row>
    <row r="12">
      <c r="A12" s="253">
        <v>10.0</v>
      </c>
      <c r="B12" s="252" t="s">
        <v>1411</v>
      </c>
      <c r="C12" s="254" t="s">
        <v>4595</v>
      </c>
      <c r="D12" s="252">
        <v>0.025193</v>
      </c>
      <c r="E12" s="252">
        <v>10.45612</v>
      </c>
      <c r="F12" s="252">
        <v>172.0296</v>
      </c>
      <c r="G12" s="252">
        <v>0.674157</v>
      </c>
      <c r="H12" s="252">
        <v>0.337079</v>
      </c>
      <c r="I12" s="252">
        <v>2.587232</v>
      </c>
      <c r="J12" s="252">
        <v>3.542945</v>
      </c>
      <c r="K12" s="252">
        <v>0.0</v>
      </c>
      <c r="L12" s="252">
        <v>0.0</v>
      </c>
      <c r="M12" s="252">
        <v>0.0</v>
      </c>
      <c r="N12" s="252">
        <v>0.0</v>
      </c>
      <c r="O12" s="252">
        <v>0.0</v>
      </c>
      <c r="Q12" s="132"/>
      <c r="R12" s="132" t="s">
        <v>1411</v>
      </c>
      <c r="S12" s="132"/>
      <c r="T12" s="132"/>
      <c r="U12" s="132"/>
      <c r="V12" s="132"/>
      <c r="W12" s="132"/>
      <c r="X12" s="132"/>
      <c r="Y12" s="132"/>
      <c r="Z12" s="132"/>
    </row>
    <row r="13">
      <c r="A13" s="253">
        <v>11.0</v>
      </c>
      <c r="B13" s="252" t="s">
        <v>1162</v>
      </c>
      <c r="C13" s="254" t="s">
        <v>4595</v>
      </c>
      <c r="D13" s="252">
        <v>19.30197</v>
      </c>
      <c r="E13" s="252">
        <v>9.532256</v>
      </c>
      <c r="F13" s="252">
        <v>102.2738</v>
      </c>
      <c r="G13" s="252">
        <v>0.444007</v>
      </c>
      <c r="H13" s="252">
        <v>0.46322</v>
      </c>
      <c r="I13" s="252">
        <v>0.577145</v>
      </c>
      <c r="J13" s="252">
        <v>2.752</v>
      </c>
      <c r="K13" s="252">
        <v>0.0</v>
      </c>
      <c r="L13" s="252">
        <v>0.0</v>
      </c>
      <c r="M13" s="252">
        <v>0.0</v>
      </c>
      <c r="N13" s="252">
        <v>0.0</v>
      </c>
      <c r="O13" s="252">
        <v>0.034113</v>
      </c>
      <c r="Q13" s="132"/>
      <c r="R13" s="132" t="s">
        <v>1162</v>
      </c>
      <c r="S13" s="132"/>
      <c r="T13" s="132"/>
      <c r="U13" s="132"/>
      <c r="V13" s="132"/>
      <c r="W13" s="132"/>
      <c r="X13" s="132"/>
      <c r="Y13" s="132"/>
      <c r="Z13" s="132"/>
    </row>
    <row r="14">
      <c r="A14" s="253">
        <v>12.0</v>
      </c>
      <c r="B14" s="252" t="s">
        <v>435</v>
      </c>
      <c r="C14" s="254" t="s">
        <v>4595</v>
      </c>
      <c r="D14" s="252">
        <v>37.3414</v>
      </c>
      <c r="E14" s="252">
        <v>34.44483</v>
      </c>
      <c r="F14" s="252">
        <v>387.9976</v>
      </c>
      <c r="G14" s="252">
        <v>1.611692</v>
      </c>
      <c r="H14" s="252">
        <v>1.183725</v>
      </c>
      <c r="I14" s="252">
        <v>3.768566</v>
      </c>
      <c r="J14" s="252">
        <v>11.28945</v>
      </c>
      <c r="K14" s="252">
        <v>0.0</v>
      </c>
      <c r="L14" s="252">
        <v>0.0</v>
      </c>
      <c r="M14" s="252">
        <v>0.0</v>
      </c>
      <c r="N14" s="252">
        <v>0.0</v>
      </c>
      <c r="O14" s="252">
        <v>0.243666</v>
      </c>
      <c r="Q14" s="132"/>
      <c r="R14" s="132" t="s">
        <v>435</v>
      </c>
      <c r="S14" s="132"/>
      <c r="T14" s="132"/>
      <c r="U14" s="132"/>
      <c r="V14" s="132"/>
      <c r="W14" s="132"/>
      <c r="X14" s="132"/>
      <c r="Y14" s="132"/>
      <c r="Z14" s="132"/>
    </row>
    <row r="15">
      <c r="A15" s="253">
        <v>13.0</v>
      </c>
      <c r="B15" s="252" t="s">
        <v>311</v>
      </c>
      <c r="C15" s="254" t="s">
        <v>4595</v>
      </c>
      <c r="D15" s="252">
        <v>392.4201</v>
      </c>
      <c r="E15" s="252">
        <v>256.4757</v>
      </c>
      <c r="F15" s="252">
        <v>2710.849</v>
      </c>
      <c r="G15" s="252">
        <v>15.84279</v>
      </c>
      <c r="H15" s="252">
        <v>10.6666</v>
      </c>
      <c r="I15" s="252">
        <v>41.20136</v>
      </c>
      <c r="J15" s="252">
        <v>222.805</v>
      </c>
      <c r="K15" s="252">
        <v>1.823804</v>
      </c>
      <c r="L15" s="252">
        <v>0.0</v>
      </c>
      <c r="M15" s="252">
        <v>0.0</v>
      </c>
      <c r="N15" s="252">
        <v>0.0</v>
      </c>
      <c r="O15" s="252">
        <v>2.048733</v>
      </c>
      <c r="Q15" s="132"/>
      <c r="R15" s="132" t="s">
        <v>311</v>
      </c>
      <c r="S15" s="132"/>
      <c r="T15" s="132"/>
      <c r="U15" s="132"/>
      <c r="V15" s="132"/>
      <c r="W15" s="132"/>
      <c r="X15" s="132"/>
      <c r="Y15" s="132"/>
      <c r="Z15" s="132"/>
    </row>
    <row r="16">
      <c r="A16" s="253">
        <v>14.0</v>
      </c>
      <c r="B16" s="252" t="s">
        <v>933</v>
      </c>
      <c r="C16" s="254" t="s">
        <v>4595</v>
      </c>
      <c r="D16" s="252">
        <v>22.56232</v>
      </c>
      <c r="E16" s="252">
        <v>11.20582</v>
      </c>
      <c r="F16" s="252">
        <v>140.1692</v>
      </c>
      <c r="G16" s="252">
        <v>0.96275</v>
      </c>
      <c r="H16" s="252">
        <v>0.836134</v>
      </c>
      <c r="I16" s="252">
        <v>4.566275</v>
      </c>
      <c r="J16" s="252">
        <v>2.128727</v>
      </c>
      <c r="K16" s="252">
        <v>0.0</v>
      </c>
      <c r="L16" s="252">
        <v>0.0</v>
      </c>
      <c r="M16" s="252">
        <v>0.0</v>
      </c>
      <c r="N16" s="252">
        <v>0.0</v>
      </c>
      <c r="O16" s="252">
        <v>0.0</v>
      </c>
      <c r="Q16" s="132"/>
      <c r="R16" s="132" t="s">
        <v>933</v>
      </c>
      <c r="S16" s="132"/>
      <c r="T16" s="132"/>
      <c r="U16" s="132"/>
      <c r="V16" s="132"/>
      <c r="W16" s="132"/>
      <c r="X16" s="132"/>
      <c r="Y16" s="132"/>
      <c r="Z16" s="132"/>
    </row>
    <row r="17">
      <c r="A17" s="253">
        <v>15.0</v>
      </c>
      <c r="B17" s="252" t="s">
        <v>188</v>
      </c>
      <c r="C17" s="254" t="s">
        <v>4595</v>
      </c>
      <c r="D17" s="252">
        <v>528.116</v>
      </c>
      <c r="E17" s="252">
        <v>314.8164</v>
      </c>
      <c r="F17" s="252">
        <v>3476.015</v>
      </c>
      <c r="G17" s="252">
        <v>22.29709</v>
      </c>
      <c r="H17" s="252">
        <v>13.31137</v>
      </c>
      <c r="I17" s="252">
        <v>97.13837</v>
      </c>
      <c r="J17" s="252">
        <v>446.9548</v>
      </c>
      <c r="K17" s="252">
        <v>4.565604</v>
      </c>
      <c r="L17" s="252">
        <v>0.0</v>
      </c>
      <c r="M17" s="252">
        <v>0.0</v>
      </c>
      <c r="N17" s="252">
        <v>0.0</v>
      </c>
      <c r="O17" s="252">
        <v>3.1462</v>
      </c>
      <c r="Q17" s="132"/>
      <c r="R17" s="132" t="s">
        <v>188</v>
      </c>
      <c r="S17" s="132"/>
      <c r="T17" s="132"/>
      <c r="U17" s="132"/>
      <c r="V17" s="132"/>
      <c r="W17" s="132"/>
      <c r="X17" s="132"/>
      <c r="Y17" s="132"/>
      <c r="Z17" s="132"/>
    </row>
    <row r="18">
      <c r="A18" s="253">
        <v>16.0</v>
      </c>
      <c r="B18" s="252" t="s">
        <v>154</v>
      </c>
      <c r="C18" s="254" t="s">
        <v>4595</v>
      </c>
      <c r="D18" s="252">
        <v>560.5298</v>
      </c>
      <c r="E18" s="252">
        <v>359.019</v>
      </c>
      <c r="F18" s="252">
        <v>4381.25</v>
      </c>
      <c r="G18" s="252">
        <v>29.74334</v>
      </c>
      <c r="H18" s="252">
        <v>10.99484</v>
      </c>
      <c r="I18" s="252">
        <v>27.60611</v>
      </c>
      <c r="J18" s="252">
        <v>36.8945</v>
      </c>
      <c r="K18" s="252">
        <v>1.246618</v>
      </c>
      <c r="L18" s="252">
        <v>0.0</v>
      </c>
      <c r="M18" s="252">
        <v>0.0</v>
      </c>
      <c r="N18" s="252">
        <v>0.0</v>
      </c>
      <c r="O18" s="252">
        <v>1.730999</v>
      </c>
      <c r="Q18" s="132"/>
      <c r="R18" s="132" t="s">
        <v>154</v>
      </c>
      <c r="S18" s="132"/>
      <c r="T18" s="132"/>
      <c r="U18" s="132"/>
      <c r="V18" s="132"/>
      <c r="W18" s="132"/>
      <c r="X18" s="132"/>
      <c r="Y18" s="132"/>
      <c r="Z18" s="132"/>
    </row>
    <row r="19">
      <c r="A19" s="253">
        <v>17.0</v>
      </c>
      <c r="B19" s="252" t="s">
        <v>151</v>
      </c>
      <c r="C19" s="254" t="s">
        <v>4595</v>
      </c>
      <c r="D19" s="252">
        <v>523.2177</v>
      </c>
      <c r="E19" s="252">
        <v>370.9688</v>
      </c>
      <c r="F19" s="252">
        <v>4089.439</v>
      </c>
      <c r="G19" s="252">
        <v>32.15309</v>
      </c>
      <c r="H19" s="252">
        <v>8.462501</v>
      </c>
      <c r="I19" s="252">
        <v>24.51472</v>
      </c>
      <c r="J19" s="252">
        <v>27.02453</v>
      </c>
      <c r="K19" s="252">
        <v>1.295749</v>
      </c>
      <c r="L19" s="252">
        <v>0.0</v>
      </c>
      <c r="M19" s="252">
        <v>0.0</v>
      </c>
      <c r="N19" s="252">
        <v>0.0</v>
      </c>
      <c r="O19" s="252">
        <v>1.292399</v>
      </c>
      <c r="Q19" s="132"/>
      <c r="R19" s="132" t="s">
        <v>151</v>
      </c>
      <c r="S19" s="132"/>
      <c r="T19" s="132"/>
      <c r="U19" s="132"/>
      <c r="V19" s="132"/>
      <c r="W19" s="132"/>
      <c r="X19" s="132"/>
      <c r="Y19" s="132"/>
      <c r="Z19" s="132"/>
    </row>
    <row r="20">
      <c r="A20" s="253">
        <v>18.0</v>
      </c>
      <c r="B20" s="252" t="s">
        <v>1142</v>
      </c>
      <c r="C20" s="254" t="s">
        <v>4595</v>
      </c>
      <c r="D20" s="252">
        <v>16.05418</v>
      </c>
      <c r="E20" s="252">
        <v>8.239456</v>
      </c>
      <c r="F20" s="252">
        <v>94.68556</v>
      </c>
      <c r="G20" s="252">
        <v>0.976795</v>
      </c>
      <c r="H20" s="252">
        <v>0.260015</v>
      </c>
      <c r="I20" s="252">
        <v>2.794936</v>
      </c>
      <c r="J20" s="252">
        <v>1.036145</v>
      </c>
      <c r="K20" s="252">
        <v>0.0</v>
      </c>
      <c r="L20" s="252">
        <v>0.0</v>
      </c>
      <c r="M20" s="252">
        <v>0.0</v>
      </c>
      <c r="N20" s="252">
        <v>0.0</v>
      </c>
      <c r="O20" s="252">
        <v>0.0</v>
      </c>
      <c r="Q20" s="132"/>
      <c r="R20" s="132" t="s">
        <v>1142</v>
      </c>
      <c r="S20" s="132"/>
      <c r="T20" s="132"/>
      <c r="U20" s="132"/>
      <c r="V20" s="132"/>
      <c r="W20" s="132"/>
      <c r="X20" s="132"/>
      <c r="Y20" s="132"/>
      <c r="Z20" s="132"/>
    </row>
    <row r="21" ht="15.75" customHeight="1">
      <c r="A21" s="253">
        <v>19.0</v>
      </c>
      <c r="B21" s="252" t="s">
        <v>180</v>
      </c>
      <c r="C21" s="254" t="s">
        <v>4595</v>
      </c>
      <c r="D21" s="252">
        <v>543.6413</v>
      </c>
      <c r="E21" s="252">
        <v>362.1102</v>
      </c>
      <c r="F21" s="252">
        <v>4068.585</v>
      </c>
      <c r="G21" s="252">
        <v>26.5206</v>
      </c>
      <c r="H21" s="252">
        <v>15.37778</v>
      </c>
      <c r="I21" s="252">
        <v>22.61098</v>
      </c>
      <c r="J21" s="252">
        <v>49.7883</v>
      </c>
      <c r="K21" s="252">
        <v>1.124118</v>
      </c>
      <c r="L21" s="252">
        <v>0.0</v>
      </c>
      <c r="M21" s="252">
        <v>0.0</v>
      </c>
      <c r="N21" s="252">
        <v>0.0</v>
      </c>
      <c r="O21" s="252">
        <v>1.902534</v>
      </c>
      <c r="Q21" s="132"/>
      <c r="R21" s="132" t="s">
        <v>180</v>
      </c>
      <c r="S21" s="132"/>
      <c r="T21" s="132"/>
      <c r="U21" s="132"/>
      <c r="V21" s="132"/>
      <c r="W21" s="132"/>
      <c r="X21" s="132"/>
      <c r="Y21" s="132"/>
      <c r="Z21" s="132"/>
    </row>
    <row r="22" ht="15.75" customHeight="1">
      <c r="A22" s="253">
        <v>20.0</v>
      </c>
      <c r="B22" s="252" t="s">
        <v>231</v>
      </c>
      <c r="C22" s="254" t="s">
        <v>4595</v>
      </c>
      <c r="D22" s="252">
        <v>537.2095</v>
      </c>
      <c r="E22" s="252">
        <v>337.9888</v>
      </c>
      <c r="F22" s="252">
        <v>4059.078</v>
      </c>
      <c r="G22" s="252">
        <v>25.313</v>
      </c>
      <c r="H22" s="252">
        <v>14.92755</v>
      </c>
      <c r="I22" s="252">
        <v>16.03317</v>
      </c>
      <c r="J22" s="252">
        <v>22.18857</v>
      </c>
      <c r="K22" s="252">
        <v>0.046667</v>
      </c>
      <c r="L22" s="252">
        <v>0.0</v>
      </c>
      <c r="M22" s="252">
        <v>0.0</v>
      </c>
      <c r="N22" s="252">
        <v>0.0</v>
      </c>
      <c r="O22" s="252">
        <v>3.048733</v>
      </c>
      <c r="Q22" s="132"/>
      <c r="R22" s="132" t="s">
        <v>231</v>
      </c>
      <c r="S22" s="132"/>
      <c r="T22" s="132"/>
      <c r="U22" s="132"/>
      <c r="V22" s="132"/>
      <c r="W22" s="132"/>
      <c r="X22" s="132"/>
      <c r="Y22" s="132"/>
      <c r="Z22" s="132"/>
    </row>
    <row r="23" ht="15.75" customHeight="1">
      <c r="A23" s="253">
        <v>21.0</v>
      </c>
      <c r="B23" s="252" t="s">
        <v>1565</v>
      </c>
      <c r="C23" s="254" t="s">
        <v>4595</v>
      </c>
      <c r="D23" s="252">
        <v>49.29606</v>
      </c>
      <c r="E23" s="252">
        <v>25.22432</v>
      </c>
      <c r="F23" s="252">
        <v>275.7861</v>
      </c>
      <c r="G23" s="252">
        <v>1.796592</v>
      </c>
      <c r="H23" s="252">
        <v>1.070917</v>
      </c>
      <c r="I23" s="252">
        <v>6.078378</v>
      </c>
      <c r="J23" s="252">
        <v>25.42182</v>
      </c>
      <c r="K23" s="252">
        <v>0.0</v>
      </c>
      <c r="L23" s="252">
        <v>0.0</v>
      </c>
      <c r="M23" s="252">
        <v>0.0</v>
      </c>
      <c r="N23" s="252">
        <v>0.0</v>
      </c>
      <c r="O23" s="252">
        <v>0.0</v>
      </c>
      <c r="Q23" s="132"/>
      <c r="R23" s="132" t="s">
        <v>1565</v>
      </c>
      <c r="S23" s="132"/>
      <c r="T23" s="132"/>
      <c r="U23" s="132"/>
      <c r="V23" s="132"/>
      <c r="W23" s="132"/>
      <c r="X23" s="132"/>
      <c r="Y23" s="132"/>
      <c r="Z23" s="132"/>
    </row>
    <row r="24" ht="15.75" customHeight="1">
      <c r="A24" s="253">
        <v>22.0</v>
      </c>
      <c r="B24" s="252" t="s">
        <v>164</v>
      </c>
      <c r="C24" s="254" t="s">
        <v>4595</v>
      </c>
      <c r="D24" s="252">
        <v>567.5877</v>
      </c>
      <c r="E24" s="252">
        <v>356.9296</v>
      </c>
      <c r="F24" s="252">
        <v>4081.164</v>
      </c>
      <c r="G24" s="252">
        <v>26.73524</v>
      </c>
      <c r="H24" s="252">
        <v>6.789793</v>
      </c>
      <c r="I24" s="252">
        <v>44.74694</v>
      </c>
      <c r="J24" s="252">
        <v>199.5249</v>
      </c>
      <c r="K24" s="252">
        <v>1.413684</v>
      </c>
      <c r="L24" s="252">
        <v>0.0</v>
      </c>
      <c r="M24" s="252">
        <v>0.0</v>
      </c>
      <c r="N24" s="252">
        <v>0.0</v>
      </c>
      <c r="O24" s="252">
        <v>4.194933</v>
      </c>
      <c r="Q24" s="132"/>
      <c r="R24" s="132" t="s">
        <v>164</v>
      </c>
      <c r="S24" s="132"/>
      <c r="T24" s="132"/>
      <c r="U24" s="132"/>
      <c r="V24" s="132"/>
      <c r="W24" s="132"/>
      <c r="X24" s="132"/>
      <c r="Y24" s="132"/>
      <c r="Z24" s="132"/>
    </row>
    <row r="25" ht="15.75" customHeight="1">
      <c r="A25" s="253">
        <v>23.0</v>
      </c>
      <c r="B25" s="252" t="s">
        <v>340</v>
      </c>
      <c r="C25" s="254" t="s">
        <v>4595</v>
      </c>
      <c r="D25" s="252">
        <v>335.7385</v>
      </c>
      <c r="E25" s="252">
        <v>206.6099</v>
      </c>
      <c r="F25" s="252">
        <v>2574.936</v>
      </c>
      <c r="G25" s="252">
        <v>15.17058</v>
      </c>
      <c r="H25" s="252">
        <v>10.95419</v>
      </c>
      <c r="I25" s="252">
        <v>32.56337</v>
      </c>
      <c r="J25" s="252">
        <v>139.47</v>
      </c>
      <c r="K25" s="252">
        <v>1.482935</v>
      </c>
      <c r="L25" s="252">
        <v>0.0</v>
      </c>
      <c r="M25" s="252">
        <v>0.0</v>
      </c>
      <c r="N25" s="252">
        <v>0.0</v>
      </c>
      <c r="O25" s="252">
        <v>1.682265</v>
      </c>
      <c r="Q25" s="132"/>
      <c r="R25" s="132" t="s">
        <v>340</v>
      </c>
      <c r="S25" s="132"/>
      <c r="T25" s="132"/>
      <c r="U25" s="132"/>
      <c r="V25" s="132"/>
      <c r="W25" s="132"/>
      <c r="X25" s="132"/>
      <c r="Y25" s="132"/>
      <c r="Z25" s="132"/>
    </row>
    <row r="26" ht="15.75" customHeight="1">
      <c r="A26" s="253">
        <v>24.0</v>
      </c>
      <c r="B26" s="252" t="s">
        <v>217</v>
      </c>
      <c r="C26" s="254" t="s">
        <v>4595</v>
      </c>
      <c r="D26" s="252">
        <v>506.8264</v>
      </c>
      <c r="E26" s="252">
        <v>340.6103</v>
      </c>
      <c r="F26" s="252">
        <v>3847.327</v>
      </c>
      <c r="G26" s="252">
        <v>25.85581</v>
      </c>
      <c r="H26" s="252">
        <v>10.43758</v>
      </c>
      <c r="I26" s="252">
        <v>34.12733</v>
      </c>
      <c r="J26" s="252">
        <v>91.55698</v>
      </c>
      <c r="K26" s="252">
        <v>1.062222</v>
      </c>
      <c r="L26" s="252">
        <v>0.0</v>
      </c>
      <c r="M26" s="252">
        <v>0.0</v>
      </c>
      <c r="N26" s="252">
        <v>0.0</v>
      </c>
      <c r="O26" s="252">
        <v>4.805067</v>
      </c>
      <c r="Q26" s="132"/>
      <c r="R26" s="132" t="s">
        <v>217</v>
      </c>
      <c r="S26" s="132"/>
      <c r="T26" s="132"/>
      <c r="U26" s="132"/>
      <c r="V26" s="132"/>
      <c r="W26" s="132"/>
      <c r="X26" s="132"/>
      <c r="Y26" s="132"/>
      <c r="Z26" s="132"/>
    </row>
    <row r="27" ht="15.75" customHeight="1">
      <c r="A27" s="253">
        <v>25.0</v>
      </c>
      <c r="B27" s="252" t="s">
        <v>342</v>
      </c>
      <c r="C27" s="254" t="s">
        <v>4595</v>
      </c>
      <c r="D27" s="252">
        <v>306.6256</v>
      </c>
      <c r="E27" s="252">
        <v>179.2929</v>
      </c>
      <c r="F27" s="252">
        <v>2319.727</v>
      </c>
      <c r="G27" s="252">
        <v>12.87793</v>
      </c>
      <c r="H27" s="252">
        <v>7.169713</v>
      </c>
      <c r="I27" s="252">
        <v>14.37369</v>
      </c>
      <c r="J27" s="252">
        <v>58.10901</v>
      </c>
      <c r="K27" s="252">
        <v>0.531027</v>
      </c>
      <c r="L27" s="252">
        <v>0.0</v>
      </c>
      <c r="M27" s="252">
        <v>0.0</v>
      </c>
      <c r="N27" s="252">
        <v>0.0</v>
      </c>
      <c r="O27" s="252">
        <v>2.927869</v>
      </c>
      <c r="Q27" s="132"/>
      <c r="R27" s="132" t="s">
        <v>342</v>
      </c>
      <c r="S27" s="132"/>
      <c r="T27" s="132"/>
      <c r="U27" s="132"/>
      <c r="V27" s="132"/>
      <c r="W27" s="132"/>
      <c r="X27" s="132"/>
      <c r="Y27" s="132"/>
      <c r="Z27" s="132"/>
    </row>
    <row r="28" ht="15.75" customHeight="1">
      <c r="A28" s="253">
        <v>26.0</v>
      </c>
      <c r="B28" s="252" t="s">
        <v>929</v>
      </c>
      <c r="C28" s="254" t="s">
        <v>4595</v>
      </c>
      <c r="D28" s="252">
        <v>33.64891</v>
      </c>
      <c r="E28" s="252">
        <v>25.18561</v>
      </c>
      <c r="F28" s="252">
        <v>406.9985</v>
      </c>
      <c r="G28" s="252">
        <v>2.05058</v>
      </c>
      <c r="H28" s="252">
        <v>1.478618</v>
      </c>
      <c r="I28" s="252">
        <v>3.140834</v>
      </c>
      <c r="J28" s="252">
        <v>9.779589</v>
      </c>
      <c r="K28" s="252">
        <v>0.0</v>
      </c>
      <c r="L28" s="252">
        <v>0.0</v>
      </c>
      <c r="M28" s="252">
        <v>0.0</v>
      </c>
      <c r="N28" s="252">
        <v>0.0</v>
      </c>
      <c r="O28" s="252">
        <v>0.487332</v>
      </c>
      <c r="Q28" s="132"/>
      <c r="R28" s="132" t="s">
        <v>929</v>
      </c>
      <c r="S28" s="132"/>
      <c r="T28" s="132"/>
      <c r="U28" s="132"/>
      <c r="V28" s="132"/>
      <c r="W28" s="132"/>
      <c r="X28" s="132"/>
      <c r="Y28" s="132"/>
      <c r="Z28" s="132"/>
    </row>
    <row r="29" ht="15.75" customHeight="1">
      <c r="A29" s="253">
        <v>27.0</v>
      </c>
      <c r="B29" s="252" t="s">
        <v>193</v>
      </c>
      <c r="C29" s="254" t="s">
        <v>4595</v>
      </c>
      <c r="D29" s="252">
        <v>433.8238</v>
      </c>
      <c r="E29" s="252">
        <v>291.6163</v>
      </c>
      <c r="F29" s="252">
        <v>3607.96</v>
      </c>
      <c r="G29" s="252">
        <v>25.10389</v>
      </c>
      <c r="H29" s="252">
        <v>11.14762</v>
      </c>
      <c r="I29" s="252">
        <v>56.19024</v>
      </c>
      <c r="J29" s="252">
        <v>241.2214</v>
      </c>
      <c r="K29" s="252">
        <v>2.683635</v>
      </c>
      <c r="L29" s="252">
        <v>0.0</v>
      </c>
      <c r="M29" s="252">
        <v>0.0</v>
      </c>
      <c r="N29" s="252">
        <v>0.0</v>
      </c>
      <c r="O29" s="252">
        <v>3.561401</v>
      </c>
      <c r="Q29" s="132"/>
      <c r="R29" s="132" t="s">
        <v>193</v>
      </c>
      <c r="S29" s="132"/>
      <c r="T29" s="132"/>
      <c r="U29" s="132"/>
      <c r="V29" s="132"/>
      <c r="W29" s="132"/>
      <c r="X29" s="132"/>
      <c r="Y29" s="132"/>
      <c r="Z29" s="132"/>
    </row>
    <row r="30" ht="15.75" customHeight="1">
      <c r="A30" s="253">
        <v>28.0</v>
      </c>
      <c r="B30" s="252" t="s">
        <v>124</v>
      </c>
      <c r="C30" s="254" t="s">
        <v>4595</v>
      </c>
      <c r="D30" s="252">
        <v>488.567</v>
      </c>
      <c r="E30" s="252">
        <v>324.4844</v>
      </c>
      <c r="F30" s="252">
        <v>3984.796</v>
      </c>
      <c r="G30" s="252">
        <v>30.46328</v>
      </c>
      <c r="H30" s="252">
        <v>7.26828</v>
      </c>
      <c r="I30" s="252">
        <v>73.23946</v>
      </c>
      <c r="J30" s="252">
        <v>356.7544</v>
      </c>
      <c r="K30" s="252">
        <v>2.603659</v>
      </c>
      <c r="L30" s="252">
        <v>0.0</v>
      </c>
      <c r="M30" s="252">
        <v>0.0</v>
      </c>
      <c r="N30" s="252">
        <v>0.0</v>
      </c>
      <c r="O30" s="252">
        <v>1.756334</v>
      </c>
      <c r="Q30" s="132"/>
      <c r="R30" s="132" t="s">
        <v>124</v>
      </c>
      <c r="S30" s="132"/>
      <c r="T30" s="132"/>
      <c r="U30" s="132"/>
      <c r="V30" s="132"/>
      <c r="W30" s="132"/>
      <c r="X30" s="132"/>
      <c r="Y30" s="132"/>
      <c r="Z30" s="132"/>
    </row>
    <row r="31" ht="15.75" customHeight="1">
      <c r="A31" s="253">
        <v>29.0</v>
      </c>
      <c r="B31" s="252" t="s">
        <v>6090</v>
      </c>
      <c r="C31" s="254" t="s">
        <v>4595</v>
      </c>
      <c r="D31" s="252">
        <v>25.00386</v>
      </c>
      <c r="E31" s="252">
        <v>17.38184</v>
      </c>
      <c r="F31" s="252">
        <v>194.3208</v>
      </c>
      <c r="G31" s="252">
        <v>0.906874</v>
      </c>
      <c r="H31" s="252">
        <v>1.252703</v>
      </c>
      <c r="I31" s="252">
        <v>12.88032</v>
      </c>
      <c r="J31" s="252">
        <v>30.06909</v>
      </c>
      <c r="K31" s="252">
        <v>0.0</v>
      </c>
      <c r="L31" s="252">
        <v>0.0</v>
      </c>
      <c r="M31" s="252">
        <v>0.0</v>
      </c>
      <c r="N31" s="252">
        <v>0.0</v>
      </c>
      <c r="O31" s="252">
        <v>0.0</v>
      </c>
      <c r="Q31" s="132"/>
      <c r="R31" s="132" t="s">
        <v>6090</v>
      </c>
      <c r="S31" s="132"/>
      <c r="T31" s="132"/>
      <c r="U31" s="132"/>
      <c r="V31" s="132"/>
      <c r="W31" s="132"/>
      <c r="X31" s="132"/>
      <c r="Y31" s="132"/>
      <c r="Z31" s="132"/>
    </row>
    <row r="32" ht="15.75" customHeight="1">
      <c r="A32" s="253">
        <v>30.0</v>
      </c>
      <c r="B32" s="252" t="s">
        <v>1405</v>
      </c>
      <c r="C32" s="254" t="s">
        <v>4595</v>
      </c>
      <c r="D32" s="252">
        <v>0.015116</v>
      </c>
      <c r="E32" s="252">
        <v>0.010077</v>
      </c>
      <c r="F32" s="252">
        <v>0.015116</v>
      </c>
      <c r="G32" s="252">
        <v>0.0</v>
      </c>
      <c r="H32" s="252">
        <v>0.0</v>
      </c>
      <c r="I32" s="252">
        <v>0.0</v>
      </c>
      <c r="J32" s="252">
        <v>0.0</v>
      </c>
      <c r="K32" s="252">
        <v>0.0</v>
      </c>
      <c r="L32" s="252">
        <v>0.0</v>
      </c>
      <c r="M32" s="252">
        <v>0.0</v>
      </c>
      <c r="N32" s="252">
        <v>0.0</v>
      </c>
      <c r="O32" s="252">
        <v>0.0</v>
      </c>
      <c r="Q32" s="132"/>
      <c r="R32" s="132" t="s">
        <v>1405</v>
      </c>
      <c r="S32" s="132"/>
      <c r="T32" s="132"/>
      <c r="U32" s="132"/>
      <c r="V32" s="132"/>
      <c r="W32" s="132"/>
      <c r="X32" s="132"/>
      <c r="Y32" s="132"/>
      <c r="Z32" s="132"/>
    </row>
    <row r="33" ht="15.75" customHeight="1">
      <c r="A33" s="253">
        <v>31.0</v>
      </c>
      <c r="B33" s="252" t="s">
        <v>1409</v>
      </c>
      <c r="C33" s="254" t="s">
        <v>4595</v>
      </c>
      <c r="D33" s="252">
        <v>30.55811</v>
      </c>
      <c r="E33" s="252">
        <v>13.94701</v>
      </c>
      <c r="F33" s="252">
        <v>165.0952</v>
      </c>
      <c r="G33" s="252">
        <v>1.001512</v>
      </c>
      <c r="H33" s="252">
        <v>0.395465</v>
      </c>
      <c r="I33" s="252">
        <v>2.584354</v>
      </c>
      <c r="J33" s="252">
        <v>1.036145</v>
      </c>
      <c r="K33" s="252">
        <v>0.0</v>
      </c>
      <c r="L33" s="252">
        <v>0.0</v>
      </c>
      <c r="M33" s="252">
        <v>0.0</v>
      </c>
      <c r="N33" s="252">
        <v>0.0</v>
      </c>
      <c r="O33" s="252">
        <v>3.387928</v>
      </c>
      <c r="Q33" s="132"/>
      <c r="R33" s="132" t="s">
        <v>1409</v>
      </c>
      <c r="S33" s="132"/>
      <c r="T33" s="132"/>
      <c r="U33" s="132"/>
      <c r="V33" s="132"/>
      <c r="W33" s="132"/>
      <c r="X33" s="132"/>
      <c r="Y33" s="132"/>
      <c r="Z33" s="132"/>
    </row>
    <row r="34" ht="15.75" customHeight="1">
      <c r="A34" s="253">
        <v>32.0</v>
      </c>
      <c r="B34" s="252" t="s">
        <v>1091</v>
      </c>
      <c r="C34" s="254" t="s">
        <v>4595</v>
      </c>
      <c r="D34" s="252">
        <v>50.81188</v>
      </c>
      <c r="E34" s="252">
        <v>27.6051</v>
      </c>
      <c r="F34" s="252">
        <v>357.1006</v>
      </c>
      <c r="G34" s="252">
        <v>0.562245</v>
      </c>
      <c r="H34" s="252">
        <v>3.040962</v>
      </c>
      <c r="I34" s="252">
        <v>2.576676</v>
      </c>
      <c r="J34" s="252">
        <v>0.691866</v>
      </c>
      <c r="K34" s="252">
        <v>0.0</v>
      </c>
      <c r="L34" s="252">
        <v>0.0</v>
      </c>
      <c r="M34" s="252">
        <v>0.0</v>
      </c>
      <c r="N34" s="252">
        <v>0.0</v>
      </c>
      <c r="O34" s="252">
        <v>1.705663</v>
      </c>
      <c r="Q34" s="132"/>
      <c r="R34" s="132" t="s">
        <v>1091</v>
      </c>
      <c r="S34" s="132"/>
      <c r="T34" s="132"/>
      <c r="U34" s="132"/>
      <c r="V34" s="132"/>
      <c r="W34" s="132"/>
      <c r="X34" s="132"/>
      <c r="Y34" s="132"/>
      <c r="Z34" s="132"/>
    </row>
    <row r="35" ht="15.75" customHeight="1">
      <c r="A35" s="253">
        <v>33.0</v>
      </c>
      <c r="B35" s="252" t="s">
        <v>1170</v>
      </c>
      <c r="C35" s="254" t="s">
        <v>4595</v>
      </c>
      <c r="D35" s="252">
        <v>9.079881</v>
      </c>
      <c r="E35" s="252">
        <v>3.141259</v>
      </c>
      <c r="F35" s="252">
        <v>35.51948</v>
      </c>
      <c r="G35" s="252">
        <v>0.343656</v>
      </c>
      <c r="H35" s="252">
        <v>0.0</v>
      </c>
      <c r="I35" s="252">
        <v>3.155644</v>
      </c>
      <c r="J35" s="252">
        <v>2.551929</v>
      </c>
      <c r="K35" s="252">
        <v>0.0</v>
      </c>
      <c r="L35" s="252">
        <v>0.0</v>
      </c>
      <c r="M35" s="252">
        <v>0.0</v>
      </c>
      <c r="N35" s="252">
        <v>0.0</v>
      </c>
      <c r="O35" s="252">
        <v>0.194933</v>
      </c>
      <c r="Q35" s="132"/>
      <c r="R35" s="132" t="s">
        <v>1170</v>
      </c>
      <c r="S35" s="132"/>
      <c r="T35" s="132"/>
      <c r="U35" s="132"/>
      <c r="V35" s="132"/>
      <c r="W35" s="132"/>
      <c r="X35" s="132"/>
      <c r="Y35" s="132"/>
      <c r="Z35" s="132"/>
    </row>
    <row r="36" ht="15.75" customHeight="1">
      <c r="A36" s="253">
        <v>34.0</v>
      </c>
      <c r="B36" s="252" t="s">
        <v>1006</v>
      </c>
      <c r="C36" s="254" t="s">
        <v>4595</v>
      </c>
      <c r="D36" s="252">
        <v>1.8</v>
      </c>
      <c r="E36" s="252">
        <v>0.447945</v>
      </c>
      <c r="F36" s="252">
        <v>3.981735</v>
      </c>
      <c r="G36" s="252">
        <v>0.0</v>
      </c>
      <c r="H36" s="252">
        <v>0.0</v>
      </c>
      <c r="I36" s="252">
        <v>1.144749</v>
      </c>
      <c r="J36" s="252">
        <v>0.0</v>
      </c>
      <c r="K36" s="252">
        <v>0.0</v>
      </c>
      <c r="L36" s="252">
        <v>0.0</v>
      </c>
      <c r="M36" s="252">
        <v>0.0</v>
      </c>
      <c r="N36" s="252">
        <v>0.0</v>
      </c>
      <c r="O36" s="252">
        <v>0.0</v>
      </c>
      <c r="Q36" s="132"/>
      <c r="R36" s="132" t="s">
        <v>1006</v>
      </c>
      <c r="S36" s="132"/>
      <c r="T36" s="132"/>
      <c r="U36" s="132"/>
      <c r="V36" s="132"/>
      <c r="W36" s="132"/>
      <c r="X36" s="132"/>
      <c r="Y36" s="132"/>
      <c r="Z36" s="132"/>
    </row>
    <row r="37" ht="15.75" customHeight="1">
      <c r="A37" s="253">
        <v>35.0</v>
      </c>
      <c r="B37" s="252" t="s">
        <v>238</v>
      </c>
      <c r="C37" s="254" t="s">
        <v>4595</v>
      </c>
      <c r="D37" s="252">
        <v>541.7028</v>
      </c>
      <c r="E37" s="252">
        <v>345.9397</v>
      </c>
      <c r="F37" s="252">
        <v>3745.809</v>
      </c>
      <c r="G37" s="252">
        <v>21.0273</v>
      </c>
      <c r="H37" s="252">
        <v>14.14548</v>
      </c>
      <c r="I37" s="252">
        <v>33.45951</v>
      </c>
      <c r="J37" s="252">
        <v>97.29766</v>
      </c>
      <c r="K37" s="252">
        <v>0.798996</v>
      </c>
      <c r="L37" s="252">
        <v>0.0</v>
      </c>
      <c r="M37" s="252">
        <v>0.0</v>
      </c>
      <c r="N37" s="252">
        <v>0.0</v>
      </c>
      <c r="O37" s="252">
        <v>2.144262</v>
      </c>
      <c r="Q37" s="132"/>
      <c r="R37" s="132" t="s">
        <v>238</v>
      </c>
      <c r="S37" s="132"/>
      <c r="T37" s="132"/>
      <c r="U37" s="132"/>
      <c r="V37" s="132"/>
      <c r="W37" s="132"/>
      <c r="X37" s="132"/>
      <c r="Y37" s="132"/>
      <c r="Z37" s="132"/>
    </row>
    <row r="38" ht="15.75" customHeight="1">
      <c r="A38" s="253">
        <v>36.0</v>
      </c>
      <c r="B38" s="252" t="s">
        <v>1188</v>
      </c>
      <c r="C38" s="254" t="s">
        <v>4595</v>
      </c>
      <c r="D38" s="252">
        <v>15.09191</v>
      </c>
      <c r="E38" s="252">
        <v>7.233431</v>
      </c>
      <c r="F38" s="252">
        <v>81.96357</v>
      </c>
      <c r="G38" s="252">
        <v>0.424794</v>
      </c>
      <c r="H38" s="252">
        <v>0.424794</v>
      </c>
      <c r="I38" s="252">
        <v>0.96275</v>
      </c>
      <c r="J38" s="252">
        <v>2.603636</v>
      </c>
      <c r="K38" s="252">
        <v>0.0</v>
      </c>
      <c r="L38" s="252">
        <v>0.0</v>
      </c>
      <c r="M38" s="252">
        <v>0.0</v>
      </c>
      <c r="N38" s="252">
        <v>0.0</v>
      </c>
      <c r="O38" s="252">
        <v>0.0</v>
      </c>
      <c r="Q38" s="132"/>
      <c r="R38" s="132" t="s">
        <v>1188</v>
      </c>
      <c r="S38" s="132"/>
      <c r="T38" s="132"/>
      <c r="U38" s="132"/>
      <c r="V38" s="132"/>
      <c r="W38" s="132"/>
      <c r="X38" s="132"/>
      <c r="Y38" s="132"/>
      <c r="Z38" s="132"/>
    </row>
    <row r="39" ht="15.75" customHeight="1">
      <c r="A39" s="253">
        <v>37.0</v>
      </c>
      <c r="B39" s="252" t="s">
        <v>261</v>
      </c>
      <c r="C39" s="254" t="s">
        <v>4595</v>
      </c>
      <c r="D39" s="252">
        <v>496.9607</v>
      </c>
      <c r="E39" s="252">
        <v>341.7924</v>
      </c>
      <c r="F39" s="252">
        <v>3892.517</v>
      </c>
      <c r="G39" s="252">
        <v>22.0709</v>
      </c>
      <c r="H39" s="252">
        <v>9.713787</v>
      </c>
      <c r="I39" s="252">
        <v>26.97043</v>
      </c>
      <c r="J39" s="252">
        <v>76.85479</v>
      </c>
      <c r="K39" s="252">
        <v>1.453671</v>
      </c>
      <c r="L39" s="252">
        <v>0.0</v>
      </c>
      <c r="M39" s="252">
        <v>0.0</v>
      </c>
      <c r="N39" s="252">
        <v>0.0</v>
      </c>
      <c r="O39" s="252">
        <v>4.097466</v>
      </c>
      <c r="Q39" s="132"/>
      <c r="R39" s="132" t="s">
        <v>261</v>
      </c>
      <c r="S39" s="132"/>
      <c r="T39" s="132"/>
      <c r="U39" s="132"/>
      <c r="V39" s="132"/>
      <c r="W39" s="132"/>
      <c r="X39" s="132"/>
      <c r="Y39" s="132"/>
      <c r="Z39" s="132"/>
    </row>
    <row r="40" ht="15.75" customHeight="1">
      <c r="A40" s="253">
        <v>38.0</v>
      </c>
      <c r="B40" s="252" t="s">
        <v>4676</v>
      </c>
      <c r="C40" s="254" t="s">
        <v>4595</v>
      </c>
      <c r="D40" s="252">
        <v>0.516517</v>
      </c>
      <c r="E40" s="252">
        <v>0.345382</v>
      </c>
      <c r="F40" s="252">
        <v>2.072289</v>
      </c>
      <c r="G40" s="252">
        <v>0.0</v>
      </c>
      <c r="H40" s="252">
        <v>0.0</v>
      </c>
      <c r="I40" s="252">
        <v>0.0</v>
      </c>
      <c r="J40" s="252">
        <v>0.0</v>
      </c>
      <c r="K40" s="252">
        <v>0.0</v>
      </c>
      <c r="L40" s="252">
        <v>0.0</v>
      </c>
      <c r="M40" s="252">
        <v>0.0</v>
      </c>
      <c r="N40" s="252">
        <v>0.0</v>
      </c>
      <c r="O40" s="252">
        <v>0.0</v>
      </c>
      <c r="Q40" s="132"/>
      <c r="R40" s="132" t="s">
        <v>4676</v>
      </c>
      <c r="S40" s="132"/>
      <c r="T40" s="132"/>
      <c r="U40" s="132"/>
      <c r="V40" s="132"/>
      <c r="W40" s="132"/>
      <c r="X40" s="132"/>
      <c r="Y40" s="132"/>
      <c r="Z40" s="132"/>
    </row>
    <row r="41" ht="15.75" customHeight="1">
      <c r="A41" s="253">
        <v>39.0</v>
      </c>
      <c r="B41" s="252" t="s">
        <v>222</v>
      </c>
      <c r="C41" s="254" t="s">
        <v>4595</v>
      </c>
      <c r="D41" s="252">
        <v>477.9358</v>
      </c>
      <c r="E41" s="252">
        <v>324.7289</v>
      </c>
      <c r="F41" s="252">
        <v>3882.992</v>
      </c>
      <c r="G41" s="252">
        <v>26.43146</v>
      </c>
      <c r="H41" s="252">
        <v>14.00447</v>
      </c>
      <c r="I41" s="252">
        <v>39.98431</v>
      </c>
      <c r="J41" s="252">
        <v>73.81495</v>
      </c>
      <c r="K41" s="252">
        <v>1.091389</v>
      </c>
      <c r="L41" s="252">
        <v>0.0</v>
      </c>
      <c r="M41" s="252">
        <v>0.0</v>
      </c>
      <c r="N41" s="252">
        <v>0.0</v>
      </c>
      <c r="O41" s="252">
        <v>4.0</v>
      </c>
      <c r="Q41" s="132"/>
      <c r="R41" s="132" t="s">
        <v>222</v>
      </c>
      <c r="S41" s="132"/>
      <c r="T41" s="132"/>
      <c r="U41" s="132"/>
      <c r="V41" s="132"/>
      <c r="W41" s="132"/>
      <c r="X41" s="132"/>
      <c r="Y41" s="132"/>
      <c r="Z41" s="132"/>
    </row>
    <row r="42" ht="15.75" customHeight="1">
      <c r="A42" s="253">
        <v>40.0</v>
      </c>
      <c r="B42" s="252" t="s">
        <v>4677</v>
      </c>
      <c r="C42" s="254" t="s">
        <v>4595</v>
      </c>
      <c r="D42" s="252">
        <v>0.453467</v>
      </c>
      <c r="E42" s="252">
        <v>0.0</v>
      </c>
      <c r="F42" s="252">
        <v>0.0</v>
      </c>
      <c r="G42" s="252">
        <v>0.0</v>
      </c>
      <c r="H42" s="252">
        <v>0.0</v>
      </c>
      <c r="I42" s="252">
        <v>0.705393</v>
      </c>
      <c r="J42" s="252">
        <v>0.0</v>
      </c>
      <c r="K42" s="252">
        <v>0.0</v>
      </c>
      <c r="L42" s="252">
        <v>0.0</v>
      </c>
      <c r="M42" s="252">
        <v>0.0</v>
      </c>
      <c r="N42" s="252">
        <v>0.0</v>
      </c>
      <c r="O42" s="252">
        <v>0.0</v>
      </c>
      <c r="Q42" s="132"/>
      <c r="R42" s="132" t="s">
        <v>4677</v>
      </c>
      <c r="S42" s="132"/>
      <c r="T42" s="132"/>
      <c r="U42" s="132"/>
      <c r="V42" s="132"/>
      <c r="W42" s="132"/>
      <c r="X42" s="132"/>
      <c r="Y42" s="132"/>
      <c r="Z42" s="132"/>
    </row>
    <row r="43" ht="15.75" customHeight="1">
      <c r="A43" s="253">
        <v>41.0</v>
      </c>
      <c r="B43" s="252" t="s">
        <v>423</v>
      </c>
      <c r="C43" s="254" t="s">
        <v>4595</v>
      </c>
      <c r="D43" s="252">
        <v>60.89949</v>
      </c>
      <c r="E43" s="252">
        <v>36.72074</v>
      </c>
      <c r="F43" s="252">
        <v>407.417</v>
      </c>
      <c r="G43" s="252">
        <v>2.188301</v>
      </c>
      <c r="H43" s="252">
        <v>1.601059</v>
      </c>
      <c r="I43" s="252">
        <v>10.65411</v>
      </c>
      <c r="J43" s="252">
        <v>7.304348</v>
      </c>
      <c r="K43" s="252">
        <v>0.0</v>
      </c>
      <c r="L43" s="252">
        <v>0.0</v>
      </c>
      <c r="M43" s="252">
        <v>0.0</v>
      </c>
      <c r="N43" s="252">
        <v>0.0</v>
      </c>
      <c r="O43" s="252">
        <v>0.682265</v>
      </c>
      <c r="Q43" s="132"/>
      <c r="R43" s="132" t="s">
        <v>423</v>
      </c>
      <c r="S43" s="132"/>
      <c r="T43" s="132"/>
      <c r="U43" s="132"/>
      <c r="V43" s="132"/>
      <c r="W43" s="132"/>
      <c r="X43" s="132"/>
      <c r="Y43" s="132"/>
      <c r="Z43" s="132"/>
    </row>
    <row r="44" ht="15.75" customHeight="1">
      <c r="A44" s="253">
        <v>42.0</v>
      </c>
      <c r="B44" s="252" t="s">
        <v>431</v>
      </c>
      <c r="C44" s="254" t="s">
        <v>4595</v>
      </c>
      <c r="D44" s="252">
        <v>48.85809</v>
      </c>
      <c r="E44" s="252">
        <v>36.9</v>
      </c>
      <c r="F44" s="252">
        <v>561.5317</v>
      </c>
      <c r="G44" s="252">
        <v>3.052115</v>
      </c>
      <c r="H44" s="252">
        <v>1.188954</v>
      </c>
      <c r="I44" s="252">
        <v>8.847297</v>
      </c>
      <c r="J44" s="252">
        <v>39.304</v>
      </c>
      <c r="K44" s="252">
        <v>0.24</v>
      </c>
      <c r="L44" s="252">
        <v>0.0</v>
      </c>
      <c r="M44" s="252">
        <v>0.0</v>
      </c>
      <c r="N44" s="252">
        <v>0.0</v>
      </c>
      <c r="O44" s="252">
        <v>0.019493</v>
      </c>
      <c r="Q44" s="132"/>
      <c r="R44" s="132" t="s">
        <v>431</v>
      </c>
      <c r="S44" s="132"/>
      <c r="T44" s="132"/>
      <c r="U44" s="132"/>
      <c r="V44" s="132"/>
      <c r="W44" s="132"/>
      <c r="X44" s="132"/>
      <c r="Y44" s="132"/>
      <c r="Z44" s="132"/>
    </row>
    <row r="45" ht="15.75" customHeight="1">
      <c r="A45" s="253">
        <v>43.0</v>
      </c>
      <c r="B45" s="252" t="s">
        <v>1271</v>
      </c>
      <c r="C45" s="254" t="s">
        <v>4595</v>
      </c>
      <c r="D45" s="252">
        <v>16.13848</v>
      </c>
      <c r="E45" s="252">
        <v>9.691618</v>
      </c>
      <c r="F45" s="252">
        <v>119.5095</v>
      </c>
      <c r="G45" s="252">
        <v>0.276239</v>
      </c>
      <c r="H45" s="252">
        <v>0.598469</v>
      </c>
      <c r="I45" s="252">
        <v>5.936516</v>
      </c>
      <c r="J45" s="252">
        <v>2.042105</v>
      </c>
      <c r="K45" s="252">
        <v>0.0</v>
      </c>
      <c r="L45" s="252">
        <v>0.0</v>
      </c>
      <c r="M45" s="252">
        <v>0.0</v>
      </c>
      <c r="N45" s="252">
        <v>0.0</v>
      </c>
      <c r="O45" s="252">
        <v>0.097466</v>
      </c>
      <c r="Q45" s="132"/>
      <c r="R45" s="132" t="s">
        <v>1271</v>
      </c>
      <c r="S45" s="132"/>
      <c r="T45" s="132"/>
      <c r="U45" s="132"/>
      <c r="V45" s="132"/>
      <c r="W45" s="132"/>
      <c r="X45" s="132"/>
      <c r="Y45" s="132"/>
      <c r="Z45" s="132"/>
    </row>
    <row r="46" ht="15.75" customHeight="1">
      <c r="A46" s="253">
        <v>44.0</v>
      </c>
      <c r="B46" s="252" t="s">
        <v>1166</v>
      </c>
      <c r="C46" s="254" t="s">
        <v>4595</v>
      </c>
      <c r="D46" s="252">
        <v>21.60101</v>
      </c>
      <c r="E46" s="252">
        <v>9.226153</v>
      </c>
      <c r="F46" s="252">
        <v>97.04762</v>
      </c>
      <c r="G46" s="252">
        <v>0.260015</v>
      </c>
      <c r="H46" s="252">
        <v>0.321315</v>
      </c>
      <c r="I46" s="252">
        <v>5.587906</v>
      </c>
      <c r="J46" s="252">
        <v>5.526104</v>
      </c>
      <c r="K46" s="252">
        <v>0.0</v>
      </c>
      <c r="L46" s="252">
        <v>0.0</v>
      </c>
      <c r="M46" s="252">
        <v>0.0</v>
      </c>
      <c r="N46" s="252">
        <v>0.0</v>
      </c>
      <c r="O46" s="252">
        <v>0.341133</v>
      </c>
      <c r="Q46" s="132"/>
      <c r="R46" s="132" t="s">
        <v>1166</v>
      </c>
      <c r="S46" s="132"/>
      <c r="T46" s="132"/>
      <c r="U46" s="132"/>
      <c r="V46" s="132"/>
      <c r="W46" s="132"/>
      <c r="X46" s="132"/>
      <c r="Y46" s="132"/>
      <c r="Z46" s="132"/>
    </row>
    <row r="47" ht="15.75" customHeight="1">
      <c r="A47" s="253">
        <v>45.0</v>
      </c>
      <c r="B47" s="252" t="s">
        <v>148</v>
      </c>
      <c r="C47" s="254" t="s">
        <v>4595</v>
      </c>
      <c r="D47" s="252">
        <v>565.2286</v>
      </c>
      <c r="E47" s="252">
        <v>373.69</v>
      </c>
      <c r="F47" s="252">
        <v>4078.006</v>
      </c>
      <c r="G47" s="252">
        <v>28.61743</v>
      </c>
      <c r="H47" s="252">
        <v>8.927816</v>
      </c>
      <c r="I47" s="252">
        <v>58.99459</v>
      </c>
      <c r="J47" s="252">
        <v>229.9341</v>
      </c>
      <c r="K47" s="252">
        <v>1.585217</v>
      </c>
      <c r="L47" s="252">
        <v>0.0</v>
      </c>
      <c r="M47" s="252">
        <v>0.0</v>
      </c>
      <c r="N47" s="252">
        <v>0.0</v>
      </c>
      <c r="O47" s="252">
        <v>7.194933</v>
      </c>
      <c r="Q47" s="132"/>
      <c r="R47" s="132" t="s">
        <v>148</v>
      </c>
      <c r="S47" s="132"/>
      <c r="T47" s="132"/>
      <c r="U47" s="132"/>
      <c r="V47" s="132"/>
      <c r="W47" s="132"/>
      <c r="X47" s="132"/>
      <c r="Y47" s="132"/>
      <c r="Z47" s="132"/>
    </row>
    <row r="48" ht="15.75" customHeight="1">
      <c r="A48" s="253">
        <v>46.0</v>
      </c>
      <c r="B48" s="252" t="s">
        <v>119</v>
      </c>
      <c r="C48" s="254" t="s">
        <v>4595</v>
      </c>
      <c r="D48" s="252">
        <v>576.1429</v>
      </c>
      <c r="E48" s="252">
        <v>377.6993</v>
      </c>
      <c r="F48" s="252">
        <v>4537.842</v>
      </c>
      <c r="G48" s="252">
        <v>28.93192</v>
      </c>
      <c r="H48" s="252">
        <v>11.68488</v>
      </c>
      <c r="I48" s="252">
        <v>63.03746</v>
      </c>
      <c r="J48" s="252">
        <v>282.9872</v>
      </c>
      <c r="K48" s="252">
        <v>3.981655</v>
      </c>
      <c r="L48" s="252">
        <v>0.0</v>
      </c>
      <c r="M48" s="252">
        <v>0.0</v>
      </c>
      <c r="N48" s="252">
        <v>0.0</v>
      </c>
      <c r="O48" s="252">
        <v>3.951267</v>
      </c>
      <c r="Q48" s="132"/>
      <c r="R48" s="132" t="s">
        <v>119</v>
      </c>
      <c r="S48" s="132"/>
      <c r="T48" s="132"/>
      <c r="U48" s="132"/>
      <c r="V48" s="132"/>
      <c r="W48" s="132"/>
      <c r="X48" s="132"/>
      <c r="Y48" s="132"/>
      <c r="Z48" s="132"/>
    </row>
    <row r="49" ht="15.75" customHeight="1">
      <c r="A49" s="253">
        <v>47.0</v>
      </c>
      <c r="B49" s="252" t="s">
        <v>923</v>
      </c>
      <c r="C49" s="254" t="s">
        <v>4595</v>
      </c>
      <c r="D49" s="252">
        <v>47.44361</v>
      </c>
      <c r="E49" s="252">
        <v>39.83401</v>
      </c>
      <c r="F49" s="252">
        <v>449.6319</v>
      </c>
      <c r="G49" s="252">
        <v>2.058277</v>
      </c>
      <c r="H49" s="252">
        <v>0.968481</v>
      </c>
      <c r="I49" s="252">
        <v>7.553137</v>
      </c>
      <c r="J49" s="252">
        <v>14.38755</v>
      </c>
      <c r="K49" s="252">
        <v>0.0</v>
      </c>
      <c r="L49" s="252">
        <v>0.0</v>
      </c>
      <c r="M49" s="252">
        <v>0.0</v>
      </c>
      <c r="N49" s="252">
        <v>0.0</v>
      </c>
      <c r="O49" s="252">
        <v>0.487332</v>
      </c>
      <c r="Q49" s="132"/>
      <c r="R49" s="132" t="s">
        <v>923</v>
      </c>
      <c r="S49" s="132"/>
      <c r="T49" s="132"/>
      <c r="U49" s="132"/>
      <c r="V49" s="132"/>
      <c r="W49" s="132"/>
      <c r="X49" s="132"/>
      <c r="Y49" s="132"/>
      <c r="Z49" s="132"/>
    </row>
    <row r="50" ht="15.75" customHeight="1">
      <c r="A50" s="253">
        <v>48.0</v>
      </c>
      <c r="B50" s="252" t="s">
        <v>1192</v>
      </c>
      <c r="C50" s="254" t="s">
        <v>4595</v>
      </c>
      <c r="D50" s="252">
        <v>21.76137</v>
      </c>
      <c r="E50" s="252">
        <v>10.22103</v>
      </c>
      <c r="F50" s="252">
        <v>107.4395</v>
      </c>
      <c r="G50" s="252">
        <v>0.559283</v>
      </c>
      <c r="H50" s="252">
        <v>0.724324</v>
      </c>
      <c r="I50" s="252">
        <v>1.780435</v>
      </c>
      <c r="J50" s="252">
        <v>7.157818</v>
      </c>
      <c r="K50" s="252">
        <v>0.0</v>
      </c>
      <c r="L50" s="252">
        <v>0.0</v>
      </c>
      <c r="M50" s="252">
        <v>0.0</v>
      </c>
      <c r="N50" s="252">
        <v>0.0</v>
      </c>
      <c r="O50" s="252">
        <v>0.0</v>
      </c>
      <c r="Q50" s="132"/>
      <c r="R50" s="132" t="s">
        <v>1192</v>
      </c>
      <c r="S50" s="132"/>
      <c r="T50" s="132"/>
      <c r="U50" s="132"/>
      <c r="V50" s="132"/>
      <c r="W50" s="132"/>
      <c r="X50" s="132"/>
      <c r="Y50" s="132"/>
      <c r="Z50" s="132"/>
    </row>
    <row r="51" ht="15.75" customHeight="1">
      <c r="A51" s="253">
        <v>49.0</v>
      </c>
      <c r="B51" s="252" t="s">
        <v>189</v>
      </c>
      <c r="C51" s="254" t="s">
        <v>4595</v>
      </c>
      <c r="D51" s="252">
        <v>588.5231</v>
      </c>
      <c r="E51" s="252">
        <v>376.8062</v>
      </c>
      <c r="F51" s="252">
        <v>4413.914</v>
      </c>
      <c r="G51" s="252">
        <v>25.50339</v>
      </c>
      <c r="H51" s="252">
        <v>14.60481</v>
      </c>
      <c r="I51" s="252">
        <v>37.29113</v>
      </c>
      <c r="J51" s="252">
        <v>73.33397</v>
      </c>
      <c r="K51" s="252">
        <v>1.226075</v>
      </c>
      <c r="L51" s="252">
        <v>0.0</v>
      </c>
      <c r="M51" s="252">
        <v>0.0</v>
      </c>
      <c r="N51" s="252">
        <v>0.0</v>
      </c>
      <c r="O51" s="252">
        <v>3.902534</v>
      </c>
      <c r="Q51" s="132"/>
      <c r="R51" s="132" t="s">
        <v>189</v>
      </c>
      <c r="S51" s="132"/>
      <c r="T51" s="132"/>
      <c r="U51" s="132"/>
      <c r="V51" s="132"/>
      <c r="W51" s="132"/>
      <c r="X51" s="132"/>
      <c r="Y51" s="132"/>
      <c r="Z51" s="132"/>
    </row>
    <row r="52" ht="15.75" customHeight="1">
      <c r="A52" s="253">
        <v>50.0</v>
      </c>
      <c r="B52" s="256" t="s">
        <v>507</v>
      </c>
      <c r="C52" s="254" t="s">
        <v>4595</v>
      </c>
      <c r="D52" s="252">
        <v>0.030231</v>
      </c>
      <c r="E52" s="252">
        <v>0.01002</v>
      </c>
      <c r="F52" s="252">
        <v>0.0</v>
      </c>
      <c r="G52" s="252">
        <v>0.01002</v>
      </c>
      <c r="H52" s="252">
        <v>0.0</v>
      </c>
      <c r="I52" s="252">
        <v>0.023381</v>
      </c>
      <c r="J52" s="252">
        <v>0.0</v>
      </c>
      <c r="K52" s="252">
        <v>0.0</v>
      </c>
      <c r="L52" s="252">
        <v>0.0</v>
      </c>
      <c r="M52" s="252">
        <v>0.0</v>
      </c>
      <c r="N52" s="252">
        <v>0.0</v>
      </c>
      <c r="O52" s="252">
        <v>0.0</v>
      </c>
      <c r="Q52" s="132"/>
      <c r="R52" s="257" t="s">
        <v>507</v>
      </c>
      <c r="S52" s="132"/>
      <c r="T52" s="132"/>
      <c r="U52" s="132"/>
      <c r="V52" s="132"/>
      <c r="W52" s="132"/>
      <c r="X52" s="132"/>
      <c r="Y52" s="132"/>
      <c r="Z52" s="132"/>
    </row>
    <row r="53" ht="15.75" customHeight="1">
      <c r="A53" s="253">
        <v>51.0</v>
      </c>
      <c r="B53" s="252" t="s">
        <v>4681</v>
      </c>
      <c r="C53" s="254" t="s">
        <v>4595</v>
      </c>
      <c r="D53" s="252">
        <v>3.275039</v>
      </c>
      <c r="E53" s="252">
        <v>1.336057</v>
      </c>
      <c r="F53" s="252">
        <v>17.70276</v>
      </c>
      <c r="G53" s="252">
        <v>0.133606</v>
      </c>
      <c r="H53" s="252">
        <v>0.133606</v>
      </c>
      <c r="I53" s="252">
        <v>0.267211</v>
      </c>
      <c r="J53" s="252">
        <v>0.0</v>
      </c>
      <c r="K53" s="252">
        <v>0.0</v>
      </c>
      <c r="L53" s="252">
        <v>0.0</v>
      </c>
      <c r="M53" s="252">
        <v>0.0</v>
      </c>
      <c r="N53" s="252">
        <v>0.0</v>
      </c>
      <c r="O53" s="252">
        <v>0.1</v>
      </c>
      <c r="Q53" s="132"/>
      <c r="R53" s="132" t="s">
        <v>4681</v>
      </c>
      <c r="S53" s="132"/>
      <c r="T53" s="132"/>
      <c r="U53" s="132"/>
      <c r="V53" s="132"/>
      <c r="W53" s="132"/>
      <c r="X53" s="132"/>
      <c r="Y53" s="132"/>
      <c r="Z53" s="132"/>
    </row>
    <row r="54" ht="15.75" customHeight="1">
      <c r="A54" s="253">
        <v>52.0</v>
      </c>
      <c r="B54" s="252" t="s">
        <v>392</v>
      </c>
      <c r="C54" s="254" t="s">
        <v>4595</v>
      </c>
      <c r="D54" s="252">
        <v>256.306</v>
      </c>
      <c r="E54" s="252">
        <v>198.2345</v>
      </c>
      <c r="F54" s="252">
        <v>2028.302</v>
      </c>
      <c r="G54" s="252">
        <v>12.95416</v>
      </c>
      <c r="H54" s="252">
        <v>8.426204</v>
      </c>
      <c r="I54" s="252">
        <v>33.10727</v>
      </c>
      <c r="J54" s="252">
        <v>118.9705</v>
      </c>
      <c r="K54" s="252">
        <v>1.099884</v>
      </c>
      <c r="L54" s="252">
        <v>0.0</v>
      </c>
      <c r="M54" s="252">
        <v>0.0</v>
      </c>
      <c r="N54" s="252">
        <v>0.0</v>
      </c>
      <c r="O54" s="252">
        <v>1.461997</v>
      </c>
      <c r="Q54" s="132"/>
      <c r="R54" s="132" t="s">
        <v>392</v>
      </c>
      <c r="S54" s="132"/>
      <c r="T54" s="132"/>
      <c r="U54" s="132"/>
      <c r="V54" s="132"/>
      <c r="W54" s="132"/>
      <c r="X54" s="132"/>
      <c r="Y54" s="132"/>
      <c r="Z54" s="132"/>
    </row>
    <row r="55" ht="15.75" customHeight="1">
      <c r="A55" s="253">
        <v>53.0</v>
      </c>
      <c r="B55" s="252" t="s">
        <v>128</v>
      </c>
      <c r="C55" s="254" t="s">
        <v>4595</v>
      </c>
      <c r="D55" s="252">
        <v>524.6278</v>
      </c>
      <c r="E55" s="252">
        <v>345.6314</v>
      </c>
      <c r="F55" s="252">
        <v>4000.32</v>
      </c>
      <c r="G55" s="252">
        <v>25.59584</v>
      </c>
      <c r="H55" s="252">
        <v>12.64576</v>
      </c>
      <c r="I55" s="252">
        <v>94.99327</v>
      </c>
      <c r="J55" s="252">
        <v>467.1544</v>
      </c>
      <c r="K55" s="252">
        <v>5.061896</v>
      </c>
      <c r="L55" s="252">
        <v>0.0</v>
      </c>
      <c r="M55" s="252">
        <v>0.0</v>
      </c>
      <c r="N55" s="252">
        <v>0.0</v>
      </c>
      <c r="O55" s="252">
        <v>2.512668</v>
      </c>
      <c r="Q55" s="132"/>
      <c r="R55" s="132" t="s">
        <v>128</v>
      </c>
      <c r="S55" s="132"/>
      <c r="T55" s="132"/>
      <c r="U55" s="132"/>
      <c r="V55" s="132"/>
      <c r="W55" s="132"/>
      <c r="X55" s="132"/>
      <c r="Y55" s="132"/>
      <c r="Z55" s="132"/>
    </row>
    <row r="56" ht="15.75" customHeight="1">
      <c r="A56" s="253">
        <v>54.0</v>
      </c>
      <c r="B56" s="252" t="s">
        <v>74</v>
      </c>
      <c r="C56" s="254" t="s">
        <v>4595</v>
      </c>
      <c r="D56" s="252">
        <v>562.1303</v>
      </c>
      <c r="E56" s="252">
        <v>368.4422</v>
      </c>
      <c r="F56" s="252">
        <v>4587.694</v>
      </c>
      <c r="G56" s="252">
        <v>36.66481</v>
      </c>
      <c r="H56" s="252">
        <v>9.251125</v>
      </c>
      <c r="I56" s="252">
        <v>57.41689</v>
      </c>
      <c r="J56" s="252">
        <v>263.3212</v>
      </c>
      <c r="K56" s="252">
        <v>2.594867</v>
      </c>
      <c r="L56" s="252">
        <v>0.0</v>
      </c>
      <c r="M56" s="252">
        <v>0.0</v>
      </c>
      <c r="N56" s="252">
        <v>0.0</v>
      </c>
      <c r="O56" s="252">
        <v>1.658867</v>
      </c>
      <c r="Q56" s="132"/>
      <c r="R56" s="132" t="s">
        <v>74</v>
      </c>
      <c r="S56" s="132"/>
      <c r="T56" s="132"/>
      <c r="U56" s="132"/>
      <c r="V56" s="132"/>
      <c r="W56" s="132"/>
      <c r="X56" s="132"/>
      <c r="Y56" s="132"/>
      <c r="Z56" s="132"/>
    </row>
    <row r="57" ht="15.75" customHeight="1">
      <c r="A57" s="253">
        <v>55.0</v>
      </c>
      <c r="B57" s="252" t="s">
        <v>935</v>
      </c>
      <c r="C57" s="254" t="s">
        <v>4595</v>
      </c>
      <c r="D57" s="252">
        <v>19.40691</v>
      </c>
      <c r="E57" s="252">
        <v>8.031149</v>
      </c>
      <c r="F57" s="252">
        <v>96.29602</v>
      </c>
      <c r="G57" s="252">
        <v>0.279087</v>
      </c>
      <c r="H57" s="252">
        <v>0.606333</v>
      </c>
      <c r="I57" s="252">
        <v>1.236745</v>
      </c>
      <c r="J57" s="252">
        <v>5.881668</v>
      </c>
      <c r="K57" s="252">
        <v>0.0</v>
      </c>
      <c r="L57" s="252">
        <v>0.0</v>
      </c>
      <c r="M57" s="252">
        <v>0.0</v>
      </c>
      <c r="N57" s="252">
        <v>0.0</v>
      </c>
      <c r="O57" s="252">
        <v>0.0</v>
      </c>
      <c r="Q57" s="132"/>
      <c r="R57" s="132" t="s">
        <v>935</v>
      </c>
      <c r="S57" s="132"/>
      <c r="T57" s="132"/>
      <c r="U57" s="132"/>
      <c r="V57" s="132"/>
      <c r="W57" s="132"/>
      <c r="X57" s="132"/>
      <c r="Y57" s="132"/>
      <c r="Z57" s="132"/>
    </row>
    <row r="58" ht="15.75" customHeight="1">
      <c r="A58" s="253">
        <v>56.0</v>
      </c>
      <c r="B58" s="252" t="s">
        <v>1601</v>
      </c>
      <c r="C58" s="254" t="s">
        <v>4595</v>
      </c>
      <c r="D58" s="252">
        <v>18.0</v>
      </c>
      <c r="E58" s="252">
        <v>12.0</v>
      </c>
      <c r="F58" s="252">
        <v>125.0</v>
      </c>
      <c r="G58" s="252">
        <v>1.0</v>
      </c>
      <c r="H58" s="252">
        <v>0.0</v>
      </c>
      <c r="I58" s="252">
        <v>1.0</v>
      </c>
      <c r="J58" s="252">
        <v>4.0</v>
      </c>
      <c r="K58" s="252">
        <v>0.0</v>
      </c>
      <c r="L58" s="252">
        <v>0.0</v>
      </c>
      <c r="M58" s="252">
        <v>0.0</v>
      </c>
      <c r="N58" s="252">
        <v>0.0</v>
      </c>
      <c r="O58" s="252">
        <v>0.0</v>
      </c>
      <c r="Q58" s="132"/>
      <c r="R58" s="132" t="s">
        <v>444</v>
      </c>
      <c r="S58" s="132"/>
      <c r="T58" s="132"/>
      <c r="U58" s="132"/>
      <c r="V58" s="132"/>
      <c r="W58" s="132"/>
      <c r="X58" s="132"/>
      <c r="Y58" s="132"/>
      <c r="Z58" s="132"/>
    </row>
    <row r="59" ht="15.75" customHeight="1">
      <c r="A59" s="253">
        <v>57.0</v>
      </c>
      <c r="B59" s="252" t="s">
        <v>411</v>
      </c>
      <c r="C59" s="254" t="s">
        <v>4595</v>
      </c>
      <c r="D59" s="252">
        <v>7.242286</v>
      </c>
      <c r="E59" s="252">
        <v>5.97587</v>
      </c>
      <c r="F59" s="252">
        <v>267.3993</v>
      </c>
      <c r="G59" s="252">
        <v>0.488406</v>
      </c>
      <c r="H59" s="252">
        <v>0.0</v>
      </c>
      <c r="I59" s="252">
        <v>20.50196</v>
      </c>
      <c r="J59" s="252">
        <v>148.2355</v>
      </c>
      <c r="K59" s="252">
        <v>1.626781</v>
      </c>
      <c r="L59" s="252">
        <v>0.0</v>
      </c>
      <c r="M59" s="252">
        <v>0.0</v>
      </c>
      <c r="N59" s="252">
        <v>0.0</v>
      </c>
      <c r="O59" s="252">
        <v>0.0</v>
      </c>
      <c r="Q59" s="132"/>
      <c r="R59" s="132" t="s">
        <v>411</v>
      </c>
      <c r="S59" s="132"/>
      <c r="T59" s="132"/>
      <c r="U59" s="132"/>
      <c r="V59" s="132"/>
      <c r="W59" s="132"/>
      <c r="X59" s="132"/>
      <c r="Y59" s="132"/>
      <c r="Z59" s="132"/>
    </row>
    <row r="60" ht="15.75" customHeight="1">
      <c r="A60" s="253">
        <v>58.0</v>
      </c>
      <c r="B60" s="252" t="s">
        <v>931</v>
      </c>
      <c r="C60" s="254" t="s">
        <v>4595</v>
      </c>
      <c r="D60" s="252">
        <v>30.71902</v>
      </c>
      <c r="E60" s="252">
        <v>15.93255</v>
      </c>
      <c r="F60" s="252">
        <v>195.0911</v>
      </c>
      <c r="G60" s="252">
        <v>0.932197</v>
      </c>
      <c r="H60" s="252">
        <v>1.193302</v>
      </c>
      <c r="I60" s="252">
        <v>4.295946</v>
      </c>
      <c r="J60" s="252">
        <v>1.250909</v>
      </c>
      <c r="K60" s="252">
        <v>0.0</v>
      </c>
      <c r="L60" s="252">
        <v>0.0</v>
      </c>
      <c r="M60" s="252">
        <v>0.0</v>
      </c>
      <c r="N60" s="252">
        <v>0.0</v>
      </c>
      <c r="O60" s="252">
        <v>0.0</v>
      </c>
      <c r="Q60" s="132"/>
      <c r="R60" s="132" t="s">
        <v>931</v>
      </c>
      <c r="S60" s="132"/>
      <c r="T60" s="132"/>
      <c r="U60" s="132"/>
      <c r="V60" s="132"/>
      <c r="W60" s="132"/>
      <c r="X60" s="132"/>
      <c r="Y60" s="132"/>
      <c r="Z60" s="132"/>
    </row>
    <row r="61" ht="15.75" customHeight="1">
      <c r="A61" s="253">
        <v>59.0</v>
      </c>
      <c r="B61" s="252" t="s">
        <v>87</v>
      </c>
      <c r="C61" s="254" t="s">
        <v>4595</v>
      </c>
      <c r="D61" s="252">
        <v>457.7641</v>
      </c>
      <c r="E61" s="252">
        <v>291.6639</v>
      </c>
      <c r="F61" s="252">
        <v>3339.048</v>
      </c>
      <c r="G61" s="252">
        <v>29.92596</v>
      </c>
      <c r="H61" s="252">
        <v>10.43718</v>
      </c>
      <c r="I61" s="252">
        <v>171.7488</v>
      </c>
      <c r="J61" s="252">
        <v>981.0207</v>
      </c>
      <c r="K61" s="252">
        <v>6.419167</v>
      </c>
      <c r="L61" s="252">
        <v>0.0</v>
      </c>
      <c r="M61" s="252">
        <v>0.0</v>
      </c>
      <c r="N61" s="252">
        <v>0.0</v>
      </c>
      <c r="O61" s="252">
        <v>4.218331</v>
      </c>
      <c r="Q61" s="132"/>
      <c r="R61" s="132" t="s">
        <v>87</v>
      </c>
      <c r="S61" s="132"/>
      <c r="T61" s="132"/>
      <c r="U61" s="132"/>
      <c r="V61" s="132"/>
      <c r="W61" s="132"/>
      <c r="X61" s="132"/>
      <c r="Y61" s="132"/>
      <c r="Z61" s="132"/>
    </row>
    <row r="62" ht="15.75" customHeight="1">
      <c r="A62" s="253">
        <v>60.0</v>
      </c>
      <c r="B62" s="252" t="s">
        <v>191</v>
      </c>
      <c r="C62" s="254" t="s">
        <v>4595</v>
      </c>
      <c r="D62" s="252">
        <v>523.9833</v>
      </c>
      <c r="E62" s="252">
        <v>324.1551</v>
      </c>
      <c r="F62" s="252">
        <v>3966.113</v>
      </c>
      <c r="G62" s="252">
        <v>25.96865</v>
      </c>
      <c r="H62" s="252">
        <v>15.22023</v>
      </c>
      <c r="I62" s="252">
        <v>33.07515</v>
      </c>
      <c r="J62" s="252">
        <v>141.1232</v>
      </c>
      <c r="K62" s="252">
        <v>2.009396</v>
      </c>
      <c r="L62" s="252">
        <v>0.0</v>
      </c>
      <c r="M62" s="252">
        <v>0.0</v>
      </c>
      <c r="N62" s="252">
        <v>0.0</v>
      </c>
      <c r="O62" s="252">
        <v>2.610134</v>
      </c>
      <c r="Q62" s="132"/>
      <c r="R62" s="132" t="s">
        <v>191</v>
      </c>
      <c r="S62" s="132"/>
      <c r="T62" s="132"/>
      <c r="U62" s="132"/>
      <c r="V62" s="132"/>
      <c r="W62" s="132"/>
      <c r="X62" s="132"/>
      <c r="Y62" s="132"/>
      <c r="Z62" s="132"/>
    </row>
    <row r="63" ht="15.75" customHeight="1">
      <c r="A63" s="253">
        <v>61.0</v>
      </c>
      <c r="B63" s="252" t="s">
        <v>1470</v>
      </c>
      <c r="C63" s="254" t="s">
        <v>4595</v>
      </c>
      <c r="D63" s="252">
        <v>14.47221</v>
      </c>
      <c r="E63" s="252">
        <v>13.14769</v>
      </c>
      <c r="F63" s="252">
        <v>155.3613</v>
      </c>
      <c r="G63" s="252">
        <v>0.524278</v>
      </c>
      <c r="H63" s="252">
        <v>0.956614</v>
      </c>
      <c r="I63" s="252">
        <v>1.786092</v>
      </c>
      <c r="J63" s="252">
        <v>8.47992</v>
      </c>
      <c r="K63" s="252">
        <v>0.0</v>
      </c>
      <c r="L63" s="252">
        <v>0.0</v>
      </c>
      <c r="M63" s="252">
        <v>0.0</v>
      </c>
      <c r="N63" s="252">
        <v>0.0</v>
      </c>
      <c r="O63" s="252">
        <v>0.610134</v>
      </c>
      <c r="Q63" s="132"/>
      <c r="R63" s="132" t="s">
        <v>1470</v>
      </c>
      <c r="S63" s="132"/>
      <c r="T63" s="132"/>
      <c r="U63" s="132"/>
      <c r="V63" s="132"/>
      <c r="W63" s="132"/>
      <c r="X63" s="132"/>
      <c r="Y63" s="132"/>
      <c r="Z63" s="132"/>
    </row>
    <row r="64" ht="15.75" customHeight="1">
      <c r="A64" s="253">
        <v>62.0</v>
      </c>
      <c r="B64" s="252" t="s">
        <v>927</v>
      </c>
      <c r="C64" s="254" t="s">
        <v>4595</v>
      </c>
      <c r="D64" s="252">
        <v>66.44448</v>
      </c>
      <c r="E64" s="252">
        <v>31.19543</v>
      </c>
      <c r="F64" s="252">
        <v>327.6196</v>
      </c>
      <c r="G64" s="252">
        <v>1.935942</v>
      </c>
      <c r="H64" s="252">
        <v>2.016739</v>
      </c>
      <c r="I64" s="252">
        <v>5.371087</v>
      </c>
      <c r="J64" s="252">
        <v>6.733143</v>
      </c>
      <c r="K64" s="252">
        <v>0.0</v>
      </c>
      <c r="L64" s="252">
        <v>0.0</v>
      </c>
      <c r="M64" s="252">
        <v>0.0</v>
      </c>
      <c r="N64" s="252">
        <v>0.0</v>
      </c>
      <c r="O64" s="252">
        <v>0.0</v>
      </c>
      <c r="Q64" s="132"/>
      <c r="R64" s="132" t="s">
        <v>927</v>
      </c>
      <c r="S64" s="132"/>
      <c r="T64" s="132"/>
      <c r="U64" s="132"/>
      <c r="V64" s="132"/>
      <c r="W64" s="132"/>
      <c r="X64" s="132"/>
      <c r="Y64" s="132"/>
      <c r="Z64" s="132"/>
    </row>
    <row r="65" ht="15.75" customHeight="1">
      <c r="A65" s="253">
        <v>63.0</v>
      </c>
      <c r="B65" s="252" t="s">
        <v>1529</v>
      </c>
      <c r="C65" s="254" t="s">
        <v>4595</v>
      </c>
      <c r="D65" s="252">
        <v>27.32486</v>
      </c>
      <c r="E65" s="252">
        <v>15.32267</v>
      </c>
      <c r="F65" s="252">
        <v>167.1476</v>
      </c>
      <c r="G65" s="252">
        <v>0.688571</v>
      </c>
      <c r="H65" s="252">
        <v>2.011524</v>
      </c>
      <c r="I65" s="252">
        <v>5.68419</v>
      </c>
      <c r="J65" s="252">
        <v>2.951591</v>
      </c>
      <c r="K65" s="252">
        <v>0.0</v>
      </c>
      <c r="L65" s="252">
        <v>0.0</v>
      </c>
      <c r="M65" s="252">
        <v>0.0</v>
      </c>
      <c r="N65" s="252">
        <v>0.0</v>
      </c>
      <c r="O65" s="252">
        <v>0.0</v>
      </c>
      <c r="Q65" s="132"/>
      <c r="R65" s="132" t="s">
        <v>1529</v>
      </c>
      <c r="S65" s="132"/>
      <c r="T65" s="132"/>
      <c r="U65" s="132"/>
      <c r="V65" s="132"/>
      <c r="W65" s="132"/>
      <c r="X65" s="132"/>
      <c r="Y65" s="132"/>
      <c r="Z65" s="132"/>
    </row>
    <row r="66" ht="15.75" customHeight="1">
      <c r="A66" s="253">
        <v>64.0</v>
      </c>
      <c r="B66" s="252" t="s">
        <v>136</v>
      </c>
      <c r="C66" s="254" t="s">
        <v>4595</v>
      </c>
      <c r="D66" s="252">
        <v>509.3352</v>
      </c>
      <c r="E66" s="252">
        <v>299.6896</v>
      </c>
      <c r="F66" s="252">
        <v>3412.665</v>
      </c>
      <c r="G66" s="252">
        <v>21.49297</v>
      </c>
      <c r="H66" s="252">
        <v>11.96518</v>
      </c>
      <c r="I66" s="252">
        <v>115.4326</v>
      </c>
      <c r="J66" s="252">
        <v>594.0435</v>
      </c>
      <c r="K66" s="252">
        <v>7.684734</v>
      </c>
      <c r="L66" s="252">
        <v>0.0</v>
      </c>
      <c r="M66" s="252">
        <v>0.0</v>
      </c>
      <c r="N66" s="252">
        <v>0.0</v>
      </c>
      <c r="O66" s="252">
        <v>4.194933</v>
      </c>
      <c r="Q66" s="132"/>
      <c r="R66" s="132" t="s">
        <v>136</v>
      </c>
      <c r="S66" s="132"/>
      <c r="T66" s="132"/>
      <c r="U66" s="132"/>
      <c r="V66" s="132"/>
      <c r="W66" s="132"/>
      <c r="X66" s="132"/>
      <c r="Y66" s="132"/>
      <c r="Z66" s="132"/>
    </row>
    <row r="67" ht="15.75" customHeight="1">
      <c r="A67" s="253">
        <v>65.0</v>
      </c>
      <c r="B67" s="252" t="s">
        <v>250</v>
      </c>
      <c r="C67" s="254" t="s">
        <v>4595</v>
      </c>
      <c r="D67" s="252">
        <v>517.4739</v>
      </c>
      <c r="E67" s="252">
        <v>317.032</v>
      </c>
      <c r="F67" s="252">
        <v>3639.103</v>
      </c>
      <c r="G67" s="252">
        <v>22.77081</v>
      </c>
      <c r="H67" s="252">
        <v>15.28628</v>
      </c>
      <c r="I67" s="252">
        <v>43.92496</v>
      </c>
      <c r="J67" s="252">
        <v>126.2834</v>
      </c>
      <c r="K67" s="252">
        <v>1.722524</v>
      </c>
      <c r="L67" s="252">
        <v>0.0</v>
      </c>
      <c r="M67" s="252">
        <v>0.0</v>
      </c>
      <c r="N67" s="252">
        <v>0.0</v>
      </c>
      <c r="O67" s="252">
        <v>3.048733</v>
      </c>
      <c r="Q67" s="132"/>
      <c r="R67" s="132" t="s">
        <v>250</v>
      </c>
      <c r="S67" s="132"/>
      <c r="T67" s="132"/>
      <c r="U67" s="132"/>
      <c r="V67" s="132"/>
      <c r="W67" s="132"/>
      <c r="X67" s="132"/>
      <c r="Y67" s="132"/>
      <c r="Z67" s="132"/>
    </row>
    <row r="68" ht="15.75" customHeight="1">
      <c r="A68" s="253">
        <v>66.0</v>
      </c>
      <c r="B68" s="252" t="s">
        <v>436</v>
      </c>
      <c r="C68" s="254" t="s">
        <v>4595</v>
      </c>
      <c r="D68" s="252">
        <v>73.05287</v>
      </c>
      <c r="E68" s="252">
        <v>33.33167</v>
      </c>
      <c r="F68" s="252">
        <v>365.6795</v>
      </c>
      <c r="G68" s="252">
        <v>1.286243</v>
      </c>
      <c r="H68" s="252">
        <v>2.546788</v>
      </c>
      <c r="I68" s="252">
        <v>4.029781</v>
      </c>
      <c r="J68" s="252">
        <v>1.726908</v>
      </c>
      <c r="K68" s="252">
        <v>0.0</v>
      </c>
      <c r="L68" s="252">
        <v>0.0</v>
      </c>
      <c r="M68" s="252">
        <v>0.0</v>
      </c>
      <c r="N68" s="252">
        <v>0.0</v>
      </c>
      <c r="O68" s="252">
        <v>0.389866</v>
      </c>
      <c r="Q68" s="132"/>
      <c r="R68" s="132" t="s">
        <v>436</v>
      </c>
      <c r="S68" s="132"/>
      <c r="T68" s="132"/>
      <c r="U68" s="132"/>
      <c r="V68" s="132"/>
      <c r="W68" s="132"/>
      <c r="X68" s="132"/>
      <c r="Y68" s="132"/>
      <c r="Z68" s="132"/>
    </row>
    <row r="69" ht="15.75" customHeight="1">
      <c r="A69" s="253">
        <v>67.0</v>
      </c>
      <c r="B69" s="252" t="s">
        <v>4674</v>
      </c>
      <c r="C69" s="254" t="s">
        <v>4595</v>
      </c>
      <c r="D69" s="252">
        <v>1.8</v>
      </c>
      <c r="E69" s="252">
        <v>1.2</v>
      </c>
      <c r="F69" s="252">
        <v>7.0</v>
      </c>
      <c r="G69" s="252">
        <v>0.0</v>
      </c>
      <c r="H69" s="252">
        <v>0.0</v>
      </c>
      <c r="I69" s="252">
        <v>2.5</v>
      </c>
      <c r="J69" s="252">
        <v>0.0</v>
      </c>
      <c r="K69" s="252">
        <v>0.0</v>
      </c>
      <c r="L69" s="252">
        <v>0.0</v>
      </c>
      <c r="M69" s="252">
        <v>0.0</v>
      </c>
      <c r="N69" s="252">
        <v>0.0</v>
      </c>
      <c r="O69" s="252">
        <v>0.0</v>
      </c>
      <c r="Q69" s="132"/>
      <c r="R69" s="132" t="s">
        <v>4674</v>
      </c>
      <c r="S69" s="132"/>
      <c r="T69" s="132"/>
      <c r="U69" s="132"/>
      <c r="V69" s="132"/>
      <c r="W69" s="132"/>
      <c r="X69" s="132"/>
      <c r="Y69" s="132"/>
      <c r="Z69" s="132"/>
    </row>
    <row r="70" ht="15.75" customHeight="1">
      <c r="A70" s="253">
        <v>68.0</v>
      </c>
      <c r="B70" s="252" t="s">
        <v>178</v>
      </c>
      <c r="C70" s="254" t="s">
        <v>4595</v>
      </c>
      <c r="D70" s="252">
        <v>559.6129</v>
      </c>
      <c r="E70" s="252">
        <v>346.9732</v>
      </c>
      <c r="F70" s="252">
        <v>3903.013</v>
      </c>
      <c r="G70" s="252">
        <v>25.82903</v>
      </c>
      <c r="H70" s="252">
        <v>14.31145</v>
      </c>
      <c r="I70" s="252">
        <v>55.48744</v>
      </c>
      <c r="J70" s="252">
        <v>315.1351</v>
      </c>
      <c r="K70" s="252">
        <v>2.47506</v>
      </c>
      <c r="L70" s="252">
        <v>0.0</v>
      </c>
      <c r="M70" s="252">
        <v>0.0</v>
      </c>
      <c r="N70" s="252">
        <v>0.0</v>
      </c>
      <c r="O70" s="252">
        <v>11.90447</v>
      </c>
      <c r="Q70" s="132"/>
      <c r="R70" s="132" t="s">
        <v>178</v>
      </c>
      <c r="S70" s="132"/>
      <c r="T70" s="132"/>
      <c r="U70" s="132"/>
      <c r="V70" s="132"/>
      <c r="W70" s="132"/>
      <c r="X70" s="132"/>
      <c r="Y70" s="132"/>
      <c r="Z70" s="132"/>
    </row>
    <row r="71" ht="15.75" customHeight="1">
      <c r="A71" s="253">
        <v>69.0</v>
      </c>
      <c r="B71" s="252" t="s">
        <v>230</v>
      </c>
      <c r="C71" s="254" t="s">
        <v>4595</v>
      </c>
      <c r="D71" s="252">
        <v>524.9573</v>
      </c>
      <c r="E71" s="252">
        <v>330.3071</v>
      </c>
      <c r="F71" s="252">
        <v>3700.052</v>
      </c>
      <c r="G71" s="252">
        <v>22.72498</v>
      </c>
      <c r="H71" s="252">
        <v>12.2429</v>
      </c>
      <c r="I71" s="252">
        <v>46.06101</v>
      </c>
      <c r="J71" s="252">
        <v>197.5823</v>
      </c>
      <c r="K71" s="252">
        <v>1.425097</v>
      </c>
      <c r="L71" s="252">
        <v>0.0</v>
      </c>
      <c r="M71" s="252">
        <v>0.0</v>
      </c>
      <c r="N71" s="252">
        <v>0.0</v>
      </c>
      <c r="O71" s="252">
        <v>3.8538</v>
      </c>
      <c r="Q71" s="132"/>
      <c r="R71" s="132" t="s">
        <v>230</v>
      </c>
      <c r="S71" s="132"/>
      <c r="T71" s="132"/>
      <c r="U71" s="132"/>
      <c r="V71" s="132"/>
      <c r="W71" s="132"/>
      <c r="X71" s="132"/>
      <c r="Y71" s="132"/>
      <c r="Z71" s="132"/>
    </row>
    <row r="72" ht="15.75" customHeight="1">
      <c r="A72" s="253">
        <v>70.0</v>
      </c>
      <c r="B72" s="252" t="s">
        <v>125</v>
      </c>
      <c r="C72" s="254" t="s">
        <v>4595</v>
      </c>
      <c r="D72" s="252">
        <v>559.8295</v>
      </c>
      <c r="E72" s="252">
        <v>360.3368</v>
      </c>
      <c r="F72" s="252">
        <v>4031.953</v>
      </c>
      <c r="G72" s="252">
        <v>24.69298</v>
      </c>
      <c r="H72" s="252">
        <v>12.78992</v>
      </c>
      <c r="I72" s="252">
        <v>86.85555</v>
      </c>
      <c r="J72" s="252">
        <v>492.6765</v>
      </c>
      <c r="K72" s="252">
        <v>3.577959</v>
      </c>
      <c r="L72" s="252">
        <v>0.0</v>
      </c>
      <c r="M72" s="252">
        <v>0.0</v>
      </c>
      <c r="N72" s="252">
        <v>0.0</v>
      </c>
      <c r="O72" s="252">
        <v>2.877198</v>
      </c>
      <c r="Q72" s="132"/>
      <c r="R72" s="132" t="s">
        <v>125</v>
      </c>
      <c r="S72" s="132"/>
      <c r="T72" s="132"/>
      <c r="U72" s="132"/>
      <c r="V72" s="132"/>
      <c r="W72" s="132"/>
      <c r="X72" s="132"/>
      <c r="Y72" s="132"/>
      <c r="Z72" s="132"/>
    </row>
    <row r="73" ht="15.75" customHeight="1">
      <c r="A73" s="253">
        <v>71.0</v>
      </c>
      <c r="B73" s="252" t="s">
        <v>4673</v>
      </c>
      <c r="C73" s="254" t="s">
        <v>4595</v>
      </c>
      <c r="D73" s="252">
        <v>37.47535</v>
      </c>
      <c r="E73" s="252">
        <v>14.56023</v>
      </c>
      <c r="F73" s="252">
        <v>173.0618</v>
      </c>
      <c r="G73" s="252">
        <v>0.73166</v>
      </c>
      <c r="H73" s="252">
        <v>1.123359</v>
      </c>
      <c r="I73" s="252">
        <v>2.291216</v>
      </c>
      <c r="J73" s="252">
        <v>3.207334</v>
      </c>
      <c r="K73" s="252">
        <v>0.0</v>
      </c>
      <c r="L73" s="252">
        <v>0.0</v>
      </c>
      <c r="M73" s="252">
        <v>0.0</v>
      </c>
      <c r="N73" s="252">
        <v>0.0</v>
      </c>
      <c r="O73" s="252">
        <v>2.4</v>
      </c>
      <c r="Q73" s="132"/>
      <c r="R73" s="132" t="s">
        <v>4673</v>
      </c>
      <c r="S73" s="132"/>
      <c r="T73" s="132"/>
      <c r="U73" s="132"/>
      <c r="V73" s="132"/>
      <c r="W73" s="132"/>
      <c r="X73" s="132"/>
      <c r="Y73" s="132"/>
      <c r="Z73" s="132"/>
    </row>
    <row r="74" ht="15.75" customHeight="1">
      <c r="A74" s="253">
        <v>72.0</v>
      </c>
      <c r="B74" s="252" t="s">
        <v>1196</v>
      </c>
      <c r="C74" s="254" t="s">
        <v>4595</v>
      </c>
      <c r="D74" s="252">
        <v>30.34038</v>
      </c>
      <c r="E74" s="252">
        <v>13.31036</v>
      </c>
      <c r="F74" s="252">
        <v>156.8428</v>
      </c>
      <c r="G74" s="252">
        <v>0.879348</v>
      </c>
      <c r="H74" s="252">
        <v>0.438841</v>
      </c>
      <c r="I74" s="252">
        <v>3.517391</v>
      </c>
      <c r="J74" s="252">
        <v>10.65907</v>
      </c>
      <c r="K74" s="252">
        <v>0.0</v>
      </c>
      <c r="L74" s="252">
        <v>0.0</v>
      </c>
      <c r="M74" s="252">
        <v>0.0</v>
      </c>
      <c r="N74" s="252">
        <v>0.0</v>
      </c>
      <c r="O74" s="252">
        <v>0.730999</v>
      </c>
      <c r="Q74" s="132"/>
      <c r="R74" s="132" t="s">
        <v>1196</v>
      </c>
      <c r="S74" s="132"/>
      <c r="T74" s="132"/>
      <c r="U74" s="132"/>
      <c r="V74" s="132"/>
      <c r="W74" s="132"/>
      <c r="X74" s="132"/>
      <c r="Y74" s="132"/>
      <c r="Z74" s="132"/>
    </row>
    <row r="75" ht="15.75" customHeight="1">
      <c r="A75" s="253">
        <v>73.0</v>
      </c>
      <c r="B75" s="252" t="s">
        <v>849</v>
      </c>
      <c r="C75" s="254" t="s">
        <v>4595</v>
      </c>
      <c r="D75" s="252">
        <v>404.8171</v>
      </c>
      <c r="E75" s="252">
        <v>252.759</v>
      </c>
      <c r="F75" s="252">
        <v>2900.989</v>
      </c>
      <c r="G75" s="252">
        <v>16.90383</v>
      </c>
      <c r="H75" s="252">
        <v>12.26864</v>
      </c>
      <c r="I75" s="252">
        <v>32.70046</v>
      </c>
      <c r="J75" s="252">
        <v>155.0469</v>
      </c>
      <c r="K75" s="252">
        <v>0.731993</v>
      </c>
      <c r="L75" s="252">
        <v>0.0</v>
      </c>
      <c r="M75" s="252">
        <v>0.0</v>
      </c>
      <c r="N75" s="252">
        <v>0.0</v>
      </c>
      <c r="O75" s="252">
        <v>2.779732</v>
      </c>
      <c r="Q75" s="132"/>
      <c r="R75" s="132" t="s">
        <v>310</v>
      </c>
      <c r="S75" s="132"/>
      <c r="T75" s="132"/>
      <c r="U75" s="132"/>
      <c r="V75" s="132"/>
      <c r="W75" s="132"/>
      <c r="X75" s="132"/>
      <c r="Y75" s="132"/>
      <c r="Z75" s="132"/>
    </row>
    <row r="76" ht="15.75" customHeight="1">
      <c r="A76" s="253">
        <v>74.0</v>
      </c>
      <c r="B76" s="252" t="s">
        <v>413</v>
      </c>
      <c r="C76" s="254" t="s">
        <v>4595</v>
      </c>
      <c r="D76" s="252">
        <v>35.56305</v>
      </c>
      <c r="E76" s="252">
        <v>15.86348</v>
      </c>
      <c r="F76" s="252">
        <v>422.2601</v>
      </c>
      <c r="G76" s="252">
        <v>1.073188</v>
      </c>
      <c r="H76" s="252">
        <v>1.604203</v>
      </c>
      <c r="I76" s="252">
        <v>10.03254</v>
      </c>
      <c r="J76" s="252">
        <v>11.02469</v>
      </c>
      <c r="K76" s="252">
        <v>0.0</v>
      </c>
      <c r="L76" s="252">
        <v>0.0</v>
      </c>
      <c r="M76" s="252">
        <v>0.0</v>
      </c>
      <c r="N76" s="252">
        <v>0.0</v>
      </c>
      <c r="O76" s="252">
        <v>0.0</v>
      </c>
      <c r="Q76" s="132"/>
      <c r="R76" s="132" t="s">
        <v>413</v>
      </c>
      <c r="S76" s="132"/>
      <c r="T76" s="132"/>
      <c r="U76" s="132"/>
      <c r="V76" s="132"/>
      <c r="W76" s="132"/>
      <c r="X76" s="132"/>
      <c r="Y76" s="132"/>
      <c r="Z76" s="132"/>
    </row>
    <row r="77" ht="15.75" customHeight="1">
      <c r="A77" s="253">
        <v>75.0</v>
      </c>
      <c r="B77" s="252" t="s">
        <v>819</v>
      </c>
      <c r="C77" s="254" t="s">
        <v>4595</v>
      </c>
      <c r="D77" s="252">
        <v>531.9261</v>
      </c>
      <c r="E77" s="252">
        <v>322.2479</v>
      </c>
      <c r="F77" s="252">
        <v>3613.401</v>
      </c>
      <c r="G77" s="252">
        <v>21.96707</v>
      </c>
      <c r="H77" s="252">
        <v>10.51951</v>
      </c>
      <c r="I77" s="252">
        <v>73.09659</v>
      </c>
      <c r="J77" s="252">
        <v>359.2436</v>
      </c>
      <c r="K77" s="252">
        <v>1.742129</v>
      </c>
      <c r="L77" s="252">
        <v>0.0</v>
      </c>
      <c r="M77" s="252">
        <v>0.0</v>
      </c>
      <c r="N77" s="252">
        <v>0.0</v>
      </c>
      <c r="O77" s="252">
        <v>7.317735</v>
      </c>
      <c r="Q77" s="132"/>
      <c r="R77" s="132" t="s">
        <v>228</v>
      </c>
      <c r="S77" s="132"/>
      <c r="T77" s="132"/>
      <c r="U77" s="132"/>
      <c r="V77" s="132"/>
      <c r="W77" s="132"/>
      <c r="X77" s="132"/>
      <c r="Y77" s="132"/>
      <c r="Z77" s="132"/>
    </row>
    <row r="78" ht="15.75" customHeight="1">
      <c r="A78" s="253">
        <v>76.0</v>
      </c>
      <c r="B78" s="252" t="s">
        <v>1441</v>
      </c>
      <c r="C78" s="254" t="s">
        <v>4595</v>
      </c>
      <c r="D78" s="252">
        <v>25.29046</v>
      </c>
      <c r="E78" s="252">
        <v>14.8772</v>
      </c>
      <c r="F78" s="252">
        <v>150.69</v>
      </c>
      <c r="G78" s="252">
        <v>0.756334</v>
      </c>
      <c r="H78" s="252">
        <v>1.243666</v>
      </c>
      <c r="I78" s="252">
        <v>2.48927</v>
      </c>
      <c r="J78" s="252">
        <v>17.0</v>
      </c>
      <c r="K78" s="252">
        <v>0.0</v>
      </c>
      <c r="L78" s="252">
        <v>0.0</v>
      </c>
      <c r="M78" s="252">
        <v>0.0</v>
      </c>
      <c r="N78" s="252">
        <v>0.0</v>
      </c>
      <c r="O78" s="252">
        <v>0.0</v>
      </c>
      <c r="Q78" s="132"/>
      <c r="R78" s="132" t="s">
        <v>1441</v>
      </c>
      <c r="S78" s="132"/>
      <c r="T78" s="132"/>
      <c r="U78" s="132"/>
      <c r="V78" s="132"/>
      <c r="W78" s="132"/>
      <c r="X78" s="132"/>
      <c r="Y78" s="132"/>
      <c r="Z78" s="132"/>
    </row>
    <row r="79" ht="15.75" customHeight="1">
      <c r="A79" s="253">
        <v>77.0</v>
      </c>
      <c r="B79" s="252" t="s">
        <v>204</v>
      </c>
      <c r="C79" s="254" t="s">
        <v>4595</v>
      </c>
      <c r="D79" s="252">
        <v>552.5</v>
      </c>
      <c r="E79" s="252">
        <v>343.6</v>
      </c>
      <c r="F79" s="252">
        <v>3882.0</v>
      </c>
      <c r="G79" s="252">
        <v>22.1</v>
      </c>
      <c r="H79" s="252">
        <v>14.6</v>
      </c>
      <c r="I79" s="252">
        <v>46.3</v>
      </c>
      <c r="J79" s="252">
        <v>209.5</v>
      </c>
      <c r="K79" s="252">
        <v>1.6</v>
      </c>
      <c r="L79" s="252"/>
      <c r="M79" s="252"/>
      <c r="N79" s="252"/>
      <c r="O79" s="252">
        <v>5.4</v>
      </c>
      <c r="Q79" s="132"/>
      <c r="R79" s="132" t="s">
        <v>204</v>
      </c>
      <c r="S79" s="132"/>
      <c r="T79" s="132"/>
      <c r="U79" s="132"/>
      <c r="V79" s="132"/>
      <c r="W79" s="132"/>
      <c r="X79" s="132"/>
      <c r="Y79" s="132"/>
      <c r="Z79" s="132"/>
    </row>
    <row r="80" ht="15.75" customHeight="1">
      <c r="A80" s="253">
        <v>78.0</v>
      </c>
      <c r="B80" s="252" t="s">
        <v>362</v>
      </c>
      <c r="C80" s="254" t="s">
        <v>4595</v>
      </c>
      <c r="D80" s="252">
        <v>351.6</v>
      </c>
      <c r="E80" s="252">
        <v>217.7</v>
      </c>
      <c r="F80" s="252">
        <v>2464.6</v>
      </c>
      <c r="G80" s="252">
        <v>13.5</v>
      </c>
      <c r="H80" s="252">
        <v>9.9</v>
      </c>
      <c r="I80" s="252">
        <v>24.5</v>
      </c>
      <c r="J80" s="252">
        <v>99.4</v>
      </c>
      <c r="K80" s="252">
        <v>0.7</v>
      </c>
      <c r="L80" s="252"/>
      <c r="M80" s="252"/>
      <c r="N80" s="252"/>
      <c r="O80" s="252">
        <v>2.7</v>
      </c>
      <c r="Q80" s="132"/>
      <c r="R80" s="132" t="s">
        <v>362</v>
      </c>
      <c r="S80" s="132"/>
      <c r="T80" s="132"/>
      <c r="U80" s="132"/>
      <c r="V80" s="132"/>
      <c r="W80" s="132"/>
      <c r="X80" s="132"/>
      <c r="Y80" s="132"/>
      <c r="Z80" s="132"/>
    </row>
    <row r="81" ht="15.75" customHeight="1">
      <c r="A81" s="253">
        <v>79.0</v>
      </c>
      <c r="B81" s="252" t="s">
        <v>404</v>
      </c>
      <c r="C81" s="254" t="s">
        <v>4595</v>
      </c>
      <c r="D81" s="252">
        <v>249.8</v>
      </c>
      <c r="E81" s="252">
        <v>154.2</v>
      </c>
      <c r="F81" s="252">
        <v>1787.0</v>
      </c>
      <c r="G81" s="252">
        <v>10.4</v>
      </c>
      <c r="H81" s="252">
        <v>7.2</v>
      </c>
      <c r="I81" s="252">
        <v>26.8</v>
      </c>
      <c r="J81" s="252">
        <v>106.7</v>
      </c>
      <c r="K81" s="252">
        <v>1.1</v>
      </c>
      <c r="L81" s="252"/>
      <c r="M81" s="252"/>
      <c r="N81" s="252"/>
      <c r="O81" s="252">
        <v>2.0</v>
      </c>
      <c r="Q81" s="132"/>
      <c r="R81" s="132" t="s">
        <v>404</v>
      </c>
      <c r="S81" s="132"/>
      <c r="T81" s="132"/>
      <c r="U81" s="132"/>
      <c r="V81" s="132"/>
      <c r="W81" s="132"/>
      <c r="X81" s="132"/>
      <c r="Y81" s="132"/>
      <c r="Z81" s="132"/>
    </row>
    <row r="82" ht="15.75" customHeight="1">
      <c r="A82" s="253">
        <v>80.0</v>
      </c>
      <c r="B82" s="252" t="s">
        <v>409</v>
      </c>
      <c r="C82" s="254" t="s">
        <v>4595</v>
      </c>
      <c r="D82" s="252">
        <v>21.8</v>
      </c>
      <c r="E82" s="252">
        <v>13.0</v>
      </c>
      <c r="F82" s="252">
        <v>151.8</v>
      </c>
      <c r="G82" s="252">
        <v>1.1</v>
      </c>
      <c r="H82" s="252">
        <v>0.4</v>
      </c>
      <c r="I82" s="252">
        <v>3.1</v>
      </c>
      <c r="J82" s="252">
        <v>14.0</v>
      </c>
      <c r="K82" s="252">
        <v>0.0</v>
      </c>
      <c r="L82" s="252"/>
      <c r="M82" s="252"/>
      <c r="N82" s="252"/>
      <c r="O82" s="252">
        <v>0.1</v>
      </c>
      <c r="Q82" s="132"/>
      <c r="R82" s="132" t="s">
        <v>409</v>
      </c>
      <c r="S82" s="132"/>
      <c r="T82" s="132"/>
      <c r="U82" s="132"/>
      <c r="V82" s="132"/>
      <c r="W82" s="132"/>
      <c r="X82" s="132"/>
      <c r="Y82" s="132"/>
      <c r="Z82" s="132"/>
    </row>
    <row r="83" ht="15.75" customHeight="1">
      <c r="A83" s="253">
        <v>81.0</v>
      </c>
      <c r="B83" s="252" t="s">
        <v>434</v>
      </c>
      <c r="C83" s="254" t="s">
        <v>4595</v>
      </c>
      <c r="D83" s="252">
        <v>36.0</v>
      </c>
      <c r="E83" s="252">
        <v>21.2</v>
      </c>
      <c r="F83" s="252">
        <v>253.0</v>
      </c>
      <c r="G83" s="252">
        <v>1.4</v>
      </c>
      <c r="H83" s="252">
        <v>0.8</v>
      </c>
      <c r="I83" s="252">
        <v>22.4</v>
      </c>
      <c r="J83" s="252">
        <v>117.9</v>
      </c>
      <c r="K83" s="252">
        <v>1.2</v>
      </c>
      <c r="L83" s="252"/>
      <c r="M83" s="252"/>
      <c r="N83" s="252"/>
      <c r="O83" s="252">
        <v>3.2</v>
      </c>
      <c r="Q83" s="132"/>
      <c r="R83" s="132" t="s">
        <v>434</v>
      </c>
      <c r="S83" s="132"/>
      <c r="T83" s="132"/>
      <c r="U83" s="132"/>
      <c r="V83" s="132"/>
      <c r="W83" s="132"/>
      <c r="X83" s="132"/>
      <c r="Y83" s="132"/>
      <c r="Z83" s="132"/>
    </row>
    <row r="84" ht="15.75" customHeight="1">
      <c r="A84" s="253">
        <v>82.0</v>
      </c>
      <c r="B84" s="252" t="s">
        <v>446</v>
      </c>
      <c r="C84" s="254" t="s">
        <v>4595</v>
      </c>
      <c r="D84" s="252">
        <v>10.0</v>
      </c>
      <c r="E84" s="252">
        <v>6.0</v>
      </c>
      <c r="F84" s="252">
        <v>64.0</v>
      </c>
      <c r="G84" s="252">
        <v>0.0</v>
      </c>
      <c r="H84" s="252">
        <v>0.0</v>
      </c>
      <c r="I84" s="252">
        <v>1.0</v>
      </c>
      <c r="J84" s="252">
        <v>2.0</v>
      </c>
      <c r="K84" s="252">
        <v>0.0</v>
      </c>
      <c r="L84" s="252"/>
      <c r="M84" s="252"/>
      <c r="N84" s="252"/>
      <c r="O84" s="252">
        <v>0.0</v>
      </c>
      <c r="Q84" s="132"/>
      <c r="R84" s="132" t="s">
        <v>446</v>
      </c>
      <c r="S84" s="132"/>
      <c r="T84" s="132"/>
      <c r="U84" s="132"/>
      <c r="V84" s="132"/>
      <c r="W84" s="132"/>
      <c r="X84" s="132"/>
      <c r="Y84" s="132"/>
      <c r="Z84" s="132"/>
    </row>
    <row r="85" ht="15.75" customHeight="1">
      <c r="A85" s="253">
        <v>83.0</v>
      </c>
      <c r="B85" s="252" t="s">
        <v>445</v>
      </c>
      <c r="C85" s="254" t="s">
        <v>4595</v>
      </c>
      <c r="D85" s="252">
        <v>12.0</v>
      </c>
      <c r="E85" s="252">
        <v>7.0</v>
      </c>
      <c r="F85" s="252">
        <v>81.0</v>
      </c>
      <c r="G85" s="252">
        <v>1.0</v>
      </c>
      <c r="H85" s="252">
        <v>0.0</v>
      </c>
      <c r="I85" s="252">
        <v>1.0</v>
      </c>
      <c r="J85" s="252">
        <v>4.0</v>
      </c>
      <c r="K85" s="252">
        <v>0.0</v>
      </c>
      <c r="L85" s="252"/>
      <c r="M85" s="252"/>
      <c r="N85" s="252"/>
      <c r="O85" s="252">
        <v>0.0</v>
      </c>
      <c r="Q85" s="132"/>
      <c r="R85" s="132" t="s">
        <v>445</v>
      </c>
      <c r="S85" s="132"/>
      <c r="T85" s="132"/>
      <c r="U85" s="132"/>
      <c r="V85" s="132"/>
      <c r="W85" s="132"/>
      <c r="X85" s="132"/>
      <c r="Y85" s="132"/>
      <c r="Z85" s="132"/>
    </row>
    <row r="86" ht="15.75" customHeight="1">
      <c r="A86" s="253">
        <v>84.0</v>
      </c>
      <c r="B86" s="252"/>
      <c r="C86" s="254" t="s">
        <v>4595</v>
      </c>
      <c r="D86" s="252" t="e">
        <v>#N/A</v>
      </c>
      <c r="E86" s="252" t="e">
        <v>#N/A</v>
      </c>
      <c r="F86" s="252" t="e">
        <v>#N/A</v>
      </c>
      <c r="G86" s="252" t="e">
        <v>#N/A</v>
      </c>
      <c r="H86" s="252" t="e">
        <v>#N/A</v>
      </c>
      <c r="I86" s="252" t="e">
        <v>#N/A</v>
      </c>
      <c r="J86" s="252" t="e">
        <v>#N/A</v>
      </c>
      <c r="K86" s="252" t="e">
        <v>#N/A</v>
      </c>
      <c r="L86" s="252" t="e">
        <v>#N/A</v>
      </c>
      <c r="M86" s="252" t="e">
        <v>#N/A</v>
      </c>
      <c r="N86" s="252" t="e">
        <v>#N/A</v>
      </c>
      <c r="O86" s="252" t="e">
        <v>#N/A</v>
      </c>
      <c r="Q86" s="132"/>
      <c r="R86" s="132"/>
      <c r="S86" s="132"/>
      <c r="T86" s="132"/>
      <c r="U86" s="132"/>
      <c r="V86" s="132"/>
      <c r="W86" s="132"/>
      <c r="X86" s="132"/>
      <c r="Y86" s="132"/>
      <c r="Z86" s="132"/>
    </row>
    <row r="87" ht="15.75" customHeight="1">
      <c r="A87" s="253">
        <v>85.0</v>
      </c>
      <c r="B87" s="252"/>
      <c r="C87" s="254" t="s">
        <v>4595</v>
      </c>
      <c r="D87" s="252" t="e">
        <v>#N/A</v>
      </c>
      <c r="E87" s="252" t="e">
        <v>#N/A</v>
      </c>
      <c r="F87" s="252" t="e">
        <v>#N/A</v>
      </c>
      <c r="G87" s="252" t="e">
        <v>#N/A</v>
      </c>
      <c r="H87" s="252" t="e">
        <v>#N/A</v>
      </c>
      <c r="I87" s="252" t="e">
        <v>#N/A</v>
      </c>
      <c r="J87" s="252" t="e">
        <v>#N/A</v>
      </c>
      <c r="K87" s="252" t="e">
        <v>#N/A</v>
      </c>
      <c r="L87" s="252" t="e">
        <v>#N/A</v>
      </c>
      <c r="M87" s="252" t="e">
        <v>#N/A</v>
      </c>
      <c r="N87" s="252" t="e">
        <v>#N/A</v>
      </c>
      <c r="O87" s="252" t="e">
        <v>#N/A</v>
      </c>
      <c r="Q87" s="132"/>
      <c r="R87" s="132"/>
      <c r="S87" s="132"/>
      <c r="T87" s="132"/>
      <c r="U87" s="132"/>
      <c r="V87" s="132"/>
      <c r="W87" s="132"/>
      <c r="X87" s="132"/>
      <c r="Y87" s="132"/>
      <c r="Z87" s="132"/>
    </row>
    <row r="88" ht="15.75" customHeight="1">
      <c r="A88" s="253">
        <v>86.0</v>
      </c>
      <c r="B88" s="252"/>
      <c r="C88" s="254" t="s">
        <v>4595</v>
      </c>
      <c r="D88" s="252" t="e">
        <v>#N/A</v>
      </c>
      <c r="E88" s="252" t="e">
        <v>#N/A</v>
      </c>
      <c r="F88" s="252" t="e">
        <v>#N/A</v>
      </c>
      <c r="G88" s="252" t="e">
        <v>#N/A</v>
      </c>
      <c r="H88" s="252" t="e">
        <v>#N/A</v>
      </c>
      <c r="I88" s="252" t="e">
        <v>#N/A</v>
      </c>
      <c r="J88" s="252" t="e">
        <v>#N/A</v>
      </c>
      <c r="K88" s="252" t="e">
        <v>#N/A</v>
      </c>
      <c r="L88" s="252" t="e">
        <v>#N/A</v>
      </c>
      <c r="M88" s="252" t="e">
        <v>#N/A</v>
      </c>
      <c r="N88" s="252" t="e">
        <v>#N/A</v>
      </c>
      <c r="O88" s="252" t="e">
        <v>#N/A</v>
      </c>
      <c r="Q88" s="132"/>
      <c r="R88" s="132"/>
      <c r="S88" s="132"/>
      <c r="T88" s="132"/>
      <c r="U88" s="132"/>
      <c r="V88" s="132"/>
      <c r="W88" s="132"/>
      <c r="X88" s="132"/>
      <c r="Y88" s="132"/>
      <c r="Z88" s="132"/>
    </row>
    <row r="89" ht="15.75" customHeight="1">
      <c r="A89" s="253">
        <v>87.0</v>
      </c>
      <c r="B89" s="252"/>
      <c r="C89" s="254" t="s">
        <v>4595</v>
      </c>
      <c r="D89" s="252" t="e">
        <v>#N/A</v>
      </c>
      <c r="E89" s="252" t="e">
        <v>#N/A</v>
      </c>
      <c r="F89" s="252" t="e">
        <v>#N/A</v>
      </c>
      <c r="G89" s="252" t="e">
        <v>#N/A</v>
      </c>
      <c r="H89" s="252" t="e">
        <v>#N/A</v>
      </c>
      <c r="I89" s="252" t="e">
        <v>#N/A</v>
      </c>
      <c r="J89" s="252" t="e">
        <v>#N/A</v>
      </c>
      <c r="K89" s="252" t="e">
        <v>#N/A</v>
      </c>
      <c r="L89" s="252" t="e">
        <v>#N/A</v>
      </c>
      <c r="M89" s="252" t="e">
        <v>#N/A</v>
      </c>
      <c r="N89" s="252" t="e">
        <v>#N/A</v>
      </c>
      <c r="O89" s="252" t="e">
        <v>#N/A</v>
      </c>
      <c r="Q89" s="132"/>
      <c r="R89" s="132"/>
      <c r="S89" s="132"/>
      <c r="T89" s="132"/>
      <c r="U89" s="132"/>
      <c r="V89" s="132"/>
      <c r="W89" s="132"/>
      <c r="X89" s="132"/>
      <c r="Y89" s="132"/>
      <c r="Z89" s="132"/>
    </row>
    <row r="90" ht="15.75" customHeight="1">
      <c r="A90" s="253">
        <v>88.0</v>
      </c>
      <c r="B90" s="252"/>
      <c r="C90" s="254" t="s">
        <v>4595</v>
      </c>
      <c r="D90" s="252" t="e">
        <v>#N/A</v>
      </c>
      <c r="E90" s="252" t="e">
        <v>#N/A</v>
      </c>
      <c r="F90" s="252" t="e">
        <v>#N/A</v>
      </c>
      <c r="G90" s="252" t="e">
        <v>#N/A</v>
      </c>
      <c r="H90" s="252" t="e">
        <v>#N/A</v>
      </c>
      <c r="I90" s="252" t="e">
        <v>#N/A</v>
      </c>
      <c r="J90" s="252" t="e">
        <v>#N/A</v>
      </c>
      <c r="K90" s="252" t="e">
        <v>#N/A</v>
      </c>
      <c r="L90" s="252" t="e">
        <v>#N/A</v>
      </c>
      <c r="M90" s="252" t="e">
        <v>#N/A</v>
      </c>
      <c r="N90" s="252" t="e">
        <v>#N/A</v>
      </c>
      <c r="O90" s="252" t="e">
        <v>#N/A</v>
      </c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 ht="15.75" customHeight="1">
      <c r="A91" s="253">
        <v>89.0</v>
      </c>
      <c r="B91" s="252"/>
      <c r="C91" s="254" t="s">
        <v>4595</v>
      </c>
      <c r="D91" s="252" t="e">
        <v>#N/A</v>
      </c>
      <c r="E91" s="252" t="e">
        <v>#N/A</v>
      </c>
      <c r="F91" s="252" t="e">
        <v>#N/A</v>
      </c>
      <c r="G91" s="252" t="e">
        <v>#N/A</v>
      </c>
      <c r="H91" s="252" t="e">
        <v>#N/A</v>
      </c>
      <c r="I91" s="252" t="e">
        <v>#N/A</v>
      </c>
      <c r="J91" s="252" t="e">
        <v>#N/A</v>
      </c>
      <c r="K91" s="252" t="e">
        <v>#N/A</v>
      </c>
      <c r="L91" s="252" t="e">
        <v>#N/A</v>
      </c>
      <c r="M91" s="252" t="e">
        <v>#N/A</v>
      </c>
      <c r="N91" s="252" t="e">
        <v>#N/A</v>
      </c>
      <c r="O91" s="252" t="e">
        <v>#N/A</v>
      </c>
      <c r="Q91" s="132"/>
      <c r="R91" s="132"/>
      <c r="S91" s="132"/>
      <c r="T91" s="132"/>
      <c r="U91" s="132"/>
      <c r="V91" s="132"/>
      <c r="W91" s="132"/>
      <c r="X91" s="132"/>
      <c r="Y91" s="132"/>
      <c r="Z91" s="132"/>
    </row>
    <row r="92" ht="15.75" customHeight="1">
      <c r="A92" s="253">
        <v>90.0</v>
      </c>
      <c r="B92" s="252"/>
      <c r="C92" s="254" t="s">
        <v>4595</v>
      </c>
      <c r="D92" s="252" t="e">
        <v>#N/A</v>
      </c>
      <c r="E92" s="252" t="e">
        <v>#N/A</v>
      </c>
      <c r="F92" s="252" t="e">
        <v>#N/A</v>
      </c>
      <c r="G92" s="252" t="e">
        <v>#N/A</v>
      </c>
      <c r="H92" s="252" t="e">
        <v>#N/A</v>
      </c>
      <c r="I92" s="252" t="e">
        <v>#N/A</v>
      </c>
      <c r="J92" s="252" t="e">
        <v>#N/A</v>
      </c>
      <c r="K92" s="252" t="e">
        <v>#N/A</v>
      </c>
      <c r="L92" s="252" t="e">
        <v>#N/A</v>
      </c>
      <c r="M92" s="252" t="e">
        <v>#N/A</v>
      </c>
      <c r="N92" s="252" t="e">
        <v>#N/A</v>
      </c>
      <c r="O92" s="252" t="e">
        <v>#N/A</v>
      </c>
      <c r="Q92" s="132"/>
      <c r="R92" s="132"/>
      <c r="S92" s="132"/>
      <c r="T92" s="132"/>
      <c r="U92" s="132"/>
      <c r="V92" s="132"/>
      <c r="W92" s="132"/>
      <c r="X92" s="132"/>
      <c r="Y92" s="132"/>
      <c r="Z92" s="132"/>
    </row>
    <row r="93" ht="15.75" customHeight="1">
      <c r="A93" s="253">
        <v>91.0</v>
      </c>
      <c r="B93" s="252"/>
      <c r="C93" s="254" t="s">
        <v>4595</v>
      </c>
      <c r="D93" s="252" t="e">
        <v>#N/A</v>
      </c>
      <c r="E93" s="252" t="e">
        <v>#N/A</v>
      </c>
      <c r="F93" s="252" t="e">
        <v>#N/A</v>
      </c>
      <c r="G93" s="252" t="e">
        <v>#N/A</v>
      </c>
      <c r="H93" s="252" t="e">
        <v>#N/A</v>
      </c>
      <c r="I93" s="252" t="e">
        <v>#N/A</v>
      </c>
      <c r="J93" s="252" t="e">
        <v>#N/A</v>
      </c>
      <c r="K93" s="252" t="e">
        <v>#N/A</v>
      </c>
      <c r="L93" s="252" t="e">
        <v>#N/A</v>
      </c>
      <c r="M93" s="252" t="e">
        <v>#N/A</v>
      </c>
      <c r="N93" s="252" t="e">
        <v>#N/A</v>
      </c>
      <c r="O93" s="252" t="e">
        <v>#N/A</v>
      </c>
      <c r="Q93" s="132"/>
      <c r="R93" s="132"/>
      <c r="S93" s="132"/>
      <c r="T93" s="132"/>
      <c r="U93" s="132"/>
      <c r="V93" s="132"/>
      <c r="W93" s="132"/>
      <c r="X93" s="132"/>
      <c r="Y93" s="132"/>
      <c r="Z93" s="132"/>
    </row>
    <row r="94" ht="15.75" customHeight="1">
      <c r="A94" s="253">
        <v>92.0</v>
      </c>
      <c r="B94" s="252"/>
      <c r="C94" s="254" t="s">
        <v>4595</v>
      </c>
      <c r="D94" s="252" t="e">
        <v>#N/A</v>
      </c>
      <c r="E94" s="252" t="e">
        <v>#N/A</v>
      </c>
      <c r="F94" s="252" t="e">
        <v>#N/A</v>
      </c>
      <c r="G94" s="252" t="e">
        <v>#N/A</v>
      </c>
      <c r="H94" s="252" t="e">
        <v>#N/A</v>
      </c>
      <c r="I94" s="252" t="e">
        <v>#N/A</v>
      </c>
      <c r="J94" s="252" t="e">
        <v>#N/A</v>
      </c>
      <c r="K94" s="252" t="e">
        <v>#N/A</v>
      </c>
      <c r="L94" s="252" t="e">
        <v>#N/A</v>
      </c>
      <c r="M94" s="252" t="e">
        <v>#N/A</v>
      </c>
      <c r="N94" s="252" t="e">
        <v>#N/A</v>
      </c>
      <c r="O94" s="252" t="e">
        <v>#N/A</v>
      </c>
      <c r="Q94" s="132"/>
      <c r="R94" s="132"/>
      <c r="S94" s="132"/>
      <c r="T94" s="132"/>
      <c r="U94" s="132"/>
      <c r="V94" s="132"/>
      <c r="W94" s="132"/>
      <c r="X94" s="132"/>
      <c r="Y94" s="132"/>
      <c r="Z94" s="132"/>
    </row>
    <row r="95" ht="15.75" customHeight="1">
      <c r="A95" s="253">
        <v>93.0</v>
      </c>
      <c r="B95" s="252"/>
      <c r="C95" s="254" t="s">
        <v>4595</v>
      </c>
      <c r="D95" s="252" t="e">
        <v>#N/A</v>
      </c>
      <c r="E95" s="252" t="e">
        <v>#N/A</v>
      </c>
      <c r="F95" s="252" t="e">
        <v>#N/A</v>
      </c>
      <c r="G95" s="252" t="e">
        <v>#N/A</v>
      </c>
      <c r="H95" s="252" t="e">
        <v>#N/A</v>
      </c>
      <c r="I95" s="252" t="e">
        <v>#N/A</v>
      </c>
      <c r="J95" s="252" t="e">
        <v>#N/A</v>
      </c>
      <c r="K95" s="252" t="e">
        <v>#N/A</v>
      </c>
      <c r="L95" s="252" t="e">
        <v>#N/A</v>
      </c>
      <c r="M95" s="252" t="e">
        <v>#N/A</v>
      </c>
      <c r="N95" s="252" t="e">
        <v>#N/A</v>
      </c>
      <c r="O95" s="252" t="e">
        <v>#N/A</v>
      </c>
      <c r="Q95" s="132"/>
      <c r="R95" s="132"/>
      <c r="S95" s="132"/>
      <c r="T95" s="132"/>
      <c r="U95" s="132"/>
      <c r="V95" s="132"/>
      <c r="W95" s="132"/>
      <c r="X95" s="132"/>
      <c r="Y95" s="132"/>
      <c r="Z95" s="132"/>
    </row>
    <row r="96" ht="15.75" customHeight="1">
      <c r="A96" s="253">
        <v>94.0</v>
      </c>
      <c r="B96" s="252"/>
      <c r="C96" s="254" t="s">
        <v>4595</v>
      </c>
      <c r="D96" s="252" t="e">
        <v>#N/A</v>
      </c>
      <c r="E96" s="252" t="e">
        <v>#N/A</v>
      </c>
      <c r="F96" s="252" t="e">
        <v>#N/A</v>
      </c>
      <c r="G96" s="252" t="e">
        <v>#N/A</v>
      </c>
      <c r="H96" s="252" t="e">
        <v>#N/A</v>
      </c>
      <c r="I96" s="252" t="e">
        <v>#N/A</v>
      </c>
      <c r="J96" s="252" t="e">
        <v>#N/A</v>
      </c>
      <c r="K96" s="252" t="e">
        <v>#N/A</v>
      </c>
      <c r="L96" s="252" t="e">
        <v>#N/A</v>
      </c>
      <c r="M96" s="252" t="e">
        <v>#N/A</v>
      </c>
      <c r="N96" s="252" t="e">
        <v>#N/A</v>
      </c>
      <c r="O96" s="252" t="e">
        <v>#N/A</v>
      </c>
      <c r="Q96" s="132"/>
      <c r="R96" s="132"/>
      <c r="S96" s="132"/>
      <c r="T96" s="132"/>
      <c r="U96" s="132"/>
      <c r="V96" s="132"/>
      <c r="W96" s="132"/>
      <c r="X96" s="132"/>
      <c r="Y96" s="132"/>
      <c r="Z96" s="132"/>
    </row>
    <row r="97" ht="15.75" customHeight="1">
      <c r="A97" s="253">
        <v>95.0</v>
      </c>
      <c r="B97" s="252"/>
      <c r="C97" s="254" t="s">
        <v>4595</v>
      </c>
      <c r="D97" s="252" t="e">
        <v>#N/A</v>
      </c>
      <c r="E97" s="252" t="e">
        <v>#N/A</v>
      </c>
      <c r="F97" s="252" t="e">
        <v>#N/A</v>
      </c>
      <c r="G97" s="252" t="e">
        <v>#N/A</v>
      </c>
      <c r="H97" s="252" t="e">
        <v>#N/A</v>
      </c>
      <c r="I97" s="252" t="e">
        <v>#N/A</v>
      </c>
      <c r="J97" s="252" t="e">
        <v>#N/A</v>
      </c>
      <c r="K97" s="252" t="e">
        <v>#N/A</v>
      </c>
      <c r="L97" s="252" t="e">
        <v>#N/A</v>
      </c>
      <c r="M97" s="252" t="e">
        <v>#N/A</v>
      </c>
      <c r="N97" s="252" t="e">
        <v>#N/A</v>
      </c>
      <c r="O97" s="252" t="e">
        <v>#N/A</v>
      </c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 ht="15.75" customHeight="1">
      <c r="A98" s="253">
        <v>96.0</v>
      </c>
      <c r="B98" s="252"/>
      <c r="C98" s="254" t="s">
        <v>4595</v>
      </c>
      <c r="D98" s="252" t="e">
        <v>#N/A</v>
      </c>
      <c r="E98" s="252" t="e">
        <v>#N/A</v>
      </c>
      <c r="F98" s="252" t="e">
        <v>#N/A</v>
      </c>
      <c r="G98" s="252" t="e">
        <v>#N/A</v>
      </c>
      <c r="H98" s="252" t="e">
        <v>#N/A</v>
      </c>
      <c r="I98" s="252" t="e">
        <v>#N/A</v>
      </c>
      <c r="J98" s="252" t="e">
        <v>#N/A</v>
      </c>
      <c r="K98" s="252" t="e">
        <v>#N/A</v>
      </c>
      <c r="L98" s="252" t="e">
        <v>#N/A</v>
      </c>
      <c r="M98" s="252" t="e">
        <v>#N/A</v>
      </c>
      <c r="N98" s="252" t="e">
        <v>#N/A</v>
      </c>
      <c r="O98" s="252" t="e">
        <v>#N/A</v>
      </c>
      <c r="Q98" s="132"/>
      <c r="R98" s="132"/>
      <c r="S98" s="132"/>
      <c r="T98" s="132"/>
      <c r="U98" s="132"/>
      <c r="V98" s="132"/>
      <c r="W98" s="132"/>
      <c r="X98" s="132"/>
      <c r="Y98" s="132"/>
      <c r="Z98" s="132"/>
    </row>
    <row r="99" ht="15.75" customHeight="1">
      <c r="A99" s="253">
        <v>97.0</v>
      </c>
      <c r="B99" s="252"/>
      <c r="C99" s="254" t="s">
        <v>4595</v>
      </c>
      <c r="D99" s="252" t="e">
        <v>#N/A</v>
      </c>
      <c r="E99" s="252" t="e">
        <v>#N/A</v>
      </c>
      <c r="F99" s="252" t="e">
        <v>#N/A</v>
      </c>
      <c r="G99" s="252" t="e">
        <v>#N/A</v>
      </c>
      <c r="H99" s="252" t="e">
        <v>#N/A</v>
      </c>
      <c r="I99" s="252" t="e">
        <v>#N/A</v>
      </c>
      <c r="J99" s="252" t="e">
        <v>#N/A</v>
      </c>
      <c r="K99" s="252" t="e">
        <v>#N/A</v>
      </c>
      <c r="L99" s="252" t="e">
        <v>#N/A</v>
      </c>
      <c r="M99" s="252" t="e">
        <v>#N/A</v>
      </c>
      <c r="N99" s="252" t="e">
        <v>#N/A</v>
      </c>
      <c r="O99" s="252" t="e">
        <v>#N/A</v>
      </c>
      <c r="Q99" s="132"/>
      <c r="R99" s="132"/>
      <c r="S99" s="132"/>
      <c r="T99" s="132"/>
      <c r="U99" s="132"/>
      <c r="V99" s="132"/>
      <c r="W99" s="132"/>
      <c r="X99" s="132"/>
      <c r="Y99" s="132"/>
      <c r="Z99" s="132"/>
    </row>
    <row r="100" ht="15.75" customHeight="1">
      <c r="A100" s="253">
        <v>98.0</v>
      </c>
      <c r="B100" s="252"/>
      <c r="C100" s="254" t="s">
        <v>4595</v>
      </c>
      <c r="D100" s="252" t="e">
        <v>#N/A</v>
      </c>
      <c r="E100" s="252" t="e">
        <v>#N/A</v>
      </c>
      <c r="F100" s="252" t="e">
        <v>#N/A</v>
      </c>
      <c r="G100" s="252" t="e">
        <v>#N/A</v>
      </c>
      <c r="H100" s="252" t="e">
        <v>#N/A</v>
      </c>
      <c r="I100" s="252" t="e">
        <v>#N/A</v>
      </c>
      <c r="J100" s="252" t="e">
        <v>#N/A</v>
      </c>
      <c r="K100" s="252" t="e">
        <v>#N/A</v>
      </c>
      <c r="L100" s="252" t="e">
        <v>#N/A</v>
      </c>
      <c r="M100" s="252" t="e">
        <v>#N/A</v>
      </c>
      <c r="N100" s="252" t="e">
        <v>#N/A</v>
      </c>
      <c r="O100" s="252" t="e">
        <v>#N/A</v>
      </c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</row>
    <row r="101" ht="15.75" customHeight="1">
      <c r="A101" s="253">
        <v>99.0</v>
      </c>
      <c r="B101" s="252"/>
      <c r="C101" s="254" t="s">
        <v>4595</v>
      </c>
      <c r="D101" s="252" t="e">
        <v>#N/A</v>
      </c>
      <c r="E101" s="252" t="e">
        <v>#N/A</v>
      </c>
      <c r="F101" s="252" t="e">
        <v>#N/A</v>
      </c>
      <c r="G101" s="252" t="e">
        <v>#N/A</v>
      </c>
      <c r="H101" s="252" t="e">
        <v>#N/A</v>
      </c>
      <c r="I101" s="252" t="e">
        <v>#N/A</v>
      </c>
      <c r="J101" s="252" t="e">
        <v>#N/A</v>
      </c>
      <c r="K101" s="252" t="e">
        <v>#N/A</v>
      </c>
      <c r="L101" s="252" t="e">
        <v>#N/A</v>
      </c>
      <c r="M101" s="252" t="e">
        <v>#N/A</v>
      </c>
      <c r="N101" s="252" t="e">
        <v>#N/A</v>
      </c>
      <c r="O101" s="252" t="e">
        <v>#N/A</v>
      </c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</row>
    <row r="102" ht="15.75" customHeight="1">
      <c r="A102" s="253">
        <v>100.0</v>
      </c>
      <c r="B102" s="252"/>
      <c r="C102" s="254" t="s">
        <v>4595</v>
      </c>
      <c r="D102" s="252" t="e">
        <v>#N/A</v>
      </c>
      <c r="E102" s="252" t="e">
        <v>#N/A</v>
      </c>
      <c r="F102" s="252" t="e">
        <v>#N/A</v>
      </c>
      <c r="G102" s="252" t="e">
        <v>#N/A</v>
      </c>
      <c r="H102" s="252" t="e">
        <v>#N/A</v>
      </c>
      <c r="I102" s="252" t="e">
        <v>#N/A</v>
      </c>
      <c r="J102" s="252" t="e">
        <v>#N/A</v>
      </c>
      <c r="K102" s="252" t="e">
        <v>#N/A</v>
      </c>
      <c r="L102" s="252" t="e">
        <v>#N/A</v>
      </c>
      <c r="M102" s="252" t="e">
        <v>#N/A</v>
      </c>
      <c r="N102" s="252" t="e">
        <v>#N/A</v>
      </c>
      <c r="O102" s="252" t="e">
        <v>#N/A</v>
      </c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</row>
    <row r="103" ht="15.75" customHeight="1">
      <c r="A103" s="253">
        <v>101.0</v>
      </c>
      <c r="B103" s="252"/>
      <c r="C103" s="254" t="s">
        <v>4595</v>
      </c>
      <c r="D103" s="252" t="e">
        <v>#N/A</v>
      </c>
      <c r="E103" s="252" t="e">
        <v>#N/A</v>
      </c>
      <c r="F103" s="252" t="e">
        <v>#N/A</v>
      </c>
      <c r="G103" s="252" t="e">
        <v>#N/A</v>
      </c>
      <c r="H103" s="252" t="e">
        <v>#N/A</v>
      </c>
      <c r="I103" s="252" t="e">
        <v>#N/A</v>
      </c>
      <c r="J103" s="252" t="e">
        <v>#N/A</v>
      </c>
      <c r="K103" s="252" t="e">
        <v>#N/A</v>
      </c>
      <c r="L103" s="252" t="e">
        <v>#N/A</v>
      </c>
      <c r="M103" s="252" t="e">
        <v>#N/A</v>
      </c>
      <c r="N103" s="252" t="e">
        <v>#N/A</v>
      </c>
      <c r="O103" s="252" t="e">
        <v>#N/A</v>
      </c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</row>
    <row r="104" ht="15.75" customHeight="1">
      <c r="A104" s="253">
        <v>102.0</v>
      </c>
      <c r="B104" s="252"/>
      <c r="C104" s="254" t="s">
        <v>4595</v>
      </c>
      <c r="D104" s="252" t="e">
        <v>#N/A</v>
      </c>
      <c r="E104" s="252" t="e">
        <v>#N/A</v>
      </c>
      <c r="F104" s="252" t="e">
        <v>#N/A</v>
      </c>
      <c r="G104" s="252" t="e">
        <v>#N/A</v>
      </c>
      <c r="H104" s="252" t="e">
        <v>#N/A</v>
      </c>
      <c r="I104" s="252" t="e">
        <v>#N/A</v>
      </c>
      <c r="J104" s="252" t="e">
        <v>#N/A</v>
      </c>
      <c r="K104" s="252" t="e">
        <v>#N/A</v>
      </c>
      <c r="L104" s="252" t="e">
        <v>#N/A</v>
      </c>
      <c r="M104" s="252" t="e">
        <v>#N/A</v>
      </c>
      <c r="N104" s="252" t="e">
        <v>#N/A</v>
      </c>
      <c r="O104" s="252" t="e">
        <v>#N/A</v>
      </c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 ht="15.75" customHeight="1">
      <c r="A105" s="253">
        <v>103.0</v>
      </c>
      <c r="B105" s="252"/>
      <c r="C105" s="254" t="s">
        <v>4595</v>
      </c>
      <c r="D105" s="252" t="e">
        <v>#N/A</v>
      </c>
      <c r="E105" s="252" t="e">
        <v>#N/A</v>
      </c>
      <c r="F105" s="252" t="e">
        <v>#N/A</v>
      </c>
      <c r="G105" s="252" t="e">
        <v>#N/A</v>
      </c>
      <c r="H105" s="252" t="e">
        <v>#N/A</v>
      </c>
      <c r="I105" s="252" t="e">
        <v>#N/A</v>
      </c>
      <c r="J105" s="252" t="e">
        <v>#N/A</v>
      </c>
      <c r="K105" s="252" t="e">
        <v>#N/A</v>
      </c>
      <c r="L105" s="252" t="e">
        <v>#N/A</v>
      </c>
      <c r="M105" s="252" t="e">
        <v>#N/A</v>
      </c>
      <c r="N105" s="252" t="e">
        <v>#N/A</v>
      </c>
      <c r="O105" s="252" t="e">
        <v>#N/A</v>
      </c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</row>
    <row r="106" ht="15.75" customHeight="1">
      <c r="A106" s="253">
        <v>104.0</v>
      </c>
      <c r="B106" s="252"/>
      <c r="C106" s="254" t="s">
        <v>4595</v>
      </c>
      <c r="D106" s="252" t="e">
        <v>#N/A</v>
      </c>
      <c r="E106" s="252" t="e">
        <v>#N/A</v>
      </c>
      <c r="F106" s="252" t="e">
        <v>#N/A</v>
      </c>
      <c r="G106" s="252" t="e">
        <v>#N/A</v>
      </c>
      <c r="H106" s="252" t="e">
        <v>#N/A</v>
      </c>
      <c r="I106" s="252" t="e">
        <v>#N/A</v>
      </c>
      <c r="J106" s="252" t="e">
        <v>#N/A</v>
      </c>
      <c r="K106" s="252" t="e">
        <v>#N/A</v>
      </c>
      <c r="L106" s="252" t="e">
        <v>#N/A</v>
      </c>
      <c r="M106" s="252" t="e">
        <v>#N/A</v>
      </c>
      <c r="N106" s="252" t="e">
        <v>#N/A</v>
      </c>
      <c r="O106" s="252" t="e">
        <v>#N/A</v>
      </c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</row>
    <row r="107" ht="15.75" customHeight="1">
      <c r="A107" s="253">
        <v>105.0</v>
      </c>
      <c r="B107" s="252"/>
      <c r="C107" s="254" t="s">
        <v>4595</v>
      </c>
      <c r="D107" s="252" t="e">
        <v>#N/A</v>
      </c>
      <c r="E107" s="252" t="e">
        <v>#N/A</v>
      </c>
      <c r="F107" s="252" t="e">
        <v>#N/A</v>
      </c>
      <c r="G107" s="252" t="e">
        <v>#N/A</v>
      </c>
      <c r="H107" s="252" t="e">
        <v>#N/A</v>
      </c>
      <c r="I107" s="252" t="e">
        <v>#N/A</v>
      </c>
      <c r="J107" s="252" t="e">
        <v>#N/A</v>
      </c>
      <c r="K107" s="252" t="e">
        <v>#N/A</v>
      </c>
      <c r="L107" s="252" t="e">
        <v>#N/A</v>
      </c>
      <c r="M107" s="252" t="e">
        <v>#N/A</v>
      </c>
      <c r="N107" s="252" t="e">
        <v>#N/A</v>
      </c>
      <c r="O107" s="252" t="e">
        <v>#N/A</v>
      </c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</row>
    <row r="108" ht="15.75" customHeight="1">
      <c r="A108" s="253">
        <v>106.0</v>
      </c>
      <c r="B108" s="252"/>
      <c r="C108" s="254" t="s">
        <v>4595</v>
      </c>
      <c r="D108" s="252" t="e">
        <v>#N/A</v>
      </c>
      <c r="E108" s="252" t="e">
        <v>#N/A</v>
      </c>
      <c r="F108" s="252" t="e">
        <v>#N/A</v>
      </c>
      <c r="G108" s="252" t="e">
        <v>#N/A</v>
      </c>
      <c r="H108" s="252" t="e">
        <v>#N/A</v>
      </c>
      <c r="I108" s="252" t="e">
        <v>#N/A</v>
      </c>
      <c r="J108" s="252" t="e">
        <v>#N/A</v>
      </c>
      <c r="K108" s="252" t="e">
        <v>#N/A</v>
      </c>
      <c r="L108" s="252" t="e">
        <v>#N/A</v>
      </c>
      <c r="M108" s="252" t="e">
        <v>#N/A</v>
      </c>
      <c r="N108" s="252" t="e">
        <v>#N/A</v>
      </c>
      <c r="O108" s="252" t="e">
        <v>#N/A</v>
      </c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</row>
    <row r="109" ht="15.75" customHeight="1">
      <c r="A109" s="253">
        <v>107.0</v>
      </c>
      <c r="B109" s="252"/>
      <c r="C109" s="254" t="s">
        <v>4595</v>
      </c>
      <c r="D109" s="252" t="e">
        <v>#N/A</v>
      </c>
      <c r="E109" s="252" t="e">
        <v>#N/A</v>
      </c>
      <c r="F109" s="252" t="e">
        <v>#N/A</v>
      </c>
      <c r="G109" s="252" t="e">
        <v>#N/A</v>
      </c>
      <c r="H109" s="252" t="e">
        <v>#N/A</v>
      </c>
      <c r="I109" s="252" t="e">
        <v>#N/A</v>
      </c>
      <c r="J109" s="252" t="e">
        <v>#N/A</v>
      </c>
      <c r="K109" s="252" t="e">
        <v>#N/A</v>
      </c>
      <c r="L109" s="252" t="e">
        <v>#N/A</v>
      </c>
      <c r="M109" s="252" t="e">
        <v>#N/A</v>
      </c>
      <c r="N109" s="252" t="e">
        <v>#N/A</v>
      </c>
      <c r="O109" s="252" t="e">
        <v>#N/A</v>
      </c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</row>
    <row r="110" ht="15.75" customHeight="1">
      <c r="A110" s="253">
        <v>108.0</v>
      </c>
      <c r="B110" s="252"/>
      <c r="C110" s="254" t="s">
        <v>4595</v>
      </c>
      <c r="D110" s="252" t="e">
        <v>#N/A</v>
      </c>
      <c r="E110" s="252" t="e">
        <v>#N/A</v>
      </c>
      <c r="F110" s="252" t="e">
        <v>#N/A</v>
      </c>
      <c r="G110" s="252" t="e">
        <v>#N/A</v>
      </c>
      <c r="H110" s="252" t="e">
        <v>#N/A</v>
      </c>
      <c r="I110" s="252" t="e">
        <v>#N/A</v>
      </c>
      <c r="J110" s="252" t="e">
        <v>#N/A</v>
      </c>
      <c r="K110" s="252" t="e">
        <v>#N/A</v>
      </c>
      <c r="L110" s="252" t="e">
        <v>#N/A</v>
      </c>
      <c r="M110" s="252" t="e">
        <v>#N/A</v>
      </c>
      <c r="N110" s="252" t="e">
        <v>#N/A</v>
      </c>
      <c r="O110" s="252" t="e">
        <v>#N/A</v>
      </c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</row>
    <row r="111" ht="15.75" customHeight="1">
      <c r="A111" s="253">
        <v>109.0</v>
      </c>
      <c r="B111" s="252"/>
      <c r="C111" s="254" t="s">
        <v>4595</v>
      </c>
      <c r="D111" s="252" t="e">
        <v>#N/A</v>
      </c>
      <c r="E111" s="252" t="e">
        <v>#N/A</v>
      </c>
      <c r="F111" s="252" t="e">
        <v>#N/A</v>
      </c>
      <c r="G111" s="252" t="e">
        <v>#N/A</v>
      </c>
      <c r="H111" s="252" t="e">
        <v>#N/A</v>
      </c>
      <c r="I111" s="252" t="e">
        <v>#N/A</v>
      </c>
      <c r="J111" s="252" t="e">
        <v>#N/A</v>
      </c>
      <c r="K111" s="252" t="e">
        <v>#N/A</v>
      </c>
      <c r="L111" s="252" t="e">
        <v>#N/A</v>
      </c>
      <c r="M111" s="252" t="e">
        <v>#N/A</v>
      </c>
      <c r="N111" s="252" t="e">
        <v>#N/A</v>
      </c>
      <c r="O111" s="252" t="e">
        <v>#N/A</v>
      </c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 ht="15.75" customHeight="1">
      <c r="A112" s="253">
        <v>110.0</v>
      </c>
      <c r="B112" s="252"/>
      <c r="C112" s="254" t="s">
        <v>4595</v>
      </c>
      <c r="D112" s="252" t="e">
        <v>#N/A</v>
      </c>
      <c r="E112" s="252" t="e">
        <v>#N/A</v>
      </c>
      <c r="F112" s="252" t="e">
        <v>#N/A</v>
      </c>
      <c r="G112" s="252" t="e">
        <v>#N/A</v>
      </c>
      <c r="H112" s="252" t="e">
        <v>#N/A</v>
      </c>
      <c r="I112" s="252" t="e">
        <v>#N/A</v>
      </c>
      <c r="J112" s="252" t="e">
        <v>#N/A</v>
      </c>
      <c r="K112" s="252" t="e">
        <v>#N/A</v>
      </c>
      <c r="L112" s="252" t="e">
        <v>#N/A</v>
      </c>
      <c r="M112" s="252" t="e">
        <v>#N/A</v>
      </c>
      <c r="N112" s="252" t="e">
        <v>#N/A</v>
      </c>
      <c r="O112" s="252" t="e">
        <v>#N/A</v>
      </c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 ht="15.75" customHeight="1">
      <c r="A113" s="253">
        <v>111.0</v>
      </c>
      <c r="B113" s="252"/>
      <c r="C113" s="254" t="s">
        <v>4595</v>
      </c>
      <c r="D113" s="252" t="e">
        <v>#N/A</v>
      </c>
      <c r="E113" s="252" t="e">
        <v>#N/A</v>
      </c>
      <c r="F113" s="252" t="e">
        <v>#N/A</v>
      </c>
      <c r="G113" s="252" t="e">
        <v>#N/A</v>
      </c>
      <c r="H113" s="252" t="e">
        <v>#N/A</v>
      </c>
      <c r="I113" s="252" t="e">
        <v>#N/A</v>
      </c>
      <c r="J113" s="252" t="e">
        <v>#N/A</v>
      </c>
      <c r="K113" s="252" t="e">
        <v>#N/A</v>
      </c>
      <c r="L113" s="252" t="e">
        <v>#N/A</v>
      </c>
      <c r="M113" s="252" t="e">
        <v>#N/A</v>
      </c>
      <c r="N113" s="252" t="e">
        <v>#N/A</v>
      </c>
      <c r="O113" s="252" t="e">
        <v>#N/A</v>
      </c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</row>
    <row r="114" ht="15.75" customHeight="1">
      <c r="A114" s="253">
        <v>112.0</v>
      </c>
      <c r="B114" s="252"/>
      <c r="C114" s="254" t="s">
        <v>4595</v>
      </c>
      <c r="D114" s="252" t="e">
        <v>#N/A</v>
      </c>
      <c r="E114" s="252" t="e">
        <v>#N/A</v>
      </c>
      <c r="F114" s="252" t="e">
        <v>#N/A</v>
      </c>
      <c r="G114" s="252" t="e">
        <v>#N/A</v>
      </c>
      <c r="H114" s="252" t="e">
        <v>#N/A</v>
      </c>
      <c r="I114" s="252" t="e">
        <v>#N/A</v>
      </c>
      <c r="J114" s="252" t="e">
        <v>#N/A</v>
      </c>
      <c r="K114" s="252" t="e">
        <v>#N/A</v>
      </c>
      <c r="L114" s="252" t="e">
        <v>#N/A</v>
      </c>
      <c r="M114" s="252" t="e">
        <v>#N/A</v>
      </c>
      <c r="N114" s="252" t="e">
        <v>#N/A</v>
      </c>
      <c r="O114" s="252" t="e">
        <v>#N/A</v>
      </c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</row>
    <row r="115" ht="15.75" customHeight="1">
      <c r="A115" s="253">
        <v>113.0</v>
      </c>
      <c r="B115" s="252"/>
      <c r="C115" s="254" t="s">
        <v>4595</v>
      </c>
      <c r="D115" s="252" t="e">
        <v>#N/A</v>
      </c>
      <c r="E115" s="252" t="e">
        <v>#N/A</v>
      </c>
      <c r="F115" s="252" t="e">
        <v>#N/A</v>
      </c>
      <c r="G115" s="252" t="e">
        <v>#N/A</v>
      </c>
      <c r="H115" s="252" t="e">
        <v>#N/A</v>
      </c>
      <c r="I115" s="252" t="e">
        <v>#N/A</v>
      </c>
      <c r="J115" s="252" t="e">
        <v>#N/A</v>
      </c>
      <c r="K115" s="252" t="e">
        <v>#N/A</v>
      </c>
      <c r="L115" s="252" t="e">
        <v>#N/A</v>
      </c>
      <c r="M115" s="252" t="e">
        <v>#N/A</v>
      </c>
      <c r="N115" s="252" t="e">
        <v>#N/A</v>
      </c>
      <c r="O115" s="252" t="e">
        <v>#N/A</v>
      </c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</row>
    <row r="116" ht="15.75" customHeight="1">
      <c r="A116" s="253">
        <v>114.0</v>
      </c>
      <c r="B116" s="252"/>
      <c r="C116" s="254" t="s">
        <v>4595</v>
      </c>
      <c r="D116" s="252" t="e">
        <v>#N/A</v>
      </c>
      <c r="E116" s="252" t="e">
        <v>#N/A</v>
      </c>
      <c r="F116" s="252" t="e">
        <v>#N/A</v>
      </c>
      <c r="G116" s="252" t="e">
        <v>#N/A</v>
      </c>
      <c r="H116" s="252" t="e">
        <v>#N/A</v>
      </c>
      <c r="I116" s="252" t="e">
        <v>#N/A</v>
      </c>
      <c r="J116" s="252" t="e">
        <v>#N/A</v>
      </c>
      <c r="K116" s="252" t="e">
        <v>#N/A</v>
      </c>
      <c r="L116" s="252" t="e">
        <v>#N/A</v>
      </c>
      <c r="M116" s="252" t="e">
        <v>#N/A</v>
      </c>
      <c r="N116" s="252" t="e">
        <v>#N/A</v>
      </c>
      <c r="O116" s="252" t="e">
        <v>#N/A</v>
      </c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</row>
    <row r="117" ht="15.75" customHeight="1">
      <c r="A117" s="253">
        <v>115.0</v>
      </c>
      <c r="B117" s="252"/>
      <c r="C117" s="254" t="s">
        <v>4595</v>
      </c>
      <c r="D117" s="252" t="e">
        <v>#N/A</v>
      </c>
      <c r="E117" s="252" t="e">
        <v>#N/A</v>
      </c>
      <c r="F117" s="252" t="e">
        <v>#N/A</v>
      </c>
      <c r="G117" s="252" t="e">
        <v>#N/A</v>
      </c>
      <c r="H117" s="252" t="e">
        <v>#N/A</v>
      </c>
      <c r="I117" s="252" t="e">
        <v>#N/A</v>
      </c>
      <c r="J117" s="252" t="e">
        <v>#N/A</v>
      </c>
      <c r="K117" s="252" t="e">
        <v>#N/A</v>
      </c>
      <c r="L117" s="252" t="e">
        <v>#N/A</v>
      </c>
      <c r="M117" s="252" t="e">
        <v>#N/A</v>
      </c>
      <c r="N117" s="252" t="e">
        <v>#N/A</v>
      </c>
      <c r="O117" s="252" t="e">
        <v>#N/A</v>
      </c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</row>
    <row r="118" ht="15.75" customHeight="1">
      <c r="A118" s="253">
        <v>116.0</v>
      </c>
      <c r="B118" s="252"/>
      <c r="C118" s="254" t="s">
        <v>4595</v>
      </c>
      <c r="D118" s="252" t="e">
        <v>#N/A</v>
      </c>
      <c r="E118" s="252" t="e">
        <v>#N/A</v>
      </c>
      <c r="F118" s="252" t="e">
        <v>#N/A</v>
      </c>
      <c r="G118" s="252" t="e">
        <v>#N/A</v>
      </c>
      <c r="H118" s="252" t="e">
        <v>#N/A</v>
      </c>
      <c r="I118" s="252" t="e">
        <v>#N/A</v>
      </c>
      <c r="J118" s="252" t="e">
        <v>#N/A</v>
      </c>
      <c r="K118" s="252" t="e">
        <v>#N/A</v>
      </c>
      <c r="L118" s="252" t="e">
        <v>#N/A</v>
      </c>
      <c r="M118" s="252" t="e">
        <v>#N/A</v>
      </c>
      <c r="N118" s="252" t="e">
        <v>#N/A</v>
      </c>
      <c r="O118" s="252" t="e">
        <v>#N/A</v>
      </c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 ht="15.75" customHeight="1">
      <c r="A119" s="253">
        <v>117.0</v>
      </c>
      <c r="B119" s="252"/>
      <c r="C119" s="254" t="s">
        <v>4595</v>
      </c>
      <c r="D119" s="252" t="e">
        <v>#N/A</v>
      </c>
      <c r="E119" s="252" t="e">
        <v>#N/A</v>
      </c>
      <c r="F119" s="252" t="e">
        <v>#N/A</v>
      </c>
      <c r="G119" s="252" t="e">
        <v>#N/A</v>
      </c>
      <c r="H119" s="252" t="e">
        <v>#N/A</v>
      </c>
      <c r="I119" s="252" t="e">
        <v>#N/A</v>
      </c>
      <c r="J119" s="252" t="e">
        <v>#N/A</v>
      </c>
      <c r="K119" s="252" t="e">
        <v>#N/A</v>
      </c>
      <c r="L119" s="252" t="e">
        <v>#N/A</v>
      </c>
      <c r="M119" s="252" t="e">
        <v>#N/A</v>
      </c>
      <c r="N119" s="252" t="e">
        <v>#N/A</v>
      </c>
      <c r="O119" s="252" t="e">
        <v>#N/A</v>
      </c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 ht="15.75" customHeight="1">
      <c r="A120" s="253">
        <v>118.0</v>
      </c>
      <c r="B120" s="252"/>
      <c r="C120" s="254" t="s">
        <v>4595</v>
      </c>
      <c r="D120" s="252" t="e">
        <v>#N/A</v>
      </c>
      <c r="E120" s="252" t="e">
        <v>#N/A</v>
      </c>
      <c r="F120" s="252" t="e">
        <v>#N/A</v>
      </c>
      <c r="G120" s="252" t="e">
        <v>#N/A</v>
      </c>
      <c r="H120" s="252" t="e">
        <v>#N/A</v>
      </c>
      <c r="I120" s="252" t="e">
        <v>#N/A</v>
      </c>
      <c r="J120" s="252" t="e">
        <v>#N/A</v>
      </c>
      <c r="K120" s="252" t="e">
        <v>#N/A</v>
      </c>
      <c r="L120" s="252" t="e">
        <v>#N/A</v>
      </c>
      <c r="M120" s="252" t="e">
        <v>#N/A</v>
      </c>
      <c r="N120" s="252" t="e">
        <v>#N/A</v>
      </c>
      <c r="O120" s="252" t="e">
        <v>#N/A</v>
      </c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</row>
    <row r="121" ht="15.75" customHeight="1">
      <c r="A121" s="253">
        <v>119.0</v>
      </c>
      <c r="B121" s="252"/>
      <c r="C121" s="254" t="s">
        <v>4595</v>
      </c>
      <c r="D121" s="252" t="e">
        <v>#N/A</v>
      </c>
      <c r="E121" s="252" t="e">
        <v>#N/A</v>
      </c>
      <c r="F121" s="252" t="e">
        <v>#N/A</v>
      </c>
      <c r="G121" s="252" t="e">
        <v>#N/A</v>
      </c>
      <c r="H121" s="252" t="e">
        <v>#N/A</v>
      </c>
      <c r="I121" s="252" t="e">
        <v>#N/A</v>
      </c>
      <c r="J121" s="252" t="e">
        <v>#N/A</v>
      </c>
      <c r="K121" s="252" t="e">
        <v>#N/A</v>
      </c>
      <c r="L121" s="252" t="e">
        <v>#N/A</v>
      </c>
      <c r="M121" s="252" t="e">
        <v>#N/A</v>
      </c>
      <c r="N121" s="252" t="e">
        <v>#N/A</v>
      </c>
      <c r="O121" s="252" t="e">
        <v>#N/A</v>
      </c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</row>
    <row r="122" ht="15.75" customHeight="1">
      <c r="A122" s="253">
        <v>120.0</v>
      </c>
      <c r="B122" s="252"/>
      <c r="C122" s="254" t="s">
        <v>4595</v>
      </c>
      <c r="D122" s="252" t="e">
        <v>#N/A</v>
      </c>
      <c r="E122" s="252" t="e">
        <v>#N/A</v>
      </c>
      <c r="F122" s="252" t="e">
        <v>#N/A</v>
      </c>
      <c r="G122" s="252" t="e">
        <v>#N/A</v>
      </c>
      <c r="H122" s="252" t="e">
        <v>#N/A</v>
      </c>
      <c r="I122" s="252" t="e">
        <v>#N/A</v>
      </c>
      <c r="J122" s="252" t="e">
        <v>#N/A</v>
      </c>
      <c r="K122" s="252" t="e">
        <v>#N/A</v>
      </c>
      <c r="L122" s="252" t="e">
        <v>#N/A</v>
      </c>
      <c r="M122" s="252" t="e">
        <v>#N/A</v>
      </c>
      <c r="N122" s="252" t="e">
        <v>#N/A</v>
      </c>
      <c r="O122" s="252" t="e">
        <v>#N/A</v>
      </c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</row>
    <row r="123" ht="15.75" customHeight="1">
      <c r="A123" s="253">
        <v>121.0</v>
      </c>
      <c r="B123" s="252"/>
      <c r="C123" s="254" t="s">
        <v>4595</v>
      </c>
      <c r="D123" s="252" t="e">
        <v>#N/A</v>
      </c>
      <c r="E123" s="252" t="e">
        <v>#N/A</v>
      </c>
      <c r="F123" s="252" t="e">
        <v>#N/A</v>
      </c>
      <c r="G123" s="252" t="e">
        <v>#N/A</v>
      </c>
      <c r="H123" s="252" t="e">
        <v>#N/A</v>
      </c>
      <c r="I123" s="252" t="e">
        <v>#N/A</v>
      </c>
      <c r="J123" s="252" t="e">
        <v>#N/A</v>
      </c>
      <c r="K123" s="252" t="e">
        <v>#N/A</v>
      </c>
      <c r="L123" s="252" t="e">
        <v>#N/A</v>
      </c>
      <c r="M123" s="252" t="e">
        <v>#N/A</v>
      </c>
      <c r="N123" s="252" t="e">
        <v>#N/A</v>
      </c>
      <c r="O123" s="252" t="e">
        <v>#N/A</v>
      </c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</row>
    <row r="124" ht="15.75" customHeight="1">
      <c r="A124" s="253">
        <v>122.0</v>
      </c>
      <c r="B124" s="252"/>
      <c r="C124" s="254" t="s">
        <v>4595</v>
      </c>
      <c r="D124" s="252" t="e">
        <v>#N/A</v>
      </c>
      <c r="E124" s="252" t="e">
        <v>#N/A</v>
      </c>
      <c r="F124" s="252" t="e">
        <v>#N/A</v>
      </c>
      <c r="G124" s="252" t="e">
        <v>#N/A</v>
      </c>
      <c r="H124" s="252" t="e">
        <v>#N/A</v>
      </c>
      <c r="I124" s="252" t="e">
        <v>#N/A</v>
      </c>
      <c r="J124" s="252" t="e">
        <v>#N/A</v>
      </c>
      <c r="K124" s="252" t="e">
        <v>#N/A</v>
      </c>
      <c r="L124" s="252" t="e">
        <v>#N/A</v>
      </c>
      <c r="M124" s="252" t="e">
        <v>#N/A</v>
      </c>
      <c r="N124" s="252" t="e">
        <v>#N/A</v>
      </c>
      <c r="O124" s="252" t="e">
        <v>#N/A</v>
      </c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 ht="15.75" customHeight="1">
      <c r="A125" s="253">
        <v>123.0</v>
      </c>
      <c r="B125" s="252"/>
      <c r="C125" s="254" t="s">
        <v>4595</v>
      </c>
      <c r="D125" s="252" t="e">
        <v>#N/A</v>
      </c>
      <c r="E125" s="252" t="e">
        <v>#N/A</v>
      </c>
      <c r="F125" s="252" t="e">
        <v>#N/A</v>
      </c>
      <c r="G125" s="252" t="e">
        <v>#N/A</v>
      </c>
      <c r="H125" s="252" t="e">
        <v>#N/A</v>
      </c>
      <c r="I125" s="252" t="e">
        <v>#N/A</v>
      </c>
      <c r="J125" s="252" t="e">
        <v>#N/A</v>
      </c>
      <c r="K125" s="252" t="e">
        <v>#N/A</v>
      </c>
      <c r="L125" s="252" t="e">
        <v>#N/A</v>
      </c>
      <c r="M125" s="252" t="e">
        <v>#N/A</v>
      </c>
      <c r="N125" s="252" t="e">
        <v>#N/A</v>
      </c>
      <c r="O125" s="252" t="e">
        <v>#N/A</v>
      </c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 ht="15.75" customHeight="1">
      <c r="A126" s="253">
        <v>124.0</v>
      </c>
      <c r="B126" s="252"/>
      <c r="C126" s="254" t="s">
        <v>4595</v>
      </c>
      <c r="D126" s="252" t="e">
        <v>#N/A</v>
      </c>
      <c r="E126" s="252" t="e">
        <v>#N/A</v>
      </c>
      <c r="F126" s="252" t="e">
        <v>#N/A</v>
      </c>
      <c r="G126" s="252" t="e">
        <v>#N/A</v>
      </c>
      <c r="H126" s="252" t="e">
        <v>#N/A</v>
      </c>
      <c r="I126" s="252" t="e">
        <v>#N/A</v>
      </c>
      <c r="J126" s="252" t="e">
        <v>#N/A</v>
      </c>
      <c r="K126" s="252" t="e">
        <v>#N/A</v>
      </c>
      <c r="L126" s="252" t="e">
        <v>#N/A</v>
      </c>
      <c r="M126" s="252" t="e">
        <v>#N/A</v>
      </c>
      <c r="N126" s="252" t="e">
        <v>#N/A</v>
      </c>
      <c r="O126" s="252" t="e">
        <v>#N/A</v>
      </c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</row>
    <row r="127" ht="15.75" customHeight="1">
      <c r="A127" s="253">
        <v>125.0</v>
      </c>
      <c r="B127" s="252"/>
      <c r="C127" s="254" t="s">
        <v>4595</v>
      </c>
      <c r="D127" s="252" t="e">
        <v>#N/A</v>
      </c>
      <c r="E127" s="252" t="e">
        <v>#N/A</v>
      </c>
      <c r="F127" s="252" t="e">
        <v>#N/A</v>
      </c>
      <c r="G127" s="252" t="e">
        <v>#N/A</v>
      </c>
      <c r="H127" s="252" t="e">
        <v>#N/A</v>
      </c>
      <c r="I127" s="252" t="e">
        <v>#N/A</v>
      </c>
      <c r="J127" s="252" t="e">
        <v>#N/A</v>
      </c>
      <c r="K127" s="252" t="e">
        <v>#N/A</v>
      </c>
      <c r="L127" s="252" t="e">
        <v>#N/A</v>
      </c>
      <c r="M127" s="252" t="e">
        <v>#N/A</v>
      </c>
      <c r="N127" s="252" t="e">
        <v>#N/A</v>
      </c>
      <c r="O127" s="252" t="e">
        <v>#N/A</v>
      </c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</row>
    <row r="128" ht="15.75" customHeight="1">
      <c r="A128" s="253">
        <v>126.0</v>
      </c>
      <c r="B128" s="252"/>
      <c r="C128" s="254" t="s">
        <v>4595</v>
      </c>
      <c r="D128" s="252" t="e">
        <v>#N/A</v>
      </c>
      <c r="E128" s="252" t="e">
        <v>#N/A</v>
      </c>
      <c r="F128" s="252" t="e">
        <v>#N/A</v>
      </c>
      <c r="G128" s="252" t="e">
        <v>#N/A</v>
      </c>
      <c r="H128" s="252" t="e">
        <v>#N/A</v>
      </c>
      <c r="I128" s="252" t="e">
        <v>#N/A</v>
      </c>
      <c r="J128" s="252" t="e">
        <v>#N/A</v>
      </c>
      <c r="K128" s="252" t="e">
        <v>#N/A</v>
      </c>
      <c r="L128" s="252" t="e">
        <v>#N/A</v>
      </c>
      <c r="M128" s="252" t="e">
        <v>#N/A</v>
      </c>
      <c r="N128" s="252" t="e">
        <v>#N/A</v>
      </c>
      <c r="O128" s="252" t="e">
        <v>#N/A</v>
      </c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</row>
    <row r="129" ht="15.75" customHeight="1">
      <c r="A129" s="253">
        <v>127.0</v>
      </c>
      <c r="B129" s="252"/>
      <c r="C129" s="254" t="s">
        <v>4595</v>
      </c>
      <c r="D129" s="252" t="e">
        <v>#N/A</v>
      </c>
      <c r="E129" s="252" t="e">
        <v>#N/A</v>
      </c>
      <c r="F129" s="252" t="e">
        <v>#N/A</v>
      </c>
      <c r="G129" s="252" t="e">
        <v>#N/A</v>
      </c>
      <c r="H129" s="252" t="e">
        <v>#N/A</v>
      </c>
      <c r="I129" s="252" t="e">
        <v>#N/A</v>
      </c>
      <c r="J129" s="252" t="e">
        <v>#N/A</v>
      </c>
      <c r="K129" s="252" t="e">
        <v>#N/A</v>
      </c>
      <c r="L129" s="252" t="e">
        <v>#N/A</v>
      </c>
      <c r="M129" s="252" t="e">
        <v>#N/A</v>
      </c>
      <c r="N129" s="252" t="e">
        <v>#N/A</v>
      </c>
      <c r="O129" s="252" t="e">
        <v>#N/A</v>
      </c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</row>
    <row r="130" ht="15.75" customHeight="1">
      <c r="A130" s="253">
        <v>128.0</v>
      </c>
      <c r="B130" s="252"/>
      <c r="C130" s="254" t="s">
        <v>4595</v>
      </c>
      <c r="D130" s="252" t="e">
        <v>#N/A</v>
      </c>
      <c r="E130" s="252" t="e">
        <v>#N/A</v>
      </c>
      <c r="F130" s="252" t="e">
        <v>#N/A</v>
      </c>
      <c r="G130" s="252" t="e">
        <v>#N/A</v>
      </c>
      <c r="H130" s="252" t="e">
        <v>#N/A</v>
      </c>
      <c r="I130" s="252" t="e">
        <v>#N/A</v>
      </c>
      <c r="J130" s="252" t="e">
        <v>#N/A</v>
      </c>
      <c r="K130" s="252" t="e">
        <v>#N/A</v>
      </c>
      <c r="L130" s="252" t="e">
        <v>#N/A</v>
      </c>
      <c r="M130" s="252" t="e">
        <v>#N/A</v>
      </c>
      <c r="N130" s="252" t="e">
        <v>#N/A</v>
      </c>
      <c r="O130" s="252" t="e">
        <v>#N/A</v>
      </c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</row>
    <row r="131" ht="15.75" customHeight="1">
      <c r="A131" s="253">
        <v>129.0</v>
      </c>
      <c r="B131" s="252"/>
      <c r="C131" s="254" t="s">
        <v>4595</v>
      </c>
      <c r="D131" s="252" t="e">
        <v>#N/A</v>
      </c>
      <c r="E131" s="252" t="e">
        <v>#N/A</v>
      </c>
      <c r="F131" s="252" t="e">
        <v>#N/A</v>
      </c>
      <c r="G131" s="252" t="e">
        <v>#N/A</v>
      </c>
      <c r="H131" s="252" t="e">
        <v>#N/A</v>
      </c>
      <c r="I131" s="252" t="e">
        <v>#N/A</v>
      </c>
      <c r="J131" s="252" t="e">
        <v>#N/A</v>
      </c>
      <c r="K131" s="252" t="e">
        <v>#N/A</v>
      </c>
      <c r="L131" s="252" t="e">
        <v>#N/A</v>
      </c>
      <c r="M131" s="252" t="e">
        <v>#N/A</v>
      </c>
      <c r="N131" s="252" t="e">
        <v>#N/A</v>
      </c>
      <c r="O131" s="252" t="e">
        <v>#N/A</v>
      </c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</row>
    <row r="132" ht="15.75" customHeight="1">
      <c r="A132" s="253">
        <v>130.0</v>
      </c>
      <c r="B132" s="252"/>
      <c r="C132" s="254" t="s">
        <v>4595</v>
      </c>
      <c r="D132" s="252" t="e">
        <v>#N/A</v>
      </c>
      <c r="E132" s="252" t="e">
        <v>#N/A</v>
      </c>
      <c r="F132" s="252" t="e">
        <v>#N/A</v>
      </c>
      <c r="G132" s="252" t="e">
        <v>#N/A</v>
      </c>
      <c r="H132" s="252" t="e">
        <v>#N/A</v>
      </c>
      <c r="I132" s="252" t="e">
        <v>#N/A</v>
      </c>
      <c r="J132" s="252" t="e">
        <v>#N/A</v>
      </c>
      <c r="K132" s="252" t="e">
        <v>#N/A</v>
      </c>
      <c r="L132" s="252" t="e">
        <v>#N/A</v>
      </c>
      <c r="M132" s="252" t="e">
        <v>#N/A</v>
      </c>
      <c r="N132" s="252" t="e">
        <v>#N/A</v>
      </c>
      <c r="O132" s="252" t="e">
        <v>#N/A</v>
      </c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</row>
    <row r="133" ht="15.75" customHeight="1">
      <c r="A133" s="253">
        <v>131.0</v>
      </c>
      <c r="B133" s="252"/>
      <c r="C133" s="254" t="s">
        <v>4595</v>
      </c>
      <c r="D133" s="252" t="e">
        <v>#N/A</v>
      </c>
      <c r="E133" s="252" t="e">
        <v>#N/A</v>
      </c>
      <c r="F133" s="252" t="e">
        <v>#N/A</v>
      </c>
      <c r="G133" s="252" t="e">
        <v>#N/A</v>
      </c>
      <c r="H133" s="252" t="e">
        <v>#N/A</v>
      </c>
      <c r="I133" s="252" t="e">
        <v>#N/A</v>
      </c>
      <c r="J133" s="252" t="e">
        <v>#N/A</v>
      </c>
      <c r="K133" s="252" t="e">
        <v>#N/A</v>
      </c>
      <c r="L133" s="252" t="e">
        <v>#N/A</v>
      </c>
      <c r="M133" s="252" t="e">
        <v>#N/A</v>
      </c>
      <c r="N133" s="252" t="e">
        <v>#N/A</v>
      </c>
      <c r="O133" s="252" t="e">
        <v>#N/A</v>
      </c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</row>
    <row r="134" ht="15.75" customHeight="1">
      <c r="A134" s="253">
        <v>132.0</v>
      </c>
      <c r="B134" s="252"/>
      <c r="C134" s="254" t="s">
        <v>4595</v>
      </c>
      <c r="D134" s="252" t="e">
        <v>#N/A</v>
      </c>
      <c r="E134" s="252" t="e">
        <v>#N/A</v>
      </c>
      <c r="F134" s="252" t="e">
        <v>#N/A</v>
      </c>
      <c r="G134" s="252" t="e">
        <v>#N/A</v>
      </c>
      <c r="H134" s="252" t="e">
        <v>#N/A</v>
      </c>
      <c r="I134" s="252" t="e">
        <v>#N/A</v>
      </c>
      <c r="J134" s="252" t="e">
        <v>#N/A</v>
      </c>
      <c r="K134" s="252" t="e">
        <v>#N/A</v>
      </c>
      <c r="L134" s="252" t="e">
        <v>#N/A</v>
      </c>
      <c r="M134" s="252" t="e">
        <v>#N/A</v>
      </c>
      <c r="N134" s="252" t="e">
        <v>#N/A</v>
      </c>
      <c r="O134" s="252" t="e">
        <v>#N/A</v>
      </c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</row>
    <row r="135" ht="15.75" customHeight="1">
      <c r="A135" s="253">
        <v>133.0</v>
      </c>
      <c r="B135" s="252"/>
      <c r="C135" s="254" t="s">
        <v>4595</v>
      </c>
      <c r="D135" s="252" t="e">
        <v>#N/A</v>
      </c>
      <c r="E135" s="252" t="e">
        <v>#N/A</v>
      </c>
      <c r="F135" s="252" t="e">
        <v>#N/A</v>
      </c>
      <c r="G135" s="252" t="e">
        <v>#N/A</v>
      </c>
      <c r="H135" s="252" t="e">
        <v>#N/A</v>
      </c>
      <c r="I135" s="252" t="e">
        <v>#N/A</v>
      </c>
      <c r="J135" s="252" t="e">
        <v>#N/A</v>
      </c>
      <c r="K135" s="252" t="e">
        <v>#N/A</v>
      </c>
      <c r="L135" s="252" t="e">
        <v>#N/A</v>
      </c>
      <c r="M135" s="252" t="e">
        <v>#N/A</v>
      </c>
      <c r="N135" s="252" t="e">
        <v>#N/A</v>
      </c>
      <c r="O135" s="252" t="e">
        <v>#N/A</v>
      </c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</row>
    <row r="136" ht="15.75" customHeight="1">
      <c r="A136" s="253">
        <v>134.0</v>
      </c>
      <c r="B136" s="252"/>
      <c r="C136" s="254" t="s">
        <v>4595</v>
      </c>
      <c r="D136" s="252" t="e">
        <v>#N/A</v>
      </c>
      <c r="E136" s="252" t="e">
        <v>#N/A</v>
      </c>
      <c r="F136" s="252" t="e">
        <v>#N/A</v>
      </c>
      <c r="G136" s="252" t="e">
        <v>#N/A</v>
      </c>
      <c r="H136" s="252" t="e">
        <v>#N/A</v>
      </c>
      <c r="I136" s="252" t="e">
        <v>#N/A</v>
      </c>
      <c r="J136" s="252" t="e">
        <v>#N/A</v>
      </c>
      <c r="K136" s="252" t="e">
        <v>#N/A</v>
      </c>
      <c r="L136" s="252" t="e">
        <v>#N/A</v>
      </c>
      <c r="M136" s="252" t="e">
        <v>#N/A</v>
      </c>
      <c r="N136" s="252" t="e">
        <v>#N/A</v>
      </c>
      <c r="O136" s="252" t="e">
        <v>#N/A</v>
      </c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</row>
    <row r="137" ht="15.75" customHeight="1">
      <c r="A137" s="253">
        <v>135.0</v>
      </c>
      <c r="B137" s="252"/>
      <c r="C137" s="254" t="s">
        <v>4595</v>
      </c>
      <c r="D137" s="252" t="e">
        <v>#N/A</v>
      </c>
      <c r="E137" s="252" t="e">
        <v>#N/A</v>
      </c>
      <c r="F137" s="252" t="e">
        <v>#N/A</v>
      </c>
      <c r="G137" s="252" t="e">
        <v>#N/A</v>
      </c>
      <c r="H137" s="252" t="e">
        <v>#N/A</v>
      </c>
      <c r="I137" s="252" t="e">
        <v>#N/A</v>
      </c>
      <c r="J137" s="252" t="e">
        <v>#N/A</v>
      </c>
      <c r="K137" s="252" t="e">
        <v>#N/A</v>
      </c>
      <c r="L137" s="252" t="e">
        <v>#N/A</v>
      </c>
      <c r="M137" s="252" t="e">
        <v>#N/A</v>
      </c>
      <c r="N137" s="252" t="e">
        <v>#N/A</v>
      </c>
      <c r="O137" s="252" t="e">
        <v>#N/A</v>
      </c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</row>
    <row r="138" ht="15.75" customHeight="1">
      <c r="A138" s="253">
        <v>136.0</v>
      </c>
      <c r="B138" s="252"/>
      <c r="C138" s="254" t="s">
        <v>4595</v>
      </c>
      <c r="D138" s="252" t="e">
        <v>#N/A</v>
      </c>
      <c r="E138" s="252" t="e">
        <v>#N/A</v>
      </c>
      <c r="F138" s="252" t="e">
        <v>#N/A</v>
      </c>
      <c r="G138" s="252" t="e">
        <v>#N/A</v>
      </c>
      <c r="H138" s="252" t="e">
        <v>#N/A</v>
      </c>
      <c r="I138" s="252" t="e">
        <v>#N/A</v>
      </c>
      <c r="J138" s="252" t="e">
        <v>#N/A</v>
      </c>
      <c r="K138" s="252" t="e">
        <v>#N/A</v>
      </c>
      <c r="L138" s="252" t="e">
        <v>#N/A</v>
      </c>
      <c r="M138" s="252" t="e">
        <v>#N/A</v>
      </c>
      <c r="N138" s="252" t="e">
        <v>#N/A</v>
      </c>
      <c r="O138" s="252" t="e">
        <v>#N/A</v>
      </c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</row>
    <row r="139" ht="15.75" customHeight="1">
      <c r="A139" s="253">
        <v>137.0</v>
      </c>
      <c r="B139" s="252"/>
      <c r="C139" s="254" t="s">
        <v>4595</v>
      </c>
      <c r="D139" s="252" t="e">
        <v>#N/A</v>
      </c>
      <c r="E139" s="252" t="e">
        <v>#N/A</v>
      </c>
      <c r="F139" s="252" t="e">
        <v>#N/A</v>
      </c>
      <c r="G139" s="252" t="e">
        <v>#N/A</v>
      </c>
      <c r="H139" s="252" t="e">
        <v>#N/A</v>
      </c>
      <c r="I139" s="252" t="e">
        <v>#N/A</v>
      </c>
      <c r="J139" s="252" t="e">
        <v>#N/A</v>
      </c>
      <c r="K139" s="252" t="e">
        <v>#N/A</v>
      </c>
      <c r="L139" s="252" t="e">
        <v>#N/A</v>
      </c>
      <c r="M139" s="252" t="e">
        <v>#N/A</v>
      </c>
      <c r="N139" s="252" t="e">
        <v>#N/A</v>
      </c>
      <c r="O139" s="252" t="e">
        <v>#N/A</v>
      </c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</row>
    <row r="140" ht="15.75" customHeight="1">
      <c r="A140" s="253">
        <v>138.0</v>
      </c>
      <c r="B140" s="252"/>
      <c r="C140" s="254" t="s">
        <v>4595</v>
      </c>
      <c r="D140" s="252" t="e">
        <v>#N/A</v>
      </c>
      <c r="E140" s="252" t="e">
        <v>#N/A</v>
      </c>
      <c r="F140" s="252" t="e">
        <v>#N/A</v>
      </c>
      <c r="G140" s="252" t="e">
        <v>#N/A</v>
      </c>
      <c r="H140" s="252" t="e">
        <v>#N/A</v>
      </c>
      <c r="I140" s="252" t="e">
        <v>#N/A</v>
      </c>
      <c r="J140" s="252" t="e">
        <v>#N/A</v>
      </c>
      <c r="K140" s="252" t="e">
        <v>#N/A</v>
      </c>
      <c r="L140" s="252" t="e">
        <v>#N/A</v>
      </c>
      <c r="M140" s="252" t="e">
        <v>#N/A</v>
      </c>
      <c r="N140" s="252" t="e">
        <v>#N/A</v>
      </c>
      <c r="O140" s="252" t="e">
        <v>#N/A</v>
      </c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</row>
    <row r="141" ht="15.75" customHeight="1">
      <c r="A141" s="253">
        <v>139.0</v>
      </c>
      <c r="B141" s="252"/>
      <c r="C141" s="254" t="s">
        <v>4595</v>
      </c>
      <c r="D141" s="252" t="e">
        <v>#N/A</v>
      </c>
      <c r="E141" s="252" t="e">
        <v>#N/A</v>
      </c>
      <c r="F141" s="252" t="e">
        <v>#N/A</v>
      </c>
      <c r="G141" s="252" t="e">
        <v>#N/A</v>
      </c>
      <c r="H141" s="252" t="e">
        <v>#N/A</v>
      </c>
      <c r="I141" s="252" t="e">
        <v>#N/A</v>
      </c>
      <c r="J141" s="252" t="e">
        <v>#N/A</v>
      </c>
      <c r="K141" s="252" t="e">
        <v>#N/A</v>
      </c>
      <c r="L141" s="252" t="e">
        <v>#N/A</v>
      </c>
      <c r="M141" s="252" t="e">
        <v>#N/A</v>
      </c>
      <c r="N141" s="252" t="e">
        <v>#N/A</v>
      </c>
      <c r="O141" s="252" t="e">
        <v>#N/A</v>
      </c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</row>
    <row r="142" ht="15.75" customHeight="1">
      <c r="A142" s="253">
        <v>140.0</v>
      </c>
      <c r="B142" s="252"/>
      <c r="C142" s="254" t="s">
        <v>4595</v>
      </c>
      <c r="D142" s="252" t="e">
        <v>#N/A</v>
      </c>
      <c r="E142" s="252" t="e">
        <v>#N/A</v>
      </c>
      <c r="F142" s="252" t="e">
        <v>#N/A</v>
      </c>
      <c r="G142" s="252" t="e">
        <v>#N/A</v>
      </c>
      <c r="H142" s="252" t="e">
        <v>#N/A</v>
      </c>
      <c r="I142" s="252" t="e">
        <v>#N/A</v>
      </c>
      <c r="J142" s="252" t="e">
        <v>#N/A</v>
      </c>
      <c r="K142" s="252" t="e">
        <v>#N/A</v>
      </c>
      <c r="L142" s="252" t="e">
        <v>#N/A</v>
      </c>
      <c r="M142" s="252" t="e">
        <v>#N/A</v>
      </c>
      <c r="N142" s="252" t="e">
        <v>#N/A</v>
      </c>
      <c r="O142" s="252" t="e">
        <v>#N/A</v>
      </c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</row>
    <row r="143" ht="15.75" customHeight="1">
      <c r="A143" s="253">
        <v>141.0</v>
      </c>
      <c r="B143" s="252"/>
      <c r="C143" s="254" t="s">
        <v>4595</v>
      </c>
      <c r="D143" s="252" t="e">
        <v>#N/A</v>
      </c>
      <c r="E143" s="252" t="e">
        <v>#N/A</v>
      </c>
      <c r="F143" s="252" t="e">
        <v>#N/A</v>
      </c>
      <c r="G143" s="252" t="e">
        <v>#N/A</v>
      </c>
      <c r="H143" s="252" t="e">
        <v>#N/A</v>
      </c>
      <c r="I143" s="252" t="e">
        <v>#N/A</v>
      </c>
      <c r="J143" s="252" t="e">
        <v>#N/A</v>
      </c>
      <c r="K143" s="252" t="e">
        <v>#N/A</v>
      </c>
      <c r="L143" s="252" t="e">
        <v>#N/A</v>
      </c>
      <c r="M143" s="252" t="e">
        <v>#N/A</v>
      </c>
      <c r="N143" s="252" t="e">
        <v>#N/A</v>
      </c>
      <c r="O143" s="252" t="e">
        <v>#N/A</v>
      </c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</row>
    <row r="144" ht="15.75" customHeight="1">
      <c r="A144" s="253">
        <v>142.0</v>
      </c>
      <c r="B144" s="252"/>
      <c r="C144" s="254" t="s">
        <v>4595</v>
      </c>
      <c r="D144" s="252" t="e">
        <v>#N/A</v>
      </c>
      <c r="E144" s="252" t="e">
        <v>#N/A</v>
      </c>
      <c r="F144" s="252" t="e">
        <v>#N/A</v>
      </c>
      <c r="G144" s="252" t="e">
        <v>#N/A</v>
      </c>
      <c r="H144" s="252" t="e">
        <v>#N/A</v>
      </c>
      <c r="I144" s="252" t="e">
        <v>#N/A</v>
      </c>
      <c r="J144" s="252" t="e">
        <v>#N/A</v>
      </c>
      <c r="K144" s="252" t="e">
        <v>#N/A</v>
      </c>
      <c r="L144" s="252" t="e">
        <v>#N/A</v>
      </c>
      <c r="M144" s="252" t="e">
        <v>#N/A</v>
      </c>
      <c r="N144" s="252" t="e">
        <v>#N/A</v>
      </c>
      <c r="O144" s="252" t="e">
        <v>#N/A</v>
      </c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</row>
    <row r="145" ht="15.75" customHeight="1">
      <c r="A145" s="253">
        <v>143.0</v>
      </c>
      <c r="B145" s="252"/>
      <c r="C145" s="254" t="s">
        <v>4595</v>
      </c>
      <c r="D145" s="252" t="e">
        <v>#N/A</v>
      </c>
      <c r="E145" s="252" t="e">
        <v>#N/A</v>
      </c>
      <c r="F145" s="252" t="e">
        <v>#N/A</v>
      </c>
      <c r="G145" s="252" t="e">
        <v>#N/A</v>
      </c>
      <c r="H145" s="252" t="e">
        <v>#N/A</v>
      </c>
      <c r="I145" s="252" t="e">
        <v>#N/A</v>
      </c>
      <c r="J145" s="252" t="e">
        <v>#N/A</v>
      </c>
      <c r="K145" s="252" t="e">
        <v>#N/A</v>
      </c>
      <c r="L145" s="252" t="e">
        <v>#N/A</v>
      </c>
      <c r="M145" s="252" t="e">
        <v>#N/A</v>
      </c>
      <c r="N145" s="252" t="e">
        <v>#N/A</v>
      </c>
      <c r="O145" s="252" t="e">
        <v>#N/A</v>
      </c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</row>
    <row r="146" ht="15.75" customHeight="1">
      <c r="A146" s="253">
        <v>144.0</v>
      </c>
      <c r="B146" s="252"/>
      <c r="C146" s="254" t="s">
        <v>4595</v>
      </c>
      <c r="D146" s="252" t="e">
        <v>#N/A</v>
      </c>
      <c r="E146" s="252" t="e">
        <v>#N/A</v>
      </c>
      <c r="F146" s="252" t="e">
        <v>#N/A</v>
      </c>
      <c r="G146" s="252" t="e">
        <v>#N/A</v>
      </c>
      <c r="H146" s="252" t="e">
        <v>#N/A</v>
      </c>
      <c r="I146" s="252" t="e">
        <v>#N/A</v>
      </c>
      <c r="J146" s="252" t="e">
        <v>#N/A</v>
      </c>
      <c r="K146" s="252" t="e">
        <v>#N/A</v>
      </c>
      <c r="L146" s="252" t="e">
        <v>#N/A</v>
      </c>
      <c r="M146" s="252" t="e">
        <v>#N/A</v>
      </c>
      <c r="N146" s="252" t="e">
        <v>#N/A</v>
      </c>
      <c r="O146" s="252" t="e">
        <v>#N/A</v>
      </c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</row>
    <row r="147" ht="15.75" customHeight="1">
      <c r="A147" s="253">
        <v>145.0</v>
      </c>
      <c r="B147" s="252"/>
      <c r="C147" s="254" t="s">
        <v>4595</v>
      </c>
      <c r="D147" s="252" t="e">
        <v>#N/A</v>
      </c>
      <c r="E147" s="252" t="e">
        <v>#N/A</v>
      </c>
      <c r="F147" s="252" t="e">
        <v>#N/A</v>
      </c>
      <c r="G147" s="252" t="e">
        <v>#N/A</v>
      </c>
      <c r="H147" s="252" t="e">
        <v>#N/A</v>
      </c>
      <c r="I147" s="252" t="e">
        <v>#N/A</v>
      </c>
      <c r="J147" s="252" t="e">
        <v>#N/A</v>
      </c>
      <c r="K147" s="252" t="e">
        <v>#N/A</v>
      </c>
      <c r="L147" s="252" t="e">
        <v>#N/A</v>
      </c>
      <c r="M147" s="252" t="e">
        <v>#N/A</v>
      </c>
      <c r="N147" s="252" t="e">
        <v>#N/A</v>
      </c>
      <c r="O147" s="252" t="e">
        <v>#N/A</v>
      </c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</row>
    <row r="148" ht="15.75" customHeight="1">
      <c r="A148" s="253">
        <v>146.0</v>
      </c>
      <c r="B148" s="252"/>
      <c r="C148" s="254" t="s">
        <v>4595</v>
      </c>
      <c r="D148" s="252" t="e">
        <v>#N/A</v>
      </c>
      <c r="E148" s="252" t="e">
        <v>#N/A</v>
      </c>
      <c r="F148" s="252" t="e">
        <v>#N/A</v>
      </c>
      <c r="G148" s="252" t="e">
        <v>#N/A</v>
      </c>
      <c r="H148" s="252" t="e">
        <v>#N/A</v>
      </c>
      <c r="I148" s="252" t="e">
        <v>#N/A</v>
      </c>
      <c r="J148" s="252" t="e">
        <v>#N/A</v>
      </c>
      <c r="K148" s="252" t="e">
        <v>#N/A</v>
      </c>
      <c r="L148" s="252" t="e">
        <v>#N/A</v>
      </c>
      <c r="M148" s="252" t="e">
        <v>#N/A</v>
      </c>
      <c r="N148" s="252" t="e">
        <v>#N/A</v>
      </c>
      <c r="O148" s="252" t="e">
        <v>#N/A</v>
      </c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</row>
    <row r="149" ht="15.75" customHeight="1">
      <c r="A149" s="253">
        <v>147.0</v>
      </c>
      <c r="B149" s="252"/>
      <c r="C149" s="254" t="s">
        <v>4595</v>
      </c>
      <c r="D149" s="252" t="e">
        <v>#N/A</v>
      </c>
      <c r="E149" s="252" t="e">
        <v>#N/A</v>
      </c>
      <c r="F149" s="252" t="e">
        <v>#N/A</v>
      </c>
      <c r="G149" s="252" t="e">
        <v>#N/A</v>
      </c>
      <c r="H149" s="252" t="e">
        <v>#N/A</v>
      </c>
      <c r="I149" s="252" t="e">
        <v>#N/A</v>
      </c>
      <c r="J149" s="252" t="e">
        <v>#N/A</v>
      </c>
      <c r="K149" s="252" t="e">
        <v>#N/A</v>
      </c>
      <c r="L149" s="252" t="e">
        <v>#N/A</v>
      </c>
      <c r="M149" s="252" t="e">
        <v>#N/A</v>
      </c>
      <c r="N149" s="252" t="e">
        <v>#N/A</v>
      </c>
      <c r="O149" s="252" t="e">
        <v>#N/A</v>
      </c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</row>
    <row r="150" ht="15.75" customHeight="1">
      <c r="A150" s="253">
        <v>148.0</v>
      </c>
      <c r="B150" s="252"/>
      <c r="C150" s="254" t="s">
        <v>4595</v>
      </c>
      <c r="D150" s="252" t="e">
        <v>#N/A</v>
      </c>
      <c r="E150" s="252" t="e">
        <v>#N/A</v>
      </c>
      <c r="F150" s="252" t="e">
        <v>#N/A</v>
      </c>
      <c r="G150" s="252" t="e">
        <v>#N/A</v>
      </c>
      <c r="H150" s="252" t="e">
        <v>#N/A</v>
      </c>
      <c r="I150" s="252" t="e">
        <v>#N/A</v>
      </c>
      <c r="J150" s="252" t="e">
        <v>#N/A</v>
      </c>
      <c r="K150" s="252" t="e">
        <v>#N/A</v>
      </c>
      <c r="L150" s="252" t="e">
        <v>#N/A</v>
      </c>
      <c r="M150" s="252" t="e">
        <v>#N/A</v>
      </c>
      <c r="N150" s="252" t="e">
        <v>#N/A</v>
      </c>
      <c r="O150" s="252" t="e">
        <v>#N/A</v>
      </c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</row>
    <row r="151" ht="15.75" customHeight="1">
      <c r="A151" s="253">
        <v>149.0</v>
      </c>
      <c r="B151" s="252"/>
      <c r="C151" s="254" t="s">
        <v>4595</v>
      </c>
      <c r="D151" s="252" t="e">
        <v>#N/A</v>
      </c>
      <c r="E151" s="252" t="e">
        <v>#N/A</v>
      </c>
      <c r="F151" s="252" t="e">
        <v>#N/A</v>
      </c>
      <c r="G151" s="252" t="e">
        <v>#N/A</v>
      </c>
      <c r="H151" s="252" t="e">
        <v>#N/A</v>
      </c>
      <c r="I151" s="252" t="e">
        <v>#N/A</v>
      </c>
      <c r="J151" s="252" t="e">
        <v>#N/A</v>
      </c>
      <c r="K151" s="252" t="e">
        <v>#N/A</v>
      </c>
      <c r="L151" s="252" t="e">
        <v>#N/A</v>
      </c>
      <c r="M151" s="252" t="e">
        <v>#N/A</v>
      </c>
      <c r="N151" s="252" t="e">
        <v>#N/A</v>
      </c>
      <c r="O151" s="252" t="e">
        <v>#N/A</v>
      </c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</row>
    <row r="152" ht="15.75" customHeight="1">
      <c r="A152" s="253">
        <v>150.0</v>
      </c>
      <c r="B152" s="252"/>
      <c r="C152" s="254" t="s">
        <v>4595</v>
      </c>
      <c r="D152" s="252" t="e">
        <v>#N/A</v>
      </c>
      <c r="E152" s="252" t="e">
        <v>#N/A</v>
      </c>
      <c r="F152" s="252" t="e">
        <v>#N/A</v>
      </c>
      <c r="G152" s="252" t="e">
        <v>#N/A</v>
      </c>
      <c r="H152" s="252" t="e">
        <v>#N/A</v>
      </c>
      <c r="I152" s="252" t="e">
        <v>#N/A</v>
      </c>
      <c r="J152" s="252" t="e">
        <v>#N/A</v>
      </c>
      <c r="K152" s="252" t="e">
        <v>#N/A</v>
      </c>
      <c r="L152" s="252" t="e">
        <v>#N/A</v>
      </c>
      <c r="M152" s="252" t="e">
        <v>#N/A</v>
      </c>
      <c r="N152" s="252" t="e">
        <v>#N/A</v>
      </c>
      <c r="O152" s="252" t="e">
        <v>#N/A</v>
      </c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</row>
    <row r="153" ht="15.75" customHeight="1">
      <c r="A153" s="253">
        <v>151.0</v>
      </c>
      <c r="B153" s="252"/>
      <c r="C153" s="254"/>
      <c r="D153" s="252"/>
      <c r="E153" s="252"/>
      <c r="F153" s="252"/>
      <c r="G153" s="252"/>
      <c r="H153" s="252"/>
      <c r="I153" s="252"/>
      <c r="J153" s="252"/>
      <c r="K153" s="252"/>
      <c r="L153" s="252"/>
      <c r="M153" s="252"/>
      <c r="N153" s="252"/>
      <c r="O153" s="25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</row>
    <row r="154" ht="15.75" customHeight="1">
      <c r="A154" s="253">
        <v>152.0</v>
      </c>
      <c r="B154" s="252" t="s">
        <v>1727</v>
      </c>
      <c r="C154" s="254" t="s">
        <v>17</v>
      </c>
      <c r="D154" s="252">
        <v>0.0</v>
      </c>
      <c r="E154" s="252">
        <v>0.0</v>
      </c>
      <c r="F154" s="252">
        <v>0.0</v>
      </c>
      <c r="G154" s="252">
        <v>0.0</v>
      </c>
      <c r="H154" s="252">
        <v>0.0</v>
      </c>
      <c r="I154" s="252">
        <v>67.56209</v>
      </c>
      <c r="J154" s="252">
        <v>251.3746</v>
      </c>
      <c r="K154" s="252">
        <v>1.897265</v>
      </c>
      <c r="L154" s="252">
        <v>16.37162</v>
      </c>
      <c r="M154" s="252">
        <v>115.78</v>
      </c>
      <c r="N154" s="252">
        <v>0.277133</v>
      </c>
      <c r="O154" s="252">
        <v>1.341133</v>
      </c>
      <c r="P154" s="24">
        <v>0.0</v>
      </c>
      <c r="Q154" s="132">
        <v>0.0</v>
      </c>
      <c r="R154" s="132" t="s">
        <v>1727</v>
      </c>
      <c r="S154" s="132"/>
      <c r="T154" s="132"/>
      <c r="U154" s="132"/>
      <c r="V154" s="132"/>
      <c r="W154" s="132"/>
      <c r="X154" s="132"/>
      <c r="Y154" s="132"/>
      <c r="Z154" s="132"/>
    </row>
    <row r="155" ht="15.75" customHeight="1">
      <c r="A155" s="253">
        <v>153.0</v>
      </c>
      <c r="B155" s="252" t="s">
        <v>1353</v>
      </c>
      <c r="C155" s="254" t="s">
        <v>17</v>
      </c>
      <c r="D155" s="252">
        <v>0.0</v>
      </c>
      <c r="E155" s="252">
        <v>0.0</v>
      </c>
      <c r="F155" s="252">
        <v>0.0</v>
      </c>
      <c r="G155" s="252">
        <v>0.0</v>
      </c>
      <c r="H155" s="252">
        <v>0.0</v>
      </c>
      <c r="I155" s="252">
        <v>0.476302</v>
      </c>
      <c r="J155" s="252">
        <v>3.93</v>
      </c>
      <c r="K155" s="252">
        <v>0.0</v>
      </c>
      <c r="L155" s="252">
        <v>2.497935</v>
      </c>
      <c r="M155" s="252">
        <v>18.28083</v>
      </c>
      <c r="N155" s="252">
        <v>0.3</v>
      </c>
      <c r="O155" s="252">
        <v>0.0</v>
      </c>
      <c r="P155" s="24">
        <v>0.0</v>
      </c>
      <c r="Q155" s="132">
        <v>0.0</v>
      </c>
      <c r="R155" s="132" t="s">
        <v>1353</v>
      </c>
      <c r="S155" s="132"/>
      <c r="T155" s="132"/>
      <c r="U155" s="132"/>
      <c r="V155" s="132"/>
      <c r="W155" s="132"/>
      <c r="X155" s="132"/>
      <c r="Y155" s="132"/>
      <c r="Z155" s="132"/>
    </row>
    <row r="156" ht="15.75" customHeight="1">
      <c r="A156" s="253">
        <v>154.0</v>
      </c>
      <c r="B156" s="252" t="s">
        <v>1190</v>
      </c>
      <c r="C156" s="254" t="s">
        <v>17</v>
      </c>
      <c r="D156" s="252">
        <v>0.0</v>
      </c>
      <c r="E156" s="252">
        <v>0.0</v>
      </c>
      <c r="F156" s="252">
        <v>0.0</v>
      </c>
      <c r="G156" s="252">
        <v>0.0</v>
      </c>
      <c r="H156" s="252">
        <v>0.0</v>
      </c>
      <c r="I156" s="252">
        <v>1.211803</v>
      </c>
      <c r="J156" s="252">
        <v>6.48</v>
      </c>
      <c r="K156" s="252">
        <v>0.0</v>
      </c>
      <c r="L156" s="252">
        <v>2.533436</v>
      </c>
      <c r="M156" s="252">
        <v>20.26373</v>
      </c>
      <c r="N156" s="252">
        <v>0.158767</v>
      </c>
      <c r="O156" s="252">
        <v>0.0</v>
      </c>
      <c r="P156" s="24">
        <v>0.0</v>
      </c>
      <c r="Q156" s="132">
        <v>0.0</v>
      </c>
      <c r="R156" s="132" t="s">
        <v>1190</v>
      </c>
      <c r="S156" s="132"/>
      <c r="T156" s="132"/>
      <c r="U156" s="132"/>
      <c r="V156" s="132"/>
      <c r="W156" s="132"/>
      <c r="X156" s="132"/>
      <c r="Y156" s="132"/>
      <c r="Z156" s="132"/>
    </row>
    <row r="157" ht="15.75" customHeight="1">
      <c r="A157" s="253">
        <v>155.0</v>
      </c>
      <c r="B157" s="252" t="s">
        <v>633</v>
      </c>
      <c r="C157" s="254" t="s">
        <v>17</v>
      </c>
      <c r="D157" s="252">
        <v>0.0</v>
      </c>
      <c r="E157" s="252">
        <v>0.0</v>
      </c>
      <c r="F157" s="252">
        <v>0.0</v>
      </c>
      <c r="G157" s="252">
        <v>0.0</v>
      </c>
      <c r="H157" s="252">
        <v>0.0</v>
      </c>
      <c r="I157" s="252">
        <v>181.2581</v>
      </c>
      <c r="J157" s="252">
        <v>853.7315</v>
      </c>
      <c r="K157" s="252">
        <v>6.715951</v>
      </c>
      <c r="L157" s="252">
        <v>23.76042</v>
      </c>
      <c r="M157" s="252">
        <v>199.7747</v>
      </c>
      <c r="N157" s="252">
        <v>2.625762</v>
      </c>
      <c r="O157" s="252">
        <v>2.0</v>
      </c>
      <c r="P157" s="24">
        <v>0.0</v>
      </c>
      <c r="Q157" s="132">
        <v>0.0</v>
      </c>
      <c r="R157" s="132" t="s">
        <v>115</v>
      </c>
      <c r="S157" s="132"/>
      <c r="T157" s="132"/>
      <c r="U157" s="132"/>
      <c r="V157" s="132"/>
      <c r="W157" s="132"/>
      <c r="X157" s="132"/>
      <c r="Y157" s="132"/>
      <c r="Z157" s="132"/>
    </row>
    <row r="158" ht="15.75" customHeight="1">
      <c r="A158" s="253">
        <v>156.0</v>
      </c>
      <c r="B158" s="252" t="s">
        <v>1303</v>
      </c>
      <c r="C158" s="254" t="s">
        <v>17</v>
      </c>
      <c r="D158" s="252">
        <v>0.0</v>
      </c>
      <c r="E158" s="252">
        <v>0.0</v>
      </c>
      <c r="F158" s="252">
        <v>0.0</v>
      </c>
      <c r="G158" s="252">
        <v>0.0</v>
      </c>
      <c r="H158" s="252">
        <v>0.0</v>
      </c>
      <c r="I158" s="252">
        <v>1.935593</v>
      </c>
      <c r="J158" s="252">
        <v>2.23</v>
      </c>
      <c r="K158" s="252">
        <v>0.0</v>
      </c>
      <c r="L158" s="252">
        <v>0.562958</v>
      </c>
      <c r="M158" s="252">
        <v>4.934977</v>
      </c>
      <c r="N158" s="252">
        <v>0.0</v>
      </c>
      <c r="O158" s="252">
        <v>0.0</v>
      </c>
      <c r="P158" s="24">
        <v>0.0</v>
      </c>
      <c r="Q158" s="132">
        <v>0.0</v>
      </c>
      <c r="R158" s="132" t="s">
        <v>1303</v>
      </c>
      <c r="S158" s="132"/>
      <c r="T158" s="132"/>
      <c r="U158" s="132"/>
      <c r="V158" s="132"/>
      <c r="W158" s="132"/>
      <c r="X158" s="132"/>
      <c r="Y158" s="132"/>
      <c r="Z158" s="132"/>
    </row>
    <row r="159" ht="15.75" customHeight="1">
      <c r="A159" s="253">
        <v>157.0</v>
      </c>
      <c r="B159" s="252" t="s">
        <v>347</v>
      </c>
      <c r="C159" s="254" t="s">
        <v>17</v>
      </c>
      <c r="D159" s="252">
        <v>0.0</v>
      </c>
      <c r="E159" s="252">
        <v>0.0</v>
      </c>
      <c r="F159" s="252">
        <v>0.0</v>
      </c>
      <c r="G159" s="252">
        <v>0.0</v>
      </c>
      <c r="H159" s="252">
        <v>0.0</v>
      </c>
      <c r="I159" s="252">
        <v>57.22855</v>
      </c>
      <c r="J159" s="252">
        <v>213.3917</v>
      </c>
      <c r="K159" s="252">
        <v>0.899302</v>
      </c>
      <c r="L159" s="252">
        <v>25.88283</v>
      </c>
      <c r="M159" s="252">
        <v>176.1536</v>
      </c>
      <c r="N159" s="252">
        <v>0.905112</v>
      </c>
      <c r="O159" s="252">
        <v>1.0</v>
      </c>
      <c r="P159" s="24">
        <v>0.0</v>
      </c>
      <c r="Q159" s="132">
        <v>0.0</v>
      </c>
      <c r="R159" s="132" t="s">
        <v>347</v>
      </c>
      <c r="S159" s="132"/>
      <c r="T159" s="132"/>
      <c r="U159" s="132"/>
      <c r="V159" s="132"/>
      <c r="W159" s="132"/>
      <c r="X159" s="132"/>
      <c r="Y159" s="132"/>
      <c r="Z159" s="132"/>
    </row>
    <row r="160" ht="15.75" customHeight="1">
      <c r="A160" s="253">
        <v>158.0</v>
      </c>
      <c r="B160" s="252" t="s">
        <v>354</v>
      </c>
      <c r="C160" s="254" t="s">
        <v>17</v>
      </c>
      <c r="D160" s="252">
        <v>0.0</v>
      </c>
      <c r="E160" s="252">
        <v>0.0</v>
      </c>
      <c r="F160" s="252">
        <v>0.0</v>
      </c>
      <c r="G160" s="252">
        <v>0.0</v>
      </c>
      <c r="H160" s="252">
        <v>0.0</v>
      </c>
      <c r="I160" s="252">
        <v>84.70026</v>
      </c>
      <c r="J160" s="252">
        <v>282.0709</v>
      </c>
      <c r="K160" s="252">
        <v>1.648727</v>
      </c>
      <c r="L160" s="252">
        <v>10.43392</v>
      </c>
      <c r="M160" s="252">
        <v>75.55956</v>
      </c>
      <c r="N160" s="252">
        <v>0.107959</v>
      </c>
      <c r="O160" s="252">
        <v>0.512668</v>
      </c>
      <c r="P160" s="24">
        <v>0.0</v>
      </c>
      <c r="Q160" s="132">
        <v>0.0</v>
      </c>
      <c r="R160" s="132" t="s">
        <v>354</v>
      </c>
      <c r="S160" s="132"/>
      <c r="T160" s="132"/>
      <c r="U160" s="132"/>
      <c r="V160" s="132"/>
      <c r="W160" s="132"/>
      <c r="X160" s="132"/>
      <c r="Y160" s="132"/>
      <c r="Z160" s="132"/>
    </row>
    <row r="161" ht="15.75" customHeight="1">
      <c r="A161" s="253">
        <v>159.0</v>
      </c>
      <c r="B161" s="252" t="s">
        <v>184</v>
      </c>
      <c r="C161" s="254" t="s">
        <v>17</v>
      </c>
      <c r="D161" s="252">
        <v>0.0</v>
      </c>
      <c r="E161" s="252">
        <v>0.0</v>
      </c>
      <c r="F161" s="252">
        <v>0.0</v>
      </c>
      <c r="G161" s="252">
        <v>0.0</v>
      </c>
      <c r="H161" s="252">
        <v>0.0</v>
      </c>
      <c r="I161" s="252">
        <v>157.1543</v>
      </c>
      <c r="J161" s="252">
        <v>644.9049</v>
      </c>
      <c r="K161" s="252">
        <v>4.136508</v>
      </c>
      <c r="L161" s="252">
        <v>14.94074</v>
      </c>
      <c r="M161" s="252">
        <v>126.4752</v>
      </c>
      <c r="N161" s="252">
        <v>0.232276</v>
      </c>
      <c r="O161" s="252">
        <v>1.951267</v>
      </c>
      <c r="P161" s="24">
        <v>0.0</v>
      </c>
      <c r="Q161" s="132">
        <v>0.0</v>
      </c>
      <c r="R161" s="132" t="s">
        <v>184</v>
      </c>
      <c r="S161" s="132"/>
      <c r="T161" s="132"/>
      <c r="U161" s="132"/>
      <c r="V161" s="132"/>
      <c r="W161" s="132"/>
      <c r="X161" s="132"/>
      <c r="Y161" s="132"/>
      <c r="Z161" s="132"/>
    </row>
    <row r="162" ht="15.75" customHeight="1">
      <c r="A162" s="253">
        <v>160.0</v>
      </c>
      <c r="B162" s="252" t="s">
        <v>5865</v>
      </c>
      <c r="C162" s="252" t="s">
        <v>17</v>
      </c>
      <c r="D162" s="252">
        <v>0.0</v>
      </c>
      <c r="E162" s="252">
        <v>0.0</v>
      </c>
      <c r="F162" s="252">
        <v>0.0</v>
      </c>
      <c r="G162" s="252">
        <v>0.0</v>
      </c>
      <c r="H162" s="252">
        <v>0.0</v>
      </c>
      <c r="I162" s="252">
        <v>9.94</v>
      </c>
      <c r="J162" s="252">
        <v>39.57</v>
      </c>
      <c r="K162" s="252">
        <v>0.45</v>
      </c>
      <c r="L162" s="252">
        <v>4.56</v>
      </c>
      <c r="M162" s="252">
        <v>35.15</v>
      </c>
      <c r="N162" s="252">
        <v>0.22</v>
      </c>
      <c r="O162" s="252">
        <v>0.0</v>
      </c>
      <c r="P162" s="24">
        <v>0.0</v>
      </c>
      <c r="Q162" s="132">
        <v>0.0</v>
      </c>
      <c r="R162" s="132" t="s">
        <v>5865</v>
      </c>
      <c r="S162" s="132"/>
      <c r="T162" s="132"/>
      <c r="U162" s="132"/>
      <c r="V162" s="132"/>
      <c r="W162" s="132"/>
      <c r="X162" s="132"/>
      <c r="Y162" s="132"/>
      <c r="Z162" s="132"/>
    </row>
    <row r="163" ht="15.75" customHeight="1">
      <c r="A163" s="253">
        <v>161.0</v>
      </c>
      <c r="B163" s="252" t="s">
        <v>1261</v>
      </c>
      <c r="C163" s="252" t="s">
        <v>17</v>
      </c>
      <c r="D163" s="252">
        <v>0.0</v>
      </c>
      <c r="E163" s="252">
        <v>0.0</v>
      </c>
      <c r="F163" s="252">
        <v>0.0</v>
      </c>
      <c r="G163" s="252">
        <v>0.0</v>
      </c>
      <c r="H163" s="252">
        <v>0.0</v>
      </c>
      <c r="I163" s="252">
        <v>3.68</v>
      </c>
      <c r="J163" s="252">
        <v>14.75</v>
      </c>
      <c r="K163" s="252">
        <v>0.16</v>
      </c>
      <c r="L163" s="252">
        <v>2.89</v>
      </c>
      <c r="M163" s="252">
        <v>20.78</v>
      </c>
      <c r="N163" s="252">
        <v>0.16</v>
      </c>
      <c r="O163" s="252">
        <v>0.0</v>
      </c>
      <c r="P163" s="24">
        <v>0.0</v>
      </c>
      <c r="Q163" s="132">
        <v>0.0</v>
      </c>
      <c r="R163" s="132" t="s">
        <v>1261</v>
      </c>
      <c r="S163" s="132"/>
      <c r="T163" s="132"/>
      <c r="U163" s="132"/>
      <c r="V163" s="132"/>
      <c r="W163" s="132"/>
      <c r="X163" s="132"/>
      <c r="Y163" s="132"/>
      <c r="Z163" s="132"/>
    </row>
    <row r="164" ht="15.75" customHeight="1">
      <c r="A164" s="253">
        <v>162.0</v>
      </c>
      <c r="B164" s="252" t="s">
        <v>329</v>
      </c>
      <c r="C164" s="252" t="s">
        <v>17</v>
      </c>
      <c r="D164" s="252">
        <v>0.0</v>
      </c>
      <c r="E164" s="252">
        <v>0.0</v>
      </c>
      <c r="F164" s="252">
        <v>0.0</v>
      </c>
      <c r="G164" s="252">
        <v>0.0</v>
      </c>
      <c r="H164" s="252">
        <v>0.0</v>
      </c>
      <c r="I164" s="252">
        <v>89.04218</v>
      </c>
      <c r="J164" s="252">
        <v>383.8051</v>
      </c>
      <c r="K164" s="252">
        <v>2.749327</v>
      </c>
      <c r="L164" s="252">
        <v>13.5264</v>
      </c>
      <c r="M164" s="252">
        <v>103.1544</v>
      </c>
      <c r="N164" s="252">
        <v>0.607641</v>
      </c>
      <c r="O164" s="252">
        <v>1.0</v>
      </c>
      <c r="P164" s="24">
        <v>0.0</v>
      </c>
      <c r="Q164" s="132">
        <v>0.0</v>
      </c>
      <c r="R164" s="132" t="s">
        <v>329</v>
      </c>
      <c r="S164" s="132"/>
      <c r="T164" s="132"/>
      <c r="U164" s="132"/>
      <c r="V164" s="132"/>
      <c r="W164" s="132"/>
      <c r="X164" s="132"/>
      <c r="Y164" s="132"/>
      <c r="Z164" s="132"/>
    </row>
    <row r="165" ht="15.75" customHeight="1">
      <c r="A165" s="253">
        <v>163.0</v>
      </c>
      <c r="B165" s="252" t="s">
        <v>319</v>
      </c>
      <c r="C165" s="252" t="s">
        <v>17</v>
      </c>
      <c r="D165" s="252">
        <v>0.0</v>
      </c>
      <c r="E165" s="252">
        <v>0.0</v>
      </c>
      <c r="F165" s="252">
        <v>0.0</v>
      </c>
      <c r="G165" s="252">
        <v>0.0</v>
      </c>
      <c r="H165" s="252">
        <v>0.0</v>
      </c>
      <c r="I165" s="252">
        <v>58.48269</v>
      </c>
      <c r="J165" s="252">
        <v>230.6004</v>
      </c>
      <c r="K165" s="252">
        <v>1.77656</v>
      </c>
      <c r="L165" s="252">
        <v>21.39942</v>
      </c>
      <c r="M165" s="252">
        <v>202.12</v>
      </c>
      <c r="N165" s="252">
        <v>0.731577</v>
      </c>
      <c r="O165" s="252">
        <v>1.292399</v>
      </c>
      <c r="P165" s="24">
        <v>0.0</v>
      </c>
      <c r="Q165" s="132">
        <v>0.0</v>
      </c>
      <c r="R165" s="132" t="s">
        <v>319</v>
      </c>
      <c r="S165" s="132"/>
      <c r="T165" s="132"/>
      <c r="U165" s="132"/>
      <c r="V165" s="132"/>
      <c r="W165" s="132"/>
      <c r="X165" s="132"/>
      <c r="Y165" s="132"/>
      <c r="Z165" s="132"/>
    </row>
    <row r="166" ht="15.75" customHeight="1">
      <c r="A166" s="253">
        <v>164.0</v>
      </c>
      <c r="B166" s="252" t="s">
        <v>2866</v>
      </c>
      <c r="C166" s="252" t="s">
        <v>17</v>
      </c>
      <c r="D166" s="252">
        <v>0.0</v>
      </c>
      <c r="E166" s="252">
        <v>0.0</v>
      </c>
      <c r="F166" s="252">
        <v>0.0</v>
      </c>
      <c r="G166" s="252">
        <v>0.0</v>
      </c>
      <c r="H166" s="252">
        <v>0.0</v>
      </c>
      <c r="I166" s="252">
        <v>0.94</v>
      </c>
      <c r="J166" s="252">
        <v>3.78</v>
      </c>
      <c r="K166" s="252">
        <v>0.0</v>
      </c>
      <c r="L166" s="252">
        <v>0.5</v>
      </c>
      <c r="M166" s="252">
        <v>3.65</v>
      </c>
      <c r="N166" s="252">
        <v>0.0</v>
      </c>
      <c r="O166" s="252">
        <v>0.0</v>
      </c>
      <c r="P166" s="24">
        <v>0.0</v>
      </c>
      <c r="Q166" s="132">
        <v>0.0</v>
      </c>
      <c r="R166" s="132" t="s">
        <v>2866</v>
      </c>
      <c r="S166" s="132"/>
      <c r="T166" s="132"/>
      <c r="U166" s="132"/>
      <c r="V166" s="132"/>
      <c r="W166" s="132"/>
      <c r="X166" s="132"/>
      <c r="Y166" s="132"/>
      <c r="Z166" s="132"/>
    </row>
    <row r="167" ht="15.75" customHeight="1">
      <c r="A167" s="253">
        <v>165.0</v>
      </c>
      <c r="B167" s="252" t="s">
        <v>301</v>
      </c>
      <c r="C167" s="252" t="s">
        <v>17</v>
      </c>
      <c r="D167" s="252">
        <v>0.0</v>
      </c>
      <c r="E167" s="252">
        <v>0.0</v>
      </c>
      <c r="F167" s="252">
        <v>0.0</v>
      </c>
      <c r="G167" s="252">
        <v>0.0</v>
      </c>
      <c r="H167" s="252">
        <v>0.0</v>
      </c>
      <c r="I167" s="252">
        <v>44.06696</v>
      </c>
      <c r="J167" s="252">
        <v>160.9847</v>
      </c>
      <c r="K167" s="252">
        <v>0.603567</v>
      </c>
      <c r="L167" s="252">
        <v>42.69392</v>
      </c>
      <c r="M167" s="252">
        <v>345.5876</v>
      </c>
      <c r="N167" s="252">
        <v>1.20156</v>
      </c>
      <c r="O167" s="252">
        <v>0.512668</v>
      </c>
      <c r="P167" s="24">
        <v>0.0</v>
      </c>
      <c r="Q167" s="132">
        <v>0.0</v>
      </c>
      <c r="R167" s="132" t="s">
        <v>301</v>
      </c>
      <c r="S167" s="132"/>
      <c r="T167" s="132"/>
      <c r="U167" s="132"/>
      <c r="V167" s="132"/>
      <c r="W167" s="132"/>
      <c r="X167" s="132"/>
      <c r="Y167" s="132"/>
      <c r="Z167" s="132"/>
    </row>
    <row r="168" ht="15.75" customHeight="1">
      <c r="A168" s="253">
        <v>166.0</v>
      </c>
      <c r="B168" s="256" t="s">
        <v>281</v>
      </c>
      <c r="C168" s="252" t="s">
        <v>17</v>
      </c>
      <c r="D168" s="252">
        <v>0.0</v>
      </c>
      <c r="E168" s="252">
        <v>0.0</v>
      </c>
      <c r="F168" s="252">
        <v>0.0</v>
      </c>
      <c r="G168" s="252">
        <v>0.0</v>
      </c>
      <c r="H168" s="252">
        <v>0.0</v>
      </c>
      <c r="I168" s="252">
        <v>65.72955</v>
      </c>
      <c r="J168" s="252">
        <v>254.8899</v>
      </c>
      <c r="K168" s="252">
        <v>1.400058</v>
      </c>
      <c r="L168" s="252">
        <v>30.20616</v>
      </c>
      <c r="M168" s="252">
        <v>217.4583</v>
      </c>
      <c r="N168" s="252">
        <v>0.558461</v>
      </c>
      <c r="O168" s="252">
        <v>0.805067</v>
      </c>
      <c r="P168" s="24">
        <v>0.0</v>
      </c>
      <c r="Q168" s="132">
        <v>0.0</v>
      </c>
      <c r="R168" s="257" t="s">
        <v>281</v>
      </c>
      <c r="S168" s="132"/>
      <c r="T168" s="132"/>
      <c r="U168" s="132"/>
      <c r="V168" s="132"/>
      <c r="W168" s="132"/>
      <c r="X168" s="132"/>
      <c r="Y168" s="132"/>
      <c r="Z168" s="132"/>
    </row>
    <row r="169" ht="15.75" customHeight="1">
      <c r="A169" s="253">
        <v>167.0</v>
      </c>
      <c r="B169" s="252" t="s">
        <v>1625</v>
      </c>
      <c r="C169" s="252" t="s">
        <v>17</v>
      </c>
      <c r="D169" s="252">
        <v>0.0</v>
      </c>
      <c r="E169" s="252">
        <v>0.0</v>
      </c>
      <c r="F169" s="252">
        <v>0.0</v>
      </c>
      <c r="G169" s="252">
        <v>0.0</v>
      </c>
      <c r="H169" s="252">
        <v>0.0</v>
      </c>
      <c r="I169" s="252">
        <v>242.624</v>
      </c>
      <c r="J169" s="252">
        <v>928.8302</v>
      </c>
      <c r="K169" s="252">
        <v>5.978028</v>
      </c>
      <c r="L169" s="252">
        <v>63.01556</v>
      </c>
      <c r="M169" s="252">
        <v>480.4524</v>
      </c>
      <c r="N169" s="252">
        <v>1.531803</v>
      </c>
      <c r="O169" s="252">
        <v>2.074069</v>
      </c>
      <c r="P169" s="24">
        <v>0.0</v>
      </c>
      <c r="Q169" s="132">
        <v>0.0</v>
      </c>
      <c r="R169" s="132" t="s">
        <v>113</v>
      </c>
      <c r="S169" s="132"/>
      <c r="T169" s="132"/>
      <c r="U169" s="132"/>
      <c r="V169" s="132"/>
      <c r="W169" s="132"/>
      <c r="X169" s="132"/>
      <c r="Y169" s="132"/>
      <c r="Z169" s="132"/>
    </row>
    <row r="170" ht="15.75" customHeight="1">
      <c r="A170" s="253">
        <v>168.0</v>
      </c>
      <c r="B170" s="252" t="s">
        <v>996</v>
      </c>
      <c r="C170" s="252" t="s">
        <v>17</v>
      </c>
      <c r="D170" s="252">
        <v>0.0</v>
      </c>
      <c r="E170" s="252">
        <v>0.0</v>
      </c>
      <c r="F170" s="252">
        <v>0.0</v>
      </c>
      <c r="G170" s="252">
        <v>0.0</v>
      </c>
      <c r="H170" s="252">
        <v>0.0</v>
      </c>
      <c r="I170" s="252">
        <v>9.029312</v>
      </c>
      <c r="J170" s="252">
        <v>32.20845</v>
      </c>
      <c r="K170" s="252">
        <v>0.18751</v>
      </c>
      <c r="L170" s="252">
        <v>26.64868</v>
      </c>
      <c r="M170" s="252">
        <v>259.0554</v>
      </c>
      <c r="N170" s="252">
        <v>1.908269</v>
      </c>
      <c r="O170" s="252">
        <v>0.527288</v>
      </c>
      <c r="P170" s="24">
        <v>0.0</v>
      </c>
      <c r="Q170" s="132">
        <v>0.0</v>
      </c>
      <c r="R170" s="132" t="s">
        <v>996</v>
      </c>
      <c r="S170" s="132"/>
      <c r="T170" s="132"/>
      <c r="U170" s="132"/>
      <c r="V170" s="132"/>
      <c r="W170" s="132"/>
      <c r="X170" s="132"/>
      <c r="Y170" s="132"/>
      <c r="Z170" s="132"/>
    </row>
    <row r="171" ht="15.75" customHeight="1">
      <c r="A171" s="253">
        <v>169.0</v>
      </c>
      <c r="B171" s="252" t="s">
        <v>1905</v>
      </c>
      <c r="C171" s="252" t="s">
        <v>17</v>
      </c>
      <c r="D171" s="252">
        <v>0.0</v>
      </c>
      <c r="E171" s="252">
        <v>0.0</v>
      </c>
      <c r="F171" s="252">
        <v>0.0</v>
      </c>
      <c r="G171" s="252">
        <v>0.0</v>
      </c>
      <c r="H171" s="252">
        <v>0.0</v>
      </c>
      <c r="I171" s="252">
        <v>84.0</v>
      </c>
      <c r="J171" s="252">
        <v>355.0</v>
      </c>
      <c r="K171" s="252">
        <v>2.0</v>
      </c>
      <c r="L171" s="252">
        <v>4.0</v>
      </c>
      <c r="M171" s="252">
        <v>33.0</v>
      </c>
      <c r="N171" s="252">
        <v>0.0</v>
      </c>
      <c r="O171" s="252">
        <v>0.0</v>
      </c>
      <c r="P171" s="24">
        <v>0.0</v>
      </c>
      <c r="Q171" s="132">
        <v>0.0</v>
      </c>
      <c r="R171" s="132" t="s">
        <v>1905</v>
      </c>
      <c r="S171" s="132"/>
      <c r="T171" s="132"/>
      <c r="U171" s="132"/>
      <c r="V171" s="132"/>
      <c r="W171" s="132"/>
      <c r="X171" s="132"/>
      <c r="Y171" s="132"/>
      <c r="Z171" s="132"/>
    </row>
    <row r="172" ht="15.75" customHeight="1">
      <c r="A172" s="253">
        <v>170.0</v>
      </c>
      <c r="B172" s="252" t="s">
        <v>175</v>
      </c>
      <c r="C172" s="252" t="s">
        <v>17</v>
      </c>
      <c r="D172" s="252">
        <v>0.0</v>
      </c>
      <c r="E172" s="252">
        <v>0.0</v>
      </c>
      <c r="F172" s="252">
        <v>0.0</v>
      </c>
      <c r="G172" s="252">
        <v>0.0</v>
      </c>
      <c r="H172" s="252">
        <v>0.0</v>
      </c>
      <c r="I172" s="252">
        <v>138.5665</v>
      </c>
      <c r="J172" s="252">
        <v>590.9469</v>
      </c>
      <c r="K172" s="252">
        <v>5.295633</v>
      </c>
      <c r="L172" s="252">
        <v>24.73517</v>
      </c>
      <c r="M172" s="252">
        <v>174.941</v>
      </c>
      <c r="N172" s="252">
        <v>0.84754</v>
      </c>
      <c r="O172" s="252">
        <v>1.025335</v>
      </c>
      <c r="P172" s="24">
        <v>0.0</v>
      </c>
      <c r="Q172" s="132">
        <v>0.0</v>
      </c>
      <c r="R172" s="132" t="s">
        <v>175</v>
      </c>
      <c r="S172" s="132"/>
      <c r="T172" s="132"/>
      <c r="U172" s="132"/>
      <c r="V172" s="132"/>
      <c r="W172" s="132"/>
      <c r="X172" s="132"/>
      <c r="Y172" s="132"/>
      <c r="Z172" s="132"/>
    </row>
    <row r="173" ht="15.75" customHeight="1">
      <c r="A173" s="253">
        <v>171.0</v>
      </c>
      <c r="B173" s="252" t="s">
        <v>330</v>
      </c>
      <c r="C173" s="252" t="s">
        <v>17</v>
      </c>
      <c r="D173" s="252">
        <v>0.0</v>
      </c>
      <c r="E173" s="252">
        <v>0.0</v>
      </c>
      <c r="F173" s="252">
        <v>0.0</v>
      </c>
      <c r="G173" s="252">
        <v>0.0</v>
      </c>
      <c r="H173" s="252">
        <v>0.0</v>
      </c>
      <c r="I173" s="252">
        <v>133.0</v>
      </c>
      <c r="J173" s="252">
        <v>497.7578</v>
      </c>
      <c r="K173" s="252">
        <v>3.0</v>
      </c>
      <c r="L173" s="252">
        <v>26.0</v>
      </c>
      <c r="M173" s="252">
        <v>227.856</v>
      </c>
      <c r="N173" s="252">
        <v>1.0</v>
      </c>
      <c r="O173" s="252">
        <v>0.0</v>
      </c>
      <c r="P173" s="24">
        <v>0.0</v>
      </c>
      <c r="Q173" s="132">
        <v>0.0</v>
      </c>
      <c r="R173" s="132" t="s">
        <v>330</v>
      </c>
      <c r="S173" s="132"/>
      <c r="T173" s="132"/>
      <c r="U173" s="132"/>
      <c r="V173" s="132"/>
      <c r="W173" s="132"/>
      <c r="X173" s="132"/>
      <c r="Y173" s="132"/>
      <c r="Z173" s="132"/>
    </row>
    <row r="174" ht="15.75" customHeight="1">
      <c r="A174" s="253">
        <v>172.0</v>
      </c>
      <c r="B174" s="252" t="s">
        <v>322</v>
      </c>
      <c r="C174" s="252" t="s">
        <v>17</v>
      </c>
      <c r="D174" s="252">
        <v>0.0</v>
      </c>
      <c r="E174" s="252">
        <v>0.0</v>
      </c>
      <c r="F174" s="252">
        <v>0.0</v>
      </c>
      <c r="G174" s="252">
        <v>0.0</v>
      </c>
      <c r="H174" s="252">
        <v>0.0</v>
      </c>
      <c r="I174" s="252">
        <v>58.03108</v>
      </c>
      <c r="J174" s="252">
        <v>284.1304</v>
      </c>
      <c r="K174" s="252">
        <v>2.017207</v>
      </c>
      <c r="L174" s="252">
        <v>13.55029</v>
      </c>
      <c r="M174" s="252">
        <v>107.9901</v>
      </c>
      <c r="N174" s="252">
        <v>0.466005</v>
      </c>
      <c r="O174" s="252">
        <v>2.097466</v>
      </c>
      <c r="P174" s="24">
        <v>0.0</v>
      </c>
      <c r="Q174" s="132">
        <v>0.0</v>
      </c>
      <c r="R174" s="132" t="s">
        <v>322</v>
      </c>
      <c r="S174" s="132"/>
      <c r="T174" s="132"/>
      <c r="U174" s="132"/>
      <c r="V174" s="132"/>
      <c r="W174" s="132"/>
      <c r="X174" s="132"/>
      <c r="Y174" s="132"/>
      <c r="Z174" s="132"/>
    </row>
    <row r="175" ht="15.75" customHeight="1">
      <c r="A175" s="253">
        <v>173.0</v>
      </c>
      <c r="B175" s="252" t="s">
        <v>247</v>
      </c>
      <c r="C175" s="252" t="s">
        <v>17</v>
      </c>
      <c r="D175" s="252">
        <v>0.0</v>
      </c>
      <c r="E175" s="252">
        <v>0.0</v>
      </c>
      <c r="F175" s="252">
        <v>0.0</v>
      </c>
      <c r="G175" s="252">
        <v>0.0</v>
      </c>
      <c r="H175" s="252">
        <v>0.0</v>
      </c>
      <c r="I175" s="252">
        <v>99.83454</v>
      </c>
      <c r="J175" s="252">
        <v>364.7688</v>
      </c>
      <c r="K175" s="252">
        <v>2.531876</v>
      </c>
      <c r="L175" s="252">
        <v>8.729377</v>
      </c>
      <c r="M175" s="252">
        <v>51.89842</v>
      </c>
      <c r="N175" s="252">
        <v>0.213471</v>
      </c>
      <c r="O175" s="252">
        <v>1.536066</v>
      </c>
      <c r="P175" s="24">
        <v>0.0</v>
      </c>
      <c r="Q175" s="132">
        <v>0.0</v>
      </c>
      <c r="R175" s="132" t="s">
        <v>247</v>
      </c>
      <c r="S175" s="132"/>
      <c r="T175" s="132"/>
      <c r="U175" s="132"/>
      <c r="V175" s="132"/>
      <c r="W175" s="132"/>
      <c r="X175" s="132"/>
      <c r="Y175" s="132"/>
      <c r="Z175" s="132"/>
    </row>
    <row r="176" ht="15.75" customHeight="1">
      <c r="A176" s="253">
        <v>174.0</v>
      </c>
      <c r="B176" s="252" t="s">
        <v>173</v>
      </c>
      <c r="C176" s="252" t="s">
        <v>17</v>
      </c>
      <c r="D176" s="252">
        <v>0.0</v>
      </c>
      <c r="E176" s="252">
        <v>0.0</v>
      </c>
      <c r="F176" s="252">
        <v>0.0</v>
      </c>
      <c r="G176" s="252">
        <v>0.0</v>
      </c>
      <c r="H176" s="252">
        <v>0.0</v>
      </c>
      <c r="I176" s="252">
        <v>62.76788</v>
      </c>
      <c r="J176" s="252">
        <v>248.9547</v>
      </c>
      <c r="K176" s="252">
        <v>1.406274</v>
      </c>
      <c r="L176" s="252">
        <v>62.88603</v>
      </c>
      <c r="M176" s="252">
        <v>549.6886</v>
      </c>
      <c r="N176" s="252">
        <v>3.710262</v>
      </c>
      <c r="O176" s="252">
        <v>1.389866</v>
      </c>
      <c r="P176" s="24">
        <v>0.0</v>
      </c>
      <c r="Q176" s="132">
        <v>0.0</v>
      </c>
      <c r="R176" s="132" t="s">
        <v>173</v>
      </c>
      <c r="S176" s="132"/>
      <c r="T176" s="132"/>
      <c r="U176" s="132"/>
      <c r="V176" s="132"/>
      <c r="W176" s="132"/>
      <c r="X176" s="132"/>
      <c r="Y176" s="132"/>
      <c r="Z176" s="132"/>
    </row>
    <row r="177" ht="15.75" customHeight="1">
      <c r="A177" s="253">
        <v>175.0</v>
      </c>
      <c r="B177" s="252" t="s">
        <v>1857</v>
      </c>
      <c r="C177" s="252" t="s">
        <v>17</v>
      </c>
      <c r="D177" s="252">
        <v>0.0</v>
      </c>
      <c r="E177" s="252">
        <v>0.0</v>
      </c>
      <c r="F177" s="252">
        <v>0.0</v>
      </c>
      <c r="G177" s="252">
        <v>0.0</v>
      </c>
      <c r="H177" s="252">
        <v>0.0</v>
      </c>
      <c r="I177" s="252">
        <v>86.0</v>
      </c>
      <c r="J177" s="252">
        <v>392.0</v>
      </c>
      <c r="K177" s="252">
        <v>2.0</v>
      </c>
      <c r="L177" s="252">
        <v>21.0</v>
      </c>
      <c r="M177" s="252">
        <v>153.0</v>
      </c>
      <c r="N177" s="252">
        <v>1.0</v>
      </c>
      <c r="O177" s="252">
        <v>0.0</v>
      </c>
      <c r="P177" s="24">
        <v>0.0</v>
      </c>
      <c r="Q177" s="132">
        <v>0.0</v>
      </c>
      <c r="R177" s="132" t="s">
        <v>1857</v>
      </c>
      <c r="S177" s="132"/>
      <c r="T177" s="132"/>
      <c r="U177" s="132"/>
      <c r="V177" s="132"/>
      <c r="W177" s="132"/>
      <c r="X177" s="132"/>
      <c r="Y177" s="132"/>
      <c r="Z177" s="132"/>
    </row>
    <row r="178" ht="15.75" customHeight="1">
      <c r="A178" s="253">
        <v>176.0</v>
      </c>
      <c r="B178" s="252" t="s">
        <v>1351</v>
      </c>
      <c r="C178" s="252" t="s">
        <v>17</v>
      </c>
      <c r="D178" s="252">
        <v>0.0</v>
      </c>
      <c r="E178" s="252">
        <v>0.0</v>
      </c>
      <c r="F178" s="252">
        <v>0.0</v>
      </c>
      <c r="G178" s="252">
        <v>0.0</v>
      </c>
      <c r="H178" s="252">
        <v>0.0</v>
      </c>
      <c r="I178" s="252">
        <v>0.4</v>
      </c>
      <c r="J178" s="252">
        <v>0.0</v>
      </c>
      <c r="K178" s="252">
        <v>0.0</v>
      </c>
      <c r="L178" s="252">
        <v>0.4</v>
      </c>
      <c r="M178" s="252">
        <v>1.0</v>
      </c>
      <c r="N178" s="252">
        <v>0.0</v>
      </c>
      <c r="O178" s="252">
        <v>0.0</v>
      </c>
      <c r="P178" s="24">
        <v>0.0</v>
      </c>
      <c r="Q178" s="132">
        <v>0.0</v>
      </c>
      <c r="R178" s="132" t="s">
        <v>1351</v>
      </c>
      <c r="S178" s="132"/>
      <c r="T178" s="132"/>
      <c r="U178" s="132"/>
      <c r="V178" s="132"/>
      <c r="W178" s="132"/>
      <c r="X178" s="132"/>
      <c r="Y178" s="132"/>
      <c r="Z178" s="132"/>
    </row>
    <row r="179" ht="15.75" customHeight="1">
      <c r="A179" s="253">
        <v>177.0</v>
      </c>
      <c r="B179" s="252" t="s">
        <v>4720</v>
      </c>
      <c r="C179" s="252" t="s">
        <v>17</v>
      </c>
      <c r="D179" s="252">
        <v>0.0</v>
      </c>
      <c r="E179" s="252">
        <v>0.0</v>
      </c>
      <c r="F179" s="252">
        <v>0.0</v>
      </c>
      <c r="G179" s="252">
        <v>0.0</v>
      </c>
      <c r="H179" s="252">
        <v>0.0</v>
      </c>
      <c r="I179" s="252">
        <v>22.9</v>
      </c>
      <c r="J179" s="252">
        <v>97.84</v>
      </c>
      <c r="K179" s="252">
        <v>0.69</v>
      </c>
      <c r="L179" s="252">
        <v>7.25</v>
      </c>
      <c r="M179" s="252">
        <v>56.49</v>
      </c>
      <c r="N179" s="252">
        <v>0.39</v>
      </c>
      <c r="O179" s="252">
        <v>0.0</v>
      </c>
      <c r="P179" s="24">
        <v>0.0</v>
      </c>
      <c r="Q179" s="132">
        <v>0.0</v>
      </c>
      <c r="R179" s="132" t="s">
        <v>4720</v>
      </c>
      <c r="S179" s="132"/>
      <c r="T179" s="132"/>
      <c r="U179" s="132"/>
      <c r="V179" s="132"/>
      <c r="W179" s="132"/>
      <c r="X179" s="132"/>
      <c r="Y179" s="132"/>
      <c r="Z179" s="132"/>
    </row>
    <row r="180" ht="15.75" customHeight="1">
      <c r="A180" s="253">
        <v>178.0</v>
      </c>
      <c r="B180" s="252" t="s">
        <v>1307</v>
      </c>
      <c r="C180" s="252" t="s">
        <v>17</v>
      </c>
      <c r="D180" s="252">
        <v>0.0</v>
      </c>
      <c r="E180" s="252">
        <v>0.0</v>
      </c>
      <c r="F180" s="252">
        <v>0.0</v>
      </c>
      <c r="G180" s="252">
        <v>0.0</v>
      </c>
      <c r="H180" s="252">
        <v>0.0</v>
      </c>
      <c r="I180" s="252">
        <v>5.75</v>
      </c>
      <c r="J180" s="252">
        <v>23.07</v>
      </c>
      <c r="K180" s="252">
        <v>0.16</v>
      </c>
      <c r="L180" s="252">
        <v>4.57</v>
      </c>
      <c r="M180" s="252">
        <v>33.36</v>
      </c>
      <c r="N180" s="252">
        <v>0.16</v>
      </c>
      <c r="O180" s="252">
        <v>0.0</v>
      </c>
      <c r="P180" s="24">
        <v>0.0</v>
      </c>
      <c r="Q180" s="132">
        <v>0.0</v>
      </c>
      <c r="R180" s="132" t="s">
        <v>1307</v>
      </c>
      <c r="S180" s="132"/>
      <c r="T180" s="132"/>
      <c r="U180" s="132"/>
      <c r="V180" s="132"/>
      <c r="W180" s="132"/>
      <c r="X180" s="132"/>
      <c r="Y180" s="132"/>
      <c r="Z180" s="132"/>
    </row>
    <row r="181" ht="15.75" customHeight="1">
      <c r="A181" s="253">
        <v>179.0</v>
      </c>
      <c r="B181" s="252" t="s">
        <v>4718</v>
      </c>
      <c r="C181" s="252" t="s">
        <v>17</v>
      </c>
      <c r="D181" s="252">
        <v>0.0</v>
      </c>
      <c r="E181" s="252">
        <v>0.0</v>
      </c>
      <c r="F181" s="252">
        <v>0.0</v>
      </c>
      <c r="G181" s="252">
        <v>0.0</v>
      </c>
      <c r="H181" s="252">
        <v>0.0</v>
      </c>
      <c r="I181" s="252">
        <v>4.88</v>
      </c>
      <c r="J181" s="252">
        <v>19.86</v>
      </c>
      <c r="K181" s="252">
        <v>0.16</v>
      </c>
      <c r="L181" s="252">
        <v>1.52</v>
      </c>
      <c r="M181" s="252">
        <v>11.47</v>
      </c>
      <c r="N181" s="252">
        <v>0.04</v>
      </c>
      <c r="O181" s="252">
        <v>0.0</v>
      </c>
      <c r="P181" s="24">
        <v>0.0</v>
      </c>
      <c r="Q181" s="132">
        <v>0.0</v>
      </c>
      <c r="R181" s="132" t="s">
        <v>4718</v>
      </c>
      <c r="S181" s="132"/>
      <c r="T181" s="132"/>
      <c r="U181" s="132"/>
      <c r="V181" s="132"/>
      <c r="W181" s="132"/>
      <c r="X181" s="132"/>
      <c r="Y181" s="132"/>
      <c r="Z181" s="132"/>
    </row>
    <row r="182" ht="15.75" customHeight="1">
      <c r="A182" s="253">
        <v>180.0</v>
      </c>
      <c r="B182" s="252" t="s">
        <v>1121</v>
      </c>
      <c r="C182" s="252" t="s">
        <v>17</v>
      </c>
      <c r="D182" s="252">
        <v>0.0</v>
      </c>
      <c r="E182" s="252">
        <v>0.0</v>
      </c>
      <c r="F182" s="252">
        <v>0.0</v>
      </c>
      <c r="G182" s="252">
        <v>0.0</v>
      </c>
      <c r="H182" s="252">
        <v>0.0</v>
      </c>
      <c r="I182" s="252">
        <v>12.37344</v>
      </c>
      <c r="J182" s="252">
        <v>18.91</v>
      </c>
      <c r="K182" s="252">
        <v>0.16</v>
      </c>
      <c r="L182" s="252">
        <v>6.268875</v>
      </c>
      <c r="M182" s="252">
        <v>42.15969</v>
      </c>
      <c r="N182" s="252">
        <v>0.381695</v>
      </c>
      <c r="O182" s="252">
        <v>0.6</v>
      </c>
      <c r="P182" s="24">
        <v>0.0</v>
      </c>
      <c r="Q182" s="132">
        <v>0.0</v>
      </c>
      <c r="R182" s="132" t="s">
        <v>1121</v>
      </c>
      <c r="S182" s="132"/>
      <c r="T182" s="132"/>
      <c r="U182" s="132"/>
      <c r="V182" s="132"/>
      <c r="W182" s="132"/>
      <c r="X182" s="132"/>
      <c r="Y182" s="132"/>
      <c r="Z182" s="132"/>
    </row>
    <row r="183" ht="15.75" customHeight="1">
      <c r="A183" s="253">
        <v>181.0</v>
      </c>
      <c r="B183" s="252" t="s">
        <v>264</v>
      </c>
      <c r="C183" s="252" t="s">
        <v>17</v>
      </c>
      <c r="D183" s="252">
        <v>0.0</v>
      </c>
      <c r="E183" s="252">
        <v>0.0</v>
      </c>
      <c r="F183" s="252">
        <v>0.0</v>
      </c>
      <c r="G183" s="252">
        <v>0.0</v>
      </c>
      <c r="H183" s="252">
        <v>0.0</v>
      </c>
      <c r="I183" s="252">
        <v>88.18779</v>
      </c>
      <c r="J183" s="252">
        <v>317.6799</v>
      </c>
      <c r="K183" s="252">
        <v>2.180053</v>
      </c>
      <c r="L183" s="252">
        <v>6.460505</v>
      </c>
      <c r="M183" s="252">
        <v>52.64393</v>
      </c>
      <c r="N183" s="252">
        <v>0.233723</v>
      </c>
      <c r="O183" s="252">
        <v>0.0</v>
      </c>
      <c r="P183" s="24">
        <v>0.0</v>
      </c>
      <c r="Q183" s="132">
        <v>0.0</v>
      </c>
      <c r="R183" s="132" t="s">
        <v>264</v>
      </c>
      <c r="S183" s="132"/>
      <c r="T183" s="132"/>
      <c r="U183" s="132"/>
      <c r="V183" s="132"/>
      <c r="W183" s="132"/>
      <c r="X183" s="132"/>
      <c r="Y183" s="132"/>
      <c r="Z183" s="132"/>
    </row>
    <row r="184" ht="15.75" customHeight="1">
      <c r="A184" s="253">
        <v>182.0</v>
      </c>
      <c r="B184" s="252" t="s">
        <v>427</v>
      </c>
      <c r="C184" s="252" t="s">
        <v>17</v>
      </c>
      <c r="D184" s="252">
        <v>0.0</v>
      </c>
      <c r="E184" s="252">
        <v>0.0</v>
      </c>
      <c r="F184" s="252">
        <v>0.0</v>
      </c>
      <c r="G184" s="252">
        <v>0.0</v>
      </c>
      <c r="H184" s="252">
        <v>0.0</v>
      </c>
      <c r="I184" s="252">
        <v>15.18912</v>
      </c>
      <c r="J184" s="252">
        <v>59.85724</v>
      </c>
      <c r="K184" s="252">
        <v>0.598709</v>
      </c>
      <c r="L184" s="252">
        <v>8.840604</v>
      </c>
      <c r="M184" s="252">
        <v>64.53567</v>
      </c>
      <c r="N184" s="252">
        <v>0.145921</v>
      </c>
      <c r="O184" s="252">
        <v>0.0</v>
      </c>
      <c r="P184" s="24">
        <v>0.0</v>
      </c>
      <c r="Q184" s="132">
        <v>0.0</v>
      </c>
      <c r="R184" s="132" t="s">
        <v>427</v>
      </c>
      <c r="S184" s="132"/>
      <c r="T184" s="132"/>
      <c r="U184" s="132"/>
      <c r="V184" s="132"/>
      <c r="W184" s="132"/>
      <c r="X184" s="132"/>
      <c r="Y184" s="132"/>
      <c r="Z184" s="132"/>
    </row>
    <row r="185" ht="15.75" customHeight="1">
      <c r="A185" s="253">
        <v>183.0</v>
      </c>
      <c r="B185" s="252" t="s">
        <v>159</v>
      </c>
      <c r="C185" s="252" t="s">
        <v>17</v>
      </c>
      <c r="D185" s="252">
        <v>0.0</v>
      </c>
      <c r="E185" s="252">
        <v>0.0</v>
      </c>
      <c r="F185" s="252">
        <v>0.0</v>
      </c>
      <c r="G185" s="252">
        <v>0.0</v>
      </c>
      <c r="H185" s="252">
        <v>0.0</v>
      </c>
      <c r="I185" s="252">
        <v>149.3347</v>
      </c>
      <c r="J185" s="252">
        <v>649.7526</v>
      </c>
      <c r="K185" s="252">
        <v>4.973239</v>
      </c>
      <c r="L185" s="252">
        <v>21.70202</v>
      </c>
      <c r="M185" s="252">
        <v>181.9245</v>
      </c>
      <c r="N185" s="252">
        <v>0.92731</v>
      </c>
      <c r="O185" s="252">
        <v>1.220268</v>
      </c>
      <c r="P185" s="24">
        <v>0.0</v>
      </c>
      <c r="Q185" s="132">
        <v>0.0</v>
      </c>
      <c r="R185" s="132" t="s">
        <v>159</v>
      </c>
      <c r="S185" s="132"/>
      <c r="T185" s="132"/>
      <c r="U185" s="132"/>
      <c r="V185" s="132"/>
      <c r="W185" s="132"/>
      <c r="X185" s="132"/>
      <c r="Y185" s="132"/>
      <c r="Z185" s="132"/>
    </row>
    <row r="186" ht="15.75" customHeight="1">
      <c r="A186" s="253">
        <v>184.0</v>
      </c>
      <c r="B186" s="252" t="s">
        <v>207</v>
      </c>
      <c r="C186" s="252" t="s">
        <v>17</v>
      </c>
      <c r="D186" s="252">
        <v>0.0</v>
      </c>
      <c r="E186" s="252">
        <v>0.0</v>
      </c>
      <c r="F186" s="252">
        <v>0.0</v>
      </c>
      <c r="G186" s="252">
        <v>0.0</v>
      </c>
      <c r="H186" s="252">
        <v>0.0</v>
      </c>
      <c r="I186" s="252">
        <v>81.93514</v>
      </c>
      <c r="J186" s="252">
        <v>348.4131</v>
      </c>
      <c r="K186" s="252">
        <v>1.555414</v>
      </c>
      <c r="L186" s="252">
        <v>40.84267</v>
      </c>
      <c r="M186" s="252">
        <v>353.4722</v>
      </c>
      <c r="N186" s="252">
        <v>2.366785</v>
      </c>
      <c r="O186" s="252">
        <v>0.902534</v>
      </c>
      <c r="P186" s="24">
        <v>0.0</v>
      </c>
      <c r="Q186" s="132">
        <v>0.0</v>
      </c>
      <c r="R186" s="132" t="s">
        <v>207</v>
      </c>
      <c r="S186" s="132"/>
      <c r="T186" s="132"/>
      <c r="U186" s="132"/>
      <c r="V186" s="132"/>
      <c r="W186" s="132"/>
      <c r="X186" s="132"/>
      <c r="Y186" s="132"/>
      <c r="Z186" s="132"/>
    </row>
    <row r="187" ht="15.75" customHeight="1">
      <c r="A187" s="253">
        <v>185.0</v>
      </c>
      <c r="B187" s="252" t="s">
        <v>101</v>
      </c>
      <c r="C187" s="252" t="s">
        <v>17</v>
      </c>
      <c r="D187" s="252">
        <v>0.0</v>
      </c>
      <c r="E187" s="252">
        <v>0.0</v>
      </c>
      <c r="F187" s="252">
        <v>0.0</v>
      </c>
      <c r="G187" s="252">
        <v>0.0</v>
      </c>
      <c r="H187" s="252">
        <v>0.0</v>
      </c>
      <c r="I187" s="252">
        <v>204.6709</v>
      </c>
      <c r="J187" s="252">
        <v>884.2051</v>
      </c>
      <c r="K187" s="252">
        <v>7.604419</v>
      </c>
      <c r="L187" s="252">
        <v>41.7278</v>
      </c>
      <c r="M187" s="252">
        <v>331.8039</v>
      </c>
      <c r="N187" s="252">
        <v>1.63994</v>
      </c>
      <c r="O187" s="252">
        <v>2.243666</v>
      </c>
      <c r="P187" s="24">
        <v>0.0</v>
      </c>
      <c r="Q187" s="132">
        <v>0.0</v>
      </c>
      <c r="R187" s="132" t="s">
        <v>101</v>
      </c>
      <c r="S187" s="132"/>
      <c r="T187" s="132"/>
      <c r="U187" s="132"/>
      <c r="V187" s="132"/>
      <c r="W187" s="132"/>
      <c r="X187" s="132"/>
      <c r="Y187" s="132"/>
      <c r="Z187" s="132"/>
    </row>
    <row r="188" ht="15.75" customHeight="1">
      <c r="A188" s="253">
        <v>186.0</v>
      </c>
      <c r="B188" s="252" t="s">
        <v>1184</v>
      </c>
      <c r="C188" s="252" t="s">
        <v>17</v>
      </c>
      <c r="D188" s="252">
        <v>0.0</v>
      </c>
      <c r="E188" s="252">
        <v>0.0</v>
      </c>
      <c r="F188" s="252">
        <v>0.0</v>
      </c>
      <c r="G188" s="252">
        <v>0.0</v>
      </c>
      <c r="H188" s="252">
        <v>0.0</v>
      </c>
      <c r="I188" s="252">
        <v>45.95108</v>
      </c>
      <c r="J188" s="252">
        <v>105.6647</v>
      </c>
      <c r="K188" s="252">
        <v>0.326324</v>
      </c>
      <c r="L188" s="252">
        <v>15.31786</v>
      </c>
      <c r="M188" s="252">
        <v>129.0453</v>
      </c>
      <c r="N188" s="252">
        <v>0.295169</v>
      </c>
      <c r="O188" s="252">
        <v>0.8</v>
      </c>
      <c r="P188" s="24">
        <v>0.0</v>
      </c>
      <c r="Q188" s="132">
        <v>0.0</v>
      </c>
      <c r="R188" s="132" t="s">
        <v>1184</v>
      </c>
      <c r="S188" s="132"/>
      <c r="T188" s="132"/>
      <c r="U188" s="132"/>
      <c r="V188" s="132"/>
      <c r="W188" s="132"/>
      <c r="X188" s="132"/>
      <c r="Y188" s="132"/>
      <c r="Z188" s="132"/>
    </row>
    <row r="189" ht="15.75" customHeight="1">
      <c r="A189" s="253">
        <v>187.0</v>
      </c>
      <c r="B189" s="252" t="s">
        <v>593</v>
      </c>
      <c r="C189" s="252" t="s">
        <v>17</v>
      </c>
      <c r="D189" s="252">
        <v>0.0</v>
      </c>
      <c r="E189" s="252">
        <v>0.0</v>
      </c>
      <c r="F189" s="252">
        <v>0.0</v>
      </c>
      <c r="G189" s="252">
        <v>0.0</v>
      </c>
      <c r="H189" s="252">
        <v>0.0</v>
      </c>
      <c r="I189" s="252">
        <v>216.781</v>
      </c>
      <c r="J189" s="252">
        <v>914.3027</v>
      </c>
      <c r="K189" s="252">
        <v>8.624669</v>
      </c>
      <c r="L189" s="252">
        <v>48.38181</v>
      </c>
      <c r="M189" s="252">
        <v>367.4623</v>
      </c>
      <c r="N189" s="252">
        <v>2.460579</v>
      </c>
      <c r="O189" s="252">
        <v>1.756334</v>
      </c>
      <c r="P189" s="24">
        <v>0.0</v>
      </c>
      <c r="Q189" s="132">
        <v>0.0</v>
      </c>
      <c r="R189" s="132" t="s">
        <v>92</v>
      </c>
      <c r="S189" s="132"/>
      <c r="T189" s="132"/>
      <c r="U189" s="132"/>
      <c r="V189" s="132"/>
      <c r="W189" s="132"/>
      <c r="X189" s="132"/>
      <c r="Y189" s="132"/>
      <c r="Z189" s="132"/>
    </row>
    <row r="190" ht="15.75" customHeight="1">
      <c r="A190" s="253">
        <v>188.0</v>
      </c>
      <c r="B190" s="252" t="s">
        <v>1535</v>
      </c>
      <c r="C190" s="252" t="s">
        <v>17</v>
      </c>
      <c r="D190" s="252">
        <v>0.0</v>
      </c>
      <c r="E190" s="252">
        <v>0.0</v>
      </c>
      <c r="F190" s="252">
        <v>0.0</v>
      </c>
      <c r="G190" s="252">
        <v>0.0</v>
      </c>
      <c r="H190" s="252">
        <v>0.0</v>
      </c>
      <c r="I190" s="252">
        <v>1.9</v>
      </c>
      <c r="J190" s="252">
        <v>7.7</v>
      </c>
      <c r="K190" s="252">
        <v>0.01</v>
      </c>
      <c r="L190" s="252">
        <v>1.28</v>
      </c>
      <c r="M190" s="252">
        <v>9.15</v>
      </c>
      <c r="N190" s="252">
        <v>0.0</v>
      </c>
      <c r="O190" s="252">
        <v>0.0</v>
      </c>
      <c r="P190" s="24">
        <v>0.0</v>
      </c>
      <c r="Q190" s="132">
        <v>0.0</v>
      </c>
      <c r="R190" s="132" t="s">
        <v>1535</v>
      </c>
      <c r="S190" s="132"/>
      <c r="T190" s="132"/>
      <c r="U190" s="132"/>
      <c r="V190" s="132"/>
      <c r="W190" s="132"/>
      <c r="X190" s="132"/>
      <c r="Y190" s="132"/>
      <c r="Z190" s="132"/>
    </row>
    <row r="191" ht="15.75" customHeight="1">
      <c r="A191" s="253">
        <v>189.0</v>
      </c>
      <c r="B191" s="252" t="s">
        <v>106</v>
      </c>
      <c r="C191" s="252" t="s">
        <v>17</v>
      </c>
      <c r="D191" s="252">
        <v>0.0</v>
      </c>
      <c r="E191" s="252">
        <v>0.0</v>
      </c>
      <c r="F191" s="252">
        <v>0.0</v>
      </c>
      <c r="G191" s="252">
        <v>0.0</v>
      </c>
      <c r="H191" s="252">
        <v>0.0</v>
      </c>
      <c r="I191" s="252">
        <v>214.7097</v>
      </c>
      <c r="J191" s="252">
        <v>877.3127</v>
      </c>
      <c r="K191" s="252">
        <v>5.813706</v>
      </c>
      <c r="L191" s="252">
        <v>43.93369</v>
      </c>
      <c r="M191" s="252">
        <v>409.1944</v>
      </c>
      <c r="N191" s="252">
        <v>3.03752</v>
      </c>
      <c r="O191" s="252">
        <v>1.512668</v>
      </c>
      <c r="P191" s="24">
        <v>0.0</v>
      </c>
      <c r="Q191" s="132">
        <v>0.0</v>
      </c>
      <c r="R191" s="132" t="s">
        <v>106</v>
      </c>
      <c r="S191" s="132"/>
      <c r="T191" s="132"/>
      <c r="U191" s="132"/>
      <c r="V191" s="132"/>
      <c r="W191" s="132"/>
      <c r="X191" s="132"/>
      <c r="Y191" s="132"/>
      <c r="Z191" s="132"/>
    </row>
    <row r="192" ht="15.75" customHeight="1">
      <c r="A192" s="253">
        <v>190.0</v>
      </c>
      <c r="B192" s="252" t="s">
        <v>1148</v>
      </c>
      <c r="C192" s="252" t="s">
        <v>17</v>
      </c>
      <c r="D192" s="252">
        <v>0.0</v>
      </c>
      <c r="E192" s="252">
        <v>0.0</v>
      </c>
      <c r="F192" s="252">
        <v>0.0</v>
      </c>
      <c r="G192" s="252">
        <v>0.0</v>
      </c>
      <c r="H192" s="252">
        <v>0.0</v>
      </c>
      <c r="I192" s="252">
        <v>14.07149</v>
      </c>
      <c r="J192" s="252">
        <v>70.15922</v>
      </c>
      <c r="K192" s="252">
        <v>0.329187</v>
      </c>
      <c r="L192" s="252">
        <v>2.515948</v>
      </c>
      <c r="M192" s="252">
        <v>13.68029</v>
      </c>
      <c r="N192" s="252">
        <v>0.0</v>
      </c>
      <c r="O192" s="252">
        <v>0.0</v>
      </c>
      <c r="P192" s="24">
        <v>0.0</v>
      </c>
      <c r="Q192" s="132">
        <v>0.0</v>
      </c>
      <c r="R192" s="132" t="s">
        <v>1148</v>
      </c>
      <c r="S192" s="132"/>
      <c r="T192" s="132"/>
      <c r="U192" s="132"/>
      <c r="V192" s="132"/>
      <c r="W192" s="132"/>
      <c r="X192" s="132"/>
      <c r="Y192" s="132"/>
      <c r="Z192" s="132"/>
    </row>
    <row r="193" ht="15.75" customHeight="1">
      <c r="A193" s="253">
        <v>191.0</v>
      </c>
      <c r="B193" s="252" t="s">
        <v>127</v>
      </c>
      <c r="C193" s="252" t="s">
        <v>17</v>
      </c>
      <c r="D193" s="252">
        <v>0.0</v>
      </c>
      <c r="E193" s="252">
        <v>0.0</v>
      </c>
      <c r="F193" s="252">
        <v>0.0</v>
      </c>
      <c r="G193" s="252">
        <v>0.0</v>
      </c>
      <c r="H193" s="252">
        <v>0.0</v>
      </c>
      <c r="I193" s="252">
        <v>174.4779</v>
      </c>
      <c r="J193" s="252">
        <v>901.5605</v>
      </c>
      <c r="K193" s="252">
        <v>7.576767</v>
      </c>
      <c r="L193" s="252">
        <v>21.63304</v>
      </c>
      <c r="M193" s="252">
        <v>193.2314</v>
      </c>
      <c r="N193" s="252">
        <v>1.406966</v>
      </c>
      <c r="O193" s="252">
        <v>1.561401</v>
      </c>
      <c r="P193" s="24">
        <v>0.0</v>
      </c>
      <c r="Q193" s="132">
        <v>0.0</v>
      </c>
      <c r="R193" s="132" t="s">
        <v>127</v>
      </c>
      <c r="S193" s="132"/>
      <c r="T193" s="132"/>
      <c r="U193" s="132"/>
      <c r="V193" s="132"/>
      <c r="W193" s="132"/>
      <c r="X193" s="132"/>
      <c r="Y193" s="132"/>
      <c r="Z193" s="132"/>
    </row>
    <row r="194" ht="15.75" customHeight="1">
      <c r="A194" s="253">
        <v>192.0</v>
      </c>
      <c r="B194" s="252" t="s">
        <v>2375</v>
      </c>
      <c r="C194" s="252" t="s">
        <v>17</v>
      </c>
      <c r="D194" s="252">
        <v>0.0</v>
      </c>
      <c r="E194" s="252">
        <v>0.0</v>
      </c>
      <c r="F194" s="252">
        <v>0.0</v>
      </c>
      <c r="G194" s="252">
        <v>0.0</v>
      </c>
      <c r="H194" s="252">
        <v>0.0</v>
      </c>
      <c r="I194" s="252">
        <v>9.021911</v>
      </c>
      <c r="J194" s="252">
        <v>27.24</v>
      </c>
      <c r="K194" s="252">
        <v>0.31</v>
      </c>
      <c r="L194" s="252">
        <v>2.956549</v>
      </c>
      <c r="M194" s="252">
        <v>19.88197</v>
      </c>
      <c r="N194" s="252">
        <v>0.064499</v>
      </c>
      <c r="O194" s="252">
        <v>0.0</v>
      </c>
      <c r="P194" s="24">
        <v>0.0</v>
      </c>
      <c r="Q194" s="132">
        <v>0.0</v>
      </c>
      <c r="R194" s="132" t="s">
        <v>2375</v>
      </c>
      <c r="S194" s="132"/>
      <c r="T194" s="132"/>
      <c r="U194" s="132"/>
      <c r="V194" s="132"/>
      <c r="W194" s="132"/>
      <c r="X194" s="132"/>
      <c r="Y194" s="132"/>
      <c r="Z194" s="132"/>
    </row>
    <row r="195" ht="15.75" customHeight="1">
      <c r="A195" s="253">
        <v>193.0</v>
      </c>
      <c r="B195" s="252" t="s">
        <v>1231</v>
      </c>
      <c r="C195" s="252" t="s">
        <v>17</v>
      </c>
      <c r="D195" s="252">
        <v>0.0</v>
      </c>
      <c r="E195" s="252">
        <v>0.0</v>
      </c>
      <c r="F195" s="252">
        <v>0.0</v>
      </c>
      <c r="G195" s="252">
        <v>0.0</v>
      </c>
      <c r="H195" s="252">
        <v>0.0</v>
      </c>
      <c r="I195" s="252">
        <v>4.31</v>
      </c>
      <c r="J195" s="252">
        <v>17.42</v>
      </c>
      <c r="K195" s="252">
        <v>0.16</v>
      </c>
      <c r="L195" s="252">
        <v>4.5</v>
      </c>
      <c r="M195" s="252">
        <v>37.18</v>
      </c>
      <c r="N195" s="252">
        <v>0.19</v>
      </c>
      <c r="O195" s="252">
        <v>0.0</v>
      </c>
      <c r="P195" s="24">
        <v>0.0</v>
      </c>
      <c r="Q195" s="132">
        <v>0.0</v>
      </c>
      <c r="R195" s="132" t="s">
        <v>1231</v>
      </c>
      <c r="S195" s="132"/>
      <c r="T195" s="132"/>
      <c r="U195" s="132"/>
      <c r="V195" s="132"/>
      <c r="W195" s="132"/>
      <c r="X195" s="132"/>
      <c r="Y195" s="132"/>
      <c r="Z195" s="132"/>
    </row>
    <row r="196" ht="15.75" customHeight="1">
      <c r="A196" s="253">
        <v>194.0</v>
      </c>
      <c r="B196" s="252" t="s">
        <v>412</v>
      </c>
      <c r="C196" s="252" t="s">
        <v>17</v>
      </c>
      <c r="D196" s="252">
        <v>0.0</v>
      </c>
      <c r="E196" s="252">
        <v>0.0</v>
      </c>
      <c r="F196" s="252">
        <v>0.0</v>
      </c>
      <c r="G196" s="252">
        <v>0.0</v>
      </c>
      <c r="H196" s="252">
        <v>0.0</v>
      </c>
      <c r="I196" s="252">
        <v>26.90186</v>
      </c>
      <c r="J196" s="252">
        <v>116.0689</v>
      </c>
      <c r="K196" s="252">
        <v>0.818956</v>
      </c>
      <c r="L196" s="252">
        <v>13.14292</v>
      </c>
      <c r="M196" s="252">
        <v>120.3295</v>
      </c>
      <c r="N196" s="252">
        <v>0.038942</v>
      </c>
      <c r="O196" s="252">
        <v>0.0</v>
      </c>
      <c r="P196" s="24">
        <v>0.0</v>
      </c>
      <c r="Q196" s="132">
        <v>0.0</v>
      </c>
      <c r="R196" s="132" t="s">
        <v>412</v>
      </c>
      <c r="S196" s="132"/>
      <c r="T196" s="132"/>
      <c r="U196" s="132"/>
      <c r="V196" s="132"/>
      <c r="W196" s="132"/>
      <c r="X196" s="132"/>
      <c r="Y196" s="132"/>
      <c r="Z196" s="132"/>
    </row>
    <row r="197" ht="15.75" customHeight="1">
      <c r="A197" s="253">
        <v>195.0</v>
      </c>
      <c r="B197" s="252" t="s">
        <v>22</v>
      </c>
      <c r="C197" s="252" t="s">
        <v>17</v>
      </c>
      <c r="D197" s="252">
        <v>0.0</v>
      </c>
      <c r="E197" s="252">
        <v>0.0</v>
      </c>
      <c r="F197" s="252">
        <v>0.0</v>
      </c>
      <c r="G197" s="252">
        <v>0.0</v>
      </c>
      <c r="H197" s="252">
        <v>0.0</v>
      </c>
      <c r="I197" s="252">
        <v>292.3823</v>
      </c>
      <c r="J197" s="252">
        <v>1342.704</v>
      </c>
      <c r="K197" s="252">
        <v>10.74478</v>
      </c>
      <c r="L197" s="252">
        <v>64.04224</v>
      </c>
      <c r="M197" s="252">
        <v>506.7665</v>
      </c>
      <c r="N197" s="252">
        <v>2.771488</v>
      </c>
      <c r="O197" s="252">
        <v>3.220268</v>
      </c>
      <c r="P197" s="24">
        <v>0.0</v>
      </c>
      <c r="Q197" s="132">
        <v>0.0</v>
      </c>
      <c r="R197" s="132" t="s">
        <v>22</v>
      </c>
      <c r="S197" s="132"/>
      <c r="T197" s="132"/>
      <c r="U197" s="132"/>
      <c r="V197" s="132"/>
      <c r="W197" s="132"/>
      <c r="X197" s="132"/>
      <c r="Y197" s="132"/>
      <c r="Z197" s="132"/>
    </row>
    <row r="198" ht="15.75" customHeight="1">
      <c r="A198" s="253">
        <v>196.0</v>
      </c>
      <c r="B198" s="256" t="s">
        <v>2241</v>
      </c>
      <c r="C198" s="252" t="s">
        <v>17</v>
      </c>
      <c r="D198" s="252">
        <v>0.0</v>
      </c>
      <c r="E198" s="252">
        <v>0.0</v>
      </c>
      <c r="F198" s="252">
        <v>0.0</v>
      </c>
      <c r="G198" s="252">
        <v>0.0</v>
      </c>
      <c r="H198" s="252">
        <v>0.0</v>
      </c>
      <c r="I198" s="252">
        <v>3.66</v>
      </c>
      <c r="J198" s="252">
        <v>14.84</v>
      </c>
      <c r="K198" s="252">
        <v>0.15</v>
      </c>
      <c r="L198" s="252">
        <v>2.26</v>
      </c>
      <c r="M198" s="252">
        <v>16.37</v>
      </c>
      <c r="N198" s="252">
        <v>0.09</v>
      </c>
      <c r="O198" s="252">
        <v>0.0</v>
      </c>
      <c r="P198" s="24">
        <v>0.0</v>
      </c>
      <c r="Q198" s="132">
        <v>0.0</v>
      </c>
      <c r="R198" s="257" t="s">
        <v>2241</v>
      </c>
      <c r="S198" s="132"/>
      <c r="T198" s="132"/>
      <c r="U198" s="132"/>
      <c r="V198" s="132"/>
      <c r="W198" s="132"/>
      <c r="X198" s="132"/>
      <c r="Y198" s="132"/>
      <c r="Z198" s="132"/>
    </row>
    <row r="199" ht="15.75" customHeight="1">
      <c r="A199" s="253">
        <v>197.0</v>
      </c>
      <c r="B199" s="252" t="s">
        <v>2183</v>
      </c>
      <c r="C199" s="252" t="s">
        <v>17</v>
      </c>
      <c r="D199" s="252">
        <v>0.0</v>
      </c>
      <c r="E199" s="252">
        <v>0.0</v>
      </c>
      <c r="F199" s="252">
        <v>0.0</v>
      </c>
      <c r="G199" s="252">
        <v>0.0</v>
      </c>
      <c r="H199" s="252">
        <v>0.0</v>
      </c>
      <c r="I199" s="252">
        <v>29.00543</v>
      </c>
      <c r="J199" s="252">
        <v>108.2754</v>
      </c>
      <c r="K199" s="252">
        <v>0.585153</v>
      </c>
      <c r="L199" s="252">
        <v>7.536772</v>
      </c>
      <c r="M199" s="252">
        <v>71.96427</v>
      </c>
      <c r="N199" s="252">
        <v>0.052625</v>
      </c>
      <c r="O199" s="252">
        <v>0.8</v>
      </c>
      <c r="P199" s="24">
        <v>0.0</v>
      </c>
      <c r="Q199" s="132">
        <v>0.0</v>
      </c>
      <c r="R199" s="132" t="s">
        <v>2183</v>
      </c>
      <c r="S199" s="132"/>
      <c r="T199" s="132"/>
      <c r="U199" s="132"/>
      <c r="V199" s="132"/>
      <c r="W199" s="132"/>
      <c r="X199" s="132"/>
      <c r="Y199" s="132"/>
      <c r="Z199" s="132"/>
    </row>
    <row r="200" ht="15.75" customHeight="1">
      <c r="A200" s="253">
        <v>198.0</v>
      </c>
      <c r="B200" s="252" t="s">
        <v>72</v>
      </c>
      <c r="C200" s="252" t="s">
        <v>17</v>
      </c>
      <c r="D200" s="252">
        <v>0.0</v>
      </c>
      <c r="E200" s="252">
        <v>0.0</v>
      </c>
      <c r="F200" s="252">
        <v>0.0</v>
      </c>
      <c r="G200" s="252">
        <v>0.0</v>
      </c>
      <c r="H200" s="252">
        <v>0.0</v>
      </c>
      <c r="I200" s="252">
        <v>215.5457</v>
      </c>
      <c r="J200" s="252">
        <v>1029.433</v>
      </c>
      <c r="K200" s="252">
        <v>8.1323</v>
      </c>
      <c r="L200" s="252">
        <v>55.8011</v>
      </c>
      <c r="M200" s="252">
        <v>415.9467</v>
      </c>
      <c r="N200" s="252">
        <v>2.108427</v>
      </c>
      <c r="O200" s="252">
        <v>1.317735</v>
      </c>
      <c r="P200" s="24">
        <v>0.0</v>
      </c>
      <c r="Q200" s="132">
        <v>0.0</v>
      </c>
      <c r="R200" s="132" t="s">
        <v>72</v>
      </c>
      <c r="S200" s="132"/>
      <c r="T200" s="132"/>
      <c r="U200" s="132"/>
      <c r="V200" s="132"/>
      <c r="W200" s="132"/>
      <c r="X200" s="132"/>
      <c r="Y200" s="132"/>
      <c r="Z200" s="132"/>
    </row>
    <row r="201" ht="15.75" customHeight="1">
      <c r="A201" s="253">
        <v>199.0</v>
      </c>
      <c r="B201" s="252" t="s">
        <v>1377</v>
      </c>
      <c r="C201" s="252" t="s">
        <v>17</v>
      </c>
      <c r="D201" s="252">
        <v>0.0</v>
      </c>
      <c r="E201" s="252">
        <v>0.0</v>
      </c>
      <c r="F201" s="252">
        <v>0.0</v>
      </c>
      <c r="G201" s="252">
        <v>0.0</v>
      </c>
      <c r="H201" s="252">
        <v>0.0</v>
      </c>
      <c r="I201" s="252">
        <v>7.993153</v>
      </c>
      <c r="J201" s="252">
        <v>26.57524</v>
      </c>
      <c r="K201" s="252">
        <v>0.004593</v>
      </c>
      <c r="L201" s="252">
        <v>4.148845</v>
      </c>
      <c r="M201" s="252">
        <v>26.37675</v>
      </c>
      <c r="N201" s="252">
        <v>0.068902</v>
      </c>
      <c r="O201" s="252">
        <v>0.0</v>
      </c>
      <c r="P201" s="24">
        <v>0.0</v>
      </c>
      <c r="Q201" s="132">
        <v>0.0</v>
      </c>
      <c r="R201" s="132" t="s">
        <v>1377</v>
      </c>
      <c r="S201" s="132"/>
      <c r="T201" s="132"/>
      <c r="U201" s="132"/>
      <c r="V201" s="132"/>
      <c r="W201" s="132"/>
      <c r="X201" s="132"/>
      <c r="Y201" s="132"/>
      <c r="Z201" s="132"/>
    </row>
    <row r="202" ht="15.75" customHeight="1">
      <c r="A202" s="253">
        <v>200.0</v>
      </c>
      <c r="B202" s="252" t="s">
        <v>149</v>
      </c>
      <c r="C202" s="252" t="s">
        <v>17</v>
      </c>
      <c r="D202" s="252">
        <v>0.0</v>
      </c>
      <c r="E202" s="252">
        <v>0.0</v>
      </c>
      <c r="F202" s="252">
        <v>0.0</v>
      </c>
      <c r="G202" s="252">
        <v>0.0</v>
      </c>
      <c r="H202" s="252">
        <v>0.0</v>
      </c>
      <c r="I202" s="252">
        <v>188.4356</v>
      </c>
      <c r="J202" s="252">
        <v>739.5085</v>
      </c>
      <c r="K202" s="252">
        <v>6.024463</v>
      </c>
      <c r="L202" s="252">
        <v>22.42234</v>
      </c>
      <c r="M202" s="252">
        <v>149.7597</v>
      </c>
      <c r="N202" s="252">
        <v>0.513691</v>
      </c>
      <c r="O202" s="252">
        <v>1.415201</v>
      </c>
      <c r="P202" s="24">
        <v>0.0</v>
      </c>
      <c r="Q202" s="132">
        <v>0.0</v>
      </c>
      <c r="R202" s="132" t="s">
        <v>149</v>
      </c>
      <c r="S202" s="132"/>
      <c r="T202" s="132"/>
      <c r="U202" s="132"/>
      <c r="V202" s="132"/>
      <c r="W202" s="132"/>
      <c r="X202" s="132"/>
      <c r="Y202" s="132"/>
      <c r="Z202" s="132"/>
    </row>
    <row r="203" ht="15.75" customHeight="1">
      <c r="A203" s="253">
        <v>201.0</v>
      </c>
      <c r="B203" s="252" t="s">
        <v>1194</v>
      </c>
      <c r="C203" s="252" t="s">
        <v>17</v>
      </c>
      <c r="D203" s="252">
        <v>0.0</v>
      </c>
      <c r="E203" s="252">
        <v>0.0</v>
      </c>
      <c r="F203" s="252">
        <v>0.0</v>
      </c>
      <c r="G203" s="252">
        <v>0.0</v>
      </c>
      <c r="H203" s="252">
        <v>0.0</v>
      </c>
      <c r="I203" s="252">
        <v>2.122802</v>
      </c>
      <c r="J203" s="252">
        <v>6.0</v>
      </c>
      <c r="K203" s="252">
        <v>1.0</v>
      </c>
      <c r="L203" s="252">
        <v>7.150075</v>
      </c>
      <c r="M203" s="252">
        <v>91.62146</v>
      </c>
      <c r="N203" s="252">
        <v>1.025335</v>
      </c>
      <c r="O203" s="252">
        <v>0.0</v>
      </c>
      <c r="P203" s="24">
        <v>0.0</v>
      </c>
      <c r="Q203" s="132">
        <v>0.0</v>
      </c>
      <c r="R203" s="132" t="s">
        <v>1194</v>
      </c>
      <c r="S203" s="132"/>
      <c r="T203" s="132"/>
      <c r="U203" s="132"/>
      <c r="V203" s="132"/>
      <c r="W203" s="132"/>
      <c r="X203" s="132"/>
      <c r="Y203" s="132"/>
      <c r="Z203" s="132"/>
    </row>
    <row r="204" ht="15.75" customHeight="1">
      <c r="A204" s="253">
        <v>202.0</v>
      </c>
      <c r="B204" s="252" t="s">
        <v>2668</v>
      </c>
      <c r="C204" s="252" t="s">
        <v>17</v>
      </c>
      <c r="D204" s="252">
        <v>0.0</v>
      </c>
      <c r="E204" s="252">
        <v>0.0</v>
      </c>
      <c r="F204" s="252">
        <v>0.0</v>
      </c>
      <c r="G204" s="252">
        <v>0.0</v>
      </c>
      <c r="H204" s="252">
        <v>0.0</v>
      </c>
      <c r="I204" s="252">
        <v>19.30258</v>
      </c>
      <c r="J204" s="252">
        <v>78.86206</v>
      </c>
      <c r="K204" s="252">
        <v>0.079018</v>
      </c>
      <c r="L204" s="252">
        <v>11.22911</v>
      </c>
      <c r="M204" s="252">
        <v>90.03776</v>
      </c>
      <c r="N204" s="252">
        <v>0.590092</v>
      </c>
      <c r="O204" s="252">
        <v>0.0</v>
      </c>
      <c r="P204" s="24">
        <v>0.0</v>
      </c>
      <c r="Q204" s="132">
        <v>0.0</v>
      </c>
      <c r="R204" s="132" t="s">
        <v>2668</v>
      </c>
      <c r="S204" s="132"/>
      <c r="T204" s="132"/>
      <c r="U204" s="132"/>
      <c r="V204" s="132"/>
      <c r="W204" s="132"/>
      <c r="X204" s="132"/>
      <c r="Y204" s="132"/>
      <c r="Z204" s="132"/>
    </row>
    <row r="205" ht="15.75" customHeight="1">
      <c r="A205" s="253">
        <v>203.0</v>
      </c>
      <c r="B205" s="252" t="s">
        <v>283</v>
      </c>
      <c r="C205" s="252" t="s">
        <v>17</v>
      </c>
      <c r="D205" s="252">
        <v>0.0</v>
      </c>
      <c r="E205" s="252">
        <v>0.0</v>
      </c>
      <c r="F205" s="252">
        <v>0.0</v>
      </c>
      <c r="G205" s="252">
        <v>0.0</v>
      </c>
      <c r="H205" s="252">
        <v>0.0</v>
      </c>
      <c r="I205" s="252">
        <v>58.16714</v>
      </c>
      <c r="J205" s="252">
        <v>211.3383</v>
      </c>
      <c r="K205" s="252">
        <v>1.50912</v>
      </c>
      <c r="L205" s="252">
        <v>16.55054</v>
      </c>
      <c r="M205" s="252">
        <v>128.4584</v>
      </c>
      <c r="N205" s="252">
        <v>0.535758</v>
      </c>
      <c r="O205" s="252">
        <v>0.0</v>
      </c>
      <c r="P205" s="24">
        <v>0.0</v>
      </c>
      <c r="Q205" s="132">
        <v>0.0</v>
      </c>
      <c r="R205" s="132" t="s">
        <v>283</v>
      </c>
      <c r="S205" s="132"/>
      <c r="T205" s="132"/>
      <c r="U205" s="132"/>
      <c r="V205" s="132"/>
      <c r="W205" s="132"/>
      <c r="X205" s="132"/>
      <c r="Y205" s="132"/>
      <c r="Z205" s="132"/>
    </row>
    <row r="206" ht="15.75" customHeight="1">
      <c r="A206" s="253">
        <v>204.0</v>
      </c>
      <c r="B206" s="252" t="s">
        <v>26</v>
      </c>
      <c r="C206" s="252" t="s">
        <v>17</v>
      </c>
      <c r="D206" s="252">
        <v>0.0</v>
      </c>
      <c r="E206" s="252">
        <v>0.0</v>
      </c>
      <c r="F206" s="252">
        <v>0.0</v>
      </c>
      <c r="G206" s="252">
        <v>0.0</v>
      </c>
      <c r="H206" s="252">
        <v>0.0</v>
      </c>
      <c r="I206" s="252">
        <v>296.7483</v>
      </c>
      <c r="J206" s="252">
        <v>1427.69</v>
      </c>
      <c r="K206" s="252">
        <v>12.51676</v>
      </c>
      <c r="L206" s="252">
        <v>22.59786</v>
      </c>
      <c r="M206" s="252">
        <v>200.568</v>
      </c>
      <c r="N206" s="252">
        <v>1.239253</v>
      </c>
      <c r="O206" s="252">
        <v>2.561401</v>
      </c>
      <c r="P206" s="24">
        <v>0.0</v>
      </c>
      <c r="Q206" s="132">
        <v>0.0</v>
      </c>
      <c r="R206" s="132" t="s">
        <v>26</v>
      </c>
      <c r="S206" s="132"/>
      <c r="T206" s="132"/>
      <c r="U206" s="132"/>
      <c r="V206" s="132"/>
      <c r="W206" s="132"/>
      <c r="X206" s="132"/>
      <c r="Y206" s="132"/>
      <c r="Z206" s="132"/>
    </row>
    <row r="207" ht="15.75" customHeight="1">
      <c r="A207" s="253">
        <v>205.0</v>
      </c>
      <c r="B207" s="252" t="s">
        <v>1369</v>
      </c>
      <c r="C207" s="252" t="s">
        <v>17</v>
      </c>
      <c r="D207" s="252">
        <v>0.0</v>
      </c>
      <c r="E207" s="252">
        <v>0.0</v>
      </c>
      <c r="F207" s="252">
        <v>0.0</v>
      </c>
      <c r="G207" s="252">
        <v>0.0</v>
      </c>
      <c r="H207" s="252">
        <v>0.0</v>
      </c>
      <c r="I207" s="252">
        <v>11.04171</v>
      </c>
      <c r="J207" s="252">
        <v>55.63738</v>
      </c>
      <c r="K207" s="252">
        <v>0.073495</v>
      </c>
      <c r="L207" s="252">
        <v>0.917588</v>
      </c>
      <c r="M207" s="252">
        <v>7.647451</v>
      </c>
      <c r="N207" s="252">
        <v>0.0</v>
      </c>
      <c r="O207" s="252">
        <v>0.0</v>
      </c>
      <c r="P207" s="24">
        <v>0.0</v>
      </c>
      <c r="Q207" s="132">
        <v>0.0</v>
      </c>
      <c r="R207" s="132" t="s">
        <v>1369</v>
      </c>
      <c r="S207" s="132"/>
      <c r="T207" s="132"/>
      <c r="U207" s="132"/>
      <c r="V207" s="132"/>
      <c r="W207" s="132"/>
      <c r="X207" s="132"/>
      <c r="Y207" s="132"/>
      <c r="Z207" s="132"/>
    </row>
    <row r="208" ht="15.75" customHeight="1">
      <c r="A208" s="253">
        <v>206.0</v>
      </c>
      <c r="B208" s="252" t="s">
        <v>4722</v>
      </c>
      <c r="C208" s="252" t="s">
        <v>17</v>
      </c>
      <c r="D208" s="252">
        <v>0.0</v>
      </c>
      <c r="E208" s="252">
        <v>0.0</v>
      </c>
      <c r="F208" s="252">
        <v>0.0</v>
      </c>
      <c r="G208" s="252">
        <v>0.0</v>
      </c>
      <c r="H208" s="252">
        <v>0.0</v>
      </c>
      <c r="I208" s="252">
        <v>2.189553</v>
      </c>
      <c r="J208" s="252">
        <v>16.76</v>
      </c>
      <c r="K208" s="252">
        <v>0.16</v>
      </c>
      <c r="L208" s="252">
        <v>0.362188</v>
      </c>
      <c r="M208" s="252">
        <v>2.704006</v>
      </c>
      <c r="N208" s="252">
        <v>0.0</v>
      </c>
      <c r="O208" s="252">
        <v>0.0</v>
      </c>
      <c r="P208" s="24">
        <v>0.0</v>
      </c>
      <c r="Q208" s="132">
        <v>0.0</v>
      </c>
      <c r="R208" s="132" t="s">
        <v>4722</v>
      </c>
      <c r="S208" s="132"/>
      <c r="T208" s="132"/>
      <c r="U208" s="132"/>
      <c r="V208" s="132"/>
      <c r="W208" s="132"/>
      <c r="X208" s="132"/>
      <c r="Y208" s="132"/>
      <c r="Z208" s="132"/>
    </row>
    <row r="209" ht="15.75" customHeight="1">
      <c r="A209" s="253">
        <v>207.0</v>
      </c>
      <c r="B209" s="252" t="s">
        <v>1433</v>
      </c>
      <c r="C209" s="252" t="s">
        <v>17</v>
      </c>
      <c r="D209" s="252">
        <v>0.0</v>
      </c>
      <c r="E209" s="252">
        <v>0.0</v>
      </c>
      <c r="F209" s="252">
        <v>0.0</v>
      </c>
      <c r="G209" s="252">
        <v>0.0</v>
      </c>
      <c r="H209" s="252">
        <v>0.0</v>
      </c>
      <c r="I209" s="252">
        <v>20.19583</v>
      </c>
      <c r="J209" s="252">
        <v>84.57307</v>
      </c>
      <c r="K209" s="252">
        <v>0.079018</v>
      </c>
      <c r="L209" s="252">
        <v>15.56958</v>
      </c>
      <c r="M209" s="252">
        <v>103.7636</v>
      </c>
      <c r="N209" s="252">
        <v>0.389704</v>
      </c>
      <c r="O209" s="252">
        <v>0.0</v>
      </c>
      <c r="P209" s="24">
        <v>0.0</v>
      </c>
      <c r="Q209" s="132">
        <v>0.0</v>
      </c>
      <c r="R209" s="132" t="s">
        <v>1433</v>
      </c>
      <c r="S209" s="132"/>
      <c r="T209" s="132"/>
      <c r="U209" s="132"/>
      <c r="V209" s="132"/>
      <c r="W209" s="132"/>
      <c r="X209" s="132"/>
      <c r="Y209" s="132"/>
      <c r="Z209" s="132"/>
    </row>
    <row r="210" ht="15.75" customHeight="1">
      <c r="A210" s="253">
        <v>208.0</v>
      </c>
      <c r="B210" s="252" t="s">
        <v>1144</v>
      </c>
      <c r="C210" s="252" t="s">
        <v>17</v>
      </c>
      <c r="D210" s="252">
        <v>0.0</v>
      </c>
      <c r="E210" s="252">
        <v>0.0</v>
      </c>
      <c r="F210" s="252">
        <v>0.0</v>
      </c>
      <c r="G210" s="252">
        <v>0.0</v>
      </c>
      <c r="H210" s="252">
        <v>0.0</v>
      </c>
      <c r="I210" s="252">
        <v>62.02941</v>
      </c>
      <c r="J210" s="252">
        <v>199.4996</v>
      </c>
      <c r="K210" s="252">
        <v>1.200718</v>
      </c>
      <c r="L210" s="252">
        <v>7.445258</v>
      </c>
      <c r="M210" s="252">
        <v>54.00928</v>
      </c>
      <c r="N210" s="252">
        <v>0.182415</v>
      </c>
      <c r="O210" s="252">
        <v>0.0</v>
      </c>
      <c r="P210" s="24">
        <v>0.0</v>
      </c>
      <c r="Q210" s="132">
        <v>0.0</v>
      </c>
      <c r="R210" s="132" t="s">
        <v>1144</v>
      </c>
      <c r="S210" s="132"/>
      <c r="T210" s="132"/>
      <c r="U210" s="132"/>
      <c r="V210" s="132"/>
      <c r="W210" s="132"/>
      <c r="X210" s="132"/>
      <c r="Y210" s="132"/>
      <c r="Z210" s="132"/>
    </row>
    <row r="211" ht="15.75" customHeight="1">
      <c r="A211" s="253">
        <v>209.0</v>
      </c>
      <c r="B211" s="252" t="s">
        <v>502</v>
      </c>
      <c r="C211" s="252" t="s">
        <v>17</v>
      </c>
      <c r="D211" s="252">
        <v>0.0</v>
      </c>
      <c r="E211" s="252">
        <v>0.0</v>
      </c>
      <c r="F211" s="252">
        <v>0.0</v>
      </c>
      <c r="G211" s="252">
        <v>0.0</v>
      </c>
      <c r="H211" s="252">
        <v>0.0</v>
      </c>
      <c r="I211" s="252">
        <v>2.76</v>
      </c>
      <c r="J211" s="252">
        <v>11.18</v>
      </c>
      <c r="K211" s="252">
        <v>0.02</v>
      </c>
      <c r="L211" s="252">
        <v>2.68</v>
      </c>
      <c r="M211" s="252">
        <v>19.13</v>
      </c>
      <c r="N211" s="252">
        <v>0.16</v>
      </c>
      <c r="O211" s="252">
        <v>0.0</v>
      </c>
      <c r="P211" s="24">
        <v>0.0</v>
      </c>
      <c r="Q211" s="132">
        <v>0.0</v>
      </c>
      <c r="R211" s="132" t="s">
        <v>502</v>
      </c>
      <c r="S211" s="132"/>
      <c r="T211" s="132"/>
      <c r="U211" s="132"/>
      <c r="V211" s="132"/>
      <c r="W211" s="132"/>
      <c r="X211" s="132"/>
      <c r="Y211" s="132"/>
      <c r="Z211" s="132"/>
    </row>
    <row r="212" ht="15.75" customHeight="1">
      <c r="A212" s="253">
        <v>210.0</v>
      </c>
      <c r="B212" s="252" t="s">
        <v>1579</v>
      </c>
      <c r="C212" s="252" t="s">
        <v>17</v>
      </c>
      <c r="D212" s="252">
        <v>0.0</v>
      </c>
      <c r="E212" s="252">
        <v>0.0</v>
      </c>
      <c r="F212" s="252">
        <v>0.0</v>
      </c>
      <c r="G212" s="252">
        <v>0.0</v>
      </c>
      <c r="H212" s="252">
        <v>0.0</v>
      </c>
      <c r="I212" s="252">
        <v>1.7</v>
      </c>
      <c r="J212" s="252">
        <v>6.78</v>
      </c>
      <c r="K212" s="252">
        <v>0.0</v>
      </c>
      <c r="L212" s="252">
        <v>0.8</v>
      </c>
      <c r="M212" s="252">
        <v>6.29</v>
      </c>
      <c r="N212" s="252">
        <v>0.0</v>
      </c>
      <c r="O212" s="252">
        <v>0.0</v>
      </c>
      <c r="P212" s="24">
        <v>0.0</v>
      </c>
      <c r="Q212" s="132">
        <v>0.0</v>
      </c>
      <c r="R212" s="132" t="s">
        <v>1579</v>
      </c>
      <c r="S212" s="132"/>
      <c r="T212" s="132"/>
      <c r="U212" s="132"/>
      <c r="V212" s="132"/>
      <c r="W212" s="132"/>
      <c r="X212" s="132"/>
      <c r="Y212" s="132"/>
      <c r="Z212" s="132"/>
    </row>
    <row r="213" ht="15.75" customHeight="1">
      <c r="A213" s="253">
        <v>211.0</v>
      </c>
      <c r="B213" s="252" t="s">
        <v>1158</v>
      </c>
      <c r="C213" s="252" t="s">
        <v>17</v>
      </c>
      <c r="D213" s="252">
        <v>0.0</v>
      </c>
      <c r="E213" s="252">
        <v>0.0</v>
      </c>
      <c r="F213" s="252">
        <v>0.0</v>
      </c>
      <c r="G213" s="252">
        <v>0.0</v>
      </c>
      <c r="H213" s="252">
        <v>0.0</v>
      </c>
      <c r="I213" s="252">
        <v>6.4</v>
      </c>
      <c r="J213" s="252">
        <v>0.0</v>
      </c>
      <c r="K213" s="252">
        <v>0.0</v>
      </c>
      <c r="L213" s="252">
        <v>0.03</v>
      </c>
      <c r="M213" s="252">
        <v>0.0</v>
      </c>
      <c r="N213" s="252">
        <v>0.0</v>
      </c>
      <c r="O213" s="252">
        <v>0.0</v>
      </c>
      <c r="P213" s="24">
        <v>0.0</v>
      </c>
      <c r="Q213" s="132">
        <v>0.0</v>
      </c>
      <c r="R213" s="132" t="s">
        <v>1158</v>
      </c>
      <c r="S213" s="132"/>
      <c r="T213" s="132"/>
      <c r="U213" s="132"/>
      <c r="V213" s="132"/>
      <c r="W213" s="132"/>
      <c r="X213" s="132"/>
      <c r="Y213" s="132"/>
      <c r="Z213" s="132"/>
    </row>
    <row r="214" ht="15.75" customHeight="1">
      <c r="A214" s="253">
        <v>212.0</v>
      </c>
      <c r="B214" s="252" t="s">
        <v>998</v>
      </c>
      <c r="C214" s="252" t="s">
        <v>17</v>
      </c>
      <c r="D214" s="252">
        <v>0.0</v>
      </c>
      <c r="E214" s="252">
        <v>0.0</v>
      </c>
      <c r="F214" s="252">
        <v>0.0</v>
      </c>
      <c r="G214" s="252">
        <v>0.0</v>
      </c>
      <c r="H214" s="252">
        <v>0.0</v>
      </c>
      <c r="I214" s="252">
        <v>5.32</v>
      </c>
      <c r="J214" s="252">
        <v>21.32</v>
      </c>
      <c r="K214" s="252">
        <v>0.17</v>
      </c>
      <c r="L214" s="252">
        <v>6.78</v>
      </c>
      <c r="M214" s="252">
        <v>55.92</v>
      </c>
      <c r="N214" s="252">
        <v>0.32</v>
      </c>
      <c r="O214" s="252">
        <v>0.0</v>
      </c>
      <c r="P214" s="24">
        <v>0.0</v>
      </c>
      <c r="Q214" s="132">
        <v>0.0</v>
      </c>
      <c r="R214" s="132" t="s">
        <v>998</v>
      </c>
      <c r="S214" s="132"/>
      <c r="T214" s="132"/>
      <c r="U214" s="132"/>
      <c r="V214" s="132"/>
      <c r="W214" s="132"/>
      <c r="X214" s="132"/>
      <c r="Y214" s="132"/>
      <c r="Z214" s="132"/>
    </row>
    <row r="215" ht="15.75" customHeight="1">
      <c r="A215" s="253">
        <v>213.0</v>
      </c>
      <c r="B215" s="252" t="s">
        <v>317</v>
      </c>
      <c r="C215" s="252" t="s">
        <v>17</v>
      </c>
      <c r="D215" s="252">
        <v>0.0</v>
      </c>
      <c r="E215" s="252">
        <v>0.0</v>
      </c>
      <c r="F215" s="252">
        <v>0.0</v>
      </c>
      <c r="G215" s="252">
        <v>0.0</v>
      </c>
      <c r="H215" s="252">
        <v>0.0</v>
      </c>
      <c r="I215" s="252">
        <v>57.31309</v>
      </c>
      <c r="J215" s="252">
        <v>278.3428</v>
      </c>
      <c r="K215" s="252">
        <v>1.486705</v>
      </c>
      <c r="L215" s="252">
        <v>32.30411</v>
      </c>
      <c r="M215" s="252">
        <v>278.7564</v>
      </c>
      <c r="N215" s="252">
        <v>0.591504</v>
      </c>
      <c r="O215" s="252">
        <v>2.050671</v>
      </c>
      <c r="P215" s="24">
        <v>0.0</v>
      </c>
      <c r="Q215" s="132">
        <v>0.0</v>
      </c>
      <c r="R215" s="132" t="s">
        <v>317</v>
      </c>
      <c r="S215" s="132"/>
      <c r="T215" s="132"/>
      <c r="U215" s="132"/>
      <c r="V215" s="132"/>
      <c r="W215" s="132"/>
      <c r="X215" s="132"/>
      <c r="Y215" s="132"/>
      <c r="Z215" s="132"/>
    </row>
    <row r="216" ht="15.75" customHeight="1">
      <c r="A216" s="253">
        <v>214.0</v>
      </c>
      <c r="B216" s="252" t="s">
        <v>4714</v>
      </c>
      <c r="C216" s="252" t="s">
        <v>17</v>
      </c>
      <c r="D216" s="252">
        <v>0.0</v>
      </c>
      <c r="E216" s="252">
        <v>0.0</v>
      </c>
      <c r="F216" s="252">
        <v>0.0</v>
      </c>
      <c r="G216" s="252">
        <v>0.0</v>
      </c>
      <c r="H216" s="252">
        <v>0.0</v>
      </c>
      <c r="I216" s="252">
        <v>4.56</v>
      </c>
      <c r="J216" s="252">
        <v>18.36</v>
      </c>
      <c r="K216" s="252">
        <v>0.17</v>
      </c>
      <c r="L216" s="252">
        <v>2.12</v>
      </c>
      <c r="M216" s="252">
        <v>14.3</v>
      </c>
      <c r="N216" s="252">
        <v>0.15</v>
      </c>
      <c r="O216" s="252">
        <v>0.0</v>
      </c>
      <c r="P216" s="24">
        <v>0.0</v>
      </c>
      <c r="Q216" s="132">
        <v>0.0</v>
      </c>
      <c r="R216" s="132" t="s">
        <v>4714</v>
      </c>
      <c r="S216" s="132"/>
      <c r="T216" s="132"/>
      <c r="U216" s="132"/>
      <c r="V216" s="132"/>
      <c r="W216" s="132"/>
      <c r="X216" s="132"/>
      <c r="Y216" s="132"/>
      <c r="Z216" s="132"/>
    </row>
    <row r="217" ht="15.75" customHeight="1">
      <c r="A217" s="253">
        <v>215.0</v>
      </c>
      <c r="B217" s="252" t="s">
        <v>141</v>
      </c>
      <c r="C217" s="252" t="s">
        <v>17</v>
      </c>
      <c r="D217" s="252">
        <v>0.0</v>
      </c>
      <c r="E217" s="252">
        <v>0.0</v>
      </c>
      <c r="F217" s="252">
        <v>0.0</v>
      </c>
      <c r="G217" s="252">
        <v>0.0</v>
      </c>
      <c r="H217" s="252">
        <v>0.0</v>
      </c>
      <c r="I217" s="252">
        <v>120.5745</v>
      </c>
      <c r="J217" s="252">
        <v>534.4268</v>
      </c>
      <c r="K217" s="252">
        <v>4.647484</v>
      </c>
      <c r="L217" s="252">
        <v>50.76139</v>
      </c>
      <c r="M217" s="252">
        <v>460.8316</v>
      </c>
      <c r="N217" s="252">
        <v>2.257674</v>
      </c>
      <c r="O217" s="252">
        <v>1.025335</v>
      </c>
      <c r="P217" s="24">
        <v>0.0</v>
      </c>
      <c r="Q217" s="132">
        <v>0.0</v>
      </c>
      <c r="R217" s="132" t="s">
        <v>141</v>
      </c>
      <c r="S217" s="132"/>
      <c r="T217" s="132"/>
      <c r="U217" s="132"/>
      <c r="V217" s="132"/>
      <c r="W217" s="132"/>
      <c r="X217" s="132"/>
      <c r="Y217" s="132"/>
      <c r="Z217" s="132"/>
    </row>
    <row r="218" ht="15.75" customHeight="1">
      <c r="A218" s="258">
        <v>216.0</v>
      </c>
      <c r="B218" s="252" t="s">
        <v>2378</v>
      </c>
      <c r="C218" s="252" t="s">
        <v>17</v>
      </c>
      <c r="D218" s="252">
        <v>0.0</v>
      </c>
      <c r="E218" s="252">
        <v>0.0</v>
      </c>
      <c r="F218" s="252">
        <v>0.0</v>
      </c>
      <c r="G218" s="252">
        <v>0.0</v>
      </c>
      <c r="H218" s="252">
        <v>0.0</v>
      </c>
      <c r="I218" s="252">
        <v>37.44185</v>
      </c>
      <c r="J218" s="252">
        <v>4.74</v>
      </c>
      <c r="K218" s="252">
        <v>0.0</v>
      </c>
      <c r="L218" s="252">
        <v>7.198921</v>
      </c>
      <c r="M218" s="252">
        <v>59.37581</v>
      </c>
      <c r="N218" s="252">
        <v>0.352696</v>
      </c>
      <c r="O218" s="252">
        <v>1.1</v>
      </c>
      <c r="P218" s="24">
        <v>0.0</v>
      </c>
      <c r="Q218" s="132">
        <v>0.0</v>
      </c>
      <c r="R218" s="132" t="s">
        <v>2378</v>
      </c>
      <c r="S218" s="132"/>
      <c r="T218" s="132"/>
      <c r="U218" s="132"/>
      <c r="V218" s="132"/>
      <c r="W218" s="132"/>
      <c r="X218" s="132"/>
      <c r="Y218" s="132"/>
      <c r="Z218" s="132"/>
    </row>
    <row r="219" ht="15.75" customHeight="1">
      <c r="A219" s="253">
        <v>217.0</v>
      </c>
      <c r="B219" s="254" t="s">
        <v>1345</v>
      </c>
      <c r="C219" s="254" t="s">
        <v>17</v>
      </c>
      <c r="D219" s="254">
        <v>0.0</v>
      </c>
      <c r="E219" s="254">
        <v>0.0</v>
      </c>
      <c r="F219" s="254">
        <v>0.0</v>
      </c>
      <c r="G219" s="254">
        <v>0.0</v>
      </c>
      <c r="H219" s="254">
        <v>0.0</v>
      </c>
      <c r="I219" s="254">
        <v>23.57142</v>
      </c>
      <c r="J219" s="254">
        <v>83.57163</v>
      </c>
      <c r="K219" s="254">
        <v>0.277114</v>
      </c>
      <c r="L219" s="254">
        <v>3.847743</v>
      </c>
      <c r="M219" s="254">
        <v>45.91878</v>
      </c>
      <c r="N219" s="254">
        <v>0.350125</v>
      </c>
      <c r="O219" s="254">
        <v>0.2</v>
      </c>
      <c r="P219" s="24">
        <v>0.0</v>
      </c>
      <c r="Q219" s="132">
        <v>0.0</v>
      </c>
      <c r="R219" s="132" t="s">
        <v>1345</v>
      </c>
      <c r="S219" s="132"/>
      <c r="T219" s="132"/>
      <c r="U219" s="132"/>
      <c r="V219" s="132"/>
      <c r="W219" s="132"/>
      <c r="X219" s="132"/>
      <c r="Y219" s="132"/>
      <c r="Z219" s="132"/>
    </row>
    <row r="220" ht="15.75" customHeight="1">
      <c r="A220" s="253">
        <v>218.0</v>
      </c>
      <c r="B220" s="259" t="s">
        <v>98</v>
      </c>
      <c r="C220" s="254" t="s">
        <v>17</v>
      </c>
      <c r="D220" s="254">
        <v>0.0</v>
      </c>
      <c r="E220" s="254">
        <v>0.0</v>
      </c>
      <c r="F220" s="254">
        <v>0.0</v>
      </c>
      <c r="G220" s="254">
        <v>0.0</v>
      </c>
      <c r="H220" s="254">
        <v>0.0</v>
      </c>
      <c r="I220" s="254">
        <v>238.1456</v>
      </c>
      <c r="J220" s="254">
        <v>997.523</v>
      </c>
      <c r="K220" s="254">
        <v>7.301889</v>
      </c>
      <c r="L220" s="254">
        <v>53.61652</v>
      </c>
      <c r="M220" s="254">
        <v>397.9578</v>
      </c>
      <c r="N220" s="254">
        <v>1.206279</v>
      </c>
      <c r="O220" s="254">
        <v>1.830402</v>
      </c>
      <c r="P220" s="24">
        <v>0.0</v>
      </c>
      <c r="Q220" s="132">
        <v>0.0</v>
      </c>
      <c r="R220" s="257" t="s">
        <v>98</v>
      </c>
      <c r="S220" s="132"/>
      <c r="T220" s="132"/>
      <c r="U220" s="132"/>
      <c r="V220" s="132"/>
      <c r="W220" s="132"/>
      <c r="X220" s="132"/>
      <c r="Y220" s="132"/>
      <c r="Z220" s="132"/>
    </row>
    <row r="221" ht="15.75" customHeight="1">
      <c r="A221" s="253">
        <v>219.0</v>
      </c>
      <c r="B221" s="254" t="s">
        <v>43</v>
      </c>
      <c r="C221" s="254" t="s">
        <v>17</v>
      </c>
      <c r="D221" s="254">
        <v>0.0</v>
      </c>
      <c r="E221" s="254">
        <v>0.0</v>
      </c>
      <c r="F221" s="254">
        <v>0.0</v>
      </c>
      <c r="G221" s="254">
        <v>0.0</v>
      </c>
      <c r="H221" s="254">
        <v>0.0</v>
      </c>
      <c r="I221" s="254">
        <v>275.7662</v>
      </c>
      <c r="J221" s="254">
        <v>1188.978</v>
      </c>
      <c r="K221" s="254">
        <v>8.653948</v>
      </c>
      <c r="L221" s="254">
        <v>44.1681</v>
      </c>
      <c r="M221" s="254">
        <v>329.7221</v>
      </c>
      <c r="N221" s="254">
        <v>1.99046</v>
      </c>
      <c r="O221" s="254">
        <v>1.538003</v>
      </c>
      <c r="P221" s="24">
        <v>0.0</v>
      </c>
      <c r="Q221" s="132">
        <v>0.0</v>
      </c>
      <c r="R221" s="132" t="s">
        <v>43</v>
      </c>
      <c r="S221" s="132"/>
      <c r="T221" s="132"/>
      <c r="U221" s="132"/>
      <c r="V221" s="132"/>
      <c r="W221" s="132"/>
      <c r="X221" s="132"/>
      <c r="Y221" s="132"/>
      <c r="Z221" s="132"/>
    </row>
    <row r="222" ht="15.75" customHeight="1">
      <c r="A222" s="253">
        <v>220.0</v>
      </c>
      <c r="B222" s="254" t="s">
        <v>2509</v>
      </c>
      <c r="C222" s="254" t="s">
        <v>17</v>
      </c>
      <c r="D222" s="254">
        <v>0.0</v>
      </c>
      <c r="E222" s="254">
        <v>0.0</v>
      </c>
      <c r="F222" s="254">
        <v>0.0</v>
      </c>
      <c r="G222" s="254">
        <v>0.0</v>
      </c>
      <c r="H222" s="254">
        <v>0.0</v>
      </c>
      <c r="I222" s="254">
        <v>1.19</v>
      </c>
      <c r="J222" s="254">
        <v>4.83</v>
      </c>
      <c r="K222" s="254">
        <v>0.0</v>
      </c>
      <c r="L222" s="254">
        <v>1.2</v>
      </c>
      <c r="M222" s="254">
        <v>9.14</v>
      </c>
      <c r="N222" s="254">
        <v>0.0</v>
      </c>
      <c r="O222" s="254">
        <v>0.0</v>
      </c>
      <c r="P222" s="24">
        <v>0.0</v>
      </c>
      <c r="Q222" s="132">
        <v>0.0</v>
      </c>
      <c r="R222" s="132" t="s">
        <v>2509</v>
      </c>
      <c r="S222" s="132"/>
      <c r="T222" s="132"/>
      <c r="U222" s="132"/>
      <c r="V222" s="132"/>
      <c r="W222" s="132"/>
      <c r="X222" s="132"/>
      <c r="Y222" s="132"/>
      <c r="Z222" s="132"/>
    </row>
    <row r="223" ht="15.75" customHeight="1">
      <c r="A223" s="253">
        <v>221.0</v>
      </c>
      <c r="B223" s="254" t="s">
        <v>100</v>
      </c>
      <c r="C223" s="254" t="s">
        <v>17</v>
      </c>
      <c r="D223" s="254">
        <v>0.0</v>
      </c>
      <c r="E223" s="254">
        <v>0.0</v>
      </c>
      <c r="F223" s="254">
        <v>0.0</v>
      </c>
      <c r="G223" s="254">
        <v>0.0</v>
      </c>
      <c r="H223" s="254">
        <v>0.0</v>
      </c>
      <c r="I223" s="254">
        <v>209.4808</v>
      </c>
      <c r="J223" s="254">
        <v>933.5725</v>
      </c>
      <c r="K223" s="254">
        <v>6.447641</v>
      </c>
      <c r="L223" s="254">
        <v>43.58103</v>
      </c>
      <c r="M223" s="254">
        <v>339.9756</v>
      </c>
      <c r="N223" s="254">
        <v>2.005691</v>
      </c>
      <c r="O223" s="254">
        <v>2.366468</v>
      </c>
      <c r="P223" s="24">
        <v>0.0</v>
      </c>
      <c r="Q223" s="132">
        <v>0.0</v>
      </c>
      <c r="R223" s="132" t="s">
        <v>100</v>
      </c>
      <c r="S223" s="132"/>
      <c r="T223" s="132"/>
      <c r="U223" s="132"/>
      <c r="V223" s="132"/>
      <c r="W223" s="132"/>
      <c r="X223" s="132"/>
      <c r="Y223" s="132"/>
      <c r="Z223" s="132"/>
    </row>
    <row r="224" ht="15.75" customHeight="1">
      <c r="A224" s="253">
        <v>222.0</v>
      </c>
      <c r="B224" s="254" t="s">
        <v>35</v>
      </c>
      <c r="C224" s="254" t="s">
        <v>17</v>
      </c>
      <c r="D224" s="254">
        <v>0.0</v>
      </c>
      <c r="E224" s="254">
        <v>0.0</v>
      </c>
      <c r="F224" s="254">
        <v>0.0</v>
      </c>
      <c r="G224" s="254">
        <v>0.0</v>
      </c>
      <c r="H224" s="254">
        <v>0.0</v>
      </c>
      <c r="I224" s="254">
        <v>259.4574</v>
      </c>
      <c r="J224" s="254">
        <v>1177.14</v>
      </c>
      <c r="K224" s="254">
        <v>10.29376</v>
      </c>
      <c r="L224" s="254">
        <v>60.93221</v>
      </c>
      <c r="M224" s="254">
        <v>513.1412</v>
      </c>
      <c r="N224" s="254">
        <v>1.711354</v>
      </c>
      <c r="O224" s="254">
        <v>3.097466</v>
      </c>
      <c r="P224" s="24">
        <v>0.0</v>
      </c>
      <c r="Q224" s="132">
        <v>0.0</v>
      </c>
      <c r="R224" s="132" t="s">
        <v>35</v>
      </c>
      <c r="S224" s="132"/>
      <c r="T224" s="132"/>
      <c r="U224" s="132"/>
      <c r="V224" s="132"/>
      <c r="W224" s="132"/>
      <c r="X224" s="132"/>
      <c r="Y224" s="132"/>
      <c r="Z224" s="132"/>
    </row>
    <row r="225" ht="15.75" customHeight="1">
      <c r="A225" s="253">
        <v>223.0</v>
      </c>
      <c r="B225" s="254" t="s">
        <v>16</v>
      </c>
      <c r="C225" s="254" t="s">
        <v>17</v>
      </c>
      <c r="D225" s="254">
        <v>0.0</v>
      </c>
      <c r="E225" s="254">
        <v>0.0</v>
      </c>
      <c r="F225" s="254">
        <v>0.0</v>
      </c>
      <c r="G225" s="254">
        <v>0.0</v>
      </c>
      <c r="H225" s="254">
        <v>0.0</v>
      </c>
      <c r="I225" s="254">
        <v>253.9703</v>
      </c>
      <c r="J225" s="254">
        <v>1208.509</v>
      </c>
      <c r="K225" s="254">
        <v>9.419621</v>
      </c>
      <c r="L225" s="254">
        <v>107.6725</v>
      </c>
      <c r="M225" s="254">
        <v>905.4889</v>
      </c>
      <c r="N225" s="254">
        <v>4.554335</v>
      </c>
      <c r="O225" s="254">
        <v>2.245604</v>
      </c>
      <c r="P225" s="24">
        <v>0.0</v>
      </c>
      <c r="Q225" s="132">
        <v>0.0</v>
      </c>
      <c r="R225" s="132" t="s">
        <v>16</v>
      </c>
      <c r="S225" s="132"/>
      <c r="T225" s="132"/>
      <c r="U225" s="132"/>
      <c r="V225" s="132"/>
      <c r="W225" s="132"/>
      <c r="X225" s="132"/>
      <c r="Y225" s="132"/>
      <c r="Z225" s="132"/>
    </row>
    <row r="226" ht="15.75" customHeight="1">
      <c r="A226" s="253">
        <v>224.0</v>
      </c>
      <c r="B226" s="254" t="s">
        <v>30</v>
      </c>
      <c r="C226" s="254" t="s">
        <v>17</v>
      </c>
      <c r="D226" s="254">
        <v>0.0</v>
      </c>
      <c r="E226" s="254">
        <v>0.0</v>
      </c>
      <c r="F226" s="254">
        <v>0.0</v>
      </c>
      <c r="G226" s="254">
        <v>0.0</v>
      </c>
      <c r="H226" s="254">
        <v>0.0</v>
      </c>
      <c r="I226" s="254">
        <v>192.2132</v>
      </c>
      <c r="J226" s="254">
        <v>915.9818</v>
      </c>
      <c r="K226" s="254">
        <v>8.778884</v>
      </c>
      <c r="L226" s="254">
        <v>81.96622</v>
      </c>
      <c r="M226" s="254">
        <v>614.8652</v>
      </c>
      <c r="N226" s="254">
        <v>3.033367</v>
      </c>
      <c r="O226" s="254">
        <v>1.684203</v>
      </c>
      <c r="P226" s="24">
        <v>0.0</v>
      </c>
      <c r="Q226" s="132">
        <v>0.0</v>
      </c>
      <c r="R226" s="132" t="s">
        <v>30</v>
      </c>
      <c r="S226" s="132"/>
      <c r="T226" s="132"/>
      <c r="U226" s="132"/>
      <c r="V226" s="132"/>
      <c r="W226" s="132"/>
      <c r="X226" s="132"/>
      <c r="Y226" s="132"/>
      <c r="Z226" s="132"/>
    </row>
    <row r="227" ht="15.75" customHeight="1">
      <c r="A227" s="253">
        <v>225.0</v>
      </c>
      <c r="B227" s="254" t="s">
        <v>352</v>
      </c>
      <c r="C227" s="254" t="s">
        <v>17</v>
      </c>
      <c r="D227" s="254">
        <v>0.0</v>
      </c>
      <c r="E227" s="254">
        <v>0.0</v>
      </c>
      <c r="F227" s="254">
        <v>0.0</v>
      </c>
      <c r="G227" s="254">
        <v>0.0</v>
      </c>
      <c r="H227" s="254">
        <v>0.0</v>
      </c>
      <c r="I227" s="254">
        <v>63.65969</v>
      </c>
      <c r="J227" s="254">
        <v>196.8862</v>
      </c>
      <c r="K227" s="254">
        <v>1.174551</v>
      </c>
      <c r="L227" s="254">
        <v>15.37646</v>
      </c>
      <c r="M227" s="254">
        <v>104.4944</v>
      </c>
      <c r="N227" s="254">
        <v>0.254202</v>
      </c>
      <c r="O227" s="254">
        <v>0.9</v>
      </c>
      <c r="P227" s="24">
        <v>0.0</v>
      </c>
      <c r="Q227" s="132">
        <v>0.0</v>
      </c>
      <c r="R227" s="132" t="s">
        <v>352</v>
      </c>
      <c r="S227" s="132"/>
      <c r="T227" s="132"/>
      <c r="U227" s="132"/>
      <c r="V227" s="132"/>
      <c r="W227" s="132"/>
      <c r="X227" s="132"/>
      <c r="Y227" s="132"/>
      <c r="Z227" s="132"/>
    </row>
    <row r="228" ht="15.75" customHeight="1">
      <c r="A228" s="253">
        <v>226.0</v>
      </c>
      <c r="B228" s="254" t="s">
        <v>71</v>
      </c>
      <c r="C228" s="254" t="s">
        <v>17</v>
      </c>
      <c r="D228" s="254">
        <v>0.0</v>
      </c>
      <c r="E228" s="254">
        <v>0.0</v>
      </c>
      <c r="F228" s="254">
        <v>0.0</v>
      </c>
      <c r="G228" s="254">
        <v>0.0</v>
      </c>
      <c r="H228" s="254">
        <v>0.0</v>
      </c>
      <c r="I228" s="254">
        <v>222.5757</v>
      </c>
      <c r="J228" s="254">
        <v>1040.907</v>
      </c>
      <c r="K228" s="254">
        <v>10.29537</v>
      </c>
      <c r="L228" s="254">
        <v>46.38886</v>
      </c>
      <c r="M228" s="254">
        <v>378.6213</v>
      </c>
      <c r="N228" s="254">
        <v>2.249481</v>
      </c>
      <c r="O228" s="254">
        <v>1.902534</v>
      </c>
      <c r="P228" s="24">
        <v>0.0</v>
      </c>
      <c r="Q228" s="132">
        <v>0.0</v>
      </c>
      <c r="R228" s="132" t="s">
        <v>71</v>
      </c>
      <c r="S228" s="132"/>
      <c r="T228" s="132"/>
      <c r="U228" s="132"/>
      <c r="V228" s="132"/>
      <c r="W228" s="132"/>
      <c r="X228" s="132"/>
      <c r="Y228" s="132"/>
      <c r="Z228" s="132"/>
    </row>
    <row r="229" ht="15.75" customHeight="1">
      <c r="A229" s="253">
        <v>227.0</v>
      </c>
      <c r="B229" s="254" t="s">
        <v>158</v>
      </c>
      <c r="C229" s="254" t="s">
        <v>17</v>
      </c>
      <c r="D229" s="254">
        <v>0.0</v>
      </c>
      <c r="E229" s="254">
        <v>0.0</v>
      </c>
      <c r="F229" s="254">
        <v>0.0</v>
      </c>
      <c r="G229" s="254">
        <v>0.0</v>
      </c>
      <c r="H229" s="254">
        <v>0.0</v>
      </c>
      <c r="I229" s="254">
        <v>170.0432</v>
      </c>
      <c r="J229" s="254">
        <v>703.7775</v>
      </c>
      <c r="K229" s="254">
        <v>5.514397</v>
      </c>
      <c r="L229" s="254">
        <v>17.32925</v>
      </c>
      <c r="M229" s="254">
        <v>107.4925</v>
      </c>
      <c r="N229" s="254">
        <v>0.555481</v>
      </c>
      <c r="O229" s="254">
        <v>1.025335</v>
      </c>
      <c r="P229" s="24">
        <v>0.0</v>
      </c>
      <c r="Q229" s="132">
        <v>0.0</v>
      </c>
      <c r="R229" s="132" t="s">
        <v>158</v>
      </c>
      <c r="S229" s="132"/>
      <c r="T229" s="132"/>
      <c r="U229" s="132"/>
      <c r="V229" s="132"/>
      <c r="W229" s="132"/>
      <c r="X229" s="132"/>
      <c r="Y229" s="132"/>
      <c r="Z229" s="132"/>
    </row>
    <row r="230" ht="15.75" customHeight="1">
      <c r="A230" s="253">
        <v>228.0</v>
      </c>
      <c r="B230" s="254" t="s">
        <v>503</v>
      </c>
      <c r="C230" s="254" t="s">
        <v>17</v>
      </c>
      <c r="D230" s="254">
        <v>0.0</v>
      </c>
      <c r="E230" s="254">
        <v>0.0</v>
      </c>
      <c r="F230" s="254">
        <v>0.0</v>
      </c>
      <c r="G230" s="254">
        <v>0.0</v>
      </c>
      <c r="H230" s="254">
        <v>0.0</v>
      </c>
      <c r="I230" s="254">
        <v>1.935285</v>
      </c>
      <c r="J230" s="254">
        <v>15.22</v>
      </c>
      <c r="K230" s="254">
        <v>0.16</v>
      </c>
      <c r="L230" s="254">
        <v>0.40188</v>
      </c>
      <c r="M230" s="254">
        <v>3.071156</v>
      </c>
      <c r="N230" s="254">
        <v>0.0</v>
      </c>
      <c r="O230" s="254">
        <v>0.0</v>
      </c>
      <c r="P230" s="24">
        <v>0.0</v>
      </c>
      <c r="Q230" s="132">
        <v>0.0</v>
      </c>
      <c r="R230" s="132" t="s">
        <v>503</v>
      </c>
      <c r="S230" s="132"/>
      <c r="T230" s="132"/>
      <c r="U230" s="132"/>
      <c r="V230" s="132"/>
      <c r="W230" s="132"/>
      <c r="X230" s="132"/>
      <c r="Y230" s="132"/>
      <c r="Z230" s="132"/>
    </row>
    <row r="231" ht="15.75" customHeight="1">
      <c r="A231" s="253">
        <v>229.0</v>
      </c>
      <c r="B231" s="254" t="s">
        <v>248</v>
      </c>
      <c r="C231" s="254" t="s">
        <v>17</v>
      </c>
      <c r="D231" s="254">
        <v>0.0</v>
      </c>
      <c r="E231" s="254">
        <v>0.0</v>
      </c>
      <c r="F231" s="254">
        <v>0.0</v>
      </c>
      <c r="G231" s="254">
        <v>0.0</v>
      </c>
      <c r="H231" s="254">
        <v>0.0</v>
      </c>
      <c r="I231" s="254">
        <v>79.89818</v>
      </c>
      <c r="J231" s="254">
        <v>334.9157</v>
      </c>
      <c r="K231" s="254">
        <v>2.036579</v>
      </c>
      <c r="L231" s="254">
        <v>29.55054</v>
      </c>
      <c r="M231" s="254">
        <v>213.4077</v>
      </c>
      <c r="N231" s="254">
        <v>2.135535</v>
      </c>
      <c r="O231" s="254">
        <v>0.512668</v>
      </c>
      <c r="P231" s="24">
        <v>0.0</v>
      </c>
      <c r="Q231" s="132">
        <v>0.0</v>
      </c>
      <c r="R231" s="132" t="s">
        <v>248</v>
      </c>
      <c r="S231" s="132"/>
      <c r="T231" s="132"/>
      <c r="U231" s="132"/>
      <c r="V231" s="132"/>
      <c r="W231" s="132"/>
      <c r="X231" s="132"/>
      <c r="Y231" s="132"/>
      <c r="Z231" s="132"/>
    </row>
    <row r="232" ht="15.75" customHeight="1">
      <c r="A232" s="253">
        <v>230.0</v>
      </c>
      <c r="B232" s="254" t="s">
        <v>190</v>
      </c>
      <c r="C232" s="254" t="s">
        <v>17</v>
      </c>
      <c r="D232" s="254">
        <v>0.0</v>
      </c>
      <c r="E232" s="254">
        <v>0.0</v>
      </c>
      <c r="F232" s="254">
        <v>0.0</v>
      </c>
      <c r="G232" s="254">
        <v>0.0</v>
      </c>
      <c r="H232" s="254">
        <v>0.0</v>
      </c>
      <c r="I232" s="254">
        <v>79.09051</v>
      </c>
      <c r="J232" s="254">
        <v>296.1893</v>
      </c>
      <c r="K232" s="254">
        <v>1.651468</v>
      </c>
      <c r="L232" s="254">
        <v>70.22122</v>
      </c>
      <c r="M232" s="254">
        <v>499.1867</v>
      </c>
      <c r="N232" s="254">
        <v>2.754679</v>
      </c>
      <c r="O232" s="254">
        <v>1.658867</v>
      </c>
      <c r="P232" s="24">
        <v>0.0</v>
      </c>
      <c r="Q232" s="132">
        <v>0.0</v>
      </c>
      <c r="R232" s="132" t="s">
        <v>190</v>
      </c>
      <c r="S232" s="132"/>
      <c r="T232" s="132"/>
      <c r="U232" s="132"/>
      <c r="V232" s="132"/>
      <c r="W232" s="132"/>
      <c r="X232" s="132"/>
      <c r="Y232" s="132"/>
      <c r="Z232" s="132"/>
    </row>
    <row r="233" ht="15.75" customHeight="1">
      <c r="A233" s="253">
        <v>231.0</v>
      </c>
      <c r="B233" s="254" t="s">
        <v>1154</v>
      </c>
      <c r="C233" s="254" t="s">
        <v>17</v>
      </c>
      <c r="D233" s="254">
        <v>0.0</v>
      </c>
      <c r="E233" s="254">
        <v>0.0</v>
      </c>
      <c r="F233" s="254">
        <v>0.0</v>
      </c>
      <c r="G233" s="254">
        <v>0.0</v>
      </c>
      <c r="H233" s="254">
        <v>0.0</v>
      </c>
      <c r="I233" s="254">
        <v>2.3</v>
      </c>
      <c r="J233" s="254">
        <v>0.0</v>
      </c>
      <c r="K233" s="254">
        <v>0.0</v>
      </c>
      <c r="L233" s="254">
        <v>1.2</v>
      </c>
      <c r="M233" s="254">
        <v>5.0</v>
      </c>
      <c r="N233" s="254">
        <v>0.0</v>
      </c>
      <c r="O233" s="254">
        <v>0.0</v>
      </c>
      <c r="P233" s="24">
        <v>0.0</v>
      </c>
      <c r="Q233" s="132">
        <v>0.0</v>
      </c>
      <c r="R233" s="132" t="s">
        <v>1154</v>
      </c>
      <c r="S233" s="132"/>
      <c r="T233" s="132"/>
      <c r="U233" s="132"/>
      <c r="V233" s="132"/>
      <c r="W233" s="132"/>
      <c r="X233" s="132"/>
      <c r="Y233" s="132"/>
      <c r="Z233" s="132"/>
    </row>
    <row r="234" ht="15.75" customHeight="1">
      <c r="A234" s="253">
        <v>232.0</v>
      </c>
      <c r="B234" s="254" t="s">
        <v>2841</v>
      </c>
      <c r="C234" s="254" t="s">
        <v>17</v>
      </c>
      <c r="D234" s="254">
        <v>0.0</v>
      </c>
      <c r="E234" s="254">
        <v>0.0</v>
      </c>
      <c r="F234" s="254">
        <v>0.0</v>
      </c>
      <c r="G234" s="254">
        <v>0.0</v>
      </c>
      <c r="H234" s="254">
        <v>0.0</v>
      </c>
      <c r="I234" s="254">
        <v>10.3642</v>
      </c>
      <c r="J234" s="254">
        <v>25.85979</v>
      </c>
      <c r="K234" s="254">
        <v>1.11039</v>
      </c>
      <c r="L234" s="254">
        <v>2.912162</v>
      </c>
      <c r="M234" s="254">
        <v>13.73327</v>
      </c>
      <c r="N234" s="254">
        <v>0.0</v>
      </c>
      <c r="O234" s="254">
        <v>0.0</v>
      </c>
      <c r="P234" s="24">
        <v>0.0</v>
      </c>
      <c r="Q234" s="132">
        <v>0.0</v>
      </c>
      <c r="R234" s="132" t="s">
        <v>2841</v>
      </c>
      <c r="S234" s="132"/>
      <c r="T234" s="132"/>
      <c r="U234" s="132"/>
      <c r="V234" s="132"/>
      <c r="W234" s="132"/>
      <c r="X234" s="132"/>
      <c r="Y234" s="132"/>
      <c r="Z234" s="132"/>
    </row>
    <row r="235" ht="15.75" customHeight="1">
      <c r="A235" s="253">
        <v>233.0</v>
      </c>
      <c r="B235" s="254" t="s">
        <v>84</v>
      </c>
      <c r="C235" s="254" t="s">
        <v>17</v>
      </c>
      <c r="D235" s="254">
        <v>0.0</v>
      </c>
      <c r="E235" s="254">
        <v>0.0</v>
      </c>
      <c r="F235" s="254">
        <v>0.0</v>
      </c>
      <c r="G235" s="254">
        <v>0.0</v>
      </c>
      <c r="H235" s="254">
        <v>0.0</v>
      </c>
      <c r="I235" s="254">
        <v>246.7742</v>
      </c>
      <c r="J235" s="254">
        <v>1140.652</v>
      </c>
      <c r="K235" s="254">
        <v>8.160629</v>
      </c>
      <c r="L235" s="254">
        <v>34.50075</v>
      </c>
      <c r="M235" s="254">
        <v>257.8903</v>
      </c>
      <c r="N235" s="254">
        <v>1.341765</v>
      </c>
      <c r="O235" s="254">
        <v>2.756334</v>
      </c>
      <c r="P235" s="24">
        <v>0.0</v>
      </c>
      <c r="Q235" s="132">
        <v>0.0</v>
      </c>
      <c r="R235" s="132" t="s">
        <v>84</v>
      </c>
      <c r="S235" s="132"/>
      <c r="T235" s="132"/>
      <c r="U235" s="132"/>
      <c r="V235" s="132"/>
      <c r="W235" s="132"/>
      <c r="X235" s="132"/>
      <c r="Y235" s="132"/>
      <c r="Z235" s="132"/>
    </row>
    <row r="236" ht="15.75" customHeight="1">
      <c r="A236" s="253">
        <v>234.0</v>
      </c>
      <c r="B236" s="254" t="s">
        <v>162</v>
      </c>
      <c r="C236" s="254" t="s">
        <v>17</v>
      </c>
      <c r="D236" s="254">
        <v>0.0</v>
      </c>
      <c r="E236" s="254">
        <v>0.0</v>
      </c>
      <c r="F236" s="254">
        <v>0.0</v>
      </c>
      <c r="G236" s="254">
        <v>0.0</v>
      </c>
      <c r="H236" s="254">
        <v>0.0</v>
      </c>
      <c r="I236" s="254">
        <v>138.5743</v>
      </c>
      <c r="J236" s="254">
        <v>639.3286</v>
      </c>
      <c r="K236" s="254">
        <v>3.011041</v>
      </c>
      <c r="L236" s="254">
        <v>33.60095</v>
      </c>
      <c r="M236" s="254">
        <v>234.6859</v>
      </c>
      <c r="N236" s="254">
        <v>1.309014</v>
      </c>
      <c r="O236" s="254">
        <v>1.512668</v>
      </c>
      <c r="P236" s="24">
        <v>0.0</v>
      </c>
      <c r="Q236" s="132">
        <v>0.0</v>
      </c>
      <c r="R236" s="132" t="s">
        <v>162</v>
      </c>
      <c r="S236" s="132"/>
      <c r="T236" s="132"/>
      <c r="U236" s="132"/>
      <c r="V236" s="132"/>
      <c r="W236" s="132"/>
      <c r="X236" s="132"/>
      <c r="Y236" s="132"/>
      <c r="Z236" s="132"/>
    </row>
    <row r="237" ht="15.75" customHeight="1">
      <c r="A237" s="253">
        <v>235.0</v>
      </c>
      <c r="B237" s="254" t="s">
        <v>1279</v>
      </c>
      <c r="C237" s="254" t="s">
        <v>17</v>
      </c>
      <c r="D237" s="254">
        <v>0.0</v>
      </c>
      <c r="E237" s="254">
        <v>0.0</v>
      </c>
      <c r="F237" s="254">
        <v>0.0</v>
      </c>
      <c r="G237" s="254">
        <v>0.0</v>
      </c>
      <c r="H237" s="254">
        <v>0.0</v>
      </c>
      <c r="I237" s="254">
        <v>0.0</v>
      </c>
      <c r="J237" s="254">
        <v>0.0</v>
      </c>
      <c r="K237" s="254">
        <v>0.0</v>
      </c>
      <c r="L237" s="254">
        <v>0.0</v>
      </c>
      <c r="M237" s="254">
        <v>0.0</v>
      </c>
      <c r="N237" s="254">
        <v>0.0</v>
      </c>
      <c r="O237" s="254">
        <v>0.0</v>
      </c>
      <c r="P237" s="24">
        <v>0.0</v>
      </c>
      <c r="Q237" s="132">
        <v>0.0</v>
      </c>
      <c r="R237" s="132" t="s">
        <v>1279</v>
      </c>
      <c r="S237" s="132"/>
      <c r="T237" s="132"/>
      <c r="U237" s="132"/>
      <c r="V237" s="132"/>
      <c r="W237" s="132"/>
      <c r="X237" s="132"/>
      <c r="Y237" s="132"/>
      <c r="Z237" s="132"/>
    </row>
    <row r="238" ht="15.75" customHeight="1">
      <c r="A238" s="253">
        <v>236.0</v>
      </c>
      <c r="B238" s="254" t="s">
        <v>2894</v>
      </c>
      <c r="C238" s="254" t="s">
        <v>17</v>
      </c>
      <c r="D238" s="254">
        <v>0.0</v>
      </c>
      <c r="E238" s="254">
        <v>0.0</v>
      </c>
      <c r="F238" s="254">
        <v>0.0</v>
      </c>
      <c r="G238" s="254">
        <v>0.0</v>
      </c>
      <c r="H238" s="254">
        <v>0.0</v>
      </c>
      <c r="I238" s="254">
        <v>4.921479</v>
      </c>
      <c r="J238" s="254">
        <v>13.74</v>
      </c>
      <c r="K238" s="254">
        <v>0.16</v>
      </c>
      <c r="L238" s="254">
        <v>2.335593</v>
      </c>
      <c r="M238" s="254">
        <v>23.44354</v>
      </c>
      <c r="N238" s="254">
        <v>0.010077</v>
      </c>
      <c r="O238" s="254">
        <v>0.0</v>
      </c>
      <c r="P238" s="24">
        <v>0.0</v>
      </c>
      <c r="Q238" s="132">
        <v>0.0</v>
      </c>
      <c r="R238" s="132" t="s">
        <v>2894</v>
      </c>
      <c r="S238" s="132"/>
      <c r="T238" s="132"/>
      <c r="U238" s="132"/>
      <c r="V238" s="132"/>
      <c r="W238" s="132"/>
      <c r="X238" s="132"/>
      <c r="Y238" s="132"/>
      <c r="Z238" s="132"/>
    </row>
    <row r="239" ht="15.75" customHeight="1">
      <c r="A239" s="253">
        <v>237.0</v>
      </c>
      <c r="B239" s="254" t="s">
        <v>1137</v>
      </c>
      <c r="C239" s="254" t="s">
        <v>17</v>
      </c>
      <c r="D239" s="254">
        <v>0.0</v>
      </c>
      <c r="E239" s="254">
        <v>0.0</v>
      </c>
      <c r="F239" s="254">
        <v>0.0</v>
      </c>
      <c r="G239" s="254">
        <v>0.0</v>
      </c>
      <c r="H239" s="254">
        <v>0.0</v>
      </c>
      <c r="I239" s="254">
        <v>0.506071</v>
      </c>
      <c r="J239" s="254">
        <v>4.16</v>
      </c>
      <c r="K239" s="254">
        <v>0.0</v>
      </c>
      <c r="L239" s="254">
        <v>5.496055</v>
      </c>
      <c r="M239" s="254">
        <v>37.48034</v>
      </c>
      <c r="N239" s="254">
        <v>0.203421</v>
      </c>
      <c r="O239" s="254">
        <v>0.0</v>
      </c>
      <c r="P239" s="24">
        <v>0.0</v>
      </c>
      <c r="Q239" s="132">
        <v>0.0</v>
      </c>
      <c r="R239" s="132" t="s">
        <v>1137</v>
      </c>
      <c r="S239" s="132"/>
      <c r="T239" s="132"/>
      <c r="U239" s="132"/>
      <c r="V239" s="132"/>
      <c r="W239" s="132"/>
      <c r="X239" s="132"/>
      <c r="Y239" s="132"/>
      <c r="Z239" s="132"/>
    </row>
    <row r="240" ht="15.75" customHeight="1">
      <c r="A240" s="253">
        <v>238.0</v>
      </c>
      <c r="B240" s="254" t="s">
        <v>1251</v>
      </c>
      <c r="C240" s="254" t="s">
        <v>17</v>
      </c>
      <c r="D240" s="254">
        <v>0.0</v>
      </c>
      <c r="E240" s="254">
        <v>0.0</v>
      </c>
      <c r="F240" s="254">
        <v>0.0</v>
      </c>
      <c r="G240" s="254">
        <v>0.0</v>
      </c>
      <c r="H240" s="254">
        <v>0.0</v>
      </c>
      <c r="I240" s="254">
        <v>0.40188</v>
      </c>
      <c r="J240" s="254">
        <v>3.39</v>
      </c>
      <c r="K240" s="254">
        <v>0.0</v>
      </c>
      <c r="L240" s="254">
        <v>0.742003</v>
      </c>
      <c r="M240" s="254">
        <v>5.558952</v>
      </c>
      <c r="N240" s="254">
        <v>0.0</v>
      </c>
      <c r="O240" s="254">
        <v>0.0</v>
      </c>
      <c r="P240" s="24">
        <v>0.0</v>
      </c>
      <c r="Q240" s="132">
        <v>0.0</v>
      </c>
      <c r="R240" s="132" t="s">
        <v>1251</v>
      </c>
      <c r="S240" s="132"/>
      <c r="T240" s="132"/>
      <c r="U240" s="132"/>
      <c r="V240" s="132"/>
      <c r="W240" s="132"/>
      <c r="X240" s="132"/>
      <c r="Y240" s="132"/>
      <c r="Z240" s="132"/>
    </row>
    <row r="241" ht="15.75" customHeight="1">
      <c r="A241" s="253">
        <v>239.0</v>
      </c>
      <c r="B241" s="254" t="s">
        <v>428</v>
      </c>
      <c r="C241" s="254" t="s">
        <v>17</v>
      </c>
      <c r="D241" s="254">
        <v>0.0</v>
      </c>
      <c r="E241" s="254">
        <v>0.0</v>
      </c>
      <c r="F241" s="254">
        <v>0.0</v>
      </c>
      <c r="G241" s="254">
        <v>0.0</v>
      </c>
      <c r="H241" s="254">
        <v>0.0</v>
      </c>
      <c r="I241" s="254">
        <v>41.45029</v>
      </c>
      <c r="J241" s="254">
        <v>152.8866</v>
      </c>
      <c r="K241" s="254">
        <v>1.0</v>
      </c>
      <c r="L241" s="254">
        <v>8.693524</v>
      </c>
      <c r="M241" s="254">
        <v>62.1819</v>
      </c>
      <c r="N241" s="254">
        <v>0.0</v>
      </c>
      <c r="O241" s="254">
        <v>1.438599</v>
      </c>
      <c r="P241" s="24">
        <v>0.0</v>
      </c>
      <c r="Q241" s="132">
        <v>0.0</v>
      </c>
      <c r="R241" s="132" t="s">
        <v>428</v>
      </c>
      <c r="S241" s="132"/>
      <c r="T241" s="132"/>
      <c r="U241" s="132"/>
      <c r="V241" s="132"/>
      <c r="W241" s="132"/>
      <c r="X241" s="132"/>
      <c r="Y241" s="132"/>
      <c r="Z241" s="132"/>
    </row>
    <row r="242" ht="15.75" customHeight="1">
      <c r="A242" s="253">
        <v>240.0</v>
      </c>
      <c r="B242" s="254" t="s">
        <v>80</v>
      </c>
      <c r="C242" s="254" t="s">
        <v>17</v>
      </c>
      <c r="D242" s="254">
        <v>0.0</v>
      </c>
      <c r="E242" s="254">
        <v>0.0</v>
      </c>
      <c r="F242" s="254">
        <v>0.0</v>
      </c>
      <c r="G242" s="254">
        <v>0.0</v>
      </c>
      <c r="H242" s="254">
        <v>0.0</v>
      </c>
      <c r="I242" s="254">
        <v>158.6464</v>
      </c>
      <c r="J242" s="254">
        <v>729.8776</v>
      </c>
      <c r="K242" s="254">
        <v>4.444779</v>
      </c>
      <c r="L242" s="254">
        <v>72.44188</v>
      </c>
      <c r="M242" s="254">
        <v>750.622</v>
      </c>
      <c r="N242" s="254">
        <v>4.433357</v>
      </c>
      <c r="O242" s="254">
        <v>1.805067</v>
      </c>
      <c r="P242" s="24">
        <v>0.0</v>
      </c>
      <c r="Q242" s="132">
        <v>0.0</v>
      </c>
      <c r="R242" s="132" t="s">
        <v>80</v>
      </c>
      <c r="S242" s="132"/>
      <c r="T242" s="132"/>
      <c r="U242" s="132"/>
      <c r="V242" s="132"/>
      <c r="W242" s="132"/>
      <c r="X242" s="132"/>
      <c r="Y242" s="132"/>
      <c r="Z242" s="132"/>
    </row>
    <row r="243" ht="15.75" customHeight="1">
      <c r="A243" s="253">
        <v>241.0</v>
      </c>
      <c r="B243" s="254" t="s">
        <v>1468</v>
      </c>
      <c r="C243" s="254" t="s">
        <v>17</v>
      </c>
      <c r="D243" s="254">
        <v>0.0</v>
      </c>
      <c r="E243" s="254">
        <v>0.0</v>
      </c>
      <c r="F243" s="254">
        <v>0.0</v>
      </c>
      <c r="G243" s="254">
        <v>0.0</v>
      </c>
      <c r="H243" s="254">
        <v>0.0</v>
      </c>
      <c r="I243" s="254">
        <v>2.059553</v>
      </c>
      <c r="J243" s="254">
        <v>16.67</v>
      </c>
      <c r="K243" s="254">
        <v>0.16</v>
      </c>
      <c r="L243" s="254">
        <v>0.411803</v>
      </c>
      <c r="M243" s="254">
        <v>3.294422</v>
      </c>
      <c r="N243" s="254">
        <v>0.0</v>
      </c>
      <c r="O243" s="254">
        <v>0.0</v>
      </c>
      <c r="P243" s="24">
        <v>0.0</v>
      </c>
      <c r="Q243" s="132">
        <v>0.0</v>
      </c>
      <c r="R243" s="132" t="s">
        <v>1468</v>
      </c>
      <c r="S243" s="132"/>
      <c r="T243" s="132"/>
      <c r="U243" s="132"/>
      <c r="V243" s="132"/>
      <c r="W243" s="132"/>
      <c r="X243" s="132"/>
      <c r="Y243" s="132"/>
      <c r="Z243" s="132"/>
    </row>
    <row r="244" ht="15.75" customHeight="1">
      <c r="A244" s="253">
        <v>242.0</v>
      </c>
      <c r="B244" s="254" t="s">
        <v>367</v>
      </c>
      <c r="C244" s="254" t="s">
        <v>17</v>
      </c>
      <c r="D244" s="254">
        <v>0.0</v>
      </c>
      <c r="E244" s="254">
        <v>0.0</v>
      </c>
      <c r="F244" s="254">
        <v>0.0</v>
      </c>
      <c r="G244" s="254">
        <v>0.0</v>
      </c>
      <c r="H244" s="254">
        <v>0.0</v>
      </c>
      <c r="I244" s="254">
        <v>13.60017</v>
      </c>
      <c r="J244" s="254">
        <v>42.74434</v>
      </c>
      <c r="K244" s="254">
        <v>0.753895</v>
      </c>
      <c r="L244" s="254">
        <v>14.53101</v>
      </c>
      <c r="M244" s="254">
        <v>114.2461</v>
      </c>
      <c r="N244" s="254">
        <v>0.351341</v>
      </c>
      <c r="O244" s="254">
        <v>0.487332</v>
      </c>
      <c r="P244" s="24">
        <v>0.0</v>
      </c>
      <c r="Q244" s="132">
        <v>0.0</v>
      </c>
      <c r="R244" s="132" t="s">
        <v>367</v>
      </c>
      <c r="S244" s="132"/>
      <c r="T244" s="132"/>
      <c r="U244" s="132"/>
      <c r="V244" s="132"/>
      <c r="W244" s="132"/>
      <c r="X244" s="132"/>
      <c r="Y244" s="132"/>
      <c r="Z244" s="132"/>
    </row>
    <row r="245" ht="15.75" customHeight="1">
      <c r="A245" s="253">
        <v>243.0</v>
      </c>
      <c r="B245" s="254" t="s">
        <v>306</v>
      </c>
      <c r="C245" s="254" t="s">
        <v>17</v>
      </c>
      <c r="D245" s="254">
        <v>0.0</v>
      </c>
      <c r="E245" s="254">
        <v>0.0</v>
      </c>
      <c r="F245" s="254">
        <v>0.0</v>
      </c>
      <c r="G245" s="254">
        <v>0.0</v>
      </c>
      <c r="H245" s="254">
        <v>0.0</v>
      </c>
      <c r="I245" s="254">
        <v>65.02843</v>
      </c>
      <c r="J245" s="254">
        <v>279.9013</v>
      </c>
      <c r="K245" s="254">
        <v>2.685521</v>
      </c>
      <c r="L245" s="254">
        <v>21.09852</v>
      </c>
      <c r="M245" s="254">
        <v>147.5543</v>
      </c>
      <c r="N245" s="254">
        <v>0.224427</v>
      </c>
      <c r="O245" s="254">
        <v>0.512668</v>
      </c>
      <c r="P245" s="24">
        <v>0.0</v>
      </c>
      <c r="Q245" s="132">
        <v>0.0</v>
      </c>
      <c r="R245" s="132" t="s">
        <v>306</v>
      </c>
      <c r="S245" s="132"/>
      <c r="T245" s="132"/>
      <c r="U245" s="132"/>
      <c r="V245" s="132"/>
      <c r="W245" s="132"/>
      <c r="X245" s="132"/>
      <c r="Y245" s="132"/>
      <c r="Z245" s="132"/>
    </row>
    <row r="246" ht="15.75" customHeight="1">
      <c r="A246" s="253">
        <v>244.0</v>
      </c>
      <c r="B246" s="254" t="s">
        <v>169</v>
      </c>
      <c r="C246" s="254" t="s">
        <v>17</v>
      </c>
      <c r="D246" s="254">
        <v>0.0</v>
      </c>
      <c r="E246" s="254">
        <v>0.0</v>
      </c>
      <c r="F246" s="254">
        <v>0.0</v>
      </c>
      <c r="G246" s="254">
        <v>0.0</v>
      </c>
      <c r="H246" s="254">
        <v>0.0</v>
      </c>
      <c r="I246" s="254">
        <v>138.0271</v>
      </c>
      <c r="J246" s="254">
        <v>601.5276</v>
      </c>
      <c r="K246" s="254">
        <v>4.090449</v>
      </c>
      <c r="L246" s="254">
        <v>31.86398</v>
      </c>
      <c r="M246" s="254">
        <v>198.9295</v>
      </c>
      <c r="N246" s="254">
        <v>0.802641</v>
      </c>
      <c r="O246" s="254">
        <v>1.025335</v>
      </c>
      <c r="P246" s="24">
        <v>0.0</v>
      </c>
      <c r="Q246" s="132">
        <v>0.0</v>
      </c>
      <c r="R246" s="132" t="s">
        <v>169</v>
      </c>
      <c r="S246" s="132"/>
      <c r="T246" s="132"/>
      <c r="U246" s="132"/>
      <c r="V246" s="132"/>
      <c r="W246" s="132"/>
      <c r="X246" s="132"/>
      <c r="Y246" s="132"/>
      <c r="Z246" s="132"/>
    </row>
    <row r="247" ht="15.75" customHeight="1">
      <c r="A247" s="253">
        <v>245.0</v>
      </c>
      <c r="B247" s="254" t="s">
        <v>221</v>
      </c>
      <c r="C247" s="254" t="s">
        <v>17</v>
      </c>
      <c r="D247" s="254">
        <v>0.0</v>
      </c>
      <c r="E247" s="254">
        <v>0.0</v>
      </c>
      <c r="F247" s="254">
        <v>0.0</v>
      </c>
      <c r="G247" s="254">
        <v>0.0</v>
      </c>
      <c r="H247" s="254">
        <v>0.0</v>
      </c>
      <c r="I247" s="254">
        <v>85.23504</v>
      </c>
      <c r="J247" s="254">
        <v>406.5026</v>
      </c>
      <c r="K247" s="254">
        <v>2.95647</v>
      </c>
      <c r="L247" s="254">
        <v>18.95763</v>
      </c>
      <c r="M247" s="254">
        <v>136.6359</v>
      </c>
      <c r="N247" s="254">
        <v>0.93263</v>
      </c>
      <c r="O247" s="254">
        <v>0.707601</v>
      </c>
      <c r="P247" s="24">
        <v>0.0</v>
      </c>
      <c r="Q247" s="132">
        <v>0.0</v>
      </c>
      <c r="R247" s="132" t="s">
        <v>221</v>
      </c>
      <c r="S247" s="132"/>
      <c r="T247" s="132"/>
      <c r="U247" s="132"/>
      <c r="V247" s="132"/>
      <c r="W247" s="132"/>
      <c r="X247" s="132"/>
      <c r="Y247" s="132"/>
      <c r="Z247" s="132"/>
    </row>
    <row r="248" ht="15.75" customHeight="1">
      <c r="A248" s="253">
        <v>246.0</v>
      </c>
      <c r="B248" s="254" t="s">
        <v>316</v>
      </c>
      <c r="C248" s="254" t="s">
        <v>17</v>
      </c>
      <c r="D248" s="254">
        <v>0.0</v>
      </c>
      <c r="E248" s="254">
        <v>0.0</v>
      </c>
      <c r="F248" s="254">
        <v>0.0</v>
      </c>
      <c r="G248" s="254">
        <v>0.0</v>
      </c>
      <c r="H248" s="254">
        <v>0.0</v>
      </c>
      <c r="I248" s="254">
        <v>65.44516</v>
      </c>
      <c r="J248" s="254">
        <v>245.3789</v>
      </c>
      <c r="K248" s="254">
        <v>1.277469</v>
      </c>
      <c r="L248" s="254">
        <v>21.8282</v>
      </c>
      <c r="M248" s="254">
        <v>135.1805</v>
      </c>
      <c r="N248" s="254">
        <v>0.607767</v>
      </c>
      <c r="O248" s="254">
        <v>0.512668</v>
      </c>
      <c r="P248" s="24">
        <v>0.0</v>
      </c>
      <c r="Q248" s="132">
        <v>0.0</v>
      </c>
      <c r="R248" s="132" t="s">
        <v>316</v>
      </c>
      <c r="S248" s="132"/>
      <c r="T248" s="132"/>
      <c r="U248" s="132"/>
      <c r="V248" s="132"/>
      <c r="W248" s="132"/>
      <c r="X248" s="132"/>
      <c r="Y248" s="132"/>
      <c r="Z248" s="132"/>
    </row>
    <row r="249" ht="15.75" customHeight="1">
      <c r="A249" s="253">
        <v>247.0</v>
      </c>
      <c r="B249" s="254" t="s">
        <v>239</v>
      </c>
      <c r="C249" s="254" t="s">
        <v>17</v>
      </c>
      <c r="D249" s="254">
        <v>0.0</v>
      </c>
      <c r="E249" s="254">
        <v>0.0</v>
      </c>
      <c r="F249" s="254">
        <v>0.0</v>
      </c>
      <c r="G249" s="254">
        <v>0.0</v>
      </c>
      <c r="H249" s="254">
        <v>0.0</v>
      </c>
      <c r="I249" s="254">
        <v>61.67573</v>
      </c>
      <c r="J249" s="254">
        <v>212.4567</v>
      </c>
      <c r="K249" s="254">
        <v>1.98737</v>
      </c>
      <c r="L249" s="254">
        <v>47.12059</v>
      </c>
      <c r="M249" s="254">
        <v>361.3149</v>
      </c>
      <c r="N249" s="254">
        <v>1.37087</v>
      </c>
      <c r="O249" s="254">
        <v>1.243666</v>
      </c>
      <c r="P249" s="24">
        <v>0.0</v>
      </c>
      <c r="Q249" s="132">
        <v>0.0</v>
      </c>
      <c r="R249" s="132" t="s">
        <v>239</v>
      </c>
      <c r="S249" s="132"/>
      <c r="T249" s="132"/>
      <c r="U249" s="132"/>
      <c r="V249" s="132"/>
      <c r="W249" s="132"/>
      <c r="X249" s="132"/>
      <c r="Y249" s="132"/>
      <c r="Z249" s="132"/>
    </row>
    <row r="250" ht="15.75" customHeight="1">
      <c r="A250" s="253">
        <v>248.0</v>
      </c>
      <c r="B250" s="254" t="s">
        <v>226</v>
      </c>
      <c r="C250" s="254" t="s">
        <v>17</v>
      </c>
      <c r="D250" s="254">
        <v>0.0</v>
      </c>
      <c r="E250" s="254">
        <v>0.0</v>
      </c>
      <c r="F250" s="254">
        <v>0.0</v>
      </c>
      <c r="G250" s="254">
        <v>0.0</v>
      </c>
      <c r="H250" s="254">
        <v>0.0</v>
      </c>
      <c r="I250" s="254">
        <v>105.5532</v>
      </c>
      <c r="J250" s="254">
        <v>507.5132</v>
      </c>
      <c r="K250" s="254">
        <v>3.322521</v>
      </c>
      <c r="L250" s="254">
        <v>21.42239</v>
      </c>
      <c r="M250" s="254">
        <v>149.9843</v>
      </c>
      <c r="N250" s="254">
        <v>0.418621</v>
      </c>
      <c r="O250" s="254">
        <v>0.805067</v>
      </c>
      <c r="P250" s="24">
        <v>0.0</v>
      </c>
      <c r="Q250" s="132">
        <v>0.0</v>
      </c>
      <c r="R250" s="132" t="s">
        <v>226</v>
      </c>
      <c r="S250" s="132"/>
      <c r="T250" s="132"/>
      <c r="U250" s="132"/>
      <c r="V250" s="132"/>
      <c r="W250" s="132"/>
      <c r="X250" s="132"/>
      <c r="Y250" s="132"/>
      <c r="Z250" s="132"/>
    </row>
    <row r="251" ht="15.75" customHeight="1">
      <c r="A251" s="253">
        <v>249.0</v>
      </c>
      <c r="B251" s="254" t="s">
        <v>168</v>
      </c>
      <c r="C251" s="254" t="s">
        <v>17</v>
      </c>
      <c r="D251" s="254">
        <v>0.0</v>
      </c>
      <c r="E251" s="254">
        <v>0.0</v>
      </c>
      <c r="F251" s="254">
        <v>0.0</v>
      </c>
      <c r="G251" s="254">
        <v>0.0</v>
      </c>
      <c r="H251" s="254">
        <v>0.0</v>
      </c>
      <c r="I251" s="254">
        <v>151.5001</v>
      </c>
      <c r="J251" s="254">
        <v>579.6858</v>
      </c>
      <c r="K251" s="254">
        <v>4.164327</v>
      </c>
      <c r="L251" s="254">
        <v>26.90649</v>
      </c>
      <c r="M251" s="254">
        <v>218.533</v>
      </c>
      <c r="N251" s="254">
        <v>1.009024</v>
      </c>
      <c r="O251" s="254">
        <v>1.561401</v>
      </c>
      <c r="P251" s="24">
        <v>0.0</v>
      </c>
      <c r="Q251" s="132">
        <v>0.0</v>
      </c>
      <c r="R251" s="132" t="s">
        <v>168</v>
      </c>
      <c r="S251" s="132"/>
      <c r="T251" s="132"/>
      <c r="U251" s="132"/>
      <c r="V251" s="132"/>
      <c r="W251" s="132"/>
      <c r="X251" s="132"/>
      <c r="Y251" s="132"/>
      <c r="Z251" s="132"/>
    </row>
    <row r="252" ht="15.75" customHeight="1">
      <c r="A252" s="253">
        <v>250.0</v>
      </c>
      <c r="B252" s="259" t="s">
        <v>627</v>
      </c>
      <c r="C252" s="254" t="s">
        <v>17</v>
      </c>
      <c r="D252" s="254">
        <v>0.0</v>
      </c>
      <c r="E252" s="254">
        <v>0.0</v>
      </c>
      <c r="F252" s="254">
        <v>0.0</v>
      </c>
      <c r="G252" s="254">
        <v>0.0</v>
      </c>
      <c r="H252" s="254">
        <v>0.0</v>
      </c>
      <c r="I252" s="254">
        <v>181.2917</v>
      </c>
      <c r="J252" s="254">
        <v>775.5641</v>
      </c>
      <c r="K252" s="254">
        <v>6.499201</v>
      </c>
      <c r="L252" s="254">
        <v>28.24381</v>
      </c>
      <c r="M252" s="254">
        <v>235.2232</v>
      </c>
      <c r="N252" s="254">
        <v>0.603138</v>
      </c>
      <c r="O252" s="254">
        <v>2.048733</v>
      </c>
      <c r="P252" s="24">
        <v>0.0</v>
      </c>
      <c r="Q252" s="132">
        <v>0.0</v>
      </c>
      <c r="R252" s="257" t="s">
        <v>144</v>
      </c>
      <c r="S252" s="132"/>
      <c r="T252" s="132"/>
      <c r="U252" s="132"/>
      <c r="V252" s="132"/>
      <c r="W252" s="132"/>
      <c r="X252" s="132"/>
      <c r="Y252" s="132"/>
      <c r="Z252" s="132"/>
    </row>
    <row r="253" ht="15.75" customHeight="1">
      <c r="A253" s="253">
        <v>251.0</v>
      </c>
      <c r="B253" s="254" t="s">
        <v>1305</v>
      </c>
      <c r="C253" s="254" t="s">
        <v>17</v>
      </c>
      <c r="D253" s="254">
        <v>0.0</v>
      </c>
      <c r="E253" s="254">
        <v>0.0</v>
      </c>
      <c r="F253" s="254">
        <v>0.0</v>
      </c>
      <c r="G253" s="254">
        <v>0.0</v>
      </c>
      <c r="H253" s="254">
        <v>0.0</v>
      </c>
      <c r="I253" s="254">
        <v>12.29482</v>
      </c>
      <c r="J253" s="254">
        <v>17.77</v>
      </c>
      <c r="K253" s="254">
        <v>0.16</v>
      </c>
      <c r="L253" s="254">
        <v>1.342003</v>
      </c>
      <c r="M253" s="254">
        <v>12.6339</v>
      </c>
      <c r="N253" s="254">
        <v>0.0</v>
      </c>
      <c r="O253" s="254">
        <v>0.0</v>
      </c>
      <c r="P253" s="24">
        <v>0.0</v>
      </c>
      <c r="Q253" s="132">
        <v>0.0</v>
      </c>
      <c r="R253" s="132" t="s">
        <v>1305</v>
      </c>
      <c r="S253" s="132"/>
      <c r="T253" s="132"/>
      <c r="U253" s="132"/>
      <c r="V253" s="132"/>
      <c r="W253" s="132"/>
      <c r="X253" s="132"/>
      <c r="Y253" s="132"/>
      <c r="Z253" s="132"/>
    </row>
    <row r="254" ht="15.75" customHeight="1">
      <c r="A254" s="253">
        <v>252.0</v>
      </c>
      <c r="B254" s="254" t="s">
        <v>167</v>
      </c>
      <c r="C254" s="254" t="s">
        <v>17</v>
      </c>
      <c r="D254" s="254">
        <v>0.0</v>
      </c>
      <c r="E254" s="254">
        <v>0.0</v>
      </c>
      <c r="F254" s="254">
        <v>0.0</v>
      </c>
      <c r="G254" s="254">
        <v>0.0</v>
      </c>
      <c r="H254" s="254">
        <v>0.0</v>
      </c>
      <c r="I254" s="254">
        <v>209.913</v>
      </c>
      <c r="J254" s="254">
        <v>782.878</v>
      </c>
      <c r="K254" s="254">
        <v>5.369162</v>
      </c>
      <c r="L254" s="254">
        <v>12.53049</v>
      </c>
      <c r="M254" s="254">
        <v>90.14409</v>
      </c>
      <c r="N254" s="254">
        <v>0.284785</v>
      </c>
      <c r="O254" s="254">
        <v>1.463934</v>
      </c>
      <c r="P254" s="24">
        <v>0.0</v>
      </c>
      <c r="Q254" s="132">
        <v>0.0</v>
      </c>
      <c r="R254" s="132" t="s">
        <v>167</v>
      </c>
      <c r="S254" s="132"/>
      <c r="T254" s="132"/>
      <c r="U254" s="132"/>
      <c r="V254" s="132"/>
      <c r="W254" s="132"/>
      <c r="X254" s="132"/>
      <c r="Y254" s="132"/>
      <c r="Z254" s="132"/>
    </row>
    <row r="255" ht="15.75" customHeight="1">
      <c r="A255" s="253">
        <v>253.0</v>
      </c>
      <c r="B255" s="259" t="s">
        <v>990</v>
      </c>
      <c r="C255" s="254" t="s">
        <v>17</v>
      </c>
      <c r="D255" s="254">
        <v>0.0</v>
      </c>
      <c r="E255" s="254">
        <v>0.0</v>
      </c>
      <c r="F255" s="254">
        <v>0.0</v>
      </c>
      <c r="G255" s="254">
        <v>0.0</v>
      </c>
      <c r="H255" s="254">
        <v>0.0</v>
      </c>
      <c r="I255" s="254">
        <v>11.2</v>
      </c>
      <c r="J255" s="254">
        <v>0.0</v>
      </c>
      <c r="K255" s="254">
        <v>0.0</v>
      </c>
      <c r="L255" s="254">
        <v>2.5</v>
      </c>
      <c r="M255" s="254">
        <v>17.0</v>
      </c>
      <c r="N255" s="254">
        <v>0.0</v>
      </c>
      <c r="O255" s="254">
        <v>0.0</v>
      </c>
      <c r="P255" s="24">
        <v>0.0</v>
      </c>
      <c r="Q255" s="132">
        <v>0.0</v>
      </c>
      <c r="R255" s="257" t="s">
        <v>990</v>
      </c>
      <c r="S255" s="132"/>
      <c r="T255" s="132"/>
      <c r="U255" s="132"/>
      <c r="V255" s="132"/>
      <c r="W255" s="132"/>
      <c r="X255" s="132"/>
      <c r="Y255" s="132"/>
      <c r="Z255" s="132"/>
    </row>
    <row r="256" ht="15.75" customHeight="1">
      <c r="A256" s="253">
        <v>254.0</v>
      </c>
      <c r="B256" s="254" t="s">
        <v>275</v>
      </c>
      <c r="C256" s="254" t="s">
        <v>17</v>
      </c>
      <c r="D256" s="254">
        <v>0.0</v>
      </c>
      <c r="E256" s="254">
        <v>0.0</v>
      </c>
      <c r="F256" s="254">
        <v>0.0</v>
      </c>
      <c r="G256" s="254">
        <v>0.0</v>
      </c>
      <c r="H256" s="254">
        <v>0.0</v>
      </c>
      <c r="I256" s="254">
        <v>69.46464</v>
      </c>
      <c r="J256" s="254">
        <v>338.5406</v>
      </c>
      <c r="K256" s="254">
        <v>2.530459</v>
      </c>
      <c r="L256" s="254">
        <v>10.71944</v>
      </c>
      <c r="M256" s="254">
        <v>94.03636</v>
      </c>
      <c r="N256" s="254">
        <v>0.446042</v>
      </c>
      <c r="O256" s="254">
        <v>0.658867</v>
      </c>
      <c r="P256" s="24">
        <v>0.0</v>
      </c>
      <c r="Q256" s="132">
        <v>0.0</v>
      </c>
      <c r="R256" s="132" t="s">
        <v>275</v>
      </c>
      <c r="S256" s="132"/>
      <c r="T256" s="132"/>
      <c r="U256" s="132"/>
      <c r="V256" s="132"/>
      <c r="W256" s="132"/>
      <c r="X256" s="132"/>
      <c r="Y256" s="132"/>
      <c r="Z256" s="132"/>
    </row>
    <row r="257" ht="15.75" customHeight="1">
      <c r="A257" s="253">
        <v>255.0</v>
      </c>
      <c r="B257" s="254" t="s">
        <v>349</v>
      </c>
      <c r="C257" s="254" t="s">
        <v>17</v>
      </c>
      <c r="D257" s="254">
        <v>0.0</v>
      </c>
      <c r="E257" s="254">
        <v>0.0</v>
      </c>
      <c r="F257" s="254">
        <v>0.0</v>
      </c>
      <c r="G257" s="254">
        <v>0.0</v>
      </c>
      <c r="H257" s="254">
        <v>0.0</v>
      </c>
      <c r="I257" s="254">
        <v>56.15443</v>
      </c>
      <c r="J257" s="254">
        <v>173.0545</v>
      </c>
      <c r="K257" s="254">
        <v>0.897352</v>
      </c>
      <c r="L257" s="254">
        <v>30.57409</v>
      </c>
      <c r="M257" s="254">
        <v>224.3183</v>
      </c>
      <c r="N257" s="254">
        <v>1.139912</v>
      </c>
      <c r="O257" s="254">
        <v>0.951267</v>
      </c>
      <c r="P257" s="24">
        <v>0.0</v>
      </c>
      <c r="Q257" s="132">
        <v>0.0</v>
      </c>
      <c r="R257" s="132" t="s">
        <v>349</v>
      </c>
      <c r="S257" s="132"/>
      <c r="T257" s="132"/>
      <c r="U257" s="132"/>
      <c r="V257" s="132"/>
      <c r="W257" s="132"/>
      <c r="X257" s="132"/>
      <c r="Y257" s="132"/>
      <c r="Z257" s="132"/>
    </row>
    <row r="258" ht="15.75" customHeight="1">
      <c r="A258" s="253">
        <v>256.0</v>
      </c>
      <c r="B258" s="254" t="s">
        <v>1117</v>
      </c>
      <c r="C258" s="254" t="s">
        <v>17</v>
      </c>
      <c r="D258" s="254">
        <v>0.0</v>
      </c>
      <c r="E258" s="254">
        <v>0.0</v>
      </c>
      <c r="F258" s="254">
        <v>0.0</v>
      </c>
      <c r="G258" s="254">
        <v>0.0</v>
      </c>
      <c r="H258" s="254">
        <v>0.0</v>
      </c>
      <c r="I258" s="254">
        <v>71.69618</v>
      </c>
      <c r="J258" s="254">
        <v>118.0</v>
      </c>
      <c r="K258" s="254">
        <v>0.0</v>
      </c>
      <c r="L258" s="254">
        <v>7.149575</v>
      </c>
      <c r="M258" s="254">
        <v>40.02125</v>
      </c>
      <c r="N258" s="254">
        <v>0.0</v>
      </c>
      <c r="O258" s="254">
        <v>1.1</v>
      </c>
      <c r="P258" s="24">
        <v>0.0</v>
      </c>
      <c r="Q258" s="132">
        <v>0.0</v>
      </c>
      <c r="R258" s="132" t="s">
        <v>1117</v>
      </c>
      <c r="S258" s="132"/>
      <c r="T258" s="132"/>
      <c r="U258" s="132"/>
      <c r="V258" s="132"/>
      <c r="W258" s="132"/>
      <c r="X258" s="132"/>
      <c r="Y258" s="132"/>
      <c r="Z258" s="132"/>
    </row>
    <row r="259" ht="15.75" customHeight="1">
      <c r="A259" s="253">
        <v>257.0</v>
      </c>
      <c r="B259" s="254" t="s">
        <v>391</v>
      </c>
      <c r="C259" s="254" t="s">
        <v>17</v>
      </c>
      <c r="D259" s="254">
        <v>0.0</v>
      </c>
      <c r="E259" s="254">
        <v>0.0</v>
      </c>
      <c r="F259" s="254">
        <v>0.0</v>
      </c>
      <c r="G259" s="254">
        <v>0.0</v>
      </c>
      <c r="H259" s="254">
        <v>0.0</v>
      </c>
      <c r="I259" s="254">
        <v>29.06636</v>
      </c>
      <c r="J259" s="254">
        <v>146.583</v>
      </c>
      <c r="K259" s="254">
        <v>0.494976</v>
      </c>
      <c r="L259" s="254">
        <v>4.914168</v>
      </c>
      <c r="M259" s="254">
        <v>32.41613</v>
      </c>
      <c r="N259" s="254">
        <v>0.037938</v>
      </c>
      <c r="O259" s="254">
        <v>0.0</v>
      </c>
      <c r="P259" s="24">
        <v>0.0</v>
      </c>
      <c r="Q259" s="132">
        <v>0.0</v>
      </c>
      <c r="R259" s="132" t="s">
        <v>391</v>
      </c>
      <c r="S259" s="132"/>
      <c r="T259" s="132"/>
      <c r="U259" s="132"/>
      <c r="V259" s="132"/>
      <c r="W259" s="132"/>
      <c r="X259" s="132"/>
      <c r="Y259" s="132"/>
      <c r="Z259" s="132"/>
    </row>
    <row r="260" ht="15.75" customHeight="1">
      <c r="A260" s="253">
        <v>258.0</v>
      </c>
      <c r="B260" s="254" t="s">
        <v>1371</v>
      </c>
      <c r="C260" s="254" t="s">
        <v>17</v>
      </c>
      <c r="D260" s="254">
        <v>0.0</v>
      </c>
      <c r="E260" s="254">
        <v>0.0</v>
      </c>
      <c r="F260" s="254">
        <v>0.0</v>
      </c>
      <c r="G260" s="254">
        <v>0.0</v>
      </c>
      <c r="H260" s="254">
        <v>0.0</v>
      </c>
      <c r="I260" s="254">
        <v>39.77486</v>
      </c>
      <c r="J260" s="254">
        <v>122.7053</v>
      </c>
      <c r="K260" s="254">
        <v>2.070901</v>
      </c>
      <c r="L260" s="254">
        <v>7.385438</v>
      </c>
      <c r="M260" s="254">
        <v>76.41913</v>
      </c>
      <c r="N260" s="254">
        <v>0.609869</v>
      </c>
      <c r="O260" s="254">
        <v>1.122802</v>
      </c>
      <c r="P260" s="24">
        <v>0.0</v>
      </c>
      <c r="Q260" s="132">
        <v>0.0</v>
      </c>
      <c r="R260" s="132" t="s">
        <v>1371</v>
      </c>
      <c r="S260" s="132"/>
      <c r="T260" s="132"/>
      <c r="U260" s="132"/>
      <c r="V260" s="132"/>
      <c r="W260" s="132"/>
      <c r="X260" s="132"/>
      <c r="Y260" s="132"/>
      <c r="Z260" s="132"/>
    </row>
    <row r="261" ht="15.75" customHeight="1">
      <c r="A261" s="253">
        <v>259.0</v>
      </c>
      <c r="B261" s="254" t="s">
        <v>1600</v>
      </c>
      <c r="C261" s="254" t="s">
        <v>17</v>
      </c>
      <c r="D261" s="254">
        <v>0.0</v>
      </c>
      <c r="E261" s="254">
        <v>0.0</v>
      </c>
      <c r="F261" s="254">
        <v>0.0</v>
      </c>
      <c r="G261" s="254">
        <v>0.0</v>
      </c>
      <c r="H261" s="254">
        <v>0.0</v>
      </c>
      <c r="I261" s="254">
        <v>63.21833</v>
      </c>
      <c r="J261" s="254">
        <v>256.0</v>
      </c>
      <c r="K261" s="254">
        <v>3.0</v>
      </c>
      <c r="L261" s="254">
        <v>7.851863</v>
      </c>
      <c r="M261" s="254">
        <v>75.92996</v>
      </c>
      <c r="N261" s="254">
        <v>0.292399</v>
      </c>
      <c r="O261" s="254">
        <v>0.951267</v>
      </c>
      <c r="P261" s="24">
        <v>0.0</v>
      </c>
      <c r="Q261" s="132">
        <v>0.0</v>
      </c>
      <c r="R261" s="132" t="s">
        <v>1600</v>
      </c>
      <c r="S261" s="132"/>
      <c r="T261" s="132"/>
      <c r="U261" s="132"/>
      <c r="V261" s="132"/>
      <c r="W261" s="132"/>
      <c r="X261" s="132"/>
      <c r="Y261" s="132"/>
      <c r="Z261" s="132"/>
    </row>
    <row r="262" ht="15.75" customHeight="1">
      <c r="A262" s="253">
        <v>260.0</v>
      </c>
      <c r="B262" s="254" t="s">
        <v>1176</v>
      </c>
      <c r="C262" s="254" t="s">
        <v>17</v>
      </c>
      <c r="D262" s="254">
        <v>0.0</v>
      </c>
      <c r="E262" s="254">
        <v>0.0</v>
      </c>
      <c r="F262" s="254">
        <v>0.0</v>
      </c>
      <c r="G262" s="254">
        <v>0.0</v>
      </c>
      <c r="H262" s="254">
        <v>0.0</v>
      </c>
      <c r="I262" s="254">
        <v>42.20259</v>
      </c>
      <c r="J262" s="254">
        <v>21.27</v>
      </c>
      <c r="K262" s="254">
        <v>0.16</v>
      </c>
      <c r="L262" s="254">
        <v>1.950046</v>
      </c>
      <c r="M262" s="254">
        <v>18.74684</v>
      </c>
      <c r="N262" s="254">
        <v>0.0</v>
      </c>
      <c r="O262" s="254">
        <v>0.9</v>
      </c>
      <c r="P262" s="24">
        <v>0.0</v>
      </c>
      <c r="Q262" s="132">
        <v>0.0</v>
      </c>
      <c r="R262" s="132" t="s">
        <v>1176</v>
      </c>
      <c r="S262" s="132"/>
      <c r="T262" s="132"/>
      <c r="U262" s="132"/>
      <c r="V262" s="132"/>
      <c r="W262" s="132"/>
      <c r="X262" s="132"/>
      <c r="Y262" s="132"/>
      <c r="Z262" s="132"/>
    </row>
    <row r="263" ht="15.75" customHeight="1">
      <c r="A263" s="253">
        <v>261.0</v>
      </c>
      <c r="B263" s="254" t="s">
        <v>1355</v>
      </c>
      <c r="C263" s="254" t="s">
        <v>17</v>
      </c>
      <c r="D263" s="254">
        <v>0.0</v>
      </c>
      <c r="E263" s="254">
        <v>0.0</v>
      </c>
      <c r="F263" s="254">
        <v>0.0</v>
      </c>
      <c r="G263" s="254">
        <v>0.0</v>
      </c>
      <c r="H263" s="254">
        <v>0.0</v>
      </c>
      <c r="I263" s="254">
        <v>54.62925</v>
      </c>
      <c r="J263" s="254">
        <v>156.1439</v>
      </c>
      <c r="K263" s="254">
        <v>0.465444</v>
      </c>
      <c r="L263" s="254">
        <v>10.84681</v>
      </c>
      <c r="M263" s="254">
        <v>66.5888</v>
      </c>
      <c r="N263" s="254">
        <v>0.0</v>
      </c>
      <c r="O263" s="254">
        <v>0.9</v>
      </c>
      <c r="P263" s="24">
        <v>0.0</v>
      </c>
      <c r="Q263" s="132">
        <v>0.0</v>
      </c>
      <c r="R263" s="132" t="s">
        <v>1355</v>
      </c>
      <c r="S263" s="132"/>
      <c r="T263" s="132"/>
      <c r="U263" s="132"/>
      <c r="V263" s="132"/>
      <c r="W263" s="132"/>
      <c r="X263" s="132"/>
      <c r="Y263" s="132"/>
      <c r="Z263" s="132"/>
    </row>
    <row r="264" ht="15.75" customHeight="1">
      <c r="A264" s="253">
        <v>262.0</v>
      </c>
      <c r="B264" s="254" t="s">
        <v>19</v>
      </c>
      <c r="C264" s="254" t="s">
        <v>17</v>
      </c>
      <c r="D264" s="254">
        <v>0.0</v>
      </c>
      <c r="E264" s="254">
        <v>0.0</v>
      </c>
      <c r="F264" s="254">
        <v>0.0</v>
      </c>
      <c r="G264" s="254">
        <v>0.0</v>
      </c>
      <c r="H264" s="254">
        <v>0.0</v>
      </c>
      <c r="I264" s="254">
        <v>276.1709</v>
      </c>
      <c r="J264" s="254">
        <v>1296.512</v>
      </c>
      <c r="K264" s="254">
        <v>11.06306</v>
      </c>
      <c r="L264" s="254">
        <v>72.97622</v>
      </c>
      <c r="M264" s="254">
        <v>607.1509</v>
      </c>
      <c r="N264" s="254">
        <v>3.083922</v>
      </c>
      <c r="O264" s="254">
        <v>1.732936</v>
      </c>
      <c r="P264" s="24">
        <v>0.0</v>
      </c>
      <c r="Q264" s="132">
        <v>0.0</v>
      </c>
      <c r="R264" s="132" t="s">
        <v>19</v>
      </c>
      <c r="S264" s="132"/>
      <c r="T264" s="132"/>
      <c r="U264" s="132"/>
      <c r="V264" s="132"/>
      <c r="W264" s="132"/>
      <c r="X264" s="132"/>
      <c r="Y264" s="132"/>
      <c r="Z264" s="132"/>
    </row>
    <row r="265" ht="15.75" customHeight="1">
      <c r="A265" s="253">
        <v>263.0</v>
      </c>
      <c r="B265" s="254" t="s">
        <v>1107</v>
      </c>
      <c r="C265" s="254" t="s">
        <v>17</v>
      </c>
      <c r="D265" s="254">
        <v>0.0</v>
      </c>
      <c r="E265" s="254">
        <v>0.0</v>
      </c>
      <c r="F265" s="254">
        <v>0.0</v>
      </c>
      <c r="G265" s="254">
        <v>0.0</v>
      </c>
      <c r="H265" s="254">
        <v>0.0</v>
      </c>
      <c r="I265" s="254">
        <v>0.4</v>
      </c>
      <c r="J265" s="254">
        <v>0.0</v>
      </c>
      <c r="K265" s="254">
        <v>0.0</v>
      </c>
      <c r="L265" s="254">
        <v>0.03</v>
      </c>
      <c r="M265" s="254">
        <v>0.1</v>
      </c>
      <c r="N265" s="254">
        <v>0.0</v>
      </c>
      <c r="O265" s="254">
        <v>0.0</v>
      </c>
      <c r="P265" s="24">
        <v>0.0</v>
      </c>
      <c r="Q265" s="132">
        <v>0.0</v>
      </c>
      <c r="R265" s="132" t="s">
        <v>1107</v>
      </c>
      <c r="S265" s="132"/>
      <c r="T265" s="132"/>
      <c r="U265" s="132"/>
      <c r="V265" s="132"/>
      <c r="W265" s="132"/>
      <c r="X265" s="132"/>
      <c r="Y265" s="132"/>
      <c r="Z265" s="132"/>
    </row>
    <row r="266" ht="15.75" customHeight="1">
      <c r="A266" s="253">
        <v>264.0</v>
      </c>
      <c r="B266" s="254" t="s">
        <v>40</v>
      </c>
      <c r="C266" s="254" t="s">
        <v>17</v>
      </c>
      <c r="D266" s="254">
        <v>0.0</v>
      </c>
      <c r="E266" s="254">
        <v>0.0</v>
      </c>
      <c r="F266" s="254">
        <v>0.0</v>
      </c>
      <c r="G266" s="254">
        <v>0.0</v>
      </c>
      <c r="H266" s="254">
        <v>0.0</v>
      </c>
      <c r="I266" s="254">
        <v>274.1217</v>
      </c>
      <c r="J266" s="254">
        <v>1292.355</v>
      </c>
      <c r="K266" s="254">
        <v>9.640539</v>
      </c>
      <c r="L266" s="254">
        <v>29.77187</v>
      </c>
      <c r="M266" s="254">
        <v>225.7723</v>
      </c>
      <c r="N266" s="254">
        <v>1.309575</v>
      </c>
      <c r="O266" s="254">
        <v>2.658867</v>
      </c>
      <c r="P266" s="24">
        <v>0.0</v>
      </c>
      <c r="Q266" s="132">
        <v>0.0</v>
      </c>
      <c r="R266" s="132" t="s">
        <v>40</v>
      </c>
      <c r="S266" s="132"/>
      <c r="T266" s="132"/>
      <c r="U266" s="132"/>
      <c r="V266" s="132"/>
      <c r="W266" s="132"/>
      <c r="X266" s="132"/>
      <c r="Y266" s="132"/>
      <c r="Z266" s="132"/>
    </row>
    <row r="267" ht="15.75" customHeight="1">
      <c r="A267" s="253">
        <v>265.0</v>
      </c>
      <c r="B267" s="254" t="s">
        <v>350</v>
      </c>
      <c r="C267" s="254" t="s">
        <v>17</v>
      </c>
      <c r="D267" s="254">
        <v>0.0</v>
      </c>
      <c r="E267" s="254">
        <v>0.0</v>
      </c>
      <c r="F267" s="254">
        <v>0.0</v>
      </c>
      <c r="G267" s="254">
        <v>0.0</v>
      </c>
      <c r="H267" s="254">
        <v>0.0</v>
      </c>
      <c r="I267" s="254">
        <v>39.76737</v>
      </c>
      <c r="J267" s="254">
        <v>125.6915</v>
      </c>
      <c r="K267" s="254">
        <v>0.701427</v>
      </c>
      <c r="L267" s="254">
        <v>6.465953</v>
      </c>
      <c r="M267" s="254">
        <v>65.11696</v>
      </c>
      <c r="N267" s="254">
        <v>0.050117</v>
      </c>
      <c r="O267" s="254">
        <v>0.8</v>
      </c>
      <c r="P267" s="24">
        <v>0.0</v>
      </c>
      <c r="Q267" s="132">
        <v>0.0</v>
      </c>
      <c r="R267" s="132" t="s">
        <v>350</v>
      </c>
      <c r="S267" s="132"/>
      <c r="T267" s="132"/>
      <c r="U267" s="132"/>
      <c r="V267" s="132"/>
      <c r="W267" s="132"/>
      <c r="X267" s="132"/>
      <c r="Y267" s="132"/>
      <c r="Z267" s="132"/>
    </row>
    <row r="268" ht="15.75" customHeight="1">
      <c r="A268" s="253">
        <v>266.0</v>
      </c>
      <c r="B268" s="254" t="s">
        <v>1399</v>
      </c>
      <c r="C268" s="254" t="s">
        <v>17</v>
      </c>
      <c r="D268" s="254">
        <v>0.0</v>
      </c>
      <c r="E268" s="254">
        <v>0.0</v>
      </c>
      <c r="F268" s="254">
        <v>0.0</v>
      </c>
      <c r="G268" s="254">
        <v>0.0</v>
      </c>
      <c r="H268" s="254">
        <v>0.0</v>
      </c>
      <c r="I268" s="254">
        <v>8.762743</v>
      </c>
      <c r="J268" s="254">
        <v>4.83</v>
      </c>
      <c r="K268" s="254">
        <v>0.0</v>
      </c>
      <c r="L268" s="254">
        <v>3.420031</v>
      </c>
      <c r="M268" s="254">
        <v>21.62934</v>
      </c>
      <c r="N268" s="254">
        <v>0.0</v>
      </c>
      <c r="O268" s="254">
        <v>0.0</v>
      </c>
      <c r="P268" s="24">
        <v>0.0</v>
      </c>
      <c r="Q268" s="132">
        <v>0.0</v>
      </c>
      <c r="R268" s="132" t="s">
        <v>1399</v>
      </c>
      <c r="S268" s="132"/>
      <c r="T268" s="132"/>
      <c r="U268" s="132"/>
      <c r="V268" s="132"/>
      <c r="W268" s="132"/>
      <c r="X268" s="132"/>
      <c r="Y268" s="132"/>
      <c r="Z268" s="132"/>
    </row>
    <row r="269" ht="15.75" customHeight="1">
      <c r="A269" s="253">
        <v>267.0</v>
      </c>
      <c r="B269" s="254" t="s">
        <v>213</v>
      </c>
      <c r="C269" s="254" t="s">
        <v>17</v>
      </c>
      <c r="D269" s="254">
        <v>0.0</v>
      </c>
      <c r="E269" s="254">
        <v>0.0</v>
      </c>
      <c r="F269" s="254">
        <v>0.0</v>
      </c>
      <c r="G269" s="254">
        <v>0.0</v>
      </c>
      <c r="H269" s="254">
        <v>0.0</v>
      </c>
      <c r="I269" s="254">
        <v>100.8776</v>
      </c>
      <c r="J269" s="254">
        <v>382.8796</v>
      </c>
      <c r="K269" s="254">
        <v>3.688581</v>
      </c>
      <c r="L269" s="254">
        <v>30.84063</v>
      </c>
      <c r="M269" s="254">
        <v>244.584</v>
      </c>
      <c r="N269" s="254">
        <v>0.382819</v>
      </c>
      <c r="O269" s="254">
        <v>0.512668</v>
      </c>
      <c r="P269" s="24">
        <v>0.0</v>
      </c>
      <c r="Q269" s="132">
        <v>0.0</v>
      </c>
      <c r="R269" s="132" t="s">
        <v>213</v>
      </c>
      <c r="S269" s="132"/>
      <c r="T269" s="132"/>
      <c r="U269" s="132"/>
      <c r="V269" s="132"/>
      <c r="W269" s="132"/>
      <c r="X269" s="132"/>
      <c r="Y269" s="132"/>
      <c r="Z269" s="132"/>
    </row>
    <row r="270" ht="15.75" customHeight="1">
      <c r="A270" s="253">
        <v>268.0</v>
      </c>
      <c r="B270" s="254" t="s">
        <v>292</v>
      </c>
      <c r="C270" s="254" t="s">
        <v>17</v>
      </c>
      <c r="D270" s="254">
        <v>0.0</v>
      </c>
      <c r="E270" s="254">
        <v>0.0</v>
      </c>
      <c r="F270" s="254">
        <v>0.0</v>
      </c>
      <c r="G270" s="254">
        <v>0.0</v>
      </c>
      <c r="H270" s="254">
        <v>0.0</v>
      </c>
      <c r="I270" s="254">
        <v>59.53429</v>
      </c>
      <c r="J270" s="254">
        <v>247.8372</v>
      </c>
      <c r="K270" s="254">
        <v>1.396509</v>
      </c>
      <c r="L270" s="254">
        <v>5.137626</v>
      </c>
      <c r="M270" s="254">
        <v>36.89503</v>
      </c>
      <c r="N270" s="254">
        <v>0.032162</v>
      </c>
      <c r="O270" s="254">
        <v>0.8538</v>
      </c>
      <c r="P270" s="24">
        <v>0.0</v>
      </c>
      <c r="Q270" s="132">
        <v>0.0</v>
      </c>
      <c r="R270" s="132" t="s">
        <v>292</v>
      </c>
      <c r="S270" s="132"/>
      <c r="T270" s="132"/>
      <c r="U270" s="132"/>
      <c r="V270" s="132"/>
      <c r="W270" s="132"/>
      <c r="X270" s="132"/>
      <c r="Y270" s="132"/>
      <c r="Z270" s="132"/>
    </row>
    <row r="271" ht="15.75" customHeight="1">
      <c r="A271" s="253">
        <v>269.0</v>
      </c>
      <c r="B271" s="254" t="s">
        <v>1067</v>
      </c>
      <c r="C271" s="254" t="s">
        <v>17</v>
      </c>
      <c r="D271" s="254">
        <v>0.0</v>
      </c>
      <c r="E271" s="254">
        <v>0.0</v>
      </c>
      <c r="F271" s="254">
        <v>0.0</v>
      </c>
      <c r="G271" s="254">
        <v>0.0</v>
      </c>
      <c r="H271" s="254">
        <v>0.0</v>
      </c>
      <c r="I271" s="254">
        <v>10.79696</v>
      </c>
      <c r="J271" s="254">
        <v>63.86051</v>
      </c>
      <c r="K271" s="254">
        <v>0.14699</v>
      </c>
      <c r="L271" s="254">
        <v>2.466926</v>
      </c>
      <c r="M271" s="254">
        <v>23.05245</v>
      </c>
      <c r="N271" s="254">
        <v>0.050117</v>
      </c>
      <c r="O271" s="254">
        <v>0.0</v>
      </c>
      <c r="P271" s="24">
        <v>0.0</v>
      </c>
      <c r="Q271" s="132">
        <v>0.0</v>
      </c>
      <c r="R271" s="132" t="s">
        <v>1067</v>
      </c>
      <c r="S271" s="132"/>
      <c r="T271" s="132"/>
      <c r="U271" s="132"/>
      <c r="V271" s="132"/>
      <c r="W271" s="132"/>
      <c r="X271" s="132"/>
      <c r="Y271" s="132"/>
      <c r="Z271" s="132"/>
    </row>
    <row r="272" ht="15.75" customHeight="1">
      <c r="A272" s="253">
        <v>270.0</v>
      </c>
      <c r="B272" s="254" t="s">
        <v>433</v>
      </c>
      <c r="C272" s="254" t="s">
        <v>17</v>
      </c>
      <c r="D272" s="254">
        <v>0.0</v>
      </c>
      <c r="E272" s="254">
        <v>0.0</v>
      </c>
      <c r="F272" s="254">
        <v>0.0</v>
      </c>
      <c r="G272" s="254">
        <v>0.0</v>
      </c>
      <c r="H272" s="254">
        <v>0.0</v>
      </c>
      <c r="I272" s="254">
        <v>10.08096</v>
      </c>
      <c r="J272" s="254">
        <v>50.03546</v>
      </c>
      <c r="K272" s="254">
        <v>0.704593</v>
      </c>
      <c r="L272" s="254">
        <v>5.50551</v>
      </c>
      <c r="M272" s="254">
        <v>51.63054</v>
      </c>
      <c r="N272" s="254">
        <v>0.009388</v>
      </c>
      <c r="O272" s="254">
        <v>0.0</v>
      </c>
      <c r="P272" s="24">
        <v>0.0</v>
      </c>
      <c r="Q272" s="132">
        <v>0.0</v>
      </c>
      <c r="R272" s="132" t="s">
        <v>433</v>
      </c>
      <c r="S272" s="132"/>
      <c r="T272" s="132"/>
      <c r="U272" s="132"/>
      <c r="V272" s="132"/>
      <c r="W272" s="132"/>
      <c r="X272" s="132"/>
      <c r="Y272" s="132"/>
      <c r="Z272" s="132"/>
    </row>
    <row r="273" ht="15.75" customHeight="1">
      <c r="A273" s="253">
        <v>271.0</v>
      </c>
      <c r="B273" s="254" t="s">
        <v>1454</v>
      </c>
      <c r="C273" s="254" t="s">
        <v>17</v>
      </c>
      <c r="D273" s="254">
        <v>0.0</v>
      </c>
      <c r="E273" s="254">
        <v>0.0</v>
      </c>
      <c r="F273" s="254">
        <v>0.0</v>
      </c>
      <c r="G273" s="254">
        <v>0.0</v>
      </c>
      <c r="H273" s="254">
        <v>0.0</v>
      </c>
      <c r="I273" s="254">
        <v>19.48746</v>
      </c>
      <c r="J273" s="254">
        <v>53.5</v>
      </c>
      <c r="K273" s="254">
        <v>0.42</v>
      </c>
      <c r="L273" s="254">
        <v>8.067396</v>
      </c>
      <c r="M273" s="254">
        <v>61.8723</v>
      </c>
      <c r="N273" s="254">
        <v>0.198459</v>
      </c>
      <c r="O273" s="254">
        <v>0.0</v>
      </c>
      <c r="P273" s="24">
        <v>0.0</v>
      </c>
      <c r="Q273" s="132">
        <v>0.0</v>
      </c>
      <c r="R273" s="132" t="s">
        <v>1454</v>
      </c>
      <c r="S273" s="132"/>
      <c r="T273" s="132"/>
      <c r="U273" s="132"/>
      <c r="V273" s="132"/>
      <c r="W273" s="132"/>
      <c r="X273" s="132"/>
      <c r="Y273" s="132"/>
      <c r="Z273" s="132"/>
    </row>
    <row r="274" ht="15.75" customHeight="1">
      <c r="A274" s="253">
        <v>272.0</v>
      </c>
      <c r="B274" s="254" t="s">
        <v>241</v>
      </c>
      <c r="C274" s="254" t="s">
        <v>17</v>
      </c>
      <c r="D274" s="254">
        <v>0.0</v>
      </c>
      <c r="E274" s="254">
        <v>0.0</v>
      </c>
      <c r="F274" s="254">
        <v>0.0</v>
      </c>
      <c r="G274" s="254">
        <v>0.0</v>
      </c>
      <c r="H274" s="254">
        <v>0.0</v>
      </c>
      <c r="I274" s="254">
        <v>52.35327</v>
      </c>
      <c r="J274" s="254">
        <v>284.2881</v>
      </c>
      <c r="K274" s="254">
        <v>1.990171</v>
      </c>
      <c r="L274" s="254">
        <v>4.72258</v>
      </c>
      <c r="M274" s="254">
        <v>50.41577</v>
      </c>
      <c r="N274" s="254">
        <v>0.080734</v>
      </c>
      <c r="O274" s="254">
        <v>1.025335</v>
      </c>
      <c r="P274" s="24">
        <v>0.0</v>
      </c>
      <c r="Q274" s="132">
        <v>0.0</v>
      </c>
      <c r="R274" s="132" t="s">
        <v>241</v>
      </c>
      <c r="S274" s="132"/>
      <c r="T274" s="132"/>
      <c r="U274" s="132"/>
      <c r="V274" s="132"/>
      <c r="W274" s="132"/>
      <c r="X274" s="132"/>
      <c r="Y274" s="132"/>
      <c r="Z274" s="132"/>
    </row>
    <row r="275" ht="15.75" customHeight="1">
      <c r="A275" s="253">
        <v>273.0</v>
      </c>
      <c r="B275" s="254" t="s">
        <v>1435</v>
      </c>
      <c r="C275" s="254" t="s">
        <v>17</v>
      </c>
      <c r="D275" s="254">
        <v>0.0</v>
      </c>
      <c r="E275" s="254">
        <v>0.0</v>
      </c>
      <c r="F275" s="254">
        <v>0.0</v>
      </c>
      <c r="G275" s="254">
        <v>0.0</v>
      </c>
      <c r="H275" s="254">
        <v>0.0</v>
      </c>
      <c r="I275" s="254">
        <v>58.9</v>
      </c>
      <c r="J275" s="254">
        <v>0.0</v>
      </c>
      <c r="K275" s="254">
        <v>0.0</v>
      </c>
      <c r="L275" s="254">
        <v>19.8</v>
      </c>
      <c r="M275" s="254">
        <v>89.0</v>
      </c>
      <c r="N275" s="254">
        <v>0.0</v>
      </c>
      <c r="O275" s="254">
        <v>0.8</v>
      </c>
      <c r="P275" s="24">
        <v>0.0</v>
      </c>
      <c r="Q275" s="132">
        <v>0.0</v>
      </c>
      <c r="R275" s="132" t="s">
        <v>1435</v>
      </c>
      <c r="S275" s="132"/>
      <c r="T275" s="132"/>
      <c r="U275" s="132"/>
      <c r="V275" s="132"/>
      <c r="W275" s="132"/>
      <c r="X275" s="132"/>
      <c r="Y275" s="132"/>
      <c r="Z275" s="132"/>
    </row>
    <row r="276" ht="15.75" customHeight="1">
      <c r="A276" s="253">
        <v>274.0</v>
      </c>
      <c r="B276" s="254" t="s">
        <v>49</v>
      </c>
      <c r="C276" s="254" t="s">
        <v>17</v>
      </c>
      <c r="D276" s="254">
        <v>0.0</v>
      </c>
      <c r="E276" s="254">
        <v>0.0</v>
      </c>
      <c r="F276" s="254">
        <v>0.0</v>
      </c>
      <c r="G276" s="254">
        <v>0.0</v>
      </c>
      <c r="H276" s="254">
        <v>0.0</v>
      </c>
      <c r="I276" s="254">
        <v>272.3372</v>
      </c>
      <c r="J276" s="254">
        <v>1286.122</v>
      </c>
      <c r="K276" s="254">
        <v>10.14553</v>
      </c>
      <c r="L276" s="254">
        <v>33.33362</v>
      </c>
      <c r="M276" s="254">
        <v>263.4583</v>
      </c>
      <c r="N276" s="254">
        <v>0.689566</v>
      </c>
      <c r="O276" s="254">
        <v>2.707601</v>
      </c>
      <c r="P276" s="24">
        <v>0.0</v>
      </c>
      <c r="Q276" s="132">
        <v>0.0</v>
      </c>
      <c r="R276" s="132" t="s">
        <v>49</v>
      </c>
      <c r="S276" s="132"/>
      <c r="T276" s="132"/>
      <c r="U276" s="132"/>
      <c r="V276" s="132"/>
      <c r="W276" s="132"/>
      <c r="X276" s="132"/>
      <c r="Y276" s="132"/>
      <c r="Z276" s="132"/>
    </row>
    <row r="277" ht="15.75" customHeight="1">
      <c r="A277" s="253">
        <v>275.0</v>
      </c>
      <c r="B277" s="254" t="s">
        <v>320</v>
      </c>
      <c r="C277" s="254" t="s">
        <v>17</v>
      </c>
      <c r="D277" s="254">
        <v>0.0</v>
      </c>
      <c r="E277" s="254">
        <v>0.0</v>
      </c>
      <c r="F277" s="254">
        <v>0.0</v>
      </c>
      <c r="G277" s="254">
        <v>0.0</v>
      </c>
      <c r="H277" s="254">
        <v>0.0</v>
      </c>
      <c r="I277" s="254">
        <v>79.74275</v>
      </c>
      <c r="J277" s="254">
        <v>290.1396</v>
      </c>
      <c r="K277" s="254">
        <v>1.653371</v>
      </c>
      <c r="L277" s="254">
        <v>19.38616</v>
      </c>
      <c r="M277" s="254">
        <v>135.7232</v>
      </c>
      <c r="N277" s="254">
        <v>0.249275</v>
      </c>
      <c r="O277" s="254">
        <v>1.035082</v>
      </c>
      <c r="P277" s="24">
        <v>0.0</v>
      </c>
      <c r="Q277" s="132">
        <v>0.0</v>
      </c>
      <c r="R277" s="132" t="s">
        <v>320</v>
      </c>
      <c r="S277" s="132"/>
      <c r="T277" s="132"/>
      <c r="U277" s="132"/>
      <c r="V277" s="132"/>
      <c r="W277" s="132"/>
      <c r="X277" s="132"/>
      <c r="Y277" s="132"/>
      <c r="Z277" s="132"/>
    </row>
    <row r="278" ht="15.75" customHeight="1">
      <c r="A278" s="253">
        <v>276.0</v>
      </c>
      <c r="B278" s="254" t="s">
        <v>304</v>
      </c>
      <c r="C278" s="254" t="s">
        <v>17</v>
      </c>
      <c r="D278" s="254">
        <v>0.0</v>
      </c>
      <c r="E278" s="254">
        <v>0.0</v>
      </c>
      <c r="F278" s="254">
        <v>0.0</v>
      </c>
      <c r="G278" s="254">
        <v>0.0</v>
      </c>
      <c r="H278" s="254">
        <v>0.0</v>
      </c>
      <c r="I278" s="254">
        <v>48.19811</v>
      </c>
      <c r="J278" s="254">
        <v>216.5101</v>
      </c>
      <c r="K278" s="254">
        <v>1.366065</v>
      </c>
      <c r="L278" s="254">
        <v>8.815817</v>
      </c>
      <c r="M278" s="254">
        <v>68.08088</v>
      </c>
      <c r="N278" s="254">
        <v>0.058649</v>
      </c>
      <c r="O278" s="254">
        <v>0.512668</v>
      </c>
      <c r="P278" s="24">
        <v>0.0</v>
      </c>
      <c r="Q278" s="132">
        <v>0.0</v>
      </c>
      <c r="R278" s="132" t="s">
        <v>304</v>
      </c>
      <c r="S278" s="132"/>
      <c r="T278" s="132"/>
      <c r="U278" s="132"/>
      <c r="V278" s="132"/>
      <c r="W278" s="132"/>
      <c r="X278" s="132"/>
      <c r="Y278" s="132"/>
      <c r="Z278" s="132"/>
    </row>
    <row r="279" ht="15.75" customHeight="1">
      <c r="A279" s="253">
        <v>277.0</v>
      </c>
      <c r="B279" s="254" t="s">
        <v>1367</v>
      </c>
      <c r="C279" s="254" t="s">
        <v>17</v>
      </c>
      <c r="D279" s="254">
        <v>0.0</v>
      </c>
      <c r="E279" s="254">
        <v>0.0</v>
      </c>
      <c r="F279" s="254">
        <v>0.0</v>
      </c>
      <c r="G279" s="254">
        <v>0.0</v>
      </c>
      <c r="H279" s="254">
        <v>0.0</v>
      </c>
      <c r="I279" s="254">
        <v>14.4</v>
      </c>
      <c r="J279" s="254">
        <v>0.0</v>
      </c>
      <c r="K279" s="254">
        <v>0.0</v>
      </c>
      <c r="L279" s="254">
        <v>5.1</v>
      </c>
      <c r="M279" s="254">
        <v>38.0</v>
      </c>
      <c r="N279" s="254">
        <v>0.0</v>
      </c>
      <c r="O279" s="254">
        <v>0.0</v>
      </c>
      <c r="P279" s="24">
        <v>0.0</v>
      </c>
      <c r="Q279" s="132">
        <v>0.0</v>
      </c>
      <c r="R279" s="132" t="s">
        <v>1367</v>
      </c>
      <c r="S279" s="132"/>
      <c r="T279" s="132"/>
      <c r="U279" s="132"/>
      <c r="V279" s="132"/>
      <c r="W279" s="132"/>
      <c r="X279" s="132"/>
      <c r="Y279" s="132"/>
      <c r="Z279" s="132"/>
    </row>
    <row r="280" ht="15.75" customHeight="1">
      <c r="A280" s="253">
        <v>278.0</v>
      </c>
      <c r="B280" s="254" t="s">
        <v>118</v>
      </c>
      <c r="C280" s="254" t="s">
        <v>17</v>
      </c>
      <c r="D280" s="254">
        <v>0.0</v>
      </c>
      <c r="E280" s="254">
        <v>0.0</v>
      </c>
      <c r="F280" s="254">
        <v>0.0</v>
      </c>
      <c r="G280" s="254">
        <v>0.0</v>
      </c>
      <c r="H280" s="254">
        <v>0.0</v>
      </c>
      <c r="I280" s="254">
        <v>243.173</v>
      </c>
      <c r="J280" s="254">
        <v>935.4118</v>
      </c>
      <c r="K280" s="254">
        <v>7.460639</v>
      </c>
      <c r="L280" s="254">
        <v>28.16451</v>
      </c>
      <c r="M280" s="254">
        <v>218.0386</v>
      </c>
      <c r="N280" s="254">
        <v>1.296118</v>
      </c>
      <c r="O280" s="254">
        <v>2.171535</v>
      </c>
      <c r="P280" s="24">
        <v>0.0</v>
      </c>
      <c r="Q280" s="132">
        <v>0.0</v>
      </c>
      <c r="R280" s="132" t="s">
        <v>118</v>
      </c>
      <c r="S280" s="132"/>
      <c r="T280" s="132"/>
      <c r="U280" s="132"/>
      <c r="V280" s="132"/>
      <c r="W280" s="132"/>
      <c r="X280" s="132"/>
      <c r="Y280" s="132"/>
      <c r="Z280" s="132"/>
    </row>
    <row r="281" ht="15.75" customHeight="1">
      <c r="A281" s="253">
        <v>279.0</v>
      </c>
      <c r="B281" s="254" t="s">
        <v>641</v>
      </c>
      <c r="C281" s="254" t="s">
        <v>17</v>
      </c>
      <c r="D281" s="254">
        <v>0.0</v>
      </c>
      <c r="E281" s="254">
        <v>0.0</v>
      </c>
      <c r="F281" s="254">
        <v>0.0</v>
      </c>
      <c r="G281" s="254">
        <v>0.0</v>
      </c>
      <c r="H281" s="254">
        <v>0.0</v>
      </c>
      <c r="I281" s="254">
        <v>118.1531</v>
      </c>
      <c r="J281" s="254">
        <v>435.2797</v>
      </c>
      <c r="K281" s="254">
        <v>3.077962</v>
      </c>
      <c r="L281" s="254">
        <v>18.82196</v>
      </c>
      <c r="M281" s="254">
        <v>154.9464</v>
      </c>
      <c r="N281" s="254">
        <v>0.736023</v>
      </c>
      <c r="O281" s="254">
        <v>1.025335</v>
      </c>
      <c r="P281" s="24">
        <v>0.0</v>
      </c>
      <c r="Q281" s="132">
        <v>0.0</v>
      </c>
      <c r="R281" s="132" t="s">
        <v>192</v>
      </c>
      <c r="S281" s="132"/>
      <c r="T281" s="132"/>
      <c r="U281" s="132"/>
      <c r="V281" s="132"/>
      <c r="W281" s="132"/>
      <c r="X281" s="132"/>
      <c r="Y281" s="132"/>
      <c r="Z281" s="132"/>
    </row>
    <row r="282" ht="15.75" customHeight="1">
      <c r="A282" s="253">
        <v>280.0</v>
      </c>
      <c r="B282" s="254" t="s">
        <v>432</v>
      </c>
      <c r="C282" s="254" t="s">
        <v>17</v>
      </c>
      <c r="D282" s="254">
        <v>0.0</v>
      </c>
      <c r="E282" s="254">
        <v>0.0</v>
      </c>
      <c r="F282" s="254">
        <v>0.0</v>
      </c>
      <c r="G282" s="254">
        <v>0.0</v>
      </c>
      <c r="H282" s="254">
        <v>0.0</v>
      </c>
      <c r="I282" s="254">
        <v>25.0</v>
      </c>
      <c r="J282" s="254">
        <v>99.0</v>
      </c>
      <c r="K282" s="254">
        <v>0.0</v>
      </c>
      <c r="L282" s="254">
        <v>3.0</v>
      </c>
      <c r="M282" s="254">
        <v>23.0</v>
      </c>
      <c r="N282" s="254">
        <v>0.0</v>
      </c>
      <c r="O282" s="254">
        <v>0.0</v>
      </c>
      <c r="P282" s="24">
        <v>0.0</v>
      </c>
      <c r="Q282" s="132">
        <v>0.0</v>
      </c>
      <c r="R282" s="132" t="s">
        <v>432</v>
      </c>
      <c r="S282" s="132"/>
      <c r="T282" s="132"/>
      <c r="U282" s="132"/>
      <c r="V282" s="132"/>
      <c r="W282" s="132"/>
      <c r="X282" s="132"/>
      <c r="Y282" s="132"/>
      <c r="Z282" s="132"/>
    </row>
    <row r="283" ht="15.75" customHeight="1">
      <c r="A283" s="253">
        <v>281.0</v>
      </c>
      <c r="B283" s="254" t="s">
        <v>278</v>
      </c>
      <c r="C283" s="254" t="s">
        <v>17</v>
      </c>
      <c r="D283" s="254">
        <v>0.0</v>
      </c>
      <c r="E283" s="254">
        <v>0.0</v>
      </c>
      <c r="F283" s="254">
        <v>0.0</v>
      </c>
      <c r="G283" s="254">
        <v>0.0</v>
      </c>
      <c r="H283" s="254">
        <v>0.0</v>
      </c>
      <c r="I283" s="254">
        <v>77.34353</v>
      </c>
      <c r="J283" s="254">
        <v>344.4532</v>
      </c>
      <c r="K283" s="254">
        <v>1.768969</v>
      </c>
      <c r="L283" s="254">
        <v>14.0338</v>
      </c>
      <c r="M283" s="254">
        <v>141.5389</v>
      </c>
      <c r="N283" s="254">
        <v>1.161831</v>
      </c>
      <c r="O283" s="254">
        <v>0.610134</v>
      </c>
      <c r="P283" s="24">
        <v>0.0</v>
      </c>
      <c r="Q283" s="132">
        <v>0.0</v>
      </c>
      <c r="R283" s="132" t="s">
        <v>278</v>
      </c>
      <c r="S283" s="132"/>
      <c r="T283" s="132"/>
      <c r="U283" s="132"/>
      <c r="V283" s="132"/>
      <c r="W283" s="132"/>
      <c r="X283" s="132"/>
      <c r="Y283" s="132"/>
      <c r="Z283" s="132"/>
    </row>
    <row r="284" ht="15.75" customHeight="1">
      <c r="A284" s="253">
        <v>282.0</v>
      </c>
      <c r="B284" s="254" t="s">
        <v>1129</v>
      </c>
      <c r="C284" s="254" t="s">
        <v>17</v>
      </c>
      <c r="D284" s="254">
        <v>0.0</v>
      </c>
      <c r="E284" s="254">
        <v>0.0</v>
      </c>
      <c r="F284" s="254">
        <v>0.0</v>
      </c>
      <c r="G284" s="254">
        <v>0.0</v>
      </c>
      <c r="H284" s="254">
        <v>0.0</v>
      </c>
      <c r="I284" s="254">
        <v>0.0</v>
      </c>
      <c r="J284" s="254">
        <v>0.0</v>
      </c>
      <c r="K284" s="254">
        <v>0.0</v>
      </c>
      <c r="L284" s="254">
        <v>0.0</v>
      </c>
      <c r="M284" s="254">
        <v>0.0</v>
      </c>
      <c r="N284" s="254">
        <v>0.0</v>
      </c>
      <c r="O284" s="254">
        <v>0.0</v>
      </c>
      <c r="P284" s="24">
        <v>0.0</v>
      </c>
      <c r="Q284" s="132">
        <v>0.0</v>
      </c>
      <c r="R284" s="132" t="s">
        <v>1129</v>
      </c>
      <c r="S284" s="132"/>
      <c r="T284" s="132"/>
      <c r="U284" s="132"/>
      <c r="V284" s="132"/>
      <c r="W284" s="132"/>
      <c r="X284" s="132"/>
      <c r="Y284" s="132"/>
      <c r="Z284" s="132"/>
    </row>
    <row r="285" ht="15.75" customHeight="1">
      <c r="A285" s="253">
        <v>283.0</v>
      </c>
      <c r="B285" s="254" t="s">
        <v>6091</v>
      </c>
      <c r="C285" s="254" t="s">
        <v>17</v>
      </c>
      <c r="D285" s="254">
        <v>0.0</v>
      </c>
      <c r="E285" s="254">
        <v>0.0</v>
      </c>
      <c r="F285" s="254">
        <v>0.0</v>
      </c>
      <c r="G285" s="254">
        <v>0.0</v>
      </c>
      <c r="H285" s="254">
        <v>0.0</v>
      </c>
      <c r="I285" s="254">
        <v>0.8</v>
      </c>
      <c r="J285" s="254">
        <v>0.0</v>
      </c>
      <c r="K285" s="254">
        <v>0.0</v>
      </c>
      <c r="L285" s="254">
        <v>0.0</v>
      </c>
      <c r="M285" s="254">
        <v>0.0</v>
      </c>
      <c r="N285" s="254">
        <v>0.0</v>
      </c>
      <c r="O285" s="254">
        <v>1.1</v>
      </c>
      <c r="P285" s="24">
        <v>0.0</v>
      </c>
      <c r="Q285" s="132">
        <v>0.0</v>
      </c>
      <c r="R285" s="132" t="s">
        <v>6091</v>
      </c>
      <c r="S285" s="132"/>
      <c r="T285" s="132"/>
      <c r="U285" s="132"/>
      <c r="V285" s="132"/>
      <c r="W285" s="132"/>
      <c r="X285" s="132"/>
      <c r="Y285" s="132"/>
      <c r="Z285" s="132"/>
    </row>
    <row r="286" ht="15.75" customHeight="1">
      <c r="A286" s="253">
        <v>284.0</v>
      </c>
      <c r="B286" s="254" t="s">
        <v>421</v>
      </c>
      <c r="C286" s="254" t="s">
        <v>17</v>
      </c>
      <c r="D286" s="254">
        <v>0.0</v>
      </c>
      <c r="E286" s="254">
        <v>0.0</v>
      </c>
      <c r="F286" s="254">
        <v>0.0</v>
      </c>
      <c r="G286" s="254">
        <v>0.0</v>
      </c>
      <c r="H286" s="254">
        <v>0.0</v>
      </c>
      <c r="I286" s="254">
        <v>22.85269</v>
      </c>
      <c r="J286" s="254">
        <v>85.0</v>
      </c>
      <c r="K286" s="254">
        <v>1.0</v>
      </c>
      <c r="L286" s="254">
        <v>11.7221</v>
      </c>
      <c r="M286" s="254">
        <v>89.64164</v>
      </c>
      <c r="N286" s="254">
        <v>0.0</v>
      </c>
      <c r="O286" s="254">
        <v>0.0</v>
      </c>
      <c r="P286" s="24">
        <v>0.0</v>
      </c>
      <c r="Q286" s="132">
        <v>0.0</v>
      </c>
      <c r="R286" s="132" t="s">
        <v>421</v>
      </c>
      <c r="S286" s="132"/>
      <c r="T286" s="132"/>
      <c r="U286" s="132"/>
      <c r="V286" s="132"/>
      <c r="W286" s="132"/>
      <c r="X286" s="132"/>
      <c r="Y286" s="132"/>
      <c r="Z286" s="132"/>
    </row>
    <row r="287" ht="15.75" customHeight="1">
      <c r="A287" s="253">
        <v>285.0</v>
      </c>
      <c r="B287" s="254" t="s">
        <v>185</v>
      </c>
      <c r="C287" s="254" t="s">
        <v>17</v>
      </c>
      <c r="D287" s="254">
        <v>0.0</v>
      </c>
      <c r="E287" s="254">
        <v>0.0</v>
      </c>
      <c r="F287" s="254">
        <v>0.0</v>
      </c>
      <c r="G287" s="254">
        <v>0.0</v>
      </c>
      <c r="H287" s="254">
        <v>0.0</v>
      </c>
      <c r="I287" s="254">
        <v>126.2083</v>
      </c>
      <c r="J287" s="254">
        <v>570.1561</v>
      </c>
      <c r="K287" s="254">
        <v>3.337353</v>
      </c>
      <c r="L287" s="254">
        <v>14.56588</v>
      </c>
      <c r="M287" s="254">
        <v>117.0727</v>
      </c>
      <c r="N287" s="254">
        <v>0.16209</v>
      </c>
      <c r="O287" s="254">
        <v>1.0</v>
      </c>
      <c r="P287" s="24">
        <v>0.0</v>
      </c>
      <c r="Q287" s="132">
        <v>0.0</v>
      </c>
      <c r="R287" s="132" t="s">
        <v>185</v>
      </c>
      <c r="S287" s="132"/>
      <c r="T287" s="132"/>
      <c r="U287" s="132"/>
      <c r="V287" s="132"/>
      <c r="W287" s="132"/>
      <c r="X287" s="132"/>
      <c r="Y287" s="132"/>
      <c r="Z287" s="132"/>
    </row>
    <row r="288" ht="15.75" customHeight="1">
      <c r="A288" s="253">
        <v>286.0</v>
      </c>
      <c r="B288" s="259" t="s">
        <v>584</v>
      </c>
      <c r="C288" s="254" t="s">
        <v>17</v>
      </c>
      <c r="D288" s="254">
        <v>0.0</v>
      </c>
      <c r="E288" s="254">
        <v>0.0</v>
      </c>
      <c r="F288" s="254">
        <v>0.0</v>
      </c>
      <c r="G288" s="254">
        <v>0.0</v>
      </c>
      <c r="H288" s="254">
        <v>0.0</v>
      </c>
      <c r="I288" s="254">
        <v>0.0</v>
      </c>
      <c r="J288" s="254">
        <v>0.0</v>
      </c>
      <c r="K288" s="254">
        <v>0.0</v>
      </c>
      <c r="L288" s="254">
        <v>0.0</v>
      </c>
      <c r="M288" s="254">
        <v>0.0</v>
      </c>
      <c r="N288" s="254">
        <v>0.0</v>
      </c>
      <c r="O288" s="254">
        <v>0.0</v>
      </c>
      <c r="P288" s="24">
        <v>0.0</v>
      </c>
      <c r="Q288" s="132">
        <v>0.0</v>
      </c>
      <c r="R288" s="257" t="s">
        <v>584</v>
      </c>
      <c r="S288" s="132"/>
      <c r="T288" s="132"/>
      <c r="U288" s="132"/>
      <c r="V288" s="132"/>
      <c r="W288" s="132"/>
      <c r="X288" s="132"/>
      <c r="Y288" s="132"/>
      <c r="Z288" s="132"/>
    </row>
    <row r="289" ht="15.75" customHeight="1">
      <c r="A289" s="253">
        <v>287.0</v>
      </c>
      <c r="B289" s="254" t="s">
        <v>209</v>
      </c>
      <c r="C289" s="254" t="s">
        <v>17</v>
      </c>
      <c r="D289" s="254">
        <v>0.0</v>
      </c>
      <c r="E289" s="254">
        <v>0.0</v>
      </c>
      <c r="F289" s="254">
        <v>0.0</v>
      </c>
      <c r="G289" s="254">
        <v>0.0</v>
      </c>
      <c r="H289" s="254">
        <v>0.0</v>
      </c>
      <c r="I289" s="254">
        <v>89.01439</v>
      </c>
      <c r="J289" s="254">
        <v>421.3797</v>
      </c>
      <c r="K289" s="254">
        <v>2.622786</v>
      </c>
      <c r="L289" s="254">
        <v>22.93985</v>
      </c>
      <c r="M289" s="254">
        <v>158.2788</v>
      </c>
      <c r="N289" s="254">
        <v>1.27719</v>
      </c>
      <c r="O289" s="254">
        <v>1.269001</v>
      </c>
      <c r="P289" s="24">
        <v>0.0</v>
      </c>
      <c r="Q289" s="132">
        <v>0.0</v>
      </c>
      <c r="R289" s="132" t="s">
        <v>209</v>
      </c>
      <c r="S289" s="132"/>
      <c r="T289" s="132"/>
      <c r="U289" s="132"/>
      <c r="V289" s="132"/>
      <c r="W289" s="132"/>
      <c r="X289" s="132"/>
      <c r="Y289" s="132"/>
      <c r="Z289" s="132"/>
    </row>
    <row r="290" ht="15.75" customHeight="1">
      <c r="A290" s="253">
        <v>288.0</v>
      </c>
      <c r="B290" s="254" t="s">
        <v>65</v>
      </c>
      <c r="C290" s="254" t="s">
        <v>17</v>
      </c>
      <c r="D290" s="254">
        <v>0.0</v>
      </c>
      <c r="E290" s="254">
        <v>0.0</v>
      </c>
      <c r="F290" s="254">
        <v>0.0</v>
      </c>
      <c r="G290" s="254">
        <v>0.0</v>
      </c>
      <c r="H290" s="254">
        <v>0.0</v>
      </c>
      <c r="I290" s="254">
        <v>226.8999</v>
      </c>
      <c r="J290" s="254">
        <v>1064.806</v>
      </c>
      <c r="K290" s="254">
        <v>6.622404</v>
      </c>
      <c r="L290" s="254">
        <v>55.49694</v>
      </c>
      <c r="M290" s="254">
        <v>530.2598</v>
      </c>
      <c r="N290" s="254">
        <v>2.931568</v>
      </c>
      <c r="O290" s="254">
        <v>1.830402</v>
      </c>
      <c r="P290" s="24">
        <v>0.0</v>
      </c>
      <c r="Q290" s="132">
        <v>0.0</v>
      </c>
      <c r="R290" s="132" t="s">
        <v>65</v>
      </c>
      <c r="S290" s="132"/>
      <c r="T290" s="132"/>
      <c r="U290" s="132"/>
      <c r="V290" s="132"/>
      <c r="W290" s="132"/>
      <c r="X290" s="132"/>
      <c r="Y290" s="132"/>
      <c r="Z290" s="132"/>
    </row>
    <row r="291" ht="15.75" customHeight="1">
      <c r="A291" s="253">
        <v>289.0</v>
      </c>
      <c r="B291" s="254" t="s">
        <v>1277</v>
      </c>
      <c r="C291" s="254" t="s">
        <v>17</v>
      </c>
      <c r="D291" s="254">
        <v>0.0</v>
      </c>
      <c r="E291" s="254">
        <v>0.0</v>
      </c>
      <c r="F291" s="254">
        <v>0.0</v>
      </c>
      <c r="G291" s="254">
        <v>0.0</v>
      </c>
      <c r="H291" s="254">
        <v>0.0</v>
      </c>
      <c r="I291" s="254">
        <v>3.6</v>
      </c>
      <c r="J291" s="254">
        <v>0.0</v>
      </c>
      <c r="K291" s="254">
        <v>0.0</v>
      </c>
      <c r="L291" s="254">
        <v>0.2</v>
      </c>
      <c r="M291" s="254">
        <v>1.0</v>
      </c>
      <c r="N291" s="254">
        <v>0.0</v>
      </c>
      <c r="O291" s="254">
        <v>0.0</v>
      </c>
      <c r="P291" s="24">
        <v>0.0</v>
      </c>
      <c r="Q291" s="132">
        <v>0.0</v>
      </c>
      <c r="R291" s="132" t="s">
        <v>1277</v>
      </c>
      <c r="S291" s="132"/>
      <c r="T291" s="132"/>
      <c r="U291" s="132"/>
      <c r="V291" s="132"/>
      <c r="W291" s="132"/>
      <c r="X291" s="132"/>
      <c r="Y291" s="132"/>
      <c r="Z291" s="132"/>
    </row>
    <row r="292" ht="15.75" customHeight="1">
      <c r="A292" s="253">
        <v>290.0</v>
      </c>
      <c r="B292" s="254" t="s">
        <v>129</v>
      </c>
      <c r="C292" s="254" t="s">
        <v>17</v>
      </c>
      <c r="D292" s="254">
        <v>0.0</v>
      </c>
      <c r="E292" s="254">
        <v>0.0</v>
      </c>
      <c r="F292" s="254">
        <v>0.0</v>
      </c>
      <c r="G292" s="254">
        <v>0.0</v>
      </c>
      <c r="H292" s="254">
        <v>0.0</v>
      </c>
      <c r="I292" s="254">
        <v>197.153</v>
      </c>
      <c r="J292" s="254">
        <v>961.0484</v>
      </c>
      <c r="K292" s="254">
        <v>5.227655</v>
      </c>
      <c r="L292" s="254">
        <v>44.01541</v>
      </c>
      <c r="M292" s="254">
        <v>337.7706</v>
      </c>
      <c r="N292" s="254">
        <v>1.83397</v>
      </c>
      <c r="O292" s="254">
        <v>1.610134</v>
      </c>
      <c r="P292" s="24">
        <v>0.0</v>
      </c>
      <c r="Q292" s="132">
        <v>0.0</v>
      </c>
      <c r="R292" s="132" t="s">
        <v>129</v>
      </c>
      <c r="S292" s="132"/>
      <c r="T292" s="132"/>
      <c r="U292" s="132"/>
      <c r="V292" s="132"/>
      <c r="W292" s="132"/>
      <c r="X292" s="132"/>
      <c r="Y292" s="132"/>
      <c r="Z292" s="132"/>
    </row>
    <row r="293" ht="15.75" customHeight="1">
      <c r="A293" s="253">
        <v>291.0</v>
      </c>
      <c r="B293" s="254" t="s">
        <v>780</v>
      </c>
      <c r="C293" s="254" t="s">
        <v>17</v>
      </c>
      <c r="D293" s="254">
        <v>0.0</v>
      </c>
      <c r="E293" s="254">
        <v>0.0</v>
      </c>
      <c r="F293" s="254">
        <v>0.0</v>
      </c>
      <c r="G293" s="254">
        <v>0.0</v>
      </c>
      <c r="H293" s="254">
        <v>0.0</v>
      </c>
      <c r="I293" s="254">
        <v>84.373</v>
      </c>
      <c r="J293" s="254">
        <v>335.1764</v>
      </c>
      <c r="K293" s="254">
        <v>2.306977</v>
      </c>
      <c r="L293" s="254">
        <v>6.634752</v>
      </c>
      <c r="M293" s="254">
        <v>49.01925</v>
      </c>
      <c r="N293" s="254">
        <v>0.155226</v>
      </c>
      <c r="O293" s="254">
        <v>1.194933</v>
      </c>
      <c r="P293" s="24">
        <v>0.0</v>
      </c>
      <c r="Q293" s="132">
        <v>0.0</v>
      </c>
      <c r="R293" s="132" t="s">
        <v>280</v>
      </c>
      <c r="S293" s="132"/>
      <c r="T293" s="132"/>
      <c r="U293" s="132"/>
      <c r="V293" s="132"/>
      <c r="W293" s="132"/>
      <c r="X293" s="132"/>
      <c r="Y293" s="132"/>
      <c r="Z293" s="132"/>
    </row>
    <row r="294" ht="15.75" customHeight="1">
      <c r="A294" s="253">
        <v>292.0</v>
      </c>
      <c r="B294" s="254" t="s">
        <v>1361</v>
      </c>
      <c r="C294" s="254" t="s">
        <v>17</v>
      </c>
      <c r="D294" s="254">
        <v>0.0</v>
      </c>
      <c r="E294" s="254">
        <v>0.0</v>
      </c>
      <c r="F294" s="254">
        <v>0.0</v>
      </c>
      <c r="G294" s="254">
        <v>0.0</v>
      </c>
      <c r="H294" s="254">
        <v>0.0</v>
      </c>
      <c r="I294" s="254">
        <v>5.604284</v>
      </c>
      <c r="J294" s="254">
        <v>17.64</v>
      </c>
      <c r="K294" s="254">
        <v>0.16</v>
      </c>
      <c r="L294" s="254">
        <v>0.396918</v>
      </c>
      <c r="M294" s="254">
        <v>3.076117</v>
      </c>
      <c r="N294" s="254">
        <v>0.0</v>
      </c>
      <c r="O294" s="254">
        <v>0.0</v>
      </c>
      <c r="P294" s="24">
        <v>0.0</v>
      </c>
      <c r="Q294" s="132">
        <v>0.0</v>
      </c>
      <c r="R294" s="132" t="s">
        <v>1361</v>
      </c>
      <c r="S294" s="132"/>
      <c r="T294" s="132"/>
      <c r="U294" s="132"/>
      <c r="V294" s="132"/>
      <c r="W294" s="132"/>
      <c r="X294" s="132"/>
      <c r="Y294" s="132"/>
      <c r="Z294" s="132"/>
    </row>
    <row r="295" ht="15.75" customHeight="1">
      <c r="A295" s="253">
        <v>293.0</v>
      </c>
      <c r="B295" s="254" t="s">
        <v>418</v>
      </c>
      <c r="C295" s="254" t="s">
        <v>17</v>
      </c>
      <c r="D295" s="254">
        <v>0.0</v>
      </c>
      <c r="E295" s="254">
        <v>0.0</v>
      </c>
      <c r="F295" s="254">
        <v>0.0</v>
      </c>
      <c r="G295" s="254">
        <v>0.0</v>
      </c>
      <c r="H295" s="254">
        <v>0.0</v>
      </c>
      <c r="I295" s="254">
        <v>30.9401</v>
      </c>
      <c r="J295" s="254">
        <v>57.89488</v>
      </c>
      <c r="K295" s="254">
        <v>0.951591</v>
      </c>
      <c r="L295" s="254">
        <v>2.482095</v>
      </c>
      <c r="M295" s="254">
        <v>16.68857</v>
      </c>
      <c r="N295" s="254">
        <v>0.0</v>
      </c>
      <c r="O295" s="254">
        <v>0.0</v>
      </c>
      <c r="P295" s="24">
        <v>0.0</v>
      </c>
      <c r="Q295" s="132">
        <v>0.0</v>
      </c>
      <c r="R295" s="132" t="s">
        <v>418</v>
      </c>
      <c r="S295" s="132"/>
      <c r="T295" s="132"/>
      <c r="U295" s="132"/>
      <c r="V295" s="132"/>
      <c r="W295" s="132"/>
      <c r="X295" s="132"/>
      <c r="Y295" s="132"/>
      <c r="Z295" s="132"/>
    </row>
    <row r="296" ht="15.75" customHeight="1">
      <c r="A296" s="253">
        <v>294.0</v>
      </c>
      <c r="B296" s="254" t="s">
        <v>1323</v>
      </c>
      <c r="C296" s="254" t="s">
        <v>17</v>
      </c>
      <c r="D296" s="254">
        <v>0.0</v>
      </c>
      <c r="E296" s="254">
        <v>0.0</v>
      </c>
      <c r="F296" s="254">
        <v>0.0</v>
      </c>
      <c r="G296" s="254">
        <v>0.0</v>
      </c>
      <c r="H296" s="254">
        <v>0.0</v>
      </c>
      <c r="I296" s="254">
        <v>22.9</v>
      </c>
      <c r="J296" s="254">
        <v>0.0</v>
      </c>
      <c r="K296" s="254">
        <v>0.0</v>
      </c>
      <c r="L296" s="254">
        <v>0.7</v>
      </c>
      <c r="M296" s="254">
        <v>6.0</v>
      </c>
      <c r="N296" s="254">
        <v>0.0</v>
      </c>
      <c r="O296" s="254">
        <v>0.0</v>
      </c>
      <c r="P296" s="24">
        <v>0.0</v>
      </c>
      <c r="Q296" s="132">
        <v>0.0</v>
      </c>
      <c r="R296" s="132" t="s">
        <v>1323</v>
      </c>
      <c r="S296" s="132"/>
      <c r="T296" s="132"/>
      <c r="U296" s="132"/>
      <c r="V296" s="132"/>
      <c r="W296" s="132"/>
      <c r="X296" s="132"/>
      <c r="Y296" s="132"/>
      <c r="Z296" s="132"/>
    </row>
    <row r="297" ht="15.75" customHeight="1">
      <c r="A297" s="253">
        <v>295.0</v>
      </c>
      <c r="B297" s="254" t="s">
        <v>1133</v>
      </c>
      <c r="C297" s="254" t="s">
        <v>17</v>
      </c>
      <c r="D297" s="254">
        <v>0.0</v>
      </c>
      <c r="E297" s="254">
        <v>0.0</v>
      </c>
      <c r="F297" s="254">
        <v>0.0</v>
      </c>
      <c r="G297" s="254">
        <v>0.0</v>
      </c>
      <c r="H297" s="254">
        <v>0.0</v>
      </c>
      <c r="I297" s="254">
        <v>66.01058</v>
      </c>
      <c r="J297" s="254">
        <v>253.8821</v>
      </c>
      <c r="K297" s="254">
        <v>1.367081</v>
      </c>
      <c r="L297" s="254">
        <v>13.45028</v>
      </c>
      <c r="M297" s="254">
        <v>83.03907</v>
      </c>
      <c r="N297" s="254">
        <v>0.323717</v>
      </c>
      <c r="O297" s="254">
        <v>1.0</v>
      </c>
      <c r="P297" s="24">
        <v>0.0</v>
      </c>
      <c r="Q297" s="132">
        <v>0.0</v>
      </c>
      <c r="R297" s="132" t="s">
        <v>1133</v>
      </c>
      <c r="S297" s="132"/>
      <c r="T297" s="132"/>
      <c r="U297" s="132"/>
      <c r="V297" s="132"/>
      <c r="W297" s="132"/>
      <c r="X297" s="132"/>
      <c r="Y297" s="132"/>
      <c r="Z297" s="132"/>
    </row>
    <row r="298" ht="15.75" customHeight="1">
      <c r="A298" s="253">
        <v>296.0</v>
      </c>
      <c r="B298" s="254" t="s">
        <v>515</v>
      </c>
      <c r="C298" s="254" t="s">
        <v>17</v>
      </c>
      <c r="D298" s="254">
        <v>0.0</v>
      </c>
      <c r="E298" s="254">
        <v>0.0</v>
      </c>
      <c r="F298" s="254">
        <v>0.0</v>
      </c>
      <c r="G298" s="254">
        <v>0.0</v>
      </c>
      <c r="H298" s="254">
        <v>0.0</v>
      </c>
      <c r="I298" s="254">
        <v>20.9</v>
      </c>
      <c r="J298" s="254">
        <v>0.0</v>
      </c>
      <c r="K298" s="254">
        <v>0.0</v>
      </c>
      <c r="L298" s="254">
        <v>3.1</v>
      </c>
      <c r="M298" s="254">
        <v>10.0</v>
      </c>
      <c r="N298" s="254">
        <v>0.0</v>
      </c>
      <c r="O298" s="254">
        <v>0.5</v>
      </c>
      <c r="P298" s="24">
        <v>0.0</v>
      </c>
      <c r="Q298" s="132">
        <v>0.0</v>
      </c>
      <c r="R298" s="132" t="s">
        <v>515</v>
      </c>
      <c r="S298" s="132"/>
      <c r="T298" s="132"/>
      <c r="U298" s="132"/>
      <c r="V298" s="132"/>
      <c r="W298" s="132"/>
      <c r="X298" s="132"/>
      <c r="Y298" s="132"/>
      <c r="Z298" s="132"/>
    </row>
    <row r="299" ht="15.75" customHeight="1">
      <c r="A299" s="253">
        <v>297.0</v>
      </c>
      <c r="B299" s="254" t="s">
        <v>1325</v>
      </c>
      <c r="C299" s="254" t="s">
        <v>17</v>
      </c>
      <c r="D299" s="254">
        <v>0.0</v>
      </c>
      <c r="E299" s="254">
        <v>0.0</v>
      </c>
      <c r="F299" s="254">
        <v>0.0</v>
      </c>
      <c r="G299" s="254">
        <v>0.0</v>
      </c>
      <c r="H299" s="254">
        <v>0.0</v>
      </c>
      <c r="I299" s="254">
        <v>11.78942</v>
      </c>
      <c r="J299" s="254">
        <v>98.0</v>
      </c>
      <c r="K299" s="254">
        <v>1.0</v>
      </c>
      <c r="L299" s="254">
        <v>4.099404</v>
      </c>
      <c r="M299" s="254">
        <v>48.45604</v>
      </c>
      <c r="N299" s="254">
        <v>0.0</v>
      </c>
      <c r="O299" s="254">
        <v>0.0</v>
      </c>
      <c r="P299" s="24">
        <v>0.0</v>
      </c>
      <c r="Q299" s="132">
        <v>0.0</v>
      </c>
      <c r="R299" s="132" t="s">
        <v>1325</v>
      </c>
      <c r="S299" s="132"/>
      <c r="T299" s="132"/>
      <c r="U299" s="132"/>
      <c r="V299" s="132"/>
      <c r="W299" s="132"/>
      <c r="X299" s="132"/>
      <c r="Y299" s="132"/>
      <c r="Z299" s="132"/>
    </row>
    <row r="300" ht="15.75" customHeight="1">
      <c r="A300" s="253">
        <v>298.0</v>
      </c>
      <c r="B300" s="254" t="s">
        <v>55</v>
      </c>
      <c r="C300" s="254" t="s">
        <v>17</v>
      </c>
      <c r="D300" s="254"/>
      <c r="E300" s="254"/>
      <c r="F300" s="254"/>
      <c r="G300" s="254"/>
      <c r="H300" s="254"/>
      <c r="I300" s="254">
        <v>159.5</v>
      </c>
      <c r="J300" s="254">
        <v>694.8</v>
      </c>
      <c r="K300" s="254">
        <v>6.0</v>
      </c>
      <c r="L300" s="254">
        <v>44.6</v>
      </c>
      <c r="M300" s="254">
        <v>404.8</v>
      </c>
      <c r="N300" s="254">
        <v>3.2</v>
      </c>
      <c r="O300" s="254">
        <v>2.0</v>
      </c>
      <c r="Q300" s="132"/>
      <c r="R300" s="132" t="s">
        <v>55</v>
      </c>
      <c r="S300" s="132"/>
      <c r="T300" s="132"/>
      <c r="U300" s="132"/>
      <c r="V300" s="132"/>
      <c r="W300" s="132"/>
      <c r="X300" s="132"/>
      <c r="Y300" s="132"/>
      <c r="Z300" s="132"/>
    </row>
    <row r="301" ht="15.75" customHeight="1">
      <c r="A301" s="253">
        <v>299.0</v>
      </c>
      <c r="B301" s="259" t="s">
        <v>110</v>
      </c>
      <c r="C301" s="254" t="s">
        <v>17</v>
      </c>
      <c r="D301" s="254"/>
      <c r="E301" s="254"/>
      <c r="F301" s="254"/>
      <c r="G301" s="254"/>
      <c r="H301" s="254"/>
      <c r="I301" s="254">
        <v>205.9</v>
      </c>
      <c r="J301" s="254">
        <v>906.1</v>
      </c>
      <c r="K301" s="254">
        <v>7.3</v>
      </c>
      <c r="L301" s="254">
        <v>19.5</v>
      </c>
      <c r="M301" s="254">
        <v>160.5</v>
      </c>
      <c r="N301" s="254">
        <v>1.1</v>
      </c>
      <c r="O301" s="254">
        <v>2.0</v>
      </c>
      <c r="Q301" s="132"/>
      <c r="R301" s="257" t="s">
        <v>110</v>
      </c>
      <c r="S301" s="132"/>
      <c r="T301" s="132"/>
      <c r="U301" s="132"/>
      <c r="V301" s="132"/>
      <c r="W301" s="132"/>
      <c r="X301" s="132"/>
      <c r="Y301" s="132"/>
      <c r="Z301" s="132"/>
    </row>
    <row r="302" ht="15.75" customHeight="1">
      <c r="A302" s="253">
        <v>300.0</v>
      </c>
      <c r="B302" s="254" t="s">
        <v>152</v>
      </c>
      <c r="C302" s="254" t="s">
        <v>17</v>
      </c>
      <c r="D302" s="254"/>
      <c r="E302" s="254"/>
      <c r="F302" s="254"/>
      <c r="G302" s="254"/>
      <c r="H302" s="254"/>
      <c r="I302" s="254">
        <v>132.6</v>
      </c>
      <c r="J302" s="254">
        <v>614.2</v>
      </c>
      <c r="K302" s="254">
        <v>4.0</v>
      </c>
      <c r="L302" s="254">
        <v>18.0</v>
      </c>
      <c r="M302" s="254">
        <v>147.0</v>
      </c>
      <c r="N302" s="254">
        <v>0.8</v>
      </c>
      <c r="O302" s="254">
        <v>1.4</v>
      </c>
      <c r="Q302" s="132"/>
      <c r="R302" s="132" t="s">
        <v>152</v>
      </c>
      <c r="S302" s="132"/>
      <c r="T302" s="132"/>
      <c r="U302" s="132"/>
      <c r="V302" s="132"/>
      <c r="W302" s="132"/>
      <c r="X302" s="132"/>
      <c r="Y302" s="132"/>
      <c r="Z302" s="132"/>
    </row>
    <row r="303" ht="15.75" customHeight="1">
      <c r="A303" s="253">
        <v>301.0</v>
      </c>
      <c r="B303" s="254" t="s">
        <v>134</v>
      </c>
      <c r="C303" s="254" t="s">
        <v>17</v>
      </c>
      <c r="D303" s="254"/>
      <c r="E303" s="254"/>
      <c r="F303" s="254"/>
      <c r="G303" s="254"/>
      <c r="H303" s="254"/>
      <c r="I303" s="254">
        <v>176.2</v>
      </c>
      <c r="J303" s="254">
        <v>751.4</v>
      </c>
      <c r="K303" s="254">
        <v>4.8</v>
      </c>
      <c r="L303" s="254">
        <v>35.2</v>
      </c>
      <c r="M303" s="254">
        <v>303.4</v>
      </c>
      <c r="N303" s="254">
        <v>1.4</v>
      </c>
      <c r="O303" s="254">
        <v>2.0</v>
      </c>
      <c r="Q303" s="132"/>
      <c r="R303" s="132" t="s">
        <v>134</v>
      </c>
      <c r="S303" s="132"/>
      <c r="T303" s="132"/>
      <c r="U303" s="132"/>
      <c r="V303" s="132"/>
      <c r="W303" s="132"/>
      <c r="X303" s="132"/>
      <c r="Y303" s="132"/>
      <c r="Z303" s="132"/>
    </row>
    <row r="304" ht="15.75" customHeight="1">
      <c r="A304" s="253">
        <v>302.0</v>
      </c>
      <c r="B304" s="254" t="s">
        <v>135</v>
      </c>
      <c r="C304" s="254" t="s">
        <v>17</v>
      </c>
      <c r="D304" s="254"/>
      <c r="E304" s="254"/>
      <c r="F304" s="254"/>
      <c r="G304" s="254"/>
      <c r="H304" s="254"/>
      <c r="I304" s="254">
        <v>164.9</v>
      </c>
      <c r="J304" s="254">
        <v>675.6</v>
      </c>
      <c r="K304" s="254">
        <v>6.1</v>
      </c>
      <c r="L304" s="254">
        <v>29.5</v>
      </c>
      <c r="M304" s="254">
        <v>237.6</v>
      </c>
      <c r="N304" s="254">
        <v>1.0</v>
      </c>
      <c r="O304" s="254">
        <v>1.9</v>
      </c>
      <c r="Q304" s="132"/>
      <c r="R304" s="132" t="s">
        <v>135</v>
      </c>
      <c r="S304" s="132"/>
      <c r="T304" s="132"/>
      <c r="U304" s="132"/>
      <c r="V304" s="132"/>
      <c r="W304" s="132"/>
      <c r="X304" s="132"/>
      <c r="Y304" s="132"/>
      <c r="Z304" s="132"/>
    </row>
    <row r="305" ht="15.75" customHeight="1">
      <c r="A305" s="253">
        <v>303.0</v>
      </c>
      <c r="B305" s="254" t="s">
        <v>183</v>
      </c>
      <c r="C305" s="254" t="s">
        <v>17</v>
      </c>
      <c r="D305" s="254"/>
      <c r="E305" s="254"/>
      <c r="F305" s="254"/>
      <c r="G305" s="254"/>
      <c r="H305" s="254"/>
      <c r="I305" s="254">
        <v>148.4</v>
      </c>
      <c r="J305" s="254">
        <v>602.0</v>
      </c>
      <c r="K305" s="254">
        <v>4.6</v>
      </c>
      <c r="L305" s="254">
        <v>27.6</v>
      </c>
      <c r="M305" s="254">
        <v>221.4</v>
      </c>
      <c r="N305" s="254">
        <v>1.3</v>
      </c>
      <c r="O305" s="254">
        <v>1.9</v>
      </c>
      <c r="Q305" s="132"/>
      <c r="R305" s="132" t="s">
        <v>183</v>
      </c>
      <c r="S305" s="132"/>
      <c r="T305" s="132"/>
      <c r="U305" s="132"/>
      <c r="V305" s="132"/>
      <c r="W305" s="132"/>
      <c r="X305" s="132"/>
      <c r="Y305" s="132"/>
      <c r="Z305" s="132"/>
    </row>
    <row r="306" ht="15.75" customHeight="1">
      <c r="A306" s="253">
        <v>304.0</v>
      </c>
      <c r="B306" s="254" t="s">
        <v>186</v>
      </c>
      <c r="C306" s="254" t="s">
        <v>17</v>
      </c>
      <c r="D306" s="254"/>
      <c r="E306" s="254"/>
      <c r="F306" s="254"/>
      <c r="G306" s="254"/>
      <c r="H306" s="254"/>
      <c r="I306" s="254">
        <v>130.2</v>
      </c>
      <c r="J306" s="254">
        <v>584.9</v>
      </c>
      <c r="K306" s="254">
        <v>3.9</v>
      </c>
      <c r="L306" s="254">
        <v>15.7</v>
      </c>
      <c r="M306" s="254">
        <v>122.5</v>
      </c>
      <c r="N306" s="254">
        <v>0.6</v>
      </c>
      <c r="O306" s="254">
        <v>1.9</v>
      </c>
      <c r="Q306" s="132"/>
      <c r="R306" s="132" t="s">
        <v>186</v>
      </c>
      <c r="S306" s="132"/>
      <c r="T306" s="132"/>
      <c r="U306" s="132"/>
      <c r="V306" s="132"/>
      <c r="W306" s="132"/>
      <c r="X306" s="132"/>
      <c r="Y306" s="132"/>
      <c r="Z306" s="132"/>
    </row>
    <row r="307" ht="15.75" customHeight="1">
      <c r="A307" s="253">
        <v>305.0</v>
      </c>
      <c r="B307" s="254" t="s">
        <v>725</v>
      </c>
      <c r="C307" s="254" t="s">
        <v>17</v>
      </c>
      <c r="D307" s="254"/>
      <c r="E307" s="254"/>
      <c r="F307" s="254"/>
      <c r="G307" s="254"/>
      <c r="H307" s="254"/>
      <c r="I307" s="254">
        <v>98.4</v>
      </c>
      <c r="J307" s="254">
        <v>408.3</v>
      </c>
      <c r="K307" s="254">
        <v>3.3</v>
      </c>
      <c r="L307" s="254">
        <v>8.5</v>
      </c>
      <c r="M307" s="254">
        <v>64.1</v>
      </c>
      <c r="N307" s="254">
        <v>0.2</v>
      </c>
      <c r="O307" s="254">
        <v>1.2</v>
      </c>
      <c r="Q307" s="132"/>
      <c r="R307" s="132" t="s">
        <v>240</v>
      </c>
      <c r="S307" s="132"/>
      <c r="T307" s="132"/>
      <c r="U307" s="132"/>
      <c r="V307" s="132"/>
      <c r="W307" s="132"/>
      <c r="X307" s="132"/>
      <c r="Y307" s="132"/>
      <c r="Z307" s="132"/>
    </row>
    <row r="308" ht="15.75" customHeight="1">
      <c r="A308" s="253">
        <v>306.0</v>
      </c>
      <c r="B308" s="254" t="s">
        <v>202</v>
      </c>
      <c r="C308" s="254" t="s">
        <v>17</v>
      </c>
      <c r="D308" s="254"/>
      <c r="E308" s="254"/>
      <c r="F308" s="254"/>
      <c r="G308" s="254"/>
      <c r="H308" s="254"/>
      <c r="I308" s="254">
        <v>56.0</v>
      </c>
      <c r="J308" s="254">
        <v>238.8</v>
      </c>
      <c r="K308" s="254">
        <v>1.5</v>
      </c>
      <c r="L308" s="254">
        <v>32.8</v>
      </c>
      <c r="M308" s="254">
        <v>274.7</v>
      </c>
      <c r="N308" s="254">
        <v>1.3</v>
      </c>
      <c r="O308" s="254">
        <v>1.2</v>
      </c>
      <c r="Q308" s="132"/>
      <c r="R308" s="132" t="s">
        <v>202</v>
      </c>
      <c r="S308" s="132"/>
      <c r="T308" s="132"/>
      <c r="U308" s="132"/>
      <c r="V308" s="132"/>
      <c r="W308" s="132"/>
      <c r="X308" s="132"/>
      <c r="Y308" s="132"/>
      <c r="Z308" s="132"/>
    </row>
    <row r="309" ht="15.75" customHeight="1">
      <c r="A309" s="253">
        <v>307.0</v>
      </c>
      <c r="B309" s="254" t="s">
        <v>266</v>
      </c>
      <c r="C309" s="254" t="s">
        <v>17</v>
      </c>
      <c r="D309" s="254"/>
      <c r="E309" s="254"/>
      <c r="F309" s="254"/>
      <c r="G309" s="254"/>
      <c r="H309" s="254"/>
      <c r="I309" s="254">
        <v>69.9</v>
      </c>
      <c r="J309" s="254">
        <v>282.9</v>
      </c>
      <c r="K309" s="254">
        <v>1.9</v>
      </c>
      <c r="L309" s="254">
        <v>15.2</v>
      </c>
      <c r="M309" s="254">
        <v>125.6</v>
      </c>
      <c r="N309" s="254">
        <v>0.5</v>
      </c>
      <c r="O309" s="254">
        <v>1.2</v>
      </c>
      <c r="Q309" s="132"/>
      <c r="R309" s="132" t="s">
        <v>266</v>
      </c>
      <c r="S309" s="132"/>
      <c r="T309" s="132"/>
      <c r="U309" s="132"/>
      <c r="V309" s="132"/>
      <c r="W309" s="132"/>
      <c r="X309" s="132"/>
      <c r="Y309" s="132"/>
      <c r="Z309" s="132"/>
    </row>
    <row r="310" ht="15.75" customHeight="1">
      <c r="A310" s="253">
        <v>308.0</v>
      </c>
      <c r="B310" s="254" t="s">
        <v>254</v>
      </c>
      <c r="C310" s="254" t="s">
        <v>17</v>
      </c>
      <c r="D310" s="254"/>
      <c r="E310" s="254"/>
      <c r="F310" s="254"/>
      <c r="G310" s="254"/>
      <c r="H310" s="254"/>
      <c r="I310" s="254">
        <v>75.8</v>
      </c>
      <c r="J310" s="254">
        <v>332.4</v>
      </c>
      <c r="K310" s="254">
        <v>2.1</v>
      </c>
      <c r="L310" s="254">
        <v>24.3</v>
      </c>
      <c r="M310" s="254">
        <v>204.2</v>
      </c>
      <c r="N310" s="254">
        <v>1.1</v>
      </c>
      <c r="O310" s="254">
        <v>0.8</v>
      </c>
      <c r="Q310" s="132"/>
      <c r="R310" s="132" t="s">
        <v>254</v>
      </c>
      <c r="S310" s="132"/>
      <c r="T310" s="132"/>
      <c r="U310" s="132"/>
      <c r="V310" s="132"/>
      <c r="W310" s="132"/>
      <c r="X310" s="132"/>
      <c r="Y310" s="132"/>
      <c r="Z310" s="132"/>
    </row>
    <row r="311" ht="15.75" customHeight="1">
      <c r="A311" s="253">
        <v>309.0</v>
      </c>
      <c r="B311" s="254" t="s">
        <v>244</v>
      </c>
      <c r="C311" s="254" t="s">
        <v>17</v>
      </c>
      <c r="D311" s="254"/>
      <c r="E311" s="254"/>
      <c r="F311" s="254"/>
      <c r="G311" s="254"/>
      <c r="H311" s="254"/>
      <c r="I311" s="254">
        <v>100.7</v>
      </c>
      <c r="J311" s="254">
        <v>416.3</v>
      </c>
      <c r="K311" s="254">
        <v>3.3</v>
      </c>
      <c r="L311" s="254">
        <v>8.2</v>
      </c>
      <c r="M311" s="254">
        <v>63.3</v>
      </c>
      <c r="N311" s="254">
        <v>0.2</v>
      </c>
      <c r="O311" s="254">
        <v>1.2</v>
      </c>
      <c r="Q311" s="132"/>
      <c r="R311" s="132" t="s">
        <v>244</v>
      </c>
      <c r="S311" s="132"/>
      <c r="T311" s="132"/>
      <c r="U311" s="132"/>
      <c r="V311" s="132"/>
      <c r="W311" s="132"/>
      <c r="X311" s="132"/>
      <c r="Y311" s="132"/>
      <c r="Z311" s="132"/>
    </row>
    <row r="312" ht="15.75" customHeight="1">
      <c r="A312" s="253">
        <v>310.0</v>
      </c>
      <c r="B312" s="254" t="s">
        <v>396</v>
      </c>
      <c r="C312" s="254" t="s">
        <v>17</v>
      </c>
      <c r="D312" s="254"/>
      <c r="E312" s="254"/>
      <c r="F312" s="254"/>
      <c r="G312" s="254"/>
      <c r="H312" s="254"/>
      <c r="I312" s="254">
        <v>19.1</v>
      </c>
      <c r="J312" s="254">
        <v>78.3</v>
      </c>
      <c r="K312" s="254">
        <v>0.5</v>
      </c>
      <c r="L312" s="254">
        <v>4.1</v>
      </c>
      <c r="M312" s="254">
        <v>32.5</v>
      </c>
      <c r="N312" s="254">
        <v>0.2</v>
      </c>
      <c r="O312" s="254">
        <v>0.1</v>
      </c>
      <c r="Q312" s="132"/>
      <c r="R312" s="132" t="s">
        <v>396</v>
      </c>
      <c r="S312" s="132"/>
      <c r="T312" s="132"/>
      <c r="U312" s="132"/>
      <c r="V312" s="132"/>
      <c r="W312" s="132"/>
      <c r="X312" s="132"/>
      <c r="Y312" s="132"/>
      <c r="Z312" s="132"/>
    </row>
    <row r="313" ht="15.75" customHeight="1">
      <c r="A313" s="253">
        <v>311.0</v>
      </c>
      <c r="B313" s="254" t="s">
        <v>341</v>
      </c>
      <c r="C313" s="254" t="s">
        <v>17</v>
      </c>
      <c r="D313" s="254"/>
      <c r="E313" s="254"/>
      <c r="F313" s="254"/>
      <c r="G313" s="254"/>
      <c r="H313" s="254"/>
      <c r="I313" s="254">
        <v>32.4</v>
      </c>
      <c r="J313" s="254">
        <v>181.3</v>
      </c>
      <c r="K313" s="254">
        <v>0.9</v>
      </c>
      <c r="L313" s="254">
        <v>16.9</v>
      </c>
      <c r="M313" s="254">
        <v>150.6</v>
      </c>
      <c r="N313" s="254">
        <v>0.6</v>
      </c>
      <c r="O313" s="254">
        <v>0.6</v>
      </c>
      <c r="Q313" s="132"/>
      <c r="R313" s="132" t="s">
        <v>341</v>
      </c>
      <c r="S313" s="132"/>
      <c r="T313" s="132"/>
      <c r="U313" s="132"/>
      <c r="V313" s="132"/>
      <c r="W313" s="132"/>
      <c r="X313" s="132"/>
      <c r="Y313" s="132"/>
      <c r="Z313" s="132"/>
    </row>
    <row r="314" ht="15.75" customHeight="1">
      <c r="A314" s="253">
        <v>312.0</v>
      </c>
      <c r="B314" s="254" t="s">
        <v>6092</v>
      </c>
      <c r="C314" s="254" t="s">
        <v>17</v>
      </c>
      <c r="D314" s="254"/>
      <c r="E314" s="254"/>
      <c r="F314" s="254"/>
      <c r="G314" s="254"/>
      <c r="H314" s="254"/>
      <c r="I314" s="254">
        <v>38.2</v>
      </c>
      <c r="J314" s="254">
        <v>155.4</v>
      </c>
      <c r="K314" s="254">
        <v>1.0</v>
      </c>
      <c r="L314" s="254">
        <v>10.4</v>
      </c>
      <c r="M314" s="254">
        <v>75.7</v>
      </c>
      <c r="N314" s="254">
        <v>0.3</v>
      </c>
      <c r="O314" s="254">
        <v>0.3</v>
      </c>
      <c r="Q314" s="132"/>
      <c r="R314" s="132" t="s">
        <v>6093</v>
      </c>
      <c r="S314" s="132"/>
      <c r="T314" s="132"/>
      <c r="U314" s="132"/>
      <c r="V314" s="132"/>
      <c r="W314" s="132"/>
      <c r="X314" s="132"/>
      <c r="Y314" s="132"/>
      <c r="Z314" s="132"/>
    </row>
    <row r="315" ht="15.75" customHeight="1">
      <c r="A315" s="253">
        <v>313.0</v>
      </c>
      <c r="B315" s="254" t="s">
        <v>384</v>
      </c>
      <c r="C315" s="254" t="s">
        <v>17</v>
      </c>
      <c r="D315" s="254"/>
      <c r="E315" s="254"/>
      <c r="F315" s="254"/>
      <c r="G315" s="254"/>
      <c r="H315" s="254"/>
      <c r="I315" s="254">
        <v>29.0</v>
      </c>
      <c r="J315" s="254">
        <v>123.2</v>
      </c>
      <c r="K315" s="254">
        <v>0.8</v>
      </c>
      <c r="L315" s="254">
        <v>6.1</v>
      </c>
      <c r="M315" s="254">
        <v>48.8</v>
      </c>
      <c r="N315" s="254">
        <v>0.1</v>
      </c>
      <c r="O315" s="254">
        <v>0.5</v>
      </c>
      <c r="Q315" s="132"/>
      <c r="R315" s="132" t="s">
        <v>384</v>
      </c>
      <c r="S315" s="132"/>
      <c r="T315" s="132"/>
      <c r="U315" s="132"/>
      <c r="V315" s="132"/>
      <c r="W315" s="132"/>
      <c r="X315" s="132"/>
      <c r="Y315" s="132"/>
      <c r="Z315" s="132"/>
    </row>
    <row r="316" ht="15.75" customHeight="1">
      <c r="A316" s="253">
        <v>314.0</v>
      </c>
      <c r="B316" s="254" t="s">
        <v>439</v>
      </c>
      <c r="C316" s="254" t="s">
        <v>17</v>
      </c>
      <c r="D316" s="254"/>
      <c r="E316" s="254"/>
      <c r="F316" s="254"/>
      <c r="G316" s="254"/>
      <c r="H316" s="254"/>
      <c r="I316" s="254">
        <v>0.0</v>
      </c>
      <c r="J316" s="254">
        <v>0.0</v>
      </c>
      <c r="K316" s="254">
        <v>0.0</v>
      </c>
      <c r="L316" s="254">
        <v>0.0</v>
      </c>
      <c r="M316" s="254">
        <v>0.0</v>
      </c>
      <c r="N316" s="254">
        <v>0.0</v>
      </c>
      <c r="O316" s="254">
        <v>0.0</v>
      </c>
      <c r="Q316" s="132"/>
      <c r="R316" s="132" t="s">
        <v>439</v>
      </c>
      <c r="S316" s="132"/>
      <c r="T316" s="132"/>
      <c r="U316" s="132"/>
      <c r="V316" s="132"/>
      <c r="W316" s="132"/>
      <c r="X316" s="132"/>
      <c r="Y316" s="132"/>
      <c r="Z316" s="132"/>
    </row>
    <row r="317" ht="15.75" customHeight="1">
      <c r="A317" s="253">
        <v>315.0</v>
      </c>
      <c r="B317" s="254" t="s">
        <v>443</v>
      </c>
      <c r="C317" s="254" t="s">
        <v>17</v>
      </c>
      <c r="D317" s="254"/>
      <c r="E317" s="254"/>
      <c r="F317" s="254"/>
      <c r="G317" s="254"/>
      <c r="H317" s="254"/>
      <c r="I317" s="254">
        <v>19.5</v>
      </c>
      <c r="J317" s="254">
        <v>78.9</v>
      </c>
      <c r="K317" s="254">
        <v>0.6</v>
      </c>
      <c r="L317" s="254">
        <v>4.1</v>
      </c>
      <c r="M317" s="254">
        <v>35.4</v>
      </c>
      <c r="N317" s="254">
        <v>0.1</v>
      </c>
      <c r="O317" s="254">
        <v>0.0</v>
      </c>
      <c r="Q317" s="132"/>
      <c r="R317" s="132" t="s">
        <v>443</v>
      </c>
      <c r="S317" s="132"/>
      <c r="T317" s="132"/>
      <c r="U317" s="132"/>
      <c r="V317" s="132"/>
      <c r="W317" s="132"/>
      <c r="X317" s="132"/>
      <c r="Y317" s="132"/>
      <c r="Z317" s="132"/>
    </row>
    <row r="318" ht="15.75" customHeight="1">
      <c r="A318" s="253">
        <v>316.0</v>
      </c>
      <c r="B318" s="254"/>
      <c r="C318" s="254" t="s">
        <v>17</v>
      </c>
      <c r="D318" s="254" t="e">
        <v>#N/A</v>
      </c>
      <c r="E318" s="254" t="e">
        <v>#N/A</v>
      </c>
      <c r="F318" s="254" t="e">
        <v>#N/A</v>
      </c>
      <c r="G318" s="254" t="e">
        <v>#N/A</v>
      </c>
      <c r="H318" s="254" t="e">
        <v>#N/A</v>
      </c>
      <c r="I318" s="254" t="e">
        <v>#N/A</v>
      </c>
      <c r="J318" s="254" t="e">
        <v>#N/A</v>
      </c>
      <c r="K318" s="254" t="e">
        <v>#N/A</v>
      </c>
      <c r="L318" s="254" t="e">
        <v>#N/A</v>
      </c>
      <c r="M318" s="254" t="e">
        <v>#N/A</v>
      </c>
      <c r="N318" s="254" t="e">
        <v>#N/A</v>
      </c>
      <c r="O318" s="254" t="e">
        <v>#N/A</v>
      </c>
      <c r="P318" s="24" t="e">
        <v>#N/A</v>
      </c>
      <c r="Q318" s="132" t="e">
        <v>#N/A</v>
      </c>
      <c r="R318" s="132"/>
      <c r="S318" s="132"/>
      <c r="T318" s="132"/>
      <c r="U318" s="132"/>
      <c r="V318" s="132"/>
      <c r="W318" s="132"/>
      <c r="X318" s="132"/>
      <c r="Y318" s="132"/>
      <c r="Z318" s="132"/>
    </row>
    <row r="319" ht="15.75" customHeight="1">
      <c r="A319" s="253">
        <v>317.0</v>
      </c>
      <c r="B319" s="254"/>
      <c r="C319" s="254" t="s">
        <v>17</v>
      </c>
      <c r="D319" s="254" t="e">
        <v>#N/A</v>
      </c>
      <c r="E319" s="254" t="e">
        <v>#N/A</v>
      </c>
      <c r="F319" s="254" t="e">
        <v>#N/A</v>
      </c>
      <c r="G319" s="254" t="e">
        <v>#N/A</v>
      </c>
      <c r="H319" s="254" t="e">
        <v>#N/A</v>
      </c>
      <c r="I319" s="254" t="e">
        <v>#N/A</v>
      </c>
      <c r="J319" s="254" t="e">
        <v>#N/A</v>
      </c>
      <c r="K319" s="254" t="e">
        <v>#N/A</v>
      </c>
      <c r="L319" s="254" t="e">
        <v>#N/A</v>
      </c>
      <c r="M319" s="254" t="e">
        <v>#N/A</v>
      </c>
      <c r="N319" s="254" t="e">
        <v>#N/A</v>
      </c>
      <c r="O319" s="254" t="e">
        <v>#N/A</v>
      </c>
      <c r="P319" s="24" t="e">
        <v>#N/A</v>
      </c>
      <c r="Q319" s="132" t="e">
        <v>#N/A</v>
      </c>
      <c r="R319" s="132"/>
      <c r="S319" s="132"/>
      <c r="T319" s="132"/>
      <c r="U319" s="132"/>
      <c r="V319" s="132"/>
      <c r="W319" s="132"/>
      <c r="X319" s="132"/>
      <c r="Y319" s="132"/>
      <c r="Z319" s="132"/>
    </row>
    <row r="320" ht="15.75" customHeight="1">
      <c r="A320" s="253">
        <v>318.0</v>
      </c>
      <c r="B320" s="254"/>
      <c r="C320" s="254" t="s">
        <v>17</v>
      </c>
      <c r="D320" s="254" t="e">
        <v>#N/A</v>
      </c>
      <c r="E320" s="254" t="e">
        <v>#N/A</v>
      </c>
      <c r="F320" s="254" t="e">
        <v>#N/A</v>
      </c>
      <c r="G320" s="254" t="e">
        <v>#N/A</v>
      </c>
      <c r="H320" s="254" t="e">
        <v>#N/A</v>
      </c>
      <c r="I320" s="254" t="e">
        <v>#N/A</v>
      </c>
      <c r="J320" s="254" t="e">
        <v>#N/A</v>
      </c>
      <c r="K320" s="254" t="e">
        <v>#N/A</v>
      </c>
      <c r="L320" s="254" t="e">
        <v>#N/A</v>
      </c>
      <c r="M320" s="254" t="e">
        <v>#N/A</v>
      </c>
      <c r="N320" s="254" t="e">
        <v>#N/A</v>
      </c>
      <c r="O320" s="254" t="e">
        <v>#N/A</v>
      </c>
      <c r="P320" s="24" t="e">
        <v>#N/A</v>
      </c>
      <c r="Q320" s="132" t="e">
        <v>#N/A</v>
      </c>
      <c r="R320" s="132"/>
      <c r="S320" s="132"/>
      <c r="T320" s="132"/>
      <c r="U320" s="132"/>
      <c r="V320" s="132"/>
      <c r="W320" s="132"/>
      <c r="X320" s="132"/>
      <c r="Y320" s="132"/>
      <c r="Z320" s="132"/>
    </row>
    <row r="321" ht="15.75" customHeight="1">
      <c r="A321" s="253">
        <v>319.0</v>
      </c>
      <c r="B321" s="254"/>
      <c r="C321" s="254" t="s">
        <v>17</v>
      </c>
      <c r="D321" s="254" t="e">
        <v>#N/A</v>
      </c>
      <c r="E321" s="254" t="e">
        <v>#N/A</v>
      </c>
      <c r="F321" s="254" t="e">
        <v>#N/A</v>
      </c>
      <c r="G321" s="254" t="e">
        <v>#N/A</v>
      </c>
      <c r="H321" s="254" t="e">
        <v>#N/A</v>
      </c>
      <c r="I321" s="254" t="e">
        <v>#N/A</v>
      </c>
      <c r="J321" s="254" t="e">
        <v>#N/A</v>
      </c>
      <c r="K321" s="254" t="e">
        <v>#N/A</v>
      </c>
      <c r="L321" s="254" t="e">
        <v>#N/A</v>
      </c>
      <c r="M321" s="254" t="e">
        <v>#N/A</v>
      </c>
      <c r="N321" s="254" t="e">
        <v>#N/A</v>
      </c>
      <c r="O321" s="254" t="e">
        <v>#N/A</v>
      </c>
      <c r="P321" s="24" t="e">
        <v>#N/A</v>
      </c>
      <c r="Q321" s="132" t="e">
        <v>#N/A</v>
      </c>
      <c r="R321" s="132"/>
      <c r="S321" s="132"/>
      <c r="T321" s="132"/>
      <c r="U321" s="132"/>
      <c r="V321" s="132"/>
      <c r="W321" s="132"/>
      <c r="X321" s="132"/>
      <c r="Y321" s="132"/>
      <c r="Z321" s="132"/>
    </row>
    <row r="322" ht="15.75" customHeight="1">
      <c r="A322" s="253">
        <v>320.0</v>
      </c>
      <c r="B322" s="254"/>
      <c r="C322" s="254" t="s">
        <v>17</v>
      </c>
      <c r="D322" s="254" t="e">
        <v>#N/A</v>
      </c>
      <c r="E322" s="254" t="e">
        <v>#N/A</v>
      </c>
      <c r="F322" s="254" t="e">
        <v>#N/A</v>
      </c>
      <c r="G322" s="254" t="e">
        <v>#N/A</v>
      </c>
      <c r="H322" s="254" t="e">
        <v>#N/A</v>
      </c>
      <c r="I322" s="254" t="e">
        <v>#N/A</v>
      </c>
      <c r="J322" s="254" t="e">
        <v>#N/A</v>
      </c>
      <c r="K322" s="254" t="e">
        <v>#N/A</v>
      </c>
      <c r="L322" s="254" t="e">
        <v>#N/A</v>
      </c>
      <c r="M322" s="254" t="e">
        <v>#N/A</v>
      </c>
      <c r="N322" s="254" t="e">
        <v>#N/A</v>
      </c>
      <c r="O322" s="254" t="e">
        <v>#N/A</v>
      </c>
      <c r="P322" s="24" t="e">
        <v>#N/A</v>
      </c>
      <c r="Q322" s="132" t="e">
        <v>#N/A</v>
      </c>
      <c r="R322" s="132"/>
      <c r="S322" s="132"/>
      <c r="T322" s="132"/>
      <c r="U322" s="132"/>
      <c r="V322" s="132"/>
      <c r="W322" s="132"/>
      <c r="X322" s="132"/>
      <c r="Y322" s="132"/>
      <c r="Z322" s="132"/>
    </row>
    <row r="323" ht="15.75" customHeight="1">
      <c r="A323" s="253">
        <v>321.0</v>
      </c>
      <c r="B323" s="254"/>
      <c r="C323" s="254" t="s">
        <v>17</v>
      </c>
      <c r="D323" s="254" t="e">
        <v>#N/A</v>
      </c>
      <c r="E323" s="254" t="e">
        <v>#N/A</v>
      </c>
      <c r="F323" s="254" t="e">
        <v>#N/A</v>
      </c>
      <c r="G323" s="254" t="e">
        <v>#N/A</v>
      </c>
      <c r="H323" s="254" t="e">
        <v>#N/A</v>
      </c>
      <c r="I323" s="254" t="e">
        <v>#N/A</v>
      </c>
      <c r="J323" s="254" t="e">
        <v>#N/A</v>
      </c>
      <c r="K323" s="254" t="e">
        <v>#N/A</v>
      </c>
      <c r="L323" s="254" t="e">
        <v>#N/A</v>
      </c>
      <c r="M323" s="254" t="e">
        <v>#N/A</v>
      </c>
      <c r="N323" s="254" t="e">
        <v>#N/A</v>
      </c>
      <c r="O323" s="254" t="e">
        <v>#N/A</v>
      </c>
      <c r="P323" s="24" t="e">
        <v>#N/A</v>
      </c>
      <c r="Q323" s="132" t="e">
        <v>#N/A</v>
      </c>
      <c r="R323" s="132"/>
      <c r="S323" s="132"/>
      <c r="T323" s="132"/>
      <c r="U323" s="132"/>
      <c r="V323" s="132"/>
      <c r="W323" s="132"/>
      <c r="X323" s="132"/>
      <c r="Y323" s="132"/>
      <c r="Z323" s="132"/>
    </row>
    <row r="324" ht="15.75" customHeight="1">
      <c r="A324" s="253">
        <v>322.0</v>
      </c>
      <c r="B324" s="254"/>
      <c r="C324" s="254" t="s">
        <v>17</v>
      </c>
      <c r="D324" s="254" t="e">
        <v>#N/A</v>
      </c>
      <c r="E324" s="254" t="e">
        <v>#N/A</v>
      </c>
      <c r="F324" s="254" t="e">
        <v>#N/A</v>
      </c>
      <c r="G324" s="254" t="e">
        <v>#N/A</v>
      </c>
      <c r="H324" s="254" t="e">
        <v>#N/A</v>
      </c>
      <c r="I324" s="254" t="e">
        <v>#N/A</v>
      </c>
      <c r="J324" s="254" t="e">
        <v>#N/A</v>
      </c>
      <c r="K324" s="254" t="e">
        <v>#N/A</v>
      </c>
      <c r="L324" s="254" t="e">
        <v>#N/A</v>
      </c>
      <c r="M324" s="254" t="e">
        <v>#N/A</v>
      </c>
      <c r="N324" s="254" t="e">
        <v>#N/A</v>
      </c>
      <c r="O324" s="254" t="e">
        <v>#N/A</v>
      </c>
      <c r="P324" s="24" t="e">
        <v>#N/A</v>
      </c>
      <c r="Q324" s="132" t="e">
        <v>#N/A</v>
      </c>
      <c r="R324" s="132"/>
      <c r="S324" s="132"/>
      <c r="T324" s="132"/>
      <c r="U324" s="132"/>
      <c r="V324" s="132"/>
      <c r="W324" s="132"/>
      <c r="X324" s="132"/>
      <c r="Y324" s="132"/>
      <c r="Z324" s="132"/>
    </row>
    <row r="325" ht="15.75" customHeight="1">
      <c r="A325" s="253">
        <v>323.0</v>
      </c>
      <c r="B325" s="254"/>
      <c r="C325" s="254" t="s">
        <v>17</v>
      </c>
      <c r="D325" s="254" t="e">
        <v>#N/A</v>
      </c>
      <c r="E325" s="254" t="e">
        <v>#N/A</v>
      </c>
      <c r="F325" s="254" t="e">
        <v>#N/A</v>
      </c>
      <c r="G325" s="254" t="e">
        <v>#N/A</v>
      </c>
      <c r="H325" s="254" t="e">
        <v>#N/A</v>
      </c>
      <c r="I325" s="254" t="e">
        <v>#N/A</v>
      </c>
      <c r="J325" s="254" t="e">
        <v>#N/A</v>
      </c>
      <c r="K325" s="254" t="e">
        <v>#N/A</v>
      </c>
      <c r="L325" s="254" t="e">
        <v>#N/A</v>
      </c>
      <c r="M325" s="254" t="e">
        <v>#N/A</v>
      </c>
      <c r="N325" s="254" t="e">
        <v>#N/A</v>
      </c>
      <c r="O325" s="254" t="e">
        <v>#N/A</v>
      </c>
      <c r="P325" s="24" t="e">
        <v>#N/A</v>
      </c>
      <c r="Q325" s="132" t="e">
        <v>#N/A</v>
      </c>
      <c r="R325" s="132"/>
      <c r="S325" s="132"/>
      <c r="T325" s="132"/>
      <c r="U325" s="132"/>
      <c r="V325" s="132"/>
      <c r="W325" s="132"/>
      <c r="X325" s="132"/>
      <c r="Y325" s="132"/>
      <c r="Z325" s="132"/>
    </row>
    <row r="326" ht="15.75" customHeight="1">
      <c r="A326" s="253">
        <v>324.0</v>
      </c>
      <c r="B326" s="254"/>
      <c r="C326" s="254" t="s">
        <v>17</v>
      </c>
      <c r="D326" s="254" t="e">
        <v>#N/A</v>
      </c>
      <c r="E326" s="254" t="e">
        <v>#N/A</v>
      </c>
      <c r="F326" s="254" t="e">
        <v>#N/A</v>
      </c>
      <c r="G326" s="254" t="e">
        <v>#N/A</v>
      </c>
      <c r="H326" s="254" t="e">
        <v>#N/A</v>
      </c>
      <c r="I326" s="254" t="e">
        <v>#N/A</v>
      </c>
      <c r="J326" s="254" t="e">
        <v>#N/A</v>
      </c>
      <c r="K326" s="254" t="e">
        <v>#N/A</v>
      </c>
      <c r="L326" s="254" t="e">
        <v>#N/A</v>
      </c>
      <c r="M326" s="254" t="e">
        <v>#N/A</v>
      </c>
      <c r="N326" s="254" t="e">
        <v>#N/A</v>
      </c>
      <c r="O326" s="254" t="e">
        <v>#N/A</v>
      </c>
      <c r="P326" s="24" t="e">
        <v>#N/A</v>
      </c>
      <c r="Q326" s="132" t="e">
        <v>#N/A</v>
      </c>
      <c r="R326" s="132"/>
      <c r="S326" s="132"/>
      <c r="T326" s="132"/>
      <c r="U326" s="132"/>
      <c r="V326" s="132"/>
      <c r="W326" s="132"/>
      <c r="X326" s="132"/>
      <c r="Y326" s="132"/>
      <c r="Z326" s="132"/>
    </row>
    <row r="327" ht="15.75" customHeight="1">
      <c r="A327" s="253">
        <v>325.0</v>
      </c>
      <c r="B327" s="254"/>
      <c r="C327" s="254" t="s">
        <v>17</v>
      </c>
      <c r="D327" s="254" t="e">
        <v>#N/A</v>
      </c>
      <c r="E327" s="254" t="e">
        <v>#N/A</v>
      </c>
      <c r="F327" s="254" t="e">
        <v>#N/A</v>
      </c>
      <c r="G327" s="254" t="e">
        <v>#N/A</v>
      </c>
      <c r="H327" s="254" t="e">
        <v>#N/A</v>
      </c>
      <c r="I327" s="254" t="e">
        <v>#N/A</v>
      </c>
      <c r="J327" s="254" t="e">
        <v>#N/A</v>
      </c>
      <c r="K327" s="254" t="e">
        <v>#N/A</v>
      </c>
      <c r="L327" s="254" t="e">
        <v>#N/A</v>
      </c>
      <c r="M327" s="254" t="e">
        <v>#N/A</v>
      </c>
      <c r="N327" s="254" t="e">
        <v>#N/A</v>
      </c>
      <c r="O327" s="254" t="e">
        <v>#N/A</v>
      </c>
      <c r="P327" s="24" t="e">
        <v>#N/A</v>
      </c>
      <c r="Q327" s="132" t="e">
        <v>#N/A</v>
      </c>
      <c r="R327" s="132"/>
      <c r="S327" s="132"/>
      <c r="T327" s="132"/>
      <c r="U327" s="132"/>
      <c r="V327" s="132"/>
      <c r="W327" s="132"/>
      <c r="X327" s="132"/>
      <c r="Y327" s="132"/>
      <c r="Z327" s="132"/>
    </row>
    <row r="328" ht="15.75" customHeight="1">
      <c r="A328" s="253">
        <v>326.0</v>
      </c>
      <c r="B328" s="254"/>
      <c r="C328" s="254" t="s">
        <v>17</v>
      </c>
      <c r="D328" s="254" t="e">
        <v>#N/A</v>
      </c>
      <c r="E328" s="254" t="e">
        <v>#N/A</v>
      </c>
      <c r="F328" s="254" t="e">
        <v>#N/A</v>
      </c>
      <c r="G328" s="254" t="e">
        <v>#N/A</v>
      </c>
      <c r="H328" s="254" t="e">
        <v>#N/A</v>
      </c>
      <c r="I328" s="254" t="e">
        <v>#N/A</v>
      </c>
      <c r="J328" s="254" t="e">
        <v>#N/A</v>
      </c>
      <c r="K328" s="254" t="e">
        <v>#N/A</v>
      </c>
      <c r="L328" s="254" t="e">
        <v>#N/A</v>
      </c>
      <c r="M328" s="254" t="e">
        <v>#N/A</v>
      </c>
      <c r="N328" s="254" t="e">
        <v>#N/A</v>
      </c>
      <c r="O328" s="254" t="e">
        <v>#N/A</v>
      </c>
      <c r="P328" s="24" t="e">
        <v>#N/A</v>
      </c>
      <c r="Q328" s="132" t="e">
        <v>#N/A</v>
      </c>
      <c r="R328" s="132"/>
      <c r="S328" s="132"/>
      <c r="T328" s="132"/>
      <c r="U328" s="132"/>
      <c r="V328" s="132"/>
      <c r="W328" s="132"/>
      <c r="X328" s="132"/>
      <c r="Y328" s="132"/>
      <c r="Z328" s="132"/>
    </row>
    <row r="329" ht="15.75" customHeight="1">
      <c r="A329" s="253">
        <v>327.0</v>
      </c>
      <c r="B329" s="254"/>
      <c r="C329" s="254" t="s">
        <v>17</v>
      </c>
      <c r="D329" s="254" t="e">
        <v>#N/A</v>
      </c>
      <c r="E329" s="254" t="e">
        <v>#N/A</v>
      </c>
      <c r="F329" s="254" t="e">
        <v>#N/A</v>
      </c>
      <c r="G329" s="254" t="e">
        <v>#N/A</v>
      </c>
      <c r="H329" s="254" t="e">
        <v>#N/A</v>
      </c>
      <c r="I329" s="254" t="e">
        <v>#N/A</v>
      </c>
      <c r="J329" s="254" t="e">
        <v>#N/A</v>
      </c>
      <c r="K329" s="254" t="e">
        <v>#N/A</v>
      </c>
      <c r="L329" s="254" t="e">
        <v>#N/A</v>
      </c>
      <c r="M329" s="254" t="e">
        <v>#N/A</v>
      </c>
      <c r="N329" s="254" t="e">
        <v>#N/A</v>
      </c>
      <c r="O329" s="254" t="e">
        <v>#N/A</v>
      </c>
      <c r="P329" s="24" t="e">
        <v>#N/A</v>
      </c>
      <c r="Q329" s="132" t="e">
        <v>#N/A</v>
      </c>
      <c r="R329" s="132"/>
      <c r="S329" s="132"/>
      <c r="T329" s="132"/>
      <c r="U329" s="132"/>
      <c r="V329" s="132"/>
      <c r="W329" s="132"/>
      <c r="X329" s="132"/>
      <c r="Y329" s="132"/>
      <c r="Z329" s="132"/>
    </row>
    <row r="330" ht="15.75" customHeight="1">
      <c r="A330" s="253">
        <v>328.0</v>
      </c>
      <c r="B330" s="254"/>
      <c r="C330" s="254" t="s">
        <v>17</v>
      </c>
      <c r="D330" s="254" t="e">
        <v>#N/A</v>
      </c>
      <c r="E330" s="254" t="e">
        <v>#N/A</v>
      </c>
      <c r="F330" s="254" t="e">
        <v>#N/A</v>
      </c>
      <c r="G330" s="254" t="e">
        <v>#N/A</v>
      </c>
      <c r="H330" s="254" t="e">
        <v>#N/A</v>
      </c>
      <c r="I330" s="254" t="e">
        <v>#N/A</v>
      </c>
      <c r="J330" s="254" t="e">
        <v>#N/A</v>
      </c>
      <c r="K330" s="254" t="e">
        <v>#N/A</v>
      </c>
      <c r="L330" s="254" t="e">
        <v>#N/A</v>
      </c>
      <c r="M330" s="254" t="e">
        <v>#N/A</v>
      </c>
      <c r="N330" s="254" t="e">
        <v>#N/A</v>
      </c>
      <c r="O330" s="254" t="e">
        <v>#N/A</v>
      </c>
      <c r="P330" s="24" t="e">
        <v>#N/A</v>
      </c>
      <c r="Q330" s="132" t="e">
        <v>#N/A</v>
      </c>
      <c r="R330" s="132"/>
      <c r="S330" s="132"/>
      <c r="T330" s="132"/>
      <c r="U330" s="132"/>
      <c r="V330" s="132"/>
      <c r="W330" s="132"/>
      <c r="X330" s="132"/>
      <c r="Y330" s="132"/>
      <c r="Z330" s="132"/>
    </row>
    <row r="331" ht="15.75" customHeight="1">
      <c r="A331" s="253">
        <v>329.0</v>
      </c>
      <c r="B331" s="254"/>
      <c r="C331" s="254" t="s">
        <v>17</v>
      </c>
      <c r="D331" s="254" t="e">
        <v>#N/A</v>
      </c>
      <c r="E331" s="254" t="e">
        <v>#N/A</v>
      </c>
      <c r="F331" s="254" t="e">
        <v>#N/A</v>
      </c>
      <c r="G331" s="254" t="e">
        <v>#N/A</v>
      </c>
      <c r="H331" s="254" t="e">
        <v>#N/A</v>
      </c>
      <c r="I331" s="254" t="e">
        <v>#N/A</v>
      </c>
      <c r="J331" s="254" t="e">
        <v>#N/A</v>
      </c>
      <c r="K331" s="254" t="e">
        <v>#N/A</v>
      </c>
      <c r="L331" s="254" t="e">
        <v>#N/A</v>
      </c>
      <c r="M331" s="254" t="e">
        <v>#N/A</v>
      </c>
      <c r="N331" s="254" t="e">
        <v>#N/A</v>
      </c>
      <c r="O331" s="254" t="e">
        <v>#N/A</v>
      </c>
      <c r="P331" s="24" t="e">
        <v>#N/A</v>
      </c>
      <c r="Q331" s="132" t="e">
        <v>#N/A</v>
      </c>
      <c r="R331" s="132"/>
      <c r="S331" s="132"/>
      <c r="T331" s="132"/>
      <c r="U331" s="132"/>
      <c r="V331" s="132"/>
      <c r="W331" s="132"/>
      <c r="X331" s="132"/>
      <c r="Y331" s="132"/>
      <c r="Z331" s="132"/>
    </row>
    <row r="332" ht="15.75" customHeight="1">
      <c r="A332" s="253">
        <v>330.0</v>
      </c>
      <c r="B332" s="254"/>
      <c r="C332" s="254" t="s">
        <v>17</v>
      </c>
      <c r="D332" s="254" t="e">
        <v>#N/A</v>
      </c>
      <c r="E332" s="254" t="e">
        <v>#N/A</v>
      </c>
      <c r="F332" s="254" t="e">
        <v>#N/A</v>
      </c>
      <c r="G332" s="254" t="e">
        <v>#N/A</v>
      </c>
      <c r="H332" s="254" t="e">
        <v>#N/A</v>
      </c>
      <c r="I332" s="254" t="e">
        <v>#N/A</v>
      </c>
      <c r="J332" s="254" t="e">
        <v>#N/A</v>
      </c>
      <c r="K332" s="254" t="e">
        <v>#N/A</v>
      </c>
      <c r="L332" s="254" t="e">
        <v>#N/A</v>
      </c>
      <c r="M332" s="254" t="e">
        <v>#N/A</v>
      </c>
      <c r="N332" s="254" t="e">
        <v>#N/A</v>
      </c>
      <c r="O332" s="254" t="e">
        <v>#N/A</v>
      </c>
      <c r="P332" s="24" t="e">
        <v>#N/A</v>
      </c>
      <c r="Q332" s="132" t="e">
        <v>#N/A</v>
      </c>
      <c r="R332" s="132"/>
      <c r="S332" s="132"/>
      <c r="T332" s="132"/>
      <c r="U332" s="132"/>
      <c r="V332" s="132"/>
      <c r="W332" s="132"/>
      <c r="X332" s="132"/>
      <c r="Y332" s="132"/>
      <c r="Z332" s="132"/>
    </row>
    <row r="333" ht="15.75" customHeight="1">
      <c r="A333" s="253">
        <v>331.0</v>
      </c>
      <c r="B333" s="254"/>
      <c r="C333" s="254" t="s">
        <v>17</v>
      </c>
      <c r="D333" s="254" t="e">
        <v>#N/A</v>
      </c>
      <c r="E333" s="254" t="e">
        <v>#N/A</v>
      </c>
      <c r="F333" s="254" t="e">
        <v>#N/A</v>
      </c>
      <c r="G333" s="254" t="e">
        <v>#N/A</v>
      </c>
      <c r="H333" s="254" t="e">
        <v>#N/A</v>
      </c>
      <c r="I333" s="254" t="e">
        <v>#N/A</v>
      </c>
      <c r="J333" s="254" t="e">
        <v>#N/A</v>
      </c>
      <c r="K333" s="254" t="e">
        <v>#N/A</v>
      </c>
      <c r="L333" s="254" t="e">
        <v>#N/A</v>
      </c>
      <c r="M333" s="254" t="e">
        <v>#N/A</v>
      </c>
      <c r="N333" s="254" t="e">
        <v>#N/A</v>
      </c>
      <c r="O333" s="254" t="e">
        <v>#N/A</v>
      </c>
      <c r="P333" s="24" t="e">
        <v>#N/A</v>
      </c>
      <c r="Q333" s="132" t="e">
        <v>#N/A</v>
      </c>
      <c r="R333" s="132"/>
      <c r="S333" s="132"/>
      <c r="T333" s="132"/>
      <c r="U333" s="132"/>
      <c r="V333" s="132"/>
      <c r="W333" s="132"/>
      <c r="X333" s="132"/>
      <c r="Y333" s="132"/>
      <c r="Z333" s="132"/>
    </row>
    <row r="334" ht="15.75" customHeight="1">
      <c r="A334" s="253">
        <v>332.0</v>
      </c>
      <c r="B334" s="254"/>
      <c r="C334" s="254" t="s">
        <v>17</v>
      </c>
      <c r="D334" s="254" t="e">
        <v>#N/A</v>
      </c>
      <c r="E334" s="254" t="e">
        <v>#N/A</v>
      </c>
      <c r="F334" s="254" t="e">
        <v>#N/A</v>
      </c>
      <c r="G334" s="254" t="e">
        <v>#N/A</v>
      </c>
      <c r="H334" s="254" t="e">
        <v>#N/A</v>
      </c>
      <c r="I334" s="254" t="e">
        <v>#N/A</v>
      </c>
      <c r="J334" s="254" t="e">
        <v>#N/A</v>
      </c>
      <c r="K334" s="254" t="e">
        <v>#N/A</v>
      </c>
      <c r="L334" s="254" t="e">
        <v>#N/A</v>
      </c>
      <c r="M334" s="254" t="e">
        <v>#N/A</v>
      </c>
      <c r="N334" s="254" t="e">
        <v>#N/A</v>
      </c>
      <c r="O334" s="254" t="e">
        <v>#N/A</v>
      </c>
      <c r="P334" s="24" t="e">
        <v>#N/A</v>
      </c>
      <c r="Q334" s="132" t="e">
        <v>#N/A</v>
      </c>
      <c r="R334" s="132"/>
      <c r="S334" s="132"/>
      <c r="T334" s="132"/>
      <c r="U334" s="132"/>
      <c r="V334" s="132"/>
      <c r="W334" s="132"/>
      <c r="X334" s="132"/>
      <c r="Y334" s="132"/>
      <c r="Z334" s="132"/>
    </row>
    <row r="335" ht="15.75" customHeight="1">
      <c r="A335" s="253">
        <v>333.0</v>
      </c>
      <c r="B335" s="254"/>
      <c r="C335" s="254" t="s">
        <v>17</v>
      </c>
      <c r="D335" s="254" t="e">
        <v>#N/A</v>
      </c>
      <c r="E335" s="254" t="e">
        <v>#N/A</v>
      </c>
      <c r="F335" s="254" t="e">
        <v>#N/A</v>
      </c>
      <c r="G335" s="254" t="e">
        <v>#N/A</v>
      </c>
      <c r="H335" s="254" t="e">
        <v>#N/A</v>
      </c>
      <c r="I335" s="254" t="e">
        <v>#N/A</v>
      </c>
      <c r="J335" s="254" t="e">
        <v>#N/A</v>
      </c>
      <c r="K335" s="254" t="e">
        <v>#N/A</v>
      </c>
      <c r="L335" s="254" t="e">
        <v>#N/A</v>
      </c>
      <c r="M335" s="254" t="e">
        <v>#N/A</v>
      </c>
      <c r="N335" s="254" t="e">
        <v>#N/A</v>
      </c>
      <c r="O335" s="254" t="e">
        <v>#N/A</v>
      </c>
      <c r="P335" s="24" t="e">
        <v>#N/A</v>
      </c>
      <c r="Q335" s="132" t="e">
        <v>#N/A</v>
      </c>
      <c r="R335" s="132"/>
      <c r="S335" s="132"/>
      <c r="T335" s="132"/>
      <c r="U335" s="132"/>
      <c r="V335" s="132"/>
      <c r="W335" s="132"/>
      <c r="X335" s="132"/>
      <c r="Y335" s="132"/>
      <c r="Z335" s="132"/>
    </row>
    <row r="336" ht="15.75" customHeight="1">
      <c r="A336" s="253">
        <v>334.0</v>
      </c>
      <c r="B336" s="254"/>
      <c r="C336" s="254" t="s">
        <v>17</v>
      </c>
      <c r="D336" s="254" t="e">
        <v>#N/A</v>
      </c>
      <c r="E336" s="254" t="e">
        <v>#N/A</v>
      </c>
      <c r="F336" s="254" t="e">
        <v>#N/A</v>
      </c>
      <c r="G336" s="254" t="e">
        <v>#N/A</v>
      </c>
      <c r="H336" s="254" t="e">
        <v>#N/A</v>
      </c>
      <c r="I336" s="254" t="e">
        <v>#N/A</v>
      </c>
      <c r="J336" s="254" t="e">
        <v>#N/A</v>
      </c>
      <c r="K336" s="254" t="e">
        <v>#N/A</v>
      </c>
      <c r="L336" s="254" t="e">
        <v>#N/A</v>
      </c>
      <c r="M336" s="254" t="e">
        <v>#N/A</v>
      </c>
      <c r="N336" s="254" t="e">
        <v>#N/A</v>
      </c>
      <c r="O336" s="254" t="e">
        <v>#N/A</v>
      </c>
      <c r="P336" s="24" t="e">
        <v>#N/A</v>
      </c>
      <c r="Q336" s="132" t="e">
        <v>#N/A</v>
      </c>
      <c r="R336" s="132"/>
      <c r="S336" s="132"/>
      <c r="T336" s="132"/>
      <c r="U336" s="132"/>
      <c r="V336" s="132"/>
      <c r="W336" s="132"/>
      <c r="X336" s="132"/>
      <c r="Y336" s="132"/>
      <c r="Z336" s="132"/>
    </row>
    <row r="337" ht="15.75" customHeight="1">
      <c r="A337" s="253">
        <v>335.0</v>
      </c>
      <c r="B337" s="254"/>
      <c r="C337" s="254" t="s">
        <v>17</v>
      </c>
      <c r="D337" s="254" t="e">
        <v>#N/A</v>
      </c>
      <c r="E337" s="254" t="e">
        <v>#N/A</v>
      </c>
      <c r="F337" s="254" t="e">
        <v>#N/A</v>
      </c>
      <c r="G337" s="254" t="e">
        <v>#N/A</v>
      </c>
      <c r="H337" s="254" t="e">
        <v>#N/A</v>
      </c>
      <c r="I337" s="254" t="e">
        <v>#N/A</v>
      </c>
      <c r="J337" s="254" t="e">
        <v>#N/A</v>
      </c>
      <c r="K337" s="254" t="e">
        <v>#N/A</v>
      </c>
      <c r="L337" s="254" t="e">
        <v>#N/A</v>
      </c>
      <c r="M337" s="254" t="e">
        <v>#N/A</v>
      </c>
      <c r="N337" s="254" t="e">
        <v>#N/A</v>
      </c>
      <c r="O337" s="254" t="e">
        <v>#N/A</v>
      </c>
      <c r="P337" s="24" t="e">
        <v>#N/A</v>
      </c>
      <c r="Q337" s="132" t="e">
        <v>#N/A</v>
      </c>
      <c r="R337" s="132"/>
      <c r="S337" s="132"/>
      <c r="T337" s="132"/>
      <c r="U337" s="132"/>
      <c r="V337" s="132"/>
      <c r="W337" s="132"/>
      <c r="X337" s="132"/>
      <c r="Y337" s="132"/>
      <c r="Z337" s="132"/>
    </row>
    <row r="338" ht="15.75" customHeight="1">
      <c r="A338" s="253">
        <v>336.0</v>
      </c>
      <c r="B338" s="254"/>
      <c r="C338" s="254" t="s">
        <v>17</v>
      </c>
      <c r="D338" s="254" t="e">
        <v>#N/A</v>
      </c>
      <c r="E338" s="254" t="e">
        <v>#N/A</v>
      </c>
      <c r="F338" s="254" t="e">
        <v>#N/A</v>
      </c>
      <c r="G338" s="254" t="e">
        <v>#N/A</v>
      </c>
      <c r="H338" s="254" t="e">
        <v>#N/A</v>
      </c>
      <c r="I338" s="254" t="e">
        <v>#N/A</v>
      </c>
      <c r="J338" s="254" t="e">
        <v>#N/A</v>
      </c>
      <c r="K338" s="254" t="e">
        <v>#N/A</v>
      </c>
      <c r="L338" s="254" t="e">
        <v>#N/A</v>
      </c>
      <c r="M338" s="254" t="e">
        <v>#N/A</v>
      </c>
      <c r="N338" s="254" t="e">
        <v>#N/A</v>
      </c>
      <c r="O338" s="254" t="e">
        <v>#N/A</v>
      </c>
      <c r="P338" s="24" t="e">
        <v>#N/A</v>
      </c>
      <c r="Q338" s="132" t="e">
        <v>#N/A</v>
      </c>
      <c r="R338" s="132"/>
      <c r="S338" s="132"/>
      <c r="T338" s="132"/>
      <c r="U338" s="132"/>
      <c r="V338" s="132"/>
      <c r="W338" s="132"/>
      <c r="X338" s="132"/>
      <c r="Y338" s="132"/>
      <c r="Z338" s="132"/>
    </row>
    <row r="339" ht="15.75" customHeight="1">
      <c r="A339" s="253">
        <v>337.0</v>
      </c>
      <c r="B339" s="254"/>
      <c r="C339" s="254" t="s">
        <v>17</v>
      </c>
      <c r="D339" s="254" t="e">
        <v>#N/A</v>
      </c>
      <c r="E339" s="254" t="e">
        <v>#N/A</v>
      </c>
      <c r="F339" s="254" t="e">
        <v>#N/A</v>
      </c>
      <c r="G339" s="254" t="e">
        <v>#N/A</v>
      </c>
      <c r="H339" s="254" t="e">
        <v>#N/A</v>
      </c>
      <c r="I339" s="254" t="e">
        <v>#N/A</v>
      </c>
      <c r="J339" s="254" t="e">
        <v>#N/A</v>
      </c>
      <c r="K339" s="254" t="e">
        <v>#N/A</v>
      </c>
      <c r="L339" s="254" t="e">
        <v>#N/A</v>
      </c>
      <c r="M339" s="254" t="e">
        <v>#N/A</v>
      </c>
      <c r="N339" s="254" t="e">
        <v>#N/A</v>
      </c>
      <c r="O339" s="254" t="e">
        <v>#N/A</v>
      </c>
      <c r="P339" s="24" t="e">
        <v>#N/A</v>
      </c>
      <c r="Q339" s="132" t="e">
        <v>#N/A</v>
      </c>
      <c r="R339" s="132"/>
      <c r="S339" s="132"/>
      <c r="T339" s="132"/>
      <c r="U339" s="132"/>
      <c r="V339" s="132"/>
      <c r="W339" s="132"/>
      <c r="X339" s="132"/>
      <c r="Y339" s="132"/>
      <c r="Z339" s="132"/>
    </row>
    <row r="340" ht="15.75" customHeight="1">
      <c r="A340" s="253">
        <v>338.0</v>
      </c>
      <c r="B340" s="254"/>
      <c r="C340" s="254" t="s">
        <v>17</v>
      </c>
      <c r="D340" s="254" t="e">
        <v>#N/A</v>
      </c>
      <c r="E340" s="254" t="e">
        <v>#N/A</v>
      </c>
      <c r="F340" s="254" t="e">
        <v>#N/A</v>
      </c>
      <c r="G340" s="254" t="e">
        <v>#N/A</v>
      </c>
      <c r="H340" s="254" t="e">
        <v>#N/A</v>
      </c>
      <c r="I340" s="254" t="e">
        <v>#N/A</v>
      </c>
      <c r="J340" s="254" t="e">
        <v>#N/A</v>
      </c>
      <c r="K340" s="254" t="e">
        <v>#N/A</v>
      </c>
      <c r="L340" s="254" t="e">
        <v>#N/A</v>
      </c>
      <c r="M340" s="254" t="e">
        <v>#N/A</v>
      </c>
      <c r="N340" s="254" t="e">
        <v>#N/A</v>
      </c>
      <c r="O340" s="254" t="e">
        <v>#N/A</v>
      </c>
      <c r="P340" s="24" t="e">
        <v>#N/A</v>
      </c>
      <c r="Q340" s="132" t="e">
        <v>#N/A</v>
      </c>
      <c r="R340" s="132"/>
      <c r="S340" s="132"/>
      <c r="T340" s="132"/>
      <c r="U340" s="132"/>
      <c r="V340" s="132"/>
      <c r="W340" s="132"/>
      <c r="X340" s="132"/>
      <c r="Y340" s="132"/>
      <c r="Z340" s="132"/>
    </row>
    <row r="341" ht="15.75" customHeight="1">
      <c r="A341" s="253">
        <v>339.0</v>
      </c>
      <c r="B341" s="254"/>
      <c r="C341" s="254" t="s">
        <v>17</v>
      </c>
      <c r="D341" s="254" t="e">
        <v>#N/A</v>
      </c>
      <c r="E341" s="254" t="e">
        <v>#N/A</v>
      </c>
      <c r="F341" s="254" t="e">
        <v>#N/A</v>
      </c>
      <c r="G341" s="254" t="e">
        <v>#N/A</v>
      </c>
      <c r="H341" s="254" t="e">
        <v>#N/A</v>
      </c>
      <c r="I341" s="254" t="e">
        <v>#N/A</v>
      </c>
      <c r="J341" s="254" t="e">
        <v>#N/A</v>
      </c>
      <c r="K341" s="254" t="e">
        <v>#N/A</v>
      </c>
      <c r="L341" s="254" t="e">
        <v>#N/A</v>
      </c>
      <c r="M341" s="254" t="e">
        <v>#N/A</v>
      </c>
      <c r="N341" s="254" t="e">
        <v>#N/A</v>
      </c>
      <c r="O341" s="254" t="e">
        <v>#N/A</v>
      </c>
      <c r="P341" s="24" t="e">
        <v>#N/A</v>
      </c>
      <c r="Q341" s="132" t="e">
        <v>#N/A</v>
      </c>
      <c r="R341" s="132"/>
      <c r="S341" s="132"/>
      <c r="T341" s="132"/>
      <c r="U341" s="132"/>
      <c r="V341" s="132"/>
      <c r="W341" s="132"/>
      <c r="X341" s="132"/>
      <c r="Y341" s="132"/>
      <c r="Z341" s="132"/>
    </row>
    <row r="342" ht="15.75" customHeight="1">
      <c r="A342" s="253">
        <v>340.0</v>
      </c>
      <c r="B342" s="254"/>
      <c r="C342" s="254" t="s">
        <v>17</v>
      </c>
      <c r="D342" s="254" t="e">
        <v>#N/A</v>
      </c>
      <c r="E342" s="254" t="e">
        <v>#N/A</v>
      </c>
      <c r="F342" s="254" t="e">
        <v>#N/A</v>
      </c>
      <c r="G342" s="254" t="e">
        <v>#N/A</v>
      </c>
      <c r="H342" s="254" t="e">
        <v>#N/A</v>
      </c>
      <c r="I342" s="254" t="e">
        <v>#N/A</v>
      </c>
      <c r="J342" s="254" t="e">
        <v>#N/A</v>
      </c>
      <c r="K342" s="254" t="e">
        <v>#N/A</v>
      </c>
      <c r="L342" s="254" t="e">
        <v>#N/A</v>
      </c>
      <c r="M342" s="254" t="e">
        <v>#N/A</v>
      </c>
      <c r="N342" s="254" t="e">
        <v>#N/A</v>
      </c>
      <c r="O342" s="254" t="e">
        <v>#N/A</v>
      </c>
      <c r="P342" s="24" t="e">
        <v>#N/A</v>
      </c>
      <c r="Q342" s="132" t="e">
        <v>#N/A</v>
      </c>
      <c r="R342" s="132"/>
      <c r="S342" s="132"/>
      <c r="T342" s="132"/>
      <c r="U342" s="132"/>
      <c r="V342" s="132"/>
      <c r="W342" s="132"/>
      <c r="X342" s="132"/>
      <c r="Y342" s="132"/>
      <c r="Z342" s="132"/>
    </row>
    <row r="343" ht="15.75" customHeight="1">
      <c r="A343" s="253">
        <v>341.0</v>
      </c>
      <c r="B343" s="254"/>
      <c r="C343" s="254" t="s">
        <v>17</v>
      </c>
      <c r="D343" s="254" t="e">
        <v>#N/A</v>
      </c>
      <c r="E343" s="254" t="e">
        <v>#N/A</v>
      </c>
      <c r="F343" s="254" t="e">
        <v>#N/A</v>
      </c>
      <c r="G343" s="254" t="e">
        <v>#N/A</v>
      </c>
      <c r="H343" s="254" t="e">
        <v>#N/A</v>
      </c>
      <c r="I343" s="254" t="e">
        <v>#N/A</v>
      </c>
      <c r="J343" s="254" t="e">
        <v>#N/A</v>
      </c>
      <c r="K343" s="254" t="e">
        <v>#N/A</v>
      </c>
      <c r="L343" s="254" t="e">
        <v>#N/A</v>
      </c>
      <c r="M343" s="254" t="e">
        <v>#N/A</v>
      </c>
      <c r="N343" s="254" t="e">
        <v>#N/A</v>
      </c>
      <c r="O343" s="254" t="e">
        <v>#N/A</v>
      </c>
      <c r="P343" s="24" t="e">
        <v>#N/A</v>
      </c>
      <c r="Q343" s="132" t="e">
        <v>#N/A</v>
      </c>
      <c r="R343" s="132"/>
      <c r="S343" s="132"/>
      <c r="T343" s="132"/>
      <c r="U343" s="132"/>
      <c r="V343" s="132"/>
      <c r="W343" s="132"/>
      <c r="X343" s="132"/>
      <c r="Y343" s="132"/>
      <c r="Z343" s="132"/>
    </row>
    <row r="344" ht="15.75" customHeight="1">
      <c r="A344" s="253">
        <v>342.0</v>
      </c>
      <c r="B344" s="254"/>
      <c r="C344" s="254" t="s">
        <v>17</v>
      </c>
      <c r="D344" s="254" t="e">
        <v>#N/A</v>
      </c>
      <c r="E344" s="254" t="e">
        <v>#N/A</v>
      </c>
      <c r="F344" s="254" t="e">
        <v>#N/A</v>
      </c>
      <c r="G344" s="254" t="e">
        <v>#N/A</v>
      </c>
      <c r="H344" s="254" t="e">
        <v>#N/A</v>
      </c>
      <c r="I344" s="254" t="e">
        <v>#N/A</v>
      </c>
      <c r="J344" s="254" t="e">
        <v>#N/A</v>
      </c>
      <c r="K344" s="254" t="e">
        <v>#N/A</v>
      </c>
      <c r="L344" s="254" t="e">
        <v>#N/A</v>
      </c>
      <c r="M344" s="254" t="e">
        <v>#N/A</v>
      </c>
      <c r="N344" s="254" t="e">
        <v>#N/A</v>
      </c>
      <c r="O344" s="254" t="e">
        <v>#N/A</v>
      </c>
      <c r="P344" s="24" t="e">
        <v>#N/A</v>
      </c>
      <c r="Q344" s="132" t="e">
        <v>#N/A</v>
      </c>
      <c r="R344" s="132"/>
      <c r="S344" s="132"/>
      <c r="T344" s="132"/>
      <c r="U344" s="132"/>
      <c r="V344" s="132"/>
      <c r="W344" s="132"/>
      <c r="X344" s="132"/>
      <c r="Y344" s="132"/>
      <c r="Z344" s="132"/>
    </row>
    <row r="345" ht="15.75" customHeight="1">
      <c r="A345" s="253">
        <v>343.0</v>
      </c>
      <c r="B345" s="254"/>
      <c r="C345" s="254" t="s">
        <v>17</v>
      </c>
      <c r="D345" s="254" t="e">
        <v>#N/A</v>
      </c>
      <c r="E345" s="254" t="e">
        <v>#N/A</v>
      </c>
      <c r="F345" s="254" t="e">
        <v>#N/A</v>
      </c>
      <c r="G345" s="254" t="e">
        <v>#N/A</v>
      </c>
      <c r="H345" s="254" t="e">
        <v>#N/A</v>
      </c>
      <c r="I345" s="254" t="e">
        <v>#N/A</v>
      </c>
      <c r="J345" s="254" t="e">
        <v>#N/A</v>
      </c>
      <c r="K345" s="254" t="e">
        <v>#N/A</v>
      </c>
      <c r="L345" s="254" t="e">
        <v>#N/A</v>
      </c>
      <c r="M345" s="254" t="e">
        <v>#N/A</v>
      </c>
      <c r="N345" s="254" t="e">
        <v>#N/A</v>
      </c>
      <c r="O345" s="254" t="e">
        <v>#N/A</v>
      </c>
      <c r="P345" s="24" t="e">
        <v>#N/A</v>
      </c>
      <c r="Q345" s="132" t="e">
        <v>#N/A</v>
      </c>
      <c r="R345" s="132"/>
      <c r="S345" s="132"/>
      <c r="T345" s="132"/>
      <c r="U345" s="132"/>
      <c r="V345" s="132"/>
      <c r="W345" s="132"/>
      <c r="X345" s="132"/>
      <c r="Y345" s="132"/>
      <c r="Z345" s="132"/>
    </row>
    <row r="346" ht="15.75" customHeight="1">
      <c r="A346" s="253">
        <v>344.0</v>
      </c>
      <c r="B346" s="254"/>
      <c r="C346" s="254" t="s">
        <v>17</v>
      </c>
      <c r="D346" s="254" t="e">
        <v>#N/A</v>
      </c>
      <c r="E346" s="254" t="e">
        <v>#N/A</v>
      </c>
      <c r="F346" s="254" t="e">
        <v>#N/A</v>
      </c>
      <c r="G346" s="254" t="e">
        <v>#N/A</v>
      </c>
      <c r="H346" s="254" t="e">
        <v>#N/A</v>
      </c>
      <c r="I346" s="254" t="e">
        <v>#N/A</v>
      </c>
      <c r="J346" s="254" t="e">
        <v>#N/A</v>
      </c>
      <c r="K346" s="254" t="e">
        <v>#N/A</v>
      </c>
      <c r="L346" s="254" t="e">
        <v>#N/A</v>
      </c>
      <c r="M346" s="254" t="e">
        <v>#N/A</v>
      </c>
      <c r="N346" s="254" t="e">
        <v>#N/A</v>
      </c>
      <c r="O346" s="254" t="e">
        <v>#N/A</v>
      </c>
      <c r="P346" s="24" t="e">
        <v>#N/A</v>
      </c>
      <c r="Q346" s="132" t="e">
        <v>#N/A</v>
      </c>
      <c r="R346" s="132"/>
      <c r="S346" s="132"/>
      <c r="T346" s="132"/>
      <c r="U346" s="132"/>
      <c r="V346" s="132"/>
      <c r="W346" s="132"/>
      <c r="X346" s="132"/>
      <c r="Y346" s="132"/>
      <c r="Z346" s="132"/>
    </row>
    <row r="347" ht="15.75" customHeight="1">
      <c r="A347" s="253">
        <v>345.0</v>
      </c>
      <c r="B347" s="254"/>
      <c r="C347" s="254" t="s">
        <v>17</v>
      </c>
      <c r="D347" s="254" t="e">
        <v>#N/A</v>
      </c>
      <c r="E347" s="254" t="e">
        <v>#N/A</v>
      </c>
      <c r="F347" s="254" t="e">
        <v>#N/A</v>
      </c>
      <c r="G347" s="254" t="e">
        <v>#N/A</v>
      </c>
      <c r="H347" s="254" t="e">
        <v>#N/A</v>
      </c>
      <c r="I347" s="254" t="e">
        <v>#N/A</v>
      </c>
      <c r="J347" s="254" t="e">
        <v>#N/A</v>
      </c>
      <c r="K347" s="254" t="e">
        <v>#N/A</v>
      </c>
      <c r="L347" s="254" t="e">
        <v>#N/A</v>
      </c>
      <c r="M347" s="254" t="e">
        <v>#N/A</v>
      </c>
      <c r="N347" s="254" t="e">
        <v>#N/A</v>
      </c>
      <c r="O347" s="254" t="e">
        <v>#N/A</v>
      </c>
      <c r="P347" s="24" t="e">
        <v>#N/A</v>
      </c>
      <c r="Q347" s="132" t="e">
        <v>#N/A</v>
      </c>
      <c r="R347" s="132"/>
      <c r="S347" s="132"/>
      <c r="T347" s="132"/>
      <c r="U347" s="132"/>
      <c r="V347" s="132"/>
      <c r="W347" s="132"/>
      <c r="X347" s="132"/>
      <c r="Y347" s="132"/>
      <c r="Z347" s="132"/>
    </row>
    <row r="348" ht="15.75" customHeight="1">
      <c r="A348" s="253">
        <v>346.0</v>
      </c>
      <c r="B348" s="254"/>
      <c r="C348" s="254" t="s">
        <v>17</v>
      </c>
      <c r="D348" s="254" t="e">
        <v>#N/A</v>
      </c>
      <c r="E348" s="254" t="e">
        <v>#N/A</v>
      </c>
      <c r="F348" s="254" t="e">
        <v>#N/A</v>
      </c>
      <c r="G348" s="254" t="e">
        <v>#N/A</v>
      </c>
      <c r="H348" s="254" t="e">
        <v>#N/A</v>
      </c>
      <c r="I348" s="254" t="e">
        <v>#N/A</v>
      </c>
      <c r="J348" s="254" t="e">
        <v>#N/A</v>
      </c>
      <c r="K348" s="254" t="e">
        <v>#N/A</v>
      </c>
      <c r="L348" s="254" t="e">
        <v>#N/A</v>
      </c>
      <c r="M348" s="254" t="e">
        <v>#N/A</v>
      </c>
      <c r="N348" s="254" t="e">
        <v>#N/A</v>
      </c>
      <c r="O348" s="254" t="e">
        <v>#N/A</v>
      </c>
      <c r="P348" s="24" t="e">
        <v>#N/A</v>
      </c>
      <c r="Q348" s="132" t="e">
        <v>#N/A</v>
      </c>
      <c r="R348" s="132"/>
      <c r="S348" s="132"/>
      <c r="T348" s="132"/>
      <c r="U348" s="132"/>
      <c r="V348" s="132"/>
      <c r="W348" s="132"/>
      <c r="X348" s="132"/>
      <c r="Y348" s="132"/>
      <c r="Z348" s="132"/>
    </row>
    <row r="349" ht="15.75" customHeight="1">
      <c r="A349" s="253">
        <v>347.0</v>
      </c>
      <c r="B349" s="254"/>
      <c r="C349" s="254" t="s">
        <v>17</v>
      </c>
      <c r="D349" s="254" t="e">
        <v>#N/A</v>
      </c>
      <c r="E349" s="254" t="e">
        <v>#N/A</v>
      </c>
      <c r="F349" s="254" t="e">
        <v>#N/A</v>
      </c>
      <c r="G349" s="254" t="e">
        <v>#N/A</v>
      </c>
      <c r="H349" s="254" t="e">
        <v>#N/A</v>
      </c>
      <c r="I349" s="254" t="e">
        <v>#N/A</v>
      </c>
      <c r="J349" s="254" t="e">
        <v>#N/A</v>
      </c>
      <c r="K349" s="254" t="e">
        <v>#N/A</v>
      </c>
      <c r="L349" s="254" t="e">
        <v>#N/A</v>
      </c>
      <c r="M349" s="254" t="e">
        <v>#N/A</v>
      </c>
      <c r="N349" s="254" t="e">
        <v>#N/A</v>
      </c>
      <c r="O349" s="254" t="e">
        <v>#N/A</v>
      </c>
      <c r="P349" s="24" t="e">
        <v>#N/A</v>
      </c>
      <c r="Q349" s="132" t="e">
        <v>#N/A</v>
      </c>
      <c r="R349" s="132"/>
      <c r="S349" s="132"/>
      <c r="T349" s="132"/>
      <c r="U349" s="132"/>
      <c r="V349" s="132"/>
      <c r="W349" s="132"/>
      <c r="X349" s="132"/>
      <c r="Y349" s="132"/>
      <c r="Z349" s="132"/>
    </row>
    <row r="350" ht="15.75" customHeight="1">
      <c r="A350" s="253">
        <v>348.0</v>
      </c>
      <c r="B350" s="254"/>
      <c r="C350" s="254" t="s">
        <v>17</v>
      </c>
      <c r="D350" s="254" t="e">
        <v>#N/A</v>
      </c>
      <c r="E350" s="254" t="e">
        <v>#N/A</v>
      </c>
      <c r="F350" s="254" t="e">
        <v>#N/A</v>
      </c>
      <c r="G350" s="254" t="e">
        <v>#N/A</v>
      </c>
      <c r="H350" s="254" t="e">
        <v>#N/A</v>
      </c>
      <c r="I350" s="254" t="e">
        <v>#N/A</v>
      </c>
      <c r="J350" s="254" t="e">
        <v>#N/A</v>
      </c>
      <c r="K350" s="254" t="e">
        <v>#N/A</v>
      </c>
      <c r="L350" s="254" t="e">
        <v>#N/A</v>
      </c>
      <c r="M350" s="254" t="e">
        <v>#N/A</v>
      </c>
      <c r="N350" s="254" t="e">
        <v>#N/A</v>
      </c>
      <c r="O350" s="254" t="e">
        <v>#N/A</v>
      </c>
      <c r="P350" s="24" t="e">
        <v>#N/A</v>
      </c>
      <c r="Q350" s="132" t="e">
        <v>#N/A</v>
      </c>
      <c r="R350" s="132"/>
      <c r="S350" s="132"/>
      <c r="T350" s="132"/>
      <c r="U350" s="132"/>
      <c r="V350" s="132"/>
      <c r="W350" s="132"/>
      <c r="X350" s="132"/>
      <c r="Y350" s="132"/>
      <c r="Z350" s="132"/>
    </row>
    <row r="351" ht="15.75" customHeight="1">
      <c r="A351" s="253">
        <v>349.0</v>
      </c>
      <c r="B351" s="254"/>
      <c r="C351" s="254" t="s">
        <v>17</v>
      </c>
      <c r="D351" s="254" t="e">
        <v>#N/A</v>
      </c>
      <c r="E351" s="254" t="e">
        <v>#N/A</v>
      </c>
      <c r="F351" s="254" t="e">
        <v>#N/A</v>
      </c>
      <c r="G351" s="254" t="e">
        <v>#N/A</v>
      </c>
      <c r="H351" s="254" t="e">
        <v>#N/A</v>
      </c>
      <c r="I351" s="254" t="e">
        <v>#N/A</v>
      </c>
      <c r="J351" s="254" t="e">
        <v>#N/A</v>
      </c>
      <c r="K351" s="254" t="e">
        <v>#N/A</v>
      </c>
      <c r="L351" s="254" t="e">
        <v>#N/A</v>
      </c>
      <c r="M351" s="254" t="e">
        <v>#N/A</v>
      </c>
      <c r="N351" s="254" t="e">
        <v>#N/A</v>
      </c>
      <c r="O351" s="254" t="e">
        <v>#N/A</v>
      </c>
      <c r="P351" s="24" t="e">
        <v>#N/A</v>
      </c>
      <c r="Q351" s="132" t="e">
        <v>#N/A</v>
      </c>
      <c r="R351" s="132"/>
      <c r="S351" s="132"/>
      <c r="T351" s="132"/>
      <c r="U351" s="132"/>
      <c r="V351" s="132"/>
      <c r="W351" s="132"/>
      <c r="X351" s="132"/>
      <c r="Y351" s="132"/>
      <c r="Z351" s="132"/>
    </row>
    <row r="352" ht="15.75" customHeight="1">
      <c r="A352" s="253">
        <v>350.0</v>
      </c>
      <c r="B352" s="254"/>
      <c r="C352" s="254" t="s">
        <v>17</v>
      </c>
      <c r="D352" s="254" t="e">
        <v>#N/A</v>
      </c>
      <c r="E352" s="254" t="e">
        <v>#N/A</v>
      </c>
      <c r="F352" s="254" t="e">
        <v>#N/A</v>
      </c>
      <c r="G352" s="254" t="e">
        <v>#N/A</v>
      </c>
      <c r="H352" s="254" t="e">
        <v>#N/A</v>
      </c>
      <c r="I352" s="254" t="e">
        <v>#N/A</v>
      </c>
      <c r="J352" s="254" t="e">
        <v>#N/A</v>
      </c>
      <c r="K352" s="254" t="e">
        <v>#N/A</v>
      </c>
      <c r="L352" s="254" t="e">
        <v>#N/A</v>
      </c>
      <c r="M352" s="254" t="e">
        <v>#N/A</v>
      </c>
      <c r="N352" s="254" t="e">
        <v>#N/A</v>
      </c>
      <c r="O352" s="254" t="e">
        <v>#N/A</v>
      </c>
      <c r="P352" s="24" t="e">
        <v>#N/A</v>
      </c>
      <c r="Q352" s="132" t="e">
        <v>#N/A</v>
      </c>
      <c r="R352" s="132"/>
      <c r="S352" s="132"/>
      <c r="T352" s="132"/>
      <c r="U352" s="132"/>
      <c r="V352" s="132"/>
      <c r="W352" s="132"/>
      <c r="X352" s="132"/>
      <c r="Y352" s="132"/>
      <c r="Z352" s="132"/>
    </row>
    <row r="353" ht="15.75" customHeight="1">
      <c r="A353" s="253">
        <v>351.0</v>
      </c>
      <c r="B353" s="254"/>
      <c r="C353" s="254" t="s">
        <v>17</v>
      </c>
      <c r="D353" s="254" t="e">
        <v>#N/A</v>
      </c>
      <c r="E353" s="254" t="e">
        <v>#N/A</v>
      </c>
      <c r="F353" s="254" t="e">
        <v>#N/A</v>
      </c>
      <c r="G353" s="254" t="e">
        <v>#N/A</v>
      </c>
      <c r="H353" s="254" t="e">
        <v>#N/A</v>
      </c>
      <c r="I353" s="254" t="e">
        <v>#N/A</v>
      </c>
      <c r="J353" s="254" t="e">
        <v>#N/A</v>
      </c>
      <c r="K353" s="254" t="e">
        <v>#N/A</v>
      </c>
      <c r="L353" s="254" t="e">
        <v>#N/A</v>
      </c>
      <c r="M353" s="254" t="e">
        <v>#N/A</v>
      </c>
      <c r="N353" s="254" t="e">
        <v>#N/A</v>
      </c>
      <c r="O353" s="254" t="e">
        <v>#N/A</v>
      </c>
      <c r="P353" s="24" t="e">
        <v>#N/A</v>
      </c>
      <c r="Q353" s="132" t="e">
        <v>#N/A</v>
      </c>
      <c r="R353" s="132"/>
      <c r="S353" s="132"/>
      <c r="T353" s="132"/>
      <c r="U353" s="132"/>
      <c r="V353" s="132"/>
      <c r="W353" s="132"/>
      <c r="X353" s="132"/>
      <c r="Y353" s="132"/>
      <c r="Z353" s="132"/>
    </row>
    <row r="354" ht="15.75" customHeight="1">
      <c r="A354" s="253">
        <v>352.0</v>
      </c>
      <c r="B354" s="254"/>
      <c r="C354" s="254" t="s">
        <v>17</v>
      </c>
      <c r="D354" s="254" t="e">
        <v>#N/A</v>
      </c>
      <c r="E354" s="254" t="e">
        <v>#N/A</v>
      </c>
      <c r="F354" s="254" t="e">
        <v>#N/A</v>
      </c>
      <c r="G354" s="254" t="e">
        <v>#N/A</v>
      </c>
      <c r="H354" s="254" t="e">
        <v>#N/A</v>
      </c>
      <c r="I354" s="254" t="e">
        <v>#N/A</v>
      </c>
      <c r="J354" s="254" t="e">
        <v>#N/A</v>
      </c>
      <c r="K354" s="254" t="e">
        <v>#N/A</v>
      </c>
      <c r="L354" s="254" t="e">
        <v>#N/A</v>
      </c>
      <c r="M354" s="254" t="e">
        <v>#N/A</v>
      </c>
      <c r="N354" s="254" t="e">
        <v>#N/A</v>
      </c>
      <c r="O354" s="254" t="e">
        <v>#N/A</v>
      </c>
      <c r="P354" s="24" t="e">
        <v>#N/A</v>
      </c>
      <c r="Q354" s="132" t="e">
        <v>#N/A</v>
      </c>
      <c r="R354" s="132"/>
      <c r="S354" s="132"/>
      <c r="T354" s="132"/>
      <c r="U354" s="132"/>
      <c r="V354" s="132"/>
      <c r="W354" s="132"/>
      <c r="X354" s="132"/>
      <c r="Y354" s="132"/>
      <c r="Z354" s="132"/>
    </row>
    <row r="355" ht="15.75" customHeight="1">
      <c r="A355" s="253">
        <v>353.0</v>
      </c>
      <c r="B355" s="254"/>
      <c r="C355" s="254" t="s">
        <v>17</v>
      </c>
      <c r="D355" s="254" t="e">
        <v>#N/A</v>
      </c>
      <c r="E355" s="254" t="e">
        <v>#N/A</v>
      </c>
      <c r="F355" s="254" t="e">
        <v>#N/A</v>
      </c>
      <c r="G355" s="254" t="e">
        <v>#N/A</v>
      </c>
      <c r="H355" s="254" t="e">
        <v>#N/A</v>
      </c>
      <c r="I355" s="254" t="e">
        <v>#N/A</v>
      </c>
      <c r="J355" s="254" t="e">
        <v>#N/A</v>
      </c>
      <c r="K355" s="254" t="e">
        <v>#N/A</v>
      </c>
      <c r="L355" s="254" t="e">
        <v>#N/A</v>
      </c>
      <c r="M355" s="254" t="e">
        <v>#N/A</v>
      </c>
      <c r="N355" s="254" t="e">
        <v>#N/A</v>
      </c>
      <c r="O355" s="254" t="e">
        <v>#N/A</v>
      </c>
      <c r="P355" s="24" t="e">
        <v>#N/A</v>
      </c>
      <c r="Q355" s="132" t="e">
        <v>#N/A</v>
      </c>
      <c r="R355" s="132"/>
      <c r="S355" s="132"/>
      <c r="T355" s="132"/>
      <c r="U355" s="132"/>
      <c r="V355" s="132"/>
      <c r="W355" s="132"/>
      <c r="X355" s="132"/>
      <c r="Y355" s="132"/>
      <c r="Z355" s="132"/>
    </row>
    <row r="356" ht="15.75" customHeight="1">
      <c r="A356" s="253">
        <v>354.0</v>
      </c>
      <c r="B356" s="254"/>
      <c r="C356" s="254" t="s">
        <v>17</v>
      </c>
      <c r="D356" s="254" t="e">
        <v>#N/A</v>
      </c>
      <c r="E356" s="254" t="e">
        <v>#N/A</v>
      </c>
      <c r="F356" s="254" t="e">
        <v>#N/A</v>
      </c>
      <c r="G356" s="254" t="e">
        <v>#N/A</v>
      </c>
      <c r="H356" s="254" t="e">
        <v>#N/A</v>
      </c>
      <c r="I356" s="254" t="e">
        <v>#N/A</v>
      </c>
      <c r="J356" s="254" t="e">
        <v>#N/A</v>
      </c>
      <c r="K356" s="254" t="e">
        <v>#N/A</v>
      </c>
      <c r="L356" s="254" t="e">
        <v>#N/A</v>
      </c>
      <c r="M356" s="254" t="e">
        <v>#N/A</v>
      </c>
      <c r="N356" s="254" t="e">
        <v>#N/A</v>
      </c>
      <c r="O356" s="254" t="e">
        <v>#N/A</v>
      </c>
      <c r="P356" s="24" t="e">
        <v>#N/A</v>
      </c>
      <c r="Q356" s="132" t="e">
        <v>#N/A</v>
      </c>
      <c r="R356" s="132"/>
      <c r="S356" s="132"/>
      <c r="T356" s="132"/>
      <c r="U356" s="132"/>
      <c r="V356" s="132"/>
      <c r="W356" s="132"/>
      <c r="X356" s="132"/>
      <c r="Y356" s="132"/>
      <c r="Z356" s="132"/>
    </row>
    <row r="357" ht="15.75" customHeight="1">
      <c r="A357" s="253">
        <v>355.0</v>
      </c>
      <c r="B357" s="254"/>
      <c r="C357" s="254" t="s">
        <v>17</v>
      </c>
      <c r="D357" s="254" t="e">
        <v>#N/A</v>
      </c>
      <c r="E357" s="254" t="e">
        <v>#N/A</v>
      </c>
      <c r="F357" s="254" t="e">
        <v>#N/A</v>
      </c>
      <c r="G357" s="254" t="e">
        <v>#N/A</v>
      </c>
      <c r="H357" s="254" t="e">
        <v>#N/A</v>
      </c>
      <c r="I357" s="254" t="e">
        <v>#N/A</v>
      </c>
      <c r="J357" s="254" t="e">
        <v>#N/A</v>
      </c>
      <c r="K357" s="254" t="e">
        <v>#N/A</v>
      </c>
      <c r="L357" s="254" t="e">
        <v>#N/A</v>
      </c>
      <c r="M357" s="254" t="e">
        <v>#N/A</v>
      </c>
      <c r="N357" s="254" t="e">
        <v>#N/A</v>
      </c>
      <c r="O357" s="254" t="e">
        <v>#N/A</v>
      </c>
      <c r="P357" s="24" t="e">
        <v>#N/A</v>
      </c>
      <c r="Q357" s="132" t="e">
        <v>#N/A</v>
      </c>
      <c r="R357" s="132"/>
      <c r="S357" s="132"/>
      <c r="T357" s="132"/>
      <c r="U357" s="132"/>
      <c r="V357" s="132"/>
      <c r="W357" s="132"/>
      <c r="X357" s="132"/>
      <c r="Y357" s="132"/>
      <c r="Z357" s="132"/>
    </row>
    <row r="358" ht="15.75" customHeight="1">
      <c r="A358" s="253">
        <v>356.0</v>
      </c>
      <c r="B358" s="254"/>
      <c r="C358" s="254" t="s">
        <v>17</v>
      </c>
      <c r="D358" s="254" t="e">
        <v>#N/A</v>
      </c>
      <c r="E358" s="254" t="e">
        <v>#N/A</v>
      </c>
      <c r="F358" s="254" t="e">
        <v>#N/A</v>
      </c>
      <c r="G358" s="254" t="e">
        <v>#N/A</v>
      </c>
      <c r="H358" s="254" t="e">
        <v>#N/A</v>
      </c>
      <c r="I358" s="254" t="e">
        <v>#N/A</v>
      </c>
      <c r="J358" s="254" t="e">
        <v>#N/A</v>
      </c>
      <c r="K358" s="254" t="e">
        <v>#N/A</v>
      </c>
      <c r="L358" s="254" t="e">
        <v>#N/A</v>
      </c>
      <c r="M358" s="254" t="e">
        <v>#N/A</v>
      </c>
      <c r="N358" s="254" t="e">
        <v>#N/A</v>
      </c>
      <c r="O358" s="254" t="e">
        <v>#N/A</v>
      </c>
      <c r="P358" s="24" t="e">
        <v>#N/A</v>
      </c>
      <c r="Q358" s="132" t="e">
        <v>#N/A</v>
      </c>
      <c r="R358" s="132"/>
      <c r="S358" s="132"/>
      <c r="T358" s="132"/>
      <c r="U358" s="132"/>
      <c r="V358" s="132"/>
      <c r="W358" s="132"/>
      <c r="X358" s="132"/>
      <c r="Y358" s="132"/>
      <c r="Z358" s="132"/>
    </row>
    <row r="359" ht="15.75" customHeight="1">
      <c r="A359" s="253">
        <v>357.0</v>
      </c>
      <c r="B359" s="254"/>
      <c r="C359" s="254" t="s">
        <v>17</v>
      </c>
      <c r="D359" s="254" t="e">
        <v>#N/A</v>
      </c>
      <c r="E359" s="254" t="e">
        <v>#N/A</v>
      </c>
      <c r="F359" s="254" t="e">
        <v>#N/A</v>
      </c>
      <c r="G359" s="254" t="e">
        <v>#N/A</v>
      </c>
      <c r="H359" s="254" t="e">
        <v>#N/A</v>
      </c>
      <c r="I359" s="254" t="e">
        <v>#N/A</v>
      </c>
      <c r="J359" s="254" t="e">
        <v>#N/A</v>
      </c>
      <c r="K359" s="254" t="e">
        <v>#N/A</v>
      </c>
      <c r="L359" s="254" t="e">
        <v>#N/A</v>
      </c>
      <c r="M359" s="254" t="e">
        <v>#N/A</v>
      </c>
      <c r="N359" s="254" t="e">
        <v>#N/A</v>
      </c>
      <c r="O359" s="254" t="e">
        <v>#N/A</v>
      </c>
      <c r="P359" s="24" t="e">
        <v>#N/A</v>
      </c>
      <c r="Q359" s="132" t="e">
        <v>#N/A</v>
      </c>
      <c r="R359" s="132"/>
      <c r="S359" s="132"/>
      <c r="T359" s="132"/>
      <c r="U359" s="132"/>
      <c r="V359" s="132"/>
      <c r="W359" s="132"/>
      <c r="X359" s="132"/>
      <c r="Y359" s="132"/>
      <c r="Z359" s="132"/>
    </row>
    <row r="360" ht="15.75" customHeight="1">
      <c r="A360" s="253">
        <v>358.0</v>
      </c>
      <c r="B360" s="254"/>
      <c r="C360" s="254" t="s">
        <v>17</v>
      </c>
      <c r="D360" s="254" t="e">
        <v>#N/A</v>
      </c>
      <c r="E360" s="254" t="e">
        <v>#N/A</v>
      </c>
      <c r="F360" s="254" t="e">
        <v>#N/A</v>
      </c>
      <c r="G360" s="254" t="e">
        <v>#N/A</v>
      </c>
      <c r="H360" s="254" t="e">
        <v>#N/A</v>
      </c>
      <c r="I360" s="254" t="e">
        <v>#N/A</v>
      </c>
      <c r="J360" s="254" t="e">
        <v>#N/A</v>
      </c>
      <c r="K360" s="254" t="e">
        <v>#N/A</v>
      </c>
      <c r="L360" s="254" t="e">
        <v>#N/A</v>
      </c>
      <c r="M360" s="254" t="e">
        <v>#N/A</v>
      </c>
      <c r="N360" s="254" t="e">
        <v>#N/A</v>
      </c>
      <c r="O360" s="254" t="e">
        <v>#N/A</v>
      </c>
      <c r="P360" s="24" t="e">
        <v>#N/A</v>
      </c>
      <c r="Q360" s="132" t="e">
        <v>#N/A</v>
      </c>
      <c r="R360" s="132"/>
      <c r="S360" s="132"/>
      <c r="T360" s="132"/>
      <c r="U360" s="132"/>
      <c r="V360" s="132"/>
      <c r="W360" s="132"/>
      <c r="X360" s="132"/>
      <c r="Y360" s="132"/>
      <c r="Z360" s="132"/>
    </row>
    <row r="361" ht="15.75" customHeight="1">
      <c r="A361" s="253">
        <v>359.0</v>
      </c>
      <c r="B361" s="254"/>
      <c r="C361" s="254" t="s">
        <v>17</v>
      </c>
      <c r="D361" s="254" t="e">
        <v>#N/A</v>
      </c>
      <c r="E361" s="254" t="e">
        <v>#N/A</v>
      </c>
      <c r="F361" s="254" t="e">
        <v>#N/A</v>
      </c>
      <c r="G361" s="254" t="e">
        <v>#N/A</v>
      </c>
      <c r="H361" s="254" t="e">
        <v>#N/A</v>
      </c>
      <c r="I361" s="254" t="e">
        <v>#N/A</v>
      </c>
      <c r="J361" s="254" t="e">
        <v>#N/A</v>
      </c>
      <c r="K361" s="254" t="e">
        <v>#N/A</v>
      </c>
      <c r="L361" s="254" t="e">
        <v>#N/A</v>
      </c>
      <c r="M361" s="254" t="e">
        <v>#N/A</v>
      </c>
      <c r="N361" s="254" t="e">
        <v>#N/A</v>
      </c>
      <c r="O361" s="254" t="e">
        <v>#N/A</v>
      </c>
      <c r="P361" s="24" t="e">
        <v>#N/A</v>
      </c>
      <c r="Q361" s="132" t="e">
        <v>#N/A</v>
      </c>
      <c r="R361" s="132"/>
      <c r="S361" s="132"/>
      <c r="T361" s="132"/>
      <c r="U361" s="132"/>
      <c r="V361" s="132"/>
      <c r="W361" s="132"/>
      <c r="X361" s="132"/>
      <c r="Y361" s="132"/>
      <c r="Z361" s="132"/>
    </row>
    <row r="362" ht="15.75" customHeight="1">
      <c r="A362" s="253">
        <v>360.0</v>
      </c>
      <c r="B362" s="254"/>
      <c r="C362" s="254" t="s">
        <v>17</v>
      </c>
      <c r="D362" s="254" t="e">
        <v>#N/A</v>
      </c>
      <c r="E362" s="254" t="e">
        <v>#N/A</v>
      </c>
      <c r="F362" s="254" t="e">
        <v>#N/A</v>
      </c>
      <c r="G362" s="254" t="e">
        <v>#N/A</v>
      </c>
      <c r="H362" s="254" t="e">
        <v>#N/A</v>
      </c>
      <c r="I362" s="254" t="e">
        <v>#N/A</v>
      </c>
      <c r="J362" s="254" t="e">
        <v>#N/A</v>
      </c>
      <c r="K362" s="254" t="e">
        <v>#N/A</v>
      </c>
      <c r="L362" s="254" t="e">
        <v>#N/A</v>
      </c>
      <c r="M362" s="254" t="e">
        <v>#N/A</v>
      </c>
      <c r="N362" s="254" t="e">
        <v>#N/A</v>
      </c>
      <c r="O362" s="254" t="e">
        <v>#N/A</v>
      </c>
      <c r="P362" s="24" t="e">
        <v>#N/A</v>
      </c>
      <c r="Q362" s="132" t="e">
        <v>#N/A</v>
      </c>
      <c r="R362" s="132"/>
      <c r="S362" s="132"/>
      <c r="T362" s="132"/>
      <c r="U362" s="132"/>
      <c r="V362" s="132"/>
      <c r="W362" s="132"/>
      <c r="X362" s="132"/>
      <c r="Y362" s="132"/>
      <c r="Z362" s="132"/>
    </row>
    <row r="363" ht="15.75" customHeight="1">
      <c r="A363" s="253">
        <v>361.0</v>
      </c>
      <c r="B363" s="254"/>
      <c r="C363" s="254" t="s">
        <v>17</v>
      </c>
      <c r="D363" s="254" t="e">
        <v>#N/A</v>
      </c>
      <c r="E363" s="254" t="e">
        <v>#N/A</v>
      </c>
      <c r="F363" s="254" t="e">
        <v>#N/A</v>
      </c>
      <c r="G363" s="254" t="e">
        <v>#N/A</v>
      </c>
      <c r="H363" s="254" t="e">
        <v>#N/A</v>
      </c>
      <c r="I363" s="254" t="e">
        <v>#N/A</v>
      </c>
      <c r="J363" s="254" t="e">
        <v>#N/A</v>
      </c>
      <c r="K363" s="254" t="e">
        <v>#N/A</v>
      </c>
      <c r="L363" s="254" t="e">
        <v>#N/A</v>
      </c>
      <c r="M363" s="254" t="e">
        <v>#N/A</v>
      </c>
      <c r="N363" s="254" t="e">
        <v>#N/A</v>
      </c>
      <c r="O363" s="254" t="e">
        <v>#N/A</v>
      </c>
      <c r="P363" s="24" t="e">
        <v>#N/A</v>
      </c>
      <c r="Q363" s="132" t="e">
        <v>#N/A</v>
      </c>
      <c r="R363" s="132"/>
      <c r="S363" s="132"/>
      <c r="T363" s="132"/>
      <c r="U363" s="132"/>
      <c r="V363" s="132"/>
      <c r="W363" s="132"/>
      <c r="X363" s="132"/>
      <c r="Y363" s="132"/>
      <c r="Z363" s="132"/>
    </row>
    <row r="364" ht="15.75" customHeight="1">
      <c r="A364" s="253">
        <v>362.0</v>
      </c>
      <c r="B364" s="254"/>
      <c r="C364" s="254" t="s">
        <v>17</v>
      </c>
      <c r="D364" s="254" t="e">
        <v>#N/A</v>
      </c>
      <c r="E364" s="254" t="e">
        <v>#N/A</v>
      </c>
      <c r="F364" s="254" t="e">
        <v>#N/A</v>
      </c>
      <c r="G364" s="254" t="e">
        <v>#N/A</v>
      </c>
      <c r="H364" s="254" t="e">
        <v>#N/A</v>
      </c>
      <c r="I364" s="254" t="e">
        <v>#N/A</v>
      </c>
      <c r="J364" s="254" t="e">
        <v>#N/A</v>
      </c>
      <c r="K364" s="254" t="e">
        <v>#N/A</v>
      </c>
      <c r="L364" s="254" t="e">
        <v>#N/A</v>
      </c>
      <c r="M364" s="254" t="e">
        <v>#N/A</v>
      </c>
      <c r="N364" s="254" t="e">
        <v>#N/A</v>
      </c>
      <c r="O364" s="254" t="e">
        <v>#N/A</v>
      </c>
      <c r="P364" s="24" t="e">
        <v>#N/A</v>
      </c>
      <c r="Q364" s="132" t="e">
        <v>#N/A</v>
      </c>
      <c r="R364" s="132"/>
      <c r="S364" s="132"/>
      <c r="T364" s="132"/>
      <c r="U364" s="132"/>
      <c r="V364" s="132"/>
      <c r="W364" s="132"/>
      <c r="X364" s="132"/>
      <c r="Y364" s="132"/>
      <c r="Z364" s="132"/>
    </row>
    <row r="365" ht="15.75" customHeight="1">
      <c r="A365" s="253">
        <v>363.0</v>
      </c>
      <c r="B365" s="254"/>
      <c r="C365" s="254" t="s">
        <v>17</v>
      </c>
      <c r="D365" s="254" t="e">
        <v>#N/A</v>
      </c>
      <c r="E365" s="254" t="e">
        <v>#N/A</v>
      </c>
      <c r="F365" s="254" t="e">
        <v>#N/A</v>
      </c>
      <c r="G365" s="254" t="e">
        <v>#N/A</v>
      </c>
      <c r="H365" s="254" t="e">
        <v>#N/A</v>
      </c>
      <c r="I365" s="254" t="e">
        <v>#N/A</v>
      </c>
      <c r="J365" s="254" t="e">
        <v>#N/A</v>
      </c>
      <c r="K365" s="254" t="e">
        <v>#N/A</v>
      </c>
      <c r="L365" s="254" t="e">
        <v>#N/A</v>
      </c>
      <c r="M365" s="254" t="e">
        <v>#N/A</v>
      </c>
      <c r="N365" s="254" t="e">
        <v>#N/A</v>
      </c>
      <c r="O365" s="254" t="e">
        <v>#N/A</v>
      </c>
      <c r="P365" s="24" t="e">
        <v>#N/A</v>
      </c>
      <c r="Q365" s="132" t="e">
        <v>#N/A</v>
      </c>
      <c r="R365" s="132"/>
      <c r="S365" s="132"/>
      <c r="T365" s="132"/>
      <c r="U365" s="132"/>
      <c r="V365" s="132"/>
      <c r="W365" s="132"/>
      <c r="X365" s="132"/>
      <c r="Y365" s="132"/>
      <c r="Z365" s="132"/>
    </row>
    <row r="366" ht="15.75" customHeight="1">
      <c r="A366" s="253">
        <v>364.0</v>
      </c>
      <c r="B366" s="254"/>
      <c r="C366" s="254" t="s">
        <v>17</v>
      </c>
      <c r="D366" s="254" t="e">
        <v>#N/A</v>
      </c>
      <c r="E366" s="254" t="e">
        <v>#N/A</v>
      </c>
      <c r="F366" s="254" t="e">
        <v>#N/A</v>
      </c>
      <c r="G366" s="254" t="e">
        <v>#N/A</v>
      </c>
      <c r="H366" s="254" t="e">
        <v>#N/A</v>
      </c>
      <c r="I366" s="254" t="e">
        <v>#N/A</v>
      </c>
      <c r="J366" s="254" t="e">
        <v>#N/A</v>
      </c>
      <c r="K366" s="254" t="e">
        <v>#N/A</v>
      </c>
      <c r="L366" s="254" t="e">
        <v>#N/A</v>
      </c>
      <c r="M366" s="254" t="e">
        <v>#N/A</v>
      </c>
      <c r="N366" s="254" t="e">
        <v>#N/A</v>
      </c>
      <c r="O366" s="254" t="e">
        <v>#N/A</v>
      </c>
      <c r="P366" s="24" t="e">
        <v>#N/A</v>
      </c>
      <c r="Q366" s="132" t="e">
        <v>#N/A</v>
      </c>
      <c r="R366" s="132"/>
      <c r="S366" s="132"/>
      <c r="T366" s="132"/>
      <c r="U366" s="132"/>
      <c r="V366" s="132"/>
      <c r="W366" s="132"/>
      <c r="X366" s="132"/>
      <c r="Y366" s="132"/>
      <c r="Z366" s="132"/>
    </row>
    <row r="367" ht="15.75" customHeight="1">
      <c r="A367" s="253">
        <v>365.0</v>
      </c>
      <c r="B367" s="254"/>
      <c r="C367" s="254" t="s">
        <v>17</v>
      </c>
      <c r="D367" s="254" t="e">
        <v>#N/A</v>
      </c>
      <c r="E367" s="254" t="e">
        <v>#N/A</v>
      </c>
      <c r="F367" s="254" t="e">
        <v>#N/A</v>
      </c>
      <c r="G367" s="254" t="e">
        <v>#N/A</v>
      </c>
      <c r="H367" s="254" t="e">
        <v>#N/A</v>
      </c>
      <c r="I367" s="254" t="e">
        <v>#N/A</v>
      </c>
      <c r="J367" s="254" t="e">
        <v>#N/A</v>
      </c>
      <c r="K367" s="254" t="e">
        <v>#N/A</v>
      </c>
      <c r="L367" s="254" t="e">
        <v>#N/A</v>
      </c>
      <c r="M367" s="254" t="e">
        <v>#N/A</v>
      </c>
      <c r="N367" s="254" t="e">
        <v>#N/A</v>
      </c>
      <c r="O367" s="254" t="e">
        <v>#N/A</v>
      </c>
      <c r="P367" s="24" t="e">
        <v>#N/A</v>
      </c>
      <c r="Q367" s="132" t="e">
        <v>#N/A</v>
      </c>
      <c r="R367" s="132"/>
      <c r="S367" s="132"/>
      <c r="T367" s="132"/>
      <c r="U367" s="132"/>
      <c r="V367" s="132"/>
      <c r="W367" s="132"/>
      <c r="X367" s="132"/>
      <c r="Y367" s="132"/>
      <c r="Z367" s="132"/>
    </row>
    <row r="368" ht="15.75" customHeight="1">
      <c r="A368" s="253">
        <v>366.0</v>
      </c>
      <c r="B368" s="254"/>
      <c r="C368" s="254" t="s">
        <v>17</v>
      </c>
      <c r="D368" s="254" t="e">
        <v>#N/A</v>
      </c>
      <c r="E368" s="254" t="e">
        <v>#N/A</v>
      </c>
      <c r="F368" s="254" t="e">
        <v>#N/A</v>
      </c>
      <c r="G368" s="254" t="e">
        <v>#N/A</v>
      </c>
      <c r="H368" s="254" t="e">
        <v>#N/A</v>
      </c>
      <c r="I368" s="254" t="e">
        <v>#N/A</v>
      </c>
      <c r="J368" s="254" t="e">
        <v>#N/A</v>
      </c>
      <c r="K368" s="254" t="e">
        <v>#N/A</v>
      </c>
      <c r="L368" s="254" t="e">
        <v>#N/A</v>
      </c>
      <c r="M368" s="254" t="e">
        <v>#N/A</v>
      </c>
      <c r="N368" s="254" t="e">
        <v>#N/A</v>
      </c>
      <c r="O368" s="254" t="e">
        <v>#N/A</v>
      </c>
      <c r="P368" s="24" t="e">
        <v>#N/A</v>
      </c>
      <c r="Q368" s="132" t="e">
        <v>#N/A</v>
      </c>
      <c r="R368" s="132"/>
      <c r="S368" s="132"/>
      <c r="T368" s="132"/>
      <c r="U368" s="132"/>
      <c r="V368" s="132"/>
      <c r="W368" s="132"/>
      <c r="X368" s="132"/>
      <c r="Y368" s="132"/>
      <c r="Z368" s="132"/>
    </row>
    <row r="369" ht="15.75" customHeight="1">
      <c r="A369" s="253">
        <v>367.0</v>
      </c>
      <c r="B369" s="254"/>
      <c r="C369" s="254" t="s">
        <v>17</v>
      </c>
      <c r="D369" s="254" t="e">
        <v>#N/A</v>
      </c>
      <c r="E369" s="254" t="e">
        <v>#N/A</v>
      </c>
      <c r="F369" s="254" t="e">
        <v>#N/A</v>
      </c>
      <c r="G369" s="254" t="e">
        <v>#N/A</v>
      </c>
      <c r="H369" s="254" t="e">
        <v>#N/A</v>
      </c>
      <c r="I369" s="254" t="e">
        <v>#N/A</v>
      </c>
      <c r="J369" s="254" t="e">
        <v>#N/A</v>
      </c>
      <c r="K369" s="254" t="e">
        <v>#N/A</v>
      </c>
      <c r="L369" s="254" t="e">
        <v>#N/A</v>
      </c>
      <c r="M369" s="254" t="e">
        <v>#N/A</v>
      </c>
      <c r="N369" s="254" t="e">
        <v>#N/A</v>
      </c>
      <c r="O369" s="254" t="e">
        <v>#N/A</v>
      </c>
      <c r="P369" s="24" t="e">
        <v>#N/A</v>
      </c>
      <c r="Q369" s="132" t="e">
        <v>#N/A</v>
      </c>
      <c r="R369" s="132"/>
      <c r="S369" s="132"/>
      <c r="T369" s="132"/>
      <c r="U369" s="132"/>
      <c r="V369" s="132"/>
      <c r="W369" s="132"/>
      <c r="X369" s="132"/>
      <c r="Y369" s="132"/>
      <c r="Z369" s="132"/>
    </row>
    <row r="370" ht="15.75" customHeight="1">
      <c r="A370" s="253">
        <v>368.0</v>
      </c>
      <c r="B370" s="254"/>
      <c r="C370" s="254" t="s">
        <v>17</v>
      </c>
      <c r="D370" s="254" t="e">
        <v>#N/A</v>
      </c>
      <c r="E370" s="254" t="e">
        <v>#N/A</v>
      </c>
      <c r="F370" s="254" t="e">
        <v>#N/A</v>
      </c>
      <c r="G370" s="254" t="e">
        <v>#N/A</v>
      </c>
      <c r="H370" s="254" t="e">
        <v>#N/A</v>
      </c>
      <c r="I370" s="254" t="e">
        <v>#N/A</v>
      </c>
      <c r="J370" s="254" t="e">
        <v>#N/A</v>
      </c>
      <c r="K370" s="254" t="e">
        <v>#N/A</v>
      </c>
      <c r="L370" s="254" t="e">
        <v>#N/A</v>
      </c>
      <c r="M370" s="254" t="e">
        <v>#N/A</v>
      </c>
      <c r="N370" s="254" t="e">
        <v>#N/A</v>
      </c>
      <c r="O370" s="254" t="e">
        <v>#N/A</v>
      </c>
      <c r="P370" s="24" t="e">
        <v>#N/A</v>
      </c>
      <c r="Q370" s="132" t="e">
        <v>#N/A</v>
      </c>
      <c r="R370" s="132"/>
      <c r="S370" s="132"/>
      <c r="T370" s="132"/>
      <c r="U370" s="132"/>
      <c r="V370" s="132"/>
      <c r="W370" s="132"/>
      <c r="X370" s="132"/>
      <c r="Y370" s="132"/>
      <c r="Z370" s="132"/>
    </row>
    <row r="371" ht="15.75" customHeight="1">
      <c r="A371" s="253">
        <v>369.0</v>
      </c>
      <c r="B371" s="254"/>
      <c r="C371" s="254" t="s">
        <v>17</v>
      </c>
      <c r="D371" s="254" t="e">
        <v>#N/A</v>
      </c>
      <c r="E371" s="254" t="e">
        <v>#N/A</v>
      </c>
      <c r="F371" s="254" t="e">
        <v>#N/A</v>
      </c>
      <c r="G371" s="254" t="e">
        <v>#N/A</v>
      </c>
      <c r="H371" s="254" t="e">
        <v>#N/A</v>
      </c>
      <c r="I371" s="254" t="e">
        <v>#N/A</v>
      </c>
      <c r="J371" s="254" t="e">
        <v>#N/A</v>
      </c>
      <c r="K371" s="254" t="e">
        <v>#N/A</v>
      </c>
      <c r="L371" s="254" t="e">
        <v>#N/A</v>
      </c>
      <c r="M371" s="254" t="e">
        <v>#N/A</v>
      </c>
      <c r="N371" s="254" t="e">
        <v>#N/A</v>
      </c>
      <c r="O371" s="254" t="e">
        <v>#N/A</v>
      </c>
      <c r="P371" s="24" t="e">
        <v>#N/A</v>
      </c>
      <c r="Q371" s="132" t="e">
        <v>#N/A</v>
      </c>
      <c r="R371" s="132"/>
      <c r="S371" s="132"/>
      <c r="T371" s="132"/>
      <c r="U371" s="132"/>
      <c r="V371" s="132"/>
      <c r="W371" s="132"/>
      <c r="X371" s="132"/>
      <c r="Y371" s="132"/>
      <c r="Z371" s="132"/>
    </row>
    <row r="372" ht="15.75" customHeight="1">
      <c r="A372" s="253">
        <v>370.0</v>
      </c>
      <c r="B372" s="254"/>
      <c r="C372" s="254" t="s">
        <v>17</v>
      </c>
      <c r="D372" s="254" t="e">
        <v>#N/A</v>
      </c>
      <c r="E372" s="254" t="e">
        <v>#N/A</v>
      </c>
      <c r="F372" s="254" t="e">
        <v>#N/A</v>
      </c>
      <c r="G372" s="254" t="e">
        <v>#N/A</v>
      </c>
      <c r="H372" s="254" t="e">
        <v>#N/A</v>
      </c>
      <c r="I372" s="254" t="e">
        <v>#N/A</v>
      </c>
      <c r="J372" s="254" t="e">
        <v>#N/A</v>
      </c>
      <c r="K372" s="254" t="e">
        <v>#N/A</v>
      </c>
      <c r="L372" s="254" t="e">
        <v>#N/A</v>
      </c>
      <c r="M372" s="254" t="e">
        <v>#N/A</v>
      </c>
      <c r="N372" s="254" t="e">
        <v>#N/A</v>
      </c>
      <c r="O372" s="254" t="e">
        <v>#N/A</v>
      </c>
      <c r="P372" s="24" t="e">
        <v>#N/A</v>
      </c>
      <c r="Q372" s="132" t="e">
        <v>#N/A</v>
      </c>
      <c r="R372" s="132"/>
      <c r="S372" s="132"/>
      <c r="T372" s="132"/>
      <c r="U372" s="132"/>
      <c r="V372" s="132"/>
      <c r="W372" s="132"/>
      <c r="X372" s="132"/>
      <c r="Y372" s="132"/>
      <c r="Z372" s="132"/>
    </row>
    <row r="373" ht="15.75" customHeight="1">
      <c r="A373" s="253">
        <v>371.0</v>
      </c>
      <c r="B373" s="254"/>
      <c r="C373" s="254" t="s">
        <v>17</v>
      </c>
      <c r="D373" s="254" t="e">
        <v>#N/A</v>
      </c>
      <c r="E373" s="254" t="e">
        <v>#N/A</v>
      </c>
      <c r="F373" s="254" t="e">
        <v>#N/A</v>
      </c>
      <c r="G373" s="254" t="e">
        <v>#N/A</v>
      </c>
      <c r="H373" s="254" t="e">
        <v>#N/A</v>
      </c>
      <c r="I373" s="254" t="e">
        <v>#N/A</v>
      </c>
      <c r="J373" s="254" t="e">
        <v>#N/A</v>
      </c>
      <c r="K373" s="254" t="e">
        <v>#N/A</v>
      </c>
      <c r="L373" s="254" t="e">
        <v>#N/A</v>
      </c>
      <c r="M373" s="254" t="e">
        <v>#N/A</v>
      </c>
      <c r="N373" s="254" t="e">
        <v>#N/A</v>
      </c>
      <c r="O373" s="254" t="e">
        <v>#N/A</v>
      </c>
      <c r="P373" s="24" t="e">
        <v>#N/A</v>
      </c>
      <c r="Q373" s="132" t="e">
        <v>#N/A</v>
      </c>
      <c r="R373" s="132"/>
      <c r="S373" s="132"/>
      <c r="T373" s="132"/>
      <c r="U373" s="132"/>
      <c r="V373" s="132"/>
      <c r="W373" s="132"/>
      <c r="X373" s="132"/>
      <c r="Y373" s="132"/>
      <c r="Z373" s="132"/>
    </row>
    <row r="374" ht="15.75" customHeight="1">
      <c r="A374" s="253">
        <v>372.0</v>
      </c>
      <c r="B374" s="254"/>
      <c r="C374" s="254" t="s">
        <v>17</v>
      </c>
      <c r="D374" s="254" t="e">
        <v>#N/A</v>
      </c>
      <c r="E374" s="254" t="e">
        <v>#N/A</v>
      </c>
      <c r="F374" s="254" t="e">
        <v>#N/A</v>
      </c>
      <c r="G374" s="254" t="e">
        <v>#N/A</v>
      </c>
      <c r="H374" s="254" t="e">
        <v>#N/A</v>
      </c>
      <c r="I374" s="254" t="e">
        <v>#N/A</v>
      </c>
      <c r="J374" s="254" t="e">
        <v>#N/A</v>
      </c>
      <c r="K374" s="254" t="e">
        <v>#N/A</v>
      </c>
      <c r="L374" s="254" t="e">
        <v>#N/A</v>
      </c>
      <c r="M374" s="254" t="e">
        <v>#N/A</v>
      </c>
      <c r="N374" s="254" t="e">
        <v>#N/A</v>
      </c>
      <c r="O374" s="254" t="e">
        <v>#N/A</v>
      </c>
      <c r="P374" s="24" t="e">
        <v>#N/A</v>
      </c>
      <c r="Q374" s="132" t="e">
        <v>#N/A</v>
      </c>
      <c r="R374" s="132"/>
      <c r="S374" s="132"/>
      <c r="T374" s="132"/>
      <c r="U374" s="132"/>
      <c r="V374" s="132"/>
      <c r="W374" s="132"/>
      <c r="X374" s="132"/>
      <c r="Y374" s="132"/>
      <c r="Z374" s="132"/>
    </row>
    <row r="375" ht="15.75" customHeight="1">
      <c r="A375" s="253">
        <v>373.0</v>
      </c>
      <c r="B375" s="254"/>
      <c r="C375" s="254" t="s">
        <v>17</v>
      </c>
      <c r="D375" s="254" t="e">
        <v>#N/A</v>
      </c>
      <c r="E375" s="254" t="e">
        <v>#N/A</v>
      </c>
      <c r="F375" s="254" t="e">
        <v>#N/A</v>
      </c>
      <c r="G375" s="254" t="e">
        <v>#N/A</v>
      </c>
      <c r="H375" s="254" t="e">
        <v>#N/A</v>
      </c>
      <c r="I375" s="254" t="e">
        <v>#N/A</v>
      </c>
      <c r="J375" s="254" t="e">
        <v>#N/A</v>
      </c>
      <c r="K375" s="254" t="e">
        <v>#N/A</v>
      </c>
      <c r="L375" s="254" t="e">
        <v>#N/A</v>
      </c>
      <c r="M375" s="254" t="e">
        <v>#N/A</v>
      </c>
      <c r="N375" s="254" t="e">
        <v>#N/A</v>
      </c>
      <c r="O375" s="254" t="e">
        <v>#N/A</v>
      </c>
      <c r="P375" s="24" t="e">
        <v>#N/A</v>
      </c>
      <c r="Q375" s="132" t="e">
        <v>#N/A</v>
      </c>
      <c r="R375" s="132"/>
      <c r="S375" s="132"/>
      <c r="T375" s="132"/>
      <c r="U375" s="132"/>
      <c r="V375" s="132"/>
      <c r="W375" s="132"/>
      <c r="X375" s="132"/>
      <c r="Y375" s="132"/>
      <c r="Z375" s="132"/>
    </row>
    <row r="376" ht="15.75" customHeight="1">
      <c r="A376" s="253">
        <v>374.0</v>
      </c>
      <c r="B376" s="254"/>
      <c r="C376" s="254" t="s">
        <v>17</v>
      </c>
      <c r="D376" s="254" t="e">
        <v>#N/A</v>
      </c>
      <c r="E376" s="254" t="e">
        <v>#N/A</v>
      </c>
      <c r="F376" s="254" t="e">
        <v>#N/A</v>
      </c>
      <c r="G376" s="254" t="e">
        <v>#N/A</v>
      </c>
      <c r="H376" s="254" t="e">
        <v>#N/A</v>
      </c>
      <c r="I376" s="254" t="e">
        <v>#N/A</v>
      </c>
      <c r="J376" s="254" t="e">
        <v>#N/A</v>
      </c>
      <c r="K376" s="254" t="e">
        <v>#N/A</v>
      </c>
      <c r="L376" s="254" t="e">
        <v>#N/A</v>
      </c>
      <c r="M376" s="254" t="e">
        <v>#N/A</v>
      </c>
      <c r="N376" s="254" t="e">
        <v>#N/A</v>
      </c>
      <c r="O376" s="254" t="e">
        <v>#N/A</v>
      </c>
      <c r="P376" s="24" t="e">
        <v>#N/A</v>
      </c>
      <c r="Q376" s="132" t="e">
        <v>#N/A</v>
      </c>
      <c r="R376" s="132"/>
      <c r="S376" s="132"/>
      <c r="T376" s="132"/>
      <c r="U376" s="132"/>
      <c r="V376" s="132"/>
      <c r="W376" s="132"/>
      <c r="X376" s="132"/>
      <c r="Y376" s="132"/>
      <c r="Z376" s="132"/>
    </row>
    <row r="377" ht="15.75" customHeight="1">
      <c r="A377" s="253">
        <v>375.0</v>
      </c>
      <c r="B377" s="254"/>
      <c r="C377" s="254" t="s">
        <v>17</v>
      </c>
      <c r="D377" s="254" t="e">
        <v>#N/A</v>
      </c>
      <c r="E377" s="254" t="e">
        <v>#N/A</v>
      </c>
      <c r="F377" s="254" t="e">
        <v>#N/A</v>
      </c>
      <c r="G377" s="254" t="e">
        <v>#N/A</v>
      </c>
      <c r="H377" s="254" t="e">
        <v>#N/A</v>
      </c>
      <c r="I377" s="254" t="e">
        <v>#N/A</v>
      </c>
      <c r="J377" s="254" t="e">
        <v>#N/A</v>
      </c>
      <c r="K377" s="254" t="e">
        <v>#N/A</v>
      </c>
      <c r="L377" s="254" t="e">
        <v>#N/A</v>
      </c>
      <c r="M377" s="254" t="e">
        <v>#N/A</v>
      </c>
      <c r="N377" s="254" t="e">
        <v>#N/A</v>
      </c>
      <c r="O377" s="254" t="e">
        <v>#N/A</v>
      </c>
      <c r="P377" s="24" t="e">
        <v>#N/A</v>
      </c>
      <c r="Q377" s="132" t="e">
        <v>#N/A</v>
      </c>
      <c r="R377" s="132"/>
      <c r="S377" s="132"/>
      <c r="T377" s="132"/>
      <c r="U377" s="132"/>
      <c r="V377" s="132"/>
      <c r="W377" s="132"/>
      <c r="X377" s="132"/>
      <c r="Y377" s="132"/>
      <c r="Z377" s="132"/>
    </row>
    <row r="378" ht="15.75" customHeight="1">
      <c r="A378" s="253">
        <v>376.0</v>
      </c>
      <c r="B378" s="254"/>
      <c r="C378" s="254" t="s">
        <v>17</v>
      </c>
      <c r="D378" s="254" t="e">
        <v>#N/A</v>
      </c>
      <c r="E378" s="254" t="e">
        <v>#N/A</v>
      </c>
      <c r="F378" s="254" t="e">
        <v>#N/A</v>
      </c>
      <c r="G378" s="254" t="e">
        <v>#N/A</v>
      </c>
      <c r="H378" s="254" t="e">
        <v>#N/A</v>
      </c>
      <c r="I378" s="254" t="e">
        <v>#N/A</v>
      </c>
      <c r="J378" s="254" t="e">
        <v>#N/A</v>
      </c>
      <c r="K378" s="254" t="e">
        <v>#N/A</v>
      </c>
      <c r="L378" s="254" t="e">
        <v>#N/A</v>
      </c>
      <c r="M378" s="254" t="e">
        <v>#N/A</v>
      </c>
      <c r="N378" s="254" t="e">
        <v>#N/A</v>
      </c>
      <c r="O378" s="254" t="e">
        <v>#N/A</v>
      </c>
      <c r="P378" s="24" t="e">
        <v>#N/A</v>
      </c>
      <c r="Q378" s="132" t="e">
        <v>#N/A</v>
      </c>
      <c r="R378" s="132"/>
      <c r="S378" s="132"/>
      <c r="T378" s="132"/>
      <c r="U378" s="132"/>
      <c r="V378" s="132"/>
      <c r="W378" s="132"/>
      <c r="X378" s="132"/>
      <c r="Y378" s="132"/>
      <c r="Z378" s="132"/>
    </row>
    <row r="379" ht="15.75" customHeight="1">
      <c r="A379" s="253">
        <v>377.0</v>
      </c>
      <c r="B379" s="254"/>
      <c r="C379" s="254" t="s">
        <v>17</v>
      </c>
      <c r="D379" s="254" t="e">
        <v>#N/A</v>
      </c>
      <c r="E379" s="254" t="e">
        <v>#N/A</v>
      </c>
      <c r="F379" s="254" t="e">
        <v>#N/A</v>
      </c>
      <c r="G379" s="254" t="e">
        <v>#N/A</v>
      </c>
      <c r="H379" s="254" t="e">
        <v>#N/A</v>
      </c>
      <c r="I379" s="254" t="e">
        <v>#N/A</v>
      </c>
      <c r="J379" s="254" t="e">
        <v>#N/A</v>
      </c>
      <c r="K379" s="254" t="e">
        <v>#N/A</v>
      </c>
      <c r="L379" s="254" t="e">
        <v>#N/A</v>
      </c>
      <c r="M379" s="254" t="e">
        <v>#N/A</v>
      </c>
      <c r="N379" s="254" t="e">
        <v>#N/A</v>
      </c>
      <c r="O379" s="254" t="e">
        <v>#N/A</v>
      </c>
      <c r="P379" s="24" t="e">
        <v>#N/A</v>
      </c>
      <c r="Q379" s="132" t="e">
        <v>#N/A</v>
      </c>
      <c r="R379" s="132"/>
      <c r="S379" s="132"/>
      <c r="T379" s="132"/>
      <c r="U379" s="132"/>
      <c r="V379" s="132"/>
      <c r="W379" s="132"/>
      <c r="X379" s="132"/>
      <c r="Y379" s="132"/>
      <c r="Z379" s="132"/>
    </row>
    <row r="380" ht="15.75" customHeight="1">
      <c r="A380" s="253">
        <v>378.0</v>
      </c>
      <c r="B380" s="254"/>
      <c r="C380" s="254" t="s">
        <v>17</v>
      </c>
      <c r="D380" s="254" t="e">
        <v>#N/A</v>
      </c>
      <c r="E380" s="254" t="e">
        <v>#N/A</v>
      </c>
      <c r="F380" s="254" t="e">
        <v>#N/A</v>
      </c>
      <c r="G380" s="254" t="e">
        <v>#N/A</v>
      </c>
      <c r="H380" s="254" t="e">
        <v>#N/A</v>
      </c>
      <c r="I380" s="254" t="e">
        <v>#N/A</v>
      </c>
      <c r="J380" s="254" t="e">
        <v>#N/A</v>
      </c>
      <c r="K380" s="254" t="e">
        <v>#N/A</v>
      </c>
      <c r="L380" s="254" t="e">
        <v>#N/A</v>
      </c>
      <c r="M380" s="254" t="e">
        <v>#N/A</v>
      </c>
      <c r="N380" s="254" t="e">
        <v>#N/A</v>
      </c>
      <c r="O380" s="254" t="e">
        <v>#N/A</v>
      </c>
      <c r="P380" s="24" t="e">
        <v>#N/A</v>
      </c>
      <c r="Q380" s="132" t="e">
        <v>#N/A</v>
      </c>
      <c r="R380" s="132"/>
      <c r="S380" s="132"/>
      <c r="T380" s="132"/>
      <c r="U380" s="132"/>
      <c r="V380" s="132"/>
      <c r="W380" s="132"/>
      <c r="X380" s="132"/>
      <c r="Y380" s="132"/>
      <c r="Z380" s="132"/>
    </row>
    <row r="381" ht="15.75" customHeight="1">
      <c r="A381" s="253">
        <v>379.0</v>
      </c>
      <c r="B381" s="254"/>
      <c r="C381" s="254" t="s">
        <v>17</v>
      </c>
      <c r="D381" s="254" t="e">
        <v>#N/A</v>
      </c>
      <c r="E381" s="254" t="e">
        <v>#N/A</v>
      </c>
      <c r="F381" s="254" t="e">
        <v>#N/A</v>
      </c>
      <c r="G381" s="254" t="e">
        <v>#N/A</v>
      </c>
      <c r="H381" s="254" t="e">
        <v>#N/A</v>
      </c>
      <c r="I381" s="254" t="e">
        <v>#N/A</v>
      </c>
      <c r="J381" s="254" t="e">
        <v>#N/A</v>
      </c>
      <c r="K381" s="254" t="e">
        <v>#N/A</v>
      </c>
      <c r="L381" s="254" t="e">
        <v>#N/A</v>
      </c>
      <c r="M381" s="254" t="e">
        <v>#N/A</v>
      </c>
      <c r="N381" s="254" t="e">
        <v>#N/A</v>
      </c>
      <c r="O381" s="254" t="e">
        <v>#N/A</v>
      </c>
      <c r="P381" s="24" t="e">
        <v>#N/A</v>
      </c>
      <c r="Q381" s="132" t="e">
        <v>#N/A</v>
      </c>
      <c r="R381" s="132"/>
      <c r="S381" s="132"/>
      <c r="T381" s="132"/>
      <c r="U381" s="132"/>
      <c r="V381" s="132"/>
      <c r="W381" s="132"/>
      <c r="X381" s="132"/>
      <c r="Y381" s="132"/>
      <c r="Z381" s="132"/>
    </row>
    <row r="382" ht="15.75" customHeight="1">
      <c r="A382" s="253">
        <v>380.0</v>
      </c>
      <c r="B382" s="254"/>
      <c r="C382" s="254" t="s">
        <v>17</v>
      </c>
      <c r="D382" s="254" t="e">
        <v>#N/A</v>
      </c>
      <c r="E382" s="254" t="e">
        <v>#N/A</v>
      </c>
      <c r="F382" s="254" t="e">
        <v>#N/A</v>
      </c>
      <c r="G382" s="254" t="e">
        <v>#N/A</v>
      </c>
      <c r="H382" s="254" t="e">
        <v>#N/A</v>
      </c>
      <c r="I382" s="254" t="e">
        <v>#N/A</v>
      </c>
      <c r="J382" s="254" t="e">
        <v>#N/A</v>
      </c>
      <c r="K382" s="254" t="e">
        <v>#N/A</v>
      </c>
      <c r="L382" s="254" t="e">
        <v>#N/A</v>
      </c>
      <c r="M382" s="254" t="e">
        <v>#N/A</v>
      </c>
      <c r="N382" s="254" t="e">
        <v>#N/A</v>
      </c>
      <c r="O382" s="254" t="e">
        <v>#N/A</v>
      </c>
      <c r="P382" s="24" t="e">
        <v>#N/A</v>
      </c>
      <c r="Q382" s="132" t="e">
        <v>#N/A</v>
      </c>
      <c r="R382" s="132"/>
      <c r="S382" s="132"/>
      <c r="T382" s="132"/>
      <c r="U382" s="132"/>
      <c r="V382" s="132"/>
      <c r="W382" s="132"/>
      <c r="X382" s="132"/>
      <c r="Y382" s="132"/>
      <c r="Z382" s="132"/>
    </row>
    <row r="383" ht="15.75" customHeight="1">
      <c r="A383" s="253">
        <v>381.0</v>
      </c>
      <c r="B383" s="254"/>
      <c r="C383" s="254" t="s">
        <v>17</v>
      </c>
      <c r="D383" s="254" t="e">
        <v>#N/A</v>
      </c>
      <c r="E383" s="254" t="e">
        <v>#N/A</v>
      </c>
      <c r="F383" s="254" t="e">
        <v>#N/A</v>
      </c>
      <c r="G383" s="254" t="e">
        <v>#N/A</v>
      </c>
      <c r="H383" s="254" t="e">
        <v>#N/A</v>
      </c>
      <c r="I383" s="254" t="e">
        <v>#N/A</v>
      </c>
      <c r="J383" s="254" t="e">
        <v>#N/A</v>
      </c>
      <c r="K383" s="254" t="e">
        <v>#N/A</v>
      </c>
      <c r="L383" s="254" t="e">
        <v>#N/A</v>
      </c>
      <c r="M383" s="254" t="e">
        <v>#N/A</v>
      </c>
      <c r="N383" s="254" t="e">
        <v>#N/A</v>
      </c>
      <c r="O383" s="254" t="e">
        <v>#N/A</v>
      </c>
      <c r="P383" s="24" t="e">
        <v>#N/A</v>
      </c>
      <c r="Q383" s="132" t="e">
        <v>#N/A</v>
      </c>
      <c r="R383" s="132"/>
      <c r="S383" s="132"/>
      <c r="T383" s="132"/>
      <c r="U383" s="132"/>
      <c r="V383" s="132"/>
      <c r="W383" s="132"/>
      <c r="X383" s="132"/>
      <c r="Y383" s="132"/>
      <c r="Z383" s="132"/>
    </row>
    <row r="384" ht="15.75" customHeight="1">
      <c r="A384" s="253">
        <v>382.0</v>
      </c>
      <c r="B384" s="254"/>
      <c r="C384" s="254" t="s">
        <v>17</v>
      </c>
      <c r="D384" s="254" t="e">
        <v>#N/A</v>
      </c>
      <c r="E384" s="254" t="e">
        <v>#N/A</v>
      </c>
      <c r="F384" s="254" t="e">
        <v>#N/A</v>
      </c>
      <c r="G384" s="254" t="e">
        <v>#N/A</v>
      </c>
      <c r="H384" s="254" t="e">
        <v>#N/A</v>
      </c>
      <c r="I384" s="254" t="e">
        <v>#N/A</v>
      </c>
      <c r="J384" s="254" t="e">
        <v>#N/A</v>
      </c>
      <c r="K384" s="254" t="e">
        <v>#N/A</v>
      </c>
      <c r="L384" s="254" t="e">
        <v>#N/A</v>
      </c>
      <c r="M384" s="254" t="e">
        <v>#N/A</v>
      </c>
      <c r="N384" s="254" t="e">
        <v>#N/A</v>
      </c>
      <c r="O384" s="254" t="e">
        <v>#N/A</v>
      </c>
      <c r="P384" s="24" t="e">
        <v>#N/A</v>
      </c>
      <c r="Q384" s="132" t="e">
        <v>#N/A</v>
      </c>
      <c r="R384" s="132"/>
      <c r="S384" s="132"/>
      <c r="T384" s="132"/>
      <c r="U384" s="132"/>
      <c r="V384" s="132"/>
      <c r="W384" s="132"/>
      <c r="X384" s="132"/>
      <c r="Y384" s="132"/>
      <c r="Z384" s="132"/>
    </row>
    <row r="385" ht="15.75" customHeight="1">
      <c r="A385" s="253">
        <v>383.0</v>
      </c>
      <c r="B385" s="254"/>
      <c r="C385" s="254" t="s">
        <v>17</v>
      </c>
      <c r="D385" s="254" t="e">
        <v>#N/A</v>
      </c>
      <c r="E385" s="254" t="e">
        <v>#N/A</v>
      </c>
      <c r="F385" s="254" t="e">
        <v>#N/A</v>
      </c>
      <c r="G385" s="254" t="e">
        <v>#N/A</v>
      </c>
      <c r="H385" s="254" t="e">
        <v>#N/A</v>
      </c>
      <c r="I385" s="254" t="e">
        <v>#N/A</v>
      </c>
      <c r="J385" s="254" t="e">
        <v>#N/A</v>
      </c>
      <c r="K385" s="254" t="e">
        <v>#N/A</v>
      </c>
      <c r="L385" s="254" t="e">
        <v>#N/A</v>
      </c>
      <c r="M385" s="254" t="e">
        <v>#N/A</v>
      </c>
      <c r="N385" s="254" t="e">
        <v>#N/A</v>
      </c>
      <c r="O385" s="254" t="e">
        <v>#N/A</v>
      </c>
      <c r="P385" s="24" t="e">
        <v>#N/A</v>
      </c>
      <c r="Q385" s="132" t="e">
        <v>#N/A</v>
      </c>
      <c r="R385" s="132"/>
      <c r="S385" s="132"/>
      <c r="T385" s="132"/>
      <c r="U385" s="132"/>
      <c r="V385" s="132"/>
      <c r="W385" s="132"/>
      <c r="X385" s="132"/>
      <c r="Y385" s="132"/>
      <c r="Z385" s="132"/>
    </row>
    <row r="386" ht="15.75" customHeight="1">
      <c r="A386" s="253">
        <v>384.0</v>
      </c>
      <c r="B386" s="254"/>
      <c r="C386" s="254" t="s">
        <v>17</v>
      </c>
      <c r="D386" s="254" t="e">
        <v>#N/A</v>
      </c>
      <c r="E386" s="254" t="e">
        <v>#N/A</v>
      </c>
      <c r="F386" s="254" t="e">
        <v>#N/A</v>
      </c>
      <c r="G386" s="254" t="e">
        <v>#N/A</v>
      </c>
      <c r="H386" s="254" t="e">
        <v>#N/A</v>
      </c>
      <c r="I386" s="254" t="e">
        <v>#N/A</v>
      </c>
      <c r="J386" s="254" t="e">
        <v>#N/A</v>
      </c>
      <c r="K386" s="254" t="e">
        <v>#N/A</v>
      </c>
      <c r="L386" s="254" t="e">
        <v>#N/A</v>
      </c>
      <c r="M386" s="254" t="e">
        <v>#N/A</v>
      </c>
      <c r="N386" s="254" t="e">
        <v>#N/A</v>
      </c>
      <c r="O386" s="254" t="e">
        <v>#N/A</v>
      </c>
      <c r="P386" s="24" t="e">
        <v>#N/A</v>
      </c>
      <c r="Q386" s="132" t="e">
        <v>#N/A</v>
      </c>
      <c r="R386" s="132"/>
      <c r="S386" s="132"/>
      <c r="T386" s="132"/>
      <c r="U386" s="132"/>
      <c r="V386" s="132"/>
      <c r="W386" s="132"/>
      <c r="X386" s="132"/>
      <c r="Y386" s="132"/>
      <c r="Z386" s="132"/>
    </row>
    <row r="387" ht="15.75" customHeight="1">
      <c r="A387" s="253">
        <v>385.0</v>
      </c>
      <c r="B387" s="254"/>
      <c r="C387" s="254" t="s">
        <v>17</v>
      </c>
      <c r="D387" s="254" t="e">
        <v>#N/A</v>
      </c>
      <c r="E387" s="254" t="e">
        <v>#N/A</v>
      </c>
      <c r="F387" s="254" t="e">
        <v>#N/A</v>
      </c>
      <c r="G387" s="254" t="e">
        <v>#N/A</v>
      </c>
      <c r="H387" s="254" t="e">
        <v>#N/A</v>
      </c>
      <c r="I387" s="254" t="e">
        <v>#N/A</v>
      </c>
      <c r="J387" s="254" t="e">
        <v>#N/A</v>
      </c>
      <c r="K387" s="254" t="e">
        <v>#N/A</v>
      </c>
      <c r="L387" s="254" t="e">
        <v>#N/A</v>
      </c>
      <c r="M387" s="254" t="e">
        <v>#N/A</v>
      </c>
      <c r="N387" s="254" t="e">
        <v>#N/A</v>
      </c>
      <c r="O387" s="254" t="e">
        <v>#N/A</v>
      </c>
      <c r="P387" s="24" t="e">
        <v>#N/A</v>
      </c>
      <c r="Q387" s="132" t="e">
        <v>#N/A</v>
      </c>
      <c r="R387" s="132"/>
      <c r="S387" s="132"/>
      <c r="T387" s="132"/>
      <c r="U387" s="132"/>
      <c r="V387" s="132"/>
      <c r="W387" s="132"/>
      <c r="X387" s="132"/>
      <c r="Y387" s="132"/>
      <c r="Z387" s="132"/>
    </row>
    <row r="388" ht="15.75" customHeight="1">
      <c r="A388" s="253">
        <v>386.0</v>
      </c>
      <c r="B388" s="254"/>
      <c r="C388" s="254"/>
      <c r="D388" s="254"/>
      <c r="E388" s="254"/>
      <c r="F388" s="254"/>
      <c r="G388" s="254"/>
      <c r="H388" s="254"/>
      <c r="I388" s="254"/>
      <c r="J388" s="254"/>
      <c r="K388" s="254"/>
      <c r="L388" s="254"/>
      <c r="M388" s="254"/>
      <c r="N388" s="254"/>
      <c r="O388" s="254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</row>
    <row r="389" ht="15.75" customHeight="1">
      <c r="A389" s="253">
        <v>387.0</v>
      </c>
      <c r="B389" s="254"/>
      <c r="C389" s="254"/>
      <c r="D389" s="254"/>
      <c r="E389" s="254"/>
      <c r="F389" s="254"/>
      <c r="G389" s="254"/>
      <c r="H389" s="254"/>
      <c r="I389" s="254"/>
      <c r="J389" s="254"/>
      <c r="K389" s="254"/>
      <c r="L389" s="254"/>
      <c r="M389" s="254"/>
      <c r="N389" s="254"/>
      <c r="O389" s="254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</row>
    <row r="390" ht="15.75" customHeight="1">
      <c r="A390" s="253">
        <v>388.0</v>
      </c>
      <c r="B390" s="254"/>
      <c r="C390" s="254"/>
      <c r="D390" s="254"/>
      <c r="E390" s="254"/>
      <c r="F390" s="254"/>
      <c r="G390" s="254"/>
      <c r="H390" s="254"/>
      <c r="I390" s="254"/>
      <c r="J390" s="254"/>
      <c r="K390" s="254"/>
      <c r="L390" s="254"/>
      <c r="M390" s="254"/>
      <c r="N390" s="254"/>
      <c r="O390" s="254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</row>
    <row r="391" ht="15.75" customHeight="1">
      <c r="A391" s="253">
        <v>389.0</v>
      </c>
      <c r="B391" s="254"/>
      <c r="C391" s="254"/>
      <c r="D391" s="254"/>
      <c r="E391" s="254"/>
      <c r="F391" s="254"/>
      <c r="G391" s="254"/>
      <c r="H391" s="254"/>
      <c r="I391" s="254"/>
      <c r="J391" s="254"/>
      <c r="K391" s="254"/>
      <c r="L391" s="254"/>
      <c r="M391" s="254"/>
      <c r="N391" s="254"/>
      <c r="O391" s="254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</row>
    <row r="392" ht="15.75" customHeight="1">
      <c r="A392" s="253">
        <v>390.0</v>
      </c>
      <c r="B392" s="254"/>
      <c r="C392" s="254"/>
      <c r="D392" s="254"/>
      <c r="E392" s="254"/>
      <c r="F392" s="254"/>
      <c r="G392" s="254"/>
      <c r="H392" s="254"/>
      <c r="I392" s="254"/>
      <c r="J392" s="254"/>
      <c r="K392" s="254"/>
      <c r="L392" s="254"/>
      <c r="M392" s="254"/>
      <c r="N392" s="254"/>
      <c r="O392" s="254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</row>
    <row r="393" ht="15.75" customHeight="1">
      <c r="A393" s="253">
        <v>391.0</v>
      </c>
      <c r="B393" s="254"/>
      <c r="C393" s="254"/>
      <c r="D393" s="254"/>
      <c r="E393" s="254"/>
      <c r="F393" s="254"/>
      <c r="G393" s="254"/>
      <c r="H393" s="254"/>
      <c r="I393" s="254"/>
      <c r="J393" s="254"/>
      <c r="K393" s="254"/>
      <c r="L393" s="254"/>
      <c r="M393" s="254"/>
      <c r="N393" s="254"/>
      <c r="O393" s="254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</row>
    <row r="394" ht="15.75" customHeight="1">
      <c r="A394" s="253">
        <v>392.0</v>
      </c>
      <c r="B394" s="254"/>
      <c r="C394" s="254"/>
      <c r="D394" s="254"/>
      <c r="E394" s="254"/>
      <c r="F394" s="254"/>
      <c r="G394" s="254"/>
      <c r="H394" s="254"/>
      <c r="I394" s="254"/>
      <c r="J394" s="254"/>
      <c r="K394" s="254"/>
      <c r="L394" s="254"/>
      <c r="M394" s="254"/>
      <c r="N394" s="254"/>
      <c r="O394" s="254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</row>
    <row r="395" ht="15.75" customHeight="1">
      <c r="A395" s="253">
        <v>393.0</v>
      </c>
      <c r="B395" s="254"/>
      <c r="C395" s="254"/>
      <c r="D395" s="254"/>
      <c r="E395" s="254"/>
      <c r="F395" s="254"/>
      <c r="G395" s="254"/>
      <c r="H395" s="254"/>
      <c r="I395" s="254"/>
      <c r="J395" s="254"/>
      <c r="K395" s="254"/>
      <c r="L395" s="254"/>
      <c r="M395" s="254"/>
      <c r="N395" s="254"/>
      <c r="O395" s="254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</row>
    <row r="396" ht="15.75" customHeight="1">
      <c r="A396" s="253">
        <v>394.0</v>
      </c>
      <c r="B396" s="254"/>
      <c r="C396" s="254"/>
      <c r="D396" s="254"/>
      <c r="E396" s="254"/>
      <c r="F396" s="254"/>
      <c r="G396" s="254"/>
      <c r="H396" s="254"/>
      <c r="I396" s="254"/>
      <c r="J396" s="254"/>
      <c r="K396" s="254"/>
      <c r="L396" s="254"/>
      <c r="M396" s="254"/>
      <c r="N396" s="254"/>
      <c r="O396" s="254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</row>
    <row r="397" ht="15.75" customHeight="1">
      <c r="A397" s="253">
        <v>395.0</v>
      </c>
      <c r="B397" s="254"/>
      <c r="C397" s="254"/>
      <c r="D397" s="254"/>
      <c r="E397" s="254"/>
      <c r="F397" s="254"/>
      <c r="G397" s="254"/>
      <c r="H397" s="254"/>
      <c r="I397" s="254"/>
      <c r="J397" s="254"/>
      <c r="K397" s="254"/>
      <c r="L397" s="254"/>
      <c r="M397" s="254"/>
      <c r="N397" s="254"/>
      <c r="O397" s="254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</row>
    <row r="398" ht="15.75" customHeight="1">
      <c r="A398" s="253">
        <v>396.0</v>
      </c>
      <c r="B398" s="254"/>
      <c r="C398" s="254"/>
      <c r="D398" s="254"/>
      <c r="E398" s="254"/>
      <c r="F398" s="254"/>
      <c r="G398" s="254"/>
      <c r="H398" s="254"/>
      <c r="I398" s="254"/>
      <c r="J398" s="254"/>
      <c r="K398" s="254"/>
      <c r="L398" s="254"/>
      <c r="M398" s="254"/>
      <c r="N398" s="254"/>
      <c r="O398" s="254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</row>
    <row r="399" ht="15.75" customHeight="1">
      <c r="A399" s="253">
        <v>397.0</v>
      </c>
      <c r="B399" s="254"/>
      <c r="C399" s="254"/>
      <c r="D399" s="254"/>
      <c r="E399" s="254"/>
      <c r="F399" s="254"/>
      <c r="G399" s="254"/>
      <c r="H399" s="254"/>
      <c r="I399" s="254"/>
      <c r="J399" s="254"/>
      <c r="K399" s="254"/>
      <c r="L399" s="254"/>
      <c r="M399" s="254"/>
      <c r="N399" s="254"/>
      <c r="O399" s="254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</row>
    <row r="400" ht="15.75" customHeight="1">
      <c r="A400" s="253">
        <v>398.0</v>
      </c>
      <c r="B400" s="254"/>
      <c r="C400" s="254"/>
      <c r="D400" s="254"/>
      <c r="E400" s="254"/>
      <c r="F400" s="254"/>
      <c r="G400" s="254"/>
      <c r="H400" s="254"/>
      <c r="I400" s="254"/>
      <c r="J400" s="254"/>
      <c r="K400" s="254"/>
      <c r="L400" s="254"/>
      <c r="M400" s="254"/>
      <c r="N400" s="254"/>
      <c r="O400" s="254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</row>
    <row r="401" ht="15.75" customHeight="1">
      <c r="A401" s="253">
        <v>399.0</v>
      </c>
      <c r="B401" s="254"/>
      <c r="C401" s="254"/>
      <c r="D401" s="254"/>
      <c r="E401" s="254"/>
      <c r="F401" s="254"/>
      <c r="G401" s="254"/>
      <c r="H401" s="254"/>
      <c r="I401" s="254"/>
      <c r="J401" s="254"/>
      <c r="K401" s="254"/>
      <c r="L401" s="254"/>
      <c r="M401" s="254"/>
      <c r="N401" s="254"/>
      <c r="O401" s="254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</row>
    <row r="402" ht="15.75" customHeight="1">
      <c r="A402" s="253">
        <v>400.0</v>
      </c>
      <c r="B402" s="254"/>
      <c r="C402" s="254"/>
      <c r="D402" s="254"/>
      <c r="E402" s="254"/>
      <c r="F402" s="254"/>
      <c r="G402" s="254"/>
      <c r="H402" s="254"/>
      <c r="I402" s="254"/>
      <c r="J402" s="254"/>
      <c r="K402" s="254"/>
      <c r="L402" s="254"/>
      <c r="M402" s="254"/>
      <c r="N402" s="254"/>
      <c r="O402" s="254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</row>
    <row r="403" ht="15.75" customHeight="1">
      <c r="A403" s="253">
        <v>401.0</v>
      </c>
      <c r="B403" s="254"/>
      <c r="C403" s="254"/>
      <c r="D403" s="254"/>
      <c r="E403" s="254"/>
      <c r="F403" s="254"/>
      <c r="G403" s="254"/>
      <c r="H403" s="254"/>
      <c r="I403" s="254"/>
      <c r="J403" s="254"/>
      <c r="K403" s="254"/>
      <c r="L403" s="254"/>
      <c r="M403" s="254"/>
      <c r="N403" s="254"/>
      <c r="O403" s="254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</row>
    <row r="404" ht="15.75" customHeight="1">
      <c r="A404" s="253">
        <v>402.0</v>
      </c>
      <c r="B404" s="254" t="s">
        <v>218</v>
      </c>
      <c r="C404" s="254" t="s">
        <v>4597</v>
      </c>
      <c r="D404" s="254">
        <v>0.0</v>
      </c>
      <c r="E404" s="254">
        <v>0.0</v>
      </c>
      <c r="F404" s="254">
        <v>0.0</v>
      </c>
      <c r="G404" s="254">
        <v>0.0</v>
      </c>
      <c r="H404" s="254">
        <v>0.0</v>
      </c>
      <c r="I404" s="254">
        <v>3.838895</v>
      </c>
      <c r="J404" s="254">
        <v>22.33002</v>
      </c>
      <c r="K404" s="254">
        <v>0.349987</v>
      </c>
      <c r="L404" s="254">
        <v>43.49885</v>
      </c>
      <c r="M404" s="254">
        <v>677.7762</v>
      </c>
      <c r="N404" s="254">
        <v>4.009713</v>
      </c>
      <c r="O404" s="254">
        <v>0.512668</v>
      </c>
      <c r="P404" s="24">
        <v>0.0</v>
      </c>
      <c r="Q404" s="132">
        <v>0.0</v>
      </c>
      <c r="R404" s="132" t="s">
        <v>218</v>
      </c>
      <c r="S404" s="132"/>
      <c r="T404" s="132"/>
      <c r="U404" s="132"/>
      <c r="V404" s="132"/>
      <c r="W404" s="132"/>
      <c r="X404" s="132"/>
      <c r="Y404" s="132"/>
      <c r="Z404" s="132"/>
    </row>
    <row r="405" ht="15.75" customHeight="1">
      <c r="A405" s="253">
        <v>403.0</v>
      </c>
      <c r="B405" s="254" t="s">
        <v>314</v>
      </c>
      <c r="C405" s="254" t="s">
        <v>4597</v>
      </c>
      <c r="D405" s="254">
        <v>0.0</v>
      </c>
      <c r="E405" s="254">
        <v>0.0</v>
      </c>
      <c r="F405" s="254">
        <v>0.0</v>
      </c>
      <c r="G405" s="254">
        <v>0.0</v>
      </c>
      <c r="H405" s="254">
        <v>0.0</v>
      </c>
      <c r="I405" s="254">
        <v>0.250182</v>
      </c>
      <c r="J405" s="254">
        <v>0.0</v>
      </c>
      <c r="K405" s="254">
        <v>0.0</v>
      </c>
      <c r="L405" s="254">
        <v>58.18161</v>
      </c>
      <c r="M405" s="254">
        <v>626.0715</v>
      </c>
      <c r="N405" s="254">
        <v>2.236379</v>
      </c>
      <c r="O405" s="254">
        <v>0.512668</v>
      </c>
      <c r="P405" s="24">
        <v>0.0</v>
      </c>
      <c r="Q405" s="132">
        <v>0.0</v>
      </c>
      <c r="R405" s="132" t="s">
        <v>314</v>
      </c>
      <c r="S405" s="132"/>
      <c r="T405" s="132"/>
      <c r="U405" s="132"/>
      <c r="V405" s="132"/>
      <c r="W405" s="132"/>
      <c r="X405" s="132"/>
      <c r="Y405" s="132"/>
      <c r="Z405" s="132"/>
    </row>
    <row r="406" ht="15.75" customHeight="1">
      <c r="A406" s="253">
        <v>404.0</v>
      </c>
      <c r="B406" s="254" t="s">
        <v>139</v>
      </c>
      <c r="C406" s="254" t="s">
        <v>4597</v>
      </c>
      <c r="D406" s="254">
        <v>0.0</v>
      </c>
      <c r="E406" s="254">
        <v>0.0</v>
      </c>
      <c r="F406" s="254">
        <v>0.0</v>
      </c>
      <c r="G406" s="254">
        <v>0.0</v>
      </c>
      <c r="H406" s="254">
        <v>0.0</v>
      </c>
      <c r="I406" s="254">
        <v>8.986095</v>
      </c>
      <c r="J406" s="254">
        <v>53.1778</v>
      </c>
      <c r="K406" s="254">
        <v>0.056299</v>
      </c>
      <c r="L406" s="254">
        <v>80.52838</v>
      </c>
      <c r="M406" s="254">
        <v>923.7043</v>
      </c>
      <c r="N406" s="254">
        <v>4.946449</v>
      </c>
      <c r="O406" s="254">
        <v>0.902534</v>
      </c>
      <c r="P406" s="24">
        <v>0.0</v>
      </c>
      <c r="Q406" s="132">
        <v>0.0</v>
      </c>
      <c r="R406" s="132" t="s">
        <v>139</v>
      </c>
      <c r="S406" s="132"/>
      <c r="T406" s="132"/>
      <c r="U406" s="132"/>
      <c r="V406" s="132"/>
      <c r="W406" s="132"/>
      <c r="X406" s="132"/>
      <c r="Y406" s="132"/>
      <c r="Z406" s="132"/>
    </row>
    <row r="407" ht="15.75" customHeight="1">
      <c r="A407" s="253">
        <v>405.0</v>
      </c>
      <c r="B407" s="254" t="s">
        <v>1357</v>
      </c>
      <c r="C407" s="254" t="s">
        <v>4597</v>
      </c>
      <c r="D407" s="254">
        <v>0.0</v>
      </c>
      <c r="E407" s="254">
        <v>0.0</v>
      </c>
      <c r="F407" s="254">
        <v>0.0</v>
      </c>
      <c r="G407" s="254">
        <v>0.0</v>
      </c>
      <c r="H407" s="254">
        <v>0.0</v>
      </c>
      <c r="I407" s="254">
        <v>0.0</v>
      </c>
      <c r="J407" s="254">
        <v>0.0</v>
      </c>
      <c r="K407" s="254">
        <v>0.0</v>
      </c>
      <c r="L407" s="254">
        <v>9.4357</v>
      </c>
      <c r="M407" s="254">
        <v>118.199</v>
      </c>
      <c r="N407" s="254">
        <v>0.472043</v>
      </c>
      <c r="O407" s="254">
        <v>0.0</v>
      </c>
      <c r="P407" s="24">
        <v>0.0</v>
      </c>
      <c r="Q407" s="132">
        <v>0.0</v>
      </c>
      <c r="R407" s="132" t="s">
        <v>1357</v>
      </c>
      <c r="S407" s="132"/>
      <c r="T407" s="132"/>
      <c r="U407" s="132"/>
      <c r="V407" s="132"/>
      <c r="W407" s="132"/>
      <c r="X407" s="132"/>
      <c r="Y407" s="132"/>
      <c r="Z407" s="132"/>
    </row>
    <row r="408" ht="15.75" customHeight="1">
      <c r="A408" s="253">
        <v>406.0</v>
      </c>
      <c r="B408" s="254" t="s">
        <v>174</v>
      </c>
      <c r="C408" s="254" t="s">
        <v>4597</v>
      </c>
      <c r="D408" s="254">
        <v>0.0</v>
      </c>
      <c r="E408" s="254">
        <v>0.0</v>
      </c>
      <c r="F408" s="254">
        <v>0.0</v>
      </c>
      <c r="G408" s="254">
        <v>0.0</v>
      </c>
      <c r="H408" s="254">
        <v>0.0</v>
      </c>
      <c r="I408" s="254">
        <v>0.500364</v>
      </c>
      <c r="J408" s="254">
        <v>5.754182</v>
      </c>
      <c r="K408" s="254">
        <v>0.0</v>
      </c>
      <c r="L408" s="254">
        <v>62.90584</v>
      </c>
      <c r="M408" s="254">
        <v>800.0728</v>
      </c>
      <c r="N408" s="254">
        <v>5.541513</v>
      </c>
      <c r="O408" s="254">
        <v>0.512668</v>
      </c>
      <c r="P408" s="24">
        <v>0.0</v>
      </c>
      <c r="Q408" s="132">
        <v>0.0</v>
      </c>
      <c r="R408" s="132" t="s">
        <v>174</v>
      </c>
      <c r="S408" s="132"/>
      <c r="T408" s="132"/>
      <c r="U408" s="132"/>
      <c r="V408" s="132"/>
      <c r="W408" s="132"/>
      <c r="X408" s="132"/>
      <c r="Y408" s="132"/>
      <c r="Z408" s="132"/>
    </row>
    <row r="409" ht="15.75" customHeight="1">
      <c r="A409" s="253">
        <v>407.0</v>
      </c>
      <c r="B409" s="254" t="s">
        <v>197</v>
      </c>
      <c r="C409" s="254" t="s">
        <v>4597</v>
      </c>
      <c r="D409" s="254">
        <v>0.0</v>
      </c>
      <c r="E409" s="254">
        <v>0.0</v>
      </c>
      <c r="F409" s="254">
        <v>0.0</v>
      </c>
      <c r="G409" s="254">
        <v>0.0</v>
      </c>
      <c r="H409" s="254">
        <v>0.0</v>
      </c>
      <c r="I409" s="254">
        <v>1.386313</v>
      </c>
      <c r="J409" s="254">
        <v>10.81459</v>
      </c>
      <c r="K409" s="254">
        <v>0.004754</v>
      </c>
      <c r="L409" s="254">
        <v>63.14465</v>
      </c>
      <c r="M409" s="254">
        <v>805.177</v>
      </c>
      <c r="N409" s="254">
        <v>5.578027</v>
      </c>
      <c r="O409" s="254">
        <v>1.0</v>
      </c>
      <c r="P409" s="24">
        <v>0.0</v>
      </c>
      <c r="Q409" s="132">
        <v>0.0</v>
      </c>
      <c r="R409" s="132" t="s">
        <v>197</v>
      </c>
      <c r="S409" s="132"/>
      <c r="T409" s="132"/>
      <c r="U409" s="132"/>
      <c r="V409" s="132"/>
      <c r="W409" s="132"/>
      <c r="X409" s="132"/>
      <c r="Y409" s="132"/>
      <c r="Z409" s="132"/>
    </row>
    <row r="410" ht="15.75" customHeight="1">
      <c r="A410" s="253">
        <v>408.0</v>
      </c>
      <c r="B410" s="254" t="s">
        <v>269</v>
      </c>
      <c r="C410" s="254" t="s">
        <v>4597</v>
      </c>
      <c r="D410" s="254">
        <v>0.0</v>
      </c>
      <c r="E410" s="254">
        <v>0.0</v>
      </c>
      <c r="F410" s="254">
        <v>0.0</v>
      </c>
      <c r="G410" s="254">
        <v>0.0</v>
      </c>
      <c r="H410" s="254">
        <v>0.0</v>
      </c>
      <c r="I410" s="254">
        <v>2.706211</v>
      </c>
      <c r="J410" s="254">
        <v>13.38257</v>
      </c>
      <c r="K410" s="254">
        <v>0.04543</v>
      </c>
      <c r="L410" s="254">
        <v>49.51384</v>
      </c>
      <c r="M410" s="254">
        <v>629.1281</v>
      </c>
      <c r="N410" s="254">
        <v>2.670876</v>
      </c>
      <c r="O410" s="254">
        <v>0.756334</v>
      </c>
      <c r="P410" s="24">
        <v>0.0</v>
      </c>
      <c r="Q410" s="132">
        <v>0.0</v>
      </c>
      <c r="R410" s="132" t="s">
        <v>269</v>
      </c>
      <c r="S410" s="132"/>
      <c r="T410" s="132"/>
      <c r="U410" s="132"/>
      <c r="V410" s="132"/>
      <c r="W410" s="132"/>
      <c r="X410" s="132"/>
      <c r="Y410" s="132"/>
      <c r="Z410" s="132"/>
    </row>
    <row r="411" ht="15.75" customHeight="1">
      <c r="A411" s="253">
        <v>409.0</v>
      </c>
      <c r="B411" s="254" t="s">
        <v>130</v>
      </c>
      <c r="C411" s="254" t="s">
        <v>4597</v>
      </c>
      <c r="D411" s="254">
        <v>0.0</v>
      </c>
      <c r="E411" s="254">
        <v>0.0</v>
      </c>
      <c r="F411" s="254">
        <v>0.0</v>
      </c>
      <c r="G411" s="254">
        <v>0.0</v>
      </c>
      <c r="H411" s="254">
        <v>0.0</v>
      </c>
      <c r="I411" s="254">
        <v>0.0</v>
      </c>
      <c r="J411" s="254">
        <v>0.500364</v>
      </c>
      <c r="K411" s="254">
        <v>0.0</v>
      </c>
      <c r="L411" s="254">
        <v>70.88417</v>
      </c>
      <c r="M411" s="254">
        <v>1038.287</v>
      </c>
      <c r="N411" s="254">
        <v>6.744498</v>
      </c>
      <c r="O411" s="254">
        <v>2.048733</v>
      </c>
      <c r="P411" s="24">
        <v>0.0</v>
      </c>
      <c r="Q411" s="132">
        <v>0.0</v>
      </c>
      <c r="R411" s="132" t="s">
        <v>130</v>
      </c>
      <c r="S411" s="132"/>
      <c r="T411" s="132"/>
      <c r="U411" s="132"/>
      <c r="V411" s="132"/>
      <c r="W411" s="132"/>
      <c r="X411" s="132"/>
      <c r="Y411" s="132"/>
      <c r="Z411" s="132"/>
    </row>
    <row r="412" ht="15.75" customHeight="1">
      <c r="A412" s="253">
        <v>410.0</v>
      </c>
      <c r="B412" s="254" t="s">
        <v>52</v>
      </c>
      <c r="C412" s="254" t="s">
        <v>4597</v>
      </c>
      <c r="D412" s="254">
        <v>0.0</v>
      </c>
      <c r="E412" s="254">
        <v>0.0</v>
      </c>
      <c r="F412" s="254">
        <v>0.0</v>
      </c>
      <c r="G412" s="254">
        <v>0.0</v>
      </c>
      <c r="H412" s="254">
        <v>0.0</v>
      </c>
      <c r="I412" s="254">
        <v>1.055302</v>
      </c>
      <c r="J412" s="254">
        <v>3.948713</v>
      </c>
      <c r="K412" s="254">
        <v>0.0</v>
      </c>
      <c r="L412" s="254">
        <v>101.5299</v>
      </c>
      <c r="M412" s="254">
        <v>1434.16</v>
      </c>
      <c r="N412" s="254">
        <v>7.176278</v>
      </c>
      <c r="O412" s="254">
        <v>0.805067</v>
      </c>
      <c r="P412" s="24">
        <v>0.0</v>
      </c>
      <c r="Q412" s="132">
        <v>0.0</v>
      </c>
      <c r="R412" s="132" t="s">
        <v>52</v>
      </c>
      <c r="S412" s="132"/>
      <c r="T412" s="132"/>
      <c r="U412" s="132"/>
      <c r="V412" s="132"/>
      <c r="W412" s="132"/>
      <c r="X412" s="132"/>
      <c r="Y412" s="132"/>
      <c r="Z412" s="132"/>
    </row>
    <row r="413" ht="15.75" customHeight="1">
      <c r="A413" s="253">
        <v>411.0</v>
      </c>
      <c r="B413" s="254" t="s">
        <v>259</v>
      </c>
      <c r="C413" s="254" t="s">
        <v>4597</v>
      </c>
      <c r="D413" s="254">
        <v>0.0</v>
      </c>
      <c r="E413" s="254">
        <v>0.0</v>
      </c>
      <c r="F413" s="254">
        <v>0.0</v>
      </c>
      <c r="G413" s="254">
        <v>0.0</v>
      </c>
      <c r="H413" s="254">
        <v>0.0</v>
      </c>
      <c r="I413" s="254">
        <v>0.0</v>
      </c>
      <c r="J413" s="254">
        <v>0.0</v>
      </c>
      <c r="K413" s="254">
        <v>0.0</v>
      </c>
      <c r="L413" s="254">
        <v>54.37962</v>
      </c>
      <c r="M413" s="254">
        <v>606.2727</v>
      </c>
      <c r="N413" s="254">
        <v>3.584791</v>
      </c>
      <c r="O413" s="254">
        <v>0.8538</v>
      </c>
      <c r="P413" s="24">
        <v>0.0</v>
      </c>
      <c r="Q413" s="132">
        <v>0.0</v>
      </c>
      <c r="R413" s="132" t="s">
        <v>259</v>
      </c>
      <c r="S413" s="132"/>
      <c r="T413" s="132"/>
      <c r="U413" s="132"/>
      <c r="V413" s="132"/>
      <c r="W413" s="132"/>
      <c r="X413" s="132"/>
      <c r="Y413" s="132"/>
      <c r="Z413" s="132"/>
    </row>
    <row r="414" ht="15.75" customHeight="1">
      <c r="A414" s="253">
        <v>412.0</v>
      </c>
      <c r="B414" s="254" t="s">
        <v>843</v>
      </c>
      <c r="C414" s="254" t="s">
        <v>4597</v>
      </c>
      <c r="D414" s="254">
        <v>0.0</v>
      </c>
      <c r="E414" s="254">
        <v>0.0</v>
      </c>
      <c r="F414" s="254">
        <v>0.0</v>
      </c>
      <c r="G414" s="254">
        <v>0.0</v>
      </c>
      <c r="H414" s="254">
        <v>0.0</v>
      </c>
      <c r="I414" s="254">
        <v>2.870899</v>
      </c>
      <c r="J414" s="254">
        <v>18.67233</v>
      </c>
      <c r="K414" s="254">
        <v>0.128616</v>
      </c>
      <c r="L414" s="254">
        <v>13.58562</v>
      </c>
      <c r="M414" s="254">
        <v>179.5376</v>
      </c>
      <c r="N414" s="254">
        <v>0.969163</v>
      </c>
      <c r="O414" s="254">
        <v>0.0</v>
      </c>
      <c r="P414" s="24">
        <v>0.0</v>
      </c>
      <c r="Q414" s="132">
        <v>0.0</v>
      </c>
      <c r="R414" s="132" t="s">
        <v>415</v>
      </c>
      <c r="S414" s="132"/>
      <c r="T414" s="132"/>
      <c r="U414" s="132"/>
      <c r="V414" s="132"/>
      <c r="W414" s="132"/>
      <c r="X414" s="132"/>
      <c r="Y414" s="132"/>
      <c r="Z414" s="132"/>
    </row>
    <row r="415" ht="15.75" customHeight="1">
      <c r="A415" s="253">
        <v>413.0</v>
      </c>
      <c r="B415" s="254" t="s">
        <v>355</v>
      </c>
      <c r="C415" s="254" t="s">
        <v>4597</v>
      </c>
      <c r="D415" s="254">
        <v>0.0</v>
      </c>
      <c r="E415" s="254">
        <v>0.0</v>
      </c>
      <c r="F415" s="254">
        <v>0.0</v>
      </c>
      <c r="G415" s="254">
        <v>0.0</v>
      </c>
      <c r="H415" s="254">
        <v>0.0</v>
      </c>
      <c r="I415" s="254">
        <v>0.0</v>
      </c>
      <c r="J415" s="254">
        <v>0.0</v>
      </c>
      <c r="K415" s="254">
        <v>0.0</v>
      </c>
      <c r="L415" s="254">
        <v>41.2</v>
      </c>
      <c r="M415" s="254">
        <v>450.0</v>
      </c>
      <c r="N415" s="254">
        <v>3.2</v>
      </c>
      <c r="O415" s="254">
        <v>1.3</v>
      </c>
      <c r="P415" s="24">
        <v>0.0</v>
      </c>
      <c r="Q415" s="132">
        <v>0.0</v>
      </c>
      <c r="R415" s="132" t="s">
        <v>355</v>
      </c>
      <c r="S415" s="132"/>
      <c r="T415" s="132"/>
      <c r="U415" s="132"/>
      <c r="V415" s="132"/>
      <c r="W415" s="132"/>
      <c r="X415" s="132"/>
      <c r="Y415" s="132"/>
      <c r="Z415" s="132"/>
    </row>
    <row r="416" ht="15.75" customHeight="1">
      <c r="A416" s="253">
        <v>414.0</v>
      </c>
      <c r="B416" s="254" t="s">
        <v>1515</v>
      </c>
      <c r="C416" s="254" t="s">
        <v>4597</v>
      </c>
      <c r="D416" s="254">
        <v>0.0</v>
      </c>
      <c r="E416" s="254">
        <v>0.0</v>
      </c>
      <c r="F416" s="254">
        <v>0.0</v>
      </c>
      <c r="G416" s="254">
        <v>0.0</v>
      </c>
      <c r="H416" s="254">
        <v>0.0</v>
      </c>
      <c r="I416" s="254">
        <v>0.0</v>
      </c>
      <c r="J416" s="254">
        <v>0.0</v>
      </c>
      <c r="K416" s="254">
        <v>0.0</v>
      </c>
      <c r="L416" s="254">
        <v>9.125136</v>
      </c>
      <c r="M416" s="254">
        <v>113.7487</v>
      </c>
      <c r="N416" s="254">
        <v>0.787471</v>
      </c>
      <c r="O416" s="254">
        <v>0.0</v>
      </c>
      <c r="P416" s="24">
        <v>0.0</v>
      </c>
      <c r="Q416" s="132">
        <v>0.0</v>
      </c>
      <c r="R416" s="132" t="s">
        <v>1515</v>
      </c>
      <c r="S416" s="132"/>
      <c r="T416" s="132"/>
      <c r="U416" s="132"/>
      <c r="V416" s="132"/>
      <c r="W416" s="132"/>
      <c r="X416" s="132"/>
      <c r="Y416" s="132"/>
      <c r="Z416" s="132"/>
    </row>
    <row r="417" ht="15.75" customHeight="1">
      <c r="A417" s="253">
        <v>415.0</v>
      </c>
      <c r="B417" s="254" t="s">
        <v>121</v>
      </c>
      <c r="C417" s="254" t="s">
        <v>4597</v>
      </c>
      <c r="D417" s="254">
        <v>0.0</v>
      </c>
      <c r="E417" s="254">
        <v>0.0</v>
      </c>
      <c r="F417" s="254">
        <v>0.0</v>
      </c>
      <c r="G417" s="254">
        <v>0.0</v>
      </c>
      <c r="H417" s="254">
        <v>0.0</v>
      </c>
      <c r="I417" s="254">
        <v>0.0</v>
      </c>
      <c r="J417" s="254">
        <v>0.0</v>
      </c>
      <c r="K417" s="254">
        <v>0.0</v>
      </c>
      <c r="L417" s="254">
        <v>71.67902</v>
      </c>
      <c r="M417" s="254">
        <v>1083.287</v>
      </c>
      <c r="N417" s="254">
        <v>6.113333</v>
      </c>
      <c r="O417" s="254">
        <v>0.512668</v>
      </c>
      <c r="P417" s="24">
        <v>0.0</v>
      </c>
      <c r="Q417" s="132">
        <v>0.0</v>
      </c>
      <c r="R417" s="132" t="s">
        <v>121</v>
      </c>
      <c r="S417" s="132"/>
      <c r="T417" s="132"/>
      <c r="U417" s="132"/>
      <c r="V417" s="132"/>
      <c r="W417" s="132"/>
      <c r="X417" s="132"/>
      <c r="Y417" s="132"/>
      <c r="Z417" s="132"/>
    </row>
    <row r="418" ht="15.75" customHeight="1">
      <c r="A418" s="253">
        <v>416.0</v>
      </c>
      <c r="B418" s="254" t="s">
        <v>637</v>
      </c>
      <c r="C418" s="254" t="s">
        <v>4597</v>
      </c>
      <c r="D418" s="254">
        <v>0.0</v>
      </c>
      <c r="E418" s="254">
        <v>0.0</v>
      </c>
      <c r="F418" s="254">
        <v>0.0</v>
      </c>
      <c r="G418" s="254">
        <v>0.0</v>
      </c>
      <c r="H418" s="254">
        <v>0.0</v>
      </c>
      <c r="I418" s="254">
        <v>1.304669</v>
      </c>
      <c r="J418" s="254">
        <v>5.413556</v>
      </c>
      <c r="K418" s="254">
        <v>0.0</v>
      </c>
      <c r="L418" s="254">
        <v>63.78499</v>
      </c>
      <c r="M418" s="254">
        <v>850.2937</v>
      </c>
      <c r="N418" s="254">
        <v>6.594382</v>
      </c>
      <c r="O418" s="254">
        <v>0.512668</v>
      </c>
      <c r="P418" s="24">
        <v>0.0</v>
      </c>
      <c r="Q418" s="132">
        <v>0.0</v>
      </c>
      <c r="R418" s="132" t="s">
        <v>138</v>
      </c>
      <c r="S418" s="132"/>
      <c r="T418" s="132"/>
      <c r="U418" s="132"/>
      <c r="V418" s="132"/>
      <c r="W418" s="132"/>
      <c r="X418" s="132"/>
      <c r="Y418" s="132"/>
      <c r="Z418" s="132"/>
    </row>
    <row r="419" ht="15.75" customHeight="1">
      <c r="A419" s="253">
        <v>417.0</v>
      </c>
      <c r="B419" s="254" t="s">
        <v>246</v>
      </c>
      <c r="C419" s="254" t="s">
        <v>4597</v>
      </c>
      <c r="D419" s="254">
        <v>0.0</v>
      </c>
      <c r="E419" s="254">
        <v>0.0</v>
      </c>
      <c r="F419" s="254">
        <v>0.0</v>
      </c>
      <c r="G419" s="254">
        <v>0.0</v>
      </c>
      <c r="H419" s="254">
        <v>0.0</v>
      </c>
      <c r="I419" s="254">
        <v>0.250182</v>
      </c>
      <c r="J419" s="254">
        <v>0.250182</v>
      </c>
      <c r="K419" s="254">
        <v>0.263661</v>
      </c>
      <c r="L419" s="254">
        <v>49.40942</v>
      </c>
      <c r="M419" s="254">
        <v>634.1445</v>
      </c>
      <c r="N419" s="254">
        <v>4.497497</v>
      </c>
      <c r="O419" s="254">
        <v>0.561401</v>
      </c>
      <c r="P419" s="24">
        <v>0.0</v>
      </c>
      <c r="Q419" s="132">
        <v>0.0</v>
      </c>
      <c r="R419" s="132" t="s">
        <v>246</v>
      </c>
      <c r="S419" s="132"/>
      <c r="T419" s="132"/>
      <c r="U419" s="132"/>
      <c r="V419" s="132"/>
      <c r="W419" s="132"/>
      <c r="X419" s="132"/>
      <c r="Y419" s="132"/>
      <c r="Z419" s="132"/>
    </row>
    <row r="420" ht="15.75" customHeight="1">
      <c r="A420" s="253">
        <v>418.0</v>
      </c>
      <c r="B420" s="254" t="s">
        <v>800</v>
      </c>
      <c r="C420" s="254" t="s">
        <v>4597</v>
      </c>
      <c r="D420" s="254">
        <v>0.0</v>
      </c>
      <c r="E420" s="254">
        <v>0.0</v>
      </c>
      <c r="F420" s="254">
        <v>0.0</v>
      </c>
      <c r="G420" s="254">
        <v>0.0</v>
      </c>
      <c r="H420" s="254">
        <v>0.0</v>
      </c>
      <c r="I420" s="254">
        <v>3.460335</v>
      </c>
      <c r="J420" s="254">
        <v>18.66816</v>
      </c>
      <c r="K420" s="254">
        <v>0.047885</v>
      </c>
      <c r="L420" s="254">
        <v>46.46264</v>
      </c>
      <c r="M420" s="254">
        <v>505.2388</v>
      </c>
      <c r="N420" s="254">
        <v>2.652134</v>
      </c>
      <c r="O420" s="254">
        <v>0.512668</v>
      </c>
      <c r="P420" s="24">
        <v>0.0</v>
      </c>
      <c r="Q420" s="132">
        <v>0.0</v>
      </c>
      <c r="R420" s="132" t="s">
        <v>298</v>
      </c>
      <c r="S420" s="132"/>
      <c r="T420" s="132"/>
      <c r="U420" s="132"/>
      <c r="V420" s="132"/>
      <c r="W420" s="132"/>
      <c r="X420" s="132"/>
      <c r="Y420" s="132"/>
      <c r="Z420" s="132"/>
    </row>
    <row r="421" ht="15.75" customHeight="1">
      <c r="A421" s="253">
        <v>419.0</v>
      </c>
      <c r="B421" s="254" t="s">
        <v>287</v>
      </c>
      <c r="C421" s="254" t="s">
        <v>4597</v>
      </c>
      <c r="D421" s="254">
        <v>0.0</v>
      </c>
      <c r="E421" s="254">
        <v>0.0</v>
      </c>
      <c r="F421" s="254">
        <v>0.0</v>
      </c>
      <c r="G421" s="254">
        <v>0.0</v>
      </c>
      <c r="H421" s="254">
        <v>0.0</v>
      </c>
      <c r="I421" s="254">
        <v>0.0</v>
      </c>
      <c r="J421" s="254">
        <v>0.0</v>
      </c>
      <c r="K421" s="254">
        <v>0.0</v>
      </c>
      <c r="L421" s="254">
        <v>57.05713</v>
      </c>
      <c r="M421" s="254">
        <v>642.0564</v>
      </c>
      <c r="N421" s="254">
        <v>4.110479</v>
      </c>
      <c r="O421" s="254">
        <v>0.610134</v>
      </c>
      <c r="P421" s="24">
        <v>0.0</v>
      </c>
      <c r="Q421" s="132">
        <v>0.0</v>
      </c>
      <c r="R421" s="132" t="s">
        <v>287</v>
      </c>
      <c r="S421" s="132"/>
      <c r="T421" s="132"/>
      <c r="U421" s="132"/>
      <c r="V421" s="132"/>
      <c r="W421" s="132"/>
      <c r="X421" s="132"/>
      <c r="Y421" s="132"/>
      <c r="Z421" s="132"/>
    </row>
    <row r="422" ht="15.75" customHeight="1">
      <c r="A422" s="253">
        <v>420.0</v>
      </c>
      <c r="B422" s="254" t="s">
        <v>562</v>
      </c>
      <c r="C422" s="254" t="s">
        <v>4597</v>
      </c>
      <c r="D422" s="254">
        <v>0.0</v>
      </c>
      <c r="E422" s="254">
        <v>0.0</v>
      </c>
      <c r="F422" s="254">
        <v>0.0</v>
      </c>
      <c r="G422" s="254">
        <v>0.0</v>
      </c>
      <c r="H422" s="254">
        <v>0.0</v>
      </c>
      <c r="I422" s="254">
        <v>0.0</v>
      </c>
      <c r="J422" s="254">
        <v>0.0</v>
      </c>
      <c r="K422" s="254">
        <v>0.0</v>
      </c>
      <c r="L422" s="254">
        <v>10.65513</v>
      </c>
      <c r="M422" s="254">
        <v>104.5046</v>
      </c>
      <c r="N422" s="254">
        <v>0.280924</v>
      </c>
      <c r="O422" s="254">
        <v>0.0</v>
      </c>
      <c r="P422" s="24">
        <v>0.0</v>
      </c>
      <c r="Q422" s="132">
        <v>0.0</v>
      </c>
      <c r="R422" s="132" t="s">
        <v>562</v>
      </c>
      <c r="S422" s="132"/>
      <c r="T422" s="132"/>
      <c r="U422" s="132"/>
      <c r="V422" s="132"/>
      <c r="W422" s="132"/>
      <c r="X422" s="132"/>
      <c r="Y422" s="132"/>
      <c r="Z422" s="132"/>
    </row>
    <row r="423" ht="15.75" customHeight="1">
      <c r="A423" s="253">
        <v>421.0</v>
      </c>
      <c r="B423" s="254" t="s">
        <v>1581</v>
      </c>
      <c r="C423" s="254" t="s">
        <v>4597</v>
      </c>
      <c r="D423" s="254">
        <v>0.0</v>
      </c>
      <c r="E423" s="254">
        <v>0.0</v>
      </c>
      <c r="F423" s="254">
        <v>0.0</v>
      </c>
      <c r="G423" s="254">
        <v>0.0</v>
      </c>
      <c r="H423" s="254">
        <v>0.0</v>
      </c>
      <c r="I423" s="254">
        <v>4.78</v>
      </c>
      <c r="J423" s="254">
        <v>32.86</v>
      </c>
      <c r="K423" s="254">
        <v>0.36</v>
      </c>
      <c r="L423" s="254">
        <v>2.55</v>
      </c>
      <c r="M423" s="254">
        <v>25.41</v>
      </c>
      <c r="N423" s="254">
        <v>0.22</v>
      </c>
      <c r="O423" s="254">
        <v>0.0</v>
      </c>
      <c r="P423" s="24">
        <v>0.0</v>
      </c>
      <c r="Q423" s="132">
        <v>0.0</v>
      </c>
      <c r="R423" s="132" t="s">
        <v>1581</v>
      </c>
      <c r="S423" s="132"/>
      <c r="T423" s="132"/>
      <c r="U423" s="132"/>
      <c r="V423" s="132"/>
      <c r="W423" s="132"/>
      <c r="X423" s="132"/>
      <c r="Y423" s="132"/>
      <c r="Z423" s="132"/>
    </row>
    <row r="424" ht="15.75" customHeight="1">
      <c r="A424" s="253">
        <v>422.0</v>
      </c>
      <c r="B424" s="254" t="s">
        <v>301</v>
      </c>
      <c r="C424" s="254" t="s">
        <v>4597</v>
      </c>
      <c r="D424" s="254">
        <v>0.0</v>
      </c>
      <c r="E424" s="254">
        <v>0.0</v>
      </c>
      <c r="F424" s="254">
        <v>0.0</v>
      </c>
      <c r="G424" s="254">
        <v>0.0</v>
      </c>
      <c r="H424" s="254">
        <v>0.0</v>
      </c>
      <c r="I424" s="254">
        <v>0.0</v>
      </c>
      <c r="J424" s="254">
        <v>0.0</v>
      </c>
      <c r="K424" s="254">
        <v>0.0</v>
      </c>
      <c r="L424" s="254">
        <v>0.0</v>
      </c>
      <c r="M424" s="254">
        <v>0.0</v>
      </c>
      <c r="N424" s="254">
        <v>0.0</v>
      </c>
      <c r="O424" s="254">
        <v>0.0</v>
      </c>
      <c r="P424" s="24">
        <v>0.0</v>
      </c>
      <c r="Q424" s="132">
        <v>0.0</v>
      </c>
      <c r="R424" s="132" t="s">
        <v>301</v>
      </c>
      <c r="S424" s="132"/>
      <c r="T424" s="132"/>
      <c r="U424" s="132"/>
      <c r="V424" s="132"/>
      <c r="W424" s="132"/>
      <c r="X424" s="132"/>
      <c r="Y424" s="132"/>
      <c r="Z424" s="132"/>
    </row>
    <row r="425" ht="15.75" customHeight="1">
      <c r="A425" s="253">
        <v>423.0</v>
      </c>
      <c r="B425" s="254" t="s">
        <v>1026</v>
      </c>
      <c r="C425" s="254" t="s">
        <v>4597</v>
      </c>
      <c r="D425" s="254">
        <v>0.0</v>
      </c>
      <c r="E425" s="254">
        <v>0.0</v>
      </c>
      <c r="F425" s="254">
        <v>0.0</v>
      </c>
      <c r="G425" s="254">
        <v>0.0</v>
      </c>
      <c r="H425" s="254">
        <v>0.0</v>
      </c>
      <c r="I425" s="254">
        <v>17.60223</v>
      </c>
      <c r="J425" s="254">
        <v>106.283</v>
      </c>
      <c r="K425" s="254">
        <v>0.885164</v>
      </c>
      <c r="L425" s="254">
        <v>24.93126</v>
      </c>
      <c r="M425" s="254">
        <v>296.0095</v>
      </c>
      <c r="N425" s="254">
        <v>1.401012</v>
      </c>
      <c r="O425" s="254">
        <v>0.5</v>
      </c>
      <c r="P425" s="24">
        <v>0.0</v>
      </c>
      <c r="Q425" s="132">
        <v>0.0</v>
      </c>
      <c r="R425" s="132" t="s">
        <v>1026</v>
      </c>
      <c r="S425" s="132"/>
      <c r="T425" s="132"/>
      <c r="U425" s="132"/>
      <c r="V425" s="132"/>
      <c r="W425" s="132"/>
      <c r="X425" s="132"/>
      <c r="Y425" s="132"/>
      <c r="Z425" s="132"/>
    </row>
    <row r="426" ht="15.75" customHeight="1">
      <c r="A426" s="253">
        <v>424.0</v>
      </c>
      <c r="B426" s="259" t="s">
        <v>120</v>
      </c>
      <c r="C426" s="254" t="s">
        <v>4597</v>
      </c>
      <c r="D426" s="254">
        <v>0.0</v>
      </c>
      <c r="E426" s="254">
        <v>0.0</v>
      </c>
      <c r="F426" s="254">
        <v>0.0</v>
      </c>
      <c r="G426" s="254">
        <v>0.0</v>
      </c>
      <c r="H426" s="254">
        <v>0.0</v>
      </c>
      <c r="I426" s="254">
        <v>4.502371</v>
      </c>
      <c r="J426" s="254">
        <v>31.18374</v>
      </c>
      <c r="K426" s="254">
        <v>0.088534</v>
      </c>
      <c r="L426" s="254">
        <v>88.58275</v>
      </c>
      <c r="M426" s="254">
        <v>1063.353</v>
      </c>
      <c r="N426" s="254">
        <v>6.228415</v>
      </c>
      <c r="O426" s="254">
        <v>0.707601</v>
      </c>
      <c r="P426" s="24">
        <v>0.0</v>
      </c>
      <c r="Q426" s="132">
        <v>0.0</v>
      </c>
      <c r="R426" s="257" t="s">
        <v>120</v>
      </c>
      <c r="S426" s="132"/>
      <c r="T426" s="132"/>
      <c r="U426" s="132"/>
      <c r="V426" s="132"/>
      <c r="W426" s="132"/>
      <c r="X426" s="132"/>
      <c r="Y426" s="132"/>
      <c r="Z426" s="132"/>
    </row>
    <row r="427" ht="15.75" customHeight="1">
      <c r="A427" s="253">
        <v>425.0</v>
      </c>
      <c r="B427" s="254" t="s">
        <v>67</v>
      </c>
      <c r="C427" s="254" t="s">
        <v>4597</v>
      </c>
      <c r="D427" s="254">
        <v>0.0</v>
      </c>
      <c r="E427" s="254">
        <v>0.0</v>
      </c>
      <c r="F427" s="254">
        <v>0.0</v>
      </c>
      <c r="G427" s="254">
        <v>0.0</v>
      </c>
      <c r="H427" s="254">
        <v>0.0</v>
      </c>
      <c r="I427" s="254">
        <v>0.609615</v>
      </c>
      <c r="J427" s="254">
        <v>3.288465</v>
      </c>
      <c r="K427" s="254">
        <v>0.0</v>
      </c>
      <c r="L427" s="254">
        <v>99.06173</v>
      </c>
      <c r="M427" s="254">
        <v>1191.571</v>
      </c>
      <c r="N427" s="254">
        <v>8.656793</v>
      </c>
      <c r="O427" s="254">
        <v>1.194933</v>
      </c>
      <c r="P427" s="24">
        <v>0.0</v>
      </c>
      <c r="Q427" s="132">
        <v>0.0</v>
      </c>
      <c r="R427" s="132" t="s">
        <v>67</v>
      </c>
      <c r="S427" s="132"/>
      <c r="T427" s="132"/>
      <c r="U427" s="132"/>
      <c r="V427" s="132"/>
      <c r="W427" s="132"/>
      <c r="X427" s="132"/>
      <c r="Y427" s="132"/>
      <c r="Z427" s="132"/>
    </row>
    <row r="428" ht="15.75" customHeight="1">
      <c r="A428" s="253">
        <v>426.0</v>
      </c>
      <c r="B428" s="254" t="s">
        <v>94</v>
      </c>
      <c r="C428" s="254" t="s">
        <v>4597</v>
      </c>
      <c r="D428" s="254">
        <v>0.0</v>
      </c>
      <c r="E428" s="254">
        <v>0.0</v>
      </c>
      <c r="F428" s="254">
        <v>0.0</v>
      </c>
      <c r="G428" s="254">
        <v>0.0</v>
      </c>
      <c r="H428" s="254">
        <v>0.0</v>
      </c>
      <c r="I428" s="254">
        <v>14.86138</v>
      </c>
      <c r="J428" s="254">
        <v>98.97543</v>
      </c>
      <c r="K428" s="254">
        <v>0.907404</v>
      </c>
      <c r="L428" s="254">
        <v>87.04462</v>
      </c>
      <c r="M428" s="254">
        <v>1133.605</v>
      </c>
      <c r="N428" s="254">
        <v>4.497226</v>
      </c>
      <c r="O428" s="254">
        <v>0.512668</v>
      </c>
      <c r="P428" s="24">
        <v>0.0</v>
      </c>
      <c r="Q428" s="132">
        <v>0.0</v>
      </c>
      <c r="R428" s="132" t="s">
        <v>94</v>
      </c>
      <c r="S428" s="132"/>
      <c r="T428" s="132"/>
      <c r="U428" s="132"/>
      <c r="V428" s="132"/>
      <c r="W428" s="132"/>
      <c r="X428" s="132"/>
      <c r="Y428" s="132"/>
      <c r="Z428" s="132"/>
    </row>
    <row r="429" ht="15.75" customHeight="1">
      <c r="A429" s="253">
        <v>427.0</v>
      </c>
      <c r="B429" s="254" t="s">
        <v>284</v>
      </c>
      <c r="C429" s="254" t="s">
        <v>4597</v>
      </c>
      <c r="D429" s="254">
        <v>0.0</v>
      </c>
      <c r="E429" s="254">
        <v>0.0</v>
      </c>
      <c r="F429" s="254">
        <v>0.0</v>
      </c>
      <c r="G429" s="254">
        <v>0.0</v>
      </c>
      <c r="H429" s="254">
        <v>0.0</v>
      </c>
      <c r="I429" s="254">
        <v>0.0</v>
      </c>
      <c r="J429" s="254">
        <v>0.0</v>
      </c>
      <c r="K429" s="254">
        <v>0.0</v>
      </c>
      <c r="L429" s="254">
        <v>33.90991</v>
      </c>
      <c r="M429" s="254">
        <v>517.2716</v>
      </c>
      <c r="N429" s="254">
        <v>3.77901</v>
      </c>
      <c r="O429" s="254">
        <v>0.0</v>
      </c>
      <c r="P429" s="24">
        <v>0.0</v>
      </c>
      <c r="Q429" s="132">
        <v>0.0</v>
      </c>
      <c r="R429" s="132" t="s">
        <v>284</v>
      </c>
      <c r="S429" s="132"/>
      <c r="T429" s="132"/>
      <c r="U429" s="132"/>
      <c r="V429" s="132"/>
      <c r="W429" s="132"/>
      <c r="X429" s="132"/>
      <c r="Y429" s="132"/>
      <c r="Z429" s="132"/>
    </row>
    <row r="430" ht="15.75" customHeight="1">
      <c r="A430" s="253">
        <v>428.0</v>
      </c>
      <c r="B430" s="254" t="s">
        <v>88</v>
      </c>
      <c r="C430" s="254" t="s">
        <v>4597</v>
      </c>
      <c r="D430" s="254">
        <v>0.0</v>
      </c>
      <c r="E430" s="254">
        <v>0.0</v>
      </c>
      <c r="F430" s="254">
        <v>0.0</v>
      </c>
      <c r="G430" s="254">
        <v>0.0</v>
      </c>
      <c r="H430" s="254">
        <v>0.0</v>
      </c>
      <c r="I430" s="254">
        <v>3.780669</v>
      </c>
      <c r="J430" s="254">
        <v>21.97305</v>
      </c>
      <c r="K430" s="254">
        <v>0.300735</v>
      </c>
      <c r="L430" s="254">
        <v>80.92885</v>
      </c>
      <c r="M430" s="254">
        <v>1122.738</v>
      </c>
      <c r="N430" s="254">
        <v>7.581999</v>
      </c>
      <c r="O430" s="254">
        <v>1.438599</v>
      </c>
      <c r="P430" s="24">
        <v>0.0</v>
      </c>
      <c r="Q430" s="132">
        <v>0.0</v>
      </c>
      <c r="R430" s="132" t="s">
        <v>88</v>
      </c>
      <c r="S430" s="132"/>
      <c r="T430" s="132"/>
      <c r="U430" s="132"/>
      <c r="V430" s="132"/>
      <c r="W430" s="132"/>
      <c r="X430" s="132"/>
      <c r="Y430" s="132"/>
      <c r="Z430" s="132"/>
    </row>
    <row r="431" ht="15.75" customHeight="1">
      <c r="A431" s="253">
        <v>429.0</v>
      </c>
      <c r="B431" s="254" t="s">
        <v>223</v>
      </c>
      <c r="C431" s="254" t="s">
        <v>4597</v>
      </c>
      <c r="D431" s="254">
        <v>0.0</v>
      </c>
      <c r="E431" s="254">
        <v>0.0</v>
      </c>
      <c r="F431" s="254">
        <v>0.0</v>
      </c>
      <c r="G431" s="254">
        <v>0.0</v>
      </c>
      <c r="H431" s="254">
        <v>0.0</v>
      </c>
      <c r="I431" s="254">
        <v>2.120785</v>
      </c>
      <c r="J431" s="254">
        <v>16.09804</v>
      </c>
      <c r="K431" s="254">
        <v>0.0</v>
      </c>
      <c r="L431" s="254">
        <v>53.3722</v>
      </c>
      <c r="M431" s="254">
        <v>731.5508</v>
      </c>
      <c r="N431" s="254">
        <v>4.277751</v>
      </c>
      <c r="O431" s="254">
        <v>1.097466</v>
      </c>
      <c r="P431" s="24">
        <v>0.0</v>
      </c>
      <c r="Q431" s="132">
        <v>0.0</v>
      </c>
      <c r="R431" s="132" t="s">
        <v>223</v>
      </c>
      <c r="S431" s="132"/>
      <c r="T431" s="132"/>
      <c r="U431" s="132"/>
      <c r="V431" s="132"/>
      <c r="W431" s="132"/>
      <c r="X431" s="132"/>
      <c r="Y431" s="132"/>
      <c r="Z431" s="132"/>
    </row>
    <row r="432" ht="15.75" customHeight="1">
      <c r="A432" s="253">
        <v>430.0</v>
      </c>
      <c r="B432" s="254" t="s">
        <v>73</v>
      </c>
      <c r="C432" s="254" t="s">
        <v>4597</v>
      </c>
      <c r="D432" s="254">
        <v>0.0</v>
      </c>
      <c r="E432" s="254">
        <v>0.0</v>
      </c>
      <c r="F432" s="254">
        <v>0.0</v>
      </c>
      <c r="G432" s="254">
        <v>0.0</v>
      </c>
      <c r="H432" s="254">
        <v>0.0</v>
      </c>
      <c r="I432" s="254">
        <v>0.709571</v>
      </c>
      <c r="J432" s="254">
        <v>4.725789</v>
      </c>
      <c r="K432" s="254">
        <v>0.042522</v>
      </c>
      <c r="L432" s="254">
        <v>72.8994</v>
      </c>
      <c r="M432" s="254">
        <v>1190.781</v>
      </c>
      <c r="N432" s="254">
        <v>8.253768</v>
      </c>
      <c r="O432" s="254">
        <v>0.805067</v>
      </c>
      <c r="P432" s="24">
        <v>0.0</v>
      </c>
      <c r="Q432" s="132">
        <v>0.0</v>
      </c>
      <c r="R432" s="132" t="s">
        <v>73</v>
      </c>
      <c r="S432" s="132"/>
      <c r="T432" s="132"/>
      <c r="U432" s="132"/>
      <c r="V432" s="132"/>
      <c r="W432" s="132"/>
      <c r="X432" s="132"/>
      <c r="Y432" s="132"/>
      <c r="Z432" s="132"/>
    </row>
    <row r="433" ht="15.75" customHeight="1">
      <c r="A433" s="253">
        <v>431.0</v>
      </c>
      <c r="B433" s="254" t="s">
        <v>133</v>
      </c>
      <c r="C433" s="254" t="s">
        <v>4597</v>
      </c>
      <c r="D433" s="254">
        <v>0.0</v>
      </c>
      <c r="E433" s="254">
        <v>0.0</v>
      </c>
      <c r="F433" s="254">
        <v>0.0</v>
      </c>
      <c r="G433" s="254">
        <v>0.0</v>
      </c>
      <c r="H433" s="254">
        <v>0.0</v>
      </c>
      <c r="I433" s="254">
        <v>0.740364</v>
      </c>
      <c r="J433" s="254">
        <v>11.18691</v>
      </c>
      <c r="K433" s="254">
        <v>0.251626</v>
      </c>
      <c r="L433" s="254">
        <v>73.9532</v>
      </c>
      <c r="M433" s="254">
        <v>992.0363</v>
      </c>
      <c r="N433" s="254">
        <v>5.579136</v>
      </c>
      <c r="O433" s="254">
        <v>0.902534</v>
      </c>
      <c r="P433" s="24">
        <v>0.0</v>
      </c>
      <c r="Q433" s="132">
        <v>0.0</v>
      </c>
      <c r="R433" s="132" t="s">
        <v>133</v>
      </c>
      <c r="S433" s="132"/>
      <c r="T433" s="132"/>
      <c r="U433" s="132"/>
      <c r="V433" s="132"/>
      <c r="W433" s="132"/>
      <c r="X433" s="132"/>
      <c r="Y433" s="132"/>
      <c r="Z433" s="132"/>
    </row>
    <row r="434" ht="15.75" customHeight="1">
      <c r="A434" s="253">
        <v>432.0</v>
      </c>
      <c r="B434" s="254" t="s">
        <v>38</v>
      </c>
      <c r="C434" s="254" t="s">
        <v>4597</v>
      </c>
      <c r="D434" s="254">
        <v>0.0</v>
      </c>
      <c r="E434" s="254">
        <v>0.0</v>
      </c>
      <c r="F434" s="254">
        <v>0.0</v>
      </c>
      <c r="G434" s="254">
        <v>0.0</v>
      </c>
      <c r="H434" s="254">
        <v>0.0</v>
      </c>
      <c r="I434" s="254">
        <v>0.0</v>
      </c>
      <c r="J434" s="254">
        <v>0.0</v>
      </c>
      <c r="K434" s="254">
        <v>0.0</v>
      </c>
      <c r="L434" s="254">
        <v>106.561</v>
      </c>
      <c r="M434" s="254">
        <v>1339.784</v>
      </c>
      <c r="N434" s="254">
        <v>10.77855</v>
      </c>
      <c r="O434" s="254">
        <v>0.902534</v>
      </c>
      <c r="P434" s="24">
        <v>0.0</v>
      </c>
      <c r="Q434" s="132">
        <v>0.0</v>
      </c>
      <c r="R434" s="132" t="s">
        <v>38</v>
      </c>
      <c r="S434" s="132"/>
      <c r="T434" s="132"/>
      <c r="U434" s="132"/>
      <c r="V434" s="132"/>
      <c r="W434" s="132"/>
      <c r="X434" s="132"/>
      <c r="Y434" s="132"/>
      <c r="Z434" s="132"/>
    </row>
    <row r="435" ht="15.75" customHeight="1">
      <c r="A435" s="253">
        <v>433.0</v>
      </c>
      <c r="B435" s="254" t="s">
        <v>600</v>
      </c>
      <c r="C435" s="254" t="s">
        <v>4597</v>
      </c>
      <c r="D435" s="254">
        <v>0.0</v>
      </c>
      <c r="E435" s="254">
        <v>0.0</v>
      </c>
      <c r="F435" s="254">
        <v>0.0</v>
      </c>
      <c r="G435" s="254">
        <v>0.0</v>
      </c>
      <c r="H435" s="254">
        <v>0.0</v>
      </c>
      <c r="I435" s="254">
        <v>1.759011</v>
      </c>
      <c r="J435" s="254">
        <v>7.519913</v>
      </c>
      <c r="K435" s="254">
        <v>0.0</v>
      </c>
      <c r="L435" s="254">
        <v>79.72427</v>
      </c>
      <c r="M435" s="254">
        <v>1142.789</v>
      </c>
      <c r="N435" s="254">
        <v>7.714624</v>
      </c>
      <c r="O435" s="254">
        <v>0.658867</v>
      </c>
      <c r="P435" s="24">
        <v>0.0</v>
      </c>
      <c r="Q435" s="132">
        <v>0.0</v>
      </c>
      <c r="R435" s="132" t="s">
        <v>86</v>
      </c>
      <c r="S435" s="132"/>
      <c r="T435" s="132"/>
      <c r="U435" s="132"/>
      <c r="V435" s="132"/>
      <c r="W435" s="132"/>
      <c r="X435" s="132"/>
      <c r="Y435" s="132"/>
      <c r="Z435" s="132"/>
    </row>
    <row r="436" ht="15.75" customHeight="1">
      <c r="A436" s="253">
        <v>434.0</v>
      </c>
      <c r="B436" s="254" t="s">
        <v>145</v>
      </c>
      <c r="C436" s="254" t="s">
        <v>4597</v>
      </c>
      <c r="D436" s="254">
        <v>0.0</v>
      </c>
      <c r="E436" s="254">
        <v>0.0</v>
      </c>
      <c r="F436" s="254">
        <v>0.0</v>
      </c>
      <c r="G436" s="254">
        <v>0.0</v>
      </c>
      <c r="H436" s="254">
        <v>0.0</v>
      </c>
      <c r="I436" s="254">
        <v>5.374589</v>
      </c>
      <c r="J436" s="254">
        <v>42.90623</v>
      </c>
      <c r="K436" s="254">
        <v>0.067632</v>
      </c>
      <c r="L436" s="254">
        <v>65.94979</v>
      </c>
      <c r="M436" s="254">
        <v>908.3177</v>
      </c>
      <c r="N436" s="254">
        <v>5.127797</v>
      </c>
      <c r="O436" s="254">
        <v>0.512668</v>
      </c>
      <c r="P436" s="24">
        <v>0.0</v>
      </c>
      <c r="Q436" s="132">
        <v>0.0</v>
      </c>
      <c r="R436" s="132" t="s">
        <v>145</v>
      </c>
      <c r="S436" s="132"/>
      <c r="T436" s="132"/>
      <c r="U436" s="132"/>
      <c r="V436" s="132"/>
      <c r="W436" s="132"/>
      <c r="X436" s="132"/>
      <c r="Y436" s="132"/>
      <c r="Z436" s="132"/>
    </row>
    <row r="437" ht="15.75" customHeight="1">
      <c r="A437" s="253">
        <v>435.0</v>
      </c>
      <c r="B437" s="254" t="s">
        <v>573</v>
      </c>
      <c r="C437" s="254" t="s">
        <v>4597</v>
      </c>
      <c r="D437" s="254">
        <v>0.0</v>
      </c>
      <c r="E437" s="254">
        <v>0.0</v>
      </c>
      <c r="F437" s="254">
        <v>0.0</v>
      </c>
      <c r="G437" s="254">
        <v>0.0</v>
      </c>
      <c r="H437" s="254">
        <v>0.0</v>
      </c>
      <c r="I437" s="254">
        <v>1.169309</v>
      </c>
      <c r="J437" s="254">
        <v>6.86992</v>
      </c>
      <c r="K437" s="254">
        <v>0.041012</v>
      </c>
      <c r="L437" s="254">
        <v>88.83884</v>
      </c>
      <c r="M437" s="254">
        <v>1116.039</v>
      </c>
      <c r="N437" s="254">
        <v>6.922907</v>
      </c>
      <c r="O437" s="254">
        <v>0.756334</v>
      </c>
      <c r="P437" s="24">
        <v>0.0</v>
      </c>
      <c r="Q437" s="132">
        <v>0.0</v>
      </c>
      <c r="R437" s="132" t="s">
        <v>82</v>
      </c>
      <c r="S437" s="132"/>
      <c r="T437" s="132"/>
      <c r="U437" s="132"/>
      <c r="V437" s="132"/>
      <c r="W437" s="132"/>
      <c r="X437" s="132"/>
      <c r="Y437" s="132"/>
      <c r="Z437" s="132"/>
    </row>
    <row r="438" ht="15.75" customHeight="1">
      <c r="A438" s="253">
        <v>436.0</v>
      </c>
      <c r="B438" s="254" t="s">
        <v>2139</v>
      </c>
      <c r="C438" s="254" t="s">
        <v>4597</v>
      </c>
      <c r="D438" s="254">
        <v>0.0</v>
      </c>
      <c r="E438" s="254">
        <v>0.0</v>
      </c>
      <c r="F438" s="254">
        <v>0.0</v>
      </c>
      <c r="G438" s="254">
        <v>0.0</v>
      </c>
      <c r="H438" s="254">
        <v>0.0</v>
      </c>
      <c r="I438" s="254">
        <v>0.0</v>
      </c>
      <c r="J438" s="254">
        <v>0.0</v>
      </c>
      <c r="K438" s="254">
        <v>0.0</v>
      </c>
      <c r="L438" s="254">
        <v>20.00028</v>
      </c>
      <c r="M438" s="254">
        <v>217.77</v>
      </c>
      <c r="N438" s="254">
        <v>0.831649</v>
      </c>
      <c r="O438" s="254">
        <v>0.0</v>
      </c>
      <c r="P438" s="24">
        <v>0.0</v>
      </c>
      <c r="Q438" s="132">
        <v>0.0</v>
      </c>
      <c r="R438" s="132" t="s">
        <v>2139</v>
      </c>
      <c r="S438" s="132"/>
      <c r="T438" s="132"/>
      <c r="U438" s="132"/>
      <c r="V438" s="132"/>
      <c r="W438" s="132"/>
      <c r="X438" s="132"/>
      <c r="Y438" s="132"/>
      <c r="Z438" s="132"/>
    </row>
    <row r="439" ht="15.75" customHeight="1">
      <c r="A439" s="253">
        <v>437.0</v>
      </c>
      <c r="B439" s="254" t="s">
        <v>156</v>
      </c>
      <c r="C439" s="254" t="s">
        <v>4597</v>
      </c>
      <c r="D439" s="254">
        <v>0.0</v>
      </c>
      <c r="E439" s="254">
        <v>0.0</v>
      </c>
      <c r="F439" s="254">
        <v>0.0</v>
      </c>
      <c r="G439" s="254">
        <v>0.0</v>
      </c>
      <c r="H439" s="254">
        <v>0.0</v>
      </c>
      <c r="I439" s="254">
        <v>2.625062</v>
      </c>
      <c r="J439" s="254">
        <v>12.92276</v>
      </c>
      <c r="K439" s="254">
        <v>0.043709</v>
      </c>
      <c r="L439" s="254">
        <v>59.10781</v>
      </c>
      <c r="M439" s="254">
        <v>854.742</v>
      </c>
      <c r="N439" s="254">
        <v>5.454573</v>
      </c>
      <c r="O439" s="254">
        <v>0.512668</v>
      </c>
      <c r="P439" s="24">
        <v>0.0</v>
      </c>
      <c r="Q439" s="132">
        <v>0.0</v>
      </c>
      <c r="R439" s="132" t="s">
        <v>156</v>
      </c>
      <c r="S439" s="132"/>
      <c r="T439" s="132"/>
      <c r="U439" s="132"/>
      <c r="V439" s="132"/>
      <c r="W439" s="132"/>
      <c r="X439" s="132"/>
      <c r="Y439" s="132"/>
      <c r="Z439" s="132"/>
    </row>
    <row r="440" ht="15.75" customHeight="1">
      <c r="A440" s="253">
        <v>438.0</v>
      </c>
      <c r="B440" s="254" t="s">
        <v>866</v>
      </c>
      <c r="C440" s="254" t="s">
        <v>4597</v>
      </c>
      <c r="D440" s="254">
        <v>0.0</v>
      </c>
      <c r="E440" s="254">
        <v>0.0</v>
      </c>
      <c r="F440" s="254">
        <v>0.0</v>
      </c>
      <c r="G440" s="254">
        <v>0.0</v>
      </c>
      <c r="H440" s="254">
        <v>0.0</v>
      </c>
      <c r="I440" s="254">
        <v>0.658373</v>
      </c>
      <c r="J440" s="254">
        <v>2.962679</v>
      </c>
      <c r="K440" s="254">
        <v>0.0</v>
      </c>
      <c r="L440" s="254">
        <v>34.48198</v>
      </c>
      <c r="M440" s="254">
        <v>385.059</v>
      </c>
      <c r="N440" s="254">
        <v>2.337041</v>
      </c>
      <c r="O440" s="254">
        <v>0.512668</v>
      </c>
      <c r="P440" s="24">
        <v>0.0</v>
      </c>
      <c r="Q440" s="132">
        <v>0.0</v>
      </c>
      <c r="R440" s="132" t="s">
        <v>377</v>
      </c>
      <c r="S440" s="132"/>
      <c r="T440" s="132"/>
      <c r="U440" s="132"/>
      <c r="V440" s="132"/>
      <c r="W440" s="132"/>
      <c r="X440" s="132"/>
      <c r="Y440" s="132"/>
      <c r="Z440" s="132"/>
    </row>
    <row r="441" ht="15.75" customHeight="1">
      <c r="A441" s="253">
        <v>439.0</v>
      </c>
      <c r="B441" s="254" t="s">
        <v>1047</v>
      </c>
      <c r="C441" s="254" t="s">
        <v>4597</v>
      </c>
      <c r="D441" s="254">
        <v>0.0</v>
      </c>
      <c r="E441" s="254">
        <v>0.0</v>
      </c>
      <c r="F441" s="254">
        <v>0.0</v>
      </c>
      <c r="G441" s="254">
        <v>0.0</v>
      </c>
      <c r="H441" s="254">
        <v>0.0</v>
      </c>
      <c r="I441" s="254">
        <v>0.0</v>
      </c>
      <c r="J441" s="254">
        <v>0.0</v>
      </c>
      <c r="K441" s="254">
        <v>0.0</v>
      </c>
      <c r="L441" s="254">
        <v>8.597218</v>
      </c>
      <c r="M441" s="254">
        <v>95.63982</v>
      </c>
      <c r="N441" s="254">
        <v>0.309397</v>
      </c>
      <c r="O441" s="254">
        <v>0.0</v>
      </c>
      <c r="P441" s="24">
        <v>0.0</v>
      </c>
      <c r="Q441" s="132">
        <v>0.0</v>
      </c>
      <c r="R441" s="132" t="s">
        <v>1047</v>
      </c>
      <c r="S441" s="132"/>
      <c r="T441" s="132"/>
      <c r="U441" s="132"/>
      <c r="V441" s="132"/>
      <c r="W441" s="132"/>
      <c r="X441" s="132"/>
      <c r="Y441" s="132"/>
      <c r="Z441" s="132"/>
    </row>
    <row r="442" ht="15.75" customHeight="1">
      <c r="A442" s="253">
        <v>440.0</v>
      </c>
      <c r="B442" s="254" t="s">
        <v>1472</v>
      </c>
      <c r="C442" s="254" t="s">
        <v>4597</v>
      </c>
      <c r="D442" s="254">
        <v>0.0</v>
      </c>
      <c r="E442" s="254">
        <v>0.0</v>
      </c>
      <c r="F442" s="254">
        <v>0.0</v>
      </c>
      <c r="G442" s="254">
        <v>0.0</v>
      </c>
      <c r="H442" s="254">
        <v>0.0</v>
      </c>
      <c r="I442" s="254">
        <v>4.0</v>
      </c>
      <c r="J442" s="254">
        <v>26.0</v>
      </c>
      <c r="K442" s="254">
        <v>0.0</v>
      </c>
      <c r="L442" s="254">
        <v>47.0</v>
      </c>
      <c r="M442" s="254">
        <v>582.0</v>
      </c>
      <c r="N442" s="254">
        <v>3.0</v>
      </c>
      <c r="O442" s="254">
        <v>0.0</v>
      </c>
      <c r="P442" s="24">
        <v>0.0</v>
      </c>
      <c r="Q442" s="132">
        <v>0.0</v>
      </c>
      <c r="R442" s="132" t="s">
        <v>1472</v>
      </c>
      <c r="S442" s="132"/>
      <c r="T442" s="132"/>
      <c r="U442" s="132"/>
      <c r="V442" s="132"/>
      <c r="W442" s="132"/>
      <c r="X442" s="132"/>
      <c r="Y442" s="132"/>
      <c r="Z442" s="132"/>
    </row>
    <row r="443" ht="15.75" customHeight="1">
      <c r="A443" s="253">
        <v>441.0</v>
      </c>
      <c r="B443" s="254" t="s">
        <v>116</v>
      </c>
      <c r="C443" s="254" t="s">
        <v>4597</v>
      </c>
      <c r="D443" s="254">
        <v>0.0</v>
      </c>
      <c r="E443" s="254">
        <v>0.0</v>
      </c>
      <c r="F443" s="254">
        <v>0.0</v>
      </c>
      <c r="G443" s="254">
        <v>0.0</v>
      </c>
      <c r="H443" s="254">
        <v>0.0</v>
      </c>
      <c r="I443" s="254">
        <v>0.264625</v>
      </c>
      <c r="J443" s="254">
        <v>1.843011</v>
      </c>
      <c r="K443" s="254">
        <v>0.0</v>
      </c>
      <c r="L443" s="254">
        <v>73.24793</v>
      </c>
      <c r="M443" s="254">
        <v>1113.877</v>
      </c>
      <c r="N443" s="254">
        <v>7.057277</v>
      </c>
      <c r="O443" s="254">
        <v>0.512668</v>
      </c>
      <c r="P443" s="24">
        <v>0.0</v>
      </c>
      <c r="Q443" s="132">
        <v>0.0</v>
      </c>
      <c r="R443" s="132" t="s">
        <v>116</v>
      </c>
      <c r="S443" s="132"/>
      <c r="T443" s="132"/>
      <c r="U443" s="132"/>
      <c r="V443" s="132"/>
      <c r="W443" s="132"/>
      <c r="X443" s="132"/>
      <c r="Y443" s="132"/>
      <c r="Z443" s="132"/>
    </row>
    <row r="444" ht="15.75" customHeight="1">
      <c r="A444" s="253">
        <v>442.0</v>
      </c>
      <c r="B444" s="254" t="s">
        <v>171</v>
      </c>
      <c r="C444" s="254" t="s">
        <v>4597</v>
      </c>
      <c r="D444" s="254">
        <v>0.0</v>
      </c>
      <c r="E444" s="254">
        <v>0.0</v>
      </c>
      <c r="F444" s="254">
        <v>0.0</v>
      </c>
      <c r="G444" s="254">
        <v>0.0</v>
      </c>
      <c r="H444" s="254">
        <v>0.0</v>
      </c>
      <c r="I444" s="254">
        <v>0.990545</v>
      </c>
      <c r="J444" s="254">
        <v>5.713455</v>
      </c>
      <c r="K444" s="254">
        <v>0.0</v>
      </c>
      <c r="L444" s="254">
        <v>69.62045</v>
      </c>
      <c r="M444" s="254">
        <v>762.841</v>
      </c>
      <c r="N444" s="254">
        <v>5.104226</v>
      </c>
      <c r="O444" s="254">
        <v>0.522414</v>
      </c>
      <c r="P444" s="24">
        <v>0.0</v>
      </c>
      <c r="Q444" s="132">
        <v>0.0</v>
      </c>
      <c r="R444" s="132" t="s">
        <v>171</v>
      </c>
      <c r="S444" s="132"/>
      <c r="T444" s="132"/>
      <c r="U444" s="132"/>
      <c r="V444" s="132"/>
      <c r="W444" s="132"/>
      <c r="X444" s="132"/>
      <c r="Y444" s="132"/>
      <c r="Z444" s="132"/>
    </row>
    <row r="445" ht="15.75" customHeight="1">
      <c r="A445" s="253">
        <v>443.0</v>
      </c>
      <c r="B445" s="254" t="s">
        <v>840</v>
      </c>
      <c r="C445" s="254" t="s">
        <v>4597</v>
      </c>
      <c r="D445" s="254">
        <v>0.0</v>
      </c>
      <c r="E445" s="254">
        <v>0.0</v>
      </c>
      <c r="F445" s="254">
        <v>0.0</v>
      </c>
      <c r="G445" s="254">
        <v>0.0</v>
      </c>
      <c r="H445" s="254">
        <v>0.0</v>
      </c>
      <c r="I445" s="254">
        <v>1.695234</v>
      </c>
      <c r="J445" s="254">
        <v>12.051</v>
      </c>
      <c r="K445" s="254">
        <v>0.0</v>
      </c>
      <c r="L445" s="254">
        <v>26.0812</v>
      </c>
      <c r="M445" s="254">
        <v>343.8857</v>
      </c>
      <c r="N445" s="254">
        <v>2.865204</v>
      </c>
      <c r="O445" s="254">
        <v>0.194933</v>
      </c>
      <c r="P445" s="24">
        <v>0.0</v>
      </c>
      <c r="Q445" s="132">
        <v>0.0</v>
      </c>
      <c r="R445" s="132" t="s">
        <v>343</v>
      </c>
      <c r="S445" s="132"/>
      <c r="T445" s="132"/>
      <c r="U445" s="132"/>
      <c r="V445" s="132"/>
      <c r="W445" s="132"/>
      <c r="X445" s="132"/>
      <c r="Y445" s="132"/>
      <c r="Z445" s="132"/>
    </row>
    <row r="446" ht="15.75" customHeight="1">
      <c r="A446" s="253">
        <v>444.0</v>
      </c>
      <c r="B446" s="254" t="s">
        <v>97</v>
      </c>
      <c r="C446" s="254" t="s">
        <v>4597</v>
      </c>
      <c r="D446" s="254">
        <v>0.0</v>
      </c>
      <c r="E446" s="254">
        <v>0.0</v>
      </c>
      <c r="F446" s="254">
        <v>0.0</v>
      </c>
      <c r="G446" s="254">
        <v>0.0</v>
      </c>
      <c r="H446" s="254">
        <v>0.0</v>
      </c>
      <c r="I446" s="254">
        <v>5.524407</v>
      </c>
      <c r="J446" s="254">
        <v>32.1754</v>
      </c>
      <c r="K446" s="254">
        <v>0.042682</v>
      </c>
      <c r="L446" s="254">
        <v>72.53516</v>
      </c>
      <c r="M446" s="254">
        <v>1045.098</v>
      </c>
      <c r="N446" s="254">
        <v>7.484053</v>
      </c>
      <c r="O446" s="254">
        <v>0.512668</v>
      </c>
      <c r="P446" s="24">
        <v>0.0</v>
      </c>
      <c r="Q446" s="132">
        <v>0.0</v>
      </c>
      <c r="R446" s="132" t="s">
        <v>97</v>
      </c>
      <c r="S446" s="132"/>
      <c r="T446" s="132"/>
      <c r="U446" s="132"/>
      <c r="V446" s="132"/>
      <c r="W446" s="132"/>
      <c r="X446" s="132"/>
      <c r="Y446" s="132"/>
      <c r="Z446" s="132"/>
    </row>
    <row r="447" ht="15.75" customHeight="1">
      <c r="A447" s="253">
        <v>445.0</v>
      </c>
      <c r="B447" s="254" t="s">
        <v>79</v>
      </c>
      <c r="C447" s="254" t="s">
        <v>4597</v>
      </c>
      <c r="D447" s="254">
        <v>0.0</v>
      </c>
      <c r="E447" s="254">
        <v>0.0</v>
      </c>
      <c r="F447" s="254">
        <v>0.0</v>
      </c>
      <c r="G447" s="254">
        <v>0.0</v>
      </c>
      <c r="H447" s="254">
        <v>0.0</v>
      </c>
      <c r="I447" s="254">
        <v>0.490182</v>
      </c>
      <c r="J447" s="254">
        <v>4.702545</v>
      </c>
      <c r="K447" s="254">
        <v>0.0</v>
      </c>
      <c r="L447" s="254">
        <v>79.25072</v>
      </c>
      <c r="M447" s="254">
        <v>1131.976</v>
      </c>
      <c r="N447" s="254">
        <v>8.086788</v>
      </c>
      <c r="O447" s="254">
        <v>1.0</v>
      </c>
      <c r="P447" s="24">
        <v>0.0</v>
      </c>
      <c r="Q447" s="132">
        <v>0.0</v>
      </c>
      <c r="R447" s="132" t="s">
        <v>79</v>
      </c>
      <c r="S447" s="132"/>
      <c r="T447" s="132"/>
      <c r="U447" s="132"/>
      <c r="V447" s="132"/>
      <c r="W447" s="132"/>
      <c r="X447" s="132"/>
      <c r="Y447" s="132"/>
      <c r="Z447" s="132"/>
    </row>
    <row r="448" ht="15.75" customHeight="1">
      <c r="A448" s="253">
        <v>446.0</v>
      </c>
      <c r="B448" s="254" t="s">
        <v>205</v>
      </c>
      <c r="C448" s="254" t="s">
        <v>4597</v>
      </c>
      <c r="D448" s="254">
        <v>0.0</v>
      </c>
      <c r="E448" s="254">
        <v>0.0</v>
      </c>
      <c r="F448" s="254">
        <v>0.0</v>
      </c>
      <c r="G448" s="254">
        <v>0.0</v>
      </c>
      <c r="H448" s="254">
        <v>0.0</v>
      </c>
      <c r="I448" s="254">
        <v>2.193775</v>
      </c>
      <c r="J448" s="254">
        <v>10.09252</v>
      </c>
      <c r="K448" s="254">
        <v>0.014533</v>
      </c>
      <c r="L448" s="254">
        <v>47.93711</v>
      </c>
      <c r="M448" s="254">
        <v>756.3348</v>
      </c>
      <c r="N448" s="254">
        <v>5.119664</v>
      </c>
      <c r="O448" s="254">
        <v>0.0</v>
      </c>
      <c r="P448" s="24">
        <v>0.0</v>
      </c>
      <c r="Q448" s="132">
        <v>0.0</v>
      </c>
      <c r="R448" s="132" t="s">
        <v>205</v>
      </c>
      <c r="S448" s="132"/>
      <c r="T448" s="132"/>
      <c r="U448" s="132"/>
      <c r="V448" s="132"/>
      <c r="W448" s="132"/>
      <c r="X448" s="132"/>
      <c r="Y448" s="132"/>
      <c r="Z448" s="132"/>
    </row>
    <row r="449" ht="15.75" customHeight="1">
      <c r="A449" s="253">
        <v>447.0</v>
      </c>
      <c r="B449" s="254" t="s">
        <v>1127</v>
      </c>
      <c r="C449" s="254" t="s">
        <v>4597</v>
      </c>
      <c r="D449" s="254">
        <v>0.0</v>
      </c>
      <c r="E449" s="254">
        <v>0.0</v>
      </c>
      <c r="F449" s="254">
        <v>0.0</v>
      </c>
      <c r="G449" s="254">
        <v>0.0</v>
      </c>
      <c r="H449" s="254">
        <v>0.0</v>
      </c>
      <c r="I449" s="254">
        <v>1.366246</v>
      </c>
      <c r="J449" s="254">
        <v>7.941474</v>
      </c>
      <c r="K449" s="254">
        <v>0.012493</v>
      </c>
      <c r="L449" s="254">
        <v>26.4256</v>
      </c>
      <c r="M449" s="254">
        <v>284.7033</v>
      </c>
      <c r="N449" s="254">
        <v>2.037143</v>
      </c>
      <c r="O449" s="254">
        <v>0.6</v>
      </c>
      <c r="P449" s="24">
        <v>0.0</v>
      </c>
      <c r="Q449" s="132">
        <v>0.0</v>
      </c>
      <c r="R449" s="132" t="s">
        <v>1127</v>
      </c>
      <c r="S449" s="132"/>
      <c r="T449" s="132"/>
      <c r="U449" s="132"/>
      <c r="V449" s="132"/>
      <c r="W449" s="132"/>
      <c r="X449" s="132"/>
      <c r="Y449" s="132"/>
      <c r="Z449" s="132"/>
    </row>
    <row r="450" ht="15.75" customHeight="1">
      <c r="A450" s="253">
        <v>448.0</v>
      </c>
      <c r="B450" s="254" t="s">
        <v>122</v>
      </c>
      <c r="C450" s="254" t="s">
        <v>4597</v>
      </c>
      <c r="D450" s="254">
        <v>0.0</v>
      </c>
      <c r="E450" s="254">
        <v>0.0</v>
      </c>
      <c r="F450" s="254">
        <v>0.0</v>
      </c>
      <c r="G450" s="254">
        <v>0.0</v>
      </c>
      <c r="H450" s="254">
        <v>0.0</v>
      </c>
      <c r="I450" s="254">
        <v>7.09072</v>
      </c>
      <c r="J450" s="254">
        <v>56.29967</v>
      </c>
      <c r="K450" s="254">
        <v>0.081482</v>
      </c>
      <c r="L450" s="254">
        <v>71.65106</v>
      </c>
      <c r="M450" s="254">
        <v>1016.676</v>
      </c>
      <c r="N450" s="254">
        <v>6.191753</v>
      </c>
      <c r="O450" s="254">
        <v>1.341133</v>
      </c>
      <c r="P450" s="24">
        <v>0.0</v>
      </c>
      <c r="Q450" s="132">
        <v>0.0</v>
      </c>
      <c r="R450" s="132" t="s">
        <v>122</v>
      </c>
      <c r="S450" s="132"/>
      <c r="T450" s="132"/>
      <c r="U450" s="132"/>
      <c r="V450" s="132"/>
      <c r="W450" s="132"/>
      <c r="X450" s="132"/>
      <c r="Y450" s="132"/>
      <c r="Z450" s="132"/>
    </row>
    <row r="451" ht="15.75" customHeight="1">
      <c r="A451" s="253">
        <v>449.0</v>
      </c>
      <c r="B451" s="254" t="s">
        <v>305</v>
      </c>
      <c r="C451" s="254" t="s">
        <v>4597</v>
      </c>
      <c r="D451" s="254">
        <v>0.0</v>
      </c>
      <c r="E451" s="254">
        <v>0.0</v>
      </c>
      <c r="F451" s="254">
        <v>0.0</v>
      </c>
      <c r="G451" s="254">
        <v>0.0</v>
      </c>
      <c r="H451" s="254">
        <v>0.0</v>
      </c>
      <c r="I451" s="254">
        <v>0.0</v>
      </c>
      <c r="J451" s="254">
        <v>0.0</v>
      </c>
      <c r="K451" s="254">
        <v>0.0</v>
      </c>
      <c r="L451" s="254">
        <v>38.89438</v>
      </c>
      <c r="M451" s="254">
        <v>562.2842</v>
      </c>
      <c r="N451" s="254">
        <v>3.263772</v>
      </c>
      <c r="O451" s="254">
        <v>0.805067</v>
      </c>
      <c r="P451" s="24">
        <v>0.0</v>
      </c>
      <c r="Q451" s="132">
        <v>0.0</v>
      </c>
      <c r="R451" s="132" t="s">
        <v>305</v>
      </c>
      <c r="S451" s="132"/>
      <c r="T451" s="132"/>
      <c r="U451" s="132"/>
      <c r="V451" s="132"/>
      <c r="W451" s="132"/>
      <c r="X451" s="132"/>
      <c r="Y451" s="132"/>
      <c r="Z451" s="132"/>
    </row>
    <row r="452" ht="15.75" customHeight="1">
      <c r="A452" s="253">
        <v>450.0</v>
      </c>
      <c r="B452" s="254" t="s">
        <v>1397</v>
      </c>
      <c r="C452" s="254" t="s">
        <v>4597</v>
      </c>
      <c r="D452" s="254">
        <v>0.0</v>
      </c>
      <c r="E452" s="254">
        <v>0.0</v>
      </c>
      <c r="F452" s="254">
        <v>0.0</v>
      </c>
      <c r="G452" s="254">
        <v>0.0</v>
      </c>
      <c r="H452" s="254">
        <v>0.0</v>
      </c>
      <c r="I452" s="254">
        <v>0.0</v>
      </c>
      <c r="J452" s="254">
        <v>0.0</v>
      </c>
      <c r="K452" s="254">
        <v>0.0</v>
      </c>
      <c r="L452" s="254">
        <v>1.949276</v>
      </c>
      <c r="M452" s="254">
        <v>20.70558</v>
      </c>
      <c r="N452" s="254">
        <v>0.049615</v>
      </c>
      <c r="O452" s="254">
        <v>0.0</v>
      </c>
      <c r="P452" s="24">
        <v>0.0</v>
      </c>
      <c r="Q452" s="132">
        <v>0.0</v>
      </c>
      <c r="R452" s="132" t="s">
        <v>1397</v>
      </c>
      <c r="S452" s="132"/>
      <c r="T452" s="132"/>
      <c r="U452" s="132"/>
      <c r="V452" s="132"/>
      <c r="W452" s="132"/>
      <c r="X452" s="132"/>
      <c r="Y452" s="132"/>
      <c r="Z452" s="132"/>
    </row>
    <row r="453" ht="15.75" customHeight="1">
      <c r="A453" s="253">
        <v>451.0</v>
      </c>
      <c r="B453" s="254" t="s">
        <v>1075</v>
      </c>
      <c r="C453" s="254" t="s">
        <v>4597</v>
      </c>
      <c r="D453" s="254">
        <v>0.0</v>
      </c>
      <c r="E453" s="254">
        <v>0.0</v>
      </c>
      <c r="F453" s="254">
        <v>0.0</v>
      </c>
      <c r="G453" s="254">
        <v>0.0</v>
      </c>
      <c r="H453" s="254">
        <v>0.0</v>
      </c>
      <c r="I453" s="254">
        <v>0.0</v>
      </c>
      <c r="J453" s="254">
        <v>0.0</v>
      </c>
      <c r="K453" s="254">
        <v>0.0</v>
      </c>
      <c r="L453" s="254">
        <v>7.609825</v>
      </c>
      <c r="M453" s="254">
        <v>85.478</v>
      </c>
      <c r="N453" s="254">
        <v>0.324572</v>
      </c>
      <c r="O453" s="254">
        <v>0.0</v>
      </c>
      <c r="P453" s="24">
        <v>0.0</v>
      </c>
      <c r="Q453" s="132">
        <v>0.0</v>
      </c>
      <c r="R453" s="132" t="s">
        <v>1075</v>
      </c>
      <c r="S453" s="132"/>
      <c r="T453" s="132"/>
      <c r="U453" s="132"/>
      <c r="V453" s="132"/>
      <c r="W453" s="132"/>
      <c r="X453" s="132"/>
      <c r="Y453" s="132"/>
      <c r="Z453" s="132"/>
    </row>
    <row r="454" ht="15.75" customHeight="1">
      <c r="A454" s="253">
        <v>452.0</v>
      </c>
      <c r="B454" s="254" t="s">
        <v>1255</v>
      </c>
      <c r="C454" s="254" t="s">
        <v>4597</v>
      </c>
      <c r="D454" s="254">
        <v>0.0</v>
      </c>
      <c r="E454" s="254">
        <v>0.0</v>
      </c>
      <c r="F454" s="254">
        <v>0.0</v>
      </c>
      <c r="G454" s="254">
        <v>0.0</v>
      </c>
      <c r="H454" s="254">
        <v>0.0</v>
      </c>
      <c r="I454" s="254">
        <v>0.0</v>
      </c>
      <c r="J454" s="254">
        <v>0.0</v>
      </c>
      <c r="K454" s="254">
        <v>0.0</v>
      </c>
      <c r="L454" s="254">
        <v>19.05599</v>
      </c>
      <c r="M454" s="254">
        <v>214.4629</v>
      </c>
      <c r="N454" s="254">
        <v>0.528228</v>
      </c>
      <c r="O454" s="254">
        <v>0.3</v>
      </c>
      <c r="P454" s="24">
        <v>0.0</v>
      </c>
      <c r="Q454" s="132">
        <v>0.0</v>
      </c>
      <c r="R454" s="132" t="s">
        <v>1255</v>
      </c>
      <c r="S454" s="132"/>
      <c r="T454" s="132"/>
      <c r="U454" s="132"/>
      <c r="V454" s="132"/>
      <c r="W454" s="132"/>
      <c r="X454" s="132"/>
      <c r="Y454" s="132"/>
      <c r="Z454" s="132"/>
    </row>
    <row r="455" ht="15.75" customHeight="1">
      <c r="A455" s="253">
        <v>453.0</v>
      </c>
      <c r="B455" s="254" t="s">
        <v>1198</v>
      </c>
      <c r="C455" s="254" t="s">
        <v>4597</v>
      </c>
      <c r="D455" s="254">
        <v>0.0</v>
      </c>
      <c r="E455" s="254">
        <v>0.0</v>
      </c>
      <c r="F455" s="254">
        <v>0.0</v>
      </c>
      <c r="G455" s="254">
        <v>0.0</v>
      </c>
      <c r="H455" s="254">
        <v>0.0</v>
      </c>
      <c r="I455" s="254">
        <v>0.0</v>
      </c>
      <c r="J455" s="254">
        <v>0.0</v>
      </c>
      <c r="K455" s="254">
        <v>0.0</v>
      </c>
      <c r="L455" s="254">
        <v>7.202311</v>
      </c>
      <c r="M455" s="254">
        <v>108.4765</v>
      </c>
      <c r="N455" s="254">
        <v>0.248074</v>
      </c>
      <c r="O455" s="254">
        <v>1.1</v>
      </c>
      <c r="P455" s="24">
        <v>0.0</v>
      </c>
      <c r="Q455" s="132">
        <v>0.0</v>
      </c>
      <c r="R455" s="132" t="s">
        <v>1198</v>
      </c>
      <c r="S455" s="132"/>
      <c r="T455" s="132"/>
      <c r="U455" s="132"/>
      <c r="V455" s="132"/>
      <c r="W455" s="132"/>
      <c r="X455" s="132"/>
      <c r="Y455" s="132"/>
      <c r="Z455" s="132"/>
    </row>
    <row r="456" ht="15.75" customHeight="1">
      <c r="A456" s="253">
        <v>454.0</v>
      </c>
      <c r="B456" s="254" t="s">
        <v>978</v>
      </c>
      <c r="C456" s="254" t="s">
        <v>4597</v>
      </c>
      <c r="D456" s="254">
        <v>0.0</v>
      </c>
      <c r="E456" s="254">
        <v>0.0</v>
      </c>
      <c r="F456" s="254">
        <v>0.0</v>
      </c>
      <c r="G456" s="254">
        <v>0.0</v>
      </c>
      <c r="H456" s="254">
        <v>0.0</v>
      </c>
      <c r="I456" s="254">
        <v>0.0</v>
      </c>
      <c r="J456" s="254">
        <v>0.0</v>
      </c>
      <c r="K456" s="254">
        <v>0.0</v>
      </c>
      <c r="L456" s="254">
        <v>18.04034</v>
      </c>
      <c r="M456" s="254">
        <v>298.7693</v>
      </c>
      <c r="N456" s="254">
        <v>1.539658</v>
      </c>
      <c r="O456" s="254">
        <v>0.0</v>
      </c>
      <c r="P456" s="24">
        <v>0.0</v>
      </c>
      <c r="Q456" s="132">
        <v>0.0</v>
      </c>
      <c r="R456" s="132" t="s">
        <v>978</v>
      </c>
      <c r="S456" s="132"/>
      <c r="T456" s="132"/>
      <c r="U456" s="132"/>
      <c r="V456" s="132"/>
      <c r="W456" s="132"/>
      <c r="X456" s="132"/>
      <c r="Y456" s="132"/>
      <c r="Z456" s="132"/>
    </row>
    <row r="457" ht="15.75" customHeight="1">
      <c r="A457" s="253">
        <v>455.0</v>
      </c>
      <c r="B457" s="254" t="s">
        <v>348</v>
      </c>
      <c r="C457" s="254" t="s">
        <v>4597</v>
      </c>
      <c r="D457" s="254">
        <v>0.0</v>
      </c>
      <c r="E457" s="254">
        <v>0.0</v>
      </c>
      <c r="F457" s="254">
        <v>0.0</v>
      </c>
      <c r="G457" s="254">
        <v>0.0</v>
      </c>
      <c r="H457" s="254">
        <v>0.0</v>
      </c>
      <c r="I457" s="254">
        <v>0.320078</v>
      </c>
      <c r="J457" s="254">
        <v>1.600388</v>
      </c>
      <c r="K457" s="254">
        <v>0.0</v>
      </c>
      <c r="L457" s="254">
        <v>44.46598</v>
      </c>
      <c r="M457" s="254">
        <v>488.8545</v>
      </c>
      <c r="N457" s="254">
        <v>2.428408</v>
      </c>
      <c r="O457" s="254">
        <v>0.0</v>
      </c>
      <c r="P457" s="24">
        <v>0.0</v>
      </c>
      <c r="Q457" s="132">
        <v>0.0</v>
      </c>
      <c r="R457" s="132" t="s">
        <v>348</v>
      </c>
      <c r="S457" s="132"/>
      <c r="T457" s="132"/>
      <c r="U457" s="132"/>
      <c r="V457" s="132"/>
      <c r="W457" s="132"/>
      <c r="X457" s="132"/>
      <c r="Y457" s="132"/>
      <c r="Z457" s="132"/>
    </row>
    <row r="458" ht="15.75" customHeight="1">
      <c r="A458" s="253">
        <v>456.0</v>
      </c>
      <c r="B458" s="254" t="s">
        <v>1287</v>
      </c>
      <c r="C458" s="254" t="s">
        <v>4597</v>
      </c>
      <c r="D458" s="254">
        <v>0.0</v>
      </c>
      <c r="E458" s="254">
        <v>0.0</v>
      </c>
      <c r="F458" s="254">
        <v>0.0</v>
      </c>
      <c r="G458" s="254">
        <v>0.0</v>
      </c>
      <c r="H458" s="254">
        <v>0.0</v>
      </c>
      <c r="I458" s="254">
        <v>0.0</v>
      </c>
      <c r="J458" s="254">
        <v>0.0</v>
      </c>
      <c r="K458" s="254">
        <v>0.0</v>
      </c>
      <c r="L458" s="254">
        <v>2.879384</v>
      </c>
      <c r="M458" s="254">
        <v>25.29612</v>
      </c>
      <c r="N458" s="254">
        <v>0.079384</v>
      </c>
      <c r="O458" s="254">
        <v>0.0</v>
      </c>
      <c r="P458" s="24">
        <v>0.0</v>
      </c>
      <c r="Q458" s="132">
        <v>0.0</v>
      </c>
      <c r="R458" s="132" t="s">
        <v>1287</v>
      </c>
      <c r="S458" s="132"/>
      <c r="T458" s="132"/>
      <c r="U458" s="132"/>
      <c r="V458" s="132"/>
      <c r="W458" s="132"/>
      <c r="X458" s="132"/>
      <c r="Y458" s="132"/>
      <c r="Z458" s="132"/>
    </row>
    <row r="459" ht="15.75" customHeight="1">
      <c r="A459" s="253">
        <v>457.0</v>
      </c>
      <c r="B459" s="254" t="s">
        <v>260</v>
      </c>
      <c r="C459" s="254" t="s">
        <v>4597</v>
      </c>
      <c r="D459" s="254">
        <v>0.0</v>
      </c>
      <c r="E459" s="254">
        <v>0.0</v>
      </c>
      <c r="F459" s="254">
        <v>0.0</v>
      </c>
      <c r="G459" s="254">
        <v>0.0</v>
      </c>
      <c r="H459" s="254">
        <v>0.0</v>
      </c>
      <c r="I459" s="254">
        <v>0.439869</v>
      </c>
      <c r="J459" s="254">
        <v>3.32224</v>
      </c>
      <c r="K459" s="254">
        <v>0.0</v>
      </c>
      <c r="L459" s="254">
        <v>43.78878</v>
      </c>
      <c r="M459" s="254">
        <v>652.2518</v>
      </c>
      <c r="N459" s="254">
        <v>4.243167</v>
      </c>
      <c r="O459" s="254">
        <v>0.1462</v>
      </c>
      <c r="P459" s="24">
        <v>0.0</v>
      </c>
      <c r="Q459" s="132">
        <v>0.0</v>
      </c>
      <c r="R459" s="132" t="s">
        <v>260</v>
      </c>
      <c r="S459" s="132"/>
      <c r="T459" s="132"/>
      <c r="U459" s="132"/>
      <c r="V459" s="132"/>
      <c r="W459" s="132"/>
      <c r="X459" s="132"/>
      <c r="Y459" s="132"/>
      <c r="Z459" s="132"/>
    </row>
    <row r="460" ht="15.75" customHeight="1">
      <c r="A460" s="253">
        <v>458.0</v>
      </c>
      <c r="B460" s="254" t="s">
        <v>1297</v>
      </c>
      <c r="C460" s="254" t="s">
        <v>4597</v>
      </c>
      <c r="D460" s="254">
        <v>0.0</v>
      </c>
      <c r="E460" s="254">
        <v>0.0</v>
      </c>
      <c r="F460" s="254">
        <v>0.0</v>
      </c>
      <c r="G460" s="254">
        <v>0.0</v>
      </c>
      <c r="H460" s="254">
        <v>0.0</v>
      </c>
      <c r="I460" s="254">
        <v>0.0</v>
      </c>
      <c r="J460" s="254">
        <v>0.0</v>
      </c>
      <c r="K460" s="254">
        <v>0.0</v>
      </c>
      <c r="L460" s="254">
        <v>7.104037</v>
      </c>
      <c r="M460" s="254">
        <v>82.9824</v>
      </c>
      <c r="N460" s="254">
        <v>0.360308</v>
      </c>
      <c r="O460" s="254">
        <v>0.0</v>
      </c>
      <c r="P460" s="24">
        <v>0.0</v>
      </c>
      <c r="Q460" s="132">
        <v>0.0</v>
      </c>
      <c r="R460" s="132" t="s">
        <v>1297</v>
      </c>
      <c r="S460" s="132"/>
      <c r="T460" s="132"/>
      <c r="U460" s="132"/>
      <c r="V460" s="132"/>
      <c r="W460" s="132"/>
      <c r="X460" s="132"/>
      <c r="Y460" s="132"/>
      <c r="Z460" s="132"/>
    </row>
    <row r="461" ht="15.75" customHeight="1">
      <c r="A461" s="253">
        <v>459.0</v>
      </c>
      <c r="B461" s="254" t="s">
        <v>1085</v>
      </c>
      <c r="C461" s="254" t="s">
        <v>4597</v>
      </c>
      <c r="D461" s="254">
        <v>0.0</v>
      </c>
      <c r="E461" s="254">
        <v>0.0</v>
      </c>
      <c r="F461" s="254">
        <v>0.0</v>
      </c>
      <c r="G461" s="254">
        <v>0.0</v>
      </c>
      <c r="H461" s="254">
        <v>0.0</v>
      </c>
      <c r="I461" s="254">
        <v>0.0</v>
      </c>
      <c r="J461" s="254">
        <v>0.0</v>
      </c>
      <c r="K461" s="254">
        <v>0.0</v>
      </c>
      <c r="L461" s="254">
        <v>15.24171</v>
      </c>
      <c r="M461" s="254">
        <v>194.3366</v>
      </c>
      <c r="N461" s="254">
        <v>1.022393</v>
      </c>
      <c r="O461" s="254">
        <v>0.0</v>
      </c>
      <c r="P461" s="24">
        <v>0.0</v>
      </c>
      <c r="Q461" s="132">
        <v>0.0</v>
      </c>
      <c r="R461" s="132" t="s">
        <v>1085</v>
      </c>
      <c r="S461" s="132"/>
      <c r="T461" s="132"/>
      <c r="U461" s="132"/>
      <c r="V461" s="132"/>
      <c r="W461" s="132"/>
      <c r="X461" s="132"/>
      <c r="Y461" s="132"/>
      <c r="Z461" s="132"/>
    </row>
    <row r="462" ht="15.75" customHeight="1">
      <c r="A462" s="253">
        <v>460.0</v>
      </c>
      <c r="B462" s="254" t="s">
        <v>176</v>
      </c>
      <c r="C462" s="254" t="s">
        <v>4597</v>
      </c>
      <c r="D462" s="254">
        <v>0.0</v>
      </c>
      <c r="E462" s="254">
        <v>0.0</v>
      </c>
      <c r="F462" s="254">
        <v>0.0</v>
      </c>
      <c r="G462" s="254">
        <v>0.0</v>
      </c>
      <c r="H462" s="254">
        <v>0.0</v>
      </c>
      <c r="I462" s="254">
        <v>4.573091</v>
      </c>
      <c r="J462" s="254">
        <v>38.05043</v>
      </c>
      <c r="K462" s="254">
        <v>0.014152</v>
      </c>
      <c r="L462" s="254">
        <v>69.67609</v>
      </c>
      <c r="M462" s="254">
        <v>809.0532</v>
      </c>
      <c r="N462" s="254">
        <v>4.810733</v>
      </c>
      <c r="O462" s="254">
        <v>0.756334</v>
      </c>
      <c r="P462" s="24">
        <v>0.0</v>
      </c>
      <c r="Q462" s="132">
        <v>0.0</v>
      </c>
      <c r="R462" s="132" t="s">
        <v>176</v>
      </c>
      <c r="S462" s="132"/>
      <c r="T462" s="132"/>
      <c r="U462" s="132"/>
      <c r="V462" s="132"/>
      <c r="W462" s="132"/>
      <c r="X462" s="132"/>
      <c r="Y462" s="132"/>
      <c r="Z462" s="132"/>
    </row>
    <row r="463" ht="15.75" customHeight="1">
      <c r="A463" s="253">
        <v>461.0</v>
      </c>
      <c r="B463" s="254" t="s">
        <v>1125</v>
      </c>
      <c r="C463" s="254" t="s">
        <v>4597</v>
      </c>
      <c r="D463" s="254">
        <v>0.0</v>
      </c>
      <c r="E463" s="254">
        <v>0.0</v>
      </c>
      <c r="F463" s="254">
        <v>0.0</v>
      </c>
      <c r="G463" s="254">
        <v>0.0</v>
      </c>
      <c r="H463" s="254">
        <v>0.0</v>
      </c>
      <c r="I463" s="254">
        <v>0.0</v>
      </c>
      <c r="J463" s="254">
        <v>1.751273</v>
      </c>
      <c r="K463" s="254">
        <v>0.0</v>
      </c>
      <c r="L463" s="254">
        <v>25.97412</v>
      </c>
      <c r="M463" s="254">
        <v>339.908</v>
      </c>
      <c r="N463" s="254">
        <v>2.459708</v>
      </c>
      <c r="O463" s="254">
        <v>0.0</v>
      </c>
      <c r="P463" s="24">
        <v>0.0</v>
      </c>
      <c r="Q463" s="132">
        <v>0.0</v>
      </c>
      <c r="R463" s="132" t="s">
        <v>1125</v>
      </c>
      <c r="S463" s="132"/>
      <c r="T463" s="132"/>
      <c r="U463" s="132"/>
      <c r="V463" s="132"/>
      <c r="W463" s="132"/>
      <c r="X463" s="132"/>
      <c r="Y463" s="132"/>
      <c r="Z463" s="132"/>
    </row>
    <row r="464" ht="15.75" customHeight="1">
      <c r="A464" s="253">
        <v>462.0</v>
      </c>
      <c r="B464" s="254" t="s">
        <v>1349</v>
      </c>
      <c r="C464" s="254" t="s">
        <v>4597</v>
      </c>
      <c r="D464" s="254">
        <v>0.0</v>
      </c>
      <c r="E464" s="254">
        <v>0.0</v>
      </c>
      <c r="F464" s="254">
        <v>0.0</v>
      </c>
      <c r="G464" s="254">
        <v>0.0</v>
      </c>
      <c r="H464" s="254">
        <v>0.0</v>
      </c>
      <c r="I464" s="254">
        <v>0.0</v>
      </c>
      <c r="J464" s="254">
        <v>0.0</v>
      </c>
      <c r="K464" s="254">
        <v>0.0</v>
      </c>
      <c r="L464" s="254">
        <v>8.08284</v>
      </c>
      <c r="M464" s="254">
        <v>101.0223</v>
      </c>
      <c r="N464" s="254">
        <v>0.418794</v>
      </c>
      <c r="O464" s="254">
        <v>0.0</v>
      </c>
      <c r="P464" s="24">
        <v>0.0</v>
      </c>
      <c r="Q464" s="132">
        <v>0.0</v>
      </c>
      <c r="R464" s="132" t="s">
        <v>1349</v>
      </c>
      <c r="S464" s="132"/>
      <c r="T464" s="132"/>
      <c r="U464" s="132"/>
      <c r="V464" s="132"/>
      <c r="W464" s="132"/>
      <c r="X464" s="132"/>
      <c r="Y464" s="132"/>
      <c r="Z464" s="132"/>
    </row>
    <row r="465" ht="15.75" customHeight="1">
      <c r="A465" s="253">
        <v>463.0</v>
      </c>
      <c r="B465" s="254" t="s">
        <v>1164</v>
      </c>
      <c r="C465" s="254" t="s">
        <v>4597</v>
      </c>
      <c r="D465" s="254">
        <v>0.0</v>
      </c>
      <c r="E465" s="254">
        <v>0.0</v>
      </c>
      <c r="F465" s="254">
        <v>0.0</v>
      </c>
      <c r="G465" s="254">
        <v>0.0</v>
      </c>
      <c r="H465" s="254">
        <v>0.0</v>
      </c>
      <c r="I465" s="254">
        <v>0.0</v>
      </c>
      <c r="J465" s="254">
        <v>0.0</v>
      </c>
      <c r="K465" s="254">
        <v>0.0</v>
      </c>
      <c r="L465" s="254">
        <v>5.07245</v>
      </c>
      <c r="M465" s="254">
        <v>60.96055</v>
      </c>
      <c r="N465" s="254">
        <v>0.228228</v>
      </c>
      <c r="O465" s="254">
        <v>0.0</v>
      </c>
      <c r="P465" s="24">
        <v>0.0</v>
      </c>
      <c r="Q465" s="132">
        <v>0.0</v>
      </c>
      <c r="R465" s="132" t="s">
        <v>1164</v>
      </c>
      <c r="S465" s="132"/>
      <c r="T465" s="132"/>
      <c r="U465" s="132"/>
      <c r="V465" s="132"/>
      <c r="W465" s="132"/>
      <c r="X465" s="132"/>
      <c r="Y465" s="132"/>
      <c r="Z465" s="132"/>
    </row>
    <row r="466" ht="15.75" customHeight="1">
      <c r="A466" s="253">
        <v>464.0</v>
      </c>
      <c r="B466" s="254" t="s">
        <v>639</v>
      </c>
      <c r="C466" s="254" t="s">
        <v>4597</v>
      </c>
      <c r="D466" s="254">
        <v>0.0</v>
      </c>
      <c r="E466" s="254">
        <v>0.0</v>
      </c>
      <c r="F466" s="254">
        <v>0.0</v>
      </c>
      <c r="G466" s="254">
        <v>0.0</v>
      </c>
      <c r="H466" s="254">
        <v>0.0</v>
      </c>
      <c r="I466" s="254">
        <v>1.779709</v>
      </c>
      <c r="J466" s="254">
        <v>10.82004</v>
      </c>
      <c r="K466" s="254">
        <v>0.04889</v>
      </c>
      <c r="L466" s="254">
        <v>63.1838</v>
      </c>
      <c r="M466" s="254">
        <v>913.6067</v>
      </c>
      <c r="N466" s="254">
        <v>5.425163</v>
      </c>
      <c r="O466" s="254">
        <v>0.756334</v>
      </c>
      <c r="P466" s="24">
        <v>0.0</v>
      </c>
      <c r="Q466" s="132">
        <v>0.0</v>
      </c>
      <c r="R466" s="132" t="s">
        <v>146</v>
      </c>
      <c r="S466" s="132"/>
      <c r="T466" s="132"/>
      <c r="U466" s="132"/>
      <c r="V466" s="132"/>
      <c r="W466" s="132"/>
      <c r="X466" s="132"/>
      <c r="Y466" s="132"/>
      <c r="Z466" s="132"/>
    </row>
    <row r="467" ht="15.75" customHeight="1">
      <c r="A467" s="253">
        <v>465.0</v>
      </c>
      <c r="B467" s="254" t="s">
        <v>1391</v>
      </c>
      <c r="C467" s="254" t="s">
        <v>4597</v>
      </c>
      <c r="D467" s="254">
        <v>0.0</v>
      </c>
      <c r="E467" s="254">
        <v>0.0</v>
      </c>
      <c r="F467" s="254">
        <v>0.0</v>
      </c>
      <c r="G467" s="254">
        <v>0.0</v>
      </c>
      <c r="H467" s="254">
        <v>0.0</v>
      </c>
      <c r="I467" s="254">
        <v>0.0</v>
      </c>
      <c r="J467" s="254">
        <v>0.0</v>
      </c>
      <c r="K467" s="254">
        <v>0.0</v>
      </c>
      <c r="L467" s="254">
        <v>3.809923</v>
      </c>
      <c r="M467" s="254">
        <v>50.66367</v>
      </c>
      <c r="N467" s="254">
        <v>0.104191</v>
      </c>
      <c r="O467" s="254">
        <v>0.6</v>
      </c>
      <c r="P467" s="24">
        <v>0.0</v>
      </c>
      <c r="Q467" s="132">
        <v>0.0</v>
      </c>
      <c r="R467" s="132" t="s">
        <v>1391</v>
      </c>
      <c r="S467" s="132"/>
      <c r="T467" s="132"/>
      <c r="U467" s="132"/>
      <c r="V467" s="132"/>
      <c r="W467" s="132"/>
      <c r="X467" s="132"/>
      <c r="Y467" s="132"/>
      <c r="Z467" s="132"/>
    </row>
    <row r="468" ht="15.75" customHeight="1">
      <c r="A468" s="253">
        <v>466.0</v>
      </c>
      <c r="B468" s="254" t="s">
        <v>1186</v>
      </c>
      <c r="C468" s="254" t="s">
        <v>4597</v>
      </c>
      <c r="D468" s="254">
        <v>0.0</v>
      </c>
      <c r="E468" s="254">
        <v>0.0</v>
      </c>
      <c r="F468" s="254">
        <v>0.0</v>
      </c>
      <c r="G468" s="254">
        <v>0.0</v>
      </c>
      <c r="H468" s="254">
        <v>0.0</v>
      </c>
      <c r="I468" s="254">
        <v>0.0</v>
      </c>
      <c r="J468" s="254">
        <v>0.142397</v>
      </c>
      <c r="K468" s="254">
        <v>0.0</v>
      </c>
      <c r="L468" s="254">
        <v>10.83374</v>
      </c>
      <c r="M468" s="254">
        <v>117.8914</v>
      </c>
      <c r="N468" s="254">
        <v>0.443852</v>
      </c>
      <c r="O468" s="254">
        <v>0.03</v>
      </c>
      <c r="P468" s="24">
        <v>0.0</v>
      </c>
      <c r="Q468" s="132">
        <v>0.0</v>
      </c>
      <c r="R468" s="132" t="s">
        <v>1186</v>
      </c>
      <c r="S468" s="132"/>
      <c r="T468" s="132"/>
      <c r="U468" s="132"/>
      <c r="V468" s="132"/>
      <c r="W468" s="132"/>
      <c r="X468" s="132"/>
      <c r="Y468" s="132"/>
      <c r="Z468" s="132"/>
    </row>
    <row r="469" ht="15.75" customHeight="1">
      <c r="A469" s="253">
        <v>467.0</v>
      </c>
      <c r="B469" s="254" t="s">
        <v>137</v>
      </c>
      <c r="C469" s="254" t="s">
        <v>4597</v>
      </c>
      <c r="D469" s="254">
        <v>0.0</v>
      </c>
      <c r="E469" s="254">
        <v>0.0</v>
      </c>
      <c r="F469" s="254">
        <v>0.0</v>
      </c>
      <c r="G469" s="254">
        <v>0.0</v>
      </c>
      <c r="H469" s="254">
        <v>0.0</v>
      </c>
      <c r="I469" s="254">
        <v>1.938909</v>
      </c>
      <c r="J469" s="254">
        <v>12.13482</v>
      </c>
      <c r="K469" s="254">
        <v>0.00712</v>
      </c>
      <c r="L469" s="254">
        <v>77.78353</v>
      </c>
      <c r="M469" s="254">
        <v>958.6781</v>
      </c>
      <c r="N469" s="254">
        <v>5.615466</v>
      </c>
      <c r="O469" s="254">
        <v>1.194933</v>
      </c>
      <c r="P469" s="24">
        <v>0.0</v>
      </c>
      <c r="Q469" s="132">
        <v>0.0</v>
      </c>
      <c r="R469" s="132" t="s">
        <v>137</v>
      </c>
      <c r="S469" s="132"/>
      <c r="T469" s="132"/>
      <c r="U469" s="132"/>
      <c r="V469" s="132"/>
      <c r="W469" s="132"/>
      <c r="X469" s="132"/>
      <c r="Y469" s="132"/>
      <c r="Z469" s="132"/>
    </row>
    <row r="470" ht="15.75" customHeight="1">
      <c r="A470" s="253">
        <v>468.0</v>
      </c>
      <c r="B470" s="254" t="s">
        <v>1044</v>
      </c>
      <c r="C470" s="254" t="s">
        <v>4597</v>
      </c>
      <c r="D470" s="254">
        <v>0.0</v>
      </c>
      <c r="E470" s="254">
        <v>0.0</v>
      </c>
      <c r="F470" s="254">
        <v>0.0</v>
      </c>
      <c r="G470" s="254">
        <v>0.0</v>
      </c>
      <c r="H470" s="254">
        <v>0.0</v>
      </c>
      <c r="I470" s="254">
        <v>0.0</v>
      </c>
      <c r="J470" s="254">
        <v>0.0</v>
      </c>
      <c r="K470" s="254">
        <v>0.0</v>
      </c>
      <c r="L470" s="254">
        <v>18.81617</v>
      </c>
      <c r="M470" s="254">
        <v>256.8429</v>
      </c>
      <c r="N470" s="254">
        <v>2.112821</v>
      </c>
      <c r="O470" s="254">
        <v>0.2</v>
      </c>
      <c r="P470" s="24">
        <v>0.0</v>
      </c>
      <c r="Q470" s="132">
        <v>0.0</v>
      </c>
      <c r="R470" s="132" t="s">
        <v>1044</v>
      </c>
      <c r="S470" s="132"/>
      <c r="T470" s="132"/>
      <c r="U470" s="132"/>
      <c r="V470" s="132"/>
      <c r="W470" s="132"/>
      <c r="X470" s="132"/>
      <c r="Y470" s="132"/>
      <c r="Z470" s="132"/>
    </row>
    <row r="471" ht="15.75" customHeight="1">
      <c r="A471" s="253">
        <v>469.0</v>
      </c>
      <c r="B471" s="254" t="s">
        <v>467</v>
      </c>
      <c r="C471" s="254" t="s">
        <v>4597</v>
      </c>
      <c r="D471" s="254">
        <v>0.0</v>
      </c>
      <c r="E471" s="254">
        <v>0.0</v>
      </c>
      <c r="F471" s="254">
        <v>0.0</v>
      </c>
      <c r="G471" s="254">
        <v>0.0</v>
      </c>
      <c r="H471" s="254">
        <v>0.0</v>
      </c>
      <c r="I471" s="254">
        <v>1.033033</v>
      </c>
      <c r="J471" s="254">
        <v>4.132132</v>
      </c>
      <c r="K471" s="254">
        <v>0.0</v>
      </c>
      <c r="L471" s="254">
        <v>14.46699</v>
      </c>
      <c r="M471" s="254">
        <v>209.3186</v>
      </c>
      <c r="N471" s="254">
        <v>0.747976</v>
      </c>
      <c r="O471" s="254">
        <v>0.512668</v>
      </c>
      <c r="P471" s="24">
        <v>0.0</v>
      </c>
      <c r="Q471" s="132">
        <v>0.0</v>
      </c>
      <c r="R471" s="132" t="s">
        <v>467</v>
      </c>
      <c r="S471" s="132"/>
      <c r="T471" s="132"/>
      <c r="U471" s="132"/>
      <c r="V471" s="132"/>
      <c r="W471" s="132"/>
      <c r="X471" s="132"/>
      <c r="Y471" s="132"/>
      <c r="Z471" s="132"/>
    </row>
    <row r="472" ht="15.75" customHeight="1">
      <c r="A472" s="253">
        <v>470.0</v>
      </c>
      <c r="B472" s="254" t="s">
        <v>363</v>
      </c>
      <c r="C472" s="254" t="s">
        <v>4597</v>
      </c>
      <c r="D472" s="254">
        <v>0.0</v>
      </c>
      <c r="E472" s="254">
        <v>0.0</v>
      </c>
      <c r="F472" s="254">
        <v>0.0</v>
      </c>
      <c r="G472" s="254">
        <v>0.0</v>
      </c>
      <c r="H472" s="254">
        <v>0.0</v>
      </c>
      <c r="I472" s="254">
        <v>0.0</v>
      </c>
      <c r="J472" s="254">
        <v>0.0</v>
      </c>
      <c r="K472" s="254">
        <v>0.0</v>
      </c>
      <c r="L472" s="254">
        <v>18.38749</v>
      </c>
      <c r="M472" s="254">
        <v>306.6379</v>
      </c>
      <c r="N472" s="254">
        <v>2.46437</v>
      </c>
      <c r="O472" s="254">
        <v>0.0</v>
      </c>
      <c r="P472" s="24">
        <v>0.0</v>
      </c>
      <c r="Q472" s="132">
        <v>0.0</v>
      </c>
      <c r="R472" s="132" t="s">
        <v>363</v>
      </c>
      <c r="S472" s="132"/>
      <c r="T472" s="132"/>
      <c r="U472" s="132"/>
      <c r="V472" s="132"/>
      <c r="W472" s="132"/>
      <c r="X472" s="132"/>
      <c r="Y472" s="132"/>
      <c r="Z472" s="132"/>
    </row>
    <row r="473" ht="15.75" customHeight="1">
      <c r="A473" s="253">
        <v>471.0</v>
      </c>
      <c r="B473" s="254" t="s">
        <v>972</v>
      </c>
      <c r="C473" s="254" t="s">
        <v>4597</v>
      </c>
      <c r="D473" s="254">
        <v>0.0</v>
      </c>
      <c r="E473" s="254">
        <v>0.0</v>
      </c>
      <c r="F473" s="254">
        <v>0.0</v>
      </c>
      <c r="G473" s="254">
        <v>0.0</v>
      </c>
      <c r="H473" s="254">
        <v>0.0</v>
      </c>
      <c r="I473" s="254">
        <v>3.164879</v>
      </c>
      <c r="J473" s="254">
        <v>21.90611</v>
      </c>
      <c r="K473" s="254">
        <v>0.142397</v>
      </c>
      <c r="L473" s="254">
        <v>28.7434</v>
      </c>
      <c r="M473" s="254">
        <v>322.4825</v>
      </c>
      <c r="N473" s="254">
        <v>1.763813</v>
      </c>
      <c r="O473" s="254">
        <v>0.0</v>
      </c>
      <c r="P473" s="24">
        <v>0.0</v>
      </c>
      <c r="Q473" s="132">
        <v>0.0</v>
      </c>
      <c r="R473" s="132" t="s">
        <v>972</v>
      </c>
      <c r="S473" s="132"/>
      <c r="T473" s="132"/>
      <c r="U473" s="132"/>
      <c r="V473" s="132"/>
      <c r="W473" s="132"/>
      <c r="X473" s="132"/>
      <c r="Y473" s="132"/>
      <c r="Z473" s="132"/>
    </row>
    <row r="474" ht="15.75" customHeight="1">
      <c r="A474" s="253">
        <v>472.0</v>
      </c>
      <c r="B474" s="254" t="s">
        <v>46</v>
      </c>
      <c r="C474" s="254" t="s">
        <v>4597</v>
      </c>
      <c r="D474" s="254">
        <v>0.0</v>
      </c>
      <c r="E474" s="254">
        <v>0.0</v>
      </c>
      <c r="F474" s="254">
        <v>0.0</v>
      </c>
      <c r="G474" s="254">
        <v>0.0</v>
      </c>
      <c r="H474" s="254">
        <v>0.0</v>
      </c>
      <c r="I474" s="254">
        <v>11.54048</v>
      </c>
      <c r="J474" s="254">
        <v>69.899</v>
      </c>
      <c r="K474" s="254">
        <v>0.55427</v>
      </c>
      <c r="L474" s="254">
        <v>83.56136</v>
      </c>
      <c r="M474" s="254">
        <v>1265.099</v>
      </c>
      <c r="N474" s="254">
        <v>9.436949</v>
      </c>
      <c r="O474" s="254">
        <v>0.951267</v>
      </c>
      <c r="P474" s="24">
        <v>0.0</v>
      </c>
      <c r="Q474" s="132">
        <v>0.0</v>
      </c>
      <c r="R474" s="132" t="s">
        <v>46</v>
      </c>
      <c r="S474" s="132"/>
      <c r="T474" s="132"/>
      <c r="U474" s="132"/>
      <c r="V474" s="132"/>
      <c r="W474" s="132"/>
      <c r="X474" s="132"/>
      <c r="Y474" s="132"/>
      <c r="Z474" s="132"/>
    </row>
    <row r="475" ht="15.75" customHeight="1">
      <c r="A475" s="253">
        <v>473.0</v>
      </c>
      <c r="B475" s="254" t="s">
        <v>33</v>
      </c>
      <c r="C475" s="254" t="s">
        <v>4597</v>
      </c>
      <c r="D475" s="254">
        <v>0.0</v>
      </c>
      <c r="E475" s="254">
        <v>0.0</v>
      </c>
      <c r="F475" s="254">
        <v>0.0</v>
      </c>
      <c r="G475" s="254">
        <v>0.0</v>
      </c>
      <c r="H475" s="254">
        <v>0.0</v>
      </c>
      <c r="I475" s="254">
        <v>0.20608</v>
      </c>
      <c r="J475" s="254">
        <v>0.614735</v>
      </c>
      <c r="K475" s="254">
        <v>0.0</v>
      </c>
      <c r="L475" s="254">
        <v>130.1646</v>
      </c>
      <c r="M475" s="254">
        <v>1535.094</v>
      </c>
      <c r="N475" s="254">
        <v>9.163984</v>
      </c>
      <c r="O475" s="254">
        <v>0.512668</v>
      </c>
      <c r="P475" s="24">
        <v>0.0</v>
      </c>
      <c r="Q475" s="132">
        <v>0.0</v>
      </c>
      <c r="R475" s="132" t="s">
        <v>33</v>
      </c>
      <c r="S475" s="132"/>
      <c r="T475" s="132"/>
      <c r="U475" s="132"/>
      <c r="V475" s="132"/>
      <c r="W475" s="132"/>
      <c r="X475" s="132"/>
      <c r="Y475" s="132"/>
      <c r="Z475" s="132"/>
    </row>
    <row r="476" ht="15.75" customHeight="1">
      <c r="A476" s="253">
        <v>474.0</v>
      </c>
      <c r="B476" s="254" t="s">
        <v>576</v>
      </c>
      <c r="C476" s="254" t="s">
        <v>4597</v>
      </c>
      <c r="D476" s="254">
        <v>0.0</v>
      </c>
      <c r="E476" s="254">
        <v>0.0</v>
      </c>
      <c r="F476" s="254">
        <v>0.0</v>
      </c>
      <c r="G476" s="254">
        <v>0.0</v>
      </c>
      <c r="H476" s="254">
        <v>0.0</v>
      </c>
      <c r="I476" s="254">
        <v>0.0</v>
      </c>
      <c r="J476" s="254">
        <v>0.0</v>
      </c>
      <c r="K476" s="254">
        <v>0.0</v>
      </c>
      <c r="L476" s="254">
        <v>0.858413</v>
      </c>
      <c r="M476" s="254">
        <v>10.61795</v>
      </c>
      <c r="N476" s="254">
        <v>0.074422</v>
      </c>
      <c r="O476" s="254">
        <v>0.0</v>
      </c>
      <c r="P476" s="24">
        <v>0.0</v>
      </c>
      <c r="Q476" s="132">
        <v>0.0</v>
      </c>
      <c r="R476" s="132" t="s">
        <v>576</v>
      </c>
      <c r="S476" s="132"/>
      <c r="T476" s="132"/>
      <c r="U476" s="132"/>
      <c r="V476" s="132"/>
      <c r="W476" s="132"/>
      <c r="X476" s="132"/>
      <c r="Y476" s="132"/>
      <c r="Z476" s="132"/>
    </row>
    <row r="477" ht="15.75" customHeight="1">
      <c r="A477" s="253">
        <v>475.0</v>
      </c>
      <c r="B477" s="254" t="s">
        <v>3414</v>
      </c>
      <c r="C477" s="254" t="s">
        <v>4597</v>
      </c>
      <c r="D477" s="254">
        <v>0.0</v>
      </c>
      <c r="E477" s="254">
        <v>0.0</v>
      </c>
      <c r="F477" s="254">
        <v>0.0</v>
      </c>
      <c r="G477" s="254">
        <v>0.0</v>
      </c>
      <c r="H477" s="254">
        <v>0.0</v>
      </c>
      <c r="I477" s="254">
        <v>0.29</v>
      </c>
      <c r="J477" s="254">
        <v>1.67</v>
      </c>
      <c r="K477" s="254">
        <v>0.0</v>
      </c>
      <c r="L477" s="254">
        <v>1.45</v>
      </c>
      <c r="M477" s="254">
        <v>17.46</v>
      </c>
      <c r="N477" s="254">
        <v>0.16</v>
      </c>
      <c r="O477" s="254">
        <v>0.0</v>
      </c>
      <c r="P477" s="24">
        <v>0.0</v>
      </c>
      <c r="Q477" s="132">
        <v>0.0</v>
      </c>
      <c r="R477" s="132" t="s">
        <v>3414</v>
      </c>
      <c r="S477" s="132"/>
      <c r="T477" s="132"/>
      <c r="U477" s="132"/>
      <c r="V477" s="132"/>
      <c r="W477" s="132"/>
      <c r="X477" s="132"/>
      <c r="Y477" s="132"/>
      <c r="Z477" s="132"/>
    </row>
    <row r="478" ht="15.75" customHeight="1">
      <c r="A478" s="253">
        <v>476.0</v>
      </c>
      <c r="B478" s="254" t="s">
        <v>212</v>
      </c>
      <c r="C478" s="254" t="s">
        <v>4597</v>
      </c>
      <c r="D478" s="254">
        <v>0.0</v>
      </c>
      <c r="E478" s="254">
        <v>0.0</v>
      </c>
      <c r="F478" s="254">
        <v>0.0</v>
      </c>
      <c r="G478" s="254">
        <v>0.0</v>
      </c>
      <c r="H478" s="254">
        <v>0.0</v>
      </c>
      <c r="I478" s="254">
        <v>0.997964</v>
      </c>
      <c r="J478" s="254">
        <v>2.406822</v>
      </c>
      <c r="K478" s="254">
        <v>0.0</v>
      </c>
      <c r="L478" s="254">
        <v>53.03564</v>
      </c>
      <c r="M478" s="254">
        <v>754.3664</v>
      </c>
      <c r="N478" s="254">
        <v>4.859072</v>
      </c>
      <c r="O478" s="254">
        <v>0.512668</v>
      </c>
      <c r="P478" s="24">
        <v>0.0</v>
      </c>
      <c r="Q478" s="132">
        <v>0.0</v>
      </c>
      <c r="R478" s="132" t="s">
        <v>212</v>
      </c>
      <c r="S478" s="132"/>
      <c r="T478" s="132"/>
      <c r="U478" s="132"/>
      <c r="V478" s="132"/>
      <c r="W478" s="132"/>
      <c r="X478" s="132"/>
      <c r="Y478" s="132"/>
      <c r="Z478" s="132"/>
    </row>
    <row r="479" ht="15.75" customHeight="1">
      <c r="A479" s="253">
        <v>477.0</v>
      </c>
      <c r="B479" s="254" t="s">
        <v>1180</v>
      </c>
      <c r="C479" s="254" t="s">
        <v>4597</v>
      </c>
      <c r="D479" s="254">
        <v>0.0</v>
      </c>
      <c r="E479" s="254">
        <v>0.0</v>
      </c>
      <c r="F479" s="254">
        <v>0.0</v>
      </c>
      <c r="G479" s="254">
        <v>0.0</v>
      </c>
      <c r="H479" s="254">
        <v>0.0</v>
      </c>
      <c r="I479" s="254">
        <v>0.16</v>
      </c>
      <c r="J479" s="254">
        <v>1.3</v>
      </c>
      <c r="K479" s="254">
        <v>0.0</v>
      </c>
      <c r="L479" s="254">
        <v>24.39889</v>
      </c>
      <c r="M479" s="254">
        <v>291.0331</v>
      </c>
      <c r="N479" s="254">
        <v>0.223267</v>
      </c>
      <c r="O479" s="254">
        <v>1.3</v>
      </c>
      <c r="P479" s="24">
        <v>0.0</v>
      </c>
      <c r="Q479" s="132">
        <v>0.0</v>
      </c>
      <c r="R479" s="132" t="s">
        <v>1180</v>
      </c>
      <c r="S479" s="132"/>
      <c r="T479" s="132"/>
      <c r="U479" s="132"/>
      <c r="V479" s="132"/>
      <c r="W479" s="132"/>
      <c r="X479" s="132"/>
      <c r="Y479" s="132"/>
      <c r="Z479" s="132"/>
    </row>
    <row r="480" ht="15.75" customHeight="1">
      <c r="A480" s="253">
        <v>478.0</v>
      </c>
      <c r="B480" s="254" t="s">
        <v>1004</v>
      </c>
      <c r="C480" s="254" t="s">
        <v>4597</v>
      </c>
      <c r="D480" s="254">
        <v>0.0</v>
      </c>
      <c r="E480" s="254">
        <v>0.0</v>
      </c>
      <c r="F480" s="254">
        <v>0.0</v>
      </c>
      <c r="G480" s="254">
        <v>0.0</v>
      </c>
      <c r="H480" s="254">
        <v>0.0</v>
      </c>
      <c r="I480" s="254">
        <v>0.0</v>
      </c>
      <c r="J480" s="254">
        <v>0.0</v>
      </c>
      <c r="K480" s="254">
        <v>0.0</v>
      </c>
      <c r="L480" s="254">
        <v>13.57216</v>
      </c>
      <c r="M480" s="254">
        <v>195.194</v>
      </c>
      <c r="N480" s="254">
        <v>1.156128</v>
      </c>
      <c r="O480" s="254">
        <v>1.6</v>
      </c>
      <c r="P480" s="24">
        <v>0.0</v>
      </c>
      <c r="Q480" s="132">
        <v>0.0</v>
      </c>
      <c r="R480" s="132" t="s">
        <v>1004</v>
      </c>
      <c r="S480" s="132"/>
      <c r="T480" s="132"/>
      <c r="U480" s="132"/>
      <c r="V480" s="132"/>
      <c r="W480" s="132"/>
      <c r="X480" s="132"/>
      <c r="Y480" s="132"/>
      <c r="Z480" s="132"/>
    </row>
    <row r="481" ht="15.75" customHeight="1">
      <c r="A481" s="253">
        <v>479.0</v>
      </c>
      <c r="B481" s="254" t="s">
        <v>1182</v>
      </c>
      <c r="C481" s="254" t="s">
        <v>4597</v>
      </c>
      <c r="D481" s="254">
        <v>0.0</v>
      </c>
      <c r="E481" s="254">
        <v>0.0</v>
      </c>
      <c r="F481" s="254">
        <v>0.0</v>
      </c>
      <c r="G481" s="254">
        <v>0.0</v>
      </c>
      <c r="H481" s="254">
        <v>0.0</v>
      </c>
      <c r="I481" s="254">
        <v>0.0</v>
      </c>
      <c r="J481" s="254">
        <v>0.0</v>
      </c>
      <c r="K481" s="254">
        <v>0.0</v>
      </c>
      <c r="L481" s="254">
        <v>15.6</v>
      </c>
      <c r="M481" s="254">
        <v>188.0</v>
      </c>
      <c r="N481" s="254">
        <v>0.9</v>
      </c>
      <c r="O481" s="254">
        <v>0.0</v>
      </c>
      <c r="P481" s="24">
        <v>0.0</v>
      </c>
      <c r="Q481" s="132">
        <v>0.0</v>
      </c>
      <c r="R481" s="132" t="s">
        <v>1182</v>
      </c>
      <c r="S481" s="132"/>
      <c r="T481" s="132"/>
      <c r="U481" s="132"/>
      <c r="V481" s="132"/>
      <c r="W481" s="132"/>
      <c r="X481" s="132"/>
      <c r="Y481" s="132"/>
      <c r="Z481" s="132"/>
    </row>
    <row r="482" ht="15.75" customHeight="1">
      <c r="A482" s="253">
        <v>480.0</v>
      </c>
      <c r="B482" s="254" t="s">
        <v>453</v>
      </c>
      <c r="C482" s="254" t="s">
        <v>4597</v>
      </c>
      <c r="D482" s="254">
        <v>0.0</v>
      </c>
      <c r="E482" s="254">
        <v>0.0</v>
      </c>
      <c r="F482" s="254">
        <v>0.0</v>
      </c>
      <c r="G482" s="254">
        <v>0.0</v>
      </c>
      <c r="H482" s="254">
        <v>0.0</v>
      </c>
      <c r="I482" s="254">
        <v>0.0</v>
      </c>
      <c r="J482" s="254">
        <v>0.0</v>
      </c>
      <c r="K482" s="254">
        <v>0.0</v>
      </c>
      <c r="L482" s="254">
        <v>9.361187</v>
      </c>
      <c r="M482" s="254">
        <v>119.9686</v>
      </c>
      <c r="N482" s="254">
        <v>0.787004</v>
      </c>
      <c r="O482" s="254">
        <v>0.0</v>
      </c>
      <c r="P482" s="24">
        <v>0.0</v>
      </c>
      <c r="Q482" s="132">
        <v>0.0</v>
      </c>
      <c r="R482" s="132" t="s">
        <v>453</v>
      </c>
      <c r="S482" s="132"/>
      <c r="T482" s="132"/>
      <c r="U482" s="132"/>
      <c r="V482" s="132"/>
      <c r="W482" s="132"/>
      <c r="X482" s="132"/>
      <c r="Y482" s="132"/>
      <c r="Z482" s="132"/>
    </row>
    <row r="483" ht="15.75" customHeight="1">
      <c r="A483" s="253">
        <v>481.0</v>
      </c>
      <c r="B483" s="254" t="s">
        <v>1450</v>
      </c>
      <c r="C483" s="254" t="s">
        <v>4597</v>
      </c>
      <c r="D483" s="254">
        <v>0.0</v>
      </c>
      <c r="E483" s="254">
        <v>0.0</v>
      </c>
      <c r="F483" s="254">
        <v>0.0</v>
      </c>
      <c r="G483" s="254">
        <v>0.0</v>
      </c>
      <c r="H483" s="254">
        <v>0.0</v>
      </c>
      <c r="I483" s="254">
        <v>1.12</v>
      </c>
      <c r="J483" s="254">
        <v>7.22</v>
      </c>
      <c r="K483" s="254">
        <v>0.0</v>
      </c>
      <c r="L483" s="254">
        <v>8.401356</v>
      </c>
      <c r="M483" s="254">
        <v>137.6353</v>
      </c>
      <c r="N483" s="254">
        <v>0.423267</v>
      </c>
      <c r="O483" s="254">
        <v>0.0</v>
      </c>
      <c r="P483" s="24">
        <v>0.0</v>
      </c>
      <c r="Q483" s="132">
        <v>0.0</v>
      </c>
      <c r="R483" s="132" t="s">
        <v>1450</v>
      </c>
      <c r="S483" s="132"/>
      <c r="T483" s="132"/>
      <c r="U483" s="132"/>
      <c r="V483" s="132"/>
      <c r="W483" s="132"/>
      <c r="X483" s="132"/>
      <c r="Y483" s="132"/>
      <c r="Z483" s="132"/>
    </row>
    <row r="484" ht="15.75" customHeight="1">
      <c r="A484" s="253">
        <v>482.0</v>
      </c>
      <c r="B484" s="254" t="s">
        <v>258</v>
      </c>
      <c r="C484" s="254" t="s">
        <v>4597</v>
      </c>
      <c r="D484" s="254">
        <v>0.0</v>
      </c>
      <c r="E484" s="254">
        <v>0.0</v>
      </c>
      <c r="F484" s="254">
        <v>0.0</v>
      </c>
      <c r="G484" s="254">
        <v>0.0</v>
      </c>
      <c r="H484" s="254">
        <v>0.0</v>
      </c>
      <c r="I484" s="254">
        <v>1.076058</v>
      </c>
      <c r="J484" s="254">
        <v>9.416771</v>
      </c>
      <c r="K484" s="254">
        <v>0.004494</v>
      </c>
      <c r="L484" s="254">
        <v>48.0815</v>
      </c>
      <c r="M484" s="254">
        <v>660.4059</v>
      </c>
      <c r="N484" s="254">
        <v>3.80251</v>
      </c>
      <c r="O484" s="254">
        <v>0.512668</v>
      </c>
      <c r="P484" s="24">
        <v>0.0</v>
      </c>
      <c r="Q484" s="132">
        <v>0.0</v>
      </c>
      <c r="R484" s="132" t="s">
        <v>258</v>
      </c>
      <c r="S484" s="132"/>
      <c r="T484" s="132"/>
      <c r="U484" s="132"/>
      <c r="V484" s="132"/>
      <c r="W484" s="132"/>
      <c r="X484" s="132"/>
      <c r="Y484" s="132"/>
      <c r="Z484" s="132"/>
    </row>
    <row r="485" ht="15.75" customHeight="1">
      <c r="A485" s="253">
        <v>483.0</v>
      </c>
      <c r="B485" s="254" t="s">
        <v>1445</v>
      </c>
      <c r="C485" s="254" t="s">
        <v>4597</v>
      </c>
      <c r="D485" s="254">
        <v>0.0</v>
      </c>
      <c r="E485" s="254">
        <v>0.0</v>
      </c>
      <c r="F485" s="254">
        <v>0.0</v>
      </c>
      <c r="G485" s="254">
        <v>0.0</v>
      </c>
      <c r="H485" s="254">
        <v>0.0</v>
      </c>
      <c r="I485" s="254">
        <v>0.506135</v>
      </c>
      <c r="J485" s="254">
        <v>2.182577</v>
      </c>
      <c r="K485" s="254">
        <v>0.0</v>
      </c>
      <c r="L485" s="254">
        <v>25.05052</v>
      </c>
      <c r="M485" s="254">
        <v>251.2956</v>
      </c>
      <c r="N485" s="254">
        <v>1.539183</v>
      </c>
      <c r="O485" s="254">
        <v>0.0</v>
      </c>
      <c r="P485" s="24">
        <v>0.0</v>
      </c>
      <c r="Q485" s="132">
        <v>0.0</v>
      </c>
      <c r="R485" s="132" t="s">
        <v>1445</v>
      </c>
      <c r="S485" s="132"/>
      <c r="T485" s="132"/>
      <c r="U485" s="132"/>
      <c r="V485" s="132"/>
      <c r="W485" s="132"/>
      <c r="X485" s="132"/>
      <c r="Y485" s="132"/>
      <c r="Z485" s="132"/>
    </row>
    <row r="486" ht="15.75" customHeight="1">
      <c r="A486" s="253">
        <v>484.0</v>
      </c>
      <c r="B486" s="254" t="s">
        <v>493</v>
      </c>
      <c r="C486" s="254" t="s">
        <v>4597</v>
      </c>
      <c r="D486" s="254">
        <v>0.0</v>
      </c>
      <c r="E486" s="254">
        <v>0.0</v>
      </c>
      <c r="F486" s="254">
        <v>0.0</v>
      </c>
      <c r="G486" s="254">
        <v>0.0</v>
      </c>
      <c r="H486" s="254">
        <v>0.0</v>
      </c>
      <c r="I486" s="254">
        <v>0.81</v>
      </c>
      <c r="J486" s="254">
        <v>5.63</v>
      </c>
      <c r="K486" s="254">
        <v>0.0</v>
      </c>
      <c r="L486" s="254">
        <v>1.52</v>
      </c>
      <c r="M486" s="254">
        <v>18.48</v>
      </c>
      <c r="N486" s="254">
        <v>0.16</v>
      </c>
      <c r="O486" s="254">
        <v>0.0</v>
      </c>
      <c r="P486" s="24">
        <v>0.0</v>
      </c>
      <c r="Q486" s="132">
        <v>0.0</v>
      </c>
      <c r="R486" s="132" t="s">
        <v>493</v>
      </c>
      <c r="S486" s="132"/>
      <c r="T486" s="132"/>
      <c r="U486" s="132"/>
      <c r="V486" s="132"/>
      <c r="W486" s="132"/>
      <c r="X486" s="132"/>
      <c r="Y486" s="132"/>
      <c r="Z486" s="132"/>
    </row>
    <row r="487" ht="15.75" customHeight="1">
      <c r="A487" s="253">
        <v>485.0</v>
      </c>
      <c r="B487" s="254" t="s">
        <v>2127</v>
      </c>
      <c r="C487" s="254" t="s">
        <v>4597</v>
      </c>
      <c r="D487" s="254">
        <v>0.0</v>
      </c>
      <c r="E487" s="254">
        <v>0.0</v>
      </c>
      <c r="F487" s="254">
        <v>0.0</v>
      </c>
      <c r="G487" s="254">
        <v>0.0</v>
      </c>
      <c r="H487" s="254">
        <v>0.0</v>
      </c>
      <c r="I487" s="254">
        <v>0.0</v>
      </c>
      <c r="J487" s="254">
        <v>0.0</v>
      </c>
      <c r="K487" s="254">
        <v>0.0</v>
      </c>
      <c r="L487" s="254">
        <v>8.326751</v>
      </c>
      <c r="M487" s="254">
        <v>102.01</v>
      </c>
      <c r="N487" s="254">
        <v>0.534689</v>
      </c>
      <c r="O487" s="254">
        <v>0.0</v>
      </c>
      <c r="P487" s="24">
        <v>0.0</v>
      </c>
      <c r="Q487" s="132">
        <v>0.0</v>
      </c>
      <c r="R487" s="132" t="s">
        <v>2127</v>
      </c>
      <c r="S487" s="132"/>
      <c r="T487" s="132"/>
      <c r="U487" s="132"/>
      <c r="V487" s="132"/>
      <c r="W487" s="132"/>
      <c r="X487" s="132"/>
      <c r="Y487" s="132"/>
      <c r="Z487" s="132"/>
    </row>
    <row r="488" ht="15.75" customHeight="1">
      <c r="A488" s="253">
        <v>486.0</v>
      </c>
      <c r="B488" s="254" t="s">
        <v>267</v>
      </c>
      <c r="C488" s="254" t="s">
        <v>4597</v>
      </c>
      <c r="D488" s="254">
        <v>0.0</v>
      </c>
      <c r="E488" s="254">
        <v>0.0</v>
      </c>
      <c r="F488" s="254">
        <v>0.0</v>
      </c>
      <c r="G488" s="254">
        <v>0.0</v>
      </c>
      <c r="H488" s="254">
        <v>0.0</v>
      </c>
      <c r="I488" s="254">
        <v>3.0056</v>
      </c>
      <c r="J488" s="254">
        <v>23.08671</v>
      </c>
      <c r="K488" s="254">
        <v>0.035635</v>
      </c>
      <c r="L488" s="254">
        <v>61.00298</v>
      </c>
      <c r="M488" s="254">
        <v>635.3113</v>
      </c>
      <c r="N488" s="254">
        <v>3.694931</v>
      </c>
      <c r="O488" s="254">
        <v>0.522414</v>
      </c>
      <c r="P488" s="24">
        <v>0.0</v>
      </c>
      <c r="Q488" s="132">
        <v>0.0</v>
      </c>
      <c r="R488" s="132" t="s">
        <v>267</v>
      </c>
      <c r="S488" s="132"/>
      <c r="T488" s="132"/>
      <c r="U488" s="132"/>
      <c r="V488" s="132"/>
      <c r="W488" s="132"/>
      <c r="X488" s="132"/>
      <c r="Y488" s="132"/>
      <c r="Z488" s="132"/>
    </row>
    <row r="489" ht="15.75" customHeight="1">
      <c r="A489" s="253">
        <v>487.0</v>
      </c>
      <c r="B489" s="254" t="s">
        <v>96</v>
      </c>
      <c r="C489" s="254" t="s">
        <v>4597</v>
      </c>
      <c r="D489" s="254">
        <v>0.0</v>
      </c>
      <c r="E489" s="254">
        <v>0.0</v>
      </c>
      <c r="F489" s="254">
        <v>0.0</v>
      </c>
      <c r="G489" s="254">
        <v>0.0</v>
      </c>
      <c r="H489" s="254">
        <v>0.0</v>
      </c>
      <c r="I489" s="254">
        <v>1.720727</v>
      </c>
      <c r="J489" s="254">
        <v>7.613091</v>
      </c>
      <c r="K489" s="254">
        <v>0.0</v>
      </c>
      <c r="L489" s="254">
        <v>86.68497</v>
      </c>
      <c r="M489" s="254">
        <v>1065.387</v>
      </c>
      <c r="N489" s="254">
        <v>7.994806</v>
      </c>
      <c r="O489" s="254">
        <v>0.512668</v>
      </c>
      <c r="P489" s="24">
        <v>0.0</v>
      </c>
      <c r="Q489" s="132">
        <v>0.0</v>
      </c>
      <c r="R489" s="132" t="s">
        <v>96</v>
      </c>
      <c r="S489" s="132"/>
      <c r="T489" s="132"/>
      <c r="U489" s="132"/>
      <c r="V489" s="132"/>
      <c r="W489" s="132"/>
      <c r="X489" s="132"/>
      <c r="Y489" s="132"/>
      <c r="Z489" s="132"/>
    </row>
    <row r="490" ht="15.75" customHeight="1">
      <c r="A490" s="253">
        <v>488.0</v>
      </c>
      <c r="B490" s="254" t="s">
        <v>1381</v>
      </c>
      <c r="C490" s="254" t="s">
        <v>4597</v>
      </c>
      <c r="D490" s="254">
        <v>0.0</v>
      </c>
      <c r="E490" s="254">
        <v>0.0</v>
      </c>
      <c r="F490" s="254">
        <v>0.0</v>
      </c>
      <c r="G490" s="254">
        <v>0.0</v>
      </c>
      <c r="H490" s="254">
        <v>0.0</v>
      </c>
      <c r="I490" s="254">
        <v>0.220485</v>
      </c>
      <c r="J490" s="254">
        <v>1.561769</v>
      </c>
      <c r="K490" s="254">
        <v>0.0</v>
      </c>
      <c r="L490" s="254">
        <v>11.60305</v>
      </c>
      <c r="M490" s="254">
        <v>100.6586</v>
      </c>
      <c r="N490" s="254">
        <v>0.363346</v>
      </c>
      <c r="O490" s="254">
        <v>0.0</v>
      </c>
      <c r="P490" s="24">
        <v>0.0</v>
      </c>
      <c r="Q490" s="132">
        <v>0.0</v>
      </c>
      <c r="R490" s="132" t="s">
        <v>1381</v>
      </c>
      <c r="S490" s="132"/>
      <c r="T490" s="132"/>
      <c r="U490" s="132"/>
      <c r="V490" s="132"/>
      <c r="W490" s="132"/>
      <c r="X490" s="132"/>
      <c r="Y490" s="132"/>
      <c r="Z490" s="132"/>
    </row>
    <row r="491" ht="15.75" customHeight="1">
      <c r="A491" s="253">
        <v>489.0</v>
      </c>
      <c r="B491" s="254" t="s">
        <v>830</v>
      </c>
      <c r="C491" s="254" t="s">
        <v>4597</v>
      </c>
      <c r="D491" s="254">
        <v>0.0</v>
      </c>
      <c r="E491" s="254">
        <v>0.0</v>
      </c>
      <c r="F491" s="254">
        <v>0.0</v>
      </c>
      <c r="G491" s="254">
        <v>0.0</v>
      </c>
      <c r="H491" s="254">
        <v>0.0</v>
      </c>
      <c r="I491" s="254">
        <v>3.767375</v>
      </c>
      <c r="J491" s="254">
        <v>14.10599</v>
      </c>
      <c r="K491" s="254">
        <v>0.0</v>
      </c>
      <c r="L491" s="254">
        <v>32.54122</v>
      </c>
      <c r="M491" s="254">
        <v>468.1328</v>
      </c>
      <c r="N491" s="254">
        <v>3.687333</v>
      </c>
      <c r="O491" s="254">
        <v>1.048733</v>
      </c>
      <c r="P491" s="24">
        <v>0.0</v>
      </c>
      <c r="Q491" s="132">
        <v>0.0</v>
      </c>
      <c r="R491" s="132" t="s">
        <v>268</v>
      </c>
      <c r="S491" s="132"/>
      <c r="T491" s="132"/>
      <c r="U491" s="132"/>
      <c r="V491" s="132"/>
      <c r="W491" s="132"/>
      <c r="X491" s="132"/>
      <c r="Y491" s="132"/>
      <c r="Z491" s="132"/>
    </row>
    <row r="492" ht="15.75" customHeight="1">
      <c r="A492" s="253">
        <v>490.0</v>
      </c>
      <c r="B492" s="254" t="s">
        <v>69</v>
      </c>
      <c r="C492" s="254" t="s">
        <v>4597</v>
      </c>
      <c r="D492" s="254">
        <v>0.0</v>
      </c>
      <c r="E492" s="254">
        <v>0.0</v>
      </c>
      <c r="F492" s="254">
        <v>0.0</v>
      </c>
      <c r="G492" s="254">
        <v>0.0</v>
      </c>
      <c r="H492" s="254">
        <v>0.0</v>
      </c>
      <c r="I492" s="254">
        <v>0.250182</v>
      </c>
      <c r="J492" s="254">
        <v>1.250909</v>
      </c>
      <c r="K492" s="254">
        <v>0.0</v>
      </c>
      <c r="L492" s="254">
        <v>74.88671</v>
      </c>
      <c r="M492" s="254">
        <v>1225.527</v>
      </c>
      <c r="N492" s="254">
        <v>8.770308</v>
      </c>
      <c r="O492" s="254">
        <v>0.805067</v>
      </c>
      <c r="P492" s="24">
        <v>0.0</v>
      </c>
      <c r="Q492" s="132">
        <v>0.0</v>
      </c>
      <c r="R492" s="132" t="s">
        <v>69</v>
      </c>
      <c r="S492" s="132"/>
      <c r="T492" s="132"/>
      <c r="U492" s="132"/>
      <c r="V492" s="132"/>
      <c r="W492" s="132"/>
      <c r="X492" s="132"/>
      <c r="Y492" s="132"/>
      <c r="Z492" s="132"/>
    </row>
    <row r="493" ht="15.75" customHeight="1">
      <c r="A493" s="253">
        <v>491.0</v>
      </c>
      <c r="B493" s="254" t="s">
        <v>206</v>
      </c>
      <c r="C493" s="254" t="s">
        <v>4597</v>
      </c>
      <c r="D493" s="254">
        <v>0.0</v>
      </c>
      <c r="E493" s="254">
        <v>0.0</v>
      </c>
      <c r="F493" s="254">
        <v>0.0</v>
      </c>
      <c r="G493" s="254">
        <v>0.0</v>
      </c>
      <c r="H493" s="254">
        <v>0.0</v>
      </c>
      <c r="I493" s="254">
        <v>15.41853</v>
      </c>
      <c r="J493" s="254">
        <v>113.4693</v>
      </c>
      <c r="K493" s="254">
        <v>1.053709</v>
      </c>
      <c r="L493" s="254">
        <v>50.00989</v>
      </c>
      <c r="M493" s="254">
        <v>599.6232</v>
      </c>
      <c r="N493" s="254">
        <v>4.645415</v>
      </c>
      <c r="O493" s="254">
        <v>0.512668</v>
      </c>
      <c r="P493" s="24">
        <v>0.0</v>
      </c>
      <c r="Q493" s="132">
        <v>0.0</v>
      </c>
      <c r="R493" s="132" t="s">
        <v>206</v>
      </c>
      <c r="S493" s="132"/>
      <c r="T493" s="132"/>
      <c r="U493" s="132"/>
      <c r="V493" s="132"/>
      <c r="W493" s="132"/>
      <c r="X493" s="132"/>
      <c r="Y493" s="132"/>
      <c r="Z493" s="132"/>
    </row>
    <row r="494" ht="15.75" customHeight="1">
      <c r="A494" s="253">
        <v>492.0</v>
      </c>
      <c r="B494" s="254" t="s">
        <v>1239</v>
      </c>
      <c r="C494" s="254" t="s">
        <v>4597</v>
      </c>
      <c r="D494" s="254">
        <v>0.0</v>
      </c>
      <c r="E494" s="254">
        <v>0.0</v>
      </c>
      <c r="F494" s="254">
        <v>0.0</v>
      </c>
      <c r="G494" s="254">
        <v>0.0</v>
      </c>
      <c r="H494" s="254">
        <v>0.0</v>
      </c>
      <c r="I494" s="254">
        <v>0.0</v>
      </c>
      <c r="J494" s="254">
        <v>0.0</v>
      </c>
      <c r="K494" s="254">
        <v>0.0</v>
      </c>
      <c r="L494" s="254">
        <v>26.20746</v>
      </c>
      <c r="M494" s="254">
        <v>287.3605</v>
      </c>
      <c r="N494" s="254">
        <v>0.193498</v>
      </c>
      <c r="O494" s="254">
        <v>0.7</v>
      </c>
      <c r="P494" s="24">
        <v>0.0</v>
      </c>
      <c r="Q494" s="132">
        <v>0.0</v>
      </c>
      <c r="R494" s="132" t="s">
        <v>1239</v>
      </c>
      <c r="S494" s="132"/>
      <c r="T494" s="132"/>
      <c r="U494" s="132"/>
      <c r="V494" s="132"/>
      <c r="W494" s="132"/>
      <c r="X494" s="132"/>
      <c r="Y494" s="132"/>
      <c r="Z494" s="132"/>
    </row>
    <row r="495" ht="15.75" customHeight="1">
      <c r="A495" s="253">
        <v>493.0</v>
      </c>
      <c r="B495" s="254" t="s">
        <v>1419</v>
      </c>
      <c r="C495" s="254" t="s">
        <v>4597</v>
      </c>
      <c r="D495" s="254">
        <v>0.0</v>
      </c>
      <c r="E495" s="254">
        <v>0.0</v>
      </c>
      <c r="F495" s="254">
        <v>0.0</v>
      </c>
      <c r="G495" s="254">
        <v>0.0</v>
      </c>
      <c r="H495" s="254">
        <v>0.0</v>
      </c>
      <c r="I495" s="254">
        <v>0.0</v>
      </c>
      <c r="J495" s="254">
        <v>0.0</v>
      </c>
      <c r="K495" s="254">
        <v>0.0</v>
      </c>
      <c r="L495" s="254">
        <v>4.371433</v>
      </c>
      <c r="M495" s="254">
        <v>49.57162</v>
      </c>
      <c r="N495" s="254">
        <v>0.153806</v>
      </c>
      <c r="O495" s="254">
        <v>0.0</v>
      </c>
      <c r="P495" s="24">
        <v>0.0</v>
      </c>
      <c r="Q495" s="132">
        <v>0.0</v>
      </c>
      <c r="R495" s="132" t="s">
        <v>1419</v>
      </c>
      <c r="S495" s="132"/>
      <c r="T495" s="132"/>
      <c r="U495" s="132"/>
      <c r="V495" s="132"/>
      <c r="W495" s="132"/>
      <c r="X495" s="132"/>
      <c r="Y495" s="132"/>
      <c r="Z495" s="132"/>
    </row>
    <row r="496" ht="15.75" customHeight="1">
      <c r="A496" s="253">
        <v>494.0</v>
      </c>
      <c r="B496" s="254" t="s">
        <v>57</v>
      </c>
      <c r="C496" s="254" t="s">
        <v>4597</v>
      </c>
      <c r="D496" s="254">
        <v>0.0</v>
      </c>
      <c r="E496" s="254">
        <v>0.0</v>
      </c>
      <c r="F496" s="254">
        <v>0.0</v>
      </c>
      <c r="G496" s="254">
        <v>0.0</v>
      </c>
      <c r="H496" s="254">
        <v>0.0</v>
      </c>
      <c r="I496" s="254">
        <v>1.535767</v>
      </c>
      <c r="J496" s="254">
        <v>10.20665</v>
      </c>
      <c r="K496" s="254">
        <v>0.046417</v>
      </c>
      <c r="L496" s="254">
        <v>81.36072</v>
      </c>
      <c r="M496" s="254">
        <v>1176.714</v>
      </c>
      <c r="N496" s="254">
        <v>8.211706</v>
      </c>
      <c r="O496" s="254">
        <v>0.512668</v>
      </c>
      <c r="P496" s="24">
        <v>0.0</v>
      </c>
      <c r="Q496" s="132">
        <v>0.0</v>
      </c>
      <c r="R496" s="132" t="s">
        <v>57</v>
      </c>
      <c r="S496" s="132"/>
      <c r="T496" s="132"/>
      <c r="U496" s="132"/>
      <c r="V496" s="132"/>
      <c r="W496" s="132"/>
      <c r="X496" s="132"/>
      <c r="Y496" s="132"/>
      <c r="Z496" s="132"/>
    </row>
    <row r="497" ht="15.75" customHeight="1">
      <c r="A497" s="253">
        <v>495.0</v>
      </c>
      <c r="B497" s="254" t="s">
        <v>1281</v>
      </c>
      <c r="C497" s="254" t="s">
        <v>4597</v>
      </c>
      <c r="D497" s="254">
        <v>0.0</v>
      </c>
      <c r="E497" s="254">
        <v>0.0</v>
      </c>
      <c r="F497" s="254">
        <v>0.0</v>
      </c>
      <c r="G497" s="254">
        <v>0.0</v>
      </c>
      <c r="H497" s="254">
        <v>0.0</v>
      </c>
      <c r="I497" s="254">
        <v>0.0</v>
      </c>
      <c r="J497" s="254">
        <v>0.0</v>
      </c>
      <c r="K497" s="254">
        <v>0.0</v>
      </c>
      <c r="L497" s="254">
        <v>5.11923</v>
      </c>
      <c r="M497" s="254">
        <v>54.75202</v>
      </c>
      <c r="N497" s="254">
        <v>0.277843</v>
      </c>
      <c r="O497" s="254">
        <v>0.5</v>
      </c>
      <c r="P497" s="24">
        <v>0.0</v>
      </c>
      <c r="Q497" s="132">
        <v>0.0</v>
      </c>
      <c r="R497" s="132" t="s">
        <v>1281</v>
      </c>
      <c r="S497" s="132"/>
      <c r="T497" s="132"/>
      <c r="U497" s="132"/>
      <c r="V497" s="132"/>
      <c r="W497" s="132"/>
      <c r="X497" s="132"/>
      <c r="Y497" s="132"/>
      <c r="Z497" s="132"/>
    </row>
    <row r="498" ht="15.75" customHeight="1">
      <c r="A498" s="253">
        <v>496.0</v>
      </c>
      <c r="B498" s="254" t="s">
        <v>1101</v>
      </c>
      <c r="C498" s="254" t="s">
        <v>4597</v>
      </c>
      <c r="D498" s="254">
        <v>0.0</v>
      </c>
      <c r="E498" s="254">
        <v>0.0</v>
      </c>
      <c r="F498" s="254">
        <v>0.0</v>
      </c>
      <c r="G498" s="254">
        <v>0.0</v>
      </c>
      <c r="H498" s="254">
        <v>0.0</v>
      </c>
      <c r="I498" s="254">
        <v>0.0</v>
      </c>
      <c r="J498" s="254">
        <v>0.0</v>
      </c>
      <c r="K498" s="254">
        <v>0.0</v>
      </c>
      <c r="L498" s="254">
        <v>23.97405</v>
      </c>
      <c r="M498" s="254">
        <v>218.4035</v>
      </c>
      <c r="N498" s="254">
        <v>0.688536</v>
      </c>
      <c r="O498" s="254">
        <v>0.4</v>
      </c>
      <c r="P498" s="24">
        <v>0.0</v>
      </c>
      <c r="Q498" s="132">
        <v>0.0</v>
      </c>
      <c r="R498" s="132" t="s">
        <v>1101</v>
      </c>
      <c r="S498" s="132"/>
      <c r="T498" s="132"/>
      <c r="U498" s="132"/>
      <c r="V498" s="132"/>
      <c r="W498" s="132"/>
      <c r="X498" s="132"/>
      <c r="Y498" s="132"/>
      <c r="Z498" s="132"/>
    </row>
    <row r="499" ht="15.75" customHeight="1">
      <c r="A499" s="253">
        <v>497.0</v>
      </c>
      <c r="B499" s="254" t="s">
        <v>89</v>
      </c>
      <c r="C499" s="254" t="s">
        <v>4597</v>
      </c>
      <c r="D499" s="254">
        <v>0.0</v>
      </c>
      <c r="E499" s="254">
        <v>0.0</v>
      </c>
      <c r="F499" s="254">
        <v>0.0</v>
      </c>
      <c r="G499" s="254">
        <v>0.0</v>
      </c>
      <c r="H499" s="254">
        <v>0.0</v>
      </c>
      <c r="I499" s="254">
        <v>0.250182</v>
      </c>
      <c r="J499" s="254">
        <v>2.001455</v>
      </c>
      <c r="K499" s="254">
        <v>0.0</v>
      </c>
      <c r="L499" s="254">
        <v>83.67652</v>
      </c>
      <c r="M499" s="254">
        <v>1133.478</v>
      </c>
      <c r="N499" s="254">
        <v>7.180908</v>
      </c>
      <c r="O499" s="254">
        <v>0.8538</v>
      </c>
      <c r="P499" s="24">
        <v>0.0</v>
      </c>
      <c r="Q499" s="132">
        <v>0.0</v>
      </c>
      <c r="R499" s="132" t="s">
        <v>89</v>
      </c>
      <c r="S499" s="132"/>
      <c r="T499" s="132"/>
      <c r="U499" s="132"/>
      <c r="V499" s="132"/>
      <c r="W499" s="132"/>
      <c r="X499" s="132"/>
      <c r="Y499" s="132"/>
      <c r="Z499" s="132"/>
    </row>
    <row r="500" ht="15.75" customHeight="1">
      <c r="A500" s="253">
        <v>498.0</v>
      </c>
      <c r="B500" s="254" t="s">
        <v>307</v>
      </c>
      <c r="C500" s="254" t="s">
        <v>4597</v>
      </c>
      <c r="D500" s="254">
        <v>0.0</v>
      </c>
      <c r="E500" s="254">
        <v>0.0</v>
      </c>
      <c r="F500" s="254">
        <v>0.0</v>
      </c>
      <c r="G500" s="254">
        <v>0.0</v>
      </c>
      <c r="H500" s="254">
        <v>0.0</v>
      </c>
      <c r="I500" s="254">
        <v>4.086354</v>
      </c>
      <c r="J500" s="254">
        <v>25.31826</v>
      </c>
      <c r="K500" s="254">
        <v>0.117091</v>
      </c>
      <c r="L500" s="254">
        <v>39.54449</v>
      </c>
      <c r="M500" s="254">
        <v>530.3537</v>
      </c>
      <c r="N500" s="254">
        <v>3.56688</v>
      </c>
      <c r="O500" s="254">
        <v>0.0</v>
      </c>
      <c r="P500" s="24">
        <v>0.0</v>
      </c>
      <c r="Q500" s="132">
        <v>0.0</v>
      </c>
      <c r="R500" s="132" t="s">
        <v>307</v>
      </c>
      <c r="S500" s="132"/>
      <c r="T500" s="132"/>
      <c r="U500" s="132"/>
      <c r="V500" s="132"/>
      <c r="W500" s="132"/>
      <c r="X500" s="132"/>
      <c r="Y500" s="132"/>
      <c r="Z500" s="132"/>
    </row>
    <row r="501" ht="15.75" customHeight="1">
      <c r="A501" s="253">
        <v>499.0</v>
      </c>
      <c r="B501" s="254" t="s">
        <v>441</v>
      </c>
      <c r="C501" s="254" t="s">
        <v>4597</v>
      </c>
      <c r="D501" s="254">
        <v>0.0</v>
      </c>
      <c r="E501" s="254">
        <v>0.0</v>
      </c>
      <c r="F501" s="254">
        <v>0.0</v>
      </c>
      <c r="G501" s="254">
        <v>0.0</v>
      </c>
      <c r="H501" s="254">
        <v>0.0</v>
      </c>
      <c r="I501" s="254">
        <v>0.0</v>
      </c>
      <c r="J501" s="254">
        <v>0.0</v>
      </c>
      <c r="K501" s="254">
        <v>0.0</v>
      </c>
      <c r="L501" s="254">
        <v>13.99773</v>
      </c>
      <c r="M501" s="254">
        <v>155.1558</v>
      </c>
      <c r="N501" s="254">
        <v>0.550722</v>
      </c>
      <c r="O501" s="254">
        <v>0.05</v>
      </c>
      <c r="P501" s="24">
        <v>0.0</v>
      </c>
      <c r="Q501" s="132">
        <v>0.0</v>
      </c>
      <c r="R501" s="132" t="s">
        <v>441</v>
      </c>
      <c r="S501" s="132"/>
      <c r="T501" s="132"/>
      <c r="U501" s="132"/>
      <c r="V501" s="132"/>
      <c r="W501" s="132"/>
      <c r="X501" s="132"/>
      <c r="Y501" s="132"/>
      <c r="Z501" s="132"/>
    </row>
    <row r="502" ht="15.75" customHeight="1">
      <c r="A502" s="253">
        <v>500.0</v>
      </c>
      <c r="B502" s="254" t="s">
        <v>1415</v>
      </c>
      <c r="C502" s="254" t="s">
        <v>4597</v>
      </c>
      <c r="D502" s="254">
        <v>0.0</v>
      </c>
      <c r="E502" s="254">
        <v>0.0</v>
      </c>
      <c r="F502" s="254">
        <v>0.0</v>
      </c>
      <c r="G502" s="254">
        <v>0.0</v>
      </c>
      <c r="H502" s="254">
        <v>0.0</v>
      </c>
      <c r="I502" s="254">
        <v>0.0</v>
      </c>
      <c r="J502" s="254">
        <v>0.0</v>
      </c>
      <c r="K502" s="254">
        <v>0.0</v>
      </c>
      <c r="L502" s="254">
        <v>2.238151</v>
      </c>
      <c r="M502" s="254">
        <v>26.50946</v>
      </c>
      <c r="N502" s="254">
        <v>0.079384</v>
      </c>
      <c r="O502" s="254">
        <v>0.0</v>
      </c>
      <c r="P502" s="24">
        <v>0.0</v>
      </c>
      <c r="Q502" s="132">
        <v>0.0</v>
      </c>
      <c r="R502" s="132" t="s">
        <v>1415</v>
      </c>
      <c r="S502" s="132"/>
      <c r="T502" s="132"/>
      <c r="U502" s="132"/>
      <c r="V502" s="132"/>
      <c r="W502" s="132"/>
      <c r="X502" s="132"/>
      <c r="Y502" s="132"/>
      <c r="Z502" s="132"/>
    </row>
    <row r="503" ht="15.75" customHeight="1">
      <c r="A503" s="253">
        <v>501.0</v>
      </c>
      <c r="B503" s="254" t="s">
        <v>545</v>
      </c>
      <c r="C503" s="254" t="s">
        <v>4597</v>
      </c>
      <c r="D503" s="254">
        <v>0.0</v>
      </c>
      <c r="E503" s="254">
        <v>0.0</v>
      </c>
      <c r="F503" s="254">
        <v>0.0</v>
      </c>
      <c r="G503" s="254">
        <v>0.0</v>
      </c>
      <c r="H503" s="254">
        <v>0.0</v>
      </c>
      <c r="I503" s="254">
        <v>0.0</v>
      </c>
      <c r="J503" s="254">
        <v>0.0</v>
      </c>
      <c r="K503" s="254">
        <v>0.0</v>
      </c>
      <c r="L503" s="254">
        <v>0.3</v>
      </c>
      <c r="M503" s="254">
        <v>3.0</v>
      </c>
      <c r="N503" s="254">
        <v>0.0</v>
      </c>
      <c r="O503" s="254">
        <v>0.0</v>
      </c>
      <c r="P503" s="24">
        <v>0.0</v>
      </c>
      <c r="Q503" s="132">
        <v>0.0</v>
      </c>
      <c r="R503" s="132" t="s">
        <v>545</v>
      </c>
      <c r="S503" s="132"/>
      <c r="T503" s="132"/>
      <c r="U503" s="132"/>
      <c r="V503" s="132"/>
      <c r="W503" s="132"/>
      <c r="X503" s="132"/>
      <c r="Y503" s="132"/>
      <c r="Z503" s="132"/>
    </row>
    <row r="504" ht="15.75" customHeight="1">
      <c r="A504" s="253">
        <v>502.0</v>
      </c>
      <c r="B504" s="254" t="s">
        <v>153</v>
      </c>
      <c r="C504" s="254" t="s">
        <v>4597</v>
      </c>
      <c r="D504" s="254">
        <v>0.0</v>
      </c>
      <c r="E504" s="254">
        <v>0.0</v>
      </c>
      <c r="F504" s="254">
        <v>0.0</v>
      </c>
      <c r="G504" s="254">
        <v>0.0</v>
      </c>
      <c r="H504" s="254">
        <v>0.0</v>
      </c>
      <c r="I504" s="254">
        <v>2.995491</v>
      </c>
      <c r="J504" s="254">
        <v>15.62736</v>
      </c>
      <c r="K504" s="254">
        <v>0.328071</v>
      </c>
      <c r="L504" s="254">
        <v>50.79388</v>
      </c>
      <c r="M504" s="254">
        <v>847.7704</v>
      </c>
      <c r="N504" s="254">
        <v>4.808721</v>
      </c>
      <c r="O504" s="254">
        <v>0.0</v>
      </c>
      <c r="P504" s="24">
        <v>0.0</v>
      </c>
      <c r="Q504" s="132">
        <v>0.0</v>
      </c>
      <c r="R504" s="132" t="s">
        <v>153</v>
      </c>
      <c r="S504" s="132"/>
      <c r="T504" s="132"/>
      <c r="U504" s="132"/>
      <c r="V504" s="132"/>
      <c r="W504" s="132"/>
      <c r="X504" s="132"/>
      <c r="Y504" s="132"/>
      <c r="Z504" s="132"/>
    </row>
    <row r="505" ht="15.75" customHeight="1">
      <c r="A505" s="253">
        <v>503.0</v>
      </c>
      <c r="B505" s="254" t="s">
        <v>970</v>
      </c>
      <c r="C505" s="254" t="s">
        <v>4597</v>
      </c>
      <c r="D505" s="254">
        <v>0.0</v>
      </c>
      <c r="E505" s="254">
        <v>0.0</v>
      </c>
      <c r="F505" s="254">
        <v>0.0</v>
      </c>
      <c r="G505" s="254">
        <v>0.0</v>
      </c>
      <c r="H505" s="254">
        <v>0.0</v>
      </c>
      <c r="I505" s="254">
        <v>0.537432</v>
      </c>
      <c r="J505" s="254">
        <v>3.559914</v>
      </c>
      <c r="K505" s="254">
        <v>0.004593</v>
      </c>
      <c r="L505" s="254">
        <v>20.34714</v>
      </c>
      <c r="M505" s="254">
        <v>274.5788</v>
      </c>
      <c r="N505" s="254">
        <v>1.586965</v>
      </c>
      <c r="O505" s="254">
        <v>1.4</v>
      </c>
      <c r="P505" s="24">
        <v>0.0</v>
      </c>
      <c r="Q505" s="132">
        <v>0.0</v>
      </c>
      <c r="R505" s="132" t="s">
        <v>970</v>
      </c>
      <c r="S505" s="132"/>
      <c r="T505" s="132"/>
      <c r="U505" s="132"/>
      <c r="V505" s="132"/>
      <c r="W505" s="132"/>
      <c r="X505" s="132"/>
      <c r="Y505" s="132"/>
      <c r="Z505" s="132"/>
    </row>
    <row r="506" ht="15.75" customHeight="1">
      <c r="A506" s="253">
        <v>504.0</v>
      </c>
      <c r="B506" s="254" t="s">
        <v>980</v>
      </c>
      <c r="C506" s="254" t="s">
        <v>4597</v>
      </c>
      <c r="D506" s="254">
        <v>0.0</v>
      </c>
      <c r="E506" s="254">
        <v>0.0</v>
      </c>
      <c r="F506" s="254">
        <v>0.0</v>
      </c>
      <c r="G506" s="254">
        <v>0.0</v>
      </c>
      <c r="H506" s="254">
        <v>0.0</v>
      </c>
      <c r="I506" s="254">
        <v>0.98756</v>
      </c>
      <c r="J506" s="254">
        <v>7.900478</v>
      </c>
      <c r="K506" s="254">
        <v>0.0</v>
      </c>
      <c r="L506" s="254">
        <v>24.88547</v>
      </c>
      <c r="M506" s="254">
        <v>336.0475</v>
      </c>
      <c r="N506" s="254">
        <v>2.373338</v>
      </c>
      <c r="O506" s="254">
        <v>0.1462</v>
      </c>
      <c r="P506" s="24">
        <v>0.0</v>
      </c>
      <c r="Q506" s="132">
        <v>0.0</v>
      </c>
      <c r="R506" s="132" t="s">
        <v>980</v>
      </c>
      <c r="S506" s="132"/>
      <c r="T506" s="132"/>
      <c r="U506" s="132"/>
      <c r="V506" s="132"/>
      <c r="W506" s="132"/>
      <c r="X506" s="132"/>
      <c r="Y506" s="132"/>
      <c r="Z506" s="132"/>
    </row>
    <row r="507" ht="15.75" customHeight="1">
      <c r="A507" s="253">
        <v>505.0</v>
      </c>
      <c r="B507" s="254" t="s">
        <v>6094</v>
      </c>
      <c r="C507" s="254" t="s">
        <v>4597</v>
      </c>
      <c r="D507" s="254">
        <v>0.0</v>
      </c>
      <c r="E507" s="254">
        <v>0.0</v>
      </c>
      <c r="F507" s="254">
        <v>0.0</v>
      </c>
      <c r="G507" s="254">
        <v>0.0</v>
      </c>
      <c r="H507" s="254">
        <v>0.0</v>
      </c>
      <c r="I507" s="254">
        <v>0.0</v>
      </c>
      <c r="J507" s="254">
        <v>0.0</v>
      </c>
      <c r="K507" s="254">
        <v>0.0</v>
      </c>
      <c r="L507" s="254">
        <v>6.496733</v>
      </c>
      <c r="M507" s="254">
        <v>90.67461</v>
      </c>
      <c r="N507" s="254">
        <v>0.272881</v>
      </c>
      <c r="O507" s="254">
        <v>0.0</v>
      </c>
      <c r="P507" s="24">
        <v>0.0</v>
      </c>
      <c r="Q507" s="132">
        <v>0.0</v>
      </c>
      <c r="R507" s="132" t="s">
        <v>6094</v>
      </c>
      <c r="S507" s="132"/>
      <c r="T507" s="132"/>
      <c r="U507" s="132"/>
      <c r="V507" s="132"/>
      <c r="W507" s="132"/>
      <c r="X507" s="132"/>
      <c r="Y507" s="132"/>
      <c r="Z507" s="132"/>
    </row>
    <row r="508" ht="15.75" customHeight="1">
      <c r="A508" s="253">
        <v>506.0</v>
      </c>
      <c r="B508" s="254" t="s">
        <v>375</v>
      </c>
      <c r="C508" s="254" t="s">
        <v>4597</v>
      </c>
      <c r="D508" s="254">
        <v>0.0</v>
      </c>
      <c r="E508" s="254">
        <v>0.0</v>
      </c>
      <c r="F508" s="254">
        <v>0.0</v>
      </c>
      <c r="G508" s="254">
        <v>0.0</v>
      </c>
      <c r="H508" s="254">
        <v>0.0</v>
      </c>
      <c r="I508" s="254">
        <v>0.559695</v>
      </c>
      <c r="J508" s="254">
        <v>3.828873</v>
      </c>
      <c r="K508" s="254">
        <v>0.039811</v>
      </c>
      <c r="L508" s="254">
        <v>34.64725</v>
      </c>
      <c r="M508" s="254">
        <v>423.9615</v>
      </c>
      <c r="N508" s="254">
        <v>3.903043</v>
      </c>
      <c r="O508" s="254">
        <v>0.0</v>
      </c>
      <c r="P508" s="24">
        <v>0.0</v>
      </c>
      <c r="Q508" s="132">
        <v>0.0</v>
      </c>
      <c r="R508" s="132" t="s">
        <v>375</v>
      </c>
      <c r="S508" s="132"/>
      <c r="T508" s="132"/>
      <c r="U508" s="132"/>
      <c r="V508" s="132"/>
      <c r="W508" s="132"/>
      <c r="X508" s="132"/>
      <c r="Y508" s="132"/>
      <c r="Z508" s="132"/>
    </row>
    <row r="509" ht="15.75" customHeight="1">
      <c r="A509" s="253">
        <v>507.0</v>
      </c>
      <c r="B509" s="254" t="s">
        <v>555</v>
      </c>
      <c r="C509" s="254" t="s">
        <v>4597</v>
      </c>
      <c r="D509" s="254">
        <v>0.0</v>
      </c>
      <c r="E509" s="254">
        <v>0.0</v>
      </c>
      <c r="F509" s="254">
        <v>0.0</v>
      </c>
      <c r="G509" s="254">
        <v>0.0</v>
      </c>
      <c r="H509" s="254">
        <v>0.0</v>
      </c>
      <c r="I509" s="254">
        <v>0.0</v>
      </c>
      <c r="J509" s="254">
        <v>0.0</v>
      </c>
      <c r="K509" s="254">
        <v>0.0</v>
      </c>
      <c r="L509" s="254">
        <v>2.461757</v>
      </c>
      <c r="M509" s="254">
        <v>25.9804</v>
      </c>
      <c r="N509" s="254">
        <v>0.158767</v>
      </c>
      <c r="O509" s="254">
        <v>0.0</v>
      </c>
      <c r="P509" s="24">
        <v>0.0</v>
      </c>
      <c r="Q509" s="132">
        <v>0.0</v>
      </c>
      <c r="R509" s="132" t="s">
        <v>555</v>
      </c>
      <c r="S509" s="132"/>
      <c r="T509" s="132"/>
      <c r="U509" s="132"/>
      <c r="V509" s="132"/>
      <c r="W509" s="132"/>
      <c r="X509" s="132"/>
      <c r="Y509" s="132"/>
      <c r="Z509" s="132"/>
    </row>
    <row r="510" ht="15.75" customHeight="1">
      <c r="A510" s="253">
        <v>508.0</v>
      </c>
      <c r="B510" s="254" t="s">
        <v>581</v>
      </c>
      <c r="C510" s="254" t="s">
        <v>4597</v>
      </c>
      <c r="D510" s="254">
        <v>0.0</v>
      </c>
      <c r="E510" s="254">
        <v>0.0</v>
      </c>
      <c r="F510" s="254">
        <v>0.0</v>
      </c>
      <c r="G510" s="254">
        <v>0.0</v>
      </c>
      <c r="H510" s="254">
        <v>0.0</v>
      </c>
      <c r="I510" s="254">
        <v>0.0</v>
      </c>
      <c r="J510" s="254">
        <v>0.0</v>
      </c>
      <c r="K510" s="254">
        <v>0.0</v>
      </c>
      <c r="L510" s="254">
        <v>2.3</v>
      </c>
      <c r="M510" s="254">
        <v>14.0</v>
      </c>
      <c r="N510" s="254">
        <v>0.0</v>
      </c>
      <c r="O510" s="254">
        <v>0.0</v>
      </c>
      <c r="P510" s="24">
        <v>0.0</v>
      </c>
      <c r="Q510" s="132">
        <v>0.0</v>
      </c>
      <c r="R510" s="132" t="s">
        <v>581</v>
      </c>
      <c r="S510" s="132"/>
      <c r="T510" s="132"/>
      <c r="U510" s="132"/>
      <c r="V510" s="132"/>
      <c r="W510" s="132"/>
      <c r="X510" s="132"/>
      <c r="Y510" s="132"/>
      <c r="Z510" s="132"/>
    </row>
    <row r="511" ht="15.75" customHeight="1">
      <c r="A511" s="253">
        <v>509.0</v>
      </c>
      <c r="B511" s="254" t="s">
        <v>1174</v>
      </c>
      <c r="C511" s="254" t="s">
        <v>4597</v>
      </c>
      <c r="D511" s="254">
        <v>0.0</v>
      </c>
      <c r="E511" s="254">
        <v>0.0</v>
      </c>
      <c r="F511" s="254">
        <v>0.0</v>
      </c>
      <c r="G511" s="254">
        <v>0.0</v>
      </c>
      <c r="H511" s="254">
        <v>0.0</v>
      </c>
      <c r="I511" s="254">
        <v>0.073495</v>
      </c>
      <c r="J511" s="254">
        <v>0.395036</v>
      </c>
      <c r="K511" s="254">
        <v>0.0</v>
      </c>
      <c r="L511" s="254">
        <v>16.75916</v>
      </c>
      <c r="M511" s="254">
        <v>200.8119</v>
      </c>
      <c r="N511" s="254">
        <v>0.766265</v>
      </c>
      <c r="O511" s="254">
        <v>0.6</v>
      </c>
      <c r="P511" s="24">
        <v>0.0</v>
      </c>
      <c r="Q511" s="132">
        <v>0.0</v>
      </c>
      <c r="R511" s="132" t="s">
        <v>1174</v>
      </c>
      <c r="S511" s="132"/>
      <c r="T511" s="132"/>
      <c r="U511" s="132"/>
      <c r="V511" s="132"/>
      <c r="W511" s="132"/>
      <c r="X511" s="132"/>
      <c r="Y511" s="132"/>
      <c r="Z511" s="132"/>
    </row>
    <row r="512" ht="15.75" customHeight="1">
      <c r="A512" s="253">
        <v>510.0</v>
      </c>
      <c r="B512" s="254" t="s">
        <v>1559</v>
      </c>
      <c r="C512" s="254" t="s">
        <v>4597</v>
      </c>
      <c r="D512" s="254">
        <v>0.0</v>
      </c>
      <c r="E512" s="254">
        <v>0.0</v>
      </c>
      <c r="F512" s="254">
        <v>0.0</v>
      </c>
      <c r="G512" s="254">
        <v>0.0</v>
      </c>
      <c r="H512" s="254">
        <v>0.0</v>
      </c>
      <c r="I512" s="254">
        <v>0.0</v>
      </c>
      <c r="J512" s="254">
        <v>0.0</v>
      </c>
      <c r="K512" s="254">
        <v>0.0</v>
      </c>
      <c r="L512" s="254">
        <v>1.907519</v>
      </c>
      <c r="M512" s="254">
        <v>25.88561</v>
      </c>
      <c r="N512" s="254">
        <v>0.158767</v>
      </c>
      <c r="O512" s="254">
        <v>0.0</v>
      </c>
      <c r="P512" s="24">
        <v>0.0</v>
      </c>
      <c r="Q512" s="132">
        <v>0.0</v>
      </c>
      <c r="R512" s="132" t="s">
        <v>1559</v>
      </c>
      <c r="S512" s="132"/>
      <c r="T512" s="132"/>
      <c r="U512" s="132"/>
      <c r="V512" s="132"/>
      <c r="W512" s="132"/>
      <c r="X512" s="132"/>
      <c r="Y512" s="132"/>
      <c r="Z512" s="132"/>
    </row>
    <row r="513" ht="15.75" customHeight="1">
      <c r="A513" s="253">
        <v>511.0</v>
      </c>
      <c r="B513" s="254" t="s">
        <v>1061</v>
      </c>
      <c r="C513" s="254" t="s">
        <v>4597</v>
      </c>
      <c r="D513" s="254">
        <v>0.0</v>
      </c>
      <c r="E513" s="254">
        <v>0.0</v>
      </c>
      <c r="F513" s="254">
        <v>0.0</v>
      </c>
      <c r="G513" s="254">
        <v>0.0</v>
      </c>
      <c r="H513" s="254">
        <v>0.0</v>
      </c>
      <c r="I513" s="254">
        <v>0.366679</v>
      </c>
      <c r="J513" s="254">
        <v>3.338622</v>
      </c>
      <c r="K513" s="254">
        <v>0.0</v>
      </c>
      <c r="L513" s="254">
        <v>21.7816</v>
      </c>
      <c r="M513" s="254">
        <v>319.5094</v>
      </c>
      <c r="N513" s="254">
        <v>1.730773</v>
      </c>
      <c r="O513" s="254">
        <v>0.512668</v>
      </c>
      <c r="P513" s="24">
        <v>0.0</v>
      </c>
      <c r="Q513" s="132">
        <v>0.0</v>
      </c>
      <c r="R513" s="132" t="s">
        <v>1061</v>
      </c>
      <c r="S513" s="132"/>
      <c r="T513" s="132"/>
      <c r="U513" s="132"/>
      <c r="V513" s="132"/>
      <c r="W513" s="132"/>
      <c r="X513" s="132"/>
      <c r="Y513" s="132"/>
      <c r="Z513" s="132"/>
    </row>
    <row r="514" ht="15.75" customHeight="1">
      <c r="A514" s="253">
        <v>512.0</v>
      </c>
      <c r="B514" s="254" t="s">
        <v>1437</v>
      </c>
      <c r="C514" s="254" t="s">
        <v>4597</v>
      </c>
      <c r="D514" s="254">
        <v>0.0</v>
      </c>
      <c r="E514" s="254">
        <v>0.0</v>
      </c>
      <c r="F514" s="254">
        <v>0.0</v>
      </c>
      <c r="G514" s="254">
        <v>0.0</v>
      </c>
      <c r="H514" s="254">
        <v>0.0</v>
      </c>
      <c r="I514" s="254">
        <v>0.0</v>
      </c>
      <c r="J514" s="254">
        <v>0.0</v>
      </c>
      <c r="K514" s="254">
        <v>0.0</v>
      </c>
      <c r="L514" s="254">
        <v>35.9</v>
      </c>
      <c r="M514" s="254">
        <v>417.8125</v>
      </c>
      <c r="N514" s="254">
        <v>2.010033</v>
      </c>
      <c r="O514" s="254">
        <v>0.0</v>
      </c>
      <c r="P514" s="24">
        <v>0.0</v>
      </c>
      <c r="Q514" s="132">
        <v>0.0</v>
      </c>
      <c r="R514" s="132" t="s">
        <v>1437</v>
      </c>
      <c r="S514" s="132"/>
      <c r="T514" s="132"/>
      <c r="U514" s="132"/>
      <c r="V514" s="132"/>
      <c r="W514" s="132"/>
      <c r="X514" s="132"/>
      <c r="Y514" s="132"/>
      <c r="Z514" s="132"/>
    </row>
    <row r="515" ht="15.75" customHeight="1">
      <c r="A515" s="253">
        <v>513.0</v>
      </c>
      <c r="B515" s="254" t="s">
        <v>1069</v>
      </c>
      <c r="C515" s="254" t="s">
        <v>4597</v>
      </c>
      <c r="D515" s="254">
        <v>0.0</v>
      </c>
      <c r="E515" s="254">
        <v>0.0</v>
      </c>
      <c r="F515" s="254">
        <v>0.0</v>
      </c>
      <c r="G515" s="254">
        <v>0.0</v>
      </c>
      <c r="H515" s="254">
        <v>0.0</v>
      </c>
      <c r="I515" s="254">
        <v>0.367475</v>
      </c>
      <c r="J515" s="254">
        <v>2.47127</v>
      </c>
      <c r="K515" s="254">
        <v>0.0</v>
      </c>
      <c r="L515" s="254">
        <v>18.32302</v>
      </c>
      <c r="M515" s="254">
        <v>238.1832</v>
      </c>
      <c r="N515" s="254">
        <v>0.834494</v>
      </c>
      <c r="O515" s="254">
        <v>0.0</v>
      </c>
      <c r="P515" s="24">
        <v>0.0</v>
      </c>
      <c r="Q515" s="132">
        <v>0.0</v>
      </c>
      <c r="R515" s="132" t="s">
        <v>1069</v>
      </c>
      <c r="S515" s="132"/>
      <c r="T515" s="132"/>
      <c r="U515" s="132"/>
      <c r="V515" s="132"/>
      <c r="W515" s="132"/>
      <c r="X515" s="132"/>
      <c r="Y515" s="132"/>
      <c r="Z515" s="132"/>
    </row>
    <row r="516" ht="15.75" customHeight="1">
      <c r="A516" s="253">
        <v>514.0</v>
      </c>
      <c r="B516" s="254" t="s">
        <v>131</v>
      </c>
      <c r="C516" s="254" t="s">
        <v>4597</v>
      </c>
      <c r="D516" s="254">
        <v>0.0</v>
      </c>
      <c r="E516" s="254">
        <v>0.0</v>
      </c>
      <c r="F516" s="254">
        <v>0.0</v>
      </c>
      <c r="G516" s="254">
        <v>0.0</v>
      </c>
      <c r="H516" s="254">
        <v>0.0</v>
      </c>
      <c r="I516" s="254">
        <v>0.0</v>
      </c>
      <c r="J516" s="254">
        <v>0.0</v>
      </c>
      <c r="K516" s="254">
        <v>0.0</v>
      </c>
      <c r="L516" s="254">
        <v>63.36122</v>
      </c>
      <c r="M516" s="254">
        <v>989.7864</v>
      </c>
      <c r="N516" s="254">
        <v>5.820424</v>
      </c>
      <c r="O516" s="254">
        <v>0.512668</v>
      </c>
      <c r="P516" s="24">
        <v>0.0</v>
      </c>
      <c r="Q516" s="132">
        <v>0.0</v>
      </c>
      <c r="R516" s="132" t="s">
        <v>131</v>
      </c>
      <c r="S516" s="132"/>
      <c r="T516" s="132"/>
      <c r="U516" s="132"/>
      <c r="V516" s="132"/>
      <c r="W516" s="132"/>
      <c r="X516" s="132"/>
      <c r="Y516" s="132"/>
      <c r="Z516" s="132"/>
    </row>
    <row r="517" ht="15.75" customHeight="1">
      <c r="A517" s="253">
        <v>515.0</v>
      </c>
      <c r="B517" s="254" t="s">
        <v>1460</v>
      </c>
      <c r="C517" s="254" t="s">
        <v>4597</v>
      </c>
      <c r="D517" s="254">
        <v>0.0</v>
      </c>
      <c r="E517" s="254">
        <v>0.0</v>
      </c>
      <c r="F517" s="254">
        <v>0.0</v>
      </c>
      <c r="G517" s="254">
        <v>0.0</v>
      </c>
      <c r="H517" s="254">
        <v>0.0</v>
      </c>
      <c r="I517" s="254">
        <v>7.19</v>
      </c>
      <c r="J517" s="254">
        <v>49.0</v>
      </c>
      <c r="K517" s="254">
        <v>0.49</v>
      </c>
      <c r="L517" s="254">
        <v>8.952327</v>
      </c>
      <c r="M517" s="254">
        <v>129.3821</v>
      </c>
      <c r="N517" s="254">
        <v>0.706071</v>
      </c>
      <c r="O517" s="254">
        <v>0.0</v>
      </c>
      <c r="P517" s="24">
        <v>0.0</v>
      </c>
      <c r="Q517" s="132">
        <v>0.0</v>
      </c>
      <c r="R517" s="132" t="s">
        <v>1460</v>
      </c>
      <c r="S517" s="132"/>
      <c r="T517" s="132"/>
      <c r="U517" s="132"/>
      <c r="V517" s="132"/>
      <c r="W517" s="132"/>
      <c r="X517" s="132"/>
      <c r="Y517" s="132"/>
      <c r="Z517" s="132"/>
    </row>
    <row r="518" ht="15.75" customHeight="1">
      <c r="A518" s="253">
        <v>516.0</v>
      </c>
      <c r="B518" s="254" t="s">
        <v>160</v>
      </c>
      <c r="C518" s="254" t="s">
        <v>4597</v>
      </c>
      <c r="D518" s="254">
        <v>0.0</v>
      </c>
      <c r="E518" s="254">
        <v>0.0</v>
      </c>
      <c r="F518" s="254">
        <v>0.0</v>
      </c>
      <c r="G518" s="254">
        <v>0.0</v>
      </c>
      <c r="H518" s="254">
        <v>0.0</v>
      </c>
      <c r="I518" s="254">
        <v>6.367753</v>
      </c>
      <c r="J518" s="254">
        <v>54.67289</v>
      </c>
      <c r="K518" s="254">
        <v>0.0</v>
      </c>
      <c r="L518" s="254">
        <v>71.25345</v>
      </c>
      <c r="M518" s="254">
        <v>825.1257</v>
      </c>
      <c r="N518" s="254">
        <v>4.954564</v>
      </c>
      <c r="O518" s="254">
        <v>0.512668</v>
      </c>
      <c r="P518" s="24">
        <v>0.0</v>
      </c>
      <c r="Q518" s="132">
        <v>0.0</v>
      </c>
      <c r="R518" s="132" t="s">
        <v>160</v>
      </c>
      <c r="S518" s="132"/>
      <c r="T518" s="132"/>
      <c r="U518" s="132"/>
      <c r="V518" s="132"/>
      <c r="W518" s="132"/>
      <c r="X518" s="132"/>
      <c r="Y518" s="132"/>
      <c r="Z518" s="132"/>
    </row>
    <row r="519" ht="15.75" customHeight="1">
      <c r="A519" s="253">
        <v>517.0</v>
      </c>
      <c r="B519" s="254" t="s">
        <v>1223</v>
      </c>
      <c r="C519" s="254" t="s">
        <v>4597</v>
      </c>
      <c r="D519" s="254">
        <v>0.0</v>
      </c>
      <c r="E519" s="254">
        <v>0.0</v>
      </c>
      <c r="F519" s="254">
        <v>0.0</v>
      </c>
      <c r="G519" s="254">
        <v>0.0</v>
      </c>
      <c r="H519" s="254">
        <v>0.0</v>
      </c>
      <c r="I519" s="254">
        <v>0.0</v>
      </c>
      <c r="J519" s="254">
        <v>0.0</v>
      </c>
      <c r="K519" s="254">
        <v>0.0</v>
      </c>
      <c r="L519" s="254">
        <v>4.166718</v>
      </c>
      <c r="M519" s="254">
        <v>46.74499</v>
      </c>
      <c r="N519" s="254">
        <v>0.16869</v>
      </c>
      <c r="O519" s="254">
        <v>0.0</v>
      </c>
      <c r="P519" s="24">
        <v>0.0</v>
      </c>
      <c r="Q519" s="132">
        <v>0.0</v>
      </c>
      <c r="R519" s="132" t="s">
        <v>1223</v>
      </c>
      <c r="S519" s="132"/>
      <c r="T519" s="132"/>
      <c r="U519" s="132"/>
      <c r="V519" s="132"/>
      <c r="W519" s="132"/>
      <c r="X519" s="132"/>
      <c r="Y519" s="132"/>
      <c r="Z519" s="132"/>
    </row>
    <row r="520" ht="15.75" customHeight="1">
      <c r="A520" s="253">
        <v>518.0</v>
      </c>
      <c r="B520" s="254" t="s">
        <v>227</v>
      </c>
      <c r="C520" s="254" t="s">
        <v>4597</v>
      </c>
      <c r="D520" s="254">
        <v>0.0</v>
      </c>
      <c r="E520" s="254">
        <v>0.0</v>
      </c>
      <c r="F520" s="254">
        <v>0.0</v>
      </c>
      <c r="G520" s="254">
        <v>0.0</v>
      </c>
      <c r="H520" s="254">
        <v>0.0</v>
      </c>
      <c r="I520" s="254">
        <v>1.000402</v>
      </c>
      <c r="J520" s="254">
        <v>11.80503</v>
      </c>
      <c r="K520" s="254">
        <v>0.0</v>
      </c>
      <c r="L520" s="254">
        <v>51.74815</v>
      </c>
      <c r="M520" s="254">
        <v>746.6756</v>
      </c>
      <c r="N520" s="254">
        <v>4.669087</v>
      </c>
      <c r="O520" s="254">
        <v>0.658867</v>
      </c>
      <c r="P520" s="24">
        <v>0.0</v>
      </c>
      <c r="Q520" s="132">
        <v>0.0</v>
      </c>
      <c r="R520" s="132" t="s">
        <v>227</v>
      </c>
      <c r="S520" s="132"/>
      <c r="T520" s="132"/>
      <c r="U520" s="132"/>
      <c r="V520" s="132"/>
      <c r="W520" s="132"/>
      <c r="X520" s="132"/>
      <c r="Y520" s="132"/>
      <c r="Z520" s="132"/>
    </row>
    <row r="521" ht="15.75" customHeight="1">
      <c r="A521" s="253">
        <v>519.0</v>
      </c>
      <c r="B521" s="254" t="s">
        <v>179</v>
      </c>
      <c r="C521" s="254" t="s">
        <v>4597</v>
      </c>
      <c r="D521" s="254">
        <v>0.0</v>
      </c>
      <c r="E521" s="254">
        <v>0.0</v>
      </c>
      <c r="F521" s="254">
        <v>0.0</v>
      </c>
      <c r="G521" s="254">
        <v>0.0</v>
      </c>
      <c r="H521" s="254">
        <v>0.0</v>
      </c>
      <c r="I521" s="254">
        <v>2.502153</v>
      </c>
      <c r="J521" s="254">
        <v>13.08963</v>
      </c>
      <c r="K521" s="254">
        <v>0.060791</v>
      </c>
      <c r="L521" s="254">
        <v>59.48278</v>
      </c>
      <c r="M521" s="254">
        <v>778.9215</v>
      </c>
      <c r="N521" s="254">
        <v>4.989969</v>
      </c>
      <c r="O521" s="254">
        <v>0.756334</v>
      </c>
      <c r="P521" s="24">
        <v>0.0</v>
      </c>
      <c r="Q521" s="132">
        <v>0.0</v>
      </c>
      <c r="R521" s="132" t="s">
        <v>179</v>
      </c>
      <c r="S521" s="132"/>
      <c r="T521" s="132"/>
      <c r="U521" s="132"/>
      <c r="V521" s="132"/>
      <c r="W521" s="132"/>
      <c r="X521" s="132"/>
      <c r="Y521" s="132"/>
      <c r="Z521" s="132"/>
    </row>
    <row r="522" ht="15.75" customHeight="1">
      <c r="A522" s="253">
        <v>520.0</v>
      </c>
      <c r="B522" s="254" t="s">
        <v>529</v>
      </c>
      <c r="C522" s="254" t="s">
        <v>4597</v>
      </c>
      <c r="D522" s="254">
        <v>0.0</v>
      </c>
      <c r="E522" s="254">
        <v>0.0</v>
      </c>
      <c r="F522" s="254">
        <v>0.0</v>
      </c>
      <c r="G522" s="254">
        <v>0.0</v>
      </c>
      <c r="H522" s="254">
        <v>0.0</v>
      </c>
      <c r="I522" s="254">
        <v>0.0</v>
      </c>
      <c r="J522" s="254">
        <v>0.0</v>
      </c>
      <c r="K522" s="254">
        <v>0.0</v>
      </c>
      <c r="L522" s="254">
        <v>2.4</v>
      </c>
      <c r="M522" s="254">
        <v>42.0</v>
      </c>
      <c r="N522" s="254">
        <v>0.0</v>
      </c>
      <c r="O522" s="254">
        <v>0.0</v>
      </c>
      <c r="P522" s="24">
        <v>0.0</v>
      </c>
      <c r="Q522" s="132">
        <v>0.0</v>
      </c>
      <c r="R522" s="132" t="s">
        <v>529</v>
      </c>
      <c r="S522" s="132"/>
      <c r="T522" s="132"/>
      <c r="U522" s="132"/>
      <c r="V522" s="132"/>
      <c r="W522" s="132"/>
      <c r="X522" s="132"/>
      <c r="Y522" s="132"/>
      <c r="Z522" s="132"/>
    </row>
    <row r="523" ht="15.75" customHeight="1">
      <c r="A523" s="253">
        <v>521.0</v>
      </c>
      <c r="B523" s="254" t="s">
        <v>569</v>
      </c>
      <c r="C523" s="254" t="s">
        <v>4597</v>
      </c>
      <c r="D523" s="254">
        <v>0.0</v>
      </c>
      <c r="E523" s="254">
        <v>0.0</v>
      </c>
      <c r="F523" s="254">
        <v>0.0</v>
      </c>
      <c r="G523" s="254">
        <v>0.0</v>
      </c>
      <c r="H523" s="254">
        <v>0.0</v>
      </c>
      <c r="I523" s="254">
        <v>5.638822</v>
      </c>
      <c r="J523" s="254">
        <v>50.46685</v>
      </c>
      <c r="K523" s="254">
        <v>0.052631</v>
      </c>
      <c r="L523" s="254">
        <v>85.44833</v>
      </c>
      <c r="M523" s="254">
        <v>1205.092</v>
      </c>
      <c r="N523" s="254">
        <v>5.938398</v>
      </c>
      <c r="O523" s="254">
        <v>1.805067</v>
      </c>
      <c r="P523" s="24">
        <v>0.0</v>
      </c>
      <c r="Q523" s="132">
        <v>0.0</v>
      </c>
      <c r="R523" s="132" t="s">
        <v>91</v>
      </c>
      <c r="S523" s="132"/>
      <c r="T523" s="132"/>
      <c r="U523" s="132"/>
      <c r="V523" s="132"/>
      <c r="W523" s="132"/>
      <c r="X523" s="132"/>
      <c r="Y523" s="132"/>
      <c r="Z523" s="132"/>
    </row>
    <row r="524" ht="15.75" customHeight="1">
      <c r="A524" s="253">
        <v>522.0</v>
      </c>
      <c r="B524" s="254" t="s">
        <v>1423</v>
      </c>
      <c r="C524" s="254" t="s">
        <v>4597</v>
      </c>
      <c r="D524" s="254">
        <v>0.0</v>
      </c>
      <c r="E524" s="254">
        <v>0.0</v>
      </c>
      <c r="F524" s="254">
        <v>0.0</v>
      </c>
      <c r="G524" s="254">
        <v>0.0</v>
      </c>
      <c r="H524" s="254">
        <v>0.0</v>
      </c>
      <c r="I524" s="254">
        <v>0.516517</v>
      </c>
      <c r="J524" s="254">
        <v>-0.51652</v>
      </c>
      <c r="K524" s="254">
        <v>0.0</v>
      </c>
      <c r="L524" s="254">
        <v>18.03996</v>
      </c>
      <c r="M524" s="254">
        <v>249.1467</v>
      </c>
      <c r="N524" s="254">
        <v>3.275911</v>
      </c>
      <c r="O524" s="254">
        <v>0.0</v>
      </c>
      <c r="P524" s="24">
        <v>0.0</v>
      </c>
      <c r="Q524" s="132">
        <v>0.0</v>
      </c>
      <c r="R524" s="132" t="s">
        <v>1423</v>
      </c>
      <c r="S524" s="132"/>
      <c r="T524" s="132"/>
      <c r="U524" s="132"/>
      <c r="V524" s="132"/>
      <c r="W524" s="132"/>
      <c r="X524" s="132"/>
      <c r="Y524" s="132"/>
      <c r="Z524" s="132"/>
    </row>
    <row r="525" ht="15.75" customHeight="1">
      <c r="A525" s="253">
        <v>523.0</v>
      </c>
      <c r="B525" s="254" t="s">
        <v>1210</v>
      </c>
      <c r="C525" s="254" t="s">
        <v>4597</v>
      </c>
      <c r="D525" s="254">
        <v>0.0</v>
      </c>
      <c r="E525" s="254">
        <v>0.0</v>
      </c>
      <c r="F525" s="254">
        <v>0.0</v>
      </c>
      <c r="G525" s="254">
        <v>0.0</v>
      </c>
      <c r="H525" s="254">
        <v>0.0</v>
      </c>
      <c r="I525" s="254">
        <v>0.0</v>
      </c>
      <c r="J525" s="254">
        <v>0.0</v>
      </c>
      <c r="K525" s="254">
        <v>0.0</v>
      </c>
      <c r="L525" s="254">
        <v>2.9</v>
      </c>
      <c r="M525" s="254">
        <v>34.0</v>
      </c>
      <c r="N525" s="254">
        <v>0.08</v>
      </c>
      <c r="O525" s="254">
        <v>0.0</v>
      </c>
      <c r="P525" s="24">
        <v>0.0</v>
      </c>
      <c r="Q525" s="132">
        <v>0.0</v>
      </c>
      <c r="R525" s="132" t="s">
        <v>1210</v>
      </c>
      <c r="S525" s="132"/>
      <c r="T525" s="132"/>
      <c r="U525" s="132"/>
      <c r="V525" s="132"/>
      <c r="W525" s="132"/>
      <c r="X525" s="132"/>
      <c r="Y525" s="132"/>
      <c r="Z525" s="132"/>
    </row>
    <row r="526" ht="15.75" customHeight="1">
      <c r="A526" s="253">
        <v>524.0</v>
      </c>
      <c r="B526" s="254" t="s">
        <v>1040</v>
      </c>
      <c r="C526" s="254" t="s">
        <v>4597</v>
      </c>
      <c r="D526" s="254">
        <v>0.0</v>
      </c>
      <c r="E526" s="254">
        <v>0.0</v>
      </c>
      <c r="F526" s="254">
        <v>0.0</v>
      </c>
      <c r="G526" s="254">
        <v>0.0</v>
      </c>
      <c r="H526" s="254">
        <v>0.0</v>
      </c>
      <c r="I526" s="254">
        <v>0.0</v>
      </c>
      <c r="J526" s="254">
        <v>0.0</v>
      </c>
      <c r="K526" s="254">
        <v>0.0</v>
      </c>
      <c r="L526" s="254">
        <v>30.03436</v>
      </c>
      <c r="M526" s="254">
        <v>332.3206</v>
      </c>
      <c r="N526" s="254">
        <v>1.523599</v>
      </c>
      <c r="O526" s="254">
        <v>0.0</v>
      </c>
      <c r="P526" s="24">
        <v>0.0</v>
      </c>
      <c r="Q526" s="132">
        <v>0.0</v>
      </c>
      <c r="R526" s="132" t="s">
        <v>1040</v>
      </c>
      <c r="S526" s="132"/>
      <c r="T526" s="132"/>
      <c r="U526" s="132"/>
      <c r="V526" s="132"/>
      <c r="W526" s="132"/>
      <c r="X526" s="132"/>
      <c r="Y526" s="132"/>
      <c r="Z526" s="132"/>
    </row>
    <row r="527" ht="15.75" customHeight="1">
      <c r="A527" s="253">
        <v>525.0</v>
      </c>
      <c r="B527" s="254" t="s">
        <v>93</v>
      </c>
      <c r="C527" s="254" t="s">
        <v>4597</v>
      </c>
      <c r="D527" s="254">
        <v>0.0</v>
      </c>
      <c r="E527" s="254">
        <v>0.0</v>
      </c>
      <c r="F527" s="254">
        <v>0.0</v>
      </c>
      <c r="G527" s="254">
        <v>0.0</v>
      </c>
      <c r="H527" s="254">
        <v>0.0</v>
      </c>
      <c r="I527" s="254">
        <v>1.959593</v>
      </c>
      <c r="J527" s="254">
        <v>23.21729</v>
      </c>
      <c r="K527" s="254">
        <v>0.0</v>
      </c>
      <c r="L527" s="254">
        <v>78.8821</v>
      </c>
      <c r="M527" s="254">
        <v>1031.748</v>
      </c>
      <c r="N527" s="254">
        <v>8.108391</v>
      </c>
      <c r="O527" s="254">
        <v>0.902534</v>
      </c>
      <c r="P527" s="24">
        <v>0.0</v>
      </c>
      <c r="Q527" s="132">
        <v>0.0</v>
      </c>
      <c r="R527" s="132" t="s">
        <v>93</v>
      </c>
      <c r="S527" s="132"/>
      <c r="T527" s="132"/>
      <c r="U527" s="132"/>
      <c r="V527" s="132"/>
      <c r="W527" s="132"/>
      <c r="X527" s="132"/>
      <c r="Y527" s="132"/>
      <c r="Z527" s="132"/>
    </row>
    <row r="528" ht="15.75" customHeight="1">
      <c r="A528" s="253">
        <v>526.0</v>
      </c>
      <c r="B528" s="254" t="s">
        <v>1549</v>
      </c>
      <c r="C528" s="254" t="s">
        <v>4597</v>
      </c>
      <c r="D528" s="254">
        <v>0.0</v>
      </c>
      <c r="E528" s="254">
        <v>0.0</v>
      </c>
      <c r="F528" s="254">
        <v>0.0</v>
      </c>
      <c r="G528" s="254">
        <v>0.0</v>
      </c>
      <c r="H528" s="254">
        <v>0.0</v>
      </c>
      <c r="I528" s="254">
        <v>0.0</v>
      </c>
      <c r="J528" s="254">
        <v>0.0</v>
      </c>
      <c r="K528" s="254">
        <v>0.0</v>
      </c>
      <c r="L528" s="254">
        <v>2.2</v>
      </c>
      <c r="M528" s="254">
        <v>21.0</v>
      </c>
      <c r="N528" s="254">
        <v>0.0</v>
      </c>
      <c r="O528" s="254">
        <v>0.0</v>
      </c>
      <c r="P528" s="24">
        <v>0.0</v>
      </c>
      <c r="Q528" s="132">
        <v>0.0</v>
      </c>
      <c r="R528" s="132" t="s">
        <v>1549</v>
      </c>
      <c r="S528" s="132"/>
      <c r="T528" s="132"/>
      <c r="U528" s="132"/>
      <c r="V528" s="132"/>
      <c r="W528" s="132"/>
      <c r="X528" s="132"/>
      <c r="Y528" s="132"/>
      <c r="Z528" s="132"/>
    </row>
    <row r="529" ht="15.75" customHeight="1">
      <c r="A529" s="253">
        <v>527.0</v>
      </c>
      <c r="B529" s="254" t="s">
        <v>315</v>
      </c>
      <c r="C529" s="254" t="s">
        <v>4597</v>
      </c>
      <c r="D529" s="254">
        <v>0.0</v>
      </c>
      <c r="E529" s="254">
        <v>0.0</v>
      </c>
      <c r="F529" s="254">
        <v>0.0</v>
      </c>
      <c r="G529" s="254">
        <v>0.0</v>
      </c>
      <c r="H529" s="254">
        <v>0.0</v>
      </c>
      <c r="I529" s="254">
        <v>0.250182</v>
      </c>
      <c r="J529" s="254">
        <v>0.750545</v>
      </c>
      <c r="K529" s="254">
        <v>0.0</v>
      </c>
      <c r="L529" s="254">
        <v>26.53013</v>
      </c>
      <c r="M529" s="254">
        <v>369.4704</v>
      </c>
      <c r="N529" s="254">
        <v>4.361573</v>
      </c>
      <c r="O529" s="254">
        <v>0.0</v>
      </c>
      <c r="P529" s="24">
        <v>0.0</v>
      </c>
      <c r="Q529" s="132">
        <v>0.0</v>
      </c>
      <c r="R529" s="132" t="s">
        <v>315</v>
      </c>
      <c r="S529" s="132"/>
      <c r="T529" s="132"/>
      <c r="U529" s="132"/>
      <c r="V529" s="132"/>
      <c r="W529" s="132"/>
      <c r="X529" s="132"/>
      <c r="Y529" s="132"/>
      <c r="Z529" s="132"/>
    </row>
    <row r="530" ht="15.75" customHeight="1">
      <c r="A530" s="253">
        <v>528.0</v>
      </c>
      <c r="B530" s="254" t="s">
        <v>1247</v>
      </c>
      <c r="C530" s="254" t="s">
        <v>4597</v>
      </c>
      <c r="D530" s="254">
        <v>0.0</v>
      </c>
      <c r="E530" s="254">
        <v>0.0</v>
      </c>
      <c r="F530" s="254">
        <v>0.0</v>
      </c>
      <c r="G530" s="254">
        <v>0.0</v>
      </c>
      <c r="H530" s="254">
        <v>0.0</v>
      </c>
      <c r="I530" s="254">
        <v>0.284793</v>
      </c>
      <c r="J530" s="254">
        <v>1.814408</v>
      </c>
      <c r="K530" s="254">
        <v>0.0</v>
      </c>
      <c r="L530" s="254">
        <v>16.54776</v>
      </c>
      <c r="M530" s="254">
        <v>197.8777</v>
      </c>
      <c r="N530" s="254">
        <v>0.903366</v>
      </c>
      <c r="O530" s="254">
        <v>0.5</v>
      </c>
      <c r="P530" s="24">
        <v>0.0</v>
      </c>
      <c r="Q530" s="132">
        <v>0.0</v>
      </c>
      <c r="R530" s="132" t="s">
        <v>1247</v>
      </c>
      <c r="S530" s="132"/>
      <c r="T530" s="132"/>
      <c r="U530" s="132"/>
      <c r="V530" s="132"/>
      <c r="W530" s="132"/>
      <c r="X530" s="132"/>
      <c r="Y530" s="132"/>
      <c r="Z530" s="132"/>
    </row>
    <row r="531" ht="15.75" customHeight="1">
      <c r="A531" s="253">
        <v>529.0</v>
      </c>
      <c r="B531" s="254" t="s">
        <v>109</v>
      </c>
      <c r="C531" s="254" t="s">
        <v>4597</v>
      </c>
      <c r="D531" s="254">
        <v>0.0</v>
      </c>
      <c r="E531" s="254">
        <v>0.0</v>
      </c>
      <c r="F531" s="254">
        <v>0.0</v>
      </c>
      <c r="G531" s="254">
        <v>0.0</v>
      </c>
      <c r="H531" s="254">
        <v>0.0</v>
      </c>
      <c r="I531" s="254">
        <v>1.062327</v>
      </c>
      <c r="J531" s="254">
        <v>4.274647</v>
      </c>
      <c r="K531" s="254">
        <v>0.0</v>
      </c>
      <c r="L531" s="254">
        <v>74.26787</v>
      </c>
      <c r="M531" s="254">
        <v>1119.762</v>
      </c>
      <c r="N531" s="254">
        <v>7.373222</v>
      </c>
      <c r="O531" s="254">
        <v>0.512668</v>
      </c>
      <c r="P531" s="24">
        <v>0.0</v>
      </c>
      <c r="Q531" s="132">
        <v>0.0</v>
      </c>
      <c r="R531" s="132" t="s">
        <v>109</v>
      </c>
      <c r="S531" s="132"/>
      <c r="T531" s="132"/>
      <c r="U531" s="132"/>
      <c r="V531" s="132"/>
      <c r="W531" s="132"/>
      <c r="X531" s="132"/>
      <c r="Y531" s="132"/>
      <c r="Z531" s="132"/>
    </row>
    <row r="532" ht="15.75" customHeight="1">
      <c r="A532" s="253">
        <v>530.0</v>
      </c>
      <c r="B532" s="254" t="s">
        <v>1055</v>
      </c>
      <c r="C532" s="254" t="s">
        <v>4597</v>
      </c>
      <c r="D532" s="254">
        <v>0.0</v>
      </c>
      <c r="E532" s="254">
        <v>0.0</v>
      </c>
      <c r="F532" s="254">
        <v>0.0</v>
      </c>
      <c r="G532" s="254">
        <v>0.0</v>
      </c>
      <c r="H532" s="254">
        <v>0.0</v>
      </c>
      <c r="I532" s="254">
        <v>0.0</v>
      </c>
      <c r="J532" s="254">
        <v>0.0</v>
      </c>
      <c r="K532" s="254">
        <v>0.0</v>
      </c>
      <c r="L532" s="254">
        <v>19.99545</v>
      </c>
      <c r="M532" s="254">
        <v>305.2853</v>
      </c>
      <c r="N532" s="254">
        <v>1.105073</v>
      </c>
      <c r="O532" s="254">
        <v>0.0</v>
      </c>
      <c r="P532" s="24">
        <v>0.0</v>
      </c>
      <c r="Q532" s="132">
        <v>0.0</v>
      </c>
      <c r="R532" s="132" t="s">
        <v>1055</v>
      </c>
      <c r="S532" s="132"/>
      <c r="T532" s="132"/>
      <c r="U532" s="132"/>
      <c r="V532" s="132"/>
      <c r="W532" s="132"/>
      <c r="X532" s="132"/>
      <c r="Y532" s="132"/>
      <c r="Z532" s="132"/>
    </row>
    <row r="533" ht="15.75" customHeight="1">
      <c r="A533" s="253">
        <v>531.0</v>
      </c>
      <c r="B533" s="254" t="s">
        <v>1002</v>
      </c>
      <c r="C533" s="254" t="s">
        <v>4597</v>
      </c>
      <c r="D533" s="254">
        <v>0.0</v>
      </c>
      <c r="E533" s="254">
        <v>0.0</v>
      </c>
      <c r="F533" s="254">
        <v>0.0</v>
      </c>
      <c r="G533" s="254">
        <v>0.0</v>
      </c>
      <c r="H533" s="254">
        <v>0.0</v>
      </c>
      <c r="I533" s="254">
        <v>0.980364</v>
      </c>
      <c r="J533" s="254">
        <v>9.093818</v>
      </c>
      <c r="K533" s="254">
        <v>0.0</v>
      </c>
      <c r="L533" s="254">
        <v>28.8961</v>
      </c>
      <c r="M533" s="254">
        <v>425.4934</v>
      </c>
      <c r="N533" s="254">
        <v>1.92416</v>
      </c>
      <c r="O533" s="254">
        <v>0.1462</v>
      </c>
      <c r="P533" s="24">
        <v>0.0</v>
      </c>
      <c r="Q533" s="132">
        <v>0.0</v>
      </c>
      <c r="R533" s="132" t="s">
        <v>1002</v>
      </c>
      <c r="S533" s="132"/>
      <c r="T533" s="132"/>
      <c r="U533" s="132"/>
      <c r="V533" s="132"/>
      <c r="W533" s="132"/>
      <c r="X533" s="132"/>
      <c r="Y533" s="132"/>
      <c r="Z533" s="132"/>
    </row>
    <row r="534" ht="15.75" customHeight="1">
      <c r="A534" s="253">
        <v>532.0</v>
      </c>
      <c r="B534" s="254" t="s">
        <v>253</v>
      </c>
      <c r="C534" s="254" t="s">
        <v>4597</v>
      </c>
      <c r="D534" s="254">
        <v>0.0</v>
      </c>
      <c r="E534" s="254">
        <v>0.0</v>
      </c>
      <c r="F534" s="254">
        <v>0.0</v>
      </c>
      <c r="G534" s="254">
        <v>0.0</v>
      </c>
      <c r="H534" s="254">
        <v>0.0</v>
      </c>
      <c r="I534" s="254">
        <v>0.0</v>
      </c>
      <c r="J534" s="254">
        <v>0.0</v>
      </c>
      <c r="K534" s="254">
        <v>0.0</v>
      </c>
      <c r="L534" s="254">
        <v>39.23609</v>
      </c>
      <c r="M534" s="254">
        <v>658.0066</v>
      </c>
      <c r="N534" s="254">
        <v>3.300857</v>
      </c>
      <c r="O534" s="254">
        <v>1.048733</v>
      </c>
      <c r="P534" s="24">
        <v>0.0</v>
      </c>
      <c r="Q534" s="132">
        <v>0.0</v>
      </c>
      <c r="R534" s="132" t="s">
        <v>253</v>
      </c>
      <c r="S534" s="132"/>
      <c r="T534" s="132"/>
      <c r="U534" s="132"/>
      <c r="V534" s="132"/>
      <c r="W534" s="132"/>
      <c r="X534" s="132"/>
      <c r="Y534" s="132"/>
      <c r="Z534" s="132"/>
    </row>
    <row r="535" ht="15.75" customHeight="1">
      <c r="A535" s="253">
        <v>533.0</v>
      </c>
      <c r="B535" s="254" t="s">
        <v>1204</v>
      </c>
      <c r="C535" s="254" t="s">
        <v>4597</v>
      </c>
      <c r="D535" s="254">
        <v>0.0</v>
      </c>
      <c r="E535" s="254">
        <v>0.0</v>
      </c>
      <c r="F535" s="254">
        <v>0.0</v>
      </c>
      <c r="G535" s="254">
        <v>0.0</v>
      </c>
      <c r="H535" s="254">
        <v>0.0</v>
      </c>
      <c r="I535" s="254">
        <v>0.0</v>
      </c>
      <c r="J535" s="254">
        <v>0.0</v>
      </c>
      <c r="K535" s="254">
        <v>0.0</v>
      </c>
      <c r="L535" s="254">
        <v>9.829883</v>
      </c>
      <c r="M535" s="254">
        <v>112.2575</v>
      </c>
      <c r="N535" s="254">
        <v>0.100233</v>
      </c>
      <c r="O535" s="254">
        <v>0.0</v>
      </c>
      <c r="P535" s="24">
        <v>0.0</v>
      </c>
      <c r="Q535" s="132">
        <v>0.0</v>
      </c>
      <c r="R535" s="132" t="s">
        <v>1204</v>
      </c>
      <c r="S535" s="132"/>
      <c r="T535" s="132"/>
      <c r="U535" s="132"/>
      <c r="V535" s="132"/>
      <c r="W535" s="132"/>
      <c r="X535" s="132"/>
      <c r="Y535" s="132"/>
      <c r="Z535" s="132"/>
    </row>
    <row r="536" ht="15.75" customHeight="1">
      <c r="A536" s="253">
        <v>534.0</v>
      </c>
      <c r="B536" s="254" t="s">
        <v>1028</v>
      </c>
      <c r="C536" s="254" t="s">
        <v>4597</v>
      </c>
      <c r="D536" s="254">
        <v>0.0</v>
      </c>
      <c r="E536" s="254">
        <v>0.0</v>
      </c>
      <c r="F536" s="254">
        <v>0.0</v>
      </c>
      <c r="G536" s="254">
        <v>0.0</v>
      </c>
      <c r="H536" s="254">
        <v>0.0</v>
      </c>
      <c r="I536" s="254">
        <v>0.0</v>
      </c>
      <c r="J536" s="254">
        <v>0.0</v>
      </c>
      <c r="K536" s="254">
        <v>0.0</v>
      </c>
      <c r="L536" s="254">
        <v>13.38802</v>
      </c>
      <c r="M536" s="254">
        <v>143.7377</v>
      </c>
      <c r="N536" s="254">
        <v>0.975428</v>
      </c>
      <c r="O536" s="254">
        <v>0.0</v>
      </c>
      <c r="P536" s="24">
        <v>0.0</v>
      </c>
      <c r="Q536" s="132">
        <v>0.0</v>
      </c>
      <c r="R536" s="132" t="s">
        <v>1028</v>
      </c>
      <c r="S536" s="132"/>
      <c r="T536" s="132"/>
      <c r="U536" s="132"/>
      <c r="V536" s="132"/>
      <c r="W536" s="132"/>
      <c r="X536" s="132"/>
      <c r="Y536" s="132"/>
      <c r="Z536" s="132"/>
    </row>
    <row r="537" ht="15.75" customHeight="1">
      <c r="A537" s="253">
        <v>535.0</v>
      </c>
      <c r="B537" s="254" t="s">
        <v>1413</v>
      </c>
      <c r="C537" s="254" t="s">
        <v>4597</v>
      </c>
      <c r="D537" s="254">
        <v>0.0</v>
      </c>
      <c r="E537" s="254">
        <v>0.0</v>
      </c>
      <c r="F537" s="254">
        <v>0.0</v>
      </c>
      <c r="G537" s="254">
        <v>0.0</v>
      </c>
      <c r="H537" s="254">
        <v>0.0</v>
      </c>
      <c r="I537" s="254">
        <v>0.0</v>
      </c>
      <c r="J537" s="254">
        <v>0.0</v>
      </c>
      <c r="K537" s="254">
        <v>0.0</v>
      </c>
      <c r="L537" s="254">
        <v>7.794545</v>
      </c>
      <c r="M537" s="254">
        <v>119.1231</v>
      </c>
      <c r="N537" s="254">
        <v>0.158767</v>
      </c>
      <c r="O537" s="254">
        <v>2.0</v>
      </c>
      <c r="P537" s="24">
        <v>0.0</v>
      </c>
      <c r="Q537" s="132">
        <v>0.0</v>
      </c>
      <c r="R537" s="132" t="s">
        <v>1413</v>
      </c>
      <c r="S537" s="132"/>
      <c r="T537" s="132"/>
      <c r="U537" s="132"/>
      <c r="V537" s="132"/>
      <c r="W537" s="132"/>
      <c r="X537" s="132"/>
      <c r="Y537" s="132"/>
      <c r="Z537" s="132"/>
    </row>
    <row r="538" ht="15.75" customHeight="1">
      <c r="A538" s="253">
        <v>536.0</v>
      </c>
      <c r="B538" s="254" t="s">
        <v>1099</v>
      </c>
      <c r="C538" s="254" t="s">
        <v>4597</v>
      </c>
      <c r="D538" s="254">
        <v>0.0</v>
      </c>
      <c r="E538" s="254">
        <v>0.0</v>
      </c>
      <c r="F538" s="254">
        <v>0.0</v>
      </c>
      <c r="G538" s="254">
        <v>0.0</v>
      </c>
      <c r="H538" s="254">
        <v>0.0</v>
      </c>
      <c r="I538" s="254">
        <v>0.0</v>
      </c>
      <c r="J538" s="254">
        <v>0.0</v>
      </c>
      <c r="K538" s="254">
        <v>0.0</v>
      </c>
      <c r="L538" s="254">
        <v>6.9</v>
      </c>
      <c r="M538" s="254">
        <v>95.0</v>
      </c>
      <c r="N538" s="254">
        <v>0.0</v>
      </c>
      <c r="O538" s="254">
        <v>0.0</v>
      </c>
      <c r="P538" s="24">
        <v>0.0</v>
      </c>
      <c r="Q538" s="132">
        <v>0.0</v>
      </c>
      <c r="R538" s="132" t="s">
        <v>1099</v>
      </c>
      <c r="S538" s="132"/>
      <c r="T538" s="132"/>
      <c r="U538" s="132"/>
      <c r="V538" s="132"/>
      <c r="W538" s="132"/>
      <c r="X538" s="132"/>
      <c r="Y538" s="132"/>
      <c r="Z538" s="132"/>
    </row>
    <row r="539" ht="15.75" customHeight="1">
      <c r="A539" s="253">
        <v>537.0</v>
      </c>
      <c r="B539" s="254" t="s">
        <v>1417</v>
      </c>
      <c r="C539" s="254" t="s">
        <v>4597</v>
      </c>
      <c r="D539" s="254">
        <v>0.0</v>
      </c>
      <c r="E539" s="254">
        <v>0.0</v>
      </c>
      <c r="F539" s="254">
        <v>0.0</v>
      </c>
      <c r="G539" s="254">
        <v>0.0</v>
      </c>
      <c r="H539" s="254">
        <v>0.0</v>
      </c>
      <c r="I539" s="254">
        <v>0.0</v>
      </c>
      <c r="J539" s="254">
        <v>0.0</v>
      </c>
      <c r="K539" s="254">
        <v>0.0</v>
      </c>
      <c r="L539" s="254">
        <v>2.818398</v>
      </c>
      <c r="M539" s="254">
        <v>49.38715</v>
      </c>
      <c r="N539" s="254">
        <v>0.079384</v>
      </c>
      <c r="O539" s="254">
        <v>0.0</v>
      </c>
      <c r="P539" s="24">
        <v>0.0</v>
      </c>
      <c r="Q539" s="132">
        <v>0.0</v>
      </c>
      <c r="R539" s="132" t="s">
        <v>1417</v>
      </c>
      <c r="S539" s="132"/>
      <c r="T539" s="132"/>
      <c r="U539" s="132"/>
      <c r="V539" s="132"/>
      <c r="W539" s="132"/>
      <c r="X539" s="132"/>
      <c r="Y539" s="132"/>
      <c r="Z539" s="132"/>
    </row>
    <row r="540" ht="15.75" customHeight="1">
      <c r="A540" s="253">
        <v>538.0</v>
      </c>
      <c r="B540" s="254" t="s">
        <v>1333</v>
      </c>
      <c r="C540" s="254" t="s">
        <v>4597</v>
      </c>
      <c r="D540" s="254">
        <v>0.0</v>
      </c>
      <c r="E540" s="254">
        <v>0.0</v>
      </c>
      <c r="F540" s="254">
        <v>0.0</v>
      </c>
      <c r="G540" s="254">
        <v>0.0</v>
      </c>
      <c r="H540" s="254">
        <v>0.0</v>
      </c>
      <c r="I540" s="254">
        <v>0.0</v>
      </c>
      <c r="J540" s="254">
        <v>0.0</v>
      </c>
      <c r="K540" s="254">
        <v>0.0</v>
      </c>
      <c r="L540" s="254">
        <v>5.873066</v>
      </c>
      <c r="M540" s="254">
        <v>73.16832</v>
      </c>
      <c r="N540" s="254">
        <v>0.143883</v>
      </c>
      <c r="O540" s="254">
        <v>0.0</v>
      </c>
      <c r="P540" s="24">
        <v>0.0</v>
      </c>
      <c r="Q540" s="132">
        <v>0.0</v>
      </c>
      <c r="R540" s="132" t="s">
        <v>1333</v>
      </c>
      <c r="S540" s="132"/>
      <c r="T540" s="132"/>
      <c r="U540" s="132"/>
      <c r="V540" s="132"/>
      <c r="W540" s="132"/>
      <c r="X540" s="132"/>
      <c r="Y540" s="132"/>
      <c r="Z540" s="132"/>
    </row>
    <row r="541" ht="15.75" customHeight="1">
      <c r="A541" s="253">
        <v>539.0</v>
      </c>
      <c r="B541" s="254" t="s">
        <v>1057</v>
      </c>
      <c r="C541" s="254" t="s">
        <v>4597</v>
      </c>
      <c r="D541" s="254">
        <v>0.0</v>
      </c>
      <c r="E541" s="254">
        <v>0.0</v>
      </c>
      <c r="F541" s="254">
        <v>0.0</v>
      </c>
      <c r="G541" s="254">
        <v>0.0</v>
      </c>
      <c r="H541" s="254">
        <v>0.0</v>
      </c>
      <c r="I541" s="254">
        <v>0.0</v>
      </c>
      <c r="J541" s="254">
        <v>0.0</v>
      </c>
      <c r="K541" s="254">
        <v>0.0</v>
      </c>
      <c r="L541" s="254">
        <v>14.29917</v>
      </c>
      <c r="M541" s="254">
        <v>148.2502</v>
      </c>
      <c r="N541" s="254">
        <v>0.428228</v>
      </c>
      <c r="O541" s="254">
        <v>0.0</v>
      </c>
      <c r="P541" s="24">
        <v>0.0</v>
      </c>
      <c r="Q541" s="132">
        <v>0.0</v>
      </c>
      <c r="R541" s="132" t="s">
        <v>1057</v>
      </c>
      <c r="S541" s="132"/>
      <c r="T541" s="132"/>
      <c r="U541" s="132"/>
      <c r="V541" s="132"/>
      <c r="W541" s="132"/>
      <c r="X541" s="132"/>
      <c r="Y541" s="132"/>
      <c r="Z541" s="132"/>
    </row>
    <row r="542" ht="15.75" customHeight="1">
      <c r="A542" s="253">
        <v>540.0</v>
      </c>
      <c r="B542" s="254" t="s">
        <v>612</v>
      </c>
      <c r="C542" s="254" t="s">
        <v>4597</v>
      </c>
      <c r="D542" s="254">
        <v>0.0</v>
      </c>
      <c r="E542" s="254">
        <v>0.0</v>
      </c>
      <c r="F542" s="254">
        <v>0.0</v>
      </c>
      <c r="G542" s="254">
        <v>0.0</v>
      </c>
      <c r="H542" s="254">
        <v>0.0</v>
      </c>
      <c r="I542" s="254">
        <v>1.45728</v>
      </c>
      <c r="J542" s="254">
        <v>12.09175</v>
      </c>
      <c r="K542" s="254">
        <v>0.004951</v>
      </c>
      <c r="L542" s="254">
        <v>73.04012</v>
      </c>
      <c r="M542" s="254">
        <v>1009.21</v>
      </c>
      <c r="N542" s="254">
        <v>7.048281</v>
      </c>
      <c r="O542" s="254">
        <v>0.512668</v>
      </c>
      <c r="P542" s="24">
        <v>0.0</v>
      </c>
      <c r="Q542" s="132">
        <v>0.0</v>
      </c>
      <c r="R542" s="132" t="s">
        <v>112</v>
      </c>
      <c r="S542" s="132"/>
      <c r="T542" s="132"/>
      <c r="U542" s="132"/>
      <c r="V542" s="132"/>
      <c r="W542" s="132"/>
      <c r="X542" s="132"/>
      <c r="Y542" s="132"/>
      <c r="Z542" s="132"/>
    </row>
    <row r="543" ht="15.75" customHeight="1">
      <c r="A543" s="253">
        <v>541.0</v>
      </c>
      <c r="B543" s="254" t="s">
        <v>1427</v>
      </c>
      <c r="C543" s="254" t="s">
        <v>4597</v>
      </c>
      <c r="D543" s="254">
        <v>0.0</v>
      </c>
      <c r="E543" s="254">
        <v>0.0</v>
      </c>
      <c r="F543" s="254">
        <v>0.0</v>
      </c>
      <c r="G543" s="254">
        <v>0.0</v>
      </c>
      <c r="H543" s="254">
        <v>0.0</v>
      </c>
      <c r="I543" s="254">
        <v>3.65</v>
      </c>
      <c r="J543" s="254">
        <v>24.44</v>
      </c>
      <c r="K543" s="254">
        <v>0.17</v>
      </c>
      <c r="L543" s="254">
        <v>17.85103</v>
      </c>
      <c r="M543" s="254">
        <v>200.6623</v>
      </c>
      <c r="N543" s="254">
        <v>0.418305</v>
      </c>
      <c r="O543" s="254">
        <v>1.0</v>
      </c>
      <c r="P543" s="24">
        <v>0.0</v>
      </c>
      <c r="Q543" s="132">
        <v>0.0</v>
      </c>
      <c r="R543" s="132" t="s">
        <v>1427</v>
      </c>
      <c r="S543" s="132"/>
      <c r="T543" s="132"/>
      <c r="U543" s="132"/>
      <c r="V543" s="132"/>
      <c r="W543" s="132"/>
      <c r="X543" s="132"/>
      <c r="Y543" s="132"/>
      <c r="Z543" s="132"/>
    </row>
    <row r="544" ht="15.75" customHeight="1">
      <c r="A544" s="253">
        <v>542.0</v>
      </c>
      <c r="B544" s="254" t="s">
        <v>1105</v>
      </c>
      <c r="C544" s="254" t="s">
        <v>4597</v>
      </c>
      <c r="D544" s="254">
        <v>0.0</v>
      </c>
      <c r="E544" s="254">
        <v>0.0</v>
      </c>
      <c r="F544" s="254">
        <v>0.0</v>
      </c>
      <c r="G544" s="254">
        <v>0.0</v>
      </c>
      <c r="H544" s="254">
        <v>0.0</v>
      </c>
      <c r="I544" s="254">
        <v>0.0</v>
      </c>
      <c r="J544" s="254">
        <v>0.0</v>
      </c>
      <c r="K544" s="254">
        <v>0.0</v>
      </c>
      <c r="L544" s="254">
        <v>5.562373</v>
      </c>
      <c r="M544" s="254">
        <v>80.28505</v>
      </c>
      <c r="N544" s="254">
        <v>0.214884</v>
      </c>
      <c r="O544" s="254">
        <v>0.0</v>
      </c>
      <c r="P544" s="24">
        <v>0.0</v>
      </c>
      <c r="Q544" s="132">
        <v>0.0</v>
      </c>
      <c r="R544" s="132" t="s">
        <v>1105</v>
      </c>
      <c r="S544" s="132"/>
      <c r="T544" s="132"/>
      <c r="U544" s="132"/>
      <c r="V544" s="132"/>
      <c r="W544" s="132"/>
      <c r="X544" s="132"/>
      <c r="Y544" s="132"/>
      <c r="Z544" s="132"/>
    </row>
    <row r="545" ht="15.75" customHeight="1">
      <c r="A545" s="253">
        <v>543.0</v>
      </c>
      <c r="B545" s="254" t="s">
        <v>326</v>
      </c>
      <c r="C545" s="254" t="s">
        <v>4597</v>
      </c>
      <c r="D545" s="254">
        <v>0.0</v>
      </c>
      <c r="E545" s="254">
        <v>0.0</v>
      </c>
      <c r="F545" s="254">
        <v>0.0</v>
      </c>
      <c r="G545" s="254">
        <v>0.0</v>
      </c>
      <c r="H545" s="254">
        <v>0.0</v>
      </c>
      <c r="I545" s="254">
        <v>3.027076</v>
      </c>
      <c r="J545" s="254">
        <v>20.50051</v>
      </c>
      <c r="K545" s="254">
        <v>0.125794</v>
      </c>
      <c r="L545" s="254">
        <v>40.19309</v>
      </c>
      <c r="M545" s="254">
        <v>496.516</v>
      </c>
      <c r="N545" s="254">
        <v>2.432032</v>
      </c>
      <c r="O545" s="254">
        <v>0.0</v>
      </c>
      <c r="P545" s="24">
        <v>0.0</v>
      </c>
      <c r="Q545" s="132">
        <v>0.0</v>
      </c>
      <c r="R545" s="132" t="s">
        <v>326</v>
      </c>
      <c r="S545" s="132"/>
      <c r="T545" s="132"/>
      <c r="U545" s="132"/>
      <c r="V545" s="132"/>
      <c r="W545" s="132"/>
      <c r="X545" s="132"/>
      <c r="Y545" s="132"/>
      <c r="Z545" s="132"/>
    </row>
    <row r="546" ht="15.75" customHeight="1">
      <c r="A546" s="253">
        <v>544.0</v>
      </c>
      <c r="B546" s="254" t="s">
        <v>549</v>
      </c>
      <c r="C546" s="254" t="s">
        <v>4597</v>
      </c>
      <c r="D546" s="254">
        <v>0.0</v>
      </c>
      <c r="E546" s="254">
        <v>0.0</v>
      </c>
      <c r="F546" s="254">
        <v>0.0</v>
      </c>
      <c r="G546" s="254">
        <v>0.0</v>
      </c>
      <c r="H546" s="254">
        <v>0.0</v>
      </c>
      <c r="I546" s="254">
        <v>0.0</v>
      </c>
      <c r="J546" s="254">
        <v>0.0</v>
      </c>
      <c r="K546" s="254">
        <v>0.0</v>
      </c>
      <c r="L546" s="254">
        <v>6.1</v>
      </c>
      <c r="M546" s="254">
        <v>62.0</v>
      </c>
      <c r="N546" s="254">
        <v>0.4</v>
      </c>
      <c r="O546" s="254">
        <v>0.0</v>
      </c>
      <c r="P546" s="24">
        <v>0.0</v>
      </c>
      <c r="Q546" s="132">
        <v>0.0</v>
      </c>
      <c r="R546" s="132" t="s">
        <v>549</v>
      </c>
      <c r="S546" s="132"/>
      <c r="T546" s="132"/>
      <c r="U546" s="132"/>
      <c r="V546" s="132"/>
      <c r="W546" s="132"/>
      <c r="X546" s="132"/>
      <c r="Y546" s="132"/>
      <c r="Z546" s="132"/>
    </row>
    <row r="547" ht="15.75" customHeight="1">
      <c r="A547" s="253">
        <v>545.0</v>
      </c>
      <c r="B547" s="254" t="s">
        <v>1527</v>
      </c>
      <c r="C547" s="254" t="s">
        <v>4597</v>
      </c>
      <c r="D547" s="254">
        <v>0.0</v>
      </c>
      <c r="E547" s="254">
        <v>0.0</v>
      </c>
      <c r="F547" s="254">
        <v>0.0</v>
      </c>
      <c r="G547" s="254">
        <v>0.0</v>
      </c>
      <c r="H547" s="254">
        <v>0.0</v>
      </c>
      <c r="I547" s="254">
        <v>0.0</v>
      </c>
      <c r="J547" s="254">
        <v>0.0</v>
      </c>
      <c r="K547" s="254">
        <v>0.0</v>
      </c>
      <c r="L547" s="254">
        <v>1.905978</v>
      </c>
      <c r="M547" s="254">
        <v>23.88952</v>
      </c>
      <c r="N547" s="254">
        <v>0.09923</v>
      </c>
      <c r="O547" s="254">
        <v>0.05</v>
      </c>
      <c r="P547" s="24">
        <v>0.0</v>
      </c>
      <c r="Q547" s="132">
        <v>0.0</v>
      </c>
      <c r="R547" s="132" t="s">
        <v>1527</v>
      </c>
      <c r="S547" s="132"/>
      <c r="T547" s="132"/>
      <c r="U547" s="132"/>
      <c r="V547" s="132"/>
      <c r="W547" s="132"/>
      <c r="X547" s="132"/>
      <c r="Y547" s="132"/>
      <c r="Z547" s="132"/>
    </row>
    <row r="548" ht="15.75" customHeight="1">
      <c r="A548" s="253">
        <v>546.0</v>
      </c>
      <c r="B548" s="254" t="s">
        <v>1395</v>
      </c>
      <c r="C548" s="254" t="s">
        <v>4597</v>
      </c>
      <c r="D548" s="254">
        <v>0.0</v>
      </c>
      <c r="E548" s="254">
        <v>0.0</v>
      </c>
      <c r="F548" s="254">
        <v>0.0</v>
      </c>
      <c r="G548" s="254">
        <v>0.0</v>
      </c>
      <c r="H548" s="254">
        <v>0.0</v>
      </c>
      <c r="I548" s="254">
        <v>0.0</v>
      </c>
      <c r="J548" s="254">
        <v>0.0</v>
      </c>
      <c r="K548" s="254">
        <v>0.0</v>
      </c>
      <c r="L548" s="254">
        <v>6.295901</v>
      </c>
      <c r="M548" s="254">
        <v>94.67492</v>
      </c>
      <c r="N548" s="254">
        <v>0.168844</v>
      </c>
      <c r="O548" s="254">
        <v>0.02</v>
      </c>
      <c r="P548" s="24">
        <v>0.0</v>
      </c>
      <c r="Q548" s="132">
        <v>0.0</v>
      </c>
      <c r="R548" s="132" t="s">
        <v>1395</v>
      </c>
      <c r="S548" s="132"/>
      <c r="T548" s="132"/>
      <c r="U548" s="132"/>
      <c r="V548" s="132"/>
      <c r="W548" s="132"/>
      <c r="X548" s="132"/>
      <c r="Y548" s="132"/>
      <c r="Z548" s="132"/>
    </row>
    <row r="549" ht="15.75" customHeight="1">
      <c r="A549" s="253">
        <v>547.0</v>
      </c>
      <c r="B549" s="254" t="s">
        <v>1036</v>
      </c>
      <c r="C549" s="254" t="s">
        <v>4597</v>
      </c>
      <c r="D549" s="254">
        <v>0.0</v>
      </c>
      <c r="E549" s="254">
        <v>0.0</v>
      </c>
      <c r="F549" s="254">
        <v>0.0</v>
      </c>
      <c r="G549" s="254">
        <v>0.0</v>
      </c>
      <c r="H549" s="254">
        <v>0.0</v>
      </c>
      <c r="I549" s="254">
        <v>0.0</v>
      </c>
      <c r="J549" s="254">
        <v>0.0</v>
      </c>
      <c r="K549" s="254">
        <v>0.0</v>
      </c>
      <c r="L549" s="254">
        <v>10.85972</v>
      </c>
      <c r="M549" s="254">
        <v>143.3516</v>
      </c>
      <c r="N549" s="254">
        <v>0.312573</v>
      </c>
      <c r="O549" s="254">
        <v>0.0</v>
      </c>
      <c r="P549" s="24">
        <v>0.0</v>
      </c>
      <c r="Q549" s="132">
        <v>0.0</v>
      </c>
      <c r="R549" s="132" t="s">
        <v>1036</v>
      </c>
      <c r="S549" s="132"/>
      <c r="T549" s="132"/>
      <c r="U549" s="132"/>
      <c r="V549" s="132"/>
      <c r="W549" s="132"/>
      <c r="X549" s="132"/>
      <c r="Y549" s="132"/>
      <c r="Z549" s="132"/>
    </row>
    <row r="550" ht="15.75" customHeight="1">
      <c r="A550" s="253">
        <v>548.0</v>
      </c>
      <c r="B550" s="254" t="s">
        <v>1237</v>
      </c>
      <c r="C550" s="254" t="s">
        <v>4597</v>
      </c>
      <c r="D550" s="254">
        <v>0.0</v>
      </c>
      <c r="E550" s="254">
        <v>0.0</v>
      </c>
      <c r="F550" s="254">
        <v>0.0</v>
      </c>
      <c r="G550" s="254">
        <v>0.0</v>
      </c>
      <c r="H550" s="254">
        <v>0.0</v>
      </c>
      <c r="I550" s="254">
        <v>0.0</v>
      </c>
      <c r="J550" s="254">
        <v>0.0</v>
      </c>
      <c r="K550" s="254">
        <v>0.0</v>
      </c>
      <c r="L550" s="254">
        <v>11.77834</v>
      </c>
      <c r="M550" s="254">
        <v>159.4524</v>
      </c>
      <c r="N550" s="254">
        <v>0.585455</v>
      </c>
      <c r="O550" s="254">
        <v>0.0</v>
      </c>
      <c r="P550" s="24">
        <v>0.0</v>
      </c>
      <c r="Q550" s="132">
        <v>0.0</v>
      </c>
      <c r="R550" s="132" t="s">
        <v>1237</v>
      </c>
      <c r="S550" s="132"/>
      <c r="T550" s="132"/>
      <c r="U550" s="132"/>
      <c r="V550" s="132"/>
      <c r="W550" s="132"/>
      <c r="X550" s="132"/>
      <c r="Y550" s="132"/>
      <c r="Z550" s="132"/>
    </row>
    <row r="551" ht="15.75" customHeight="1">
      <c r="A551" s="253">
        <v>549.0</v>
      </c>
      <c r="B551" s="254" t="s">
        <v>1561</v>
      </c>
      <c r="C551" s="254" t="s">
        <v>4597</v>
      </c>
      <c r="D551" s="254">
        <v>0.0</v>
      </c>
      <c r="E551" s="254">
        <v>0.0</v>
      </c>
      <c r="F551" s="254">
        <v>0.0</v>
      </c>
      <c r="G551" s="254">
        <v>0.0</v>
      </c>
      <c r="H551" s="254">
        <v>0.0</v>
      </c>
      <c r="I551" s="254">
        <v>0.0</v>
      </c>
      <c r="J551" s="254">
        <v>0.0</v>
      </c>
      <c r="K551" s="254">
        <v>0.0</v>
      </c>
      <c r="L551" s="254">
        <v>4.0</v>
      </c>
      <c r="M551" s="254">
        <v>41.0</v>
      </c>
      <c r="N551" s="254">
        <v>0.0</v>
      </c>
      <c r="O551" s="254">
        <v>0.0</v>
      </c>
      <c r="P551" s="24">
        <v>0.0</v>
      </c>
      <c r="Q551" s="132">
        <v>0.0</v>
      </c>
      <c r="R551" s="132" t="s">
        <v>1561</v>
      </c>
      <c r="S551" s="132"/>
      <c r="T551" s="132"/>
      <c r="U551" s="132"/>
      <c r="V551" s="132"/>
      <c r="W551" s="132"/>
      <c r="X551" s="132"/>
      <c r="Y551" s="132"/>
      <c r="Z551" s="132"/>
    </row>
    <row r="552" ht="15.75" customHeight="1">
      <c r="A552" s="253">
        <v>550.0</v>
      </c>
      <c r="B552" s="254" t="s">
        <v>1517</v>
      </c>
      <c r="C552" s="254" t="s">
        <v>4597</v>
      </c>
      <c r="D552" s="254">
        <v>0.0</v>
      </c>
      <c r="E552" s="254">
        <v>0.0</v>
      </c>
      <c r="F552" s="254">
        <v>0.0</v>
      </c>
      <c r="G552" s="254">
        <v>0.0</v>
      </c>
      <c r="H552" s="254">
        <v>0.0</v>
      </c>
      <c r="I552" s="254">
        <v>0.0</v>
      </c>
      <c r="J552" s="254">
        <v>0.0</v>
      </c>
      <c r="K552" s="254">
        <v>0.0</v>
      </c>
      <c r="L552" s="254">
        <v>5.982989</v>
      </c>
      <c r="M552" s="254">
        <v>92.38194</v>
      </c>
      <c r="N552" s="254">
        <v>0.168921</v>
      </c>
      <c r="O552" s="254">
        <v>0.0</v>
      </c>
      <c r="P552" s="24">
        <v>0.0</v>
      </c>
      <c r="Q552" s="132">
        <v>0.0</v>
      </c>
      <c r="R552" s="132" t="s">
        <v>1517</v>
      </c>
      <c r="S552" s="132"/>
      <c r="T552" s="132"/>
      <c r="U552" s="132"/>
      <c r="V552" s="132"/>
      <c r="W552" s="132"/>
      <c r="X552" s="132"/>
      <c r="Y552" s="132"/>
      <c r="Z552" s="132"/>
    </row>
    <row r="553" ht="15.75" customHeight="1">
      <c r="A553" s="253">
        <v>551.0</v>
      </c>
      <c r="B553" s="254" t="s">
        <v>78</v>
      </c>
      <c r="C553" s="254" t="s">
        <v>4597</v>
      </c>
      <c r="D553" s="254">
        <v>0.0</v>
      </c>
      <c r="E553" s="254">
        <v>0.0</v>
      </c>
      <c r="F553" s="254">
        <v>0.0</v>
      </c>
      <c r="G553" s="254">
        <v>0.0</v>
      </c>
      <c r="H553" s="254">
        <v>0.0</v>
      </c>
      <c r="I553" s="254">
        <v>4.435825</v>
      </c>
      <c r="J553" s="254">
        <v>42.52179</v>
      </c>
      <c r="K553" s="254">
        <v>0.293893</v>
      </c>
      <c r="L553" s="254">
        <v>65.08284</v>
      </c>
      <c r="M553" s="254">
        <v>1135.092</v>
      </c>
      <c r="N553" s="254">
        <v>7.275972</v>
      </c>
      <c r="O553" s="254">
        <v>0.512668</v>
      </c>
      <c r="P553" s="24">
        <v>0.0</v>
      </c>
      <c r="Q553" s="132">
        <v>0.0</v>
      </c>
      <c r="R553" s="132" t="s">
        <v>78</v>
      </c>
      <c r="S553" s="132"/>
      <c r="T553" s="132"/>
      <c r="U553" s="132"/>
      <c r="V553" s="132"/>
      <c r="W553" s="132"/>
      <c r="X553" s="132"/>
      <c r="Y553" s="132"/>
      <c r="Z553" s="132"/>
    </row>
    <row r="554" ht="15.75" customHeight="1">
      <c r="A554" s="253">
        <v>552.0</v>
      </c>
      <c r="B554" s="254" t="s">
        <v>338</v>
      </c>
      <c r="C554" s="254" t="s">
        <v>4597</v>
      </c>
      <c r="D554" s="254">
        <v>0.0</v>
      </c>
      <c r="E554" s="254">
        <v>0.0</v>
      </c>
      <c r="F554" s="254">
        <v>0.0</v>
      </c>
      <c r="G554" s="254">
        <v>0.0</v>
      </c>
      <c r="H554" s="254">
        <v>0.0</v>
      </c>
      <c r="I554" s="254">
        <v>3.243937</v>
      </c>
      <c r="J554" s="254">
        <v>18.38231</v>
      </c>
      <c r="K554" s="254">
        <v>0.0</v>
      </c>
      <c r="L554" s="254">
        <v>22.37274</v>
      </c>
      <c r="M554" s="254">
        <v>357.9983</v>
      </c>
      <c r="N554" s="254">
        <v>1.261436</v>
      </c>
      <c r="O554" s="254">
        <v>0.0</v>
      </c>
      <c r="P554" s="24">
        <v>0.0</v>
      </c>
      <c r="Q554" s="132">
        <v>0.0</v>
      </c>
      <c r="R554" s="132" t="s">
        <v>338</v>
      </c>
      <c r="S554" s="132"/>
      <c r="T554" s="132"/>
      <c r="U554" s="132"/>
      <c r="V554" s="132"/>
      <c r="W554" s="132"/>
      <c r="X554" s="132"/>
      <c r="Y554" s="132"/>
      <c r="Z554" s="132"/>
    </row>
    <row r="555" ht="15.75" customHeight="1">
      <c r="A555" s="253">
        <v>553.0</v>
      </c>
      <c r="B555" s="254" t="s">
        <v>1513</v>
      </c>
      <c r="C555" s="254" t="s">
        <v>4597</v>
      </c>
      <c r="D555" s="254">
        <v>0.0</v>
      </c>
      <c r="E555" s="254">
        <v>0.0</v>
      </c>
      <c r="F555" s="254">
        <v>0.0</v>
      </c>
      <c r="G555" s="254">
        <v>0.0</v>
      </c>
      <c r="H555" s="254">
        <v>0.0</v>
      </c>
      <c r="I555" s="254">
        <v>0.0</v>
      </c>
      <c r="J555" s="254">
        <v>0.0</v>
      </c>
      <c r="K555" s="254">
        <v>0.0</v>
      </c>
      <c r="L555" s="254">
        <v>4.05</v>
      </c>
      <c r="M555" s="254">
        <v>49.89</v>
      </c>
      <c r="N555" s="254">
        <v>0.22</v>
      </c>
      <c r="O555" s="254">
        <v>0.0</v>
      </c>
      <c r="P555" s="24">
        <v>0.0</v>
      </c>
      <c r="Q555" s="132">
        <v>0.0</v>
      </c>
      <c r="R555" s="132" t="s">
        <v>1513</v>
      </c>
      <c r="S555" s="132"/>
      <c r="T555" s="132"/>
      <c r="U555" s="132"/>
      <c r="V555" s="132"/>
      <c r="W555" s="132"/>
      <c r="X555" s="132"/>
      <c r="Y555" s="132"/>
      <c r="Z555" s="132"/>
    </row>
    <row r="556" ht="15.75" customHeight="1">
      <c r="A556" s="253">
        <v>554.0</v>
      </c>
      <c r="B556" s="254" t="s">
        <v>132</v>
      </c>
      <c r="C556" s="254" t="s">
        <v>4597</v>
      </c>
      <c r="D556" s="254">
        <v>0.0</v>
      </c>
      <c r="E556" s="254">
        <v>0.0</v>
      </c>
      <c r="F556" s="254">
        <v>0.0</v>
      </c>
      <c r="G556" s="254">
        <v>0.0</v>
      </c>
      <c r="H556" s="254">
        <v>0.0</v>
      </c>
      <c r="I556" s="254">
        <v>5.233455</v>
      </c>
      <c r="J556" s="254">
        <v>48.63273</v>
      </c>
      <c r="K556" s="254">
        <v>0.257201</v>
      </c>
      <c r="L556" s="254">
        <v>62.7158</v>
      </c>
      <c r="M556" s="254">
        <v>830.4576</v>
      </c>
      <c r="N556" s="254">
        <v>6.769761</v>
      </c>
      <c r="O556" s="254">
        <v>0.512668</v>
      </c>
      <c r="P556" s="24">
        <v>0.0</v>
      </c>
      <c r="Q556" s="132">
        <v>0.0</v>
      </c>
      <c r="R556" s="132" t="s">
        <v>132</v>
      </c>
      <c r="S556" s="132"/>
      <c r="T556" s="132"/>
      <c r="U556" s="132"/>
      <c r="V556" s="132"/>
      <c r="W556" s="132"/>
      <c r="X556" s="132"/>
      <c r="Y556" s="132"/>
      <c r="Z556" s="132"/>
    </row>
    <row r="557" ht="15.75" customHeight="1">
      <c r="A557" s="253">
        <v>555.0</v>
      </c>
      <c r="B557" s="254" t="s">
        <v>1462</v>
      </c>
      <c r="C557" s="254" t="s">
        <v>4597</v>
      </c>
      <c r="D557" s="254">
        <v>0.0</v>
      </c>
      <c r="E557" s="254">
        <v>0.0</v>
      </c>
      <c r="F557" s="254">
        <v>0.0</v>
      </c>
      <c r="G557" s="254">
        <v>0.0</v>
      </c>
      <c r="H557" s="254">
        <v>0.0</v>
      </c>
      <c r="I557" s="254">
        <v>0.0</v>
      </c>
      <c r="J557" s="254">
        <v>0.0</v>
      </c>
      <c r="K557" s="254">
        <v>0.0</v>
      </c>
      <c r="L557" s="254">
        <v>6.8</v>
      </c>
      <c r="M557" s="254">
        <v>84.0</v>
      </c>
      <c r="N557" s="254">
        <v>0.0</v>
      </c>
      <c r="O557" s="254">
        <v>0.0</v>
      </c>
      <c r="P557" s="24">
        <v>0.0</v>
      </c>
      <c r="Q557" s="132">
        <v>0.0</v>
      </c>
      <c r="R557" s="132" t="s">
        <v>1462</v>
      </c>
      <c r="S557" s="132"/>
      <c r="T557" s="132"/>
      <c r="U557" s="132"/>
      <c r="V557" s="132"/>
      <c r="W557" s="132"/>
      <c r="X557" s="132"/>
      <c r="Y557" s="132"/>
      <c r="Z557" s="132"/>
    </row>
    <row r="558" ht="15.75" customHeight="1">
      <c r="A558" s="253">
        <v>556.0</v>
      </c>
      <c r="B558" s="254" t="s">
        <v>386</v>
      </c>
      <c r="C558" s="254" t="s">
        <v>4597</v>
      </c>
      <c r="D558" s="254">
        <v>0.0</v>
      </c>
      <c r="E558" s="254">
        <v>0.0</v>
      </c>
      <c r="F558" s="254">
        <v>0.0</v>
      </c>
      <c r="G558" s="254">
        <v>0.0</v>
      </c>
      <c r="H558" s="254">
        <v>0.0</v>
      </c>
      <c r="I558" s="254">
        <v>0.0</v>
      </c>
      <c r="J558" s="254">
        <v>0.0</v>
      </c>
      <c r="K558" s="254">
        <v>0.0</v>
      </c>
      <c r="L558" s="254">
        <v>24.79575</v>
      </c>
      <c r="M558" s="254">
        <v>270.9986</v>
      </c>
      <c r="N558" s="254">
        <v>2.046317</v>
      </c>
      <c r="O558" s="254">
        <v>0.0</v>
      </c>
      <c r="P558" s="24">
        <v>0.0</v>
      </c>
      <c r="Q558" s="132">
        <v>0.0</v>
      </c>
      <c r="R558" s="132" t="s">
        <v>386</v>
      </c>
      <c r="S558" s="132"/>
      <c r="T558" s="132"/>
      <c r="U558" s="132"/>
      <c r="V558" s="132"/>
      <c r="W558" s="132"/>
      <c r="X558" s="132"/>
      <c r="Y558" s="132"/>
      <c r="Z558" s="132"/>
    </row>
    <row r="559" ht="15.75" customHeight="1">
      <c r="A559" s="253">
        <v>557.0</v>
      </c>
      <c r="B559" s="254" t="s">
        <v>1073</v>
      </c>
      <c r="C559" s="254" t="s">
        <v>4597</v>
      </c>
      <c r="D559" s="254">
        <v>0.0</v>
      </c>
      <c r="E559" s="254">
        <v>0.0</v>
      </c>
      <c r="F559" s="254">
        <v>0.0</v>
      </c>
      <c r="G559" s="254">
        <v>0.0</v>
      </c>
      <c r="H559" s="254">
        <v>0.0</v>
      </c>
      <c r="I559" s="254">
        <v>0.271717</v>
      </c>
      <c r="J559" s="254">
        <v>1.802076</v>
      </c>
      <c r="K559" s="254">
        <v>0.0</v>
      </c>
      <c r="L559" s="254">
        <v>20.73644</v>
      </c>
      <c r="M559" s="254">
        <v>290.6554</v>
      </c>
      <c r="N559" s="254">
        <v>1.313829</v>
      </c>
      <c r="O559" s="254">
        <v>0.0</v>
      </c>
      <c r="P559" s="24">
        <v>0.0</v>
      </c>
      <c r="Q559" s="132">
        <v>0.0</v>
      </c>
      <c r="R559" s="132" t="s">
        <v>1073</v>
      </c>
      <c r="S559" s="132"/>
      <c r="T559" s="132"/>
      <c r="U559" s="132"/>
      <c r="V559" s="132"/>
      <c r="W559" s="132"/>
      <c r="X559" s="132"/>
      <c r="Y559" s="132"/>
      <c r="Z559" s="132"/>
    </row>
    <row r="560" ht="15.75" customHeight="1">
      <c r="A560" s="253">
        <v>558.0</v>
      </c>
      <c r="B560" s="254" t="s">
        <v>103</v>
      </c>
      <c r="C560" s="254" t="s">
        <v>4597</v>
      </c>
      <c r="D560" s="254">
        <v>0.0</v>
      </c>
      <c r="E560" s="254">
        <v>0.0</v>
      </c>
      <c r="F560" s="254">
        <v>0.0</v>
      </c>
      <c r="G560" s="254">
        <v>0.0</v>
      </c>
      <c r="H560" s="254">
        <v>0.0</v>
      </c>
      <c r="I560" s="254">
        <v>0.24</v>
      </c>
      <c r="J560" s="254">
        <v>2.16</v>
      </c>
      <c r="K560" s="254">
        <v>0.0</v>
      </c>
      <c r="L560" s="254">
        <v>70.80482</v>
      </c>
      <c r="M560" s="254">
        <v>1060.487</v>
      </c>
      <c r="N560" s="254">
        <v>7.004881</v>
      </c>
      <c r="O560" s="254">
        <v>0.512668</v>
      </c>
      <c r="P560" s="24">
        <v>0.0</v>
      </c>
      <c r="Q560" s="132">
        <v>0.0</v>
      </c>
      <c r="R560" s="132" t="s">
        <v>103</v>
      </c>
      <c r="S560" s="132"/>
      <c r="T560" s="132"/>
      <c r="U560" s="132"/>
      <c r="V560" s="132"/>
      <c r="W560" s="132"/>
      <c r="X560" s="132"/>
      <c r="Y560" s="132"/>
      <c r="Z560" s="132"/>
    </row>
    <row r="561" ht="15.75" customHeight="1">
      <c r="A561" s="253">
        <v>559.0</v>
      </c>
      <c r="B561" s="254" t="s">
        <v>438</v>
      </c>
      <c r="C561" s="254" t="s">
        <v>4597</v>
      </c>
      <c r="D561" s="254">
        <v>0.0</v>
      </c>
      <c r="E561" s="254">
        <v>0.0</v>
      </c>
      <c r="F561" s="254">
        <v>0.0</v>
      </c>
      <c r="G561" s="254">
        <v>0.0</v>
      </c>
      <c r="H561" s="254">
        <v>0.0</v>
      </c>
      <c r="I561" s="254">
        <v>0.0</v>
      </c>
      <c r="J561" s="254">
        <v>0.0</v>
      </c>
      <c r="K561" s="254">
        <v>0.0</v>
      </c>
      <c r="L561" s="254">
        <v>1.811094</v>
      </c>
      <c r="M561" s="254">
        <v>24.6294</v>
      </c>
      <c r="N561" s="254">
        <v>0.114114</v>
      </c>
      <c r="O561" s="254">
        <v>0.0</v>
      </c>
      <c r="P561" s="24">
        <v>0.0</v>
      </c>
      <c r="Q561" s="132">
        <v>0.0</v>
      </c>
      <c r="R561" s="132" t="s">
        <v>438</v>
      </c>
      <c r="S561" s="132"/>
      <c r="T561" s="132"/>
      <c r="U561" s="132"/>
      <c r="V561" s="132"/>
      <c r="W561" s="132"/>
      <c r="X561" s="132"/>
      <c r="Y561" s="132"/>
      <c r="Z561" s="132"/>
    </row>
    <row r="562" ht="15.75" customHeight="1">
      <c r="A562" s="253">
        <v>560.0</v>
      </c>
      <c r="B562" s="254" t="s">
        <v>373</v>
      </c>
      <c r="C562" s="254" t="s">
        <v>4597</v>
      </c>
      <c r="D562" s="254">
        <v>0.0</v>
      </c>
      <c r="E562" s="254">
        <v>0.0</v>
      </c>
      <c r="F562" s="254">
        <v>0.0</v>
      </c>
      <c r="G562" s="254">
        <v>0.0</v>
      </c>
      <c r="H562" s="254">
        <v>0.0</v>
      </c>
      <c r="I562" s="254">
        <v>0.0</v>
      </c>
      <c r="J562" s="254">
        <v>0.0</v>
      </c>
      <c r="K562" s="254">
        <v>0.0</v>
      </c>
      <c r="L562" s="254">
        <v>17.41643</v>
      </c>
      <c r="M562" s="254">
        <v>297.8426</v>
      </c>
      <c r="N562" s="254">
        <v>1.147892</v>
      </c>
      <c r="O562" s="254">
        <v>0.0</v>
      </c>
      <c r="P562" s="24">
        <v>0.0</v>
      </c>
      <c r="Q562" s="132">
        <v>0.0</v>
      </c>
      <c r="R562" s="132" t="s">
        <v>373</v>
      </c>
      <c r="S562" s="132"/>
      <c r="T562" s="132"/>
      <c r="U562" s="132"/>
      <c r="V562" s="132"/>
      <c r="W562" s="132"/>
      <c r="X562" s="132"/>
      <c r="Y562" s="132"/>
      <c r="Z562" s="132"/>
    </row>
    <row r="563" ht="15.75" customHeight="1">
      <c r="A563" s="253">
        <v>561.0</v>
      </c>
      <c r="B563" s="254" t="s">
        <v>245</v>
      </c>
      <c r="C563" s="254" t="s">
        <v>4597</v>
      </c>
      <c r="D563" s="254">
        <v>0.0</v>
      </c>
      <c r="E563" s="254">
        <v>0.0</v>
      </c>
      <c r="F563" s="254">
        <v>0.0</v>
      </c>
      <c r="G563" s="254">
        <v>0.0</v>
      </c>
      <c r="H563" s="254">
        <v>0.0</v>
      </c>
      <c r="I563" s="254">
        <v>2.905878</v>
      </c>
      <c r="J563" s="254">
        <v>21.5464</v>
      </c>
      <c r="K563" s="254">
        <v>0.053285</v>
      </c>
      <c r="L563" s="254">
        <v>44.81446</v>
      </c>
      <c r="M563" s="254">
        <v>629.6973</v>
      </c>
      <c r="N563" s="254">
        <v>3.967877</v>
      </c>
      <c r="O563" s="254">
        <v>0.0</v>
      </c>
      <c r="P563" s="24">
        <v>0.0</v>
      </c>
      <c r="Q563" s="132">
        <v>0.0</v>
      </c>
      <c r="R563" s="132" t="s">
        <v>245</v>
      </c>
      <c r="S563" s="132"/>
      <c r="T563" s="132"/>
      <c r="U563" s="132"/>
      <c r="V563" s="132"/>
      <c r="W563" s="132"/>
      <c r="X563" s="132"/>
      <c r="Y563" s="132"/>
      <c r="Z563" s="132"/>
    </row>
    <row r="564" ht="15.75" customHeight="1">
      <c r="A564" s="253">
        <v>562.0</v>
      </c>
      <c r="B564" s="254" t="s">
        <v>544</v>
      </c>
      <c r="C564" s="254" t="s">
        <v>4597</v>
      </c>
      <c r="D564" s="254">
        <v>0.0</v>
      </c>
      <c r="E564" s="254">
        <v>0.0</v>
      </c>
      <c r="F564" s="254">
        <v>0.0</v>
      </c>
      <c r="G564" s="254">
        <v>0.0</v>
      </c>
      <c r="H564" s="254">
        <v>0.0</v>
      </c>
      <c r="I564" s="254">
        <v>0.0</v>
      </c>
      <c r="J564" s="254">
        <v>0.0</v>
      </c>
      <c r="K564" s="254">
        <v>0.0</v>
      </c>
      <c r="L564" s="254">
        <v>3.1</v>
      </c>
      <c r="M564" s="254">
        <v>28.0</v>
      </c>
      <c r="N564" s="254">
        <v>0.0</v>
      </c>
      <c r="O564" s="254">
        <v>0.0</v>
      </c>
      <c r="P564" s="24">
        <v>0.0</v>
      </c>
      <c r="Q564" s="132">
        <v>0.0</v>
      </c>
      <c r="R564" s="132" t="s">
        <v>544</v>
      </c>
      <c r="S564" s="132"/>
      <c r="T564" s="132"/>
      <c r="U564" s="132"/>
      <c r="V564" s="132"/>
      <c r="W564" s="132"/>
      <c r="X564" s="132"/>
      <c r="Y564" s="132"/>
      <c r="Z564" s="132"/>
    </row>
    <row r="565" ht="15.75" customHeight="1">
      <c r="A565" s="253">
        <v>563.0</v>
      </c>
      <c r="B565" s="254" t="s">
        <v>1375</v>
      </c>
      <c r="C565" s="254" t="s">
        <v>4597</v>
      </c>
      <c r="D565" s="254">
        <v>0.0</v>
      </c>
      <c r="E565" s="254">
        <v>0.0</v>
      </c>
      <c r="F565" s="254">
        <v>0.0</v>
      </c>
      <c r="G565" s="254">
        <v>0.0</v>
      </c>
      <c r="H565" s="254">
        <v>0.0</v>
      </c>
      <c r="I565" s="254">
        <v>0.0</v>
      </c>
      <c r="J565" s="254">
        <v>0.0</v>
      </c>
      <c r="K565" s="254">
        <v>0.0</v>
      </c>
      <c r="L565" s="254">
        <v>0.1</v>
      </c>
      <c r="M565" s="254">
        <v>1.0</v>
      </c>
      <c r="N565" s="254">
        <v>0.0</v>
      </c>
      <c r="O565" s="254">
        <v>0.0</v>
      </c>
      <c r="P565" s="24">
        <v>0.0</v>
      </c>
      <c r="Q565" s="132">
        <v>0.0</v>
      </c>
      <c r="R565" s="132" t="s">
        <v>1375</v>
      </c>
      <c r="S565" s="132"/>
      <c r="T565" s="132"/>
      <c r="U565" s="132"/>
      <c r="V565" s="132"/>
      <c r="W565" s="132"/>
      <c r="X565" s="132"/>
      <c r="Y565" s="132"/>
      <c r="Z565" s="132"/>
    </row>
    <row r="566" ht="15.75" customHeight="1">
      <c r="A566" s="253">
        <v>564.0</v>
      </c>
      <c r="B566" s="254" t="s">
        <v>575</v>
      </c>
      <c r="C566" s="254" t="s">
        <v>4597</v>
      </c>
      <c r="D566" s="254">
        <v>0.0</v>
      </c>
      <c r="E566" s="254">
        <v>0.0</v>
      </c>
      <c r="F566" s="254">
        <v>0.0</v>
      </c>
      <c r="G566" s="254">
        <v>0.0</v>
      </c>
      <c r="H566" s="254">
        <v>0.0</v>
      </c>
      <c r="I566" s="254">
        <v>0.0</v>
      </c>
      <c r="J566" s="254">
        <v>0.0</v>
      </c>
      <c r="K566" s="254">
        <v>0.0</v>
      </c>
      <c r="L566" s="254">
        <v>0.3</v>
      </c>
      <c r="M566" s="254">
        <v>4.0</v>
      </c>
      <c r="N566" s="254">
        <v>0.0</v>
      </c>
      <c r="O566" s="254">
        <v>0.0</v>
      </c>
      <c r="P566" s="24">
        <v>0.0</v>
      </c>
      <c r="Q566" s="132">
        <v>0.0</v>
      </c>
      <c r="R566" s="132" t="s">
        <v>575</v>
      </c>
      <c r="S566" s="132"/>
      <c r="T566" s="132"/>
      <c r="U566" s="132"/>
      <c r="V566" s="132"/>
      <c r="W566" s="132"/>
      <c r="X566" s="132"/>
      <c r="Y566" s="132"/>
      <c r="Z566" s="132"/>
    </row>
    <row r="567" ht="15.75" customHeight="1">
      <c r="A567" s="253">
        <v>565.0</v>
      </c>
      <c r="B567" s="254" t="s">
        <v>1327</v>
      </c>
      <c r="C567" s="254" t="s">
        <v>4597</v>
      </c>
      <c r="D567" s="254">
        <v>0.0</v>
      </c>
      <c r="E567" s="254">
        <v>0.0</v>
      </c>
      <c r="F567" s="254">
        <v>0.0</v>
      </c>
      <c r="G567" s="254">
        <v>0.0</v>
      </c>
      <c r="H567" s="254">
        <v>0.0</v>
      </c>
      <c r="I567" s="254">
        <v>0.0</v>
      </c>
      <c r="J567" s="254">
        <v>0.0</v>
      </c>
      <c r="K567" s="254">
        <v>0.0</v>
      </c>
      <c r="L567" s="254">
        <v>0.01</v>
      </c>
      <c r="M567" s="254">
        <v>0.0</v>
      </c>
      <c r="N567" s="254">
        <v>0.0</v>
      </c>
      <c r="O567" s="254">
        <v>0.03</v>
      </c>
      <c r="P567" s="24">
        <v>0.0</v>
      </c>
      <c r="Q567" s="132">
        <v>0.0</v>
      </c>
      <c r="R567" s="132" t="s">
        <v>1327</v>
      </c>
      <c r="S567" s="132"/>
      <c r="T567" s="132"/>
      <c r="U567" s="132"/>
      <c r="V567" s="132"/>
      <c r="W567" s="132"/>
      <c r="X567" s="132"/>
      <c r="Y567" s="132"/>
      <c r="Z567" s="132"/>
    </row>
    <row r="568" ht="15.75" customHeight="1">
      <c r="A568" s="253">
        <v>566.0</v>
      </c>
      <c r="B568" s="254" t="s">
        <v>967</v>
      </c>
      <c r="C568" s="254" t="s">
        <v>4597</v>
      </c>
      <c r="D568" s="254">
        <v>0.0</v>
      </c>
      <c r="E568" s="254">
        <v>0.0</v>
      </c>
      <c r="F568" s="254">
        <v>0.0</v>
      </c>
      <c r="G568" s="254">
        <v>0.0</v>
      </c>
      <c r="H568" s="254">
        <v>0.0</v>
      </c>
      <c r="I568" s="254">
        <v>0.0</v>
      </c>
      <c r="J568" s="254">
        <v>0.0</v>
      </c>
      <c r="K568" s="254">
        <v>0.0</v>
      </c>
      <c r="L568" s="254">
        <v>29.1</v>
      </c>
      <c r="M568" s="254">
        <v>348.0</v>
      </c>
      <c r="N568" s="254">
        <v>0.02</v>
      </c>
      <c r="O568" s="254">
        <v>0.0</v>
      </c>
      <c r="P568" s="24">
        <v>0.0</v>
      </c>
      <c r="Q568" s="132">
        <v>0.0</v>
      </c>
      <c r="R568" s="132" t="s">
        <v>967</v>
      </c>
      <c r="S568" s="132"/>
      <c r="T568" s="132"/>
      <c r="U568" s="132"/>
      <c r="V568" s="132"/>
      <c r="W568" s="132"/>
      <c r="X568" s="132"/>
      <c r="Y568" s="132"/>
      <c r="Z568" s="132"/>
    </row>
    <row r="569" ht="15.75" customHeight="1">
      <c r="A569" s="253">
        <v>567.0</v>
      </c>
      <c r="B569" s="254" t="s">
        <v>182</v>
      </c>
      <c r="C569" s="254" t="s">
        <v>4597</v>
      </c>
      <c r="D569" s="254">
        <v>0.0</v>
      </c>
      <c r="E569" s="254">
        <v>0.0</v>
      </c>
      <c r="F569" s="254">
        <v>0.0</v>
      </c>
      <c r="G569" s="254">
        <v>0.0</v>
      </c>
      <c r="H569" s="254">
        <v>0.0</v>
      </c>
      <c r="I569" s="254">
        <v>6.454967</v>
      </c>
      <c r="J569" s="254">
        <v>34.80893</v>
      </c>
      <c r="K569" s="254">
        <v>0.123024</v>
      </c>
      <c r="L569" s="254">
        <v>38.97256</v>
      </c>
      <c r="M569" s="254">
        <v>635.6094</v>
      </c>
      <c r="N569" s="254">
        <v>5.109376</v>
      </c>
      <c r="O569" s="254">
        <v>1.561401</v>
      </c>
      <c r="P569" s="24">
        <v>0.0</v>
      </c>
      <c r="Q569" s="132">
        <v>0.0</v>
      </c>
      <c r="R569" s="132" t="s">
        <v>182</v>
      </c>
      <c r="S569" s="132"/>
      <c r="T569" s="132"/>
      <c r="U569" s="132"/>
      <c r="V569" s="132"/>
      <c r="W569" s="132"/>
      <c r="X569" s="132"/>
      <c r="Y569" s="132"/>
      <c r="Z569" s="132"/>
    </row>
    <row r="570" ht="15.75" customHeight="1">
      <c r="A570" s="253">
        <v>568.0</v>
      </c>
      <c r="B570" s="254" t="s">
        <v>309</v>
      </c>
      <c r="C570" s="254" t="s">
        <v>4597</v>
      </c>
      <c r="D570" s="254">
        <v>0.0</v>
      </c>
      <c r="E570" s="254">
        <v>0.0</v>
      </c>
      <c r="F570" s="254">
        <v>0.0</v>
      </c>
      <c r="G570" s="254">
        <v>0.0</v>
      </c>
      <c r="H570" s="254">
        <v>0.0</v>
      </c>
      <c r="I570" s="254">
        <v>0.0</v>
      </c>
      <c r="J570" s="254">
        <v>0.0</v>
      </c>
      <c r="K570" s="254">
        <v>0.0</v>
      </c>
      <c r="L570" s="254">
        <v>29.69985</v>
      </c>
      <c r="M570" s="254">
        <v>397.6894</v>
      </c>
      <c r="N570" s="254">
        <v>3.58949</v>
      </c>
      <c r="O570" s="254">
        <v>0.0</v>
      </c>
      <c r="P570" s="24">
        <v>0.0</v>
      </c>
      <c r="Q570" s="132">
        <v>0.0</v>
      </c>
      <c r="R570" s="132" t="s">
        <v>309</v>
      </c>
      <c r="S570" s="132"/>
      <c r="T570" s="132"/>
      <c r="U570" s="132"/>
      <c r="V570" s="132"/>
      <c r="W570" s="132"/>
      <c r="X570" s="132"/>
      <c r="Y570" s="132"/>
      <c r="Z570" s="132"/>
    </row>
    <row r="571" ht="15.75" customHeight="1">
      <c r="A571" s="253">
        <v>569.0</v>
      </c>
      <c r="B571" s="254" t="s">
        <v>216</v>
      </c>
      <c r="C571" s="254" t="s">
        <v>4597</v>
      </c>
      <c r="D571" s="254">
        <v>0.0</v>
      </c>
      <c r="E571" s="254">
        <v>0.0</v>
      </c>
      <c r="F571" s="254">
        <v>0.0</v>
      </c>
      <c r="G571" s="254">
        <v>0.0</v>
      </c>
      <c r="H571" s="254">
        <v>0.0</v>
      </c>
      <c r="I571" s="254">
        <v>4.142647</v>
      </c>
      <c r="J571" s="254">
        <v>30.17879</v>
      </c>
      <c r="K571" s="254">
        <v>0.048271</v>
      </c>
      <c r="L571" s="254">
        <v>47.15978</v>
      </c>
      <c r="M571" s="254">
        <v>577.0341</v>
      </c>
      <c r="N571" s="254">
        <v>4.370481</v>
      </c>
      <c r="O571" s="254">
        <v>0.902534</v>
      </c>
      <c r="P571" s="24">
        <v>0.0</v>
      </c>
      <c r="Q571" s="132">
        <v>0.0</v>
      </c>
      <c r="R571" s="132" t="s">
        <v>216</v>
      </c>
      <c r="S571" s="132"/>
      <c r="T571" s="132"/>
      <c r="U571" s="132"/>
      <c r="V571" s="132"/>
      <c r="W571" s="132"/>
      <c r="X571" s="132"/>
      <c r="Y571" s="132"/>
      <c r="Z571" s="132"/>
    </row>
    <row r="572" ht="15.75" customHeight="1">
      <c r="A572" s="253">
        <v>570.0</v>
      </c>
      <c r="B572" s="254" t="s">
        <v>312</v>
      </c>
      <c r="C572" s="254" t="s">
        <v>4597</v>
      </c>
      <c r="D572" s="254">
        <v>0.0</v>
      </c>
      <c r="E572" s="254">
        <v>0.0</v>
      </c>
      <c r="F572" s="254">
        <v>0.0</v>
      </c>
      <c r="G572" s="254">
        <v>0.0</v>
      </c>
      <c r="H572" s="254">
        <v>0.0</v>
      </c>
      <c r="I572" s="254">
        <v>2.103795</v>
      </c>
      <c r="J572" s="254">
        <v>14.15698</v>
      </c>
      <c r="K572" s="254">
        <v>0.078088</v>
      </c>
      <c r="L572" s="254">
        <v>17.41426</v>
      </c>
      <c r="M572" s="254">
        <v>253.3204</v>
      </c>
      <c r="N572" s="254">
        <v>1.480681</v>
      </c>
      <c r="O572" s="254">
        <v>0.0</v>
      </c>
      <c r="P572" s="24">
        <v>0.0</v>
      </c>
      <c r="Q572" s="132">
        <v>0.0</v>
      </c>
      <c r="R572" s="132" t="s">
        <v>312</v>
      </c>
      <c r="S572" s="132"/>
      <c r="T572" s="132"/>
      <c r="U572" s="132"/>
      <c r="V572" s="132"/>
      <c r="W572" s="132"/>
      <c r="X572" s="132"/>
      <c r="Y572" s="132"/>
      <c r="Z572" s="132"/>
    </row>
    <row r="573" ht="15.75" customHeight="1">
      <c r="A573" s="253">
        <v>571.0</v>
      </c>
      <c r="B573" s="254" t="s">
        <v>161</v>
      </c>
      <c r="C573" s="254" t="s">
        <v>4597</v>
      </c>
      <c r="D573" s="254">
        <v>0.0</v>
      </c>
      <c r="E573" s="254">
        <v>0.0</v>
      </c>
      <c r="F573" s="254">
        <v>0.0</v>
      </c>
      <c r="G573" s="254">
        <v>0.0</v>
      </c>
      <c r="H573" s="254">
        <v>0.0</v>
      </c>
      <c r="I573" s="254">
        <v>3.663215</v>
      </c>
      <c r="J573" s="254">
        <v>29.44176</v>
      </c>
      <c r="K573" s="254">
        <v>0.013076</v>
      </c>
      <c r="L573" s="254">
        <v>62.43519</v>
      </c>
      <c r="M573" s="254">
        <v>813.6487</v>
      </c>
      <c r="N573" s="254">
        <v>5.690394</v>
      </c>
      <c r="O573" s="254">
        <v>2.292399</v>
      </c>
      <c r="P573" s="24">
        <v>0.0</v>
      </c>
      <c r="Q573" s="132">
        <v>0.0</v>
      </c>
      <c r="R573" s="132" t="s">
        <v>161</v>
      </c>
      <c r="S573" s="132"/>
      <c r="T573" s="132"/>
      <c r="U573" s="132"/>
      <c r="V573" s="132"/>
      <c r="W573" s="132"/>
      <c r="X573" s="132"/>
      <c r="Y573" s="132"/>
      <c r="Z573" s="132"/>
    </row>
    <row r="574" ht="15.75" customHeight="1">
      <c r="A574" s="253">
        <v>572.0</v>
      </c>
      <c r="B574" s="254" t="s">
        <v>1030</v>
      </c>
      <c r="C574" s="254" t="s">
        <v>4597</v>
      </c>
      <c r="D574" s="254">
        <v>0.0</v>
      </c>
      <c r="E574" s="254">
        <v>0.0</v>
      </c>
      <c r="F574" s="254">
        <v>0.0</v>
      </c>
      <c r="G574" s="254">
        <v>0.0</v>
      </c>
      <c r="H574" s="254">
        <v>0.0</v>
      </c>
      <c r="I574" s="254">
        <v>0.0</v>
      </c>
      <c r="J574" s="254">
        <v>0.0</v>
      </c>
      <c r="K574" s="254">
        <v>0.0</v>
      </c>
      <c r="L574" s="254">
        <v>13.89418</v>
      </c>
      <c r="M574" s="254">
        <v>156.3548</v>
      </c>
      <c r="N574" s="254">
        <v>0.701459</v>
      </c>
      <c r="O574" s="254">
        <v>1.3</v>
      </c>
      <c r="P574" s="24">
        <v>0.0</v>
      </c>
      <c r="Q574" s="132">
        <v>0.0</v>
      </c>
      <c r="R574" s="132" t="s">
        <v>1030</v>
      </c>
      <c r="S574" s="132"/>
      <c r="T574" s="132"/>
      <c r="U574" s="132"/>
      <c r="V574" s="132"/>
      <c r="W574" s="132"/>
      <c r="X574" s="132"/>
      <c r="Y574" s="132"/>
      <c r="Z574" s="132"/>
    </row>
    <row r="575" ht="15.75" customHeight="1">
      <c r="A575" s="253">
        <v>573.0</v>
      </c>
      <c r="B575" s="254" t="s">
        <v>105</v>
      </c>
      <c r="C575" s="254" t="s">
        <v>4597</v>
      </c>
      <c r="D575" s="254">
        <v>0.0</v>
      </c>
      <c r="E575" s="254">
        <v>0.0</v>
      </c>
      <c r="F575" s="254">
        <v>0.0</v>
      </c>
      <c r="G575" s="254">
        <v>0.0</v>
      </c>
      <c r="H575" s="254">
        <v>0.0</v>
      </c>
      <c r="I575" s="254">
        <v>1.555244</v>
      </c>
      <c r="J575" s="254">
        <v>8.347622</v>
      </c>
      <c r="K575" s="254">
        <v>0.004949</v>
      </c>
      <c r="L575" s="254">
        <v>64.53984</v>
      </c>
      <c r="M575" s="254">
        <v>1021.609</v>
      </c>
      <c r="N575" s="254">
        <v>7.846255</v>
      </c>
      <c r="O575" s="254">
        <v>2.707601</v>
      </c>
      <c r="P575" s="24">
        <v>0.0</v>
      </c>
      <c r="Q575" s="132">
        <v>0.0</v>
      </c>
      <c r="R575" s="132" t="s">
        <v>105</v>
      </c>
      <c r="S575" s="132"/>
      <c r="T575" s="132"/>
      <c r="U575" s="132"/>
      <c r="V575" s="132"/>
      <c r="W575" s="132"/>
      <c r="X575" s="132"/>
      <c r="Y575" s="132"/>
      <c r="Z575" s="132"/>
    </row>
    <row r="576" ht="15.75" customHeight="1">
      <c r="A576" s="253">
        <v>574.0</v>
      </c>
      <c r="B576" s="254" t="s">
        <v>265</v>
      </c>
      <c r="C576" s="254" t="s">
        <v>4597</v>
      </c>
      <c r="D576" s="254">
        <v>0.0</v>
      </c>
      <c r="E576" s="254">
        <v>0.0</v>
      </c>
      <c r="F576" s="254">
        <v>0.0</v>
      </c>
      <c r="G576" s="254">
        <v>0.0</v>
      </c>
      <c r="H576" s="254">
        <v>0.0</v>
      </c>
      <c r="I576" s="254">
        <v>0.0</v>
      </c>
      <c r="J576" s="254">
        <v>0.0</v>
      </c>
      <c r="K576" s="254">
        <v>0.0</v>
      </c>
      <c r="L576" s="254">
        <v>52.81869</v>
      </c>
      <c r="M576" s="254">
        <v>680.7081</v>
      </c>
      <c r="N576" s="254">
        <v>4.249534</v>
      </c>
      <c r="O576" s="254">
        <v>0.512668</v>
      </c>
      <c r="P576" s="24">
        <v>0.0</v>
      </c>
      <c r="Q576" s="132">
        <v>0.0</v>
      </c>
      <c r="R576" s="132" t="s">
        <v>265</v>
      </c>
      <c r="S576" s="132"/>
      <c r="T576" s="132"/>
      <c r="U576" s="132"/>
      <c r="V576" s="132"/>
      <c r="W576" s="132"/>
      <c r="X576" s="132"/>
      <c r="Y576" s="132"/>
      <c r="Z576" s="132"/>
    </row>
    <row r="577" ht="15.75" customHeight="1">
      <c r="A577" s="253">
        <v>575.0</v>
      </c>
      <c r="B577" s="254" t="s">
        <v>1089</v>
      </c>
      <c r="C577" s="254" t="s">
        <v>4597</v>
      </c>
      <c r="D577" s="254">
        <v>0.0</v>
      </c>
      <c r="E577" s="254">
        <v>0.0</v>
      </c>
      <c r="F577" s="254">
        <v>0.0</v>
      </c>
      <c r="G577" s="254">
        <v>0.0</v>
      </c>
      <c r="H577" s="254">
        <v>0.0</v>
      </c>
      <c r="I577" s="254">
        <v>0.0</v>
      </c>
      <c r="J577" s="254">
        <v>0.0</v>
      </c>
      <c r="K577" s="254">
        <v>0.0</v>
      </c>
      <c r="L577" s="254">
        <v>14.09872</v>
      </c>
      <c r="M577" s="254">
        <v>149.8427</v>
      </c>
      <c r="N577" s="254">
        <v>0.865778</v>
      </c>
      <c r="O577" s="254">
        <v>0.0</v>
      </c>
      <c r="P577" s="24">
        <v>0.0</v>
      </c>
      <c r="Q577" s="132">
        <v>0.0</v>
      </c>
      <c r="R577" s="132" t="s">
        <v>1089</v>
      </c>
      <c r="S577" s="132"/>
      <c r="T577" s="132"/>
      <c r="U577" s="132"/>
      <c r="V577" s="132"/>
      <c r="W577" s="132"/>
      <c r="X577" s="132"/>
      <c r="Y577" s="132"/>
      <c r="Z577" s="132"/>
    </row>
    <row r="578" ht="15.75" customHeight="1">
      <c r="A578" s="253">
        <v>576.0</v>
      </c>
      <c r="B578" s="254" t="s">
        <v>170</v>
      </c>
      <c r="C578" s="254" t="s">
        <v>4597</v>
      </c>
      <c r="D578" s="254">
        <v>0.0</v>
      </c>
      <c r="E578" s="254">
        <v>0.0</v>
      </c>
      <c r="F578" s="254">
        <v>0.0</v>
      </c>
      <c r="G578" s="254">
        <v>0.0</v>
      </c>
      <c r="H578" s="254">
        <v>0.0</v>
      </c>
      <c r="I578" s="254">
        <v>9.389091</v>
      </c>
      <c r="J578" s="254">
        <v>94.39709</v>
      </c>
      <c r="K578" s="254">
        <v>1.135594</v>
      </c>
      <c r="L578" s="254">
        <v>49.33686</v>
      </c>
      <c r="M578" s="254">
        <v>742.1843</v>
      </c>
      <c r="N578" s="254">
        <v>4.071839</v>
      </c>
      <c r="O578" s="254">
        <v>0.512668</v>
      </c>
      <c r="P578" s="24">
        <v>0.0</v>
      </c>
      <c r="Q578" s="132">
        <v>0.0</v>
      </c>
      <c r="R578" s="132" t="s">
        <v>170</v>
      </c>
      <c r="S578" s="132"/>
      <c r="T578" s="132"/>
      <c r="U578" s="132"/>
      <c r="V578" s="132"/>
      <c r="W578" s="132"/>
      <c r="X578" s="132"/>
      <c r="Y578" s="132"/>
      <c r="Z578" s="132"/>
    </row>
    <row r="579" ht="15.75" customHeight="1">
      <c r="A579" s="253">
        <v>577.0</v>
      </c>
      <c r="B579" s="254" t="s">
        <v>163</v>
      </c>
      <c r="C579" s="254" t="s">
        <v>4597</v>
      </c>
      <c r="D579" s="254">
        <v>0.0</v>
      </c>
      <c r="E579" s="254">
        <v>0.0</v>
      </c>
      <c r="F579" s="254">
        <v>0.0</v>
      </c>
      <c r="G579" s="254">
        <v>0.0</v>
      </c>
      <c r="H579" s="254">
        <v>0.0</v>
      </c>
      <c r="I579" s="254">
        <v>0.0</v>
      </c>
      <c r="J579" s="254">
        <v>0.0</v>
      </c>
      <c r="K579" s="254">
        <v>0.0</v>
      </c>
      <c r="L579" s="254">
        <v>48.36495</v>
      </c>
      <c r="M579" s="254">
        <v>785.8497</v>
      </c>
      <c r="N579" s="254">
        <v>6.641623</v>
      </c>
      <c r="O579" s="254">
        <v>0.512668</v>
      </c>
      <c r="P579" s="24">
        <v>0.0</v>
      </c>
      <c r="Q579" s="132">
        <v>0.0</v>
      </c>
      <c r="R579" s="132" t="s">
        <v>163</v>
      </c>
      <c r="S579" s="132"/>
      <c r="T579" s="132"/>
      <c r="U579" s="132"/>
      <c r="V579" s="132"/>
      <c r="W579" s="132"/>
      <c r="X579" s="132"/>
      <c r="Y579" s="132"/>
      <c r="Z579" s="132"/>
    </row>
    <row r="580" ht="15.75" customHeight="1">
      <c r="A580" s="253">
        <v>578.0</v>
      </c>
      <c r="B580" s="254" t="s">
        <v>194</v>
      </c>
      <c r="C580" s="254" t="s">
        <v>4597</v>
      </c>
      <c r="D580" s="254">
        <v>0.0</v>
      </c>
      <c r="E580" s="254">
        <v>0.0</v>
      </c>
      <c r="F580" s="254">
        <v>0.0</v>
      </c>
      <c r="G580" s="254">
        <v>0.0</v>
      </c>
      <c r="H580" s="254">
        <v>0.0</v>
      </c>
      <c r="I580" s="254">
        <v>0.677378</v>
      </c>
      <c r="J580" s="254">
        <v>3.412574</v>
      </c>
      <c r="K580" s="254">
        <v>0.0</v>
      </c>
      <c r="L580" s="254">
        <v>54.73195</v>
      </c>
      <c r="M580" s="254">
        <v>744.8818</v>
      </c>
      <c r="N580" s="254">
        <v>4.512547</v>
      </c>
      <c r="O580" s="254">
        <v>1.610134</v>
      </c>
      <c r="P580" s="24">
        <v>0.0</v>
      </c>
      <c r="Q580" s="132">
        <v>0.0</v>
      </c>
      <c r="R580" s="132" t="s">
        <v>194</v>
      </c>
      <c r="S580" s="132"/>
      <c r="T580" s="132"/>
      <c r="U580" s="132"/>
      <c r="V580" s="132"/>
      <c r="W580" s="132"/>
      <c r="X580" s="132"/>
      <c r="Y580" s="132"/>
      <c r="Z580" s="132"/>
    </row>
    <row r="581" ht="15.75" customHeight="1">
      <c r="A581" s="253">
        <v>579.0</v>
      </c>
      <c r="B581" s="254" t="s">
        <v>6095</v>
      </c>
      <c r="C581" s="254" t="s">
        <v>4597</v>
      </c>
      <c r="D581" s="254">
        <v>0.0</v>
      </c>
      <c r="E581" s="254">
        <v>0.0</v>
      </c>
      <c r="F581" s="254">
        <v>0.0</v>
      </c>
      <c r="G581" s="254">
        <v>0.0</v>
      </c>
      <c r="H581" s="254">
        <v>0.0</v>
      </c>
      <c r="I581" s="254">
        <v>0.0</v>
      </c>
      <c r="J581" s="254">
        <v>0.0</v>
      </c>
      <c r="K581" s="254">
        <v>0.0</v>
      </c>
      <c r="L581" s="254">
        <v>0.1</v>
      </c>
      <c r="M581" s="254">
        <v>0.0</v>
      </c>
      <c r="N581" s="254">
        <v>0.0</v>
      </c>
      <c r="O581" s="254">
        <v>0.0</v>
      </c>
      <c r="P581" s="24">
        <v>0.0</v>
      </c>
      <c r="Q581" s="132">
        <v>0.0</v>
      </c>
      <c r="R581" s="132" t="s">
        <v>6095</v>
      </c>
      <c r="S581" s="132"/>
      <c r="T581" s="132"/>
      <c r="U581" s="132"/>
      <c r="V581" s="132"/>
      <c r="W581" s="132"/>
      <c r="X581" s="132"/>
      <c r="Y581" s="132"/>
      <c r="Z581" s="132"/>
    </row>
    <row r="582" ht="15.75" customHeight="1">
      <c r="A582" s="253">
        <v>580.0</v>
      </c>
      <c r="B582" s="254" t="s">
        <v>1448</v>
      </c>
      <c r="C582" s="254" t="s">
        <v>4597</v>
      </c>
      <c r="D582" s="254">
        <v>0.0</v>
      </c>
      <c r="E582" s="254">
        <v>0.0</v>
      </c>
      <c r="F582" s="254">
        <v>0.0</v>
      </c>
      <c r="G582" s="254">
        <v>0.0</v>
      </c>
      <c r="H582" s="254">
        <v>0.0</v>
      </c>
      <c r="I582" s="254">
        <v>0.0</v>
      </c>
      <c r="J582" s="254">
        <v>0.0</v>
      </c>
      <c r="K582" s="254">
        <v>0.0</v>
      </c>
      <c r="L582" s="254">
        <v>8.2</v>
      </c>
      <c r="M582" s="254">
        <v>141.0</v>
      </c>
      <c r="N582" s="254">
        <v>0.3</v>
      </c>
      <c r="O582" s="254">
        <v>0.0</v>
      </c>
      <c r="P582" s="24">
        <v>0.0</v>
      </c>
      <c r="Q582" s="132">
        <v>0.0</v>
      </c>
      <c r="R582" s="132" t="s">
        <v>1448</v>
      </c>
      <c r="S582" s="132"/>
      <c r="T582" s="132"/>
      <c r="U582" s="132"/>
      <c r="V582" s="132"/>
      <c r="W582" s="132"/>
      <c r="X582" s="132"/>
      <c r="Y582" s="132"/>
      <c r="Z582" s="132"/>
    </row>
    <row r="583" ht="15.75" customHeight="1">
      <c r="A583" s="253">
        <v>581.0</v>
      </c>
      <c r="B583" s="254" t="s">
        <v>1160</v>
      </c>
      <c r="C583" s="254" t="s">
        <v>4597</v>
      </c>
      <c r="D583" s="254">
        <v>0.0</v>
      </c>
      <c r="E583" s="254">
        <v>0.0</v>
      </c>
      <c r="F583" s="254">
        <v>0.0</v>
      </c>
      <c r="G583" s="254">
        <v>0.0</v>
      </c>
      <c r="H583" s="254">
        <v>0.0</v>
      </c>
      <c r="I583" s="254">
        <v>0.0</v>
      </c>
      <c r="J583" s="254">
        <v>0.0</v>
      </c>
      <c r="K583" s="254">
        <v>0.0</v>
      </c>
      <c r="L583" s="254">
        <v>3.3</v>
      </c>
      <c r="M583" s="254">
        <v>36.0</v>
      </c>
      <c r="N583" s="254">
        <v>0.0</v>
      </c>
      <c r="O583" s="254">
        <v>0.0</v>
      </c>
      <c r="P583" s="24">
        <v>0.0</v>
      </c>
      <c r="Q583" s="132">
        <v>0.0</v>
      </c>
      <c r="R583" s="132" t="s">
        <v>1160</v>
      </c>
      <c r="S583" s="132"/>
      <c r="T583" s="132"/>
      <c r="U583" s="132"/>
      <c r="V583" s="132"/>
      <c r="W583" s="132"/>
      <c r="X583" s="132"/>
      <c r="Y583" s="132"/>
      <c r="Z583" s="132"/>
    </row>
    <row r="584" ht="15.75" customHeight="1">
      <c r="A584" s="253">
        <v>582.0</v>
      </c>
      <c r="B584" s="254" t="s">
        <v>1393</v>
      </c>
      <c r="C584" s="254" t="s">
        <v>4597</v>
      </c>
      <c r="D584" s="254">
        <v>0.0</v>
      </c>
      <c r="E584" s="254">
        <v>0.0</v>
      </c>
      <c r="F584" s="254">
        <v>0.0</v>
      </c>
      <c r="G584" s="254">
        <v>0.0</v>
      </c>
      <c r="H584" s="254">
        <v>0.0</v>
      </c>
      <c r="I584" s="254">
        <v>0.0</v>
      </c>
      <c r="J584" s="254">
        <v>0.0</v>
      </c>
      <c r="K584" s="254">
        <v>0.0</v>
      </c>
      <c r="L584" s="254">
        <v>0.06</v>
      </c>
      <c r="M584" s="254">
        <v>0.06</v>
      </c>
      <c r="N584" s="254">
        <v>0.0</v>
      </c>
      <c r="O584" s="254">
        <v>0.05</v>
      </c>
      <c r="P584" s="24">
        <v>0.0</v>
      </c>
      <c r="Q584" s="132">
        <v>0.0</v>
      </c>
      <c r="R584" s="132" t="s">
        <v>1393</v>
      </c>
      <c r="S584" s="132"/>
      <c r="T584" s="132"/>
      <c r="U584" s="132"/>
      <c r="V584" s="132"/>
      <c r="W584" s="132"/>
      <c r="X584" s="132"/>
      <c r="Y584" s="132"/>
      <c r="Z584" s="132"/>
    </row>
    <row r="585" ht="15.75" customHeight="1">
      <c r="A585" s="253">
        <v>583.0</v>
      </c>
      <c r="B585" s="254" t="s">
        <v>172</v>
      </c>
      <c r="C585" s="254" t="s">
        <v>4597</v>
      </c>
      <c r="D585" s="254"/>
      <c r="E585" s="254"/>
      <c r="F585" s="254"/>
      <c r="G585" s="254"/>
      <c r="H585" s="254"/>
      <c r="I585" s="254">
        <v>1.0</v>
      </c>
      <c r="J585" s="254">
        <v>6.4</v>
      </c>
      <c r="K585" s="254">
        <v>0.0</v>
      </c>
      <c r="L585" s="254">
        <v>51.0</v>
      </c>
      <c r="M585" s="254">
        <v>743.7</v>
      </c>
      <c r="N585" s="254">
        <v>4.4</v>
      </c>
      <c r="O585" s="254">
        <v>1.2</v>
      </c>
      <c r="Q585" s="132"/>
      <c r="R585" s="132" t="s">
        <v>172</v>
      </c>
      <c r="S585" s="132"/>
      <c r="T585" s="132"/>
      <c r="U585" s="132"/>
      <c r="V585" s="132"/>
      <c r="W585" s="132"/>
      <c r="X585" s="132"/>
      <c r="Y585" s="132"/>
      <c r="Z585" s="132"/>
    </row>
    <row r="586" ht="15.75" customHeight="1">
      <c r="A586" s="253">
        <v>584.0</v>
      </c>
      <c r="B586" s="254" t="s">
        <v>195</v>
      </c>
      <c r="C586" s="254" t="s">
        <v>4597</v>
      </c>
      <c r="D586" s="254"/>
      <c r="E586" s="254"/>
      <c r="F586" s="254"/>
      <c r="G586" s="254"/>
      <c r="H586" s="254"/>
      <c r="I586" s="254">
        <v>0.7</v>
      </c>
      <c r="J586" s="254">
        <v>2.7</v>
      </c>
      <c r="K586" s="254">
        <v>0.0</v>
      </c>
      <c r="L586" s="254">
        <v>54.9</v>
      </c>
      <c r="M586" s="254">
        <v>751.3</v>
      </c>
      <c r="N586" s="254">
        <v>4.1</v>
      </c>
      <c r="O586" s="254">
        <v>1.2</v>
      </c>
      <c r="Q586" s="132"/>
      <c r="R586" s="132" t="s">
        <v>195</v>
      </c>
      <c r="S586" s="132"/>
      <c r="T586" s="132"/>
      <c r="U586" s="132"/>
      <c r="V586" s="132"/>
      <c r="W586" s="132"/>
      <c r="X586" s="132"/>
      <c r="Y586" s="132"/>
      <c r="Z586" s="132"/>
    </row>
    <row r="587" ht="15.75" customHeight="1">
      <c r="A587" s="253">
        <v>585.0</v>
      </c>
      <c r="B587" s="254" t="s">
        <v>199</v>
      </c>
      <c r="C587" s="254" t="s">
        <v>4597</v>
      </c>
      <c r="D587" s="254"/>
      <c r="E587" s="254"/>
      <c r="F587" s="254"/>
      <c r="G587" s="254"/>
      <c r="H587" s="254"/>
      <c r="I587" s="254">
        <v>1.9</v>
      </c>
      <c r="J587" s="254">
        <v>11.7</v>
      </c>
      <c r="K587" s="254">
        <v>0.1</v>
      </c>
      <c r="L587" s="254">
        <v>55.3</v>
      </c>
      <c r="M587" s="254">
        <v>718.2</v>
      </c>
      <c r="N587" s="254">
        <v>4.7</v>
      </c>
      <c r="O587" s="254">
        <v>1.2</v>
      </c>
      <c r="Q587" s="132"/>
      <c r="R587" s="132" t="s">
        <v>199</v>
      </c>
      <c r="S587" s="132"/>
      <c r="T587" s="132"/>
      <c r="U587" s="132"/>
      <c r="V587" s="132"/>
      <c r="W587" s="132"/>
      <c r="X587" s="132"/>
      <c r="Y587" s="132"/>
      <c r="Z587" s="132"/>
    </row>
    <row r="588" ht="15.75" customHeight="1">
      <c r="A588" s="253">
        <v>586.0</v>
      </c>
      <c r="B588" s="254" t="s">
        <v>201</v>
      </c>
      <c r="C588" s="254" t="s">
        <v>4597</v>
      </c>
      <c r="D588" s="254"/>
      <c r="E588" s="254"/>
      <c r="F588" s="254"/>
      <c r="G588" s="254"/>
      <c r="H588" s="254"/>
      <c r="I588" s="254">
        <v>1.4</v>
      </c>
      <c r="J588" s="254">
        <v>8.5</v>
      </c>
      <c r="K588" s="254">
        <v>0.1</v>
      </c>
      <c r="L588" s="254">
        <v>51.7</v>
      </c>
      <c r="M588" s="254">
        <v>708.0</v>
      </c>
      <c r="N588" s="254">
        <v>3.9</v>
      </c>
      <c r="O588" s="254">
        <v>1.2</v>
      </c>
      <c r="Q588" s="132"/>
      <c r="R588" s="132" t="s">
        <v>201</v>
      </c>
      <c r="S588" s="132"/>
      <c r="T588" s="132"/>
      <c r="U588" s="132"/>
      <c r="V588" s="132"/>
      <c r="W588" s="132"/>
      <c r="X588" s="132"/>
      <c r="Y588" s="132"/>
      <c r="Z588" s="132"/>
    </row>
    <row r="589" ht="15.75" customHeight="1">
      <c r="A589" s="253">
        <v>587.0</v>
      </c>
      <c r="B589" s="254" t="s">
        <v>200</v>
      </c>
      <c r="C589" s="254" t="s">
        <v>4597</v>
      </c>
      <c r="D589" s="254"/>
      <c r="E589" s="254"/>
      <c r="F589" s="254"/>
      <c r="G589" s="254"/>
      <c r="H589" s="254"/>
      <c r="I589" s="254">
        <v>3.7</v>
      </c>
      <c r="J589" s="254">
        <v>24.5</v>
      </c>
      <c r="K589" s="254">
        <v>0.1</v>
      </c>
      <c r="L589" s="254">
        <v>51.6</v>
      </c>
      <c r="M589" s="254">
        <v>710.1</v>
      </c>
      <c r="N589" s="254">
        <v>4.1</v>
      </c>
      <c r="O589" s="254">
        <v>0.7</v>
      </c>
      <c r="Q589" s="132"/>
      <c r="R589" s="132" t="s">
        <v>200</v>
      </c>
      <c r="S589" s="132"/>
      <c r="T589" s="132"/>
      <c r="U589" s="132"/>
      <c r="V589" s="132"/>
      <c r="W589" s="132"/>
      <c r="X589" s="132"/>
      <c r="Y589" s="132"/>
      <c r="Z589" s="132"/>
    </row>
    <row r="590" ht="15.75" customHeight="1">
      <c r="A590" s="253">
        <v>588.0</v>
      </c>
      <c r="B590" s="254" t="s">
        <v>289</v>
      </c>
      <c r="C590" s="254" t="s">
        <v>4597</v>
      </c>
      <c r="D590" s="254"/>
      <c r="E590" s="254"/>
      <c r="F590" s="254"/>
      <c r="G590" s="254"/>
      <c r="H590" s="254"/>
      <c r="I590" s="254">
        <v>0.7</v>
      </c>
      <c r="J590" s="254">
        <v>3.0</v>
      </c>
      <c r="K590" s="254">
        <v>0.0</v>
      </c>
      <c r="L590" s="254">
        <v>36.2</v>
      </c>
      <c r="M590" s="254">
        <v>490.7</v>
      </c>
      <c r="N590" s="254">
        <v>2.8</v>
      </c>
      <c r="O590" s="254">
        <v>0.6</v>
      </c>
      <c r="Q590" s="132"/>
      <c r="R590" s="132" t="s">
        <v>289</v>
      </c>
      <c r="S590" s="132"/>
      <c r="T590" s="132"/>
      <c r="U590" s="132"/>
      <c r="V590" s="132"/>
      <c r="W590" s="132"/>
      <c r="X590" s="132"/>
      <c r="Y590" s="132"/>
      <c r="Z590" s="132"/>
    </row>
    <row r="591" ht="15.75" customHeight="1">
      <c r="A591" s="253">
        <v>589.0</v>
      </c>
      <c r="B591" s="254" t="s">
        <v>233</v>
      </c>
      <c r="C591" s="254" t="s">
        <v>4597</v>
      </c>
      <c r="D591" s="254"/>
      <c r="E591" s="254"/>
      <c r="F591" s="254"/>
      <c r="G591" s="254"/>
      <c r="H591" s="254"/>
      <c r="I591" s="254">
        <v>1.0</v>
      </c>
      <c r="J591" s="254">
        <v>4.3</v>
      </c>
      <c r="K591" s="254">
        <v>0.0</v>
      </c>
      <c r="L591" s="254">
        <v>45.6</v>
      </c>
      <c r="M591" s="254">
        <v>624.3</v>
      </c>
      <c r="N591" s="254">
        <v>4.0</v>
      </c>
      <c r="O591" s="254">
        <v>0.6</v>
      </c>
      <c r="Q591" s="132"/>
      <c r="R591" s="132" t="s">
        <v>233</v>
      </c>
      <c r="S591" s="132"/>
      <c r="T591" s="132"/>
      <c r="U591" s="132"/>
      <c r="V591" s="132"/>
      <c r="W591" s="132"/>
      <c r="X591" s="132"/>
      <c r="Y591" s="132"/>
      <c r="Z591" s="132"/>
    </row>
    <row r="592" ht="15.75" customHeight="1">
      <c r="A592" s="253">
        <v>590.0</v>
      </c>
      <c r="B592" s="254" t="s">
        <v>262</v>
      </c>
      <c r="C592" s="254" t="s">
        <v>4597</v>
      </c>
      <c r="D592" s="254"/>
      <c r="E592" s="254"/>
      <c r="F592" s="254"/>
      <c r="G592" s="254"/>
      <c r="H592" s="254"/>
      <c r="I592" s="254">
        <v>0.7</v>
      </c>
      <c r="J592" s="254">
        <v>2.7</v>
      </c>
      <c r="K592" s="254">
        <v>0.0</v>
      </c>
      <c r="L592" s="254">
        <v>41.0</v>
      </c>
      <c r="M592" s="254">
        <v>555.5</v>
      </c>
      <c r="N592" s="254">
        <v>3.2</v>
      </c>
      <c r="O592" s="254">
        <v>1.1</v>
      </c>
      <c r="Q592" s="132"/>
      <c r="R592" s="132" t="s">
        <v>262</v>
      </c>
      <c r="S592" s="132"/>
      <c r="T592" s="132"/>
      <c r="U592" s="132"/>
      <c r="V592" s="132"/>
      <c r="W592" s="132"/>
      <c r="X592" s="132"/>
      <c r="Y592" s="132"/>
      <c r="Z592" s="132"/>
    </row>
    <row r="593" ht="15.75" customHeight="1">
      <c r="A593" s="253">
        <v>591.0</v>
      </c>
      <c r="B593" s="254" t="s">
        <v>232</v>
      </c>
      <c r="C593" s="254" t="s">
        <v>4597</v>
      </c>
      <c r="D593" s="254"/>
      <c r="E593" s="254"/>
      <c r="F593" s="254"/>
      <c r="G593" s="254"/>
      <c r="H593" s="254"/>
      <c r="I593" s="254">
        <v>1.8</v>
      </c>
      <c r="J593" s="254">
        <v>10.1</v>
      </c>
      <c r="K593" s="254">
        <v>0.1</v>
      </c>
      <c r="L593" s="254">
        <v>38.7</v>
      </c>
      <c r="M593" s="254">
        <v>537.3</v>
      </c>
      <c r="N593" s="254">
        <v>3.7</v>
      </c>
      <c r="O593" s="254">
        <v>0.6</v>
      </c>
      <c r="Q593" s="132"/>
      <c r="R593" s="132" t="s">
        <v>232</v>
      </c>
      <c r="S593" s="132"/>
      <c r="T593" s="132"/>
      <c r="U593" s="132"/>
      <c r="V593" s="132"/>
      <c r="W593" s="132"/>
      <c r="X593" s="132"/>
      <c r="Y593" s="132"/>
      <c r="Z593" s="132"/>
    </row>
    <row r="594" ht="15.75" customHeight="1">
      <c r="A594" s="253">
        <v>592.0</v>
      </c>
      <c r="B594" s="259" t="s">
        <v>286</v>
      </c>
      <c r="C594" s="254" t="s">
        <v>4597</v>
      </c>
      <c r="D594" s="254"/>
      <c r="E594" s="254"/>
      <c r="F594" s="254"/>
      <c r="G594" s="254"/>
      <c r="H594" s="254"/>
      <c r="I594" s="254">
        <v>7.4</v>
      </c>
      <c r="J594" s="254">
        <v>49.0</v>
      </c>
      <c r="K594" s="254">
        <v>0.1</v>
      </c>
      <c r="L594" s="254">
        <v>31.9</v>
      </c>
      <c r="M594" s="254">
        <v>423.3</v>
      </c>
      <c r="N594" s="254">
        <v>2.0</v>
      </c>
      <c r="O594" s="254">
        <v>1.1</v>
      </c>
      <c r="Q594" s="132"/>
      <c r="R594" s="257" t="s">
        <v>286</v>
      </c>
      <c r="S594" s="132"/>
      <c r="T594" s="132"/>
      <c r="U594" s="132"/>
      <c r="V594" s="132"/>
      <c r="W594" s="132"/>
      <c r="X594" s="132"/>
      <c r="Y594" s="132"/>
      <c r="Z594" s="132"/>
    </row>
    <row r="595" ht="15.75" customHeight="1">
      <c r="A595" s="253">
        <v>593.0</v>
      </c>
      <c r="B595" s="254" t="s">
        <v>345</v>
      </c>
      <c r="C595" s="254" t="s">
        <v>4597</v>
      </c>
      <c r="D595" s="254"/>
      <c r="E595" s="254"/>
      <c r="F595" s="254"/>
      <c r="G595" s="254"/>
      <c r="H595" s="254"/>
      <c r="I595" s="254">
        <v>0.0</v>
      </c>
      <c r="J595" s="254">
        <v>0.0</v>
      </c>
      <c r="K595" s="254">
        <v>0.0</v>
      </c>
      <c r="L595" s="254">
        <v>16.3</v>
      </c>
      <c r="M595" s="254">
        <v>203.6</v>
      </c>
      <c r="N595" s="254">
        <v>0.9</v>
      </c>
      <c r="O595" s="254">
        <v>0.1</v>
      </c>
      <c r="Q595" s="132"/>
      <c r="R595" s="132" t="s">
        <v>345</v>
      </c>
      <c r="S595" s="132"/>
      <c r="T595" s="132"/>
      <c r="U595" s="132"/>
      <c r="V595" s="132"/>
      <c r="W595" s="132"/>
      <c r="X595" s="132"/>
      <c r="Y595" s="132"/>
      <c r="Z595" s="132"/>
    </row>
    <row r="596" ht="15.75" customHeight="1">
      <c r="A596" s="253">
        <v>594.0</v>
      </c>
      <c r="B596" s="254" t="s">
        <v>335</v>
      </c>
      <c r="C596" s="254" t="s">
        <v>4597</v>
      </c>
      <c r="D596" s="254"/>
      <c r="E596" s="254"/>
      <c r="F596" s="254"/>
      <c r="G596" s="254"/>
      <c r="H596" s="254"/>
      <c r="I596" s="254">
        <v>0.7</v>
      </c>
      <c r="J596" s="254">
        <v>3.0</v>
      </c>
      <c r="K596" s="254">
        <v>0.0</v>
      </c>
      <c r="L596" s="254">
        <v>30.3</v>
      </c>
      <c r="M596" s="254">
        <v>404.4</v>
      </c>
      <c r="N596" s="254">
        <v>2.6</v>
      </c>
      <c r="O596" s="254">
        <v>0.6</v>
      </c>
      <c r="Q596" s="132"/>
      <c r="R596" s="132" t="s">
        <v>335</v>
      </c>
      <c r="S596" s="132"/>
      <c r="T596" s="132"/>
      <c r="U596" s="132"/>
      <c r="V596" s="132"/>
      <c r="W596" s="132"/>
      <c r="X596" s="132"/>
      <c r="Y596" s="132"/>
      <c r="Z596" s="132"/>
    </row>
    <row r="597" ht="15.75" customHeight="1">
      <c r="A597" s="253">
        <v>595.0</v>
      </c>
      <c r="B597" s="254" t="s">
        <v>337</v>
      </c>
      <c r="C597" s="254" t="s">
        <v>4597</v>
      </c>
      <c r="D597" s="254"/>
      <c r="E597" s="254"/>
      <c r="F597" s="254"/>
      <c r="G597" s="254"/>
      <c r="H597" s="254"/>
      <c r="I597" s="254">
        <v>1.0</v>
      </c>
      <c r="J597" s="254">
        <v>5.1</v>
      </c>
      <c r="K597" s="254">
        <v>0.0</v>
      </c>
      <c r="L597" s="254">
        <v>30.2</v>
      </c>
      <c r="M597" s="254">
        <v>412.4</v>
      </c>
      <c r="N597" s="254">
        <v>2.3</v>
      </c>
      <c r="O597" s="254">
        <v>0.6</v>
      </c>
      <c r="Q597" s="132"/>
      <c r="R597" s="132" t="s">
        <v>337</v>
      </c>
      <c r="S597" s="132"/>
      <c r="T597" s="132"/>
      <c r="U597" s="132"/>
      <c r="V597" s="132"/>
      <c r="W597" s="132"/>
      <c r="X597" s="132"/>
      <c r="Y597" s="132"/>
      <c r="Z597" s="132"/>
    </row>
    <row r="598" ht="15.75" customHeight="1">
      <c r="A598" s="253">
        <v>596.0</v>
      </c>
      <c r="B598" s="254" t="s">
        <v>381</v>
      </c>
      <c r="C598" s="254" t="s">
        <v>4597</v>
      </c>
      <c r="D598" s="254"/>
      <c r="E598" s="254"/>
      <c r="F598" s="254"/>
      <c r="G598" s="254"/>
      <c r="H598" s="254"/>
      <c r="I598" s="254">
        <v>0.0</v>
      </c>
      <c r="J598" s="254">
        <v>0.0</v>
      </c>
      <c r="K598" s="254">
        <v>0.0</v>
      </c>
      <c r="L598" s="254">
        <v>21.7</v>
      </c>
      <c r="M598" s="254">
        <v>273.3</v>
      </c>
      <c r="N598" s="254">
        <v>1.5</v>
      </c>
      <c r="O598" s="254">
        <v>0.1</v>
      </c>
      <c r="Q598" s="132"/>
      <c r="R598" s="132" t="s">
        <v>381</v>
      </c>
      <c r="S598" s="132"/>
      <c r="T598" s="132"/>
      <c r="U598" s="132"/>
      <c r="V598" s="132"/>
      <c r="W598" s="132"/>
      <c r="X598" s="132"/>
      <c r="Y598" s="132"/>
      <c r="Z598" s="132"/>
    </row>
    <row r="599" ht="15.75" customHeight="1">
      <c r="A599" s="253">
        <v>597.0</v>
      </c>
      <c r="B599" s="259" t="s">
        <v>371</v>
      </c>
      <c r="C599" s="254" t="s">
        <v>4597</v>
      </c>
      <c r="D599" s="254"/>
      <c r="E599" s="254"/>
      <c r="F599" s="254"/>
      <c r="G599" s="254"/>
      <c r="H599" s="254"/>
      <c r="I599" s="254">
        <v>1.4</v>
      </c>
      <c r="J599" s="254">
        <v>9.0</v>
      </c>
      <c r="K599" s="254">
        <v>0.0</v>
      </c>
      <c r="L599" s="254">
        <v>23.8</v>
      </c>
      <c r="M599" s="254">
        <v>317.5</v>
      </c>
      <c r="N599" s="254">
        <v>1.8</v>
      </c>
      <c r="O599" s="254">
        <v>0.6</v>
      </c>
      <c r="Q599" s="132"/>
      <c r="R599" s="257" t="s">
        <v>371</v>
      </c>
      <c r="S599" s="132"/>
      <c r="T599" s="132"/>
      <c r="U599" s="132"/>
      <c r="V599" s="132"/>
      <c r="W599" s="132"/>
      <c r="X599" s="132"/>
      <c r="Y599" s="132"/>
      <c r="Z599" s="132"/>
    </row>
    <row r="600" ht="15.75" customHeight="1">
      <c r="A600" s="253">
        <v>598.0</v>
      </c>
      <c r="B600" s="254" t="s">
        <v>353</v>
      </c>
      <c r="C600" s="254" t="s">
        <v>4597</v>
      </c>
      <c r="D600" s="254"/>
      <c r="E600" s="254"/>
      <c r="F600" s="254"/>
      <c r="G600" s="254"/>
      <c r="H600" s="254"/>
      <c r="I600" s="254">
        <v>0.0</v>
      </c>
      <c r="J600" s="254">
        <v>0.0</v>
      </c>
      <c r="K600" s="254">
        <v>0.0</v>
      </c>
      <c r="L600" s="254">
        <v>30.4</v>
      </c>
      <c r="M600" s="254">
        <v>405.5</v>
      </c>
      <c r="N600" s="254">
        <v>1.7</v>
      </c>
      <c r="O600" s="254">
        <v>0.2</v>
      </c>
      <c r="Q600" s="132"/>
      <c r="R600" s="132" t="s">
        <v>353</v>
      </c>
      <c r="S600" s="132"/>
      <c r="T600" s="132"/>
      <c r="U600" s="132"/>
      <c r="V600" s="132"/>
      <c r="W600" s="132"/>
      <c r="X600" s="132"/>
      <c r="Y600" s="132"/>
      <c r="Z600" s="132"/>
    </row>
    <row r="601" ht="15.75" customHeight="1">
      <c r="A601" s="253">
        <v>599.0</v>
      </c>
      <c r="B601" s="254" t="s">
        <v>426</v>
      </c>
      <c r="C601" s="254" t="s">
        <v>4597</v>
      </c>
      <c r="D601" s="254"/>
      <c r="E601" s="254"/>
      <c r="F601" s="254"/>
      <c r="G601" s="254"/>
      <c r="H601" s="254"/>
      <c r="I601" s="254">
        <v>1.0</v>
      </c>
      <c r="J601" s="254">
        <v>6.7</v>
      </c>
      <c r="K601" s="254">
        <v>0.1</v>
      </c>
      <c r="L601" s="254">
        <v>15.4</v>
      </c>
      <c r="M601" s="254">
        <v>186.6</v>
      </c>
      <c r="N601" s="254">
        <v>1.0</v>
      </c>
      <c r="O601" s="254">
        <v>0.2</v>
      </c>
      <c r="Q601" s="132"/>
      <c r="R601" s="132" t="s">
        <v>426</v>
      </c>
      <c r="S601" s="132"/>
      <c r="T601" s="132"/>
      <c r="U601" s="132"/>
      <c r="V601" s="132"/>
      <c r="W601" s="132"/>
      <c r="X601" s="132"/>
      <c r="Y601" s="132"/>
      <c r="Z601" s="132"/>
    </row>
    <row r="602" ht="15.75" customHeight="1">
      <c r="A602" s="253">
        <v>600.0</v>
      </c>
      <c r="B602" s="254" t="s">
        <v>448</v>
      </c>
      <c r="C602" s="254" t="s">
        <v>4597</v>
      </c>
      <c r="D602" s="254"/>
      <c r="E602" s="254"/>
      <c r="F602" s="254"/>
      <c r="G602" s="254"/>
      <c r="H602" s="254"/>
      <c r="I602" s="254">
        <v>0.0</v>
      </c>
      <c r="J602" s="254">
        <v>0.0</v>
      </c>
      <c r="K602" s="254">
        <v>0.0</v>
      </c>
      <c r="L602" s="254">
        <v>0.0</v>
      </c>
      <c r="M602" s="254">
        <v>0.0</v>
      </c>
      <c r="N602" s="254">
        <v>0.0</v>
      </c>
      <c r="O602" s="254">
        <v>0.0</v>
      </c>
      <c r="Q602" s="132"/>
      <c r="R602" s="132" t="s">
        <v>448</v>
      </c>
      <c r="S602" s="132"/>
      <c r="T602" s="132"/>
      <c r="U602" s="132"/>
      <c r="V602" s="132"/>
      <c r="W602" s="132"/>
      <c r="X602" s="132"/>
      <c r="Y602" s="132"/>
      <c r="Z602" s="132"/>
    </row>
    <row r="603" ht="15.75" customHeight="1">
      <c r="A603" s="253">
        <v>601.0</v>
      </c>
      <c r="B603" s="254"/>
      <c r="C603" s="254" t="s">
        <v>4597</v>
      </c>
      <c r="D603" s="254" t="e">
        <v>#N/A</v>
      </c>
      <c r="E603" s="254" t="e">
        <v>#N/A</v>
      </c>
      <c r="F603" s="254" t="e">
        <v>#N/A</v>
      </c>
      <c r="G603" s="254" t="e">
        <v>#N/A</v>
      </c>
      <c r="H603" s="254" t="e">
        <v>#N/A</v>
      </c>
      <c r="I603" s="254" t="e">
        <v>#N/A</v>
      </c>
      <c r="J603" s="254" t="e">
        <v>#N/A</v>
      </c>
      <c r="K603" s="254" t="e">
        <v>#N/A</v>
      </c>
      <c r="L603" s="254" t="e">
        <v>#N/A</v>
      </c>
      <c r="M603" s="254" t="e">
        <v>#N/A</v>
      </c>
      <c r="N603" s="254" t="e">
        <v>#N/A</v>
      </c>
      <c r="O603" s="254" t="e">
        <v>#N/A</v>
      </c>
      <c r="P603" s="24" t="e">
        <v>#N/A</v>
      </c>
      <c r="Q603" s="132" t="e">
        <v>#N/A</v>
      </c>
      <c r="R603" s="132"/>
      <c r="S603" s="132"/>
      <c r="T603" s="132"/>
      <c r="U603" s="132"/>
      <c r="V603" s="132"/>
      <c r="W603" s="132"/>
      <c r="X603" s="132"/>
      <c r="Y603" s="132"/>
      <c r="Z603" s="132"/>
    </row>
    <row r="604" ht="15.75" customHeight="1">
      <c r="A604" s="253">
        <v>602.0</v>
      </c>
      <c r="B604" s="254"/>
      <c r="C604" s="254" t="s">
        <v>4597</v>
      </c>
      <c r="D604" s="254" t="e">
        <v>#N/A</v>
      </c>
      <c r="E604" s="254" t="e">
        <v>#N/A</v>
      </c>
      <c r="F604" s="254" t="e">
        <v>#N/A</v>
      </c>
      <c r="G604" s="254" t="e">
        <v>#N/A</v>
      </c>
      <c r="H604" s="254" t="e">
        <v>#N/A</v>
      </c>
      <c r="I604" s="254" t="e">
        <v>#N/A</v>
      </c>
      <c r="J604" s="254" t="e">
        <v>#N/A</v>
      </c>
      <c r="K604" s="254" t="e">
        <v>#N/A</v>
      </c>
      <c r="L604" s="254" t="e">
        <v>#N/A</v>
      </c>
      <c r="M604" s="254" t="e">
        <v>#N/A</v>
      </c>
      <c r="N604" s="254" t="e">
        <v>#N/A</v>
      </c>
      <c r="O604" s="254" t="e">
        <v>#N/A</v>
      </c>
      <c r="P604" s="24" t="e">
        <v>#N/A</v>
      </c>
      <c r="Q604" s="132" t="e">
        <v>#N/A</v>
      </c>
      <c r="R604" s="132"/>
      <c r="S604" s="132"/>
      <c r="T604" s="132"/>
      <c r="U604" s="132"/>
      <c r="V604" s="132"/>
      <c r="W604" s="132"/>
      <c r="X604" s="132"/>
      <c r="Y604" s="132"/>
      <c r="Z604" s="132"/>
    </row>
    <row r="605" ht="15.75" customHeight="1">
      <c r="A605" s="253">
        <v>603.0</v>
      </c>
      <c r="B605" s="254"/>
      <c r="C605" s="254" t="s">
        <v>4597</v>
      </c>
      <c r="D605" s="254" t="e">
        <v>#N/A</v>
      </c>
      <c r="E605" s="254" t="e">
        <v>#N/A</v>
      </c>
      <c r="F605" s="254" t="e">
        <v>#N/A</v>
      </c>
      <c r="G605" s="254" t="e">
        <v>#N/A</v>
      </c>
      <c r="H605" s="254" t="e">
        <v>#N/A</v>
      </c>
      <c r="I605" s="254" t="e">
        <v>#N/A</v>
      </c>
      <c r="J605" s="254" t="e">
        <v>#N/A</v>
      </c>
      <c r="K605" s="254" t="e">
        <v>#N/A</v>
      </c>
      <c r="L605" s="254" t="e">
        <v>#N/A</v>
      </c>
      <c r="M605" s="254" t="e">
        <v>#N/A</v>
      </c>
      <c r="N605" s="254" t="e">
        <v>#N/A</v>
      </c>
      <c r="O605" s="254" t="e">
        <v>#N/A</v>
      </c>
      <c r="P605" s="24" t="e">
        <v>#N/A</v>
      </c>
      <c r="Q605" s="132" t="e">
        <v>#N/A</v>
      </c>
      <c r="R605" s="132"/>
      <c r="S605" s="132"/>
      <c r="T605" s="132"/>
      <c r="U605" s="132"/>
      <c r="V605" s="132"/>
      <c r="W605" s="132"/>
      <c r="X605" s="132"/>
      <c r="Y605" s="132"/>
      <c r="Z605" s="132"/>
    </row>
    <row r="606" ht="15.75" customHeight="1">
      <c r="A606" s="253">
        <v>604.0</v>
      </c>
      <c r="B606" s="254"/>
      <c r="C606" s="254" t="s">
        <v>4597</v>
      </c>
      <c r="D606" s="254" t="e">
        <v>#N/A</v>
      </c>
      <c r="E606" s="254" t="e">
        <v>#N/A</v>
      </c>
      <c r="F606" s="254" t="e">
        <v>#N/A</v>
      </c>
      <c r="G606" s="254" t="e">
        <v>#N/A</v>
      </c>
      <c r="H606" s="254" t="e">
        <v>#N/A</v>
      </c>
      <c r="I606" s="254" t="e">
        <v>#N/A</v>
      </c>
      <c r="J606" s="254" t="e">
        <v>#N/A</v>
      </c>
      <c r="K606" s="254" t="e">
        <v>#N/A</v>
      </c>
      <c r="L606" s="254" t="e">
        <v>#N/A</v>
      </c>
      <c r="M606" s="254" t="e">
        <v>#N/A</v>
      </c>
      <c r="N606" s="254" t="e">
        <v>#N/A</v>
      </c>
      <c r="O606" s="254" t="e">
        <v>#N/A</v>
      </c>
      <c r="P606" s="24" t="e">
        <v>#N/A</v>
      </c>
      <c r="Q606" s="132" t="e">
        <v>#N/A</v>
      </c>
      <c r="R606" s="132"/>
      <c r="S606" s="132"/>
      <c r="T606" s="132"/>
      <c r="U606" s="132"/>
      <c r="V606" s="132"/>
      <c r="W606" s="132"/>
      <c r="X606" s="132"/>
      <c r="Y606" s="132"/>
      <c r="Z606" s="132"/>
    </row>
    <row r="607" ht="15.75" customHeight="1">
      <c r="A607" s="253">
        <v>605.0</v>
      </c>
      <c r="B607" s="254"/>
      <c r="C607" s="254" t="s">
        <v>4597</v>
      </c>
      <c r="D607" s="254" t="e">
        <v>#N/A</v>
      </c>
      <c r="E607" s="254" t="e">
        <v>#N/A</v>
      </c>
      <c r="F607" s="254" t="e">
        <v>#N/A</v>
      </c>
      <c r="G607" s="254" t="e">
        <v>#N/A</v>
      </c>
      <c r="H607" s="254" t="e">
        <v>#N/A</v>
      </c>
      <c r="I607" s="254" t="e">
        <v>#N/A</v>
      </c>
      <c r="J607" s="254" t="e">
        <v>#N/A</v>
      </c>
      <c r="K607" s="254" t="e">
        <v>#N/A</v>
      </c>
      <c r="L607" s="254" t="e">
        <v>#N/A</v>
      </c>
      <c r="M607" s="254" t="e">
        <v>#N/A</v>
      </c>
      <c r="N607" s="254" t="e">
        <v>#N/A</v>
      </c>
      <c r="O607" s="254" t="e">
        <v>#N/A</v>
      </c>
      <c r="P607" s="24" t="e">
        <v>#N/A</v>
      </c>
      <c r="Q607" s="132" t="e">
        <v>#N/A</v>
      </c>
      <c r="R607" s="132"/>
      <c r="S607" s="132"/>
      <c r="T607" s="132"/>
      <c r="U607" s="132"/>
      <c r="V607" s="132"/>
      <c r="W607" s="132"/>
      <c r="X607" s="132"/>
      <c r="Y607" s="132"/>
      <c r="Z607" s="132"/>
    </row>
    <row r="608" ht="15.75" customHeight="1">
      <c r="A608" s="253">
        <v>606.0</v>
      </c>
      <c r="B608" s="254"/>
      <c r="C608" s="254" t="s">
        <v>4597</v>
      </c>
      <c r="D608" s="254" t="e">
        <v>#N/A</v>
      </c>
      <c r="E608" s="254" t="e">
        <v>#N/A</v>
      </c>
      <c r="F608" s="254" t="e">
        <v>#N/A</v>
      </c>
      <c r="G608" s="254" t="e">
        <v>#N/A</v>
      </c>
      <c r="H608" s="254" t="e">
        <v>#N/A</v>
      </c>
      <c r="I608" s="254" t="e">
        <v>#N/A</v>
      </c>
      <c r="J608" s="254" t="e">
        <v>#N/A</v>
      </c>
      <c r="K608" s="254" t="e">
        <v>#N/A</v>
      </c>
      <c r="L608" s="254" t="e">
        <v>#N/A</v>
      </c>
      <c r="M608" s="254" t="e">
        <v>#N/A</v>
      </c>
      <c r="N608" s="254" t="e">
        <v>#N/A</v>
      </c>
      <c r="O608" s="254" t="e">
        <v>#N/A</v>
      </c>
      <c r="P608" s="24" t="e">
        <v>#N/A</v>
      </c>
      <c r="Q608" s="132" t="e">
        <v>#N/A</v>
      </c>
      <c r="R608" s="132"/>
      <c r="S608" s="132"/>
      <c r="T608" s="132"/>
      <c r="U608" s="132"/>
      <c r="V608" s="132"/>
      <c r="W608" s="132"/>
      <c r="X608" s="132"/>
      <c r="Y608" s="132"/>
      <c r="Z608" s="132"/>
    </row>
    <row r="609" ht="15.75" customHeight="1">
      <c r="A609" s="253">
        <v>607.0</v>
      </c>
      <c r="B609" s="254"/>
      <c r="C609" s="254" t="s">
        <v>4597</v>
      </c>
      <c r="D609" s="254" t="e">
        <v>#N/A</v>
      </c>
      <c r="E609" s="254" t="e">
        <v>#N/A</v>
      </c>
      <c r="F609" s="254" t="e">
        <v>#N/A</v>
      </c>
      <c r="G609" s="254" t="e">
        <v>#N/A</v>
      </c>
      <c r="H609" s="254" t="e">
        <v>#N/A</v>
      </c>
      <c r="I609" s="254" t="e">
        <v>#N/A</v>
      </c>
      <c r="J609" s="254" t="e">
        <v>#N/A</v>
      </c>
      <c r="K609" s="254" t="e">
        <v>#N/A</v>
      </c>
      <c r="L609" s="254" t="e">
        <v>#N/A</v>
      </c>
      <c r="M609" s="254" t="e">
        <v>#N/A</v>
      </c>
      <c r="N609" s="254" t="e">
        <v>#N/A</v>
      </c>
      <c r="O609" s="254" t="e">
        <v>#N/A</v>
      </c>
      <c r="P609" s="24" t="e">
        <v>#N/A</v>
      </c>
      <c r="Q609" s="132" t="e">
        <v>#N/A</v>
      </c>
      <c r="R609" s="132"/>
      <c r="S609" s="132"/>
      <c r="T609" s="132"/>
      <c r="U609" s="132"/>
      <c r="V609" s="132"/>
      <c r="W609" s="132"/>
      <c r="X609" s="132"/>
      <c r="Y609" s="132"/>
      <c r="Z609" s="132"/>
    </row>
    <row r="610" ht="15.75" customHeight="1">
      <c r="A610" s="253">
        <v>608.0</v>
      </c>
      <c r="B610" s="254"/>
      <c r="C610" s="254" t="s">
        <v>4597</v>
      </c>
      <c r="D610" s="254" t="e">
        <v>#N/A</v>
      </c>
      <c r="E610" s="254" t="e">
        <v>#N/A</v>
      </c>
      <c r="F610" s="254" t="e">
        <v>#N/A</v>
      </c>
      <c r="G610" s="254" t="e">
        <v>#N/A</v>
      </c>
      <c r="H610" s="254" t="e">
        <v>#N/A</v>
      </c>
      <c r="I610" s="254" t="e">
        <v>#N/A</v>
      </c>
      <c r="J610" s="254" t="e">
        <v>#N/A</v>
      </c>
      <c r="K610" s="254" t="e">
        <v>#N/A</v>
      </c>
      <c r="L610" s="254" t="e">
        <v>#N/A</v>
      </c>
      <c r="M610" s="254" t="e">
        <v>#N/A</v>
      </c>
      <c r="N610" s="254" t="e">
        <v>#N/A</v>
      </c>
      <c r="O610" s="254" t="e">
        <v>#N/A</v>
      </c>
      <c r="P610" s="24" t="e">
        <v>#N/A</v>
      </c>
      <c r="Q610" s="132" t="e">
        <v>#N/A</v>
      </c>
      <c r="R610" s="132"/>
      <c r="S610" s="132"/>
      <c r="T610" s="132"/>
      <c r="U610" s="132"/>
      <c r="V610" s="132"/>
      <c r="W610" s="132"/>
      <c r="X610" s="132"/>
      <c r="Y610" s="132"/>
      <c r="Z610" s="132"/>
    </row>
    <row r="611" ht="15.75" customHeight="1">
      <c r="A611" s="253">
        <v>609.0</v>
      </c>
      <c r="B611" s="254"/>
      <c r="C611" s="254" t="s">
        <v>4597</v>
      </c>
      <c r="D611" s="254" t="e">
        <v>#N/A</v>
      </c>
      <c r="E611" s="254" t="e">
        <v>#N/A</v>
      </c>
      <c r="F611" s="254" t="e">
        <v>#N/A</v>
      </c>
      <c r="G611" s="254" t="e">
        <v>#N/A</v>
      </c>
      <c r="H611" s="254" t="e">
        <v>#N/A</v>
      </c>
      <c r="I611" s="254" t="e">
        <v>#N/A</v>
      </c>
      <c r="J611" s="254" t="e">
        <v>#N/A</v>
      </c>
      <c r="K611" s="254" t="e">
        <v>#N/A</v>
      </c>
      <c r="L611" s="254" t="e">
        <v>#N/A</v>
      </c>
      <c r="M611" s="254" t="e">
        <v>#N/A</v>
      </c>
      <c r="N611" s="254" t="e">
        <v>#N/A</v>
      </c>
      <c r="O611" s="254" t="e">
        <v>#N/A</v>
      </c>
      <c r="P611" s="24" t="e">
        <v>#N/A</v>
      </c>
      <c r="Q611" s="132" t="e">
        <v>#N/A</v>
      </c>
      <c r="R611" s="132"/>
      <c r="S611" s="132"/>
      <c r="T611" s="132"/>
      <c r="U611" s="132"/>
      <c r="V611" s="132"/>
      <c r="W611" s="132"/>
      <c r="X611" s="132"/>
      <c r="Y611" s="132"/>
      <c r="Z611" s="132"/>
    </row>
    <row r="612" ht="15.75" customHeight="1">
      <c r="A612" s="253">
        <v>610.0</v>
      </c>
      <c r="B612" s="254"/>
      <c r="C612" s="254" t="s">
        <v>4597</v>
      </c>
      <c r="D612" s="254" t="e">
        <v>#N/A</v>
      </c>
      <c r="E612" s="254" t="e">
        <v>#N/A</v>
      </c>
      <c r="F612" s="254" t="e">
        <v>#N/A</v>
      </c>
      <c r="G612" s="254" t="e">
        <v>#N/A</v>
      </c>
      <c r="H612" s="254" t="e">
        <v>#N/A</v>
      </c>
      <c r="I612" s="254" t="e">
        <v>#N/A</v>
      </c>
      <c r="J612" s="254" t="e">
        <v>#N/A</v>
      </c>
      <c r="K612" s="254" t="e">
        <v>#N/A</v>
      </c>
      <c r="L612" s="254" t="e">
        <v>#N/A</v>
      </c>
      <c r="M612" s="254" t="e">
        <v>#N/A</v>
      </c>
      <c r="N612" s="254" t="e">
        <v>#N/A</v>
      </c>
      <c r="O612" s="254" t="e">
        <v>#N/A</v>
      </c>
      <c r="P612" s="24" t="e">
        <v>#N/A</v>
      </c>
      <c r="Q612" s="132" t="e">
        <v>#N/A</v>
      </c>
      <c r="R612" s="132"/>
      <c r="S612" s="132"/>
      <c r="T612" s="132"/>
      <c r="U612" s="132"/>
      <c r="V612" s="132"/>
      <c r="W612" s="132"/>
      <c r="X612" s="132"/>
      <c r="Y612" s="132"/>
      <c r="Z612" s="132"/>
    </row>
    <row r="613" ht="15.75" customHeight="1">
      <c r="A613" s="253">
        <v>611.0</v>
      </c>
      <c r="B613" s="254"/>
      <c r="C613" s="254" t="s">
        <v>4597</v>
      </c>
      <c r="D613" s="254" t="e">
        <v>#N/A</v>
      </c>
      <c r="E613" s="254" t="e">
        <v>#N/A</v>
      </c>
      <c r="F613" s="254" t="e">
        <v>#N/A</v>
      </c>
      <c r="G613" s="254" t="e">
        <v>#N/A</v>
      </c>
      <c r="H613" s="254" t="e">
        <v>#N/A</v>
      </c>
      <c r="I613" s="254" t="e">
        <v>#N/A</v>
      </c>
      <c r="J613" s="254" t="e">
        <v>#N/A</v>
      </c>
      <c r="K613" s="254" t="e">
        <v>#N/A</v>
      </c>
      <c r="L613" s="254" t="e">
        <v>#N/A</v>
      </c>
      <c r="M613" s="254" t="e">
        <v>#N/A</v>
      </c>
      <c r="N613" s="254" t="e">
        <v>#N/A</v>
      </c>
      <c r="O613" s="254" t="e">
        <v>#N/A</v>
      </c>
      <c r="P613" s="24" t="e">
        <v>#N/A</v>
      </c>
      <c r="Q613" s="132" t="e">
        <v>#N/A</v>
      </c>
      <c r="R613" s="132"/>
      <c r="S613" s="132"/>
      <c r="T613" s="132"/>
      <c r="U613" s="132"/>
      <c r="V613" s="132"/>
      <c r="W613" s="132"/>
      <c r="X613" s="132"/>
      <c r="Y613" s="132"/>
      <c r="Z613" s="132"/>
    </row>
    <row r="614" ht="15.75" customHeight="1">
      <c r="A614" s="253">
        <v>612.0</v>
      </c>
      <c r="B614" s="254"/>
      <c r="C614" s="254" t="s">
        <v>4597</v>
      </c>
      <c r="D614" s="254" t="e">
        <v>#N/A</v>
      </c>
      <c r="E614" s="254" t="e">
        <v>#N/A</v>
      </c>
      <c r="F614" s="254" t="e">
        <v>#N/A</v>
      </c>
      <c r="G614" s="254" t="e">
        <v>#N/A</v>
      </c>
      <c r="H614" s="254" t="e">
        <v>#N/A</v>
      </c>
      <c r="I614" s="254" t="e">
        <v>#N/A</v>
      </c>
      <c r="J614" s="254" t="e">
        <v>#N/A</v>
      </c>
      <c r="K614" s="254" t="e">
        <v>#N/A</v>
      </c>
      <c r="L614" s="254" t="e">
        <v>#N/A</v>
      </c>
      <c r="M614" s="254" t="e">
        <v>#N/A</v>
      </c>
      <c r="N614" s="254" t="e">
        <v>#N/A</v>
      </c>
      <c r="O614" s="254" t="e">
        <v>#N/A</v>
      </c>
      <c r="P614" s="24" t="e">
        <v>#N/A</v>
      </c>
      <c r="Q614" s="132" t="e">
        <v>#N/A</v>
      </c>
      <c r="R614" s="132"/>
      <c r="S614" s="132"/>
      <c r="T614" s="132"/>
      <c r="U614" s="132"/>
      <c r="V614" s="132"/>
      <c r="W614" s="132"/>
      <c r="X614" s="132"/>
      <c r="Y614" s="132"/>
      <c r="Z614" s="132"/>
    </row>
    <row r="615" ht="15.75" customHeight="1">
      <c r="A615" s="253">
        <v>613.0</v>
      </c>
      <c r="B615" s="254"/>
      <c r="C615" s="254" t="s">
        <v>4597</v>
      </c>
      <c r="D615" s="254" t="e">
        <v>#N/A</v>
      </c>
      <c r="E615" s="254" t="e">
        <v>#N/A</v>
      </c>
      <c r="F615" s="254" t="e">
        <v>#N/A</v>
      </c>
      <c r="G615" s="254" t="e">
        <v>#N/A</v>
      </c>
      <c r="H615" s="254" t="e">
        <v>#N/A</v>
      </c>
      <c r="I615" s="254" t="e">
        <v>#N/A</v>
      </c>
      <c r="J615" s="254" t="e">
        <v>#N/A</v>
      </c>
      <c r="K615" s="254" t="e">
        <v>#N/A</v>
      </c>
      <c r="L615" s="254" t="e">
        <v>#N/A</v>
      </c>
      <c r="M615" s="254" t="e">
        <v>#N/A</v>
      </c>
      <c r="N615" s="254" t="e">
        <v>#N/A</v>
      </c>
      <c r="O615" s="254" t="e">
        <v>#N/A</v>
      </c>
      <c r="P615" s="24" t="e">
        <v>#N/A</v>
      </c>
      <c r="Q615" s="132" t="e">
        <v>#N/A</v>
      </c>
      <c r="R615" s="132"/>
      <c r="S615" s="132"/>
      <c r="T615" s="132"/>
      <c r="U615" s="132"/>
      <c r="V615" s="132"/>
      <c r="W615" s="132"/>
      <c r="X615" s="132"/>
      <c r="Y615" s="132"/>
      <c r="Z615" s="132"/>
    </row>
    <row r="616" ht="15.75" customHeight="1">
      <c r="A616" s="253">
        <v>614.0</v>
      </c>
      <c r="B616" s="254"/>
      <c r="C616" s="254" t="s">
        <v>4597</v>
      </c>
      <c r="D616" s="254" t="e">
        <v>#N/A</v>
      </c>
      <c r="E616" s="254" t="e">
        <v>#N/A</v>
      </c>
      <c r="F616" s="254" t="e">
        <v>#N/A</v>
      </c>
      <c r="G616" s="254" t="e">
        <v>#N/A</v>
      </c>
      <c r="H616" s="254" t="e">
        <v>#N/A</v>
      </c>
      <c r="I616" s="254" t="e">
        <v>#N/A</v>
      </c>
      <c r="J616" s="254" t="e">
        <v>#N/A</v>
      </c>
      <c r="K616" s="254" t="e">
        <v>#N/A</v>
      </c>
      <c r="L616" s="254" t="e">
        <v>#N/A</v>
      </c>
      <c r="M616" s="254" t="e">
        <v>#N/A</v>
      </c>
      <c r="N616" s="254" t="e">
        <v>#N/A</v>
      </c>
      <c r="O616" s="254" t="e">
        <v>#N/A</v>
      </c>
      <c r="P616" s="24" t="e">
        <v>#N/A</v>
      </c>
      <c r="Q616" s="132" t="e">
        <v>#N/A</v>
      </c>
      <c r="R616" s="132"/>
      <c r="S616" s="132"/>
      <c r="T616" s="132"/>
      <c r="U616" s="132"/>
      <c r="V616" s="132"/>
      <c r="W616" s="132"/>
      <c r="X616" s="132"/>
      <c r="Y616" s="132"/>
      <c r="Z616" s="132"/>
    </row>
    <row r="617" ht="15.75" customHeight="1">
      <c r="A617" s="253">
        <v>615.0</v>
      </c>
      <c r="B617" s="254"/>
      <c r="C617" s="254" t="s">
        <v>4597</v>
      </c>
      <c r="D617" s="254" t="e">
        <v>#N/A</v>
      </c>
      <c r="E617" s="254" t="e">
        <v>#N/A</v>
      </c>
      <c r="F617" s="254" t="e">
        <v>#N/A</v>
      </c>
      <c r="G617" s="254" t="e">
        <v>#N/A</v>
      </c>
      <c r="H617" s="254" t="e">
        <v>#N/A</v>
      </c>
      <c r="I617" s="254" t="e">
        <v>#N/A</v>
      </c>
      <c r="J617" s="254" t="e">
        <v>#N/A</v>
      </c>
      <c r="K617" s="254" t="e">
        <v>#N/A</v>
      </c>
      <c r="L617" s="254" t="e">
        <v>#N/A</v>
      </c>
      <c r="M617" s="254" t="e">
        <v>#N/A</v>
      </c>
      <c r="N617" s="254" t="e">
        <v>#N/A</v>
      </c>
      <c r="O617" s="254" t="e">
        <v>#N/A</v>
      </c>
      <c r="P617" s="24" t="e">
        <v>#N/A</v>
      </c>
      <c r="Q617" s="132" t="e">
        <v>#N/A</v>
      </c>
      <c r="R617" s="132"/>
      <c r="S617" s="132"/>
      <c r="T617" s="132"/>
      <c r="U617" s="132"/>
      <c r="V617" s="132"/>
      <c r="W617" s="132"/>
      <c r="X617" s="132"/>
      <c r="Y617" s="132"/>
      <c r="Z617" s="132"/>
    </row>
    <row r="618" ht="15.75" customHeight="1">
      <c r="A618" s="253">
        <v>616.0</v>
      </c>
      <c r="B618" s="254"/>
      <c r="C618" s="254" t="s">
        <v>4597</v>
      </c>
      <c r="D618" s="254" t="e">
        <v>#N/A</v>
      </c>
      <c r="E618" s="254" t="e">
        <v>#N/A</v>
      </c>
      <c r="F618" s="254" t="e">
        <v>#N/A</v>
      </c>
      <c r="G618" s="254" t="e">
        <v>#N/A</v>
      </c>
      <c r="H618" s="254" t="e">
        <v>#N/A</v>
      </c>
      <c r="I618" s="254" t="e">
        <v>#N/A</v>
      </c>
      <c r="J618" s="254" t="e">
        <v>#N/A</v>
      </c>
      <c r="K618" s="254" t="e">
        <v>#N/A</v>
      </c>
      <c r="L618" s="254" t="e">
        <v>#N/A</v>
      </c>
      <c r="M618" s="254" t="e">
        <v>#N/A</v>
      </c>
      <c r="N618" s="254" t="e">
        <v>#N/A</v>
      </c>
      <c r="O618" s="254" t="e">
        <v>#N/A</v>
      </c>
      <c r="P618" s="24" t="e">
        <v>#N/A</v>
      </c>
      <c r="Q618" s="132" t="e">
        <v>#N/A</v>
      </c>
      <c r="R618" s="132"/>
      <c r="S618" s="132"/>
      <c r="T618" s="132"/>
      <c r="U618" s="132"/>
      <c r="V618" s="132"/>
      <c r="W618" s="132"/>
      <c r="X618" s="132"/>
      <c r="Y618" s="132"/>
      <c r="Z618" s="132"/>
    </row>
    <row r="619" ht="15.75" customHeight="1">
      <c r="A619" s="253">
        <v>617.0</v>
      </c>
      <c r="B619" s="254"/>
      <c r="C619" s="254" t="s">
        <v>4597</v>
      </c>
      <c r="D619" s="254" t="e">
        <v>#N/A</v>
      </c>
      <c r="E619" s="254" t="e">
        <v>#N/A</v>
      </c>
      <c r="F619" s="254" t="e">
        <v>#N/A</v>
      </c>
      <c r="G619" s="254" t="e">
        <v>#N/A</v>
      </c>
      <c r="H619" s="254" t="e">
        <v>#N/A</v>
      </c>
      <c r="I619" s="254" t="e">
        <v>#N/A</v>
      </c>
      <c r="J619" s="254" t="e">
        <v>#N/A</v>
      </c>
      <c r="K619" s="254" t="e">
        <v>#N/A</v>
      </c>
      <c r="L619" s="254" t="e">
        <v>#N/A</v>
      </c>
      <c r="M619" s="254" t="e">
        <v>#N/A</v>
      </c>
      <c r="N619" s="254" t="e">
        <v>#N/A</v>
      </c>
      <c r="O619" s="254" t="e">
        <v>#N/A</v>
      </c>
      <c r="P619" s="24" t="e">
        <v>#N/A</v>
      </c>
      <c r="Q619" s="132" t="e">
        <v>#N/A</v>
      </c>
      <c r="R619" s="132"/>
      <c r="S619" s="132"/>
      <c r="T619" s="132"/>
      <c r="U619" s="132"/>
      <c r="V619" s="132"/>
      <c r="W619" s="132"/>
      <c r="X619" s="132"/>
      <c r="Y619" s="132"/>
      <c r="Z619" s="132"/>
    </row>
    <row r="620" ht="15.75" customHeight="1">
      <c r="A620" s="253">
        <v>618.0</v>
      </c>
      <c r="B620" s="254"/>
      <c r="C620" s="254" t="s">
        <v>4597</v>
      </c>
      <c r="D620" s="254" t="e">
        <v>#N/A</v>
      </c>
      <c r="E620" s="254" t="e">
        <v>#N/A</v>
      </c>
      <c r="F620" s="254" t="e">
        <v>#N/A</v>
      </c>
      <c r="G620" s="254" t="e">
        <v>#N/A</v>
      </c>
      <c r="H620" s="254" t="e">
        <v>#N/A</v>
      </c>
      <c r="I620" s="254" t="e">
        <v>#N/A</v>
      </c>
      <c r="J620" s="254" t="e">
        <v>#N/A</v>
      </c>
      <c r="K620" s="254" t="e">
        <v>#N/A</v>
      </c>
      <c r="L620" s="254" t="e">
        <v>#N/A</v>
      </c>
      <c r="M620" s="254" t="e">
        <v>#N/A</v>
      </c>
      <c r="N620" s="254" t="e">
        <v>#N/A</v>
      </c>
      <c r="O620" s="254" t="e">
        <v>#N/A</v>
      </c>
      <c r="P620" s="24" t="e">
        <v>#N/A</v>
      </c>
      <c r="Q620" s="132" t="e">
        <v>#N/A</v>
      </c>
      <c r="R620" s="132"/>
      <c r="S620" s="132"/>
      <c r="T620" s="132"/>
      <c r="U620" s="132"/>
      <c r="V620" s="132"/>
      <c r="W620" s="132"/>
      <c r="X620" s="132"/>
      <c r="Y620" s="132"/>
      <c r="Z620" s="132"/>
    </row>
    <row r="621" ht="15.75" customHeight="1">
      <c r="A621" s="253">
        <v>619.0</v>
      </c>
      <c r="B621" s="254"/>
      <c r="C621" s="254" t="s">
        <v>4597</v>
      </c>
      <c r="D621" s="254" t="e">
        <v>#N/A</v>
      </c>
      <c r="E621" s="254" t="e">
        <v>#N/A</v>
      </c>
      <c r="F621" s="254" t="e">
        <v>#N/A</v>
      </c>
      <c r="G621" s="254" t="e">
        <v>#N/A</v>
      </c>
      <c r="H621" s="254" t="e">
        <v>#N/A</v>
      </c>
      <c r="I621" s="254" t="e">
        <v>#N/A</v>
      </c>
      <c r="J621" s="254" t="e">
        <v>#N/A</v>
      </c>
      <c r="K621" s="254" t="e">
        <v>#N/A</v>
      </c>
      <c r="L621" s="254" t="e">
        <v>#N/A</v>
      </c>
      <c r="M621" s="254" t="e">
        <v>#N/A</v>
      </c>
      <c r="N621" s="254" t="e">
        <v>#N/A</v>
      </c>
      <c r="O621" s="254" t="e">
        <v>#N/A</v>
      </c>
      <c r="P621" s="24" t="e">
        <v>#N/A</v>
      </c>
      <c r="Q621" s="132" t="e">
        <v>#N/A</v>
      </c>
      <c r="R621" s="132"/>
      <c r="S621" s="132"/>
      <c r="T621" s="132"/>
      <c r="U621" s="132"/>
      <c r="V621" s="132"/>
      <c r="W621" s="132"/>
      <c r="X621" s="132"/>
      <c r="Y621" s="132"/>
      <c r="Z621" s="132"/>
    </row>
    <row r="622" ht="15.75" customHeight="1">
      <c r="A622" s="253">
        <v>620.0</v>
      </c>
      <c r="B622" s="254"/>
      <c r="C622" s="254" t="s">
        <v>4597</v>
      </c>
      <c r="D622" s="254" t="e">
        <v>#N/A</v>
      </c>
      <c r="E622" s="254" t="e">
        <v>#N/A</v>
      </c>
      <c r="F622" s="254" t="e">
        <v>#N/A</v>
      </c>
      <c r="G622" s="254" t="e">
        <v>#N/A</v>
      </c>
      <c r="H622" s="254" t="e">
        <v>#N/A</v>
      </c>
      <c r="I622" s="254" t="e">
        <v>#N/A</v>
      </c>
      <c r="J622" s="254" t="e">
        <v>#N/A</v>
      </c>
      <c r="K622" s="254" t="e">
        <v>#N/A</v>
      </c>
      <c r="L622" s="254" t="e">
        <v>#N/A</v>
      </c>
      <c r="M622" s="254" t="e">
        <v>#N/A</v>
      </c>
      <c r="N622" s="254" t="e">
        <v>#N/A</v>
      </c>
      <c r="O622" s="254" t="e">
        <v>#N/A</v>
      </c>
      <c r="P622" s="24" t="e">
        <v>#N/A</v>
      </c>
      <c r="Q622" s="132" t="e">
        <v>#N/A</v>
      </c>
      <c r="R622" s="132"/>
      <c r="S622" s="132"/>
      <c r="T622" s="132"/>
      <c r="U622" s="132"/>
      <c r="V622" s="132"/>
      <c r="W622" s="132"/>
      <c r="X622" s="132"/>
      <c r="Y622" s="132"/>
      <c r="Z622" s="132"/>
    </row>
    <row r="623" ht="15.75" customHeight="1">
      <c r="A623" s="253">
        <v>621.0</v>
      </c>
      <c r="B623" s="254"/>
      <c r="C623" s="254" t="s">
        <v>4597</v>
      </c>
      <c r="D623" s="254" t="e">
        <v>#N/A</v>
      </c>
      <c r="E623" s="254" t="e">
        <v>#N/A</v>
      </c>
      <c r="F623" s="254" t="e">
        <v>#N/A</v>
      </c>
      <c r="G623" s="254" t="e">
        <v>#N/A</v>
      </c>
      <c r="H623" s="254" t="e">
        <v>#N/A</v>
      </c>
      <c r="I623" s="254" t="e">
        <v>#N/A</v>
      </c>
      <c r="J623" s="254" t="e">
        <v>#N/A</v>
      </c>
      <c r="K623" s="254" t="e">
        <v>#N/A</v>
      </c>
      <c r="L623" s="254" t="e">
        <v>#N/A</v>
      </c>
      <c r="M623" s="254" t="e">
        <v>#N/A</v>
      </c>
      <c r="N623" s="254" t="e">
        <v>#N/A</v>
      </c>
      <c r="O623" s="254" t="e">
        <v>#N/A</v>
      </c>
      <c r="P623" s="24" t="e">
        <v>#N/A</v>
      </c>
      <c r="Q623" s="132" t="e">
        <v>#N/A</v>
      </c>
      <c r="R623" s="132"/>
      <c r="S623" s="132"/>
      <c r="T623" s="132"/>
      <c r="U623" s="132"/>
      <c r="V623" s="132"/>
      <c r="W623" s="132"/>
      <c r="X623" s="132"/>
      <c r="Y623" s="132"/>
      <c r="Z623" s="132"/>
    </row>
    <row r="624" ht="15.75" customHeight="1">
      <c r="A624" s="253">
        <v>622.0</v>
      </c>
      <c r="B624" s="254"/>
      <c r="C624" s="254" t="s">
        <v>4597</v>
      </c>
      <c r="D624" s="254" t="e">
        <v>#N/A</v>
      </c>
      <c r="E624" s="254" t="e">
        <v>#N/A</v>
      </c>
      <c r="F624" s="254" t="e">
        <v>#N/A</v>
      </c>
      <c r="G624" s="254" t="e">
        <v>#N/A</v>
      </c>
      <c r="H624" s="254" t="e">
        <v>#N/A</v>
      </c>
      <c r="I624" s="254" t="e">
        <v>#N/A</v>
      </c>
      <c r="J624" s="254" t="e">
        <v>#N/A</v>
      </c>
      <c r="K624" s="254" t="e">
        <v>#N/A</v>
      </c>
      <c r="L624" s="254" t="e">
        <v>#N/A</v>
      </c>
      <c r="M624" s="254" t="e">
        <v>#N/A</v>
      </c>
      <c r="N624" s="254" t="e">
        <v>#N/A</v>
      </c>
      <c r="O624" s="254" t="e">
        <v>#N/A</v>
      </c>
      <c r="P624" s="24" t="e">
        <v>#N/A</v>
      </c>
      <c r="Q624" s="132" t="e">
        <v>#N/A</v>
      </c>
      <c r="R624" s="132"/>
      <c r="S624" s="132"/>
      <c r="T624" s="132"/>
      <c r="U624" s="132"/>
      <c r="V624" s="132"/>
      <c r="W624" s="132"/>
      <c r="X624" s="132"/>
      <c r="Y624" s="132"/>
      <c r="Z624" s="132"/>
    </row>
    <row r="625" ht="15.75" customHeight="1">
      <c r="A625" s="253">
        <v>623.0</v>
      </c>
      <c r="B625" s="254"/>
      <c r="C625" s="254" t="s">
        <v>4597</v>
      </c>
      <c r="D625" s="254" t="e">
        <v>#N/A</v>
      </c>
      <c r="E625" s="254" t="e">
        <v>#N/A</v>
      </c>
      <c r="F625" s="254" t="e">
        <v>#N/A</v>
      </c>
      <c r="G625" s="254" t="e">
        <v>#N/A</v>
      </c>
      <c r="H625" s="254" t="e">
        <v>#N/A</v>
      </c>
      <c r="I625" s="254" t="e">
        <v>#N/A</v>
      </c>
      <c r="J625" s="254" t="e">
        <v>#N/A</v>
      </c>
      <c r="K625" s="254" t="e">
        <v>#N/A</v>
      </c>
      <c r="L625" s="254" t="e">
        <v>#N/A</v>
      </c>
      <c r="M625" s="254" t="e">
        <v>#N/A</v>
      </c>
      <c r="N625" s="254" t="e">
        <v>#N/A</v>
      </c>
      <c r="O625" s="254" t="e">
        <v>#N/A</v>
      </c>
      <c r="P625" s="24" t="e">
        <v>#N/A</v>
      </c>
      <c r="Q625" s="132" t="e">
        <v>#N/A</v>
      </c>
      <c r="R625" s="132"/>
      <c r="S625" s="132"/>
      <c r="T625" s="132"/>
      <c r="U625" s="132"/>
      <c r="V625" s="132"/>
      <c r="W625" s="132"/>
      <c r="X625" s="132"/>
      <c r="Y625" s="132"/>
      <c r="Z625" s="132"/>
    </row>
    <row r="626" ht="15.75" customHeight="1">
      <c r="A626" s="253">
        <v>624.0</v>
      </c>
      <c r="B626" s="254"/>
      <c r="C626" s="254" t="s">
        <v>4597</v>
      </c>
      <c r="D626" s="254" t="e">
        <v>#N/A</v>
      </c>
      <c r="E626" s="254" t="e">
        <v>#N/A</v>
      </c>
      <c r="F626" s="254" t="e">
        <v>#N/A</v>
      </c>
      <c r="G626" s="254" t="e">
        <v>#N/A</v>
      </c>
      <c r="H626" s="254" t="e">
        <v>#N/A</v>
      </c>
      <c r="I626" s="254" t="e">
        <v>#N/A</v>
      </c>
      <c r="J626" s="254" t="e">
        <v>#N/A</v>
      </c>
      <c r="K626" s="254" t="e">
        <v>#N/A</v>
      </c>
      <c r="L626" s="254" t="e">
        <v>#N/A</v>
      </c>
      <c r="M626" s="254" t="e">
        <v>#N/A</v>
      </c>
      <c r="N626" s="254" t="e">
        <v>#N/A</v>
      </c>
      <c r="O626" s="254" t="e">
        <v>#N/A</v>
      </c>
      <c r="P626" s="24" t="e">
        <v>#N/A</v>
      </c>
      <c r="Q626" s="132" t="e">
        <v>#N/A</v>
      </c>
      <c r="R626" s="132"/>
      <c r="S626" s="132"/>
      <c r="T626" s="132"/>
      <c r="U626" s="132"/>
      <c r="V626" s="132"/>
      <c r="W626" s="132"/>
      <c r="X626" s="132"/>
      <c r="Y626" s="132"/>
      <c r="Z626" s="132"/>
    </row>
    <row r="627" ht="15.75" customHeight="1">
      <c r="A627" s="253">
        <v>625.0</v>
      </c>
      <c r="B627" s="254"/>
      <c r="C627" s="254" t="s">
        <v>4597</v>
      </c>
      <c r="D627" s="254" t="e">
        <v>#N/A</v>
      </c>
      <c r="E627" s="254" t="e">
        <v>#N/A</v>
      </c>
      <c r="F627" s="254" t="e">
        <v>#N/A</v>
      </c>
      <c r="G627" s="254" t="e">
        <v>#N/A</v>
      </c>
      <c r="H627" s="254" t="e">
        <v>#N/A</v>
      </c>
      <c r="I627" s="254" t="e">
        <v>#N/A</v>
      </c>
      <c r="J627" s="254" t="e">
        <v>#N/A</v>
      </c>
      <c r="K627" s="254" t="e">
        <v>#N/A</v>
      </c>
      <c r="L627" s="254" t="e">
        <v>#N/A</v>
      </c>
      <c r="M627" s="254" t="e">
        <v>#N/A</v>
      </c>
      <c r="N627" s="254" t="e">
        <v>#N/A</v>
      </c>
      <c r="O627" s="254" t="e">
        <v>#N/A</v>
      </c>
      <c r="P627" s="24" t="e">
        <v>#N/A</v>
      </c>
      <c r="Q627" s="132" t="e">
        <v>#N/A</v>
      </c>
      <c r="R627" s="132"/>
      <c r="S627" s="132"/>
      <c r="T627" s="132"/>
      <c r="U627" s="132"/>
      <c r="V627" s="132"/>
      <c r="W627" s="132"/>
      <c r="X627" s="132"/>
      <c r="Y627" s="132"/>
      <c r="Z627" s="132"/>
    </row>
    <row r="628" ht="15.75" customHeight="1">
      <c r="A628" s="253">
        <v>626.0</v>
      </c>
      <c r="B628" s="254"/>
      <c r="C628" s="254" t="s">
        <v>4597</v>
      </c>
      <c r="D628" s="254" t="e">
        <v>#N/A</v>
      </c>
      <c r="E628" s="254" t="e">
        <v>#N/A</v>
      </c>
      <c r="F628" s="254" t="e">
        <v>#N/A</v>
      </c>
      <c r="G628" s="254" t="e">
        <v>#N/A</v>
      </c>
      <c r="H628" s="254" t="e">
        <v>#N/A</v>
      </c>
      <c r="I628" s="254" t="e">
        <v>#N/A</v>
      </c>
      <c r="J628" s="254" t="e">
        <v>#N/A</v>
      </c>
      <c r="K628" s="254" t="e">
        <v>#N/A</v>
      </c>
      <c r="L628" s="254" t="e">
        <v>#N/A</v>
      </c>
      <c r="M628" s="254" t="e">
        <v>#N/A</v>
      </c>
      <c r="N628" s="254" t="e">
        <v>#N/A</v>
      </c>
      <c r="O628" s="254" t="e">
        <v>#N/A</v>
      </c>
      <c r="P628" s="24" t="e">
        <v>#N/A</v>
      </c>
      <c r="Q628" s="132" t="e">
        <v>#N/A</v>
      </c>
      <c r="R628" s="132"/>
      <c r="S628" s="132"/>
      <c r="T628" s="132"/>
      <c r="U628" s="132"/>
      <c r="V628" s="132"/>
      <c r="W628" s="132"/>
      <c r="X628" s="132"/>
      <c r="Y628" s="132"/>
      <c r="Z628" s="132"/>
    </row>
    <row r="629" ht="15.75" customHeight="1">
      <c r="A629" s="253">
        <v>627.0</v>
      </c>
      <c r="B629" s="254"/>
      <c r="C629" s="254" t="s">
        <v>4597</v>
      </c>
      <c r="D629" s="254" t="e">
        <v>#N/A</v>
      </c>
      <c r="E629" s="254" t="e">
        <v>#N/A</v>
      </c>
      <c r="F629" s="254" t="e">
        <v>#N/A</v>
      </c>
      <c r="G629" s="254" t="e">
        <v>#N/A</v>
      </c>
      <c r="H629" s="254" t="e">
        <v>#N/A</v>
      </c>
      <c r="I629" s="254" t="e">
        <v>#N/A</v>
      </c>
      <c r="J629" s="254" t="e">
        <v>#N/A</v>
      </c>
      <c r="K629" s="254" t="e">
        <v>#N/A</v>
      </c>
      <c r="L629" s="254" t="e">
        <v>#N/A</v>
      </c>
      <c r="M629" s="254" t="e">
        <v>#N/A</v>
      </c>
      <c r="N629" s="254" t="e">
        <v>#N/A</v>
      </c>
      <c r="O629" s="254" t="e">
        <v>#N/A</v>
      </c>
      <c r="P629" s="24" t="e">
        <v>#N/A</v>
      </c>
      <c r="Q629" s="132" t="e">
        <v>#N/A</v>
      </c>
      <c r="R629" s="132"/>
      <c r="S629" s="132"/>
      <c r="T629" s="132"/>
      <c r="U629" s="132"/>
      <c r="V629" s="132"/>
      <c r="W629" s="132"/>
      <c r="X629" s="132"/>
      <c r="Y629" s="132"/>
      <c r="Z629" s="132"/>
    </row>
    <row r="630" ht="15.75" customHeight="1">
      <c r="A630" s="253">
        <v>628.0</v>
      </c>
      <c r="B630" s="254"/>
      <c r="C630" s="254" t="s">
        <v>4597</v>
      </c>
      <c r="D630" s="254" t="e">
        <v>#N/A</v>
      </c>
      <c r="E630" s="254" t="e">
        <v>#N/A</v>
      </c>
      <c r="F630" s="254" t="e">
        <v>#N/A</v>
      </c>
      <c r="G630" s="254" t="e">
        <v>#N/A</v>
      </c>
      <c r="H630" s="254" t="e">
        <v>#N/A</v>
      </c>
      <c r="I630" s="254" t="e">
        <v>#N/A</v>
      </c>
      <c r="J630" s="254" t="e">
        <v>#N/A</v>
      </c>
      <c r="K630" s="254" t="e">
        <v>#N/A</v>
      </c>
      <c r="L630" s="254" t="e">
        <v>#N/A</v>
      </c>
      <c r="M630" s="254" t="e">
        <v>#N/A</v>
      </c>
      <c r="N630" s="254" t="e">
        <v>#N/A</v>
      </c>
      <c r="O630" s="254" t="e">
        <v>#N/A</v>
      </c>
      <c r="P630" s="24" t="e">
        <v>#N/A</v>
      </c>
      <c r="Q630" s="132" t="e">
        <v>#N/A</v>
      </c>
      <c r="R630" s="132"/>
      <c r="S630" s="132"/>
      <c r="T630" s="132"/>
      <c r="U630" s="132"/>
      <c r="V630" s="132"/>
      <c r="W630" s="132"/>
      <c r="X630" s="132"/>
      <c r="Y630" s="132"/>
      <c r="Z630" s="132"/>
    </row>
    <row r="631" ht="15.75" customHeight="1">
      <c r="A631" s="253">
        <v>629.0</v>
      </c>
      <c r="B631" s="254"/>
      <c r="C631" s="254" t="s">
        <v>4597</v>
      </c>
      <c r="D631" s="254" t="e">
        <v>#N/A</v>
      </c>
      <c r="E631" s="254" t="e">
        <v>#N/A</v>
      </c>
      <c r="F631" s="254" t="e">
        <v>#N/A</v>
      </c>
      <c r="G631" s="254" t="e">
        <v>#N/A</v>
      </c>
      <c r="H631" s="254" t="e">
        <v>#N/A</v>
      </c>
      <c r="I631" s="254" t="e">
        <v>#N/A</v>
      </c>
      <c r="J631" s="254" t="e">
        <v>#N/A</v>
      </c>
      <c r="K631" s="254" t="e">
        <v>#N/A</v>
      </c>
      <c r="L631" s="254" t="e">
        <v>#N/A</v>
      </c>
      <c r="M631" s="254" t="e">
        <v>#N/A</v>
      </c>
      <c r="N631" s="254" t="e">
        <v>#N/A</v>
      </c>
      <c r="O631" s="254" t="e">
        <v>#N/A</v>
      </c>
      <c r="P631" s="24" t="e">
        <v>#N/A</v>
      </c>
      <c r="Q631" s="132" t="e">
        <v>#N/A</v>
      </c>
      <c r="R631" s="132"/>
      <c r="S631" s="132"/>
      <c r="T631" s="132"/>
      <c r="U631" s="132"/>
      <c r="V631" s="132"/>
      <c r="W631" s="132"/>
      <c r="X631" s="132"/>
      <c r="Y631" s="132"/>
      <c r="Z631" s="132"/>
    </row>
    <row r="632" ht="15.75" customHeight="1">
      <c r="A632" s="253">
        <v>630.0</v>
      </c>
      <c r="B632" s="254"/>
      <c r="C632" s="254" t="s">
        <v>4597</v>
      </c>
      <c r="D632" s="254" t="e">
        <v>#N/A</v>
      </c>
      <c r="E632" s="254" t="e">
        <v>#N/A</v>
      </c>
      <c r="F632" s="254" t="e">
        <v>#N/A</v>
      </c>
      <c r="G632" s="254" t="e">
        <v>#N/A</v>
      </c>
      <c r="H632" s="254" t="e">
        <v>#N/A</v>
      </c>
      <c r="I632" s="254" t="e">
        <v>#N/A</v>
      </c>
      <c r="J632" s="254" t="e">
        <v>#N/A</v>
      </c>
      <c r="K632" s="254" t="e">
        <v>#N/A</v>
      </c>
      <c r="L632" s="254" t="e">
        <v>#N/A</v>
      </c>
      <c r="M632" s="254" t="e">
        <v>#N/A</v>
      </c>
      <c r="N632" s="254" t="e">
        <v>#N/A</v>
      </c>
      <c r="O632" s="254" t="e">
        <v>#N/A</v>
      </c>
      <c r="P632" s="24" t="e">
        <v>#N/A</v>
      </c>
      <c r="Q632" s="132" t="e">
        <v>#N/A</v>
      </c>
      <c r="R632" s="132"/>
      <c r="S632" s="132"/>
      <c r="T632" s="132"/>
      <c r="U632" s="132"/>
      <c r="V632" s="132"/>
      <c r="W632" s="132"/>
      <c r="X632" s="132"/>
      <c r="Y632" s="132"/>
      <c r="Z632" s="132"/>
    </row>
    <row r="633" ht="15.75" customHeight="1">
      <c r="A633" s="253">
        <v>631.0</v>
      </c>
      <c r="B633" s="254"/>
      <c r="C633" s="254" t="s">
        <v>4597</v>
      </c>
      <c r="D633" s="254" t="e">
        <v>#N/A</v>
      </c>
      <c r="E633" s="254" t="e">
        <v>#N/A</v>
      </c>
      <c r="F633" s="254" t="e">
        <v>#N/A</v>
      </c>
      <c r="G633" s="254" t="e">
        <v>#N/A</v>
      </c>
      <c r="H633" s="254" t="e">
        <v>#N/A</v>
      </c>
      <c r="I633" s="254" t="e">
        <v>#N/A</v>
      </c>
      <c r="J633" s="254" t="e">
        <v>#N/A</v>
      </c>
      <c r="K633" s="254" t="e">
        <v>#N/A</v>
      </c>
      <c r="L633" s="254" t="e">
        <v>#N/A</v>
      </c>
      <c r="M633" s="254" t="e">
        <v>#N/A</v>
      </c>
      <c r="N633" s="254" t="e">
        <v>#N/A</v>
      </c>
      <c r="O633" s="254" t="e">
        <v>#N/A</v>
      </c>
      <c r="P633" s="24" t="e">
        <v>#N/A</v>
      </c>
      <c r="Q633" s="132" t="e">
        <v>#N/A</v>
      </c>
      <c r="R633" s="132"/>
      <c r="S633" s="132"/>
      <c r="T633" s="132"/>
      <c r="U633" s="132"/>
      <c r="V633" s="132"/>
      <c r="W633" s="132"/>
      <c r="X633" s="132"/>
      <c r="Y633" s="132"/>
      <c r="Z633" s="132"/>
    </row>
    <row r="634" ht="15.75" customHeight="1">
      <c r="A634" s="253">
        <v>632.0</v>
      </c>
      <c r="B634" s="254"/>
      <c r="C634" s="254" t="s">
        <v>4597</v>
      </c>
      <c r="D634" s="254" t="e">
        <v>#N/A</v>
      </c>
      <c r="E634" s="254" t="e">
        <v>#N/A</v>
      </c>
      <c r="F634" s="254" t="e">
        <v>#N/A</v>
      </c>
      <c r="G634" s="254" t="e">
        <v>#N/A</v>
      </c>
      <c r="H634" s="254" t="e">
        <v>#N/A</v>
      </c>
      <c r="I634" s="254" t="e">
        <v>#N/A</v>
      </c>
      <c r="J634" s="254" t="e">
        <v>#N/A</v>
      </c>
      <c r="K634" s="254" t="e">
        <v>#N/A</v>
      </c>
      <c r="L634" s="254" t="e">
        <v>#N/A</v>
      </c>
      <c r="M634" s="254" t="e">
        <v>#N/A</v>
      </c>
      <c r="N634" s="254" t="e">
        <v>#N/A</v>
      </c>
      <c r="O634" s="254" t="e">
        <v>#N/A</v>
      </c>
      <c r="P634" s="24" t="e">
        <v>#N/A</v>
      </c>
      <c r="Q634" s="132" t="e">
        <v>#N/A</v>
      </c>
      <c r="R634" s="132"/>
      <c r="S634" s="132"/>
      <c r="T634" s="132"/>
      <c r="U634" s="132"/>
      <c r="V634" s="132"/>
      <c r="W634" s="132"/>
      <c r="X634" s="132"/>
      <c r="Y634" s="132"/>
      <c r="Z634" s="132"/>
    </row>
    <row r="635" ht="15.75" customHeight="1">
      <c r="A635" s="253">
        <v>633.0</v>
      </c>
      <c r="B635" s="254"/>
      <c r="C635" s="254" t="s">
        <v>4597</v>
      </c>
      <c r="D635" s="254" t="e">
        <v>#N/A</v>
      </c>
      <c r="E635" s="254" t="e">
        <v>#N/A</v>
      </c>
      <c r="F635" s="254" t="e">
        <v>#N/A</v>
      </c>
      <c r="G635" s="254" t="e">
        <v>#N/A</v>
      </c>
      <c r="H635" s="254" t="e">
        <v>#N/A</v>
      </c>
      <c r="I635" s="254" t="e">
        <v>#N/A</v>
      </c>
      <c r="J635" s="254" t="e">
        <v>#N/A</v>
      </c>
      <c r="K635" s="254" t="e">
        <v>#N/A</v>
      </c>
      <c r="L635" s="254" t="e">
        <v>#N/A</v>
      </c>
      <c r="M635" s="254" t="e">
        <v>#N/A</v>
      </c>
      <c r="N635" s="254" t="e">
        <v>#N/A</v>
      </c>
      <c r="O635" s="254" t="e">
        <v>#N/A</v>
      </c>
      <c r="P635" s="24" t="e">
        <v>#N/A</v>
      </c>
      <c r="Q635" s="132" t="e">
        <v>#N/A</v>
      </c>
      <c r="R635" s="132"/>
      <c r="S635" s="132"/>
      <c r="T635" s="132"/>
      <c r="U635" s="132"/>
      <c r="V635" s="132"/>
      <c r="W635" s="132"/>
      <c r="X635" s="132"/>
      <c r="Y635" s="132"/>
      <c r="Z635" s="132"/>
    </row>
    <row r="636" ht="15.75" customHeight="1">
      <c r="A636" s="253">
        <v>634.0</v>
      </c>
      <c r="B636" s="254"/>
      <c r="C636" s="254" t="s">
        <v>4597</v>
      </c>
      <c r="D636" s="254" t="e">
        <v>#N/A</v>
      </c>
      <c r="E636" s="254" t="e">
        <v>#N/A</v>
      </c>
      <c r="F636" s="254" t="e">
        <v>#N/A</v>
      </c>
      <c r="G636" s="254" t="e">
        <v>#N/A</v>
      </c>
      <c r="H636" s="254" t="e">
        <v>#N/A</v>
      </c>
      <c r="I636" s="254" t="e">
        <v>#N/A</v>
      </c>
      <c r="J636" s="254" t="e">
        <v>#N/A</v>
      </c>
      <c r="K636" s="254" t="e">
        <v>#N/A</v>
      </c>
      <c r="L636" s="254" t="e">
        <v>#N/A</v>
      </c>
      <c r="M636" s="254" t="e">
        <v>#N/A</v>
      </c>
      <c r="N636" s="254" t="e">
        <v>#N/A</v>
      </c>
      <c r="O636" s="254" t="e">
        <v>#N/A</v>
      </c>
      <c r="P636" s="24" t="e">
        <v>#N/A</v>
      </c>
      <c r="Q636" s="132" t="e">
        <v>#N/A</v>
      </c>
      <c r="R636" s="132"/>
      <c r="S636" s="132"/>
      <c r="T636" s="132"/>
      <c r="U636" s="132"/>
      <c r="V636" s="132"/>
      <c r="W636" s="132"/>
      <c r="X636" s="132"/>
      <c r="Y636" s="132"/>
      <c r="Z636" s="132"/>
    </row>
    <row r="637" ht="15.75" customHeight="1">
      <c r="A637" s="253">
        <v>635.0</v>
      </c>
      <c r="B637" s="254"/>
      <c r="C637" s="254" t="s">
        <v>4597</v>
      </c>
      <c r="D637" s="254" t="e">
        <v>#N/A</v>
      </c>
      <c r="E637" s="254" t="e">
        <v>#N/A</v>
      </c>
      <c r="F637" s="254" t="e">
        <v>#N/A</v>
      </c>
      <c r="G637" s="254" t="e">
        <v>#N/A</v>
      </c>
      <c r="H637" s="254" t="e">
        <v>#N/A</v>
      </c>
      <c r="I637" s="254" t="e">
        <v>#N/A</v>
      </c>
      <c r="J637" s="254" t="e">
        <v>#N/A</v>
      </c>
      <c r="K637" s="254" t="e">
        <v>#N/A</v>
      </c>
      <c r="L637" s="254" t="e">
        <v>#N/A</v>
      </c>
      <c r="M637" s="254" t="e">
        <v>#N/A</v>
      </c>
      <c r="N637" s="254" t="e">
        <v>#N/A</v>
      </c>
      <c r="O637" s="254" t="e">
        <v>#N/A</v>
      </c>
      <c r="P637" s="24" t="e">
        <v>#N/A</v>
      </c>
      <c r="Q637" s="132" t="e">
        <v>#N/A</v>
      </c>
      <c r="R637" s="132"/>
      <c r="S637" s="132"/>
      <c r="T637" s="132"/>
      <c r="U637" s="132"/>
      <c r="V637" s="132"/>
      <c r="W637" s="132"/>
      <c r="X637" s="132"/>
      <c r="Y637" s="132"/>
      <c r="Z637" s="132"/>
    </row>
    <row r="638" ht="15.75" customHeight="1">
      <c r="A638" s="253">
        <v>636.0</v>
      </c>
      <c r="B638" s="254"/>
      <c r="C638" s="254" t="s">
        <v>4597</v>
      </c>
      <c r="D638" s="254" t="e">
        <v>#N/A</v>
      </c>
      <c r="E638" s="254" t="e">
        <v>#N/A</v>
      </c>
      <c r="F638" s="254" t="e">
        <v>#N/A</v>
      </c>
      <c r="G638" s="254" t="e">
        <v>#N/A</v>
      </c>
      <c r="H638" s="254" t="e">
        <v>#N/A</v>
      </c>
      <c r="I638" s="254" t="e">
        <v>#N/A</v>
      </c>
      <c r="J638" s="254" t="e">
        <v>#N/A</v>
      </c>
      <c r="K638" s="254" t="e">
        <v>#N/A</v>
      </c>
      <c r="L638" s="254" t="e">
        <v>#N/A</v>
      </c>
      <c r="M638" s="254" t="e">
        <v>#N/A</v>
      </c>
      <c r="N638" s="254" t="e">
        <v>#N/A</v>
      </c>
      <c r="O638" s="254" t="e">
        <v>#N/A</v>
      </c>
      <c r="P638" s="24" t="e">
        <v>#N/A</v>
      </c>
      <c r="Q638" s="132" t="e">
        <v>#N/A</v>
      </c>
      <c r="R638" s="132"/>
      <c r="S638" s="132"/>
      <c r="T638" s="132"/>
      <c r="U638" s="132"/>
      <c r="V638" s="132"/>
      <c r="W638" s="132"/>
      <c r="X638" s="132"/>
      <c r="Y638" s="132"/>
      <c r="Z638" s="132"/>
    </row>
    <row r="639" ht="15.75" customHeight="1">
      <c r="A639" s="253">
        <v>637.0</v>
      </c>
      <c r="B639" s="254"/>
      <c r="C639" s="254" t="s">
        <v>4597</v>
      </c>
      <c r="D639" s="254" t="e">
        <v>#N/A</v>
      </c>
      <c r="E639" s="254" t="e">
        <v>#N/A</v>
      </c>
      <c r="F639" s="254" t="e">
        <v>#N/A</v>
      </c>
      <c r="G639" s="254" t="e">
        <v>#N/A</v>
      </c>
      <c r="H639" s="254" t="e">
        <v>#N/A</v>
      </c>
      <c r="I639" s="254" t="e">
        <v>#N/A</v>
      </c>
      <c r="J639" s="254" t="e">
        <v>#N/A</v>
      </c>
      <c r="K639" s="254" t="e">
        <v>#N/A</v>
      </c>
      <c r="L639" s="254" t="e">
        <v>#N/A</v>
      </c>
      <c r="M639" s="254" t="e">
        <v>#N/A</v>
      </c>
      <c r="N639" s="254" t="e">
        <v>#N/A</v>
      </c>
      <c r="O639" s="254" t="e">
        <v>#N/A</v>
      </c>
      <c r="P639" s="24" t="e">
        <v>#N/A</v>
      </c>
      <c r="Q639" s="132" t="e">
        <v>#N/A</v>
      </c>
      <c r="R639" s="132"/>
      <c r="S639" s="132"/>
      <c r="T639" s="132"/>
      <c r="U639" s="132"/>
      <c r="V639" s="132"/>
      <c r="W639" s="132"/>
      <c r="X639" s="132"/>
      <c r="Y639" s="132"/>
      <c r="Z639" s="132"/>
    </row>
    <row r="640" ht="15.75" customHeight="1">
      <c r="A640" s="253">
        <v>638.0</v>
      </c>
      <c r="B640" s="254"/>
      <c r="C640" s="254" t="s">
        <v>4597</v>
      </c>
      <c r="D640" s="254" t="e">
        <v>#N/A</v>
      </c>
      <c r="E640" s="254" t="e">
        <v>#N/A</v>
      </c>
      <c r="F640" s="254" t="e">
        <v>#N/A</v>
      </c>
      <c r="G640" s="254" t="e">
        <v>#N/A</v>
      </c>
      <c r="H640" s="254" t="e">
        <v>#N/A</v>
      </c>
      <c r="I640" s="254" t="e">
        <v>#N/A</v>
      </c>
      <c r="J640" s="254" t="e">
        <v>#N/A</v>
      </c>
      <c r="K640" s="254" t="e">
        <v>#N/A</v>
      </c>
      <c r="L640" s="254" t="e">
        <v>#N/A</v>
      </c>
      <c r="M640" s="254" t="e">
        <v>#N/A</v>
      </c>
      <c r="N640" s="254" t="e">
        <v>#N/A</v>
      </c>
      <c r="O640" s="254" t="e">
        <v>#N/A</v>
      </c>
      <c r="P640" s="24" t="e">
        <v>#N/A</v>
      </c>
      <c r="Q640" s="132" t="e">
        <v>#N/A</v>
      </c>
      <c r="R640" s="132"/>
      <c r="S640" s="132"/>
      <c r="T640" s="132"/>
      <c r="U640" s="132"/>
      <c r="V640" s="132"/>
      <c r="W640" s="132"/>
      <c r="X640" s="132"/>
      <c r="Y640" s="132"/>
      <c r="Z640" s="132"/>
    </row>
    <row r="641" ht="15.75" customHeight="1">
      <c r="A641" s="253">
        <v>639.0</v>
      </c>
      <c r="B641" s="254"/>
      <c r="C641" s="254" t="s">
        <v>4597</v>
      </c>
      <c r="D641" s="254" t="e">
        <v>#N/A</v>
      </c>
      <c r="E641" s="254" t="e">
        <v>#N/A</v>
      </c>
      <c r="F641" s="254" t="e">
        <v>#N/A</v>
      </c>
      <c r="G641" s="254" t="e">
        <v>#N/A</v>
      </c>
      <c r="H641" s="254" t="e">
        <v>#N/A</v>
      </c>
      <c r="I641" s="254" t="e">
        <v>#N/A</v>
      </c>
      <c r="J641" s="254" t="e">
        <v>#N/A</v>
      </c>
      <c r="K641" s="254" t="e">
        <v>#N/A</v>
      </c>
      <c r="L641" s="254" t="e">
        <v>#N/A</v>
      </c>
      <c r="M641" s="254" t="e">
        <v>#N/A</v>
      </c>
      <c r="N641" s="254" t="e">
        <v>#N/A</v>
      </c>
      <c r="O641" s="254" t="e">
        <v>#N/A</v>
      </c>
      <c r="P641" s="24" t="e">
        <v>#N/A</v>
      </c>
      <c r="Q641" s="132" t="e">
        <v>#N/A</v>
      </c>
      <c r="R641" s="132"/>
      <c r="S641" s="132"/>
      <c r="T641" s="132"/>
      <c r="U641" s="132"/>
      <c r="V641" s="132"/>
      <c r="W641" s="132"/>
      <c r="X641" s="132"/>
      <c r="Y641" s="132"/>
      <c r="Z641" s="132"/>
    </row>
    <row r="642" ht="15.75" customHeight="1">
      <c r="A642" s="253">
        <v>640.0</v>
      </c>
      <c r="B642" s="254"/>
      <c r="C642" s="254" t="s">
        <v>4597</v>
      </c>
      <c r="D642" s="254" t="e">
        <v>#N/A</v>
      </c>
      <c r="E642" s="254" t="e">
        <v>#N/A</v>
      </c>
      <c r="F642" s="254" t="e">
        <v>#N/A</v>
      </c>
      <c r="G642" s="254" t="e">
        <v>#N/A</v>
      </c>
      <c r="H642" s="254" t="e">
        <v>#N/A</v>
      </c>
      <c r="I642" s="254" t="e">
        <v>#N/A</v>
      </c>
      <c r="J642" s="254" t="e">
        <v>#N/A</v>
      </c>
      <c r="K642" s="254" t="e">
        <v>#N/A</v>
      </c>
      <c r="L642" s="254" t="e">
        <v>#N/A</v>
      </c>
      <c r="M642" s="254" t="e">
        <v>#N/A</v>
      </c>
      <c r="N642" s="254" t="e">
        <v>#N/A</v>
      </c>
      <c r="O642" s="254" t="e">
        <v>#N/A</v>
      </c>
      <c r="P642" s="24" t="e">
        <v>#N/A</v>
      </c>
      <c r="Q642" s="132" t="e">
        <v>#N/A</v>
      </c>
      <c r="R642" s="132"/>
      <c r="S642" s="132"/>
      <c r="T642" s="132"/>
      <c r="U642" s="132"/>
      <c r="V642" s="132"/>
      <c r="W642" s="132"/>
      <c r="X642" s="132"/>
      <c r="Y642" s="132"/>
      <c r="Z642" s="132"/>
    </row>
    <row r="643" ht="15.75" customHeight="1">
      <c r="A643" s="253">
        <v>641.0</v>
      </c>
      <c r="B643" s="254"/>
      <c r="C643" s="254" t="s">
        <v>4597</v>
      </c>
      <c r="D643" s="254" t="e">
        <v>#N/A</v>
      </c>
      <c r="E643" s="254" t="e">
        <v>#N/A</v>
      </c>
      <c r="F643" s="254" t="e">
        <v>#N/A</v>
      </c>
      <c r="G643" s="254" t="e">
        <v>#N/A</v>
      </c>
      <c r="H643" s="254" t="e">
        <v>#N/A</v>
      </c>
      <c r="I643" s="254" t="e">
        <v>#N/A</v>
      </c>
      <c r="J643" s="254" t="e">
        <v>#N/A</v>
      </c>
      <c r="K643" s="254" t="e">
        <v>#N/A</v>
      </c>
      <c r="L643" s="254" t="e">
        <v>#N/A</v>
      </c>
      <c r="M643" s="254" t="e">
        <v>#N/A</v>
      </c>
      <c r="N643" s="254" t="e">
        <v>#N/A</v>
      </c>
      <c r="O643" s="254" t="e">
        <v>#N/A</v>
      </c>
      <c r="P643" s="24" t="e">
        <v>#N/A</v>
      </c>
      <c r="Q643" s="132" t="e">
        <v>#N/A</v>
      </c>
      <c r="R643" s="132"/>
      <c r="S643" s="132"/>
      <c r="T643" s="132"/>
      <c r="U643" s="132"/>
      <c r="V643" s="132"/>
      <c r="W643" s="132"/>
      <c r="X643" s="132"/>
      <c r="Y643" s="132"/>
      <c r="Z643" s="132"/>
    </row>
    <row r="644" ht="15.75" customHeight="1">
      <c r="A644" s="253">
        <v>642.0</v>
      </c>
      <c r="B644" s="254"/>
      <c r="C644" s="254" t="s">
        <v>4597</v>
      </c>
      <c r="D644" s="254" t="e">
        <v>#N/A</v>
      </c>
      <c r="E644" s="254" t="e">
        <v>#N/A</v>
      </c>
      <c r="F644" s="254" t="e">
        <v>#N/A</v>
      </c>
      <c r="G644" s="254" t="e">
        <v>#N/A</v>
      </c>
      <c r="H644" s="254" t="e">
        <v>#N/A</v>
      </c>
      <c r="I644" s="254" t="e">
        <v>#N/A</v>
      </c>
      <c r="J644" s="254" t="e">
        <v>#N/A</v>
      </c>
      <c r="K644" s="254" t="e">
        <v>#N/A</v>
      </c>
      <c r="L644" s="254" t="e">
        <v>#N/A</v>
      </c>
      <c r="M644" s="254" t="e">
        <v>#N/A</v>
      </c>
      <c r="N644" s="254" t="e">
        <v>#N/A</v>
      </c>
      <c r="O644" s="254" t="e">
        <v>#N/A</v>
      </c>
      <c r="P644" s="24" t="e">
        <v>#N/A</v>
      </c>
      <c r="Q644" s="132" t="e">
        <v>#N/A</v>
      </c>
      <c r="R644" s="132"/>
      <c r="S644" s="132"/>
      <c r="T644" s="132"/>
      <c r="U644" s="132"/>
      <c r="V644" s="132"/>
      <c r="W644" s="132"/>
      <c r="X644" s="132"/>
      <c r="Y644" s="132"/>
      <c r="Z644" s="132"/>
    </row>
    <row r="645" ht="15.75" customHeight="1">
      <c r="A645" s="253">
        <v>643.0</v>
      </c>
      <c r="B645" s="254"/>
      <c r="C645" s="254" t="s">
        <v>4597</v>
      </c>
      <c r="D645" s="254" t="e">
        <v>#N/A</v>
      </c>
      <c r="E645" s="254" t="e">
        <v>#N/A</v>
      </c>
      <c r="F645" s="254" t="e">
        <v>#N/A</v>
      </c>
      <c r="G645" s="254" t="e">
        <v>#N/A</v>
      </c>
      <c r="H645" s="254" t="e">
        <v>#N/A</v>
      </c>
      <c r="I645" s="254" t="e">
        <v>#N/A</v>
      </c>
      <c r="J645" s="254" t="e">
        <v>#N/A</v>
      </c>
      <c r="K645" s="254" t="e">
        <v>#N/A</v>
      </c>
      <c r="L645" s="254" t="e">
        <v>#N/A</v>
      </c>
      <c r="M645" s="254" t="e">
        <v>#N/A</v>
      </c>
      <c r="N645" s="254" t="e">
        <v>#N/A</v>
      </c>
      <c r="O645" s="254" t="e">
        <v>#N/A</v>
      </c>
      <c r="P645" s="24" t="e">
        <v>#N/A</v>
      </c>
      <c r="Q645" s="132" t="e">
        <v>#N/A</v>
      </c>
      <c r="R645" s="132"/>
      <c r="S645" s="132"/>
      <c r="T645" s="132"/>
      <c r="U645" s="132"/>
      <c r="V645" s="132"/>
      <c r="W645" s="132"/>
      <c r="X645" s="132"/>
      <c r="Y645" s="132"/>
      <c r="Z645" s="132"/>
    </row>
    <row r="646" ht="15.75" customHeight="1">
      <c r="A646" s="253">
        <v>644.0</v>
      </c>
      <c r="B646" s="254"/>
      <c r="C646" s="254" t="s">
        <v>4597</v>
      </c>
      <c r="D646" s="254" t="e">
        <v>#N/A</v>
      </c>
      <c r="E646" s="254" t="e">
        <v>#N/A</v>
      </c>
      <c r="F646" s="254" t="e">
        <v>#N/A</v>
      </c>
      <c r="G646" s="254" t="e">
        <v>#N/A</v>
      </c>
      <c r="H646" s="254" t="e">
        <v>#N/A</v>
      </c>
      <c r="I646" s="254" t="e">
        <v>#N/A</v>
      </c>
      <c r="J646" s="254" t="e">
        <v>#N/A</v>
      </c>
      <c r="K646" s="254" t="e">
        <v>#N/A</v>
      </c>
      <c r="L646" s="254" t="e">
        <v>#N/A</v>
      </c>
      <c r="M646" s="254" t="e">
        <v>#N/A</v>
      </c>
      <c r="N646" s="254" t="e">
        <v>#N/A</v>
      </c>
      <c r="O646" s="254" t="e">
        <v>#N/A</v>
      </c>
      <c r="P646" s="24" t="e">
        <v>#N/A</v>
      </c>
      <c r="Q646" s="132" t="e">
        <v>#N/A</v>
      </c>
      <c r="R646" s="132"/>
      <c r="S646" s="132"/>
      <c r="T646" s="132"/>
      <c r="U646" s="132"/>
      <c r="V646" s="132"/>
      <c r="W646" s="132"/>
      <c r="X646" s="132"/>
      <c r="Y646" s="132"/>
      <c r="Z646" s="132"/>
    </row>
    <row r="647" ht="15.75" customHeight="1">
      <c r="A647" s="253">
        <v>645.0</v>
      </c>
      <c r="B647" s="254"/>
      <c r="C647" s="254" t="s">
        <v>4597</v>
      </c>
      <c r="D647" s="254" t="e">
        <v>#N/A</v>
      </c>
      <c r="E647" s="254" t="e">
        <v>#N/A</v>
      </c>
      <c r="F647" s="254" t="e">
        <v>#N/A</v>
      </c>
      <c r="G647" s="254" t="e">
        <v>#N/A</v>
      </c>
      <c r="H647" s="254" t="e">
        <v>#N/A</v>
      </c>
      <c r="I647" s="254" t="e">
        <v>#N/A</v>
      </c>
      <c r="J647" s="254" t="e">
        <v>#N/A</v>
      </c>
      <c r="K647" s="254" t="e">
        <v>#N/A</v>
      </c>
      <c r="L647" s="254" t="e">
        <v>#N/A</v>
      </c>
      <c r="M647" s="254" t="e">
        <v>#N/A</v>
      </c>
      <c r="N647" s="254" t="e">
        <v>#N/A</v>
      </c>
      <c r="O647" s="254" t="e">
        <v>#N/A</v>
      </c>
      <c r="P647" s="24" t="e">
        <v>#N/A</v>
      </c>
      <c r="Q647" s="132" t="e">
        <v>#N/A</v>
      </c>
      <c r="R647" s="132"/>
      <c r="S647" s="132"/>
      <c r="T647" s="132"/>
      <c r="U647" s="132"/>
      <c r="V647" s="132"/>
      <c r="W647" s="132"/>
      <c r="X647" s="132"/>
      <c r="Y647" s="132"/>
      <c r="Z647" s="132"/>
    </row>
    <row r="648" ht="15.75" customHeight="1">
      <c r="A648" s="253">
        <v>646.0</v>
      </c>
      <c r="B648" s="254"/>
      <c r="C648" s="254" t="s">
        <v>4597</v>
      </c>
      <c r="D648" s="254" t="e">
        <v>#N/A</v>
      </c>
      <c r="E648" s="254" t="e">
        <v>#N/A</v>
      </c>
      <c r="F648" s="254" t="e">
        <v>#N/A</v>
      </c>
      <c r="G648" s="254" t="e">
        <v>#N/A</v>
      </c>
      <c r="H648" s="254" t="e">
        <v>#N/A</v>
      </c>
      <c r="I648" s="254" t="e">
        <v>#N/A</v>
      </c>
      <c r="J648" s="254" t="e">
        <v>#N/A</v>
      </c>
      <c r="K648" s="254" t="e">
        <v>#N/A</v>
      </c>
      <c r="L648" s="254" t="e">
        <v>#N/A</v>
      </c>
      <c r="M648" s="254" t="e">
        <v>#N/A</v>
      </c>
      <c r="N648" s="254" t="e">
        <v>#N/A</v>
      </c>
      <c r="O648" s="254" t="e">
        <v>#N/A</v>
      </c>
      <c r="P648" s="24" t="e">
        <v>#N/A</v>
      </c>
      <c r="Q648" s="132" t="e">
        <v>#N/A</v>
      </c>
      <c r="R648" s="132"/>
      <c r="S648" s="132"/>
      <c r="T648" s="132"/>
      <c r="U648" s="132"/>
      <c r="V648" s="132"/>
      <c r="W648" s="132"/>
      <c r="X648" s="132"/>
      <c r="Y648" s="132"/>
      <c r="Z648" s="132"/>
    </row>
    <row r="649" ht="15.75" customHeight="1">
      <c r="A649" s="253">
        <v>647.0</v>
      </c>
      <c r="B649" s="254"/>
      <c r="C649" s="254" t="s">
        <v>4597</v>
      </c>
      <c r="D649" s="254" t="e">
        <v>#N/A</v>
      </c>
      <c r="E649" s="254" t="e">
        <v>#N/A</v>
      </c>
      <c r="F649" s="254" t="e">
        <v>#N/A</v>
      </c>
      <c r="G649" s="254" t="e">
        <v>#N/A</v>
      </c>
      <c r="H649" s="254" t="e">
        <v>#N/A</v>
      </c>
      <c r="I649" s="254" t="e">
        <v>#N/A</v>
      </c>
      <c r="J649" s="254" t="e">
        <v>#N/A</v>
      </c>
      <c r="K649" s="254" t="e">
        <v>#N/A</v>
      </c>
      <c r="L649" s="254" t="e">
        <v>#N/A</v>
      </c>
      <c r="M649" s="254" t="e">
        <v>#N/A</v>
      </c>
      <c r="N649" s="254" t="e">
        <v>#N/A</v>
      </c>
      <c r="O649" s="254" t="e">
        <v>#N/A</v>
      </c>
      <c r="P649" s="24" t="e">
        <v>#N/A</v>
      </c>
      <c r="Q649" s="132" t="e">
        <v>#N/A</v>
      </c>
      <c r="R649" s="132"/>
      <c r="S649" s="132"/>
      <c r="T649" s="132"/>
      <c r="U649" s="132"/>
      <c r="V649" s="132"/>
      <c r="W649" s="132"/>
      <c r="X649" s="132"/>
      <c r="Y649" s="132"/>
      <c r="Z649" s="132"/>
    </row>
    <row r="650" ht="15.75" customHeight="1">
      <c r="A650" s="253">
        <v>648.0</v>
      </c>
      <c r="B650" s="254"/>
      <c r="C650" s="254" t="s">
        <v>4597</v>
      </c>
      <c r="D650" s="254" t="e">
        <v>#N/A</v>
      </c>
      <c r="E650" s="254" t="e">
        <v>#N/A</v>
      </c>
      <c r="F650" s="254" t="e">
        <v>#N/A</v>
      </c>
      <c r="G650" s="254" t="e">
        <v>#N/A</v>
      </c>
      <c r="H650" s="254" t="e">
        <v>#N/A</v>
      </c>
      <c r="I650" s="254" t="e">
        <v>#N/A</v>
      </c>
      <c r="J650" s="254" t="e">
        <v>#N/A</v>
      </c>
      <c r="K650" s="254" t="e">
        <v>#N/A</v>
      </c>
      <c r="L650" s="254" t="e">
        <v>#N/A</v>
      </c>
      <c r="M650" s="254" t="e">
        <v>#N/A</v>
      </c>
      <c r="N650" s="254" t="e">
        <v>#N/A</v>
      </c>
      <c r="O650" s="254" t="e">
        <v>#N/A</v>
      </c>
      <c r="P650" s="24" t="e">
        <v>#N/A</v>
      </c>
      <c r="Q650" s="132" t="e">
        <v>#N/A</v>
      </c>
      <c r="R650" s="132"/>
      <c r="S650" s="132"/>
      <c r="T650" s="132"/>
      <c r="U650" s="132"/>
      <c r="V650" s="132"/>
      <c r="W650" s="132"/>
      <c r="X650" s="132"/>
      <c r="Y650" s="132"/>
      <c r="Z650" s="132"/>
    </row>
    <row r="651" ht="15.75" customHeight="1">
      <c r="A651" s="253">
        <v>649.0</v>
      </c>
      <c r="B651" s="254"/>
      <c r="C651" s="254" t="s">
        <v>4597</v>
      </c>
      <c r="D651" s="254" t="e">
        <v>#N/A</v>
      </c>
      <c r="E651" s="254" t="e">
        <v>#N/A</v>
      </c>
      <c r="F651" s="254" t="e">
        <v>#N/A</v>
      </c>
      <c r="G651" s="254" t="e">
        <v>#N/A</v>
      </c>
      <c r="H651" s="254" t="e">
        <v>#N/A</v>
      </c>
      <c r="I651" s="254" t="e">
        <v>#N/A</v>
      </c>
      <c r="J651" s="254" t="e">
        <v>#N/A</v>
      </c>
      <c r="K651" s="254" t="e">
        <v>#N/A</v>
      </c>
      <c r="L651" s="254" t="e">
        <v>#N/A</v>
      </c>
      <c r="M651" s="254" t="e">
        <v>#N/A</v>
      </c>
      <c r="N651" s="254" t="e">
        <v>#N/A</v>
      </c>
      <c r="O651" s="254" t="e">
        <v>#N/A</v>
      </c>
      <c r="P651" s="24" t="e">
        <v>#N/A</v>
      </c>
      <c r="Q651" s="132" t="e">
        <v>#N/A</v>
      </c>
      <c r="R651" s="132"/>
      <c r="S651" s="132"/>
      <c r="T651" s="132"/>
      <c r="U651" s="132"/>
      <c r="V651" s="132"/>
      <c r="W651" s="132"/>
      <c r="X651" s="132"/>
      <c r="Y651" s="132"/>
      <c r="Z651" s="132"/>
    </row>
    <row r="652" ht="15.75" customHeight="1">
      <c r="A652" s="253">
        <v>650.0</v>
      </c>
      <c r="B652" s="254"/>
      <c r="C652" s="254" t="s">
        <v>4597</v>
      </c>
      <c r="D652" s="254" t="e">
        <v>#N/A</v>
      </c>
      <c r="E652" s="254" t="e">
        <v>#N/A</v>
      </c>
      <c r="F652" s="254" t="e">
        <v>#N/A</v>
      </c>
      <c r="G652" s="254" t="e">
        <v>#N/A</v>
      </c>
      <c r="H652" s="254" t="e">
        <v>#N/A</v>
      </c>
      <c r="I652" s="254" t="e">
        <v>#N/A</v>
      </c>
      <c r="J652" s="254" t="e">
        <v>#N/A</v>
      </c>
      <c r="K652" s="254" t="e">
        <v>#N/A</v>
      </c>
      <c r="L652" s="254" t="e">
        <v>#N/A</v>
      </c>
      <c r="M652" s="254" t="e">
        <v>#N/A</v>
      </c>
      <c r="N652" s="254" t="e">
        <v>#N/A</v>
      </c>
      <c r="O652" s="254" t="e">
        <v>#N/A</v>
      </c>
      <c r="P652" s="24" t="e">
        <v>#N/A</v>
      </c>
      <c r="Q652" s="132" t="e">
        <v>#N/A</v>
      </c>
      <c r="R652" s="132"/>
      <c r="S652" s="132"/>
      <c r="T652" s="132"/>
      <c r="U652" s="132"/>
      <c r="V652" s="132"/>
      <c r="W652" s="132"/>
      <c r="X652" s="132"/>
      <c r="Y652" s="132"/>
      <c r="Z652" s="132"/>
    </row>
    <row r="653" ht="15.75" customHeight="1">
      <c r="A653" s="253">
        <v>651.0</v>
      </c>
      <c r="B653" s="254"/>
      <c r="C653" s="254" t="s">
        <v>4597</v>
      </c>
      <c r="D653" s="254" t="e">
        <v>#N/A</v>
      </c>
      <c r="E653" s="254" t="e">
        <v>#N/A</v>
      </c>
      <c r="F653" s="254" t="e">
        <v>#N/A</v>
      </c>
      <c r="G653" s="254" t="e">
        <v>#N/A</v>
      </c>
      <c r="H653" s="254" t="e">
        <v>#N/A</v>
      </c>
      <c r="I653" s="254" t="e">
        <v>#N/A</v>
      </c>
      <c r="J653" s="254" t="e">
        <v>#N/A</v>
      </c>
      <c r="K653" s="254" t="e">
        <v>#N/A</v>
      </c>
      <c r="L653" s="254" t="e">
        <v>#N/A</v>
      </c>
      <c r="M653" s="254" t="e">
        <v>#N/A</v>
      </c>
      <c r="N653" s="254" t="e">
        <v>#N/A</v>
      </c>
      <c r="O653" s="254" t="e">
        <v>#N/A</v>
      </c>
      <c r="P653" s="24" t="e">
        <v>#N/A</v>
      </c>
      <c r="Q653" s="132" t="e">
        <v>#N/A</v>
      </c>
      <c r="R653" s="132"/>
      <c r="S653" s="132"/>
      <c r="T653" s="132"/>
      <c r="U653" s="132"/>
      <c r="V653" s="132"/>
      <c r="W653" s="132"/>
      <c r="X653" s="132"/>
      <c r="Y653" s="132"/>
      <c r="Z653" s="132"/>
    </row>
    <row r="654" ht="15.75" customHeight="1">
      <c r="A654" s="253">
        <v>652.0</v>
      </c>
      <c r="B654" s="254"/>
      <c r="C654" s="254" t="s">
        <v>4597</v>
      </c>
      <c r="D654" s="254" t="e">
        <v>#N/A</v>
      </c>
      <c r="E654" s="254" t="e">
        <v>#N/A</v>
      </c>
      <c r="F654" s="254" t="e">
        <v>#N/A</v>
      </c>
      <c r="G654" s="254" t="e">
        <v>#N/A</v>
      </c>
      <c r="H654" s="254" t="e">
        <v>#N/A</v>
      </c>
      <c r="I654" s="254" t="e">
        <v>#N/A</v>
      </c>
      <c r="J654" s="254" t="e">
        <v>#N/A</v>
      </c>
      <c r="K654" s="254" t="e">
        <v>#N/A</v>
      </c>
      <c r="L654" s="254" t="e">
        <v>#N/A</v>
      </c>
      <c r="M654" s="254" t="e">
        <v>#N/A</v>
      </c>
      <c r="N654" s="254" t="e">
        <v>#N/A</v>
      </c>
      <c r="O654" s="254" t="e">
        <v>#N/A</v>
      </c>
      <c r="P654" s="24" t="e">
        <v>#N/A</v>
      </c>
      <c r="Q654" s="132" t="e">
        <v>#N/A</v>
      </c>
      <c r="R654" s="132"/>
      <c r="S654" s="132"/>
      <c r="T654" s="132"/>
      <c r="U654" s="132"/>
      <c r="V654" s="132"/>
      <c r="W654" s="132"/>
      <c r="X654" s="132"/>
      <c r="Y654" s="132"/>
      <c r="Z654" s="132"/>
    </row>
    <row r="655" ht="15.75" customHeight="1">
      <c r="A655" s="253">
        <v>653.0</v>
      </c>
      <c r="B655" s="254"/>
      <c r="C655" s="254" t="s">
        <v>4597</v>
      </c>
      <c r="D655" s="254" t="e">
        <v>#N/A</v>
      </c>
      <c r="E655" s="254" t="e">
        <v>#N/A</v>
      </c>
      <c r="F655" s="254" t="e">
        <v>#N/A</v>
      </c>
      <c r="G655" s="254" t="e">
        <v>#N/A</v>
      </c>
      <c r="H655" s="254" t="e">
        <v>#N/A</v>
      </c>
      <c r="I655" s="254" t="e">
        <v>#N/A</v>
      </c>
      <c r="J655" s="254" t="e">
        <v>#N/A</v>
      </c>
      <c r="K655" s="254" t="e">
        <v>#N/A</v>
      </c>
      <c r="L655" s="254" t="e">
        <v>#N/A</v>
      </c>
      <c r="M655" s="254" t="e">
        <v>#N/A</v>
      </c>
      <c r="N655" s="254" t="e">
        <v>#N/A</v>
      </c>
      <c r="O655" s="254" t="e">
        <v>#N/A</v>
      </c>
      <c r="P655" s="24" t="e">
        <v>#N/A</v>
      </c>
      <c r="Q655" s="132" t="e">
        <v>#N/A</v>
      </c>
      <c r="R655" s="132"/>
      <c r="S655" s="132"/>
      <c r="T655" s="132"/>
      <c r="U655" s="132"/>
      <c r="V655" s="132"/>
      <c r="W655" s="132"/>
      <c r="X655" s="132"/>
      <c r="Y655" s="132"/>
      <c r="Z655" s="132"/>
    </row>
    <row r="656" ht="15.75" customHeight="1">
      <c r="A656" s="253">
        <v>654.0</v>
      </c>
      <c r="B656" s="254"/>
      <c r="C656" s="254" t="s">
        <v>4597</v>
      </c>
      <c r="D656" s="254" t="e">
        <v>#N/A</v>
      </c>
      <c r="E656" s="254" t="e">
        <v>#N/A</v>
      </c>
      <c r="F656" s="254" t="e">
        <v>#N/A</v>
      </c>
      <c r="G656" s="254" t="e">
        <v>#N/A</v>
      </c>
      <c r="H656" s="254" t="e">
        <v>#N/A</v>
      </c>
      <c r="I656" s="254" t="e">
        <v>#N/A</v>
      </c>
      <c r="J656" s="254" t="e">
        <v>#N/A</v>
      </c>
      <c r="K656" s="254" t="e">
        <v>#N/A</v>
      </c>
      <c r="L656" s="254" t="e">
        <v>#N/A</v>
      </c>
      <c r="M656" s="254" t="e">
        <v>#N/A</v>
      </c>
      <c r="N656" s="254" t="e">
        <v>#N/A</v>
      </c>
      <c r="O656" s="254" t="e">
        <v>#N/A</v>
      </c>
      <c r="P656" s="24" t="e">
        <v>#N/A</v>
      </c>
      <c r="Q656" s="132" t="e">
        <v>#N/A</v>
      </c>
      <c r="R656" s="132"/>
      <c r="S656" s="132"/>
      <c r="T656" s="132"/>
      <c r="U656" s="132"/>
      <c r="V656" s="132"/>
      <c r="W656" s="132"/>
      <c r="X656" s="132"/>
      <c r="Y656" s="132"/>
      <c r="Z656" s="132"/>
    </row>
    <row r="657" ht="15.75" customHeight="1">
      <c r="A657" s="253">
        <v>655.0</v>
      </c>
      <c r="B657" s="254"/>
      <c r="C657" s="254" t="s">
        <v>4597</v>
      </c>
      <c r="D657" s="254" t="e">
        <v>#N/A</v>
      </c>
      <c r="E657" s="254" t="e">
        <v>#N/A</v>
      </c>
      <c r="F657" s="254" t="e">
        <v>#N/A</v>
      </c>
      <c r="G657" s="254" t="e">
        <v>#N/A</v>
      </c>
      <c r="H657" s="254" t="e">
        <v>#N/A</v>
      </c>
      <c r="I657" s="254" t="e">
        <v>#N/A</v>
      </c>
      <c r="J657" s="254" t="e">
        <v>#N/A</v>
      </c>
      <c r="K657" s="254" t="e">
        <v>#N/A</v>
      </c>
      <c r="L657" s="254" t="e">
        <v>#N/A</v>
      </c>
      <c r="M657" s="254" t="e">
        <v>#N/A</v>
      </c>
      <c r="N657" s="254" t="e">
        <v>#N/A</v>
      </c>
      <c r="O657" s="254" t="e">
        <v>#N/A</v>
      </c>
      <c r="P657" s="24" t="e">
        <v>#N/A</v>
      </c>
      <c r="Q657" s="132" t="e">
        <v>#N/A</v>
      </c>
      <c r="R657" s="132"/>
      <c r="S657" s="132"/>
      <c r="T657" s="132"/>
      <c r="U657" s="132"/>
      <c r="V657" s="132"/>
      <c r="W657" s="132"/>
      <c r="X657" s="132"/>
      <c r="Y657" s="132"/>
      <c r="Z657" s="132"/>
    </row>
    <row r="658" ht="15.75" customHeight="1">
      <c r="A658" s="253">
        <v>656.0</v>
      </c>
      <c r="B658" s="254"/>
      <c r="C658" s="254" t="s">
        <v>4597</v>
      </c>
      <c r="D658" s="254" t="e">
        <v>#N/A</v>
      </c>
      <c r="E658" s="254" t="e">
        <v>#N/A</v>
      </c>
      <c r="F658" s="254" t="e">
        <v>#N/A</v>
      </c>
      <c r="G658" s="254" t="e">
        <v>#N/A</v>
      </c>
      <c r="H658" s="254" t="e">
        <v>#N/A</v>
      </c>
      <c r="I658" s="254" t="e">
        <v>#N/A</v>
      </c>
      <c r="J658" s="254" t="e">
        <v>#N/A</v>
      </c>
      <c r="K658" s="254" t="e">
        <v>#N/A</v>
      </c>
      <c r="L658" s="254" t="e">
        <v>#N/A</v>
      </c>
      <c r="M658" s="254" t="e">
        <v>#N/A</v>
      </c>
      <c r="N658" s="254" t="e">
        <v>#N/A</v>
      </c>
      <c r="O658" s="254" t="e">
        <v>#N/A</v>
      </c>
      <c r="P658" s="24" t="e">
        <v>#N/A</v>
      </c>
      <c r="Q658" s="132" t="e">
        <v>#N/A</v>
      </c>
      <c r="R658" s="132"/>
      <c r="S658" s="132"/>
      <c r="T658" s="132"/>
      <c r="U658" s="132"/>
      <c r="V658" s="132"/>
      <c r="W658" s="132"/>
      <c r="X658" s="132"/>
      <c r="Y658" s="132"/>
      <c r="Z658" s="132"/>
    </row>
    <row r="659" ht="15.75" customHeight="1">
      <c r="A659" s="253">
        <v>657.0</v>
      </c>
      <c r="B659" s="254"/>
      <c r="C659" s="254" t="s">
        <v>4597</v>
      </c>
      <c r="D659" s="254" t="e">
        <v>#N/A</v>
      </c>
      <c r="E659" s="254" t="e">
        <v>#N/A</v>
      </c>
      <c r="F659" s="254" t="e">
        <v>#N/A</v>
      </c>
      <c r="G659" s="254" t="e">
        <v>#N/A</v>
      </c>
      <c r="H659" s="254" t="e">
        <v>#N/A</v>
      </c>
      <c r="I659" s="254" t="e">
        <v>#N/A</v>
      </c>
      <c r="J659" s="254" t="e">
        <v>#N/A</v>
      </c>
      <c r="K659" s="254" t="e">
        <v>#N/A</v>
      </c>
      <c r="L659" s="254" t="e">
        <v>#N/A</v>
      </c>
      <c r="M659" s="254" t="e">
        <v>#N/A</v>
      </c>
      <c r="N659" s="254" t="e">
        <v>#N/A</v>
      </c>
      <c r="O659" s="254" t="e">
        <v>#N/A</v>
      </c>
      <c r="P659" s="24" t="e">
        <v>#N/A</v>
      </c>
      <c r="Q659" s="132" t="e">
        <v>#N/A</v>
      </c>
      <c r="R659" s="132"/>
      <c r="S659" s="132"/>
      <c r="T659" s="132"/>
      <c r="U659" s="132"/>
      <c r="V659" s="132"/>
      <c r="W659" s="132"/>
      <c r="X659" s="132"/>
      <c r="Y659" s="132"/>
      <c r="Z659" s="132"/>
    </row>
    <row r="660" ht="15.75" customHeight="1">
      <c r="A660" s="253">
        <v>658.0</v>
      </c>
      <c r="B660" s="254"/>
      <c r="C660" s="254" t="s">
        <v>4597</v>
      </c>
      <c r="D660" s="254" t="e">
        <v>#N/A</v>
      </c>
      <c r="E660" s="254" t="e">
        <v>#N/A</v>
      </c>
      <c r="F660" s="254" t="e">
        <v>#N/A</v>
      </c>
      <c r="G660" s="254" t="e">
        <v>#N/A</v>
      </c>
      <c r="H660" s="254" t="e">
        <v>#N/A</v>
      </c>
      <c r="I660" s="254" t="e">
        <v>#N/A</v>
      </c>
      <c r="J660" s="254" t="e">
        <v>#N/A</v>
      </c>
      <c r="K660" s="254" t="e">
        <v>#N/A</v>
      </c>
      <c r="L660" s="254" t="e">
        <v>#N/A</v>
      </c>
      <c r="M660" s="254" t="e">
        <v>#N/A</v>
      </c>
      <c r="N660" s="254" t="e">
        <v>#N/A</v>
      </c>
      <c r="O660" s="254" t="e">
        <v>#N/A</v>
      </c>
      <c r="P660" s="24" t="e">
        <v>#N/A</v>
      </c>
      <c r="Q660" s="132" t="e">
        <v>#N/A</v>
      </c>
      <c r="R660" s="132"/>
      <c r="S660" s="132"/>
      <c r="T660" s="132"/>
      <c r="U660" s="132"/>
      <c r="V660" s="132"/>
      <c r="W660" s="132"/>
      <c r="X660" s="132"/>
      <c r="Y660" s="132"/>
      <c r="Z660" s="132"/>
    </row>
    <row r="661" ht="15.75" customHeight="1">
      <c r="A661" s="253">
        <v>659.0</v>
      </c>
      <c r="B661" s="254"/>
      <c r="C661" s="254" t="s">
        <v>4597</v>
      </c>
      <c r="D661" s="254" t="e">
        <v>#N/A</v>
      </c>
      <c r="E661" s="254" t="e">
        <v>#N/A</v>
      </c>
      <c r="F661" s="254" t="e">
        <v>#N/A</v>
      </c>
      <c r="G661" s="254" t="e">
        <v>#N/A</v>
      </c>
      <c r="H661" s="254" t="e">
        <v>#N/A</v>
      </c>
      <c r="I661" s="254" t="e">
        <v>#N/A</v>
      </c>
      <c r="J661" s="254" t="e">
        <v>#N/A</v>
      </c>
      <c r="K661" s="254" t="e">
        <v>#N/A</v>
      </c>
      <c r="L661" s="254" t="e">
        <v>#N/A</v>
      </c>
      <c r="M661" s="254" t="e">
        <v>#N/A</v>
      </c>
      <c r="N661" s="254" t="e">
        <v>#N/A</v>
      </c>
      <c r="O661" s="254" t="e">
        <v>#N/A</v>
      </c>
      <c r="P661" s="24" t="e">
        <v>#N/A</v>
      </c>
      <c r="Q661" s="132" t="e">
        <v>#N/A</v>
      </c>
      <c r="R661" s="132"/>
      <c r="S661" s="132"/>
      <c r="T661" s="132"/>
      <c r="U661" s="132"/>
      <c r="V661" s="132"/>
      <c r="W661" s="132"/>
      <c r="X661" s="132"/>
      <c r="Y661" s="132"/>
      <c r="Z661" s="132"/>
    </row>
    <row r="662" ht="15.75" customHeight="1">
      <c r="A662" s="253">
        <v>660.0</v>
      </c>
      <c r="B662" s="254"/>
      <c r="C662" s="254" t="s">
        <v>4597</v>
      </c>
      <c r="D662" s="254" t="e">
        <v>#N/A</v>
      </c>
      <c r="E662" s="254" t="e">
        <v>#N/A</v>
      </c>
      <c r="F662" s="254" t="e">
        <v>#N/A</v>
      </c>
      <c r="G662" s="254" t="e">
        <v>#N/A</v>
      </c>
      <c r="H662" s="254" t="e">
        <v>#N/A</v>
      </c>
      <c r="I662" s="254" t="e">
        <v>#N/A</v>
      </c>
      <c r="J662" s="254" t="e">
        <v>#N/A</v>
      </c>
      <c r="K662" s="254" t="e">
        <v>#N/A</v>
      </c>
      <c r="L662" s="254" t="e">
        <v>#N/A</v>
      </c>
      <c r="M662" s="254" t="e">
        <v>#N/A</v>
      </c>
      <c r="N662" s="254" t="e">
        <v>#N/A</v>
      </c>
      <c r="O662" s="254" t="e">
        <v>#N/A</v>
      </c>
      <c r="P662" s="24" t="e">
        <v>#N/A</v>
      </c>
      <c r="Q662" s="132" t="e">
        <v>#N/A</v>
      </c>
      <c r="R662" s="132"/>
      <c r="S662" s="132"/>
      <c r="T662" s="132"/>
      <c r="U662" s="132"/>
      <c r="V662" s="132"/>
      <c r="W662" s="132"/>
      <c r="X662" s="132"/>
      <c r="Y662" s="132"/>
      <c r="Z662" s="132"/>
    </row>
    <row r="663" ht="15.75" customHeight="1">
      <c r="A663" s="253">
        <v>661.0</v>
      </c>
      <c r="B663" s="254"/>
      <c r="C663" s="254" t="s">
        <v>4597</v>
      </c>
      <c r="D663" s="254" t="e">
        <v>#N/A</v>
      </c>
      <c r="E663" s="254" t="e">
        <v>#N/A</v>
      </c>
      <c r="F663" s="254" t="e">
        <v>#N/A</v>
      </c>
      <c r="G663" s="254" t="e">
        <v>#N/A</v>
      </c>
      <c r="H663" s="254" t="e">
        <v>#N/A</v>
      </c>
      <c r="I663" s="254" t="e">
        <v>#N/A</v>
      </c>
      <c r="J663" s="254" t="e">
        <v>#N/A</v>
      </c>
      <c r="K663" s="254" t="e">
        <v>#N/A</v>
      </c>
      <c r="L663" s="254" t="e">
        <v>#N/A</v>
      </c>
      <c r="M663" s="254" t="e">
        <v>#N/A</v>
      </c>
      <c r="N663" s="254" t="e">
        <v>#N/A</v>
      </c>
      <c r="O663" s="254" t="e">
        <v>#N/A</v>
      </c>
      <c r="P663" s="24" t="e">
        <v>#N/A</v>
      </c>
      <c r="Q663" s="132" t="e">
        <v>#N/A</v>
      </c>
      <c r="R663" s="132"/>
      <c r="S663" s="132"/>
      <c r="T663" s="132"/>
      <c r="U663" s="132"/>
      <c r="V663" s="132"/>
      <c r="W663" s="132"/>
      <c r="X663" s="132"/>
      <c r="Y663" s="132"/>
      <c r="Z663" s="132"/>
    </row>
    <row r="664" ht="15.75" customHeight="1">
      <c r="A664" s="253">
        <v>662.0</v>
      </c>
      <c r="B664" s="254"/>
      <c r="C664" s="254" t="s">
        <v>4597</v>
      </c>
      <c r="D664" s="254" t="e">
        <v>#N/A</v>
      </c>
      <c r="E664" s="254" t="e">
        <v>#N/A</v>
      </c>
      <c r="F664" s="254" t="e">
        <v>#N/A</v>
      </c>
      <c r="G664" s="254" t="e">
        <v>#N/A</v>
      </c>
      <c r="H664" s="254" t="e">
        <v>#N/A</v>
      </c>
      <c r="I664" s="254" t="e">
        <v>#N/A</v>
      </c>
      <c r="J664" s="254" t="e">
        <v>#N/A</v>
      </c>
      <c r="K664" s="254" t="e">
        <v>#N/A</v>
      </c>
      <c r="L664" s="254" t="e">
        <v>#N/A</v>
      </c>
      <c r="M664" s="254" t="e">
        <v>#N/A</v>
      </c>
      <c r="N664" s="254" t="e">
        <v>#N/A</v>
      </c>
      <c r="O664" s="254" t="e">
        <v>#N/A</v>
      </c>
      <c r="P664" s="24" t="e">
        <v>#N/A</v>
      </c>
      <c r="Q664" s="132" t="e">
        <v>#N/A</v>
      </c>
      <c r="R664" s="132"/>
      <c r="S664" s="132"/>
      <c r="T664" s="132"/>
      <c r="U664" s="132"/>
      <c r="V664" s="132"/>
      <c r="W664" s="132"/>
      <c r="X664" s="132"/>
      <c r="Y664" s="132"/>
      <c r="Z664" s="132"/>
    </row>
    <row r="665" ht="15.75" customHeight="1">
      <c r="A665" s="253">
        <v>663.0</v>
      </c>
      <c r="B665" s="254"/>
      <c r="C665" s="254" t="s">
        <v>4597</v>
      </c>
      <c r="D665" s="254" t="e">
        <v>#N/A</v>
      </c>
      <c r="E665" s="254" t="e">
        <v>#N/A</v>
      </c>
      <c r="F665" s="254" t="e">
        <v>#N/A</v>
      </c>
      <c r="G665" s="254" t="e">
        <v>#N/A</v>
      </c>
      <c r="H665" s="254" t="e">
        <v>#N/A</v>
      </c>
      <c r="I665" s="254" t="e">
        <v>#N/A</v>
      </c>
      <c r="J665" s="254" t="e">
        <v>#N/A</v>
      </c>
      <c r="K665" s="254" t="e">
        <v>#N/A</v>
      </c>
      <c r="L665" s="254" t="e">
        <v>#N/A</v>
      </c>
      <c r="M665" s="254" t="e">
        <v>#N/A</v>
      </c>
      <c r="N665" s="254" t="e">
        <v>#N/A</v>
      </c>
      <c r="O665" s="254" t="e">
        <v>#N/A</v>
      </c>
      <c r="P665" s="24" t="e">
        <v>#N/A</v>
      </c>
      <c r="Q665" s="132" t="e">
        <v>#N/A</v>
      </c>
      <c r="R665" s="132"/>
      <c r="S665" s="132"/>
      <c r="T665" s="132"/>
      <c r="U665" s="132"/>
      <c r="V665" s="132"/>
      <c r="W665" s="132"/>
      <c r="X665" s="132"/>
      <c r="Y665" s="132"/>
      <c r="Z665" s="132"/>
    </row>
    <row r="666" ht="15.75" customHeight="1">
      <c r="A666" s="253">
        <v>664.0</v>
      </c>
      <c r="B666" s="254"/>
      <c r="C666" s="254" t="s">
        <v>4597</v>
      </c>
      <c r="D666" s="254" t="e">
        <v>#N/A</v>
      </c>
      <c r="E666" s="254" t="e">
        <v>#N/A</v>
      </c>
      <c r="F666" s="254" t="e">
        <v>#N/A</v>
      </c>
      <c r="G666" s="254" t="e">
        <v>#N/A</v>
      </c>
      <c r="H666" s="254" t="e">
        <v>#N/A</v>
      </c>
      <c r="I666" s="254" t="e">
        <v>#N/A</v>
      </c>
      <c r="J666" s="254" t="e">
        <v>#N/A</v>
      </c>
      <c r="K666" s="254" t="e">
        <v>#N/A</v>
      </c>
      <c r="L666" s="254" t="e">
        <v>#N/A</v>
      </c>
      <c r="M666" s="254" t="e">
        <v>#N/A</v>
      </c>
      <c r="N666" s="254" t="e">
        <v>#N/A</v>
      </c>
      <c r="O666" s="254" t="e">
        <v>#N/A</v>
      </c>
      <c r="P666" s="24" t="e">
        <v>#N/A</v>
      </c>
      <c r="Q666" s="132" t="e">
        <v>#N/A</v>
      </c>
      <c r="R666" s="132"/>
      <c r="S666" s="132"/>
      <c r="T666" s="132"/>
      <c r="U666" s="132"/>
      <c r="V666" s="132"/>
      <c r="W666" s="132"/>
      <c r="X666" s="132"/>
      <c r="Y666" s="132"/>
      <c r="Z666" s="132"/>
    </row>
    <row r="667" ht="15.75" customHeight="1">
      <c r="A667" s="253">
        <v>665.0</v>
      </c>
      <c r="B667" s="254"/>
      <c r="C667" s="254" t="s">
        <v>4597</v>
      </c>
      <c r="D667" s="254" t="e">
        <v>#N/A</v>
      </c>
      <c r="E667" s="254" t="e">
        <v>#N/A</v>
      </c>
      <c r="F667" s="254" t="e">
        <v>#N/A</v>
      </c>
      <c r="G667" s="254" t="e">
        <v>#N/A</v>
      </c>
      <c r="H667" s="254" t="e">
        <v>#N/A</v>
      </c>
      <c r="I667" s="254" t="e">
        <v>#N/A</v>
      </c>
      <c r="J667" s="254" t="e">
        <v>#N/A</v>
      </c>
      <c r="K667" s="254" t="e">
        <v>#N/A</v>
      </c>
      <c r="L667" s="254" t="e">
        <v>#N/A</v>
      </c>
      <c r="M667" s="254" t="e">
        <v>#N/A</v>
      </c>
      <c r="N667" s="254" t="e">
        <v>#N/A</v>
      </c>
      <c r="O667" s="254" t="e">
        <v>#N/A</v>
      </c>
      <c r="P667" s="24" t="e">
        <v>#N/A</v>
      </c>
      <c r="Q667" s="132" t="e">
        <v>#N/A</v>
      </c>
      <c r="R667" s="132"/>
      <c r="S667" s="132"/>
      <c r="T667" s="132"/>
      <c r="U667" s="132"/>
      <c r="V667" s="132"/>
      <c r="W667" s="132"/>
      <c r="X667" s="132"/>
      <c r="Y667" s="132"/>
      <c r="Z667" s="132"/>
    </row>
    <row r="668" ht="15.75" customHeight="1">
      <c r="A668" s="253">
        <v>666.0</v>
      </c>
      <c r="B668" s="254"/>
      <c r="C668" s="254" t="s">
        <v>4597</v>
      </c>
      <c r="D668" s="254" t="e">
        <v>#N/A</v>
      </c>
      <c r="E668" s="254" t="e">
        <v>#N/A</v>
      </c>
      <c r="F668" s="254" t="e">
        <v>#N/A</v>
      </c>
      <c r="G668" s="254" t="e">
        <v>#N/A</v>
      </c>
      <c r="H668" s="254" t="e">
        <v>#N/A</v>
      </c>
      <c r="I668" s="254" t="e">
        <v>#N/A</v>
      </c>
      <c r="J668" s="254" t="e">
        <v>#N/A</v>
      </c>
      <c r="K668" s="254" t="e">
        <v>#N/A</v>
      </c>
      <c r="L668" s="254" t="e">
        <v>#N/A</v>
      </c>
      <c r="M668" s="254" t="e">
        <v>#N/A</v>
      </c>
      <c r="N668" s="254" t="e">
        <v>#N/A</v>
      </c>
      <c r="O668" s="254" t="e">
        <v>#N/A</v>
      </c>
      <c r="P668" s="24" t="e">
        <v>#N/A</v>
      </c>
      <c r="Q668" s="132" t="e">
        <v>#N/A</v>
      </c>
      <c r="R668" s="132"/>
      <c r="S668" s="132"/>
      <c r="T668" s="132"/>
      <c r="U668" s="132"/>
      <c r="V668" s="132"/>
      <c r="W668" s="132"/>
      <c r="X668" s="132"/>
      <c r="Y668" s="132"/>
      <c r="Z668" s="132"/>
    </row>
    <row r="669" ht="15.75" customHeight="1">
      <c r="A669" s="253">
        <v>667.0</v>
      </c>
      <c r="B669" s="254"/>
      <c r="C669" s="254" t="s">
        <v>4597</v>
      </c>
      <c r="D669" s="254" t="e">
        <v>#N/A</v>
      </c>
      <c r="E669" s="254" t="e">
        <v>#N/A</v>
      </c>
      <c r="F669" s="254" t="e">
        <v>#N/A</v>
      </c>
      <c r="G669" s="254" t="e">
        <v>#N/A</v>
      </c>
      <c r="H669" s="254" t="e">
        <v>#N/A</v>
      </c>
      <c r="I669" s="254" t="e">
        <v>#N/A</v>
      </c>
      <c r="J669" s="254" t="e">
        <v>#N/A</v>
      </c>
      <c r="K669" s="254" t="e">
        <v>#N/A</v>
      </c>
      <c r="L669" s="254" t="e">
        <v>#N/A</v>
      </c>
      <c r="M669" s="254" t="e">
        <v>#N/A</v>
      </c>
      <c r="N669" s="254" t="e">
        <v>#N/A</v>
      </c>
      <c r="O669" s="254" t="e">
        <v>#N/A</v>
      </c>
      <c r="P669" s="24" t="e">
        <v>#N/A</v>
      </c>
      <c r="Q669" s="132" t="e">
        <v>#N/A</v>
      </c>
      <c r="R669" s="132"/>
      <c r="S669" s="132"/>
      <c r="T669" s="132"/>
      <c r="U669" s="132"/>
      <c r="V669" s="132"/>
      <c r="W669" s="132"/>
      <c r="X669" s="132"/>
      <c r="Y669" s="132"/>
      <c r="Z669" s="132"/>
    </row>
    <row r="670" ht="15.75" customHeight="1">
      <c r="A670" s="253">
        <v>668.0</v>
      </c>
      <c r="B670" s="254"/>
      <c r="C670" s="254" t="s">
        <v>4597</v>
      </c>
      <c r="D670" s="254" t="e">
        <v>#N/A</v>
      </c>
      <c r="E670" s="254" t="e">
        <v>#N/A</v>
      </c>
      <c r="F670" s="254" t="e">
        <v>#N/A</v>
      </c>
      <c r="G670" s="254" t="e">
        <v>#N/A</v>
      </c>
      <c r="H670" s="254" t="e">
        <v>#N/A</v>
      </c>
      <c r="I670" s="254" t="e">
        <v>#N/A</v>
      </c>
      <c r="J670" s="254" t="e">
        <v>#N/A</v>
      </c>
      <c r="K670" s="254" t="e">
        <v>#N/A</v>
      </c>
      <c r="L670" s="254" t="e">
        <v>#N/A</v>
      </c>
      <c r="M670" s="254" t="e">
        <v>#N/A</v>
      </c>
      <c r="N670" s="254" t="e">
        <v>#N/A</v>
      </c>
      <c r="O670" s="254" t="e">
        <v>#N/A</v>
      </c>
      <c r="P670" s="24" t="e">
        <v>#N/A</v>
      </c>
      <c r="Q670" s="132" t="e">
        <v>#N/A</v>
      </c>
      <c r="R670" s="132"/>
      <c r="S670" s="132"/>
      <c r="T670" s="132"/>
      <c r="U670" s="132"/>
      <c r="V670" s="132"/>
      <c r="W670" s="132"/>
      <c r="X670" s="132"/>
      <c r="Y670" s="132"/>
      <c r="Z670" s="132"/>
    </row>
    <row r="671" ht="15.75" customHeight="1">
      <c r="A671" s="253">
        <v>669.0</v>
      </c>
      <c r="B671" s="254"/>
      <c r="C671" s="254" t="s">
        <v>4597</v>
      </c>
      <c r="D671" s="254" t="e">
        <v>#N/A</v>
      </c>
      <c r="E671" s="254" t="e">
        <v>#N/A</v>
      </c>
      <c r="F671" s="254" t="e">
        <v>#N/A</v>
      </c>
      <c r="G671" s="254" t="e">
        <v>#N/A</v>
      </c>
      <c r="H671" s="254" t="e">
        <v>#N/A</v>
      </c>
      <c r="I671" s="254" t="e">
        <v>#N/A</v>
      </c>
      <c r="J671" s="254" t="e">
        <v>#N/A</v>
      </c>
      <c r="K671" s="254" t="e">
        <v>#N/A</v>
      </c>
      <c r="L671" s="254" t="e">
        <v>#N/A</v>
      </c>
      <c r="M671" s="254" t="e">
        <v>#N/A</v>
      </c>
      <c r="N671" s="254" t="e">
        <v>#N/A</v>
      </c>
      <c r="O671" s="254" t="e">
        <v>#N/A</v>
      </c>
      <c r="P671" s="24" t="e">
        <v>#N/A</v>
      </c>
      <c r="Q671" s="132" t="e">
        <v>#N/A</v>
      </c>
      <c r="R671" s="132"/>
      <c r="S671" s="132"/>
      <c r="T671" s="132"/>
      <c r="U671" s="132"/>
      <c r="V671" s="132"/>
      <c r="W671" s="132"/>
      <c r="X671" s="132"/>
      <c r="Y671" s="132"/>
      <c r="Z671" s="132"/>
    </row>
    <row r="672" ht="15.75" customHeight="1">
      <c r="A672" s="253">
        <v>670.0</v>
      </c>
      <c r="B672" s="254"/>
      <c r="C672" s="254" t="s">
        <v>4597</v>
      </c>
      <c r="D672" s="254" t="e">
        <v>#N/A</v>
      </c>
      <c r="E672" s="254" t="e">
        <v>#N/A</v>
      </c>
      <c r="F672" s="254" t="e">
        <v>#N/A</v>
      </c>
      <c r="G672" s="254" t="e">
        <v>#N/A</v>
      </c>
      <c r="H672" s="254" t="e">
        <v>#N/A</v>
      </c>
      <c r="I672" s="254" t="e">
        <v>#N/A</v>
      </c>
      <c r="J672" s="254" t="e">
        <v>#N/A</v>
      </c>
      <c r="K672" s="254" t="e">
        <v>#N/A</v>
      </c>
      <c r="L672" s="254" t="e">
        <v>#N/A</v>
      </c>
      <c r="M672" s="254" t="e">
        <v>#N/A</v>
      </c>
      <c r="N672" s="254" t="e">
        <v>#N/A</v>
      </c>
      <c r="O672" s="254" t="e">
        <v>#N/A</v>
      </c>
      <c r="P672" s="24" t="e">
        <v>#N/A</v>
      </c>
      <c r="Q672" s="132" t="e">
        <v>#N/A</v>
      </c>
      <c r="R672" s="132"/>
      <c r="S672" s="132"/>
      <c r="T672" s="132"/>
      <c r="U672" s="132"/>
      <c r="V672" s="132"/>
      <c r="W672" s="132"/>
      <c r="X672" s="132"/>
      <c r="Y672" s="132"/>
      <c r="Z672" s="132"/>
    </row>
    <row r="673" ht="15.75" customHeight="1">
      <c r="A673" s="253">
        <v>671.0</v>
      </c>
      <c r="B673" s="254"/>
      <c r="C673" s="254" t="s">
        <v>4597</v>
      </c>
      <c r="D673" s="254" t="e">
        <v>#N/A</v>
      </c>
      <c r="E673" s="254" t="e">
        <v>#N/A</v>
      </c>
      <c r="F673" s="254" t="e">
        <v>#N/A</v>
      </c>
      <c r="G673" s="254" t="e">
        <v>#N/A</v>
      </c>
      <c r="H673" s="254" t="e">
        <v>#N/A</v>
      </c>
      <c r="I673" s="254" t="e">
        <v>#N/A</v>
      </c>
      <c r="J673" s="254" t="e">
        <v>#N/A</v>
      </c>
      <c r="K673" s="254" t="e">
        <v>#N/A</v>
      </c>
      <c r="L673" s="254" t="e">
        <v>#N/A</v>
      </c>
      <c r="M673" s="254" t="e">
        <v>#N/A</v>
      </c>
      <c r="N673" s="254" t="e">
        <v>#N/A</v>
      </c>
      <c r="O673" s="254" t="e">
        <v>#N/A</v>
      </c>
      <c r="P673" s="24" t="e">
        <v>#N/A</v>
      </c>
      <c r="Q673" s="132" t="e">
        <v>#N/A</v>
      </c>
      <c r="R673" s="132"/>
      <c r="S673" s="132"/>
      <c r="T673" s="132"/>
      <c r="U673" s="132"/>
      <c r="V673" s="132"/>
      <c r="W673" s="132"/>
      <c r="X673" s="132"/>
      <c r="Y673" s="132"/>
      <c r="Z673" s="132"/>
    </row>
    <row r="674" ht="15.75" customHeight="1">
      <c r="A674" s="253">
        <v>672.0</v>
      </c>
      <c r="B674" s="254"/>
      <c r="C674" s="254" t="s">
        <v>4597</v>
      </c>
      <c r="D674" s="254" t="e">
        <v>#N/A</v>
      </c>
      <c r="E674" s="254" t="e">
        <v>#N/A</v>
      </c>
      <c r="F674" s="254" t="e">
        <v>#N/A</v>
      </c>
      <c r="G674" s="254" t="e">
        <v>#N/A</v>
      </c>
      <c r="H674" s="254" t="e">
        <v>#N/A</v>
      </c>
      <c r="I674" s="254" t="e">
        <v>#N/A</v>
      </c>
      <c r="J674" s="254" t="e">
        <v>#N/A</v>
      </c>
      <c r="K674" s="254" t="e">
        <v>#N/A</v>
      </c>
      <c r="L674" s="254" t="e">
        <v>#N/A</v>
      </c>
      <c r="M674" s="254" t="e">
        <v>#N/A</v>
      </c>
      <c r="N674" s="254" t="e">
        <v>#N/A</v>
      </c>
      <c r="O674" s="254" t="e">
        <v>#N/A</v>
      </c>
      <c r="P674" s="24" t="e">
        <v>#N/A</v>
      </c>
      <c r="Q674" s="132" t="e">
        <v>#N/A</v>
      </c>
      <c r="R674" s="132"/>
      <c r="S674" s="132"/>
      <c r="T674" s="132"/>
      <c r="U674" s="132"/>
      <c r="V674" s="132"/>
      <c r="W674" s="132"/>
      <c r="X674" s="132"/>
      <c r="Y674" s="132"/>
      <c r="Z674" s="132"/>
    </row>
    <row r="675" ht="15.75" customHeight="1">
      <c r="A675" s="253">
        <v>673.0</v>
      </c>
      <c r="B675" s="254"/>
      <c r="C675" s="254" t="s">
        <v>4597</v>
      </c>
      <c r="D675" s="254" t="e">
        <v>#N/A</v>
      </c>
      <c r="E675" s="254" t="e">
        <v>#N/A</v>
      </c>
      <c r="F675" s="254" t="e">
        <v>#N/A</v>
      </c>
      <c r="G675" s="254" t="e">
        <v>#N/A</v>
      </c>
      <c r="H675" s="254" t="e">
        <v>#N/A</v>
      </c>
      <c r="I675" s="254" t="e">
        <v>#N/A</v>
      </c>
      <c r="J675" s="254" t="e">
        <v>#N/A</v>
      </c>
      <c r="K675" s="254" t="e">
        <v>#N/A</v>
      </c>
      <c r="L675" s="254" t="e">
        <v>#N/A</v>
      </c>
      <c r="M675" s="254" t="e">
        <v>#N/A</v>
      </c>
      <c r="N675" s="254" t="e">
        <v>#N/A</v>
      </c>
      <c r="O675" s="254" t="e">
        <v>#N/A</v>
      </c>
      <c r="P675" s="24" t="e">
        <v>#N/A</v>
      </c>
      <c r="Q675" s="132" t="e">
        <v>#N/A</v>
      </c>
      <c r="R675" s="132"/>
      <c r="S675" s="132"/>
      <c r="T675" s="132"/>
      <c r="U675" s="132"/>
      <c r="V675" s="132"/>
      <c r="W675" s="132"/>
      <c r="X675" s="132"/>
      <c r="Y675" s="132"/>
      <c r="Z675" s="132"/>
    </row>
    <row r="676" ht="15.75" customHeight="1">
      <c r="A676" s="253">
        <v>674.0</v>
      </c>
      <c r="B676" s="254"/>
      <c r="C676" s="254" t="s">
        <v>4597</v>
      </c>
      <c r="D676" s="254" t="e">
        <v>#N/A</v>
      </c>
      <c r="E676" s="254" t="e">
        <v>#N/A</v>
      </c>
      <c r="F676" s="254" t="e">
        <v>#N/A</v>
      </c>
      <c r="G676" s="254" t="e">
        <v>#N/A</v>
      </c>
      <c r="H676" s="254" t="e">
        <v>#N/A</v>
      </c>
      <c r="I676" s="254" t="e">
        <v>#N/A</v>
      </c>
      <c r="J676" s="254" t="e">
        <v>#N/A</v>
      </c>
      <c r="K676" s="254" t="e">
        <v>#N/A</v>
      </c>
      <c r="L676" s="254" t="e">
        <v>#N/A</v>
      </c>
      <c r="M676" s="254" t="e">
        <v>#N/A</v>
      </c>
      <c r="N676" s="254" t="e">
        <v>#N/A</v>
      </c>
      <c r="O676" s="254" t="e">
        <v>#N/A</v>
      </c>
      <c r="P676" s="24" t="e">
        <v>#N/A</v>
      </c>
      <c r="Q676" s="132" t="e">
        <v>#N/A</v>
      </c>
      <c r="R676" s="132"/>
      <c r="S676" s="132"/>
      <c r="T676" s="132"/>
      <c r="U676" s="132"/>
      <c r="V676" s="132"/>
      <c r="W676" s="132"/>
      <c r="X676" s="132"/>
      <c r="Y676" s="132"/>
      <c r="Z676" s="132"/>
    </row>
    <row r="677" ht="15.75" customHeight="1">
      <c r="A677" s="253">
        <v>675.0</v>
      </c>
      <c r="B677" s="254"/>
      <c r="C677" s="254" t="s">
        <v>4597</v>
      </c>
      <c r="D677" s="254" t="e">
        <v>#N/A</v>
      </c>
      <c r="E677" s="254" t="e">
        <v>#N/A</v>
      </c>
      <c r="F677" s="254" t="e">
        <v>#N/A</v>
      </c>
      <c r="G677" s="254" t="e">
        <v>#N/A</v>
      </c>
      <c r="H677" s="254" t="e">
        <v>#N/A</v>
      </c>
      <c r="I677" s="254" t="e">
        <v>#N/A</v>
      </c>
      <c r="J677" s="254" t="e">
        <v>#N/A</v>
      </c>
      <c r="K677" s="254" t="e">
        <v>#N/A</v>
      </c>
      <c r="L677" s="254" t="e">
        <v>#N/A</v>
      </c>
      <c r="M677" s="254" t="e">
        <v>#N/A</v>
      </c>
      <c r="N677" s="254" t="e">
        <v>#N/A</v>
      </c>
      <c r="O677" s="254" t="e">
        <v>#N/A</v>
      </c>
      <c r="P677" s="24" t="e">
        <v>#N/A</v>
      </c>
      <c r="Q677" s="132" t="e">
        <v>#N/A</v>
      </c>
      <c r="R677" s="132"/>
      <c r="S677" s="132"/>
      <c r="T677" s="132"/>
      <c r="U677" s="132"/>
      <c r="V677" s="132"/>
      <c r="W677" s="132"/>
      <c r="X677" s="132"/>
      <c r="Y677" s="132"/>
      <c r="Z677" s="132"/>
    </row>
    <row r="678" ht="15.75" customHeight="1">
      <c r="A678" s="253">
        <v>676.0</v>
      </c>
      <c r="B678" s="254"/>
      <c r="C678" s="254" t="s">
        <v>4597</v>
      </c>
      <c r="D678" s="254" t="e">
        <v>#N/A</v>
      </c>
      <c r="E678" s="254" t="e">
        <v>#N/A</v>
      </c>
      <c r="F678" s="254" t="e">
        <v>#N/A</v>
      </c>
      <c r="G678" s="254" t="e">
        <v>#N/A</v>
      </c>
      <c r="H678" s="254" t="e">
        <v>#N/A</v>
      </c>
      <c r="I678" s="254" t="e">
        <v>#N/A</v>
      </c>
      <c r="J678" s="254" t="e">
        <v>#N/A</v>
      </c>
      <c r="K678" s="254" t="e">
        <v>#N/A</v>
      </c>
      <c r="L678" s="254" t="e">
        <v>#N/A</v>
      </c>
      <c r="M678" s="254" t="e">
        <v>#N/A</v>
      </c>
      <c r="N678" s="254" t="e">
        <v>#N/A</v>
      </c>
      <c r="O678" s="254" t="e">
        <v>#N/A</v>
      </c>
      <c r="P678" s="24" t="e">
        <v>#N/A</v>
      </c>
      <c r="Q678" s="132" t="e">
        <v>#N/A</v>
      </c>
      <c r="R678" s="132"/>
      <c r="S678" s="132"/>
      <c r="T678" s="132"/>
      <c r="U678" s="132"/>
      <c r="V678" s="132"/>
      <c r="W678" s="132"/>
      <c r="X678" s="132"/>
      <c r="Y678" s="132"/>
      <c r="Z678" s="132"/>
    </row>
    <row r="679" ht="15.75" customHeight="1">
      <c r="A679" s="253">
        <v>677.0</v>
      </c>
      <c r="B679" s="254"/>
      <c r="C679" s="254" t="s">
        <v>4597</v>
      </c>
      <c r="D679" s="254" t="e">
        <v>#N/A</v>
      </c>
      <c r="E679" s="254" t="e">
        <v>#N/A</v>
      </c>
      <c r="F679" s="254" t="e">
        <v>#N/A</v>
      </c>
      <c r="G679" s="254" t="e">
        <v>#N/A</v>
      </c>
      <c r="H679" s="254" t="e">
        <v>#N/A</v>
      </c>
      <c r="I679" s="254" t="e">
        <v>#N/A</v>
      </c>
      <c r="J679" s="254" t="e">
        <v>#N/A</v>
      </c>
      <c r="K679" s="254" t="e">
        <v>#N/A</v>
      </c>
      <c r="L679" s="254" t="e">
        <v>#N/A</v>
      </c>
      <c r="M679" s="254" t="e">
        <v>#N/A</v>
      </c>
      <c r="N679" s="254" t="e">
        <v>#N/A</v>
      </c>
      <c r="O679" s="254" t="e">
        <v>#N/A</v>
      </c>
      <c r="P679" s="24" t="e">
        <v>#N/A</v>
      </c>
      <c r="Q679" s="132" t="e">
        <v>#N/A</v>
      </c>
      <c r="R679" s="132"/>
      <c r="S679" s="132"/>
      <c r="T679" s="132"/>
      <c r="U679" s="132"/>
      <c r="V679" s="132"/>
      <c r="W679" s="132"/>
      <c r="X679" s="132"/>
      <c r="Y679" s="132"/>
      <c r="Z679" s="132"/>
    </row>
    <row r="680" ht="15.75" customHeight="1">
      <c r="A680" s="253">
        <v>678.0</v>
      </c>
      <c r="B680" s="254"/>
      <c r="C680" s="254" t="s">
        <v>4597</v>
      </c>
      <c r="D680" s="254" t="e">
        <v>#N/A</v>
      </c>
      <c r="E680" s="254" t="e">
        <v>#N/A</v>
      </c>
      <c r="F680" s="254" t="e">
        <v>#N/A</v>
      </c>
      <c r="G680" s="254" t="e">
        <v>#N/A</v>
      </c>
      <c r="H680" s="254" t="e">
        <v>#N/A</v>
      </c>
      <c r="I680" s="254" t="e">
        <v>#N/A</v>
      </c>
      <c r="J680" s="254" t="e">
        <v>#N/A</v>
      </c>
      <c r="K680" s="254" t="e">
        <v>#N/A</v>
      </c>
      <c r="L680" s="254" t="e">
        <v>#N/A</v>
      </c>
      <c r="M680" s="254" t="e">
        <v>#N/A</v>
      </c>
      <c r="N680" s="254" t="e">
        <v>#N/A</v>
      </c>
      <c r="O680" s="254" t="e">
        <v>#N/A</v>
      </c>
      <c r="P680" s="24" t="e">
        <v>#N/A</v>
      </c>
      <c r="Q680" s="132" t="e">
        <v>#N/A</v>
      </c>
      <c r="R680" s="132"/>
      <c r="S680" s="132"/>
      <c r="T680" s="132"/>
      <c r="U680" s="132"/>
      <c r="V680" s="132"/>
      <c r="W680" s="132"/>
      <c r="X680" s="132"/>
      <c r="Y680" s="132"/>
      <c r="Z680" s="132"/>
    </row>
    <row r="681" ht="15.75" customHeight="1">
      <c r="A681" s="253">
        <v>679.0</v>
      </c>
      <c r="B681" s="254"/>
      <c r="C681" s="254" t="s">
        <v>4597</v>
      </c>
      <c r="D681" s="254" t="e">
        <v>#N/A</v>
      </c>
      <c r="E681" s="254" t="e">
        <v>#N/A</v>
      </c>
      <c r="F681" s="254" t="e">
        <v>#N/A</v>
      </c>
      <c r="G681" s="254" t="e">
        <v>#N/A</v>
      </c>
      <c r="H681" s="254" t="e">
        <v>#N/A</v>
      </c>
      <c r="I681" s="254" t="e">
        <v>#N/A</v>
      </c>
      <c r="J681" s="254" t="e">
        <v>#N/A</v>
      </c>
      <c r="K681" s="254" t="e">
        <v>#N/A</v>
      </c>
      <c r="L681" s="254" t="e">
        <v>#N/A</v>
      </c>
      <c r="M681" s="254" t="e">
        <v>#N/A</v>
      </c>
      <c r="N681" s="254" t="e">
        <v>#N/A</v>
      </c>
      <c r="O681" s="254" t="e">
        <v>#N/A</v>
      </c>
      <c r="P681" s="24" t="e">
        <v>#N/A</v>
      </c>
      <c r="Q681" s="132" t="e">
        <v>#N/A</v>
      </c>
      <c r="R681" s="132"/>
      <c r="S681" s="132"/>
      <c r="T681" s="132"/>
      <c r="U681" s="132"/>
      <c r="V681" s="132"/>
      <c r="W681" s="132"/>
      <c r="X681" s="132"/>
      <c r="Y681" s="132"/>
      <c r="Z681" s="132"/>
    </row>
    <row r="682" ht="15.75" customHeight="1">
      <c r="A682" s="253">
        <v>680.0</v>
      </c>
      <c r="B682" s="254"/>
      <c r="C682" s="254" t="s">
        <v>4597</v>
      </c>
      <c r="D682" s="254" t="e">
        <v>#N/A</v>
      </c>
      <c r="E682" s="254" t="e">
        <v>#N/A</v>
      </c>
      <c r="F682" s="254" t="e">
        <v>#N/A</v>
      </c>
      <c r="G682" s="254" t="e">
        <v>#N/A</v>
      </c>
      <c r="H682" s="254" t="e">
        <v>#N/A</v>
      </c>
      <c r="I682" s="254" t="e">
        <v>#N/A</v>
      </c>
      <c r="J682" s="254" t="e">
        <v>#N/A</v>
      </c>
      <c r="K682" s="254" t="e">
        <v>#N/A</v>
      </c>
      <c r="L682" s="254" t="e">
        <v>#N/A</v>
      </c>
      <c r="M682" s="254" t="e">
        <v>#N/A</v>
      </c>
      <c r="N682" s="254" t="e">
        <v>#N/A</v>
      </c>
      <c r="O682" s="254" t="e">
        <v>#N/A</v>
      </c>
      <c r="P682" s="24" t="e">
        <v>#N/A</v>
      </c>
      <c r="Q682" s="132" t="e">
        <v>#N/A</v>
      </c>
      <c r="R682" s="132"/>
      <c r="S682" s="132"/>
      <c r="T682" s="132"/>
      <c r="U682" s="132"/>
      <c r="V682" s="132"/>
      <c r="W682" s="132"/>
      <c r="X682" s="132"/>
      <c r="Y682" s="132"/>
      <c r="Z682" s="132"/>
    </row>
    <row r="683" ht="15.75" customHeight="1">
      <c r="A683" s="253">
        <v>681.0</v>
      </c>
      <c r="B683" s="254"/>
      <c r="C683" s="254" t="s">
        <v>4597</v>
      </c>
      <c r="D683" s="254" t="e">
        <v>#N/A</v>
      </c>
      <c r="E683" s="254" t="e">
        <v>#N/A</v>
      </c>
      <c r="F683" s="254" t="e">
        <v>#N/A</v>
      </c>
      <c r="G683" s="254" t="e">
        <v>#N/A</v>
      </c>
      <c r="H683" s="254" t="e">
        <v>#N/A</v>
      </c>
      <c r="I683" s="254" t="e">
        <v>#N/A</v>
      </c>
      <c r="J683" s="254" t="e">
        <v>#N/A</v>
      </c>
      <c r="K683" s="254" t="e">
        <v>#N/A</v>
      </c>
      <c r="L683" s="254" t="e">
        <v>#N/A</v>
      </c>
      <c r="M683" s="254" t="e">
        <v>#N/A</v>
      </c>
      <c r="N683" s="254" t="e">
        <v>#N/A</v>
      </c>
      <c r="O683" s="254" t="e">
        <v>#N/A</v>
      </c>
      <c r="P683" s="24" t="e">
        <v>#N/A</v>
      </c>
      <c r="Q683" s="132" t="e">
        <v>#N/A</v>
      </c>
      <c r="R683" s="132"/>
      <c r="S683" s="132"/>
      <c r="T683" s="132"/>
      <c r="U683" s="132"/>
      <c r="V683" s="132"/>
      <c r="W683" s="132"/>
      <c r="X683" s="132"/>
      <c r="Y683" s="132"/>
      <c r="Z683" s="132"/>
    </row>
    <row r="684" ht="15.75" customHeight="1">
      <c r="A684" s="253">
        <v>682.0</v>
      </c>
      <c r="B684" s="254"/>
      <c r="C684" s="254" t="s">
        <v>4597</v>
      </c>
      <c r="D684" s="254" t="e">
        <v>#N/A</v>
      </c>
      <c r="E684" s="254" t="e">
        <v>#N/A</v>
      </c>
      <c r="F684" s="254" t="e">
        <v>#N/A</v>
      </c>
      <c r="G684" s="254" t="e">
        <v>#N/A</v>
      </c>
      <c r="H684" s="254" t="e">
        <v>#N/A</v>
      </c>
      <c r="I684" s="254" t="e">
        <v>#N/A</v>
      </c>
      <c r="J684" s="254" t="e">
        <v>#N/A</v>
      </c>
      <c r="K684" s="254" t="e">
        <v>#N/A</v>
      </c>
      <c r="L684" s="254" t="e">
        <v>#N/A</v>
      </c>
      <c r="M684" s="254" t="e">
        <v>#N/A</v>
      </c>
      <c r="N684" s="254" t="e">
        <v>#N/A</v>
      </c>
      <c r="O684" s="254" t="e">
        <v>#N/A</v>
      </c>
      <c r="P684" s="24" t="e">
        <v>#N/A</v>
      </c>
      <c r="Q684" s="132" t="e">
        <v>#N/A</v>
      </c>
      <c r="R684" s="132"/>
      <c r="S684" s="132"/>
      <c r="T684" s="132"/>
      <c r="U684" s="132"/>
      <c r="V684" s="132"/>
      <c r="W684" s="132"/>
      <c r="X684" s="132"/>
      <c r="Y684" s="132"/>
      <c r="Z684" s="132"/>
    </row>
    <row r="685" ht="15.75" customHeight="1">
      <c r="A685" s="253">
        <v>683.0</v>
      </c>
      <c r="B685" s="254"/>
      <c r="C685" s="254" t="s">
        <v>4597</v>
      </c>
      <c r="D685" s="254" t="e">
        <v>#N/A</v>
      </c>
      <c r="E685" s="254" t="e">
        <v>#N/A</v>
      </c>
      <c r="F685" s="254" t="e">
        <v>#N/A</v>
      </c>
      <c r="G685" s="254" t="e">
        <v>#N/A</v>
      </c>
      <c r="H685" s="254" t="e">
        <v>#N/A</v>
      </c>
      <c r="I685" s="254" t="e">
        <v>#N/A</v>
      </c>
      <c r="J685" s="254" t="e">
        <v>#N/A</v>
      </c>
      <c r="K685" s="254" t="e">
        <v>#N/A</v>
      </c>
      <c r="L685" s="254" t="e">
        <v>#N/A</v>
      </c>
      <c r="M685" s="254" t="e">
        <v>#N/A</v>
      </c>
      <c r="N685" s="254" t="e">
        <v>#N/A</v>
      </c>
      <c r="O685" s="254" t="e">
        <v>#N/A</v>
      </c>
      <c r="P685" s="24" t="e">
        <v>#N/A</v>
      </c>
      <c r="Q685" s="132" t="e">
        <v>#N/A</v>
      </c>
      <c r="R685" s="132"/>
      <c r="S685" s="132"/>
      <c r="T685" s="132"/>
      <c r="U685" s="132"/>
      <c r="V685" s="132"/>
      <c r="W685" s="132"/>
      <c r="X685" s="132"/>
      <c r="Y685" s="132"/>
      <c r="Z685" s="132"/>
    </row>
    <row r="686" ht="15.75" customHeight="1">
      <c r="A686" s="253">
        <v>684.0</v>
      </c>
      <c r="B686" s="254"/>
      <c r="C686" s="254" t="s">
        <v>4597</v>
      </c>
      <c r="D686" s="254" t="e">
        <v>#N/A</v>
      </c>
      <c r="E686" s="254" t="e">
        <v>#N/A</v>
      </c>
      <c r="F686" s="254" t="e">
        <v>#N/A</v>
      </c>
      <c r="G686" s="254" t="e">
        <v>#N/A</v>
      </c>
      <c r="H686" s="254" t="e">
        <v>#N/A</v>
      </c>
      <c r="I686" s="254" t="e">
        <v>#N/A</v>
      </c>
      <c r="J686" s="254" t="e">
        <v>#N/A</v>
      </c>
      <c r="K686" s="254" t="e">
        <v>#N/A</v>
      </c>
      <c r="L686" s="254" t="e">
        <v>#N/A</v>
      </c>
      <c r="M686" s="254" t="e">
        <v>#N/A</v>
      </c>
      <c r="N686" s="254" t="e">
        <v>#N/A</v>
      </c>
      <c r="O686" s="254" t="e">
        <v>#N/A</v>
      </c>
      <c r="P686" s="24" t="e">
        <v>#N/A</v>
      </c>
      <c r="Q686" s="132" t="e">
        <v>#N/A</v>
      </c>
      <c r="R686" s="132"/>
      <c r="S686" s="132"/>
      <c r="T686" s="132"/>
      <c r="U686" s="132"/>
      <c r="V686" s="132"/>
      <c r="W686" s="132"/>
      <c r="X686" s="132"/>
      <c r="Y686" s="132"/>
      <c r="Z686" s="132"/>
    </row>
    <row r="687" ht="15.75" customHeight="1">
      <c r="A687" s="253">
        <v>685.0</v>
      </c>
      <c r="B687" s="254"/>
      <c r="C687" s="254" t="s">
        <v>4597</v>
      </c>
      <c r="D687" s="254" t="e">
        <v>#N/A</v>
      </c>
      <c r="E687" s="254" t="e">
        <v>#N/A</v>
      </c>
      <c r="F687" s="254" t="e">
        <v>#N/A</v>
      </c>
      <c r="G687" s="254" t="e">
        <v>#N/A</v>
      </c>
      <c r="H687" s="254" t="e">
        <v>#N/A</v>
      </c>
      <c r="I687" s="254" t="e">
        <v>#N/A</v>
      </c>
      <c r="J687" s="254" t="e">
        <v>#N/A</v>
      </c>
      <c r="K687" s="254" t="e">
        <v>#N/A</v>
      </c>
      <c r="L687" s="254" t="e">
        <v>#N/A</v>
      </c>
      <c r="M687" s="254" t="e">
        <v>#N/A</v>
      </c>
      <c r="N687" s="254" t="e">
        <v>#N/A</v>
      </c>
      <c r="O687" s="254" t="e">
        <v>#N/A</v>
      </c>
      <c r="P687" s="24" t="e">
        <v>#N/A</v>
      </c>
      <c r="Q687" s="132" t="e">
        <v>#N/A</v>
      </c>
      <c r="R687" s="132"/>
      <c r="S687" s="132"/>
      <c r="T687" s="132"/>
      <c r="U687" s="132"/>
      <c r="V687" s="132"/>
      <c r="W687" s="132"/>
      <c r="X687" s="132"/>
      <c r="Y687" s="132"/>
      <c r="Z687" s="132"/>
    </row>
    <row r="688" ht="15.75" customHeight="1">
      <c r="A688" s="253">
        <v>686.0</v>
      </c>
      <c r="B688" s="254"/>
      <c r="C688" s="254" t="s">
        <v>4597</v>
      </c>
      <c r="D688" s="254" t="e">
        <v>#N/A</v>
      </c>
      <c r="E688" s="254" t="e">
        <v>#N/A</v>
      </c>
      <c r="F688" s="254" t="e">
        <v>#N/A</v>
      </c>
      <c r="G688" s="254" t="e">
        <v>#N/A</v>
      </c>
      <c r="H688" s="254" t="e">
        <v>#N/A</v>
      </c>
      <c r="I688" s="254" t="e">
        <v>#N/A</v>
      </c>
      <c r="J688" s="254" t="e">
        <v>#N/A</v>
      </c>
      <c r="K688" s="254" t="e">
        <v>#N/A</v>
      </c>
      <c r="L688" s="254" t="e">
        <v>#N/A</v>
      </c>
      <c r="M688" s="254" t="e">
        <v>#N/A</v>
      </c>
      <c r="N688" s="254" t="e">
        <v>#N/A</v>
      </c>
      <c r="O688" s="254" t="e">
        <v>#N/A</v>
      </c>
      <c r="P688" s="24" t="e">
        <v>#N/A</v>
      </c>
      <c r="Q688" s="132" t="e">
        <v>#N/A</v>
      </c>
      <c r="R688" s="132"/>
      <c r="S688" s="132"/>
      <c r="T688" s="132"/>
      <c r="U688" s="132"/>
      <c r="V688" s="132"/>
      <c r="W688" s="132"/>
      <c r="X688" s="132"/>
      <c r="Y688" s="132"/>
      <c r="Z688" s="132"/>
    </row>
    <row r="689" ht="15.75" customHeight="1">
      <c r="A689" s="253">
        <v>687.0</v>
      </c>
      <c r="B689" s="254"/>
      <c r="C689" s="254" t="s">
        <v>4597</v>
      </c>
      <c r="D689" s="254" t="e">
        <v>#N/A</v>
      </c>
      <c r="E689" s="254" t="e">
        <v>#N/A</v>
      </c>
      <c r="F689" s="254" t="e">
        <v>#N/A</v>
      </c>
      <c r="G689" s="254" t="e">
        <v>#N/A</v>
      </c>
      <c r="H689" s="254" t="e">
        <v>#N/A</v>
      </c>
      <c r="I689" s="254" t="e">
        <v>#N/A</v>
      </c>
      <c r="J689" s="254" t="e">
        <v>#N/A</v>
      </c>
      <c r="K689" s="254" t="e">
        <v>#N/A</v>
      </c>
      <c r="L689" s="254" t="e">
        <v>#N/A</v>
      </c>
      <c r="M689" s="254" t="e">
        <v>#N/A</v>
      </c>
      <c r="N689" s="254" t="e">
        <v>#N/A</v>
      </c>
      <c r="O689" s="254" t="e">
        <v>#N/A</v>
      </c>
      <c r="P689" s="24" t="e">
        <v>#N/A</v>
      </c>
      <c r="Q689" s="132" t="e">
        <v>#N/A</v>
      </c>
      <c r="R689" s="132"/>
      <c r="S689" s="132"/>
      <c r="T689" s="132"/>
      <c r="U689" s="132"/>
      <c r="V689" s="132"/>
      <c r="W689" s="132"/>
      <c r="X689" s="132"/>
      <c r="Y689" s="132"/>
      <c r="Z689" s="132"/>
    </row>
    <row r="690" ht="15.75" customHeight="1">
      <c r="A690" s="253">
        <v>688.0</v>
      </c>
      <c r="B690" s="254"/>
      <c r="C690" s="254" t="s">
        <v>4597</v>
      </c>
      <c r="D690" s="254" t="e">
        <v>#N/A</v>
      </c>
      <c r="E690" s="254" t="e">
        <v>#N/A</v>
      </c>
      <c r="F690" s="254" t="e">
        <v>#N/A</v>
      </c>
      <c r="G690" s="254" t="e">
        <v>#N/A</v>
      </c>
      <c r="H690" s="254" t="e">
        <v>#N/A</v>
      </c>
      <c r="I690" s="254" t="e">
        <v>#N/A</v>
      </c>
      <c r="J690" s="254" t="e">
        <v>#N/A</v>
      </c>
      <c r="K690" s="254" t="e">
        <v>#N/A</v>
      </c>
      <c r="L690" s="254" t="e">
        <v>#N/A</v>
      </c>
      <c r="M690" s="254" t="e">
        <v>#N/A</v>
      </c>
      <c r="N690" s="254" t="e">
        <v>#N/A</v>
      </c>
      <c r="O690" s="254" t="e">
        <v>#N/A</v>
      </c>
      <c r="P690" s="24" t="e">
        <v>#N/A</v>
      </c>
      <c r="Q690" s="132" t="e">
        <v>#N/A</v>
      </c>
      <c r="R690" s="132"/>
      <c r="S690" s="132"/>
      <c r="T690" s="132"/>
      <c r="U690" s="132"/>
      <c r="V690" s="132"/>
      <c r="W690" s="132"/>
      <c r="X690" s="132"/>
      <c r="Y690" s="132"/>
      <c r="Z690" s="132"/>
    </row>
    <row r="691" ht="15.75" customHeight="1">
      <c r="A691" s="253">
        <v>689.0</v>
      </c>
      <c r="B691" s="254"/>
      <c r="C691" s="254" t="s">
        <v>4597</v>
      </c>
      <c r="D691" s="254" t="e">
        <v>#N/A</v>
      </c>
      <c r="E691" s="254" t="e">
        <v>#N/A</v>
      </c>
      <c r="F691" s="254" t="e">
        <v>#N/A</v>
      </c>
      <c r="G691" s="254" t="e">
        <v>#N/A</v>
      </c>
      <c r="H691" s="254" t="e">
        <v>#N/A</v>
      </c>
      <c r="I691" s="254" t="e">
        <v>#N/A</v>
      </c>
      <c r="J691" s="254" t="e">
        <v>#N/A</v>
      </c>
      <c r="K691" s="254" t="e">
        <v>#N/A</v>
      </c>
      <c r="L691" s="254" t="e">
        <v>#N/A</v>
      </c>
      <c r="M691" s="254" t="e">
        <v>#N/A</v>
      </c>
      <c r="N691" s="254" t="e">
        <v>#N/A</v>
      </c>
      <c r="O691" s="254" t="e">
        <v>#N/A</v>
      </c>
      <c r="P691" s="24" t="e">
        <v>#N/A</v>
      </c>
      <c r="Q691" s="132" t="e">
        <v>#N/A</v>
      </c>
      <c r="R691" s="132"/>
      <c r="S691" s="132"/>
      <c r="T691" s="132"/>
      <c r="U691" s="132"/>
      <c r="V691" s="132"/>
      <c r="W691" s="132"/>
      <c r="X691" s="132"/>
      <c r="Y691" s="132"/>
      <c r="Z691" s="132"/>
    </row>
    <row r="692" ht="15.75" customHeight="1">
      <c r="A692" s="253">
        <v>690.0</v>
      </c>
      <c r="B692" s="254"/>
      <c r="C692" s="254" t="s">
        <v>4597</v>
      </c>
      <c r="D692" s="254" t="e">
        <v>#N/A</v>
      </c>
      <c r="E692" s="254" t="e">
        <v>#N/A</v>
      </c>
      <c r="F692" s="254" t="e">
        <v>#N/A</v>
      </c>
      <c r="G692" s="254" t="e">
        <v>#N/A</v>
      </c>
      <c r="H692" s="254" t="e">
        <v>#N/A</v>
      </c>
      <c r="I692" s="254" t="e">
        <v>#N/A</v>
      </c>
      <c r="J692" s="254" t="e">
        <v>#N/A</v>
      </c>
      <c r="K692" s="254" t="e">
        <v>#N/A</v>
      </c>
      <c r="L692" s="254" t="e">
        <v>#N/A</v>
      </c>
      <c r="M692" s="254" t="e">
        <v>#N/A</v>
      </c>
      <c r="N692" s="254" t="e">
        <v>#N/A</v>
      </c>
      <c r="O692" s="254" t="e">
        <v>#N/A</v>
      </c>
      <c r="P692" s="24" t="e">
        <v>#N/A</v>
      </c>
      <c r="Q692" s="132" t="e">
        <v>#N/A</v>
      </c>
      <c r="R692" s="132"/>
      <c r="S692" s="132"/>
      <c r="T692" s="132"/>
      <c r="U692" s="132"/>
      <c r="V692" s="132"/>
      <c r="W692" s="132"/>
      <c r="X692" s="132"/>
      <c r="Y692" s="132"/>
      <c r="Z692" s="132"/>
    </row>
    <row r="693" ht="15.75" customHeight="1">
      <c r="A693" s="253">
        <v>691.0</v>
      </c>
      <c r="B693" s="254"/>
      <c r="C693" s="254" t="s">
        <v>4597</v>
      </c>
      <c r="D693" s="254" t="e">
        <v>#N/A</v>
      </c>
      <c r="E693" s="254" t="e">
        <v>#N/A</v>
      </c>
      <c r="F693" s="254" t="e">
        <v>#N/A</v>
      </c>
      <c r="G693" s="254" t="e">
        <v>#N/A</v>
      </c>
      <c r="H693" s="254" t="e">
        <v>#N/A</v>
      </c>
      <c r="I693" s="254" t="e">
        <v>#N/A</v>
      </c>
      <c r="J693" s="254" t="e">
        <v>#N/A</v>
      </c>
      <c r="K693" s="254" t="e">
        <v>#N/A</v>
      </c>
      <c r="L693" s="254" t="e">
        <v>#N/A</v>
      </c>
      <c r="M693" s="254" t="e">
        <v>#N/A</v>
      </c>
      <c r="N693" s="254" t="e">
        <v>#N/A</v>
      </c>
      <c r="O693" s="254" t="e">
        <v>#N/A</v>
      </c>
      <c r="P693" s="24" t="e">
        <v>#N/A</v>
      </c>
      <c r="Q693" s="132" t="e">
        <v>#N/A</v>
      </c>
      <c r="R693" s="132"/>
      <c r="S693" s="132"/>
      <c r="T693" s="132"/>
      <c r="U693" s="132"/>
      <c r="V693" s="132"/>
      <c r="W693" s="132"/>
      <c r="X693" s="132"/>
      <c r="Y693" s="132"/>
      <c r="Z693" s="132"/>
    </row>
    <row r="694" ht="15.75" customHeight="1">
      <c r="A694" s="253">
        <v>692.0</v>
      </c>
      <c r="B694" s="254"/>
      <c r="C694" s="254" t="s">
        <v>4597</v>
      </c>
      <c r="D694" s="254" t="e">
        <v>#N/A</v>
      </c>
      <c r="E694" s="254" t="e">
        <v>#N/A</v>
      </c>
      <c r="F694" s="254" t="e">
        <v>#N/A</v>
      </c>
      <c r="G694" s="254" t="e">
        <v>#N/A</v>
      </c>
      <c r="H694" s="254" t="e">
        <v>#N/A</v>
      </c>
      <c r="I694" s="254" t="e">
        <v>#N/A</v>
      </c>
      <c r="J694" s="254" t="e">
        <v>#N/A</v>
      </c>
      <c r="K694" s="254" t="e">
        <v>#N/A</v>
      </c>
      <c r="L694" s="254" t="e">
        <v>#N/A</v>
      </c>
      <c r="M694" s="254" t="e">
        <v>#N/A</v>
      </c>
      <c r="N694" s="254" t="e">
        <v>#N/A</v>
      </c>
      <c r="O694" s="254" t="e">
        <v>#N/A</v>
      </c>
      <c r="P694" s="24" t="e">
        <v>#N/A</v>
      </c>
      <c r="Q694" s="132" t="e">
        <v>#N/A</v>
      </c>
      <c r="R694" s="132"/>
      <c r="S694" s="132"/>
      <c r="T694" s="132"/>
      <c r="U694" s="132"/>
      <c r="V694" s="132"/>
      <c r="W694" s="132"/>
      <c r="X694" s="132"/>
      <c r="Y694" s="132"/>
      <c r="Z694" s="132"/>
    </row>
    <row r="695" ht="15.75" customHeight="1">
      <c r="A695" s="253">
        <v>693.0</v>
      </c>
      <c r="B695" s="254"/>
      <c r="C695" s="254" t="s">
        <v>4597</v>
      </c>
      <c r="D695" s="254" t="e">
        <v>#N/A</v>
      </c>
      <c r="E695" s="254" t="e">
        <v>#N/A</v>
      </c>
      <c r="F695" s="254" t="e">
        <v>#N/A</v>
      </c>
      <c r="G695" s="254" t="e">
        <v>#N/A</v>
      </c>
      <c r="H695" s="254" t="e">
        <v>#N/A</v>
      </c>
      <c r="I695" s="254" t="e">
        <v>#N/A</v>
      </c>
      <c r="J695" s="254" t="e">
        <v>#N/A</v>
      </c>
      <c r="K695" s="254" t="e">
        <v>#N/A</v>
      </c>
      <c r="L695" s="254" t="e">
        <v>#N/A</v>
      </c>
      <c r="M695" s="254" t="e">
        <v>#N/A</v>
      </c>
      <c r="N695" s="254" t="e">
        <v>#N/A</v>
      </c>
      <c r="O695" s="254" t="e">
        <v>#N/A</v>
      </c>
      <c r="P695" s="24" t="e">
        <v>#N/A</v>
      </c>
      <c r="Q695" s="132" t="e">
        <v>#N/A</v>
      </c>
      <c r="R695" s="132"/>
      <c r="S695" s="132"/>
      <c r="T695" s="132"/>
      <c r="U695" s="132"/>
      <c r="V695" s="132"/>
      <c r="W695" s="132"/>
      <c r="X695" s="132"/>
      <c r="Y695" s="132"/>
      <c r="Z695" s="132"/>
    </row>
    <row r="696" ht="15.75" customHeight="1">
      <c r="A696" s="253">
        <v>694.0</v>
      </c>
      <c r="B696" s="254"/>
      <c r="C696" s="254" t="s">
        <v>4597</v>
      </c>
      <c r="D696" s="254" t="e">
        <v>#N/A</v>
      </c>
      <c r="E696" s="254" t="e">
        <v>#N/A</v>
      </c>
      <c r="F696" s="254" t="e">
        <v>#N/A</v>
      </c>
      <c r="G696" s="254" t="e">
        <v>#N/A</v>
      </c>
      <c r="H696" s="254" t="e">
        <v>#N/A</v>
      </c>
      <c r="I696" s="254" t="e">
        <v>#N/A</v>
      </c>
      <c r="J696" s="254" t="e">
        <v>#N/A</v>
      </c>
      <c r="K696" s="254" t="e">
        <v>#N/A</v>
      </c>
      <c r="L696" s="254" t="e">
        <v>#N/A</v>
      </c>
      <c r="M696" s="254" t="e">
        <v>#N/A</v>
      </c>
      <c r="N696" s="254" t="e">
        <v>#N/A</v>
      </c>
      <c r="O696" s="254" t="e">
        <v>#N/A</v>
      </c>
      <c r="P696" s="24" t="e">
        <v>#N/A</v>
      </c>
      <c r="Q696" s="132" t="e">
        <v>#N/A</v>
      </c>
      <c r="R696" s="132"/>
      <c r="S696" s="132"/>
      <c r="T696" s="132"/>
      <c r="U696" s="132"/>
      <c r="V696" s="132"/>
      <c r="W696" s="132"/>
      <c r="X696" s="132"/>
      <c r="Y696" s="132"/>
      <c r="Z696" s="132"/>
    </row>
    <row r="697" ht="15.75" customHeight="1">
      <c r="A697" s="253">
        <v>695.0</v>
      </c>
      <c r="B697" s="254"/>
      <c r="C697" s="254" t="s">
        <v>4597</v>
      </c>
      <c r="D697" s="254" t="e">
        <v>#N/A</v>
      </c>
      <c r="E697" s="254" t="e">
        <v>#N/A</v>
      </c>
      <c r="F697" s="254" t="e">
        <v>#N/A</v>
      </c>
      <c r="G697" s="254" t="e">
        <v>#N/A</v>
      </c>
      <c r="H697" s="254" t="e">
        <v>#N/A</v>
      </c>
      <c r="I697" s="254" t="e">
        <v>#N/A</v>
      </c>
      <c r="J697" s="254" t="e">
        <v>#N/A</v>
      </c>
      <c r="K697" s="254" t="e">
        <v>#N/A</v>
      </c>
      <c r="L697" s="254" t="e">
        <v>#N/A</v>
      </c>
      <c r="M697" s="254" t="e">
        <v>#N/A</v>
      </c>
      <c r="N697" s="254" t="e">
        <v>#N/A</v>
      </c>
      <c r="O697" s="254" t="e">
        <v>#N/A</v>
      </c>
      <c r="P697" s="24" t="e">
        <v>#N/A</v>
      </c>
      <c r="Q697" s="132" t="e">
        <v>#N/A</v>
      </c>
      <c r="R697" s="132"/>
      <c r="S697" s="132"/>
      <c r="T697" s="132"/>
      <c r="U697" s="132"/>
      <c r="V697" s="132"/>
      <c r="W697" s="132"/>
      <c r="X697" s="132"/>
      <c r="Y697" s="132"/>
      <c r="Z697" s="132"/>
    </row>
    <row r="698" ht="15.75" customHeight="1">
      <c r="A698" s="253">
        <v>696.0</v>
      </c>
      <c r="B698" s="254"/>
      <c r="C698" s="254" t="s">
        <v>4597</v>
      </c>
      <c r="D698" s="254" t="e">
        <v>#N/A</v>
      </c>
      <c r="E698" s="254" t="e">
        <v>#N/A</v>
      </c>
      <c r="F698" s="254" t="e">
        <v>#N/A</v>
      </c>
      <c r="G698" s="254" t="e">
        <v>#N/A</v>
      </c>
      <c r="H698" s="254" t="e">
        <v>#N/A</v>
      </c>
      <c r="I698" s="254" t="e">
        <v>#N/A</v>
      </c>
      <c r="J698" s="254" t="e">
        <v>#N/A</v>
      </c>
      <c r="K698" s="254" t="e">
        <v>#N/A</v>
      </c>
      <c r="L698" s="254" t="e">
        <v>#N/A</v>
      </c>
      <c r="M698" s="254" t="e">
        <v>#N/A</v>
      </c>
      <c r="N698" s="254" t="e">
        <v>#N/A</v>
      </c>
      <c r="O698" s="254" t="e">
        <v>#N/A</v>
      </c>
      <c r="P698" s="24" t="e">
        <v>#N/A</v>
      </c>
      <c r="Q698" s="132" t="e">
        <v>#N/A</v>
      </c>
      <c r="R698" s="132"/>
      <c r="S698" s="132"/>
      <c r="T698" s="132"/>
      <c r="U698" s="132"/>
      <c r="V698" s="132"/>
      <c r="W698" s="132"/>
      <c r="X698" s="132"/>
      <c r="Y698" s="132"/>
      <c r="Z698" s="132"/>
    </row>
    <row r="699" ht="15.75" customHeight="1">
      <c r="A699" s="253">
        <v>697.0</v>
      </c>
      <c r="B699" s="254"/>
      <c r="C699" s="254" t="s">
        <v>4597</v>
      </c>
      <c r="D699" s="254" t="e">
        <v>#N/A</v>
      </c>
      <c r="E699" s="254" t="e">
        <v>#N/A</v>
      </c>
      <c r="F699" s="254" t="e">
        <v>#N/A</v>
      </c>
      <c r="G699" s="254" t="e">
        <v>#N/A</v>
      </c>
      <c r="H699" s="254" t="e">
        <v>#N/A</v>
      </c>
      <c r="I699" s="254" t="e">
        <v>#N/A</v>
      </c>
      <c r="J699" s="254" t="e">
        <v>#N/A</v>
      </c>
      <c r="K699" s="254" t="e">
        <v>#N/A</v>
      </c>
      <c r="L699" s="254" t="e">
        <v>#N/A</v>
      </c>
      <c r="M699" s="254" t="e">
        <v>#N/A</v>
      </c>
      <c r="N699" s="254" t="e">
        <v>#N/A</v>
      </c>
      <c r="O699" s="254" t="e">
        <v>#N/A</v>
      </c>
      <c r="P699" s="24" t="e">
        <v>#N/A</v>
      </c>
      <c r="Q699" s="132" t="e">
        <v>#N/A</v>
      </c>
      <c r="R699" s="132"/>
      <c r="S699" s="132"/>
      <c r="T699" s="132"/>
      <c r="U699" s="132"/>
      <c r="V699" s="132"/>
      <c r="W699" s="132"/>
      <c r="X699" s="132"/>
      <c r="Y699" s="132"/>
      <c r="Z699" s="132"/>
    </row>
    <row r="700" ht="15.75" customHeight="1">
      <c r="A700" s="253">
        <v>698.0</v>
      </c>
      <c r="B700" s="254"/>
      <c r="C700" s="254" t="s">
        <v>4597</v>
      </c>
      <c r="D700" s="254" t="e">
        <v>#N/A</v>
      </c>
      <c r="E700" s="254" t="e">
        <v>#N/A</v>
      </c>
      <c r="F700" s="254" t="e">
        <v>#N/A</v>
      </c>
      <c r="G700" s="254" t="e">
        <v>#N/A</v>
      </c>
      <c r="H700" s="254" t="e">
        <v>#N/A</v>
      </c>
      <c r="I700" s="254" t="e">
        <v>#N/A</v>
      </c>
      <c r="J700" s="254" t="e">
        <v>#N/A</v>
      </c>
      <c r="K700" s="254" t="e">
        <v>#N/A</v>
      </c>
      <c r="L700" s="254" t="e">
        <v>#N/A</v>
      </c>
      <c r="M700" s="254" t="e">
        <v>#N/A</v>
      </c>
      <c r="N700" s="254" t="e">
        <v>#N/A</v>
      </c>
      <c r="O700" s="254" t="e">
        <v>#N/A</v>
      </c>
      <c r="P700" s="24" t="e">
        <v>#N/A</v>
      </c>
      <c r="Q700" s="132" t="e">
        <v>#N/A</v>
      </c>
      <c r="R700" s="132"/>
      <c r="S700" s="132"/>
      <c r="T700" s="132"/>
      <c r="U700" s="132"/>
      <c r="V700" s="132"/>
      <c r="W700" s="132"/>
      <c r="X700" s="132"/>
      <c r="Y700" s="132"/>
      <c r="Z700" s="132"/>
    </row>
    <row r="701" ht="15.75" customHeight="1">
      <c r="A701" s="253">
        <v>699.0</v>
      </c>
      <c r="B701" s="254"/>
      <c r="C701" s="254" t="s">
        <v>4597</v>
      </c>
      <c r="D701" s="254" t="e">
        <v>#N/A</v>
      </c>
      <c r="E701" s="254" t="e">
        <v>#N/A</v>
      </c>
      <c r="F701" s="254" t="e">
        <v>#N/A</v>
      </c>
      <c r="G701" s="254" t="e">
        <v>#N/A</v>
      </c>
      <c r="H701" s="254" t="e">
        <v>#N/A</v>
      </c>
      <c r="I701" s="254" t="e">
        <v>#N/A</v>
      </c>
      <c r="J701" s="254" t="e">
        <v>#N/A</v>
      </c>
      <c r="K701" s="254" t="e">
        <v>#N/A</v>
      </c>
      <c r="L701" s="254" t="e">
        <v>#N/A</v>
      </c>
      <c r="M701" s="254" t="e">
        <v>#N/A</v>
      </c>
      <c r="N701" s="254" t="e">
        <v>#N/A</v>
      </c>
      <c r="O701" s="254" t="e">
        <v>#N/A</v>
      </c>
      <c r="P701" s="24" t="e">
        <v>#N/A</v>
      </c>
      <c r="Q701" s="132" t="e">
        <v>#N/A</v>
      </c>
      <c r="R701" s="132"/>
      <c r="S701" s="132"/>
      <c r="T701" s="132"/>
      <c r="U701" s="132"/>
      <c r="V701" s="132"/>
      <c r="W701" s="132"/>
      <c r="X701" s="132"/>
      <c r="Y701" s="132"/>
      <c r="Z701" s="132"/>
    </row>
    <row r="702" ht="15.75" customHeight="1">
      <c r="A702" s="253">
        <v>700.0</v>
      </c>
      <c r="B702" s="254"/>
      <c r="C702" s="254" t="s">
        <v>4597</v>
      </c>
      <c r="D702" s="254" t="e">
        <v>#N/A</v>
      </c>
      <c r="E702" s="254" t="e">
        <v>#N/A</v>
      </c>
      <c r="F702" s="254" t="e">
        <v>#N/A</v>
      </c>
      <c r="G702" s="254" t="e">
        <v>#N/A</v>
      </c>
      <c r="H702" s="254" t="e">
        <v>#N/A</v>
      </c>
      <c r="I702" s="254" t="e">
        <v>#N/A</v>
      </c>
      <c r="J702" s="254" t="e">
        <v>#N/A</v>
      </c>
      <c r="K702" s="254" t="e">
        <v>#N/A</v>
      </c>
      <c r="L702" s="254" t="e">
        <v>#N/A</v>
      </c>
      <c r="M702" s="254" t="e">
        <v>#N/A</v>
      </c>
      <c r="N702" s="254" t="e">
        <v>#N/A</v>
      </c>
      <c r="O702" s="254" t="e">
        <v>#N/A</v>
      </c>
      <c r="P702" s="24" t="e">
        <v>#N/A</v>
      </c>
      <c r="Q702" s="132" t="e">
        <v>#N/A</v>
      </c>
      <c r="R702" s="132"/>
      <c r="S702" s="132"/>
      <c r="T702" s="132"/>
      <c r="U702" s="132"/>
      <c r="V702" s="132"/>
      <c r="W702" s="132"/>
      <c r="X702" s="132"/>
      <c r="Y702" s="132"/>
      <c r="Z702" s="132"/>
    </row>
    <row r="703" ht="15.75" customHeight="1">
      <c r="A703" s="253">
        <v>701.0</v>
      </c>
      <c r="B703" s="254"/>
      <c r="C703" s="254"/>
      <c r="D703" s="254"/>
      <c r="E703" s="254"/>
      <c r="F703" s="254"/>
      <c r="G703" s="254"/>
      <c r="H703" s="254"/>
      <c r="I703" s="254"/>
      <c r="J703" s="254"/>
      <c r="K703" s="254"/>
      <c r="L703" s="254"/>
      <c r="M703" s="254"/>
      <c r="N703" s="254"/>
      <c r="O703" s="254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</row>
    <row r="704" ht="15.75" customHeight="1">
      <c r="A704" s="253">
        <v>702.0</v>
      </c>
      <c r="B704" s="254" t="s">
        <v>157</v>
      </c>
      <c r="C704" s="254" t="s">
        <v>4598</v>
      </c>
      <c r="D704" s="254">
        <v>0.0</v>
      </c>
      <c r="E704" s="254">
        <v>0.0</v>
      </c>
      <c r="F704" s="254">
        <v>0.0</v>
      </c>
      <c r="G704" s="254">
        <v>0.0</v>
      </c>
      <c r="H704" s="254">
        <v>0.0</v>
      </c>
      <c r="I704" s="254">
        <v>0.0</v>
      </c>
      <c r="J704" s="254">
        <v>0.0</v>
      </c>
      <c r="K704" s="254">
        <v>0.0</v>
      </c>
      <c r="L704" s="254">
        <v>50.29418</v>
      </c>
      <c r="M704" s="254">
        <v>698.5767</v>
      </c>
      <c r="N704" s="254">
        <v>6.810187</v>
      </c>
      <c r="O704" s="254">
        <v>0.512668</v>
      </c>
      <c r="P704" s="24">
        <v>0.0</v>
      </c>
      <c r="Q704" s="132">
        <v>0.0</v>
      </c>
      <c r="R704" s="132" t="s">
        <v>157</v>
      </c>
      <c r="S704" s="132"/>
      <c r="T704" s="132"/>
      <c r="U704" s="132"/>
      <c r="V704" s="132"/>
      <c r="W704" s="132"/>
      <c r="X704" s="132"/>
      <c r="Y704" s="132"/>
      <c r="Z704" s="132"/>
    </row>
    <row r="705" ht="15.75" customHeight="1">
      <c r="A705" s="253">
        <v>703.0</v>
      </c>
      <c r="B705" s="254" t="s">
        <v>336</v>
      </c>
      <c r="C705" s="254" t="s">
        <v>4598</v>
      </c>
      <c r="D705" s="254">
        <v>0.0</v>
      </c>
      <c r="E705" s="254">
        <v>0.0</v>
      </c>
      <c r="F705" s="254">
        <v>0.0</v>
      </c>
      <c r="G705" s="254">
        <v>0.0</v>
      </c>
      <c r="H705" s="254">
        <v>0.0</v>
      </c>
      <c r="I705" s="254">
        <v>0.0</v>
      </c>
      <c r="J705" s="254">
        <v>0.0</v>
      </c>
      <c r="K705" s="254">
        <v>0.0</v>
      </c>
      <c r="L705" s="254">
        <v>38.46792</v>
      </c>
      <c r="M705" s="254">
        <v>406.4079</v>
      </c>
      <c r="N705" s="254">
        <v>2.418074</v>
      </c>
      <c r="O705" s="254">
        <v>0.902534</v>
      </c>
      <c r="P705" s="24">
        <v>0.0</v>
      </c>
      <c r="Q705" s="132">
        <v>0.0</v>
      </c>
      <c r="R705" s="132" t="s">
        <v>336</v>
      </c>
      <c r="S705" s="132"/>
      <c r="T705" s="132"/>
      <c r="U705" s="132"/>
      <c r="V705" s="132"/>
      <c r="W705" s="132"/>
      <c r="X705" s="132"/>
      <c r="Y705" s="132"/>
      <c r="Z705" s="132"/>
    </row>
    <row r="706" ht="15.75" customHeight="1">
      <c r="A706" s="253">
        <v>704.0</v>
      </c>
      <c r="B706" s="254" t="s">
        <v>166</v>
      </c>
      <c r="C706" s="254" t="s">
        <v>4598</v>
      </c>
      <c r="D706" s="254">
        <v>0.0</v>
      </c>
      <c r="E706" s="254">
        <v>0.0</v>
      </c>
      <c r="F706" s="254">
        <v>0.0</v>
      </c>
      <c r="G706" s="254">
        <v>0.0</v>
      </c>
      <c r="H706" s="254">
        <v>0.0</v>
      </c>
      <c r="I706" s="254">
        <v>0.0</v>
      </c>
      <c r="J706" s="254">
        <v>0.0</v>
      </c>
      <c r="K706" s="254">
        <v>0.0</v>
      </c>
      <c r="L706" s="254">
        <v>51.20705</v>
      </c>
      <c r="M706" s="254">
        <v>699.8335</v>
      </c>
      <c r="N706" s="254">
        <v>6.14467</v>
      </c>
      <c r="O706" s="254">
        <v>0.756334</v>
      </c>
      <c r="P706" s="24">
        <v>0.0</v>
      </c>
      <c r="Q706" s="132">
        <v>0.0</v>
      </c>
      <c r="R706" s="132" t="s">
        <v>166</v>
      </c>
      <c r="S706" s="132"/>
      <c r="T706" s="132"/>
      <c r="U706" s="132"/>
      <c r="V706" s="132"/>
      <c r="W706" s="132"/>
      <c r="X706" s="132"/>
      <c r="Y706" s="132"/>
      <c r="Z706" s="132"/>
    </row>
    <row r="707" ht="15.75" customHeight="1">
      <c r="A707" s="253">
        <v>705.0</v>
      </c>
      <c r="B707" s="254" t="s">
        <v>1569</v>
      </c>
      <c r="C707" s="254" t="s">
        <v>4598</v>
      </c>
      <c r="D707" s="254">
        <v>0.0</v>
      </c>
      <c r="E707" s="254">
        <v>0.0</v>
      </c>
      <c r="F707" s="254">
        <v>0.0</v>
      </c>
      <c r="G707" s="254">
        <v>0.0</v>
      </c>
      <c r="H707" s="254">
        <v>0.0</v>
      </c>
      <c r="I707" s="254">
        <v>0.0</v>
      </c>
      <c r="J707" s="254">
        <v>0.0</v>
      </c>
      <c r="K707" s="254">
        <v>0.0</v>
      </c>
      <c r="L707" s="254">
        <v>6.84042</v>
      </c>
      <c r="M707" s="254">
        <v>67.82</v>
      </c>
      <c r="N707" s="254">
        <v>0.526186</v>
      </c>
      <c r="O707" s="254">
        <v>0.0</v>
      </c>
      <c r="P707" s="24">
        <v>0.0</v>
      </c>
      <c r="Q707" s="132">
        <v>0.0</v>
      </c>
      <c r="R707" s="132" t="s">
        <v>1569</v>
      </c>
      <c r="S707" s="132"/>
      <c r="T707" s="132"/>
      <c r="U707" s="132"/>
      <c r="V707" s="132"/>
      <c r="W707" s="132"/>
      <c r="X707" s="132"/>
      <c r="Y707" s="132"/>
      <c r="Z707" s="132"/>
    </row>
    <row r="708" ht="15.75" customHeight="1">
      <c r="A708" s="253">
        <v>706.0</v>
      </c>
      <c r="B708" s="254" t="s">
        <v>1008</v>
      </c>
      <c r="C708" s="254" t="s">
        <v>4598</v>
      </c>
      <c r="D708" s="254">
        <v>0.0</v>
      </c>
      <c r="E708" s="254">
        <v>0.0</v>
      </c>
      <c r="F708" s="254">
        <v>0.0</v>
      </c>
      <c r="G708" s="254">
        <v>0.0</v>
      </c>
      <c r="H708" s="254">
        <v>0.0</v>
      </c>
      <c r="I708" s="254">
        <v>0.0</v>
      </c>
      <c r="J708" s="254">
        <v>0.0</v>
      </c>
      <c r="K708" s="254">
        <v>0.0</v>
      </c>
      <c r="L708" s="254">
        <v>12.11871</v>
      </c>
      <c r="M708" s="254">
        <v>119.2442</v>
      </c>
      <c r="N708" s="254">
        <v>1.003314</v>
      </c>
      <c r="O708" s="254">
        <v>0.756334</v>
      </c>
      <c r="P708" s="24">
        <v>0.0</v>
      </c>
      <c r="Q708" s="132">
        <v>0.0</v>
      </c>
      <c r="R708" s="132" t="s">
        <v>1008</v>
      </c>
      <c r="S708" s="132"/>
      <c r="T708" s="132"/>
      <c r="U708" s="132"/>
      <c r="V708" s="132"/>
      <c r="W708" s="132"/>
      <c r="X708" s="132"/>
      <c r="Y708" s="132"/>
      <c r="Z708" s="132"/>
    </row>
    <row r="709" ht="15.75" customHeight="1">
      <c r="A709" s="253">
        <v>707.0</v>
      </c>
      <c r="B709" s="254" t="s">
        <v>1273</v>
      </c>
      <c r="C709" s="254" t="s">
        <v>4598</v>
      </c>
      <c r="D709" s="254">
        <v>0.0</v>
      </c>
      <c r="E709" s="254">
        <v>0.0</v>
      </c>
      <c r="F709" s="254">
        <v>0.0</v>
      </c>
      <c r="G709" s="254">
        <v>0.0</v>
      </c>
      <c r="H709" s="254">
        <v>0.0</v>
      </c>
      <c r="I709" s="254">
        <v>0.0</v>
      </c>
      <c r="J709" s="254">
        <v>0.0</v>
      </c>
      <c r="K709" s="254">
        <v>0.0</v>
      </c>
      <c r="L709" s="254">
        <v>4.450817</v>
      </c>
      <c r="M709" s="254">
        <v>34.83236</v>
      </c>
      <c r="N709" s="254">
        <v>0.803852</v>
      </c>
      <c r="O709" s="254">
        <v>0.0</v>
      </c>
      <c r="P709" s="24">
        <v>0.0</v>
      </c>
      <c r="Q709" s="132">
        <v>0.0</v>
      </c>
      <c r="R709" s="132" t="s">
        <v>1273</v>
      </c>
      <c r="S709" s="132"/>
      <c r="T709" s="132"/>
      <c r="U709" s="132"/>
      <c r="V709" s="132"/>
      <c r="W709" s="132"/>
      <c r="X709" s="132"/>
      <c r="Y709" s="132"/>
      <c r="Z709" s="132"/>
    </row>
    <row r="710" ht="15.75" customHeight="1">
      <c r="A710" s="253">
        <v>708.0</v>
      </c>
      <c r="B710" s="254" t="s">
        <v>296</v>
      </c>
      <c r="C710" s="254" t="s">
        <v>4598</v>
      </c>
      <c r="D710" s="254">
        <v>0.0</v>
      </c>
      <c r="E710" s="254">
        <v>0.0</v>
      </c>
      <c r="F710" s="254">
        <v>0.0</v>
      </c>
      <c r="G710" s="254">
        <v>0.0</v>
      </c>
      <c r="H710" s="254">
        <v>0.0</v>
      </c>
      <c r="I710" s="254">
        <v>0.0</v>
      </c>
      <c r="J710" s="254">
        <v>0.0</v>
      </c>
      <c r="K710" s="254">
        <v>0.0</v>
      </c>
      <c r="L710" s="254">
        <v>44.14226</v>
      </c>
      <c r="M710" s="254">
        <v>450.0167</v>
      </c>
      <c r="N710" s="254">
        <v>4.608391</v>
      </c>
      <c r="O710" s="254">
        <v>0.0</v>
      </c>
      <c r="P710" s="24">
        <v>0.0</v>
      </c>
      <c r="Q710" s="132">
        <v>0.0</v>
      </c>
      <c r="R710" s="132" t="s">
        <v>296</v>
      </c>
      <c r="S710" s="132"/>
      <c r="T710" s="132"/>
      <c r="U710" s="132"/>
      <c r="V710" s="132"/>
      <c r="W710" s="132"/>
      <c r="X710" s="132"/>
      <c r="Y710" s="132"/>
      <c r="Z710" s="132"/>
    </row>
    <row r="711" ht="15.75" customHeight="1">
      <c r="A711" s="253">
        <v>709.0</v>
      </c>
      <c r="B711" s="254" t="s">
        <v>255</v>
      </c>
      <c r="C711" s="254" t="s">
        <v>4598</v>
      </c>
      <c r="D711" s="254">
        <v>0.0</v>
      </c>
      <c r="E711" s="254">
        <v>0.0</v>
      </c>
      <c r="F711" s="254">
        <v>0.0</v>
      </c>
      <c r="G711" s="254">
        <v>0.0</v>
      </c>
      <c r="H711" s="254">
        <v>0.0</v>
      </c>
      <c r="I711" s="254">
        <v>0.0</v>
      </c>
      <c r="J711" s="254">
        <v>0.0</v>
      </c>
      <c r="K711" s="254">
        <v>0.0</v>
      </c>
      <c r="L711" s="254">
        <v>46.62731</v>
      </c>
      <c r="M711" s="254">
        <v>508.9726</v>
      </c>
      <c r="N711" s="254">
        <v>3.975219</v>
      </c>
      <c r="O711" s="254">
        <v>0.0</v>
      </c>
      <c r="P711" s="24">
        <v>0.0</v>
      </c>
      <c r="Q711" s="132">
        <v>0.0</v>
      </c>
      <c r="R711" s="132" t="s">
        <v>255</v>
      </c>
      <c r="S711" s="132"/>
      <c r="T711" s="132"/>
      <c r="U711" s="132"/>
      <c r="V711" s="132"/>
      <c r="W711" s="132"/>
      <c r="X711" s="132"/>
      <c r="Y711" s="132"/>
      <c r="Z711" s="132"/>
    </row>
    <row r="712" ht="15.75" customHeight="1">
      <c r="A712" s="253">
        <v>710.0</v>
      </c>
      <c r="B712" s="254" t="s">
        <v>994</v>
      </c>
      <c r="C712" s="254" t="s">
        <v>4598</v>
      </c>
      <c r="D712" s="254">
        <v>0.0</v>
      </c>
      <c r="E712" s="254">
        <v>0.0</v>
      </c>
      <c r="F712" s="254">
        <v>0.0</v>
      </c>
      <c r="G712" s="254">
        <v>0.0</v>
      </c>
      <c r="H712" s="254">
        <v>0.0</v>
      </c>
      <c r="I712" s="254">
        <v>0.0</v>
      </c>
      <c r="J712" s="254">
        <v>0.0</v>
      </c>
      <c r="K712" s="254">
        <v>0.0</v>
      </c>
      <c r="L712" s="254">
        <v>17.66269</v>
      </c>
      <c r="M712" s="254">
        <v>183.5642</v>
      </c>
      <c r="N712" s="254">
        <v>0.992726</v>
      </c>
      <c r="O712" s="254">
        <v>0.0</v>
      </c>
      <c r="P712" s="24">
        <v>0.0</v>
      </c>
      <c r="Q712" s="132">
        <v>0.0</v>
      </c>
      <c r="R712" s="132" t="s">
        <v>994</v>
      </c>
      <c r="S712" s="132"/>
      <c r="T712" s="132"/>
      <c r="U712" s="132"/>
      <c r="V712" s="132"/>
      <c r="W712" s="132"/>
      <c r="X712" s="132"/>
      <c r="Y712" s="132"/>
      <c r="Z712" s="132"/>
    </row>
    <row r="713" ht="15.75" customHeight="1">
      <c r="A713" s="253">
        <v>711.0</v>
      </c>
      <c r="B713" s="254" t="s">
        <v>419</v>
      </c>
      <c r="C713" s="254" t="s">
        <v>4598</v>
      </c>
      <c r="D713" s="254">
        <v>0.0</v>
      </c>
      <c r="E713" s="254">
        <v>0.0</v>
      </c>
      <c r="F713" s="254">
        <v>0.0</v>
      </c>
      <c r="G713" s="254">
        <v>0.0</v>
      </c>
      <c r="H713" s="254">
        <v>0.0</v>
      </c>
      <c r="I713" s="254">
        <v>0.0</v>
      </c>
      <c r="J713" s="254">
        <v>0.0</v>
      </c>
      <c r="K713" s="254">
        <v>0.0</v>
      </c>
      <c r="L713" s="254">
        <v>26.79202</v>
      </c>
      <c r="M713" s="254">
        <v>273.8712</v>
      </c>
      <c r="N713" s="254">
        <v>2.368038</v>
      </c>
      <c r="O713" s="254">
        <v>0.243666</v>
      </c>
      <c r="P713" s="24">
        <v>0.0</v>
      </c>
      <c r="Q713" s="132">
        <v>0.0</v>
      </c>
      <c r="R713" s="132" t="s">
        <v>419</v>
      </c>
      <c r="S713" s="132"/>
      <c r="T713" s="132"/>
      <c r="U713" s="132"/>
      <c r="V713" s="132"/>
      <c r="W713" s="132"/>
      <c r="X713" s="132"/>
      <c r="Y713" s="132"/>
      <c r="Z713" s="132"/>
    </row>
    <row r="714" ht="15.75" customHeight="1">
      <c r="A714" s="253">
        <v>712.0</v>
      </c>
      <c r="B714" s="254" t="s">
        <v>1172</v>
      </c>
      <c r="C714" s="254" t="s">
        <v>4598</v>
      </c>
      <c r="D714" s="254">
        <v>0.0</v>
      </c>
      <c r="E714" s="254">
        <v>0.0</v>
      </c>
      <c r="F714" s="254">
        <v>0.0</v>
      </c>
      <c r="G714" s="254">
        <v>0.0</v>
      </c>
      <c r="H714" s="254">
        <v>0.0</v>
      </c>
      <c r="I714" s="254">
        <v>0.158037</v>
      </c>
      <c r="J714" s="254">
        <v>1.046994</v>
      </c>
      <c r="K714" s="254">
        <v>0.01</v>
      </c>
      <c r="L714" s="254">
        <v>9.022857</v>
      </c>
      <c r="M714" s="254">
        <v>82.04219</v>
      </c>
      <c r="N714" s="254">
        <v>0.921497</v>
      </c>
      <c r="O714" s="254">
        <v>0.0</v>
      </c>
      <c r="P714" s="24">
        <v>0.0</v>
      </c>
      <c r="Q714" s="132">
        <v>0.0</v>
      </c>
      <c r="R714" s="132" t="s">
        <v>1172</v>
      </c>
      <c r="S714" s="132"/>
      <c r="T714" s="132"/>
      <c r="U714" s="132"/>
      <c r="V714" s="132"/>
      <c r="W714" s="132"/>
      <c r="X714" s="132"/>
      <c r="Y714" s="132"/>
      <c r="Z714" s="132"/>
    </row>
    <row r="715" ht="15.75" customHeight="1">
      <c r="A715" s="253">
        <v>713.0</v>
      </c>
      <c r="B715" s="254" t="s">
        <v>339</v>
      </c>
      <c r="C715" s="254" t="s">
        <v>4598</v>
      </c>
      <c r="D715" s="254">
        <v>0.0</v>
      </c>
      <c r="E715" s="254">
        <v>0.0</v>
      </c>
      <c r="F715" s="254">
        <v>0.0</v>
      </c>
      <c r="G715" s="254">
        <v>0.0</v>
      </c>
      <c r="H715" s="254">
        <v>0.0</v>
      </c>
      <c r="I715" s="254">
        <v>0.0</v>
      </c>
      <c r="J715" s="254">
        <v>0.0</v>
      </c>
      <c r="K715" s="254">
        <v>0.0</v>
      </c>
      <c r="L715" s="254">
        <v>39.48001</v>
      </c>
      <c r="M715" s="254">
        <v>433.2184</v>
      </c>
      <c r="N715" s="254">
        <v>2.958316</v>
      </c>
      <c r="O715" s="254">
        <v>0.0</v>
      </c>
      <c r="P715" s="24">
        <v>0.0</v>
      </c>
      <c r="Q715" s="132">
        <v>0.0</v>
      </c>
      <c r="R715" s="132" t="s">
        <v>339</v>
      </c>
      <c r="S715" s="132"/>
      <c r="T715" s="132"/>
      <c r="U715" s="132"/>
      <c r="V715" s="132"/>
      <c r="W715" s="132"/>
      <c r="X715" s="132"/>
      <c r="Y715" s="132"/>
      <c r="Z715" s="132"/>
    </row>
    <row r="716" ht="15.75" customHeight="1">
      <c r="A716" s="253">
        <v>714.0</v>
      </c>
      <c r="B716" s="254" t="s">
        <v>108</v>
      </c>
      <c r="C716" s="254" t="s">
        <v>4598</v>
      </c>
      <c r="D716" s="254">
        <v>0.0</v>
      </c>
      <c r="E716" s="254">
        <v>0.0</v>
      </c>
      <c r="F716" s="254">
        <v>0.0</v>
      </c>
      <c r="G716" s="254">
        <v>0.0</v>
      </c>
      <c r="H716" s="254">
        <v>0.0</v>
      </c>
      <c r="I716" s="254">
        <v>0.0</v>
      </c>
      <c r="J716" s="254">
        <v>0.0</v>
      </c>
      <c r="K716" s="254">
        <v>0.0</v>
      </c>
      <c r="L716" s="254">
        <v>86.2249</v>
      </c>
      <c r="M716" s="254">
        <v>899.9458</v>
      </c>
      <c r="N716" s="254">
        <v>6.8390320000000004</v>
      </c>
      <c r="O716" s="254">
        <v>0.805067</v>
      </c>
      <c r="P716" s="24">
        <v>0.0</v>
      </c>
      <c r="Q716" s="132">
        <v>0.0</v>
      </c>
      <c r="R716" s="132" t="s">
        <v>108</v>
      </c>
      <c r="S716" s="132"/>
      <c r="T716" s="132"/>
      <c r="U716" s="132"/>
      <c r="V716" s="132"/>
      <c r="W716" s="132"/>
      <c r="X716" s="132"/>
      <c r="Y716" s="132"/>
      <c r="Z716" s="132"/>
    </row>
    <row r="717" ht="15.75" customHeight="1">
      <c r="A717" s="253">
        <v>715.0</v>
      </c>
      <c r="B717" s="254" t="s">
        <v>1511</v>
      </c>
      <c r="C717" s="254" t="s">
        <v>4598</v>
      </c>
      <c r="D717" s="254">
        <v>0.0</v>
      </c>
      <c r="E717" s="254">
        <v>0.0</v>
      </c>
      <c r="F717" s="254">
        <v>0.0</v>
      </c>
      <c r="G717" s="254">
        <v>0.0</v>
      </c>
      <c r="H717" s="254">
        <v>0.0</v>
      </c>
      <c r="I717" s="254">
        <v>0.0</v>
      </c>
      <c r="J717" s="254">
        <v>0.0</v>
      </c>
      <c r="K717" s="254">
        <v>0.0</v>
      </c>
      <c r="L717" s="254">
        <v>21.76295</v>
      </c>
      <c r="M717" s="254">
        <v>243.1699</v>
      </c>
      <c r="N717" s="254">
        <v>1.686196</v>
      </c>
      <c r="O717" s="254">
        <v>1.0</v>
      </c>
      <c r="P717" s="24">
        <v>0.0</v>
      </c>
      <c r="Q717" s="132">
        <v>0.0</v>
      </c>
      <c r="R717" s="132" t="s">
        <v>1511</v>
      </c>
      <c r="S717" s="132"/>
      <c r="T717" s="132"/>
      <c r="U717" s="132"/>
      <c r="V717" s="132"/>
      <c r="W717" s="132"/>
      <c r="X717" s="132"/>
      <c r="Y717" s="132"/>
      <c r="Z717" s="132"/>
    </row>
    <row r="718" ht="15.75" customHeight="1">
      <c r="A718" s="253">
        <v>716.0</v>
      </c>
      <c r="B718" s="254" t="s">
        <v>1202</v>
      </c>
      <c r="C718" s="254" t="s">
        <v>4598</v>
      </c>
      <c r="D718" s="254">
        <v>0.0</v>
      </c>
      <c r="E718" s="254">
        <v>0.0</v>
      </c>
      <c r="F718" s="254">
        <v>0.0</v>
      </c>
      <c r="G718" s="254">
        <v>0.0</v>
      </c>
      <c r="H718" s="254">
        <v>0.0</v>
      </c>
      <c r="I718" s="254">
        <v>0.0</v>
      </c>
      <c r="J718" s="254">
        <v>0.0</v>
      </c>
      <c r="K718" s="254">
        <v>0.0</v>
      </c>
      <c r="L718" s="254">
        <v>11.47397</v>
      </c>
      <c r="M718" s="254">
        <v>128.313</v>
      </c>
      <c r="N718" s="254">
        <v>0.464771</v>
      </c>
      <c r="O718" s="254">
        <v>0.0</v>
      </c>
      <c r="P718" s="24">
        <v>0.0</v>
      </c>
      <c r="Q718" s="132">
        <v>0.0</v>
      </c>
      <c r="R718" s="132" t="s">
        <v>1202</v>
      </c>
      <c r="S718" s="132"/>
      <c r="T718" s="132"/>
      <c r="U718" s="132"/>
      <c r="V718" s="132"/>
      <c r="W718" s="132"/>
      <c r="X718" s="132"/>
      <c r="Y718" s="132"/>
      <c r="Z718" s="132"/>
    </row>
    <row r="719" ht="15.75" customHeight="1">
      <c r="A719" s="253">
        <v>717.0</v>
      </c>
      <c r="B719" s="259" t="s">
        <v>358</v>
      </c>
      <c r="C719" s="254" t="s">
        <v>4598</v>
      </c>
      <c r="D719" s="254">
        <v>0.0</v>
      </c>
      <c r="E719" s="254">
        <v>0.0</v>
      </c>
      <c r="F719" s="254">
        <v>0.0</v>
      </c>
      <c r="G719" s="254">
        <v>0.0</v>
      </c>
      <c r="H719" s="254">
        <v>0.0</v>
      </c>
      <c r="I719" s="254">
        <v>0.0</v>
      </c>
      <c r="J719" s="254">
        <v>0.0</v>
      </c>
      <c r="K719" s="254">
        <v>0.0</v>
      </c>
      <c r="L719" s="254">
        <v>29.31529</v>
      </c>
      <c r="M719" s="254">
        <v>287.0317</v>
      </c>
      <c r="N719" s="254">
        <v>2.044336</v>
      </c>
      <c r="O719" s="254">
        <v>0.0</v>
      </c>
      <c r="P719" s="24">
        <v>0.0</v>
      </c>
      <c r="Q719" s="132">
        <v>0.0</v>
      </c>
      <c r="R719" s="257" t="s">
        <v>358</v>
      </c>
      <c r="S719" s="132"/>
      <c r="T719" s="132"/>
      <c r="U719" s="132"/>
      <c r="V719" s="132"/>
      <c r="W719" s="132"/>
      <c r="X719" s="132"/>
      <c r="Y719" s="132"/>
      <c r="Z719" s="132"/>
    </row>
    <row r="720" ht="15.75" customHeight="1">
      <c r="A720" s="253">
        <v>718.0</v>
      </c>
      <c r="B720" s="254" t="s">
        <v>220</v>
      </c>
      <c r="C720" s="254" t="s">
        <v>4598</v>
      </c>
      <c r="D720" s="254">
        <v>0.0</v>
      </c>
      <c r="E720" s="254">
        <v>0.0</v>
      </c>
      <c r="F720" s="254">
        <v>0.0</v>
      </c>
      <c r="G720" s="254">
        <v>0.0</v>
      </c>
      <c r="H720" s="254">
        <v>0.0</v>
      </c>
      <c r="I720" s="254">
        <v>0.0</v>
      </c>
      <c r="J720" s="254">
        <v>0.0</v>
      </c>
      <c r="K720" s="254">
        <v>0.0</v>
      </c>
      <c r="L720" s="254">
        <v>53.28007</v>
      </c>
      <c r="M720" s="254">
        <v>566.3495</v>
      </c>
      <c r="N720" s="254">
        <v>4.770489</v>
      </c>
      <c r="O720" s="254">
        <v>0.512668</v>
      </c>
      <c r="P720" s="24">
        <v>0.0</v>
      </c>
      <c r="Q720" s="132">
        <v>0.0</v>
      </c>
      <c r="R720" s="132" t="s">
        <v>220</v>
      </c>
      <c r="S720" s="132"/>
      <c r="T720" s="132"/>
      <c r="U720" s="132"/>
      <c r="V720" s="132"/>
      <c r="W720" s="132"/>
      <c r="X720" s="132"/>
      <c r="Y720" s="132"/>
      <c r="Z720" s="132"/>
    </row>
    <row r="721" ht="15.75" customHeight="1">
      <c r="A721" s="253">
        <v>719.0</v>
      </c>
      <c r="B721" s="254" t="s">
        <v>60</v>
      </c>
      <c r="C721" s="254" t="s">
        <v>4598</v>
      </c>
      <c r="D721" s="254">
        <v>0.0</v>
      </c>
      <c r="E721" s="254">
        <v>0.0</v>
      </c>
      <c r="F721" s="254">
        <v>0.0</v>
      </c>
      <c r="G721" s="254">
        <v>0.0</v>
      </c>
      <c r="H721" s="254">
        <v>0.0</v>
      </c>
      <c r="I721" s="254">
        <v>0.0</v>
      </c>
      <c r="J721" s="254">
        <v>0.0</v>
      </c>
      <c r="K721" s="254">
        <v>0.0</v>
      </c>
      <c r="L721" s="254">
        <v>96.35652</v>
      </c>
      <c r="M721" s="254">
        <v>1195.434</v>
      </c>
      <c r="N721" s="254">
        <v>8.209309</v>
      </c>
      <c r="O721" s="254">
        <v>1.048733</v>
      </c>
      <c r="P721" s="24">
        <v>0.0</v>
      </c>
      <c r="Q721" s="132">
        <v>0.0</v>
      </c>
      <c r="R721" s="132" t="s">
        <v>60</v>
      </c>
      <c r="S721" s="132"/>
      <c r="T721" s="132"/>
      <c r="U721" s="132"/>
      <c r="V721" s="132"/>
      <c r="W721" s="132"/>
      <c r="X721" s="132"/>
      <c r="Y721" s="132"/>
      <c r="Z721" s="132"/>
    </row>
    <row r="722" ht="15.75" customHeight="1">
      <c r="A722" s="253">
        <v>720.0</v>
      </c>
      <c r="B722" s="254" t="s">
        <v>351</v>
      </c>
      <c r="C722" s="254" t="s">
        <v>4598</v>
      </c>
      <c r="D722" s="254">
        <v>0.0</v>
      </c>
      <c r="E722" s="254">
        <v>0.0</v>
      </c>
      <c r="F722" s="254">
        <v>0.0</v>
      </c>
      <c r="G722" s="254">
        <v>0.0</v>
      </c>
      <c r="H722" s="254">
        <v>0.0</v>
      </c>
      <c r="I722" s="254">
        <v>0.0</v>
      </c>
      <c r="J722" s="254">
        <v>0.0</v>
      </c>
      <c r="K722" s="254">
        <v>0.0</v>
      </c>
      <c r="L722" s="254">
        <v>33.08055</v>
      </c>
      <c r="M722" s="254">
        <v>332.0163</v>
      </c>
      <c r="N722" s="254">
        <v>4.687252</v>
      </c>
      <c r="O722" s="254">
        <v>0.0</v>
      </c>
      <c r="P722" s="24">
        <v>0.0</v>
      </c>
      <c r="Q722" s="132">
        <v>0.0</v>
      </c>
      <c r="R722" s="132" t="s">
        <v>351</v>
      </c>
      <c r="S722" s="132"/>
      <c r="T722" s="132"/>
      <c r="U722" s="132"/>
      <c r="V722" s="132"/>
      <c r="W722" s="132"/>
      <c r="X722" s="132"/>
      <c r="Y722" s="132"/>
      <c r="Z722" s="132"/>
    </row>
    <row r="723" ht="15.75" customHeight="1">
      <c r="A723" s="253">
        <v>721.0</v>
      </c>
      <c r="B723" s="254" t="s">
        <v>1022</v>
      </c>
      <c r="C723" s="254" t="s">
        <v>4598</v>
      </c>
      <c r="D723" s="254">
        <v>0.0</v>
      </c>
      <c r="E723" s="254">
        <v>0.0</v>
      </c>
      <c r="F723" s="254">
        <v>0.0</v>
      </c>
      <c r="G723" s="254">
        <v>0.0</v>
      </c>
      <c r="H723" s="254">
        <v>0.0</v>
      </c>
      <c r="I723" s="254">
        <v>0.0</v>
      </c>
      <c r="J723" s="254">
        <v>0.0</v>
      </c>
      <c r="K723" s="254">
        <v>0.0</v>
      </c>
      <c r="L723" s="254">
        <v>10.97496</v>
      </c>
      <c r="M723" s="254">
        <v>108.9938</v>
      </c>
      <c r="N723" s="254">
        <v>1.262233</v>
      </c>
      <c r="O723" s="254">
        <v>0.0</v>
      </c>
      <c r="P723" s="24">
        <v>0.0</v>
      </c>
      <c r="Q723" s="132">
        <v>0.0</v>
      </c>
      <c r="R723" s="132" t="s">
        <v>1022</v>
      </c>
      <c r="S723" s="132"/>
      <c r="T723" s="132"/>
      <c r="U723" s="132"/>
      <c r="V723" s="132"/>
      <c r="W723" s="132"/>
      <c r="X723" s="132"/>
      <c r="Y723" s="132"/>
      <c r="Z723" s="132"/>
    </row>
    <row r="724" ht="15.75" customHeight="1">
      <c r="A724" s="253">
        <v>722.0</v>
      </c>
      <c r="B724" s="254" t="s">
        <v>1365</v>
      </c>
      <c r="C724" s="254" t="s">
        <v>4598</v>
      </c>
      <c r="D724" s="254">
        <v>0.0</v>
      </c>
      <c r="E724" s="254">
        <v>0.0</v>
      </c>
      <c r="F724" s="254">
        <v>0.0</v>
      </c>
      <c r="G724" s="254">
        <v>0.0</v>
      </c>
      <c r="H724" s="254">
        <v>0.0</v>
      </c>
      <c r="I724" s="254">
        <v>0.0</v>
      </c>
      <c r="J724" s="254">
        <v>0.0</v>
      </c>
      <c r="K724" s="254">
        <v>0.0</v>
      </c>
      <c r="L724" s="254">
        <v>10.19604</v>
      </c>
      <c r="M724" s="254">
        <v>103.5033</v>
      </c>
      <c r="N724" s="254">
        <v>0.606954</v>
      </c>
      <c r="O724" s="254">
        <v>0.0</v>
      </c>
      <c r="P724" s="24">
        <v>0.0</v>
      </c>
      <c r="Q724" s="132">
        <v>0.0</v>
      </c>
      <c r="R724" s="132" t="s">
        <v>1365</v>
      </c>
      <c r="S724" s="132"/>
      <c r="T724" s="132"/>
      <c r="U724" s="132"/>
      <c r="V724" s="132"/>
      <c r="W724" s="132"/>
      <c r="X724" s="132"/>
      <c r="Y724" s="132"/>
      <c r="Z724" s="132"/>
    </row>
    <row r="725" ht="15.75" customHeight="1">
      <c r="A725" s="253">
        <v>723.0</v>
      </c>
      <c r="B725" s="254" t="s">
        <v>1006</v>
      </c>
      <c r="C725" s="254" t="s">
        <v>4598</v>
      </c>
      <c r="D725" s="254">
        <v>0.0</v>
      </c>
      <c r="E725" s="254">
        <v>0.0</v>
      </c>
      <c r="F725" s="254">
        <v>0.0</v>
      </c>
      <c r="G725" s="254">
        <v>0.0</v>
      </c>
      <c r="H725" s="254">
        <v>0.0</v>
      </c>
      <c r="I725" s="254">
        <v>0.0</v>
      </c>
      <c r="J725" s="254">
        <v>0.0</v>
      </c>
      <c r="K725" s="254">
        <v>0.0</v>
      </c>
      <c r="L725" s="254">
        <v>25.68048</v>
      </c>
      <c r="M725" s="254">
        <v>294.2951</v>
      </c>
      <c r="N725" s="254">
        <v>2.629017</v>
      </c>
      <c r="O725" s="254">
        <v>0.0</v>
      </c>
      <c r="P725" s="24">
        <v>0.0</v>
      </c>
      <c r="Q725" s="132">
        <v>0.0</v>
      </c>
      <c r="R725" s="132" t="s">
        <v>1006</v>
      </c>
      <c r="S725" s="132"/>
      <c r="T725" s="132"/>
      <c r="U725" s="132"/>
      <c r="V725" s="132"/>
      <c r="W725" s="132"/>
      <c r="X725" s="132"/>
      <c r="Y725" s="132"/>
      <c r="Z725" s="132"/>
    </row>
    <row r="726" ht="15.75" customHeight="1">
      <c r="A726" s="253">
        <v>724.0</v>
      </c>
      <c r="B726" s="254" t="s">
        <v>988</v>
      </c>
      <c r="C726" s="254" t="s">
        <v>4598</v>
      </c>
      <c r="D726" s="254">
        <v>0.0</v>
      </c>
      <c r="E726" s="254">
        <v>0.0</v>
      </c>
      <c r="F726" s="254">
        <v>0.0</v>
      </c>
      <c r="G726" s="254">
        <v>0.0</v>
      </c>
      <c r="H726" s="254">
        <v>0.0</v>
      </c>
      <c r="I726" s="254">
        <v>0.0</v>
      </c>
      <c r="J726" s="254">
        <v>0.0</v>
      </c>
      <c r="K726" s="254">
        <v>0.0</v>
      </c>
      <c r="L726" s="254">
        <v>16.47199</v>
      </c>
      <c r="M726" s="254">
        <v>156.8893</v>
      </c>
      <c r="N726" s="254">
        <v>1.196016</v>
      </c>
      <c r="O726" s="254">
        <v>0.0</v>
      </c>
      <c r="P726" s="24">
        <v>0.0</v>
      </c>
      <c r="Q726" s="132">
        <v>0.0</v>
      </c>
      <c r="R726" s="132" t="s">
        <v>988</v>
      </c>
      <c r="S726" s="132"/>
      <c r="T726" s="132"/>
      <c r="U726" s="132"/>
      <c r="V726" s="132"/>
      <c r="W726" s="132"/>
      <c r="X726" s="132"/>
      <c r="Y726" s="132"/>
      <c r="Z726" s="132"/>
    </row>
    <row r="727" ht="15.75" customHeight="1">
      <c r="A727" s="253">
        <v>725.0</v>
      </c>
      <c r="B727" s="254" t="s">
        <v>219</v>
      </c>
      <c r="C727" s="254" t="s">
        <v>4598</v>
      </c>
      <c r="D727" s="254">
        <v>0.0</v>
      </c>
      <c r="E727" s="254">
        <v>0.0</v>
      </c>
      <c r="F727" s="254">
        <v>0.0</v>
      </c>
      <c r="G727" s="254">
        <v>0.0</v>
      </c>
      <c r="H727" s="254">
        <v>0.0</v>
      </c>
      <c r="I727" s="254">
        <v>0.0</v>
      </c>
      <c r="J727" s="254">
        <v>0.0</v>
      </c>
      <c r="K727" s="254">
        <v>0.0</v>
      </c>
      <c r="L727" s="254">
        <v>48.53935</v>
      </c>
      <c r="M727" s="254">
        <v>564.8302</v>
      </c>
      <c r="N727" s="254">
        <v>5.02943</v>
      </c>
      <c r="O727" s="254">
        <v>0.0</v>
      </c>
      <c r="P727" s="24">
        <v>0.0</v>
      </c>
      <c r="Q727" s="132">
        <v>0.0</v>
      </c>
      <c r="R727" s="132" t="s">
        <v>219</v>
      </c>
      <c r="S727" s="132"/>
      <c r="T727" s="132"/>
      <c r="U727" s="132"/>
      <c r="V727" s="132"/>
      <c r="W727" s="132"/>
      <c r="X727" s="132"/>
      <c r="Y727" s="132"/>
      <c r="Z727" s="132"/>
    </row>
    <row r="728" ht="15.75" customHeight="1">
      <c r="A728" s="253">
        <v>726.0</v>
      </c>
      <c r="B728" s="254" t="s">
        <v>442</v>
      </c>
      <c r="C728" s="254" t="s">
        <v>4598</v>
      </c>
      <c r="D728" s="254">
        <v>0.0</v>
      </c>
      <c r="E728" s="254">
        <v>0.0</v>
      </c>
      <c r="F728" s="254">
        <v>0.0</v>
      </c>
      <c r="G728" s="254">
        <v>0.0</v>
      </c>
      <c r="H728" s="254">
        <v>0.0</v>
      </c>
      <c r="I728" s="254">
        <v>0.0</v>
      </c>
      <c r="J728" s="254">
        <v>0.0</v>
      </c>
      <c r="K728" s="254">
        <v>0.0</v>
      </c>
      <c r="L728" s="254">
        <v>20.32298</v>
      </c>
      <c r="M728" s="254">
        <v>208.2261</v>
      </c>
      <c r="N728" s="254">
        <v>0.983255</v>
      </c>
      <c r="O728" s="254">
        <v>0.0</v>
      </c>
      <c r="P728" s="24">
        <v>0.0</v>
      </c>
      <c r="Q728" s="132">
        <v>0.0</v>
      </c>
      <c r="R728" s="132" t="s">
        <v>442</v>
      </c>
      <c r="S728" s="132"/>
      <c r="T728" s="132"/>
      <c r="U728" s="132"/>
      <c r="V728" s="132"/>
      <c r="W728" s="132"/>
      <c r="X728" s="132"/>
      <c r="Y728" s="132"/>
      <c r="Z728" s="132"/>
    </row>
    <row r="729" ht="15.75" customHeight="1">
      <c r="A729" s="253">
        <v>727.0</v>
      </c>
      <c r="B729" s="254" t="s">
        <v>383</v>
      </c>
      <c r="C729" s="254" t="s">
        <v>4598</v>
      </c>
      <c r="D729" s="254">
        <v>0.0</v>
      </c>
      <c r="E729" s="254">
        <v>0.0</v>
      </c>
      <c r="F729" s="254">
        <v>0.0</v>
      </c>
      <c r="G729" s="254">
        <v>0.0</v>
      </c>
      <c r="H729" s="254">
        <v>0.0</v>
      </c>
      <c r="I729" s="254">
        <v>0.0</v>
      </c>
      <c r="J729" s="254">
        <v>0.0</v>
      </c>
      <c r="K729" s="254">
        <v>0.0</v>
      </c>
      <c r="L729" s="254">
        <v>25.66616</v>
      </c>
      <c r="M729" s="254">
        <v>279.5394</v>
      </c>
      <c r="N729" s="254">
        <v>2.023666</v>
      </c>
      <c r="O729" s="254">
        <v>0.536066</v>
      </c>
      <c r="P729" s="24">
        <v>0.0</v>
      </c>
      <c r="Q729" s="132">
        <v>0.0</v>
      </c>
      <c r="R729" s="132" t="s">
        <v>383</v>
      </c>
      <c r="S729" s="132"/>
      <c r="T729" s="132"/>
      <c r="U729" s="132"/>
      <c r="V729" s="132"/>
      <c r="W729" s="132"/>
      <c r="X729" s="132"/>
      <c r="Y729" s="132"/>
      <c r="Z729" s="132"/>
    </row>
    <row r="730" ht="15.75" customHeight="1">
      <c r="A730" s="253">
        <v>728.0</v>
      </c>
      <c r="B730" s="254" t="s">
        <v>1241</v>
      </c>
      <c r="C730" s="254" t="s">
        <v>4598</v>
      </c>
      <c r="D730" s="254">
        <v>0.0</v>
      </c>
      <c r="E730" s="254">
        <v>0.0</v>
      </c>
      <c r="F730" s="254">
        <v>0.0</v>
      </c>
      <c r="G730" s="254">
        <v>0.0</v>
      </c>
      <c r="H730" s="254">
        <v>0.0</v>
      </c>
      <c r="I730" s="254">
        <v>0.0</v>
      </c>
      <c r="J730" s="254">
        <v>0.0</v>
      </c>
      <c r="K730" s="254">
        <v>0.0</v>
      </c>
      <c r="L730" s="254">
        <v>10.13672</v>
      </c>
      <c r="M730" s="254">
        <v>94.93467</v>
      </c>
      <c r="N730" s="254">
        <v>0.368675</v>
      </c>
      <c r="O730" s="254">
        <v>0.0</v>
      </c>
      <c r="P730" s="24">
        <v>0.0</v>
      </c>
      <c r="Q730" s="132">
        <v>0.0</v>
      </c>
      <c r="R730" s="132" t="s">
        <v>1241</v>
      </c>
      <c r="S730" s="132"/>
      <c r="T730" s="132"/>
      <c r="U730" s="132"/>
      <c r="V730" s="132"/>
      <c r="W730" s="132"/>
      <c r="X730" s="132"/>
      <c r="Y730" s="132"/>
      <c r="Z730" s="132"/>
    </row>
    <row r="731" ht="15.75" customHeight="1">
      <c r="A731" s="253">
        <v>729.0</v>
      </c>
      <c r="B731" s="254" t="s">
        <v>1403</v>
      </c>
      <c r="C731" s="254" t="s">
        <v>4598</v>
      </c>
      <c r="D731" s="254">
        <v>0.0</v>
      </c>
      <c r="E731" s="254">
        <v>0.0</v>
      </c>
      <c r="F731" s="254">
        <v>0.0</v>
      </c>
      <c r="G731" s="254">
        <v>0.0</v>
      </c>
      <c r="H731" s="254">
        <v>0.0</v>
      </c>
      <c r="I731" s="254">
        <v>0.0</v>
      </c>
      <c r="J731" s="254">
        <v>0.0</v>
      </c>
      <c r="K731" s="254">
        <v>0.0</v>
      </c>
      <c r="L731" s="254">
        <v>2.238829</v>
      </c>
      <c r="M731" s="254">
        <v>28.02884</v>
      </c>
      <c r="N731" s="254">
        <v>0.158767</v>
      </c>
      <c r="O731" s="254">
        <v>0.7</v>
      </c>
      <c r="P731" s="24">
        <v>0.0</v>
      </c>
      <c r="Q731" s="132">
        <v>0.0</v>
      </c>
      <c r="R731" s="132" t="s">
        <v>1403</v>
      </c>
      <c r="S731" s="132"/>
      <c r="T731" s="132"/>
      <c r="U731" s="132"/>
      <c r="V731" s="132"/>
      <c r="W731" s="132"/>
      <c r="X731" s="132"/>
      <c r="Y731" s="132"/>
      <c r="Z731" s="132"/>
    </row>
    <row r="732" ht="15.75" customHeight="1">
      <c r="A732" s="253">
        <v>730.0</v>
      </c>
      <c r="B732" s="254" t="s">
        <v>376</v>
      </c>
      <c r="C732" s="254" t="s">
        <v>4598</v>
      </c>
      <c r="D732" s="254">
        <v>0.0</v>
      </c>
      <c r="E732" s="254">
        <v>0.0</v>
      </c>
      <c r="F732" s="254">
        <v>0.0</v>
      </c>
      <c r="G732" s="254">
        <v>0.0</v>
      </c>
      <c r="H732" s="254">
        <v>0.0</v>
      </c>
      <c r="I732" s="254">
        <v>0.0</v>
      </c>
      <c r="J732" s="254">
        <v>0.0</v>
      </c>
      <c r="K732" s="254">
        <v>0.0</v>
      </c>
      <c r="L732" s="254">
        <v>23.99524</v>
      </c>
      <c r="M732" s="254">
        <v>226.8156</v>
      </c>
      <c r="N732" s="254">
        <v>2.642945</v>
      </c>
      <c r="O732" s="254">
        <v>0.0</v>
      </c>
      <c r="P732" s="24">
        <v>0.0</v>
      </c>
      <c r="Q732" s="132">
        <v>0.0</v>
      </c>
      <c r="R732" s="132" t="s">
        <v>376</v>
      </c>
      <c r="S732" s="132"/>
      <c r="T732" s="132"/>
      <c r="U732" s="132"/>
      <c r="V732" s="132"/>
      <c r="W732" s="132"/>
      <c r="X732" s="132"/>
      <c r="Y732" s="132"/>
      <c r="Z732" s="132"/>
    </row>
    <row r="733" ht="15.75" customHeight="1">
      <c r="A733" s="253">
        <v>731.0</v>
      </c>
      <c r="B733" s="254" t="s">
        <v>1456</v>
      </c>
      <c r="C733" s="254" t="s">
        <v>4598</v>
      </c>
      <c r="D733" s="254">
        <v>0.0</v>
      </c>
      <c r="E733" s="254">
        <v>0.0</v>
      </c>
      <c r="F733" s="254">
        <v>0.0</v>
      </c>
      <c r="G733" s="254">
        <v>0.0</v>
      </c>
      <c r="H733" s="254">
        <v>0.0</v>
      </c>
      <c r="I733" s="254">
        <v>0.0</v>
      </c>
      <c r="J733" s="254">
        <v>0.0</v>
      </c>
      <c r="K733" s="254">
        <v>0.0</v>
      </c>
      <c r="L733" s="254">
        <v>18.0</v>
      </c>
      <c r="M733" s="254">
        <v>162.5662</v>
      </c>
      <c r="N733" s="254">
        <v>1.497717</v>
      </c>
      <c r="O733" s="254">
        <v>0.0</v>
      </c>
      <c r="P733" s="24">
        <v>0.0</v>
      </c>
      <c r="Q733" s="132">
        <v>0.0</v>
      </c>
      <c r="R733" s="132" t="s">
        <v>1456</v>
      </c>
      <c r="S733" s="132"/>
      <c r="T733" s="132"/>
      <c r="U733" s="132"/>
      <c r="V733" s="132"/>
      <c r="W733" s="132"/>
      <c r="X733" s="132"/>
      <c r="Y733" s="132"/>
      <c r="Z733" s="132"/>
    </row>
    <row r="734" ht="15.75" customHeight="1">
      <c r="A734" s="253">
        <v>732.0</v>
      </c>
      <c r="B734" s="254" t="s">
        <v>1049</v>
      </c>
      <c r="C734" s="254" t="s">
        <v>4598</v>
      </c>
      <c r="D734" s="254">
        <v>0.0</v>
      </c>
      <c r="E734" s="254">
        <v>0.0</v>
      </c>
      <c r="F734" s="254">
        <v>0.0</v>
      </c>
      <c r="G734" s="254">
        <v>0.0</v>
      </c>
      <c r="H734" s="254">
        <v>0.0</v>
      </c>
      <c r="I734" s="254">
        <v>0.0</v>
      </c>
      <c r="J734" s="254">
        <v>0.0</v>
      </c>
      <c r="K734" s="254">
        <v>0.0</v>
      </c>
      <c r="L734" s="254">
        <v>11.84675</v>
      </c>
      <c r="M734" s="254">
        <v>132.3365</v>
      </c>
      <c r="N734" s="254">
        <v>1.090292</v>
      </c>
      <c r="O734" s="254">
        <v>0.0</v>
      </c>
      <c r="P734" s="24">
        <v>0.0</v>
      </c>
      <c r="Q734" s="132">
        <v>0.0</v>
      </c>
      <c r="R734" s="132" t="s">
        <v>1049</v>
      </c>
      <c r="S734" s="132"/>
      <c r="T734" s="132"/>
      <c r="U734" s="132"/>
      <c r="V734" s="132"/>
      <c r="W734" s="132"/>
      <c r="X734" s="132"/>
      <c r="Y734" s="132"/>
      <c r="Z734" s="132"/>
    </row>
    <row r="735" ht="15.75" customHeight="1">
      <c r="A735" s="253">
        <v>733.0</v>
      </c>
      <c r="B735" s="254" t="s">
        <v>402</v>
      </c>
      <c r="C735" s="254" t="s">
        <v>4598</v>
      </c>
      <c r="D735" s="254">
        <v>0.0</v>
      </c>
      <c r="E735" s="254">
        <v>0.0</v>
      </c>
      <c r="F735" s="254">
        <v>0.0</v>
      </c>
      <c r="G735" s="254">
        <v>0.0</v>
      </c>
      <c r="H735" s="254">
        <v>0.0</v>
      </c>
      <c r="I735" s="254">
        <v>0.0</v>
      </c>
      <c r="J735" s="254">
        <v>0.0</v>
      </c>
      <c r="K735" s="254">
        <v>0.0</v>
      </c>
      <c r="L735" s="254">
        <v>31.15678</v>
      </c>
      <c r="M735" s="254">
        <v>322.9093</v>
      </c>
      <c r="N735" s="254">
        <v>2.545582</v>
      </c>
      <c r="O735" s="254">
        <v>0.0</v>
      </c>
      <c r="P735" s="24">
        <v>0.0</v>
      </c>
      <c r="Q735" s="132">
        <v>0.0</v>
      </c>
      <c r="R735" s="132" t="s">
        <v>402</v>
      </c>
      <c r="S735" s="132"/>
      <c r="T735" s="132"/>
      <c r="U735" s="132"/>
      <c r="V735" s="132"/>
      <c r="W735" s="132"/>
      <c r="X735" s="132"/>
      <c r="Y735" s="132"/>
      <c r="Z735" s="132"/>
    </row>
    <row r="736" ht="15.75" customHeight="1">
      <c r="A736" s="253">
        <v>734.0</v>
      </c>
      <c r="B736" s="254" t="s">
        <v>2686</v>
      </c>
      <c r="C736" s="254" t="s">
        <v>4598</v>
      </c>
      <c r="D736" s="254">
        <v>0.0</v>
      </c>
      <c r="E736" s="254">
        <v>0.0</v>
      </c>
      <c r="F736" s="254">
        <v>0.0</v>
      </c>
      <c r="G736" s="254">
        <v>0.0</v>
      </c>
      <c r="H736" s="254">
        <v>0.0</v>
      </c>
      <c r="I736" s="254">
        <v>0.0</v>
      </c>
      <c r="J736" s="254">
        <v>0.0</v>
      </c>
      <c r="K736" s="254">
        <v>0.0</v>
      </c>
      <c r="L736" s="254">
        <v>12.04064</v>
      </c>
      <c r="M736" s="254">
        <v>111.9726</v>
      </c>
      <c r="N736" s="254">
        <v>0.846119</v>
      </c>
      <c r="O736" s="254">
        <v>0.0</v>
      </c>
      <c r="P736" s="24">
        <v>0.0</v>
      </c>
      <c r="Q736" s="132">
        <v>0.0</v>
      </c>
      <c r="R736" s="132" t="s">
        <v>1458</v>
      </c>
      <c r="S736" s="132"/>
      <c r="T736" s="132"/>
      <c r="U736" s="132"/>
      <c r="V736" s="132"/>
      <c r="W736" s="132"/>
      <c r="X736" s="132"/>
      <c r="Y736" s="132"/>
      <c r="Z736" s="132"/>
    </row>
    <row r="737" ht="15.75" customHeight="1">
      <c r="A737" s="253">
        <v>735.0</v>
      </c>
      <c r="B737" s="254" t="s">
        <v>126</v>
      </c>
      <c r="C737" s="254" t="s">
        <v>4598</v>
      </c>
      <c r="D737" s="254">
        <v>0.0</v>
      </c>
      <c r="E737" s="254">
        <v>0.0</v>
      </c>
      <c r="F737" s="254">
        <v>0.0</v>
      </c>
      <c r="G737" s="254">
        <v>0.0</v>
      </c>
      <c r="H737" s="254">
        <v>0.0</v>
      </c>
      <c r="I737" s="254">
        <v>0.822209</v>
      </c>
      <c r="J737" s="254">
        <v>4.288834</v>
      </c>
      <c r="K737" s="254">
        <v>0.019341</v>
      </c>
      <c r="L737" s="254">
        <v>74.13858</v>
      </c>
      <c r="M737" s="254">
        <v>918.4459</v>
      </c>
      <c r="N737" s="254">
        <v>4.241602</v>
      </c>
      <c r="O737" s="254">
        <v>1.097466</v>
      </c>
      <c r="P737" s="24">
        <v>0.0</v>
      </c>
      <c r="Q737" s="132">
        <v>0.0</v>
      </c>
      <c r="R737" s="132" t="s">
        <v>126</v>
      </c>
      <c r="S737" s="132"/>
      <c r="T737" s="132"/>
      <c r="U737" s="132"/>
      <c r="V737" s="132"/>
      <c r="W737" s="132"/>
      <c r="X737" s="132"/>
      <c r="Y737" s="132"/>
      <c r="Z737" s="132"/>
    </row>
    <row r="738" ht="15.75" customHeight="1">
      <c r="A738" s="253">
        <v>736.0</v>
      </c>
      <c r="B738" s="254" t="s">
        <v>1016</v>
      </c>
      <c r="C738" s="254" t="s">
        <v>4598</v>
      </c>
      <c r="D738" s="254">
        <v>0.0</v>
      </c>
      <c r="E738" s="254">
        <v>0.0</v>
      </c>
      <c r="F738" s="254">
        <v>0.0</v>
      </c>
      <c r="G738" s="254">
        <v>0.0</v>
      </c>
      <c r="H738" s="254">
        <v>0.0</v>
      </c>
      <c r="I738" s="254">
        <v>0.0</v>
      </c>
      <c r="J738" s="254">
        <v>0.0</v>
      </c>
      <c r="K738" s="254">
        <v>0.0</v>
      </c>
      <c r="L738" s="254">
        <v>22.43676</v>
      </c>
      <c r="M738" s="254">
        <v>230.0456</v>
      </c>
      <c r="N738" s="254">
        <v>1.588538</v>
      </c>
      <c r="O738" s="254">
        <v>0.0</v>
      </c>
      <c r="P738" s="24">
        <v>0.0</v>
      </c>
      <c r="Q738" s="132">
        <v>0.0</v>
      </c>
      <c r="R738" s="132" t="s">
        <v>1016</v>
      </c>
      <c r="S738" s="132"/>
      <c r="T738" s="132"/>
      <c r="U738" s="132"/>
      <c r="V738" s="132"/>
      <c r="W738" s="132"/>
      <c r="X738" s="132"/>
      <c r="Y738" s="132"/>
      <c r="Z738" s="132"/>
    </row>
    <row r="739" ht="15.75" customHeight="1">
      <c r="A739" s="253">
        <v>737.0</v>
      </c>
      <c r="B739" s="254" t="s">
        <v>1020</v>
      </c>
      <c r="C739" s="254" t="s">
        <v>4598</v>
      </c>
      <c r="D739" s="254">
        <v>0.0</v>
      </c>
      <c r="E739" s="254">
        <v>0.0</v>
      </c>
      <c r="F739" s="254">
        <v>0.0</v>
      </c>
      <c r="G739" s="254">
        <v>0.0</v>
      </c>
      <c r="H739" s="254">
        <v>0.0</v>
      </c>
      <c r="I739" s="254">
        <v>0.0</v>
      </c>
      <c r="J739" s="254">
        <v>0.0</v>
      </c>
      <c r="K739" s="254">
        <v>0.0</v>
      </c>
      <c r="L739" s="254">
        <v>7.805584</v>
      </c>
      <c r="M739" s="254">
        <v>77.01113</v>
      </c>
      <c r="N739" s="254">
        <v>0.475175</v>
      </c>
      <c r="O739" s="254">
        <v>0.0</v>
      </c>
      <c r="P739" s="24">
        <v>0.0</v>
      </c>
      <c r="Q739" s="132">
        <v>0.0</v>
      </c>
      <c r="R739" s="132" t="s">
        <v>1020</v>
      </c>
      <c r="S739" s="132"/>
      <c r="T739" s="132"/>
      <c r="U739" s="132"/>
      <c r="V739" s="132"/>
      <c r="W739" s="132"/>
      <c r="X739" s="132"/>
      <c r="Y739" s="132"/>
      <c r="Z739" s="132"/>
    </row>
    <row r="740" ht="15.75" customHeight="1">
      <c r="A740" s="253">
        <v>738.0</v>
      </c>
      <c r="B740" s="254" t="s">
        <v>372</v>
      </c>
      <c r="C740" s="254" t="s">
        <v>4598</v>
      </c>
      <c r="D740" s="254">
        <v>0.0</v>
      </c>
      <c r="E740" s="254">
        <v>0.0</v>
      </c>
      <c r="F740" s="254">
        <v>0.0</v>
      </c>
      <c r="G740" s="254">
        <v>0.0</v>
      </c>
      <c r="H740" s="254">
        <v>0.0</v>
      </c>
      <c r="I740" s="254">
        <v>0.0</v>
      </c>
      <c r="J740" s="254">
        <v>0.0</v>
      </c>
      <c r="K740" s="254">
        <v>0.0</v>
      </c>
      <c r="L740" s="254">
        <v>41.19188</v>
      </c>
      <c r="M740" s="254">
        <v>396.2233</v>
      </c>
      <c r="N740" s="254">
        <v>3.260987</v>
      </c>
      <c r="O740" s="254">
        <v>0.0</v>
      </c>
      <c r="P740" s="24">
        <v>0.0</v>
      </c>
      <c r="Q740" s="132">
        <v>0.0</v>
      </c>
      <c r="R740" s="132" t="s">
        <v>372</v>
      </c>
      <c r="S740" s="132"/>
      <c r="T740" s="132"/>
      <c r="U740" s="132"/>
      <c r="V740" s="132"/>
      <c r="W740" s="132"/>
      <c r="X740" s="132"/>
      <c r="Y740" s="132"/>
      <c r="Z740" s="132"/>
    </row>
    <row r="741" ht="15.75" customHeight="1">
      <c r="A741" s="253">
        <v>739.0</v>
      </c>
      <c r="B741" s="254" t="s">
        <v>1051</v>
      </c>
      <c r="C741" s="254" t="s">
        <v>4598</v>
      </c>
      <c r="D741" s="254">
        <v>0.0</v>
      </c>
      <c r="E741" s="254">
        <v>0.0</v>
      </c>
      <c r="F741" s="254">
        <v>0.0</v>
      </c>
      <c r="G741" s="254">
        <v>0.0</v>
      </c>
      <c r="H741" s="254">
        <v>0.0</v>
      </c>
      <c r="I741" s="254">
        <v>0.0</v>
      </c>
      <c r="J741" s="254">
        <v>0.0</v>
      </c>
      <c r="K741" s="254">
        <v>0.0</v>
      </c>
      <c r="L741" s="254">
        <v>13.41653</v>
      </c>
      <c r="M741" s="254">
        <v>131.8193</v>
      </c>
      <c r="N741" s="254">
        <v>1.212926</v>
      </c>
      <c r="O741" s="254">
        <v>0.0</v>
      </c>
      <c r="P741" s="24">
        <v>0.0</v>
      </c>
      <c r="Q741" s="132">
        <v>0.0</v>
      </c>
      <c r="R741" s="132" t="s">
        <v>1051</v>
      </c>
      <c r="S741" s="132"/>
      <c r="T741" s="132"/>
      <c r="U741" s="132"/>
      <c r="V741" s="132"/>
      <c r="W741" s="132"/>
      <c r="X741" s="132"/>
      <c r="Y741" s="132"/>
      <c r="Z741" s="132"/>
    </row>
    <row r="742" ht="15.75" customHeight="1">
      <c r="A742" s="253">
        <v>740.0</v>
      </c>
      <c r="B742" s="254" t="s">
        <v>1077</v>
      </c>
      <c r="C742" s="254" t="s">
        <v>4598</v>
      </c>
      <c r="D742" s="254">
        <v>0.0</v>
      </c>
      <c r="E742" s="254">
        <v>0.0</v>
      </c>
      <c r="F742" s="254">
        <v>0.0</v>
      </c>
      <c r="G742" s="254">
        <v>0.0</v>
      </c>
      <c r="H742" s="254">
        <v>0.0</v>
      </c>
      <c r="I742" s="254">
        <v>0.0</v>
      </c>
      <c r="J742" s="254">
        <v>0.0</v>
      </c>
      <c r="K742" s="254">
        <v>0.0</v>
      </c>
      <c r="L742" s="254">
        <v>7.270598</v>
      </c>
      <c r="M742" s="254">
        <v>90.92343</v>
      </c>
      <c r="N742" s="254">
        <v>0.76656</v>
      </c>
      <c r="O742" s="254">
        <v>0.0</v>
      </c>
      <c r="P742" s="24">
        <v>0.0</v>
      </c>
      <c r="Q742" s="132">
        <v>0.0</v>
      </c>
      <c r="R742" s="132" t="s">
        <v>1077</v>
      </c>
      <c r="S742" s="132"/>
      <c r="T742" s="132"/>
      <c r="U742" s="132"/>
      <c r="V742" s="132"/>
      <c r="W742" s="132"/>
      <c r="X742" s="132"/>
      <c r="Y742" s="132"/>
      <c r="Z742" s="132"/>
    </row>
    <row r="743" ht="15.75" customHeight="1">
      <c r="A743" s="253">
        <v>741.0</v>
      </c>
      <c r="B743" s="254" t="s">
        <v>982</v>
      </c>
      <c r="C743" s="254" t="s">
        <v>4598</v>
      </c>
      <c r="D743" s="254">
        <v>0.0</v>
      </c>
      <c r="E743" s="254">
        <v>0.0</v>
      </c>
      <c r="F743" s="254">
        <v>0.0</v>
      </c>
      <c r="G743" s="254">
        <v>0.0</v>
      </c>
      <c r="H743" s="254">
        <v>0.0</v>
      </c>
      <c r="I743" s="254">
        <v>0.0</v>
      </c>
      <c r="J743" s="254">
        <v>0.0</v>
      </c>
      <c r="K743" s="254">
        <v>0.0</v>
      </c>
      <c r="L743" s="254">
        <v>20.08858</v>
      </c>
      <c r="M743" s="254">
        <v>214.3436</v>
      </c>
      <c r="N743" s="254">
        <v>1.051363</v>
      </c>
      <c r="O743" s="254">
        <v>0.0</v>
      </c>
      <c r="P743" s="24">
        <v>0.0</v>
      </c>
      <c r="Q743" s="132">
        <v>0.0</v>
      </c>
      <c r="R743" s="132" t="s">
        <v>982</v>
      </c>
      <c r="S743" s="132"/>
      <c r="T743" s="132"/>
      <c r="U743" s="132"/>
      <c r="V743" s="132"/>
      <c r="W743" s="132"/>
      <c r="X743" s="132"/>
      <c r="Y743" s="132"/>
      <c r="Z743" s="132"/>
    </row>
    <row r="744" ht="15.75" customHeight="1">
      <c r="A744" s="253">
        <v>742.0</v>
      </c>
      <c r="B744" s="254" t="s">
        <v>3045</v>
      </c>
      <c r="C744" s="254" t="s">
        <v>4598</v>
      </c>
      <c r="D744" s="254">
        <v>0.0</v>
      </c>
      <c r="E744" s="254">
        <v>0.0</v>
      </c>
      <c r="F744" s="254">
        <v>0.0</v>
      </c>
      <c r="G744" s="254">
        <v>0.0</v>
      </c>
      <c r="H744" s="254">
        <v>0.0</v>
      </c>
      <c r="I744" s="254">
        <v>0.0</v>
      </c>
      <c r="J744" s="254">
        <v>0.0</v>
      </c>
      <c r="K744" s="254">
        <v>0.0</v>
      </c>
      <c r="L744" s="254">
        <v>22.31568</v>
      </c>
      <c r="M744" s="254">
        <v>219.7273</v>
      </c>
      <c r="N744" s="254">
        <v>1.302525</v>
      </c>
      <c r="O744" s="254">
        <v>0.0</v>
      </c>
      <c r="P744" s="24">
        <v>0.0</v>
      </c>
      <c r="Q744" s="132">
        <v>0.0</v>
      </c>
      <c r="R744" s="132" t="s">
        <v>3045</v>
      </c>
      <c r="S744" s="132"/>
      <c r="T744" s="132"/>
      <c r="U744" s="132"/>
      <c r="V744" s="132"/>
      <c r="W744" s="132"/>
      <c r="X744" s="132"/>
      <c r="Y744" s="132"/>
      <c r="Z744" s="132"/>
    </row>
    <row r="745" ht="15.75" customHeight="1">
      <c r="A745" s="253">
        <v>743.0</v>
      </c>
      <c r="B745" s="254" t="s">
        <v>1525</v>
      </c>
      <c r="C745" s="254" t="s">
        <v>4598</v>
      </c>
      <c r="D745" s="254">
        <v>0.0</v>
      </c>
      <c r="E745" s="254">
        <v>0.0</v>
      </c>
      <c r="F745" s="254">
        <v>0.0</v>
      </c>
      <c r="G745" s="254">
        <v>0.0</v>
      </c>
      <c r="H745" s="254">
        <v>0.0</v>
      </c>
      <c r="I745" s="254">
        <v>0.0</v>
      </c>
      <c r="J745" s="254">
        <v>0.0</v>
      </c>
      <c r="K745" s="254">
        <v>0.0</v>
      </c>
      <c r="L745" s="254">
        <v>7.733494</v>
      </c>
      <c r="M745" s="254">
        <v>79.72924</v>
      </c>
      <c r="N745" s="254">
        <v>0.453434</v>
      </c>
      <c r="O745" s="254">
        <v>0.0</v>
      </c>
      <c r="P745" s="24">
        <v>0.0</v>
      </c>
      <c r="Q745" s="132">
        <v>0.0</v>
      </c>
      <c r="R745" s="132" t="s">
        <v>1525</v>
      </c>
      <c r="S745" s="132"/>
      <c r="T745" s="132"/>
      <c r="U745" s="132"/>
      <c r="V745" s="132"/>
      <c r="W745" s="132"/>
      <c r="X745" s="132"/>
      <c r="Y745" s="132"/>
      <c r="Z745" s="132"/>
    </row>
    <row r="746" ht="15.75" customHeight="1">
      <c r="A746" s="253">
        <v>744.0</v>
      </c>
      <c r="B746" s="254" t="s">
        <v>1335</v>
      </c>
      <c r="C746" s="254" t="s">
        <v>4598</v>
      </c>
      <c r="D746" s="254">
        <v>0.0</v>
      </c>
      <c r="E746" s="254">
        <v>0.0</v>
      </c>
      <c r="F746" s="254">
        <v>0.0</v>
      </c>
      <c r="G746" s="254">
        <v>0.0</v>
      </c>
      <c r="H746" s="254">
        <v>0.0</v>
      </c>
      <c r="I746" s="254">
        <v>0.0</v>
      </c>
      <c r="J746" s="254">
        <v>0.0</v>
      </c>
      <c r="K746" s="254">
        <v>0.0</v>
      </c>
      <c r="L746" s="254">
        <v>3.971433</v>
      </c>
      <c r="M746" s="254">
        <v>46.30083</v>
      </c>
      <c r="N746" s="254">
        <v>0.158844</v>
      </c>
      <c r="O746" s="254">
        <v>0.0</v>
      </c>
      <c r="P746" s="24">
        <v>0.0</v>
      </c>
      <c r="Q746" s="132">
        <v>0.0</v>
      </c>
      <c r="R746" s="132" t="s">
        <v>1335</v>
      </c>
      <c r="S746" s="132"/>
      <c r="T746" s="132"/>
      <c r="U746" s="132"/>
      <c r="V746" s="132"/>
      <c r="W746" s="132"/>
      <c r="X746" s="132"/>
      <c r="Y746" s="132"/>
      <c r="Z746" s="132"/>
    </row>
    <row r="747" ht="15.75" customHeight="1">
      <c r="A747" s="253">
        <v>745.0</v>
      </c>
      <c r="B747" s="254" t="s">
        <v>476</v>
      </c>
      <c r="C747" s="254" t="s">
        <v>4598</v>
      </c>
      <c r="D747" s="254">
        <v>0.0</v>
      </c>
      <c r="E747" s="254">
        <v>0.0</v>
      </c>
      <c r="F747" s="254">
        <v>0.0</v>
      </c>
      <c r="G747" s="254">
        <v>0.0</v>
      </c>
      <c r="H747" s="254">
        <v>0.0</v>
      </c>
      <c r="I747" s="254">
        <v>0.0</v>
      </c>
      <c r="J747" s="254">
        <v>0.0</v>
      </c>
      <c r="K747" s="254">
        <v>0.0</v>
      </c>
      <c r="L747" s="254">
        <v>7.518919</v>
      </c>
      <c r="M747" s="254">
        <v>68.30769</v>
      </c>
      <c r="N747" s="254">
        <v>0.671231</v>
      </c>
      <c r="O747" s="254">
        <v>0.0</v>
      </c>
      <c r="P747" s="24">
        <v>0.0</v>
      </c>
      <c r="Q747" s="132">
        <v>0.0</v>
      </c>
      <c r="R747" s="132" t="s">
        <v>476</v>
      </c>
      <c r="S747" s="132"/>
      <c r="T747" s="132"/>
      <c r="U747" s="132"/>
      <c r="V747" s="132"/>
      <c r="W747" s="132"/>
      <c r="X747" s="132"/>
      <c r="Y747" s="132"/>
      <c r="Z747" s="132"/>
    </row>
    <row r="748" ht="15.75" customHeight="1">
      <c r="A748" s="253">
        <v>746.0</v>
      </c>
      <c r="B748" s="254" t="s">
        <v>520</v>
      </c>
      <c r="C748" s="254" t="s">
        <v>4598</v>
      </c>
      <c r="D748" s="254">
        <v>0.0</v>
      </c>
      <c r="E748" s="254">
        <v>0.0</v>
      </c>
      <c r="F748" s="254">
        <v>0.0</v>
      </c>
      <c r="G748" s="254">
        <v>0.0</v>
      </c>
      <c r="H748" s="254">
        <v>0.0</v>
      </c>
      <c r="I748" s="254">
        <v>0.0</v>
      </c>
      <c r="J748" s="254">
        <v>0.0</v>
      </c>
      <c r="K748" s="254">
        <v>0.0</v>
      </c>
      <c r="L748" s="254">
        <v>3.524807</v>
      </c>
      <c r="M748" s="254">
        <v>45.04727</v>
      </c>
      <c r="N748" s="254">
        <v>0.158767</v>
      </c>
      <c r="O748" s="254">
        <v>1.4</v>
      </c>
      <c r="P748" s="24">
        <v>0.0</v>
      </c>
      <c r="Q748" s="132">
        <v>0.0</v>
      </c>
      <c r="R748" s="132" t="s">
        <v>520</v>
      </c>
      <c r="S748" s="132"/>
      <c r="T748" s="132"/>
      <c r="U748" s="132"/>
      <c r="V748" s="132"/>
      <c r="W748" s="132"/>
      <c r="X748" s="132"/>
      <c r="Y748" s="132"/>
      <c r="Z748" s="132"/>
    </row>
    <row r="749" ht="15.75" customHeight="1">
      <c r="A749" s="253">
        <v>747.0</v>
      </c>
      <c r="B749" s="254" t="s">
        <v>1119</v>
      </c>
      <c r="C749" s="254" t="s">
        <v>4598</v>
      </c>
      <c r="D749" s="254">
        <v>0.0</v>
      </c>
      <c r="E749" s="254">
        <v>0.0</v>
      </c>
      <c r="F749" s="254">
        <v>0.0</v>
      </c>
      <c r="G749" s="254">
        <v>0.0</v>
      </c>
      <c r="H749" s="254">
        <v>0.0</v>
      </c>
      <c r="I749" s="254">
        <v>0.0</v>
      </c>
      <c r="J749" s="254">
        <v>0.0</v>
      </c>
      <c r="K749" s="254">
        <v>0.0</v>
      </c>
      <c r="L749" s="254">
        <v>14.95058</v>
      </c>
      <c r="M749" s="254">
        <v>143.0407</v>
      </c>
      <c r="N749" s="254">
        <v>1.082092</v>
      </c>
      <c r="O749" s="254">
        <v>0.0</v>
      </c>
      <c r="P749" s="24">
        <v>0.0</v>
      </c>
      <c r="Q749" s="132">
        <v>0.0</v>
      </c>
      <c r="R749" s="132" t="s">
        <v>1119</v>
      </c>
      <c r="S749" s="132"/>
      <c r="T749" s="132"/>
      <c r="U749" s="132"/>
      <c r="V749" s="132"/>
      <c r="W749" s="132"/>
      <c r="X749" s="132"/>
      <c r="Y749" s="132"/>
      <c r="Z749" s="132"/>
    </row>
    <row r="750" ht="15.75" customHeight="1">
      <c r="A750" s="253">
        <v>748.0</v>
      </c>
      <c r="B750" s="254" t="s">
        <v>3049</v>
      </c>
      <c r="C750" s="254" t="s">
        <v>4598</v>
      </c>
      <c r="D750" s="254">
        <v>0.0</v>
      </c>
      <c r="E750" s="254">
        <v>0.0</v>
      </c>
      <c r="F750" s="254">
        <v>0.0</v>
      </c>
      <c r="G750" s="254">
        <v>0.0</v>
      </c>
      <c r="H750" s="254">
        <v>0.0</v>
      </c>
      <c r="I750" s="254">
        <v>0.0</v>
      </c>
      <c r="J750" s="254">
        <v>0.0</v>
      </c>
      <c r="K750" s="254">
        <v>0.0</v>
      </c>
      <c r="L750" s="254">
        <v>9.0</v>
      </c>
      <c r="M750" s="254">
        <v>99.0</v>
      </c>
      <c r="N750" s="254">
        <v>1.0</v>
      </c>
      <c r="O750" s="254">
        <v>0.0</v>
      </c>
      <c r="P750" s="24">
        <v>0.0</v>
      </c>
      <c r="Q750" s="132">
        <v>0.0</v>
      </c>
      <c r="R750" s="132" t="s">
        <v>3049</v>
      </c>
      <c r="S750" s="132"/>
      <c r="T750" s="132"/>
      <c r="U750" s="132"/>
      <c r="V750" s="132"/>
      <c r="W750" s="132"/>
      <c r="X750" s="132"/>
      <c r="Y750" s="132"/>
      <c r="Z750" s="132"/>
    </row>
    <row r="751" ht="15.75" customHeight="1">
      <c r="A751" s="253">
        <v>749.0</v>
      </c>
      <c r="B751" s="254" t="s">
        <v>147</v>
      </c>
      <c r="C751" s="254" t="s">
        <v>4598</v>
      </c>
      <c r="D751" s="254">
        <v>0.0</v>
      </c>
      <c r="E751" s="254">
        <v>0.0</v>
      </c>
      <c r="F751" s="254">
        <v>0.0</v>
      </c>
      <c r="G751" s="254">
        <v>0.0</v>
      </c>
      <c r="H751" s="254">
        <v>0.0</v>
      </c>
      <c r="I751" s="254">
        <v>0.0</v>
      </c>
      <c r="J751" s="254">
        <v>0.0</v>
      </c>
      <c r="K751" s="254">
        <v>0.0</v>
      </c>
      <c r="L751" s="254">
        <v>62.1886</v>
      </c>
      <c r="M751" s="254">
        <v>706.6884</v>
      </c>
      <c r="N751" s="254">
        <v>5.420222</v>
      </c>
      <c r="O751" s="254">
        <v>1.097466</v>
      </c>
      <c r="P751" s="24">
        <v>0.0</v>
      </c>
      <c r="Q751" s="132">
        <v>0.0</v>
      </c>
      <c r="R751" s="132" t="s">
        <v>147</v>
      </c>
      <c r="S751" s="132"/>
      <c r="T751" s="132"/>
      <c r="U751" s="132"/>
      <c r="V751" s="132"/>
      <c r="W751" s="132"/>
      <c r="X751" s="132"/>
      <c r="Y751" s="132"/>
      <c r="Z751" s="132"/>
    </row>
    <row r="752" ht="15.75" customHeight="1">
      <c r="A752" s="253">
        <v>750.0</v>
      </c>
      <c r="B752" s="254" t="s">
        <v>150</v>
      </c>
      <c r="C752" s="254" t="s">
        <v>4598</v>
      </c>
      <c r="D752" s="254">
        <v>0.0</v>
      </c>
      <c r="E752" s="254">
        <v>0.0</v>
      </c>
      <c r="F752" s="254">
        <v>0.0</v>
      </c>
      <c r="G752" s="254">
        <v>0.0</v>
      </c>
      <c r="H752" s="254">
        <v>0.0</v>
      </c>
      <c r="I752" s="254">
        <v>0.0</v>
      </c>
      <c r="J752" s="254">
        <v>0.0</v>
      </c>
      <c r="K752" s="254">
        <v>0.0</v>
      </c>
      <c r="L752" s="254">
        <v>62.2947</v>
      </c>
      <c r="M752" s="254">
        <v>729.1749</v>
      </c>
      <c r="N752" s="254">
        <v>4.659213</v>
      </c>
      <c r="O752" s="254">
        <v>0.512668</v>
      </c>
      <c r="P752" s="24">
        <v>0.0</v>
      </c>
      <c r="Q752" s="132">
        <v>0.0</v>
      </c>
      <c r="R752" s="132" t="s">
        <v>150</v>
      </c>
      <c r="S752" s="132"/>
      <c r="T752" s="132"/>
      <c r="U752" s="132"/>
      <c r="V752" s="132"/>
      <c r="W752" s="132"/>
      <c r="X752" s="132"/>
      <c r="Y752" s="132"/>
      <c r="Z752" s="132"/>
    </row>
    <row r="753" ht="15.75" customHeight="1">
      <c r="A753" s="253">
        <v>751.0</v>
      </c>
      <c r="B753" s="254" t="s">
        <v>177</v>
      </c>
      <c r="C753" s="254" t="s">
        <v>4598</v>
      </c>
      <c r="D753" s="254">
        <v>0.0</v>
      </c>
      <c r="E753" s="254">
        <v>0.0</v>
      </c>
      <c r="F753" s="254">
        <v>0.0</v>
      </c>
      <c r="G753" s="254">
        <v>0.0</v>
      </c>
      <c r="H753" s="254">
        <v>0.0</v>
      </c>
      <c r="I753" s="254">
        <v>0.0</v>
      </c>
      <c r="J753" s="254">
        <v>0.0</v>
      </c>
      <c r="K753" s="254">
        <v>0.0</v>
      </c>
      <c r="L753" s="254">
        <v>59.94289</v>
      </c>
      <c r="M753" s="254">
        <v>655.9733</v>
      </c>
      <c r="N753" s="254">
        <v>5.20706</v>
      </c>
      <c r="O753" s="254">
        <v>0.805067</v>
      </c>
      <c r="P753" s="24">
        <v>0.0</v>
      </c>
      <c r="Q753" s="132">
        <v>0.0</v>
      </c>
      <c r="R753" s="132" t="s">
        <v>177</v>
      </c>
      <c r="S753" s="132"/>
      <c r="T753" s="132"/>
      <c r="U753" s="132"/>
      <c r="V753" s="132"/>
      <c r="W753" s="132"/>
      <c r="X753" s="132"/>
      <c r="Y753" s="132"/>
      <c r="Z753" s="132"/>
    </row>
    <row r="754" ht="15.75" customHeight="1">
      <c r="A754" s="253">
        <v>752.0</v>
      </c>
      <c r="B754" s="254" t="s">
        <v>2753</v>
      </c>
      <c r="C754" s="254" t="s">
        <v>4598</v>
      </c>
      <c r="D754" s="254">
        <v>0.0</v>
      </c>
      <c r="E754" s="254">
        <v>0.0</v>
      </c>
      <c r="F754" s="254">
        <v>0.0</v>
      </c>
      <c r="G754" s="254">
        <v>0.0</v>
      </c>
      <c r="H754" s="254">
        <v>0.0</v>
      </c>
      <c r="I754" s="254">
        <v>0.0</v>
      </c>
      <c r="J754" s="254">
        <v>0.0</v>
      </c>
      <c r="K754" s="254">
        <v>0.0</v>
      </c>
      <c r="L754" s="254">
        <v>12.13151</v>
      </c>
      <c r="M754" s="254">
        <v>135.8356</v>
      </c>
      <c r="N754" s="254">
        <v>0.502283</v>
      </c>
      <c r="O754" s="254">
        <v>0.0</v>
      </c>
      <c r="P754" s="24">
        <v>0.0</v>
      </c>
      <c r="Q754" s="132">
        <v>0.0</v>
      </c>
      <c r="R754" s="132" t="s">
        <v>2753</v>
      </c>
      <c r="S754" s="132"/>
      <c r="T754" s="132"/>
      <c r="U754" s="132"/>
      <c r="V754" s="132"/>
      <c r="W754" s="132"/>
      <c r="X754" s="132"/>
      <c r="Y754" s="132"/>
      <c r="Z754" s="132"/>
    </row>
    <row r="755" ht="15.75" customHeight="1">
      <c r="A755" s="253">
        <v>753.0</v>
      </c>
      <c r="B755" s="254" t="s">
        <v>1605</v>
      </c>
      <c r="C755" s="254" t="s">
        <v>4598</v>
      </c>
      <c r="D755" s="254">
        <v>0.0</v>
      </c>
      <c r="E755" s="254">
        <v>0.0</v>
      </c>
      <c r="F755" s="254">
        <v>0.0</v>
      </c>
      <c r="G755" s="254">
        <v>0.0</v>
      </c>
      <c r="H755" s="254">
        <v>0.0</v>
      </c>
      <c r="I755" s="254">
        <v>0.0</v>
      </c>
      <c r="J755" s="254">
        <v>0.0</v>
      </c>
      <c r="K755" s="254">
        <v>0.0</v>
      </c>
      <c r="L755" s="254">
        <v>8.415787</v>
      </c>
      <c r="M755" s="254">
        <v>87.51564</v>
      </c>
      <c r="N755" s="254">
        <v>0.656064</v>
      </c>
      <c r="O755" s="254">
        <v>0.0</v>
      </c>
      <c r="P755" s="24">
        <v>0.0</v>
      </c>
      <c r="Q755" s="132">
        <v>0.0</v>
      </c>
      <c r="R755" s="132" t="s">
        <v>1605</v>
      </c>
      <c r="S755" s="132"/>
      <c r="T755" s="132"/>
      <c r="U755" s="132"/>
      <c r="V755" s="132"/>
      <c r="W755" s="132"/>
      <c r="X755" s="132"/>
      <c r="Y755" s="132"/>
      <c r="Z755" s="132"/>
    </row>
    <row r="756" ht="15.75" customHeight="1">
      <c r="A756" s="253">
        <v>754.0</v>
      </c>
      <c r="B756" s="254" t="s">
        <v>475</v>
      </c>
      <c r="C756" s="254" t="s">
        <v>4598</v>
      </c>
      <c r="D756" s="254">
        <v>0.0</v>
      </c>
      <c r="E756" s="254">
        <v>0.0</v>
      </c>
      <c r="F756" s="254">
        <v>0.0</v>
      </c>
      <c r="G756" s="254">
        <v>0.0</v>
      </c>
      <c r="H756" s="254">
        <v>0.0</v>
      </c>
      <c r="I756" s="254">
        <v>0.0</v>
      </c>
      <c r="J756" s="254">
        <v>0.0</v>
      </c>
      <c r="K756" s="254">
        <v>0.0</v>
      </c>
      <c r="L756" s="254">
        <v>5.5</v>
      </c>
      <c r="M756" s="254">
        <v>53.0</v>
      </c>
      <c r="N756" s="254">
        <v>0.2</v>
      </c>
      <c r="O756" s="254">
        <v>0.0</v>
      </c>
      <c r="P756" s="24">
        <v>0.0</v>
      </c>
      <c r="Q756" s="132">
        <v>0.0</v>
      </c>
      <c r="R756" s="132" t="s">
        <v>475</v>
      </c>
      <c r="S756" s="132"/>
      <c r="T756" s="132"/>
      <c r="U756" s="132"/>
      <c r="V756" s="132"/>
      <c r="W756" s="132"/>
      <c r="X756" s="132"/>
      <c r="Y756" s="132"/>
      <c r="Z756" s="132"/>
    </row>
    <row r="757" ht="15.75" customHeight="1">
      <c r="A757" s="253">
        <v>755.0</v>
      </c>
      <c r="B757" s="254" t="s">
        <v>1563</v>
      </c>
      <c r="C757" s="254" t="s">
        <v>4598</v>
      </c>
      <c r="D757" s="254">
        <v>0.0</v>
      </c>
      <c r="E757" s="254">
        <v>0.0</v>
      </c>
      <c r="F757" s="254">
        <v>0.0</v>
      </c>
      <c r="G757" s="254">
        <v>0.0</v>
      </c>
      <c r="H757" s="254">
        <v>0.0</v>
      </c>
      <c r="I757" s="254">
        <v>0.0</v>
      </c>
      <c r="J757" s="254">
        <v>0.0</v>
      </c>
      <c r="K757" s="254">
        <v>0.0</v>
      </c>
      <c r="L757" s="254">
        <v>12.0</v>
      </c>
      <c r="M757" s="254">
        <v>111.0</v>
      </c>
      <c r="N757" s="254">
        <v>2.0</v>
      </c>
      <c r="O757" s="254">
        <v>0.0</v>
      </c>
      <c r="P757" s="24">
        <v>0.0</v>
      </c>
      <c r="Q757" s="132">
        <v>0.0</v>
      </c>
      <c r="R757" s="132" t="s">
        <v>1563</v>
      </c>
      <c r="S757" s="132"/>
      <c r="T757" s="132"/>
      <c r="U757" s="132"/>
      <c r="V757" s="132"/>
      <c r="W757" s="132"/>
      <c r="X757" s="132"/>
      <c r="Y757" s="132"/>
      <c r="Z757" s="132"/>
    </row>
    <row r="758" ht="15.75" customHeight="1">
      <c r="A758" s="253">
        <v>756.0</v>
      </c>
      <c r="B758" s="254" t="s">
        <v>276</v>
      </c>
      <c r="C758" s="254" t="s">
        <v>4598</v>
      </c>
      <c r="D758" s="254">
        <v>0.0</v>
      </c>
      <c r="E758" s="254">
        <v>0.0</v>
      </c>
      <c r="F758" s="254">
        <v>0.0</v>
      </c>
      <c r="G758" s="254">
        <v>0.0</v>
      </c>
      <c r="H758" s="254">
        <v>0.0</v>
      </c>
      <c r="I758" s="254">
        <v>0.0</v>
      </c>
      <c r="J758" s="254">
        <v>0.0</v>
      </c>
      <c r="K758" s="254">
        <v>0.0</v>
      </c>
      <c r="L758" s="254">
        <v>34.68269</v>
      </c>
      <c r="M758" s="254">
        <v>452.2881</v>
      </c>
      <c r="N758" s="254">
        <v>2.826757</v>
      </c>
      <c r="O758" s="254">
        <v>0.805067</v>
      </c>
      <c r="P758" s="24">
        <v>0.0</v>
      </c>
      <c r="Q758" s="132">
        <v>0.0</v>
      </c>
      <c r="R758" s="132" t="s">
        <v>276</v>
      </c>
      <c r="S758" s="132"/>
      <c r="T758" s="132"/>
      <c r="U758" s="132"/>
      <c r="V758" s="132"/>
      <c r="W758" s="132"/>
      <c r="X758" s="132"/>
      <c r="Y758" s="132"/>
      <c r="Z758" s="132"/>
    </row>
    <row r="759" ht="15.75" customHeight="1">
      <c r="A759" s="253">
        <v>757.0</v>
      </c>
      <c r="B759" s="254" t="s">
        <v>143</v>
      </c>
      <c r="C759" s="254" t="s">
        <v>4598</v>
      </c>
      <c r="D759" s="254">
        <v>0.0</v>
      </c>
      <c r="E759" s="254">
        <v>0.0</v>
      </c>
      <c r="F759" s="254">
        <v>0.0</v>
      </c>
      <c r="G759" s="254">
        <v>0.0</v>
      </c>
      <c r="H759" s="254">
        <v>0.0</v>
      </c>
      <c r="I759" s="254">
        <v>0.933405</v>
      </c>
      <c r="J759" s="254">
        <v>5.496718</v>
      </c>
      <c r="K759" s="254">
        <v>0.0</v>
      </c>
      <c r="L759" s="254">
        <v>64.9773</v>
      </c>
      <c r="M759" s="254">
        <v>746.5713</v>
      </c>
      <c r="N759" s="254">
        <v>5.272607</v>
      </c>
      <c r="O759" s="254">
        <v>0.512668</v>
      </c>
      <c r="P759" s="24">
        <v>0.0</v>
      </c>
      <c r="Q759" s="132">
        <v>0.0</v>
      </c>
      <c r="R759" s="132" t="s">
        <v>143</v>
      </c>
      <c r="S759" s="132"/>
      <c r="T759" s="132"/>
      <c r="U759" s="132"/>
      <c r="V759" s="132"/>
      <c r="W759" s="132"/>
      <c r="X759" s="132"/>
      <c r="Y759" s="132"/>
      <c r="Z759" s="132"/>
    </row>
    <row r="760" ht="15.75" customHeight="1">
      <c r="A760" s="253">
        <v>758.0</v>
      </c>
      <c r="B760" s="254" t="s">
        <v>2308</v>
      </c>
      <c r="C760" s="254" t="s">
        <v>4598</v>
      </c>
      <c r="D760" s="254">
        <v>0.0</v>
      </c>
      <c r="E760" s="254">
        <v>0.0</v>
      </c>
      <c r="F760" s="254">
        <v>0.0</v>
      </c>
      <c r="G760" s="254">
        <v>0.0</v>
      </c>
      <c r="H760" s="254">
        <v>0.0</v>
      </c>
      <c r="I760" s="254">
        <v>0.0</v>
      </c>
      <c r="J760" s="254">
        <v>0.0</v>
      </c>
      <c r="K760" s="254">
        <v>0.0</v>
      </c>
      <c r="L760" s="254">
        <v>9.598672</v>
      </c>
      <c r="M760" s="254">
        <v>98.62856</v>
      </c>
      <c r="N760" s="254">
        <v>0.626517</v>
      </c>
      <c r="O760" s="254">
        <v>0.0</v>
      </c>
      <c r="P760" s="24">
        <v>0.0</v>
      </c>
      <c r="Q760" s="132">
        <v>0.0</v>
      </c>
      <c r="R760" s="132" t="s">
        <v>2308</v>
      </c>
      <c r="S760" s="132"/>
      <c r="T760" s="132"/>
      <c r="U760" s="132"/>
      <c r="V760" s="132"/>
      <c r="W760" s="132"/>
      <c r="X760" s="132"/>
      <c r="Y760" s="132"/>
      <c r="Z760" s="132"/>
    </row>
    <row r="761" ht="15.75" customHeight="1">
      <c r="A761" s="253">
        <v>759.0</v>
      </c>
      <c r="B761" s="254" t="s">
        <v>430</v>
      </c>
      <c r="C761" s="254" t="s">
        <v>4598</v>
      </c>
      <c r="D761" s="254">
        <v>0.0</v>
      </c>
      <c r="E761" s="254">
        <v>0.0</v>
      </c>
      <c r="F761" s="254">
        <v>0.0</v>
      </c>
      <c r="G761" s="254">
        <v>0.0</v>
      </c>
      <c r="H761" s="254">
        <v>0.0</v>
      </c>
      <c r="I761" s="254">
        <v>0.0</v>
      </c>
      <c r="J761" s="254">
        <v>0.0</v>
      </c>
      <c r="K761" s="254">
        <v>0.0</v>
      </c>
      <c r="L761" s="254">
        <v>24.00134</v>
      </c>
      <c r="M761" s="254">
        <v>227.4072</v>
      </c>
      <c r="N761" s="254">
        <v>1.42745</v>
      </c>
      <c r="O761" s="254">
        <v>0.0</v>
      </c>
      <c r="P761" s="24">
        <v>0.0</v>
      </c>
      <c r="Q761" s="132">
        <v>0.0</v>
      </c>
      <c r="R761" s="132" t="s">
        <v>430</v>
      </c>
      <c r="S761" s="132"/>
      <c r="T761" s="132"/>
      <c r="U761" s="132"/>
      <c r="V761" s="132"/>
      <c r="W761" s="132"/>
      <c r="X761" s="132"/>
      <c r="Y761" s="132"/>
      <c r="Z761" s="132"/>
    </row>
    <row r="762" ht="15.75" customHeight="1">
      <c r="A762" s="253">
        <v>760.0</v>
      </c>
      <c r="B762" s="254" t="s">
        <v>302</v>
      </c>
      <c r="C762" s="254" t="s">
        <v>4598</v>
      </c>
      <c r="D762" s="254">
        <v>0.0</v>
      </c>
      <c r="E762" s="254">
        <v>0.0</v>
      </c>
      <c r="F762" s="254">
        <v>0.0</v>
      </c>
      <c r="G762" s="254">
        <v>0.0</v>
      </c>
      <c r="H762" s="254">
        <v>0.0</v>
      </c>
      <c r="I762" s="254">
        <v>0.0</v>
      </c>
      <c r="J762" s="254">
        <v>0.0</v>
      </c>
      <c r="K762" s="254">
        <v>0.0</v>
      </c>
      <c r="L762" s="254">
        <v>37.55619</v>
      </c>
      <c r="M762" s="254">
        <v>408.0408</v>
      </c>
      <c r="N762" s="254">
        <v>2.7318</v>
      </c>
      <c r="O762" s="254">
        <v>0.0</v>
      </c>
      <c r="P762" s="24">
        <v>0.0</v>
      </c>
      <c r="Q762" s="132">
        <v>0.0</v>
      </c>
      <c r="R762" s="132" t="s">
        <v>302</v>
      </c>
      <c r="S762" s="132"/>
      <c r="T762" s="132"/>
      <c r="U762" s="132"/>
      <c r="V762" s="132"/>
      <c r="W762" s="132"/>
      <c r="X762" s="132"/>
      <c r="Y762" s="132"/>
      <c r="Z762" s="132"/>
    </row>
    <row r="763" ht="15.75" customHeight="1">
      <c r="A763" s="253">
        <v>761.0</v>
      </c>
      <c r="B763" s="254" t="s">
        <v>331</v>
      </c>
      <c r="C763" s="254" t="s">
        <v>4598</v>
      </c>
      <c r="D763" s="254">
        <v>0.0</v>
      </c>
      <c r="E763" s="254">
        <v>0.0</v>
      </c>
      <c r="F763" s="254">
        <v>0.0</v>
      </c>
      <c r="G763" s="254">
        <v>0.0</v>
      </c>
      <c r="H763" s="254">
        <v>0.0</v>
      </c>
      <c r="I763" s="254">
        <v>0.0</v>
      </c>
      <c r="J763" s="254">
        <v>0.0</v>
      </c>
      <c r="K763" s="254">
        <v>0.0</v>
      </c>
      <c r="L763" s="254">
        <v>32.4877</v>
      </c>
      <c r="M763" s="254">
        <v>362.6811</v>
      </c>
      <c r="N763" s="254">
        <v>2.89406</v>
      </c>
      <c r="O763" s="254">
        <v>0.512668</v>
      </c>
      <c r="P763" s="24">
        <v>0.0</v>
      </c>
      <c r="Q763" s="132">
        <v>0.0</v>
      </c>
      <c r="R763" s="132" t="s">
        <v>331</v>
      </c>
      <c r="S763" s="132"/>
      <c r="T763" s="132"/>
      <c r="U763" s="132"/>
      <c r="V763" s="132"/>
      <c r="W763" s="132"/>
      <c r="X763" s="132"/>
      <c r="Y763" s="132"/>
      <c r="Z763" s="132"/>
    </row>
    <row r="764" ht="15.75" customHeight="1">
      <c r="A764" s="253">
        <v>762.0</v>
      </c>
      <c r="B764" s="254" t="s">
        <v>1341</v>
      </c>
      <c r="C764" s="254" t="s">
        <v>4598</v>
      </c>
      <c r="D764" s="254">
        <v>0.0</v>
      </c>
      <c r="E764" s="254">
        <v>0.0</v>
      </c>
      <c r="F764" s="254">
        <v>0.0</v>
      </c>
      <c r="G764" s="254">
        <v>0.0</v>
      </c>
      <c r="H764" s="254">
        <v>0.0</v>
      </c>
      <c r="I764" s="254">
        <v>0.0</v>
      </c>
      <c r="J764" s="254">
        <v>0.0</v>
      </c>
      <c r="K764" s="254">
        <v>0.0</v>
      </c>
      <c r="L764" s="254">
        <v>5.902336</v>
      </c>
      <c r="M764" s="254">
        <v>68.61589</v>
      </c>
      <c r="N764" s="254">
        <v>0.443706</v>
      </c>
      <c r="O764" s="254">
        <v>0.0</v>
      </c>
      <c r="P764" s="24">
        <v>0.0</v>
      </c>
      <c r="Q764" s="132">
        <v>0.0</v>
      </c>
      <c r="R764" s="132" t="s">
        <v>1341</v>
      </c>
      <c r="S764" s="132"/>
      <c r="T764" s="132"/>
      <c r="U764" s="132"/>
      <c r="V764" s="132"/>
      <c r="W764" s="132"/>
      <c r="X764" s="132"/>
      <c r="Y764" s="132"/>
      <c r="Z764" s="132"/>
    </row>
    <row r="765" ht="15.75" customHeight="1">
      <c r="A765" s="253">
        <v>763.0</v>
      </c>
      <c r="B765" s="254" t="s">
        <v>1206</v>
      </c>
      <c r="C765" s="254" t="s">
        <v>4598</v>
      </c>
      <c r="D765" s="254">
        <v>0.0</v>
      </c>
      <c r="E765" s="254">
        <v>0.0</v>
      </c>
      <c r="F765" s="254">
        <v>0.0</v>
      </c>
      <c r="G765" s="254">
        <v>0.0</v>
      </c>
      <c r="H765" s="254">
        <v>0.0</v>
      </c>
      <c r="I765" s="254">
        <v>0.0</v>
      </c>
      <c r="J765" s="254">
        <v>0.0</v>
      </c>
      <c r="K765" s="254">
        <v>0.0</v>
      </c>
      <c r="L765" s="254">
        <v>13.23036</v>
      </c>
      <c r="M765" s="254">
        <v>123.5023</v>
      </c>
      <c r="N765" s="254">
        <v>0.821829</v>
      </c>
      <c r="O765" s="254">
        <v>0.512668</v>
      </c>
      <c r="P765" s="24">
        <v>0.0</v>
      </c>
      <c r="Q765" s="132">
        <v>0.0</v>
      </c>
      <c r="R765" s="132" t="s">
        <v>1206</v>
      </c>
      <c r="S765" s="132"/>
      <c r="T765" s="132"/>
      <c r="U765" s="132"/>
      <c r="V765" s="132"/>
      <c r="W765" s="132"/>
      <c r="X765" s="132"/>
      <c r="Y765" s="132"/>
      <c r="Z765" s="132"/>
    </row>
    <row r="766" ht="15.75" customHeight="1">
      <c r="A766" s="253">
        <v>764.0</v>
      </c>
      <c r="B766" s="254" t="s">
        <v>196</v>
      </c>
      <c r="C766" s="254" t="s">
        <v>4598</v>
      </c>
      <c r="D766" s="254">
        <v>0.0</v>
      </c>
      <c r="E766" s="254">
        <v>0.0</v>
      </c>
      <c r="F766" s="254">
        <v>0.0</v>
      </c>
      <c r="G766" s="254">
        <v>0.0</v>
      </c>
      <c r="H766" s="254">
        <v>0.0</v>
      </c>
      <c r="I766" s="254">
        <v>1.456748</v>
      </c>
      <c r="J766" s="254">
        <v>13.56239</v>
      </c>
      <c r="K766" s="254">
        <v>0.0</v>
      </c>
      <c r="L766" s="254">
        <v>46.6969</v>
      </c>
      <c r="M766" s="254">
        <v>591.6717</v>
      </c>
      <c r="N766" s="254">
        <v>4.647363</v>
      </c>
      <c r="O766" s="254">
        <v>0.512668</v>
      </c>
      <c r="P766" s="24">
        <v>0.0</v>
      </c>
      <c r="Q766" s="132">
        <v>0.0</v>
      </c>
      <c r="R766" s="132" t="s">
        <v>196</v>
      </c>
      <c r="S766" s="132"/>
      <c r="T766" s="132"/>
      <c r="U766" s="132"/>
      <c r="V766" s="132"/>
      <c r="W766" s="132"/>
      <c r="X766" s="132"/>
      <c r="Y766" s="132"/>
      <c r="Z766" s="132"/>
    </row>
    <row r="767" ht="15.75" customHeight="1">
      <c r="A767" s="253">
        <v>765.0</v>
      </c>
      <c r="B767" s="254" t="s">
        <v>63</v>
      </c>
      <c r="C767" s="254" t="s">
        <v>4598</v>
      </c>
      <c r="D767" s="254">
        <v>0.0</v>
      </c>
      <c r="E767" s="254">
        <v>0.0</v>
      </c>
      <c r="F767" s="254">
        <v>0.0</v>
      </c>
      <c r="G767" s="254">
        <v>0.0</v>
      </c>
      <c r="H767" s="254">
        <v>0.0</v>
      </c>
      <c r="I767" s="254">
        <v>0.479049</v>
      </c>
      <c r="J767" s="254">
        <v>2.775521</v>
      </c>
      <c r="K767" s="254">
        <v>0.050942</v>
      </c>
      <c r="L767" s="254">
        <v>89.19341</v>
      </c>
      <c r="M767" s="254">
        <v>1157.502</v>
      </c>
      <c r="N767" s="254">
        <v>6.716219</v>
      </c>
      <c r="O767" s="254">
        <v>0.512668</v>
      </c>
      <c r="P767" s="24">
        <v>0.0</v>
      </c>
      <c r="Q767" s="132">
        <v>0.0</v>
      </c>
      <c r="R767" s="132" t="s">
        <v>63</v>
      </c>
      <c r="S767" s="132"/>
      <c r="T767" s="132"/>
      <c r="U767" s="132"/>
      <c r="V767" s="132"/>
      <c r="W767" s="132"/>
      <c r="X767" s="132"/>
      <c r="Y767" s="132"/>
      <c r="Z767" s="132"/>
    </row>
    <row r="768" ht="15.75" customHeight="1">
      <c r="A768" s="253">
        <v>766.0</v>
      </c>
      <c r="B768" s="254" t="s">
        <v>1071</v>
      </c>
      <c r="C768" s="254" t="s">
        <v>4598</v>
      </c>
      <c r="D768" s="254">
        <v>0.0</v>
      </c>
      <c r="E768" s="254">
        <v>0.0</v>
      </c>
      <c r="F768" s="254">
        <v>0.0</v>
      </c>
      <c r="G768" s="254">
        <v>0.0</v>
      </c>
      <c r="H768" s="254">
        <v>0.0</v>
      </c>
      <c r="I768" s="254">
        <v>0.0</v>
      </c>
      <c r="J768" s="254">
        <v>0.0</v>
      </c>
      <c r="K768" s="254">
        <v>0.0</v>
      </c>
      <c r="L768" s="254">
        <v>12.16093</v>
      </c>
      <c r="M768" s="254">
        <v>162.8638</v>
      </c>
      <c r="N768" s="254">
        <v>0.935041</v>
      </c>
      <c r="O768" s="254">
        <v>0.0</v>
      </c>
      <c r="P768" s="24">
        <v>0.0</v>
      </c>
      <c r="Q768" s="132">
        <v>0.0</v>
      </c>
      <c r="R768" s="132" t="s">
        <v>1071</v>
      </c>
      <c r="S768" s="132"/>
      <c r="T768" s="132"/>
      <c r="U768" s="132"/>
      <c r="V768" s="132"/>
      <c r="W768" s="132"/>
      <c r="X768" s="132"/>
      <c r="Y768" s="132"/>
      <c r="Z768" s="132"/>
    </row>
    <row r="769" ht="15.75" customHeight="1">
      <c r="A769" s="253">
        <v>767.0</v>
      </c>
      <c r="B769" s="254" t="s">
        <v>1225</v>
      </c>
      <c r="C769" s="254" t="s">
        <v>4598</v>
      </c>
      <c r="D769" s="254">
        <v>0.0</v>
      </c>
      <c r="E769" s="254">
        <v>0.0</v>
      </c>
      <c r="F769" s="254">
        <v>0.0</v>
      </c>
      <c r="G769" s="254">
        <v>0.0</v>
      </c>
      <c r="H769" s="254">
        <v>0.0</v>
      </c>
      <c r="I769" s="254">
        <v>0.0</v>
      </c>
      <c r="J769" s="254">
        <v>0.0</v>
      </c>
      <c r="K769" s="254">
        <v>0.0</v>
      </c>
      <c r="L769" s="254">
        <v>3.082712</v>
      </c>
      <c r="M769" s="254">
        <v>30.65294</v>
      </c>
      <c r="N769" s="254">
        <v>0.198459</v>
      </c>
      <c r="O769" s="254">
        <v>0.0</v>
      </c>
      <c r="P769" s="24">
        <v>0.0</v>
      </c>
      <c r="Q769" s="132">
        <v>0.0</v>
      </c>
      <c r="R769" s="132" t="s">
        <v>1225</v>
      </c>
      <c r="S769" s="132"/>
      <c r="T769" s="132"/>
      <c r="U769" s="132"/>
      <c r="V769" s="132"/>
      <c r="W769" s="132"/>
      <c r="X769" s="132"/>
      <c r="Y769" s="132"/>
      <c r="Z769" s="132"/>
    </row>
    <row r="770" ht="15.75" customHeight="1">
      <c r="A770" s="253">
        <v>768.0</v>
      </c>
      <c r="B770" s="254" t="s">
        <v>1229</v>
      </c>
      <c r="C770" s="254" t="s">
        <v>4598</v>
      </c>
      <c r="D770" s="254">
        <v>0.0</v>
      </c>
      <c r="E770" s="254">
        <v>0.0</v>
      </c>
      <c r="F770" s="254">
        <v>0.0</v>
      </c>
      <c r="G770" s="254">
        <v>0.0</v>
      </c>
      <c r="H770" s="254">
        <v>0.0</v>
      </c>
      <c r="I770" s="254">
        <v>0.0</v>
      </c>
      <c r="J770" s="254">
        <v>0.0</v>
      </c>
      <c r="K770" s="254">
        <v>0.0</v>
      </c>
      <c r="L770" s="254">
        <v>5.198398</v>
      </c>
      <c r="M770" s="254">
        <v>53.52752</v>
      </c>
      <c r="N770" s="254">
        <v>0.0</v>
      </c>
      <c r="O770" s="254">
        <v>0.0</v>
      </c>
      <c r="P770" s="24">
        <v>0.0</v>
      </c>
      <c r="Q770" s="132">
        <v>0.0</v>
      </c>
      <c r="R770" s="132" t="s">
        <v>1229</v>
      </c>
      <c r="S770" s="132"/>
      <c r="T770" s="132"/>
      <c r="U770" s="132"/>
      <c r="V770" s="132"/>
      <c r="W770" s="132"/>
      <c r="X770" s="132"/>
      <c r="Y770" s="132"/>
      <c r="Z770" s="132"/>
    </row>
    <row r="771" ht="15.75" customHeight="1">
      <c r="A771" s="253">
        <v>769.0</v>
      </c>
      <c r="B771" s="254" t="s">
        <v>1279</v>
      </c>
      <c r="C771" s="254" t="s">
        <v>4598</v>
      </c>
      <c r="D771" s="254">
        <v>0.0</v>
      </c>
      <c r="E771" s="254">
        <v>0.0</v>
      </c>
      <c r="F771" s="254">
        <v>0.0</v>
      </c>
      <c r="G771" s="254">
        <v>0.0</v>
      </c>
      <c r="H771" s="254">
        <v>0.0</v>
      </c>
      <c r="I771" s="254">
        <v>0.0</v>
      </c>
      <c r="J771" s="254">
        <v>0.0</v>
      </c>
      <c r="K771" s="254">
        <v>0.0</v>
      </c>
      <c r="L771" s="254">
        <v>1.626256</v>
      </c>
      <c r="M771" s="254">
        <v>15.23501</v>
      </c>
      <c r="N771" s="254">
        <v>0.129769</v>
      </c>
      <c r="O771" s="254">
        <v>0.0</v>
      </c>
      <c r="P771" s="24">
        <v>0.0</v>
      </c>
      <c r="Q771" s="132">
        <v>0.0</v>
      </c>
      <c r="R771" s="132" t="s">
        <v>1279</v>
      </c>
      <c r="S771" s="132"/>
      <c r="T771" s="132"/>
      <c r="U771" s="132"/>
      <c r="V771" s="132"/>
      <c r="W771" s="132"/>
      <c r="X771" s="132"/>
      <c r="Y771" s="132"/>
      <c r="Z771" s="132"/>
    </row>
    <row r="772" ht="15.75" customHeight="1">
      <c r="A772" s="253">
        <v>770.0</v>
      </c>
      <c r="B772" s="254" t="s">
        <v>440</v>
      </c>
      <c r="C772" s="254" t="s">
        <v>4598</v>
      </c>
      <c r="D772" s="254">
        <v>0.0</v>
      </c>
      <c r="E772" s="254">
        <v>0.0</v>
      </c>
      <c r="F772" s="254">
        <v>0.0</v>
      </c>
      <c r="G772" s="254">
        <v>0.0</v>
      </c>
      <c r="H772" s="254">
        <v>0.0</v>
      </c>
      <c r="I772" s="254">
        <v>0.0</v>
      </c>
      <c r="J772" s="254">
        <v>0.0</v>
      </c>
      <c r="K772" s="254">
        <v>0.0</v>
      </c>
      <c r="L772" s="254">
        <v>21.32769</v>
      </c>
      <c r="M772" s="254">
        <v>260.1239</v>
      </c>
      <c r="N772" s="254">
        <v>1.955558</v>
      </c>
      <c r="O772" s="254">
        <v>0.0</v>
      </c>
      <c r="P772" s="24">
        <v>0.0</v>
      </c>
      <c r="Q772" s="132">
        <v>0.0</v>
      </c>
      <c r="R772" s="132" t="s">
        <v>440</v>
      </c>
      <c r="S772" s="132"/>
      <c r="T772" s="132"/>
      <c r="U772" s="132"/>
      <c r="V772" s="132"/>
      <c r="W772" s="132"/>
      <c r="X772" s="132"/>
      <c r="Y772" s="132"/>
      <c r="Z772" s="132"/>
    </row>
    <row r="773" ht="15.75" customHeight="1">
      <c r="A773" s="253">
        <v>771.0</v>
      </c>
      <c r="B773" s="254" t="s">
        <v>411</v>
      </c>
      <c r="C773" s="254" t="s">
        <v>4598</v>
      </c>
      <c r="D773" s="254">
        <v>0.0</v>
      </c>
      <c r="E773" s="254">
        <v>0.0</v>
      </c>
      <c r="F773" s="254">
        <v>0.0</v>
      </c>
      <c r="G773" s="254">
        <v>0.0</v>
      </c>
      <c r="H773" s="254">
        <v>0.0</v>
      </c>
      <c r="I773" s="254">
        <v>25.22</v>
      </c>
      <c r="J773" s="254">
        <v>141.78</v>
      </c>
      <c r="K773" s="254">
        <v>0.89</v>
      </c>
      <c r="L773" s="254">
        <v>21.02</v>
      </c>
      <c r="M773" s="254">
        <v>216.8</v>
      </c>
      <c r="N773" s="254">
        <v>2.09</v>
      </c>
      <c r="O773" s="254">
        <v>0.0</v>
      </c>
      <c r="P773" s="24">
        <v>0.0</v>
      </c>
      <c r="Q773" s="132">
        <v>0.0</v>
      </c>
      <c r="R773" s="132" t="s">
        <v>411</v>
      </c>
      <c r="S773" s="132"/>
      <c r="T773" s="132"/>
      <c r="U773" s="132"/>
      <c r="V773" s="132"/>
      <c r="W773" s="132"/>
      <c r="X773" s="132"/>
      <c r="Y773" s="132"/>
      <c r="Z773" s="132"/>
    </row>
    <row r="774" ht="15.75" customHeight="1">
      <c r="A774" s="253">
        <v>772.0</v>
      </c>
      <c r="B774" s="254" t="s">
        <v>1095</v>
      </c>
      <c r="C774" s="254" t="s">
        <v>4598</v>
      </c>
      <c r="D774" s="254">
        <v>0.0</v>
      </c>
      <c r="E774" s="254">
        <v>0.0</v>
      </c>
      <c r="F774" s="254">
        <v>0.0</v>
      </c>
      <c r="G774" s="254">
        <v>0.0</v>
      </c>
      <c r="H774" s="254">
        <v>0.0</v>
      </c>
      <c r="I774" s="254">
        <v>0.0</v>
      </c>
      <c r="J774" s="254">
        <v>0.0</v>
      </c>
      <c r="K774" s="254">
        <v>0.0</v>
      </c>
      <c r="L774" s="254">
        <v>20.66582</v>
      </c>
      <c r="M774" s="254">
        <v>200.2472</v>
      </c>
      <c r="N774" s="254">
        <v>1.759491</v>
      </c>
      <c r="O774" s="254">
        <v>0.0</v>
      </c>
      <c r="P774" s="24">
        <v>0.0</v>
      </c>
      <c r="Q774" s="132">
        <v>0.0</v>
      </c>
      <c r="R774" s="132" t="s">
        <v>1095</v>
      </c>
      <c r="S774" s="132"/>
      <c r="T774" s="132"/>
      <c r="U774" s="132"/>
      <c r="V774" s="132"/>
      <c r="W774" s="132"/>
      <c r="X774" s="132"/>
      <c r="Y774" s="132"/>
      <c r="Z774" s="132"/>
    </row>
    <row r="775" ht="15.75" customHeight="1">
      <c r="A775" s="253">
        <v>773.0</v>
      </c>
      <c r="B775" s="254" t="s">
        <v>4808</v>
      </c>
      <c r="C775" s="254" t="s">
        <v>4598</v>
      </c>
      <c r="D775" s="254">
        <v>0.0</v>
      </c>
      <c r="E775" s="254">
        <v>0.0</v>
      </c>
      <c r="F775" s="254">
        <v>0.0</v>
      </c>
      <c r="G775" s="254">
        <v>0.0</v>
      </c>
      <c r="H775" s="254">
        <v>0.0</v>
      </c>
      <c r="I775" s="254">
        <v>0.0</v>
      </c>
      <c r="J775" s="254">
        <v>0.0</v>
      </c>
      <c r="K775" s="254">
        <v>0.0</v>
      </c>
      <c r="L775" s="254">
        <v>6.637407</v>
      </c>
      <c r="M775" s="254">
        <v>75.52608</v>
      </c>
      <c r="N775" s="254">
        <v>0.522414</v>
      </c>
      <c r="O775" s="254">
        <v>0.0</v>
      </c>
      <c r="P775" s="24">
        <v>0.0</v>
      </c>
      <c r="Q775" s="132">
        <v>0.0</v>
      </c>
      <c r="R775" s="132" t="s">
        <v>4808</v>
      </c>
      <c r="S775" s="132"/>
      <c r="T775" s="132"/>
      <c r="U775" s="132"/>
      <c r="V775" s="132"/>
      <c r="W775" s="132"/>
      <c r="X775" s="132"/>
      <c r="Y775" s="132"/>
      <c r="Z775" s="132"/>
    </row>
    <row r="776" ht="15.75" customHeight="1">
      <c r="A776" s="253">
        <v>774.0</v>
      </c>
      <c r="B776" s="254" t="s">
        <v>1321</v>
      </c>
      <c r="C776" s="254" t="s">
        <v>4598</v>
      </c>
      <c r="D776" s="254">
        <v>0.0</v>
      </c>
      <c r="E776" s="254">
        <v>0.0</v>
      </c>
      <c r="F776" s="254">
        <v>0.0</v>
      </c>
      <c r="G776" s="254">
        <v>0.0</v>
      </c>
      <c r="H776" s="254">
        <v>0.0</v>
      </c>
      <c r="I776" s="254">
        <v>0.0</v>
      </c>
      <c r="J776" s="254">
        <v>0.0</v>
      </c>
      <c r="K776" s="254">
        <v>0.0</v>
      </c>
      <c r="L776" s="254">
        <v>4.132497</v>
      </c>
      <c r="M776" s="254">
        <v>42.33974</v>
      </c>
      <c r="N776" s="254">
        <v>0.398308</v>
      </c>
      <c r="O776" s="254">
        <v>0.0</v>
      </c>
      <c r="P776" s="24">
        <v>0.0</v>
      </c>
      <c r="Q776" s="132">
        <v>0.0</v>
      </c>
      <c r="R776" s="132" t="s">
        <v>1321</v>
      </c>
      <c r="S776" s="132"/>
      <c r="T776" s="132"/>
      <c r="U776" s="132"/>
      <c r="V776" s="132"/>
      <c r="W776" s="132"/>
      <c r="X776" s="132"/>
      <c r="Y776" s="132"/>
      <c r="Z776" s="132"/>
    </row>
    <row r="777" ht="15.75" customHeight="1">
      <c r="A777" s="253">
        <v>775.0</v>
      </c>
      <c r="B777" s="254" t="s">
        <v>4817</v>
      </c>
      <c r="C777" s="254" t="s">
        <v>4598</v>
      </c>
      <c r="D777" s="254">
        <v>0.0</v>
      </c>
      <c r="E777" s="254">
        <v>0.0</v>
      </c>
      <c r="F777" s="254">
        <v>0.0</v>
      </c>
      <c r="G777" s="254">
        <v>0.0</v>
      </c>
      <c r="H777" s="254">
        <v>0.0</v>
      </c>
      <c r="I777" s="254">
        <v>0.0</v>
      </c>
      <c r="J777" s="254">
        <v>0.0</v>
      </c>
      <c r="K777" s="254">
        <v>0.0</v>
      </c>
      <c r="L777" s="254">
        <v>13.92646</v>
      </c>
      <c r="M777" s="254">
        <v>164.8573</v>
      </c>
      <c r="N777" s="254">
        <v>0.726782</v>
      </c>
      <c r="O777" s="254">
        <v>2.1</v>
      </c>
      <c r="P777" s="24">
        <v>0.0</v>
      </c>
      <c r="Q777" s="132">
        <v>0.0</v>
      </c>
      <c r="R777" s="132" t="s">
        <v>4817</v>
      </c>
      <c r="S777" s="132"/>
      <c r="T777" s="132"/>
      <c r="U777" s="132"/>
      <c r="V777" s="132"/>
      <c r="W777" s="132"/>
      <c r="X777" s="132"/>
      <c r="Y777" s="132"/>
      <c r="Z777" s="132"/>
    </row>
    <row r="778" ht="15.75" customHeight="1">
      <c r="A778" s="253">
        <v>776.0</v>
      </c>
      <c r="B778" s="254" t="s">
        <v>208</v>
      </c>
      <c r="C778" s="254" t="s">
        <v>4598</v>
      </c>
      <c r="D778" s="254">
        <v>0.0</v>
      </c>
      <c r="E778" s="254">
        <v>0.0</v>
      </c>
      <c r="F778" s="254">
        <v>0.0</v>
      </c>
      <c r="G778" s="254">
        <v>0.0</v>
      </c>
      <c r="H778" s="254">
        <v>0.0</v>
      </c>
      <c r="I778" s="254">
        <v>0.0</v>
      </c>
      <c r="J778" s="254">
        <v>0.0</v>
      </c>
      <c r="K778" s="254">
        <v>0.0</v>
      </c>
      <c r="L778" s="254">
        <v>50.3685</v>
      </c>
      <c r="M778" s="254">
        <v>583.1384</v>
      </c>
      <c r="N778" s="254">
        <v>5.031286</v>
      </c>
      <c r="O778" s="254">
        <v>0.0</v>
      </c>
      <c r="P778" s="24">
        <v>0.0</v>
      </c>
      <c r="Q778" s="132">
        <v>0.0</v>
      </c>
      <c r="R778" s="132" t="s">
        <v>208</v>
      </c>
      <c r="S778" s="132"/>
      <c r="T778" s="132"/>
      <c r="U778" s="132"/>
      <c r="V778" s="132"/>
      <c r="W778" s="132"/>
      <c r="X778" s="132"/>
      <c r="Y778" s="132"/>
      <c r="Z778" s="132"/>
    </row>
    <row r="779" ht="15.75" customHeight="1">
      <c r="A779" s="253">
        <v>777.0</v>
      </c>
      <c r="B779" s="254" t="s">
        <v>1018</v>
      </c>
      <c r="C779" s="254" t="s">
        <v>4598</v>
      </c>
      <c r="D779" s="254">
        <v>0.0</v>
      </c>
      <c r="E779" s="254">
        <v>0.0</v>
      </c>
      <c r="F779" s="254">
        <v>0.0</v>
      </c>
      <c r="G779" s="254">
        <v>0.0</v>
      </c>
      <c r="H779" s="254">
        <v>0.0</v>
      </c>
      <c r="I779" s="254">
        <v>0.0</v>
      </c>
      <c r="J779" s="254">
        <v>0.0</v>
      </c>
      <c r="K779" s="254">
        <v>0.0</v>
      </c>
      <c r="L779" s="254">
        <v>11.23032</v>
      </c>
      <c r="M779" s="254">
        <v>141.5417</v>
      </c>
      <c r="N779" s="254">
        <v>1.486686</v>
      </c>
      <c r="O779" s="254">
        <v>0.438599</v>
      </c>
      <c r="P779" s="24">
        <v>0.0</v>
      </c>
      <c r="Q779" s="132">
        <v>0.0</v>
      </c>
      <c r="R779" s="132" t="s">
        <v>1018</v>
      </c>
      <c r="S779" s="132"/>
      <c r="T779" s="132"/>
      <c r="U779" s="132"/>
      <c r="V779" s="132"/>
      <c r="W779" s="132"/>
      <c r="X779" s="132"/>
      <c r="Y779" s="132"/>
      <c r="Z779" s="132"/>
    </row>
    <row r="780" ht="15.75" customHeight="1">
      <c r="A780" s="253">
        <v>778.0</v>
      </c>
      <c r="B780" s="254" t="s">
        <v>1227</v>
      </c>
      <c r="C780" s="254" t="s">
        <v>4598</v>
      </c>
      <c r="D780" s="254">
        <v>0.0</v>
      </c>
      <c r="E780" s="254">
        <v>0.0</v>
      </c>
      <c r="F780" s="254">
        <v>0.0</v>
      </c>
      <c r="G780" s="254">
        <v>0.0</v>
      </c>
      <c r="H780" s="254">
        <v>0.0</v>
      </c>
      <c r="I780" s="254">
        <v>0.0</v>
      </c>
      <c r="J780" s="254">
        <v>0.0</v>
      </c>
      <c r="K780" s="254">
        <v>0.0</v>
      </c>
      <c r="L780" s="254">
        <v>6.643735</v>
      </c>
      <c r="M780" s="254">
        <v>64.18171</v>
      </c>
      <c r="N780" s="254">
        <v>0.195661</v>
      </c>
      <c r="O780" s="254">
        <v>0.0</v>
      </c>
      <c r="P780" s="24">
        <v>0.0</v>
      </c>
      <c r="Q780" s="132">
        <v>0.0</v>
      </c>
      <c r="R780" s="132" t="s">
        <v>1227</v>
      </c>
      <c r="S780" s="132"/>
      <c r="T780" s="132"/>
      <c r="U780" s="132"/>
      <c r="V780" s="132"/>
      <c r="W780" s="132"/>
      <c r="X780" s="132"/>
      <c r="Y780" s="132"/>
      <c r="Z780" s="132"/>
    </row>
    <row r="781" ht="15.75" customHeight="1">
      <c r="A781" s="253">
        <v>779.0</v>
      </c>
      <c r="B781" s="254" t="s">
        <v>408</v>
      </c>
      <c r="C781" s="254" t="s">
        <v>4598</v>
      </c>
      <c r="D781" s="254">
        <v>0.0</v>
      </c>
      <c r="E781" s="254">
        <v>0.0</v>
      </c>
      <c r="F781" s="254">
        <v>0.0</v>
      </c>
      <c r="G781" s="254">
        <v>0.0</v>
      </c>
      <c r="H781" s="254">
        <v>0.0</v>
      </c>
      <c r="I781" s="254">
        <v>0.0</v>
      </c>
      <c r="J781" s="254">
        <v>0.0</v>
      </c>
      <c r="K781" s="254">
        <v>0.0</v>
      </c>
      <c r="L781" s="254">
        <v>16.03381</v>
      </c>
      <c r="M781" s="254">
        <v>192.0784</v>
      </c>
      <c r="N781" s="254">
        <v>1.506616</v>
      </c>
      <c r="O781" s="254">
        <v>0.0</v>
      </c>
      <c r="P781" s="24">
        <v>0.0</v>
      </c>
      <c r="Q781" s="132">
        <v>0.0</v>
      </c>
      <c r="R781" s="132" t="s">
        <v>408</v>
      </c>
      <c r="S781" s="132"/>
      <c r="T781" s="132"/>
      <c r="U781" s="132"/>
      <c r="V781" s="132"/>
      <c r="W781" s="132"/>
      <c r="X781" s="132"/>
      <c r="Y781" s="132"/>
      <c r="Z781" s="132"/>
    </row>
    <row r="782" ht="15.75" customHeight="1">
      <c r="A782" s="253">
        <v>780.0</v>
      </c>
      <c r="B782" s="254" t="s">
        <v>1553</v>
      </c>
      <c r="C782" s="254" t="s">
        <v>4598</v>
      </c>
      <c r="D782" s="254">
        <v>0.0</v>
      </c>
      <c r="E782" s="254">
        <v>0.0</v>
      </c>
      <c r="F782" s="254">
        <v>0.0</v>
      </c>
      <c r="G782" s="254">
        <v>0.0</v>
      </c>
      <c r="H782" s="254">
        <v>0.0</v>
      </c>
      <c r="I782" s="254">
        <v>0.0</v>
      </c>
      <c r="J782" s="254">
        <v>0.0</v>
      </c>
      <c r="K782" s="254">
        <v>0.0</v>
      </c>
      <c r="L782" s="254">
        <v>9.108676</v>
      </c>
      <c r="M782" s="254">
        <v>78.09132</v>
      </c>
      <c r="N782" s="254">
        <v>0.447945</v>
      </c>
      <c r="O782" s="254">
        <v>0.0</v>
      </c>
      <c r="P782" s="24">
        <v>0.0</v>
      </c>
      <c r="Q782" s="132">
        <v>0.0</v>
      </c>
      <c r="R782" s="132" t="s">
        <v>1553</v>
      </c>
      <c r="S782" s="132"/>
      <c r="T782" s="132"/>
      <c r="U782" s="132"/>
      <c r="V782" s="132"/>
      <c r="W782" s="132"/>
      <c r="X782" s="132"/>
      <c r="Y782" s="132"/>
      <c r="Z782" s="132"/>
    </row>
    <row r="783" ht="15.75" customHeight="1">
      <c r="A783" s="253">
        <v>781.0</v>
      </c>
      <c r="B783" s="254" t="s">
        <v>224</v>
      </c>
      <c r="C783" s="254" t="s">
        <v>4598</v>
      </c>
      <c r="D783" s="254">
        <v>0.0</v>
      </c>
      <c r="E783" s="254">
        <v>0.0</v>
      </c>
      <c r="F783" s="254">
        <v>0.0</v>
      </c>
      <c r="G783" s="254">
        <v>0.0</v>
      </c>
      <c r="H783" s="254">
        <v>0.0</v>
      </c>
      <c r="I783" s="254">
        <v>0.0</v>
      </c>
      <c r="J783" s="254">
        <v>0.0</v>
      </c>
      <c r="K783" s="254">
        <v>0.0</v>
      </c>
      <c r="L783" s="254">
        <v>46.61482</v>
      </c>
      <c r="M783" s="254">
        <v>547.7546</v>
      </c>
      <c r="N783" s="254">
        <v>4.320756</v>
      </c>
      <c r="O783" s="254">
        <v>0.0</v>
      </c>
      <c r="P783" s="24">
        <v>0.0</v>
      </c>
      <c r="Q783" s="132">
        <v>0.0</v>
      </c>
      <c r="R783" s="132" t="s">
        <v>224</v>
      </c>
      <c r="S783" s="132"/>
      <c r="T783" s="132"/>
      <c r="U783" s="132"/>
      <c r="V783" s="132"/>
      <c r="W783" s="132"/>
      <c r="X783" s="132"/>
      <c r="Y783" s="132"/>
      <c r="Z783" s="132"/>
    </row>
    <row r="784" ht="15.75" customHeight="1">
      <c r="A784" s="253">
        <v>782.0</v>
      </c>
      <c r="B784" s="254" t="s">
        <v>165</v>
      </c>
      <c r="C784" s="254" t="s">
        <v>4598</v>
      </c>
      <c r="D784" s="254">
        <v>0.0</v>
      </c>
      <c r="E784" s="254">
        <v>0.0</v>
      </c>
      <c r="F784" s="254">
        <v>0.0</v>
      </c>
      <c r="G784" s="254">
        <v>0.0</v>
      </c>
      <c r="H784" s="254">
        <v>0.0</v>
      </c>
      <c r="I784" s="254">
        <v>0.0</v>
      </c>
      <c r="J784" s="254">
        <v>0.0</v>
      </c>
      <c r="K784" s="254">
        <v>0.0</v>
      </c>
      <c r="L784" s="254">
        <v>60.00702</v>
      </c>
      <c r="M784" s="254">
        <v>686.9772</v>
      </c>
      <c r="N784" s="254">
        <v>4.934049</v>
      </c>
      <c r="O784" s="254">
        <v>0.512668</v>
      </c>
      <c r="P784" s="24">
        <v>0.0</v>
      </c>
      <c r="Q784" s="132">
        <v>0.0</v>
      </c>
      <c r="R784" s="132" t="s">
        <v>165</v>
      </c>
      <c r="S784" s="132"/>
      <c r="T784" s="132"/>
      <c r="U784" s="132"/>
      <c r="V784" s="132"/>
      <c r="W784" s="132"/>
      <c r="X784" s="132"/>
      <c r="Y784" s="132"/>
      <c r="Z784" s="132"/>
    </row>
    <row r="785" ht="15.75" customHeight="1">
      <c r="A785" s="253">
        <v>783.0</v>
      </c>
      <c r="B785" s="254" t="s">
        <v>1243</v>
      </c>
      <c r="C785" s="254" t="s">
        <v>4598</v>
      </c>
      <c r="D785" s="254">
        <v>0.0</v>
      </c>
      <c r="E785" s="254">
        <v>0.0</v>
      </c>
      <c r="F785" s="254">
        <v>0.0</v>
      </c>
      <c r="G785" s="254">
        <v>0.0</v>
      </c>
      <c r="H785" s="254">
        <v>0.0</v>
      </c>
      <c r="I785" s="254">
        <v>0.0</v>
      </c>
      <c r="J785" s="254">
        <v>0.0</v>
      </c>
      <c r="K785" s="254">
        <v>0.0</v>
      </c>
      <c r="L785" s="254">
        <v>5.83234</v>
      </c>
      <c r="M785" s="254">
        <v>87.45007</v>
      </c>
      <c r="N785" s="254">
        <v>0.707601</v>
      </c>
      <c r="O785" s="254">
        <v>0.0</v>
      </c>
      <c r="P785" s="24">
        <v>0.0</v>
      </c>
      <c r="Q785" s="132">
        <v>0.0</v>
      </c>
      <c r="R785" s="132" t="s">
        <v>1243</v>
      </c>
      <c r="S785" s="132"/>
      <c r="T785" s="132"/>
      <c r="U785" s="132"/>
      <c r="V785" s="132"/>
      <c r="W785" s="132"/>
      <c r="X785" s="132"/>
      <c r="Y785" s="132"/>
      <c r="Z785" s="132"/>
    </row>
    <row r="786" ht="15.75" customHeight="1">
      <c r="A786" s="253">
        <v>784.0</v>
      </c>
      <c r="B786" s="254" t="s">
        <v>976</v>
      </c>
      <c r="C786" s="254" t="s">
        <v>4598</v>
      </c>
      <c r="D786" s="254">
        <v>0.0</v>
      </c>
      <c r="E786" s="254">
        <v>0.0</v>
      </c>
      <c r="F786" s="254">
        <v>0.0</v>
      </c>
      <c r="G786" s="254">
        <v>0.0</v>
      </c>
      <c r="H786" s="254">
        <v>0.0</v>
      </c>
      <c r="I786" s="254">
        <v>0.0</v>
      </c>
      <c r="J786" s="254">
        <v>0.0</v>
      </c>
      <c r="K786" s="254">
        <v>0.0</v>
      </c>
      <c r="L786" s="254">
        <v>15.01808</v>
      </c>
      <c r="M786" s="254">
        <v>158.4942</v>
      </c>
      <c r="N786" s="254">
        <v>0.713878</v>
      </c>
      <c r="O786" s="254">
        <v>0.1462</v>
      </c>
      <c r="P786" s="24">
        <v>0.0</v>
      </c>
      <c r="Q786" s="132">
        <v>0.0</v>
      </c>
      <c r="R786" s="132" t="s">
        <v>976</v>
      </c>
      <c r="S786" s="132"/>
      <c r="T786" s="132"/>
      <c r="U786" s="132"/>
      <c r="V786" s="132"/>
      <c r="W786" s="132"/>
      <c r="X786" s="132"/>
      <c r="Y786" s="132"/>
      <c r="Z786" s="132"/>
    </row>
    <row r="787" ht="15.75" customHeight="1">
      <c r="A787" s="253">
        <v>785.0</v>
      </c>
      <c r="B787" s="254" t="s">
        <v>1150</v>
      </c>
      <c r="C787" s="254" t="s">
        <v>4598</v>
      </c>
      <c r="D787" s="254">
        <v>0.0</v>
      </c>
      <c r="E787" s="254">
        <v>0.0</v>
      </c>
      <c r="F787" s="254">
        <v>0.0</v>
      </c>
      <c r="G787" s="254">
        <v>0.0</v>
      </c>
      <c r="H787" s="254">
        <v>0.0</v>
      </c>
      <c r="I787" s="254">
        <v>0.0</v>
      </c>
      <c r="J787" s="254">
        <v>0.0</v>
      </c>
      <c r="K787" s="254">
        <v>0.0</v>
      </c>
      <c r="L787" s="254">
        <v>9.674816</v>
      </c>
      <c r="M787" s="254">
        <v>88.64351</v>
      </c>
      <c r="N787" s="254">
        <v>0.279087</v>
      </c>
      <c r="O787" s="254">
        <v>0.0</v>
      </c>
      <c r="P787" s="24">
        <v>0.0</v>
      </c>
      <c r="Q787" s="132">
        <v>0.0</v>
      </c>
      <c r="R787" s="132" t="s">
        <v>1150</v>
      </c>
      <c r="S787" s="132"/>
      <c r="T787" s="132"/>
      <c r="U787" s="132"/>
      <c r="V787" s="132"/>
      <c r="W787" s="132"/>
      <c r="X787" s="132"/>
      <c r="Y787" s="132"/>
      <c r="Z787" s="132"/>
    </row>
    <row r="788" ht="15.75" customHeight="1">
      <c r="A788" s="253">
        <v>786.0</v>
      </c>
      <c r="B788" s="254" t="s">
        <v>242</v>
      </c>
      <c r="C788" s="254" t="s">
        <v>4598</v>
      </c>
      <c r="D788" s="254">
        <v>0.0</v>
      </c>
      <c r="E788" s="254">
        <v>0.0</v>
      </c>
      <c r="F788" s="254">
        <v>0.0</v>
      </c>
      <c r="G788" s="254">
        <v>0.0</v>
      </c>
      <c r="H788" s="254">
        <v>0.0</v>
      </c>
      <c r="I788" s="254">
        <v>0.0</v>
      </c>
      <c r="J788" s="254">
        <v>0.0</v>
      </c>
      <c r="K788" s="254">
        <v>0.0</v>
      </c>
      <c r="L788" s="254">
        <v>54.99505</v>
      </c>
      <c r="M788" s="254">
        <v>566.7566</v>
      </c>
      <c r="N788" s="254">
        <v>4.291921</v>
      </c>
      <c r="O788" s="254">
        <v>0.512668</v>
      </c>
      <c r="P788" s="24">
        <v>0.0</v>
      </c>
      <c r="Q788" s="132">
        <v>0.0</v>
      </c>
      <c r="R788" s="132" t="s">
        <v>242</v>
      </c>
      <c r="S788" s="132"/>
      <c r="T788" s="132"/>
      <c r="U788" s="132"/>
      <c r="V788" s="132"/>
      <c r="W788" s="132"/>
      <c r="X788" s="132"/>
      <c r="Y788" s="132"/>
      <c r="Z788" s="132"/>
    </row>
    <row r="789" ht="15.75" customHeight="1">
      <c r="A789" s="253">
        <v>787.0</v>
      </c>
      <c r="B789" s="254" t="s">
        <v>1079</v>
      </c>
      <c r="C789" s="254" t="s">
        <v>4598</v>
      </c>
      <c r="D789" s="254">
        <v>0.0</v>
      </c>
      <c r="E789" s="254">
        <v>0.0</v>
      </c>
      <c r="F789" s="254">
        <v>0.0</v>
      </c>
      <c r="G789" s="254">
        <v>0.0</v>
      </c>
      <c r="H789" s="254">
        <v>0.0</v>
      </c>
      <c r="I789" s="254">
        <v>0.0</v>
      </c>
      <c r="J789" s="254">
        <v>0.0</v>
      </c>
      <c r="K789" s="254">
        <v>0.0</v>
      </c>
      <c r="L789" s="254">
        <v>13.84358</v>
      </c>
      <c r="M789" s="254">
        <v>139.0869</v>
      </c>
      <c r="N789" s="254">
        <v>1.369584</v>
      </c>
      <c r="O789" s="254">
        <v>0.0</v>
      </c>
      <c r="P789" s="24">
        <v>0.0</v>
      </c>
      <c r="Q789" s="132">
        <v>0.0</v>
      </c>
      <c r="R789" s="132" t="s">
        <v>1079</v>
      </c>
      <c r="S789" s="132"/>
      <c r="T789" s="132"/>
      <c r="U789" s="132"/>
      <c r="V789" s="132"/>
      <c r="W789" s="132"/>
      <c r="X789" s="132"/>
      <c r="Y789" s="132"/>
      <c r="Z789" s="132"/>
    </row>
    <row r="790" ht="15.75" customHeight="1">
      <c r="A790" s="253">
        <v>788.0</v>
      </c>
      <c r="B790" s="254" t="s">
        <v>389</v>
      </c>
      <c r="C790" s="254" t="s">
        <v>4598</v>
      </c>
      <c r="D790" s="254">
        <v>0.0</v>
      </c>
      <c r="E790" s="254">
        <v>0.0</v>
      </c>
      <c r="F790" s="254">
        <v>0.0</v>
      </c>
      <c r="G790" s="254">
        <v>0.0</v>
      </c>
      <c r="H790" s="254">
        <v>0.0</v>
      </c>
      <c r="I790" s="254">
        <v>0.0</v>
      </c>
      <c r="J790" s="254">
        <v>0.0</v>
      </c>
      <c r="K790" s="254">
        <v>0.0</v>
      </c>
      <c r="L790" s="254">
        <v>29.29991</v>
      </c>
      <c r="M790" s="254">
        <v>322.5538</v>
      </c>
      <c r="N790" s="254">
        <v>1.472291</v>
      </c>
      <c r="O790" s="254">
        <v>0.0</v>
      </c>
      <c r="P790" s="24">
        <v>0.0</v>
      </c>
      <c r="Q790" s="132">
        <v>0.0</v>
      </c>
      <c r="R790" s="132" t="s">
        <v>389</v>
      </c>
      <c r="S790" s="132"/>
      <c r="T790" s="132"/>
      <c r="U790" s="132"/>
      <c r="V790" s="132"/>
      <c r="W790" s="132"/>
      <c r="X790" s="132"/>
      <c r="Y790" s="132"/>
      <c r="Z790" s="132"/>
    </row>
    <row r="791" ht="15.75" customHeight="1">
      <c r="A791" s="253">
        <v>789.0</v>
      </c>
      <c r="B791" s="254" t="s">
        <v>76</v>
      </c>
      <c r="C791" s="254" t="s">
        <v>4598</v>
      </c>
      <c r="D791" s="254">
        <v>0.0</v>
      </c>
      <c r="E791" s="254">
        <v>0.0</v>
      </c>
      <c r="F791" s="254">
        <v>0.0</v>
      </c>
      <c r="G791" s="254">
        <v>0.0</v>
      </c>
      <c r="H791" s="254">
        <v>0.0</v>
      </c>
      <c r="I791" s="254">
        <v>0.0</v>
      </c>
      <c r="J791" s="254">
        <v>0.0</v>
      </c>
      <c r="K791" s="254">
        <v>0.0</v>
      </c>
      <c r="L791" s="254">
        <v>63.24043</v>
      </c>
      <c r="M791" s="254">
        <v>847.9496</v>
      </c>
      <c r="N791" s="254">
        <v>7.893848</v>
      </c>
      <c r="O791" s="254">
        <v>0.756334</v>
      </c>
      <c r="P791" s="24">
        <v>0.0</v>
      </c>
      <c r="Q791" s="132">
        <v>0.0</v>
      </c>
      <c r="R791" s="132" t="s">
        <v>76</v>
      </c>
      <c r="S791" s="132"/>
      <c r="T791" s="132"/>
      <c r="U791" s="132"/>
      <c r="V791" s="132"/>
      <c r="W791" s="132"/>
      <c r="X791" s="132"/>
      <c r="Y791" s="132"/>
      <c r="Z791" s="132"/>
    </row>
    <row r="792" ht="15.75" customHeight="1">
      <c r="A792" s="253">
        <v>790.0</v>
      </c>
      <c r="B792" s="254" t="s">
        <v>181</v>
      </c>
      <c r="C792" s="254" t="s">
        <v>4598</v>
      </c>
      <c r="D792" s="254">
        <v>0.0</v>
      </c>
      <c r="E792" s="254">
        <v>0.0</v>
      </c>
      <c r="F792" s="254">
        <v>0.0</v>
      </c>
      <c r="G792" s="254">
        <v>0.0</v>
      </c>
      <c r="H792" s="254">
        <v>0.0</v>
      </c>
      <c r="I792" s="254">
        <v>0.0</v>
      </c>
      <c r="J792" s="254">
        <v>0.0</v>
      </c>
      <c r="K792" s="254">
        <v>0.0</v>
      </c>
      <c r="L792" s="254">
        <v>58.7402</v>
      </c>
      <c r="M792" s="254">
        <v>656.5462</v>
      </c>
      <c r="N792" s="254">
        <v>4.736904</v>
      </c>
      <c r="O792" s="254">
        <v>1.317735</v>
      </c>
      <c r="P792" s="24">
        <v>0.0</v>
      </c>
      <c r="Q792" s="132">
        <v>0.0</v>
      </c>
      <c r="R792" s="132" t="s">
        <v>181</v>
      </c>
      <c r="S792" s="132"/>
      <c r="T792" s="132"/>
      <c r="U792" s="132"/>
      <c r="V792" s="132"/>
      <c r="W792" s="132"/>
      <c r="X792" s="132"/>
      <c r="Y792" s="132"/>
      <c r="Z792" s="132"/>
    </row>
    <row r="793" ht="15.75" customHeight="1">
      <c r="A793" s="253">
        <v>791.0</v>
      </c>
      <c r="B793" s="254" t="s">
        <v>203</v>
      </c>
      <c r="C793" s="254" t="s">
        <v>4598</v>
      </c>
      <c r="D793" s="254">
        <v>0.0</v>
      </c>
      <c r="E793" s="254">
        <v>0.0</v>
      </c>
      <c r="F793" s="254">
        <v>0.0</v>
      </c>
      <c r="G793" s="254">
        <v>0.0</v>
      </c>
      <c r="H793" s="254">
        <v>0.0</v>
      </c>
      <c r="I793" s="254">
        <v>0.0</v>
      </c>
      <c r="J793" s="254">
        <v>0.0</v>
      </c>
      <c r="K793" s="254">
        <v>0.0</v>
      </c>
      <c r="L793" s="254">
        <v>56.2878</v>
      </c>
      <c r="M793" s="254">
        <v>596.2538</v>
      </c>
      <c r="N793" s="254">
        <v>5.028048</v>
      </c>
      <c r="O793" s="254">
        <v>1.097466</v>
      </c>
      <c r="P793" s="24">
        <v>0.0</v>
      </c>
      <c r="Q793" s="132">
        <v>0.0</v>
      </c>
      <c r="R793" s="132" t="s">
        <v>203</v>
      </c>
      <c r="S793" s="132"/>
      <c r="T793" s="132"/>
      <c r="U793" s="132"/>
      <c r="V793" s="132"/>
      <c r="W793" s="132"/>
      <c r="X793" s="132"/>
      <c r="Y793" s="132"/>
      <c r="Z793" s="132"/>
    </row>
    <row r="794" ht="15.75" customHeight="1">
      <c r="A794" s="253">
        <v>792.0</v>
      </c>
      <c r="B794" s="254" t="s">
        <v>1115</v>
      </c>
      <c r="C794" s="254" t="s">
        <v>4598</v>
      </c>
      <c r="D794" s="254">
        <v>0.0</v>
      </c>
      <c r="E794" s="254">
        <v>0.0</v>
      </c>
      <c r="F794" s="254">
        <v>0.0</v>
      </c>
      <c r="G794" s="254">
        <v>0.0</v>
      </c>
      <c r="H794" s="254">
        <v>0.0</v>
      </c>
      <c r="I794" s="254">
        <v>0.0</v>
      </c>
      <c r="J794" s="254">
        <v>0.0</v>
      </c>
      <c r="K794" s="254">
        <v>0.0</v>
      </c>
      <c r="L794" s="254">
        <v>6.719305</v>
      </c>
      <c r="M794" s="254">
        <v>64.37326</v>
      </c>
      <c r="N794" s="254">
        <v>0.111828</v>
      </c>
      <c r="O794" s="254">
        <v>0.0</v>
      </c>
      <c r="P794" s="24">
        <v>0.0</v>
      </c>
      <c r="Q794" s="132">
        <v>0.0</v>
      </c>
      <c r="R794" s="132" t="s">
        <v>1115</v>
      </c>
      <c r="S794" s="132"/>
      <c r="T794" s="132"/>
      <c r="U794" s="132"/>
      <c r="V794" s="132"/>
      <c r="W794" s="132"/>
      <c r="X794" s="132"/>
      <c r="Y794" s="132"/>
      <c r="Z794" s="132"/>
    </row>
    <row r="795" ht="15.75" customHeight="1">
      <c r="A795" s="253">
        <v>793.0</v>
      </c>
      <c r="B795" s="254" t="s">
        <v>299</v>
      </c>
      <c r="C795" s="254" t="s">
        <v>4598</v>
      </c>
      <c r="D795" s="254">
        <v>0.0</v>
      </c>
      <c r="E795" s="254">
        <v>0.0</v>
      </c>
      <c r="F795" s="254">
        <v>0.0</v>
      </c>
      <c r="G795" s="254">
        <v>0.0</v>
      </c>
      <c r="H795" s="254">
        <v>0.0</v>
      </c>
      <c r="I795" s="254">
        <v>0.506135</v>
      </c>
      <c r="J795" s="254">
        <v>3.03681</v>
      </c>
      <c r="K795" s="254">
        <v>0.0</v>
      </c>
      <c r="L795" s="254">
        <v>30.76249</v>
      </c>
      <c r="M795" s="254">
        <v>369.9887</v>
      </c>
      <c r="N795" s="254">
        <v>3.173928</v>
      </c>
      <c r="O795" s="254">
        <v>0.0</v>
      </c>
      <c r="P795" s="24">
        <v>0.0</v>
      </c>
      <c r="Q795" s="132">
        <v>0.0</v>
      </c>
      <c r="R795" s="132" t="s">
        <v>299</v>
      </c>
      <c r="S795" s="132"/>
      <c r="T795" s="132"/>
      <c r="U795" s="132"/>
      <c r="V795" s="132"/>
      <c r="W795" s="132"/>
      <c r="X795" s="132"/>
      <c r="Y795" s="132"/>
      <c r="Z795" s="132"/>
    </row>
    <row r="796" ht="15.75" customHeight="1">
      <c r="A796" s="253">
        <v>794.0</v>
      </c>
      <c r="B796" s="254" t="s">
        <v>1111</v>
      </c>
      <c r="C796" s="254" t="s">
        <v>4598</v>
      </c>
      <c r="D796" s="254">
        <v>0.0</v>
      </c>
      <c r="E796" s="254">
        <v>0.0</v>
      </c>
      <c r="F796" s="254">
        <v>0.0</v>
      </c>
      <c r="G796" s="254">
        <v>0.0</v>
      </c>
      <c r="H796" s="254">
        <v>0.0</v>
      </c>
      <c r="I796" s="254">
        <v>0.0</v>
      </c>
      <c r="J796" s="254">
        <v>0.0</v>
      </c>
      <c r="K796" s="254">
        <v>0.0</v>
      </c>
      <c r="L796" s="254">
        <v>6.787797</v>
      </c>
      <c r="M796" s="254">
        <v>65.58471</v>
      </c>
      <c r="N796" s="254">
        <v>0.280924</v>
      </c>
      <c r="O796" s="254">
        <v>0.0</v>
      </c>
      <c r="P796" s="24">
        <v>0.0</v>
      </c>
      <c r="Q796" s="132">
        <v>0.0</v>
      </c>
      <c r="R796" s="132" t="s">
        <v>1111</v>
      </c>
      <c r="S796" s="132"/>
      <c r="T796" s="132"/>
      <c r="U796" s="132"/>
      <c r="V796" s="132"/>
      <c r="W796" s="132"/>
      <c r="X796" s="132"/>
      <c r="Y796" s="132"/>
      <c r="Z796" s="132"/>
    </row>
    <row r="797" ht="15.75" customHeight="1">
      <c r="A797" s="253">
        <v>795.0</v>
      </c>
      <c r="B797" s="254" t="s">
        <v>1208</v>
      </c>
      <c r="C797" s="254" t="s">
        <v>4598</v>
      </c>
      <c r="D797" s="254">
        <v>0.0</v>
      </c>
      <c r="E797" s="254">
        <v>0.0</v>
      </c>
      <c r="F797" s="254">
        <v>0.0</v>
      </c>
      <c r="G797" s="254">
        <v>0.0</v>
      </c>
      <c r="H797" s="254">
        <v>0.0</v>
      </c>
      <c r="I797" s="254">
        <v>0.0</v>
      </c>
      <c r="J797" s="254">
        <v>0.0</v>
      </c>
      <c r="K797" s="254">
        <v>0.0</v>
      </c>
      <c r="L797" s="254">
        <v>6.3</v>
      </c>
      <c r="M797" s="254">
        <v>77.0</v>
      </c>
      <c r="N797" s="254">
        <v>0.2</v>
      </c>
      <c r="O797" s="254">
        <v>0.0</v>
      </c>
      <c r="P797" s="24">
        <v>0.0</v>
      </c>
      <c r="Q797" s="132">
        <v>0.0</v>
      </c>
      <c r="R797" s="132" t="s">
        <v>1208</v>
      </c>
      <c r="S797" s="132"/>
      <c r="T797" s="132"/>
      <c r="U797" s="132"/>
      <c r="V797" s="132"/>
      <c r="W797" s="132"/>
      <c r="X797" s="132"/>
      <c r="Y797" s="132"/>
      <c r="Z797" s="132"/>
    </row>
    <row r="798" ht="15.75" customHeight="1">
      <c r="A798" s="253">
        <v>796.0</v>
      </c>
      <c r="B798" s="254" t="s">
        <v>1024</v>
      </c>
      <c r="C798" s="254" t="s">
        <v>4598</v>
      </c>
      <c r="D798" s="254">
        <v>0.0</v>
      </c>
      <c r="E798" s="254">
        <v>0.0</v>
      </c>
      <c r="F798" s="254">
        <v>0.0</v>
      </c>
      <c r="G798" s="254">
        <v>0.0</v>
      </c>
      <c r="H798" s="254">
        <v>0.0</v>
      </c>
      <c r="I798" s="254">
        <v>0.0</v>
      </c>
      <c r="J798" s="254">
        <v>0.0</v>
      </c>
      <c r="K798" s="254">
        <v>0.0</v>
      </c>
      <c r="L798" s="254">
        <v>14.25819</v>
      </c>
      <c r="M798" s="254">
        <v>134.2638</v>
      </c>
      <c r="N798" s="254">
        <v>2.082464</v>
      </c>
      <c r="O798" s="254">
        <v>0.0</v>
      </c>
      <c r="P798" s="24">
        <v>0.0</v>
      </c>
      <c r="Q798" s="132">
        <v>0.0</v>
      </c>
      <c r="R798" s="132" t="s">
        <v>1024</v>
      </c>
      <c r="S798" s="132"/>
      <c r="T798" s="132"/>
      <c r="U798" s="132"/>
      <c r="V798" s="132"/>
      <c r="W798" s="132"/>
      <c r="X798" s="132"/>
      <c r="Y798" s="132"/>
      <c r="Z798" s="132"/>
    </row>
    <row r="799" ht="15.75" customHeight="1">
      <c r="A799" s="253">
        <v>797.0</v>
      </c>
      <c r="B799" s="254" t="s">
        <v>198</v>
      </c>
      <c r="C799" s="254" t="s">
        <v>4598</v>
      </c>
      <c r="D799" s="254">
        <v>0.0</v>
      </c>
      <c r="E799" s="254">
        <v>0.0</v>
      </c>
      <c r="F799" s="254">
        <v>0.0</v>
      </c>
      <c r="G799" s="254">
        <v>0.0</v>
      </c>
      <c r="H799" s="254">
        <v>0.0</v>
      </c>
      <c r="I799" s="254">
        <v>0.0</v>
      </c>
      <c r="J799" s="254">
        <v>0.0</v>
      </c>
      <c r="K799" s="254">
        <v>0.0</v>
      </c>
      <c r="L799" s="254">
        <v>55.4957</v>
      </c>
      <c r="M799" s="254">
        <v>636.9538</v>
      </c>
      <c r="N799" s="254">
        <v>4.142138</v>
      </c>
      <c r="O799" s="254">
        <v>0.512668</v>
      </c>
      <c r="P799" s="24">
        <v>0.0</v>
      </c>
      <c r="Q799" s="132">
        <v>0.0</v>
      </c>
      <c r="R799" s="132" t="s">
        <v>198</v>
      </c>
      <c r="S799" s="132"/>
      <c r="T799" s="132"/>
      <c r="U799" s="132"/>
      <c r="V799" s="132"/>
      <c r="W799" s="132"/>
      <c r="X799" s="132"/>
      <c r="Y799" s="132"/>
      <c r="Z799" s="132"/>
    </row>
    <row r="800" ht="15.75" customHeight="1">
      <c r="A800" s="253">
        <v>798.0</v>
      </c>
      <c r="B800" s="254" t="s">
        <v>187</v>
      </c>
      <c r="C800" s="254" t="s">
        <v>4598</v>
      </c>
      <c r="D800" s="254">
        <v>0.0</v>
      </c>
      <c r="E800" s="254">
        <v>0.0</v>
      </c>
      <c r="F800" s="254">
        <v>0.0</v>
      </c>
      <c r="G800" s="254">
        <v>0.0</v>
      </c>
      <c r="H800" s="254">
        <v>0.0</v>
      </c>
      <c r="I800" s="254">
        <v>0.659233</v>
      </c>
      <c r="J800" s="254">
        <v>3.236902</v>
      </c>
      <c r="K800" s="254">
        <v>0.010476</v>
      </c>
      <c r="L800" s="254">
        <v>53.44486</v>
      </c>
      <c r="M800" s="254">
        <v>705.9313</v>
      </c>
      <c r="N800" s="254">
        <v>4.591953</v>
      </c>
      <c r="O800" s="254">
        <v>0.805067</v>
      </c>
      <c r="P800" s="24">
        <v>0.0</v>
      </c>
      <c r="Q800" s="132">
        <v>0.0</v>
      </c>
      <c r="R800" s="132" t="s">
        <v>187</v>
      </c>
      <c r="S800" s="132"/>
      <c r="T800" s="132"/>
      <c r="U800" s="132"/>
      <c r="V800" s="132"/>
      <c r="W800" s="132"/>
      <c r="X800" s="132"/>
      <c r="Y800" s="132"/>
      <c r="Z800" s="132"/>
    </row>
    <row r="801" ht="15.75" customHeight="1">
      <c r="A801" s="253">
        <v>799.0</v>
      </c>
      <c r="B801" s="254" t="s">
        <v>1129</v>
      </c>
      <c r="C801" s="254" t="s">
        <v>4598</v>
      </c>
      <c r="D801" s="254">
        <v>0.0</v>
      </c>
      <c r="E801" s="254">
        <v>0.0</v>
      </c>
      <c r="F801" s="254">
        <v>0.0</v>
      </c>
      <c r="G801" s="254">
        <v>0.0</v>
      </c>
      <c r="H801" s="254">
        <v>0.0</v>
      </c>
      <c r="I801" s="254">
        <v>0.0</v>
      </c>
      <c r="J801" s="254">
        <v>0.0</v>
      </c>
      <c r="K801" s="254">
        <v>0.0</v>
      </c>
      <c r="L801" s="254">
        <v>17.0</v>
      </c>
      <c r="M801" s="254">
        <v>178.0</v>
      </c>
      <c r="N801" s="254">
        <v>2.0</v>
      </c>
      <c r="O801" s="254">
        <v>0.0</v>
      </c>
      <c r="P801" s="24">
        <v>0.0</v>
      </c>
      <c r="Q801" s="132">
        <v>0.0</v>
      </c>
      <c r="R801" s="132" t="s">
        <v>1129</v>
      </c>
      <c r="S801" s="132"/>
      <c r="T801" s="132"/>
      <c r="U801" s="132"/>
      <c r="V801" s="132"/>
      <c r="W801" s="132"/>
      <c r="X801" s="132"/>
      <c r="Y801" s="132"/>
      <c r="Z801" s="132"/>
    </row>
    <row r="802" ht="15.75" customHeight="1">
      <c r="A802" s="253">
        <v>800.0</v>
      </c>
      <c r="B802" s="254" t="s">
        <v>1200</v>
      </c>
      <c r="C802" s="254" t="s">
        <v>4598</v>
      </c>
      <c r="D802" s="254">
        <v>0.0</v>
      </c>
      <c r="E802" s="254">
        <v>0.0</v>
      </c>
      <c r="F802" s="254">
        <v>0.0</v>
      </c>
      <c r="G802" s="254">
        <v>0.0</v>
      </c>
      <c r="H802" s="254">
        <v>0.0</v>
      </c>
      <c r="I802" s="254">
        <v>0.0</v>
      </c>
      <c r="J802" s="254">
        <v>0.0</v>
      </c>
      <c r="K802" s="254">
        <v>0.0</v>
      </c>
      <c r="L802" s="254">
        <v>4.316895</v>
      </c>
      <c r="M802" s="254">
        <v>39.15525</v>
      </c>
      <c r="N802" s="254">
        <v>0.502283</v>
      </c>
      <c r="O802" s="254">
        <v>0.02</v>
      </c>
      <c r="P802" s="24">
        <v>0.0</v>
      </c>
      <c r="Q802" s="132">
        <v>0.0</v>
      </c>
      <c r="R802" s="132" t="s">
        <v>1200</v>
      </c>
      <c r="S802" s="132"/>
      <c r="T802" s="132"/>
      <c r="U802" s="132"/>
      <c r="V802" s="132"/>
      <c r="W802" s="132"/>
      <c r="X802" s="132"/>
      <c r="Y802" s="132"/>
      <c r="Z802" s="132"/>
    </row>
    <row r="803" ht="15.75" customHeight="1">
      <c r="A803" s="253">
        <v>801.0</v>
      </c>
      <c r="B803" s="254" t="s">
        <v>288</v>
      </c>
      <c r="C803" s="254" t="s">
        <v>4598</v>
      </c>
      <c r="D803" s="254">
        <v>0.0</v>
      </c>
      <c r="E803" s="254">
        <v>0.0</v>
      </c>
      <c r="F803" s="254">
        <v>0.0</v>
      </c>
      <c r="G803" s="254">
        <v>0.0</v>
      </c>
      <c r="H803" s="254">
        <v>0.0</v>
      </c>
      <c r="I803" s="254">
        <v>0.0</v>
      </c>
      <c r="J803" s="254">
        <v>0.0</v>
      </c>
      <c r="K803" s="254">
        <v>0.0</v>
      </c>
      <c r="L803" s="254">
        <v>36.72486</v>
      </c>
      <c r="M803" s="254">
        <v>503.5087</v>
      </c>
      <c r="N803" s="254">
        <v>3.627393</v>
      </c>
      <c r="O803" s="254">
        <v>0.097466</v>
      </c>
      <c r="P803" s="24">
        <v>0.0</v>
      </c>
      <c r="Q803" s="132">
        <v>0.0</v>
      </c>
      <c r="R803" s="132" t="s">
        <v>288</v>
      </c>
      <c r="S803" s="132"/>
      <c r="T803" s="132"/>
      <c r="U803" s="132"/>
      <c r="V803" s="132"/>
      <c r="W803" s="132"/>
      <c r="X803" s="132"/>
      <c r="Y803" s="132"/>
      <c r="Z803" s="132"/>
    </row>
    <row r="804" ht="15.75" customHeight="1">
      <c r="A804" s="253">
        <v>802.0</v>
      </c>
      <c r="B804" s="259" t="s">
        <v>584</v>
      </c>
      <c r="C804" s="254" t="s">
        <v>4598</v>
      </c>
      <c r="D804" s="254">
        <v>0.0</v>
      </c>
      <c r="E804" s="254">
        <v>0.0</v>
      </c>
      <c r="F804" s="254">
        <v>0.0</v>
      </c>
      <c r="G804" s="254">
        <v>0.0</v>
      </c>
      <c r="H804" s="254">
        <v>0.0</v>
      </c>
      <c r="I804" s="254">
        <v>0.0</v>
      </c>
      <c r="J804" s="254">
        <v>0.0</v>
      </c>
      <c r="K804" s="254">
        <v>0.0</v>
      </c>
      <c r="L804" s="254">
        <v>3.3</v>
      </c>
      <c r="M804" s="254">
        <v>18.0</v>
      </c>
      <c r="N804" s="254">
        <v>0.0</v>
      </c>
      <c r="O804" s="254">
        <v>0.0</v>
      </c>
      <c r="P804" s="24">
        <v>0.0</v>
      </c>
      <c r="Q804" s="132">
        <v>0.0</v>
      </c>
      <c r="R804" s="257" t="s">
        <v>584</v>
      </c>
      <c r="S804" s="132"/>
      <c r="T804" s="132"/>
      <c r="U804" s="132"/>
      <c r="V804" s="132"/>
      <c r="W804" s="132"/>
      <c r="X804" s="132"/>
      <c r="Y804" s="132"/>
      <c r="Z804" s="132"/>
    </row>
    <row r="805" ht="15.75" customHeight="1">
      <c r="A805" s="253">
        <v>803.0</v>
      </c>
      <c r="B805" s="254" t="s">
        <v>429</v>
      </c>
      <c r="C805" s="254" t="s">
        <v>4598</v>
      </c>
      <c r="D805" s="254">
        <v>0.0</v>
      </c>
      <c r="E805" s="254">
        <v>0.0</v>
      </c>
      <c r="F805" s="254">
        <v>0.0</v>
      </c>
      <c r="G805" s="254">
        <v>0.0</v>
      </c>
      <c r="H805" s="254">
        <v>0.0</v>
      </c>
      <c r="I805" s="254">
        <v>0.0</v>
      </c>
      <c r="J805" s="254">
        <v>0.0</v>
      </c>
      <c r="K805" s="254">
        <v>0.0</v>
      </c>
      <c r="L805" s="254">
        <v>20.2868</v>
      </c>
      <c r="M805" s="254">
        <v>240.8861</v>
      </c>
      <c r="N805" s="254">
        <v>1.952774</v>
      </c>
      <c r="O805" s="254">
        <v>0.0</v>
      </c>
      <c r="P805" s="24">
        <v>0.0</v>
      </c>
      <c r="Q805" s="132">
        <v>0.0</v>
      </c>
      <c r="R805" s="132" t="s">
        <v>429</v>
      </c>
      <c r="S805" s="132"/>
      <c r="T805" s="132"/>
      <c r="U805" s="132"/>
      <c r="V805" s="132"/>
      <c r="W805" s="132"/>
      <c r="X805" s="132"/>
      <c r="Y805" s="132"/>
      <c r="Z805" s="132"/>
    </row>
    <row r="806" ht="15.75" customHeight="1">
      <c r="A806" s="253">
        <v>804.0</v>
      </c>
      <c r="B806" s="254" t="s">
        <v>1038</v>
      </c>
      <c r="C806" s="254" t="s">
        <v>4598</v>
      </c>
      <c r="D806" s="254">
        <v>0.0</v>
      </c>
      <c r="E806" s="254">
        <v>0.0</v>
      </c>
      <c r="F806" s="254">
        <v>0.0</v>
      </c>
      <c r="G806" s="254">
        <v>0.0</v>
      </c>
      <c r="H806" s="254">
        <v>0.0</v>
      </c>
      <c r="I806" s="254">
        <v>0.0</v>
      </c>
      <c r="J806" s="254">
        <v>0.0</v>
      </c>
      <c r="K806" s="254">
        <v>0.0</v>
      </c>
      <c r="L806" s="254">
        <v>19.44536</v>
      </c>
      <c r="M806" s="254">
        <v>181.9123</v>
      </c>
      <c r="N806" s="254">
        <v>0.995768</v>
      </c>
      <c r="O806" s="254">
        <v>0.512668</v>
      </c>
      <c r="P806" s="24">
        <v>0.0</v>
      </c>
      <c r="Q806" s="132">
        <v>0.0</v>
      </c>
      <c r="R806" s="132" t="s">
        <v>1038</v>
      </c>
      <c r="S806" s="132"/>
      <c r="T806" s="132"/>
      <c r="U806" s="132"/>
      <c r="V806" s="132"/>
      <c r="W806" s="132"/>
      <c r="X806" s="132"/>
      <c r="Y806" s="132"/>
      <c r="Z806" s="132"/>
    </row>
    <row r="807" ht="15.75" customHeight="1">
      <c r="A807" s="253">
        <v>805.0</v>
      </c>
      <c r="B807" s="254" t="s">
        <v>263</v>
      </c>
      <c r="C807" s="254" t="s">
        <v>4598</v>
      </c>
      <c r="D807" s="254">
        <v>0.0</v>
      </c>
      <c r="E807" s="254">
        <v>0.0</v>
      </c>
      <c r="F807" s="254">
        <v>0.0</v>
      </c>
      <c r="G807" s="254">
        <v>0.0</v>
      </c>
      <c r="H807" s="254">
        <v>0.0</v>
      </c>
      <c r="I807" s="254">
        <v>0.0</v>
      </c>
      <c r="J807" s="254">
        <v>0.0</v>
      </c>
      <c r="K807" s="254">
        <v>0.0</v>
      </c>
      <c r="L807" s="254">
        <v>42.45665</v>
      </c>
      <c r="M807" s="254">
        <v>441.9707</v>
      </c>
      <c r="N807" s="254">
        <v>3.375633</v>
      </c>
      <c r="O807" s="254">
        <v>0.512668</v>
      </c>
      <c r="P807" s="24">
        <v>0.0</v>
      </c>
      <c r="Q807" s="132">
        <v>0.0</v>
      </c>
      <c r="R807" s="132" t="s">
        <v>263</v>
      </c>
      <c r="S807" s="132"/>
      <c r="T807" s="132"/>
      <c r="U807" s="132"/>
      <c r="V807" s="132"/>
      <c r="W807" s="132"/>
      <c r="X807" s="132"/>
      <c r="Y807" s="132"/>
      <c r="Z807" s="132"/>
    </row>
    <row r="808" ht="15.75" customHeight="1">
      <c r="A808" s="253">
        <v>806.0</v>
      </c>
      <c r="B808" s="254" t="s">
        <v>992</v>
      </c>
      <c r="C808" s="254" t="s">
        <v>4598</v>
      </c>
      <c r="D808" s="254">
        <v>0.0</v>
      </c>
      <c r="E808" s="254">
        <v>0.0</v>
      </c>
      <c r="F808" s="254">
        <v>0.0</v>
      </c>
      <c r="G808" s="254">
        <v>0.0</v>
      </c>
      <c r="H808" s="254">
        <v>0.0</v>
      </c>
      <c r="I808" s="254">
        <v>0.0</v>
      </c>
      <c r="J808" s="254">
        <v>0.0</v>
      </c>
      <c r="K808" s="254">
        <v>0.0</v>
      </c>
      <c r="L808" s="254">
        <v>18.16286</v>
      </c>
      <c r="M808" s="254">
        <v>159.1276</v>
      </c>
      <c r="N808" s="254">
        <v>0.825905</v>
      </c>
      <c r="O808" s="254">
        <v>0.0</v>
      </c>
      <c r="P808" s="24">
        <v>0.0</v>
      </c>
      <c r="Q808" s="132">
        <v>0.0</v>
      </c>
      <c r="R808" s="132" t="s">
        <v>992</v>
      </c>
      <c r="S808" s="132"/>
      <c r="T808" s="132"/>
      <c r="U808" s="132"/>
      <c r="V808" s="132"/>
      <c r="W808" s="132"/>
      <c r="X808" s="132"/>
      <c r="Y808" s="132"/>
      <c r="Z808" s="132"/>
    </row>
    <row r="809" ht="15.75" customHeight="1">
      <c r="A809" s="253">
        <v>807.0</v>
      </c>
      <c r="B809" s="254" t="s">
        <v>282</v>
      </c>
      <c r="C809" s="254" t="s">
        <v>4598</v>
      </c>
      <c r="D809" s="254">
        <v>0.0</v>
      </c>
      <c r="E809" s="254">
        <v>0.0</v>
      </c>
      <c r="F809" s="254">
        <v>0.0</v>
      </c>
      <c r="G809" s="254">
        <v>0.0</v>
      </c>
      <c r="H809" s="254">
        <v>0.0</v>
      </c>
      <c r="I809" s="254">
        <v>0.0</v>
      </c>
      <c r="J809" s="254">
        <v>0.0</v>
      </c>
      <c r="K809" s="254">
        <v>0.0</v>
      </c>
      <c r="L809" s="254">
        <v>43.73319</v>
      </c>
      <c r="M809" s="254">
        <v>471.1686</v>
      </c>
      <c r="N809" s="254">
        <v>4.136845</v>
      </c>
      <c r="O809" s="254">
        <v>0.512668</v>
      </c>
      <c r="P809" s="24">
        <v>0.0</v>
      </c>
      <c r="Q809" s="132">
        <v>0.0</v>
      </c>
      <c r="R809" s="132" t="s">
        <v>282</v>
      </c>
      <c r="S809" s="132"/>
      <c r="T809" s="132"/>
      <c r="U809" s="132"/>
      <c r="V809" s="132"/>
      <c r="W809" s="132"/>
      <c r="X809" s="132"/>
      <c r="Y809" s="132"/>
      <c r="Z809" s="132"/>
    </row>
    <row r="810" ht="15.75" customHeight="1">
      <c r="A810" s="253">
        <v>808.0</v>
      </c>
      <c r="B810" s="254" t="s">
        <v>1285</v>
      </c>
      <c r="C810" s="254" t="s">
        <v>4598</v>
      </c>
      <c r="D810" s="254">
        <v>0.0</v>
      </c>
      <c r="E810" s="254">
        <v>0.0</v>
      </c>
      <c r="F810" s="254">
        <v>0.0</v>
      </c>
      <c r="G810" s="254">
        <v>0.0</v>
      </c>
      <c r="H810" s="254">
        <v>0.0</v>
      </c>
      <c r="I810" s="254">
        <v>0.0</v>
      </c>
      <c r="J810" s="254">
        <v>0.0</v>
      </c>
      <c r="K810" s="254">
        <v>0.0</v>
      </c>
      <c r="L810" s="254">
        <v>10.0</v>
      </c>
      <c r="M810" s="254">
        <v>127.0</v>
      </c>
      <c r="N810" s="254">
        <v>1.0</v>
      </c>
      <c r="O810" s="254">
        <v>0.0</v>
      </c>
      <c r="P810" s="24">
        <v>0.0</v>
      </c>
      <c r="Q810" s="132">
        <v>0.0</v>
      </c>
      <c r="R810" s="132" t="s">
        <v>1285</v>
      </c>
      <c r="S810" s="132"/>
      <c r="T810" s="132"/>
      <c r="U810" s="132"/>
      <c r="V810" s="132"/>
      <c r="W810" s="132"/>
      <c r="X810" s="132"/>
      <c r="Y810" s="132"/>
      <c r="Z810" s="132"/>
    </row>
    <row r="811" ht="15.75" customHeight="1">
      <c r="A811" s="253">
        <v>809.0</v>
      </c>
      <c r="B811" s="254" t="s">
        <v>1113</v>
      </c>
      <c r="C811" s="254" t="s">
        <v>4598</v>
      </c>
      <c r="D811" s="254">
        <v>0.0</v>
      </c>
      <c r="E811" s="254">
        <v>0.0</v>
      </c>
      <c r="F811" s="254">
        <v>0.0</v>
      </c>
      <c r="G811" s="254">
        <v>0.0</v>
      </c>
      <c r="H811" s="254">
        <v>0.0</v>
      </c>
      <c r="I811" s="254">
        <v>0.0</v>
      </c>
      <c r="J811" s="254">
        <v>0.0</v>
      </c>
      <c r="K811" s="254">
        <v>0.0</v>
      </c>
      <c r="L811" s="254">
        <v>12.93769</v>
      </c>
      <c r="M811" s="254">
        <v>156.0445</v>
      </c>
      <c r="N811" s="254">
        <v>1.0</v>
      </c>
      <c r="O811" s="254">
        <v>0.0</v>
      </c>
      <c r="P811" s="24">
        <v>0.0</v>
      </c>
      <c r="Q811" s="132">
        <v>0.0</v>
      </c>
      <c r="R811" s="132" t="s">
        <v>1113</v>
      </c>
      <c r="S811" s="132"/>
      <c r="T811" s="132"/>
      <c r="U811" s="132"/>
      <c r="V811" s="132"/>
      <c r="W811" s="132"/>
      <c r="X811" s="132"/>
      <c r="Y811" s="132"/>
      <c r="Z811" s="132"/>
    </row>
    <row r="812" ht="15.75" customHeight="1">
      <c r="A812" s="253">
        <v>810.0</v>
      </c>
      <c r="B812" s="254" t="s">
        <v>1253</v>
      </c>
      <c r="C812" s="254" t="s">
        <v>4598</v>
      </c>
      <c r="D812" s="254">
        <v>0.0</v>
      </c>
      <c r="E812" s="254">
        <v>0.0</v>
      </c>
      <c r="F812" s="254">
        <v>0.0</v>
      </c>
      <c r="G812" s="254">
        <v>0.0</v>
      </c>
      <c r="H812" s="254">
        <v>0.0</v>
      </c>
      <c r="I812" s="254">
        <v>1.0</v>
      </c>
      <c r="J812" s="254">
        <v>3.0</v>
      </c>
      <c r="K812" s="254">
        <v>0.0</v>
      </c>
      <c r="L812" s="254">
        <v>4.769406</v>
      </c>
      <c r="M812" s="254">
        <v>57.22374</v>
      </c>
      <c r="N812" s="254">
        <v>0.502283</v>
      </c>
      <c r="O812" s="254">
        <v>0.0</v>
      </c>
      <c r="P812" s="24">
        <v>0.0</v>
      </c>
      <c r="Q812" s="132">
        <v>0.0</v>
      </c>
      <c r="R812" s="132" t="s">
        <v>1253</v>
      </c>
      <c r="S812" s="132"/>
      <c r="T812" s="132"/>
      <c r="U812" s="132"/>
      <c r="V812" s="132"/>
      <c r="W812" s="132"/>
      <c r="X812" s="132"/>
      <c r="Y812" s="132"/>
      <c r="Z812" s="132"/>
    </row>
    <row r="813" ht="15.75" customHeight="1">
      <c r="A813" s="253">
        <v>811.0</v>
      </c>
      <c r="B813" s="254" t="s">
        <v>422</v>
      </c>
      <c r="C813" s="254" t="s">
        <v>4598</v>
      </c>
      <c r="D813" s="254"/>
      <c r="E813" s="254"/>
      <c r="F813" s="254"/>
      <c r="G813" s="254"/>
      <c r="H813" s="254"/>
      <c r="I813" s="254"/>
      <c r="J813" s="254"/>
      <c r="K813" s="254"/>
      <c r="L813" s="254">
        <v>25.8</v>
      </c>
      <c r="M813" s="254">
        <v>273.4</v>
      </c>
      <c r="N813" s="254">
        <v>1.7</v>
      </c>
      <c r="O813" s="254">
        <v>0.6</v>
      </c>
      <c r="Q813" s="132"/>
      <c r="R813" s="132" t="s">
        <v>422</v>
      </c>
      <c r="S813" s="132"/>
      <c r="T813" s="132"/>
      <c r="U813" s="132"/>
      <c r="V813" s="132"/>
      <c r="W813" s="132"/>
      <c r="X813" s="132"/>
      <c r="Y813" s="132"/>
      <c r="Z813" s="132"/>
    </row>
    <row r="814" ht="15.75" customHeight="1">
      <c r="A814" s="253">
        <v>812.0</v>
      </c>
      <c r="B814" s="254" t="s">
        <v>437</v>
      </c>
      <c r="C814" s="254" t="s">
        <v>4598</v>
      </c>
      <c r="D814" s="254"/>
      <c r="E814" s="254"/>
      <c r="F814" s="254"/>
      <c r="G814" s="254"/>
      <c r="H814" s="254"/>
      <c r="I814" s="254"/>
      <c r="J814" s="254"/>
      <c r="K814" s="254"/>
      <c r="L814" s="254">
        <v>10.4</v>
      </c>
      <c r="M814" s="254">
        <v>104.5</v>
      </c>
      <c r="N814" s="254">
        <v>0.9</v>
      </c>
      <c r="O814" s="254">
        <v>0.0</v>
      </c>
      <c r="Q814" s="132"/>
      <c r="R814" s="132" t="s">
        <v>437</v>
      </c>
      <c r="S814" s="132"/>
      <c r="T814" s="132"/>
      <c r="U814" s="132"/>
      <c r="V814" s="132"/>
      <c r="W814" s="132"/>
      <c r="X814" s="132"/>
      <c r="Y814" s="132"/>
      <c r="Z814" s="132"/>
    </row>
    <row r="815" ht="15.75" customHeight="1">
      <c r="A815" s="253">
        <v>813.0</v>
      </c>
      <c r="B815" s="254" t="s">
        <v>397</v>
      </c>
      <c r="C815" s="254" t="s">
        <v>4598</v>
      </c>
      <c r="D815" s="254"/>
      <c r="E815" s="254"/>
      <c r="F815" s="254"/>
      <c r="G815" s="254"/>
      <c r="H815" s="254"/>
      <c r="I815" s="254"/>
      <c r="J815" s="254"/>
      <c r="K815" s="254"/>
      <c r="L815" s="254">
        <v>18.2</v>
      </c>
      <c r="M815" s="254">
        <v>196.4</v>
      </c>
      <c r="N815" s="254">
        <v>1.4</v>
      </c>
      <c r="O815" s="254">
        <v>0.6</v>
      </c>
      <c r="Q815" s="132"/>
      <c r="R815" s="132" t="s">
        <v>397</v>
      </c>
      <c r="S815" s="132"/>
      <c r="T815" s="132"/>
      <c r="U815" s="132"/>
      <c r="V815" s="132"/>
      <c r="W815" s="132"/>
      <c r="X815" s="132"/>
      <c r="Y815" s="132"/>
      <c r="Z815" s="132"/>
    </row>
    <row r="816" ht="15.75" customHeight="1">
      <c r="A816" s="253">
        <v>814.0</v>
      </c>
      <c r="B816" s="254" t="s">
        <v>425</v>
      </c>
      <c r="C816" s="254" t="s">
        <v>4598</v>
      </c>
      <c r="D816" s="254"/>
      <c r="E816" s="254"/>
      <c r="F816" s="254"/>
      <c r="G816" s="254"/>
      <c r="H816" s="254"/>
      <c r="I816" s="254"/>
      <c r="J816" s="254"/>
      <c r="K816" s="254"/>
      <c r="L816" s="254">
        <v>0.0</v>
      </c>
      <c r="M816" s="254">
        <v>0.0</v>
      </c>
      <c r="N816" s="254">
        <v>0.0</v>
      </c>
      <c r="O816" s="254">
        <v>0.0</v>
      </c>
      <c r="Q816" s="132"/>
      <c r="R816" s="132" t="s">
        <v>425</v>
      </c>
      <c r="S816" s="132"/>
      <c r="T816" s="132"/>
      <c r="U816" s="132"/>
      <c r="V816" s="132"/>
      <c r="W816" s="132"/>
      <c r="X816" s="132"/>
      <c r="Y816" s="132"/>
      <c r="Z816" s="132"/>
    </row>
    <row r="817" ht="15.75" customHeight="1">
      <c r="A817" s="253">
        <v>815.0</v>
      </c>
      <c r="B817" s="254"/>
      <c r="C817" s="254" t="s">
        <v>4598</v>
      </c>
      <c r="D817" s="254" t="e">
        <v>#N/A</v>
      </c>
      <c r="E817" s="254" t="e">
        <v>#N/A</v>
      </c>
      <c r="F817" s="254" t="e">
        <v>#N/A</v>
      </c>
      <c r="G817" s="254" t="e">
        <v>#N/A</v>
      </c>
      <c r="H817" s="254" t="e">
        <v>#N/A</v>
      </c>
      <c r="I817" s="254" t="e">
        <v>#N/A</v>
      </c>
      <c r="J817" s="254" t="e">
        <v>#N/A</v>
      </c>
      <c r="K817" s="254" t="e">
        <v>#N/A</v>
      </c>
      <c r="L817" s="254" t="e">
        <v>#N/A</v>
      </c>
      <c r="M817" s="254" t="e">
        <v>#N/A</v>
      </c>
      <c r="N817" s="254" t="e">
        <v>#N/A</v>
      </c>
      <c r="O817" s="254" t="e">
        <v>#N/A</v>
      </c>
      <c r="P817" s="24" t="e">
        <v>#N/A</v>
      </c>
      <c r="Q817" s="132" t="e">
        <v>#N/A</v>
      </c>
      <c r="R817" s="132"/>
      <c r="S817" s="132"/>
      <c r="T817" s="132"/>
      <c r="U817" s="132"/>
      <c r="V817" s="132"/>
      <c r="W817" s="132"/>
      <c r="X817" s="132"/>
      <c r="Y817" s="132"/>
      <c r="Z817" s="132"/>
    </row>
    <row r="818" ht="15.75" customHeight="1">
      <c r="A818" s="253">
        <v>816.0</v>
      </c>
      <c r="B818" s="254"/>
      <c r="C818" s="254" t="s">
        <v>4598</v>
      </c>
      <c r="D818" s="254" t="e">
        <v>#N/A</v>
      </c>
      <c r="E818" s="254" t="e">
        <v>#N/A</v>
      </c>
      <c r="F818" s="254" t="e">
        <v>#N/A</v>
      </c>
      <c r="G818" s="254" t="e">
        <v>#N/A</v>
      </c>
      <c r="H818" s="254" t="e">
        <v>#N/A</v>
      </c>
      <c r="I818" s="254" t="e">
        <v>#N/A</v>
      </c>
      <c r="J818" s="254" t="e">
        <v>#N/A</v>
      </c>
      <c r="K818" s="254" t="e">
        <v>#N/A</v>
      </c>
      <c r="L818" s="254" t="e">
        <v>#N/A</v>
      </c>
      <c r="M818" s="254" t="e">
        <v>#N/A</v>
      </c>
      <c r="N818" s="254" t="e">
        <v>#N/A</v>
      </c>
      <c r="O818" s="254" t="e">
        <v>#N/A</v>
      </c>
      <c r="P818" s="24" t="e">
        <v>#N/A</v>
      </c>
      <c r="Q818" s="132" t="e">
        <v>#N/A</v>
      </c>
      <c r="R818" s="132"/>
      <c r="S818" s="132"/>
      <c r="T818" s="132"/>
      <c r="U818" s="132"/>
      <c r="V818" s="132"/>
      <c r="W818" s="132"/>
      <c r="X818" s="132"/>
      <c r="Y818" s="132"/>
      <c r="Z818" s="132"/>
    </row>
    <row r="819" ht="15.75" customHeight="1">
      <c r="A819" s="253">
        <v>817.0</v>
      </c>
      <c r="B819" s="254"/>
      <c r="C819" s="254" t="s">
        <v>4598</v>
      </c>
      <c r="D819" s="254" t="e">
        <v>#N/A</v>
      </c>
      <c r="E819" s="254" t="e">
        <v>#N/A</v>
      </c>
      <c r="F819" s="254" t="e">
        <v>#N/A</v>
      </c>
      <c r="G819" s="254" t="e">
        <v>#N/A</v>
      </c>
      <c r="H819" s="254" t="e">
        <v>#N/A</v>
      </c>
      <c r="I819" s="254" t="e">
        <v>#N/A</v>
      </c>
      <c r="J819" s="254" t="e">
        <v>#N/A</v>
      </c>
      <c r="K819" s="254" t="e">
        <v>#N/A</v>
      </c>
      <c r="L819" s="254" t="e">
        <v>#N/A</v>
      </c>
      <c r="M819" s="254" t="e">
        <v>#N/A</v>
      </c>
      <c r="N819" s="254" t="e">
        <v>#N/A</v>
      </c>
      <c r="O819" s="254" t="e">
        <v>#N/A</v>
      </c>
      <c r="P819" s="24" t="e">
        <v>#N/A</v>
      </c>
      <c r="Q819" s="132" t="e">
        <v>#N/A</v>
      </c>
      <c r="R819" s="132"/>
      <c r="S819" s="132"/>
      <c r="T819" s="132"/>
      <c r="U819" s="132"/>
      <c r="V819" s="132"/>
      <c r="W819" s="132"/>
      <c r="X819" s="132"/>
      <c r="Y819" s="132"/>
      <c r="Z819" s="132"/>
    </row>
    <row r="820" ht="15.75" customHeight="1">
      <c r="A820" s="253">
        <v>818.0</v>
      </c>
      <c r="B820" s="254"/>
      <c r="C820" s="254" t="s">
        <v>4598</v>
      </c>
      <c r="D820" s="254" t="e">
        <v>#N/A</v>
      </c>
      <c r="E820" s="254" t="e">
        <v>#N/A</v>
      </c>
      <c r="F820" s="254" t="e">
        <v>#N/A</v>
      </c>
      <c r="G820" s="254" t="e">
        <v>#N/A</v>
      </c>
      <c r="H820" s="254" t="e">
        <v>#N/A</v>
      </c>
      <c r="I820" s="254" t="e">
        <v>#N/A</v>
      </c>
      <c r="J820" s="254" t="e">
        <v>#N/A</v>
      </c>
      <c r="K820" s="254" t="e">
        <v>#N/A</v>
      </c>
      <c r="L820" s="254" t="e">
        <v>#N/A</v>
      </c>
      <c r="M820" s="254" t="e">
        <v>#N/A</v>
      </c>
      <c r="N820" s="254" t="e">
        <v>#N/A</v>
      </c>
      <c r="O820" s="254" t="e">
        <v>#N/A</v>
      </c>
      <c r="P820" s="24" t="e">
        <v>#N/A</v>
      </c>
      <c r="Q820" s="132" t="e">
        <v>#N/A</v>
      </c>
      <c r="R820" s="132"/>
      <c r="S820" s="132"/>
      <c r="T820" s="132"/>
      <c r="U820" s="132"/>
      <c r="V820" s="132"/>
      <c r="W820" s="132"/>
      <c r="X820" s="132"/>
      <c r="Y820" s="132"/>
      <c r="Z820" s="132"/>
    </row>
    <row r="821" ht="15.75" customHeight="1">
      <c r="A821" s="253">
        <v>819.0</v>
      </c>
      <c r="B821" s="254"/>
      <c r="C821" s="254" t="s">
        <v>4598</v>
      </c>
      <c r="D821" s="254" t="e">
        <v>#N/A</v>
      </c>
      <c r="E821" s="254" t="e">
        <v>#N/A</v>
      </c>
      <c r="F821" s="254" t="e">
        <v>#N/A</v>
      </c>
      <c r="G821" s="254" t="e">
        <v>#N/A</v>
      </c>
      <c r="H821" s="254" t="e">
        <v>#N/A</v>
      </c>
      <c r="I821" s="254" t="e">
        <v>#N/A</v>
      </c>
      <c r="J821" s="254" t="e">
        <v>#N/A</v>
      </c>
      <c r="K821" s="254" t="e">
        <v>#N/A</v>
      </c>
      <c r="L821" s="254" t="e">
        <v>#N/A</v>
      </c>
      <c r="M821" s="254" t="e">
        <v>#N/A</v>
      </c>
      <c r="N821" s="254" t="e">
        <v>#N/A</v>
      </c>
      <c r="O821" s="254" t="e">
        <v>#N/A</v>
      </c>
      <c r="P821" s="24" t="e">
        <v>#N/A</v>
      </c>
      <c r="Q821" s="132" t="e">
        <v>#N/A</v>
      </c>
      <c r="R821" s="132"/>
      <c r="S821" s="132"/>
      <c r="T821" s="132"/>
      <c r="U821" s="132"/>
      <c r="V821" s="132"/>
      <c r="W821" s="132"/>
      <c r="X821" s="132"/>
      <c r="Y821" s="132"/>
      <c r="Z821" s="132"/>
    </row>
    <row r="822" ht="15.75" customHeight="1">
      <c r="A822" s="253">
        <v>820.0</v>
      </c>
      <c r="B822" s="254"/>
      <c r="C822" s="254" t="s">
        <v>4598</v>
      </c>
      <c r="D822" s="254" t="e">
        <v>#N/A</v>
      </c>
      <c r="E822" s="254" t="e">
        <v>#N/A</v>
      </c>
      <c r="F822" s="254" t="e">
        <v>#N/A</v>
      </c>
      <c r="G822" s="254" t="e">
        <v>#N/A</v>
      </c>
      <c r="H822" s="254" t="e">
        <v>#N/A</v>
      </c>
      <c r="I822" s="254" t="e">
        <v>#N/A</v>
      </c>
      <c r="J822" s="254" t="e">
        <v>#N/A</v>
      </c>
      <c r="K822" s="254" t="e">
        <v>#N/A</v>
      </c>
      <c r="L822" s="254" t="e">
        <v>#N/A</v>
      </c>
      <c r="M822" s="254" t="e">
        <v>#N/A</v>
      </c>
      <c r="N822" s="254" t="e">
        <v>#N/A</v>
      </c>
      <c r="O822" s="254" t="e">
        <v>#N/A</v>
      </c>
      <c r="P822" s="24" t="e">
        <v>#N/A</v>
      </c>
      <c r="Q822" s="132" t="e">
        <v>#N/A</v>
      </c>
      <c r="R822" s="132"/>
      <c r="S822" s="132"/>
      <c r="T822" s="132"/>
      <c r="U822" s="132"/>
      <c r="V822" s="132"/>
      <c r="W822" s="132"/>
      <c r="X822" s="132"/>
      <c r="Y822" s="132"/>
      <c r="Z822" s="132"/>
    </row>
    <row r="823" ht="15.75" customHeight="1">
      <c r="A823" s="253">
        <v>821.0</v>
      </c>
      <c r="B823" s="254"/>
      <c r="C823" s="254" t="s">
        <v>4598</v>
      </c>
      <c r="D823" s="254" t="e">
        <v>#N/A</v>
      </c>
      <c r="E823" s="254" t="e">
        <v>#N/A</v>
      </c>
      <c r="F823" s="254" t="e">
        <v>#N/A</v>
      </c>
      <c r="G823" s="254" t="e">
        <v>#N/A</v>
      </c>
      <c r="H823" s="254" t="e">
        <v>#N/A</v>
      </c>
      <c r="I823" s="254" t="e">
        <v>#N/A</v>
      </c>
      <c r="J823" s="254" t="e">
        <v>#N/A</v>
      </c>
      <c r="K823" s="254" t="e">
        <v>#N/A</v>
      </c>
      <c r="L823" s="254" t="e">
        <v>#N/A</v>
      </c>
      <c r="M823" s="254" t="e">
        <v>#N/A</v>
      </c>
      <c r="N823" s="254" t="e">
        <v>#N/A</v>
      </c>
      <c r="O823" s="254" t="e">
        <v>#N/A</v>
      </c>
      <c r="P823" s="24" t="e">
        <v>#N/A</v>
      </c>
      <c r="Q823" s="132" t="e">
        <v>#N/A</v>
      </c>
      <c r="R823" s="132"/>
      <c r="S823" s="132"/>
      <c r="T823" s="132"/>
      <c r="U823" s="132"/>
      <c r="V823" s="132"/>
      <c r="W823" s="132"/>
      <c r="X823" s="132"/>
      <c r="Y823" s="132"/>
      <c r="Z823" s="132"/>
    </row>
    <row r="824" ht="15.75" customHeight="1">
      <c r="A824" s="253">
        <v>822.0</v>
      </c>
      <c r="B824" s="254"/>
      <c r="C824" s="254" t="s">
        <v>4598</v>
      </c>
      <c r="D824" s="254" t="e">
        <v>#N/A</v>
      </c>
      <c r="E824" s="254" t="e">
        <v>#N/A</v>
      </c>
      <c r="F824" s="254" t="e">
        <v>#N/A</v>
      </c>
      <c r="G824" s="254" t="e">
        <v>#N/A</v>
      </c>
      <c r="H824" s="254" t="e">
        <v>#N/A</v>
      </c>
      <c r="I824" s="254" t="e">
        <v>#N/A</v>
      </c>
      <c r="J824" s="254" t="e">
        <v>#N/A</v>
      </c>
      <c r="K824" s="254" t="e">
        <v>#N/A</v>
      </c>
      <c r="L824" s="254" t="e">
        <v>#N/A</v>
      </c>
      <c r="M824" s="254" t="e">
        <v>#N/A</v>
      </c>
      <c r="N824" s="254" t="e">
        <v>#N/A</v>
      </c>
      <c r="O824" s="254" t="e">
        <v>#N/A</v>
      </c>
      <c r="P824" s="24" t="e">
        <v>#N/A</v>
      </c>
      <c r="Q824" s="132" t="e">
        <v>#N/A</v>
      </c>
      <c r="R824" s="132"/>
      <c r="S824" s="132"/>
      <c r="T824" s="132"/>
      <c r="U824" s="132"/>
      <c r="V824" s="132"/>
      <c r="W824" s="132"/>
      <c r="X824" s="132"/>
      <c r="Y824" s="132"/>
      <c r="Z824" s="132"/>
    </row>
    <row r="825" ht="15.75" customHeight="1">
      <c r="A825" s="253">
        <v>823.0</v>
      </c>
      <c r="B825" s="254"/>
      <c r="C825" s="254" t="s">
        <v>4598</v>
      </c>
      <c r="D825" s="254" t="e">
        <v>#N/A</v>
      </c>
      <c r="E825" s="254" t="e">
        <v>#N/A</v>
      </c>
      <c r="F825" s="254" t="e">
        <v>#N/A</v>
      </c>
      <c r="G825" s="254" t="e">
        <v>#N/A</v>
      </c>
      <c r="H825" s="254" t="e">
        <v>#N/A</v>
      </c>
      <c r="I825" s="254" t="e">
        <v>#N/A</v>
      </c>
      <c r="J825" s="254" t="e">
        <v>#N/A</v>
      </c>
      <c r="K825" s="254" t="e">
        <v>#N/A</v>
      </c>
      <c r="L825" s="254" t="e">
        <v>#N/A</v>
      </c>
      <c r="M825" s="254" t="e">
        <v>#N/A</v>
      </c>
      <c r="N825" s="254" t="e">
        <v>#N/A</v>
      </c>
      <c r="O825" s="254" t="e">
        <v>#N/A</v>
      </c>
      <c r="P825" s="24" t="e">
        <v>#N/A</v>
      </c>
      <c r="Q825" s="132" t="e">
        <v>#N/A</v>
      </c>
      <c r="R825" s="132"/>
      <c r="S825" s="132"/>
      <c r="T825" s="132"/>
      <c r="U825" s="132"/>
      <c r="V825" s="132"/>
      <c r="W825" s="132"/>
      <c r="X825" s="132"/>
      <c r="Y825" s="132"/>
      <c r="Z825" s="132"/>
    </row>
    <row r="826" ht="15.75" customHeight="1">
      <c r="A826" s="253">
        <v>824.0</v>
      </c>
      <c r="B826" s="254"/>
      <c r="C826" s="254" t="s">
        <v>4598</v>
      </c>
      <c r="D826" s="254" t="e">
        <v>#N/A</v>
      </c>
      <c r="E826" s="254" t="e">
        <v>#N/A</v>
      </c>
      <c r="F826" s="254" t="e">
        <v>#N/A</v>
      </c>
      <c r="G826" s="254" t="e">
        <v>#N/A</v>
      </c>
      <c r="H826" s="254" t="e">
        <v>#N/A</v>
      </c>
      <c r="I826" s="254" t="e">
        <v>#N/A</v>
      </c>
      <c r="J826" s="254" t="e">
        <v>#N/A</v>
      </c>
      <c r="K826" s="254" t="e">
        <v>#N/A</v>
      </c>
      <c r="L826" s="254" t="e">
        <v>#N/A</v>
      </c>
      <c r="M826" s="254" t="e">
        <v>#N/A</v>
      </c>
      <c r="N826" s="254" t="e">
        <v>#N/A</v>
      </c>
      <c r="O826" s="254" t="e">
        <v>#N/A</v>
      </c>
      <c r="P826" s="24" t="e">
        <v>#N/A</v>
      </c>
      <c r="Q826" s="132" t="e">
        <v>#N/A</v>
      </c>
      <c r="R826" s="132"/>
      <c r="S826" s="132"/>
      <c r="T826" s="132"/>
      <c r="U826" s="132"/>
      <c r="V826" s="132"/>
      <c r="W826" s="132"/>
      <c r="X826" s="132"/>
      <c r="Y826" s="132"/>
      <c r="Z826" s="132"/>
    </row>
    <row r="827" ht="15.75" customHeight="1">
      <c r="A827" s="253">
        <v>825.0</v>
      </c>
      <c r="B827" s="254"/>
      <c r="C827" s="254" t="s">
        <v>4598</v>
      </c>
      <c r="D827" s="254" t="e">
        <v>#N/A</v>
      </c>
      <c r="E827" s="254" t="e">
        <v>#N/A</v>
      </c>
      <c r="F827" s="254" t="e">
        <v>#N/A</v>
      </c>
      <c r="G827" s="254" t="e">
        <v>#N/A</v>
      </c>
      <c r="H827" s="254" t="e">
        <v>#N/A</v>
      </c>
      <c r="I827" s="254" t="e">
        <v>#N/A</v>
      </c>
      <c r="J827" s="254" t="e">
        <v>#N/A</v>
      </c>
      <c r="K827" s="254" t="e">
        <v>#N/A</v>
      </c>
      <c r="L827" s="254" t="e">
        <v>#N/A</v>
      </c>
      <c r="M827" s="254" t="e">
        <v>#N/A</v>
      </c>
      <c r="N827" s="254" t="e">
        <v>#N/A</v>
      </c>
      <c r="O827" s="254" t="e">
        <v>#N/A</v>
      </c>
      <c r="P827" s="24" t="e">
        <v>#N/A</v>
      </c>
      <c r="Q827" s="132" t="e">
        <v>#N/A</v>
      </c>
      <c r="R827" s="132"/>
      <c r="S827" s="132"/>
      <c r="T827" s="132"/>
      <c r="U827" s="132"/>
      <c r="V827" s="132"/>
      <c r="W827" s="132"/>
      <c r="X827" s="132"/>
      <c r="Y827" s="132"/>
      <c r="Z827" s="132"/>
    </row>
    <row r="828" ht="15.75" customHeight="1">
      <c r="A828" s="253">
        <v>826.0</v>
      </c>
      <c r="B828" s="254"/>
      <c r="C828" s="254" t="s">
        <v>4598</v>
      </c>
      <c r="D828" s="254" t="e">
        <v>#N/A</v>
      </c>
      <c r="E828" s="254" t="e">
        <v>#N/A</v>
      </c>
      <c r="F828" s="254" t="e">
        <v>#N/A</v>
      </c>
      <c r="G828" s="254" t="e">
        <v>#N/A</v>
      </c>
      <c r="H828" s="254" t="e">
        <v>#N/A</v>
      </c>
      <c r="I828" s="254" t="e">
        <v>#N/A</v>
      </c>
      <c r="J828" s="254" t="e">
        <v>#N/A</v>
      </c>
      <c r="K828" s="254" t="e">
        <v>#N/A</v>
      </c>
      <c r="L828" s="254" t="e">
        <v>#N/A</v>
      </c>
      <c r="M828" s="254" t="e">
        <v>#N/A</v>
      </c>
      <c r="N828" s="254" t="e">
        <v>#N/A</v>
      </c>
      <c r="O828" s="254" t="e">
        <v>#N/A</v>
      </c>
      <c r="P828" s="24" t="e">
        <v>#N/A</v>
      </c>
      <c r="Q828" s="132" t="e">
        <v>#N/A</v>
      </c>
      <c r="R828" s="132"/>
      <c r="S828" s="132"/>
      <c r="T828" s="132"/>
      <c r="U828" s="132"/>
      <c r="V828" s="132"/>
      <c r="W828" s="132"/>
      <c r="X828" s="132"/>
      <c r="Y828" s="132"/>
      <c r="Z828" s="132"/>
    </row>
    <row r="829" ht="15.75" customHeight="1">
      <c r="A829" s="253">
        <v>827.0</v>
      </c>
      <c r="B829" s="254"/>
      <c r="C829" s="254" t="s">
        <v>4598</v>
      </c>
      <c r="D829" s="254" t="e">
        <v>#N/A</v>
      </c>
      <c r="E829" s="254" t="e">
        <v>#N/A</v>
      </c>
      <c r="F829" s="254" t="e">
        <v>#N/A</v>
      </c>
      <c r="G829" s="254" t="e">
        <v>#N/A</v>
      </c>
      <c r="H829" s="254" t="e">
        <v>#N/A</v>
      </c>
      <c r="I829" s="254" t="e">
        <v>#N/A</v>
      </c>
      <c r="J829" s="254" t="e">
        <v>#N/A</v>
      </c>
      <c r="K829" s="254" t="e">
        <v>#N/A</v>
      </c>
      <c r="L829" s="254" t="e">
        <v>#N/A</v>
      </c>
      <c r="M829" s="254" t="e">
        <v>#N/A</v>
      </c>
      <c r="N829" s="254" t="e">
        <v>#N/A</v>
      </c>
      <c r="O829" s="254" t="e">
        <v>#N/A</v>
      </c>
      <c r="P829" s="24" t="e">
        <v>#N/A</v>
      </c>
      <c r="Q829" s="132" t="e">
        <v>#N/A</v>
      </c>
      <c r="R829" s="132"/>
      <c r="S829" s="132"/>
      <c r="T829" s="132"/>
      <c r="U829" s="132"/>
      <c r="V829" s="132"/>
      <c r="W829" s="132"/>
      <c r="X829" s="132"/>
      <c r="Y829" s="132"/>
      <c r="Z829" s="132"/>
    </row>
    <row r="830" ht="15.75" customHeight="1">
      <c r="A830" s="253">
        <v>828.0</v>
      </c>
      <c r="B830" s="254"/>
      <c r="C830" s="254" t="s">
        <v>4598</v>
      </c>
      <c r="D830" s="254" t="e">
        <v>#N/A</v>
      </c>
      <c r="E830" s="254" t="e">
        <v>#N/A</v>
      </c>
      <c r="F830" s="254" t="e">
        <v>#N/A</v>
      </c>
      <c r="G830" s="254" t="e">
        <v>#N/A</v>
      </c>
      <c r="H830" s="254" t="e">
        <v>#N/A</v>
      </c>
      <c r="I830" s="254" t="e">
        <v>#N/A</v>
      </c>
      <c r="J830" s="254" t="e">
        <v>#N/A</v>
      </c>
      <c r="K830" s="254" t="e">
        <v>#N/A</v>
      </c>
      <c r="L830" s="254" t="e">
        <v>#N/A</v>
      </c>
      <c r="M830" s="254" t="e">
        <v>#N/A</v>
      </c>
      <c r="N830" s="254" t="e">
        <v>#N/A</v>
      </c>
      <c r="O830" s="254" t="e">
        <v>#N/A</v>
      </c>
      <c r="P830" s="24" t="e">
        <v>#N/A</v>
      </c>
      <c r="Q830" s="132" t="e">
        <v>#N/A</v>
      </c>
      <c r="R830" s="132"/>
      <c r="S830" s="132"/>
      <c r="T830" s="132"/>
      <c r="U830" s="132"/>
      <c r="V830" s="132"/>
      <c r="W830" s="132"/>
      <c r="X830" s="132"/>
      <c r="Y830" s="132"/>
      <c r="Z830" s="132"/>
    </row>
    <row r="831" ht="15.75" customHeight="1">
      <c r="A831" s="253">
        <v>829.0</v>
      </c>
      <c r="B831" s="254"/>
      <c r="C831" s="254" t="s">
        <v>4598</v>
      </c>
      <c r="D831" s="254" t="e">
        <v>#N/A</v>
      </c>
      <c r="E831" s="254" t="e">
        <v>#N/A</v>
      </c>
      <c r="F831" s="254" t="e">
        <v>#N/A</v>
      </c>
      <c r="G831" s="254" t="e">
        <v>#N/A</v>
      </c>
      <c r="H831" s="254" t="e">
        <v>#N/A</v>
      </c>
      <c r="I831" s="254" t="e">
        <v>#N/A</v>
      </c>
      <c r="J831" s="254" t="e">
        <v>#N/A</v>
      </c>
      <c r="K831" s="254" t="e">
        <v>#N/A</v>
      </c>
      <c r="L831" s="254" t="e">
        <v>#N/A</v>
      </c>
      <c r="M831" s="254" t="e">
        <v>#N/A</v>
      </c>
      <c r="N831" s="254" t="e">
        <v>#N/A</v>
      </c>
      <c r="O831" s="254" t="e">
        <v>#N/A</v>
      </c>
      <c r="P831" s="24" t="e">
        <v>#N/A</v>
      </c>
      <c r="Q831" s="132" t="e">
        <v>#N/A</v>
      </c>
      <c r="R831" s="132"/>
      <c r="S831" s="132"/>
      <c r="T831" s="132"/>
      <c r="U831" s="132"/>
      <c r="V831" s="132"/>
      <c r="W831" s="132"/>
      <c r="X831" s="132"/>
      <c r="Y831" s="132"/>
      <c r="Z831" s="132"/>
    </row>
    <row r="832" ht="15.75" customHeight="1">
      <c r="A832" s="253">
        <v>830.0</v>
      </c>
      <c r="B832" s="254"/>
      <c r="C832" s="254" t="s">
        <v>4598</v>
      </c>
      <c r="D832" s="254" t="e">
        <v>#N/A</v>
      </c>
      <c r="E832" s="254" t="e">
        <v>#N/A</v>
      </c>
      <c r="F832" s="254" t="e">
        <v>#N/A</v>
      </c>
      <c r="G832" s="254" t="e">
        <v>#N/A</v>
      </c>
      <c r="H832" s="254" t="e">
        <v>#N/A</v>
      </c>
      <c r="I832" s="254" t="e">
        <v>#N/A</v>
      </c>
      <c r="J832" s="254" t="e">
        <v>#N/A</v>
      </c>
      <c r="K832" s="254" t="e">
        <v>#N/A</v>
      </c>
      <c r="L832" s="254" t="e">
        <v>#N/A</v>
      </c>
      <c r="M832" s="254" t="e">
        <v>#N/A</v>
      </c>
      <c r="N832" s="254" t="e">
        <v>#N/A</v>
      </c>
      <c r="O832" s="254" t="e">
        <v>#N/A</v>
      </c>
      <c r="P832" s="24" t="e">
        <v>#N/A</v>
      </c>
      <c r="Q832" s="132" t="e">
        <v>#N/A</v>
      </c>
      <c r="R832" s="132"/>
      <c r="S832" s="132"/>
      <c r="T832" s="132"/>
      <c r="U832" s="132"/>
      <c r="V832" s="132"/>
      <c r="W832" s="132"/>
      <c r="X832" s="132"/>
      <c r="Y832" s="132"/>
      <c r="Z832" s="132"/>
    </row>
    <row r="833" ht="15.75" customHeight="1">
      <c r="A833" s="253">
        <v>831.0</v>
      </c>
      <c r="B833" s="254"/>
      <c r="C833" s="254" t="s">
        <v>4598</v>
      </c>
      <c r="D833" s="254" t="e">
        <v>#N/A</v>
      </c>
      <c r="E833" s="254" t="e">
        <v>#N/A</v>
      </c>
      <c r="F833" s="254" t="e">
        <v>#N/A</v>
      </c>
      <c r="G833" s="254" t="e">
        <v>#N/A</v>
      </c>
      <c r="H833" s="254" t="e">
        <v>#N/A</v>
      </c>
      <c r="I833" s="254" t="e">
        <v>#N/A</v>
      </c>
      <c r="J833" s="254" t="e">
        <v>#N/A</v>
      </c>
      <c r="K833" s="254" t="e">
        <v>#N/A</v>
      </c>
      <c r="L833" s="254" t="e">
        <v>#N/A</v>
      </c>
      <c r="M833" s="254" t="e">
        <v>#N/A</v>
      </c>
      <c r="N833" s="254" t="e">
        <v>#N/A</v>
      </c>
      <c r="O833" s="254" t="e">
        <v>#N/A</v>
      </c>
      <c r="P833" s="24" t="e">
        <v>#N/A</v>
      </c>
      <c r="Q833" s="132" t="e">
        <v>#N/A</v>
      </c>
      <c r="R833" s="132"/>
      <c r="S833" s="132"/>
      <c r="T833" s="132"/>
      <c r="U833" s="132"/>
      <c r="V833" s="132"/>
      <c r="W833" s="132"/>
      <c r="X833" s="132"/>
      <c r="Y833" s="132"/>
      <c r="Z833" s="132"/>
    </row>
    <row r="834" ht="15.75" customHeight="1">
      <c r="A834" s="253">
        <v>832.0</v>
      </c>
      <c r="B834" s="254"/>
      <c r="C834" s="254" t="s">
        <v>4598</v>
      </c>
      <c r="D834" s="254" t="e">
        <v>#N/A</v>
      </c>
      <c r="E834" s="254" t="e">
        <v>#N/A</v>
      </c>
      <c r="F834" s="254" t="e">
        <v>#N/A</v>
      </c>
      <c r="G834" s="254" t="e">
        <v>#N/A</v>
      </c>
      <c r="H834" s="254" t="e">
        <v>#N/A</v>
      </c>
      <c r="I834" s="254" t="e">
        <v>#N/A</v>
      </c>
      <c r="J834" s="254" t="e">
        <v>#N/A</v>
      </c>
      <c r="K834" s="254" t="e">
        <v>#N/A</v>
      </c>
      <c r="L834" s="254" t="e">
        <v>#N/A</v>
      </c>
      <c r="M834" s="254" t="e">
        <v>#N/A</v>
      </c>
      <c r="N834" s="254" t="e">
        <v>#N/A</v>
      </c>
      <c r="O834" s="254" t="e">
        <v>#N/A</v>
      </c>
      <c r="P834" s="24" t="e">
        <v>#N/A</v>
      </c>
      <c r="Q834" s="132" t="e">
        <v>#N/A</v>
      </c>
      <c r="R834" s="132"/>
      <c r="S834" s="132"/>
      <c r="T834" s="132"/>
      <c r="U834" s="132"/>
      <c r="V834" s="132"/>
      <c r="W834" s="132"/>
      <c r="X834" s="132"/>
      <c r="Y834" s="132"/>
      <c r="Z834" s="132"/>
    </row>
    <row r="835" ht="15.75" customHeight="1">
      <c r="A835" s="253">
        <v>833.0</v>
      </c>
      <c r="B835" s="254"/>
      <c r="C835" s="254" t="s">
        <v>4598</v>
      </c>
      <c r="D835" s="254" t="e">
        <v>#N/A</v>
      </c>
      <c r="E835" s="254" t="e">
        <v>#N/A</v>
      </c>
      <c r="F835" s="254" t="e">
        <v>#N/A</v>
      </c>
      <c r="G835" s="254" t="e">
        <v>#N/A</v>
      </c>
      <c r="H835" s="254" t="e">
        <v>#N/A</v>
      </c>
      <c r="I835" s="254" t="e">
        <v>#N/A</v>
      </c>
      <c r="J835" s="254" t="e">
        <v>#N/A</v>
      </c>
      <c r="K835" s="254" t="e">
        <v>#N/A</v>
      </c>
      <c r="L835" s="254" t="e">
        <v>#N/A</v>
      </c>
      <c r="M835" s="254" t="e">
        <v>#N/A</v>
      </c>
      <c r="N835" s="254" t="e">
        <v>#N/A</v>
      </c>
      <c r="O835" s="254" t="e">
        <v>#N/A</v>
      </c>
      <c r="P835" s="24" t="e">
        <v>#N/A</v>
      </c>
      <c r="Q835" s="132" t="e">
        <v>#N/A</v>
      </c>
      <c r="R835" s="132"/>
      <c r="S835" s="132"/>
      <c r="T835" s="132"/>
      <c r="U835" s="132"/>
      <c r="V835" s="132"/>
      <c r="W835" s="132"/>
      <c r="X835" s="132"/>
      <c r="Y835" s="132"/>
      <c r="Z835" s="132"/>
    </row>
    <row r="836" ht="15.75" customHeight="1">
      <c r="A836" s="253">
        <v>834.0</v>
      </c>
      <c r="B836" s="254"/>
      <c r="C836" s="254" t="s">
        <v>4598</v>
      </c>
      <c r="D836" s="254" t="e">
        <v>#N/A</v>
      </c>
      <c r="E836" s="254" t="e">
        <v>#N/A</v>
      </c>
      <c r="F836" s="254" t="e">
        <v>#N/A</v>
      </c>
      <c r="G836" s="254" t="e">
        <v>#N/A</v>
      </c>
      <c r="H836" s="254" t="e">
        <v>#N/A</v>
      </c>
      <c r="I836" s="254" t="e">
        <v>#N/A</v>
      </c>
      <c r="J836" s="254" t="e">
        <v>#N/A</v>
      </c>
      <c r="K836" s="254" t="e">
        <v>#N/A</v>
      </c>
      <c r="L836" s="254" t="e">
        <v>#N/A</v>
      </c>
      <c r="M836" s="254" t="e">
        <v>#N/A</v>
      </c>
      <c r="N836" s="254" t="e">
        <v>#N/A</v>
      </c>
      <c r="O836" s="254" t="e">
        <v>#N/A</v>
      </c>
      <c r="P836" s="24" t="e">
        <v>#N/A</v>
      </c>
      <c r="Q836" s="132" t="e">
        <v>#N/A</v>
      </c>
      <c r="R836" s="132"/>
      <c r="S836" s="132"/>
      <c r="T836" s="132"/>
      <c r="U836" s="132"/>
      <c r="V836" s="132"/>
      <c r="W836" s="132"/>
      <c r="X836" s="132"/>
      <c r="Y836" s="132"/>
      <c r="Z836" s="132"/>
    </row>
    <row r="837" ht="15.75" customHeight="1">
      <c r="A837" s="253">
        <v>835.0</v>
      </c>
      <c r="B837" s="254"/>
      <c r="C837" s="254" t="s">
        <v>4598</v>
      </c>
      <c r="D837" s="254" t="e">
        <v>#N/A</v>
      </c>
      <c r="E837" s="254" t="e">
        <v>#N/A</v>
      </c>
      <c r="F837" s="254" t="e">
        <v>#N/A</v>
      </c>
      <c r="G837" s="254" t="e">
        <v>#N/A</v>
      </c>
      <c r="H837" s="254" t="e">
        <v>#N/A</v>
      </c>
      <c r="I837" s="254" t="e">
        <v>#N/A</v>
      </c>
      <c r="J837" s="254" t="e">
        <v>#N/A</v>
      </c>
      <c r="K837" s="254" t="e">
        <v>#N/A</v>
      </c>
      <c r="L837" s="254" t="e">
        <v>#N/A</v>
      </c>
      <c r="M837" s="254" t="e">
        <v>#N/A</v>
      </c>
      <c r="N837" s="254" t="e">
        <v>#N/A</v>
      </c>
      <c r="O837" s="254" t="e">
        <v>#N/A</v>
      </c>
      <c r="P837" s="24" t="e">
        <v>#N/A</v>
      </c>
      <c r="Q837" s="132" t="e">
        <v>#N/A</v>
      </c>
      <c r="R837" s="132"/>
      <c r="S837" s="132"/>
      <c r="T837" s="132"/>
      <c r="U837" s="132"/>
      <c r="V837" s="132"/>
      <c r="W837" s="132"/>
      <c r="X837" s="132"/>
      <c r="Y837" s="132"/>
      <c r="Z837" s="132"/>
    </row>
    <row r="838" ht="15.75" customHeight="1">
      <c r="A838" s="253">
        <v>836.0</v>
      </c>
      <c r="B838" s="254"/>
      <c r="C838" s="254" t="s">
        <v>4598</v>
      </c>
      <c r="D838" s="254" t="e">
        <v>#N/A</v>
      </c>
      <c r="E838" s="254" t="e">
        <v>#N/A</v>
      </c>
      <c r="F838" s="254" t="e">
        <v>#N/A</v>
      </c>
      <c r="G838" s="254" t="e">
        <v>#N/A</v>
      </c>
      <c r="H838" s="254" t="e">
        <v>#N/A</v>
      </c>
      <c r="I838" s="254" t="e">
        <v>#N/A</v>
      </c>
      <c r="J838" s="254" t="e">
        <v>#N/A</v>
      </c>
      <c r="K838" s="254" t="e">
        <v>#N/A</v>
      </c>
      <c r="L838" s="254" t="e">
        <v>#N/A</v>
      </c>
      <c r="M838" s="254" t="e">
        <v>#N/A</v>
      </c>
      <c r="N838" s="254" t="e">
        <v>#N/A</v>
      </c>
      <c r="O838" s="254" t="e">
        <v>#N/A</v>
      </c>
      <c r="P838" s="24" t="e">
        <v>#N/A</v>
      </c>
      <c r="Q838" s="132" t="e">
        <v>#N/A</v>
      </c>
      <c r="R838" s="132"/>
      <c r="S838" s="132"/>
      <c r="T838" s="132"/>
      <c r="U838" s="132"/>
      <c r="V838" s="132"/>
      <c r="W838" s="132"/>
      <c r="X838" s="132"/>
      <c r="Y838" s="132"/>
      <c r="Z838" s="132"/>
    </row>
    <row r="839" ht="15.75" customHeight="1">
      <c r="A839" s="253">
        <v>837.0</v>
      </c>
      <c r="B839" s="254"/>
      <c r="C839" s="254" t="s">
        <v>4598</v>
      </c>
      <c r="D839" s="254" t="e">
        <v>#N/A</v>
      </c>
      <c r="E839" s="254" t="e">
        <v>#N/A</v>
      </c>
      <c r="F839" s="254" t="e">
        <v>#N/A</v>
      </c>
      <c r="G839" s="254" t="e">
        <v>#N/A</v>
      </c>
      <c r="H839" s="254" t="e">
        <v>#N/A</v>
      </c>
      <c r="I839" s="254" t="e">
        <v>#N/A</v>
      </c>
      <c r="J839" s="254" t="e">
        <v>#N/A</v>
      </c>
      <c r="K839" s="254" t="e">
        <v>#N/A</v>
      </c>
      <c r="L839" s="254" t="e">
        <v>#N/A</v>
      </c>
      <c r="M839" s="254" t="e">
        <v>#N/A</v>
      </c>
      <c r="N839" s="254" t="e">
        <v>#N/A</v>
      </c>
      <c r="O839" s="254" t="e">
        <v>#N/A</v>
      </c>
      <c r="P839" s="24" t="e">
        <v>#N/A</v>
      </c>
      <c r="Q839" s="132" t="e">
        <v>#N/A</v>
      </c>
      <c r="R839" s="132"/>
      <c r="S839" s="132"/>
      <c r="T839" s="132"/>
      <c r="U839" s="132"/>
      <c r="V839" s="132"/>
      <c r="W839" s="132"/>
      <c r="X839" s="132"/>
      <c r="Y839" s="132"/>
      <c r="Z839" s="132"/>
    </row>
    <row r="840" ht="15.75" customHeight="1">
      <c r="A840" s="253">
        <v>838.0</v>
      </c>
      <c r="B840" s="254"/>
      <c r="C840" s="254" t="s">
        <v>4598</v>
      </c>
      <c r="D840" s="254" t="e">
        <v>#N/A</v>
      </c>
      <c r="E840" s="254" t="e">
        <v>#N/A</v>
      </c>
      <c r="F840" s="254" t="e">
        <v>#N/A</v>
      </c>
      <c r="G840" s="254" t="e">
        <v>#N/A</v>
      </c>
      <c r="H840" s="254" t="e">
        <v>#N/A</v>
      </c>
      <c r="I840" s="254" t="e">
        <v>#N/A</v>
      </c>
      <c r="J840" s="254" t="e">
        <v>#N/A</v>
      </c>
      <c r="K840" s="254" t="e">
        <v>#N/A</v>
      </c>
      <c r="L840" s="254" t="e">
        <v>#N/A</v>
      </c>
      <c r="M840" s="254" t="e">
        <v>#N/A</v>
      </c>
      <c r="N840" s="254" t="e">
        <v>#N/A</v>
      </c>
      <c r="O840" s="254" t="e">
        <v>#N/A</v>
      </c>
      <c r="P840" s="24" t="e">
        <v>#N/A</v>
      </c>
      <c r="Q840" s="132" t="e">
        <v>#N/A</v>
      </c>
      <c r="R840" s="132"/>
      <c r="S840" s="132"/>
      <c r="T840" s="132"/>
      <c r="U840" s="132"/>
      <c r="V840" s="132"/>
      <c r="W840" s="132"/>
      <c r="X840" s="132"/>
      <c r="Y840" s="132"/>
      <c r="Z840" s="132"/>
    </row>
    <row r="841" ht="15.75" customHeight="1">
      <c r="A841" s="253">
        <v>839.0</v>
      </c>
      <c r="B841" s="254"/>
      <c r="C841" s="254" t="s">
        <v>4598</v>
      </c>
      <c r="D841" s="254" t="e">
        <v>#N/A</v>
      </c>
      <c r="E841" s="254" t="e">
        <v>#N/A</v>
      </c>
      <c r="F841" s="254" t="e">
        <v>#N/A</v>
      </c>
      <c r="G841" s="254" t="e">
        <v>#N/A</v>
      </c>
      <c r="H841" s="254" t="e">
        <v>#N/A</v>
      </c>
      <c r="I841" s="254" t="e">
        <v>#N/A</v>
      </c>
      <c r="J841" s="254" t="e">
        <v>#N/A</v>
      </c>
      <c r="K841" s="254" t="e">
        <v>#N/A</v>
      </c>
      <c r="L841" s="254" t="e">
        <v>#N/A</v>
      </c>
      <c r="M841" s="254" t="e">
        <v>#N/A</v>
      </c>
      <c r="N841" s="254" t="e">
        <v>#N/A</v>
      </c>
      <c r="O841" s="254" t="e">
        <v>#N/A</v>
      </c>
      <c r="P841" s="24" t="e">
        <v>#N/A</v>
      </c>
      <c r="Q841" s="132" t="e">
        <v>#N/A</v>
      </c>
      <c r="R841" s="132"/>
      <c r="S841" s="132"/>
      <c r="T841" s="132"/>
      <c r="U841" s="132"/>
      <c r="V841" s="132"/>
      <c r="W841" s="132"/>
      <c r="X841" s="132"/>
      <c r="Y841" s="132"/>
      <c r="Z841" s="132"/>
    </row>
    <row r="842" ht="15.75" customHeight="1">
      <c r="A842" s="253">
        <v>840.0</v>
      </c>
      <c r="B842" s="254"/>
      <c r="C842" s="254" t="s">
        <v>4598</v>
      </c>
      <c r="D842" s="254" t="e">
        <v>#N/A</v>
      </c>
      <c r="E842" s="254" t="e">
        <v>#N/A</v>
      </c>
      <c r="F842" s="254" t="e">
        <v>#N/A</v>
      </c>
      <c r="G842" s="254" t="e">
        <v>#N/A</v>
      </c>
      <c r="H842" s="254" t="e">
        <v>#N/A</v>
      </c>
      <c r="I842" s="254" t="e">
        <v>#N/A</v>
      </c>
      <c r="J842" s="254" t="e">
        <v>#N/A</v>
      </c>
      <c r="K842" s="254" t="e">
        <v>#N/A</v>
      </c>
      <c r="L842" s="254" t="e">
        <v>#N/A</v>
      </c>
      <c r="M842" s="254" t="e">
        <v>#N/A</v>
      </c>
      <c r="N842" s="254" t="e">
        <v>#N/A</v>
      </c>
      <c r="O842" s="254" t="e">
        <v>#N/A</v>
      </c>
      <c r="P842" s="24" t="e">
        <v>#N/A</v>
      </c>
      <c r="Q842" s="132" t="e">
        <v>#N/A</v>
      </c>
      <c r="R842" s="132"/>
      <c r="S842" s="132"/>
      <c r="T842" s="132"/>
      <c r="U842" s="132"/>
      <c r="V842" s="132"/>
      <c r="W842" s="132"/>
      <c r="X842" s="132"/>
      <c r="Y842" s="132"/>
      <c r="Z842" s="132"/>
    </row>
    <row r="843" ht="15.75" customHeight="1">
      <c r="A843" s="253">
        <v>841.0</v>
      </c>
      <c r="B843" s="254"/>
      <c r="C843" s="254" t="s">
        <v>4598</v>
      </c>
      <c r="D843" s="254" t="e">
        <v>#N/A</v>
      </c>
      <c r="E843" s="254" t="e">
        <v>#N/A</v>
      </c>
      <c r="F843" s="254" t="e">
        <v>#N/A</v>
      </c>
      <c r="G843" s="254" t="e">
        <v>#N/A</v>
      </c>
      <c r="H843" s="254" t="e">
        <v>#N/A</v>
      </c>
      <c r="I843" s="254" t="e">
        <v>#N/A</v>
      </c>
      <c r="J843" s="254" t="e">
        <v>#N/A</v>
      </c>
      <c r="K843" s="254" t="e">
        <v>#N/A</v>
      </c>
      <c r="L843" s="254" t="e">
        <v>#N/A</v>
      </c>
      <c r="M843" s="254" t="e">
        <v>#N/A</v>
      </c>
      <c r="N843" s="254" t="e">
        <v>#N/A</v>
      </c>
      <c r="O843" s="254" t="e">
        <v>#N/A</v>
      </c>
      <c r="P843" s="24" t="e">
        <v>#N/A</v>
      </c>
      <c r="Q843" s="132" t="e">
        <v>#N/A</v>
      </c>
      <c r="R843" s="132"/>
      <c r="S843" s="132"/>
      <c r="T843" s="132"/>
      <c r="U843" s="132"/>
      <c r="V843" s="132"/>
      <c r="W843" s="132"/>
      <c r="X843" s="132"/>
      <c r="Y843" s="132"/>
      <c r="Z843" s="132"/>
    </row>
    <row r="844" ht="15.75" customHeight="1">
      <c r="A844" s="253">
        <v>842.0</v>
      </c>
      <c r="B844" s="254"/>
      <c r="C844" s="254" t="s">
        <v>4598</v>
      </c>
      <c r="D844" s="254" t="e">
        <v>#N/A</v>
      </c>
      <c r="E844" s="254" t="e">
        <v>#N/A</v>
      </c>
      <c r="F844" s="254" t="e">
        <v>#N/A</v>
      </c>
      <c r="G844" s="254" t="e">
        <v>#N/A</v>
      </c>
      <c r="H844" s="254" t="e">
        <v>#N/A</v>
      </c>
      <c r="I844" s="254" t="e">
        <v>#N/A</v>
      </c>
      <c r="J844" s="254" t="e">
        <v>#N/A</v>
      </c>
      <c r="K844" s="254" t="e">
        <v>#N/A</v>
      </c>
      <c r="L844" s="254" t="e">
        <v>#N/A</v>
      </c>
      <c r="M844" s="254" t="e">
        <v>#N/A</v>
      </c>
      <c r="N844" s="254" t="e">
        <v>#N/A</v>
      </c>
      <c r="O844" s="254" t="e">
        <v>#N/A</v>
      </c>
      <c r="P844" s="24" t="e">
        <v>#N/A</v>
      </c>
      <c r="Q844" s="132" t="e">
        <v>#N/A</v>
      </c>
      <c r="R844" s="132"/>
      <c r="S844" s="132"/>
      <c r="T844" s="132"/>
      <c r="U844" s="132"/>
      <c r="V844" s="132"/>
      <c r="W844" s="132"/>
      <c r="X844" s="132"/>
      <c r="Y844" s="132"/>
      <c r="Z844" s="132"/>
    </row>
    <row r="845" ht="15.75" customHeight="1">
      <c r="A845" s="253">
        <v>843.0</v>
      </c>
      <c r="B845" s="254"/>
      <c r="C845" s="254" t="s">
        <v>4598</v>
      </c>
      <c r="D845" s="254" t="e">
        <v>#N/A</v>
      </c>
      <c r="E845" s="254" t="e">
        <v>#N/A</v>
      </c>
      <c r="F845" s="254" t="e">
        <v>#N/A</v>
      </c>
      <c r="G845" s="254" t="e">
        <v>#N/A</v>
      </c>
      <c r="H845" s="254" t="e">
        <v>#N/A</v>
      </c>
      <c r="I845" s="254" t="e">
        <v>#N/A</v>
      </c>
      <c r="J845" s="254" t="e">
        <v>#N/A</v>
      </c>
      <c r="K845" s="254" t="e">
        <v>#N/A</v>
      </c>
      <c r="L845" s="254" t="e">
        <v>#N/A</v>
      </c>
      <c r="M845" s="254" t="e">
        <v>#N/A</v>
      </c>
      <c r="N845" s="254" t="e">
        <v>#N/A</v>
      </c>
      <c r="O845" s="254" t="e">
        <v>#N/A</v>
      </c>
      <c r="P845" s="24" t="e">
        <v>#N/A</v>
      </c>
      <c r="Q845" s="132" t="e">
        <v>#N/A</v>
      </c>
      <c r="R845" s="132"/>
      <c r="S845" s="132"/>
      <c r="T845" s="132"/>
      <c r="U845" s="132"/>
      <c r="V845" s="132"/>
      <c r="W845" s="132"/>
      <c r="X845" s="132"/>
      <c r="Y845" s="132"/>
      <c r="Z845" s="132"/>
    </row>
    <row r="846" ht="15.75" customHeight="1">
      <c r="A846" s="253">
        <v>844.0</v>
      </c>
      <c r="B846" s="254"/>
      <c r="C846" s="254" t="s">
        <v>4598</v>
      </c>
      <c r="D846" s="254" t="e">
        <v>#N/A</v>
      </c>
      <c r="E846" s="254" t="e">
        <v>#N/A</v>
      </c>
      <c r="F846" s="254" t="e">
        <v>#N/A</v>
      </c>
      <c r="G846" s="254" t="e">
        <v>#N/A</v>
      </c>
      <c r="H846" s="254" t="e">
        <v>#N/A</v>
      </c>
      <c r="I846" s="254" t="e">
        <v>#N/A</v>
      </c>
      <c r="J846" s="254" t="e">
        <v>#N/A</v>
      </c>
      <c r="K846" s="254" t="e">
        <v>#N/A</v>
      </c>
      <c r="L846" s="254" t="e">
        <v>#N/A</v>
      </c>
      <c r="M846" s="254" t="e">
        <v>#N/A</v>
      </c>
      <c r="N846" s="254" t="e">
        <v>#N/A</v>
      </c>
      <c r="O846" s="254" t="e">
        <v>#N/A</v>
      </c>
      <c r="P846" s="24" t="e">
        <v>#N/A</v>
      </c>
      <c r="Q846" s="132" t="e">
        <v>#N/A</v>
      </c>
      <c r="R846" s="132"/>
      <c r="S846" s="132"/>
      <c r="T846" s="132"/>
      <c r="U846" s="132"/>
      <c r="V846" s="132"/>
      <c r="W846" s="132"/>
      <c r="X846" s="132"/>
      <c r="Y846" s="132"/>
      <c r="Z846" s="132"/>
    </row>
    <row r="847" ht="15.75" customHeight="1">
      <c r="A847" s="253">
        <v>845.0</v>
      </c>
      <c r="B847" s="254"/>
      <c r="C847" s="254" t="s">
        <v>4598</v>
      </c>
      <c r="D847" s="254" t="e">
        <v>#N/A</v>
      </c>
      <c r="E847" s="254" t="e">
        <v>#N/A</v>
      </c>
      <c r="F847" s="254" t="e">
        <v>#N/A</v>
      </c>
      <c r="G847" s="254" t="e">
        <v>#N/A</v>
      </c>
      <c r="H847" s="254" t="e">
        <v>#N/A</v>
      </c>
      <c r="I847" s="254" t="e">
        <v>#N/A</v>
      </c>
      <c r="J847" s="254" t="e">
        <v>#N/A</v>
      </c>
      <c r="K847" s="254" t="e">
        <v>#N/A</v>
      </c>
      <c r="L847" s="254" t="e">
        <v>#N/A</v>
      </c>
      <c r="M847" s="254" t="e">
        <v>#N/A</v>
      </c>
      <c r="N847" s="254" t="e">
        <v>#N/A</v>
      </c>
      <c r="O847" s="254" t="e">
        <v>#N/A</v>
      </c>
      <c r="P847" s="24" t="e">
        <v>#N/A</v>
      </c>
      <c r="Q847" s="132" t="e">
        <v>#N/A</v>
      </c>
      <c r="R847" s="132"/>
      <c r="S847" s="132"/>
      <c r="T847" s="132"/>
      <c r="U847" s="132"/>
      <c r="V847" s="132"/>
      <c r="W847" s="132"/>
      <c r="X847" s="132"/>
      <c r="Y847" s="132"/>
      <c r="Z847" s="132"/>
    </row>
    <row r="848" ht="15.75" customHeight="1">
      <c r="A848" s="253">
        <v>846.0</v>
      </c>
      <c r="B848" s="254"/>
      <c r="C848" s="254" t="s">
        <v>4598</v>
      </c>
      <c r="D848" s="254" t="e">
        <v>#N/A</v>
      </c>
      <c r="E848" s="254" t="e">
        <v>#N/A</v>
      </c>
      <c r="F848" s="254" t="e">
        <v>#N/A</v>
      </c>
      <c r="G848" s="254" t="e">
        <v>#N/A</v>
      </c>
      <c r="H848" s="254" t="e">
        <v>#N/A</v>
      </c>
      <c r="I848" s="254" t="e">
        <v>#N/A</v>
      </c>
      <c r="J848" s="254" t="e">
        <v>#N/A</v>
      </c>
      <c r="K848" s="254" t="e">
        <v>#N/A</v>
      </c>
      <c r="L848" s="254" t="e">
        <v>#N/A</v>
      </c>
      <c r="M848" s="254" t="e">
        <v>#N/A</v>
      </c>
      <c r="N848" s="254" t="e">
        <v>#N/A</v>
      </c>
      <c r="O848" s="254" t="e">
        <v>#N/A</v>
      </c>
      <c r="P848" s="24" t="e">
        <v>#N/A</v>
      </c>
      <c r="Q848" s="132" t="e">
        <v>#N/A</v>
      </c>
      <c r="R848" s="132"/>
      <c r="S848" s="132"/>
      <c r="T848" s="132"/>
      <c r="U848" s="132"/>
      <c r="V848" s="132"/>
      <c r="W848" s="132"/>
      <c r="X848" s="132"/>
      <c r="Y848" s="132"/>
      <c r="Z848" s="132"/>
    </row>
    <row r="849" ht="15.75" customHeight="1">
      <c r="A849" s="253">
        <v>847.0</v>
      </c>
      <c r="B849" s="254"/>
      <c r="C849" s="254" t="s">
        <v>4598</v>
      </c>
      <c r="D849" s="254" t="e">
        <v>#N/A</v>
      </c>
      <c r="E849" s="254" t="e">
        <v>#N/A</v>
      </c>
      <c r="F849" s="254" t="e">
        <v>#N/A</v>
      </c>
      <c r="G849" s="254" t="e">
        <v>#N/A</v>
      </c>
      <c r="H849" s="254" t="e">
        <v>#N/A</v>
      </c>
      <c r="I849" s="254" t="e">
        <v>#N/A</v>
      </c>
      <c r="J849" s="254" t="e">
        <v>#N/A</v>
      </c>
      <c r="K849" s="254" t="e">
        <v>#N/A</v>
      </c>
      <c r="L849" s="254" t="e">
        <v>#N/A</v>
      </c>
      <c r="M849" s="254" t="e">
        <v>#N/A</v>
      </c>
      <c r="N849" s="254" t="e">
        <v>#N/A</v>
      </c>
      <c r="O849" s="254" t="e">
        <v>#N/A</v>
      </c>
      <c r="P849" s="24" t="e">
        <v>#N/A</v>
      </c>
      <c r="Q849" s="132" t="e">
        <v>#N/A</v>
      </c>
      <c r="R849" s="132"/>
      <c r="S849" s="132"/>
      <c r="T849" s="132"/>
      <c r="U849" s="132"/>
      <c r="V849" s="132"/>
      <c r="W849" s="132"/>
      <c r="X849" s="132"/>
      <c r="Y849" s="132"/>
      <c r="Z849" s="132"/>
    </row>
    <row r="850" ht="15.75" customHeight="1">
      <c r="A850" s="253">
        <v>848.0</v>
      </c>
      <c r="B850" s="254"/>
      <c r="C850" s="254" t="s">
        <v>4598</v>
      </c>
      <c r="D850" s="254" t="e">
        <v>#N/A</v>
      </c>
      <c r="E850" s="254" t="e">
        <v>#N/A</v>
      </c>
      <c r="F850" s="254" t="e">
        <v>#N/A</v>
      </c>
      <c r="G850" s="254" t="e">
        <v>#N/A</v>
      </c>
      <c r="H850" s="254" t="e">
        <v>#N/A</v>
      </c>
      <c r="I850" s="254" t="e">
        <v>#N/A</v>
      </c>
      <c r="J850" s="254" t="e">
        <v>#N/A</v>
      </c>
      <c r="K850" s="254" t="e">
        <v>#N/A</v>
      </c>
      <c r="L850" s="254" t="e">
        <v>#N/A</v>
      </c>
      <c r="M850" s="254" t="e">
        <v>#N/A</v>
      </c>
      <c r="N850" s="254" t="e">
        <v>#N/A</v>
      </c>
      <c r="O850" s="254" t="e">
        <v>#N/A</v>
      </c>
      <c r="P850" s="24" t="e">
        <v>#N/A</v>
      </c>
      <c r="Q850" s="132" t="e">
        <v>#N/A</v>
      </c>
      <c r="R850" s="132"/>
      <c r="S850" s="132"/>
      <c r="T850" s="132"/>
      <c r="U850" s="132"/>
      <c r="V850" s="132"/>
      <c r="W850" s="132"/>
      <c r="X850" s="132"/>
      <c r="Y850" s="132"/>
      <c r="Z850" s="132"/>
    </row>
    <row r="851" ht="15.75" customHeight="1">
      <c r="A851" s="253">
        <v>849.0</v>
      </c>
      <c r="B851" s="254"/>
      <c r="C851" s="254" t="s">
        <v>4598</v>
      </c>
      <c r="D851" s="254" t="e">
        <v>#N/A</v>
      </c>
      <c r="E851" s="254" t="e">
        <v>#N/A</v>
      </c>
      <c r="F851" s="254" t="e">
        <v>#N/A</v>
      </c>
      <c r="G851" s="254" t="e">
        <v>#N/A</v>
      </c>
      <c r="H851" s="254" t="e">
        <v>#N/A</v>
      </c>
      <c r="I851" s="254" t="e">
        <v>#N/A</v>
      </c>
      <c r="J851" s="254" t="e">
        <v>#N/A</v>
      </c>
      <c r="K851" s="254" t="e">
        <v>#N/A</v>
      </c>
      <c r="L851" s="254" t="e">
        <v>#N/A</v>
      </c>
      <c r="M851" s="254" t="e">
        <v>#N/A</v>
      </c>
      <c r="N851" s="254" t="e">
        <v>#N/A</v>
      </c>
      <c r="O851" s="254" t="e">
        <v>#N/A</v>
      </c>
      <c r="P851" s="24" t="e">
        <v>#N/A</v>
      </c>
      <c r="Q851" s="132" t="e">
        <v>#N/A</v>
      </c>
      <c r="R851" s="132"/>
      <c r="S851" s="132"/>
      <c r="T851" s="132"/>
      <c r="U851" s="132"/>
      <c r="V851" s="132"/>
      <c r="W851" s="132"/>
      <c r="X851" s="132"/>
      <c r="Y851" s="132"/>
      <c r="Z851" s="132"/>
    </row>
    <row r="852" ht="15.75" customHeight="1">
      <c r="A852" s="253">
        <v>850.0</v>
      </c>
      <c r="B852" s="254"/>
      <c r="C852" s="254" t="s">
        <v>4598</v>
      </c>
      <c r="D852" s="254" t="e">
        <v>#N/A</v>
      </c>
      <c r="E852" s="254" t="e">
        <v>#N/A</v>
      </c>
      <c r="F852" s="254" t="e">
        <v>#N/A</v>
      </c>
      <c r="G852" s="254" t="e">
        <v>#N/A</v>
      </c>
      <c r="H852" s="254" t="e">
        <v>#N/A</v>
      </c>
      <c r="I852" s="254" t="e">
        <v>#N/A</v>
      </c>
      <c r="J852" s="254" t="e">
        <v>#N/A</v>
      </c>
      <c r="K852" s="254" t="e">
        <v>#N/A</v>
      </c>
      <c r="L852" s="254" t="e">
        <v>#N/A</v>
      </c>
      <c r="M852" s="254" t="e">
        <v>#N/A</v>
      </c>
      <c r="N852" s="254" t="e">
        <v>#N/A</v>
      </c>
      <c r="O852" s="254" t="e">
        <v>#N/A</v>
      </c>
      <c r="P852" s="24" t="e">
        <v>#N/A</v>
      </c>
      <c r="Q852" s="132" t="e">
        <v>#N/A</v>
      </c>
      <c r="R852" s="132"/>
      <c r="S852" s="132"/>
      <c r="T852" s="132"/>
      <c r="U852" s="132"/>
      <c r="V852" s="132"/>
      <c r="W852" s="132"/>
      <c r="X852" s="132"/>
      <c r="Y852" s="132"/>
      <c r="Z852" s="132"/>
    </row>
    <row r="853" ht="15.75" customHeight="1">
      <c r="A853" s="253">
        <v>851.0</v>
      </c>
      <c r="B853" s="254"/>
      <c r="C853" s="254" t="s">
        <v>4598</v>
      </c>
      <c r="D853" s="254" t="e">
        <v>#N/A</v>
      </c>
      <c r="E853" s="254" t="e">
        <v>#N/A</v>
      </c>
      <c r="F853" s="254" t="e">
        <v>#N/A</v>
      </c>
      <c r="G853" s="254" t="e">
        <v>#N/A</v>
      </c>
      <c r="H853" s="254" t="e">
        <v>#N/A</v>
      </c>
      <c r="I853" s="254" t="e">
        <v>#N/A</v>
      </c>
      <c r="J853" s="254" t="e">
        <v>#N/A</v>
      </c>
      <c r="K853" s="254" t="e">
        <v>#N/A</v>
      </c>
      <c r="L853" s="254" t="e">
        <v>#N/A</v>
      </c>
      <c r="M853" s="254" t="e">
        <v>#N/A</v>
      </c>
      <c r="N853" s="254" t="e">
        <v>#N/A</v>
      </c>
      <c r="O853" s="254" t="e">
        <v>#N/A</v>
      </c>
      <c r="P853" s="24" t="e">
        <v>#N/A</v>
      </c>
      <c r="Q853" s="132" t="e">
        <v>#N/A</v>
      </c>
      <c r="R853" s="132"/>
      <c r="S853" s="132"/>
      <c r="T853" s="132"/>
      <c r="U853" s="132"/>
      <c r="V853" s="132"/>
      <c r="W853" s="132"/>
      <c r="X853" s="132"/>
      <c r="Y853" s="132"/>
      <c r="Z853" s="132"/>
    </row>
    <row r="854" ht="15.75" customHeight="1">
      <c r="A854" s="253">
        <v>852.0</v>
      </c>
      <c r="B854" s="254"/>
      <c r="C854" s="254" t="s">
        <v>4598</v>
      </c>
      <c r="D854" s="254" t="e">
        <v>#N/A</v>
      </c>
      <c r="E854" s="254" t="e">
        <v>#N/A</v>
      </c>
      <c r="F854" s="254" t="e">
        <v>#N/A</v>
      </c>
      <c r="G854" s="254" t="e">
        <v>#N/A</v>
      </c>
      <c r="H854" s="254" t="e">
        <v>#N/A</v>
      </c>
      <c r="I854" s="254" t="e">
        <v>#N/A</v>
      </c>
      <c r="J854" s="254" t="e">
        <v>#N/A</v>
      </c>
      <c r="K854" s="254" t="e">
        <v>#N/A</v>
      </c>
      <c r="L854" s="254" t="e">
        <v>#N/A</v>
      </c>
      <c r="M854" s="254" t="e">
        <v>#N/A</v>
      </c>
      <c r="N854" s="254" t="e">
        <v>#N/A</v>
      </c>
      <c r="O854" s="254" t="e">
        <v>#N/A</v>
      </c>
      <c r="P854" s="24" t="e">
        <v>#N/A</v>
      </c>
      <c r="Q854" s="132" t="e">
        <v>#N/A</v>
      </c>
      <c r="R854" s="132"/>
      <c r="S854" s="132"/>
      <c r="T854" s="132"/>
      <c r="U854" s="132"/>
      <c r="V854" s="132"/>
      <c r="W854" s="132"/>
      <c r="X854" s="132"/>
      <c r="Y854" s="132"/>
      <c r="Z854" s="132"/>
    </row>
    <row r="855" ht="15.75" customHeight="1">
      <c r="A855" s="253">
        <v>853.0</v>
      </c>
      <c r="B855" s="254"/>
      <c r="C855" s="254" t="s">
        <v>4598</v>
      </c>
      <c r="D855" s="254" t="e">
        <v>#N/A</v>
      </c>
      <c r="E855" s="254" t="e">
        <v>#N/A</v>
      </c>
      <c r="F855" s="254" t="e">
        <v>#N/A</v>
      </c>
      <c r="G855" s="254" t="e">
        <v>#N/A</v>
      </c>
      <c r="H855" s="254" t="e">
        <v>#N/A</v>
      </c>
      <c r="I855" s="254" t="e">
        <v>#N/A</v>
      </c>
      <c r="J855" s="254" t="e">
        <v>#N/A</v>
      </c>
      <c r="K855" s="254" t="e">
        <v>#N/A</v>
      </c>
      <c r="L855" s="254" t="e">
        <v>#N/A</v>
      </c>
      <c r="M855" s="254" t="e">
        <v>#N/A</v>
      </c>
      <c r="N855" s="254" t="e">
        <v>#N/A</v>
      </c>
      <c r="O855" s="254" t="e">
        <v>#N/A</v>
      </c>
      <c r="P855" s="24" t="e">
        <v>#N/A</v>
      </c>
      <c r="Q855" s="132" t="e">
        <v>#N/A</v>
      </c>
      <c r="R855" s="132"/>
      <c r="S855" s="132"/>
      <c r="T855" s="132"/>
      <c r="U855" s="132"/>
      <c r="V855" s="132"/>
      <c r="W855" s="132"/>
      <c r="X855" s="132"/>
      <c r="Y855" s="132"/>
      <c r="Z855" s="132"/>
    </row>
    <row r="856" ht="15.75" customHeight="1">
      <c r="A856" s="253">
        <v>854.0</v>
      </c>
      <c r="B856" s="254"/>
      <c r="C856" s="254" t="s">
        <v>4598</v>
      </c>
      <c r="D856" s="254" t="e">
        <v>#N/A</v>
      </c>
      <c r="E856" s="254" t="e">
        <v>#N/A</v>
      </c>
      <c r="F856" s="254" t="e">
        <v>#N/A</v>
      </c>
      <c r="G856" s="254" t="e">
        <v>#N/A</v>
      </c>
      <c r="H856" s="254" t="e">
        <v>#N/A</v>
      </c>
      <c r="I856" s="254" t="e">
        <v>#N/A</v>
      </c>
      <c r="J856" s="254" t="e">
        <v>#N/A</v>
      </c>
      <c r="K856" s="254" t="e">
        <v>#N/A</v>
      </c>
      <c r="L856" s="254" t="e">
        <v>#N/A</v>
      </c>
      <c r="M856" s="254" t="e">
        <v>#N/A</v>
      </c>
      <c r="N856" s="254" t="e">
        <v>#N/A</v>
      </c>
      <c r="O856" s="254" t="e">
        <v>#N/A</v>
      </c>
      <c r="P856" s="24" t="e">
        <v>#N/A</v>
      </c>
      <c r="Q856" s="132" t="e">
        <v>#N/A</v>
      </c>
      <c r="R856" s="132"/>
      <c r="S856" s="132"/>
      <c r="T856" s="132"/>
      <c r="U856" s="132"/>
      <c r="V856" s="132"/>
      <c r="W856" s="132"/>
      <c r="X856" s="132"/>
      <c r="Y856" s="132"/>
      <c r="Z856" s="132"/>
    </row>
    <row r="857" ht="15.75" customHeight="1">
      <c r="A857" s="253">
        <v>855.0</v>
      </c>
      <c r="B857" s="254"/>
      <c r="C857" s="254" t="s">
        <v>4598</v>
      </c>
      <c r="D857" s="254" t="e">
        <v>#N/A</v>
      </c>
      <c r="E857" s="254" t="e">
        <v>#N/A</v>
      </c>
      <c r="F857" s="254" t="e">
        <v>#N/A</v>
      </c>
      <c r="G857" s="254" t="e">
        <v>#N/A</v>
      </c>
      <c r="H857" s="254" t="e">
        <v>#N/A</v>
      </c>
      <c r="I857" s="254" t="e">
        <v>#N/A</v>
      </c>
      <c r="J857" s="254" t="e">
        <v>#N/A</v>
      </c>
      <c r="K857" s="254" t="e">
        <v>#N/A</v>
      </c>
      <c r="L857" s="254" t="e">
        <v>#N/A</v>
      </c>
      <c r="M857" s="254" t="e">
        <v>#N/A</v>
      </c>
      <c r="N857" s="254" t="e">
        <v>#N/A</v>
      </c>
      <c r="O857" s="254" t="e">
        <v>#N/A</v>
      </c>
      <c r="P857" s="24" t="e">
        <v>#N/A</v>
      </c>
      <c r="Q857" s="132" t="e">
        <v>#N/A</v>
      </c>
      <c r="R857" s="132"/>
      <c r="S857" s="132"/>
      <c r="T857" s="132"/>
      <c r="U857" s="132"/>
      <c r="V857" s="132"/>
      <c r="W857" s="132"/>
      <c r="X857" s="132"/>
      <c r="Y857" s="132"/>
      <c r="Z857" s="132"/>
    </row>
    <row r="858" ht="15.75" customHeight="1">
      <c r="A858" s="253">
        <v>856.0</v>
      </c>
      <c r="B858" s="254"/>
      <c r="C858" s="254" t="s">
        <v>4598</v>
      </c>
      <c r="D858" s="254" t="e">
        <v>#N/A</v>
      </c>
      <c r="E858" s="254" t="e">
        <v>#N/A</v>
      </c>
      <c r="F858" s="254" t="e">
        <v>#N/A</v>
      </c>
      <c r="G858" s="254" t="e">
        <v>#N/A</v>
      </c>
      <c r="H858" s="254" t="e">
        <v>#N/A</v>
      </c>
      <c r="I858" s="254" t="e">
        <v>#N/A</v>
      </c>
      <c r="J858" s="254" t="e">
        <v>#N/A</v>
      </c>
      <c r="K858" s="254" t="e">
        <v>#N/A</v>
      </c>
      <c r="L858" s="254" t="e">
        <v>#N/A</v>
      </c>
      <c r="M858" s="254" t="e">
        <v>#N/A</v>
      </c>
      <c r="N858" s="254" t="e">
        <v>#N/A</v>
      </c>
      <c r="O858" s="254" t="e">
        <v>#N/A</v>
      </c>
      <c r="P858" s="24" t="e">
        <v>#N/A</v>
      </c>
      <c r="Q858" s="132" t="e">
        <v>#N/A</v>
      </c>
      <c r="R858" s="132"/>
      <c r="S858" s="132"/>
      <c r="T858" s="132"/>
      <c r="U858" s="132"/>
      <c r="V858" s="132"/>
      <c r="W858" s="132"/>
      <c r="X858" s="132"/>
      <c r="Y858" s="132"/>
      <c r="Z858" s="132"/>
    </row>
    <row r="859" ht="15.75" customHeight="1">
      <c r="A859" s="253">
        <v>857.0</v>
      </c>
      <c r="B859" s="254"/>
      <c r="C859" s="254" t="s">
        <v>4598</v>
      </c>
      <c r="D859" s="254" t="e">
        <v>#N/A</v>
      </c>
      <c r="E859" s="254" t="e">
        <v>#N/A</v>
      </c>
      <c r="F859" s="254" t="e">
        <v>#N/A</v>
      </c>
      <c r="G859" s="254" t="e">
        <v>#N/A</v>
      </c>
      <c r="H859" s="254" t="e">
        <v>#N/A</v>
      </c>
      <c r="I859" s="254" t="e">
        <v>#N/A</v>
      </c>
      <c r="J859" s="254" t="e">
        <v>#N/A</v>
      </c>
      <c r="K859" s="254" t="e">
        <v>#N/A</v>
      </c>
      <c r="L859" s="254" t="e">
        <v>#N/A</v>
      </c>
      <c r="M859" s="254" t="e">
        <v>#N/A</v>
      </c>
      <c r="N859" s="254" t="e">
        <v>#N/A</v>
      </c>
      <c r="O859" s="254" t="e">
        <v>#N/A</v>
      </c>
      <c r="P859" s="24" t="e">
        <v>#N/A</v>
      </c>
      <c r="Q859" s="132" t="e">
        <v>#N/A</v>
      </c>
      <c r="R859" s="132"/>
      <c r="S859" s="132"/>
      <c r="T859" s="132"/>
      <c r="U859" s="132"/>
      <c r="V859" s="132"/>
      <c r="W859" s="132"/>
      <c r="X859" s="132"/>
      <c r="Y859" s="132"/>
      <c r="Z859" s="132"/>
    </row>
    <row r="860" ht="15.75" customHeight="1">
      <c r="A860" s="253">
        <v>858.0</v>
      </c>
      <c r="B860" s="254"/>
      <c r="C860" s="254" t="s">
        <v>4598</v>
      </c>
      <c r="D860" s="254" t="e">
        <v>#N/A</v>
      </c>
      <c r="E860" s="254" t="e">
        <v>#N/A</v>
      </c>
      <c r="F860" s="254" t="e">
        <v>#N/A</v>
      </c>
      <c r="G860" s="254" t="e">
        <v>#N/A</v>
      </c>
      <c r="H860" s="254" t="e">
        <v>#N/A</v>
      </c>
      <c r="I860" s="254" t="e">
        <v>#N/A</v>
      </c>
      <c r="J860" s="254" t="e">
        <v>#N/A</v>
      </c>
      <c r="K860" s="254" t="e">
        <v>#N/A</v>
      </c>
      <c r="L860" s="254" t="e">
        <v>#N/A</v>
      </c>
      <c r="M860" s="254" t="e">
        <v>#N/A</v>
      </c>
      <c r="N860" s="254" t="e">
        <v>#N/A</v>
      </c>
      <c r="O860" s="254" t="e">
        <v>#N/A</v>
      </c>
      <c r="P860" s="24" t="e">
        <v>#N/A</v>
      </c>
      <c r="Q860" s="132" t="e">
        <v>#N/A</v>
      </c>
      <c r="R860" s="132"/>
      <c r="S860" s="132"/>
      <c r="T860" s="132"/>
      <c r="U860" s="132"/>
      <c r="V860" s="132"/>
      <c r="W860" s="132"/>
      <c r="X860" s="132"/>
      <c r="Y860" s="132"/>
      <c r="Z860" s="132"/>
    </row>
    <row r="861" ht="15.75" customHeight="1">
      <c r="A861" s="253">
        <v>859.0</v>
      </c>
      <c r="B861" s="254"/>
      <c r="C861" s="254" t="s">
        <v>4598</v>
      </c>
      <c r="D861" s="254" t="e">
        <v>#N/A</v>
      </c>
      <c r="E861" s="254" t="e">
        <v>#N/A</v>
      </c>
      <c r="F861" s="254" t="e">
        <v>#N/A</v>
      </c>
      <c r="G861" s="254" t="e">
        <v>#N/A</v>
      </c>
      <c r="H861" s="254" t="e">
        <v>#N/A</v>
      </c>
      <c r="I861" s="254" t="e">
        <v>#N/A</v>
      </c>
      <c r="J861" s="254" t="e">
        <v>#N/A</v>
      </c>
      <c r="K861" s="254" t="e">
        <v>#N/A</v>
      </c>
      <c r="L861" s="254" t="e">
        <v>#N/A</v>
      </c>
      <c r="M861" s="254" t="e">
        <v>#N/A</v>
      </c>
      <c r="N861" s="254" t="e">
        <v>#N/A</v>
      </c>
      <c r="O861" s="254" t="e">
        <v>#N/A</v>
      </c>
      <c r="P861" s="24" t="e">
        <v>#N/A</v>
      </c>
      <c r="Q861" s="132" t="e">
        <v>#N/A</v>
      </c>
      <c r="R861" s="132"/>
      <c r="S861" s="132"/>
      <c r="T861" s="132"/>
      <c r="U861" s="132"/>
      <c r="V861" s="132"/>
      <c r="W861" s="132"/>
      <c r="X861" s="132"/>
      <c r="Y861" s="132"/>
      <c r="Z861" s="132"/>
    </row>
    <row r="862" ht="15.75" customHeight="1">
      <c r="A862" s="253">
        <v>860.0</v>
      </c>
      <c r="B862" s="254"/>
      <c r="C862" s="254" t="s">
        <v>4598</v>
      </c>
      <c r="D862" s="254" t="e">
        <v>#N/A</v>
      </c>
      <c r="E862" s="254" t="e">
        <v>#N/A</v>
      </c>
      <c r="F862" s="254" t="e">
        <v>#N/A</v>
      </c>
      <c r="G862" s="254" t="e">
        <v>#N/A</v>
      </c>
      <c r="H862" s="254" t="e">
        <v>#N/A</v>
      </c>
      <c r="I862" s="254" t="e">
        <v>#N/A</v>
      </c>
      <c r="J862" s="254" t="e">
        <v>#N/A</v>
      </c>
      <c r="K862" s="254" t="e">
        <v>#N/A</v>
      </c>
      <c r="L862" s="254" t="e">
        <v>#N/A</v>
      </c>
      <c r="M862" s="254" t="e">
        <v>#N/A</v>
      </c>
      <c r="N862" s="254" t="e">
        <v>#N/A</v>
      </c>
      <c r="O862" s="254" t="e">
        <v>#N/A</v>
      </c>
      <c r="P862" s="24" t="e">
        <v>#N/A</v>
      </c>
      <c r="Q862" s="132" t="e">
        <v>#N/A</v>
      </c>
      <c r="R862" s="132"/>
      <c r="S862" s="132"/>
      <c r="T862" s="132"/>
      <c r="U862" s="132"/>
      <c r="V862" s="132"/>
      <c r="W862" s="132"/>
      <c r="X862" s="132"/>
      <c r="Y862" s="132"/>
      <c r="Z862" s="132"/>
    </row>
    <row r="863" ht="15.75" customHeight="1">
      <c r="A863" s="253">
        <v>861.0</v>
      </c>
      <c r="B863" s="254"/>
      <c r="C863" s="254" t="s">
        <v>4598</v>
      </c>
      <c r="D863" s="254" t="e">
        <v>#N/A</v>
      </c>
      <c r="E863" s="254" t="e">
        <v>#N/A</v>
      </c>
      <c r="F863" s="254" t="e">
        <v>#N/A</v>
      </c>
      <c r="G863" s="254" t="e">
        <v>#N/A</v>
      </c>
      <c r="H863" s="254" t="e">
        <v>#N/A</v>
      </c>
      <c r="I863" s="254" t="e">
        <v>#N/A</v>
      </c>
      <c r="J863" s="254" t="e">
        <v>#N/A</v>
      </c>
      <c r="K863" s="254" t="e">
        <v>#N/A</v>
      </c>
      <c r="L863" s="254" t="e">
        <v>#N/A</v>
      </c>
      <c r="M863" s="254" t="e">
        <v>#N/A</v>
      </c>
      <c r="N863" s="254" t="e">
        <v>#N/A</v>
      </c>
      <c r="O863" s="254" t="e">
        <v>#N/A</v>
      </c>
      <c r="P863" s="24" t="e">
        <v>#N/A</v>
      </c>
      <c r="Q863" s="132" t="e">
        <v>#N/A</v>
      </c>
      <c r="R863" s="132"/>
      <c r="S863" s="132"/>
      <c r="T863" s="132"/>
      <c r="U863" s="132"/>
      <c r="V863" s="132"/>
      <c r="W863" s="132"/>
      <c r="X863" s="132"/>
      <c r="Y863" s="132"/>
      <c r="Z863" s="132"/>
    </row>
    <row r="864" ht="15.75" customHeight="1">
      <c r="A864" s="253">
        <v>862.0</v>
      </c>
      <c r="B864" s="254"/>
      <c r="C864" s="254" t="s">
        <v>4598</v>
      </c>
      <c r="D864" s="254" t="e">
        <v>#N/A</v>
      </c>
      <c r="E864" s="254" t="e">
        <v>#N/A</v>
      </c>
      <c r="F864" s="254" t="e">
        <v>#N/A</v>
      </c>
      <c r="G864" s="254" t="e">
        <v>#N/A</v>
      </c>
      <c r="H864" s="254" t="e">
        <v>#N/A</v>
      </c>
      <c r="I864" s="254" t="e">
        <v>#N/A</v>
      </c>
      <c r="J864" s="254" t="e">
        <v>#N/A</v>
      </c>
      <c r="K864" s="254" t="e">
        <v>#N/A</v>
      </c>
      <c r="L864" s="254" t="e">
        <v>#N/A</v>
      </c>
      <c r="M864" s="254" t="e">
        <v>#N/A</v>
      </c>
      <c r="N864" s="254" t="e">
        <v>#N/A</v>
      </c>
      <c r="O864" s="254" t="e">
        <v>#N/A</v>
      </c>
      <c r="P864" s="24" t="e">
        <v>#N/A</v>
      </c>
      <c r="Q864" s="132" t="e">
        <v>#N/A</v>
      </c>
      <c r="R864" s="132"/>
      <c r="S864" s="132"/>
      <c r="T864" s="132"/>
      <c r="U864" s="132"/>
      <c r="V864" s="132"/>
      <c r="W864" s="132"/>
      <c r="X864" s="132"/>
      <c r="Y864" s="132"/>
      <c r="Z864" s="132"/>
    </row>
    <row r="865" ht="15.75" customHeight="1">
      <c r="A865" s="253">
        <v>863.0</v>
      </c>
      <c r="B865" s="254"/>
      <c r="C865" s="254" t="s">
        <v>4598</v>
      </c>
      <c r="D865" s="254" t="e">
        <v>#N/A</v>
      </c>
      <c r="E865" s="254" t="e">
        <v>#N/A</v>
      </c>
      <c r="F865" s="254" t="e">
        <v>#N/A</v>
      </c>
      <c r="G865" s="254" t="e">
        <v>#N/A</v>
      </c>
      <c r="H865" s="254" t="e">
        <v>#N/A</v>
      </c>
      <c r="I865" s="254" t="e">
        <v>#N/A</v>
      </c>
      <c r="J865" s="254" t="e">
        <v>#N/A</v>
      </c>
      <c r="K865" s="254" t="e">
        <v>#N/A</v>
      </c>
      <c r="L865" s="254" t="e">
        <v>#N/A</v>
      </c>
      <c r="M865" s="254" t="e">
        <v>#N/A</v>
      </c>
      <c r="N865" s="254" t="e">
        <v>#N/A</v>
      </c>
      <c r="O865" s="254" t="e">
        <v>#N/A</v>
      </c>
      <c r="P865" s="24" t="e">
        <v>#N/A</v>
      </c>
      <c r="Q865" s="132" t="e">
        <v>#N/A</v>
      </c>
      <c r="R865" s="132"/>
      <c r="S865" s="132"/>
      <c r="T865" s="132"/>
      <c r="U865" s="132"/>
      <c r="V865" s="132"/>
      <c r="W865" s="132"/>
      <c r="X865" s="132"/>
      <c r="Y865" s="132"/>
      <c r="Z865" s="132"/>
    </row>
    <row r="866" ht="15.75" customHeight="1">
      <c r="A866" s="253">
        <v>864.0</v>
      </c>
      <c r="B866" s="254"/>
      <c r="C866" s="254" t="s">
        <v>4598</v>
      </c>
      <c r="D866" s="254" t="e">
        <v>#N/A</v>
      </c>
      <c r="E866" s="254" t="e">
        <v>#N/A</v>
      </c>
      <c r="F866" s="254" t="e">
        <v>#N/A</v>
      </c>
      <c r="G866" s="254" t="e">
        <v>#N/A</v>
      </c>
      <c r="H866" s="254" t="e">
        <v>#N/A</v>
      </c>
      <c r="I866" s="254" t="e">
        <v>#N/A</v>
      </c>
      <c r="J866" s="254" t="e">
        <v>#N/A</v>
      </c>
      <c r="K866" s="254" t="e">
        <v>#N/A</v>
      </c>
      <c r="L866" s="254" t="e">
        <v>#N/A</v>
      </c>
      <c r="M866" s="254" t="e">
        <v>#N/A</v>
      </c>
      <c r="N866" s="254" t="e">
        <v>#N/A</v>
      </c>
      <c r="O866" s="254" t="e">
        <v>#N/A</v>
      </c>
      <c r="P866" s="24" t="e">
        <v>#N/A</v>
      </c>
      <c r="Q866" s="132" t="e">
        <v>#N/A</v>
      </c>
      <c r="R866" s="132"/>
      <c r="S866" s="132"/>
      <c r="T866" s="132"/>
      <c r="U866" s="132"/>
      <c r="V866" s="132"/>
      <c r="W866" s="132"/>
      <c r="X866" s="132"/>
      <c r="Y866" s="132"/>
      <c r="Z866" s="132"/>
    </row>
    <row r="867" ht="15.75" customHeight="1">
      <c r="A867" s="253">
        <v>865.0</v>
      </c>
      <c r="B867" s="254"/>
      <c r="C867" s="254" t="s">
        <v>4598</v>
      </c>
      <c r="D867" s="254" t="e">
        <v>#N/A</v>
      </c>
      <c r="E867" s="254" t="e">
        <v>#N/A</v>
      </c>
      <c r="F867" s="254" t="e">
        <v>#N/A</v>
      </c>
      <c r="G867" s="254" t="e">
        <v>#N/A</v>
      </c>
      <c r="H867" s="254" t="e">
        <v>#N/A</v>
      </c>
      <c r="I867" s="254" t="e">
        <v>#N/A</v>
      </c>
      <c r="J867" s="254" t="e">
        <v>#N/A</v>
      </c>
      <c r="K867" s="254" t="e">
        <v>#N/A</v>
      </c>
      <c r="L867" s="254" t="e">
        <v>#N/A</v>
      </c>
      <c r="M867" s="254" t="e">
        <v>#N/A</v>
      </c>
      <c r="N867" s="254" t="e">
        <v>#N/A</v>
      </c>
      <c r="O867" s="254" t="e">
        <v>#N/A</v>
      </c>
      <c r="P867" s="24" t="e">
        <v>#N/A</v>
      </c>
      <c r="Q867" s="132" t="e">
        <v>#N/A</v>
      </c>
      <c r="R867" s="132"/>
      <c r="S867" s="132"/>
      <c r="T867" s="132"/>
      <c r="U867" s="132"/>
      <c r="V867" s="132"/>
      <c r="W867" s="132"/>
      <c r="X867" s="132"/>
      <c r="Y867" s="132"/>
      <c r="Z867" s="132"/>
    </row>
    <row r="868" ht="15.75" customHeight="1">
      <c r="A868" s="253">
        <v>866.0</v>
      </c>
      <c r="B868" s="254"/>
      <c r="C868" s="254" t="s">
        <v>4598</v>
      </c>
      <c r="D868" s="254" t="e">
        <v>#N/A</v>
      </c>
      <c r="E868" s="254" t="e">
        <v>#N/A</v>
      </c>
      <c r="F868" s="254" t="e">
        <v>#N/A</v>
      </c>
      <c r="G868" s="254" t="e">
        <v>#N/A</v>
      </c>
      <c r="H868" s="254" t="e">
        <v>#N/A</v>
      </c>
      <c r="I868" s="254" t="e">
        <v>#N/A</v>
      </c>
      <c r="J868" s="254" t="e">
        <v>#N/A</v>
      </c>
      <c r="K868" s="254" t="e">
        <v>#N/A</v>
      </c>
      <c r="L868" s="254" t="e">
        <v>#N/A</v>
      </c>
      <c r="M868" s="254" t="e">
        <v>#N/A</v>
      </c>
      <c r="N868" s="254" t="e">
        <v>#N/A</v>
      </c>
      <c r="O868" s="254" t="e">
        <v>#N/A</v>
      </c>
      <c r="P868" s="24" t="e">
        <v>#N/A</v>
      </c>
      <c r="Q868" s="132" t="e">
        <v>#N/A</v>
      </c>
      <c r="R868" s="132"/>
      <c r="S868" s="132"/>
      <c r="T868" s="132"/>
      <c r="U868" s="132"/>
      <c r="V868" s="132"/>
      <c r="W868" s="132"/>
      <c r="X868" s="132"/>
      <c r="Y868" s="132"/>
      <c r="Z868" s="132"/>
    </row>
    <row r="869" ht="15.75" customHeight="1">
      <c r="A869" s="253">
        <v>867.0</v>
      </c>
      <c r="B869" s="254"/>
      <c r="C869" s="254" t="s">
        <v>4598</v>
      </c>
      <c r="D869" s="254" t="e">
        <v>#N/A</v>
      </c>
      <c r="E869" s="254" t="e">
        <v>#N/A</v>
      </c>
      <c r="F869" s="254" t="e">
        <v>#N/A</v>
      </c>
      <c r="G869" s="254" t="e">
        <v>#N/A</v>
      </c>
      <c r="H869" s="254" t="e">
        <v>#N/A</v>
      </c>
      <c r="I869" s="254" t="e">
        <v>#N/A</v>
      </c>
      <c r="J869" s="254" t="e">
        <v>#N/A</v>
      </c>
      <c r="K869" s="254" t="e">
        <v>#N/A</v>
      </c>
      <c r="L869" s="254" t="e">
        <v>#N/A</v>
      </c>
      <c r="M869" s="254" t="e">
        <v>#N/A</v>
      </c>
      <c r="N869" s="254" t="e">
        <v>#N/A</v>
      </c>
      <c r="O869" s="254" t="e">
        <v>#N/A</v>
      </c>
      <c r="P869" s="24" t="e">
        <v>#N/A</v>
      </c>
      <c r="Q869" s="132" t="e">
        <v>#N/A</v>
      </c>
      <c r="R869" s="132"/>
      <c r="S869" s="132"/>
      <c r="T869" s="132"/>
      <c r="U869" s="132"/>
      <c r="V869" s="132"/>
      <c r="W869" s="132"/>
      <c r="X869" s="132"/>
      <c r="Y869" s="132"/>
      <c r="Z869" s="132"/>
    </row>
    <row r="870" ht="15.75" customHeight="1">
      <c r="A870" s="253">
        <v>868.0</v>
      </c>
      <c r="B870" s="254"/>
      <c r="C870" s="254" t="s">
        <v>4598</v>
      </c>
      <c r="D870" s="254" t="e">
        <v>#N/A</v>
      </c>
      <c r="E870" s="254" t="e">
        <v>#N/A</v>
      </c>
      <c r="F870" s="254" t="e">
        <v>#N/A</v>
      </c>
      <c r="G870" s="254" t="e">
        <v>#N/A</v>
      </c>
      <c r="H870" s="254" t="e">
        <v>#N/A</v>
      </c>
      <c r="I870" s="254" t="e">
        <v>#N/A</v>
      </c>
      <c r="J870" s="254" t="e">
        <v>#N/A</v>
      </c>
      <c r="K870" s="254" t="e">
        <v>#N/A</v>
      </c>
      <c r="L870" s="254" t="e">
        <v>#N/A</v>
      </c>
      <c r="M870" s="254" t="e">
        <v>#N/A</v>
      </c>
      <c r="N870" s="254" t="e">
        <v>#N/A</v>
      </c>
      <c r="O870" s="254" t="e">
        <v>#N/A</v>
      </c>
      <c r="P870" s="24" t="e">
        <v>#N/A</v>
      </c>
      <c r="Q870" s="132" t="e">
        <v>#N/A</v>
      </c>
      <c r="R870" s="132"/>
      <c r="S870" s="132"/>
      <c r="T870" s="132"/>
      <c r="U870" s="132"/>
      <c r="V870" s="132"/>
      <c r="W870" s="132"/>
      <c r="X870" s="132"/>
      <c r="Y870" s="132"/>
      <c r="Z870" s="132"/>
    </row>
    <row r="871" ht="15.75" customHeight="1">
      <c r="A871" s="253">
        <v>869.0</v>
      </c>
      <c r="B871" s="254"/>
      <c r="C871" s="254" t="s">
        <v>4598</v>
      </c>
      <c r="D871" s="254" t="e">
        <v>#N/A</v>
      </c>
      <c r="E871" s="254" t="e">
        <v>#N/A</v>
      </c>
      <c r="F871" s="254" t="e">
        <v>#N/A</v>
      </c>
      <c r="G871" s="254" t="e">
        <v>#N/A</v>
      </c>
      <c r="H871" s="254" t="e">
        <v>#N/A</v>
      </c>
      <c r="I871" s="254" t="e">
        <v>#N/A</v>
      </c>
      <c r="J871" s="254" t="e">
        <v>#N/A</v>
      </c>
      <c r="K871" s="254" t="e">
        <v>#N/A</v>
      </c>
      <c r="L871" s="254" t="e">
        <v>#N/A</v>
      </c>
      <c r="M871" s="254" t="e">
        <v>#N/A</v>
      </c>
      <c r="N871" s="254" t="e">
        <v>#N/A</v>
      </c>
      <c r="O871" s="254" t="e">
        <v>#N/A</v>
      </c>
      <c r="P871" s="24" t="e">
        <v>#N/A</v>
      </c>
      <c r="Q871" s="132" t="e">
        <v>#N/A</v>
      </c>
      <c r="R871" s="132"/>
      <c r="S871" s="132"/>
      <c r="T871" s="132"/>
      <c r="U871" s="132"/>
      <c r="V871" s="132"/>
      <c r="W871" s="132"/>
      <c r="X871" s="132"/>
      <c r="Y871" s="132"/>
      <c r="Z871" s="132"/>
    </row>
    <row r="872" ht="15.75" customHeight="1">
      <c r="A872" s="253">
        <v>870.0</v>
      </c>
      <c r="B872" s="254"/>
      <c r="C872" s="254" t="s">
        <v>4598</v>
      </c>
      <c r="D872" s="254" t="e">
        <v>#N/A</v>
      </c>
      <c r="E872" s="254" t="e">
        <v>#N/A</v>
      </c>
      <c r="F872" s="254" t="e">
        <v>#N/A</v>
      </c>
      <c r="G872" s="254" t="e">
        <v>#N/A</v>
      </c>
      <c r="H872" s="254" t="e">
        <v>#N/A</v>
      </c>
      <c r="I872" s="254" t="e">
        <v>#N/A</v>
      </c>
      <c r="J872" s="254" t="e">
        <v>#N/A</v>
      </c>
      <c r="K872" s="254" t="e">
        <v>#N/A</v>
      </c>
      <c r="L872" s="254" t="e">
        <v>#N/A</v>
      </c>
      <c r="M872" s="254" t="e">
        <v>#N/A</v>
      </c>
      <c r="N872" s="254" t="e">
        <v>#N/A</v>
      </c>
      <c r="O872" s="254" t="e">
        <v>#N/A</v>
      </c>
      <c r="P872" s="24" t="e">
        <v>#N/A</v>
      </c>
      <c r="Q872" s="132" t="e">
        <v>#N/A</v>
      </c>
      <c r="R872" s="132"/>
      <c r="S872" s="132"/>
      <c r="T872" s="132"/>
      <c r="U872" s="132"/>
      <c r="V872" s="132"/>
      <c r="W872" s="132"/>
      <c r="X872" s="132"/>
      <c r="Y872" s="132"/>
      <c r="Z872" s="132"/>
    </row>
    <row r="873" ht="15.75" customHeight="1">
      <c r="A873" s="253">
        <v>871.0</v>
      </c>
      <c r="B873" s="254"/>
      <c r="C873" s="254" t="s">
        <v>4598</v>
      </c>
      <c r="D873" s="254" t="e">
        <v>#N/A</v>
      </c>
      <c r="E873" s="254" t="e">
        <v>#N/A</v>
      </c>
      <c r="F873" s="254" t="e">
        <v>#N/A</v>
      </c>
      <c r="G873" s="254" t="e">
        <v>#N/A</v>
      </c>
      <c r="H873" s="254" t="e">
        <v>#N/A</v>
      </c>
      <c r="I873" s="254" t="e">
        <v>#N/A</v>
      </c>
      <c r="J873" s="254" t="e">
        <v>#N/A</v>
      </c>
      <c r="K873" s="254" t="e">
        <v>#N/A</v>
      </c>
      <c r="L873" s="254" t="e">
        <v>#N/A</v>
      </c>
      <c r="M873" s="254" t="e">
        <v>#N/A</v>
      </c>
      <c r="N873" s="254" t="e">
        <v>#N/A</v>
      </c>
      <c r="O873" s="254" t="e">
        <v>#N/A</v>
      </c>
      <c r="P873" s="24" t="e">
        <v>#N/A</v>
      </c>
      <c r="Q873" s="132" t="e">
        <v>#N/A</v>
      </c>
      <c r="R873" s="132"/>
      <c r="S873" s="132"/>
      <c r="T873" s="132"/>
      <c r="U873" s="132"/>
      <c r="V873" s="132"/>
      <c r="W873" s="132"/>
      <c r="X873" s="132"/>
      <c r="Y873" s="132"/>
      <c r="Z873" s="132"/>
    </row>
    <row r="874" ht="15.75" customHeight="1">
      <c r="A874" s="253">
        <v>872.0</v>
      </c>
      <c r="B874" s="254"/>
      <c r="C874" s="254" t="s">
        <v>4598</v>
      </c>
      <c r="D874" s="254" t="e">
        <v>#N/A</v>
      </c>
      <c r="E874" s="254" t="e">
        <v>#N/A</v>
      </c>
      <c r="F874" s="254" t="e">
        <v>#N/A</v>
      </c>
      <c r="G874" s="254" t="e">
        <v>#N/A</v>
      </c>
      <c r="H874" s="254" t="e">
        <v>#N/A</v>
      </c>
      <c r="I874" s="254" t="e">
        <v>#N/A</v>
      </c>
      <c r="J874" s="254" t="e">
        <v>#N/A</v>
      </c>
      <c r="K874" s="254" t="e">
        <v>#N/A</v>
      </c>
      <c r="L874" s="254" t="e">
        <v>#N/A</v>
      </c>
      <c r="M874" s="254" t="e">
        <v>#N/A</v>
      </c>
      <c r="N874" s="254" t="e">
        <v>#N/A</v>
      </c>
      <c r="O874" s="254" t="e">
        <v>#N/A</v>
      </c>
      <c r="P874" s="24" t="e">
        <v>#N/A</v>
      </c>
      <c r="Q874" s="132" t="e">
        <v>#N/A</v>
      </c>
      <c r="R874" s="132"/>
      <c r="S874" s="132"/>
      <c r="T874" s="132"/>
      <c r="U874" s="132"/>
      <c r="V874" s="132"/>
      <c r="W874" s="132"/>
      <c r="X874" s="132"/>
      <c r="Y874" s="132"/>
      <c r="Z874" s="132"/>
    </row>
    <row r="875" ht="15.75" customHeight="1">
      <c r="A875" s="253">
        <v>873.0</v>
      </c>
      <c r="B875" s="254"/>
      <c r="C875" s="254" t="s">
        <v>4598</v>
      </c>
      <c r="D875" s="254" t="e">
        <v>#N/A</v>
      </c>
      <c r="E875" s="254" t="e">
        <v>#N/A</v>
      </c>
      <c r="F875" s="254" t="e">
        <v>#N/A</v>
      </c>
      <c r="G875" s="254" t="e">
        <v>#N/A</v>
      </c>
      <c r="H875" s="254" t="e">
        <v>#N/A</v>
      </c>
      <c r="I875" s="254" t="e">
        <v>#N/A</v>
      </c>
      <c r="J875" s="254" t="e">
        <v>#N/A</v>
      </c>
      <c r="K875" s="254" t="e">
        <v>#N/A</v>
      </c>
      <c r="L875" s="254" t="e">
        <v>#N/A</v>
      </c>
      <c r="M875" s="254" t="e">
        <v>#N/A</v>
      </c>
      <c r="N875" s="254" t="e">
        <v>#N/A</v>
      </c>
      <c r="O875" s="254" t="e">
        <v>#N/A</v>
      </c>
      <c r="P875" s="24" t="e">
        <v>#N/A</v>
      </c>
      <c r="Q875" s="132" t="e">
        <v>#N/A</v>
      </c>
      <c r="R875" s="132"/>
      <c r="S875" s="132"/>
      <c r="T875" s="132"/>
      <c r="U875" s="132"/>
      <c r="V875" s="132"/>
      <c r="W875" s="132"/>
      <c r="X875" s="132"/>
      <c r="Y875" s="132"/>
      <c r="Z875" s="132"/>
    </row>
    <row r="876" ht="15.75" customHeight="1">
      <c r="A876" s="253">
        <v>874.0</v>
      </c>
      <c r="B876" s="254"/>
      <c r="C876" s="254" t="s">
        <v>4598</v>
      </c>
      <c r="D876" s="254" t="e">
        <v>#N/A</v>
      </c>
      <c r="E876" s="254" t="e">
        <v>#N/A</v>
      </c>
      <c r="F876" s="254" t="e">
        <v>#N/A</v>
      </c>
      <c r="G876" s="254" t="e">
        <v>#N/A</v>
      </c>
      <c r="H876" s="254" t="e">
        <v>#N/A</v>
      </c>
      <c r="I876" s="254" t="e">
        <v>#N/A</v>
      </c>
      <c r="J876" s="254" t="e">
        <v>#N/A</v>
      </c>
      <c r="K876" s="254" t="e">
        <v>#N/A</v>
      </c>
      <c r="L876" s="254" t="e">
        <v>#N/A</v>
      </c>
      <c r="M876" s="254" t="e">
        <v>#N/A</v>
      </c>
      <c r="N876" s="254" t="e">
        <v>#N/A</v>
      </c>
      <c r="O876" s="254" t="e">
        <v>#N/A</v>
      </c>
      <c r="P876" s="24" t="e">
        <v>#N/A</v>
      </c>
      <c r="Q876" s="132" t="e">
        <v>#N/A</v>
      </c>
      <c r="R876" s="132"/>
      <c r="S876" s="132"/>
      <c r="T876" s="132"/>
      <c r="U876" s="132"/>
      <c r="V876" s="132"/>
      <c r="W876" s="132"/>
      <c r="X876" s="132"/>
      <c r="Y876" s="132"/>
      <c r="Z876" s="132"/>
    </row>
    <row r="877" ht="15.75" customHeight="1">
      <c r="A877" s="253">
        <v>875.0</v>
      </c>
      <c r="B877" s="254"/>
      <c r="C877" s="254" t="s">
        <v>4598</v>
      </c>
      <c r="D877" s="254" t="e">
        <v>#N/A</v>
      </c>
      <c r="E877" s="254" t="e">
        <v>#N/A</v>
      </c>
      <c r="F877" s="254" t="e">
        <v>#N/A</v>
      </c>
      <c r="G877" s="254" t="e">
        <v>#N/A</v>
      </c>
      <c r="H877" s="254" t="e">
        <v>#N/A</v>
      </c>
      <c r="I877" s="254" t="e">
        <v>#N/A</v>
      </c>
      <c r="J877" s="254" t="e">
        <v>#N/A</v>
      </c>
      <c r="K877" s="254" t="e">
        <v>#N/A</v>
      </c>
      <c r="L877" s="254" t="e">
        <v>#N/A</v>
      </c>
      <c r="M877" s="254" t="e">
        <v>#N/A</v>
      </c>
      <c r="N877" s="254" t="e">
        <v>#N/A</v>
      </c>
      <c r="O877" s="254" t="e">
        <v>#N/A</v>
      </c>
      <c r="P877" s="24" t="e">
        <v>#N/A</v>
      </c>
      <c r="Q877" s="132" t="e">
        <v>#N/A</v>
      </c>
      <c r="R877" s="132"/>
      <c r="S877" s="132"/>
      <c r="T877" s="132"/>
      <c r="U877" s="132"/>
      <c r="V877" s="132"/>
      <c r="W877" s="132"/>
      <c r="X877" s="132"/>
      <c r="Y877" s="132"/>
      <c r="Z877" s="132"/>
    </row>
    <row r="878" ht="15.75" customHeight="1">
      <c r="A878" s="253">
        <v>876.0</v>
      </c>
      <c r="B878" s="254"/>
      <c r="C878" s="254" t="s">
        <v>4598</v>
      </c>
      <c r="D878" s="254" t="e">
        <v>#N/A</v>
      </c>
      <c r="E878" s="254" t="e">
        <v>#N/A</v>
      </c>
      <c r="F878" s="254" t="e">
        <v>#N/A</v>
      </c>
      <c r="G878" s="254" t="e">
        <v>#N/A</v>
      </c>
      <c r="H878" s="254" t="e">
        <v>#N/A</v>
      </c>
      <c r="I878" s="254" t="e">
        <v>#N/A</v>
      </c>
      <c r="J878" s="254" t="e">
        <v>#N/A</v>
      </c>
      <c r="K878" s="254" t="e">
        <v>#N/A</v>
      </c>
      <c r="L878" s="254" t="e">
        <v>#N/A</v>
      </c>
      <c r="M878" s="254" t="e">
        <v>#N/A</v>
      </c>
      <c r="N878" s="254" t="e">
        <v>#N/A</v>
      </c>
      <c r="O878" s="254" t="e">
        <v>#N/A</v>
      </c>
      <c r="P878" s="24" t="e">
        <v>#N/A</v>
      </c>
      <c r="Q878" s="132" t="e">
        <v>#N/A</v>
      </c>
      <c r="R878" s="132"/>
      <c r="S878" s="132"/>
      <c r="T878" s="132"/>
      <c r="U878" s="132"/>
      <c r="V878" s="132"/>
      <c r="W878" s="132"/>
      <c r="X878" s="132"/>
      <c r="Y878" s="132"/>
      <c r="Z878" s="132"/>
    </row>
    <row r="879" ht="15.75" customHeight="1">
      <c r="A879" s="253">
        <v>877.0</v>
      </c>
      <c r="B879" s="254"/>
      <c r="C879" s="254" t="s">
        <v>4598</v>
      </c>
      <c r="D879" s="254" t="e">
        <v>#N/A</v>
      </c>
      <c r="E879" s="254" t="e">
        <v>#N/A</v>
      </c>
      <c r="F879" s="254" t="e">
        <v>#N/A</v>
      </c>
      <c r="G879" s="254" t="e">
        <v>#N/A</v>
      </c>
      <c r="H879" s="254" t="e">
        <v>#N/A</v>
      </c>
      <c r="I879" s="254" t="e">
        <v>#N/A</v>
      </c>
      <c r="J879" s="254" t="e">
        <v>#N/A</v>
      </c>
      <c r="K879" s="254" t="e">
        <v>#N/A</v>
      </c>
      <c r="L879" s="254" t="e">
        <v>#N/A</v>
      </c>
      <c r="M879" s="254" t="e">
        <v>#N/A</v>
      </c>
      <c r="N879" s="254" t="e">
        <v>#N/A</v>
      </c>
      <c r="O879" s="254" t="e">
        <v>#N/A</v>
      </c>
      <c r="P879" s="24" t="e">
        <v>#N/A</v>
      </c>
      <c r="Q879" s="132" t="e">
        <v>#N/A</v>
      </c>
      <c r="R879" s="132"/>
      <c r="S879" s="132"/>
      <c r="T879" s="132"/>
      <c r="U879" s="132"/>
      <c r="V879" s="132"/>
      <c r="W879" s="132"/>
      <c r="X879" s="132"/>
      <c r="Y879" s="132"/>
      <c r="Z879" s="132"/>
    </row>
    <row r="880" ht="15.75" customHeight="1">
      <c r="A880" s="253">
        <v>878.0</v>
      </c>
      <c r="B880" s="254"/>
      <c r="C880" s="254" t="s">
        <v>4598</v>
      </c>
      <c r="D880" s="254" t="e">
        <v>#N/A</v>
      </c>
      <c r="E880" s="254" t="e">
        <v>#N/A</v>
      </c>
      <c r="F880" s="254" t="e">
        <v>#N/A</v>
      </c>
      <c r="G880" s="254" t="e">
        <v>#N/A</v>
      </c>
      <c r="H880" s="254" t="e">
        <v>#N/A</v>
      </c>
      <c r="I880" s="254" t="e">
        <v>#N/A</v>
      </c>
      <c r="J880" s="254" t="e">
        <v>#N/A</v>
      </c>
      <c r="K880" s="254" t="e">
        <v>#N/A</v>
      </c>
      <c r="L880" s="254" t="e">
        <v>#N/A</v>
      </c>
      <c r="M880" s="254" t="e">
        <v>#N/A</v>
      </c>
      <c r="N880" s="254" t="e">
        <v>#N/A</v>
      </c>
      <c r="O880" s="254" t="e">
        <v>#N/A</v>
      </c>
      <c r="P880" s="24" t="e">
        <v>#N/A</v>
      </c>
      <c r="Q880" s="132" t="e">
        <v>#N/A</v>
      </c>
      <c r="R880" s="132"/>
      <c r="S880" s="132"/>
      <c r="T880" s="132"/>
      <c r="U880" s="132"/>
      <c r="V880" s="132"/>
      <c r="W880" s="132"/>
      <c r="X880" s="132"/>
      <c r="Y880" s="132"/>
      <c r="Z880" s="132"/>
    </row>
    <row r="881" ht="15.75" customHeight="1">
      <c r="A881" s="253">
        <v>879.0</v>
      </c>
      <c r="B881" s="254"/>
      <c r="C881" s="254" t="s">
        <v>4598</v>
      </c>
      <c r="D881" s="254" t="e">
        <v>#N/A</v>
      </c>
      <c r="E881" s="254" t="e">
        <v>#N/A</v>
      </c>
      <c r="F881" s="254" t="e">
        <v>#N/A</v>
      </c>
      <c r="G881" s="254" t="e">
        <v>#N/A</v>
      </c>
      <c r="H881" s="254" t="e">
        <v>#N/A</v>
      </c>
      <c r="I881" s="254" t="e">
        <v>#N/A</v>
      </c>
      <c r="J881" s="254" t="e">
        <v>#N/A</v>
      </c>
      <c r="K881" s="254" t="e">
        <v>#N/A</v>
      </c>
      <c r="L881" s="254" t="e">
        <v>#N/A</v>
      </c>
      <c r="M881" s="254" t="e">
        <v>#N/A</v>
      </c>
      <c r="N881" s="254" t="e">
        <v>#N/A</v>
      </c>
      <c r="O881" s="254" t="e">
        <v>#N/A</v>
      </c>
      <c r="P881" s="24" t="e">
        <v>#N/A</v>
      </c>
      <c r="Q881" s="132" t="e">
        <v>#N/A</v>
      </c>
      <c r="R881" s="132"/>
      <c r="S881" s="132"/>
      <c r="T881" s="132"/>
      <c r="U881" s="132"/>
      <c r="V881" s="132"/>
      <c r="W881" s="132"/>
      <c r="X881" s="132"/>
      <c r="Y881" s="132"/>
      <c r="Z881" s="132"/>
    </row>
    <row r="882" ht="15.75" customHeight="1">
      <c r="A882" s="253">
        <v>880.0</v>
      </c>
      <c r="B882" s="254"/>
      <c r="C882" s="254" t="s">
        <v>4598</v>
      </c>
      <c r="D882" s="254" t="e">
        <v>#N/A</v>
      </c>
      <c r="E882" s="254" t="e">
        <v>#N/A</v>
      </c>
      <c r="F882" s="254" t="e">
        <v>#N/A</v>
      </c>
      <c r="G882" s="254" t="e">
        <v>#N/A</v>
      </c>
      <c r="H882" s="254" t="e">
        <v>#N/A</v>
      </c>
      <c r="I882" s="254" t="e">
        <v>#N/A</v>
      </c>
      <c r="J882" s="254" t="e">
        <v>#N/A</v>
      </c>
      <c r="K882" s="254" t="e">
        <v>#N/A</v>
      </c>
      <c r="L882" s="254" t="e">
        <v>#N/A</v>
      </c>
      <c r="M882" s="254" t="e">
        <v>#N/A</v>
      </c>
      <c r="N882" s="254" t="e">
        <v>#N/A</v>
      </c>
      <c r="O882" s="254" t="e">
        <v>#N/A</v>
      </c>
      <c r="P882" s="24" t="e">
        <v>#N/A</v>
      </c>
      <c r="Q882" s="132" t="e">
        <v>#N/A</v>
      </c>
      <c r="R882" s="132"/>
      <c r="S882" s="132"/>
      <c r="T882" s="132"/>
      <c r="U882" s="132"/>
      <c r="V882" s="132"/>
      <c r="W882" s="132"/>
      <c r="X882" s="132"/>
      <c r="Y882" s="132"/>
      <c r="Z882" s="132"/>
    </row>
    <row r="883" ht="15.75" customHeight="1">
      <c r="A883" s="253">
        <v>881.0</v>
      </c>
      <c r="B883" s="254"/>
      <c r="C883" s="254" t="s">
        <v>4598</v>
      </c>
      <c r="D883" s="254" t="e">
        <v>#N/A</v>
      </c>
      <c r="E883" s="254" t="e">
        <v>#N/A</v>
      </c>
      <c r="F883" s="254" t="e">
        <v>#N/A</v>
      </c>
      <c r="G883" s="254" t="e">
        <v>#N/A</v>
      </c>
      <c r="H883" s="254" t="e">
        <v>#N/A</v>
      </c>
      <c r="I883" s="254" t="e">
        <v>#N/A</v>
      </c>
      <c r="J883" s="254" t="e">
        <v>#N/A</v>
      </c>
      <c r="K883" s="254" t="e">
        <v>#N/A</v>
      </c>
      <c r="L883" s="254" t="e">
        <v>#N/A</v>
      </c>
      <c r="M883" s="254" t="e">
        <v>#N/A</v>
      </c>
      <c r="N883" s="254" t="e">
        <v>#N/A</v>
      </c>
      <c r="O883" s="254" t="e">
        <v>#N/A</v>
      </c>
      <c r="P883" s="24" t="e">
        <v>#N/A</v>
      </c>
      <c r="Q883" s="132" t="e">
        <v>#N/A</v>
      </c>
      <c r="R883" s="132"/>
      <c r="S883" s="132"/>
      <c r="T883" s="132"/>
      <c r="U883" s="132"/>
      <c r="V883" s="132"/>
      <c r="W883" s="132"/>
      <c r="X883" s="132"/>
      <c r="Y883" s="132"/>
      <c r="Z883" s="132"/>
    </row>
    <row r="884" ht="15.75" customHeight="1">
      <c r="A884" s="253">
        <v>882.0</v>
      </c>
      <c r="B884" s="254"/>
      <c r="C884" s="254" t="s">
        <v>4598</v>
      </c>
      <c r="D884" s="254" t="e">
        <v>#N/A</v>
      </c>
      <c r="E884" s="254" t="e">
        <v>#N/A</v>
      </c>
      <c r="F884" s="254" t="e">
        <v>#N/A</v>
      </c>
      <c r="G884" s="254" t="e">
        <v>#N/A</v>
      </c>
      <c r="H884" s="254" t="e">
        <v>#N/A</v>
      </c>
      <c r="I884" s="254" t="e">
        <v>#N/A</v>
      </c>
      <c r="J884" s="254" t="e">
        <v>#N/A</v>
      </c>
      <c r="K884" s="254" t="e">
        <v>#N/A</v>
      </c>
      <c r="L884" s="254" t="e">
        <v>#N/A</v>
      </c>
      <c r="M884" s="254" t="e">
        <v>#N/A</v>
      </c>
      <c r="N884" s="254" t="e">
        <v>#N/A</v>
      </c>
      <c r="O884" s="254" t="e">
        <v>#N/A</v>
      </c>
      <c r="P884" s="24" t="e">
        <v>#N/A</v>
      </c>
      <c r="Q884" s="132" t="e">
        <v>#N/A</v>
      </c>
      <c r="R884" s="132"/>
      <c r="S884" s="132"/>
      <c r="T884" s="132"/>
      <c r="U884" s="132"/>
      <c r="V884" s="132"/>
      <c r="W884" s="132"/>
      <c r="X884" s="132"/>
      <c r="Y884" s="132"/>
      <c r="Z884" s="132"/>
    </row>
    <row r="885" ht="15.75" customHeight="1">
      <c r="A885" s="253">
        <v>883.0</v>
      </c>
      <c r="B885" s="254"/>
      <c r="C885" s="254" t="s">
        <v>4598</v>
      </c>
      <c r="D885" s="254" t="e">
        <v>#N/A</v>
      </c>
      <c r="E885" s="254" t="e">
        <v>#N/A</v>
      </c>
      <c r="F885" s="254" t="e">
        <v>#N/A</v>
      </c>
      <c r="G885" s="254" t="e">
        <v>#N/A</v>
      </c>
      <c r="H885" s="254" t="e">
        <v>#N/A</v>
      </c>
      <c r="I885" s="254" t="e">
        <v>#N/A</v>
      </c>
      <c r="J885" s="254" t="e">
        <v>#N/A</v>
      </c>
      <c r="K885" s="254" t="e">
        <v>#N/A</v>
      </c>
      <c r="L885" s="254" t="e">
        <v>#N/A</v>
      </c>
      <c r="M885" s="254" t="e">
        <v>#N/A</v>
      </c>
      <c r="N885" s="254" t="e">
        <v>#N/A</v>
      </c>
      <c r="O885" s="254" t="e">
        <v>#N/A</v>
      </c>
      <c r="P885" s="24" t="e">
        <v>#N/A</v>
      </c>
      <c r="Q885" s="132" t="e">
        <v>#N/A</v>
      </c>
      <c r="R885" s="132"/>
      <c r="S885" s="132"/>
      <c r="T885" s="132"/>
      <c r="U885" s="132"/>
      <c r="V885" s="132"/>
      <c r="W885" s="132"/>
      <c r="X885" s="132"/>
      <c r="Y885" s="132"/>
      <c r="Z885" s="132"/>
    </row>
    <row r="886" ht="15.75" customHeight="1">
      <c r="A886" s="253">
        <v>884.0</v>
      </c>
      <c r="B886" s="254"/>
      <c r="C886" s="254" t="s">
        <v>4598</v>
      </c>
      <c r="D886" s="254" t="e">
        <v>#N/A</v>
      </c>
      <c r="E886" s="254" t="e">
        <v>#N/A</v>
      </c>
      <c r="F886" s="254" t="e">
        <v>#N/A</v>
      </c>
      <c r="G886" s="254" t="e">
        <v>#N/A</v>
      </c>
      <c r="H886" s="254" t="e">
        <v>#N/A</v>
      </c>
      <c r="I886" s="254" t="e">
        <v>#N/A</v>
      </c>
      <c r="J886" s="254" t="e">
        <v>#N/A</v>
      </c>
      <c r="K886" s="254" t="e">
        <v>#N/A</v>
      </c>
      <c r="L886" s="254" t="e">
        <v>#N/A</v>
      </c>
      <c r="M886" s="254" t="e">
        <v>#N/A</v>
      </c>
      <c r="N886" s="254" t="e">
        <v>#N/A</v>
      </c>
      <c r="O886" s="254" t="e">
        <v>#N/A</v>
      </c>
      <c r="P886" s="24" t="e">
        <v>#N/A</v>
      </c>
      <c r="Q886" s="132" t="e">
        <v>#N/A</v>
      </c>
      <c r="R886" s="132"/>
      <c r="S886" s="132"/>
      <c r="T886" s="132"/>
      <c r="U886" s="132"/>
      <c r="V886" s="132"/>
      <c r="W886" s="132"/>
      <c r="X886" s="132"/>
      <c r="Y886" s="132"/>
      <c r="Z886" s="132"/>
    </row>
    <row r="887" ht="15.75" customHeight="1">
      <c r="A887" s="253">
        <v>885.0</v>
      </c>
      <c r="B887" s="254"/>
      <c r="C887" s="254" t="s">
        <v>4598</v>
      </c>
      <c r="D887" s="254" t="e">
        <v>#N/A</v>
      </c>
      <c r="E887" s="254" t="e">
        <v>#N/A</v>
      </c>
      <c r="F887" s="254" t="e">
        <v>#N/A</v>
      </c>
      <c r="G887" s="254" t="e">
        <v>#N/A</v>
      </c>
      <c r="H887" s="254" t="e">
        <v>#N/A</v>
      </c>
      <c r="I887" s="254" t="e">
        <v>#N/A</v>
      </c>
      <c r="J887" s="254" t="e">
        <v>#N/A</v>
      </c>
      <c r="K887" s="254" t="e">
        <v>#N/A</v>
      </c>
      <c r="L887" s="254" t="e">
        <v>#N/A</v>
      </c>
      <c r="M887" s="254" t="e">
        <v>#N/A</v>
      </c>
      <c r="N887" s="254" t="e">
        <v>#N/A</v>
      </c>
      <c r="O887" s="254" t="e">
        <v>#N/A</v>
      </c>
      <c r="P887" s="24" t="e">
        <v>#N/A</v>
      </c>
      <c r="Q887" s="132" t="e">
        <v>#N/A</v>
      </c>
      <c r="R887" s="132"/>
      <c r="S887" s="132"/>
      <c r="T887" s="132"/>
      <c r="U887" s="132"/>
      <c r="V887" s="132"/>
      <c r="W887" s="132"/>
      <c r="X887" s="132"/>
      <c r="Y887" s="132"/>
      <c r="Z887" s="132"/>
    </row>
    <row r="888" ht="15.75" customHeight="1">
      <c r="A888" s="253">
        <v>886.0</v>
      </c>
      <c r="B888" s="254"/>
      <c r="C888" s="254" t="s">
        <v>4598</v>
      </c>
      <c r="D888" s="254" t="e">
        <v>#N/A</v>
      </c>
      <c r="E888" s="254" t="e">
        <v>#N/A</v>
      </c>
      <c r="F888" s="254" t="e">
        <v>#N/A</v>
      </c>
      <c r="G888" s="254" t="e">
        <v>#N/A</v>
      </c>
      <c r="H888" s="254" t="e">
        <v>#N/A</v>
      </c>
      <c r="I888" s="254" t="e">
        <v>#N/A</v>
      </c>
      <c r="J888" s="254" t="e">
        <v>#N/A</v>
      </c>
      <c r="K888" s="254" t="e">
        <v>#N/A</v>
      </c>
      <c r="L888" s="254" t="e">
        <v>#N/A</v>
      </c>
      <c r="M888" s="254" t="e">
        <v>#N/A</v>
      </c>
      <c r="N888" s="254" t="e">
        <v>#N/A</v>
      </c>
      <c r="O888" s="254" t="e">
        <v>#N/A</v>
      </c>
      <c r="P888" s="24" t="e">
        <v>#N/A</v>
      </c>
      <c r="Q888" s="132" t="e">
        <v>#N/A</v>
      </c>
      <c r="R888" s="132"/>
      <c r="S888" s="132"/>
      <c r="T888" s="132"/>
      <c r="U888" s="132"/>
      <c r="V888" s="132"/>
      <c r="W888" s="132"/>
      <c r="X888" s="132"/>
      <c r="Y888" s="132"/>
      <c r="Z888" s="132"/>
    </row>
    <row r="889" ht="15.75" customHeight="1">
      <c r="A889" s="253">
        <v>887.0</v>
      </c>
      <c r="B889" s="254"/>
      <c r="C889" s="254" t="s">
        <v>4598</v>
      </c>
      <c r="D889" s="254" t="e">
        <v>#N/A</v>
      </c>
      <c r="E889" s="254" t="e">
        <v>#N/A</v>
      </c>
      <c r="F889" s="254" t="e">
        <v>#N/A</v>
      </c>
      <c r="G889" s="254" t="e">
        <v>#N/A</v>
      </c>
      <c r="H889" s="254" t="e">
        <v>#N/A</v>
      </c>
      <c r="I889" s="254" t="e">
        <v>#N/A</v>
      </c>
      <c r="J889" s="254" t="e">
        <v>#N/A</v>
      </c>
      <c r="K889" s="254" t="e">
        <v>#N/A</v>
      </c>
      <c r="L889" s="254" t="e">
        <v>#N/A</v>
      </c>
      <c r="M889" s="254" t="e">
        <v>#N/A</v>
      </c>
      <c r="N889" s="254" t="e">
        <v>#N/A</v>
      </c>
      <c r="O889" s="254" t="e">
        <v>#N/A</v>
      </c>
      <c r="P889" s="24" t="e">
        <v>#N/A</v>
      </c>
      <c r="Q889" s="132" t="e">
        <v>#N/A</v>
      </c>
      <c r="R889" s="132"/>
      <c r="S889" s="132"/>
      <c r="T889" s="132"/>
      <c r="U889" s="132"/>
      <c r="V889" s="132"/>
      <c r="W889" s="132"/>
      <c r="X889" s="132"/>
      <c r="Y889" s="132"/>
      <c r="Z889" s="132"/>
    </row>
    <row r="890" ht="15.75" customHeight="1">
      <c r="A890" s="253">
        <v>888.0</v>
      </c>
      <c r="B890" s="254"/>
      <c r="C890" s="254" t="s">
        <v>4598</v>
      </c>
      <c r="D890" s="254" t="e">
        <v>#N/A</v>
      </c>
      <c r="E890" s="254" t="e">
        <v>#N/A</v>
      </c>
      <c r="F890" s="254" t="e">
        <v>#N/A</v>
      </c>
      <c r="G890" s="254" t="e">
        <v>#N/A</v>
      </c>
      <c r="H890" s="254" t="e">
        <v>#N/A</v>
      </c>
      <c r="I890" s="254" t="e">
        <v>#N/A</v>
      </c>
      <c r="J890" s="254" t="e">
        <v>#N/A</v>
      </c>
      <c r="K890" s="254" t="e">
        <v>#N/A</v>
      </c>
      <c r="L890" s="254" t="e">
        <v>#N/A</v>
      </c>
      <c r="M890" s="254" t="e">
        <v>#N/A</v>
      </c>
      <c r="N890" s="254" t="e">
        <v>#N/A</v>
      </c>
      <c r="O890" s="254" t="e">
        <v>#N/A</v>
      </c>
      <c r="P890" s="24" t="e">
        <v>#N/A</v>
      </c>
      <c r="Q890" s="132" t="e">
        <v>#N/A</v>
      </c>
      <c r="R890" s="132"/>
      <c r="S890" s="132"/>
      <c r="T890" s="132"/>
      <c r="U890" s="132"/>
      <c r="V890" s="132"/>
      <c r="W890" s="132"/>
      <c r="X890" s="132"/>
      <c r="Y890" s="132"/>
      <c r="Z890" s="132"/>
    </row>
    <row r="891" ht="15.75" customHeight="1">
      <c r="A891" s="253">
        <v>889.0</v>
      </c>
      <c r="B891" s="254"/>
      <c r="C891" s="254" t="s">
        <v>4598</v>
      </c>
      <c r="D891" s="254" t="e">
        <v>#N/A</v>
      </c>
      <c r="E891" s="254" t="e">
        <v>#N/A</v>
      </c>
      <c r="F891" s="254" t="e">
        <v>#N/A</v>
      </c>
      <c r="G891" s="254" t="e">
        <v>#N/A</v>
      </c>
      <c r="H891" s="254" t="e">
        <v>#N/A</v>
      </c>
      <c r="I891" s="254" t="e">
        <v>#N/A</v>
      </c>
      <c r="J891" s="254" t="e">
        <v>#N/A</v>
      </c>
      <c r="K891" s="254" t="e">
        <v>#N/A</v>
      </c>
      <c r="L891" s="254" t="e">
        <v>#N/A</v>
      </c>
      <c r="M891" s="254" t="e">
        <v>#N/A</v>
      </c>
      <c r="N891" s="254" t="e">
        <v>#N/A</v>
      </c>
      <c r="O891" s="254" t="e">
        <v>#N/A</v>
      </c>
      <c r="P891" s="24" t="e">
        <v>#N/A</v>
      </c>
      <c r="Q891" s="132" t="e">
        <v>#N/A</v>
      </c>
      <c r="R891" s="132"/>
      <c r="S891" s="132"/>
      <c r="T891" s="132"/>
      <c r="U891" s="132"/>
      <c r="V891" s="132"/>
      <c r="W891" s="132"/>
      <c r="X891" s="132"/>
      <c r="Y891" s="132"/>
      <c r="Z891" s="132"/>
    </row>
    <row r="892" ht="15.75" customHeight="1">
      <c r="A892" s="253">
        <v>890.0</v>
      </c>
      <c r="B892" s="254"/>
      <c r="C892" s="254" t="s">
        <v>4598</v>
      </c>
      <c r="D892" s="254" t="e">
        <v>#N/A</v>
      </c>
      <c r="E892" s="254" t="e">
        <v>#N/A</v>
      </c>
      <c r="F892" s="254" t="e">
        <v>#N/A</v>
      </c>
      <c r="G892" s="254" t="e">
        <v>#N/A</v>
      </c>
      <c r="H892" s="254" t="e">
        <v>#N/A</v>
      </c>
      <c r="I892" s="254" t="e">
        <v>#N/A</v>
      </c>
      <c r="J892" s="254" t="e">
        <v>#N/A</v>
      </c>
      <c r="K892" s="254" t="e">
        <v>#N/A</v>
      </c>
      <c r="L892" s="254" t="e">
        <v>#N/A</v>
      </c>
      <c r="M892" s="254" t="e">
        <v>#N/A</v>
      </c>
      <c r="N892" s="254" t="e">
        <v>#N/A</v>
      </c>
      <c r="O892" s="254" t="e">
        <v>#N/A</v>
      </c>
      <c r="P892" s="24" t="e">
        <v>#N/A</v>
      </c>
      <c r="Q892" s="132" t="e">
        <v>#N/A</v>
      </c>
      <c r="R892" s="132"/>
      <c r="S892" s="132"/>
      <c r="T892" s="132"/>
      <c r="U892" s="132"/>
      <c r="V892" s="132"/>
      <c r="W892" s="132"/>
      <c r="X892" s="132"/>
      <c r="Y892" s="132"/>
      <c r="Z892" s="132"/>
    </row>
    <row r="893" ht="15.75" customHeight="1">
      <c r="A893" s="253">
        <v>891.0</v>
      </c>
      <c r="B893" s="254"/>
      <c r="C893" s="254" t="s">
        <v>4598</v>
      </c>
      <c r="D893" s="254" t="e">
        <v>#N/A</v>
      </c>
      <c r="E893" s="254" t="e">
        <v>#N/A</v>
      </c>
      <c r="F893" s="254" t="e">
        <v>#N/A</v>
      </c>
      <c r="G893" s="254" t="e">
        <v>#N/A</v>
      </c>
      <c r="H893" s="254" t="e">
        <v>#N/A</v>
      </c>
      <c r="I893" s="254" t="e">
        <v>#N/A</v>
      </c>
      <c r="J893" s="254" t="e">
        <v>#N/A</v>
      </c>
      <c r="K893" s="254" t="e">
        <v>#N/A</v>
      </c>
      <c r="L893" s="254" t="e">
        <v>#N/A</v>
      </c>
      <c r="M893" s="254" t="e">
        <v>#N/A</v>
      </c>
      <c r="N893" s="254" t="e">
        <v>#N/A</v>
      </c>
      <c r="O893" s="254" t="e">
        <v>#N/A</v>
      </c>
      <c r="P893" s="24" t="e">
        <v>#N/A</v>
      </c>
      <c r="Q893" s="132" t="e">
        <v>#N/A</v>
      </c>
      <c r="R893" s="132"/>
      <c r="S893" s="132"/>
      <c r="T893" s="132"/>
      <c r="U893" s="132"/>
      <c r="V893" s="132"/>
      <c r="W893" s="132"/>
      <c r="X893" s="132"/>
      <c r="Y893" s="132"/>
      <c r="Z893" s="132"/>
    </row>
    <row r="894" ht="15.75" customHeight="1">
      <c r="A894" s="253">
        <v>892.0</v>
      </c>
      <c r="B894" s="254"/>
      <c r="C894" s="254" t="s">
        <v>4598</v>
      </c>
      <c r="D894" s="254" t="e">
        <v>#N/A</v>
      </c>
      <c r="E894" s="254" t="e">
        <v>#N/A</v>
      </c>
      <c r="F894" s="254" t="e">
        <v>#N/A</v>
      </c>
      <c r="G894" s="254" t="e">
        <v>#N/A</v>
      </c>
      <c r="H894" s="254" t="e">
        <v>#N/A</v>
      </c>
      <c r="I894" s="254" t="e">
        <v>#N/A</v>
      </c>
      <c r="J894" s="254" t="e">
        <v>#N/A</v>
      </c>
      <c r="K894" s="254" t="e">
        <v>#N/A</v>
      </c>
      <c r="L894" s="254" t="e">
        <v>#N/A</v>
      </c>
      <c r="M894" s="254" t="e">
        <v>#N/A</v>
      </c>
      <c r="N894" s="254" t="e">
        <v>#N/A</v>
      </c>
      <c r="O894" s="254" t="e">
        <v>#N/A</v>
      </c>
      <c r="P894" s="24" t="e">
        <v>#N/A</v>
      </c>
      <c r="Q894" s="132" t="e">
        <v>#N/A</v>
      </c>
      <c r="R894" s="132"/>
      <c r="S894" s="132"/>
      <c r="T894" s="132"/>
      <c r="U894" s="132"/>
      <c r="V894" s="132"/>
      <c r="W894" s="132"/>
      <c r="X894" s="132"/>
      <c r="Y894" s="132"/>
      <c r="Z894" s="132"/>
    </row>
    <row r="895" ht="15.75" customHeight="1">
      <c r="A895" s="253">
        <v>893.0</v>
      </c>
      <c r="B895" s="254"/>
      <c r="C895" s="254" t="s">
        <v>4598</v>
      </c>
      <c r="D895" s="254" t="e">
        <v>#N/A</v>
      </c>
      <c r="E895" s="254" t="e">
        <v>#N/A</v>
      </c>
      <c r="F895" s="254" t="e">
        <v>#N/A</v>
      </c>
      <c r="G895" s="254" t="e">
        <v>#N/A</v>
      </c>
      <c r="H895" s="254" t="e">
        <v>#N/A</v>
      </c>
      <c r="I895" s="254" t="e">
        <v>#N/A</v>
      </c>
      <c r="J895" s="254" t="e">
        <v>#N/A</v>
      </c>
      <c r="K895" s="254" t="e">
        <v>#N/A</v>
      </c>
      <c r="L895" s="254" t="e">
        <v>#N/A</v>
      </c>
      <c r="M895" s="254" t="e">
        <v>#N/A</v>
      </c>
      <c r="N895" s="254" t="e">
        <v>#N/A</v>
      </c>
      <c r="O895" s="254" t="e">
        <v>#N/A</v>
      </c>
      <c r="P895" s="24" t="e">
        <v>#N/A</v>
      </c>
      <c r="Q895" s="132" t="e">
        <v>#N/A</v>
      </c>
      <c r="R895" s="132"/>
      <c r="S895" s="132"/>
      <c r="T895" s="132"/>
      <c r="U895" s="132"/>
      <c r="V895" s="132"/>
      <c r="W895" s="132"/>
      <c r="X895" s="132"/>
      <c r="Y895" s="132"/>
      <c r="Z895" s="132"/>
    </row>
    <row r="896" ht="15.75" customHeight="1">
      <c r="A896" s="253">
        <v>894.0</v>
      </c>
      <c r="B896" s="254"/>
      <c r="C896" s="254" t="s">
        <v>4598</v>
      </c>
      <c r="D896" s="254" t="e">
        <v>#N/A</v>
      </c>
      <c r="E896" s="254" t="e">
        <v>#N/A</v>
      </c>
      <c r="F896" s="254" t="e">
        <v>#N/A</v>
      </c>
      <c r="G896" s="254" t="e">
        <v>#N/A</v>
      </c>
      <c r="H896" s="254" t="e">
        <v>#N/A</v>
      </c>
      <c r="I896" s="254" t="e">
        <v>#N/A</v>
      </c>
      <c r="J896" s="254" t="e">
        <v>#N/A</v>
      </c>
      <c r="K896" s="254" t="e">
        <v>#N/A</v>
      </c>
      <c r="L896" s="254" t="e">
        <v>#N/A</v>
      </c>
      <c r="M896" s="254" t="e">
        <v>#N/A</v>
      </c>
      <c r="N896" s="254" t="e">
        <v>#N/A</v>
      </c>
      <c r="O896" s="254" t="e">
        <v>#N/A</v>
      </c>
      <c r="P896" s="24" t="e">
        <v>#N/A</v>
      </c>
      <c r="Q896" s="132" t="e">
        <v>#N/A</v>
      </c>
      <c r="R896" s="132"/>
      <c r="S896" s="132"/>
      <c r="T896" s="132"/>
      <c r="U896" s="132"/>
      <c r="V896" s="132"/>
      <c r="W896" s="132"/>
      <c r="X896" s="132"/>
      <c r="Y896" s="132"/>
      <c r="Z896" s="132"/>
    </row>
    <row r="897" ht="15.75" customHeight="1">
      <c r="A897" s="253">
        <v>895.0</v>
      </c>
      <c r="B897" s="254"/>
      <c r="C897" s="254" t="s">
        <v>4598</v>
      </c>
      <c r="D897" s="254" t="e">
        <v>#N/A</v>
      </c>
      <c r="E897" s="254" t="e">
        <v>#N/A</v>
      </c>
      <c r="F897" s="254" t="e">
        <v>#N/A</v>
      </c>
      <c r="G897" s="254" t="e">
        <v>#N/A</v>
      </c>
      <c r="H897" s="254" t="e">
        <v>#N/A</v>
      </c>
      <c r="I897" s="254" t="e">
        <v>#N/A</v>
      </c>
      <c r="J897" s="254" t="e">
        <v>#N/A</v>
      </c>
      <c r="K897" s="254" t="e">
        <v>#N/A</v>
      </c>
      <c r="L897" s="254" t="e">
        <v>#N/A</v>
      </c>
      <c r="M897" s="254" t="e">
        <v>#N/A</v>
      </c>
      <c r="N897" s="254" t="e">
        <v>#N/A</v>
      </c>
      <c r="O897" s="254" t="e">
        <v>#N/A</v>
      </c>
      <c r="P897" s="24" t="e">
        <v>#N/A</v>
      </c>
      <c r="Q897" s="132" t="e">
        <v>#N/A</v>
      </c>
      <c r="R897" s="132"/>
      <c r="S897" s="132"/>
      <c r="T897" s="132"/>
      <c r="U897" s="132"/>
      <c r="V897" s="132"/>
      <c r="W897" s="132"/>
      <c r="X897" s="132"/>
      <c r="Y897" s="132"/>
      <c r="Z897" s="132"/>
    </row>
    <row r="898" ht="15.75" customHeight="1">
      <c r="A898" s="253">
        <v>896.0</v>
      </c>
      <c r="B898" s="254"/>
      <c r="C898" s="254" t="s">
        <v>4598</v>
      </c>
      <c r="D898" s="254" t="e">
        <v>#N/A</v>
      </c>
      <c r="E898" s="254" t="e">
        <v>#N/A</v>
      </c>
      <c r="F898" s="254" t="e">
        <v>#N/A</v>
      </c>
      <c r="G898" s="254" t="e">
        <v>#N/A</v>
      </c>
      <c r="H898" s="254" t="e">
        <v>#N/A</v>
      </c>
      <c r="I898" s="254" t="e">
        <v>#N/A</v>
      </c>
      <c r="J898" s="254" t="e">
        <v>#N/A</v>
      </c>
      <c r="K898" s="254" t="e">
        <v>#N/A</v>
      </c>
      <c r="L898" s="254" t="e">
        <v>#N/A</v>
      </c>
      <c r="M898" s="254" t="e">
        <v>#N/A</v>
      </c>
      <c r="N898" s="254" t="e">
        <v>#N/A</v>
      </c>
      <c r="O898" s="254" t="e">
        <v>#N/A</v>
      </c>
      <c r="P898" s="24" t="e">
        <v>#N/A</v>
      </c>
      <c r="Q898" s="132" t="e">
        <v>#N/A</v>
      </c>
      <c r="R898" s="132"/>
      <c r="S898" s="132"/>
      <c r="T898" s="132"/>
      <c r="U898" s="132"/>
      <c r="V898" s="132"/>
      <c r="W898" s="132"/>
      <c r="X898" s="132"/>
      <c r="Y898" s="132"/>
      <c r="Z898" s="132"/>
    </row>
    <row r="899" ht="15.75" customHeight="1">
      <c r="A899" s="253">
        <v>897.0</v>
      </c>
      <c r="B899" s="254"/>
      <c r="C899" s="254" t="s">
        <v>4598</v>
      </c>
      <c r="D899" s="254" t="e">
        <v>#N/A</v>
      </c>
      <c r="E899" s="254" t="e">
        <v>#N/A</v>
      </c>
      <c r="F899" s="254" t="e">
        <v>#N/A</v>
      </c>
      <c r="G899" s="254" t="e">
        <v>#N/A</v>
      </c>
      <c r="H899" s="254" t="e">
        <v>#N/A</v>
      </c>
      <c r="I899" s="254" t="e">
        <v>#N/A</v>
      </c>
      <c r="J899" s="254" t="e">
        <v>#N/A</v>
      </c>
      <c r="K899" s="254" t="e">
        <v>#N/A</v>
      </c>
      <c r="L899" s="254" t="e">
        <v>#N/A</v>
      </c>
      <c r="M899" s="254" t="e">
        <v>#N/A</v>
      </c>
      <c r="N899" s="254" t="e">
        <v>#N/A</v>
      </c>
      <c r="O899" s="254" t="e">
        <v>#N/A</v>
      </c>
      <c r="P899" s="24" t="e">
        <v>#N/A</v>
      </c>
      <c r="Q899" s="132" t="e">
        <v>#N/A</v>
      </c>
      <c r="R899" s="132"/>
      <c r="S899" s="132"/>
      <c r="T899" s="132"/>
      <c r="U899" s="132"/>
      <c r="V899" s="132"/>
      <c r="W899" s="132"/>
      <c r="X899" s="132"/>
      <c r="Y899" s="132"/>
      <c r="Z899" s="132"/>
    </row>
    <row r="900" ht="15.75" customHeight="1">
      <c r="A900" s="253">
        <v>898.0</v>
      </c>
      <c r="B900" s="254"/>
      <c r="C900" s="254" t="s">
        <v>4598</v>
      </c>
      <c r="D900" s="254" t="e">
        <v>#N/A</v>
      </c>
      <c r="E900" s="254" t="e">
        <v>#N/A</v>
      </c>
      <c r="F900" s="254" t="e">
        <v>#N/A</v>
      </c>
      <c r="G900" s="254" t="e">
        <v>#N/A</v>
      </c>
      <c r="H900" s="254" t="e">
        <v>#N/A</v>
      </c>
      <c r="I900" s="254" t="e">
        <v>#N/A</v>
      </c>
      <c r="J900" s="254" t="e">
        <v>#N/A</v>
      </c>
      <c r="K900" s="254" t="e">
        <v>#N/A</v>
      </c>
      <c r="L900" s="254" t="e">
        <v>#N/A</v>
      </c>
      <c r="M900" s="254" t="e">
        <v>#N/A</v>
      </c>
      <c r="N900" s="254" t="e">
        <v>#N/A</v>
      </c>
      <c r="O900" s="254" t="e">
        <v>#N/A</v>
      </c>
      <c r="P900" s="24" t="e">
        <v>#N/A</v>
      </c>
      <c r="Q900" s="132" t="e">
        <v>#N/A</v>
      </c>
      <c r="R900" s="132"/>
      <c r="S900" s="132"/>
      <c r="T900" s="132"/>
      <c r="U900" s="132"/>
      <c r="V900" s="132"/>
      <c r="W900" s="132"/>
      <c r="X900" s="132"/>
      <c r="Y900" s="132"/>
      <c r="Z900" s="132"/>
    </row>
    <row r="901" ht="15.75" customHeight="1">
      <c r="A901" s="253">
        <v>899.0</v>
      </c>
      <c r="B901" s="254"/>
      <c r="C901" s="254" t="s">
        <v>4598</v>
      </c>
      <c r="D901" s="254" t="e">
        <v>#N/A</v>
      </c>
      <c r="E901" s="254" t="e">
        <v>#N/A</v>
      </c>
      <c r="F901" s="254" t="e">
        <v>#N/A</v>
      </c>
      <c r="G901" s="254" t="e">
        <v>#N/A</v>
      </c>
      <c r="H901" s="254" t="e">
        <v>#N/A</v>
      </c>
      <c r="I901" s="254" t="e">
        <v>#N/A</v>
      </c>
      <c r="J901" s="254" t="e">
        <v>#N/A</v>
      </c>
      <c r="K901" s="254" t="e">
        <v>#N/A</v>
      </c>
      <c r="L901" s="254" t="e">
        <v>#N/A</v>
      </c>
      <c r="M901" s="254" t="e">
        <v>#N/A</v>
      </c>
      <c r="N901" s="254" t="e">
        <v>#N/A</v>
      </c>
      <c r="O901" s="254" t="e">
        <v>#N/A</v>
      </c>
      <c r="P901" s="24" t="e">
        <v>#N/A</v>
      </c>
      <c r="Q901" s="132" t="e">
        <v>#N/A</v>
      </c>
      <c r="R901" s="132"/>
      <c r="S901" s="132"/>
      <c r="T901" s="132"/>
      <c r="U901" s="132"/>
      <c r="V901" s="132"/>
      <c r="W901" s="132"/>
      <c r="X901" s="132"/>
      <c r="Y901" s="132"/>
      <c r="Z901" s="132"/>
    </row>
    <row r="902" ht="15.75" customHeight="1">
      <c r="A902" s="253">
        <v>900.0</v>
      </c>
      <c r="B902" s="254"/>
      <c r="C902" s="254" t="s">
        <v>4598</v>
      </c>
      <c r="D902" s="254" t="e">
        <v>#N/A</v>
      </c>
      <c r="E902" s="254" t="e">
        <v>#N/A</v>
      </c>
      <c r="F902" s="254" t="e">
        <v>#N/A</v>
      </c>
      <c r="G902" s="254" t="e">
        <v>#N/A</v>
      </c>
      <c r="H902" s="254" t="e">
        <v>#N/A</v>
      </c>
      <c r="I902" s="254" t="e">
        <v>#N/A</v>
      </c>
      <c r="J902" s="254" t="e">
        <v>#N/A</v>
      </c>
      <c r="K902" s="254" t="e">
        <v>#N/A</v>
      </c>
      <c r="L902" s="254" t="e">
        <v>#N/A</v>
      </c>
      <c r="M902" s="254" t="e">
        <v>#N/A</v>
      </c>
      <c r="N902" s="254" t="e">
        <v>#N/A</v>
      </c>
      <c r="O902" s="254" t="e">
        <v>#N/A</v>
      </c>
      <c r="P902" s="24" t="e">
        <v>#N/A</v>
      </c>
      <c r="Q902" s="132" t="e">
        <v>#N/A</v>
      </c>
      <c r="R902" s="132"/>
      <c r="S902" s="132"/>
      <c r="T902" s="132"/>
      <c r="U902" s="132"/>
      <c r="V902" s="132"/>
      <c r="W902" s="132"/>
      <c r="X902" s="132"/>
      <c r="Y902" s="132"/>
      <c r="Z902" s="132"/>
    </row>
    <row r="903" ht="15.75" customHeight="1">
      <c r="A903" s="253" t="s">
        <v>1585</v>
      </c>
      <c r="B903" s="254"/>
      <c r="C903" s="254"/>
      <c r="D903" s="254"/>
      <c r="E903" s="254"/>
      <c r="F903" s="254"/>
      <c r="G903" s="254"/>
      <c r="H903" s="254"/>
      <c r="I903" s="254"/>
      <c r="J903" s="254"/>
      <c r="K903" s="254"/>
      <c r="L903" s="254"/>
      <c r="M903" s="254"/>
      <c r="N903" s="254"/>
      <c r="O903" s="254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</row>
    <row r="904" ht="15.75" customHeight="1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</row>
    <row r="905" ht="15.75" customHeight="1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</row>
    <row r="906" ht="15.75" customHeight="1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</row>
    <row r="907" ht="15.75" customHeight="1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</row>
    <row r="908" ht="15.75" customHeight="1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</row>
    <row r="909" ht="15.75" customHeight="1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</row>
    <row r="910" ht="15.75" customHeight="1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</row>
    <row r="911" ht="15.75" customHeight="1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</row>
    <row r="912" ht="15.75" customHeight="1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</row>
    <row r="913" ht="15.75" customHeight="1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</row>
    <row r="914" ht="15.75" customHeight="1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</row>
    <row r="915" ht="15.75" customHeight="1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 ht="15.75" customHeight="1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 ht="15.75" customHeight="1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 ht="15.75" customHeight="1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 ht="15.75" customHeight="1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 ht="15.75" customHeight="1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 ht="15.75" customHeight="1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</row>
    <row r="922" ht="15.75" customHeight="1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</row>
    <row r="923" ht="15.75" customHeight="1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</row>
    <row r="924" ht="15.75" customHeight="1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</row>
    <row r="925" ht="15.75" customHeight="1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</row>
    <row r="926" ht="15.75" customHeight="1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</row>
    <row r="927" ht="15.75" customHeight="1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</row>
    <row r="928" ht="15.75" customHeight="1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</row>
    <row r="929" ht="15.75" customHeight="1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</row>
    <row r="930" ht="15.75" customHeight="1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</row>
    <row r="931" ht="15.75" customHeight="1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</row>
    <row r="932" ht="15.75" customHeight="1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</row>
    <row r="933" ht="15.75" customHeight="1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</row>
    <row r="934" ht="15.75" customHeight="1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</row>
    <row r="935" ht="15.75" customHeight="1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</row>
    <row r="936" ht="15.75" customHeight="1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</row>
    <row r="937" ht="15.75" customHeight="1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</row>
    <row r="938" ht="15.75" customHeight="1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</row>
    <row r="939" ht="15.75" customHeight="1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</row>
    <row r="940" ht="15.75" customHeight="1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</row>
    <row r="941" ht="15.75" customHeight="1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</row>
    <row r="942" ht="15.75" customHeight="1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</row>
    <row r="943" ht="15.75" customHeight="1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</row>
    <row r="944" ht="15.75" customHeight="1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</row>
    <row r="945" ht="15.75" customHeight="1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</row>
    <row r="946" ht="15.75" customHeight="1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</row>
    <row r="947" ht="15.75" customHeight="1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</row>
    <row r="948" ht="15.75" customHeight="1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</row>
    <row r="949" ht="15.75" customHeight="1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</row>
    <row r="950" ht="15.75" customHeight="1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</row>
    <row r="951" ht="15.75" customHeight="1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</row>
    <row r="952" ht="15.75" customHeight="1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</row>
    <row r="953" ht="15.75" customHeight="1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</row>
    <row r="954" ht="15.75" customHeight="1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</row>
    <row r="955" ht="15.75" customHeight="1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 ht="15.75" customHeight="1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 ht="15.75" customHeight="1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 ht="15.75" customHeight="1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 ht="15.75" customHeight="1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 ht="15.75" customHeight="1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 ht="15.75" customHeight="1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 ht="15.75" customHeight="1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 ht="15.75" customHeight="1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 ht="15.75" customHeight="1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 ht="15.75" customHeight="1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 ht="15.75" customHeight="1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 ht="15.75" customHeight="1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 ht="15.75" customHeight="1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 ht="15.75" customHeight="1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 ht="15.75" customHeight="1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 ht="15.75" customHeight="1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 ht="15.75" customHeight="1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 ht="15.75" customHeight="1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 ht="15.75" customHeight="1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 ht="15.75" customHeight="1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 ht="15.75" customHeight="1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 ht="15.75" customHeight="1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 ht="15.75" customHeight="1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 ht="15.75" customHeight="1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 ht="15.75" customHeight="1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 ht="15.75" customHeight="1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 ht="15.75" customHeight="1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 ht="15.75" customHeight="1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 ht="15.75" customHeight="1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 ht="15.75" customHeight="1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 ht="15.75" customHeight="1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 ht="15.75" customHeight="1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 ht="15.75" customHeight="1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 ht="15.75" customHeight="1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 ht="15.75" customHeight="1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 ht="15.75" customHeight="1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 ht="15.75" customHeight="1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</row>
    <row r="993" ht="15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 ht="15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 ht="15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</row>
    <row r="996" ht="15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</row>
    <row r="997" ht="15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</row>
    <row r="998" ht="15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</row>
    <row r="999" ht="15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</row>
    <row r="1000" ht="15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.5"/>
    <col customWidth="1" min="3" max="3" width="4.63"/>
    <col customWidth="1" min="4" max="4" width="18.75"/>
    <col customWidth="1" min="5" max="5" width="3.88"/>
    <col customWidth="1" min="6" max="6" width="7.25"/>
    <col customWidth="1" min="7" max="7" width="8.5"/>
    <col customWidth="1" min="8" max="8" width="9.75"/>
    <col customWidth="1" min="9" max="9" width="8.0"/>
    <col customWidth="1" min="10" max="10" width="6.88"/>
    <col customWidth="1" min="11" max="17" width="4.13"/>
    <col customWidth="1" min="18" max="18" width="6.88"/>
    <col customWidth="1" min="19" max="19" width="4.13"/>
    <col customWidth="1" min="20" max="20" width="6.75"/>
    <col customWidth="1" min="21" max="21" width="4.13"/>
    <col customWidth="1" min="22" max="22" width="17.5"/>
    <col customWidth="1" min="23" max="23" width="12.75"/>
    <col customWidth="1" min="24" max="28" width="7.63"/>
  </cols>
  <sheetData>
    <row r="1">
      <c r="D1" s="3"/>
      <c r="E1" s="3"/>
      <c r="F1" s="3"/>
      <c r="G1" s="3"/>
      <c r="H1" s="3"/>
      <c r="I1" s="3"/>
      <c r="J1" s="3"/>
      <c r="T1" s="3"/>
      <c r="V1" s="3"/>
    </row>
    <row r="2">
      <c r="D2" s="3"/>
      <c r="E2" s="3"/>
      <c r="F2" s="3"/>
      <c r="G2" s="3"/>
      <c r="H2" s="3"/>
      <c r="I2" s="3"/>
      <c r="J2" s="3"/>
      <c r="T2" s="3"/>
      <c r="V2" s="3"/>
    </row>
    <row r="3">
      <c r="D3" s="3"/>
      <c r="E3" s="3"/>
      <c r="F3" s="3"/>
      <c r="G3" s="3"/>
      <c r="H3" s="3"/>
      <c r="I3" s="3"/>
      <c r="J3" s="3"/>
      <c r="T3" s="3"/>
      <c r="V3" s="3"/>
    </row>
    <row r="4">
      <c r="B4" s="33" t="s">
        <v>6096</v>
      </c>
      <c r="C4" s="27"/>
      <c r="D4" s="27"/>
      <c r="E4" s="27"/>
      <c r="F4" s="27"/>
      <c r="G4" s="27"/>
      <c r="H4" s="27"/>
      <c r="I4" s="27"/>
      <c r="J4" s="27"/>
    </row>
    <row r="5">
      <c r="B5" s="260" t="s">
        <v>6097</v>
      </c>
      <c r="C5" s="27"/>
      <c r="D5" s="27"/>
      <c r="E5" s="27"/>
      <c r="F5" s="27"/>
      <c r="G5" s="27"/>
      <c r="H5" s="27"/>
      <c r="I5" s="27"/>
      <c r="J5" s="27"/>
    </row>
    <row r="6">
      <c r="B6" s="260" t="s">
        <v>10</v>
      </c>
      <c r="C6" s="27"/>
      <c r="D6" s="27"/>
      <c r="E6" s="27"/>
      <c r="F6" s="27"/>
      <c r="G6" s="27"/>
      <c r="H6" s="27"/>
      <c r="I6" s="27"/>
      <c r="J6" s="27"/>
    </row>
    <row r="7">
      <c r="B7" s="260" t="s">
        <v>6098</v>
      </c>
      <c r="C7" s="27"/>
      <c r="D7" s="27"/>
      <c r="E7" s="27"/>
      <c r="F7" s="27"/>
      <c r="G7" s="27"/>
      <c r="H7" s="27"/>
      <c r="I7" s="27"/>
      <c r="J7" s="27"/>
      <c r="V7" s="72" t="s">
        <v>6099</v>
      </c>
      <c r="W7" s="72" t="s">
        <v>6100</v>
      </c>
    </row>
    <row r="8">
      <c r="B8" s="28"/>
      <c r="C8" s="27"/>
      <c r="D8" s="27"/>
      <c r="E8" s="27"/>
      <c r="F8" s="27"/>
      <c r="G8" s="27"/>
      <c r="H8" s="27"/>
      <c r="I8" s="27"/>
      <c r="J8" s="27"/>
      <c r="V8" s="24" t="s">
        <v>82</v>
      </c>
      <c r="W8" s="3" t="s">
        <v>573</v>
      </c>
      <c r="Y8" s="22" t="s">
        <v>6101</v>
      </c>
      <c r="Z8" s="22" t="s">
        <v>400</v>
      </c>
    </row>
    <row r="9">
      <c r="B9" s="28">
        <v>1.0</v>
      </c>
      <c r="C9" s="261" t="s">
        <v>0</v>
      </c>
      <c r="D9" s="262" t="s">
        <v>6102</v>
      </c>
      <c r="E9" s="261" t="s">
        <v>4633</v>
      </c>
      <c r="F9" s="261" t="s">
        <v>4</v>
      </c>
      <c r="G9" s="261" t="s">
        <v>6103</v>
      </c>
      <c r="H9" s="261" t="s">
        <v>6104</v>
      </c>
      <c r="I9" s="261" t="s">
        <v>6105</v>
      </c>
      <c r="J9" s="261" t="s">
        <v>6106</v>
      </c>
      <c r="R9" s="24" t="str">
        <f>SUBSTITUTE(D9," ","")</f>
        <v>Player.1000me</v>
      </c>
      <c r="V9" s="24" t="s">
        <v>91</v>
      </c>
      <c r="W9" s="3" t="s">
        <v>569</v>
      </c>
      <c r="Y9" s="24" t="s">
        <v>6107</v>
      </c>
      <c r="Z9" s="24" t="s">
        <v>387</v>
      </c>
    </row>
    <row r="10">
      <c r="B10" s="28">
        <v>2.0</v>
      </c>
      <c r="C10" s="261">
        <v>1.0</v>
      </c>
      <c r="D10" s="261" t="s">
        <v>16</v>
      </c>
      <c r="E10" s="261">
        <v>1.0</v>
      </c>
      <c r="F10" s="261" t="s">
        <v>17</v>
      </c>
      <c r="G10" s="261">
        <v>1.0</v>
      </c>
      <c r="H10" s="261">
        <v>6.0</v>
      </c>
      <c r="I10" s="261">
        <v>1.17</v>
      </c>
      <c r="J10" s="261">
        <v>1.0</v>
      </c>
      <c r="R10" s="3" t="str">
        <f t="shared" ref="R10:R752" si="1">IF(F10="DST",INDEX($Z$8:$Z$39,MATCH(D10,$Y$8:$Y$39,0)),IFERROR(INDEX($V$8:$V$160,MATCH(D10,$W$8:$W$160,0)),D10))</f>
        <v>Christian McCaffrey</v>
      </c>
      <c r="V10" s="24" t="s">
        <v>92</v>
      </c>
      <c r="W10" s="3" t="s">
        <v>593</v>
      </c>
      <c r="Y10" s="24" t="s">
        <v>6108</v>
      </c>
      <c r="Z10" s="24" t="s">
        <v>215</v>
      </c>
    </row>
    <row r="11">
      <c r="B11" s="28">
        <v>3.0</v>
      </c>
      <c r="C11" s="261">
        <v>2.0</v>
      </c>
      <c r="D11" s="261" t="s">
        <v>19</v>
      </c>
      <c r="E11" s="261">
        <v>1.0</v>
      </c>
      <c r="F11" s="261" t="s">
        <v>17</v>
      </c>
      <c r="G11" s="261">
        <v>1.0</v>
      </c>
      <c r="H11" s="261">
        <v>5.0</v>
      </c>
      <c r="I11" s="261">
        <v>2.24</v>
      </c>
      <c r="J11" s="261">
        <v>1.0</v>
      </c>
      <c r="R11" s="3" t="str">
        <f t="shared" si="1"/>
        <v>Saquon Barkley</v>
      </c>
      <c r="V11" s="24" t="s">
        <v>105</v>
      </c>
      <c r="W11" s="3" t="s">
        <v>1595</v>
      </c>
      <c r="Y11" s="24" t="s">
        <v>6109</v>
      </c>
      <c r="Z11" s="24" t="s">
        <v>225</v>
      </c>
    </row>
    <row r="12">
      <c r="B12" s="28">
        <v>4.0</v>
      </c>
      <c r="C12" s="261">
        <v>3.0</v>
      </c>
      <c r="D12" s="261" t="s">
        <v>22</v>
      </c>
      <c r="E12" s="261">
        <v>1.0</v>
      </c>
      <c r="F12" s="261" t="s">
        <v>17</v>
      </c>
      <c r="G12" s="261">
        <v>2.0</v>
      </c>
      <c r="H12" s="261">
        <v>12.0</v>
      </c>
      <c r="I12" s="261">
        <v>3.43</v>
      </c>
      <c r="J12" s="261">
        <v>1.0</v>
      </c>
      <c r="R12" s="3" t="str">
        <f t="shared" si="1"/>
        <v>Ezekiel Elliott</v>
      </c>
      <c r="V12" s="24" t="s">
        <v>112</v>
      </c>
      <c r="W12" s="3" t="s">
        <v>612</v>
      </c>
      <c r="Y12" s="22" t="s">
        <v>6110</v>
      </c>
      <c r="Z12" s="24" t="s">
        <v>393</v>
      </c>
    </row>
    <row r="13">
      <c r="B13" s="28">
        <v>5.0</v>
      </c>
      <c r="C13" s="261">
        <v>4.0</v>
      </c>
      <c r="D13" s="261" t="s">
        <v>26</v>
      </c>
      <c r="E13" s="261">
        <v>1.0</v>
      </c>
      <c r="F13" s="261" t="s">
        <v>17</v>
      </c>
      <c r="G13" s="261">
        <v>2.0</v>
      </c>
      <c r="H13" s="261">
        <v>22.0</v>
      </c>
      <c r="I13" s="261">
        <v>5.41</v>
      </c>
      <c r="J13" s="261">
        <v>2.0</v>
      </c>
      <c r="R13" s="3" t="str">
        <f t="shared" si="1"/>
        <v>Derrick Henry</v>
      </c>
      <c r="V13" s="24" t="s">
        <v>138</v>
      </c>
      <c r="W13" s="3" t="s">
        <v>637</v>
      </c>
      <c r="Y13" s="24" t="s">
        <v>6111</v>
      </c>
      <c r="Z13" s="24" t="s">
        <v>236</v>
      </c>
    </row>
    <row r="14">
      <c r="B14" s="28">
        <v>6.0</v>
      </c>
      <c r="C14" s="261">
        <v>5.0</v>
      </c>
      <c r="D14" s="261" t="s">
        <v>30</v>
      </c>
      <c r="E14" s="261">
        <v>1.0</v>
      </c>
      <c r="F14" s="261" t="s">
        <v>17</v>
      </c>
      <c r="G14" s="261">
        <v>2.0</v>
      </c>
      <c r="H14" s="261">
        <v>10.0</v>
      </c>
      <c r="I14" s="261">
        <v>6.33</v>
      </c>
      <c r="J14" s="261">
        <v>1.0</v>
      </c>
      <c r="R14" s="3" t="str">
        <f t="shared" si="1"/>
        <v>Alvin Kamara</v>
      </c>
      <c r="V14" s="24" t="s">
        <v>146</v>
      </c>
      <c r="W14" s="3" t="s">
        <v>639</v>
      </c>
      <c r="Y14" s="22" t="s">
        <v>6112</v>
      </c>
      <c r="Z14" s="24" t="s">
        <v>420</v>
      </c>
    </row>
    <row r="15">
      <c r="B15" s="260">
        <v>7.0</v>
      </c>
      <c r="C15" s="27">
        <v>6.0</v>
      </c>
      <c r="D15" s="27" t="s">
        <v>35</v>
      </c>
      <c r="E15" s="27">
        <v>1.0</v>
      </c>
      <c r="F15" s="27" t="s">
        <v>17</v>
      </c>
      <c r="G15" s="27">
        <v>2.0</v>
      </c>
      <c r="H15" s="27">
        <v>22.0</v>
      </c>
      <c r="I15" s="27">
        <v>6.93</v>
      </c>
      <c r="J15" s="27">
        <v>4.0</v>
      </c>
      <c r="R15" s="3" t="str">
        <f t="shared" si="1"/>
        <v>Dalvin Cook</v>
      </c>
      <c r="V15" s="24" t="s">
        <v>192</v>
      </c>
      <c r="W15" s="3" t="s">
        <v>641</v>
      </c>
      <c r="Y15" s="24" t="s">
        <v>6113</v>
      </c>
      <c r="Z15" s="24" t="s">
        <v>324</v>
      </c>
    </row>
    <row r="16">
      <c r="B16" s="260">
        <v>8.0</v>
      </c>
      <c r="C16" s="27">
        <v>7.0</v>
      </c>
      <c r="D16" s="27" t="s">
        <v>33</v>
      </c>
      <c r="E16" s="27">
        <v>2.0</v>
      </c>
      <c r="F16" s="27" t="s">
        <v>34</v>
      </c>
      <c r="G16" s="27">
        <v>3.0</v>
      </c>
      <c r="H16" s="27">
        <v>31.0</v>
      </c>
      <c r="I16" s="27">
        <v>8.26</v>
      </c>
      <c r="J16" s="27">
        <v>4.0</v>
      </c>
      <c r="R16" s="3" t="str">
        <f t="shared" si="1"/>
        <v>Michael Thomas</v>
      </c>
      <c r="V16" s="24" t="s">
        <v>224</v>
      </c>
      <c r="W16" s="24" t="s">
        <v>1597</v>
      </c>
      <c r="Y16" s="24" t="s">
        <v>6114</v>
      </c>
      <c r="Z16" s="24" t="s">
        <v>323</v>
      </c>
    </row>
    <row r="17">
      <c r="B17" s="260">
        <v>9.0</v>
      </c>
      <c r="C17" s="27">
        <v>8.0</v>
      </c>
      <c r="D17" s="27" t="s">
        <v>38</v>
      </c>
      <c r="E17" s="27">
        <v>2.0</v>
      </c>
      <c r="F17" s="27" t="s">
        <v>34</v>
      </c>
      <c r="G17" s="27">
        <v>3.0</v>
      </c>
      <c r="H17" s="27">
        <v>23.0</v>
      </c>
      <c r="I17" s="27">
        <v>10.22</v>
      </c>
      <c r="J17" s="27">
        <v>4.0</v>
      </c>
      <c r="R17" s="3" t="str">
        <f t="shared" si="1"/>
        <v>Davante Adams</v>
      </c>
      <c r="V17" s="24" t="s">
        <v>240</v>
      </c>
      <c r="W17" s="24" t="s">
        <v>725</v>
      </c>
      <c r="Y17" s="24" t="s">
        <v>6115</v>
      </c>
      <c r="Z17" s="24" t="s">
        <v>274</v>
      </c>
    </row>
    <row r="18">
      <c r="B18" s="260">
        <v>10.0</v>
      </c>
      <c r="C18" s="27">
        <v>9.0</v>
      </c>
      <c r="D18" s="27" t="s">
        <v>40</v>
      </c>
      <c r="E18" s="27">
        <v>2.0</v>
      </c>
      <c r="F18" s="27" t="s">
        <v>17</v>
      </c>
      <c r="G18" s="27">
        <v>3.0</v>
      </c>
      <c r="H18" s="27">
        <v>40.0</v>
      </c>
      <c r="I18" s="27">
        <v>10.83</v>
      </c>
      <c r="J18" s="27">
        <v>5.0</v>
      </c>
      <c r="R18" s="3" t="str">
        <f t="shared" si="1"/>
        <v>Nick Chubb</v>
      </c>
      <c r="V18" s="24" t="s">
        <v>268</v>
      </c>
      <c r="W18" s="24" t="s">
        <v>830</v>
      </c>
      <c r="Y18" s="24" t="s">
        <v>6116</v>
      </c>
      <c r="Z18" s="24" t="s">
        <v>395</v>
      </c>
    </row>
    <row r="19">
      <c r="B19" s="260">
        <v>11.0</v>
      </c>
      <c r="C19" s="27">
        <v>10.0</v>
      </c>
      <c r="D19" s="27" t="s">
        <v>43</v>
      </c>
      <c r="E19" s="27">
        <v>2.0</v>
      </c>
      <c r="F19" s="27" t="s">
        <v>17</v>
      </c>
      <c r="G19" s="27">
        <v>4.0</v>
      </c>
      <c r="H19" s="27">
        <v>28.0</v>
      </c>
      <c r="I19" s="27">
        <v>11.28</v>
      </c>
      <c r="J19" s="27">
        <v>6.0</v>
      </c>
      <c r="R19" s="3" t="str">
        <f t="shared" si="1"/>
        <v>Joe Mixon</v>
      </c>
      <c r="V19" s="24" t="s">
        <v>266</v>
      </c>
      <c r="W19" s="24" t="s">
        <v>701</v>
      </c>
      <c r="Y19" s="24" t="s">
        <v>6117</v>
      </c>
      <c r="Z19" s="24" t="s">
        <v>308</v>
      </c>
    </row>
    <row r="20">
      <c r="B20" s="260">
        <v>12.0</v>
      </c>
      <c r="C20" s="27">
        <v>11.0</v>
      </c>
      <c r="D20" s="27" t="s">
        <v>49</v>
      </c>
      <c r="E20" s="27">
        <v>2.0</v>
      </c>
      <c r="F20" s="27" t="s">
        <v>17</v>
      </c>
      <c r="G20" s="27">
        <v>2.0</v>
      </c>
      <c r="H20" s="27">
        <v>44.0</v>
      </c>
      <c r="I20" s="27">
        <v>11.7</v>
      </c>
      <c r="J20" s="27">
        <v>6.0</v>
      </c>
      <c r="R20" s="3" t="str">
        <f t="shared" si="1"/>
        <v>Josh Jacobs</v>
      </c>
      <c r="Y20" s="24" t="s">
        <v>6118</v>
      </c>
      <c r="Z20" s="24" t="s">
        <v>356</v>
      </c>
    </row>
    <row r="21" ht="15.75" customHeight="1">
      <c r="B21" s="260">
        <v>13.0</v>
      </c>
      <c r="C21" s="27">
        <v>12.0</v>
      </c>
      <c r="D21" s="27" t="s">
        <v>46</v>
      </c>
      <c r="E21" s="27">
        <v>2.0</v>
      </c>
      <c r="F21" s="27" t="s">
        <v>34</v>
      </c>
      <c r="G21" s="27">
        <v>8.0</v>
      </c>
      <c r="H21" s="27">
        <v>25.0</v>
      </c>
      <c r="I21" s="27">
        <v>12.69</v>
      </c>
      <c r="J21" s="27">
        <v>3.0</v>
      </c>
      <c r="R21" s="3" t="str">
        <f t="shared" si="1"/>
        <v>Tyreek Hill</v>
      </c>
      <c r="Y21" s="22" t="s">
        <v>6119</v>
      </c>
      <c r="Z21" s="24" t="s">
        <v>300</v>
      </c>
    </row>
    <row r="22" ht="15.75" customHeight="1">
      <c r="B22" s="260">
        <v>14.0</v>
      </c>
      <c r="C22" s="27">
        <v>13.0</v>
      </c>
      <c r="D22" s="27" t="s">
        <v>52</v>
      </c>
      <c r="E22" s="27">
        <v>2.0</v>
      </c>
      <c r="F22" s="27" t="s">
        <v>34</v>
      </c>
      <c r="G22" s="27">
        <v>3.0</v>
      </c>
      <c r="H22" s="27">
        <v>29.0</v>
      </c>
      <c r="I22" s="27">
        <v>13.64</v>
      </c>
      <c r="J22" s="27">
        <v>3.0</v>
      </c>
      <c r="R22" s="3" t="str">
        <f t="shared" si="1"/>
        <v>Julio Jones</v>
      </c>
      <c r="Y22" s="24" t="s">
        <v>6120</v>
      </c>
      <c r="Z22" s="24" t="s">
        <v>370</v>
      </c>
    </row>
    <row r="23" ht="15.75" customHeight="1">
      <c r="B23" s="260">
        <v>15.0</v>
      </c>
      <c r="C23" s="27">
        <v>14.0</v>
      </c>
      <c r="D23" s="27" t="s">
        <v>55</v>
      </c>
      <c r="E23" s="27">
        <v>2.0</v>
      </c>
      <c r="F23" s="27" t="s">
        <v>17</v>
      </c>
      <c r="G23" s="27">
        <v>4.0</v>
      </c>
      <c r="H23" s="27">
        <v>59.0</v>
      </c>
      <c r="I23" s="27">
        <v>14.06</v>
      </c>
      <c r="J23" s="27">
        <v>9.0</v>
      </c>
      <c r="R23" s="3" t="str">
        <f t="shared" si="1"/>
        <v>Clyde Edwards-Helaire</v>
      </c>
      <c r="Y23" s="24" t="s">
        <v>6121</v>
      </c>
      <c r="Z23" s="24" t="s">
        <v>251</v>
      </c>
    </row>
    <row r="24" ht="15.75" customHeight="1">
      <c r="B24" s="260">
        <v>16.0</v>
      </c>
      <c r="C24" s="27">
        <v>15.0</v>
      </c>
      <c r="D24" s="27" t="s">
        <v>60</v>
      </c>
      <c r="E24" s="27">
        <v>3.0</v>
      </c>
      <c r="F24" s="27" t="s">
        <v>61</v>
      </c>
      <c r="G24" s="27">
        <v>11.0</v>
      </c>
      <c r="H24" s="27">
        <v>33.0</v>
      </c>
      <c r="I24" s="27">
        <v>17.48</v>
      </c>
      <c r="J24" s="27">
        <v>2.0</v>
      </c>
      <c r="R24" s="3" t="str">
        <f t="shared" si="1"/>
        <v>Travis Kelce</v>
      </c>
      <c r="Y24" s="24" t="s">
        <v>6122</v>
      </c>
      <c r="Z24" s="24" t="s">
        <v>279</v>
      </c>
    </row>
    <row r="25" ht="15.75" customHeight="1">
      <c r="B25" s="260">
        <v>17.0</v>
      </c>
      <c r="C25" s="27">
        <v>16.0</v>
      </c>
      <c r="D25" s="27" t="s">
        <v>57</v>
      </c>
      <c r="E25" s="27">
        <v>3.0</v>
      </c>
      <c r="F25" s="27" t="s">
        <v>34</v>
      </c>
      <c r="G25" s="27">
        <v>11.0</v>
      </c>
      <c r="H25" s="27">
        <v>81.0</v>
      </c>
      <c r="I25" s="27">
        <v>17.64</v>
      </c>
      <c r="J25" s="27">
        <v>5.0</v>
      </c>
      <c r="R25" s="3" t="str">
        <f t="shared" si="1"/>
        <v>Chris Godwin</v>
      </c>
      <c r="Y25" s="24" t="s">
        <v>6123</v>
      </c>
      <c r="Z25" s="24" t="s">
        <v>257</v>
      </c>
    </row>
    <row r="26" ht="15.75" customHeight="1">
      <c r="B26" s="260">
        <v>18.0</v>
      </c>
      <c r="C26" s="27">
        <v>17.0</v>
      </c>
      <c r="D26" s="27" t="s">
        <v>65</v>
      </c>
      <c r="E26" s="27">
        <v>3.0</v>
      </c>
      <c r="F26" s="27" t="s">
        <v>17</v>
      </c>
      <c r="G26" s="27">
        <v>5.0</v>
      </c>
      <c r="H26" s="27">
        <v>31.0</v>
      </c>
      <c r="I26" s="27">
        <v>17.84</v>
      </c>
      <c r="J26" s="27">
        <v>6.0</v>
      </c>
      <c r="R26" s="3" t="str">
        <f t="shared" si="1"/>
        <v>Miles Sanders</v>
      </c>
      <c r="Y26" s="24" t="s">
        <v>6124</v>
      </c>
      <c r="Z26" s="24" t="s">
        <v>388</v>
      </c>
    </row>
    <row r="27" ht="15.75" customHeight="1">
      <c r="B27" s="260">
        <v>19.0</v>
      </c>
      <c r="C27" s="27">
        <v>18.0</v>
      </c>
      <c r="D27" s="27" t="s">
        <v>63</v>
      </c>
      <c r="E27" s="27">
        <v>3.0</v>
      </c>
      <c r="F27" s="27" t="s">
        <v>61</v>
      </c>
      <c r="G27" s="27">
        <v>11.0</v>
      </c>
      <c r="H27" s="27">
        <v>46.0</v>
      </c>
      <c r="I27" s="27">
        <v>18.7</v>
      </c>
      <c r="J27" s="27">
        <v>3.0</v>
      </c>
      <c r="R27" s="3" t="str">
        <f t="shared" si="1"/>
        <v>George Kittle</v>
      </c>
      <c r="Y27" s="24" t="s">
        <v>6125</v>
      </c>
      <c r="Z27" s="24" t="s">
        <v>256</v>
      </c>
    </row>
    <row r="28" ht="15.75" customHeight="1">
      <c r="B28" s="260">
        <v>20.0</v>
      </c>
      <c r="C28" s="27">
        <v>19.0</v>
      </c>
      <c r="D28" s="27" t="s">
        <v>67</v>
      </c>
      <c r="E28" s="27">
        <v>3.0</v>
      </c>
      <c r="F28" s="27" t="s">
        <v>34</v>
      </c>
      <c r="G28" s="27">
        <v>11.0</v>
      </c>
      <c r="H28" s="27">
        <v>50.0</v>
      </c>
      <c r="I28" s="27">
        <v>20.06</v>
      </c>
      <c r="J28" s="27">
        <v>6.0</v>
      </c>
      <c r="R28" s="3" t="str">
        <f t="shared" si="1"/>
        <v>DeAndre Hopkins</v>
      </c>
      <c r="Y28" s="24" t="s">
        <v>6126</v>
      </c>
      <c r="Z28" s="24" t="s">
        <v>229</v>
      </c>
    </row>
    <row r="29" ht="15.75" customHeight="1">
      <c r="B29" s="260">
        <v>21.0</v>
      </c>
      <c r="C29" s="27">
        <v>20.0</v>
      </c>
      <c r="D29" s="27" t="s">
        <v>69</v>
      </c>
      <c r="E29" s="27">
        <v>3.0</v>
      </c>
      <c r="F29" s="27" t="s">
        <v>34</v>
      </c>
      <c r="G29" s="27">
        <v>12.0</v>
      </c>
      <c r="H29" s="27">
        <v>40.0</v>
      </c>
      <c r="I29" s="27">
        <v>20.16</v>
      </c>
      <c r="J29" s="27">
        <v>5.0</v>
      </c>
      <c r="R29" s="3" t="str">
        <f t="shared" si="1"/>
        <v>Kenny Golladay</v>
      </c>
      <c r="Y29" s="24" t="s">
        <v>6127</v>
      </c>
      <c r="Z29" s="24" t="s">
        <v>243</v>
      </c>
    </row>
    <row r="30" ht="15.75" customHeight="1">
      <c r="B30" s="260">
        <v>22.0</v>
      </c>
      <c r="C30" s="27">
        <v>21.0</v>
      </c>
      <c r="D30" s="27" t="s">
        <v>71</v>
      </c>
      <c r="E30" s="27">
        <v>3.0</v>
      </c>
      <c r="F30" s="27" t="s">
        <v>17</v>
      </c>
      <c r="G30" s="27">
        <v>7.0</v>
      </c>
      <c r="H30" s="27">
        <v>47.0</v>
      </c>
      <c r="I30" s="27">
        <v>20.33</v>
      </c>
      <c r="J30" s="27">
        <v>7.0</v>
      </c>
      <c r="R30" s="3" t="str">
        <f t="shared" si="1"/>
        <v>Aaron Jones</v>
      </c>
      <c r="Y30" s="24" t="s">
        <v>6128</v>
      </c>
      <c r="Z30" s="24" t="s">
        <v>416</v>
      </c>
    </row>
    <row r="31" ht="15.75" customHeight="1">
      <c r="B31" s="260">
        <v>23.0</v>
      </c>
      <c r="C31" s="27">
        <v>22.0</v>
      </c>
      <c r="D31" s="27" t="s">
        <v>72</v>
      </c>
      <c r="E31" s="27">
        <v>3.0</v>
      </c>
      <c r="F31" s="27" t="s">
        <v>17</v>
      </c>
      <c r="G31" s="27">
        <v>8.0</v>
      </c>
      <c r="H31" s="27">
        <v>60.0</v>
      </c>
      <c r="I31" s="27">
        <v>22.33</v>
      </c>
      <c r="J31" s="27">
        <v>8.0</v>
      </c>
      <c r="R31" s="3" t="str">
        <f t="shared" si="1"/>
        <v>Kenyan Drake</v>
      </c>
      <c r="Y31" s="24" t="s">
        <v>6129</v>
      </c>
      <c r="Z31" s="24" t="s">
        <v>325</v>
      </c>
    </row>
    <row r="32" ht="15.75" customHeight="1">
      <c r="B32" s="260">
        <v>24.0</v>
      </c>
      <c r="C32" s="27">
        <v>23.0</v>
      </c>
      <c r="D32" s="27" t="s">
        <v>73</v>
      </c>
      <c r="E32" s="27">
        <v>4.0</v>
      </c>
      <c r="F32" s="27" t="s">
        <v>34</v>
      </c>
      <c r="G32" s="27">
        <v>13.0</v>
      </c>
      <c r="H32" s="27">
        <v>93.0</v>
      </c>
      <c r="I32" s="27">
        <v>24.52</v>
      </c>
      <c r="J32" s="27">
        <v>5.0</v>
      </c>
      <c r="R32" s="3" t="str">
        <f t="shared" si="1"/>
        <v>Mike Evans</v>
      </c>
      <c r="Y32" s="24" t="s">
        <v>6130</v>
      </c>
      <c r="Z32" s="24" t="s">
        <v>407</v>
      </c>
    </row>
    <row r="33" ht="15.75" customHeight="1">
      <c r="B33" s="260">
        <v>25.0</v>
      </c>
      <c r="C33" s="27">
        <v>24.0</v>
      </c>
      <c r="D33" s="27" t="s">
        <v>74</v>
      </c>
      <c r="E33" s="27">
        <v>4.0</v>
      </c>
      <c r="F33" s="27" t="s">
        <v>75</v>
      </c>
      <c r="G33" s="27">
        <v>13.0</v>
      </c>
      <c r="H33" s="27">
        <v>53.0</v>
      </c>
      <c r="I33" s="27">
        <v>26.21</v>
      </c>
      <c r="J33" s="27">
        <v>9.0</v>
      </c>
      <c r="R33" s="3" t="str">
        <f t="shared" si="1"/>
        <v>Patrick Mahomes</v>
      </c>
      <c r="Y33" s="24" t="s">
        <v>6131</v>
      </c>
      <c r="Z33" s="24" t="s">
        <v>273</v>
      </c>
    </row>
    <row r="34" ht="15.75" customHeight="1">
      <c r="B34" s="260">
        <v>26.0</v>
      </c>
      <c r="C34" s="27">
        <v>25.0</v>
      </c>
      <c r="D34" s="27" t="s">
        <v>76</v>
      </c>
      <c r="E34" s="27">
        <v>5.0</v>
      </c>
      <c r="F34" s="27" t="s">
        <v>61</v>
      </c>
      <c r="G34" s="27">
        <v>17.0</v>
      </c>
      <c r="H34" s="27">
        <v>63.0</v>
      </c>
      <c r="I34" s="27">
        <v>28.74</v>
      </c>
      <c r="J34" s="27">
        <v>8.0</v>
      </c>
      <c r="R34" s="3" t="str">
        <f t="shared" si="1"/>
        <v>Mark Andrews</v>
      </c>
      <c r="Y34" s="24" t="s">
        <v>6132</v>
      </c>
      <c r="Z34" s="24" t="s">
        <v>214</v>
      </c>
    </row>
    <row r="35" ht="15.75" customHeight="1">
      <c r="B35" s="260">
        <v>27.0</v>
      </c>
      <c r="C35" s="27">
        <v>26.0</v>
      </c>
      <c r="D35" s="27" t="s">
        <v>80</v>
      </c>
      <c r="E35" s="27">
        <v>5.0</v>
      </c>
      <c r="F35" s="27" t="s">
        <v>17</v>
      </c>
      <c r="G35" s="27">
        <v>6.0</v>
      </c>
      <c r="H35" s="27">
        <v>44.0</v>
      </c>
      <c r="I35" s="27">
        <v>29.85</v>
      </c>
      <c r="J35" s="27">
        <v>7.0</v>
      </c>
      <c r="R35" s="3" t="str">
        <f t="shared" si="1"/>
        <v>Austin Ekeler</v>
      </c>
      <c r="Y35" s="3" t="s">
        <v>6133</v>
      </c>
      <c r="Z35" s="24" t="s">
        <v>294</v>
      </c>
    </row>
    <row r="36" ht="15.75" customHeight="1">
      <c r="B36" s="260">
        <v>28.0</v>
      </c>
      <c r="C36" s="27">
        <v>27.0</v>
      </c>
      <c r="D36" s="27" t="s">
        <v>79</v>
      </c>
      <c r="E36" s="27">
        <v>5.0</v>
      </c>
      <c r="F36" s="27" t="s">
        <v>34</v>
      </c>
      <c r="G36" s="27">
        <v>15.0</v>
      </c>
      <c r="H36" s="27">
        <v>88.0</v>
      </c>
      <c r="I36" s="27">
        <v>30.02</v>
      </c>
      <c r="J36" s="27">
        <v>7.0</v>
      </c>
      <c r="R36" s="3" t="str">
        <f t="shared" si="1"/>
        <v>Amari Cooper</v>
      </c>
      <c r="X36" s="3"/>
      <c r="Y36" s="3" t="s">
        <v>6134</v>
      </c>
      <c r="Z36" s="24" t="s">
        <v>210</v>
      </c>
    </row>
    <row r="37" ht="15.75" customHeight="1">
      <c r="B37" s="260">
        <v>29.0</v>
      </c>
      <c r="C37" s="27">
        <v>28.0</v>
      </c>
      <c r="D37" s="27" t="s">
        <v>78</v>
      </c>
      <c r="E37" s="27">
        <v>5.0</v>
      </c>
      <c r="F37" s="27" t="s">
        <v>34</v>
      </c>
      <c r="G37" s="27">
        <v>13.0</v>
      </c>
      <c r="H37" s="27">
        <v>57.0</v>
      </c>
      <c r="I37" s="27">
        <v>30.48</v>
      </c>
      <c r="J37" s="27">
        <v>7.0</v>
      </c>
      <c r="R37" s="3" t="str">
        <f t="shared" si="1"/>
        <v>A.J. Brown</v>
      </c>
      <c r="Y37" s="24" t="s">
        <v>6135</v>
      </c>
      <c r="Z37" s="24" t="s">
        <v>318</v>
      </c>
    </row>
    <row r="38" ht="15.75" customHeight="1">
      <c r="B38" s="260">
        <v>30.0</v>
      </c>
      <c r="C38" s="27">
        <v>29.0</v>
      </c>
      <c r="D38" s="27" t="s">
        <v>573</v>
      </c>
      <c r="E38" s="27">
        <v>5.0</v>
      </c>
      <c r="F38" s="27" t="s">
        <v>34</v>
      </c>
      <c r="G38" s="27">
        <v>15.0</v>
      </c>
      <c r="H38" s="27">
        <v>64.0</v>
      </c>
      <c r="I38" s="27">
        <v>31.37</v>
      </c>
      <c r="J38" s="27">
        <v>8.0</v>
      </c>
      <c r="R38" s="3" t="str">
        <f t="shared" si="1"/>
        <v>Allen Robinson II</v>
      </c>
      <c r="Y38" s="24" t="s">
        <v>6136</v>
      </c>
      <c r="Z38" s="24" t="s">
        <v>291</v>
      </c>
    </row>
    <row r="39" ht="15.75" customHeight="1">
      <c r="B39" s="260">
        <v>31.0</v>
      </c>
      <c r="C39" s="27">
        <v>30.0</v>
      </c>
      <c r="D39" s="27" t="s">
        <v>84</v>
      </c>
      <c r="E39" s="27">
        <v>5.0</v>
      </c>
      <c r="F39" s="27" t="s">
        <v>17</v>
      </c>
      <c r="G39" s="27">
        <v>8.0</v>
      </c>
      <c r="H39" s="27">
        <v>71.0</v>
      </c>
      <c r="I39" s="27">
        <v>31.7</v>
      </c>
      <c r="J39" s="27">
        <v>10.0</v>
      </c>
      <c r="R39" s="3" t="str">
        <f t="shared" si="1"/>
        <v>Chris Carson</v>
      </c>
      <c r="Y39" s="24" t="s">
        <v>6137</v>
      </c>
      <c r="Z39" s="24" t="s">
        <v>368</v>
      </c>
    </row>
    <row r="40" ht="15.75" customHeight="1">
      <c r="B40" s="260">
        <v>32.0</v>
      </c>
      <c r="C40" s="27">
        <v>31.0</v>
      </c>
      <c r="D40" s="27" t="s">
        <v>86</v>
      </c>
      <c r="E40" s="27">
        <v>5.0</v>
      </c>
      <c r="F40" s="27" t="s">
        <v>34</v>
      </c>
      <c r="G40" s="27">
        <v>12.0</v>
      </c>
      <c r="H40" s="27">
        <v>112.0</v>
      </c>
      <c r="I40" s="27">
        <v>32.0</v>
      </c>
      <c r="J40" s="27">
        <v>8.0</v>
      </c>
      <c r="R40" s="3" t="str">
        <f t="shared" si="1"/>
        <v>Odell Beckham Jr.</v>
      </c>
    </row>
    <row r="41" ht="15.75" customHeight="1">
      <c r="B41" s="260">
        <v>33.0</v>
      </c>
      <c r="C41" s="27">
        <v>32.0</v>
      </c>
      <c r="D41" s="27" t="s">
        <v>87</v>
      </c>
      <c r="E41" s="27">
        <v>5.0</v>
      </c>
      <c r="F41" s="27" t="s">
        <v>75</v>
      </c>
      <c r="G41" s="27">
        <v>6.0</v>
      </c>
      <c r="H41" s="27">
        <v>68.0</v>
      </c>
      <c r="I41" s="27">
        <v>32.23</v>
      </c>
      <c r="J41" s="27">
        <v>10.0</v>
      </c>
      <c r="R41" s="3" t="str">
        <f t="shared" si="1"/>
        <v>Lamar Jackson</v>
      </c>
    </row>
    <row r="42" ht="15.75" customHeight="1">
      <c r="B42" s="260">
        <v>34.0</v>
      </c>
      <c r="C42" s="27">
        <v>33.0</v>
      </c>
      <c r="D42" s="27" t="s">
        <v>88</v>
      </c>
      <c r="E42" s="27">
        <v>5.0</v>
      </c>
      <c r="F42" s="27" t="s">
        <v>34</v>
      </c>
      <c r="G42" s="27">
        <v>15.0</v>
      </c>
      <c r="H42" s="27">
        <v>58.0</v>
      </c>
      <c r="I42" s="27">
        <v>33.64</v>
      </c>
      <c r="J42" s="27">
        <v>7.0</v>
      </c>
      <c r="R42" s="3" t="str">
        <f t="shared" si="1"/>
        <v>Adam Thielen</v>
      </c>
    </row>
    <row r="43" ht="15.75" customHeight="1">
      <c r="B43" s="260">
        <v>35.0</v>
      </c>
      <c r="C43" s="27">
        <v>34.0</v>
      </c>
      <c r="D43" s="27" t="s">
        <v>89</v>
      </c>
      <c r="E43" s="27">
        <v>5.0</v>
      </c>
      <c r="F43" s="27" t="s">
        <v>34</v>
      </c>
      <c r="G43" s="27">
        <v>13.0</v>
      </c>
      <c r="H43" s="27">
        <v>85.0</v>
      </c>
      <c r="I43" s="27">
        <v>34.51</v>
      </c>
      <c r="J43" s="27">
        <v>8.0</v>
      </c>
      <c r="R43" s="3" t="str">
        <f t="shared" si="1"/>
        <v>JuJu Smith-Schuster</v>
      </c>
    </row>
    <row r="44" ht="15.75" customHeight="1">
      <c r="B44" s="260">
        <v>36.0</v>
      </c>
      <c r="C44" s="27">
        <v>35.0</v>
      </c>
      <c r="D44" s="27" t="s">
        <v>569</v>
      </c>
      <c r="E44" s="27">
        <v>5.0</v>
      </c>
      <c r="F44" s="27" t="s">
        <v>34</v>
      </c>
      <c r="G44" s="27">
        <v>15.0</v>
      </c>
      <c r="H44" s="27">
        <v>64.0</v>
      </c>
      <c r="I44" s="27">
        <v>34.71</v>
      </c>
      <c r="J44" s="27">
        <v>7.0</v>
      </c>
      <c r="R44" s="3" t="str">
        <f t="shared" si="1"/>
        <v>DJ Moore</v>
      </c>
    </row>
    <row r="45" ht="15.75" customHeight="1">
      <c r="B45" s="260">
        <v>37.0</v>
      </c>
      <c r="C45" s="27">
        <v>36.0</v>
      </c>
      <c r="D45" s="27" t="s">
        <v>593</v>
      </c>
      <c r="E45" s="27">
        <v>5.0</v>
      </c>
      <c r="F45" s="27" t="s">
        <v>17</v>
      </c>
      <c r="G45" s="27">
        <v>9.0</v>
      </c>
      <c r="H45" s="27">
        <v>76.0</v>
      </c>
      <c r="I45" s="27">
        <v>36.76</v>
      </c>
      <c r="J45" s="27">
        <v>11.0</v>
      </c>
      <c r="R45" s="3" t="str">
        <f t="shared" si="1"/>
        <v>Todd Gurley II</v>
      </c>
    </row>
    <row r="46" ht="15.75" customHeight="1">
      <c r="B46" s="260">
        <v>38.0</v>
      </c>
      <c r="C46" s="27">
        <v>37.0</v>
      </c>
      <c r="D46" s="27" t="s">
        <v>93</v>
      </c>
      <c r="E46" s="27">
        <v>6.0</v>
      </c>
      <c r="F46" s="27" t="s">
        <v>34</v>
      </c>
      <c r="G46" s="27">
        <v>16.0</v>
      </c>
      <c r="H46" s="27">
        <v>82.0</v>
      </c>
      <c r="I46" s="27">
        <v>38.01</v>
      </c>
      <c r="J46" s="27">
        <v>7.0</v>
      </c>
      <c r="R46" s="3" t="str">
        <f t="shared" si="1"/>
        <v>Calvin Ridley</v>
      </c>
    </row>
    <row r="47" ht="15.75" customHeight="1">
      <c r="B47" s="260">
        <v>39.0</v>
      </c>
      <c r="C47" s="27">
        <v>38.0</v>
      </c>
      <c r="D47" s="27" t="s">
        <v>94</v>
      </c>
      <c r="E47" s="27">
        <v>6.0</v>
      </c>
      <c r="F47" s="27" t="s">
        <v>34</v>
      </c>
      <c r="G47" s="27">
        <v>21.0</v>
      </c>
      <c r="H47" s="27">
        <v>90.0</v>
      </c>
      <c r="I47" s="27">
        <v>40.77</v>
      </c>
      <c r="J47" s="27">
        <v>9.0</v>
      </c>
      <c r="R47" s="3" t="str">
        <f t="shared" si="1"/>
        <v>Robert Woods</v>
      </c>
    </row>
    <row r="48" ht="15.75" customHeight="1">
      <c r="B48" s="260">
        <v>40.0</v>
      </c>
      <c r="C48" s="27">
        <v>39.0</v>
      </c>
      <c r="D48" s="31" t="s">
        <v>98</v>
      </c>
      <c r="E48" s="27">
        <v>6.0</v>
      </c>
      <c r="F48" s="27" t="s">
        <v>17</v>
      </c>
      <c r="G48" s="27">
        <v>12.0</v>
      </c>
      <c r="H48" s="27">
        <v>76.0</v>
      </c>
      <c r="I48" s="27">
        <v>41.79</v>
      </c>
      <c r="J48" s="27">
        <v>10.0</v>
      </c>
      <c r="R48" s="3" t="str">
        <f t="shared" si="1"/>
        <v>Leo1000rd Fournette</v>
      </c>
    </row>
    <row r="49" ht="15.75" customHeight="1">
      <c r="B49" s="260">
        <v>41.0</v>
      </c>
      <c r="C49" s="27">
        <v>40.0</v>
      </c>
      <c r="D49" s="27" t="s">
        <v>96</v>
      </c>
      <c r="E49" s="27">
        <v>6.0</v>
      </c>
      <c r="F49" s="27" t="s">
        <v>34</v>
      </c>
      <c r="G49" s="27">
        <v>11.0</v>
      </c>
      <c r="H49" s="27">
        <v>86.0</v>
      </c>
      <c r="I49" s="27">
        <v>42.29</v>
      </c>
      <c r="J49" s="27">
        <v>9.0</v>
      </c>
      <c r="R49" s="3" t="str">
        <f t="shared" si="1"/>
        <v>Cooper Kupp</v>
      </c>
    </row>
    <row r="50" ht="15.75" customHeight="1">
      <c r="B50" s="260">
        <v>42.0</v>
      </c>
      <c r="C50" s="27">
        <v>41.0</v>
      </c>
      <c r="D50" s="27" t="s">
        <v>100</v>
      </c>
      <c r="E50" s="27">
        <v>6.0</v>
      </c>
      <c r="F50" s="27" t="s">
        <v>17</v>
      </c>
      <c r="G50" s="27">
        <v>18.0</v>
      </c>
      <c r="H50" s="27">
        <v>89.0</v>
      </c>
      <c r="I50" s="27">
        <v>43.14</v>
      </c>
      <c r="J50" s="27">
        <v>13.0</v>
      </c>
      <c r="R50" s="3" t="str">
        <f t="shared" si="1"/>
        <v>James Conner</v>
      </c>
    </row>
    <row r="51" ht="15.75" customHeight="1">
      <c r="B51" s="260">
        <v>43.0</v>
      </c>
      <c r="C51" s="27">
        <v>42.0</v>
      </c>
      <c r="D51" s="27" t="s">
        <v>97</v>
      </c>
      <c r="E51" s="27">
        <v>6.0</v>
      </c>
      <c r="F51" s="27" t="s">
        <v>34</v>
      </c>
      <c r="G51" s="27">
        <v>29.0</v>
      </c>
      <c r="H51" s="27">
        <v>65.0</v>
      </c>
      <c r="I51" s="27">
        <v>43.37</v>
      </c>
      <c r="J51" s="27">
        <v>7.0</v>
      </c>
      <c r="R51" s="3" t="str">
        <f t="shared" si="1"/>
        <v>Tyler Lockett</v>
      </c>
    </row>
    <row r="52" ht="15.75" customHeight="1">
      <c r="B52" s="260">
        <v>44.0</v>
      </c>
      <c r="C52" s="27">
        <v>43.0</v>
      </c>
      <c r="D52" s="27" t="s">
        <v>101</v>
      </c>
      <c r="E52" s="27">
        <v>6.0</v>
      </c>
      <c r="F52" s="27" t="s">
        <v>17</v>
      </c>
      <c r="G52" s="27">
        <v>15.0</v>
      </c>
      <c r="H52" s="27">
        <v>83.0</v>
      </c>
      <c r="I52" s="27">
        <v>43.87</v>
      </c>
      <c r="J52" s="27">
        <v>9.0</v>
      </c>
      <c r="R52" s="3" t="str">
        <f t="shared" si="1"/>
        <v>Melvin Gordon</v>
      </c>
    </row>
    <row r="53" ht="15.75" customHeight="1">
      <c r="B53" s="260">
        <v>45.0</v>
      </c>
      <c r="C53" s="27">
        <v>44.0</v>
      </c>
      <c r="D53" s="27" t="s">
        <v>103</v>
      </c>
      <c r="E53" s="27">
        <v>7.0</v>
      </c>
      <c r="F53" s="27" t="s">
        <v>34</v>
      </c>
      <c r="G53" s="27">
        <v>21.0</v>
      </c>
      <c r="H53" s="27">
        <v>73.0</v>
      </c>
      <c r="I53" s="27">
        <v>46.63</v>
      </c>
      <c r="J53" s="27">
        <v>9.0</v>
      </c>
      <c r="R53" s="3" t="str">
        <f t="shared" si="1"/>
        <v>Terry McLaurin</v>
      </c>
    </row>
    <row r="54" ht="15.75" customHeight="1">
      <c r="B54" s="260">
        <v>46.0</v>
      </c>
      <c r="C54" s="27">
        <v>45.0</v>
      </c>
      <c r="D54" s="27" t="s">
        <v>1595</v>
      </c>
      <c r="E54" s="27">
        <v>7.0</v>
      </c>
      <c r="F54" s="27" t="s">
        <v>34</v>
      </c>
      <c r="G54" s="27">
        <v>25.0</v>
      </c>
      <c r="H54" s="27">
        <v>89.0</v>
      </c>
      <c r="I54" s="27">
        <v>46.95</v>
      </c>
      <c r="J54" s="27">
        <v>10.0</v>
      </c>
      <c r="R54" s="3" t="str">
        <f t="shared" si="1"/>
        <v>DK Metcalf</v>
      </c>
    </row>
    <row r="55" ht="15.75" customHeight="1">
      <c r="B55" s="260">
        <v>47.0</v>
      </c>
      <c r="C55" s="27">
        <v>46.0</v>
      </c>
      <c r="D55" s="27" t="s">
        <v>106</v>
      </c>
      <c r="E55" s="27">
        <v>7.0</v>
      </c>
      <c r="F55" s="27" t="s">
        <v>17</v>
      </c>
      <c r="G55" s="27">
        <v>21.0</v>
      </c>
      <c r="H55" s="27">
        <v>83.0</v>
      </c>
      <c r="I55" s="27">
        <v>47.65</v>
      </c>
      <c r="J55" s="27">
        <v>12.0</v>
      </c>
      <c r="R55" s="3" t="str">
        <f t="shared" si="1"/>
        <v>David Johnson</v>
      </c>
    </row>
    <row r="56" ht="15.75" customHeight="1">
      <c r="B56" s="260">
        <v>48.0</v>
      </c>
      <c r="C56" s="27">
        <v>47.0</v>
      </c>
      <c r="D56" s="27" t="s">
        <v>109</v>
      </c>
      <c r="E56" s="27">
        <v>7.0</v>
      </c>
      <c r="F56" s="27" t="s">
        <v>34</v>
      </c>
      <c r="G56" s="27">
        <v>30.0</v>
      </c>
      <c r="H56" s="27">
        <v>110.0</v>
      </c>
      <c r="I56" s="27">
        <v>47.98</v>
      </c>
      <c r="J56" s="27">
        <v>12.0</v>
      </c>
      <c r="R56" s="3" t="str">
        <f t="shared" si="1"/>
        <v>Courtland Sutton</v>
      </c>
    </row>
    <row r="57" ht="15.75" customHeight="1">
      <c r="B57" s="260">
        <v>49.0</v>
      </c>
      <c r="C57" s="27">
        <v>48.0</v>
      </c>
      <c r="D57" s="27" t="s">
        <v>108</v>
      </c>
      <c r="E57" s="27">
        <v>7.0</v>
      </c>
      <c r="F57" s="27" t="s">
        <v>61</v>
      </c>
      <c r="G57" s="27">
        <v>26.0</v>
      </c>
      <c r="H57" s="27">
        <v>170.0</v>
      </c>
      <c r="I57" s="27">
        <v>48.44</v>
      </c>
      <c r="J57" s="27">
        <v>12.0</v>
      </c>
      <c r="R57" s="3" t="str">
        <f t="shared" si="1"/>
        <v>Zach Ertz</v>
      </c>
    </row>
    <row r="58" ht="15.75" customHeight="1">
      <c r="B58" s="260">
        <v>50.0</v>
      </c>
      <c r="C58" s="27">
        <v>49.0</v>
      </c>
      <c r="D58" s="31" t="s">
        <v>110</v>
      </c>
      <c r="E58" s="27">
        <v>7.0</v>
      </c>
      <c r="F58" s="27" t="s">
        <v>17</v>
      </c>
      <c r="G58" s="27">
        <v>10.0</v>
      </c>
      <c r="H58" s="27">
        <v>143.0</v>
      </c>
      <c r="I58" s="27">
        <v>48.59</v>
      </c>
      <c r="J58" s="27">
        <v>19.0</v>
      </c>
      <c r="R58" s="3" t="str">
        <f t="shared" si="1"/>
        <v>Jo1000than Taylor</v>
      </c>
    </row>
    <row r="59" ht="15.75" customHeight="1">
      <c r="B59" s="260">
        <v>51.0</v>
      </c>
      <c r="C59" s="27">
        <v>50.0</v>
      </c>
      <c r="D59" s="27" t="s">
        <v>113</v>
      </c>
      <c r="E59" s="27">
        <v>7.0</v>
      </c>
      <c r="F59" s="27" t="s">
        <v>17</v>
      </c>
      <c r="G59" s="27">
        <v>14.0</v>
      </c>
      <c r="H59" s="27">
        <v>83.0</v>
      </c>
      <c r="I59" s="27">
        <v>49.56</v>
      </c>
      <c r="J59" s="27">
        <v>10.0</v>
      </c>
      <c r="R59" s="3" t="str">
        <f t="shared" si="1"/>
        <v>Le'Veon Bell</v>
      </c>
    </row>
    <row r="60" ht="15.75" customHeight="1">
      <c r="B60" s="260">
        <v>52.0</v>
      </c>
      <c r="C60" s="27">
        <v>51.0</v>
      </c>
      <c r="D60" s="27" t="s">
        <v>612</v>
      </c>
      <c r="E60" s="27">
        <v>7.0</v>
      </c>
      <c r="F60" s="27" t="s">
        <v>34</v>
      </c>
      <c r="G60" s="27">
        <v>30.0</v>
      </c>
      <c r="H60" s="27">
        <v>87.0</v>
      </c>
      <c r="I60" s="27">
        <v>49.77</v>
      </c>
      <c r="J60" s="27">
        <v>9.0</v>
      </c>
      <c r="R60" s="3" t="str">
        <f t="shared" si="1"/>
        <v>DJ Chark Jr.</v>
      </c>
    </row>
    <row r="61" ht="15.75" customHeight="1">
      <c r="B61" s="260">
        <v>53.0</v>
      </c>
      <c r="C61" s="27">
        <v>52.0</v>
      </c>
      <c r="D61" s="27" t="s">
        <v>115</v>
      </c>
      <c r="E61" s="27">
        <v>7.0</v>
      </c>
      <c r="F61" s="27" t="s">
        <v>17</v>
      </c>
      <c r="G61" s="27">
        <v>20.0</v>
      </c>
      <c r="H61" s="27">
        <v>123.0</v>
      </c>
      <c r="I61" s="27">
        <v>52.23</v>
      </c>
      <c r="J61" s="27">
        <v>14.0</v>
      </c>
      <c r="R61" s="3" t="str">
        <f t="shared" si="1"/>
        <v>Mark Ingram II</v>
      </c>
    </row>
    <row r="62" ht="15.75" customHeight="1">
      <c r="B62" s="260">
        <v>54.0</v>
      </c>
      <c r="C62" s="27">
        <v>53.0</v>
      </c>
      <c r="D62" s="27" t="s">
        <v>116</v>
      </c>
      <c r="E62" s="27">
        <v>8.0</v>
      </c>
      <c r="F62" s="27" t="s">
        <v>34</v>
      </c>
      <c r="G62" s="27">
        <v>30.0</v>
      </c>
      <c r="H62" s="27">
        <v>111.0</v>
      </c>
      <c r="I62" s="27">
        <v>52.98</v>
      </c>
      <c r="J62" s="27">
        <v>11.0</v>
      </c>
      <c r="R62" s="3" t="str">
        <f t="shared" si="1"/>
        <v>DeVante Parker</v>
      </c>
    </row>
    <row r="63" ht="15.75" customHeight="1">
      <c r="B63" s="260">
        <v>55.0</v>
      </c>
      <c r="C63" s="27">
        <v>54.0</v>
      </c>
      <c r="D63" s="27" t="s">
        <v>118</v>
      </c>
      <c r="E63" s="27">
        <v>8.0</v>
      </c>
      <c r="F63" s="27" t="s">
        <v>17</v>
      </c>
      <c r="G63" s="27">
        <v>20.0</v>
      </c>
      <c r="H63" s="27">
        <v>77.0</v>
      </c>
      <c r="I63" s="27">
        <v>53.9</v>
      </c>
      <c r="J63" s="27">
        <v>11.0</v>
      </c>
      <c r="R63" s="3" t="str">
        <f t="shared" si="1"/>
        <v>David Montgomery</v>
      </c>
    </row>
    <row r="64" ht="15.75" customHeight="1">
      <c r="B64" s="260">
        <v>56.0</v>
      </c>
      <c r="C64" s="27">
        <v>55.0</v>
      </c>
      <c r="D64" s="27" t="s">
        <v>119</v>
      </c>
      <c r="E64" s="27">
        <v>8.0</v>
      </c>
      <c r="F64" s="27" t="s">
        <v>75</v>
      </c>
      <c r="G64" s="27">
        <v>35.0</v>
      </c>
      <c r="H64" s="27">
        <v>91.0</v>
      </c>
      <c r="I64" s="27">
        <v>55.27</v>
      </c>
      <c r="J64" s="27">
        <v>6.0</v>
      </c>
      <c r="R64" s="3" t="str">
        <f t="shared" si="1"/>
        <v>Dak Prescott</v>
      </c>
    </row>
    <row r="65" ht="15.75" customHeight="1">
      <c r="B65" s="260">
        <v>57.0</v>
      </c>
      <c r="C65" s="27">
        <v>56.0</v>
      </c>
      <c r="D65" s="31" t="s">
        <v>120</v>
      </c>
      <c r="E65" s="27">
        <v>9.0</v>
      </c>
      <c r="F65" s="27" t="s">
        <v>34</v>
      </c>
      <c r="G65" s="27">
        <v>24.0</v>
      </c>
      <c r="H65" s="27">
        <v>125.0</v>
      </c>
      <c r="I65" s="27">
        <v>56.92</v>
      </c>
      <c r="J65" s="27">
        <v>11.0</v>
      </c>
      <c r="R65" s="3" t="str">
        <f t="shared" si="1"/>
        <v>Kee1000n Allen</v>
      </c>
    </row>
    <row r="66" ht="15.75" customHeight="1">
      <c r="B66" s="260">
        <v>58.0</v>
      </c>
      <c r="C66" s="27">
        <v>57.0</v>
      </c>
      <c r="D66" s="27" t="s">
        <v>121</v>
      </c>
      <c r="E66" s="27">
        <v>9.0</v>
      </c>
      <c r="F66" s="27" t="s">
        <v>34</v>
      </c>
      <c r="G66" s="27">
        <v>29.0</v>
      </c>
      <c r="H66" s="27">
        <v>111.0</v>
      </c>
      <c r="I66" s="27">
        <v>57.69</v>
      </c>
      <c r="J66" s="27">
        <v>11.0</v>
      </c>
      <c r="R66" s="3" t="str">
        <f t="shared" si="1"/>
        <v>T.Y. Hilton</v>
      </c>
    </row>
    <row r="67" ht="15.75" customHeight="1">
      <c r="B67" s="260">
        <v>59.0</v>
      </c>
      <c r="C67" s="27">
        <v>58.0</v>
      </c>
      <c r="D67" s="27" t="s">
        <v>122</v>
      </c>
      <c r="E67" s="27">
        <v>9.0</v>
      </c>
      <c r="F67" s="27" t="s">
        <v>34</v>
      </c>
      <c r="G67" s="27">
        <v>33.0</v>
      </c>
      <c r="H67" s="27">
        <v>84.0</v>
      </c>
      <c r="I67" s="27">
        <v>58.69</v>
      </c>
      <c r="J67" s="27">
        <v>10.0</v>
      </c>
      <c r="R67" s="3" t="str">
        <f t="shared" si="1"/>
        <v>Stefon Diggs</v>
      </c>
    </row>
    <row r="68" ht="15.75" customHeight="1">
      <c r="B68" s="260">
        <v>60.0</v>
      </c>
      <c r="C68" s="27">
        <v>59.0</v>
      </c>
      <c r="D68" s="27" t="s">
        <v>124</v>
      </c>
      <c r="E68" s="27">
        <v>9.0</v>
      </c>
      <c r="F68" s="27" t="s">
        <v>75</v>
      </c>
      <c r="G68" s="27">
        <v>37.0</v>
      </c>
      <c r="H68" s="27">
        <v>91.0</v>
      </c>
      <c r="I68" s="27">
        <v>59.74</v>
      </c>
      <c r="J68" s="27">
        <v>8.0</v>
      </c>
      <c r="R68" s="3" t="str">
        <f t="shared" si="1"/>
        <v>Russell Wilson</v>
      </c>
    </row>
    <row r="69" ht="15.75" customHeight="1">
      <c r="B69" s="260">
        <v>61.0</v>
      </c>
      <c r="C69" s="27">
        <v>60.0</v>
      </c>
      <c r="D69" s="27" t="s">
        <v>125</v>
      </c>
      <c r="E69" s="27">
        <v>9.0</v>
      </c>
      <c r="F69" s="27" t="s">
        <v>75</v>
      </c>
      <c r="G69" s="27">
        <v>19.0</v>
      </c>
      <c r="H69" s="27">
        <v>87.0</v>
      </c>
      <c r="I69" s="27">
        <v>60.17</v>
      </c>
      <c r="J69" s="27">
        <v>7.0</v>
      </c>
      <c r="R69" s="3" t="str">
        <f t="shared" si="1"/>
        <v>Kyler Murray</v>
      </c>
    </row>
    <row r="70" ht="15.75" customHeight="1">
      <c r="B70" s="260">
        <v>62.0</v>
      </c>
      <c r="C70" s="27">
        <v>61.0</v>
      </c>
      <c r="D70" s="27" t="s">
        <v>127</v>
      </c>
      <c r="E70" s="27">
        <v>9.0</v>
      </c>
      <c r="F70" s="27" t="s">
        <v>17</v>
      </c>
      <c r="G70" s="27">
        <v>31.0</v>
      </c>
      <c r="H70" s="27">
        <v>147.0</v>
      </c>
      <c r="I70" s="27">
        <v>62.03</v>
      </c>
      <c r="J70" s="27">
        <v>12.0</v>
      </c>
      <c r="R70" s="3" t="str">
        <f t="shared" si="1"/>
        <v>Raheem Mostert</v>
      </c>
    </row>
    <row r="71" ht="15.75" customHeight="1">
      <c r="B71" s="260">
        <v>63.0</v>
      </c>
      <c r="C71" s="27">
        <v>62.0</v>
      </c>
      <c r="D71" s="27" t="s">
        <v>126</v>
      </c>
      <c r="E71" s="27">
        <v>9.0</v>
      </c>
      <c r="F71" s="27" t="s">
        <v>61</v>
      </c>
      <c r="G71" s="27">
        <v>26.0</v>
      </c>
      <c r="H71" s="27">
        <v>200.0</v>
      </c>
      <c r="I71" s="27">
        <v>60.42</v>
      </c>
      <c r="J71" s="27">
        <v>23.0</v>
      </c>
      <c r="R71" s="3" t="str">
        <f t="shared" si="1"/>
        <v>Darren Waller</v>
      </c>
    </row>
    <row r="72" ht="15.75" customHeight="1">
      <c r="B72" s="260">
        <v>64.0</v>
      </c>
      <c r="C72" s="27">
        <v>63.0</v>
      </c>
      <c r="D72" s="27" t="s">
        <v>128</v>
      </c>
      <c r="E72" s="27">
        <v>10.0</v>
      </c>
      <c r="F72" s="27" t="s">
        <v>75</v>
      </c>
      <c r="G72" s="27">
        <v>38.0</v>
      </c>
      <c r="H72" s="27">
        <v>105.0</v>
      </c>
      <c r="I72" s="27">
        <v>64.7</v>
      </c>
      <c r="J72" s="27">
        <v>9.0</v>
      </c>
      <c r="R72" s="3" t="str">
        <f t="shared" si="1"/>
        <v>Deshaun Watson</v>
      </c>
    </row>
    <row r="73" ht="15.75" customHeight="1">
      <c r="B73" s="260">
        <v>65.0</v>
      </c>
      <c r="C73" s="27">
        <v>64.0</v>
      </c>
      <c r="D73" s="27" t="s">
        <v>129</v>
      </c>
      <c r="E73" s="27">
        <v>10.0</v>
      </c>
      <c r="F73" s="27" t="s">
        <v>17</v>
      </c>
      <c r="G73" s="27">
        <v>13.0</v>
      </c>
      <c r="H73" s="27">
        <v>110.0</v>
      </c>
      <c r="I73" s="27">
        <v>65.7</v>
      </c>
      <c r="J73" s="27">
        <v>12.0</v>
      </c>
      <c r="R73" s="3" t="str">
        <f t="shared" si="1"/>
        <v>Devin Singletary</v>
      </c>
    </row>
    <row r="74" ht="15.75" customHeight="1">
      <c r="B74" s="260">
        <v>66.0</v>
      </c>
      <c r="C74" s="27">
        <v>65.0</v>
      </c>
      <c r="D74" s="27" t="s">
        <v>131</v>
      </c>
      <c r="E74" s="27">
        <v>10.0</v>
      </c>
      <c r="F74" s="27" t="s">
        <v>34</v>
      </c>
      <c r="G74" s="27">
        <v>41.0</v>
      </c>
      <c r="H74" s="27">
        <v>121.0</v>
      </c>
      <c r="I74" s="27">
        <v>67.1</v>
      </c>
      <c r="J74" s="27">
        <v>13.0</v>
      </c>
      <c r="R74" s="3" t="str">
        <f t="shared" si="1"/>
        <v>Michael Gallup</v>
      </c>
    </row>
    <row r="75" ht="15.75" customHeight="1">
      <c r="B75" s="260">
        <v>67.0</v>
      </c>
      <c r="C75" s="27">
        <v>66.0</v>
      </c>
      <c r="D75" s="27" t="s">
        <v>130</v>
      </c>
      <c r="E75" s="27">
        <v>10.0</v>
      </c>
      <c r="F75" s="27" t="s">
        <v>34</v>
      </c>
      <c r="G75" s="27">
        <v>29.0</v>
      </c>
      <c r="H75" s="27">
        <v>140.0</v>
      </c>
      <c r="I75" s="27">
        <v>67.73</v>
      </c>
      <c r="J75" s="27">
        <v>14.0</v>
      </c>
      <c r="R75" s="3" t="str">
        <f t="shared" si="1"/>
        <v>A.J. Green</v>
      </c>
    </row>
    <row r="76" ht="15.75" customHeight="1">
      <c r="B76" s="260">
        <v>68.0</v>
      </c>
      <c r="C76" s="27">
        <v>67.0</v>
      </c>
      <c r="D76" s="27" t="s">
        <v>132</v>
      </c>
      <c r="E76" s="27">
        <v>10.0</v>
      </c>
      <c r="F76" s="27" t="s">
        <v>34</v>
      </c>
      <c r="G76" s="27">
        <v>31.0</v>
      </c>
      <c r="H76" s="27">
        <v>112.0</v>
      </c>
      <c r="I76" s="27">
        <v>69.03</v>
      </c>
      <c r="J76" s="27">
        <v>13.0</v>
      </c>
      <c r="R76" s="3" t="str">
        <f t="shared" si="1"/>
        <v>Marquise Brown</v>
      </c>
    </row>
    <row r="77" ht="15.75" customHeight="1">
      <c r="B77" s="260">
        <v>69.0</v>
      </c>
      <c r="C77" s="27">
        <v>68.0</v>
      </c>
      <c r="D77" s="27" t="s">
        <v>133</v>
      </c>
      <c r="E77" s="27">
        <v>10.0</v>
      </c>
      <c r="F77" s="27" t="s">
        <v>34</v>
      </c>
      <c r="G77" s="27">
        <v>41.0</v>
      </c>
      <c r="H77" s="27">
        <v>114.0</v>
      </c>
      <c r="I77" s="27">
        <v>70.48</v>
      </c>
      <c r="J77" s="27">
        <v>9.0</v>
      </c>
      <c r="R77" s="3" t="str">
        <f t="shared" si="1"/>
        <v>Jarvis Landry</v>
      </c>
    </row>
    <row r="78" ht="15.75" customHeight="1">
      <c r="B78" s="260">
        <v>70.0</v>
      </c>
      <c r="C78" s="27">
        <v>69.0</v>
      </c>
      <c r="D78" s="27" t="s">
        <v>134</v>
      </c>
      <c r="E78" s="27">
        <v>10.0</v>
      </c>
      <c r="F78" s="27" t="s">
        <v>17</v>
      </c>
      <c r="G78" s="27">
        <v>27.0</v>
      </c>
      <c r="H78" s="27">
        <v>153.0</v>
      </c>
      <c r="I78" s="27">
        <v>73.6</v>
      </c>
      <c r="J78" s="27">
        <v>17.0</v>
      </c>
      <c r="R78" s="3" t="str">
        <f t="shared" si="1"/>
        <v>D'Andre Swift</v>
      </c>
    </row>
    <row r="79" ht="15.75" customHeight="1">
      <c r="B79" s="260">
        <v>71.0</v>
      </c>
      <c r="C79" s="27">
        <v>70.0</v>
      </c>
      <c r="D79" s="27" t="s">
        <v>135</v>
      </c>
      <c r="E79" s="27">
        <v>10.0</v>
      </c>
      <c r="F79" s="27" t="s">
        <v>17</v>
      </c>
      <c r="G79" s="27">
        <v>35.0</v>
      </c>
      <c r="H79" s="27">
        <v>161.0</v>
      </c>
      <c r="I79" s="27">
        <v>73.69</v>
      </c>
      <c r="J79" s="27">
        <v>18.0</v>
      </c>
      <c r="R79" s="3" t="str">
        <f t="shared" si="1"/>
        <v>Cam Akers</v>
      </c>
    </row>
    <row r="80" ht="15.75" customHeight="1">
      <c r="B80" s="260">
        <v>72.0</v>
      </c>
      <c r="C80" s="27">
        <v>71.0</v>
      </c>
      <c r="D80" s="27" t="s">
        <v>136</v>
      </c>
      <c r="E80" s="27">
        <v>11.0</v>
      </c>
      <c r="F80" s="27" t="s">
        <v>75</v>
      </c>
      <c r="G80" s="27">
        <v>59.0</v>
      </c>
      <c r="H80" s="27">
        <v>116.0</v>
      </c>
      <c r="I80" s="27">
        <v>75.57</v>
      </c>
      <c r="J80" s="27">
        <v>11.0</v>
      </c>
      <c r="R80" s="3" t="str">
        <f t="shared" si="1"/>
        <v>Josh Allen</v>
      </c>
    </row>
    <row r="81" ht="15.75" customHeight="1">
      <c r="B81" s="260">
        <v>73.0</v>
      </c>
      <c r="C81" s="27">
        <v>72.0</v>
      </c>
      <c r="D81" s="27" t="s">
        <v>137</v>
      </c>
      <c r="E81" s="27">
        <v>11.0</v>
      </c>
      <c r="F81" s="27" t="s">
        <v>34</v>
      </c>
      <c r="G81" s="27">
        <v>35.0</v>
      </c>
      <c r="H81" s="27">
        <v>137.0</v>
      </c>
      <c r="I81" s="27">
        <v>76.6</v>
      </c>
      <c r="J81" s="27">
        <v>12.0</v>
      </c>
      <c r="R81" s="3" t="str">
        <f t="shared" si="1"/>
        <v>Tyler Boyd</v>
      </c>
    </row>
    <row r="82" ht="15.75" customHeight="1">
      <c r="B82" s="260">
        <v>74.0</v>
      </c>
      <c r="C82" s="27">
        <v>73.0</v>
      </c>
      <c r="D82" s="27" t="s">
        <v>139</v>
      </c>
      <c r="E82" s="27">
        <v>11.0</v>
      </c>
      <c r="F82" s="27" t="s">
        <v>34</v>
      </c>
      <c r="G82" s="27">
        <v>43.0</v>
      </c>
      <c r="H82" s="27">
        <v>180.0</v>
      </c>
      <c r="I82" s="27">
        <v>78.94</v>
      </c>
      <c r="J82" s="27">
        <v>17.0</v>
      </c>
      <c r="R82" s="3" t="str">
        <f t="shared" si="1"/>
        <v>Julian Edelman</v>
      </c>
    </row>
    <row r="83" ht="15.75" customHeight="1">
      <c r="B83" s="260">
        <v>75.0</v>
      </c>
      <c r="C83" s="27">
        <v>74.0</v>
      </c>
      <c r="D83" s="27" t="s">
        <v>142</v>
      </c>
      <c r="E83" s="27">
        <v>11.0</v>
      </c>
      <c r="F83" s="27" t="s">
        <v>75</v>
      </c>
      <c r="G83" s="27">
        <v>59.0</v>
      </c>
      <c r="H83" s="27">
        <v>116.0</v>
      </c>
      <c r="I83" s="27">
        <v>79.15</v>
      </c>
      <c r="J83" s="27">
        <v>11.0</v>
      </c>
      <c r="R83" s="3" t="str">
        <f t="shared" si="1"/>
        <v>Matt Ryan</v>
      </c>
    </row>
    <row r="84" ht="15.75" customHeight="1">
      <c r="B84" s="260">
        <v>76.0</v>
      </c>
      <c r="C84" s="27">
        <v>75.0</v>
      </c>
      <c r="D84" s="27" t="s">
        <v>637</v>
      </c>
      <c r="E84" s="27">
        <v>11.0</v>
      </c>
      <c r="F84" s="27" t="s">
        <v>34</v>
      </c>
      <c r="G84" s="27">
        <v>49.0</v>
      </c>
      <c r="H84" s="27">
        <v>124.0</v>
      </c>
      <c r="I84" s="27">
        <v>79.24</v>
      </c>
      <c r="J84" s="27">
        <v>12.0</v>
      </c>
      <c r="R84" s="3" t="str">
        <f t="shared" si="1"/>
        <v>Marvin Jones Jr.</v>
      </c>
    </row>
    <row r="85" ht="15.75" customHeight="1">
      <c r="B85" s="260">
        <v>77.0</v>
      </c>
      <c r="C85" s="27">
        <v>76.0</v>
      </c>
      <c r="D85" s="27" t="s">
        <v>141</v>
      </c>
      <c r="E85" s="27">
        <v>11.0</v>
      </c>
      <c r="F85" s="27" t="s">
        <v>17</v>
      </c>
      <c r="G85" s="27">
        <v>41.0</v>
      </c>
      <c r="H85" s="27">
        <v>143.0</v>
      </c>
      <c r="I85" s="27">
        <v>80.06</v>
      </c>
      <c r="J85" s="27">
        <v>12.0</v>
      </c>
      <c r="R85" s="3" t="str">
        <f t="shared" si="1"/>
        <v>Kareem Hunt</v>
      </c>
    </row>
    <row r="86" ht="15.75" customHeight="1">
      <c r="B86" s="260">
        <v>78.0</v>
      </c>
      <c r="C86" s="27">
        <v>77.0</v>
      </c>
      <c r="D86" s="27" t="s">
        <v>143</v>
      </c>
      <c r="E86" s="27">
        <v>11.0</v>
      </c>
      <c r="F86" s="27" t="s">
        <v>61</v>
      </c>
      <c r="G86" s="27">
        <v>45.0</v>
      </c>
      <c r="H86" s="27">
        <v>201.0</v>
      </c>
      <c r="I86" s="27">
        <v>81.03</v>
      </c>
      <c r="J86" s="27">
        <v>27.0</v>
      </c>
      <c r="R86" s="3" t="str">
        <f t="shared" si="1"/>
        <v>Evan Engram</v>
      </c>
    </row>
    <row r="87" ht="15.75" customHeight="1">
      <c r="B87" s="260">
        <v>79.0</v>
      </c>
      <c r="C87" s="27">
        <v>78.0</v>
      </c>
      <c r="D87" s="31" t="s">
        <v>144</v>
      </c>
      <c r="E87" s="27">
        <v>11.0</v>
      </c>
      <c r="F87" s="27" t="s">
        <v>17</v>
      </c>
      <c r="G87" s="27">
        <v>26.0</v>
      </c>
      <c r="H87" s="27">
        <v>167.0</v>
      </c>
      <c r="I87" s="27">
        <v>82.83</v>
      </c>
      <c r="J87" s="27">
        <v>21.0</v>
      </c>
      <c r="R87" s="3" t="str">
        <f t="shared" si="1"/>
        <v>Ro1000ld Jones II</v>
      </c>
    </row>
    <row r="88" ht="15.75" customHeight="1">
      <c r="B88" s="260">
        <v>80.0</v>
      </c>
      <c r="C88" s="27">
        <v>79.0</v>
      </c>
      <c r="D88" s="27" t="s">
        <v>145</v>
      </c>
      <c r="E88" s="27">
        <v>12.0</v>
      </c>
      <c r="F88" s="27" t="s">
        <v>34</v>
      </c>
      <c r="G88" s="27">
        <v>45.0</v>
      </c>
      <c r="H88" s="27">
        <v>188.0</v>
      </c>
      <c r="I88" s="27">
        <v>84.88</v>
      </c>
      <c r="J88" s="27">
        <v>20.0</v>
      </c>
      <c r="R88" s="3" t="str">
        <f t="shared" si="1"/>
        <v>Brandin Cooks</v>
      </c>
    </row>
    <row r="89" ht="15.75" customHeight="1">
      <c r="B89" s="260">
        <v>81.0</v>
      </c>
      <c r="C89" s="27">
        <v>80.0</v>
      </c>
      <c r="D89" s="27" t="s">
        <v>639</v>
      </c>
      <c r="E89" s="27">
        <v>12.0</v>
      </c>
      <c r="F89" s="27" t="s">
        <v>34</v>
      </c>
      <c r="G89" s="27">
        <v>46.0</v>
      </c>
      <c r="H89" s="27">
        <v>235.0</v>
      </c>
      <c r="I89" s="27">
        <v>85.36</v>
      </c>
      <c r="J89" s="27">
        <v>28.0</v>
      </c>
      <c r="R89" s="3" t="str">
        <f t="shared" si="1"/>
        <v>Will Fuller V</v>
      </c>
    </row>
    <row r="90" ht="15.75" customHeight="1">
      <c r="B90" s="260">
        <v>82.0</v>
      </c>
      <c r="C90" s="27">
        <v>81.0</v>
      </c>
      <c r="D90" s="27" t="s">
        <v>149</v>
      </c>
      <c r="E90" s="27">
        <v>12.0</v>
      </c>
      <c r="F90" s="27" t="s">
        <v>17</v>
      </c>
      <c r="G90" s="27">
        <v>57.0</v>
      </c>
      <c r="H90" s="27">
        <v>161.0</v>
      </c>
      <c r="I90" s="27">
        <v>88.02</v>
      </c>
      <c r="J90" s="27">
        <v>15.0</v>
      </c>
      <c r="R90" s="3" t="str">
        <f t="shared" si="1"/>
        <v>Jordan Howard</v>
      </c>
    </row>
    <row r="91" ht="15.75" customHeight="1">
      <c r="B91" s="260">
        <v>83.0</v>
      </c>
      <c r="C91" s="27">
        <v>82.0</v>
      </c>
      <c r="D91" s="27" t="s">
        <v>150</v>
      </c>
      <c r="E91" s="27">
        <v>12.0</v>
      </c>
      <c r="F91" s="27" t="s">
        <v>61</v>
      </c>
      <c r="G91" s="27">
        <v>26.0</v>
      </c>
      <c r="H91" s="27">
        <v>202.0</v>
      </c>
      <c r="I91" s="27">
        <v>88.51</v>
      </c>
      <c r="J91" s="27">
        <v>29.0</v>
      </c>
      <c r="R91" s="3" t="str">
        <f t="shared" si="1"/>
        <v>Tyler Higbee</v>
      </c>
    </row>
    <row r="92" ht="15.75" customHeight="1">
      <c r="B92" s="260">
        <v>84.0</v>
      </c>
      <c r="C92" s="27">
        <v>83.0</v>
      </c>
      <c r="D92" s="27" t="s">
        <v>148</v>
      </c>
      <c r="E92" s="27">
        <v>12.0</v>
      </c>
      <c r="F92" s="27" t="s">
        <v>75</v>
      </c>
      <c r="G92" s="27">
        <v>61.0</v>
      </c>
      <c r="H92" s="27">
        <v>116.0</v>
      </c>
      <c r="I92" s="27">
        <v>88.64</v>
      </c>
      <c r="J92" s="27">
        <v>13.0</v>
      </c>
      <c r="R92" s="3" t="str">
        <f t="shared" si="1"/>
        <v>Carson Wentz</v>
      </c>
    </row>
    <row r="93" ht="15.75" customHeight="1">
      <c r="B93" s="260">
        <v>85.0</v>
      </c>
      <c r="C93" s="27">
        <v>84.0</v>
      </c>
      <c r="D93" s="27" t="s">
        <v>147</v>
      </c>
      <c r="E93" s="27">
        <v>12.0</v>
      </c>
      <c r="F93" s="27" t="s">
        <v>61</v>
      </c>
      <c r="G93" s="27">
        <v>46.0</v>
      </c>
      <c r="H93" s="27">
        <v>203.0</v>
      </c>
      <c r="I93" s="27">
        <v>85.28</v>
      </c>
      <c r="J93" s="27">
        <v>27.0</v>
      </c>
      <c r="R93" s="3" t="str">
        <f t="shared" si="1"/>
        <v>Hunter Henry</v>
      </c>
    </row>
    <row r="94" ht="15.75" customHeight="1">
      <c r="B94" s="260">
        <v>86.0</v>
      </c>
      <c r="C94" s="27">
        <v>85.0</v>
      </c>
      <c r="D94" s="27" t="s">
        <v>151</v>
      </c>
      <c r="E94" s="27">
        <v>12.0</v>
      </c>
      <c r="F94" s="27" t="s">
        <v>75</v>
      </c>
      <c r="G94" s="27">
        <v>45.0</v>
      </c>
      <c r="H94" s="27">
        <v>131.0</v>
      </c>
      <c r="I94" s="27">
        <v>90.87</v>
      </c>
      <c r="J94" s="27">
        <v>14.0</v>
      </c>
      <c r="R94" s="3" t="str">
        <f t="shared" si="1"/>
        <v>Drew Brees</v>
      </c>
    </row>
    <row r="95" ht="15.75" customHeight="1">
      <c r="B95" s="260">
        <v>87.0</v>
      </c>
      <c r="C95" s="27">
        <v>86.0</v>
      </c>
      <c r="D95" s="27" t="s">
        <v>152</v>
      </c>
      <c r="E95" s="27">
        <v>12.0</v>
      </c>
      <c r="F95" s="27" t="s">
        <v>17</v>
      </c>
      <c r="G95" s="27">
        <v>42.0</v>
      </c>
      <c r="H95" s="27">
        <v>163.0</v>
      </c>
      <c r="I95" s="27">
        <v>93.62</v>
      </c>
      <c r="J95" s="27">
        <v>19.0</v>
      </c>
      <c r="R95" s="3" t="str">
        <f t="shared" si="1"/>
        <v>J.K. Dobbins</v>
      </c>
    </row>
    <row r="96" ht="15.75" customHeight="1">
      <c r="B96" s="260">
        <v>88.0</v>
      </c>
      <c r="C96" s="27">
        <v>87.0</v>
      </c>
      <c r="D96" s="27" t="s">
        <v>154</v>
      </c>
      <c r="E96" s="27">
        <v>13.0</v>
      </c>
      <c r="F96" s="27" t="s">
        <v>75</v>
      </c>
      <c r="G96" s="27">
        <v>56.0</v>
      </c>
      <c r="H96" s="27">
        <v>153.0</v>
      </c>
      <c r="I96" s="27">
        <v>97.91</v>
      </c>
      <c r="J96" s="27">
        <v>13.0</v>
      </c>
      <c r="R96" s="3" t="str">
        <f t="shared" si="1"/>
        <v>Tom Brady</v>
      </c>
    </row>
    <row r="97" ht="15.75" customHeight="1">
      <c r="B97" s="260">
        <v>89.0</v>
      </c>
      <c r="C97" s="27">
        <v>88.0</v>
      </c>
      <c r="D97" s="27" t="s">
        <v>156</v>
      </c>
      <c r="E97" s="27">
        <v>13.0</v>
      </c>
      <c r="F97" s="27" t="s">
        <v>34</v>
      </c>
      <c r="G97" s="27">
        <v>50.0</v>
      </c>
      <c r="H97" s="27">
        <v>169.0</v>
      </c>
      <c r="I97" s="27">
        <v>98.56</v>
      </c>
      <c r="J97" s="27">
        <v>20.0</v>
      </c>
      <c r="R97" s="3" t="str">
        <f t="shared" si="1"/>
        <v>John Brown</v>
      </c>
    </row>
    <row r="98" ht="15.75" customHeight="1">
      <c r="B98" s="260">
        <v>90.0</v>
      </c>
      <c r="C98" s="27">
        <v>89.0</v>
      </c>
      <c r="D98" s="27" t="s">
        <v>158</v>
      </c>
      <c r="E98" s="27">
        <v>13.0</v>
      </c>
      <c r="F98" s="27" t="s">
        <v>17</v>
      </c>
      <c r="G98" s="27">
        <v>42.0</v>
      </c>
      <c r="H98" s="27">
        <v>197.0</v>
      </c>
      <c r="I98" s="27">
        <v>99.67</v>
      </c>
      <c r="J98" s="27">
        <v>24.0</v>
      </c>
      <c r="R98" s="3" t="str">
        <f t="shared" si="1"/>
        <v>Marlon Mack</v>
      </c>
    </row>
    <row r="99" ht="15.75" customHeight="1">
      <c r="B99" s="260">
        <v>91.0</v>
      </c>
      <c r="C99" s="27">
        <v>90.0</v>
      </c>
      <c r="D99" s="27" t="s">
        <v>155</v>
      </c>
      <c r="E99" s="27">
        <v>13.0</v>
      </c>
      <c r="F99" s="27" t="s">
        <v>75</v>
      </c>
      <c r="G99" s="27">
        <v>52.0</v>
      </c>
      <c r="H99" s="27">
        <v>172.0</v>
      </c>
      <c r="I99" s="27">
        <v>99.99</v>
      </c>
      <c r="J99" s="27">
        <v>12.0</v>
      </c>
      <c r="R99" s="3" t="str">
        <f t="shared" si="1"/>
        <v>Matthew Stafford</v>
      </c>
    </row>
    <row r="100" ht="15.75" customHeight="1">
      <c r="B100" s="260">
        <v>92.0</v>
      </c>
      <c r="C100" s="27">
        <v>91.0</v>
      </c>
      <c r="D100" s="27" t="s">
        <v>157</v>
      </c>
      <c r="E100" s="27">
        <v>13.0</v>
      </c>
      <c r="F100" s="27" t="s">
        <v>61</v>
      </c>
      <c r="G100" s="27">
        <v>63.0</v>
      </c>
      <c r="H100" s="27">
        <v>217.0</v>
      </c>
      <c r="I100" s="27">
        <v>100.58</v>
      </c>
      <c r="J100" s="27">
        <v>29.0</v>
      </c>
      <c r="R100" s="3" t="str">
        <f t="shared" si="1"/>
        <v>Jared Cook</v>
      </c>
    </row>
    <row r="101" ht="15.75" customHeight="1">
      <c r="B101" s="260">
        <v>93.0</v>
      </c>
      <c r="C101" s="27">
        <v>92.0</v>
      </c>
      <c r="D101" s="27" t="s">
        <v>159</v>
      </c>
      <c r="E101" s="27">
        <v>13.0</v>
      </c>
      <c r="F101" s="27" t="s">
        <v>17</v>
      </c>
      <c r="G101" s="27">
        <v>60.0</v>
      </c>
      <c r="H101" s="27">
        <v>186.0</v>
      </c>
      <c r="I101" s="27">
        <v>101.02</v>
      </c>
      <c r="J101" s="27">
        <v>15.0</v>
      </c>
      <c r="R101" s="3" t="str">
        <f t="shared" si="1"/>
        <v>Tevin Coleman</v>
      </c>
    </row>
    <row r="102" ht="15.75" customHeight="1">
      <c r="B102" s="260">
        <v>94.0</v>
      </c>
      <c r="C102" s="27">
        <v>93.0</v>
      </c>
      <c r="D102" s="27" t="s">
        <v>153</v>
      </c>
      <c r="E102" s="27">
        <v>13.0</v>
      </c>
      <c r="F102" s="27" t="s">
        <v>34</v>
      </c>
      <c r="G102" s="27">
        <v>49.0</v>
      </c>
      <c r="H102" s="27">
        <v>192.0</v>
      </c>
      <c r="I102" s="27">
        <v>97.62</v>
      </c>
      <c r="J102" s="27">
        <v>23.0</v>
      </c>
      <c r="R102" s="3" t="str">
        <f t="shared" si="1"/>
        <v>Mike Williams</v>
      </c>
    </row>
    <row r="103" ht="15.75" customHeight="1">
      <c r="B103" s="260">
        <v>95.0</v>
      </c>
      <c r="C103" s="27">
        <v>94.0</v>
      </c>
      <c r="D103" s="27" t="s">
        <v>161</v>
      </c>
      <c r="E103" s="27">
        <v>13.0</v>
      </c>
      <c r="F103" s="27" t="s">
        <v>34</v>
      </c>
      <c r="G103" s="27">
        <v>62.0</v>
      </c>
      <c r="H103" s="27">
        <v>193.0</v>
      </c>
      <c r="I103" s="27">
        <v>101.49</v>
      </c>
      <c r="J103" s="27">
        <v>22.0</v>
      </c>
      <c r="R103" s="3" t="str">
        <f t="shared" si="1"/>
        <v>Diontae Johnson</v>
      </c>
    </row>
    <row r="104" ht="15.75" customHeight="1">
      <c r="B104" s="260">
        <v>96.0</v>
      </c>
      <c r="C104" s="27">
        <v>95.0</v>
      </c>
      <c r="D104" s="27" t="s">
        <v>162</v>
      </c>
      <c r="E104" s="27">
        <v>13.0</v>
      </c>
      <c r="F104" s="27" t="s">
        <v>17</v>
      </c>
      <c r="G104" s="27">
        <v>70.0</v>
      </c>
      <c r="H104" s="27">
        <v>146.0</v>
      </c>
      <c r="I104" s="27">
        <v>101.87</v>
      </c>
      <c r="J104" s="27">
        <v>15.0</v>
      </c>
      <c r="R104" s="3" t="str">
        <f t="shared" si="1"/>
        <v>Matt Breida</v>
      </c>
    </row>
    <row r="105" ht="15.75" customHeight="1">
      <c r="B105" s="260">
        <v>97.0</v>
      </c>
      <c r="C105" s="27">
        <v>96.0</v>
      </c>
      <c r="D105" s="27" t="s">
        <v>164</v>
      </c>
      <c r="E105" s="27">
        <v>13.0</v>
      </c>
      <c r="F105" s="27" t="s">
        <v>75</v>
      </c>
      <c r="G105" s="27">
        <v>55.0</v>
      </c>
      <c r="H105" s="27">
        <v>167.0</v>
      </c>
      <c r="I105" s="27">
        <v>102.09</v>
      </c>
      <c r="J105" s="27">
        <v>15.0</v>
      </c>
      <c r="R105" s="3" t="str">
        <f t="shared" si="1"/>
        <v>Aaron Rodgers</v>
      </c>
    </row>
    <row r="106" ht="15.75" customHeight="1">
      <c r="B106" s="260">
        <v>98.0</v>
      </c>
      <c r="C106" s="27">
        <v>97.0</v>
      </c>
      <c r="D106" s="27" t="s">
        <v>163</v>
      </c>
      <c r="E106" s="27">
        <v>13.0</v>
      </c>
      <c r="F106" s="27" t="s">
        <v>34</v>
      </c>
      <c r="G106" s="27">
        <v>58.0</v>
      </c>
      <c r="H106" s="27">
        <v>203.0</v>
      </c>
      <c r="I106" s="27">
        <v>101.38</v>
      </c>
      <c r="J106" s="27">
        <v>24.0</v>
      </c>
      <c r="R106" s="3" t="str">
        <f t="shared" si="1"/>
        <v>Darius Slayton</v>
      </c>
      <c r="AA106" s="3"/>
      <c r="AB106" s="3"/>
    </row>
    <row r="107" ht="15.75" customHeight="1">
      <c r="B107" s="260">
        <v>99.0</v>
      </c>
      <c r="C107" s="27">
        <v>98.0</v>
      </c>
      <c r="D107" s="27" t="s">
        <v>169</v>
      </c>
      <c r="E107" s="27">
        <v>13.0</v>
      </c>
      <c r="F107" s="27" t="s">
        <v>17</v>
      </c>
      <c r="G107" s="27">
        <v>59.0</v>
      </c>
      <c r="H107" s="27">
        <v>181.0</v>
      </c>
      <c r="I107" s="27">
        <v>105.37</v>
      </c>
      <c r="J107" s="27">
        <v>20.0</v>
      </c>
      <c r="R107" s="3" t="str">
        <f t="shared" si="1"/>
        <v>Phillip Lindsay</v>
      </c>
      <c r="AA107" s="3"/>
      <c r="AB107" s="3"/>
    </row>
    <row r="108" ht="15.75" customHeight="1">
      <c r="B108" s="260">
        <v>100.0</v>
      </c>
      <c r="C108" s="27">
        <v>99.0</v>
      </c>
      <c r="D108" s="27" t="s">
        <v>160</v>
      </c>
      <c r="E108" s="27">
        <v>13.0</v>
      </c>
      <c r="F108" s="27" t="s">
        <v>34</v>
      </c>
      <c r="G108" s="27">
        <v>62.0</v>
      </c>
      <c r="H108" s="27">
        <v>196.0</v>
      </c>
      <c r="I108" s="27">
        <v>102.05</v>
      </c>
      <c r="J108" s="27">
        <v>25.0</v>
      </c>
      <c r="R108" s="3" t="str">
        <f t="shared" si="1"/>
        <v>Christian Kirk</v>
      </c>
      <c r="AA108" s="3"/>
      <c r="AB108" s="3"/>
    </row>
    <row r="109" ht="15.75" customHeight="1">
      <c r="B109" s="260">
        <v>101.0</v>
      </c>
      <c r="C109" s="27">
        <v>100.0</v>
      </c>
      <c r="D109" s="27" t="s">
        <v>168</v>
      </c>
      <c r="E109" s="27">
        <v>14.0</v>
      </c>
      <c r="F109" s="27" t="s">
        <v>17</v>
      </c>
      <c r="G109" s="27">
        <v>31.0</v>
      </c>
      <c r="H109" s="27">
        <v>162.0</v>
      </c>
      <c r="I109" s="27">
        <v>105.76</v>
      </c>
      <c r="J109" s="27">
        <v>18.0</v>
      </c>
      <c r="R109" s="3" t="str">
        <f t="shared" si="1"/>
        <v>Kerryon Johnson</v>
      </c>
      <c r="AA109" s="3"/>
      <c r="AB109" s="3"/>
    </row>
    <row r="110" ht="15.75" customHeight="1">
      <c r="B110" s="260">
        <v>102.0</v>
      </c>
      <c r="C110" s="27">
        <v>101.0</v>
      </c>
      <c r="D110" s="27" t="s">
        <v>165</v>
      </c>
      <c r="E110" s="27">
        <v>13.0</v>
      </c>
      <c r="F110" s="27" t="s">
        <v>61</v>
      </c>
      <c r="G110" s="27">
        <v>52.0</v>
      </c>
      <c r="H110" s="27">
        <v>206.0</v>
      </c>
      <c r="I110" s="27">
        <v>104.21</v>
      </c>
      <c r="J110" s="27">
        <v>29.0</v>
      </c>
      <c r="R110" s="3" t="str">
        <f t="shared" si="1"/>
        <v>Hayden Hurst</v>
      </c>
      <c r="AA110" s="3"/>
      <c r="AB110" s="3"/>
    </row>
    <row r="111" ht="15.75" customHeight="1">
      <c r="B111" s="260">
        <v>103.0</v>
      </c>
      <c r="C111" s="27">
        <v>102.0</v>
      </c>
      <c r="D111" s="27" t="s">
        <v>166</v>
      </c>
      <c r="E111" s="27">
        <v>13.0</v>
      </c>
      <c r="F111" s="27" t="s">
        <v>61</v>
      </c>
      <c r="G111" s="27">
        <v>63.0</v>
      </c>
      <c r="H111" s="27">
        <v>209.0</v>
      </c>
      <c r="I111" s="27">
        <v>103.26</v>
      </c>
      <c r="J111" s="27">
        <v>26.0</v>
      </c>
      <c r="R111" s="3" t="str">
        <f t="shared" si="1"/>
        <v>Rob Gronkowski</v>
      </c>
      <c r="AA111" s="3"/>
      <c r="AB111" s="3"/>
    </row>
    <row r="112" ht="15.75" customHeight="1">
      <c r="B112" s="260">
        <v>104.0</v>
      </c>
      <c r="C112" s="27">
        <v>103.0</v>
      </c>
      <c r="D112" s="27" t="s">
        <v>173</v>
      </c>
      <c r="E112" s="27">
        <v>15.0</v>
      </c>
      <c r="F112" s="27" t="s">
        <v>17</v>
      </c>
      <c r="G112" s="27">
        <v>51.0</v>
      </c>
      <c r="H112" s="27">
        <v>198.0</v>
      </c>
      <c r="I112" s="27">
        <v>111.86</v>
      </c>
      <c r="J112" s="27">
        <v>19.0</v>
      </c>
      <c r="R112" s="3" t="str">
        <f t="shared" si="1"/>
        <v>James White</v>
      </c>
      <c r="AA112" s="3"/>
      <c r="AB112" s="3"/>
    </row>
    <row r="113" ht="15.75" customHeight="1">
      <c r="B113" s="260">
        <v>105.0</v>
      </c>
      <c r="C113" s="27">
        <v>104.0</v>
      </c>
      <c r="D113" s="27" t="s">
        <v>175</v>
      </c>
      <c r="E113" s="27">
        <v>15.0</v>
      </c>
      <c r="F113" s="27" t="s">
        <v>17</v>
      </c>
      <c r="G113" s="27">
        <v>65.0</v>
      </c>
      <c r="H113" s="27">
        <v>228.0</v>
      </c>
      <c r="I113" s="27">
        <v>113.03</v>
      </c>
      <c r="J113" s="27">
        <v>19.0</v>
      </c>
      <c r="R113" s="3" t="str">
        <f t="shared" si="1"/>
        <v>Latavius Murray</v>
      </c>
      <c r="AA113" s="3"/>
      <c r="AB113" s="3"/>
    </row>
    <row r="114" ht="15.75" customHeight="1">
      <c r="B114" s="260">
        <v>106.0</v>
      </c>
      <c r="C114" s="27">
        <v>105.0</v>
      </c>
      <c r="D114" s="27" t="s">
        <v>167</v>
      </c>
      <c r="E114" s="27">
        <v>14.0</v>
      </c>
      <c r="F114" s="27" t="s">
        <v>17</v>
      </c>
      <c r="G114" s="27">
        <v>60.0</v>
      </c>
      <c r="H114" s="27">
        <v>170.0</v>
      </c>
      <c r="I114" s="27">
        <v>106.51</v>
      </c>
      <c r="J114" s="27">
        <v>23.0</v>
      </c>
      <c r="R114" s="3" t="str">
        <f t="shared" si="1"/>
        <v>Sony Michel</v>
      </c>
      <c r="AA114" s="3"/>
      <c r="AB114" s="3"/>
    </row>
    <row r="115" ht="15.75" customHeight="1">
      <c r="B115" s="260">
        <v>107.0</v>
      </c>
      <c r="C115" s="27">
        <v>106.0</v>
      </c>
      <c r="D115" s="27" t="s">
        <v>171</v>
      </c>
      <c r="E115" s="27">
        <v>15.0</v>
      </c>
      <c r="F115" s="27" t="s">
        <v>34</v>
      </c>
      <c r="G115" s="27">
        <v>64.0</v>
      </c>
      <c r="H115" s="27">
        <v>229.0</v>
      </c>
      <c r="I115" s="27">
        <v>110.14</v>
      </c>
      <c r="J115" s="27">
        <v>29.0</v>
      </c>
      <c r="R115" s="3" t="str">
        <f t="shared" si="1"/>
        <v>Jamison Crowder</v>
      </c>
      <c r="AA115" s="3"/>
      <c r="AB115" s="3"/>
    </row>
    <row r="116" ht="15.75" customHeight="1">
      <c r="B116" s="260">
        <v>108.0</v>
      </c>
      <c r="C116" s="27">
        <v>107.0</v>
      </c>
      <c r="D116" s="27" t="s">
        <v>172</v>
      </c>
      <c r="E116" s="27">
        <v>15.0</v>
      </c>
      <c r="F116" s="27" t="s">
        <v>34</v>
      </c>
      <c r="G116" s="27">
        <v>64.0</v>
      </c>
      <c r="H116" s="27">
        <v>284.0</v>
      </c>
      <c r="I116" s="27">
        <v>111.06</v>
      </c>
      <c r="J116" s="27">
        <v>30.0</v>
      </c>
      <c r="R116" s="3" t="str">
        <f t="shared" si="1"/>
        <v>CeeDee Lamb</v>
      </c>
      <c r="AA116" s="3"/>
      <c r="AB116" s="3"/>
    </row>
    <row r="117" ht="15.75" customHeight="1">
      <c r="B117" s="260">
        <v>109.0</v>
      </c>
      <c r="C117" s="27">
        <v>108.0</v>
      </c>
      <c r="D117" s="27" t="s">
        <v>170</v>
      </c>
      <c r="E117" s="27">
        <v>14.0</v>
      </c>
      <c r="F117" s="27" t="s">
        <v>34</v>
      </c>
      <c r="G117" s="27">
        <v>64.0</v>
      </c>
      <c r="H117" s="27">
        <v>294.0</v>
      </c>
      <c r="I117" s="27">
        <v>107.51</v>
      </c>
      <c r="J117" s="27">
        <v>35.0</v>
      </c>
      <c r="R117" s="3" t="str">
        <f t="shared" si="1"/>
        <v>Deebo Samuel</v>
      </c>
      <c r="AA117" s="3"/>
      <c r="AB117" s="3"/>
    </row>
    <row r="118" ht="15.75" customHeight="1">
      <c r="B118" s="260">
        <v>110.0</v>
      </c>
      <c r="C118" s="27">
        <v>109.0</v>
      </c>
      <c r="D118" s="27" t="s">
        <v>178</v>
      </c>
      <c r="E118" s="27">
        <v>15.0</v>
      </c>
      <c r="F118" s="27" t="s">
        <v>75</v>
      </c>
      <c r="G118" s="27">
        <v>60.0</v>
      </c>
      <c r="H118" s="27">
        <v>190.0</v>
      </c>
      <c r="I118" s="27">
        <v>117.91</v>
      </c>
      <c r="J118" s="27">
        <v>19.0</v>
      </c>
      <c r="R118" s="3" t="str">
        <f t="shared" si="1"/>
        <v>Daniel Jones</v>
      </c>
      <c r="AA118" s="3"/>
      <c r="AB118" s="3"/>
    </row>
    <row r="119" ht="15.75" customHeight="1">
      <c r="B119" s="260">
        <v>111.0</v>
      </c>
      <c r="C119" s="27">
        <v>110.0</v>
      </c>
      <c r="D119" s="27" t="s">
        <v>174</v>
      </c>
      <c r="E119" s="27">
        <v>15.0</v>
      </c>
      <c r="F119" s="27" t="s">
        <v>34</v>
      </c>
      <c r="G119" s="27">
        <v>75.0</v>
      </c>
      <c r="H119" s="27">
        <v>210.0</v>
      </c>
      <c r="I119" s="27">
        <v>112.82</v>
      </c>
      <c r="J119" s="27">
        <v>25.0</v>
      </c>
      <c r="R119" s="3" t="str">
        <f t="shared" si="1"/>
        <v>Emmanuel Sanders</v>
      </c>
      <c r="AA119" s="3"/>
      <c r="AB119" s="3"/>
    </row>
    <row r="120" ht="15.75" customHeight="1">
      <c r="B120" s="260">
        <v>112.0</v>
      </c>
      <c r="C120" s="27">
        <v>111.0</v>
      </c>
      <c r="D120" s="27" t="s">
        <v>180</v>
      </c>
      <c r="E120" s="27">
        <v>15.0</v>
      </c>
      <c r="F120" s="27" t="s">
        <v>75</v>
      </c>
      <c r="G120" s="27">
        <v>68.0</v>
      </c>
      <c r="H120" s="27">
        <v>176.0</v>
      </c>
      <c r="I120" s="27">
        <v>119.49</v>
      </c>
      <c r="J120" s="27">
        <v>13.0</v>
      </c>
      <c r="R120" s="3" t="str">
        <f t="shared" si="1"/>
        <v>Ben Roethlisberger</v>
      </c>
      <c r="AA120" s="3"/>
      <c r="AB120" s="3"/>
    </row>
    <row r="121" ht="15.75" customHeight="1">
      <c r="B121" s="260">
        <v>113.0</v>
      </c>
      <c r="C121" s="27">
        <v>112.0</v>
      </c>
      <c r="D121" s="27" t="s">
        <v>177</v>
      </c>
      <c r="E121" s="27">
        <v>15.0</v>
      </c>
      <c r="F121" s="27" t="s">
        <v>61</v>
      </c>
      <c r="G121" s="27">
        <v>63.0</v>
      </c>
      <c r="H121" s="27">
        <v>210.0</v>
      </c>
      <c r="I121" s="27">
        <v>116.93</v>
      </c>
      <c r="J121" s="27">
        <v>25.0</v>
      </c>
      <c r="R121" s="3" t="str">
        <f t="shared" si="1"/>
        <v>Austin Hooper</v>
      </c>
      <c r="AA121" s="3"/>
      <c r="AB121" s="3"/>
    </row>
    <row r="122" ht="15.75" customHeight="1">
      <c r="B122" s="260">
        <v>114.0</v>
      </c>
      <c r="C122" s="27">
        <v>113.0</v>
      </c>
      <c r="D122" s="27" t="s">
        <v>184</v>
      </c>
      <c r="E122" s="27">
        <v>16.0</v>
      </c>
      <c r="F122" s="27" t="s">
        <v>17</v>
      </c>
      <c r="G122" s="27">
        <v>64.0</v>
      </c>
      <c r="H122" s="27">
        <v>190.0</v>
      </c>
      <c r="I122" s="27">
        <v>123.27</v>
      </c>
      <c r="J122" s="27">
        <v>26.0</v>
      </c>
      <c r="R122" s="3" t="str">
        <f t="shared" si="1"/>
        <v>Adrian Peterson</v>
      </c>
      <c r="AA122" s="3"/>
      <c r="AB122" s="3"/>
    </row>
    <row r="123" ht="15.75" customHeight="1">
      <c r="B123" s="260">
        <v>115.0</v>
      </c>
      <c r="C123" s="27">
        <v>114.0</v>
      </c>
      <c r="D123" s="27" t="s">
        <v>181</v>
      </c>
      <c r="E123" s="27">
        <v>16.0</v>
      </c>
      <c r="F123" s="27" t="s">
        <v>61</v>
      </c>
      <c r="G123" s="27">
        <v>53.0</v>
      </c>
      <c r="H123" s="27">
        <v>258.0</v>
      </c>
      <c r="I123" s="27">
        <v>121.65</v>
      </c>
      <c r="J123" s="27">
        <v>34.0</v>
      </c>
      <c r="R123" s="3" t="str">
        <f t="shared" si="1"/>
        <v>Mike Gesicki</v>
      </c>
      <c r="AA123" s="3"/>
      <c r="AB123" s="3"/>
    </row>
    <row r="124" ht="15.75" customHeight="1">
      <c r="B124" s="260">
        <v>116.0</v>
      </c>
      <c r="C124" s="27">
        <v>115.0</v>
      </c>
      <c r="D124" s="27" t="s">
        <v>179</v>
      </c>
      <c r="E124" s="27">
        <v>15.0</v>
      </c>
      <c r="F124" s="27" t="s">
        <v>34</v>
      </c>
      <c r="G124" s="27">
        <v>73.0</v>
      </c>
      <c r="H124" s="27">
        <v>216.0</v>
      </c>
      <c r="I124" s="27">
        <v>118.55</v>
      </c>
      <c r="J124" s="27">
        <v>28.0</v>
      </c>
      <c r="R124" s="3" t="str">
        <f t="shared" si="1"/>
        <v>Anthony Miller</v>
      </c>
      <c r="AA124" s="3"/>
      <c r="AB124" s="3"/>
    </row>
    <row r="125" ht="15.75" customHeight="1">
      <c r="B125" s="260">
        <v>117.0</v>
      </c>
      <c r="C125" s="27">
        <v>116.0</v>
      </c>
      <c r="D125" s="27" t="s">
        <v>176</v>
      </c>
      <c r="E125" s="27">
        <v>15.0</v>
      </c>
      <c r="F125" s="27" t="s">
        <v>34</v>
      </c>
      <c r="G125" s="27">
        <v>79.0</v>
      </c>
      <c r="H125" s="27">
        <v>294.0</v>
      </c>
      <c r="I125" s="27">
        <v>115.24</v>
      </c>
      <c r="J125" s="27">
        <v>29.0</v>
      </c>
      <c r="R125" s="3" t="str">
        <f t="shared" si="1"/>
        <v>Sterling Shepard</v>
      </c>
      <c r="AA125" s="3"/>
      <c r="AB125" s="3"/>
    </row>
    <row r="126" ht="15.75" customHeight="1">
      <c r="B126" s="260">
        <v>118.0</v>
      </c>
      <c r="C126" s="27">
        <v>117.0</v>
      </c>
      <c r="D126" s="27" t="s">
        <v>185</v>
      </c>
      <c r="E126" s="27">
        <v>17.0</v>
      </c>
      <c r="F126" s="27" t="s">
        <v>17</v>
      </c>
      <c r="G126" s="27">
        <v>54.0</v>
      </c>
      <c r="H126" s="27">
        <v>206.0</v>
      </c>
      <c r="I126" s="27">
        <v>125.95</v>
      </c>
      <c r="J126" s="27">
        <v>17.0</v>
      </c>
      <c r="R126" s="3" t="str">
        <f t="shared" si="1"/>
        <v>Alexander Mattison</v>
      </c>
      <c r="AA126" s="3"/>
      <c r="AB126" s="3"/>
    </row>
    <row r="127" ht="15.75" customHeight="1">
      <c r="B127" s="260">
        <v>119.0</v>
      </c>
      <c r="C127" s="27">
        <v>118.0</v>
      </c>
      <c r="D127" s="27" t="s">
        <v>189</v>
      </c>
      <c r="E127" s="27">
        <v>17.0</v>
      </c>
      <c r="F127" s="27" t="s">
        <v>75</v>
      </c>
      <c r="G127" s="27">
        <v>61.0</v>
      </c>
      <c r="H127" s="27">
        <v>197.0</v>
      </c>
      <c r="I127" s="27">
        <v>126.38</v>
      </c>
      <c r="J127" s="27">
        <v>18.0</v>
      </c>
      <c r="R127" s="3" t="str">
        <f t="shared" si="1"/>
        <v>Jared Goff</v>
      </c>
      <c r="AA127" s="3"/>
      <c r="AB127" s="3"/>
    </row>
    <row r="128" ht="15.75" customHeight="1">
      <c r="B128" s="260">
        <v>120.0</v>
      </c>
      <c r="C128" s="27">
        <v>119.0</v>
      </c>
      <c r="D128" s="27" t="s">
        <v>190</v>
      </c>
      <c r="E128" s="27">
        <v>17.0</v>
      </c>
      <c r="F128" s="27" t="s">
        <v>17</v>
      </c>
      <c r="G128" s="27">
        <v>85.0</v>
      </c>
      <c r="H128" s="27">
        <v>177.0</v>
      </c>
      <c r="I128" s="27">
        <v>126.66</v>
      </c>
      <c r="J128" s="27">
        <v>18.0</v>
      </c>
      <c r="R128" s="3" t="str">
        <f t="shared" si="1"/>
        <v>Tarik Cohen</v>
      </c>
      <c r="AA128" s="3"/>
      <c r="AB128" s="3"/>
    </row>
    <row r="129" ht="15.75" customHeight="1">
      <c r="B129" s="260">
        <v>121.0</v>
      </c>
      <c r="C129" s="27">
        <v>120.0</v>
      </c>
      <c r="D129" s="27" t="s">
        <v>641</v>
      </c>
      <c r="E129" s="27">
        <v>17.0</v>
      </c>
      <c r="F129" s="27" t="s">
        <v>17</v>
      </c>
      <c r="G129" s="27">
        <v>76.0</v>
      </c>
      <c r="H129" s="27">
        <v>271.0</v>
      </c>
      <c r="I129" s="27">
        <v>127.92</v>
      </c>
      <c r="J129" s="27">
        <v>20.0</v>
      </c>
      <c r="R129" s="3" t="str">
        <f t="shared" si="1"/>
        <v>Darrell Henderson Jr.</v>
      </c>
      <c r="AA129" s="3"/>
      <c r="AB129" s="3"/>
    </row>
    <row r="130" ht="15.75" customHeight="1">
      <c r="B130" s="260">
        <v>122.0</v>
      </c>
      <c r="C130" s="27">
        <v>121.0</v>
      </c>
      <c r="D130" s="27" t="s">
        <v>187</v>
      </c>
      <c r="E130" s="27">
        <v>17.0</v>
      </c>
      <c r="F130" s="27" t="s">
        <v>61</v>
      </c>
      <c r="G130" s="27">
        <v>69.0</v>
      </c>
      <c r="H130" s="27">
        <v>217.0</v>
      </c>
      <c r="I130" s="27">
        <v>125.11</v>
      </c>
      <c r="J130" s="27">
        <v>24.0</v>
      </c>
      <c r="R130" s="3" t="str">
        <f t="shared" si="1"/>
        <v>Noah Fant</v>
      </c>
      <c r="AA130" s="3"/>
      <c r="AB130" s="3"/>
    </row>
    <row r="131" ht="15.75" customHeight="1">
      <c r="B131" s="260">
        <v>123.0</v>
      </c>
      <c r="C131" s="27">
        <v>122.0</v>
      </c>
      <c r="D131" s="27" t="s">
        <v>186</v>
      </c>
      <c r="E131" s="27">
        <v>17.0</v>
      </c>
      <c r="F131" s="27" t="s">
        <v>17</v>
      </c>
      <c r="G131" s="27">
        <v>80.0</v>
      </c>
      <c r="H131" s="27">
        <v>329.0</v>
      </c>
      <c r="I131" s="27">
        <v>125.65</v>
      </c>
      <c r="J131" s="27">
        <v>38.0</v>
      </c>
      <c r="R131" s="3" t="str">
        <f t="shared" si="1"/>
        <v>Zack Moss</v>
      </c>
      <c r="AA131" s="3"/>
      <c r="AB131" s="3"/>
    </row>
    <row r="132" ht="15.75" customHeight="1">
      <c r="B132" s="260">
        <v>124.0</v>
      </c>
      <c r="C132" s="27">
        <v>123.0</v>
      </c>
      <c r="D132" s="27" t="s">
        <v>183</v>
      </c>
      <c r="E132" s="27">
        <v>17.0</v>
      </c>
      <c r="F132" s="27" t="s">
        <v>17</v>
      </c>
      <c r="G132" s="27">
        <v>60.0</v>
      </c>
      <c r="H132" s="27">
        <v>333.0</v>
      </c>
      <c r="I132" s="27">
        <v>126.25</v>
      </c>
      <c r="J132" s="27">
        <v>40.0</v>
      </c>
      <c r="R132" s="3" t="str">
        <f t="shared" si="1"/>
        <v>Ke'Shawn Vaughn</v>
      </c>
      <c r="AA132" s="3"/>
      <c r="AB132" s="3"/>
    </row>
    <row r="133" ht="15.75" customHeight="1">
      <c r="B133" s="260">
        <v>125.0</v>
      </c>
      <c r="C133" s="27">
        <v>124.0</v>
      </c>
      <c r="D133" s="27" t="s">
        <v>193</v>
      </c>
      <c r="E133" s="27">
        <v>17.0</v>
      </c>
      <c r="F133" s="27" t="s">
        <v>75</v>
      </c>
      <c r="G133" s="27">
        <v>69.0</v>
      </c>
      <c r="H133" s="27">
        <v>197.0</v>
      </c>
      <c r="I133" s="27">
        <v>129.71</v>
      </c>
      <c r="J133" s="27">
        <v>20.0</v>
      </c>
      <c r="R133" s="3" t="str">
        <f t="shared" si="1"/>
        <v>Ryan Tannehill</v>
      </c>
      <c r="AA133" s="3"/>
      <c r="AB133" s="3"/>
    </row>
    <row r="134" ht="15.75" customHeight="1">
      <c r="B134" s="260">
        <v>126.0</v>
      </c>
      <c r="C134" s="27">
        <v>125.0</v>
      </c>
      <c r="D134" s="27" t="s">
        <v>191</v>
      </c>
      <c r="E134" s="27">
        <v>17.0</v>
      </c>
      <c r="F134" s="27" t="s">
        <v>75</v>
      </c>
      <c r="G134" s="27">
        <v>87.0</v>
      </c>
      <c r="H134" s="27">
        <v>192.0</v>
      </c>
      <c r="I134" s="27">
        <v>129.71</v>
      </c>
      <c r="J134" s="27">
        <v>21.0</v>
      </c>
      <c r="R134" s="3" t="str">
        <f t="shared" si="1"/>
        <v>Baker Mayfield</v>
      </c>
      <c r="AA134" s="3"/>
      <c r="AB134" s="3"/>
    </row>
    <row r="135" ht="15.75" customHeight="1">
      <c r="B135" s="260">
        <v>127.0</v>
      </c>
      <c r="C135" s="27">
        <v>126.0</v>
      </c>
      <c r="D135" s="27" t="s">
        <v>188</v>
      </c>
      <c r="E135" s="27">
        <v>17.0</v>
      </c>
      <c r="F135" s="27" t="s">
        <v>75</v>
      </c>
      <c r="G135" s="27">
        <v>68.0</v>
      </c>
      <c r="H135" s="27">
        <v>359.0</v>
      </c>
      <c r="I135" s="27">
        <v>127.49</v>
      </c>
      <c r="J135" s="27">
        <v>45.0</v>
      </c>
      <c r="R135" s="3" t="str">
        <f t="shared" si="1"/>
        <v>Cam Newton</v>
      </c>
      <c r="AA135" s="3"/>
      <c r="AB135" s="3"/>
    </row>
    <row r="136" ht="15.75" customHeight="1">
      <c r="B136" s="260">
        <v>128.0</v>
      </c>
      <c r="C136" s="27">
        <v>127.0</v>
      </c>
      <c r="D136" s="27" t="s">
        <v>197</v>
      </c>
      <c r="E136" s="27">
        <v>17.0</v>
      </c>
      <c r="F136" s="27" t="s">
        <v>34</v>
      </c>
      <c r="G136" s="27">
        <v>61.0</v>
      </c>
      <c r="H136" s="27">
        <v>243.0</v>
      </c>
      <c r="I136" s="27">
        <v>131.6</v>
      </c>
      <c r="J136" s="27">
        <v>28.0</v>
      </c>
      <c r="R136" s="3" t="str">
        <f t="shared" si="1"/>
        <v>Golden Tate</v>
      </c>
      <c r="AA136" s="3"/>
      <c r="AB136" s="3"/>
    </row>
    <row r="137" ht="15.75" customHeight="1">
      <c r="B137" s="260">
        <v>129.0</v>
      </c>
      <c r="C137" s="27">
        <v>128.0</v>
      </c>
      <c r="D137" s="27" t="s">
        <v>196</v>
      </c>
      <c r="E137" s="27">
        <v>17.0</v>
      </c>
      <c r="F137" s="27" t="s">
        <v>61</v>
      </c>
      <c r="G137" s="27">
        <v>68.0</v>
      </c>
      <c r="H137" s="27">
        <v>281.0</v>
      </c>
      <c r="I137" s="27">
        <v>132.18</v>
      </c>
      <c r="J137" s="27">
        <v>30.0</v>
      </c>
      <c r="R137" s="3" t="str">
        <f t="shared" si="1"/>
        <v>Jonnu Smith</v>
      </c>
      <c r="AA137" s="3"/>
      <c r="AB137" s="3"/>
    </row>
    <row r="138" ht="15.75" customHeight="1">
      <c r="B138" s="260">
        <v>130.0</v>
      </c>
      <c r="C138" s="27">
        <v>129.0</v>
      </c>
      <c r="D138" s="27" t="s">
        <v>198</v>
      </c>
      <c r="E138" s="27">
        <v>18.0</v>
      </c>
      <c r="F138" s="27" t="s">
        <v>61</v>
      </c>
      <c r="G138" s="27">
        <v>78.0</v>
      </c>
      <c r="H138" s="27">
        <v>213.0</v>
      </c>
      <c r="I138" s="27">
        <v>136.25</v>
      </c>
      <c r="J138" s="27">
        <v>21.0</v>
      </c>
      <c r="R138" s="3" t="str">
        <f t="shared" si="1"/>
        <v>T.J. Hockenson</v>
      </c>
      <c r="AA138" s="3"/>
      <c r="AB138" s="3"/>
    </row>
    <row r="139" ht="15.75" customHeight="1">
      <c r="B139" s="260">
        <v>131.0</v>
      </c>
      <c r="C139" s="27">
        <v>130.0</v>
      </c>
      <c r="D139" s="27" t="s">
        <v>204</v>
      </c>
      <c r="E139" s="27">
        <v>18.0</v>
      </c>
      <c r="F139" s="27" t="s">
        <v>75</v>
      </c>
      <c r="G139" s="27">
        <v>66.0</v>
      </c>
      <c r="H139" s="27">
        <v>212.0</v>
      </c>
      <c r="I139" s="27">
        <v>139.42</v>
      </c>
      <c r="J139" s="27">
        <v>25.0</v>
      </c>
      <c r="R139" s="3" t="str">
        <f t="shared" si="1"/>
        <v>Joe Burrow</v>
      </c>
      <c r="AA139" s="3"/>
      <c r="AB139" s="3"/>
    </row>
    <row r="140" ht="15.75" customHeight="1">
      <c r="B140" s="260">
        <v>132.0</v>
      </c>
      <c r="C140" s="27">
        <v>131.0</v>
      </c>
      <c r="D140" s="27" t="s">
        <v>194</v>
      </c>
      <c r="E140" s="27">
        <v>17.0</v>
      </c>
      <c r="F140" s="27" t="s">
        <v>34</v>
      </c>
      <c r="G140" s="27">
        <v>72.0</v>
      </c>
      <c r="H140" s="27">
        <v>264.0</v>
      </c>
      <c r="I140" s="27">
        <v>131.05</v>
      </c>
      <c r="J140" s="27">
        <v>28.0</v>
      </c>
      <c r="R140" s="3" t="str">
        <f t="shared" si="1"/>
        <v>Preston Williams</v>
      </c>
      <c r="AA140" s="3"/>
      <c r="AB140" s="3"/>
    </row>
    <row r="141" ht="15.75" customHeight="1">
      <c r="B141" s="260">
        <v>133.0</v>
      </c>
      <c r="C141" s="27">
        <v>132.0</v>
      </c>
      <c r="D141" s="27" t="s">
        <v>182</v>
      </c>
      <c r="E141" s="27">
        <v>17.0</v>
      </c>
      <c r="F141" s="27" t="s">
        <v>34</v>
      </c>
      <c r="G141" s="27">
        <v>75.0</v>
      </c>
      <c r="H141" s="27">
        <v>207.0</v>
      </c>
      <c r="I141" s="27">
        <v>125.21</v>
      </c>
      <c r="J141" s="27">
        <v>29.0</v>
      </c>
      <c r="R141" s="3" t="str">
        <f t="shared" si="1"/>
        <v>Mecole Hardman</v>
      </c>
      <c r="AA141" s="3"/>
      <c r="AB141" s="3"/>
    </row>
    <row r="142" ht="15.75" customHeight="1">
      <c r="B142" s="260">
        <v>134.0</v>
      </c>
      <c r="C142" s="27">
        <v>133.0</v>
      </c>
      <c r="D142" s="27" t="s">
        <v>203</v>
      </c>
      <c r="E142" s="27">
        <v>18.0</v>
      </c>
      <c r="F142" s="27" t="s">
        <v>61</v>
      </c>
      <c r="G142" s="27">
        <v>69.0</v>
      </c>
      <c r="H142" s="27">
        <v>253.0</v>
      </c>
      <c r="I142" s="27">
        <v>138.27</v>
      </c>
      <c r="J142" s="27">
        <v>26.0</v>
      </c>
      <c r="R142" s="3" t="str">
        <f t="shared" si="1"/>
        <v>Dallas Goedert</v>
      </c>
      <c r="AA142" s="3"/>
      <c r="AB142" s="3"/>
    </row>
    <row r="143" ht="15.75" customHeight="1">
      <c r="B143" s="260">
        <v>135.0</v>
      </c>
      <c r="C143" s="27">
        <v>134.0</v>
      </c>
      <c r="D143" s="27" t="s">
        <v>199</v>
      </c>
      <c r="E143" s="27">
        <v>18.0</v>
      </c>
      <c r="F143" s="27" t="s">
        <v>34</v>
      </c>
      <c r="G143" s="27">
        <v>71.0</v>
      </c>
      <c r="H143" s="27">
        <v>292.0</v>
      </c>
      <c r="I143" s="27">
        <v>135.37</v>
      </c>
      <c r="J143" s="27">
        <v>40.0</v>
      </c>
      <c r="R143" s="3" t="str">
        <f t="shared" si="1"/>
        <v>Jalen Reagor</v>
      </c>
      <c r="AA143" s="3"/>
      <c r="AB143" s="3"/>
    </row>
    <row r="144" ht="15.75" customHeight="1">
      <c r="B144" s="260">
        <v>136.0</v>
      </c>
      <c r="C144" s="27">
        <v>135.0</v>
      </c>
      <c r="D144" s="27" t="s">
        <v>209</v>
      </c>
      <c r="E144" s="27">
        <v>18.0</v>
      </c>
      <c r="F144" s="27" t="s">
        <v>17</v>
      </c>
      <c r="G144" s="27">
        <v>89.0</v>
      </c>
      <c r="H144" s="27">
        <v>237.0</v>
      </c>
      <c r="I144" s="27">
        <v>142.08</v>
      </c>
      <c r="J144" s="27">
        <v>22.0</v>
      </c>
      <c r="R144" s="3" t="str">
        <f t="shared" si="1"/>
        <v>Tony Pollard</v>
      </c>
      <c r="AA144" s="3"/>
      <c r="AB144" s="3"/>
    </row>
    <row r="145" ht="15.75" customHeight="1">
      <c r="B145" s="260">
        <v>137.0</v>
      </c>
      <c r="C145" s="27">
        <v>136.0</v>
      </c>
      <c r="D145" s="27" t="s">
        <v>195</v>
      </c>
      <c r="E145" s="27">
        <v>17.0</v>
      </c>
      <c r="F145" s="27" t="s">
        <v>34</v>
      </c>
      <c r="G145" s="27">
        <v>72.0</v>
      </c>
      <c r="H145" s="27">
        <v>277.0</v>
      </c>
      <c r="I145" s="27">
        <v>131.11</v>
      </c>
      <c r="J145" s="27">
        <v>32.0</v>
      </c>
      <c r="R145" s="3" t="str">
        <f t="shared" si="1"/>
        <v>Jerry Jeudy</v>
      </c>
      <c r="AA145" s="3"/>
      <c r="AB145" s="3"/>
    </row>
    <row r="146" ht="15.75" customHeight="1">
      <c r="B146" s="260">
        <v>138.0</v>
      </c>
      <c r="C146" s="27">
        <v>137.0</v>
      </c>
      <c r="D146" s="27" t="s">
        <v>207</v>
      </c>
      <c r="E146" s="27">
        <v>18.0</v>
      </c>
      <c r="F146" s="27" t="s">
        <v>17</v>
      </c>
      <c r="G146" s="27">
        <v>92.0</v>
      </c>
      <c r="H146" s="27">
        <v>225.0</v>
      </c>
      <c r="I146" s="27">
        <v>144.09</v>
      </c>
      <c r="J146" s="27">
        <v>24.0</v>
      </c>
      <c r="R146" s="3" t="str">
        <f t="shared" si="1"/>
        <v>Duke Johnson</v>
      </c>
      <c r="AA146" s="3"/>
      <c r="AB146" s="3"/>
    </row>
    <row r="147" ht="15.75" customHeight="1">
      <c r="B147" s="260">
        <v>139.0</v>
      </c>
      <c r="C147" s="27">
        <v>138.0</v>
      </c>
      <c r="D147" s="27" t="s">
        <v>200</v>
      </c>
      <c r="E147" s="27">
        <v>18.0</v>
      </c>
      <c r="F147" s="27" t="s">
        <v>34</v>
      </c>
      <c r="G147" s="27">
        <v>62.0</v>
      </c>
      <c r="H147" s="27">
        <v>282.0</v>
      </c>
      <c r="I147" s="27">
        <v>135.65</v>
      </c>
      <c r="J147" s="27">
        <v>36.0</v>
      </c>
      <c r="R147" s="3" t="str">
        <f t="shared" si="1"/>
        <v>Henry Ruggs III</v>
      </c>
      <c r="AA147" s="3"/>
      <c r="AB147" s="3"/>
    </row>
    <row r="148" ht="15.75" customHeight="1">
      <c r="B148" s="260">
        <v>140.0</v>
      </c>
      <c r="C148" s="27">
        <v>139.0</v>
      </c>
      <c r="D148" s="27" t="s">
        <v>213</v>
      </c>
      <c r="E148" s="27">
        <v>20.0</v>
      </c>
      <c r="F148" s="27" t="s">
        <v>17</v>
      </c>
      <c r="G148" s="27">
        <v>81.0</v>
      </c>
      <c r="H148" s="27">
        <v>346.0</v>
      </c>
      <c r="I148" s="27">
        <v>148.93</v>
      </c>
      <c r="J148" s="27">
        <v>36.0</v>
      </c>
      <c r="R148" s="3" t="str">
        <f t="shared" si="1"/>
        <v>Boston Scott</v>
      </c>
      <c r="AA148" s="3"/>
      <c r="AB148" s="3"/>
    </row>
    <row r="149" ht="15.75" customHeight="1">
      <c r="B149" s="260">
        <v>141.0</v>
      </c>
      <c r="C149" s="27">
        <v>140.0</v>
      </c>
      <c r="D149" s="27" t="s">
        <v>202</v>
      </c>
      <c r="E149" s="27">
        <v>19.0</v>
      </c>
      <c r="F149" s="27" t="s">
        <v>17</v>
      </c>
      <c r="G149" s="27">
        <v>62.0</v>
      </c>
      <c r="H149" s="27">
        <v>361.0</v>
      </c>
      <c r="I149" s="27">
        <v>140.78</v>
      </c>
      <c r="J149" s="27">
        <v>58.0</v>
      </c>
      <c r="R149" s="3" t="str">
        <f t="shared" si="1"/>
        <v>Antonio Gibson</v>
      </c>
      <c r="AA149" s="3"/>
      <c r="AB149" s="3"/>
    </row>
    <row r="150" ht="15.75" customHeight="1">
      <c r="B150" s="260">
        <v>142.0</v>
      </c>
      <c r="C150" s="27">
        <v>141.0</v>
      </c>
      <c r="D150" s="27" t="s">
        <v>205</v>
      </c>
      <c r="E150" s="27">
        <v>19.0</v>
      </c>
      <c r="F150" s="27" t="s">
        <v>34</v>
      </c>
      <c r="G150" s="27">
        <v>82.0</v>
      </c>
      <c r="H150" s="27">
        <v>239.0</v>
      </c>
      <c r="I150" s="27">
        <v>140.96</v>
      </c>
      <c r="J150" s="27">
        <v>29.0</v>
      </c>
      <c r="R150" s="3" t="str">
        <f t="shared" si="1"/>
        <v>Breshad Perriman</v>
      </c>
      <c r="AA150" s="3"/>
      <c r="AB150" s="3"/>
    </row>
    <row r="151" ht="15.75" customHeight="1">
      <c r="B151" s="260">
        <v>143.0</v>
      </c>
      <c r="C151" s="27">
        <v>142.0</v>
      </c>
      <c r="D151" s="27" t="s">
        <v>201</v>
      </c>
      <c r="E151" s="27">
        <v>19.0</v>
      </c>
      <c r="F151" s="27" t="s">
        <v>34</v>
      </c>
      <c r="G151" s="27">
        <v>72.0</v>
      </c>
      <c r="H151" s="27">
        <v>289.0</v>
      </c>
      <c r="I151" s="27">
        <v>138.27</v>
      </c>
      <c r="J151" s="27">
        <v>37.0</v>
      </c>
      <c r="R151" s="3" t="str">
        <f t="shared" si="1"/>
        <v>Justin Jefferson</v>
      </c>
      <c r="AA151" s="3"/>
      <c r="AB151" s="3"/>
    </row>
    <row r="152" ht="15.75" customHeight="1">
      <c r="B152" s="260">
        <v>144.0</v>
      </c>
      <c r="C152" s="27">
        <v>143.0</v>
      </c>
      <c r="D152" s="27" t="s">
        <v>208</v>
      </c>
      <c r="E152" s="27">
        <v>19.0</v>
      </c>
      <c r="F152" s="27" t="s">
        <v>61</v>
      </c>
      <c r="G152" s="27">
        <v>92.0</v>
      </c>
      <c r="H152" s="27">
        <v>290.0</v>
      </c>
      <c r="I152" s="27">
        <v>145.99</v>
      </c>
      <c r="J152" s="27">
        <v>28.0</v>
      </c>
      <c r="R152" s="3" t="str">
        <f t="shared" si="1"/>
        <v>Blake Jarwin</v>
      </c>
      <c r="AA152" s="3"/>
      <c r="AB152" s="3"/>
    </row>
    <row r="153" ht="15.75" customHeight="1">
      <c r="B153" s="260">
        <v>145.0</v>
      </c>
      <c r="C153" s="27">
        <v>144.0</v>
      </c>
      <c r="D153" s="27" t="s">
        <v>206</v>
      </c>
      <c r="E153" s="27">
        <v>19.0</v>
      </c>
      <c r="F153" s="27" t="s">
        <v>34</v>
      </c>
      <c r="G153" s="27">
        <v>80.0</v>
      </c>
      <c r="H153" s="27">
        <v>237.0</v>
      </c>
      <c r="I153" s="27">
        <v>143.07</v>
      </c>
      <c r="J153" s="27">
        <v>29.0</v>
      </c>
      <c r="R153" s="3" t="str">
        <f t="shared" si="1"/>
        <v>Curtis Samuel</v>
      </c>
      <c r="AA153" s="3"/>
      <c r="AB153" s="3"/>
    </row>
    <row r="154" ht="15.75" customHeight="1">
      <c r="B154" s="260">
        <v>146.0</v>
      </c>
      <c r="C154" s="27">
        <v>145.0</v>
      </c>
      <c r="D154" s="27" t="s">
        <v>217</v>
      </c>
      <c r="E154" s="27">
        <v>20.0</v>
      </c>
      <c r="F154" s="27" t="s">
        <v>75</v>
      </c>
      <c r="G154" s="27">
        <v>84.0</v>
      </c>
      <c r="H154" s="27">
        <v>251.0</v>
      </c>
      <c r="I154" s="27">
        <v>151.52</v>
      </c>
      <c r="J154" s="27">
        <v>25.0</v>
      </c>
      <c r="R154" s="3" t="str">
        <f t="shared" si="1"/>
        <v>Kirk Cousins</v>
      </c>
      <c r="AA154" s="3"/>
      <c r="AB154" s="3"/>
    </row>
    <row r="155" ht="15.75" customHeight="1">
      <c r="B155" s="260">
        <v>147.0</v>
      </c>
      <c r="C155" s="27">
        <v>146.0</v>
      </c>
      <c r="D155" s="27" t="s">
        <v>221</v>
      </c>
      <c r="E155" s="27">
        <v>20.0</v>
      </c>
      <c r="F155" s="27" t="s">
        <v>17</v>
      </c>
      <c r="G155" s="27">
        <v>101.0</v>
      </c>
      <c r="H155" s="27">
        <v>243.0</v>
      </c>
      <c r="I155" s="27">
        <v>154.57</v>
      </c>
      <c r="J155" s="27">
        <v>27.0</v>
      </c>
      <c r="R155" s="3" t="str">
        <f t="shared" si="1"/>
        <v>Chase Edmonds</v>
      </c>
      <c r="AA155" s="3"/>
      <c r="AB155" s="3"/>
    </row>
    <row r="156" ht="15.75" customHeight="1">
      <c r="B156" s="260">
        <v>148.0</v>
      </c>
      <c r="C156" s="27">
        <v>147.0</v>
      </c>
      <c r="D156" s="27" t="s">
        <v>222</v>
      </c>
      <c r="E156" s="27">
        <v>21.0</v>
      </c>
      <c r="F156" s="27" t="s">
        <v>75</v>
      </c>
      <c r="G156" s="27">
        <v>64.0</v>
      </c>
      <c r="H156" s="27">
        <v>254.0</v>
      </c>
      <c r="I156" s="27">
        <v>157.58</v>
      </c>
      <c r="J156" s="27">
        <v>27.0</v>
      </c>
      <c r="R156" s="3" t="str">
        <f t="shared" si="1"/>
        <v>Jimmy Garoppolo</v>
      </c>
      <c r="AA156" s="3"/>
      <c r="AB156" s="3"/>
    </row>
    <row r="157" ht="15.75" customHeight="1">
      <c r="B157" s="260">
        <v>149.0</v>
      </c>
      <c r="C157" s="27">
        <v>148.0</v>
      </c>
      <c r="D157" s="27" t="s">
        <v>220</v>
      </c>
      <c r="E157" s="27">
        <v>20.0</v>
      </c>
      <c r="F157" s="27" t="s">
        <v>61</v>
      </c>
      <c r="G157" s="27">
        <v>92.0</v>
      </c>
      <c r="H157" s="27">
        <v>244.0</v>
      </c>
      <c r="I157" s="27">
        <v>154.81</v>
      </c>
      <c r="J157" s="27">
        <v>25.0</v>
      </c>
      <c r="R157" s="3" t="str">
        <f t="shared" si="1"/>
        <v>Jack Doyle</v>
      </c>
      <c r="AA157" s="3"/>
      <c r="AB157" s="3"/>
    </row>
    <row r="158" ht="15.75" customHeight="1">
      <c r="B158" s="260">
        <v>150.0</v>
      </c>
      <c r="C158" s="27">
        <v>149.0</v>
      </c>
      <c r="D158" s="27" t="s">
        <v>216</v>
      </c>
      <c r="E158" s="27">
        <v>20.0</v>
      </c>
      <c r="F158" s="27" t="s">
        <v>34</v>
      </c>
      <c r="G158" s="27">
        <v>64.0</v>
      </c>
      <c r="H158" s="27">
        <v>275.0</v>
      </c>
      <c r="I158" s="27">
        <v>149.7</v>
      </c>
      <c r="J158" s="27">
        <v>32.0</v>
      </c>
      <c r="R158" s="3" t="str">
        <f t="shared" si="1"/>
        <v>N'Keal Harry</v>
      </c>
      <c r="AA158" s="3"/>
      <c r="AB158" s="3"/>
    </row>
    <row r="159" ht="15.75" customHeight="1">
      <c r="B159" s="260">
        <v>151.0</v>
      </c>
      <c r="C159" s="27">
        <v>150.0</v>
      </c>
      <c r="D159" s="27" t="s">
        <v>228</v>
      </c>
      <c r="E159" s="27">
        <v>21.0</v>
      </c>
      <c r="F159" s="27" t="s">
        <v>75</v>
      </c>
      <c r="G159" s="27">
        <v>73.0</v>
      </c>
      <c r="H159" s="27">
        <v>343.0</v>
      </c>
      <c r="I159" s="27">
        <v>160.02</v>
      </c>
      <c r="J159" s="27">
        <v>32.0</v>
      </c>
      <c r="R159" s="3" t="str">
        <f t="shared" si="1"/>
        <v>Gardner Minshew II</v>
      </c>
      <c r="AA159" s="3"/>
      <c r="AB159" s="3"/>
    </row>
    <row r="160" ht="15.75" customHeight="1">
      <c r="B160" s="260">
        <v>152.0</v>
      </c>
      <c r="C160" s="27">
        <v>151.0</v>
      </c>
      <c r="D160" s="27" t="s">
        <v>212</v>
      </c>
      <c r="E160" s="27">
        <v>19.0</v>
      </c>
      <c r="F160" s="27" t="s">
        <v>34</v>
      </c>
      <c r="G160" s="27">
        <v>66.0</v>
      </c>
      <c r="H160" s="27">
        <v>295.0</v>
      </c>
      <c r="I160" s="27">
        <v>145.73</v>
      </c>
      <c r="J160" s="27">
        <v>33.0</v>
      </c>
      <c r="R160" s="3" t="str">
        <f t="shared" si="1"/>
        <v>Robby Anderson</v>
      </c>
      <c r="AA160" s="3"/>
      <c r="AB160" s="3"/>
    </row>
    <row r="161" ht="15.75" customHeight="1">
      <c r="B161" s="260">
        <v>153.0</v>
      </c>
      <c r="C161" s="27">
        <v>152.0</v>
      </c>
      <c r="D161" s="27" t="s">
        <v>6134</v>
      </c>
      <c r="E161" s="27">
        <v>19.0</v>
      </c>
      <c r="F161" s="27" t="s">
        <v>211</v>
      </c>
      <c r="G161" s="27">
        <v>78.0</v>
      </c>
      <c r="H161" s="27">
        <v>320.0</v>
      </c>
      <c r="I161" s="27">
        <v>143.34</v>
      </c>
      <c r="J161" s="27">
        <v>22.0</v>
      </c>
      <c r="R161" s="3" t="str">
        <f t="shared" si="1"/>
        <v>49ers D/ST</v>
      </c>
      <c r="AA161" s="3"/>
      <c r="AB161" s="3"/>
    </row>
    <row r="162" ht="15.75" customHeight="1">
      <c r="B162" s="260">
        <v>154.0</v>
      </c>
      <c r="C162" s="27">
        <v>153.0</v>
      </c>
      <c r="D162" s="27" t="s">
        <v>219</v>
      </c>
      <c r="E162" s="27">
        <v>20.0</v>
      </c>
      <c r="F162" s="27" t="s">
        <v>61</v>
      </c>
      <c r="G162" s="27">
        <v>94.0</v>
      </c>
      <c r="H162" s="27">
        <v>243.0</v>
      </c>
      <c r="I162" s="27">
        <v>154.69</v>
      </c>
      <c r="J162" s="27">
        <v>27.0</v>
      </c>
      <c r="R162" s="3" t="str">
        <f t="shared" si="1"/>
        <v>Eric Ebron</v>
      </c>
      <c r="AA162" s="3"/>
      <c r="AB162" s="3"/>
    </row>
    <row r="163" ht="15.75" customHeight="1">
      <c r="B163" s="260">
        <v>155.0</v>
      </c>
      <c r="C163" s="27">
        <v>154.0</v>
      </c>
      <c r="D163" s="27" t="s">
        <v>230</v>
      </c>
      <c r="E163" s="27">
        <v>21.0</v>
      </c>
      <c r="F163" s="27" t="s">
        <v>75</v>
      </c>
      <c r="G163" s="27">
        <v>95.0</v>
      </c>
      <c r="H163" s="27">
        <v>275.0</v>
      </c>
      <c r="I163" s="27">
        <v>163.85</v>
      </c>
      <c r="J163" s="27">
        <v>25.0</v>
      </c>
      <c r="R163" s="3" t="str">
        <f t="shared" si="1"/>
        <v>Drew Lock</v>
      </c>
      <c r="AA163" s="3"/>
      <c r="AB163" s="3"/>
    </row>
    <row r="164" ht="15.75" customHeight="1">
      <c r="B164" s="260">
        <v>156.0</v>
      </c>
      <c r="C164" s="27">
        <v>155.0</v>
      </c>
      <c r="D164" s="27" t="s">
        <v>6132</v>
      </c>
      <c r="E164" s="27">
        <v>19.0</v>
      </c>
      <c r="F164" s="27" t="s">
        <v>211</v>
      </c>
      <c r="G164" s="27">
        <v>80.0</v>
      </c>
      <c r="H164" s="27">
        <v>228.0</v>
      </c>
      <c r="I164" s="27">
        <v>146.65</v>
      </c>
      <c r="J164" s="27">
        <v>14.0</v>
      </c>
      <c r="R164" s="3" t="str">
        <f t="shared" si="1"/>
        <v>Steelers D/ST</v>
      </c>
      <c r="AA164" s="3"/>
      <c r="AB164" s="3"/>
    </row>
    <row r="165" ht="15.75" customHeight="1">
      <c r="B165" s="260">
        <v>157.0</v>
      </c>
      <c r="C165" s="27">
        <v>156.0</v>
      </c>
      <c r="D165" s="27" t="s">
        <v>1597</v>
      </c>
      <c r="E165" s="27">
        <v>21.0</v>
      </c>
      <c r="F165" s="27" t="s">
        <v>61</v>
      </c>
      <c r="G165" s="27">
        <v>105.0</v>
      </c>
      <c r="H165" s="27">
        <v>260.0</v>
      </c>
      <c r="I165" s="27">
        <v>161.71</v>
      </c>
      <c r="J165" s="27">
        <v>34.0</v>
      </c>
      <c r="R165" s="3" t="str">
        <f t="shared" si="1"/>
        <v>Chris Herndon</v>
      </c>
      <c r="AA165" s="3"/>
      <c r="AB165" s="3"/>
    </row>
    <row r="166" ht="15.75" customHeight="1">
      <c r="B166" s="260">
        <v>158.0</v>
      </c>
      <c r="C166" s="27">
        <v>157.0</v>
      </c>
      <c r="D166" s="27" t="s">
        <v>231</v>
      </c>
      <c r="E166" s="27">
        <v>21.0</v>
      </c>
      <c r="F166" s="27" t="s">
        <v>75</v>
      </c>
      <c r="G166" s="27">
        <v>75.0</v>
      </c>
      <c r="H166" s="27">
        <v>284.0</v>
      </c>
      <c r="I166" s="27">
        <v>165.92</v>
      </c>
      <c r="J166" s="27">
        <v>27.0</v>
      </c>
      <c r="R166" s="3" t="str">
        <f t="shared" si="1"/>
        <v>Philip Rivers</v>
      </c>
      <c r="AA166" s="3"/>
      <c r="AB166" s="3"/>
    </row>
    <row r="167" ht="15.75" customHeight="1">
      <c r="B167" s="260">
        <v>159.0</v>
      </c>
      <c r="C167" s="27">
        <v>158.0</v>
      </c>
      <c r="D167" s="27" t="s">
        <v>6108</v>
      </c>
      <c r="E167" s="27">
        <v>20.0</v>
      </c>
      <c r="F167" s="27" t="s">
        <v>211</v>
      </c>
      <c r="G167" s="27">
        <v>86.0</v>
      </c>
      <c r="H167" s="27">
        <v>183.0</v>
      </c>
      <c r="I167" s="27">
        <v>150.74</v>
      </c>
      <c r="J167" s="27">
        <v>10.0</v>
      </c>
      <c r="R167" s="3" t="str">
        <f t="shared" si="1"/>
        <v>Ravens D/ST</v>
      </c>
      <c r="AA167" s="3"/>
      <c r="AB167" s="3"/>
    </row>
    <row r="168" ht="15.75" customHeight="1">
      <c r="B168" s="260">
        <v>160.0</v>
      </c>
      <c r="C168" s="27">
        <v>159.0</v>
      </c>
      <c r="D168" s="27" t="s">
        <v>218</v>
      </c>
      <c r="E168" s="27">
        <v>20.0</v>
      </c>
      <c r="F168" s="27" t="s">
        <v>34</v>
      </c>
      <c r="G168" s="27">
        <v>41.0</v>
      </c>
      <c r="H168" s="27">
        <v>285.0</v>
      </c>
      <c r="I168" s="27">
        <v>154.41</v>
      </c>
      <c r="J168" s="27">
        <v>39.0</v>
      </c>
      <c r="R168" s="3" t="str">
        <f t="shared" si="1"/>
        <v>DeSean Jackson</v>
      </c>
      <c r="AA168" s="3"/>
      <c r="AB168" s="3"/>
    </row>
    <row r="169" ht="15.75" customHeight="1">
      <c r="B169" s="260">
        <v>161.0</v>
      </c>
      <c r="C169" s="27">
        <v>160.0</v>
      </c>
      <c r="D169" s="27" t="s">
        <v>226</v>
      </c>
      <c r="E169" s="27">
        <v>21.0</v>
      </c>
      <c r="F169" s="27" t="s">
        <v>17</v>
      </c>
      <c r="G169" s="27">
        <v>78.0</v>
      </c>
      <c r="H169" s="27">
        <v>280.0</v>
      </c>
      <c r="I169" s="27">
        <v>160.6</v>
      </c>
      <c r="J169" s="27">
        <v>30.0</v>
      </c>
      <c r="R169" s="3" t="str">
        <f t="shared" si="1"/>
        <v>Justin Jackson</v>
      </c>
      <c r="AA169" s="3"/>
      <c r="AB169" s="3"/>
    </row>
    <row r="170" ht="15.75" customHeight="1">
      <c r="B170" s="260">
        <v>162.0</v>
      </c>
      <c r="C170" s="27">
        <v>161.0</v>
      </c>
      <c r="D170" s="27" t="s">
        <v>223</v>
      </c>
      <c r="E170" s="27">
        <v>21.0</v>
      </c>
      <c r="F170" s="27" t="s">
        <v>34</v>
      </c>
      <c r="G170" s="27">
        <v>71.0</v>
      </c>
      <c r="H170" s="27">
        <v>213.0</v>
      </c>
      <c r="I170" s="27">
        <v>158.65</v>
      </c>
      <c r="J170" s="27">
        <v>25.0</v>
      </c>
      <c r="R170" s="3" t="str">
        <f t="shared" si="1"/>
        <v>Sammy Watkins</v>
      </c>
      <c r="AA170" s="3"/>
      <c r="AB170" s="3"/>
    </row>
    <row r="171" ht="15.75" customHeight="1">
      <c r="B171" s="260">
        <v>163.0</v>
      </c>
      <c r="C171" s="27">
        <v>162.0</v>
      </c>
      <c r="D171" s="27" t="s">
        <v>239</v>
      </c>
      <c r="E171" s="27">
        <v>22.0</v>
      </c>
      <c r="F171" s="27" t="s">
        <v>17</v>
      </c>
      <c r="G171" s="27">
        <v>112.0</v>
      </c>
      <c r="H171" s="27">
        <v>233.0</v>
      </c>
      <c r="I171" s="27">
        <v>172.71</v>
      </c>
      <c r="J171" s="27">
        <v>23.0</v>
      </c>
      <c r="R171" s="3" t="str">
        <f t="shared" si="1"/>
        <v>Nyheim Hines</v>
      </c>
      <c r="AA171" s="3"/>
      <c r="AB171" s="3"/>
    </row>
    <row r="172" ht="15.75" customHeight="1">
      <c r="B172" s="260">
        <v>164.0</v>
      </c>
      <c r="C172" s="27">
        <v>163.0</v>
      </c>
      <c r="D172" s="27" t="s">
        <v>238</v>
      </c>
      <c r="E172" s="27">
        <v>22.0</v>
      </c>
      <c r="F172" s="27" t="s">
        <v>75</v>
      </c>
      <c r="G172" s="27">
        <v>104.0</v>
      </c>
      <c r="H172" s="27">
        <v>254.0</v>
      </c>
      <c r="I172" s="27">
        <v>174.21</v>
      </c>
      <c r="J172" s="27">
        <v>27.0</v>
      </c>
      <c r="R172" s="3" t="str">
        <f t="shared" si="1"/>
        <v>Teddy Bridgewater</v>
      </c>
      <c r="AA172" s="3"/>
      <c r="AB172" s="3"/>
    </row>
    <row r="173" ht="15.75" customHeight="1">
      <c r="B173" s="260">
        <v>165.0</v>
      </c>
      <c r="C173" s="27">
        <v>164.0</v>
      </c>
      <c r="D173" s="27" t="s">
        <v>227</v>
      </c>
      <c r="E173" s="27">
        <v>21.0</v>
      </c>
      <c r="F173" s="27" t="s">
        <v>34</v>
      </c>
      <c r="G173" s="27">
        <v>85.0</v>
      </c>
      <c r="H173" s="27">
        <v>310.0</v>
      </c>
      <c r="I173" s="27">
        <v>163.27</v>
      </c>
      <c r="J173" s="27">
        <v>40.0</v>
      </c>
      <c r="R173" s="3" t="str">
        <f t="shared" si="1"/>
        <v>Allen Lazard</v>
      </c>
      <c r="AA173" s="3"/>
      <c r="AB173" s="3"/>
    </row>
    <row r="174" ht="15.75" customHeight="1">
      <c r="B174" s="260">
        <v>166.0</v>
      </c>
      <c r="C174" s="27">
        <v>165.0</v>
      </c>
      <c r="D174" s="27" t="s">
        <v>6109</v>
      </c>
      <c r="E174" s="27">
        <v>21.0</v>
      </c>
      <c r="F174" s="27" t="s">
        <v>211</v>
      </c>
      <c r="G174" s="27">
        <v>109.0</v>
      </c>
      <c r="H174" s="27">
        <v>211.0</v>
      </c>
      <c r="I174" s="27">
        <v>160.83</v>
      </c>
      <c r="J174" s="27">
        <v>12.0</v>
      </c>
      <c r="R174" s="3" t="str">
        <f t="shared" si="1"/>
        <v>Bills D/ST</v>
      </c>
      <c r="AA174" s="3"/>
      <c r="AB174" s="3"/>
    </row>
    <row r="175" ht="15.75" customHeight="1">
      <c r="B175" s="260">
        <v>167.0</v>
      </c>
      <c r="C175" s="27">
        <v>166.0</v>
      </c>
      <c r="D175" s="27" t="s">
        <v>232</v>
      </c>
      <c r="E175" s="27">
        <v>21.0</v>
      </c>
      <c r="F175" s="27" t="s">
        <v>34</v>
      </c>
      <c r="G175" s="27">
        <v>81.0</v>
      </c>
      <c r="H175" s="27">
        <v>300.0</v>
      </c>
      <c r="I175" s="27">
        <v>165.34</v>
      </c>
      <c r="J175" s="27">
        <v>39.0</v>
      </c>
      <c r="R175" s="3" t="str">
        <f t="shared" si="1"/>
        <v>Brandon Aiyuk</v>
      </c>
      <c r="AA175" s="3"/>
      <c r="AB175" s="3"/>
    </row>
    <row r="176" ht="15.75" customHeight="1">
      <c r="B176" s="260">
        <v>168.0</v>
      </c>
      <c r="C176" s="27">
        <v>167.0</v>
      </c>
      <c r="D176" s="27" t="s">
        <v>6126</v>
      </c>
      <c r="E176" s="27">
        <v>21.0</v>
      </c>
      <c r="F176" s="27" t="s">
        <v>211</v>
      </c>
      <c r="G176" s="27">
        <v>92.0</v>
      </c>
      <c r="H176" s="27">
        <v>233.0</v>
      </c>
      <c r="I176" s="27">
        <v>162.89</v>
      </c>
      <c r="J176" s="27">
        <v>18.0</v>
      </c>
      <c r="R176" s="3" t="str">
        <f t="shared" si="1"/>
        <v>Patriots D/ST</v>
      </c>
      <c r="AA176" s="3"/>
      <c r="AB176" s="3"/>
    </row>
    <row r="177" ht="15.75" customHeight="1">
      <c r="B177" s="260">
        <v>169.0</v>
      </c>
      <c r="C177" s="27">
        <v>168.0</v>
      </c>
      <c r="D177" s="27" t="s">
        <v>725</v>
      </c>
      <c r="E177" s="27">
        <v>22.0</v>
      </c>
      <c r="F177" s="27" t="s">
        <v>17</v>
      </c>
      <c r="G177" s="27">
        <v>51.0</v>
      </c>
      <c r="H177" s="27">
        <v>365.0</v>
      </c>
      <c r="I177" s="27">
        <v>175.28</v>
      </c>
      <c r="J177" s="27">
        <v>50.0</v>
      </c>
      <c r="R177" s="3" t="str">
        <f t="shared" si="1"/>
        <v>AJ Dillon</v>
      </c>
      <c r="AA177" s="3"/>
      <c r="AB177" s="3"/>
    </row>
    <row r="178" ht="15.75" customHeight="1">
      <c r="B178" s="260">
        <v>170.0</v>
      </c>
      <c r="C178" s="27">
        <v>169.0</v>
      </c>
      <c r="D178" s="27" t="s">
        <v>241</v>
      </c>
      <c r="E178" s="27">
        <v>22.0</v>
      </c>
      <c r="F178" s="27" t="s">
        <v>17</v>
      </c>
      <c r="G178" s="27">
        <v>72.0</v>
      </c>
      <c r="H178" s="27">
        <v>309.0</v>
      </c>
      <c r="I178" s="27">
        <v>174.76</v>
      </c>
      <c r="J178" s="27">
        <v>44.0</v>
      </c>
      <c r="R178" s="3" t="str">
        <f t="shared" si="1"/>
        <v>Damien Harris</v>
      </c>
    </row>
    <row r="179" ht="15.75" customHeight="1">
      <c r="B179" s="260">
        <v>171.0</v>
      </c>
      <c r="C179" s="27">
        <v>170.0</v>
      </c>
      <c r="D179" s="27" t="s">
        <v>247</v>
      </c>
      <c r="E179" s="27">
        <v>23.0</v>
      </c>
      <c r="F179" s="27" t="s">
        <v>17</v>
      </c>
      <c r="G179" s="27">
        <v>85.0</v>
      </c>
      <c r="H179" s="27">
        <v>344.0</v>
      </c>
      <c r="I179" s="27">
        <v>180.99</v>
      </c>
      <c r="J179" s="27">
        <v>38.0</v>
      </c>
      <c r="R179" s="3" t="str">
        <f t="shared" si="1"/>
        <v>Carlos Hyde</v>
      </c>
    </row>
    <row r="180" ht="15.75" customHeight="1">
      <c r="B180" s="260">
        <v>172.0</v>
      </c>
      <c r="C180" s="27">
        <v>171.0</v>
      </c>
      <c r="D180" s="27" t="s">
        <v>250</v>
      </c>
      <c r="E180" s="27">
        <v>23.0</v>
      </c>
      <c r="F180" s="27" t="s">
        <v>75</v>
      </c>
      <c r="G180" s="27">
        <v>98.0</v>
      </c>
      <c r="H180" s="27">
        <v>309.0</v>
      </c>
      <c r="I180" s="27">
        <v>186.39</v>
      </c>
      <c r="J180" s="27">
        <v>35.0</v>
      </c>
      <c r="R180" s="3" t="str">
        <f t="shared" si="1"/>
        <v>Sam Darnold</v>
      </c>
    </row>
    <row r="181" ht="15.75" customHeight="1">
      <c r="B181" s="260">
        <v>173.0</v>
      </c>
      <c r="C181" s="27">
        <v>172.0</v>
      </c>
      <c r="D181" s="27" t="s">
        <v>242</v>
      </c>
      <c r="E181" s="27">
        <v>23.0</v>
      </c>
      <c r="F181" s="27" t="s">
        <v>61</v>
      </c>
      <c r="G181" s="27">
        <v>121.0</v>
      </c>
      <c r="H181" s="27">
        <v>258.0</v>
      </c>
      <c r="I181" s="27">
        <v>178.76</v>
      </c>
      <c r="J181" s="27">
        <v>31.0</v>
      </c>
      <c r="R181" s="3" t="str">
        <f t="shared" si="1"/>
        <v>Ian Thomas</v>
      </c>
    </row>
    <row r="182" ht="15.75" customHeight="1">
      <c r="B182" s="260">
        <v>174.0</v>
      </c>
      <c r="C182" s="27">
        <v>173.0</v>
      </c>
      <c r="D182" s="27" t="s">
        <v>234</v>
      </c>
      <c r="E182" s="27">
        <v>22.0</v>
      </c>
      <c r="F182" s="27" t="s">
        <v>235</v>
      </c>
      <c r="G182" s="27">
        <v>105.0</v>
      </c>
      <c r="H182" s="27">
        <v>183.0</v>
      </c>
      <c r="I182" s="27">
        <v>170.52</v>
      </c>
      <c r="J182" s="27">
        <v>11.0</v>
      </c>
      <c r="R182" s="3" t="str">
        <f t="shared" si="1"/>
        <v>Harrison Butker</v>
      </c>
    </row>
    <row r="183" ht="15.75" customHeight="1">
      <c r="B183" s="260">
        <v>175.0</v>
      </c>
      <c r="C183" s="27">
        <v>174.0</v>
      </c>
      <c r="D183" s="27" t="s">
        <v>233</v>
      </c>
      <c r="E183" s="27">
        <v>22.0</v>
      </c>
      <c r="F183" s="27" t="s">
        <v>34</v>
      </c>
      <c r="G183" s="27">
        <v>72.0</v>
      </c>
      <c r="H183" s="27">
        <v>342.0</v>
      </c>
      <c r="I183" s="27">
        <v>169.35</v>
      </c>
      <c r="J183" s="27">
        <v>38.0</v>
      </c>
      <c r="R183" s="3" t="str">
        <f t="shared" si="1"/>
        <v>Michael Pittman Jr.</v>
      </c>
    </row>
    <row r="184" ht="15.75" customHeight="1">
      <c r="B184" s="260">
        <v>176.0</v>
      </c>
      <c r="C184" s="27">
        <v>175.0</v>
      </c>
      <c r="D184" s="27" t="s">
        <v>237</v>
      </c>
      <c r="E184" s="27">
        <v>22.0</v>
      </c>
      <c r="F184" s="27" t="s">
        <v>235</v>
      </c>
      <c r="G184" s="27">
        <v>99.0</v>
      </c>
      <c r="H184" s="27">
        <v>184.0</v>
      </c>
      <c r="I184" s="27">
        <v>172.9</v>
      </c>
      <c r="J184" s="27">
        <v>11.0</v>
      </c>
      <c r="R184" s="3" t="str">
        <f t="shared" si="1"/>
        <v>Justin Tucker</v>
      </c>
    </row>
    <row r="185" ht="15.75" customHeight="1">
      <c r="B185" s="260">
        <v>177.0</v>
      </c>
      <c r="C185" s="27">
        <v>176.0</v>
      </c>
      <c r="D185" s="27" t="s">
        <v>6111</v>
      </c>
      <c r="E185" s="27">
        <v>22.0</v>
      </c>
      <c r="F185" s="27" t="s">
        <v>211</v>
      </c>
      <c r="G185" s="27">
        <v>126.0</v>
      </c>
      <c r="H185" s="27">
        <v>248.0</v>
      </c>
      <c r="I185" s="27">
        <v>171.78</v>
      </c>
      <c r="J185" s="27">
        <v>22.0</v>
      </c>
      <c r="R185" s="3" t="str">
        <f t="shared" si="1"/>
        <v>Bears D/ST</v>
      </c>
    </row>
    <row r="186" ht="15.75" customHeight="1">
      <c r="B186" s="260">
        <v>178.0</v>
      </c>
      <c r="C186" s="27">
        <v>177.0</v>
      </c>
      <c r="D186" s="27" t="s">
        <v>245</v>
      </c>
      <c r="E186" s="27">
        <v>23.0</v>
      </c>
      <c r="F186" s="27" t="s">
        <v>34</v>
      </c>
      <c r="G186" s="27">
        <v>111.0</v>
      </c>
      <c r="H186" s="27">
        <v>280.0</v>
      </c>
      <c r="I186" s="27">
        <v>183.83</v>
      </c>
      <c r="J186" s="27">
        <v>28.0</v>
      </c>
      <c r="R186" s="3" t="str">
        <f t="shared" si="1"/>
        <v>Parris Campbell</v>
      </c>
    </row>
    <row r="187" ht="15.75" customHeight="1">
      <c r="B187" s="260">
        <v>179.0</v>
      </c>
      <c r="C187" s="27">
        <v>178.0</v>
      </c>
      <c r="D187" s="27" t="s">
        <v>6127</v>
      </c>
      <c r="E187" s="27">
        <v>23.0</v>
      </c>
      <c r="F187" s="27" t="s">
        <v>211</v>
      </c>
      <c r="G187" s="27">
        <v>95.0</v>
      </c>
      <c r="H187" s="27">
        <v>212.0</v>
      </c>
      <c r="I187" s="27">
        <v>180.1</v>
      </c>
      <c r="J187" s="27">
        <v>20.0</v>
      </c>
      <c r="R187" s="3" t="str">
        <f t="shared" si="1"/>
        <v>Saints D/ST</v>
      </c>
    </row>
    <row r="188" ht="15.75" customHeight="1">
      <c r="B188" s="260">
        <v>180.0</v>
      </c>
      <c r="C188" s="27">
        <v>179.0</v>
      </c>
      <c r="D188" s="27" t="s">
        <v>246</v>
      </c>
      <c r="E188" s="27">
        <v>23.0</v>
      </c>
      <c r="F188" s="27" t="s">
        <v>34</v>
      </c>
      <c r="G188" s="27">
        <v>72.0</v>
      </c>
      <c r="H188" s="27">
        <v>286.0</v>
      </c>
      <c r="I188" s="27">
        <v>181.65</v>
      </c>
      <c r="J188" s="27">
        <v>44.0</v>
      </c>
      <c r="R188" s="3" t="str">
        <f t="shared" si="1"/>
        <v>Alshon Jeffery</v>
      </c>
    </row>
    <row r="189" ht="15.75" customHeight="1">
      <c r="B189" s="260">
        <v>181.0</v>
      </c>
      <c r="C189" s="27">
        <v>180.0</v>
      </c>
      <c r="D189" s="27" t="s">
        <v>248</v>
      </c>
      <c r="E189" s="27">
        <v>23.0</v>
      </c>
      <c r="F189" s="27" t="s">
        <v>17</v>
      </c>
      <c r="G189" s="27">
        <v>96.0</v>
      </c>
      <c r="H189" s="27">
        <v>318.0</v>
      </c>
      <c r="I189" s="27">
        <v>182.42</v>
      </c>
      <c r="J189" s="27">
        <v>34.0</v>
      </c>
      <c r="R189" s="3" t="str">
        <f t="shared" si="1"/>
        <v>Jamaal Williams</v>
      </c>
    </row>
    <row r="190" ht="15.75" customHeight="1">
      <c r="B190" s="260">
        <v>182.0</v>
      </c>
      <c r="C190" s="27">
        <v>181.0</v>
      </c>
      <c r="D190" s="27" t="s">
        <v>249</v>
      </c>
      <c r="E190" s="27">
        <v>23.0</v>
      </c>
      <c r="F190" s="27" t="s">
        <v>235</v>
      </c>
      <c r="G190" s="27">
        <v>106.0</v>
      </c>
      <c r="H190" s="27">
        <v>253.0</v>
      </c>
      <c r="I190" s="27">
        <v>182.57</v>
      </c>
      <c r="J190" s="27">
        <v>13.0</v>
      </c>
      <c r="R190" s="3" t="str">
        <f t="shared" si="1"/>
        <v>Wil Lutz</v>
      </c>
    </row>
    <row r="191" ht="15.75" customHeight="1">
      <c r="B191" s="260">
        <v>183.0</v>
      </c>
      <c r="C191" s="27">
        <v>182.0</v>
      </c>
      <c r="D191" s="27" t="s">
        <v>261</v>
      </c>
      <c r="E191" s="27">
        <v>24.0</v>
      </c>
      <c r="F191" s="27" t="s">
        <v>75</v>
      </c>
      <c r="G191" s="27">
        <v>112.0</v>
      </c>
      <c r="H191" s="27">
        <v>284.0</v>
      </c>
      <c r="I191" s="27">
        <v>195.98</v>
      </c>
      <c r="J191" s="27">
        <v>38.0</v>
      </c>
      <c r="R191" s="3" t="str">
        <f t="shared" si="1"/>
        <v>Derek Carr</v>
      </c>
    </row>
    <row r="192" ht="15.75" customHeight="1">
      <c r="B192" s="260">
        <v>184.0</v>
      </c>
      <c r="C192" s="27">
        <v>183.0</v>
      </c>
      <c r="D192" s="27" t="s">
        <v>255</v>
      </c>
      <c r="E192" s="27">
        <v>24.0</v>
      </c>
      <c r="F192" s="27" t="s">
        <v>61</v>
      </c>
      <c r="G192" s="27">
        <v>116.0</v>
      </c>
      <c r="H192" s="27">
        <v>304.0</v>
      </c>
      <c r="I192" s="27">
        <v>190.57</v>
      </c>
      <c r="J192" s="27">
        <v>37.0</v>
      </c>
      <c r="R192" s="3" t="str">
        <f t="shared" si="1"/>
        <v>Greg Olsen</v>
      </c>
    </row>
    <row r="193" ht="15.75" customHeight="1">
      <c r="B193" s="260">
        <v>185.0</v>
      </c>
      <c r="C193" s="27">
        <v>184.0</v>
      </c>
      <c r="D193" s="27" t="s">
        <v>6121</v>
      </c>
      <c r="E193" s="27">
        <v>23.0</v>
      </c>
      <c r="F193" s="27" t="s">
        <v>211</v>
      </c>
      <c r="G193" s="27">
        <v>129.0</v>
      </c>
      <c r="H193" s="27">
        <v>292.0</v>
      </c>
      <c r="I193" s="27">
        <v>187.29</v>
      </c>
      <c r="J193" s="27">
        <v>26.0</v>
      </c>
      <c r="R193" s="3" t="str">
        <f t="shared" si="1"/>
        <v>Chiefs D/ST</v>
      </c>
    </row>
    <row r="194" ht="15.75" customHeight="1">
      <c r="B194" s="260">
        <v>186.0</v>
      </c>
      <c r="C194" s="27">
        <v>185.0</v>
      </c>
      <c r="D194" s="27" t="s">
        <v>253</v>
      </c>
      <c r="E194" s="27">
        <v>23.0</v>
      </c>
      <c r="F194" s="27" t="s">
        <v>34</v>
      </c>
      <c r="G194" s="27">
        <v>113.0</v>
      </c>
      <c r="H194" s="27">
        <v>295.0</v>
      </c>
      <c r="I194" s="27">
        <v>187.47</v>
      </c>
      <c r="J194" s="27">
        <v>28.0</v>
      </c>
      <c r="R194" s="3" t="str">
        <f t="shared" si="1"/>
        <v>James Washington</v>
      </c>
    </row>
    <row r="195" ht="15.75" customHeight="1">
      <c r="B195" s="260">
        <v>187.0</v>
      </c>
      <c r="C195" s="27">
        <v>186.0</v>
      </c>
      <c r="D195" s="27" t="s">
        <v>252</v>
      </c>
      <c r="E195" s="27">
        <v>23.0</v>
      </c>
      <c r="F195" s="27" t="s">
        <v>235</v>
      </c>
      <c r="G195" s="27">
        <v>111.0</v>
      </c>
      <c r="H195" s="27">
        <v>204.0</v>
      </c>
      <c r="I195" s="27">
        <v>187.72</v>
      </c>
      <c r="J195" s="27">
        <v>11.0</v>
      </c>
      <c r="R195" s="3" t="str">
        <f t="shared" si="1"/>
        <v>Greg Zuerlein</v>
      </c>
    </row>
    <row r="196" ht="15.75" customHeight="1">
      <c r="B196" s="260">
        <v>188.0</v>
      </c>
      <c r="C196" s="27">
        <v>187.0</v>
      </c>
      <c r="D196" s="27" t="s">
        <v>6125</v>
      </c>
      <c r="E196" s="27">
        <v>24.0</v>
      </c>
      <c r="F196" s="27" t="s">
        <v>211</v>
      </c>
      <c r="G196" s="27">
        <v>118.0</v>
      </c>
      <c r="H196" s="27">
        <v>279.0</v>
      </c>
      <c r="I196" s="27">
        <v>191.26</v>
      </c>
      <c r="J196" s="27">
        <v>25.0</v>
      </c>
      <c r="R196" s="3" t="str">
        <f t="shared" si="1"/>
        <v>Vikings D/ST</v>
      </c>
    </row>
    <row r="197" ht="15.75" customHeight="1">
      <c r="B197" s="260">
        <v>189.0</v>
      </c>
      <c r="C197" s="27">
        <v>188.0</v>
      </c>
      <c r="D197" s="27" t="s">
        <v>264</v>
      </c>
      <c r="E197" s="27">
        <v>24.0</v>
      </c>
      <c r="F197" s="27" t="s">
        <v>17</v>
      </c>
      <c r="G197" s="27">
        <v>118.0</v>
      </c>
      <c r="H197" s="27">
        <v>333.0</v>
      </c>
      <c r="I197" s="27">
        <v>198.28</v>
      </c>
      <c r="J197" s="27">
        <v>35.0</v>
      </c>
      <c r="R197" s="3" t="str">
        <f t="shared" si="1"/>
        <v>Malcolm Brown</v>
      </c>
    </row>
    <row r="198" ht="15.75" customHeight="1">
      <c r="B198" s="260">
        <v>190.0</v>
      </c>
      <c r="C198" s="27">
        <v>189.0</v>
      </c>
      <c r="D198" s="27" t="s">
        <v>254</v>
      </c>
      <c r="E198" s="27">
        <v>24.0</v>
      </c>
      <c r="F198" s="27" t="s">
        <v>17</v>
      </c>
      <c r="G198" s="27">
        <v>131.0</v>
      </c>
      <c r="H198" s="27">
        <v>360.0</v>
      </c>
      <c r="I198" s="27">
        <v>194.81</v>
      </c>
      <c r="J198" s="27">
        <v>44.0</v>
      </c>
      <c r="R198" s="3" t="str">
        <f t="shared" si="1"/>
        <v>Darrynton Evans</v>
      </c>
    </row>
    <row r="199" ht="15.75" customHeight="1">
      <c r="B199" s="260">
        <v>191.0</v>
      </c>
      <c r="C199" s="27">
        <v>190.0</v>
      </c>
      <c r="D199" s="27" t="s">
        <v>263</v>
      </c>
      <c r="E199" s="27">
        <v>24.0</v>
      </c>
      <c r="F199" s="27" t="s">
        <v>61</v>
      </c>
      <c r="G199" s="27">
        <v>142.0</v>
      </c>
      <c r="H199" s="27">
        <v>272.0</v>
      </c>
      <c r="I199" s="27">
        <v>200.93</v>
      </c>
      <c r="J199" s="27">
        <v>36.0</v>
      </c>
      <c r="R199" s="3" t="str">
        <f t="shared" si="1"/>
        <v>Irv Smith Jr.</v>
      </c>
    </row>
    <row r="200" ht="15.75" customHeight="1">
      <c r="B200" s="260">
        <v>192.0</v>
      </c>
      <c r="C200" s="27">
        <v>191.0</v>
      </c>
      <c r="D200" s="27" t="s">
        <v>244</v>
      </c>
      <c r="E200" s="27">
        <v>23.0</v>
      </c>
      <c r="F200" s="27" t="s">
        <v>17</v>
      </c>
      <c r="G200" s="27">
        <v>76.0</v>
      </c>
      <c r="H200" s="27">
        <v>367.0</v>
      </c>
      <c r="I200" s="27">
        <v>185.19</v>
      </c>
      <c r="J200" s="27">
        <v>49.0</v>
      </c>
      <c r="R200" s="3" t="str">
        <f t="shared" si="1"/>
        <v>Joshua Kelley</v>
      </c>
    </row>
    <row r="201" ht="15.75" customHeight="1">
      <c r="B201" s="260">
        <v>193.0</v>
      </c>
      <c r="C201" s="27">
        <v>192.0</v>
      </c>
      <c r="D201" s="27" t="s">
        <v>6123</v>
      </c>
      <c r="E201" s="27">
        <v>24.0</v>
      </c>
      <c r="F201" s="27" t="s">
        <v>211</v>
      </c>
      <c r="G201" s="27">
        <v>128.0</v>
      </c>
      <c r="H201" s="27">
        <v>288.0</v>
      </c>
      <c r="I201" s="27">
        <v>192.34</v>
      </c>
      <c r="J201" s="27">
        <v>28.0</v>
      </c>
      <c r="R201" s="3" t="str">
        <f t="shared" si="1"/>
        <v>Rams D/ST</v>
      </c>
    </row>
    <row r="202" ht="15.75" customHeight="1">
      <c r="B202" s="260">
        <v>194.0</v>
      </c>
      <c r="C202" s="27">
        <v>193.0</v>
      </c>
      <c r="D202" s="27" t="s">
        <v>265</v>
      </c>
      <c r="E202" s="27">
        <v>25.0</v>
      </c>
      <c r="F202" s="27" t="s">
        <v>34</v>
      </c>
      <c r="G202" s="27">
        <v>113.0</v>
      </c>
      <c r="H202" s="27">
        <v>338.0</v>
      </c>
      <c r="I202" s="27">
        <v>202.01</v>
      </c>
      <c r="J202" s="27">
        <v>34.0</v>
      </c>
      <c r="R202" s="3" t="str">
        <f t="shared" si="1"/>
        <v>Hunter Renfrow</v>
      </c>
    </row>
    <row r="203" ht="15.75" customHeight="1">
      <c r="B203" s="260">
        <v>195.0</v>
      </c>
      <c r="C203" s="27">
        <v>194.0</v>
      </c>
      <c r="D203" s="27" t="s">
        <v>258</v>
      </c>
      <c r="E203" s="27">
        <v>24.0</v>
      </c>
      <c r="F203" s="27" t="s">
        <v>34</v>
      </c>
      <c r="G203" s="27">
        <v>87.0</v>
      </c>
      <c r="H203" s="27">
        <v>284.0</v>
      </c>
      <c r="I203" s="27">
        <v>194.61</v>
      </c>
      <c r="J203" s="27">
        <v>26.0</v>
      </c>
      <c r="R203" s="3" t="str">
        <f t="shared" si="1"/>
        <v>Corey Davis</v>
      </c>
    </row>
    <row r="204" ht="15.75" customHeight="1">
      <c r="B204" s="260">
        <v>196.0</v>
      </c>
      <c r="C204" s="27">
        <v>195.0</v>
      </c>
      <c r="D204" s="27" t="s">
        <v>259</v>
      </c>
      <c r="E204" s="27">
        <v>24.0</v>
      </c>
      <c r="F204" s="27" t="s">
        <v>34</v>
      </c>
      <c r="G204" s="27">
        <v>121.0</v>
      </c>
      <c r="H204" s="27">
        <v>268.0</v>
      </c>
      <c r="I204" s="27">
        <v>195.84</v>
      </c>
      <c r="J204" s="27">
        <v>25.0</v>
      </c>
      <c r="R204" s="3" t="str">
        <f t="shared" si="1"/>
        <v>Larry Fitzgerald</v>
      </c>
    </row>
    <row r="205" ht="15.75" customHeight="1">
      <c r="B205" s="260">
        <v>197.0</v>
      </c>
      <c r="C205" s="27">
        <v>196.0</v>
      </c>
      <c r="D205" s="27" t="s">
        <v>262</v>
      </c>
      <c r="E205" s="27">
        <v>24.0</v>
      </c>
      <c r="F205" s="27" t="s">
        <v>34</v>
      </c>
      <c r="G205" s="27">
        <v>107.0</v>
      </c>
      <c r="H205" s="27">
        <v>297.0</v>
      </c>
      <c r="I205" s="27">
        <v>197.69</v>
      </c>
      <c r="J205" s="27">
        <v>32.0</v>
      </c>
      <c r="R205" s="3" t="str">
        <f t="shared" si="1"/>
        <v>Denzel Mims</v>
      </c>
    </row>
    <row r="206" ht="15.75" customHeight="1">
      <c r="B206" s="260">
        <v>198.0</v>
      </c>
      <c r="C206" s="27">
        <v>197.0</v>
      </c>
      <c r="D206" s="27" t="s">
        <v>267</v>
      </c>
      <c r="E206" s="27">
        <v>25.0</v>
      </c>
      <c r="F206" s="27" t="s">
        <v>34</v>
      </c>
      <c r="G206" s="27">
        <v>98.0</v>
      </c>
      <c r="H206" s="27">
        <v>301.0</v>
      </c>
      <c r="I206" s="27">
        <v>203.67</v>
      </c>
      <c r="J206" s="27">
        <v>29.0</v>
      </c>
      <c r="R206" s="3" t="str">
        <f t="shared" si="1"/>
        <v>Dede Westbrook</v>
      </c>
    </row>
    <row r="207" ht="15.75" customHeight="1">
      <c r="B207" s="260">
        <v>199.0</v>
      </c>
      <c r="C207" s="27">
        <v>198.0</v>
      </c>
      <c r="D207" s="27" t="s">
        <v>278</v>
      </c>
      <c r="E207" s="27">
        <v>25.0</v>
      </c>
      <c r="F207" s="27" t="s">
        <v>17</v>
      </c>
      <c r="G207" s="27">
        <v>120.0</v>
      </c>
      <c r="H207" s="27">
        <v>329.0</v>
      </c>
      <c r="I207" s="27">
        <v>210.82</v>
      </c>
      <c r="J207" s="27">
        <v>41.0</v>
      </c>
      <c r="R207" s="3" t="str">
        <f t="shared" si="1"/>
        <v>Ryquell Armstead</v>
      </c>
    </row>
    <row r="208" ht="15.75" customHeight="1">
      <c r="B208" s="260">
        <v>200.0</v>
      </c>
      <c r="C208" s="27">
        <v>199.0</v>
      </c>
      <c r="D208" s="27" t="s">
        <v>260</v>
      </c>
      <c r="E208" s="27">
        <v>24.0</v>
      </c>
      <c r="F208" s="27" t="s">
        <v>34</v>
      </c>
      <c r="G208" s="27">
        <v>109.0</v>
      </c>
      <c r="H208" s="27">
        <v>280.0</v>
      </c>
      <c r="I208" s="27">
        <v>197.4</v>
      </c>
      <c r="J208" s="27">
        <v>28.0</v>
      </c>
      <c r="R208" s="3" t="str">
        <f t="shared" si="1"/>
        <v>Tyrell Williams</v>
      </c>
    </row>
    <row r="209" ht="15.75" customHeight="1">
      <c r="B209" s="260">
        <v>201.0</v>
      </c>
      <c r="C209" s="27">
        <v>200.0</v>
      </c>
      <c r="D209" s="27" t="s">
        <v>266</v>
      </c>
      <c r="E209" s="27">
        <v>25.0</v>
      </c>
      <c r="F209" s="27" t="s">
        <v>17</v>
      </c>
      <c r="G209" s="27">
        <v>128.0</v>
      </c>
      <c r="H209" s="27">
        <v>392.0</v>
      </c>
      <c r="I209" s="27">
        <v>205.56</v>
      </c>
      <c r="J209" s="27">
        <v>52.0</v>
      </c>
      <c r="R209" s="3" t="str">
        <f t="shared" si="1"/>
        <v>Anthony McFarland Jr.</v>
      </c>
    </row>
    <row r="210" ht="15.75" customHeight="1">
      <c r="B210" s="260"/>
      <c r="C210" s="27"/>
      <c r="D210" s="27"/>
      <c r="E210" s="27"/>
      <c r="F210" s="27"/>
      <c r="G210" s="27"/>
      <c r="H210" s="27"/>
      <c r="I210" s="27"/>
      <c r="J210" s="27"/>
      <c r="R210" s="3" t="str">
        <f t="shared" si="1"/>
        <v/>
      </c>
    </row>
    <row r="211" ht="15.75" customHeight="1">
      <c r="B211" s="260">
        <v>1.0</v>
      </c>
      <c r="C211" s="27" t="s">
        <v>0</v>
      </c>
      <c r="D211" s="31" t="s">
        <v>6102</v>
      </c>
      <c r="E211" s="27" t="s">
        <v>4633</v>
      </c>
      <c r="F211" s="27" t="s">
        <v>4</v>
      </c>
      <c r="G211" s="27" t="s">
        <v>6103</v>
      </c>
      <c r="H211" s="27" t="s">
        <v>6104</v>
      </c>
      <c r="I211" s="27" t="s">
        <v>6105</v>
      </c>
      <c r="J211" s="27" t="s">
        <v>6106</v>
      </c>
      <c r="R211" s="3" t="str">
        <f t="shared" si="1"/>
        <v>Player.1000me</v>
      </c>
    </row>
    <row r="212" ht="15.75" customHeight="1">
      <c r="B212" s="260">
        <v>2.0</v>
      </c>
      <c r="C212" s="27">
        <v>1.0</v>
      </c>
      <c r="D212" s="27" t="s">
        <v>16</v>
      </c>
      <c r="E212" s="27">
        <v>1.0</v>
      </c>
      <c r="F212" s="27" t="s">
        <v>17</v>
      </c>
      <c r="G212" s="27">
        <v>1.0</v>
      </c>
      <c r="H212" s="27">
        <v>4.0</v>
      </c>
      <c r="I212" s="27">
        <v>1.06</v>
      </c>
      <c r="J212" s="27">
        <v>0.23</v>
      </c>
      <c r="R212" s="3" t="str">
        <f t="shared" si="1"/>
        <v>Christian McCaffrey</v>
      </c>
    </row>
    <row r="213" ht="15.75" customHeight="1">
      <c r="B213" s="260">
        <v>3.0</v>
      </c>
      <c r="C213" s="27">
        <v>2.0</v>
      </c>
      <c r="D213" s="27" t="s">
        <v>19</v>
      </c>
      <c r="E213" s="27">
        <v>1.0</v>
      </c>
      <c r="F213" s="27" t="s">
        <v>17</v>
      </c>
      <c r="G213" s="27">
        <v>1.0</v>
      </c>
      <c r="H213" s="27">
        <v>20.0</v>
      </c>
      <c r="I213" s="27">
        <v>2.37</v>
      </c>
      <c r="J213" s="27">
        <v>0.74</v>
      </c>
      <c r="R213" s="3" t="str">
        <f t="shared" si="1"/>
        <v>Saquon Barkley</v>
      </c>
    </row>
    <row r="214" ht="15.75" customHeight="1">
      <c r="B214" s="260">
        <v>4.0</v>
      </c>
      <c r="C214" s="27">
        <v>3.0</v>
      </c>
      <c r="D214" s="27" t="s">
        <v>30</v>
      </c>
      <c r="E214" s="27">
        <v>1.0</v>
      </c>
      <c r="F214" s="27" t="s">
        <v>17</v>
      </c>
      <c r="G214" s="27">
        <v>2.0</v>
      </c>
      <c r="H214" s="27">
        <v>6.0</v>
      </c>
      <c r="I214" s="27">
        <v>3.78</v>
      </c>
      <c r="J214" s="27">
        <v>1.23</v>
      </c>
      <c r="R214" s="3" t="str">
        <f t="shared" si="1"/>
        <v>Alvin Kamara</v>
      </c>
    </row>
    <row r="215" ht="15.75" customHeight="1">
      <c r="B215" s="260">
        <v>5.0</v>
      </c>
      <c r="C215" s="27">
        <v>4.0</v>
      </c>
      <c r="D215" s="27" t="s">
        <v>22</v>
      </c>
      <c r="E215" s="27">
        <v>1.0</v>
      </c>
      <c r="F215" s="27" t="s">
        <v>17</v>
      </c>
      <c r="G215" s="27">
        <v>2.0</v>
      </c>
      <c r="H215" s="27">
        <v>27.0</v>
      </c>
      <c r="I215" s="27">
        <v>4.38</v>
      </c>
      <c r="J215" s="27">
        <v>3.18</v>
      </c>
      <c r="R215" s="3" t="str">
        <f t="shared" si="1"/>
        <v>Ezekiel Elliott</v>
      </c>
    </row>
    <row r="216" ht="15.75" customHeight="1">
      <c r="B216" s="260">
        <v>6.0</v>
      </c>
      <c r="C216" s="27">
        <v>5.0</v>
      </c>
      <c r="D216" s="27" t="s">
        <v>33</v>
      </c>
      <c r="E216" s="27">
        <v>1.0</v>
      </c>
      <c r="F216" s="27" t="s">
        <v>34</v>
      </c>
      <c r="G216" s="27">
        <v>3.0</v>
      </c>
      <c r="H216" s="27">
        <v>16.0</v>
      </c>
      <c r="I216" s="27">
        <v>5.43</v>
      </c>
      <c r="J216" s="27">
        <v>2.4</v>
      </c>
      <c r="R216" s="3" t="str">
        <f t="shared" si="1"/>
        <v>Michael Thomas</v>
      </c>
    </row>
    <row r="217" ht="15.75" customHeight="1">
      <c r="B217" s="260">
        <v>7.0</v>
      </c>
      <c r="C217" s="27">
        <v>6.0</v>
      </c>
      <c r="D217" s="27" t="s">
        <v>35</v>
      </c>
      <c r="E217" s="27">
        <v>1.0</v>
      </c>
      <c r="F217" s="27" t="s">
        <v>17</v>
      </c>
      <c r="G217" s="27">
        <v>2.0</v>
      </c>
      <c r="H217" s="27">
        <v>40.0</v>
      </c>
      <c r="I217" s="27">
        <v>7.09</v>
      </c>
      <c r="J217" s="27">
        <v>3.26</v>
      </c>
      <c r="R217" s="3" t="str">
        <f t="shared" si="1"/>
        <v>Dalvin Cook</v>
      </c>
    </row>
    <row r="218" ht="15.75" customHeight="1">
      <c r="B218" s="260">
        <v>8.0</v>
      </c>
      <c r="C218" s="27">
        <v>7.0</v>
      </c>
      <c r="D218" s="27" t="s">
        <v>38</v>
      </c>
      <c r="E218" s="27">
        <v>1.0</v>
      </c>
      <c r="F218" s="27" t="s">
        <v>34</v>
      </c>
      <c r="G218" s="27">
        <v>3.0</v>
      </c>
      <c r="H218" s="27">
        <v>15.0</v>
      </c>
      <c r="I218" s="27">
        <v>8.62</v>
      </c>
      <c r="J218" s="27">
        <v>2.43</v>
      </c>
      <c r="R218" s="3" t="str">
        <f t="shared" si="1"/>
        <v>Davante Adams</v>
      </c>
    </row>
    <row r="219" ht="15.75" customHeight="1">
      <c r="B219" s="260">
        <v>9.0</v>
      </c>
      <c r="C219" s="27">
        <v>8.0</v>
      </c>
      <c r="D219" s="27" t="s">
        <v>52</v>
      </c>
      <c r="E219" s="27">
        <v>2.0</v>
      </c>
      <c r="F219" s="27" t="s">
        <v>34</v>
      </c>
      <c r="G219" s="27">
        <v>3.0</v>
      </c>
      <c r="H219" s="27">
        <v>58.0</v>
      </c>
      <c r="I219" s="27">
        <v>11.75</v>
      </c>
      <c r="J219" s="27">
        <v>2.88</v>
      </c>
      <c r="R219" s="3" t="str">
        <f t="shared" si="1"/>
        <v>Julio Jones</v>
      </c>
    </row>
    <row r="220" ht="15.75" customHeight="1">
      <c r="B220" s="260">
        <v>10.0</v>
      </c>
      <c r="C220" s="27">
        <v>9.0</v>
      </c>
      <c r="D220" s="27" t="s">
        <v>46</v>
      </c>
      <c r="E220" s="27">
        <v>2.0</v>
      </c>
      <c r="F220" s="27" t="s">
        <v>34</v>
      </c>
      <c r="G220" s="27">
        <v>3.0</v>
      </c>
      <c r="H220" s="27">
        <v>72.0</v>
      </c>
      <c r="I220" s="27">
        <v>12.64</v>
      </c>
      <c r="J220" s="27">
        <v>3.01</v>
      </c>
      <c r="R220" s="3" t="str">
        <f t="shared" si="1"/>
        <v>Tyreek Hill</v>
      </c>
    </row>
    <row r="221" ht="15.75" customHeight="1">
      <c r="B221" s="260">
        <v>11.0</v>
      </c>
      <c r="C221" s="27">
        <v>10.0</v>
      </c>
      <c r="D221" s="27" t="s">
        <v>55</v>
      </c>
      <c r="E221" s="27">
        <v>2.0</v>
      </c>
      <c r="F221" s="27" t="s">
        <v>17</v>
      </c>
      <c r="G221" s="27">
        <v>4.0</v>
      </c>
      <c r="H221" s="27">
        <v>71.0</v>
      </c>
      <c r="I221" s="27">
        <v>12.74</v>
      </c>
      <c r="J221" s="27">
        <v>9.15</v>
      </c>
      <c r="R221" s="3" t="str">
        <f t="shared" si="1"/>
        <v>Clyde Edwards-Helaire</v>
      </c>
    </row>
    <row r="222" ht="15.75" customHeight="1">
      <c r="B222" s="260">
        <v>12.0</v>
      </c>
      <c r="C222" s="27">
        <v>11.0</v>
      </c>
      <c r="D222" s="27" t="s">
        <v>26</v>
      </c>
      <c r="E222" s="27">
        <v>2.0</v>
      </c>
      <c r="F222" s="27" t="s">
        <v>17</v>
      </c>
      <c r="G222" s="27">
        <v>4.0</v>
      </c>
      <c r="H222" s="27">
        <v>51.0</v>
      </c>
      <c r="I222" s="27">
        <v>13.2</v>
      </c>
      <c r="J222" s="27">
        <v>8.49</v>
      </c>
      <c r="R222" s="3" t="str">
        <f t="shared" si="1"/>
        <v>Derrick Henry</v>
      </c>
    </row>
    <row r="223" ht="15.75" customHeight="1">
      <c r="B223" s="260">
        <v>13.0</v>
      </c>
      <c r="C223" s="27">
        <v>12.0</v>
      </c>
      <c r="D223" s="27" t="s">
        <v>65</v>
      </c>
      <c r="E223" s="27">
        <v>2.0</v>
      </c>
      <c r="F223" s="27" t="s">
        <v>17</v>
      </c>
      <c r="G223" s="27">
        <v>2.0</v>
      </c>
      <c r="H223" s="27">
        <v>40.0</v>
      </c>
      <c r="I223" s="27">
        <v>14.9</v>
      </c>
      <c r="J223" s="27">
        <v>6.2</v>
      </c>
      <c r="R223" s="3" t="str">
        <f t="shared" si="1"/>
        <v>Miles Sanders</v>
      </c>
    </row>
    <row r="224" ht="15.75" customHeight="1">
      <c r="B224" s="260">
        <v>14.0</v>
      </c>
      <c r="C224" s="27">
        <v>13.0</v>
      </c>
      <c r="D224" s="27" t="s">
        <v>80</v>
      </c>
      <c r="E224" s="27">
        <v>2.0</v>
      </c>
      <c r="F224" s="27" t="s">
        <v>17</v>
      </c>
      <c r="G224" s="27">
        <v>4.0</v>
      </c>
      <c r="H224" s="27">
        <v>31.0</v>
      </c>
      <c r="I224" s="27">
        <v>15.07</v>
      </c>
      <c r="J224" s="27">
        <v>7.2</v>
      </c>
      <c r="R224" s="3" t="str">
        <f t="shared" si="1"/>
        <v>Austin Ekeler</v>
      </c>
    </row>
    <row r="225" ht="15.75" customHeight="1">
      <c r="B225" s="260">
        <v>15.0</v>
      </c>
      <c r="C225" s="27">
        <v>14.0</v>
      </c>
      <c r="D225" s="27" t="s">
        <v>67</v>
      </c>
      <c r="E225" s="27">
        <v>2.0</v>
      </c>
      <c r="F225" s="27" t="s">
        <v>34</v>
      </c>
      <c r="G225" s="27">
        <v>9.0</v>
      </c>
      <c r="H225" s="27">
        <v>33.0</v>
      </c>
      <c r="I225" s="27">
        <v>15.3</v>
      </c>
      <c r="J225" s="27">
        <v>4.54</v>
      </c>
      <c r="R225" s="3" t="str">
        <f t="shared" si="1"/>
        <v>DeAndre Hopkins</v>
      </c>
    </row>
    <row r="226" ht="15.75" customHeight="1">
      <c r="B226" s="260">
        <v>16.0</v>
      </c>
      <c r="C226" s="27">
        <v>15.0</v>
      </c>
      <c r="D226" s="27" t="s">
        <v>72</v>
      </c>
      <c r="E226" s="27">
        <v>2.0</v>
      </c>
      <c r="F226" s="27" t="s">
        <v>17</v>
      </c>
      <c r="G226" s="27">
        <v>3.0</v>
      </c>
      <c r="H226" s="27">
        <v>57.0</v>
      </c>
      <c r="I226" s="27">
        <v>15.46</v>
      </c>
      <c r="J226" s="27">
        <v>7.05</v>
      </c>
      <c r="R226" s="3" t="str">
        <f t="shared" si="1"/>
        <v>Kenyan Drake</v>
      </c>
    </row>
    <row r="227" ht="15.75" customHeight="1">
      <c r="B227" s="260">
        <v>17.0</v>
      </c>
      <c r="C227" s="27">
        <v>16.0</v>
      </c>
      <c r="D227" s="27" t="s">
        <v>43</v>
      </c>
      <c r="E227" s="27">
        <v>2.0</v>
      </c>
      <c r="F227" s="27" t="s">
        <v>17</v>
      </c>
      <c r="G227" s="27">
        <v>5.0</v>
      </c>
      <c r="H227" s="27">
        <v>40.0</v>
      </c>
      <c r="I227" s="27">
        <v>15.99</v>
      </c>
      <c r="J227" s="27">
        <v>6.93</v>
      </c>
      <c r="R227" s="3" t="str">
        <f t="shared" si="1"/>
        <v>Joe Mixon</v>
      </c>
    </row>
    <row r="228" ht="15.75" customHeight="1">
      <c r="B228" s="260">
        <v>18.0</v>
      </c>
      <c r="C228" s="27">
        <v>17.0</v>
      </c>
      <c r="D228" s="27" t="s">
        <v>57</v>
      </c>
      <c r="E228" s="27">
        <v>2.0</v>
      </c>
      <c r="F228" s="27" t="s">
        <v>34</v>
      </c>
      <c r="G228" s="27">
        <v>9.0</v>
      </c>
      <c r="H228" s="27">
        <v>74.0</v>
      </c>
      <c r="I228" s="27">
        <v>16.82</v>
      </c>
      <c r="J228" s="27">
        <v>6.2</v>
      </c>
      <c r="R228" s="3" t="str">
        <f t="shared" si="1"/>
        <v>Chris Godwin</v>
      </c>
    </row>
    <row r="229" ht="15.75" customHeight="1">
      <c r="B229" s="260">
        <v>19.0</v>
      </c>
      <c r="C229" s="27">
        <v>18.0</v>
      </c>
      <c r="D229" s="27" t="s">
        <v>60</v>
      </c>
      <c r="E229" s="27">
        <v>2.0</v>
      </c>
      <c r="F229" s="27" t="s">
        <v>61</v>
      </c>
      <c r="G229" s="27">
        <v>11.0</v>
      </c>
      <c r="H229" s="27">
        <v>21.0</v>
      </c>
      <c r="I229" s="27">
        <v>17.3</v>
      </c>
      <c r="J229" s="27">
        <v>0.9</v>
      </c>
      <c r="R229" s="3" t="str">
        <f t="shared" si="1"/>
        <v>Travis Kelce</v>
      </c>
    </row>
    <row r="230" ht="15.75" customHeight="1">
      <c r="B230" s="260">
        <v>20.0</v>
      </c>
      <c r="C230" s="27">
        <v>19.0</v>
      </c>
      <c r="D230" s="27" t="s">
        <v>63</v>
      </c>
      <c r="E230" s="27">
        <v>2.0</v>
      </c>
      <c r="F230" s="27" t="s">
        <v>61</v>
      </c>
      <c r="G230" s="27">
        <v>15.0</v>
      </c>
      <c r="H230" s="27">
        <v>46.0</v>
      </c>
      <c r="I230" s="27">
        <v>18.29</v>
      </c>
      <c r="J230" s="27">
        <v>1.81</v>
      </c>
      <c r="R230" s="3" t="str">
        <f t="shared" si="1"/>
        <v>George Kittle</v>
      </c>
    </row>
    <row r="231" ht="15.75" customHeight="1">
      <c r="B231" s="260">
        <v>21.0</v>
      </c>
      <c r="C231" s="27">
        <v>20.0</v>
      </c>
      <c r="D231" s="27" t="s">
        <v>573</v>
      </c>
      <c r="E231" s="27">
        <v>3.0</v>
      </c>
      <c r="F231" s="27" t="s">
        <v>34</v>
      </c>
      <c r="G231" s="27">
        <v>12.0</v>
      </c>
      <c r="H231" s="27">
        <v>58.0</v>
      </c>
      <c r="I231" s="27">
        <v>21.71</v>
      </c>
      <c r="J231" s="27">
        <v>6.71</v>
      </c>
      <c r="R231" s="3" t="str">
        <f t="shared" si="1"/>
        <v>Allen Robinson II</v>
      </c>
    </row>
    <row r="232" ht="15.75" customHeight="1">
      <c r="B232" s="260">
        <v>22.0</v>
      </c>
      <c r="C232" s="27">
        <v>21.0</v>
      </c>
      <c r="D232" s="27" t="s">
        <v>49</v>
      </c>
      <c r="E232" s="27">
        <v>3.0</v>
      </c>
      <c r="F232" s="27" t="s">
        <v>17</v>
      </c>
      <c r="G232" s="27">
        <v>5.0</v>
      </c>
      <c r="H232" s="27">
        <v>51.0</v>
      </c>
      <c r="I232" s="27">
        <v>23.92</v>
      </c>
      <c r="J232" s="27">
        <v>7.09</v>
      </c>
      <c r="R232" s="3" t="str">
        <f t="shared" si="1"/>
        <v>Josh Jacobs</v>
      </c>
    </row>
    <row r="233" ht="15.75" customHeight="1">
      <c r="B233" s="260">
        <v>23.0</v>
      </c>
      <c r="C233" s="27">
        <v>22.0</v>
      </c>
      <c r="D233" s="27" t="s">
        <v>71</v>
      </c>
      <c r="E233" s="27">
        <v>3.0</v>
      </c>
      <c r="F233" s="27" t="s">
        <v>17</v>
      </c>
      <c r="G233" s="27">
        <v>8.0</v>
      </c>
      <c r="H233" s="27">
        <v>51.0</v>
      </c>
      <c r="I233" s="27">
        <v>24.63</v>
      </c>
      <c r="J233" s="27">
        <v>7.59</v>
      </c>
      <c r="R233" s="3" t="str">
        <f t="shared" si="1"/>
        <v>Aaron Jones</v>
      </c>
    </row>
    <row r="234" ht="15.75" customHeight="1">
      <c r="B234" s="260">
        <v>24.0</v>
      </c>
      <c r="C234" s="27">
        <v>23.0</v>
      </c>
      <c r="D234" s="27" t="s">
        <v>69</v>
      </c>
      <c r="E234" s="27">
        <v>3.0</v>
      </c>
      <c r="F234" s="27" t="s">
        <v>34</v>
      </c>
      <c r="G234" s="27">
        <v>13.0</v>
      </c>
      <c r="H234" s="27">
        <v>75.0</v>
      </c>
      <c r="I234" s="27">
        <v>24.63</v>
      </c>
      <c r="J234" s="27">
        <v>6.86</v>
      </c>
      <c r="R234" s="3" t="str">
        <f t="shared" si="1"/>
        <v>Kenny Golladay</v>
      </c>
    </row>
    <row r="235" ht="15.75" customHeight="1">
      <c r="B235" s="260">
        <v>25.0</v>
      </c>
      <c r="C235" s="27">
        <v>24.0</v>
      </c>
      <c r="D235" s="27" t="s">
        <v>40</v>
      </c>
      <c r="E235" s="27">
        <v>3.0</v>
      </c>
      <c r="F235" s="27" t="s">
        <v>17</v>
      </c>
      <c r="G235" s="27">
        <v>6.0</v>
      </c>
      <c r="H235" s="27">
        <v>52.0</v>
      </c>
      <c r="I235" s="27">
        <v>24.8</v>
      </c>
      <c r="J235" s="27">
        <v>5.65</v>
      </c>
      <c r="R235" s="3" t="str">
        <f t="shared" si="1"/>
        <v>Nick Chubb</v>
      </c>
    </row>
    <row r="236" ht="15.75" customHeight="1">
      <c r="B236" s="260">
        <v>26.0</v>
      </c>
      <c r="C236" s="27">
        <v>25.0</v>
      </c>
      <c r="D236" s="27" t="s">
        <v>74</v>
      </c>
      <c r="E236" s="27">
        <v>3.0</v>
      </c>
      <c r="F236" s="27" t="s">
        <v>75</v>
      </c>
      <c r="G236" s="27">
        <v>19.0</v>
      </c>
      <c r="H236" s="27">
        <v>54.0</v>
      </c>
      <c r="I236" s="27">
        <v>26.92</v>
      </c>
      <c r="J236" s="27">
        <v>9.69</v>
      </c>
      <c r="R236" s="3" t="str">
        <f t="shared" si="1"/>
        <v>Patrick Mahomes</v>
      </c>
    </row>
    <row r="237" ht="15.75" customHeight="1">
      <c r="B237" s="260">
        <v>27.0</v>
      </c>
      <c r="C237" s="27">
        <v>26.0</v>
      </c>
      <c r="D237" s="27" t="s">
        <v>569</v>
      </c>
      <c r="E237" s="27">
        <v>3.0</v>
      </c>
      <c r="F237" s="27" t="s">
        <v>34</v>
      </c>
      <c r="G237" s="27">
        <v>11.0</v>
      </c>
      <c r="H237" s="27">
        <v>62.0</v>
      </c>
      <c r="I237" s="27">
        <v>27.91</v>
      </c>
      <c r="J237" s="27">
        <v>7.36</v>
      </c>
      <c r="R237" s="3" t="str">
        <f t="shared" si="1"/>
        <v>DJ Moore</v>
      </c>
    </row>
    <row r="238" ht="15.75" customHeight="1">
      <c r="B238" s="260">
        <v>28.0</v>
      </c>
      <c r="C238" s="27">
        <v>27.0</v>
      </c>
      <c r="D238" s="27" t="s">
        <v>89</v>
      </c>
      <c r="E238" s="27">
        <v>3.0</v>
      </c>
      <c r="F238" s="27" t="s">
        <v>34</v>
      </c>
      <c r="G238" s="27">
        <v>11.0</v>
      </c>
      <c r="H238" s="27">
        <v>64.0</v>
      </c>
      <c r="I238" s="27">
        <v>28.01</v>
      </c>
      <c r="J238" s="27">
        <v>7.45</v>
      </c>
      <c r="R238" s="3" t="str">
        <f t="shared" si="1"/>
        <v>JuJu Smith-Schuster</v>
      </c>
    </row>
    <row r="239" ht="15.75" customHeight="1">
      <c r="B239" s="260">
        <v>29.0</v>
      </c>
      <c r="C239" s="27">
        <v>28.0</v>
      </c>
      <c r="D239" s="27" t="s">
        <v>73</v>
      </c>
      <c r="E239" s="27">
        <v>4.0</v>
      </c>
      <c r="F239" s="27" t="s">
        <v>34</v>
      </c>
      <c r="G239" s="27">
        <v>13.0</v>
      </c>
      <c r="H239" s="27">
        <v>62.0</v>
      </c>
      <c r="I239" s="27">
        <v>29.26</v>
      </c>
      <c r="J239" s="27">
        <v>7.24</v>
      </c>
      <c r="R239" s="3" t="str">
        <f t="shared" si="1"/>
        <v>Mike Evans</v>
      </c>
    </row>
    <row r="240" ht="15.75" customHeight="1">
      <c r="B240" s="260">
        <v>30.0</v>
      </c>
      <c r="C240" s="27">
        <v>29.0</v>
      </c>
      <c r="D240" s="27" t="s">
        <v>79</v>
      </c>
      <c r="E240" s="27">
        <v>4.0</v>
      </c>
      <c r="F240" s="27" t="s">
        <v>34</v>
      </c>
      <c r="G240" s="27">
        <v>15.0</v>
      </c>
      <c r="H240" s="27">
        <v>48.0</v>
      </c>
      <c r="I240" s="27">
        <v>31.59</v>
      </c>
      <c r="J240" s="27">
        <v>6.62</v>
      </c>
      <c r="R240" s="3" t="str">
        <f t="shared" si="1"/>
        <v>Amari Cooper</v>
      </c>
    </row>
    <row r="241" ht="15.75" customHeight="1">
      <c r="B241" s="260">
        <v>31.0</v>
      </c>
      <c r="C241" s="27">
        <v>30.0</v>
      </c>
      <c r="D241" s="27" t="s">
        <v>88</v>
      </c>
      <c r="E241" s="27">
        <v>4.0</v>
      </c>
      <c r="F241" s="27" t="s">
        <v>34</v>
      </c>
      <c r="G241" s="27">
        <v>15.0</v>
      </c>
      <c r="H241" s="27">
        <v>62.0</v>
      </c>
      <c r="I241" s="27">
        <v>32.37</v>
      </c>
      <c r="J241" s="27">
        <v>7.39</v>
      </c>
      <c r="R241" s="3" t="str">
        <f t="shared" si="1"/>
        <v>Adam Thielen</v>
      </c>
    </row>
    <row r="242" ht="15.75" customHeight="1">
      <c r="B242" s="260">
        <v>32.0</v>
      </c>
      <c r="C242" s="27">
        <v>31.0</v>
      </c>
      <c r="D242" s="27" t="s">
        <v>87</v>
      </c>
      <c r="E242" s="27">
        <v>4.0</v>
      </c>
      <c r="F242" s="27" t="s">
        <v>75</v>
      </c>
      <c r="G242" s="27">
        <v>6.0</v>
      </c>
      <c r="H242" s="27">
        <v>68.0</v>
      </c>
      <c r="I242" s="27">
        <v>32.39</v>
      </c>
      <c r="J242" s="27">
        <v>10.17</v>
      </c>
      <c r="R242" s="3" t="str">
        <f t="shared" si="1"/>
        <v>Lamar Jackson</v>
      </c>
    </row>
    <row r="243" ht="15.75" customHeight="1">
      <c r="B243" s="260">
        <v>33.0</v>
      </c>
      <c r="C243" s="27">
        <v>32.0</v>
      </c>
      <c r="D243" s="27" t="s">
        <v>86</v>
      </c>
      <c r="E243" s="27">
        <v>4.0</v>
      </c>
      <c r="F243" s="27" t="s">
        <v>34</v>
      </c>
      <c r="G243" s="27">
        <v>12.0</v>
      </c>
      <c r="H243" s="27">
        <v>65.0</v>
      </c>
      <c r="I243" s="27">
        <v>32.41</v>
      </c>
      <c r="J243" s="27">
        <v>7.15</v>
      </c>
      <c r="R243" s="3" t="str">
        <f t="shared" si="1"/>
        <v>Odell Beckham Jr.</v>
      </c>
    </row>
    <row r="244" ht="15.75" customHeight="1">
      <c r="B244" s="260">
        <v>34.0</v>
      </c>
      <c r="C244" s="27">
        <v>33.0</v>
      </c>
      <c r="D244" s="27" t="s">
        <v>94</v>
      </c>
      <c r="E244" s="27">
        <v>4.0</v>
      </c>
      <c r="F244" s="27" t="s">
        <v>34</v>
      </c>
      <c r="G244" s="27">
        <v>15.0</v>
      </c>
      <c r="H244" s="27">
        <v>72.0</v>
      </c>
      <c r="I244" s="27">
        <v>33.11</v>
      </c>
      <c r="J244" s="27">
        <v>8.32</v>
      </c>
      <c r="R244" s="3" t="str">
        <f t="shared" si="1"/>
        <v>Robert Woods</v>
      </c>
    </row>
    <row r="245" ht="15.75" customHeight="1">
      <c r="B245" s="260">
        <v>35.0</v>
      </c>
      <c r="C245" s="27">
        <v>34.0</v>
      </c>
      <c r="D245" s="27" t="s">
        <v>96</v>
      </c>
      <c r="E245" s="27">
        <v>4.0</v>
      </c>
      <c r="F245" s="27" t="s">
        <v>34</v>
      </c>
      <c r="G245" s="27">
        <v>9.0</v>
      </c>
      <c r="H245" s="27">
        <v>78.0</v>
      </c>
      <c r="I245" s="27">
        <v>35.43</v>
      </c>
      <c r="J245" s="27">
        <v>9.07</v>
      </c>
      <c r="R245" s="3" t="str">
        <f t="shared" si="1"/>
        <v>Cooper Kupp</v>
      </c>
    </row>
    <row r="246" ht="15.75" customHeight="1">
      <c r="B246" s="260">
        <v>36.0</v>
      </c>
      <c r="C246" s="27">
        <v>35.0</v>
      </c>
      <c r="D246" s="27" t="s">
        <v>76</v>
      </c>
      <c r="E246" s="27">
        <v>5.0</v>
      </c>
      <c r="F246" s="27" t="s">
        <v>61</v>
      </c>
      <c r="G246" s="27">
        <v>17.0</v>
      </c>
      <c r="H246" s="27">
        <v>63.0</v>
      </c>
      <c r="I246" s="27">
        <v>36.91</v>
      </c>
      <c r="J246" s="27">
        <v>12.43</v>
      </c>
      <c r="R246" s="3" t="str">
        <f t="shared" si="1"/>
        <v>Mark Andrews</v>
      </c>
    </row>
    <row r="247" ht="15.75" customHeight="1">
      <c r="B247" s="260">
        <v>37.0</v>
      </c>
      <c r="C247" s="27">
        <v>36.0</v>
      </c>
      <c r="D247" s="27" t="s">
        <v>93</v>
      </c>
      <c r="E247" s="27">
        <v>5.0</v>
      </c>
      <c r="F247" s="27" t="s">
        <v>34</v>
      </c>
      <c r="G247" s="27">
        <v>16.0</v>
      </c>
      <c r="H247" s="27">
        <v>86.0</v>
      </c>
      <c r="I247" s="27">
        <v>37.44</v>
      </c>
      <c r="J247" s="27">
        <v>7.88</v>
      </c>
      <c r="R247" s="3" t="str">
        <f t="shared" si="1"/>
        <v>Calvin Ridley</v>
      </c>
    </row>
    <row r="248" ht="15.75" customHeight="1">
      <c r="B248" s="260">
        <v>38.0</v>
      </c>
      <c r="C248" s="27">
        <v>37.0</v>
      </c>
      <c r="D248" s="31" t="s">
        <v>98</v>
      </c>
      <c r="E248" s="27">
        <v>5.0</v>
      </c>
      <c r="F248" s="27" t="s">
        <v>17</v>
      </c>
      <c r="G248" s="27">
        <v>10.0</v>
      </c>
      <c r="H248" s="27">
        <v>84.0</v>
      </c>
      <c r="I248" s="27">
        <v>38.56</v>
      </c>
      <c r="J248" s="27">
        <v>11.41</v>
      </c>
      <c r="R248" s="3" t="str">
        <f t="shared" si="1"/>
        <v>Leo1000rd Fournette</v>
      </c>
    </row>
    <row r="249" ht="15.75" customHeight="1">
      <c r="B249" s="260">
        <v>39.0</v>
      </c>
      <c r="C249" s="27">
        <v>38.0</v>
      </c>
      <c r="D249" s="27" t="s">
        <v>593</v>
      </c>
      <c r="E249" s="27">
        <v>5.0</v>
      </c>
      <c r="F249" s="27" t="s">
        <v>17</v>
      </c>
      <c r="G249" s="27">
        <v>10.0</v>
      </c>
      <c r="H249" s="27">
        <v>89.0</v>
      </c>
      <c r="I249" s="27">
        <v>39.2</v>
      </c>
      <c r="J249" s="27">
        <v>12.6</v>
      </c>
      <c r="R249" s="3" t="str">
        <f t="shared" si="1"/>
        <v>Todd Gurley II</v>
      </c>
    </row>
    <row r="250" ht="15.75" customHeight="1">
      <c r="B250" s="260">
        <v>40.0</v>
      </c>
      <c r="C250" s="27">
        <v>39.0</v>
      </c>
      <c r="D250" s="27" t="s">
        <v>108</v>
      </c>
      <c r="E250" s="27">
        <v>5.0</v>
      </c>
      <c r="F250" s="27" t="s">
        <v>61</v>
      </c>
      <c r="G250" s="27">
        <v>25.0</v>
      </c>
      <c r="H250" s="27">
        <v>60.0</v>
      </c>
      <c r="I250" s="27">
        <v>40.34</v>
      </c>
      <c r="J250" s="27">
        <v>9.95</v>
      </c>
      <c r="R250" s="3" t="str">
        <f t="shared" si="1"/>
        <v>Zach Ertz</v>
      </c>
    </row>
    <row r="251" ht="15.75" customHeight="1">
      <c r="B251" s="260">
        <v>41.0</v>
      </c>
      <c r="C251" s="27">
        <v>40.0</v>
      </c>
      <c r="D251" s="27" t="s">
        <v>78</v>
      </c>
      <c r="E251" s="27">
        <v>5.0</v>
      </c>
      <c r="F251" s="27" t="s">
        <v>34</v>
      </c>
      <c r="G251" s="27">
        <v>9.0</v>
      </c>
      <c r="H251" s="27">
        <v>65.0</v>
      </c>
      <c r="I251" s="27">
        <v>40.53</v>
      </c>
      <c r="J251" s="27">
        <v>7.84</v>
      </c>
      <c r="R251" s="3" t="str">
        <f t="shared" si="1"/>
        <v>A.J. Brown</v>
      </c>
    </row>
    <row r="252" ht="15.75" customHeight="1">
      <c r="B252" s="260">
        <v>42.0</v>
      </c>
      <c r="C252" s="27">
        <v>41.0</v>
      </c>
      <c r="D252" s="27" t="s">
        <v>84</v>
      </c>
      <c r="E252" s="27">
        <v>5.0</v>
      </c>
      <c r="F252" s="27" t="s">
        <v>17</v>
      </c>
      <c r="G252" s="27">
        <v>4.0</v>
      </c>
      <c r="H252" s="27">
        <v>79.0</v>
      </c>
      <c r="I252" s="27">
        <v>40.97</v>
      </c>
      <c r="J252" s="27">
        <v>9.79</v>
      </c>
      <c r="R252" s="3" t="str">
        <f t="shared" si="1"/>
        <v>Chris Carson</v>
      </c>
    </row>
    <row r="253" ht="15.75" customHeight="1">
      <c r="B253" s="260">
        <v>43.0</v>
      </c>
      <c r="C253" s="27">
        <v>42.0</v>
      </c>
      <c r="D253" s="27" t="s">
        <v>113</v>
      </c>
      <c r="E253" s="27">
        <v>5.0</v>
      </c>
      <c r="F253" s="27" t="s">
        <v>17</v>
      </c>
      <c r="G253" s="27">
        <v>8.0</v>
      </c>
      <c r="H253" s="27">
        <v>71.0</v>
      </c>
      <c r="I253" s="27">
        <v>42.29</v>
      </c>
      <c r="J253" s="27">
        <v>10.18</v>
      </c>
      <c r="R253" s="3" t="str">
        <f t="shared" si="1"/>
        <v>Le'Veon Bell</v>
      </c>
    </row>
    <row r="254" ht="15.75" customHeight="1">
      <c r="B254" s="260">
        <v>44.0</v>
      </c>
      <c r="C254" s="27">
        <v>43.0</v>
      </c>
      <c r="D254" s="27" t="s">
        <v>100</v>
      </c>
      <c r="E254" s="27">
        <v>6.0</v>
      </c>
      <c r="F254" s="27" t="s">
        <v>17</v>
      </c>
      <c r="G254" s="27">
        <v>20.0</v>
      </c>
      <c r="H254" s="27">
        <v>89.0</v>
      </c>
      <c r="I254" s="27">
        <v>44.61</v>
      </c>
      <c r="J254" s="27">
        <v>12.67</v>
      </c>
      <c r="R254" s="3" t="str">
        <f t="shared" si="1"/>
        <v>James Conner</v>
      </c>
    </row>
    <row r="255" ht="15.75" customHeight="1">
      <c r="B255" s="260">
        <v>45.0</v>
      </c>
      <c r="C255" s="27">
        <v>44.0</v>
      </c>
      <c r="D255" s="27" t="s">
        <v>101</v>
      </c>
      <c r="E255" s="27">
        <v>6.0</v>
      </c>
      <c r="F255" s="27" t="s">
        <v>17</v>
      </c>
      <c r="G255" s="27">
        <v>16.0</v>
      </c>
      <c r="H255" s="27">
        <v>84.0</v>
      </c>
      <c r="I255" s="27">
        <v>44.91</v>
      </c>
      <c r="J255" s="27">
        <v>9.78</v>
      </c>
      <c r="R255" s="3" t="str">
        <f t="shared" si="1"/>
        <v>Melvin Gordon</v>
      </c>
    </row>
    <row r="256" ht="15.75" customHeight="1">
      <c r="B256" s="260">
        <v>46.0</v>
      </c>
      <c r="C256" s="27">
        <v>45.0</v>
      </c>
      <c r="D256" s="27" t="s">
        <v>97</v>
      </c>
      <c r="E256" s="27">
        <v>6.0</v>
      </c>
      <c r="F256" s="27" t="s">
        <v>34</v>
      </c>
      <c r="G256" s="27">
        <v>13.0</v>
      </c>
      <c r="H256" s="27">
        <v>73.0</v>
      </c>
      <c r="I256" s="27">
        <v>45.46</v>
      </c>
      <c r="J256" s="27">
        <v>7.54</v>
      </c>
      <c r="R256" s="3" t="str">
        <f t="shared" si="1"/>
        <v>Tyler Lockett</v>
      </c>
    </row>
    <row r="257" ht="15.75" customHeight="1">
      <c r="B257" s="260">
        <v>47.0</v>
      </c>
      <c r="C257" s="27">
        <v>46.0</v>
      </c>
      <c r="D257" s="31" t="s">
        <v>120</v>
      </c>
      <c r="E257" s="27">
        <v>6.0</v>
      </c>
      <c r="F257" s="27" t="s">
        <v>34</v>
      </c>
      <c r="G257" s="27">
        <v>16.0</v>
      </c>
      <c r="H257" s="27">
        <v>73.0</v>
      </c>
      <c r="I257" s="27">
        <v>45.47</v>
      </c>
      <c r="J257" s="27">
        <v>9.78</v>
      </c>
      <c r="R257" s="3" t="str">
        <f t="shared" si="1"/>
        <v>Kee1000n Allen</v>
      </c>
    </row>
    <row r="258" ht="15.75" customHeight="1">
      <c r="B258" s="260">
        <v>48.0</v>
      </c>
      <c r="C258" s="27">
        <v>47.0</v>
      </c>
      <c r="D258" s="27" t="s">
        <v>612</v>
      </c>
      <c r="E258" s="27">
        <v>6.0</v>
      </c>
      <c r="F258" s="27" t="s">
        <v>34</v>
      </c>
      <c r="G258" s="27">
        <v>24.0</v>
      </c>
      <c r="H258" s="27">
        <v>82.0</v>
      </c>
      <c r="I258" s="27">
        <v>45.55</v>
      </c>
      <c r="J258" s="27">
        <v>9.19</v>
      </c>
      <c r="R258" s="3" t="str">
        <f t="shared" si="1"/>
        <v>DJ Chark Jr.</v>
      </c>
    </row>
    <row r="259" ht="15.75" customHeight="1">
      <c r="B259" s="260">
        <v>49.0</v>
      </c>
      <c r="C259" s="27">
        <v>48.0</v>
      </c>
      <c r="D259" s="27" t="s">
        <v>103</v>
      </c>
      <c r="E259" s="27">
        <v>6.0</v>
      </c>
      <c r="F259" s="27" t="s">
        <v>34</v>
      </c>
      <c r="G259" s="27">
        <v>15.0</v>
      </c>
      <c r="H259" s="27">
        <v>75.0</v>
      </c>
      <c r="I259" s="27">
        <v>46.59</v>
      </c>
      <c r="J259" s="27">
        <v>9.86</v>
      </c>
      <c r="R259" s="3" t="str">
        <f t="shared" si="1"/>
        <v>Terry McLaurin</v>
      </c>
    </row>
    <row r="260" ht="15.75" customHeight="1">
      <c r="B260" s="260">
        <v>50.0</v>
      </c>
      <c r="C260" s="27">
        <v>49.0</v>
      </c>
      <c r="D260" s="27" t="s">
        <v>106</v>
      </c>
      <c r="E260" s="27">
        <v>6.0</v>
      </c>
      <c r="F260" s="27" t="s">
        <v>17</v>
      </c>
      <c r="G260" s="27">
        <v>20.0</v>
      </c>
      <c r="H260" s="27">
        <v>93.0</v>
      </c>
      <c r="I260" s="27">
        <v>48.71</v>
      </c>
      <c r="J260" s="27">
        <v>12.36</v>
      </c>
      <c r="R260" s="3" t="str">
        <f t="shared" si="1"/>
        <v>David Johnson</v>
      </c>
    </row>
    <row r="261" ht="15.75" customHeight="1">
      <c r="B261" s="260">
        <v>51.0</v>
      </c>
      <c r="C261" s="27">
        <v>50.0</v>
      </c>
      <c r="D261" s="27" t="s">
        <v>109</v>
      </c>
      <c r="E261" s="27">
        <v>6.0</v>
      </c>
      <c r="F261" s="27" t="s">
        <v>34</v>
      </c>
      <c r="G261" s="27">
        <v>30.0</v>
      </c>
      <c r="H261" s="27">
        <v>110.0</v>
      </c>
      <c r="I261" s="27">
        <v>49.49</v>
      </c>
      <c r="J261" s="27">
        <v>10.46</v>
      </c>
      <c r="R261" s="3" t="str">
        <f t="shared" si="1"/>
        <v>Courtland Sutton</v>
      </c>
    </row>
    <row r="262" ht="15.75" customHeight="1">
      <c r="B262" s="260">
        <v>52.0</v>
      </c>
      <c r="C262" s="27">
        <v>51.0</v>
      </c>
      <c r="D262" s="27" t="s">
        <v>1595</v>
      </c>
      <c r="E262" s="27">
        <v>7.0</v>
      </c>
      <c r="F262" s="27" t="s">
        <v>34</v>
      </c>
      <c r="G262" s="27">
        <v>27.0</v>
      </c>
      <c r="H262" s="27">
        <v>101.0</v>
      </c>
      <c r="I262" s="27">
        <v>52.75</v>
      </c>
      <c r="J262" s="27">
        <v>12.38</v>
      </c>
      <c r="R262" s="3" t="str">
        <f t="shared" si="1"/>
        <v>DK Metcalf</v>
      </c>
    </row>
    <row r="263" ht="15.75" customHeight="1">
      <c r="B263" s="260">
        <v>53.0</v>
      </c>
      <c r="C263" s="27">
        <v>52.0</v>
      </c>
      <c r="D263" s="27" t="s">
        <v>116</v>
      </c>
      <c r="E263" s="27">
        <v>7.0</v>
      </c>
      <c r="F263" s="27" t="s">
        <v>34</v>
      </c>
      <c r="G263" s="27">
        <v>25.0</v>
      </c>
      <c r="H263" s="27">
        <v>122.0</v>
      </c>
      <c r="I263" s="27">
        <v>54.22</v>
      </c>
      <c r="J263" s="27">
        <v>10.48</v>
      </c>
      <c r="R263" s="3" t="str">
        <f t="shared" si="1"/>
        <v>DeVante Parker</v>
      </c>
    </row>
    <row r="264" ht="15.75" customHeight="1">
      <c r="B264" s="260">
        <v>54.0</v>
      </c>
      <c r="C264" s="27">
        <v>53.0</v>
      </c>
      <c r="D264" s="31" t="s">
        <v>110</v>
      </c>
      <c r="E264" s="27">
        <v>7.0</v>
      </c>
      <c r="F264" s="27" t="s">
        <v>17</v>
      </c>
      <c r="G264" s="27">
        <v>22.0</v>
      </c>
      <c r="H264" s="27">
        <v>177.0</v>
      </c>
      <c r="I264" s="27">
        <v>55.7</v>
      </c>
      <c r="J264" s="27">
        <v>18.32</v>
      </c>
      <c r="R264" s="3" t="str">
        <f t="shared" si="1"/>
        <v>Jo1000than Taylor</v>
      </c>
    </row>
    <row r="265" ht="15.75" customHeight="1">
      <c r="B265" s="260">
        <v>55.0</v>
      </c>
      <c r="C265" s="27">
        <v>54.0</v>
      </c>
      <c r="D265" s="27" t="s">
        <v>119</v>
      </c>
      <c r="E265" s="27">
        <v>7.0</v>
      </c>
      <c r="F265" s="27" t="s">
        <v>75</v>
      </c>
      <c r="G265" s="27">
        <v>19.0</v>
      </c>
      <c r="H265" s="27">
        <v>88.0</v>
      </c>
      <c r="I265" s="27">
        <v>56.09</v>
      </c>
      <c r="J265" s="27">
        <v>5.82</v>
      </c>
      <c r="R265" s="3" t="str">
        <f t="shared" si="1"/>
        <v>Dak Prescott</v>
      </c>
    </row>
    <row r="266" ht="15.75" customHeight="1">
      <c r="B266" s="260">
        <v>56.0</v>
      </c>
      <c r="C266" s="27">
        <v>55.0</v>
      </c>
      <c r="D266" s="27" t="s">
        <v>126</v>
      </c>
      <c r="E266" s="27">
        <v>7.0</v>
      </c>
      <c r="F266" s="27" t="s">
        <v>61</v>
      </c>
      <c r="G266" s="27">
        <v>26.0</v>
      </c>
      <c r="H266" s="27">
        <v>136.0</v>
      </c>
      <c r="I266" s="27">
        <v>56.64</v>
      </c>
      <c r="J266" s="27">
        <v>15.18</v>
      </c>
      <c r="R266" s="3" t="str">
        <f t="shared" si="1"/>
        <v>Darren Waller</v>
      </c>
    </row>
    <row r="267" ht="15.75" customHeight="1">
      <c r="B267" s="260">
        <v>57.0</v>
      </c>
      <c r="C267" s="27">
        <v>56.0</v>
      </c>
      <c r="D267" s="27" t="s">
        <v>121</v>
      </c>
      <c r="E267" s="27">
        <v>7.0</v>
      </c>
      <c r="F267" s="27" t="s">
        <v>34</v>
      </c>
      <c r="G267" s="27">
        <v>24.0</v>
      </c>
      <c r="H267" s="27">
        <v>124.0</v>
      </c>
      <c r="I267" s="27">
        <v>57.82</v>
      </c>
      <c r="J267" s="27">
        <v>12.33</v>
      </c>
      <c r="R267" s="3" t="str">
        <f t="shared" si="1"/>
        <v>T.Y. Hilton</v>
      </c>
    </row>
    <row r="268" ht="15.75" customHeight="1">
      <c r="B268" s="260">
        <v>58.0</v>
      </c>
      <c r="C268" s="27">
        <v>57.0</v>
      </c>
      <c r="D268" s="27" t="s">
        <v>115</v>
      </c>
      <c r="E268" s="27">
        <v>7.0</v>
      </c>
      <c r="F268" s="27" t="s">
        <v>17</v>
      </c>
      <c r="G268" s="27">
        <v>28.0</v>
      </c>
      <c r="H268" s="27">
        <v>123.0</v>
      </c>
      <c r="I268" s="27">
        <v>58.67</v>
      </c>
      <c r="J268" s="27">
        <v>12.68</v>
      </c>
      <c r="R268" s="3" t="str">
        <f t="shared" si="1"/>
        <v>Mark Ingram II</v>
      </c>
    </row>
    <row r="269" ht="15.75" customHeight="1">
      <c r="B269" s="260">
        <v>59.0</v>
      </c>
      <c r="C269" s="27">
        <v>58.0</v>
      </c>
      <c r="D269" s="27" t="s">
        <v>124</v>
      </c>
      <c r="E269" s="27">
        <v>8.0</v>
      </c>
      <c r="F269" s="27" t="s">
        <v>75</v>
      </c>
      <c r="G269" s="27">
        <v>38.0</v>
      </c>
      <c r="H269" s="27">
        <v>91.0</v>
      </c>
      <c r="I269" s="27">
        <v>60.53</v>
      </c>
      <c r="J269" s="27">
        <v>7.23</v>
      </c>
      <c r="R269" s="3" t="str">
        <f t="shared" si="1"/>
        <v>Russell Wilson</v>
      </c>
    </row>
    <row r="270" ht="15.75" customHeight="1">
      <c r="B270" s="260">
        <v>60.0</v>
      </c>
      <c r="C270" s="27">
        <v>59.0</v>
      </c>
      <c r="D270" s="27" t="s">
        <v>125</v>
      </c>
      <c r="E270" s="27">
        <v>8.0</v>
      </c>
      <c r="F270" s="27" t="s">
        <v>75</v>
      </c>
      <c r="G270" s="27">
        <v>19.0</v>
      </c>
      <c r="H270" s="27">
        <v>87.0</v>
      </c>
      <c r="I270" s="27">
        <v>60.94</v>
      </c>
      <c r="J270" s="27">
        <v>7.06</v>
      </c>
      <c r="R270" s="3" t="str">
        <f t="shared" si="1"/>
        <v>Kyler Murray</v>
      </c>
    </row>
    <row r="271" ht="15.75" customHeight="1">
      <c r="B271" s="260">
        <v>61.0</v>
      </c>
      <c r="C271" s="27">
        <v>60.0</v>
      </c>
      <c r="D271" s="27" t="s">
        <v>122</v>
      </c>
      <c r="E271" s="27">
        <v>8.0</v>
      </c>
      <c r="F271" s="27" t="s">
        <v>34</v>
      </c>
      <c r="G271" s="27">
        <v>32.0</v>
      </c>
      <c r="H271" s="27">
        <v>88.0</v>
      </c>
      <c r="I271" s="27">
        <v>61.51</v>
      </c>
      <c r="J271" s="27">
        <v>10.34</v>
      </c>
      <c r="R271" s="3" t="str">
        <f t="shared" si="1"/>
        <v>Stefon Diggs</v>
      </c>
    </row>
    <row r="272" ht="15.75" customHeight="1">
      <c r="B272" s="260">
        <v>62.0</v>
      </c>
      <c r="C272" s="27">
        <v>61.0</v>
      </c>
      <c r="D272" s="27" t="s">
        <v>118</v>
      </c>
      <c r="E272" s="27">
        <v>8.0</v>
      </c>
      <c r="F272" s="27" t="s">
        <v>17</v>
      </c>
      <c r="G272" s="27">
        <v>31.0</v>
      </c>
      <c r="H272" s="27">
        <v>85.0</v>
      </c>
      <c r="I272" s="27">
        <v>63.16</v>
      </c>
      <c r="J272" s="27">
        <v>11.71</v>
      </c>
      <c r="R272" s="3" t="str">
        <f t="shared" si="1"/>
        <v>David Montgomery</v>
      </c>
    </row>
    <row r="273" ht="15.75" customHeight="1">
      <c r="B273" s="260">
        <v>63.0</v>
      </c>
      <c r="C273" s="27">
        <v>62.0</v>
      </c>
      <c r="D273" s="27" t="s">
        <v>141</v>
      </c>
      <c r="E273" s="27">
        <v>8.0</v>
      </c>
      <c r="F273" s="27" t="s">
        <v>17</v>
      </c>
      <c r="G273" s="27">
        <v>28.0</v>
      </c>
      <c r="H273" s="27">
        <v>133.0</v>
      </c>
      <c r="I273" s="27">
        <v>63.37</v>
      </c>
      <c r="J273" s="27">
        <v>11.56</v>
      </c>
      <c r="R273" s="3" t="str">
        <f t="shared" si="1"/>
        <v>Kareem Hunt</v>
      </c>
    </row>
    <row r="274" ht="15.75" customHeight="1">
      <c r="B274" s="260">
        <v>64.0</v>
      </c>
      <c r="C274" s="27">
        <v>63.0</v>
      </c>
      <c r="D274" s="27" t="s">
        <v>128</v>
      </c>
      <c r="E274" s="27">
        <v>8.0</v>
      </c>
      <c r="F274" s="27" t="s">
        <v>75</v>
      </c>
      <c r="G274" s="27">
        <v>38.0</v>
      </c>
      <c r="H274" s="27">
        <v>105.0</v>
      </c>
      <c r="I274" s="27">
        <v>65.46</v>
      </c>
      <c r="J274" s="27">
        <v>8.82</v>
      </c>
      <c r="R274" s="3" t="str">
        <f t="shared" si="1"/>
        <v>Deshaun Watson</v>
      </c>
    </row>
    <row r="275" ht="15.75" customHeight="1">
      <c r="B275" s="260">
        <v>65.0</v>
      </c>
      <c r="C275" s="27">
        <v>64.0</v>
      </c>
      <c r="D275" s="27" t="s">
        <v>133</v>
      </c>
      <c r="E275" s="27">
        <v>8.0</v>
      </c>
      <c r="F275" s="27" t="s">
        <v>34</v>
      </c>
      <c r="G275" s="27">
        <v>43.0</v>
      </c>
      <c r="H275" s="27">
        <v>96.0</v>
      </c>
      <c r="I275" s="27">
        <v>65.77</v>
      </c>
      <c r="J275" s="27">
        <v>9.17</v>
      </c>
      <c r="R275" s="3" t="str">
        <f t="shared" si="1"/>
        <v>Jarvis Landry</v>
      </c>
    </row>
    <row r="276" ht="15.75" customHeight="1">
      <c r="B276" s="260">
        <v>66.0</v>
      </c>
      <c r="C276" s="27">
        <v>65.0</v>
      </c>
      <c r="D276" s="27" t="s">
        <v>137</v>
      </c>
      <c r="E276" s="27">
        <v>8.0</v>
      </c>
      <c r="F276" s="27" t="s">
        <v>34</v>
      </c>
      <c r="G276" s="27">
        <v>36.0</v>
      </c>
      <c r="H276" s="27">
        <v>134.0</v>
      </c>
      <c r="I276" s="27">
        <v>66.17</v>
      </c>
      <c r="J276" s="27">
        <v>11.7</v>
      </c>
      <c r="R276" s="3" t="str">
        <f t="shared" si="1"/>
        <v>Tyler Boyd</v>
      </c>
    </row>
    <row r="277" ht="15.75" customHeight="1">
      <c r="B277" s="260">
        <v>67.0</v>
      </c>
      <c r="C277" s="27">
        <v>66.0</v>
      </c>
      <c r="D277" s="27" t="s">
        <v>129</v>
      </c>
      <c r="E277" s="27">
        <v>8.0</v>
      </c>
      <c r="F277" s="27" t="s">
        <v>17</v>
      </c>
      <c r="G277" s="27">
        <v>11.0</v>
      </c>
      <c r="H277" s="27">
        <v>110.0</v>
      </c>
      <c r="I277" s="27">
        <v>66.53</v>
      </c>
      <c r="J277" s="27">
        <v>14.0</v>
      </c>
      <c r="R277" s="3" t="str">
        <f t="shared" si="1"/>
        <v>Devin Singletary</v>
      </c>
    </row>
    <row r="278" ht="15.75" customHeight="1">
      <c r="B278" s="260">
        <v>68.0</v>
      </c>
      <c r="C278" s="27">
        <v>67.0</v>
      </c>
      <c r="D278" s="27" t="s">
        <v>130</v>
      </c>
      <c r="E278" s="27">
        <v>8.0</v>
      </c>
      <c r="F278" s="27" t="s">
        <v>34</v>
      </c>
      <c r="G278" s="27">
        <v>29.0</v>
      </c>
      <c r="H278" s="27">
        <v>145.0</v>
      </c>
      <c r="I278" s="27">
        <v>67.94</v>
      </c>
      <c r="J278" s="27">
        <v>10.89</v>
      </c>
      <c r="R278" s="3" t="str">
        <f t="shared" si="1"/>
        <v>A.J. Green</v>
      </c>
    </row>
    <row r="279" ht="15.75" customHeight="1">
      <c r="B279" s="260">
        <v>69.0</v>
      </c>
      <c r="C279" s="27">
        <v>68.0</v>
      </c>
      <c r="D279" s="27" t="s">
        <v>139</v>
      </c>
      <c r="E279" s="27">
        <v>9.0</v>
      </c>
      <c r="F279" s="27" t="s">
        <v>34</v>
      </c>
      <c r="G279" s="27">
        <v>33.0</v>
      </c>
      <c r="H279" s="27">
        <v>181.0</v>
      </c>
      <c r="I279" s="27">
        <v>69.95</v>
      </c>
      <c r="J279" s="27">
        <v>13.19</v>
      </c>
      <c r="R279" s="3" t="str">
        <f t="shared" si="1"/>
        <v>Julian Edelman</v>
      </c>
    </row>
    <row r="280" ht="15.75" customHeight="1">
      <c r="B280" s="260">
        <v>70.0</v>
      </c>
      <c r="C280" s="27">
        <v>69.0</v>
      </c>
      <c r="D280" s="27" t="s">
        <v>132</v>
      </c>
      <c r="E280" s="27">
        <v>9.0</v>
      </c>
      <c r="F280" s="27" t="s">
        <v>34</v>
      </c>
      <c r="G280" s="27">
        <v>33.0</v>
      </c>
      <c r="H280" s="27">
        <v>127.0</v>
      </c>
      <c r="I280" s="27">
        <v>71.9</v>
      </c>
      <c r="J280" s="27">
        <v>13.42</v>
      </c>
      <c r="R280" s="3" t="str">
        <f t="shared" si="1"/>
        <v>Marquise Brown</v>
      </c>
    </row>
    <row r="281" ht="15.75" customHeight="1">
      <c r="B281" s="260">
        <v>71.0</v>
      </c>
      <c r="C281" s="27">
        <v>70.0</v>
      </c>
      <c r="D281" s="27" t="s">
        <v>134</v>
      </c>
      <c r="E281" s="27">
        <v>9.0</v>
      </c>
      <c r="F281" s="27" t="s">
        <v>17</v>
      </c>
      <c r="G281" s="27">
        <v>40.0</v>
      </c>
      <c r="H281" s="27">
        <v>172.0</v>
      </c>
      <c r="I281" s="27">
        <v>73.21</v>
      </c>
      <c r="J281" s="27">
        <v>15.48</v>
      </c>
      <c r="R281" s="3" t="str">
        <f t="shared" si="1"/>
        <v>D'Andre Swift</v>
      </c>
    </row>
    <row r="282" ht="15.75" customHeight="1">
      <c r="B282" s="260">
        <v>72.0</v>
      </c>
      <c r="C282" s="27">
        <v>71.0</v>
      </c>
      <c r="D282" s="27" t="s">
        <v>127</v>
      </c>
      <c r="E282" s="27">
        <v>9.0</v>
      </c>
      <c r="F282" s="27" t="s">
        <v>17</v>
      </c>
      <c r="G282" s="27">
        <v>34.0</v>
      </c>
      <c r="H282" s="27">
        <v>163.0</v>
      </c>
      <c r="I282" s="27">
        <v>73.36</v>
      </c>
      <c r="J282" s="27">
        <v>13.72</v>
      </c>
      <c r="R282" s="3" t="str">
        <f t="shared" si="1"/>
        <v>Raheem Mostert</v>
      </c>
    </row>
    <row r="283" ht="15.75" customHeight="1">
      <c r="B283" s="260">
        <v>73.0</v>
      </c>
      <c r="C283" s="27">
        <v>72.0</v>
      </c>
      <c r="D283" s="27" t="s">
        <v>131</v>
      </c>
      <c r="E283" s="27">
        <v>9.0</v>
      </c>
      <c r="F283" s="27" t="s">
        <v>34</v>
      </c>
      <c r="G283" s="27">
        <v>43.0</v>
      </c>
      <c r="H283" s="27">
        <v>123.0</v>
      </c>
      <c r="I283" s="27">
        <v>73.68</v>
      </c>
      <c r="J283" s="27">
        <v>12.01</v>
      </c>
      <c r="R283" s="3" t="str">
        <f t="shared" si="1"/>
        <v>Michael Gallup</v>
      </c>
    </row>
    <row r="284" ht="15.75" customHeight="1">
      <c r="B284" s="260">
        <v>74.0</v>
      </c>
      <c r="C284" s="27">
        <v>73.0</v>
      </c>
      <c r="D284" s="27" t="s">
        <v>143</v>
      </c>
      <c r="E284" s="27">
        <v>9.0</v>
      </c>
      <c r="F284" s="27" t="s">
        <v>61</v>
      </c>
      <c r="G284" s="27">
        <v>24.0</v>
      </c>
      <c r="H284" s="27">
        <v>133.0</v>
      </c>
      <c r="I284" s="27">
        <v>75.28</v>
      </c>
      <c r="J284" s="27">
        <v>18.52</v>
      </c>
      <c r="R284" s="3" t="str">
        <f t="shared" si="1"/>
        <v>Evan Engram</v>
      </c>
    </row>
    <row r="285" ht="15.75" customHeight="1">
      <c r="B285" s="260">
        <v>75.0</v>
      </c>
      <c r="C285" s="27">
        <v>74.0</v>
      </c>
      <c r="D285" s="27" t="s">
        <v>173</v>
      </c>
      <c r="E285" s="27">
        <v>10.0</v>
      </c>
      <c r="F285" s="27" t="s">
        <v>17</v>
      </c>
      <c r="G285" s="27">
        <v>23.0</v>
      </c>
      <c r="H285" s="27">
        <v>198.0</v>
      </c>
      <c r="I285" s="27">
        <v>77.05</v>
      </c>
      <c r="J285" s="27">
        <v>17.71</v>
      </c>
      <c r="R285" s="3" t="str">
        <f t="shared" si="1"/>
        <v>James White</v>
      </c>
    </row>
    <row r="286" ht="15.75" customHeight="1">
      <c r="B286" s="260">
        <v>76.0</v>
      </c>
      <c r="C286" s="27">
        <v>75.0</v>
      </c>
      <c r="D286" s="27" t="s">
        <v>136</v>
      </c>
      <c r="E286" s="27">
        <v>10.0</v>
      </c>
      <c r="F286" s="27" t="s">
        <v>75</v>
      </c>
      <c r="G286" s="27">
        <v>59.0</v>
      </c>
      <c r="H286" s="27">
        <v>118.0</v>
      </c>
      <c r="I286" s="27">
        <v>77.14</v>
      </c>
      <c r="J286" s="27">
        <v>12.19</v>
      </c>
      <c r="R286" s="3" t="str">
        <f t="shared" si="1"/>
        <v>Josh Allen</v>
      </c>
    </row>
    <row r="287" ht="15.75" customHeight="1">
      <c r="B287" s="260">
        <v>77.0</v>
      </c>
      <c r="C287" s="27">
        <v>76.0</v>
      </c>
      <c r="D287" s="27" t="s">
        <v>135</v>
      </c>
      <c r="E287" s="27">
        <v>10.0</v>
      </c>
      <c r="F287" s="27" t="s">
        <v>17</v>
      </c>
      <c r="G287" s="27">
        <v>34.0</v>
      </c>
      <c r="H287" s="27">
        <v>176.0</v>
      </c>
      <c r="I287" s="27">
        <v>77.59</v>
      </c>
      <c r="J287" s="27">
        <v>19.05</v>
      </c>
      <c r="R287" s="3" t="str">
        <f t="shared" si="1"/>
        <v>Cam Akers</v>
      </c>
    </row>
    <row r="288" ht="15.75" customHeight="1">
      <c r="B288" s="260">
        <v>78.0</v>
      </c>
      <c r="C288" s="27">
        <v>77.0</v>
      </c>
      <c r="D288" s="27" t="s">
        <v>637</v>
      </c>
      <c r="E288" s="27">
        <v>10.0</v>
      </c>
      <c r="F288" s="27" t="s">
        <v>34</v>
      </c>
      <c r="G288" s="27">
        <v>48.0</v>
      </c>
      <c r="H288" s="27">
        <v>107.0</v>
      </c>
      <c r="I288" s="27">
        <v>78.93</v>
      </c>
      <c r="J288" s="27">
        <v>10.55</v>
      </c>
      <c r="R288" s="3" t="str">
        <f t="shared" si="1"/>
        <v>Marvin Jones Jr.</v>
      </c>
    </row>
    <row r="289" ht="15.75" customHeight="1">
      <c r="B289" s="260">
        <v>79.0</v>
      </c>
      <c r="C289" s="27">
        <v>78.0</v>
      </c>
      <c r="D289" s="27" t="s">
        <v>142</v>
      </c>
      <c r="E289" s="27">
        <v>10.0</v>
      </c>
      <c r="F289" s="27" t="s">
        <v>75</v>
      </c>
      <c r="G289" s="27">
        <v>61.0</v>
      </c>
      <c r="H289" s="27">
        <v>122.0</v>
      </c>
      <c r="I289" s="27">
        <v>79.93</v>
      </c>
      <c r="J289" s="27">
        <v>10.7</v>
      </c>
      <c r="R289" s="3" t="str">
        <f t="shared" si="1"/>
        <v>Matt Ryan</v>
      </c>
    </row>
    <row r="290" ht="15.75" customHeight="1">
      <c r="B290" s="260">
        <v>80.0</v>
      </c>
      <c r="C290" s="27">
        <v>79.0</v>
      </c>
      <c r="D290" s="27" t="s">
        <v>150</v>
      </c>
      <c r="E290" s="27">
        <v>10.0</v>
      </c>
      <c r="F290" s="27" t="s">
        <v>61</v>
      </c>
      <c r="G290" s="27">
        <v>26.0</v>
      </c>
      <c r="H290" s="27">
        <v>161.0</v>
      </c>
      <c r="I290" s="27">
        <v>80.15</v>
      </c>
      <c r="J290" s="27">
        <v>21.47</v>
      </c>
      <c r="R290" s="3" t="str">
        <f t="shared" si="1"/>
        <v>Tyler Higbee</v>
      </c>
    </row>
    <row r="291" ht="15.75" customHeight="1">
      <c r="B291" s="260">
        <v>81.0</v>
      </c>
      <c r="C291" s="27">
        <v>80.0</v>
      </c>
      <c r="D291" s="27" t="s">
        <v>147</v>
      </c>
      <c r="E291" s="27">
        <v>10.0</v>
      </c>
      <c r="F291" s="27" t="s">
        <v>61</v>
      </c>
      <c r="G291" s="27">
        <v>53.0</v>
      </c>
      <c r="H291" s="27">
        <v>159.0</v>
      </c>
      <c r="I291" s="27">
        <v>81.51</v>
      </c>
      <c r="J291" s="27">
        <v>20.46</v>
      </c>
      <c r="R291" s="3" t="str">
        <f t="shared" si="1"/>
        <v>Hunter Henry</v>
      </c>
    </row>
    <row r="292" ht="15.75" customHeight="1">
      <c r="B292" s="260">
        <v>82.0</v>
      </c>
      <c r="C292" s="27">
        <v>81.0</v>
      </c>
      <c r="D292" s="27" t="s">
        <v>639</v>
      </c>
      <c r="E292" s="27">
        <v>10.0</v>
      </c>
      <c r="F292" s="27" t="s">
        <v>34</v>
      </c>
      <c r="G292" s="27">
        <v>49.0</v>
      </c>
      <c r="H292" s="27">
        <v>194.0</v>
      </c>
      <c r="I292" s="27">
        <v>83.43</v>
      </c>
      <c r="J292" s="27">
        <v>18.53</v>
      </c>
      <c r="R292" s="3" t="str">
        <f t="shared" si="1"/>
        <v>Will Fuller V</v>
      </c>
    </row>
    <row r="293" ht="15.75" customHeight="1">
      <c r="B293" s="260">
        <v>83.0</v>
      </c>
      <c r="C293" s="27">
        <v>82.0</v>
      </c>
      <c r="D293" s="27" t="s">
        <v>145</v>
      </c>
      <c r="E293" s="27">
        <v>10.0</v>
      </c>
      <c r="F293" s="27" t="s">
        <v>34</v>
      </c>
      <c r="G293" s="27">
        <v>48.0</v>
      </c>
      <c r="H293" s="27">
        <v>193.0</v>
      </c>
      <c r="I293" s="27">
        <v>84.47</v>
      </c>
      <c r="J293" s="27">
        <v>15.34</v>
      </c>
      <c r="R293" s="3" t="str">
        <f t="shared" si="1"/>
        <v>Brandin Cooks</v>
      </c>
    </row>
    <row r="294" ht="15.75" customHeight="1">
      <c r="B294" s="260">
        <v>84.0</v>
      </c>
      <c r="C294" s="27">
        <v>83.0</v>
      </c>
      <c r="D294" s="27" t="s">
        <v>190</v>
      </c>
      <c r="E294" s="27">
        <v>11.0</v>
      </c>
      <c r="F294" s="27" t="s">
        <v>17</v>
      </c>
      <c r="G294" s="27">
        <v>51.0</v>
      </c>
      <c r="H294" s="27">
        <v>149.0</v>
      </c>
      <c r="I294" s="27">
        <v>88.67</v>
      </c>
      <c r="J294" s="27">
        <v>19.7</v>
      </c>
      <c r="R294" s="3" t="str">
        <f t="shared" si="1"/>
        <v>Tarik Cohen</v>
      </c>
    </row>
    <row r="295" ht="15.75" customHeight="1">
      <c r="B295" s="260">
        <v>85.0</v>
      </c>
      <c r="C295" s="27">
        <v>84.0</v>
      </c>
      <c r="D295" s="31" t="s">
        <v>144</v>
      </c>
      <c r="E295" s="27">
        <v>11.0</v>
      </c>
      <c r="F295" s="27" t="s">
        <v>17</v>
      </c>
      <c r="G295" s="27">
        <v>38.0</v>
      </c>
      <c r="H295" s="27">
        <v>181.0</v>
      </c>
      <c r="I295" s="27">
        <v>89.64</v>
      </c>
      <c r="J295" s="27">
        <v>21.56</v>
      </c>
      <c r="R295" s="3" t="str">
        <f t="shared" si="1"/>
        <v>Ro1000ld Jones II</v>
      </c>
    </row>
    <row r="296" ht="15.75" customHeight="1">
      <c r="B296" s="260">
        <v>86.0</v>
      </c>
      <c r="C296" s="27">
        <v>85.0</v>
      </c>
      <c r="D296" s="27" t="s">
        <v>148</v>
      </c>
      <c r="E296" s="27">
        <v>11.0</v>
      </c>
      <c r="F296" s="27" t="s">
        <v>75</v>
      </c>
      <c r="G296" s="27">
        <v>61.0</v>
      </c>
      <c r="H296" s="27">
        <v>117.0</v>
      </c>
      <c r="I296" s="27">
        <v>90.01</v>
      </c>
      <c r="J296" s="27">
        <v>12.74</v>
      </c>
      <c r="R296" s="3" t="str">
        <f t="shared" si="1"/>
        <v>Carson Wentz</v>
      </c>
    </row>
    <row r="297" ht="15.75" customHeight="1">
      <c r="B297" s="260">
        <v>87.0</v>
      </c>
      <c r="C297" s="27">
        <v>86.0</v>
      </c>
      <c r="D297" s="27" t="s">
        <v>151</v>
      </c>
      <c r="E297" s="27">
        <v>11.0</v>
      </c>
      <c r="F297" s="27" t="s">
        <v>75</v>
      </c>
      <c r="G297" s="27">
        <v>61.0</v>
      </c>
      <c r="H297" s="27">
        <v>131.0</v>
      </c>
      <c r="I297" s="27">
        <v>91.59</v>
      </c>
      <c r="J297" s="27">
        <v>13.19</v>
      </c>
      <c r="R297" s="3" t="str">
        <f t="shared" si="1"/>
        <v>Drew Brees</v>
      </c>
    </row>
    <row r="298" ht="15.75" customHeight="1">
      <c r="B298" s="260">
        <v>88.0</v>
      </c>
      <c r="C298" s="27">
        <v>87.0</v>
      </c>
      <c r="D298" s="27" t="s">
        <v>171</v>
      </c>
      <c r="E298" s="27">
        <v>11.0</v>
      </c>
      <c r="F298" s="27" t="s">
        <v>34</v>
      </c>
      <c r="G298" s="27">
        <v>48.0</v>
      </c>
      <c r="H298" s="27">
        <v>215.0</v>
      </c>
      <c r="I298" s="27">
        <v>93.77</v>
      </c>
      <c r="J298" s="27">
        <v>22.79</v>
      </c>
      <c r="R298" s="3" t="str">
        <f t="shared" si="1"/>
        <v>Jamison Crowder</v>
      </c>
    </row>
    <row r="299" ht="15.75" customHeight="1">
      <c r="B299" s="260">
        <v>89.0</v>
      </c>
      <c r="C299" s="27">
        <v>88.0</v>
      </c>
      <c r="D299" s="27" t="s">
        <v>161</v>
      </c>
      <c r="E299" s="27">
        <v>11.0</v>
      </c>
      <c r="F299" s="27" t="s">
        <v>34</v>
      </c>
      <c r="G299" s="27">
        <v>45.0</v>
      </c>
      <c r="H299" s="27">
        <v>189.0</v>
      </c>
      <c r="I299" s="27">
        <v>93.9</v>
      </c>
      <c r="J299" s="27">
        <v>21.21</v>
      </c>
      <c r="R299" s="3" t="str">
        <f t="shared" si="1"/>
        <v>Diontae Johnson</v>
      </c>
    </row>
    <row r="300" ht="15.75" customHeight="1">
      <c r="B300" s="260">
        <v>90.0</v>
      </c>
      <c r="C300" s="27">
        <v>89.0</v>
      </c>
      <c r="D300" s="27" t="s">
        <v>160</v>
      </c>
      <c r="E300" s="27">
        <v>11.0</v>
      </c>
      <c r="F300" s="27" t="s">
        <v>34</v>
      </c>
      <c r="G300" s="27">
        <v>49.0</v>
      </c>
      <c r="H300" s="27">
        <v>198.0</v>
      </c>
      <c r="I300" s="27">
        <v>94.78</v>
      </c>
      <c r="J300" s="27">
        <v>24.11</v>
      </c>
      <c r="R300" s="3" t="str">
        <f t="shared" si="1"/>
        <v>Christian Kirk</v>
      </c>
    </row>
    <row r="301" ht="15.75" customHeight="1">
      <c r="B301" s="260">
        <v>91.0</v>
      </c>
      <c r="C301" s="27">
        <v>90.0</v>
      </c>
      <c r="D301" s="27" t="s">
        <v>162</v>
      </c>
      <c r="E301" s="27">
        <v>12.0</v>
      </c>
      <c r="F301" s="27" t="s">
        <v>17</v>
      </c>
      <c r="G301" s="27">
        <v>57.0</v>
      </c>
      <c r="H301" s="27">
        <v>144.0</v>
      </c>
      <c r="I301" s="27">
        <v>96.72</v>
      </c>
      <c r="J301" s="27">
        <v>14.01</v>
      </c>
      <c r="R301" s="3" t="str">
        <f t="shared" si="1"/>
        <v>Matt Breida</v>
      </c>
    </row>
    <row r="302" ht="15.75" customHeight="1">
      <c r="B302" s="260">
        <v>92.0</v>
      </c>
      <c r="C302" s="27">
        <v>91.0</v>
      </c>
      <c r="D302" s="27" t="s">
        <v>165</v>
      </c>
      <c r="E302" s="27">
        <v>12.0</v>
      </c>
      <c r="F302" s="27" t="s">
        <v>61</v>
      </c>
      <c r="G302" s="27">
        <v>46.0</v>
      </c>
      <c r="H302" s="27">
        <v>206.0</v>
      </c>
      <c r="I302" s="27">
        <v>98.08</v>
      </c>
      <c r="J302" s="27">
        <v>26.09</v>
      </c>
      <c r="R302" s="3" t="str">
        <f t="shared" si="1"/>
        <v>Hayden Hurst</v>
      </c>
    </row>
    <row r="303" ht="15.75" customHeight="1">
      <c r="B303" s="260">
        <v>93.0</v>
      </c>
      <c r="C303" s="27">
        <v>92.0</v>
      </c>
      <c r="D303" s="27" t="s">
        <v>154</v>
      </c>
      <c r="E303" s="27">
        <v>12.0</v>
      </c>
      <c r="F303" s="27" t="s">
        <v>75</v>
      </c>
      <c r="G303" s="27">
        <v>56.0</v>
      </c>
      <c r="H303" s="27">
        <v>162.0</v>
      </c>
      <c r="I303" s="27">
        <v>99.24</v>
      </c>
      <c r="J303" s="27">
        <v>14.32</v>
      </c>
      <c r="R303" s="3" t="str">
        <f t="shared" si="1"/>
        <v>Tom Brady</v>
      </c>
    </row>
    <row r="304" ht="15.75" customHeight="1">
      <c r="B304" s="260">
        <v>94.0</v>
      </c>
      <c r="C304" s="27">
        <v>93.0</v>
      </c>
      <c r="D304" s="27" t="s">
        <v>149</v>
      </c>
      <c r="E304" s="27">
        <v>12.0</v>
      </c>
      <c r="F304" s="27" t="s">
        <v>17</v>
      </c>
      <c r="G304" s="27">
        <v>51.0</v>
      </c>
      <c r="H304" s="27">
        <v>163.0</v>
      </c>
      <c r="I304" s="27">
        <v>99.61</v>
      </c>
      <c r="J304" s="27">
        <v>15.71</v>
      </c>
      <c r="R304" s="3" t="str">
        <f t="shared" si="1"/>
        <v>Jordan Howard</v>
      </c>
    </row>
    <row r="305" ht="15.75" customHeight="1">
      <c r="B305" s="260">
        <v>95.0</v>
      </c>
      <c r="C305" s="27">
        <v>94.0</v>
      </c>
      <c r="D305" s="27" t="s">
        <v>176</v>
      </c>
      <c r="E305" s="27">
        <v>12.0</v>
      </c>
      <c r="F305" s="27" t="s">
        <v>34</v>
      </c>
      <c r="G305" s="27">
        <v>75.0</v>
      </c>
      <c r="H305" s="27">
        <v>199.0</v>
      </c>
      <c r="I305" s="27">
        <v>100.49</v>
      </c>
      <c r="J305" s="27">
        <v>19.36</v>
      </c>
      <c r="R305" s="3" t="str">
        <f t="shared" si="1"/>
        <v>Sterling Shepard</v>
      </c>
    </row>
    <row r="306" ht="15.75" customHeight="1">
      <c r="B306" s="260">
        <v>96.0</v>
      </c>
      <c r="C306" s="27">
        <v>95.0</v>
      </c>
      <c r="D306" s="27" t="s">
        <v>155</v>
      </c>
      <c r="E306" s="27">
        <v>12.0</v>
      </c>
      <c r="F306" s="27" t="s">
        <v>75</v>
      </c>
      <c r="G306" s="27">
        <v>77.0</v>
      </c>
      <c r="H306" s="27">
        <v>172.0</v>
      </c>
      <c r="I306" s="27">
        <v>101.11</v>
      </c>
      <c r="J306" s="27">
        <v>12.3</v>
      </c>
      <c r="R306" s="3" t="str">
        <f t="shared" si="1"/>
        <v>Matthew Stafford</v>
      </c>
    </row>
    <row r="307" ht="15.75" customHeight="1">
      <c r="B307" s="260">
        <v>97.0</v>
      </c>
      <c r="C307" s="27">
        <v>96.0</v>
      </c>
      <c r="D307" s="27" t="s">
        <v>164</v>
      </c>
      <c r="E307" s="27">
        <v>12.0</v>
      </c>
      <c r="F307" s="27" t="s">
        <v>75</v>
      </c>
      <c r="G307" s="27">
        <v>56.0</v>
      </c>
      <c r="H307" s="27">
        <v>167.0</v>
      </c>
      <c r="I307" s="27">
        <v>102.92</v>
      </c>
      <c r="J307" s="27">
        <v>16.56</v>
      </c>
      <c r="R307" s="3" t="str">
        <f t="shared" si="1"/>
        <v>Aaron Rodgers</v>
      </c>
    </row>
    <row r="308" ht="15.75" customHeight="1">
      <c r="B308" s="260">
        <v>98.0</v>
      </c>
      <c r="C308" s="27">
        <v>97.0</v>
      </c>
      <c r="D308" s="27" t="s">
        <v>156</v>
      </c>
      <c r="E308" s="27">
        <v>12.0</v>
      </c>
      <c r="F308" s="27" t="s">
        <v>34</v>
      </c>
      <c r="G308" s="27">
        <v>58.0</v>
      </c>
      <c r="H308" s="27">
        <v>169.0</v>
      </c>
      <c r="I308" s="27">
        <v>103.55</v>
      </c>
      <c r="J308" s="27">
        <v>19.11</v>
      </c>
      <c r="R308" s="3" t="str">
        <f t="shared" si="1"/>
        <v>John Brown</v>
      </c>
    </row>
    <row r="309" ht="15.75" customHeight="1">
      <c r="B309" s="260">
        <v>99.0</v>
      </c>
      <c r="C309" s="27">
        <v>98.0</v>
      </c>
      <c r="D309" s="27" t="s">
        <v>152</v>
      </c>
      <c r="E309" s="27">
        <v>12.0</v>
      </c>
      <c r="F309" s="27" t="s">
        <v>17</v>
      </c>
      <c r="G309" s="27">
        <v>59.0</v>
      </c>
      <c r="H309" s="27">
        <v>181.0</v>
      </c>
      <c r="I309" s="27">
        <v>104.2</v>
      </c>
      <c r="J309" s="27">
        <v>20.29</v>
      </c>
      <c r="R309" s="3" t="str">
        <f t="shared" si="1"/>
        <v>J.K. Dobbins</v>
      </c>
    </row>
    <row r="310" ht="15.75" customHeight="1">
      <c r="B310" s="260">
        <v>100.0</v>
      </c>
      <c r="C310" s="27">
        <v>99.0</v>
      </c>
      <c r="D310" s="27" t="s">
        <v>169</v>
      </c>
      <c r="E310" s="27">
        <v>12.0</v>
      </c>
      <c r="F310" s="27" t="s">
        <v>17</v>
      </c>
      <c r="G310" s="27">
        <v>66.0</v>
      </c>
      <c r="H310" s="27">
        <v>181.0</v>
      </c>
      <c r="I310" s="27">
        <v>104.92</v>
      </c>
      <c r="J310" s="27">
        <v>17.29</v>
      </c>
      <c r="R310" s="3" t="str">
        <f t="shared" si="1"/>
        <v>Phillip Lindsay</v>
      </c>
    </row>
    <row r="311" ht="15.75" customHeight="1">
      <c r="B311" s="260">
        <v>101.0</v>
      </c>
      <c r="C311" s="27">
        <v>100.0</v>
      </c>
      <c r="D311" s="27" t="s">
        <v>177</v>
      </c>
      <c r="E311" s="27">
        <v>12.0</v>
      </c>
      <c r="F311" s="27" t="s">
        <v>61</v>
      </c>
      <c r="G311" s="27">
        <v>63.0</v>
      </c>
      <c r="H311" s="27">
        <v>161.0</v>
      </c>
      <c r="I311" s="27">
        <v>105.39</v>
      </c>
      <c r="J311" s="27">
        <v>20.44</v>
      </c>
      <c r="R311" s="3" t="str">
        <f t="shared" si="1"/>
        <v>Austin Hooper</v>
      </c>
    </row>
    <row r="312" ht="15.75" customHeight="1">
      <c r="B312" s="260">
        <v>102.0</v>
      </c>
      <c r="C312" s="27">
        <v>101.0</v>
      </c>
      <c r="D312" s="27" t="s">
        <v>181</v>
      </c>
      <c r="E312" s="27">
        <v>13.0</v>
      </c>
      <c r="F312" s="27" t="s">
        <v>61</v>
      </c>
      <c r="G312" s="27">
        <v>53.0</v>
      </c>
      <c r="H312" s="27">
        <v>259.0</v>
      </c>
      <c r="I312" s="27">
        <v>107.01</v>
      </c>
      <c r="J312" s="27">
        <v>27.26</v>
      </c>
      <c r="R312" s="3" t="str">
        <f t="shared" si="1"/>
        <v>Mike Gesicki</v>
      </c>
    </row>
    <row r="313" ht="15.75" customHeight="1">
      <c r="B313" s="260">
        <v>103.0</v>
      </c>
      <c r="C313" s="27">
        <v>102.0</v>
      </c>
      <c r="D313" s="27" t="s">
        <v>163</v>
      </c>
      <c r="E313" s="27">
        <v>13.0</v>
      </c>
      <c r="F313" s="27" t="s">
        <v>34</v>
      </c>
      <c r="G313" s="27">
        <v>55.0</v>
      </c>
      <c r="H313" s="27">
        <v>205.0</v>
      </c>
      <c r="I313" s="27">
        <v>107.76</v>
      </c>
      <c r="J313" s="27">
        <v>23.63</v>
      </c>
      <c r="R313" s="3" t="str">
        <f t="shared" si="1"/>
        <v>Darius Slayton</v>
      </c>
    </row>
    <row r="314" ht="15.75" customHeight="1">
      <c r="B314" s="260">
        <v>104.0</v>
      </c>
      <c r="C314" s="27">
        <v>103.0</v>
      </c>
      <c r="D314" s="27" t="s">
        <v>172</v>
      </c>
      <c r="E314" s="27">
        <v>13.0</v>
      </c>
      <c r="F314" s="27" t="s">
        <v>34</v>
      </c>
      <c r="G314" s="27">
        <v>64.0</v>
      </c>
      <c r="H314" s="27">
        <v>289.0</v>
      </c>
      <c r="I314" s="27">
        <v>109.64</v>
      </c>
      <c r="J314" s="27">
        <v>24.32</v>
      </c>
      <c r="R314" s="3" t="str">
        <f t="shared" si="1"/>
        <v>CeeDee Lamb</v>
      </c>
    </row>
    <row r="315" ht="15.75" customHeight="1">
      <c r="B315" s="260">
        <v>105.0</v>
      </c>
      <c r="C315" s="27">
        <v>104.0</v>
      </c>
      <c r="D315" s="27" t="s">
        <v>168</v>
      </c>
      <c r="E315" s="27">
        <v>13.0</v>
      </c>
      <c r="F315" s="27" t="s">
        <v>17</v>
      </c>
      <c r="G315" s="27">
        <v>42.0</v>
      </c>
      <c r="H315" s="27">
        <v>190.0</v>
      </c>
      <c r="I315" s="27">
        <v>110.28</v>
      </c>
      <c r="J315" s="27">
        <v>16.48</v>
      </c>
      <c r="R315" s="3" t="str">
        <f t="shared" si="1"/>
        <v>Kerryon Johnson</v>
      </c>
    </row>
    <row r="316" ht="15.75" customHeight="1">
      <c r="B316" s="260">
        <v>106.0</v>
      </c>
      <c r="C316" s="27">
        <v>105.0</v>
      </c>
      <c r="D316" s="27" t="s">
        <v>179</v>
      </c>
      <c r="E316" s="27">
        <v>13.0</v>
      </c>
      <c r="F316" s="27" t="s">
        <v>34</v>
      </c>
      <c r="G316" s="27">
        <v>69.0</v>
      </c>
      <c r="H316" s="27">
        <v>212.0</v>
      </c>
      <c r="I316" s="27">
        <v>107.81</v>
      </c>
      <c r="J316" s="27">
        <v>24.55</v>
      </c>
      <c r="R316" s="3" t="str">
        <f t="shared" si="1"/>
        <v>Anthony Miller</v>
      </c>
    </row>
    <row r="317" ht="15.75" customHeight="1">
      <c r="B317" s="260">
        <v>107.0</v>
      </c>
      <c r="C317" s="27">
        <v>106.0</v>
      </c>
      <c r="D317" s="27" t="s">
        <v>157</v>
      </c>
      <c r="E317" s="27">
        <v>13.0</v>
      </c>
      <c r="F317" s="27" t="s">
        <v>61</v>
      </c>
      <c r="G317" s="27">
        <v>63.0</v>
      </c>
      <c r="H317" s="27">
        <v>163.0</v>
      </c>
      <c r="I317" s="27">
        <v>111.54</v>
      </c>
      <c r="J317" s="27">
        <v>22.22</v>
      </c>
      <c r="R317" s="3" t="str">
        <f t="shared" si="1"/>
        <v>Jared Cook</v>
      </c>
    </row>
    <row r="318" ht="15.75" customHeight="1">
      <c r="B318" s="260">
        <v>108.0</v>
      </c>
      <c r="C318" s="27">
        <v>107.0</v>
      </c>
      <c r="D318" s="27" t="s">
        <v>153</v>
      </c>
      <c r="E318" s="27">
        <v>13.0</v>
      </c>
      <c r="F318" s="27" t="s">
        <v>34</v>
      </c>
      <c r="G318" s="27">
        <v>65.0</v>
      </c>
      <c r="H318" s="27">
        <v>202.0</v>
      </c>
      <c r="I318" s="27">
        <v>111.95</v>
      </c>
      <c r="J318" s="27">
        <v>22.46</v>
      </c>
      <c r="R318" s="3" t="str">
        <f t="shared" si="1"/>
        <v>Mike Williams</v>
      </c>
    </row>
    <row r="319" ht="15.75" customHeight="1">
      <c r="B319" s="260">
        <v>109.0</v>
      </c>
      <c r="C319" s="27">
        <v>108.0</v>
      </c>
      <c r="D319" s="27" t="s">
        <v>170</v>
      </c>
      <c r="E319" s="27">
        <v>13.0</v>
      </c>
      <c r="F319" s="27" t="s">
        <v>34</v>
      </c>
      <c r="G319" s="27">
        <v>66.0</v>
      </c>
      <c r="H319" s="27">
        <v>244.0</v>
      </c>
      <c r="I319" s="27">
        <v>112.56</v>
      </c>
      <c r="J319" s="27">
        <v>27.69</v>
      </c>
      <c r="R319" s="3" t="str">
        <f t="shared" si="1"/>
        <v>Deebo Samuel</v>
      </c>
    </row>
    <row r="320" ht="15.75" customHeight="1">
      <c r="B320" s="260">
        <v>110.0</v>
      </c>
      <c r="C320" s="27">
        <v>109.0</v>
      </c>
      <c r="D320" s="27" t="s">
        <v>159</v>
      </c>
      <c r="E320" s="27">
        <v>13.0</v>
      </c>
      <c r="F320" s="27" t="s">
        <v>17</v>
      </c>
      <c r="G320" s="27">
        <v>84.0</v>
      </c>
      <c r="H320" s="27">
        <v>184.0</v>
      </c>
      <c r="I320" s="27">
        <v>113.01</v>
      </c>
      <c r="J320" s="27">
        <v>14.15</v>
      </c>
      <c r="R320" s="3" t="str">
        <f t="shared" si="1"/>
        <v>Tevin Coleman</v>
      </c>
    </row>
    <row r="321" ht="15.75" customHeight="1">
      <c r="B321" s="260">
        <v>111.0</v>
      </c>
      <c r="C321" s="27">
        <v>110.0</v>
      </c>
      <c r="D321" s="27" t="s">
        <v>174</v>
      </c>
      <c r="E321" s="27">
        <v>13.0</v>
      </c>
      <c r="F321" s="27" t="s">
        <v>34</v>
      </c>
      <c r="G321" s="27">
        <v>75.0</v>
      </c>
      <c r="H321" s="27">
        <v>246.0</v>
      </c>
      <c r="I321" s="27">
        <v>110.19</v>
      </c>
      <c r="J321" s="27">
        <v>27.93</v>
      </c>
      <c r="R321" s="3" t="str">
        <f t="shared" si="1"/>
        <v>Emmanuel Sanders</v>
      </c>
    </row>
    <row r="322" ht="15.75" customHeight="1">
      <c r="B322" s="260">
        <v>112.0</v>
      </c>
      <c r="C322" s="27">
        <v>111.0</v>
      </c>
      <c r="D322" s="27" t="s">
        <v>166</v>
      </c>
      <c r="E322" s="27">
        <v>13.0</v>
      </c>
      <c r="F322" s="27" t="s">
        <v>61</v>
      </c>
      <c r="G322" s="27">
        <v>68.0</v>
      </c>
      <c r="H322" s="27">
        <v>208.0</v>
      </c>
      <c r="I322" s="27">
        <v>113.85</v>
      </c>
      <c r="J322" s="27">
        <v>24.98</v>
      </c>
      <c r="R322" s="3" t="str">
        <f t="shared" si="1"/>
        <v>Rob Gronkowski</v>
      </c>
    </row>
    <row r="323" ht="15.75" customHeight="1">
      <c r="B323" s="260">
        <v>113.0</v>
      </c>
      <c r="C323" s="27">
        <v>112.0</v>
      </c>
      <c r="D323" s="27" t="s">
        <v>158</v>
      </c>
      <c r="E323" s="27">
        <v>14.0</v>
      </c>
      <c r="F323" s="27" t="s">
        <v>17</v>
      </c>
      <c r="G323" s="27">
        <v>51.0</v>
      </c>
      <c r="H323" s="27">
        <v>182.0</v>
      </c>
      <c r="I323" s="27">
        <v>116.99</v>
      </c>
      <c r="J323" s="27">
        <v>23.72</v>
      </c>
      <c r="R323" s="3" t="str">
        <f t="shared" si="1"/>
        <v>Marlon Mack</v>
      </c>
    </row>
    <row r="324" ht="15.75" customHeight="1">
      <c r="B324" s="260">
        <v>114.0</v>
      </c>
      <c r="C324" s="27">
        <v>113.0</v>
      </c>
      <c r="D324" s="27" t="s">
        <v>175</v>
      </c>
      <c r="E324" s="27">
        <v>14.0</v>
      </c>
      <c r="F324" s="27" t="s">
        <v>17</v>
      </c>
      <c r="G324" s="27">
        <v>84.0</v>
      </c>
      <c r="H324" s="27">
        <v>187.0</v>
      </c>
      <c r="I324" s="27">
        <v>118.56</v>
      </c>
      <c r="J324" s="27">
        <v>17.32</v>
      </c>
      <c r="R324" s="3" t="str">
        <f t="shared" si="1"/>
        <v>Latavius Murray</v>
      </c>
    </row>
    <row r="325" ht="15.75" customHeight="1">
      <c r="B325" s="260">
        <v>115.0</v>
      </c>
      <c r="C325" s="27">
        <v>114.0</v>
      </c>
      <c r="D325" s="27" t="s">
        <v>197</v>
      </c>
      <c r="E325" s="27">
        <v>14.0</v>
      </c>
      <c r="F325" s="27" t="s">
        <v>34</v>
      </c>
      <c r="G325" s="27">
        <v>58.0</v>
      </c>
      <c r="H325" s="27">
        <v>243.0</v>
      </c>
      <c r="I325" s="27">
        <v>119.09</v>
      </c>
      <c r="J325" s="27">
        <v>26.32</v>
      </c>
      <c r="R325" s="3" t="str">
        <f t="shared" si="1"/>
        <v>Golden Tate</v>
      </c>
    </row>
    <row r="326" ht="15.75" customHeight="1">
      <c r="B326" s="260">
        <v>116.0</v>
      </c>
      <c r="C326" s="27">
        <v>115.0</v>
      </c>
      <c r="D326" s="27" t="s">
        <v>178</v>
      </c>
      <c r="E326" s="27">
        <v>14.0</v>
      </c>
      <c r="F326" s="27" t="s">
        <v>75</v>
      </c>
      <c r="G326" s="27">
        <v>73.0</v>
      </c>
      <c r="H326" s="27">
        <v>184.0</v>
      </c>
      <c r="I326" s="27">
        <v>119.31</v>
      </c>
      <c r="J326" s="27">
        <v>18.65</v>
      </c>
      <c r="R326" s="3" t="str">
        <f t="shared" si="1"/>
        <v>Daniel Jones</v>
      </c>
    </row>
    <row r="327" ht="15.75" customHeight="1">
      <c r="B327" s="260">
        <v>117.0</v>
      </c>
      <c r="C327" s="27">
        <v>116.0</v>
      </c>
      <c r="D327" s="27" t="s">
        <v>180</v>
      </c>
      <c r="E327" s="27">
        <v>14.0</v>
      </c>
      <c r="F327" s="27" t="s">
        <v>75</v>
      </c>
      <c r="G327" s="27">
        <v>87.0</v>
      </c>
      <c r="H327" s="27">
        <v>177.0</v>
      </c>
      <c r="I327" s="27">
        <v>120.29</v>
      </c>
      <c r="J327" s="27">
        <v>12.62</v>
      </c>
      <c r="R327" s="3" t="str">
        <f t="shared" si="1"/>
        <v>Ben Roethlisberger</v>
      </c>
    </row>
    <row r="328" ht="15.75" customHeight="1">
      <c r="B328" s="260">
        <v>118.0</v>
      </c>
      <c r="C328" s="27">
        <v>117.0</v>
      </c>
      <c r="D328" s="27" t="s">
        <v>194</v>
      </c>
      <c r="E328" s="27">
        <v>15.0</v>
      </c>
      <c r="F328" s="27" t="s">
        <v>34</v>
      </c>
      <c r="G328" s="27">
        <v>67.0</v>
      </c>
      <c r="H328" s="27">
        <v>262.0</v>
      </c>
      <c r="I328" s="27">
        <v>124.93</v>
      </c>
      <c r="J328" s="27">
        <v>26.67</v>
      </c>
      <c r="R328" s="3" t="str">
        <f t="shared" si="1"/>
        <v>Preston Williams</v>
      </c>
    </row>
    <row r="329" ht="15.75" customHeight="1">
      <c r="B329" s="260">
        <v>119.0</v>
      </c>
      <c r="C329" s="27">
        <v>118.0</v>
      </c>
      <c r="D329" s="27" t="s">
        <v>167</v>
      </c>
      <c r="E329" s="27">
        <v>15.0</v>
      </c>
      <c r="F329" s="27" t="s">
        <v>17</v>
      </c>
      <c r="G329" s="27">
        <v>76.0</v>
      </c>
      <c r="H329" s="27">
        <v>235.0</v>
      </c>
      <c r="I329" s="27">
        <v>125.16</v>
      </c>
      <c r="J329" s="27">
        <v>26.53</v>
      </c>
      <c r="R329" s="3" t="str">
        <f t="shared" si="1"/>
        <v>Sony Michel</v>
      </c>
    </row>
    <row r="330" ht="15.75" customHeight="1">
      <c r="B330" s="260">
        <v>120.0</v>
      </c>
      <c r="C330" s="27">
        <v>119.0</v>
      </c>
      <c r="D330" s="27" t="s">
        <v>199</v>
      </c>
      <c r="E330" s="27">
        <v>15.0</v>
      </c>
      <c r="F330" s="27" t="s">
        <v>34</v>
      </c>
      <c r="G330" s="27">
        <v>64.0</v>
      </c>
      <c r="H330" s="27">
        <v>292.0</v>
      </c>
      <c r="I330" s="27">
        <v>126.41</v>
      </c>
      <c r="J330" s="27">
        <v>35.43</v>
      </c>
      <c r="R330" s="3" t="str">
        <f t="shared" si="1"/>
        <v>Jalen Reagor</v>
      </c>
    </row>
    <row r="331" ht="15.75" customHeight="1">
      <c r="B331" s="260">
        <v>121.0</v>
      </c>
      <c r="C331" s="27">
        <v>120.0</v>
      </c>
      <c r="D331" s="27" t="s">
        <v>195</v>
      </c>
      <c r="E331" s="27">
        <v>15.0</v>
      </c>
      <c r="F331" s="27" t="s">
        <v>34</v>
      </c>
      <c r="G331" s="27">
        <v>73.0</v>
      </c>
      <c r="H331" s="27">
        <v>229.0</v>
      </c>
      <c r="I331" s="27">
        <v>126.61</v>
      </c>
      <c r="J331" s="27">
        <v>26.69</v>
      </c>
      <c r="R331" s="3" t="str">
        <f t="shared" si="1"/>
        <v>Jerry Jeudy</v>
      </c>
    </row>
    <row r="332" ht="15.75" customHeight="1">
      <c r="B332" s="260">
        <v>122.0</v>
      </c>
      <c r="C332" s="27">
        <v>121.0</v>
      </c>
      <c r="D332" s="27" t="s">
        <v>198</v>
      </c>
      <c r="E332" s="27">
        <v>15.0</v>
      </c>
      <c r="F332" s="27" t="s">
        <v>61</v>
      </c>
      <c r="G332" s="27">
        <v>69.0</v>
      </c>
      <c r="H332" s="27">
        <v>173.0</v>
      </c>
      <c r="I332" s="27">
        <v>127.49</v>
      </c>
      <c r="J332" s="27">
        <v>18.38</v>
      </c>
      <c r="R332" s="3" t="str">
        <f t="shared" si="1"/>
        <v>T.J. Hockenson</v>
      </c>
    </row>
    <row r="333" ht="15.75" customHeight="1">
      <c r="B333" s="260">
        <v>123.0</v>
      </c>
      <c r="C333" s="27">
        <v>122.0</v>
      </c>
      <c r="D333" s="27" t="s">
        <v>189</v>
      </c>
      <c r="E333" s="27">
        <v>15.0</v>
      </c>
      <c r="F333" s="27" t="s">
        <v>75</v>
      </c>
      <c r="G333" s="27">
        <v>87.0</v>
      </c>
      <c r="H333" s="27">
        <v>197.0</v>
      </c>
      <c r="I333" s="27">
        <v>127.69</v>
      </c>
      <c r="J333" s="27">
        <v>17.74</v>
      </c>
      <c r="R333" s="3" t="str">
        <f t="shared" si="1"/>
        <v>Jared Goff</v>
      </c>
    </row>
    <row r="334" ht="15.75" customHeight="1">
      <c r="B334" s="260">
        <v>124.0</v>
      </c>
      <c r="C334" s="27">
        <v>123.0</v>
      </c>
      <c r="D334" s="27" t="s">
        <v>187</v>
      </c>
      <c r="E334" s="27">
        <v>15.0</v>
      </c>
      <c r="F334" s="27" t="s">
        <v>61</v>
      </c>
      <c r="G334" s="27">
        <v>78.0</v>
      </c>
      <c r="H334" s="27">
        <v>235.0</v>
      </c>
      <c r="I334" s="27">
        <v>128.03</v>
      </c>
      <c r="J334" s="27">
        <v>18.73</v>
      </c>
      <c r="R334" s="3" t="str">
        <f t="shared" si="1"/>
        <v>Noah Fant</v>
      </c>
    </row>
    <row r="335" ht="15.75" customHeight="1">
      <c r="B335" s="260">
        <v>125.0</v>
      </c>
      <c r="C335" s="27">
        <v>124.0</v>
      </c>
      <c r="D335" s="27" t="s">
        <v>207</v>
      </c>
      <c r="E335" s="27">
        <v>15.0</v>
      </c>
      <c r="F335" s="27" t="s">
        <v>17</v>
      </c>
      <c r="G335" s="27">
        <v>80.0</v>
      </c>
      <c r="H335" s="27">
        <v>213.0</v>
      </c>
      <c r="I335" s="27">
        <v>128.47</v>
      </c>
      <c r="J335" s="27">
        <v>20.25</v>
      </c>
      <c r="R335" s="3" t="str">
        <f t="shared" si="1"/>
        <v>Duke Johnson</v>
      </c>
    </row>
    <row r="336" ht="15.75" customHeight="1">
      <c r="B336" s="260">
        <v>126.0</v>
      </c>
      <c r="C336" s="27">
        <v>125.0</v>
      </c>
      <c r="D336" s="27" t="s">
        <v>641</v>
      </c>
      <c r="E336" s="27">
        <v>15.0</v>
      </c>
      <c r="F336" s="27" t="s">
        <v>17</v>
      </c>
      <c r="G336" s="27">
        <v>76.0</v>
      </c>
      <c r="H336" s="27">
        <v>271.0</v>
      </c>
      <c r="I336" s="27">
        <v>128.49</v>
      </c>
      <c r="J336" s="27">
        <v>21.75</v>
      </c>
      <c r="R336" s="3" t="str">
        <f t="shared" si="1"/>
        <v>Darrell Henderson Jr.</v>
      </c>
    </row>
    <row r="337" ht="15.75" customHeight="1">
      <c r="B337" s="260">
        <v>127.0</v>
      </c>
      <c r="C337" s="27">
        <v>126.0</v>
      </c>
      <c r="D337" s="27" t="s">
        <v>193</v>
      </c>
      <c r="E337" s="27">
        <v>15.0</v>
      </c>
      <c r="F337" s="27" t="s">
        <v>75</v>
      </c>
      <c r="G337" s="27">
        <v>87.0</v>
      </c>
      <c r="H337" s="27">
        <v>194.0</v>
      </c>
      <c r="I337" s="27">
        <v>130.05</v>
      </c>
      <c r="J337" s="27">
        <v>18.86</v>
      </c>
      <c r="R337" s="3" t="str">
        <f t="shared" si="1"/>
        <v>Ryan Tannehill</v>
      </c>
    </row>
    <row r="338" ht="15.75" customHeight="1">
      <c r="B338" s="260">
        <v>128.0</v>
      </c>
      <c r="C338" s="27">
        <v>127.0</v>
      </c>
      <c r="D338" s="27" t="s">
        <v>183</v>
      </c>
      <c r="E338" s="27">
        <v>15.0</v>
      </c>
      <c r="F338" s="27" t="s">
        <v>17</v>
      </c>
      <c r="G338" s="27">
        <v>59.0</v>
      </c>
      <c r="H338" s="27">
        <v>334.0</v>
      </c>
      <c r="I338" s="27">
        <v>130.55</v>
      </c>
      <c r="J338" s="27">
        <v>40.58</v>
      </c>
      <c r="R338" s="3" t="str">
        <f t="shared" si="1"/>
        <v>Ke'Shawn Vaughn</v>
      </c>
    </row>
    <row r="339" ht="15.75" customHeight="1">
      <c r="B339" s="260">
        <v>129.0</v>
      </c>
      <c r="C339" s="27">
        <v>128.0</v>
      </c>
      <c r="D339" s="27" t="s">
        <v>191</v>
      </c>
      <c r="E339" s="27">
        <v>15.0</v>
      </c>
      <c r="F339" s="27" t="s">
        <v>75</v>
      </c>
      <c r="G339" s="27">
        <v>92.0</v>
      </c>
      <c r="H339" s="27">
        <v>186.0</v>
      </c>
      <c r="I339" s="27">
        <v>131.17</v>
      </c>
      <c r="J339" s="27">
        <v>19.51</v>
      </c>
      <c r="R339" s="3" t="str">
        <f t="shared" si="1"/>
        <v>Baker Mayfield</v>
      </c>
    </row>
    <row r="340" ht="15.75" customHeight="1">
      <c r="B340" s="260">
        <v>130.0</v>
      </c>
      <c r="C340" s="27">
        <v>129.0</v>
      </c>
      <c r="D340" s="27" t="s">
        <v>203</v>
      </c>
      <c r="E340" s="27">
        <v>15.0</v>
      </c>
      <c r="F340" s="27" t="s">
        <v>61</v>
      </c>
      <c r="G340" s="27">
        <v>69.0</v>
      </c>
      <c r="H340" s="27">
        <v>235.0</v>
      </c>
      <c r="I340" s="27">
        <v>131.24</v>
      </c>
      <c r="J340" s="27">
        <v>17.2</v>
      </c>
      <c r="R340" s="3" t="str">
        <f t="shared" si="1"/>
        <v>Dallas Goedert</v>
      </c>
    </row>
    <row r="341" ht="15.75" customHeight="1">
      <c r="B341" s="260">
        <v>131.0</v>
      </c>
      <c r="C341" s="27">
        <v>130.0</v>
      </c>
      <c r="D341" s="27" t="s">
        <v>188</v>
      </c>
      <c r="E341" s="27">
        <v>15.0</v>
      </c>
      <c r="F341" s="27" t="s">
        <v>75</v>
      </c>
      <c r="G341" s="27">
        <v>70.0</v>
      </c>
      <c r="H341" s="27">
        <v>359.0</v>
      </c>
      <c r="I341" s="27">
        <v>129.37</v>
      </c>
      <c r="J341" s="27">
        <v>47.05</v>
      </c>
      <c r="R341" s="3" t="str">
        <f t="shared" si="1"/>
        <v>Cam Newton</v>
      </c>
    </row>
    <row r="342" ht="15.75" customHeight="1">
      <c r="B342" s="260">
        <v>132.0</v>
      </c>
      <c r="C342" s="27">
        <v>131.0</v>
      </c>
      <c r="D342" s="27" t="s">
        <v>196</v>
      </c>
      <c r="E342" s="27">
        <v>15.0</v>
      </c>
      <c r="F342" s="27" t="s">
        <v>61</v>
      </c>
      <c r="G342" s="27">
        <v>66.0</v>
      </c>
      <c r="H342" s="27">
        <v>281.0</v>
      </c>
      <c r="I342" s="27">
        <v>132.69</v>
      </c>
      <c r="J342" s="27">
        <v>22.98</v>
      </c>
      <c r="R342" s="3" t="str">
        <f t="shared" si="1"/>
        <v>Jonnu Smith</v>
      </c>
    </row>
    <row r="343" ht="15.75" customHeight="1">
      <c r="B343" s="260">
        <v>133.0</v>
      </c>
      <c r="C343" s="27">
        <v>132.0</v>
      </c>
      <c r="D343" s="27" t="s">
        <v>201</v>
      </c>
      <c r="E343" s="27">
        <v>16.0</v>
      </c>
      <c r="F343" s="27" t="s">
        <v>34</v>
      </c>
      <c r="G343" s="27">
        <v>74.0</v>
      </c>
      <c r="H343" s="27">
        <v>285.0</v>
      </c>
      <c r="I343" s="27">
        <v>134.67</v>
      </c>
      <c r="J343" s="27">
        <v>37.4</v>
      </c>
      <c r="R343" s="3" t="str">
        <f t="shared" si="1"/>
        <v>Justin Jefferson</v>
      </c>
    </row>
    <row r="344" ht="15.75" customHeight="1">
      <c r="B344" s="260">
        <v>134.0</v>
      </c>
      <c r="C344" s="27">
        <v>133.0</v>
      </c>
      <c r="D344" s="27" t="s">
        <v>185</v>
      </c>
      <c r="E344" s="27">
        <v>16.0</v>
      </c>
      <c r="F344" s="27" t="s">
        <v>17</v>
      </c>
      <c r="G344" s="27">
        <v>65.0</v>
      </c>
      <c r="H344" s="27">
        <v>194.0</v>
      </c>
      <c r="I344" s="27">
        <v>136.99</v>
      </c>
      <c r="J344" s="27">
        <v>19.44</v>
      </c>
      <c r="R344" s="3" t="str">
        <f t="shared" si="1"/>
        <v>Alexander Mattison</v>
      </c>
    </row>
    <row r="345" ht="15.75" customHeight="1">
      <c r="B345" s="260">
        <v>135.0</v>
      </c>
      <c r="C345" s="27">
        <v>134.0</v>
      </c>
      <c r="D345" s="27" t="s">
        <v>184</v>
      </c>
      <c r="E345" s="27">
        <v>16.0</v>
      </c>
      <c r="F345" s="27" t="s">
        <v>17</v>
      </c>
      <c r="G345" s="27">
        <v>66.0</v>
      </c>
      <c r="H345" s="27">
        <v>195.0</v>
      </c>
      <c r="I345" s="27">
        <v>137.18</v>
      </c>
      <c r="J345" s="27">
        <v>27.27</v>
      </c>
      <c r="R345" s="3" t="str">
        <f t="shared" si="1"/>
        <v>Adrian Peterson</v>
      </c>
    </row>
    <row r="346" ht="15.75" customHeight="1">
      <c r="B346" s="260">
        <v>136.0</v>
      </c>
      <c r="C346" s="27">
        <v>135.0</v>
      </c>
      <c r="D346" s="27" t="s">
        <v>200</v>
      </c>
      <c r="E346" s="27">
        <v>16.0</v>
      </c>
      <c r="F346" s="27" t="s">
        <v>34</v>
      </c>
      <c r="G346" s="27">
        <v>65.0</v>
      </c>
      <c r="H346" s="27">
        <v>271.0</v>
      </c>
      <c r="I346" s="27">
        <v>137.26</v>
      </c>
      <c r="J346" s="27">
        <v>36.33</v>
      </c>
      <c r="R346" s="3" t="str">
        <f t="shared" si="1"/>
        <v>Henry Ruggs III</v>
      </c>
    </row>
    <row r="347" ht="15.75" customHeight="1">
      <c r="B347" s="260">
        <v>137.0</v>
      </c>
      <c r="C347" s="27">
        <v>136.0</v>
      </c>
      <c r="D347" s="27" t="s">
        <v>186</v>
      </c>
      <c r="E347" s="27">
        <v>16.0</v>
      </c>
      <c r="F347" s="27" t="s">
        <v>17</v>
      </c>
      <c r="G347" s="27">
        <v>85.0</v>
      </c>
      <c r="H347" s="27">
        <v>344.0</v>
      </c>
      <c r="I347" s="27">
        <v>137.77</v>
      </c>
      <c r="J347" s="27">
        <v>39.43</v>
      </c>
      <c r="R347" s="3" t="str">
        <f t="shared" si="1"/>
        <v>Zack Moss</v>
      </c>
    </row>
    <row r="348" ht="15.75" customHeight="1">
      <c r="B348" s="260">
        <v>138.0</v>
      </c>
      <c r="C348" s="27">
        <v>137.0</v>
      </c>
      <c r="D348" s="27" t="s">
        <v>220</v>
      </c>
      <c r="E348" s="27">
        <v>16.0</v>
      </c>
      <c r="F348" s="27" t="s">
        <v>61</v>
      </c>
      <c r="G348" s="27">
        <v>70.0</v>
      </c>
      <c r="H348" s="27">
        <v>209.0</v>
      </c>
      <c r="I348" s="27">
        <v>137.92</v>
      </c>
      <c r="J348" s="27">
        <v>17.44</v>
      </c>
      <c r="R348" s="3" t="str">
        <f t="shared" si="1"/>
        <v>Jack Doyle</v>
      </c>
    </row>
    <row r="349" ht="15.75" customHeight="1">
      <c r="B349" s="260">
        <v>139.0</v>
      </c>
      <c r="C349" s="27">
        <v>138.0</v>
      </c>
      <c r="D349" s="27" t="s">
        <v>204</v>
      </c>
      <c r="E349" s="27">
        <v>16.0</v>
      </c>
      <c r="F349" s="27" t="s">
        <v>75</v>
      </c>
      <c r="G349" s="27">
        <v>91.0</v>
      </c>
      <c r="H349" s="27">
        <v>212.0</v>
      </c>
      <c r="I349" s="27">
        <v>140.72</v>
      </c>
      <c r="J349" s="27">
        <v>23.93</v>
      </c>
      <c r="R349" s="3" t="str">
        <f t="shared" si="1"/>
        <v>Joe Burrow</v>
      </c>
    </row>
    <row r="350" ht="15.75" customHeight="1">
      <c r="B350" s="260">
        <v>140.0</v>
      </c>
      <c r="C350" s="27">
        <v>139.0</v>
      </c>
      <c r="D350" s="27" t="s">
        <v>209</v>
      </c>
      <c r="E350" s="27">
        <v>16.0</v>
      </c>
      <c r="F350" s="27" t="s">
        <v>17</v>
      </c>
      <c r="G350" s="27">
        <v>88.0</v>
      </c>
      <c r="H350" s="27">
        <v>234.0</v>
      </c>
      <c r="I350" s="27">
        <v>141.44</v>
      </c>
      <c r="J350" s="27">
        <v>19.87</v>
      </c>
      <c r="R350" s="3" t="str">
        <f t="shared" si="1"/>
        <v>Tony Pollard</v>
      </c>
    </row>
    <row r="351" ht="15.75" customHeight="1">
      <c r="B351" s="260">
        <v>141.0</v>
      </c>
      <c r="C351" s="27">
        <v>140.0</v>
      </c>
      <c r="D351" s="27" t="s">
        <v>202</v>
      </c>
      <c r="E351" s="27">
        <v>15.0</v>
      </c>
      <c r="F351" s="27" t="s">
        <v>17</v>
      </c>
      <c r="G351" s="27">
        <v>47.0</v>
      </c>
      <c r="H351" s="27">
        <v>357.0</v>
      </c>
      <c r="I351" s="27">
        <v>132.88</v>
      </c>
      <c r="J351" s="27">
        <v>55.65</v>
      </c>
      <c r="R351" s="3" t="str">
        <f t="shared" si="1"/>
        <v>Antonio Gibson</v>
      </c>
    </row>
    <row r="352" ht="15.75" customHeight="1">
      <c r="B352" s="260">
        <v>142.0</v>
      </c>
      <c r="C352" s="27">
        <v>141.0</v>
      </c>
      <c r="D352" s="27" t="s">
        <v>239</v>
      </c>
      <c r="E352" s="27">
        <v>17.0</v>
      </c>
      <c r="F352" s="27" t="s">
        <v>17</v>
      </c>
      <c r="G352" s="27">
        <v>69.0</v>
      </c>
      <c r="H352" s="27">
        <v>187.0</v>
      </c>
      <c r="I352" s="27">
        <v>142.74</v>
      </c>
      <c r="J352" s="27">
        <v>22.29</v>
      </c>
      <c r="R352" s="3" t="str">
        <f t="shared" si="1"/>
        <v>Nyheim Hines</v>
      </c>
    </row>
    <row r="353" ht="15.75" customHeight="1">
      <c r="B353" s="260">
        <v>143.0</v>
      </c>
      <c r="C353" s="27">
        <v>142.0</v>
      </c>
      <c r="D353" s="27" t="s">
        <v>216</v>
      </c>
      <c r="E353" s="27">
        <v>17.0</v>
      </c>
      <c r="F353" s="27" t="s">
        <v>34</v>
      </c>
      <c r="G353" s="27">
        <v>63.0</v>
      </c>
      <c r="H353" s="27">
        <v>275.0</v>
      </c>
      <c r="I353" s="27">
        <v>145.79</v>
      </c>
      <c r="J353" s="27">
        <v>31.7</v>
      </c>
      <c r="R353" s="3" t="str">
        <f t="shared" si="1"/>
        <v>N'Keal Harry</v>
      </c>
    </row>
    <row r="354" ht="15.75" customHeight="1">
      <c r="B354" s="260">
        <v>144.0</v>
      </c>
      <c r="C354" s="27">
        <v>143.0</v>
      </c>
      <c r="D354" s="27" t="s">
        <v>213</v>
      </c>
      <c r="E354" s="27">
        <v>17.0</v>
      </c>
      <c r="F354" s="27" t="s">
        <v>17</v>
      </c>
      <c r="G354" s="27">
        <v>89.0</v>
      </c>
      <c r="H354" s="27">
        <v>345.0</v>
      </c>
      <c r="I354" s="27">
        <v>146.24</v>
      </c>
      <c r="J354" s="27">
        <v>33.55</v>
      </c>
      <c r="R354" s="3" t="str">
        <f t="shared" si="1"/>
        <v>Boston Scott</v>
      </c>
    </row>
    <row r="355" ht="15.75" customHeight="1">
      <c r="B355" s="260">
        <v>145.0</v>
      </c>
      <c r="C355" s="27">
        <v>144.0</v>
      </c>
      <c r="D355" s="27" t="s">
        <v>208</v>
      </c>
      <c r="E355" s="27">
        <v>17.0</v>
      </c>
      <c r="F355" s="27" t="s">
        <v>61</v>
      </c>
      <c r="G355" s="27">
        <v>92.0</v>
      </c>
      <c r="H355" s="27">
        <v>290.0</v>
      </c>
      <c r="I355" s="27">
        <v>146.4</v>
      </c>
      <c r="J355" s="27">
        <v>21.53</v>
      </c>
      <c r="R355" s="3" t="str">
        <f t="shared" si="1"/>
        <v>Blake Jarwin</v>
      </c>
    </row>
    <row r="356" ht="15.75" customHeight="1">
      <c r="B356" s="260">
        <v>146.0</v>
      </c>
      <c r="C356" s="27">
        <v>145.0</v>
      </c>
      <c r="D356" s="27" t="s">
        <v>182</v>
      </c>
      <c r="E356" s="27">
        <v>17.0</v>
      </c>
      <c r="F356" s="27" t="s">
        <v>34</v>
      </c>
      <c r="G356" s="27">
        <v>86.0</v>
      </c>
      <c r="H356" s="27">
        <v>219.0</v>
      </c>
      <c r="I356" s="27">
        <v>144.12</v>
      </c>
      <c r="J356" s="27">
        <v>29.39</v>
      </c>
      <c r="R356" s="3" t="str">
        <f t="shared" si="1"/>
        <v>Mecole Hardman</v>
      </c>
    </row>
    <row r="357" ht="15.75" customHeight="1">
      <c r="B357" s="260">
        <v>147.0</v>
      </c>
      <c r="C357" s="27">
        <v>146.0</v>
      </c>
      <c r="D357" s="27" t="s">
        <v>206</v>
      </c>
      <c r="E357" s="27">
        <v>17.0</v>
      </c>
      <c r="F357" s="27" t="s">
        <v>34</v>
      </c>
      <c r="G357" s="27">
        <v>85.0</v>
      </c>
      <c r="H357" s="27">
        <v>237.0</v>
      </c>
      <c r="I357" s="27">
        <v>149.28</v>
      </c>
      <c r="J357" s="27">
        <v>30.65</v>
      </c>
      <c r="R357" s="3" t="str">
        <f t="shared" si="1"/>
        <v>Curtis Samuel</v>
      </c>
    </row>
    <row r="358" ht="15.75" customHeight="1">
      <c r="B358" s="260">
        <v>148.0</v>
      </c>
      <c r="C358" s="27">
        <v>147.0</v>
      </c>
      <c r="D358" s="27" t="s">
        <v>217</v>
      </c>
      <c r="E358" s="27">
        <v>18.0</v>
      </c>
      <c r="F358" s="27" t="s">
        <v>75</v>
      </c>
      <c r="G358" s="27">
        <v>116.0</v>
      </c>
      <c r="H358" s="27">
        <v>251.0</v>
      </c>
      <c r="I358" s="27">
        <v>153.7</v>
      </c>
      <c r="J358" s="27">
        <v>23.82</v>
      </c>
      <c r="R358" s="3" t="str">
        <f t="shared" si="1"/>
        <v>Kirk Cousins</v>
      </c>
    </row>
    <row r="359" ht="15.75" customHeight="1">
      <c r="B359" s="260">
        <v>149.0</v>
      </c>
      <c r="C359" s="27">
        <v>148.0</v>
      </c>
      <c r="D359" s="27" t="s">
        <v>212</v>
      </c>
      <c r="E359" s="27">
        <v>17.0</v>
      </c>
      <c r="F359" s="27" t="s">
        <v>34</v>
      </c>
      <c r="G359" s="27">
        <v>72.0</v>
      </c>
      <c r="H359" s="27">
        <v>216.0</v>
      </c>
      <c r="I359" s="27">
        <v>147.88</v>
      </c>
      <c r="J359" s="27">
        <v>27.96</v>
      </c>
      <c r="R359" s="3" t="str">
        <f t="shared" si="1"/>
        <v>Robby Anderson</v>
      </c>
    </row>
    <row r="360" ht="15.75" customHeight="1">
      <c r="B360" s="260">
        <v>150.0</v>
      </c>
      <c r="C360" s="27">
        <v>149.0</v>
      </c>
      <c r="D360" s="27" t="s">
        <v>205</v>
      </c>
      <c r="E360" s="27">
        <v>18.0</v>
      </c>
      <c r="F360" s="27" t="s">
        <v>34</v>
      </c>
      <c r="G360" s="27">
        <v>93.0</v>
      </c>
      <c r="H360" s="27">
        <v>261.0</v>
      </c>
      <c r="I360" s="27">
        <v>155.76</v>
      </c>
      <c r="J360" s="27">
        <v>31.85</v>
      </c>
      <c r="R360" s="3" t="str">
        <f t="shared" si="1"/>
        <v>Breshad Perriman</v>
      </c>
    </row>
    <row r="361" ht="15.75" customHeight="1">
      <c r="B361" s="260">
        <v>151.0</v>
      </c>
      <c r="C361" s="27">
        <v>150.0</v>
      </c>
      <c r="D361" s="27" t="s">
        <v>222</v>
      </c>
      <c r="E361" s="27">
        <v>19.0</v>
      </c>
      <c r="F361" s="27" t="s">
        <v>75</v>
      </c>
      <c r="G361" s="27">
        <v>86.0</v>
      </c>
      <c r="H361" s="27">
        <v>254.0</v>
      </c>
      <c r="I361" s="27">
        <v>159.13</v>
      </c>
      <c r="J361" s="27">
        <v>24.47</v>
      </c>
      <c r="R361" s="3" t="str">
        <f t="shared" si="1"/>
        <v>Jimmy Garoppolo</v>
      </c>
    </row>
    <row r="362" ht="15.75" customHeight="1">
      <c r="B362" s="260">
        <v>152.0</v>
      </c>
      <c r="C362" s="27">
        <v>151.0</v>
      </c>
      <c r="D362" s="27" t="s">
        <v>221</v>
      </c>
      <c r="E362" s="27">
        <v>19.0</v>
      </c>
      <c r="F362" s="27" t="s">
        <v>17</v>
      </c>
      <c r="G362" s="27">
        <v>111.0</v>
      </c>
      <c r="H362" s="27">
        <v>259.0</v>
      </c>
      <c r="I362" s="27">
        <v>160.57</v>
      </c>
      <c r="J362" s="27">
        <v>25.86</v>
      </c>
      <c r="R362" s="3" t="str">
        <f t="shared" si="1"/>
        <v>Chase Edmonds</v>
      </c>
    </row>
    <row r="363" ht="15.75" customHeight="1">
      <c r="B363" s="260">
        <v>153.0</v>
      </c>
      <c r="C363" s="27">
        <v>152.0</v>
      </c>
      <c r="D363" s="27" t="s">
        <v>223</v>
      </c>
      <c r="E363" s="27">
        <v>19.0</v>
      </c>
      <c r="F363" s="27" t="s">
        <v>34</v>
      </c>
      <c r="G363" s="27">
        <v>73.0</v>
      </c>
      <c r="H363" s="27">
        <v>220.0</v>
      </c>
      <c r="I363" s="27">
        <v>158.06</v>
      </c>
      <c r="J363" s="27">
        <v>24.86</v>
      </c>
      <c r="R363" s="3" t="str">
        <f t="shared" si="1"/>
        <v>Sammy Watkins</v>
      </c>
    </row>
    <row r="364" ht="15.75" customHeight="1">
      <c r="B364" s="260">
        <v>154.0</v>
      </c>
      <c r="C364" s="27">
        <v>153.0</v>
      </c>
      <c r="D364" s="27" t="s">
        <v>242</v>
      </c>
      <c r="E364" s="27">
        <v>19.0</v>
      </c>
      <c r="F364" s="27" t="s">
        <v>61</v>
      </c>
      <c r="G364" s="27">
        <v>106.0</v>
      </c>
      <c r="H364" s="27">
        <v>258.0</v>
      </c>
      <c r="I364" s="27">
        <v>161.45</v>
      </c>
      <c r="J364" s="27">
        <v>28.75</v>
      </c>
      <c r="R364" s="3" t="str">
        <f t="shared" si="1"/>
        <v>Ian Thomas</v>
      </c>
    </row>
    <row r="365" ht="15.75" customHeight="1">
      <c r="B365" s="260">
        <v>155.0</v>
      </c>
      <c r="C365" s="27">
        <v>154.0</v>
      </c>
      <c r="D365" s="27" t="s">
        <v>228</v>
      </c>
      <c r="E365" s="27">
        <v>19.0</v>
      </c>
      <c r="F365" s="27" t="s">
        <v>75</v>
      </c>
      <c r="G365" s="27">
        <v>103.0</v>
      </c>
      <c r="H365" s="27">
        <v>343.0</v>
      </c>
      <c r="I365" s="27">
        <v>161.87</v>
      </c>
      <c r="J365" s="27">
        <v>31.22</v>
      </c>
      <c r="R365" s="3" t="str">
        <f t="shared" si="1"/>
        <v>Gardner Minshew II</v>
      </c>
    </row>
    <row r="366" ht="15.75" customHeight="1">
      <c r="B366" s="260">
        <v>156.0</v>
      </c>
      <c r="C366" s="27">
        <v>155.0</v>
      </c>
      <c r="D366" s="27" t="s">
        <v>219</v>
      </c>
      <c r="E366" s="27">
        <v>19.0</v>
      </c>
      <c r="F366" s="27" t="s">
        <v>61</v>
      </c>
      <c r="G366" s="27">
        <v>106.0</v>
      </c>
      <c r="H366" s="27">
        <v>243.0</v>
      </c>
      <c r="I366" s="27">
        <v>162.09</v>
      </c>
      <c r="J366" s="27">
        <v>22.96</v>
      </c>
      <c r="R366" s="3" t="str">
        <f t="shared" si="1"/>
        <v>Eric Ebron</v>
      </c>
    </row>
    <row r="367" ht="15.75" customHeight="1">
      <c r="B367" s="260">
        <v>157.0</v>
      </c>
      <c r="C367" s="27">
        <v>156.0</v>
      </c>
      <c r="D367" s="27" t="s">
        <v>227</v>
      </c>
      <c r="E367" s="27">
        <v>19.0</v>
      </c>
      <c r="F367" s="27" t="s">
        <v>34</v>
      </c>
      <c r="G367" s="27">
        <v>80.0</v>
      </c>
      <c r="H367" s="27">
        <v>310.0</v>
      </c>
      <c r="I367" s="27">
        <v>159.13</v>
      </c>
      <c r="J367" s="27">
        <v>41.18</v>
      </c>
      <c r="R367" s="3" t="str">
        <f t="shared" si="1"/>
        <v>Allen Lazard</v>
      </c>
    </row>
    <row r="368" ht="15.75" customHeight="1">
      <c r="B368" s="260">
        <v>158.0</v>
      </c>
      <c r="C368" s="27">
        <v>157.0</v>
      </c>
      <c r="D368" s="27" t="s">
        <v>6134</v>
      </c>
      <c r="E368" s="27">
        <v>17.0</v>
      </c>
      <c r="F368" s="27" t="s">
        <v>211</v>
      </c>
      <c r="G368" s="27">
        <v>116.0</v>
      </c>
      <c r="H368" s="27">
        <v>320.0</v>
      </c>
      <c r="I368" s="27">
        <v>145.08</v>
      </c>
      <c r="J368" s="27">
        <v>20.88</v>
      </c>
      <c r="R368" s="3" t="str">
        <f t="shared" si="1"/>
        <v>49ers D/ST</v>
      </c>
    </row>
    <row r="369" ht="15.75" customHeight="1">
      <c r="B369" s="260">
        <v>159.0</v>
      </c>
      <c r="C369" s="27">
        <v>158.0</v>
      </c>
      <c r="D369" s="27" t="s">
        <v>232</v>
      </c>
      <c r="E369" s="27">
        <v>20.0</v>
      </c>
      <c r="F369" s="27" t="s">
        <v>34</v>
      </c>
      <c r="G369" s="27">
        <v>82.0</v>
      </c>
      <c r="H369" s="27">
        <v>300.0</v>
      </c>
      <c r="I369" s="27">
        <v>168.13</v>
      </c>
      <c r="J369" s="27">
        <v>39.17</v>
      </c>
      <c r="R369" s="3" t="str">
        <f t="shared" si="1"/>
        <v>Brandon Aiyuk</v>
      </c>
    </row>
    <row r="370" ht="15.75" customHeight="1">
      <c r="B370" s="260">
        <v>160.0</v>
      </c>
      <c r="C370" s="27">
        <v>159.0</v>
      </c>
      <c r="D370" s="27" t="s">
        <v>1597</v>
      </c>
      <c r="E370" s="27">
        <v>20.0</v>
      </c>
      <c r="F370" s="27" t="s">
        <v>61</v>
      </c>
      <c r="G370" s="27">
        <v>90.0</v>
      </c>
      <c r="H370" s="27">
        <v>273.0</v>
      </c>
      <c r="I370" s="27">
        <v>168.26</v>
      </c>
      <c r="J370" s="27">
        <v>32.9</v>
      </c>
      <c r="R370" s="3" t="str">
        <f t="shared" si="1"/>
        <v>Chris Herndon</v>
      </c>
    </row>
    <row r="371" ht="15.75" customHeight="1">
      <c r="B371" s="260">
        <v>161.0</v>
      </c>
      <c r="C371" s="27">
        <v>160.0</v>
      </c>
      <c r="D371" s="27" t="s">
        <v>230</v>
      </c>
      <c r="E371" s="27">
        <v>20.0</v>
      </c>
      <c r="F371" s="27" t="s">
        <v>75</v>
      </c>
      <c r="G371" s="27">
        <v>95.0</v>
      </c>
      <c r="H371" s="27">
        <v>275.0</v>
      </c>
      <c r="I371" s="27">
        <v>168.75</v>
      </c>
      <c r="J371" s="27">
        <v>24.8</v>
      </c>
      <c r="R371" s="3" t="str">
        <f t="shared" si="1"/>
        <v>Drew Lock</v>
      </c>
    </row>
    <row r="372" ht="15.75" customHeight="1">
      <c r="B372" s="260">
        <v>162.0</v>
      </c>
      <c r="C372" s="27">
        <v>161.0</v>
      </c>
      <c r="D372" s="27" t="s">
        <v>6132</v>
      </c>
      <c r="E372" s="27">
        <v>17.0</v>
      </c>
      <c r="F372" s="27" t="s">
        <v>211</v>
      </c>
      <c r="G372" s="27">
        <v>135.0</v>
      </c>
      <c r="H372" s="27">
        <v>229.0</v>
      </c>
      <c r="I372" s="27">
        <v>148.83</v>
      </c>
      <c r="J372" s="27">
        <v>12.68</v>
      </c>
      <c r="R372" s="3" t="str">
        <f t="shared" si="1"/>
        <v>Steelers D/ST</v>
      </c>
    </row>
    <row r="373" ht="15.75" customHeight="1">
      <c r="B373" s="260">
        <v>163.0</v>
      </c>
      <c r="C373" s="27">
        <v>162.0</v>
      </c>
      <c r="D373" s="27" t="s">
        <v>231</v>
      </c>
      <c r="E373" s="27">
        <v>20.0</v>
      </c>
      <c r="F373" s="27" t="s">
        <v>75</v>
      </c>
      <c r="G373" s="27">
        <v>116.0</v>
      </c>
      <c r="H373" s="27">
        <v>284.0</v>
      </c>
      <c r="I373" s="27">
        <v>168.08</v>
      </c>
      <c r="J373" s="27">
        <v>24.1</v>
      </c>
      <c r="R373" s="3" t="str">
        <f t="shared" si="1"/>
        <v>Philip Rivers</v>
      </c>
    </row>
    <row r="374" ht="15.75" customHeight="1">
      <c r="B374" s="260">
        <v>164.0</v>
      </c>
      <c r="C374" s="27">
        <v>163.0</v>
      </c>
      <c r="D374" s="27" t="s">
        <v>218</v>
      </c>
      <c r="E374" s="27">
        <v>19.0</v>
      </c>
      <c r="F374" s="27" t="s">
        <v>34</v>
      </c>
      <c r="G374" s="27">
        <v>45.0</v>
      </c>
      <c r="H374" s="27">
        <v>261.0</v>
      </c>
      <c r="I374" s="27">
        <v>163.67</v>
      </c>
      <c r="J374" s="27">
        <v>34.8</v>
      </c>
      <c r="R374" s="3" t="str">
        <f t="shared" si="1"/>
        <v>DeSean Jackson</v>
      </c>
    </row>
    <row r="375" ht="15.75" customHeight="1">
      <c r="B375" s="260">
        <v>165.0</v>
      </c>
      <c r="C375" s="27">
        <v>164.0</v>
      </c>
      <c r="D375" s="27" t="s">
        <v>6108</v>
      </c>
      <c r="E375" s="27">
        <v>18.0</v>
      </c>
      <c r="F375" s="27" t="s">
        <v>211</v>
      </c>
      <c r="G375" s="27">
        <v>129.0</v>
      </c>
      <c r="H375" s="27">
        <v>166.0</v>
      </c>
      <c r="I375" s="27">
        <v>152.29</v>
      </c>
      <c r="J375" s="27">
        <v>6.44</v>
      </c>
      <c r="R375" s="3" t="str">
        <f t="shared" si="1"/>
        <v>Ravens D/ST</v>
      </c>
    </row>
    <row r="376" ht="15.75" customHeight="1">
      <c r="B376" s="260">
        <v>166.0</v>
      </c>
      <c r="C376" s="27">
        <v>165.0</v>
      </c>
      <c r="D376" s="27" t="s">
        <v>226</v>
      </c>
      <c r="E376" s="27">
        <v>21.0</v>
      </c>
      <c r="F376" s="27" t="s">
        <v>17</v>
      </c>
      <c r="G376" s="27">
        <v>99.0</v>
      </c>
      <c r="H376" s="27">
        <v>307.0</v>
      </c>
      <c r="I376" s="27">
        <v>174.78</v>
      </c>
      <c r="J376" s="27">
        <v>33.59</v>
      </c>
      <c r="R376" s="3" t="str">
        <f t="shared" si="1"/>
        <v>Justin Jackson</v>
      </c>
    </row>
    <row r="377" ht="15.75" customHeight="1">
      <c r="B377" s="260">
        <v>167.0</v>
      </c>
      <c r="C377" s="27">
        <v>166.0</v>
      </c>
      <c r="D377" s="27" t="s">
        <v>238</v>
      </c>
      <c r="E377" s="27">
        <v>21.0</v>
      </c>
      <c r="F377" s="27" t="s">
        <v>75</v>
      </c>
      <c r="G377" s="27">
        <v>116.0</v>
      </c>
      <c r="H377" s="27">
        <v>254.0</v>
      </c>
      <c r="I377" s="27">
        <v>177.0</v>
      </c>
      <c r="J377" s="27">
        <v>24.0</v>
      </c>
      <c r="R377" s="3" t="str">
        <f t="shared" si="1"/>
        <v>Teddy Bridgewater</v>
      </c>
    </row>
    <row r="378" ht="15.75" customHeight="1">
      <c r="B378" s="260">
        <v>168.0</v>
      </c>
      <c r="C378" s="27">
        <v>167.0</v>
      </c>
      <c r="D378" s="27" t="s">
        <v>6109</v>
      </c>
      <c r="E378" s="27">
        <v>19.0</v>
      </c>
      <c r="F378" s="27" t="s">
        <v>211</v>
      </c>
      <c r="G378" s="27">
        <v>145.0</v>
      </c>
      <c r="H378" s="27">
        <v>211.0</v>
      </c>
      <c r="I378" s="27">
        <v>163.01</v>
      </c>
      <c r="J378" s="27">
        <v>10.79</v>
      </c>
      <c r="R378" s="3" t="str">
        <f t="shared" si="1"/>
        <v>Bills D/ST</v>
      </c>
    </row>
    <row r="379" ht="15.75" customHeight="1">
      <c r="B379" s="260">
        <v>169.0</v>
      </c>
      <c r="C379" s="27">
        <v>168.0</v>
      </c>
      <c r="D379" s="27" t="s">
        <v>233</v>
      </c>
      <c r="E379" s="27">
        <v>21.0</v>
      </c>
      <c r="F379" s="27" t="s">
        <v>34</v>
      </c>
      <c r="G379" s="27">
        <v>74.0</v>
      </c>
      <c r="H379" s="27">
        <v>338.0</v>
      </c>
      <c r="I379" s="27">
        <v>172.87</v>
      </c>
      <c r="J379" s="27">
        <v>37.52</v>
      </c>
      <c r="R379" s="3" t="str">
        <f t="shared" si="1"/>
        <v>Michael Pittman Jr.</v>
      </c>
    </row>
    <row r="380" ht="15.75" customHeight="1">
      <c r="B380" s="260">
        <v>170.0</v>
      </c>
      <c r="C380" s="27">
        <v>169.0</v>
      </c>
      <c r="D380" s="27" t="s">
        <v>263</v>
      </c>
      <c r="E380" s="27">
        <v>22.0</v>
      </c>
      <c r="F380" s="27" t="s">
        <v>61</v>
      </c>
      <c r="G380" s="27">
        <v>135.0</v>
      </c>
      <c r="H380" s="27">
        <v>265.0</v>
      </c>
      <c r="I380" s="27">
        <v>183.24</v>
      </c>
      <c r="J380" s="27">
        <v>33.75</v>
      </c>
      <c r="R380" s="3" t="str">
        <f t="shared" si="1"/>
        <v>Irv Smith Jr.</v>
      </c>
    </row>
    <row r="381" ht="15.75" customHeight="1">
      <c r="B381" s="260">
        <v>171.0</v>
      </c>
      <c r="C381" s="27">
        <v>170.0</v>
      </c>
      <c r="D381" s="27" t="s">
        <v>245</v>
      </c>
      <c r="E381" s="27">
        <v>21.0</v>
      </c>
      <c r="F381" s="27" t="s">
        <v>34</v>
      </c>
      <c r="G381" s="27">
        <v>111.0</v>
      </c>
      <c r="H381" s="27">
        <v>247.0</v>
      </c>
      <c r="I381" s="27">
        <v>179.0</v>
      </c>
      <c r="J381" s="27">
        <v>27.05</v>
      </c>
      <c r="R381" s="3" t="str">
        <f t="shared" si="1"/>
        <v>Parris Campbell</v>
      </c>
    </row>
    <row r="382" ht="15.75" customHeight="1">
      <c r="B382" s="260">
        <v>172.0</v>
      </c>
      <c r="C382" s="27">
        <v>171.0</v>
      </c>
      <c r="D382" s="27" t="s">
        <v>6126</v>
      </c>
      <c r="E382" s="27">
        <v>20.0</v>
      </c>
      <c r="F382" s="27" t="s">
        <v>211</v>
      </c>
      <c r="G382" s="27">
        <v>134.0</v>
      </c>
      <c r="H382" s="27">
        <v>233.0</v>
      </c>
      <c r="I382" s="27">
        <v>166.22</v>
      </c>
      <c r="J382" s="27">
        <v>18.23</v>
      </c>
      <c r="R382" s="3" t="str">
        <f t="shared" si="1"/>
        <v>Patriots D/ST</v>
      </c>
    </row>
    <row r="383" ht="15.75" customHeight="1">
      <c r="B383" s="260">
        <v>173.0</v>
      </c>
      <c r="C383" s="27">
        <v>172.0</v>
      </c>
      <c r="D383" s="27" t="s">
        <v>248</v>
      </c>
      <c r="E383" s="27">
        <v>21.0</v>
      </c>
      <c r="F383" s="27" t="s">
        <v>17</v>
      </c>
      <c r="G383" s="27">
        <v>100.0</v>
      </c>
      <c r="H383" s="27">
        <v>309.0</v>
      </c>
      <c r="I383" s="27">
        <v>175.76</v>
      </c>
      <c r="J383" s="27">
        <v>33.5</v>
      </c>
      <c r="R383" s="3" t="str">
        <f t="shared" si="1"/>
        <v>Jamaal Williams</v>
      </c>
    </row>
    <row r="384" ht="15.75" customHeight="1">
      <c r="B384" s="260">
        <v>174.0</v>
      </c>
      <c r="C384" s="27">
        <v>173.0</v>
      </c>
      <c r="D384" s="27" t="s">
        <v>246</v>
      </c>
      <c r="E384" s="27">
        <v>22.0</v>
      </c>
      <c r="F384" s="27" t="s">
        <v>34</v>
      </c>
      <c r="G384" s="27">
        <v>67.0</v>
      </c>
      <c r="H384" s="27">
        <v>271.0</v>
      </c>
      <c r="I384" s="27">
        <v>182.17</v>
      </c>
      <c r="J384" s="27">
        <v>42.55</v>
      </c>
      <c r="R384" s="3" t="str">
        <f t="shared" si="1"/>
        <v>Alshon Jeffery</v>
      </c>
    </row>
    <row r="385" ht="15.75" customHeight="1">
      <c r="B385" s="260">
        <v>175.0</v>
      </c>
      <c r="C385" s="27">
        <v>174.0</v>
      </c>
      <c r="D385" s="27" t="s">
        <v>259</v>
      </c>
      <c r="E385" s="27">
        <v>21.0</v>
      </c>
      <c r="F385" s="27" t="s">
        <v>34</v>
      </c>
      <c r="G385" s="27">
        <v>96.0</v>
      </c>
      <c r="H385" s="27">
        <v>243.0</v>
      </c>
      <c r="I385" s="27">
        <v>178.27</v>
      </c>
      <c r="J385" s="27">
        <v>30.77</v>
      </c>
      <c r="R385" s="3" t="str">
        <f t="shared" si="1"/>
        <v>Larry Fitzgerald</v>
      </c>
    </row>
    <row r="386" ht="15.75" customHeight="1">
      <c r="B386" s="260">
        <v>176.0</v>
      </c>
      <c r="C386" s="27">
        <v>175.0</v>
      </c>
      <c r="D386" s="27" t="s">
        <v>725</v>
      </c>
      <c r="E386" s="27">
        <v>23.0</v>
      </c>
      <c r="F386" s="27" t="s">
        <v>17</v>
      </c>
      <c r="G386" s="27">
        <v>66.0</v>
      </c>
      <c r="H386" s="27">
        <v>348.0</v>
      </c>
      <c r="I386" s="27">
        <v>190.02</v>
      </c>
      <c r="J386" s="27">
        <v>48.0</v>
      </c>
      <c r="R386" s="3" t="str">
        <f t="shared" si="1"/>
        <v>AJ Dillon</v>
      </c>
    </row>
    <row r="387" ht="15.75" customHeight="1">
      <c r="B387" s="260">
        <v>177.0</v>
      </c>
      <c r="C387" s="27">
        <v>176.0</v>
      </c>
      <c r="D387" s="27" t="s">
        <v>250</v>
      </c>
      <c r="E387" s="27">
        <v>23.0</v>
      </c>
      <c r="F387" s="27" t="s">
        <v>75</v>
      </c>
      <c r="G387" s="27">
        <v>118.0</v>
      </c>
      <c r="H387" s="27">
        <v>319.0</v>
      </c>
      <c r="I387" s="27">
        <v>189.15</v>
      </c>
      <c r="J387" s="27">
        <v>31.93</v>
      </c>
      <c r="R387" s="3" t="str">
        <f t="shared" si="1"/>
        <v>Sam Darnold</v>
      </c>
    </row>
    <row r="388" ht="15.75" customHeight="1">
      <c r="B388" s="260">
        <v>178.0</v>
      </c>
      <c r="C388" s="27">
        <v>177.0</v>
      </c>
      <c r="D388" s="27" t="s">
        <v>234</v>
      </c>
      <c r="E388" s="27">
        <v>21.0</v>
      </c>
      <c r="F388" s="27" t="s">
        <v>235</v>
      </c>
      <c r="G388" s="27">
        <v>115.0</v>
      </c>
      <c r="H388" s="27">
        <v>194.0</v>
      </c>
      <c r="I388" s="27">
        <v>173.54</v>
      </c>
      <c r="J388" s="27">
        <v>5.62</v>
      </c>
      <c r="R388" s="3" t="str">
        <f t="shared" si="1"/>
        <v>Harrison Butker</v>
      </c>
    </row>
    <row r="389" ht="15.75" customHeight="1">
      <c r="B389" s="260">
        <v>179.0</v>
      </c>
      <c r="C389" s="27">
        <v>178.0</v>
      </c>
      <c r="D389" s="27" t="s">
        <v>6111</v>
      </c>
      <c r="E389" s="27">
        <v>21.0</v>
      </c>
      <c r="F389" s="27" t="s">
        <v>211</v>
      </c>
      <c r="G389" s="27">
        <v>140.0</v>
      </c>
      <c r="H389" s="27">
        <v>248.0</v>
      </c>
      <c r="I389" s="27">
        <v>175.03</v>
      </c>
      <c r="J389" s="27">
        <v>21.64</v>
      </c>
      <c r="R389" s="3" t="str">
        <f t="shared" si="1"/>
        <v>Bears D/ST</v>
      </c>
    </row>
    <row r="390" ht="15.75" customHeight="1">
      <c r="B390" s="260">
        <v>180.0</v>
      </c>
      <c r="C390" s="27">
        <v>179.0</v>
      </c>
      <c r="D390" s="27" t="s">
        <v>237</v>
      </c>
      <c r="E390" s="27">
        <v>21.0</v>
      </c>
      <c r="F390" s="27" t="s">
        <v>235</v>
      </c>
      <c r="G390" s="27">
        <v>149.0</v>
      </c>
      <c r="H390" s="27">
        <v>192.0</v>
      </c>
      <c r="I390" s="27">
        <v>175.3</v>
      </c>
      <c r="J390" s="27">
        <v>5.26</v>
      </c>
      <c r="R390" s="3" t="str">
        <f t="shared" si="1"/>
        <v>Justin Tucker</v>
      </c>
    </row>
    <row r="391" ht="15.75" customHeight="1">
      <c r="B391" s="260">
        <v>181.0</v>
      </c>
      <c r="C391" s="27">
        <v>180.0</v>
      </c>
      <c r="D391" s="27" t="s">
        <v>267</v>
      </c>
      <c r="E391" s="27">
        <v>22.0</v>
      </c>
      <c r="F391" s="27" t="s">
        <v>34</v>
      </c>
      <c r="G391" s="27">
        <v>79.0</v>
      </c>
      <c r="H391" s="27">
        <v>293.0</v>
      </c>
      <c r="I391" s="27">
        <v>186.75</v>
      </c>
      <c r="J391" s="27">
        <v>34.04</v>
      </c>
      <c r="R391" s="3" t="str">
        <f t="shared" si="1"/>
        <v>Dede Westbrook</v>
      </c>
    </row>
    <row r="392" ht="15.75" customHeight="1">
      <c r="B392" s="260">
        <v>182.0</v>
      </c>
      <c r="C392" s="27">
        <v>181.0</v>
      </c>
      <c r="D392" s="27" t="s">
        <v>254</v>
      </c>
      <c r="E392" s="27">
        <v>23.0</v>
      </c>
      <c r="F392" s="27" t="s">
        <v>17</v>
      </c>
      <c r="G392" s="27">
        <v>132.0</v>
      </c>
      <c r="H392" s="27">
        <v>363.0</v>
      </c>
      <c r="I392" s="27">
        <v>191.38</v>
      </c>
      <c r="J392" s="27">
        <v>47.61</v>
      </c>
      <c r="R392" s="3" t="str">
        <f t="shared" si="1"/>
        <v>Darrynton Evans</v>
      </c>
    </row>
    <row r="393" ht="15.75" customHeight="1">
      <c r="B393" s="260">
        <v>183.0</v>
      </c>
      <c r="C393" s="27">
        <v>182.0</v>
      </c>
      <c r="D393" s="27" t="s">
        <v>6127</v>
      </c>
      <c r="E393" s="27">
        <v>22.0</v>
      </c>
      <c r="F393" s="27" t="s">
        <v>211</v>
      </c>
      <c r="G393" s="27">
        <v>139.0</v>
      </c>
      <c r="H393" s="27">
        <v>241.0</v>
      </c>
      <c r="I393" s="27">
        <v>182.5</v>
      </c>
      <c r="J393" s="27">
        <v>19.61</v>
      </c>
      <c r="R393" s="3" t="str">
        <f t="shared" si="1"/>
        <v>Saints D/ST</v>
      </c>
    </row>
    <row r="394" ht="15.75" customHeight="1">
      <c r="B394" s="260">
        <v>184.0</v>
      </c>
      <c r="C394" s="27">
        <v>183.0</v>
      </c>
      <c r="D394" s="27" t="s">
        <v>265</v>
      </c>
      <c r="E394" s="27">
        <v>23.0</v>
      </c>
      <c r="F394" s="27" t="s">
        <v>34</v>
      </c>
      <c r="G394" s="27">
        <v>114.0</v>
      </c>
      <c r="H394" s="27">
        <v>317.0</v>
      </c>
      <c r="I394" s="27">
        <v>193.58</v>
      </c>
      <c r="J394" s="27">
        <v>34.13</v>
      </c>
      <c r="R394" s="3" t="str">
        <f t="shared" si="1"/>
        <v>Hunter Renfrow</v>
      </c>
    </row>
    <row r="395" ht="15.75" customHeight="1">
      <c r="B395" s="260">
        <v>185.0</v>
      </c>
      <c r="C395" s="27">
        <v>184.0</v>
      </c>
      <c r="D395" s="27" t="s">
        <v>247</v>
      </c>
      <c r="E395" s="27">
        <v>23.0</v>
      </c>
      <c r="F395" s="27" t="s">
        <v>17</v>
      </c>
      <c r="G395" s="27">
        <v>93.0</v>
      </c>
      <c r="H395" s="27">
        <v>351.0</v>
      </c>
      <c r="I395" s="27">
        <v>194.31</v>
      </c>
      <c r="J395" s="27">
        <v>40.84</v>
      </c>
      <c r="R395" s="3" t="str">
        <f t="shared" si="1"/>
        <v>Carlos Hyde</v>
      </c>
    </row>
    <row r="396" ht="15.75" customHeight="1">
      <c r="B396" s="260">
        <v>186.0</v>
      </c>
      <c r="C396" s="27">
        <v>185.0</v>
      </c>
      <c r="D396" s="27" t="s">
        <v>241</v>
      </c>
      <c r="E396" s="27">
        <v>23.0</v>
      </c>
      <c r="F396" s="27" t="s">
        <v>17</v>
      </c>
      <c r="G396" s="27">
        <v>93.0</v>
      </c>
      <c r="H396" s="27">
        <v>373.0</v>
      </c>
      <c r="I396" s="27">
        <v>191.98</v>
      </c>
      <c r="J396" s="27">
        <v>50.95</v>
      </c>
      <c r="R396" s="3" t="str">
        <f t="shared" si="1"/>
        <v>Damien Harris</v>
      </c>
    </row>
    <row r="397" ht="15.75" customHeight="1">
      <c r="B397" s="260">
        <v>187.0</v>
      </c>
      <c r="C397" s="27">
        <v>186.0</v>
      </c>
      <c r="D397" s="27" t="s">
        <v>255</v>
      </c>
      <c r="E397" s="27">
        <v>23.0</v>
      </c>
      <c r="F397" s="27" t="s">
        <v>61</v>
      </c>
      <c r="G397" s="27">
        <v>124.0</v>
      </c>
      <c r="H397" s="27">
        <v>324.0</v>
      </c>
      <c r="I397" s="27">
        <v>195.04</v>
      </c>
      <c r="J397" s="27">
        <v>36.7</v>
      </c>
      <c r="R397" s="3" t="str">
        <f t="shared" si="1"/>
        <v>Greg Olsen</v>
      </c>
    </row>
    <row r="398" ht="15.75" customHeight="1">
      <c r="B398" s="260">
        <v>188.0</v>
      </c>
      <c r="C398" s="27">
        <v>187.0</v>
      </c>
      <c r="D398" s="27" t="s">
        <v>301</v>
      </c>
      <c r="E398" s="27">
        <v>23.0</v>
      </c>
      <c r="F398" s="27" t="s">
        <v>17</v>
      </c>
      <c r="G398" s="27">
        <v>100.0</v>
      </c>
      <c r="H398" s="27">
        <v>358.0</v>
      </c>
      <c r="I398" s="27">
        <v>197.49</v>
      </c>
      <c r="J398" s="27">
        <v>41.27</v>
      </c>
      <c r="R398" s="3" t="str">
        <f t="shared" si="1"/>
        <v>Chris Thompson</v>
      </c>
    </row>
    <row r="399" ht="15.75" customHeight="1">
      <c r="B399" s="260">
        <v>189.0</v>
      </c>
      <c r="C399" s="27">
        <v>188.0</v>
      </c>
      <c r="D399" s="27" t="s">
        <v>249</v>
      </c>
      <c r="E399" s="27">
        <v>22.0</v>
      </c>
      <c r="F399" s="27" t="s">
        <v>235</v>
      </c>
      <c r="G399" s="27">
        <v>168.0</v>
      </c>
      <c r="H399" s="27">
        <v>253.0</v>
      </c>
      <c r="I399" s="27">
        <v>184.77</v>
      </c>
      <c r="J399" s="27">
        <v>9.67</v>
      </c>
      <c r="R399" s="3" t="str">
        <f t="shared" si="1"/>
        <v>Wil Lutz</v>
      </c>
    </row>
    <row r="400" ht="15.75" customHeight="1">
      <c r="B400" s="260">
        <v>190.0</v>
      </c>
      <c r="C400" s="27">
        <v>189.0</v>
      </c>
      <c r="D400" s="27" t="s">
        <v>261</v>
      </c>
      <c r="E400" s="27">
        <v>24.0</v>
      </c>
      <c r="F400" s="27" t="s">
        <v>75</v>
      </c>
      <c r="G400" s="27">
        <v>116.0</v>
      </c>
      <c r="H400" s="27">
        <v>284.0</v>
      </c>
      <c r="I400" s="27">
        <v>200.55</v>
      </c>
      <c r="J400" s="27">
        <v>36.78</v>
      </c>
      <c r="R400" s="3" t="str">
        <f t="shared" si="1"/>
        <v>Derek Carr</v>
      </c>
    </row>
    <row r="401" ht="15.75" customHeight="1">
      <c r="B401" s="260">
        <v>191.0</v>
      </c>
      <c r="C401" s="27">
        <v>190.0</v>
      </c>
      <c r="D401" s="27" t="s">
        <v>253</v>
      </c>
      <c r="E401" s="27">
        <v>23.0</v>
      </c>
      <c r="F401" s="27" t="s">
        <v>34</v>
      </c>
      <c r="G401" s="27">
        <v>113.0</v>
      </c>
      <c r="H401" s="27">
        <v>298.0</v>
      </c>
      <c r="I401" s="27">
        <v>194.5</v>
      </c>
      <c r="J401" s="27">
        <v>24.86</v>
      </c>
      <c r="R401" s="3" t="str">
        <f t="shared" si="1"/>
        <v>James Washington</v>
      </c>
    </row>
    <row r="402" ht="15.75" customHeight="1">
      <c r="B402" s="260">
        <v>192.0</v>
      </c>
      <c r="C402" s="27">
        <v>191.0</v>
      </c>
      <c r="D402" s="27" t="s">
        <v>269</v>
      </c>
      <c r="E402" s="27">
        <v>23.0</v>
      </c>
      <c r="F402" s="27" t="s">
        <v>34</v>
      </c>
      <c r="G402" s="27">
        <v>111.0</v>
      </c>
      <c r="H402" s="27">
        <v>246.0</v>
      </c>
      <c r="I402" s="27">
        <v>197.98</v>
      </c>
      <c r="J402" s="27">
        <v>27.99</v>
      </c>
      <c r="R402" s="3" t="str">
        <f t="shared" si="1"/>
        <v>Randall Cobb</v>
      </c>
    </row>
    <row r="403" ht="15.75" customHeight="1">
      <c r="B403" s="260">
        <v>193.0</v>
      </c>
      <c r="C403" s="27">
        <v>192.0</v>
      </c>
      <c r="D403" s="31" t="s">
        <v>281</v>
      </c>
      <c r="E403" s="27">
        <v>23.0</v>
      </c>
      <c r="F403" s="27" t="s">
        <v>17</v>
      </c>
      <c r="G403" s="27">
        <v>132.0</v>
      </c>
      <c r="H403" s="27">
        <v>272.0</v>
      </c>
      <c r="I403" s="27">
        <v>193.35</v>
      </c>
      <c r="J403" s="27">
        <v>23.91</v>
      </c>
      <c r="R403" s="3" t="str">
        <f t="shared" si="1"/>
        <v>Giovani Ber1000rd</v>
      </c>
    </row>
    <row r="404" ht="15.75" customHeight="1">
      <c r="B404" s="260">
        <v>194.0</v>
      </c>
      <c r="C404" s="27">
        <v>193.0</v>
      </c>
      <c r="D404" s="27" t="s">
        <v>262</v>
      </c>
      <c r="E404" s="27">
        <v>23.0</v>
      </c>
      <c r="F404" s="27" t="s">
        <v>34</v>
      </c>
      <c r="G404" s="27">
        <v>99.0</v>
      </c>
      <c r="H404" s="27">
        <v>296.0</v>
      </c>
      <c r="I404" s="27">
        <v>197.79</v>
      </c>
      <c r="J404" s="27">
        <v>32.22</v>
      </c>
      <c r="R404" s="3" t="str">
        <f t="shared" si="1"/>
        <v>Denzel Mims</v>
      </c>
    </row>
    <row r="405" ht="15.75" customHeight="1">
      <c r="B405" s="260">
        <v>195.0</v>
      </c>
      <c r="C405" s="27">
        <v>194.0</v>
      </c>
      <c r="D405" s="27" t="s">
        <v>258</v>
      </c>
      <c r="E405" s="27">
        <v>23.0</v>
      </c>
      <c r="F405" s="27" t="s">
        <v>34</v>
      </c>
      <c r="G405" s="27">
        <v>89.0</v>
      </c>
      <c r="H405" s="27">
        <v>252.0</v>
      </c>
      <c r="I405" s="27">
        <v>198.09</v>
      </c>
      <c r="J405" s="27">
        <v>25.4</v>
      </c>
      <c r="R405" s="3" t="str">
        <f t="shared" si="1"/>
        <v>Corey Davis</v>
      </c>
    </row>
    <row r="406" ht="15.75" customHeight="1">
      <c r="B406" s="260">
        <v>196.0</v>
      </c>
      <c r="C406" s="27">
        <v>195.0</v>
      </c>
      <c r="D406" s="27" t="s">
        <v>252</v>
      </c>
      <c r="E406" s="27">
        <v>23.0</v>
      </c>
      <c r="F406" s="27" t="s">
        <v>235</v>
      </c>
      <c r="G406" s="27">
        <v>167.0</v>
      </c>
      <c r="H406" s="27">
        <v>204.0</v>
      </c>
      <c r="I406" s="27">
        <v>190.28</v>
      </c>
      <c r="J406" s="27">
        <v>6.26</v>
      </c>
      <c r="R406" s="3" t="str">
        <f t="shared" si="1"/>
        <v>Greg Zuerlein</v>
      </c>
    </row>
    <row r="407" ht="15.75" customHeight="1">
      <c r="B407" s="260">
        <v>197.0</v>
      </c>
      <c r="C407" s="27">
        <v>196.0</v>
      </c>
      <c r="D407" s="27" t="s">
        <v>6121</v>
      </c>
      <c r="E407" s="27">
        <v>23.0</v>
      </c>
      <c r="F407" s="27" t="s">
        <v>211</v>
      </c>
      <c r="G407" s="27">
        <v>140.0</v>
      </c>
      <c r="H407" s="27">
        <v>292.0</v>
      </c>
      <c r="I407" s="27">
        <v>190.97</v>
      </c>
      <c r="J407" s="27">
        <v>24.41</v>
      </c>
      <c r="R407" s="3" t="str">
        <f t="shared" si="1"/>
        <v>Chiefs D/ST</v>
      </c>
    </row>
    <row r="408" ht="15.75" customHeight="1">
      <c r="B408" s="260">
        <v>198.0</v>
      </c>
      <c r="C408" s="27">
        <v>197.0</v>
      </c>
      <c r="D408" s="27" t="s">
        <v>6125</v>
      </c>
      <c r="E408" s="27">
        <v>23.0</v>
      </c>
      <c r="F408" s="27" t="s">
        <v>211</v>
      </c>
      <c r="G408" s="27">
        <v>125.0</v>
      </c>
      <c r="H408" s="27">
        <v>279.0</v>
      </c>
      <c r="I408" s="27">
        <v>195.01</v>
      </c>
      <c r="J408" s="27">
        <v>22.91</v>
      </c>
      <c r="R408" s="3" t="str">
        <f t="shared" si="1"/>
        <v>Vikings D/ST</v>
      </c>
    </row>
    <row r="409" ht="15.75" customHeight="1">
      <c r="B409" s="260">
        <v>199.0</v>
      </c>
      <c r="C409" s="27">
        <v>198.0</v>
      </c>
      <c r="D409" s="27" t="s">
        <v>266</v>
      </c>
      <c r="E409" s="27">
        <v>24.0</v>
      </c>
      <c r="F409" s="27" t="s">
        <v>17</v>
      </c>
      <c r="G409" s="27">
        <v>134.0</v>
      </c>
      <c r="H409" s="27">
        <v>362.0</v>
      </c>
      <c r="I409" s="27">
        <v>204.76</v>
      </c>
      <c r="J409" s="27">
        <v>50.77</v>
      </c>
      <c r="R409" s="3" t="str">
        <f t="shared" si="1"/>
        <v>Anthony McFarland Jr.</v>
      </c>
    </row>
    <row r="410" ht="15.75" customHeight="1">
      <c r="B410" s="260">
        <v>200.0</v>
      </c>
      <c r="C410" s="27">
        <v>199.0</v>
      </c>
      <c r="D410" s="27" t="s">
        <v>282</v>
      </c>
      <c r="E410" s="27">
        <v>24.0</v>
      </c>
      <c r="F410" s="27" t="s">
        <v>61</v>
      </c>
      <c r="G410" s="27">
        <v>127.0</v>
      </c>
      <c r="H410" s="27">
        <v>299.0</v>
      </c>
      <c r="I410" s="27">
        <v>207.06</v>
      </c>
      <c r="J410" s="27">
        <v>37.63</v>
      </c>
      <c r="R410" s="3" t="str">
        <f t="shared" si="1"/>
        <v>Jace Sternberger</v>
      </c>
    </row>
    <row r="411" ht="15.75" customHeight="1">
      <c r="B411" s="260">
        <v>201.0</v>
      </c>
      <c r="C411" s="27">
        <v>200.0</v>
      </c>
      <c r="D411" s="27" t="s">
        <v>287</v>
      </c>
      <c r="E411" s="27">
        <v>24.0</v>
      </c>
      <c r="F411" s="27" t="s">
        <v>34</v>
      </c>
      <c r="G411" s="27">
        <v>137.0</v>
      </c>
      <c r="H411" s="27">
        <v>263.0</v>
      </c>
      <c r="I411" s="27">
        <v>202.53</v>
      </c>
      <c r="J411" s="27">
        <v>23.72</v>
      </c>
      <c r="R411" s="3" t="str">
        <f t="shared" si="1"/>
        <v>Cole Beasley</v>
      </c>
    </row>
    <row r="412" ht="15.75" customHeight="1">
      <c r="B412" s="260"/>
      <c r="C412" s="27"/>
      <c r="D412" s="27"/>
      <c r="E412" s="27"/>
      <c r="F412" s="27"/>
      <c r="G412" s="27"/>
      <c r="H412" s="27"/>
      <c r="I412" s="27"/>
      <c r="J412" s="27"/>
      <c r="R412" s="3" t="str">
        <f t="shared" si="1"/>
        <v/>
      </c>
    </row>
    <row r="413" ht="15.75" customHeight="1">
      <c r="B413" s="260">
        <v>1.0</v>
      </c>
      <c r="C413" s="27" t="s">
        <v>0</v>
      </c>
      <c r="D413" s="31" t="s">
        <v>6102</v>
      </c>
      <c r="E413" s="27" t="s">
        <v>4633</v>
      </c>
      <c r="F413" s="27" t="s">
        <v>4</v>
      </c>
      <c r="G413" s="27" t="s">
        <v>6103</v>
      </c>
      <c r="H413" s="27" t="s">
        <v>6104</v>
      </c>
      <c r="I413" s="27" t="s">
        <v>6105</v>
      </c>
      <c r="J413" s="27" t="s">
        <v>6106</v>
      </c>
      <c r="R413" s="3" t="str">
        <f t="shared" si="1"/>
        <v>Player.1000me</v>
      </c>
    </row>
    <row r="414" ht="15.75" customHeight="1">
      <c r="B414" s="260">
        <v>2.0</v>
      </c>
      <c r="C414" s="27">
        <v>1.0</v>
      </c>
      <c r="D414" s="27" t="s">
        <v>16</v>
      </c>
      <c r="E414" s="27">
        <v>1.0</v>
      </c>
      <c r="F414" s="27" t="s">
        <v>17</v>
      </c>
      <c r="G414" s="27">
        <v>1.0</v>
      </c>
      <c r="H414" s="27">
        <v>4.0</v>
      </c>
      <c r="I414" s="27">
        <v>1.07</v>
      </c>
      <c r="J414" s="27">
        <v>0.0</v>
      </c>
      <c r="R414" s="3" t="str">
        <f t="shared" si="1"/>
        <v>Christian McCaffrey</v>
      </c>
    </row>
    <row r="415" ht="15.75" customHeight="1">
      <c r="B415" s="260">
        <v>3.0</v>
      </c>
      <c r="C415" s="27">
        <v>2.0</v>
      </c>
      <c r="D415" s="27" t="s">
        <v>19</v>
      </c>
      <c r="E415" s="27">
        <v>1.0</v>
      </c>
      <c r="F415" s="27" t="s">
        <v>17</v>
      </c>
      <c r="G415" s="27">
        <v>1.0</v>
      </c>
      <c r="H415" s="27">
        <v>5.0</v>
      </c>
      <c r="I415" s="27">
        <v>2.11</v>
      </c>
      <c r="J415" s="27">
        <v>1.0</v>
      </c>
      <c r="R415" s="3" t="str">
        <f t="shared" si="1"/>
        <v>Saquon Barkley</v>
      </c>
    </row>
    <row r="416" ht="15.75" customHeight="1">
      <c r="B416" s="260">
        <v>4.0</v>
      </c>
      <c r="C416" s="27">
        <v>3.0</v>
      </c>
      <c r="D416" s="27" t="s">
        <v>22</v>
      </c>
      <c r="E416" s="27">
        <v>1.0</v>
      </c>
      <c r="F416" s="27" t="s">
        <v>17</v>
      </c>
      <c r="G416" s="27">
        <v>2.0</v>
      </c>
      <c r="H416" s="27">
        <v>17.0</v>
      </c>
      <c r="I416" s="27">
        <v>3.47</v>
      </c>
      <c r="J416" s="27">
        <v>2.0</v>
      </c>
      <c r="R416" s="3" t="str">
        <f t="shared" si="1"/>
        <v>Ezekiel Elliott</v>
      </c>
    </row>
    <row r="417" ht="15.75" customHeight="1">
      <c r="B417" s="260">
        <v>5.0</v>
      </c>
      <c r="C417" s="27">
        <v>4.0</v>
      </c>
      <c r="D417" s="27" t="s">
        <v>30</v>
      </c>
      <c r="E417" s="27">
        <v>1.0</v>
      </c>
      <c r="F417" s="27" t="s">
        <v>17</v>
      </c>
      <c r="G417" s="27">
        <v>3.0</v>
      </c>
      <c r="H417" s="27">
        <v>12.0</v>
      </c>
      <c r="I417" s="27">
        <v>4.73</v>
      </c>
      <c r="J417" s="27">
        <v>1.0</v>
      </c>
      <c r="R417" s="3" t="str">
        <f t="shared" si="1"/>
        <v>Alvin Kamara</v>
      </c>
    </row>
    <row r="418" ht="15.75" customHeight="1">
      <c r="B418" s="260">
        <v>6.0</v>
      </c>
      <c r="C418" s="27">
        <v>5.0</v>
      </c>
      <c r="D418" s="27" t="s">
        <v>33</v>
      </c>
      <c r="E418" s="27">
        <v>1.0</v>
      </c>
      <c r="F418" s="27" t="s">
        <v>34</v>
      </c>
      <c r="G418" s="27">
        <v>3.0</v>
      </c>
      <c r="H418" s="27">
        <v>14.0</v>
      </c>
      <c r="I418" s="27">
        <v>6.01</v>
      </c>
      <c r="J418" s="27">
        <v>2.0</v>
      </c>
      <c r="R418" s="3" t="str">
        <f t="shared" si="1"/>
        <v>Michael Thomas</v>
      </c>
    </row>
    <row r="419" ht="15.75" customHeight="1">
      <c r="B419" s="260">
        <v>7.0</v>
      </c>
      <c r="C419" s="27">
        <v>6.0</v>
      </c>
      <c r="D419" s="27" t="s">
        <v>35</v>
      </c>
      <c r="E419" s="27">
        <v>1.0</v>
      </c>
      <c r="F419" s="27" t="s">
        <v>17</v>
      </c>
      <c r="G419" s="27">
        <v>2.0</v>
      </c>
      <c r="H419" s="27">
        <v>21.0</v>
      </c>
      <c r="I419" s="27">
        <v>6.78</v>
      </c>
      <c r="J419" s="27">
        <v>3.0</v>
      </c>
      <c r="R419" s="3" t="str">
        <f t="shared" si="1"/>
        <v>Dalvin Cook</v>
      </c>
    </row>
    <row r="420" ht="15.75" customHeight="1">
      <c r="B420" s="260">
        <v>8.0</v>
      </c>
      <c r="C420" s="27">
        <v>7.0</v>
      </c>
      <c r="D420" s="27" t="s">
        <v>26</v>
      </c>
      <c r="E420" s="27">
        <v>2.0</v>
      </c>
      <c r="F420" s="27" t="s">
        <v>17</v>
      </c>
      <c r="G420" s="27">
        <v>2.0</v>
      </c>
      <c r="H420" s="27">
        <v>28.0</v>
      </c>
      <c r="I420" s="27">
        <v>8.39</v>
      </c>
      <c r="J420" s="27">
        <v>3.0</v>
      </c>
      <c r="R420" s="3" t="str">
        <f t="shared" si="1"/>
        <v>Derrick Henry</v>
      </c>
    </row>
    <row r="421" ht="15.75" customHeight="1">
      <c r="B421" s="260">
        <v>9.0</v>
      </c>
      <c r="C421" s="27">
        <v>8.0</v>
      </c>
      <c r="D421" s="27" t="s">
        <v>38</v>
      </c>
      <c r="E421" s="27">
        <v>2.0</v>
      </c>
      <c r="F421" s="27" t="s">
        <v>34</v>
      </c>
      <c r="G421" s="27">
        <v>3.0</v>
      </c>
      <c r="H421" s="27">
        <v>19.0</v>
      </c>
      <c r="I421" s="27">
        <v>9.2</v>
      </c>
      <c r="J421" s="27">
        <v>3.0</v>
      </c>
      <c r="R421" s="3" t="str">
        <f t="shared" si="1"/>
        <v>Davante Adams</v>
      </c>
    </row>
    <row r="422" ht="15.75" customHeight="1">
      <c r="B422" s="260">
        <v>10.0</v>
      </c>
      <c r="C422" s="27">
        <v>9.0</v>
      </c>
      <c r="D422" s="27" t="s">
        <v>55</v>
      </c>
      <c r="E422" s="27">
        <v>2.0</v>
      </c>
      <c r="F422" s="27" t="s">
        <v>17</v>
      </c>
      <c r="G422" s="27">
        <v>4.0</v>
      </c>
      <c r="H422" s="27">
        <v>54.0</v>
      </c>
      <c r="I422" s="27">
        <v>11.89</v>
      </c>
      <c r="J422" s="27">
        <v>8.0</v>
      </c>
      <c r="R422" s="3" t="str">
        <f t="shared" si="1"/>
        <v>Clyde Edwards-Helaire</v>
      </c>
    </row>
    <row r="423" ht="15.75" customHeight="1">
      <c r="B423" s="260">
        <v>11.0</v>
      </c>
      <c r="C423" s="27">
        <v>10.0</v>
      </c>
      <c r="D423" s="27" t="s">
        <v>43</v>
      </c>
      <c r="E423" s="27">
        <v>2.0</v>
      </c>
      <c r="F423" s="27" t="s">
        <v>17</v>
      </c>
      <c r="G423" s="27">
        <v>4.0</v>
      </c>
      <c r="H423" s="27">
        <v>31.0</v>
      </c>
      <c r="I423" s="27">
        <v>12.18</v>
      </c>
      <c r="J423" s="27">
        <v>6.0</v>
      </c>
      <c r="R423" s="3" t="str">
        <f t="shared" si="1"/>
        <v>Joe Mixon</v>
      </c>
    </row>
    <row r="424" ht="15.75" customHeight="1">
      <c r="B424" s="260">
        <v>12.0</v>
      </c>
      <c r="C424" s="27">
        <v>11.0</v>
      </c>
      <c r="D424" s="27" t="s">
        <v>52</v>
      </c>
      <c r="E424" s="27">
        <v>2.0</v>
      </c>
      <c r="F424" s="27" t="s">
        <v>34</v>
      </c>
      <c r="G424" s="27">
        <v>3.0</v>
      </c>
      <c r="H424" s="27">
        <v>24.0</v>
      </c>
      <c r="I424" s="27">
        <v>12.41</v>
      </c>
      <c r="J424" s="27">
        <v>3.0</v>
      </c>
      <c r="R424" s="3" t="str">
        <f t="shared" si="1"/>
        <v>Julio Jones</v>
      </c>
    </row>
    <row r="425" ht="15.75" customHeight="1">
      <c r="B425" s="260">
        <v>13.0</v>
      </c>
      <c r="C425" s="27">
        <v>12.0</v>
      </c>
      <c r="D425" s="27" t="s">
        <v>46</v>
      </c>
      <c r="E425" s="27">
        <v>2.0</v>
      </c>
      <c r="F425" s="27" t="s">
        <v>34</v>
      </c>
      <c r="G425" s="27">
        <v>5.0</v>
      </c>
      <c r="H425" s="27">
        <v>24.0</v>
      </c>
      <c r="I425" s="27">
        <v>12.47</v>
      </c>
      <c r="J425" s="27">
        <v>3.0</v>
      </c>
      <c r="R425" s="3" t="str">
        <f t="shared" si="1"/>
        <v>Tyreek Hill</v>
      </c>
    </row>
    <row r="426" ht="15.75" customHeight="1">
      <c r="B426" s="260">
        <v>14.0</v>
      </c>
      <c r="C426" s="27">
        <v>13.0</v>
      </c>
      <c r="D426" s="27" t="s">
        <v>65</v>
      </c>
      <c r="E426" s="27">
        <v>3.0</v>
      </c>
      <c r="F426" s="27" t="s">
        <v>17</v>
      </c>
      <c r="G426" s="27">
        <v>6.0</v>
      </c>
      <c r="H426" s="27">
        <v>46.0</v>
      </c>
      <c r="I426" s="27">
        <v>15.16</v>
      </c>
      <c r="J426" s="27">
        <v>7.0</v>
      </c>
      <c r="R426" s="3" t="str">
        <f t="shared" si="1"/>
        <v>Miles Sanders</v>
      </c>
    </row>
    <row r="427" ht="15.75" customHeight="1">
      <c r="B427" s="260">
        <v>15.0</v>
      </c>
      <c r="C427" s="27">
        <v>14.0</v>
      </c>
      <c r="D427" s="27" t="s">
        <v>40</v>
      </c>
      <c r="E427" s="27">
        <v>3.0</v>
      </c>
      <c r="F427" s="27" t="s">
        <v>17</v>
      </c>
      <c r="G427" s="27">
        <v>5.0</v>
      </c>
      <c r="H427" s="27">
        <v>44.0</v>
      </c>
      <c r="I427" s="27">
        <v>17.18</v>
      </c>
      <c r="J427" s="27">
        <v>6.0</v>
      </c>
      <c r="R427" s="3" t="str">
        <f t="shared" si="1"/>
        <v>Nick Chubb</v>
      </c>
    </row>
    <row r="428" ht="15.75" customHeight="1">
      <c r="B428" s="260">
        <v>16.0</v>
      </c>
      <c r="C428" s="27">
        <v>15.0</v>
      </c>
      <c r="D428" s="27" t="s">
        <v>67</v>
      </c>
      <c r="E428" s="27">
        <v>3.0</v>
      </c>
      <c r="F428" s="27" t="s">
        <v>34</v>
      </c>
      <c r="G428" s="27">
        <v>8.0</v>
      </c>
      <c r="H428" s="27">
        <v>30.0</v>
      </c>
      <c r="I428" s="27">
        <v>17.32</v>
      </c>
      <c r="J428" s="27">
        <v>5.0</v>
      </c>
      <c r="R428" s="3" t="str">
        <f t="shared" si="1"/>
        <v>DeAndre Hopkins</v>
      </c>
    </row>
    <row r="429" ht="15.75" customHeight="1">
      <c r="B429" s="260">
        <v>17.0</v>
      </c>
      <c r="C429" s="27">
        <v>16.0</v>
      </c>
      <c r="D429" s="27" t="s">
        <v>49</v>
      </c>
      <c r="E429" s="27">
        <v>3.0</v>
      </c>
      <c r="F429" s="27" t="s">
        <v>17</v>
      </c>
      <c r="G429" s="27">
        <v>2.0</v>
      </c>
      <c r="H429" s="27">
        <v>41.0</v>
      </c>
      <c r="I429" s="27">
        <v>17.34</v>
      </c>
      <c r="J429" s="27">
        <v>7.0</v>
      </c>
      <c r="R429" s="3" t="str">
        <f t="shared" si="1"/>
        <v>Josh Jacobs</v>
      </c>
    </row>
    <row r="430" ht="15.75" customHeight="1">
      <c r="B430" s="260">
        <v>18.0</v>
      </c>
      <c r="C430" s="27">
        <v>17.0</v>
      </c>
      <c r="D430" s="27" t="s">
        <v>72</v>
      </c>
      <c r="E430" s="27">
        <v>3.0</v>
      </c>
      <c r="F430" s="27" t="s">
        <v>17</v>
      </c>
      <c r="G430" s="27">
        <v>8.0</v>
      </c>
      <c r="H430" s="27">
        <v>59.0</v>
      </c>
      <c r="I430" s="27">
        <v>17.4</v>
      </c>
      <c r="J430" s="27">
        <v>7.0</v>
      </c>
      <c r="R430" s="3" t="str">
        <f t="shared" si="1"/>
        <v>Kenyan Drake</v>
      </c>
    </row>
    <row r="431" ht="15.75" customHeight="1">
      <c r="B431" s="260">
        <v>19.0</v>
      </c>
      <c r="C431" s="27">
        <v>18.0</v>
      </c>
      <c r="D431" s="27" t="s">
        <v>60</v>
      </c>
      <c r="E431" s="27">
        <v>3.0</v>
      </c>
      <c r="F431" s="27" t="s">
        <v>61</v>
      </c>
      <c r="G431" s="27">
        <v>10.0</v>
      </c>
      <c r="H431" s="27">
        <v>25.0</v>
      </c>
      <c r="I431" s="27">
        <v>17.93</v>
      </c>
      <c r="J431" s="27">
        <v>3.0</v>
      </c>
      <c r="R431" s="3" t="str">
        <f t="shared" si="1"/>
        <v>Travis Kelce</v>
      </c>
    </row>
    <row r="432" ht="15.75" customHeight="1">
      <c r="B432" s="260">
        <v>20.0</v>
      </c>
      <c r="C432" s="27">
        <v>19.0</v>
      </c>
      <c r="D432" s="27" t="s">
        <v>57</v>
      </c>
      <c r="E432" s="27">
        <v>3.0</v>
      </c>
      <c r="F432" s="27" t="s">
        <v>34</v>
      </c>
      <c r="G432" s="27">
        <v>9.0</v>
      </c>
      <c r="H432" s="27">
        <v>42.0</v>
      </c>
      <c r="I432" s="27">
        <v>17.95</v>
      </c>
      <c r="J432" s="27">
        <v>5.0</v>
      </c>
      <c r="R432" s="3" t="str">
        <f t="shared" si="1"/>
        <v>Chris Godwin</v>
      </c>
    </row>
    <row r="433" ht="15.75" customHeight="1">
      <c r="B433" s="260">
        <v>21.0</v>
      </c>
      <c r="C433" s="27">
        <v>20.0</v>
      </c>
      <c r="D433" s="27" t="s">
        <v>63</v>
      </c>
      <c r="E433" s="27">
        <v>3.0</v>
      </c>
      <c r="F433" s="27" t="s">
        <v>61</v>
      </c>
      <c r="G433" s="27">
        <v>8.0</v>
      </c>
      <c r="H433" s="27">
        <v>49.0</v>
      </c>
      <c r="I433" s="27">
        <v>20.42</v>
      </c>
      <c r="J433" s="27">
        <v>3.0</v>
      </c>
      <c r="R433" s="3" t="str">
        <f t="shared" si="1"/>
        <v>George Kittle</v>
      </c>
    </row>
    <row r="434" ht="15.75" customHeight="1">
      <c r="B434" s="260">
        <v>22.0</v>
      </c>
      <c r="C434" s="27">
        <v>21.0</v>
      </c>
      <c r="D434" s="27" t="s">
        <v>71</v>
      </c>
      <c r="E434" s="27">
        <v>3.0</v>
      </c>
      <c r="F434" s="27" t="s">
        <v>17</v>
      </c>
      <c r="G434" s="27">
        <v>9.0</v>
      </c>
      <c r="H434" s="27">
        <v>50.0</v>
      </c>
      <c r="I434" s="27">
        <v>21.81</v>
      </c>
      <c r="J434" s="27">
        <v>6.0</v>
      </c>
      <c r="R434" s="3" t="str">
        <f t="shared" si="1"/>
        <v>Aaron Jones</v>
      </c>
    </row>
    <row r="435" ht="15.75" customHeight="1">
      <c r="B435" s="260">
        <v>23.0</v>
      </c>
      <c r="C435" s="27">
        <v>22.0</v>
      </c>
      <c r="D435" s="27" t="s">
        <v>80</v>
      </c>
      <c r="E435" s="27">
        <v>3.0</v>
      </c>
      <c r="F435" s="27" t="s">
        <v>17</v>
      </c>
      <c r="G435" s="27">
        <v>5.0</v>
      </c>
      <c r="H435" s="27">
        <v>48.0</v>
      </c>
      <c r="I435" s="27">
        <v>21.92</v>
      </c>
      <c r="J435" s="27">
        <v>7.0</v>
      </c>
      <c r="R435" s="3" t="str">
        <f t="shared" si="1"/>
        <v>Austin Ekeler</v>
      </c>
    </row>
    <row r="436" ht="15.75" customHeight="1">
      <c r="B436" s="260">
        <v>24.0</v>
      </c>
      <c r="C436" s="27">
        <v>23.0</v>
      </c>
      <c r="D436" s="27" t="s">
        <v>69</v>
      </c>
      <c r="E436" s="27">
        <v>3.0</v>
      </c>
      <c r="F436" s="27" t="s">
        <v>34</v>
      </c>
      <c r="G436" s="27">
        <v>9.0</v>
      </c>
      <c r="H436" s="27">
        <v>43.0</v>
      </c>
      <c r="I436" s="27">
        <v>22.48</v>
      </c>
      <c r="J436" s="27">
        <v>6.0</v>
      </c>
      <c r="R436" s="3" t="str">
        <f t="shared" si="1"/>
        <v>Kenny Golladay</v>
      </c>
    </row>
    <row r="437" ht="15.75" customHeight="1">
      <c r="B437" s="260">
        <v>25.0</v>
      </c>
      <c r="C437" s="27">
        <v>24.0</v>
      </c>
      <c r="D437" s="27" t="s">
        <v>573</v>
      </c>
      <c r="E437" s="27">
        <v>4.0</v>
      </c>
      <c r="F437" s="27" t="s">
        <v>34</v>
      </c>
      <c r="G437" s="27">
        <v>13.0</v>
      </c>
      <c r="H437" s="27">
        <v>73.0</v>
      </c>
      <c r="I437" s="27">
        <v>26.15</v>
      </c>
      <c r="J437" s="27">
        <v>7.0</v>
      </c>
      <c r="R437" s="3" t="str">
        <f t="shared" si="1"/>
        <v>Allen Robinson II</v>
      </c>
    </row>
    <row r="438" ht="15.75" customHeight="1">
      <c r="B438" s="260">
        <v>26.0</v>
      </c>
      <c r="C438" s="27">
        <v>25.0</v>
      </c>
      <c r="D438" s="27" t="s">
        <v>74</v>
      </c>
      <c r="E438" s="27">
        <v>4.0</v>
      </c>
      <c r="F438" s="27" t="s">
        <v>75</v>
      </c>
      <c r="G438" s="27">
        <v>6.0</v>
      </c>
      <c r="H438" s="27">
        <v>60.0</v>
      </c>
      <c r="I438" s="27">
        <v>27.8</v>
      </c>
      <c r="J438" s="27">
        <v>10.0</v>
      </c>
      <c r="R438" s="3" t="str">
        <f t="shared" si="1"/>
        <v>Patrick Mahomes</v>
      </c>
    </row>
    <row r="439" ht="15.75" customHeight="1">
      <c r="B439" s="260">
        <v>27.0</v>
      </c>
      <c r="C439" s="27">
        <v>26.0</v>
      </c>
      <c r="D439" s="27" t="s">
        <v>73</v>
      </c>
      <c r="E439" s="27">
        <v>4.0</v>
      </c>
      <c r="F439" s="27" t="s">
        <v>34</v>
      </c>
      <c r="G439" s="27">
        <v>13.0</v>
      </c>
      <c r="H439" s="27">
        <v>72.0</v>
      </c>
      <c r="I439" s="27">
        <v>28.0</v>
      </c>
      <c r="J439" s="27">
        <v>7.0</v>
      </c>
      <c r="R439" s="3" t="str">
        <f t="shared" si="1"/>
        <v>Mike Evans</v>
      </c>
    </row>
    <row r="440" ht="15.75" customHeight="1">
      <c r="B440" s="260">
        <v>28.0</v>
      </c>
      <c r="C440" s="27">
        <v>27.0</v>
      </c>
      <c r="D440" s="27" t="s">
        <v>87</v>
      </c>
      <c r="E440" s="27">
        <v>5.0</v>
      </c>
      <c r="F440" s="27" t="s">
        <v>75</v>
      </c>
      <c r="G440" s="27">
        <v>6.0</v>
      </c>
      <c r="H440" s="27">
        <v>65.0</v>
      </c>
      <c r="I440" s="27">
        <v>30.51</v>
      </c>
      <c r="J440" s="27">
        <v>10.0</v>
      </c>
      <c r="R440" s="3" t="str">
        <f t="shared" si="1"/>
        <v>Lamar Jackson</v>
      </c>
    </row>
    <row r="441" ht="15.75" customHeight="1">
      <c r="B441" s="260">
        <v>29.0</v>
      </c>
      <c r="C441" s="27">
        <v>28.0</v>
      </c>
      <c r="D441" s="27" t="s">
        <v>89</v>
      </c>
      <c r="E441" s="27">
        <v>5.0</v>
      </c>
      <c r="F441" s="27" t="s">
        <v>34</v>
      </c>
      <c r="G441" s="27">
        <v>8.0</v>
      </c>
      <c r="H441" s="27">
        <v>73.0</v>
      </c>
      <c r="I441" s="27">
        <v>31.17</v>
      </c>
      <c r="J441" s="27">
        <v>7.0</v>
      </c>
      <c r="R441" s="3" t="str">
        <f t="shared" si="1"/>
        <v>JuJu Smith-Schuster</v>
      </c>
    </row>
    <row r="442" ht="15.75" customHeight="1">
      <c r="B442" s="260">
        <v>30.0</v>
      </c>
      <c r="C442" s="27">
        <v>29.0</v>
      </c>
      <c r="D442" s="27" t="s">
        <v>79</v>
      </c>
      <c r="E442" s="27">
        <v>5.0</v>
      </c>
      <c r="F442" s="27" t="s">
        <v>34</v>
      </c>
      <c r="G442" s="27">
        <v>15.0</v>
      </c>
      <c r="H442" s="27">
        <v>59.0</v>
      </c>
      <c r="I442" s="27">
        <v>31.56</v>
      </c>
      <c r="J442" s="27">
        <v>7.0</v>
      </c>
      <c r="R442" s="3" t="str">
        <f t="shared" si="1"/>
        <v>Amari Cooper</v>
      </c>
    </row>
    <row r="443" ht="15.75" customHeight="1">
      <c r="B443" s="260">
        <v>31.0</v>
      </c>
      <c r="C443" s="27">
        <v>30.0</v>
      </c>
      <c r="D443" s="27" t="s">
        <v>569</v>
      </c>
      <c r="E443" s="27">
        <v>5.0</v>
      </c>
      <c r="F443" s="27" t="s">
        <v>34</v>
      </c>
      <c r="G443" s="27">
        <v>16.0</v>
      </c>
      <c r="H443" s="27">
        <v>74.0</v>
      </c>
      <c r="I443" s="27">
        <v>31.94</v>
      </c>
      <c r="J443" s="27">
        <v>8.0</v>
      </c>
      <c r="R443" s="3" t="str">
        <f t="shared" si="1"/>
        <v>DJ Moore</v>
      </c>
    </row>
    <row r="444" ht="15.75" customHeight="1">
      <c r="B444" s="260">
        <v>32.0</v>
      </c>
      <c r="C444" s="27">
        <v>31.0</v>
      </c>
      <c r="D444" s="27" t="s">
        <v>86</v>
      </c>
      <c r="E444" s="27">
        <v>5.0</v>
      </c>
      <c r="F444" s="27" t="s">
        <v>34</v>
      </c>
      <c r="G444" s="27">
        <v>12.0</v>
      </c>
      <c r="H444" s="27">
        <v>103.0</v>
      </c>
      <c r="I444" s="27">
        <v>32.47</v>
      </c>
      <c r="J444" s="27">
        <v>8.0</v>
      </c>
      <c r="R444" s="3" t="str">
        <f t="shared" si="1"/>
        <v>Odell Beckham Jr.</v>
      </c>
    </row>
    <row r="445" ht="15.75" customHeight="1">
      <c r="B445" s="260">
        <v>33.0</v>
      </c>
      <c r="C445" s="27">
        <v>32.0</v>
      </c>
      <c r="D445" s="27" t="s">
        <v>88</v>
      </c>
      <c r="E445" s="27">
        <v>5.0</v>
      </c>
      <c r="F445" s="27" t="s">
        <v>34</v>
      </c>
      <c r="G445" s="27">
        <v>16.0</v>
      </c>
      <c r="H445" s="27">
        <v>74.0</v>
      </c>
      <c r="I445" s="27">
        <v>33.05</v>
      </c>
      <c r="J445" s="27">
        <v>8.0</v>
      </c>
      <c r="R445" s="3" t="str">
        <f t="shared" si="1"/>
        <v>Adam Thielen</v>
      </c>
    </row>
    <row r="446" ht="15.75" customHeight="1">
      <c r="B446" s="260">
        <v>34.0</v>
      </c>
      <c r="C446" s="27">
        <v>33.0</v>
      </c>
      <c r="D446" s="27" t="s">
        <v>84</v>
      </c>
      <c r="E446" s="27">
        <v>5.0</v>
      </c>
      <c r="F446" s="27" t="s">
        <v>17</v>
      </c>
      <c r="G446" s="27">
        <v>14.0</v>
      </c>
      <c r="H446" s="27">
        <v>71.0</v>
      </c>
      <c r="I446" s="27">
        <v>34.59</v>
      </c>
      <c r="J446" s="27">
        <v>9.0</v>
      </c>
      <c r="R446" s="3" t="str">
        <f t="shared" si="1"/>
        <v>Chris Carson</v>
      </c>
    </row>
    <row r="447" ht="15.75" customHeight="1">
      <c r="B447" s="260">
        <v>35.0</v>
      </c>
      <c r="C447" s="27">
        <v>34.0</v>
      </c>
      <c r="D447" s="27" t="s">
        <v>593</v>
      </c>
      <c r="E447" s="27">
        <v>5.0</v>
      </c>
      <c r="F447" s="27" t="s">
        <v>17</v>
      </c>
      <c r="G447" s="27">
        <v>8.0</v>
      </c>
      <c r="H447" s="27">
        <v>78.0</v>
      </c>
      <c r="I447" s="27">
        <v>34.73</v>
      </c>
      <c r="J447" s="27">
        <v>9.0</v>
      </c>
      <c r="R447" s="3" t="str">
        <f t="shared" si="1"/>
        <v>Todd Gurley II</v>
      </c>
    </row>
    <row r="448" ht="15.75" customHeight="1">
      <c r="B448" s="260">
        <v>36.0</v>
      </c>
      <c r="C448" s="27">
        <v>35.0</v>
      </c>
      <c r="D448" s="31" t="s">
        <v>98</v>
      </c>
      <c r="E448" s="27">
        <v>6.0</v>
      </c>
      <c r="F448" s="27" t="s">
        <v>17</v>
      </c>
      <c r="G448" s="27">
        <v>14.0</v>
      </c>
      <c r="H448" s="27">
        <v>113.0</v>
      </c>
      <c r="I448" s="27">
        <v>37.07</v>
      </c>
      <c r="J448" s="27">
        <v>11.0</v>
      </c>
      <c r="R448" s="3" t="str">
        <f t="shared" si="1"/>
        <v>Leo1000rd Fournette</v>
      </c>
    </row>
    <row r="449" ht="15.75" customHeight="1">
      <c r="B449" s="260">
        <v>37.0</v>
      </c>
      <c r="C449" s="27">
        <v>36.0</v>
      </c>
      <c r="D449" s="27" t="s">
        <v>94</v>
      </c>
      <c r="E449" s="27">
        <v>6.0</v>
      </c>
      <c r="F449" s="27" t="s">
        <v>34</v>
      </c>
      <c r="G449" s="27">
        <v>11.0</v>
      </c>
      <c r="H449" s="27">
        <v>70.0</v>
      </c>
      <c r="I449" s="27">
        <v>37.42</v>
      </c>
      <c r="J449" s="27">
        <v>10.0</v>
      </c>
      <c r="R449" s="3" t="str">
        <f t="shared" si="1"/>
        <v>Robert Woods</v>
      </c>
    </row>
    <row r="450" ht="15.75" customHeight="1">
      <c r="B450" s="260">
        <v>38.0</v>
      </c>
      <c r="C450" s="27">
        <v>37.0</v>
      </c>
      <c r="D450" s="27" t="s">
        <v>78</v>
      </c>
      <c r="E450" s="27">
        <v>6.0</v>
      </c>
      <c r="F450" s="27" t="s">
        <v>34</v>
      </c>
      <c r="G450" s="27">
        <v>17.0</v>
      </c>
      <c r="H450" s="27">
        <v>81.0</v>
      </c>
      <c r="I450" s="27">
        <v>38.73</v>
      </c>
      <c r="J450" s="27">
        <v>10.0</v>
      </c>
      <c r="R450" s="3" t="str">
        <f t="shared" si="1"/>
        <v>A.J. Brown</v>
      </c>
    </row>
    <row r="451" ht="15.75" customHeight="1">
      <c r="B451" s="260">
        <v>39.0</v>
      </c>
      <c r="C451" s="27">
        <v>38.0</v>
      </c>
      <c r="D451" s="27" t="s">
        <v>93</v>
      </c>
      <c r="E451" s="27">
        <v>6.0</v>
      </c>
      <c r="F451" s="27" t="s">
        <v>34</v>
      </c>
      <c r="G451" s="27">
        <v>16.0</v>
      </c>
      <c r="H451" s="27">
        <v>87.0</v>
      </c>
      <c r="I451" s="27">
        <v>39.31</v>
      </c>
      <c r="J451" s="27">
        <v>10.0</v>
      </c>
      <c r="R451" s="3" t="str">
        <f t="shared" si="1"/>
        <v>Calvin Ridley</v>
      </c>
    </row>
    <row r="452" ht="15.75" customHeight="1">
      <c r="B452" s="260">
        <v>40.0</v>
      </c>
      <c r="C452" s="27">
        <v>39.0</v>
      </c>
      <c r="D452" s="27" t="s">
        <v>100</v>
      </c>
      <c r="E452" s="27">
        <v>6.0</v>
      </c>
      <c r="F452" s="27" t="s">
        <v>17</v>
      </c>
      <c r="G452" s="27">
        <v>17.0</v>
      </c>
      <c r="H452" s="27">
        <v>136.0</v>
      </c>
      <c r="I452" s="27">
        <v>39.89</v>
      </c>
      <c r="J452" s="27">
        <v>11.0</v>
      </c>
      <c r="R452" s="3" t="str">
        <f t="shared" si="1"/>
        <v>James Conner</v>
      </c>
    </row>
    <row r="453" ht="15.75" customHeight="1">
      <c r="B453" s="260">
        <v>41.0</v>
      </c>
      <c r="C453" s="27">
        <v>40.0</v>
      </c>
      <c r="D453" s="27" t="s">
        <v>96</v>
      </c>
      <c r="E453" s="27">
        <v>6.0</v>
      </c>
      <c r="F453" s="27" t="s">
        <v>34</v>
      </c>
      <c r="G453" s="27">
        <v>7.0</v>
      </c>
      <c r="H453" s="27">
        <v>83.0</v>
      </c>
      <c r="I453" s="27">
        <v>40.26</v>
      </c>
      <c r="J453" s="27">
        <v>11.0</v>
      </c>
      <c r="R453" s="3" t="str">
        <f t="shared" si="1"/>
        <v>Cooper Kupp</v>
      </c>
    </row>
    <row r="454" ht="15.75" customHeight="1">
      <c r="B454" s="260">
        <v>42.0</v>
      </c>
      <c r="C454" s="27">
        <v>41.0</v>
      </c>
      <c r="D454" s="27" t="s">
        <v>101</v>
      </c>
      <c r="E454" s="27">
        <v>6.0</v>
      </c>
      <c r="F454" s="27" t="s">
        <v>17</v>
      </c>
      <c r="G454" s="27">
        <v>14.0</v>
      </c>
      <c r="H454" s="27">
        <v>139.0</v>
      </c>
      <c r="I454" s="27">
        <v>40.76</v>
      </c>
      <c r="J454" s="27">
        <v>9.0</v>
      </c>
      <c r="R454" s="3" t="str">
        <f t="shared" si="1"/>
        <v>Melvin Gordon</v>
      </c>
    </row>
    <row r="455" ht="15.75" customHeight="1">
      <c r="B455" s="260">
        <v>43.0</v>
      </c>
      <c r="C455" s="27">
        <v>42.0</v>
      </c>
      <c r="D455" s="27" t="s">
        <v>113</v>
      </c>
      <c r="E455" s="27">
        <v>6.0</v>
      </c>
      <c r="F455" s="27" t="s">
        <v>17</v>
      </c>
      <c r="G455" s="27">
        <v>10.0</v>
      </c>
      <c r="H455" s="27">
        <v>117.0</v>
      </c>
      <c r="I455" s="27">
        <v>41.97</v>
      </c>
      <c r="J455" s="27">
        <v>10.0</v>
      </c>
      <c r="R455" s="3" t="str">
        <f t="shared" si="1"/>
        <v>Le'Veon Bell</v>
      </c>
    </row>
    <row r="456" ht="15.75" customHeight="1">
      <c r="B456" s="260">
        <v>44.0</v>
      </c>
      <c r="C456" s="27">
        <v>43.0</v>
      </c>
      <c r="D456" s="27" t="s">
        <v>106</v>
      </c>
      <c r="E456" s="27">
        <v>7.0</v>
      </c>
      <c r="F456" s="27" t="s">
        <v>17</v>
      </c>
      <c r="G456" s="27">
        <v>22.0</v>
      </c>
      <c r="H456" s="27">
        <v>147.0</v>
      </c>
      <c r="I456" s="27">
        <v>43.91</v>
      </c>
      <c r="J456" s="27">
        <v>11.0</v>
      </c>
      <c r="R456" s="3" t="str">
        <f t="shared" si="1"/>
        <v>David Johnson</v>
      </c>
    </row>
    <row r="457" ht="15.75" customHeight="1">
      <c r="B457" s="260">
        <v>45.0</v>
      </c>
      <c r="C457" s="27">
        <v>44.0</v>
      </c>
      <c r="D457" s="27" t="s">
        <v>76</v>
      </c>
      <c r="E457" s="27">
        <v>7.0</v>
      </c>
      <c r="F457" s="27" t="s">
        <v>61</v>
      </c>
      <c r="G457" s="27">
        <v>17.0</v>
      </c>
      <c r="H457" s="27">
        <v>68.0</v>
      </c>
      <c r="I457" s="27">
        <v>44.26</v>
      </c>
      <c r="J457" s="27">
        <v>8.0</v>
      </c>
      <c r="R457" s="3" t="str">
        <f t="shared" si="1"/>
        <v>Mark Andrews</v>
      </c>
    </row>
    <row r="458" ht="15.75" customHeight="1">
      <c r="B458" s="260">
        <v>46.0</v>
      </c>
      <c r="C458" s="27">
        <v>45.0</v>
      </c>
      <c r="D458" s="27" t="s">
        <v>97</v>
      </c>
      <c r="E458" s="27">
        <v>8.0</v>
      </c>
      <c r="F458" s="27" t="s">
        <v>34</v>
      </c>
      <c r="G458" s="27">
        <v>31.0</v>
      </c>
      <c r="H458" s="27">
        <v>74.0</v>
      </c>
      <c r="I458" s="27">
        <v>47.93</v>
      </c>
      <c r="J458" s="27">
        <v>8.0</v>
      </c>
      <c r="R458" s="3" t="str">
        <f t="shared" si="1"/>
        <v>Tyler Lockett</v>
      </c>
    </row>
    <row r="459" ht="15.75" customHeight="1">
      <c r="B459" s="260">
        <v>47.0</v>
      </c>
      <c r="C459" s="27">
        <v>46.0</v>
      </c>
      <c r="D459" s="27" t="s">
        <v>108</v>
      </c>
      <c r="E459" s="27">
        <v>8.0</v>
      </c>
      <c r="F459" s="27" t="s">
        <v>61</v>
      </c>
      <c r="G459" s="27">
        <v>28.0</v>
      </c>
      <c r="H459" s="27">
        <v>78.0</v>
      </c>
      <c r="I459" s="27">
        <v>49.09</v>
      </c>
      <c r="J459" s="27">
        <v>6.0</v>
      </c>
      <c r="R459" s="3" t="str">
        <f t="shared" si="1"/>
        <v>Zach Ertz</v>
      </c>
    </row>
    <row r="460" ht="15.75" customHeight="1">
      <c r="B460" s="260">
        <v>48.0</v>
      </c>
      <c r="C460" s="27">
        <v>47.0</v>
      </c>
      <c r="D460" s="27" t="s">
        <v>612</v>
      </c>
      <c r="E460" s="27">
        <v>8.0</v>
      </c>
      <c r="F460" s="27" t="s">
        <v>34</v>
      </c>
      <c r="G460" s="27">
        <v>26.0</v>
      </c>
      <c r="H460" s="27">
        <v>130.0</v>
      </c>
      <c r="I460" s="27">
        <v>50.44</v>
      </c>
      <c r="J460" s="27">
        <v>12.0</v>
      </c>
      <c r="R460" s="3" t="str">
        <f t="shared" si="1"/>
        <v>DJ Chark Jr.</v>
      </c>
    </row>
    <row r="461" ht="15.75" customHeight="1">
      <c r="B461" s="260">
        <v>49.0</v>
      </c>
      <c r="C461" s="27">
        <v>48.0</v>
      </c>
      <c r="D461" s="27" t="s">
        <v>103</v>
      </c>
      <c r="E461" s="27">
        <v>8.0</v>
      </c>
      <c r="F461" s="27" t="s">
        <v>34</v>
      </c>
      <c r="G461" s="27">
        <v>24.0</v>
      </c>
      <c r="H461" s="27">
        <v>87.0</v>
      </c>
      <c r="I461" s="27">
        <v>50.74</v>
      </c>
      <c r="J461" s="27">
        <v>12.0</v>
      </c>
      <c r="R461" s="3" t="str">
        <f t="shared" si="1"/>
        <v>Terry McLaurin</v>
      </c>
    </row>
    <row r="462" ht="15.75" customHeight="1">
      <c r="B462" s="260">
        <v>50.0</v>
      </c>
      <c r="C462" s="27">
        <v>49.0</v>
      </c>
      <c r="D462" s="27" t="s">
        <v>115</v>
      </c>
      <c r="E462" s="27">
        <v>8.0</v>
      </c>
      <c r="F462" s="27" t="s">
        <v>17</v>
      </c>
      <c r="G462" s="27">
        <v>27.0</v>
      </c>
      <c r="H462" s="27">
        <v>141.0</v>
      </c>
      <c r="I462" s="27">
        <v>50.9</v>
      </c>
      <c r="J462" s="27">
        <v>12.0</v>
      </c>
      <c r="R462" s="3" t="str">
        <f t="shared" si="1"/>
        <v>Mark Ingram II</v>
      </c>
    </row>
    <row r="463" ht="15.75" customHeight="1">
      <c r="B463" s="260">
        <v>51.0</v>
      </c>
      <c r="C463" s="27">
        <v>50.0</v>
      </c>
      <c r="D463" s="31" t="s">
        <v>110</v>
      </c>
      <c r="E463" s="27">
        <v>8.0</v>
      </c>
      <c r="F463" s="27" t="s">
        <v>17</v>
      </c>
      <c r="G463" s="27">
        <v>11.0</v>
      </c>
      <c r="H463" s="27">
        <v>177.0</v>
      </c>
      <c r="I463" s="27">
        <v>48.55</v>
      </c>
      <c r="J463" s="27">
        <v>20.0</v>
      </c>
      <c r="R463" s="3" t="str">
        <f t="shared" si="1"/>
        <v>Jo1000than Taylor</v>
      </c>
    </row>
    <row r="464" ht="15.75" customHeight="1">
      <c r="B464" s="260">
        <v>52.0</v>
      </c>
      <c r="C464" s="27">
        <v>51.0</v>
      </c>
      <c r="D464" s="27" t="s">
        <v>109</v>
      </c>
      <c r="E464" s="27">
        <v>8.0</v>
      </c>
      <c r="F464" s="27" t="s">
        <v>34</v>
      </c>
      <c r="G464" s="27">
        <v>32.0</v>
      </c>
      <c r="H464" s="27">
        <v>124.0</v>
      </c>
      <c r="I464" s="27">
        <v>53.06</v>
      </c>
      <c r="J464" s="27">
        <v>14.0</v>
      </c>
      <c r="R464" s="3" t="str">
        <f t="shared" si="1"/>
        <v>Courtland Sutton</v>
      </c>
    </row>
    <row r="465" ht="15.75" customHeight="1">
      <c r="B465" s="260">
        <v>53.0</v>
      </c>
      <c r="C465" s="27">
        <v>52.0</v>
      </c>
      <c r="D465" s="31" t="s">
        <v>120</v>
      </c>
      <c r="E465" s="27">
        <v>8.0</v>
      </c>
      <c r="F465" s="27" t="s">
        <v>34</v>
      </c>
      <c r="G465" s="27">
        <v>21.0</v>
      </c>
      <c r="H465" s="27">
        <v>136.0</v>
      </c>
      <c r="I465" s="27">
        <v>53.33</v>
      </c>
      <c r="J465" s="27">
        <v>12.0</v>
      </c>
      <c r="R465" s="3" t="str">
        <f t="shared" si="1"/>
        <v>Kee1000n Allen</v>
      </c>
    </row>
    <row r="466" ht="15.75" customHeight="1">
      <c r="B466" s="260">
        <v>54.0</v>
      </c>
      <c r="C466" s="27">
        <v>53.0</v>
      </c>
      <c r="D466" s="27" t="s">
        <v>118</v>
      </c>
      <c r="E466" s="27">
        <v>8.0</v>
      </c>
      <c r="F466" s="27" t="s">
        <v>17</v>
      </c>
      <c r="G466" s="27">
        <v>19.0</v>
      </c>
      <c r="H466" s="27">
        <v>167.0</v>
      </c>
      <c r="I466" s="27">
        <v>53.4</v>
      </c>
      <c r="J466" s="27">
        <v>10.0</v>
      </c>
      <c r="R466" s="3" t="str">
        <f t="shared" si="1"/>
        <v>David Montgomery</v>
      </c>
    </row>
    <row r="467" ht="15.75" customHeight="1">
      <c r="B467" s="260">
        <v>55.0</v>
      </c>
      <c r="C467" s="27">
        <v>54.0</v>
      </c>
      <c r="D467" s="27" t="s">
        <v>1595</v>
      </c>
      <c r="E467" s="27">
        <v>8.0</v>
      </c>
      <c r="F467" s="27" t="s">
        <v>34</v>
      </c>
      <c r="G467" s="27">
        <v>29.0</v>
      </c>
      <c r="H467" s="27">
        <v>134.0</v>
      </c>
      <c r="I467" s="27">
        <v>54.97</v>
      </c>
      <c r="J467" s="27">
        <v>15.0</v>
      </c>
      <c r="R467" s="3" t="str">
        <f t="shared" si="1"/>
        <v>DK Metcalf</v>
      </c>
    </row>
    <row r="468" ht="15.75" customHeight="1">
      <c r="B468" s="260">
        <v>56.0</v>
      </c>
      <c r="C468" s="27">
        <v>55.0</v>
      </c>
      <c r="D468" s="27" t="s">
        <v>116</v>
      </c>
      <c r="E468" s="27">
        <v>9.0</v>
      </c>
      <c r="F468" s="27" t="s">
        <v>34</v>
      </c>
      <c r="G468" s="27">
        <v>25.0</v>
      </c>
      <c r="H468" s="27">
        <v>108.0</v>
      </c>
      <c r="I468" s="27">
        <v>58.3</v>
      </c>
      <c r="J468" s="27">
        <v>14.0</v>
      </c>
      <c r="R468" s="3" t="str">
        <f t="shared" si="1"/>
        <v>DeVante Parker</v>
      </c>
    </row>
    <row r="469" ht="15.75" customHeight="1">
      <c r="B469" s="260">
        <v>57.0</v>
      </c>
      <c r="C469" s="27">
        <v>56.0</v>
      </c>
      <c r="D469" s="27" t="s">
        <v>119</v>
      </c>
      <c r="E469" s="27">
        <v>9.0</v>
      </c>
      <c r="F469" s="27" t="s">
        <v>75</v>
      </c>
      <c r="G469" s="27">
        <v>30.0</v>
      </c>
      <c r="H469" s="27">
        <v>91.0</v>
      </c>
      <c r="I469" s="27">
        <v>58.61</v>
      </c>
      <c r="J469" s="27">
        <v>9.0</v>
      </c>
      <c r="R469" s="3" t="str">
        <f t="shared" si="1"/>
        <v>Dak Prescott</v>
      </c>
    </row>
    <row r="470" ht="15.75" customHeight="1">
      <c r="B470" s="260">
        <v>58.0</v>
      </c>
      <c r="C470" s="27">
        <v>57.0</v>
      </c>
      <c r="D470" s="27" t="s">
        <v>129</v>
      </c>
      <c r="E470" s="27">
        <v>9.0</v>
      </c>
      <c r="F470" s="27" t="s">
        <v>17</v>
      </c>
      <c r="G470" s="27">
        <v>12.0</v>
      </c>
      <c r="H470" s="27">
        <v>151.0</v>
      </c>
      <c r="I470" s="27">
        <v>59.34</v>
      </c>
      <c r="J470" s="27">
        <v>13.0</v>
      </c>
      <c r="R470" s="3" t="str">
        <f t="shared" si="1"/>
        <v>Devin Singletary</v>
      </c>
    </row>
    <row r="471" ht="15.75" customHeight="1">
      <c r="B471" s="260">
        <v>59.0</v>
      </c>
      <c r="C471" s="27">
        <v>58.0</v>
      </c>
      <c r="D471" s="27" t="s">
        <v>126</v>
      </c>
      <c r="E471" s="27">
        <v>9.0</v>
      </c>
      <c r="F471" s="27" t="s">
        <v>61</v>
      </c>
      <c r="G471" s="27">
        <v>33.0</v>
      </c>
      <c r="H471" s="27">
        <v>168.0</v>
      </c>
      <c r="I471" s="27">
        <v>59.9</v>
      </c>
      <c r="J471" s="27">
        <v>12.0</v>
      </c>
      <c r="R471" s="3" t="str">
        <f t="shared" si="1"/>
        <v>Darren Waller</v>
      </c>
    </row>
    <row r="472" ht="15.75" customHeight="1">
      <c r="B472" s="260">
        <v>60.0</v>
      </c>
      <c r="C472" s="27">
        <v>59.0</v>
      </c>
      <c r="D472" s="27" t="s">
        <v>127</v>
      </c>
      <c r="E472" s="27">
        <v>9.0</v>
      </c>
      <c r="F472" s="27" t="s">
        <v>17</v>
      </c>
      <c r="G472" s="27">
        <v>31.0</v>
      </c>
      <c r="H472" s="27">
        <v>179.0</v>
      </c>
      <c r="I472" s="27">
        <v>61.75</v>
      </c>
      <c r="J472" s="27">
        <v>17.0</v>
      </c>
      <c r="R472" s="3" t="str">
        <f t="shared" si="1"/>
        <v>Raheem Mostert</v>
      </c>
    </row>
    <row r="473" ht="15.75" customHeight="1">
      <c r="B473" s="260">
        <v>61.0</v>
      </c>
      <c r="C473" s="27">
        <v>60.0</v>
      </c>
      <c r="D473" s="27" t="s">
        <v>125</v>
      </c>
      <c r="E473" s="27">
        <v>9.0</v>
      </c>
      <c r="F473" s="27" t="s">
        <v>75</v>
      </c>
      <c r="G473" s="27">
        <v>19.0</v>
      </c>
      <c r="H473" s="27">
        <v>81.0</v>
      </c>
      <c r="I473" s="27">
        <v>62.3</v>
      </c>
      <c r="J473" s="27">
        <v>8.0</v>
      </c>
      <c r="R473" s="3" t="str">
        <f t="shared" si="1"/>
        <v>Kyler Murray</v>
      </c>
    </row>
    <row r="474" ht="15.75" customHeight="1">
      <c r="B474" s="260">
        <v>62.0</v>
      </c>
      <c r="C474" s="27">
        <v>61.0</v>
      </c>
      <c r="D474" s="27" t="s">
        <v>124</v>
      </c>
      <c r="E474" s="27">
        <v>10.0</v>
      </c>
      <c r="F474" s="27" t="s">
        <v>75</v>
      </c>
      <c r="G474" s="27">
        <v>36.0</v>
      </c>
      <c r="H474" s="27">
        <v>89.0</v>
      </c>
      <c r="I474" s="27">
        <v>62.91</v>
      </c>
      <c r="J474" s="27">
        <v>9.0</v>
      </c>
      <c r="R474" s="3" t="str">
        <f t="shared" si="1"/>
        <v>Russell Wilson</v>
      </c>
    </row>
    <row r="475" ht="15.75" customHeight="1">
      <c r="B475" s="260">
        <v>63.0</v>
      </c>
      <c r="C475" s="27">
        <v>62.0</v>
      </c>
      <c r="D475" s="27" t="s">
        <v>141</v>
      </c>
      <c r="E475" s="27">
        <v>10.0</v>
      </c>
      <c r="F475" s="27" t="s">
        <v>17</v>
      </c>
      <c r="G475" s="27">
        <v>35.0</v>
      </c>
      <c r="H475" s="27">
        <v>176.0</v>
      </c>
      <c r="I475" s="27">
        <v>63.97</v>
      </c>
      <c r="J475" s="27">
        <v>16.0</v>
      </c>
      <c r="R475" s="3" t="str">
        <f t="shared" si="1"/>
        <v>Kareem Hunt</v>
      </c>
    </row>
    <row r="476" ht="15.75" customHeight="1">
      <c r="B476" s="260">
        <v>64.0</v>
      </c>
      <c r="C476" s="27">
        <v>63.0</v>
      </c>
      <c r="D476" s="27" t="s">
        <v>121</v>
      </c>
      <c r="E476" s="27">
        <v>10.0</v>
      </c>
      <c r="F476" s="27" t="s">
        <v>34</v>
      </c>
      <c r="G476" s="27">
        <v>25.0</v>
      </c>
      <c r="H476" s="27">
        <v>154.0</v>
      </c>
      <c r="I476" s="27">
        <v>64.78</v>
      </c>
      <c r="J476" s="27">
        <v>17.0</v>
      </c>
      <c r="R476" s="3" t="str">
        <f t="shared" si="1"/>
        <v>T.Y. Hilton</v>
      </c>
    </row>
    <row r="477" ht="15.75" customHeight="1">
      <c r="B477" s="260">
        <v>65.0</v>
      </c>
      <c r="C477" s="27">
        <v>64.0</v>
      </c>
      <c r="D477" s="27" t="s">
        <v>122</v>
      </c>
      <c r="E477" s="27">
        <v>10.0</v>
      </c>
      <c r="F477" s="27" t="s">
        <v>34</v>
      </c>
      <c r="G477" s="27">
        <v>29.0</v>
      </c>
      <c r="H477" s="27">
        <v>116.0</v>
      </c>
      <c r="I477" s="27">
        <v>65.51</v>
      </c>
      <c r="J477" s="27">
        <v>13.0</v>
      </c>
      <c r="R477" s="3" t="str">
        <f t="shared" si="1"/>
        <v>Stefon Diggs</v>
      </c>
    </row>
    <row r="478" ht="15.75" customHeight="1">
      <c r="B478" s="260">
        <v>66.0</v>
      </c>
      <c r="C478" s="27">
        <v>65.0</v>
      </c>
      <c r="D478" s="27" t="s">
        <v>128</v>
      </c>
      <c r="E478" s="27">
        <v>10.0</v>
      </c>
      <c r="F478" s="27" t="s">
        <v>75</v>
      </c>
      <c r="G478" s="27">
        <v>34.0</v>
      </c>
      <c r="H478" s="27">
        <v>104.0</v>
      </c>
      <c r="I478" s="27">
        <v>66.4</v>
      </c>
      <c r="J478" s="27">
        <v>10.0</v>
      </c>
      <c r="R478" s="3" t="str">
        <f t="shared" si="1"/>
        <v>Deshaun Watson</v>
      </c>
    </row>
    <row r="479" ht="15.75" customHeight="1">
      <c r="B479" s="260">
        <v>67.0</v>
      </c>
      <c r="C479" s="27">
        <v>66.0</v>
      </c>
      <c r="D479" s="27" t="s">
        <v>134</v>
      </c>
      <c r="E479" s="27">
        <v>10.0</v>
      </c>
      <c r="F479" s="27" t="s">
        <v>17</v>
      </c>
      <c r="G479" s="27">
        <v>36.0</v>
      </c>
      <c r="H479" s="27">
        <v>178.0</v>
      </c>
      <c r="I479" s="27">
        <v>65.48</v>
      </c>
      <c r="J479" s="27">
        <v>20.0</v>
      </c>
      <c r="R479" s="3" t="str">
        <f t="shared" si="1"/>
        <v>D'Andre Swift</v>
      </c>
    </row>
    <row r="480" ht="15.75" customHeight="1">
      <c r="B480" s="260">
        <v>68.0</v>
      </c>
      <c r="C480" s="27">
        <v>67.0</v>
      </c>
      <c r="D480" s="27" t="s">
        <v>135</v>
      </c>
      <c r="E480" s="27">
        <v>10.0</v>
      </c>
      <c r="F480" s="27" t="s">
        <v>17</v>
      </c>
      <c r="G480" s="27">
        <v>34.0</v>
      </c>
      <c r="H480" s="27">
        <v>180.0</v>
      </c>
      <c r="I480" s="27">
        <v>68.95</v>
      </c>
      <c r="J480" s="27">
        <v>23.0</v>
      </c>
      <c r="R480" s="3" t="str">
        <f t="shared" si="1"/>
        <v>Cam Akers</v>
      </c>
    </row>
    <row r="481" ht="15.75" customHeight="1">
      <c r="B481" s="260">
        <v>69.0</v>
      </c>
      <c r="C481" s="27">
        <v>68.0</v>
      </c>
      <c r="D481" s="27" t="s">
        <v>133</v>
      </c>
      <c r="E481" s="27">
        <v>11.0</v>
      </c>
      <c r="F481" s="27" t="s">
        <v>34</v>
      </c>
      <c r="G481" s="27">
        <v>44.0</v>
      </c>
      <c r="H481" s="27">
        <v>116.0</v>
      </c>
      <c r="I481" s="27">
        <v>73.68</v>
      </c>
      <c r="J481" s="27">
        <v>12.0</v>
      </c>
      <c r="R481" s="3" t="str">
        <f t="shared" si="1"/>
        <v>Jarvis Landry</v>
      </c>
    </row>
    <row r="482" ht="15.75" customHeight="1">
      <c r="B482" s="260">
        <v>70.0</v>
      </c>
      <c r="C482" s="27">
        <v>69.0</v>
      </c>
      <c r="D482" s="27" t="s">
        <v>130</v>
      </c>
      <c r="E482" s="27">
        <v>11.0</v>
      </c>
      <c r="F482" s="27" t="s">
        <v>34</v>
      </c>
      <c r="G482" s="27">
        <v>25.0</v>
      </c>
      <c r="H482" s="27">
        <v>140.0</v>
      </c>
      <c r="I482" s="27">
        <v>75.1</v>
      </c>
      <c r="J482" s="27">
        <v>17.0</v>
      </c>
      <c r="R482" s="3" t="str">
        <f t="shared" si="1"/>
        <v>A.J. Green</v>
      </c>
    </row>
    <row r="483" ht="15.75" customHeight="1">
      <c r="B483" s="260">
        <v>71.0</v>
      </c>
      <c r="C483" s="27">
        <v>70.0</v>
      </c>
      <c r="D483" s="27" t="s">
        <v>143</v>
      </c>
      <c r="E483" s="27">
        <v>11.0</v>
      </c>
      <c r="F483" s="27" t="s">
        <v>61</v>
      </c>
      <c r="G483" s="27">
        <v>45.0</v>
      </c>
      <c r="H483" s="27">
        <v>186.0</v>
      </c>
      <c r="I483" s="27">
        <v>76.77</v>
      </c>
      <c r="J483" s="27">
        <v>18.0</v>
      </c>
      <c r="R483" s="3" t="str">
        <f t="shared" si="1"/>
        <v>Evan Engram</v>
      </c>
    </row>
    <row r="484" ht="15.75" customHeight="1">
      <c r="B484" s="260">
        <v>72.0</v>
      </c>
      <c r="C484" s="27">
        <v>71.0</v>
      </c>
      <c r="D484" s="27" t="s">
        <v>136</v>
      </c>
      <c r="E484" s="27">
        <v>11.0</v>
      </c>
      <c r="F484" s="27" t="s">
        <v>75</v>
      </c>
      <c r="G484" s="27">
        <v>45.0</v>
      </c>
      <c r="H484" s="27">
        <v>112.0</v>
      </c>
      <c r="I484" s="27">
        <v>76.81</v>
      </c>
      <c r="J484" s="27">
        <v>12.0</v>
      </c>
      <c r="R484" s="3" t="str">
        <f t="shared" si="1"/>
        <v>Josh Allen</v>
      </c>
    </row>
    <row r="485" ht="15.75" customHeight="1">
      <c r="B485" s="260">
        <v>73.0</v>
      </c>
      <c r="C485" s="27">
        <v>72.0</v>
      </c>
      <c r="D485" s="27" t="s">
        <v>137</v>
      </c>
      <c r="E485" s="27">
        <v>11.0</v>
      </c>
      <c r="F485" s="27" t="s">
        <v>34</v>
      </c>
      <c r="G485" s="27">
        <v>41.0</v>
      </c>
      <c r="H485" s="27">
        <v>143.0</v>
      </c>
      <c r="I485" s="27">
        <v>77.31</v>
      </c>
      <c r="J485" s="27">
        <v>14.0</v>
      </c>
      <c r="R485" s="3" t="str">
        <f t="shared" si="1"/>
        <v>Tyler Boyd</v>
      </c>
    </row>
    <row r="486" ht="15.75" customHeight="1">
      <c r="B486" s="260">
        <v>74.0</v>
      </c>
      <c r="C486" s="27">
        <v>73.0</v>
      </c>
      <c r="D486" s="27" t="s">
        <v>132</v>
      </c>
      <c r="E486" s="27">
        <v>11.0</v>
      </c>
      <c r="F486" s="27" t="s">
        <v>34</v>
      </c>
      <c r="G486" s="27">
        <v>31.0</v>
      </c>
      <c r="H486" s="27">
        <v>136.0</v>
      </c>
      <c r="I486" s="27">
        <v>78.02</v>
      </c>
      <c r="J486" s="27">
        <v>17.0</v>
      </c>
      <c r="R486" s="3" t="str">
        <f t="shared" si="1"/>
        <v>Marquise Brown</v>
      </c>
    </row>
    <row r="487" ht="15.75" customHeight="1">
      <c r="B487" s="260">
        <v>75.0</v>
      </c>
      <c r="C487" s="27">
        <v>74.0</v>
      </c>
      <c r="D487" s="27" t="s">
        <v>131</v>
      </c>
      <c r="E487" s="27">
        <v>11.0</v>
      </c>
      <c r="F487" s="27" t="s">
        <v>34</v>
      </c>
      <c r="G487" s="27">
        <v>44.0</v>
      </c>
      <c r="H487" s="27">
        <v>133.0</v>
      </c>
      <c r="I487" s="27">
        <v>78.81</v>
      </c>
      <c r="J487" s="27">
        <v>16.0</v>
      </c>
      <c r="R487" s="3" t="str">
        <f t="shared" si="1"/>
        <v>Michael Gallup</v>
      </c>
    </row>
    <row r="488" ht="15.75" customHeight="1">
      <c r="B488" s="260">
        <v>76.0</v>
      </c>
      <c r="C488" s="27">
        <v>75.0</v>
      </c>
      <c r="D488" s="27" t="s">
        <v>142</v>
      </c>
      <c r="E488" s="27">
        <v>11.0</v>
      </c>
      <c r="F488" s="27" t="s">
        <v>75</v>
      </c>
      <c r="G488" s="27">
        <v>44.0</v>
      </c>
      <c r="H488" s="27">
        <v>112.0</v>
      </c>
      <c r="I488" s="27">
        <v>79.0</v>
      </c>
      <c r="J488" s="27">
        <v>12.0</v>
      </c>
      <c r="R488" s="3" t="str">
        <f t="shared" si="1"/>
        <v>Matt Ryan</v>
      </c>
    </row>
    <row r="489" ht="15.75" customHeight="1">
      <c r="B489" s="260">
        <v>77.0</v>
      </c>
      <c r="C489" s="27">
        <v>76.0</v>
      </c>
      <c r="D489" s="31" t="s">
        <v>144</v>
      </c>
      <c r="E489" s="27">
        <v>11.0</v>
      </c>
      <c r="F489" s="27" t="s">
        <v>17</v>
      </c>
      <c r="G489" s="27">
        <v>27.0</v>
      </c>
      <c r="H489" s="27">
        <v>179.0</v>
      </c>
      <c r="I489" s="27">
        <v>80.57</v>
      </c>
      <c r="J489" s="27">
        <v>26.0</v>
      </c>
      <c r="R489" s="3" t="str">
        <f t="shared" si="1"/>
        <v>Ro1000ld Jones II</v>
      </c>
    </row>
    <row r="490" ht="15.75" customHeight="1">
      <c r="B490" s="260">
        <v>78.0</v>
      </c>
      <c r="C490" s="27">
        <v>77.0</v>
      </c>
      <c r="D490" s="27" t="s">
        <v>150</v>
      </c>
      <c r="E490" s="27">
        <v>11.0</v>
      </c>
      <c r="F490" s="27" t="s">
        <v>61</v>
      </c>
      <c r="G490" s="27">
        <v>43.0</v>
      </c>
      <c r="H490" s="27">
        <v>163.0</v>
      </c>
      <c r="I490" s="27">
        <v>81.42</v>
      </c>
      <c r="J490" s="27">
        <v>19.0</v>
      </c>
      <c r="R490" s="3" t="str">
        <f t="shared" si="1"/>
        <v>Tyler Higbee</v>
      </c>
    </row>
    <row r="491" ht="15.75" customHeight="1">
      <c r="B491" s="260">
        <v>79.0</v>
      </c>
      <c r="C491" s="27">
        <v>78.0</v>
      </c>
      <c r="D491" s="27" t="s">
        <v>147</v>
      </c>
      <c r="E491" s="27">
        <v>11.0</v>
      </c>
      <c r="F491" s="27" t="s">
        <v>61</v>
      </c>
      <c r="G491" s="27">
        <v>38.0</v>
      </c>
      <c r="H491" s="27">
        <v>146.0</v>
      </c>
      <c r="I491" s="27">
        <v>81.57</v>
      </c>
      <c r="J491" s="27">
        <v>20.0</v>
      </c>
      <c r="R491" s="3" t="str">
        <f t="shared" si="1"/>
        <v>Hunter Henry</v>
      </c>
    </row>
    <row r="492" ht="15.75" customHeight="1">
      <c r="B492" s="260">
        <v>80.0</v>
      </c>
      <c r="C492" s="27">
        <v>79.0</v>
      </c>
      <c r="D492" s="27" t="s">
        <v>139</v>
      </c>
      <c r="E492" s="27">
        <v>11.0</v>
      </c>
      <c r="F492" s="27" t="s">
        <v>34</v>
      </c>
      <c r="G492" s="27">
        <v>41.0</v>
      </c>
      <c r="H492" s="27">
        <v>180.0</v>
      </c>
      <c r="I492" s="27">
        <v>83.16</v>
      </c>
      <c r="J492" s="27">
        <v>21.0</v>
      </c>
      <c r="R492" s="3" t="str">
        <f t="shared" si="1"/>
        <v>Julian Edelman</v>
      </c>
    </row>
    <row r="493" ht="15.75" customHeight="1">
      <c r="B493" s="260">
        <v>81.0</v>
      </c>
      <c r="C493" s="27">
        <v>80.0</v>
      </c>
      <c r="D493" s="27" t="s">
        <v>637</v>
      </c>
      <c r="E493" s="27">
        <v>12.0</v>
      </c>
      <c r="F493" s="27" t="s">
        <v>34</v>
      </c>
      <c r="G493" s="27">
        <v>52.0</v>
      </c>
      <c r="H493" s="27">
        <v>137.0</v>
      </c>
      <c r="I493" s="27">
        <v>87.59</v>
      </c>
      <c r="J493" s="27">
        <v>15.0</v>
      </c>
      <c r="R493" s="3" t="str">
        <f t="shared" si="1"/>
        <v>Marvin Jones Jr.</v>
      </c>
    </row>
    <row r="494" ht="15.75" customHeight="1">
      <c r="B494" s="260">
        <v>82.0</v>
      </c>
      <c r="C494" s="27">
        <v>81.0</v>
      </c>
      <c r="D494" s="27" t="s">
        <v>173</v>
      </c>
      <c r="E494" s="27">
        <v>12.0</v>
      </c>
      <c r="F494" s="27" t="s">
        <v>17</v>
      </c>
      <c r="G494" s="27">
        <v>45.0</v>
      </c>
      <c r="H494" s="27">
        <v>198.0</v>
      </c>
      <c r="I494" s="27">
        <v>87.7</v>
      </c>
      <c r="J494" s="27">
        <v>28.0</v>
      </c>
      <c r="R494" s="3" t="str">
        <f t="shared" si="1"/>
        <v>James White</v>
      </c>
    </row>
    <row r="495" ht="15.75" customHeight="1">
      <c r="B495" s="260">
        <v>83.0</v>
      </c>
      <c r="C495" s="27">
        <v>82.0</v>
      </c>
      <c r="D495" s="27" t="s">
        <v>149</v>
      </c>
      <c r="E495" s="27">
        <v>12.0</v>
      </c>
      <c r="F495" s="27" t="s">
        <v>17</v>
      </c>
      <c r="G495" s="27">
        <v>55.0</v>
      </c>
      <c r="H495" s="27">
        <v>163.0</v>
      </c>
      <c r="I495" s="27">
        <v>88.17</v>
      </c>
      <c r="J495" s="27">
        <v>23.0</v>
      </c>
      <c r="R495" s="3" t="str">
        <f t="shared" si="1"/>
        <v>Jordan Howard</v>
      </c>
    </row>
    <row r="496" ht="15.75" customHeight="1">
      <c r="B496" s="260">
        <v>84.0</v>
      </c>
      <c r="C496" s="27">
        <v>83.0</v>
      </c>
      <c r="D496" s="27" t="s">
        <v>148</v>
      </c>
      <c r="E496" s="27">
        <v>12.0</v>
      </c>
      <c r="F496" s="27" t="s">
        <v>75</v>
      </c>
      <c r="G496" s="27">
        <v>59.0</v>
      </c>
      <c r="H496" s="27">
        <v>116.0</v>
      </c>
      <c r="I496" s="27">
        <v>88.36</v>
      </c>
      <c r="J496" s="27">
        <v>13.0</v>
      </c>
      <c r="R496" s="3" t="str">
        <f t="shared" si="1"/>
        <v>Carson Wentz</v>
      </c>
    </row>
    <row r="497" ht="15.75" customHeight="1">
      <c r="B497" s="260">
        <v>85.0</v>
      </c>
      <c r="C497" s="27">
        <v>84.0</v>
      </c>
      <c r="D497" s="27" t="s">
        <v>151</v>
      </c>
      <c r="E497" s="27">
        <v>12.0</v>
      </c>
      <c r="F497" s="27" t="s">
        <v>75</v>
      </c>
      <c r="G497" s="27">
        <v>57.0</v>
      </c>
      <c r="H497" s="27">
        <v>122.0</v>
      </c>
      <c r="I497" s="27">
        <v>89.72</v>
      </c>
      <c r="J497" s="27">
        <v>14.0</v>
      </c>
      <c r="R497" s="3" t="str">
        <f t="shared" si="1"/>
        <v>Drew Brees</v>
      </c>
    </row>
    <row r="498" ht="15.75" customHeight="1">
      <c r="B498" s="260">
        <v>86.0</v>
      </c>
      <c r="C498" s="27">
        <v>85.0</v>
      </c>
      <c r="D498" s="27" t="s">
        <v>639</v>
      </c>
      <c r="E498" s="27">
        <v>13.0</v>
      </c>
      <c r="F498" s="27" t="s">
        <v>34</v>
      </c>
      <c r="G498" s="27">
        <v>43.0</v>
      </c>
      <c r="H498" s="27">
        <v>193.0</v>
      </c>
      <c r="I498" s="27">
        <v>92.64</v>
      </c>
      <c r="J498" s="27">
        <v>26.0</v>
      </c>
      <c r="R498" s="3" t="str">
        <f t="shared" si="1"/>
        <v>Will Fuller V</v>
      </c>
    </row>
    <row r="499" ht="15.75" customHeight="1">
      <c r="B499" s="260">
        <v>87.0</v>
      </c>
      <c r="C499" s="27">
        <v>86.0</v>
      </c>
      <c r="D499" s="27" t="s">
        <v>162</v>
      </c>
      <c r="E499" s="27">
        <v>13.0</v>
      </c>
      <c r="F499" s="27" t="s">
        <v>17</v>
      </c>
      <c r="G499" s="27">
        <v>58.0</v>
      </c>
      <c r="H499" s="27">
        <v>203.0</v>
      </c>
      <c r="I499" s="27">
        <v>94.14</v>
      </c>
      <c r="J499" s="27">
        <v>22.0</v>
      </c>
      <c r="R499" s="3" t="str">
        <f t="shared" si="1"/>
        <v>Matt Breida</v>
      </c>
    </row>
    <row r="500" ht="15.75" customHeight="1">
      <c r="B500" s="260">
        <v>88.0</v>
      </c>
      <c r="C500" s="27">
        <v>87.0</v>
      </c>
      <c r="D500" s="27" t="s">
        <v>145</v>
      </c>
      <c r="E500" s="27">
        <v>13.0</v>
      </c>
      <c r="F500" s="27" t="s">
        <v>34</v>
      </c>
      <c r="G500" s="27">
        <v>49.0</v>
      </c>
      <c r="H500" s="27">
        <v>193.0</v>
      </c>
      <c r="I500" s="27">
        <v>94.52</v>
      </c>
      <c r="J500" s="27">
        <v>23.0</v>
      </c>
      <c r="R500" s="3" t="str">
        <f t="shared" si="1"/>
        <v>Brandin Cooks</v>
      </c>
    </row>
    <row r="501" ht="15.75" customHeight="1">
      <c r="B501" s="260">
        <v>89.0</v>
      </c>
      <c r="C501" s="27">
        <v>88.0</v>
      </c>
      <c r="D501" s="27" t="s">
        <v>152</v>
      </c>
      <c r="E501" s="27">
        <v>13.0</v>
      </c>
      <c r="F501" s="27" t="s">
        <v>17</v>
      </c>
      <c r="G501" s="27">
        <v>48.0</v>
      </c>
      <c r="H501" s="27">
        <v>188.0</v>
      </c>
      <c r="I501" s="27">
        <v>94.98</v>
      </c>
      <c r="J501" s="27">
        <v>27.0</v>
      </c>
      <c r="R501" s="3" t="str">
        <f t="shared" si="1"/>
        <v>J.K. Dobbins</v>
      </c>
    </row>
    <row r="502" ht="15.75" customHeight="1">
      <c r="B502" s="260">
        <v>90.0</v>
      </c>
      <c r="C502" s="27">
        <v>89.0</v>
      </c>
      <c r="D502" s="27" t="s">
        <v>190</v>
      </c>
      <c r="E502" s="27">
        <v>14.0</v>
      </c>
      <c r="F502" s="27" t="s">
        <v>17</v>
      </c>
      <c r="G502" s="27">
        <v>52.0</v>
      </c>
      <c r="H502" s="27">
        <v>246.0</v>
      </c>
      <c r="I502" s="27">
        <v>100.0</v>
      </c>
      <c r="J502" s="27">
        <v>29.0</v>
      </c>
      <c r="R502" s="3" t="str">
        <f t="shared" si="1"/>
        <v>Tarik Cohen</v>
      </c>
    </row>
    <row r="503" ht="15.75" customHeight="1">
      <c r="B503" s="260">
        <v>91.0</v>
      </c>
      <c r="C503" s="27">
        <v>90.0</v>
      </c>
      <c r="D503" s="27" t="s">
        <v>155</v>
      </c>
      <c r="E503" s="27">
        <v>14.0</v>
      </c>
      <c r="F503" s="27" t="s">
        <v>75</v>
      </c>
      <c r="G503" s="27">
        <v>63.0</v>
      </c>
      <c r="H503" s="27">
        <v>172.0</v>
      </c>
      <c r="I503" s="27">
        <v>99.1</v>
      </c>
      <c r="J503" s="27">
        <v>15.0</v>
      </c>
      <c r="R503" s="3" t="str">
        <f t="shared" si="1"/>
        <v>Matthew Stafford</v>
      </c>
    </row>
    <row r="504" ht="15.75" customHeight="1">
      <c r="B504" s="260">
        <v>92.0</v>
      </c>
      <c r="C504" s="27">
        <v>91.0</v>
      </c>
      <c r="D504" s="27" t="s">
        <v>159</v>
      </c>
      <c r="E504" s="27">
        <v>14.0</v>
      </c>
      <c r="F504" s="27" t="s">
        <v>17</v>
      </c>
      <c r="G504" s="27">
        <v>62.0</v>
      </c>
      <c r="H504" s="27">
        <v>231.0</v>
      </c>
      <c r="I504" s="27">
        <v>103.52</v>
      </c>
      <c r="J504" s="27">
        <v>30.0</v>
      </c>
      <c r="R504" s="3" t="str">
        <f t="shared" si="1"/>
        <v>Tevin Coleman</v>
      </c>
    </row>
    <row r="505" ht="15.75" customHeight="1">
      <c r="B505" s="260">
        <v>93.0</v>
      </c>
      <c r="C505" s="27">
        <v>92.0</v>
      </c>
      <c r="D505" s="27" t="s">
        <v>158</v>
      </c>
      <c r="E505" s="27">
        <v>14.0</v>
      </c>
      <c r="F505" s="27" t="s">
        <v>17</v>
      </c>
      <c r="G505" s="27">
        <v>42.0</v>
      </c>
      <c r="H505" s="27">
        <v>201.0</v>
      </c>
      <c r="I505" s="27">
        <v>103.99</v>
      </c>
      <c r="J505" s="27">
        <v>29.0</v>
      </c>
      <c r="R505" s="3" t="str">
        <f t="shared" si="1"/>
        <v>Marlon Mack</v>
      </c>
    </row>
    <row r="506" ht="15.75" customHeight="1">
      <c r="B506" s="260">
        <v>94.0</v>
      </c>
      <c r="C506" s="27">
        <v>93.0</v>
      </c>
      <c r="D506" s="27" t="s">
        <v>154</v>
      </c>
      <c r="E506" s="27">
        <v>13.0</v>
      </c>
      <c r="F506" s="27" t="s">
        <v>75</v>
      </c>
      <c r="G506" s="27">
        <v>58.0</v>
      </c>
      <c r="H506" s="27">
        <v>144.0</v>
      </c>
      <c r="I506" s="27">
        <v>96.35</v>
      </c>
      <c r="J506" s="27">
        <v>15.0</v>
      </c>
      <c r="R506" s="3" t="str">
        <f t="shared" si="1"/>
        <v>Tom Brady</v>
      </c>
    </row>
    <row r="507" ht="15.75" customHeight="1">
      <c r="B507" s="260">
        <v>95.0</v>
      </c>
      <c r="C507" s="27">
        <v>94.0</v>
      </c>
      <c r="D507" s="27" t="s">
        <v>165</v>
      </c>
      <c r="E507" s="27">
        <v>14.0</v>
      </c>
      <c r="F507" s="27" t="s">
        <v>61</v>
      </c>
      <c r="G507" s="27">
        <v>44.0</v>
      </c>
      <c r="H507" s="27">
        <v>190.0</v>
      </c>
      <c r="I507" s="27">
        <v>100.34</v>
      </c>
      <c r="J507" s="27">
        <v>27.0</v>
      </c>
      <c r="R507" s="3" t="str">
        <f t="shared" si="1"/>
        <v>Hayden Hurst</v>
      </c>
    </row>
    <row r="508" ht="15.75" customHeight="1">
      <c r="B508" s="260">
        <v>96.0</v>
      </c>
      <c r="C508" s="27">
        <v>95.0</v>
      </c>
      <c r="D508" s="27" t="s">
        <v>169</v>
      </c>
      <c r="E508" s="27">
        <v>13.0</v>
      </c>
      <c r="F508" s="27" t="s">
        <v>17</v>
      </c>
      <c r="G508" s="27">
        <v>50.0</v>
      </c>
      <c r="H508" s="27">
        <v>166.0</v>
      </c>
      <c r="I508" s="27">
        <v>96.69</v>
      </c>
      <c r="J508" s="27">
        <v>24.0</v>
      </c>
      <c r="R508" s="3" t="str">
        <f t="shared" si="1"/>
        <v>Phillip Lindsay</v>
      </c>
    </row>
    <row r="509" ht="15.75" customHeight="1">
      <c r="B509" s="260">
        <v>97.0</v>
      </c>
      <c r="C509" s="27">
        <v>96.0</v>
      </c>
      <c r="D509" s="27" t="s">
        <v>168</v>
      </c>
      <c r="E509" s="27">
        <v>14.0</v>
      </c>
      <c r="F509" s="27" t="s">
        <v>17</v>
      </c>
      <c r="G509" s="27">
        <v>37.0</v>
      </c>
      <c r="H509" s="27">
        <v>213.0</v>
      </c>
      <c r="I509" s="27">
        <v>103.15</v>
      </c>
      <c r="J509" s="27">
        <v>27.0</v>
      </c>
      <c r="R509" s="3" t="str">
        <f t="shared" si="1"/>
        <v>Kerryon Johnson</v>
      </c>
    </row>
    <row r="510" ht="15.75" customHeight="1">
      <c r="B510" s="260">
        <v>98.0</v>
      </c>
      <c r="C510" s="27">
        <v>97.0</v>
      </c>
      <c r="D510" s="27" t="s">
        <v>157</v>
      </c>
      <c r="E510" s="27">
        <v>14.0</v>
      </c>
      <c r="F510" s="27" t="s">
        <v>61</v>
      </c>
      <c r="G510" s="27">
        <v>49.0</v>
      </c>
      <c r="H510" s="27">
        <v>191.0</v>
      </c>
      <c r="I510" s="27">
        <v>103.34</v>
      </c>
      <c r="J510" s="27">
        <v>22.0</v>
      </c>
      <c r="R510" s="3" t="str">
        <f t="shared" si="1"/>
        <v>Jared Cook</v>
      </c>
    </row>
    <row r="511" ht="15.75" customHeight="1">
      <c r="B511" s="260">
        <v>99.0</v>
      </c>
      <c r="C511" s="27">
        <v>98.0</v>
      </c>
      <c r="D511" s="27" t="s">
        <v>164</v>
      </c>
      <c r="E511" s="27">
        <v>14.0</v>
      </c>
      <c r="F511" s="27" t="s">
        <v>75</v>
      </c>
      <c r="G511" s="27">
        <v>60.0</v>
      </c>
      <c r="H511" s="27">
        <v>148.0</v>
      </c>
      <c r="I511" s="27">
        <v>100.27</v>
      </c>
      <c r="J511" s="27">
        <v>17.0</v>
      </c>
      <c r="R511" s="3" t="str">
        <f t="shared" si="1"/>
        <v>Aaron Rodgers</v>
      </c>
    </row>
    <row r="512" ht="15.75" customHeight="1">
      <c r="B512" s="260">
        <v>100.0</v>
      </c>
      <c r="C512" s="27">
        <v>99.0</v>
      </c>
      <c r="D512" s="27" t="s">
        <v>161</v>
      </c>
      <c r="E512" s="27">
        <v>15.0</v>
      </c>
      <c r="F512" s="27" t="s">
        <v>34</v>
      </c>
      <c r="G512" s="27">
        <v>49.0</v>
      </c>
      <c r="H512" s="27">
        <v>195.0</v>
      </c>
      <c r="I512" s="27">
        <v>108.88</v>
      </c>
      <c r="J512" s="27">
        <v>27.0</v>
      </c>
      <c r="R512" s="3" t="str">
        <f t="shared" si="1"/>
        <v>Diontae Johnson</v>
      </c>
    </row>
    <row r="513" ht="15.75" customHeight="1">
      <c r="B513" s="260">
        <v>101.0</v>
      </c>
      <c r="C513" s="27">
        <v>100.0</v>
      </c>
      <c r="D513" s="27" t="s">
        <v>177</v>
      </c>
      <c r="E513" s="27">
        <v>15.0</v>
      </c>
      <c r="F513" s="27" t="s">
        <v>61</v>
      </c>
      <c r="G513" s="27">
        <v>53.0</v>
      </c>
      <c r="H513" s="27">
        <v>230.0</v>
      </c>
      <c r="I513" s="27">
        <v>108.91</v>
      </c>
      <c r="J513" s="27">
        <v>26.0</v>
      </c>
      <c r="R513" s="3" t="str">
        <f t="shared" si="1"/>
        <v>Austin Hooper</v>
      </c>
    </row>
    <row r="514" ht="15.75" customHeight="1">
      <c r="B514" s="260">
        <v>102.0</v>
      </c>
      <c r="C514" s="27">
        <v>101.0</v>
      </c>
      <c r="D514" s="27" t="s">
        <v>181</v>
      </c>
      <c r="E514" s="27">
        <v>15.0</v>
      </c>
      <c r="F514" s="27" t="s">
        <v>61</v>
      </c>
      <c r="G514" s="27">
        <v>50.0</v>
      </c>
      <c r="H514" s="27">
        <v>226.0</v>
      </c>
      <c r="I514" s="27">
        <v>112.26</v>
      </c>
      <c r="J514" s="27">
        <v>33.0</v>
      </c>
      <c r="R514" s="3" t="str">
        <f t="shared" si="1"/>
        <v>Mike Gesicki</v>
      </c>
    </row>
    <row r="515" ht="15.75" customHeight="1">
      <c r="B515" s="260">
        <v>103.0</v>
      </c>
      <c r="C515" s="27">
        <v>102.0</v>
      </c>
      <c r="D515" s="27" t="s">
        <v>175</v>
      </c>
      <c r="E515" s="27">
        <v>15.0</v>
      </c>
      <c r="F515" s="27" t="s">
        <v>17</v>
      </c>
      <c r="G515" s="27">
        <v>60.0</v>
      </c>
      <c r="H515" s="27">
        <v>210.0</v>
      </c>
      <c r="I515" s="27">
        <v>111.15</v>
      </c>
      <c r="J515" s="27">
        <v>24.0</v>
      </c>
      <c r="R515" s="3" t="str">
        <f t="shared" si="1"/>
        <v>Latavius Murray</v>
      </c>
    </row>
    <row r="516" ht="15.75" customHeight="1">
      <c r="B516" s="260">
        <v>104.0</v>
      </c>
      <c r="C516" s="27">
        <v>103.0</v>
      </c>
      <c r="D516" s="27" t="s">
        <v>160</v>
      </c>
      <c r="E516" s="27">
        <v>15.0</v>
      </c>
      <c r="F516" s="27" t="s">
        <v>34</v>
      </c>
      <c r="G516" s="27">
        <v>55.0</v>
      </c>
      <c r="H516" s="27">
        <v>194.0</v>
      </c>
      <c r="I516" s="27">
        <v>107.67</v>
      </c>
      <c r="J516" s="27">
        <v>26.0</v>
      </c>
      <c r="R516" s="3" t="str">
        <f t="shared" si="1"/>
        <v>Christian Kirk</v>
      </c>
    </row>
    <row r="517" ht="15.75" customHeight="1">
      <c r="B517" s="260">
        <v>105.0</v>
      </c>
      <c r="C517" s="27">
        <v>104.0</v>
      </c>
      <c r="D517" s="27" t="s">
        <v>171</v>
      </c>
      <c r="E517" s="27">
        <v>15.0</v>
      </c>
      <c r="F517" s="27" t="s">
        <v>34</v>
      </c>
      <c r="G517" s="27">
        <v>61.0</v>
      </c>
      <c r="H517" s="27">
        <v>215.0</v>
      </c>
      <c r="I517" s="27">
        <v>111.64</v>
      </c>
      <c r="J517" s="27">
        <v>28.0</v>
      </c>
      <c r="R517" s="3" t="str">
        <f t="shared" si="1"/>
        <v>Jamison Crowder</v>
      </c>
    </row>
    <row r="518" ht="15.75" customHeight="1">
      <c r="B518" s="260">
        <v>106.0</v>
      </c>
      <c r="C518" s="27">
        <v>105.0</v>
      </c>
      <c r="D518" s="27" t="s">
        <v>166</v>
      </c>
      <c r="E518" s="27">
        <v>14.0</v>
      </c>
      <c r="F518" s="27" t="s">
        <v>61</v>
      </c>
      <c r="G518" s="27">
        <v>42.0</v>
      </c>
      <c r="H518" s="27">
        <v>208.0</v>
      </c>
      <c r="I518" s="27">
        <v>106.6</v>
      </c>
      <c r="J518" s="27">
        <v>25.0</v>
      </c>
      <c r="R518" s="3" t="str">
        <f t="shared" si="1"/>
        <v>Rob Gronkowski</v>
      </c>
    </row>
    <row r="519" ht="15.75" customHeight="1">
      <c r="B519" s="260">
        <v>107.0</v>
      </c>
      <c r="C519" s="27">
        <v>106.0</v>
      </c>
      <c r="D519" s="27" t="s">
        <v>180</v>
      </c>
      <c r="E519" s="27">
        <v>16.0</v>
      </c>
      <c r="F519" s="27" t="s">
        <v>75</v>
      </c>
      <c r="G519" s="27">
        <v>68.0</v>
      </c>
      <c r="H519" s="27">
        <v>176.0</v>
      </c>
      <c r="I519" s="27">
        <v>117.64</v>
      </c>
      <c r="J519" s="27">
        <v>17.0</v>
      </c>
      <c r="R519" s="3" t="str">
        <f t="shared" si="1"/>
        <v>Ben Roethlisberger</v>
      </c>
    </row>
    <row r="520" ht="15.75" customHeight="1">
      <c r="B520" s="260">
        <v>108.0</v>
      </c>
      <c r="C520" s="27">
        <v>107.0</v>
      </c>
      <c r="D520" s="27" t="s">
        <v>178</v>
      </c>
      <c r="E520" s="27">
        <v>15.0</v>
      </c>
      <c r="F520" s="27" t="s">
        <v>75</v>
      </c>
      <c r="G520" s="27">
        <v>63.0</v>
      </c>
      <c r="H520" s="27">
        <v>171.0</v>
      </c>
      <c r="I520" s="27">
        <v>114.9</v>
      </c>
      <c r="J520" s="27">
        <v>20.0</v>
      </c>
      <c r="R520" s="3" t="str">
        <f t="shared" si="1"/>
        <v>Daniel Jones</v>
      </c>
    </row>
    <row r="521" ht="15.75" customHeight="1">
      <c r="B521" s="260">
        <v>109.0</v>
      </c>
      <c r="C521" s="27">
        <v>108.0</v>
      </c>
      <c r="D521" s="27" t="s">
        <v>156</v>
      </c>
      <c r="E521" s="27">
        <v>15.0</v>
      </c>
      <c r="F521" s="27" t="s">
        <v>34</v>
      </c>
      <c r="G521" s="27">
        <v>56.0</v>
      </c>
      <c r="H521" s="27">
        <v>176.0</v>
      </c>
      <c r="I521" s="27">
        <v>111.85</v>
      </c>
      <c r="J521" s="27">
        <v>23.0</v>
      </c>
      <c r="R521" s="3" t="str">
        <f t="shared" si="1"/>
        <v>John Brown</v>
      </c>
    </row>
    <row r="522" ht="15.75" customHeight="1">
      <c r="B522" s="260">
        <v>110.0</v>
      </c>
      <c r="C522" s="27">
        <v>109.0</v>
      </c>
      <c r="D522" s="27" t="s">
        <v>167</v>
      </c>
      <c r="E522" s="27">
        <v>15.0</v>
      </c>
      <c r="F522" s="27" t="s">
        <v>17</v>
      </c>
      <c r="G522" s="27">
        <v>65.0</v>
      </c>
      <c r="H522" s="27">
        <v>228.0</v>
      </c>
      <c r="I522" s="27">
        <v>111.85</v>
      </c>
      <c r="J522" s="27">
        <v>32.0</v>
      </c>
      <c r="R522" s="3" t="str">
        <f t="shared" si="1"/>
        <v>Sony Michel</v>
      </c>
    </row>
    <row r="523" ht="15.75" customHeight="1">
      <c r="B523" s="260">
        <v>111.0</v>
      </c>
      <c r="C523" s="27">
        <v>110.0</v>
      </c>
      <c r="D523" s="27" t="s">
        <v>641</v>
      </c>
      <c r="E523" s="27">
        <v>17.0</v>
      </c>
      <c r="F523" s="27" t="s">
        <v>17</v>
      </c>
      <c r="G523" s="27">
        <v>59.0</v>
      </c>
      <c r="H523" s="27">
        <v>271.0</v>
      </c>
      <c r="I523" s="27">
        <v>123.24</v>
      </c>
      <c r="J523" s="27">
        <v>32.0</v>
      </c>
      <c r="R523" s="3" t="str">
        <f t="shared" si="1"/>
        <v>Darrell Henderson Jr.</v>
      </c>
    </row>
    <row r="524" ht="15.75" customHeight="1">
      <c r="B524" s="260">
        <v>112.0</v>
      </c>
      <c r="C524" s="27">
        <v>111.0</v>
      </c>
      <c r="D524" s="27" t="s">
        <v>163</v>
      </c>
      <c r="E524" s="27">
        <v>15.0</v>
      </c>
      <c r="F524" s="27" t="s">
        <v>34</v>
      </c>
      <c r="G524" s="27">
        <v>72.0</v>
      </c>
      <c r="H524" s="27">
        <v>233.0</v>
      </c>
      <c r="I524" s="27">
        <v>114.17</v>
      </c>
      <c r="J524" s="27">
        <v>28.0</v>
      </c>
      <c r="R524" s="3" t="str">
        <f t="shared" si="1"/>
        <v>Darius Slayton</v>
      </c>
    </row>
    <row r="525" ht="15.75" customHeight="1">
      <c r="B525" s="260">
        <v>113.0</v>
      </c>
      <c r="C525" s="27">
        <v>112.0</v>
      </c>
      <c r="D525" s="27" t="s">
        <v>187</v>
      </c>
      <c r="E525" s="27">
        <v>17.0</v>
      </c>
      <c r="F525" s="27" t="s">
        <v>61</v>
      </c>
      <c r="G525" s="27">
        <v>59.0</v>
      </c>
      <c r="H525" s="27">
        <v>233.0</v>
      </c>
      <c r="I525" s="27">
        <v>125.57</v>
      </c>
      <c r="J525" s="27">
        <v>26.0</v>
      </c>
      <c r="R525" s="3" t="str">
        <f t="shared" si="1"/>
        <v>Noah Fant</v>
      </c>
    </row>
    <row r="526" ht="15.75" customHeight="1">
      <c r="B526" s="260">
        <v>114.0</v>
      </c>
      <c r="C526" s="27">
        <v>113.0</v>
      </c>
      <c r="D526" s="27" t="s">
        <v>185</v>
      </c>
      <c r="E526" s="27">
        <v>17.0</v>
      </c>
      <c r="F526" s="27" t="s">
        <v>17</v>
      </c>
      <c r="G526" s="27">
        <v>60.0</v>
      </c>
      <c r="H526" s="27">
        <v>234.0</v>
      </c>
      <c r="I526" s="27">
        <v>126.36</v>
      </c>
      <c r="J526" s="27">
        <v>27.0</v>
      </c>
      <c r="R526" s="3" t="str">
        <f t="shared" si="1"/>
        <v>Alexander Mattison</v>
      </c>
    </row>
    <row r="527" ht="15.75" customHeight="1">
      <c r="B527" s="260">
        <v>115.0</v>
      </c>
      <c r="C527" s="27">
        <v>114.0</v>
      </c>
      <c r="D527" s="27" t="s">
        <v>189</v>
      </c>
      <c r="E527" s="27">
        <v>17.0</v>
      </c>
      <c r="F527" s="27" t="s">
        <v>75</v>
      </c>
      <c r="G527" s="27">
        <v>68.0</v>
      </c>
      <c r="H527" s="27">
        <v>165.0</v>
      </c>
      <c r="I527" s="27">
        <v>122.99</v>
      </c>
      <c r="J527" s="27">
        <v>19.0</v>
      </c>
      <c r="R527" s="3" t="str">
        <f t="shared" si="1"/>
        <v>Jared Goff</v>
      </c>
    </row>
    <row r="528" ht="15.75" customHeight="1">
      <c r="B528" s="260">
        <v>116.0</v>
      </c>
      <c r="C528" s="27">
        <v>115.0</v>
      </c>
      <c r="D528" s="27" t="s">
        <v>198</v>
      </c>
      <c r="E528" s="27">
        <v>17.0</v>
      </c>
      <c r="F528" s="27" t="s">
        <v>61</v>
      </c>
      <c r="G528" s="27">
        <v>56.0</v>
      </c>
      <c r="H528" s="27">
        <v>232.0</v>
      </c>
      <c r="I528" s="27">
        <v>127.1</v>
      </c>
      <c r="J528" s="27">
        <v>23.0</v>
      </c>
      <c r="R528" s="3" t="str">
        <f t="shared" si="1"/>
        <v>T.J. Hockenson</v>
      </c>
    </row>
    <row r="529" ht="15.75" customHeight="1">
      <c r="B529" s="260">
        <v>117.0</v>
      </c>
      <c r="C529" s="27">
        <v>116.0</v>
      </c>
      <c r="D529" s="27" t="s">
        <v>207</v>
      </c>
      <c r="E529" s="27">
        <v>17.0</v>
      </c>
      <c r="F529" s="27" t="s">
        <v>17</v>
      </c>
      <c r="G529" s="27">
        <v>74.0</v>
      </c>
      <c r="H529" s="27">
        <v>224.0</v>
      </c>
      <c r="I529" s="27">
        <v>127.43</v>
      </c>
      <c r="J529" s="27">
        <v>27.0</v>
      </c>
      <c r="R529" s="3" t="str">
        <f t="shared" si="1"/>
        <v>Duke Johnson</v>
      </c>
    </row>
    <row r="530" ht="15.75" customHeight="1">
      <c r="B530" s="260">
        <v>118.0</v>
      </c>
      <c r="C530" s="27">
        <v>117.0</v>
      </c>
      <c r="D530" s="27" t="s">
        <v>153</v>
      </c>
      <c r="E530" s="27">
        <v>15.0</v>
      </c>
      <c r="F530" s="27" t="s">
        <v>34</v>
      </c>
      <c r="G530" s="27">
        <v>63.0</v>
      </c>
      <c r="H530" s="27">
        <v>192.0</v>
      </c>
      <c r="I530" s="27">
        <v>113.31</v>
      </c>
      <c r="J530" s="27">
        <v>25.0</v>
      </c>
      <c r="R530" s="3" t="str">
        <f t="shared" si="1"/>
        <v>Mike Williams</v>
      </c>
    </row>
    <row r="531" ht="15.75" customHeight="1">
      <c r="B531" s="260">
        <v>119.0</v>
      </c>
      <c r="C531" s="27">
        <v>118.0</v>
      </c>
      <c r="D531" s="27" t="s">
        <v>172</v>
      </c>
      <c r="E531" s="27">
        <v>17.0</v>
      </c>
      <c r="F531" s="27" t="s">
        <v>34</v>
      </c>
      <c r="G531" s="27">
        <v>63.0</v>
      </c>
      <c r="H531" s="27">
        <v>186.0</v>
      </c>
      <c r="I531" s="27">
        <v>121.07</v>
      </c>
      <c r="J531" s="27">
        <v>26.0</v>
      </c>
      <c r="R531" s="3" t="str">
        <f t="shared" si="1"/>
        <v>CeeDee Lamb</v>
      </c>
    </row>
    <row r="532" ht="15.75" customHeight="1">
      <c r="B532" s="260">
        <v>120.0</v>
      </c>
      <c r="C532" s="27">
        <v>119.0</v>
      </c>
      <c r="D532" s="27" t="s">
        <v>191</v>
      </c>
      <c r="E532" s="27">
        <v>17.0</v>
      </c>
      <c r="F532" s="27" t="s">
        <v>75</v>
      </c>
      <c r="G532" s="27">
        <v>87.0</v>
      </c>
      <c r="H532" s="27">
        <v>167.0</v>
      </c>
      <c r="I532" s="27">
        <v>125.03</v>
      </c>
      <c r="J532" s="27">
        <v>18.0</v>
      </c>
      <c r="R532" s="3" t="str">
        <f t="shared" si="1"/>
        <v>Baker Mayfield</v>
      </c>
    </row>
    <row r="533" ht="15.75" customHeight="1">
      <c r="B533" s="260">
        <v>121.0</v>
      </c>
      <c r="C533" s="27">
        <v>120.0</v>
      </c>
      <c r="D533" s="27" t="s">
        <v>184</v>
      </c>
      <c r="E533" s="27">
        <v>17.0</v>
      </c>
      <c r="F533" s="27" t="s">
        <v>17</v>
      </c>
      <c r="G533" s="27">
        <v>71.0</v>
      </c>
      <c r="H533" s="27">
        <v>215.0</v>
      </c>
      <c r="I533" s="27">
        <v>121.92</v>
      </c>
      <c r="J533" s="27">
        <v>30.0</v>
      </c>
      <c r="R533" s="3" t="str">
        <f t="shared" si="1"/>
        <v>Adrian Peterson</v>
      </c>
    </row>
    <row r="534" ht="15.75" customHeight="1">
      <c r="B534" s="260">
        <v>122.0</v>
      </c>
      <c r="C534" s="27">
        <v>121.0</v>
      </c>
      <c r="D534" s="27" t="s">
        <v>176</v>
      </c>
      <c r="E534" s="27">
        <v>16.0</v>
      </c>
      <c r="F534" s="27" t="s">
        <v>34</v>
      </c>
      <c r="G534" s="27">
        <v>84.0</v>
      </c>
      <c r="H534" s="27">
        <v>204.0</v>
      </c>
      <c r="I534" s="27">
        <v>118.7</v>
      </c>
      <c r="J534" s="27">
        <v>24.0</v>
      </c>
      <c r="R534" s="3" t="str">
        <f t="shared" si="1"/>
        <v>Sterling Shepard</v>
      </c>
    </row>
    <row r="535" ht="15.75" customHeight="1">
      <c r="B535" s="260">
        <v>123.0</v>
      </c>
      <c r="C535" s="27">
        <v>122.0</v>
      </c>
      <c r="D535" s="27" t="s">
        <v>188</v>
      </c>
      <c r="E535" s="27">
        <v>17.0</v>
      </c>
      <c r="F535" s="27" t="s">
        <v>75</v>
      </c>
      <c r="G535" s="27">
        <v>71.0</v>
      </c>
      <c r="H535" s="27">
        <v>359.0</v>
      </c>
      <c r="I535" s="27">
        <v>122.75</v>
      </c>
      <c r="J535" s="27">
        <v>45.0</v>
      </c>
      <c r="R535" s="3" t="str">
        <f t="shared" si="1"/>
        <v>Cam Newton</v>
      </c>
    </row>
    <row r="536" ht="15.75" customHeight="1">
      <c r="B536" s="260">
        <v>124.0</v>
      </c>
      <c r="C536" s="27">
        <v>123.0</v>
      </c>
      <c r="D536" s="27" t="s">
        <v>193</v>
      </c>
      <c r="E536" s="27">
        <v>17.0</v>
      </c>
      <c r="F536" s="27" t="s">
        <v>75</v>
      </c>
      <c r="G536" s="27">
        <v>71.0</v>
      </c>
      <c r="H536" s="27">
        <v>169.0</v>
      </c>
      <c r="I536" s="27">
        <v>126.77</v>
      </c>
      <c r="J536" s="27">
        <v>20.0</v>
      </c>
      <c r="R536" s="3" t="str">
        <f t="shared" si="1"/>
        <v>Ryan Tannehill</v>
      </c>
    </row>
    <row r="537" ht="15.75" customHeight="1">
      <c r="B537" s="260">
        <v>125.0</v>
      </c>
      <c r="C537" s="27">
        <v>124.0</v>
      </c>
      <c r="D537" s="27" t="s">
        <v>170</v>
      </c>
      <c r="E537" s="27">
        <v>17.0</v>
      </c>
      <c r="F537" s="27" t="s">
        <v>34</v>
      </c>
      <c r="G537" s="27">
        <v>64.0</v>
      </c>
      <c r="H537" s="27">
        <v>280.0</v>
      </c>
      <c r="I537" s="27">
        <v>124.18</v>
      </c>
      <c r="J537" s="27">
        <v>35.0</v>
      </c>
      <c r="R537" s="3" t="str">
        <f t="shared" si="1"/>
        <v>Deebo Samuel</v>
      </c>
    </row>
    <row r="538" ht="15.75" customHeight="1">
      <c r="B538" s="260">
        <v>126.0</v>
      </c>
      <c r="C538" s="27">
        <v>125.0</v>
      </c>
      <c r="D538" s="27" t="s">
        <v>196</v>
      </c>
      <c r="E538" s="27">
        <v>18.0</v>
      </c>
      <c r="F538" s="27" t="s">
        <v>61</v>
      </c>
      <c r="G538" s="27">
        <v>68.0</v>
      </c>
      <c r="H538" s="27">
        <v>274.0</v>
      </c>
      <c r="I538" s="27">
        <v>131.83</v>
      </c>
      <c r="J538" s="27">
        <v>30.0</v>
      </c>
      <c r="R538" s="3" t="str">
        <f t="shared" si="1"/>
        <v>Jonnu Smith</v>
      </c>
    </row>
    <row r="539" ht="15.75" customHeight="1">
      <c r="B539" s="260">
        <v>127.0</v>
      </c>
      <c r="C539" s="27">
        <v>126.0</v>
      </c>
      <c r="D539" s="27" t="s">
        <v>183</v>
      </c>
      <c r="E539" s="27">
        <v>17.0</v>
      </c>
      <c r="F539" s="27" t="s">
        <v>17</v>
      </c>
      <c r="G539" s="27">
        <v>61.0</v>
      </c>
      <c r="H539" s="27">
        <v>315.0</v>
      </c>
      <c r="I539" s="27">
        <v>121.86</v>
      </c>
      <c r="J539" s="27">
        <v>43.0</v>
      </c>
      <c r="R539" s="3" t="str">
        <f t="shared" si="1"/>
        <v>Ke'Shawn Vaughn</v>
      </c>
    </row>
    <row r="540" ht="15.75" customHeight="1">
      <c r="B540" s="260">
        <v>128.0</v>
      </c>
      <c r="C540" s="27">
        <v>127.0</v>
      </c>
      <c r="D540" s="27" t="s">
        <v>186</v>
      </c>
      <c r="E540" s="27">
        <v>17.0</v>
      </c>
      <c r="F540" s="27" t="s">
        <v>17</v>
      </c>
      <c r="G540" s="27">
        <v>70.0</v>
      </c>
      <c r="H540" s="27">
        <v>216.0</v>
      </c>
      <c r="I540" s="27">
        <v>123.07</v>
      </c>
      <c r="J540" s="27">
        <v>31.0</v>
      </c>
      <c r="R540" s="3" t="str">
        <f t="shared" si="1"/>
        <v>Zack Moss</v>
      </c>
    </row>
    <row r="541" ht="15.75" customHeight="1">
      <c r="B541" s="260">
        <v>129.0</v>
      </c>
      <c r="C541" s="27">
        <v>128.0</v>
      </c>
      <c r="D541" s="27" t="s">
        <v>203</v>
      </c>
      <c r="E541" s="27">
        <v>17.0</v>
      </c>
      <c r="F541" s="27" t="s">
        <v>61</v>
      </c>
      <c r="G541" s="27">
        <v>68.0</v>
      </c>
      <c r="H541" s="27">
        <v>223.0</v>
      </c>
      <c r="I541" s="27">
        <v>130.49</v>
      </c>
      <c r="J541" s="27">
        <v>24.0</v>
      </c>
      <c r="R541" s="3" t="str">
        <f t="shared" si="1"/>
        <v>Dallas Goedert</v>
      </c>
    </row>
    <row r="542" ht="15.75" customHeight="1">
      <c r="B542" s="260">
        <v>130.0</v>
      </c>
      <c r="C542" s="27">
        <v>129.0</v>
      </c>
      <c r="D542" s="27" t="s">
        <v>174</v>
      </c>
      <c r="E542" s="27">
        <v>16.0</v>
      </c>
      <c r="F542" s="27" t="s">
        <v>34</v>
      </c>
      <c r="G542" s="27">
        <v>76.0</v>
      </c>
      <c r="H542" s="27">
        <v>186.0</v>
      </c>
      <c r="I542" s="27">
        <v>119.31</v>
      </c>
      <c r="J542" s="27">
        <v>23.0</v>
      </c>
      <c r="R542" s="3" t="str">
        <f t="shared" si="1"/>
        <v>Emmanuel Sanders</v>
      </c>
    </row>
    <row r="543" ht="15.75" customHeight="1">
      <c r="B543" s="260">
        <v>131.0</v>
      </c>
      <c r="C543" s="27">
        <v>130.0</v>
      </c>
      <c r="D543" s="27" t="s">
        <v>179</v>
      </c>
      <c r="E543" s="27">
        <v>17.0</v>
      </c>
      <c r="F543" s="27" t="s">
        <v>34</v>
      </c>
      <c r="G543" s="27">
        <v>78.0</v>
      </c>
      <c r="H543" s="27">
        <v>217.0</v>
      </c>
      <c r="I543" s="27">
        <v>122.23</v>
      </c>
      <c r="J543" s="27">
        <v>26.0</v>
      </c>
      <c r="R543" s="3" t="str">
        <f t="shared" si="1"/>
        <v>Anthony Miller</v>
      </c>
    </row>
    <row r="544" ht="15.75" customHeight="1">
      <c r="B544" s="260">
        <v>132.0</v>
      </c>
      <c r="C544" s="27">
        <v>131.0</v>
      </c>
      <c r="D544" s="27" t="s">
        <v>209</v>
      </c>
      <c r="E544" s="27">
        <v>18.0</v>
      </c>
      <c r="F544" s="27" t="s">
        <v>17</v>
      </c>
      <c r="G544" s="27">
        <v>79.0</v>
      </c>
      <c r="H544" s="27">
        <v>262.0</v>
      </c>
      <c r="I544" s="27">
        <v>137.2</v>
      </c>
      <c r="J544" s="27">
        <v>33.0</v>
      </c>
      <c r="R544" s="3" t="str">
        <f t="shared" si="1"/>
        <v>Tony Pollard</v>
      </c>
    </row>
    <row r="545" ht="15.75" customHeight="1">
      <c r="B545" s="260">
        <v>133.0</v>
      </c>
      <c r="C545" s="27">
        <v>132.0</v>
      </c>
      <c r="D545" s="27" t="s">
        <v>213</v>
      </c>
      <c r="E545" s="27">
        <v>18.0</v>
      </c>
      <c r="F545" s="27" t="s">
        <v>17</v>
      </c>
      <c r="G545" s="27">
        <v>68.0</v>
      </c>
      <c r="H545" s="27">
        <v>220.0</v>
      </c>
      <c r="I545" s="27">
        <v>139.19</v>
      </c>
      <c r="J545" s="27">
        <v>29.0</v>
      </c>
      <c r="R545" s="3" t="str">
        <f t="shared" si="1"/>
        <v>Boston Scott</v>
      </c>
    </row>
    <row r="546" ht="15.75" customHeight="1">
      <c r="B546" s="260">
        <v>134.0</v>
      </c>
      <c r="C546" s="27">
        <v>133.0</v>
      </c>
      <c r="D546" s="27" t="s">
        <v>204</v>
      </c>
      <c r="E546" s="27">
        <v>18.0</v>
      </c>
      <c r="F546" s="27" t="s">
        <v>75</v>
      </c>
      <c r="G546" s="27">
        <v>90.0</v>
      </c>
      <c r="H546" s="27">
        <v>197.0</v>
      </c>
      <c r="I546" s="27">
        <v>135.12</v>
      </c>
      <c r="J546" s="27">
        <v>22.0</v>
      </c>
      <c r="R546" s="3" t="str">
        <f t="shared" si="1"/>
        <v>Joe Burrow</v>
      </c>
    </row>
    <row r="547" ht="15.75" customHeight="1">
      <c r="B547" s="260">
        <v>135.0</v>
      </c>
      <c r="C547" s="27">
        <v>134.0</v>
      </c>
      <c r="D547" s="27" t="s">
        <v>197</v>
      </c>
      <c r="E547" s="27">
        <v>19.0</v>
      </c>
      <c r="F547" s="27" t="s">
        <v>34</v>
      </c>
      <c r="G547" s="27">
        <v>73.0</v>
      </c>
      <c r="H547" s="27">
        <v>205.0</v>
      </c>
      <c r="I547" s="27">
        <v>135.54</v>
      </c>
      <c r="J547" s="27">
        <v>26.0</v>
      </c>
      <c r="R547" s="3" t="str">
        <f t="shared" si="1"/>
        <v>Golden Tate</v>
      </c>
    </row>
    <row r="548" ht="15.75" customHeight="1">
      <c r="B548" s="260">
        <v>136.0</v>
      </c>
      <c r="C548" s="27">
        <v>135.0</v>
      </c>
      <c r="D548" s="27" t="s">
        <v>202</v>
      </c>
      <c r="E548" s="27">
        <v>19.0</v>
      </c>
      <c r="F548" s="27" t="s">
        <v>17</v>
      </c>
      <c r="G548" s="27">
        <v>46.0</v>
      </c>
      <c r="H548" s="27">
        <v>359.0</v>
      </c>
      <c r="I548" s="27">
        <v>132.34</v>
      </c>
      <c r="J548" s="27">
        <v>53.0</v>
      </c>
      <c r="R548" s="3" t="str">
        <f t="shared" si="1"/>
        <v>Antonio Gibson</v>
      </c>
    </row>
    <row r="549" ht="15.75" customHeight="1">
      <c r="B549" s="260">
        <v>137.0</v>
      </c>
      <c r="C549" s="27">
        <v>136.0</v>
      </c>
      <c r="D549" s="27" t="s">
        <v>199</v>
      </c>
      <c r="E549" s="27">
        <v>19.0</v>
      </c>
      <c r="F549" s="27" t="s">
        <v>34</v>
      </c>
      <c r="G549" s="27">
        <v>71.0</v>
      </c>
      <c r="H549" s="27">
        <v>256.0</v>
      </c>
      <c r="I549" s="27">
        <v>137.81</v>
      </c>
      <c r="J549" s="27">
        <v>38.0</v>
      </c>
      <c r="R549" s="3" t="str">
        <f t="shared" si="1"/>
        <v>Jalen Reagor</v>
      </c>
    </row>
    <row r="550" ht="15.75" customHeight="1">
      <c r="B550" s="260">
        <v>138.0</v>
      </c>
      <c r="C550" s="27">
        <v>137.0</v>
      </c>
      <c r="D550" s="27" t="s">
        <v>208</v>
      </c>
      <c r="E550" s="27">
        <v>20.0</v>
      </c>
      <c r="F550" s="27" t="s">
        <v>61</v>
      </c>
      <c r="G550" s="27">
        <v>76.0</v>
      </c>
      <c r="H550" s="27">
        <v>279.0</v>
      </c>
      <c r="I550" s="27">
        <v>146.15</v>
      </c>
      <c r="J550" s="27">
        <v>30.0</v>
      </c>
      <c r="R550" s="3" t="str">
        <f t="shared" si="1"/>
        <v>Blake Jarwin</v>
      </c>
    </row>
    <row r="551" ht="15.75" customHeight="1">
      <c r="B551" s="260">
        <v>139.0</v>
      </c>
      <c r="C551" s="27">
        <v>138.0</v>
      </c>
      <c r="D551" s="27" t="s">
        <v>217</v>
      </c>
      <c r="E551" s="27">
        <v>20.0</v>
      </c>
      <c r="F551" s="27" t="s">
        <v>75</v>
      </c>
      <c r="G551" s="27">
        <v>85.0</v>
      </c>
      <c r="H551" s="27">
        <v>251.0</v>
      </c>
      <c r="I551" s="27">
        <v>146.33</v>
      </c>
      <c r="J551" s="27">
        <v>23.0</v>
      </c>
      <c r="R551" s="3" t="str">
        <f t="shared" si="1"/>
        <v>Kirk Cousins</v>
      </c>
    </row>
    <row r="552" ht="15.75" customHeight="1">
      <c r="B552" s="260">
        <v>140.0</v>
      </c>
      <c r="C552" s="27">
        <v>139.0</v>
      </c>
      <c r="D552" s="27" t="s">
        <v>195</v>
      </c>
      <c r="E552" s="27">
        <v>19.0</v>
      </c>
      <c r="F552" s="27" t="s">
        <v>34</v>
      </c>
      <c r="G552" s="27">
        <v>76.0</v>
      </c>
      <c r="H552" s="27">
        <v>205.0</v>
      </c>
      <c r="I552" s="27">
        <v>139.52</v>
      </c>
      <c r="J552" s="27">
        <v>27.0</v>
      </c>
      <c r="R552" s="3" t="str">
        <f t="shared" si="1"/>
        <v>Jerry Jeudy</v>
      </c>
    </row>
    <row r="553" ht="15.75" customHeight="1">
      <c r="B553" s="260">
        <v>141.0</v>
      </c>
      <c r="C553" s="27">
        <v>140.0</v>
      </c>
      <c r="D553" s="27" t="s">
        <v>194</v>
      </c>
      <c r="E553" s="27">
        <v>19.0</v>
      </c>
      <c r="F553" s="27" t="s">
        <v>34</v>
      </c>
      <c r="G553" s="27">
        <v>66.0</v>
      </c>
      <c r="H553" s="27">
        <v>286.0</v>
      </c>
      <c r="I553" s="27">
        <v>138.3</v>
      </c>
      <c r="J553" s="27">
        <v>29.0</v>
      </c>
      <c r="R553" s="3" t="str">
        <f t="shared" si="1"/>
        <v>Preston Williams</v>
      </c>
    </row>
    <row r="554" ht="15.75" customHeight="1">
      <c r="B554" s="260">
        <v>142.0</v>
      </c>
      <c r="C554" s="27">
        <v>141.0</v>
      </c>
      <c r="D554" s="27" t="s">
        <v>220</v>
      </c>
      <c r="E554" s="27">
        <v>20.0</v>
      </c>
      <c r="F554" s="27" t="s">
        <v>61</v>
      </c>
      <c r="G554" s="27">
        <v>76.0</v>
      </c>
      <c r="H554" s="27">
        <v>240.0</v>
      </c>
      <c r="I554" s="27">
        <v>142.78</v>
      </c>
      <c r="J554" s="27">
        <v>26.0</v>
      </c>
      <c r="R554" s="3" t="str">
        <f t="shared" si="1"/>
        <v>Jack Doyle</v>
      </c>
    </row>
    <row r="555" ht="15.75" customHeight="1">
      <c r="B555" s="260">
        <v>143.0</v>
      </c>
      <c r="C555" s="27">
        <v>142.0</v>
      </c>
      <c r="D555" s="27" t="s">
        <v>200</v>
      </c>
      <c r="E555" s="27">
        <v>20.0</v>
      </c>
      <c r="F555" s="27" t="s">
        <v>34</v>
      </c>
      <c r="G555" s="27">
        <v>65.0</v>
      </c>
      <c r="H555" s="27">
        <v>245.0</v>
      </c>
      <c r="I555" s="27">
        <v>146.37</v>
      </c>
      <c r="J555" s="27">
        <v>33.0</v>
      </c>
      <c r="R555" s="3" t="str">
        <f t="shared" si="1"/>
        <v>Henry Ruggs III</v>
      </c>
    </row>
    <row r="556" ht="15.75" customHeight="1">
      <c r="B556" s="260">
        <v>144.0</v>
      </c>
      <c r="C556" s="27">
        <v>143.0</v>
      </c>
      <c r="D556" s="27" t="s">
        <v>221</v>
      </c>
      <c r="E556" s="27">
        <v>20.0</v>
      </c>
      <c r="F556" s="27" t="s">
        <v>17</v>
      </c>
      <c r="G556" s="27">
        <v>86.0</v>
      </c>
      <c r="H556" s="27">
        <v>244.0</v>
      </c>
      <c r="I556" s="27">
        <v>150.73</v>
      </c>
      <c r="J556" s="27">
        <v>32.0</v>
      </c>
      <c r="R556" s="3" t="str">
        <f t="shared" si="1"/>
        <v>Chase Edmonds</v>
      </c>
    </row>
    <row r="557" ht="15.75" customHeight="1">
      <c r="B557" s="260">
        <v>145.0</v>
      </c>
      <c r="C557" s="27">
        <v>144.0</v>
      </c>
      <c r="D557" s="27" t="s">
        <v>239</v>
      </c>
      <c r="E557" s="27">
        <v>20.0</v>
      </c>
      <c r="F557" s="27" t="s">
        <v>17</v>
      </c>
      <c r="G557" s="27">
        <v>68.0</v>
      </c>
      <c r="H557" s="27">
        <v>242.0</v>
      </c>
      <c r="I557" s="27">
        <v>151.51</v>
      </c>
      <c r="J557" s="27">
        <v>29.0</v>
      </c>
      <c r="R557" s="3" t="str">
        <f t="shared" si="1"/>
        <v>Nyheim Hines</v>
      </c>
    </row>
    <row r="558" ht="15.75" customHeight="1">
      <c r="B558" s="260">
        <v>146.0</v>
      </c>
      <c r="C558" s="27">
        <v>145.0</v>
      </c>
      <c r="D558" s="27" t="s">
        <v>222</v>
      </c>
      <c r="E558" s="27">
        <v>20.0</v>
      </c>
      <c r="F558" s="27" t="s">
        <v>75</v>
      </c>
      <c r="G558" s="27">
        <v>84.0</v>
      </c>
      <c r="H558" s="27">
        <v>239.0</v>
      </c>
      <c r="I558" s="27">
        <v>151.54</v>
      </c>
      <c r="J558" s="27">
        <v>23.0</v>
      </c>
      <c r="R558" s="3" t="str">
        <f t="shared" si="1"/>
        <v>Jimmy Garoppolo</v>
      </c>
    </row>
    <row r="559" ht="15.75" customHeight="1">
      <c r="B559" s="260">
        <v>147.0</v>
      </c>
      <c r="C559" s="27">
        <v>146.0</v>
      </c>
      <c r="D559" s="27" t="s">
        <v>231</v>
      </c>
      <c r="E559" s="27">
        <v>21.0</v>
      </c>
      <c r="F559" s="27" t="s">
        <v>75</v>
      </c>
      <c r="G559" s="27">
        <v>113.0</v>
      </c>
      <c r="H559" s="27">
        <v>205.0</v>
      </c>
      <c r="I559" s="27">
        <v>159.3</v>
      </c>
      <c r="J559" s="27">
        <v>21.0</v>
      </c>
      <c r="R559" s="3" t="str">
        <f t="shared" si="1"/>
        <v>Philip Rivers</v>
      </c>
    </row>
    <row r="560" ht="15.75" customHeight="1">
      <c r="B560" s="260">
        <v>148.0</v>
      </c>
      <c r="C560" s="27">
        <v>147.0</v>
      </c>
      <c r="D560" s="27" t="s">
        <v>201</v>
      </c>
      <c r="E560" s="27">
        <v>20.0</v>
      </c>
      <c r="F560" s="27" t="s">
        <v>34</v>
      </c>
      <c r="G560" s="27">
        <v>72.0</v>
      </c>
      <c r="H560" s="27">
        <v>233.0</v>
      </c>
      <c r="I560" s="27">
        <v>141.85</v>
      </c>
      <c r="J560" s="27">
        <v>31.0</v>
      </c>
      <c r="R560" s="3" t="str">
        <f t="shared" si="1"/>
        <v>Justin Jefferson</v>
      </c>
    </row>
    <row r="561" ht="15.75" customHeight="1">
      <c r="B561" s="260">
        <v>149.0</v>
      </c>
      <c r="C561" s="27">
        <v>148.0</v>
      </c>
      <c r="D561" s="27" t="s">
        <v>182</v>
      </c>
      <c r="E561" s="27">
        <v>20.0</v>
      </c>
      <c r="F561" s="27" t="s">
        <v>34</v>
      </c>
      <c r="G561" s="27">
        <v>81.0</v>
      </c>
      <c r="H561" s="27">
        <v>219.0</v>
      </c>
      <c r="I561" s="27">
        <v>146.34</v>
      </c>
      <c r="J561" s="27">
        <v>29.0</v>
      </c>
      <c r="R561" s="3" t="str">
        <f t="shared" si="1"/>
        <v>Mecole Hardman</v>
      </c>
    </row>
    <row r="562" ht="15.75" customHeight="1">
      <c r="B562" s="260">
        <v>150.0</v>
      </c>
      <c r="C562" s="27">
        <v>149.0</v>
      </c>
      <c r="D562" s="27" t="s">
        <v>228</v>
      </c>
      <c r="E562" s="27">
        <v>21.0</v>
      </c>
      <c r="F562" s="27" t="s">
        <v>75</v>
      </c>
      <c r="G562" s="27">
        <v>98.0</v>
      </c>
      <c r="H562" s="27">
        <v>324.0</v>
      </c>
      <c r="I562" s="27">
        <v>157.45</v>
      </c>
      <c r="J562" s="27">
        <v>35.0</v>
      </c>
      <c r="R562" s="3" t="str">
        <f t="shared" si="1"/>
        <v>Gardner Minshew II</v>
      </c>
    </row>
    <row r="563" ht="15.75" customHeight="1">
      <c r="B563" s="260">
        <v>151.0</v>
      </c>
      <c r="C563" s="27">
        <v>150.0</v>
      </c>
      <c r="D563" s="27" t="s">
        <v>219</v>
      </c>
      <c r="E563" s="27">
        <v>21.0</v>
      </c>
      <c r="F563" s="27" t="s">
        <v>61</v>
      </c>
      <c r="G563" s="27">
        <v>92.0</v>
      </c>
      <c r="H563" s="27">
        <v>244.0</v>
      </c>
      <c r="I563" s="27">
        <v>158.6</v>
      </c>
      <c r="J563" s="27">
        <v>26.0</v>
      </c>
      <c r="R563" s="3" t="str">
        <f t="shared" si="1"/>
        <v>Eric Ebron</v>
      </c>
    </row>
    <row r="564" ht="15.75" customHeight="1">
      <c r="B564" s="260">
        <v>152.0</v>
      </c>
      <c r="C564" s="27">
        <v>151.0</v>
      </c>
      <c r="D564" s="27" t="s">
        <v>230</v>
      </c>
      <c r="E564" s="27">
        <v>21.0</v>
      </c>
      <c r="F564" s="27" t="s">
        <v>75</v>
      </c>
      <c r="G564" s="27">
        <v>70.0</v>
      </c>
      <c r="H564" s="27">
        <v>270.0</v>
      </c>
      <c r="I564" s="27">
        <v>160.7</v>
      </c>
      <c r="J564" s="27">
        <v>27.0</v>
      </c>
      <c r="R564" s="3" t="str">
        <f t="shared" si="1"/>
        <v>Drew Lock</v>
      </c>
    </row>
    <row r="565" ht="15.75" customHeight="1">
      <c r="B565" s="260">
        <v>153.0</v>
      </c>
      <c r="C565" s="27">
        <v>152.0</v>
      </c>
      <c r="D565" s="27" t="s">
        <v>6134</v>
      </c>
      <c r="E565" s="27">
        <v>20.0</v>
      </c>
      <c r="F565" s="27" t="s">
        <v>211</v>
      </c>
      <c r="G565" s="27">
        <v>63.0</v>
      </c>
      <c r="H565" s="27">
        <v>266.0</v>
      </c>
      <c r="I565" s="27">
        <v>141.96</v>
      </c>
      <c r="J565" s="27">
        <v>27.0</v>
      </c>
      <c r="R565" s="3" t="str">
        <f t="shared" si="1"/>
        <v>49ers D/ST</v>
      </c>
    </row>
    <row r="566" ht="15.75" customHeight="1">
      <c r="B566" s="260">
        <v>154.0</v>
      </c>
      <c r="C566" s="27">
        <v>153.0</v>
      </c>
      <c r="D566" s="27" t="s">
        <v>216</v>
      </c>
      <c r="E566" s="27">
        <v>21.0</v>
      </c>
      <c r="F566" s="27" t="s">
        <v>34</v>
      </c>
      <c r="G566" s="27">
        <v>73.0</v>
      </c>
      <c r="H566" s="27">
        <v>275.0</v>
      </c>
      <c r="I566" s="27">
        <v>158.94</v>
      </c>
      <c r="J566" s="27">
        <v>32.0</v>
      </c>
      <c r="R566" s="3" t="str">
        <f t="shared" si="1"/>
        <v>N'Keal Harry</v>
      </c>
    </row>
    <row r="567" ht="15.75" customHeight="1">
      <c r="B567" s="260">
        <v>155.0</v>
      </c>
      <c r="C567" s="27">
        <v>154.0</v>
      </c>
      <c r="D567" s="27" t="s">
        <v>212</v>
      </c>
      <c r="E567" s="27">
        <v>21.0</v>
      </c>
      <c r="F567" s="27" t="s">
        <v>34</v>
      </c>
      <c r="G567" s="27">
        <v>78.0</v>
      </c>
      <c r="H567" s="27">
        <v>222.0</v>
      </c>
      <c r="I567" s="27">
        <v>152.86</v>
      </c>
      <c r="J567" s="27">
        <v>28.0</v>
      </c>
      <c r="R567" s="3" t="str">
        <f t="shared" si="1"/>
        <v>Robby Anderson</v>
      </c>
    </row>
    <row r="568" ht="15.75" customHeight="1">
      <c r="B568" s="260">
        <v>156.0</v>
      </c>
      <c r="C568" s="27">
        <v>155.0</v>
      </c>
      <c r="D568" s="27" t="s">
        <v>226</v>
      </c>
      <c r="E568" s="27">
        <v>21.0</v>
      </c>
      <c r="F568" s="27" t="s">
        <v>17</v>
      </c>
      <c r="G568" s="27">
        <v>84.0</v>
      </c>
      <c r="H568" s="27">
        <v>282.0</v>
      </c>
      <c r="I568" s="27">
        <v>157.75</v>
      </c>
      <c r="J568" s="27">
        <v>39.0</v>
      </c>
      <c r="R568" s="3" t="str">
        <f t="shared" si="1"/>
        <v>Justin Jackson</v>
      </c>
    </row>
    <row r="569" ht="15.75" customHeight="1">
      <c r="B569" s="260">
        <v>157.0</v>
      </c>
      <c r="C569" s="27">
        <v>156.0</v>
      </c>
      <c r="D569" s="27" t="s">
        <v>205</v>
      </c>
      <c r="E569" s="27">
        <v>21.0</v>
      </c>
      <c r="F569" s="27" t="s">
        <v>34</v>
      </c>
      <c r="G569" s="27">
        <v>87.0</v>
      </c>
      <c r="H569" s="27">
        <v>277.0</v>
      </c>
      <c r="I569" s="27">
        <v>158.75</v>
      </c>
      <c r="J569" s="27">
        <v>30.0</v>
      </c>
      <c r="R569" s="3" t="str">
        <f t="shared" si="1"/>
        <v>Breshad Perriman</v>
      </c>
    </row>
    <row r="570" ht="15.75" customHeight="1">
      <c r="B570" s="260">
        <v>158.0</v>
      </c>
      <c r="C570" s="27">
        <v>157.0</v>
      </c>
      <c r="D570" s="27" t="s">
        <v>6132</v>
      </c>
      <c r="E570" s="27">
        <v>20.0</v>
      </c>
      <c r="F570" s="27" t="s">
        <v>211</v>
      </c>
      <c r="G570" s="27">
        <v>65.0</v>
      </c>
      <c r="H570" s="27">
        <v>228.0</v>
      </c>
      <c r="I570" s="27">
        <v>144.48</v>
      </c>
      <c r="J570" s="27">
        <v>22.0</v>
      </c>
      <c r="R570" s="3" t="str">
        <f t="shared" si="1"/>
        <v>Steelers D/ST</v>
      </c>
    </row>
    <row r="571" ht="15.75" customHeight="1">
      <c r="B571" s="260">
        <v>159.0</v>
      </c>
      <c r="C571" s="27">
        <v>158.0</v>
      </c>
      <c r="D571" s="27" t="s">
        <v>1597</v>
      </c>
      <c r="E571" s="27">
        <v>21.0</v>
      </c>
      <c r="F571" s="27" t="s">
        <v>61</v>
      </c>
      <c r="G571" s="27">
        <v>79.0</v>
      </c>
      <c r="H571" s="27">
        <v>267.0</v>
      </c>
      <c r="I571" s="27">
        <v>161.19</v>
      </c>
      <c r="J571" s="27">
        <v>33.0</v>
      </c>
      <c r="R571" s="3" t="str">
        <f t="shared" si="1"/>
        <v>Chris Herndon</v>
      </c>
    </row>
    <row r="572" ht="15.75" customHeight="1">
      <c r="B572" s="260">
        <v>160.0</v>
      </c>
      <c r="C572" s="27">
        <v>159.0</v>
      </c>
      <c r="D572" s="27" t="s">
        <v>238</v>
      </c>
      <c r="E572" s="27">
        <v>22.0</v>
      </c>
      <c r="F572" s="27" t="s">
        <v>75</v>
      </c>
      <c r="G572" s="27">
        <v>102.0</v>
      </c>
      <c r="H572" s="27">
        <v>234.0</v>
      </c>
      <c r="I572" s="27">
        <v>168.35</v>
      </c>
      <c r="J572" s="27">
        <v>26.0</v>
      </c>
      <c r="R572" s="3" t="str">
        <f t="shared" si="1"/>
        <v>Teddy Bridgewater</v>
      </c>
    </row>
    <row r="573" ht="15.75" customHeight="1">
      <c r="B573" s="260">
        <v>161.0</v>
      </c>
      <c r="C573" s="27">
        <v>160.0</v>
      </c>
      <c r="D573" s="27" t="s">
        <v>6108</v>
      </c>
      <c r="E573" s="27">
        <v>20.0</v>
      </c>
      <c r="F573" s="27" t="s">
        <v>211</v>
      </c>
      <c r="G573" s="27">
        <v>73.0</v>
      </c>
      <c r="H573" s="27">
        <v>229.0</v>
      </c>
      <c r="I573" s="27">
        <v>146.95</v>
      </c>
      <c r="J573" s="27">
        <v>20.0</v>
      </c>
      <c r="R573" s="3" t="str">
        <f t="shared" si="1"/>
        <v>Ravens D/ST</v>
      </c>
    </row>
    <row r="574" ht="15.75" customHeight="1">
      <c r="B574" s="260">
        <v>162.0</v>
      </c>
      <c r="C574" s="27">
        <v>161.0</v>
      </c>
      <c r="D574" s="27" t="s">
        <v>206</v>
      </c>
      <c r="E574" s="27">
        <v>21.0</v>
      </c>
      <c r="F574" s="27" t="s">
        <v>34</v>
      </c>
      <c r="G574" s="27">
        <v>94.0</v>
      </c>
      <c r="H574" s="27">
        <v>237.0</v>
      </c>
      <c r="I574" s="27">
        <v>158.83</v>
      </c>
      <c r="J574" s="27">
        <v>28.0</v>
      </c>
      <c r="R574" s="3" t="str">
        <f t="shared" si="1"/>
        <v>Curtis Samuel</v>
      </c>
    </row>
    <row r="575" ht="15.75" customHeight="1">
      <c r="B575" s="260">
        <v>163.0</v>
      </c>
      <c r="C575" s="27">
        <v>162.0</v>
      </c>
      <c r="D575" s="27" t="s">
        <v>242</v>
      </c>
      <c r="E575" s="27">
        <v>22.0</v>
      </c>
      <c r="F575" s="27" t="s">
        <v>61</v>
      </c>
      <c r="G575" s="27">
        <v>106.0</v>
      </c>
      <c r="H575" s="27">
        <v>298.0</v>
      </c>
      <c r="I575" s="27">
        <v>167.91</v>
      </c>
      <c r="J575" s="27">
        <v>29.0</v>
      </c>
      <c r="R575" s="3" t="str">
        <f t="shared" si="1"/>
        <v>Ian Thomas</v>
      </c>
    </row>
    <row r="576" ht="15.75" customHeight="1">
      <c r="B576" s="260">
        <v>164.0</v>
      </c>
      <c r="C576" s="27">
        <v>163.0</v>
      </c>
      <c r="D576" s="27" t="s">
        <v>6109</v>
      </c>
      <c r="E576" s="27">
        <v>21.0</v>
      </c>
      <c r="F576" s="27" t="s">
        <v>211</v>
      </c>
      <c r="G576" s="27">
        <v>76.0</v>
      </c>
      <c r="H576" s="27">
        <v>231.0</v>
      </c>
      <c r="I576" s="27">
        <v>155.76</v>
      </c>
      <c r="J576" s="27">
        <v>20.0</v>
      </c>
      <c r="R576" s="3" t="str">
        <f t="shared" si="1"/>
        <v>Bills D/ST</v>
      </c>
    </row>
    <row r="577" ht="15.75" customHeight="1">
      <c r="B577" s="260">
        <v>165.0</v>
      </c>
      <c r="C577" s="27">
        <v>164.0</v>
      </c>
      <c r="D577" s="27" t="s">
        <v>250</v>
      </c>
      <c r="E577" s="27">
        <v>23.0</v>
      </c>
      <c r="F577" s="27" t="s">
        <v>75</v>
      </c>
      <c r="G577" s="27">
        <v>90.0</v>
      </c>
      <c r="H577" s="27">
        <v>253.0</v>
      </c>
      <c r="I577" s="27">
        <v>174.51</v>
      </c>
      <c r="J577" s="27">
        <v>29.0</v>
      </c>
      <c r="R577" s="3" t="str">
        <f t="shared" si="1"/>
        <v>Sam Darnold</v>
      </c>
    </row>
    <row r="578" ht="15.75" customHeight="1">
      <c r="B578" s="260">
        <v>166.0</v>
      </c>
      <c r="C578" s="27">
        <v>165.0</v>
      </c>
      <c r="D578" s="27" t="s">
        <v>241</v>
      </c>
      <c r="E578" s="27">
        <v>23.0</v>
      </c>
      <c r="F578" s="27" t="s">
        <v>17</v>
      </c>
      <c r="G578" s="27">
        <v>66.0</v>
      </c>
      <c r="H578" s="27">
        <v>289.0</v>
      </c>
      <c r="I578" s="27">
        <v>175.35</v>
      </c>
      <c r="J578" s="27">
        <v>48.0</v>
      </c>
      <c r="R578" s="3" t="str">
        <f t="shared" si="1"/>
        <v>Damien Harris</v>
      </c>
    </row>
    <row r="579" ht="15.75" customHeight="1">
      <c r="B579" s="260">
        <v>167.0</v>
      </c>
      <c r="C579" s="27">
        <v>166.0</v>
      </c>
      <c r="D579" s="27" t="s">
        <v>223</v>
      </c>
      <c r="E579" s="27">
        <v>22.0</v>
      </c>
      <c r="F579" s="27" t="s">
        <v>34</v>
      </c>
      <c r="G579" s="27">
        <v>79.0</v>
      </c>
      <c r="H579" s="27">
        <v>216.0</v>
      </c>
      <c r="I579" s="27">
        <v>164.92</v>
      </c>
      <c r="J579" s="27">
        <v>24.0</v>
      </c>
      <c r="R579" s="3" t="str">
        <f t="shared" si="1"/>
        <v>Sammy Watkins</v>
      </c>
    </row>
    <row r="580" ht="15.75" customHeight="1">
      <c r="B580" s="260">
        <v>168.0</v>
      </c>
      <c r="C580" s="27">
        <v>167.0</v>
      </c>
      <c r="D580" s="27" t="s">
        <v>725</v>
      </c>
      <c r="E580" s="27">
        <v>22.0</v>
      </c>
      <c r="F580" s="27" t="s">
        <v>17</v>
      </c>
      <c r="G580" s="27">
        <v>55.0</v>
      </c>
      <c r="H580" s="27">
        <v>288.0</v>
      </c>
      <c r="I580" s="27">
        <v>169.51</v>
      </c>
      <c r="J580" s="27">
        <v>41.0</v>
      </c>
      <c r="R580" s="3" t="str">
        <f t="shared" si="1"/>
        <v>AJ Dillon</v>
      </c>
    </row>
    <row r="581" ht="15.75" customHeight="1">
      <c r="B581" s="260">
        <v>169.0</v>
      </c>
      <c r="C581" s="27">
        <v>168.0</v>
      </c>
      <c r="D581" s="27" t="s">
        <v>6126</v>
      </c>
      <c r="E581" s="27">
        <v>21.0</v>
      </c>
      <c r="F581" s="27" t="s">
        <v>211</v>
      </c>
      <c r="G581" s="27">
        <v>69.0</v>
      </c>
      <c r="H581" s="27">
        <v>236.0</v>
      </c>
      <c r="I581" s="27">
        <v>158.95</v>
      </c>
      <c r="J581" s="27">
        <v>25.0</v>
      </c>
      <c r="R581" s="3" t="str">
        <f t="shared" si="1"/>
        <v>Patriots D/ST</v>
      </c>
    </row>
    <row r="582" ht="15.75" customHeight="1">
      <c r="B582" s="260">
        <v>170.0</v>
      </c>
      <c r="C582" s="27">
        <v>169.0</v>
      </c>
      <c r="D582" s="27" t="s">
        <v>247</v>
      </c>
      <c r="E582" s="27">
        <v>22.0</v>
      </c>
      <c r="F582" s="27" t="s">
        <v>17</v>
      </c>
      <c r="G582" s="27">
        <v>79.0</v>
      </c>
      <c r="H582" s="27">
        <v>270.0</v>
      </c>
      <c r="I582" s="27">
        <v>171.08</v>
      </c>
      <c r="J582" s="27">
        <v>41.0</v>
      </c>
      <c r="R582" s="3" t="str">
        <f t="shared" si="1"/>
        <v>Carlos Hyde</v>
      </c>
    </row>
    <row r="583" ht="15.75" customHeight="1">
      <c r="B583" s="260">
        <v>171.0</v>
      </c>
      <c r="C583" s="27">
        <v>170.0</v>
      </c>
      <c r="D583" s="27" t="s">
        <v>227</v>
      </c>
      <c r="E583" s="27">
        <v>22.0</v>
      </c>
      <c r="F583" s="27" t="s">
        <v>34</v>
      </c>
      <c r="G583" s="27">
        <v>80.0</v>
      </c>
      <c r="H583" s="27">
        <v>278.0</v>
      </c>
      <c r="I583" s="27">
        <v>165.15</v>
      </c>
      <c r="J583" s="27">
        <v>31.0</v>
      </c>
      <c r="R583" s="3" t="str">
        <f t="shared" si="1"/>
        <v>Allen Lazard</v>
      </c>
    </row>
    <row r="584" ht="15.75" customHeight="1">
      <c r="B584" s="260">
        <v>172.0</v>
      </c>
      <c r="C584" s="27">
        <v>171.0</v>
      </c>
      <c r="D584" s="27" t="s">
        <v>232</v>
      </c>
      <c r="E584" s="27">
        <v>23.0</v>
      </c>
      <c r="F584" s="27" t="s">
        <v>34</v>
      </c>
      <c r="G584" s="27">
        <v>96.0</v>
      </c>
      <c r="H584" s="27">
        <v>256.0</v>
      </c>
      <c r="I584" s="27">
        <v>171.91</v>
      </c>
      <c r="J584" s="27">
        <v>34.0</v>
      </c>
      <c r="R584" s="3" t="str">
        <f t="shared" si="1"/>
        <v>Brandon Aiyuk</v>
      </c>
    </row>
    <row r="585" ht="15.75" customHeight="1">
      <c r="B585" s="260">
        <v>173.0</v>
      </c>
      <c r="C585" s="27">
        <v>172.0</v>
      </c>
      <c r="D585" s="27" t="s">
        <v>218</v>
      </c>
      <c r="E585" s="27">
        <v>22.0</v>
      </c>
      <c r="F585" s="27" t="s">
        <v>34</v>
      </c>
      <c r="G585" s="27">
        <v>39.0</v>
      </c>
      <c r="H585" s="27">
        <v>269.0</v>
      </c>
      <c r="I585" s="27">
        <v>167.22</v>
      </c>
      <c r="J585" s="27">
        <v>35.0</v>
      </c>
      <c r="R585" s="3" t="str">
        <f t="shared" si="1"/>
        <v>DeSean Jackson</v>
      </c>
    </row>
    <row r="586" ht="15.75" customHeight="1">
      <c r="B586" s="260">
        <v>174.0</v>
      </c>
      <c r="C586" s="27">
        <v>173.0</v>
      </c>
      <c r="D586" s="27" t="s">
        <v>245</v>
      </c>
      <c r="E586" s="27">
        <v>24.0</v>
      </c>
      <c r="F586" s="27" t="s">
        <v>34</v>
      </c>
      <c r="G586" s="27">
        <v>123.0</v>
      </c>
      <c r="H586" s="27">
        <v>251.0</v>
      </c>
      <c r="I586" s="27">
        <v>185.2</v>
      </c>
      <c r="J586" s="27">
        <v>26.0</v>
      </c>
      <c r="R586" s="3" t="str">
        <f t="shared" si="1"/>
        <v>Parris Campbell</v>
      </c>
    </row>
    <row r="587" ht="15.75" customHeight="1">
      <c r="B587" s="260">
        <v>175.0</v>
      </c>
      <c r="C587" s="27">
        <v>174.0</v>
      </c>
      <c r="D587" s="27" t="s">
        <v>234</v>
      </c>
      <c r="E587" s="27">
        <v>22.0</v>
      </c>
      <c r="F587" s="27" t="s">
        <v>235</v>
      </c>
      <c r="G587" s="27">
        <v>80.0</v>
      </c>
      <c r="H587" s="27">
        <v>260.0</v>
      </c>
      <c r="I587" s="27">
        <v>168.49</v>
      </c>
      <c r="J587" s="27">
        <v>26.0</v>
      </c>
      <c r="R587" s="3" t="str">
        <f t="shared" si="1"/>
        <v>Harrison Butker</v>
      </c>
    </row>
    <row r="588" ht="15.75" customHeight="1">
      <c r="B588" s="260">
        <v>176.0</v>
      </c>
      <c r="C588" s="27">
        <v>175.0</v>
      </c>
      <c r="D588" s="27" t="s">
        <v>237</v>
      </c>
      <c r="E588" s="27">
        <v>22.0</v>
      </c>
      <c r="F588" s="27" t="s">
        <v>235</v>
      </c>
      <c r="G588" s="27">
        <v>84.0</v>
      </c>
      <c r="H588" s="27">
        <v>261.0</v>
      </c>
      <c r="I588" s="27">
        <v>167.62</v>
      </c>
      <c r="J588" s="27">
        <v>21.0</v>
      </c>
      <c r="R588" s="3" t="str">
        <f t="shared" si="1"/>
        <v>Justin Tucker</v>
      </c>
    </row>
    <row r="589" ht="15.75" customHeight="1">
      <c r="B589" s="260">
        <v>177.0</v>
      </c>
      <c r="C589" s="27">
        <v>176.0</v>
      </c>
      <c r="D589" s="27" t="s">
        <v>6111</v>
      </c>
      <c r="E589" s="27">
        <v>22.0</v>
      </c>
      <c r="F589" s="27" t="s">
        <v>211</v>
      </c>
      <c r="G589" s="27">
        <v>78.0</v>
      </c>
      <c r="H589" s="27">
        <v>237.0</v>
      </c>
      <c r="I589" s="27">
        <v>164.4</v>
      </c>
      <c r="J589" s="27">
        <v>23.0</v>
      </c>
      <c r="R589" s="3" t="str">
        <f t="shared" si="1"/>
        <v>Bears D/ST</v>
      </c>
    </row>
    <row r="590" ht="15.75" customHeight="1">
      <c r="B590" s="260">
        <v>178.0</v>
      </c>
      <c r="C590" s="27">
        <v>177.0</v>
      </c>
      <c r="D590" s="27" t="s">
        <v>248</v>
      </c>
      <c r="E590" s="27">
        <v>22.0</v>
      </c>
      <c r="F590" s="27" t="s">
        <v>17</v>
      </c>
      <c r="G590" s="27">
        <v>93.0</v>
      </c>
      <c r="H590" s="27">
        <v>269.0</v>
      </c>
      <c r="I590" s="27">
        <v>166.36</v>
      </c>
      <c r="J590" s="27">
        <v>36.0</v>
      </c>
      <c r="R590" s="3" t="str">
        <f t="shared" si="1"/>
        <v>Jamaal Williams</v>
      </c>
    </row>
    <row r="591" ht="15.75" customHeight="1">
      <c r="B591" s="260">
        <v>179.0</v>
      </c>
      <c r="C591" s="27">
        <v>178.0</v>
      </c>
      <c r="D591" s="27" t="s">
        <v>6127</v>
      </c>
      <c r="E591" s="27">
        <v>23.0</v>
      </c>
      <c r="F591" s="27" t="s">
        <v>211</v>
      </c>
      <c r="G591" s="27">
        <v>92.0</v>
      </c>
      <c r="H591" s="27">
        <v>244.0</v>
      </c>
      <c r="I591" s="27">
        <v>174.81</v>
      </c>
      <c r="J591" s="27">
        <v>23.0</v>
      </c>
      <c r="R591" s="3" t="str">
        <f t="shared" si="1"/>
        <v>Saints D/ST</v>
      </c>
    </row>
    <row r="592" ht="15.75" customHeight="1">
      <c r="B592" s="260">
        <v>180.0</v>
      </c>
      <c r="C592" s="27">
        <v>179.0</v>
      </c>
      <c r="D592" s="27" t="s">
        <v>233</v>
      </c>
      <c r="E592" s="27">
        <v>23.0</v>
      </c>
      <c r="F592" s="27" t="s">
        <v>34</v>
      </c>
      <c r="G592" s="27">
        <v>74.0</v>
      </c>
      <c r="H592" s="27">
        <v>220.0</v>
      </c>
      <c r="I592" s="27">
        <v>172.53</v>
      </c>
      <c r="J592" s="27">
        <v>28.0</v>
      </c>
      <c r="R592" s="3" t="str">
        <f t="shared" si="1"/>
        <v>Michael Pittman Jr.</v>
      </c>
    </row>
    <row r="593" ht="15.75" customHeight="1">
      <c r="B593" s="260">
        <v>181.0</v>
      </c>
      <c r="C593" s="27">
        <v>180.0</v>
      </c>
      <c r="D593" s="27" t="s">
        <v>261</v>
      </c>
      <c r="E593" s="27">
        <v>24.0</v>
      </c>
      <c r="F593" s="27" t="s">
        <v>75</v>
      </c>
      <c r="G593" s="27">
        <v>93.0</v>
      </c>
      <c r="H593" s="27">
        <v>275.0</v>
      </c>
      <c r="I593" s="27">
        <v>186.68</v>
      </c>
      <c r="J593" s="27">
        <v>35.0</v>
      </c>
      <c r="R593" s="3" t="str">
        <f t="shared" si="1"/>
        <v>Derek Carr</v>
      </c>
    </row>
    <row r="594" ht="15.75" customHeight="1">
      <c r="B594" s="260">
        <v>182.0</v>
      </c>
      <c r="C594" s="27">
        <v>181.0</v>
      </c>
      <c r="D594" s="27" t="s">
        <v>263</v>
      </c>
      <c r="E594" s="27">
        <v>24.0</v>
      </c>
      <c r="F594" s="27" t="s">
        <v>61</v>
      </c>
      <c r="G594" s="27">
        <v>124.0</v>
      </c>
      <c r="H594" s="27">
        <v>262.0</v>
      </c>
      <c r="I594" s="27">
        <v>181.72</v>
      </c>
      <c r="J594" s="27">
        <v>31.0</v>
      </c>
      <c r="R594" s="3" t="str">
        <f t="shared" si="1"/>
        <v>Irv Smith Jr.</v>
      </c>
    </row>
    <row r="595" ht="15.75" customHeight="1">
      <c r="B595" s="260">
        <v>183.0</v>
      </c>
      <c r="C595" s="27">
        <v>182.0</v>
      </c>
      <c r="D595" s="27" t="s">
        <v>259</v>
      </c>
      <c r="E595" s="27">
        <v>24.0</v>
      </c>
      <c r="F595" s="27" t="s">
        <v>34</v>
      </c>
      <c r="G595" s="27">
        <v>112.0</v>
      </c>
      <c r="H595" s="27">
        <v>270.0</v>
      </c>
      <c r="I595" s="27">
        <v>188.05</v>
      </c>
      <c r="J595" s="27">
        <v>29.0</v>
      </c>
      <c r="R595" s="3" t="str">
        <f t="shared" si="1"/>
        <v>Larry Fitzgerald</v>
      </c>
    </row>
    <row r="596" ht="15.75" customHeight="1">
      <c r="B596" s="260">
        <v>184.0</v>
      </c>
      <c r="C596" s="27">
        <v>183.0</v>
      </c>
      <c r="D596" s="27" t="s">
        <v>6121</v>
      </c>
      <c r="E596" s="27">
        <v>24.0</v>
      </c>
      <c r="F596" s="27" t="s">
        <v>211</v>
      </c>
      <c r="G596" s="27">
        <v>89.0</v>
      </c>
      <c r="H596" s="27">
        <v>292.0</v>
      </c>
      <c r="I596" s="27">
        <v>182.68</v>
      </c>
      <c r="J596" s="27">
        <v>30.0</v>
      </c>
      <c r="R596" s="3" t="str">
        <f t="shared" si="1"/>
        <v>Chiefs D/ST</v>
      </c>
    </row>
    <row r="597" ht="15.75" customHeight="1">
      <c r="B597" s="260">
        <v>185.0</v>
      </c>
      <c r="C597" s="27">
        <v>184.0</v>
      </c>
      <c r="D597" s="27" t="s">
        <v>249</v>
      </c>
      <c r="E597" s="27">
        <v>23.0</v>
      </c>
      <c r="F597" s="27" t="s">
        <v>235</v>
      </c>
      <c r="G597" s="27">
        <v>85.0</v>
      </c>
      <c r="H597" s="27">
        <v>263.0</v>
      </c>
      <c r="I597" s="27">
        <v>175.94</v>
      </c>
      <c r="J597" s="27">
        <v>20.0</v>
      </c>
      <c r="R597" s="3" t="str">
        <f t="shared" si="1"/>
        <v>Wil Lutz</v>
      </c>
    </row>
    <row r="598" ht="15.75" customHeight="1">
      <c r="B598" s="260">
        <v>186.0</v>
      </c>
      <c r="C598" s="27">
        <v>185.0</v>
      </c>
      <c r="D598" s="27" t="s">
        <v>255</v>
      </c>
      <c r="E598" s="27">
        <v>24.0</v>
      </c>
      <c r="F598" s="27" t="s">
        <v>61</v>
      </c>
      <c r="G598" s="27">
        <v>118.0</v>
      </c>
      <c r="H598" s="27">
        <v>309.0</v>
      </c>
      <c r="I598" s="27">
        <v>186.81</v>
      </c>
      <c r="J598" s="27">
        <v>31.0</v>
      </c>
      <c r="R598" s="3" t="str">
        <f t="shared" si="1"/>
        <v>Greg Olsen</v>
      </c>
    </row>
    <row r="599" ht="15.75" customHeight="1">
      <c r="B599" s="260">
        <v>187.0</v>
      </c>
      <c r="C599" s="27">
        <v>186.0</v>
      </c>
      <c r="D599" s="27" t="s">
        <v>252</v>
      </c>
      <c r="E599" s="27">
        <v>24.0</v>
      </c>
      <c r="F599" s="27" t="s">
        <v>235</v>
      </c>
      <c r="G599" s="27">
        <v>86.0</v>
      </c>
      <c r="H599" s="27">
        <v>262.0</v>
      </c>
      <c r="I599" s="27">
        <v>181.43</v>
      </c>
      <c r="J599" s="27">
        <v>21.0</v>
      </c>
      <c r="R599" s="3" t="str">
        <f t="shared" si="1"/>
        <v>Greg Zuerlein</v>
      </c>
    </row>
    <row r="600" ht="15.75" customHeight="1">
      <c r="B600" s="260">
        <v>188.0</v>
      </c>
      <c r="C600" s="27">
        <v>187.0</v>
      </c>
      <c r="D600" s="27" t="s">
        <v>6125</v>
      </c>
      <c r="E600" s="27">
        <v>24.0</v>
      </c>
      <c r="F600" s="27" t="s">
        <v>211</v>
      </c>
      <c r="G600" s="27">
        <v>82.0</v>
      </c>
      <c r="H600" s="27">
        <v>242.0</v>
      </c>
      <c r="I600" s="27">
        <v>182.0</v>
      </c>
      <c r="J600" s="27">
        <v>27.0</v>
      </c>
      <c r="R600" s="3" t="str">
        <f t="shared" si="1"/>
        <v>Vikings D/ST</v>
      </c>
    </row>
    <row r="601" ht="15.75" customHeight="1">
      <c r="B601" s="260">
        <v>189.0</v>
      </c>
      <c r="C601" s="27">
        <v>188.0</v>
      </c>
      <c r="D601" s="27" t="s">
        <v>254</v>
      </c>
      <c r="E601" s="27">
        <v>23.0</v>
      </c>
      <c r="F601" s="27" t="s">
        <v>17</v>
      </c>
      <c r="G601" s="27">
        <v>121.0</v>
      </c>
      <c r="H601" s="27">
        <v>360.0</v>
      </c>
      <c r="I601" s="27">
        <v>176.11</v>
      </c>
      <c r="J601" s="27">
        <v>38.0</v>
      </c>
      <c r="R601" s="3" t="str">
        <f t="shared" si="1"/>
        <v>Darrynton Evans</v>
      </c>
    </row>
    <row r="602" ht="15.75" customHeight="1">
      <c r="B602" s="260">
        <v>190.0</v>
      </c>
      <c r="C602" s="27">
        <v>189.0</v>
      </c>
      <c r="D602" s="27" t="s">
        <v>253</v>
      </c>
      <c r="E602" s="27">
        <v>25.0</v>
      </c>
      <c r="F602" s="27" t="s">
        <v>34</v>
      </c>
      <c r="G602" s="27">
        <v>132.0</v>
      </c>
      <c r="H602" s="27">
        <v>259.0</v>
      </c>
      <c r="I602" s="27">
        <v>191.46</v>
      </c>
      <c r="J602" s="27">
        <v>25.0</v>
      </c>
      <c r="R602" s="3" t="str">
        <f t="shared" si="1"/>
        <v>James Washington</v>
      </c>
    </row>
    <row r="603" ht="15.75" customHeight="1">
      <c r="B603" s="260">
        <v>191.0</v>
      </c>
      <c r="C603" s="27">
        <v>190.0</v>
      </c>
      <c r="D603" s="27" t="s">
        <v>267</v>
      </c>
      <c r="E603" s="27">
        <v>25.0</v>
      </c>
      <c r="F603" s="27" t="s">
        <v>34</v>
      </c>
      <c r="G603" s="27">
        <v>87.0</v>
      </c>
      <c r="H603" s="27">
        <v>274.0</v>
      </c>
      <c r="I603" s="27">
        <v>194.97</v>
      </c>
      <c r="J603" s="27">
        <v>30.0</v>
      </c>
      <c r="R603" s="3" t="str">
        <f t="shared" si="1"/>
        <v>Dede Westbrook</v>
      </c>
    </row>
    <row r="604" ht="15.75" customHeight="1">
      <c r="B604" s="260">
        <v>192.0</v>
      </c>
      <c r="C604" s="27">
        <v>191.0</v>
      </c>
      <c r="D604" s="27" t="s">
        <v>246</v>
      </c>
      <c r="E604" s="27">
        <v>24.0</v>
      </c>
      <c r="F604" s="27" t="s">
        <v>34</v>
      </c>
      <c r="G604" s="27">
        <v>76.0</v>
      </c>
      <c r="H604" s="27">
        <v>281.0</v>
      </c>
      <c r="I604" s="27">
        <v>183.17</v>
      </c>
      <c r="J604" s="27">
        <v>38.0</v>
      </c>
      <c r="R604" s="3" t="str">
        <f t="shared" si="1"/>
        <v>Alshon Jeffery</v>
      </c>
    </row>
    <row r="605" ht="15.75" customHeight="1">
      <c r="B605" s="260">
        <v>193.0</v>
      </c>
      <c r="C605" s="27">
        <v>192.0</v>
      </c>
      <c r="D605" s="27" t="s">
        <v>6123</v>
      </c>
      <c r="E605" s="27">
        <v>24.0</v>
      </c>
      <c r="F605" s="27" t="s">
        <v>211</v>
      </c>
      <c r="G605" s="27">
        <v>77.0</v>
      </c>
      <c r="H605" s="27">
        <v>288.0</v>
      </c>
      <c r="I605" s="27">
        <v>184.1</v>
      </c>
      <c r="J605" s="27">
        <v>32.0</v>
      </c>
      <c r="R605" s="3" t="str">
        <f t="shared" si="1"/>
        <v>Rams D/ST</v>
      </c>
    </row>
    <row r="606" ht="15.75" customHeight="1">
      <c r="B606" s="260">
        <v>194.0</v>
      </c>
      <c r="C606" s="27">
        <v>193.0</v>
      </c>
      <c r="D606" s="27" t="s">
        <v>269</v>
      </c>
      <c r="E606" s="27">
        <v>25.0</v>
      </c>
      <c r="F606" s="27" t="s">
        <v>34</v>
      </c>
      <c r="G606" s="27">
        <v>113.0</v>
      </c>
      <c r="H606" s="27">
        <v>277.0</v>
      </c>
      <c r="I606" s="27">
        <v>199.19</v>
      </c>
      <c r="J606" s="27">
        <v>30.0</v>
      </c>
      <c r="R606" s="3" t="str">
        <f t="shared" si="1"/>
        <v>Randall Cobb</v>
      </c>
    </row>
    <row r="607" ht="15.75" customHeight="1">
      <c r="B607" s="260">
        <v>195.0</v>
      </c>
      <c r="C607" s="27">
        <v>194.0</v>
      </c>
      <c r="D607" s="27" t="s">
        <v>278</v>
      </c>
      <c r="E607" s="27">
        <v>25.0</v>
      </c>
      <c r="F607" s="27" t="s">
        <v>17</v>
      </c>
      <c r="G607" s="27">
        <v>121.0</v>
      </c>
      <c r="H607" s="27">
        <v>322.0</v>
      </c>
      <c r="I607" s="27">
        <v>203.84</v>
      </c>
      <c r="J607" s="27">
        <v>42.0</v>
      </c>
      <c r="R607" s="3" t="str">
        <f t="shared" si="1"/>
        <v>Ryquell Armstead</v>
      </c>
    </row>
    <row r="608" ht="15.75" customHeight="1">
      <c r="B608" s="260">
        <v>196.0</v>
      </c>
      <c r="C608" s="27">
        <v>195.0</v>
      </c>
      <c r="D608" s="27" t="s">
        <v>6115</v>
      </c>
      <c r="E608" s="27">
        <v>25.0</v>
      </c>
      <c r="F608" s="27" t="s">
        <v>211</v>
      </c>
      <c r="G608" s="27">
        <v>93.0</v>
      </c>
      <c r="H608" s="27">
        <v>238.0</v>
      </c>
      <c r="I608" s="27">
        <v>194.01</v>
      </c>
      <c r="J608" s="27">
        <v>25.0</v>
      </c>
      <c r="R608" s="3" t="str">
        <f t="shared" si="1"/>
        <v>Broncos D/ST</v>
      </c>
    </row>
    <row r="609" ht="15.75" customHeight="1">
      <c r="B609" s="260">
        <v>197.0</v>
      </c>
      <c r="C609" s="27">
        <v>196.0</v>
      </c>
      <c r="D609" s="27" t="s">
        <v>262</v>
      </c>
      <c r="E609" s="27">
        <v>25.0</v>
      </c>
      <c r="F609" s="27" t="s">
        <v>34</v>
      </c>
      <c r="G609" s="27">
        <v>96.0</v>
      </c>
      <c r="H609" s="27">
        <v>283.0</v>
      </c>
      <c r="I609" s="27">
        <v>196.19</v>
      </c>
      <c r="J609" s="27">
        <v>26.0</v>
      </c>
      <c r="R609" s="3" t="str">
        <f t="shared" si="1"/>
        <v>Denzel Mims</v>
      </c>
    </row>
    <row r="610" ht="15.75" customHeight="1">
      <c r="B610" s="260">
        <v>198.0</v>
      </c>
      <c r="C610" s="27">
        <v>197.0</v>
      </c>
      <c r="D610" s="31" t="s">
        <v>281</v>
      </c>
      <c r="E610" s="27">
        <v>25.0</v>
      </c>
      <c r="F610" s="27" t="s">
        <v>17</v>
      </c>
      <c r="G610" s="27">
        <v>133.0</v>
      </c>
      <c r="H610" s="27">
        <v>277.0</v>
      </c>
      <c r="I610" s="27">
        <v>190.79</v>
      </c>
      <c r="J610" s="27">
        <v>32.0</v>
      </c>
      <c r="R610" s="3" t="str">
        <f t="shared" si="1"/>
        <v>Giovani Ber1000rd</v>
      </c>
    </row>
    <row r="611" ht="15.75" customHeight="1">
      <c r="B611" s="260">
        <v>199.0</v>
      </c>
      <c r="C611" s="27">
        <v>198.0</v>
      </c>
      <c r="D611" s="27" t="s">
        <v>244</v>
      </c>
      <c r="E611" s="27">
        <v>24.0</v>
      </c>
      <c r="F611" s="27" t="s">
        <v>17</v>
      </c>
      <c r="G611" s="27">
        <v>81.0</v>
      </c>
      <c r="H611" s="27">
        <v>350.0</v>
      </c>
      <c r="I611" s="27">
        <v>183.47</v>
      </c>
      <c r="J611" s="27">
        <v>45.0</v>
      </c>
      <c r="R611" s="3" t="str">
        <f t="shared" si="1"/>
        <v>Joshua Kelley</v>
      </c>
    </row>
    <row r="612" ht="15.75" customHeight="1">
      <c r="B612" s="260">
        <v>200.0</v>
      </c>
      <c r="C612" s="27">
        <v>199.0</v>
      </c>
      <c r="D612" s="27" t="s">
        <v>258</v>
      </c>
      <c r="E612" s="27">
        <v>25.0</v>
      </c>
      <c r="F612" s="27" t="s">
        <v>34</v>
      </c>
      <c r="G612" s="27">
        <v>102.0</v>
      </c>
      <c r="H612" s="27">
        <v>282.0</v>
      </c>
      <c r="I612" s="27">
        <v>194.94</v>
      </c>
      <c r="J612" s="27">
        <v>26.0</v>
      </c>
      <c r="R612" s="3" t="str">
        <f t="shared" si="1"/>
        <v>Corey Davis</v>
      </c>
    </row>
    <row r="613" ht="15.75" customHeight="1">
      <c r="B613" s="260">
        <v>201.0</v>
      </c>
      <c r="C613" s="27">
        <v>200.0</v>
      </c>
      <c r="D613" s="27" t="s">
        <v>266</v>
      </c>
      <c r="E613" s="27">
        <v>25.0</v>
      </c>
      <c r="F613" s="27" t="s">
        <v>17</v>
      </c>
      <c r="G613" s="27">
        <v>113.0</v>
      </c>
      <c r="H613" s="27">
        <v>349.0</v>
      </c>
      <c r="I613" s="27">
        <v>192.97</v>
      </c>
      <c r="J613" s="27">
        <v>42.0</v>
      </c>
      <c r="R613" s="3" t="str">
        <f t="shared" si="1"/>
        <v>Anthony McFarland Jr.</v>
      </c>
    </row>
    <row r="614" ht="15.75" customHeight="1">
      <c r="B614" s="260" t="s">
        <v>1585</v>
      </c>
      <c r="C614" s="27"/>
      <c r="D614" s="27"/>
      <c r="E614" s="27"/>
      <c r="F614" s="27"/>
      <c r="G614" s="27"/>
      <c r="H614" s="27"/>
      <c r="I614" s="27"/>
      <c r="J614" s="27"/>
      <c r="R614" s="3" t="str">
        <f t="shared" si="1"/>
        <v/>
      </c>
    </row>
    <row r="615" ht="15.75" customHeight="1">
      <c r="D615" s="3"/>
      <c r="E615" s="3"/>
      <c r="F615" s="3"/>
      <c r="G615" s="3"/>
      <c r="H615" s="3"/>
      <c r="I615" s="3"/>
      <c r="J615" s="3"/>
      <c r="R615" s="3" t="str">
        <f t="shared" si="1"/>
        <v/>
      </c>
      <c r="T615" s="3"/>
    </row>
    <row r="616" ht="15.75" customHeight="1">
      <c r="D616" s="3"/>
      <c r="E616" s="3"/>
      <c r="F616" s="3"/>
      <c r="G616" s="3"/>
      <c r="H616" s="3"/>
      <c r="I616" s="3"/>
      <c r="J616" s="3"/>
      <c r="R616" s="3" t="str">
        <f t="shared" si="1"/>
        <v/>
      </c>
      <c r="T616" s="3"/>
    </row>
    <row r="617" ht="15.75" customHeight="1">
      <c r="D617" s="3"/>
      <c r="E617" s="3"/>
      <c r="F617" s="3"/>
      <c r="G617" s="3"/>
      <c r="H617" s="3"/>
      <c r="I617" s="3"/>
      <c r="J617" s="3"/>
      <c r="R617" s="3" t="str">
        <f t="shared" si="1"/>
        <v/>
      </c>
      <c r="T617" s="3"/>
    </row>
    <row r="618" ht="15.75" customHeight="1">
      <c r="D618" s="3"/>
      <c r="E618" s="3"/>
      <c r="F618" s="3"/>
      <c r="G618" s="3"/>
      <c r="H618" s="3"/>
      <c r="I618" s="3"/>
      <c r="J618" s="3"/>
      <c r="R618" s="3" t="str">
        <f t="shared" si="1"/>
        <v/>
      </c>
      <c r="T618" s="3"/>
    </row>
    <row r="619" ht="15.75" customHeight="1">
      <c r="D619" s="3"/>
      <c r="E619" s="3"/>
      <c r="F619" s="3"/>
      <c r="G619" s="3"/>
      <c r="H619" s="3"/>
      <c r="I619" s="3"/>
      <c r="J619" s="3"/>
      <c r="R619" s="3" t="str">
        <f t="shared" si="1"/>
        <v/>
      </c>
      <c r="T619" s="3"/>
    </row>
    <row r="620" ht="15.75" customHeight="1">
      <c r="D620" s="3"/>
      <c r="E620" s="3"/>
      <c r="F620" s="3"/>
      <c r="G620" s="3"/>
      <c r="H620" s="3"/>
      <c r="I620" s="3"/>
      <c r="J620" s="3"/>
      <c r="R620" s="3" t="str">
        <f t="shared" si="1"/>
        <v/>
      </c>
      <c r="T620" s="3"/>
    </row>
    <row r="621" ht="15.75" customHeight="1">
      <c r="D621" s="3"/>
      <c r="E621" s="3"/>
      <c r="F621" s="3"/>
      <c r="G621" s="3"/>
      <c r="H621" s="3"/>
      <c r="I621" s="3"/>
      <c r="J621" s="3"/>
      <c r="R621" s="3" t="str">
        <f t="shared" si="1"/>
        <v/>
      </c>
      <c r="T621" s="3"/>
    </row>
    <row r="622" ht="15.75" customHeight="1">
      <c r="D622" s="3"/>
      <c r="E622" s="3"/>
      <c r="F622" s="3"/>
      <c r="G622" s="3"/>
      <c r="H622" s="3"/>
      <c r="I622" s="3"/>
      <c r="J622" s="3"/>
      <c r="R622" s="3" t="str">
        <f t="shared" si="1"/>
        <v/>
      </c>
      <c r="T622" s="3"/>
    </row>
    <row r="623" ht="15.75" customHeight="1">
      <c r="D623" s="3"/>
      <c r="E623" s="3"/>
      <c r="F623" s="3"/>
      <c r="G623" s="3"/>
      <c r="H623" s="3"/>
      <c r="I623" s="3"/>
      <c r="J623" s="3"/>
      <c r="R623" s="3" t="str">
        <f t="shared" si="1"/>
        <v/>
      </c>
      <c r="T623" s="3"/>
    </row>
    <row r="624" ht="15.75" customHeight="1">
      <c r="D624" s="3"/>
      <c r="E624" s="3"/>
      <c r="F624" s="3"/>
      <c r="G624" s="3"/>
      <c r="H624" s="3"/>
      <c r="I624" s="3"/>
      <c r="J624" s="3"/>
      <c r="R624" s="3" t="str">
        <f t="shared" si="1"/>
        <v/>
      </c>
      <c r="T624" s="3"/>
    </row>
    <row r="625" ht="15.75" customHeight="1">
      <c r="D625" s="3"/>
      <c r="E625" s="3"/>
      <c r="F625" s="3"/>
      <c r="G625" s="3"/>
      <c r="H625" s="3"/>
      <c r="I625" s="3"/>
      <c r="J625" s="3"/>
      <c r="R625" s="3" t="str">
        <f t="shared" si="1"/>
        <v/>
      </c>
      <c r="T625" s="3"/>
    </row>
    <row r="626" ht="15.75" customHeight="1">
      <c r="D626" s="3"/>
      <c r="E626" s="3"/>
      <c r="F626" s="3"/>
      <c r="G626" s="3"/>
      <c r="H626" s="3"/>
      <c r="I626" s="3"/>
      <c r="J626" s="3"/>
      <c r="R626" s="3" t="str">
        <f t="shared" si="1"/>
        <v/>
      </c>
      <c r="T626" s="3"/>
    </row>
    <row r="627" ht="15.75" customHeight="1">
      <c r="D627" s="3"/>
      <c r="E627" s="3"/>
      <c r="F627" s="3"/>
      <c r="G627" s="3"/>
      <c r="H627" s="3"/>
      <c r="I627" s="3"/>
      <c r="J627" s="3"/>
      <c r="R627" s="3" t="str">
        <f t="shared" si="1"/>
        <v/>
      </c>
      <c r="T627" s="3"/>
    </row>
    <row r="628" ht="15.75" customHeight="1">
      <c r="D628" s="3"/>
      <c r="E628" s="3"/>
      <c r="F628" s="3"/>
      <c r="G628" s="3"/>
      <c r="H628" s="3"/>
      <c r="I628" s="3"/>
      <c r="J628" s="3"/>
      <c r="R628" s="3" t="str">
        <f t="shared" si="1"/>
        <v/>
      </c>
      <c r="T628" s="3"/>
    </row>
    <row r="629" ht="15.75" customHeight="1">
      <c r="D629" s="3"/>
      <c r="E629" s="3"/>
      <c r="F629" s="3"/>
      <c r="G629" s="3"/>
      <c r="H629" s="3"/>
      <c r="I629" s="3"/>
      <c r="J629" s="3"/>
      <c r="R629" s="3" t="str">
        <f t="shared" si="1"/>
        <v/>
      </c>
      <c r="T629" s="3"/>
    </row>
    <row r="630" ht="15.75" customHeight="1">
      <c r="D630" s="3"/>
      <c r="E630" s="3"/>
      <c r="F630" s="3"/>
      <c r="G630" s="3"/>
      <c r="H630" s="3"/>
      <c r="I630" s="3"/>
      <c r="J630" s="3"/>
      <c r="R630" s="3" t="str">
        <f t="shared" si="1"/>
        <v/>
      </c>
      <c r="T630" s="3"/>
    </row>
    <row r="631" ht="15.75" customHeight="1">
      <c r="D631" s="3"/>
      <c r="E631" s="3"/>
      <c r="F631" s="3"/>
      <c r="G631" s="3"/>
      <c r="H631" s="3"/>
      <c r="I631" s="3"/>
      <c r="J631" s="3"/>
      <c r="R631" s="3" t="str">
        <f t="shared" si="1"/>
        <v/>
      </c>
      <c r="T631" s="3"/>
    </row>
    <row r="632" ht="15.75" customHeight="1">
      <c r="D632" s="3"/>
      <c r="E632" s="3"/>
      <c r="F632" s="3"/>
      <c r="G632" s="3"/>
      <c r="H632" s="3"/>
      <c r="I632" s="3"/>
      <c r="J632" s="3"/>
      <c r="R632" s="3" t="str">
        <f t="shared" si="1"/>
        <v/>
      </c>
      <c r="T632" s="3"/>
    </row>
    <row r="633" ht="15.75" customHeight="1">
      <c r="D633" s="3"/>
      <c r="E633" s="3"/>
      <c r="F633" s="3"/>
      <c r="G633" s="3"/>
      <c r="H633" s="3"/>
      <c r="I633" s="3"/>
      <c r="J633" s="3"/>
      <c r="R633" s="3" t="str">
        <f t="shared" si="1"/>
        <v/>
      </c>
      <c r="T633" s="3"/>
    </row>
    <row r="634" ht="15.75" customHeight="1">
      <c r="D634" s="3"/>
      <c r="E634" s="3"/>
      <c r="F634" s="3"/>
      <c r="G634" s="3"/>
      <c r="H634" s="3"/>
      <c r="I634" s="3"/>
      <c r="J634" s="3"/>
      <c r="R634" s="3" t="str">
        <f t="shared" si="1"/>
        <v/>
      </c>
      <c r="T634" s="3"/>
    </row>
    <row r="635" ht="15.75" customHeight="1">
      <c r="D635" s="3"/>
      <c r="E635" s="3"/>
      <c r="F635" s="3"/>
      <c r="G635" s="3"/>
      <c r="H635" s="3"/>
      <c r="I635" s="3"/>
      <c r="J635" s="3"/>
      <c r="R635" s="3" t="str">
        <f t="shared" si="1"/>
        <v/>
      </c>
      <c r="T635" s="3"/>
    </row>
    <row r="636" ht="15.75" customHeight="1">
      <c r="D636" s="3"/>
      <c r="E636" s="3"/>
      <c r="F636" s="3"/>
      <c r="G636" s="3"/>
      <c r="H636" s="3"/>
      <c r="I636" s="3"/>
      <c r="J636" s="3"/>
      <c r="R636" s="3" t="str">
        <f t="shared" si="1"/>
        <v/>
      </c>
      <c r="T636" s="3"/>
    </row>
    <row r="637" ht="15.75" customHeight="1">
      <c r="D637" s="3"/>
      <c r="E637" s="3"/>
      <c r="F637" s="3"/>
      <c r="G637" s="3"/>
      <c r="H637" s="3"/>
      <c r="I637" s="3"/>
      <c r="J637" s="3"/>
      <c r="R637" s="3" t="str">
        <f t="shared" si="1"/>
        <v/>
      </c>
      <c r="T637" s="3"/>
    </row>
    <row r="638" ht="15.75" customHeight="1">
      <c r="D638" s="3"/>
      <c r="E638" s="3"/>
      <c r="F638" s="3"/>
      <c r="G638" s="3"/>
      <c r="H638" s="3"/>
      <c r="I638" s="3"/>
      <c r="J638" s="3"/>
      <c r="R638" s="3" t="str">
        <f t="shared" si="1"/>
        <v/>
      </c>
      <c r="T638" s="3"/>
    </row>
    <row r="639" ht="15.75" customHeight="1">
      <c r="D639" s="3"/>
      <c r="E639" s="3"/>
      <c r="F639" s="3"/>
      <c r="G639" s="3"/>
      <c r="H639" s="3"/>
      <c r="I639" s="3"/>
      <c r="J639" s="3"/>
      <c r="R639" s="3" t="str">
        <f t="shared" si="1"/>
        <v/>
      </c>
      <c r="T639" s="3"/>
    </row>
    <row r="640" ht="15.75" customHeight="1">
      <c r="D640" s="3"/>
      <c r="E640" s="3"/>
      <c r="F640" s="3"/>
      <c r="G640" s="3"/>
      <c r="H640" s="3"/>
      <c r="I640" s="3"/>
      <c r="J640" s="3"/>
      <c r="R640" s="3" t="str">
        <f t="shared" si="1"/>
        <v/>
      </c>
      <c r="T640" s="3"/>
    </row>
    <row r="641" ht="15.75" customHeight="1">
      <c r="D641" s="3"/>
      <c r="E641" s="3"/>
      <c r="F641" s="3"/>
      <c r="G641" s="3"/>
      <c r="H641" s="3"/>
      <c r="I641" s="3"/>
      <c r="J641" s="3"/>
      <c r="R641" s="3" t="str">
        <f t="shared" si="1"/>
        <v/>
      </c>
      <c r="T641" s="3"/>
    </row>
    <row r="642" ht="15.75" customHeight="1">
      <c r="D642" s="3"/>
      <c r="E642" s="3"/>
      <c r="F642" s="3"/>
      <c r="G642" s="3"/>
      <c r="H642" s="3"/>
      <c r="I642" s="3"/>
      <c r="J642" s="3"/>
      <c r="R642" s="3" t="str">
        <f t="shared" si="1"/>
        <v/>
      </c>
      <c r="T642" s="3"/>
    </row>
    <row r="643" ht="15.75" customHeight="1">
      <c r="D643" s="3"/>
      <c r="E643" s="3"/>
      <c r="F643" s="3"/>
      <c r="G643" s="3"/>
      <c r="H643" s="3"/>
      <c r="I643" s="3"/>
      <c r="J643" s="3"/>
      <c r="R643" s="3" t="str">
        <f t="shared" si="1"/>
        <v/>
      </c>
      <c r="T643" s="3"/>
    </row>
    <row r="644" ht="15.75" customHeight="1">
      <c r="D644" s="3"/>
      <c r="E644" s="3"/>
      <c r="F644" s="3"/>
      <c r="G644" s="3"/>
      <c r="H644" s="3"/>
      <c r="I644" s="3"/>
      <c r="J644" s="3"/>
      <c r="R644" s="3" t="str">
        <f t="shared" si="1"/>
        <v/>
      </c>
      <c r="T644" s="3"/>
    </row>
    <row r="645" ht="15.75" customHeight="1">
      <c r="D645" s="3"/>
      <c r="E645" s="3"/>
      <c r="F645" s="3"/>
      <c r="G645" s="3"/>
      <c r="H645" s="3"/>
      <c r="I645" s="3"/>
      <c r="J645" s="3"/>
      <c r="R645" s="3" t="str">
        <f t="shared" si="1"/>
        <v/>
      </c>
      <c r="T645" s="3"/>
    </row>
    <row r="646" ht="15.75" customHeight="1">
      <c r="D646" s="3"/>
      <c r="E646" s="3"/>
      <c r="F646" s="3"/>
      <c r="G646" s="3"/>
      <c r="H646" s="3"/>
      <c r="I646" s="3"/>
      <c r="J646" s="3"/>
      <c r="R646" s="3" t="str">
        <f t="shared" si="1"/>
        <v/>
      </c>
      <c r="T646" s="3"/>
    </row>
    <row r="647" ht="15.75" customHeight="1">
      <c r="D647" s="3"/>
      <c r="E647" s="3"/>
      <c r="F647" s="3"/>
      <c r="G647" s="3"/>
      <c r="H647" s="3"/>
      <c r="I647" s="3"/>
      <c r="J647" s="3"/>
      <c r="R647" s="3" t="str">
        <f t="shared" si="1"/>
        <v/>
      </c>
      <c r="T647" s="3"/>
    </row>
    <row r="648" ht="15.75" customHeight="1">
      <c r="D648" s="3"/>
      <c r="E648" s="3"/>
      <c r="F648" s="3"/>
      <c r="G648" s="3"/>
      <c r="H648" s="3"/>
      <c r="I648" s="3"/>
      <c r="J648" s="3"/>
      <c r="R648" s="3" t="str">
        <f t="shared" si="1"/>
        <v/>
      </c>
      <c r="T648" s="3"/>
    </row>
    <row r="649" ht="15.75" customHeight="1">
      <c r="D649" s="3"/>
      <c r="E649" s="3"/>
      <c r="F649" s="3"/>
      <c r="G649" s="3"/>
      <c r="H649" s="3"/>
      <c r="I649" s="3"/>
      <c r="J649" s="3"/>
      <c r="R649" s="3" t="str">
        <f t="shared" si="1"/>
        <v/>
      </c>
      <c r="T649" s="3"/>
    </row>
    <row r="650" ht="15.75" customHeight="1">
      <c r="D650" s="3"/>
      <c r="E650" s="3"/>
      <c r="F650" s="3"/>
      <c r="G650" s="3"/>
      <c r="H650" s="3"/>
      <c r="I650" s="3"/>
      <c r="J650" s="3"/>
      <c r="R650" s="3" t="str">
        <f t="shared" si="1"/>
        <v/>
      </c>
      <c r="T650" s="3"/>
    </row>
    <row r="651" ht="15.75" customHeight="1">
      <c r="D651" s="3"/>
      <c r="E651" s="3"/>
      <c r="F651" s="3"/>
      <c r="G651" s="3"/>
      <c r="H651" s="3"/>
      <c r="I651" s="3"/>
      <c r="J651" s="3"/>
      <c r="R651" s="3" t="str">
        <f t="shared" si="1"/>
        <v/>
      </c>
      <c r="T651" s="3"/>
    </row>
    <row r="652" ht="15.75" customHeight="1">
      <c r="D652" s="3"/>
      <c r="E652" s="3"/>
      <c r="F652" s="3"/>
      <c r="G652" s="3"/>
      <c r="H652" s="3"/>
      <c r="I652" s="3"/>
      <c r="J652" s="3"/>
      <c r="R652" s="3" t="str">
        <f t="shared" si="1"/>
        <v/>
      </c>
      <c r="T652" s="3"/>
    </row>
    <row r="653" ht="15.75" customHeight="1">
      <c r="D653" s="3"/>
      <c r="E653" s="3"/>
      <c r="F653" s="3"/>
      <c r="G653" s="3"/>
      <c r="H653" s="3"/>
      <c r="I653" s="3"/>
      <c r="J653" s="3"/>
      <c r="R653" s="3" t="str">
        <f t="shared" si="1"/>
        <v/>
      </c>
      <c r="T653" s="3"/>
    </row>
    <row r="654" ht="15.75" customHeight="1">
      <c r="D654" s="3"/>
      <c r="E654" s="3"/>
      <c r="F654" s="3"/>
      <c r="G654" s="3"/>
      <c r="H654" s="3"/>
      <c r="I654" s="3"/>
      <c r="J654" s="3"/>
      <c r="R654" s="3" t="str">
        <f t="shared" si="1"/>
        <v/>
      </c>
      <c r="T654" s="3"/>
    </row>
    <row r="655" ht="15.75" customHeight="1">
      <c r="D655" s="3"/>
      <c r="E655" s="3"/>
      <c r="F655" s="3"/>
      <c r="G655" s="3"/>
      <c r="H655" s="3"/>
      <c r="I655" s="3"/>
      <c r="J655" s="3"/>
      <c r="R655" s="3" t="str">
        <f t="shared" si="1"/>
        <v/>
      </c>
      <c r="T655" s="3"/>
    </row>
    <row r="656" ht="15.75" customHeight="1">
      <c r="D656" s="3"/>
      <c r="E656" s="3"/>
      <c r="F656" s="3"/>
      <c r="G656" s="3"/>
      <c r="H656" s="3"/>
      <c r="I656" s="3"/>
      <c r="J656" s="3"/>
      <c r="R656" s="3" t="str">
        <f t="shared" si="1"/>
        <v/>
      </c>
      <c r="T656" s="3"/>
    </row>
    <row r="657" ht="15.75" customHeight="1">
      <c r="D657" s="3"/>
      <c r="E657" s="3"/>
      <c r="F657" s="3"/>
      <c r="G657" s="3"/>
      <c r="H657" s="3"/>
      <c r="I657" s="3"/>
      <c r="J657" s="3"/>
      <c r="R657" s="3" t="str">
        <f t="shared" si="1"/>
        <v/>
      </c>
      <c r="T657" s="3"/>
    </row>
    <row r="658" ht="15.75" customHeight="1">
      <c r="D658" s="3"/>
      <c r="E658" s="3"/>
      <c r="F658" s="3"/>
      <c r="G658" s="3"/>
      <c r="H658" s="3"/>
      <c r="I658" s="3"/>
      <c r="J658" s="3"/>
      <c r="R658" s="3" t="str">
        <f t="shared" si="1"/>
        <v/>
      </c>
      <c r="T658" s="3"/>
    </row>
    <row r="659" ht="15.75" customHeight="1">
      <c r="D659" s="3"/>
      <c r="E659" s="3"/>
      <c r="F659" s="3"/>
      <c r="G659" s="3"/>
      <c r="H659" s="3"/>
      <c r="I659" s="3"/>
      <c r="J659" s="3"/>
      <c r="R659" s="3" t="str">
        <f t="shared" si="1"/>
        <v/>
      </c>
      <c r="T659" s="3"/>
    </row>
    <row r="660" ht="15.75" customHeight="1">
      <c r="D660" s="3"/>
      <c r="E660" s="3"/>
      <c r="F660" s="3"/>
      <c r="G660" s="3"/>
      <c r="H660" s="3"/>
      <c r="I660" s="3"/>
      <c r="J660" s="3"/>
      <c r="R660" s="3" t="str">
        <f t="shared" si="1"/>
        <v/>
      </c>
      <c r="T660" s="3"/>
    </row>
    <row r="661" ht="15.75" customHeight="1">
      <c r="D661" s="3"/>
      <c r="E661" s="3"/>
      <c r="F661" s="3"/>
      <c r="G661" s="3"/>
      <c r="H661" s="3"/>
      <c r="I661" s="3"/>
      <c r="J661" s="3"/>
      <c r="R661" s="3" t="str">
        <f t="shared" si="1"/>
        <v/>
      </c>
      <c r="T661" s="3"/>
    </row>
    <row r="662" ht="15.75" customHeight="1">
      <c r="D662" s="3"/>
      <c r="E662" s="3"/>
      <c r="F662" s="3"/>
      <c r="G662" s="3"/>
      <c r="H662" s="3"/>
      <c r="I662" s="3"/>
      <c r="J662" s="3"/>
      <c r="R662" s="3" t="str">
        <f t="shared" si="1"/>
        <v/>
      </c>
      <c r="T662" s="3"/>
    </row>
    <row r="663" ht="15.75" customHeight="1">
      <c r="D663" s="3"/>
      <c r="E663" s="3"/>
      <c r="F663" s="3"/>
      <c r="G663" s="3"/>
      <c r="H663" s="3"/>
      <c r="I663" s="3"/>
      <c r="J663" s="3"/>
      <c r="R663" s="3" t="str">
        <f t="shared" si="1"/>
        <v/>
      </c>
      <c r="T663" s="3"/>
    </row>
    <row r="664" ht="15.75" customHeight="1">
      <c r="D664" s="3"/>
      <c r="E664" s="3"/>
      <c r="F664" s="3"/>
      <c r="G664" s="3"/>
      <c r="H664" s="3"/>
      <c r="I664" s="3"/>
      <c r="J664" s="3"/>
      <c r="R664" s="3" t="str">
        <f t="shared" si="1"/>
        <v/>
      </c>
      <c r="T664" s="3"/>
    </row>
    <row r="665" ht="15.75" customHeight="1">
      <c r="D665" s="3"/>
      <c r="E665" s="3"/>
      <c r="F665" s="3"/>
      <c r="G665" s="3"/>
      <c r="H665" s="3"/>
      <c r="I665" s="3"/>
      <c r="J665" s="3"/>
      <c r="R665" s="3" t="str">
        <f t="shared" si="1"/>
        <v/>
      </c>
      <c r="T665" s="3"/>
    </row>
    <row r="666" ht="15.75" customHeight="1">
      <c r="D666" s="3"/>
      <c r="E666" s="3"/>
      <c r="F666" s="3"/>
      <c r="G666" s="3"/>
      <c r="H666" s="3"/>
      <c r="I666" s="3"/>
      <c r="J666" s="3"/>
      <c r="R666" s="3" t="str">
        <f t="shared" si="1"/>
        <v/>
      </c>
      <c r="T666" s="3"/>
    </row>
    <row r="667" ht="15.75" customHeight="1">
      <c r="D667" s="3"/>
      <c r="E667" s="3"/>
      <c r="F667" s="3"/>
      <c r="G667" s="3"/>
      <c r="H667" s="3"/>
      <c r="I667" s="3"/>
      <c r="J667" s="3"/>
      <c r="R667" s="3" t="str">
        <f t="shared" si="1"/>
        <v/>
      </c>
      <c r="T667" s="3"/>
    </row>
    <row r="668" ht="15.75" customHeight="1">
      <c r="D668" s="3"/>
      <c r="E668" s="3"/>
      <c r="F668" s="3"/>
      <c r="G668" s="3"/>
      <c r="H668" s="3"/>
      <c r="I668" s="3"/>
      <c r="J668" s="3"/>
      <c r="R668" s="3" t="str">
        <f t="shared" si="1"/>
        <v/>
      </c>
      <c r="T668" s="3"/>
    </row>
    <row r="669" ht="15.75" customHeight="1">
      <c r="D669" s="3"/>
      <c r="E669" s="3"/>
      <c r="F669" s="3"/>
      <c r="G669" s="3"/>
      <c r="H669" s="3"/>
      <c r="I669" s="3"/>
      <c r="J669" s="3"/>
      <c r="R669" s="3" t="str">
        <f t="shared" si="1"/>
        <v/>
      </c>
      <c r="T669" s="3"/>
    </row>
    <row r="670" ht="15.75" customHeight="1">
      <c r="D670" s="3"/>
      <c r="E670" s="3"/>
      <c r="F670" s="3"/>
      <c r="G670" s="3"/>
      <c r="H670" s="3"/>
      <c r="I670" s="3"/>
      <c r="J670" s="3"/>
      <c r="R670" s="3" t="str">
        <f t="shared" si="1"/>
        <v/>
      </c>
      <c r="T670" s="3"/>
    </row>
    <row r="671" ht="15.75" customHeight="1">
      <c r="D671" s="3"/>
      <c r="E671" s="3"/>
      <c r="F671" s="3"/>
      <c r="G671" s="3"/>
      <c r="H671" s="3"/>
      <c r="I671" s="3"/>
      <c r="J671" s="3"/>
      <c r="R671" s="3" t="str">
        <f t="shared" si="1"/>
        <v/>
      </c>
      <c r="T671" s="3"/>
    </row>
    <row r="672" ht="15.75" customHeight="1">
      <c r="D672" s="3"/>
      <c r="E672" s="3"/>
      <c r="F672" s="3"/>
      <c r="G672" s="3"/>
      <c r="H672" s="3"/>
      <c r="I672" s="3"/>
      <c r="J672" s="3"/>
      <c r="R672" s="3" t="str">
        <f t="shared" si="1"/>
        <v/>
      </c>
      <c r="T672" s="3"/>
    </row>
    <row r="673" ht="15.75" customHeight="1">
      <c r="D673" s="3"/>
      <c r="E673" s="3"/>
      <c r="F673" s="3"/>
      <c r="G673" s="3"/>
      <c r="H673" s="3"/>
      <c r="I673" s="3"/>
      <c r="J673" s="3"/>
      <c r="R673" s="3" t="str">
        <f t="shared" si="1"/>
        <v/>
      </c>
      <c r="T673" s="3"/>
    </row>
    <row r="674" ht="15.75" customHeight="1">
      <c r="D674" s="3"/>
      <c r="E674" s="3"/>
      <c r="F674" s="3"/>
      <c r="G674" s="3"/>
      <c r="H674" s="3"/>
      <c r="I674" s="3"/>
      <c r="J674" s="3"/>
      <c r="R674" s="3" t="str">
        <f t="shared" si="1"/>
        <v/>
      </c>
      <c r="T674" s="3"/>
    </row>
    <row r="675" ht="15.75" customHeight="1">
      <c r="D675" s="3"/>
      <c r="E675" s="3"/>
      <c r="F675" s="3"/>
      <c r="G675" s="3"/>
      <c r="H675" s="3"/>
      <c r="I675" s="3"/>
      <c r="J675" s="3"/>
      <c r="R675" s="3" t="str">
        <f t="shared" si="1"/>
        <v/>
      </c>
      <c r="T675" s="3"/>
    </row>
    <row r="676" ht="15.75" customHeight="1">
      <c r="D676" s="3"/>
      <c r="E676" s="3"/>
      <c r="F676" s="3"/>
      <c r="G676" s="3"/>
      <c r="H676" s="3"/>
      <c r="I676" s="3"/>
      <c r="J676" s="3"/>
      <c r="R676" s="3" t="str">
        <f t="shared" si="1"/>
        <v/>
      </c>
      <c r="T676" s="3"/>
    </row>
    <row r="677" ht="15.75" customHeight="1">
      <c r="D677" s="3"/>
      <c r="E677" s="3"/>
      <c r="F677" s="3"/>
      <c r="G677" s="3"/>
      <c r="H677" s="3"/>
      <c r="I677" s="3"/>
      <c r="J677" s="3"/>
      <c r="R677" s="3" t="str">
        <f t="shared" si="1"/>
        <v/>
      </c>
      <c r="T677" s="3"/>
    </row>
    <row r="678" ht="15.75" customHeight="1">
      <c r="D678" s="3"/>
      <c r="E678" s="3"/>
      <c r="F678" s="3"/>
      <c r="G678" s="3"/>
      <c r="H678" s="3"/>
      <c r="I678" s="3"/>
      <c r="J678" s="3"/>
      <c r="R678" s="3" t="str">
        <f t="shared" si="1"/>
        <v/>
      </c>
      <c r="T678" s="3"/>
    </row>
    <row r="679" ht="15.75" customHeight="1">
      <c r="D679" s="3"/>
      <c r="E679" s="3"/>
      <c r="F679" s="3"/>
      <c r="G679" s="3"/>
      <c r="H679" s="3"/>
      <c r="I679" s="3"/>
      <c r="J679" s="3"/>
      <c r="R679" s="3" t="str">
        <f t="shared" si="1"/>
        <v/>
      </c>
      <c r="T679" s="3"/>
    </row>
    <row r="680" ht="15.75" customHeight="1">
      <c r="D680" s="3"/>
      <c r="E680" s="3"/>
      <c r="F680" s="3"/>
      <c r="G680" s="3"/>
      <c r="H680" s="3"/>
      <c r="I680" s="3"/>
      <c r="J680" s="3"/>
      <c r="R680" s="3" t="str">
        <f t="shared" si="1"/>
        <v/>
      </c>
      <c r="T680" s="3"/>
    </row>
    <row r="681" ht="15.75" customHeight="1">
      <c r="D681" s="3"/>
      <c r="E681" s="3"/>
      <c r="F681" s="3"/>
      <c r="G681" s="3"/>
      <c r="H681" s="3"/>
      <c r="I681" s="3"/>
      <c r="J681" s="3"/>
      <c r="R681" s="3" t="str">
        <f t="shared" si="1"/>
        <v/>
      </c>
      <c r="T681" s="3"/>
    </row>
    <row r="682" ht="15.75" customHeight="1">
      <c r="D682" s="3"/>
      <c r="E682" s="3"/>
      <c r="F682" s="3"/>
      <c r="G682" s="3"/>
      <c r="H682" s="3"/>
      <c r="I682" s="3"/>
      <c r="J682" s="3"/>
      <c r="R682" s="3" t="str">
        <f t="shared" si="1"/>
        <v/>
      </c>
      <c r="T682" s="3"/>
    </row>
    <row r="683" ht="15.75" customHeight="1">
      <c r="D683" s="3"/>
      <c r="E683" s="3"/>
      <c r="F683" s="3"/>
      <c r="G683" s="3"/>
      <c r="H683" s="3"/>
      <c r="I683" s="3"/>
      <c r="J683" s="3"/>
      <c r="R683" s="3" t="str">
        <f t="shared" si="1"/>
        <v/>
      </c>
      <c r="T683" s="3"/>
    </row>
    <row r="684" ht="15.75" customHeight="1">
      <c r="D684" s="3"/>
      <c r="E684" s="3"/>
      <c r="F684" s="3"/>
      <c r="G684" s="3"/>
      <c r="H684" s="3"/>
      <c r="I684" s="3"/>
      <c r="J684" s="3"/>
      <c r="R684" s="3" t="str">
        <f t="shared" si="1"/>
        <v/>
      </c>
      <c r="T684" s="3"/>
    </row>
    <row r="685" ht="15.75" customHeight="1">
      <c r="D685" s="3"/>
      <c r="E685" s="3"/>
      <c r="F685" s="3"/>
      <c r="G685" s="3"/>
      <c r="H685" s="3"/>
      <c r="I685" s="3"/>
      <c r="J685" s="3"/>
      <c r="R685" s="3" t="str">
        <f t="shared" si="1"/>
        <v/>
      </c>
      <c r="T685" s="3"/>
    </row>
    <row r="686" ht="15.75" customHeight="1">
      <c r="D686" s="3"/>
      <c r="E686" s="3"/>
      <c r="F686" s="3"/>
      <c r="G686" s="3"/>
      <c r="H686" s="3"/>
      <c r="I686" s="3"/>
      <c r="J686" s="3"/>
      <c r="R686" s="3" t="str">
        <f t="shared" si="1"/>
        <v/>
      </c>
      <c r="T686" s="3"/>
    </row>
    <row r="687" ht="15.75" customHeight="1">
      <c r="D687" s="3"/>
      <c r="E687" s="3"/>
      <c r="F687" s="3"/>
      <c r="G687" s="3"/>
      <c r="H687" s="3"/>
      <c r="I687" s="3"/>
      <c r="J687" s="3"/>
      <c r="R687" s="3" t="str">
        <f t="shared" si="1"/>
        <v/>
      </c>
      <c r="T687" s="3"/>
    </row>
    <row r="688" ht="15.75" customHeight="1">
      <c r="D688" s="3"/>
      <c r="E688" s="3"/>
      <c r="F688" s="3"/>
      <c r="G688" s="3"/>
      <c r="H688" s="3"/>
      <c r="I688" s="3"/>
      <c r="J688" s="3"/>
      <c r="R688" s="3" t="str">
        <f t="shared" si="1"/>
        <v/>
      </c>
      <c r="T688" s="3"/>
    </row>
    <row r="689" ht="15.75" customHeight="1">
      <c r="D689" s="3"/>
      <c r="E689" s="3"/>
      <c r="F689" s="3"/>
      <c r="G689" s="3"/>
      <c r="H689" s="3"/>
      <c r="I689" s="3"/>
      <c r="J689" s="3"/>
      <c r="R689" s="3" t="str">
        <f t="shared" si="1"/>
        <v/>
      </c>
      <c r="T689" s="3"/>
    </row>
    <row r="690" ht="15.75" customHeight="1">
      <c r="D690" s="3"/>
      <c r="E690" s="3"/>
      <c r="F690" s="3"/>
      <c r="G690" s="3"/>
      <c r="H690" s="3"/>
      <c r="I690" s="3"/>
      <c r="J690" s="3"/>
      <c r="R690" s="3" t="str">
        <f t="shared" si="1"/>
        <v/>
      </c>
      <c r="T690" s="3"/>
    </row>
    <row r="691" ht="15.75" customHeight="1">
      <c r="D691" s="3"/>
      <c r="E691" s="3"/>
      <c r="F691" s="3"/>
      <c r="G691" s="3"/>
      <c r="H691" s="3"/>
      <c r="I691" s="3"/>
      <c r="J691" s="3"/>
      <c r="R691" s="3" t="str">
        <f t="shared" si="1"/>
        <v/>
      </c>
      <c r="T691" s="3"/>
    </row>
    <row r="692" ht="15.75" customHeight="1">
      <c r="D692" s="3"/>
      <c r="E692" s="3"/>
      <c r="F692" s="3"/>
      <c r="G692" s="3"/>
      <c r="H692" s="3"/>
      <c r="I692" s="3"/>
      <c r="J692" s="3"/>
      <c r="R692" s="3" t="str">
        <f t="shared" si="1"/>
        <v/>
      </c>
      <c r="T692" s="3"/>
    </row>
    <row r="693" ht="15.75" customHeight="1">
      <c r="D693" s="3"/>
      <c r="E693" s="3"/>
      <c r="F693" s="3"/>
      <c r="G693" s="3"/>
      <c r="H693" s="3"/>
      <c r="I693" s="3"/>
      <c r="J693" s="3"/>
      <c r="R693" s="3" t="str">
        <f t="shared" si="1"/>
        <v/>
      </c>
      <c r="T693" s="3"/>
    </row>
    <row r="694" ht="15.75" customHeight="1">
      <c r="D694" s="3"/>
      <c r="E694" s="3"/>
      <c r="F694" s="3"/>
      <c r="G694" s="3"/>
      <c r="H694" s="3"/>
      <c r="I694" s="3"/>
      <c r="J694" s="3"/>
      <c r="R694" s="3" t="str">
        <f t="shared" si="1"/>
        <v/>
      </c>
      <c r="T694" s="3"/>
    </row>
    <row r="695" ht="15.75" customHeight="1">
      <c r="D695" s="3"/>
      <c r="E695" s="3"/>
      <c r="F695" s="3"/>
      <c r="G695" s="3"/>
      <c r="H695" s="3"/>
      <c r="I695" s="3"/>
      <c r="J695" s="3"/>
      <c r="R695" s="3" t="str">
        <f t="shared" si="1"/>
        <v/>
      </c>
      <c r="T695" s="3"/>
    </row>
    <row r="696" ht="15.75" customHeight="1">
      <c r="D696" s="3"/>
      <c r="E696" s="3"/>
      <c r="F696" s="3"/>
      <c r="G696" s="3"/>
      <c r="H696" s="3"/>
      <c r="I696" s="3"/>
      <c r="J696" s="3"/>
      <c r="R696" s="3" t="str">
        <f t="shared" si="1"/>
        <v/>
      </c>
      <c r="T696" s="3"/>
    </row>
    <row r="697" ht="15.75" customHeight="1">
      <c r="D697" s="3"/>
      <c r="E697" s="3"/>
      <c r="F697" s="3"/>
      <c r="G697" s="3"/>
      <c r="H697" s="3"/>
      <c r="I697" s="3"/>
      <c r="J697" s="3"/>
      <c r="R697" s="3" t="str">
        <f t="shared" si="1"/>
        <v/>
      </c>
      <c r="T697" s="3"/>
    </row>
    <row r="698" ht="15.75" customHeight="1">
      <c r="D698" s="3"/>
      <c r="E698" s="3"/>
      <c r="F698" s="3"/>
      <c r="G698" s="3"/>
      <c r="H698" s="3"/>
      <c r="I698" s="3"/>
      <c r="J698" s="3"/>
      <c r="R698" s="3" t="str">
        <f t="shared" si="1"/>
        <v/>
      </c>
      <c r="T698" s="3"/>
    </row>
    <row r="699" ht="15.75" customHeight="1">
      <c r="D699" s="3"/>
      <c r="E699" s="3"/>
      <c r="F699" s="3"/>
      <c r="G699" s="3"/>
      <c r="H699" s="3"/>
      <c r="I699" s="3"/>
      <c r="J699" s="3"/>
      <c r="R699" s="3" t="str">
        <f t="shared" si="1"/>
        <v/>
      </c>
      <c r="T699" s="3"/>
    </row>
    <row r="700" ht="15.75" customHeight="1">
      <c r="D700" s="3"/>
      <c r="E700" s="3"/>
      <c r="F700" s="3"/>
      <c r="G700" s="3"/>
      <c r="H700" s="3"/>
      <c r="I700" s="3"/>
      <c r="J700" s="3"/>
      <c r="R700" s="3" t="str">
        <f t="shared" si="1"/>
        <v/>
      </c>
      <c r="T700" s="3"/>
    </row>
    <row r="701" ht="15.75" customHeight="1">
      <c r="D701" s="3"/>
      <c r="E701" s="3"/>
      <c r="F701" s="3"/>
      <c r="G701" s="3"/>
      <c r="H701" s="3"/>
      <c r="I701" s="3"/>
      <c r="J701" s="3"/>
      <c r="R701" s="3" t="str">
        <f t="shared" si="1"/>
        <v/>
      </c>
      <c r="T701" s="3"/>
    </row>
    <row r="702" ht="15.75" customHeight="1">
      <c r="D702" s="3"/>
      <c r="E702" s="3"/>
      <c r="F702" s="3"/>
      <c r="G702" s="3"/>
      <c r="H702" s="3"/>
      <c r="I702" s="3"/>
      <c r="J702" s="3"/>
      <c r="R702" s="3" t="str">
        <f t="shared" si="1"/>
        <v/>
      </c>
      <c r="T702" s="3"/>
    </row>
    <row r="703" ht="15.75" customHeight="1">
      <c r="D703" s="3"/>
      <c r="E703" s="3"/>
      <c r="F703" s="3"/>
      <c r="G703" s="3"/>
      <c r="H703" s="3"/>
      <c r="I703" s="3"/>
      <c r="J703" s="3"/>
      <c r="R703" s="3" t="str">
        <f t="shared" si="1"/>
        <v/>
      </c>
      <c r="T703" s="3"/>
    </row>
    <row r="704" ht="15.75" customHeight="1">
      <c r="D704" s="3"/>
      <c r="E704" s="3"/>
      <c r="F704" s="3"/>
      <c r="G704" s="3"/>
      <c r="H704" s="3"/>
      <c r="I704" s="3"/>
      <c r="J704" s="3"/>
      <c r="R704" s="3" t="str">
        <f t="shared" si="1"/>
        <v/>
      </c>
      <c r="T704" s="3"/>
    </row>
    <row r="705" ht="15.75" customHeight="1">
      <c r="D705" s="3"/>
      <c r="E705" s="3"/>
      <c r="F705" s="3"/>
      <c r="G705" s="3"/>
      <c r="H705" s="3"/>
      <c r="I705" s="3"/>
      <c r="J705" s="3"/>
      <c r="R705" s="3" t="str">
        <f t="shared" si="1"/>
        <v/>
      </c>
      <c r="T705" s="3"/>
    </row>
    <row r="706" ht="15.75" customHeight="1">
      <c r="D706" s="3"/>
      <c r="E706" s="3"/>
      <c r="F706" s="3"/>
      <c r="G706" s="3"/>
      <c r="H706" s="3"/>
      <c r="I706" s="3"/>
      <c r="J706" s="3"/>
      <c r="R706" s="3" t="str">
        <f t="shared" si="1"/>
        <v/>
      </c>
      <c r="T706" s="3"/>
    </row>
    <row r="707" ht="15.75" customHeight="1">
      <c r="D707" s="3"/>
      <c r="E707" s="3"/>
      <c r="F707" s="3"/>
      <c r="G707" s="3"/>
      <c r="H707" s="3"/>
      <c r="I707" s="3"/>
      <c r="J707" s="3"/>
      <c r="R707" s="3" t="str">
        <f t="shared" si="1"/>
        <v/>
      </c>
      <c r="T707" s="3"/>
    </row>
    <row r="708" ht="15.75" customHeight="1">
      <c r="D708" s="3"/>
      <c r="E708" s="3"/>
      <c r="F708" s="3"/>
      <c r="G708" s="3"/>
      <c r="H708" s="3"/>
      <c r="I708" s="3"/>
      <c r="J708" s="3"/>
      <c r="R708" s="3" t="str">
        <f t="shared" si="1"/>
        <v/>
      </c>
      <c r="T708" s="3"/>
    </row>
    <row r="709" ht="15.75" customHeight="1">
      <c r="D709" s="3"/>
      <c r="E709" s="3"/>
      <c r="F709" s="3"/>
      <c r="G709" s="3"/>
      <c r="H709" s="3"/>
      <c r="I709" s="3"/>
      <c r="J709" s="3"/>
      <c r="R709" s="3" t="str">
        <f t="shared" si="1"/>
        <v/>
      </c>
      <c r="T709" s="3"/>
    </row>
    <row r="710" ht="15.75" customHeight="1">
      <c r="D710" s="3"/>
      <c r="E710" s="3"/>
      <c r="F710" s="3"/>
      <c r="G710" s="3"/>
      <c r="H710" s="3"/>
      <c r="I710" s="3"/>
      <c r="J710" s="3"/>
      <c r="R710" s="3" t="str">
        <f t="shared" si="1"/>
        <v/>
      </c>
      <c r="T710" s="3"/>
    </row>
    <row r="711" ht="15.75" customHeight="1">
      <c r="D711" s="3"/>
      <c r="E711" s="3"/>
      <c r="F711" s="3"/>
      <c r="G711" s="3"/>
      <c r="H711" s="3"/>
      <c r="I711" s="3"/>
      <c r="J711" s="3"/>
      <c r="R711" s="3" t="str">
        <f t="shared" si="1"/>
        <v/>
      </c>
      <c r="T711" s="3"/>
    </row>
    <row r="712" ht="15.75" customHeight="1">
      <c r="D712" s="3"/>
      <c r="E712" s="3"/>
      <c r="F712" s="3"/>
      <c r="G712" s="3"/>
      <c r="H712" s="3"/>
      <c r="I712" s="3"/>
      <c r="J712" s="3"/>
      <c r="R712" s="3" t="str">
        <f t="shared" si="1"/>
        <v/>
      </c>
      <c r="T712" s="3"/>
    </row>
    <row r="713" ht="15.75" customHeight="1">
      <c r="D713" s="3"/>
      <c r="E713" s="3"/>
      <c r="F713" s="3"/>
      <c r="G713" s="3"/>
      <c r="H713" s="3"/>
      <c r="I713" s="3"/>
      <c r="J713" s="3"/>
      <c r="R713" s="3" t="str">
        <f t="shared" si="1"/>
        <v/>
      </c>
      <c r="T713" s="3"/>
    </row>
    <row r="714" ht="15.75" customHeight="1">
      <c r="D714" s="3"/>
      <c r="E714" s="3"/>
      <c r="F714" s="3"/>
      <c r="G714" s="3"/>
      <c r="H714" s="3"/>
      <c r="I714" s="3"/>
      <c r="J714" s="3"/>
      <c r="R714" s="3" t="str">
        <f t="shared" si="1"/>
        <v/>
      </c>
      <c r="T714" s="3"/>
    </row>
    <row r="715" ht="15.75" customHeight="1">
      <c r="D715" s="3"/>
      <c r="E715" s="3"/>
      <c r="F715" s="3"/>
      <c r="G715" s="3"/>
      <c r="H715" s="3"/>
      <c r="I715" s="3"/>
      <c r="J715" s="3"/>
      <c r="R715" s="3" t="str">
        <f t="shared" si="1"/>
        <v/>
      </c>
      <c r="T715" s="3"/>
    </row>
    <row r="716" ht="15.75" customHeight="1">
      <c r="D716" s="3"/>
      <c r="E716" s="3"/>
      <c r="F716" s="3"/>
      <c r="G716" s="3"/>
      <c r="H716" s="3"/>
      <c r="I716" s="3"/>
      <c r="J716" s="3"/>
      <c r="R716" s="3" t="str">
        <f t="shared" si="1"/>
        <v/>
      </c>
      <c r="T716" s="3"/>
    </row>
    <row r="717" ht="15.75" customHeight="1">
      <c r="D717" s="3"/>
      <c r="E717" s="3"/>
      <c r="F717" s="3"/>
      <c r="G717" s="3"/>
      <c r="H717" s="3"/>
      <c r="I717" s="3"/>
      <c r="J717" s="3"/>
      <c r="R717" s="3" t="str">
        <f t="shared" si="1"/>
        <v/>
      </c>
      <c r="T717" s="3"/>
    </row>
    <row r="718" ht="15.75" customHeight="1">
      <c r="D718" s="3"/>
      <c r="E718" s="3"/>
      <c r="F718" s="3"/>
      <c r="G718" s="3"/>
      <c r="H718" s="3"/>
      <c r="I718" s="3"/>
      <c r="J718" s="3"/>
      <c r="R718" s="3" t="str">
        <f t="shared" si="1"/>
        <v/>
      </c>
      <c r="T718" s="3"/>
    </row>
    <row r="719" ht="15.75" customHeight="1">
      <c r="D719" s="3"/>
      <c r="E719" s="3"/>
      <c r="F719" s="3"/>
      <c r="G719" s="3"/>
      <c r="H719" s="3"/>
      <c r="I719" s="3"/>
      <c r="J719" s="3"/>
      <c r="R719" s="3" t="str">
        <f t="shared" si="1"/>
        <v/>
      </c>
      <c r="T719" s="3"/>
    </row>
    <row r="720" ht="15.75" customHeight="1">
      <c r="D720" s="3"/>
      <c r="E720" s="3"/>
      <c r="F720" s="3"/>
      <c r="G720" s="3"/>
      <c r="H720" s="3"/>
      <c r="I720" s="3"/>
      <c r="J720" s="3"/>
      <c r="R720" s="3" t="str">
        <f t="shared" si="1"/>
        <v/>
      </c>
      <c r="T720" s="3"/>
    </row>
    <row r="721" ht="15.75" customHeight="1">
      <c r="D721" s="3"/>
      <c r="E721" s="3"/>
      <c r="F721" s="3"/>
      <c r="G721" s="3"/>
      <c r="H721" s="3"/>
      <c r="I721" s="3"/>
      <c r="J721" s="3"/>
      <c r="R721" s="3" t="str">
        <f t="shared" si="1"/>
        <v/>
      </c>
      <c r="T721" s="3"/>
    </row>
    <row r="722" ht="15.75" customHeight="1">
      <c r="D722" s="3"/>
      <c r="E722" s="3"/>
      <c r="F722" s="3"/>
      <c r="G722" s="3"/>
      <c r="H722" s="3"/>
      <c r="I722" s="3"/>
      <c r="J722" s="3"/>
      <c r="R722" s="3" t="str">
        <f t="shared" si="1"/>
        <v/>
      </c>
      <c r="T722" s="3"/>
    </row>
    <row r="723" ht="15.75" customHeight="1">
      <c r="D723" s="3"/>
      <c r="E723" s="3"/>
      <c r="F723" s="3"/>
      <c r="G723" s="3"/>
      <c r="H723" s="3"/>
      <c r="I723" s="3"/>
      <c r="J723" s="3"/>
      <c r="R723" s="3" t="str">
        <f t="shared" si="1"/>
        <v/>
      </c>
      <c r="T723" s="3"/>
    </row>
    <row r="724" ht="15.75" customHeight="1">
      <c r="D724" s="3"/>
      <c r="E724" s="3"/>
      <c r="F724" s="3"/>
      <c r="G724" s="3"/>
      <c r="H724" s="3"/>
      <c r="I724" s="3"/>
      <c r="J724" s="3"/>
      <c r="R724" s="3" t="str">
        <f t="shared" si="1"/>
        <v/>
      </c>
      <c r="T724" s="3"/>
    </row>
    <row r="725" ht="15.75" customHeight="1">
      <c r="D725" s="3"/>
      <c r="E725" s="3"/>
      <c r="F725" s="3"/>
      <c r="G725" s="3"/>
      <c r="H725" s="3"/>
      <c r="I725" s="3"/>
      <c r="J725" s="3"/>
      <c r="R725" s="3" t="str">
        <f t="shared" si="1"/>
        <v/>
      </c>
      <c r="T725" s="3"/>
    </row>
    <row r="726" ht="15.75" customHeight="1">
      <c r="D726" s="3"/>
      <c r="E726" s="3"/>
      <c r="F726" s="3"/>
      <c r="G726" s="3"/>
      <c r="H726" s="3"/>
      <c r="I726" s="3"/>
      <c r="J726" s="3"/>
      <c r="R726" s="3" t="str">
        <f t="shared" si="1"/>
        <v/>
      </c>
      <c r="T726" s="3"/>
    </row>
    <row r="727" ht="15.75" customHeight="1">
      <c r="D727" s="3"/>
      <c r="E727" s="3"/>
      <c r="F727" s="3"/>
      <c r="G727" s="3"/>
      <c r="H727" s="3"/>
      <c r="I727" s="3"/>
      <c r="J727" s="3"/>
      <c r="R727" s="3" t="str">
        <f t="shared" si="1"/>
        <v/>
      </c>
      <c r="T727" s="3"/>
    </row>
    <row r="728" ht="15.75" customHeight="1">
      <c r="D728" s="3"/>
      <c r="E728" s="3"/>
      <c r="F728" s="3"/>
      <c r="G728" s="3"/>
      <c r="H728" s="3"/>
      <c r="I728" s="3"/>
      <c r="J728" s="3"/>
      <c r="R728" s="3" t="str">
        <f t="shared" si="1"/>
        <v/>
      </c>
      <c r="T728" s="3"/>
    </row>
    <row r="729" ht="15.75" customHeight="1">
      <c r="D729" s="3"/>
      <c r="E729" s="3"/>
      <c r="F729" s="3"/>
      <c r="G729" s="3"/>
      <c r="H729" s="3"/>
      <c r="I729" s="3"/>
      <c r="J729" s="3"/>
      <c r="R729" s="3" t="str">
        <f t="shared" si="1"/>
        <v/>
      </c>
      <c r="T729" s="3"/>
    </row>
    <row r="730" ht="15.75" customHeight="1">
      <c r="D730" s="3"/>
      <c r="E730" s="3"/>
      <c r="F730" s="3"/>
      <c r="G730" s="3"/>
      <c r="H730" s="3"/>
      <c r="I730" s="3"/>
      <c r="J730" s="3"/>
      <c r="R730" s="3" t="str">
        <f t="shared" si="1"/>
        <v/>
      </c>
      <c r="T730" s="3"/>
    </row>
    <row r="731" ht="15.75" customHeight="1">
      <c r="D731" s="3"/>
      <c r="E731" s="3"/>
      <c r="F731" s="3"/>
      <c r="G731" s="3"/>
      <c r="H731" s="3"/>
      <c r="I731" s="3"/>
      <c r="J731" s="3"/>
      <c r="R731" s="3" t="str">
        <f t="shared" si="1"/>
        <v/>
      </c>
      <c r="T731" s="3"/>
    </row>
    <row r="732" ht="15.75" customHeight="1">
      <c r="D732" s="3"/>
      <c r="E732" s="3"/>
      <c r="F732" s="3"/>
      <c r="G732" s="3"/>
      <c r="H732" s="3"/>
      <c r="I732" s="3"/>
      <c r="J732" s="3"/>
      <c r="R732" s="3" t="str">
        <f t="shared" si="1"/>
        <v/>
      </c>
      <c r="T732" s="3"/>
    </row>
    <row r="733" ht="15.75" customHeight="1">
      <c r="D733" s="3"/>
      <c r="E733" s="3"/>
      <c r="F733" s="3"/>
      <c r="G733" s="3"/>
      <c r="H733" s="3"/>
      <c r="I733" s="3"/>
      <c r="J733" s="3"/>
      <c r="R733" s="3" t="str">
        <f t="shared" si="1"/>
        <v/>
      </c>
      <c r="T733" s="3"/>
    </row>
    <row r="734" ht="15.75" customHeight="1">
      <c r="D734" s="3"/>
      <c r="E734" s="3"/>
      <c r="F734" s="3"/>
      <c r="G734" s="3"/>
      <c r="H734" s="3"/>
      <c r="I734" s="3"/>
      <c r="J734" s="3"/>
      <c r="R734" s="3" t="str">
        <f t="shared" si="1"/>
        <v/>
      </c>
      <c r="T734" s="3"/>
    </row>
    <row r="735" ht="15.75" customHeight="1">
      <c r="D735" s="3"/>
      <c r="E735" s="3"/>
      <c r="F735" s="3"/>
      <c r="G735" s="3"/>
      <c r="H735" s="3"/>
      <c r="I735" s="3"/>
      <c r="J735" s="3"/>
      <c r="R735" s="3" t="str">
        <f t="shared" si="1"/>
        <v/>
      </c>
      <c r="T735" s="3"/>
    </row>
    <row r="736" ht="15.75" customHeight="1">
      <c r="D736" s="3"/>
      <c r="E736" s="3"/>
      <c r="F736" s="3"/>
      <c r="G736" s="3"/>
      <c r="H736" s="3"/>
      <c r="I736" s="3"/>
      <c r="J736" s="3"/>
      <c r="R736" s="3" t="str">
        <f t="shared" si="1"/>
        <v/>
      </c>
      <c r="T736" s="3"/>
    </row>
    <row r="737" ht="15.75" customHeight="1">
      <c r="D737" s="3"/>
      <c r="E737" s="3"/>
      <c r="F737" s="3"/>
      <c r="G737" s="3"/>
      <c r="H737" s="3"/>
      <c r="I737" s="3"/>
      <c r="J737" s="3"/>
      <c r="R737" s="3" t="str">
        <f t="shared" si="1"/>
        <v/>
      </c>
      <c r="T737" s="3"/>
    </row>
    <row r="738" ht="15.75" customHeight="1">
      <c r="D738" s="3"/>
      <c r="E738" s="3"/>
      <c r="F738" s="3"/>
      <c r="G738" s="3"/>
      <c r="H738" s="3"/>
      <c r="I738" s="3"/>
      <c r="J738" s="3"/>
      <c r="R738" s="3" t="str">
        <f t="shared" si="1"/>
        <v/>
      </c>
      <c r="T738" s="3"/>
    </row>
    <row r="739" ht="15.75" customHeight="1">
      <c r="D739" s="3"/>
      <c r="E739" s="3"/>
      <c r="F739" s="3"/>
      <c r="G739" s="3"/>
      <c r="H739" s="3"/>
      <c r="I739" s="3"/>
      <c r="J739" s="3"/>
      <c r="R739" s="3" t="str">
        <f t="shared" si="1"/>
        <v/>
      </c>
      <c r="T739" s="3"/>
    </row>
    <row r="740" ht="15.75" customHeight="1">
      <c r="D740" s="3"/>
      <c r="E740" s="3"/>
      <c r="F740" s="3"/>
      <c r="G740" s="3"/>
      <c r="H740" s="3"/>
      <c r="I740" s="3"/>
      <c r="J740" s="3"/>
      <c r="R740" s="3" t="str">
        <f t="shared" si="1"/>
        <v/>
      </c>
      <c r="T740" s="3"/>
    </row>
    <row r="741" ht="15.75" customHeight="1">
      <c r="D741" s="3"/>
      <c r="E741" s="3"/>
      <c r="F741" s="3"/>
      <c r="G741" s="3"/>
      <c r="H741" s="3"/>
      <c r="I741" s="3"/>
      <c r="J741" s="3"/>
      <c r="R741" s="3" t="str">
        <f t="shared" si="1"/>
        <v/>
      </c>
      <c r="T741" s="3"/>
    </row>
    <row r="742" ht="15.75" customHeight="1">
      <c r="D742" s="3"/>
      <c r="E742" s="3"/>
      <c r="F742" s="3"/>
      <c r="G742" s="3"/>
      <c r="H742" s="3"/>
      <c r="I742" s="3"/>
      <c r="J742" s="3"/>
      <c r="R742" s="3" t="str">
        <f t="shared" si="1"/>
        <v/>
      </c>
      <c r="T742" s="3"/>
    </row>
    <row r="743" ht="15.75" customHeight="1">
      <c r="D743" s="3"/>
      <c r="E743" s="3"/>
      <c r="F743" s="3"/>
      <c r="G743" s="3"/>
      <c r="H743" s="3"/>
      <c r="I743" s="3"/>
      <c r="J743" s="3"/>
      <c r="R743" s="3" t="str">
        <f t="shared" si="1"/>
        <v/>
      </c>
      <c r="T743" s="3"/>
    </row>
    <row r="744" ht="15.75" customHeight="1">
      <c r="D744" s="3"/>
      <c r="E744" s="3"/>
      <c r="F744" s="3"/>
      <c r="G744" s="3"/>
      <c r="H744" s="3"/>
      <c r="I744" s="3"/>
      <c r="J744" s="3"/>
      <c r="R744" s="3" t="str">
        <f t="shared" si="1"/>
        <v/>
      </c>
      <c r="T744" s="3"/>
    </row>
    <row r="745" ht="15.75" customHeight="1">
      <c r="D745" s="3"/>
      <c r="E745" s="3"/>
      <c r="F745" s="3"/>
      <c r="G745" s="3"/>
      <c r="H745" s="3"/>
      <c r="I745" s="3"/>
      <c r="J745" s="3"/>
      <c r="R745" s="3" t="str">
        <f t="shared" si="1"/>
        <v/>
      </c>
      <c r="T745" s="3"/>
    </row>
    <row r="746" ht="15.75" customHeight="1">
      <c r="D746" s="3"/>
      <c r="E746" s="3"/>
      <c r="F746" s="3"/>
      <c r="G746" s="3"/>
      <c r="H746" s="3"/>
      <c r="I746" s="3"/>
      <c r="J746" s="3"/>
      <c r="R746" s="3" t="str">
        <f t="shared" si="1"/>
        <v/>
      </c>
      <c r="T746" s="3"/>
    </row>
    <row r="747" ht="15.75" customHeight="1">
      <c r="D747" s="3"/>
      <c r="E747" s="3"/>
      <c r="F747" s="3"/>
      <c r="G747" s="3"/>
      <c r="H747" s="3"/>
      <c r="I747" s="3"/>
      <c r="J747" s="3"/>
      <c r="R747" s="3" t="str">
        <f t="shared" si="1"/>
        <v/>
      </c>
      <c r="T747" s="3"/>
    </row>
    <row r="748" ht="15.75" customHeight="1">
      <c r="D748" s="3"/>
      <c r="E748" s="3"/>
      <c r="F748" s="3"/>
      <c r="G748" s="3"/>
      <c r="H748" s="3"/>
      <c r="I748" s="3"/>
      <c r="J748" s="3"/>
      <c r="R748" s="3" t="str">
        <f t="shared" si="1"/>
        <v/>
      </c>
      <c r="T748" s="3"/>
    </row>
    <row r="749" ht="15.75" customHeight="1">
      <c r="D749" s="3"/>
      <c r="E749" s="3"/>
      <c r="F749" s="3"/>
      <c r="G749" s="3"/>
      <c r="H749" s="3"/>
      <c r="I749" s="3"/>
      <c r="J749" s="3"/>
      <c r="R749" s="3" t="str">
        <f t="shared" si="1"/>
        <v/>
      </c>
      <c r="T749" s="3"/>
    </row>
    <row r="750" ht="15.75" customHeight="1">
      <c r="D750" s="3"/>
      <c r="E750" s="3"/>
      <c r="F750" s="3"/>
      <c r="G750" s="3"/>
      <c r="H750" s="3"/>
      <c r="I750" s="3"/>
      <c r="J750" s="3"/>
      <c r="R750" s="3" t="str">
        <f t="shared" si="1"/>
        <v/>
      </c>
      <c r="T750" s="3"/>
    </row>
    <row r="751" ht="15.75" customHeight="1">
      <c r="D751" s="3"/>
      <c r="E751" s="3"/>
      <c r="F751" s="3"/>
      <c r="G751" s="3"/>
      <c r="H751" s="3"/>
      <c r="I751" s="3"/>
      <c r="J751" s="3"/>
      <c r="R751" s="3" t="str">
        <f t="shared" si="1"/>
        <v/>
      </c>
      <c r="T751" s="3"/>
    </row>
    <row r="752" ht="15.75" customHeight="1">
      <c r="D752" s="3"/>
      <c r="E752" s="3"/>
      <c r="F752" s="3"/>
      <c r="G752" s="3"/>
      <c r="H752" s="3"/>
      <c r="I752" s="3"/>
      <c r="J752" s="3"/>
      <c r="R752" s="3" t="str">
        <f t="shared" si="1"/>
        <v/>
      </c>
      <c r="T752" s="3"/>
    </row>
    <row r="753" ht="15.75" customHeight="1">
      <c r="D753" s="3"/>
      <c r="E753" s="3"/>
      <c r="F753" s="3"/>
      <c r="G753" s="3"/>
      <c r="H753" s="3"/>
      <c r="I753" s="3"/>
      <c r="J753" s="3"/>
      <c r="T753" s="3"/>
    </row>
    <row r="754" ht="15.75" customHeight="1">
      <c r="D754" s="3"/>
      <c r="E754" s="3"/>
      <c r="F754" s="3"/>
      <c r="G754" s="3"/>
      <c r="H754" s="3"/>
      <c r="I754" s="3"/>
      <c r="J754" s="3"/>
      <c r="T754" s="3"/>
    </row>
    <row r="755" ht="15.75" customHeight="1">
      <c r="D755" s="3"/>
      <c r="E755" s="3"/>
      <c r="F755" s="3"/>
      <c r="G755" s="3"/>
      <c r="H755" s="3"/>
      <c r="I755" s="3"/>
      <c r="J755" s="3"/>
      <c r="T755" s="3"/>
    </row>
    <row r="756" ht="15.75" customHeight="1">
      <c r="D756" s="3"/>
      <c r="E756" s="3"/>
      <c r="F756" s="3"/>
      <c r="G756" s="3"/>
      <c r="H756" s="3"/>
      <c r="I756" s="3"/>
      <c r="J756" s="3"/>
      <c r="T756" s="3"/>
    </row>
    <row r="757" ht="15.75" customHeight="1">
      <c r="D757" s="3"/>
      <c r="E757" s="3"/>
      <c r="F757" s="3"/>
      <c r="G757" s="3"/>
      <c r="H757" s="3"/>
      <c r="I757" s="3"/>
      <c r="J757" s="3"/>
      <c r="T757" s="3"/>
    </row>
    <row r="758" ht="15.75" customHeight="1">
      <c r="D758" s="3"/>
      <c r="E758" s="3"/>
      <c r="F758" s="3"/>
      <c r="G758" s="3"/>
      <c r="H758" s="3"/>
      <c r="I758" s="3"/>
      <c r="J758" s="3"/>
      <c r="T758" s="3"/>
    </row>
    <row r="759" ht="15.75" customHeight="1">
      <c r="D759" s="3"/>
      <c r="E759" s="3"/>
      <c r="F759" s="3"/>
      <c r="G759" s="3"/>
      <c r="H759" s="3"/>
      <c r="I759" s="3"/>
      <c r="J759" s="3"/>
      <c r="T759" s="3"/>
    </row>
    <row r="760" ht="15.75" customHeight="1">
      <c r="D760" s="3"/>
      <c r="E760" s="3"/>
      <c r="F760" s="3"/>
      <c r="G760" s="3"/>
      <c r="H760" s="3"/>
      <c r="I760" s="3"/>
      <c r="J760" s="3"/>
      <c r="T760" s="3"/>
    </row>
    <row r="761" ht="15.75" customHeight="1">
      <c r="D761" s="3"/>
      <c r="E761" s="3"/>
      <c r="F761" s="3"/>
      <c r="G761" s="3"/>
      <c r="H761" s="3"/>
      <c r="I761" s="3"/>
      <c r="J761" s="3"/>
      <c r="T761" s="3"/>
    </row>
    <row r="762" ht="15.75" customHeight="1">
      <c r="D762" s="3"/>
      <c r="E762" s="3"/>
      <c r="F762" s="3"/>
      <c r="G762" s="3"/>
      <c r="H762" s="3"/>
      <c r="I762" s="3"/>
      <c r="J762" s="3"/>
      <c r="T762" s="3"/>
    </row>
    <row r="763" ht="15.75" customHeight="1">
      <c r="D763" s="3"/>
      <c r="E763" s="3"/>
      <c r="F763" s="3"/>
      <c r="G763" s="3"/>
      <c r="H763" s="3"/>
      <c r="I763" s="3"/>
      <c r="J763" s="3"/>
      <c r="T763" s="3"/>
    </row>
    <row r="764" ht="15.75" customHeight="1">
      <c r="D764" s="3"/>
      <c r="E764" s="3"/>
      <c r="F764" s="3"/>
      <c r="G764" s="3"/>
      <c r="H764" s="3"/>
      <c r="I764" s="3"/>
      <c r="J764" s="3"/>
      <c r="T764" s="3"/>
    </row>
    <row r="765" ht="15.75" customHeight="1">
      <c r="D765" s="3"/>
      <c r="E765" s="3"/>
      <c r="F765" s="3"/>
      <c r="G765" s="3"/>
      <c r="H765" s="3"/>
      <c r="I765" s="3"/>
      <c r="J765" s="3"/>
      <c r="T765" s="3"/>
    </row>
    <row r="766" ht="15.75" customHeight="1">
      <c r="D766" s="3"/>
      <c r="E766" s="3"/>
      <c r="F766" s="3"/>
      <c r="G766" s="3"/>
      <c r="H766" s="3"/>
      <c r="I766" s="3"/>
      <c r="J766" s="3"/>
      <c r="T766" s="3"/>
    </row>
    <row r="767" ht="15.75" customHeight="1">
      <c r="D767" s="3"/>
      <c r="E767" s="3"/>
      <c r="F767" s="3"/>
      <c r="G767" s="3"/>
      <c r="H767" s="3"/>
      <c r="I767" s="3"/>
      <c r="J767" s="3"/>
      <c r="T767" s="3"/>
    </row>
    <row r="768" ht="15.75" customHeight="1">
      <c r="D768" s="3"/>
      <c r="E768" s="3"/>
      <c r="F768" s="3"/>
      <c r="G768" s="3"/>
      <c r="H768" s="3"/>
      <c r="I768" s="3"/>
      <c r="J768" s="3"/>
      <c r="T768" s="3"/>
    </row>
    <row r="769" ht="15.75" customHeight="1">
      <c r="D769" s="3"/>
      <c r="E769" s="3"/>
      <c r="F769" s="3"/>
      <c r="G769" s="3"/>
      <c r="H769" s="3"/>
      <c r="I769" s="3"/>
      <c r="J769" s="3"/>
      <c r="T769" s="3"/>
    </row>
    <row r="770" ht="15.75" customHeight="1">
      <c r="D770" s="3"/>
      <c r="E770" s="3"/>
      <c r="F770" s="3"/>
      <c r="G770" s="3"/>
      <c r="H770" s="3"/>
      <c r="I770" s="3"/>
      <c r="J770" s="3"/>
      <c r="T770" s="3"/>
    </row>
    <row r="771" ht="15.75" customHeight="1">
      <c r="D771" s="3"/>
      <c r="E771" s="3"/>
      <c r="F771" s="3"/>
      <c r="G771" s="3"/>
      <c r="H771" s="3"/>
      <c r="I771" s="3"/>
      <c r="J771" s="3"/>
      <c r="T771" s="3"/>
    </row>
    <row r="772" ht="15.75" customHeight="1">
      <c r="D772" s="3"/>
      <c r="E772" s="3"/>
      <c r="F772" s="3"/>
      <c r="G772" s="3"/>
      <c r="H772" s="3"/>
      <c r="I772" s="3"/>
      <c r="J772" s="3"/>
      <c r="T772" s="3"/>
    </row>
    <row r="773" ht="15.75" customHeight="1">
      <c r="D773" s="3"/>
      <c r="E773" s="3"/>
      <c r="F773" s="3"/>
      <c r="G773" s="3"/>
      <c r="H773" s="3"/>
      <c r="I773" s="3"/>
      <c r="J773" s="3"/>
      <c r="T773" s="3"/>
    </row>
    <row r="774" ht="15.75" customHeight="1">
      <c r="D774" s="3"/>
      <c r="E774" s="3"/>
      <c r="F774" s="3"/>
      <c r="G774" s="3"/>
      <c r="H774" s="3"/>
      <c r="I774" s="3"/>
      <c r="J774" s="3"/>
      <c r="T774" s="3"/>
    </row>
    <row r="775" ht="15.75" customHeight="1">
      <c r="D775" s="3"/>
      <c r="E775" s="3"/>
      <c r="F775" s="3"/>
      <c r="G775" s="3"/>
      <c r="H775" s="3"/>
      <c r="I775" s="3"/>
      <c r="J775" s="3"/>
      <c r="T775" s="3"/>
    </row>
    <row r="776" ht="15.75" customHeight="1">
      <c r="D776" s="3"/>
      <c r="E776" s="3"/>
      <c r="F776" s="3"/>
      <c r="G776" s="3"/>
      <c r="H776" s="3"/>
      <c r="I776" s="3"/>
      <c r="J776" s="3"/>
      <c r="T776" s="3"/>
    </row>
    <row r="777" ht="15.75" customHeight="1">
      <c r="D777" s="3"/>
      <c r="E777" s="3"/>
      <c r="F777" s="3"/>
      <c r="G777" s="3"/>
      <c r="H777" s="3"/>
      <c r="I777" s="3"/>
      <c r="J777" s="3"/>
      <c r="T777" s="3"/>
    </row>
    <row r="778" ht="15.75" customHeight="1">
      <c r="D778" s="3"/>
      <c r="E778" s="3"/>
      <c r="F778" s="3"/>
      <c r="G778" s="3"/>
      <c r="H778" s="3"/>
      <c r="I778" s="3"/>
      <c r="J778" s="3"/>
      <c r="T778" s="3"/>
    </row>
    <row r="779" ht="15.75" customHeight="1">
      <c r="D779" s="3"/>
      <c r="E779" s="3"/>
      <c r="F779" s="3"/>
      <c r="G779" s="3"/>
      <c r="H779" s="3"/>
      <c r="I779" s="3"/>
      <c r="J779" s="3"/>
      <c r="T779" s="3"/>
    </row>
    <row r="780" ht="15.75" customHeight="1">
      <c r="D780" s="3"/>
      <c r="E780" s="3"/>
      <c r="F780" s="3"/>
      <c r="G780" s="3"/>
      <c r="H780" s="3"/>
      <c r="I780" s="3"/>
      <c r="J780" s="3"/>
      <c r="T780" s="3"/>
    </row>
    <row r="781" ht="15.75" customHeight="1">
      <c r="D781" s="3"/>
      <c r="E781" s="3"/>
      <c r="F781" s="3"/>
      <c r="G781" s="3"/>
      <c r="H781" s="3"/>
      <c r="I781" s="3"/>
      <c r="J781" s="3"/>
      <c r="T781" s="3"/>
    </row>
    <row r="782" ht="15.75" customHeight="1">
      <c r="D782" s="3"/>
      <c r="E782" s="3"/>
      <c r="F782" s="3"/>
      <c r="G782" s="3"/>
      <c r="H782" s="3"/>
      <c r="I782" s="3"/>
      <c r="J782" s="3"/>
      <c r="T782" s="3"/>
    </row>
    <row r="783" ht="15.75" customHeight="1">
      <c r="D783" s="3"/>
      <c r="E783" s="3"/>
      <c r="F783" s="3"/>
      <c r="G783" s="3"/>
      <c r="H783" s="3"/>
      <c r="I783" s="3"/>
      <c r="J783" s="3"/>
      <c r="T783" s="3"/>
    </row>
    <row r="784" ht="15.75" customHeight="1">
      <c r="D784" s="3"/>
      <c r="E784" s="3"/>
      <c r="F784" s="3"/>
      <c r="G784" s="3"/>
      <c r="H784" s="3"/>
      <c r="I784" s="3"/>
      <c r="J784" s="3"/>
      <c r="T784" s="3"/>
    </row>
    <row r="785" ht="15.75" customHeight="1">
      <c r="D785" s="3"/>
      <c r="E785" s="3"/>
      <c r="F785" s="3"/>
      <c r="G785" s="3"/>
      <c r="H785" s="3"/>
      <c r="I785" s="3"/>
      <c r="J785" s="3"/>
      <c r="T785" s="3"/>
    </row>
    <row r="786" ht="15.75" customHeight="1">
      <c r="D786" s="3"/>
      <c r="E786" s="3"/>
      <c r="F786" s="3"/>
      <c r="G786" s="3"/>
      <c r="H786" s="3"/>
      <c r="I786" s="3"/>
      <c r="J786" s="3"/>
      <c r="T786" s="3"/>
    </row>
    <row r="787" ht="15.75" customHeight="1">
      <c r="D787" s="3"/>
      <c r="E787" s="3"/>
      <c r="F787" s="3"/>
      <c r="G787" s="3"/>
      <c r="H787" s="3"/>
      <c r="I787" s="3"/>
      <c r="J787" s="3"/>
      <c r="T787" s="3"/>
    </row>
    <row r="788" ht="15.75" customHeight="1">
      <c r="D788" s="3"/>
      <c r="E788" s="3"/>
      <c r="F788" s="3"/>
      <c r="G788" s="3"/>
      <c r="H788" s="3"/>
      <c r="I788" s="3"/>
      <c r="J788" s="3"/>
      <c r="T788" s="3"/>
    </row>
    <row r="789" ht="15.75" customHeight="1">
      <c r="D789" s="3"/>
      <c r="E789" s="3"/>
      <c r="F789" s="3"/>
      <c r="G789" s="3"/>
      <c r="H789" s="3"/>
      <c r="I789" s="3"/>
      <c r="J789" s="3"/>
      <c r="T789" s="3"/>
    </row>
    <row r="790" ht="15.75" customHeight="1">
      <c r="D790" s="3"/>
      <c r="E790" s="3"/>
      <c r="F790" s="3"/>
      <c r="G790" s="3"/>
      <c r="H790" s="3"/>
      <c r="I790" s="3"/>
      <c r="J790" s="3"/>
      <c r="T790" s="3"/>
    </row>
    <row r="791" ht="15.75" customHeight="1">
      <c r="D791" s="3"/>
      <c r="E791" s="3"/>
      <c r="F791" s="3"/>
      <c r="G791" s="3"/>
      <c r="H791" s="3"/>
      <c r="I791" s="3"/>
      <c r="J791" s="3"/>
      <c r="T791" s="3"/>
    </row>
    <row r="792" ht="15.75" customHeight="1">
      <c r="D792" s="3"/>
      <c r="E792" s="3"/>
      <c r="F792" s="3"/>
      <c r="G792" s="3"/>
      <c r="H792" s="3"/>
      <c r="I792" s="3"/>
      <c r="J792" s="3"/>
      <c r="T792" s="3"/>
    </row>
    <row r="793" ht="15.75" customHeight="1">
      <c r="D793" s="3"/>
      <c r="E793" s="3"/>
      <c r="F793" s="3"/>
      <c r="G793" s="3"/>
      <c r="H793" s="3"/>
      <c r="I793" s="3"/>
      <c r="J793" s="3"/>
      <c r="T793" s="3"/>
    </row>
    <row r="794" ht="15.75" customHeight="1">
      <c r="D794" s="3"/>
      <c r="E794" s="3"/>
      <c r="F794" s="3"/>
      <c r="G794" s="3"/>
      <c r="H794" s="3"/>
      <c r="I794" s="3"/>
      <c r="J794" s="3"/>
      <c r="T794" s="3"/>
    </row>
    <row r="795" ht="15.75" customHeight="1">
      <c r="D795" s="3"/>
      <c r="E795" s="3"/>
      <c r="F795" s="3"/>
      <c r="G795" s="3"/>
      <c r="H795" s="3"/>
      <c r="I795" s="3"/>
      <c r="J795" s="3"/>
      <c r="T795" s="3"/>
    </row>
    <row r="796" ht="15.75" customHeight="1">
      <c r="D796" s="3"/>
      <c r="E796" s="3"/>
      <c r="F796" s="3"/>
      <c r="G796" s="3"/>
      <c r="H796" s="3"/>
      <c r="I796" s="3"/>
      <c r="J796" s="3"/>
      <c r="T796" s="3"/>
    </row>
    <row r="797" ht="15.75" customHeight="1">
      <c r="D797" s="3"/>
      <c r="E797" s="3"/>
      <c r="F797" s="3"/>
      <c r="G797" s="3"/>
      <c r="H797" s="3"/>
      <c r="I797" s="3"/>
      <c r="J797" s="3"/>
      <c r="T797" s="3"/>
    </row>
    <row r="798" ht="15.75" customHeight="1">
      <c r="D798" s="3"/>
      <c r="E798" s="3"/>
      <c r="F798" s="3"/>
      <c r="G798" s="3"/>
      <c r="H798" s="3"/>
      <c r="I798" s="3"/>
      <c r="J798" s="3"/>
      <c r="T798" s="3"/>
    </row>
    <row r="799" ht="15.75" customHeight="1">
      <c r="D799" s="3"/>
      <c r="E799" s="3"/>
      <c r="F799" s="3"/>
      <c r="G799" s="3"/>
      <c r="H799" s="3"/>
      <c r="I799" s="3"/>
      <c r="J799" s="3"/>
      <c r="T799" s="3"/>
    </row>
    <row r="800" ht="15.75" customHeight="1">
      <c r="D800" s="3"/>
      <c r="E800" s="3"/>
      <c r="F800" s="3"/>
      <c r="G800" s="3"/>
      <c r="H800" s="3"/>
      <c r="I800" s="3"/>
      <c r="J800" s="3"/>
      <c r="T800" s="3"/>
    </row>
    <row r="801" ht="15.75" customHeight="1">
      <c r="D801" s="3"/>
      <c r="E801" s="3"/>
      <c r="F801" s="3"/>
      <c r="G801" s="3"/>
      <c r="H801" s="3"/>
      <c r="I801" s="3"/>
      <c r="J801" s="3"/>
      <c r="T801" s="3"/>
    </row>
    <row r="802" ht="15.75" customHeight="1">
      <c r="D802" s="3"/>
      <c r="E802" s="3"/>
      <c r="F802" s="3"/>
      <c r="G802" s="3"/>
      <c r="H802" s="3"/>
      <c r="I802" s="3"/>
      <c r="J802" s="3"/>
      <c r="T802" s="3"/>
    </row>
    <row r="803" ht="15.75" customHeight="1">
      <c r="D803" s="3"/>
      <c r="E803" s="3"/>
      <c r="F803" s="3"/>
      <c r="G803" s="3"/>
      <c r="H803" s="3"/>
      <c r="I803" s="3"/>
      <c r="J803" s="3"/>
      <c r="T803" s="3"/>
    </row>
    <row r="804" ht="15.75" customHeight="1">
      <c r="D804" s="3"/>
      <c r="E804" s="3"/>
      <c r="F804" s="3"/>
      <c r="G804" s="3"/>
      <c r="H804" s="3"/>
      <c r="I804" s="3"/>
      <c r="J804" s="3"/>
      <c r="T804" s="3"/>
    </row>
    <row r="805" ht="15.75" customHeight="1">
      <c r="D805" s="3"/>
      <c r="E805" s="3"/>
      <c r="F805" s="3"/>
      <c r="G805" s="3"/>
      <c r="H805" s="3"/>
      <c r="I805" s="3"/>
      <c r="J805" s="3"/>
      <c r="T805" s="3"/>
    </row>
    <row r="806" ht="15.75" customHeight="1">
      <c r="D806" s="3"/>
      <c r="E806" s="3"/>
      <c r="F806" s="3"/>
      <c r="G806" s="3"/>
      <c r="H806" s="3"/>
      <c r="I806" s="3"/>
      <c r="J806" s="3"/>
      <c r="T806" s="3"/>
    </row>
    <row r="807" ht="15.75" customHeight="1">
      <c r="D807" s="3"/>
      <c r="E807" s="3"/>
      <c r="F807" s="3"/>
      <c r="G807" s="3"/>
      <c r="H807" s="3"/>
      <c r="I807" s="3"/>
      <c r="J807" s="3"/>
      <c r="T807" s="3"/>
    </row>
    <row r="808" ht="15.75" customHeight="1">
      <c r="D808" s="3"/>
      <c r="E808" s="3"/>
      <c r="F808" s="3"/>
      <c r="G808" s="3"/>
      <c r="H808" s="3"/>
      <c r="I808" s="3"/>
      <c r="J808" s="3"/>
      <c r="T808" s="3"/>
    </row>
    <row r="809" ht="15.75" customHeight="1">
      <c r="D809" s="3"/>
      <c r="E809" s="3"/>
      <c r="F809" s="3"/>
      <c r="G809" s="3"/>
      <c r="H809" s="3"/>
      <c r="I809" s="3"/>
      <c r="J809" s="3"/>
      <c r="T809" s="3"/>
    </row>
    <row r="810" ht="15.75" customHeight="1">
      <c r="D810" s="3"/>
      <c r="E810" s="3"/>
      <c r="F810" s="3"/>
      <c r="G810" s="3"/>
      <c r="H810" s="3"/>
      <c r="I810" s="3"/>
      <c r="J810" s="3"/>
      <c r="T810" s="3"/>
    </row>
    <row r="811" ht="15.75" customHeight="1">
      <c r="D811" s="3"/>
      <c r="E811" s="3"/>
      <c r="F811" s="3"/>
      <c r="G811" s="3"/>
      <c r="H811" s="3"/>
      <c r="I811" s="3"/>
      <c r="J811" s="3"/>
      <c r="T811" s="3"/>
    </row>
    <row r="812" ht="15.75" customHeight="1">
      <c r="D812" s="3"/>
      <c r="E812" s="3"/>
      <c r="F812" s="3"/>
      <c r="G812" s="3"/>
      <c r="H812" s="3"/>
      <c r="I812" s="3"/>
      <c r="J812" s="3"/>
      <c r="T812" s="3"/>
    </row>
    <row r="813" ht="15.75" customHeight="1">
      <c r="D813" s="3"/>
      <c r="E813" s="3"/>
      <c r="F813" s="3"/>
      <c r="G813" s="3"/>
      <c r="H813" s="3"/>
      <c r="I813" s="3"/>
      <c r="J813" s="3"/>
      <c r="T813" s="3"/>
    </row>
    <row r="814" ht="15.75" customHeight="1">
      <c r="D814" s="3"/>
      <c r="E814" s="3"/>
      <c r="F814" s="3"/>
      <c r="G814" s="3"/>
      <c r="H814" s="3"/>
      <c r="I814" s="3"/>
      <c r="J814" s="3"/>
      <c r="T814" s="3"/>
    </row>
    <row r="815" ht="15.75" customHeight="1">
      <c r="D815" s="3"/>
      <c r="E815" s="3"/>
      <c r="F815" s="3"/>
      <c r="G815" s="3"/>
      <c r="H815" s="3"/>
      <c r="I815" s="3"/>
      <c r="J815" s="3"/>
      <c r="T815" s="3"/>
    </row>
    <row r="816" ht="15.75" customHeight="1">
      <c r="D816" s="3"/>
      <c r="E816" s="3"/>
      <c r="F816" s="3"/>
      <c r="G816" s="3"/>
      <c r="H816" s="3"/>
      <c r="I816" s="3"/>
      <c r="J816" s="3"/>
      <c r="T816" s="3"/>
    </row>
    <row r="817" ht="15.75" customHeight="1">
      <c r="D817" s="3"/>
      <c r="E817" s="3"/>
      <c r="F817" s="3"/>
      <c r="G817" s="3"/>
      <c r="H817" s="3"/>
      <c r="I817" s="3"/>
      <c r="J817" s="3"/>
      <c r="T817" s="3"/>
    </row>
    <row r="818" ht="15.75" customHeight="1">
      <c r="D818" s="3"/>
      <c r="E818" s="3"/>
      <c r="F818" s="3"/>
      <c r="G818" s="3"/>
      <c r="H818" s="3"/>
      <c r="I818" s="3"/>
      <c r="J818" s="3"/>
      <c r="T818" s="3"/>
    </row>
    <row r="819" ht="15.75" customHeight="1">
      <c r="D819" s="3"/>
      <c r="E819" s="3"/>
      <c r="F819" s="3"/>
      <c r="G819" s="3"/>
      <c r="H819" s="3"/>
      <c r="I819" s="3"/>
      <c r="J819" s="3"/>
      <c r="T819" s="3"/>
    </row>
    <row r="820" ht="15.75" customHeight="1">
      <c r="D820" s="3"/>
      <c r="E820" s="3"/>
      <c r="F820" s="3"/>
      <c r="G820" s="3"/>
      <c r="H820" s="3"/>
      <c r="I820" s="3"/>
      <c r="J820" s="3"/>
      <c r="T820" s="3"/>
    </row>
    <row r="821" ht="15.75" customHeight="1">
      <c r="D821" s="3"/>
      <c r="E821" s="3"/>
      <c r="F821" s="3"/>
      <c r="G821" s="3"/>
      <c r="H821" s="3"/>
      <c r="I821" s="3"/>
      <c r="J821" s="3"/>
      <c r="T821" s="3"/>
    </row>
    <row r="822" ht="15.75" customHeight="1">
      <c r="D822" s="3"/>
      <c r="E822" s="3"/>
      <c r="F822" s="3"/>
      <c r="G822" s="3"/>
      <c r="H822" s="3"/>
      <c r="I822" s="3"/>
      <c r="J822" s="3"/>
      <c r="T822" s="3"/>
    </row>
    <row r="823" ht="15.75" customHeight="1">
      <c r="D823" s="3"/>
      <c r="E823" s="3"/>
      <c r="F823" s="3"/>
      <c r="G823" s="3"/>
      <c r="H823" s="3"/>
      <c r="I823" s="3"/>
      <c r="J823" s="3"/>
      <c r="T823" s="3"/>
    </row>
    <row r="824" ht="15.75" customHeight="1">
      <c r="D824" s="3"/>
      <c r="E824" s="3"/>
      <c r="F824" s="3"/>
      <c r="G824" s="3"/>
      <c r="H824" s="3"/>
      <c r="I824" s="3"/>
      <c r="J824" s="3"/>
      <c r="T824" s="3"/>
    </row>
    <row r="825" ht="15.75" customHeight="1">
      <c r="D825" s="3"/>
      <c r="E825" s="3"/>
      <c r="F825" s="3"/>
      <c r="G825" s="3"/>
      <c r="H825" s="3"/>
      <c r="I825" s="3"/>
      <c r="J825" s="3"/>
      <c r="T825" s="3"/>
    </row>
    <row r="826" ht="15.75" customHeight="1">
      <c r="D826" s="3"/>
      <c r="E826" s="3"/>
      <c r="F826" s="3"/>
      <c r="G826" s="3"/>
      <c r="H826" s="3"/>
      <c r="I826" s="3"/>
      <c r="J826" s="3"/>
      <c r="T826" s="3"/>
    </row>
    <row r="827" ht="15.75" customHeight="1">
      <c r="D827" s="3"/>
      <c r="E827" s="3"/>
      <c r="F827" s="3"/>
      <c r="G827" s="3"/>
      <c r="H827" s="3"/>
      <c r="I827" s="3"/>
      <c r="J827" s="3"/>
      <c r="T827" s="3"/>
    </row>
    <row r="828" ht="15.75" customHeight="1">
      <c r="D828" s="3"/>
      <c r="E828" s="3"/>
      <c r="F828" s="3"/>
      <c r="G828" s="3"/>
      <c r="H828" s="3"/>
      <c r="I828" s="3"/>
      <c r="J828" s="3"/>
      <c r="T828" s="3"/>
    </row>
    <row r="829" ht="15.75" customHeight="1">
      <c r="D829" s="3"/>
      <c r="E829" s="3"/>
      <c r="F829" s="3"/>
      <c r="G829" s="3"/>
      <c r="H829" s="3"/>
      <c r="I829" s="3"/>
      <c r="J829" s="3"/>
      <c r="T829" s="3"/>
    </row>
    <row r="830" ht="15.75" customHeight="1">
      <c r="D830" s="3"/>
      <c r="E830" s="3"/>
      <c r="F830" s="3"/>
      <c r="G830" s="3"/>
      <c r="H830" s="3"/>
      <c r="I830" s="3"/>
      <c r="J830" s="3"/>
      <c r="T830" s="3"/>
    </row>
    <row r="831" ht="15.75" customHeight="1">
      <c r="D831" s="3"/>
      <c r="E831" s="3"/>
      <c r="F831" s="3"/>
      <c r="G831" s="3"/>
      <c r="H831" s="3"/>
      <c r="I831" s="3"/>
      <c r="J831" s="3"/>
      <c r="T831" s="3"/>
    </row>
    <row r="832" ht="15.75" customHeight="1">
      <c r="D832" s="3"/>
      <c r="E832" s="3"/>
      <c r="F832" s="3"/>
      <c r="G832" s="3"/>
      <c r="H832" s="3"/>
      <c r="I832" s="3"/>
      <c r="J832" s="3"/>
      <c r="T832" s="3"/>
    </row>
    <row r="833" ht="15.75" customHeight="1">
      <c r="D833" s="3"/>
      <c r="E833" s="3"/>
      <c r="F833" s="3"/>
      <c r="G833" s="3"/>
      <c r="H833" s="3"/>
      <c r="I833" s="3"/>
      <c r="J833" s="3"/>
      <c r="T833" s="3"/>
    </row>
    <row r="834" ht="15.75" customHeight="1">
      <c r="D834" s="3"/>
      <c r="E834" s="3"/>
      <c r="F834" s="3"/>
      <c r="G834" s="3"/>
      <c r="H834" s="3"/>
      <c r="I834" s="3"/>
      <c r="J834" s="3"/>
      <c r="T834" s="3"/>
    </row>
    <row r="835" ht="15.75" customHeight="1">
      <c r="D835" s="3"/>
      <c r="E835" s="3"/>
      <c r="F835" s="3"/>
      <c r="G835" s="3"/>
      <c r="H835" s="3"/>
      <c r="I835" s="3"/>
      <c r="J835" s="3"/>
      <c r="T835" s="3"/>
    </row>
    <row r="836" ht="15.75" customHeight="1">
      <c r="D836" s="3"/>
      <c r="E836" s="3"/>
      <c r="F836" s="3"/>
      <c r="G836" s="3"/>
      <c r="H836" s="3"/>
      <c r="I836" s="3"/>
      <c r="J836" s="3"/>
      <c r="T836" s="3"/>
    </row>
    <row r="837" ht="15.75" customHeight="1">
      <c r="D837" s="3"/>
      <c r="E837" s="3"/>
      <c r="F837" s="3"/>
      <c r="G837" s="3"/>
      <c r="H837" s="3"/>
      <c r="I837" s="3"/>
      <c r="J837" s="3"/>
      <c r="T837" s="3"/>
    </row>
    <row r="838" ht="15.75" customHeight="1">
      <c r="D838" s="3"/>
      <c r="E838" s="3"/>
      <c r="F838" s="3"/>
      <c r="G838" s="3"/>
      <c r="H838" s="3"/>
      <c r="I838" s="3"/>
      <c r="J838" s="3"/>
      <c r="T838" s="3"/>
      <c r="V838" s="3"/>
    </row>
    <row r="839" ht="15.75" customHeight="1">
      <c r="D839" s="3"/>
      <c r="E839" s="3"/>
      <c r="F839" s="3"/>
      <c r="G839" s="3"/>
      <c r="H839" s="3"/>
      <c r="I839" s="3"/>
      <c r="J839" s="3"/>
      <c r="T839" s="3"/>
      <c r="V839" s="3"/>
    </row>
    <row r="840" ht="15.75" customHeight="1">
      <c r="D840" s="3"/>
      <c r="E840" s="3"/>
      <c r="F840" s="3"/>
      <c r="G840" s="3"/>
      <c r="H840" s="3"/>
      <c r="I840" s="3"/>
      <c r="J840" s="3"/>
      <c r="T840" s="3"/>
      <c r="V840" s="3"/>
    </row>
    <row r="841" ht="15.75" customHeight="1">
      <c r="D841" s="3"/>
      <c r="E841" s="3"/>
      <c r="F841" s="3"/>
      <c r="G841" s="3"/>
      <c r="H841" s="3"/>
      <c r="I841" s="3"/>
      <c r="J841" s="3"/>
      <c r="T841" s="3"/>
      <c r="V841" s="3"/>
    </row>
    <row r="842" ht="15.75" customHeight="1">
      <c r="D842" s="3"/>
      <c r="E842" s="3"/>
      <c r="F842" s="3"/>
      <c r="G842" s="3"/>
      <c r="H842" s="3"/>
      <c r="I842" s="3"/>
      <c r="J842" s="3"/>
      <c r="T842" s="3"/>
      <c r="V842" s="3"/>
    </row>
    <row r="843" ht="15.75" customHeight="1">
      <c r="D843" s="3"/>
      <c r="E843" s="3"/>
      <c r="F843" s="3"/>
      <c r="G843" s="3"/>
      <c r="H843" s="3"/>
      <c r="I843" s="3"/>
      <c r="J843" s="3"/>
      <c r="T843" s="3"/>
      <c r="V843" s="3"/>
    </row>
    <row r="844" ht="15.75" customHeight="1">
      <c r="D844" s="3"/>
      <c r="E844" s="3"/>
      <c r="F844" s="3"/>
      <c r="G844" s="3"/>
      <c r="H844" s="3"/>
      <c r="I844" s="3"/>
      <c r="J844" s="3"/>
      <c r="T844" s="3"/>
      <c r="V844" s="3"/>
    </row>
    <row r="845" ht="15.75" customHeight="1">
      <c r="D845" s="3"/>
      <c r="E845" s="3"/>
      <c r="F845" s="3"/>
      <c r="G845" s="3"/>
      <c r="H845" s="3"/>
      <c r="I845" s="3"/>
      <c r="J845" s="3"/>
      <c r="T845" s="3"/>
      <c r="V845" s="3"/>
    </row>
    <row r="846" ht="15.75" customHeight="1">
      <c r="D846" s="3"/>
      <c r="E846" s="3"/>
      <c r="F846" s="3"/>
      <c r="G846" s="3"/>
      <c r="H846" s="3"/>
      <c r="I846" s="3"/>
      <c r="J846" s="3"/>
      <c r="T846" s="3"/>
      <c r="V846" s="3"/>
    </row>
    <row r="847" ht="15.75" customHeight="1">
      <c r="D847" s="3"/>
      <c r="E847" s="3"/>
      <c r="F847" s="3"/>
      <c r="G847" s="3"/>
      <c r="H847" s="3"/>
      <c r="I847" s="3"/>
      <c r="J847" s="3"/>
      <c r="T847" s="3"/>
      <c r="V847" s="3"/>
    </row>
    <row r="848" ht="15.75" customHeight="1">
      <c r="D848" s="3"/>
      <c r="E848" s="3"/>
      <c r="F848" s="3"/>
      <c r="G848" s="3"/>
      <c r="H848" s="3"/>
      <c r="I848" s="3"/>
      <c r="J848" s="3"/>
      <c r="T848" s="3"/>
      <c r="V848" s="3"/>
    </row>
    <row r="849" ht="15.75" customHeight="1">
      <c r="D849" s="3"/>
      <c r="E849" s="3"/>
      <c r="F849" s="3"/>
      <c r="G849" s="3"/>
      <c r="H849" s="3"/>
      <c r="I849" s="3"/>
      <c r="J849" s="3"/>
      <c r="T849" s="3"/>
      <c r="V849" s="3"/>
    </row>
    <row r="850" ht="15.75" customHeight="1">
      <c r="D850" s="3"/>
      <c r="E850" s="3"/>
      <c r="F850" s="3"/>
      <c r="G850" s="3"/>
      <c r="H850" s="3"/>
      <c r="I850" s="3"/>
      <c r="J850" s="3"/>
      <c r="T850" s="3"/>
      <c r="V850" s="3"/>
    </row>
    <row r="851" ht="15.75" customHeight="1">
      <c r="D851" s="3"/>
      <c r="E851" s="3"/>
      <c r="F851" s="3"/>
      <c r="G851" s="3"/>
      <c r="H851" s="3"/>
      <c r="I851" s="3"/>
      <c r="J851" s="3"/>
      <c r="T851" s="3"/>
      <c r="V851" s="3"/>
    </row>
    <row r="852" ht="15.75" customHeight="1">
      <c r="D852" s="3"/>
      <c r="E852" s="3"/>
      <c r="F852" s="3"/>
      <c r="G852" s="3"/>
      <c r="H852" s="3"/>
      <c r="I852" s="3"/>
      <c r="J852" s="3"/>
      <c r="T852" s="3"/>
      <c r="V852" s="3"/>
    </row>
    <row r="853" ht="15.75" customHeight="1">
      <c r="D853" s="3"/>
      <c r="E853" s="3"/>
      <c r="F853" s="3"/>
      <c r="G853" s="3"/>
      <c r="H853" s="3"/>
      <c r="I853" s="3"/>
      <c r="J853" s="3"/>
      <c r="T853" s="3"/>
      <c r="V853" s="3"/>
    </row>
    <row r="854" ht="15.75" customHeight="1">
      <c r="D854" s="3"/>
      <c r="E854" s="3"/>
      <c r="F854" s="3"/>
      <c r="G854" s="3"/>
      <c r="H854" s="3"/>
      <c r="I854" s="3"/>
      <c r="J854" s="3"/>
      <c r="T854" s="3"/>
      <c r="V854" s="3"/>
    </row>
    <row r="855" ht="15.75" customHeight="1">
      <c r="D855" s="3"/>
      <c r="E855" s="3"/>
      <c r="F855" s="3"/>
      <c r="G855" s="3"/>
      <c r="H855" s="3"/>
      <c r="I855" s="3"/>
      <c r="J855" s="3"/>
      <c r="T855" s="3"/>
      <c r="V855" s="3"/>
    </row>
    <row r="856" ht="15.75" customHeight="1">
      <c r="D856" s="3"/>
      <c r="E856" s="3"/>
      <c r="F856" s="3"/>
      <c r="G856" s="3"/>
      <c r="H856" s="3"/>
      <c r="I856" s="3"/>
      <c r="J856" s="3"/>
      <c r="T856" s="3"/>
      <c r="V856" s="3"/>
    </row>
    <row r="857" ht="15.75" customHeight="1">
      <c r="D857" s="3"/>
      <c r="E857" s="3"/>
      <c r="F857" s="3"/>
      <c r="G857" s="3"/>
      <c r="H857" s="3"/>
      <c r="I857" s="3"/>
      <c r="J857" s="3"/>
      <c r="T857" s="3"/>
      <c r="V857" s="3"/>
    </row>
    <row r="858" ht="15.75" customHeight="1">
      <c r="D858" s="3"/>
      <c r="E858" s="3"/>
      <c r="F858" s="3"/>
      <c r="G858" s="3"/>
      <c r="H858" s="3"/>
      <c r="I858" s="3"/>
      <c r="J858" s="3"/>
      <c r="T858" s="3"/>
      <c r="V858" s="3"/>
    </row>
    <row r="859" ht="15.75" customHeight="1">
      <c r="D859" s="3"/>
      <c r="E859" s="3"/>
      <c r="F859" s="3"/>
      <c r="G859" s="3"/>
      <c r="H859" s="3"/>
      <c r="I859" s="3"/>
      <c r="J859" s="3"/>
      <c r="T859" s="3"/>
      <c r="V859" s="3"/>
    </row>
    <row r="860" ht="15.75" customHeight="1">
      <c r="D860" s="3"/>
      <c r="E860" s="3"/>
      <c r="F860" s="3"/>
      <c r="G860" s="3"/>
      <c r="H860" s="3"/>
      <c r="I860" s="3"/>
      <c r="J860" s="3"/>
      <c r="T860" s="3"/>
      <c r="V860" s="3"/>
    </row>
    <row r="861" ht="15.75" customHeight="1">
      <c r="D861" s="3"/>
      <c r="E861" s="3"/>
      <c r="F861" s="3"/>
      <c r="G861" s="3"/>
      <c r="H861" s="3"/>
      <c r="I861" s="3"/>
      <c r="J861" s="3"/>
      <c r="T861" s="3"/>
      <c r="V861" s="3"/>
    </row>
    <row r="862" ht="15.75" customHeight="1">
      <c r="D862" s="3"/>
      <c r="E862" s="3"/>
      <c r="F862" s="3"/>
      <c r="G862" s="3"/>
      <c r="H862" s="3"/>
      <c r="I862" s="3"/>
      <c r="J862" s="3"/>
      <c r="T862" s="3"/>
      <c r="V862" s="3"/>
    </row>
    <row r="863" ht="15.75" customHeight="1">
      <c r="D863" s="3"/>
      <c r="E863" s="3"/>
      <c r="F863" s="3"/>
      <c r="G863" s="3"/>
      <c r="H863" s="3"/>
      <c r="I863" s="3"/>
      <c r="J863" s="3"/>
      <c r="T863" s="3"/>
      <c r="V863" s="3"/>
    </row>
    <row r="864" ht="15.75" customHeight="1">
      <c r="D864" s="3"/>
      <c r="E864" s="3"/>
      <c r="F864" s="3"/>
      <c r="G864" s="3"/>
      <c r="H864" s="3"/>
      <c r="I864" s="3"/>
      <c r="J864" s="3"/>
      <c r="T864" s="3"/>
      <c r="V864" s="3"/>
    </row>
    <row r="865" ht="15.75" customHeight="1">
      <c r="D865" s="3"/>
      <c r="E865" s="3"/>
      <c r="F865" s="3"/>
      <c r="G865" s="3"/>
      <c r="H865" s="3"/>
      <c r="I865" s="3"/>
      <c r="J865" s="3"/>
      <c r="T865" s="3"/>
      <c r="V865" s="3"/>
    </row>
    <row r="866" ht="15.75" customHeight="1">
      <c r="D866" s="3"/>
      <c r="E866" s="3"/>
      <c r="F866" s="3"/>
      <c r="G866" s="3"/>
      <c r="H866" s="3"/>
      <c r="I866" s="3"/>
      <c r="J866" s="3"/>
      <c r="T866" s="3"/>
      <c r="V866" s="3"/>
    </row>
    <row r="867" ht="15.75" customHeight="1">
      <c r="D867" s="3"/>
      <c r="E867" s="3"/>
      <c r="F867" s="3"/>
      <c r="G867" s="3"/>
      <c r="H867" s="3"/>
      <c r="I867" s="3"/>
      <c r="J867" s="3"/>
      <c r="T867" s="3"/>
      <c r="V867" s="3"/>
    </row>
    <row r="868" ht="15.75" customHeight="1">
      <c r="D868" s="3"/>
      <c r="E868" s="3"/>
      <c r="F868" s="3"/>
      <c r="G868" s="3"/>
      <c r="H868" s="3"/>
      <c r="I868" s="3"/>
      <c r="J868" s="3"/>
      <c r="T868" s="3"/>
      <c r="V868" s="3"/>
    </row>
    <row r="869" ht="15.75" customHeight="1">
      <c r="D869" s="3"/>
      <c r="E869" s="3"/>
      <c r="F869" s="3"/>
      <c r="G869" s="3"/>
      <c r="H869" s="3"/>
      <c r="I869" s="3"/>
      <c r="J869" s="3"/>
      <c r="T869" s="3"/>
      <c r="V869" s="3"/>
    </row>
    <row r="870" ht="15.75" customHeight="1">
      <c r="D870" s="3"/>
      <c r="E870" s="3"/>
      <c r="F870" s="3"/>
      <c r="G870" s="3"/>
      <c r="H870" s="3"/>
      <c r="I870" s="3"/>
      <c r="J870" s="3"/>
      <c r="T870" s="3"/>
      <c r="V870" s="3"/>
    </row>
    <row r="871" ht="15.75" customHeight="1">
      <c r="D871" s="3"/>
      <c r="E871" s="3"/>
      <c r="F871" s="3"/>
      <c r="G871" s="3"/>
      <c r="H871" s="3"/>
      <c r="I871" s="3"/>
      <c r="J871" s="3"/>
      <c r="T871" s="3"/>
      <c r="V871" s="3"/>
    </row>
    <row r="872" ht="15.75" customHeight="1">
      <c r="D872" s="3"/>
      <c r="E872" s="3"/>
      <c r="F872" s="3"/>
      <c r="G872" s="3"/>
      <c r="H872" s="3"/>
      <c r="I872" s="3"/>
      <c r="J872" s="3"/>
      <c r="T872" s="3"/>
      <c r="V872" s="3"/>
    </row>
    <row r="873" ht="15.75" customHeight="1">
      <c r="D873" s="3"/>
      <c r="E873" s="3"/>
      <c r="F873" s="3"/>
      <c r="G873" s="3"/>
      <c r="H873" s="3"/>
      <c r="I873" s="3"/>
      <c r="J873" s="3"/>
      <c r="T873" s="3"/>
      <c r="V873" s="3"/>
    </row>
    <row r="874" ht="15.75" customHeight="1">
      <c r="D874" s="3"/>
      <c r="E874" s="3"/>
      <c r="F874" s="3"/>
      <c r="G874" s="3"/>
      <c r="H874" s="3"/>
      <c r="I874" s="3"/>
      <c r="J874" s="3"/>
      <c r="T874" s="3"/>
      <c r="V874" s="3"/>
    </row>
    <row r="875" ht="15.75" customHeight="1">
      <c r="D875" s="3"/>
      <c r="E875" s="3"/>
      <c r="F875" s="3"/>
      <c r="G875" s="3"/>
      <c r="H875" s="3"/>
      <c r="I875" s="3"/>
      <c r="J875" s="3"/>
      <c r="T875" s="3"/>
      <c r="V875" s="3"/>
    </row>
    <row r="876" ht="15.75" customHeight="1">
      <c r="D876" s="3"/>
      <c r="E876" s="3"/>
      <c r="F876" s="3"/>
      <c r="G876" s="3"/>
      <c r="H876" s="3"/>
      <c r="I876" s="3"/>
      <c r="J876" s="3"/>
      <c r="T876" s="3"/>
      <c r="V876" s="3"/>
    </row>
    <row r="877" ht="15.75" customHeight="1">
      <c r="D877" s="3"/>
      <c r="E877" s="3"/>
      <c r="F877" s="3"/>
      <c r="G877" s="3"/>
      <c r="H877" s="3"/>
      <c r="I877" s="3"/>
      <c r="J877" s="3"/>
      <c r="T877" s="3"/>
      <c r="V877" s="3"/>
    </row>
    <row r="878" ht="15.75" customHeight="1">
      <c r="D878" s="3"/>
      <c r="E878" s="3"/>
      <c r="F878" s="3"/>
      <c r="G878" s="3"/>
      <c r="H878" s="3"/>
      <c r="I878" s="3"/>
      <c r="J878" s="3"/>
      <c r="T878" s="3"/>
      <c r="V878" s="3"/>
    </row>
    <row r="879" ht="15.75" customHeight="1">
      <c r="D879" s="3"/>
      <c r="E879" s="3"/>
      <c r="F879" s="3"/>
      <c r="G879" s="3"/>
      <c r="H879" s="3"/>
      <c r="I879" s="3"/>
      <c r="J879" s="3"/>
      <c r="T879" s="3"/>
      <c r="V879" s="3"/>
    </row>
    <row r="880" ht="15.75" customHeight="1">
      <c r="D880" s="3"/>
      <c r="E880" s="3"/>
      <c r="F880" s="3"/>
      <c r="G880" s="3"/>
      <c r="H880" s="3"/>
      <c r="I880" s="3"/>
      <c r="J880" s="3"/>
      <c r="T880" s="3"/>
      <c r="V880" s="3"/>
    </row>
    <row r="881" ht="15.75" customHeight="1">
      <c r="D881" s="3"/>
      <c r="E881" s="3"/>
      <c r="F881" s="3"/>
      <c r="G881" s="3"/>
      <c r="H881" s="3"/>
      <c r="I881" s="3"/>
      <c r="J881" s="3"/>
      <c r="T881" s="3"/>
      <c r="V881" s="3"/>
    </row>
    <row r="882" ht="15.75" customHeight="1">
      <c r="D882" s="3"/>
      <c r="E882" s="3"/>
      <c r="F882" s="3"/>
      <c r="G882" s="3"/>
      <c r="H882" s="3"/>
      <c r="I882" s="3"/>
      <c r="J882" s="3"/>
      <c r="T882" s="3"/>
      <c r="V882" s="3"/>
    </row>
    <row r="883" ht="15.75" customHeight="1">
      <c r="D883" s="3"/>
      <c r="E883" s="3"/>
      <c r="F883" s="3"/>
      <c r="G883" s="3"/>
      <c r="H883" s="3"/>
      <c r="I883" s="3"/>
      <c r="J883" s="3"/>
      <c r="T883" s="3"/>
      <c r="V883" s="3"/>
    </row>
    <row r="884" ht="15.75" customHeight="1">
      <c r="D884" s="3"/>
      <c r="E884" s="3"/>
      <c r="F884" s="3"/>
      <c r="G884" s="3"/>
      <c r="H884" s="3"/>
      <c r="I884" s="3"/>
      <c r="J884" s="3"/>
      <c r="T884" s="3"/>
      <c r="V884" s="3"/>
    </row>
    <row r="885" ht="15.75" customHeight="1">
      <c r="D885" s="3"/>
      <c r="E885" s="3"/>
      <c r="F885" s="3"/>
      <c r="G885" s="3"/>
      <c r="H885" s="3"/>
      <c r="I885" s="3"/>
      <c r="J885" s="3"/>
      <c r="T885" s="3"/>
      <c r="V885" s="3"/>
    </row>
    <row r="886" ht="15.75" customHeight="1">
      <c r="D886" s="3"/>
      <c r="E886" s="3"/>
      <c r="F886" s="3"/>
      <c r="G886" s="3"/>
      <c r="H886" s="3"/>
      <c r="I886" s="3"/>
      <c r="J886" s="3"/>
      <c r="T886" s="3"/>
      <c r="V886" s="3"/>
    </row>
    <row r="887" ht="15.75" customHeight="1">
      <c r="D887" s="3"/>
      <c r="E887" s="3"/>
      <c r="F887" s="3"/>
      <c r="G887" s="3"/>
      <c r="H887" s="3"/>
      <c r="I887" s="3"/>
      <c r="J887" s="3"/>
      <c r="T887" s="3"/>
      <c r="V887" s="3"/>
    </row>
    <row r="888" ht="15.75" customHeight="1">
      <c r="D888" s="3"/>
      <c r="E888" s="3"/>
      <c r="F888" s="3"/>
      <c r="G888" s="3"/>
      <c r="H888" s="3"/>
      <c r="I888" s="3"/>
      <c r="J888" s="3"/>
      <c r="T888" s="3"/>
      <c r="V888" s="3"/>
    </row>
    <row r="889" ht="15.75" customHeight="1">
      <c r="D889" s="3"/>
      <c r="E889" s="3"/>
      <c r="F889" s="3"/>
      <c r="G889" s="3"/>
      <c r="H889" s="3"/>
      <c r="I889" s="3"/>
      <c r="J889" s="3"/>
      <c r="T889" s="3"/>
      <c r="V889" s="3"/>
    </row>
    <row r="890" ht="15.75" customHeight="1">
      <c r="D890" s="3"/>
      <c r="E890" s="3"/>
      <c r="F890" s="3"/>
      <c r="G890" s="3"/>
      <c r="H890" s="3"/>
      <c r="I890" s="3"/>
      <c r="J890" s="3"/>
      <c r="T890" s="3"/>
      <c r="V890" s="3"/>
    </row>
    <row r="891" ht="15.75" customHeight="1">
      <c r="D891" s="3"/>
      <c r="E891" s="3"/>
      <c r="F891" s="3"/>
      <c r="G891" s="3"/>
      <c r="H891" s="3"/>
      <c r="I891" s="3"/>
      <c r="J891" s="3"/>
      <c r="T891" s="3"/>
      <c r="V891" s="3"/>
    </row>
    <row r="892" ht="15.75" customHeight="1">
      <c r="D892" s="3"/>
      <c r="E892" s="3"/>
      <c r="F892" s="3"/>
      <c r="G892" s="3"/>
      <c r="H892" s="3"/>
      <c r="I892" s="3"/>
      <c r="J892" s="3"/>
      <c r="T892" s="3"/>
      <c r="V892" s="3"/>
    </row>
    <row r="893" ht="15.75" customHeight="1">
      <c r="D893" s="3"/>
      <c r="E893" s="3"/>
      <c r="F893" s="3"/>
      <c r="G893" s="3"/>
      <c r="H893" s="3"/>
      <c r="I893" s="3"/>
      <c r="J893" s="3"/>
      <c r="T893" s="3"/>
      <c r="V893" s="3"/>
    </row>
    <row r="894" ht="15.75" customHeight="1">
      <c r="D894" s="3"/>
      <c r="E894" s="3"/>
      <c r="F894" s="3"/>
      <c r="G894" s="3"/>
      <c r="H894" s="3"/>
      <c r="I894" s="3"/>
      <c r="J894" s="3"/>
      <c r="T894" s="3"/>
      <c r="V894" s="3"/>
    </row>
    <row r="895" ht="15.75" customHeight="1">
      <c r="D895" s="3"/>
      <c r="E895" s="3"/>
      <c r="F895" s="3"/>
      <c r="G895" s="3"/>
      <c r="H895" s="3"/>
      <c r="I895" s="3"/>
      <c r="J895" s="3"/>
      <c r="T895" s="3"/>
      <c r="V895" s="3"/>
    </row>
    <row r="896" ht="15.75" customHeight="1">
      <c r="D896" s="3"/>
      <c r="E896" s="3"/>
      <c r="F896" s="3"/>
      <c r="G896" s="3"/>
      <c r="H896" s="3"/>
      <c r="I896" s="3"/>
      <c r="J896" s="3"/>
      <c r="T896" s="3"/>
      <c r="V896" s="3"/>
    </row>
    <row r="897" ht="15.75" customHeight="1">
      <c r="D897" s="3"/>
      <c r="E897" s="3"/>
      <c r="F897" s="3"/>
      <c r="G897" s="3"/>
      <c r="H897" s="3"/>
      <c r="I897" s="3"/>
      <c r="J897" s="3"/>
      <c r="T897" s="3"/>
      <c r="V897" s="3"/>
    </row>
    <row r="898" ht="15.75" customHeight="1">
      <c r="D898" s="3"/>
      <c r="E898" s="3"/>
      <c r="F898" s="3"/>
      <c r="G898" s="3"/>
      <c r="H898" s="3"/>
      <c r="I898" s="3"/>
      <c r="J898" s="3"/>
      <c r="T898" s="3"/>
      <c r="V898" s="3"/>
    </row>
    <row r="899" ht="15.75" customHeight="1">
      <c r="D899" s="3"/>
      <c r="E899" s="3"/>
      <c r="F899" s="3"/>
      <c r="G899" s="3"/>
      <c r="H899" s="3"/>
      <c r="I899" s="3"/>
      <c r="J899" s="3"/>
      <c r="T899" s="3"/>
      <c r="V899" s="3"/>
    </row>
    <row r="900" ht="15.75" customHeight="1">
      <c r="D900" s="3"/>
      <c r="E900" s="3"/>
      <c r="F900" s="3"/>
      <c r="G900" s="3"/>
      <c r="H900" s="3"/>
      <c r="I900" s="3"/>
      <c r="J900" s="3"/>
      <c r="T900" s="3"/>
      <c r="V900" s="3"/>
    </row>
    <row r="901" ht="15.75" customHeight="1">
      <c r="D901" s="3"/>
      <c r="E901" s="3"/>
      <c r="F901" s="3"/>
      <c r="G901" s="3"/>
      <c r="H901" s="3"/>
      <c r="I901" s="3"/>
      <c r="J901" s="3"/>
      <c r="T901" s="3"/>
      <c r="V901" s="3"/>
    </row>
    <row r="902" ht="15.75" customHeight="1">
      <c r="D902" s="3"/>
      <c r="E902" s="3"/>
      <c r="F902" s="3"/>
      <c r="G902" s="3"/>
      <c r="H902" s="3"/>
      <c r="I902" s="3"/>
      <c r="J902" s="3"/>
      <c r="T902" s="3"/>
      <c r="V902" s="3"/>
    </row>
    <row r="903" ht="15.75" customHeight="1">
      <c r="D903" s="3"/>
      <c r="E903" s="3"/>
      <c r="F903" s="3"/>
      <c r="G903" s="3"/>
      <c r="H903" s="3"/>
      <c r="I903" s="3"/>
      <c r="J903" s="3"/>
      <c r="T903" s="3"/>
      <c r="V903" s="3"/>
    </row>
    <row r="904" ht="15.75" customHeight="1">
      <c r="D904" s="3"/>
      <c r="E904" s="3"/>
      <c r="F904" s="3"/>
      <c r="G904" s="3"/>
      <c r="H904" s="3"/>
      <c r="I904" s="3"/>
      <c r="J904" s="3"/>
      <c r="T904" s="3"/>
      <c r="V904" s="3"/>
    </row>
    <row r="905" ht="15.75" customHeight="1">
      <c r="D905" s="3"/>
      <c r="E905" s="3"/>
      <c r="F905" s="3"/>
      <c r="G905" s="3"/>
      <c r="H905" s="3"/>
      <c r="I905" s="3"/>
      <c r="J905" s="3"/>
      <c r="T905" s="3"/>
      <c r="V905" s="3"/>
    </row>
    <row r="906" ht="15.75" customHeight="1">
      <c r="D906" s="3"/>
      <c r="E906" s="3"/>
      <c r="F906" s="3"/>
      <c r="G906" s="3"/>
      <c r="H906" s="3"/>
      <c r="I906" s="3"/>
      <c r="J906" s="3"/>
      <c r="T906" s="3"/>
      <c r="V906" s="3"/>
    </row>
    <row r="907" ht="15.75" customHeight="1">
      <c r="D907" s="3"/>
      <c r="E907" s="3"/>
      <c r="F907" s="3"/>
      <c r="G907" s="3"/>
      <c r="H907" s="3"/>
      <c r="I907" s="3"/>
      <c r="J907" s="3"/>
      <c r="T907" s="3"/>
      <c r="V907" s="3"/>
    </row>
    <row r="908" ht="15.75" customHeight="1">
      <c r="D908" s="3"/>
      <c r="E908" s="3"/>
      <c r="F908" s="3"/>
      <c r="G908" s="3"/>
      <c r="H908" s="3"/>
      <c r="I908" s="3"/>
      <c r="J908" s="3"/>
      <c r="T908" s="3"/>
      <c r="V908" s="3"/>
    </row>
    <row r="909" ht="15.75" customHeight="1">
      <c r="D909" s="3"/>
      <c r="E909" s="3"/>
      <c r="F909" s="3"/>
      <c r="G909" s="3"/>
      <c r="H909" s="3"/>
      <c r="I909" s="3"/>
      <c r="J909" s="3"/>
      <c r="T909" s="3"/>
      <c r="V909" s="3"/>
    </row>
    <row r="910" ht="15.75" customHeight="1">
      <c r="D910" s="3"/>
      <c r="E910" s="3"/>
      <c r="F910" s="3"/>
      <c r="G910" s="3"/>
      <c r="H910" s="3"/>
      <c r="I910" s="3"/>
      <c r="J910" s="3"/>
      <c r="T910" s="3"/>
      <c r="V910" s="3"/>
    </row>
    <row r="911" ht="15.75" customHeight="1">
      <c r="D911" s="3"/>
      <c r="E911" s="3"/>
      <c r="F911" s="3"/>
      <c r="G911" s="3"/>
      <c r="H911" s="3"/>
      <c r="I911" s="3"/>
      <c r="J911" s="3"/>
      <c r="T911" s="3"/>
      <c r="V911" s="3"/>
    </row>
    <row r="912" ht="15.75" customHeight="1">
      <c r="D912" s="3"/>
      <c r="E912" s="3"/>
      <c r="F912" s="3"/>
      <c r="G912" s="3"/>
      <c r="H912" s="3"/>
      <c r="I912" s="3"/>
      <c r="J912" s="3"/>
      <c r="T912" s="3"/>
      <c r="V912" s="3"/>
    </row>
    <row r="913" ht="15.75" customHeight="1">
      <c r="D913" s="3"/>
      <c r="E913" s="3"/>
      <c r="F913" s="3"/>
      <c r="G913" s="3"/>
      <c r="H913" s="3"/>
      <c r="I913" s="3"/>
      <c r="J913" s="3"/>
      <c r="T913" s="3"/>
      <c r="V913" s="3"/>
    </row>
    <row r="914" ht="15.75" customHeight="1">
      <c r="D914" s="3"/>
      <c r="E914" s="3"/>
      <c r="F914" s="3"/>
      <c r="G914" s="3"/>
      <c r="H914" s="3"/>
      <c r="I914" s="3"/>
      <c r="J914" s="3"/>
      <c r="T914" s="3"/>
      <c r="V914" s="3"/>
    </row>
    <row r="915" ht="15.75" customHeight="1">
      <c r="D915" s="3"/>
      <c r="E915" s="3"/>
      <c r="F915" s="3"/>
      <c r="G915" s="3"/>
      <c r="H915" s="3"/>
      <c r="I915" s="3"/>
      <c r="J915" s="3"/>
      <c r="T915" s="3"/>
      <c r="V915" s="3"/>
    </row>
    <row r="916" ht="15.75" customHeight="1">
      <c r="D916" s="3"/>
      <c r="E916" s="3"/>
      <c r="F916" s="3"/>
      <c r="G916" s="3"/>
      <c r="H916" s="3"/>
      <c r="I916" s="3"/>
      <c r="J916" s="3"/>
      <c r="T916" s="3"/>
      <c r="V916" s="3"/>
    </row>
    <row r="917" ht="15.75" customHeight="1">
      <c r="D917" s="3"/>
      <c r="E917" s="3"/>
      <c r="F917" s="3"/>
      <c r="G917" s="3"/>
      <c r="H917" s="3"/>
      <c r="I917" s="3"/>
      <c r="J917" s="3"/>
      <c r="T917" s="3"/>
      <c r="V917" s="3"/>
    </row>
    <row r="918" ht="15.75" customHeight="1">
      <c r="D918" s="3"/>
      <c r="E918" s="3"/>
      <c r="F918" s="3"/>
      <c r="G918" s="3"/>
      <c r="H918" s="3"/>
      <c r="I918" s="3"/>
      <c r="J918" s="3"/>
      <c r="T918" s="3"/>
      <c r="V918" s="3"/>
    </row>
    <row r="919" ht="15.75" customHeight="1">
      <c r="D919" s="3"/>
      <c r="E919" s="3"/>
      <c r="F919" s="3"/>
      <c r="G919" s="3"/>
      <c r="H919" s="3"/>
      <c r="I919" s="3"/>
      <c r="J919" s="3"/>
      <c r="T919" s="3"/>
      <c r="V919" s="3"/>
    </row>
    <row r="920" ht="15.75" customHeight="1">
      <c r="D920" s="3"/>
      <c r="E920" s="3"/>
      <c r="F920" s="3"/>
      <c r="G920" s="3"/>
      <c r="H920" s="3"/>
      <c r="I920" s="3"/>
      <c r="J920" s="3"/>
      <c r="T920" s="3"/>
      <c r="V920" s="3"/>
    </row>
    <row r="921" ht="15.75" customHeight="1">
      <c r="D921" s="3"/>
      <c r="E921" s="3"/>
      <c r="F921" s="3"/>
      <c r="G921" s="3"/>
      <c r="H921" s="3"/>
      <c r="I921" s="3"/>
      <c r="J921" s="3"/>
      <c r="T921" s="3"/>
      <c r="V921" s="3"/>
    </row>
    <row r="922" ht="15.75" customHeight="1">
      <c r="D922" s="3"/>
      <c r="E922" s="3"/>
      <c r="F922" s="3"/>
      <c r="G922" s="3"/>
      <c r="H922" s="3"/>
      <c r="I922" s="3"/>
      <c r="J922" s="3"/>
      <c r="T922" s="3"/>
      <c r="V922" s="3"/>
    </row>
    <row r="923" ht="15.75" customHeight="1">
      <c r="D923" s="3"/>
      <c r="E923" s="3"/>
      <c r="F923" s="3"/>
      <c r="G923" s="3"/>
      <c r="H923" s="3"/>
      <c r="I923" s="3"/>
      <c r="J923" s="3"/>
      <c r="T923" s="3"/>
      <c r="V923" s="3"/>
    </row>
    <row r="924" ht="15.75" customHeight="1">
      <c r="D924" s="3"/>
      <c r="E924" s="3"/>
      <c r="F924" s="3"/>
      <c r="G924" s="3"/>
      <c r="H924" s="3"/>
      <c r="I924" s="3"/>
      <c r="J924" s="3"/>
      <c r="T924" s="3"/>
      <c r="V924" s="3"/>
    </row>
    <row r="925" ht="15.75" customHeight="1">
      <c r="D925" s="3"/>
      <c r="E925" s="3"/>
      <c r="F925" s="3"/>
      <c r="G925" s="3"/>
      <c r="H925" s="3"/>
      <c r="I925" s="3"/>
      <c r="J925" s="3"/>
      <c r="T925" s="3"/>
      <c r="V925" s="3"/>
    </row>
    <row r="926" ht="15.75" customHeight="1">
      <c r="D926" s="3"/>
      <c r="E926" s="3"/>
      <c r="F926" s="3"/>
      <c r="G926" s="3"/>
      <c r="H926" s="3"/>
      <c r="I926" s="3"/>
      <c r="J926" s="3"/>
      <c r="T926" s="3"/>
      <c r="V926" s="3"/>
    </row>
    <row r="927" ht="15.75" customHeight="1">
      <c r="D927" s="3"/>
      <c r="E927" s="3"/>
      <c r="F927" s="3"/>
      <c r="G927" s="3"/>
      <c r="H927" s="3"/>
      <c r="I927" s="3"/>
      <c r="J927" s="3"/>
      <c r="T927" s="3"/>
      <c r="V927" s="3"/>
    </row>
    <row r="928" ht="15.75" customHeight="1">
      <c r="D928" s="3"/>
      <c r="E928" s="3"/>
      <c r="F928" s="3"/>
      <c r="G928" s="3"/>
      <c r="H928" s="3"/>
      <c r="I928" s="3"/>
      <c r="J928" s="3"/>
      <c r="T928" s="3"/>
      <c r="V928" s="3"/>
    </row>
    <row r="929" ht="15.75" customHeight="1">
      <c r="D929" s="3"/>
      <c r="E929" s="3"/>
      <c r="F929" s="3"/>
      <c r="G929" s="3"/>
      <c r="H929" s="3"/>
      <c r="I929" s="3"/>
      <c r="J929" s="3"/>
      <c r="T929" s="3"/>
      <c r="V929" s="3"/>
    </row>
    <row r="930" ht="15.75" customHeight="1">
      <c r="D930" s="3"/>
      <c r="E930" s="3"/>
      <c r="F930" s="3"/>
      <c r="G930" s="3"/>
      <c r="H930" s="3"/>
      <c r="I930" s="3"/>
      <c r="J930" s="3"/>
      <c r="T930" s="3"/>
      <c r="V930" s="3"/>
    </row>
    <row r="931" ht="15.75" customHeight="1">
      <c r="D931" s="3"/>
      <c r="E931" s="3"/>
      <c r="F931" s="3"/>
      <c r="G931" s="3"/>
      <c r="H931" s="3"/>
      <c r="I931" s="3"/>
      <c r="J931" s="3"/>
      <c r="T931" s="3"/>
      <c r="V931" s="3"/>
    </row>
    <row r="932" ht="15.75" customHeight="1">
      <c r="D932" s="3"/>
      <c r="E932" s="3"/>
      <c r="F932" s="3"/>
      <c r="G932" s="3"/>
      <c r="H932" s="3"/>
      <c r="I932" s="3"/>
      <c r="J932" s="3"/>
      <c r="T932" s="3"/>
      <c r="V932" s="3"/>
    </row>
    <row r="933" ht="15.75" customHeight="1">
      <c r="D933" s="3"/>
      <c r="E933" s="3"/>
      <c r="F933" s="3"/>
      <c r="G933" s="3"/>
      <c r="H933" s="3"/>
      <c r="I933" s="3"/>
      <c r="J933" s="3"/>
      <c r="T933" s="3"/>
      <c r="V933" s="3"/>
    </row>
    <row r="934" ht="15.75" customHeight="1">
      <c r="D934" s="3"/>
      <c r="E934" s="3"/>
      <c r="F934" s="3"/>
      <c r="G934" s="3"/>
      <c r="H934" s="3"/>
      <c r="I934" s="3"/>
      <c r="J934" s="3"/>
      <c r="T934" s="3"/>
      <c r="V934" s="3"/>
    </row>
    <row r="935" ht="15.75" customHeight="1">
      <c r="D935" s="3"/>
      <c r="E935" s="3"/>
      <c r="F935" s="3"/>
      <c r="G935" s="3"/>
      <c r="H935" s="3"/>
      <c r="I935" s="3"/>
      <c r="J935" s="3"/>
      <c r="T935" s="3"/>
      <c r="V935" s="3"/>
    </row>
    <row r="936" ht="15.75" customHeight="1">
      <c r="D936" s="3"/>
      <c r="E936" s="3"/>
      <c r="F936" s="3"/>
      <c r="G936" s="3"/>
      <c r="H936" s="3"/>
      <c r="I936" s="3"/>
      <c r="J936" s="3"/>
      <c r="T936" s="3"/>
      <c r="V936" s="3"/>
    </row>
    <row r="937" ht="15.75" customHeight="1">
      <c r="D937" s="3"/>
      <c r="E937" s="3"/>
      <c r="F937" s="3"/>
      <c r="G937" s="3"/>
      <c r="H937" s="3"/>
      <c r="I937" s="3"/>
      <c r="J937" s="3"/>
      <c r="T937" s="3"/>
      <c r="V937" s="3"/>
    </row>
    <row r="938" ht="15.75" customHeight="1">
      <c r="D938" s="3"/>
      <c r="E938" s="3"/>
      <c r="F938" s="3"/>
      <c r="G938" s="3"/>
      <c r="H938" s="3"/>
      <c r="I938" s="3"/>
      <c r="J938" s="3"/>
      <c r="T938" s="3"/>
      <c r="V938" s="3"/>
    </row>
    <row r="939" ht="15.75" customHeight="1">
      <c r="D939" s="3"/>
      <c r="E939" s="3"/>
      <c r="F939" s="3"/>
      <c r="G939" s="3"/>
      <c r="H939" s="3"/>
      <c r="I939" s="3"/>
      <c r="J939" s="3"/>
      <c r="T939" s="3"/>
      <c r="V939" s="3"/>
    </row>
    <row r="940" ht="15.75" customHeight="1">
      <c r="D940" s="3"/>
      <c r="E940" s="3"/>
      <c r="F940" s="3"/>
      <c r="G940" s="3"/>
      <c r="H940" s="3"/>
      <c r="I940" s="3"/>
      <c r="J940" s="3"/>
      <c r="T940" s="3"/>
      <c r="V940" s="3"/>
    </row>
    <row r="941" ht="15.75" customHeight="1">
      <c r="D941" s="3"/>
      <c r="E941" s="3"/>
      <c r="F941" s="3"/>
      <c r="G941" s="3"/>
      <c r="H941" s="3"/>
      <c r="I941" s="3"/>
      <c r="J941" s="3"/>
      <c r="T941" s="3"/>
      <c r="V941" s="3"/>
    </row>
    <row r="942" ht="15.75" customHeight="1">
      <c r="D942" s="3"/>
      <c r="E942" s="3"/>
      <c r="F942" s="3"/>
      <c r="G942" s="3"/>
      <c r="H942" s="3"/>
      <c r="I942" s="3"/>
      <c r="J942" s="3"/>
      <c r="T942" s="3"/>
      <c r="V942" s="3"/>
    </row>
    <row r="943" ht="15.75" customHeight="1">
      <c r="D943" s="3"/>
      <c r="E943" s="3"/>
      <c r="F943" s="3"/>
      <c r="G943" s="3"/>
      <c r="H943" s="3"/>
      <c r="I943" s="3"/>
      <c r="J943" s="3"/>
      <c r="T943" s="3"/>
      <c r="V943" s="3"/>
    </row>
    <row r="944" ht="15.75" customHeight="1">
      <c r="D944" s="3"/>
      <c r="E944" s="3"/>
      <c r="F944" s="3"/>
      <c r="G944" s="3"/>
      <c r="H944" s="3"/>
      <c r="I944" s="3"/>
      <c r="J944" s="3"/>
      <c r="T944" s="3"/>
      <c r="V944" s="3"/>
    </row>
    <row r="945" ht="15.75" customHeight="1">
      <c r="D945" s="3"/>
      <c r="E945" s="3"/>
      <c r="F945" s="3"/>
      <c r="G945" s="3"/>
      <c r="H945" s="3"/>
      <c r="I945" s="3"/>
      <c r="J945" s="3"/>
      <c r="T945" s="3"/>
      <c r="V945" s="3"/>
    </row>
    <row r="946" ht="15.75" customHeight="1">
      <c r="D946" s="3"/>
      <c r="E946" s="3"/>
      <c r="F946" s="3"/>
      <c r="G946" s="3"/>
      <c r="H946" s="3"/>
      <c r="I946" s="3"/>
      <c r="J946" s="3"/>
      <c r="T946" s="3"/>
      <c r="V946" s="3"/>
    </row>
    <row r="947" ht="15.75" customHeight="1">
      <c r="D947" s="3"/>
      <c r="E947" s="3"/>
      <c r="F947" s="3"/>
      <c r="G947" s="3"/>
      <c r="H947" s="3"/>
      <c r="I947" s="3"/>
      <c r="J947" s="3"/>
      <c r="T947" s="3"/>
      <c r="V947" s="3"/>
    </row>
    <row r="948" ht="15.75" customHeight="1">
      <c r="D948" s="3"/>
      <c r="E948" s="3"/>
      <c r="F948" s="3"/>
      <c r="G948" s="3"/>
      <c r="H948" s="3"/>
      <c r="I948" s="3"/>
      <c r="J948" s="3"/>
      <c r="T948" s="3"/>
      <c r="V948" s="3"/>
    </row>
    <row r="949" ht="15.75" customHeight="1">
      <c r="D949" s="3"/>
      <c r="E949" s="3"/>
      <c r="F949" s="3"/>
      <c r="G949" s="3"/>
      <c r="H949" s="3"/>
      <c r="I949" s="3"/>
      <c r="J949" s="3"/>
      <c r="T949" s="3"/>
      <c r="V949" s="3"/>
    </row>
    <row r="950" ht="15.75" customHeight="1">
      <c r="D950" s="3"/>
      <c r="E950" s="3"/>
      <c r="F950" s="3"/>
      <c r="G950" s="3"/>
      <c r="H950" s="3"/>
      <c r="I950" s="3"/>
      <c r="J950" s="3"/>
      <c r="T950" s="3"/>
      <c r="V950" s="3"/>
    </row>
    <row r="951" ht="15.75" customHeight="1">
      <c r="D951" s="3"/>
      <c r="E951" s="3"/>
      <c r="F951" s="3"/>
      <c r="G951" s="3"/>
      <c r="H951" s="3"/>
      <c r="I951" s="3"/>
      <c r="J951" s="3"/>
      <c r="T951" s="3"/>
      <c r="V951" s="3"/>
    </row>
    <row r="952" ht="15.75" customHeight="1">
      <c r="D952" s="3"/>
      <c r="E952" s="3"/>
      <c r="F952" s="3"/>
      <c r="G952" s="3"/>
      <c r="H952" s="3"/>
      <c r="I952" s="3"/>
      <c r="J952" s="3"/>
      <c r="T952" s="3"/>
      <c r="V952" s="3"/>
    </row>
    <row r="953" ht="15.75" customHeight="1">
      <c r="D953" s="3"/>
      <c r="E953" s="3"/>
      <c r="F953" s="3"/>
      <c r="G953" s="3"/>
      <c r="H953" s="3"/>
      <c r="I953" s="3"/>
      <c r="J953" s="3"/>
      <c r="T953" s="3"/>
      <c r="V953" s="3"/>
    </row>
    <row r="954" ht="15.75" customHeight="1">
      <c r="D954" s="3"/>
      <c r="E954" s="3"/>
      <c r="F954" s="3"/>
      <c r="G954" s="3"/>
      <c r="H954" s="3"/>
      <c r="I954" s="3"/>
      <c r="J954" s="3"/>
      <c r="T954" s="3"/>
      <c r="V954" s="3"/>
    </row>
    <row r="955" ht="15.75" customHeight="1">
      <c r="D955" s="3"/>
      <c r="E955" s="3"/>
      <c r="F955" s="3"/>
      <c r="G955" s="3"/>
      <c r="H955" s="3"/>
      <c r="I955" s="3"/>
      <c r="J955" s="3"/>
      <c r="T955" s="3"/>
      <c r="V955" s="3"/>
    </row>
    <row r="956" ht="15.75" customHeight="1">
      <c r="D956" s="3"/>
      <c r="E956" s="3"/>
      <c r="F956" s="3"/>
      <c r="G956" s="3"/>
      <c r="H956" s="3"/>
      <c r="I956" s="3"/>
      <c r="J956" s="3"/>
      <c r="T956" s="3"/>
      <c r="V956" s="3"/>
    </row>
    <row r="957" ht="15.75" customHeight="1">
      <c r="D957" s="3"/>
      <c r="E957" s="3"/>
      <c r="F957" s="3"/>
      <c r="G957" s="3"/>
      <c r="H957" s="3"/>
      <c r="I957" s="3"/>
      <c r="J957" s="3"/>
      <c r="T957" s="3"/>
      <c r="V957" s="3"/>
    </row>
    <row r="958" ht="15.75" customHeight="1">
      <c r="D958" s="3"/>
      <c r="E958" s="3"/>
      <c r="F958" s="3"/>
      <c r="G958" s="3"/>
      <c r="H958" s="3"/>
      <c r="I958" s="3"/>
      <c r="J958" s="3"/>
      <c r="T958" s="3"/>
      <c r="V958" s="3"/>
    </row>
    <row r="959" ht="15.75" customHeight="1">
      <c r="D959" s="3"/>
      <c r="E959" s="3"/>
      <c r="F959" s="3"/>
      <c r="G959" s="3"/>
      <c r="H959" s="3"/>
      <c r="I959" s="3"/>
      <c r="J959" s="3"/>
      <c r="T959" s="3"/>
      <c r="V959" s="3"/>
    </row>
    <row r="960" ht="15.75" customHeight="1">
      <c r="D960" s="3"/>
      <c r="E960" s="3"/>
      <c r="F960" s="3"/>
      <c r="G960" s="3"/>
      <c r="H960" s="3"/>
      <c r="I960" s="3"/>
      <c r="J960" s="3"/>
      <c r="T960" s="3"/>
      <c r="V960" s="3"/>
    </row>
    <row r="961" ht="15.75" customHeight="1">
      <c r="D961" s="3"/>
      <c r="E961" s="3"/>
      <c r="F961" s="3"/>
      <c r="G961" s="3"/>
      <c r="H961" s="3"/>
      <c r="I961" s="3"/>
      <c r="J961" s="3"/>
      <c r="T961" s="3"/>
      <c r="V961" s="3"/>
    </row>
    <row r="962" ht="15.75" customHeight="1">
      <c r="D962" s="3"/>
      <c r="E962" s="3"/>
      <c r="F962" s="3"/>
      <c r="G962" s="3"/>
      <c r="H962" s="3"/>
      <c r="I962" s="3"/>
      <c r="J962" s="3"/>
      <c r="T962" s="3"/>
      <c r="V962" s="3"/>
    </row>
    <row r="963" ht="15.75" customHeight="1">
      <c r="D963" s="3"/>
      <c r="E963" s="3"/>
      <c r="F963" s="3"/>
      <c r="G963" s="3"/>
      <c r="H963" s="3"/>
      <c r="I963" s="3"/>
      <c r="J963" s="3"/>
      <c r="T963" s="3"/>
      <c r="V963" s="3"/>
    </row>
    <row r="964" ht="15.75" customHeight="1">
      <c r="D964" s="3"/>
      <c r="E964" s="3"/>
      <c r="F964" s="3"/>
      <c r="G964" s="3"/>
      <c r="H964" s="3"/>
      <c r="I964" s="3"/>
      <c r="J964" s="3"/>
      <c r="T964" s="3"/>
      <c r="V964" s="3"/>
    </row>
    <row r="965" ht="15.75" customHeight="1">
      <c r="D965" s="3"/>
      <c r="E965" s="3"/>
      <c r="F965" s="3"/>
      <c r="G965" s="3"/>
      <c r="H965" s="3"/>
      <c r="I965" s="3"/>
      <c r="J965" s="3"/>
      <c r="T965" s="3"/>
      <c r="V965" s="3"/>
    </row>
    <row r="966" ht="15.75" customHeight="1">
      <c r="D966" s="3"/>
      <c r="E966" s="3"/>
      <c r="F966" s="3"/>
      <c r="G966" s="3"/>
      <c r="H966" s="3"/>
      <c r="I966" s="3"/>
      <c r="J966" s="3"/>
      <c r="T966" s="3"/>
      <c r="V966" s="3"/>
    </row>
    <row r="967" ht="15.75" customHeight="1">
      <c r="D967" s="3"/>
      <c r="E967" s="3"/>
      <c r="F967" s="3"/>
      <c r="G967" s="3"/>
      <c r="H967" s="3"/>
      <c r="I967" s="3"/>
      <c r="J967" s="3"/>
      <c r="T967" s="3"/>
      <c r="V967" s="3"/>
    </row>
    <row r="968" ht="15.75" customHeight="1">
      <c r="D968" s="3"/>
      <c r="E968" s="3"/>
      <c r="F968" s="3"/>
      <c r="G968" s="3"/>
      <c r="H968" s="3"/>
      <c r="I968" s="3"/>
      <c r="J968" s="3"/>
      <c r="T968" s="3"/>
      <c r="V968" s="3"/>
    </row>
    <row r="969" ht="15.75" customHeight="1">
      <c r="D969" s="3"/>
      <c r="E969" s="3"/>
      <c r="F969" s="3"/>
      <c r="G969" s="3"/>
      <c r="H969" s="3"/>
      <c r="I969" s="3"/>
      <c r="J969" s="3"/>
      <c r="T969" s="3"/>
      <c r="V969" s="3"/>
    </row>
    <row r="970" ht="15.75" customHeight="1">
      <c r="D970" s="3"/>
      <c r="E970" s="3"/>
      <c r="F970" s="3"/>
      <c r="G970" s="3"/>
      <c r="H970" s="3"/>
      <c r="I970" s="3"/>
      <c r="J970" s="3"/>
      <c r="T970" s="3"/>
      <c r="V970" s="3"/>
    </row>
    <row r="971" ht="15.75" customHeight="1">
      <c r="D971" s="3"/>
      <c r="E971" s="3"/>
      <c r="F971" s="3"/>
      <c r="G971" s="3"/>
      <c r="H971" s="3"/>
      <c r="I971" s="3"/>
      <c r="J971" s="3"/>
      <c r="T971" s="3"/>
      <c r="V971" s="3"/>
    </row>
    <row r="972" ht="15.75" customHeight="1">
      <c r="D972" s="3"/>
      <c r="E972" s="3"/>
      <c r="F972" s="3"/>
      <c r="G972" s="3"/>
      <c r="H972" s="3"/>
      <c r="I972" s="3"/>
      <c r="J972" s="3"/>
      <c r="T972" s="3"/>
      <c r="V972" s="3"/>
    </row>
    <row r="973" ht="15.75" customHeight="1">
      <c r="D973" s="3"/>
      <c r="E973" s="3"/>
      <c r="F973" s="3"/>
      <c r="G973" s="3"/>
      <c r="H973" s="3"/>
      <c r="I973" s="3"/>
      <c r="J973" s="3"/>
      <c r="T973" s="3"/>
      <c r="V973" s="3"/>
    </row>
    <row r="974" ht="15.75" customHeight="1">
      <c r="D974" s="3"/>
      <c r="E974" s="3"/>
      <c r="F974" s="3"/>
      <c r="G974" s="3"/>
      <c r="H974" s="3"/>
      <c r="I974" s="3"/>
      <c r="J974" s="3"/>
      <c r="T974" s="3"/>
      <c r="V974" s="3"/>
    </row>
    <row r="975" ht="15.75" customHeight="1">
      <c r="D975" s="3"/>
      <c r="E975" s="3"/>
      <c r="F975" s="3"/>
      <c r="G975" s="3"/>
      <c r="H975" s="3"/>
      <c r="I975" s="3"/>
      <c r="J975" s="3"/>
      <c r="T975" s="3"/>
      <c r="V975" s="3"/>
    </row>
    <row r="976" ht="15.75" customHeight="1">
      <c r="D976" s="3"/>
      <c r="E976" s="3"/>
      <c r="F976" s="3"/>
      <c r="G976" s="3"/>
      <c r="H976" s="3"/>
      <c r="I976" s="3"/>
      <c r="J976" s="3"/>
      <c r="T976" s="3"/>
      <c r="V976" s="3"/>
    </row>
    <row r="977" ht="15.75" customHeight="1">
      <c r="D977" s="3"/>
      <c r="E977" s="3"/>
      <c r="F977" s="3"/>
      <c r="G977" s="3"/>
      <c r="H977" s="3"/>
      <c r="I977" s="3"/>
      <c r="J977" s="3"/>
      <c r="T977" s="3"/>
      <c r="V977" s="3"/>
    </row>
    <row r="978" ht="15.75" customHeight="1">
      <c r="D978" s="3"/>
      <c r="E978" s="3"/>
      <c r="F978" s="3"/>
      <c r="G978" s="3"/>
      <c r="H978" s="3"/>
      <c r="I978" s="3"/>
      <c r="J978" s="3"/>
      <c r="T978" s="3"/>
      <c r="V978" s="3"/>
    </row>
    <row r="979" ht="15.75" customHeight="1">
      <c r="D979" s="3"/>
      <c r="E979" s="3"/>
      <c r="F979" s="3"/>
      <c r="G979" s="3"/>
      <c r="H979" s="3"/>
      <c r="I979" s="3"/>
      <c r="J979" s="3"/>
      <c r="T979" s="3"/>
      <c r="V979" s="3"/>
    </row>
    <row r="980" ht="15.75" customHeight="1">
      <c r="D980" s="3"/>
      <c r="E980" s="3"/>
      <c r="F980" s="3"/>
      <c r="G980" s="3"/>
      <c r="H980" s="3"/>
      <c r="I980" s="3"/>
      <c r="J980" s="3"/>
      <c r="T980" s="3"/>
      <c r="V980" s="3"/>
    </row>
    <row r="981" ht="15.75" customHeight="1">
      <c r="D981" s="3"/>
      <c r="E981" s="3"/>
      <c r="F981" s="3"/>
      <c r="G981" s="3"/>
      <c r="H981" s="3"/>
      <c r="I981" s="3"/>
      <c r="J981" s="3"/>
      <c r="T981" s="3"/>
      <c r="V981" s="3"/>
    </row>
    <row r="982" ht="15.75" customHeight="1">
      <c r="D982" s="3"/>
      <c r="E982" s="3"/>
      <c r="F982" s="3"/>
      <c r="G982" s="3"/>
      <c r="H982" s="3"/>
      <c r="I982" s="3"/>
      <c r="J982" s="3"/>
      <c r="T982" s="3"/>
      <c r="V982" s="3"/>
    </row>
    <row r="983" ht="15.75" customHeight="1">
      <c r="D983" s="3"/>
      <c r="E983" s="3"/>
      <c r="F983" s="3"/>
      <c r="G983" s="3"/>
      <c r="H983" s="3"/>
      <c r="I983" s="3"/>
      <c r="J983" s="3"/>
      <c r="T983" s="3"/>
      <c r="V983" s="3"/>
    </row>
    <row r="984" ht="15.75" customHeight="1">
      <c r="D984" s="3"/>
      <c r="E984" s="3"/>
      <c r="F984" s="3"/>
      <c r="G984" s="3"/>
      <c r="H984" s="3"/>
      <c r="I984" s="3"/>
      <c r="J984" s="3"/>
      <c r="T984" s="3"/>
      <c r="V984" s="3"/>
    </row>
    <row r="985" ht="15.75" customHeight="1">
      <c r="D985" s="3"/>
      <c r="E985" s="3"/>
      <c r="F985" s="3"/>
      <c r="G985" s="3"/>
      <c r="H985" s="3"/>
      <c r="I985" s="3"/>
      <c r="J985" s="3"/>
      <c r="T985" s="3"/>
      <c r="V985" s="3"/>
    </row>
    <row r="986" ht="15.75" customHeight="1">
      <c r="D986" s="3"/>
      <c r="E986" s="3"/>
      <c r="F986" s="3"/>
      <c r="G986" s="3"/>
      <c r="H986" s="3"/>
      <c r="I986" s="3"/>
      <c r="J986" s="3"/>
      <c r="T986" s="3"/>
      <c r="V986" s="3"/>
    </row>
    <row r="987" ht="15.75" customHeight="1">
      <c r="D987" s="3"/>
      <c r="E987" s="3"/>
      <c r="F987" s="3"/>
      <c r="G987" s="3"/>
      <c r="H987" s="3"/>
      <c r="I987" s="3"/>
      <c r="J987" s="3"/>
      <c r="T987" s="3"/>
      <c r="V987" s="3"/>
    </row>
    <row r="988" ht="15.75" customHeight="1">
      <c r="D988" s="3"/>
      <c r="E988" s="3"/>
      <c r="F988" s="3"/>
      <c r="G988" s="3"/>
      <c r="H988" s="3"/>
      <c r="I988" s="3"/>
      <c r="J988" s="3"/>
      <c r="T988" s="3"/>
      <c r="V988" s="3"/>
    </row>
    <row r="989" ht="15.75" customHeight="1">
      <c r="D989" s="3"/>
      <c r="E989" s="3"/>
      <c r="F989" s="3"/>
      <c r="G989" s="3"/>
      <c r="H989" s="3"/>
      <c r="I989" s="3"/>
      <c r="J989" s="3"/>
      <c r="T989" s="3"/>
      <c r="V989" s="3"/>
    </row>
    <row r="990" ht="15.75" customHeight="1">
      <c r="D990" s="3"/>
      <c r="E990" s="3"/>
      <c r="F990" s="3"/>
      <c r="G990" s="3"/>
      <c r="H990" s="3"/>
      <c r="I990" s="3"/>
      <c r="J990" s="3"/>
      <c r="T990" s="3"/>
      <c r="V990" s="3"/>
    </row>
    <row r="991" ht="15.75" customHeight="1">
      <c r="D991" s="3"/>
      <c r="E991" s="3"/>
      <c r="F991" s="3"/>
      <c r="G991" s="3"/>
      <c r="H991" s="3"/>
      <c r="I991" s="3"/>
      <c r="J991" s="3"/>
      <c r="T991" s="3"/>
      <c r="V991" s="3"/>
    </row>
    <row r="992" ht="15.75" customHeight="1">
      <c r="D992" s="3"/>
      <c r="E992" s="3"/>
      <c r="F992" s="3"/>
      <c r="G992" s="3"/>
      <c r="H992" s="3"/>
      <c r="I992" s="3"/>
      <c r="J992" s="3"/>
      <c r="T992" s="3"/>
      <c r="V992" s="3"/>
    </row>
    <row r="993" ht="15.75" customHeight="1">
      <c r="D993" s="3"/>
      <c r="E993" s="3"/>
      <c r="F993" s="3"/>
      <c r="G993" s="3"/>
      <c r="H993" s="3"/>
      <c r="I993" s="3"/>
      <c r="J993" s="3"/>
      <c r="T993" s="3"/>
      <c r="V993" s="3"/>
    </row>
    <row r="994" ht="15.75" customHeight="1">
      <c r="D994" s="3"/>
      <c r="E994" s="3"/>
      <c r="F994" s="3"/>
      <c r="G994" s="3"/>
      <c r="H994" s="3"/>
      <c r="I994" s="3"/>
      <c r="J994" s="3"/>
      <c r="T994" s="3"/>
      <c r="V994" s="3"/>
    </row>
    <row r="995" ht="15.75" customHeight="1">
      <c r="D995" s="3"/>
      <c r="E995" s="3"/>
      <c r="F995" s="3"/>
      <c r="G995" s="3"/>
      <c r="H995" s="3"/>
      <c r="I995" s="3"/>
      <c r="J995" s="3"/>
      <c r="T995" s="3"/>
      <c r="V995" s="3"/>
    </row>
    <row r="996" ht="15.75" customHeight="1">
      <c r="D996" s="3"/>
      <c r="E996" s="3"/>
      <c r="F996" s="3"/>
      <c r="G996" s="3"/>
      <c r="H996" s="3"/>
      <c r="I996" s="3"/>
      <c r="J996" s="3"/>
      <c r="T996" s="3"/>
      <c r="V996" s="3"/>
    </row>
    <row r="997" ht="15.75" customHeight="1">
      <c r="D997" s="3"/>
      <c r="E997" s="3"/>
      <c r="F997" s="3"/>
      <c r="G997" s="3"/>
      <c r="H997" s="3"/>
      <c r="I997" s="3"/>
      <c r="J997" s="3"/>
      <c r="T997" s="3"/>
      <c r="V997" s="3"/>
    </row>
    <row r="998" ht="15.75" customHeight="1">
      <c r="D998" s="3"/>
      <c r="E998" s="3"/>
      <c r="F998" s="3"/>
      <c r="G998" s="3"/>
      <c r="H998" s="3"/>
      <c r="I998" s="3"/>
      <c r="J998" s="3"/>
      <c r="T998" s="3"/>
      <c r="V998" s="3"/>
    </row>
    <row r="999" ht="15.75" customHeight="1">
      <c r="D999" s="3"/>
      <c r="E999" s="3"/>
      <c r="F999" s="3"/>
      <c r="G999" s="3"/>
      <c r="H999" s="3"/>
      <c r="I999" s="3"/>
      <c r="J999" s="3"/>
      <c r="T999" s="3"/>
      <c r="V999" s="3"/>
    </row>
    <row r="1000" ht="15.75" customHeight="1">
      <c r="D1000" s="3"/>
      <c r="E1000" s="3"/>
      <c r="F1000" s="3"/>
      <c r="G1000" s="3"/>
      <c r="H1000" s="3"/>
      <c r="I1000" s="3"/>
      <c r="J1000" s="3"/>
      <c r="T1000" s="3"/>
      <c r="V1000" s="3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19.13"/>
    <col customWidth="1" min="3" max="3" width="21.75"/>
    <col customWidth="1" min="4" max="4" width="22.0"/>
    <col customWidth="1" min="5" max="5" width="21.25"/>
    <col customWidth="1" min="6" max="6" width="18.0"/>
    <col customWidth="1" min="7" max="26" width="7.63"/>
  </cols>
  <sheetData>
    <row r="1">
      <c r="A1" s="24" t="s">
        <v>5</v>
      </c>
      <c r="B1" s="24" t="s">
        <v>6138</v>
      </c>
      <c r="C1" s="24" t="s">
        <v>6139</v>
      </c>
      <c r="D1" s="24" t="s">
        <v>6140</v>
      </c>
      <c r="E1" s="24" t="s">
        <v>6141</v>
      </c>
      <c r="F1" s="24" t="s">
        <v>6142</v>
      </c>
    </row>
    <row r="2">
      <c r="A2" s="24" t="s">
        <v>68</v>
      </c>
      <c r="B2" s="24" t="s">
        <v>6143</v>
      </c>
      <c r="C2" s="24" t="s">
        <v>6144</v>
      </c>
      <c r="D2" s="24" t="s">
        <v>6145</v>
      </c>
      <c r="E2" s="24" t="s">
        <v>6146</v>
      </c>
      <c r="F2" s="24" t="s">
        <v>6147</v>
      </c>
    </row>
    <row r="3">
      <c r="B3" s="24" t="s">
        <v>6148</v>
      </c>
      <c r="C3" s="24" t="s">
        <v>6149</v>
      </c>
      <c r="D3" s="24" t="s">
        <v>6150</v>
      </c>
      <c r="E3" s="24" t="s">
        <v>6151</v>
      </c>
    </row>
    <row r="4">
      <c r="C4" s="24" t="s">
        <v>6152</v>
      </c>
      <c r="D4" s="24" t="s">
        <v>6153</v>
      </c>
      <c r="E4" s="24" t="s">
        <v>6154</v>
      </c>
    </row>
    <row r="5">
      <c r="C5" s="24" t="s">
        <v>6155</v>
      </c>
      <c r="D5" s="24" t="s">
        <v>6156</v>
      </c>
    </row>
    <row r="6">
      <c r="D6" s="24" t="s">
        <v>6157</v>
      </c>
    </row>
    <row r="7">
      <c r="D7" s="24" t="s">
        <v>6158</v>
      </c>
    </row>
    <row r="8">
      <c r="D8" s="24" t="s">
        <v>6159</v>
      </c>
    </row>
    <row r="9">
      <c r="A9" s="24" t="s">
        <v>53</v>
      </c>
      <c r="B9" s="24" t="s">
        <v>6160</v>
      </c>
      <c r="C9" s="24" t="s">
        <v>6161</v>
      </c>
      <c r="D9" s="24" t="s">
        <v>6162</v>
      </c>
      <c r="E9" s="24" t="s">
        <v>6163</v>
      </c>
      <c r="F9" s="24" t="s">
        <v>6164</v>
      </c>
    </row>
    <row r="10">
      <c r="B10" s="24" t="s">
        <v>6165</v>
      </c>
      <c r="C10" s="24" t="s">
        <v>6166</v>
      </c>
      <c r="D10" s="24" t="s">
        <v>6167</v>
      </c>
      <c r="E10" s="24" t="s">
        <v>6168</v>
      </c>
    </row>
    <row r="11">
      <c r="C11" s="24" t="s">
        <v>6169</v>
      </c>
      <c r="D11" s="24" t="s">
        <v>6170</v>
      </c>
    </row>
    <row r="12">
      <c r="C12" s="24" t="s">
        <v>6171</v>
      </c>
      <c r="D12" s="24" t="s">
        <v>6172</v>
      </c>
    </row>
    <row r="13">
      <c r="D13" s="24" t="s">
        <v>6173</v>
      </c>
    </row>
    <row r="14">
      <c r="D14" s="24" t="s">
        <v>6174</v>
      </c>
    </row>
    <row r="15">
      <c r="A15" s="24" t="s">
        <v>77</v>
      </c>
      <c r="B15" s="24" t="s">
        <v>6175</v>
      </c>
      <c r="C15" s="24" t="s">
        <v>6176</v>
      </c>
      <c r="D15" s="24" t="s">
        <v>6177</v>
      </c>
      <c r="E15" s="24" t="s">
        <v>6178</v>
      </c>
      <c r="F15" s="24" t="s">
        <v>6179</v>
      </c>
    </row>
    <row r="16">
      <c r="B16" s="24" t="s">
        <v>6180</v>
      </c>
      <c r="C16" s="24" t="s">
        <v>6181</v>
      </c>
      <c r="D16" s="24" t="s">
        <v>6182</v>
      </c>
      <c r="E16" s="24" t="s">
        <v>6183</v>
      </c>
    </row>
    <row r="17">
      <c r="C17" s="24" t="s">
        <v>6184</v>
      </c>
      <c r="D17" s="24" t="s">
        <v>6185</v>
      </c>
    </row>
    <row r="18">
      <c r="C18" s="24" t="s">
        <v>6186</v>
      </c>
      <c r="D18" s="22" t="s">
        <v>6187</v>
      </c>
    </row>
    <row r="19">
      <c r="C19" s="24" t="s">
        <v>6188</v>
      </c>
      <c r="D19" s="24" t="s">
        <v>6189</v>
      </c>
    </row>
    <row r="20">
      <c r="C20" s="24" t="s">
        <v>6190</v>
      </c>
      <c r="D20" s="24" t="s">
        <v>6191</v>
      </c>
    </row>
    <row r="21" ht="15.75" customHeight="1">
      <c r="D21" s="24" t="s">
        <v>6192</v>
      </c>
    </row>
    <row r="22" ht="15.75" customHeight="1">
      <c r="A22" s="24" t="s">
        <v>123</v>
      </c>
      <c r="B22" s="24" t="s">
        <v>6193</v>
      </c>
      <c r="C22" s="24" t="s">
        <v>6194</v>
      </c>
      <c r="D22" s="24" t="s">
        <v>6195</v>
      </c>
      <c r="E22" s="24" t="s">
        <v>6196</v>
      </c>
      <c r="F22" s="24" t="s">
        <v>6197</v>
      </c>
    </row>
    <row r="23" ht="15.75" customHeight="1">
      <c r="B23" s="24" t="s">
        <v>6198</v>
      </c>
      <c r="C23" s="24" t="s">
        <v>6199</v>
      </c>
      <c r="D23" s="24" t="s">
        <v>6200</v>
      </c>
      <c r="E23" s="24" t="s">
        <v>6201</v>
      </c>
      <c r="F23" s="24" t="s">
        <v>6202</v>
      </c>
    </row>
    <row r="24" ht="15.75" customHeight="1">
      <c r="B24" s="24" t="s">
        <v>6203</v>
      </c>
      <c r="C24" s="24" t="s">
        <v>6204</v>
      </c>
      <c r="D24" s="24" t="s">
        <v>6205</v>
      </c>
      <c r="E24" s="24" t="s">
        <v>6206</v>
      </c>
    </row>
    <row r="25" ht="15.75" customHeight="1">
      <c r="C25" s="24" t="s">
        <v>6207</v>
      </c>
      <c r="D25" s="24" t="s">
        <v>6208</v>
      </c>
    </row>
    <row r="26" ht="15.75" customHeight="1">
      <c r="C26" s="24" t="s">
        <v>6209</v>
      </c>
      <c r="D26" s="24" t="s">
        <v>6210</v>
      </c>
    </row>
    <row r="27" ht="15.75" customHeight="1">
      <c r="D27" s="24" t="s">
        <v>6211</v>
      </c>
    </row>
    <row r="28" ht="15.75" customHeight="1">
      <c r="D28" s="24" t="s">
        <v>6212</v>
      </c>
    </row>
    <row r="29" ht="15.75" customHeight="1">
      <c r="D29" s="24" t="s">
        <v>6213</v>
      </c>
    </row>
    <row r="30" ht="15.75" customHeight="1">
      <c r="A30" s="24" t="s">
        <v>18</v>
      </c>
      <c r="B30" s="24" t="s">
        <v>6214</v>
      </c>
      <c r="C30" s="24" t="s">
        <v>6215</v>
      </c>
      <c r="D30" s="24" t="s">
        <v>6216</v>
      </c>
      <c r="E30" s="24" t="s">
        <v>6217</v>
      </c>
      <c r="F30" s="24" t="s">
        <v>6218</v>
      </c>
    </row>
    <row r="31" ht="15.75" customHeight="1">
      <c r="B31" s="24" t="s">
        <v>6219</v>
      </c>
      <c r="C31" s="24" t="s">
        <v>6220</v>
      </c>
      <c r="D31" s="24" t="s">
        <v>6221</v>
      </c>
      <c r="E31" s="24" t="s">
        <v>6222</v>
      </c>
    </row>
    <row r="32" ht="15.75" customHeight="1">
      <c r="B32" s="24" t="s">
        <v>6223</v>
      </c>
      <c r="C32" s="22" t="s">
        <v>6224</v>
      </c>
      <c r="D32" s="24" t="s">
        <v>6225</v>
      </c>
      <c r="E32" s="24" t="s">
        <v>6226</v>
      </c>
    </row>
    <row r="33" ht="15.75" customHeight="1">
      <c r="C33" s="24" t="s">
        <v>6227</v>
      </c>
      <c r="D33" s="24" t="s">
        <v>6228</v>
      </c>
    </row>
    <row r="34" ht="15.75" customHeight="1">
      <c r="D34" s="24" t="s">
        <v>6229</v>
      </c>
    </row>
    <row r="35" ht="15.75" customHeight="1">
      <c r="D35" s="24" t="s">
        <v>6230</v>
      </c>
    </row>
    <row r="36" ht="15.75" customHeight="1">
      <c r="A36" s="24" t="s">
        <v>83</v>
      </c>
      <c r="B36" s="24" t="s">
        <v>6231</v>
      </c>
      <c r="C36" s="24" t="s">
        <v>6232</v>
      </c>
      <c r="D36" s="24" t="s">
        <v>6233</v>
      </c>
      <c r="E36" s="24" t="s">
        <v>6234</v>
      </c>
      <c r="F36" s="24" t="s">
        <v>6235</v>
      </c>
    </row>
    <row r="37" ht="15.75" customHeight="1">
      <c r="B37" s="24" t="s">
        <v>6236</v>
      </c>
      <c r="C37" s="24" t="s">
        <v>6237</v>
      </c>
      <c r="D37" s="24" t="s">
        <v>6238</v>
      </c>
      <c r="E37" s="24" t="s">
        <v>6239</v>
      </c>
    </row>
    <row r="38" ht="15.75" customHeight="1">
      <c r="B38" s="24" t="s">
        <v>6240</v>
      </c>
      <c r="C38" s="22" t="s">
        <v>6241</v>
      </c>
      <c r="D38" s="24" t="s">
        <v>6242</v>
      </c>
      <c r="E38" s="24" t="s">
        <v>6243</v>
      </c>
    </row>
    <row r="39" ht="15.75" customHeight="1">
      <c r="D39" s="24" t="s">
        <v>6244</v>
      </c>
    </row>
    <row r="40" ht="15.75" customHeight="1">
      <c r="D40" s="24" t="s">
        <v>6245</v>
      </c>
    </row>
    <row r="41" ht="15.75" customHeight="1">
      <c r="D41" s="24" t="s">
        <v>6246</v>
      </c>
    </row>
    <row r="42" ht="15.75" customHeight="1">
      <c r="D42" s="24" t="s">
        <v>6247</v>
      </c>
    </row>
    <row r="43" ht="15.75" customHeight="1">
      <c r="A43" s="24" t="s">
        <v>44</v>
      </c>
      <c r="B43" s="24" t="s">
        <v>6248</v>
      </c>
      <c r="C43" s="24" t="s">
        <v>6249</v>
      </c>
      <c r="D43" s="24" t="s">
        <v>6250</v>
      </c>
      <c r="E43" s="24" t="s">
        <v>6251</v>
      </c>
      <c r="F43" s="24" t="s">
        <v>6252</v>
      </c>
    </row>
    <row r="44" ht="15.75" customHeight="1">
      <c r="B44" s="24" t="s">
        <v>6253</v>
      </c>
      <c r="C44" s="22" t="s">
        <v>6254</v>
      </c>
      <c r="D44" s="24" t="s">
        <v>6255</v>
      </c>
      <c r="E44" s="24" t="s">
        <v>6256</v>
      </c>
    </row>
    <row r="45" ht="15.75" customHeight="1">
      <c r="C45" s="24" t="s">
        <v>6257</v>
      </c>
      <c r="D45" s="24" t="s">
        <v>6258</v>
      </c>
      <c r="E45" s="24" t="s">
        <v>6259</v>
      </c>
    </row>
    <row r="46" ht="15.75" customHeight="1">
      <c r="C46" s="24" t="s">
        <v>6260</v>
      </c>
      <c r="D46" s="24" t="s">
        <v>6261</v>
      </c>
    </row>
    <row r="47" ht="15.75" customHeight="1">
      <c r="C47" s="24" t="s">
        <v>6262</v>
      </c>
      <c r="D47" s="24" t="s">
        <v>6263</v>
      </c>
    </row>
    <row r="48" ht="15.75" customHeight="1">
      <c r="D48" s="24" t="s">
        <v>6264</v>
      </c>
    </row>
    <row r="49" ht="15.75" customHeight="1">
      <c r="A49" s="24" t="s">
        <v>41</v>
      </c>
      <c r="B49" s="24" t="s">
        <v>6265</v>
      </c>
      <c r="C49" s="24" t="s">
        <v>6266</v>
      </c>
      <c r="D49" s="24" t="s">
        <v>6267</v>
      </c>
      <c r="E49" s="24" t="s">
        <v>6268</v>
      </c>
      <c r="F49" s="24" t="s">
        <v>6269</v>
      </c>
    </row>
    <row r="50" ht="15.75" customHeight="1">
      <c r="B50" s="24" t="s">
        <v>6270</v>
      </c>
      <c r="C50" s="24" t="s">
        <v>6271</v>
      </c>
      <c r="D50" s="24" t="s">
        <v>6272</v>
      </c>
      <c r="E50" s="24" t="s">
        <v>6273</v>
      </c>
    </row>
    <row r="51" ht="15.75" customHeight="1">
      <c r="B51" s="24" t="s">
        <v>6274</v>
      </c>
      <c r="C51" s="24" t="s">
        <v>6275</v>
      </c>
      <c r="D51" s="24" t="s">
        <v>6276</v>
      </c>
      <c r="E51" s="24" t="s">
        <v>6277</v>
      </c>
    </row>
    <row r="52" ht="15.75" customHeight="1">
      <c r="C52" s="24" t="s">
        <v>6278</v>
      </c>
      <c r="D52" s="24" t="s">
        <v>6279</v>
      </c>
      <c r="E52" s="24" t="s">
        <v>6280</v>
      </c>
    </row>
    <row r="53" ht="15.75" customHeight="1">
      <c r="D53" s="22" t="s">
        <v>6281</v>
      </c>
    </row>
    <row r="54" ht="15.75" customHeight="1">
      <c r="D54" s="24" t="s">
        <v>6282</v>
      </c>
    </row>
    <row r="55" ht="15.75" customHeight="1">
      <c r="D55" s="24" t="s">
        <v>6283</v>
      </c>
    </row>
    <row r="56" ht="15.75" customHeight="1">
      <c r="A56" s="24" t="s">
        <v>23</v>
      </c>
      <c r="B56" s="24" t="s">
        <v>6284</v>
      </c>
      <c r="C56" s="24" t="s">
        <v>6285</v>
      </c>
      <c r="D56" s="24" t="s">
        <v>6286</v>
      </c>
      <c r="E56" s="24" t="s">
        <v>6287</v>
      </c>
      <c r="F56" s="24" t="s">
        <v>6288</v>
      </c>
    </row>
    <row r="57" ht="15.75" customHeight="1">
      <c r="B57" s="24" t="s">
        <v>6289</v>
      </c>
      <c r="C57" s="24" t="s">
        <v>6290</v>
      </c>
      <c r="D57" s="24" t="s">
        <v>6291</v>
      </c>
      <c r="E57" s="24" t="s">
        <v>6292</v>
      </c>
    </row>
    <row r="58" ht="15.75" customHeight="1">
      <c r="B58" s="24" t="s">
        <v>6293</v>
      </c>
      <c r="C58" s="24" t="s">
        <v>6294</v>
      </c>
      <c r="D58" s="24" t="s">
        <v>6295</v>
      </c>
    </row>
    <row r="59" ht="15.75" customHeight="1">
      <c r="C59" s="24" t="s">
        <v>6296</v>
      </c>
      <c r="D59" s="24" t="s">
        <v>6297</v>
      </c>
    </row>
    <row r="60" ht="15.75" customHeight="1">
      <c r="D60" s="24" t="s">
        <v>6298</v>
      </c>
    </row>
    <row r="61" ht="15.75" customHeight="1">
      <c r="D61" s="24" t="s">
        <v>6299</v>
      </c>
    </row>
    <row r="62" ht="15.75" customHeight="1">
      <c r="D62" s="24" t="s">
        <v>6300</v>
      </c>
    </row>
    <row r="63" ht="15.75" customHeight="1">
      <c r="A63" s="24" t="s">
        <v>102</v>
      </c>
      <c r="B63" s="24" t="s">
        <v>6301</v>
      </c>
      <c r="C63" s="24" t="s">
        <v>6302</v>
      </c>
      <c r="D63" s="24" t="s">
        <v>6303</v>
      </c>
      <c r="E63" s="24" t="s">
        <v>6304</v>
      </c>
      <c r="F63" s="24" t="s">
        <v>6305</v>
      </c>
    </row>
    <row r="64" ht="15.75" customHeight="1">
      <c r="C64" s="24" t="s">
        <v>6306</v>
      </c>
      <c r="D64" s="24" t="s">
        <v>6307</v>
      </c>
      <c r="E64" s="22" t="s">
        <v>6308</v>
      </c>
    </row>
    <row r="65" ht="15.75" customHeight="1">
      <c r="C65" s="24" t="s">
        <v>6309</v>
      </c>
      <c r="D65" s="24" t="s">
        <v>6310</v>
      </c>
      <c r="E65" s="24" t="s">
        <v>6311</v>
      </c>
    </row>
    <row r="66" ht="15.75" customHeight="1">
      <c r="D66" s="24" t="s">
        <v>6312</v>
      </c>
    </row>
    <row r="67" ht="15.75" customHeight="1">
      <c r="D67" s="24" t="s">
        <v>6313</v>
      </c>
    </row>
    <row r="68" ht="15.75" customHeight="1">
      <c r="D68" s="24" t="s">
        <v>6314</v>
      </c>
    </row>
    <row r="69" ht="15.75" customHeight="1">
      <c r="D69" s="24" t="s">
        <v>6315</v>
      </c>
    </row>
    <row r="70" ht="15.75" customHeight="1">
      <c r="D70" s="24" t="s">
        <v>6316</v>
      </c>
    </row>
    <row r="71" ht="15.75" customHeight="1">
      <c r="D71" s="24" t="s">
        <v>6317</v>
      </c>
    </row>
    <row r="72" ht="15.75" customHeight="1">
      <c r="A72" s="24" t="s">
        <v>70</v>
      </c>
      <c r="B72" s="24" t="s">
        <v>6318</v>
      </c>
      <c r="C72" s="24" t="s">
        <v>6319</v>
      </c>
      <c r="D72" s="24" t="s">
        <v>6320</v>
      </c>
      <c r="E72" s="24" t="s">
        <v>6321</v>
      </c>
      <c r="F72" s="24" t="s">
        <v>6322</v>
      </c>
    </row>
    <row r="73" ht="15.75" customHeight="1">
      <c r="B73" s="24" t="s">
        <v>6323</v>
      </c>
      <c r="C73" s="24" t="s">
        <v>6324</v>
      </c>
      <c r="D73" s="24" t="s">
        <v>6325</v>
      </c>
      <c r="E73" s="24" t="s">
        <v>6326</v>
      </c>
    </row>
    <row r="74" ht="15.75" customHeight="1">
      <c r="B74" s="24" t="s">
        <v>6327</v>
      </c>
      <c r="C74" s="24" t="s">
        <v>6328</v>
      </c>
      <c r="D74" s="24" t="s">
        <v>6329</v>
      </c>
    </row>
    <row r="75" ht="15.75" customHeight="1">
      <c r="C75" s="24" t="s">
        <v>6330</v>
      </c>
      <c r="D75" s="24" t="s">
        <v>6331</v>
      </c>
    </row>
    <row r="76" ht="15.75" customHeight="1">
      <c r="C76" s="22" t="s">
        <v>6332</v>
      </c>
      <c r="D76" s="24" t="s">
        <v>6333</v>
      </c>
    </row>
    <row r="77" ht="15.75" customHeight="1">
      <c r="D77" s="24" t="s">
        <v>6334</v>
      </c>
    </row>
    <row r="78" ht="15.75" customHeight="1">
      <c r="D78" s="24" t="s">
        <v>6335</v>
      </c>
    </row>
    <row r="79" ht="15.75" customHeight="1">
      <c r="A79" s="24" t="s">
        <v>39</v>
      </c>
      <c r="B79" s="24" t="s">
        <v>6336</v>
      </c>
      <c r="C79" s="24" t="s">
        <v>6337</v>
      </c>
      <c r="D79" s="24" t="s">
        <v>6338</v>
      </c>
      <c r="E79" s="24" t="s">
        <v>6339</v>
      </c>
      <c r="F79" s="24" t="s">
        <v>6340</v>
      </c>
    </row>
    <row r="80" ht="15.75" customHeight="1">
      <c r="B80" s="24" t="s">
        <v>6341</v>
      </c>
      <c r="C80" s="24" t="s">
        <v>6342</v>
      </c>
      <c r="D80" s="24" t="s">
        <v>6343</v>
      </c>
      <c r="E80" s="24" t="s">
        <v>6344</v>
      </c>
    </row>
    <row r="81" ht="15.75" customHeight="1">
      <c r="B81" s="24" t="s">
        <v>6345</v>
      </c>
      <c r="C81" s="24" t="s">
        <v>6346</v>
      </c>
      <c r="D81" s="24" t="s">
        <v>6347</v>
      </c>
      <c r="E81" s="24" t="s">
        <v>6348</v>
      </c>
    </row>
    <row r="82" ht="15.75" customHeight="1">
      <c r="C82" s="24" t="s">
        <v>6349</v>
      </c>
      <c r="D82" s="24" t="s">
        <v>6350</v>
      </c>
      <c r="E82" s="24" t="s">
        <v>6351</v>
      </c>
    </row>
    <row r="83" ht="15.75" customHeight="1">
      <c r="C83" s="24" t="s">
        <v>6352</v>
      </c>
      <c r="D83" s="24" t="s">
        <v>6353</v>
      </c>
    </row>
    <row r="84" ht="15.75" customHeight="1">
      <c r="D84" s="24" t="s">
        <v>6354</v>
      </c>
    </row>
    <row r="85" ht="15.75" customHeight="1">
      <c r="D85" s="24" t="s">
        <v>6355</v>
      </c>
    </row>
    <row r="86" ht="15.75" customHeight="1">
      <c r="A86" s="24" t="s">
        <v>107</v>
      </c>
      <c r="B86" s="24" t="s">
        <v>6356</v>
      </c>
      <c r="C86" s="24" t="s">
        <v>6357</v>
      </c>
      <c r="D86" s="24" t="s">
        <v>6358</v>
      </c>
      <c r="E86" s="24" t="s">
        <v>6359</v>
      </c>
      <c r="F86" s="24" t="s">
        <v>6360</v>
      </c>
    </row>
    <row r="87" ht="15.75" customHeight="1">
      <c r="B87" s="24" t="s">
        <v>6361</v>
      </c>
      <c r="C87" s="24" t="s">
        <v>6362</v>
      </c>
      <c r="D87" s="24" t="s">
        <v>6363</v>
      </c>
      <c r="E87" s="24" t="s">
        <v>6364</v>
      </c>
    </row>
    <row r="88" ht="15.75" customHeight="1">
      <c r="C88" s="24" t="s">
        <v>6365</v>
      </c>
      <c r="D88" s="24" t="s">
        <v>6366</v>
      </c>
    </row>
    <row r="89" ht="15.75" customHeight="1">
      <c r="C89" s="24" t="s">
        <v>6367</v>
      </c>
      <c r="D89" s="24" t="s">
        <v>6368</v>
      </c>
    </row>
    <row r="90" ht="15.75" customHeight="1">
      <c r="D90" s="24" t="s">
        <v>6369</v>
      </c>
    </row>
    <row r="91" ht="15.75" customHeight="1">
      <c r="D91" s="24" t="s">
        <v>6370</v>
      </c>
    </row>
    <row r="92" ht="15.75" customHeight="1">
      <c r="D92" s="24" t="s">
        <v>6371</v>
      </c>
    </row>
    <row r="93" ht="15.75" customHeight="1">
      <c r="D93" s="24" t="s">
        <v>6372</v>
      </c>
    </row>
    <row r="94" ht="15.75" customHeight="1">
      <c r="A94" s="24" t="s">
        <v>111</v>
      </c>
      <c r="B94" s="24" t="s">
        <v>6373</v>
      </c>
      <c r="C94" s="24" t="s">
        <v>6374</v>
      </c>
      <c r="D94" s="24" t="s">
        <v>6375</v>
      </c>
      <c r="E94" s="24" t="s">
        <v>6376</v>
      </c>
      <c r="F94" s="24" t="s">
        <v>6377</v>
      </c>
    </row>
    <row r="95" ht="15.75" customHeight="1">
      <c r="B95" s="24" t="s">
        <v>6378</v>
      </c>
      <c r="C95" s="22" t="s">
        <v>6379</v>
      </c>
      <c r="D95" s="24" t="s">
        <v>6380</v>
      </c>
      <c r="E95" s="24" t="s">
        <v>6381</v>
      </c>
    </row>
    <row r="96" ht="15.75" customHeight="1">
      <c r="B96" s="24" t="s">
        <v>6382</v>
      </c>
      <c r="C96" s="24" t="s">
        <v>6383</v>
      </c>
      <c r="D96" s="24" t="s">
        <v>6384</v>
      </c>
      <c r="E96" s="24" t="s">
        <v>6385</v>
      </c>
    </row>
    <row r="97" ht="15.75" customHeight="1">
      <c r="C97" s="24" t="s">
        <v>6386</v>
      </c>
      <c r="D97" s="24" t="s">
        <v>6387</v>
      </c>
      <c r="E97" s="24" t="s">
        <v>6388</v>
      </c>
    </row>
    <row r="98" ht="15.75" customHeight="1">
      <c r="D98" s="24" t="s">
        <v>6389</v>
      </c>
    </row>
    <row r="99" ht="15.75" customHeight="1">
      <c r="D99" s="24" t="s">
        <v>6390</v>
      </c>
    </row>
    <row r="100" ht="15.75" customHeight="1">
      <c r="D100" s="24" t="s">
        <v>6391</v>
      </c>
    </row>
    <row r="101" ht="15.75" customHeight="1">
      <c r="D101" s="24" t="s">
        <v>6392</v>
      </c>
    </row>
    <row r="102" ht="15.75" customHeight="1">
      <c r="A102" s="24" t="s">
        <v>6393</v>
      </c>
      <c r="B102" s="24" t="s">
        <v>6394</v>
      </c>
      <c r="C102" s="22" t="s">
        <v>6395</v>
      </c>
      <c r="D102" s="24" t="s">
        <v>6396</v>
      </c>
      <c r="E102" s="24" t="s">
        <v>6397</v>
      </c>
      <c r="F102" s="24" t="s">
        <v>6398</v>
      </c>
    </row>
    <row r="103" ht="15.75" customHeight="1">
      <c r="B103" s="24" t="s">
        <v>6399</v>
      </c>
      <c r="C103" s="24" t="s">
        <v>6400</v>
      </c>
      <c r="D103" s="24" t="s">
        <v>6401</v>
      </c>
      <c r="E103" s="24" t="s">
        <v>6402</v>
      </c>
    </row>
    <row r="104" ht="15.75" customHeight="1">
      <c r="B104" s="24" t="s">
        <v>6403</v>
      </c>
      <c r="C104" s="24" t="s">
        <v>6404</v>
      </c>
      <c r="D104" s="22" t="s">
        <v>6405</v>
      </c>
      <c r="E104" s="24" t="s">
        <v>6406</v>
      </c>
    </row>
    <row r="105" ht="15.75" customHeight="1">
      <c r="C105" s="24" t="s">
        <v>6407</v>
      </c>
      <c r="D105" s="24" t="s">
        <v>6408</v>
      </c>
    </row>
    <row r="106" ht="15.75" customHeight="1">
      <c r="D106" s="24" t="s">
        <v>6409</v>
      </c>
    </row>
    <row r="107" ht="15.75" customHeight="1">
      <c r="D107" s="24" t="s">
        <v>6410</v>
      </c>
    </row>
    <row r="108" ht="15.75" customHeight="1">
      <c r="A108" s="24" t="s">
        <v>47</v>
      </c>
      <c r="B108" s="24" t="s">
        <v>6411</v>
      </c>
      <c r="C108" s="24" t="s">
        <v>6412</v>
      </c>
      <c r="D108" s="24" t="s">
        <v>6413</v>
      </c>
      <c r="E108" s="24" t="s">
        <v>6414</v>
      </c>
      <c r="F108" s="24" t="s">
        <v>6415</v>
      </c>
    </row>
    <row r="109" ht="15.75" customHeight="1">
      <c r="B109" s="24" t="s">
        <v>6416</v>
      </c>
      <c r="C109" s="24" t="s">
        <v>6417</v>
      </c>
      <c r="D109" s="24" t="s">
        <v>6418</v>
      </c>
      <c r="E109" s="24" t="s">
        <v>6419</v>
      </c>
    </row>
    <row r="110" ht="15.75" customHeight="1">
      <c r="B110" s="24" t="s">
        <v>6420</v>
      </c>
      <c r="C110" s="24" t="s">
        <v>6421</v>
      </c>
      <c r="D110" s="24" t="s">
        <v>6422</v>
      </c>
    </row>
    <row r="111" ht="15.75" customHeight="1">
      <c r="C111" s="24" t="s">
        <v>6423</v>
      </c>
      <c r="D111" s="24" t="s">
        <v>6424</v>
      </c>
    </row>
    <row r="112" ht="15.75" customHeight="1">
      <c r="D112" s="24" t="s">
        <v>6425</v>
      </c>
    </row>
    <row r="113" ht="15.75" customHeight="1">
      <c r="D113" s="24" t="s">
        <v>6426</v>
      </c>
    </row>
    <row r="114" ht="15.75" customHeight="1">
      <c r="D114" s="24" t="s">
        <v>6427</v>
      </c>
    </row>
    <row r="115" ht="15.75" customHeight="1">
      <c r="A115" s="24" t="s">
        <v>6428</v>
      </c>
      <c r="B115" s="24" t="s">
        <v>6429</v>
      </c>
      <c r="C115" s="24" t="s">
        <v>6430</v>
      </c>
      <c r="D115" s="24" t="s">
        <v>6431</v>
      </c>
      <c r="E115" s="24" t="s">
        <v>6432</v>
      </c>
      <c r="F115" s="24" t="s">
        <v>6433</v>
      </c>
    </row>
    <row r="116" ht="15.75" customHeight="1">
      <c r="B116" s="24" t="s">
        <v>6434</v>
      </c>
      <c r="C116" s="24" t="s">
        <v>6435</v>
      </c>
      <c r="D116" s="24" t="s">
        <v>6436</v>
      </c>
      <c r="E116" s="24" t="s">
        <v>6437</v>
      </c>
    </row>
    <row r="117" ht="15.75" customHeight="1">
      <c r="B117" s="22" t="s">
        <v>6438</v>
      </c>
      <c r="C117" s="24" t="s">
        <v>6439</v>
      </c>
      <c r="D117" s="24" t="s">
        <v>6440</v>
      </c>
      <c r="E117" s="24" t="s">
        <v>6441</v>
      </c>
    </row>
    <row r="118" ht="15.75" customHeight="1">
      <c r="C118" s="24" t="s">
        <v>6442</v>
      </c>
      <c r="D118" s="24" t="s">
        <v>6443</v>
      </c>
    </row>
    <row r="119" ht="15.75" customHeight="1">
      <c r="C119" s="24" t="s">
        <v>6444</v>
      </c>
      <c r="D119" s="24" t="s">
        <v>6445</v>
      </c>
    </row>
    <row r="120" ht="15.75" customHeight="1">
      <c r="D120" s="24" t="s">
        <v>6446</v>
      </c>
    </row>
    <row r="121" ht="15.75" customHeight="1">
      <c r="D121" s="24" t="s">
        <v>6447</v>
      </c>
    </row>
    <row r="122" ht="15.75" customHeight="1">
      <c r="D122" s="24" t="s">
        <v>6448</v>
      </c>
    </row>
    <row r="123" ht="15.75" customHeight="1">
      <c r="D123" s="24" t="s">
        <v>6449</v>
      </c>
    </row>
    <row r="124" ht="15.75" customHeight="1">
      <c r="A124" s="24" t="s">
        <v>81</v>
      </c>
      <c r="B124" s="24" t="s">
        <v>6450</v>
      </c>
      <c r="C124" s="24" t="s">
        <v>6451</v>
      </c>
      <c r="D124" s="22" t="s">
        <v>6452</v>
      </c>
      <c r="E124" s="24" t="s">
        <v>6453</v>
      </c>
      <c r="F124" s="24" t="s">
        <v>6454</v>
      </c>
    </row>
    <row r="125" ht="15.75" customHeight="1">
      <c r="B125" s="24" t="s">
        <v>6455</v>
      </c>
      <c r="C125" s="24" t="s">
        <v>6456</v>
      </c>
      <c r="D125" s="24" t="s">
        <v>6457</v>
      </c>
      <c r="E125" s="24" t="s">
        <v>6458</v>
      </c>
    </row>
    <row r="126" ht="15.75" customHeight="1">
      <c r="B126" s="24" t="s">
        <v>6459</v>
      </c>
      <c r="C126" s="24" t="s">
        <v>6460</v>
      </c>
      <c r="D126" s="24" t="s">
        <v>6461</v>
      </c>
    </row>
    <row r="127" ht="15.75" customHeight="1">
      <c r="D127" s="24" t="s">
        <v>6462</v>
      </c>
    </row>
    <row r="128" ht="15.75" customHeight="1">
      <c r="D128" s="24" t="s">
        <v>6463</v>
      </c>
    </row>
    <row r="129" ht="15.75" customHeight="1">
      <c r="D129" s="24" t="s">
        <v>6464</v>
      </c>
    </row>
    <row r="130" ht="15.75" customHeight="1">
      <c r="A130" s="24" t="s">
        <v>95</v>
      </c>
      <c r="B130" s="24" t="s">
        <v>6465</v>
      </c>
      <c r="C130" s="24" t="s">
        <v>6466</v>
      </c>
      <c r="D130" s="24" t="s">
        <v>6467</v>
      </c>
      <c r="E130" s="24" t="s">
        <v>6468</v>
      </c>
      <c r="F130" s="24" t="s">
        <v>6469</v>
      </c>
    </row>
    <row r="131" ht="15.75" customHeight="1">
      <c r="B131" s="24" t="s">
        <v>6470</v>
      </c>
      <c r="C131" s="24" t="s">
        <v>6471</v>
      </c>
      <c r="D131" s="24" t="s">
        <v>6472</v>
      </c>
      <c r="E131" s="24" t="s">
        <v>6473</v>
      </c>
      <c r="F131" s="24" t="s">
        <v>6474</v>
      </c>
    </row>
    <row r="132" ht="15.75" customHeight="1">
      <c r="C132" s="24" t="s">
        <v>6475</v>
      </c>
      <c r="D132" s="24" t="s">
        <v>6476</v>
      </c>
      <c r="E132" s="24" t="s">
        <v>6477</v>
      </c>
      <c r="F132" s="24" t="s">
        <v>6478</v>
      </c>
    </row>
    <row r="133" ht="15.75" customHeight="1">
      <c r="C133" s="24" t="s">
        <v>6479</v>
      </c>
      <c r="D133" s="24" t="s">
        <v>6480</v>
      </c>
    </row>
    <row r="134" ht="15.75" customHeight="1">
      <c r="D134" s="24" t="s">
        <v>6481</v>
      </c>
    </row>
    <row r="135" ht="15.75" customHeight="1">
      <c r="A135" s="24" t="s">
        <v>117</v>
      </c>
      <c r="B135" s="24" t="s">
        <v>6482</v>
      </c>
      <c r="C135" s="24" t="s">
        <v>6483</v>
      </c>
      <c r="D135" s="24" t="s">
        <v>6484</v>
      </c>
      <c r="E135" s="24" t="s">
        <v>6485</v>
      </c>
      <c r="F135" s="24" t="s">
        <v>6486</v>
      </c>
    </row>
    <row r="136" ht="15.75" customHeight="1">
      <c r="B136" s="24" t="s">
        <v>6487</v>
      </c>
      <c r="C136" s="24" t="s">
        <v>6488</v>
      </c>
      <c r="D136" s="24" t="s">
        <v>6489</v>
      </c>
      <c r="E136" s="24" t="s">
        <v>6490</v>
      </c>
    </row>
    <row r="137" ht="15.75" customHeight="1">
      <c r="B137" s="24" t="s">
        <v>6491</v>
      </c>
      <c r="C137" s="24" t="s">
        <v>6492</v>
      </c>
      <c r="D137" s="24" t="s">
        <v>6493</v>
      </c>
      <c r="E137" s="24" t="s">
        <v>6494</v>
      </c>
    </row>
    <row r="138" ht="15.75" customHeight="1">
      <c r="C138" s="24" t="s">
        <v>6495</v>
      </c>
      <c r="D138" s="24" t="s">
        <v>6496</v>
      </c>
    </row>
    <row r="139" ht="15.75" customHeight="1">
      <c r="C139" s="24" t="s">
        <v>6497</v>
      </c>
      <c r="D139" s="24" t="s">
        <v>6498</v>
      </c>
    </row>
    <row r="140" ht="15.75" customHeight="1">
      <c r="D140" s="24" t="s">
        <v>6499</v>
      </c>
    </row>
    <row r="141" ht="15.75" customHeight="1">
      <c r="A141" s="24" t="s">
        <v>36</v>
      </c>
      <c r="B141" s="24" t="s">
        <v>6500</v>
      </c>
      <c r="C141" s="24" t="s">
        <v>6501</v>
      </c>
      <c r="D141" s="24" t="s">
        <v>6502</v>
      </c>
      <c r="E141" s="24" t="s">
        <v>6503</v>
      </c>
      <c r="F141" s="24" t="s">
        <v>6504</v>
      </c>
    </row>
    <row r="142" ht="15.75" customHeight="1">
      <c r="B142" s="24" t="s">
        <v>6505</v>
      </c>
      <c r="C142" s="24" t="s">
        <v>6506</v>
      </c>
      <c r="D142" s="24" t="s">
        <v>6507</v>
      </c>
      <c r="E142" s="24" t="s">
        <v>6508</v>
      </c>
    </row>
    <row r="143" ht="15.75" customHeight="1">
      <c r="B143" s="22" t="s">
        <v>6509</v>
      </c>
      <c r="C143" s="24" t="s">
        <v>6510</v>
      </c>
      <c r="D143" s="24" t="s">
        <v>6511</v>
      </c>
    </row>
    <row r="144" ht="15.75" customHeight="1">
      <c r="C144" s="24" t="s">
        <v>6512</v>
      </c>
      <c r="D144" s="24" t="s">
        <v>6513</v>
      </c>
    </row>
    <row r="145" ht="15.75" customHeight="1">
      <c r="D145" s="24" t="s">
        <v>6514</v>
      </c>
    </row>
    <row r="146" ht="15.75" customHeight="1">
      <c r="D146" s="24" t="s">
        <v>6515</v>
      </c>
    </row>
    <row r="147" ht="15.75" customHeight="1">
      <c r="D147" s="24" t="s">
        <v>6516</v>
      </c>
    </row>
    <row r="148" ht="15.75" customHeight="1">
      <c r="A148" s="24" t="s">
        <v>140</v>
      </c>
      <c r="B148" s="24" t="s">
        <v>6517</v>
      </c>
      <c r="C148" s="24" t="s">
        <v>6518</v>
      </c>
      <c r="D148" s="24" t="s">
        <v>6519</v>
      </c>
      <c r="E148" s="24" t="s">
        <v>6520</v>
      </c>
      <c r="F148" s="24" t="s">
        <v>6521</v>
      </c>
    </row>
    <row r="149" ht="15.75" customHeight="1">
      <c r="B149" s="24" t="s">
        <v>6522</v>
      </c>
      <c r="C149" s="24" t="s">
        <v>6523</v>
      </c>
      <c r="D149" s="24" t="s">
        <v>6524</v>
      </c>
      <c r="E149" s="24" t="s">
        <v>6525</v>
      </c>
    </row>
    <row r="150" ht="15.75" customHeight="1">
      <c r="B150" s="24" t="s">
        <v>6526</v>
      </c>
      <c r="C150" s="24" t="s">
        <v>6527</v>
      </c>
      <c r="D150" s="24" t="s">
        <v>6528</v>
      </c>
    </row>
    <row r="151" ht="15.75" customHeight="1">
      <c r="C151" s="24" t="s">
        <v>6529</v>
      </c>
      <c r="D151" s="24" t="s">
        <v>6530</v>
      </c>
    </row>
    <row r="152" ht="15.75" customHeight="1">
      <c r="C152" s="24" t="s">
        <v>6531</v>
      </c>
      <c r="D152" s="24" t="s">
        <v>6532</v>
      </c>
    </row>
    <row r="153" ht="15.75" customHeight="1">
      <c r="D153" s="24" t="s">
        <v>6533</v>
      </c>
    </row>
    <row r="154" ht="15.75" customHeight="1">
      <c r="A154" s="24" t="s">
        <v>31</v>
      </c>
      <c r="B154" s="24" t="s">
        <v>6534</v>
      </c>
      <c r="C154" s="24" t="s">
        <v>6535</v>
      </c>
      <c r="D154" s="24" t="s">
        <v>6536</v>
      </c>
      <c r="E154" s="24" t="s">
        <v>6537</v>
      </c>
      <c r="F154" s="24" t="s">
        <v>6538</v>
      </c>
    </row>
    <row r="155" ht="15.75" customHeight="1">
      <c r="B155" s="24" t="s">
        <v>6539</v>
      </c>
      <c r="C155" s="24" t="s">
        <v>6540</v>
      </c>
      <c r="D155" s="24" t="s">
        <v>6541</v>
      </c>
      <c r="E155" s="24" t="s">
        <v>6542</v>
      </c>
    </row>
    <row r="156" ht="15.75" customHeight="1">
      <c r="B156" s="24" t="s">
        <v>6543</v>
      </c>
      <c r="C156" s="24" t="s">
        <v>6544</v>
      </c>
      <c r="D156" s="24" t="s">
        <v>6545</v>
      </c>
      <c r="E156" s="24" t="s">
        <v>6546</v>
      </c>
    </row>
    <row r="157" ht="15.75" customHeight="1">
      <c r="C157" s="24" t="s">
        <v>6547</v>
      </c>
      <c r="D157" s="24" t="s">
        <v>6548</v>
      </c>
    </row>
    <row r="158" ht="15.75" customHeight="1">
      <c r="D158" s="24" t="s">
        <v>6549</v>
      </c>
    </row>
    <row r="159" ht="15.75" customHeight="1">
      <c r="D159" s="24" t="s">
        <v>6550</v>
      </c>
    </row>
    <row r="160" ht="15.75" customHeight="1">
      <c r="D160" s="24" t="s">
        <v>6551</v>
      </c>
    </row>
    <row r="161" ht="15.75" customHeight="1">
      <c r="A161" s="24" t="s">
        <v>20</v>
      </c>
      <c r="B161" s="24" t="s">
        <v>6552</v>
      </c>
      <c r="C161" s="24" t="s">
        <v>6553</v>
      </c>
      <c r="D161" s="24" t="s">
        <v>6554</v>
      </c>
      <c r="E161" s="24" t="s">
        <v>6555</v>
      </c>
    </row>
    <row r="162" ht="15.75" customHeight="1">
      <c r="B162" s="24" t="s">
        <v>6556</v>
      </c>
      <c r="C162" s="24" t="s">
        <v>6557</v>
      </c>
      <c r="D162" s="24" t="s">
        <v>6558</v>
      </c>
      <c r="E162" s="24" t="s">
        <v>6559</v>
      </c>
    </row>
    <row r="163" ht="15.75" customHeight="1">
      <c r="B163" s="24" t="s">
        <v>6560</v>
      </c>
      <c r="C163" s="24" t="s">
        <v>6561</v>
      </c>
      <c r="D163" s="24" t="s">
        <v>6562</v>
      </c>
      <c r="E163" s="24" t="s">
        <v>6563</v>
      </c>
    </row>
    <row r="164" ht="15.75" customHeight="1">
      <c r="C164" s="24" t="s">
        <v>6564</v>
      </c>
      <c r="D164" s="24" t="s">
        <v>6565</v>
      </c>
    </row>
    <row r="165" ht="15.75" customHeight="1">
      <c r="D165" s="24" t="s">
        <v>6566</v>
      </c>
    </row>
    <row r="166" ht="15.75" customHeight="1">
      <c r="D166" s="24" t="s">
        <v>6567</v>
      </c>
    </row>
    <row r="167" ht="15.75" customHeight="1">
      <c r="A167" s="24" t="s">
        <v>114</v>
      </c>
      <c r="B167" s="24" t="s">
        <v>6568</v>
      </c>
      <c r="C167" s="24" t="s">
        <v>6569</v>
      </c>
      <c r="D167" s="24" t="s">
        <v>6570</v>
      </c>
      <c r="E167" s="24" t="s">
        <v>6571</v>
      </c>
      <c r="F167" s="24" t="s">
        <v>6572</v>
      </c>
    </row>
    <row r="168" ht="15.75" customHeight="1">
      <c r="B168" s="24" t="s">
        <v>6573</v>
      </c>
      <c r="C168" s="24" t="s">
        <v>6574</v>
      </c>
      <c r="D168" s="24" t="s">
        <v>6575</v>
      </c>
      <c r="E168" s="24" t="s">
        <v>6576</v>
      </c>
    </row>
    <row r="169" ht="15.75" customHeight="1">
      <c r="B169" s="24" t="s">
        <v>6577</v>
      </c>
      <c r="C169" s="24" t="s">
        <v>6578</v>
      </c>
      <c r="D169" s="24" t="s">
        <v>6579</v>
      </c>
    </row>
    <row r="170" ht="15.75" customHeight="1">
      <c r="D170" s="24" t="s">
        <v>6580</v>
      </c>
    </row>
    <row r="171" ht="15.75" customHeight="1">
      <c r="D171" s="24" t="s">
        <v>6581</v>
      </c>
    </row>
    <row r="172" ht="15.75" customHeight="1">
      <c r="D172" s="24" t="s">
        <v>6582</v>
      </c>
    </row>
    <row r="173" ht="15.75" customHeight="1">
      <c r="D173" s="24" t="s">
        <v>6583</v>
      </c>
    </row>
    <row r="174" ht="15.75" customHeight="1">
      <c r="A174" s="24" t="s">
        <v>66</v>
      </c>
      <c r="B174" s="24" t="s">
        <v>6584</v>
      </c>
      <c r="C174" s="24" t="s">
        <v>6585</v>
      </c>
      <c r="D174" s="24" t="s">
        <v>6586</v>
      </c>
      <c r="E174" s="24" t="s">
        <v>6587</v>
      </c>
      <c r="F174" s="24" t="s">
        <v>6588</v>
      </c>
    </row>
    <row r="175" ht="15.75" customHeight="1">
      <c r="B175" s="24" t="s">
        <v>6589</v>
      </c>
      <c r="C175" s="24" t="s">
        <v>6590</v>
      </c>
      <c r="D175" s="24" t="s">
        <v>6591</v>
      </c>
      <c r="E175" s="24" t="s">
        <v>6592</v>
      </c>
    </row>
    <row r="176" ht="15.75" customHeight="1">
      <c r="B176" s="22" t="s">
        <v>6593</v>
      </c>
      <c r="C176" s="24" t="s">
        <v>6594</v>
      </c>
      <c r="D176" s="24" t="s">
        <v>6595</v>
      </c>
    </row>
    <row r="177" ht="15.75" customHeight="1">
      <c r="C177" s="24" t="s">
        <v>6596</v>
      </c>
      <c r="D177" s="24" t="s">
        <v>6597</v>
      </c>
    </row>
    <row r="178" ht="15.75" customHeight="1">
      <c r="D178" s="24" t="s">
        <v>6598</v>
      </c>
    </row>
    <row r="179" ht="15.75" customHeight="1">
      <c r="D179" s="24" t="s">
        <v>6599</v>
      </c>
    </row>
    <row r="180" ht="15.75" customHeight="1">
      <c r="D180" s="24" t="s">
        <v>6600</v>
      </c>
    </row>
    <row r="181" ht="15.75" customHeight="1">
      <c r="A181" s="24" t="s">
        <v>90</v>
      </c>
      <c r="B181" s="24" t="s">
        <v>6601</v>
      </c>
      <c r="C181" s="24" t="s">
        <v>6602</v>
      </c>
      <c r="D181" s="24" t="s">
        <v>6603</v>
      </c>
      <c r="E181" s="24" t="s">
        <v>6604</v>
      </c>
      <c r="F181" s="24" t="s">
        <v>6605</v>
      </c>
    </row>
    <row r="182" ht="15.75" customHeight="1">
      <c r="B182" s="24" t="s">
        <v>6606</v>
      </c>
      <c r="C182" s="24" t="s">
        <v>6607</v>
      </c>
      <c r="D182" s="24" t="s">
        <v>6608</v>
      </c>
      <c r="E182" s="22" t="s">
        <v>6609</v>
      </c>
    </row>
    <row r="183" ht="15.75" customHeight="1">
      <c r="B183" s="24" t="s">
        <v>6610</v>
      </c>
      <c r="C183" s="24" t="s">
        <v>6611</v>
      </c>
      <c r="D183" s="24" t="s">
        <v>6612</v>
      </c>
    </row>
    <row r="184" ht="15.75" customHeight="1">
      <c r="C184" s="24" t="s">
        <v>6613</v>
      </c>
      <c r="D184" s="24" t="s">
        <v>6614</v>
      </c>
    </row>
    <row r="185" ht="15.75" customHeight="1">
      <c r="C185" s="24" t="s">
        <v>6615</v>
      </c>
      <c r="D185" s="24" t="s">
        <v>6616</v>
      </c>
    </row>
    <row r="186" ht="15.75" customHeight="1">
      <c r="D186" s="24" t="s">
        <v>6617</v>
      </c>
    </row>
    <row r="187" ht="15.75" customHeight="1">
      <c r="D187" s="22" t="s">
        <v>6618</v>
      </c>
    </row>
    <row r="188" ht="15.75" customHeight="1">
      <c r="D188" s="24" t="s">
        <v>6619</v>
      </c>
    </row>
    <row r="189" ht="15.75" customHeight="1">
      <c r="A189" s="24" t="s">
        <v>85</v>
      </c>
      <c r="B189" s="24" t="s">
        <v>6620</v>
      </c>
      <c r="C189" s="24" t="s">
        <v>6621</v>
      </c>
      <c r="D189" s="24" t="s">
        <v>6622</v>
      </c>
      <c r="E189" s="24" t="s">
        <v>6623</v>
      </c>
      <c r="F189" s="24" t="s">
        <v>6624</v>
      </c>
    </row>
    <row r="190" ht="15.75" customHeight="1">
      <c r="B190" s="24" t="s">
        <v>6625</v>
      </c>
      <c r="C190" s="24" t="s">
        <v>6626</v>
      </c>
      <c r="D190" s="24" t="s">
        <v>6627</v>
      </c>
      <c r="E190" s="24" t="s">
        <v>6628</v>
      </c>
    </row>
    <row r="191" ht="15.75" customHeight="1">
      <c r="C191" s="24" t="s">
        <v>6629</v>
      </c>
      <c r="D191" s="24" t="s">
        <v>6630</v>
      </c>
      <c r="E191" s="24" t="s">
        <v>6631</v>
      </c>
    </row>
    <row r="192" ht="15.75" customHeight="1">
      <c r="C192" s="24" t="s">
        <v>6632</v>
      </c>
      <c r="D192" s="24" t="s">
        <v>6633</v>
      </c>
      <c r="E192" s="24" t="s">
        <v>6634</v>
      </c>
    </row>
    <row r="193" ht="15.75" customHeight="1">
      <c r="C193" s="24" t="s">
        <v>6635</v>
      </c>
      <c r="D193" s="24" t="s">
        <v>6636</v>
      </c>
    </row>
    <row r="194" ht="15.75" customHeight="1">
      <c r="D194" s="24" t="s">
        <v>6637</v>
      </c>
    </row>
    <row r="195" ht="15.75" customHeight="1">
      <c r="D195" s="24" t="s">
        <v>6638</v>
      </c>
    </row>
    <row r="196" ht="15.75" customHeight="1">
      <c r="A196" s="24" t="s">
        <v>64</v>
      </c>
      <c r="B196" s="24" t="s">
        <v>6639</v>
      </c>
      <c r="C196" s="24" t="s">
        <v>6640</v>
      </c>
      <c r="D196" s="24" t="s">
        <v>6641</v>
      </c>
      <c r="E196" s="24" t="s">
        <v>6642</v>
      </c>
      <c r="F196" s="24" t="s">
        <v>6643</v>
      </c>
    </row>
    <row r="197" ht="15.75" customHeight="1">
      <c r="B197" s="24" t="s">
        <v>6644</v>
      </c>
      <c r="C197" s="24" t="s">
        <v>6645</v>
      </c>
      <c r="D197" s="24" t="s">
        <v>6646</v>
      </c>
      <c r="E197" s="24" t="s">
        <v>6647</v>
      </c>
    </row>
    <row r="198" ht="15.75" customHeight="1">
      <c r="B198" s="24" t="s">
        <v>6648</v>
      </c>
      <c r="C198" s="24" t="s">
        <v>6649</v>
      </c>
      <c r="D198" s="24" t="s">
        <v>6650</v>
      </c>
      <c r="E198" s="24" t="s">
        <v>6651</v>
      </c>
    </row>
    <row r="199" ht="15.75" customHeight="1">
      <c r="C199" s="24" t="s">
        <v>6652</v>
      </c>
      <c r="D199" s="24" t="s">
        <v>6653</v>
      </c>
    </row>
    <row r="200" ht="15.75" customHeight="1">
      <c r="D200" s="24" t="s">
        <v>6654</v>
      </c>
    </row>
    <row r="201" ht="15.75" customHeight="1">
      <c r="D201" s="24" t="s">
        <v>6655</v>
      </c>
    </row>
    <row r="202" ht="15.75" customHeight="1">
      <c r="D202" s="24" t="s">
        <v>6656</v>
      </c>
    </row>
    <row r="203" ht="15.75" customHeight="1">
      <c r="D203" s="24" t="s">
        <v>6657</v>
      </c>
    </row>
    <row r="204" ht="15.75" customHeight="1">
      <c r="D204" s="24" t="s">
        <v>6658</v>
      </c>
    </row>
    <row r="205" ht="15.75" customHeight="1">
      <c r="A205" s="24" t="s">
        <v>58</v>
      </c>
      <c r="B205" s="24" t="s">
        <v>6659</v>
      </c>
      <c r="C205" s="22" t="s">
        <v>6660</v>
      </c>
      <c r="D205" s="24" t="s">
        <v>6661</v>
      </c>
      <c r="E205" s="24" t="s">
        <v>6662</v>
      </c>
      <c r="F205" s="24" t="s">
        <v>6663</v>
      </c>
    </row>
    <row r="206" ht="15.75" customHeight="1">
      <c r="B206" s="24" t="s">
        <v>6664</v>
      </c>
      <c r="C206" s="24" t="s">
        <v>6665</v>
      </c>
      <c r="D206" s="24" t="s">
        <v>6666</v>
      </c>
      <c r="E206" s="24" t="s">
        <v>6667</v>
      </c>
      <c r="F206" s="24" t="s">
        <v>6668</v>
      </c>
    </row>
    <row r="207" ht="15.75" customHeight="1">
      <c r="B207" s="24" t="s">
        <v>6669</v>
      </c>
      <c r="C207" s="24" t="s">
        <v>6670</v>
      </c>
      <c r="D207" s="24" t="s">
        <v>6671</v>
      </c>
      <c r="E207" s="24" t="s">
        <v>6672</v>
      </c>
    </row>
    <row r="208" ht="15.75" customHeight="1">
      <c r="C208" s="24" t="s">
        <v>6673</v>
      </c>
      <c r="D208" s="24" t="s">
        <v>6674</v>
      </c>
    </row>
    <row r="209" ht="15.75" customHeight="1">
      <c r="C209" s="24" t="s">
        <v>6675</v>
      </c>
      <c r="D209" s="24" t="s">
        <v>6676</v>
      </c>
    </row>
    <row r="210" ht="15.75" customHeight="1">
      <c r="C210" s="24" t="s">
        <v>6677</v>
      </c>
    </row>
    <row r="211" ht="15.75" customHeight="1">
      <c r="A211" s="24" t="s">
        <v>27</v>
      </c>
      <c r="B211" s="24" t="s">
        <v>6678</v>
      </c>
      <c r="C211" s="24" t="s">
        <v>6679</v>
      </c>
      <c r="D211" s="24" t="s">
        <v>6680</v>
      </c>
      <c r="E211" s="24" t="s">
        <v>6681</v>
      </c>
      <c r="F211" s="24" t="s">
        <v>6682</v>
      </c>
    </row>
    <row r="212" ht="15.75" customHeight="1">
      <c r="B212" s="24" t="s">
        <v>6683</v>
      </c>
      <c r="C212" s="24" t="s">
        <v>6684</v>
      </c>
      <c r="D212" s="24" t="s">
        <v>6685</v>
      </c>
      <c r="E212" s="24" t="s">
        <v>6686</v>
      </c>
    </row>
    <row r="213" ht="15.75" customHeight="1">
      <c r="D213" s="24" t="s">
        <v>6687</v>
      </c>
      <c r="E213" s="24" t="s">
        <v>6688</v>
      </c>
    </row>
    <row r="214" ht="15.75" customHeight="1">
      <c r="D214" s="24" t="s">
        <v>6689</v>
      </c>
    </row>
    <row r="215" ht="15.75" customHeight="1">
      <c r="D215" s="24" t="s">
        <v>6690</v>
      </c>
    </row>
    <row r="216" ht="15.75" customHeight="1">
      <c r="D216" s="24" t="s">
        <v>6691</v>
      </c>
    </row>
    <row r="217" ht="15.75" customHeight="1">
      <c r="D217" s="24" t="s">
        <v>6692</v>
      </c>
    </row>
    <row r="218" ht="15.75" customHeight="1">
      <c r="A218" s="24" t="s">
        <v>2564</v>
      </c>
      <c r="B218" s="24" t="s">
        <v>6693</v>
      </c>
      <c r="C218" s="24" t="s">
        <v>6694</v>
      </c>
      <c r="D218" s="24" t="s">
        <v>6695</v>
      </c>
      <c r="E218" s="24" t="s">
        <v>6696</v>
      </c>
      <c r="F218" s="24" t="s">
        <v>6697</v>
      </c>
    </row>
    <row r="219" ht="15.75" customHeight="1">
      <c r="B219" s="24" t="s">
        <v>6698</v>
      </c>
      <c r="C219" s="24" t="s">
        <v>6699</v>
      </c>
      <c r="D219" s="24" t="s">
        <v>6700</v>
      </c>
      <c r="E219" s="24" t="s">
        <v>6701</v>
      </c>
    </row>
    <row r="220" ht="15.75" customHeight="1">
      <c r="B220" s="24" t="s">
        <v>6702</v>
      </c>
      <c r="C220" s="24" t="s">
        <v>6703</v>
      </c>
      <c r="D220" s="24" t="s">
        <v>6704</v>
      </c>
      <c r="E220" s="24" t="s">
        <v>6705</v>
      </c>
    </row>
    <row r="221" ht="15.75" customHeight="1">
      <c r="C221" s="24" t="s">
        <v>6706</v>
      </c>
      <c r="D221" s="24" t="s">
        <v>6707</v>
      </c>
      <c r="E221" s="24" t="s">
        <v>6708</v>
      </c>
    </row>
    <row r="222" ht="15.75" customHeight="1">
      <c r="C222" s="24" t="s">
        <v>6709</v>
      </c>
      <c r="D222" s="24" t="s">
        <v>6710</v>
      </c>
    </row>
    <row r="223" ht="15.75" customHeight="1">
      <c r="A223" s="3"/>
      <c r="B223" s="3"/>
      <c r="C223" s="3"/>
      <c r="D223" s="3" t="s">
        <v>6711</v>
      </c>
      <c r="E223" s="3"/>
      <c r="F223" s="3"/>
    </row>
    <row r="224" ht="15.75" customHeight="1">
      <c r="A224" s="3"/>
      <c r="B224" s="3"/>
      <c r="C224" s="3"/>
      <c r="D224" s="3" t="s">
        <v>6712</v>
      </c>
      <c r="E224" s="3"/>
      <c r="F224" s="3"/>
    </row>
    <row r="225" ht="15.75" customHeight="1">
      <c r="A225" s="3"/>
      <c r="B225" s="3"/>
      <c r="C225" s="3"/>
      <c r="D225" s="3" t="s">
        <v>6713</v>
      </c>
      <c r="E225" s="3"/>
      <c r="F225" s="3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7.25"/>
    <col customWidth="1" min="3" max="11" width="8.0"/>
    <col customWidth="1" min="12" max="12" width="20.25"/>
    <col customWidth="1" min="13" max="13" width="16.25"/>
    <col customWidth="1" min="14" max="15" width="8.0"/>
    <col customWidth="1" min="16" max="16" width="7.63"/>
    <col customWidth="1" min="17" max="17" width="9.38"/>
    <col customWidth="1" min="18" max="20" width="7.63"/>
    <col customWidth="1" min="21" max="21" width="13.25"/>
    <col customWidth="1" min="22" max="28" width="7.63"/>
  </cols>
  <sheetData>
    <row r="1">
      <c r="A1" s="3"/>
      <c r="B1" s="3"/>
      <c r="C1" s="3" t="str">
        <f t="array" ref="C1">SMALL(IF('Beersheet Paste'!$B$5:$AP$5="VAL",COLUMN('Beersheet Paste'!$B$5:$AP$5)),1)-Q5</f>
        <v>#REF!</v>
      </c>
      <c r="D1" s="3"/>
      <c r="E1" s="3"/>
      <c r="F1" s="3"/>
      <c r="G1" s="3"/>
      <c r="H1" s="3"/>
      <c r="I1" s="3"/>
      <c r="J1" s="3" t="str">
        <f>COLUMNS('Pick Odds'!$B$5:$Y$5)</f>
        <v>#REF!</v>
      </c>
      <c r="K1" s="3"/>
      <c r="L1" s="3"/>
      <c r="M1" s="3"/>
      <c r="N1" s="3"/>
      <c r="O1" s="3"/>
      <c r="Q1" s="24">
        <f>IF(OR(ISNUMBER(SEARCH("14 Team",R2)),ISNUMBER(SEARCH("16 Team",R2)),,ISNUMBER(SEARCH("18 Team",R2)),,ISNUMBER(SEARCH("20 Team",R2))),0,0)</f>
        <v>0</v>
      </c>
    </row>
    <row r="2">
      <c r="A2" s="3"/>
      <c r="B2" s="94" t="s">
        <v>6714</v>
      </c>
      <c r="C2" s="94" t="s">
        <v>6715</v>
      </c>
      <c r="D2" s="72" t="s">
        <v>6716</v>
      </c>
      <c r="E2" s="94" t="s">
        <v>6717</v>
      </c>
      <c r="F2" s="94" t="s">
        <v>6718</v>
      </c>
      <c r="G2" s="94" t="s">
        <v>2</v>
      </c>
      <c r="H2" s="94" t="s">
        <v>6719</v>
      </c>
      <c r="I2" s="94" t="s">
        <v>6720</v>
      </c>
      <c r="J2" s="94" t="s">
        <v>6721</v>
      </c>
      <c r="K2" s="94" t="s">
        <v>6722</v>
      </c>
      <c r="L2" s="94" t="s">
        <v>4633</v>
      </c>
      <c r="M2" s="72" t="s">
        <v>6723</v>
      </c>
      <c r="N2" s="94" t="s">
        <v>6724</v>
      </c>
      <c r="O2" s="3"/>
      <c r="Q2" s="263">
        <v>0.0</v>
      </c>
      <c r="R2" s="24" t="str">
        <f t="shared" ref="R2:R3" si="1">'Beersheet Paste'!B1</f>
        <v>#REF!</v>
      </c>
      <c r="S2" s="94"/>
    </row>
    <row r="3">
      <c r="A3" s="3">
        <v>1.0</v>
      </c>
      <c r="B3" s="3" t="str">
        <f t="array" ref="B3">INDEX('Beersheet Paste'!6:6,1,'BeerSheet Condensed'!$Q$5)</f>
        <v>#REF!</v>
      </c>
      <c r="C3" s="3" t="str">
        <f t="array" ref="C3">INDEX('Beersheet Paste'!6:6,1,'BeerSheet Condensed'!$Q$5+$C$1)</f>
        <v>#REF!</v>
      </c>
      <c r="D3" s="3">
        <v>0.0</v>
      </c>
      <c r="E3" s="3" t="str">
        <f t="array" ref="E3">INDEX('Beersheet Paste'!6:6,1,'BeerSheet Condensed'!$Q$5+$C$1+2)</f>
        <v>#REF!</v>
      </c>
      <c r="F3" s="3" t="str">
        <f t="shared" ref="F3:F39" si="2">C3*H3*$T$5</f>
        <v>#REF!</v>
      </c>
      <c r="G3" s="3" t="str">
        <f t="array" ref="G3">IF(IS1000(INDEX(Overall!$C$3:$C$389,MATCH('BeerSheet Condensed'!M3,Overall!$D$3:$D$389,0))),"No",INDEX(Overall!$C$3:$C$389,MATCH('BeerSheet Condensed'!M3,Overall!$D$3:$D$389,0)))</f>
        <v>#NAME?</v>
      </c>
      <c r="H3" s="3">
        <v>1.0</v>
      </c>
      <c r="I3" s="3" t="str">
        <f t="shared" ref="I3:I39" si="3">C3-$V$5</f>
        <v>#REF!</v>
      </c>
      <c r="J3" s="264" t="str">
        <f t="shared" ref="J3:J39" si="4">I3/$W$5</f>
        <v>#REF!</v>
      </c>
      <c r="K3" s="3" t="str">
        <f t="shared" ref="K3:K39" si="5">IF(J3&lt;0,0,J3)</f>
        <v>#REF!</v>
      </c>
      <c r="L3" s="3" t="str">
        <f t="array" ref="L3">INDEX('Beersheet Paste'!6:6,1,'BeerSheet Condensed'!$Q$5+$C$1+3)</f>
        <v>#REF!</v>
      </c>
      <c r="M3" s="3" t="str">
        <f t="shared" ref="M3:M39" si="6">IFERROR(INDEX($R$16:$R$100,MATCH(B3,$S$16:$S$100,0)),B3)</f>
        <v>#REF!</v>
      </c>
      <c r="N3" s="3" t="str">
        <f t="shared" ref="N3:N39" si="7">IFERROR(L3,"1000")</f>
        <v>1000</v>
      </c>
      <c r="O3" s="3"/>
      <c r="Q3" s="265"/>
      <c r="R3" s="24" t="str">
        <f t="shared" si="1"/>
        <v>#REF!</v>
      </c>
      <c r="S3" s="24" t="str">
        <f>RIGHT(R3,10)</f>
        <v>#REF!</v>
      </c>
    </row>
    <row r="4">
      <c r="A4" s="3">
        <v>2.0</v>
      </c>
      <c r="B4" s="3" t="str">
        <f t="array" ref="B4">INDEX('Beersheet Paste'!7:7,1,'BeerSheet Condensed'!$Q$5)</f>
        <v>#REF!</v>
      </c>
      <c r="C4" s="3" t="str">
        <f t="array" ref="C4">INDEX('Beersheet Paste'!7:7,1,'BeerSheet Condensed'!$Q$5+$C$1)</f>
        <v>#REF!</v>
      </c>
      <c r="D4" s="3">
        <v>1.0</v>
      </c>
      <c r="E4" s="3" t="str">
        <f t="array" ref="E4">INDEX('Beersheet Paste'!7:7,1,'BeerSheet Condensed'!$Q$5+$C$1+2)</f>
        <v>#REF!</v>
      </c>
      <c r="F4" s="3" t="str">
        <f t="shared" si="2"/>
        <v>#REF!</v>
      </c>
      <c r="G4" s="3" t="str">
        <f t="array" ref="G4">IF(IS1000(INDEX(Overall!$C$3:$C$389,MATCH('BeerSheet Condensed'!M4,Overall!$D$3:$D$389,0))),"No",INDEX(Overall!$C$3:$C$389,MATCH('BeerSheet Condensed'!M4,Overall!$D$3:$D$389,0)))</f>
        <v>#NAME?</v>
      </c>
      <c r="H4" s="3">
        <v>1.0</v>
      </c>
      <c r="I4" s="3" t="str">
        <f t="shared" si="3"/>
        <v>#REF!</v>
      </c>
      <c r="J4" s="264" t="str">
        <f t="shared" si="4"/>
        <v>#REF!</v>
      </c>
      <c r="K4" s="3" t="str">
        <f t="shared" si="5"/>
        <v>#REF!</v>
      </c>
      <c r="L4" s="3" t="str">
        <f t="array" ref="L4">INDEX('Beersheet Paste'!7:7,1,'BeerSheet Condensed'!$Q$5+$C$1+3)</f>
        <v>#REF!</v>
      </c>
      <c r="M4" s="3" t="str">
        <f t="shared" si="6"/>
        <v>#REF!</v>
      </c>
      <c r="N4" s="3" t="str">
        <f t="shared" si="7"/>
        <v>1000</v>
      </c>
      <c r="O4" s="3"/>
      <c r="S4" s="24" t="s">
        <v>6725</v>
      </c>
      <c r="T4" s="24" t="s">
        <v>6726</v>
      </c>
      <c r="U4" s="24" t="s">
        <v>6727</v>
      </c>
      <c r="V4" s="24" t="s">
        <v>6728</v>
      </c>
      <c r="W4" s="24" t="s">
        <v>6729</v>
      </c>
    </row>
    <row r="5">
      <c r="A5" s="3">
        <v>3.0</v>
      </c>
      <c r="B5" s="3" t="str">
        <f t="array" ref="B5">INDEX('Beersheet Paste'!8:8,1,'BeerSheet Condensed'!$Q$5)</f>
        <v>#REF!</v>
      </c>
      <c r="C5" s="3" t="str">
        <f t="array" ref="C5">INDEX('Beersheet Paste'!8:8,1,'BeerSheet Condensed'!$Q$5+$C$1)</f>
        <v>#REF!</v>
      </c>
      <c r="D5" s="3">
        <v>2.0</v>
      </c>
      <c r="E5" s="3" t="str">
        <f t="array" ref="E5">INDEX('Beersheet Paste'!8:8,1,'BeerSheet Condensed'!$Q$5+$C$1+2)</f>
        <v>#REF!</v>
      </c>
      <c r="F5" s="3" t="str">
        <f t="shared" si="2"/>
        <v>#REF!</v>
      </c>
      <c r="G5" s="3" t="str">
        <f t="array" ref="G5">IF(IS1000(INDEX(Overall!$C$3:$C$389,MATCH('BeerSheet Condensed'!M5,Overall!$D$3:$D$389,0))),"No",INDEX(Overall!$C$3:$C$389,MATCH('BeerSheet Condensed'!M5,Overall!$D$3:$D$389,0)))</f>
        <v>#NAME?</v>
      </c>
      <c r="H5" s="3">
        <v>1.0</v>
      </c>
      <c r="I5" s="3" t="str">
        <f t="shared" si="3"/>
        <v>#REF!</v>
      </c>
      <c r="J5" s="264" t="str">
        <f t="shared" si="4"/>
        <v>#REF!</v>
      </c>
      <c r="K5" s="3" t="str">
        <f t="shared" si="5"/>
        <v>#REF!</v>
      </c>
      <c r="L5" s="3" t="str">
        <f t="array" ref="L5">INDEX('Beersheet Paste'!8:8,1,'BeerSheet Condensed'!$Q$5+$C$1+3)</f>
        <v>#REF!</v>
      </c>
      <c r="M5" s="3" t="str">
        <f t="shared" si="6"/>
        <v>#REF!</v>
      </c>
      <c r="N5" s="3" t="str">
        <f t="shared" si="7"/>
        <v>1000</v>
      </c>
      <c r="O5" s="3"/>
      <c r="P5" s="24" t="s">
        <v>75</v>
      </c>
      <c r="Q5" s="24" t="str">
        <f t="array" ref="Q5">SMALL(IF('Beersheet Paste'!$B$5:$AP$5="1000ME",COLUMN('Beersheet Paste'!$B$5:$AP$5)),1)</f>
        <v>#REF!</v>
      </c>
      <c r="S5" s="97">
        <f>1-SUMIF(G3:G39,"Yes",K3:K39)</f>
        <v>1</v>
      </c>
      <c r="T5" s="97">
        <f t="shared" ref="T5:T8" si="8">1.5-S5*(1.25-0.75)</f>
        <v>1</v>
      </c>
      <c r="U5" s="96">
        <f>COUNTIF(C3:C39,"&gt;0")+1</f>
        <v>1</v>
      </c>
      <c r="V5" s="24" t="str">
        <f>LARGE(C3:C39,U5)</f>
        <v>#REF!</v>
      </c>
      <c r="W5" s="24">
        <f>SUMIF(I3:I39,"&gt;0",I3:I39)</f>
        <v>0</v>
      </c>
      <c r="AA5" s="3" t="s">
        <v>75</v>
      </c>
      <c r="AB5" s="3" t="str">
        <f t="array" ref="AB5">SMALL(IF('Beersheet Paste'!$B$5:$AP$5="PS",COLUMN('Beersheet Paste'!$B$5:$AP$5)),1)</f>
        <v>#REF!</v>
      </c>
    </row>
    <row r="6">
      <c r="A6" s="3">
        <v>4.0</v>
      </c>
      <c r="B6" s="3" t="str">
        <f t="array" ref="B6">INDEX('Beersheet Paste'!9:9,1,'BeerSheet Condensed'!$Q$5)</f>
        <v>#REF!</v>
      </c>
      <c r="C6" s="3" t="str">
        <f t="array" ref="C6">INDEX('Beersheet Paste'!9:9,1,'BeerSheet Condensed'!$Q$5+$C$1)</f>
        <v>#REF!</v>
      </c>
      <c r="D6" s="3">
        <v>3.0</v>
      </c>
      <c r="E6" s="3" t="str">
        <f t="array" ref="E6">INDEX('Beersheet Paste'!9:9,1,'BeerSheet Condensed'!$Q$5+$C$1+2)</f>
        <v>#REF!</v>
      </c>
      <c r="F6" s="3" t="str">
        <f t="shared" si="2"/>
        <v>#REF!</v>
      </c>
      <c r="G6" s="3" t="str">
        <f t="array" ref="G6">IF(IS1000(INDEX(Overall!$C$3:$C$389,MATCH('BeerSheet Condensed'!M6,Overall!$D$3:$D$389,0))),"No",INDEX(Overall!$C$3:$C$389,MATCH('BeerSheet Condensed'!M6,Overall!$D$3:$D$389,0)))</f>
        <v>#NAME?</v>
      </c>
      <c r="H6" s="3">
        <v>1.0</v>
      </c>
      <c r="I6" s="3" t="str">
        <f t="shared" si="3"/>
        <v>#REF!</v>
      </c>
      <c r="J6" s="264" t="str">
        <f t="shared" si="4"/>
        <v>#REF!</v>
      </c>
      <c r="K6" s="3" t="str">
        <f t="shared" si="5"/>
        <v>#REF!</v>
      </c>
      <c r="L6" s="3" t="str">
        <f t="array" ref="L6">INDEX('Beersheet Paste'!9:9,1,'BeerSheet Condensed'!$Q$5+$C$1+3)</f>
        <v>#REF!</v>
      </c>
      <c r="M6" s="3" t="str">
        <f t="shared" si="6"/>
        <v>#REF!</v>
      </c>
      <c r="N6" s="3" t="str">
        <f t="shared" si="7"/>
        <v>1000</v>
      </c>
      <c r="O6" s="3"/>
      <c r="P6" s="24" t="s">
        <v>17</v>
      </c>
      <c r="Q6" s="3" t="str">
        <f t="array" ref="Q6">SMALL(IF('Beersheet Paste'!$B$5:$AP$5="1000ME",COLUMN('Beersheet Paste'!$B$5:$AP$5)),2)</f>
        <v>#REF!</v>
      </c>
      <c r="S6" s="97">
        <f>1-SUMIF(G44:G121,"Yes",K44:K121)</f>
        <v>1</v>
      </c>
      <c r="T6" s="97">
        <f t="shared" si="8"/>
        <v>1</v>
      </c>
      <c r="U6" s="96">
        <f>COUNTIF(C44:C121,"&gt;0")+1</f>
        <v>1</v>
      </c>
      <c r="V6" s="3" t="str">
        <f>IF(LARGE(C44:C122,U6)=-99,LARGE(C44:C122,60),LARGE(C44:C122,U6))</f>
        <v>#REF!</v>
      </c>
      <c r="W6" s="3">
        <f>SUMIF(I44:I122,"&gt;0",I44:I122)</f>
        <v>0</v>
      </c>
      <c r="X6" s="3"/>
      <c r="AA6" s="3" t="s">
        <v>17</v>
      </c>
      <c r="AB6" s="3" t="str">
        <f t="array" ref="AB6">SMALL(IF('Beersheet Paste'!$B$5:$AP$5="PS",COLUMN('Beersheet Paste'!$B$5:$AP$5)),2)</f>
        <v>#REF!</v>
      </c>
    </row>
    <row r="7">
      <c r="A7" s="3">
        <v>5.0</v>
      </c>
      <c r="B7" s="3" t="str">
        <f t="array" ref="B7">INDEX('Beersheet Paste'!10:10,1,'BeerSheet Condensed'!$Q$5)</f>
        <v>#REF!</v>
      </c>
      <c r="C7" s="3" t="str">
        <f t="array" ref="C7">INDEX('Beersheet Paste'!10:10,1,'BeerSheet Condensed'!$Q$5+$C$1)</f>
        <v>#REF!</v>
      </c>
      <c r="D7" s="3">
        <v>4.0</v>
      </c>
      <c r="E7" s="3" t="str">
        <f t="array" ref="E7">INDEX('Beersheet Paste'!10:10,1,'BeerSheet Condensed'!$Q$5+$C$1+2)</f>
        <v>#REF!</v>
      </c>
      <c r="F7" s="3" t="str">
        <f t="shared" si="2"/>
        <v>#REF!</v>
      </c>
      <c r="G7" s="3" t="str">
        <f t="array" ref="G7">IF(IS1000(INDEX(Overall!$C$3:$C$389,MATCH('BeerSheet Condensed'!M7,Overall!$D$3:$D$389,0))),"No",INDEX(Overall!$C$3:$C$389,MATCH('BeerSheet Condensed'!M7,Overall!$D$3:$D$389,0)))</f>
        <v>#NAME?</v>
      </c>
      <c r="H7" s="3">
        <v>1.0</v>
      </c>
      <c r="I7" s="3" t="str">
        <f t="shared" si="3"/>
        <v>#REF!</v>
      </c>
      <c r="J7" s="264" t="str">
        <f t="shared" si="4"/>
        <v>#REF!</v>
      </c>
      <c r="K7" s="3" t="str">
        <f t="shared" si="5"/>
        <v>#REF!</v>
      </c>
      <c r="L7" s="3" t="str">
        <f t="array" ref="L7">INDEX('Beersheet Paste'!10:10,1,'BeerSheet Condensed'!$Q$5+$C$1+3)</f>
        <v>#REF!</v>
      </c>
      <c r="M7" s="3" t="str">
        <f t="shared" si="6"/>
        <v>#REF!</v>
      </c>
      <c r="N7" s="3" t="str">
        <f t="shared" si="7"/>
        <v>1000</v>
      </c>
      <c r="O7" s="3" t="str">
        <f>IF(Q2&gt;0,1,0)+R7</f>
        <v>#REF!</v>
      </c>
      <c r="P7" s="24" t="s">
        <v>34</v>
      </c>
      <c r="Q7" s="3" t="str">
        <f t="array" ref="Q7">SMALL(IF('Beersheet Paste'!$B$5:$AP$5="1000ME",COLUMN('Beersheet Paste'!$B$5:$AP$5)),3)</f>
        <v>#REF!</v>
      </c>
      <c r="R7" s="24" t="str">
        <f>Q7+Q2</f>
        <v>#REF!</v>
      </c>
      <c r="S7" s="97">
        <f>1-SUMIF(G124:G204,"Yes",K124:K204)</f>
        <v>1</v>
      </c>
      <c r="T7" s="97">
        <f t="shared" si="8"/>
        <v>1</v>
      </c>
      <c r="U7" s="96">
        <f>COUNTIF(C124:C204,"&gt;0")+1</f>
        <v>1</v>
      </c>
      <c r="V7" s="3" t="str">
        <f>IF(LARGE(C124:C204,U7)=-99,LARGE(C124:C204,60),LARGE(C124:C204,U7))</f>
        <v>#REF!</v>
      </c>
      <c r="W7" s="3">
        <f>SUMIF(I124:I204,"&gt;0",I124:I204)</f>
        <v>0</v>
      </c>
      <c r="X7" s="3"/>
      <c r="AA7" s="3" t="s">
        <v>34</v>
      </c>
      <c r="AB7" s="3" t="str">
        <f t="array" ref="AB7">SMALL(IF('Beersheet Paste'!$B$5:$AT$5="PS",COLUMN('Beersheet Paste'!$B$5:$AT$5)),3)</f>
        <v>#REF!</v>
      </c>
    </row>
    <row r="8">
      <c r="A8" s="3">
        <v>6.0</v>
      </c>
      <c r="B8" s="3" t="str">
        <f t="array" ref="B8">INDEX('Beersheet Paste'!11:11,1,'BeerSheet Condensed'!$Q$5)</f>
        <v>#REF!</v>
      </c>
      <c r="C8" s="3" t="str">
        <f t="array" ref="C8">INDEX('Beersheet Paste'!11:11,1,'BeerSheet Condensed'!$Q$5+$C$1)</f>
        <v>#REF!</v>
      </c>
      <c r="D8" s="3">
        <v>5.0</v>
      </c>
      <c r="E8" s="3" t="str">
        <f t="array" ref="E8">INDEX('Beersheet Paste'!11:11,1,'BeerSheet Condensed'!$Q$5+$C$1+2)</f>
        <v>#REF!</v>
      </c>
      <c r="F8" s="3" t="str">
        <f t="shared" si="2"/>
        <v>#REF!</v>
      </c>
      <c r="G8" s="3" t="str">
        <f t="array" ref="G8">IF(IS1000(INDEX(Overall!$C$3:$C$389,MATCH('BeerSheet Condensed'!M8,Overall!$D$3:$D$389,0))),"No",INDEX(Overall!$C$3:$C$389,MATCH('BeerSheet Condensed'!M8,Overall!$D$3:$D$389,0)))</f>
        <v>#NAME?</v>
      </c>
      <c r="H8" s="3">
        <v>1.0</v>
      </c>
      <c r="I8" s="3" t="str">
        <f t="shared" si="3"/>
        <v>#REF!</v>
      </c>
      <c r="J8" s="264" t="str">
        <f t="shared" si="4"/>
        <v>#REF!</v>
      </c>
      <c r="K8" s="3" t="str">
        <f t="shared" si="5"/>
        <v>#REF!</v>
      </c>
      <c r="L8" s="3" t="str">
        <f t="array" ref="L8">INDEX('Beersheet Paste'!11:11,1,'BeerSheet Condensed'!$Q$5+$C$1+3)</f>
        <v>#REF!</v>
      </c>
      <c r="M8" s="3" t="str">
        <f t="shared" si="6"/>
        <v>#REF!</v>
      </c>
      <c r="N8" s="3" t="str">
        <f t="shared" si="7"/>
        <v>1000</v>
      </c>
      <c r="O8" s="3"/>
      <c r="P8" s="24" t="s">
        <v>61</v>
      </c>
      <c r="Q8" s="3" t="str">
        <f t="array" ref="Q8">Q5</f>
        <v>#REF!</v>
      </c>
      <c r="R8" s="24" t="str">
        <f>MATCH("Tight End",'Beersheet Paste'!B3:B66,0)+4</f>
        <v>#REF!</v>
      </c>
      <c r="S8" s="97">
        <f>1-SUMIF(G206:G230,"Yes",K206:K230)</f>
        <v>1</v>
      </c>
      <c r="T8" s="97">
        <f t="shared" si="8"/>
        <v>1</v>
      </c>
      <c r="U8" s="96">
        <f>COUNTIF(C206:C230,"&gt;0")+1</f>
        <v>1</v>
      </c>
      <c r="V8" s="3">
        <f>LARGE(C206:C231,U8)</f>
        <v>0</v>
      </c>
      <c r="W8" s="3">
        <f>SUMIF(I206:I231,"&gt;0",I206:I231)</f>
        <v>0</v>
      </c>
      <c r="X8" s="3"/>
    </row>
    <row r="9">
      <c r="A9" s="3">
        <v>7.0</v>
      </c>
      <c r="B9" s="3" t="str">
        <f t="array" ref="B9">INDEX('Beersheet Paste'!12:12,1,'BeerSheet Condensed'!$Q$5)</f>
        <v>#REF!</v>
      </c>
      <c r="C9" s="3" t="str">
        <f t="array" ref="C9">INDEX('Beersheet Paste'!12:12,1,'BeerSheet Condensed'!$Q$5+$C$1)</f>
        <v>#REF!</v>
      </c>
      <c r="D9" s="3">
        <v>6.0</v>
      </c>
      <c r="E9" s="3" t="str">
        <f t="array" ref="E9">INDEX('Beersheet Paste'!12:12,1,'BeerSheet Condensed'!$Q$5+$C$1+2)</f>
        <v>#REF!</v>
      </c>
      <c r="F9" s="3" t="str">
        <f t="shared" si="2"/>
        <v>#REF!</v>
      </c>
      <c r="G9" s="3" t="str">
        <f t="array" ref="G9">IF(IS1000(INDEX(Overall!$C$3:$C$389,MATCH('BeerSheet Condensed'!M9,Overall!$D$3:$D$389,0))),"No",INDEX(Overall!$C$3:$C$389,MATCH('BeerSheet Condensed'!M9,Overall!$D$3:$D$389,0)))</f>
        <v>#NAME?</v>
      </c>
      <c r="H9" s="3">
        <v>1.0</v>
      </c>
      <c r="I9" s="3" t="str">
        <f t="shared" si="3"/>
        <v>#REF!</v>
      </c>
      <c r="J9" s="264" t="str">
        <f t="shared" si="4"/>
        <v>#REF!</v>
      </c>
      <c r="K9" s="3" t="str">
        <f t="shared" si="5"/>
        <v>#REF!</v>
      </c>
      <c r="L9" s="3" t="str">
        <f t="array" ref="L9">INDEX('Beersheet Paste'!12:12,1,'BeerSheet Condensed'!$Q$5+$C$1+3)</f>
        <v>#REF!</v>
      </c>
      <c r="M9" s="3" t="str">
        <f t="shared" si="6"/>
        <v>#REF!</v>
      </c>
      <c r="N9" s="3" t="str">
        <f t="shared" si="7"/>
        <v>1000</v>
      </c>
      <c r="O9" s="3"/>
    </row>
    <row r="10">
      <c r="A10" s="3">
        <v>8.0</v>
      </c>
      <c r="B10" s="3" t="str">
        <f t="array" ref="B10">INDEX('Beersheet Paste'!13:13,1,'BeerSheet Condensed'!$Q$5)</f>
        <v>#REF!</v>
      </c>
      <c r="C10" s="3" t="str">
        <f t="array" ref="C10">INDEX('Beersheet Paste'!13:13,1,'BeerSheet Condensed'!$Q$5+$C$1)</f>
        <v>#REF!</v>
      </c>
      <c r="D10" s="3">
        <v>7.0</v>
      </c>
      <c r="E10" s="3" t="str">
        <f t="array" ref="E10">INDEX('Beersheet Paste'!13:13,1,'BeerSheet Condensed'!$Q$5+$C$1+2)</f>
        <v>#REF!</v>
      </c>
      <c r="F10" s="3" t="str">
        <f t="shared" si="2"/>
        <v>#REF!</v>
      </c>
      <c r="G10" s="3" t="str">
        <f t="array" ref="G10">IF(IS1000(INDEX(Overall!$C$3:$C$389,MATCH('BeerSheet Condensed'!M10,Overall!$D$3:$D$389,0))),"No",INDEX(Overall!$C$3:$C$389,MATCH('BeerSheet Condensed'!M10,Overall!$D$3:$D$389,0)))</f>
        <v>#NAME?</v>
      </c>
      <c r="H10" s="3">
        <v>1.0</v>
      </c>
      <c r="I10" s="3" t="str">
        <f t="shared" si="3"/>
        <v>#REF!</v>
      </c>
      <c r="J10" s="264" t="str">
        <f t="shared" si="4"/>
        <v>#REF!</v>
      </c>
      <c r="K10" s="3" t="str">
        <f t="shared" si="5"/>
        <v>#REF!</v>
      </c>
      <c r="L10" s="3" t="str">
        <f t="array" ref="L10">INDEX('Beersheet Paste'!13:13,1,'BeerSheet Condensed'!$Q$5+$C$1+3)</f>
        <v>#REF!</v>
      </c>
      <c r="M10" s="3" t="str">
        <f t="shared" si="6"/>
        <v>#REF!</v>
      </c>
      <c r="N10" s="3" t="str">
        <f t="shared" si="7"/>
        <v>1000</v>
      </c>
      <c r="O10" s="3"/>
    </row>
    <row r="11">
      <c r="A11" s="3">
        <v>9.0</v>
      </c>
      <c r="B11" s="3" t="str">
        <f t="array" ref="B11">INDEX('Beersheet Paste'!14:14,1,'BeerSheet Condensed'!$Q$5)</f>
        <v>#REF!</v>
      </c>
      <c r="C11" s="3" t="str">
        <f t="array" ref="C11">INDEX('Beersheet Paste'!14:14,1,'BeerSheet Condensed'!$Q$5+$C$1)</f>
        <v>#REF!</v>
      </c>
      <c r="D11" s="3">
        <v>8.0</v>
      </c>
      <c r="E11" s="3" t="str">
        <f t="array" ref="E11">INDEX('Beersheet Paste'!14:14,1,'BeerSheet Condensed'!$Q$5+$C$1+2)</f>
        <v>#REF!</v>
      </c>
      <c r="F11" s="3" t="str">
        <f t="shared" si="2"/>
        <v>#REF!</v>
      </c>
      <c r="G11" s="3" t="str">
        <f t="array" ref="G11">IF(IS1000(INDEX(Overall!$C$3:$C$389,MATCH('BeerSheet Condensed'!M11,Overall!$D$3:$D$389,0))),"No",INDEX(Overall!$C$3:$C$389,MATCH('BeerSheet Condensed'!M11,Overall!$D$3:$D$389,0)))</f>
        <v>#NAME?</v>
      </c>
      <c r="H11" s="3">
        <v>1.0</v>
      </c>
      <c r="I11" s="3" t="str">
        <f t="shared" si="3"/>
        <v>#REF!</v>
      </c>
      <c r="J11" s="264" t="str">
        <f t="shared" si="4"/>
        <v>#REF!</v>
      </c>
      <c r="K11" s="3" t="str">
        <f t="shared" si="5"/>
        <v>#REF!</v>
      </c>
      <c r="L11" s="3" t="str">
        <f t="array" ref="L11">INDEX('Beersheet Paste'!14:14,1,'BeerSheet Condensed'!$Q$5+$C$1+3)</f>
        <v>#REF!</v>
      </c>
      <c r="M11" s="3" t="str">
        <f t="shared" si="6"/>
        <v>#REF!</v>
      </c>
      <c r="N11" s="3" t="str">
        <f t="shared" si="7"/>
        <v>1000</v>
      </c>
      <c r="O11" s="3"/>
    </row>
    <row r="12">
      <c r="A12" s="3">
        <v>10.0</v>
      </c>
      <c r="B12" s="3" t="str">
        <f t="array" ref="B12">INDEX('Beersheet Paste'!15:15,1,'BeerSheet Condensed'!$Q$5)</f>
        <v>#REF!</v>
      </c>
      <c r="C12" s="3" t="str">
        <f t="array" ref="C12">INDEX('Beersheet Paste'!15:15,1,'BeerSheet Condensed'!$Q$5+$C$1)</f>
        <v>#REF!</v>
      </c>
      <c r="D12" s="3">
        <v>9.0</v>
      </c>
      <c r="E12" s="3" t="str">
        <f t="array" ref="E12">INDEX('Beersheet Paste'!15:15,1,'BeerSheet Condensed'!$Q$5+$C$1+2)</f>
        <v>#REF!</v>
      </c>
      <c r="F12" s="3" t="str">
        <f t="shared" si="2"/>
        <v>#REF!</v>
      </c>
      <c r="G12" s="3" t="str">
        <f t="array" ref="G12">IF(IS1000(INDEX(Overall!$C$3:$C$389,MATCH('BeerSheet Condensed'!M12,Overall!$D$3:$D$389,0))),"No",INDEX(Overall!$C$3:$C$389,MATCH('BeerSheet Condensed'!M12,Overall!$D$3:$D$389,0)))</f>
        <v>#NAME?</v>
      </c>
      <c r="H12" s="3">
        <v>1.0</v>
      </c>
      <c r="I12" s="3" t="str">
        <f t="shared" si="3"/>
        <v>#REF!</v>
      </c>
      <c r="J12" s="264" t="str">
        <f t="shared" si="4"/>
        <v>#REF!</v>
      </c>
      <c r="K12" s="3" t="str">
        <f t="shared" si="5"/>
        <v>#REF!</v>
      </c>
      <c r="L12" s="3" t="str">
        <f t="array" ref="L12">INDEX('Beersheet Paste'!15:15,1,'BeerSheet Condensed'!$Q$5+$C$1+3)</f>
        <v>#REF!</v>
      </c>
      <c r="M12" s="3" t="str">
        <f t="shared" si="6"/>
        <v>#REF!</v>
      </c>
      <c r="N12" s="3" t="str">
        <f t="shared" si="7"/>
        <v>1000</v>
      </c>
      <c r="O12" s="3"/>
    </row>
    <row r="13">
      <c r="A13" s="3">
        <v>11.0</v>
      </c>
      <c r="B13" s="3" t="str">
        <f t="array" ref="B13">INDEX('Beersheet Paste'!16:16,1,'BeerSheet Condensed'!$Q$5)</f>
        <v>#REF!</v>
      </c>
      <c r="C13" s="3" t="str">
        <f t="array" ref="C13">INDEX('Beersheet Paste'!16:16,1,'BeerSheet Condensed'!$Q$5+$C$1)</f>
        <v>#REF!</v>
      </c>
      <c r="D13" s="3">
        <v>10.0</v>
      </c>
      <c r="E13" s="3" t="str">
        <f t="array" ref="E13">INDEX('Beersheet Paste'!16:16,1,'BeerSheet Condensed'!$Q$5+$C$1+2)</f>
        <v>#REF!</v>
      </c>
      <c r="F13" s="3" t="str">
        <f t="shared" si="2"/>
        <v>#REF!</v>
      </c>
      <c r="G13" s="3" t="str">
        <f t="array" ref="G13">IF(IS1000(INDEX(Overall!$C$3:$C$389,MATCH('BeerSheet Condensed'!M13,Overall!$D$3:$D$389,0))),"No",INDEX(Overall!$C$3:$C$389,MATCH('BeerSheet Condensed'!M13,Overall!$D$3:$D$389,0)))</f>
        <v>#NAME?</v>
      </c>
      <c r="H13" s="3">
        <v>1.0</v>
      </c>
      <c r="I13" s="3" t="str">
        <f t="shared" si="3"/>
        <v>#REF!</v>
      </c>
      <c r="J13" s="264" t="str">
        <f t="shared" si="4"/>
        <v>#REF!</v>
      </c>
      <c r="K13" s="3" t="str">
        <f t="shared" si="5"/>
        <v>#REF!</v>
      </c>
      <c r="L13" s="3" t="str">
        <f t="array" ref="L13">INDEX('Beersheet Paste'!16:16,1,'BeerSheet Condensed'!$Q$5+$C$1+3)</f>
        <v>#REF!</v>
      </c>
      <c r="M13" s="3" t="str">
        <f t="shared" si="6"/>
        <v>#REF!</v>
      </c>
      <c r="N13" s="3" t="str">
        <f t="shared" si="7"/>
        <v>1000</v>
      </c>
      <c r="O13" s="3"/>
    </row>
    <row r="14">
      <c r="A14" s="3">
        <v>12.0</v>
      </c>
      <c r="B14" s="3" t="str">
        <f t="array" ref="B14">INDEX('Beersheet Paste'!17:17,1,'BeerSheet Condensed'!$Q$5)</f>
        <v>#REF!</v>
      </c>
      <c r="C14" s="3" t="str">
        <f t="array" ref="C14">INDEX('Beersheet Paste'!17:17,1,'BeerSheet Condensed'!$Q$5+$C$1)</f>
        <v>#REF!</v>
      </c>
      <c r="D14" s="3">
        <v>11.0</v>
      </c>
      <c r="E14" s="3" t="str">
        <f t="array" ref="E14">INDEX('Beersheet Paste'!17:17,1,'BeerSheet Condensed'!$Q$5+$C$1+2)</f>
        <v>#REF!</v>
      </c>
      <c r="F14" s="3" t="str">
        <f t="shared" si="2"/>
        <v>#REF!</v>
      </c>
      <c r="G14" s="3" t="str">
        <f t="array" ref="G14">IF(IS1000(INDEX(Overall!$C$3:$C$389,MATCH('BeerSheet Condensed'!M14,Overall!$D$3:$D$389,0))),"No",INDEX(Overall!$C$3:$C$389,MATCH('BeerSheet Condensed'!M14,Overall!$D$3:$D$389,0)))</f>
        <v>#NAME?</v>
      </c>
      <c r="H14" s="3">
        <v>1.0</v>
      </c>
      <c r="I14" s="3" t="str">
        <f t="shared" si="3"/>
        <v>#REF!</v>
      </c>
      <c r="J14" s="264" t="str">
        <f t="shared" si="4"/>
        <v>#REF!</v>
      </c>
      <c r="K14" s="3" t="str">
        <f t="shared" si="5"/>
        <v>#REF!</v>
      </c>
      <c r="L14" s="3" t="str">
        <f t="array" ref="L14">INDEX('Beersheet Paste'!17:17,1,'BeerSheet Condensed'!$Q$5+$C$1+3)</f>
        <v>#REF!</v>
      </c>
      <c r="M14" s="3" t="str">
        <f t="shared" si="6"/>
        <v>#REF!</v>
      </c>
      <c r="N14" s="3" t="str">
        <f t="shared" si="7"/>
        <v>1000</v>
      </c>
      <c r="O14" s="3"/>
    </row>
    <row r="15">
      <c r="A15" s="3">
        <v>13.0</v>
      </c>
      <c r="B15" s="3" t="str">
        <f t="array" ref="B15">INDEX('Beersheet Paste'!18:18,1,'BeerSheet Condensed'!$Q$5)</f>
        <v>#REF!</v>
      </c>
      <c r="C15" s="3" t="str">
        <f t="array" ref="C15">INDEX('Beersheet Paste'!18:18,1,'BeerSheet Condensed'!$Q$5+$C$1)</f>
        <v>#REF!</v>
      </c>
      <c r="D15" s="3">
        <v>12.0</v>
      </c>
      <c r="E15" s="3" t="str">
        <f t="array" ref="E15">INDEX('Beersheet Paste'!18:18,1,'BeerSheet Condensed'!$Q$5+$C$1+2)</f>
        <v>#REF!</v>
      </c>
      <c r="F15" s="3" t="str">
        <f t="shared" si="2"/>
        <v>#REF!</v>
      </c>
      <c r="G15" s="3" t="str">
        <f t="array" ref="G15">IF(IS1000(INDEX(Overall!$C$3:$C$389,MATCH('BeerSheet Condensed'!M15,Overall!$D$3:$D$389,0))),"No",INDEX(Overall!$C$3:$C$389,MATCH('BeerSheet Condensed'!M15,Overall!$D$3:$D$389,0)))</f>
        <v>#NAME?</v>
      </c>
      <c r="H15" s="3">
        <v>1.0</v>
      </c>
      <c r="I15" s="3" t="str">
        <f t="shared" si="3"/>
        <v>#REF!</v>
      </c>
      <c r="J15" s="264" t="str">
        <f t="shared" si="4"/>
        <v>#REF!</v>
      </c>
      <c r="K15" s="3" t="str">
        <f t="shared" si="5"/>
        <v>#REF!</v>
      </c>
      <c r="L15" s="3" t="str">
        <f t="array" ref="L15">INDEX('Beersheet Paste'!18:18,1,'BeerSheet Condensed'!$Q$5+$C$1+3)</f>
        <v>#REF!</v>
      </c>
      <c r="M15" s="3" t="str">
        <f t="shared" si="6"/>
        <v>#REF!</v>
      </c>
      <c r="N15" s="3" t="str">
        <f t="shared" si="7"/>
        <v>1000</v>
      </c>
      <c r="O15" s="3"/>
      <c r="R15" s="72" t="s">
        <v>1590</v>
      </c>
      <c r="S15" s="72" t="s">
        <v>1659</v>
      </c>
    </row>
    <row r="16">
      <c r="A16" s="3">
        <v>14.0</v>
      </c>
      <c r="B16" s="3" t="str">
        <f t="array" ref="B16">INDEX('Beersheet Paste'!19:19,1,'BeerSheet Condensed'!$Q$5)</f>
        <v>#REF!</v>
      </c>
      <c r="C16" s="3" t="str">
        <f t="array" ref="C16">INDEX('Beersheet Paste'!19:19,1,'BeerSheet Condensed'!$Q$5+$C$1)</f>
        <v>#REF!</v>
      </c>
      <c r="D16" s="3">
        <v>13.0</v>
      </c>
      <c r="E16" s="3" t="str">
        <f t="array" ref="E16">INDEX('Beersheet Paste'!19:19,1,'BeerSheet Condensed'!$Q$5+$C$1+2)</f>
        <v>#REF!</v>
      </c>
      <c r="F16" s="3" t="str">
        <f t="shared" si="2"/>
        <v>#REF!</v>
      </c>
      <c r="G16" s="3" t="str">
        <f t="array" ref="G16">IF(IS1000(INDEX(Overall!$C$3:$C$389,MATCH('BeerSheet Condensed'!M16,Overall!$D$3:$D$389,0))),"No",INDEX(Overall!$C$3:$C$389,MATCH('BeerSheet Condensed'!M16,Overall!$D$3:$D$389,0)))</f>
        <v>#NAME?</v>
      </c>
      <c r="H16" s="3">
        <v>1.0</v>
      </c>
      <c r="I16" s="3" t="str">
        <f t="shared" si="3"/>
        <v>#REF!</v>
      </c>
      <c r="J16" s="264" t="str">
        <f t="shared" si="4"/>
        <v>#REF!</v>
      </c>
      <c r="K16" s="3" t="str">
        <f t="shared" si="5"/>
        <v>#REF!</v>
      </c>
      <c r="L16" s="3" t="str">
        <f t="array" ref="L16">INDEX('Beersheet Paste'!19:19,1,'BeerSheet Condensed'!$Q$5+$C$1+3)</f>
        <v>#REF!</v>
      </c>
      <c r="M16" s="3" t="str">
        <f t="shared" si="6"/>
        <v>#REF!</v>
      </c>
      <c r="N16" s="3" t="str">
        <f t="shared" si="7"/>
        <v>1000</v>
      </c>
      <c r="O16" s="3"/>
      <c r="R16" s="24" t="s">
        <v>73</v>
      </c>
      <c r="S16" s="228" t="s">
        <v>6730</v>
      </c>
    </row>
    <row r="17">
      <c r="A17" s="3">
        <v>15.0</v>
      </c>
      <c r="B17" s="3" t="str">
        <f t="array" ref="B17">INDEX('Beersheet Paste'!20:20,1,'BeerSheet Condensed'!$Q$5)</f>
        <v>#REF!</v>
      </c>
      <c r="C17" s="3" t="str">
        <f t="array" ref="C17">INDEX('Beersheet Paste'!20:20,1,'BeerSheet Condensed'!$Q$5+$C$1)</f>
        <v>#REF!</v>
      </c>
      <c r="D17" s="3">
        <v>14.0</v>
      </c>
      <c r="E17" s="3" t="str">
        <f t="array" ref="E17">INDEX('Beersheet Paste'!20:20,1,'BeerSheet Condensed'!$Q$5+$C$1+2)</f>
        <v>#REF!</v>
      </c>
      <c r="F17" s="3" t="str">
        <f t="shared" si="2"/>
        <v>#REF!</v>
      </c>
      <c r="G17" s="3" t="str">
        <f t="array" ref="G17">IF(IS1000(INDEX(Overall!$C$3:$C$389,MATCH('BeerSheet Condensed'!M17,Overall!$D$3:$D$389,0))),"No",INDEX(Overall!$C$3:$C$389,MATCH('BeerSheet Condensed'!M17,Overall!$D$3:$D$389,0)))</f>
        <v>#NAME?</v>
      </c>
      <c r="H17" s="3">
        <v>1.0</v>
      </c>
      <c r="I17" s="3" t="str">
        <f t="shared" si="3"/>
        <v>#REF!</v>
      </c>
      <c r="J17" s="264" t="str">
        <f t="shared" si="4"/>
        <v>#REF!</v>
      </c>
      <c r="K17" s="3" t="str">
        <f t="shared" si="5"/>
        <v>#REF!</v>
      </c>
      <c r="L17" s="3" t="str">
        <f t="array" ref="L17">INDEX('Beersheet Paste'!20:20,1,'BeerSheet Condensed'!$Q$5+$C$1+3)</f>
        <v>#REF!</v>
      </c>
      <c r="M17" s="3" t="str">
        <f t="shared" si="6"/>
        <v>#REF!</v>
      </c>
      <c r="N17" s="3" t="str">
        <f t="shared" si="7"/>
        <v>1000</v>
      </c>
      <c r="O17" s="3"/>
      <c r="R17" s="24" t="s">
        <v>82</v>
      </c>
      <c r="S17" s="228" t="s">
        <v>573</v>
      </c>
    </row>
    <row r="18">
      <c r="A18" s="3">
        <v>16.0</v>
      </c>
      <c r="B18" s="3" t="str">
        <f t="array" ref="B18">INDEX('Beersheet Paste'!21:21,1,'BeerSheet Condensed'!$Q$5)</f>
        <v>#REF!</v>
      </c>
      <c r="C18" s="3" t="str">
        <f t="array" ref="C18">INDEX('Beersheet Paste'!21:21,1,'BeerSheet Condensed'!$Q$5+$C$1)</f>
        <v>#REF!</v>
      </c>
      <c r="D18" s="3">
        <v>15.0</v>
      </c>
      <c r="E18" s="3" t="str">
        <f t="array" ref="E18">INDEX('Beersheet Paste'!21:21,1,'BeerSheet Condensed'!$Q$5+$C$1+2)</f>
        <v>#REF!</v>
      </c>
      <c r="F18" s="3" t="str">
        <f t="shared" si="2"/>
        <v>#REF!</v>
      </c>
      <c r="G18" s="3" t="str">
        <f t="array" ref="G18">IF(IS1000(INDEX(Overall!$C$3:$C$389,MATCH('BeerSheet Condensed'!M18,Overall!$D$3:$D$389,0))),"No",INDEX(Overall!$C$3:$C$389,MATCH('BeerSheet Condensed'!M18,Overall!$D$3:$D$389,0)))</f>
        <v>#NAME?</v>
      </c>
      <c r="H18" s="3">
        <v>1.0</v>
      </c>
      <c r="I18" s="3" t="str">
        <f t="shared" si="3"/>
        <v>#REF!</v>
      </c>
      <c r="J18" s="264" t="str">
        <f t="shared" si="4"/>
        <v>#REF!</v>
      </c>
      <c r="K18" s="3" t="str">
        <f t="shared" si="5"/>
        <v>#REF!</v>
      </c>
      <c r="L18" s="3" t="str">
        <f t="array" ref="L18">INDEX('Beersheet Paste'!21:21,1,'BeerSheet Condensed'!$Q$5+$C$1+3)</f>
        <v>#REF!</v>
      </c>
      <c r="M18" s="3" t="str">
        <f t="shared" si="6"/>
        <v>#REF!</v>
      </c>
      <c r="N18" s="3" t="str">
        <f t="shared" si="7"/>
        <v>1000</v>
      </c>
      <c r="O18" s="3"/>
      <c r="R18" s="24" t="s">
        <v>86</v>
      </c>
      <c r="S18" s="228" t="s">
        <v>600</v>
      </c>
    </row>
    <row r="19">
      <c r="A19" s="3">
        <v>17.0</v>
      </c>
      <c r="B19" s="3" t="str">
        <f t="array" ref="B19">INDEX('Beersheet Paste'!22:22,1,'BeerSheet Condensed'!$Q$5)</f>
        <v>#REF!</v>
      </c>
      <c r="C19" s="3" t="str">
        <f t="array" ref="C19">INDEX('Beersheet Paste'!22:22,1,'BeerSheet Condensed'!$Q$5+$C$1)</f>
        <v>#REF!</v>
      </c>
      <c r="D19" s="3">
        <v>16.0</v>
      </c>
      <c r="E19" s="3" t="str">
        <f t="array" ref="E19">INDEX('Beersheet Paste'!22:22,1,'BeerSheet Condensed'!$Q$5+$C$1+2)</f>
        <v>#REF!</v>
      </c>
      <c r="F19" s="3" t="str">
        <f t="shared" si="2"/>
        <v>#REF!</v>
      </c>
      <c r="G19" s="3" t="str">
        <f t="array" ref="G19">IF(IS1000(INDEX(Overall!$C$3:$C$389,MATCH('BeerSheet Condensed'!M19,Overall!$D$3:$D$389,0))),"No",INDEX(Overall!$C$3:$C$389,MATCH('BeerSheet Condensed'!M19,Overall!$D$3:$D$389,0)))</f>
        <v>#NAME?</v>
      </c>
      <c r="H19" s="3">
        <v>1.0</v>
      </c>
      <c r="I19" s="3" t="str">
        <f t="shared" si="3"/>
        <v>#REF!</v>
      </c>
      <c r="J19" s="264" t="str">
        <f t="shared" si="4"/>
        <v>#REF!</v>
      </c>
      <c r="K19" s="3" t="str">
        <f t="shared" si="5"/>
        <v>#REF!</v>
      </c>
      <c r="L19" s="3" t="str">
        <f t="array" ref="L19">INDEX('Beersheet Paste'!22:22,1,'BeerSheet Condensed'!$Q$5+$C$1+3)</f>
        <v>#REF!</v>
      </c>
      <c r="M19" s="3" t="str">
        <f t="shared" si="6"/>
        <v>#REF!</v>
      </c>
      <c r="N19" s="3" t="str">
        <f t="shared" si="7"/>
        <v>1000</v>
      </c>
      <c r="O19" s="3"/>
      <c r="R19" s="24" t="s">
        <v>78</v>
      </c>
      <c r="S19" s="228" t="s">
        <v>1627</v>
      </c>
    </row>
    <row r="20">
      <c r="A20" s="3">
        <v>18.0</v>
      </c>
      <c r="B20" s="3" t="str">
        <f t="array" ref="B20">INDEX('Beersheet Paste'!23:23,1,'BeerSheet Condensed'!$Q$5)</f>
        <v>#REF!</v>
      </c>
      <c r="C20" s="3" t="str">
        <f t="array" ref="C20">INDEX('Beersheet Paste'!23:23,1,'BeerSheet Condensed'!$Q$5+$C$1)</f>
        <v>#REF!</v>
      </c>
      <c r="D20" s="3">
        <v>17.0</v>
      </c>
      <c r="E20" s="3" t="str">
        <f t="array" ref="E20">INDEX('Beersheet Paste'!23:23,1,'BeerSheet Condensed'!$Q$5+$C$1+2)</f>
        <v>#REF!</v>
      </c>
      <c r="F20" s="3" t="str">
        <f t="shared" si="2"/>
        <v>#REF!</v>
      </c>
      <c r="G20" s="3" t="str">
        <f t="array" ref="G20">IF(IS1000(INDEX(Overall!$C$3:$C$389,MATCH('BeerSheet Condensed'!M20,Overall!$D$3:$D$389,0))),"No",INDEX(Overall!$C$3:$C$389,MATCH('BeerSheet Condensed'!M20,Overall!$D$3:$D$389,0)))</f>
        <v>#NAME?</v>
      </c>
      <c r="H20" s="3">
        <v>1.0</v>
      </c>
      <c r="I20" s="3" t="str">
        <f t="shared" si="3"/>
        <v>#REF!</v>
      </c>
      <c r="J20" s="264" t="str">
        <f t="shared" si="4"/>
        <v>#REF!</v>
      </c>
      <c r="K20" s="3" t="str">
        <f t="shared" si="5"/>
        <v>#REF!</v>
      </c>
      <c r="L20" s="3" t="str">
        <f t="array" ref="L20">INDEX('Beersheet Paste'!23:23,1,'BeerSheet Condensed'!$Q$5+$C$1+3)</f>
        <v>#REF!</v>
      </c>
      <c r="M20" s="3" t="str">
        <f t="shared" si="6"/>
        <v>#REF!</v>
      </c>
      <c r="N20" s="3" t="str">
        <f t="shared" si="7"/>
        <v>1000</v>
      </c>
      <c r="O20" s="3"/>
      <c r="R20" s="24" t="s">
        <v>92</v>
      </c>
      <c r="S20" s="228" t="s">
        <v>593</v>
      </c>
    </row>
    <row r="21" ht="15.75" customHeight="1">
      <c r="A21" s="3">
        <v>19.0</v>
      </c>
      <c r="B21" s="3" t="str">
        <f t="array" ref="B21">INDEX('Beersheet Paste'!24:24,1,'BeerSheet Condensed'!$Q$5)</f>
        <v>#REF!</v>
      </c>
      <c r="C21" s="3" t="str">
        <f t="array" ref="C21">INDEX('Beersheet Paste'!24:24,1,'BeerSheet Condensed'!$Q$5+$C$1)</f>
        <v>#REF!</v>
      </c>
      <c r="D21" s="3">
        <v>18.0</v>
      </c>
      <c r="E21" s="3" t="str">
        <f t="array" ref="E21">INDEX('Beersheet Paste'!24:24,1,'BeerSheet Condensed'!$Q$5+$C$1+2)</f>
        <v>#REF!</v>
      </c>
      <c r="F21" s="3" t="str">
        <f t="shared" si="2"/>
        <v>#REF!</v>
      </c>
      <c r="G21" s="3" t="str">
        <f t="array" ref="G21">IF(IS1000(INDEX(Overall!$C$3:$C$389,MATCH('BeerSheet Condensed'!M21,Overall!$D$3:$D$389,0))),"No",INDEX(Overall!$C$3:$C$389,MATCH('BeerSheet Condensed'!M21,Overall!$D$3:$D$389,0)))</f>
        <v>#NAME?</v>
      </c>
      <c r="H21" s="3">
        <v>1.0</v>
      </c>
      <c r="I21" s="3" t="str">
        <f t="shared" si="3"/>
        <v>#REF!</v>
      </c>
      <c r="J21" s="264" t="str">
        <f t="shared" si="4"/>
        <v>#REF!</v>
      </c>
      <c r="K21" s="3" t="str">
        <f t="shared" si="5"/>
        <v>#REF!</v>
      </c>
      <c r="L21" s="3" t="str">
        <f t="array" ref="L21">INDEX('Beersheet Paste'!24:24,1,'BeerSheet Condensed'!$Q$5+$C$1+3)</f>
        <v>#REF!</v>
      </c>
      <c r="M21" s="3" t="str">
        <f t="shared" si="6"/>
        <v>#REF!</v>
      </c>
      <c r="N21" s="3" t="str">
        <f t="shared" si="7"/>
        <v>1000</v>
      </c>
      <c r="O21" s="3"/>
      <c r="R21" s="24" t="s">
        <v>112</v>
      </c>
      <c r="S21" s="228" t="s">
        <v>1629</v>
      </c>
    </row>
    <row r="22" ht="15.75" customHeight="1">
      <c r="A22" s="3">
        <v>20.0</v>
      </c>
      <c r="B22" s="3" t="str">
        <f t="array" ref="B22">INDEX('Beersheet Paste'!25:25,1,'BeerSheet Condensed'!$Q$5)</f>
        <v>#REF!</v>
      </c>
      <c r="C22" s="3" t="str">
        <f t="array" ref="C22">INDEX('Beersheet Paste'!25:25,1,'BeerSheet Condensed'!$Q$5+$C$1)</f>
        <v>#REF!</v>
      </c>
      <c r="D22" s="3">
        <v>19.0</v>
      </c>
      <c r="E22" s="3" t="str">
        <f t="array" ref="E22">INDEX('Beersheet Paste'!25:25,1,'BeerSheet Condensed'!$Q$5+$C$1+2)</f>
        <v>#REF!</v>
      </c>
      <c r="F22" s="3" t="str">
        <f t="shared" si="2"/>
        <v>#REF!</v>
      </c>
      <c r="G22" s="3" t="str">
        <f t="array" ref="G22">IF(IS1000(INDEX(Overall!$C$3:$C$389,MATCH('BeerSheet Condensed'!M22,Overall!$D$3:$D$389,0))),"No",INDEX(Overall!$C$3:$C$389,MATCH('BeerSheet Condensed'!M22,Overall!$D$3:$D$389,0)))</f>
        <v>#NAME?</v>
      </c>
      <c r="H22" s="3">
        <v>1.0</v>
      </c>
      <c r="I22" s="3" t="str">
        <f t="shared" si="3"/>
        <v>#REF!</v>
      </c>
      <c r="J22" s="264" t="str">
        <f t="shared" si="4"/>
        <v>#REF!</v>
      </c>
      <c r="K22" s="3" t="str">
        <f t="shared" si="5"/>
        <v>#REF!</v>
      </c>
      <c r="L22" s="3" t="str">
        <f t="array" ref="L22">INDEX('Beersheet Paste'!25:25,1,'BeerSheet Condensed'!$Q$5+$C$1+3)</f>
        <v>#REF!</v>
      </c>
      <c r="M22" s="3" t="str">
        <f t="shared" si="6"/>
        <v>#REF!</v>
      </c>
      <c r="N22" s="3" t="str">
        <f t="shared" si="7"/>
        <v>1000</v>
      </c>
      <c r="O22" s="3"/>
      <c r="R22" s="24" t="s">
        <v>115</v>
      </c>
      <c r="S22" s="228" t="s">
        <v>633</v>
      </c>
    </row>
    <row r="23" ht="15.75" customHeight="1">
      <c r="A23" s="3">
        <v>21.0</v>
      </c>
      <c r="B23" s="3" t="str">
        <f t="array" ref="B23">INDEX('Beersheet Paste'!26:26,1,'BeerSheet Condensed'!$Q$5)</f>
        <v>#REF!</v>
      </c>
      <c r="C23" s="3" t="str">
        <f t="array" ref="C23">INDEX('Beersheet Paste'!26:26,1,'BeerSheet Condensed'!$Q$5+$C$1)</f>
        <v>#REF!</v>
      </c>
      <c r="D23" s="3">
        <v>20.0</v>
      </c>
      <c r="E23" s="3" t="str">
        <f t="array" ref="E23">INDEX('Beersheet Paste'!26:26,1,'BeerSheet Condensed'!$Q$5+$C$1+2)</f>
        <v>#REF!</v>
      </c>
      <c r="F23" s="3" t="str">
        <f t="shared" si="2"/>
        <v>#REF!</v>
      </c>
      <c r="G23" s="3" t="str">
        <f t="array" ref="G23">IF(IS1000(INDEX(Overall!$C$3:$C$389,MATCH('BeerSheet Condensed'!M23,Overall!$D$3:$D$389,0))),"No",INDEX(Overall!$C$3:$C$389,MATCH('BeerSheet Condensed'!M23,Overall!$D$3:$D$389,0)))</f>
        <v>#NAME?</v>
      </c>
      <c r="H23" s="3">
        <v>1.0</v>
      </c>
      <c r="I23" s="3" t="str">
        <f t="shared" si="3"/>
        <v>#REF!</v>
      </c>
      <c r="J23" s="264" t="str">
        <f t="shared" si="4"/>
        <v>#REF!</v>
      </c>
      <c r="K23" s="3" t="str">
        <f t="shared" si="5"/>
        <v>#REF!</v>
      </c>
      <c r="L23" s="3" t="str">
        <f t="array" ref="L23">INDEX('Beersheet Paste'!26:26,1,'BeerSheet Condensed'!$Q$5+$C$1+3)</f>
        <v>#REF!</v>
      </c>
      <c r="M23" s="3" t="str">
        <f t="shared" si="6"/>
        <v>#REF!</v>
      </c>
      <c r="N23" s="3" t="str">
        <f t="shared" si="7"/>
        <v>1000</v>
      </c>
      <c r="O23" s="3"/>
      <c r="R23" s="24" t="s">
        <v>113</v>
      </c>
      <c r="S23" s="228" t="s">
        <v>1625</v>
      </c>
    </row>
    <row r="24" ht="15.75" customHeight="1">
      <c r="A24" s="3">
        <v>22.0</v>
      </c>
      <c r="B24" s="3" t="str">
        <f t="array" ref="B24">INDEX('Beersheet Paste'!27:27,1,'BeerSheet Condensed'!$Q$5)</f>
        <v>#REF!</v>
      </c>
      <c r="C24" s="3" t="str">
        <f t="array" ref="C24">INDEX('Beersheet Paste'!27:27,1,'BeerSheet Condensed'!$Q$5+$C$1)</f>
        <v>#REF!</v>
      </c>
      <c r="D24" s="3">
        <v>21.0</v>
      </c>
      <c r="E24" s="3" t="str">
        <f t="array" ref="E24">INDEX('Beersheet Paste'!27:27,1,'BeerSheet Condensed'!$Q$5+$C$1+2)</f>
        <v>#REF!</v>
      </c>
      <c r="F24" s="3" t="str">
        <f t="shared" si="2"/>
        <v>#REF!</v>
      </c>
      <c r="G24" s="3" t="str">
        <f t="array" ref="G24">IF(IS1000(INDEX(Overall!$C$3:$C$389,MATCH('BeerSheet Condensed'!M24,Overall!$D$3:$D$389,0))),"No",INDEX(Overall!$C$3:$C$389,MATCH('BeerSheet Condensed'!M24,Overall!$D$3:$D$389,0)))</f>
        <v>#NAME?</v>
      </c>
      <c r="H24" s="3">
        <v>1.0</v>
      </c>
      <c r="I24" s="3" t="str">
        <f t="shared" si="3"/>
        <v>#REF!</v>
      </c>
      <c r="J24" s="264" t="str">
        <f t="shared" si="4"/>
        <v>#REF!</v>
      </c>
      <c r="K24" s="3" t="str">
        <f t="shared" si="5"/>
        <v>#REF!</v>
      </c>
      <c r="L24" s="3" t="str">
        <f t="array" ref="L24">INDEX('Beersheet Paste'!27:27,1,'BeerSheet Condensed'!$Q$5+$C$1+3)</f>
        <v>#REF!</v>
      </c>
      <c r="M24" s="3" t="str">
        <f t="shared" si="6"/>
        <v>#REF!</v>
      </c>
      <c r="N24" s="3" t="str">
        <f t="shared" si="7"/>
        <v>1000</v>
      </c>
      <c r="O24" s="3"/>
      <c r="R24" s="24" t="s">
        <v>121</v>
      </c>
      <c r="S24" s="228" t="s">
        <v>1628</v>
      </c>
    </row>
    <row r="25" ht="15.75" customHeight="1">
      <c r="A25" s="3">
        <v>23.0</v>
      </c>
      <c r="B25" s="3" t="str">
        <f t="array" ref="B25">INDEX('Beersheet Paste'!28:28,1,'BeerSheet Condensed'!$Q$5)</f>
        <v>#REF!</v>
      </c>
      <c r="C25" s="3" t="str">
        <f t="array" ref="C25">INDEX('Beersheet Paste'!28:28,1,'BeerSheet Condensed'!$Q$5+$C$1)</f>
        <v>#REF!</v>
      </c>
      <c r="D25" s="3">
        <v>22.0</v>
      </c>
      <c r="E25" s="3" t="str">
        <f t="array" ref="E25">INDEX('Beersheet Paste'!28:28,1,'BeerSheet Condensed'!$Q$5+$C$1+2)</f>
        <v>#REF!</v>
      </c>
      <c r="F25" s="3" t="str">
        <f t="shared" si="2"/>
        <v>#REF!</v>
      </c>
      <c r="G25" s="3" t="str">
        <f t="array" ref="G25">IF(IS1000(INDEX(Overall!$C$3:$C$389,MATCH('BeerSheet Condensed'!M25,Overall!$D$3:$D$389,0))),"No",INDEX(Overall!$C$3:$C$389,MATCH('BeerSheet Condensed'!M25,Overall!$D$3:$D$389,0)))</f>
        <v>#NAME?</v>
      </c>
      <c r="H25" s="3">
        <v>1.0</v>
      </c>
      <c r="I25" s="3" t="str">
        <f t="shared" si="3"/>
        <v>#REF!</v>
      </c>
      <c r="J25" s="264" t="str">
        <f t="shared" si="4"/>
        <v>#REF!</v>
      </c>
      <c r="K25" s="3" t="str">
        <f t="shared" si="5"/>
        <v>#REF!</v>
      </c>
      <c r="L25" s="3" t="str">
        <f t="array" ref="L25">INDEX('Beersheet Paste'!28:28,1,'BeerSheet Condensed'!$Q$5+$C$1+3)</f>
        <v>#REF!</v>
      </c>
      <c r="M25" s="3" t="str">
        <f t="shared" si="6"/>
        <v>#REF!</v>
      </c>
      <c r="N25" s="3" t="str">
        <f t="shared" si="7"/>
        <v>1000</v>
      </c>
      <c r="O25" s="3"/>
      <c r="R25" s="24" t="s">
        <v>130</v>
      </c>
      <c r="S25" s="228" t="s">
        <v>1630</v>
      </c>
    </row>
    <row r="26" ht="15.75" customHeight="1">
      <c r="A26" s="3">
        <v>24.0</v>
      </c>
      <c r="B26" s="3" t="str">
        <f t="array" ref="B26">INDEX('Beersheet Paste'!29:29,1,'BeerSheet Condensed'!$Q$5)</f>
        <v>#REF!</v>
      </c>
      <c r="C26" s="3" t="str">
        <f t="array" ref="C26">INDEX('Beersheet Paste'!29:29,1,'BeerSheet Condensed'!$Q$5+$C$1)</f>
        <v>#REF!</v>
      </c>
      <c r="D26" s="3">
        <v>23.0</v>
      </c>
      <c r="E26" s="3" t="str">
        <f t="array" ref="E26">INDEX('Beersheet Paste'!29:29,1,'BeerSheet Condensed'!$Q$5+$C$1+2)</f>
        <v>#REF!</v>
      </c>
      <c r="F26" s="3" t="str">
        <f t="shared" si="2"/>
        <v>#REF!</v>
      </c>
      <c r="G26" s="3" t="str">
        <f t="array" ref="G26">IF(IS1000(INDEX(Overall!$C$3:$C$389,MATCH('BeerSheet Condensed'!M26,Overall!$D$3:$D$389,0))),"No",INDEX(Overall!$C$3:$C$389,MATCH('BeerSheet Condensed'!M26,Overall!$D$3:$D$389,0)))</f>
        <v>#NAME?</v>
      </c>
      <c r="H26" s="3">
        <v>1.0</v>
      </c>
      <c r="I26" s="3" t="str">
        <f t="shared" si="3"/>
        <v>#REF!</v>
      </c>
      <c r="J26" s="264" t="str">
        <f t="shared" si="4"/>
        <v>#REF!</v>
      </c>
      <c r="K26" s="3" t="str">
        <f t="shared" si="5"/>
        <v>#REF!</v>
      </c>
      <c r="L26" s="3" t="str">
        <f t="array" ref="L26">INDEX('Beersheet Paste'!29:29,1,'BeerSheet Condensed'!$Q$5+$C$1+3)</f>
        <v>#REF!</v>
      </c>
      <c r="M26" s="3" t="str">
        <f t="shared" si="6"/>
        <v>#REF!</v>
      </c>
      <c r="N26" s="3" t="str">
        <f t="shared" si="7"/>
        <v>1000</v>
      </c>
      <c r="O26" s="3"/>
      <c r="R26" s="24" t="s">
        <v>134</v>
      </c>
      <c r="S26" s="228" t="s">
        <v>6731</v>
      </c>
    </row>
    <row r="27" ht="15.75" customHeight="1">
      <c r="A27" s="3">
        <v>25.0</v>
      </c>
      <c r="B27" s="3" t="str">
        <f t="array" ref="B27">INDEX('Beersheet Paste'!30:30,1,'BeerSheet Condensed'!$Q$5)</f>
        <v>#REF!</v>
      </c>
      <c r="C27" s="3" t="str">
        <f t="array" ref="C27">INDEX('Beersheet Paste'!30:30,1,'BeerSheet Condensed'!$Q$5+$C$1)</f>
        <v>#REF!</v>
      </c>
      <c r="D27" s="3">
        <v>24.0</v>
      </c>
      <c r="E27" s="3" t="str">
        <f t="array" ref="E27">INDEX('Beersheet Paste'!30:30,1,'BeerSheet Condensed'!$Q$5+$C$1+2)</f>
        <v>#REF!</v>
      </c>
      <c r="F27" s="3" t="str">
        <f t="shared" si="2"/>
        <v>#REF!</v>
      </c>
      <c r="G27" s="3" t="str">
        <f t="array" ref="G27">IF(IS1000(INDEX(Overall!$C$3:$C$389,MATCH('BeerSheet Condensed'!M27,Overall!$D$3:$D$389,0))),"No",INDEX(Overall!$C$3:$C$389,MATCH('BeerSheet Condensed'!M27,Overall!$D$3:$D$389,0)))</f>
        <v>#NAME?</v>
      </c>
      <c r="H27" s="3">
        <v>1.0</v>
      </c>
      <c r="I27" s="3" t="str">
        <f t="shared" si="3"/>
        <v>#REF!</v>
      </c>
      <c r="J27" s="264" t="str">
        <f t="shared" si="4"/>
        <v>#REF!</v>
      </c>
      <c r="K27" s="3" t="str">
        <f t="shared" si="5"/>
        <v>#REF!</v>
      </c>
      <c r="L27" s="3" t="str">
        <f t="array" ref="L27">INDEX('Beersheet Paste'!30:30,1,'BeerSheet Condensed'!$Q$5+$C$1+3)</f>
        <v>#REF!</v>
      </c>
      <c r="M27" s="3" t="str">
        <f t="shared" si="6"/>
        <v>#REF!</v>
      </c>
      <c r="N27" s="3" t="str">
        <f t="shared" si="7"/>
        <v>1000</v>
      </c>
      <c r="O27" s="3"/>
      <c r="R27" s="24" t="s">
        <v>138</v>
      </c>
      <c r="S27" s="228" t="s">
        <v>637</v>
      </c>
    </row>
    <row r="28" ht="15.75" customHeight="1">
      <c r="A28" s="3">
        <v>26.0</v>
      </c>
      <c r="B28" s="3" t="str">
        <f t="array" ref="B28">INDEX('Beersheet Paste'!31:31,1,'BeerSheet Condensed'!$Q$5)</f>
        <v>#REF!</v>
      </c>
      <c r="C28" s="3" t="str">
        <f t="array" ref="C28">INDEX('Beersheet Paste'!31:31,1,'BeerSheet Condensed'!$Q$5+$C$1)</f>
        <v>#REF!</v>
      </c>
      <c r="D28" s="3">
        <v>25.0</v>
      </c>
      <c r="E28" s="3" t="str">
        <f t="array" ref="E28">INDEX('Beersheet Paste'!31:31,1,'BeerSheet Condensed'!$Q$5+$C$1+2)</f>
        <v>#REF!</v>
      </c>
      <c r="F28" s="3" t="str">
        <f t="shared" si="2"/>
        <v>#REF!</v>
      </c>
      <c r="G28" s="3" t="str">
        <f t="array" ref="G28">IF(IS1000(INDEX(Overall!$C$3:$C$389,MATCH('BeerSheet Condensed'!M28,Overall!$D$3:$D$389,0))),"No",INDEX(Overall!$C$3:$C$389,MATCH('BeerSheet Condensed'!M28,Overall!$D$3:$D$389,0)))</f>
        <v>#NAME?</v>
      </c>
      <c r="H28" s="3">
        <v>1.0</v>
      </c>
      <c r="I28" s="3" t="str">
        <f t="shared" si="3"/>
        <v>#REF!</v>
      </c>
      <c r="J28" s="264" t="str">
        <f t="shared" si="4"/>
        <v>#REF!</v>
      </c>
      <c r="K28" s="3" t="str">
        <f t="shared" si="5"/>
        <v>#REF!</v>
      </c>
      <c r="L28" s="3" t="str">
        <f t="array" ref="L28">INDEX('Beersheet Paste'!31:31,1,'BeerSheet Condensed'!$Q$5+$C$1+3)</f>
        <v>#REF!</v>
      </c>
      <c r="M28" s="3" t="str">
        <f t="shared" si="6"/>
        <v>#REF!</v>
      </c>
      <c r="N28" s="3" t="str">
        <f t="shared" si="7"/>
        <v>1000</v>
      </c>
      <c r="O28" s="3"/>
      <c r="R28" s="24" t="s">
        <v>146</v>
      </c>
      <c r="S28" s="228" t="s">
        <v>639</v>
      </c>
    </row>
    <row r="29" ht="15.75" customHeight="1">
      <c r="A29" s="3">
        <v>27.0</v>
      </c>
      <c r="B29" s="3" t="str">
        <f t="array" ref="B29">INDEX('Beersheet Paste'!32:32,1,'BeerSheet Condensed'!$Q$5)</f>
        <v>#REF!</v>
      </c>
      <c r="C29" s="3" t="str">
        <f t="array" ref="C29">INDEX('Beersheet Paste'!32:32,1,'BeerSheet Condensed'!$Q$5+$C$1)</f>
        <v>#REF!</v>
      </c>
      <c r="D29" s="3">
        <v>26.0</v>
      </c>
      <c r="E29" s="3" t="str">
        <f t="array" ref="E29">INDEX('Beersheet Paste'!32:32,1,'BeerSheet Condensed'!$Q$5+$C$1+2)</f>
        <v>#REF!</v>
      </c>
      <c r="F29" s="3" t="str">
        <f t="shared" si="2"/>
        <v>#REF!</v>
      </c>
      <c r="G29" s="3" t="str">
        <f t="array" ref="G29">IF(IS1000(INDEX(Overall!$C$3:$C$389,MATCH('BeerSheet Condensed'!M29,Overall!$D$3:$D$389,0))),"No",INDEX(Overall!$C$3:$C$389,MATCH('BeerSheet Condensed'!M29,Overall!$D$3:$D$389,0)))</f>
        <v>#NAME?</v>
      </c>
      <c r="H29" s="3">
        <v>1.0</v>
      </c>
      <c r="I29" s="3" t="str">
        <f t="shared" si="3"/>
        <v>#REF!</v>
      </c>
      <c r="J29" s="264" t="str">
        <f t="shared" si="4"/>
        <v>#REF!</v>
      </c>
      <c r="K29" s="3" t="str">
        <f t="shared" si="5"/>
        <v>#REF!</v>
      </c>
      <c r="L29" s="3" t="str">
        <f t="array" ref="L29">INDEX('Beersheet Paste'!32:32,1,'BeerSheet Condensed'!$Q$5+$C$1+3)</f>
        <v>#REF!</v>
      </c>
      <c r="M29" s="3" t="str">
        <f t="shared" si="6"/>
        <v>#REF!</v>
      </c>
      <c r="N29" s="3" t="str">
        <f t="shared" si="7"/>
        <v>1000</v>
      </c>
      <c r="O29" s="3"/>
      <c r="R29" s="22" t="s">
        <v>144</v>
      </c>
      <c r="S29" s="266" t="s">
        <v>627</v>
      </c>
    </row>
    <row r="30" ht="15.75" customHeight="1">
      <c r="A30" s="3">
        <v>28.0</v>
      </c>
      <c r="B30" s="3" t="str">
        <f t="array" ref="B30">INDEX('Beersheet Paste'!33:33,1,'BeerSheet Condensed'!$Q$5)</f>
        <v>#REF!</v>
      </c>
      <c r="C30" s="3" t="str">
        <f t="array" ref="C30">INDEX('Beersheet Paste'!33:33,1,'BeerSheet Condensed'!$Q$5+$C$1)</f>
        <v>#REF!</v>
      </c>
      <c r="D30" s="3">
        <v>27.0</v>
      </c>
      <c r="E30" s="3" t="str">
        <f t="array" ref="E30">INDEX('Beersheet Paste'!33:33,1,'BeerSheet Condensed'!$Q$5+$C$1+2)</f>
        <v>#REF!</v>
      </c>
      <c r="F30" s="3" t="str">
        <f t="shared" si="2"/>
        <v>#REF!</v>
      </c>
      <c r="G30" s="3" t="str">
        <f t="array" ref="G30">IF(IS1000(INDEX(Overall!$C$3:$C$389,MATCH('BeerSheet Condensed'!M30,Overall!$D$3:$D$389,0))),"No",INDEX(Overall!$C$3:$C$389,MATCH('BeerSheet Condensed'!M30,Overall!$D$3:$D$389,0)))</f>
        <v>#NAME?</v>
      </c>
      <c r="H30" s="3">
        <v>1.0</v>
      </c>
      <c r="I30" s="3" t="str">
        <f t="shared" si="3"/>
        <v>#REF!</v>
      </c>
      <c r="J30" s="264" t="str">
        <f t="shared" si="4"/>
        <v>#REF!</v>
      </c>
      <c r="K30" s="3" t="str">
        <f t="shared" si="5"/>
        <v>#REF!</v>
      </c>
      <c r="L30" s="3" t="str">
        <f t="array" ref="L30">INDEX('Beersheet Paste'!33:33,1,'BeerSheet Condensed'!$Q$5+$C$1+3)</f>
        <v>#REF!</v>
      </c>
      <c r="M30" s="3" t="str">
        <f t="shared" si="6"/>
        <v>#REF!</v>
      </c>
      <c r="N30" s="3" t="str">
        <f t="shared" si="7"/>
        <v>1000</v>
      </c>
      <c r="O30" s="3"/>
      <c r="R30" s="24" t="s">
        <v>152</v>
      </c>
      <c r="S30" s="228" t="s">
        <v>1631</v>
      </c>
    </row>
    <row r="31" ht="15.75" customHeight="1">
      <c r="A31" s="3">
        <v>29.0</v>
      </c>
      <c r="B31" s="3" t="str">
        <f t="array" ref="B31">INDEX('Beersheet Paste'!34:34,1,'BeerSheet Condensed'!$Q$5)</f>
        <v>#REF!</v>
      </c>
      <c r="C31" s="3" t="str">
        <f t="array" ref="C31">INDEX('Beersheet Paste'!34:34,1,'BeerSheet Condensed'!$Q$5+$C$1)</f>
        <v>#REF!</v>
      </c>
      <c r="D31" s="3">
        <v>28.0</v>
      </c>
      <c r="E31" s="3" t="str">
        <f t="array" ref="E31">INDEX('Beersheet Paste'!34:34,1,'BeerSheet Condensed'!$Q$5+$C$1+2)</f>
        <v>#REF!</v>
      </c>
      <c r="F31" s="3" t="str">
        <f t="shared" si="2"/>
        <v>#REF!</v>
      </c>
      <c r="G31" s="3" t="str">
        <f t="array" ref="G31">IF(IS1000(INDEX(Overall!$C$3:$C$389,MATCH('BeerSheet Condensed'!M31,Overall!$D$3:$D$389,0))),"No",INDEX(Overall!$C$3:$C$389,MATCH('BeerSheet Condensed'!M31,Overall!$D$3:$D$389,0)))</f>
        <v>#NAME?</v>
      </c>
      <c r="H31" s="3">
        <v>1.0</v>
      </c>
      <c r="I31" s="3" t="str">
        <f t="shared" si="3"/>
        <v>#REF!</v>
      </c>
      <c r="J31" s="264" t="str">
        <f t="shared" si="4"/>
        <v>#REF!</v>
      </c>
      <c r="K31" s="3" t="str">
        <f t="shared" si="5"/>
        <v>#REF!</v>
      </c>
      <c r="L31" s="3" t="str">
        <f t="array" ref="L31">INDEX('Beersheet Paste'!34:34,1,'BeerSheet Condensed'!$Q$5+$C$1+3)</f>
        <v>#REF!</v>
      </c>
      <c r="M31" s="3" t="str">
        <f t="shared" si="6"/>
        <v>#REF!</v>
      </c>
      <c r="N31" s="3" t="str">
        <f t="shared" si="7"/>
        <v>1000</v>
      </c>
      <c r="O31" s="3"/>
      <c r="R31" s="24" t="s">
        <v>183</v>
      </c>
      <c r="S31" s="228" t="s">
        <v>6732</v>
      </c>
    </row>
    <row r="32" ht="15.75" customHeight="1">
      <c r="A32" s="3">
        <v>30.0</v>
      </c>
      <c r="B32" s="3" t="str">
        <f t="array" ref="B32">INDEX('Beersheet Paste'!35:35,1,'BeerSheet Condensed'!$Q$5)</f>
        <v>#REF!</v>
      </c>
      <c r="C32" s="3" t="str">
        <f t="array" ref="C32">INDEX('Beersheet Paste'!35:35,1,'BeerSheet Condensed'!$Q$5+$C$1)</f>
        <v>#REF!</v>
      </c>
      <c r="D32" s="3">
        <v>29.0</v>
      </c>
      <c r="E32" s="3" t="str">
        <f t="array" ref="E32">INDEX('Beersheet Paste'!35:35,1,'BeerSheet Condensed'!$Q$5+$C$1+2)</f>
        <v>#REF!</v>
      </c>
      <c r="F32" s="3" t="str">
        <f t="shared" si="2"/>
        <v>#REF!</v>
      </c>
      <c r="G32" s="3" t="str">
        <f t="array" ref="G32">IF(IS1000(INDEX(Overall!$C$3:$C$389,MATCH('BeerSheet Condensed'!M32,Overall!$D$3:$D$389,0))),"No",INDEX(Overall!$C$3:$C$389,MATCH('BeerSheet Condensed'!M32,Overall!$D$3:$D$389,0)))</f>
        <v>#NAME?</v>
      </c>
      <c r="H32" s="3">
        <v>1.0</v>
      </c>
      <c r="I32" s="3" t="str">
        <f t="shared" si="3"/>
        <v>#REF!</v>
      </c>
      <c r="J32" s="264" t="str">
        <f t="shared" si="4"/>
        <v>#REF!</v>
      </c>
      <c r="K32" s="3" t="str">
        <f t="shared" si="5"/>
        <v>#REF!</v>
      </c>
      <c r="L32" s="3" t="str">
        <f t="array" ref="L32">INDEX('Beersheet Paste'!35:35,1,'BeerSheet Condensed'!$Q$5+$C$1+3)</f>
        <v>#REF!</v>
      </c>
      <c r="M32" s="3" t="str">
        <f t="shared" si="6"/>
        <v>#REF!</v>
      </c>
      <c r="N32" s="3" t="str">
        <f t="shared" si="7"/>
        <v>1000</v>
      </c>
      <c r="O32" s="3"/>
      <c r="R32" s="24" t="s">
        <v>153</v>
      </c>
      <c r="S32" s="228" t="s">
        <v>6733</v>
      </c>
    </row>
    <row r="33" ht="15.75" customHeight="1">
      <c r="A33" s="3">
        <v>31.0</v>
      </c>
      <c r="B33" s="3" t="str">
        <f t="array" ref="B33">INDEX('Beersheet Paste'!36:36,1,'BeerSheet Condensed'!$Q$5)</f>
        <v>#REF!</v>
      </c>
      <c r="C33" s="3" t="str">
        <f t="array" ref="C33">INDEX('Beersheet Paste'!36:36,1,'BeerSheet Condensed'!$Q$5+$C$1)</f>
        <v>#REF!</v>
      </c>
      <c r="D33" s="3">
        <v>30.0</v>
      </c>
      <c r="E33" s="3" t="str">
        <f t="array" ref="E33">INDEX('Beersheet Paste'!36:36,1,'BeerSheet Condensed'!$Q$5+$C$1+2)</f>
        <v>#REF!</v>
      </c>
      <c r="F33" s="3" t="str">
        <f t="shared" si="2"/>
        <v>#REF!</v>
      </c>
      <c r="G33" s="3" t="str">
        <f t="array" ref="G33">IF(IS1000(INDEX(Overall!$C$3:$C$389,MATCH('BeerSheet Condensed'!M33,Overall!$D$3:$D$389,0))),"No",INDEX(Overall!$C$3:$C$389,MATCH('BeerSheet Condensed'!M33,Overall!$D$3:$D$389,0)))</f>
        <v>#NAME?</v>
      </c>
      <c r="H33" s="3">
        <v>1.0</v>
      </c>
      <c r="I33" s="3" t="str">
        <f t="shared" si="3"/>
        <v>#REF!</v>
      </c>
      <c r="J33" s="264" t="str">
        <f t="shared" si="4"/>
        <v>#REF!</v>
      </c>
      <c r="K33" s="3" t="str">
        <f t="shared" si="5"/>
        <v>#REF!</v>
      </c>
      <c r="L33" s="3" t="str">
        <f t="array" ref="L33">INDEX('Beersheet Paste'!36:36,1,'BeerSheet Condensed'!$Q$5+$C$1+3)</f>
        <v>#REF!</v>
      </c>
      <c r="M33" s="3" t="str">
        <f t="shared" si="6"/>
        <v>#REF!</v>
      </c>
      <c r="N33" s="3" t="str">
        <f t="shared" si="7"/>
        <v>1000</v>
      </c>
      <c r="O33" s="3"/>
      <c r="R33" s="24" t="s">
        <v>181</v>
      </c>
      <c r="S33" s="228" t="s">
        <v>6734</v>
      </c>
    </row>
    <row r="34" ht="15.75" customHeight="1">
      <c r="A34" s="3">
        <v>32.0</v>
      </c>
      <c r="B34" s="3" t="str">
        <f t="array" ref="B34">INDEX('Beersheet Paste'!37:37,1,'BeerSheet Condensed'!$Q$5)</f>
        <v>#REF!</v>
      </c>
      <c r="C34" s="3" t="str">
        <f t="array" ref="C34">INDEX('Beersheet Paste'!37:37,1,'BeerSheet Condensed'!$Q$5+$C$1)</f>
        <v>#REF!</v>
      </c>
      <c r="D34" s="3">
        <v>31.0</v>
      </c>
      <c r="E34" s="3" t="str">
        <f t="array" ref="E34">INDEX('Beersheet Paste'!37:37,1,'BeerSheet Condensed'!$Q$5+$C$1+2)</f>
        <v>#REF!</v>
      </c>
      <c r="F34" s="3" t="str">
        <f t="shared" si="2"/>
        <v>#REF!</v>
      </c>
      <c r="G34" s="3" t="str">
        <f t="array" ref="G34">IF(IS1000(INDEX(Overall!$C$3:$C$389,MATCH('BeerSheet Condensed'!M34,Overall!$D$3:$D$389,0))),"No",INDEX(Overall!$C$3:$C$389,MATCH('BeerSheet Condensed'!M34,Overall!$D$3:$D$389,0)))</f>
        <v>#NAME?</v>
      </c>
      <c r="H34" s="3">
        <v>1.0</v>
      </c>
      <c r="I34" s="3" t="str">
        <f t="shared" si="3"/>
        <v>#REF!</v>
      </c>
      <c r="J34" s="264" t="str">
        <f t="shared" si="4"/>
        <v>#REF!</v>
      </c>
      <c r="K34" s="3" t="str">
        <f t="shared" si="5"/>
        <v>#REF!</v>
      </c>
      <c r="L34" s="3" t="str">
        <f t="array" ref="L34">INDEX('Beersheet Paste'!37:37,1,'BeerSheet Condensed'!$Q$5+$C$1+3)</f>
        <v>#REF!</v>
      </c>
      <c r="M34" s="3" t="str">
        <f t="shared" si="6"/>
        <v>#REF!</v>
      </c>
      <c r="N34" s="3" t="str">
        <f t="shared" si="7"/>
        <v>1000</v>
      </c>
      <c r="O34" s="3"/>
      <c r="R34" s="24" t="s">
        <v>200</v>
      </c>
      <c r="S34" s="228" t="s">
        <v>1596</v>
      </c>
    </row>
    <row r="35" ht="15.75" customHeight="1">
      <c r="A35" s="3">
        <v>33.0</v>
      </c>
      <c r="B35" s="3" t="str">
        <f t="array" ref="B35">INDEX('Beersheet Paste'!38:38,1,'BeerSheet Condensed'!$Q$5)</f>
        <v>#REF!</v>
      </c>
      <c r="C35" s="3" t="str">
        <f t="array" ref="C35">INDEX('Beersheet Paste'!38:38,1,'BeerSheet Condensed'!$Q$5+$C$1)</f>
        <v>#REF!</v>
      </c>
      <c r="D35" s="3">
        <v>32.0</v>
      </c>
      <c r="E35" s="3" t="str">
        <f t="array" ref="E35">INDEX('Beersheet Paste'!38:38,1,'BeerSheet Condensed'!$Q$5+$C$1+2)</f>
        <v>#REF!</v>
      </c>
      <c r="F35" s="3" t="str">
        <f t="shared" si="2"/>
        <v>#REF!</v>
      </c>
      <c r="G35" s="3" t="str">
        <f t="array" ref="G35">IF(IS1000(INDEX(Overall!$C$3:$C$389,MATCH('BeerSheet Condensed'!M35,Overall!$D$3:$D$389,0))),"No",INDEX(Overall!$C$3:$C$389,MATCH('BeerSheet Condensed'!M35,Overall!$D$3:$D$389,0)))</f>
        <v>#NAME?</v>
      </c>
      <c r="H35" s="3">
        <v>1.0</v>
      </c>
      <c r="I35" s="3" t="str">
        <f t="shared" si="3"/>
        <v>#REF!</v>
      </c>
      <c r="J35" s="264" t="str">
        <f t="shared" si="4"/>
        <v>#REF!</v>
      </c>
      <c r="K35" s="3" t="str">
        <f t="shared" si="5"/>
        <v>#REF!</v>
      </c>
      <c r="L35" s="3" t="str">
        <f t="array" ref="L35">INDEX('Beersheet Paste'!38:38,1,'BeerSheet Condensed'!$Q$5+$C$1+3)</f>
        <v>#REF!</v>
      </c>
      <c r="M35" s="3" t="str">
        <f t="shared" si="6"/>
        <v>#REF!</v>
      </c>
      <c r="N35" s="3" t="str">
        <f t="shared" si="7"/>
        <v>1000</v>
      </c>
      <c r="O35" s="3"/>
      <c r="P35" s="3"/>
      <c r="Q35" s="3"/>
      <c r="R35" s="3" t="s">
        <v>192</v>
      </c>
      <c r="S35" s="228" t="s">
        <v>641</v>
      </c>
      <c r="T35" s="3"/>
      <c r="U35" s="3"/>
      <c r="V35" s="3"/>
      <c r="W35" s="3"/>
      <c r="X35" s="3"/>
      <c r="Y35" s="3"/>
      <c r="Z35" s="3"/>
      <c r="AA35" s="3"/>
      <c r="AB35" s="3"/>
    </row>
    <row r="36" ht="15.75" customHeight="1">
      <c r="A36" s="3">
        <v>34.0</v>
      </c>
      <c r="B36" s="3" t="str">
        <f t="array" ref="B36">INDEX('Beersheet Paste'!39:39,1,'BeerSheet Condensed'!$Q$5)</f>
        <v>#REF!</v>
      </c>
      <c r="C36" s="3" t="str">
        <f t="array" ref="C36">INDEX('Beersheet Paste'!39:39,1,'BeerSheet Condensed'!$Q$5+$C$1)</f>
        <v>#REF!</v>
      </c>
      <c r="D36" s="3">
        <v>33.0</v>
      </c>
      <c r="E36" s="3" t="str">
        <f t="array" ref="E36">INDEX('Beersheet Paste'!39:39,1,'BeerSheet Condensed'!$Q$5+$C$1+2)</f>
        <v>#REF!</v>
      </c>
      <c r="F36" s="3" t="str">
        <f t="shared" si="2"/>
        <v>#REF!</v>
      </c>
      <c r="G36" s="3" t="str">
        <f t="array" ref="G36">IF(IS1000(INDEX(Overall!$C$3:$C$389,MATCH('BeerSheet Condensed'!M36,Overall!$D$3:$D$389,0))),"No",INDEX(Overall!$C$3:$C$389,MATCH('BeerSheet Condensed'!M36,Overall!$D$3:$D$389,0)))</f>
        <v>#NAME?</v>
      </c>
      <c r="H36" s="3">
        <v>1.0</v>
      </c>
      <c r="I36" s="3" t="str">
        <f t="shared" si="3"/>
        <v>#REF!</v>
      </c>
      <c r="J36" s="264" t="str">
        <f t="shared" si="4"/>
        <v>#REF!</v>
      </c>
      <c r="K36" s="3" t="str">
        <f t="shared" si="5"/>
        <v>#REF!</v>
      </c>
      <c r="L36" s="3" t="str">
        <f t="array" ref="L36">INDEX('Beersheet Paste'!39:39,1,'BeerSheet Condensed'!$Q$5+$C$1+3)</f>
        <v>#REF!</v>
      </c>
      <c r="M36" s="3" t="str">
        <f t="shared" si="6"/>
        <v>#REF!</v>
      </c>
      <c r="N36" s="3" t="str">
        <f t="shared" si="7"/>
        <v>1000</v>
      </c>
      <c r="O36" s="3"/>
      <c r="P36" s="3"/>
      <c r="Q36" s="3"/>
      <c r="R36" s="3" t="s">
        <v>198</v>
      </c>
      <c r="S36" s="228" t="s">
        <v>1639</v>
      </c>
      <c r="T36" s="3"/>
      <c r="U36" s="3"/>
      <c r="V36" s="3"/>
      <c r="W36" s="3"/>
      <c r="X36" s="3"/>
      <c r="Y36" s="3"/>
      <c r="Z36" s="3"/>
      <c r="AA36" s="3"/>
      <c r="AB36" s="3"/>
    </row>
    <row r="37" ht="15.75" customHeight="1">
      <c r="A37" s="3">
        <v>35.0</v>
      </c>
      <c r="B37" s="3" t="str">
        <f t="array" ref="B37">INDEX('Beersheet Paste'!40:40,1,'BeerSheet Condensed'!$Q$5)</f>
        <v>#REF!</v>
      </c>
      <c r="C37" s="3" t="str">
        <f t="array" ref="C37">INDEX('Beersheet Paste'!40:40,1,'BeerSheet Condensed'!$Q$5+$C$1)</f>
        <v>#REF!</v>
      </c>
      <c r="D37" s="3">
        <v>34.0</v>
      </c>
      <c r="E37" s="3" t="str">
        <f t="array" ref="E37">INDEX('Beersheet Paste'!40:40,1,'BeerSheet Condensed'!$Q$5+$C$1+2)</f>
        <v>#REF!</v>
      </c>
      <c r="F37" s="3" t="str">
        <f t="shared" si="2"/>
        <v>#REF!</v>
      </c>
      <c r="G37" s="3" t="str">
        <f t="array" ref="G37">IF(IS1000(INDEX(Overall!$C$3:$C$389,MATCH('BeerSheet Condensed'!M37,Overall!$D$3:$D$389,0))),"No",INDEX(Overall!$C$3:$C$389,MATCH('BeerSheet Condensed'!M37,Overall!$D$3:$D$389,0)))</f>
        <v>#NAME?</v>
      </c>
      <c r="H37" s="3">
        <v>1.0</v>
      </c>
      <c r="I37" s="3" t="str">
        <f t="shared" si="3"/>
        <v>#REF!</v>
      </c>
      <c r="J37" s="264" t="str">
        <f t="shared" si="4"/>
        <v>#REF!</v>
      </c>
      <c r="K37" s="3" t="str">
        <f t="shared" si="5"/>
        <v>#REF!</v>
      </c>
      <c r="L37" s="3" t="str">
        <f t="array" ref="L37">INDEX('Beersheet Paste'!40:40,1,'BeerSheet Condensed'!$Q$5+$C$1+3)</f>
        <v>#REF!</v>
      </c>
      <c r="M37" s="3" t="str">
        <f t="shared" si="6"/>
        <v>#REF!</v>
      </c>
      <c r="N37" s="3" t="str">
        <f t="shared" si="7"/>
        <v>1000</v>
      </c>
      <c r="O37" s="3"/>
      <c r="P37" s="3"/>
      <c r="Q37" s="3"/>
      <c r="R37" s="3" t="s">
        <v>216</v>
      </c>
      <c r="S37" s="228" t="s">
        <v>6735</v>
      </c>
      <c r="T37" s="3"/>
      <c r="U37" s="3"/>
      <c r="V37" s="3"/>
      <c r="W37" s="3"/>
      <c r="X37" s="3"/>
      <c r="Y37" s="3"/>
      <c r="Z37" s="3"/>
      <c r="AA37" s="3"/>
      <c r="AB37" s="3"/>
    </row>
    <row r="38" ht="15.75" customHeight="1">
      <c r="A38" s="3">
        <v>36.0</v>
      </c>
      <c r="B38" s="3" t="str">
        <f t="array" ref="B38">INDEX('Beersheet Paste'!41:41,1,'BeerSheet Condensed'!$Q$5)</f>
        <v>#REF!</v>
      </c>
      <c r="C38" s="3" t="str">
        <f t="array" ref="C38">INDEX('Beersheet Paste'!41:41,1,'BeerSheet Condensed'!$Q$5+$C$1)</f>
        <v>#REF!</v>
      </c>
      <c r="D38" s="3">
        <v>35.0</v>
      </c>
      <c r="E38" s="3" t="str">
        <f t="array" ref="E38">INDEX('Beersheet Paste'!41:41,1,'BeerSheet Condensed'!$Q$5+$C$1+2)</f>
        <v>#REF!</v>
      </c>
      <c r="F38" s="3" t="str">
        <f t="shared" si="2"/>
        <v>#REF!</v>
      </c>
      <c r="G38" s="3" t="str">
        <f t="array" ref="G38">IF(IS1000(INDEX(Overall!$C$3:$C$389,MATCH('BeerSheet Condensed'!M38,Overall!$D$3:$D$389,0))),"No",INDEX(Overall!$C$3:$C$389,MATCH('BeerSheet Condensed'!M38,Overall!$D$3:$D$389,0)))</f>
        <v>#NAME?</v>
      </c>
      <c r="H38" s="3">
        <v>1.0</v>
      </c>
      <c r="I38" s="3" t="str">
        <f t="shared" si="3"/>
        <v>#REF!</v>
      </c>
      <c r="J38" s="264" t="str">
        <f t="shared" si="4"/>
        <v>#REF!</v>
      </c>
      <c r="K38" s="3" t="str">
        <f t="shared" si="5"/>
        <v>#REF!</v>
      </c>
      <c r="L38" s="3" t="str">
        <f t="array" ref="L38">INDEX('Beersheet Paste'!41:41,1,'BeerSheet Condensed'!$Q$5+$C$1+3)</f>
        <v>#REF!</v>
      </c>
      <c r="M38" s="3" t="str">
        <f t="shared" si="6"/>
        <v>#REF!</v>
      </c>
      <c r="N38" s="3" t="str">
        <f t="shared" si="7"/>
        <v>1000</v>
      </c>
      <c r="O38" s="3"/>
      <c r="P38" s="3"/>
      <c r="Q38" s="3"/>
      <c r="R38" s="3" t="s">
        <v>228</v>
      </c>
      <c r="S38" s="228" t="s">
        <v>819</v>
      </c>
      <c r="T38" s="3"/>
      <c r="U38" s="3"/>
      <c r="V38" s="3"/>
      <c r="W38" s="3"/>
      <c r="X38" s="3"/>
      <c r="Y38" s="3"/>
      <c r="Z38" s="3"/>
      <c r="AA38" s="3"/>
      <c r="AB38" s="3"/>
    </row>
    <row r="39" ht="15.75" customHeight="1">
      <c r="A39" s="3">
        <v>37.0</v>
      </c>
      <c r="B39" s="3" t="str">
        <f t="array" ref="B39">INDEX('Beersheet Paste'!42:42,1,'BeerSheet Condensed'!$Q$5)</f>
        <v>#REF!</v>
      </c>
      <c r="C39" s="3" t="str">
        <f t="array" ref="C39">INDEX('Beersheet Paste'!42:42,1,'BeerSheet Condensed'!$Q$5+$C$1)</f>
        <v>#REF!</v>
      </c>
      <c r="D39" s="3">
        <v>36.0</v>
      </c>
      <c r="E39" s="3" t="str">
        <f t="array" ref="E39">INDEX('Beersheet Paste'!42:42,1,'BeerSheet Condensed'!$Q$5+$C$1+2)</f>
        <v>#REF!</v>
      </c>
      <c r="F39" s="3" t="str">
        <f t="shared" si="2"/>
        <v>#REF!</v>
      </c>
      <c r="G39" s="3" t="str">
        <f t="array" ref="G39">IF(IS1000(INDEX(Overall!$C$3:$C$389,MATCH('BeerSheet Condensed'!M39,Overall!$D$3:$D$389,0))),"No",INDEX(Overall!$C$3:$C$389,MATCH('BeerSheet Condensed'!M39,Overall!$D$3:$D$389,0)))</f>
        <v>#NAME?</v>
      </c>
      <c r="H39" s="3">
        <v>1.0</v>
      </c>
      <c r="I39" s="3" t="str">
        <f t="shared" si="3"/>
        <v>#REF!</v>
      </c>
      <c r="J39" s="264" t="str">
        <f t="shared" si="4"/>
        <v>#REF!</v>
      </c>
      <c r="K39" s="3" t="str">
        <f t="shared" si="5"/>
        <v>#REF!</v>
      </c>
      <c r="L39" s="3" t="str">
        <f t="array" ref="L39">INDEX('Beersheet Paste'!42:42,1,'BeerSheet Condensed'!$Q$5+$C$1+3)</f>
        <v>#REF!</v>
      </c>
      <c r="M39" s="3" t="str">
        <f t="shared" si="6"/>
        <v>#REF!</v>
      </c>
      <c r="N39" s="3" t="str">
        <f t="shared" si="7"/>
        <v>1000</v>
      </c>
      <c r="O39" s="3"/>
      <c r="P39" s="3"/>
      <c r="Q39" s="3"/>
      <c r="R39" s="3" t="s">
        <v>233</v>
      </c>
      <c r="S39" s="228" t="s">
        <v>694</v>
      </c>
      <c r="T39" s="3"/>
      <c r="U39" s="3"/>
      <c r="V39" s="3"/>
      <c r="W39" s="3"/>
      <c r="X39" s="3"/>
      <c r="Y39" s="3"/>
      <c r="Z39" s="3"/>
      <c r="AA39" s="3"/>
      <c r="AB39" s="3"/>
    </row>
    <row r="40" ht="15.75" customHeight="1">
      <c r="A40" s="3"/>
      <c r="B40" s="3"/>
      <c r="C40" s="3"/>
      <c r="D40" s="3"/>
      <c r="E40" s="3"/>
      <c r="F40" s="3"/>
      <c r="G40" s="3" t="str">
        <f t="array" ref="G40">IF(IS1000(INDEX(Overall!$C$3:$C$389,MATCH('BeerSheet Condensed'!M40,Overall!$D$3:$D$389,0))),"No",INDEX(Overall!$C$3:$C$389,MATCH('BeerSheet Condensed'!M40,Overall!$D$3:$D$389,0)))</f>
        <v>#NAME?</v>
      </c>
      <c r="H40" s="3"/>
      <c r="I40" s="3"/>
      <c r="J40" s="264"/>
      <c r="K40" s="3"/>
      <c r="L40" s="3"/>
      <c r="M40" s="3"/>
      <c r="N40" s="3"/>
      <c r="O40" s="3"/>
      <c r="P40" s="3"/>
      <c r="Q40" s="3"/>
      <c r="R40" s="3" t="s">
        <v>263</v>
      </c>
      <c r="S40" s="228" t="s">
        <v>823</v>
      </c>
      <c r="T40" s="3"/>
      <c r="U40" s="3"/>
      <c r="V40" s="3"/>
      <c r="W40" s="3"/>
      <c r="X40" s="3"/>
      <c r="Y40" s="3"/>
      <c r="Z40" s="3"/>
      <c r="AA40" s="3"/>
      <c r="AB40" s="3"/>
    </row>
    <row r="41" ht="15.75" customHeight="1">
      <c r="A41" s="3"/>
      <c r="B41" s="3"/>
      <c r="C41" s="3"/>
      <c r="D41" s="3"/>
      <c r="E41" s="3"/>
      <c r="F41" s="3"/>
      <c r="G41" s="3" t="str">
        <f t="array" ref="G41">IF(IS1000(INDEX(Overall!$C$3:$C$389,MATCH('BeerSheet Condensed'!M41,Overall!$D$3:$D$389,0))),"No",INDEX(Overall!$C$3:$C$389,MATCH('BeerSheet Condensed'!M41,Overall!$D$3:$D$389,0)))</f>
        <v>#NAME?</v>
      </c>
      <c r="H41" s="3"/>
      <c r="I41" s="3"/>
      <c r="J41" s="264"/>
      <c r="K41" s="3"/>
      <c r="L41" s="3"/>
      <c r="M41" s="3"/>
      <c r="N41" s="3"/>
      <c r="O41" s="3"/>
      <c r="P41" s="3"/>
      <c r="Q41" s="3"/>
      <c r="R41" s="30" t="s">
        <v>286</v>
      </c>
      <c r="S41" s="266" t="s">
        <v>805</v>
      </c>
      <c r="T41" s="3"/>
      <c r="U41" s="3"/>
      <c r="V41" s="3"/>
      <c r="W41" s="3"/>
      <c r="X41" s="3"/>
      <c r="Y41" s="3"/>
      <c r="Z41" s="3"/>
      <c r="AA41" s="3"/>
      <c r="AB41" s="3"/>
    </row>
    <row r="42" ht="15.75" customHeight="1">
      <c r="A42" s="3"/>
      <c r="B42" s="3"/>
      <c r="C42" s="3"/>
      <c r="D42" s="3"/>
      <c r="E42" s="3"/>
      <c r="F42" s="3"/>
      <c r="G42" s="3" t="str">
        <f t="array" ref="G42">IF(IS1000(INDEX(Overall!$C$3:$C$389,MATCH('BeerSheet Condensed'!M42,Overall!$D$3:$D$389,0))),"No",INDEX(Overall!$C$3:$C$389,MATCH('BeerSheet Condensed'!M42,Overall!$D$3:$D$389,0)))</f>
        <v>#NAME?</v>
      </c>
      <c r="H42" s="3"/>
      <c r="I42" s="3"/>
      <c r="J42" s="264"/>
      <c r="K42" s="3"/>
      <c r="L42" s="3"/>
      <c r="M42" s="3"/>
      <c r="N42" s="3"/>
      <c r="O42" s="3"/>
      <c r="P42" s="3"/>
      <c r="Q42" s="3"/>
      <c r="R42" s="3" t="s">
        <v>280</v>
      </c>
      <c r="S42" s="228" t="s">
        <v>780</v>
      </c>
      <c r="T42" s="3"/>
      <c r="U42" s="3"/>
      <c r="V42" s="3"/>
      <c r="W42" s="3"/>
      <c r="X42" s="3"/>
      <c r="Y42" s="3"/>
      <c r="Z42" s="3"/>
      <c r="AA42" s="3"/>
      <c r="AB42" s="3"/>
    </row>
    <row r="43" ht="15.75" customHeight="1">
      <c r="A43" s="3"/>
      <c r="B43" s="94" t="s">
        <v>6736</v>
      </c>
      <c r="C43" s="3"/>
      <c r="D43" s="3">
        <v>0.0</v>
      </c>
      <c r="E43" s="3"/>
      <c r="F43" s="3"/>
      <c r="G43" s="3" t="str">
        <f t="array" ref="G43">IF(IS1000(INDEX(Overall!$C$3:$C$389,MATCH('BeerSheet Condensed'!M43,Overall!$D$3:$D$389,0))),"No",INDEX(Overall!$C$3:$C$389,MATCH('BeerSheet Condensed'!M43,Overall!$D$3:$D$389,0)))</f>
        <v>#NAME?</v>
      </c>
      <c r="H43" s="3">
        <v>1.0</v>
      </c>
      <c r="I43" s="3"/>
      <c r="J43" s="264"/>
      <c r="K43" s="264" t="str">
        <f t="shared" ref="K43:K231" si="9">IF(J43&lt;0,0,J43)</f>
        <v/>
      </c>
      <c r="L43" s="3"/>
      <c r="M43" s="3" t="str">
        <f t="shared" ref="M43:M233" si="10">IFERROR(INDEX($R$16:$R$100,MATCH(B43,$S$16:$S$100,0)),B43)</f>
        <v>RB's</v>
      </c>
      <c r="N43" s="3"/>
      <c r="O43" s="3"/>
      <c r="R43" s="3" t="s">
        <v>277</v>
      </c>
      <c r="S43" s="228" t="s">
        <v>802</v>
      </c>
    </row>
    <row r="44" ht="15.75" customHeight="1">
      <c r="A44" s="3">
        <v>1.0</v>
      </c>
      <c r="B44" s="3" t="str">
        <f t="array" ref="B44">INDEX('Beersheet Paste'!6:6,1,'BeerSheet Condensed'!$Q$6)</f>
        <v>#REF!</v>
      </c>
      <c r="C44" s="3" t="str">
        <f t="array" ref="C44">IF(B44=0,-99,INDEX('Beersheet Paste'!6:6,1,'BeerSheet Condensed'!$Q$6+$C$1))</f>
        <v>#REF!</v>
      </c>
      <c r="D44" s="3">
        <v>0.0</v>
      </c>
      <c r="E44" s="3" t="str">
        <f t="array" ref="E44">INDEX('Beersheet Paste'!6:6,1,'BeerSheet Condensed'!$Q$6+$C$1+2)</f>
        <v>#REF!</v>
      </c>
      <c r="F44" s="3" t="str">
        <f t="shared" ref="F44:F122" si="11">C44*H44*$T$6</f>
        <v>#REF!</v>
      </c>
      <c r="G44" s="3" t="str">
        <f t="array" ref="G44">IF(IS1000(INDEX(Overall!$C$3:$C$389,MATCH('BeerSheet Condensed'!M44,Overall!$D$3:$D$389,0))),"No",INDEX(Overall!$C$3:$C$389,MATCH('BeerSheet Condensed'!M44,Overall!$D$3:$D$389,0)))</f>
        <v>#NAME?</v>
      </c>
      <c r="H44" s="3">
        <v>1.0</v>
      </c>
      <c r="I44" s="3" t="str">
        <f t="shared" ref="I44:I122" si="12">C44-$V$6</f>
        <v>#REF!</v>
      </c>
      <c r="J44" s="264" t="str">
        <f t="shared" ref="J44:J122" si="13">I44/$W$6</f>
        <v>#REF!</v>
      </c>
      <c r="K44" s="3" t="str">
        <f t="shared" si="9"/>
        <v>#REF!</v>
      </c>
      <c r="L44" s="3" t="str">
        <f t="array" ref="L44">IF(INDEX('Beersheet Paste'!6:6,1,'BeerSheet Condensed'!$Q$6+$C$1+3)=0,"1000",INDEX('Beersheet Paste'!6:6,1,'BeerSheet Condensed'!$Q$6+$C$1+3))</f>
        <v>#REF!</v>
      </c>
      <c r="M44" s="3" t="str">
        <f t="shared" si="10"/>
        <v>#REF!</v>
      </c>
      <c r="N44" s="3" t="str">
        <f t="shared" ref="N44:N122" si="14">IFERROR(L44,"1000")</f>
        <v>1000</v>
      </c>
      <c r="O44" s="3"/>
      <c r="R44" s="3" t="s">
        <v>310</v>
      </c>
      <c r="S44" s="24" t="s">
        <v>849</v>
      </c>
    </row>
    <row r="45" ht="15.75" customHeight="1">
      <c r="A45" s="3">
        <v>2.0</v>
      </c>
      <c r="B45" s="3" t="str">
        <f t="array" ref="B45">INDEX('Beersheet Paste'!7:7,1,'BeerSheet Condensed'!$Q$6)</f>
        <v>#REF!</v>
      </c>
      <c r="C45" s="3" t="str">
        <f t="array" ref="C45">IF(B45=0,-99,INDEX('Beersheet Paste'!7:7,1,'BeerSheet Condensed'!$Q$6+$C$1))</f>
        <v>#REF!</v>
      </c>
      <c r="D45" s="3">
        <v>1.0</v>
      </c>
      <c r="E45" s="3" t="str">
        <f t="array" ref="E45">INDEX('Beersheet Paste'!7:7,1,'BeerSheet Condensed'!$Q$6+$C$1+2)</f>
        <v>#REF!</v>
      </c>
      <c r="F45" s="3" t="str">
        <f t="shared" si="11"/>
        <v>#REF!</v>
      </c>
      <c r="G45" s="3" t="str">
        <f t="array" ref="G45">IF(IS1000(INDEX(Overall!$C$3:$C$389,MATCH('BeerSheet Condensed'!M45,Overall!$D$3:$D$389,0))),"No",INDEX(Overall!$C$3:$C$389,MATCH('BeerSheet Condensed'!M45,Overall!$D$3:$D$389,0)))</f>
        <v>#NAME?</v>
      </c>
      <c r="H45" s="3">
        <v>1.0</v>
      </c>
      <c r="I45" s="3" t="str">
        <f t="shared" si="12"/>
        <v>#REF!</v>
      </c>
      <c r="J45" s="264" t="str">
        <f t="shared" si="13"/>
        <v>#REF!</v>
      </c>
      <c r="K45" s="3" t="str">
        <f t="shared" si="9"/>
        <v>#REF!</v>
      </c>
      <c r="L45" s="3" t="str">
        <f t="array" ref="L45">IF(INDEX('Beersheet Paste'!7:7,1,'BeerSheet Condensed'!$Q$6+$C$1+3)=0,"1000",INDEX('Beersheet Paste'!7:7,1,'BeerSheet Condensed'!$Q$6+$C$1+3))</f>
        <v>#REF!</v>
      </c>
      <c r="M45" s="3" t="str">
        <f t="shared" si="10"/>
        <v>#REF!</v>
      </c>
      <c r="N45" s="3" t="str">
        <f t="shared" si="14"/>
        <v>1000</v>
      </c>
      <c r="O45" s="3"/>
      <c r="R45" s="3" t="s">
        <v>341</v>
      </c>
      <c r="S45" s="24" t="s">
        <v>812</v>
      </c>
    </row>
    <row r="46" ht="15.75" customHeight="1">
      <c r="A46" s="3">
        <v>3.0</v>
      </c>
      <c r="B46" s="3" t="str">
        <f t="array" ref="B46">INDEX('Beersheet Paste'!8:8,1,'BeerSheet Condensed'!$Q$6)</f>
        <v>#REF!</v>
      </c>
      <c r="C46" s="3" t="str">
        <f t="array" ref="C46">IF(B46=0,-99,INDEX('Beersheet Paste'!8:8,1,'BeerSheet Condensed'!$Q$6+$C$1))</f>
        <v>#REF!</v>
      </c>
      <c r="D46" s="3">
        <v>2.0</v>
      </c>
      <c r="E46" s="3" t="str">
        <f t="array" ref="E46">INDEX('Beersheet Paste'!8:8,1,'BeerSheet Condensed'!$Q$6+$C$1+2)</f>
        <v>#REF!</v>
      </c>
      <c r="F46" s="3" t="str">
        <f t="shared" si="11"/>
        <v>#REF!</v>
      </c>
      <c r="G46" s="3" t="str">
        <f t="array" ref="G46">IF(IS1000(INDEX(Overall!$C$3:$C$389,MATCH('BeerSheet Condensed'!M46,Overall!$D$3:$D$389,0))),"No",INDEX(Overall!$C$3:$C$389,MATCH('BeerSheet Condensed'!M46,Overall!$D$3:$D$389,0)))</f>
        <v>#NAME?</v>
      </c>
      <c r="H46" s="3">
        <v>1.0</v>
      </c>
      <c r="I46" s="3" t="str">
        <f t="shared" si="12"/>
        <v>#REF!</v>
      </c>
      <c r="J46" s="264" t="str">
        <f t="shared" si="13"/>
        <v>#REF!</v>
      </c>
      <c r="K46" s="3" t="str">
        <f t="shared" si="9"/>
        <v>#REF!</v>
      </c>
      <c r="L46" s="3" t="str">
        <f t="array" ref="L46">IF(INDEX('Beersheet Paste'!8:8,1,'BeerSheet Condensed'!$Q$6+$C$1+3)=0,"1000",INDEX('Beersheet Paste'!8:8,1,'BeerSheet Condensed'!$Q$6+$C$1+3))</f>
        <v>#REF!</v>
      </c>
      <c r="M46" s="3" t="str">
        <f t="shared" si="10"/>
        <v>#REF!</v>
      </c>
      <c r="N46" s="3" t="str">
        <f t="shared" si="14"/>
        <v>1000</v>
      </c>
      <c r="O46" s="3"/>
      <c r="R46" s="3" t="s">
        <v>410</v>
      </c>
      <c r="S46" s="24" t="s">
        <v>905</v>
      </c>
    </row>
    <row r="47" ht="15.75" customHeight="1">
      <c r="A47" s="3">
        <v>4.0</v>
      </c>
      <c r="B47" s="3" t="str">
        <f t="array" ref="B47">INDEX('Beersheet Paste'!9:9,1,'BeerSheet Condensed'!$Q$6)</f>
        <v>#REF!</v>
      </c>
      <c r="C47" s="3" t="str">
        <f t="array" ref="C47">IF(B47=0,-99,INDEX('Beersheet Paste'!9:9,1,'BeerSheet Condensed'!$Q$6+$C$1))</f>
        <v>#REF!</v>
      </c>
      <c r="D47" s="3">
        <v>3.0</v>
      </c>
      <c r="E47" s="3" t="str">
        <f t="array" ref="E47">INDEX('Beersheet Paste'!9:9,1,'BeerSheet Condensed'!$Q$6+$C$1+2)</f>
        <v>#REF!</v>
      </c>
      <c r="F47" s="3" t="str">
        <f t="shared" si="11"/>
        <v>#REF!</v>
      </c>
      <c r="G47" s="3" t="str">
        <f t="array" ref="G47">IF(IS1000(INDEX(Overall!$C$3:$C$389,MATCH('BeerSheet Condensed'!M47,Overall!$D$3:$D$389,0))),"No",INDEX(Overall!$C$3:$C$389,MATCH('BeerSheet Condensed'!M47,Overall!$D$3:$D$389,0)))</f>
        <v>#NAME?</v>
      </c>
      <c r="H47" s="3">
        <v>1.0</v>
      </c>
      <c r="I47" s="3" t="str">
        <f t="shared" si="12"/>
        <v>#REF!</v>
      </c>
      <c r="J47" s="264" t="str">
        <f t="shared" si="13"/>
        <v>#REF!</v>
      </c>
      <c r="K47" s="3" t="str">
        <f t="shared" si="9"/>
        <v>#REF!</v>
      </c>
      <c r="L47" s="3" t="str">
        <f t="array" ref="L47">IF(INDEX('Beersheet Paste'!9:9,1,'BeerSheet Condensed'!$Q$6+$C$1+3)=0,"1000",INDEX('Beersheet Paste'!9:9,1,'BeerSheet Condensed'!$Q$6+$C$1+3))</f>
        <v>#REF!</v>
      </c>
      <c r="M47" s="3" t="str">
        <f t="shared" si="10"/>
        <v>#REF!</v>
      </c>
      <c r="N47" s="3" t="str">
        <f t="shared" si="14"/>
        <v>1000</v>
      </c>
      <c r="O47" s="3"/>
      <c r="R47" s="3" t="s">
        <v>415</v>
      </c>
      <c r="S47" s="24" t="s">
        <v>843</v>
      </c>
    </row>
    <row r="48" ht="15.75" customHeight="1">
      <c r="A48" s="3">
        <v>5.0</v>
      </c>
      <c r="B48" s="3" t="str">
        <f t="array" ref="B48">INDEX('Beersheet Paste'!10:10,1,'BeerSheet Condensed'!$Q$6)</f>
        <v>#REF!</v>
      </c>
      <c r="C48" s="3" t="str">
        <f t="array" ref="C48">IF(B48=0,-99,INDEX('Beersheet Paste'!10:10,1,'BeerSheet Condensed'!$Q$6+$C$1))</f>
        <v>#REF!</v>
      </c>
      <c r="D48" s="3">
        <v>4.0</v>
      </c>
      <c r="E48" s="3" t="str">
        <f t="array" ref="E48">INDEX('Beersheet Paste'!10:10,1,'BeerSheet Condensed'!$Q$6+$C$1+2)</f>
        <v>#REF!</v>
      </c>
      <c r="F48" s="3" t="str">
        <f t="shared" si="11"/>
        <v>#REF!</v>
      </c>
      <c r="G48" s="3" t="str">
        <f t="array" ref="G48">IF(IS1000(INDEX(Overall!$C$3:$C$389,MATCH('BeerSheet Condensed'!M48,Overall!$D$3:$D$389,0))),"No",INDEX(Overall!$C$3:$C$389,MATCH('BeerSheet Condensed'!M48,Overall!$D$3:$D$389,0)))</f>
        <v>#NAME?</v>
      </c>
      <c r="H48" s="3">
        <v>1.0</v>
      </c>
      <c r="I48" s="3" t="str">
        <f t="shared" si="12"/>
        <v>#REF!</v>
      </c>
      <c r="J48" s="264" t="str">
        <f t="shared" si="13"/>
        <v>#REF!</v>
      </c>
      <c r="K48" s="3" t="str">
        <f t="shared" si="9"/>
        <v>#REF!</v>
      </c>
      <c r="L48" s="3" t="str">
        <f t="array" ref="L48">IF(INDEX('Beersheet Paste'!10:10,1,'BeerSheet Condensed'!$Q$6+$C$1+3)=0,"1000",INDEX('Beersheet Paste'!10:10,1,'BeerSheet Condensed'!$Q$6+$C$1+3))</f>
        <v>#REF!</v>
      </c>
      <c r="M48" s="3" t="str">
        <f t="shared" si="10"/>
        <v>#REF!</v>
      </c>
      <c r="N48" s="3" t="str">
        <f t="shared" si="14"/>
        <v>1000</v>
      </c>
      <c r="O48" s="3"/>
      <c r="R48" s="3" t="s">
        <v>298</v>
      </c>
      <c r="S48" s="24" t="s">
        <v>800</v>
      </c>
    </row>
    <row r="49" ht="15.75" customHeight="1">
      <c r="A49" s="3">
        <v>6.0</v>
      </c>
      <c r="B49" s="3" t="str">
        <f t="array" ref="B49">INDEX('Beersheet Paste'!11:11,1,'BeerSheet Condensed'!$Q$6)</f>
        <v>#REF!</v>
      </c>
      <c r="C49" s="3" t="str">
        <f t="array" ref="C49">IF(B49=0,-99,INDEX('Beersheet Paste'!11:11,1,'BeerSheet Condensed'!$Q$6+$C$1))</f>
        <v>#REF!</v>
      </c>
      <c r="D49" s="3">
        <v>5.0</v>
      </c>
      <c r="E49" s="3" t="str">
        <f t="array" ref="E49">INDEX('Beersheet Paste'!11:11,1,'BeerSheet Condensed'!$Q$6+$C$1+2)</f>
        <v>#REF!</v>
      </c>
      <c r="F49" s="3" t="str">
        <f t="shared" si="11"/>
        <v>#REF!</v>
      </c>
      <c r="G49" s="3" t="str">
        <f t="array" ref="G49">IF(IS1000(INDEX(Overall!$C$3:$C$389,MATCH('BeerSheet Condensed'!M49,Overall!$D$3:$D$389,0))),"No",INDEX(Overall!$C$3:$C$389,MATCH('BeerSheet Condensed'!M49,Overall!$D$3:$D$389,0)))</f>
        <v>#NAME?</v>
      </c>
      <c r="H49" s="3">
        <v>1.0</v>
      </c>
      <c r="I49" s="3" t="str">
        <f t="shared" si="12"/>
        <v>#REF!</v>
      </c>
      <c r="J49" s="264" t="str">
        <f t="shared" si="13"/>
        <v>#REF!</v>
      </c>
      <c r="K49" s="3" t="str">
        <f t="shared" si="9"/>
        <v>#REF!</v>
      </c>
      <c r="L49" s="3" t="str">
        <f t="array" ref="L49">IF(INDEX('Beersheet Paste'!11:11,1,'BeerSheet Condensed'!$Q$6+$C$1+3)=0,"1000",INDEX('Beersheet Paste'!11:11,1,'BeerSheet Condensed'!$Q$6+$C$1+3))</f>
        <v>#REF!</v>
      </c>
      <c r="M49" s="3" t="str">
        <f t="shared" si="10"/>
        <v>#REF!</v>
      </c>
      <c r="N49" s="3" t="str">
        <f t="shared" si="14"/>
        <v>1000</v>
      </c>
      <c r="O49" s="3"/>
      <c r="R49" s="24" t="s">
        <v>268</v>
      </c>
      <c r="S49" s="24" t="s">
        <v>830</v>
      </c>
    </row>
    <row r="50" ht="15.75" customHeight="1">
      <c r="A50" s="3">
        <v>7.0</v>
      </c>
      <c r="B50" s="3" t="str">
        <f t="array" ref="B50">INDEX('Beersheet Paste'!12:12,1,'BeerSheet Condensed'!$Q$6)</f>
        <v>#REF!</v>
      </c>
      <c r="C50" s="3" t="str">
        <f t="array" ref="C50">IF(B50=0,-99,INDEX('Beersheet Paste'!12:12,1,'BeerSheet Condensed'!$Q$6+$C$1))</f>
        <v>#REF!</v>
      </c>
      <c r="D50" s="3">
        <v>6.0</v>
      </c>
      <c r="E50" s="3" t="str">
        <f t="array" ref="E50">INDEX('Beersheet Paste'!12:12,1,'BeerSheet Condensed'!$Q$6+$C$1+2)</f>
        <v>#REF!</v>
      </c>
      <c r="F50" s="3" t="str">
        <f t="shared" si="11"/>
        <v>#REF!</v>
      </c>
      <c r="G50" s="3" t="str">
        <f t="array" ref="G50">IF(IS1000(INDEX(Overall!$C$3:$C$389,MATCH('BeerSheet Condensed'!M50,Overall!$D$3:$D$389,0))),"No",INDEX(Overall!$C$3:$C$389,MATCH('BeerSheet Condensed'!M50,Overall!$D$3:$D$389,0)))</f>
        <v>#NAME?</v>
      </c>
      <c r="H50" s="3">
        <v>1.0</v>
      </c>
      <c r="I50" s="3" t="str">
        <f t="shared" si="12"/>
        <v>#REF!</v>
      </c>
      <c r="J50" s="264" t="str">
        <f t="shared" si="13"/>
        <v>#REF!</v>
      </c>
      <c r="K50" s="3" t="str">
        <f t="shared" si="9"/>
        <v>#REF!</v>
      </c>
      <c r="L50" s="3" t="str">
        <f t="array" ref="L50">IF(INDEX('Beersheet Paste'!12:12,1,'BeerSheet Condensed'!$Q$6+$C$1+3)=0,"1000",INDEX('Beersheet Paste'!12:12,1,'BeerSheet Condensed'!$Q$6+$C$1+3))</f>
        <v>#REF!</v>
      </c>
      <c r="M50" s="3" t="str">
        <f t="shared" si="10"/>
        <v>#REF!</v>
      </c>
      <c r="N50" s="3" t="str">
        <f t="shared" si="14"/>
        <v>1000</v>
      </c>
      <c r="O50" s="3"/>
      <c r="R50" s="24" t="s">
        <v>343</v>
      </c>
      <c r="S50" s="3" t="s">
        <v>840</v>
      </c>
    </row>
    <row r="51" ht="15.75" customHeight="1">
      <c r="A51" s="3">
        <v>8.0</v>
      </c>
      <c r="B51" s="3" t="str">
        <f t="array" ref="B51">INDEX('Beersheet Paste'!13:13,1,'BeerSheet Condensed'!$Q$6)</f>
        <v>#REF!</v>
      </c>
      <c r="C51" s="3" t="str">
        <f t="array" ref="C51">IF(B51=0,-99,INDEX('Beersheet Paste'!13:13,1,'BeerSheet Condensed'!$Q$6+$C$1))</f>
        <v>#REF!</v>
      </c>
      <c r="D51" s="3">
        <v>7.0</v>
      </c>
      <c r="E51" s="3" t="str">
        <f t="array" ref="E51">INDEX('Beersheet Paste'!13:13,1,'BeerSheet Condensed'!$Q$6+$C$1+2)</f>
        <v>#REF!</v>
      </c>
      <c r="F51" s="3" t="str">
        <f t="shared" si="11"/>
        <v>#REF!</v>
      </c>
      <c r="G51" s="3" t="str">
        <f t="array" ref="G51">IF(IS1000(INDEX(Overall!$C$3:$C$389,MATCH('BeerSheet Condensed'!M51,Overall!$D$3:$D$389,0))),"No",INDEX(Overall!$C$3:$C$389,MATCH('BeerSheet Condensed'!M51,Overall!$D$3:$D$389,0)))</f>
        <v>#NAME?</v>
      </c>
      <c r="H51" s="3">
        <v>1.0</v>
      </c>
      <c r="I51" s="3" t="str">
        <f t="shared" si="12"/>
        <v>#REF!</v>
      </c>
      <c r="J51" s="264" t="str">
        <f t="shared" si="13"/>
        <v>#REF!</v>
      </c>
      <c r="K51" s="3" t="str">
        <f t="shared" si="9"/>
        <v>#REF!</v>
      </c>
      <c r="L51" s="3" t="str">
        <f t="array" ref="L51">IF(INDEX('Beersheet Paste'!13:13,1,'BeerSheet Condensed'!$Q$6+$C$1+3)=0,"1000",INDEX('Beersheet Paste'!13:13,1,'BeerSheet Condensed'!$Q$6+$C$1+3))</f>
        <v>#REF!</v>
      </c>
      <c r="M51" s="3" t="str">
        <f t="shared" si="10"/>
        <v>#REF!</v>
      </c>
      <c r="N51" s="3" t="str">
        <f t="shared" si="14"/>
        <v>1000</v>
      </c>
      <c r="O51" s="3"/>
    </row>
    <row r="52" ht="15.75" customHeight="1">
      <c r="A52" s="3">
        <v>9.0</v>
      </c>
      <c r="B52" s="3" t="str">
        <f t="array" ref="B52">INDEX('Beersheet Paste'!14:14,1,'BeerSheet Condensed'!$Q$6)</f>
        <v>#REF!</v>
      </c>
      <c r="C52" s="3" t="str">
        <f t="array" ref="C52">IF(B52=0,-99,INDEX('Beersheet Paste'!14:14,1,'BeerSheet Condensed'!$Q$6+$C$1))</f>
        <v>#REF!</v>
      </c>
      <c r="D52" s="3">
        <v>8.0</v>
      </c>
      <c r="E52" s="3" t="str">
        <f t="array" ref="E52">INDEX('Beersheet Paste'!14:14,1,'BeerSheet Condensed'!$Q$6+$C$1+2)</f>
        <v>#REF!</v>
      </c>
      <c r="F52" s="3" t="str">
        <f t="shared" si="11"/>
        <v>#REF!</v>
      </c>
      <c r="G52" s="3" t="str">
        <f t="array" ref="G52">IF(IS1000(INDEX(Overall!$C$3:$C$389,MATCH('BeerSheet Condensed'!M52,Overall!$D$3:$D$389,0))),"No",INDEX(Overall!$C$3:$C$389,MATCH('BeerSheet Condensed'!M52,Overall!$D$3:$D$389,0)))</f>
        <v>#NAME?</v>
      </c>
      <c r="H52" s="3">
        <v>1.0</v>
      </c>
      <c r="I52" s="3" t="str">
        <f t="shared" si="12"/>
        <v>#REF!</v>
      </c>
      <c r="J52" s="264" t="str">
        <f t="shared" si="13"/>
        <v>#REF!</v>
      </c>
      <c r="K52" s="3" t="str">
        <f t="shared" si="9"/>
        <v>#REF!</v>
      </c>
      <c r="L52" s="3" t="str">
        <f t="array" ref="L52">IF(INDEX('Beersheet Paste'!14:14,1,'BeerSheet Condensed'!$Q$6+$C$1+3)=0,"1000",INDEX('Beersheet Paste'!14:14,1,'BeerSheet Condensed'!$Q$6+$C$1+3))</f>
        <v>#REF!</v>
      </c>
      <c r="M52" s="3" t="str">
        <f t="shared" si="10"/>
        <v>#REF!</v>
      </c>
      <c r="N52" s="3" t="str">
        <f t="shared" si="14"/>
        <v>1000</v>
      </c>
      <c r="O52" s="3"/>
    </row>
    <row r="53" ht="15.75" customHeight="1">
      <c r="A53" s="3">
        <v>10.0</v>
      </c>
      <c r="B53" s="3" t="str">
        <f t="array" ref="B53">INDEX('Beersheet Paste'!15:15,1,'BeerSheet Condensed'!$Q$6)</f>
        <v>#REF!</v>
      </c>
      <c r="C53" s="3" t="str">
        <f t="array" ref="C53">IF(B53=0,-99,INDEX('Beersheet Paste'!15:15,1,'BeerSheet Condensed'!$Q$6+$C$1))</f>
        <v>#REF!</v>
      </c>
      <c r="D53" s="3">
        <v>9.0</v>
      </c>
      <c r="E53" s="3" t="str">
        <f t="array" ref="E53">INDEX('Beersheet Paste'!15:15,1,'BeerSheet Condensed'!$Q$6+$C$1+2)</f>
        <v>#REF!</v>
      </c>
      <c r="F53" s="3" t="str">
        <f t="shared" si="11"/>
        <v>#REF!</v>
      </c>
      <c r="G53" s="3" t="str">
        <f t="array" ref="G53">IF(IS1000(INDEX(Overall!$C$3:$C$389,MATCH('BeerSheet Condensed'!M53,Overall!$D$3:$D$389,0))),"No",INDEX(Overall!$C$3:$C$389,MATCH('BeerSheet Condensed'!M53,Overall!$D$3:$D$389,0)))</f>
        <v>#NAME?</v>
      </c>
      <c r="H53" s="3">
        <v>1.0</v>
      </c>
      <c r="I53" s="3" t="str">
        <f t="shared" si="12"/>
        <v>#REF!</v>
      </c>
      <c r="J53" s="264" t="str">
        <f t="shared" si="13"/>
        <v>#REF!</v>
      </c>
      <c r="K53" s="3" t="str">
        <f t="shared" si="9"/>
        <v>#REF!</v>
      </c>
      <c r="L53" s="3" t="str">
        <f t="array" ref="L53">IF(INDEX('Beersheet Paste'!15:15,1,'BeerSheet Condensed'!$Q$6+$C$1+3)=0,"1000",INDEX('Beersheet Paste'!15:15,1,'BeerSheet Condensed'!$Q$6+$C$1+3))</f>
        <v>#REF!</v>
      </c>
      <c r="M53" s="3" t="str">
        <f t="shared" si="10"/>
        <v>#REF!</v>
      </c>
      <c r="N53" s="3" t="str">
        <f t="shared" si="14"/>
        <v>1000</v>
      </c>
      <c r="O53" s="3"/>
    </row>
    <row r="54" ht="15.75" customHeight="1">
      <c r="A54" s="3">
        <v>11.0</v>
      </c>
      <c r="B54" s="3" t="str">
        <f t="array" ref="B54">INDEX('Beersheet Paste'!16:16,1,'BeerSheet Condensed'!$Q$6)</f>
        <v>#REF!</v>
      </c>
      <c r="C54" s="3" t="str">
        <f t="array" ref="C54">IF(B54=0,-99,INDEX('Beersheet Paste'!16:16,1,'BeerSheet Condensed'!$Q$6+$C$1))</f>
        <v>#REF!</v>
      </c>
      <c r="D54" s="3">
        <v>10.0</v>
      </c>
      <c r="E54" s="3" t="str">
        <f t="array" ref="E54">INDEX('Beersheet Paste'!16:16,1,'BeerSheet Condensed'!$Q$6+$C$1+2)</f>
        <v>#REF!</v>
      </c>
      <c r="F54" s="3" t="str">
        <f t="shared" si="11"/>
        <v>#REF!</v>
      </c>
      <c r="G54" s="3" t="str">
        <f t="array" ref="G54">IF(IS1000(INDEX(Overall!$C$3:$C$389,MATCH('BeerSheet Condensed'!M54,Overall!$D$3:$D$389,0))),"No",INDEX(Overall!$C$3:$C$389,MATCH('BeerSheet Condensed'!M54,Overall!$D$3:$D$389,0)))</f>
        <v>#NAME?</v>
      </c>
      <c r="H54" s="3">
        <v>1.0</v>
      </c>
      <c r="I54" s="3" t="str">
        <f t="shared" si="12"/>
        <v>#REF!</v>
      </c>
      <c r="J54" s="264" t="str">
        <f t="shared" si="13"/>
        <v>#REF!</v>
      </c>
      <c r="K54" s="3" t="str">
        <f t="shared" si="9"/>
        <v>#REF!</v>
      </c>
      <c r="L54" s="3" t="str">
        <f t="array" ref="L54">IF(INDEX('Beersheet Paste'!16:16,1,'BeerSheet Condensed'!$Q$6+$C$1+3)=0,"1000",INDEX('Beersheet Paste'!16:16,1,'BeerSheet Condensed'!$Q$6+$C$1+3))</f>
        <v>#REF!</v>
      </c>
      <c r="M54" s="3" t="str">
        <f t="shared" si="10"/>
        <v>#REF!</v>
      </c>
      <c r="N54" s="3" t="str">
        <f t="shared" si="14"/>
        <v>1000</v>
      </c>
      <c r="O54" s="3"/>
    </row>
    <row r="55" ht="15.75" customHeight="1">
      <c r="A55" s="3">
        <v>12.0</v>
      </c>
      <c r="B55" s="3" t="str">
        <f t="array" ref="B55">INDEX('Beersheet Paste'!17:17,1,'BeerSheet Condensed'!$Q$6)</f>
        <v>#REF!</v>
      </c>
      <c r="C55" s="3" t="str">
        <f t="array" ref="C55">IF(B55=0,-99,INDEX('Beersheet Paste'!17:17,1,'BeerSheet Condensed'!$Q$6+$C$1))</f>
        <v>#REF!</v>
      </c>
      <c r="D55" s="3">
        <v>11.0</v>
      </c>
      <c r="E55" s="3" t="str">
        <f t="array" ref="E55">INDEX('Beersheet Paste'!17:17,1,'BeerSheet Condensed'!$Q$6+$C$1+2)</f>
        <v>#REF!</v>
      </c>
      <c r="F55" s="3" t="str">
        <f t="shared" si="11"/>
        <v>#REF!</v>
      </c>
      <c r="G55" s="3" t="str">
        <f t="array" ref="G55">IF(IS1000(INDEX(Overall!$C$3:$C$389,MATCH('BeerSheet Condensed'!M55,Overall!$D$3:$D$389,0))),"No",INDEX(Overall!$C$3:$C$389,MATCH('BeerSheet Condensed'!M55,Overall!$D$3:$D$389,0)))</f>
        <v>#NAME?</v>
      </c>
      <c r="H55" s="3">
        <v>1.0</v>
      </c>
      <c r="I55" s="3" t="str">
        <f t="shared" si="12"/>
        <v>#REF!</v>
      </c>
      <c r="J55" s="264" t="str">
        <f t="shared" si="13"/>
        <v>#REF!</v>
      </c>
      <c r="K55" s="3" t="str">
        <f t="shared" si="9"/>
        <v>#REF!</v>
      </c>
      <c r="L55" s="3" t="str">
        <f t="array" ref="L55">IF(INDEX('Beersheet Paste'!17:17,1,'BeerSheet Condensed'!$Q$6+$C$1+3)=0,"1000",INDEX('Beersheet Paste'!17:17,1,'BeerSheet Condensed'!$Q$6+$C$1+3))</f>
        <v>#REF!</v>
      </c>
      <c r="M55" s="3" t="str">
        <f t="shared" si="10"/>
        <v>#REF!</v>
      </c>
      <c r="N55" s="3" t="str">
        <f t="shared" si="14"/>
        <v>1000</v>
      </c>
      <c r="O55" s="3"/>
    </row>
    <row r="56" ht="15.75" customHeight="1">
      <c r="A56" s="3">
        <v>13.0</v>
      </c>
      <c r="B56" s="3" t="str">
        <f t="array" ref="B56">INDEX('Beersheet Paste'!18:18,1,'BeerSheet Condensed'!$Q$6)</f>
        <v>#REF!</v>
      </c>
      <c r="C56" s="3" t="str">
        <f t="array" ref="C56">IF(B56=0,-99,INDEX('Beersheet Paste'!18:18,1,'BeerSheet Condensed'!$Q$6+$C$1))</f>
        <v>#REF!</v>
      </c>
      <c r="D56" s="3">
        <v>12.0</v>
      </c>
      <c r="E56" s="3" t="str">
        <f t="array" ref="E56">INDEX('Beersheet Paste'!18:18,1,'BeerSheet Condensed'!$Q$6+$C$1+2)</f>
        <v>#REF!</v>
      </c>
      <c r="F56" s="3" t="str">
        <f t="shared" si="11"/>
        <v>#REF!</v>
      </c>
      <c r="G56" s="3" t="str">
        <f t="array" ref="G56">IF(IS1000(INDEX(Overall!$C$3:$C$389,MATCH('BeerSheet Condensed'!M56,Overall!$D$3:$D$389,0))),"No",INDEX(Overall!$C$3:$C$389,MATCH('BeerSheet Condensed'!M56,Overall!$D$3:$D$389,0)))</f>
        <v>#NAME?</v>
      </c>
      <c r="H56" s="3">
        <v>1.0</v>
      </c>
      <c r="I56" s="3" t="str">
        <f t="shared" si="12"/>
        <v>#REF!</v>
      </c>
      <c r="J56" s="264" t="str">
        <f t="shared" si="13"/>
        <v>#REF!</v>
      </c>
      <c r="K56" s="3" t="str">
        <f t="shared" si="9"/>
        <v>#REF!</v>
      </c>
      <c r="L56" s="3" t="str">
        <f t="array" ref="L56">IF(INDEX('Beersheet Paste'!18:18,1,'BeerSheet Condensed'!$Q$6+$C$1+3)=0,"1000",INDEX('Beersheet Paste'!18:18,1,'BeerSheet Condensed'!$Q$6+$C$1+3))</f>
        <v>#REF!</v>
      </c>
      <c r="M56" s="3" t="str">
        <f t="shared" si="10"/>
        <v>#REF!</v>
      </c>
      <c r="N56" s="3" t="str">
        <f t="shared" si="14"/>
        <v>1000</v>
      </c>
      <c r="O56" s="3"/>
    </row>
    <row r="57" ht="15.75" customHeight="1">
      <c r="A57" s="3">
        <v>14.0</v>
      </c>
      <c r="B57" s="3" t="str">
        <f t="array" ref="B57">INDEX('Beersheet Paste'!19:19,1,'BeerSheet Condensed'!$Q$6)</f>
        <v>#REF!</v>
      </c>
      <c r="C57" s="3" t="str">
        <f t="array" ref="C57">IF(B57=0,-99,INDEX('Beersheet Paste'!19:19,1,'BeerSheet Condensed'!$Q$6+$C$1))</f>
        <v>#REF!</v>
      </c>
      <c r="D57" s="3">
        <v>13.0</v>
      </c>
      <c r="E57" s="3" t="str">
        <f t="array" ref="E57">INDEX('Beersheet Paste'!19:19,1,'BeerSheet Condensed'!$Q$6+$C$1+2)</f>
        <v>#REF!</v>
      </c>
      <c r="F57" s="3" t="str">
        <f t="shared" si="11"/>
        <v>#REF!</v>
      </c>
      <c r="G57" s="3" t="str">
        <f t="array" ref="G57">IF(IS1000(INDEX(Overall!$C$3:$C$389,MATCH('BeerSheet Condensed'!M57,Overall!$D$3:$D$389,0))),"No",INDEX(Overall!$C$3:$C$389,MATCH('BeerSheet Condensed'!M57,Overall!$D$3:$D$389,0)))</f>
        <v>#NAME?</v>
      </c>
      <c r="H57" s="3">
        <v>1.0</v>
      </c>
      <c r="I57" s="3" t="str">
        <f t="shared" si="12"/>
        <v>#REF!</v>
      </c>
      <c r="J57" s="264" t="str">
        <f t="shared" si="13"/>
        <v>#REF!</v>
      </c>
      <c r="K57" s="3" t="str">
        <f t="shared" si="9"/>
        <v>#REF!</v>
      </c>
      <c r="L57" s="3" t="str">
        <f t="array" ref="L57">IF(INDEX('Beersheet Paste'!19:19,1,'BeerSheet Condensed'!$Q$6+$C$1+3)=0,"1000",INDEX('Beersheet Paste'!19:19,1,'BeerSheet Condensed'!$Q$6+$C$1+3))</f>
        <v>#REF!</v>
      </c>
      <c r="M57" s="3" t="str">
        <f t="shared" si="10"/>
        <v>#REF!</v>
      </c>
      <c r="N57" s="3" t="str">
        <f t="shared" si="14"/>
        <v>1000</v>
      </c>
      <c r="O57" s="3"/>
    </row>
    <row r="58" ht="15.75" customHeight="1">
      <c r="A58" s="3">
        <v>15.0</v>
      </c>
      <c r="B58" s="3" t="str">
        <f t="array" ref="B58">INDEX('Beersheet Paste'!20:20,1,'BeerSheet Condensed'!$Q$6)</f>
        <v>#REF!</v>
      </c>
      <c r="C58" s="3" t="str">
        <f t="array" ref="C58">IF(B58=0,-99,INDEX('Beersheet Paste'!20:20,1,'BeerSheet Condensed'!$Q$6+$C$1))</f>
        <v>#REF!</v>
      </c>
      <c r="D58" s="3">
        <v>14.0</v>
      </c>
      <c r="E58" s="3" t="str">
        <f t="array" ref="E58">INDEX('Beersheet Paste'!20:20,1,'BeerSheet Condensed'!$Q$6+$C$1+2)</f>
        <v>#REF!</v>
      </c>
      <c r="F58" s="3" t="str">
        <f t="shared" si="11"/>
        <v>#REF!</v>
      </c>
      <c r="G58" s="3" t="str">
        <f t="array" ref="G58">IF(IS1000(INDEX(Overall!$C$3:$C$389,MATCH('BeerSheet Condensed'!M58,Overall!$D$3:$D$389,0))),"No",INDEX(Overall!$C$3:$C$389,MATCH('BeerSheet Condensed'!M58,Overall!$D$3:$D$389,0)))</f>
        <v>#NAME?</v>
      </c>
      <c r="H58" s="3">
        <v>1.0</v>
      </c>
      <c r="I58" s="3" t="str">
        <f t="shared" si="12"/>
        <v>#REF!</v>
      </c>
      <c r="J58" s="264" t="str">
        <f t="shared" si="13"/>
        <v>#REF!</v>
      </c>
      <c r="K58" s="3" t="str">
        <f t="shared" si="9"/>
        <v>#REF!</v>
      </c>
      <c r="L58" s="3" t="str">
        <f t="array" ref="L58">IF(INDEX('Beersheet Paste'!20:20,1,'BeerSheet Condensed'!$Q$6+$C$1+3)=0,"1000",INDEX('Beersheet Paste'!20:20,1,'BeerSheet Condensed'!$Q$6+$C$1+3))</f>
        <v>#REF!</v>
      </c>
      <c r="M58" s="3" t="str">
        <f t="shared" si="10"/>
        <v>#REF!</v>
      </c>
      <c r="N58" s="3" t="str">
        <f t="shared" si="14"/>
        <v>1000</v>
      </c>
      <c r="O58" s="3"/>
    </row>
    <row r="59" ht="15.75" customHeight="1">
      <c r="A59" s="3">
        <v>16.0</v>
      </c>
      <c r="B59" s="3" t="str">
        <f t="array" ref="B59">INDEX('Beersheet Paste'!21:21,1,'BeerSheet Condensed'!$Q$6)</f>
        <v>#REF!</v>
      </c>
      <c r="C59" s="3" t="str">
        <f t="array" ref="C59">IF(B59=0,-99,INDEX('Beersheet Paste'!21:21,1,'BeerSheet Condensed'!$Q$6+$C$1))</f>
        <v>#REF!</v>
      </c>
      <c r="D59" s="3">
        <v>15.0</v>
      </c>
      <c r="E59" s="3" t="str">
        <f t="array" ref="E59">INDEX('Beersheet Paste'!21:21,1,'BeerSheet Condensed'!$Q$6+$C$1+2)</f>
        <v>#REF!</v>
      </c>
      <c r="F59" s="3" t="str">
        <f t="shared" si="11"/>
        <v>#REF!</v>
      </c>
      <c r="G59" s="3" t="str">
        <f t="array" ref="G59">IF(IS1000(INDEX(Overall!$C$3:$C$389,MATCH('BeerSheet Condensed'!M59,Overall!$D$3:$D$389,0))),"No",INDEX(Overall!$C$3:$C$389,MATCH('BeerSheet Condensed'!M59,Overall!$D$3:$D$389,0)))</f>
        <v>#NAME?</v>
      </c>
      <c r="H59" s="3">
        <v>1.0</v>
      </c>
      <c r="I59" s="3" t="str">
        <f t="shared" si="12"/>
        <v>#REF!</v>
      </c>
      <c r="J59" s="264" t="str">
        <f t="shared" si="13"/>
        <v>#REF!</v>
      </c>
      <c r="K59" s="3" t="str">
        <f t="shared" si="9"/>
        <v>#REF!</v>
      </c>
      <c r="L59" s="3" t="str">
        <f t="array" ref="L59">IF(INDEX('Beersheet Paste'!21:21,1,'BeerSheet Condensed'!$Q$6+$C$1+3)=0,"1000",INDEX('Beersheet Paste'!21:21,1,'BeerSheet Condensed'!$Q$6+$C$1+3))</f>
        <v>#REF!</v>
      </c>
      <c r="M59" s="3" t="str">
        <f t="shared" si="10"/>
        <v>#REF!</v>
      </c>
      <c r="N59" s="3" t="str">
        <f t="shared" si="14"/>
        <v>1000</v>
      </c>
      <c r="O59" s="3"/>
    </row>
    <row r="60" ht="15.75" customHeight="1">
      <c r="A60" s="3">
        <v>17.0</v>
      </c>
      <c r="B60" s="3" t="str">
        <f t="array" ref="B60">INDEX('Beersheet Paste'!22:22,1,'BeerSheet Condensed'!$Q$6)</f>
        <v>#REF!</v>
      </c>
      <c r="C60" s="3" t="str">
        <f t="array" ref="C60">IF(B60=0,-99,INDEX('Beersheet Paste'!22:22,1,'BeerSheet Condensed'!$Q$6+$C$1))</f>
        <v>#REF!</v>
      </c>
      <c r="D60" s="3">
        <v>16.0</v>
      </c>
      <c r="E60" s="3" t="str">
        <f t="array" ref="E60">INDEX('Beersheet Paste'!22:22,1,'BeerSheet Condensed'!$Q$6+$C$1+2)</f>
        <v>#REF!</v>
      </c>
      <c r="F60" s="3" t="str">
        <f t="shared" si="11"/>
        <v>#REF!</v>
      </c>
      <c r="G60" s="3" t="str">
        <f t="array" ref="G60">IF(IS1000(INDEX(Overall!$C$3:$C$389,MATCH('BeerSheet Condensed'!M60,Overall!$D$3:$D$389,0))),"No",INDEX(Overall!$C$3:$C$389,MATCH('BeerSheet Condensed'!M60,Overall!$D$3:$D$389,0)))</f>
        <v>#NAME?</v>
      </c>
      <c r="H60" s="3">
        <v>1.0</v>
      </c>
      <c r="I60" s="3" t="str">
        <f t="shared" si="12"/>
        <v>#REF!</v>
      </c>
      <c r="J60" s="264" t="str">
        <f t="shared" si="13"/>
        <v>#REF!</v>
      </c>
      <c r="K60" s="3" t="str">
        <f t="shared" si="9"/>
        <v>#REF!</v>
      </c>
      <c r="L60" s="3" t="str">
        <f t="array" ref="L60">IF(INDEX('Beersheet Paste'!22:22,1,'BeerSheet Condensed'!$Q$6+$C$1+3)=0,"1000",INDEX('Beersheet Paste'!22:22,1,'BeerSheet Condensed'!$Q$6+$C$1+3))</f>
        <v>#REF!</v>
      </c>
      <c r="M60" s="3" t="str">
        <f t="shared" si="10"/>
        <v>#REF!</v>
      </c>
      <c r="N60" s="3" t="str">
        <f t="shared" si="14"/>
        <v>1000</v>
      </c>
      <c r="O60" s="3"/>
    </row>
    <row r="61" ht="15.75" customHeight="1">
      <c r="A61" s="3">
        <v>18.0</v>
      </c>
      <c r="B61" s="3" t="str">
        <f t="array" ref="B61">INDEX('Beersheet Paste'!23:23,1,'BeerSheet Condensed'!$Q$6)</f>
        <v>#REF!</v>
      </c>
      <c r="C61" s="3" t="str">
        <f t="array" ref="C61">IF(B61=0,-99,INDEX('Beersheet Paste'!23:23,1,'BeerSheet Condensed'!$Q$6+$C$1))</f>
        <v>#REF!</v>
      </c>
      <c r="D61" s="3">
        <v>17.0</v>
      </c>
      <c r="E61" s="3" t="str">
        <f t="array" ref="E61">INDEX('Beersheet Paste'!23:23,1,'BeerSheet Condensed'!$Q$6+$C$1+2)</f>
        <v>#REF!</v>
      </c>
      <c r="F61" s="3" t="str">
        <f t="shared" si="11"/>
        <v>#REF!</v>
      </c>
      <c r="G61" s="3" t="str">
        <f t="array" ref="G61">IF(IS1000(INDEX(Overall!$C$3:$C$389,MATCH('BeerSheet Condensed'!M61,Overall!$D$3:$D$389,0))),"No",INDEX(Overall!$C$3:$C$389,MATCH('BeerSheet Condensed'!M61,Overall!$D$3:$D$389,0)))</f>
        <v>#NAME?</v>
      </c>
      <c r="H61" s="3">
        <v>1.0</v>
      </c>
      <c r="I61" s="3" t="str">
        <f t="shared" si="12"/>
        <v>#REF!</v>
      </c>
      <c r="J61" s="264" t="str">
        <f t="shared" si="13"/>
        <v>#REF!</v>
      </c>
      <c r="K61" s="3" t="str">
        <f t="shared" si="9"/>
        <v>#REF!</v>
      </c>
      <c r="L61" s="3" t="str">
        <f t="array" ref="L61">IF(INDEX('Beersheet Paste'!23:23,1,'BeerSheet Condensed'!$Q$6+$C$1+3)=0,"1000",INDEX('Beersheet Paste'!23:23,1,'BeerSheet Condensed'!$Q$6+$C$1+3))</f>
        <v>#REF!</v>
      </c>
      <c r="M61" s="3" t="str">
        <f t="shared" si="10"/>
        <v>#REF!</v>
      </c>
      <c r="N61" s="3" t="str">
        <f t="shared" si="14"/>
        <v>1000</v>
      </c>
      <c r="O61" s="3"/>
    </row>
    <row r="62" ht="15.75" customHeight="1">
      <c r="A62" s="3">
        <v>19.0</v>
      </c>
      <c r="B62" s="3" t="str">
        <f t="array" ref="B62">INDEX('Beersheet Paste'!24:24,1,'BeerSheet Condensed'!$Q$6)</f>
        <v>#REF!</v>
      </c>
      <c r="C62" s="3" t="str">
        <f t="array" ref="C62">IF(B62=0,-99,INDEX('Beersheet Paste'!24:24,1,'BeerSheet Condensed'!$Q$6+$C$1))</f>
        <v>#REF!</v>
      </c>
      <c r="D62" s="3">
        <v>18.0</v>
      </c>
      <c r="E62" s="3" t="str">
        <f t="array" ref="E62">INDEX('Beersheet Paste'!24:24,1,'BeerSheet Condensed'!$Q$6+$C$1+2)</f>
        <v>#REF!</v>
      </c>
      <c r="F62" s="3" t="str">
        <f t="shared" si="11"/>
        <v>#REF!</v>
      </c>
      <c r="G62" s="3" t="str">
        <f t="array" ref="G62">IF(IS1000(INDEX(Overall!$C$3:$C$389,MATCH('BeerSheet Condensed'!M62,Overall!$D$3:$D$389,0))),"No",INDEX(Overall!$C$3:$C$389,MATCH('BeerSheet Condensed'!M62,Overall!$D$3:$D$389,0)))</f>
        <v>#NAME?</v>
      </c>
      <c r="H62" s="3">
        <v>1.0</v>
      </c>
      <c r="I62" s="3" t="str">
        <f t="shared" si="12"/>
        <v>#REF!</v>
      </c>
      <c r="J62" s="264" t="str">
        <f t="shared" si="13"/>
        <v>#REF!</v>
      </c>
      <c r="K62" s="3" t="str">
        <f t="shared" si="9"/>
        <v>#REF!</v>
      </c>
      <c r="L62" s="3" t="str">
        <f t="array" ref="L62">IF(INDEX('Beersheet Paste'!24:24,1,'BeerSheet Condensed'!$Q$6+$C$1+3)=0,"1000",INDEX('Beersheet Paste'!24:24,1,'BeerSheet Condensed'!$Q$6+$C$1+3))</f>
        <v>#REF!</v>
      </c>
      <c r="M62" s="3" t="str">
        <f t="shared" si="10"/>
        <v>#REF!</v>
      </c>
      <c r="N62" s="3" t="str">
        <f t="shared" si="14"/>
        <v>1000</v>
      </c>
      <c r="O62" s="3"/>
    </row>
    <row r="63" ht="15.75" customHeight="1">
      <c r="A63" s="3">
        <v>20.0</v>
      </c>
      <c r="B63" s="3" t="str">
        <f t="array" ref="B63">INDEX('Beersheet Paste'!25:25,1,'BeerSheet Condensed'!$Q$6)</f>
        <v>#REF!</v>
      </c>
      <c r="C63" s="3" t="str">
        <f t="array" ref="C63">IF(B63=0,-99,INDEX('Beersheet Paste'!25:25,1,'BeerSheet Condensed'!$Q$6+$C$1))</f>
        <v>#REF!</v>
      </c>
      <c r="D63" s="3">
        <v>19.0</v>
      </c>
      <c r="E63" s="3" t="str">
        <f t="array" ref="E63">INDEX('Beersheet Paste'!25:25,1,'BeerSheet Condensed'!$Q$6+$C$1+2)</f>
        <v>#REF!</v>
      </c>
      <c r="F63" s="3" t="str">
        <f t="shared" si="11"/>
        <v>#REF!</v>
      </c>
      <c r="G63" s="3" t="str">
        <f t="array" ref="G63">IF(IS1000(INDEX(Overall!$C$3:$C$389,MATCH('BeerSheet Condensed'!M63,Overall!$D$3:$D$389,0))),"No",INDEX(Overall!$C$3:$C$389,MATCH('BeerSheet Condensed'!M63,Overall!$D$3:$D$389,0)))</f>
        <v>#NAME?</v>
      </c>
      <c r="H63" s="3">
        <v>1.0</v>
      </c>
      <c r="I63" s="3" t="str">
        <f t="shared" si="12"/>
        <v>#REF!</v>
      </c>
      <c r="J63" s="264" t="str">
        <f t="shared" si="13"/>
        <v>#REF!</v>
      </c>
      <c r="K63" s="3" t="str">
        <f t="shared" si="9"/>
        <v>#REF!</v>
      </c>
      <c r="L63" s="3" t="str">
        <f t="array" ref="L63">IF(INDEX('Beersheet Paste'!25:25,1,'BeerSheet Condensed'!$Q$6+$C$1+3)=0,"1000",INDEX('Beersheet Paste'!25:25,1,'BeerSheet Condensed'!$Q$6+$C$1+3))</f>
        <v>#REF!</v>
      </c>
      <c r="M63" s="3" t="str">
        <f t="shared" si="10"/>
        <v>#REF!</v>
      </c>
      <c r="N63" s="3" t="str">
        <f t="shared" si="14"/>
        <v>1000</v>
      </c>
      <c r="O63" s="3"/>
    </row>
    <row r="64" ht="15.75" customHeight="1">
      <c r="A64" s="3">
        <v>21.0</v>
      </c>
      <c r="B64" s="3" t="str">
        <f t="array" ref="B64">INDEX('Beersheet Paste'!26:26,1,'BeerSheet Condensed'!$Q$6)</f>
        <v>#REF!</v>
      </c>
      <c r="C64" s="3" t="str">
        <f t="array" ref="C64">IF(B64=0,-99,INDEX('Beersheet Paste'!26:26,1,'BeerSheet Condensed'!$Q$6+$C$1))</f>
        <v>#REF!</v>
      </c>
      <c r="D64" s="3">
        <v>20.0</v>
      </c>
      <c r="E64" s="3" t="str">
        <f t="array" ref="E64">INDEX('Beersheet Paste'!26:26,1,'BeerSheet Condensed'!$Q$6+$C$1+2)</f>
        <v>#REF!</v>
      </c>
      <c r="F64" s="3" t="str">
        <f t="shared" si="11"/>
        <v>#REF!</v>
      </c>
      <c r="G64" s="3" t="str">
        <f t="array" ref="G64">IF(IS1000(INDEX(Overall!$C$3:$C$389,MATCH('BeerSheet Condensed'!M64,Overall!$D$3:$D$389,0))),"No",INDEX(Overall!$C$3:$C$389,MATCH('BeerSheet Condensed'!M64,Overall!$D$3:$D$389,0)))</f>
        <v>#NAME?</v>
      </c>
      <c r="H64" s="3">
        <v>1.0</v>
      </c>
      <c r="I64" s="3" t="str">
        <f t="shared" si="12"/>
        <v>#REF!</v>
      </c>
      <c r="J64" s="264" t="str">
        <f t="shared" si="13"/>
        <v>#REF!</v>
      </c>
      <c r="K64" s="3" t="str">
        <f t="shared" si="9"/>
        <v>#REF!</v>
      </c>
      <c r="L64" s="3" t="str">
        <f t="array" ref="L64">IF(INDEX('Beersheet Paste'!26:26,1,'BeerSheet Condensed'!$Q$6+$C$1+3)=0,"1000",INDEX('Beersheet Paste'!26:26,1,'BeerSheet Condensed'!$Q$6+$C$1+3))</f>
        <v>#REF!</v>
      </c>
      <c r="M64" s="3" t="str">
        <f t="shared" si="10"/>
        <v>#REF!</v>
      </c>
      <c r="N64" s="3" t="str">
        <f t="shared" si="14"/>
        <v>1000</v>
      </c>
      <c r="O64" s="3"/>
    </row>
    <row r="65" ht="15.75" customHeight="1">
      <c r="A65" s="3">
        <v>22.0</v>
      </c>
      <c r="B65" s="3" t="str">
        <f t="array" ref="B65">INDEX('Beersheet Paste'!27:27,1,'BeerSheet Condensed'!$Q$6)</f>
        <v>#REF!</v>
      </c>
      <c r="C65" s="3" t="str">
        <f t="array" ref="C65">IF(B65=0,-99,INDEX('Beersheet Paste'!27:27,1,'BeerSheet Condensed'!$Q$6+$C$1))</f>
        <v>#REF!</v>
      </c>
      <c r="D65" s="3">
        <v>21.0</v>
      </c>
      <c r="E65" s="3" t="str">
        <f t="array" ref="E65">INDEX('Beersheet Paste'!27:27,1,'BeerSheet Condensed'!$Q$6+$C$1+2)</f>
        <v>#REF!</v>
      </c>
      <c r="F65" s="3" t="str">
        <f t="shared" si="11"/>
        <v>#REF!</v>
      </c>
      <c r="G65" s="3" t="str">
        <f t="array" ref="G65">IF(IS1000(INDEX(Overall!$C$3:$C$389,MATCH('BeerSheet Condensed'!M65,Overall!$D$3:$D$389,0))),"No",INDEX(Overall!$C$3:$C$389,MATCH('BeerSheet Condensed'!M65,Overall!$D$3:$D$389,0)))</f>
        <v>#NAME?</v>
      </c>
      <c r="H65" s="3">
        <v>1.0</v>
      </c>
      <c r="I65" s="3" t="str">
        <f t="shared" si="12"/>
        <v>#REF!</v>
      </c>
      <c r="J65" s="264" t="str">
        <f t="shared" si="13"/>
        <v>#REF!</v>
      </c>
      <c r="K65" s="3" t="str">
        <f t="shared" si="9"/>
        <v>#REF!</v>
      </c>
      <c r="L65" s="3" t="str">
        <f t="array" ref="L65">IF(INDEX('Beersheet Paste'!27:27,1,'BeerSheet Condensed'!$Q$6+$C$1+3)=0,"1000",INDEX('Beersheet Paste'!27:27,1,'BeerSheet Condensed'!$Q$6+$C$1+3))</f>
        <v>#REF!</v>
      </c>
      <c r="M65" s="3" t="str">
        <f t="shared" si="10"/>
        <v>#REF!</v>
      </c>
      <c r="N65" s="3" t="str">
        <f t="shared" si="14"/>
        <v>1000</v>
      </c>
      <c r="O65" s="3"/>
    </row>
    <row r="66" ht="15.75" customHeight="1">
      <c r="A66" s="3">
        <v>23.0</v>
      </c>
      <c r="B66" s="3" t="str">
        <f t="array" ref="B66">INDEX('Beersheet Paste'!28:28,1,'BeerSheet Condensed'!$Q$6)</f>
        <v>#REF!</v>
      </c>
      <c r="C66" s="3" t="str">
        <f t="array" ref="C66">IF(B66=0,-99,INDEX('Beersheet Paste'!28:28,1,'BeerSheet Condensed'!$Q$6+$C$1))</f>
        <v>#REF!</v>
      </c>
      <c r="D66" s="3">
        <v>22.0</v>
      </c>
      <c r="E66" s="3" t="str">
        <f t="array" ref="E66">INDEX('Beersheet Paste'!28:28,1,'BeerSheet Condensed'!$Q$6+$C$1+2)</f>
        <v>#REF!</v>
      </c>
      <c r="F66" s="3" t="str">
        <f t="shared" si="11"/>
        <v>#REF!</v>
      </c>
      <c r="G66" s="3" t="str">
        <f t="array" ref="G66">IF(IS1000(INDEX(Overall!$C$3:$C$389,MATCH('BeerSheet Condensed'!M66,Overall!$D$3:$D$389,0))),"No",INDEX(Overall!$C$3:$C$389,MATCH('BeerSheet Condensed'!M66,Overall!$D$3:$D$389,0)))</f>
        <v>#NAME?</v>
      </c>
      <c r="H66" s="3">
        <v>1.0</v>
      </c>
      <c r="I66" s="3" t="str">
        <f t="shared" si="12"/>
        <v>#REF!</v>
      </c>
      <c r="J66" s="264" t="str">
        <f t="shared" si="13"/>
        <v>#REF!</v>
      </c>
      <c r="K66" s="3" t="str">
        <f t="shared" si="9"/>
        <v>#REF!</v>
      </c>
      <c r="L66" s="3" t="str">
        <f t="array" ref="L66">IF(INDEX('Beersheet Paste'!28:28,1,'BeerSheet Condensed'!$Q$6+$C$1+3)=0,"1000",INDEX('Beersheet Paste'!28:28,1,'BeerSheet Condensed'!$Q$6+$C$1+3))</f>
        <v>#REF!</v>
      </c>
      <c r="M66" s="3" t="str">
        <f t="shared" si="10"/>
        <v>#REF!</v>
      </c>
      <c r="N66" s="3" t="str">
        <f t="shared" si="14"/>
        <v>1000</v>
      </c>
      <c r="O66" s="3"/>
    </row>
    <row r="67" ht="15.75" customHeight="1">
      <c r="A67" s="3">
        <v>24.0</v>
      </c>
      <c r="B67" s="3" t="str">
        <f t="array" ref="B67">INDEX('Beersheet Paste'!29:29,1,'BeerSheet Condensed'!$Q$6)</f>
        <v>#REF!</v>
      </c>
      <c r="C67" s="3" t="str">
        <f t="array" ref="C67">IF(B67=0,-99,INDEX('Beersheet Paste'!29:29,1,'BeerSheet Condensed'!$Q$6+$C$1))</f>
        <v>#REF!</v>
      </c>
      <c r="D67" s="3">
        <v>23.0</v>
      </c>
      <c r="E67" s="3" t="str">
        <f t="array" ref="E67">INDEX('Beersheet Paste'!29:29,1,'BeerSheet Condensed'!$Q$6+$C$1+2)</f>
        <v>#REF!</v>
      </c>
      <c r="F67" s="3" t="str">
        <f t="shared" si="11"/>
        <v>#REF!</v>
      </c>
      <c r="G67" s="3" t="str">
        <f t="array" ref="G67">IF(IS1000(INDEX(Overall!$C$3:$C$389,MATCH('BeerSheet Condensed'!M67,Overall!$D$3:$D$389,0))),"No",INDEX(Overall!$C$3:$C$389,MATCH('BeerSheet Condensed'!M67,Overall!$D$3:$D$389,0)))</f>
        <v>#NAME?</v>
      </c>
      <c r="H67" s="3">
        <v>1.0</v>
      </c>
      <c r="I67" s="3" t="str">
        <f t="shared" si="12"/>
        <v>#REF!</v>
      </c>
      <c r="J67" s="264" t="str">
        <f t="shared" si="13"/>
        <v>#REF!</v>
      </c>
      <c r="K67" s="3" t="str">
        <f t="shared" si="9"/>
        <v>#REF!</v>
      </c>
      <c r="L67" s="3" t="str">
        <f t="array" ref="L67">IF(INDEX('Beersheet Paste'!29:29,1,'BeerSheet Condensed'!$Q$6+$C$1+3)=0,"1000",INDEX('Beersheet Paste'!29:29,1,'BeerSheet Condensed'!$Q$6+$C$1+3))</f>
        <v>#REF!</v>
      </c>
      <c r="M67" s="3" t="str">
        <f t="shared" si="10"/>
        <v>#REF!</v>
      </c>
      <c r="N67" s="3" t="str">
        <f t="shared" si="14"/>
        <v>1000</v>
      </c>
      <c r="O67" s="3"/>
    </row>
    <row r="68" ht="15.75" customHeight="1">
      <c r="A68" s="3">
        <v>25.0</v>
      </c>
      <c r="B68" s="3" t="str">
        <f t="array" ref="B68">INDEX('Beersheet Paste'!30:30,1,'BeerSheet Condensed'!$Q$6)</f>
        <v>#REF!</v>
      </c>
      <c r="C68" s="3" t="str">
        <f t="array" ref="C68">IF(B68=0,-99,INDEX('Beersheet Paste'!30:30,1,'BeerSheet Condensed'!$Q$6+$C$1))</f>
        <v>#REF!</v>
      </c>
      <c r="D68" s="3">
        <v>24.0</v>
      </c>
      <c r="E68" s="3" t="str">
        <f t="array" ref="E68">INDEX('Beersheet Paste'!30:30,1,'BeerSheet Condensed'!$Q$6+$C$1+2)</f>
        <v>#REF!</v>
      </c>
      <c r="F68" s="3" t="str">
        <f t="shared" si="11"/>
        <v>#REF!</v>
      </c>
      <c r="G68" s="3" t="str">
        <f t="array" ref="G68">IF(IS1000(INDEX(Overall!$C$3:$C$389,MATCH('BeerSheet Condensed'!M68,Overall!$D$3:$D$389,0))),"No",INDEX(Overall!$C$3:$C$389,MATCH('BeerSheet Condensed'!M68,Overall!$D$3:$D$389,0)))</f>
        <v>#NAME?</v>
      </c>
      <c r="H68" s="3">
        <v>1.0</v>
      </c>
      <c r="I68" s="3" t="str">
        <f t="shared" si="12"/>
        <v>#REF!</v>
      </c>
      <c r="J68" s="264" t="str">
        <f t="shared" si="13"/>
        <v>#REF!</v>
      </c>
      <c r="K68" s="3" t="str">
        <f t="shared" si="9"/>
        <v>#REF!</v>
      </c>
      <c r="L68" s="3" t="str">
        <f t="array" ref="L68">IF(INDEX('Beersheet Paste'!30:30,1,'BeerSheet Condensed'!$Q$6+$C$1+3)=0,"1000",INDEX('Beersheet Paste'!30:30,1,'BeerSheet Condensed'!$Q$6+$C$1+3))</f>
        <v>#REF!</v>
      </c>
      <c r="M68" s="3" t="str">
        <f t="shared" si="10"/>
        <v>#REF!</v>
      </c>
      <c r="N68" s="3" t="str">
        <f t="shared" si="14"/>
        <v>1000</v>
      </c>
      <c r="O68" s="3"/>
    </row>
    <row r="69" ht="15.75" customHeight="1">
      <c r="A69" s="3">
        <v>26.0</v>
      </c>
      <c r="B69" s="3" t="str">
        <f t="array" ref="B69">INDEX('Beersheet Paste'!31:31,1,'BeerSheet Condensed'!$Q$6)</f>
        <v>#REF!</v>
      </c>
      <c r="C69" s="3" t="str">
        <f t="array" ref="C69">IF(B69=0,-99,INDEX('Beersheet Paste'!31:31,1,'BeerSheet Condensed'!$Q$6+$C$1))</f>
        <v>#REF!</v>
      </c>
      <c r="D69" s="3">
        <v>25.0</v>
      </c>
      <c r="E69" s="3" t="str">
        <f t="array" ref="E69">INDEX('Beersheet Paste'!31:31,1,'BeerSheet Condensed'!$Q$6+$C$1+2)</f>
        <v>#REF!</v>
      </c>
      <c r="F69" s="3" t="str">
        <f t="shared" si="11"/>
        <v>#REF!</v>
      </c>
      <c r="G69" s="3" t="str">
        <f t="array" ref="G69">IF(IS1000(INDEX(Overall!$C$3:$C$389,MATCH('BeerSheet Condensed'!M69,Overall!$D$3:$D$389,0))),"No",INDEX(Overall!$C$3:$C$389,MATCH('BeerSheet Condensed'!M69,Overall!$D$3:$D$389,0)))</f>
        <v>#NAME?</v>
      </c>
      <c r="H69" s="3">
        <v>1.0</v>
      </c>
      <c r="I69" s="3" t="str">
        <f t="shared" si="12"/>
        <v>#REF!</v>
      </c>
      <c r="J69" s="264" t="str">
        <f t="shared" si="13"/>
        <v>#REF!</v>
      </c>
      <c r="K69" s="3" t="str">
        <f t="shared" si="9"/>
        <v>#REF!</v>
      </c>
      <c r="L69" s="3" t="str">
        <f t="array" ref="L69">IF(INDEX('Beersheet Paste'!31:31,1,'BeerSheet Condensed'!$Q$6+$C$1+3)=0,"1000",INDEX('Beersheet Paste'!31:31,1,'BeerSheet Condensed'!$Q$6+$C$1+3))</f>
        <v>#REF!</v>
      </c>
      <c r="M69" s="3" t="str">
        <f t="shared" si="10"/>
        <v>#REF!</v>
      </c>
      <c r="N69" s="3" t="str">
        <f t="shared" si="14"/>
        <v>1000</v>
      </c>
      <c r="O69" s="3"/>
    </row>
    <row r="70" ht="15.75" customHeight="1">
      <c r="A70" s="3">
        <v>27.0</v>
      </c>
      <c r="B70" s="3" t="str">
        <f t="array" ref="B70">INDEX('Beersheet Paste'!32:32,1,'BeerSheet Condensed'!$Q$6)</f>
        <v>#REF!</v>
      </c>
      <c r="C70" s="3" t="str">
        <f t="array" ref="C70">IF(B70=0,-99,INDEX('Beersheet Paste'!32:32,1,'BeerSheet Condensed'!$Q$6+$C$1))</f>
        <v>#REF!</v>
      </c>
      <c r="D70" s="3">
        <v>26.0</v>
      </c>
      <c r="E70" s="3" t="str">
        <f t="array" ref="E70">INDEX('Beersheet Paste'!32:32,1,'BeerSheet Condensed'!$Q$6+$C$1+2)</f>
        <v>#REF!</v>
      </c>
      <c r="F70" s="3" t="str">
        <f t="shared" si="11"/>
        <v>#REF!</v>
      </c>
      <c r="G70" s="3" t="str">
        <f t="array" ref="G70">IF(IS1000(INDEX(Overall!$C$3:$C$389,MATCH('BeerSheet Condensed'!M70,Overall!$D$3:$D$389,0))),"No",INDEX(Overall!$C$3:$C$389,MATCH('BeerSheet Condensed'!M70,Overall!$D$3:$D$389,0)))</f>
        <v>#NAME?</v>
      </c>
      <c r="H70" s="3">
        <v>1.0</v>
      </c>
      <c r="I70" s="3" t="str">
        <f t="shared" si="12"/>
        <v>#REF!</v>
      </c>
      <c r="J70" s="264" t="str">
        <f t="shared" si="13"/>
        <v>#REF!</v>
      </c>
      <c r="K70" s="3" t="str">
        <f t="shared" si="9"/>
        <v>#REF!</v>
      </c>
      <c r="L70" s="3" t="str">
        <f t="array" ref="L70">IF(INDEX('Beersheet Paste'!32:32,1,'BeerSheet Condensed'!$Q$6+$C$1+3)=0,"1000",INDEX('Beersheet Paste'!32:32,1,'BeerSheet Condensed'!$Q$6+$C$1+3))</f>
        <v>#REF!</v>
      </c>
      <c r="M70" s="3" t="str">
        <f t="shared" si="10"/>
        <v>#REF!</v>
      </c>
      <c r="N70" s="3" t="str">
        <f t="shared" si="14"/>
        <v>1000</v>
      </c>
      <c r="O70" s="3"/>
    </row>
    <row r="71" ht="15.75" customHeight="1">
      <c r="A71" s="3">
        <v>28.0</v>
      </c>
      <c r="B71" s="3" t="str">
        <f t="array" ref="B71">INDEX('Beersheet Paste'!33:33,1,'BeerSheet Condensed'!$Q$6)</f>
        <v>#REF!</v>
      </c>
      <c r="C71" s="3" t="str">
        <f t="array" ref="C71">IF(B71=0,-99,INDEX('Beersheet Paste'!33:33,1,'BeerSheet Condensed'!$Q$6+$C$1))</f>
        <v>#REF!</v>
      </c>
      <c r="D71" s="3">
        <v>27.0</v>
      </c>
      <c r="E71" s="3" t="str">
        <f t="array" ref="E71">INDEX('Beersheet Paste'!33:33,1,'BeerSheet Condensed'!$Q$6+$C$1+2)</f>
        <v>#REF!</v>
      </c>
      <c r="F71" s="3" t="str">
        <f t="shared" si="11"/>
        <v>#REF!</v>
      </c>
      <c r="G71" s="3" t="str">
        <f t="array" ref="G71">IF(IS1000(INDEX(Overall!$C$3:$C$389,MATCH('BeerSheet Condensed'!M71,Overall!$D$3:$D$389,0))),"No",INDEX(Overall!$C$3:$C$389,MATCH('BeerSheet Condensed'!M71,Overall!$D$3:$D$389,0)))</f>
        <v>#NAME?</v>
      </c>
      <c r="H71" s="3">
        <v>1.0</v>
      </c>
      <c r="I71" s="3" t="str">
        <f t="shared" si="12"/>
        <v>#REF!</v>
      </c>
      <c r="J71" s="264" t="str">
        <f t="shared" si="13"/>
        <v>#REF!</v>
      </c>
      <c r="K71" s="3" t="str">
        <f t="shared" si="9"/>
        <v>#REF!</v>
      </c>
      <c r="L71" s="3" t="str">
        <f t="array" ref="L71">IF(INDEX('Beersheet Paste'!33:33,1,'BeerSheet Condensed'!$Q$6+$C$1+3)=0,"1000",INDEX('Beersheet Paste'!33:33,1,'BeerSheet Condensed'!$Q$6+$C$1+3))</f>
        <v>#REF!</v>
      </c>
      <c r="M71" s="3" t="str">
        <f t="shared" si="10"/>
        <v>#REF!</v>
      </c>
      <c r="N71" s="3" t="str">
        <f t="shared" si="14"/>
        <v>1000</v>
      </c>
      <c r="O71" s="3"/>
    </row>
    <row r="72" ht="15.75" customHeight="1">
      <c r="A72" s="3">
        <v>29.0</v>
      </c>
      <c r="B72" s="3" t="str">
        <f t="array" ref="B72">INDEX('Beersheet Paste'!34:34,1,'BeerSheet Condensed'!$Q$6)</f>
        <v>#REF!</v>
      </c>
      <c r="C72" s="3" t="str">
        <f t="array" ref="C72">IF(B72=0,-99,INDEX('Beersheet Paste'!34:34,1,'BeerSheet Condensed'!$Q$6+$C$1))</f>
        <v>#REF!</v>
      </c>
      <c r="D72" s="3">
        <v>28.0</v>
      </c>
      <c r="E72" s="3" t="str">
        <f t="array" ref="E72">INDEX('Beersheet Paste'!34:34,1,'BeerSheet Condensed'!$Q$6+$C$1+2)</f>
        <v>#REF!</v>
      </c>
      <c r="F72" s="3" t="str">
        <f t="shared" si="11"/>
        <v>#REF!</v>
      </c>
      <c r="G72" s="3" t="str">
        <f t="array" ref="G72">IF(IS1000(INDEX(Overall!$C$3:$C$389,MATCH('BeerSheet Condensed'!M72,Overall!$D$3:$D$389,0))),"No",INDEX(Overall!$C$3:$C$389,MATCH('BeerSheet Condensed'!M72,Overall!$D$3:$D$389,0)))</f>
        <v>#NAME?</v>
      </c>
      <c r="H72" s="3">
        <v>1.0</v>
      </c>
      <c r="I72" s="3" t="str">
        <f t="shared" si="12"/>
        <v>#REF!</v>
      </c>
      <c r="J72" s="264" t="str">
        <f t="shared" si="13"/>
        <v>#REF!</v>
      </c>
      <c r="K72" s="3" t="str">
        <f t="shared" si="9"/>
        <v>#REF!</v>
      </c>
      <c r="L72" s="3" t="str">
        <f t="array" ref="L72">IF(INDEX('Beersheet Paste'!34:34,1,'BeerSheet Condensed'!$Q$6+$C$1+3)=0,"1000",INDEX('Beersheet Paste'!34:34,1,'BeerSheet Condensed'!$Q$6+$C$1+3))</f>
        <v>#REF!</v>
      </c>
      <c r="M72" s="3" t="str">
        <f t="shared" si="10"/>
        <v>#REF!</v>
      </c>
      <c r="N72" s="3" t="str">
        <f t="shared" si="14"/>
        <v>1000</v>
      </c>
      <c r="O72" s="3"/>
    </row>
    <row r="73" ht="15.75" customHeight="1">
      <c r="A73" s="3">
        <v>30.0</v>
      </c>
      <c r="B73" s="3" t="str">
        <f t="array" ref="B73">INDEX('Beersheet Paste'!35:35,1,'BeerSheet Condensed'!$Q$6)</f>
        <v>#REF!</v>
      </c>
      <c r="C73" s="3" t="str">
        <f t="array" ref="C73">IF(B73=0,-99,INDEX('Beersheet Paste'!35:35,1,'BeerSheet Condensed'!$Q$6+$C$1))</f>
        <v>#REF!</v>
      </c>
      <c r="D73" s="3">
        <v>29.0</v>
      </c>
      <c r="E73" s="3" t="str">
        <f t="array" ref="E73">INDEX('Beersheet Paste'!35:35,1,'BeerSheet Condensed'!$Q$6+$C$1+2)</f>
        <v>#REF!</v>
      </c>
      <c r="F73" s="3" t="str">
        <f t="shared" si="11"/>
        <v>#REF!</v>
      </c>
      <c r="G73" s="3" t="str">
        <f t="array" ref="G73">IF(IS1000(INDEX(Overall!$C$3:$C$389,MATCH('BeerSheet Condensed'!M73,Overall!$D$3:$D$389,0))),"No",INDEX(Overall!$C$3:$C$389,MATCH('BeerSheet Condensed'!M73,Overall!$D$3:$D$389,0)))</f>
        <v>#NAME?</v>
      </c>
      <c r="H73" s="3">
        <v>1.0</v>
      </c>
      <c r="I73" s="3" t="str">
        <f t="shared" si="12"/>
        <v>#REF!</v>
      </c>
      <c r="J73" s="264" t="str">
        <f t="shared" si="13"/>
        <v>#REF!</v>
      </c>
      <c r="K73" s="3" t="str">
        <f t="shared" si="9"/>
        <v>#REF!</v>
      </c>
      <c r="L73" s="3" t="str">
        <f t="array" ref="L73">IF(INDEX('Beersheet Paste'!35:35,1,'BeerSheet Condensed'!$Q$6+$C$1+3)=0,"1000",INDEX('Beersheet Paste'!35:35,1,'BeerSheet Condensed'!$Q$6+$C$1+3))</f>
        <v>#REF!</v>
      </c>
      <c r="M73" s="3" t="str">
        <f t="shared" si="10"/>
        <v>#REF!</v>
      </c>
      <c r="N73" s="3" t="str">
        <f t="shared" si="14"/>
        <v>1000</v>
      </c>
      <c r="O73" s="3"/>
    </row>
    <row r="74" ht="15.75" customHeight="1">
      <c r="A74" s="3">
        <v>31.0</v>
      </c>
      <c r="B74" s="3" t="str">
        <f t="array" ref="B74">INDEX('Beersheet Paste'!36:36,1,'BeerSheet Condensed'!$Q$6)</f>
        <v>#REF!</v>
      </c>
      <c r="C74" s="3" t="str">
        <f t="array" ref="C74">IF(B74=0,-99,INDEX('Beersheet Paste'!36:36,1,'BeerSheet Condensed'!$Q$6+$C$1))</f>
        <v>#REF!</v>
      </c>
      <c r="D74" s="3">
        <v>30.0</v>
      </c>
      <c r="E74" s="3" t="str">
        <f t="array" ref="E74">INDEX('Beersheet Paste'!36:36,1,'BeerSheet Condensed'!$Q$6+$C$1+2)</f>
        <v>#REF!</v>
      </c>
      <c r="F74" s="3" t="str">
        <f t="shared" si="11"/>
        <v>#REF!</v>
      </c>
      <c r="G74" s="3" t="str">
        <f t="array" ref="G74">IF(IS1000(INDEX(Overall!$C$3:$C$389,MATCH('BeerSheet Condensed'!M74,Overall!$D$3:$D$389,0))),"No",INDEX(Overall!$C$3:$C$389,MATCH('BeerSheet Condensed'!M74,Overall!$D$3:$D$389,0)))</f>
        <v>#NAME?</v>
      </c>
      <c r="H74" s="3">
        <v>1.0</v>
      </c>
      <c r="I74" s="3" t="str">
        <f t="shared" si="12"/>
        <v>#REF!</v>
      </c>
      <c r="J74" s="264" t="str">
        <f t="shared" si="13"/>
        <v>#REF!</v>
      </c>
      <c r="K74" s="3" t="str">
        <f t="shared" si="9"/>
        <v>#REF!</v>
      </c>
      <c r="L74" s="3" t="str">
        <f t="array" ref="L74">IF(INDEX('Beersheet Paste'!36:36,1,'BeerSheet Condensed'!$Q$6+$C$1+3)=0,"1000",INDEX('Beersheet Paste'!36:36,1,'BeerSheet Condensed'!$Q$6+$C$1+3))</f>
        <v>#REF!</v>
      </c>
      <c r="M74" s="3" t="str">
        <f t="shared" si="10"/>
        <v>#REF!</v>
      </c>
      <c r="N74" s="3" t="str">
        <f t="shared" si="14"/>
        <v>1000</v>
      </c>
      <c r="O74" s="3"/>
    </row>
    <row r="75" ht="15.75" customHeight="1">
      <c r="A75" s="3">
        <v>32.0</v>
      </c>
      <c r="B75" s="3" t="str">
        <f t="array" ref="B75">INDEX('Beersheet Paste'!37:37,1,'BeerSheet Condensed'!$Q$6)</f>
        <v>#REF!</v>
      </c>
      <c r="C75" s="3" t="str">
        <f t="array" ref="C75">IF(B75=0,-99,INDEX('Beersheet Paste'!37:37,1,'BeerSheet Condensed'!$Q$6+$C$1))</f>
        <v>#REF!</v>
      </c>
      <c r="D75" s="3">
        <v>31.0</v>
      </c>
      <c r="E75" s="3" t="str">
        <f t="array" ref="E75">INDEX('Beersheet Paste'!37:37,1,'BeerSheet Condensed'!$Q$6+$C$1+2)</f>
        <v>#REF!</v>
      </c>
      <c r="F75" s="3" t="str">
        <f t="shared" si="11"/>
        <v>#REF!</v>
      </c>
      <c r="G75" s="3" t="str">
        <f t="array" ref="G75">IF(IS1000(INDEX(Overall!$C$3:$C$389,MATCH('BeerSheet Condensed'!M75,Overall!$D$3:$D$389,0))),"No",INDEX(Overall!$C$3:$C$389,MATCH('BeerSheet Condensed'!M75,Overall!$D$3:$D$389,0)))</f>
        <v>#NAME?</v>
      </c>
      <c r="H75" s="3">
        <v>1.0</v>
      </c>
      <c r="I75" s="3" t="str">
        <f t="shared" si="12"/>
        <v>#REF!</v>
      </c>
      <c r="J75" s="264" t="str">
        <f t="shared" si="13"/>
        <v>#REF!</v>
      </c>
      <c r="K75" s="3" t="str">
        <f t="shared" si="9"/>
        <v>#REF!</v>
      </c>
      <c r="L75" s="3" t="str">
        <f t="array" ref="L75">IF(INDEX('Beersheet Paste'!37:37,1,'BeerSheet Condensed'!$Q$6+$C$1+3)=0,"1000",INDEX('Beersheet Paste'!37:37,1,'BeerSheet Condensed'!$Q$6+$C$1+3))</f>
        <v>#REF!</v>
      </c>
      <c r="M75" s="3" t="str">
        <f t="shared" si="10"/>
        <v>#REF!</v>
      </c>
      <c r="N75" s="3" t="str">
        <f t="shared" si="14"/>
        <v>1000</v>
      </c>
      <c r="O75" s="3"/>
    </row>
    <row r="76" ht="15.75" customHeight="1">
      <c r="A76" s="3">
        <v>33.0</v>
      </c>
      <c r="B76" s="3" t="str">
        <f t="array" ref="B76">INDEX('Beersheet Paste'!38:38,1,'BeerSheet Condensed'!$Q$6)</f>
        <v>#REF!</v>
      </c>
      <c r="C76" s="3" t="str">
        <f t="array" ref="C76">IF(B76=0,-99,INDEX('Beersheet Paste'!38:38,1,'BeerSheet Condensed'!$Q$6+$C$1))</f>
        <v>#REF!</v>
      </c>
      <c r="D76" s="3">
        <v>32.0</v>
      </c>
      <c r="E76" s="3" t="str">
        <f t="array" ref="E76">INDEX('Beersheet Paste'!38:38,1,'BeerSheet Condensed'!$Q$6+$C$1+2)</f>
        <v>#REF!</v>
      </c>
      <c r="F76" s="3" t="str">
        <f t="shared" si="11"/>
        <v>#REF!</v>
      </c>
      <c r="G76" s="3" t="str">
        <f t="array" ref="G76">IF(IS1000(INDEX(Overall!$C$3:$C$389,MATCH('BeerSheet Condensed'!M76,Overall!$D$3:$D$389,0))),"No",INDEX(Overall!$C$3:$C$389,MATCH('BeerSheet Condensed'!M76,Overall!$D$3:$D$389,0)))</f>
        <v>#NAME?</v>
      </c>
      <c r="H76" s="3">
        <v>1.0</v>
      </c>
      <c r="I76" s="3" t="str">
        <f t="shared" si="12"/>
        <v>#REF!</v>
      </c>
      <c r="J76" s="264" t="str">
        <f t="shared" si="13"/>
        <v>#REF!</v>
      </c>
      <c r="K76" s="3" t="str">
        <f t="shared" si="9"/>
        <v>#REF!</v>
      </c>
      <c r="L76" s="3" t="str">
        <f t="array" ref="L76">IF(INDEX('Beersheet Paste'!38:38,1,'BeerSheet Condensed'!$Q$6+$C$1+3)=0,"1000",INDEX('Beersheet Paste'!38:38,1,'BeerSheet Condensed'!$Q$6+$C$1+3))</f>
        <v>#REF!</v>
      </c>
      <c r="M76" s="3" t="str">
        <f t="shared" si="10"/>
        <v>#REF!</v>
      </c>
      <c r="N76" s="3" t="str">
        <f t="shared" si="14"/>
        <v>1000</v>
      </c>
      <c r="O76" s="3"/>
    </row>
    <row r="77" ht="15.75" customHeight="1">
      <c r="A77" s="3">
        <v>34.0</v>
      </c>
      <c r="B77" s="3" t="str">
        <f t="array" ref="B77">INDEX('Beersheet Paste'!39:39,1,'BeerSheet Condensed'!$Q$6)</f>
        <v>#REF!</v>
      </c>
      <c r="C77" s="3" t="str">
        <f t="array" ref="C77">IF(B77=0,-99,INDEX('Beersheet Paste'!39:39,1,'BeerSheet Condensed'!$Q$6+$C$1))</f>
        <v>#REF!</v>
      </c>
      <c r="D77" s="3">
        <v>33.0</v>
      </c>
      <c r="E77" s="3" t="str">
        <f t="array" ref="E77">INDEX('Beersheet Paste'!39:39,1,'BeerSheet Condensed'!$Q$6+$C$1+2)</f>
        <v>#REF!</v>
      </c>
      <c r="F77" s="3" t="str">
        <f t="shared" si="11"/>
        <v>#REF!</v>
      </c>
      <c r="G77" s="3" t="str">
        <f t="array" ref="G77">IF(IS1000(INDEX(Overall!$C$3:$C$389,MATCH('BeerSheet Condensed'!M77,Overall!$D$3:$D$389,0))),"No",INDEX(Overall!$C$3:$C$389,MATCH('BeerSheet Condensed'!M77,Overall!$D$3:$D$389,0)))</f>
        <v>#NAME?</v>
      </c>
      <c r="H77" s="3">
        <v>1.0</v>
      </c>
      <c r="I77" s="3" t="str">
        <f t="shared" si="12"/>
        <v>#REF!</v>
      </c>
      <c r="J77" s="264" t="str">
        <f t="shared" si="13"/>
        <v>#REF!</v>
      </c>
      <c r="K77" s="3" t="str">
        <f t="shared" si="9"/>
        <v>#REF!</v>
      </c>
      <c r="L77" s="3" t="str">
        <f t="array" ref="L77">IF(INDEX('Beersheet Paste'!39:39,1,'BeerSheet Condensed'!$Q$6+$C$1+3)=0,"1000",INDEX('Beersheet Paste'!39:39,1,'BeerSheet Condensed'!$Q$6+$C$1+3))</f>
        <v>#REF!</v>
      </c>
      <c r="M77" s="3" t="str">
        <f t="shared" si="10"/>
        <v>#REF!</v>
      </c>
      <c r="N77" s="3" t="str">
        <f t="shared" si="14"/>
        <v>1000</v>
      </c>
      <c r="O77" s="3"/>
    </row>
    <row r="78" ht="15.75" customHeight="1">
      <c r="A78" s="3">
        <v>35.0</v>
      </c>
      <c r="B78" s="3" t="str">
        <f t="array" ref="B78">INDEX('Beersheet Paste'!40:40,1,'BeerSheet Condensed'!$Q$6)</f>
        <v>#REF!</v>
      </c>
      <c r="C78" s="3" t="str">
        <f t="array" ref="C78">IF(B78=0,-99,INDEX('Beersheet Paste'!40:40,1,'BeerSheet Condensed'!$Q$6+$C$1))</f>
        <v>#REF!</v>
      </c>
      <c r="D78" s="3">
        <v>34.0</v>
      </c>
      <c r="E78" s="3" t="str">
        <f t="array" ref="E78">INDEX('Beersheet Paste'!40:40,1,'BeerSheet Condensed'!$Q$6+$C$1+2)</f>
        <v>#REF!</v>
      </c>
      <c r="F78" s="3" t="str">
        <f t="shared" si="11"/>
        <v>#REF!</v>
      </c>
      <c r="G78" s="3" t="str">
        <f t="array" ref="G78">IF(IS1000(INDEX(Overall!$C$3:$C$389,MATCH('BeerSheet Condensed'!M78,Overall!$D$3:$D$389,0))),"No",INDEX(Overall!$C$3:$C$389,MATCH('BeerSheet Condensed'!M78,Overall!$D$3:$D$389,0)))</f>
        <v>#NAME?</v>
      </c>
      <c r="H78" s="3">
        <v>1.0</v>
      </c>
      <c r="I78" s="3" t="str">
        <f t="shared" si="12"/>
        <v>#REF!</v>
      </c>
      <c r="J78" s="264" t="str">
        <f t="shared" si="13"/>
        <v>#REF!</v>
      </c>
      <c r="K78" s="3" t="str">
        <f t="shared" si="9"/>
        <v>#REF!</v>
      </c>
      <c r="L78" s="3" t="str">
        <f t="array" ref="L78">IF(INDEX('Beersheet Paste'!40:40,1,'BeerSheet Condensed'!$Q$6+$C$1+3)=0,"1000",INDEX('Beersheet Paste'!40:40,1,'BeerSheet Condensed'!$Q$6+$C$1+3))</f>
        <v>#REF!</v>
      </c>
      <c r="M78" s="3" t="str">
        <f t="shared" si="10"/>
        <v>#REF!</v>
      </c>
      <c r="N78" s="3" t="str">
        <f t="shared" si="14"/>
        <v>1000</v>
      </c>
      <c r="O78" s="3"/>
    </row>
    <row r="79" ht="15.75" customHeight="1">
      <c r="A79" s="3">
        <v>36.0</v>
      </c>
      <c r="B79" s="3" t="str">
        <f t="array" ref="B79">INDEX('Beersheet Paste'!41:41,1,'BeerSheet Condensed'!$Q$6)</f>
        <v>#REF!</v>
      </c>
      <c r="C79" s="3" t="str">
        <f t="array" ref="C79">IF(B79=0,-99,INDEX('Beersheet Paste'!41:41,1,'BeerSheet Condensed'!$Q$6+$C$1))</f>
        <v>#REF!</v>
      </c>
      <c r="D79" s="3">
        <v>35.0</v>
      </c>
      <c r="E79" s="3" t="str">
        <f t="array" ref="E79">INDEX('Beersheet Paste'!41:41,1,'BeerSheet Condensed'!$Q$6+$C$1+2)</f>
        <v>#REF!</v>
      </c>
      <c r="F79" s="3" t="str">
        <f t="shared" si="11"/>
        <v>#REF!</v>
      </c>
      <c r="G79" s="3" t="str">
        <f t="array" ref="G79">IF(IS1000(INDEX(Overall!$C$3:$C$389,MATCH('BeerSheet Condensed'!M79,Overall!$D$3:$D$389,0))),"No",INDEX(Overall!$C$3:$C$389,MATCH('BeerSheet Condensed'!M79,Overall!$D$3:$D$389,0)))</f>
        <v>#NAME?</v>
      </c>
      <c r="H79" s="3">
        <v>1.0</v>
      </c>
      <c r="I79" s="3" t="str">
        <f t="shared" si="12"/>
        <v>#REF!</v>
      </c>
      <c r="J79" s="264" t="str">
        <f t="shared" si="13"/>
        <v>#REF!</v>
      </c>
      <c r="K79" s="3" t="str">
        <f t="shared" si="9"/>
        <v>#REF!</v>
      </c>
      <c r="L79" s="3" t="str">
        <f t="array" ref="L79">IF(INDEX('Beersheet Paste'!41:41,1,'BeerSheet Condensed'!$Q$6+$C$1+3)=0,"1000",INDEX('Beersheet Paste'!41:41,1,'BeerSheet Condensed'!$Q$6+$C$1+3))</f>
        <v>#REF!</v>
      </c>
      <c r="M79" s="3" t="str">
        <f t="shared" si="10"/>
        <v>#REF!</v>
      </c>
      <c r="N79" s="3" t="str">
        <f t="shared" si="14"/>
        <v>1000</v>
      </c>
      <c r="O79" s="3"/>
    </row>
    <row r="80" ht="15.75" customHeight="1">
      <c r="A80" s="3">
        <v>37.0</v>
      </c>
      <c r="B80" s="3" t="str">
        <f t="array" ref="B80">INDEX('Beersheet Paste'!42:42,1,'BeerSheet Condensed'!$Q$6)</f>
        <v>#REF!</v>
      </c>
      <c r="C80" s="3" t="str">
        <f t="array" ref="C80">IF(B80=0,-99,INDEX('Beersheet Paste'!42:42,1,'BeerSheet Condensed'!$Q$6+$C$1))</f>
        <v>#REF!</v>
      </c>
      <c r="D80" s="3">
        <v>36.0</v>
      </c>
      <c r="E80" s="3" t="str">
        <f t="array" ref="E80">INDEX('Beersheet Paste'!42:42,1,'BeerSheet Condensed'!$Q$6+$C$1+2)</f>
        <v>#REF!</v>
      </c>
      <c r="F80" s="3" t="str">
        <f t="shared" si="11"/>
        <v>#REF!</v>
      </c>
      <c r="G80" s="3" t="str">
        <f t="array" ref="G80">IF(IS1000(INDEX(Overall!$C$3:$C$389,MATCH('BeerSheet Condensed'!M80,Overall!$D$3:$D$389,0))),"No",INDEX(Overall!$C$3:$C$389,MATCH('BeerSheet Condensed'!M80,Overall!$D$3:$D$389,0)))</f>
        <v>#NAME?</v>
      </c>
      <c r="H80" s="3">
        <v>1.0</v>
      </c>
      <c r="I80" s="3" t="str">
        <f t="shared" si="12"/>
        <v>#REF!</v>
      </c>
      <c r="J80" s="264" t="str">
        <f t="shared" si="13"/>
        <v>#REF!</v>
      </c>
      <c r="K80" s="3" t="str">
        <f t="shared" si="9"/>
        <v>#REF!</v>
      </c>
      <c r="L80" s="3" t="str">
        <f t="array" ref="L80">IF(INDEX('Beersheet Paste'!42:42,1,'BeerSheet Condensed'!$Q$6+$C$1+3)=0,"1000",INDEX('Beersheet Paste'!42:42,1,'BeerSheet Condensed'!$Q$6+$C$1+3))</f>
        <v>#REF!</v>
      </c>
      <c r="M80" s="3" t="str">
        <f t="shared" si="10"/>
        <v>#REF!</v>
      </c>
      <c r="N80" s="3" t="str">
        <f t="shared" si="14"/>
        <v>1000</v>
      </c>
      <c r="O80" s="3"/>
    </row>
    <row r="81" ht="15.75" customHeight="1">
      <c r="A81" s="3">
        <v>38.0</v>
      </c>
      <c r="B81" s="3" t="str">
        <f t="array" ref="B81">INDEX('Beersheet Paste'!43:43,1,'BeerSheet Condensed'!$Q$6)</f>
        <v>#REF!</v>
      </c>
      <c r="C81" s="3" t="str">
        <f t="array" ref="C81">IF(B81=0,-99,INDEX('Beersheet Paste'!43:43,1,'BeerSheet Condensed'!$Q$6+$C$1))</f>
        <v>#REF!</v>
      </c>
      <c r="D81" s="3">
        <v>37.0</v>
      </c>
      <c r="E81" s="3" t="str">
        <f t="array" ref="E81">INDEX('Beersheet Paste'!43:43,1,'BeerSheet Condensed'!$Q$6+$C$1+2)</f>
        <v>#REF!</v>
      </c>
      <c r="F81" s="3" t="str">
        <f t="shared" si="11"/>
        <v>#REF!</v>
      </c>
      <c r="G81" s="3" t="str">
        <f t="array" ref="G81">IF(IS1000(INDEX(Overall!$C$3:$C$389,MATCH('BeerSheet Condensed'!M81,Overall!$D$3:$D$389,0))),"No",INDEX(Overall!$C$3:$C$389,MATCH('BeerSheet Condensed'!M81,Overall!$D$3:$D$389,0)))</f>
        <v>#NAME?</v>
      </c>
      <c r="H81" s="3">
        <v>1.0</v>
      </c>
      <c r="I81" s="3" t="str">
        <f t="shared" si="12"/>
        <v>#REF!</v>
      </c>
      <c r="J81" s="264" t="str">
        <f t="shared" si="13"/>
        <v>#REF!</v>
      </c>
      <c r="K81" s="3" t="str">
        <f t="shared" si="9"/>
        <v>#REF!</v>
      </c>
      <c r="L81" s="3" t="str">
        <f t="array" ref="L81">IF(INDEX('Beersheet Paste'!43:43,1,'BeerSheet Condensed'!$Q$6+$C$1+3)=0,"1000",INDEX('Beersheet Paste'!43:43,1,'BeerSheet Condensed'!$Q$6+$C$1+3))</f>
        <v>#REF!</v>
      </c>
      <c r="M81" s="3" t="str">
        <f t="shared" si="10"/>
        <v>#REF!</v>
      </c>
      <c r="N81" s="3" t="str">
        <f t="shared" si="14"/>
        <v>1000</v>
      </c>
      <c r="O81" s="3"/>
    </row>
    <row r="82" ht="15.75" customHeight="1">
      <c r="A82" s="3">
        <v>39.0</v>
      </c>
      <c r="B82" s="3" t="str">
        <f t="array" ref="B82">INDEX('Beersheet Paste'!44:44,1,'BeerSheet Condensed'!$Q$6)</f>
        <v>#REF!</v>
      </c>
      <c r="C82" s="3" t="str">
        <f t="array" ref="C82">IF(B82=0,-99,INDEX('Beersheet Paste'!44:44,1,'BeerSheet Condensed'!$Q$6+$C$1))</f>
        <v>#REF!</v>
      </c>
      <c r="D82" s="3">
        <v>38.0</v>
      </c>
      <c r="E82" s="3" t="str">
        <f t="array" ref="E82">INDEX('Beersheet Paste'!44:44,1,'BeerSheet Condensed'!$Q$6+$C$1+2)</f>
        <v>#REF!</v>
      </c>
      <c r="F82" s="3" t="str">
        <f t="shared" si="11"/>
        <v>#REF!</v>
      </c>
      <c r="G82" s="3" t="str">
        <f t="array" ref="G82">IF(IS1000(INDEX(Overall!$C$3:$C$389,MATCH('BeerSheet Condensed'!M82,Overall!$D$3:$D$389,0))),"No",INDEX(Overall!$C$3:$C$389,MATCH('BeerSheet Condensed'!M82,Overall!$D$3:$D$389,0)))</f>
        <v>#NAME?</v>
      </c>
      <c r="H82" s="3">
        <v>1.0</v>
      </c>
      <c r="I82" s="3" t="str">
        <f t="shared" si="12"/>
        <v>#REF!</v>
      </c>
      <c r="J82" s="264" t="str">
        <f t="shared" si="13"/>
        <v>#REF!</v>
      </c>
      <c r="K82" s="3" t="str">
        <f t="shared" si="9"/>
        <v>#REF!</v>
      </c>
      <c r="L82" s="3" t="str">
        <f t="array" ref="L82">IF(INDEX('Beersheet Paste'!44:44,1,'BeerSheet Condensed'!$Q$6+$C$1+3)=0,"1000",INDEX('Beersheet Paste'!44:44,1,'BeerSheet Condensed'!$Q$6+$C$1+3))</f>
        <v>#REF!</v>
      </c>
      <c r="M82" s="3" t="str">
        <f t="shared" si="10"/>
        <v>#REF!</v>
      </c>
      <c r="N82" s="3" t="str">
        <f t="shared" si="14"/>
        <v>1000</v>
      </c>
      <c r="O82" s="3"/>
    </row>
    <row r="83" ht="15.75" customHeight="1">
      <c r="A83" s="3">
        <v>40.0</v>
      </c>
      <c r="B83" s="3" t="str">
        <f t="array" ref="B83">INDEX('Beersheet Paste'!45:45,1,'BeerSheet Condensed'!$Q$6)</f>
        <v>#REF!</v>
      </c>
      <c r="C83" s="3" t="str">
        <f t="array" ref="C83">IF(B83=0,-99,INDEX('Beersheet Paste'!45:45,1,'BeerSheet Condensed'!$Q$6+$C$1))</f>
        <v>#REF!</v>
      </c>
      <c r="D83" s="3">
        <v>39.0</v>
      </c>
      <c r="E83" s="3" t="str">
        <f t="array" ref="E83">INDEX('Beersheet Paste'!45:45,1,'BeerSheet Condensed'!$Q$6+$C$1+2)</f>
        <v>#REF!</v>
      </c>
      <c r="F83" s="3" t="str">
        <f t="shared" si="11"/>
        <v>#REF!</v>
      </c>
      <c r="G83" s="3" t="str">
        <f t="array" ref="G83">IF(IS1000(INDEX(Overall!$C$3:$C$389,MATCH('BeerSheet Condensed'!M83,Overall!$D$3:$D$389,0))),"No",INDEX(Overall!$C$3:$C$389,MATCH('BeerSheet Condensed'!M83,Overall!$D$3:$D$389,0)))</f>
        <v>#NAME?</v>
      </c>
      <c r="H83" s="3">
        <v>1.0</v>
      </c>
      <c r="I83" s="3" t="str">
        <f t="shared" si="12"/>
        <v>#REF!</v>
      </c>
      <c r="J83" s="264" t="str">
        <f t="shared" si="13"/>
        <v>#REF!</v>
      </c>
      <c r="K83" s="3" t="str">
        <f t="shared" si="9"/>
        <v>#REF!</v>
      </c>
      <c r="L83" s="3" t="str">
        <f t="array" ref="L83">IF(INDEX('Beersheet Paste'!45:45,1,'BeerSheet Condensed'!$Q$6+$C$1+3)=0,"1000",INDEX('Beersheet Paste'!45:45,1,'BeerSheet Condensed'!$Q$6+$C$1+3))</f>
        <v>#REF!</v>
      </c>
      <c r="M83" s="3" t="str">
        <f t="shared" si="10"/>
        <v>#REF!</v>
      </c>
      <c r="N83" s="3" t="str">
        <f t="shared" si="14"/>
        <v>1000</v>
      </c>
      <c r="O83" s="3"/>
    </row>
    <row r="84" ht="15.75" customHeight="1">
      <c r="A84" s="3">
        <v>41.0</v>
      </c>
      <c r="B84" s="3" t="str">
        <f t="array" ref="B84">INDEX('Beersheet Paste'!46:46,1,'BeerSheet Condensed'!$Q$6)</f>
        <v>#REF!</v>
      </c>
      <c r="C84" s="3" t="str">
        <f t="array" ref="C84">IF(B84=0,-99,INDEX('Beersheet Paste'!46:46,1,'BeerSheet Condensed'!$Q$6+$C$1))</f>
        <v>#REF!</v>
      </c>
      <c r="D84" s="3">
        <v>40.0</v>
      </c>
      <c r="E84" s="3" t="str">
        <f t="array" ref="E84">INDEX('Beersheet Paste'!46:46,1,'BeerSheet Condensed'!$Q$6+$C$1+2)</f>
        <v>#REF!</v>
      </c>
      <c r="F84" s="3" t="str">
        <f t="shared" si="11"/>
        <v>#REF!</v>
      </c>
      <c r="G84" s="3" t="str">
        <f t="array" ref="G84">IF(IS1000(INDEX(Overall!$C$3:$C$389,MATCH('BeerSheet Condensed'!M84,Overall!$D$3:$D$389,0))),"No",INDEX(Overall!$C$3:$C$389,MATCH('BeerSheet Condensed'!M84,Overall!$D$3:$D$389,0)))</f>
        <v>#NAME?</v>
      </c>
      <c r="H84" s="3">
        <v>1.0</v>
      </c>
      <c r="I84" s="3" t="str">
        <f t="shared" si="12"/>
        <v>#REF!</v>
      </c>
      <c r="J84" s="264" t="str">
        <f t="shared" si="13"/>
        <v>#REF!</v>
      </c>
      <c r="K84" s="3" t="str">
        <f t="shared" si="9"/>
        <v>#REF!</v>
      </c>
      <c r="L84" s="3" t="str">
        <f t="array" ref="L84">IF(INDEX('Beersheet Paste'!46:46,1,'BeerSheet Condensed'!$Q$6+$C$1+3)=0,"1000",INDEX('Beersheet Paste'!46:46,1,'BeerSheet Condensed'!$Q$6+$C$1+3))</f>
        <v>#REF!</v>
      </c>
      <c r="M84" s="3" t="str">
        <f t="shared" si="10"/>
        <v>#REF!</v>
      </c>
      <c r="N84" s="3" t="str">
        <f t="shared" si="14"/>
        <v>1000</v>
      </c>
      <c r="O84" s="3"/>
    </row>
    <row r="85" ht="15.75" customHeight="1">
      <c r="A85" s="3">
        <v>42.0</v>
      </c>
      <c r="B85" s="3" t="str">
        <f t="array" ref="B85">INDEX('Beersheet Paste'!47:47,1,'BeerSheet Condensed'!$Q$6)</f>
        <v>#REF!</v>
      </c>
      <c r="C85" s="3" t="str">
        <f t="array" ref="C85">IF(B85=0,-99,INDEX('Beersheet Paste'!47:47,1,'BeerSheet Condensed'!$Q$6+$C$1))</f>
        <v>#REF!</v>
      </c>
      <c r="D85" s="3">
        <v>41.0</v>
      </c>
      <c r="E85" s="3" t="str">
        <f t="array" ref="E85">INDEX('Beersheet Paste'!47:47,1,'BeerSheet Condensed'!$Q$6+$C$1+2)</f>
        <v>#REF!</v>
      </c>
      <c r="F85" s="3" t="str">
        <f t="shared" si="11"/>
        <v>#REF!</v>
      </c>
      <c r="G85" s="3" t="str">
        <f t="array" ref="G85">IF(IS1000(INDEX(Overall!$C$3:$C$389,MATCH('BeerSheet Condensed'!M85,Overall!$D$3:$D$389,0))),"No",INDEX(Overall!$C$3:$C$389,MATCH('BeerSheet Condensed'!M85,Overall!$D$3:$D$389,0)))</f>
        <v>#NAME?</v>
      </c>
      <c r="H85" s="3">
        <v>1.0</v>
      </c>
      <c r="I85" s="3" t="str">
        <f t="shared" si="12"/>
        <v>#REF!</v>
      </c>
      <c r="J85" s="264" t="str">
        <f t="shared" si="13"/>
        <v>#REF!</v>
      </c>
      <c r="K85" s="3" t="str">
        <f t="shared" si="9"/>
        <v>#REF!</v>
      </c>
      <c r="L85" s="3" t="str">
        <f t="array" ref="L85">IF(INDEX('Beersheet Paste'!47:47,1,'BeerSheet Condensed'!$Q$6+$C$1+3)=0,"1000",INDEX('Beersheet Paste'!47:47,1,'BeerSheet Condensed'!$Q$6+$C$1+3))</f>
        <v>#REF!</v>
      </c>
      <c r="M85" s="3" t="str">
        <f t="shared" si="10"/>
        <v>#REF!</v>
      </c>
      <c r="N85" s="3" t="str">
        <f t="shared" si="14"/>
        <v>1000</v>
      </c>
      <c r="O85" s="3"/>
    </row>
    <row r="86" ht="15.75" customHeight="1">
      <c r="A86" s="3">
        <v>43.0</v>
      </c>
      <c r="B86" s="3" t="str">
        <f t="array" ref="B86">INDEX('Beersheet Paste'!48:48,1,'BeerSheet Condensed'!$Q$6)</f>
        <v>#REF!</v>
      </c>
      <c r="C86" s="3" t="str">
        <f t="array" ref="C86">IF(B86=0,-99,INDEX('Beersheet Paste'!48:48,1,'BeerSheet Condensed'!$Q$6+$C$1))</f>
        <v>#REF!</v>
      </c>
      <c r="D86" s="3">
        <v>42.0</v>
      </c>
      <c r="E86" s="3" t="str">
        <f t="array" ref="E86">INDEX('Beersheet Paste'!48:48,1,'BeerSheet Condensed'!$Q$6+$C$1+2)</f>
        <v>#REF!</v>
      </c>
      <c r="F86" s="3" t="str">
        <f t="shared" si="11"/>
        <v>#REF!</v>
      </c>
      <c r="G86" s="3" t="str">
        <f t="array" ref="G86">IF(IS1000(INDEX(Overall!$C$3:$C$389,MATCH('BeerSheet Condensed'!M86,Overall!$D$3:$D$389,0))),"No",INDEX(Overall!$C$3:$C$389,MATCH('BeerSheet Condensed'!M86,Overall!$D$3:$D$389,0)))</f>
        <v>#NAME?</v>
      </c>
      <c r="H86" s="3">
        <v>1.0</v>
      </c>
      <c r="I86" s="3" t="str">
        <f t="shared" si="12"/>
        <v>#REF!</v>
      </c>
      <c r="J86" s="264" t="str">
        <f t="shared" si="13"/>
        <v>#REF!</v>
      </c>
      <c r="K86" s="3" t="str">
        <f t="shared" si="9"/>
        <v>#REF!</v>
      </c>
      <c r="L86" s="3" t="str">
        <f t="array" ref="L86">IF(INDEX('Beersheet Paste'!48:48,1,'BeerSheet Condensed'!$Q$6+$C$1+3)=0,"1000",INDEX('Beersheet Paste'!48:48,1,'BeerSheet Condensed'!$Q$6+$C$1+3))</f>
        <v>#REF!</v>
      </c>
      <c r="M86" s="3" t="str">
        <f t="shared" si="10"/>
        <v>#REF!</v>
      </c>
      <c r="N86" s="3" t="str">
        <f t="shared" si="14"/>
        <v>1000</v>
      </c>
      <c r="O86" s="3"/>
    </row>
    <row r="87" ht="15.75" customHeight="1">
      <c r="A87" s="3">
        <v>44.0</v>
      </c>
      <c r="B87" s="3" t="str">
        <f t="array" ref="B87">INDEX('Beersheet Paste'!49:49,1,'BeerSheet Condensed'!$Q$6)</f>
        <v>#REF!</v>
      </c>
      <c r="C87" s="3" t="str">
        <f t="array" ref="C87">IF(B87=0,-99,INDEX('Beersheet Paste'!49:49,1,'BeerSheet Condensed'!$Q$6+$C$1))</f>
        <v>#REF!</v>
      </c>
      <c r="D87" s="3">
        <v>43.0</v>
      </c>
      <c r="E87" s="3" t="str">
        <f t="array" ref="E87">INDEX('Beersheet Paste'!49:49,1,'BeerSheet Condensed'!$Q$6+$C$1+2)</f>
        <v>#REF!</v>
      </c>
      <c r="F87" s="3" t="str">
        <f t="shared" si="11"/>
        <v>#REF!</v>
      </c>
      <c r="G87" s="3" t="str">
        <f t="array" ref="G87">IF(IS1000(INDEX(Overall!$C$3:$C$389,MATCH('BeerSheet Condensed'!M87,Overall!$D$3:$D$389,0))),"No",INDEX(Overall!$C$3:$C$389,MATCH('BeerSheet Condensed'!M87,Overall!$D$3:$D$389,0)))</f>
        <v>#NAME?</v>
      </c>
      <c r="H87" s="3">
        <v>1.0</v>
      </c>
      <c r="I87" s="3" t="str">
        <f t="shared" si="12"/>
        <v>#REF!</v>
      </c>
      <c r="J87" s="264" t="str">
        <f t="shared" si="13"/>
        <v>#REF!</v>
      </c>
      <c r="K87" s="3" t="str">
        <f t="shared" si="9"/>
        <v>#REF!</v>
      </c>
      <c r="L87" s="3" t="str">
        <f t="array" ref="L87">IF(INDEX('Beersheet Paste'!49:49,1,'BeerSheet Condensed'!$Q$6+$C$1+3)=0,"1000",INDEX('Beersheet Paste'!49:49,1,'BeerSheet Condensed'!$Q$6+$C$1+3))</f>
        <v>#REF!</v>
      </c>
      <c r="M87" s="3" t="str">
        <f t="shared" si="10"/>
        <v>#REF!</v>
      </c>
      <c r="N87" s="3" t="str">
        <f t="shared" si="14"/>
        <v>1000</v>
      </c>
      <c r="O87" s="3"/>
    </row>
    <row r="88" ht="15.75" customHeight="1">
      <c r="A88" s="3">
        <v>45.0</v>
      </c>
      <c r="B88" s="3" t="str">
        <f t="array" ref="B88">INDEX('Beersheet Paste'!50:50,1,'BeerSheet Condensed'!$Q$6)</f>
        <v>#REF!</v>
      </c>
      <c r="C88" s="3" t="str">
        <f t="array" ref="C88">IF(B88=0,-99,INDEX('Beersheet Paste'!50:50,1,'BeerSheet Condensed'!$Q$6+$C$1))</f>
        <v>#REF!</v>
      </c>
      <c r="D88" s="3">
        <v>44.0</v>
      </c>
      <c r="E88" s="3" t="str">
        <f t="array" ref="E88">INDEX('Beersheet Paste'!50:50,1,'BeerSheet Condensed'!$Q$6+$C$1+2)</f>
        <v>#REF!</v>
      </c>
      <c r="F88" s="3" t="str">
        <f t="shared" si="11"/>
        <v>#REF!</v>
      </c>
      <c r="G88" s="3" t="str">
        <f t="array" ref="G88">IF(IS1000(INDEX(Overall!$C$3:$C$389,MATCH('BeerSheet Condensed'!M88,Overall!$D$3:$D$389,0))),"No",INDEX(Overall!$C$3:$C$389,MATCH('BeerSheet Condensed'!M88,Overall!$D$3:$D$389,0)))</f>
        <v>#NAME?</v>
      </c>
      <c r="H88" s="3">
        <v>1.0</v>
      </c>
      <c r="I88" s="3" t="str">
        <f t="shared" si="12"/>
        <v>#REF!</v>
      </c>
      <c r="J88" s="264" t="str">
        <f t="shared" si="13"/>
        <v>#REF!</v>
      </c>
      <c r="K88" s="3" t="str">
        <f t="shared" si="9"/>
        <v>#REF!</v>
      </c>
      <c r="L88" s="3" t="str">
        <f t="array" ref="L88">IF(INDEX('Beersheet Paste'!50:50,1,'BeerSheet Condensed'!$Q$6+$C$1+3)=0,"1000",INDEX('Beersheet Paste'!50:50,1,'BeerSheet Condensed'!$Q$6+$C$1+3))</f>
        <v>#REF!</v>
      </c>
      <c r="M88" s="3" t="str">
        <f t="shared" si="10"/>
        <v>#REF!</v>
      </c>
      <c r="N88" s="3" t="str">
        <f t="shared" si="14"/>
        <v>1000</v>
      </c>
      <c r="O88" s="3"/>
    </row>
    <row r="89" ht="15.75" customHeight="1">
      <c r="A89" s="3">
        <v>46.0</v>
      </c>
      <c r="B89" s="3" t="str">
        <f t="array" ref="B89">INDEX('Beersheet Paste'!51:51,1,'BeerSheet Condensed'!$Q$6)</f>
        <v>#REF!</v>
      </c>
      <c r="C89" s="3" t="str">
        <f t="array" ref="C89">IF(B89=0,-99,INDEX('Beersheet Paste'!51:51,1,'BeerSheet Condensed'!$Q$6+$C$1))</f>
        <v>#REF!</v>
      </c>
      <c r="D89" s="3">
        <v>45.0</v>
      </c>
      <c r="E89" s="3" t="str">
        <f t="array" ref="E89">INDEX('Beersheet Paste'!51:51,1,'BeerSheet Condensed'!$Q$6+$C$1+2)</f>
        <v>#REF!</v>
      </c>
      <c r="F89" s="3" t="str">
        <f t="shared" si="11"/>
        <v>#REF!</v>
      </c>
      <c r="G89" s="3" t="str">
        <f t="array" ref="G89">IF(IS1000(INDEX(Overall!$C$3:$C$389,MATCH('BeerSheet Condensed'!M89,Overall!$D$3:$D$389,0))),"No",INDEX(Overall!$C$3:$C$389,MATCH('BeerSheet Condensed'!M89,Overall!$D$3:$D$389,0)))</f>
        <v>#NAME?</v>
      </c>
      <c r="H89" s="3">
        <v>1.0</v>
      </c>
      <c r="I89" s="3" t="str">
        <f t="shared" si="12"/>
        <v>#REF!</v>
      </c>
      <c r="J89" s="264" t="str">
        <f t="shared" si="13"/>
        <v>#REF!</v>
      </c>
      <c r="K89" s="3" t="str">
        <f t="shared" si="9"/>
        <v>#REF!</v>
      </c>
      <c r="L89" s="3" t="str">
        <f t="array" ref="L89">IF(INDEX('Beersheet Paste'!51:51,1,'BeerSheet Condensed'!$Q$6+$C$1+3)=0,"1000",INDEX('Beersheet Paste'!51:51,1,'BeerSheet Condensed'!$Q$6+$C$1+3))</f>
        <v>#REF!</v>
      </c>
      <c r="M89" s="3" t="str">
        <f t="shared" si="10"/>
        <v>#REF!</v>
      </c>
      <c r="N89" s="3" t="str">
        <f t="shared" si="14"/>
        <v>1000</v>
      </c>
      <c r="O89" s="3"/>
    </row>
    <row r="90" ht="15.75" customHeight="1">
      <c r="A90" s="3">
        <v>47.0</v>
      </c>
      <c r="B90" s="3" t="str">
        <f t="array" ref="B90">INDEX('Beersheet Paste'!52:52,1,'BeerSheet Condensed'!$Q$6)</f>
        <v>#REF!</v>
      </c>
      <c r="C90" s="3" t="str">
        <f t="array" ref="C90">IF(B90=0,-99,INDEX('Beersheet Paste'!52:52,1,'BeerSheet Condensed'!$Q$6+$C$1))</f>
        <v>#REF!</v>
      </c>
      <c r="D90" s="3">
        <v>46.0</v>
      </c>
      <c r="E90" s="3" t="str">
        <f t="array" ref="E90">INDEX('Beersheet Paste'!52:52,1,'BeerSheet Condensed'!$Q$6+$C$1+2)</f>
        <v>#REF!</v>
      </c>
      <c r="F90" s="3" t="str">
        <f t="shared" si="11"/>
        <v>#REF!</v>
      </c>
      <c r="G90" s="3" t="str">
        <f t="array" ref="G90">IF(IS1000(INDEX(Overall!$C$3:$C$389,MATCH('BeerSheet Condensed'!M90,Overall!$D$3:$D$389,0))),"No",INDEX(Overall!$C$3:$C$389,MATCH('BeerSheet Condensed'!M90,Overall!$D$3:$D$389,0)))</f>
        <v>#NAME?</v>
      </c>
      <c r="H90" s="3">
        <v>1.0</v>
      </c>
      <c r="I90" s="3" t="str">
        <f t="shared" si="12"/>
        <v>#REF!</v>
      </c>
      <c r="J90" s="264" t="str">
        <f t="shared" si="13"/>
        <v>#REF!</v>
      </c>
      <c r="K90" s="3" t="str">
        <f t="shared" si="9"/>
        <v>#REF!</v>
      </c>
      <c r="L90" s="3" t="str">
        <f t="array" ref="L90">IF(INDEX('Beersheet Paste'!52:52,1,'BeerSheet Condensed'!$Q$6+$C$1+3)=0,"1000",INDEX('Beersheet Paste'!52:52,1,'BeerSheet Condensed'!$Q$6+$C$1+3))</f>
        <v>#REF!</v>
      </c>
      <c r="M90" s="3" t="str">
        <f t="shared" si="10"/>
        <v>#REF!</v>
      </c>
      <c r="N90" s="3" t="str">
        <f t="shared" si="14"/>
        <v>1000</v>
      </c>
      <c r="O90" s="3"/>
    </row>
    <row r="91" ht="15.75" customHeight="1">
      <c r="A91" s="3">
        <v>48.0</v>
      </c>
      <c r="B91" s="3" t="str">
        <f t="array" ref="B91">INDEX('Beersheet Paste'!53:53,1,'BeerSheet Condensed'!$Q$6)</f>
        <v>#REF!</v>
      </c>
      <c r="C91" s="3" t="str">
        <f t="array" ref="C91">IF(B91=0,-99,INDEX('Beersheet Paste'!53:53,1,'BeerSheet Condensed'!$Q$6+$C$1))</f>
        <v>#REF!</v>
      </c>
      <c r="D91" s="3">
        <v>47.0</v>
      </c>
      <c r="E91" s="3" t="str">
        <f t="array" ref="E91">INDEX('Beersheet Paste'!53:53,1,'BeerSheet Condensed'!$Q$6+$C$1+2)</f>
        <v>#REF!</v>
      </c>
      <c r="F91" s="3" t="str">
        <f t="shared" si="11"/>
        <v>#REF!</v>
      </c>
      <c r="G91" s="3" t="str">
        <f t="array" ref="G91">IF(IS1000(INDEX(Overall!$C$3:$C$389,MATCH('BeerSheet Condensed'!M91,Overall!$D$3:$D$389,0))),"No",INDEX(Overall!$C$3:$C$389,MATCH('BeerSheet Condensed'!M91,Overall!$D$3:$D$389,0)))</f>
        <v>#NAME?</v>
      </c>
      <c r="H91" s="3">
        <v>1.0</v>
      </c>
      <c r="I91" s="3" t="str">
        <f t="shared" si="12"/>
        <v>#REF!</v>
      </c>
      <c r="J91" s="264" t="str">
        <f t="shared" si="13"/>
        <v>#REF!</v>
      </c>
      <c r="K91" s="3" t="str">
        <f t="shared" si="9"/>
        <v>#REF!</v>
      </c>
      <c r="L91" s="3" t="str">
        <f t="array" ref="L91">IF(INDEX('Beersheet Paste'!53:53,1,'BeerSheet Condensed'!$Q$6+$C$1+3)=0,"1000",INDEX('Beersheet Paste'!53:53,1,'BeerSheet Condensed'!$Q$6+$C$1+3))</f>
        <v>#REF!</v>
      </c>
      <c r="M91" s="3" t="str">
        <f t="shared" si="10"/>
        <v>#REF!</v>
      </c>
      <c r="N91" s="3" t="str">
        <f t="shared" si="14"/>
        <v>1000</v>
      </c>
      <c r="O91" s="3"/>
    </row>
    <row r="92" ht="15.75" customHeight="1">
      <c r="A92" s="3">
        <v>49.0</v>
      </c>
      <c r="B92" s="3" t="str">
        <f t="array" ref="B92">INDEX('Beersheet Paste'!54:54,1,'BeerSheet Condensed'!$Q$6)</f>
        <v>#REF!</v>
      </c>
      <c r="C92" s="3" t="str">
        <f t="array" ref="C92">IF(B92=0,-99,INDEX('Beersheet Paste'!54:54,1,'BeerSheet Condensed'!$Q$6+$C$1))</f>
        <v>#REF!</v>
      </c>
      <c r="D92" s="3">
        <v>48.0</v>
      </c>
      <c r="E92" s="3" t="str">
        <f t="array" ref="E92">INDEX('Beersheet Paste'!54:54,1,'BeerSheet Condensed'!$Q$6+$C$1+2)</f>
        <v>#REF!</v>
      </c>
      <c r="F92" s="3" t="str">
        <f t="shared" si="11"/>
        <v>#REF!</v>
      </c>
      <c r="G92" s="3" t="str">
        <f t="array" ref="G92">IF(IS1000(INDEX(Overall!$C$3:$C$389,MATCH('BeerSheet Condensed'!M92,Overall!$D$3:$D$389,0))),"No",INDEX(Overall!$C$3:$C$389,MATCH('BeerSheet Condensed'!M92,Overall!$D$3:$D$389,0)))</f>
        <v>#NAME?</v>
      </c>
      <c r="H92" s="3">
        <v>1.0</v>
      </c>
      <c r="I92" s="3" t="str">
        <f t="shared" si="12"/>
        <v>#REF!</v>
      </c>
      <c r="J92" s="264" t="str">
        <f t="shared" si="13"/>
        <v>#REF!</v>
      </c>
      <c r="K92" s="3" t="str">
        <f t="shared" si="9"/>
        <v>#REF!</v>
      </c>
      <c r="L92" s="3" t="str">
        <f t="array" ref="L92">IF(INDEX('Beersheet Paste'!54:54,1,'BeerSheet Condensed'!$Q$6+$C$1+3)=0,"1000",INDEX('Beersheet Paste'!54:54,1,'BeerSheet Condensed'!$Q$6+$C$1+3))</f>
        <v>#REF!</v>
      </c>
      <c r="M92" s="3" t="str">
        <f t="shared" si="10"/>
        <v>#REF!</v>
      </c>
      <c r="N92" s="3" t="str">
        <f t="shared" si="14"/>
        <v>1000</v>
      </c>
      <c r="O92" s="3"/>
    </row>
    <row r="93" ht="15.75" customHeight="1">
      <c r="A93" s="3">
        <v>50.0</v>
      </c>
      <c r="B93" s="3" t="str">
        <f t="array" ref="B93">INDEX('Beersheet Paste'!55:55,1,'BeerSheet Condensed'!$Q$6)</f>
        <v>#REF!</v>
      </c>
      <c r="C93" s="3" t="str">
        <f t="array" ref="C93">IF(B93=0,-99,INDEX('Beersheet Paste'!55:55,1,'BeerSheet Condensed'!$Q$6+$C$1))</f>
        <v>#REF!</v>
      </c>
      <c r="D93" s="3">
        <v>49.0</v>
      </c>
      <c r="E93" s="3" t="str">
        <f t="array" ref="E93">INDEX('Beersheet Paste'!55:55,1,'BeerSheet Condensed'!$Q$6+$C$1+2)</f>
        <v>#REF!</v>
      </c>
      <c r="F93" s="3" t="str">
        <f t="shared" si="11"/>
        <v>#REF!</v>
      </c>
      <c r="G93" s="3" t="str">
        <f t="array" ref="G93">IF(IS1000(INDEX(Overall!$C$3:$C$389,MATCH('BeerSheet Condensed'!M93,Overall!$D$3:$D$389,0))),"No",INDEX(Overall!$C$3:$C$389,MATCH('BeerSheet Condensed'!M93,Overall!$D$3:$D$389,0)))</f>
        <v>#NAME?</v>
      </c>
      <c r="H93" s="3">
        <v>1.0</v>
      </c>
      <c r="I93" s="3" t="str">
        <f t="shared" si="12"/>
        <v>#REF!</v>
      </c>
      <c r="J93" s="264" t="str">
        <f t="shared" si="13"/>
        <v>#REF!</v>
      </c>
      <c r="K93" s="3" t="str">
        <f t="shared" si="9"/>
        <v>#REF!</v>
      </c>
      <c r="L93" s="3" t="str">
        <f t="array" ref="L93">IF(INDEX('Beersheet Paste'!55:55,1,'BeerSheet Condensed'!$Q$6+$C$1+3)=0,"1000",INDEX('Beersheet Paste'!55:55,1,'BeerSheet Condensed'!$Q$6+$C$1+3))</f>
        <v>#REF!</v>
      </c>
      <c r="M93" s="3" t="str">
        <f t="shared" si="10"/>
        <v>#REF!</v>
      </c>
      <c r="N93" s="3" t="str">
        <f t="shared" si="14"/>
        <v>1000</v>
      </c>
      <c r="O93" s="3"/>
    </row>
    <row r="94" ht="15.75" customHeight="1">
      <c r="A94" s="3">
        <v>51.0</v>
      </c>
      <c r="B94" s="3" t="str">
        <f t="array" ref="B94">INDEX('Beersheet Paste'!56:56,1,'BeerSheet Condensed'!$Q$6)</f>
        <v>#REF!</v>
      </c>
      <c r="C94" s="3" t="str">
        <f t="array" ref="C94">IF(B94=0,-99,INDEX('Beersheet Paste'!56:56,1,'BeerSheet Condensed'!$Q$6+$C$1))</f>
        <v>#REF!</v>
      </c>
      <c r="D94" s="3">
        <v>50.0</v>
      </c>
      <c r="E94" s="3" t="str">
        <f t="array" ref="E94">INDEX('Beersheet Paste'!56:56,1,'BeerSheet Condensed'!$Q$6+$C$1+2)</f>
        <v>#REF!</v>
      </c>
      <c r="F94" s="3" t="str">
        <f t="shared" si="11"/>
        <v>#REF!</v>
      </c>
      <c r="G94" s="3" t="str">
        <f t="array" ref="G94">IF(IS1000(INDEX(Overall!$C$3:$C$389,MATCH('BeerSheet Condensed'!M94,Overall!$D$3:$D$389,0))),"No",INDEX(Overall!$C$3:$C$389,MATCH('BeerSheet Condensed'!M94,Overall!$D$3:$D$389,0)))</f>
        <v>#NAME?</v>
      </c>
      <c r="H94" s="3">
        <v>1.0</v>
      </c>
      <c r="I94" s="3" t="str">
        <f t="shared" si="12"/>
        <v>#REF!</v>
      </c>
      <c r="J94" s="264" t="str">
        <f t="shared" si="13"/>
        <v>#REF!</v>
      </c>
      <c r="K94" s="3" t="str">
        <f t="shared" si="9"/>
        <v>#REF!</v>
      </c>
      <c r="L94" s="3" t="str">
        <f t="array" ref="L94">IF(INDEX('Beersheet Paste'!56:56,1,'BeerSheet Condensed'!$Q$6+$C$1+3)=0,"1000",INDEX('Beersheet Paste'!56:56,1,'BeerSheet Condensed'!$Q$6+$C$1+3))</f>
        <v>#REF!</v>
      </c>
      <c r="M94" s="3" t="str">
        <f t="shared" si="10"/>
        <v>#REF!</v>
      </c>
      <c r="N94" s="3" t="str">
        <f t="shared" si="14"/>
        <v>1000</v>
      </c>
      <c r="O94" s="3"/>
    </row>
    <row r="95" ht="15.75" customHeight="1">
      <c r="A95" s="3">
        <v>52.0</v>
      </c>
      <c r="B95" s="3" t="str">
        <f t="array" ref="B95">INDEX('Beersheet Paste'!57:57,1,'BeerSheet Condensed'!$Q$6)</f>
        <v>#REF!</v>
      </c>
      <c r="C95" s="3" t="str">
        <f t="array" ref="C95">IF(B95=0,-99,INDEX('Beersheet Paste'!57:57,1,'BeerSheet Condensed'!$Q$6+$C$1))</f>
        <v>#REF!</v>
      </c>
      <c r="D95" s="3">
        <v>51.0</v>
      </c>
      <c r="E95" s="3" t="str">
        <f t="array" ref="E95">INDEX('Beersheet Paste'!57:57,1,'BeerSheet Condensed'!$Q$6+$C$1+2)</f>
        <v>#REF!</v>
      </c>
      <c r="F95" s="3" t="str">
        <f t="shared" si="11"/>
        <v>#REF!</v>
      </c>
      <c r="G95" s="3" t="str">
        <f t="array" ref="G95">IF(IS1000(INDEX(Overall!$C$3:$C$389,MATCH('BeerSheet Condensed'!M95,Overall!$D$3:$D$389,0))),"No",INDEX(Overall!$C$3:$C$389,MATCH('BeerSheet Condensed'!M95,Overall!$D$3:$D$389,0)))</f>
        <v>#NAME?</v>
      </c>
      <c r="H95" s="3">
        <v>1.0</v>
      </c>
      <c r="I95" s="3" t="str">
        <f t="shared" si="12"/>
        <v>#REF!</v>
      </c>
      <c r="J95" s="264" t="str">
        <f t="shared" si="13"/>
        <v>#REF!</v>
      </c>
      <c r="K95" s="3" t="str">
        <f t="shared" si="9"/>
        <v>#REF!</v>
      </c>
      <c r="L95" s="3" t="str">
        <f t="array" ref="L95">IF(INDEX('Beersheet Paste'!57:57,1,'BeerSheet Condensed'!$Q$6+$C$1+3)=0,"1000",INDEX('Beersheet Paste'!57:57,1,'BeerSheet Condensed'!$Q$6+$C$1+3))</f>
        <v>#REF!</v>
      </c>
      <c r="M95" s="3" t="str">
        <f t="shared" si="10"/>
        <v>#REF!</v>
      </c>
      <c r="N95" s="3" t="str">
        <f t="shared" si="14"/>
        <v>1000</v>
      </c>
      <c r="O95" s="3"/>
    </row>
    <row r="96" ht="15.75" customHeight="1">
      <c r="A96" s="3">
        <v>53.0</v>
      </c>
      <c r="B96" s="3" t="str">
        <f t="array" ref="B96">INDEX('Beersheet Paste'!58:58,1,'BeerSheet Condensed'!$Q$6)</f>
        <v>#REF!</v>
      </c>
      <c r="C96" s="3" t="str">
        <f t="array" ref="C96">IF(B96=0,-99,INDEX('Beersheet Paste'!58:58,1,'BeerSheet Condensed'!$Q$6+$C$1))</f>
        <v>#REF!</v>
      </c>
      <c r="D96" s="3">
        <v>52.0</v>
      </c>
      <c r="E96" s="3" t="str">
        <f t="array" ref="E96">INDEX('Beersheet Paste'!58:58,1,'BeerSheet Condensed'!$Q$6+$C$1+2)</f>
        <v>#REF!</v>
      </c>
      <c r="F96" s="3" t="str">
        <f t="shared" si="11"/>
        <v>#REF!</v>
      </c>
      <c r="G96" s="3" t="str">
        <f t="array" ref="G96">IF(IS1000(INDEX(Overall!$C$3:$C$389,MATCH('BeerSheet Condensed'!M96,Overall!$D$3:$D$389,0))),"No",INDEX(Overall!$C$3:$C$389,MATCH('BeerSheet Condensed'!M96,Overall!$D$3:$D$389,0)))</f>
        <v>#NAME?</v>
      </c>
      <c r="H96" s="3">
        <v>1.0</v>
      </c>
      <c r="I96" s="3" t="str">
        <f t="shared" si="12"/>
        <v>#REF!</v>
      </c>
      <c r="J96" s="264" t="str">
        <f t="shared" si="13"/>
        <v>#REF!</v>
      </c>
      <c r="K96" s="3" t="str">
        <f t="shared" si="9"/>
        <v>#REF!</v>
      </c>
      <c r="L96" s="3" t="str">
        <f t="array" ref="L96">IF(INDEX('Beersheet Paste'!58:58,1,'BeerSheet Condensed'!$Q$6+$C$1+3)=0,"1000",INDEX('Beersheet Paste'!58:58,1,'BeerSheet Condensed'!$Q$6+$C$1+3))</f>
        <v>#REF!</v>
      </c>
      <c r="M96" s="3" t="str">
        <f t="shared" si="10"/>
        <v>#REF!</v>
      </c>
      <c r="N96" s="3" t="str">
        <f t="shared" si="14"/>
        <v>1000</v>
      </c>
      <c r="O96" s="3"/>
    </row>
    <row r="97" ht="15.75" customHeight="1">
      <c r="A97" s="3">
        <v>54.0</v>
      </c>
      <c r="B97" s="3" t="str">
        <f t="array" ref="B97">INDEX('Beersheet Paste'!59:59,1,'BeerSheet Condensed'!$Q$6)</f>
        <v>#REF!</v>
      </c>
      <c r="C97" s="3" t="str">
        <f t="array" ref="C97">IF(B97=0,-99,INDEX('Beersheet Paste'!59:59,1,'BeerSheet Condensed'!$Q$6+$C$1))</f>
        <v>#REF!</v>
      </c>
      <c r="D97" s="3">
        <v>53.0</v>
      </c>
      <c r="E97" s="3" t="str">
        <f t="array" ref="E97">INDEX('Beersheet Paste'!59:59,1,'BeerSheet Condensed'!$Q$6+$C$1+2)</f>
        <v>#REF!</v>
      </c>
      <c r="F97" s="3" t="str">
        <f t="shared" si="11"/>
        <v>#REF!</v>
      </c>
      <c r="G97" s="3" t="str">
        <f t="array" ref="G97">IF(IS1000(INDEX(Overall!$C$3:$C$389,MATCH('BeerSheet Condensed'!M97,Overall!$D$3:$D$389,0))),"No",INDEX(Overall!$C$3:$C$389,MATCH('BeerSheet Condensed'!M97,Overall!$D$3:$D$389,0)))</f>
        <v>#NAME?</v>
      </c>
      <c r="H97" s="3">
        <v>1.0</v>
      </c>
      <c r="I97" s="3" t="str">
        <f t="shared" si="12"/>
        <v>#REF!</v>
      </c>
      <c r="J97" s="264" t="str">
        <f t="shared" si="13"/>
        <v>#REF!</v>
      </c>
      <c r="K97" s="3" t="str">
        <f t="shared" si="9"/>
        <v>#REF!</v>
      </c>
      <c r="L97" s="3" t="str">
        <f t="array" ref="L97">IF(INDEX('Beersheet Paste'!59:59,1,'BeerSheet Condensed'!$Q$6+$C$1+3)=0,"1000",INDEX('Beersheet Paste'!59:59,1,'BeerSheet Condensed'!$Q$6+$C$1+3))</f>
        <v>#REF!</v>
      </c>
      <c r="M97" s="3" t="str">
        <f t="shared" si="10"/>
        <v>#REF!</v>
      </c>
      <c r="N97" s="3" t="str">
        <f t="shared" si="14"/>
        <v>1000</v>
      </c>
      <c r="O97" s="3"/>
    </row>
    <row r="98" ht="15.75" customHeight="1">
      <c r="A98" s="3">
        <v>55.0</v>
      </c>
      <c r="B98" s="3" t="str">
        <f t="array" ref="B98">INDEX('Beersheet Paste'!60:60,1,'BeerSheet Condensed'!$Q$6)</f>
        <v>#REF!</v>
      </c>
      <c r="C98" s="3" t="str">
        <f t="array" ref="C98">IF(B98=0,-99,INDEX('Beersheet Paste'!60:60,1,'BeerSheet Condensed'!$Q$6+$C$1))</f>
        <v>#REF!</v>
      </c>
      <c r="D98" s="3">
        <v>54.0</v>
      </c>
      <c r="E98" s="3" t="str">
        <f t="array" ref="E98">INDEX('Beersheet Paste'!60:60,1,'BeerSheet Condensed'!$Q$6+$C$1+2)</f>
        <v>#REF!</v>
      </c>
      <c r="F98" s="3" t="str">
        <f t="shared" si="11"/>
        <v>#REF!</v>
      </c>
      <c r="G98" s="3" t="str">
        <f t="array" ref="G98">IF(IS1000(INDEX(Overall!$C$3:$C$389,MATCH('BeerSheet Condensed'!M98,Overall!$D$3:$D$389,0))),"No",INDEX(Overall!$C$3:$C$389,MATCH('BeerSheet Condensed'!M98,Overall!$D$3:$D$389,0)))</f>
        <v>#NAME?</v>
      </c>
      <c r="H98" s="3">
        <v>1.0</v>
      </c>
      <c r="I98" s="3" t="str">
        <f t="shared" si="12"/>
        <v>#REF!</v>
      </c>
      <c r="J98" s="264" t="str">
        <f t="shared" si="13"/>
        <v>#REF!</v>
      </c>
      <c r="K98" s="3" t="str">
        <f t="shared" si="9"/>
        <v>#REF!</v>
      </c>
      <c r="L98" s="3" t="str">
        <f t="array" ref="L98">IF(INDEX('Beersheet Paste'!60:60,1,'BeerSheet Condensed'!$Q$6+$C$1+3)=0,"1000",INDEX('Beersheet Paste'!60:60,1,'BeerSheet Condensed'!$Q$6+$C$1+3))</f>
        <v>#REF!</v>
      </c>
      <c r="M98" s="3" t="str">
        <f t="shared" si="10"/>
        <v>#REF!</v>
      </c>
      <c r="N98" s="3" t="str">
        <f t="shared" si="14"/>
        <v>1000</v>
      </c>
      <c r="O98" s="3"/>
    </row>
    <row r="99" ht="15.75" customHeight="1">
      <c r="A99" s="3">
        <v>56.0</v>
      </c>
      <c r="B99" s="3" t="str">
        <f t="array" ref="B99">INDEX('Beersheet Paste'!61:61,1,'BeerSheet Condensed'!$Q$6)</f>
        <v>#REF!</v>
      </c>
      <c r="C99" s="3" t="str">
        <f t="array" ref="C99">IF(B99=0,-99,INDEX('Beersheet Paste'!61:61,1,'BeerSheet Condensed'!$Q$6+$C$1))</f>
        <v>#REF!</v>
      </c>
      <c r="D99" s="3">
        <v>55.0</v>
      </c>
      <c r="E99" s="3" t="str">
        <f t="array" ref="E99">INDEX('Beersheet Paste'!61:61,1,'BeerSheet Condensed'!$Q$6+$C$1+2)</f>
        <v>#REF!</v>
      </c>
      <c r="F99" s="3" t="str">
        <f t="shared" si="11"/>
        <v>#REF!</v>
      </c>
      <c r="G99" s="3" t="str">
        <f t="array" ref="G99">IF(IS1000(INDEX(Overall!$C$3:$C$389,MATCH('BeerSheet Condensed'!M99,Overall!$D$3:$D$389,0))),"No",INDEX(Overall!$C$3:$C$389,MATCH('BeerSheet Condensed'!M99,Overall!$D$3:$D$389,0)))</f>
        <v>#NAME?</v>
      </c>
      <c r="H99" s="3">
        <v>1.0</v>
      </c>
      <c r="I99" s="3" t="str">
        <f t="shared" si="12"/>
        <v>#REF!</v>
      </c>
      <c r="J99" s="264" t="str">
        <f t="shared" si="13"/>
        <v>#REF!</v>
      </c>
      <c r="K99" s="3" t="str">
        <f t="shared" si="9"/>
        <v>#REF!</v>
      </c>
      <c r="L99" s="3" t="str">
        <f t="array" ref="L99">IF(INDEX('Beersheet Paste'!61:61,1,'BeerSheet Condensed'!$Q$6+$C$1+3)=0,"1000",INDEX('Beersheet Paste'!61:61,1,'BeerSheet Condensed'!$Q$6+$C$1+3))</f>
        <v>#REF!</v>
      </c>
      <c r="M99" s="3" t="str">
        <f t="shared" si="10"/>
        <v>#REF!</v>
      </c>
      <c r="N99" s="3" t="str">
        <f t="shared" si="14"/>
        <v>1000</v>
      </c>
      <c r="O99" s="3"/>
    </row>
    <row r="100" ht="15.75" customHeight="1">
      <c r="A100" s="3">
        <v>57.0</v>
      </c>
      <c r="B100" s="3" t="str">
        <f t="array" ref="B100">INDEX('Beersheet Paste'!62:62,1,'BeerSheet Condensed'!$Q$6)</f>
        <v>#REF!</v>
      </c>
      <c r="C100" s="3" t="str">
        <f t="array" ref="C100">IF(B100=0,-99,INDEX('Beersheet Paste'!62:62,1,'BeerSheet Condensed'!$Q$6+$C$1))</f>
        <v>#REF!</v>
      </c>
      <c r="D100" s="3">
        <v>56.0</v>
      </c>
      <c r="E100" s="3" t="str">
        <f t="array" ref="E100">INDEX('Beersheet Paste'!62:62,1,'BeerSheet Condensed'!$Q$6+$C$1+2)</f>
        <v>#REF!</v>
      </c>
      <c r="F100" s="3" t="str">
        <f t="shared" si="11"/>
        <v>#REF!</v>
      </c>
      <c r="G100" s="3" t="str">
        <f t="array" ref="G100">IF(IS1000(INDEX(Overall!$C$3:$C$389,MATCH('BeerSheet Condensed'!M100,Overall!$D$3:$D$389,0))),"No",INDEX(Overall!$C$3:$C$389,MATCH('BeerSheet Condensed'!M100,Overall!$D$3:$D$389,0)))</f>
        <v>#NAME?</v>
      </c>
      <c r="H100" s="3">
        <v>1.0</v>
      </c>
      <c r="I100" s="3" t="str">
        <f t="shared" si="12"/>
        <v>#REF!</v>
      </c>
      <c r="J100" s="264" t="str">
        <f t="shared" si="13"/>
        <v>#REF!</v>
      </c>
      <c r="K100" s="3" t="str">
        <f t="shared" si="9"/>
        <v>#REF!</v>
      </c>
      <c r="L100" s="3" t="str">
        <f t="array" ref="L100">IF(INDEX('Beersheet Paste'!62:62,1,'BeerSheet Condensed'!$Q$6+$C$1+3)=0,"1000",INDEX('Beersheet Paste'!62:62,1,'BeerSheet Condensed'!$Q$6+$C$1+3))</f>
        <v>#REF!</v>
      </c>
      <c r="M100" s="3" t="str">
        <f t="shared" si="10"/>
        <v>#REF!</v>
      </c>
      <c r="N100" s="3" t="str">
        <f t="shared" si="14"/>
        <v>1000</v>
      </c>
      <c r="O100" s="3"/>
    </row>
    <row r="101" ht="15.75" customHeight="1">
      <c r="A101" s="3">
        <v>58.0</v>
      </c>
      <c r="B101" s="3" t="str">
        <f t="array" ref="B101">INDEX('Beersheet Paste'!63:63,1,'BeerSheet Condensed'!$Q$6)</f>
        <v>#REF!</v>
      </c>
      <c r="C101" s="3" t="str">
        <f t="array" ref="C101">IF(B101=0,-99,INDEX('Beersheet Paste'!63:63,1,'BeerSheet Condensed'!$Q$6+$C$1))</f>
        <v>#REF!</v>
      </c>
      <c r="D101" s="3">
        <v>57.0</v>
      </c>
      <c r="E101" s="3" t="str">
        <f t="array" ref="E101">INDEX('Beersheet Paste'!63:63,1,'BeerSheet Condensed'!$Q$6+$C$1+2)</f>
        <v>#REF!</v>
      </c>
      <c r="F101" s="3" t="str">
        <f t="shared" si="11"/>
        <v>#REF!</v>
      </c>
      <c r="G101" s="3" t="str">
        <f t="array" ref="G101">IF(IS1000(INDEX(Overall!$C$3:$C$389,MATCH('BeerSheet Condensed'!M101,Overall!$D$3:$D$389,0))),"No",INDEX(Overall!$C$3:$C$389,MATCH('BeerSheet Condensed'!M101,Overall!$D$3:$D$389,0)))</f>
        <v>#NAME?</v>
      </c>
      <c r="H101" s="3">
        <v>1.0</v>
      </c>
      <c r="I101" s="3" t="str">
        <f t="shared" si="12"/>
        <v>#REF!</v>
      </c>
      <c r="J101" s="264" t="str">
        <f t="shared" si="13"/>
        <v>#REF!</v>
      </c>
      <c r="K101" s="3" t="str">
        <f t="shared" si="9"/>
        <v>#REF!</v>
      </c>
      <c r="L101" s="3" t="str">
        <f t="array" ref="L101">IF(INDEX('Beersheet Paste'!63:63,1,'BeerSheet Condensed'!$Q$6+$C$1+3)=0,"1000",INDEX('Beersheet Paste'!63:63,1,'BeerSheet Condensed'!$Q$6+$C$1+3))</f>
        <v>#REF!</v>
      </c>
      <c r="M101" s="3" t="str">
        <f t="shared" si="10"/>
        <v>#REF!</v>
      </c>
      <c r="N101" s="3" t="str">
        <f t="shared" si="14"/>
        <v>1000</v>
      </c>
      <c r="O101" s="3"/>
    </row>
    <row r="102" ht="15.75" customHeight="1">
      <c r="A102" s="3">
        <v>59.0</v>
      </c>
      <c r="B102" s="3" t="str">
        <f t="array" ref="B102">INDEX('Beersheet Paste'!64:64,1,'BeerSheet Condensed'!$Q$6)</f>
        <v>#REF!</v>
      </c>
      <c r="C102" s="3" t="str">
        <f t="array" ref="C102">IF(B102=0,-99,INDEX('Beersheet Paste'!64:64,1,'BeerSheet Condensed'!$Q$6+$C$1))</f>
        <v>#REF!</v>
      </c>
      <c r="D102" s="3">
        <v>58.0</v>
      </c>
      <c r="E102" s="3" t="str">
        <f t="array" ref="E102">INDEX('Beersheet Paste'!64:64,1,'BeerSheet Condensed'!$Q$6+$C$1+2)</f>
        <v>#REF!</v>
      </c>
      <c r="F102" s="3" t="str">
        <f t="shared" si="11"/>
        <v>#REF!</v>
      </c>
      <c r="G102" s="3" t="str">
        <f t="array" ref="G102">IF(IS1000(INDEX(Overall!$C$3:$C$389,MATCH('BeerSheet Condensed'!M102,Overall!$D$3:$D$389,0))),"No",INDEX(Overall!$C$3:$C$389,MATCH('BeerSheet Condensed'!M102,Overall!$D$3:$D$389,0)))</f>
        <v>#NAME?</v>
      </c>
      <c r="H102" s="3">
        <v>1.0</v>
      </c>
      <c r="I102" s="3" t="str">
        <f t="shared" si="12"/>
        <v>#REF!</v>
      </c>
      <c r="J102" s="264" t="str">
        <f t="shared" si="13"/>
        <v>#REF!</v>
      </c>
      <c r="K102" s="3" t="str">
        <f t="shared" si="9"/>
        <v>#REF!</v>
      </c>
      <c r="L102" s="3" t="str">
        <f t="array" ref="L102">IF(INDEX('Beersheet Paste'!64:64,1,'BeerSheet Condensed'!$Q$6+$C$1+3)=0,"1000",INDEX('Beersheet Paste'!64:64,1,'BeerSheet Condensed'!$Q$6+$C$1+3))</f>
        <v>#REF!</v>
      </c>
      <c r="M102" s="3" t="str">
        <f t="shared" si="10"/>
        <v>#REF!</v>
      </c>
      <c r="N102" s="3" t="str">
        <f t="shared" si="14"/>
        <v>1000</v>
      </c>
      <c r="O102" s="3"/>
    </row>
    <row r="103" ht="15.75" customHeight="1">
      <c r="A103" s="3">
        <v>60.0</v>
      </c>
      <c r="B103" s="3" t="str">
        <f t="array" ref="B103">INDEX('Beersheet Paste'!65:65,1,'BeerSheet Condensed'!$Q$6)</f>
        <v>#REF!</v>
      </c>
      <c r="C103" s="3" t="str">
        <f t="array" ref="C103">IF(B103=0,-99,INDEX('Beersheet Paste'!65:65,1,'BeerSheet Condensed'!$Q$6+$C$1))</f>
        <v>#REF!</v>
      </c>
      <c r="D103" s="3">
        <v>59.0</v>
      </c>
      <c r="E103" s="3" t="str">
        <f t="array" ref="E103">INDEX('Beersheet Paste'!65:65,1,'BeerSheet Condensed'!$Q$6+$C$1+2)</f>
        <v>#REF!</v>
      </c>
      <c r="F103" s="3" t="str">
        <f t="shared" si="11"/>
        <v>#REF!</v>
      </c>
      <c r="G103" s="3" t="str">
        <f t="array" ref="G103">IF(IS1000(INDEX(Overall!$C$3:$C$389,MATCH('BeerSheet Condensed'!M103,Overall!$D$3:$D$389,0))),"No",INDEX(Overall!$C$3:$C$389,MATCH('BeerSheet Condensed'!M103,Overall!$D$3:$D$389,0)))</f>
        <v>#NAME?</v>
      </c>
      <c r="H103" s="3">
        <v>1.0</v>
      </c>
      <c r="I103" s="3" t="str">
        <f t="shared" si="12"/>
        <v>#REF!</v>
      </c>
      <c r="J103" s="264" t="str">
        <f t="shared" si="13"/>
        <v>#REF!</v>
      </c>
      <c r="K103" s="3" t="str">
        <f t="shared" si="9"/>
        <v>#REF!</v>
      </c>
      <c r="L103" s="3" t="str">
        <f t="array" ref="L103">IF(INDEX('Beersheet Paste'!65:65,1,'BeerSheet Condensed'!$Q$6+$C$1+3)=0,"1000",INDEX('Beersheet Paste'!65:65,1,'BeerSheet Condensed'!$Q$6+$C$1+3))</f>
        <v>#REF!</v>
      </c>
      <c r="M103" s="3" t="str">
        <f t="shared" si="10"/>
        <v>#REF!</v>
      </c>
      <c r="N103" s="3" t="str">
        <f t="shared" si="14"/>
        <v>1000</v>
      </c>
      <c r="O103" s="3"/>
    </row>
    <row r="104" ht="15.75" customHeight="1">
      <c r="A104" s="3">
        <v>61.0</v>
      </c>
      <c r="B104" s="3" t="str">
        <f t="array" ref="B104">INDEX('Beersheet Paste'!66:66,1,'BeerSheet Condensed'!$Q$6)</f>
        <v>#REF!</v>
      </c>
      <c r="C104" s="3" t="str">
        <f t="array" ref="C104">IF(B104=0,-99,INDEX('Beersheet Paste'!66:66,1,'BeerSheet Condensed'!$Q$6+$C$1))</f>
        <v>#REF!</v>
      </c>
      <c r="D104" s="3">
        <v>60.0</v>
      </c>
      <c r="E104" s="3" t="str">
        <f t="array" ref="E104">INDEX('Beersheet Paste'!66:66,1,'BeerSheet Condensed'!$Q$6+$C$1+2)</f>
        <v>#REF!</v>
      </c>
      <c r="F104" s="3" t="str">
        <f t="shared" si="11"/>
        <v>#REF!</v>
      </c>
      <c r="G104" s="3" t="str">
        <f t="array" ref="G104">IF(IS1000(INDEX(Overall!$C$3:$C$389,MATCH('BeerSheet Condensed'!M104,Overall!$D$3:$D$389,0))),"No",INDEX(Overall!$C$3:$C$389,MATCH('BeerSheet Condensed'!M104,Overall!$D$3:$D$389,0)))</f>
        <v>#NAME?</v>
      </c>
      <c r="H104" s="3">
        <v>1.0</v>
      </c>
      <c r="I104" s="3" t="str">
        <f t="shared" si="12"/>
        <v>#REF!</v>
      </c>
      <c r="J104" s="264" t="str">
        <f t="shared" si="13"/>
        <v>#REF!</v>
      </c>
      <c r="K104" s="3" t="str">
        <f t="shared" si="9"/>
        <v>#REF!</v>
      </c>
      <c r="L104" s="3" t="str">
        <f t="array" ref="L104">IF(INDEX('Beersheet Paste'!66:66,1,'BeerSheet Condensed'!$Q$6+$C$1+3)=0,"1000",INDEX('Beersheet Paste'!66:66,1,'BeerSheet Condensed'!$Q$6+$C$1+3))</f>
        <v>#REF!</v>
      </c>
      <c r="M104" s="3" t="str">
        <f t="shared" si="10"/>
        <v>#REF!</v>
      </c>
      <c r="N104" s="3" t="str">
        <f t="shared" si="14"/>
        <v>1000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5.75" customHeight="1">
      <c r="A105" s="3">
        <v>62.0</v>
      </c>
      <c r="B105" s="3" t="str">
        <f t="array" ref="B105">INDEX('Beersheet Paste'!67:67,1,'BeerSheet Condensed'!$Q$6)</f>
        <v>#REF!</v>
      </c>
      <c r="C105" s="3" t="str">
        <f t="array" ref="C105">IF(B105=0,-99,INDEX('Beersheet Paste'!67:67,1,'BeerSheet Condensed'!$Q$6+$C$1))</f>
        <v>#REF!</v>
      </c>
      <c r="D105" s="3">
        <v>61.0</v>
      </c>
      <c r="E105" s="3" t="str">
        <f t="array" ref="E105">INDEX('Beersheet Paste'!67:67,1,'BeerSheet Condensed'!$Q$6+$C$1+2)</f>
        <v>#REF!</v>
      </c>
      <c r="F105" s="3" t="str">
        <f t="shared" si="11"/>
        <v>#REF!</v>
      </c>
      <c r="G105" s="3" t="str">
        <f t="array" ref="G105">IF(IS1000(INDEX(Overall!$C$3:$C$389,MATCH('BeerSheet Condensed'!M105,Overall!$D$3:$D$389,0))),"No",INDEX(Overall!$C$3:$C$389,MATCH('BeerSheet Condensed'!M105,Overall!$D$3:$D$389,0)))</f>
        <v>#NAME?</v>
      </c>
      <c r="H105" s="3">
        <v>1.0</v>
      </c>
      <c r="I105" s="3" t="str">
        <f t="shared" si="12"/>
        <v>#REF!</v>
      </c>
      <c r="J105" s="264" t="str">
        <f t="shared" si="13"/>
        <v>#REF!</v>
      </c>
      <c r="K105" s="3" t="str">
        <f t="shared" si="9"/>
        <v>#REF!</v>
      </c>
      <c r="L105" s="3" t="str">
        <f t="array" ref="L105">IF(INDEX('Beersheet Paste'!67:67,1,'BeerSheet Condensed'!$Q$6+$C$1+3)=0,"1000",INDEX('Beersheet Paste'!67:67,1,'BeerSheet Condensed'!$Q$6+$C$1+3))</f>
        <v>#REF!</v>
      </c>
      <c r="M105" s="3" t="str">
        <f t="shared" si="10"/>
        <v>#REF!</v>
      </c>
      <c r="N105" s="3" t="str">
        <f t="shared" si="14"/>
        <v>1000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5.75" customHeight="1">
      <c r="A106" s="3">
        <v>63.0</v>
      </c>
      <c r="B106" s="3" t="str">
        <f t="array" ref="B106">INDEX('Beersheet Paste'!68:68,1,'BeerSheet Condensed'!$Q$6)</f>
        <v>#REF!</v>
      </c>
      <c r="C106" s="3" t="str">
        <f t="array" ref="C106">IF(B106=0,-99,INDEX('Beersheet Paste'!68:68,1,'BeerSheet Condensed'!$Q$6+$C$1))</f>
        <v>#REF!</v>
      </c>
      <c r="D106" s="3">
        <v>62.0</v>
      </c>
      <c r="E106" s="3" t="str">
        <f t="array" ref="E106">INDEX('Beersheet Paste'!68:68,1,'BeerSheet Condensed'!$Q$6+$C$1+2)</f>
        <v>#REF!</v>
      </c>
      <c r="F106" s="3" t="str">
        <f t="shared" si="11"/>
        <v>#REF!</v>
      </c>
      <c r="G106" s="3" t="str">
        <f t="array" ref="G106">IF(IS1000(INDEX(Overall!$C$3:$C$389,MATCH('BeerSheet Condensed'!M106,Overall!$D$3:$D$389,0))),"No",INDEX(Overall!$C$3:$C$389,MATCH('BeerSheet Condensed'!M106,Overall!$D$3:$D$389,0)))</f>
        <v>#NAME?</v>
      </c>
      <c r="H106" s="3">
        <v>1.0</v>
      </c>
      <c r="I106" s="3" t="str">
        <f t="shared" si="12"/>
        <v>#REF!</v>
      </c>
      <c r="J106" s="264" t="str">
        <f t="shared" si="13"/>
        <v>#REF!</v>
      </c>
      <c r="K106" s="3" t="str">
        <f t="shared" si="9"/>
        <v>#REF!</v>
      </c>
      <c r="L106" s="3" t="str">
        <f t="array" ref="L106">IF(INDEX('Beersheet Paste'!68:68,1,'BeerSheet Condensed'!$Q$6+$C$1+3)=0,"1000",INDEX('Beersheet Paste'!68:68,1,'BeerSheet Condensed'!$Q$6+$C$1+3))</f>
        <v>#REF!</v>
      </c>
      <c r="M106" s="3" t="str">
        <f t="shared" si="10"/>
        <v>#REF!</v>
      </c>
      <c r="N106" s="3" t="str">
        <f t="shared" si="14"/>
        <v>1000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5.75" customHeight="1">
      <c r="A107" s="3">
        <v>64.0</v>
      </c>
      <c r="B107" s="3" t="str">
        <f t="array" ref="B107">INDEX('Beersheet Paste'!69:69,1,'BeerSheet Condensed'!$Q$6)</f>
        <v>#REF!</v>
      </c>
      <c r="C107" s="3" t="str">
        <f t="array" ref="C107">IF(B107=0,-99,INDEX('Beersheet Paste'!69:69,1,'BeerSheet Condensed'!$Q$6+$C$1))</f>
        <v>#REF!</v>
      </c>
      <c r="D107" s="3">
        <v>63.0</v>
      </c>
      <c r="E107" s="3" t="str">
        <f t="array" ref="E107">INDEX('Beersheet Paste'!69:69,1,'BeerSheet Condensed'!$Q$6+$C$1+2)</f>
        <v>#REF!</v>
      </c>
      <c r="F107" s="3" t="str">
        <f t="shared" si="11"/>
        <v>#REF!</v>
      </c>
      <c r="G107" s="3" t="str">
        <f t="array" ref="G107">IF(IS1000(INDEX(Overall!$C$3:$C$389,MATCH('BeerSheet Condensed'!M107,Overall!$D$3:$D$389,0))),"No",INDEX(Overall!$C$3:$C$389,MATCH('BeerSheet Condensed'!M107,Overall!$D$3:$D$389,0)))</f>
        <v>#NAME?</v>
      </c>
      <c r="H107" s="3">
        <v>1.0</v>
      </c>
      <c r="I107" s="3" t="str">
        <f t="shared" si="12"/>
        <v>#REF!</v>
      </c>
      <c r="J107" s="264" t="str">
        <f t="shared" si="13"/>
        <v>#REF!</v>
      </c>
      <c r="K107" s="3" t="str">
        <f t="shared" si="9"/>
        <v>#REF!</v>
      </c>
      <c r="L107" s="3" t="str">
        <f t="array" ref="L107">IF(INDEX('Beersheet Paste'!69:69,1,'BeerSheet Condensed'!$Q$6+$C$1+3)=0,"1000",INDEX('Beersheet Paste'!69:69,1,'BeerSheet Condensed'!$Q$6+$C$1+3))</f>
        <v>#REF!</v>
      </c>
      <c r="M107" s="3" t="str">
        <f t="shared" si="10"/>
        <v>#REF!</v>
      </c>
      <c r="N107" s="3" t="str">
        <f t="shared" si="14"/>
        <v>1000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5.75" customHeight="1">
      <c r="A108" s="3">
        <v>65.0</v>
      </c>
      <c r="B108" s="3" t="str">
        <f t="array" ref="B108">INDEX('Beersheet Paste'!70:70,1,'BeerSheet Condensed'!$Q$6)</f>
        <v>#REF!</v>
      </c>
      <c r="C108" s="3" t="str">
        <f t="array" ref="C108">IF(B108=0,-99,INDEX('Beersheet Paste'!70:70,1,'BeerSheet Condensed'!$Q$6+$C$1))</f>
        <v>#REF!</v>
      </c>
      <c r="D108" s="3">
        <v>64.0</v>
      </c>
      <c r="E108" s="3" t="str">
        <f t="array" ref="E108">INDEX('Beersheet Paste'!70:70,1,'BeerSheet Condensed'!$Q$6+$C$1+2)</f>
        <v>#REF!</v>
      </c>
      <c r="F108" s="3" t="str">
        <f t="shared" si="11"/>
        <v>#REF!</v>
      </c>
      <c r="G108" s="3" t="str">
        <f t="array" ref="G108">IF(IS1000(INDEX(Overall!$C$3:$C$389,MATCH('BeerSheet Condensed'!M108,Overall!$D$3:$D$389,0))),"No",INDEX(Overall!$C$3:$C$389,MATCH('BeerSheet Condensed'!M108,Overall!$D$3:$D$389,0)))</f>
        <v>#NAME?</v>
      </c>
      <c r="H108" s="3">
        <v>1.0</v>
      </c>
      <c r="I108" s="3" t="str">
        <f t="shared" si="12"/>
        <v>#REF!</v>
      </c>
      <c r="J108" s="264" t="str">
        <f t="shared" si="13"/>
        <v>#REF!</v>
      </c>
      <c r="K108" s="3" t="str">
        <f t="shared" si="9"/>
        <v>#REF!</v>
      </c>
      <c r="L108" s="3" t="str">
        <f t="array" ref="L108">IF(INDEX('Beersheet Paste'!70:70,1,'BeerSheet Condensed'!$Q$6+$C$1+3)=0,"1000",INDEX('Beersheet Paste'!70:70,1,'BeerSheet Condensed'!$Q$6+$C$1+3))</f>
        <v>#REF!</v>
      </c>
      <c r="M108" s="3" t="str">
        <f t="shared" si="10"/>
        <v>#REF!</v>
      </c>
      <c r="N108" s="3" t="str">
        <f t="shared" si="14"/>
        <v>1000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5.75" customHeight="1">
      <c r="A109" s="3">
        <v>66.0</v>
      </c>
      <c r="B109" s="3" t="str">
        <f t="array" ref="B109">INDEX('Beersheet Paste'!71:71,1,'BeerSheet Condensed'!$Q$6)</f>
        <v>#REF!</v>
      </c>
      <c r="C109" s="3" t="str">
        <f t="array" ref="C109">IF(B109=0,-99,INDEX('Beersheet Paste'!71:71,1,'BeerSheet Condensed'!$Q$6+$C$1))</f>
        <v>#REF!</v>
      </c>
      <c r="D109" s="3">
        <v>65.0</v>
      </c>
      <c r="E109" s="3" t="str">
        <f t="array" ref="E109">INDEX('Beersheet Paste'!71:71,1,'BeerSheet Condensed'!$Q$6+$C$1+2)</f>
        <v>#REF!</v>
      </c>
      <c r="F109" s="3" t="str">
        <f t="shared" si="11"/>
        <v>#REF!</v>
      </c>
      <c r="G109" s="3" t="str">
        <f t="array" ref="G109">IF(IS1000(INDEX(Overall!$C$3:$C$389,MATCH('BeerSheet Condensed'!M109,Overall!$D$3:$D$389,0))),"No",INDEX(Overall!$C$3:$C$389,MATCH('BeerSheet Condensed'!M109,Overall!$D$3:$D$389,0)))</f>
        <v>#NAME?</v>
      </c>
      <c r="H109" s="3">
        <v>1.0</v>
      </c>
      <c r="I109" s="3" t="str">
        <f t="shared" si="12"/>
        <v>#REF!</v>
      </c>
      <c r="J109" s="264" t="str">
        <f t="shared" si="13"/>
        <v>#REF!</v>
      </c>
      <c r="K109" s="3" t="str">
        <f t="shared" si="9"/>
        <v>#REF!</v>
      </c>
      <c r="L109" s="3" t="str">
        <f t="array" ref="L109">IF(INDEX('Beersheet Paste'!71:71,1,'BeerSheet Condensed'!$Q$6+$C$1+3)=0,"1000",INDEX('Beersheet Paste'!71:71,1,'BeerSheet Condensed'!$Q$6+$C$1+3))</f>
        <v>#REF!</v>
      </c>
      <c r="M109" s="3" t="str">
        <f t="shared" si="10"/>
        <v>#REF!</v>
      </c>
      <c r="N109" s="3" t="str">
        <f t="shared" si="14"/>
        <v>1000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5.75" customHeight="1">
      <c r="A110" s="3">
        <v>67.0</v>
      </c>
      <c r="B110" s="3" t="str">
        <f t="array" ref="B110">INDEX('Beersheet Paste'!72:72,1,'BeerSheet Condensed'!$Q$6)</f>
        <v>#REF!</v>
      </c>
      <c r="C110" s="3" t="str">
        <f t="array" ref="C110">IF(B110=0,-99,INDEX('Beersheet Paste'!72:72,1,'BeerSheet Condensed'!$Q$6+$C$1))</f>
        <v>#REF!</v>
      </c>
      <c r="D110" s="3">
        <v>66.0</v>
      </c>
      <c r="E110" s="3" t="str">
        <f t="array" ref="E110">INDEX('Beersheet Paste'!72:72,1,'BeerSheet Condensed'!$Q$6+$C$1+2)</f>
        <v>#REF!</v>
      </c>
      <c r="F110" s="3" t="str">
        <f t="shared" si="11"/>
        <v>#REF!</v>
      </c>
      <c r="G110" s="3" t="str">
        <f t="array" ref="G110">IF(IS1000(INDEX(Overall!$C$3:$C$389,MATCH('BeerSheet Condensed'!M110,Overall!$D$3:$D$389,0))),"No",INDEX(Overall!$C$3:$C$389,MATCH('BeerSheet Condensed'!M110,Overall!$D$3:$D$389,0)))</f>
        <v>#NAME?</v>
      </c>
      <c r="H110" s="3">
        <v>1.0</v>
      </c>
      <c r="I110" s="3" t="str">
        <f t="shared" si="12"/>
        <v>#REF!</v>
      </c>
      <c r="J110" s="264" t="str">
        <f t="shared" si="13"/>
        <v>#REF!</v>
      </c>
      <c r="K110" s="3" t="str">
        <f t="shared" si="9"/>
        <v>#REF!</v>
      </c>
      <c r="L110" s="3" t="str">
        <f t="array" ref="L110">IF(INDEX('Beersheet Paste'!72:72,1,'BeerSheet Condensed'!$Q$6+$C$1+3)=0,"1000",INDEX('Beersheet Paste'!72:72,1,'BeerSheet Condensed'!$Q$6+$C$1+3))</f>
        <v>#REF!</v>
      </c>
      <c r="M110" s="3" t="str">
        <f t="shared" si="10"/>
        <v>#REF!</v>
      </c>
      <c r="N110" s="3" t="str">
        <f t="shared" si="14"/>
        <v>1000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5.75" customHeight="1">
      <c r="A111" s="3">
        <v>68.0</v>
      </c>
      <c r="B111" s="3" t="str">
        <f t="array" ref="B111">INDEX('Beersheet Paste'!73:73,1,'BeerSheet Condensed'!$Q$6)</f>
        <v>#REF!</v>
      </c>
      <c r="C111" s="3" t="str">
        <f t="array" ref="C111">IF(B111=0,-99,INDEX('Beersheet Paste'!73:73,1,'BeerSheet Condensed'!$Q$6+$C$1))</f>
        <v>#REF!</v>
      </c>
      <c r="D111" s="3">
        <v>67.0</v>
      </c>
      <c r="E111" s="3" t="str">
        <f t="array" ref="E111">INDEX('Beersheet Paste'!73:73,1,'BeerSheet Condensed'!$Q$6+$C$1+2)</f>
        <v>#REF!</v>
      </c>
      <c r="F111" s="3" t="str">
        <f t="shared" si="11"/>
        <v>#REF!</v>
      </c>
      <c r="G111" s="3" t="str">
        <f t="array" ref="G111">IF(IS1000(INDEX(Overall!$C$3:$C$389,MATCH('BeerSheet Condensed'!M111,Overall!$D$3:$D$389,0))),"No",INDEX(Overall!$C$3:$C$389,MATCH('BeerSheet Condensed'!M111,Overall!$D$3:$D$389,0)))</f>
        <v>#NAME?</v>
      </c>
      <c r="H111" s="3">
        <v>1.0</v>
      </c>
      <c r="I111" s="3" t="str">
        <f t="shared" si="12"/>
        <v>#REF!</v>
      </c>
      <c r="J111" s="264" t="str">
        <f t="shared" si="13"/>
        <v>#REF!</v>
      </c>
      <c r="K111" s="3" t="str">
        <f t="shared" si="9"/>
        <v>#REF!</v>
      </c>
      <c r="L111" s="3" t="str">
        <f t="array" ref="L111">IF(INDEX('Beersheet Paste'!73:73,1,'BeerSheet Condensed'!$Q$6+$C$1+3)=0,"1000",INDEX('Beersheet Paste'!73:73,1,'BeerSheet Condensed'!$Q$6+$C$1+3))</f>
        <v>#REF!</v>
      </c>
      <c r="M111" s="3" t="str">
        <f t="shared" si="10"/>
        <v>#REF!</v>
      </c>
      <c r="N111" s="3" t="str">
        <f t="shared" si="14"/>
        <v>1000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5.75" customHeight="1">
      <c r="A112" s="3">
        <v>69.0</v>
      </c>
      <c r="B112" s="3" t="str">
        <f t="array" ref="B112">INDEX('Beersheet Paste'!74:74,1,'BeerSheet Condensed'!$Q$6)</f>
        <v>#REF!</v>
      </c>
      <c r="C112" s="3" t="str">
        <f t="array" ref="C112">IF(B112=0,-99,INDEX('Beersheet Paste'!74:74,1,'BeerSheet Condensed'!$Q$6+$C$1))</f>
        <v>#REF!</v>
      </c>
      <c r="D112" s="3">
        <v>68.0</v>
      </c>
      <c r="E112" s="3" t="str">
        <f t="array" ref="E112">INDEX('Beersheet Paste'!74:74,1,'BeerSheet Condensed'!$Q$6+$C$1+2)</f>
        <v>#REF!</v>
      </c>
      <c r="F112" s="3" t="str">
        <f t="shared" si="11"/>
        <v>#REF!</v>
      </c>
      <c r="G112" s="3" t="str">
        <f t="array" ref="G112">IF(IS1000(INDEX(Overall!$C$3:$C$389,MATCH('BeerSheet Condensed'!M112,Overall!$D$3:$D$389,0))),"No",INDEX(Overall!$C$3:$C$389,MATCH('BeerSheet Condensed'!M112,Overall!$D$3:$D$389,0)))</f>
        <v>#NAME?</v>
      </c>
      <c r="H112" s="3">
        <v>1.0</v>
      </c>
      <c r="I112" s="3" t="str">
        <f t="shared" si="12"/>
        <v>#REF!</v>
      </c>
      <c r="J112" s="264" t="str">
        <f t="shared" si="13"/>
        <v>#REF!</v>
      </c>
      <c r="K112" s="3" t="str">
        <f t="shared" si="9"/>
        <v>#REF!</v>
      </c>
      <c r="L112" s="3" t="str">
        <f t="array" ref="L112">IF(INDEX('Beersheet Paste'!74:74,1,'BeerSheet Condensed'!$Q$6+$C$1+3)=0,"1000",INDEX('Beersheet Paste'!74:74,1,'BeerSheet Condensed'!$Q$6+$C$1+3))</f>
        <v>#REF!</v>
      </c>
      <c r="M112" s="3" t="str">
        <f t="shared" si="10"/>
        <v>#REF!</v>
      </c>
      <c r="N112" s="3" t="str">
        <f t="shared" si="14"/>
        <v>1000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5.75" customHeight="1">
      <c r="A113" s="3">
        <v>70.0</v>
      </c>
      <c r="B113" s="3" t="str">
        <f t="array" ref="B113">INDEX('Beersheet Paste'!75:75,1,'BeerSheet Condensed'!$Q$6)</f>
        <v>#REF!</v>
      </c>
      <c r="C113" s="3" t="str">
        <f t="array" ref="C113">IF(B113=0,-99,INDEX('Beersheet Paste'!75:75,1,'BeerSheet Condensed'!$Q$6+$C$1))</f>
        <v>#REF!</v>
      </c>
      <c r="D113" s="3">
        <v>69.0</v>
      </c>
      <c r="E113" s="3" t="str">
        <f t="array" ref="E113">INDEX('Beersheet Paste'!75:75,1,'BeerSheet Condensed'!$Q$6+$C$1+2)</f>
        <v>#REF!</v>
      </c>
      <c r="F113" s="3" t="str">
        <f t="shared" si="11"/>
        <v>#REF!</v>
      </c>
      <c r="G113" s="3" t="str">
        <f t="array" ref="G113">IF(IS1000(INDEX(Overall!$C$3:$C$389,MATCH('BeerSheet Condensed'!M113,Overall!$D$3:$D$389,0))),"No",INDEX(Overall!$C$3:$C$389,MATCH('BeerSheet Condensed'!M113,Overall!$D$3:$D$389,0)))</f>
        <v>#NAME?</v>
      </c>
      <c r="H113" s="3">
        <v>1.0</v>
      </c>
      <c r="I113" s="3" t="str">
        <f t="shared" si="12"/>
        <v>#REF!</v>
      </c>
      <c r="J113" s="264" t="str">
        <f t="shared" si="13"/>
        <v>#REF!</v>
      </c>
      <c r="K113" s="3" t="str">
        <f t="shared" si="9"/>
        <v>#REF!</v>
      </c>
      <c r="L113" s="3" t="str">
        <f t="array" ref="L113">IF(INDEX('Beersheet Paste'!75:75,1,'BeerSheet Condensed'!$Q$6+$C$1+3)=0,"1000",INDEX('Beersheet Paste'!75:75,1,'BeerSheet Condensed'!$Q$6+$C$1+3))</f>
        <v>#REF!</v>
      </c>
      <c r="M113" s="3" t="str">
        <f t="shared" si="10"/>
        <v>#REF!</v>
      </c>
      <c r="N113" s="3" t="str">
        <f t="shared" si="14"/>
        <v>1000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5.75" customHeight="1">
      <c r="A114" s="3">
        <v>71.0</v>
      </c>
      <c r="B114" s="3" t="str">
        <f t="array" ref="B114">INDEX('Beersheet Paste'!76:76,1,'BeerSheet Condensed'!$Q$6)</f>
        <v>#REF!</v>
      </c>
      <c r="C114" s="3" t="str">
        <f t="array" ref="C114">IF(B114=0,-99,INDEX('Beersheet Paste'!76:76,1,'BeerSheet Condensed'!$Q$6+$C$1))</f>
        <v>#REF!</v>
      </c>
      <c r="D114" s="3">
        <v>70.0</v>
      </c>
      <c r="E114" s="3" t="str">
        <f t="array" ref="E114">INDEX('Beersheet Paste'!76:76,1,'BeerSheet Condensed'!$Q$6+$C$1+2)</f>
        <v>#REF!</v>
      </c>
      <c r="F114" s="3" t="str">
        <f t="shared" si="11"/>
        <v>#REF!</v>
      </c>
      <c r="G114" s="3" t="str">
        <f t="array" ref="G114">IF(IS1000(INDEX(Overall!$C$3:$C$389,MATCH('BeerSheet Condensed'!M114,Overall!$D$3:$D$389,0))),"No",INDEX(Overall!$C$3:$C$389,MATCH('BeerSheet Condensed'!M114,Overall!$D$3:$D$389,0)))</f>
        <v>#NAME?</v>
      </c>
      <c r="H114" s="3">
        <v>1.0</v>
      </c>
      <c r="I114" s="3" t="str">
        <f t="shared" si="12"/>
        <v>#REF!</v>
      </c>
      <c r="J114" s="264" t="str">
        <f t="shared" si="13"/>
        <v>#REF!</v>
      </c>
      <c r="K114" s="3" t="str">
        <f t="shared" si="9"/>
        <v>#REF!</v>
      </c>
      <c r="L114" s="3" t="str">
        <f t="array" ref="L114">IF(INDEX('Beersheet Paste'!76:76,1,'BeerSheet Condensed'!$Q$6+$C$1+3)=0,"1000",INDEX('Beersheet Paste'!76:76,1,'BeerSheet Condensed'!$Q$6+$C$1+3))</f>
        <v>#REF!</v>
      </c>
      <c r="M114" s="3" t="str">
        <f t="shared" si="10"/>
        <v>#REF!</v>
      </c>
      <c r="N114" s="3" t="str">
        <f t="shared" si="14"/>
        <v>1000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5.75" customHeight="1">
      <c r="A115" s="3">
        <v>72.0</v>
      </c>
      <c r="B115" s="3" t="str">
        <f t="array" ref="B115">INDEX('Beersheet Paste'!77:77,1,'BeerSheet Condensed'!$Q$6)</f>
        <v>#REF!</v>
      </c>
      <c r="C115" s="3" t="str">
        <f t="array" ref="C115">IF(B115=0,-99,INDEX('Beersheet Paste'!77:77,1,'BeerSheet Condensed'!$Q$6+$C$1))</f>
        <v>#REF!</v>
      </c>
      <c r="D115" s="3">
        <v>71.0</v>
      </c>
      <c r="E115" s="3" t="str">
        <f t="array" ref="E115">INDEX('Beersheet Paste'!77:77,1,'BeerSheet Condensed'!$Q$6+$C$1+2)</f>
        <v>#REF!</v>
      </c>
      <c r="F115" s="3" t="str">
        <f t="shared" si="11"/>
        <v>#REF!</v>
      </c>
      <c r="G115" s="3" t="str">
        <f t="array" ref="G115">IF(IS1000(INDEX(Overall!$C$3:$C$389,MATCH('BeerSheet Condensed'!M115,Overall!$D$3:$D$389,0))),"No",INDEX(Overall!$C$3:$C$389,MATCH('BeerSheet Condensed'!M115,Overall!$D$3:$D$389,0)))</f>
        <v>#NAME?</v>
      </c>
      <c r="H115" s="3">
        <v>1.0</v>
      </c>
      <c r="I115" s="3" t="str">
        <f t="shared" si="12"/>
        <v>#REF!</v>
      </c>
      <c r="J115" s="264" t="str">
        <f t="shared" si="13"/>
        <v>#REF!</v>
      </c>
      <c r="K115" s="3" t="str">
        <f t="shared" si="9"/>
        <v>#REF!</v>
      </c>
      <c r="L115" s="3" t="str">
        <f t="array" ref="L115">IF(INDEX('Beersheet Paste'!77:77,1,'BeerSheet Condensed'!$Q$6+$C$1+3)=0,"1000",INDEX('Beersheet Paste'!77:77,1,'BeerSheet Condensed'!$Q$6+$C$1+3))</f>
        <v>#REF!</v>
      </c>
      <c r="M115" s="3" t="str">
        <f t="shared" si="10"/>
        <v>#REF!</v>
      </c>
      <c r="N115" s="3" t="str">
        <f t="shared" si="14"/>
        <v>1000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5.75" customHeight="1">
      <c r="A116" s="3">
        <v>73.0</v>
      </c>
      <c r="B116" s="3" t="str">
        <f t="array" ref="B116">INDEX('Beersheet Paste'!78:78,1,'BeerSheet Condensed'!$Q$6)</f>
        <v>#REF!</v>
      </c>
      <c r="C116" s="3" t="str">
        <f t="array" ref="C116">IF(B116=0,-99,INDEX('Beersheet Paste'!78:78,1,'BeerSheet Condensed'!$Q$6+$C$1))</f>
        <v>#REF!</v>
      </c>
      <c r="D116" s="3">
        <v>72.0</v>
      </c>
      <c r="E116" s="3" t="str">
        <f t="array" ref="E116">INDEX('Beersheet Paste'!78:78,1,'BeerSheet Condensed'!$Q$6+$C$1+2)</f>
        <v>#REF!</v>
      </c>
      <c r="F116" s="3" t="str">
        <f t="shared" si="11"/>
        <v>#REF!</v>
      </c>
      <c r="G116" s="3" t="str">
        <f t="array" ref="G116">IF(IS1000(INDEX(Overall!$C$3:$C$389,MATCH('BeerSheet Condensed'!M116,Overall!$D$3:$D$389,0))),"No",INDEX(Overall!$C$3:$C$389,MATCH('BeerSheet Condensed'!M116,Overall!$D$3:$D$389,0)))</f>
        <v>#NAME?</v>
      </c>
      <c r="H116" s="3">
        <v>1.0</v>
      </c>
      <c r="I116" s="3" t="str">
        <f t="shared" si="12"/>
        <v>#REF!</v>
      </c>
      <c r="J116" s="264" t="str">
        <f t="shared" si="13"/>
        <v>#REF!</v>
      </c>
      <c r="K116" s="3" t="str">
        <f t="shared" si="9"/>
        <v>#REF!</v>
      </c>
      <c r="L116" s="3" t="str">
        <f t="array" ref="L116">IF(INDEX('Beersheet Paste'!78:78,1,'BeerSheet Condensed'!$Q$6+$C$1+3)=0,"1000",INDEX('Beersheet Paste'!78:78,1,'BeerSheet Condensed'!$Q$6+$C$1+3))</f>
        <v>#REF!</v>
      </c>
      <c r="M116" s="3" t="str">
        <f t="shared" si="10"/>
        <v>#REF!</v>
      </c>
      <c r="N116" s="3" t="str">
        <f t="shared" si="14"/>
        <v>1000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5.75" customHeight="1">
      <c r="A117" s="3">
        <v>74.0</v>
      </c>
      <c r="B117" s="3" t="str">
        <f t="array" ref="B117">INDEX('Beersheet Paste'!79:79,1,'BeerSheet Condensed'!$Q$6)</f>
        <v>#REF!</v>
      </c>
      <c r="C117" s="3" t="str">
        <f t="array" ref="C117">IF(B117=0,-99,INDEX('Beersheet Paste'!79:79,1,'BeerSheet Condensed'!$Q$6+$C$1))</f>
        <v>#REF!</v>
      </c>
      <c r="D117" s="3">
        <v>73.0</v>
      </c>
      <c r="E117" s="3" t="str">
        <f t="array" ref="E117">INDEX('Beersheet Paste'!79:79,1,'BeerSheet Condensed'!$Q$6+$C$1+2)</f>
        <v>#REF!</v>
      </c>
      <c r="F117" s="3" t="str">
        <f t="shared" si="11"/>
        <v>#REF!</v>
      </c>
      <c r="G117" s="3" t="str">
        <f t="array" ref="G117">IF(IS1000(INDEX(Overall!$C$3:$C$389,MATCH('BeerSheet Condensed'!M117,Overall!$D$3:$D$389,0))),"No",INDEX(Overall!$C$3:$C$389,MATCH('BeerSheet Condensed'!M117,Overall!$D$3:$D$389,0)))</f>
        <v>#NAME?</v>
      </c>
      <c r="H117" s="3">
        <v>1.0</v>
      </c>
      <c r="I117" s="3" t="str">
        <f t="shared" si="12"/>
        <v>#REF!</v>
      </c>
      <c r="J117" s="264" t="str">
        <f t="shared" si="13"/>
        <v>#REF!</v>
      </c>
      <c r="K117" s="3" t="str">
        <f t="shared" si="9"/>
        <v>#REF!</v>
      </c>
      <c r="L117" s="3" t="str">
        <f t="array" ref="L117">IF(INDEX('Beersheet Paste'!79:79,1,'BeerSheet Condensed'!$Q$6+$C$1+3)=0,"1000",INDEX('Beersheet Paste'!79:79,1,'BeerSheet Condensed'!$Q$6+$C$1+3))</f>
        <v>#REF!</v>
      </c>
      <c r="M117" s="3" t="str">
        <f t="shared" si="10"/>
        <v>#REF!</v>
      </c>
      <c r="N117" s="3" t="str">
        <f t="shared" si="14"/>
        <v>1000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5.75" customHeight="1">
      <c r="A118" s="3">
        <v>75.0</v>
      </c>
      <c r="B118" s="3" t="str">
        <f t="array" ref="B118">INDEX('Beersheet Paste'!80:80,1,'BeerSheet Condensed'!$Q$6)</f>
        <v>#REF!</v>
      </c>
      <c r="C118" s="3" t="str">
        <f t="array" ref="C118">IF(B118=0,-99,INDEX('Beersheet Paste'!80:80,1,'BeerSheet Condensed'!$Q$6+$C$1))</f>
        <v>#REF!</v>
      </c>
      <c r="D118" s="3">
        <v>74.0</v>
      </c>
      <c r="E118" s="3" t="str">
        <f t="array" ref="E118">INDEX('Beersheet Paste'!80:80,1,'BeerSheet Condensed'!$Q$6+$C$1+2)</f>
        <v>#REF!</v>
      </c>
      <c r="F118" s="3" t="str">
        <f t="shared" si="11"/>
        <v>#REF!</v>
      </c>
      <c r="G118" s="3" t="str">
        <f t="array" ref="G118">IF(IS1000(INDEX(Overall!$C$3:$C$389,MATCH('BeerSheet Condensed'!M118,Overall!$D$3:$D$389,0))),"No",INDEX(Overall!$C$3:$C$389,MATCH('BeerSheet Condensed'!M118,Overall!$D$3:$D$389,0)))</f>
        <v>#NAME?</v>
      </c>
      <c r="H118" s="3">
        <v>1.0</v>
      </c>
      <c r="I118" s="3" t="str">
        <f t="shared" si="12"/>
        <v>#REF!</v>
      </c>
      <c r="J118" s="264" t="str">
        <f t="shared" si="13"/>
        <v>#REF!</v>
      </c>
      <c r="K118" s="3" t="str">
        <f t="shared" si="9"/>
        <v>#REF!</v>
      </c>
      <c r="L118" s="3" t="str">
        <f t="array" ref="L118">IF(INDEX('Beersheet Paste'!80:80,1,'BeerSheet Condensed'!$Q$6+$C$1+3)=0,"1000",INDEX('Beersheet Paste'!80:80,1,'BeerSheet Condensed'!$Q$6+$C$1+3))</f>
        <v>#REF!</v>
      </c>
      <c r="M118" s="3" t="str">
        <f t="shared" si="10"/>
        <v>#REF!</v>
      </c>
      <c r="N118" s="3" t="str">
        <f t="shared" si="14"/>
        <v>1000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5.75" customHeight="1">
      <c r="A119" s="3">
        <v>76.0</v>
      </c>
      <c r="B119" s="3" t="str">
        <f t="array" ref="B119">INDEX('Beersheet Paste'!81:81,1,'BeerSheet Condensed'!$Q$6)</f>
        <v>#REF!</v>
      </c>
      <c r="C119" s="3" t="str">
        <f t="array" ref="C119">IF(B119=0,-99,INDEX('Beersheet Paste'!81:81,1,'BeerSheet Condensed'!$Q$6+$C$1))</f>
        <v>#REF!</v>
      </c>
      <c r="D119" s="3">
        <v>75.0</v>
      </c>
      <c r="E119" s="3" t="str">
        <f t="array" ref="E119">INDEX('Beersheet Paste'!81:81,1,'BeerSheet Condensed'!$Q$6+$C$1+2)</f>
        <v>#REF!</v>
      </c>
      <c r="F119" s="3" t="str">
        <f t="shared" si="11"/>
        <v>#REF!</v>
      </c>
      <c r="G119" s="3" t="str">
        <f t="array" ref="G119">IF(IS1000(INDEX(Overall!$C$3:$C$389,MATCH('BeerSheet Condensed'!M119,Overall!$D$3:$D$389,0))),"No",INDEX(Overall!$C$3:$C$389,MATCH('BeerSheet Condensed'!M119,Overall!$D$3:$D$389,0)))</f>
        <v>#NAME?</v>
      </c>
      <c r="H119" s="3">
        <v>1.0</v>
      </c>
      <c r="I119" s="3" t="str">
        <f t="shared" si="12"/>
        <v>#REF!</v>
      </c>
      <c r="J119" s="264" t="str">
        <f t="shared" si="13"/>
        <v>#REF!</v>
      </c>
      <c r="K119" s="3" t="str">
        <f t="shared" si="9"/>
        <v>#REF!</v>
      </c>
      <c r="L119" s="3" t="str">
        <f t="array" ref="L119">IF(INDEX('Beersheet Paste'!81:81,1,'BeerSheet Condensed'!$Q$6+$C$1+3)=0,"1000",INDEX('Beersheet Paste'!81:81,1,'BeerSheet Condensed'!$Q$6+$C$1+3))</f>
        <v>#REF!</v>
      </c>
      <c r="M119" s="3" t="str">
        <f t="shared" si="10"/>
        <v>#REF!</v>
      </c>
      <c r="N119" s="3" t="str">
        <f t="shared" si="14"/>
        <v>1000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5.75" customHeight="1">
      <c r="A120" s="3">
        <v>77.0</v>
      </c>
      <c r="B120" s="3" t="str">
        <f t="array" ref="B120">INDEX('Beersheet Paste'!82:82,1,'BeerSheet Condensed'!$Q$6)</f>
        <v>#REF!</v>
      </c>
      <c r="C120" s="3" t="str">
        <f t="array" ref="C120">IF(B120=0,-99,INDEX('Beersheet Paste'!82:82,1,'BeerSheet Condensed'!$Q$6+$C$1))</f>
        <v>#REF!</v>
      </c>
      <c r="D120" s="3">
        <v>76.0</v>
      </c>
      <c r="E120" s="3" t="str">
        <f t="array" ref="E120">INDEX('Beersheet Paste'!82:82,1,'BeerSheet Condensed'!$Q$6+$C$1+2)</f>
        <v>#REF!</v>
      </c>
      <c r="F120" s="3" t="str">
        <f t="shared" si="11"/>
        <v>#REF!</v>
      </c>
      <c r="G120" s="3" t="str">
        <f t="array" ref="G120">IF(IS1000(INDEX(Overall!$C$3:$C$389,MATCH('BeerSheet Condensed'!M120,Overall!$D$3:$D$389,0))),"No",INDEX(Overall!$C$3:$C$389,MATCH('BeerSheet Condensed'!M120,Overall!$D$3:$D$389,0)))</f>
        <v>#NAME?</v>
      </c>
      <c r="H120" s="3">
        <v>1.0</v>
      </c>
      <c r="I120" s="3" t="str">
        <f t="shared" si="12"/>
        <v>#REF!</v>
      </c>
      <c r="J120" s="264" t="str">
        <f t="shared" si="13"/>
        <v>#REF!</v>
      </c>
      <c r="K120" s="3" t="str">
        <f t="shared" si="9"/>
        <v>#REF!</v>
      </c>
      <c r="L120" s="3" t="str">
        <f t="array" ref="L120">IF(INDEX('Beersheet Paste'!82:82,1,'BeerSheet Condensed'!$Q$6+$C$1+3)=0,"1000",INDEX('Beersheet Paste'!82:82,1,'BeerSheet Condensed'!$Q$6+$C$1+3))</f>
        <v>#REF!</v>
      </c>
      <c r="M120" s="3" t="str">
        <f t="shared" si="10"/>
        <v>#REF!</v>
      </c>
      <c r="N120" s="3" t="str">
        <f t="shared" si="14"/>
        <v>1000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5.75" customHeight="1">
      <c r="A121" s="3">
        <v>78.0</v>
      </c>
      <c r="B121" s="3" t="str">
        <f t="array" ref="B121">INDEX('Beersheet Paste'!83:83,1,'BeerSheet Condensed'!$Q$6)</f>
        <v>#REF!</v>
      </c>
      <c r="C121" s="3" t="str">
        <f t="array" ref="C121">IF(B121=0,-99,INDEX('Beersheet Paste'!83:83,1,'BeerSheet Condensed'!$Q$6+$C$1))</f>
        <v>#REF!</v>
      </c>
      <c r="D121" s="3">
        <v>77.0</v>
      </c>
      <c r="E121" s="3" t="str">
        <f t="array" ref="E121">INDEX('Beersheet Paste'!83:83,1,'BeerSheet Condensed'!$Q$6+$C$1+2)</f>
        <v>#REF!</v>
      </c>
      <c r="F121" s="3" t="str">
        <f t="shared" si="11"/>
        <v>#REF!</v>
      </c>
      <c r="G121" s="3" t="str">
        <f t="array" ref="G121">IF(IS1000(INDEX(Overall!$C$3:$C$389,MATCH('BeerSheet Condensed'!M121,Overall!$D$3:$D$389,0))),"No",INDEX(Overall!$C$3:$C$389,MATCH('BeerSheet Condensed'!M121,Overall!$D$3:$D$389,0)))</f>
        <v>#NAME?</v>
      </c>
      <c r="H121" s="3">
        <v>1.0</v>
      </c>
      <c r="I121" s="3" t="str">
        <f t="shared" si="12"/>
        <v>#REF!</v>
      </c>
      <c r="J121" s="264" t="str">
        <f t="shared" si="13"/>
        <v>#REF!</v>
      </c>
      <c r="K121" s="3" t="str">
        <f t="shared" si="9"/>
        <v>#REF!</v>
      </c>
      <c r="L121" s="3" t="str">
        <f t="array" ref="L121">IF(INDEX('Beersheet Paste'!83:83,1,'BeerSheet Condensed'!$Q$6+$C$1+3)=0,"1000",INDEX('Beersheet Paste'!83:83,1,'BeerSheet Condensed'!$Q$6+$C$1+3))</f>
        <v>#REF!</v>
      </c>
      <c r="M121" s="3" t="str">
        <f t="shared" si="10"/>
        <v>#REF!</v>
      </c>
      <c r="N121" s="3" t="str">
        <f t="shared" si="14"/>
        <v>1000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5.75" customHeight="1">
      <c r="A122" s="3">
        <v>79.0</v>
      </c>
      <c r="B122" s="3" t="str">
        <f t="array" ref="B122">INDEX('Beersheet Paste'!84:84,1,'BeerSheet Condensed'!$Q$6)</f>
        <v>#REF!</v>
      </c>
      <c r="C122" s="3" t="str">
        <f t="array" ref="C122">IF(B122=0,-99,INDEX('Beersheet Paste'!84:84,1,'BeerSheet Condensed'!$Q$6+$C$1))</f>
        <v>#REF!</v>
      </c>
      <c r="D122" s="3">
        <v>78.0</v>
      </c>
      <c r="E122" s="3" t="str">
        <f t="array" ref="E122">INDEX('Beersheet Paste'!84:84,1,'BeerSheet Condensed'!$Q$6+$C$1+2)</f>
        <v>#REF!</v>
      </c>
      <c r="F122" s="3" t="str">
        <f t="shared" si="11"/>
        <v>#REF!</v>
      </c>
      <c r="G122" s="3" t="str">
        <f t="array" ref="G122">IF(IS1000(INDEX(Overall!$C$3:$C$389,MATCH('BeerSheet Condensed'!M122,Overall!$D$3:$D$389,0))),"No",INDEX(Overall!$C$3:$C$389,MATCH('BeerSheet Condensed'!M122,Overall!$D$3:$D$389,0)))</f>
        <v>#NAME?</v>
      </c>
      <c r="H122" s="3">
        <v>1.0</v>
      </c>
      <c r="I122" s="3" t="str">
        <f t="shared" si="12"/>
        <v>#REF!</v>
      </c>
      <c r="J122" s="264" t="str">
        <f t="shared" si="13"/>
        <v>#REF!</v>
      </c>
      <c r="K122" s="3" t="str">
        <f t="shared" si="9"/>
        <v>#REF!</v>
      </c>
      <c r="L122" s="3" t="str">
        <f t="array" ref="L122">IF(INDEX('Beersheet Paste'!84:84,1,'BeerSheet Condensed'!$Q$6+$C$1+3)=0,"1000",INDEX('Beersheet Paste'!84:84,1,'BeerSheet Condensed'!$Q$6+$C$1+3))</f>
        <v>#REF!</v>
      </c>
      <c r="M122" s="3" t="str">
        <f t="shared" si="10"/>
        <v>#REF!</v>
      </c>
      <c r="N122" s="3" t="str">
        <f t="shared" si="14"/>
        <v>1000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5.75" customHeight="1">
      <c r="A123" s="3"/>
      <c r="B123" s="94" t="s">
        <v>6737</v>
      </c>
      <c r="C123" s="94" t="s">
        <v>6715</v>
      </c>
      <c r="D123" s="3">
        <v>0.0</v>
      </c>
      <c r="E123" s="94" t="s">
        <v>6717</v>
      </c>
      <c r="F123" s="94" t="s">
        <v>6718</v>
      </c>
      <c r="G123" s="3" t="str">
        <f t="array" ref="G123">IF(IS1000(INDEX(Overall!$C$3:$C$389,MATCH('BeerSheet Condensed'!M123,Overall!$D$3:$D$389,0))),"No",INDEX(Overall!$C$3:$C$389,MATCH('BeerSheet Condensed'!M123,Overall!$D$3:$D$389,0)))</f>
        <v>#NAME?</v>
      </c>
      <c r="H123" s="3">
        <v>1.0</v>
      </c>
      <c r="I123" s="3"/>
      <c r="J123" s="3"/>
      <c r="K123" s="3" t="str">
        <f t="shared" si="9"/>
        <v/>
      </c>
      <c r="L123" s="94" t="s">
        <v>4633</v>
      </c>
      <c r="M123" s="3" t="str">
        <f t="shared" si="10"/>
        <v>WR's</v>
      </c>
      <c r="N123" s="3"/>
      <c r="O123" s="3"/>
      <c r="S123" s="94"/>
      <c r="T123" s="94"/>
      <c r="U123" s="94"/>
      <c r="V123" s="94"/>
      <c r="W123" s="94"/>
      <c r="X123" s="94"/>
      <c r="Y123" s="94"/>
      <c r="Z123" s="94"/>
      <c r="AA123" s="94"/>
    </row>
    <row r="124" ht="15.75" customHeight="1">
      <c r="A124" s="3">
        <v>1.0</v>
      </c>
      <c r="B124" s="3" t="str">
        <f t="array" ref="B124">INDEX('Beersheet Paste'!6:6,1,'BeerSheet Condensed'!$Q$7)</f>
        <v>#REF!</v>
      </c>
      <c r="C124" s="3" t="str">
        <f t="array" ref="C124">IF(B124=0,-99,INDEX('Beersheet Paste'!6:6,1,'BeerSheet Condensed'!$R$7+$C$1))</f>
        <v>#REF!</v>
      </c>
      <c r="D124" s="3">
        <v>0.0</v>
      </c>
      <c r="E124" s="3" t="str">
        <f t="array" ref="E124">INDEX('Beersheet Paste'!6:6,1,'BeerSheet Condensed'!$R$7+$C$1+2)</f>
        <v>#REF!</v>
      </c>
      <c r="F124" s="3" t="str">
        <f t="shared" ref="F124:F204" si="15">C124*H124*$T$7</f>
        <v>#REF!</v>
      </c>
      <c r="G124" s="3" t="str">
        <f t="array" ref="G124">IF(IS1000(INDEX(Overall!$C$3:$C$389,MATCH('BeerSheet Condensed'!M124,Overall!$D$3:$D$389,0))),"No",INDEX(Overall!$C$3:$C$389,MATCH('BeerSheet Condensed'!M124,Overall!$D$3:$D$389,0)))</f>
        <v>#NAME?</v>
      </c>
      <c r="H124" s="3">
        <v>1.0</v>
      </c>
      <c r="I124" s="3" t="str">
        <f t="shared" ref="I124:I204" si="16">C124-$V$7</f>
        <v>#REF!</v>
      </c>
      <c r="J124" s="264" t="str">
        <f t="shared" ref="J124:J204" si="17">I124/$W$7</f>
        <v>#REF!</v>
      </c>
      <c r="K124" s="3" t="str">
        <f t="shared" si="9"/>
        <v>#REF!</v>
      </c>
      <c r="L124" s="3" t="str">
        <f t="array" ref="L124">IF(INDEX('Beersheet Paste'!6:6,1,'BeerSheet Condensed'!$O$7+$C$1+3)=0,"1000",INDEX('Beersheet Paste'!6:6,1,'BeerSheet Condensed'!$O$7+$C$1+3))</f>
        <v>#REF!</v>
      </c>
      <c r="M124" s="3" t="str">
        <f t="shared" si="10"/>
        <v>#REF!</v>
      </c>
      <c r="N124" s="3" t="str">
        <f t="shared" ref="N124:N204" si="18">IFERROR(L124,"1000")</f>
        <v>1000</v>
      </c>
      <c r="O124" s="3"/>
    </row>
    <row r="125" ht="15.75" customHeight="1">
      <c r="A125" s="3">
        <v>2.0</v>
      </c>
      <c r="B125" s="3" t="str">
        <f t="array" ref="B125">INDEX('Beersheet Paste'!7:7,1,'BeerSheet Condensed'!$Q$7)</f>
        <v>#REF!</v>
      </c>
      <c r="C125" s="3" t="str">
        <f t="array" ref="C125">IF(B125=0,-99,INDEX('Beersheet Paste'!7:7,1,'BeerSheet Condensed'!$R$7+$C$1))</f>
        <v>#REF!</v>
      </c>
      <c r="D125" s="3">
        <v>1.0</v>
      </c>
      <c r="E125" s="3" t="str">
        <f t="array" ref="E125">INDEX('Beersheet Paste'!7:7,1,'BeerSheet Condensed'!$R$7+$C$1+2)</f>
        <v>#REF!</v>
      </c>
      <c r="F125" s="3" t="str">
        <f t="shared" si="15"/>
        <v>#REF!</v>
      </c>
      <c r="G125" s="3" t="str">
        <f t="array" ref="G125">IF(IS1000(INDEX(Overall!$C$3:$C$389,MATCH('BeerSheet Condensed'!M125,Overall!$D$3:$D$389,0))),"No",INDEX(Overall!$C$3:$C$389,MATCH('BeerSheet Condensed'!M125,Overall!$D$3:$D$389,0)))</f>
        <v>#NAME?</v>
      </c>
      <c r="H125" s="3">
        <v>1.0</v>
      </c>
      <c r="I125" s="3" t="str">
        <f t="shared" si="16"/>
        <v>#REF!</v>
      </c>
      <c r="J125" s="264" t="str">
        <f t="shared" si="17"/>
        <v>#REF!</v>
      </c>
      <c r="K125" s="3" t="str">
        <f t="shared" si="9"/>
        <v>#REF!</v>
      </c>
      <c r="L125" s="3" t="str">
        <f t="array" ref="L125">IF(INDEX('Beersheet Paste'!7:7,1,'BeerSheet Condensed'!$O$7+$C$1+3)=0,"1000",INDEX('Beersheet Paste'!7:7,1,'BeerSheet Condensed'!$O$7+$C$1+3))</f>
        <v>#REF!</v>
      </c>
      <c r="M125" s="3" t="str">
        <f t="shared" si="10"/>
        <v>#REF!</v>
      </c>
      <c r="N125" s="3" t="str">
        <f t="shared" si="18"/>
        <v>1000</v>
      </c>
      <c r="O125" s="3"/>
    </row>
    <row r="126" ht="15.75" customHeight="1">
      <c r="A126" s="3">
        <v>3.0</v>
      </c>
      <c r="B126" s="3" t="str">
        <f t="array" ref="B126">INDEX('Beersheet Paste'!8:8,1,'BeerSheet Condensed'!$Q$7)</f>
        <v>#REF!</v>
      </c>
      <c r="C126" s="3" t="str">
        <f t="array" ref="C126">IF(B126=0,-99,INDEX('Beersheet Paste'!8:8,1,'BeerSheet Condensed'!$R$7+$C$1))</f>
        <v>#REF!</v>
      </c>
      <c r="D126" s="3">
        <v>2.0</v>
      </c>
      <c r="E126" s="3" t="str">
        <f t="array" ref="E126">INDEX('Beersheet Paste'!8:8,1,'BeerSheet Condensed'!$R$7+$C$1+2)</f>
        <v>#REF!</v>
      </c>
      <c r="F126" s="3" t="str">
        <f t="shared" si="15"/>
        <v>#REF!</v>
      </c>
      <c r="G126" s="3" t="str">
        <f t="array" ref="G126">IF(IS1000(INDEX(Overall!$C$3:$C$389,MATCH('BeerSheet Condensed'!M126,Overall!$D$3:$D$389,0))),"No",INDEX(Overall!$C$3:$C$389,MATCH('BeerSheet Condensed'!M126,Overall!$D$3:$D$389,0)))</f>
        <v>#NAME?</v>
      </c>
      <c r="H126" s="3">
        <v>1.0</v>
      </c>
      <c r="I126" s="3" t="str">
        <f t="shared" si="16"/>
        <v>#REF!</v>
      </c>
      <c r="J126" s="264" t="str">
        <f t="shared" si="17"/>
        <v>#REF!</v>
      </c>
      <c r="K126" s="3" t="str">
        <f t="shared" si="9"/>
        <v>#REF!</v>
      </c>
      <c r="L126" s="3" t="str">
        <f t="array" ref="L126">IF(INDEX('Beersheet Paste'!8:8,1,'BeerSheet Condensed'!$O$7+$C$1+3)=0,"1000",INDEX('Beersheet Paste'!8:8,1,'BeerSheet Condensed'!$O$7+$C$1+3))</f>
        <v>#REF!</v>
      </c>
      <c r="M126" s="3" t="str">
        <f t="shared" si="10"/>
        <v>#REF!</v>
      </c>
      <c r="N126" s="3" t="str">
        <f t="shared" si="18"/>
        <v>1000</v>
      </c>
      <c r="O126" s="3"/>
    </row>
    <row r="127" ht="15.75" customHeight="1">
      <c r="A127" s="3">
        <v>4.0</v>
      </c>
      <c r="B127" s="3" t="str">
        <f t="array" ref="B127">INDEX('Beersheet Paste'!9:9,1,'BeerSheet Condensed'!$Q$7)</f>
        <v>#REF!</v>
      </c>
      <c r="C127" s="3" t="str">
        <f t="array" ref="C127">IF(B127=0,-99,INDEX('Beersheet Paste'!9:9,1,'BeerSheet Condensed'!$R$7+$C$1))</f>
        <v>#REF!</v>
      </c>
      <c r="D127" s="3">
        <v>3.0</v>
      </c>
      <c r="E127" s="3" t="str">
        <f t="array" ref="E127">INDEX('Beersheet Paste'!9:9,1,'BeerSheet Condensed'!$R$7+$C$1+2)</f>
        <v>#REF!</v>
      </c>
      <c r="F127" s="3" t="str">
        <f t="shared" si="15"/>
        <v>#REF!</v>
      </c>
      <c r="G127" s="3" t="str">
        <f t="array" ref="G127">IF(IS1000(INDEX(Overall!$C$3:$C$389,MATCH('BeerSheet Condensed'!M127,Overall!$D$3:$D$389,0))),"No",INDEX(Overall!$C$3:$C$389,MATCH('BeerSheet Condensed'!M127,Overall!$D$3:$D$389,0)))</f>
        <v>#NAME?</v>
      </c>
      <c r="H127" s="3">
        <v>1.0</v>
      </c>
      <c r="I127" s="3" t="str">
        <f t="shared" si="16"/>
        <v>#REF!</v>
      </c>
      <c r="J127" s="264" t="str">
        <f t="shared" si="17"/>
        <v>#REF!</v>
      </c>
      <c r="K127" s="3" t="str">
        <f t="shared" si="9"/>
        <v>#REF!</v>
      </c>
      <c r="L127" s="3" t="str">
        <f t="array" ref="L127">IF(INDEX('Beersheet Paste'!9:9,1,'BeerSheet Condensed'!$O$7+$C$1+3)=0,"1000",INDEX('Beersheet Paste'!9:9,1,'BeerSheet Condensed'!$O$7+$C$1+3))</f>
        <v>#REF!</v>
      </c>
      <c r="M127" s="3" t="str">
        <f t="shared" si="10"/>
        <v>#REF!</v>
      </c>
      <c r="N127" s="3" t="str">
        <f t="shared" si="18"/>
        <v>1000</v>
      </c>
      <c r="O127" s="3"/>
    </row>
    <row r="128" ht="15.75" customHeight="1">
      <c r="A128" s="3">
        <v>5.0</v>
      </c>
      <c r="B128" s="3" t="str">
        <f t="array" ref="B128">INDEX('Beersheet Paste'!10:10,1,'BeerSheet Condensed'!$Q$7)</f>
        <v>#REF!</v>
      </c>
      <c r="C128" s="3" t="str">
        <f t="array" ref="C128">IF(B128=0,-99,INDEX('Beersheet Paste'!10:10,1,'BeerSheet Condensed'!$R$7+$C$1))</f>
        <v>#REF!</v>
      </c>
      <c r="D128" s="3">
        <v>4.0</v>
      </c>
      <c r="E128" s="3" t="str">
        <f t="array" ref="E128">INDEX('Beersheet Paste'!10:10,1,'BeerSheet Condensed'!$R$7+$C$1+2)</f>
        <v>#REF!</v>
      </c>
      <c r="F128" s="3" t="str">
        <f t="shared" si="15"/>
        <v>#REF!</v>
      </c>
      <c r="G128" s="3" t="str">
        <f t="array" ref="G128">IF(IS1000(INDEX(Overall!$C$3:$C$389,MATCH('BeerSheet Condensed'!M128,Overall!$D$3:$D$389,0))),"No",INDEX(Overall!$C$3:$C$389,MATCH('BeerSheet Condensed'!M128,Overall!$D$3:$D$389,0)))</f>
        <v>#NAME?</v>
      </c>
      <c r="H128" s="3">
        <v>1.0</v>
      </c>
      <c r="I128" s="3" t="str">
        <f t="shared" si="16"/>
        <v>#REF!</v>
      </c>
      <c r="J128" s="264" t="str">
        <f t="shared" si="17"/>
        <v>#REF!</v>
      </c>
      <c r="K128" s="3" t="str">
        <f t="shared" si="9"/>
        <v>#REF!</v>
      </c>
      <c r="L128" s="3" t="str">
        <f t="array" ref="L128">IF(INDEX('Beersheet Paste'!10:10,1,'BeerSheet Condensed'!$O$7+$C$1+3)=0,"1000",INDEX('Beersheet Paste'!10:10,1,'BeerSheet Condensed'!$O$7+$C$1+3))</f>
        <v>#REF!</v>
      </c>
      <c r="M128" s="3" t="str">
        <f t="shared" si="10"/>
        <v>#REF!</v>
      </c>
      <c r="N128" s="3" t="str">
        <f t="shared" si="18"/>
        <v>1000</v>
      </c>
      <c r="O128" s="3"/>
    </row>
    <row r="129" ht="15.75" customHeight="1">
      <c r="A129" s="3">
        <v>6.0</v>
      </c>
      <c r="B129" s="3" t="str">
        <f t="array" ref="B129">INDEX('Beersheet Paste'!11:11,1,'BeerSheet Condensed'!$Q$7)</f>
        <v>#REF!</v>
      </c>
      <c r="C129" s="3" t="str">
        <f t="array" ref="C129">IF(B129=0,-99,INDEX('Beersheet Paste'!11:11,1,'BeerSheet Condensed'!$R$7+$C$1))</f>
        <v>#REF!</v>
      </c>
      <c r="D129" s="3">
        <v>5.0</v>
      </c>
      <c r="E129" s="3" t="str">
        <f t="array" ref="E129">INDEX('Beersheet Paste'!11:11,1,'BeerSheet Condensed'!$R$7+$C$1+2)</f>
        <v>#REF!</v>
      </c>
      <c r="F129" s="3" t="str">
        <f t="shared" si="15"/>
        <v>#REF!</v>
      </c>
      <c r="G129" s="3" t="str">
        <f t="array" ref="G129">IF(IS1000(INDEX(Overall!$C$3:$C$389,MATCH('BeerSheet Condensed'!M129,Overall!$D$3:$D$389,0))),"No",INDEX(Overall!$C$3:$C$389,MATCH('BeerSheet Condensed'!M129,Overall!$D$3:$D$389,0)))</f>
        <v>#NAME?</v>
      </c>
      <c r="H129" s="3">
        <v>1.0</v>
      </c>
      <c r="I129" s="3" t="str">
        <f t="shared" si="16"/>
        <v>#REF!</v>
      </c>
      <c r="J129" s="264" t="str">
        <f t="shared" si="17"/>
        <v>#REF!</v>
      </c>
      <c r="K129" s="3" t="str">
        <f t="shared" si="9"/>
        <v>#REF!</v>
      </c>
      <c r="L129" s="3" t="str">
        <f t="array" ref="L129">IF(INDEX('Beersheet Paste'!11:11,1,'BeerSheet Condensed'!$O$7+$C$1+3)=0,"1000",INDEX('Beersheet Paste'!11:11,1,'BeerSheet Condensed'!$O$7+$C$1+3))</f>
        <v>#REF!</v>
      </c>
      <c r="M129" s="3" t="str">
        <f t="shared" si="10"/>
        <v>#REF!</v>
      </c>
      <c r="N129" s="3" t="str">
        <f t="shared" si="18"/>
        <v>1000</v>
      </c>
      <c r="O129" s="3"/>
    </row>
    <row r="130" ht="15.75" customHeight="1">
      <c r="A130" s="3">
        <v>7.0</v>
      </c>
      <c r="B130" s="3" t="str">
        <f t="array" ref="B130">INDEX('Beersheet Paste'!12:12,1,'BeerSheet Condensed'!$Q$7)</f>
        <v>#REF!</v>
      </c>
      <c r="C130" s="3" t="str">
        <f t="array" ref="C130">IF(B130=0,-99,INDEX('Beersheet Paste'!12:12,1,'BeerSheet Condensed'!$R$7+$C$1))</f>
        <v>#REF!</v>
      </c>
      <c r="D130" s="3">
        <v>6.0</v>
      </c>
      <c r="E130" s="3" t="str">
        <f t="array" ref="E130">INDEX('Beersheet Paste'!12:12,1,'BeerSheet Condensed'!$R$7+$C$1+2)</f>
        <v>#REF!</v>
      </c>
      <c r="F130" s="3" t="str">
        <f t="shared" si="15"/>
        <v>#REF!</v>
      </c>
      <c r="G130" s="3" t="str">
        <f t="array" ref="G130">IF(IS1000(INDEX(Overall!$C$3:$C$389,MATCH('BeerSheet Condensed'!M130,Overall!$D$3:$D$389,0))),"No",INDEX(Overall!$C$3:$C$389,MATCH('BeerSheet Condensed'!M130,Overall!$D$3:$D$389,0)))</f>
        <v>#NAME?</v>
      </c>
      <c r="H130" s="3">
        <v>1.0</v>
      </c>
      <c r="I130" s="3" t="str">
        <f t="shared" si="16"/>
        <v>#REF!</v>
      </c>
      <c r="J130" s="264" t="str">
        <f t="shared" si="17"/>
        <v>#REF!</v>
      </c>
      <c r="K130" s="3" t="str">
        <f t="shared" si="9"/>
        <v>#REF!</v>
      </c>
      <c r="L130" s="3" t="str">
        <f t="array" ref="L130">IF(INDEX('Beersheet Paste'!12:12,1,'BeerSheet Condensed'!$O$7+$C$1+3)=0,"1000",INDEX('Beersheet Paste'!12:12,1,'BeerSheet Condensed'!$O$7+$C$1+3))</f>
        <v>#REF!</v>
      </c>
      <c r="M130" s="3" t="str">
        <f t="shared" si="10"/>
        <v>#REF!</v>
      </c>
      <c r="N130" s="3" t="str">
        <f t="shared" si="18"/>
        <v>1000</v>
      </c>
      <c r="O130" s="3"/>
    </row>
    <row r="131" ht="15.75" customHeight="1">
      <c r="A131" s="3">
        <v>8.0</v>
      </c>
      <c r="B131" s="3" t="str">
        <f t="array" ref="B131">INDEX('Beersheet Paste'!13:13,1,'BeerSheet Condensed'!$Q$7)</f>
        <v>#REF!</v>
      </c>
      <c r="C131" s="3" t="str">
        <f t="array" ref="C131">IF(B131=0,-99,INDEX('Beersheet Paste'!13:13,1,'BeerSheet Condensed'!$R$7+$C$1))</f>
        <v>#REF!</v>
      </c>
      <c r="D131" s="3">
        <v>7.0</v>
      </c>
      <c r="E131" s="3" t="str">
        <f t="array" ref="E131">INDEX('Beersheet Paste'!13:13,1,'BeerSheet Condensed'!$R$7+$C$1+2)</f>
        <v>#REF!</v>
      </c>
      <c r="F131" s="3" t="str">
        <f t="shared" si="15"/>
        <v>#REF!</v>
      </c>
      <c r="G131" s="3" t="str">
        <f t="array" ref="G131">IF(IS1000(INDEX(Overall!$C$3:$C$389,MATCH('BeerSheet Condensed'!M131,Overall!$D$3:$D$389,0))),"No",INDEX(Overall!$C$3:$C$389,MATCH('BeerSheet Condensed'!M131,Overall!$D$3:$D$389,0)))</f>
        <v>#NAME?</v>
      </c>
      <c r="H131" s="3">
        <v>1.0</v>
      </c>
      <c r="I131" s="3" t="str">
        <f t="shared" si="16"/>
        <v>#REF!</v>
      </c>
      <c r="J131" s="264" t="str">
        <f t="shared" si="17"/>
        <v>#REF!</v>
      </c>
      <c r="K131" s="3" t="str">
        <f t="shared" si="9"/>
        <v>#REF!</v>
      </c>
      <c r="L131" s="3" t="str">
        <f t="array" ref="L131">IF(INDEX('Beersheet Paste'!13:13,1,'BeerSheet Condensed'!$O$7+$C$1+3)=0,"1000",INDEX('Beersheet Paste'!13:13,1,'BeerSheet Condensed'!$O$7+$C$1+3))</f>
        <v>#REF!</v>
      </c>
      <c r="M131" s="3" t="str">
        <f t="shared" si="10"/>
        <v>#REF!</v>
      </c>
      <c r="N131" s="3" t="str">
        <f t="shared" si="18"/>
        <v>1000</v>
      </c>
      <c r="O131" s="3"/>
    </row>
    <row r="132" ht="15.75" customHeight="1">
      <c r="A132" s="3">
        <v>9.0</v>
      </c>
      <c r="B132" s="3" t="str">
        <f t="array" ref="B132">INDEX('Beersheet Paste'!14:14,1,'BeerSheet Condensed'!$Q$7)</f>
        <v>#REF!</v>
      </c>
      <c r="C132" s="3" t="str">
        <f t="array" ref="C132">IF(B132=0,-99,INDEX('Beersheet Paste'!14:14,1,'BeerSheet Condensed'!$R$7+$C$1))</f>
        <v>#REF!</v>
      </c>
      <c r="D132" s="3">
        <v>8.0</v>
      </c>
      <c r="E132" s="3" t="str">
        <f t="array" ref="E132">INDEX('Beersheet Paste'!14:14,1,'BeerSheet Condensed'!$R$7+$C$1+2)</f>
        <v>#REF!</v>
      </c>
      <c r="F132" s="3" t="str">
        <f t="shared" si="15"/>
        <v>#REF!</v>
      </c>
      <c r="G132" s="3" t="str">
        <f t="array" ref="G132">IF(IS1000(INDEX(Overall!$C$3:$C$389,MATCH('BeerSheet Condensed'!M132,Overall!$D$3:$D$389,0))),"No",INDEX(Overall!$C$3:$C$389,MATCH('BeerSheet Condensed'!M132,Overall!$D$3:$D$389,0)))</f>
        <v>#NAME?</v>
      </c>
      <c r="H132" s="3">
        <v>1.0</v>
      </c>
      <c r="I132" s="3" t="str">
        <f t="shared" si="16"/>
        <v>#REF!</v>
      </c>
      <c r="J132" s="264" t="str">
        <f t="shared" si="17"/>
        <v>#REF!</v>
      </c>
      <c r="K132" s="3" t="str">
        <f t="shared" si="9"/>
        <v>#REF!</v>
      </c>
      <c r="L132" s="3" t="str">
        <f t="array" ref="L132">IF(INDEX('Beersheet Paste'!14:14,1,'BeerSheet Condensed'!$O$7+$C$1+3)=0,"1000",INDEX('Beersheet Paste'!14:14,1,'BeerSheet Condensed'!$O$7+$C$1+3))</f>
        <v>#REF!</v>
      </c>
      <c r="M132" s="3" t="str">
        <f t="shared" si="10"/>
        <v>#REF!</v>
      </c>
      <c r="N132" s="3" t="str">
        <f t="shared" si="18"/>
        <v>1000</v>
      </c>
      <c r="O132" s="3"/>
    </row>
    <row r="133" ht="15.75" customHeight="1">
      <c r="A133" s="3">
        <v>10.0</v>
      </c>
      <c r="B133" s="3" t="str">
        <f t="array" ref="B133">INDEX('Beersheet Paste'!15:15,1,'BeerSheet Condensed'!$Q$7)</f>
        <v>#REF!</v>
      </c>
      <c r="C133" s="3" t="str">
        <f t="array" ref="C133">IF(B133=0,-99,INDEX('Beersheet Paste'!15:15,1,'BeerSheet Condensed'!$R$7+$C$1))</f>
        <v>#REF!</v>
      </c>
      <c r="D133" s="3">
        <v>9.0</v>
      </c>
      <c r="E133" s="3" t="str">
        <f t="array" ref="E133">INDEX('Beersheet Paste'!15:15,1,'BeerSheet Condensed'!$R$7+$C$1+2)</f>
        <v>#REF!</v>
      </c>
      <c r="F133" s="3" t="str">
        <f t="shared" si="15"/>
        <v>#REF!</v>
      </c>
      <c r="G133" s="3" t="str">
        <f t="array" ref="G133">IF(IS1000(INDEX(Overall!$C$3:$C$389,MATCH('BeerSheet Condensed'!M133,Overall!$D$3:$D$389,0))),"No",INDEX(Overall!$C$3:$C$389,MATCH('BeerSheet Condensed'!M133,Overall!$D$3:$D$389,0)))</f>
        <v>#NAME?</v>
      </c>
      <c r="H133" s="3">
        <v>1.0</v>
      </c>
      <c r="I133" s="3" t="str">
        <f t="shared" si="16"/>
        <v>#REF!</v>
      </c>
      <c r="J133" s="264" t="str">
        <f t="shared" si="17"/>
        <v>#REF!</v>
      </c>
      <c r="K133" s="3" t="str">
        <f t="shared" si="9"/>
        <v>#REF!</v>
      </c>
      <c r="L133" s="3" t="str">
        <f t="array" ref="L133">IF(INDEX('Beersheet Paste'!15:15,1,'BeerSheet Condensed'!$O$7+$C$1+3)=0,"1000",INDEX('Beersheet Paste'!15:15,1,'BeerSheet Condensed'!$O$7+$C$1+3))</f>
        <v>#REF!</v>
      </c>
      <c r="M133" s="3" t="str">
        <f t="shared" si="10"/>
        <v>#REF!</v>
      </c>
      <c r="N133" s="3" t="str">
        <f t="shared" si="18"/>
        <v>1000</v>
      </c>
      <c r="O133" s="3"/>
    </row>
    <row r="134" ht="15.75" customHeight="1">
      <c r="A134" s="3">
        <v>11.0</v>
      </c>
      <c r="B134" s="3" t="str">
        <f t="array" ref="B134">INDEX('Beersheet Paste'!16:16,1,'BeerSheet Condensed'!$Q$7)</f>
        <v>#REF!</v>
      </c>
      <c r="C134" s="3" t="str">
        <f t="array" ref="C134">IF(B134=0,-99,INDEX('Beersheet Paste'!16:16,1,'BeerSheet Condensed'!$R$7+$C$1))</f>
        <v>#REF!</v>
      </c>
      <c r="D134" s="3">
        <v>10.0</v>
      </c>
      <c r="E134" s="3" t="str">
        <f t="array" ref="E134">INDEX('Beersheet Paste'!16:16,1,'BeerSheet Condensed'!$R$7+$C$1+2)</f>
        <v>#REF!</v>
      </c>
      <c r="F134" s="3" t="str">
        <f t="shared" si="15"/>
        <v>#REF!</v>
      </c>
      <c r="G134" s="3" t="str">
        <f t="array" ref="G134">IF(IS1000(INDEX(Overall!$C$3:$C$389,MATCH('BeerSheet Condensed'!M134,Overall!$D$3:$D$389,0))),"No",INDEX(Overall!$C$3:$C$389,MATCH('BeerSheet Condensed'!M134,Overall!$D$3:$D$389,0)))</f>
        <v>#NAME?</v>
      </c>
      <c r="H134" s="3">
        <v>1.0</v>
      </c>
      <c r="I134" s="3" t="str">
        <f t="shared" si="16"/>
        <v>#REF!</v>
      </c>
      <c r="J134" s="264" t="str">
        <f t="shared" si="17"/>
        <v>#REF!</v>
      </c>
      <c r="K134" s="3" t="str">
        <f t="shared" si="9"/>
        <v>#REF!</v>
      </c>
      <c r="L134" s="3" t="str">
        <f t="array" ref="L134">IF(INDEX('Beersheet Paste'!16:16,1,'BeerSheet Condensed'!$O$7+$C$1+3)=0,"1000",INDEX('Beersheet Paste'!16:16,1,'BeerSheet Condensed'!$O$7+$C$1+3))</f>
        <v>#REF!</v>
      </c>
      <c r="M134" s="3" t="str">
        <f t="shared" si="10"/>
        <v>#REF!</v>
      </c>
      <c r="N134" s="3" t="str">
        <f t="shared" si="18"/>
        <v>1000</v>
      </c>
      <c r="O134" s="3"/>
    </row>
    <row r="135" ht="15.75" customHeight="1">
      <c r="A135" s="3">
        <v>12.0</v>
      </c>
      <c r="B135" s="3" t="str">
        <f t="array" ref="B135">INDEX('Beersheet Paste'!17:17,1,'BeerSheet Condensed'!$Q$7)</f>
        <v>#REF!</v>
      </c>
      <c r="C135" s="3" t="str">
        <f t="array" ref="C135">IF(B135=0,-99,INDEX('Beersheet Paste'!17:17,1,'BeerSheet Condensed'!$R$7+$C$1))</f>
        <v>#REF!</v>
      </c>
      <c r="D135" s="3">
        <v>11.0</v>
      </c>
      <c r="E135" s="3" t="str">
        <f t="array" ref="E135">INDEX('Beersheet Paste'!17:17,1,'BeerSheet Condensed'!$R$7+$C$1+2)</f>
        <v>#REF!</v>
      </c>
      <c r="F135" s="3" t="str">
        <f t="shared" si="15"/>
        <v>#REF!</v>
      </c>
      <c r="G135" s="3" t="str">
        <f t="array" ref="G135">IF(IS1000(INDEX(Overall!$C$3:$C$389,MATCH('BeerSheet Condensed'!M135,Overall!$D$3:$D$389,0))),"No",INDEX(Overall!$C$3:$C$389,MATCH('BeerSheet Condensed'!M135,Overall!$D$3:$D$389,0)))</f>
        <v>#NAME?</v>
      </c>
      <c r="H135" s="3">
        <v>1.0</v>
      </c>
      <c r="I135" s="3" t="str">
        <f t="shared" si="16"/>
        <v>#REF!</v>
      </c>
      <c r="J135" s="264" t="str">
        <f t="shared" si="17"/>
        <v>#REF!</v>
      </c>
      <c r="K135" s="3" t="str">
        <f t="shared" si="9"/>
        <v>#REF!</v>
      </c>
      <c r="L135" s="3" t="str">
        <f t="array" ref="L135">IF(INDEX('Beersheet Paste'!17:17,1,'BeerSheet Condensed'!$O$7+$C$1+3)=0,"1000",INDEX('Beersheet Paste'!17:17,1,'BeerSheet Condensed'!$O$7+$C$1+3))</f>
        <v>#REF!</v>
      </c>
      <c r="M135" s="3" t="str">
        <f t="shared" si="10"/>
        <v>#REF!</v>
      </c>
      <c r="N135" s="3" t="str">
        <f t="shared" si="18"/>
        <v>1000</v>
      </c>
      <c r="O135" s="3"/>
    </row>
    <row r="136" ht="15.75" customHeight="1">
      <c r="A136" s="3">
        <v>13.0</v>
      </c>
      <c r="B136" s="3" t="str">
        <f t="array" ref="B136">INDEX('Beersheet Paste'!18:18,1,'BeerSheet Condensed'!$Q$7)</f>
        <v>#REF!</v>
      </c>
      <c r="C136" s="3" t="str">
        <f t="array" ref="C136">IF(B136=0,-99,INDEX('Beersheet Paste'!18:18,1,'BeerSheet Condensed'!$R$7+$C$1))</f>
        <v>#REF!</v>
      </c>
      <c r="D136" s="3">
        <v>12.0</v>
      </c>
      <c r="E136" s="3" t="str">
        <f t="array" ref="E136">INDEX('Beersheet Paste'!18:18,1,'BeerSheet Condensed'!$R$7+$C$1+2)</f>
        <v>#REF!</v>
      </c>
      <c r="F136" s="3" t="str">
        <f t="shared" si="15"/>
        <v>#REF!</v>
      </c>
      <c r="G136" s="3" t="str">
        <f t="array" ref="G136">IF(IS1000(INDEX(Overall!$C$3:$C$389,MATCH('BeerSheet Condensed'!M136,Overall!$D$3:$D$389,0))),"No",INDEX(Overall!$C$3:$C$389,MATCH('BeerSheet Condensed'!M136,Overall!$D$3:$D$389,0)))</f>
        <v>#NAME?</v>
      </c>
      <c r="H136" s="3">
        <v>1.0</v>
      </c>
      <c r="I136" s="3" t="str">
        <f t="shared" si="16"/>
        <v>#REF!</v>
      </c>
      <c r="J136" s="264" t="str">
        <f t="shared" si="17"/>
        <v>#REF!</v>
      </c>
      <c r="K136" s="3" t="str">
        <f t="shared" si="9"/>
        <v>#REF!</v>
      </c>
      <c r="L136" s="3" t="str">
        <f t="array" ref="L136">IF(INDEX('Beersheet Paste'!18:18,1,'BeerSheet Condensed'!$O$7+$C$1+3)=0,"1000",INDEX('Beersheet Paste'!18:18,1,'BeerSheet Condensed'!$O$7+$C$1+3))</f>
        <v>#REF!</v>
      </c>
      <c r="M136" s="3" t="str">
        <f t="shared" si="10"/>
        <v>#REF!</v>
      </c>
      <c r="N136" s="3" t="str">
        <f t="shared" si="18"/>
        <v>1000</v>
      </c>
      <c r="O136" s="3"/>
    </row>
    <row r="137" ht="15.75" customHeight="1">
      <c r="A137" s="3">
        <v>14.0</v>
      </c>
      <c r="B137" s="3" t="str">
        <f t="array" ref="B137">INDEX('Beersheet Paste'!19:19,1,'BeerSheet Condensed'!$Q$7)</f>
        <v>#REF!</v>
      </c>
      <c r="C137" s="3" t="str">
        <f t="array" ref="C137">IF(B137=0,-99,INDEX('Beersheet Paste'!19:19,1,'BeerSheet Condensed'!$R$7+$C$1))</f>
        <v>#REF!</v>
      </c>
      <c r="D137" s="3">
        <v>13.0</v>
      </c>
      <c r="E137" s="3" t="str">
        <f t="array" ref="E137">INDEX('Beersheet Paste'!19:19,1,'BeerSheet Condensed'!$R$7+$C$1+2)</f>
        <v>#REF!</v>
      </c>
      <c r="F137" s="3" t="str">
        <f t="shared" si="15"/>
        <v>#REF!</v>
      </c>
      <c r="G137" s="3" t="str">
        <f t="array" ref="G137">IF(IS1000(INDEX(Overall!$C$3:$C$389,MATCH('BeerSheet Condensed'!M137,Overall!$D$3:$D$389,0))),"No",INDEX(Overall!$C$3:$C$389,MATCH('BeerSheet Condensed'!M137,Overall!$D$3:$D$389,0)))</f>
        <v>#NAME?</v>
      </c>
      <c r="H137" s="3">
        <v>1.0</v>
      </c>
      <c r="I137" s="3" t="str">
        <f t="shared" si="16"/>
        <v>#REF!</v>
      </c>
      <c r="J137" s="264" t="str">
        <f t="shared" si="17"/>
        <v>#REF!</v>
      </c>
      <c r="K137" s="3" t="str">
        <f t="shared" si="9"/>
        <v>#REF!</v>
      </c>
      <c r="L137" s="3" t="str">
        <f t="array" ref="L137">IF(INDEX('Beersheet Paste'!19:19,1,'BeerSheet Condensed'!$O$7+$C$1+3)=0,"1000",INDEX('Beersheet Paste'!19:19,1,'BeerSheet Condensed'!$O$7+$C$1+3))</f>
        <v>#REF!</v>
      </c>
      <c r="M137" s="3" t="str">
        <f t="shared" si="10"/>
        <v>#REF!</v>
      </c>
      <c r="N137" s="3" t="str">
        <f t="shared" si="18"/>
        <v>1000</v>
      </c>
      <c r="O137" s="3"/>
    </row>
    <row r="138" ht="15.75" customHeight="1">
      <c r="A138" s="3">
        <v>15.0</v>
      </c>
      <c r="B138" s="3" t="str">
        <f t="array" ref="B138">INDEX('Beersheet Paste'!20:20,1,'BeerSheet Condensed'!$Q$7)</f>
        <v>#REF!</v>
      </c>
      <c r="C138" s="3" t="str">
        <f t="array" ref="C138">IF(B138=0,-99,INDEX('Beersheet Paste'!20:20,1,'BeerSheet Condensed'!$R$7+$C$1))</f>
        <v>#REF!</v>
      </c>
      <c r="D138" s="3">
        <v>14.0</v>
      </c>
      <c r="E138" s="3" t="str">
        <f t="array" ref="E138">INDEX('Beersheet Paste'!20:20,1,'BeerSheet Condensed'!$R$7+$C$1+2)</f>
        <v>#REF!</v>
      </c>
      <c r="F138" s="3" t="str">
        <f t="shared" si="15"/>
        <v>#REF!</v>
      </c>
      <c r="G138" s="3" t="str">
        <f t="array" ref="G138">IF(IS1000(INDEX(Overall!$C$3:$C$389,MATCH('BeerSheet Condensed'!M138,Overall!$D$3:$D$389,0))),"No",INDEX(Overall!$C$3:$C$389,MATCH('BeerSheet Condensed'!M138,Overall!$D$3:$D$389,0)))</f>
        <v>#NAME?</v>
      </c>
      <c r="H138" s="3">
        <v>1.0</v>
      </c>
      <c r="I138" s="3" t="str">
        <f t="shared" si="16"/>
        <v>#REF!</v>
      </c>
      <c r="J138" s="264" t="str">
        <f t="shared" si="17"/>
        <v>#REF!</v>
      </c>
      <c r="K138" s="3" t="str">
        <f t="shared" si="9"/>
        <v>#REF!</v>
      </c>
      <c r="L138" s="3" t="str">
        <f t="array" ref="L138">IF(INDEX('Beersheet Paste'!20:20,1,'BeerSheet Condensed'!$O$7+$C$1+3)=0,"1000",INDEX('Beersheet Paste'!20:20,1,'BeerSheet Condensed'!$O$7+$C$1+3))</f>
        <v>#REF!</v>
      </c>
      <c r="M138" s="3" t="str">
        <f t="shared" si="10"/>
        <v>#REF!</v>
      </c>
      <c r="N138" s="3" t="str">
        <f t="shared" si="18"/>
        <v>1000</v>
      </c>
      <c r="O138" s="3"/>
    </row>
    <row r="139" ht="15.75" customHeight="1">
      <c r="A139" s="3">
        <v>16.0</v>
      </c>
      <c r="B139" s="3" t="str">
        <f t="array" ref="B139">INDEX('Beersheet Paste'!21:21,1,'BeerSheet Condensed'!$Q$7)</f>
        <v>#REF!</v>
      </c>
      <c r="C139" s="3" t="str">
        <f t="array" ref="C139">IF(B139=0,-99,INDEX('Beersheet Paste'!21:21,1,'BeerSheet Condensed'!$R$7+$C$1))</f>
        <v>#REF!</v>
      </c>
      <c r="D139" s="3">
        <v>15.0</v>
      </c>
      <c r="E139" s="3" t="str">
        <f t="array" ref="E139">INDEX('Beersheet Paste'!21:21,1,'BeerSheet Condensed'!$R$7+$C$1+2)</f>
        <v>#REF!</v>
      </c>
      <c r="F139" s="3" t="str">
        <f t="shared" si="15"/>
        <v>#REF!</v>
      </c>
      <c r="G139" s="3" t="str">
        <f t="array" ref="G139">IF(IS1000(INDEX(Overall!$C$3:$C$389,MATCH('BeerSheet Condensed'!M139,Overall!$D$3:$D$389,0))),"No",INDEX(Overall!$C$3:$C$389,MATCH('BeerSheet Condensed'!M139,Overall!$D$3:$D$389,0)))</f>
        <v>#NAME?</v>
      </c>
      <c r="H139" s="3">
        <v>1.0</v>
      </c>
      <c r="I139" s="3" t="str">
        <f t="shared" si="16"/>
        <v>#REF!</v>
      </c>
      <c r="J139" s="264" t="str">
        <f t="shared" si="17"/>
        <v>#REF!</v>
      </c>
      <c r="K139" s="3" t="str">
        <f t="shared" si="9"/>
        <v>#REF!</v>
      </c>
      <c r="L139" s="3" t="str">
        <f t="array" ref="L139">IF(INDEX('Beersheet Paste'!21:21,1,'BeerSheet Condensed'!$O$7+$C$1+3)=0,"1000",INDEX('Beersheet Paste'!21:21,1,'BeerSheet Condensed'!$O$7+$C$1+3))</f>
        <v>#REF!</v>
      </c>
      <c r="M139" s="3" t="str">
        <f t="shared" si="10"/>
        <v>#REF!</v>
      </c>
      <c r="N139" s="3" t="str">
        <f t="shared" si="18"/>
        <v>1000</v>
      </c>
      <c r="O139" s="3"/>
    </row>
    <row r="140" ht="15.75" customHeight="1">
      <c r="A140" s="3">
        <v>17.0</v>
      </c>
      <c r="B140" s="3" t="str">
        <f t="array" ref="B140">INDEX('Beersheet Paste'!22:22,1,'BeerSheet Condensed'!$Q$7)</f>
        <v>#REF!</v>
      </c>
      <c r="C140" s="3" t="str">
        <f t="array" ref="C140">IF(B140=0,-99,INDEX('Beersheet Paste'!22:22,1,'BeerSheet Condensed'!$R$7+$C$1))</f>
        <v>#REF!</v>
      </c>
      <c r="D140" s="3">
        <v>16.0</v>
      </c>
      <c r="E140" s="3" t="str">
        <f t="array" ref="E140">INDEX('Beersheet Paste'!22:22,1,'BeerSheet Condensed'!$R$7+$C$1+2)</f>
        <v>#REF!</v>
      </c>
      <c r="F140" s="3" t="str">
        <f t="shared" si="15"/>
        <v>#REF!</v>
      </c>
      <c r="G140" s="3" t="str">
        <f t="array" ref="G140">IF(IS1000(INDEX(Overall!$C$3:$C$389,MATCH('BeerSheet Condensed'!M140,Overall!$D$3:$D$389,0))),"No",INDEX(Overall!$C$3:$C$389,MATCH('BeerSheet Condensed'!M140,Overall!$D$3:$D$389,0)))</f>
        <v>#NAME?</v>
      </c>
      <c r="H140" s="3">
        <v>1.0</v>
      </c>
      <c r="I140" s="3" t="str">
        <f t="shared" si="16"/>
        <v>#REF!</v>
      </c>
      <c r="J140" s="264" t="str">
        <f t="shared" si="17"/>
        <v>#REF!</v>
      </c>
      <c r="K140" s="3" t="str">
        <f t="shared" si="9"/>
        <v>#REF!</v>
      </c>
      <c r="L140" s="3" t="str">
        <f t="array" ref="L140">IF(INDEX('Beersheet Paste'!22:22,1,'BeerSheet Condensed'!$O$7+$C$1+3)=0,"1000",INDEX('Beersheet Paste'!22:22,1,'BeerSheet Condensed'!$O$7+$C$1+3))</f>
        <v>#REF!</v>
      </c>
      <c r="M140" s="3" t="str">
        <f t="shared" si="10"/>
        <v>#REF!</v>
      </c>
      <c r="N140" s="3" t="str">
        <f t="shared" si="18"/>
        <v>1000</v>
      </c>
      <c r="O140" s="3"/>
    </row>
    <row r="141" ht="15.75" customHeight="1">
      <c r="A141" s="3">
        <v>18.0</v>
      </c>
      <c r="B141" s="3" t="str">
        <f t="array" ref="B141">INDEX('Beersheet Paste'!23:23,1,'BeerSheet Condensed'!$Q$7)</f>
        <v>#REF!</v>
      </c>
      <c r="C141" s="3" t="str">
        <f t="array" ref="C141">IF(B141=0,-99,INDEX('Beersheet Paste'!23:23,1,'BeerSheet Condensed'!$R$7+$C$1))</f>
        <v>#REF!</v>
      </c>
      <c r="D141" s="3">
        <v>17.0</v>
      </c>
      <c r="E141" s="3" t="str">
        <f t="array" ref="E141">INDEX('Beersheet Paste'!23:23,1,'BeerSheet Condensed'!$R$7+$C$1+2)</f>
        <v>#REF!</v>
      </c>
      <c r="F141" s="3" t="str">
        <f t="shared" si="15"/>
        <v>#REF!</v>
      </c>
      <c r="G141" s="3" t="str">
        <f t="array" ref="G141">IF(IS1000(INDEX(Overall!$C$3:$C$389,MATCH('BeerSheet Condensed'!M141,Overall!$D$3:$D$389,0))),"No",INDEX(Overall!$C$3:$C$389,MATCH('BeerSheet Condensed'!M141,Overall!$D$3:$D$389,0)))</f>
        <v>#NAME?</v>
      </c>
      <c r="H141" s="3">
        <v>1.0</v>
      </c>
      <c r="I141" s="3" t="str">
        <f t="shared" si="16"/>
        <v>#REF!</v>
      </c>
      <c r="J141" s="264" t="str">
        <f t="shared" si="17"/>
        <v>#REF!</v>
      </c>
      <c r="K141" s="3" t="str">
        <f t="shared" si="9"/>
        <v>#REF!</v>
      </c>
      <c r="L141" s="3" t="str">
        <f t="array" ref="L141">IF(INDEX('Beersheet Paste'!23:23,1,'BeerSheet Condensed'!$O$7+$C$1+3)=0,"1000",INDEX('Beersheet Paste'!23:23,1,'BeerSheet Condensed'!$O$7+$C$1+3))</f>
        <v>#REF!</v>
      </c>
      <c r="M141" s="3" t="str">
        <f t="shared" si="10"/>
        <v>#REF!</v>
      </c>
      <c r="N141" s="3" t="str">
        <f t="shared" si="18"/>
        <v>1000</v>
      </c>
      <c r="O141" s="3"/>
    </row>
    <row r="142" ht="15.75" customHeight="1">
      <c r="A142" s="3">
        <v>19.0</v>
      </c>
      <c r="B142" s="3" t="str">
        <f t="array" ref="B142">INDEX('Beersheet Paste'!24:24,1,'BeerSheet Condensed'!$Q$7)</f>
        <v>#REF!</v>
      </c>
      <c r="C142" s="3" t="str">
        <f t="array" ref="C142">IF(B142=0,-99,INDEX('Beersheet Paste'!24:24,1,'BeerSheet Condensed'!$R$7+$C$1))</f>
        <v>#REF!</v>
      </c>
      <c r="D142" s="3">
        <v>18.0</v>
      </c>
      <c r="E142" s="3" t="str">
        <f t="array" ref="E142">INDEX('Beersheet Paste'!24:24,1,'BeerSheet Condensed'!$R$7+$C$1+2)</f>
        <v>#REF!</v>
      </c>
      <c r="F142" s="3" t="str">
        <f t="shared" si="15"/>
        <v>#REF!</v>
      </c>
      <c r="G142" s="3" t="str">
        <f t="array" ref="G142">IF(IS1000(INDEX(Overall!$C$3:$C$389,MATCH('BeerSheet Condensed'!M142,Overall!$D$3:$D$389,0))),"No",INDEX(Overall!$C$3:$C$389,MATCH('BeerSheet Condensed'!M142,Overall!$D$3:$D$389,0)))</f>
        <v>#NAME?</v>
      </c>
      <c r="H142" s="3">
        <v>1.0</v>
      </c>
      <c r="I142" s="3" t="str">
        <f t="shared" si="16"/>
        <v>#REF!</v>
      </c>
      <c r="J142" s="264" t="str">
        <f t="shared" si="17"/>
        <v>#REF!</v>
      </c>
      <c r="K142" s="3" t="str">
        <f t="shared" si="9"/>
        <v>#REF!</v>
      </c>
      <c r="L142" s="3" t="str">
        <f t="array" ref="L142">IF(INDEX('Beersheet Paste'!24:24,1,'BeerSheet Condensed'!$O$7+$C$1+3)=0,"1000",INDEX('Beersheet Paste'!24:24,1,'BeerSheet Condensed'!$O$7+$C$1+3))</f>
        <v>#REF!</v>
      </c>
      <c r="M142" s="3" t="str">
        <f t="shared" si="10"/>
        <v>#REF!</v>
      </c>
      <c r="N142" s="3" t="str">
        <f t="shared" si="18"/>
        <v>1000</v>
      </c>
      <c r="O142" s="3"/>
    </row>
    <row r="143" ht="15.75" customHeight="1">
      <c r="A143" s="3">
        <v>20.0</v>
      </c>
      <c r="B143" s="3" t="str">
        <f t="array" ref="B143">INDEX('Beersheet Paste'!25:25,1,'BeerSheet Condensed'!$Q$7)</f>
        <v>#REF!</v>
      </c>
      <c r="C143" s="3" t="str">
        <f t="array" ref="C143">IF(B143=0,-99,INDEX('Beersheet Paste'!25:25,1,'BeerSheet Condensed'!$R$7+$C$1))</f>
        <v>#REF!</v>
      </c>
      <c r="D143" s="3">
        <v>19.0</v>
      </c>
      <c r="E143" s="3" t="str">
        <f t="array" ref="E143">INDEX('Beersheet Paste'!25:25,1,'BeerSheet Condensed'!$R$7+$C$1+2)</f>
        <v>#REF!</v>
      </c>
      <c r="F143" s="3" t="str">
        <f t="shared" si="15"/>
        <v>#REF!</v>
      </c>
      <c r="G143" s="3" t="str">
        <f t="array" ref="G143">IF(IS1000(INDEX(Overall!$C$3:$C$389,MATCH('BeerSheet Condensed'!M143,Overall!$D$3:$D$389,0))),"No",INDEX(Overall!$C$3:$C$389,MATCH('BeerSheet Condensed'!M143,Overall!$D$3:$D$389,0)))</f>
        <v>#NAME?</v>
      </c>
      <c r="H143" s="3">
        <v>1.0</v>
      </c>
      <c r="I143" s="3" t="str">
        <f t="shared" si="16"/>
        <v>#REF!</v>
      </c>
      <c r="J143" s="264" t="str">
        <f t="shared" si="17"/>
        <v>#REF!</v>
      </c>
      <c r="K143" s="3" t="str">
        <f t="shared" si="9"/>
        <v>#REF!</v>
      </c>
      <c r="L143" s="3" t="str">
        <f t="array" ref="L143">IF(INDEX('Beersheet Paste'!25:25,1,'BeerSheet Condensed'!$O$7+$C$1+3)=0,"1000",INDEX('Beersheet Paste'!25:25,1,'BeerSheet Condensed'!$O$7+$C$1+3))</f>
        <v>#REF!</v>
      </c>
      <c r="M143" s="3" t="str">
        <f t="shared" si="10"/>
        <v>#REF!</v>
      </c>
      <c r="N143" s="3" t="str">
        <f t="shared" si="18"/>
        <v>1000</v>
      </c>
      <c r="O143" s="3"/>
    </row>
    <row r="144" ht="15.75" customHeight="1">
      <c r="A144" s="3">
        <v>21.0</v>
      </c>
      <c r="B144" s="3" t="str">
        <f t="array" ref="B144">INDEX('Beersheet Paste'!26:26,1,'BeerSheet Condensed'!$Q$7)</f>
        <v>#REF!</v>
      </c>
      <c r="C144" s="3" t="str">
        <f t="array" ref="C144">IF(B144=0,-99,INDEX('Beersheet Paste'!26:26,1,'BeerSheet Condensed'!$R$7+$C$1))</f>
        <v>#REF!</v>
      </c>
      <c r="D144" s="3">
        <v>20.0</v>
      </c>
      <c r="E144" s="3" t="str">
        <f t="array" ref="E144">INDEX('Beersheet Paste'!26:26,1,'BeerSheet Condensed'!$R$7+$C$1+2)</f>
        <v>#REF!</v>
      </c>
      <c r="F144" s="3" t="str">
        <f t="shared" si="15"/>
        <v>#REF!</v>
      </c>
      <c r="G144" s="3" t="str">
        <f t="array" ref="G144">IF(IS1000(INDEX(Overall!$C$3:$C$389,MATCH('BeerSheet Condensed'!M144,Overall!$D$3:$D$389,0))),"No",INDEX(Overall!$C$3:$C$389,MATCH('BeerSheet Condensed'!M144,Overall!$D$3:$D$389,0)))</f>
        <v>#NAME?</v>
      </c>
      <c r="H144" s="3">
        <v>1.0</v>
      </c>
      <c r="I144" s="3" t="str">
        <f t="shared" si="16"/>
        <v>#REF!</v>
      </c>
      <c r="J144" s="264" t="str">
        <f t="shared" si="17"/>
        <v>#REF!</v>
      </c>
      <c r="K144" s="3" t="str">
        <f t="shared" si="9"/>
        <v>#REF!</v>
      </c>
      <c r="L144" s="3" t="str">
        <f t="array" ref="L144">IF(INDEX('Beersheet Paste'!26:26,1,'BeerSheet Condensed'!$O$7+$C$1+3)=0,"1000",INDEX('Beersheet Paste'!26:26,1,'BeerSheet Condensed'!$O$7+$C$1+3))</f>
        <v>#REF!</v>
      </c>
      <c r="M144" s="3" t="str">
        <f t="shared" si="10"/>
        <v>#REF!</v>
      </c>
      <c r="N144" s="3" t="str">
        <f t="shared" si="18"/>
        <v>1000</v>
      </c>
      <c r="O144" s="3"/>
    </row>
    <row r="145" ht="15.75" customHeight="1">
      <c r="A145" s="3">
        <v>22.0</v>
      </c>
      <c r="B145" s="3" t="str">
        <f t="array" ref="B145">INDEX('Beersheet Paste'!27:27,1,'BeerSheet Condensed'!$Q$7)</f>
        <v>#REF!</v>
      </c>
      <c r="C145" s="3" t="str">
        <f t="array" ref="C145">IF(B145=0,-99,INDEX('Beersheet Paste'!27:27,1,'BeerSheet Condensed'!$R$7+$C$1))</f>
        <v>#REF!</v>
      </c>
      <c r="D145" s="3">
        <v>21.0</v>
      </c>
      <c r="E145" s="3" t="str">
        <f t="array" ref="E145">INDEX('Beersheet Paste'!27:27,1,'BeerSheet Condensed'!$R$7+$C$1+2)</f>
        <v>#REF!</v>
      </c>
      <c r="F145" s="3" t="str">
        <f t="shared" si="15"/>
        <v>#REF!</v>
      </c>
      <c r="G145" s="3" t="str">
        <f t="array" ref="G145">IF(IS1000(INDEX(Overall!$C$3:$C$389,MATCH('BeerSheet Condensed'!M145,Overall!$D$3:$D$389,0))),"No",INDEX(Overall!$C$3:$C$389,MATCH('BeerSheet Condensed'!M145,Overall!$D$3:$D$389,0)))</f>
        <v>#NAME?</v>
      </c>
      <c r="H145" s="3">
        <v>1.0</v>
      </c>
      <c r="I145" s="3" t="str">
        <f t="shared" si="16"/>
        <v>#REF!</v>
      </c>
      <c r="J145" s="264" t="str">
        <f t="shared" si="17"/>
        <v>#REF!</v>
      </c>
      <c r="K145" s="3" t="str">
        <f t="shared" si="9"/>
        <v>#REF!</v>
      </c>
      <c r="L145" s="3" t="str">
        <f t="array" ref="L145">IF(INDEX('Beersheet Paste'!27:27,1,'BeerSheet Condensed'!$O$7+$C$1+3)=0,"1000",INDEX('Beersheet Paste'!27:27,1,'BeerSheet Condensed'!$O$7+$C$1+3))</f>
        <v>#REF!</v>
      </c>
      <c r="M145" s="3" t="str">
        <f t="shared" si="10"/>
        <v>#REF!</v>
      </c>
      <c r="N145" s="3" t="str">
        <f t="shared" si="18"/>
        <v>1000</v>
      </c>
      <c r="O145" s="3"/>
    </row>
    <row r="146" ht="15.75" customHeight="1">
      <c r="A146" s="3">
        <v>23.0</v>
      </c>
      <c r="B146" s="3" t="str">
        <f t="array" ref="B146">INDEX('Beersheet Paste'!28:28,1,'BeerSheet Condensed'!$Q$7)</f>
        <v>#REF!</v>
      </c>
      <c r="C146" s="3" t="str">
        <f t="array" ref="C146">IF(B146=0,-99,INDEX('Beersheet Paste'!28:28,1,'BeerSheet Condensed'!$R$7+$C$1))</f>
        <v>#REF!</v>
      </c>
      <c r="D146" s="3">
        <v>22.0</v>
      </c>
      <c r="E146" s="3" t="str">
        <f t="array" ref="E146">INDEX('Beersheet Paste'!28:28,1,'BeerSheet Condensed'!$R$7+$C$1+2)</f>
        <v>#REF!</v>
      </c>
      <c r="F146" s="3" t="str">
        <f t="shared" si="15"/>
        <v>#REF!</v>
      </c>
      <c r="G146" s="3" t="str">
        <f t="array" ref="G146">IF(IS1000(INDEX(Overall!$C$3:$C$389,MATCH('BeerSheet Condensed'!M146,Overall!$D$3:$D$389,0))),"No",INDEX(Overall!$C$3:$C$389,MATCH('BeerSheet Condensed'!M146,Overall!$D$3:$D$389,0)))</f>
        <v>#NAME?</v>
      </c>
      <c r="H146" s="3">
        <v>1.0</v>
      </c>
      <c r="I146" s="3" t="str">
        <f t="shared" si="16"/>
        <v>#REF!</v>
      </c>
      <c r="J146" s="264" t="str">
        <f t="shared" si="17"/>
        <v>#REF!</v>
      </c>
      <c r="K146" s="3" t="str">
        <f t="shared" si="9"/>
        <v>#REF!</v>
      </c>
      <c r="L146" s="3" t="str">
        <f t="array" ref="L146">IF(INDEX('Beersheet Paste'!28:28,1,'BeerSheet Condensed'!$O$7+$C$1+3)=0,"1000",INDEX('Beersheet Paste'!28:28,1,'BeerSheet Condensed'!$O$7+$C$1+3))</f>
        <v>#REF!</v>
      </c>
      <c r="M146" s="3" t="str">
        <f t="shared" si="10"/>
        <v>#REF!</v>
      </c>
      <c r="N146" s="3" t="str">
        <f t="shared" si="18"/>
        <v>1000</v>
      </c>
      <c r="O146" s="3"/>
    </row>
    <row r="147" ht="15.75" customHeight="1">
      <c r="A147" s="3">
        <v>24.0</v>
      </c>
      <c r="B147" s="3" t="str">
        <f t="array" ref="B147">INDEX('Beersheet Paste'!29:29,1,'BeerSheet Condensed'!$Q$7)</f>
        <v>#REF!</v>
      </c>
      <c r="C147" s="3" t="str">
        <f t="array" ref="C147">IF(B147=0,-99,INDEX('Beersheet Paste'!29:29,1,'BeerSheet Condensed'!$R$7+$C$1))</f>
        <v>#REF!</v>
      </c>
      <c r="D147" s="3">
        <v>23.0</v>
      </c>
      <c r="E147" s="3" t="str">
        <f t="array" ref="E147">INDEX('Beersheet Paste'!29:29,1,'BeerSheet Condensed'!$R$7+$C$1+2)</f>
        <v>#REF!</v>
      </c>
      <c r="F147" s="3" t="str">
        <f t="shared" si="15"/>
        <v>#REF!</v>
      </c>
      <c r="G147" s="3" t="str">
        <f t="array" ref="G147">IF(IS1000(INDEX(Overall!$C$3:$C$389,MATCH('BeerSheet Condensed'!M147,Overall!$D$3:$D$389,0))),"No",INDEX(Overall!$C$3:$C$389,MATCH('BeerSheet Condensed'!M147,Overall!$D$3:$D$389,0)))</f>
        <v>#NAME?</v>
      </c>
      <c r="H147" s="3">
        <v>1.0</v>
      </c>
      <c r="I147" s="3" t="str">
        <f t="shared" si="16"/>
        <v>#REF!</v>
      </c>
      <c r="J147" s="264" t="str">
        <f t="shared" si="17"/>
        <v>#REF!</v>
      </c>
      <c r="K147" s="3" t="str">
        <f t="shared" si="9"/>
        <v>#REF!</v>
      </c>
      <c r="L147" s="3" t="str">
        <f t="array" ref="L147">IF(INDEX('Beersheet Paste'!29:29,1,'BeerSheet Condensed'!$O$7+$C$1+3)=0,"1000",INDEX('Beersheet Paste'!29:29,1,'BeerSheet Condensed'!$O$7+$C$1+3))</f>
        <v>#REF!</v>
      </c>
      <c r="M147" s="3" t="str">
        <f t="shared" si="10"/>
        <v>#REF!</v>
      </c>
      <c r="N147" s="3" t="str">
        <f t="shared" si="18"/>
        <v>1000</v>
      </c>
      <c r="O147" s="3"/>
    </row>
    <row r="148" ht="15.75" customHeight="1">
      <c r="A148" s="3">
        <v>25.0</v>
      </c>
      <c r="B148" s="3" t="str">
        <f t="array" ref="B148">INDEX('Beersheet Paste'!30:30,1,'BeerSheet Condensed'!$Q$7)</f>
        <v>#REF!</v>
      </c>
      <c r="C148" s="3" t="str">
        <f t="array" ref="C148">IF(B148=0,-99,INDEX('Beersheet Paste'!30:30,1,'BeerSheet Condensed'!$R$7+$C$1))</f>
        <v>#REF!</v>
      </c>
      <c r="D148" s="3">
        <v>24.0</v>
      </c>
      <c r="E148" s="3" t="str">
        <f t="array" ref="E148">INDEX('Beersheet Paste'!30:30,1,'BeerSheet Condensed'!$R$7+$C$1+2)</f>
        <v>#REF!</v>
      </c>
      <c r="F148" s="3" t="str">
        <f t="shared" si="15"/>
        <v>#REF!</v>
      </c>
      <c r="G148" s="3" t="str">
        <f t="array" ref="G148">IF(IS1000(INDEX(Overall!$C$3:$C$389,MATCH('BeerSheet Condensed'!M148,Overall!$D$3:$D$389,0))),"No",INDEX(Overall!$C$3:$C$389,MATCH('BeerSheet Condensed'!M148,Overall!$D$3:$D$389,0)))</f>
        <v>#NAME?</v>
      </c>
      <c r="H148" s="3">
        <v>1.0</v>
      </c>
      <c r="I148" s="3" t="str">
        <f t="shared" si="16"/>
        <v>#REF!</v>
      </c>
      <c r="J148" s="264" t="str">
        <f t="shared" si="17"/>
        <v>#REF!</v>
      </c>
      <c r="K148" s="3" t="str">
        <f t="shared" si="9"/>
        <v>#REF!</v>
      </c>
      <c r="L148" s="3" t="str">
        <f t="array" ref="L148">IF(INDEX('Beersheet Paste'!30:30,1,'BeerSheet Condensed'!$O$7+$C$1+3)=0,"1000",INDEX('Beersheet Paste'!30:30,1,'BeerSheet Condensed'!$O$7+$C$1+3))</f>
        <v>#REF!</v>
      </c>
      <c r="M148" s="3" t="str">
        <f t="shared" si="10"/>
        <v>#REF!</v>
      </c>
      <c r="N148" s="3" t="str">
        <f t="shared" si="18"/>
        <v>1000</v>
      </c>
      <c r="O148" s="3"/>
    </row>
    <row r="149" ht="15.75" customHeight="1">
      <c r="A149" s="3">
        <v>26.0</v>
      </c>
      <c r="B149" s="3" t="str">
        <f t="array" ref="B149">INDEX('Beersheet Paste'!31:31,1,'BeerSheet Condensed'!$Q$7)</f>
        <v>#REF!</v>
      </c>
      <c r="C149" s="3" t="str">
        <f t="array" ref="C149">IF(B149=0,-99,INDEX('Beersheet Paste'!31:31,1,'BeerSheet Condensed'!$R$7+$C$1))</f>
        <v>#REF!</v>
      </c>
      <c r="D149" s="3">
        <v>25.0</v>
      </c>
      <c r="E149" s="3" t="str">
        <f t="array" ref="E149">INDEX('Beersheet Paste'!31:31,1,'BeerSheet Condensed'!$R$7+$C$1+2)</f>
        <v>#REF!</v>
      </c>
      <c r="F149" s="3" t="str">
        <f t="shared" si="15"/>
        <v>#REF!</v>
      </c>
      <c r="G149" s="3" t="str">
        <f t="array" ref="G149">IF(IS1000(INDEX(Overall!$C$3:$C$389,MATCH('BeerSheet Condensed'!M149,Overall!$D$3:$D$389,0))),"No",INDEX(Overall!$C$3:$C$389,MATCH('BeerSheet Condensed'!M149,Overall!$D$3:$D$389,0)))</f>
        <v>#NAME?</v>
      </c>
      <c r="H149" s="3">
        <v>1.0</v>
      </c>
      <c r="I149" s="3" t="str">
        <f t="shared" si="16"/>
        <v>#REF!</v>
      </c>
      <c r="J149" s="264" t="str">
        <f t="shared" si="17"/>
        <v>#REF!</v>
      </c>
      <c r="K149" s="3" t="str">
        <f t="shared" si="9"/>
        <v>#REF!</v>
      </c>
      <c r="L149" s="3" t="str">
        <f t="array" ref="L149">IF(INDEX('Beersheet Paste'!31:31,1,'BeerSheet Condensed'!$O$7+$C$1+3)=0,"1000",INDEX('Beersheet Paste'!31:31,1,'BeerSheet Condensed'!$O$7+$C$1+3))</f>
        <v>#REF!</v>
      </c>
      <c r="M149" s="3" t="str">
        <f t="shared" si="10"/>
        <v>#REF!</v>
      </c>
      <c r="N149" s="3" t="str">
        <f t="shared" si="18"/>
        <v>1000</v>
      </c>
      <c r="O149" s="3"/>
    </row>
    <row r="150" ht="15.75" customHeight="1">
      <c r="A150" s="3">
        <v>27.0</v>
      </c>
      <c r="B150" s="3" t="str">
        <f t="array" ref="B150">INDEX('Beersheet Paste'!32:32,1,'BeerSheet Condensed'!$Q$7)</f>
        <v>#REF!</v>
      </c>
      <c r="C150" s="3" t="str">
        <f t="array" ref="C150">IF(B150=0,-99,INDEX('Beersheet Paste'!32:32,1,'BeerSheet Condensed'!$R$7+$C$1))</f>
        <v>#REF!</v>
      </c>
      <c r="D150" s="3">
        <v>26.0</v>
      </c>
      <c r="E150" s="3" t="str">
        <f t="array" ref="E150">INDEX('Beersheet Paste'!32:32,1,'BeerSheet Condensed'!$R$7+$C$1+2)</f>
        <v>#REF!</v>
      </c>
      <c r="F150" s="3" t="str">
        <f t="shared" si="15"/>
        <v>#REF!</v>
      </c>
      <c r="G150" s="3" t="str">
        <f t="array" ref="G150">IF(IS1000(INDEX(Overall!$C$3:$C$389,MATCH('BeerSheet Condensed'!M150,Overall!$D$3:$D$389,0))),"No",INDEX(Overall!$C$3:$C$389,MATCH('BeerSheet Condensed'!M150,Overall!$D$3:$D$389,0)))</f>
        <v>#NAME?</v>
      </c>
      <c r="H150" s="3">
        <v>1.0</v>
      </c>
      <c r="I150" s="3" t="str">
        <f t="shared" si="16"/>
        <v>#REF!</v>
      </c>
      <c r="J150" s="264" t="str">
        <f t="shared" si="17"/>
        <v>#REF!</v>
      </c>
      <c r="K150" s="3" t="str">
        <f t="shared" si="9"/>
        <v>#REF!</v>
      </c>
      <c r="L150" s="3" t="str">
        <f t="array" ref="L150">IF(INDEX('Beersheet Paste'!32:32,1,'BeerSheet Condensed'!$O$7+$C$1+3)=0,"1000",INDEX('Beersheet Paste'!32:32,1,'BeerSheet Condensed'!$O$7+$C$1+3))</f>
        <v>#REF!</v>
      </c>
      <c r="M150" s="3" t="str">
        <f t="shared" si="10"/>
        <v>#REF!</v>
      </c>
      <c r="N150" s="3" t="str">
        <f t="shared" si="18"/>
        <v>1000</v>
      </c>
      <c r="O150" s="3"/>
    </row>
    <row r="151" ht="15.75" customHeight="1">
      <c r="A151" s="3">
        <v>28.0</v>
      </c>
      <c r="B151" s="3" t="str">
        <f t="array" ref="B151">INDEX('Beersheet Paste'!33:33,1,'BeerSheet Condensed'!$Q$7)</f>
        <v>#REF!</v>
      </c>
      <c r="C151" s="3" t="str">
        <f t="array" ref="C151">IF(B151=0,-99,INDEX('Beersheet Paste'!33:33,1,'BeerSheet Condensed'!$R$7+$C$1))</f>
        <v>#REF!</v>
      </c>
      <c r="D151" s="3">
        <v>27.0</v>
      </c>
      <c r="E151" s="3" t="str">
        <f t="array" ref="E151">INDEX('Beersheet Paste'!33:33,1,'BeerSheet Condensed'!$R$7+$C$1+2)</f>
        <v>#REF!</v>
      </c>
      <c r="F151" s="3" t="str">
        <f t="shared" si="15"/>
        <v>#REF!</v>
      </c>
      <c r="G151" s="3" t="str">
        <f t="array" ref="G151">IF(IS1000(INDEX(Overall!$C$3:$C$389,MATCH('BeerSheet Condensed'!M151,Overall!$D$3:$D$389,0))),"No",INDEX(Overall!$C$3:$C$389,MATCH('BeerSheet Condensed'!M151,Overall!$D$3:$D$389,0)))</f>
        <v>#NAME?</v>
      </c>
      <c r="H151" s="3">
        <v>1.0</v>
      </c>
      <c r="I151" s="3" t="str">
        <f t="shared" si="16"/>
        <v>#REF!</v>
      </c>
      <c r="J151" s="264" t="str">
        <f t="shared" si="17"/>
        <v>#REF!</v>
      </c>
      <c r="K151" s="3" t="str">
        <f t="shared" si="9"/>
        <v>#REF!</v>
      </c>
      <c r="L151" s="3" t="str">
        <f t="array" ref="L151">IF(INDEX('Beersheet Paste'!33:33,1,'BeerSheet Condensed'!$O$7+$C$1+3)=0,"1000",INDEX('Beersheet Paste'!33:33,1,'BeerSheet Condensed'!$O$7+$C$1+3))</f>
        <v>#REF!</v>
      </c>
      <c r="M151" s="3" t="str">
        <f t="shared" si="10"/>
        <v>#REF!</v>
      </c>
      <c r="N151" s="3" t="str">
        <f t="shared" si="18"/>
        <v>1000</v>
      </c>
      <c r="O151" s="3"/>
    </row>
    <row r="152" ht="15.75" customHeight="1">
      <c r="A152" s="3">
        <v>29.0</v>
      </c>
      <c r="B152" s="3" t="str">
        <f t="array" ref="B152">INDEX('Beersheet Paste'!34:34,1,'BeerSheet Condensed'!$Q$7)</f>
        <v>#REF!</v>
      </c>
      <c r="C152" s="3" t="str">
        <f t="array" ref="C152">IF(B152=0,-99,INDEX('Beersheet Paste'!34:34,1,'BeerSheet Condensed'!$R$7+$C$1))</f>
        <v>#REF!</v>
      </c>
      <c r="D152" s="3">
        <v>28.0</v>
      </c>
      <c r="E152" s="3" t="str">
        <f t="array" ref="E152">INDEX('Beersheet Paste'!34:34,1,'BeerSheet Condensed'!$R$7+$C$1+2)</f>
        <v>#REF!</v>
      </c>
      <c r="F152" s="3" t="str">
        <f t="shared" si="15"/>
        <v>#REF!</v>
      </c>
      <c r="G152" s="3" t="str">
        <f t="array" ref="G152">IF(IS1000(INDEX(Overall!$C$3:$C$389,MATCH('BeerSheet Condensed'!M152,Overall!$D$3:$D$389,0))),"No",INDEX(Overall!$C$3:$C$389,MATCH('BeerSheet Condensed'!M152,Overall!$D$3:$D$389,0)))</f>
        <v>#NAME?</v>
      </c>
      <c r="H152" s="3">
        <v>1.0</v>
      </c>
      <c r="I152" s="3" t="str">
        <f t="shared" si="16"/>
        <v>#REF!</v>
      </c>
      <c r="J152" s="264" t="str">
        <f t="shared" si="17"/>
        <v>#REF!</v>
      </c>
      <c r="K152" s="3" t="str">
        <f t="shared" si="9"/>
        <v>#REF!</v>
      </c>
      <c r="L152" s="3" t="str">
        <f t="array" ref="L152">IF(INDEX('Beersheet Paste'!34:34,1,'BeerSheet Condensed'!$O$7+$C$1+3)=0,"1000",INDEX('Beersheet Paste'!34:34,1,'BeerSheet Condensed'!$O$7+$C$1+3))</f>
        <v>#REF!</v>
      </c>
      <c r="M152" s="3" t="str">
        <f t="shared" si="10"/>
        <v>#REF!</v>
      </c>
      <c r="N152" s="3" t="str">
        <f t="shared" si="18"/>
        <v>1000</v>
      </c>
      <c r="O152" s="3"/>
    </row>
    <row r="153" ht="15.75" customHeight="1">
      <c r="A153" s="3">
        <v>30.0</v>
      </c>
      <c r="B153" s="3" t="str">
        <f t="array" ref="B153">INDEX('Beersheet Paste'!35:35,1,'BeerSheet Condensed'!$Q$7)</f>
        <v>#REF!</v>
      </c>
      <c r="C153" s="3" t="str">
        <f t="array" ref="C153">IF(B153=0,-99,INDEX('Beersheet Paste'!35:35,1,'BeerSheet Condensed'!$R$7+$C$1))</f>
        <v>#REF!</v>
      </c>
      <c r="D153" s="3">
        <v>29.0</v>
      </c>
      <c r="E153" s="3" t="str">
        <f t="array" ref="E153">INDEX('Beersheet Paste'!35:35,1,'BeerSheet Condensed'!$R$7+$C$1+2)</f>
        <v>#REF!</v>
      </c>
      <c r="F153" s="3" t="str">
        <f t="shared" si="15"/>
        <v>#REF!</v>
      </c>
      <c r="G153" s="3" t="str">
        <f t="array" ref="G153">IF(IS1000(INDEX(Overall!$C$3:$C$389,MATCH('BeerSheet Condensed'!M153,Overall!$D$3:$D$389,0))),"No",INDEX(Overall!$C$3:$C$389,MATCH('BeerSheet Condensed'!M153,Overall!$D$3:$D$389,0)))</f>
        <v>#NAME?</v>
      </c>
      <c r="H153" s="3">
        <v>1.0</v>
      </c>
      <c r="I153" s="3" t="str">
        <f t="shared" si="16"/>
        <v>#REF!</v>
      </c>
      <c r="J153" s="264" t="str">
        <f t="shared" si="17"/>
        <v>#REF!</v>
      </c>
      <c r="K153" s="3" t="str">
        <f t="shared" si="9"/>
        <v>#REF!</v>
      </c>
      <c r="L153" s="3" t="str">
        <f t="array" ref="L153">IF(INDEX('Beersheet Paste'!35:35,1,'BeerSheet Condensed'!$O$7+$C$1+3)=0,"1000",INDEX('Beersheet Paste'!35:35,1,'BeerSheet Condensed'!$O$7+$C$1+3))</f>
        <v>#REF!</v>
      </c>
      <c r="M153" s="3" t="str">
        <f t="shared" si="10"/>
        <v>#REF!</v>
      </c>
      <c r="N153" s="3" t="str">
        <f t="shared" si="18"/>
        <v>1000</v>
      </c>
      <c r="O153" s="3"/>
    </row>
    <row r="154" ht="15.75" customHeight="1">
      <c r="A154" s="3">
        <v>31.0</v>
      </c>
      <c r="B154" s="3" t="str">
        <f t="array" ref="B154">INDEX('Beersheet Paste'!36:36,1,'BeerSheet Condensed'!$Q$7)</f>
        <v>#REF!</v>
      </c>
      <c r="C154" s="3" t="str">
        <f t="array" ref="C154">IF(B154=0,-99,INDEX('Beersheet Paste'!36:36,1,'BeerSheet Condensed'!$R$7+$C$1))</f>
        <v>#REF!</v>
      </c>
      <c r="D154" s="3">
        <v>30.0</v>
      </c>
      <c r="E154" s="3" t="str">
        <f t="array" ref="E154">INDEX('Beersheet Paste'!36:36,1,'BeerSheet Condensed'!$R$7+$C$1+2)</f>
        <v>#REF!</v>
      </c>
      <c r="F154" s="3" t="str">
        <f t="shared" si="15"/>
        <v>#REF!</v>
      </c>
      <c r="G154" s="3" t="str">
        <f t="array" ref="G154">IF(IS1000(INDEX(Overall!$C$3:$C$389,MATCH('BeerSheet Condensed'!M154,Overall!$D$3:$D$389,0))),"No",INDEX(Overall!$C$3:$C$389,MATCH('BeerSheet Condensed'!M154,Overall!$D$3:$D$389,0)))</f>
        <v>#NAME?</v>
      </c>
      <c r="H154" s="3">
        <v>1.0</v>
      </c>
      <c r="I154" s="3" t="str">
        <f t="shared" si="16"/>
        <v>#REF!</v>
      </c>
      <c r="J154" s="264" t="str">
        <f t="shared" si="17"/>
        <v>#REF!</v>
      </c>
      <c r="K154" s="3" t="str">
        <f t="shared" si="9"/>
        <v>#REF!</v>
      </c>
      <c r="L154" s="3" t="str">
        <f t="array" ref="L154">IF(INDEX('Beersheet Paste'!36:36,1,'BeerSheet Condensed'!$O$7+$C$1+3)=0,"1000",INDEX('Beersheet Paste'!36:36,1,'BeerSheet Condensed'!$O$7+$C$1+3))</f>
        <v>#REF!</v>
      </c>
      <c r="M154" s="3" t="str">
        <f t="shared" si="10"/>
        <v>#REF!</v>
      </c>
      <c r="N154" s="3" t="str">
        <f t="shared" si="18"/>
        <v>1000</v>
      </c>
      <c r="O154" s="3"/>
    </row>
    <row r="155" ht="15.75" customHeight="1">
      <c r="A155" s="3">
        <v>32.0</v>
      </c>
      <c r="B155" s="3" t="str">
        <f t="array" ref="B155">INDEX('Beersheet Paste'!37:37,1,'BeerSheet Condensed'!$Q$7)</f>
        <v>#REF!</v>
      </c>
      <c r="C155" s="3" t="str">
        <f t="array" ref="C155">IF(B155=0,-99,INDEX('Beersheet Paste'!37:37,1,'BeerSheet Condensed'!$R$7+$C$1))</f>
        <v>#REF!</v>
      </c>
      <c r="D155" s="3">
        <v>31.0</v>
      </c>
      <c r="E155" s="3" t="str">
        <f t="array" ref="E155">INDEX('Beersheet Paste'!37:37,1,'BeerSheet Condensed'!$R$7+$C$1+2)</f>
        <v>#REF!</v>
      </c>
      <c r="F155" s="3" t="str">
        <f t="shared" si="15"/>
        <v>#REF!</v>
      </c>
      <c r="G155" s="3" t="str">
        <f t="array" ref="G155">IF(IS1000(INDEX(Overall!$C$3:$C$389,MATCH('BeerSheet Condensed'!M155,Overall!$D$3:$D$389,0))),"No",INDEX(Overall!$C$3:$C$389,MATCH('BeerSheet Condensed'!M155,Overall!$D$3:$D$389,0)))</f>
        <v>#NAME?</v>
      </c>
      <c r="H155" s="3">
        <v>1.0</v>
      </c>
      <c r="I155" s="3" t="str">
        <f t="shared" si="16"/>
        <v>#REF!</v>
      </c>
      <c r="J155" s="264" t="str">
        <f t="shared" si="17"/>
        <v>#REF!</v>
      </c>
      <c r="K155" s="3" t="str">
        <f t="shared" si="9"/>
        <v>#REF!</v>
      </c>
      <c r="L155" s="3" t="str">
        <f t="array" ref="L155">IF(INDEX('Beersheet Paste'!37:37,1,'BeerSheet Condensed'!$O$7+$C$1+3)=0,"1000",INDEX('Beersheet Paste'!37:37,1,'BeerSheet Condensed'!$O$7+$C$1+3))</f>
        <v>#REF!</v>
      </c>
      <c r="M155" s="3" t="str">
        <f t="shared" si="10"/>
        <v>#REF!</v>
      </c>
      <c r="N155" s="3" t="str">
        <f t="shared" si="18"/>
        <v>1000</v>
      </c>
      <c r="O155" s="3"/>
    </row>
    <row r="156" ht="15.75" customHeight="1">
      <c r="A156" s="3">
        <v>33.0</v>
      </c>
      <c r="B156" s="3" t="str">
        <f t="array" ref="B156">INDEX('Beersheet Paste'!38:38,1,'BeerSheet Condensed'!$Q$7)</f>
        <v>#REF!</v>
      </c>
      <c r="C156" s="3" t="str">
        <f t="array" ref="C156">IF(B156=0,-99,INDEX('Beersheet Paste'!38:38,1,'BeerSheet Condensed'!$R$7+$C$1))</f>
        <v>#REF!</v>
      </c>
      <c r="D156" s="3">
        <v>32.0</v>
      </c>
      <c r="E156" s="3" t="str">
        <f t="array" ref="E156">INDEX('Beersheet Paste'!38:38,1,'BeerSheet Condensed'!$R$7+$C$1+2)</f>
        <v>#REF!</v>
      </c>
      <c r="F156" s="3" t="str">
        <f t="shared" si="15"/>
        <v>#REF!</v>
      </c>
      <c r="G156" s="3" t="str">
        <f t="array" ref="G156">IF(IS1000(INDEX(Overall!$C$3:$C$389,MATCH('BeerSheet Condensed'!M156,Overall!$D$3:$D$389,0))),"No",INDEX(Overall!$C$3:$C$389,MATCH('BeerSheet Condensed'!M156,Overall!$D$3:$D$389,0)))</f>
        <v>#NAME?</v>
      </c>
      <c r="H156" s="3">
        <v>1.0</v>
      </c>
      <c r="I156" s="3" t="str">
        <f t="shared" si="16"/>
        <v>#REF!</v>
      </c>
      <c r="J156" s="264" t="str">
        <f t="shared" si="17"/>
        <v>#REF!</v>
      </c>
      <c r="K156" s="3" t="str">
        <f t="shared" si="9"/>
        <v>#REF!</v>
      </c>
      <c r="L156" s="3" t="str">
        <f t="array" ref="L156">IF(INDEX('Beersheet Paste'!38:38,1,'BeerSheet Condensed'!$O$7+$C$1+3)=0,"1000",INDEX('Beersheet Paste'!38:38,1,'BeerSheet Condensed'!$O$7+$C$1+3))</f>
        <v>#REF!</v>
      </c>
      <c r="M156" s="3" t="str">
        <f t="shared" si="10"/>
        <v>#REF!</v>
      </c>
      <c r="N156" s="3" t="str">
        <f t="shared" si="18"/>
        <v>1000</v>
      </c>
      <c r="O156" s="3"/>
    </row>
    <row r="157" ht="15.75" customHeight="1">
      <c r="A157" s="3">
        <v>34.0</v>
      </c>
      <c r="B157" s="3" t="str">
        <f t="array" ref="B157">INDEX('Beersheet Paste'!39:39,1,'BeerSheet Condensed'!$Q$7)</f>
        <v>#REF!</v>
      </c>
      <c r="C157" s="3" t="str">
        <f t="array" ref="C157">IF(B157=0,-99,INDEX('Beersheet Paste'!39:39,1,'BeerSheet Condensed'!$R$7+$C$1))</f>
        <v>#REF!</v>
      </c>
      <c r="D157" s="3">
        <v>33.0</v>
      </c>
      <c r="E157" s="3" t="str">
        <f t="array" ref="E157">INDEX('Beersheet Paste'!39:39,1,'BeerSheet Condensed'!$R$7+$C$1+2)</f>
        <v>#REF!</v>
      </c>
      <c r="F157" s="3" t="str">
        <f t="shared" si="15"/>
        <v>#REF!</v>
      </c>
      <c r="G157" s="3" t="str">
        <f t="array" ref="G157">IF(IS1000(INDEX(Overall!$C$3:$C$389,MATCH('BeerSheet Condensed'!M157,Overall!$D$3:$D$389,0))),"No",INDEX(Overall!$C$3:$C$389,MATCH('BeerSheet Condensed'!M157,Overall!$D$3:$D$389,0)))</f>
        <v>#NAME?</v>
      </c>
      <c r="H157" s="3">
        <v>1.0</v>
      </c>
      <c r="I157" s="3" t="str">
        <f t="shared" si="16"/>
        <v>#REF!</v>
      </c>
      <c r="J157" s="264" t="str">
        <f t="shared" si="17"/>
        <v>#REF!</v>
      </c>
      <c r="K157" s="3" t="str">
        <f t="shared" si="9"/>
        <v>#REF!</v>
      </c>
      <c r="L157" s="3" t="str">
        <f t="array" ref="L157">IF(INDEX('Beersheet Paste'!39:39,1,'BeerSheet Condensed'!$O$7+$C$1+3)=0,"1000",INDEX('Beersheet Paste'!39:39,1,'BeerSheet Condensed'!$O$7+$C$1+3))</f>
        <v>#REF!</v>
      </c>
      <c r="M157" s="3" t="str">
        <f t="shared" si="10"/>
        <v>#REF!</v>
      </c>
      <c r="N157" s="3" t="str">
        <f t="shared" si="18"/>
        <v>1000</v>
      </c>
      <c r="O157" s="3"/>
    </row>
    <row r="158" ht="15.75" customHeight="1">
      <c r="A158" s="3">
        <v>35.0</v>
      </c>
      <c r="B158" s="3" t="str">
        <f t="array" ref="B158">INDEX('Beersheet Paste'!40:40,1,'BeerSheet Condensed'!$Q$7)</f>
        <v>#REF!</v>
      </c>
      <c r="C158" s="3" t="str">
        <f t="array" ref="C158">IF(B158=0,-99,INDEX('Beersheet Paste'!40:40,1,'BeerSheet Condensed'!$R$7+$C$1))</f>
        <v>#REF!</v>
      </c>
      <c r="D158" s="3">
        <v>34.0</v>
      </c>
      <c r="E158" s="3" t="str">
        <f t="array" ref="E158">INDEX('Beersheet Paste'!40:40,1,'BeerSheet Condensed'!$R$7+$C$1+2)</f>
        <v>#REF!</v>
      </c>
      <c r="F158" s="3" t="str">
        <f t="shared" si="15"/>
        <v>#REF!</v>
      </c>
      <c r="G158" s="3" t="str">
        <f t="array" ref="G158">IF(IS1000(INDEX(Overall!$C$3:$C$389,MATCH('BeerSheet Condensed'!M158,Overall!$D$3:$D$389,0))),"No",INDEX(Overall!$C$3:$C$389,MATCH('BeerSheet Condensed'!M158,Overall!$D$3:$D$389,0)))</f>
        <v>#NAME?</v>
      </c>
      <c r="H158" s="3">
        <v>1.0</v>
      </c>
      <c r="I158" s="3" t="str">
        <f t="shared" si="16"/>
        <v>#REF!</v>
      </c>
      <c r="J158" s="264" t="str">
        <f t="shared" si="17"/>
        <v>#REF!</v>
      </c>
      <c r="K158" s="3" t="str">
        <f t="shared" si="9"/>
        <v>#REF!</v>
      </c>
      <c r="L158" s="3" t="str">
        <f t="array" ref="L158">IF(INDEX('Beersheet Paste'!40:40,1,'BeerSheet Condensed'!$O$7+$C$1+3)=0,"1000",INDEX('Beersheet Paste'!40:40,1,'BeerSheet Condensed'!$O$7+$C$1+3))</f>
        <v>#REF!</v>
      </c>
      <c r="M158" s="3" t="str">
        <f t="shared" si="10"/>
        <v>#REF!</v>
      </c>
      <c r="N158" s="3" t="str">
        <f t="shared" si="18"/>
        <v>1000</v>
      </c>
      <c r="O158" s="3"/>
    </row>
    <row r="159" ht="15.75" customHeight="1">
      <c r="A159" s="3">
        <v>36.0</v>
      </c>
      <c r="B159" s="3" t="str">
        <f t="array" ref="B159">INDEX('Beersheet Paste'!41:41,1,'BeerSheet Condensed'!$Q$7)</f>
        <v>#REF!</v>
      </c>
      <c r="C159" s="3" t="str">
        <f t="array" ref="C159">IF(B159=0,-99,INDEX('Beersheet Paste'!41:41,1,'BeerSheet Condensed'!$R$7+$C$1))</f>
        <v>#REF!</v>
      </c>
      <c r="D159" s="3">
        <v>35.0</v>
      </c>
      <c r="E159" s="3" t="str">
        <f t="array" ref="E159">INDEX('Beersheet Paste'!41:41,1,'BeerSheet Condensed'!$R$7+$C$1+2)</f>
        <v>#REF!</v>
      </c>
      <c r="F159" s="3" t="str">
        <f t="shared" si="15"/>
        <v>#REF!</v>
      </c>
      <c r="G159" s="3" t="str">
        <f t="array" ref="G159">IF(IS1000(INDEX(Overall!$C$3:$C$389,MATCH('BeerSheet Condensed'!M159,Overall!$D$3:$D$389,0))),"No",INDEX(Overall!$C$3:$C$389,MATCH('BeerSheet Condensed'!M159,Overall!$D$3:$D$389,0)))</f>
        <v>#NAME?</v>
      </c>
      <c r="H159" s="3">
        <v>1.0</v>
      </c>
      <c r="I159" s="3" t="str">
        <f t="shared" si="16"/>
        <v>#REF!</v>
      </c>
      <c r="J159" s="264" t="str">
        <f t="shared" si="17"/>
        <v>#REF!</v>
      </c>
      <c r="K159" s="3" t="str">
        <f t="shared" si="9"/>
        <v>#REF!</v>
      </c>
      <c r="L159" s="3" t="str">
        <f t="array" ref="L159">IF(INDEX('Beersheet Paste'!41:41,1,'BeerSheet Condensed'!$O$7+$C$1+3)=0,"1000",INDEX('Beersheet Paste'!41:41,1,'BeerSheet Condensed'!$O$7+$C$1+3))</f>
        <v>#REF!</v>
      </c>
      <c r="M159" s="3" t="str">
        <f t="shared" si="10"/>
        <v>#REF!</v>
      </c>
      <c r="N159" s="3" t="str">
        <f t="shared" si="18"/>
        <v>1000</v>
      </c>
      <c r="O159" s="3"/>
    </row>
    <row r="160" ht="15.75" customHeight="1">
      <c r="A160" s="3">
        <v>37.0</v>
      </c>
      <c r="B160" s="3" t="str">
        <f t="array" ref="B160">INDEX('Beersheet Paste'!42:42,1,'BeerSheet Condensed'!$Q$7)</f>
        <v>#REF!</v>
      </c>
      <c r="C160" s="3" t="str">
        <f t="array" ref="C160">IF(B160=0,-99,INDEX('Beersheet Paste'!42:42,1,'BeerSheet Condensed'!$R$7+$C$1))</f>
        <v>#REF!</v>
      </c>
      <c r="D160" s="3">
        <v>36.0</v>
      </c>
      <c r="E160" s="3" t="str">
        <f t="array" ref="E160">INDEX('Beersheet Paste'!42:42,1,'BeerSheet Condensed'!$R$7+$C$1+2)</f>
        <v>#REF!</v>
      </c>
      <c r="F160" s="3" t="str">
        <f t="shared" si="15"/>
        <v>#REF!</v>
      </c>
      <c r="G160" s="3" t="str">
        <f t="array" ref="G160">IF(IS1000(INDEX(Overall!$C$3:$C$389,MATCH('BeerSheet Condensed'!M160,Overall!$D$3:$D$389,0))),"No",INDEX(Overall!$C$3:$C$389,MATCH('BeerSheet Condensed'!M160,Overall!$D$3:$D$389,0)))</f>
        <v>#NAME?</v>
      </c>
      <c r="H160" s="3">
        <v>1.0</v>
      </c>
      <c r="I160" s="3" t="str">
        <f t="shared" si="16"/>
        <v>#REF!</v>
      </c>
      <c r="J160" s="264" t="str">
        <f t="shared" si="17"/>
        <v>#REF!</v>
      </c>
      <c r="K160" s="3" t="str">
        <f t="shared" si="9"/>
        <v>#REF!</v>
      </c>
      <c r="L160" s="3" t="str">
        <f t="array" ref="L160">IF(INDEX('Beersheet Paste'!42:42,1,'BeerSheet Condensed'!$O$7+$C$1+3)=0,"1000",INDEX('Beersheet Paste'!42:42,1,'BeerSheet Condensed'!$O$7+$C$1+3))</f>
        <v>#REF!</v>
      </c>
      <c r="M160" s="3" t="str">
        <f t="shared" si="10"/>
        <v>#REF!</v>
      </c>
      <c r="N160" s="3" t="str">
        <f t="shared" si="18"/>
        <v>1000</v>
      </c>
      <c r="O160" s="3"/>
    </row>
    <row r="161" ht="15.75" customHeight="1">
      <c r="A161" s="3">
        <v>38.0</v>
      </c>
      <c r="B161" s="3" t="str">
        <f t="array" ref="B161">INDEX('Beersheet Paste'!43:43,1,'BeerSheet Condensed'!$Q$7)</f>
        <v>#REF!</v>
      </c>
      <c r="C161" s="3" t="str">
        <f t="array" ref="C161">IF(B161=0,-99,INDEX('Beersheet Paste'!43:43,1,'BeerSheet Condensed'!$R$7+$C$1))</f>
        <v>#REF!</v>
      </c>
      <c r="D161" s="3">
        <v>37.0</v>
      </c>
      <c r="E161" s="3" t="str">
        <f t="array" ref="E161">INDEX('Beersheet Paste'!43:43,1,'BeerSheet Condensed'!$R$7+$C$1+2)</f>
        <v>#REF!</v>
      </c>
      <c r="F161" s="3" t="str">
        <f t="shared" si="15"/>
        <v>#REF!</v>
      </c>
      <c r="G161" s="3" t="str">
        <f t="array" ref="G161">IF(IS1000(INDEX(Overall!$C$3:$C$389,MATCH('BeerSheet Condensed'!M161,Overall!$D$3:$D$389,0))),"No",INDEX(Overall!$C$3:$C$389,MATCH('BeerSheet Condensed'!M161,Overall!$D$3:$D$389,0)))</f>
        <v>#NAME?</v>
      </c>
      <c r="H161" s="3">
        <v>1.0</v>
      </c>
      <c r="I161" s="3" t="str">
        <f t="shared" si="16"/>
        <v>#REF!</v>
      </c>
      <c r="J161" s="264" t="str">
        <f t="shared" si="17"/>
        <v>#REF!</v>
      </c>
      <c r="K161" s="3" t="str">
        <f t="shared" si="9"/>
        <v>#REF!</v>
      </c>
      <c r="L161" s="3" t="str">
        <f t="array" ref="L161">IF(INDEX('Beersheet Paste'!43:43,1,'BeerSheet Condensed'!$O$7+$C$1+3)=0,"1000",INDEX('Beersheet Paste'!43:43,1,'BeerSheet Condensed'!$O$7+$C$1+3))</f>
        <v>#REF!</v>
      </c>
      <c r="M161" s="3" t="str">
        <f t="shared" si="10"/>
        <v>#REF!</v>
      </c>
      <c r="N161" s="3" t="str">
        <f t="shared" si="18"/>
        <v>1000</v>
      </c>
      <c r="O161" s="3"/>
    </row>
    <row r="162" ht="15.75" customHeight="1">
      <c r="A162" s="3">
        <v>39.0</v>
      </c>
      <c r="B162" s="3" t="str">
        <f t="array" ref="B162">INDEX('Beersheet Paste'!44:44,1,'BeerSheet Condensed'!$Q$7)</f>
        <v>#REF!</v>
      </c>
      <c r="C162" s="3" t="str">
        <f t="array" ref="C162">IF(B162=0,-99,INDEX('Beersheet Paste'!44:44,1,'BeerSheet Condensed'!$R$7+$C$1))</f>
        <v>#REF!</v>
      </c>
      <c r="D162" s="3">
        <v>38.0</v>
      </c>
      <c r="E162" s="3" t="str">
        <f t="array" ref="E162">INDEX('Beersheet Paste'!44:44,1,'BeerSheet Condensed'!$R$7+$C$1+2)</f>
        <v>#REF!</v>
      </c>
      <c r="F162" s="3" t="str">
        <f t="shared" si="15"/>
        <v>#REF!</v>
      </c>
      <c r="G162" s="3" t="str">
        <f t="array" ref="G162">IF(IS1000(INDEX(Overall!$C$3:$C$389,MATCH('BeerSheet Condensed'!M162,Overall!$D$3:$D$389,0))),"No",INDEX(Overall!$C$3:$C$389,MATCH('BeerSheet Condensed'!M162,Overall!$D$3:$D$389,0)))</f>
        <v>#NAME?</v>
      </c>
      <c r="H162" s="3">
        <v>1.0</v>
      </c>
      <c r="I162" s="3" t="str">
        <f t="shared" si="16"/>
        <v>#REF!</v>
      </c>
      <c r="J162" s="264" t="str">
        <f t="shared" si="17"/>
        <v>#REF!</v>
      </c>
      <c r="K162" s="3" t="str">
        <f t="shared" si="9"/>
        <v>#REF!</v>
      </c>
      <c r="L162" s="3" t="str">
        <f t="array" ref="L162">IF(INDEX('Beersheet Paste'!44:44,1,'BeerSheet Condensed'!$O$7+$C$1+3)=0,"1000",INDEX('Beersheet Paste'!44:44,1,'BeerSheet Condensed'!$O$7+$C$1+3))</f>
        <v>#REF!</v>
      </c>
      <c r="M162" s="3" t="str">
        <f t="shared" si="10"/>
        <v>#REF!</v>
      </c>
      <c r="N162" s="3" t="str">
        <f t="shared" si="18"/>
        <v>1000</v>
      </c>
      <c r="O162" s="3"/>
    </row>
    <row r="163" ht="15.75" customHeight="1">
      <c r="A163" s="3">
        <v>40.0</v>
      </c>
      <c r="B163" s="3" t="str">
        <f t="array" ref="B163">INDEX('Beersheet Paste'!45:45,1,'BeerSheet Condensed'!$Q$7)</f>
        <v>#REF!</v>
      </c>
      <c r="C163" s="3" t="str">
        <f t="array" ref="C163">IF(B163=0,-99,INDEX('Beersheet Paste'!45:45,1,'BeerSheet Condensed'!$R$7+$C$1))</f>
        <v>#REF!</v>
      </c>
      <c r="D163" s="3">
        <v>39.0</v>
      </c>
      <c r="E163" s="3" t="str">
        <f t="array" ref="E163">INDEX('Beersheet Paste'!45:45,1,'BeerSheet Condensed'!$R$7+$C$1+2)</f>
        <v>#REF!</v>
      </c>
      <c r="F163" s="3" t="str">
        <f t="shared" si="15"/>
        <v>#REF!</v>
      </c>
      <c r="G163" s="3" t="str">
        <f t="array" ref="G163">IF(IS1000(INDEX(Overall!$C$3:$C$389,MATCH('BeerSheet Condensed'!M163,Overall!$D$3:$D$389,0))),"No",INDEX(Overall!$C$3:$C$389,MATCH('BeerSheet Condensed'!M163,Overall!$D$3:$D$389,0)))</f>
        <v>#NAME?</v>
      </c>
      <c r="H163" s="3">
        <v>1.0</v>
      </c>
      <c r="I163" s="3" t="str">
        <f t="shared" si="16"/>
        <v>#REF!</v>
      </c>
      <c r="J163" s="264" t="str">
        <f t="shared" si="17"/>
        <v>#REF!</v>
      </c>
      <c r="K163" s="3" t="str">
        <f t="shared" si="9"/>
        <v>#REF!</v>
      </c>
      <c r="L163" s="3" t="str">
        <f t="array" ref="L163">IF(INDEX('Beersheet Paste'!45:45,1,'BeerSheet Condensed'!$O$7+$C$1+3)=0,"1000",INDEX('Beersheet Paste'!45:45,1,'BeerSheet Condensed'!$O$7+$C$1+3))</f>
        <v>#REF!</v>
      </c>
      <c r="M163" s="3" t="str">
        <f t="shared" si="10"/>
        <v>#REF!</v>
      </c>
      <c r="N163" s="3" t="str">
        <f t="shared" si="18"/>
        <v>1000</v>
      </c>
      <c r="O163" s="3"/>
    </row>
    <row r="164" ht="15.75" customHeight="1">
      <c r="A164" s="3">
        <v>41.0</v>
      </c>
      <c r="B164" s="3" t="str">
        <f t="array" ref="B164">INDEX('Beersheet Paste'!46:46,1,'BeerSheet Condensed'!$Q$7)</f>
        <v>#REF!</v>
      </c>
      <c r="C164" s="3" t="str">
        <f t="array" ref="C164">IF(B164=0,-99,INDEX('Beersheet Paste'!46:46,1,'BeerSheet Condensed'!$R$7+$C$1))</f>
        <v>#REF!</v>
      </c>
      <c r="D164" s="3">
        <v>40.0</v>
      </c>
      <c r="E164" s="3" t="str">
        <f t="array" ref="E164">INDEX('Beersheet Paste'!46:46,1,'BeerSheet Condensed'!$R$7+$C$1+2)</f>
        <v>#REF!</v>
      </c>
      <c r="F164" s="3" t="str">
        <f t="shared" si="15"/>
        <v>#REF!</v>
      </c>
      <c r="G164" s="3" t="str">
        <f t="array" ref="G164">IF(IS1000(INDEX(Overall!$C$3:$C$389,MATCH('BeerSheet Condensed'!M164,Overall!$D$3:$D$389,0))),"No",INDEX(Overall!$C$3:$C$389,MATCH('BeerSheet Condensed'!M164,Overall!$D$3:$D$389,0)))</f>
        <v>#NAME?</v>
      </c>
      <c r="H164" s="3">
        <v>1.0</v>
      </c>
      <c r="I164" s="3" t="str">
        <f t="shared" si="16"/>
        <v>#REF!</v>
      </c>
      <c r="J164" s="264" t="str">
        <f t="shared" si="17"/>
        <v>#REF!</v>
      </c>
      <c r="K164" s="3" t="str">
        <f t="shared" si="9"/>
        <v>#REF!</v>
      </c>
      <c r="L164" s="3" t="str">
        <f t="array" ref="L164">IF(INDEX('Beersheet Paste'!46:46,1,'BeerSheet Condensed'!$O$7+$C$1+3)=0,"1000",INDEX('Beersheet Paste'!46:46,1,'BeerSheet Condensed'!$O$7+$C$1+3))</f>
        <v>#REF!</v>
      </c>
      <c r="M164" s="3" t="str">
        <f t="shared" si="10"/>
        <v>#REF!</v>
      </c>
      <c r="N164" s="3" t="str">
        <f t="shared" si="18"/>
        <v>1000</v>
      </c>
      <c r="O164" s="3"/>
    </row>
    <row r="165" ht="15.75" customHeight="1">
      <c r="A165" s="3">
        <v>42.0</v>
      </c>
      <c r="B165" s="3" t="str">
        <f t="array" ref="B165">INDEX('Beersheet Paste'!47:47,1,'BeerSheet Condensed'!$Q$7)</f>
        <v>#REF!</v>
      </c>
      <c r="C165" s="3" t="str">
        <f t="array" ref="C165">IF(B165=0,-99,INDEX('Beersheet Paste'!47:47,1,'BeerSheet Condensed'!$R$7+$C$1))</f>
        <v>#REF!</v>
      </c>
      <c r="D165" s="3">
        <v>41.0</v>
      </c>
      <c r="E165" s="3" t="str">
        <f t="array" ref="E165">INDEX('Beersheet Paste'!47:47,1,'BeerSheet Condensed'!$R$7+$C$1+2)</f>
        <v>#REF!</v>
      </c>
      <c r="F165" s="3" t="str">
        <f t="shared" si="15"/>
        <v>#REF!</v>
      </c>
      <c r="G165" s="3" t="str">
        <f t="array" ref="G165">IF(IS1000(INDEX(Overall!$C$3:$C$389,MATCH('BeerSheet Condensed'!M165,Overall!$D$3:$D$389,0))),"No",INDEX(Overall!$C$3:$C$389,MATCH('BeerSheet Condensed'!M165,Overall!$D$3:$D$389,0)))</f>
        <v>#NAME?</v>
      </c>
      <c r="H165" s="3">
        <v>1.0</v>
      </c>
      <c r="I165" s="3" t="str">
        <f t="shared" si="16"/>
        <v>#REF!</v>
      </c>
      <c r="J165" s="264" t="str">
        <f t="shared" si="17"/>
        <v>#REF!</v>
      </c>
      <c r="K165" s="3" t="str">
        <f t="shared" si="9"/>
        <v>#REF!</v>
      </c>
      <c r="L165" s="3" t="str">
        <f t="array" ref="L165">IF(INDEX('Beersheet Paste'!47:47,1,'BeerSheet Condensed'!$O$7+$C$1+3)=0,"1000",INDEX('Beersheet Paste'!47:47,1,'BeerSheet Condensed'!$O$7+$C$1+3))</f>
        <v>#REF!</v>
      </c>
      <c r="M165" s="3" t="str">
        <f t="shared" si="10"/>
        <v>#REF!</v>
      </c>
      <c r="N165" s="3" t="str">
        <f t="shared" si="18"/>
        <v>1000</v>
      </c>
      <c r="O165" s="3"/>
    </row>
    <row r="166" ht="15.75" customHeight="1">
      <c r="A166" s="3">
        <v>43.0</v>
      </c>
      <c r="B166" s="3" t="str">
        <f t="array" ref="B166">INDEX('Beersheet Paste'!48:48,1,'BeerSheet Condensed'!$Q$7)</f>
        <v>#REF!</v>
      </c>
      <c r="C166" s="3" t="str">
        <f t="array" ref="C166">IF(B166=0,-99,INDEX('Beersheet Paste'!48:48,1,'BeerSheet Condensed'!$R$7+$C$1))</f>
        <v>#REF!</v>
      </c>
      <c r="D166" s="3">
        <v>42.0</v>
      </c>
      <c r="E166" s="3" t="str">
        <f t="array" ref="E166">INDEX('Beersheet Paste'!48:48,1,'BeerSheet Condensed'!$R$7+$C$1+2)</f>
        <v>#REF!</v>
      </c>
      <c r="F166" s="3" t="str">
        <f t="shared" si="15"/>
        <v>#REF!</v>
      </c>
      <c r="G166" s="3" t="str">
        <f t="array" ref="G166">IF(IS1000(INDEX(Overall!$C$3:$C$389,MATCH('BeerSheet Condensed'!M166,Overall!$D$3:$D$389,0))),"No",INDEX(Overall!$C$3:$C$389,MATCH('BeerSheet Condensed'!M166,Overall!$D$3:$D$389,0)))</f>
        <v>#NAME?</v>
      </c>
      <c r="H166" s="3">
        <v>1.0</v>
      </c>
      <c r="I166" s="3" t="str">
        <f t="shared" si="16"/>
        <v>#REF!</v>
      </c>
      <c r="J166" s="264" t="str">
        <f t="shared" si="17"/>
        <v>#REF!</v>
      </c>
      <c r="K166" s="3" t="str">
        <f t="shared" si="9"/>
        <v>#REF!</v>
      </c>
      <c r="L166" s="3" t="str">
        <f t="array" ref="L166">IF(INDEX('Beersheet Paste'!48:48,1,'BeerSheet Condensed'!$O$7+$C$1+3)=0,"1000",INDEX('Beersheet Paste'!48:48,1,'BeerSheet Condensed'!$O$7+$C$1+3))</f>
        <v>#REF!</v>
      </c>
      <c r="M166" s="3" t="str">
        <f t="shared" si="10"/>
        <v>#REF!</v>
      </c>
      <c r="N166" s="3" t="str">
        <f t="shared" si="18"/>
        <v>1000</v>
      </c>
      <c r="O166" s="3"/>
    </row>
    <row r="167" ht="15.75" customHeight="1">
      <c r="A167" s="3">
        <v>44.0</v>
      </c>
      <c r="B167" s="3" t="str">
        <f t="array" ref="B167">INDEX('Beersheet Paste'!49:49,1,'BeerSheet Condensed'!$Q$7)</f>
        <v>#REF!</v>
      </c>
      <c r="C167" s="3" t="str">
        <f t="array" ref="C167">IF(B167=0,-99,INDEX('Beersheet Paste'!49:49,1,'BeerSheet Condensed'!$R$7+$C$1))</f>
        <v>#REF!</v>
      </c>
      <c r="D167" s="3">
        <v>43.0</v>
      </c>
      <c r="E167" s="3" t="str">
        <f t="array" ref="E167">INDEX('Beersheet Paste'!49:49,1,'BeerSheet Condensed'!$R$7+$C$1+2)</f>
        <v>#REF!</v>
      </c>
      <c r="F167" s="3" t="str">
        <f t="shared" si="15"/>
        <v>#REF!</v>
      </c>
      <c r="G167" s="3" t="str">
        <f t="array" ref="G167">IF(IS1000(INDEX(Overall!$C$3:$C$389,MATCH('BeerSheet Condensed'!M167,Overall!$D$3:$D$389,0))),"No",INDEX(Overall!$C$3:$C$389,MATCH('BeerSheet Condensed'!M167,Overall!$D$3:$D$389,0)))</f>
        <v>#NAME?</v>
      </c>
      <c r="H167" s="3">
        <v>1.0</v>
      </c>
      <c r="I167" s="3" t="str">
        <f t="shared" si="16"/>
        <v>#REF!</v>
      </c>
      <c r="J167" s="264" t="str">
        <f t="shared" si="17"/>
        <v>#REF!</v>
      </c>
      <c r="K167" s="3" t="str">
        <f t="shared" si="9"/>
        <v>#REF!</v>
      </c>
      <c r="L167" s="3" t="str">
        <f t="array" ref="L167">IF(INDEX('Beersheet Paste'!49:49,1,'BeerSheet Condensed'!$O$7+$C$1+3)=0,"1000",INDEX('Beersheet Paste'!49:49,1,'BeerSheet Condensed'!$O$7+$C$1+3))</f>
        <v>#REF!</v>
      </c>
      <c r="M167" s="3" t="str">
        <f t="shared" si="10"/>
        <v>#REF!</v>
      </c>
      <c r="N167" s="3" t="str">
        <f t="shared" si="18"/>
        <v>1000</v>
      </c>
      <c r="O167" s="3"/>
    </row>
    <row r="168" ht="15.75" customHeight="1">
      <c r="A168" s="3">
        <v>45.0</v>
      </c>
      <c r="B168" s="3" t="str">
        <f t="array" ref="B168">INDEX('Beersheet Paste'!50:50,1,'BeerSheet Condensed'!$Q$7)</f>
        <v>#REF!</v>
      </c>
      <c r="C168" s="3" t="str">
        <f t="array" ref="C168">IF(B168=0,-99,INDEX('Beersheet Paste'!50:50,1,'BeerSheet Condensed'!$R$7+$C$1))</f>
        <v>#REF!</v>
      </c>
      <c r="D168" s="3">
        <v>44.0</v>
      </c>
      <c r="E168" s="3" t="str">
        <f t="array" ref="E168">INDEX('Beersheet Paste'!50:50,1,'BeerSheet Condensed'!$R$7+$C$1+2)</f>
        <v>#REF!</v>
      </c>
      <c r="F168" s="3" t="str">
        <f t="shared" si="15"/>
        <v>#REF!</v>
      </c>
      <c r="G168" s="3" t="str">
        <f t="array" ref="G168">IF(IS1000(INDEX(Overall!$C$3:$C$389,MATCH('BeerSheet Condensed'!M168,Overall!$D$3:$D$389,0))),"No",INDEX(Overall!$C$3:$C$389,MATCH('BeerSheet Condensed'!M168,Overall!$D$3:$D$389,0)))</f>
        <v>#NAME?</v>
      </c>
      <c r="H168" s="3">
        <v>1.0</v>
      </c>
      <c r="I168" s="3" t="str">
        <f t="shared" si="16"/>
        <v>#REF!</v>
      </c>
      <c r="J168" s="264" t="str">
        <f t="shared" si="17"/>
        <v>#REF!</v>
      </c>
      <c r="K168" s="3" t="str">
        <f t="shared" si="9"/>
        <v>#REF!</v>
      </c>
      <c r="L168" s="3" t="str">
        <f t="array" ref="L168">IF(INDEX('Beersheet Paste'!50:50,1,'BeerSheet Condensed'!$O$7+$C$1+3)=0,"1000",INDEX('Beersheet Paste'!50:50,1,'BeerSheet Condensed'!$O$7+$C$1+3))</f>
        <v>#REF!</v>
      </c>
      <c r="M168" s="3" t="str">
        <f t="shared" si="10"/>
        <v>#REF!</v>
      </c>
      <c r="N168" s="3" t="str">
        <f t="shared" si="18"/>
        <v>1000</v>
      </c>
      <c r="O168" s="3"/>
    </row>
    <row r="169" ht="15.75" customHeight="1">
      <c r="A169" s="3">
        <v>46.0</v>
      </c>
      <c r="B169" s="3" t="str">
        <f t="array" ref="B169">INDEX('Beersheet Paste'!51:51,1,'BeerSheet Condensed'!$Q$7)</f>
        <v>#REF!</v>
      </c>
      <c r="C169" s="3" t="str">
        <f t="array" ref="C169">IF(B169=0,-99,INDEX('Beersheet Paste'!51:51,1,'BeerSheet Condensed'!$R$7+$C$1))</f>
        <v>#REF!</v>
      </c>
      <c r="D169" s="3">
        <v>45.0</v>
      </c>
      <c r="E169" s="3" t="str">
        <f t="array" ref="E169">INDEX('Beersheet Paste'!51:51,1,'BeerSheet Condensed'!$R$7+$C$1+2)</f>
        <v>#REF!</v>
      </c>
      <c r="F169" s="3" t="str">
        <f t="shared" si="15"/>
        <v>#REF!</v>
      </c>
      <c r="G169" s="3" t="str">
        <f t="array" ref="G169">IF(IS1000(INDEX(Overall!$C$3:$C$389,MATCH('BeerSheet Condensed'!M169,Overall!$D$3:$D$389,0))),"No",INDEX(Overall!$C$3:$C$389,MATCH('BeerSheet Condensed'!M169,Overall!$D$3:$D$389,0)))</f>
        <v>#NAME?</v>
      </c>
      <c r="H169" s="3">
        <v>1.0</v>
      </c>
      <c r="I169" s="3" t="str">
        <f t="shared" si="16"/>
        <v>#REF!</v>
      </c>
      <c r="J169" s="264" t="str">
        <f t="shared" si="17"/>
        <v>#REF!</v>
      </c>
      <c r="K169" s="3" t="str">
        <f t="shared" si="9"/>
        <v>#REF!</v>
      </c>
      <c r="L169" s="3" t="str">
        <f t="array" ref="L169">IF(INDEX('Beersheet Paste'!51:51,1,'BeerSheet Condensed'!$O$7+$C$1+3)=0,"1000",INDEX('Beersheet Paste'!51:51,1,'BeerSheet Condensed'!$O$7+$C$1+3))</f>
        <v>#REF!</v>
      </c>
      <c r="M169" s="3" t="str">
        <f t="shared" si="10"/>
        <v>#REF!</v>
      </c>
      <c r="N169" s="3" t="str">
        <f t="shared" si="18"/>
        <v>1000</v>
      </c>
      <c r="O169" s="3"/>
    </row>
    <row r="170" ht="15.75" customHeight="1">
      <c r="A170" s="3">
        <v>47.0</v>
      </c>
      <c r="B170" s="3" t="str">
        <f t="array" ref="B170">INDEX('Beersheet Paste'!52:52,1,'BeerSheet Condensed'!$Q$7)</f>
        <v>#REF!</v>
      </c>
      <c r="C170" s="3" t="str">
        <f t="array" ref="C170">IF(B170=0,-99,INDEX('Beersheet Paste'!52:52,1,'BeerSheet Condensed'!$R$7+$C$1))</f>
        <v>#REF!</v>
      </c>
      <c r="D170" s="3">
        <v>46.0</v>
      </c>
      <c r="E170" s="3" t="str">
        <f t="array" ref="E170">INDEX('Beersheet Paste'!52:52,1,'BeerSheet Condensed'!$R$7+$C$1+2)</f>
        <v>#REF!</v>
      </c>
      <c r="F170" s="3" t="str">
        <f t="shared" si="15"/>
        <v>#REF!</v>
      </c>
      <c r="G170" s="3" t="str">
        <f t="array" ref="G170">IF(IS1000(INDEX(Overall!$C$3:$C$389,MATCH('BeerSheet Condensed'!M170,Overall!$D$3:$D$389,0))),"No",INDEX(Overall!$C$3:$C$389,MATCH('BeerSheet Condensed'!M170,Overall!$D$3:$D$389,0)))</f>
        <v>#NAME?</v>
      </c>
      <c r="H170" s="3">
        <v>1.0</v>
      </c>
      <c r="I170" s="3" t="str">
        <f t="shared" si="16"/>
        <v>#REF!</v>
      </c>
      <c r="J170" s="264" t="str">
        <f t="shared" si="17"/>
        <v>#REF!</v>
      </c>
      <c r="K170" s="3" t="str">
        <f t="shared" si="9"/>
        <v>#REF!</v>
      </c>
      <c r="L170" s="3" t="str">
        <f t="array" ref="L170">IF(INDEX('Beersheet Paste'!52:52,1,'BeerSheet Condensed'!$O$7+$C$1+3)=0,"1000",INDEX('Beersheet Paste'!52:52,1,'BeerSheet Condensed'!$O$7+$C$1+3))</f>
        <v>#REF!</v>
      </c>
      <c r="M170" s="3" t="str">
        <f t="shared" si="10"/>
        <v>#REF!</v>
      </c>
      <c r="N170" s="3" t="str">
        <f t="shared" si="18"/>
        <v>1000</v>
      </c>
      <c r="O170" s="3"/>
    </row>
    <row r="171" ht="15.75" customHeight="1">
      <c r="A171" s="3">
        <v>48.0</v>
      </c>
      <c r="B171" s="3" t="str">
        <f t="array" ref="B171">INDEX('Beersheet Paste'!53:53,1,'BeerSheet Condensed'!$Q$7)</f>
        <v>#REF!</v>
      </c>
      <c r="C171" s="3" t="str">
        <f t="array" ref="C171">IF(B171=0,-99,INDEX('Beersheet Paste'!53:53,1,'BeerSheet Condensed'!$R$7+$C$1))</f>
        <v>#REF!</v>
      </c>
      <c r="D171" s="3">
        <v>47.0</v>
      </c>
      <c r="E171" s="3" t="str">
        <f t="array" ref="E171">INDEX('Beersheet Paste'!53:53,1,'BeerSheet Condensed'!$R$7+$C$1+2)</f>
        <v>#REF!</v>
      </c>
      <c r="F171" s="3" t="str">
        <f t="shared" si="15"/>
        <v>#REF!</v>
      </c>
      <c r="G171" s="3" t="str">
        <f t="array" ref="G171">IF(IS1000(INDEX(Overall!$C$3:$C$389,MATCH('BeerSheet Condensed'!M171,Overall!$D$3:$D$389,0))),"No",INDEX(Overall!$C$3:$C$389,MATCH('BeerSheet Condensed'!M171,Overall!$D$3:$D$389,0)))</f>
        <v>#NAME?</v>
      </c>
      <c r="H171" s="3">
        <v>1.0</v>
      </c>
      <c r="I171" s="3" t="str">
        <f t="shared" si="16"/>
        <v>#REF!</v>
      </c>
      <c r="J171" s="264" t="str">
        <f t="shared" si="17"/>
        <v>#REF!</v>
      </c>
      <c r="K171" s="3" t="str">
        <f t="shared" si="9"/>
        <v>#REF!</v>
      </c>
      <c r="L171" s="3" t="str">
        <f t="array" ref="L171">IF(INDEX('Beersheet Paste'!53:53,1,'BeerSheet Condensed'!$O$7+$C$1+3)=0,"1000",INDEX('Beersheet Paste'!53:53,1,'BeerSheet Condensed'!$O$7+$C$1+3))</f>
        <v>#REF!</v>
      </c>
      <c r="M171" s="3" t="str">
        <f t="shared" si="10"/>
        <v>#REF!</v>
      </c>
      <c r="N171" s="3" t="str">
        <f t="shared" si="18"/>
        <v>1000</v>
      </c>
      <c r="O171" s="3"/>
    </row>
    <row r="172" ht="15.75" customHeight="1">
      <c r="A172" s="3">
        <v>49.0</v>
      </c>
      <c r="B172" s="3" t="str">
        <f t="array" ref="B172">INDEX('Beersheet Paste'!54:54,1,'BeerSheet Condensed'!$Q$7)</f>
        <v>#REF!</v>
      </c>
      <c r="C172" s="3" t="str">
        <f t="array" ref="C172">IF(B172=0,-99,INDEX('Beersheet Paste'!54:54,1,'BeerSheet Condensed'!$R$7+$C$1))</f>
        <v>#REF!</v>
      </c>
      <c r="D172" s="3">
        <v>48.0</v>
      </c>
      <c r="E172" s="3" t="str">
        <f t="array" ref="E172">INDEX('Beersheet Paste'!54:54,1,'BeerSheet Condensed'!$R$7+$C$1+2)</f>
        <v>#REF!</v>
      </c>
      <c r="F172" s="3" t="str">
        <f t="shared" si="15"/>
        <v>#REF!</v>
      </c>
      <c r="G172" s="3" t="str">
        <f t="array" ref="G172">IF(IS1000(INDEX(Overall!$C$3:$C$389,MATCH('BeerSheet Condensed'!M172,Overall!$D$3:$D$389,0))),"No",INDEX(Overall!$C$3:$C$389,MATCH('BeerSheet Condensed'!M172,Overall!$D$3:$D$389,0)))</f>
        <v>#NAME?</v>
      </c>
      <c r="H172" s="3">
        <v>1.0</v>
      </c>
      <c r="I172" s="3" t="str">
        <f t="shared" si="16"/>
        <v>#REF!</v>
      </c>
      <c r="J172" s="264" t="str">
        <f t="shared" si="17"/>
        <v>#REF!</v>
      </c>
      <c r="K172" s="3" t="str">
        <f t="shared" si="9"/>
        <v>#REF!</v>
      </c>
      <c r="L172" s="3" t="str">
        <f t="array" ref="L172">IF(INDEX('Beersheet Paste'!54:54,1,'BeerSheet Condensed'!$O$7+$C$1+3)=0,"1000",INDEX('Beersheet Paste'!54:54,1,'BeerSheet Condensed'!$O$7+$C$1+3))</f>
        <v>#REF!</v>
      </c>
      <c r="M172" s="3" t="str">
        <f t="shared" si="10"/>
        <v>#REF!</v>
      </c>
      <c r="N172" s="3" t="str">
        <f t="shared" si="18"/>
        <v>1000</v>
      </c>
      <c r="O172" s="3"/>
    </row>
    <row r="173" ht="15.75" customHeight="1">
      <c r="A173" s="3">
        <v>50.0</v>
      </c>
      <c r="B173" s="3" t="str">
        <f t="array" ref="B173">INDEX('Beersheet Paste'!55:55,1,'BeerSheet Condensed'!$Q$7)</f>
        <v>#REF!</v>
      </c>
      <c r="C173" s="3" t="str">
        <f t="array" ref="C173">IF(B173=0,-99,INDEX('Beersheet Paste'!55:55,1,'BeerSheet Condensed'!$R$7+$C$1))</f>
        <v>#REF!</v>
      </c>
      <c r="D173" s="3">
        <v>49.0</v>
      </c>
      <c r="E173" s="3" t="str">
        <f t="array" ref="E173">INDEX('Beersheet Paste'!55:55,1,'BeerSheet Condensed'!$R$7+$C$1+2)</f>
        <v>#REF!</v>
      </c>
      <c r="F173" s="3" t="str">
        <f t="shared" si="15"/>
        <v>#REF!</v>
      </c>
      <c r="G173" s="3" t="str">
        <f t="array" ref="G173">IF(IS1000(INDEX(Overall!$C$3:$C$389,MATCH('BeerSheet Condensed'!M173,Overall!$D$3:$D$389,0))),"No",INDEX(Overall!$C$3:$C$389,MATCH('BeerSheet Condensed'!M173,Overall!$D$3:$D$389,0)))</f>
        <v>#NAME?</v>
      </c>
      <c r="H173" s="3">
        <v>1.0</v>
      </c>
      <c r="I173" s="3" t="str">
        <f t="shared" si="16"/>
        <v>#REF!</v>
      </c>
      <c r="J173" s="264" t="str">
        <f t="shared" si="17"/>
        <v>#REF!</v>
      </c>
      <c r="K173" s="3" t="str">
        <f t="shared" si="9"/>
        <v>#REF!</v>
      </c>
      <c r="L173" s="3" t="str">
        <f t="array" ref="L173">IF(INDEX('Beersheet Paste'!55:55,1,'BeerSheet Condensed'!$O$7+$C$1+3)=0,"1000",INDEX('Beersheet Paste'!55:55,1,'BeerSheet Condensed'!$O$7+$C$1+3))</f>
        <v>#REF!</v>
      </c>
      <c r="M173" s="3" t="str">
        <f t="shared" si="10"/>
        <v>#REF!</v>
      </c>
      <c r="N173" s="3" t="str">
        <f t="shared" si="18"/>
        <v>1000</v>
      </c>
      <c r="O173" s="3"/>
    </row>
    <row r="174" ht="15.75" customHeight="1">
      <c r="A174" s="3">
        <v>51.0</v>
      </c>
      <c r="B174" s="3" t="str">
        <f t="array" ref="B174">INDEX('Beersheet Paste'!56:56,1,'BeerSheet Condensed'!$Q$7)</f>
        <v>#REF!</v>
      </c>
      <c r="C174" s="3" t="str">
        <f t="array" ref="C174">IF(B174=0,-99,INDEX('Beersheet Paste'!56:56,1,'BeerSheet Condensed'!$R$7+$C$1))</f>
        <v>#REF!</v>
      </c>
      <c r="D174" s="3">
        <v>50.0</v>
      </c>
      <c r="E174" s="3" t="str">
        <f t="array" ref="E174">INDEX('Beersheet Paste'!56:56,1,'BeerSheet Condensed'!$R$7+$C$1+2)</f>
        <v>#REF!</v>
      </c>
      <c r="F174" s="3" t="str">
        <f t="shared" si="15"/>
        <v>#REF!</v>
      </c>
      <c r="G174" s="3" t="str">
        <f t="array" ref="G174">IF(IS1000(INDEX(Overall!$C$3:$C$389,MATCH('BeerSheet Condensed'!M174,Overall!$D$3:$D$389,0))),"No",INDEX(Overall!$C$3:$C$389,MATCH('BeerSheet Condensed'!M174,Overall!$D$3:$D$389,0)))</f>
        <v>#NAME?</v>
      </c>
      <c r="H174" s="3">
        <v>1.0</v>
      </c>
      <c r="I174" s="3" t="str">
        <f t="shared" si="16"/>
        <v>#REF!</v>
      </c>
      <c r="J174" s="264" t="str">
        <f t="shared" si="17"/>
        <v>#REF!</v>
      </c>
      <c r="K174" s="3" t="str">
        <f t="shared" si="9"/>
        <v>#REF!</v>
      </c>
      <c r="L174" s="3" t="str">
        <f t="array" ref="L174">IF(INDEX('Beersheet Paste'!56:56,1,'BeerSheet Condensed'!$O$7+$C$1+3)=0,"1000",INDEX('Beersheet Paste'!56:56,1,'BeerSheet Condensed'!$O$7+$C$1+3))</f>
        <v>#REF!</v>
      </c>
      <c r="M174" s="3" t="str">
        <f t="shared" si="10"/>
        <v>#REF!</v>
      </c>
      <c r="N174" s="3" t="str">
        <f t="shared" si="18"/>
        <v>1000</v>
      </c>
      <c r="O174" s="3"/>
    </row>
    <row r="175" ht="15.75" customHeight="1">
      <c r="A175" s="3">
        <v>52.0</v>
      </c>
      <c r="B175" s="3" t="str">
        <f t="array" ref="B175">INDEX('Beersheet Paste'!57:57,1,'BeerSheet Condensed'!$Q$7)</f>
        <v>#REF!</v>
      </c>
      <c r="C175" s="3" t="str">
        <f t="array" ref="C175">IF(B175=0,-99,INDEX('Beersheet Paste'!57:57,1,'BeerSheet Condensed'!$R$7+$C$1))</f>
        <v>#REF!</v>
      </c>
      <c r="D175" s="3">
        <v>51.0</v>
      </c>
      <c r="E175" s="3" t="str">
        <f t="array" ref="E175">INDEX('Beersheet Paste'!57:57,1,'BeerSheet Condensed'!$R$7+$C$1+2)</f>
        <v>#REF!</v>
      </c>
      <c r="F175" s="3" t="str">
        <f t="shared" si="15"/>
        <v>#REF!</v>
      </c>
      <c r="G175" s="3" t="str">
        <f t="array" ref="G175">IF(IS1000(INDEX(Overall!$C$3:$C$389,MATCH('BeerSheet Condensed'!M175,Overall!$D$3:$D$389,0))),"No",INDEX(Overall!$C$3:$C$389,MATCH('BeerSheet Condensed'!M175,Overall!$D$3:$D$389,0)))</f>
        <v>#NAME?</v>
      </c>
      <c r="H175" s="3">
        <v>1.0</v>
      </c>
      <c r="I175" s="3" t="str">
        <f t="shared" si="16"/>
        <v>#REF!</v>
      </c>
      <c r="J175" s="264" t="str">
        <f t="shared" si="17"/>
        <v>#REF!</v>
      </c>
      <c r="K175" s="3" t="str">
        <f t="shared" si="9"/>
        <v>#REF!</v>
      </c>
      <c r="L175" s="3" t="str">
        <f t="array" ref="L175">IF(INDEX('Beersheet Paste'!57:57,1,'BeerSheet Condensed'!$O$7+$C$1+3)=0,"1000",INDEX('Beersheet Paste'!57:57,1,'BeerSheet Condensed'!$O$7+$C$1+3))</f>
        <v>#REF!</v>
      </c>
      <c r="M175" s="3" t="str">
        <f t="shared" si="10"/>
        <v>#REF!</v>
      </c>
      <c r="N175" s="3" t="str">
        <f t="shared" si="18"/>
        <v>1000</v>
      </c>
      <c r="O175" s="3"/>
    </row>
    <row r="176" ht="15.75" customHeight="1">
      <c r="A176" s="3">
        <v>53.0</v>
      </c>
      <c r="B176" s="3" t="str">
        <f t="array" ref="B176">INDEX('Beersheet Paste'!58:58,1,'BeerSheet Condensed'!$Q$7)</f>
        <v>#REF!</v>
      </c>
      <c r="C176" s="3" t="str">
        <f t="array" ref="C176">IF(B176=0,-99,INDEX('Beersheet Paste'!58:58,1,'BeerSheet Condensed'!$R$7+$C$1))</f>
        <v>#REF!</v>
      </c>
      <c r="D176" s="3">
        <v>52.0</v>
      </c>
      <c r="E176" s="3" t="str">
        <f t="array" ref="E176">INDEX('Beersheet Paste'!58:58,1,'BeerSheet Condensed'!$R$7+$C$1+2)</f>
        <v>#REF!</v>
      </c>
      <c r="F176" s="3" t="str">
        <f t="shared" si="15"/>
        <v>#REF!</v>
      </c>
      <c r="G176" s="3" t="str">
        <f t="array" ref="G176">IF(IS1000(INDEX(Overall!$C$3:$C$389,MATCH('BeerSheet Condensed'!M176,Overall!$D$3:$D$389,0))),"No",INDEX(Overall!$C$3:$C$389,MATCH('BeerSheet Condensed'!M176,Overall!$D$3:$D$389,0)))</f>
        <v>#NAME?</v>
      </c>
      <c r="H176" s="3">
        <v>1.0</v>
      </c>
      <c r="I176" s="3" t="str">
        <f t="shared" si="16"/>
        <v>#REF!</v>
      </c>
      <c r="J176" s="264" t="str">
        <f t="shared" si="17"/>
        <v>#REF!</v>
      </c>
      <c r="K176" s="3" t="str">
        <f t="shared" si="9"/>
        <v>#REF!</v>
      </c>
      <c r="L176" s="3" t="str">
        <f t="array" ref="L176">IF(INDEX('Beersheet Paste'!58:58,1,'BeerSheet Condensed'!$O$7+$C$1+3)=0,"1000",INDEX('Beersheet Paste'!58:58,1,'BeerSheet Condensed'!$O$7+$C$1+3))</f>
        <v>#REF!</v>
      </c>
      <c r="M176" s="3" t="str">
        <f t="shared" si="10"/>
        <v>#REF!</v>
      </c>
      <c r="N176" s="3" t="str">
        <f t="shared" si="18"/>
        <v>1000</v>
      </c>
      <c r="O176" s="3"/>
    </row>
    <row r="177" ht="15.75" customHeight="1">
      <c r="A177" s="3">
        <v>54.0</v>
      </c>
      <c r="B177" s="3" t="str">
        <f t="array" ref="B177">INDEX('Beersheet Paste'!59:59,1,'BeerSheet Condensed'!$Q$7)</f>
        <v>#REF!</v>
      </c>
      <c r="C177" s="3" t="str">
        <f t="array" ref="C177">IF(B177=0,-99,INDEX('Beersheet Paste'!59:59,1,'BeerSheet Condensed'!$R$7+$C$1))</f>
        <v>#REF!</v>
      </c>
      <c r="D177" s="3">
        <v>53.0</v>
      </c>
      <c r="E177" s="3" t="str">
        <f t="array" ref="E177">INDEX('Beersheet Paste'!59:59,1,'BeerSheet Condensed'!$R$7+$C$1+2)</f>
        <v>#REF!</v>
      </c>
      <c r="F177" s="3" t="str">
        <f t="shared" si="15"/>
        <v>#REF!</v>
      </c>
      <c r="G177" s="3" t="str">
        <f t="array" ref="G177">IF(IS1000(INDEX(Overall!$C$3:$C$389,MATCH('BeerSheet Condensed'!M177,Overall!$D$3:$D$389,0))),"No",INDEX(Overall!$C$3:$C$389,MATCH('BeerSheet Condensed'!M177,Overall!$D$3:$D$389,0)))</f>
        <v>#NAME?</v>
      </c>
      <c r="H177" s="3">
        <v>1.0</v>
      </c>
      <c r="I177" s="3" t="str">
        <f t="shared" si="16"/>
        <v>#REF!</v>
      </c>
      <c r="J177" s="264" t="str">
        <f t="shared" si="17"/>
        <v>#REF!</v>
      </c>
      <c r="K177" s="3" t="str">
        <f t="shared" si="9"/>
        <v>#REF!</v>
      </c>
      <c r="L177" s="3" t="str">
        <f t="array" ref="L177">IF(INDEX('Beersheet Paste'!59:59,1,'BeerSheet Condensed'!$O$7+$C$1+3)=0,"1000",INDEX('Beersheet Paste'!59:59,1,'BeerSheet Condensed'!$O$7+$C$1+3))</f>
        <v>#REF!</v>
      </c>
      <c r="M177" s="3" t="str">
        <f t="shared" si="10"/>
        <v>#REF!</v>
      </c>
      <c r="N177" s="3" t="str">
        <f t="shared" si="18"/>
        <v>1000</v>
      </c>
      <c r="O177" s="3"/>
    </row>
    <row r="178" ht="15.75" customHeight="1">
      <c r="A178" s="3">
        <v>55.0</v>
      </c>
      <c r="B178" s="3" t="str">
        <f t="array" ref="B178">INDEX('Beersheet Paste'!60:60,1,'BeerSheet Condensed'!$Q$7)</f>
        <v>#REF!</v>
      </c>
      <c r="C178" s="3" t="str">
        <f t="array" ref="C178">IF(B178=0,-99,INDEX('Beersheet Paste'!60:60,1,'BeerSheet Condensed'!$R$7+$C$1))</f>
        <v>#REF!</v>
      </c>
      <c r="D178" s="3">
        <v>54.0</v>
      </c>
      <c r="E178" s="3" t="str">
        <f t="array" ref="E178">INDEX('Beersheet Paste'!60:60,1,'BeerSheet Condensed'!$R$7+$C$1+2)</f>
        <v>#REF!</v>
      </c>
      <c r="F178" s="3" t="str">
        <f t="shared" si="15"/>
        <v>#REF!</v>
      </c>
      <c r="G178" s="3" t="str">
        <f t="array" ref="G178">IF(IS1000(INDEX(Overall!$C$3:$C$389,MATCH('BeerSheet Condensed'!M178,Overall!$D$3:$D$389,0))),"No",INDEX(Overall!$C$3:$C$389,MATCH('BeerSheet Condensed'!M178,Overall!$D$3:$D$389,0)))</f>
        <v>#NAME?</v>
      </c>
      <c r="H178" s="3">
        <v>1.0</v>
      </c>
      <c r="I178" s="3" t="str">
        <f t="shared" si="16"/>
        <v>#REF!</v>
      </c>
      <c r="J178" s="264" t="str">
        <f t="shared" si="17"/>
        <v>#REF!</v>
      </c>
      <c r="K178" s="3" t="str">
        <f t="shared" si="9"/>
        <v>#REF!</v>
      </c>
      <c r="L178" s="3" t="str">
        <f t="array" ref="L178">IF(INDEX('Beersheet Paste'!60:60,1,'BeerSheet Condensed'!$O$7+$C$1+3)=0,"1000",INDEX('Beersheet Paste'!60:60,1,'BeerSheet Condensed'!$O$7+$C$1+3))</f>
        <v>#REF!</v>
      </c>
      <c r="M178" s="3" t="str">
        <f t="shared" si="10"/>
        <v>#REF!</v>
      </c>
      <c r="N178" s="3" t="str">
        <f t="shared" si="18"/>
        <v>1000</v>
      </c>
      <c r="O178" s="3"/>
    </row>
    <row r="179" ht="15.75" customHeight="1">
      <c r="A179" s="3">
        <v>56.0</v>
      </c>
      <c r="B179" s="3" t="str">
        <f t="array" ref="B179">INDEX('Beersheet Paste'!61:61,1,'BeerSheet Condensed'!$Q$7)</f>
        <v>#REF!</v>
      </c>
      <c r="C179" s="3" t="str">
        <f t="array" ref="C179">IF(B179=0,-99,INDEX('Beersheet Paste'!61:61,1,'BeerSheet Condensed'!$R$7+$C$1))</f>
        <v>#REF!</v>
      </c>
      <c r="D179" s="3">
        <v>55.0</v>
      </c>
      <c r="E179" s="3" t="str">
        <f t="array" ref="E179">INDEX('Beersheet Paste'!61:61,1,'BeerSheet Condensed'!$R$7+$C$1+2)</f>
        <v>#REF!</v>
      </c>
      <c r="F179" s="3" t="str">
        <f t="shared" si="15"/>
        <v>#REF!</v>
      </c>
      <c r="G179" s="3" t="str">
        <f t="array" ref="G179">IF(IS1000(INDEX(Overall!$C$3:$C$389,MATCH('BeerSheet Condensed'!M179,Overall!$D$3:$D$389,0))),"No",INDEX(Overall!$C$3:$C$389,MATCH('BeerSheet Condensed'!M179,Overall!$D$3:$D$389,0)))</f>
        <v>#NAME?</v>
      </c>
      <c r="H179" s="3">
        <v>1.0</v>
      </c>
      <c r="I179" s="3" t="str">
        <f t="shared" si="16"/>
        <v>#REF!</v>
      </c>
      <c r="J179" s="264" t="str">
        <f t="shared" si="17"/>
        <v>#REF!</v>
      </c>
      <c r="K179" s="3" t="str">
        <f t="shared" si="9"/>
        <v>#REF!</v>
      </c>
      <c r="L179" s="3" t="str">
        <f t="array" ref="L179">IF(INDEX('Beersheet Paste'!61:61,1,'BeerSheet Condensed'!$O$7+$C$1+3)=0,"1000",INDEX('Beersheet Paste'!61:61,1,'BeerSheet Condensed'!$O$7+$C$1+3))</f>
        <v>#REF!</v>
      </c>
      <c r="M179" s="3" t="str">
        <f t="shared" si="10"/>
        <v>#REF!</v>
      </c>
      <c r="N179" s="3" t="str">
        <f t="shared" si="18"/>
        <v>1000</v>
      </c>
      <c r="O179" s="3"/>
    </row>
    <row r="180" ht="15.75" customHeight="1">
      <c r="A180" s="3">
        <v>57.0</v>
      </c>
      <c r="B180" s="3" t="str">
        <f t="array" ref="B180">INDEX('Beersheet Paste'!62:62,1,'BeerSheet Condensed'!$Q$7)</f>
        <v>#REF!</v>
      </c>
      <c r="C180" s="3" t="str">
        <f t="array" ref="C180">IF(B180=0,-99,INDEX('Beersheet Paste'!62:62,1,'BeerSheet Condensed'!$R$7+$C$1))</f>
        <v>#REF!</v>
      </c>
      <c r="D180" s="3">
        <v>56.0</v>
      </c>
      <c r="E180" s="3" t="str">
        <f t="array" ref="E180">INDEX('Beersheet Paste'!62:62,1,'BeerSheet Condensed'!$R$7+$C$1+2)</f>
        <v>#REF!</v>
      </c>
      <c r="F180" s="3" t="str">
        <f t="shared" si="15"/>
        <v>#REF!</v>
      </c>
      <c r="G180" s="3" t="str">
        <f t="array" ref="G180">IF(IS1000(INDEX(Overall!$C$3:$C$389,MATCH('BeerSheet Condensed'!M180,Overall!$D$3:$D$389,0))),"No",INDEX(Overall!$C$3:$C$389,MATCH('BeerSheet Condensed'!M180,Overall!$D$3:$D$389,0)))</f>
        <v>#NAME?</v>
      </c>
      <c r="H180" s="3">
        <v>1.0</v>
      </c>
      <c r="I180" s="3" t="str">
        <f t="shared" si="16"/>
        <v>#REF!</v>
      </c>
      <c r="J180" s="264" t="str">
        <f t="shared" si="17"/>
        <v>#REF!</v>
      </c>
      <c r="K180" s="3" t="str">
        <f t="shared" si="9"/>
        <v>#REF!</v>
      </c>
      <c r="L180" s="3" t="str">
        <f t="array" ref="L180">IF(INDEX('Beersheet Paste'!62:62,1,'BeerSheet Condensed'!$O$7+$C$1+3)=0,"1000",INDEX('Beersheet Paste'!62:62,1,'BeerSheet Condensed'!$O$7+$C$1+3))</f>
        <v>#REF!</v>
      </c>
      <c r="M180" s="3" t="str">
        <f t="shared" si="10"/>
        <v>#REF!</v>
      </c>
      <c r="N180" s="3" t="str">
        <f t="shared" si="18"/>
        <v>1000</v>
      </c>
      <c r="O180" s="3"/>
    </row>
    <row r="181" ht="15.75" customHeight="1">
      <c r="A181" s="3">
        <v>58.0</v>
      </c>
      <c r="B181" s="3" t="str">
        <f t="array" ref="B181">INDEX('Beersheet Paste'!63:63,1,'BeerSheet Condensed'!$Q$7)</f>
        <v>#REF!</v>
      </c>
      <c r="C181" s="3" t="str">
        <f t="array" ref="C181">IF(B181=0,-99,INDEX('Beersheet Paste'!63:63,1,'BeerSheet Condensed'!$R$7+$C$1))</f>
        <v>#REF!</v>
      </c>
      <c r="D181" s="3">
        <v>57.0</v>
      </c>
      <c r="E181" s="3" t="str">
        <f t="array" ref="E181">INDEX('Beersheet Paste'!63:63,1,'BeerSheet Condensed'!$R$7+$C$1+2)</f>
        <v>#REF!</v>
      </c>
      <c r="F181" s="3" t="str">
        <f t="shared" si="15"/>
        <v>#REF!</v>
      </c>
      <c r="G181" s="3" t="str">
        <f t="array" ref="G181">IF(IS1000(INDEX(Overall!$C$3:$C$389,MATCH('BeerSheet Condensed'!M181,Overall!$D$3:$D$389,0))),"No",INDEX(Overall!$C$3:$C$389,MATCH('BeerSheet Condensed'!M181,Overall!$D$3:$D$389,0)))</f>
        <v>#NAME?</v>
      </c>
      <c r="H181" s="3">
        <v>1.0</v>
      </c>
      <c r="I181" s="3" t="str">
        <f t="shared" si="16"/>
        <v>#REF!</v>
      </c>
      <c r="J181" s="264" t="str">
        <f t="shared" si="17"/>
        <v>#REF!</v>
      </c>
      <c r="K181" s="3" t="str">
        <f t="shared" si="9"/>
        <v>#REF!</v>
      </c>
      <c r="L181" s="3" t="str">
        <f t="array" ref="L181">IF(INDEX('Beersheet Paste'!63:63,1,'BeerSheet Condensed'!$O$7+$C$1+3)=0,"1000",INDEX('Beersheet Paste'!63:63,1,'BeerSheet Condensed'!$O$7+$C$1+3))</f>
        <v>#REF!</v>
      </c>
      <c r="M181" s="3" t="str">
        <f t="shared" si="10"/>
        <v>#REF!</v>
      </c>
      <c r="N181" s="3" t="str">
        <f t="shared" si="18"/>
        <v>1000</v>
      </c>
      <c r="O181" s="3"/>
    </row>
    <row r="182" ht="15.75" customHeight="1">
      <c r="A182" s="3">
        <v>59.0</v>
      </c>
      <c r="B182" s="3" t="str">
        <f t="array" ref="B182">INDEX('Beersheet Paste'!64:64,1,'BeerSheet Condensed'!$Q$7)</f>
        <v>#REF!</v>
      </c>
      <c r="C182" s="3" t="str">
        <f t="array" ref="C182">IF(B182=0,-99,INDEX('Beersheet Paste'!64:64,1,'BeerSheet Condensed'!$R$7+$C$1))</f>
        <v>#REF!</v>
      </c>
      <c r="D182" s="3">
        <v>58.0</v>
      </c>
      <c r="E182" s="3" t="str">
        <f t="array" ref="E182">INDEX('Beersheet Paste'!64:64,1,'BeerSheet Condensed'!$R$7+$C$1+2)</f>
        <v>#REF!</v>
      </c>
      <c r="F182" s="3" t="str">
        <f t="shared" si="15"/>
        <v>#REF!</v>
      </c>
      <c r="G182" s="3" t="str">
        <f t="array" ref="G182">IF(IS1000(INDEX(Overall!$C$3:$C$389,MATCH('BeerSheet Condensed'!M182,Overall!$D$3:$D$389,0))),"No",INDEX(Overall!$C$3:$C$389,MATCH('BeerSheet Condensed'!M182,Overall!$D$3:$D$389,0)))</f>
        <v>#NAME?</v>
      </c>
      <c r="H182" s="3">
        <v>1.0</v>
      </c>
      <c r="I182" s="3" t="str">
        <f t="shared" si="16"/>
        <v>#REF!</v>
      </c>
      <c r="J182" s="264" t="str">
        <f t="shared" si="17"/>
        <v>#REF!</v>
      </c>
      <c r="K182" s="3" t="str">
        <f t="shared" si="9"/>
        <v>#REF!</v>
      </c>
      <c r="L182" s="3" t="str">
        <f t="array" ref="L182">IF(INDEX('Beersheet Paste'!64:64,1,'BeerSheet Condensed'!$O$7+$C$1+3)=0,"1000",INDEX('Beersheet Paste'!64:64,1,'BeerSheet Condensed'!$O$7+$C$1+3))</f>
        <v>#REF!</v>
      </c>
      <c r="M182" s="3" t="str">
        <f t="shared" si="10"/>
        <v>#REF!</v>
      </c>
      <c r="N182" s="3" t="str">
        <f t="shared" si="18"/>
        <v>1000</v>
      </c>
      <c r="O182" s="3"/>
    </row>
    <row r="183" ht="15.75" customHeight="1">
      <c r="A183" s="3">
        <v>60.0</v>
      </c>
      <c r="B183" s="3" t="str">
        <f t="array" ref="B183">INDEX('Beersheet Paste'!65:65,1,'BeerSheet Condensed'!$Q$7)</f>
        <v>#REF!</v>
      </c>
      <c r="C183" s="3" t="str">
        <f t="array" ref="C183">IF(B183=0,-99,INDEX('Beersheet Paste'!65:65,1,'BeerSheet Condensed'!$R$7+$C$1))</f>
        <v>#REF!</v>
      </c>
      <c r="D183" s="3">
        <v>59.0</v>
      </c>
      <c r="E183" s="3" t="str">
        <f t="array" ref="E183">INDEX('Beersheet Paste'!65:65,1,'BeerSheet Condensed'!$R$7+$C$1+2)</f>
        <v>#REF!</v>
      </c>
      <c r="F183" s="3" t="str">
        <f t="shared" si="15"/>
        <v>#REF!</v>
      </c>
      <c r="G183" s="3" t="str">
        <f t="array" ref="G183">IF(IS1000(INDEX(Overall!$C$3:$C$389,MATCH('BeerSheet Condensed'!M183,Overall!$D$3:$D$389,0))),"No",INDEX(Overall!$C$3:$C$389,MATCH('BeerSheet Condensed'!M183,Overall!$D$3:$D$389,0)))</f>
        <v>#NAME?</v>
      </c>
      <c r="H183" s="3">
        <v>1.0</v>
      </c>
      <c r="I183" s="3" t="str">
        <f t="shared" si="16"/>
        <v>#REF!</v>
      </c>
      <c r="J183" s="264" t="str">
        <f t="shared" si="17"/>
        <v>#REF!</v>
      </c>
      <c r="K183" s="3" t="str">
        <f t="shared" si="9"/>
        <v>#REF!</v>
      </c>
      <c r="L183" s="3" t="str">
        <f t="array" ref="L183">IF(INDEX('Beersheet Paste'!65:65,1,'BeerSheet Condensed'!$O$7+$C$1+3)=0,"1000",INDEX('Beersheet Paste'!65:65,1,'BeerSheet Condensed'!$O$7+$C$1+3))</f>
        <v>#REF!</v>
      </c>
      <c r="M183" s="3" t="str">
        <f t="shared" si="10"/>
        <v>#REF!</v>
      </c>
      <c r="N183" s="3" t="str">
        <f t="shared" si="18"/>
        <v>1000</v>
      </c>
      <c r="O183" s="3"/>
    </row>
    <row r="184" ht="15.75" customHeight="1">
      <c r="A184" s="3">
        <v>61.0</v>
      </c>
      <c r="B184" s="3" t="str">
        <f t="array" ref="B184">INDEX('Beersheet Paste'!66:66,1,'BeerSheet Condensed'!$Q$7)</f>
        <v>#REF!</v>
      </c>
      <c r="C184" s="3" t="str">
        <f t="array" ref="C184">IF(B184=0,-99,INDEX('Beersheet Paste'!66:66,1,'BeerSheet Condensed'!$R$7+$C$1))</f>
        <v>#REF!</v>
      </c>
      <c r="D184" s="3">
        <v>60.0</v>
      </c>
      <c r="E184" s="3" t="str">
        <f t="array" ref="E184">INDEX('Beersheet Paste'!66:66,1,'BeerSheet Condensed'!$R$7+$C$1+2)</f>
        <v>#REF!</v>
      </c>
      <c r="F184" s="3" t="str">
        <f t="shared" si="15"/>
        <v>#REF!</v>
      </c>
      <c r="G184" s="3" t="str">
        <f t="array" ref="G184">IF(IS1000(INDEX(Overall!$C$3:$C$389,MATCH('BeerSheet Condensed'!M184,Overall!$D$3:$D$389,0))),"No",INDEX(Overall!$C$3:$C$389,MATCH('BeerSheet Condensed'!M184,Overall!$D$3:$D$389,0)))</f>
        <v>#NAME?</v>
      </c>
      <c r="H184" s="3">
        <v>1.0</v>
      </c>
      <c r="I184" s="3" t="str">
        <f t="shared" si="16"/>
        <v>#REF!</v>
      </c>
      <c r="J184" s="264" t="str">
        <f t="shared" si="17"/>
        <v>#REF!</v>
      </c>
      <c r="K184" s="3" t="str">
        <f t="shared" si="9"/>
        <v>#REF!</v>
      </c>
      <c r="L184" s="3" t="str">
        <f t="array" ref="L184">IF(INDEX('Beersheet Paste'!66:66,1,'BeerSheet Condensed'!$O$7+$C$1+3)=0,"1000",INDEX('Beersheet Paste'!66:66,1,'BeerSheet Condensed'!$O$7+$C$1+3))</f>
        <v>#REF!</v>
      </c>
      <c r="M184" s="3" t="str">
        <f t="shared" si="10"/>
        <v>#REF!</v>
      </c>
      <c r="N184" s="3" t="str">
        <f t="shared" si="18"/>
        <v>1000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5.75" customHeight="1">
      <c r="A185" s="3">
        <v>62.0</v>
      </c>
      <c r="B185" s="3" t="str">
        <f t="array" ref="B185">INDEX('Beersheet Paste'!67:67,1,'BeerSheet Condensed'!$Q$7)</f>
        <v>#REF!</v>
      </c>
      <c r="C185" s="3" t="str">
        <f t="array" ref="C185">IF(B185=0,-99,INDEX('Beersheet Paste'!67:67,1,'BeerSheet Condensed'!$R$7+$C$1))</f>
        <v>#REF!</v>
      </c>
      <c r="D185" s="3">
        <v>61.0</v>
      </c>
      <c r="E185" s="3" t="str">
        <f t="array" ref="E185">INDEX('Beersheet Paste'!67:67,1,'BeerSheet Condensed'!$R$7+$C$1+2)</f>
        <v>#REF!</v>
      </c>
      <c r="F185" s="3" t="str">
        <f t="shared" si="15"/>
        <v>#REF!</v>
      </c>
      <c r="G185" s="3" t="str">
        <f t="array" ref="G185">IF(IS1000(INDEX(Overall!$C$3:$C$389,MATCH('BeerSheet Condensed'!M185,Overall!$D$3:$D$389,0))),"No",INDEX(Overall!$C$3:$C$389,MATCH('BeerSheet Condensed'!M185,Overall!$D$3:$D$389,0)))</f>
        <v>#NAME?</v>
      </c>
      <c r="H185" s="3">
        <v>1.0</v>
      </c>
      <c r="I185" s="3" t="str">
        <f t="shared" si="16"/>
        <v>#REF!</v>
      </c>
      <c r="J185" s="264" t="str">
        <f t="shared" si="17"/>
        <v>#REF!</v>
      </c>
      <c r="K185" s="3" t="str">
        <f t="shared" si="9"/>
        <v>#REF!</v>
      </c>
      <c r="L185" s="3" t="str">
        <f t="array" ref="L185">IF(INDEX('Beersheet Paste'!67:67,1,'BeerSheet Condensed'!$O$7+$C$1+3)=0,"1000",INDEX('Beersheet Paste'!67:67,1,'BeerSheet Condensed'!$O$7+$C$1+3))</f>
        <v>#REF!</v>
      </c>
      <c r="M185" s="3" t="str">
        <f t="shared" si="10"/>
        <v>#REF!</v>
      </c>
      <c r="N185" s="3" t="str">
        <f t="shared" si="18"/>
        <v>1000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5.75" customHeight="1">
      <c r="A186" s="3">
        <v>63.0</v>
      </c>
      <c r="B186" s="3" t="str">
        <f t="array" ref="B186">INDEX('Beersheet Paste'!68:68,1,'BeerSheet Condensed'!$Q$7)</f>
        <v>#REF!</v>
      </c>
      <c r="C186" s="3" t="str">
        <f t="array" ref="C186">IF(B186=0,-99,INDEX('Beersheet Paste'!68:68,1,'BeerSheet Condensed'!$R$7+$C$1))</f>
        <v>#REF!</v>
      </c>
      <c r="D186" s="3">
        <v>62.0</v>
      </c>
      <c r="E186" s="3" t="str">
        <f t="array" ref="E186">INDEX('Beersheet Paste'!68:68,1,'BeerSheet Condensed'!$R$7+$C$1+2)</f>
        <v>#REF!</v>
      </c>
      <c r="F186" s="3" t="str">
        <f t="shared" si="15"/>
        <v>#REF!</v>
      </c>
      <c r="G186" s="3" t="str">
        <f t="array" ref="G186">IF(IS1000(INDEX(Overall!$C$3:$C$389,MATCH('BeerSheet Condensed'!M186,Overall!$D$3:$D$389,0))),"No",INDEX(Overall!$C$3:$C$389,MATCH('BeerSheet Condensed'!M186,Overall!$D$3:$D$389,0)))</f>
        <v>#NAME?</v>
      </c>
      <c r="H186" s="3">
        <v>1.0</v>
      </c>
      <c r="I186" s="3" t="str">
        <f t="shared" si="16"/>
        <v>#REF!</v>
      </c>
      <c r="J186" s="264" t="str">
        <f t="shared" si="17"/>
        <v>#REF!</v>
      </c>
      <c r="K186" s="3" t="str">
        <f t="shared" si="9"/>
        <v>#REF!</v>
      </c>
      <c r="L186" s="3" t="str">
        <f t="array" ref="L186">IF(INDEX('Beersheet Paste'!68:68,1,'BeerSheet Condensed'!$O$7+$C$1+3)=0,"1000",INDEX('Beersheet Paste'!68:68,1,'BeerSheet Condensed'!$O$7+$C$1+3))</f>
        <v>#REF!</v>
      </c>
      <c r="M186" s="3" t="str">
        <f t="shared" si="10"/>
        <v>#REF!</v>
      </c>
      <c r="N186" s="3" t="str">
        <f t="shared" si="18"/>
        <v>1000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5.75" customHeight="1">
      <c r="A187" s="3">
        <v>64.0</v>
      </c>
      <c r="B187" s="3" t="str">
        <f t="array" ref="B187">INDEX('Beersheet Paste'!69:69,1,'BeerSheet Condensed'!$Q$7)</f>
        <v>#REF!</v>
      </c>
      <c r="C187" s="3" t="str">
        <f t="array" ref="C187">IF(B187=0,-99,INDEX('Beersheet Paste'!69:69,1,'BeerSheet Condensed'!$R$7+$C$1))</f>
        <v>#REF!</v>
      </c>
      <c r="D187" s="3">
        <v>63.0</v>
      </c>
      <c r="E187" s="3" t="str">
        <f t="array" ref="E187">INDEX('Beersheet Paste'!69:69,1,'BeerSheet Condensed'!$R$7+$C$1+2)</f>
        <v>#REF!</v>
      </c>
      <c r="F187" s="3" t="str">
        <f t="shared" si="15"/>
        <v>#REF!</v>
      </c>
      <c r="G187" s="3" t="str">
        <f t="array" ref="G187">IF(IS1000(INDEX(Overall!$C$3:$C$389,MATCH('BeerSheet Condensed'!M187,Overall!$D$3:$D$389,0))),"No",INDEX(Overall!$C$3:$C$389,MATCH('BeerSheet Condensed'!M187,Overall!$D$3:$D$389,0)))</f>
        <v>#NAME?</v>
      </c>
      <c r="H187" s="3">
        <v>1.0</v>
      </c>
      <c r="I187" s="3" t="str">
        <f t="shared" si="16"/>
        <v>#REF!</v>
      </c>
      <c r="J187" s="264" t="str">
        <f t="shared" si="17"/>
        <v>#REF!</v>
      </c>
      <c r="K187" s="3" t="str">
        <f t="shared" si="9"/>
        <v>#REF!</v>
      </c>
      <c r="L187" s="3" t="str">
        <f t="array" ref="L187">IF(INDEX('Beersheet Paste'!69:69,1,'BeerSheet Condensed'!$O$7+$C$1+3)=0,"1000",INDEX('Beersheet Paste'!69:69,1,'BeerSheet Condensed'!$O$7+$C$1+3))</f>
        <v>#REF!</v>
      </c>
      <c r="M187" s="3" t="str">
        <f t="shared" si="10"/>
        <v>#REF!</v>
      </c>
      <c r="N187" s="3" t="str">
        <f t="shared" si="18"/>
        <v>1000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5.75" customHeight="1">
      <c r="A188" s="3">
        <v>65.0</v>
      </c>
      <c r="B188" s="3" t="str">
        <f t="array" ref="B188">INDEX('Beersheet Paste'!70:70,1,'BeerSheet Condensed'!$Q$7)</f>
        <v>#REF!</v>
      </c>
      <c r="C188" s="3" t="str">
        <f t="array" ref="C188">IF(B188=0,-99,INDEX('Beersheet Paste'!70:70,1,'BeerSheet Condensed'!$R$7+$C$1))</f>
        <v>#REF!</v>
      </c>
      <c r="D188" s="3">
        <v>64.0</v>
      </c>
      <c r="E188" s="3" t="str">
        <f t="array" ref="E188">INDEX('Beersheet Paste'!70:70,1,'BeerSheet Condensed'!$R$7+$C$1+2)</f>
        <v>#REF!</v>
      </c>
      <c r="F188" s="3" t="str">
        <f t="shared" si="15"/>
        <v>#REF!</v>
      </c>
      <c r="G188" s="3" t="str">
        <f t="array" ref="G188">IF(IS1000(INDEX(Overall!$C$3:$C$389,MATCH('BeerSheet Condensed'!M188,Overall!$D$3:$D$389,0))),"No",INDEX(Overall!$C$3:$C$389,MATCH('BeerSheet Condensed'!M188,Overall!$D$3:$D$389,0)))</f>
        <v>#NAME?</v>
      </c>
      <c r="H188" s="3">
        <v>1.0</v>
      </c>
      <c r="I188" s="3" t="str">
        <f t="shared" si="16"/>
        <v>#REF!</v>
      </c>
      <c r="J188" s="264" t="str">
        <f t="shared" si="17"/>
        <v>#REF!</v>
      </c>
      <c r="K188" s="3" t="str">
        <f t="shared" si="9"/>
        <v>#REF!</v>
      </c>
      <c r="L188" s="3" t="str">
        <f t="array" ref="L188">IF(INDEX('Beersheet Paste'!70:70,1,'BeerSheet Condensed'!$O$7+$C$1+3)=0,"1000",INDEX('Beersheet Paste'!70:70,1,'BeerSheet Condensed'!$O$7+$C$1+3))</f>
        <v>#REF!</v>
      </c>
      <c r="M188" s="3" t="str">
        <f t="shared" si="10"/>
        <v>#REF!</v>
      </c>
      <c r="N188" s="3" t="str">
        <f t="shared" si="18"/>
        <v>1000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5.75" customHeight="1">
      <c r="A189" s="3">
        <v>66.0</v>
      </c>
      <c r="B189" s="3" t="str">
        <f t="array" ref="B189">INDEX('Beersheet Paste'!71:71,1,'BeerSheet Condensed'!$Q$7)</f>
        <v>#REF!</v>
      </c>
      <c r="C189" s="3" t="str">
        <f t="array" ref="C189">IF(B189=0,-99,INDEX('Beersheet Paste'!71:71,1,'BeerSheet Condensed'!$R$7+$C$1))</f>
        <v>#REF!</v>
      </c>
      <c r="D189" s="3">
        <v>65.0</v>
      </c>
      <c r="E189" s="3" t="str">
        <f t="array" ref="E189">INDEX('Beersheet Paste'!71:71,1,'BeerSheet Condensed'!$R$7+$C$1+2)</f>
        <v>#REF!</v>
      </c>
      <c r="F189" s="3" t="str">
        <f t="shared" si="15"/>
        <v>#REF!</v>
      </c>
      <c r="G189" s="3" t="str">
        <f t="array" ref="G189">IF(IS1000(INDEX(Overall!$C$3:$C$389,MATCH('BeerSheet Condensed'!M189,Overall!$D$3:$D$389,0))),"No",INDEX(Overall!$C$3:$C$389,MATCH('BeerSheet Condensed'!M189,Overall!$D$3:$D$389,0)))</f>
        <v>#NAME?</v>
      </c>
      <c r="H189" s="3">
        <v>1.0</v>
      </c>
      <c r="I189" s="3" t="str">
        <f t="shared" si="16"/>
        <v>#REF!</v>
      </c>
      <c r="J189" s="264" t="str">
        <f t="shared" si="17"/>
        <v>#REF!</v>
      </c>
      <c r="K189" s="3" t="str">
        <f t="shared" si="9"/>
        <v>#REF!</v>
      </c>
      <c r="L189" s="3" t="str">
        <f t="array" ref="L189">IF(INDEX('Beersheet Paste'!71:71,1,'BeerSheet Condensed'!$O$7+$C$1+3)=0,"1000",INDEX('Beersheet Paste'!71:71,1,'BeerSheet Condensed'!$O$7+$C$1+3))</f>
        <v>#REF!</v>
      </c>
      <c r="M189" s="3" t="str">
        <f t="shared" si="10"/>
        <v>#REF!</v>
      </c>
      <c r="N189" s="3" t="str">
        <f t="shared" si="18"/>
        <v>1000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5.75" customHeight="1">
      <c r="A190" s="3">
        <v>67.0</v>
      </c>
      <c r="B190" s="3" t="str">
        <f t="array" ref="B190">INDEX('Beersheet Paste'!72:72,1,'BeerSheet Condensed'!$Q$7)</f>
        <v>#REF!</v>
      </c>
      <c r="C190" s="3" t="str">
        <f t="array" ref="C190">IF(B190=0,-99,INDEX('Beersheet Paste'!72:72,1,'BeerSheet Condensed'!$R$7+$C$1))</f>
        <v>#REF!</v>
      </c>
      <c r="D190" s="3">
        <v>66.0</v>
      </c>
      <c r="E190" s="3" t="str">
        <f t="array" ref="E190">INDEX('Beersheet Paste'!72:72,1,'BeerSheet Condensed'!$R$7+$C$1+2)</f>
        <v>#REF!</v>
      </c>
      <c r="F190" s="3" t="str">
        <f t="shared" si="15"/>
        <v>#REF!</v>
      </c>
      <c r="G190" s="3" t="str">
        <f t="array" ref="G190">IF(IS1000(INDEX(Overall!$C$3:$C$389,MATCH('BeerSheet Condensed'!M190,Overall!$D$3:$D$389,0))),"No",INDEX(Overall!$C$3:$C$389,MATCH('BeerSheet Condensed'!M190,Overall!$D$3:$D$389,0)))</f>
        <v>#NAME?</v>
      </c>
      <c r="H190" s="3">
        <v>1.0</v>
      </c>
      <c r="I190" s="3" t="str">
        <f t="shared" si="16"/>
        <v>#REF!</v>
      </c>
      <c r="J190" s="264" t="str">
        <f t="shared" si="17"/>
        <v>#REF!</v>
      </c>
      <c r="K190" s="3" t="str">
        <f t="shared" si="9"/>
        <v>#REF!</v>
      </c>
      <c r="L190" s="3" t="str">
        <f t="array" ref="L190">IF(INDEX('Beersheet Paste'!72:72,1,'BeerSheet Condensed'!$O$7+$C$1+3)=0,"1000",INDEX('Beersheet Paste'!72:72,1,'BeerSheet Condensed'!$O$7+$C$1+3))</f>
        <v>#REF!</v>
      </c>
      <c r="M190" s="3" t="str">
        <f t="shared" si="10"/>
        <v>#REF!</v>
      </c>
      <c r="N190" s="3" t="str">
        <f t="shared" si="18"/>
        <v>1000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5.75" customHeight="1">
      <c r="A191" s="3">
        <v>68.0</v>
      </c>
      <c r="B191" s="3" t="str">
        <f t="array" ref="B191">INDEX('Beersheet Paste'!73:73,1,'BeerSheet Condensed'!$Q$7)</f>
        <v>#REF!</v>
      </c>
      <c r="C191" s="3" t="str">
        <f t="array" ref="C191">IF(B191=0,-99,INDEX('Beersheet Paste'!73:73,1,'BeerSheet Condensed'!$R$7+$C$1))</f>
        <v>#REF!</v>
      </c>
      <c r="D191" s="3">
        <v>67.0</v>
      </c>
      <c r="E191" s="3" t="str">
        <f t="array" ref="E191">INDEX('Beersheet Paste'!73:73,1,'BeerSheet Condensed'!$R$7+$C$1+2)</f>
        <v>#REF!</v>
      </c>
      <c r="F191" s="3" t="str">
        <f t="shared" si="15"/>
        <v>#REF!</v>
      </c>
      <c r="G191" s="3" t="str">
        <f t="array" ref="G191">IF(IS1000(INDEX(Overall!$C$3:$C$389,MATCH('BeerSheet Condensed'!M191,Overall!$D$3:$D$389,0))),"No",INDEX(Overall!$C$3:$C$389,MATCH('BeerSheet Condensed'!M191,Overall!$D$3:$D$389,0)))</f>
        <v>#NAME?</v>
      </c>
      <c r="H191" s="3">
        <v>1.0</v>
      </c>
      <c r="I191" s="3" t="str">
        <f t="shared" si="16"/>
        <v>#REF!</v>
      </c>
      <c r="J191" s="264" t="str">
        <f t="shared" si="17"/>
        <v>#REF!</v>
      </c>
      <c r="K191" s="3" t="str">
        <f t="shared" si="9"/>
        <v>#REF!</v>
      </c>
      <c r="L191" s="3" t="str">
        <f t="array" ref="L191">IF(INDEX('Beersheet Paste'!73:73,1,'BeerSheet Condensed'!$O$7+$C$1+3)=0,"1000",INDEX('Beersheet Paste'!73:73,1,'BeerSheet Condensed'!$O$7+$C$1+3))</f>
        <v>#REF!</v>
      </c>
      <c r="M191" s="3" t="str">
        <f t="shared" si="10"/>
        <v>#REF!</v>
      </c>
      <c r="N191" s="3" t="str">
        <f t="shared" si="18"/>
        <v>1000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5.75" customHeight="1">
      <c r="A192" s="3">
        <v>69.0</v>
      </c>
      <c r="B192" s="3" t="str">
        <f t="array" ref="B192">INDEX('Beersheet Paste'!74:74,1,'BeerSheet Condensed'!$Q$7)</f>
        <v>#REF!</v>
      </c>
      <c r="C192" s="3" t="str">
        <f t="array" ref="C192">IF(B192=0,-99,INDEX('Beersheet Paste'!74:74,1,'BeerSheet Condensed'!$R$7+$C$1))</f>
        <v>#REF!</v>
      </c>
      <c r="D192" s="3">
        <v>68.0</v>
      </c>
      <c r="E192" s="3" t="str">
        <f t="array" ref="E192">INDEX('Beersheet Paste'!74:74,1,'BeerSheet Condensed'!$R$7+$C$1+2)</f>
        <v>#REF!</v>
      </c>
      <c r="F192" s="3" t="str">
        <f t="shared" si="15"/>
        <v>#REF!</v>
      </c>
      <c r="G192" s="3" t="str">
        <f t="array" ref="G192">IF(IS1000(INDEX(Overall!$C$3:$C$389,MATCH('BeerSheet Condensed'!M192,Overall!$D$3:$D$389,0))),"No",INDEX(Overall!$C$3:$C$389,MATCH('BeerSheet Condensed'!M192,Overall!$D$3:$D$389,0)))</f>
        <v>#NAME?</v>
      </c>
      <c r="H192" s="3">
        <v>1.0</v>
      </c>
      <c r="I192" s="3" t="str">
        <f t="shared" si="16"/>
        <v>#REF!</v>
      </c>
      <c r="J192" s="264" t="str">
        <f t="shared" si="17"/>
        <v>#REF!</v>
      </c>
      <c r="K192" s="3" t="str">
        <f t="shared" si="9"/>
        <v>#REF!</v>
      </c>
      <c r="L192" s="3" t="str">
        <f t="array" ref="L192">IF(INDEX('Beersheet Paste'!74:74,1,'BeerSheet Condensed'!$O$7+$C$1+3)=0,"1000",INDEX('Beersheet Paste'!74:74,1,'BeerSheet Condensed'!$O$7+$C$1+3))</f>
        <v>#REF!</v>
      </c>
      <c r="M192" s="3" t="str">
        <f t="shared" si="10"/>
        <v>#REF!</v>
      </c>
      <c r="N192" s="3" t="str">
        <f t="shared" si="18"/>
        <v>1000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5.75" customHeight="1">
      <c r="A193" s="3">
        <v>70.0</v>
      </c>
      <c r="B193" s="3" t="str">
        <f t="array" ref="B193">INDEX('Beersheet Paste'!75:75,1,'BeerSheet Condensed'!$Q$7)</f>
        <v>#REF!</v>
      </c>
      <c r="C193" s="3" t="str">
        <f t="array" ref="C193">IF(B193=0,-99,INDEX('Beersheet Paste'!75:75,1,'BeerSheet Condensed'!$R$7+$C$1))</f>
        <v>#REF!</v>
      </c>
      <c r="D193" s="3">
        <v>69.0</v>
      </c>
      <c r="E193" s="3" t="str">
        <f t="array" ref="E193">INDEX('Beersheet Paste'!75:75,1,'BeerSheet Condensed'!$R$7+$C$1+2)</f>
        <v>#REF!</v>
      </c>
      <c r="F193" s="3" t="str">
        <f t="shared" si="15"/>
        <v>#REF!</v>
      </c>
      <c r="G193" s="3" t="str">
        <f t="array" ref="G193">IF(IS1000(INDEX(Overall!$C$3:$C$389,MATCH('BeerSheet Condensed'!M193,Overall!$D$3:$D$389,0))),"No",INDEX(Overall!$C$3:$C$389,MATCH('BeerSheet Condensed'!M193,Overall!$D$3:$D$389,0)))</f>
        <v>#NAME?</v>
      </c>
      <c r="H193" s="3">
        <v>1.0</v>
      </c>
      <c r="I193" s="3" t="str">
        <f t="shared" si="16"/>
        <v>#REF!</v>
      </c>
      <c r="J193" s="264" t="str">
        <f t="shared" si="17"/>
        <v>#REF!</v>
      </c>
      <c r="K193" s="3" t="str">
        <f t="shared" si="9"/>
        <v>#REF!</v>
      </c>
      <c r="L193" s="3" t="str">
        <f t="array" ref="L193">IF(INDEX('Beersheet Paste'!75:75,1,'BeerSheet Condensed'!$O$7+$C$1+3)=0,"1000",INDEX('Beersheet Paste'!75:75,1,'BeerSheet Condensed'!$O$7+$C$1+3))</f>
        <v>#REF!</v>
      </c>
      <c r="M193" s="3" t="str">
        <f t="shared" si="10"/>
        <v>#REF!</v>
      </c>
      <c r="N193" s="3" t="str">
        <f t="shared" si="18"/>
        <v>1000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5.75" customHeight="1">
      <c r="A194" s="3">
        <v>71.0</v>
      </c>
      <c r="B194" s="3" t="str">
        <f t="array" ref="B194">INDEX('Beersheet Paste'!76:76,1,'BeerSheet Condensed'!$Q$7)</f>
        <v>#REF!</v>
      </c>
      <c r="C194" s="3" t="str">
        <f t="array" ref="C194">IF(B194=0,-99,INDEX('Beersheet Paste'!76:76,1,'BeerSheet Condensed'!$R$7+$C$1))</f>
        <v>#REF!</v>
      </c>
      <c r="D194" s="3">
        <v>70.0</v>
      </c>
      <c r="E194" s="3" t="str">
        <f t="array" ref="E194">INDEX('Beersheet Paste'!76:76,1,'BeerSheet Condensed'!$R$7+$C$1+2)</f>
        <v>#REF!</v>
      </c>
      <c r="F194" s="3" t="str">
        <f t="shared" si="15"/>
        <v>#REF!</v>
      </c>
      <c r="G194" s="3" t="str">
        <f t="array" ref="G194">IF(IS1000(INDEX(Overall!$C$3:$C$389,MATCH('BeerSheet Condensed'!M194,Overall!$D$3:$D$389,0))),"No",INDEX(Overall!$C$3:$C$389,MATCH('BeerSheet Condensed'!M194,Overall!$D$3:$D$389,0)))</f>
        <v>#NAME?</v>
      </c>
      <c r="H194" s="3">
        <v>1.0</v>
      </c>
      <c r="I194" s="3" t="str">
        <f t="shared" si="16"/>
        <v>#REF!</v>
      </c>
      <c r="J194" s="264" t="str">
        <f t="shared" si="17"/>
        <v>#REF!</v>
      </c>
      <c r="K194" s="3" t="str">
        <f t="shared" si="9"/>
        <v>#REF!</v>
      </c>
      <c r="L194" s="3" t="str">
        <f t="array" ref="L194">IF(INDEX('Beersheet Paste'!76:76,1,'BeerSheet Condensed'!$O$7+$C$1+3)=0,"1000",INDEX('Beersheet Paste'!76:76,1,'BeerSheet Condensed'!$O$7+$C$1+3))</f>
        <v>#REF!</v>
      </c>
      <c r="M194" s="3" t="str">
        <f t="shared" si="10"/>
        <v>#REF!</v>
      </c>
      <c r="N194" s="3" t="str">
        <f t="shared" si="18"/>
        <v>1000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5.75" customHeight="1">
      <c r="A195" s="3">
        <v>72.0</v>
      </c>
      <c r="B195" s="3" t="str">
        <f t="array" ref="B195">INDEX('Beersheet Paste'!77:77,1,'BeerSheet Condensed'!$Q$7)</f>
        <v>#REF!</v>
      </c>
      <c r="C195" s="3" t="str">
        <f t="array" ref="C195">IF(B195=0,-99,INDEX('Beersheet Paste'!77:77,1,'BeerSheet Condensed'!$R$7+$C$1))</f>
        <v>#REF!</v>
      </c>
      <c r="D195" s="3">
        <v>71.0</v>
      </c>
      <c r="E195" s="3" t="str">
        <f t="array" ref="E195">INDEX('Beersheet Paste'!77:77,1,'BeerSheet Condensed'!$R$7+$C$1+2)</f>
        <v>#REF!</v>
      </c>
      <c r="F195" s="3" t="str">
        <f t="shared" si="15"/>
        <v>#REF!</v>
      </c>
      <c r="G195" s="3" t="str">
        <f t="array" ref="G195">IF(IS1000(INDEX(Overall!$C$3:$C$389,MATCH('BeerSheet Condensed'!M195,Overall!$D$3:$D$389,0))),"No",INDEX(Overall!$C$3:$C$389,MATCH('BeerSheet Condensed'!M195,Overall!$D$3:$D$389,0)))</f>
        <v>#NAME?</v>
      </c>
      <c r="H195" s="3">
        <v>1.0</v>
      </c>
      <c r="I195" s="3" t="str">
        <f t="shared" si="16"/>
        <v>#REF!</v>
      </c>
      <c r="J195" s="264" t="str">
        <f t="shared" si="17"/>
        <v>#REF!</v>
      </c>
      <c r="K195" s="3" t="str">
        <f t="shared" si="9"/>
        <v>#REF!</v>
      </c>
      <c r="L195" s="3" t="str">
        <f t="array" ref="L195">IF(INDEX('Beersheet Paste'!77:77,1,'BeerSheet Condensed'!$O$7+$C$1+3)=0,"1000",INDEX('Beersheet Paste'!77:77,1,'BeerSheet Condensed'!$O$7+$C$1+3))</f>
        <v>#REF!</v>
      </c>
      <c r="M195" s="3" t="str">
        <f t="shared" si="10"/>
        <v>#REF!</v>
      </c>
      <c r="N195" s="3" t="str">
        <f t="shared" si="18"/>
        <v>1000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5.75" customHeight="1">
      <c r="A196" s="3">
        <v>73.0</v>
      </c>
      <c r="B196" s="3" t="str">
        <f t="array" ref="B196">INDEX('Beersheet Paste'!78:78,1,'BeerSheet Condensed'!$Q$7)</f>
        <v>#REF!</v>
      </c>
      <c r="C196" s="3" t="str">
        <f t="array" ref="C196">IF(B196=0,-99,INDEX('Beersheet Paste'!78:78,1,'BeerSheet Condensed'!$R$7+$C$1))</f>
        <v>#REF!</v>
      </c>
      <c r="D196" s="3">
        <v>72.0</v>
      </c>
      <c r="E196" s="3" t="str">
        <f t="array" ref="E196">INDEX('Beersheet Paste'!78:78,1,'BeerSheet Condensed'!$R$7+$C$1+2)</f>
        <v>#REF!</v>
      </c>
      <c r="F196" s="3" t="str">
        <f t="shared" si="15"/>
        <v>#REF!</v>
      </c>
      <c r="G196" s="3" t="str">
        <f t="array" ref="G196">IF(IS1000(INDEX(Overall!$C$3:$C$389,MATCH('BeerSheet Condensed'!M196,Overall!$D$3:$D$389,0))),"No",INDEX(Overall!$C$3:$C$389,MATCH('BeerSheet Condensed'!M196,Overall!$D$3:$D$389,0)))</f>
        <v>#NAME?</v>
      </c>
      <c r="H196" s="3">
        <v>1.0</v>
      </c>
      <c r="I196" s="3" t="str">
        <f t="shared" si="16"/>
        <v>#REF!</v>
      </c>
      <c r="J196" s="264" t="str">
        <f t="shared" si="17"/>
        <v>#REF!</v>
      </c>
      <c r="K196" s="3" t="str">
        <f t="shared" si="9"/>
        <v>#REF!</v>
      </c>
      <c r="L196" s="3" t="str">
        <f t="array" ref="L196">IF(INDEX('Beersheet Paste'!78:78,1,'BeerSheet Condensed'!$O$7+$C$1+3)=0,"1000",INDEX('Beersheet Paste'!78:78,1,'BeerSheet Condensed'!$O$7+$C$1+3))</f>
        <v>#REF!</v>
      </c>
      <c r="M196" s="3" t="str">
        <f t="shared" si="10"/>
        <v>#REF!</v>
      </c>
      <c r="N196" s="3" t="str">
        <f t="shared" si="18"/>
        <v>1000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5.75" customHeight="1">
      <c r="A197" s="3">
        <v>74.0</v>
      </c>
      <c r="B197" s="3" t="str">
        <f t="array" ref="B197">INDEX('Beersheet Paste'!79:79,1,'BeerSheet Condensed'!$Q$7)</f>
        <v>#REF!</v>
      </c>
      <c r="C197" s="3" t="str">
        <f t="array" ref="C197">IF(B197=0,-99,INDEX('Beersheet Paste'!79:79,1,'BeerSheet Condensed'!$R$7+$C$1))</f>
        <v>#REF!</v>
      </c>
      <c r="D197" s="3">
        <v>73.0</v>
      </c>
      <c r="E197" s="3" t="str">
        <f t="array" ref="E197">INDEX('Beersheet Paste'!79:79,1,'BeerSheet Condensed'!$R$7+$C$1+2)</f>
        <v>#REF!</v>
      </c>
      <c r="F197" s="3" t="str">
        <f t="shared" si="15"/>
        <v>#REF!</v>
      </c>
      <c r="G197" s="3" t="str">
        <f t="array" ref="G197">IF(IS1000(INDEX(Overall!$C$3:$C$389,MATCH('BeerSheet Condensed'!M197,Overall!$D$3:$D$389,0))),"No",INDEX(Overall!$C$3:$C$389,MATCH('BeerSheet Condensed'!M197,Overall!$D$3:$D$389,0)))</f>
        <v>#NAME?</v>
      </c>
      <c r="H197" s="3">
        <v>1.0</v>
      </c>
      <c r="I197" s="3" t="str">
        <f t="shared" si="16"/>
        <v>#REF!</v>
      </c>
      <c r="J197" s="264" t="str">
        <f t="shared" si="17"/>
        <v>#REF!</v>
      </c>
      <c r="K197" s="3" t="str">
        <f t="shared" si="9"/>
        <v>#REF!</v>
      </c>
      <c r="L197" s="3" t="str">
        <f t="array" ref="L197">IF(INDEX('Beersheet Paste'!79:79,1,'BeerSheet Condensed'!$O$7+$C$1+3)=0,"1000",INDEX('Beersheet Paste'!79:79,1,'BeerSheet Condensed'!$O$7+$C$1+3))</f>
        <v>#REF!</v>
      </c>
      <c r="M197" s="3" t="str">
        <f t="shared" si="10"/>
        <v>#REF!</v>
      </c>
      <c r="N197" s="3" t="str">
        <f t="shared" si="18"/>
        <v>1000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5.75" customHeight="1">
      <c r="A198" s="3">
        <v>75.0</v>
      </c>
      <c r="B198" s="3" t="str">
        <f t="array" ref="B198">INDEX('Beersheet Paste'!80:80,1,'BeerSheet Condensed'!$Q$7)</f>
        <v>#REF!</v>
      </c>
      <c r="C198" s="3" t="str">
        <f t="array" ref="C198">IF(B198=0,-99,INDEX('Beersheet Paste'!80:80,1,'BeerSheet Condensed'!$R$7+$C$1))</f>
        <v>#REF!</v>
      </c>
      <c r="D198" s="3">
        <v>74.0</v>
      </c>
      <c r="E198" s="3" t="str">
        <f t="array" ref="E198">INDEX('Beersheet Paste'!80:80,1,'BeerSheet Condensed'!$R$7+$C$1+2)</f>
        <v>#REF!</v>
      </c>
      <c r="F198" s="3" t="str">
        <f t="shared" si="15"/>
        <v>#REF!</v>
      </c>
      <c r="G198" s="3" t="str">
        <f t="array" ref="G198">IF(IS1000(INDEX(Overall!$C$3:$C$389,MATCH('BeerSheet Condensed'!M198,Overall!$D$3:$D$389,0))),"No",INDEX(Overall!$C$3:$C$389,MATCH('BeerSheet Condensed'!M198,Overall!$D$3:$D$389,0)))</f>
        <v>#NAME?</v>
      </c>
      <c r="H198" s="3">
        <v>1.0</v>
      </c>
      <c r="I198" s="3" t="str">
        <f t="shared" si="16"/>
        <v>#REF!</v>
      </c>
      <c r="J198" s="264" t="str">
        <f t="shared" si="17"/>
        <v>#REF!</v>
      </c>
      <c r="K198" s="3" t="str">
        <f t="shared" si="9"/>
        <v>#REF!</v>
      </c>
      <c r="L198" s="3" t="str">
        <f t="array" ref="L198">IF(INDEX('Beersheet Paste'!80:80,1,'BeerSheet Condensed'!$O$7+$C$1+3)=0,"1000",INDEX('Beersheet Paste'!80:80,1,'BeerSheet Condensed'!$O$7+$C$1+3))</f>
        <v>#REF!</v>
      </c>
      <c r="M198" s="3" t="str">
        <f t="shared" si="10"/>
        <v>#REF!</v>
      </c>
      <c r="N198" s="3" t="str">
        <f t="shared" si="18"/>
        <v>1000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5.75" customHeight="1">
      <c r="A199" s="3">
        <v>76.0</v>
      </c>
      <c r="B199" s="3" t="str">
        <f t="array" ref="B199">INDEX('Beersheet Paste'!81:81,1,'BeerSheet Condensed'!$Q$7)</f>
        <v>#REF!</v>
      </c>
      <c r="C199" s="3" t="str">
        <f t="array" ref="C199">IF(B199=0,-99,INDEX('Beersheet Paste'!81:81,1,'BeerSheet Condensed'!$R$7+$C$1))</f>
        <v>#REF!</v>
      </c>
      <c r="D199" s="3">
        <v>75.0</v>
      </c>
      <c r="E199" s="3" t="str">
        <f t="array" ref="E199">INDEX('Beersheet Paste'!81:81,1,'BeerSheet Condensed'!$R$7+$C$1+2)</f>
        <v>#REF!</v>
      </c>
      <c r="F199" s="3" t="str">
        <f t="shared" si="15"/>
        <v>#REF!</v>
      </c>
      <c r="G199" s="3" t="str">
        <f t="array" ref="G199">IF(IS1000(INDEX(Overall!$C$3:$C$389,MATCH('BeerSheet Condensed'!M199,Overall!$D$3:$D$389,0))),"No",INDEX(Overall!$C$3:$C$389,MATCH('BeerSheet Condensed'!M199,Overall!$D$3:$D$389,0)))</f>
        <v>#NAME?</v>
      </c>
      <c r="H199" s="3">
        <v>1.0</v>
      </c>
      <c r="I199" s="3" t="str">
        <f t="shared" si="16"/>
        <v>#REF!</v>
      </c>
      <c r="J199" s="264" t="str">
        <f t="shared" si="17"/>
        <v>#REF!</v>
      </c>
      <c r="K199" s="3" t="str">
        <f t="shared" si="9"/>
        <v>#REF!</v>
      </c>
      <c r="L199" s="3" t="str">
        <f t="array" ref="L199">IF(INDEX('Beersheet Paste'!81:81,1,'BeerSheet Condensed'!$O$7+$C$1+3)=0,"1000",INDEX('Beersheet Paste'!81:81,1,'BeerSheet Condensed'!$O$7+$C$1+3))</f>
        <v>#REF!</v>
      </c>
      <c r="M199" s="3" t="str">
        <f t="shared" si="10"/>
        <v>#REF!</v>
      </c>
      <c r="N199" s="3" t="str">
        <f t="shared" si="18"/>
        <v>1000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5.75" customHeight="1">
      <c r="A200" s="3">
        <v>77.0</v>
      </c>
      <c r="B200" s="3" t="str">
        <f t="array" ref="B200">INDEX('Beersheet Paste'!82:82,1,'BeerSheet Condensed'!$Q$7)</f>
        <v>#REF!</v>
      </c>
      <c r="C200" s="3" t="str">
        <f t="array" ref="C200">IF(B200=0,-99,INDEX('Beersheet Paste'!82:82,1,'BeerSheet Condensed'!$R$7+$C$1))</f>
        <v>#REF!</v>
      </c>
      <c r="D200" s="3">
        <v>76.0</v>
      </c>
      <c r="E200" s="3" t="str">
        <f t="array" ref="E200">INDEX('Beersheet Paste'!82:82,1,'BeerSheet Condensed'!$R$7+$C$1+2)</f>
        <v>#REF!</v>
      </c>
      <c r="F200" s="3" t="str">
        <f t="shared" si="15"/>
        <v>#REF!</v>
      </c>
      <c r="G200" s="3" t="str">
        <f t="array" ref="G200">IF(IS1000(INDEX(Overall!$C$3:$C$389,MATCH('BeerSheet Condensed'!M200,Overall!$D$3:$D$389,0))),"No",INDEX(Overall!$C$3:$C$389,MATCH('BeerSheet Condensed'!M200,Overall!$D$3:$D$389,0)))</f>
        <v>#NAME?</v>
      </c>
      <c r="H200" s="3">
        <v>1.0</v>
      </c>
      <c r="I200" s="3" t="str">
        <f t="shared" si="16"/>
        <v>#REF!</v>
      </c>
      <c r="J200" s="264" t="str">
        <f t="shared" si="17"/>
        <v>#REF!</v>
      </c>
      <c r="K200" s="3" t="str">
        <f t="shared" si="9"/>
        <v>#REF!</v>
      </c>
      <c r="L200" s="3" t="str">
        <f t="array" ref="L200">IF(INDEX('Beersheet Paste'!82:82,1,'BeerSheet Condensed'!$O$7+$C$1+3)=0,"1000",INDEX('Beersheet Paste'!82:82,1,'BeerSheet Condensed'!$O$7+$C$1+3))</f>
        <v>#REF!</v>
      </c>
      <c r="M200" s="3" t="str">
        <f t="shared" si="10"/>
        <v>#REF!</v>
      </c>
      <c r="N200" s="3" t="str">
        <f t="shared" si="18"/>
        <v>1000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5.75" customHeight="1">
      <c r="A201" s="3">
        <v>78.0</v>
      </c>
      <c r="B201" s="3" t="str">
        <f t="array" ref="B201">INDEX('Beersheet Paste'!83:83,1,'BeerSheet Condensed'!$Q$7)</f>
        <v>#REF!</v>
      </c>
      <c r="C201" s="3" t="str">
        <f t="array" ref="C201">IF(B201=0,-99,INDEX('Beersheet Paste'!83:83,1,'BeerSheet Condensed'!$R$7+$C$1))</f>
        <v>#REF!</v>
      </c>
      <c r="D201" s="3">
        <v>77.0</v>
      </c>
      <c r="E201" s="3" t="str">
        <f t="array" ref="E201">INDEX('Beersheet Paste'!83:83,1,'BeerSheet Condensed'!$R$7+$C$1+2)</f>
        <v>#REF!</v>
      </c>
      <c r="F201" s="3" t="str">
        <f t="shared" si="15"/>
        <v>#REF!</v>
      </c>
      <c r="G201" s="3" t="str">
        <f t="array" ref="G201">IF(IS1000(INDEX(Overall!$C$3:$C$389,MATCH('BeerSheet Condensed'!M201,Overall!$D$3:$D$389,0))),"No",INDEX(Overall!$C$3:$C$389,MATCH('BeerSheet Condensed'!M201,Overall!$D$3:$D$389,0)))</f>
        <v>#NAME?</v>
      </c>
      <c r="H201" s="3">
        <v>1.0</v>
      </c>
      <c r="I201" s="3" t="str">
        <f t="shared" si="16"/>
        <v>#REF!</v>
      </c>
      <c r="J201" s="264" t="str">
        <f t="shared" si="17"/>
        <v>#REF!</v>
      </c>
      <c r="K201" s="3" t="str">
        <f t="shared" si="9"/>
        <v>#REF!</v>
      </c>
      <c r="L201" s="3" t="str">
        <f t="array" ref="L201">IF(INDEX('Beersheet Paste'!83:83,1,'BeerSheet Condensed'!$O$7+$C$1+3)=0,"1000",INDEX('Beersheet Paste'!83:83,1,'BeerSheet Condensed'!$O$7+$C$1+3))</f>
        <v>#REF!</v>
      </c>
      <c r="M201" s="3" t="str">
        <f t="shared" si="10"/>
        <v>#REF!</v>
      </c>
      <c r="N201" s="3" t="str">
        <f t="shared" si="18"/>
        <v>1000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5.75" customHeight="1">
      <c r="A202" s="3">
        <v>79.0</v>
      </c>
      <c r="B202" s="3" t="str">
        <f t="array" ref="B202">INDEX('Beersheet Paste'!84:84,1,'BeerSheet Condensed'!$Q$7)</f>
        <v>#REF!</v>
      </c>
      <c r="C202" s="3" t="str">
        <f t="array" ref="C202">IF(B202=0,-99,INDEX('Beersheet Paste'!84:84,1,'BeerSheet Condensed'!$R$7+$C$1))</f>
        <v>#REF!</v>
      </c>
      <c r="D202" s="3">
        <v>78.0</v>
      </c>
      <c r="E202" s="3" t="str">
        <f t="array" ref="E202">INDEX('Beersheet Paste'!84:84,1,'BeerSheet Condensed'!$R$7+$C$1+2)</f>
        <v>#REF!</v>
      </c>
      <c r="F202" s="3" t="str">
        <f t="shared" si="15"/>
        <v>#REF!</v>
      </c>
      <c r="G202" s="3" t="str">
        <f t="array" ref="G202">IF(IS1000(INDEX(Overall!$C$3:$C$389,MATCH('BeerSheet Condensed'!M202,Overall!$D$3:$D$389,0))),"No",INDEX(Overall!$C$3:$C$389,MATCH('BeerSheet Condensed'!M202,Overall!$D$3:$D$389,0)))</f>
        <v>#NAME?</v>
      </c>
      <c r="H202" s="3">
        <v>1.0</v>
      </c>
      <c r="I202" s="3" t="str">
        <f t="shared" si="16"/>
        <v>#REF!</v>
      </c>
      <c r="J202" s="264" t="str">
        <f t="shared" si="17"/>
        <v>#REF!</v>
      </c>
      <c r="K202" s="3" t="str">
        <f t="shared" si="9"/>
        <v>#REF!</v>
      </c>
      <c r="L202" s="3" t="str">
        <f t="array" ref="L202">IF(INDEX('Beersheet Paste'!84:84,1,'BeerSheet Condensed'!$O$7+$C$1+3)=0,"1000",INDEX('Beersheet Paste'!84:84,1,'BeerSheet Condensed'!$O$7+$C$1+3))</f>
        <v>#REF!</v>
      </c>
      <c r="M202" s="3" t="str">
        <f t="shared" si="10"/>
        <v>#REF!</v>
      </c>
      <c r="N202" s="3" t="str">
        <f t="shared" si="18"/>
        <v>1000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5.75" customHeight="1">
      <c r="A203" s="3">
        <v>80.0</v>
      </c>
      <c r="B203" s="3" t="str">
        <f t="array" ref="B203">INDEX('Beersheet Paste'!85:85,1,'BeerSheet Condensed'!$Q$7)</f>
        <v>#REF!</v>
      </c>
      <c r="C203" s="3" t="str">
        <f t="array" ref="C203">IF(B203=0,-99,INDEX('Beersheet Paste'!85:85,1,'BeerSheet Condensed'!$R$7+$C$1))</f>
        <v>#REF!</v>
      </c>
      <c r="D203" s="3">
        <v>79.0</v>
      </c>
      <c r="E203" s="3" t="str">
        <f t="array" ref="E203">INDEX('Beersheet Paste'!85:85,1,'BeerSheet Condensed'!$R$7+$C$1+2)</f>
        <v>#REF!</v>
      </c>
      <c r="F203" s="3" t="str">
        <f t="shared" si="15"/>
        <v>#REF!</v>
      </c>
      <c r="G203" s="3" t="str">
        <f t="array" ref="G203">IF(IS1000(INDEX(Overall!$C$3:$C$389,MATCH('BeerSheet Condensed'!M203,Overall!$D$3:$D$389,0))),"No",INDEX(Overall!$C$3:$C$389,MATCH('BeerSheet Condensed'!M203,Overall!$D$3:$D$389,0)))</f>
        <v>#NAME?</v>
      </c>
      <c r="H203" s="3">
        <v>1.0</v>
      </c>
      <c r="I203" s="3" t="str">
        <f t="shared" si="16"/>
        <v>#REF!</v>
      </c>
      <c r="J203" s="264" t="str">
        <f t="shared" si="17"/>
        <v>#REF!</v>
      </c>
      <c r="K203" s="3" t="str">
        <f t="shared" si="9"/>
        <v>#REF!</v>
      </c>
      <c r="L203" s="3" t="str">
        <f t="array" ref="L203">IF(INDEX('Beersheet Paste'!85:85,1,'BeerSheet Condensed'!$O$7+$C$1+3)=0,"1000",INDEX('Beersheet Paste'!85:85,1,'BeerSheet Condensed'!$O$7+$C$1+3))</f>
        <v>#REF!</v>
      </c>
      <c r="M203" s="3" t="str">
        <f t="shared" si="10"/>
        <v>#REF!</v>
      </c>
      <c r="N203" s="3" t="str">
        <f t="shared" si="18"/>
        <v>1000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5.75" customHeight="1">
      <c r="A204" s="3">
        <v>81.0</v>
      </c>
      <c r="B204" s="3" t="str">
        <f t="array" ref="B204">INDEX('Beersheet Paste'!86:86,1,'BeerSheet Condensed'!$Q$7)</f>
        <v>#REF!</v>
      </c>
      <c r="C204" s="3" t="str">
        <f t="array" ref="C204">IF(B204=0,-99,INDEX('Beersheet Paste'!86:86,1,'BeerSheet Condensed'!$R$7+$C$1))</f>
        <v>#REF!</v>
      </c>
      <c r="D204" s="3">
        <v>80.0</v>
      </c>
      <c r="E204" s="3" t="str">
        <f t="array" ref="E204">INDEX('Beersheet Paste'!86:86,1,'BeerSheet Condensed'!$R$7+$C$1+2)</f>
        <v>#REF!</v>
      </c>
      <c r="F204" s="3" t="str">
        <f t="shared" si="15"/>
        <v>#REF!</v>
      </c>
      <c r="G204" s="3" t="str">
        <f t="array" ref="G204">IF(IS1000(INDEX(Overall!$C$3:$C$389,MATCH('BeerSheet Condensed'!M204,Overall!$D$3:$D$389,0))),"No",INDEX(Overall!$C$3:$C$389,MATCH('BeerSheet Condensed'!M204,Overall!$D$3:$D$389,0)))</f>
        <v>#NAME?</v>
      </c>
      <c r="H204" s="3">
        <v>1.0</v>
      </c>
      <c r="I204" s="3" t="str">
        <f t="shared" si="16"/>
        <v>#REF!</v>
      </c>
      <c r="J204" s="264" t="str">
        <f t="shared" si="17"/>
        <v>#REF!</v>
      </c>
      <c r="K204" s="3" t="str">
        <f t="shared" si="9"/>
        <v>#REF!</v>
      </c>
      <c r="L204" s="3" t="str">
        <f t="array" ref="L204">IF(INDEX('Beersheet Paste'!86:86,1,'BeerSheet Condensed'!$O$7+$C$1+3)=0,"1000",INDEX('Beersheet Paste'!86:86,1,'BeerSheet Condensed'!$O$7+$C$1+3))</f>
        <v>#REF!</v>
      </c>
      <c r="M204" s="3" t="str">
        <f t="shared" si="10"/>
        <v>#REF!</v>
      </c>
      <c r="N204" s="3" t="str">
        <f t="shared" si="18"/>
        <v>1000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5.75" customHeight="1">
      <c r="A205" s="3"/>
      <c r="B205" s="94" t="s">
        <v>6738</v>
      </c>
      <c r="C205" s="3"/>
      <c r="D205" s="3">
        <v>0.0</v>
      </c>
      <c r="E205" s="3"/>
      <c r="F205" s="3"/>
      <c r="G205" s="3" t="str">
        <f t="array" ref="G205">IF(IS1000(INDEX(Overall!$C$3:$C$389,MATCH('BeerSheet Condensed'!M205,Overall!$D$3:$D$389,0))),"No",INDEX(Overall!$C$3:$C$389,MATCH('BeerSheet Condensed'!M205,Overall!$D$3:$D$389,0)))</f>
        <v>#NAME?</v>
      </c>
      <c r="H205" s="3">
        <v>1.0</v>
      </c>
      <c r="I205" s="3"/>
      <c r="J205" s="3"/>
      <c r="K205" s="3" t="str">
        <f t="shared" si="9"/>
        <v/>
      </c>
      <c r="L205" s="3" t="str">
        <f t="array" ref="L205">IF(INDEX('Beersheet Paste'!87:87,1,'BeerSheet Condensed'!$O$7+6)=0,"1000",INDEX('Beersheet Paste'!87:87,1,'BeerSheet Condensed'!$O$7+6))</f>
        <v>#REF!</v>
      </c>
      <c r="M205" s="3" t="str">
        <f t="shared" si="10"/>
        <v>TE's</v>
      </c>
      <c r="N205" s="3"/>
      <c r="O205" s="3"/>
    </row>
    <row r="206" ht="15.75" customHeight="1">
      <c r="A206" s="3">
        <v>1.0</v>
      </c>
      <c r="B206" s="3" t="str">
        <f t="array" ref="B206">INDEX(INDIRECT("'Beersheet Paste'!"&amp;$R$8+ROW(A1)-1&amp;":"&amp;$R$8+ROW(A1)-1),1,'BeerSheet Condensed'!$Q$8)</f>
        <v>#REF!</v>
      </c>
      <c r="C206" s="3">
        <f t="array" ref="C206">IFERROR(IF(B206=0,-99,INDEX(INDIRECT("'Beersheet Paste'!"&amp;$R$8+ROW(B1)-1&amp;":"&amp;$R$8+ROW(B1)-1),1,'BeerSheet Condensed'!$Q$8+$C$1)),0)</f>
        <v>0</v>
      </c>
      <c r="D206" s="3">
        <v>0.0</v>
      </c>
      <c r="E206" s="3" t="str">
        <f t="array" ref="E206">INDEX(INDIRECT("'Beersheet Paste'!"&amp;$R$8+ROW(D1)-1&amp;":"&amp;$R$8+ROW(D1)-1),1,'BeerSheet Condensed'!$Q$8+$C$1+2)</f>
        <v>#REF!</v>
      </c>
      <c r="F206" s="3">
        <f t="shared" ref="F206:F230" si="19">IFERROR(C206*H206*$T$8,0)</f>
        <v>0</v>
      </c>
      <c r="G206" s="3" t="str">
        <f t="array" ref="G206">IF(IS1000(INDEX(Overall!$C$3:$C$389,MATCH('BeerSheet Condensed'!M206,Overall!$D$3:$D$389,0))),"No",INDEX(Overall!$C$3:$C$389,MATCH('BeerSheet Condensed'!M206,Overall!$D$3:$D$389,0)))</f>
        <v>#NAME?</v>
      </c>
      <c r="H206" s="3">
        <v>1.0</v>
      </c>
      <c r="I206" s="3">
        <f t="shared" ref="I206:I231" si="20">C206-$V$8</f>
        <v>0</v>
      </c>
      <c r="J206" s="264" t="str">
        <f t="shared" ref="J206:J231" si="21">I206/$W$8</f>
        <v>#DIV/0!</v>
      </c>
      <c r="K206" s="3" t="str">
        <f t="shared" si="9"/>
        <v>#DIV/0!</v>
      </c>
      <c r="L206" s="3" t="str">
        <f t="array" ref="L206">INDEX(INDIRECT("'Beersheet Paste'!"&amp;$R$8+ROW(B1)-1&amp;":"&amp;$R$8+ROW(B1)-1),1,'BeerSheet Condensed'!$Q$8+$C$1+3)</f>
        <v>#REF!</v>
      </c>
      <c r="M206" s="3" t="str">
        <f t="shared" si="10"/>
        <v>#REF!</v>
      </c>
      <c r="N206" s="3" t="str">
        <f t="shared" ref="N206:N233" si="22">IFERROR(L206,"1000")</f>
        <v>1000</v>
      </c>
      <c r="O206" s="3"/>
    </row>
    <row r="207" ht="15.75" customHeight="1">
      <c r="A207" s="3">
        <v>2.0</v>
      </c>
      <c r="B207" s="3" t="str">
        <f t="array" ref="B207">INDEX(INDIRECT("'Beersheet Paste'!"&amp;$R$8+ROW(A2)-1&amp;":"&amp;$R$8+ROW(A2)-1),1,'BeerSheet Condensed'!$Q$8)</f>
        <v>#REF!</v>
      </c>
      <c r="C207" s="3">
        <f t="array" ref="C207">IFERROR(IF(B207=0,-99,INDEX(INDIRECT("'Beersheet Paste'!"&amp;$R$8+ROW(B2)-1&amp;":"&amp;$R$8+ROW(B2)-1),1,'BeerSheet Condensed'!$Q$8+$C$1)),0)</f>
        <v>0</v>
      </c>
      <c r="D207" s="3">
        <v>0.0</v>
      </c>
      <c r="E207" s="3" t="str">
        <f t="array" ref="E207">INDEX(INDIRECT("'Beersheet Paste'!"&amp;$R$8+ROW(D2)-1&amp;":"&amp;$R$8+ROW(D2)-1),1,'BeerSheet Condensed'!$Q$8+$C$1+2)</f>
        <v>#REF!</v>
      </c>
      <c r="F207" s="3">
        <f t="shared" si="19"/>
        <v>0</v>
      </c>
      <c r="G207" s="3" t="str">
        <f t="array" ref="G207">IF(IS1000(INDEX(Overall!$C$3:$C$389,MATCH('BeerSheet Condensed'!M207,Overall!$D$3:$D$389,0))),"No",INDEX(Overall!$C$3:$C$389,MATCH('BeerSheet Condensed'!M207,Overall!$D$3:$D$389,0)))</f>
        <v>#NAME?</v>
      </c>
      <c r="H207" s="3">
        <v>1.0</v>
      </c>
      <c r="I207" s="3">
        <f t="shared" si="20"/>
        <v>0</v>
      </c>
      <c r="J207" s="264" t="str">
        <f t="shared" si="21"/>
        <v>#DIV/0!</v>
      </c>
      <c r="K207" s="3" t="str">
        <f t="shared" si="9"/>
        <v>#DIV/0!</v>
      </c>
      <c r="L207" s="3" t="str">
        <f t="array" ref="L207">INDEX(INDIRECT("'Beersheet Paste'!"&amp;$R$8+ROW(B2)-1&amp;":"&amp;$R$8+ROW(B2)-1),1,'BeerSheet Condensed'!$Q$8+$C$1+3)</f>
        <v>#REF!</v>
      </c>
      <c r="M207" s="3" t="str">
        <f t="shared" si="10"/>
        <v>#REF!</v>
      </c>
      <c r="N207" s="3" t="str">
        <f t="shared" si="22"/>
        <v>1000</v>
      </c>
      <c r="O207" s="3"/>
    </row>
    <row r="208" ht="15.75" customHeight="1">
      <c r="A208" s="3">
        <v>3.0</v>
      </c>
      <c r="B208" s="3" t="str">
        <f t="array" ref="B208">INDEX(INDIRECT("'Beersheet Paste'!"&amp;$R$8+ROW(A3)-1&amp;":"&amp;$R$8+ROW(A3)-1),1,'BeerSheet Condensed'!$Q$8)</f>
        <v>#REF!</v>
      </c>
      <c r="C208" s="3">
        <f t="array" ref="C208">IFERROR(IF(B208=0,-99,INDEX(INDIRECT("'Beersheet Paste'!"&amp;$R$8+ROW(B3)-1&amp;":"&amp;$R$8+ROW(B3)-1),1,'BeerSheet Condensed'!$Q$8+$C$1)),0)</f>
        <v>0</v>
      </c>
      <c r="D208" s="3">
        <v>0.0</v>
      </c>
      <c r="E208" s="3" t="str">
        <f t="array" ref="E208">INDEX(INDIRECT("'Beersheet Paste'!"&amp;$R$8+ROW(D3)-1&amp;":"&amp;$R$8+ROW(D3)-1),1,'BeerSheet Condensed'!$Q$8+$C$1+2)</f>
        <v>#REF!</v>
      </c>
      <c r="F208" s="3">
        <f t="shared" si="19"/>
        <v>0</v>
      </c>
      <c r="G208" s="3" t="str">
        <f t="array" ref="G208">IF(IS1000(INDEX(Overall!$C$3:$C$389,MATCH('BeerSheet Condensed'!M208,Overall!$D$3:$D$389,0))),"No",INDEX(Overall!$C$3:$C$389,MATCH('BeerSheet Condensed'!M208,Overall!$D$3:$D$389,0)))</f>
        <v>#NAME?</v>
      </c>
      <c r="H208" s="3">
        <v>1.0</v>
      </c>
      <c r="I208" s="3">
        <f t="shared" si="20"/>
        <v>0</v>
      </c>
      <c r="J208" s="264" t="str">
        <f t="shared" si="21"/>
        <v>#DIV/0!</v>
      </c>
      <c r="K208" s="3" t="str">
        <f t="shared" si="9"/>
        <v>#DIV/0!</v>
      </c>
      <c r="L208" s="3" t="str">
        <f t="array" ref="L208">INDEX(INDIRECT("'Beersheet Paste'!"&amp;$R$8+ROW(B3)-1&amp;":"&amp;$R$8+ROW(B3)-1),1,'BeerSheet Condensed'!$Q$8+$C$1+3)</f>
        <v>#REF!</v>
      </c>
      <c r="M208" s="3" t="str">
        <f t="shared" si="10"/>
        <v>#REF!</v>
      </c>
      <c r="N208" s="3" t="str">
        <f t="shared" si="22"/>
        <v>1000</v>
      </c>
      <c r="O208" s="3"/>
    </row>
    <row r="209" ht="15.75" customHeight="1">
      <c r="A209" s="3">
        <v>4.0</v>
      </c>
      <c r="B209" s="3" t="str">
        <f t="array" ref="B209">INDEX(INDIRECT("'Beersheet Paste'!"&amp;$R$8+ROW(A4)-1&amp;":"&amp;$R$8+ROW(A4)-1),1,'BeerSheet Condensed'!$Q$8)</f>
        <v>#REF!</v>
      </c>
      <c r="C209" s="3">
        <f t="array" ref="C209">IFERROR(IF(B209=0,-99,INDEX(INDIRECT("'Beersheet Paste'!"&amp;$R$8+ROW(B4)-1&amp;":"&amp;$R$8+ROW(B4)-1),1,'BeerSheet Condensed'!$Q$8+$C$1)),0)</f>
        <v>0</v>
      </c>
      <c r="D209" s="3">
        <v>0.0</v>
      </c>
      <c r="E209" s="3" t="str">
        <f t="array" ref="E209">INDEX(INDIRECT("'Beersheet Paste'!"&amp;$R$8+ROW(D4)-1&amp;":"&amp;$R$8+ROW(D4)-1),1,'BeerSheet Condensed'!$Q$8+$C$1+2)</f>
        <v>#REF!</v>
      </c>
      <c r="F209" s="3">
        <f t="shared" si="19"/>
        <v>0</v>
      </c>
      <c r="G209" s="3" t="str">
        <f t="array" ref="G209">IF(IS1000(INDEX(Overall!$C$3:$C$389,MATCH('BeerSheet Condensed'!M209,Overall!$D$3:$D$389,0))),"No",INDEX(Overall!$C$3:$C$389,MATCH('BeerSheet Condensed'!M209,Overall!$D$3:$D$389,0)))</f>
        <v>#NAME?</v>
      </c>
      <c r="H209" s="3">
        <v>1.0</v>
      </c>
      <c r="I209" s="3">
        <f t="shared" si="20"/>
        <v>0</v>
      </c>
      <c r="J209" s="264" t="str">
        <f t="shared" si="21"/>
        <v>#DIV/0!</v>
      </c>
      <c r="K209" s="3" t="str">
        <f t="shared" si="9"/>
        <v>#DIV/0!</v>
      </c>
      <c r="L209" s="3" t="str">
        <f t="array" ref="L209">INDEX(INDIRECT("'Beersheet Paste'!"&amp;$R$8+ROW(B4)-1&amp;":"&amp;$R$8+ROW(B4)-1),1,'BeerSheet Condensed'!$Q$8+$C$1+3)</f>
        <v>#REF!</v>
      </c>
      <c r="M209" s="3" t="str">
        <f t="shared" si="10"/>
        <v>#REF!</v>
      </c>
      <c r="N209" s="3" t="str">
        <f t="shared" si="22"/>
        <v>1000</v>
      </c>
      <c r="O209" s="3"/>
    </row>
    <row r="210" ht="15.75" customHeight="1">
      <c r="A210" s="3">
        <v>5.0</v>
      </c>
      <c r="B210" s="3" t="str">
        <f t="array" ref="B210">INDEX(INDIRECT("'Beersheet Paste'!"&amp;$R$8+ROW(A5)-1&amp;":"&amp;$R$8+ROW(A5)-1),1,'BeerSheet Condensed'!$Q$8)</f>
        <v>#REF!</v>
      </c>
      <c r="C210" s="3">
        <f t="array" ref="C210">IFERROR(IF(B210=0,-99,INDEX(INDIRECT("'Beersheet Paste'!"&amp;$R$8+ROW(B5)-1&amp;":"&amp;$R$8+ROW(B5)-1),1,'BeerSheet Condensed'!$Q$8+$C$1)),0)</f>
        <v>0</v>
      </c>
      <c r="D210" s="3">
        <v>0.0</v>
      </c>
      <c r="E210" s="3" t="str">
        <f t="array" ref="E210">INDEX(INDIRECT("'Beersheet Paste'!"&amp;$R$8+ROW(D5)-1&amp;":"&amp;$R$8+ROW(D5)-1),1,'BeerSheet Condensed'!$Q$8+$C$1+2)</f>
        <v>#REF!</v>
      </c>
      <c r="F210" s="3">
        <f t="shared" si="19"/>
        <v>0</v>
      </c>
      <c r="G210" s="3" t="str">
        <f t="array" ref="G210">IF(IS1000(INDEX(Overall!$C$3:$C$389,MATCH('BeerSheet Condensed'!M210,Overall!$D$3:$D$389,0))),"No",INDEX(Overall!$C$3:$C$389,MATCH('BeerSheet Condensed'!M210,Overall!$D$3:$D$389,0)))</f>
        <v>#NAME?</v>
      </c>
      <c r="H210" s="3">
        <v>1.0</v>
      </c>
      <c r="I210" s="3">
        <f t="shared" si="20"/>
        <v>0</v>
      </c>
      <c r="J210" s="264" t="str">
        <f t="shared" si="21"/>
        <v>#DIV/0!</v>
      </c>
      <c r="K210" s="3" t="str">
        <f t="shared" si="9"/>
        <v>#DIV/0!</v>
      </c>
      <c r="L210" s="3" t="str">
        <f t="array" ref="L210">INDEX(INDIRECT("'Beersheet Paste'!"&amp;$R$8+ROW(B5)-1&amp;":"&amp;$R$8+ROW(B5)-1),1,'BeerSheet Condensed'!$Q$8+$C$1+3)</f>
        <v>#REF!</v>
      </c>
      <c r="M210" s="3" t="str">
        <f t="shared" si="10"/>
        <v>#REF!</v>
      </c>
      <c r="N210" s="3" t="str">
        <f t="shared" si="22"/>
        <v>1000</v>
      </c>
      <c r="O210" s="3"/>
    </row>
    <row r="211" ht="15.75" customHeight="1">
      <c r="A211" s="3">
        <v>6.0</v>
      </c>
      <c r="B211" s="3" t="str">
        <f t="array" ref="B211">INDEX(INDIRECT("'Beersheet Paste'!"&amp;$R$8+ROW(A6)-1&amp;":"&amp;$R$8+ROW(A6)-1),1,'BeerSheet Condensed'!$Q$8)</f>
        <v>#REF!</v>
      </c>
      <c r="C211" s="3">
        <f t="array" ref="C211">IFERROR(IF(B211=0,-99,INDEX(INDIRECT("'Beersheet Paste'!"&amp;$R$8+ROW(B6)-1&amp;":"&amp;$R$8+ROW(B6)-1),1,'BeerSheet Condensed'!$Q$8+$C$1)),0)</f>
        <v>0</v>
      </c>
      <c r="D211" s="3">
        <v>0.0</v>
      </c>
      <c r="E211" s="3" t="str">
        <f t="array" ref="E211">INDEX(INDIRECT("'Beersheet Paste'!"&amp;$R$8+ROW(D6)-1&amp;":"&amp;$R$8+ROW(D6)-1),1,'BeerSheet Condensed'!$Q$8+$C$1+2)</f>
        <v>#REF!</v>
      </c>
      <c r="F211" s="3">
        <f t="shared" si="19"/>
        <v>0</v>
      </c>
      <c r="G211" s="3" t="str">
        <f t="array" ref="G211">IF(IS1000(INDEX(Overall!$C$3:$C$389,MATCH('BeerSheet Condensed'!M211,Overall!$D$3:$D$389,0))),"No",INDEX(Overall!$C$3:$C$389,MATCH('BeerSheet Condensed'!M211,Overall!$D$3:$D$389,0)))</f>
        <v>#NAME?</v>
      </c>
      <c r="H211" s="3">
        <v>1.0</v>
      </c>
      <c r="I211" s="3">
        <f t="shared" si="20"/>
        <v>0</v>
      </c>
      <c r="J211" s="264" t="str">
        <f t="shared" si="21"/>
        <v>#DIV/0!</v>
      </c>
      <c r="K211" s="3" t="str">
        <f t="shared" si="9"/>
        <v>#DIV/0!</v>
      </c>
      <c r="L211" s="3" t="str">
        <f t="array" ref="L211">INDEX(INDIRECT("'Beersheet Paste'!"&amp;$R$8+ROW(B6)-1&amp;":"&amp;$R$8+ROW(B6)-1),1,'BeerSheet Condensed'!$Q$8+$C$1+3)</f>
        <v>#REF!</v>
      </c>
      <c r="M211" s="3" t="str">
        <f t="shared" si="10"/>
        <v>#REF!</v>
      </c>
      <c r="N211" s="3" t="str">
        <f t="shared" si="22"/>
        <v>1000</v>
      </c>
      <c r="O211" s="3"/>
    </row>
    <row r="212" ht="15.75" customHeight="1">
      <c r="A212" s="3">
        <v>7.0</v>
      </c>
      <c r="B212" s="3" t="str">
        <f t="array" ref="B212">INDEX(INDIRECT("'Beersheet Paste'!"&amp;$R$8+ROW(A7)-1&amp;":"&amp;$R$8+ROW(A7)-1),1,'BeerSheet Condensed'!$Q$8)</f>
        <v>#REF!</v>
      </c>
      <c r="C212" s="3">
        <f t="array" ref="C212">IFERROR(IF(B212=0,-99,INDEX(INDIRECT("'Beersheet Paste'!"&amp;$R$8+ROW(B7)-1&amp;":"&amp;$R$8+ROW(B7)-1),1,'BeerSheet Condensed'!$Q$8+$C$1)),0)</f>
        <v>0</v>
      </c>
      <c r="D212" s="3">
        <v>0.0</v>
      </c>
      <c r="E212" s="3" t="str">
        <f t="array" ref="E212">INDEX(INDIRECT("'Beersheet Paste'!"&amp;$R$8+ROW(D7)-1&amp;":"&amp;$R$8+ROW(D7)-1),1,'BeerSheet Condensed'!$Q$8+$C$1+2)</f>
        <v>#REF!</v>
      </c>
      <c r="F212" s="3">
        <f t="shared" si="19"/>
        <v>0</v>
      </c>
      <c r="G212" s="3" t="str">
        <f t="array" ref="G212">IF(IS1000(INDEX(Overall!$C$3:$C$389,MATCH('BeerSheet Condensed'!M212,Overall!$D$3:$D$389,0))),"No",INDEX(Overall!$C$3:$C$389,MATCH('BeerSheet Condensed'!M212,Overall!$D$3:$D$389,0)))</f>
        <v>#NAME?</v>
      </c>
      <c r="H212" s="3">
        <v>1.0</v>
      </c>
      <c r="I212" s="3">
        <f t="shared" si="20"/>
        <v>0</v>
      </c>
      <c r="J212" s="264" t="str">
        <f t="shared" si="21"/>
        <v>#DIV/0!</v>
      </c>
      <c r="K212" s="3" t="str">
        <f t="shared" si="9"/>
        <v>#DIV/0!</v>
      </c>
      <c r="L212" s="3" t="str">
        <f t="array" ref="L212">INDEX(INDIRECT("'Beersheet Paste'!"&amp;$R$8+ROW(B7)-1&amp;":"&amp;$R$8+ROW(B7)-1),1,'BeerSheet Condensed'!$Q$8+$C$1+3)</f>
        <v>#REF!</v>
      </c>
      <c r="M212" s="3" t="str">
        <f t="shared" si="10"/>
        <v>#REF!</v>
      </c>
      <c r="N212" s="3" t="str">
        <f t="shared" si="22"/>
        <v>1000</v>
      </c>
      <c r="O212" s="3"/>
    </row>
    <row r="213" ht="15.75" customHeight="1">
      <c r="A213" s="3">
        <v>8.0</v>
      </c>
      <c r="B213" s="3" t="str">
        <f t="array" ref="B213">INDEX(INDIRECT("'Beersheet Paste'!"&amp;$R$8+ROW(A8)-1&amp;":"&amp;$R$8+ROW(A8)-1),1,'BeerSheet Condensed'!$Q$8)</f>
        <v>#REF!</v>
      </c>
      <c r="C213" s="3">
        <f t="array" ref="C213">IFERROR(IF(B213=0,-99,INDEX(INDIRECT("'Beersheet Paste'!"&amp;$R$8+ROW(B8)-1&amp;":"&amp;$R$8+ROW(B8)-1),1,'BeerSheet Condensed'!$Q$8+$C$1)),0)</f>
        <v>0</v>
      </c>
      <c r="D213" s="3">
        <v>0.0</v>
      </c>
      <c r="E213" s="3" t="str">
        <f t="array" ref="E213">INDEX(INDIRECT("'Beersheet Paste'!"&amp;$R$8+ROW(D8)-1&amp;":"&amp;$R$8+ROW(D8)-1),1,'BeerSheet Condensed'!$Q$8+$C$1+2)</f>
        <v>#REF!</v>
      </c>
      <c r="F213" s="3">
        <f t="shared" si="19"/>
        <v>0</v>
      </c>
      <c r="G213" s="3" t="str">
        <f t="array" ref="G213">IF(IS1000(INDEX(Overall!$C$3:$C$389,MATCH('BeerSheet Condensed'!M213,Overall!$D$3:$D$389,0))),"No",INDEX(Overall!$C$3:$C$389,MATCH('BeerSheet Condensed'!M213,Overall!$D$3:$D$389,0)))</f>
        <v>#NAME?</v>
      </c>
      <c r="H213" s="3">
        <v>1.0</v>
      </c>
      <c r="I213" s="3">
        <f t="shared" si="20"/>
        <v>0</v>
      </c>
      <c r="J213" s="264" t="str">
        <f t="shared" si="21"/>
        <v>#DIV/0!</v>
      </c>
      <c r="K213" s="3" t="str">
        <f t="shared" si="9"/>
        <v>#DIV/0!</v>
      </c>
      <c r="L213" s="3" t="str">
        <f t="array" ref="L213">INDEX(INDIRECT("'Beersheet Paste'!"&amp;$R$8+ROW(B8)-1&amp;":"&amp;$R$8+ROW(B8)-1),1,'BeerSheet Condensed'!$Q$8+$C$1+3)</f>
        <v>#REF!</v>
      </c>
      <c r="M213" s="3" t="str">
        <f t="shared" si="10"/>
        <v>#REF!</v>
      </c>
      <c r="N213" s="3" t="str">
        <f t="shared" si="22"/>
        <v>1000</v>
      </c>
      <c r="O213" s="3"/>
    </row>
    <row r="214" ht="15.75" customHeight="1">
      <c r="A214" s="3">
        <v>9.0</v>
      </c>
      <c r="B214" s="3" t="str">
        <f t="array" ref="B214">INDEX(INDIRECT("'Beersheet Paste'!"&amp;$R$8+ROW(A9)-1&amp;":"&amp;$R$8+ROW(A9)-1),1,'BeerSheet Condensed'!$Q$8)</f>
        <v>#REF!</v>
      </c>
      <c r="C214" s="3">
        <f t="array" ref="C214">IFERROR(IF(B214=0,-99,INDEX(INDIRECT("'Beersheet Paste'!"&amp;$R$8+ROW(B9)-1&amp;":"&amp;$R$8+ROW(B9)-1),1,'BeerSheet Condensed'!$Q$8+$C$1)),0)</f>
        <v>0</v>
      </c>
      <c r="D214" s="3">
        <v>0.0</v>
      </c>
      <c r="E214" s="3" t="str">
        <f t="array" ref="E214">INDEX(INDIRECT("'Beersheet Paste'!"&amp;$R$8+ROW(D9)-1&amp;":"&amp;$R$8+ROW(D9)-1),1,'BeerSheet Condensed'!$Q$8+$C$1+2)</f>
        <v>#REF!</v>
      </c>
      <c r="F214" s="3">
        <f t="shared" si="19"/>
        <v>0</v>
      </c>
      <c r="G214" s="3" t="str">
        <f t="array" ref="G214">IF(IS1000(INDEX(Overall!$C$3:$C$389,MATCH('BeerSheet Condensed'!M214,Overall!$D$3:$D$389,0))),"No",INDEX(Overall!$C$3:$C$389,MATCH('BeerSheet Condensed'!M214,Overall!$D$3:$D$389,0)))</f>
        <v>#NAME?</v>
      </c>
      <c r="H214" s="3">
        <v>1.0</v>
      </c>
      <c r="I214" s="3">
        <f t="shared" si="20"/>
        <v>0</v>
      </c>
      <c r="J214" s="264" t="str">
        <f t="shared" si="21"/>
        <v>#DIV/0!</v>
      </c>
      <c r="K214" s="3" t="str">
        <f t="shared" si="9"/>
        <v>#DIV/0!</v>
      </c>
      <c r="L214" s="3" t="str">
        <f t="array" ref="L214">INDEX(INDIRECT("'Beersheet Paste'!"&amp;$R$8+ROW(B9)-1&amp;":"&amp;$R$8+ROW(B9)-1),1,'BeerSheet Condensed'!$Q$8+$C$1+3)</f>
        <v>#REF!</v>
      </c>
      <c r="M214" s="3" t="str">
        <f t="shared" si="10"/>
        <v>#REF!</v>
      </c>
      <c r="N214" s="3" t="str">
        <f t="shared" si="22"/>
        <v>1000</v>
      </c>
      <c r="O214" s="3"/>
    </row>
    <row r="215" ht="15.75" customHeight="1">
      <c r="A215" s="3">
        <v>10.0</v>
      </c>
      <c r="B215" s="3" t="str">
        <f t="array" ref="B215">INDEX(INDIRECT("'Beersheet Paste'!"&amp;$R$8+ROW(A10)-1&amp;":"&amp;$R$8+ROW(A10)-1),1,'BeerSheet Condensed'!$Q$8)</f>
        <v>#REF!</v>
      </c>
      <c r="C215" s="3">
        <f t="array" ref="C215">IFERROR(IF(B215=0,-99,INDEX(INDIRECT("'Beersheet Paste'!"&amp;$R$8+ROW(B10)-1&amp;":"&amp;$R$8+ROW(B10)-1),1,'BeerSheet Condensed'!$Q$8+$C$1)),0)</f>
        <v>0</v>
      </c>
      <c r="D215" s="3">
        <v>0.0</v>
      </c>
      <c r="E215" s="3" t="str">
        <f t="array" ref="E215">INDEX(INDIRECT("'Beersheet Paste'!"&amp;$R$8+ROW(D10)-1&amp;":"&amp;$R$8+ROW(D10)-1),1,'BeerSheet Condensed'!$Q$8+$C$1+2)</f>
        <v>#REF!</v>
      </c>
      <c r="F215" s="3">
        <f t="shared" si="19"/>
        <v>0</v>
      </c>
      <c r="G215" s="3" t="str">
        <f t="array" ref="G215">IF(IS1000(INDEX(Overall!$C$3:$C$389,MATCH('BeerSheet Condensed'!M215,Overall!$D$3:$D$389,0))),"No",INDEX(Overall!$C$3:$C$389,MATCH('BeerSheet Condensed'!M215,Overall!$D$3:$D$389,0)))</f>
        <v>#NAME?</v>
      </c>
      <c r="H215" s="3">
        <v>1.0</v>
      </c>
      <c r="I215" s="3">
        <f t="shared" si="20"/>
        <v>0</v>
      </c>
      <c r="J215" s="264" t="str">
        <f t="shared" si="21"/>
        <v>#DIV/0!</v>
      </c>
      <c r="K215" s="3" t="str">
        <f t="shared" si="9"/>
        <v>#DIV/0!</v>
      </c>
      <c r="L215" s="3" t="str">
        <f t="array" ref="L215">INDEX(INDIRECT("'Beersheet Paste'!"&amp;$R$8+ROW(B10)-1&amp;":"&amp;$R$8+ROW(B10)-1),1,'BeerSheet Condensed'!$Q$8+$C$1+3)</f>
        <v>#REF!</v>
      </c>
      <c r="M215" s="3" t="str">
        <f t="shared" si="10"/>
        <v>#REF!</v>
      </c>
      <c r="N215" s="3" t="str">
        <f t="shared" si="22"/>
        <v>1000</v>
      </c>
      <c r="O215" s="3"/>
    </row>
    <row r="216" ht="15.75" customHeight="1">
      <c r="A216" s="3">
        <v>11.0</v>
      </c>
      <c r="B216" s="3" t="str">
        <f t="array" ref="B216">INDEX(INDIRECT("'Beersheet Paste'!"&amp;$R$8+ROW(A11)-1&amp;":"&amp;$R$8+ROW(A11)-1),1,'BeerSheet Condensed'!$Q$8)</f>
        <v>#REF!</v>
      </c>
      <c r="C216" s="3">
        <f t="array" ref="C216">IFERROR(IF(B216=0,-99,INDEX(INDIRECT("'Beersheet Paste'!"&amp;$R$8+ROW(B11)-1&amp;":"&amp;$R$8+ROW(B11)-1),1,'BeerSheet Condensed'!$Q$8+$C$1)),0)</f>
        <v>0</v>
      </c>
      <c r="D216" s="3">
        <v>0.0</v>
      </c>
      <c r="E216" s="3" t="str">
        <f t="array" ref="E216">INDEX(INDIRECT("'Beersheet Paste'!"&amp;$R$8+ROW(D11)-1&amp;":"&amp;$R$8+ROW(D11)-1),1,'BeerSheet Condensed'!$Q$8+$C$1+2)</f>
        <v>#REF!</v>
      </c>
      <c r="F216" s="3">
        <f t="shared" si="19"/>
        <v>0</v>
      </c>
      <c r="G216" s="3" t="str">
        <f t="array" ref="G216">IF(IS1000(INDEX(Overall!$C$3:$C$389,MATCH('BeerSheet Condensed'!M216,Overall!$D$3:$D$389,0))),"No",INDEX(Overall!$C$3:$C$389,MATCH('BeerSheet Condensed'!M216,Overall!$D$3:$D$389,0)))</f>
        <v>#NAME?</v>
      </c>
      <c r="H216" s="3">
        <v>1.0</v>
      </c>
      <c r="I216" s="3">
        <f t="shared" si="20"/>
        <v>0</v>
      </c>
      <c r="J216" s="264" t="str">
        <f t="shared" si="21"/>
        <v>#DIV/0!</v>
      </c>
      <c r="K216" s="3" t="str">
        <f t="shared" si="9"/>
        <v>#DIV/0!</v>
      </c>
      <c r="L216" s="3" t="str">
        <f t="array" ref="L216">INDEX(INDIRECT("'Beersheet Paste'!"&amp;$R$8+ROW(B11)-1&amp;":"&amp;$R$8+ROW(B11)-1),1,'BeerSheet Condensed'!$Q$8+$C$1+3)</f>
        <v>#REF!</v>
      </c>
      <c r="M216" s="3" t="str">
        <f t="shared" si="10"/>
        <v>#REF!</v>
      </c>
      <c r="N216" s="3" t="str">
        <f t="shared" si="22"/>
        <v>1000</v>
      </c>
      <c r="O216" s="3"/>
    </row>
    <row r="217" ht="15.75" customHeight="1">
      <c r="A217" s="3">
        <v>12.0</v>
      </c>
      <c r="B217" s="3" t="str">
        <f t="array" ref="B217">INDEX(INDIRECT("'Beersheet Paste'!"&amp;$R$8+ROW(A12)-1&amp;":"&amp;$R$8+ROW(A12)-1),1,'BeerSheet Condensed'!$Q$8)</f>
        <v>#REF!</v>
      </c>
      <c r="C217" s="3">
        <f t="array" ref="C217">IFERROR(IF(B217=0,-99,INDEX(INDIRECT("'Beersheet Paste'!"&amp;$R$8+ROW(B12)-1&amp;":"&amp;$R$8+ROW(B12)-1),1,'BeerSheet Condensed'!$Q$8+$C$1)),0)</f>
        <v>0</v>
      </c>
      <c r="D217" s="3">
        <v>0.0</v>
      </c>
      <c r="E217" s="3" t="str">
        <f t="array" ref="E217">INDEX(INDIRECT("'Beersheet Paste'!"&amp;$R$8+ROW(D12)-1&amp;":"&amp;$R$8+ROW(D12)-1),1,'BeerSheet Condensed'!$Q$8+$C$1+2)</f>
        <v>#REF!</v>
      </c>
      <c r="F217" s="3">
        <f t="shared" si="19"/>
        <v>0</v>
      </c>
      <c r="G217" s="3" t="str">
        <f t="array" ref="G217">IF(IS1000(INDEX(Overall!$C$3:$C$389,MATCH('BeerSheet Condensed'!M217,Overall!$D$3:$D$389,0))),"No",INDEX(Overall!$C$3:$C$389,MATCH('BeerSheet Condensed'!M217,Overall!$D$3:$D$389,0)))</f>
        <v>#NAME?</v>
      </c>
      <c r="H217" s="3">
        <v>1.0</v>
      </c>
      <c r="I217" s="3">
        <f t="shared" si="20"/>
        <v>0</v>
      </c>
      <c r="J217" s="264" t="str">
        <f t="shared" si="21"/>
        <v>#DIV/0!</v>
      </c>
      <c r="K217" s="3" t="str">
        <f t="shared" si="9"/>
        <v>#DIV/0!</v>
      </c>
      <c r="L217" s="3" t="str">
        <f t="array" ref="L217">INDEX(INDIRECT("'Beersheet Paste'!"&amp;$R$8+ROW(B12)-1&amp;":"&amp;$R$8+ROW(B12)-1),1,'BeerSheet Condensed'!$Q$8+$C$1+3)</f>
        <v>#REF!</v>
      </c>
      <c r="M217" s="3" t="str">
        <f t="shared" si="10"/>
        <v>#REF!</v>
      </c>
      <c r="N217" s="3" t="str">
        <f t="shared" si="22"/>
        <v>1000</v>
      </c>
      <c r="O217" s="3"/>
    </row>
    <row r="218" ht="15.75" customHeight="1">
      <c r="A218" s="3">
        <v>13.0</v>
      </c>
      <c r="B218" s="3" t="str">
        <f t="array" ref="B218">INDEX(INDIRECT("'Beersheet Paste'!"&amp;$R$8+ROW(A13)-1&amp;":"&amp;$R$8+ROW(A13)-1),1,'BeerSheet Condensed'!$Q$8)</f>
        <v>#REF!</v>
      </c>
      <c r="C218" s="3">
        <f t="array" ref="C218">IFERROR(IF(B218=0,-99,INDEX(INDIRECT("'Beersheet Paste'!"&amp;$R$8+ROW(B13)-1&amp;":"&amp;$R$8+ROW(B13)-1),1,'BeerSheet Condensed'!$Q$8+$C$1)),0)</f>
        <v>0</v>
      </c>
      <c r="D218" s="3">
        <v>0.0</v>
      </c>
      <c r="E218" s="3" t="str">
        <f t="array" ref="E218">INDEX(INDIRECT("'Beersheet Paste'!"&amp;$R$8+ROW(D13)-1&amp;":"&amp;$R$8+ROW(D13)-1),1,'BeerSheet Condensed'!$Q$8+$C$1+2)</f>
        <v>#REF!</v>
      </c>
      <c r="F218" s="3">
        <f t="shared" si="19"/>
        <v>0</v>
      </c>
      <c r="G218" s="3" t="str">
        <f t="array" ref="G218">IF(IS1000(INDEX(Overall!$C$3:$C$389,MATCH('BeerSheet Condensed'!M218,Overall!$D$3:$D$389,0))),"No",INDEX(Overall!$C$3:$C$389,MATCH('BeerSheet Condensed'!M218,Overall!$D$3:$D$389,0)))</f>
        <v>#NAME?</v>
      </c>
      <c r="H218" s="3">
        <v>1.0</v>
      </c>
      <c r="I218" s="3">
        <f t="shared" si="20"/>
        <v>0</v>
      </c>
      <c r="J218" s="264" t="str">
        <f t="shared" si="21"/>
        <v>#DIV/0!</v>
      </c>
      <c r="K218" s="3" t="str">
        <f t="shared" si="9"/>
        <v>#DIV/0!</v>
      </c>
      <c r="L218" s="3" t="str">
        <f t="array" ref="L218">INDEX(INDIRECT("'Beersheet Paste'!"&amp;$R$8+ROW(B13)-1&amp;":"&amp;$R$8+ROW(B13)-1),1,'BeerSheet Condensed'!$Q$8+$C$1+3)</f>
        <v>#REF!</v>
      </c>
      <c r="M218" s="3" t="str">
        <f t="shared" si="10"/>
        <v>#REF!</v>
      </c>
      <c r="N218" s="3" t="str">
        <f t="shared" si="22"/>
        <v>1000</v>
      </c>
      <c r="O218" s="3"/>
    </row>
    <row r="219" ht="15.75" customHeight="1">
      <c r="A219" s="3">
        <v>14.0</v>
      </c>
      <c r="B219" s="3" t="str">
        <f t="array" ref="B219">INDEX(INDIRECT("'Beersheet Paste'!"&amp;$R$8+ROW(A14)-1&amp;":"&amp;$R$8+ROW(A14)-1),1,'BeerSheet Condensed'!$Q$8)</f>
        <v>#REF!</v>
      </c>
      <c r="C219" s="3">
        <f t="array" ref="C219">IFERROR(IF(B219=0,-99,INDEX(INDIRECT("'Beersheet Paste'!"&amp;$R$8+ROW(B14)-1&amp;":"&amp;$R$8+ROW(B14)-1),1,'BeerSheet Condensed'!$Q$8+$C$1)),0)</f>
        <v>0</v>
      </c>
      <c r="D219" s="3">
        <v>0.0</v>
      </c>
      <c r="E219" s="3" t="str">
        <f t="array" ref="E219">INDEX(INDIRECT("'Beersheet Paste'!"&amp;$R$8+ROW(D14)-1&amp;":"&amp;$R$8+ROW(D14)-1),1,'BeerSheet Condensed'!$Q$8+$C$1+2)</f>
        <v>#REF!</v>
      </c>
      <c r="F219" s="3">
        <f t="shared" si="19"/>
        <v>0</v>
      </c>
      <c r="G219" s="3" t="str">
        <f t="array" ref="G219">IF(IS1000(INDEX(Overall!$C$3:$C$389,MATCH('BeerSheet Condensed'!M219,Overall!$D$3:$D$389,0))),"No",INDEX(Overall!$C$3:$C$389,MATCH('BeerSheet Condensed'!M219,Overall!$D$3:$D$389,0)))</f>
        <v>#NAME?</v>
      </c>
      <c r="H219" s="3">
        <v>1.0</v>
      </c>
      <c r="I219" s="3">
        <f t="shared" si="20"/>
        <v>0</v>
      </c>
      <c r="J219" s="264" t="str">
        <f t="shared" si="21"/>
        <v>#DIV/0!</v>
      </c>
      <c r="K219" s="3" t="str">
        <f t="shared" si="9"/>
        <v>#DIV/0!</v>
      </c>
      <c r="L219" s="3" t="str">
        <f t="array" ref="L219">INDEX(INDIRECT("'Beersheet Paste'!"&amp;$R$8+ROW(B14)-1&amp;":"&amp;$R$8+ROW(B14)-1),1,'BeerSheet Condensed'!$Q$8+$C$1+3)</f>
        <v>#REF!</v>
      </c>
      <c r="M219" s="3" t="str">
        <f t="shared" si="10"/>
        <v>#REF!</v>
      </c>
      <c r="N219" s="3" t="str">
        <f t="shared" si="22"/>
        <v>1000</v>
      </c>
      <c r="O219" s="3"/>
    </row>
    <row r="220" ht="15.75" customHeight="1">
      <c r="A220" s="3">
        <v>15.0</v>
      </c>
      <c r="B220" s="3" t="str">
        <f t="array" ref="B220">INDEX(INDIRECT("'Beersheet Paste'!"&amp;$R$8+ROW(A15)-1&amp;":"&amp;$R$8+ROW(A15)-1),1,'BeerSheet Condensed'!$Q$8)</f>
        <v>#REF!</v>
      </c>
      <c r="C220" s="3">
        <f t="array" ref="C220">IFERROR(IF(B220=0,-99,INDEX(INDIRECT("'Beersheet Paste'!"&amp;$R$8+ROW(B15)-1&amp;":"&amp;$R$8+ROW(B15)-1),1,'BeerSheet Condensed'!$Q$8+$C$1)),0)</f>
        <v>0</v>
      </c>
      <c r="D220" s="3">
        <v>0.0</v>
      </c>
      <c r="E220" s="3" t="str">
        <f t="array" ref="E220">INDEX(INDIRECT("'Beersheet Paste'!"&amp;$R$8+ROW(D15)-1&amp;":"&amp;$R$8+ROW(D15)-1),1,'BeerSheet Condensed'!$Q$8+$C$1+2)</f>
        <v>#REF!</v>
      </c>
      <c r="F220" s="3">
        <f t="shared" si="19"/>
        <v>0</v>
      </c>
      <c r="G220" s="3" t="str">
        <f t="array" ref="G220">IF(IS1000(INDEX(Overall!$C$3:$C$389,MATCH('BeerSheet Condensed'!M220,Overall!$D$3:$D$389,0))),"No",INDEX(Overall!$C$3:$C$389,MATCH('BeerSheet Condensed'!M220,Overall!$D$3:$D$389,0)))</f>
        <v>#NAME?</v>
      </c>
      <c r="H220" s="3">
        <v>1.0</v>
      </c>
      <c r="I220" s="3">
        <f t="shared" si="20"/>
        <v>0</v>
      </c>
      <c r="J220" s="264" t="str">
        <f t="shared" si="21"/>
        <v>#DIV/0!</v>
      </c>
      <c r="K220" s="3" t="str">
        <f t="shared" si="9"/>
        <v>#DIV/0!</v>
      </c>
      <c r="L220" s="3" t="str">
        <f t="array" ref="L220">INDEX(INDIRECT("'Beersheet Paste'!"&amp;$R$8+ROW(B15)-1&amp;":"&amp;$R$8+ROW(B15)-1),1,'BeerSheet Condensed'!$Q$8+$C$1+3)</f>
        <v>#REF!</v>
      </c>
      <c r="M220" s="3" t="str">
        <f t="shared" si="10"/>
        <v>#REF!</v>
      </c>
      <c r="N220" s="3" t="str">
        <f t="shared" si="22"/>
        <v>1000</v>
      </c>
      <c r="O220" s="3"/>
    </row>
    <row r="221" ht="15.75" customHeight="1">
      <c r="A221" s="3">
        <v>16.0</v>
      </c>
      <c r="B221" s="3" t="str">
        <f t="array" ref="B221">INDEX(INDIRECT("'Beersheet Paste'!"&amp;$R$8+ROW(A16)-1&amp;":"&amp;$R$8+ROW(A16)-1),1,'BeerSheet Condensed'!$Q$8)</f>
        <v>#REF!</v>
      </c>
      <c r="C221" s="3">
        <f t="array" ref="C221">IFERROR(IF(B221=0,-99,INDEX(INDIRECT("'Beersheet Paste'!"&amp;$R$8+ROW(B16)-1&amp;":"&amp;$R$8+ROW(B16)-1),1,'BeerSheet Condensed'!$Q$8+$C$1)),0)</f>
        <v>0</v>
      </c>
      <c r="D221" s="3">
        <v>0.0</v>
      </c>
      <c r="E221" s="3" t="str">
        <f t="array" ref="E221">INDEX(INDIRECT("'Beersheet Paste'!"&amp;$R$8+ROW(D16)-1&amp;":"&amp;$R$8+ROW(D16)-1),1,'BeerSheet Condensed'!$Q$8+$C$1+2)</f>
        <v>#REF!</v>
      </c>
      <c r="F221" s="3">
        <f t="shared" si="19"/>
        <v>0</v>
      </c>
      <c r="G221" s="3" t="str">
        <f t="array" ref="G221">IF(IS1000(INDEX(Overall!$C$3:$C$389,MATCH('BeerSheet Condensed'!M221,Overall!$D$3:$D$389,0))),"No",INDEX(Overall!$C$3:$C$389,MATCH('BeerSheet Condensed'!M221,Overall!$D$3:$D$389,0)))</f>
        <v>#NAME?</v>
      </c>
      <c r="H221" s="3">
        <v>1.0</v>
      </c>
      <c r="I221" s="3">
        <f t="shared" si="20"/>
        <v>0</v>
      </c>
      <c r="J221" s="264" t="str">
        <f t="shared" si="21"/>
        <v>#DIV/0!</v>
      </c>
      <c r="K221" s="3" t="str">
        <f t="shared" si="9"/>
        <v>#DIV/0!</v>
      </c>
      <c r="L221" s="3" t="str">
        <f t="array" ref="L221">INDEX(INDIRECT("'Beersheet Paste'!"&amp;$R$8+ROW(B16)-1&amp;":"&amp;$R$8+ROW(B16)-1),1,'BeerSheet Condensed'!$Q$8+$C$1+3)</f>
        <v>#REF!</v>
      </c>
      <c r="M221" s="3" t="str">
        <f t="shared" si="10"/>
        <v>#REF!</v>
      </c>
      <c r="N221" s="3" t="str">
        <f t="shared" si="22"/>
        <v>1000</v>
      </c>
      <c r="O221" s="3"/>
    </row>
    <row r="222" ht="15.75" customHeight="1">
      <c r="A222" s="3">
        <v>17.0</v>
      </c>
      <c r="B222" s="3" t="str">
        <f t="array" ref="B222">INDEX(INDIRECT("'Beersheet Paste'!"&amp;$R$8+ROW(A17)-1&amp;":"&amp;$R$8+ROW(A17)-1),1,'BeerSheet Condensed'!$Q$8)</f>
        <v>#REF!</v>
      </c>
      <c r="C222" s="3">
        <f t="array" ref="C222">IFERROR(IF(B222=0,-99,INDEX(INDIRECT("'Beersheet Paste'!"&amp;$R$8+ROW(B17)-1&amp;":"&amp;$R$8+ROW(B17)-1),1,'BeerSheet Condensed'!$Q$8+$C$1)),0)</f>
        <v>0</v>
      </c>
      <c r="D222" s="3">
        <v>0.0</v>
      </c>
      <c r="E222" s="3" t="str">
        <f t="array" ref="E222">INDEX(INDIRECT("'Beersheet Paste'!"&amp;$R$8+ROW(D17)-1&amp;":"&amp;$R$8+ROW(D17)-1),1,'BeerSheet Condensed'!$Q$8+$C$1+2)</f>
        <v>#REF!</v>
      </c>
      <c r="F222" s="3">
        <f t="shared" si="19"/>
        <v>0</v>
      </c>
      <c r="G222" s="3" t="str">
        <f t="array" ref="G222">IF(IS1000(INDEX(Overall!$C$3:$C$389,MATCH('BeerSheet Condensed'!M222,Overall!$D$3:$D$389,0))),"No",INDEX(Overall!$C$3:$C$389,MATCH('BeerSheet Condensed'!M222,Overall!$D$3:$D$389,0)))</f>
        <v>#NAME?</v>
      </c>
      <c r="H222" s="3">
        <v>1.0</v>
      </c>
      <c r="I222" s="3">
        <f t="shared" si="20"/>
        <v>0</v>
      </c>
      <c r="J222" s="264" t="str">
        <f t="shared" si="21"/>
        <v>#DIV/0!</v>
      </c>
      <c r="K222" s="3" t="str">
        <f t="shared" si="9"/>
        <v>#DIV/0!</v>
      </c>
      <c r="L222" s="3" t="str">
        <f t="array" ref="L222">INDEX(INDIRECT("'Beersheet Paste'!"&amp;$R$8+ROW(B17)-1&amp;":"&amp;$R$8+ROW(B17)-1),1,'BeerSheet Condensed'!$Q$8+$C$1+3)</f>
        <v>#REF!</v>
      </c>
      <c r="M222" s="3" t="str">
        <f t="shared" si="10"/>
        <v>#REF!</v>
      </c>
      <c r="N222" s="3" t="str">
        <f t="shared" si="22"/>
        <v>1000</v>
      </c>
      <c r="O222" s="3"/>
    </row>
    <row r="223" ht="15.75" customHeight="1">
      <c r="A223" s="3">
        <v>18.0</v>
      </c>
      <c r="B223" s="3" t="str">
        <f t="array" ref="B223">INDEX(INDIRECT("'Beersheet Paste'!"&amp;$R$8+ROW(A18)-1&amp;":"&amp;$R$8+ROW(A18)-1),1,'BeerSheet Condensed'!$Q$8)</f>
        <v>#REF!</v>
      </c>
      <c r="C223" s="3">
        <f t="array" ref="C223">IFERROR(IF(B223=0,-99,INDEX(INDIRECT("'Beersheet Paste'!"&amp;$R$8+ROW(B18)-1&amp;":"&amp;$R$8+ROW(B18)-1),1,'BeerSheet Condensed'!$Q$8+$C$1)),0)</f>
        <v>0</v>
      </c>
      <c r="D223" s="3">
        <v>0.0</v>
      </c>
      <c r="E223" s="3" t="str">
        <f t="array" ref="E223">INDEX(INDIRECT("'Beersheet Paste'!"&amp;$R$8+ROW(D18)-1&amp;":"&amp;$R$8+ROW(D18)-1),1,'BeerSheet Condensed'!$Q$8+$C$1+2)</f>
        <v>#REF!</v>
      </c>
      <c r="F223" s="3">
        <f t="shared" si="19"/>
        <v>0</v>
      </c>
      <c r="G223" s="3" t="str">
        <f t="array" ref="G223">IF(IS1000(INDEX(Overall!$C$3:$C$389,MATCH('BeerSheet Condensed'!M223,Overall!$D$3:$D$389,0))),"No",INDEX(Overall!$C$3:$C$389,MATCH('BeerSheet Condensed'!M223,Overall!$D$3:$D$389,0)))</f>
        <v>#NAME?</v>
      </c>
      <c r="H223" s="3">
        <v>1.0</v>
      </c>
      <c r="I223" s="3">
        <f t="shared" si="20"/>
        <v>0</v>
      </c>
      <c r="J223" s="264" t="str">
        <f t="shared" si="21"/>
        <v>#DIV/0!</v>
      </c>
      <c r="K223" s="3" t="str">
        <f t="shared" si="9"/>
        <v>#DIV/0!</v>
      </c>
      <c r="L223" s="3" t="str">
        <f t="array" ref="L223">INDEX(INDIRECT("'Beersheet Paste'!"&amp;$R$8+ROW(B18)-1&amp;":"&amp;$R$8+ROW(B18)-1),1,'BeerSheet Condensed'!$Q$8+$C$1+3)</f>
        <v>#REF!</v>
      </c>
      <c r="M223" s="3" t="str">
        <f t="shared" si="10"/>
        <v>#REF!</v>
      </c>
      <c r="N223" s="3" t="str">
        <f t="shared" si="22"/>
        <v>1000</v>
      </c>
      <c r="O223" s="3"/>
    </row>
    <row r="224" ht="15.75" customHeight="1">
      <c r="A224" s="3">
        <v>19.0</v>
      </c>
      <c r="B224" s="3" t="str">
        <f t="array" ref="B224">INDEX(INDIRECT("'Beersheet Paste'!"&amp;$R$8+ROW(A19)-1&amp;":"&amp;$R$8+ROW(A19)-1),1,'BeerSheet Condensed'!$Q$8)</f>
        <v>#REF!</v>
      </c>
      <c r="C224" s="3">
        <f t="array" ref="C224">IFERROR(IF(B224=0,-99,INDEX(INDIRECT("'Beersheet Paste'!"&amp;$R$8+ROW(B19)-1&amp;":"&amp;$R$8+ROW(B19)-1),1,'BeerSheet Condensed'!$Q$8+$C$1)),0)</f>
        <v>0</v>
      </c>
      <c r="D224" s="3">
        <v>0.0</v>
      </c>
      <c r="E224" s="3" t="str">
        <f t="array" ref="E224">INDEX(INDIRECT("'Beersheet Paste'!"&amp;$R$8+ROW(D19)-1&amp;":"&amp;$R$8+ROW(D19)-1),1,'BeerSheet Condensed'!$Q$8+$C$1+2)</f>
        <v>#REF!</v>
      </c>
      <c r="F224" s="3">
        <f t="shared" si="19"/>
        <v>0</v>
      </c>
      <c r="G224" s="3" t="str">
        <f t="array" ref="G224">IF(IS1000(INDEX(Overall!$C$3:$C$389,MATCH('BeerSheet Condensed'!M224,Overall!$D$3:$D$389,0))),"No",INDEX(Overall!$C$3:$C$389,MATCH('BeerSheet Condensed'!M224,Overall!$D$3:$D$389,0)))</f>
        <v>#NAME?</v>
      </c>
      <c r="H224" s="3">
        <v>1.0</v>
      </c>
      <c r="I224" s="3">
        <f t="shared" si="20"/>
        <v>0</v>
      </c>
      <c r="J224" s="264" t="str">
        <f t="shared" si="21"/>
        <v>#DIV/0!</v>
      </c>
      <c r="K224" s="3" t="str">
        <f t="shared" si="9"/>
        <v>#DIV/0!</v>
      </c>
      <c r="L224" s="3" t="str">
        <f t="array" ref="L224">INDEX(INDIRECT("'Beersheet Paste'!"&amp;$R$8+ROW(B19)-1&amp;":"&amp;$R$8+ROW(B19)-1),1,'BeerSheet Condensed'!$Q$8+$C$1+3)</f>
        <v>#REF!</v>
      </c>
      <c r="M224" s="3" t="str">
        <f t="shared" si="10"/>
        <v>#REF!</v>
      </c>
      <c r="N224" s="3" t="str">
        <f t="shared" si="22"/>
        <v>1000</v>
      </c>
      <c r="O224" s="3"/>
    </row>
    <row r="225" ht="15.75" customHeight="1">
      <c r="A225" s="3">
        <v>20.0</v>
      </c>
      <c r="B225" s="3" t="str">
        <f t="array" ref="B225">INDEX(INDIRECT("'Beersheet Paste'!"&amp;$R$8+ROW(A20)-1&amp;":"&amp;$R$8+ROW(A20)-1),1,'BeerSheet Condensed'!$Q$8)</f>
        <v>#REF!</v>
      </c>
      <c r="C225" s="3">
        <f t="array" ref="C225">IFERROR(IF(B225=0,-99,INDEX(INDIRECT("'Beersheet Paste'!"&amp;$R$8+ROW(B20)-1&amp;":"&amp;$R$8+ROW(B20)-1),1,'BeerSheet Condensed'!$Q$8+$C$1)),0)</f>
        <v>0</v>
      </c>
      <c r="D225" s="3">
        <v>0.0</v>
      </c>
      <c r="E225" s="3" t="str">
        <f t="array" ref="E225">INDEX(INDIRECT("'Beersheet Paste'!"&amp;$R$8+ROW(D20)-1&amp;":"&amp;$R$8+ROW(D20)-1),1,'BeerSheet Condensed'!$Q$8+$C$1+2)</f>
        <v>#REF!</v>
      </c>
      <c r="F225" s="3">
        <f t="shared" si="19"/>
        <v>0</v>
      </c>
      <c r="G225" s="3" t="str">
        <f t="array" ref="G225">IF(IS1000(INDEX(Overall!$C$3:$C$389,MATCH('BeerSheet Condensed'!M225,Overall!$D$3:$D$389,0))),"No",INDEX(Overall!$C$3:$C$389,MATCH('BeerSheet Condensed'!M225,Overall!$D$3:$D$389,0)))</f>
        <v>#NAME?</v>
      </c>
      <c r="H225" s="3">
        <v>1.0</v>
      </c>
      <c r="I225" s="3">
        <f t="shared" si="20"/>
        <v>0</v>
      </c>
      <c r="J225" s="264" t="str">
        <f t="shared" si="21"/>
        <v>#DIV/0!</v>
      </c>
      <c r="K225" s="3" t="str">
        <f t="shared" si="9"/>
        <v>#DIV/0!</v>
      </c>
      <c r="L225" s="3" t="str">
        <f t="array" ref="L225">INDEX(INDIRECT("'Beersheet Paste'!"&amp;$R$8+ROW(B20)-1&amp;":"&amp;$R$8+ROW(B20)-1),1,'BeerSheet Condensed'!$Q$8+$C$1+3)</f>
        <v>#REF!</v>
      </c>
      <c r="M225" s="3" t="str">
        <f t="shared" si="10"/>
        <v>#REF!</v>
      </c>
      <c r="N225" s="3" t="str">
        <f t="shared" si="22"/>
        <v>1000</v>
      </c>
      <c r="O225" s="3"/>
    </row>
    <row r="226" ht="15.75" customHeight="1">
      <c r="A226" s="3">
        <v>21.0</v>
      </c>
      <c r="B226" s="3" t="str">
        <f t="array" ref="B226">INDEX(INDIRECT("'Beersheet Paste'!"&amp;$R$8+ROW(A21)-1&amp;":"&amp;$R$8+ROW(A21)-1),1,'BeerSheet Condensed'!$Q$8)</f>
        <v>#REF!</v>
      </c>
      <c r="C226" s="3">
        <f t="array" ref="C226">IFERROR(IF(B226=0,-99,INDEX(INDIRECT("'Beersheet Paste'!"&amp;$R$8+ROW(B21)-1&amp;":"&amp;$R$8+ROW(B21)-1),1,'BeerSheet Condensed'!$Q$8+$C$1)),0)</f>
        <v>0</v>
      </c>
      <c r="D226" s="3">
        <v>0.0</v>
      </c>
      <c r="E226" s="3" t="str">
        <f t="array" ref="E226">INDEX(INDIRECT("'Beersheet Paste'!"&amp;$R$8+ROW(D21)-1&amp;":"&amp;$R$8+ROW(D21)-1),1,'BeerSheet Condensed'!$Q$8+$C$1+2)</f>
        <v>#REF!</v>
      </c>
      <c r="F226" s="3">
        <f t="shared" si="19"/>
        <v>0</v>
      </c>
      <c r="G226" s="3" t="str">
        <f t="array" ref="G226">IF(IS1000(INDEX(Overall!$C$3:$C$389,MATCH('BeerSheet Condensed'!M226,Overall!$D$3:$D$389,0))),"No",INDEX(Overall!$C$3:$C$389,MATCH('BeerSheet Condensed'!M226,Overall!$D$3:$D$389,0)))</f>
        <v>#NAME?</v>
      </c>
      <c r="H226" s="3">
        <v>1.0</v>
      </c>
      <c r="I226" s="3">
        <f t="shared" si="20"/>
        <v>0</v>
      </c>
      <c r="J226" s="264" t="str">
        <f t="shared" si="21"/>
        <v>#DIV/0!</v>
      </c>
      <c r="K226" s="3" t="str">
        <f t="shared" si="9"/>
        <v>#DIV/0!</v>
      </c>
      <c r="L226" s="3" t="str">
        <f t="array" ref="L226">INDEX(INDIRECT("'Beersheet Paste'!"&amp;$R$8+ROW(B21)-1&amp;":"&amp;$R$8+ROW(B21)-1),1,'BeerSheet Condensed'!$Q$8+$C$1+3)</f>
        <v>#REF!</v>
      </c>
      <c r="M226" s="3" t="str">
        <f t="shared" si="10"/>
        <v>#REF!</v>
      </c>
      <c r="N226" s="3" t="str">
        <f t="shared" si="22"/>
        <v>1000</v>
      </c>
      <c r="O226" s="3"/>
    </row>
    <row r="227" ht="15.75" customHeight="1">
      <c r="A227" s="3">
        <v>22.0</v>
      </c>
      <c r="B227" s="3" t="str">
        <f t="array" ref="B227">INDEX(INDIRECT("'Beersheet Paste'!"&amp;$R$8+ROW(A22)-1&amp;":"&amp;$R$8+ROW(A22)-1),1,'BeerSheet Condensed'!$Q$8)</f>
        <v>#REF!</v>
      </c>
      <c r="C227" s="3">
        <f t="array" ref="C227">IFERROR(IF(B227=0,-99,INDEX(INDIRECT("'Beersheet Paste'!"&amp;$R$8+ROW(B22)-1&amp;":"&amp;$R$8+ROW(B22)-1),1,'BeerSheet Condensed'!$Q$8+$C$1)),0)</f>
        <v>0</v>
      </c>
      <c r="D227" s="3">
        <v>0.0</v>
      </c>
      <c r="E227" s="3" t="str">
        <f t="array" ref="E227">INDEX(INDIRECT("'Beersheet Paste'!"&amp;$R$8+ROW(D22)-1&amp;":"&amp;$R$8+ROW(D22)-1),1,'BeerSheet Condensed'!$Q$8+$C$1+2)</f>
        <v>#REF!</v>
      </c>
      <c r="F227" s="3">
        <f t="shared" si="19"/>
        <v>0</v>
      </c>
      <c r="G227" s="3" t="str">
        <f t="array" ref="G227">IF(IS1000(INDEX(Overall!$C$3:$C$389,MATCH('BeerSheet Condensed'!M227,Overall!$D$3:$D$389,0))),"No",INDEX(Overall!$C$3:$C$389,MATCH('BeerSheet Condensed'!M227,Overall!$D$3:$D$389,0)))</f>
        <v>#NAME?</v>
      </c>
      <c r="H227" s="3">
        <v>1.0</v>
      </c>
      <c r="I227" s="3">
        <f t="shared" si="20"/>
        <v>0</v>
      </c>
      <c r="J227" s="264" t="str">
        <f t="shared" si="21"/>
        <v>#DIV/0!</v>
      </c>
      <c r="K227" s="3" t="str">
        <f t="shared" si="9"/>
        <v>#DIV/0!</v>
      </c>
      <c r="L227" s="3" t="str">
        <f t="array" ref="L227">INDEX(INDIRECT("'Beersheet Paste'!"&amp;$R$8+ROW(B22)-1&amp;":"&amp;$R$8+ROW(B22)-1),1,'BeerSheet Condensed'!$Q$8+$C$1+3)</f>
        <v>#REF!</v>
      </c>
      <c r="M227" s="3" t="str">
        <f t="shared" si="10"/>
        <v>#REF!</v>
      </c>
      <c r="N227" s="3" t="str">
        <f t="shared" si="22"/>
        <v>1000</v>
      </c>
      <c r="O227" s="3"/>
    </row>
    <row r="228" ht="15.75" customHeight="1">
      <c r="A228" s="3">
        <v>23.0</v>
      </c>
      <c r="B228" s="3" t="str">
        <f t="array" ref="B228">INDEX(INDIRECT("'Beersheet Paste'!"&amp;$R$8+ROW(A23)-1&amp;":"&amp;$R$8+ROW(A23)-1),1,'BeerSheet Condensed'!$Q$8)</f>
        <v>#REF!</v>
      </c>
      <c r="C228" s="3">
        <f t="array" ref="C228">IFERROR(IF(B228=0,-99,INDEX(INDIRECT("'Beersheet Paste'!"&amp;$R$8+ROW(B23)-1&amp;":"&amp;$R$8+ROW(B23)-1),1,'BeerSheet Condensed'!$Q$8+$C$1)),0)</f>
        <v>0</v>
      </c>
      <c r="D228" s="3">
        <v>0.0</v>
      </c>
      <c r="E228" s="3" t="str">
        <f t="array" ref="E228">INDEX(INDIRECT("'Beersheet Paste'!"&amp;$R$8+ROW(D23)-1&amp;":"&amp;$R$8+ROW(D23)-1),1,'BeerSheet Condensed'!$Q$8+$C$1+2)</f>
        <v>#REF!</v>
      </c>
      <c r="F228" s="3">
        <f t="shared" si="19"/>
        <v>0</v>
      </c>
      <c r="G228" s="3" t="str">
        <f t="array" ref="G228">IF(IS1000(INDEX(Overall!$C$3:$C$389,MATCH('BeerSheet Condensed'!M228,Overall!$D$3:$D$389,0))),"No",INDEX(Overall!$C$3:$C$389,MATCH('BeerSheet Condensed'!M228,Overall!$D$3:$D$389,0)))</f>
        <v>#NAME?</v>
      </c>
      <c r="H228" s="3">
        <v>1.0</v>
      </c>
      <c r="I228" s="3">
        <f t="shared" si="20"/>
        <v>0</v>
      </c>
      <c r="J228" s="264" t="str">
        <f t="shared" si="21"/>
        <v>#DIV/0!</v>
      </c>
      <c r="K228" s="3" t="str">
        <f t="shared" si="9"/>
        <v>#DIV/0!</v>
      </c>
      <c r="L228" s="3" t="str">
        <f t="array" ref="L228">INDEX(INDIRECT("'Beersheet Paste'!"&amp;$R$8+ROW(B23)-1&amp;":"&amp;$R$8+ROW(B23)-1),1,'BeerSheet Condensed'!$Q$8+$C$1+3)</f>
        <v>#REF!</v>
      </c>
      <c r="M228" s="3" t="str">
        <f t="shared" si="10"/>
        <v>#REF!</v>
      </c>
      <c r="N228" s="3" t="str">
        <f t="shared" si="22"/>
        <v>1000</v>
      </c>
      <c r="O228" s="3"/>
    </row>
    <row r="229" ht="15.75" customHeight="1">
      <c r="A229" s="3">
        <v>24.0</v>
      </c>
      <c r="B229" s="3" t="str">
        <f t="array" ref="B229">INDEX(INDIRECT("'Beersheet Paste'!"&amp;$R$8+ROW(A24)-1&amp;":"&amp;$R$8+ROW(A24)-1),1,'BeerSheet Condensed'!$Q$8)</f>
        <v>#REF!</v>
      </c>
      <c r="C229" s="3">
        <f t="array" ref="C229">IFERROR(IF(B229=0,-99,INDEX(INDIRECT("'Beersheet Paste'!"&amp;$R$8+ROW(B24)-1&amp;":"&amp;$R$8+ROW(B24)-1),1,'BeerSheet Condensed'!$Q$8+$C$1)),0)</f>
        <v>0</v>
      </c>
      <c r="D229" s="3">
        <v>0.0</v>
      </c>
      <c r="E229" s="3" t="str">
        <f t="array" ref="E229">INDEX(INDIRECT("'Beersheet Paste'!"&amp;$R$8+ROW(D24)-1&amp;":"&amp;$R$8+ROW(D24)-1),1,'BeerSheet Condensed'!$Q$8+$C$1+2)</f>
        <v>#REF!</v>
      </c>
      <c r="F229" s="3">
        <f t="shared" si="19"/>
        <v>0</v>
      </c>
      <c r="G229" s="3" t="str">
        <f t="array" ref="G229">IF(IS1000(INDEX(Overall!$C$3:$C$389,MATCH('BeerSheet Condensed'!M229,Overall!$D$3:$D$389,0))),"No",INDEX(Overall!$C$3:$C$389,MATCH('BeerSheet Condensed'!M229,Overall!$D$3:$D$389,0)))</f>
        <v>#NAME?</v>
      </c>
      <c r="H229" s="3">
        <v>1.0</v>
      </c>
      <c r="I229" s="3">
        <f t="shared" si="20"/>
        <v>0</v>
      </c>
      <c r="J229" s="264" t="str">
        <f t="shared" si="21"/>
        <v>#DIV/0!</v>
      </c>
      <c r="K229" s="3" t="str">
        <f t="shared" si="9"/>
        <v>#DIV/0!</v>
      </c>
      <c r="L229" s="3" t="str">
        <f t="array" ref="L229">INDEX(INDIRECT("'Beersheet Paste'!"&amp;$R$8+ROW(B24)-1&amp;":"&amp;$R$8+ROW(B24)-1),1,'BeerSheet Condensed'!$Q$8+$C$1+3)</f>
        <v>#REF!</v>
      </c>
      <c r="M229" s="3" t="str">
        <f t="shared" si="10"/>
        <v>#REF!</v>
      </c>
      <c r="N229" s="3" t="str">
        <f t="shared" si="22"/>
        <v>1000</v>
      </c>
      <c r="O229" s="3"/>
    </row>
    <row r="230" ht="15.75" customHeight="1">
      <c r="A230" s="3">
        <v>25.0</v>
      </c>
      <c r="B230" s="3" t="str">
        <f t="array" ref="B230">INDEX(INDIRECT("'Beersheet Paste'!"&amp;$R$8+ROW(A25)-1&amp;":"&amp;$R$8+ROW(A25)-1),1,'BeerSheet Condensed'!$Q$8)</f>
        <v>#REF!</v>
      </c>
      <c r="C230" s="3">
        <f t="array" ref="C230">IFERROR(IF(B230=0,-99,INDEX(INDIRECT("'Beersheet Paste'!"&amp;$R$8+ROW(B25)-1&amp;":"&amp;$R$8+ROW(B25)-1),1,'BeerSheet Condensed'!$Q$8+$C$1)),0)</f>
        <v>0</v>
      </c>
      <c r="D230" s="3">
        <v>0.0</v>
      </c>
      <c r="E230" s="3" t="str">
        <f t="array" ref="E230">INDEX(INDIRECT("'Beersheet Paste'!"&amp;$R$8+ROW(D25)-1&amp;":"&amp;$R$8+ROW(D25)-1),1,'BeerSheet Condensed'!$Q$8+$C$1+2)</f>
        <v>#REF!</v>
      </c>
      <c r="F230" s="3">
        <f t="shared" si="19"/>
        <v>0</v>
      </c>
      <c r="G230" s="3" t="str">
        <f t="array" ref="G230">IF(IS1000(INDEX(Overall!$C$3:$C$389,MATCH('BeerSheet Condensed'!M230,Overall!$D$3:$D$389,0))),"No",INDEX(Overall!$C$3:$C$389,MATCH('BeerSheet Condensed'!M230,Overall!$D$3:$D$389,0)))</f>
        <v>#NAME?</v>
      </c>
      <c r="H230" s="3">
        <v>1.0</v>
      </c>
      <c r="I230" s="3">
        <f t="shared" si="20"/>
        <v>0</v>
      </c>
      <c r="J230" s="264" t="str">
        <f t="shared" si="21"/>
        <v>#DIV/0!</v>
      </c>
      <c r="K230" s="3" t="str">
        <f t="shared" si="9"/>
        <v>#DIV/0!</v>
      </c>
      <c r="L230" s="3" t="str">
        <f t="array" ref="L230">INDEX(INDIRECT("'Beersheet Paste'!"&amp;$R$8+ROW(B25)-1&amp;":"&amp;$R$8+ROW(B25)-1),1,'BeerSheet Condensed'!$Q$8+$C$1+3)</f>
        <v>#REF!</v>
      </c>
      <c r="M230" s="3" t="str">
        <f t="shared" si="10"/>
        <v>#REF!</v>
      </c>
      <c r="N230" s="3" t="str">
        <f t="shared" si="22"/>
        <v>1000</v>
      </c>
      <c r="O230" s="3"/>
    </row>
    <row r="231" ht="15.75" customHeight="1">
      <c r="A231" s="3">
        <v>26.0</v>
      </c>
      <c r="B231" s="3" t="str">
        <f t="array" ref="B231">INDEX(INDIRECT("'Beersheet Paste'!"&amp;$R$8+ROW(A26)-1&amp;":"&amp;$R$8+ROW(A26)-1),1,'BeerSheet Condensed'!$Q$8)</f>
        <v>#REF!</v>
      </c>
      <c r="C231" s="3">
        <f t="array" ref="C231">IFERROR(IF(B231=0,-99,INDEX(INDIRECT("'Beersheet Paste'!"&amp;$R$8+ROW(B26)-1&amp;":"&amp;$R$8+ROW(B26)-1),1,'BeerSheet Condensed'!$Q$8+$C$1)),0)</f>
        <v>0</v>
      </c>
      <c r="D231" s="3">
        <v>0.0</v>
      </c>
      <c r="E231" s="3" t="str">
        <f t="array" ref="E231">INDEX(INDIRECT("'Beersheet Paste'!"&amp;$R$8+ROW(D26)-1&amp;":"&amp;$R$8+ROW(D26)-1),1,'BeerSheet Condensed'!$Q$8+$C$1+2)</f>
        <v>#REF!</v>
      </c>
      <c r="F231" s="3">
        <f>C231*H231*$T$8</f>
        <v>0</v>
      </c>
      <c r="G231" s="3" t="str">
        <f t="array" ref="G231">IF(IS1000(INDEX(Overall!$C$3:$C$389,MATCH('BeerSheet Condensed'!M231,Overall!$D$3:$D$389,0))),"No",INDEX(Overall!$C$3:$C$389,MATCH('BeerSheet Condensed'!M231,Overall!$D$3:$D$389,0)))</f>
        <v>#NAME?</v>
      </c>
      <c r="H231" s="3">
        <v>1.0</v>
      </c>
      <c r="I231" s="3">
        <f t="shared" si="20"/>
        <v>0</v>
      </c>
      <c r="J231" s="264" t="str">
        <f t="shared" si="21"/>
        <v>#DIV/0!</v>
      </c>
      <c r="K231" s="3" t="str">
        <f t="shared" si="9"/>
        <v>#DIV/0!</v>
      </c>
      <c r="L231" s="3" t="str">
        <f t="array" ref="L231">INDEX(INDIRECT("'Beersheet Paste'!"&amp;$R$8+ROW(B26)-1&amp;":"&amp;$R$8+ROW(B26)-1),1,'BeerSheet Condensed'!$Q$8+$C$1+3)</f>
        <v>#REF!</v>
      </c>
      <c r="M231" s="3" t="str">
        <f t="shared" si="10"/>
        <v>#REF!</v>
      </c>
      <c r="N231" s="3" t="str">
        <f t="shared" si="22"/>
        <v>1000</v>
      </c>
      <c r="O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 t="str">
        <f t="shared" si="10"/>
        <v/>
      </c>
      <c r="N232" s="3" t="str">
        <f t="shared" si="22"/>
        <v/>
      </c>
      <c r="O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 t="str">
        <f t="shared" si="10"/>
        <v/>
      </c>
      <c r="N233" s="3" t="str">
        <f t="shared" si="22"/>
        <v/>
      </c>
      <c r="O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</sheetData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19.25"/>
    <col customWidth="1" min="3" max="3" width="22.25"/>
    <col customWidth="1" min="4" max="4" width="12.75"/>
    <col customWidth="1" min="5" max="5" width="8.88"/>
    <col customWidth="1" min="6" max="6" width="9.88"/>
    <col customWidth="1" min="7" max="11" width="12.5"/>
    <col customWidth="1" min="12" max="12" width="9.75"/>
    <col customWidth="1" min="13" max="17" width="7.63"/>
    <col customWidth="1" min="18" max="18" width="17.38"/>
    <col customWidth="1" min="19" max="19" width="8.13"/>
    <col customWidth="1" min="20" max="20" width="7.63"/>
  </cols>
  <sheetData>
    <row r="1">
      <c r="A1" s="24" t="s">
        <v>6739</v>
      </c>
      <c r="F1" s="3"/>
      <c r="G1" s="3"/>
      <c r="H1" s="3"/>
      <c r="I1" s="3"/>
      <c r="J1" s="3"/>
      <c r="K1" s="3"/>
      <c r="R1" s="267" t="s">
        <v>5230</v>
      </c>
      <c r="S1" s="268" t="s">
        <v>4632</v>
      </c>
      <c r="T1" s="24" t="s">
        <v>107</v>
      </c>
    </row>
    <row r="2">
      <c r="A2" s="3"/>
      <c r="C2" s="3"/>
      <c r="D2" s="3"/>
      <c r="F2" s="3"/>
      <c r="G2" s="3"/>
      <c r="H2" s="3"/>
      <c r="I2" s="3"/>
      <c r="J2" s="3"/>
      <c r="K2" s="3"/>
      <c r="R2" s="269" t="s">
        <v>4870</v>
      </c>
      <c r="S2" s="270" t="s">
        <v>4632</v>
      </c>
      <c r="T2" s="24" t="s">
        <v>2684</v>
      </c>
    </row>
    <row r="3">
      <c r="A3" s="3">
        <v>1.0</v>
      </c>
      <c r="C3" s="3"/>
      <c r="D3" s="3"/>
      <c r="E3" s="25">
        <v>44056.0</v>
      </c>
      <c r="F3" s="25">
        <v>44063.0</v>
      </c>
      <c r="G3" s="3"/>
      <c r="H3" s="3"/>
      <c r="I3" s="3"/>
      <c r="J3" s="3"/>
      <c r="K3" s="3"/>
      <c r="R3" s="269" t="s">
        <v>5139</v>
      </c>
      <c r="S3" s="270" t="s">
        <v>4632</v>
      </c>
      <c r="T3" s="24" t="s">
        <v>81</v>
      </c>
    </row>
    <row r="4">
      <c r="A4" s="3">
        <v>2.0</v>
      </c>
      <c r="B4" s="24" t="s">
        <v>6740</v>
      </c>
      <c r="C4" s="3" t="s">
        <v>8</v>
      </c>
      <c r="D4" s="3"/>
      <c r="E4" s="271" t="s">
        <v>6741</v>
      </c>
      <c r="F4" s="271" t="s">
        <v>6740</v>
      </c>
      <c r="G4" s="271"/>
      <c r="H4" s="30" t="s">
        <v>6742</v>
      </c>
      <c r="I4" s="271"/>
      <c r="J4" s="271"/>
      <c r="K4" s="271"/>
      <c r="R4" s="269" t="s">
        <v>4929</v>
      </c>
      <c r="S4" s="270" t="s">
        <v>4632</v>
      </c>
      <c r="T4" s="24" t="s">
        <v>20</v>
      </c>
    </row>
    <row r="5">
      <c r="A5" s="3">
        <v>3.0</v>
      </c>
      <c r="B5" s="24" t="s">
        <v>465</v>
      </c>
      <c r="C5" s="3" t="s">
        <v>16</v>
      </c>
      <c r="D5" s="3" t="s">
        <v>17</v>
      </c>
      <c r="E5" s="24">
        <v>1.0</v>
      </c>
      <c r="F5" s="30">
        <v>10000.0</v>
      </c>
      <c r="G5" s="3">
        <v>1.0</v>
      </c>
      <c r="H5" s="30" t="s">
        <v>6743</v>
      </c>
      <c r="I5" s="30" t="s">
        <v>4886</v>
      </c>
      <c r="J5" s="3" t="s">
        <v>4630</v>
      </c>
      <c r="K5" s="3" t="s">
        <v>111</v>
      </c>
      <c r="R5" s="269" t="s">
        <v>4941</v>
      </c>
      <c r="S5" s="270" t="s">
        <v>4632</v>
      </c>
      <c r="T5" s="24" t="s">
        <v>123</v>
      </c>
    </row>
    <row r="6">
      <c r="A6" s="3">
        <v>4.0</v>
      </c>
      <c r="B6" s="24" t="s">
        <v>470</v>
      </c>
      <c r="C6" s="3" t="s">
        <v>19</v>
      </c>
      <c r="D6" s="3" t="s">
        <v>17</v>
      </c>
      <c r="E6" s="24">
        <v>2.0</v>
      </c>
      <c r="F6" s="30">
        <v>10000.0</v>
      </c>
      <c r="G6" s="3">
        <v>2.0</v>
      </c>
      <c r="H6" s="3" t="s">
        <v>6744</v>
      </c>
      <c r="I6" s="3" t="s">
        <v>4844</v>
      </c>
      <c r="J6" s="3" t="s">
        <v>4630</v>
      </c>
      <c r="K6" s="3" t="s">
        <v>85</v>
      </c>
      <c r="R6" s="269" t="s">
        <v>5166</v>
      </c>
      <c r="S6" s="270" t="s">
        <v>4632</v>
      </c>
      <c r="T6" s="24" t="s">
        <v>140</v>
      </c>
    </row>
    <row r="7">
      <c r="A7" s="3">
        <v>5.0</v>
      </c>
      <c r="B7" s="24" t="s">
        <v>474</v>
      </c>
      <c r="C7" s="3" t="s">
        <v>22</v>
      </c>
      <c r="D7" s="3" t="s">
        <v>17</v>
      </c>
      <c r="E7" s="24">
        <v>3.0</v>
      </c>
      <c r="F7" s="30">
        <v>10000.0</v>
      </c>
      <c r="G7" s="3">
        <v>3.0</v>
      </c>
      <c r="H7" s="3" t="s">
        <v>6745</v>
      </c>
      <c r="I7" s="3" t="s">
        <v>5132</v>
      </c>
      <c r="J7" s="3" t="s">
        <v>4632</v>
      </c>
      <c r="K7" s="3" t="s">
        <v>36</v>
      </c>
      <c r="R7" s="269" t="s">
        <v>5133</v>
      </c>
      <c r="S7" s="270" t="s">
        <v>4632</v>
      </c>
      <c r="T7" s="24" t="s">
        <v>31</v>
      </c>
    </row>
    <row r="8">
      <c r="A8" s="3">
        <v>6.0</v>
      </c>
      <c r="B8" s="24" t="s">
        <v>480</v>
      </c>
      <c r="C8" s="3" t="s">
        <v>30</v>
      </c>
      <c r="D8" s="3" t="s">
        <v>17</v>
      </c>
      <c r="E8" s="24">
        <v>4.0</v>
      </c>
      <c r="F8" s="30">
        <v>10000.0</v>
      </c>
      <c r="G8" s="3">
        <v>4.0</v>
      </c>
      <c r="H8" s="3" t="s">
        <v>6746</v>
      </c>
      <c r="I8" s="3" t="s">
        <v>4847</v>
      </c>
      <c r="J8" s="3" t="s">
        <v>4630</v>
      </c>
      <c r="K8" s="3" t="s">
        <v>20</v>
      </c>
      <c r="R8" s="269" t="s">
        <v>5021</v>
      </c>
      <c r="S8" s="270" t="s">
        <v>4632</v>
      </c>
      <c r="T8" s="24" t="s">
        <v>107</v>
      </c>
    </row>
    <row r="9">
      <c r="A9" s="3">
        <v>7.0</v>
      </c>
      <c r="B9" s="24" t="s">
        <v>486</v>
      </c>
      <c r="C9" s="3" t="s">
        <v>33</v>
      </c>
      <c r="D9" s="3" t="s">
        <v>34</v>
      </c>
      <c r="E9" s="24">
        <v>6.0</v>
      </c>
      <c r="F9" s="30">
        <v>10000.0</v>
      </c>
      <c r="G9" s="3">
        <v>5.0</v>
      </c>
      <c r="H9" s="3" t="s">
        <v>6747</v>
      </c>
      <c r="I9" s="3" t="s">
        <v>4845</v>
      </c>
      <c r="J9" s="3" t="s">
        <v>4630</v>
      </c>
      <c r="K9" s="3" t="s">
        <v>50</v>
      </c>
      <c r="R9" s="269" t="s">
        <v>5090</v>
      </c>
      <c r="S9" s="270" t="s">
        <v>4632</v>
      </c>
      <c r="T9" s="24" t="s">
        <v>53</v>
      </c>
    </row>
    <row r="10">
      <c r="A10" s="3">
        <v>8.0</v>
      </c>
      <c r="B10" s="24" t="s">
        <v>491</v>
      </c>
      <c r="C10" s="3" t="s">
        <v>35</v>
      </c>
      <c r="D10" s="3" t="s">
        <v>17</v>
      </c>
      <c r="E10" s="24">
        <v>5.0</v>
      </c>
      <c r="F10" s="30">
        <v>10000.0</v>
      </c>
      <c r="G10" s="3">
        <v>6.0</v>
      </c>
      <c r="H10" s="3" t="s">
        <v>6748</v>
      </c>
      <c r="I10" s="3" t="s">
        <v>4843</v>
      </c>
      <c r="J10" s="3" t="s">
        <v>4630</v>
      </c>
      <c r="K10" s="3" t="s">
        <v>99</v>
      </c>
      <c r="R10" s="269" t="s">
        <v>5141</v>
      </c>
      <c r="S10" s="270" t="s">
        <v>4632</v>
      </c>
      <c r="T10" s="24" t="s">
        <v>6393</v>
      </c>
    </row>
    <row r="11">
      <c r="A11" s="3">
        <v>9.0</v>
      </c>
      <c r="B11" s="24" t="s">
        <v>496</v>
      </c>
      <c r="C11" s="3" t="s">
        <v>26</v>
      </c>
      <c r="D11" s="3" t="s">
        <v>17</v>
      </c>
      <c r="E11" s="24">
        <v>8.0</v>
      </c>
      <c r="F11" s="30">
        <v>10000.0</v>
      </c>
      <c r="G11" s="3">
        <v>7.0</v>
      </c>
      <c r="H11" s="3" t="s">
        <v>6749</v>
      </c>
      <c r="I11" s="3" t="s">
        <v>5139</v>
      </c>
      <c r="J11" s="3" t="s">
        <v>4632</v>
      </c>
      <c r="K11" s="3" t="s">
        <v>81</v>
      </c>
      <c r="R11" s="269" t="s">
        <v>5029</v>
      </c>
      <c r="S11" s="270" t="s">
        <v>4632</v>
      </c>
      <c r="T11" s="24" t="s">
        <v>20</v>
      </c>
    </row>
    <row r="12">
      <c r="A12" s="3">
        <v>10.0</v>
      </c>
      <c r="B12" s="24" t="s">
        <v>501</v>
      </c>
      <c r="C12" s="3" t="s">
        <v>38</v>
      </c>
      <c r="D12" s="3" t="s">
        <v>34</v>
      </c>
      <c r="E12" s="24">
        <v>7.0</v>
      </c>
      <c r="F12" s="30">
        <v>10000.0</v>
      </c>
      <c r="G12" s="3">
        <v>8.0</v>
      </c>
      <c r="H12" s="3" t="s">
        <v>6750</v>
      </c>
      <c r="I12" s="3" t="s">
        <v>4850</v>
      </c>
      <c r="J12" s="3" t="s">
        <v>4630</v>
      </c>
      <c r="K12" s="3" t="s">
        <v>23</v>
      </c>
      <c r="R12" s="269" t="s">
        <v>5132</v>
      </c>
      <c r="S12" s="270" t="s">
        <v>4632</v>
      </c>
      <c r="T12" s="24" t="s">
        <v>36</v>
      </c>
    </row>
    <row r="13">
      <c r="A13" s="3">
        <v>11.0</v>
      </c>
      <c r="B13" s="24" t="s">
        <v>505</v>
      </c>
      <c r="C13" s="3" t="s">
        <v>67</v>
      </c>
      <c r="D13" s="3" t="s">
        <v>34</v>
      </c>
      <c r="E13" s="24">
        <v>10.0</v>
      </c>
      <c r="F13" s="30">
        <v>10000.0</v>
      </c>
      <c r="G13" s="3">
        <v>9.0</v>
      </c>
      <c r="H13" s="3" t="s">
        <v>6751</v>
      </c>
      <c r="I13" s="3" t="s">
        <v>4907</v>
      </c>
      <c r="J13" s="3" t="s">
        <v>4630</v>
      </c>
      <c r="K13" s="3" t="s">
        <v>83</v>
      </c>
      <c r="R13" s="269" t="s">
        <v>5159</v>
      </c>
      <c r="S13" s="270" t="s">
        <v>4632</v>
      </c>
      <c r="T13" s="24" t="s">
        <v>44</v>
      </c>
    </row>
    <row r="14">
      <c r="A14" s="3">
        <v>12.0</v>
      </c>
      <c r="B14" s="24" t="s">
        <v>510</v>
      </c>
      <c r="C14" s="3" t="s">
        <v>52</v>
      </c>
      <c r="D14" s="3" t="s">
        <v>34</v>
      </c>
      <c r="E14" s="24">
        <v>11.0</v>
      </c>
      <c r="F14" s="30">
        <v>10000.0</v>
      </c>
      <c r="G14" s="3">
        <v>10.0</v>
      </c>
      <c r="H14" s="3" t="s">
        <v>6752</v>
      </c>
      <c r="I14" s="3" t="s">
        <v>5200</v>
      </c>
      <c r="J14" s="3" t="s">
        <v>4632</v>
      </c>
      <c r="K14" s="3" t="s">
        <v>41</v>
      </c>
      <c r="R14" s="272" t="s">
        <v>5131</v>
      </c>
      <c r="S14" s="270" t="s">
        <v>4632</v>
      </c>
      <c r="T14" s="24" t="s">
        <v>95</v>
      </c>
    </row>
    <row r="15">
      <c r="A15" s="3">
        <v>13.0</v>
      </c>
      <c r="B15" s="24" t="s">
        <v>514</v>
      </c>
      <c r="C15" s="3" t="s">
        <v>46</v>
      </c>
      <c r="D15" s="3" t="s">
        <v>34</v>
      </c>
      <c r="E15" s="24">
        <v>12.0</v>
      </c>
      <c r="F15" s="30">
        <v>10000.0</v>
      </c>
      <c r="G15" s="3">
        <v>11.0</v>
      </c>
      <c r="H15" s="3" t="s">
        <v>6753</v>
      </c>
      <c r="I15" s="3" t="s">
        <v>5446</v>
      </c>
      <c r="J15" s="3" t="s">
        <v>4631</v>
      </c>
      <c r="K15" s="3" t="s">
        <v>68</v>
      </c>
      <c r="R15" s="269" t="s">
        <v>5151</v>
      </c>
      <c r="S15" s="270" t="s">
        <v>4632</v>
      </c>
      <c r="T15" s="24" t="s">
        <v>66</v>
      </c>
    </row>
    <row r="16">
      <c r="A16" s="3">
        <v>14.0</v>
      </c>
      <c r="B16" s="24" t="s">
        <v>519</v>
      </c>
      <c r="C16" s="3" t="s">
        <v>71</v>
      </c>
      <c r="D16" s="3" t="s">
        <v>17</v>
      </c>
      <c r="E16" s="24">
        <v>14.0</v>
      </c>
      <c r="F16" s="30">
        <v>10000.0</v>
      </c>
      <c r="G16" s="3">
        <v>12.0</v>
      </c>
      <c r="H16" s="3" t="s">
        <v>6754</v>
      </c>
      <c r="I16" s="3" t="s">
        <v>5462</v>
      </c>
      <c r="J16" s="3" t="s">
        <v>4631</v>
      </c>
      <c r="K16" s="3" t="s">
        <v>104</v>
      </c>
      <c r="R16" s="272" t="s">
        <v>5160</v>
      </c>
      <c r="S16" s="270" t="s">
        <v>4632</v>
      </c>
      <c r="T16" s="24" t="s">
        <v>114</v>
      </c>
    </row>
    <row r="17">
      <c r="A17" s="3">
        <v>15.0</v>
      </c>
      <c r="B17" s="24" t="s">
        <v>524</v>
      </c>
      <c r="C17" s="3" t="s">
        <v>57</v>
      </c>
      <c r="D17" s="3" t="s">
        <v>34</v>
      </c>
      <c r="E17" s="24">
        <v>20.0</v>
      </c>
      <c r="F17" s="30">
        <v>10000.0</v>
      </c>
      <c r="G17" s="3">
        <v>13.0</v>
      </c>
      <c r="H17" s="3" t="s">
        <v>6755</v>
      </c>
      <c r="I17" s="3" t="s">
        <v>5149</v>
      </c>
      <c r="J17" s="3" t="s">
        <v>4632</v>
      </c>
      <c r="K17" s="3" t="s">
        <v>64</v>
      </c>
      <c r="R17" s="269" t="s">
        <v>5246</v>
      </c>
      <c r="S17" s="270" t="s">
        <v>4632</v>
      </c>
      <c r="T17" s="24" t="s">
        <v>85</v>
      </c>
    </row>
    <row r="18">
      <c r="A18" s="3">
        <v>16.0</v>
      </c>
      <c r="B18" s="24" t="s">
        <v>528</v>
      </c>
      <c r="C18" s="3" t="s">
        <v>73</v>
      </c>
      <c r="D18" s="3" t="s">
        <v>34</v>
      </c>
      <c r="E18" s="24">
        <v>21.0</v>
      </c>
      <c r="F18" s="30">
        <v>10000.0</v>
      </c>
      <c r="G18" s="3">
        <v>14.0</v>
      </c>
      <c r="H18" s="3" t="s">
        <v>6756</v>
      </c>
      <c r="I18" s="3" t="s">
        <v>4838</v>
      </c>
      <c r="J18" s="3" t="s">
        <v>4630</v>
      </c>
      <c r="K18" s="3" t="s">
        <v>68</v>
      </c>
      <c r="R18" s="269" t="s">
        <v>5152</v>
      </c>
      <c r="S18" s="270" t="s">
        <v>4632</v>
      </c>
      <c r="T18" s="24" t="s">
        <v>114</v>
      </c>
    </row>
    <row r="19">
      <c r="A19" s="3">
        <v>17.0</v>
      </c>
      <c r="B19" s="24" t="s">
        <v>533</v>
      </c>
      <c r="C19" s="3" t="s">
        <v>65</v>
      </c>
      <c r="D19" s="3" t="s">
        <v>17</v>
      </c>
      <c r="E19" s="24">
        <v>13.0</v>
      </c>
      <c r="F19" s="30">
        <v>10000.0</v>
      </c>
      <c r="G19" s="3">
        <v>15.0</v>
      </c>
      <c r="H19" s="30" t="s">
        <v>6757</v>
      </c>
      <c r="I19" s="30" t="s">
        <v>5131</v>
      </c>
      <c r="J19" s="3" t="s">
        <v>4632</v>
      </c>
      <c r="K19" s="3" t="s">
        <v>95</v>
      </c>
      <c r="R19" s="269" t="s">
        <v>5433</v>
      </c>
      <c r="S19" s="270" t="s">
        <v>4632</v>
      </c>
      <c r="T19" s="24" t="s">
        <v>85</v>
      </c>
    </row>
    <row r="20">
      <c r="A20" s="3">
        <v>18.0</v>
      </c>
      <c r="B20" s="24" t="s">
        <v>538</v>
      </c>
      <c r="C20" s="3" t="s">
        <v>40</v>
      </c>
      <c r="D20" s="3" t="s">
        <v>17</v>
      </c>
      <c r="E20" s="24">
        <v>15.0</v>
      </c>
      <c r="F20" s="30">
        <v>10000.0</v>
      </c>
      <c r="G20" s="3">
        <v>16.0</v>
      </c>
      <c r="H20" s="3" t="s">
        <v>6758</v>
      </c>
      <c r="I20" s="3" t="s">
        <v>4839</v>
      </c>
      <c r="J20" s="3" t="s">
        <v>4630</v>
      </c>
      <c r="K20" s="3" t="s">
        <v>58</v>
      </c>
      <c r="R20" s="269" t="s">
        <v>5134</v>
      </c>
      <c r="S20" s="270" t="s">
        <v>4632</v>
      </c>
      <c r="T20" s="24" t="s">
        <v>117</v>
      </c>
    </row>
    <row r="21" ht="15.75" customHeight="1">
      <c r="A21" s="3">
        <v>19.0</v>
      </c>
      <c r="B21" s="24" t="s">
        <v>543</v>
      </c>
      <c r="C21" s="3" t="s">
        <v>72</v>
      </c>
      <c r="D21" s="3" t="s">
        <v>17</v>
      </c>
      <c r="E21" s="24">
        <v>17.0</v>
      </c>
      <c r="F21" s="30">
        <v>10000.0</v>
      </c>
      <c r="G21" s="3">
        <v>17.0</v>
      </c>
      <c r="H21" s="3" t="s">
        <v>6759</v>
      </c>
      <c r="I21" s="3" t="s">
        <v>5491</v>
      </c>
      <c r="J21" s="3" t="s">
        <v>4631</v>
      </c>
      <c r="K21" s="3" t="s">
        <v>85</v>
      </c>
      <c r="R21" s="269" t="s">
        <v>5379</v>
      </c>
      <c r="S21" s="270" t="s">
        <v>4632</v>
      </c>
      <c r="T21" s="24" t="s">
        <v>114</v>
      </c>
    </row>
    <row r="22" ht="15.75" customHeight="1">
      <c r="A22" s="3">
        <v>20.0</v>
      </c>
      <c r="B22" s="24" t="s">
        <v>548</v>
      </c>
      <c r="C22" s="3" t="s">
        <v>43</v>
      </c>
      <c r="D22" s="3" t="s">
        <v>17</v>
      </c>
      <c r="E22" s="24">
        <v>16.0</v>
      </c>
      <c r="F22" s="30">
        <v>10000.0</v>
      </c>
      <c r="G22" s="3">
        <v>18.0</v>
      </c>
      <c r="H22" s="3" t="s">
        <v>6760</v>
      </c>
      <c r="I22" s="3" t="s">
        <v>5133</v>
      </c>
      <c r="J22" s="3" t="s">
        <v>4632</v>
      </c>
      <c r="K22" s="3" t="s">
        <v>31</v>
      </c>
      <c r="R22" s="269" t="s">
        <v>5308</v>
      </c>
      <c r="S22" s="270" t="s">
        <v>4632</v>
      </c>
      <c r="T22" s="24" t="s">
        <v>123</v>
      </c>
    </row>
    <row r="23" ht="15.75" customHeight="1">
      <c r="A23" s="3">
        <v>21.0</v>
      </c>
      <c r="B23" s="24" t="s">
        <v>553</v>
      </c>
      <c r="C23" s="3" t="s">
        <v>49</v>
      </c>
      <c r="D23" s="3" t="s">
        <v>17</v>
      </c>
      <c r="E23" s="24">
        <v>18.0</v>
      </c>
      <c r="F23" s="30">
        <v>10000.0</v>
      </c>
      <c r="G23" s="3">
        <v>19.0</v>
      </c>
      <c r="H23" s="3" t="s">
        <v>6761</v>
      </c>
      <c r="I23" s="3" t="s">
        <v>4861</v>
      </c>
      <c r="J23" s="3" t="s">
        <v>4630</v>
      </c>
      <c r="K23" s="3" t="s">
        <v>53</v>
      </c>
      <c r="R23" s="269" t="s">
        <v>5851</v>
      </c>
      <c r="S23" s="270" t="s">
        <v>4632</v>
      </c>
      <c r="T23" s="24" t="s">
        <v>64</v>
      </c>
    </row>
    <row r="24" ht="15.75" customHeight="1">
      <c r="A24" s="3">
        <v>22.0</v>
      </c>
      <c r="B24" s="24" t="s">
        <v>558</v>
      </c>
      <c r="C24" s="3" t="s">
        <v>60</v>
      </c>
      <c r="D24" s="3" t="s">
        <v>61</v>
      </c>
      <c r="E24" s="24">
        <v>19.0</v>
      </c>
      <c r="F24" s="30">
        <v>10000.0</v>
      </c>
      <c r="G24" s="3">
        <v>20.0</v>
      </c>
      <c r="H24" s="3" t="s">
        <v>6762</v>
      </c>
      <c r="I24" s="3" t="s">
        <v>4864</v>
      </c>
      <c r="J24" s="3" t="s">
        <v>4630</v>
      </c>
      <c r="K24" s="3" t="s">
        <v>107</v>
      </c>
      <c r="R24" s="269" t="s">
        <v>4916</v>
      </c>
      <c r="S24" s="270" t="s">
        <v>4632</v>
      </c>
      <c r="T24" s="24" t="s">
        <v>2564</v>
      </c>
    </row>
    <row r="25" ht="15.75" customHeight="1">
      <c r="A25" s="3">
        <v>23.0</v>
      </c>
      <c r="B25" s="24" t="s">
        <v>561</v>
      </c>
      <c r="C25" s="3" t="s">
        <v>80</v>
      </c>
      <c r="D25" s="3" t="s">
        <v>17</v>
      </c>
      <c r="E25" s="24">
        <v>22.0</v>
      </c>
      <c r="F25" s="30">
        <v>10000.0</v>
      </c>
      <c r="G25" s="3">
        <v>21.0</v>
      </c>
      <c r="H25" s="3" t="s">
        <v>6763</v>
      </c>
      <c r="I25" s="3" t="s">
        <v>5230</v>
      </c>
      <c r="J25" s="3" t="s">
        <v>4632</v>
      </c>
      <c r="K25" s="3" t="s">
        <v>107</v>
      </c>
      <c r="R25" s="269" t="s">
        <v>5162</v>
      </c>
      <c r="S25" s="270" t="s">
        <v>4632</v>
      </c>
      <c r="T25" s="24" t="s">
        <v>85</v>
      </c>
    </row>
    <row r="26" ht="15.75" customHeight="1">
      <c r="A26" s="3">
        <v>24.0</v>
      </c>
      <c r="B26" s="24" t="s">
        <v>565</v>
      </c>
      <c r="C26" s="3" t="s">
        <v>69</v>
      </c>
      <c r="D26" s="3" t="s">
        <v>34</v>
      </c>
      <c r="E26" s="24">
        <v>23.0</v>
      </c>
      <c r="F26" s="30">
        <v>10000.0</v>
      </c>
      <c r="G26" s="3">
        <v>22.0</v>
      </c>
      <c r="H26" s="3" t="s">
        <v>6764</v>
      </c>
      <c r="I26" s="3" t="s">
        <v>5042</v>
      </c>
      <c r="J26" s="3" t="s">
        <v>4630</v>
      </c>
      <c r="K26" s="3" t="s">
        <v>39</v>
      </c>
      <c r="R26" s="269" t="s">
        <v>5006</v>
      </c>
      <c r="S26" s="270" t="s">
        <v>4632</v>
      </c>
      <c r="T26" s="24" t="s">
        <v>117</v>
      </c>
    </row>
    <row r="27" ht="15.75" customHeight="1">
      <c r="A27" s="3">
        <v>25.0</v>
      </c>
      <c r="B27" s="24" t="s">
        <v>570</v>
      </c>
      <c r="C27" s="3" t="s">
        <v>91</v>
      </c>
      <c r="D27" s="3" t="s">
        <v>34</v>
      </c>
      <c r="E27" s="24">
        <v>24.0</v>
      </c>
      <c r="F27" s="30">
        <v>10000.0</v>
      </c>
      <c r="G27" s="3">
        <v>23.0</v>
      </c>
      <c r="H27" s="3" t="s">
        <v>6765</v>
      </c>
      <c r="I27" s="3" t="s">
        <v>4853</v>
      </c>
      <c r="J27" s="3" t="s">
        <v>4630</v>
      </c>
      <c r="K27" s="3" t="s">
        <v>31</v>
      </c>
      <c r="R27" s="269" t="s">
        <v>4970</v>
      </c>
      <c r="S27" s="270" t="s">
        <v>4632</v>
      </c>
      <c r="T27" s="24" t="s">
        <v>70</v>
      </c>
    </row>
    <row r="28" ht="15.75" customHeight="1">
      <c r="A28" s="3">
        <v>26.0</v>
      </c>
      <c r="B28" s="24" t="s">
        <v>574</v>
      </c>
      <c r="C28" s="3" t="s">
        <v>82</v>
      </c>
      <c r="D28" s="3" t="s">
        <v>34</v>
      </c>
      <c r="E28" s="24">
        <v>25.0</v>
      </c>
      <c r="F28" s="30">
        <v>10000.0</v>
      </c>
      <c r="G28" s="3">
        <v>24.0</v>
      </c>
      <c r="H28" s="3" t="s">
        <v>6766</v>
      </c>
      <c r="I28" s="3" t="s">
        <v>4852</v>
      </c>
      <c r="J28" s="3" t="s">
        <v>4630</v>
      </c>
      <c r="K28" s="3" t="s">
        <v>64</v>
      </c>
      <c r="R28" s="269" t="s">
        <v>5138</v>
      </c>
      <c r="S28" s="270" t="s">
        <v>4632</v>
      </c>
      <c r="T28" s="24" t="s">
        <v>36</v>
      </c>
    </row>
    <row r="29" ht="15.75" customHeight="1">
      <c r="A29" s="3">
        <v>27.0</v>
      </c>
      <c r="B29" s="24" t="s">
        <v>578</v>
      </c>
      <c r="C29" s="3" t="s">
        <v>88</v>
      </c>
      <c r="D29" s="3" t="s">
        <v>34</v>
      </c>
      <c r="E29" s="24">
        <v>26.0</v>
      </c>
      <c r="F29" s="30">
        <v>10000.0</v>
      </c>
      <c r="G29" s="3">
        <v>25.0</v>
      </c>
      <c r="H29" s="3" t="s">
        <v>6767</v>
      </c>
      <c r="I29" s="3" t="s">
        <v>4938</v>
      </c>
      <c r="J29" s="3" t="s">
        <v>4630</v>
      </c>
      <c r="K29" s="3" t="s">
        <v>23</v>
      </c>
      <c r="R29" s="269" t="s">
        <v>5338</v>
      </c>
      <c r="S29" s="270" t="s">
        <v>4632</v>
      </c>
      <c r="T29" s="24" t="s">
        <v>18</v>
      </c>
    </row>
    <row r="30" ht="15.75" customHeight="1">
      <c r="A30" s="3">
        <v>28.0</v>
      </c>
      <c r="B30" s="24" t="s">
        <v>580</v>
      </c>
      <c r="C30" s="3" t="s">
        <v>79</v>
      </c>
      <c r="D30" s="3" t="s">
        <v>34</v>
      </c>
      <c r="E30" s="24">
        <v>29.0</v>
      </c>
      <c r="F30" s="30">
        <v>10000.0</v>
      </c>
      <c r="G30" s="3">
        <v>26.0</v>
      </c>
      <c r="H30" s="3" t="s">
        <v>6768</v>
      </c>
      <c r="I30" s="3" t="s">
        <v>5017</v>
      </c>
      <c r="J30" s="3" t="s">
        <v>4631</v>
      </c>
      <c r="K30" s="3" t="s">
        <v>81</v>
      </c>
      <c r="R30" s="269" t="s">
        <v>6769</v>
      </c>
      <c r="S30" s="270" t="s">
        <v>4632</v>
      </c>
      <c r="T30" s="24" t="s">
        <v>58</v>
      </c>
    </row>
    <row r="31" ht="15.75" customHeight="1">
      <c r="A31" s="3">
        <v>29.0</v>
      </c>
      <c r="B31" s="24" t="s">
        <v>583</v>
      </c>
      <c r="C31" s="3" t="s">
        <v>89</v>
      </c>
      <c r="D31" s="3" t="s">
        <v>34</v>
      </c>
      <c r="E31" s="24">
        <v>27.0</v>
      </c>
      <c r="F31" s="30">
        <v>10000.0</v>
      </c>
      <c r="G31" s="3">
        <v>27.0</v>
      </c>
      <c r="H31" s="3" t="s">
        <v>6770</v>
      </c>
      <c r="I31" s="3" t="s">
        <v>4887</v>
      </c>
      <c r="J31" s="3" t="s">
        <v>4630</v>
      </c>
      <c r="K31" s="3" t="s">
        <v>58</v>
      </c>
      <c r="R31" s="269" t="s">
        <v>5200</v>
      </c>
      <c r="S31" s="270" t="s">
        <v>4632</v>
      </c>
      <c r="T31" s="24" t="s">
        <v>41</v>
      </c>
    </row>
    <row r="32" ht="15.75" customHeight="1">
      <c r="A32" s="3">
        <v>30.0</v>
      </c>
      <c r="B32" s="24" t="s">
        <v>586</v>
      </c>
      <c r="C32" s="3" t="s">
        <v>63</v>
      </c>
      <c r="D32" s="3" t="s">
        <v>61</v>
      </c>
      <c r="E32" s="24">
        <v>28.0</v>
      </c>
      <c r="F32" s="30">
        <v>10000.0</v>
      </c>
      <c r="G32" s="3">
        <v>28.0</v>
      </c>
      <c r="H32" s="3" t="s">
        <v>6771</v>
      </c>
      <c r="I32" s="3" t="s">
        <v>4854</v>
      </c>
      <c r="J32" s="3" t="s">
        <v>4630</v>
      </c>
      <c r="K32" s="3" t="s">
        <v>123</v>
      </c>
      <c r="R32" s="269" t="s">
        <v>5036</v>
      </c>
      <c r="S32" s="270" t="s">
        <v>4632</v>
      </c>
      <c r="T32" s="24" t="s">
        <v>27</v>
      </c>
    </row>
    <row r="33" ht="15.75" customHeight="1">
      <c r="A33" s="3">
        <v>31.0</v>
      </c>
      <c r="B33" s="24" t="s">
        <v>587</v>
      </c>
      <c r="C33" s="3" t="s">
        <v>84</v>
      </c>
      <c r="D33" s="3" t="s">
        <v>17</v>
      </c>
      <c r="E33" s="24">
        <v>33.0</v>
      </c>
      <c r="F33" s="30">
        <v>10000.0</v>
      </c>
      <c r="G33" s="3">
        <v>29.0</v>
      </c>
      <c r="H33" s="3" t="s">
        <v>6772</v>
      </c>
      <c r="I33" s="3" t="s">
        <v>4876</v>
      </c>
      <c r="J33" s="3" t="s">
        <v>4630</v>
      </c>
      <c r="K33" s="3" t="s">
        <v>90</v>
      </c>
      <c r="R33" s="269" t="s">
        <v>5197</v>
      </c>
      <c r="S33" s="270" t="s">
        <v>4632</v>
      </c>
      <c r="T33" s="24" t="s">
        <v>36</v>
      </c>
    </row>
    <row r="34" ht="15.75" customHeight="1">
      <c r="A34" s="3">
        <v>32.0</v>
      </c>
      <c r="B34" s="22" t="s">
        <v>588</v>
      </c>
      <c r="C34" s="30" t="s">
        <v>98</v>
      </c>
      <c r="D34" s="3" t="s">
        <v>17</v>
      </c>
      <c r="E34" s="24">
        <v>34.0</v>
      </c>
      <c r="F34" s="30">
        <v>10000.0</v>
      </c>
      <c r="G34" s="3">
        <v>30.0</v>
      </c>
      <c r="H34" s="3" t="s">
        <v>6773</v>
      </c>
      <c r="I34" s="3" t="s">
        <v>5866</v>
      </c>
      <c r="J34" s="3" t="s">
        <v>4631</v>
      </c>
      <c r="K34" s="3" t="s">
        <v>95</v>
      </c>
      <c r="R34" s="269" t="s">
        <v>5311</v>
      </c>
      <c r="S34" s="270" t="s">
        <v>4632</v>
      </c>
      <c r="T34" s="24" t="s">
        <v>83</v>
      </c>
    </row>
    <row r="35" ht="15.75" customHeight="1">
      <c r="A35" s="3">
        <v>33.0</v>
      </c>
      <c r="B35" s="24" t="s">
        <v>589</v>
      </c>
      <c r="C35" s="3" t="s">
        <v>87</v>
      </c>
      <c r="D35" s="3" t="s">
        <v>75</v>
      </c>
      <c r="E35" s="24">
        <v>30.0</v>
      </c>
      <c r="F35" s="30">
        <v>10000.0</v>
      </c>
      <c r="G35" s="3">
        <v>31.0</v>
      </c>
      <c r="H35" s="3" t="s">
        <v>6774</v>
      </c>
      <c r="I35" s="3" t="s">
        <v>4856</v>
      </c>
      <c r="J35" s="3" t="s">
        <v>4630</v>
      </c>
      <c r="K35" s="3" t="s">
        <v>18</v>
      </c>
      <c r="R35" s="269" t="s">
        <v>5177</v>
      </c>
      <c r="S35" s="270" t="s">
        <v>4632</v>
      </c>
      <c r="T35" s="24" t="s">
        <v>123</v>
      </c>
    </row>
    <row r="36" ht="15.75" customHeight="1">
      <c r="A36" s="3">
        <v>34.0</v>
      </c>
      <c r="B36" s="24" t="s">
        <v>590</v>
      </c>
      <c r="C36" s="3" t="s">
        <v>74</v>
      </c>
      <c r="D36" s="3" t="s">
        <v>75</v>
      </c>
      <c r="E36" s="24">
        <v>31.0</v>
      </c>
      <c r="F36" s="30">
        <v>10000.0</v>
      </c>
      <c r="G36" s="3">
        <v>32.0</v>
      </c>
      <c r="H36" s="3" t="s">
        <v>6775</v>
      </c>
      <c r="I36" s="3" t="s">
        <v>5528</v>
      </c>
      <c r="J36" s="3" t="s">
        <v>4631</v>
      </c>
      <c r="K36" s="3" t="s">
        <v>70</v>
      </c>
      <c r="R36" s="269" t="s">
        <v>5412</v>
      </c>
      <c r="S36" s="270" t="s">
        <v>4632</v>
      </c>
      <c r="T36" s="24" t="s">
        <v>117</v>
      </c>
    </row>
    <row r="37" ht="15.75" customHeight="1">
      <c r="A37" s="3">
        <v>35.0</v>
      </c>
      <c r="B37" s="24" t="s">
        <v>591</v>
      </c>
      <c r="C37" s="3" t="s">
        <v>109</v>
      </c>
      <c r="D37" s="3" t="s">
        <v>34</v>
      </c>
      <c r="E37" s="24">
        <v>32.0</v>
      </c>
      <c r="F37" s="30">
        <v>10000.0</v>
      </c>
      <c r="G37" s="3">
        <v>33.0</v>
      </c>
      <c r="H37" s="3" t="s">
        <v>6776</v>
      </c>
      <c r="I37" s="3" t="s">
        <v>4885</v>
      </c>
      <c r="J37" s="3" t="s">
        <v>4630</v>
      </c>
      <c r="K37" s="3" t="s">
        <v>27</v>
      </c>
      <c r="R37" s="269" t="s">
        <v>5135</v>
      </c>
      <c r="S37" s="270" t="s">
        <v>4632</v>
      </c>
      <c r="T37" s="24" t="s">
        <v>90</v>
      </c>
    </row>
    <row r="38" ht="15.75" customHeight="1">
      <c r="A38" s="3">
        <v>36.0</v>
      </c>
      <c r="B38" s="24" t="s">
        <v>592</v>
      </c>
      <c r="C38" s="3" t="s">
        <v>55</v>
      </c>
      <c r="D38" s="3" t="s">
        <v>17</v>
      </c>
      <c r="E38" s="24">
        <v>9.0</v>
      </c>
      <c r="F38" s="30">
        <v>10000.0</v>
      </c>
      <c r="G38" s="3">
        <v>34.0</v>
      </c>
      <c r="H38" s="3" t="s">
        <v>6777</v>
      </c>
      <c r="I38" s="3" t="s">
        <v>5483</v>
      </c>
      <c r="J38" s="3" t="s">
        <v>4631</v>
      </c>
      <c r="K38" s="3" t="s">
        <v>123</v>
      </c>
      <c r="R38" s="269" t="s">
        <v>5103</v>
      </c>
      <c r="S38" s="270" t="s">
        <v>4632</v>
      </c>
      <c r="T38" s="24" t="s">
        <v>64</v>
      </c>
    </row>
    <row r="39" ht="15.75" customHeight="1">
      <c r="A39" s="3">
        <v>37.0</v>
      </c>
      <c r="B39" s="24" t="s">
        <v>594</v>
      </c>
      <c r="C39" s="3" t="s">
        <v>92</v>
      </c>
      <c r="D39" s="3" t="s">
        <v>17</v>
      </c>
      <c r="E39" s="24">
        <v>35.0</v>
      </c>
      <c r="F39" s="30">
        <v>10000.0</v>
      </c>
      <c r="G39" s="3">
        <v>35.0</v>
      </c>
      <c r="H39" s="3" t="s">
        <v>6778</v>
      </c>
      <c r="I39" s="3" t="s">
        <v>4862</v>
      </c>
      <c r="J39" s="3" t="s">
        <v>4630</v>
      </c>
      <c r="K39" s="3" t="s">
        <v>36</v>
      </c>
      <c r="R39" s="269" t="s">
        <v>5207</v>
      </c>
      <c r="S39" s="270" t="s">
        <v>4632</v>
      </c>
      <c r="T39" s="24" t="s">
        <v>20</v>
      </c>
    </row>
    <row r="40" ht="15.75" customHeight="1">
      <c r="A40" s="3">
        <v>38.0</v>
      </c>
      <c r="B40" s="24" t="s">
        <v>595</v>
      </c>
      <c r="C40" s="3" t="s">
        <v>106</v>
      </c>
      <c r="D40" s="3" t="s">
        <v>17</v>
      </c>
      <c r="E40" s="24">
        <v>36.0</v>
      </c>
      <c r="F40" s="30">
        <v>10000.0</v>
      </c>
      <c r="G40" s="3">
        <v>36.0</v>
      </c>
      <c r="H40" s="3" t="s">
        <v>6779</v>
      </c>
      <c r="I40" s="3" t="s">
        <v>5486</v>
      </c>
      <c r="J40" s="3" t="s">
        <v>4631</v>
      </c>
      <c r="K40" s="3" t="s">
        <v>36</v>
      </c>
      <c r="R40" s="269" t="s">
        <v>5142</v>
      </c>
      <c r="S40" s="270" t="s">
        <v>4632</v>
      </c>
      <c r="T40" s="24" t="s">
        <v>44</v>
      </c>
    </row>
    <row r="41" ht="15.75" customHeight="1">
      <c r="A41" s="3">
        <v>39.0</v>
      </c>
      <c r="B41" s="24" t="s">
        <v>596</v>
      </c>
      <c r="C41" s="3" t="s">
        <v>113</v>
      </c>
      <c r="D41" s="3" t="s">
        <v>17</v>
      </c>
      <c r="E41" s="24">
        <v>37.0</v>
      </c>
      <c r="F41" s="30">
        <v>10000.0</v>
      </c>
      <c r="G41" s="3">
        <v>37.0</v>
      </c>
      <c r="H41" s="3" t="s">
        <v>6780</v>
      </c>
      <c r="I41" s="3" t="s">
        <v>5695</v>
      </c>
      <c r="J41" s="3" t="s">
        <v>4631</v>
      </c>
      <c r="K41" s="3" t="s">
        <v>53</v>
      </c>
      <c r="R41" s="269" t="s">
        <v>5208</v>
      </c>
      <c r="S41" s="270" t="s">
        <v>4632</v>
      </c>
      <c r="T41" s="24" t="s">
        <v>102</v>
      </c>
    </row>
    <row r="42" ht="15.75" customHeight="1">
      <c r="A42" s="3">
        <v>40.0</v>
      </c>
      <c r="B42" s="24" t="s">
        <v>598</v>
      </c>
      <c r="C42" s="3" t="s">
        <v>101</v>
      </c>
      <c r="D42" s="3" t="s">
        <v>17</v>
      </c>
      <c r="E42" s="24">
        <v>38.0</v>
      </c>
      <c r="F42" s="30">
        <v>10000.0</v>
      </c>
      <c r="G42" s="3">
        <v>38.0</v>
      </c>
      <c r="H42" s="3" t="s">
        <v>6781</v>
      </c>
      <c r="I42" s="3" t="s">
        <v>5560</v>
      </c>
      <c r="J42" s="3" t="s">
        <v>4631</v>
      </c>
      <c r="K42" s="3" t="s">
        <v>20</v>
      </c>
      <c r="R42" s="269" t="s">
        <v>5146</v>
      </c>
      <c r="S42" s="270" t="s">
        <v>4632</v>
      </c>
      <c r="T42" s="24" t="s">
        <v>66</v>
      </c>
    </row>
    <row r="43" ht="15.75" customHeight="1">
      <c r="A43" s="3">
        <v>41.0</v>
      </c>
      <c r="B43" s="24" t="s">
        <v>599</v>
      </c>
      <c r="C43" s="3" t="s">
        <v>78</v>
      </c>
      <c r="D43" s="3" t="s">
        <v>34</v>
      </c>
      <c r="E43" s="24">
        <v>39.0</v>
      </c>
      <c r="F43" s="30">
        <v>10000.0</v>
      </c>
      <c r="G43" s="3">
        <v>39.0</v>
      </c>
      <c r="H43" s="3" t="s">
        <v>6782</v>
      </c>
      <c r="I43" s="3" t="s">
        <v>5135</v>
      </c>
      <c r="J43" s="3" t="s">
        <v>4632</v>
      </c>
      <c r="K43" s="3" t="s">
        <v>90</v>
      </c>
      <c r="R43" s="269" t="s">
        <v>5168</v>
      </c>
      <c r="S43" s="270" t="s">
        <v>4632</v>
      </c>
      <c r="T43" s="24" t="s">
        <v>58</v>
      </c>
    </row>
    <row r="44" ht="15.75" customHeight="1">
      <c r="A44" s="3">
        <v>42.0</v>
      </c>
      <c r="B44" s="24" t="s">
        <v>601</v>
      </c>
      <c r="C44" s="3" t="s">
        <v>86</v>
      </c>
      <c r="D44" s="3" t="s">
        <v>34</v>
      </c>
      <c r="E44" s="24">
        <v>40.0</v>
      </c>
      <c r="F44" s="30">
        <v>10000.0</v>
      </c>
      <c r="G44" s="3">
        <v>40.0</v>
      </c>
      <c r="H44" s="3" t="s">
        <v>6783</v>
      </c>
      <c r="I44" s="3" t="s">
        <v>4932</v>
      </c>
      <c r="J44" s="3" t="s">
        <v>4630</v>
      </c>
      <c r="K44" s="3" t="s">
        <v>83</v>
      </c>
      <c r="R44" s="269" t="s">
        <v>6784</v>
      </c>
      <c r="S44" s="270" t="s">
        <v>4632</v>
      </c>
      <c r="T44" s="24" t="s">
        <v>2684</v>
      </c>
    </row>
    <row r="45" ht="15.75" customHeight="1">
      <c r="A45" s="3">
        <v>43.0</v>
      </c>
      <c r="B45" s="24" t="s">
        <v>602</v>
      </c>
      <c r="C45" s="3" t="s">
        <v>93</v>
      </c>
      <c r="D45" s="3" t="s">
        <v>34</v>
      </c>
      <c r="E45" s="24">
        <v>41.0</v>
      </c>
      <c r="F45" s="30">
        <v>10000.0</v>
      </c>
      <c r="G45" s="3">
        <v>41.0</v>
      </c>
      <c r="H45" s="3" t="s">
        <v>6785</v>
      </c>
      <c r="I45" s="3" t="s">
        <v>5534</v>
      </c>
      <c r="J45" s="3" t="s">
        <v>4631</v>
      </c>
      <c r="K45" s="3" t="s">
        <v>95</v>
      </c>
      <c r="R45" s="269" t="s">
        <v>5165</v>
      </c>
      <c r="S45" s="270" t="s">
        <v>4632</v>
      </c>
      <c r="T45" s="24" t="s">
        <v>27</v>
      </c>
    </row>
    <row r="46" ht="15.75" customHeight="1">
      <c r="A46" s="3">
        <v>44.0</v>
      </c>
      <c r="B46" s="24" t="s">
        <v>603</v>
      </c>
      <c r="C46" s="3" t="s">
        <v>94</v>
      </c>
      <c r="D46" s="3" t="s">
        <v>34</v>
      </c>
      <c r="E46" s="24">
        <v>43.0</v>
      </c>
      <c r="F46" s="30">
        <v>10000.0</v>
      </c>
      <c r="G46" s="3">
        <v>42.0</v>
      </c>
      <c r="H46" s="3" t="s">
        <v>6786</v>
      </c>
      <c r="I46" s="3" t="s">
        <v>4840</v>
      </c>
      <c r="J46" s="3" t="s">
        <v>4630</v>
      </c>
      <c r="K46" s="3" t="s">
        <v>117</v>
      </c>
      <c r="R46" s="269" t="s">
        <v>5387</v>
      </c>
      <c r="S46" s="270" t="s">
        <v>4632</v>
      </c>
      <c r="T46" s="24" t="s">
        <v>58</v>
      </c>
    </row>
    <row r="47" ht="15.75" customHeight="1">
      <c r="A47" s="3">
        <v>45.0</v>
      </c>
      <c r="B47" s="24" t="s">
        <v>604</v>
      </c>
      <c r="C47" s="3" t="s">
        <v>97</v>
      </c>
      <c r="D47" s="3" t="s">
        <v>34</v>
      </c>
      <c r="E47" s="24">
        <v>42.0</v>
      </c>
      <c r="F47" s="30">
        <v>10000.0</v>
      </c>
      <c r="G47" s="3">
        <v>43.0</v>
      </c>
      <c r="H47" s="3" t="s">
        <v>6787</v>
      </c>
      <c r="I47" s="3" t="s">
        <v>4873</v>
      </c>
      <c r="J47" s="3" t="s">
        <v>4630</v>
      </c>
      <c r="K47" s="3" t="s">
        <v>102</v>
      </c>
      <c r="R47" s="269" t="s">
        <v>5332</v>
      </c>
      <c r="S47" s="270" t="s">
        <v>4632</v>
      </c>
      <c r="T47" s="24" t="s">
        <v>123</v>
      </c>
    </row>
    <row r="48" ht="15.75" customHeight="1">
      <c r="A48" s="3">
        <v>46.0</v>
      </c>
      <c r="B48" s="24" t="s">
        <v>605</v>
      </c>
      <c r="C48" s="3" t="s">
        <v>76</v>
      </c>
      <c r="D48" s="3" t="s">
        <v>61</v>
      </c>
      <c r="E48" s="24">
        <v>44.0</v>
      </c>
      <c r="F48" s="30">
        <v>10000.0</v>
      </c>
      <c r="G48" s="3">
        <v>44.0</v>
      </c>
      <c r="H48" s="3" t="s">
        <v>6788</v>
      </c>
      <c r="I48" s="3" t="s">
        <v>4868</v>
      </c>
      <c r="J48" s="3" t="s">
        <v>4630</v>
      </c>
      <c r="K48" s="3" t="s">
        <v>90</v>
      </c>
      <c r="R48" s="269" t="s">
        <v>5215</v>
      </c>
      <c r="S48" s="270" t="s">
        <v>4632</v>
      </c>
      <c r="T48" s="24" t="s">
        <v>58</v>
      </c>
    </row>
    <row r="49" ht="15.75" customHeight="1">
      <c r="A49" s="3">
        <v>47.0</v>
      </c>
      <c r="B49" s="24" t="s">
        <v>606</v>
      </c>
      <c r="C49" s="3" t="s">
        <v>96</v>
      </c>
      <c r="D49" s="3" t="s">
        <v>34</v>
      </c>
      <c r="E49" s="24">
        <v>45.0</v>
      </c>
      <c r="F49" s="30">
        <v>10000.0</v>
      </c>
      <c r="G49" s="3">
        <v>45.0</v>
      </c>
      <c r="H49" s="3" t="s">
        <v>6789</v>
      </c>
      <c r="I49" s="3" t="s">
        <v>5159</v>
      </c>
      <c r="J49" s="3" t="s">
        <v>4632</v>
      </c>
      <c r="K49" s="3" t="s">
        <v>44</v>
      </c>
      <c r="R49" s="269" t="s">
        <v>5290</v>
      </c>
      <c r="S49" s="270" t="s">
        <v>4632</v>
      </c>
      <c r="T49" s="24" t="s">
        <v>90</v>
      </c>
    </row>
    <row r="50" ht="15.75" customHeight="1">
      <c r="A50" s="3">
        <v>48.0</v>
      </c>
      <c r="B50" s="24" t="s">
        <v>607</v>
      </c>
      <c r="C50" s="3" t="s">
        <v>121</v>
      </c>
      <c r="D50" s="3" t="s">
        <v>34</v>
      </c>
      <c r="E50" s="24">
        <v>46.0</v>
      </c>
      <c r="F50" s="30">
        <v>10000.0</v>
      </c>
      <c r="G50" s="3">
        <v>46.0</v>
      </c>
      <c r="H50" s="3" t="s">
        <v>6790</v>
      </c>
      <c r="I50" s="3" t="s">
        <v>5454</v>
      </c>
      <c r="J50" s="3" t="s">
        <v>4631</v>
      </c>
      <c r="K50" s="3" t="s">
        <v>47</v>
      </c>
      <c r="R50" s="269" t="s">
        <v>5853</v>
      </c>
      <c r="S50" s="270" t="s">
        <v>4632</v>
      </c>
      <c r="T50" s="24" t="s">
        <v>23</v>
      </c>
    </row>
    <row r="51" ht="15.75" customHeight="1">
      <c r="A51" s="3">
        <v>49.0</v>
      </c>
      <c r="B51" s="24" t="s">
        <v>608</v>
      </c>
      <c r="C51" s="3" t="s">
        <v>103</v>
      </c>
      <c r="D51" s="3" t="s">
        <v>34</v>
      </c>
      <c r="E51" s="24">
        <v>47.0</v>
      </c>
      <c r="F51" s="30">
        <v>10000.0</v>
      </c>
      <c r="G51" s="3">
        <v>47.0</v>
      </c>
      <c r="H51" s="3" t="s">
        <v>6791</v>
      </c>
      <c r="I51" s="3" t="s">
        <v>5851</v>
      </c>
      <c r="J51" s="3" t="s">
        <v>4632</v>
      </c>
      <c r="K51" s="3" t="s">
        <v>111</v>
      </c>
      <c r="R51" s="269" t="s">
        <v>4842</v>
      </c>
      <c r="S51" s="270" t="s">
        <v>4630</v>
      </c>
      <c r="T51" s="24" t="s">
        <v>18</v>
      </c>
    </row>
    <row r="52" ht="15.75" customHeight="1">
      <c r="A52" s="3">
        <v>50.0</v>
      </c>
      <c r="B52" s="22" t="s">
        <v>609</v>
      </c>
      <c r="C52" s="30" t="s">
        <v>120</v>
      </c>
      <c r="D52" s="3" t="s">
        <v>34</v>
      </c>
      <c r="E52" s="24">
        <v>48.0</v>
      </c>
      <c r="F52" s="30">
        <v>10000.0</v>
      </c>
      <c r="G52" s="3">
        <v>48.0</v>
      </c>
      <c r="H52" s="3" t="s">
        <v>6792</v>
      </c>
      <c r="I52" s="3" t="s">
        <v>5463</v>
      </c>
      <c r="J52" s="3" t="s">
        <v>4631</v>
      </c>
      <c r="K52" s="3" t="s">
        <v>102</v>
      </c>
      <c r="R52" s="272" t="s">
        <v>5073</v>
      </c>
      <c r="S52" s="270" t="s">
        <v>4630</v>
      </c>
      <c r="T52" s="24" t="s">
        <v>64</v>
      </c>
    </row>
    <row r="53" ht="15.75" customHeight="1">
      <c r="A53" s="3">
        <v>51.0</v>
      </c>
      <c r="B53" s="24" t="s">
        <v>610</v>
      </c>
      <c r="C53" s="3" t="s">
        <v>133</v>
      </c>
      <c r="D53" s="3" t="s">
        <v>34</v>
      </c>
      <c r="E53" s="24">
        <v>50.0</v>
      </c>
      <c r="F53" s="30">
        <v>10000.0</v>
      </c>
      <c r="G53" s="3">
        <v>49.0</v>
      </c>
      <c r="H53" s="3" t="s">
        <v>6793</v>
      </c>
      <c r="I53" s="3" t="s">
        <v>5461</v>
      </c>
      <c r="J53" s="3" t="s">
        <v>4631</v>
      </c>
      <c r="K53" s="3" t="s">
        <v>44</v>
      </c>
      <c r="R53" s="269" t="s">
        <v>5007</v>
      </c>
      <c r="S53" s="270" t="s">
        <v>4630</v>
      </c>
      <c r="T53" s="24" t="s">
        <v>44</v>
      </c>
    </row>
    <row r="54" ht="15.75" customHeight="1">
      <c r="A54" s="3">
        <v>52.0</v>
      </c>
      <c r="B54" s="24" t="s">
        <v>611</v>
      </c>
      <c r="C54" s="3" t="s">
        <v>105</v>
      </c>
      <c r="D54" s="3" t="s">
        <v>34</v>
      </c>
      <c r="E54" s="24">
        <v>49.0</v>
      </c>
      <c r="F54" s="30">
        <v>10000.0</v>
      </c>
      <c r="G54" s="3">
        <v>50.0</v>
      </c>
      <c r="H54" s="3" t="s">
        <v>6794</v>
      </c>
      <c r="I54" s="3" t="s">
        <v>5137</v>
      </c>
      <c r="J54" s="3" t="s">
        <v>4632</v>
      </c>
      <c r="K54" s="3" t="s">
        <v>44</v>
      </c>
      <c r="R54" s="269" t="s">
        <v>4844</v>
      </c>
      <c r="S54" s="270" t="s">
        <v>4630</v>
      </c>
      <c r="T54" s="24" t="s">
        <v>85</v>
      </c>
    </row>
    <row r="55" ht="15.75" customHeight="1">
      <c r="A55" s="3">
        <v>53.0</v>
      </c>
      <c r="B55" s="24" t="s">
        <v>613</v>
      </c>
      <c r="C55" s="3" t="s">
        <v>112</v>
      </c>
      <c r="D55" s="3" t="s">
        <v>34</v>
      </c>
      <c r="E55" s="24">
        <v>51.0</v>
      </c>
      <c r="F55" s="30">
        <v>10000.0</v>
      </c>
      <c r="G55" s="3">
        <v>51.0</v>
      </c>
      <c r="H55" s="3" t="s">
        <v>6795</v>
      </c>
      <c r="I55" s="3" t="s">
        <v>5176</v>
      </c>
      <c r="J55" s="3" t="s">
        <v>4632</v>
      </c>
      <c r="K55" s="3" t="s">
        <v>81</v>
      </c>
      <c r="R55" s="269" t="s">
        <v>4968</v>
      </c>
      <c r="S55" s="270" t="s">
        <v>4630</v>
      </c>
      <c r="T55" s="24" t="s">
        <v>58</v>
      </c>
    </row>
    <row r="56" ht="15.75" customHeight="1">
      <c r="A56" s="3">
        <v>54.0</v>
      </c>
      <c r="B56" s="24" t="s">
        <v>614</v>
      </c>
      <c r="C56" s="3" t="s">
        <v>100</v>
      </c>
      <c r="D56" s="3" t="s">
        <v>17</v>
      </c>
      <c r="E56" s="24">
        <v>52.0</v>
      </c>
      <c r="F56" s="30">
        <v>10000.0</v>
      </c>
      <c r="G56" s="3">
        <v>52.0</v>
      </c>
      <c r="H56" s="3" t="s">
        <v>6796</v>
      </c>
      <c r="I56" s="3" t="s">
        <v>6797</v>
      </c>
      <c r="J56" s="3" t="s">
        <v>4630</v>
      </c>
      <c r="K56" s="3" t="s">
        <v>77</v>
      </c>
      <c r="R56" s="269" t="s">
        <v>4917</v>
      </c>
      <c r="S56" s="270" t="s">
        <v>4630</v>
      </c>
      <c r="T56" s="24" t="s">
        <v>23</v>
      </c>
    </row>
    <row r="57" ht="15.75" customHeight="1">
      <c r="A57" s="3">
        <v>55.0</v>
      </c>
      <c r="B57" s="24" t="s">
        <v>615</v>
      </c>
      <c r="C57" s="3" t="s">
        <v>129</v>
      </c>
      <c r="D57" s="3" t="s">
        <v>17</v>
      </c>
      <c r="E57" s="24">
        <v>53.0</v>
      </c>
      <c r="F57" s="30">
        <v>10000.0</v>
      </c>
      <c r="G57" s="3">
        <v>53.0</v>
      </c>
      <c r="H57" s="3" t="s">
        <v>6798</v>
      </c>
      <c r="I57" s="3" t="s">
        <v>4859</v>
      </c>
      <c r="J57" s="3" t="s">
        <v>4630</v>
      </c>
      <c r="K57" s="3" t="s">
        <v>27</v>
      </c>
      <c r="R57" s="269" t="s">
        <v>5079</v>
      </c>
      <c r="S57" s="270" t="s">
        <v>4630</v>
      </c>
      <c r="T57" s="24" t="s">
        <v>90</v>
      </c>
    </row>
    <row r="58" ht="15.75" customHeight="1">
      <c r="A58" s="3">
        <v>56.0</v>
      </c>
      <c r="B58" s="22" t="s">
        <v>616</v>
      </c>
      <c r="C58" s="30" t="s">
        <v>110</v>
      </c>
      <c r="D58" s="3" t="s">
        <v>17</v>
      </c>
      <c r="E58" s="24">
        <v>64.0</v>
      </c>
      <c r="F58" s="30">
        <v>10000.0</v>
      </c>
      <c r="G58" s="3">
        <v>54.0</v>
      </c>
      <c r="H58" s="3" t="s">
        <v>6799</v>
      </c>
      <c r="I58" s="3" t="s">
        <v>5468</v>
      </c>
      <c r="J58" s="3" t="s">
        <v>4631</v>
      </c>
      <c r="K58" s="3" t="s">
        <v>90</v>
      </c>
      <c r="R58" s="269" t="s">
        <v>4967</v>
      </c>
      <c r="S58" s="270" t="s">
        <v>4630</v>
      </c>
      <c r="T58" s="24" t="s">
        <v>81</v>
      </c>
    </row>
    <row r="59" ht="15.75" customHeight="1">
      <c r="A59" s="3">
        <v>57.0</v>
      </c>
      <c r="B59" s="24" t="s">
        <v>617</v>
      </c>
      <c r="C59" s="3" t="s">
        <v>134</v>
      </c>
      <c r="D59" s="3" t="s">
        <v>17</v>
      </c>
      <c r="E59" s="24">
        <v>54.0</v>
      </c>
      <c r="F59" s="30">
        <v>10000.0</v>
      </c>
      <c r="G59" s="3">
        <v>55.0</v>
      </c>
      <c r="H59" s="3" t="s">
        <v>6800</v>
      </c>
      <c r="I59" s="3" t="s">
        <v>5450</v>
      </c>
      <c r="J59" s="3" t="s">
        <v>4631</v>
      </c>
      <c r="K59" s="3" t="s">
        <v>27</v>
      </c>
      <c r="R59" s="269" t="s">
        <v>4889</v>
      </c>
      <c r="S59" s="270" t="s">
        <v>4630</v>
      </c>
      <c r="T59" s="24" t="s">
        <v>41</v>
      </c>
    </row>
    <row r="60" ht="15.75" customHeight="1">
      <c r="A60" s="3">
        <v>58.0</v>
      </c>
      <c r="B60" s="24" t="s">
        <v>618</v>
      </c>
      <c r="C60" s="3" t="s">
        <v>116</v>
      </c>
      <c r="D60" s="3" t="s">
        <v>34</v>
      </c>
      <c r="E60" s="24">
        <v>56.0</v>
      </c>
      <c r="F60" s="30">
        <v>10000.0</v>
      </c>
      <c r="G60" s="3">
        <v>56.0</v>
      </c>
      <c r="H60" s="3" t="s">
        <v>6801</v>
      </c>
      <c r="I60" s="3" t="s">
        <v>4841</v>
      </c>
      <c r="J60" s="3" t="s">
        <v>4630</v>
      </c>
      <c r="K60" s="3" t="s">
        <v>68</v>
      </c>
      <c r="R60" s="269" t="s">
        <v>5907</v>
      </c>
      <c r="S60" s="270" t="s">
        <v>4630</v>
      </c>
      <c r="T60" s="24" t="s">
        <v>83</v>
      </c>
    </row>
    <row r="61" ht="15.75" customHeight="1">
      <c r="A61" s="3">
        <v>59.0</v>
      </c>
      <c r="B61" s="24" t="s">
        <v>619</v>
      </c>
      <c r="C61" s="3" t="s">
        <v>130</v>
      </c>
      <c r="D61" s="3" t="s">
        <v>34</v>
      </c>
      <c r="E61" s="24">
        <v>58.0</v>
      </c>
      <c r="F61" s="30">
        <v>10000.0</v>
      </c>
      <c r="G61" s="3">
        <v>57.0</v>
      </c>
      <c r="H61" s="3" t="s">
        <v>6802</v>
      </c>
      <c r="I61" s="3" t="s">
        <v>4875</v>
      </c>
      <c r="J61" s="3" t="s">
        <v>4630</v>
      </c>
      <c r="K61" s="3" t="s">
        <v>123</v>
      </c>
      <c r="R61" s="269" t="s">
        <v>4882</v>
      </c>
      <c r="S61" s="270" t="s">
        <v>4630</v>
      </c>
      <c r="T61" s="24" t="s">
        <v>95</v>
      </c>
    </row>
    <row r="62" ht="15.75" customHeight="1">
      <c r="A62" s="3">
        <v>60.0</v>
      </c>
      <c r="B62" s="24" t="s">
        <v>620</v>
      </c>
      <c r="C62" s="3" t="s">
        <v>122</v>
      </c>
      <c r="D62" s="3" t="s">
        <v>34</v>
      </c>
      <c r="E62" s="24">
        <v>57.0</v>
      </c>
      <c r="F62" s="30">
        <v>10000.0</v>
      </c>
      <c r="G62" s="3">
        <v>58.0</v>
      </c>
      <c r="H62" s="3" t="s">
        <v>6803</v>
      </c>
      <c r="I62" s="3" t="s">
        <v>5478</v>
      </c>
      <c r="J62" s="3" t="s">
        <v>4631</v>
      </c>
      <c r="K62" s="3" t="s">
        <v>44</v>
      </c>
      <c r="R62" s="269" t="s">
        <v>4862</v>
      </c>
      <c r="S62" s="270" t="s">
        <v>4630</v>
      </c>
      <c r="T62" s="24" t="s">
        <v>36</v>
      </c>
    </row>
    <row r="63" ht="15.75" customHeight="1">
      <c r="A63" s="3">
        <v>61.0</v>
      </c>
      <c r="B63" s="24" t="s">
        <v>621</v>
      </c>
      <c r="C63" s="3" t="s">
        <v>131</v>
      </c>
      <c r="D63" s="3" t="s">
        <v>34</v>
      </c>
      <c r="E63" s="24">
        <v>73.0</v>
      </c>
      <c r="F63" s="30">
        <v>10000.0</v>
      </c>
      <c r="G63" s="3">
        <v>59.0</v>
      </c>
      <c r="H63" s="3" t="s">
        <v>6804</v>
      </c>
      <c r="I63" s="3" t="s">
        <v>5475</v>
      </c>
      <c r="J63" s="3" t="s">
        <v>4631</v>
      </c>
      <c r="K63" s="3" t="s">
        <v>31</v>
      </c>
      <c r="R63" s="269" t="s">
        <v>4861</v>
      </c>
      <c r="S63" s="270" t="s">
        <v>4630</v>
      </c>
      <c r="T63" s="24" t="s">
        <v>53</v>
      </c>
    </row>
    <row r="64" ht="15.75" customHeight="1">
      <c r="A64" s="3">
        <v>62.0</v>
      </c>
      <c r="B64" s="24" t="s">
        <v>622</v>
      </c>
      <c r="C64" s="3" t="s">
        <v>137</v>
      </c>
      <c r="D64" s="3" t="s">
        <v>34</v>
      </c>
      <c r="E64" s="24">
        <v>61.0</v>
      </c>
      <c r="F64" s="30">
        <v>10000.0</v>
      </c>
      <c r="G64" s="3">
        <v>60.0</v>
      </c>
      <c r="H64" s="3" t="s">
        <v>6805</v>
      </c>
      <c r="I64" s="3" t="s">
        <v>5470</v>
      </c>
      <c r="J64" s="3" t="s">
        <v>4631</v>
      </c>
      <c r="K64" s="3" t="s">
        <v>90</v>
      </c>
      <c r="R64" s="269" t="s">
        <v>5030</v>
      </c>
      <c r="S64" s="270" t="s">
        <v>4630</v>
      </c>
      <c r="T64" s="24" t="s">
        <v>81</v>
      </c>
    </row>
    <row r="65" ht="15.75" customHeight="1">
      <c r="A65" s="3">
        <v>63.0</v>
      </c>
      <c r="B65" s="24" t="s">
        <v>623</v>
      </c>
      <c r="C65" s="3" t="s">
        <v>108</v>
      </c>
      <c r="D65" s="3" t="s">
        <v>61</v>
      </c>
      <c r="E65" s="24">
        <v>62.0</v>
      </c>
      <c r="F65" s="30">
        <v>10000.0</v>
      </c>
      <c r="G65" s="3">
        <v>61.0</v>
      </c>
      <c r="H65" s="3" t="s">
        <v>6806</v>
      </c>
      <c r="I65" s="3" t="s">
        <v>4891</v>
      </c>
      <c r="J65" s="3" t="s">
        <v>4630</v>
      </c>
      <c r="K65" s="3" t="s">
        <v>111</v>
      </c>
      <c r="R65" s="272" t="s">
        <v>4883</v>
      </c>
      <c r="S65" s="270" t="s">
        <v>4630</v>
      </c>
      <c r="T65" s="24" t="s">
        <v>107</v>
      </c>
    </row>
    <row r="66" ht="15.75" customHeight="1">
      <c r="A66" s="3">
        <v>64.0</v>
      </c>
      <c r="B66" s="24" t="s">
        <v>624</v>
      </c>
      <c r="C66" s="3" t="s">
        <v>126</v>
      </c>
      <c r="D66" s="3" t="s">
        <v>61</v>
      </c>
      <c r="E66" s="24">
        <v>63.0</v>
      </c>
      <c r="F66" s="30">
        <v>10000.0</v>
      </c>
      <c r="G66" s="3">
        <v>62.0</v>
      </c>
      <c r="H66" s="3" t="s">
        <v>6807</v>
      </c>
      <c r="I66" s="3" t="s">
        <v>5180</v>
      </c>
      <c r="J66" s="3" t="s">
        <v>4632</v>
      </c>
      <c r="K66" s="3" t="s">
        <v>47</v>
      </c>
      <c r="R66" s="269" t="s">
        <v>5042</v>
      </c>
      <c r="S66" s="270" t="s">
        <v>4630</v>
      </c>
      <c r="T66" s="24" t="s">
        <v>41</v>
      </c>
    </row>
    <row r="67" ht="15.75" customHeight="1">
      <c r="A67" s="3">
        <v>65.0</v>
      </c>
      <c r="B67" s="24" t="s">
        <v>625</v>
      </c>
      <c r="C67" s="3" t="s">
        <v>135</v>
      </c>
      <c r="D67" s="3" t="s">
        <v>17</v>
      </c>
      <c r="E67" s="24">
        <v>67.0</v>
      </c>
      <c r="F67" s="30">
        <v>10000.0</v>
      </c>
      <c r="G67" s="3">
        <v>63.0</v>
      </c>
      <c r="H67" s="3" t="s">
        <v>6808</v>
      </c>
      <c r="I67" s="3" t="s">
        <v>4890</v>
      </c>
      <c r="J67" s="3" t="s">
        <v>4630</v>
      </c>
      <c r="K67" s="3" t="s">
        <v>70</v>
      </c>
      <c r="R67" s="269" t="s">
        <v>5077</v>
      </c>
      <c r="S67" s="270" t="s">
        <v>4630</v>
      </c>
      <c r="T67" s="24" t="s">
        <v>117</v>
      </c>
    </row>
    <row r="68" ht="15.75" customHeight="1">
      <c r="A68" s="3">
        <v>66.0</v>
      </c>
      <c r="B68" s="24" t="s">
        <v>626</v>
      </c>
      <c r="C68" s="3" t="s">
        <v>118</v>
      </c>
      <c r="D68" s="3" t="s">
        <v>17</v>
      </c>
      <c r="E68" s="24">
        <v>55.0</v>
      </c>
      <c r="F68" s="30">
        <v>10000.0</v>
      </c>
      <c r="G68" s="3">
        <v>64.0</v>
      </c>
      <c r="H68" s="3" t="s">
        <v>6809</v>
      </c>
      <c r="I68" s="3" t="s">
        <v>5026</v>
      </c>
      <c r="J68" s="3" t="s">
        <v>4632</v>
      </c>
      <c r="K68" s="3" t="s">
        <v>111</v>
      </c>
      <c r="R68" s="269" t="s">
        <v>5019</v>
      </c>
      <c r="S68" s="270" t="s">
        <v>4630</v>
      </c>
      <c r="T68" s="24" t="s">
        <v>6393</v>
      </c>
    </row>
    <row r="69" ht="15.75" customHeight="1">
      <c r="A69" s="3">
        <v>67.0</v>
      </c>
      <c r="B69" s="22" t="s">
        <v>628</v>
      </c>
      <c r="C69" s="30" t="s">
        <v>144</v>
      </c>
      <c r="D69" s="3" t="s">
        <v>17</v>
      </c>
      <c r="E69" s="24">
        <v>65.0</v>
      </c>
      <c r="F69" s="30">
        <v>10000.0</v>
      </c>
      <c r="G69" s="3">
        <v>65.0</v>
      </c>
      <c r="H69" s="3" t="s">
        <v>6810</v>
      </c>
      <c r="I69" s="3" t="s">
        <v>5520</v>
      </c>
      <c r="J69" s="3" t="s">
        <v>4631</v>
      </c>
      <c r="K69" s="3" t="s">
        <v>44</v>
      </c>
      <c r="R69" s="269" t="s">
        <v>4839</v>
      </c>
      <c r="S69" s="270" t="s">
        <v>4630</v>
      </c>
      <c r="T69" s="24" t="s">
        <v>58</v>
      </c>
    </row>
    <row r="70" ht="15.75" customHeight="1">
      <c r="A70" s="3">
        <v>68.0</v>
      </c>
      <c r="B70" s="24" t="s">
        <v>629</v>
      </c>
      <c r="C70" s="3" t="s">
        <v>183</v>
      </c>
      <c r="D70" s="3" t="s">
        <v>17</v>
      </c>
      <c r="E70" s="24">
        <v>150.0</v>
      </c>
      <c r="F70" s="30">
        <v>10000.0</v>
      </c>
      <c r="G70" s="3">
        <v>66.0</v>
      </c>
      <c r="H70" s="3" t="s">
        <v>6811</v>
      </c>
      <c r="I70" s="3" t="s">
        <v>4870</v>
      </c>
      <c r="J70" s="3" t="s">
        <v>4630</v>
      </c>
      <c r="K70" s="3" t="s">
        <v>83</v>
      </c>
      <c r="R70" s="269" t="s">
        <v>4849</v>
      </c>
      <c r="S70" s="270" t="s">
        <v>4630</v>
      </c>
      <c r="T70" s="24" t="s">
        <v>85</v>
      </c>
    </row>
    <row r="71" ht="15.75" customHeight="1">
      <c r="A71" s="3">
        <v>69.0</v>
      </c>
      <c r="B71" s="24" t="s">
        <v>630</v>
      </c>
      <c r="C71" s="3" t="s">
        <v>141</v>
      </c>
      <c r="D71" s="3" t="s">
        <v>17</v>
      </c>
      <c r="E71" s="24">
        <v>70.0</v>
      </c>
      <c r="F71" s="30">
        <v>10000.0</v>
      </c>
      <c r="G71" s="3">
        <v>67.0</v>
      </c>
      <c r="H71" s="3" t="s">
        <v>6812</v>
      </c>
      <c r="I71" s="3" t="s">
        <v>5509</v>
      </c>
      <c r="J71" s="3" t="s">
        <v>4631</v>
      </c>
      <c r="K71" s="3" t="s">
        <v>107</v>
      </c>
      <c r="R71" s="269" t="s">
        <v>4884</v>
      </c>
      <c r="S71" s="270" t="s">
        <v>4630</v>
      </c>
      <c r="T71" s="24" t="s">
        <v>102</v>
      </c>
    </row>
    <row r="72" ht="15.75" customHeight="1">
      <c r="A72" s="3">
        <v>70.0</v>
      </c>
      <c r="B72" s="24" t="s">
        <v>631</v>
      </c>
      <c r="C72" s="3" t="s">
        <v>168</v>
      </c>
      <c r="D72" s="3" t="s">
        <v>17</v>
      </c>
      <c r="E72" s="24">
        <v>71.0</v>
      </c>
      <c r="F72" s="30">
        <v>10000.0</v>
      </c>
      <c r="G72" s="3">
        <v>68.0</v>
      </c>
      <c r="H72" s="3" t="s">
        <v>6813</v>
      </c>
      <c r="I72" s="3" t="s">
        <v>4997</v>
      </c>
      <c r="J72" s="3" t="s">
        <v>4630</v>
      </c>
      <c r="K72" s="3" t="s">
        <v>102</v>
      </c>
      <c r="R72" s="269" t="s">
        <v>5023</v>
      </c>
      <c r="S72" s="270" t="s">
        <v>4630</v>
      </c>
      <c r="T72" s="24" t="s">
        <v>77</v>
      </c>
    </row>
    <row r="73" ht="15.75" customHeight="1">
      <c r="A73" s="3">
        <v>71.0</v>
      </c>
      <c r="B73" s="24" t="s">
        <v>632</v>
      </c>
      <c r="C73" s="3" t="s">
        <v>127</v>
      </c>
      <c r="D73" s="3" t="s">
        <v>17</v>
      </c>
      <c r="E73" s="24">
        <v>68.0</v>
      </c>
      <c r="F73" s="30">
        <v>10000.0</v>
      </c>
      <c r="G73" s="3">
        <v>69.0</v>
      </c>
      <c r="H73" s="3" t="s">
        <v>6814</v>
      </c>
      <c r="I73" s="3" t="s">
        <v>5853</v>
      </c>
      <c r="J73" s="3" t="s">
        <v>4632</v>
      </c>
      <c r="K73" s="3" t="s">
        <v>23</v>
      </c>
      <c r="R73" s="269" t="s">
        <v>4998</v>
      </c>
      <c r="S73" s="270" t="s">
        <v>4630</v>
      </c>
      <c r="T73" s="24" t="s">
        <v>123</v>
      </c>
    </row>
    <row r="74" ht="15.75" customHeight="1">
      <c r="A74" s="3">
        <v>72.0</v>
      </c>
      <c r="B74" s="24" t="s">
        <v>634</v>
      </c>
      <c r="C74" s="3" t="s">
        <v>115</v>
      </c>
      <c r="D74" s="3" t="s">
        <v>17</v>
      </c>
      <c r="E74" s="24">
        <v>69.0</v>
      </c>
      <c r="F74" s="30">
        <v>10000.0</v>
      </c>
      <c r="G74" s="3">
        <v>70.0</v>
      </c>
      <c r="H74" s="30" t="s">
        <v>6815</v>
      </c>
      <c r="I74" s="3" t="s">
        <v>4968</v>
      </c>
      <c r="J74" s="3" t="s">
        <v>4630</v>
      </c>
      <c r="K74" s="3" t="s">
        <v>64</v>
      </c>
      <c r="R74" s="269" t="s">
        <v>4985</v>
      </c>
      <c r="S74" s="270" t="s">
        <v>4630</v>
      </c>
      <c r="T74" s="24" t="s">
        <v>2564</v>
      </c>
    </row>
    <row r="75" ht="15.75" customHeight="1">
      <c r="A75" s="3">
        <v>73.0</v>
      </c>
      <c r="B75" s="24" t="s">
        <v>635</v>
      </c>
      <c r="C75" s="3" t="s">
        <v>132</v>
      </c>
      <c r="D75" s="3" t="s">
        <v>34</v>
      </c>
      <c r="E75" s="24">
        <v>76.0</v>
      </c>
      <c r="F75" s="30">
        <v>10000.0</v>
      </c>
      <c r="G75" s="3">
        <v>71.0</v>
      </c>
      <c r="H75" s="3" t="s">
        <v>6816</v>
      </c>
      <c r="I75" s="3" t="s">
        <v>4877</v>
      </c>
      <c r="J75" s="3" t="s">
        <v>4630</v>
      </c>
      <c r="K75" s="3" t="s">
        <v>58</v>
      </c>
      <c r="R75" s="269" t="s">
        <v>4959</v>
      </c>
      <c r="S75" s="270" t="s">
        <v>4630</v>
      </c>
      <c r="T75" s="24" t="s">
        <v>90</v>
      </c>
    </row>
    <row r="76" ht="15.75" customHeight="1">
      <c r="A76" s="3">
        <v>74.0</v>
      </c>
      <c r="B76" s="24" t="s">
        <v>636</v>
      </c>
      <c r="C76" s="3" t="s">
        <v>170</v>
      </c>
      <c r="D76" s="3" t="s">
        <v>34</v>
      </c>
      <c r="E76" s="24">
        <v>59.0</v>
      </c>
      <c r="F76" s="30">
        <v>10000.0</v>
      </c>
      <c r="G76" s="3">
        <v>72.0</v>
      </c>
      <c r="H76" s="3" t="s">
        <v>6817</v>
      </c>
      <c r="I76" s="3" t="s">
        <v>4849</v>
      </c>
      <c r="J76" s="3" t="s">
        <v>4630</v>
      </c>
      <c r="K76" s="3" t="s">
        <v>85</v>
      </c>
      <c r="R76" s="269" t="s">
        <v>4899</v>
      </c>
      <c r="S76" s="270" t="s">
        <v>4630</v>
      </c>
      <c r="T76" s="24" t="s">
        <v>95</v>
      </c>
    </row>
    <row r="77" ht="15.75" customHeight="1">
      <c r="A77" s="3">
        <v>75.0</v>
      </c>
      <c r="B77" s="24" t="s">
        <v>638</v>
      </c>
      <c r="C77" s="3" t="s">
        <v>138</v>
      </c>
      <c r="D77" s="3" t="s">
        <v>34</v>
      </c>
      <c r="E77" s="24">
        <v>75.0</v>
      </c>
      <c r="F77" s="30">
        <v>10000.0</v>
      </c>
      <c r="G77" s="3">
        <v>73.0</v>
      </c>
      <c r="H77" s="3" t="s">
        <v>6818</v>
      </c>
      <c r="I77" s="3" t="s">
        <v>6819</v>
      </c>
      <c r="J77" s="3" t="s">
        <v>4630</v>
      </c>
      <c r="K77" s="3" t="s">
        <v>68</v>
      </c>
      <c r="R77" s="269" t="s">
        <v>4995</v>
      </c>
      <c r="S77" s="270" t="s">
        <v>4630</v>
      </c>
      <c r="T77" s="24" t="s">
        <v>68</v>
      </c>
    </row>
    <row r="78" ht="15.75" customHeight="1">
      <c r="A78" s="3">
        <v>76.0</v>
      </c>
      <c r="B78" s="24" t="s">
        <v>640</v>
      </c>
      <c r="C78" s="3" t="s">
        <v>146</v>
      </c>
      <c r="D78" s="3" t="s">
        <v>34</v>
      </c>
      <c r="E78" s="24">
        <v>74.0</v>
      </c>
      <c r="F78" s="30">
        <v>10000.0</v>
      </c>
      <c r="G78" s="3">
        <v>74.0</v>
      </c>
      <c r="H78" s="3" t="s">
        <v>6820</v>
      </c>
      <c r="I78" s="3" t="s">
        <v>4914</v>
      </c>
      <c r="J78" s="3" t="s">
        <v>4630</v>
      </c>
      <c r="K78" s="3" t="s">
        <v>70</v>
      </c>
      <c r="R78" s="269" t="s">
        <v>4914</v>
      </c>
      <c r="S78" s="270" t="s">
        <v>4630</v>
      </c>
      <c r="T78" s="24" t="s">
        <v>70</v>
      </c>
    </row>
    <row r="79" ht="15.75" customHeight="1">
      <c r="A79" s="3">
        <v>77.0</v>
      </c>
      <c r="B79" s="24" t="s">
        <v>642</v>
      </c>
      <c r="C79" s="3" t="s">
        <v>192</v>
      </c>
      <c r="D79" s="3" t="s">
        <v>17</v>
      </c>
      <c r="E79" s="24">
        <v>79.0</v>
      </c>
      <c r="F79" s="30">
        <v>10000.0</v>
      </c>
      <c r="G79" s="3">
        <v>75.0</v>
      </c>
      <c r="H79" s="3" t="s">
        <v>6821</v>
      </c>
      <c r="I79" s="3" t="s">
        <v>4924</v>
      </c>
      <c r="J79" s="3" t="s">
        <v>4630</v>
      </c>
      <c r="K79" s="3" t="s">
        <v>99</v>
      </c>
      <c r="R79" s="269" t="s">
        <v>4909</v>
      </c>
      <c r="S79" s="270" t="s">
        <v>4630</v>
      </c>
      <c r="T79" s="24" t="s">
        <v>66</v>
      </c>
    </row>
    <row r="80" ht="15.75" customHeight="1">
      <c r="A80" s="3">
        <v>78.0</v>
      </c>
      <c r="B80" s="24" t="s">
        <v>643</v>
      </c>
      <c r="C80" s="3" t="s">
        <v>149</v>
      </c>
      <c r="D80" s="3" t="s">
        <v>17</v>
      </c>
      <c r="E80" s="24">
        <v>72.0</v>
      </c>
      <c r="F80" s="30">
        <v>10000.0</v>
      </c>
      <c r="G80" s="3">
        <v>76.0</v>
      </c>
      <c r="H80" s="3" t="s">
        <v>6822</v>
      </c>
      <c r="I80" s="3" t="s">
        <v>5162</v>
      </c>
      <c r="J80" s="3" t="s">
        <v>4632</v>
      </c>
      <c r="K80" s="3" t="s">
        <v>47</v>
      </c>
      <c r="R80" s="269" t="s">
        <v>5072</v>
      </c>
      <c r="S80" s="270" t="s">
        <v>4630</v>
      </c>
      <c r="T80" s="24" t="s">
        <v>47</v>
      </c>
    </row>
    <row r="81" ht="15.75" customHeight="1">
      <c r="A81" s="3">
        <v>79.0</v>
      </c>
      <c r="B81" s="24" t="s">
        <v>644</v>
      </c>
      <c r="C81" s="3" t="s">
        <v>128</v>
      </c>
      <c r="D81" s="3" t="s">
        <v>75</v>
      </c>
      <c r="E81" s="24">
        <v>81.0</v>
      </c>
      <c r="F81" s="30">
        <v>10000.0</v>
      </c>
      <c r="G81" s="3">
        <v>77.0</v>
      </c>
      <c r="H81" s="3" t="s">
        <v>6823</v>
      </c>
      <c r="I81" s="3" t="s">
        <v>4900</v>
      </c>
      <c r="J81" s="3" t="s">
        <v>4630</v>
      </c>
      <c r="K81" s="3" t="s">
        <v>102</v>
      </c>
      <c r="R81" s="269" t="s">
        <v>5026</v>
      </c>
      <c r="S81" s="270" t="s">
        <v>4630</v>
      </c>
      <c r="T81" s="24" t="s">
        <v>47</v>
      </c>
    </row>
    <row r="82" ht="15.75" customHeight="1">
      <c r="A82" s="3">
        <v>80.0</v>
      </c>
      <c r="B82" s="24" t="s">
        <v>645</v>
      </c>
      <c r="C82" s="3" t="s">
        <v>125</v>
      </c>
      <c r="D82" s="3" t="s">
        <v>75</v>
      </c>
      <c r="E82" s="24">
        <v>82.0</v>
      </c>
      <c r="F82" s="30">
        <v>10000.0</v>
      </c>
      <c r="G82" s="3">
        <v>78.0</v>
      </c>
      <c r="H82" s="3" t="s">
        <v>6824</v>
      </c>
      <c r="I82" s="3" t="s">
        <v>4865</v>
      </c>
      <c r="J82" s="3" t="s">
        <v>4630</v>
      </c>
      <c r="K82" s="3" t="s">
        <v>18</v>
      </c>
      <c r="R82" s="269" t="s">
        <v>4982</v>
      </c>
      <c r="S82" s="270" t="s">
        <v>4630</v>
      </c>
      <c r="T82" s="24" t="s">
        <v>117</v>
      </c>
    </row>
    <row r="83" ht="15.75" customHeight="1">
      <c r="A83" s="3">
        <v>81.0</v>
      </c>
      <c r="B83" s="24" t="s">
        <v>646</v>
      </c>
      <c r="C83" s="3" t="s">
        <v>119</v>
      </c>
      <c r="D83" s="3" t="s">
        <v>75</v>
      </c>
      <c r="E83" s="24">
        <v>83.0</v>
      </c>
      <c r="F83" s="30">
        <v>10000.0</v>
      </c>
      <c r="G83" s="3">
        <v>79.0</v>
      </c>
      <c r="H83" s="3" t="s">
        <v>6825</v>
      </c>
      <c r="I83" s="3" t="s">
        <v>4871</v>
      </c>
      <c r="J83" s="3" t="s">
        <v>4630</v>
      </c>
      <c r="K83" s="3" t="s">
        <v>68</v>
      </c>
      <c r="R83" s="269" t="s">
        <v>4838</v>
      </c>
      <c r="S83" s="270" t="s">
        <v>4630</v>
      </c>
      <c r="T83" s="24" t="s">
        <v>66</v>
      </c>
    </row>
    <row r="84" ht="15.75" customHeight="1">
      <c r="A84" s="3">
        <v>82.0</v>
      </c>
      <c r="B84" s="24" t="s">
        <v>647</v>
      </c>
      <c r="C84" s="3" t="s">
        <v>124</v>
      </c>
      <c r="D84" s="3" t="s">
        <v>75</v>
      </c>
      <c r="E84" s="24">
        <v>84.0</v>
      </c>
      <c r="F84" s="30">
        <v>10000.0</v>
      </c>
      <c r="G84" s="3">
        <v>80.0</v>
      </c>
      <c r="H84" s="30" t="s">
        <v>6826</v>
      </c>
      <c r="I84" s="30" t="s">
        <v>4883</v>
      </c>
      <c r="J84" s="3" t="s">
        <v>4630</v>
      </c>
      <c r="K84" s="3" t="s">
        <v>107</v>
      </c>
      <c r="R84" s="269" t="s">
        <v>6827</v>
      </c>
      <c r="S84" s="270" t="s">
        <v>4630</v>
      </c>
      <c r="T84" s="24" t="s">
        <v>2684</v>
      </c>
    </row>
    <row r="85" ht="15.75" customHeight="1">
      <c r="A85" s="3">
        <v>83.0</v>
      </c>
      <c r="B85" s="24" t="s">
        <v>648</v>
      </c>
      <c r="C85" s="3" t="s">
        <v>190</v>
      </c>
      <c r="D85" s="3" t="s">
        <v>17</v>
      </c>
      <c r="E85" s="24">
        <v>87.0</v>
      </c>
      <c r="F85" s="30">
        <v>10000.0</v>
      </c>
      <c r="G85" s="3">
        <v>81.0</v>
      </c>
      <c r="H85" s="3" t="s">
        <v>6828</v>
      </c>
      <c r="I85" s="3" t="s">
        <v>6829</v>
      </c>
      <c r="J85" s="3" t="s">
        <v>4630</v>
      </c>
      <c r="K85" s="3" t="s">
        <v>81</v>
      </c>
      <c r="R85" s="269" t="s">
        <v>4892</v>
      </c>
      <c r="S85" s="270" t="s">
        <v>4630</v>
      </c>
      <c r="T85" s="24" t="s">
        <v>18</v>
      </c>
    </row>
    <row r="86" ht="15.75" customHeight="1">
      <c r="A86" s="3">
        <v>84.0</v>
      </c>
      <c r="B86" s="24" t="s">
        <v>649</v>
      </c>
      <c r="C86" s="3" t="s">
        <v>271</v>
      </c>
      <c r="D86" s="3"/>
      <c r="E86" s="22">
        <v>10000.0</v>
      </c>
      <c r="F86" s="30">
        <v>10000.0</v>
      </c>
      <c r="G86" s="3">
        <v>82.0</v>
      </c>
      <c r="H86" s="3" t="s">
        <v>6830</v>
      </c>
      <c r="I86" s="3" t="s">
        <v>5147</v>
      </c>
      <c r="J86" s="3" t="s">
        <v>4632</v>
      </c>
      <c r="K86" s="3" t="s">
        <v>99</v>
      </c>
      <c r="R86" s="269" t="s">
        <v>5012</v>
      </c>
      <c r="S86" s="270" t="s">
        <v>4630</v>
      </c>
      <c r="T86" s="24" t="s">
        <v>114</v>
      </c>
    </row>
    <row r="87" ht="15.75" customHeight="1">
      <c r="A87" s="3">
        <v>85.0</v>
      </c>
      <c r="B87" s="24" t="s">
        <v>650</v>
      </c>
      <c r="C87" s="3" t="s">
        <v>169</v>
      </c>
      <c r="D87" s="3" t="s">
        <v>17</v>
      </c>
      <c r="E87" s="24">
        <v>80.0</v>
      </c>
      <c r="F87" s="30">
        <v>10000.0</v>
      </c>
      <c r="G87" s="3">
        <v>83.0</v>
      </c>
      <c r="H87" s="3" t="s">
        <v>6831</v>
      </c>
      <c r="I87" s="3" t="s">
        <v>4851</v>
      </c>
      <c r="J87" s="3" t="s">
        <v>4630</v>
      </c>
      <c r="K87" s="3" t="s">
        <v>81</v>
      </c>
      <c r="R87" s="269" t="s">
        <v>5016</v>
      </c>
      <c r="S87" s="270" t="s">
        <v>4630</v>
      </c>
      <c r="T87" s="24" t="s">
        <v>27</v>
      </c>
    </row>
    <row r="88" ht="15.75" customHeight="1">
      <c r="A88" s="3">
        <v>86.0</v>
      </c>
      <c r="B88" s="24" t="s">
        <v>651</v>
      </c>
      <c r="C88" s="3" t="s">
        <v>152</v>
      </c>
      <c r="D88" s="3" t="s">
        <v>17</v>
      </c>
      <c r="E88" s="24">
        <v>86.0</v>
      </c>
      <c r="F88" s="30">
        <v>10000.0</v>
      </c>
      <c r="G88" s="3">
        <v>84.0</v>
      </c>
      <c r="H88" s="3" t="s">
        <v>6832</v>
      </c>
      <c r="I88" s="3" t="s">
        <v>4937</v>
      </c>
      <c r="J88" s="3" t="s">
        <v>4630</v>
      </c>
      <c r="K88" s="3" t="s">
        <v>50</v>
      </c>
      <c r="R88" s="269" t="s">
        <v>4841</v>
      </c>
      <c r="S88" s="270" t="s">
        <v>4630</v>
      </c>
      <c r="T88" s="24" t="s">
        <v>68</v>
      </c>
    </row>
    <row r="89" ht="15.75" customHeight="1">
      <c r="A89" s="3">
        <v>87.0</v>
      </c>
      <c r="B89" s="24" t="s">
        <v>652</v>
      </c>
      <c r="C89" s="3" t="s">
        <v>139</v>
      </c>
      <c r="D89" s="3" t="s">
        <v>34</v>
      </c>
      <c r="E89" s="24">
        <v>90.0</v>
      </c>
      <c r="F89" s="30">
        <v>10000.0</v>
      </c>
      <c r="G89" s="3">
        <v>85.0</v>
      </c>
      <c r="H89" s="3" t="s">
        <v>6833</v>
      </c>
      <c r="I89" s="3" t="s">
        <v>5500</v>
      </c>
      <c r="J89" s="3" t="s">
        <v>4631</v>
      </c>
      <c r="K89" s="3" t="s">
        <v>114</v>
      </c>
      <c r="R89" s="269" t="s">
        <v>4872</v>
      </c>
      <c r="S89" s="270" t="s">
        <v>4630</v>
      </c>
      <c r="T89" s="24" t="s">
        <v>68</v>
      </c>
    </row>
    <row r="90" ht="15.75" customHeight="1">
      <c r="A90" s="3">
        <v>88.0</v>
      </c>
      <c r="B90" s="24" t="s">
        <v>653</v>
      </c>
      <c r="C90" s="3" t="s">
        <v>171</v>
      </c>
      <c r="D90" s="3" t="s">
        <v>34</v>
      </c>
      <c r="E90" s="24">
        <v>91.0</v>
      </c>
      <c r="F90" s="30">
        <v>10000.0</v>
      </c>
      <c r="G90" s="3">
        <v>86.0</v>
      </c>
      <c r="H90" s="3" t="s">
        <v>6834</v>
      </c>
      <c r="I90" s="3" t="s">
        <v>5456</v>
      </c>
      <c r="J90" s="3" t="s">
        <v>4631</v>
      </c>
      <c r="K90" s="3" t="s">
        <v>83</v>
      </c>
      <c r="R90" s="269" t="s">
        <v>5094</v>
      </c>
      <c r="S90" s="270" t="s">
        <v>4630</v>
      </c>
      <c r="T90" s="24" t="s">
        <v>111</v>
      </c>
    </row>
    <row r="91" ht="15.75" customHeight="1">
      <c r="A91" s="3">
        <v>89.0</v>
      </c>
      <c r="B91" s="24" t="s">
        <v>654</v>
      </c>
      <c r="C91" s="3" t="s">
        <v>143</v>
      </c>
      <c r="D91" s="3" t="s">
        <v>61</v>
      </c>
      <c r="E91" s="24">
        <v>92.0</v>
      </c>
      <c r="F91" s="30">
        <v>10000.0</v>
      </c>
      <c r="G91" s="3">
        <v>87.0</v>
      </c>
      <c r="H91" s="3" t="s">
        <v>6835</v>
      </c>
      <c r="I91" s="3" t="s">
        <v>6836</v>
      </c>
      <c r="J91" s="3" t="s">
        <v>4631</v>
      </c>
      <c r="K91" s="3" t="s">
        <v>18</v>
      </c>
      <c r="R91" s="269" t="s">
        <v>4905</v>
      </c>
      <c r="S91" s="270" t="s">
        <v>4630</v>
      </c>
      <c r="T91" s="24" t="s">
        <v>140</v>
      </c>
    </row>
    <row r="92" ht="15.75" customHeight="1">
      <c r="A92" s="3">
        <v>90.0</v>
      </c>
      <c r="B92" s="24" t="s">
        <v>655</v>
      </c>
      <c r="C92" s="3" t="s">
        <v>166</v>
      </c>
      <c r="D92" s="3" t="s">
        <v>61</v>
      </c>
      <c r="E92" s="24">
        <v>94.0</v>
      </c>
      <c r="F92" s="30">
        <v>10000.0</v>
      </c>
      <c r="G92" s="3">
        <v>88.0</v>
      </c>
      <c r="H92" s="3" t="s">
        <v>6837</v>
      </c>
      <c r="I92" s="3" t="s">
        <v>5141</v>
      </c>
      <c r="J92" s="3" t="s">
        <v>4632</v>
      </c>
      <c r="K92" s="3" t="s">
        <v>77</v>
      </c>
      <c r="R92" s="269" t="s">
        <v>5086</v>
      </c>
      <c r="S92" s="270" t="s">
        <v>4630</v>
      </c>
      <c r="T92" s="24" t="s">
        <v>39</v>
      </c>
    </row>
    <row r="93" ht="15.75" customHeight="1">
      <c r="A93" s="3">
        <v>91.0</v>
      </c>
      <c r="B93" s="24" t="s">
        <v>656</v>
      </c>
      <c r="C93" s="3" t="s">
        <v>150</v>
      </c>
      <c r="D93" s="3" t="s">
        <v>61</v>
      </c>
      <c r="E93" s="24">
        <v>93.0</v>
      </c>
      <c r="F93" s="30">
        <v>10000.0</v>
      </c>
      <c r="G93" s="3">
        <v>89.0</v>
      </c>
      <c r="H93" s="3" t="s">
        <v>6838</v>
      </c>
      <c r="I93" s="3" t="s">
        <v>5532</v>
      </c>
      <c r="J93" s="3" t="s">
        <v>4631</v>
      </c>
      <c r="K93" s="3" t="s">
        <v>99</v>
      </c>
      <c r="R93" s="269" t="s">
        <v>4924</v>
      </c>
      <c r="S93" s="270" t="s">
        <v>4630</v>
      </c>
      <c r="T93" s="24" t="s">
        <v>6393</v>
      </c>
    </row>
    <row r="94" ht="15.75" customHeight="1">
      <c r="A94" s="3">
        <v>92.0</v>
      </c>
      <c r="B94" s="24" t="s">
        <v>657</v>
      </c>
      <c r="C94" s="3" t="s">
        <v>147</v>
      </c>
      <c r="D94" s="3" t="s">
        <v>61</v>
      </c>
      <c r="E94" s="24">
        <v>96.0</v>
      </c>
      <c r="F94" s="30">
        <v>10000.0</v>
      </c>
      <c r="G94" s="3">
        <v>90.0</v>
      </c>
      <c r="H94" s="3" t="s">
        <v>6839</v>
      </c>
      <c r="I94" s="3" t="s">
        <v>4884</v>
      </c>
      <c r="J94" s="3" t="s">
        <v>4630</v>
      </c>
      <c r="K94" s="3" t="s">
        <v>102</v>
      </c>
      <c r="R94" s="269" t="s">
        <v>5909</v>
      </c>
      <c r="S94" s="270" t="s">
        <v>4630</v>
      </c>
      <c r="T94" s="24" t="s">
        <v>90</v>
      </c>
    </row>
    <row r="95" ht="15.75" customHeight="1">
      <c r="A95" s="3">
        <v>93.0</v>
      </c>
      <c r="B95" s="24" t="s">
        <v>658</v>
      </c>
      <c r="C95" s="3" t="s">
        <v>159</v>
      </c>
      <c r="D95" s="3" t="s">
        <v>17</v>
      </c>
      <c r="E95" s="24">
        <v>88.0</v>
      </c>
      <c r="F95" s="30">
        <v>10000.0</v>
      </c>
      <c r="G95" s="3">
        <v>91.0</v>
      </c>
      <c r="H95" s="3" t="s">
        <v>6840</v>
      </c>
      <c r="I95" s="3" t="s">
        <v>4880</v>
      </c>
      <c r="J95" s="3" t="s">
        <v>4630</v>
      </c>
      <c r="K95" s="3" t="s">
        <v>39</v>
      </c>
      <c r="R95" s="269" t="s">
        <v>4869</v>
      </c>
      <c r="S95" s="270" t="s">
        <v>4630</v>
      </c>
      <c r="T95" s="24" t="s">
        <v>36</v>
      </c>
    </row>
    <row r="96" ht="15.75" customHeight="1">
      <c r="A96" s="3">
        <v>94.0</v>
      </c>
      <c r="B96" s="24" t="s">
        <v>659</v>
      </c>
      <c r="C96" s="3" t="s">
        <v>186</v>
      </c>
      <c r="D96" s="3" t="s">
        <v>17</v>
      </c>
      <c r="E96" s="24">
        <v>85.0</v>
      </c>
      <c r="F96" s="30">
        <v>10000.0</v>
      </c>
      <c r="G96" s="3">
        <v>92.0</v>
      </c>
      <c r="H96" s="3" t="s">
        <v>678</v>
      </c>
      <c r="I96" s="3" t="s">
        <v>136</v>
      </c>
      <c r="J96" s="3" t="s">
        <v>4632</v>
      </c>
      <c r="K96" s="3" t="s">
        <v>99</v>
      </c>
      <c r="R96" s="269" t="s">
        <v>5175</v>
      </c>
      <c r="S96" s="270" t="s">
        <v>4630</v>
      </c>
      <c r="T96" s="24" t="s">
        <v>81</v>
      </c>
    </row>
    <row r="97" ht="15.75" customHeight="1">
      <c r="A97" s="3">
        <v>95.0</v>
      </c>
      <c r="B97" s="24" t="s">
        <v>660</v>
      </c>
      <c r="C97" s="3" t="s">
        <v>167</v>
      </c>
      <c r="D97" s="3" t="s">
        <v>17</v>
      </c>
      <c r="E97" s="24">
        <v>139.0</v>
      </c>
      <c r="F97" s="30">
        <v>10000.0</v>
      </c>
      <c r="G97" s="3">
        <v>93.0</v>
      </c>
      <c r="H97" s="3" t="s">
        <v>6841</v>
      </c>
      <c r="I97" s="3" t="s">
        <v>6842</v>
      </c>
      <c r="J97" s="3" t="s">
        <v>4632</v>
      </c>
      <c r="K97" s="3" t="s">
        <v>104</v>
      </c>
      <c r="R97" s="269" t="s">
        <v>5931</v>
      </c>
      <c r="S97" s="270" t="s">
        <v>4630</v>
      </c>
      <c r="T97" s="24" t="s">
        <v>111</v>
      </c>
    </row>
    <row r="98" ht="15.75" customHeight="1">
      <c r="A98" s="3">
        <v>96.0</v>
      </c>
      <c r="B98" s="24" t="s">
        <v>661</v>
      </c>
      <c r="C98" s="3" t="s">
        <v>176</v>
      </c>
      <c r="D98" s="3" t="s">
        <v>34</v>
      </c>
      <c r="E98" s="24">
        <v>100.0</v>
      </c>
      <c r="F98" s="30">
        <v>10000.0</v>
      </c>
      <c r="G98" s="3">
        <v>94.0</v>
      </c>
      <c r="H98" s="30" t="s">
        <v>6843</v>
      </c>
      <c r="I98" s="30" t="s">
        <v>6039</v>
      </c>
      <c r="J98" s="3" t="s">
        <v>4631</v>
      </c>
      <c r="K98" s="3" t="s">
        <v>50</v>
      </c>
      <c r="R98" s="269" t="s">
        <v>4860</v>
      </c>
      <c r="S98" s="270" t="s">
        <v>4630</v>
      </c>
      <c r="T98" s="24" t="s">
        <v>107</v>
      </c>
    </row>
    <row r="99" ht="15.75" customHeight="1">
      <c r="A99" s="3">
        <v>97.0</v>
      </c>
      <c r="B99" s="24" t="s">
        <v>662</v>
      </c>
      <c r="C99" s="3" t="s">
        <v>161</v>
      </c>
      <c r="D99" s="3" t="s">
        <v>34</v>
      </c>
      <c r="E99" s="24">
        <v>102.0</v>
      </c>
      <c r="F99" s="30">
        <v>10000.0</v>
      </c>
      <c r="G99" s="3">
        <v>95.0</v>
      </c>
      <c r="H99" s="3" t="s">
        <v>6844</v>
      </c>
      <c r="I99" s="3" t="s">
        <v>4893</v>
      </c>
      <c r="J99" s="3" t="s">
        <v>4630</v>
      </c>
      <c r="K99" s="3" t="s">
        <v>104</v>
      </c>
      <c r="R99" s="269" t="s">
        <v>4932</v>
      </c>
      <c r="S99" s="270" t="s">
        <v>4630</v>
      </c>
      <c r="T99" s="24" t="s">
        <v>83</v>
      </c>
    </row>
    <row r="100" ht="15.75" customHeight="1">
      <c r="A100" s="3">
        <v>98.0</v>
      </c>
      <c r="B100" s="24" t="s">
        <v>663</v>
      </c>
      <c r="C100" s="3" t="s">
        <v>160</v>
      </c>
      <c r="D100" s="3" t="s">
        <v>34</v>
      </c>
      <c r="E100" s="24">
        <v>103.0</v>
      </c>
      <c r="F100" s="30">
        <v>10000.0</v>
      </c>
      <c r="G100" s="3">
        <v>96.0</v>
      </c>
      <c r="H100" s="3" t="s">
        <v>6845</v>
      </c>
      <c r="I100" s="3" t="s">
        <v>5144</v>
      </c>
      <c r="J100" s="3" t="s">
        <v>4632</v>
      </c>
      <c r="K100" s="3" t="s">
        <v>53</v>
      </c>
      <c r="R100" s="269" t="s">
        <v>5462</v>
      </c>
      <c r="S100" s="270" t="s">
        <v>4631</v>
      </c>
      <c r="T100" s="24" t="s">
        <v>20</v>
      </c>
    </row>
    <row r="101" ht="15.75" customHeight="1">
      <c r="A101" s="3">
        <v>99.0</v>
      </c>
      <c r="B101" s="24" t="s">
        <v>664</v>
      </c>
      <c r="C101" s="3" t="s">
        <v>145</v>
      </c>
      <c r="D101" s="3" t="s">
        <v>34</v>
      </c>
      <c r="E101" s="24">
        <v>104.0</v>
      </c>
      <c r="F101" s="30">
        <v>10000.0</v>
      </c>
      <c r="G101" s="3">
        <v>97.0</v>
      </c>
      <c r="H101" s="3" t="s">
        <v>6846</v>
      </c>
      <c r="I101" s="3" t="s">
        <v>4911</v>
      </c>
      <c r="J101" s="3" t="s">
        <v>4630</v>
      </c>
      <c r="K101" s="3" t="s">
        <v>47</v>
      </c>
      <c r="R101" s="269" t="s">
        <v>5685</v>
      </c>
      <c r="S101" s="270" t="s">
        <v>4631</v>
      </c>
      <c r="T101" s="24" t="s">
        <v>117</v>
      </c>
    </row>
    <row r="102" ht="15.75" customHeight="1">
      <c r="A102" s="3">
        <v>100.0</v>
      </c>
      <c r="B102" s="24" t="s">
        <v>665</v>
      </c>
      <c r="C102" s="3" t="s">
        <v>200</v>
      </c>
      <c r="D102" s="3" t="s">
        <v>34</v>
      </c>
      <c r="E102" s="24">
        <v>105.0</v>
      </c>
      <c r="F102" s="30">
        <v>10000.0</v>
      </c>
      <c r="G102" s="3">
        <v>98.0</v>
      </c>
      <c r="H102" s="3" t="s">
        <v>6847</v>
      </c>
      <c r="I102" s="3" t="s">
        <v>5166</v>
      </c>
      <c r="J102" s="3" t="s">
        <v>4632</v>
      </c>
      <c r="K102" s="3" t="s">
        <v>70</v>
      </c>
      <c r="R102" s="269" t="s">
        <v>5712</v>
      </c>
      <c r="S102" s="270" t="s">
        <v>4631</v>
      </c>
      <c r="T102" s="24" t="s">
        <v>6393</v>
      </c>
    </row>
    <row r="103" ht="15.75" customHeight="1">
      <c r="A103" s="3">
        <v>101.0</v>
      </c>
      <c r="B103" s="24" t="s">
        <v>666</v>
      </c>
      <c r="C103" s="3" t="s">
        <v>197</v>
      </c>
      <c r="D103" s="3" t="s">
        <v>34</v>
      </c>
      <c r="E103" s="24">
        <v>106.0</v>
      </c>
      <c r="F103" s="30">
        <v>10000.0</v>
      </c>
      <c r="G103" s="3">
        <v>99.0</v>
      </c>
      <c r="H103" s="3" t="s">
        <v>6848</v>
      </c>
      <c r="I103" s="3" t="s">
        <v>5493</v>
      </c>
      <c r="J103" s="3" t="s">
        <v>4631</v>
      </c>
      <c r="K103" s="3" t="s">
        <v>123</v>
      </c>
      <c r="R103" s="269" t="s">
        <v>5695</v>
      </c>
      <c r="S103" s="270" t="s">
        <v>4631</v>
      </c>
      <c r="T103" s="24" t="s">
        <v>53</v>
      </c>
    </row>
    <row r="104" ht="15.75" customHeight="1">
      <c r="A104" s="3">
        <v>102.0</v>
      </c>
      <c r="B104" s="24" t="s">
        <v>667</v>
      </c>
      <c r="C104" s="3" t="s">
        <v>163</v>
      </c>
      <c r="D104" s="3" t="s">
        <v>34</v>
      </c>
      <c r="E104" s="24">
        <v>110.0</v>
      </c>
      <c r="F104" s="30">
        <v>10000.0</v>
      </c>
      <c r="G104" s="3">
        <v>100.0</v>
      </c>
      <c r="H104" s="3" t="s">
        <v>6849</v>
      </c>
      <c r="I104" s="3" t="s">
        <v>5458</v>
      </c>
      <c r="J104" s="3" t="s">
        <v>4631</v>
      </c>
      <c r="K104" s="3" t="s">
        <v>23</v>
      </c>
      <c r="R104" s="269" t="s">
        <v>5771</v>
      </c>
      <c r="S104" s="270" t="s">
        <v>4631</v>
      </c>
      <c r="T104" s="24" t="s">
        <v>85</v>
      </c>
    </row>
    <row r="105" ht="15.75" customHeight="1">
      <c r="A105" s="3">
        <v>103.0</v>
      </c>
      <c r="B105" s="24" t="s">
        <v>668</v>
      </c>
      <c r="C105" s="3" t="s">
        <v>194</v>
      </c>
      <c r="D105" s="3" t="s">
        <v>34</v>
      </c>
      <c r="E105" s="24">
        <v>109.0</v>
      </c>
      <c r="F105" s="30">
        <v>10000.0</v>
      </c>
      <c r="G105" s="3">
        <v>101.0</v>
      </c>
      <c r="H105" s="3" t="s">
        <v>6850</v>
      </c>
      <c r="I105" s="3" t="s">
        <v>4863</v>
      </c>
      <c r="J105" s="3" t="s">
        <v>4630</v>
      </c>
      <c r="K105" s="3" t="s">
        <v>41</v>
      </c>
      <c r="R105" s="269" t="s">
        <v>5663</v>
      </c>
      <c r="S105" s="270" t="s">
        <v>4631</v>
      </c>
      <c r="T105" s="24" t="s">
        <v>77</v>
      </c>
    </row>
    <row r="106" ht="15.75" customHeight="1">
      <c r="A106" s="3">
        <v>104.0</v>
      </c>
      <c r="B106" s="24" t="s">
        <v>669</v>
      </c>
      <c r="C106" s="3" t="s">
        <v>174</v>
      </c>
      <c r="D106" s="3" t="s">
        <v>34</v>
      </c>
      <c r="E106" s="24">
        <v>111.0</v>
      </c>
      <c r="F106" s="30">
        <v>10000.0</v>
      </c>
      <c r="G106" s="3">
        <v>102.0</v>
      </c>
      <c r="H106" s="30" t="s">
        <v>6851</v>
      </c>
      <c r="I106" s="3" t="s">
        <v>5469</v>
      </c>
      <c r="J106" s="3" t="s">
        <v>4631</v>
      </c>
      <c r="K106" s="3" t="s">
        <v>39</v>
      </c>
      <c r="R106" s="269" t="s">
        <v>5459</v>
      </c>
      <c r="S106" s="270" t="s">
        <v>4631</v>
      </c>
      <c r="T106" s="24" t="s">
        <v>31</v>
      </c>
    </row>
    <row r="107" ht="15.75" customHeight="1">
      <c r="A107" s="3">
        <v>105.0</v>
      </c>
      <c r="B107" s="24" t="s">
        <v>670</v>
      </c>
      <c r="C107" s="3" t="s">
        <v>156</v>
      </c>
      <c r="D107" s="3" t="s">
        <v>34</v>
      </c>
      <c r="E107" s="24">
        <v>112.0</v>
      </c>
      <c r="F107" s="30">
        <v>10000.0</v>
      </c>
      <c r="G107" s="3">
        <v>103.0</v>
      </c>
      <c r="H107" s="3" t="s">
        <v>6852</v>
      </c>
      <c r="I107" s="3" t="s">
        <v>6853</v>
      </c>
      <c r="J107" s="3" t="s">
        <v>4630</v>
      </c>
      <c r="K107" s="3" t="s">
        <v>44</v>
      </c>
      <c r="R107" s="272" t="s">
        <v>6854</v>
      </c>
      <c r="S107" s="270" t="s">
        <v>4631</v>
      </c>
      <c r="T107" s="24" t="s">
        <v>27</v>
      </c>
    </row>
    <row r="108" ht="15.75" customHeight="1">
      <c r="A108" s="3">
        <v>106.0</v>
      </c>
      <c r="B108" s="24" t="s">
        <v>671</v>
      </c>
      <c r="C108" s="3" t="s">
        <v>212</v>
      </c>
      <c r="D108" s="3" t="s">
        <v>34</v>
      </c>
      <c r="E108" s="24">
        <v>108.0</v>
      </c>
      <c r="F108" s="30">
        <v>10000.0</v>
      </c>
      <c r="G108" s="3">
        <v>104.0</v>
      </c>
      <c r="H108" s="3" t="s">
        <v>6855</v>
      </c>
      <c r="I108" s="3" t="s">
        <v>5529</v>
      </c>
      <c r="J108" s="3" t="s">
        <v>4631</v>
      </c>
      <c r="K108" s="3" t="s">
        <v>102</v>
      </c>
      <c r="R108" s="269" t="s">
        <v>5604</v>
      </c>
      <c r="S108" s="270" t="s">
        <v>4631</v>
      </c>
      <c r="T108" s="24" t="s">
        <v>111</v>
      </c>
    </row>
    <row r="109" ht="15.75" customHeight="1">
      <c r="A109" s="3">
        <v>107.0</v>
      </c>
      <c r="B109" s="24" t="s">
        <v>672</v>
      </c>
      <c r="C109" s="3" t="s">
        <v>157</v>
      </c>
      <c r="D109" s="3" t="s">
        <v>61</v>
      </c>
      <c r="E109" s="24">
        <v>115.0</v>
      </c>
      <c r="F109" s="30">
        <v>10000.0</v>
      </c>
      <c r="G109" s="3">
        <v>105.0</v>
      </c>
      <c r="H109" s="3" t="s">
        <v>6856</v>
      </c>
      <c r="I109" s="3" t="s">
        <v>5157</v>
      </c>
      <c r="J109" s="3" t="s">
        <v>4632</v>
      </c>
      <c r="K109" s="3" t="s">
        <v>50</v>
      </c>
      <c r="R109" s="269" t="s">
        <v>5635</v>
      </c>
      <c r="S109" s="270" t="s">
        <v>4631</v>
      </c>
      <c r="T109" s="24" t="s">
        <v>39</v>
      </c>
    </row>
    <row r="110" ht="15.75" customHeight="1">
      <c r="A110" s="3">
        <v>108.0</v>
      </c>
      <c r="B110" s="24" t="s">
        <v>673</v>
      </c>
      <c r="C110" s="3" t="s">
        <v>187</v>
      </c>
      <c r="D110" s="3" t="s">
        <v>61</v>
      </c>
      <c r="E110" s="24">
        <v>116.0</v>
      </c>
      <c r="F110" s="30">
        <v>10000.0</v>
      </c>
      <c r="G110" s="3">
        <v>106.0</v>
      </c>
      <c r="H110" s="3" t="s">
        <v>6857</v>
      </c>
      <c r="I110" s="3" t="s">
        <v>5449</v>
      </c>
      <c r="J110" s="3" t="s">
        <v>4631</v>
      </c>
      <c r="K110" s="3" t="s">
        <v>18</v>
      </c>
      <c r="R110" s="269" t="s">
        <v>5595</v>
      </c>
      <c r="S110" s="270" t="s">
        <v>4631</v>
      </c>
      <c r="T110" s="24" t="s">
        <v>2684</v>
      </c>
    </row>
    <row r="111" ht="15.75" customHeight="1">
      <c r="A111" s="3">
        <v>109.0</v>
      </c>
      <c r="B111" s="24" t="s">
        <v>674</v>
      </c>
      <c r="C111" s="3" t="s">
        <v>198</v>
      </c>
      <c r="D111" s="3" t="s">
        <v>61</v>
      </c>
      <c r="E111" s="24">
        <v>117.0</v>
      </c>
      <c r="F111" s="30">
        <v>10000.0</v>
      </c>
      <c r="G111" s="3">
        <v>107.0</v>
      </c>
      <c r="H111" s="3" t="s">
        <v>6858</v>
      </c>
      <c r="I111" s="3" t="s">
        <v>6859</v>
      </c>
      <c r="J111" s="3" t="s">
        <v>4631</v>
      </c>
      <c r="K111" s="3" t="s">
        <v>20</v>
      </c>
      <c r="R111" s="269" t="s">
        <v>5486</v>
      </c>
      <c r="S111" s="270" t="s">
        <v>4631</v>
      </c>
      <c r="T111" s="24" t="s">
        <v>36</v>
      </c>
    </row>
    <row r="112" ht="15.75" customHeight="1">
      <c r="A112" s="3">
        <v>110.0</v>
      </c>
      <c r="B112" s="24" t="s">
        <v>675</v>
      </c>
      <c r="C112" s="3" t="s">
        <v>154</v>
      </c>
      <c r="D112" s="3" t="s">
        <v>75</v>
      </c>
      <c r="E112" s="24">
        <v>118.0</v>
      </c>
      <c r="F112" s="30">
        <v>10000.0</v>
      </c>
      <c r="G112" s="3">
        <v>108.0</v>
      </c>
      <c r="H112" s="3" t="s">
        <v>6860</v>
      </c>
      <c r="I112" s="3" t="s">
        <v>5311</v>
      </c>
      <c r="J112" s="3" t="s">
        <v>4632</v>
      </c>
      <c r="K112" s="3" t="s">
        <v>83</v>
      </c>
      <c r="R112" s="269" t="s">
        <v>6861</v>
      </c>
      <c r="S112" s="270" t="s">
        <v>4631</v>
      </c>
      <c r="T112" s="24" t="s">
        <v>102</v>
      </c>
    </row>
    <row r="113" ht="15.75" customHeight="1">
      <c r="A113" s="3">
        <v>111.0</v>
      </c>
      <c r="B113" s="24" t="s">
        <v>676</v>
      </c>
      <c r="C113" s="3" t="s">
        <v>142</v>
      </c>
      <c r="D113" s="3" t="s">
        <v>75</v>
      </c>
      <c r="E113" s="24">
        <v>119.0</v>
      </c>
      <c r="F113" s="30">
        <v>10000.0</v>
      </c>
      <c r="G113" s="3">
        <v>109.0</v>
      </c>
      <c r="H113" s="3" t="s">
        <v>6862</v>
      </c>
      <c r="I113" s="3" t="s">
        <v>4869</v>
      </c>
      <c r="J113" s="3" t="s">
        <v>4630</v>
      </c>
      <c r="K113" s="3" t="s">
        <v>36</v>
      </c>
      <c r="R113" s="269" t="s">
        <v>5703</v>
      </c>
      <c r="S113" s="270" t="s">
        <v>4631</v>
      </c>
      <c r="T113" s="24" t="s">
        <v>90</v>
      </c>
    </row>
    <row r="114" ht="15.75" customHeight="1">
      <c r="A114" s="3">
        <v>112.0</v>
      </c>
      <c r="B114" s="24" t="s">
        <v>677</v>
      </c>
      <c r="C114" s="3" t="s">
        <v>148</v>
      </c>
      <c r="D114" s="3" t="s">
        <v>75</v>
      </c>
      <c r="E114" s="24">
        <v>122.0</v>
      </c>
      <c r="F114" s="30">
        <v>10000.0</v>
      </c>
      <c r="G114" s="3">
        <v>110.0</v>
      </c>
      <c r="H114" s="3" t="s">
        <v>6863</v>
      </c>
      <c r="I114" s="3" t="s">
        <v>5555</v>
      </c>
      <c r="J114" s="3" t="s">
        <v>4631</v>
      </c>
      <c r="K114" s="3" t="s">
        <v>50</v>
      </c>
      <c r="R114" s="269" t="s">
        <v>5606</v>
      </c>
      <c r="S114" s="270" t="s">
        <v>4631</v>
      </c>
      <c r="T114" s="24" t="s">
        <v>81</v>
      </c>
    </row>
    <row r="115" ht="15.75" customHeight="1">
      <c r="A115" s="3">
        <v>113.0</v>
      </c>
      <c r="B115" s="24" t="s">
        <v>678</v>
      </c>
      <c r="C115" s="3" t="s">
        <v>136</v>
      </c>
      <c r="D115" s="3" t="s">
        <v>75</v>
      </c>
      <c r="E115" s="24">
        <v>123.0</v>
      </c>
      <c r="F115" s="30">
        <v>10000.0</v>
      </c>
      <c r="G115" s="3">
        <v>111.0</v>
      </c>
      <c r="H115" s="3" t="s">
        <v>6864</v>
      </c>
      <c r="I115" s="3" t="s">
        <v>5595</v>
      </c>
      <c r="J115" s="3" t="s">
        <v>4631</v>
      </c>
      <c r="K115" s="3" t="s">
        <v>41</v>
      </c>
      <c r="R115" s="269" t="s">
        <v>5734</v>
      </c>
      <c r="S115" s="270" t="s">
        <v>4631</v>
      </c>
      <c r="T115" s="24" t="s">
        <v>18</v>
      </c>
    </row>
    <row r="116" ht="15.75" customHeight="1">
      <c r="A116" s="3">
        <v>114.0</v>
      </c>
      <c r="B116" s="24" t="s">
        <v>679</v>
      </c>
      <c r="C116" s="3" t="s">
        <v>151</v>
      </c>
      <c r="D116" s="3" t="s">
        <v>75</v>
      </c>
      <c r="E116" s="24">
        <v>124.0</v>
      </c>
      <c r="F116" s="30">
        <v>10000.0</v>
      </c>
      <c r="G116" s="3">
        <v>112.0</v>
      </c>
      <c r="H116" s="3" t="s">
        <v>6865</v>
      </c>
      <c r="I116" s="3" t="s">
        <v>4879</v>
      </c>
      <c r="J116" s="3" t="s">
        <v>4632</v>
      </c>
      <c r="K116" s="3" t="s">
        <v>53</v>
      </c>
      <c r="R116" s="269" t="s">
        <v>5471</v>
      </c>
      <c r="S116" s="270" t="s">
        <v>4631</v>
      </c>
      <c r="T116" s="24" t="s">
        <v>77</v>
      </c>
    </row>
    <row r="117" ht="15.75" customHeight="1">
      <c r="A117" s="3">
        <v>115.0</v>
      </c>
      <c r="B117" s="24" t="s">
        <v>680</v>
      </c>
      <c r="C117" s="3" t="s">
        <v>155</v>
      </c>
      <c r="D117" s="3" t="s">
        <v>75</v>
      </c>
      <c r="E117" s="24">
        <v>125.0</v>
      </c>
      <c r="F117" s="30">
        <v>10000.0</v>
      </c>
      <c r="G117" s="3">
        <v>113.0</v>
      </c>
      <c r="H117" s="3" t="s">
        <v>6866</v>
      </c>
      <c r="I117" s="3" t="s">
        <v>5016</v>
      </c>
      <c r="J117" s="3" t="s">
        <v>4630</v>
      </c>
      <c r="K117" s="3" t="s">
        <v>114</v>
      </c>
      <c r="R117" s="269" t="s">
        <v>5530</v>
      </c>
      <c r="S117" s="270" t="s">
        <v>4631</v>
      </c>
      <c r="T117" s="24" t="s">
        <v>70</v>
      </c>
    </row>
    <row r="118" ht="15.75" customHeight="1">
      <c r="A118" s="3">
        <v>116.0</v>
      </c>
      <c r="B118" s="24" t="s">
        <v>681</v>
      </c>
      <c r="C118" s="3" t="s">
        <v>182</v>
      </c>
      <c r="D118" s="3" t="s">
        <v>34</v>
      </c>
      <c r="E118" s="24">
        <v>126.0</v>
      </c>
      <c r="F118" s="30">
        <v>10000.0</v>
      </c>
      <c r="G118" s="3">
        <v>114.0</v>
      </c>
      <c r="H118" s="3" t="s">
        <v>6867</v>
      </c>
      <c r="I118" s="3" t="s">
        <v>6070</v>
      </c>
      <c r="J118" s="3" t="s">
        <v>4630</v>
      </c>
      <c r="K118" s="3" t="s">
        <v>41</v>
      </c>
      <c r="R118" s="269" t="s">
        <v>5478</v>
      </c>
      <c r="S118" s="270" t="s">
        <v>4631</v>
      </c>
      <c r="T118" s="24" t="s">
        <v>44</v>
      </c>
    </row>
    <row r="119" ht="15.75" customHeight="1">
      <c r="A119" s="3">
        <v>117.0</v>
      </c>
      <c r="B119" s="24" t="s">
        <v>682</v>
      </c>
      <c r="C119" s="3" t="s">
        <v>206</v>
      </c>
      <c r="D119" s="3" t="s">
        <v>34</v>
      </c>
      <c r="E119" s="24">
        <v>129.0</v>
      </c>
      <c r="F119" s="30">
        <v>10000.0</v>
      </c>
      <c r="G119" s="3">
        <v>115.0</v>
      </c>
      <c r="H119" s="3" t="s">
        <v>6868</v>
      </c>
      <c r="I119" s="3" t="s">
        <v>5150</v>
      </c>
      <c r="J119" s="3" t="s">
        <v>4632</v>
      </c>
      <c r="K119" s="3" t="s">
        <v>64</v>
      </c>
      <c r="R119" s="269" t="s">
        <v>5908</v>
      </c>
      <c r="S119" s="270" t="s">
        <v>4631</v>
      </c>
      <c r="T119" s="24" t="s">
        <v>47</v>
      </c>
    </row>
    <row r="120" ht="15.75" customHeight="1">
      <c r="A120" s="3">
        <v>118.0</v>
      </c>
      <c r="B120" s="24" t="s">
        <v>683</v>
      </c>
      <c r="C120" s="3" t="s">
        <v>195</v>
      </c>
      <c r="D120" s="3" t="s">
        <v>34</v>
      </c>
      <c r="E120" s="24">
        <v>130.0</v>
      </c>
      <c r="F120" s="30">
        <v>10000.0</v>
      </c>
      <c r="G120" s="3">
        <v>116.0</v>
      </c>
      <c r="H120" s="3" t="s">
        <v>6869</v>
      </c>
      <c r="I120" s="3" t="s">
        <v>5138</v>
      </c>
      <c r="J120" s="3" t="s">
        <v>4632</v>
      </c>
      <c r="K120" s="3" t="s">
        <v>23</v>
      </c>
      <c r="R120" s="269" t="s">
        <v>5505</v>
      </c>
      <c r="S120" s="270" t="s">
        <v>4631</v>
      </c>
      <c r="T120" s="24" t="s">
        <v>6393</v>
      </c>
    </row>
    <row r="121" ht="15.75" customHeight="1">
      <c r="A121" s="3">
        <v>119.0</v>
      </c>
      <c r="B121" s="24" t="s">
        <v>684</v>
      </c>
      <c r="C121" s="3" t="s">
        <v>153</v>
      </c>
      <c r="D121" s="3" t="s">
        <v>34</v>
      </c>
      <c r="E121" s="24">
        <v>131.0</v>
      </c>
      <c r="F121" s="30">
        <v>10000.0</v>
      </c>
      <c r="G121" s="3">
        <v>117.0</v>
      </c>
      <c r="H121" s="3" t="s">
        <v>6870</v>
      </c>
      <c r="I121" s="3" t="s">
        <v>5018</v>
      </c>
      <c r="J121" s="3" t="s">
        <v>4632</v>
      </c>
      <c r="K121" s="3" t="s">
        <v>64</v>
      </c>
      <c r="R121" s="269" t="s">
        <v>5520</v>
      </c>
      <c r="S121" s="270" t="s">
        <v>4631</v>
      </c>
      <c r="T121" s="24" t="s">
        <v>31</v>
      </c>
    </row>
    <row r="122" ht="15.75" customHeight="1">
      <c r="A122" s="3">
        <v>120.0</v>
      </c>
      <c r="B122" s="24" t="s">
        <v>685</v>
      </c>
      <c r="C122" s="3" t="s">
        <v>216</v>
      </c>
      <c r="D122" s="3" t="s">
        <v>34</v>
      </c>
      <c r="E122" s="24">
        <v>132.0</v>
      </c>
      <c r="F122" s="30">
        <v>10000.0</v>
      </c>
      <c r="G122" s="3">
        <v>118.0</v>
      </c>
      <c r="H122" s="3" t="s">
        <v>6871</v>
      </c>
      <c r="I122" s="3" t="s">
        <v>4945</v>
      </c>
      <c r="J122" s="3" t="s">
        <v>4630</v>
      </c>
      <c r="K122" s="3" t="s">
        <v>114</v>
      </c>
      <c r="R122" s="269" t="s">
        <v>5454</v>
      </c>
      <c r="S122" s="270" t="s">
        <v>4631</v>
      </c>
      <c r="T122" s="24" t="s">
        <v>68</v>
      </c>
    </row>
    <row r="123" ht="15.75" customHeight="1">
      <c r="A123" s="3">
        <v>121.0</v>
      </c>
      <c r="B123" s="24" t="s">
        <v>686</v>
      </c>
      <c r="C123" s="3" t="s">
        <v>205</v>
      </c>
      <c r="D123" s="3" t="s">
        <v>34</v>
      </c>
      <c r="E123" s="24">
        <v>133.0</v>
      </c>
      <c r="F123" s="30">
        <v>10000.0</v>
      </c>
      <c r="G123" s="3">
        <v>119.0</v>
      </c>
      <c r="H123" s="3" t="s">
        <v>6872</v>
      </c>
      <c r="I123" s="3" t="s">
        <v>6873</v>
      </c>
      <c r="J123" s="3" t="s">
        <v>4631</v>
      </c>
      <c r="K123" s="3" t="s">
        <v>41</v>
      </c>
      <c r="R123" s="269" t="s">
        <v>5868</v>
      </c>
      <c r="S123" s="270" t="s">
        <v>4631</v>
      </c>
      <c r="T123" s="24" t="s">
        <v>2564</v>
      </c>
    </row>
    <row r="124" ht="15.75" customHeight="1">
      <c r="A124" s="3">
        <v>122.0</v>
      </c>
      <c r="B124" s="24" t="s">
        <v>687</v>
      </c>
      <c r="C124" s="3" t="s">
        <v>199</v>
      </c>
      <c r="D124" s="3" t="s">
        <v>34</v>
      </c>
      <c r="E124" s="24">
        <v>141.0</v>
      </c>
      <c r="F124" s="30">
        <v>10000.0</v>
      </c>
      <c r="G124" s="3">
        <v>120.0</v>
      </c>
      <c r="H124" s="3" t="s">
        <v>6874</v>
      </c>
      <c r="I124" s="3" t="s">
        <v>5021</v>
      </c>
      <c r="J124" s="3" t="s">
        <v>4632</v>
      </c>
      <c r="K124" s="3" t="s">
        <v>272</v>
      </c>
      <c r="R124" s="269" t="s">
        <v>5651</v>
      </c>
      <c r="S124" s="270" t="s">
        <v>4631</v>
      </c>
      <c r="T124" s="24" t="s">
        <v>117</v>
      </c>
    </row>
    <row r="125" ht="15.75" customHeight="1">
      <c r="A125" s="3">
        <v>123.0</v>
      </c>
      <c r="B125" s="24" t="s">
        <v>688</v>
      </c>
      <c r="C125" s="3" t="s">
        <v>201</v>
      </c>
      <c r="D125" s="3" t="s">
        <v>34</v>
      </c>
      <c r="E125" s="24">
        <v>135.0</v>
      </c>
      <c r="F125" s="30">
        <v>10000.0</v>
      </c>
      <c r="G125" s="3">
        <v>121.0</v>
      </c>
      <c r="H125" s="3" t="s">
        <v>6875</v>
      </c>
      <c r="I125" s="3" t="s">
        <v>5455</v>
      </c>
      <c r="J125" s="3" t="s">
        <v>4631</v>
      </c>
      <c r="K125" s="3" t="s">
        <v>117</v>
      </c>
      <c r="R125" s="269" t="s">
        <v>5556</v>
      </c>
      <c r="S125" s="270" t="s">
        <v>4631</v>
      </c>
      <c r="T125" s="24" t="s">
        <v>23</v>
      </c>
    </row>
    <row r="126" ht="15.75" customHeight="1">
      <c r="A126" s="3">
        <v>124.0</v>
      </c>
      <c r="B126" s="24" t="s">
        <v>689</v>
      </c>
      <c r="C126" s="3" t="s">
        <v>158</v>
      </c>
      <c r="D126" s="3" t="s">
        <v>17</v>
      </c>
      <c r="E126" s="24">
        <v>145.0</v>
      </c>
      <c r="F126" s="30">
        <v>10000.0</v>
      </c>
      <c r="G126" s="3">
        <v>122.0</v>
      </c>
      <c r="H126" s="3" t="s">
        <v>6876</v>
      </c>
      <c r="I126" s="3" t="s">
        <v>5490</v>
      </c>
      <c r="J126" s="3" t="s">
        <v>4631</v>
      </c>
      <c r="K126" s="3" t="s">
        <v>77</v>
      </c>
      <c r="R126" s="269" t="s">
        <v>5483</v>
      </c>
      <c r="S126" s="270" t="s">
        <v>4631</v>
      </c>
      <c r="T126" s="24" t="s">
        <v>123</v>
      </c>
    </row>
    <row r="127" ht="15.75" customHeight="1">
      <c r="A127" s="3">
        <v>125.0</v>
      </c>
      <c r="B127" s="24" t="s">
        <v>690</v>
      </c>
      <c r="C127" s="3" t="s">
        <v>449</v>
      </c>
      <c r="D127" s="3"/>
      <c r="E127" s="22">
        <v>10000.0</v>
      </c>
      <c r="F127" s="30">
        <v>10000.0</v>
      </c>
      <c r="G127" s="3">
        <v>123.0</v>
      </c>
      <c r="H127" s="3" t="s">
        <v>6877</v>
      </c>
      <c r="I127" s="3" t="s">
        <v>4929</v>
      </c>
      <c r="J127" s="3" t="s">
        <v>4632</v>
      </c>
      <c r="K127" s="3" t="s">
        <v>58</v>
      </c>
      <c r="R127" s="269" t="s">
        <v>5809</v>
      </c>
      <c r="S127" s="270" t="s">
        <v>4631</v>
      </c>
      <c r="T127" s="24" t="s">
        <v>83</v>
      </c>
    </row>
    <row r="128" ht="15.75" customHeight="1">
      <c r="A128" s="3">
        <v>126.0</v>
      </c>
      <c r="B128" s="24" t="s">
        <v>691</v>
      </c>
      <c r="C128" s="3" t="s">
        <v>173</v>
      </c>
      <c r="D128" s="3" t="s">
        <v>17</v>
      </c>
      <c r="E128" s="24">
        <v>97.0</v>
      </c>
      <c r="F128" s="30">
        <v>10000.0</v>
      </c>
      <c r="G128" s="3">
        <v>124.0</v>
      </c>
      <c r="H128" s="30" t="s">
        <v>6878</v>
      </c>
      <c r="I128" s="30" t="s">
        <v>5163</v>
      </c>
      <c r="J128" s="3" t="s">
        <v>4632</v>
      </c>
      <c r="K128" s="3" t="s">
        <v>104</v>
      </c>
      <c r="R128" s="269" t="s">
        <v>5458</v>
      </c>
      <c r="S128" s="270" t="s">
        <v>4631</v>
      </c>
      <c r="T128" s="24" t="s">
        <v>39</v>
      </c>
    </row>
    <row r="129" ht="15.75" customHeight="1">
      <c r="A129" s="3">
        <v>127.0</v>
      </c>
      <c r="B129" s="24" t="s">
        <v>692</v>
      </c>
      <c r="C129" s="3" t="s">
        <v>218</v>
      </c>
      <c r="D129" s="3" t="s">
        <v>34</v>
      </c>
      <c r="E129" s="24">
        <v>136.0</v>
      </c>
      <c r="F129" s="30">
        <v>10000.0</v>
      </c>
      <c r="G129" s="3">
        <v>125.0</v>
      </c>
      <c r="H129" s="3" t="s">
        <v>6879</v>
      </c>
      <c r="I129" s="3" t="s">
        <v>6880</v>
      </c>
      <c r="J129" s="3" t="s">
        <v>4631</v>
      </c>
      <c r="K129" s="3" t="s">
        <v>140</v>
      </c>
      <c r="R129" s="269" t="s">
        <v>5473</v>
      </c>
      <c r="S129" s="270" t="s">
        <v>4631</v>
      </c>
      <c r="T129" s="24" t="s">
        <v>18</v>
      </c>
    </row>
    <row r="130" ht="15.75" customHeight="1">
      <c r="A130" s="3">
        <v>128.0</v>
      </c>
      <c r="B130" s="24" t="s">
        <v>693</v>
      </c>
      <c r="C130" s="3" t="s">
        <v>172</v>
      </c>
      <c r="D130" s="3" t="s">
        <v>34</v>
      </c>
      <c r="E130" s="24">
        <v>142.0</v>
      </c>
      <c r="F130" s="30">
        <v>10000.0</v>
      </c>
      <c r="G130" s="3">
        <v>126.0</v>
      </c>
      <c r="H130" s="3" t="s">
        <v>6881</v>
      </c>
      <c r="I130" s="3" t="s">
        <v>4936</v>
      </c>
      <c r="J130" s="3" t="s">
        <v>4630</v>
      </c>
      <c r="K130" s="3" t="s">
        <v>117</v>
      </c>
      <c r="R130" s="269" t="s">
        <v>5491</v>
      </c>
      <c r="S130" s="270" t="s">
        <v>4631</v>
      </c>
      <c r="T130" s="24" t="s">
        <v>114</v>
      </c>
    </row>
    <row r="131" ht="15.75" customHeight="1">
      <c r="A131" s="3">
        <v>129.0</v>
      </c>
      <c r="B131" s="24" t="s">
        <v>695</v>
      </c>
      <c r="C131" s="3" t="s">
        <v>233</v>
      </c>
      <c r="D131" s="3" t="s">
        <v>34</v>
      </c>
      <c r="E131" s="24">
        <v>167.0</v>
      </c>
      <c r="F131" s="30">
        <v>10000.0</v>
      </c>
      <c r="G131" s="3">
        <v>127.0</v>
      </c>
      <c r="H131" s="3" t="s">
        <v>6882</v>
      </c>
      <c r="I131" s="3" t="s">
        <v>5579</v>
      </c>
      <c r="J131" s="3" t="s">
        <v>4631</v>
      </c>
      <c r="K131" s="3" t="s">
        <v>111</v>
      </c>
      <c r="R131" s="269" t="s">
        <v>6883</v>
      </c>
      <c r="S131" s="270" t="s">
        <v>4631</v>
      </c>
      <c r="T131" s="24" t="s">
        <v>2564</v>
      </c>
    </row>
    <row r="132" ht="15.75" customHeight="1">
      <c r="A132" s="3">
        <v>130.0</v>
      </c>
      <c r="B132" s="24" t="s">
        <v>696</v>
      </c>
      <c r="C132" s="3" t="s">
        <v>179</v>
      </c>
      <c r="D132" s="3" t="s">
        <v>34</v>
      </c>
      <c r="E132" s="24">
        <v>164.0</v>
      </c>
      <c r="F132" s="30">
        <v>10000.0</v>
      </c>
      <c r="G132" s="3">
        <v>128.0</v>
      </c>
      <c r="H132" s="3" t="s">
        <v>6884</v>
      </c>
      <c r="I132" s="3" t="s">
        <v>4888</v>
      </c>
      <c r="J132" s="3" t="s">
        <v>4630</v>
      </c>
      <c r="K132" s="3" t="s">
        <v>117</v>
      </c>
      <c r="R132" s="269" t="s">
        <v>5451</v>
      </c>
      <c r="S132" s="270" t="s">
        <v>4631</v>
      </c>
      <c r="T132" s="24" t="s">
        <v>27</v>
      </c>
    </row>
    <row r="133" ht="15.75" customHeight="1">
      <c r="A133" s="3">
        <v>131.0</v>
      </c>
      <c r="B133" s="24" t="s">
        <v>697</v>
      </c>
      <c r="C133" s="3" t="s">
        <v>185</v>
      </c>
      <c r="D133" s="3" t="s">
        <v>17</v>
      </c>
      <c r="E133" s="24">
        <v>99.0</v>
      </c>
      <c r="F133" s="30">
        <v>10000.0</v>
      </c>
      <c r="G133" s="3">
        <v>129.0</v>
      </c>
      <c r="H133" s="3" t="s">
        <v>6885</v>
      </c>
      <c r="I133" s="3" t="s">
        <v>4982</v>
      </c>
      <c r="J133" s="3" t="s">
        <v>4630</v>
      </c>
      <c r="K133" s="3" t="s">
        <v>31</v>
      </c>
      <c r="R133" s="269" t="s">
        <v>5475</v>
      </c>
      <c r="S133" s="270" t="s">
        <v>4631</v>
      </c>
      <c r="T133" s="24" t="s">
        <v>66</v>
      </c>
    </row>
    <row r="134" ht="15.75" customHeight="1">
      <c r="A134" s="3">
        <v>132.0</v>
      </c>
      <c r="B134" s="24" t="s">
        <v>698</v>
      </c>
      <c r="C134" s="3" t="s">
        <v>162</v>
      </c>
      <c r="D134" s="3" t="s">
        <v>17</v>
      </c>
      <c r="E134" s="24">
        <v>137.0</v>
      </c>
      <c r="F134" s="30">
        <v>10000.0</v>
      </c>
      <c r="G134" s="3">
        <v>130.0</v>
      </c>
      <c r="H134" s="3" t="s">
        <v>6886</v>
      </c>
      <c r="I134" s="3" t="s">
        <v>5548</v>
      </c>
      <c r="J134" s="3" t="s">
        <v>4631</v>
      </c>
      <c r="K134" s="3" t="s">
        <v>77</v>
      </c>
      <c r="R134" s="272" t="s">
        <v>5609</v>
      </c>
      <c r="S134" s="270" t="s">
        <v>4631</v>
      </c>
      <c r="T134" s="24" t="s">
        <v>123</v>
      </c>
    </row>
    <row r="135" ht="15.75" customHeight="1">
      <c r="A135" s="3">
        <v>133.0</v>
      </c>
      <c r="B135" s="24" t="s">
        <v>699</v>
      </c>
      <c r="C135" s="3" t="s">
        <v>175</v>
      </c>
      <c r="D135" s="3" t="s">
        <v>17</v>
      </c>
      <c r="E135" s="24">
        <v>98.0</v>
      </c>
      <c r="F135" s="30">
        <v>10000.0</v>
      </c>
      <c r="G135" s="3">
        <v>131.0</v>
      </c>
      <c r="H135" s="3" t="s">
        <v>6887</v>
      </c>
      <c r="I135" s="3" t="s">
        <v>5136</v>
      </c>
      <c r="J135" s="3" t="s">
        <v>4632</v>
      </c>
      <c r="K135" s="3" t="s">
        <v>39</v>
      </c>
      <c r="R135" s="269" t="s">
        <v>5739</v>
      </c>
      <c r="S135" s="270" t="s">
        <v>4631</v>
      </c>
      <c r="T135" s="24" t="s">
        <v>90</v>
      </c>
    </row>
    <row r="136" ht="15.75" customHeight="1">
      <c r="A136" s="3">
        <v>134.0</v>
      </c>
      <c r="B136" s="24" t="s">
        <v>700</v>
      </c>
      <c r="C136" s="3" t="s">
        <v>213</v>
      </c>
      <c r="D136" s="3" t="s">
        <v>17</v>
      </c>
      <c r="E136" s="24">
        <v>176.0</v>
      </c>
      <c r="F136" s="30">
        <v>10000.0</v>
      </c>
      <c r="G136" s="3">
        <v>132.0</v>
      </c>
      <c r="H136" s="3" t="s">
        <v>6888</v>
      </c>
      <c r="I136" s="3" t="s">
        <v>5517</v>
      </c>
      <c r="J136" s="3" t="s">
        <v>4631</v>
      </c>
      <c r="K136" s="3" t="s">
        <v>77</v>
      </c>
      <c r="R136" s="269" t="s">
        <v>5511</v>
      </c>
      <c r="S136" s="270" t="s">
        <v>4631</v>
      </c>
      <c r="T136" s="24" t="s">
        <v>2564</v>
      </c>
    </row>
    <row r="137" ht="15.75" customHeight="1">
      <c r="A137" s="3">
        <v>135.0</v>
      </c>
      <c r="B137" s="24" t="s">
        <v>702</v>
      </c>
      <c r="C137" s="3" t="s">
        <v>266</v>
      </c>
      <c r="D137" s="3" t="s">
        <v>17</v>
      </c>
      <c r="E137" s="24">
        <v>245.0</v>
      </c>
      <c r="F137" s="30">
        <v>10000.0</v>
      </c>
      <c r="G137" s="3">
        <v>133.0</v>
      </c>
      <c r="H137" s="3" t="s">
        <v>6889</v>
      </c>
      <c r="I137" s="3" t="s">
        <v>5029</v>
      </c>
      <c r="J137" s="3" t="s">
        <v>4632</v>
      </c>
      <c r="K137" s="3" t="s">
        <v>41</v>
      </c>
      <c r="R137" s="269" t="s">
        <v>5560</v>
      </c>
      <c r="S137" s="270" t="s">
        <v>4631</v>
      </c>
      <c r="T137" s="24" t="s">
        <v>41</v>
      </c>
    </row>
    <row r="138" ht="15.75" customHeight="1">
      <c r="A138" s="3">
        <v>136.0</v>
      </c>
      <c r="B138" s="24" t="s">
        <v>703</v>
      </c>
      <c r="C138" s="3" t="s">
        <v>165</v>
      </c>
      <c r="D138" s="3" t="s">
        <v>61</v>
      </c>
      <c r="E138" s="24">
        <v>151.0</v>
      </c>
      <c r="F138" s="30">
        <v>10000.0</v>
      </c>
      <c r="G138" s="3">
        <v>134.0</v>
      </c>
      <c r="H138" s="3" t="s">
        <v>6890</v>
      </c>
      <c r="I138" s="3" t="s">
        <v>4908</v>
      </c>
      <c r="J138" s="3" t="s">
        <v>4630</v>
      </c>
      <c r="K138" s="3" t="s">
        <v>104</v>
      </c>
      <c r="R138" s="269" t="s">
        <v>5559</v>
      </c>
      <c r="S138" s="270" t="s">
        <v>4631</v>
      </c>
      <c r="T138" s="24" t="s">
        <v>95</v>
      </c>
    </row>
    <row r="139" ht="15.75" customHeight="1">
      <c r="A139" s="3">
        <v>137.0</v>
      </c>
      <c r="B139" s="24" t="s">
        <v>704</v>
      </c>
      <c r="C139" s="3" t="s">
        <v>177</v>
      </c>
      <c r="D139" s="3" t="s">
        <v>61</v>
      </c>
      <c r="E139" s="24">
        <v>155.0</v>
      </c>
      <c r="F139" s="30">
        <v>10000.0</v>
      </c>
      <c r="G139" s="3">
        <v>135.0</v>
      </c>
      <c r="H139" s="3" t="s">
        <v>6891</v>
      </c>
      <c r="I139" s="3" t="s">
        <v>4903</v>
      </c>
      <c r="J139" s="3" t="s">
        <v>4630</v>
      </c>
      <c r="K139" s="3" t="s">
        <v>64</v>
      </c>
      <c r="R139" s="269" t="s">
        <v>5586</v>
      </c>
      <c r="S139" s="270" t="s">
        <v>4631</v>
      </c>
      <c r="T139" s="24" t="s">
        <v>2564</v>
      </c>
    </row>
    <row r="140" ht="15.75" customHeight="1">
      <c r="A140" s="3">
        <v>138.0</v>
      </c>
      <c r="B140" s="24" t="s">
        <v>705</v>
      </c>
      <c r="C140" s="3" t="s">
        <v>181</v>
      </c>
      <c r="D140" s="3" t="s">
        <v>61</v>
      </c>
      <c r="E140" s="24">
        <v>154.0</v>
      </c>
      <c r="F140" s="30">
        <v>10000.0</v>
      </c>
      <c r="G140" s="3">
        <v>136.0</v>
      </c>
      <c r="H140" s="3" t="s">
        <v>6892</v>
      </c>
      <c r="I140" s="3" t="s">
        <v>4948</v>
      </c>
      <c r="J140" s="3" t="s">
        <v>4630</v>
      </c>
      <c r="K140" s="3" t="s">
        <v>44</v>
      </c>
      <c r="R140" s="269" t="s">
        <v>5487</v>
      </c>
      <c r="S140" s="270" t="s">
        <v>4631</v>
      </c>
      <c r="T140" s="24" t="s">
        <v>123</v>
      </c>
    </row>
    <row r="141" ht="15.75" customHeight="1">
      <c r="A141" s="3">
        <v>139.0</v>
      </c>
      <c r="B141" s="24" t="s">
        <v>706</v>
      </c>
      <c r="C141" s="3" t="s">
        <v>224</v>
      </c>
      <c r="D141" s="3" t="s">
        <v>61</v>
      </c>
      <c r="E141" s="24">
        <v>156.0</v>
      </c>
      <c r="F141" s="30">
        <v>10000.0</v>
      </c>
      <c r="G141" s="3">
        <v>137.0</v>
      </c>
      <c r="H141" s="3" t="s">
        <v>6893</v>
      </c>
      <c r="I141" s="3" t="s">
        <v>5480</v>
      </c>
      <c r="J141" s="3" t="s">
        <v>4631</v>
      </c>
      <c r="K141" s="3" t="s">
        <v>77</v>
      </c>
      <c r="R141" s="269" t="s">
        <v>5652</v>
      </c>
      <c r="S141" s="270" t="s">
        <v>4631</v>
      </c>
      <c r="T141" s="24" t="s">
        <v>95</v>
      </c>
    </row>
    <row r="142" ht="15.75" customHeight="1">
      <c r="A142" s="3">
        <v>140.0</v>
      </c>
      <c r="B142" s="24" t="s">
        <v>707</v>
      </c>
      <c r="C142" s="3" t="s">
        <v>164</v>
      </c>
      <c r="D142" s="3" t="s">
        <v>75</v>
      </c>
      <c r="E142" s="24">
        <v>157.0</v>
      </c>
      <c r="F142" s="30">
        <v>10000.0</v>
      </c>
      <c r="G142" s="3">
        <v>138.0</v>
      </c>
      <c r="H142" s="3" t="s">
        <v>6894</v>
      </c>
      <c r="I142" s="3" t="s">
        <v>5867</v>
      </c>
      <c r="J142" s="3" t="s">
        <v>4631</v>
      </c>
      <c r="K142" s="3" t="s">
        <v>27</v>
      </c>
      <c r="R142" s="269" t="s">
        <v>5447</v>
      </c>
      <c r="S142" s="270" t="s">
        <v>4631</v>
      </c>
      <c r="T142" s="24" t="s">
        <v>68</v>
      </c>
    </row>
    <row r="143" ht="15.75" customHeight="1">
      <c r="A143" s="3">
        <v>141.0</v>
      </c>
      <c r="B143" s="24" t="s">
        <v>708</v>
      </c>
      <c r="C143" s="3" t="s">
        <v>178</v>
      </c>
      <c r="D143" s="3" t="s">
        <v>75</v>
      </c>
      <c r="E143" s="24">
        <v>158.0</v>
      </c>
      <c r="F143" s="30">
        <v>10000.0</v>
      </c>
      <c r="G143" s="3">
        <v>139.0</v>
      </c>
      <c r="H143" s="3" t="s">
        <v>6895</v>
      </c>
      <c r="I143" s="3" t="s">
        <v>5512</v>
      </c>
      <c r="J143" s="3" t="s">
        <v>4631</v>
      </c>
      <c r="K143" s="3" t="s">
        <v>36</v>
      </c>
      <c r="R143" s="269" t="s">
        <v>5508</v>
      </c>
      <c r="S143" s="270" t="s">
        <v>4631</v>
      </c>
      <c r="T143" s="24" t="s">
        <v>23</v>
      </c>
    </row>
    <row r="144" ht="15.75" customHeight="1">
      <c r="A144" s="3">
        <v>142.0</v>
      </c>
      <c r="B144" s="24" t="s">
        <v>709</v>
      </c>
      <c r="C144" s="3" t="s">
        <v>180</v>
      </c>
      <c r="D144" s="3" t="s">
        <v>75</v>
      </c>
      <c r="E144" s="24">
        <v>160.0</v>
      </c>
      <c r="F144" s="30">
        <v>10000.0</v>
      </c>
      <c r="G144" s="3">
        <v>140.0</v>
      </c>
      <c r="H144" s="3" t="s">
        <v>6896</v>
      </c>
      <c r="I144" s="3" t="s">
        <v>5453</v>
      </c>
      <c r="J144" s="3" t="s">
        <v>4631</v>
      </c>
      <c r="K144" s="3" t="s">
        <v>114</v>
      </c>
      <c r="R144" s="269" t="s">
        <v>5732</v>
      </c>
      <c r="S144" s="270" t="s">
        <v>4631</v>
      </c>
      <c r="T144" s="24" t="s">
        <v>2684</v>
      </c>
    </row>
    <row r="145" ht="15.75" customHeight="1">
      <c r="A145" s="3">
        <v>143.0</v>
      </c>
      <c r="B145" s="24" t="s">
        <v>710</v>
      </c>
      <c r="C145" s="3" t="s">
        <v>209</v>
      </c>
      <c r="D145" s="3" t="s">
        <v>17</v>
      </c>
      <c r="E145" s="24">
        <v>147.0</v>
      </c>
      <c r="F145" s="30">
        <v>10000.0</v>
      </c>
      <c r="G145" s="3">
        <v>141.0</v>
      </c>
      <c r="H145" s="3" t="s">
        <v>6897</v>
      </c>
      <c r="I145" s="3" t="s">
        <v>4855</v>
      </c>
      <c r="J145" s="3" t="s">
        <v>4630</v>
      </c>
      <c r="K145" s="3" t="s">
        <v>90</v>
      </c>
      <c r="R145" s="269" t="s">
        <v>5773</v>
      </c>
      <c r="S145" s="270" t="s">
        <v>4631</v>
      </c>
      <c r="T145" s="24" t="s">
        <v>117</v>
      </c>
    </row>
    <row r="146" ht="15.75" customHeight="1">
      <c r="A146" s="3">
        <v>144.0</v>
      </c>
      <c r="B146" s="24" t="s">
        <v>711</v>
      </c>
      <c r="C146" s="3" t="s">
        <v>254</v>
      </c>
      <c r="D146" s="3" t="s">
        <v>17</v>
      </c>
      <c r="E146" s="24">
        <v>179.0</v>
      </c>
      <c r="F146" s="30">
        <v>10000.0</v>
      </c>
      <c r="G146" s="3">
        <v>142.0</v>
      </c>
      <c r="H146" s="3" t="s">
        <v>6898</v>
      </c>
      <c r="I146" s="3" t="s">
        <v>4922</v>
      </c>
      <c r="J146" s="3" t="s">
        <v>4630</v>
      </c>
      <c r="K146" s="3" t="s">
        <v>117</v>
      </c>
      <c r="R146" s="269" t="s">
        <v>5494</v>
      </c>
      <c r="S146" s="270" t="s">
        <v>4631</v>
      </c>
      <c r="T146" s="24" t="s">
        <v>53</v>
      </c>
    </row>
    <row r="147" ht="15.75" customHeight="1">
      <c r="A147" s="3">
        <v>145.0</v>
      </c>
      <c r="B147" s="24" t="s">
        <v>712</v>
      </c>
      <c r="C147" s="3" t="s">
        <v>265</v>
      </c>
      <c r="D147" s="3" t="s">
        <v>34</v>
      </c>
      <c r="E147" s="24">
        <v>287.0</v>
      </c>
      <c r="F147" s="30">
        <v>10000.0</v>
      </c>
      <c r="G147" s="3">
        <v>143.0</v>
      </c>
      <c r="H147" s="3" t="s">
        <v>6899</v>
      </c>
      <c r="I147" s="3" t="s">
        <v>6900</v>
      </c>
      <c r="J147" s="3" t="s">
        <v>4631</v>
      </c>
      <c r="K147" s="3" t="s">
        <v>58</v>
      </c>
      <c r="R147" s="269" t="s">
        <v>5516</v>
      </c>
      <c r="S147" s="270" t="s">
        <v>4631</v>
      </c>
      <c r="T147" s="24" t="s">
        <v>85</v>
      </c>
    </row>
    <row r="148" ht="15.75" customHeight="1">
      <c r="A148" s="3">
        <v>146.0</v>
      </c>
      <c r="B148" s="24" t="s">
        <v>713</v>
      </c>
      <c r="C148" s="3" t="s">
        <v>223</v>
      </c>
      <c r="D148" s="3" t="s">
        <v>34</v>
      </c>
      <c r="E148" s="24">
        <v>144.0</v>
      </c>
      <c r="F148" s="30">
        <v>10000.0</v>
      </c>
      <c r="G148" s="3">
        <v>144.0</v>
      </c>
      <c r="H148" s="3" t="s">
        <v>6901</v>
      </c>
      <c r="I148" s="3" t="s">
        <v>5703</v>
      </c>
      <c r="J148" s="3" t="s">
        <v>4631</v>
      </c>
      <c r="K148" s="3" t="s">
        <v>104</v>
      </c>
      <c r="R148" s="269" t="s">
        <v>5536</v>
      </c>
      <c r="S148" s="270" t="s">
        <v>4631</v>
      </c>
      <c r="T148" s="24" t="s">
        <v>64</v>
      </c>
    </row>
    <row r="149" ht="15.75" customHeight="1">
      <c r="A149" s="3">
        <v>147.0</v>
      </c>
      <c r="B149" s="24" t="s">
        <v>714</v>
      </c>
      <c r="C149" s="3" t="s">
        <v>246</v>
      </c>
      <c r="D149" s="3" t="s">
        <v>34</v>
      </c>
      <c r="E149" s="24">
        <v>168.0</v>
      </c>
      <c r="F149" s="30">
        <v>10000.0</v>
      </c>
      <c r="G149" s="3">
        <v>145.0</v>
      </c>
      <c r="H149" s="3" t="s">
        <v>6902</v>
      </c>
      <c r="I149" s="3" t="s">
        <v>4927</v>
      </c>
      <c r="J149" s="3" t="s">
        <v>4630</v>
      </c>
      <c r="K149" s="3" t="s">
        <v>70</v>
      </c>
      <c r="R149" s="269" t="s">
        <v>5503</v>
      </c>
      <c r="S149" s="270" t="s">
        <v>4631</v>
      </c>
      <c r="T149" s="24" t="s">
        <v>20</v>
      </c>
    </row>
    <row r="150" ht="15.75" customHeight="1">
      <c r="A150" s="3">
        <v>148.0</v>
      </c>
      <c r="B150" s="24" t="s">
        <v>715</v>
      </c>
      <c r="C150" s="3" t="s">
        <v>245</v>
      </c>
      <c r="D150" s="3" t="s">
        <v>34</v>
      </c>
      <c r="E150" s="24">
        <v>143.0</v>
      </c>
      <c r="F150" s="30">
        <v>10000.0</v>
      </c>
      <c r="G150" s="3">
        <v>146.0</v>
      </c>
      <c r="H150" s="3" t="s">
        <v>6903</v>
      </c>
      <c r="I150" s="3" t="s">
        <v>4858</v>
      </c>
      <c r="J150" s="3" t="s">
        <v>4630</v>
      </c>
      <c r="K150" s="3" t="s">
        <v>27</v>
      </c>
      <c r="R150" s="269"/>
      <c r="S150" s="270"/>
    </row>
    <row r="151" ht="15.75" customHeight="1">
      <c r="A151" s="3">
        <v>149.0</v>
      </c>
      <c r="B151" s="24" t="s">
        <v>716</v>
      </c>
      <c r="C151" s="3" t="s">
        <v>259</v>
      </c>
      <c r="D151" s="3" t="s">
        <v>34</v>
      </c>
      <c r="E151" s="24">
        <v>169.0</v>
      </c>
      <c r="F151" s="30">
        <v>10000.0</v>
      </c>
      <c r="G151" s="3">
        <v>147.0</v>
      </c>
      <c r="H151" s="3" t="s">
        <v>6904</v>
      </c>
      <c r="I151" s="3" t="s">
        <v>5524</v>
      </c>
      <c r="J151" s="3" t="s">
        <v>4631</v>
      </c>
      <c r="K151" s="3" t="s">
        <v>39</v>
      </c>
      <c r="R151" s="273"/>
      <c r="S151" s="274"/>
    </row>
    <row r="152" ht="15.75" customHeight="1">
      <c r="A152" s="3">
        <v>150.0</v>
      </c>
      <c r="B152" s="22" t="s">
        <v>717</v>
      </c>
      <c r="C152" s="3" t="s">
        <v>232</v>
      </c>
      <c r="D152" s="3" t="s">
        <v>34</v>
      </c>
      <c r="E152" s="24">
        <v>163.0</v>
      </c>
      <c r="F152" s="30">
        <v>10000.0</v>
      </c>
      <c r="G152" s="3">
        <v>148.0</v>
      </c>
      <c r="H152" s="3" t="s">
        <v>6905</v>
      </c>
      <c r="I152" s="3" t="s">
        <v>5165</v>
      </c>
      <c r="J152" s="3" t="s">
        <v>4632</v>
      </c>
      <c r="K152" s="3" t="s">
        <v>102</v>
      </c>
    </row>
    <row r="153" ht="15.75" customHeight="1">
      <c r="A153" s="3">
        <v>151.0</v>
      </c>
      <c r="B153" s="24" t="s">
        <v>718</v>
      </c>
      <c r="C153" s="3" t="s">
        <v>253</v>
      </c>
      <c r="D153" s="3" t="s">
        <v>34</v>
      </c>
      <c r="E153" s="24">
        <v>171.0</v>
      </c>
      <c r="F153" s="30">
        <v>10000.0</v>
      </c>
      <c r="G153" s="3">
        <v>149.0</v>
      </c>
      <c r="H153" s="3" t="s">
        <v>6906</v>
      </c>
      <c r="I153" s="3" t="s">
        <v>4895</v>
      </c>
      <c r="J153" s="3" t="s">
        <v>4630</v>
      </c>
      <c r="K153" s="3" t="s">
        <v>77</v>
      </c>
    </row>
    <row r="154" ht="15.75" customHeight="1">
      <c r="A154" s="3">
        <v>152.0</v>
      </c>
      <c r="B154" s="24" t="s">
        <v>719</v>
      </c>
      <c r="C154" s="3" t="s">
        <v>193</v>
      </c>
      <c r="D154" s="3" t="s">
        <v>75</v>
      </c>
      <c r="E154" s="24">
        <v>173.0</v>
      </c>
      <c r="F154" s="30">
        <v>10000.0</v>
      </c>
      <c r="G154" s="3">
        <v>150.0</v>
      </c>
      <c r="H154" s="3" t="s">
        <v>6907</v>
      </c>
      <c r="I154" s="3" t="s">
        <v>5459</v>
      </c>
      <c r="J154" s="3" t="s">
        <v>4631</v>
      </c>
      <c r="K154" s="3" t="s">
        <v>27</v>
      </c>
    </row>
    <row r="155" ht="15.75" customHeight="1">
      <c r="A155" s="3">
        <v>153.0</v>
      </c>
      <c r="B155" s="24" t="s">
        <v>720</v>
      </c>
      <c r="C155" s="3" t="s">
        <v>244</v>
      </c>
      <c r="D155" s="3" t="s">
        <v>17</v>
      </c>
      <c r="E155" s="24">
        <v>161.0</v>
      </c>
      <c r="F155" s="30">
        <v>10000.0</v>
      </c>
      <c r="G155" s="3">
        <v>151.0</v>
      </c>
      <c r="H155" s="3" t="s">
        <v>6908</v>
      </c>
      <c r="I155" s="3" t="s">
        <v>5585</v>
      </c>
      <c r="J155" s="3" t="s">
        <v>4631</v>
      </c>
      <c r="K155" s="3" t="s">
        <v>85</v>
      </c>
    </row>
    <row r="156" ht="15.75" customHeight="1">
      <c r="A156" s="3">
        <v>154.0</v>
      </c>
      <c r="B156" s="24" t="s">
        <v>721</v>
      </c>
      <c r="C156" s="3" t="s">
        <v>239</v>
      </c>
      <c r="D156" s="3" t="s">
        <v>17</v>
      </c>
      <c r="E156" s="24">
        <v>174.0</v>
      </c>
      <c r="F156" s="30">
        <v>10000.0</v>
      </c>
      <c r="G156" s="3">
        <v>152.0</v>
      </c>
      <c r="H156" s="3" t="s">
        <v>6909</v>
      </c>
      <c r="I156" s="3" t="s">
        <v>5559</v>
      </c>
      <c r="J156" s="3" t="s">
        <v>4631</v>
      </c>
      <c r="K156" s="3" t="s">
        <v>50</v>
      </c>
    </row>
    <row r="157" ht="15.75" customHeight="1">
      <c r="A157" s="3">
        <v>155.0</v>
      </c>
      <c r="B157" s="24" t="s">
        <v>722</v>
      </c>
      <c r="C157" s="3" t="s">
        <v>207</v>
      </c>
      <c r="D157" s="3" t="s">
        <v>17</v>
      </c>
      <c r="E157" s="24">
        <v>148.0</v>
      </c>
      <c r="F157" s="30">
        <v>10000.0</v>
      </c>
      <c r="G157" s="3">
        <v>153.0</v>
      </c>
      <c r="H157" s="3" t="s">
        <v>6910</v>
      </c>
      <c r="I157" s="3" t="s">
        <v>6911</v>
      </c>
      <c r="J157" s="3" t="s">
        <v>4630</v>
      </c>
      <c r="K157" s="3" t="s">
        <v>47</v>
      </c>
    </row>
    <row r="158" ht="15.75" customHeight="1">
      <c r="A158" s="3">
        <v>156.0</v>
      </c>
      <c r="B158" s="24" t="s">
        <v>723</v>
      </c>
      <c r="C158" s="3" t="s">
        <v>241</v>
      </c>
      <c r="D158" s="3" t="s">
        <v>17</v>
      </c>
      <c r="E158" s="24">
        <v>175.0</v>
      </c>
      <c r="F158" s="30">
        <v>10000.0</v>
      </c>
      <c r="G158" s="3">
        <v>154.0</v>
      </c>
      <c r="H158" s="3" t="s">
        <v>6912</v>
      </c>
      <c r="I158" s="3" t="s">
        <v>5151</v>
      </c>
      <c r="J158" s="3" t="s">
        <v>4632</v>
      </c>
      <c r="K158" s="3" t="s">
        <v>66</v>
      </c>
    </row>
    <row r="159" ht="15.75" customHeight="1">
      <c r="A159" s="3">
        <v>157.0</v>
      </c>
      <c r="B159" s="24" t="s">
        <v>724</v>
      </c>
      <c r="C159" s="3" t="s">
        <v>226</v>
      </c>
      <c r="D159" s="3" t="s">
        <v>17</v>
      </c>
      <c r="E159" s="24">
        <v>162.0</v>
      </c>
      <c r="F159" s="30">
        <v>10000.0</v>
      </c>
      <c r="G159" s="3">
        <v>155.0</v>
      </c>
      <c r="H159" s="3" t="s">
        <v>6913</v>
      </c>
      <c r="I159" s="3" t="s">
        <v>5204</v>
      </c>
      <c r="J159" s="3" t="s">
        <v>4632</v>
      </c>
      <c r="K159" s="3" t="s">
        <v>31</v>
      </c>
    </row>
    <row r="160" ht="15.75" customHeight="1">
      <c r="A160" s="3">
        <v>158.0</v>
      </c>
      <c r="B160" s="24" t="s">
        <v>726</v>
      </c>
      <c r="C160" s="3" t="s">
        <v>240</v>
      </c>
      <c r="D160" s="3" t="s">
        <v>17</v>
      </c>
      <c r="E160" s="24">
        <v>177.0</v>
      </c>
      <c r="F160" s="30">
        <v>10000.0</v>
      </c>
      <c r="G160" s="3">
        <v>156.0</v>
      </c>
      <c r="H160" s="3" t="s">
        <v>6914</v>
      </c>
      <c r="I160" s="3" t="s">
        <v>4896</v>
      </c>
      <c r="J160" s="3" t="s">
        <v>4630</v>
      </c>
      <c r="K160" s="3" t="s">
        <v>114</v>
      </c>
    </row>
    <row r="161" ht="15.75" customHeight="1">
      <c r="A161" s="3">
        <v>159.0</v>
      </c>
      <c r="B161" s="24" t="s">
        <v>727</v>
      </c>
      <c r="C161" s="3" t="s">
        <v>202</v>
      </c>
      <c r="D161" s="3" t="s">
        <v>17</v>
      </c>
      <c r="E161" s="24">
        <v>149.0</v>
      </c>
      <c r="F161" s="30">
        <v>10000.0</v>
      </c>
      <c r="G161" s="3">
        <v>157.0</v>
      </c>
      <c r="H161" s="3"/>
      <c r="I161" s="3" t="e">
        <v>#N/A</v>
      </c>
      <c r="J161" s="3"/>
      <c r="K161" s="3"/>
    </row>
    <row r="162" ht="15.75" customHeight="1">
      <c r="A162" s="3">
        <v>160.0</v>
      </c>
      <c r="B162" s="24" t="s">
        <v>728</v>
      </c>
      <c r="C162" s="3" t="s">
        <v>262</v>
      </c>
      <c r="D162" s="3" t="s">
        <v>34</v>
      </c>
      <c r="E162" s="24">
        <v>170.0</v>
      </c>
      <c r="F162" s="30">
        <v>10000.0</v>
      </c>
      <c r="G162" s="3">
        <v>158.0</v>
      </c>
      <c r="H162" s="3"/>
      <c r="I162" s="3" t="e">
        <v>#N/A</v>
      </c>
      <c r="J162" s="3"/>
      <c r="K162" s="3"/>
    </row>
    <row r="163" ht="15.75" customHeight="1">
      <c r="A163" s="3">
        <v>161.0</v>
      </c>
      <c r="B163" s="24" t="s">
        <v>729</v>
      </c>
      <c r="C163" s="3" t="s">
        <v>258</v>
      </c>
      <c r="D163" s="3" t="s">
        <v>34</v>
      </c>
      <c r="E163" s="24">
        <v>239.0</v>
      </c>
      <c r="F163" s="30">
        <v>10000.0</v>
      </c>
      <c r="G163" s="3">
        <v>159.0</v>
      </c>
      <c r="H163" s="3"/>
      <c r="I163" s="3" t="e">
        <v>#N/A</v>
      </c>
      <c r="J163" s="3"/>
      <c r="K163" s="3"/>
    </row>
    <row r="164" ht="15.75" customHeight="1">
      <c r="A164" s="3">
        <v>162.0</v>
      </c>
      <c r="B164" s="24" t="s">
        <v>730</v>
      </c>
      <c r="C164" s="3" t="s">
        <v>355</v>
      </c>
      <c r="D164" s="3" t="s">
        <v>34</v>
      </c>
      <c r="E164" s="24">
        <v>244.0</v>
      </c>
      <c r="F164" s="30">
        <v>10000.0</v>
      </c>
      <c r="G164" s="3">
        <v>160.0</v>
      </c>
      <c r="H164" s="3"/>
      <c r="I164" s="3" t="e">
        <v>#N/A</v>
      </c>
      <c r="J164" s="3"/>
      <c r="K164" s="3"/>
    </row>
    <row r="165" ht="15.75" customHeight="1">
      <c r="A165" s="3">
        <v>163.0</v>
      </c>
      <c r="B165" s="24" t="s">
        <v>731</v>
      </c>
      <c r="C165" s="3" t="s">
        <v>326</v>
      </c>
      <c r="D165" s="3" t="s">
        <v>34</v>
      </c>
      <c r="E165" s="24">
        <v>187.0</v>
      </c>
      <c r="F165" s="30">
        <v>10000.0</v>
      </c>
      <c r="G165" s="3">
        <v>161.0</v>
      </c>
      <c r="H165" s="3"/>
      <c r="I165" s="3" t="e">
        <v>#N/A</v>
      </c>
      <c r="J165" s="3"/>
      <c r="K165" s="3"/>
    </row>
    <row r="166" ht="15.75" customHeight="1">
      <c r="A166" s="3">
        <v>164.0</v>
      </c>
      <c r="B166" s="24" t="s">
        <v>732</v>
      </c>
      <c r="C166" s="3" t="s">
        <v>188</v>
      </c>
      <c r="D166" s="3" t="s">
        <v>75</v>
      </c>
      <c r="E166" s="24">
        <v>188.0</v>
      </c>
      <c r="F166" s="30">
        <v>10000.0</v>
      </c>
      <c r="G166" s="3">
        <v>162.0</v>
      </c>
      <c r="H166" s="3"/>
      <c r="I166" s="3" t="e">
        <v>#N/A</v>
      </c>
      <c r="J166" s="3"/>
      <c r="K166" s="3"/>
    </row>
    <row r="167" ht="15.75" customHeight="1">
      <c r="A167" s="3">
        <v>165.0</v>
      </c>
      <c r="B167" s="24" t="s">
        <v>733</v>
      </c>
      <c r="C167" s="3" t="s">
        <v>189</v>
      </c>
      <c r="D167" s="3" t="s">
        <v>75</v>
      </c>
      <c r="E167" s="24">
        <v>189.0</v>
      </c>
      <c r="F167" s="30">
        <v>10000.0</v>
      </c>
      <c r="G167" s="3">
        <v>163.0</v>
      </c>
      <c r="H167" s="3"/>
      <c r="I167" s="3" t="e">
        <v>#N/A</v>
      </c>
      <c r="J167" s="3"/>
      <c r="K167" s="3"/>
    </row>
    <row r="168" ht="15.75" customHeight="1">
      <c r="A168" s="3">
        <v>166.0</v>
      </c>
      <c r="B168" s="24" t="s">
        <v>734</v>
      </c>
      <c r="C168" s="3" t="s">
        <v>191</v>
      </c>
      <c r="D168" s="3" t="s">
        <v>75</v>
      </c>
      <c r="E168" s="24">
        <v>190.0</v>
      </c>
      <c r="F168" s="30">
        <v>10000.0</v>
      </c>
      <c r="G168" s="3">
        <v>164.0</v>
      </c>
      <c r="H168" s="3"/>
      <c r="I168" s="3" t="e">
        <v>#N/A</v>
      </c>
      <c r="J168" s="3"/>
      <c r="K168" s="3"/>
    </row>
    <row r="169" ht="15.75" customHeight="1">
      <c r="A169" s="3">
        <v>167.0</v>
      </c>
      <c r="B169" s="24" t="s">
        <v>735</v>
      </c>
      <c r="C169" s="3" t="s">
        <v>222</v>
      </c>
      <c r="D169" s="3" t="s">
        <v>75</v>
      </c>
      <c r="E169" s="24">
        <v>192.0</v>
      </c>
      <c r="F169" s="30">
        <v>10000.0</v>
      </c>
      <c r="G169" s="3">
        <v>165.0</v>
      </c>
      <c r="H169" s="3"/>
      <c r="I169" s="3" t="e">
        <v>#N/A</v>
      </c>
      <c r="J169" s="3"/>
      <c r="K169" s="3"/>
    </row>
    <row r="170" ht="15.75" customHeight="1">
      <c r="A170" s="3">
        <v>168.0</v>
      </c>
      <c r="B170" s="24" t="s">
        <v>736</v>
      </c>
      <c r="C170" s="3" t="s">
        <v>220</v>
      </c>
      <c r="D170" s="3" t="s">
        <v>61</v>
      </c>
      <c r="E170" s="24">
        <v>194.0</v>
      </c>
      <c r="F170" s="30">
        <v>10000.0</v>
      </c>
      <c r="G170" s="3">
        <v>166.0</v>
      </c>
      <c r="H170" s="3"/>
      <c r="I170" s="3" t="e">
        <v>#N/A</v>
      </c>
      <c r="J170" s="3"/>
      <c r="K170" s="3"/>
    </row>
    <row r="171" ht="15.75" customHeight="1">
      <c r="A171" s="3">
        <v>169.0</v>
      </c>
      <c r="B171" s="24" t="s">
        <v>737</v>
      </c>
      <c r="C171" s="3" t="s">
        <v>219</v>
      </c>
      <c r="D171" s="3" t="s">
        <v>61</v>
      </c>
      <c r="E171" s="24">
        <v>195.0</v>
      </c>
      <c r="F171" s="30">
        <v>10000.0</v>
      </c>
      <c r="G171" s="3">
        <v>167.0</v>
      </c>
      <c r="H171" s="3"/>
      <c r="I171" s="3" t="e">
        <v>#N/A</v>
      </c>
      <c r="J171" s="3"/>
      <c r="K171" s="3"/>
    </row>
    <row r="172" ht="15.75" customHeight="1">
      <c r="A172" s="3">
        <v>170.0</v>
      </c>
      <c r="B172" s="24" t="s">
        <v>738</v>
      </c>
      <c r="C172" s="3" t="s">
        <v>203</v>
      </c>
      <c r="D172" s="3" t="s">
        <v>61</v>
      </c>
      <c r="E172" s="24">
        <v>231.0</v>
      </c>
      <c r="F172" s="30">
        <v>10000.0</v>
      </c>
      <c r="G172" s="3">
        <v>168.0</v>
      </c>
      <c r="H172" s="3"/>
      <c r="I172" s="3" t="e">
        <v>#N/A</v>
      </c>
      <c r="J172" s="3"/>
      <c r="K172" s="3"/>
    </row>
    <row r="173" ht="15.75" customHeight="1">
      <c r="A173" s="3">
        <v>171.0</v>
      </c>
      <c r="B173" s="24" t="s">
        <v>739</v>
      </c>
      <c r="C173" s="3" t="s">
        <v>214</v>
      </c>
      <c r="D173" s="3" t="s">
        <v>740</v>
      </c>
      <c r="E173" s="24">
        <v>197.0</v>
      </c>
      <c r="F173" s="30">
        <v>10000.0</v>
      </c>
      <c r="G173" s="3">
        <v>169.0</v>
      </c>
      <c r="H173" s="3"/>
      <c r="I173" s="3" t="e">
        <v>#N/A</v>
      </c>
      <c r="J173" s="3"/>
      <c r="K173" s="3"/>
    </row>
    <row r="174" ht="15.75" customHeight="1">
      <c r="A174" s="3">
        <v>172.0</v>
      </c>
      <c r="B174" s="24" t="s">
        <v>741</v>
      </c>
      <c r="C174" s="3" t="s">
        <v>225</v>
      </c>
      <c r="D174" s="3" t="s">
        <v>740</v>
      </c>
      <c r="E174" s="24">
        <v>199.0</v>
      </c>
      <c r="F174" s="30">
        <v>10000.0</v>
      </c>
      <c r="G174" s="3">
        <v>170.0</v>
      </c>
      <c r="H174" s="3"/>
      <c r="I174" s="3" t="e">
        <v>#N/A</v>
      </c>
      <c r="J174" s="3"/>
      <c r="K174" s="3"/>
    </row>
    <row r="175" ht="15.75" customHeight="1">
      <c r="A175" s="3">
        <v>173.0</v>
      </c>
      <c r="B175" s="24" t="s">
        <v>742</v>
      </c>
      <c r="C175" s="3" t="s">
        <v>210</v>
      </c>
      <c r="D175" s="3" t="s">
        <v>740</v>
      </c>
      <c r="E175" s="24">
        <v>200.0</v>
      </c>
      <c r="F175" s="30">
        <v>10000.0</v>
      </c>
      <c r="G175" s="3">
        <v>171.0</v>
      </c>
      <c r="H175" s="3"/>
      <c r="I175" s="3" t="e">
        <v>#N/A</v>
      </c>
      <c r="J175" s="3"/>
      <c r="K175" s="3"/>
    </row>
    <row r="176" ht="15.75" customHeight="1">
      <c r="A176" s="3">
        <v>174.0</v>
      </c>
      <c r="B176" s="24" t="s">
        <v>743</v>
      </c>
      <c r="C176" s="3" t="s">
        <v>229</v>
      </c>
      <c r="D176" s="3" t="s">
        <v>740</v>
      </c>
      <c r="E176" s="24">
        <v>202.0</v>
      </c>
      <c r="F176" s="30">
        <v>10000.0</v>
      </c>
      <c r="G176" s="3">
        <v>172.0</v>
      </c>
      <c r="H176" s="3"/>
      <c r="I176" s="3" t="e">
        <v>#N/A</v>
      </c>
      <c r="J176" s="3"/>
      <c r="K176" s="3"/>
    </row>
    <row r="177" ht="15.75" customHeight="1">
      <c r="A177" s="3">
        <v>175.0</v>
      </c>
      <c r="B177" s="24" t="s">
        <v>744</v>
      </c>
      <c r="C177" s="3" t="s">
        <v>215</v>
      </c>
      <c r="D177" s="3" t="s">
        <v>740</v>
      </c>
      <c r="E177" s="24">
        <v>201.0</v>
      </c>
      <c r="F177" s="30">
        <v>10000.0</v>
      </c>
      <c r="G177" s="3">
        <v>173.0</v>
      </c>
      <c r="H177" s="3"/>
      <c r="I177" s="3" t="e">
        <v>#N/A</v>
      </c>
      <c r="J177" s="3"/>
      <c r="K177" s="3"/>
    </row>
    <row r="178" ht="15.75" customHeight="1">
      <c r="A178" s="3">
        <v>176.0</v>
      </c>
      <c r="B178" s="24" t="s">
        <v>745</v>
      </c>
      <c r="C178" s="3" t="s">
        <v>300</v>
      </c>
      <c r="D178" s="3" t="s">
        <v>740</v>
      </c>
      <c r="E178" s="24">
        <v>203.0</v>
      </c>
      <c r="F178" s="30">
        <v>10000.0</v>
      </c>
      <c r="G178" s="3">
        <v>174.0</v>
      </c>
      <c r="H178" s="3"/>
      <c r="I178" s="3" t="e">
        <v>#N/A</v>
      </c>
      <c r="J178" s="3"/>
      <c r="K178" s="3"/>
    </row>
    <row r="179" ht="15.75" customHeight="1">
      <c r="A179" s="3">
        <v>177.0</v>
      </c>
      <c r="B179" s="24" t="s">
        <v>746</v>
      </c>
      <c r="C179" s="3" t="s">
        <v>274</v>
      </c>
      <c r="D179" s="3" t="s">
        <v>740</v>
      </c>
      <c r="E179" s="24">
        <v>206.0</v>
      </c>
      <c r="F179" s="30">
        <v>10000.0</v>
      </c>
      <c r="G179" s="3">
        <v>175.0</v>
      </c>
      <c r="H179" s="3"/>
      <c r="I179" s="3" t="e">
        <v>#N/A</v>
      </c>
      <c r="J179" s="3"/>
      <c r="K179" s="3"/>
    </row>
    <row r="180" ht="15.75" customHeight="1">
      <c r="A180" s="3">
        <v>178.0</v>
      </c>
      <c r="B180" s="24" t="s">
        <v>747</v>
      </c>
      <c r="C180" s="3" t="s">
        <v>236</v>
      </c>
      <c r="D180" s="3" t="s">
        <v>740</v>
      </c>
      <c r="E180" s="24">
        <v>207.0</v>
      </c>
      <c r="F180" s="30">
        <v>10000.0</v>
      </c>
      <c r="G180" s="3">
        <v>176.0</v>
      </c>
      <c r="H180" s="3"/>
      <c r="I180" s="3" t="e">
        <v>#N/A</v>
      </c>
      <c r="J180" s="3"/>
      <c r="K180" s="3"/>
    </row>
    <row r="181" ht="15.75" customHeight="1">
      <c r="A181" s="3">
        <v>179.0</v>
      </c>
      <c r="B181" s="24" t="s">
        <v>748</v>
      </c>
      <c r="C181" s="3" t="s">
        <v>243</v>
      </c>
      <c r="D181" s="3" t="s">
        <v>740</v>
      </c>
      <c r="E181" s="24">
        <v>208.0</v>
      </c>
      <c r="F181" s="30">
        <v>10000.0</v>
      </c>
      <c r="G181" s="3">
        <v>177.0</v>
      </c>
      <c r="H181" s="3"/>
      <c r="I181" s="3" t="e">
        <v>#N/A</v>
      </c>
      <c r="J181" s="3"/>
      <c r="K181" s="3"/>
    </row>
    <row r="182" ht="15.75" customHeight="1">
      <c r="A182" s="3">
        <v>180.0</v>
      </c>
      <c r="B182" s="24" t="s">
        <v>749</v>
      </c>
      <c r="C182" s="3" t="s">
        <v>256</v>
      </c>
      <c r="D182" s="3" t="s">
        <v>740</v>
      </c>
      <c r="E182" s="24">
        <v>209.0</v>
      </c>
      <c r="F182" s="30">
        <v>10000.0</v>
      </c>
      <c r="G182" s="3">
        <v>178.0</v>
      </c>
      <c r="H182" s="3"/>
      <c r="I182" s="3" t="e">
        <v>#N/A</v>
      </c>
      <c r="J182" s="3"/>
      <c r="K182" s="3"/>
    </row>
    <row r="183" ht="15.75" customHeight="1">
      <c r="A183" s="3">
        <v>181.0</v>
      </c>
      <c r="B183" s="24" t="s">
        <v>750</v>
      </c>
      <c r="C183" s="3" t="s">
        <v>318</v>
      </c>
      <c r="D183" s="3" t="s">
        <v>740</v>
      </c>
      <c r="E183" s="24">
        <v>210.0</v>
      </c>
      <c r="F183" s="30">
        <v>10000.0</v>
      </c>
      <c r="G183" s="3">
        <v>179.0</v>
      </c>
      <c r="H183" s="3"/>
      <c r="I183" s="3" t="e">
        <v>#N/A</v>
      </c>
      <c r="J183" s="3"/>
      <c r="K183" s="3"/>
    </row>
    <row r="184" ht="15.75" customHeight="1">
      <c r="A184" s="3">
        <v>182.0</v>
      </c>
      <c r="B184" s="24" t="s">
        <v>751</v>
      </c>
      <c r="C184" s="3" t="s">
        <v>325</v>
      </c>
      <c r="D184" s="3" t="s">
        <v>740</v>
      </c>
      <c r="E184" s="24">
        <v>373.0</v>
      </c>
      <c r="F184" s="30">
        <v>10000.0</v>
      </c>
      <c r="G184" s="3">
        <v>180.0</v>
      </c>
      <c r="H184" s="3"/>
      <c r="I184" s="3" t="e">
        <v>#N/A</v>
      </c>
      <c r="J184" s="3"/>
      <c r="K184" s="3"/>
    </row>
    <row r="185" ht="15.75" customHeight="1">
      <c r="A185" s="3">
        <v>183.0</v>
      </c>
      <c r="B185" s="24" t="s">
        <v>752</v>
      </c>
      <c r="C185" s="3" t="s">
        <v>237</v>
      </c>
      <c r="D185" s="3" t="s">
        <v>235</v>
      </c>
      <c r="E185" s="24">
        <v>212.0</v>
      </c>
      <c r="F185" s="30">
        <v>10000.0</v>
      </c>
      <c r="G185" s="3">
        <v>181.0</v>
      </c>
      <c r="H185" s="3"/>
      <c r="I185" s="3" t="e">
        <v>#N/A</v>
      </c>
      <c r="J185" s="3"/>
      <c r="K185" s="3"/>
    </row>
    <row r="186" ht="15.75" customHeight="1">
      <c r="A186" s="3">
        <v>184.0</v>
      </c>
      <c r="B186" s="24" t="s">
        <v>753</v>
      </c>
      <c r="C186" s="3" t="s">
        <v>234</v>
      </c>
      <c r="D186" s="3" t="s">
        <v>235</v>
      </c>
      <c r="E186" s="24">
        <v>213.0</v>
      </c>
      <c r="F186" s="30">
        <v>10000.0</v>
      </c>
      <c r="G186" s="3">
        <v>182.0</v>
      </c>
      <c r="H186" s="3"/>
      <c r="I186" s="3" t="e">
        <v>#N/A</v>
      </c>
      <c r="J186" s="3"/>
      <c r="K186" s="3"/>
    </row>
    <row r="187" ht="15.75" customHeight="1">
      <c r="A187" s="3">
        <v>185.0</v>
      </c>
      <c r="B187" s="24" t="s">
        <v>754</v>
      </c>
      <c r="C187" s="3" t="s">
        <v>249</v>
      </c>
      <c r="D187" s="3" t="s">
        <v>235</v>
      </c>
      <c r="E187" s="24">
        <v>214.0</v>
      </c>
      <c r="F187" s="30">
        <v>10000.0</v>
      </c>
      <c r="G187" s="3">
        <v>183.0</v>
      </c>
      <c r="H187" s="3"/>
      <c r="I187" s="3" t="e">
        <v>#N/A</v>
      </c>
      <c r="J187" s="3"/>
      <c r="K187" s="3"/>
    </row>
    <row r="188" ht="15.75" customHeight="1">
      <c r="A188" s="3">
        <v>186.0</v>
      </c>
      <c r="B188" s="24" t="s">
        <v>755</v>
      </c>
      <c r="C188" s="3" t="s">
        <v>290</v>
      </c>
      <c r="D188" s="3" t="s">
        <v>235</v>
      </c>
      <c r="E188" s="24">
        <v>215.0</v>
      </c>
      <c r="F188" s="30">
        <v>10000.0</v>
      </c>
      <c r="G188" s="3">
        <v>184.0</v>
      </c>
      <c r="H188" s="3"/>
      <c r="I188" s="3" t="e">
        <v>#N/A</v>
      </c>
      <c r="J188" s="3"/>
      <c r="K188" s="3"/>
    </row>
    <row r="189" ht="15.75" customHeight="1">
      <c r="A189" s="3">
        <v>187.0</v>
      </c>
      <c r="B189" s="24" t="s">
        <v>756</v>
      </c>
      <c r="C189" s="3" t="s">
        <v>252</v>
      </c>
      <c r="D189" s="3" t="s">
        <v>235</v>
      </c>
      <c r="E189" s="24">
        <v>218.0</v>
      </c>
      <c r="F189" s="30">
        <v>10000.0</v>
      </c>
      <c r="G189" s="3">
        <v>185.0</v>
      </c>
      <c r="H189" s="3"/>
      <c r="I189" s="3" t="e">
        <v>#N/A</v>
      </c>
      <c r="J189" s="3"/>
      <c r="K189" s="3"/>
    </row>
    <row r="190" ht="15.75" customHeight="1">
      <c r="A190" s="3">
        <v>188.0</v>
      </c>
      <c r="B190" s="24" t="s">
        <v>757</v>
      </c>
      <c r="C190" s="3" t="s">
        <v>270</v>
      </c>
      <c r="D190" s="3" t="s">
        <v>235</v>
      </c>
      <c r="E190" s="24">
        <v>219.0</v>
      </c>
      <c r="F190" s="30">
        <v>10000.0</v>
      </c>
      <c r="G190" s="3">
        <v>186.0</v>
      </c>
      <c r="H190" s="3"/>
      <c r="I190" s="3" t="e">
        <v>#N/A</v>
      </c>
      <c r="J190" s="3"/>
      <c r="K190" s="3"/>
    </row>
    <row r="191" ht="15.75" customHeight="1">
      <c r="A191" s="3">
        <v>189.0</v>
      </c>
      <c r="B191" s="24" t="s">
        <v>758</v>
      </c>
      <c r="C191" s="3" t="s">
        <v>344</v>
      </c>
      <c r="D191" s="3" t="s">
        <v>235</v>
      </c>
      <c r="E191" s="24">
        <v>220.0</v>
      </c>
      <c r="F191" s="30">
        <v>10000.0</v>
      </c>
      <c r="G191" s="3">
        <v>187.0</v>
      </c>
      <c r="H191" s="3"/>
      <c r="I191" s="3" t="e">
        <v>#N/A</v>
      </c>
      <c r="J191" s="3"/>
      <c r="K191" s="3"/>
    </row>
    <row r="192" ht="15.75" customHeight="1">
      <c r="A192" s="3">
        <v>190.0</v>
      </c>
      <c r="B192" s="24" t="s">
        <v>759</v>
      </c>
      <c r="C192" s="3" t="s">
        <v>285</v>
      </c>
      <c r="D192" s="3" t="s">
        <v>235</v>
      </c>
      <c r="E192" s="24">
        <v>222.0</v>
      </c>
      <c r="F192" s="30">
        <v>10000.0</v>
      </c>
      <c r="G192" s="3">
        <v>188.0</v>
      </c>
      <c r="H192" s="3"/>
      <c r="I192" s="3" t="e">
        <v>#N/A</v>
      </c>
      <c r="J192" s="3"/>
      <c r="K192" s="3"/>
    </row>
    <row r="193" ht="15.75" customHeight="1">
      <c r="A193" s="3">
        <v>191.0</v>
      </c>
      <c r="B193" s="24" t="s">
        <v>760</v>
      </c>
      <c r="C193" s="3" t="s">
        <v>293</v>
      </c>
      <c r="D193" s="3" t="s">
        <v>235</v>
      </c>
      <c r="E193" s="24">
        <v>223.0</v>
      </c>
      <c r="F193" s="30">
        <v>10000.0</v>
      </c>
      <c r="G193" s="3">
        <v>189.0</v>
      </c>
      <c r="H193" s="3"/>
      <c r="I193" s="3" t="e">
        <v>#N/A</v>
      </c>
      <c r="J193" s="3"/>
      <c r="K193" s="3"/>
    </row>
    <row r="194" ht="15.75" customHeight="1">
      <c r="A194" s="3">
        <v>192.0</v>
      </c>
      <c r="B194" s="24" t="s">
        <v>761</v>
      </c>
      <c r="C194" s="3" t="s">
        <v>295</v>
      </c>
      <c r="D194" s="3" t="s">
        <v>235</v>
      </c>
      <c r="E194" s="24">
        <v>226.0</v>
      </c>
      <c r="F194" s="30">
        <v>10000.0</v>
      </c>
      <c r="G194" s="3">
        <v>190.0</v>
      </c>
      <c r="H194" s="3"/>
      <c r="I194" s="3" t="e">
        <v>#N/A</v>
      </c>
      <c r="J194" s="3"/>
      <c r="K194" s="3"/>
    </row>
    <row r="195" ht="15.75" customHeight="1">
      <c r="A195" s="3">
        <v>193.0</v>
      </c>
      <c r="B195" s="24" t="s">
        <v>762</v>
      </c>
      <c r="C195" s="3" t="s">
        <v>297</v>
      </c>
      <c r="D195" s="3" t="s">
        <v>235</v>
      </c>
      <c r="E195" s="24">
        <v>227.0</v>
      </c>
      <c r="F195" s="30">
        <v>10000.0</v>
      </c>
      <c r="G195" s="3">
        <v>191.0</v>
      </c>
      <c r="H195" s="3"/>
      <c r="I195" s="3" t="e">
        <v>#N/A</v>
      </c>
      <c r="J195" s="3"/>
      <c r="K195" s="3"/>
    </row>
    <row r="196" ht="15.75" customHeight="1">
      <c r="A196" s="3">
        <v>194.0</v>
      </c>
      <c r="B196" s="24" t="s">
        <v>763</v>
      </c>
      <c r="C196" s="3" t="s">
        <v>360</v>
      </c>
      <c r="D196" s="3" t="s">
        <v>235</v>
      </c>
      <c r="E196" s="24">
        <v>230.0</v>
      </c>
      <c r="F196" s="30">
        <v>10000.0</v>
      </c>
      <c r="G196" s="3">
        <v>192.0</v>
      </c>
      <c r="H196" s="3"/>
      <c r="I196" s="3" t="e">
        <v>#N/A</v>
      </c>
      <c r="J196" s="3"/>
      <c r="K196" s="3"/>
    </row>
    <row r="197" ht="15.75" customHeight="1">
      <c r="A197" s="3">
        <v>195.0</v>
      </c>
      <c r="B197" s="24" t="s">
        <v>764</v>
      </c>
      <c r="C197" s="3" t="s">
        <v>196</v>
      </c>
      <c r="D197" s="3" t="s">
        <v>61</v>
      </c>
      <c r="E197" s="24">
        <v>196.0</v>
      </c>
      <c r="F197" s="30">
        <v>10000.0</v>
      </c>
      <c r="G197" s="3">
        <v>193.0</v>
      </c>
      <c r="H197" s="3"/>
      <c r="I197" s="3" t="e">
        <v>#N/A</v>
      </c>
      <c r="J197" s="3"/>
      <c r="K197" s="3"/>
    </row>
    <row r="198" ht="15.75" customHeight="1">
      <c r="A198" s="3">
        <v>196.0</v>
      </c>
      <c r="B198" s="24" t="s">
        <v>765</v>
      </c>
      <c r="C198" s="3" t="s">
        <v>278</v>
      </c>
      <c r="D198" s="3" t="s">
        <v>17</v>
      </c>
      <c r="E198" s="24">
        <v>236.0</v>
      </c>
      <c r="F198" s="30">
        <v>10000.0</v>
      </c>
      <c r="G198" s="3">
        <v>194.0</v>
      </c>
      <c r="H198" s="3"/>
      <c r="I198" s="3" t="e">
        <v>#N/A</v>
      </c>
      <c r="J198" s="3"/>
      <c r="K198" s="3"/>
    </row>
    <row r="199" ht="15.75" customHeight="1">
      <c r="A199" s="3">
        <v>197.0</v>
      </c>
      <c r="B199" s="24" t="s">
        <v>766</v>
      </c>
      <c r="C199" s="3" t="s">
        <v>322</v>
      </c>
      <c r="D199" s="3" t="s">
        <v>17</v>
      </c>
      <c r="E199" s="24">
        <v>180.0</v>
      </c>
      <c r="F199" s="30">
        <v>10000.0</v>
      </c>
      <c r="G199" s="3">
        <v>195.0</v>
      </c>
      <c r="H199" s="3"/>
      <c r="I199" s="3" t="e">
        <v>#N/A</v>
      </c>
      <c r="J199" s="3"/>
      <c r="K199" s="3"/>
    </row>
    <row r="200" ht="15.75" customHeight="1">
      <c r="A200" s="3">
        <v>198.0</v>
      </c>
      <c r="B200" s="24" t="s">
        <v>767</v>
      </c>
      <c r="C200" s="3" t="s">
        <v>335</v>
      </c>
      <c r="D200" s="3" t="s">
        <v>34</v>
      </c>
      <c r="E200" s="24">
        <v>186.0</v>
      </c>
      <c r="F200" s="30">
        <v>10000.0</v>
      </c>
      <c r="G200" s="3">
        <v>196.0</v>
      </c>
      <c r="H200" s="3"/>
      <c r="I200" s="3" t="e">
        <v>#N/A</v>
      </c>
      <c r="J200" s="3"/>
      <c r="K200" s="3"/>
    </row>
    <row r="201" ht="15.75" customHeight="1">
      <c r="A201" s="3">
        <v>199.0</v>
      </c>
      <c r="B201" s="24" t="s">
        <v>768</v>
      </c>
      <c r="C201" s="3" t="s">
        <v>450</v>
      </c>
      <c r="D201" s="3"/>
      <c r="E201" s="22">
        <v>10000.0</v>
      </c>
      <c r="F201" s="30">
        <v>10000.0</v>
      </c>
      <c r="G201" s="3">
        <v>197.0</v>
      </c>
      <c r="H201" s="3"/>
      <c r="I201" s="3" t="e">
        <v>#N/A</v>
      </c>
      <c r="J201" s="3"/>
      <c r="K201" s="3"/>
    </row>
    <row r="202" ht="15.75" customHeight="1">
      <c r="A202" s="3">
        <v>200.0</v>
      </c>
      <c r="B202" s="24" t="s">
        <v>769</v>
      </c>
      <c r="C202" s="3" t="s">
        <v>227</v>
      </c>
      <c r="D202" s="3" t="s">
        <v>34</v>
      </c>
      <c r="E202" s="24">
        <v>183.0</v>
      </c>
      <c r="F202" s="30">
        <v>10000.0</v>
      </c>
      <c r="G202" s="3">
        <v>198.0</v>
      </c>
      <c r="H202" s="3"/>
      <c r="I202" s="3" t="e">
        <v>#N/A</v>
      </c>
      <c r="J202" s="3"/>
      <c r="K202" s="3"/>
    </row>
    <row r="203" ht="15.75" customHeight="1">
      <c r="A203" s="3">
        <v>201.0</v>
      </c>
      <c r="B203" s="24" t="s">
        <v>770</v>
      </c>
      <c r="C203" s="3" t="s">
        <v>247</v>
      </c>
      <c r="D203" s="3" t="s">
        <v>17</v>
      </c>
      <c r="E203" s="24">
        <v>234.0</v>
      </c>
      <c r="F203" s="30">
        <v>10000.0</v>
      </c>
      <c r="G203" s="3">
        <v>199.0</v>
      </c>
      <c r="H203" s="3"/>
      <c r="I203" s="3" t="e">
        <v>#N/A</v>
      </c>
      <c r="J203" s="3"/>
      <c r="K203" s="3"/>
    </row>
    <row r="204" ht="15.75" customHeight="1">
      <c r="A204" s="3">
        <v>202.0</v>
      </c>
      <c r="B204" s="24" t="s">
        <v>771</v>
      </c>
      <c r="C204" s="3" t="s">
        <v>292</v>
      </c>
      <c r="D204" s="3" t="s">
        <v>17</v>
      </c>
      <c r="E204" s="24">
        <v>262.0</v>
      </c>
      <c r="F204" s="30">
        <v>10000.0</v>
      </c>
      <c r="G204" s="3">
        <v>200.0</v>
      </c>
      <c r="H204" s="3"/>
      <c r="I204" s="3" t="e">
        <v>#N/A</v>
      </c>
      <c r="J204" s="3"/>
      <c r="K204" s="3"/>
    </row>
    <row r="205" ht="15.75" customHeight="1">
      <c r="A205" s="3">
        <v>203.0</v>
      </c>
      <c r="B205" s="24" t="s">
        <v>772</v>
      </c>
      <c r="C205" s="3" t="s">
        <v>221</v>
      </c>
      <c r="D205" s="3" t="s">
        <v>17</v>
      </c>
      <c r="E205" s="24">
        <v>248.0</v>
      </c>
      <c r="F205" s="30">
        <v>10000.0</v>
      </c>
      <c r="G205" s="3">
        <v>201.0</v>
      </c>
      <c r="H205" s="3"/>
      <c r="I205" s="3" t="e">
        <v>#N/A</v>
      </c>
      <c r="J205" s="3"/>
      <c r="K205" s="3"/>
    </row>
    <row r="206" ht="15.75" customHeight="1">
      <c r="A206" s="3">
        <v>204.0</v>
      </c>
      <c r="B206" s="24" t="s">
        <v>773</v>
      </c>
      <c r="C206" s="3" t="s">
        <v>264</v>
      </c>
      <c r="D206" s="3" t="s">
        <v>17</v>
      </c>
      <c r="E206" s="24">
        <v>254.0</v>
      </c>
      <c r="F206" s="30">
        <v>10000.0</v>
      </c>
      <c r="G206" s="3">
        <v>202.0</v>
      </c>
      <c r="H206" s="3"/>
      <c r="I206" s="3" t="e">
        <v>#N/A</v>
      </c>
      <c r="J206" s="3"/>
      <c r="K206" s="3"/>
    </row>
    <row r="207" ht="15.75" customHeight="1">
      <c r="A207" s="3">
        <v>205.0</v>
      </c>
      <c r="B207" s="24" t="s">
        <v>774</v>
      </c>
      <c r="C207" s="3" t="s">
        <v>248</v>
      </c>
      <c r="D207" s="3" t="s">
        <v>17</v>
      </c>
      <c r="E207" s="24">
        <v>296.0</v>
      </c>
      <c r="F207" s="30">
        <v>10000.0</v>
      </c>
      <c r="G207" s="3">
        <v>203.0</v>
      </c>
      <c r="H207" s="3"/>
      <c r="I207" s="3" t="e">
        <v>#N/A</v>
      </c>
      <c r="J207" s="3"/>
      <c r="K207" s="3"/>
    </row>
    <row r="208" ht="15.75" customHeight="1">
      <c r="A208" s="3">
        <v>206.0</v>
      </c>
      <c r="B208" s="24" t="s">
        <v>775</v>
      </c>
      <c r="C208" s="3" t="s">
        <v>306</v>
      </c>
      <c r="D208" s="3" t="s">
        <v>17</v>
      </c>
      <c r="E208" s="24">
        <v>259.0</v>
      </c>
      <c r="F208" s="30">
        <v>10000.0</v>
      </c>
      <c r="G208" s="3"/>
      <c r="H208" s="3"/>
      <c r="I208" s="3"/>
      <c r="J208" s="3"/>
      <c r="K208" s="3"/>
    </row>
    <row r="209" ht="15.75" customHeight="1">
      <c r="A209" s="3">
        <v>207.0</v>
      </c>
      <c r="B209" s="24" t="s">
        <v>776</v>
      </c>
      <c r="C209" s="3" t="s">
        <v>275</v>
      </c>
      <c r="D209" s="3" t="s">
        <v>17</v>
      </c>
      <c r="E209" s="24">
        <v>257.0</v>
      </c>
      <c r="F209" s="30">
        <v>10000.0</v>
      </c>
      <c r="G209" s="3"/>
      <c r="H209" s="3"/>
      <c r="I209" s="3"/>
      <c r="J209" s="3"/>
      <c r="K209" s="3"/>
    </row>
    <row r="210" ht="15.75" customHeight="1">
      <c r="A210" s="3">
        <v>208.0</v>
      </c>
      <c r="B210" s="24" t="s">
        <v>777</v>
      </c>
      <c r="C210" s="3" t="s">
        <v>320</v>
      </c>
      <c r="D210" s="3" t="s">
        <v>17</v>
      </c>
      <c r="E210" s="24">
        <v>268.0</v>
      </c>
      <c r="F210" s="30">
        <v>10000.0</v>
      </c>
      <c r="G210" s="3"/>
      <c r="H210" s="3"/>
      <c r="I210" s="3"/>
      <c r="J210" s="3"/>
      <c r="K210" s="3"/>
    </row>
    <row r="211" ht="15.75" customHeight="1">
      <c r="A211" s="3">
        <v>209.0</v>
      </c>
      <c r="B211" s="24" t="s">
        <v>778</v>
      </c>
      <c r="C211" s="3" t="s">
        <v>369</v>
      </c>
      <c r="D211" s="3" t="s">
        <v>17</v>
      </c>
      <c r="E211" s="24">
        <v>266.0</v>
      </c>
      <c r="F211" s="30">
        <v>10000.0</v>
      </c>
      <c r="G211" s="3"/>
      <c r="H211" s="3"/>
      <c r="I211" s="3"/>
      <c r="J211" s="3"/>
      <c r="K211" s="3"/>
    </row>
    <row r="212" ht="15.75" customHeight="1">
      <c r="A212" s="3">
        <v>210.0</v>
      </c>
      <c r="B212" s="22" t="s">
        <v>779</v>
      </c>
      <c r="C212" s="30" t="s">
        <v>281</v>
      </c>
      <c r="D212" s="3" t="s">
        <v>17</v>
      </c>
      <c r="E212" s="24">
        <v>263.0</v>
      </c>
      <c r="F212" s="30">
        <v>10000.0</v>
      </c>
      <c r="G212" s="3"/>
      <c r="H212" s="3"/>
      <c r="I212" s="3"/>
      <c r="J212" s="3"/>
      <c r="K212" s="3"/>
    </row>
    <row r="213" ht="15.75" customHeight="1">
      <c r="A213" s="3">
        <v>211.0</v>
      </c>
      <c r="B213" s="24" t="s">
        <v>781</v>
      </c>
      <c r="C213" s="3" t="s">
        <v>280</v>
      </c>
      <c r="D213" s="3" t="s">
        <v>17</v>
      </c>
      <c r="E213" s="24">
        <v>181.0</v>
      </c>
      <c r="F213" s="30">
        <v>10000.0</v>
      </c>
      <c r="G213" s="3"/>
      <c r="H213" s="3"/>
      <c r="I213" s="3"/>
      <c r="J213" s="3"/>
      <c r="K213" s="3"/>
    </row>
    <row r="214" ht="15.75" customHeight="1">
      <c r="A214" s="3">
        <v>212.0</v>
      </c>
      <c r="B214" s="24" t="s">
        <v>782</v>
      </c>
      <c r="C214" s="3" t="s">
        <v>208</v>
      </c>
      <c r="D214" s="3" t="s">
        <v>61</v>
      </c>
      <c r="E214" s="24">
        <v>270.0</v>
      </c>
      <c r="F214" s="30">
        <v>10000.0</v>
      </c>
      <c r="G214" s="3"/>
      <c r="H214" s="3"/>
      <c r="I214" s="3"/>
      <c r="J214" s="3"/>
      <c r="K214" s="3"/>
    </row>
    <row r="215" ht="15.75" customHeight="1">
      <c r="A215" s="3">
        <v>213.0</v>
      </c>
      <c r="B215" s="24" t="s">
        <v>783</v>
      </c>
      <c r="C215" s="3" t="s">
        <v>282</v>
      </c>
      <c r="D215" s="3" t="s">
        <v>61</v>
      </c>
      <c r="E215" s="24">
        <v>309.0</v>
      </c>
      <c r="F215" s="30">
        <v>10000.0</v>
      </c>
      <c r="G215" s="3"/>
      <c r="H215" s="3"/>
      <c r="I215" s="3"/>
      <c r="J215" s="3"/>
      <c r="K215" s="3"/>
    </row>
    <row r="216" ht="15.75" customHeight="1">
      <c r="A216" s="3">
        <v>214.0</v>
      </c>
      <c r="B216" s="24" t="s">
        <v>784</v>
      </c>
      <c r="C216" s="3" t="s">
        <v>217</v>
      </c>
      <c r="D216" s="3" t="s">
        <v>75</v>
      </c>
      <c r="E216" s="24">
        <v>272.0</v>
      </c>
      <c r="F216" s="30">
        <v>10000.0</v>
      </c>
      <c r="G216" s="3"/>
      <c r="H216" s="3"/>
      <c r="I216" s="3"/>
      <c r="J216" s="3"/>
      <c r="K216" s="3"/>
    </row>
    <row r="217" ht="15.75" customHeight="1">
      <c r="A217" s="3">
        <v>215.0</v>
      </c>
      <c r="B217" s="24" t="s">
        <v>785</v>
      </c>
      <c r="C217" s="3" t="s">
        <v>287</v>
      </c>
      <c r="D217" s="3" t="s">
        <v>34</v>
      </c>
      <c r="E217" s="24">
        <v>273.0</v>
      </c>
      <c r="F217" s="30">
        <v>10000.0</v>
      </c>
      <c r="G217" s="3"/>
      <c r="H217" s="3"/>
      <c r="I217" s="3"/>
      <c r="J217" s="3"/>
      <c r="K217" s="3"/>
    </row>
    <row r="218" ht="15.75" customHeight="1">
      <c r="A218" s="3">
        <v>216.0</v>
      </c>
      <c r="B218" s="24" t="s">
        <v>786</v>
      </c>
      <c r="C218" s="3" t="s">
        <v>314</v>
      </c>
      <c r="D218" s="3" t="s">
        <v>34</v>
      </c>
      <c r="E218" s="24">
        <v>285.0</v>
      </c>
      <c r="F218" s="30">
        <v>10000.0</v>
      </c>
      <c r="G218" s="3"/>
      <c r="H218" s="3"/>
      <c r="I218" s="3"/>
      <c r="J218" s="3"/>
      <c r="K218" s="3"/>
    </row>
    <row r="219" ht="15.75" customHeight="1">
      <c r="A219" s="3">
        <v>217.0</v>
      </c>
      <c r="B219" s="24" t="s">
        <v>787</v>
      </c>
      <c r="C219" s="3" t="s">
        <v>289</v>
      </c>
      <c r="D219" s="3" t="s">
        <v>34</v>
      </c>
      <c r="E219" s="24">
        <v>182.0</v>
      </c>
      <c r="F219" s="30">
        <v>10000.0</v>
      </c>
      <c r="G219" s="3"/>
      <c r="H219" s="3"/>
      <c r="I219" s="3"/>
      <c r="J219" s="3"/>
      <c r="K219" s="3"/>
    </row>
    <row r="220" ht="15.75" customHeight="1">
      <c r="A220" s="3">
        <v>218.0</v>
      </c>
      <c r="B220" s="24" t="s">
        <v>788</v>
      </c>
      <c r="C220" s="3" t="s">
        <v>269</v>
      </c>
      <c r="D220" s="3" t="s">
        <v>34</v>
      </c>
      <c r="E220" s="24">
        <v>240.0</v>
      </c>
      <c r="F220" s="30">
        <v>10000.0</v>
      </c>
      <c r="G220" s="3"/>
      <c r="H220" s="3"/>
      <c r="I220" s="3"/>
      <c r="J220" s="3"/>
      <c r="K220" s="3"/>
    </row>
    <row r="221" ht="15.75" customHeight="1">
      <c r="A221" s="3">
        <v>219.0</v>
      </c>
      <c r="B221" s="24" t="s">
        <v>789</v>
      </c>
      <c r="C221" s="3" t="s">
        <v>267</v>
      </c>
      <c r="D221" s="3" t="s">
        <v>34</v>
      </c>
      <c r="E221" s="24">
        <v>286.0</v>
      </c>
      <c r="F221" s="30">
        <v>10000.0</v>
      </c>
      <c r="G221" s="3"/>
      <c r="H221" s="3"/>
      <c r="I221" s="3"/>
      <c r="J221" s="3"/>
      <c r="K221" s="3"/>
    </row>
    <row r="222" ht="15.75" customHeight="1">
      <c r="A222" s="3">
        <v>220.0</v>
      </c>
      <c r="B222" s="24" t="s">
        <v>790</v>
      </c>
      <c r="C222" s="3" t="s">
        <v>307</v>
      </c>
      <c r="D222" s="3" t="s">
        <v>34</v>
      </c>
      <c r="E222" s="24">
        <v>278.0</v>
      </c>
      <c r="F222" s="30">
        <v>10000.0</v>
      </c>
      <c r="G222" s="3"/>
      <c r="H222" s="3"/>
      <c r="I222" s="3"/>
      <c r="J222" s="3"/>
      <c r="K222" s="3"/>
    </row>
    <row r="223" ht="15.75" customHeight="1">
      <c r="A223" s="3">
        <v>221.0</v>
      </c>
      <c r="B223" s="24" t="s">
        <v>791</v>
      </c>
      <c r="C223" s="3" t="s">
        <v>204</v>
      </c>
      <c r="D223" s="3" t="s">
        <v>75</v>
      </c>
      <c r="E223" s="24">
        <v>279.0</v>
      </c>
      <c r="F223" s="30">
        <v>10000.0</v>
      </c>
      <c r="G223" s="3"/>
      <c r="H223" s="3"/>
      <c r="I223" s="3"/>
      <c r="J223" s="3"/>
      <c r="K223" s="3"/>
    </row>
    <row r="224" ht="15.75" customHeight="1">
      <c r="A224" s="3">
        <v>222.0</v>
      </c>
      <c r="B224" s="24" t="s">
        <v>792</v>
      </c>
      <c r="C224" s="3" t="s">
        <v>230</v>
      </c>
      <c r="D224" s="3" t="s">
        <v>75</v>
      </c>
      <c r="E224" s="24">
        <v>280.0</v>
      </c>
      <c r="F224" s="30">
        <v>10000.0</v>
      </c>
      <c r="G224" s="3"/>
      <c r="H224" s="3"/>
      <c r="I224" s="3"/>
      <c r="J224" s="3"/>
      <c r="K224" s="3"/>
    </row>
    <row r="225" ht="15.75" customHeight="1">
      <c r="A225" s="3">
        <v>223.0</v>
      </c>
      <c r="B225" s="24" t="s">
        <v>793</v>
      </c>
      <c r="C225" s="3" t="s">
        <v>279</v>
      </c>
      <c r="D225" s="3" t="s">
        <v>740</v>
      </c>
      <c r="E225" s="24">
        <v>211.0</v>
      </c>
      <c r="F225" s="30">
        <v>10000.0</v>
      </c>
      <c r="G225" s="3"/>
      <c r="H225" s="3"/>
      <c r="I225" s="3"/>
      <c r="J225" s="3"/>
      <c r="K225" s="3"/>
    </row>
    <row r="226" ht="15.75" customHeight="1">
      <c r="A226" s="3">
        <v>224.0</v>
      </c>
      <c r="B226" s="24" t="s">
        <v>794</v>
      </c>
      <c r="C226" s="3" t="s">
        <v>323</v>
      </c>
      <c r="D226" s="3" t="s">
        <v>740</v>
      </c>
      <c r="E226" s="24">
        <v>281.0</v>
      </c>
      <c r="F226" s="30">
        <v>10000.0</v>
      </c>
      <c r="G226" s="3"/>
      <c r="H226" s="3"/>
      <c r="I226" s="3"/>
      <c r="J226" s="3"/>
      <c r="K226" s="3"/>
    </row>
    <row r="227" ht="15.75" customHeight="1">
      <c r="A227" s="3">
        <v>225.0</v>
      </c>
      <c r="B227" s="24" t="s">
        <v>795</v>
      </c>
      <c r="C227" s="3" t="s">
        <v>313</v>
      </c>
      <c r="D227" s="3" t="s">
        <v>235</v>
      </c>
      <c r="E227" s="24">
        <v>283.0</v>
      </c>
      <c r="F227" s="30">
        <v>10000.0</v>
      </c>
      <c r="G227" s="3"/>
      <c r="H227" s="3"/>
      <c r="I227" s="3"/>
      <c r="J227" s="3"/>
      <c r="K227" s="3"/>
    </row>
    <row r="228" ht="15.75" customHeight="1">
      <c r="A228" s="3">
        <v>226.0</v>
      </c>
      <c r="B228" s="24" t="s">
        <v>796</v>
      </c>
      <c r="C228" s="3" t="s">
        <v>378</v>
      </c>
      <c r="D228" s="3" t="s">
        <v>235</v>
      </c>
      <c r="E228" s="24">
        <v>284.0</v>
      </c>
      <c r="F228" s="30">
        <v>10000.0</v>
      </c>
      <c r="G228" s="3"/>
      <c r="H228" s="3"/>
      <c r="I228" s="3"/>
      <c r="J228" s="3"/>
      <c r="K228" s="3"/>
    </row>
    <row r="229" ht="15.75" customHeight="1">
      <c r="A229" s="3">
        <v>227.0</v>
      </c>
      <c r="B229" s="24" t="s">
        <v>797</v>
      </c>
      <c r="C229" s="3" t="s">
        <v>337</v>
      </c>
      <c r="D229" s="3" t="s">
        <v>34</v>
      </c>
      <c r="E229" s="24">
        <v>288.0</v>
      </c>
      <c r="F229" s="30">
        <v>10000.0</v>
      </c>
      <c r="G229" s="3"/>
      <c r="H229" s="3"/>
      <c r="I229" s="3"/>
      <c r="J229" s="3"/>
      <c r="K229" s="3"/>
    </row>
    <row r="230" ht="15.75" customHeight="1">
      <c r="A230" s="3">
        <v>228.0</v>
      </c>
      <c r="B230" s="24" t="s">
        <v>798</v>
      </c>
      <c r="C230" s="3" t="s">
        <v>441</v>
      </c>
      <c r="D230" s="3" t="s">
        <v>34</v>
      </c>
      <c r="E230" s="24">
        <v>290.0</v>
      </c>
      <c r="F230" s="30">
        <v>10000.0</v>
      </c>
      <c r="G230" s="3"/>
      <c r="H230" s="3"/>
      <c r="I230" s="3"/>
      <c r="J230" s="3"/>
      <c r="K230" s="3"/>
    </row>
    <row r="231" ht="15.75" customHeight="1">
      <c r="A231" s="3">
        <v>229.0</v>
      </c>
      <c r="B231" s="24" t="s">
        <v>799</v>
      </c>
      <c r="C231" s="3" t="s">
        <v>260</v>
      </c>
      <c r="D231" s="3" t="s">
        <v>34</v>
      </c>
      <c r="E231" s="24">
        <v>291.0</v>
      </c>
      <c r="F231" s="30">
        <v>10000.0</v>
      </c>
      <c r="G231" s="3"/>
      <c r="H231" s="3"/>
      <c r="I231" s="3"/>
      <c r="J231" s="3"/>
      <c r="K231" s="3"/>
    </row>
    <row r="232" ht="15.75" customHeight="1">
      <c r="A232" s="3">
        <v>230.0</v>
      </c>
      <c r="B232" s="24" t="s">
        <v>801</v>
      </c>
      <c r="C232" s="3" t="s">
        <v>298</v>
      </c>
      <c r="D232" s="3" t="s">
        <v>34</v>
      </c>
      <c r="E232" s="24">
        <v>275.0</v>
      </c>
      <c r="F232" s="30">
        <v>10000.0</v>
      </c>
      <c r="G232" s="3"/>
      <c r="H232" s="3"/>
      <c r="I232" s="3"/>
      <c r="J232" s="3"/>
      <c r="K232" s="3"/>
    </row>
    <row r="233" ht="15.75" customHeight="1">
      <c r="A233" s="3">
        <v>231.0</v>
      </c>
      <c r="B233" s="24" t="s">
        <v>803</v>
      </c>
      <c r="C233" s="3" t="s">
        <v>277</v>
      </c>
      <c r="D233" s="3" t="s">
        <v>34</v>
      </c>
      <c r="E233" s="24">
        <v>274.0</v>
      </c>
      <c r="F233" s="30">
        <v>10000.0</v>
      </c>
      <c r="G233" s="3"/>
      <c r="H233" s="3"/>
      <c r="I233" s="3"/>
      <c r="J233" s="3"/>
      <c r="K233" s="3"/>
    </row>
    <row r="234" ht="15.75" customHeight="1">
      <c r="A234" s="3">
        <v>232.0</v>
      </c>
      <c r="B234" s="24" t="s">
        <v>804</v>
      </c>
      <c r="C234" s="3" t="s">
        <v>305</v>
      </c>
      <c r="D234" s="3" t="s">
        <v>34</v>
      </c>
      <c r="E234" s="24">
        <v>289.0</v>
      </c>
      <c r="F234" s="30">
        <v>10000.0</v>
      </c>
      <c r="G234" s="3"/>
      <c r="H234" s="3"/>
      <c r="I234" s="3"/>
      <c r="J234" s="3"/>
      <c r="K234" s="3"/>
    </row>
    <row r="235" ht="15.75" customHeight="1">
      <c r="A235" s="3">
        <v>233.0</v>
      </c>
      <c r="B235" s="22" t="s">
        <v>806</v>
      </c>
      <c r="C235" s="30" t="s">
        <v>286</v>
      </c>
      <c r="D235" s="3" t="s">
        <v>34</v>
      </c>
      <c r="E235" s="24">
        <v>277.0</v>
      </c>
      <c r="F235" s="30">
        <v>10000.0</v>
      </c>
      <c r="G235" s="3"/>
      <c r="H235" s="3"/>
      <c r="I235" s="3"/>
      <c r="J235" s="3"/>
      <c r="K235" s="3"/>
    </row>
    <row r="236" ht="15.75" customHeight="1">
      <c r="A236" s="3">
        <v>234.0</v>
      </c>
      <c r="B236" s="22" t="s">
        <v>807</v>
      </c>
      <c r="C236" s="30" t="s">
        <v>371</v>
      </c>
      <c r="D236" s="3" t="s">
        <v>34</v>
      </c>
      <c r="E236" s="24">
        <v>276.0</v>
      </c>
      <c r="F236" s="30">
        <v>10000.0</v>
      </c>
      <c r="G236" s="3"/>
      <c r="H236" s="3"/>
      <c r="I236" s="3"/>
      <c r="J236" s="3"/>
      <c r="K236" s="3"/>
    </row>
    <row r="237" ht="15.75" customHeight="1">
      <c r="A237" s="3">
        <v>235.0</v>
      </c>
      <c r="B237" s="24" t="s">
        <v>808</v>
      </c>
      <c r="C237" s="3" t="s">
        <v>353</v>
      </c>
      <c r="D237" s="3" t="s">
        <v>34</v>
      </c>
      <c r="E237" s="24">
        <v>316.0</v>
      </c>
      <c r="F237" s="30">
        <v>10000.0</v>
      </c>
      <c r="G237" s="3"/>
      <c r="H237" s="3"/>
      <c r="I237" s="3"/>
      <c r="J237" s="3"/>
      <c r="K237" s="3"/>
    </row>
    <row r="238" ht="15.75" customHeight="1">
      <c r="A238" s="3">
        <v>236.0</v>
      </c>
      <c r="B238" s="24" t="s">
        <v>809</v>
      </c>
      <c r="C238" s="3" t="s">
        <v>426</v>
      </c>
      <c r="D238" s="3" t="s">
        <v>34</v>
      </c>
      <c r="E238" s="24">
        <v>344.0</v>
      </c>
      <c r="F238" s="30">
        <v>10000.0</v>
      </c>
      <c r="G238" s="3"/>
      <c r="H238" s="3"/>
      <c r="I238" s="3"/>
      <c r="J238" s="3"/>
      <c r="K238" s="3"/>
    </row>
    <row r="239" ht="15.75" customHeight="1">
      <c r="A239" s="3">
        <v>237.0</v>
      </c>
      <c r="B239" s="24" t="s">
        <v>810</v>
      </c>
      <c r="C239" s="3" t="s">
        <v>319</v>
      </c>
      <c r="D239" s="3" t="s">
        <v>17</v>
      </c>
      <c r="E239" s="24">
        <v>332.0</v>
      </c>
      <c r="F239" s="30">
        <v>10000.0</v>
      </c>
      <c r="G239" s="3"/>
      <c r="H239" s="3"/>
      <c r="I239" s="3"/>
      <c r="J239" s="3"/>
      <c r="K239" s="3"/>
    </row>
    <row r="240" ht="15.75" customHeight="1">
      <c r="A240" s="3">
        <v>238.0</v>
      </c>
      <c r="B240" s="24" t="s">
        <v>811</v>
      </c>
      <c r="C240" s="3" t="s">
        <v>330</v>
      </c>
      <c r="D240" s="3" t="s">
        <v>17</v>
      </c>
      <c r="E240" s="24">
        <v>300.0</v>
      </c>
      <c r="F240" s="30">
        <v>10000.0</v>
      </c>
      <c r="G240" s="3"/>
      <c r="H240" s="3"/>
      <c r="I240" s="3"/>
      <c r="J240" s="3"/>
      <c r="K240" s="3"/>
    </row>
    <row r="241" ht="15.75" customHeight="1">
      <c r="A241" s="3">
        <v>239.0</v>
      </c>
      <c r="B241" s="24" t="s">
        <v>813</v>
      </c>
      <c r="C241" s="3" t="s">
        <v>341</v>
      </c>
      <c r="D241" s="3" t="s">
        <v>17</v>
      </c>
      <c r="E241" s="24">
        <v>299.0</v>
      </c>
      <c r="F241" s="30">
        <v>10000.0</v>
      </c>
      <c r="G241" s="3"/>
      <c r="H241" s="3"/>
      <c r="I241" s="3"/>
      <c r="J241" s="3"/>
      <c r="K241" s="3"/>
    </row>
    <row r="242" ht="15.75" customHeight="1">
      <c r="A242" s="3">
        <v>240.0</v>
      </c>
      <c r="B242" s="24" t="s">
        <v>814</v>
      </c>
      <c r="C242" s="3" t="s">
        <v>349</v>
      </c>
      <c r="D242" s="3" t="s">
        <v>17</v>
      </c>
      <c r="E242" s="24">
        <v>302.0</v>
      </c>
      <c r="F242" s="30">
        <v>10000.0</v>
      </c>
      <c r="G242" s="3"/>
      <c r="H242" s="3"/>
      <c r="I242" s="3"/>
      <c r="J242" s="3"/>
      <c r="K242" s="3"/>
    </row>
    <row r="243" ht="15.75" customHeight="1">
      <c r="A243" s="3">
        <v>241.0</v>
      </c>
      <c r="B243" s="24" t="s">
        <v>815</v>
      </c>
      <c r="C243" s="3" t="s">
        <v>301</v>
      </c>
      <c r="D243" s="3" t="s">
        <v>17</v>
      </c>
      <c r="E243" s="24">
        <v>304.0</v>
      </c>
      <c r="F243" s="30">
        <v>10000.0</v>
      </c>
      <c r="G243" s="3"/>
      <c r="H243" s="3"/>
      <c r="I243" s="3"/>
      <c r="J243" s="3"/>
      <c r="K243" s="3"/>
    </row>
    <row r="244" ht="15.75" customHeight="1">
      <c r="A244" s="3">
        <v>242.0</v>
      </c>
      <c r="B244" s="22" t="s">
        <v>816</v>
      </c>
      <c r="C244" s="30" t="s">
        <v>390</v>
      </c>
      <c r="D244" s="3" t="s">
        <v>17</v>
      </c>
      <c r="E244" s="24">
        <v>314.0</v>
      </c>
      <c r="F244" s="30">
        <v>10000.0</v>
      </c>
      <c r="G244" s="3"/>
      <c r="H244" s="3"/>
      <c r="I244" s="3"/>
      <c r="J244" s="3"/>
      <c r="K244" s="3"/>
    </row>
    <row r="245" ht="15.75" customHeight="1">
      <c r="A245" s="3">
        <v>243.0</v>
      </c>
      <c r="B245" s="24" t="s">
        <v>817</v>
      </c>
      <c r="C245" s="3" t="s">
        <v>367</v>
      </c>
      <c r="D245" s="3" t="s">
        <v>17</v>
      </c>
      <c r="E245" s="24">
        <v>349.0</v>
      </c>
      <c r="F245" s="30">
        <v>10000.0</v>
      </c>
      <c r="G245" s="3"/>
      <c r="H245" s="3"/>
      <c r="I245" s="3"/>
      <c r="J245" s="3"/>
      <c r="K245" s="3"/>
    </row>
    <row r="246" ht="15.75" customHeight="1">
      <c r="A246" s="3">
        <v>244.0</v>
      </c>
      <c r="B246" s="24" t="s">
        <v>818</v>
      </c>
      <c r="C246" s="3" t="s">
        <v>347</v>
      </c>
      <c r="D246" s="3" t="s">
        <v>17</v>
      </c>
      <c r="E246" s="24">
        <v>348.0</v>
      </c>
      <c r="F246" s="30">
        <v>10000.0</v>
      </c>
      <c r="G246" s="3"/>
      <c r="H246" s="3"/>
      <c r="I246" s="3"/>
      <c r="J246" s="3"/>
      <c r="K246" s="3"/>
    </row>
    <row r="247" ht="15.75" customHeight="1">
      <c r="A247" s="3">
        <v>245.0</v>
      </c>
      <c r="B247" s="24" t="s">
        <v>820</v>
      </c>
      <c r="C247" s="3" t="s">
        <v>228</v>
      </c>
      <c r="D247" s="3" t="s">
        <v>75</v>
      </c>
      <c r="E247" s="24">
        <v>305.0</v>
      </c>
      <c r="F247" s="30">
        <v>10000.0</v>
      </c>
      <c r="G247" s="3"/>
      <c r="H247" s="3"/>
      <c r="I247" s="3"/>
      <c r="J247" s="3"/>
      <c r="K247" s="3"/>
    </row>
    <row r="248" ht="15.75" customHeight="1">
      <c r="A248" s="3">
        <v>246.0</v>
      </c>
      <c r="B248" s="24" t="s">
        <v>821</v>
      </c>
      <c r="C248" s="3" t="s">
        <v>261</v>
      </c>
      <c r="D248" s="3" t="s">
        <v>75</v>
      </c>
      <c r="E248" s="24">
        <v>306.0</v>
      </c>
      <c r="F248" s="30">
        <v>10000.0</v>
      </c>
      <c r="G248" s="3"/>
      <c r="H248" s="3"/>
      <c r="I248" s="3"/>
      <c r="J248" s="3"/>
      <c r="K248" s="3"/>
    </row>
    <row r="249" ht="15.75" customHeight="1">
      <c r="A249" s="3">
        <v>247.0</v>
      </c>
      <c r="B249" s="24" t="s">
        <v>822</v>
      </c>
      <c r="C249" s="3" t="s">
        <v>231</v>
      </c>
      <c r="D249" s="3" t="s">
        <v>75</v>
      </c>
      <c r="E249" s="24">
        <v>308.0</v>
      </c>
      <c r="F249" s="30">
        <v>10000.0</v>
      </c>
      <c r="G249" s="3"/>
      <c r="H249" s="3"/>
      <c r="I249" s="3"/>
      <c r="J249" s="3"/>
      <c r="K249" s="3"/>
    </row>
    <row r="250" ht="15.75" customHeight="1">
      <c r="A250" s="3">
        <v>248.0</v>
      </c>
      <c r="B250" s="24" t="s">
        <v>824</v>
      </c>
      <c r="C250" s="3" t="s">
        <v>263</v>
      </c>
      <c r="D250" s="3" t="s">
        <v>61</v>
      </c>
      <c r="E250" s="24">
        <v>271.0</v>
      </c>
      <c r="F250" s="30">
        <v>10000.0</v>
      </c>
      <c r="G250" s="3"/>
      <c r="H250" s="3"/>
      <c r="I250" s="3"/>
      <c r="J250" s="3"/>
      <c r="K250" s="3"/>
    </row>
    <row r="251" ht="15.75" customHeight="1">
      <c r="A251" s="3">
        <v>249.0</v>
      </c>
      <c r="B251" s="24" t="s">
        <v>825</v>
      </c>
      <c r="C251" s="3" t="s">
        <v>336</v>
      </c>
      <c r="D251" s="3" t="s">
        <v>61</v>
      </c>
      <c r="E251" s="24">
        <v>310.0</v>
      </c>
      <c r="F251" s="30">
        <v>10000.0</v>
      </c>
      <c r="G251" s="3"/>
      <c r="H251" s="3"/>
      <c r="I251" s="3"/>
      <c r="J251" s="3"/>
      <c r="K251" s="3"/>
    </row>
    <row r="252" ht="15.75" customHeight="1">
      <c r="A252" s="3">
        <v>250.0</v>
      </c>
      <c r="B252" s="24" t="s">
        <v>826</v>
      </c>
      <c r="C252" s="3" t="s">
        <v>339</v>
      </c>
      <c r="D252" s="3" t="s">
        <v>61</v>
      </c>
      <c r="E252" s="24">
        <v>311.0</v>
      </c>
      <c r="F252" s="30">
        <v>10000.0</v>
      </c>
      <c r="G252" s="3"/>
      <c r="H252" s="3"/>
      <c r="I252" s="3"/>
      <c r="J252" s="3"/>
      <c r="K252" s="3"/>
    </row>
    <row r="253" ht="15.75" customHeight="1">
      <c r="A253" s="3">
        <v>251.0</v>
      </c>
      <c r="B253" s="24" t="s">
        <v>827</v>
      </c>
      <c r="C253" s="3" t="s">
        <v>288</v>
      </c>
      <c r="D253" s="3" t="s">
        <v>61</v>
      </c>
      <c r="E253" s="24">
        <v>312.0</v>
      </c>
      <c r="F253" s="30">
        <v>10000.0</v>
      </c>
      <c r="G253" s="3"/>
      <c r="H253" s="3"/>
      <c r="I253" s="3"/>
      <c r="J253" s="3"/>
      <c r="K253" s="3"/>
    </row>
    <row r="254" ht="15.75" customHeight="1">
      <c r="A254" s="3">
        <v>252.0</v>
      </c>
      <c r="B254" s="24" t="s">
        <v>828</v>
      </c>
      <c r="C254" s="3" t="s">
        <v>184</v>
      </c>
      <c r="D254" s="3" t="s">
        <v>17</v>
      </c>
      <c r="E254" s="24">
        <v>138.0</v>
      </c>
      <c r="F254" s="30">
        <v>10000.0</v>
      </c>
      <c r="G254" s="3"/>
      <c r="H254" s="3"/>
      <c r="I254" s="3"/>
      <c r="J254" s="3"/>
      <c r="K254" s="3"/>
    </row>
    <row r="255" ht="15.75" customHeight="1">
      <c r="A255" s="3">
        <v>253.0</v>
      </c>
      <c r="B255" s="24" t="s">
        <v>829</v>
      </c>
      <c r="C255" s="3" t="s">
        <v>375</v>
      </c>
      <c r="D255" s="3" t="s">
        <v>34</v>
      </c>
      <c r="E255" s="24">
        <v>358.0</v>
      </c>
      <c r="F255" s="30">
        <v>10000.0</v>
      </c>
      <c r="G255" s="3"/>
      <c r="H255" s="3"/>
      <c r="I255" s="3"/>
      <c r="J255" s="3"/>
      <c r="K255" s="3"/>
    </row>
    <row r="256" ht="15.75" customHeight="1">
      <c r="A256" s="3">
        <v>254.0</v>
      </c>
      <c r="B256" s="24" t="s">
        <v>831</v>
      </c>
      <c r="C256" s="3" t="s">
        <v>268</v>
      </c>
      <c r="D256" s="3" t="s">
        <v>34</v>
      </c>
      <c r="E256" s="24">
        <v>294.0</v>
      </c>
      <c r="F256" s="30">
        <v>10000.0</v>
      </c>
      <c r="G256" s="3"/>
      <c r="H256" s="3"/>
      <c r="I256" s="3"/>
      <c r="J256" s="3"/>
      <c r="K256" s="3"/>
    </row>
    <row r="257" ht="15.75" customHeight="1">
      <c r="A257" s="3">
        <v>255.0</v>
      </c>
      <c r="B257" s="24" t="s">
        <v>832</v>
      </c>
      <c r="C257" s="3" t="s">
        <v>420</v>
      </c>
      <c r="D257" s="3" t="s">
        <v>740</v>
      </c>
      <c r="E257" s="24">
        <v>317.0</v>
      </c>
      <c r="F257" s="30">
        <v>10000.0</v>
      </c>
      <c r="G257" s="3"/>
      <c r="H257" s="3"/>
      <c r="I257" s="3"/>
      <c r="J257" s="3"/>
      <c r="K257" s="3"/>
    </row>
    <row r="258" ht="15.75" customHeight="1">
      <c r="A258" s="3">
        <v>256.0</v>
      </c>
      <c r="B258" s="24" t="s">
        <v>833</v>
      </c>
      <c r="C258" s="3" t="s">
        <v>251</v>
      </c>
      <c r="D258" s="3" t="s">
        <v>740</v>
      </c>
      <c r="E258" s="24">
        <v>318.0</v>
      </c>
      <c r="F258" s="30">
        <v>10000.0</v>
      </c>
      <c r="G258" s="3"/>
      <c r="H258" s="3"/>
      <c r="I258" s="3"/>
      <c r="J258" s="3"/>
      <c r="K258" s="3"/>
    </row>
    <row r="259" ht="15.75" customHeight="1">
      <c r="A259" s="3">
        <v>257.0</v>
      </c>
      <c r="B259" s="24" t="s">
        <v>834</v>
      </c>
      <c r="C259" s="3" t="s">
        <v>334</v>
      </c>
      <c r="D259" s="3" t="s">
        <v>235</v>
      </c>
      <c r="E259" s="24">
        <v>320.0</v>
      </c>
      <c r="F259" s="30">
        <v>10000.0</v>
      </c>
      <c r="G259" s="3"/>
      <c r="H259" s="3"/>
      <c r="I259" s="3"/>
      <c r="J259" s="3"/>
      <c r="K259" s="3"/>
    </row>
    <row r="260" ht="15.75" customHeight="1">
      <c r="A260" s="3">
        <v>258.0</v>
      </c>
      <c r="B260" s="24" t="s">
        <v>835</v>
      </c>
      <c r="C260" s="3" t="s">
        <v>328</v>
      </c>
      <c r="D260" s="3" t="s">
        <v>235</v>
      </c>
      <c r="E260" s="24">
        <v>321.0</v>
      </c>
      <c r="F260" s="30">
        <v>10000.0</v>
      </c>
      <c r="G260" s="3"/>
      <c r="H260" s="3"/>
      <c r="I260" s="3"/>
      <c r="J260" s="3"/>
      <c r="K260" s="3"/>
    </row>
    <row r="261" ht="15.75" customHeight="1">
      <c r="A261" s="3">
        <v>259.0</v>
      </c>
      <c r="B261" s="24" t="s">
        <v>836</v>
      </c>
      <c r="C261" s="3" t="s">
        <v>255</v>
      </c>
      <c r="D261" s="3" t="s">
        <v>61</v>
      </c>
      <c r="E261" s="24">
        <v>322.0</v>
      </c>
      <c r="F261" s="30">
        <v>10000.0</v>
      </c>
      <c r="G261" s="3"/>
      <c r="H261" s="3"/>
      <c r="I261" s="3"/>
      <c r="J261" s="3"/>
      <c r="K261" s="3"/>
    </row>
    <row r="262" ht="15.75" customHeight="1">
      <c r="A262" s="3">
        <v>260.0</v>
      </c>
      <c r="B262" s="24" t="s">
        <v>837</v>
      </c>
      <c r="C262" s="3" t="s">
        <v>411</v>
      </c>
      <c r="D262" s="3" t="s">
        <v>61</v>
      </c>
      <c r="E262" s="24">
        <v>363.0</v>
      </c>
      <c r="F262" s="30">
        <v>10000.0</v>
      </c>
      <c r="G262" s="3"/>
      <c r="H262" s="3"/>
      <c r="I262" s="3"/>
      <c r="J262" s="3"/>
      <c r="K262" s="3"/>
    </row>
    <row r="263" ht="15.75" customHeight="1">
      <c r="A263" s="3">
        <v>261.0</v>
      </c>
      <c r="B263" s="24" t="s">
        <v>838</v>
      </c>
      <c r="C263" s="3" t="s">
        <v>302</v>
      </c>
      <c r="D263" s="3" t="s">
        <v>61</v>
      </c>
      <c r="E263" s="24">
        <v>368.0</v>
      </c>
      <c r="F263" s="30">
        <v>10000.0</v>
      </c>
      <c r="G263" s="3"/>
      <c r="H263" s="3"/>
      <c r="I263" s="3"/>
      <c r="J263" s="3"/>
      <c r="K263" s="3"/>
    </row>
    <row r="264" ht="15.75" customHeight="1">
      <c r="A264" s="3">
        <v>262.0</v>
      </c>
      <c r="B264" s="24" t="s">
        <v>839</v>
      </c>
      <c r="C264" s="3" t="s">
        <v>348</v>
      </c>
      <c r="D264" s="3" t="s">
        <v>34</v>
      </c>
      <c r="E264" s="24">
        <v>315.0</v>
      </c>
      <c r="F264" s="30">
        <v>10000.0</v>
      </c>
      <c r="G264" s="3"/>
      <c r="H264" s="3"/>
      <c r="I264" s="3"/>
      <c r="J264" s="3"/>
      <c r="K264" s="3"/>
    </row>
    <row r="265" ht="15.75" customHeight="1">
      <c r="A265" s="3">
        <v>263.0</v>
      </c>
      <c r="B265" s="24" t="s">
        <v>841</v>
      </c>
      <c r="C265" s="3" t="s">
        <v>343</v>
      </c>
      <c r="D265" s="3" t="s">
        <v>34</v>
      </c>
      <c r="E265" s="24">
        <v>326.0</v>
      </c>
      <c r="F265" s="30">
        <v>10000.0</v>
      </c>
      <c r="G265" s="3"/>
      <c r="H265" s="3"/>
      <c r="I265" s="3"/>
      <c r="J265" s="3"/>
      <c r="K265" s="3"/>
    </row>
    <row r="266" ht="15.75" customHeight="1">
      <c r="A266" s="3">
        <v>264.0</v>
      </c>
      <c r="B266" s="24" t="s">
        <v>842</v>
      </c>
      <c r="C266" s="3" t="s">
        <v>373</v>
      </c>
      <c r="D266" s="3" t="s">
        <v>34</v>
      </c>
      <c r="E266" s="24">
        <v>345.0</v>
      </c>
      <c r="F266" s="30">
        <v>10000.0</v>
      </c>
      <c r="G266" s="3"/>
      <c r="H266" s="3"/>
      <c r="I266" s="3"/>
      <c r="J266" s="3"/>
      <c r="K266" s="3"/>
    </row>
    <row r="267" ht="15.75" customHeight="1">
      <c r="A267" s="3">
        <v>265.0</v>
      </c>
      <c r="B267" s="24" t="s">
        <v>6915</v>
      </c>
      <c r="C267" s="3" t="s">
        <v>415</v>
      </c>
      <c r="D267" s="3" t="s">
        <v>34</v>
      </c>
      <c r="E267" s="24">
        <v>327.0</v>
      </c>
      <c r="F267" s="30">
        <v>10000.0</v>
      </c>
      <c r="G267" s="3"/>
      <c r="H267" s="3"/>
      <c r="I267" s="3"/>
      <c r="J267" s="3"/>
      <c r="K267" s="3"/>
    </row>
    <row r="268" ht="15.75" customHeight="1">
      <c r="A268" s="3">
        <v>266.0</v>
      </c>
      <c r="B268" s="24" t="s">
        <v>845</v>
      </c>
      <c r="C268" s="3" t="s">
        <v>354</v>
      </c>
      <c r="D268" s="3" t="s">
        <v>17</v>
      </c>
      <c r="E268" s="24">
        <v>350.0</v>
      </c>
      <c r="F268" s="30">
        <v>10000.0</v>
      </c>
      <c r="G268" s="3"/>
      <c r="H268" s="3"/>
      <c r="I268" s="3"/>
      <c r="J268" s="3"/>
      <c r="K268" s="3"/>
    </row>
    <row r="269" ht="15.75" customHeight="1">
      <c r="A269" s="3">
        <v>267.0</v>
      </c>
      <c r="B269" s="24" t="s">
        <v>846</v>
      </c>
      <c r="C269" s="3" t="s">
        <v>350</v>
      </c>
      <c r="D269" s="3" t="s">
        <v>17</v>
      </c>
      <c r="E269" s="24">
        <v>355.0</v>
      </c>
      <c r="F269" s="30">
        <v>10000.0</v>
      </c>
      <c r="G269" s="3"/>
      <c r="H269" s="3"/>
      <c r="I269" s="3"/>
      <c r="J269" s="3"/>
      <c r="K269" s="3"/>
    </row>
    <row r="270" ht="15.75" customHeight="1">
      <c r="A270" s="3">
        <v>268.0</v>
      </c>
      <c r="B270" s="24" t="s">
        <v>847</v>
      </c>
      <c r="C270" s="3" t="s">
        <v>238</v>
      </c>
      <c r="D270" s="3" t="s">
        <v>75</v>
      </c>
      <c r="E270" s="24">
        <v>335.0</v>
      </c>
      <c r="F270" s="30">
        <v>10000.0</v>
      </c>
      <c r="G270" s="3"/>
      <c r="H270" s="3"/>
      <c r="I270" s="3"/>
      <c r="J270" s="3"/>
      <c r="K270" s="3"/>
    </row>
    <row r="271" ht="15.75" customHeight="1">
      <c r="A271" s="3">
        <v>269.0</v>
      </c>
      <c r="B271" s="24" t="s">
        <v>848</v>
      </c>
      <c r="C271" s="3" t="s">
        <v>250</v>
      </c>
      <c r="D271" s="3" t="s">
        <v>75</v>
      </c>
      <c r="E271" s="24">
        <v>337.0</v>
      </c>
      <c r="F271" s="30">
        <v>10000.0</v>
      </c>
      <c r="G271" s="3"/>
      <c r="H271" s="3"/>
      <c r="I271" s="3"/>
      <c r="J271" s="3"/>
      <c r="K271" s="3"/>
    </row>
    <row r="272" ht="15.75" customHeight="1">
      <c r="A272" s="3">
        <v>270.0</v>
      </c>
      <c r="B272" s="24" t="s">
        <v>850</v>
      </c>
      <c r="C272" s="3" t="s">
        <v>310</v>
      </c>
      <c r="D272" s="3" t="s">
        <v>75</v>
      </c>
      <c r="E272" s="24">
        <v>339.0</v>
      </c>
      <c r="F272" s="30">
        <v>10000.0</v>
      </c>
      <c r="G272" s="3"/>
      <c r="H272" s="3"/>
      <c r="I272" s="3"/>
      <c r="J272" s="3"/>
      <c r="K272" s="3"/>
    </row>
    <row r="273" ht="15.75" customHeight="1">
      <c r="A273" s="3">
        <v>271.0</v>
      </c>
      <c r="B273" s="24" t="s">
        <v>851</v>
      </c>
      <c r="C273" s="3" t="s">
        <v>362</v>
      </c>
      <c r="D273" s="3" t="s">
        <v>75</v>
      </c>
      <c r="E273" s="24">
        <v>340.0</v>
      </c>
      <c r="F273" s="30">
        <v>10000.0</v>
      </c>
      <c r="G273" s="3"/>
      <c r="H273" s="3"/>
      <c r="I273" s="3"/>
      <c r="J273" s="3"/>
      <c r="K273" s="3"/>
    </row>
    <row r="274" ht="15.75" customHeight="1">
      <c r="A274" s="3">
        <v>272.0</v>
      </c>
      <c r="B274" s="24" t="s">
        <v>852</v>
      </c>
      <c r="C274" s="3" t="s">
        <v>404</v>
      </c>
      <c r="D274" s="3" t="s">
        <v>75</v>
      </c>
      <c r="E274" s="24">
        <v>342.0</v>
      </c>
      <c r="F274" s="30">
        <v>10000.0</v>
      </c>
      <c r="G274" s="3"/>
      <c r="H274" s="3"/>
      <c r="I274" s="3"/>
      <c r="J274" s="3"/>
      <c r="K274" s="3"/>
    </row>
    <row r="275" ht="15.75" customHeight="1">
      <c r="A275" s="3">
        <v>273.0</v>
      </c>
      <c r="B275" s="24" t="s">
        <v>853</v>
      </c>
      <c r="C275" s="3" t="s">
        <v>338</v>
      </c>
      <c r="D275" s="3" t="s">
        <v>34</v>
      </c>
      <c r="E275" s="24">
        <v>347.0</v>
      </c>
      <c r="F275" s="30">
        <v>10000.0</v>
      </c>
      <c r="G275" s="3"/>
      <c r="H275" s="3"/>
      <c r="I275" s="3"/>
      <c r="J275" s="3"/>
      <c r="K275" s="3"/>
    </row>
    <row r="276" ht="15.75" customHeight="1">
      <c r="A276" s="3">
        <v>274.0</v>
      </c>
      <c r="B276" s="24" t="s">
        <v>854</v>
      </c>
      <c r="C276" s="3" t="s">
        <v>284</v>
      </c>
      <c r="D276" s="3" t="s">
        <v>34</v>
      </c>
      <c r="E276" s="24">
        <v>346.0</v>
      </c>
      <c r="F276" s="30">
        <v>10000.0</v>
      </c>
      <c r="G276" s="3"/>
      <c r="H276" s="3"/>
      <c r="I276" s="3"/>
      <c r="J276" s="3"/>
      <c r="K276" s="3"/>
    </row>
    <row r="277" ht="15.75" customHeight="1">
      <c r="A277" s="3">
        <v>275.0</v>
      </c>
      <c r="B277" s="24" t="s">
        <v>855</v>
      </c>
      <c r="C277" s="3" t="s">
        <v>447</v>
      </c>
      <c r="D277" s="3"/>
      <c r="E277" s="22">
        <v>10000.0</v>
      </c>
      <c r="F277" s="30">
        <v>10000.0</v>
      </c>
      <c r="G277" s="3"/>
      <c r="H277" s="3"/>
      <c r="I277" s="3"/>
      <c r="J277" s="3"/>
      <c r="K277" s="3"/>
    </row>
    <row r="278" ht="15.75" customHeight="1">
      <c r="A278" s="3">
        <v>276.0</v>
      </c>
      <c r="B278" s="24" t="s">
        <v>856</v>
      </c>
      <c r="C278" s="3" t="s">
        <v>438</v>
      </c>
      <c r="D278" s="3" t="s">
        <v>34</v>
      </c>
      <c r="E278" s="24">
        <v>370.0</v>
      </c>
      <c r="F278" s="30">
        <v>10000.0</v>
      </c>
      <c r="G278" s="3"/>
      <c r="H278" s="3"/>
      <c r="I278" s="3"/>
      <c r="J278" s="3"/>
      <c r="K278" s="3"/>
    </row>
    <row r="279" ht="15.75" customHeight="1">
      <c r="A279" s="3">
        <v>277.0</v>
      </c>
      <c r="B279" s="24" t="s">
        <v>857</v>
      </c>
      <c r="C279" s="3" t="s">
        <v>312</v>
      </c>
      <c r="D279" s="3" t="s">
        <v>34</v>
      </c>
      <c r="E279" s="24">
        <v>343.0</v>
      </c>
      <c r="F279" s="30">
        <v>10000.0</v>
      </c>
      <c r="G279" s="3"/>
      <c r="H279" s="3"/>
      <c r="I279" s="3"/>
      <c r="J279" s="3"/>
      <c r="K279" s="3"/>
    </row>
    <row r="280" ht="15.75" customHeight="1">
      <c r="A280" s="3">
        <v>278.0</v>
      </c>
      <c r="B280" s="24" t="s">
        <v>858</v>
      </c>
      <c r="C280" s="3" t="s">
        <v>317</v>
      </c>
      <c r="D280" s="3" t="s">
        <v>17</v>
      </c>
      <c r="E280" s="24">
        <v>298.0</v>
      </c>
      <c r="F280" s="30">
        <v>10000.0</v>
      </c>
      <c r="G280" s="3"/>
      <c r="H280" s="3"/>
      <c r="I280" s="3"/>
      <c r="J280" s="3"/>
      <c r="K280" s="3"/>
    </row>
    <row r="281" ht="15.75" customHeight="1">
      <c r="A281" s="3">
        <v>279.0</v>
      </c>
      <c r="B281" s="24" t="s">
        <v>859</v>
      </c>
      <c r="C281" s="3" t="s">
        <v>401</v>
      </c>
      <c r="D281" s="3" t="s">
        <v>17</v>
      </c>
      <c r="E281" s="24">
        <v>356.0</v>
      </c>
      <c r="F281" s="30">
        <v>10000.0</v>
      </c>
      <c r="G281" s="3"/>
      <c r="H281" s="3"/>
      <c r="I281" s="3"/>
      <c r="J281" s="3"/>
      <c r="K281" s="3"/>
    </row>
    <row r="282" ht="15.75" customHeight="1">
      <c r="A282" s="3">
        <v>280.0</v>
      </c>
      <c r="B282" s="24" t="s">
        <v>860</v>
      </c>
      <c r="C282" s="3" t="s">
        <v>418</v>
      </c>
      <c r="D282" s="3" t="s">
        <v>17</v>
      </c>
      <c r="E282" s="24">
        <v>406.0</v>
      </c>
      <c r="F282" s="30">
        <v>10000.0</v>
      </c>
      <c r="G282" s="3"/>
      <c r="H282" s="3"/>
      <c r="I282" s="3"/>
      <c r="J282" s="3"/>
      <c r="K282" s="3"/>
    </row>
    <row r="283" ht="15.75" customHeight="1">
      <c r="A283" s="3">
        <v>281.0</v>
      </c>
      <c r="B283" s="24" t="s">
        <v>861</v>
      </c>
      <c r="C283" s="3" t="s">
        <v>316</v>
      </c>
      <c r="D283" s="3" t="s">
        <v>17</v>
      </c>
      <c r="E283" s="24">
        <v>354.0</v>
      </c>
      <c r="F283" s="30">
        <v>10000.0</v>
      </c>
      <c r="G283" s="3"/>
      <c r="H283" s="3"/>
      <c r="I283" s="3"/>
      <c r="J283" s="3"/>
      <c r="K283" s="3"/>
    </row>
    <row r="284" ht="15.75" customHeight="1">
      <c r="A284" s="3">
        <v>282.0</v>
      </c>
      <c r="B284" s="24" t="s">
        <v>862</v>
      </c>
      <c r="C284" s="3" t="s">
        <v>283</v>
      </c>
      <c r="D284" s="3" t="s">
        <v>17</v>
      </c>
      <c r="E284" s="24">
        <v>250.0</v>
      </c>
      <c r="F284" s="30">
        <v>10000.0</v>
      </c>
      <c r="G284" s="3"/>
      <c r="H284" s="3"/>
      <c r="I284" s="3"/>
      <c r="J284" s="3"/>
      <c r="K284" s="3"/>
    </row>
    <row r="285" ht="15.75" customHeight="1">
      <c r="A285" s="3">
        <v>283.0</v>
      </c>
      <c r="B285" s="24" t="s">
        <v>863</v>
      </c>
      <c r="C285" s="3" t="s">
        <v>304</v>
      </c>
      <c r="D285" s="3"/>
      <c r="E285" s="22">
        <v>10000.0</v>
      </c>
      <c r="F285" s="30">
        <v>10000.0</v>
      </c>
      <c r="G285" s="3"/>
      <c r="H285" s="3"/>
      <c r="I285" s="3"/>
      <c r="J285" s="3"/>
      <c r="K285" s="3"/>
    </row>
    <row r="286" ht="15.75" customHeight="1">
      <c r="A286" s="3">
        <v>284.0</v>
      </c>
      <c r="B286" s="24" t="s">
        <v>864</v>
      </c>
      <c r="C286" s="3" t="s">
        <v>432</v>
      </c>
      <c r="D286" s="3" t="s">
        <v>17</v>
      </c>
      <c r="E286" s="24">
        <v>357.0</v>
      </c>
      <c r="F286" s="30">
        <v>10000.0</v>
      </c>
      <c r="G286" s="3"/>
      <c r="H286" s="3"/>
      <c r="I286" s="3"/>
      <c r="J286" s="3"/>
      <c r="K286" s="3"/>
    </row>
    <row r="287" ht="15.75" customHeight="1">
      <c r="A287" s="3">
        <v>285.0</v>
      </c>
      <c r="B287" s="24" t="s">
        <v>865</v>
      </c>
      <c r="C287" s="3" t="s">
        <v>412</v>
      </c>
      <c r="D287" s="3"/>
      <c r="E287" s="22">
        <v>10000.0</v>
      </c>
      <c r="F287" s="30">
        <v>10000.0</v>
      </c>
      <c r="G287" s="3"/>
      <c r="H287" s="3"/>
      <c r="I287" s="3"/>
      <c r="J287" s="3"/>
      <c r="K287" s="3"/>
    </row>
    <row r="288" ht="15.75" customHeight="1">
      <c r="A288" s="3">
        <v>286.0</v>
      </c>
      <c r="B288" s="24" t="s">
        <v>867</v>
      </c>
      <c r="C288" s="3" t="s">
        <v>377</v>
      </c>
      <c r="D288" s="3" t="s">
        <v>34</v>
      </c>
      <c r="E288" s="24">
        <v>940.0</v>
      </c>
      <c r="F288" s="30">
        <v>10000.0</v>
      </c>
      <c r="G288" s="3"/>
      <c r="H288" s="3"/>
      <c r="I288" s="3"/>
      <c r="J288" s="3"/>
      <c r="K288" s="3"/>
    </row>
    <row r="289" ht="15.75" customHeight="1">
      <c r="A289" s="3">
        <v>287.0</v>
      </c>
      <c r="B289" s="24" t="s">
        <v>868</v>
      </c>
      <c r="C289" s="3" t="s">
        <v>395</v>
      </c>
      <c r="D289" s="3" t="s">
        <v>740</v>
      </c>
      <c r="E289" s="24">
        <v>359.0</v>
      </c>
      <c r="F289" s="30">
        <v>10000.0</v>
      </c>
      <c r="G289" s="3"/>
      <c r="H289" s="3"/>
      <c r="I289" s="3"/>
      <c r="J289" s="3"/>
      <c r="K289" s="3"/>
    </row>
    <row r="290" ht="15.75" customHeight="1">
      <c r="A290" s="3">
        <v>288.0</v>
      </c>
      <c r="B290" s="24" t="s">
        <v>869</v>
      </c>
      <c r="C290" s="3" t="s">
        <v>257</v>
      </c>
      <c r="D290" s="3" t="s">
        <v>740</v>
      </c>
      <c r="E290" s="24">
        <v>360.0</v>
      </c>
      <c r="F290" s="30">
        <v>10000.0</v>
      </c>
      <c r="G290" s="3"/>
      <c r="H290" s="3"/>
      <c r="I290" s="3"/>
      <c r="J290" s="3"/>
      <c r="K290" s="3"/>
    </row>
    <row r="291" ht="15.75" customHeight="1">
      <c r="A291" s="3">
        <v>289.0</v>
      </c>
      <c r="B291" s="24" t="s">
        <v>870</v>
      </c>
      <c r="C291" s="3" t="s">
        <v>346</v>
      </c>
      <c r="D291" s="3" t="s">
        <v>235</v>
      </c>
      <c r="E291" s="24">
        <v>361.0</v>
      </c>
      <c r="F291" s="30">
        <v>10000.0</v>
      </c>
      <c r="G291" s="3"/>
      <c r="H291" s="3"/>
      <c r="I291" s="3"/>
      <c r="J291" s="3"/>
      <c r="K291" s="3"/>
    </row>
    <row r="292" ht="15.75" customHeight="1">
      <c r="A292" s="3">
        <v>290.0</v>
      </c>
      <c r="B292" s="24" t="s">
        <v>871</v>
      </c>
      <c r="C292" s="3" t="s">
        <v>332</v>
      </c>
      <c r="D292" s="3" t="s">
        <v>235</v>
      </c>
      <c r="E292" s="24">
        <v>362.0</v>
      </c>
      <c r="F292" s="30">
        <v>10000.0</v>
      </c>
      <c r="G292" s="3"/>
      <c r="H292" s="3"/>
      <c r="I292" s="3"/>
      <c r="J292" s="3"/>
      <c r="K292" s="3"/>
    </row>
    <row r="293" ht="15.75" customHeight="1">
      <c r="A293" s="3">
        <v>291.0</v>
      </c>
      <c r="B293" s="24" t="s">
        <v>872</v>
      </c>
      <c r="C293" s="3" t="s">
        <v>242</v>
      </c>
      <c r="D293" s="3" t="s">
        <v>61</v>
      </c>
      <c r="E293" s="24">
        <v>323.0</v>
      </c>
      <c r="F293" s="30">
        <v>10000.0</v>
      </c>
      <c r="G293" s="3"/>
      <c r="H293" s="3"/>
      <c r="I293" s="3"/>
      <c r="J293" s="3"/>
      <c r="K293" s="3"/>
    </row>
    <row r="294" ht="15.75" customHeight="1">
      <c r="A294" s="3">
        <v>292.0</v>
      </c>
      <c r="B294" s="24" t="s">
        <v>873</v>
      </c>
      <c r="C294" s="3" t="s">
        <v>296</v>
      </c>
      <c r="D294" s="3" t="s">
        <v>61</v>
      </c>
      <c r="E294" s="24">
        <v>324.0</v>
      </c>
      <c r="F294" s="30">
        <v>10000.0</v>
      </c>
      <c r="G294" s="3"/>
      <c r="H294" s="3"/>
      <c r="I294" s="3"/>
      <c r="J294" s="3"/>
      <c r="K294" s="3"/>
    </row>
    <row r="295" ht="15.75" customHeight="1">
      <c r="A295" s="3">
        <v>293.0</v>
      </c>
      <c r="B295" s="24" t="s">
        <v>874</v>
      </c>
      <c r="C295" s="3" t="s">
        <v>276</v>
      </c>
      <c r="D295" s="3" t="s">
        <v>61</v>
      </c>
      <c r="E295" s="24">
        <v>369.0</v>
      </c>
      <c r="F295" s="30">
        <v>10000.0</v>
      </c>
      <c r="G295" s="3"/>
      <c r="H295" s="3"/>
      <c r="I295" s="3"/>
      <c r="J295" s="3"/>
      <c r="K295" s="3"/>
    </row>
    <row r="296" ht="15.75" customHeight="1">
      <c r="A296" s="3">
        <v>294.0</v>
      </c>
      <c r="B296" s="24" t="s">
        <v>875</v>
      </c>
      <c r="C296" s="3" t="s">
        <v>331</v>
      </c>
      <c r="D296" s="3" t="s">
        <v>61</v>
      </c>
      <c r="E296" s="24">
        <v>389.0</v>
      </c>
      <c r="F296" s="30">
        <v>10000.0</v>
      </c>
      <c r="G296" s="3"/>
      <c r="H296" s="3"/>
      <c r="I296" s="3"/>
      <c r="J296" s="3"/>
      <c r="K296" s="3"/>
    </row>
    <row r="297" ht="15.75" customHeight="1">
      <c r="A297" s="3">
        <v>295.0</v>
      </c>
      <c r="B297" s="22" t="s">
        <v>876</v>
      </c>
      <c r="C297" s="3" t="s">
        <v>408</v>
      </c>
      <c r="D297" s="3" t="s">
        <v>61</v>
      </c>
      <c r="E297" s="24">
        <v>367.0</v>
      </c>
      <c r="F297" s="30">
        <v>10000.0</v>
      </c>
      <c r="G297" s="3"/>
      <c r="H297" s="3"/>
      <c r="I297" s="3"/>
      <c r="J297" s="3"/>
      <c r="K297" s="3"/>
    </row>
    <row r="298" ht="15.75" customHeight="1">
      <c r="A298" s="3">
        <v>296.0</v>
      </c>
      <c r="B298" s="24" t="s">
        <v>877</v>
      </c>
      <c r="C298" s="3" t="s">
        <v>381</v>
      </c>
      <c r="D298" s="3" t="s">
        <v>34</v>
      </c>
      <c r="E298" s="24">
        <v>328.0</v>
      </c>
      <c r="F298" s="30">
        <v>10000.0</v>
      </c>
      <c r="G298" s="3"/>
      <c r="H298" s="3"/>
      <c r="I298" s="3"/>
      <c r="J298" s="3"/>
      <c r="K298" s="3"/>
    </row>
    <row r="299" ht="15.75" customHeight="1">
      <c r="A299" s="3">
        <v>297.0</v>
      </c>
      <c r="B299" s="24" t="s">
        <v>878</v>
      </c>
      <c r="C299" s="3" t="s">
        <v>363</v>
      </c>
      <c r="D299" s="3" t="s">
        <v>34</v>
      </c>
      <c r="E299" s="24">
        <v>371.0</v>
      </c>
      <c r="F299" s="30">
        <v>10000.0</v>
      </c>
      <c r="G299" s="3"/>
      <c r="H299" s="3"/>
      <c r="I299" s="3"/>
      <c r="J299" s="3"/>
      <c r="K299" s="3"/>
    </row>
    <row r="300" ht="15.75" customHeight="1">
      <c r="A300" s="3">
        <v>298.0</v>
      </c>
      <c r="B300" s="24" t="s">
        <v>879</v>
      </c>
      <c r="C300" s="3" t="s">
        <v>309</v>
      </c>
      <c r="D300" s="3" t="s">
        <v>34</v>
      </c>
      <c r="E300" s="24">
        <v>941.0</v>
      </c>
      <c r="F300" s="30">
        <v>10000.0</v>
      </c>
      <c r="G300" s="3"/>
      <c r="H300" s="3"/>
      <c r="I300" s="3"/>
      <c r="J300" s="3"/>
      <c r="K300" s="3"/>
    </row>
    <row r="301" ht="15.75" customHeight="1">
      <c r="A301" s="3">
        <v>299.0</v>
      </c>
      <c r="B301" s="24" t="s">
        <v>880</v>
      </c>
      <c r="C301" s="3" t="s">
        <v>342</v>
      </c>
      <c r="D301" s="3" t="s">
        <v>75</v>
      </c>
      <c r="E301" s="24">
        <v>372.0</v>
      </c>
      <c r="F301" s="30">
        <v>10000.0</v>
      </c>
      <c r="G301" s="3"/>
      <c r="H301" s="3"/>
      <c r="I301" s="3"/>
      <c r="J301" s="3"/>
      <c r="K301" s="3"/>
    </row>
    <row r="302" ht="15.75" customHeight="1">
      <c r="A302" s="3">
        <v>300.0</v>
      </c>
      <c r="B302" s="24" t="s">
        <v>881</v>
      </c>
      <c r="C302" s="3" t="s">
        <v>324</v>
      </c>
      <c r="D302" s="3" t="s">
        <v>740</v>
      </c>
      <c r="E302" s="24">
        <v>374.0</v>
      </c>
      <c r="F302" s="30">
        <v>10000.0</v>
      </c>
      <c r="G302" s="3"/>
      <c r="H302" s="3"/>
      <c r="I302" s="3"/>
      <c r="J302" s="3"/>
      <c r="K302" s="3"/>
    </row>
    <row r="303" ht="15.75" customHeight="1">
      <c r="A303" s="3">
        <v>301.0</v>
      </c>
      <c r="B303" s="24" t="s">
        <v>882</v>
      </c>
      <c r="C303" s="3" t="s">
        <v>294</v>
      </c>
      <c r="D303" s="3" t="s">
        <v>740</v>
      </c>
      <c r="E303" s="24">
        <v>282.0</v>
      </c>
      <c r="F303" s="30">
        <v>10000.0</v>
      </c>
      <c r="G303" s="3"/>
      <c r="H303" s="3"/>
      <c r="I303" s="3"/>
      <c r="J303" s="3"/>
      <c r="K303" s="3"/>
    </row>
    <row r="304" ht="15.75" customHeight="1">
      <c r="A304" s="3">
        <v>302.0</v>
      </c>
      <c r="B304" s="24" t="s">
        <v>883</v>
      </c>
      <c r="C304" s="3" t="s">
        <v>291</v>
      </c>
      <c r="D304" s="3" t="s">
        <v>740</v>
      </c>
      <c r="E304" s="24">
        <v>377.0</v>
      </c>
      <c r="F304" s="30">
        <v>10000.0</v>
      </c>
      <c r="G304" s="3"/>
      <c r="H304" s="3"/>
      <c r="I304" s="3"/>
      <c r="J304" s="3"/>
      <c r="K304" s="3"/>
    </row>
    <row r="305" ht="15.75" customHeight="1">
      <c r="A305" s="3">
        <v>303.0</v>
      </c>
      <c r="B305" s="24" t="s">
        <v>884</v>
      </c>
      <c r="C305" s="3" t="s">
        <v>273</v>
      </c>
      <c r="D305" s="3" t="s">
        <v>740</v>
      </c>
      <c r="E305" s="24">
        <v>375.0</v>
      </c>
      <c r="F305" s="30">
        <v>10000.0</v>
      </c>
      <c r="G305" s="3"/>
      <c r="H305" s="3"/>
      <c r="I305" s="3"/>
      <c r="J305" s="3"/>
      <c r="K305" s="3"/>
    </row>
    <row r="306" ht="15.75" customHeight="1">
      <c r="A306" s="3">
        <v>304.0</v>
      </c>
      <c r="B306" s="24" t="s">
        <v>885</v>
      </c>
      <c r="C306" s="3" t="s">
        <v>413</v>
      </c>
      <c r="D306" s="3" t="s">
        <v>75</v>
      </c>
      <c r="E306" s="24">
        <v>378.0</v>
      </c>
      <c r="F306" s="30">
        <v>10000.0</v>
      </c>
      <c r="G306" s="3"/>
      <c r="H306" s="3"/>
      <c r="I306" s="3"/>
      <c r="J306" s="3"/>
      <c r="K306" s="3"/>
    </row>
    <row r="307" ht="15.75" customHeight="1">
      <c r="A307" s="3">
        <v>305.0</v>
      </c>
      <c r="B307" s="24" t="s">
        <v>886</v>
      </c>
      <c r="C307" s="3" t="s">
        <v>340</v>
      </c>
      <c r="D307" s="3" t="s">
        <v>75</v>
      </c>
      <c r="E307" s="24">
        <v>379.0</v>
      </c>
      <c r="F307" s="30">
        <v>10000.0</v>
      </c>
      <c r="G307" s="3"/>
      <c r="H307" s="3"/>
      <c r="I307" s="3"/>
      <c r="J307" s="3"/>
      <c r="K307" s="3"/>
    </row>
    <row r="308" ht="15.75" customHeight="1">
      <c r="A308" s="3">
        <v>306.0</v>
      </c>
      <c r="B308" s="24" t="s">
        <v>887</v>
      </c>
      <c r="C308" s="3" t="s">
        <v>384</v>
      </c>
      <c r="D308" s="3" t="s">
        <v>17</v>
      </c>
      <c r="E308" s="24">
        <v>380.0</v>
      </c>
      <c r="F308" s="30">
        <v>10000.0</v>
      </c>
      <c r="G308" s="3"/>
      <c r="H308" s="3"/>
      <c r="I308" s="3"/>
      <c r="J308" s="3"/>
      <c r="K308" s="3"/>
    </row>
    <row r="309" ht="15.75" customHeight="1">
      <c r="A309" s="3">
        <v>307.0</v>
      </c>
      <c r="B309" s="24" t="s">
        <v>888</v>
      </c>
      <c r="C309" s="3" t="s">
        <v>427</v>
      </c>
      <c r="D309" s="3" t="s">
        <v>17</v>
      </c>
      <c r="E309" s="24">
        <v>381.0</v>
      </c>
      <c r="F309" s="30">
        <v>10000.0</v>
      </c>
      <c r="G309" s="3"/>
      <c r="H309" s="3"/>
      <c r="I309" s="3"/>
      <c r="J309" s="3"/>
      <c r="K309" s="3"/>
    </row>
    <row r="310" ht="15.75" customHeight="1">
      <c r="A310" s="3">
        <v>308.0</v>
      </c>
      <c r="B310" s="24" t="s">
        <v>889</v>
      </c>
      <c r="C310" s="3" t="s">
        <v>352</v>
      </c>
      <c r="D310" s="3" t="s">
        <v>17</v>
      </c>
      <c r="E310" s="24">
        <v>330.0</v>
      </c>
      <c r="F310" s="30">
        <v>10000.0</v>
      </c>
      <c r="G310" s="3"/>
      <c r="H310" s="3"/>
      <c r="I310" s="3"/>
      <c r="J310" s="3"/>
      <c r="K310" s="3"/>
    </row>
    <row r="311" ht="15.75" customHeight="1">
      <c r="A311" s="3">
        <v>309.0</v>
      </c>
      <c r="B311" s="24" t="s">
        <v>890</v>
      </c>
      <c r="C311" s="3" t="s">
        <v>421</v>
      </c>
      <c r="D311" s="3"/>
      <c r="E311" s="22">
        <v>10000.0</v>
      </c>
      <c r="F311" s="30">
        <v>10000.0</v>
      </c>
      <c r="G311" s="3"/>
      <c r="H311" s="3"/>
      <c r="I311" s="3"/>
      <c r="J311" s="3"/>
      <c r="K311" s="3"/>
    </row>
    <row r="312" ht="15.75" customHeight="1">
      <c r="A312" s="3">
        <v>310.0</v>
      </c>
      <c r="B312" s="24" t="s">
        <v>891</v>
      </c>
      <c r="C312" s="3" t="s">
        <v>391</v>
      </c>
      <c r="D312" s="3" t="s">
        <v>17</v>
      </c>
      <c r="E312" s="24">
        <v>383.0</v>
      </c>
      <c r="F312" s="30">
        <v>10000.0</v>
      </c>
      <c r="G312" s="3"/>
      <c r="H312" s="3"/>
      <c r="I312" s="3"/>
      <c r="J312" s="3"/>
      <c r="K312" s="3"/>
    </row>
    <row r="313" ht="15.75" customHeight="1">
      <c r="A313" s="3">
        <v>311.0</v>
      </c>
      <c r="B313" s="24" t="s">
        <v>892</v>
      </c>
      <c r="C313" s="3" t="s">
        <v>396</v>
      </c>
      <c r="D313" s="3" t="s">
        <v>17</v>
      </c>
      <c r="E313" s="24">
        <v>384.0</v>
      </c>
      <c r="F313" s="30">
        <v>10000.0</v>
      </c>
      <c r="G313" s="3"/>
      <c r="H313" s="3"/>
      <c r="I313" s="3"/>
      <c r="J313" s="3"/>
      <c r="K313" s="3"/>
    </row>
    <row r="314" ht="15.75" customHeight="1">
      <c r="A314" s="3">
        <v>312.0</v>
      </c>
      <c r="B314" s="24" t="s">
        <v>893</v>
      </c>
      <c r="C314" s="3" t="s">
        <v>443</v>
      </c>
      <c r="D314" s="3" t="s">
        <v>17</v>
      </c>
      <c r="E314" s="24">
        <v>385.0</v>
      </c>
      <c r="F314" s="30">
        <v>10000.0</v>
      </c>
      <c r="G314" s="3"/>
      <c r="H314" s="3"/>
      <c r="I314" s="3"/>
      <c r="J314" s="3"/>
      <c r="K314" s="3"/>
    </row>
    <row r="315" ht="15.75" customHeight="1">
      <c r="A315" s="3">
        <v>313.0</v>
      </c>
      <c r="B315" s="24" t="s">
        <v>894</v>
      </c>
      <c r="C315" s="3" t="s">
        <v>311</v>
      </c>
      <c r="D315" s="3" t="s">
        <v>75</v>
      </c>
      <c r="E315" s="24">
        <v>388.0</v>
      </c>
      <c r="F315" s="30">
        <v>10000.0</v>
      </c>
      <c r="G315" s="3"/>
      <c r="H315" s="3"/>
      <c r="I315" s="3"/>
      <c r="J315" s="3"/>
      <c r="K315" s="3"/>
    </row>
    <row r="316" ht="15.75" customHeight="1">
      <c r="A316" s="3">
        <v>314.0</v>
      </c>
      <c r="B316" s="24" t="s">
        <v>895</v>
      </c>
      <c r="C316" s="3" t="s">
        <v>372</v>
      </c>
      <c r="D316" s="3" t="s">
        <v>61</v>
      </c>
      <c r="E316" s="24">
        <v>391.0</v>
      </c>
      <c r="F316" s="30">
        <v>10000.0</v>
      </c>
      <c r="G316" s="3"/>
      <c r="H316" s="3"/>
      <c r="I316" s="3"/>
      <c r="J316" s="3"/>
      <c r="K316" s="3"/>
    </row>
    <row r="317" ht="15.75" customHeight="1">
      <c r="A317" s="3">
        <v>315.0</v>
      </c>
      <c r="B317" s="24" t="s">
        <v>896</v>
      </c>
      <c r="C317" s="3" t="s">
        <v>351</v>
      </c>
      <c r="D317" s="3" t="s">
        <v>61</v>
      </c>
      <c r="E317" s="24">
        <v>393.0</v>
      </c>
      <c r="F317" s="30">
        <v>10000.0</v>
      </c>
      <c r="G317" s="3"/>
      <c r="H317" s="3"/>
      <c r="I317" s="3"/>
      <c r="J317" s="3"/>
      <c r="K317" s="3"/>
    </row>
    <row r="318" ht="15.75" customHeight="1">
      <c r="A318" s="3">
        <v>316.0</v>
      </c>
      <c r="B318" s="24" t="s">
        <v>897</v>
      </c>
      <c r="C318" s="3" t="s">
        <v>299</v>
      </c>
      <c r="D318" s="3" t="s">
        <v>61</v>
      </c>
      <c r="E318" s="24">
        <v>366.0</v>
      </c>
      <c r="F318" s="30">
        <v>10000.0</v>
      </c>
      <c r="G318" s="3"/>
      <c r="H318" s="3"/>
      <c r="I318" s="3"/>
      <c r="J318" s="3"/>
      <c r="K318" s="3"/>
    </row>
    <row r="319" ht="15.75" customHeight="1">
      <c r="A319" s="3">
        <v>317.0</v>
      </c>
      <c r="B319" s="24" t="s">
        <v>898</v>
      </c>
      <c r="C319" s="3" t="s">
        <v>402</v>
      </c>
      <c r="D319" s="3" t="s">
        <v>61</v>
      </c>
      <c r="E319" s="24">
        <v>410.0</v>
      </c>
      <c r="F319" s="30">
        <v>10000.0</v>
      </c>
      <c r="G319" s="3"/>
      <c r="H319" s="3"/>
      <c r="I319" s="3"/>
      <c r="J319" s="3"/>
      <c r="K319" s="3"/>
    </row>
    <row r="320" ht="15.75" customHeight="1">
      <c r="A320" s="3">
        <v>318.0</v>
      </c>
      <c r="B320" s="24" t="s">
        <v>899</v>
      </c>
      <c r="C320" s="3" t="s">
        <v>392</v>
      </c>
      <c r="D320" s="3" t="s">
        <v>75</v>
      </c>
      <c r="E320" s="24">
        <v>397.0</v>
      </c>
      <c r="F320" s="30">
        <v>10000.0</v>
      </c>
      <c r="G320" s="3"/>
      <c r="H320" s="3"/>
      <c r="I320" s="3"/>
      <c r="J320" s="3"/>
      <c r="K320" s="3"/>
    </row>
    <row r="321" ht="15.75" customHeight="1">
      <c r="A321" s="3">
        <v>319.0</v>
      </c>
      <c r="B321" s="24" t="s">
        <v>900</v>
      </c>
      <c r="C321" s="3" t="s">
        <v>423</v>
      </c>
      <c r="D321" s="3" t="s">
        <v>75</v>
      </c>
      <c r="E321" s="24">
        <v>399.0</v>
      </c>
      <c r="F321" s="30">
        <v>10000.0</v>
      </c>
      <c r="G321" s="3"/>
      <c r="H321" s="3"/>
      <c r="I321" s="3"/>
      <c r="J321" s="3"/>
      <c r="K321" s="3"/>
    </row>
    <row r="322" ht="15.75" customHeight="1">
      <c r="A322" s="3">
        <v>320.0</v>
      </c>
      <c r="B322" s="24" t="s">
        <v>901</v>
      </c>
      <c r="C322" s="3" t="s">
        <v>431</v>
      </c>
      <c r="D322" s="3" t="s">
        <v>75</v>
      </c>
      <c r="E322" s="24">
        <v>401.0</v>
      </c>
      <c r="F322" s="30">
        <v>10000.0</v>
      </c>
      <c r="G322" s="3"/>
      <c r="H322" s="3"/>
      <c r="I322" s="3"/>
      <c r="J322" s="3"/>
      <c r="K322" s="3"/>
    </row>
    <row r="323" ht="15.75" customHeight="1">
      <c r="A323" s="3">
        <v>321.0</v>
      </c>
      <c r="B323" s="24" t="s">
        <v>902</v>
      </c>
      <c r="C323" s="3" t="s">
        <v>434</v>
      </c>
      <c r="D323" s="3" t="s">
        <v>75</v>
      </c>
      <c r="E323" s="24">
        <v>402.0</v>
      </c>
      <c r="F323" s="30">
        <v>10000.0</v>
      </c>
      <c r="G323" s="3"/>
      <c r="H323" s="3"/>
      <c r="I323" s="3"/>
      <c r="J323" s="3"/>
      <c r="K323" s="3"/>
    </row>
    <row r="324" ht="15.75" customHeight="1">
      <c r="A324" s="3">
        <v>322.0</v>
      </c>
      <c r="B324" s="24" t="s">
        <v>903</v>
      </c>
      <c r="C324" s="3" t="s">
        <v>436</v>
      </c>
      <c r="D324" s="3" t="s">
        <v>75</v>
      </c>
      <c r="E324" s="24">
        <v>403.0</v>
      </c>
      <c r="F324" s="30">
        <v>10000.0</v>
      </c>
      <c r="G324" s="3"/>
      <c r="H324" s="3"/>
      <c r="I324" s="3"/>
      <c r="J324" s="3"/>
      <c r="K324" s="3"/>
    </row>
    <row r="325" ht="15.75" customHeight="1">
      <c r="A325" s="3">
        <v>323.0</v>
      </c>
      <c r="B325" s="24" t="s">
        <v>904</v>
      </c>
      <c r="C325" s="3" t="s">
        <v>433</v>
      </c>
      <c r="D325" s="3" t="s">
        <v>17</v>
      </c>
      <c r="E325" s="24">
        <v>405.0</v>
      </c>
      <c r="F325" s="30">
        <v>10000.0</v>
      </c>
      <c r="G325" s="3"/>
      <c r="H325" s="3"/>
      <c r="I325" s="3"/>
      <c r="J325" s="3"/>
      <c r="K325" s="3"/>
    </row>
    <row r="326" ht="15.75" customHeight="1">
      <c r="A326" s="3">
        <v>324.0</v>
      </c>
      <c r="B326" s="24" t="s">
        <v>906</v>
      </c>
      <c r="C326" s="3" t="s">
        <v>410</v>
      </c>
      <c r="D326" s="3" t="s">
        <v>17</v>
      </c>
      <c r="E326" s="24">
        <v>404.0</v>
      </c>
      <c r="F326" s="30">
        <v>10000.0</v>
      </c>
      <c r="G326" s="3"/>
      <c r="H326" s="3"/>
      <c r="I326" s="3"/>
      <c r="J326" s="3"/>
      <c r="K326" s="3"/>
    </row>
    <row r="327" ht="15.75" customHeight="1">
      <c r="A327" s="3">
        <v>325.0</v>
      </c>
      <c r="B327" s="24" t="s">
        <v>907</v>
      </c>
      <c r="C327" s="3" t="s">
        <v>428</v>
      </c>
      <c r="D327" s="3" t="s">
        <v>17</v>
      </c>
      <c r="E327" s="24">
        <v>387.0</v>
      </c>
      <c r="F327" s="30">
        <v>10000.0</v>
      </c>
      <c r="G327" s="3"/>
      <c r="H327" s="3"/>
      <c r="I327" s="3"/>
      <c r="J327" s="3"/>
      <c r="K327" s="3"/>
    </row>
    <row r="328" ht="15.75" customHeight="1">
      <c r="A328" s="3">
        <v>326.0</v>
      </c>
      <c r="B328" s="24" t="s">
        <v>908</v>
      </c>
      <c r="C328" s="3" t="s">
        <v>383</v>
      </c>
      <c r="D328" s="3" t="s">
        <v>61</v>
      </c>
      <c r="E328" s="24">
        <v>412.0</v>
      </c>
      <c r="F328" s="30">
        <v>10000.0</v>
      </c>
      <c r="G328" s="3"/>
      <c r="H328" s="3"/>
      <c r="I328" s="3"/>
      <c r="J328" s="3"/>
      <c r="K328" s="3"/>
    </row>
    <row r="329" ht="15.75" customHeight="1">
      <c r="A329" s="3">
        <v>327.0</v>
      </c>
      <c r="B329" s="22" t="s">
        <v>909</v>
      </c>
      <c r="C329" s="30" t="s">
        <v>358</v>
      </c>
      <c r="D329" s="3" t="s">
        <v>61</v>
      </c>
      <c r="E329" s="24">
        <v>413.0</v>
      </c>
      <c r="F329" s="30">
        <v>10000.0</v>
      </c>
      <c r="G329" s="3"/>
      <c r="H329" s="3"/>
      <c r="I329" s="3"/>
      <c r="J329" s="3"/>
      <c r="K329" s="3"/>
    </row>
    <row r="330" ht="15.75" customHeight="1">
      <c r="A330" s="3">
        <v>328.0</v>
      </c>
      <c r="B330" s="24" t="s">
        <v>910</v>
      </c>
      <c r="C330" s="3" t="s">
        <v>429</v>
      </c>
      <c r="D330" s="3" t="s">
        <v>61</v>
      </c>
      <c r="E330" s="24">
        <v>390.0</v>
      </c>
      <c r="F330" s="30">
        <v>10000.0</v>
      </c>
      <c r="G330" s="3"/>
      <c r="H330" s="3"/>
      <c r="I330" s="3"/>
      <c r="J330" s="3"/>
      <c r="K330" s="3"/>
    </row>
    <row r="331" ht="15.75" customHeight="1">
      <c r="A331" s="3">
        <v>329.0</v>
      </c>
      <c r="B331" s="22" t="s">
        <v>911</v>
      </c>
      <c r="C331" s="3" t="s">
        <v>389</v>
      </c>
      <c r="D331" s="3" t="s">
        <v>61</v>
      </c>
      <c r="E331" s="24">
        <v>416.0</v>
      </c>
      <c r="F331" s="30">
        <v>10000.0</v>
      </c>
      <c r="G331" s="3"/>
      <c r="H331" s="3"/>
      <c r="I331" s="3"/>
      <c r="J331" s="3"/>
      <c r="K331" s="3"/>
    </row>
    <row r="332" ht="15.75" customHeight="1">
      <c r="A332" s="3">
        <v>330.0</v>
      </c>
      <c r="B332" s="24" t="s">
        <v>912</v>
      </c>
      <c r="C332" s="3" t="s">
        <v>422</v>
      </c>
      <c r="D332" s="3" t="s">
        <v>61</v>
      </c>
      <c r="E332" s="24">
        <v>414.0</v>
      </c>
      <c r="F332" s="30">
        <v>10000.0</v>
      </c>
      <c r="G332" s="3"/>
      <c r="H332" s="3"/>
      <c r="I332" s="3"/>
      <c r="J332" s="3"/>
      <c r="K332" s="3"/>
    </row>
    <row r="333" ht="15.75" customHeight="1">
      <c r="A333" s="3">
        <v>331.0</v>
      </c>
      <c r="B333" s="24" t="s">
        <v>913</v>
      </c>
      <c r="C333" s="3" t="s">
        <v>440</v>
      </c>
      <c r="D333" s="3" t="s">
        <v>61</v>
      </c>
      <c r="E333" s="24">
        <v>415.0</v>
      </c>
      <c r="F333" s="30">
        <v>10000.0</v>
      </c>
      <c r="G333" s="3"/>
      <c r="H333" s="3"/>
      <c r="I333" s="3"/>
      <c r="J333" s="3"/>
      <c r="K333" s="3"/>
    </row>
    <row r="334" ht="15.75" customHeight="1">
      <c r="A334" s="3">
        <v>332.0</v>
      </c>
      <c r="B334" s="24" t="s">
        <v>914</v>
      </c>
      <c r="C334" s="3" t="s">
        <v>430</v>
      </c>
      <c r="D334" s="3" t="s">
        <v>61</v>
      </c>
      <c r="E334" s="24">
        <v>944.0</v>
      </c>
      <c r="F334" s="30">
        <v>10000.0</v>
      </c>
      <c r="G334" s="3"/>
      <c r="H334" s="3"/>
      <c r="I334" s="3"/>
      <c r="J334" s="3"/>
      <c r="K334" s="3"/>
    </row>
    <row r="335" ht="15.75" customHeight="1">
      <c r="A335" s="3">
        <v>333.0</v>
      </c>
      <c r="B335" s="24" t="s">
        <v>915</v>
      </c>
      <c r="C335" s="3" t="s">
        <v>442</v>
      </c>
      <c r="D335" s="3" t="s">
        <v>61</v>
      </c>
      <c r="E335" s="24">
        <v>407.0</v>
      </c>
      <c r="F335" s="30">
        <v>10000.0</v>
      </c>
      <c r="G335" s="3"/>
      <c r="H335" s="3"/>
      <c r="I335" s="3"/>
      <c r="J335" s="3"/>
      <c r="K335" s="3"/>
    </row>
    <row r="336" ht="15.75" customHeight="1">
      <c r="A336" s="3">
        <v>334.0</v>
      </c>
      <c r="B336" s="22" t="s">
        <v>916</v>
      </c>
      <c r="C336" s="3" t="s">
        <v>397</v>
      </c>
      <c r="D336" s="3" t="s">
        <v>61</v>
      </c>
      <c r="E336" s="24">
        <v>417.0</v>
      </c>
      <c r="F336" s="30">
        <v>10000.0</v>
      </c>
      <c r="G336" s="3"/>
      <c r="H336" s="3"/>
      <c r="I336" s="3"/>
      <c r="J336" s="3"/>
      <c r="K336" s="3"/>
    </row>
    <row r="337" ht="15.75" customHeight="1">
      <c r="A337" s="3">
        <v>335.0</v>
      </c>
      <c r="B337" s="24" t="s">
        <v>917</v>
      </c>
      <c r="C337" s="3" t="s">
        <v>454</v>
      </c>
      <c r="D337" s="3"/>
      <c r="E337" s="22">
        <v>10000.0</v>
      </c>
      <c r="F337" s="30">
        <v>10000.0</v>
      </c>
      <c r="G337" s="3"/>
      <c r="H337" s="3"/>
      <c r="I337" s="3"/>
      <c r="J337" s="3"/>
      <c r="K337" s="3"/>
    </row>
    <row r="338" ht="15.75" customHeight="1">
      <c r="A338" s="3">
        <v>336.0</v>
      </c>
      <c r="B338" s="24" t="s">
        <v>918</v>
      </c>
      <c r="C338" s="3" t="s">
        <v>376</v>
      </c>
      <c r="D338" s="3" t="s">
        <v>61</v>
      </c>
      <c r="E338" s="24">
        <v>418.0</v>
      </c>
      <c r="F338" s="30">
        <v>10000.0</v>
      </c>
      <c r="G338" s="3"/>
      <c r="H338" s="3"/>
      <c r="I338" s="3"/>
      <c r="J338" s="3"/>
      <c r="K338" s="3"/>
    </row>
    <row r="339" ht="15.75" customHeight="1">
      <c r="A339" s="3">
        <v>337.0</v>
      </c>
      <c r="B339" s="24" t="s">
        <v>919</v>
      </c>
      <c r="C339" s="3" t="s">
        <v>419</v>
      </c>
      <c r="D339" s="3" t="s">
        <v>61</v>
      </c>
      <c r="E339" s="24">
        <v>419.0</v>
      </c>
      <c r="F339" s="30">
        <v>10000.0</v>
      </c>
      <c r="G339" s="3"/>
      <c r="H339" s="3"/>
      <c r="I339" s="3"/>
      <c r="J339" s="3"/>
      <c r="K339" s="3"/>
    </row>
    <row r="340" ht="15.75" customHeight="1">
      <c r="A340" s="3">
        <v>338.0</v>
      </c>
      <c r="B340" s="24" t="s">
        <v>920</v>
      </c>
      <c r="C340" s="3" t="s">
        <v>435</v>
      </c>
      <c r="D340" s="3" t="s">
        <v>75</v>
      </c>
      <c r="E340" s="24">
        <v>423.0</v>
      </c>
      <c r="F340" s="30">
        <v>10000.0</v>
      </c>
      <c r="G340" s="3"/>
      <c r="H340" s="3"/>
      <c r="I340" s="3"/>
      <c r="J340" s="3"/>
      <c r="K340" s="3"/>
    </row>
    <row r="341" ht="15.75" customHeight="1">
      <c r="A341" s="3">
        <v>339.0</v>
      </c>
      <c r="B341" s="24" t="s">
        <v>921</v>
      </c>
      <c r="C341" s="3" t="s">
        <v>409</v>
      </c>
      <c r="D341" s="3" t="s">
        <v>75</v>
      </c>
      <c r="E341" s="24">
        <v>424.0</v>
      </c>
      <c r="F341" s="30">
        <v>10000.0</v>
      </c>
      <c r="G341" s="3"/>
      <c r="H341" s="3"/>
      <c r="I341" s="3"/>
      <c r="J341" s="3"/>
      <c r="K341" s="3"/>
    </row>
    <row r="342" ht="15.75" customHeight="1">
      <c r="A342" s="3">
        <v>340.0</v>
      </c>
      <c r="B342" s="24" t="s">
        <v>922</v>
      </c>
      <c r="C342" s="3" t="s">
        <v>444</v>
      </c>
      <c r="D342" s="3" t="s">
        <v>75</v>
      </c>
      <c r="E342" s="24">
        <v>425.0</v>
      </c>
      <c r="F342" s="30">
        <v>10000.0</v>
      </c>
      <c r="G342" s="3"/>
      <c r="H342" s="3"/>
      <c r="I342" s="3"/>
      <c r="J342" s="3"/>
      <c r="K342" s="3"/>
    </row>
    <row r="343" ht="15.75" customHeight="1">
      <c r="A343" s="3">
        <v>341.0</v>
      </c>
      <c r="B343" s="24" t="s">
        <v>924</v>
      </c>
      <c r="C343" s="3" t="s">
        <v>923</v>
      </c>
      <c r="D343" s="3" t="s">
        <v>75</v>
      </c>
      <c r="E343" s="24">
        <v>426.0</v>
      </c>
      <c r="F343" s="30">
        <v>10000.0</v>
      </c>
      <c r="G343" s="3"/>
      <c r="H343" s="3"/>
      <c r="I343" s="3"/>
      <c r="J343" s="3"/>
      <c r="K343" s="3"/>
    </row>
    <row r="344" ht="15.75" customHeight="1">
      <c r="A344" s="3">
        <v>342.0</v>
      </c>
      <c r="B344" s="24" t="s">
        <v>926</v>
      </c>
      <c r="C344" s="3" t="s">
        <v>925</v>
      </c>
      <c r="D344" s="3" t="s">
        <v>75</v>
      </c>
      <c r="E344" s="24">
        <v>427.0</v>
      </c>
      <c r="F344" s="30">
        <v>10000.0</v>
      </c>
      <c r="G344" s="3"/>
      <c r="H344" s="3"/>
      <c r="I344" s="3"/>
      <c r="J344" s="3"/>
      <c r="K344" s="3"/>
    </row>
    <row r="345" ht="15.75" customHeight="1">
      <c r="A345" s="3">
        <v>343.0</v>
      </c>
      <c r="B345" s="24" t="s">
        <v>928</v>
      </c>
      <c r="C345" s="3" t="s">
        <v>927</v>
      </c>
      <c r="D345" s="3" t="s">
        <v>75</v>
      </c>
      <c r="E345" s="24">
        <v>428.0</v>
      </c>
      <c r="F345" s="30">
        <v>10000.0</v>
      </c>
      <c r="G345" s="3"/>
      <c r="H345" s="3"/>
      <c r="I345" s="3"/>
      <c r="J345" s="3"/>
      <c r="K345" s="3"/>
    </row>
    <row r="346" ht="15.75" customHeight="1">
      <c r="A346" s="3">
        <v>344.0</v>
      </c>
      <c r="B346" s="24" t="s">
        <v>930</v>
      </c>
      <c r="C346" s="3" t="s">
        <v>929</v>
      </c>
      <c r="D346" s="3" t="s">
        <v>75</v>
      </c>
      <c r="E346" s="24">
        <v>429.0</v>
      </c>
      <c r="F346" s="30">
        <v>10000.0</v>
      </c>
      <c r="G346" s="3"/>
      <c r="H346" s="3"/>
      <c r="I346" s="3"/>
      <c r="J346" s="3"/>
      <c r="K346" s="3"/>
    </row>
    <row r="347" ht="15.75" customHeight="1">
      <c r="A347" s="3">
        <v>345.0</v>
      </c>
      <c r="B347" s="24" t="s">
        <v>932</v>
      </c>
      <c r="C347" s="3" t="s">
        <v>931</v>
      </c>
      <c r="D347" s="3" t="s">
        <v>75</v>
      </c>
      <c r="E347" s="24">
        <v>430.0</v>
      </c>
      <c r="F347" s="30">
        <v>10000.0</v>
      </c>
      <c r="G347" s="3"/>
      <c r="H347" s="3"/>
      <c r="I347" s="3"/>
      <c r="J347" s="3"/>
      <c r="K347" s="3"/>
    </row>
    <row r="348" ht="15.75" customHeight="1">
      <c r="A348" s="3">
        <v>346.0</v>
      </c>
      <c r="B348" s="24" t="s">
        <v>934</v>
      </c>
      <c r="C348" s="3" t="s">
        <v>933</v>
      </c>
      <c r="D348" s="3" t="s">
        <v>75</v>
      </c>
      <c r="E348" s="24">
        <v>431.0</v>
      </c>
      <c r="F348" s="30">
        <v>10000.0</v>
      </c>
      <c r="G348" s="3"/>
      <c r="H348" s="3"/>
      <c r="I348" s="3"/>
      <c r="J348" s="3"/>
      <c r="K348" s="3"/>
    </row>
    <row r="349" ht="15.75" customHeight="1">
      <c r="A349" s="3">
        <v>347.0</v>
      </c>
      <c r="B349" s="24" t="s">
        <v>936</v>
      </c>
      <c r="C349" s="3" t="s">
        <v>935</v>
      </c>
      <c r="D349" s="3" t="s">
        <v>75</v>
      </c>
      <c r="E349" s="24">
        <v>432.0</v>
      </c>
      <c r="F349" s="30">
        <v>10000.0</v>
      </c>
      <c r="G349" s="3"/>
      <c r="H349" s="3"/>
      <c r="I349" s="3"/>
      <c r="J349" s="3"/>
      <c r="K349" s="3"/>
    </row>
    <row r="350" ht="15.75" customHeight="1">
      <c r="A350" s="3">
        <v>348.0</v>
      </c>
      <c r="B350" s="24" t="s">
        <v>937</v>
      </c>
      <c r="C350" s="3" t="s">
        <v>359</v>
      </c>
      <c r="D350" s="3" t="s">
        <v>235</v>
      </c>
      <c r="E350" s="24">
        <v>434.0</v>
      </c>
      <c r="F350" s="30">
        <v>10000.0</v>
      </c>
      <c r="G350" s="3"/>
      <c r="H350" s="3"/>
      <c r="I350" s="3"/>
      <c r="J350" s="3"/>
      <c r="K350" s="3"/>
    </row>
    <row r="351" ht="15.75" customHeight="1">
      <c r="A351" s="3">
        <v>349.0</v>
      </c>
      <c r="B351" s="24" t="s">
        <v>938</v>
      </c>
      <c r="C351" s="3" t="s">
        <v>399</v>
      </c>
      <c r="D351" s="3" t="s">
        <v>235</v>
      </c>
      <c r="E351" s="24">
        <v>435.0</v>
      </c>
      <c r="F351" s="30">
        <v>10000.0</v>
      </c>
      <c r="G351" s="3"/>
      <c r="H351" s="3"/>
      <c r="I351" s="3"/>
      <c r="J351" s="3"/>
      <c r="K351" s="3"/>
    </row>
    <row r="352" ht="15.75" customHeight="1">
      <c r="A352" s="3">
        <v>350.0</v>
      </c>
      <c r="B352" s="24" t="s">
        <v>939</v>
      </c>
      <c r="C352" s="3" t="s">
        <v>327</v>
      </c>
      <c r="D352" s="3" t="s">
        <v>235</v>
      </c>
      <c r="E352" s="24">
        <v>436.0</v>
      </c>
      <c r="F352" s="30">
        <v>10000.0</v>
      </c>
      <c r="G352" s="3"/>
      <c r="H352" s="3"/>
      <c r="I352" s="3"/>
      <c r="J352" s="3"/>
      <c r="K352" s="3"/>
    </row>
    <row r="353" ht="15.75" customHeight="1">
      <c r="A353" s="3">
        <v>351.0</v>
      </c>
      <c r="B353" s="24" t="s">
        <v>940</v>
      </c>
      <c r="C353" s="3" t="s">
        <v>303</v>
      </c>
      <c r="D353" s="3" t="s">
        <v>235</v>
      </c>
      <c r="E353" s="24">
        <v>437.0</v>
      </c>
      <c r="F353" s="30">
        <v>10000.0</v>
      </c>
      <c r="G353" s="3"/>
      <c r="H353" s="3"/>
      <c r="I353" s="3"/>
      <c r="J353" s="3"/>
      <c r="K353" s="3"/>
    </row>
    <row r="354" ht="15.75" customHeight="1">
      <c r="A354" s="3">
        <v>352.0</v>
      </c>
      <c r="B354" s="24" t="s">
        <v>941</v>
      </c>
      <c r="C354" s="3" t="s">
        <v>364</v>
      </c>
      <c r="D354" s="3" t="s">
        <v>235</v>
      </c>
      <c r="E354" s="24">
        <v>438.0</v>
      </c>
      <c r="F354" s="30">
        <v>10000.0</v>
      </c>
      <c r="G354" s="3"/>
      <c r="H354" s="3"/>
      <c r="I354" s="3"/>
      <c r="J354" s="3"/>
      <c r="K354" s="3"/>
    </row>
    <row r="355" ht="15.75" customHeight="1">
      <c r="A355" s="3">
        <v>353.0</v>
      </c>
      <c r="B355" s="24" t="s">
        <v>942</v>
      </c>
      <c r="C355" s="3" t="s">
        <v>380</v>
      </c>
      <c r="D355" s="3"/>
      <c r="E355" s="22">
        <v>10000.0</v>
      </c>
      <c r="F355" s="30">
        <v>10000.0</v>
      </c>
      <c r="G355" s="3"/>
      <c r="H355" s="3"/>
      <c r="I355" s="3"/>
      <c r="J355" s="3"/>
      <c r="K355" s="3"/>
    </row>
    <row r="356" ht="15.75" customHeight="1">
      <c r="A356" s="3">
        <v>354.0</v>
      </c>
      <c r="B356" s="24" t="s">
        <v>943</v>
      </c>
      <c r="C356" s="3" t="s">
        <v>382</v>
      </c>
      <c r="D356" s="3" t="s">
        <v>235</v>
      </c>
      <c r="E356" s="24">
        <v>441.0</v>
      </c>
      <c r="F356" s="30">
        <v>10000.0</v>
      </c>
      <c r="G356" s="3"/>
      <c r="H356" s="3"/>
      <c r="I356" s="3"/>
      <c r="J356" s="3"/>
      <c r="K356" s="3"/>
    </row>
    <row r="357" ht="15.75" customHeight="1">
      <c r="A357" s="3">
        <v>355.0</v>
      </c>
      <c r="B357" s="24" t="s">
        <v>944</v>
      </c>
      <c r="C357" s="3" t="s">
        <v>414</v>
      </c>
      <c r="D357" s="3" t="s">
        <v>235</v>
      </c>
      <c r="E357" s="24">
        <v>442.0</v>
      </c>
      <c r="F357" s="30">
        <v>10000.0</v>
      </c>
      <c r="G357" s="3"/>
      <c r="H357" s="3"/>
      <c r="I357" s="3"/>
      <c r="J357" s="3"/>
      <c r="K357" s="3"/>
    </row>
    <row r="358" ht="15.75" customHeight="1">
      <c r="A358" s="3">
        <v>356.0</v>
      </c>
      <c r="B358" s="24" t="s">
        <v>945</v>
      </c>
      <c r="C358" s="3" t="s">
        <v>385</v>
      </c>
      <c r="D358" s="3" t="s">
        <v>235</v>
      </c>
      <c r="E358" s="24">
        <v>443.0</v>
      </c>
      <c r="F358" s="30">
        <v>10000.0</v>
      </c>
      <c r="G358" s="3"/>
      <c r="H358" s="3"/>
      <c r="I358" s="3"/>
      <c r="J358" s="3"/>
      <c r="K358" s="3"/>
    </row>
    <row r="359" ht="15.75" customHeight="1">
      <c r="A359" s="3">
        <v>357.0</v>
      </c>
      <c r="B359" s="24" t="s">
        <v>946</v>
      </c>
      <c r="C359" s="3" t="s">
        <v>357</v>
      </c>
      <c r="D359" s="3" t="s">
        <v>235</v>
      </c>
      <c r="E359" s="24">
        <v>444.0</v>
      </c>
      <c r="F359" s="30">
        <v>10000.0</v>
      </c>
      <c r="G359" s="3"/>
      <c r="H359" s="3"/>
      <c r="I359" s="3"/>
      <c r="J359" s="3"/>
      <c r="K359" s="3"/>
    </row>
    <row r="360" ht="15.75" customHeight="1">
      <c r="A360" s="3">
        <v>358.0</v>
      </c>
      <c r="B360" s="24" t="s">
        <v>947</v>
      </c>
      <c r="C360" s="3" t="s">
        <v>398</v>
      </c>
      <c r="D360" s="3" t="s">
        <v>235</v>
      </c>
      <c r="E360" s="24">
        <v>446.0</v>
      </c>
      <c r="F360" s="30">
        <v>10000.0</v>
      </c>
      <c r="G360" s="3"/>
      <c r="H360" s="3"/>
      <c r="I360" s="3"/>
      <c r="J360" s="3"/>
      <c r="K360" s="3"/>
    </row>
    <row r="361" ht="15.75" customHeight="1">
      <c r="A361" s="3">
        <v>359.0</v>
      </c>
      <c r="B361" s="24" t="s">
        <v>948</v>
      </c>
      <c r="C361" s="3" t="s">
        <v>405</v>
      </c>
      <c r="D361" s="3" t="s">
        <v>235</v>
      </c>
      <c r="E361" s="24">
        <v>447.0</v>
      </c>
      <c r="F361" s="30">
        <v>10000.0</v>
      </c>
      <c r="G361" s="3"/>
      <c r="H361" s="3"/>
      <c r="I361" s="3"/>
      <c r="J361" s="3"/>
      <c r="K361" s="3"/>
    </row>
    <row r="362" ht="15.75" customHeight="1">
      <c r="A362" s="3">
        <v>360.0</v>
      </c>
      <c r="B362" s="24" t="s">
        <v>949</v>
      </c>
      <c r="C362" s="3" t="s">
        <v>406</v>
      </c>
      <c r="D362" s="3" t="s">
        <v>235</v>
      </c>
      <c r="E362" s="24">
        <v>448.0</v>
      </c>
      <c r="F362" s="30">
        <v>10000.0</v>
      </c>
      <c r="G362" s="3"/>
      <c r="H362" s="3"/>
      <c r="I362" s="3"/>
      <c r="J362" s="3"/>
      <c r="K362" s="3"/>
    </row>
    <row r="363" ht="15.75" customHeight="1">
      <c r="A363" s="3">
        <v>361.0</v>
      </c>
      <c r="B363" s="24" t="s">
        <v>950</v>
      </c>
      <c r="C363" s="3" t="s">
        <v>374</v>
      </c>
      <c r="D363" s="3"/>
      <c r="E363" s="22">
        <v>10000.0</v>
      </c>
      <c r="F363" s="30">
        <v>10000.0</v>
      </c>
      <c r="G363" s="3"/>
      <c r="H363" s="3"/>
      <c r="I363" s="3"/>
      <c r="J363" s="3"/>
      <c r="K363" s="3"/>
    </row>
    <row r="364" ht="15.75" customHeight="1">
      <c r="A364" s="3">
        <v>362.0</v>
      </c>
      <c r="B364" s="24" t="s">
        <v>951</v>
      </c>
      <c r="C364" s="3" t="s">
        <v>356</v>
      </c>
      <c r="D364" s="3" t="s">
        <v>740</v>
      </c>
      <c r="E364" s="24">
        <v>450.0</v>
      </c>
      <c r="F364" s="30">
        <v>10000.0</v>
      </c>
      <c r="G364" s="3"/>
      <c r="H364" s="3"/>
      <c r="I364" s="3"/>
      <c r="J364" s="3"/>
      <c r="K364" s="3"/>
    </row>
    <row r="365" ht="15.75" customHeight="1">
      <c r="A365" s="3">
        <v>363.0</v>
      </c>
      <c r="B365" s="24" t="s">
        <v>952</v>
      </c>
      <c r="C365" s="3" t="s">
        <v>308</v>
      </c>
      <c r="D365" s="3" t="s">
        <v>740</v>
      </c>
      <c r="E365" s="24">
        <v>453.0</v>
      </c>
      <c r="F365" s="30">
        <v>10000.0</v>
      </c>
      <c r="G365" s="3"/>
      <c r="H365" s="3"/>
      <c r="I365" s="3"/>
      <c r="J365" s="3"/>
      <c r="K365" s="3"/>
    </row>
    <row r="366" ht="15.75" customHeight="1">
      <c r="A366" s="3">
        <v>364.0</v>
      </c>
      <c r="B366" s="24" t="s">
        <v>953</v>
      </c>
      <c r="C366" s="3" t="s">
        <v>388</v>
      </c>
      <c r="D366" s="3" t="s">
        <v>740</v>
      </c>
      <c r="E366" s="24">
        <v>455.0</v>
      </c>
      <c r="F366" s="30">
        <v>10000.0</v>
      </c>
      <c r="G366" s="3"/>
      <c r="H366" s="3"/>
      <c r="I366" s="3"/>
      <c r="J366" s="3"/>
      <c r="K366" s="3"/>
    </row>
    <row r="367" ht="15.75" customHeight="1">
      <c r="A367" s="3">
        <v>365.0</v>
      </c>
      <c r="B367" s="22" t="s">
        <v>954</v>
      </c>
      <c r="C367" s="30" t="s">
        <v>400</v>
      </c>
      <c r="D367" s="3" t="s">
        <v>740</v>
      </c>
      <c r="E367" s="24">
        <v>459.0</v>
      </c>
      <c r="F367" s="30">
        <v>10000.0</v>
      </c>
      <c r="G367" s="3"/>
      <c r="H367" s="3"/>
      <c r="I367" s="3"/>
      <c r="J367" s="3"/>
      <c r="K367" s="3"/>
    </row>
    <row r="368" ht="15.75" customHeight="1">
      <c r="A368" s="3">
        <v>366.0</v>
      </c>
      <c r="B368" s="24" t="s">
        <v>955</v>
      </c>
      <c r="C368" s="3" t="s">
        <v>407</v>
      </c>
      <c r="D368" s="3" t="s">
        <v>740</v>
      </c>
      <c r="E368" s="24">
        <v>457.0</v>
      </c>
      <c r="F368" s="30">
        <v>10000.0</v>
      </c>
      <c r="G368" s="3"/>
      <c r="H368" s="3"/>
      <c r="I368" s="3"/>
      <c r="J368" s="3"/>
      <c r="K368" s="3"/>
    </row>
    <row r="369" ht="15.75" customHeight="1">
      <c r="A369" s="3">
        <v>367.0</v>
      </c>
      <c r="B369" s="24" t="s">
        <v>956</v>
      </c>
      <c r="C369" s="3" t="s">
        <v>370</v>
      </c>
      <c r="D369" s="3" t="s">
        <v>740</v>
      </c>
      <c r="E369" s="24">
        <v>460.0</v>
      </c>
      <c r="F369" s="30">
        <v>10000.0</v>
      </c>
      <c r="G369" s="3"/>
      <c r="H369" s="3"/>
      <c r="I369" s="3"/>
      <c r="J369" s="3"/>
      <c r="K369" s="3"/>
    </row>
    <row r="370" ht="15.75" customHeight="1">
      <c r="A370" s="3">
        <v>368.0</v>
      </c>
      <c r="B370" s="24" t="s">
        <v>957</v>
      </c>
      <c r="C370" s="3" t="s">
        <v>387</v>
      </c>
      <c r="D370" s="3" t="s">
        <v>740</v>
      </c>
      <c r="E370" s="24">
        <v>462.0</v>
      </c>
      <c r="F370" s="30">
        <v>10000.0</v>
      </c>
      <c r="G370" s="3"/>
      <c r="H370" s="3"/>
      <c r="I370" s="3"/>
      <c r="J370" s="3"/>
      <c r="K370" s="3"/>
    </row>
    <row r="371" ht="15.75" customHeight="1">
      <c r="A371" s="3">
        <v>369.0</v>
      </c>
      <c r="B371" s="24" t="s">
        <v>6916</v>
      </c>
      <c r="C371" s="3" t="s">
        <v>1603</v>
      </c>
      <c r="D371" s="3"/>
      <c r="E371" s="22">
        <v>10000.0</v>
      </c>
      <c r="F371" s="30">
        <v>10000.0</v>
      </c>
      <c r="G371" s="3"/>
      <c r="H371" s="3"/>
      <c r="I371" s="3"/>
      <c r="J371" s="3"/>
      <c r="K371" s="3"/>
    </row>
    <row r="372" ht="15.75" customHeight="1">
      <c r="A372" s="3">
        <v>370.0</v>
      </c>
      <c r="B372" s="24" t="s">
        <v>960</v>
      </c>
      <c r="C372" s="3" t="s">
        <v>416</v>
      </c>
      <c r="D372" s="3" t="s">
        <v>740</v>
      </c>
      <c r="E372" s="24">
        <v>463.0</v>
      </c>
      <c r="F372" s="30">
        <v>10000.0</v>
      </c>
      <c r="G372" s="3"/>
      <c r="H372" s="3"/>
      <c r="I372" s="3"/>
      <c r="J372" s="3"/>
      <c r="K372" s="3"/>
    </row>
    <row r="373" ht="15.75" customHeight="1">
      <c r="A373" s="3">
        <v>371.0</v>
      </c>
      <c r="B373" s="24" t="s">
        <v>961</v>
      </c>
      <c r="C373" s="3" t="s">
        <v>393</v>
      </c>
      <c r="D373" s="3" t="s">
        <v>740</v>
      </c>
      <c r="E373" s="24">
        <v>464.0</v>
      </c>
      <c r="F373" s="30">
        <v>10000.0</v>
      </c>
      <c r="G373" s="3"/>
      <c r="H373" s="3"/>
      <c r="I373" s="3"/>
      <c r="J373" s="3"/>
      <c r="K373" s="3"/>
    </row>
    <row r="374" ht="15.75" customHeight="1">
      <c r="A374" s="3">
        <v>372.0</v>
      </c>
      <c r="B374" s="24" t="s">
        <v>963</v>
      </c>
      <c r="C374" s="3" t="s">
        <v>962</v>
      </c>
      <c r="D374" s="3"/>
      <c r="E374" s="22">
        <v>10000.0</v>
      </c>
      <c r="F374" s="30">
        <v>10000.0</v>
      </c>
      <c r="G374" s="3"/>
      <c r="H374" s="3"/>
      <c r="I374" s="3"/>
      <c r="J374" s="3"/>
      <c r="K374" s="3"/>
    </row>
    <row r="375" ht="15.75" customHeight="1">
      <c r="A375" s="3">
        <v>373.0</v>
      </c>
      <c r="B375" s="24" t="s">
        <v>966</v>
      </c>
      <c r="C375" s="3" t="s">
        <v>965</v>
      </c>
      <c r="D375" s="3"/>
      <c r="E375" s="22">
        <v>10000.0</v>
      </c>
      <c r="F375" s="30">
        <v>10000.0</v>
      </c>
      <c r="G375" s="3"/>
      <c r="H375" s="3"/>
      <c r="I375" s="3"/>
      <c r="J375" s="3"/>
      <c r="K375" s="3"/>
    </row>
    <row r="376" ht="15.75" customHeight="1">
      <c r="A376" s="3">
        <v>374.0</v>
      </c>
      <c r="B376" s="24" t="s">
        <v>968</v>
      </c>
      <c r="C376" s="3" t="s">
        <v>967</v>
      </c>
      <c r="D376" s="3"/>
      <c r="E376" s="22">
        <v>10000.0</v>
      </c>
      <c r="F376" s="30">
        <v>10000.0</v>
      </c>
      <c r="G376" s="3"/>
      <c r="H376" s="3"/>
      <c r="I376" s="3"/>
      <c r="J376" s="3"/>
      <c r="K376" s="3"/>
    </row>
    <row r="377" ht="15.75" customHeight="1">
      <c r="A377" s="3">
        <v>375.0</v>
      </c>
      <c r="B377" s="24" t="s">
        <v>969</v>
      </c>
      <c r="C377" s="3" t="s">
        <v>315</v>
      </c>
      <c r="D377" s="3" t="s">
        <v>34</v>
      </c>
      <c r="E377" s="24">
        <v>945.0</v>
      </c>
      <c r="F377" s="30">
        <v>10000.0</v>
      </c>
      <c r="G377" s="3"/>
      <c r="H377" s="3"/>
      <c r="I377" s="3"/>
      <c r="J377" s="3"/>
      <c r="K377" s="3"/>
    </row>
    <row r="378" ht="15.75" customHeight="1">
      <c r="A378" s="3">
        <v>376.0</v>
      </c>
      <c r="B378" s="24" t="s">
        <v>971</v>
      </c>
      <c r="C378" s="3" t="s">
        <v>970</v>
      </c>
      <c r="D378" s="3" t="s">
        <v>34</v>
      </c>
      <c r="E378" s="24">
        <v>943.0</v>
      </c>
      <c r="F378" s="30">
        <v>10000.0</v>
      </c>
      <c r="G378" s="3"/>
      <c r="H378" s="3"/>
      <c r="I378" s="3"/>
      <c r="J378" s="3"/>
      <c r="K378" s="3"/>
    </row>
    <row r="379" ht="15.75" customHeight="1">
      <c r="A379" s="3">
        <v>377.0</v>
      </c>
      <c r="B379" s="24" t="s">
        <v>973</v>
      </c>
      <c r="C379" s="3" t="s">
        <v>972</v>
      </c>
      <c r="D379" s="3" t="s">
        <v>34</v>
      </c>
      <c r="E379" s="24">
        <v>292.0</v>
      </c>
      <c r="F379" s="30">
        <v>10000.0</v>
      </c>
      <c r="G379" s="3"/>
      <c r="H379" s="3"/>
      <c r="I379" s="3"/>
      <c r="J379" s="3"/>
      <c r="K379" s="3"/>
    </row>
    <row r="380" ht="15.75" customHeight="1">
      <c r="A380" s="3">
        <v>378.0</v>
      </c>
      <c r="B380" s="24" t="s">
        <v>975</v>
      </c>
      <c r="C380" s="3" t="s">
        <v>974</v>
      </c>
      <c r="D380" s="3" t="s">
        <v>34</v>
      </c>
      <c r="E380" s="24">
        <v>329.0</v>
      </c>
      <c r="F380" s="30">
        <v>10000.0</v>
      </c>
      <c r="G380" s="3"/>
      <c r="H380" s="3"/>
      <c r="I380" s="3"/>
      <c r="J380" s="3"/>
      <c r="K380" s="3"/>
    </row>
    <row r="381" ht="15.75" customHeight="1">
      <c r="A381" s="3">
        <v>379.0</v>
      </c>
      <c r="B381" s="24" t="s">
        <v>977</v>
      </c>
      <c r="C381" s="3" t="s">
        <v>976</v>
      </c>
      <c r="D381" s="3" t="s">
        <v>61</v>
      </c>
      <c r="E381" s="24">
        <v>948.0</v>
      </c>
      <c r="F381" s="30">
        <v>10000.0</v>
      </c>
      <c r="G381" s="3"/>
      <c r="H381" s="3"/>
      <c r="I381" s="3"/>
      <c r="J381" s="3"/>
      <c r="K381" s="3"/>
    </row>
    <row r="382" ht="15.75" customHeight="1">
      <c r="A382" s="3">
        <v>380.0</v>
      </c>
      <c r="B382" s="24" t="s">
        <v>979</v>
      </c>
      <c r="C382" s="3" t="s">
        <v>978</v>
      </c>
      <c r="D382" s="3" t="s">
        <v>34</v>
      </c>
      <c r="E382" s="24">
        <v>939.0</v>
      </c>
      <c r="F382" s="30">
        <v>10000.0</v>
      </c>
      <c r="G382" s="3"/>
      <c r="H382" s="3"/>
      <c r="I382" s="3"/>
      <c r="J382" s="3"/>
      <c r="K382" s="3"/>
    </row>
    <row r="383" ht="15.75" customHeight="1">
      <c r="A383" s="3">
        <v>381.0</v>
      </c>
      <c r="B383" s="24" t="s">
        <v>981</v>
      </c>
      <c r="C383" s="3" t="s">
        <v>980</v>
      </c>
      <c r="D383" s="3" t="s">
        <v>34</v>
      </c>
      <c r="E383" s="24">
        <v>949.0</v>
      </c>
      <c r="F383" s="30">
        <v>10000.0</v>
      </c>
      <c r="G383" s="3"/>
      <c r="H383" s="3"/>
      <c r="I383" s="3"/>
      <c r="J383" s="3"/>
      <c r="K383" s="3"/>
    </row>
    <row r="384" ht="15.75" customHeight="1">
      <c r="A384" s="3">
        <v>382.0</v>
      </c>
      <c r="B384" s="24" t="s">
        <v>983</v>
      </c>
      <c r="C384" s="3" t="s">
        <v>982</v>
      </c>
      <c r="D384" s="3" t="s">
        <v>61</v>
      </c>
      <c r="E384" s="24">
        <v>950.0</v>
      </c>
      <c r="F384" s="30">
        <v>10000.0</v>
      </c>
      <c r="G384" s="3"/>
      <c r="H384" s="3"/>
      <c r="I384" s="3"/>
      <c r="J384" s="3"/>
      <c r="K384" s="3"/>
    </row>
    <row r="385" ht="15.75" customHeight="1">
      <c r="A385" s="3">
        <v>383.0</v>
      </c>
      <c r="B385" s="24" t="s">
        <v>985</v>
      </c>
      <c r="C385" s="3" t="s">
        <v>984</v>
      </c>
      <c r="D385" s="3" t="s">
        <v>61</v>
      </c>
      <c r="E385" s="24">
        <v>952.0</v>
      </c>
      <c r="F385" s="30">
        <v>10000.0</v>
      </c>
      <c r="G385" s="3"/>
      <c r="H385" s="3"/>
      <c r="I385" s="3"/>
      <c r="J385" s="3"/>
      <c r="K385" s="3"/>
    </row>
    <row r="386" ht="15.75" customHeight="1">
      <c r="A386" s="3">
        <v>384.0</v>
      </c>
      <c r="B386" s="24" t="s">
        <v>987</v>
      </c>
      <c r="C386" s="3" t="s">
        <v>986</v>
      </c>
      <c r="D386" s="3" t="s">
        <v>34</v>
      </c>
      <c r="E386" s="24">
        <v>954.0</v>
      </c>
      <c r="F386" s="30">
        <v>10000.0</v>
      </c>
      <c r="G386" s="3"/>
      <c r="H386" s="3"/>
      <c r="I386" s="3"/>
      <c r="J386" s="3"/>
      <c r="K386" s="3"/>
    </row>
    <row r="387" ht="15.75" customHeight="1">
      <c r="A387" s="3">
        <v>385.0</v>
      </c>
      <c r="B387" s="24" t="s">
        <v>989</v>
      </c>
      <c r="C387" s="3" t="s">
        <v>988</v>
      </c>
      <c r="D387" s="3" t="s">
        <v>61</v>
      </c>
      <c r="E387" s="24">
        <v>955.0</v>
      </c>
      <c r="F387" s="30">
        <v>10000.0</v>
      </c>
      <c r="G387" s="3"/>
      <c r="H387" s="3"/>
      <c r="I387" s="3"/>
      <c r="J387" s="3"/>
      <c r="K387" s="3"/>
    </row>
    <row r="388" ht="15.75" customHeight="1">
      <c r="A388" s="3">
        <v>386.0</v>
      </c>
      <c r="B388" s="22" t="s">
        <v>991</v>
      </c>
      <c r="C388" s="30" t="s">
        <v>990</v>
      </c>
      <c r="D388" s="3" t="s">
        <v>17</v>
      </c>
      <c r="E388" s="24">
        <v>956.0</v>
      </c>
      <c r="F388" s="30">
        <v>10000.0</v>
      </c>
      <c r="G388" s="3"/>
      <c r="H388" s="3"/>
      <c r="I388" s="3"/>
      <c r="J388" s="3"/>
      <c r="K388" s="3"/>
    </row>
    <row r="389" ht="15.75" customHeight="1">
      <c r="A389" s="3">
        <v>387.0</v>
      </c>
      <c r="B389" s="24" t="s">
        <v>993</v>
      </c>
      <c r="C389" s="3" t="s">
        <v>992</v>
      </c>
      <c r="D389" s="3" t="s">
        <v>61</v>
      </c>
      <c r="E389" s="24">
        <v>957.0</v>
      </c>
      <c r="F389" s="30">
        <v>10000.0</v>
      </c>
      <c r="G389" s="3"/>
      <c r="H389" s="3"/>
      <c r="I389" s="3"/>
      <c r="J389" s="3"/>
      <c r="K389" s="3"/>
    </row>
    <row r="390" ht="15.75" customHeight="1">
      <c r="A390" s="3">
        <v>388.0</v>
      </c>
      <c r="B390" s="24" t="s">
        <v>995</v>
      </c>
      <c r="C390" s="3" t="s">
        <v>994</v>
      </c>
      <c r="D390" s="3" t="s">
        <v>61</v>
      </c>
      <c r="E390" s="24">
        <v>958.0</v>
      </c>
      <c r="F390" s="30">
        <v>10000.0</v>
      </c>
      <c r="G390" s="3"/>
      <c r="H390" s="3"/>
      <c r="I390" s="3"/>
      <c r="J390" s="3"/>
      <c r="K390" s="3"/>
    </row>
    <row r="391" ht="15.75" customHeight="1">
      <c r="A391" s="3">
        <v>389.0</v>
      </c>
      <c r="B391" s="24" t="s">
        <v>997</v>
      </c>
      <c r="C391" s="3" t="s">
        <v>996</v>
      </c>
      <c r="D391" s="3" t="s">
        <v>17</v>
      </c>
      <c r="E391" s="24">
        <v>959.0</v>
      </c>
      <c r="F391" s="30">
        <v>10000.0</v>
      </c>
      <c r="G391" s="3"/>
      <c r="H391" s="3"/>
      <c r="I391" s="3"/>
      <c r="J391" s="3"/>
      <c r="K391" s="3"/>
    </row>
    <row r="392" ht="15.75" customHeight="1">
      <c r="A392" s="3">
        <v>390.0</v>
      </c>
      <c r="B392" s="24" t="s">
        <v>999</v>
      </c>
      <c r="C392" s="3" t="s">
        <v>998</v>
      </c>
      <c r="D392" s="3" t="s">
        <v>17</v>
      </c>
      <c r="E392" s="24">
        <v>960.0</v>
      </c>
      <c r="F392" s="30">
        <v>10000.0</v>
      </c>
      <c r="G392" s="3"/>
      <c r="H392" s="3"/>
      <c r="I392" s="3"/>
      <c r="J392" s="3"/>
      <c r="K392" s="3"/>
    </row>
    <row r="393" ht="15.75" customHeight="1">
      <c r="A393" s="3">
        <v>391.0</v>
      </c>
      <c r="B393" s="24" t="s">
        <v>1001</v>
      </c>
      <c r="C393" s="3" t="s">
        <v>1000</v>
      </c>
      <c r="D393" s="3" t="s">
        <v>34</v>
      </c>
      <c r="E393" s="24">
        <v>964.0</v>
      </c>
      <c r="F393" s="30">
        <v>10000.0</v>
      </c>
      <c r="G393" s="3"/>
      <c r="H393" s="3"/>
      <c r="I393" s="3"/>
      <c r="J393" s="3"/>
      <c r="K393" s="3"/>
    </row>
    <row r="394" ht="15.75" customHeight="1">
      <c r="A394" s="3">
        <v>392.0</v>
      </c>
      <c r="B394" s="24" t="s">
        <v>1003</v>
      </c>
      <c r="C394" s="3" t="s">
        <v>1002</v>
      </c>
      <c r="D394" s="3" t="s">
        <v>34</v>
      </c>
      <c r="E394" s="24">
        <v>946.0</v>
      </c>
      <c r="F394" s="30">
        <v>10000.0</v>
      </c>
      <c r="G394" s="3"/>
      <c r="H394" s="3"/>
      <c r="I394" s="3"/>
      <c r="J394" s="3"/>
      <c r="K394" s="3"/>
    </row>
    <row r="395" ht="15.75" customHeight="1">
      <c r="A395" s="3">
        <v>393.0</v>
      </c>
      <c r="B395" s="24" t="s">
        <v>1005</v>
      </c>
      <c r="C395" s="3" t="s">
        <v>1004</v>
      </c>
      <c r="D395" s="3" t="s">
        <v>34</v>
      </c>
      <c r="E395" s="24">
        <v>965.0</v>
      </c>
      <c r="F395" s="30">
        <v>10000.0</v>
      </c>
      <c r="G395" s="3"/>
      <c r="H395" s="3"/>
      <c r="I395" s="3"/>
      <c r="J395" s="3"/>
      <c r="K395" s="3"/>
    </row>
    <row r="396" ht="15.75" customHeight="1">
      <c r="A396" s="3">
        <v>394.0</v>
      </c>
      <c r="B396" s="24" t="s">
        <v>1007</v>
      </c>
      <c r="C396" s="3" t="s">
        <v>1006</v>
      </c>
      <c r="D396" s="3" t="s">
        <v>61</v>
      </c>
      <c r="E396" s="24">
        <v>967.0</v>
      </c>
      <c r="F396" s="30">
        <v>10000.0</v>
      </c>
      <c r="G396" s="3"/>
      <c r="H396" s="3"/>
      <c r="I396" s="3"/>
      <c r="J396" s="3"/>
      <c r="K396" s="3"/>
    </row>
    <row r="397" ht="15.75" customHeight="1">
      <c r="A397" s="3">
        <v>395.0</v>
      </c>
      <c r="B397" s="24" t="s">
        <v>1009</v>
      </c>
      <c r="C397" s="3" t="s">
        <v>1008</v>
      </c>
      <c r="D397" s="3" t="s">
        <v>61</v>
      </c>
      <c r="E397" s="24">
        <v>968.0</v>
      </c>
      <c r="F397" s="30">
        <v>10000.0</v>
      </c>
      <c r="G397" s="3"/>
      <c r="H397" s="3"/>
      <c r="I397" s="3"/>
      <c r="J397" s="3"/>
      <c r="K397" s="3"/>
    </row>
    <row r="398" ht="15.75" customHeight="1">
      <c r="A398" s="3">
        <v>396.0</v>
      </c>
      <c r="B398" s="24" t="s">
        <v>1011</v>
      </c>
      <c r="C398" s="3" t="s">
        <v>1010</v>
      </c>
      <c r="D398" s="3" t="s">
        <v>34</v>
      </c>
      <c r="E398" s="24">
        <v>969.0</v>
      </c>
      <c r="F398" s="30">
        <v>10000.0</v>
      </c>
      <c r="G398" s="3"/>
      <c r="H398" s="3"/>
      <c r="I398" s="3"/>
      <c r="J398" s="3"/>
      <c r="K398" s="3"/>
    </row>
    <row r="399" ht="15.75" customHeight="1">
      <c r="A399" s="3">
        <v>397.0</v>
      </c>
      <c r="B399" s="24" t="s">
        <v>1013</v>
      </c>
      <c r="C399" s="3" t="s">
        <v>1012</v>
      </c>
      <c r="D399" s="3"/>
      <c r="E399" s="22">
        <v>10000.0</v>
      </c>
      <c r="F399" s="30">
        <v>10000.0</v>
      </c>
      <c r="G399" s="3"/>
      <c r="H399" s="3"/>
      <c r="I399" s="3"/>
      <c r="J399" s="3"/>
      <c r="K399" s="3"/>
    </row>
    <row r="400" ht="15.75" customHeight="1">
      <c r="A400" s="3">
        <v>398.0</v>
      </c>
      <c r="B400" s="24" t="s">
        <v>1015</v>
      </c>
      <c r="C400" s="3" t="s">
        <v>1014</v>
      </c>
      <c r="D400" s="3"/>
      <c r="E400" s="22">
        <v>10000.0</v>
      </c>
      <c r="F400" s="30">
        <v>10000.0</v>
      </c>
      <c r="G400" s="3"/>
      <c r="H400" s="3"/>
      <c r="I400" s="3"/>
      <c r="J400" s="3"/>
      <c r="K400" s="3"/>
    </row>
    <row r="401" ht="15.75" customHeight="1">
      <c r="A401" s="3">
        <v>399.0</v>
      </c>
      <c r="B401" s="24" t="s">
        <v>1017</v>
      </c>
      <c r="C401" s="3" t="s">
        <v>1016</v>
      </c>
      <c r="D401" s="3" t="s">
        <v>61</v>
      </c>
      <c r="E401" s="24">
        <v>974.0</v>
      </c>
      <c r="F401" s="30">
        <v>10000.0</v>
      </c>
      <c r="G401" s="3"/>
      <c r="H401" s="3"/>
      <c r="I401" s="3"/>
      <c r="J401" s="3"/>
      <c r="K401" s="3"/>
    </row>
    <row r="402" ht="15.75" customHeight="1">
      <c r="A402" s="3">
        <v>400.0</v>
      </c>
      <c r="B402" s="24" t="s">
        <v>1019</v>
      </c>
      <c r="C402" s="3" t="s">
        <v>1018</v>
      </c>
      <c r="D402" s="3" t="s">
        <v>61</v>
      </c>
      <c r="E402" s="24">
        <v>975.0</v>
      </c>
      <c r="F402" s="30">
        <v>10000.0</v>
      </c>
      <c r="G402" s="3"/>
      <c r="H402" s="3"/>
      <c r="I402" s="3"/>
      <c r="J402" s="3"/>
      <c r="K402" s="3"/>
    </row>
    <row r="403" ht="15.75" customHeight="1">
      <c r="A403" s="3">
        <v>401.0</v>
      </c>
      <c r="B403" s="24" t="s">
        <v>1021</v>
      </c>
      <c r="C403" s="3" t="s">
        <v>1020</v>
      </c>
      <c r="D403" s="3" t="s">
        <v>61</v>
      </c>
      <c r="E403" s="24">
        <v>976.0</v>
      </c>
      <c r="F403" s="30">
        <v>10000.0</v>
      </c>
      <c r="G403" s="3"/>
      <c r="H403" s="3"/>
      <c r="I403" s="3"/>
      <c r="J403" s="3"/>
      <c r="K403" s="3"/>
    </row>
    <row r="404" ht="15.75" customHeight="1">
      <c r="A404" s="3">
        <v>402.0</v>
      </c>
      <c r="B404" s="24" t="s">
        <v>1023</v>
      </c>
      <c r="C404" s="3" t="s">
        <v>1022</v>
      </c>
      <c r="D404" s="3" t="s">
        <v>61</v>
      </c>
      <c r="E404" s="24">
        <v>978.0</v>
      </c>
      <c r="F404" s="30">
        <v>10000.0</v>
      </c>
      <c r="G404" s="3"/>
      <c r="H404" s="3"/>
      <c r="I404" s="3"/>
      <c r="J404" s="3"/>
      <c r="K404" s="3"/>
    </row>
    <row r="405" ht="15.75" customHeight="1">
      <c r="A405" s="3">
        <v>403.0</v>
      </c>
      <c r="B405" s="24" t="s">
        <v>1025</v>
      </c>
      <c r="C405" s="3" t="s">
        <v>1024</v>
      </c>
      <c r="D405" s="3" t="s">
        <v>61</v>
      </c>
      <c r="E405" s="24">
        <v>977.0</v>
      </c>
      <c r="F405" s="30">
        <v>10000.0</v>
      </c>
      <c r="G405" s="3"/>
      <c r="H405" s="3"/>
      <c r="I405" s="3"/>
      <c r="J405" s="3"/>
      <c r="K405" s="3"/>
    </row>
    <row r="406" ht="15.75" customHeight="1">
      <c r="A406" s="3">
        <v>404.0</v>
      </c>
      <c r="B406" s="24" t="s">
        <v>1027</v>
      </c>
      <c r="C406" s="3" t="s">
        <v>1026</v>
      </c>
      <c r="D406" s="3" t="s">
        <v>34</v>
      </c>
      <c r="E406" s="24">
        <v>979.0</v>
      </c>
      <c r="F406" s="30">
        <v>10000.0</v>
      </c>
      <c r="G406" s="3"/>
      <c r="H406" s="3"/>
      <c r="I406" s="3"/>
      <c r="J406" s="3"/>
      <c r="K406" s="3"/>
    </row>
    <row r="407" ht="15.75" customHeight="1">
      <c r="A407" s="3">
        <v>405.0</v>
      </c>
      <c r="B407" s="24" t="s">
        <v>1029</v>
      </c>
      <c r="C407" s="3" t="s">
        <v>1028</v>
      </c>
      <c r="D407" s="3" t="s">
        <v>34</v>
      </c>
      <c r="E407" s="24">
        <v>983.0</v>
      </c>
      <c r="F407" s="30">
        <v>10000.0</v>
      </c>
      <c r="G407" s="3"/>
      <c r="H407" s="3"/>
      <c r="I407" s="3"/>
      <c r="J407" s="3"/>
      <c r="K407" s="3"/>
    </row>
    <row r="408" ht="15.75" customHeight="1">
      <c r="A408" s="3">
        <v>406.0</v>
      </c>
      <c r="B408" s="24" t="s">
        <v>1031</v>
      </c>
      <c r="C408" s="3" t="s">
        <v>1030</v>
      </c>
      <c r="D408" s="3" t="s">
        <v>34</v>
      </c>
      <c r="E408" s="24">
        <v>984.0</v>
      </c>
      <c r="F408" s="30">
        <v>10000.0</v>
      </c>
      <c r="G408" s="3"/>
      <c r="H408" s="3"/>
      <c r="I408" s="3"/>
      <c r="J408" s="3"/>
      <c r="K408" s="3"/>
    </row>
    <row r="409" ht="15.75" customHeight="1">
      <c r="A409" s="3">
        <v>407.0</v>
      </c>
      <c r="B409" s="24" t="s">
        <v>1033</v>
      </c>
      <c r="C409" s="3" t="s">
        <v>1032</v>
      </c>
      <c r="D409" s="3" t="s">
        <v>34</v>
      </c>
      <c r="E409" s="24">
        <v>998.0</v>
      </c>
      <c r="F409" s="30">
        <v>10000.0</v>
      </c>
      <c r="G409" s="3"/>
      <c r="H409" s="3"/>
      <c r="I409" s="3"/>
      <c r="J409" s="3"/>
      <c r="K409" s="3"/>
    </row>
    <row r="410" ht="15.75" customHeight="1">
      <c r="A410" s="3">
        <v>408.0</v>
      </c>
      <c r="B410" s="24" t="s">
        <v>1035</v>
      </c>
      <c r="C410" s="3" t="s">
        <v>1034</v>
      </c>
      <c r="D410" s="3"/>
      <c r="E410" s="22">
        <v>10000.0</v>
      </c>
      <c r="F410" s="30">
        <v>10000.0</v>
      </c>
      <c r="G410" s="3"/>
      <c r="H410" s="3"/>
      <c r="I410" s="3"/>
      <c r="J410" s="3"/>
      <c r="K410" s="3"/>
    </row>
    <row r="411" ht="15.75" customHeight="1">
      <c r="A411" s="3">
        <v>409.0</v>
      </c>
      <c r="B411" s="24" t="s">
        <v>1037</v>
      </c>
      <c r="C411" s="3" t="s">
        <v>1036</v>
      </c>
      <c r="D411" s="3"/>
      <c r="E411" s="22">
        <v>10000.0</v>
      </c>
      <c r="F411" s="30">
        <v>10000.0</v>
      </c>
      <c r="G411" s="3"/>
      <c r="H411" s="3"/>
      <c r="I411" s="3"/>
      <c r="J411" s="3"/>
      <c r="K411" s="3"/>
    </row>
    <row r="412" ht="15.75" customHeight="1">
      <c r="A412" s="3">
        <v>410.0</v>
      </c>
      <c r="B412" s="24" t="s">
        <v>1039</v>
      </c>
      <c r="C412" s="3" t="s">
        <v>1038</v>
      </c>
      <c r="D412" s="3" t="s">
        <v>61</v>
      </c>
      <c r="E412" s="24">
        <v>420.0</v>
      </c>
      <c r="F412" s="30">
        <v>10000.0</v>
      </c>
      <c r="G412" s="3"/>
      <c r="H412" s="3"/>
      <c r="I412" s="3"/>
      <c r="J412" s="3"/>
      <c r="K412" s="3"/>
    </row>
    <row r="413" ht="15.75" customHeight="1">
      <c r="A413" s="3">
        <v>411.0</v>
      </c>
      <c r="B413" s="24" t="s">
        <v>1041</v>
      </c>
      <c r="C413" s="3" t="s">
        <v>1040</v>
      </c>
      <c r="D413" s="3" t="s">
        <v>34</v>
      </c>
      <c r="E413" s="24">
        <v>942.0</v>
      </c>
      <c r="F413" s="30">
        <v>10000.0</v>
      </c>
      <c r="G413" s="3"/>
      <c r="H413" s="3"/>
      <c r="I413" s="3"/>
      <c r="J413" s="3"/>
      <c r="K413" s="3"/>
    </row>
    <row r="414" ht="15.75" customHeight="1">
      <c r="A414" s="3">
        <v>412.0</v>
      </c>
      <c r="B414" s="24" t="s">
        <v>1043</v>
      </c>
      <c r="C414" s="3" t="s">
        <v>1042</v>
      </c>
      <c r="D414" s="3" t="s">
        <v>34</v>
      </c>
      <c r="E414" s="24">
        <v>986.0</v>
      </c>
      <c r="F414" s="30">
        <v>10000.0</v>
      </c>
      <c r="G414" s="3"/>
      <c r="H414" s="3"/>
      <c r="I414" s="3"/>
      <c r="J414" s="3"/>
      <c r="K414" s="3"/>
    </row>
    <row r="415" ht="15.75" customHeight="1">
      <c r="A415" s="3">
        <v>413.0</v>
      </c>
      <c r="B415" s="24" t="s">
        <v>1045</v>
      </c>
      <c r="C415" s="3" t="s">
        <v>1044</v>
      </c>
      <c r="D415" s="3" t="s">
        <v>34</v>
      </c>
      <c r="E415" s="24">
        <v>987.0</v>
      </c>
      <c r="F415" s="30">
        <v>10000.0</v>
      </c>
      <c r="G415" s="3"/>
      <c r="H415" s="3"/>
      <c r="I415" s="3"/>
      <c r="J415" s="3"/>
      <c r="K415" s="3"/>
    </row>
    <row r="416" ht="15.75" customHeight="1">
      <c r="A416" s="3">
        <v>414.0</v>
      </c>
      <c r="B416" s="24" t="s">
        <v>1046</v>
      </c>
      <c r="C416" s="3" t="s">
        <v>345</v>
      </c>
      <c r="D416" s="3" t="s">
        <v>34</v>
      </c>
      <c r="E416" s="24">
        <v>293.0</v>
      </c>
      <c r="F416" s="30">
        <v>10000.0</v>
      </c>
      <c r="G416" s="3"/>
      <c r="H416" s="3"/>
      <c r="I416" s="3"/>
      <c r="J416" s="3"/>
      <c r="K416" s="3"/>
    </row>
    <row r="417" ht="15.75" customHeight="1">
      <c r="A417" s="3">
        <v>415.0</v>
      </c>
      <c r="B417" s="24" t="s">
        <v>1048</v>
      </c>
      <c r="C417" s="3" t="s">
        <v>1047</v>
      </c>
      <c r="D417" s="3"/>
      <c r="E417" s="22">
        <v>10000.0</v>
      </c>
      <c r="F417" s="30">
        <v>10000.0</v>
      </c>
      <c r="G417" s="3"/>
      <c r="H417" s="3"/>
      <c r="I417" s="3"/>
      <c r="J417" s="3"/>
      <c r="K417" s="3"/>
    </row>
    <row r="418" ht="15.75" customHeight="1">
      <c r="A418" s="3">
        <v>416.0</v>
      </c>
      <c r="B418" s="24" t="s">
        <v>1050</v>
      </c>
      <c r="C418" s="3" t="s">
        <v>1049</v>
      </c>
      <c r="D418" s="3" t="s">
        <v>61</v>
      </c>
      <c r="E418" s="24">
        <v>989.0</v>
      </c>
      <c r="F418" s="30">
        <v>10000.0</v>
      </c>
      <c r="G418" s="3"/>
      <c r="H418" s="3"/>
      <c r="I418" s="3"/>
      <c r="J418" s="3"/>
      <c r="K418" s="3"/>
    </row>
    <row r="419" ht="15.75" customHeight="1">
      <c r="A419" s="3">
        <v>417.0</v>
      </c>
      <c r="B419" s="24" t="s">
        <v>1052</v>
      </c>
      <c r="C419" s="3" t="s">
        <v>1051</v>
      </c>
      <c r="D419" s="3" t="s">
        <v>61</v>
      </c>
      <c r="E419" s="24">
        <v>990.0</v>
      </c>
      <c r="F419" s="30">
        <v>10000.0</v>
      </c>
      <c r="G419" s="3"/>
      <c r="H419" s="3"/>
      <c r="I419" s="3"/>
      <c r="J419" s="3"/>
      <c r="K419" s="3"/>
    </row>
    <row r="420" ht="15.75" customHeight="1">
      <c r="A420" s="3">
        <v>418.0</v>
      </c>
      <c r="B420" s="24" t="s">
        <v>1054</v>
      </c>
      <c r="C420" s="3" t="s">
        <v>1053</v>
      </c>
      <c r="D420" s="3" t="s">
        <v>61</v>
      </c>
      <c r="E420" s="24">
        <v>953.0</v>
      </c>
      <c r="F420" s="30">
        <v>10000.0</v>
      </c>
      <c r="G420" s="3"/>
      <c r="H420" s="3"/>
      <c r="I420" s="3"/>
      <c r="J420" s="3"/>
      <c r="K420" s="3"/>
    </row>
    <row r="421" ht="15.75" customHeight="1">
      <c r="A421" s="3">
        <v>419.0</v>
      </c>
      <c r="B421" s="24" t="s">
        <v>1056</v>
      </c>
      <c r="C421" s="3" t="s">
        <v>1055</v>
      </c>
      <c r="D421" s="3" t="s">
        <v>34</v>
      </c>
      <c r="E421" s="24">
        <v>991.0</v>
      </c>
      <c r="F421" s="30">
        <v>10000.0</v>
      </c>
      <c r="G421" s="3"/>
      <c r="H421" s="3"/>
      <c r="I421" s="3"/>
      <c r="J421" s="3"/>
      <c r="K421" s="3"/>
    </row>
    <row r="422" ht="15.75" customHeight="1">
      <c r="A422" s="3">
        <v>420.0</v>
      </c>
      <c r="B422" s="24" t="s">
        <v>1058</v>
      </c>
      <c r="C422" s="3" t="s">
        <v>1057</v>
      </c>
      <c r="D422" s="3" t="s">
        <v>34</v>
      </c>
      <c r="E422" s="24">
        <v>981.0</v>
      </c>
      <c r="F422" s="30">
        <v>10000.0</v>
      </c>
      <c r="G422" s="3"/>
      <c r="H422" s="3"/>
      <c r="I422" s="3"/>
      <c r="J422" s="3"/>
      <c r="K422" s="3"/>
    </row>
    <row r="423" ht="15.75" customHeight="1">
      <c r="A423" s="3">
        <v>421.0</v>
      </c>
      <c r="B423" s="24" t="s">
        <v>1060</v>
      </c>
      <c r="C423" s="3" t="s">
        <v>1059</v>
      </c>
      <c r="D423" s="3" t="s">
        <v>34</v>
      </c>
      <c r="E423" s="24">
        <v>971.0</v>
      </c>
      <c r="F423" s="30">
        <v>10000.0</v>
      </c>
      <c r="G423" s="3"/>
      <c r="H423" s="3"/>
      <c r="I423" s="3"/>
      <c r="J423" s="3"/>
      <c r="K423" s="3"/>
    </row>
    <row r="424" ht="15.75" customHeight="1">
      <c r="A424" s="3">
        <v>422.0</v>
      </c>
      <c r="B424" s="24" t="s">
        <v>1062</v>
      </c>
      <c r="C424" s="3" t="s">
        <v>1061</v>
      </c>
      <c r="D424" s="3" t="s">
        <v>34</v>
      </c>
      <c r="E424" s="24">
        <v>996.0</v>
      </c>
      <c r="F424" s="30">
        <v>10000.0</v>
      </c>
      <c r="G424" s="3"/>
      <c r="H424" s="3"/>
      <c r="I424" s="3"/>
      <c r="J424" s="3"/>
      <c r="K424" s="3"/>
    </row>
    <row r="425" ht="15.75" customHeight="1">
      <c r="A425" s="3">
        <v>423.0</v>
      </c>
      <c r="B425" s="24" t="s">
        <v>1064</v>
      </c>
      <c r="C425" s="3" t="s">
        <v>1063</v>
      </c>
      <c r="D425" s="3" t="s">
        <v>17</v>
      </c>
      <c r="E425" s="24">
        <v>995.0</v>
      </c>
      <c r="F425" s="30">
        <v>10000.0</v>
      </c>
      <c r="G425" s="3"/>
      <c r="H425" s="3"/>
      <c r="I425" s="3"/>
      <c r="J425" s="3"/>
      <c r="K425" s="3"/>
    </row>
    <row r="426" ht="15.75" customHeight="1">
      <c r="A426" s="3">
        <v>424.0</v>
      </c>
      <c r="B426" s="24" t="s">
        <v>1066</v>
      </c>
      <c r="C426" s="3" t="s">
        <v>1065</v>
      </c>
      <c r="D426" s="3"/>
      <c r="E426" s="22">
        <v>10000.0</v>
      </c>
      <c r="F426" s="30">
        <v>10000.0</v>
      </c>
      <c r="G426" s="3"/>
      <c r="H426" s="3"/>
      <c r="I426" s="3"/>
      <c r="J426" s="3"/>
      <c r="K426" s="3"/>
    </row>
    <row r="427" ht="15.75" customHeight="1">
      <c r="A427" s="3">
        <v>425.0</v>
      </c>
      <c r="B427" s="24" t="s">
        <v>1068</v>
      </c>
      <c r="C427" s="3" t="s">
        <v>1067</v>
      </c>
      <c r="D427" s="3"/>
      <c r="E427" s="22">
        <v>10000.0</v>
      </c>
      <c r="F427" s="30">
        <v>10000.0</v>
      </c>
      <c r="G427" s="3"/>
      <c r="H427" s="3"/>
      <c r="I427" s="3"/>
      <c r="J427" s="3"/>
      <c r="K427" s="3"/>
    </row>
    <row r="428" ht="15.75" customHeight="1">
      <c r="A428" s="3">
        <v>426.0</v>
      </c>
      <c r="B428" s="24" t="s">
        <v>1070</v>
      </c>
      <c r="C428" s="3" t="s">
        <v>1069</v>
      </c>
      <c r="D428" s="3" t="s">
        <v>34</v>
      </c>
      <c r="E428" s="24">
        <v>999.0</v>
      </c>
      <c r="F428" s="30">
        <v>10000.0</v>
      </c>
      <c r="G428" s="3"/>
      <c r="H428" s="3"/>
      <c r="I428" s="3"/>
      <c r="J428" s="3"/>
      <c r="K428" s="3"/>
    </row>
    <row r="429" ht="15.75" customHeight="1">
      <c r="A429" s="3">
        <v>427.0</v>
      </c>
      <c r="B429" s="24" t="s">
        <v>1072</v>
      </c>
      <c r="C429" s="3" t="s">
        <v>1071</v>
      </c>
      <c r="D429" s="3"/>
      <c r="E429" s="22">
        <v>10000.0</v>
      </c>
      <c r="F429" s="30">
        <v>10000.0</v>
      </c>
      <c r="G429" s="3"/>
      <c r="H429" s="3"/>
      <c r="I429" s="3"/>
      <c r="J429" s="3"/>
      <c r="K429" s="3"/>
    </row>
    <row r="430" ht="15.75" customHeight="1">
      <c r="A430" s="3">
        <v>428.0</v>
      </c>
      <c r="B430" s="24" t="s">
        <v>1074</v>
      </c>
      <c r="C430" s="3" t="s">
        <v>361</v>
      </c>
      <c r="D430" s="3" t="s">
        <v>34</v>
      </c>
      <c r="E430" s="24">
        <v>961.0</v>
      </c>
      <c r="F430" s="30">
        <v>10000.0</v>
      </c>
      <c r="G430" s="3"/>
      <c r="H430" s="3"/>
      <c r="I430" s="3"/>
      <c r="J430" s="3"/>
      <c r="K430" s="3"/>
    </row>
    <row r="431" ht="15.75" customHeight="1">
      <c r="A431" s="3">
        <v>429.0</v>
      </c>
      <c r="B431" s="24" t="s">
        <v>1076</v>
      </c>
      <c r="C431" s="3" t="s">
        <v>1075</v>
      </c>
      <c r="D431" s="3"/>
      <c r="E431" s="22">
        <v>10000.0</v>
      </c>
      <c r="F431" s="30">
        <v>10000.0</v>
      </c>
      <c r="G431" s="3"/>
      <c r="H431" s="3"/>
      <c r="I431" s="3"/>
      <c r="J431" s="3"/>
      <c r="K431" s="3"/>
    </row>
    <row r="432" ht="15.75" customHeight="1">
      <c r="A432" s="3">
        <v>430.0</v>
      </c>
      <c r="B432" s="24" t="s">
        <v>1078</v>
      </c>
      <c r="C432" s="3" t="s">
        <v>1077</v>
      </c>
      <c r="D432" s="3"/>
      <c r="E432" s="22">
        <v>10000.0</v>
      </c>
      <c r="F432" s="30">
        <v>10000.0</v>
      </c>
      <c r="G432" s="3"/>
      <c r="H432" s="3"/>
      <c r="I432" s="3"/>
      <c r="J432" s="3"/>
      <c r="K432" s="3"/>
    </row>
    <row r="433" ht="15.75" customHeight="1">
      <c r="A433" s="3">
        <v>431.0</v>
      </c>
      <c r="B433" s="24" t="s">
        <v>1080</v>
      </c>
      <c r="C433" s="3" t="s">
        <v>1079</v>
      </c>
      <c r="D433" s="3"/>
      <c r="E433" s="22">
        <v>10000.0</v>
      </c>
      <c r="F433" s="30">
        <v>10000.0</v>
      </c>
      <c r="G433" s="3"/>
      <c r="H433" s="3"/>
      <c r="I433" s="3"/>
      <c r="J433" s="3"/>
      <c r="K433" s="3"/>
    </row>
    <row r="434" ht="15.75" customHeight="1">
      <c r="A434" s="3">
        <v>432.0</v>
      </c>
      <c r="B434" s="24" t="s">
        <v>1082</v>
      </c>
      <c r="C434" s="3" t="s">
        <v>1081</v>
      </c>
      <c r="D434" s="3" t="s">
        <v>34</v>
      </c>
      <c r="E434" s="24">
        <v>994.0</v>
      </c>
      <c r="F434" s="30">
        <v>10000.0</v>
      </c>
      <c r="G434" s="3"/>
      <c r="H434" s="3"/>
      <c r="I434" s="3"/>
      <c r="J434" s="3"/>
      <c r="K434" s="3"/>
    </row>
    <row r="435" ht="15.75" customHeight="1">
      <c r="A435" s="3">
        <v>433.0</v>
      </c>
      <c r="B435" s="24" t="s">
        <v>1084</v>
      </c>
      <c r="C435" s="3" t="s">
        <v>1083</v>
      </c>
      <c r="D435" s="3"/>
      <c r="E435" s="22">
        <v>10000.0</v>
      </c>
      <c r="F435" s="30">
        <v>10000.0</v>
      </c>
      <c r="G435" s="3"/>
      <c r="H435" s="3"/>
      <c r="I435" s="3"/>
      <c r="J435" s="3"/>
      <c r="K435" s="3"/>
    </row>
    <row r="436" ht="15.75" customHeight="1">
      <c r="A436" s="3">
        <v>434.0</v>
      </c>
      <c r="B436" s="24" t="s">
        <v>1086</v>
      </c>
      <c r="C436" s="3" t="s">
        <v>1085</v>
      </c>
      <c r="D436" s="3"/>
      <c r="E436" s="22">
        <v>10000.0</v>
      </c>
      <c r="F436" s="30">
        <v>10000.0</v>
      </c>
      <c r="G436" s="3"/>
      <c r="H436" s="3"/>
      <c r="I436" s="3"/>
      <c r="J436" s="3"/>
      <c r="K436" s="3"/>
    </row>
    <row r="437" ht="15.75" customHeight="1">
      <c r="A437" s="3">
        <v>435.0</v>
      </c>
      <c r="B437" s="24" t="s">
        <v>1088</v>
      </c>
      <c r="C437" s="3" t="s">
        <v>1087</v>
      </c>
      <c r="D437" s="3" t="s">
        <v>34</v>
      </c>
      <c r="E437" s="24">
        <v>972.0</v>
      </c>
      <c r="F437" s="30">
        <v>10000.0</v>
      </c>
      <c r="G437" s="3"/>
      <c r="H437" s="3"/>
      <c r="I437" s="3"/>
      <c r="J437" s="3"/>
      <c r="K437" s="3"/>
    </row>
    <row r="438" ht="15.75" customHeight="1">
      <c r="A438" s="3">
        <v>436.0</v>
      </c>
      <c r="B438" s="24" t="s">
        <v>1090</v>
      </c>
      <c r="C438" s="3" t="s">
        <v>1089</v>
      </c>
      <c r="D438" s="3"/>
      <c r="E438" s="22">
        <v>10000.0</v>
      </c>
      <c r="F438" s="30">
        <v>10000.0</v>
      </c>
      <c r="G438" s="3"/>
      <c r="H438" s="3"/>
      <c r="I438" s="3"/>
      <c r="J438" s="3"/>
      <c r="K438" s="3"/>
    </row>
    <row r="439" ht="15.75" customHeight="1">
      <c r="A439" s="3">
        <v>437.0</v>
      </c>
      <c r="B439" s="24" t="s">
        <v>1092</v>
      </c>
      <c r="C439" s="3" t="s">
        <v>1091</v>
      </c>
      <c r="D439" s="3"/>
      <c r="E439" s="22">
        <v>10000.0</v>
      </c>
      <c r="F439" s="30">
        <v>10000.0</v>
      </c>
      <c r="G439" s="3"/>
      <c r="H439" s="3"/>
      <c r="I439" s="3"/>
      <c r="J439" s="3"/>
      <c r="K439" s="3"/>
    </row>
    <row r="440" ht="15.75" customHeight="1">
      <c r="A440" s="3">
        <v>438.0</v>
      </c>
      <c r="B440" s="24" t="s">
        <v>1094</v>
      </c>
      <c r="C440" s="3" t="s">
        <v>1093</v>
      </c>
      <c r="D440" s="3"/>
      <c r="E440" s="22">
        <v>10000.0</v>
      </c>
      <c r="F440" s="30">
        <v>10000.0</v>
      </c>
      <c r="G440" s="3"/>
      <c r="H440" s="3"/>
      <c r="I440" s="3"/>
      <c r="J440" s="3"/>
      <c r="K440" s="3"/>
    </row>
    <row r="441" ht="15.75" customHeight="1">
      <c r="A441" s="3">
        <v>439.0</v>
      </c>
      <c r="B441" s="24" t="s">
        <v>1096</v>
      </c>
      <c r="C441" s="3" t="s">
        <v>1095</v>
      </c>
      <c r="D441" s="3"/>
      <c r="E441" s="22">
        <v>10000.0</v>
      </c>
      <c r="F441" s="30">
        <v>10000.0</v>
      </c>
      <c r="G441" s="3"/>
      <c r="H441" s="3"/>
      <c r="I441" s="3"/>
      <c r="J441" s="3"/>
      <c r="K441" s="3"/>
    </row>
    <row r="442" ht="15.75" customHeight="1">
      <c r="A442" s="3">
        <v>440.0</v>
      </c>
      <c r="B442" s="24" t="s">
        <v>1098</v>
      </c>
      <c r="C442" s="3" t="s">
        <v>1097</v>
      </c>
      <c r="D442" s="3"/>
      <c r="E442" s="22">
        <v>10000.0</v>
      </c>
      <c r="F442" s="30">
        <v>10000.0</v>
      </c>
      <c r="G442" s="3"/>
      <c r="H442" s="3"/>
      <c r="I442" s="3"/>
      <c r="J442" s="3"/>
      <c r="K442" s="3"/>
    </row>
    <row r="443" ht="15.75" customHeight="1">
      <c r="A443" s="3">
        <v>441.0</v>
      </c>
      <c r="B443" s="24" t="s">
        <v>1100</v>
      </c>
      <c r="C443" s="3" t="s">
        <v>1099</v>
      </c>
      <c r="D443" s="3" t="s">
        <v>34</v>
      </c>
      <c r="E443" s="24">
        <v>963.0</v>
      </c>
      <c r="F443" s="30">
        <v>10000.0</v>
      </c>
      <c r="G443" s="3"/>
      <c r="H443" s="3"/>
      <c r="I443" s="3"/>
      <c r="J443" s="3"/>
      <c r="K443" s="3"/>
    </row>
    <row r="444" ht="15.75" customHeight="1">
      <c r="A444" s="3">
        <v>442.0</v>
      </c>
      <c r="B444" s="24" t="s">
        <v>1102</v>
      </c>
      <c r="C444" s="3" t="s">
        <v>1101</v>
      </c>
      <c r="D444" s="3"/>
      <c r="E444" s="22">
        <v>10000.0</v>
      </c>
      <c r="F444" s="30">
        <v>10000.0</v>
      </c>
      <c r="G444" s="3"/>
      <c r="H444" s="3"/>
      <c r="I444" s="3"/>
      <c r="J444" s="3"/>
      <c r="K444" s="3"/>
    </row>
    <row r="445" ht="15.75" customHeight="1">
      <c r="A445" s="3">
        <v>443.0</v>
      </c>
      <c r="B445" s="24" t="s">
        <v>1104</v>
      </c>
      <c r="C445" s="3" t="s">
        <v>1103</v>
      </c>
      <c r="D445" s="3" t="s">
        <v>61</v>
      </c>
      <c r="E445" s="24">
        <v>985.0</v>
      </c>
      <c r="F445" s="30">
        <v>10000.0</v>
      </c>
      <c r="G445" s="3"/>
      <c r="H445" s="3"/>
      <c r="I445" s="3"/>
      <c r="J445" s="3"/>
      <c r="K445" s="3"/>
    </row>
    <row r="446" ht="15.75" customHeight="1">
      <c r="A446" s="3">
        <v>444.0</v>
      </c>
      <c r="B446" s="24" t="s">
        <v>1106</v>
      </c>
      <c r="C446" s="3" t="s">
        <v>1105</v>
      </c>
      <c r="D446" s="3"/>
      <c r="E446" s="22">
        <v>10000.0</v>
      </c>
      <c r="F446" s="30">
        <v>10000.0</v>
      </c>
      <c r="G446" s="3"/>
      <c r="H446" s="3"/>
      <c r="I446" s="3"/>
      <c r="J446" s="3"/>
      <c r="K446" s="3"/>
    </row>
    <row r="447" ht="15.75" customHeight="1">
      <c r="A447" s="3">
        <v>445.0</v>
      </c>
      <c r="B447" s="24" t="s">
        <v>1108</v>
      </c>
      <c r="C447" s="3" t="s">
        <v>1107</v>
      </c>
      <c r="D447" s="3"/>
      <c r="E447" s="22">
        <v>10000.0</v>
      </c>
      <c r="F447" s="30">
        <v>10000.0</v>
      </c>
      <c r="G447" s="3"/>
      <c r="H447" s="3"/>
      <c r="I447" s="3"/>
      <c r="J447" s="3"/>
      <c r="K447" s="3"/>
    </row>
    <row r="448" ht="15.75" customHeight="1">
      <c r="A448" s="3">
        <v>446.0</v>
      </c>
      <c r="B448" s="24" t="s">
        <v>1110</v>
      </c>
      <c r="C448" s="3" t="s">
        <v>1109</v>
      </c>
      <c r="D448" s="3"/>
      <c r="E448" s="22">
        <v>10000.0</v>
      </c>
      <c r="F448" s="30">
        <v>10000.0</v>
      </c>
      <c r="G448" s="3"/>
      <c r="H448" s="3"/>
      <c r="I448" s="3"/>
      <c r="J448" s="3"/>
      <c r="K448" s="3"/>
    </row>
    <row r="449" ht="15.75" customHeight="1">
      <c r="A449" s="3">
        <v>447.0</v>
      </c>
      <c r="B449" s="24" t="s">
        <v>1112</v>
      </c>
      <c r="C449" s="3" t="s">
        <v>1111</v>
      </c>
      <c r="D449" s="3"/>
      <c r="E449" s="22">
        <v>10000.0</v>
      </c>
      <c r="F449" s="30">
        <v>10000.0</v>
      </c>
      <c r="G449" s="3"/>
      <c r="H449" s="3"/>
      <c r="I449" s="3"/>
      <c r="J449" s="3"/>
      <c r="K449" s="3"/>
    </row>
    <row r="450" ht="15.75" customHeight="1">
      <c r="A450" s="3">
        <v>448.0</v>
      </c>
      <c r="B450" s="24" t="s">
        <v>1114</v>
      </c>
      <c r="C450" s="3" t="s">
        <v>1113</v>
      </c>
      <c r="D450" s="3" t="s">
        <v>61</v>
      </c>
      <c r="E450" s="24">
        <v>988.0</v>
      </c>
      <c r="F450" s="30">
        <v>10000.0</v>
      </c>
      <c r="G450" s="3"/>
      <c r="H450" s="3"/>
      <c r="I450" s="3"/>
      <c r="J450" s="3"/>
      <c r="K450" s="3"/>
    </row>
    <row r="451" ht="15.75" customHeight="1">
      <c r="A451" s="3">
        <v>449.0</v>
      </c>
      <c r="B451" s="24" t="s">
        <v>1116</v>
      </c>
      <c r="C451" s="3" t="s">
        <v>1115</v>
      </c>
      <c r="D451" s="3"/>
      <c r="E451" s="22">
        <v>10000.0</v>
      </c>
      <c r="F451" s="30">
        <v>10000.0</v>
      </c>
      <c r="G451" s="3"/>
      <c r="H451" s="3"/>
      <c r="I451" s="3"/>
      <c r="J451" s="3"/>
      <c r="K451" s="3"/>
    </row>
    <row r="452" ht="15.75" customHeight="1">
      <c r="A452" s="3">
        <v>450.0</v>
      </c>
      <c r="B452" s="24" t="s">
        <v>1118</v>
      </c>
      <c r="C452" s="3" t="s">
        <v>1117</v>
      </c>
      <c r="D452" s="3"/>
      <c r="E452" s="22">
        <v>10000.0</v>
      </c>
      <c r="F452" s="30">
        <v>10000.0</v>
      </c>
      <c r="G452" s="3"/>
      <c r="H452" s="3"/>
      <c r="I452" s="3"/>
      <c r="J452" s="3"/>
      <c r="K452" s="3"/>
    </row>
    <row r="453" ht="15.75" customHeight="1">
      <c r="A453" s="3">
        <v>451.0</v>
      </c>
      <c r="B453" s="24" t="s">
        <v>1120</v>
      </c>
      <c r="C453" s="3" t="s">
        <v>1119</v>
      </c>
      <c r="D453" s="3"/>
      <c r="E453" s="22">
        <v>10000.0</v>
      </c>
      <c r="F453" s="30">
        <v>10000.0</v>
      </c>
      <c r="G453" s="3"/>
      <c r="H453" s="3"/>
      <c r="I453" s="3"/>
      <c r="J453" s="3"/>
      <c r="K453" s="3"/>
    </row>
    <row r="454" ht="15.75" customHeight="1">
      <c r="A454" s="3">
        <v>452.0</v>
      </c>
      <c r="B454" s="24" t="s">
        <v>1122</v>
      </c>
      <c r="C454" s="3" t="s">
        <v>1121</v>
      </c>
      <c r="D454" s="3"/>
      <c r="E454" s="22">
        <v>10000.0</v>
      </c>
      <c r="F454" s="30">
        <v>10000.0</v>
      </c>
      <c r="G454" s="3"/>
      <c r="H454" s="3"/>
      <c r="I454" s="3"/>
      <c r="J454" s="3"/>
      <c r="K454" s="3"/>
    </row>
    <row r="455" ht="15.75" customHeight="1">
      <c r="A455" s="3">
        <v>453.0</v>
      </c>
      <c r="B455" s="24" t="s">
        <v>1124</v>
      </c>
      <c r="C455" s="3" t="s">
        <v>1123</v>
      </c>
      <c r="D455" s="3"/>
      <c r="E455" s="22">
        <v>10000.0</v>
      </c>
      <c r="F455" s="30">
        <v>10000.0</v>
      </c>
      <c r="G455" s="3"/>
      <c r="H455" s="3"/>
      <c r="I455" s="3"/>
      <c r="J455" s="3"/>
      <c r="K455" s="3"/>
    </row>
    <row r="456" ht="15.75" customHeight="1">
      <c r="A456" s="3">
        <v>454.0</v>
      </c>
      <c r="B456" s="24" t="s">
        <v>1126</v>
      </c>
      <c r="C456" s="3" t="s">
        <v>1125</v>
      </c>
      <c r="D456" s="3"/>
      <c r="E456" s="22">
        <v>10000.0</v>
      </c>
      <c r="F456" s="30">
        <v>10000.0</v>
      </c>
      <c r="G456" s="3"/>
      <c r="H456" s="3"/>
      <c r="I456" s="3"/>
      <c r="J456" s="3"/>
      <c r="K456" s="3"/>
    </row>
    <row r="457" ht="15.75" customHeight="1">
      <c r="A457" s="3">
        <v>455.0</v>
      </c>
      <c r="B457" s="22" t="s">
        <v>1128</v>
      </c>
      <c r="C457" s="3" t="s">
        <v>1127</v>
      </c>
      <c r="D457" s="3"/>
      <c r="E457" s="22">
        <v>10000.0</v>
      </c>
      <c r="F457" s="30">
        <v>10000.0</v>
      </c>
      <c r="G457" s="3"/>
      <c r="H457" s="3"/>
      <c r="I457" s="3"/>
      <c r="J457" s="3"/>
      <c r="K457" s="3"/>
    </row>
    <row r="458" ht="15.75" customHeight="1">
      <c r="A458" s="3">
        <v>456.0</v>
      </c>
      <c r="B458" s="24" t="s">
        <v>1130</v>
      </c>
      <c r="C458" s="3" t="s">
        <v>1129</v>
      </c>
      <c r="D458" s="3"/>
      <c r="E458" s="22">
        <v>10000.0</v>
      </c>
      <c r="F458" s="30">
        <v>10000.0</v>
      </c>
      <c r="G458" s="3"/>
      <c r="H458" s="3"/>
      <c r="I458" s="3"/>
      <c r="J458" s="3"/>
      <c r="K458" s="3"/>
    </row>
    <row r="459" ht="15.75" customHeight="1">
      <c r="A459" s="3">
        <v>457.0</v>
      </c>
      <c r="B459" s="24" t="s">
        <v>1132</v>
      </c>
      <c r="C459" s="3" t="s">
        <v>1131</v>
      </c>
      <c r="D459" s="3"/>
      <c r="E459" s="22">
        <v>10000.0</v>
      </c>
      <c r="F459" s="30">
        <v>10000.0</v>
      </c>
      <c r="G459" s="3"/>
      <c r="H459" s="3"/>
      <c r="I459" s="3"/>
      <c r="J459" s="3"/>
      <c r="K459" s="3"/>
    </row>
    <row r="460" ht="15.75" customHeight="1">
      <c r="A460" s="3">
        <v>458.0</v>
      </c>
      <c r="B460" s="24" t="s">
        <v>1134</v>
      </c>
      <c r="C460" s="3" t="s">
        <v>1133</v>
      </c>
      <c r="D460" s="3"/>
      <c r="E460" s="22">
        <v>10000.0</v>
      </c>
      <c r="F460" s="30">
        <v>10000.0</v>
      </c>
      <c r="G460" s="3"/>
      <c r="H460" s="3"/>
      <c r="I460" s="3"/>
      <c r="J460" s="3"/>
      <c r="K460" s="3"/>
    </row>
    <row r="461" ht="15.75" customHeight="1">
      <c r="A461" s="3">
        <v>459.0</v>
      </c>
      <c r="B461" s="24" t="s">
        <v>1136</v>
      </c>
      <c r="C461" s="3" t="s">
        <v>1135</v>
      </c>
      <c r="D461" s="3"/>
      <c r="E461" s="22">
        <v>10000.0</v>
      </c>
      <c r="F461" s="30">
        <v>10000.0</v>
      </c>
      <c r="G461" s="3"/>
      <c r="H461" s="3"/>
      <c r="I461" s="3"/>
      <c r="J461" s="3"/>
      <c r="K461" s="3"/>
    </row>
    <row r="462" ht="15.75" customHeight="1">
      <c r="A462" s="3">
        <v>460.0</v>
      </c>
      <c r="B462" s="24" t="s">
        <v>1138</v>
      </c>
      <c r="C462" s="3" t="s">
        <v>1137</v>
      </c>
      <c r="D462" s="3"/>
      <c r="E462" s="22">
        <v>10000.0</v>
      </c>
      <c r="F462" s="30">
        <v>10000.0</v>
      </c>
      <c r="G462" s="3"/>
      <c r="H462" s="3"/>
      <c r="I462" s="3"/>
      <c r="J462" s="3"/>
      <c r="K462" s="3"/>
    </row>
    <row r="463" ht="15.75" customHeight="1">
      <c r="A463" s="3">
        <v>461.0</v>
      </c>
      <c r="B463" s="24" t="s">
        <v>1141</v>
      </c>
      <c r="C463" s="3" t="s">
        <v>1140</v>
      </c>
      <c r="D463" s="3"/>
      <c r="E463" s="22">
        <v>10000.0</v>
      </c>
      <c r="F463" s="30">
        <v>10000.0</v>
      </c>
      <c r="G463" s="3"/>
      <c r="H463" s="3"/>
      <c r="I463" s="3"/>
      <c r="J463" s="3"/>
      <c r="K463" s="3"/>
    </row>
    <row r="464" ht="15.75" customHeight="1">
      <c r="A464" s="3">
        <v>462.0</v>
      </c>
      <c r="B464" s="24" t="s">
        <v>1143</v>
      </c>
      <c r="C464" s="3" t="s">
        <v>1142</v>
      </c>
      <c r="D464" s="3"/>
      <c r="E464" s="22">
        <v>10000.0</v>
      </c>
      <c r="F464" s="30">
        <v>10000.0</v>
      </c>
      <c r="G464" s="3"/>
      <c r="H464" s="3"/>
      <c r="I464" s="3"/>
      <c r="J464" s="3"/>
      <c r="K464" s="3"/>
    </row>
    <row r="465" ht="15.75" customHeight="1">
      <c r="A465" s="3">
        <v>463.0</v>
      </c>
      <c r="B465" s="24" t="s">
        <v>1145</v>
      </c>
      <c r="C465" s="3" t="s">
        <v>1144</v>
      </c>
      <c r="D465" s="3" t="s">
        <v>17</v>
      </c>
      <c r="E465" s="24">
        <v>351.0</v>
      </c>
      <c r="F465" s="30">
        <v>10000.0</v>
      </c>
      <c r="G465" s="3"/>
      <c r="H465" s="3"/>
      <c r="I465" s="3"/>
      <c r="J465" s="3"/>
      <c r="K465" s="3"/>
    </row>
    <row r="466" ht="15.75" customHeight="1">
      <c r="A466" s="3">
        <v>464.0</v>
      </c>
      <c r="B466" s="24" t="s">
        <v>1147</v>
      </c>
      <c r="C466" s="3" t="s">
        <v>1146</v>
      </c>
      <c r="D466" s="3"/>
      <c r="E466" s="22">
        <v>10000.0</v>
      </c>
      <c r="F466" s="30">
        <v>10000.0</v>
      </c>
      <c r="G466" s="3"/>
      <c r="H466" s="3"/>
      <c r="I466" s="3"/>
      <c r="J466" s="3"/>
      <c r="K466" s="3"/>
    </row>
    <row r="467" ht="15.75" customHeight="1">
      <c r="A467" s="3">
        <v>465.0</v>
      </c>
      <c r="B467" s="24" t="s">
        <v>1149</v>
      </c>
      <c r="C467" s="3" t="s">
        <v>1148</v>
      </c>
      <c r="D467" s="3" t="s">
        <v>17</v>
      </c>
      <c r="E467" s="24">
        <v>386.0</v>
      </c>
      <c r="F467" s="30">
        <v>10000.0</v>
      </c>
      <c r="G467" s="3"/>
      <c r="H467" s="3"/>
      <c r="I467" s="3"/>
      <c r="J467" s="3"/>
      <c r="K467" s="3"/>
    </row>
    <row r="468" ht="15.75" customHeight="1">
      <c r="A468" s="3">
        <v>466.0</v>
      </c>
      <c r="B468" s="24" t="s">
        <v>1151</v>
      </c>
      <c r="C468" s="3" t="s">
        <v>1150</v>
      </c>
      <c r="D468" s="3"/>
      <c r="E468" s="22">
        <v>10000.0</v>
      </c>
      <c r="F468" s="30">
        <v>10000.0</v>
      </c>
      <c r="G468" s="3"/>
      <c r="H468" s="3"/>
      <c r="I468" s="3"/>
      <c r="J468" s="3"/>
      <c r="K468" s="3"/>
    </row>
    <row r="469" ht="15.75" customHeight="1">
      <c r="A469" s="3">
        <v>467.0</v>
      </c>
      <c r="B469" s="24" t="s">
        <v>1153</v>
      </c>
      <c r="C469" s="3" t="s">
        <v>1152</v>
      </c>
      <c r="D469" s="3"/>
      <c r="E469" s="22">
        <v>10000.0</v>
      </c>
      <c r="F469" s="30">
        <v>10000.0</v>
      </c>
      <c r="G469" s="3"/>
      <c r="H469" s="3"/>
      <c r="I469" s="3"/>
      <c r="J469" s="3"/>
      <c r="K469" s="3"/>
    </row>
    <row r="470" ht="15.75" customHeight="1">
      <c r="A470" s="3">
        <v>468.0</v>
      </c>
      <c r="B470" s="24" t="s">
        <v>1155</v>
      </c>
      <c r="C470" s="3" t="s">
        <v>1154</v>
      </c>
      <c r="D470" s="3"/>
      <c r="E470" s="22">
        <v>10000.0</v>
      </c>
      <c r="F470" s="30">
        <v>10000.0</v>
      </c>
      <c r="G470" s="3"/>
      <c r="H470" s="3"/>
      <c r="I470" s="3"/>
      <c r="J470" s="3"/>
      <c r="K470" s="3"/>
    </row>
    <row r="471" ht="15.75" customHeight="1">
      <c r="A471" s="3">
        <v>469.0</v>
      </c>
      <c r="B471" s="24" t="s">
        <v>1157</v>
      </c>
      <c r="C471" s="3" t="s">
        <v>1156</v>
      </c>
      <c r="D471" s="3"/>
      <c r="E471" s="22">
        <v>10000.0</v>
      </c>
      <c r="F471" s="30">
        <v>10000.0</v>
      </c>
      <c r="G471" s="3"/>
      <c r="H471" s="3"/>
      <c r="I471" s="3"/>
      <c r="J471" s="3"/>
      <c r="K471" s="3"/>
    </row>
    <row r="472" ht="15.75" customHeight="1">
      <c r="A472" s="3">
        <v>470.0</v>
      </c>
      <c r="B472" s="24" t="s">
        <v>1159</v>
      </c>
      <c r="C472" s="3" t="s">
        <v>1158</v>
      </c>
      <c r="D472" s="3"/>
      <c r="E472" s="22">
        <v>10000.0</v>
      </c>
      <c r="F472" s="30">
        <v>10000.0</v>
      </c>
      <c r="G472" s="3"/>
      <c r="H472" s="3"/>
      <c r="I472" s="3"/>
      <c r="J472" s="3"/>
      <c r="K472" s="3"/>
    </row>
    <row r="473" ht="15.75" customHeight="1">
      <c r="A473" s="3">
        <v>471.0</v>
      </c>
      <c r="B473" s="24" t="s">
        <v>1161</v>
      </c>
      <c r="C473" s="3" t="s">
        <v>1160</v>
      </c>
      <c r="D473" s="3"/>
      <c r="E473" s="22">
        <v>10000.0</v>
      </c>
      <c r="F473" s="30">
        <v>10000.0</v>
      </c>
      <c r="G473" s="3"/>
      <c r="H473" s="3"/>
      <c r="I473" s="3"/>
      <c r="J473" s="3"/>
      <c r="K473" s="3"/>
    </row>
    <row r="474" ht="15.75" customHeight="1">
      <c r="A474" s="3">
        <v>472.0</v>
      </c>
      <c r="B474" s="24" t="s">
        <v>1163</v>
      </c>
      <c r="C474" s="3" t="s">
        <v>1162</v>
      </c>
      <c r="D474" s="3"/>
      <c r="E474" s="22">
        <v>10000.0</v>
      </c>
      <c r="F474" s="30">
        <v>10000.0</v>
      </c>
      <c r="G474" s="3"/>
      <c r="H474" s="3"/>
      <c r="I474" s="3"/>
      <c r="J474" s="3"/>
      <c r="K474" s="3"/>
    </row>
    <row r="475" ht="15.75" customHeight="1">
      <c r="A475" s="3">
        <v>473.0</v>
      </c>
      <c r="B475" s="24" t="s">
        <v>1165</v>
      </c>
      <c r="C475" s="3" t="s">
        <v>1164</v>
      </c>
      <c r="D475" s="3"/>
      <c r="E475" s="22">
        <v>10000.0</v>
      </c>
      <c r="F475" s="30">
        <v>10000.0</v>
      </c>
      <c r="G475" s="3"/>
      <c r="H475" s="3"/>
      <c r="I475" s="3"/>
      <c r="J475" s="3"/>
      <c r="K475" s="3"/>
    </row>
    <row r="476" ht="15.75" customHeight="1">
      <c r="A476" s="3">
        <v>474.0</v>
      </c>
      <c r="B476" s="24" t="s">
        <v>1167</v>
      </c>
      <c r="C476" s="3" t="s">
        <v>1166</v>
      </c>
      <c r="D476" s="3"/>
      <c r="E476" s="22">
        <v>10000.0</v>
      </c>
      <c r="F476" s="30">
        <v>10000.0</v>
      </c>
      <c r="G476" s="3"/>
      <c r="H476" s="3"/>
      <c r="I476" s="3"/>
      <c r="J476" s="3"/>
      <c r="K476" s="3"/>
    </row>
    <row r="477" ht="15.75" customHeight="1">
      <c r="A477" s="3">
        <v>475.0</v>
      </c>
      <c r="B477" s="24" t="s">
        <v>1169</v>
      </c>
      <c r="C477" s="3" t="s">
        <v>1168</v>
      </c>
      <c r="D477" s="3"/>
      <c r="E477" s="22">
        <v>10000.0</v>
      </c>
      <c r="F477" s="30">
        <v>10000.0</v>
      </c>
      <c r="G477" s="3"/>
      <c r="H477" s="3"/>
      <c r="I477" s="3"/>
      <c r="J477" s="3"/>
      <c r="K477" s="3"/>
    </row>
    <row r="478" ht="15.75" customHeight="1">
      <c r="A478" s="3">
        <v>476.0</v>
      </c>
      <c r="B478" s="24" t="s">
        <v>1171</v>
      </c>
      <c r="C478" s="3" t="s">
        <v>1170</v>
      </c>
      <c r="D478" s="3"/>
      <c r="E478" s="22">
        <v>10000.0</v>
      </c>
      <c r="F478" s="30">
        <v>10000.0</v>
      </c>
      <c r="G478" s="3"/>
      <c r="H478" s="3"/>
      <c r="I478" s="3"/>
      <c r="J478" s="3"/>
      <c r="K478" s="3"/>
    </row>
    <row r="479" ht="15.75" customHeight="1">
      <c r="A479" s="3">
        <v>477.0</v>
      </c>
      <c r="B479" s="24" t="s">
        <v>1173</v>
      </c>
      <c r="C479" s="3" t="s">
        <v>1172</v>
      </c>
      <c r="D479" s="3"/>
      <c r="E479" s="22">
        <v>10000.0</v>
      </c>
      <c r="F479" s="30">
        <v>10000.0</v>
      </c>
      <c r="G479" s="3"/>
      <c r="H479" s="3"/>
      <c r="I479" s="3"/>
      <c r="J479" s="3"/>
      <c r="K479" s="3"/>
    </row>
    <row r="480" ht="15.75" customHeight="1">
      <c r="A480" s="3">
        <v>478.0</v>
      </c>
      <c r="B480" s="24" t="s">
        <v>1175</v>
      </c>
      <c r="C480" s="3" t="s">
        <v>1174</v>
      </c>
      <c r="D480" s="3"/>
      <c r="E480" s="22">
        <v>10000.0</v>
      </c>
      <c r="F480" s="30">
        <v>10000.0</v>
      </c>
      <c r="G480" s="3"/>
      <c r="H480" s="3"/>
      <c r="I480" s="3"/>
      <c r="J480" s="3"/>
      <c r="K480" s="3"/>
    </row>
    <row r="481" ht="15.75" customHeight="1">
      <c r="A481" s="3">
        <v>479.0</v>
      </c>
      <c r="B481" s="24" t="s">
        <v>1177</v>
      </c>
      <c r="C481" s="3" t="s">
        <v>1176</v>
      </c>
      <c r="D481" s="3"/>
      <c r="E481" s="22">
        <v>10000.0</v>
      </c>
      <c r="F481" s="30">
        <v>10000.0</v>
      </c>
      <c r="G481" s="3"/>
      <c r="H481" s="3"/>
      <c r="I481" s="3"/>
      <c r="J481" s="3"/>
      <c r="K481" s="3"/>
    </row>
    <row r="482" ht="15.75" customHeight="1">
      <c r="A482" s="3">
        <v>480.0</v>
      </c>
      <c r="B482" s="24" t="s">
        <v>1179</v>
      </c>
      <c r="C482" s="3" t="s">
        <v>1178</v>
      </c>
      <c r="D482" s="3"/>
      <c r="E482" s="22">
        <v>10000.0</v>
      </c>
      <c r="F482" s="30">
        <v>10000.0</v>
      </c>
      <c r="G482" s="3"/>
      <c r="H482" s="3"/>
      <c r="I482" s="3"/>
      <c r="J482" s="3"/>
      <c r="K482" s="3"/>
    </row>
    <row r="483" ht="15.75" customHeight="1">
      <c r="A483" s="3">
        <v>481.0</v>
      </c>
      <c r="B483" s="24" t="s">
        <v>1181</v>
      </c>
      <c r="C483" s="3" t="s">
        <v>1180</v>
      </c>
      <c r="D483" s="3"/>
      <c r="E483" s="22">
        <v>10000.0</v>
      </c>
      <c r="F483" s="30">
        <v>10000.0</v>
      </c>
      <c r="G483" s="3"/>
      <c r="H483" s="3"/>
      <c r="I483" s="3"/>
      <c r="J483" s="3"/>
      <c r="K483" s="3"/>
    </row>
    <row r="484" ht="15.75" customHeight="1">
      <c r="A484" s="3">
        <v>482.0</v>
      </c>
      <c r="B484" s="24" t="s">
        <v>1183</v>
      </c>
      <c r="C484" s="3" t="s">
        <v>1182</v>
      </c>
      <c r="D484" s="3"/>
      <c r="E484" s="22">
        <v>10000.0</v>
      </c>
      <c r="F484" s="30">
        <v>10000.0</v>
      </c>
      <c r="G484" s="3"/>
      <c r="H484" s="3"/>
      <c r="I484" s="3"/>
      <c r="J484" s="3"/>
      <c r="K484" s="3"/>
    </row>
    <row r="485" ht="15.75" customHeight="1">
      <c r="A485" s="3">
        <v>483.0</v>
      </c>
      <c r="B485" s="24" t="s">
        <v>1185</v>
      </c>
      <c r="C485" s="3" t="s">
        <v>1184</v>
      </c>
      <c r="D485" s="3"/>
      <c r="E485" s="22">
        <v>10000.0</v>
      </c>
      <c r="F485" s="30">
        <v>10000.0</v>
      </c>
      <c r="G485" s="3"/>
      <c r="H485" s="3"/>
      <c r="I485" s="3"/>
      <c r="J485" s="3"/>
      <c r="K485" s="3"/>
    </row>
    <row r="486" ht="15.75" customHeight="1">
      <c r="A486" s="3">
        <v>484.0</v>
      </c>
      <c r="B486" s="24" t="s">
        <v>1187</v>
      </c>
      <c r="C486" s="3" t="s">
        <v>1186</v>
      </c>
      <c r="D486" s="3" t="s">
        <v>34</v>
      </c>
      <c r="E486" s="24">
        <v>973.0</v>
      </c>
      <c r="F486" s="30">
        <v>10000.0</v>
      </c>
      <c r="G486" s="3"/>
      <c r="H486" s="3"/>
      <c r="I486" s="3"/>
      <c r="J486" s="3"/>
      <c r="K486" s="3"/>
    </row>
    <row r="487" ht="15.75" customHeight="1">
      <c r="A487" s="3">
        <v>485.0</v>
      </c>
      <c r="B487" s="24" t="s">
        <v>1189</v>
      </c>
      <c r="C487" s="3" t="s">
        <v>1188</v>
      </c>
      <c r="D487" s="3"/>
      <c r="E487" s="22">
        <v>10000.0</v>
      </c>
      <c r="F487" s="30">
        <v>10000.0</v>
      </c>
      <c r="G487" s="3"/>
      <c r="H487" s="3"/>
      <c r="I487" s="3"/>
      <c r="J487" s="3"/>
      <c r="K487" s="3"/>
    </row>
    <row r="488" ht="15.75" customHeight="1">
      <c r="A488" s="3">
        <v>486.0</v>
      </c>
      <c r="B488" s="24" t="s">
        <v>1191</v>
      </c>
      <c r="C488" s="3" t="s">
        <v>1190</v>
      </c>
      <c r="D488" s="3"/>
      <c r="E488" s="22">
        <v>10000.0</v>
      </c>
      <c r="F488" s="30">
        <v>10000.0</v>
      </c>
      <c r="G488" s="3"/>
      <c r="H488" s="3"/>
      <c r="I488" s="3"/>
      <c r="J488" s="3"/>
      <c r="K488" s="3"/>
    </row>
    <row r="489" ht="15.75" customHeight="1">
      <c r="A489" s="3">
        <v>487.0</v>
      </c>
      <c r="B489" s="24" t="s">
        <v>1193</v>
      </c>
      <c r="C489" s="3" t="s">
        <v>1192</v>
      </c>
      <c r="D489" s="3"/>
      <c r="E489" s="22">
        <v>10000.0</v>
      </c>
      <c r="F489" s="30">
        <v>10000.0</v>
      </c>
      <c r="G489" s="3"/>
      <c r="H489" s="3"/>
      <c r="I489" s="3"/>
      <c r="J489" s="3"/>
      <c r="K489" s="3"/>
    </row>
    <row r="490" ht="15.75" customHeight="1">
      <c r="A490" s="3">
        <v>488.0</v>
      </c>
      <c r="B490" s="24" t="s">
        <v>1195</v>
      </c>
      <c r="C490" s="3" t="s">
        <v>1194</v>
      </c>
      <c r="D490" s="3"/>
      <c r="E490" s="22">
        <v>10000.0</v>
      </c>
      <c r="F490" s="30">
        <v>10000.0</v>
      </c>
      <c r="G490" s="3"/>
      <c r="H490" s="3"/>
      <c r="I490" s="3"/>
      <c r="J490" s="3"/>
      <c r="K490" s="3"/>
    </row>
    <row r="491" ht="15.75" customHeight="1">
      <c r="A491" s="3">
        <v>489.0</v>
      </c>
      <c r="B491" s="24" t="s">
        <v>1197</v>
      </c>
      <c r="C491" s="3" t="s">
        <v>1196</v>
      </c>
      <c r="D491" s="3"/>
      <c r="E491" s="22">
        <v>10000.0</v>
      </c>
      <c r="F491" s="30">
        <v>10000.0</v>
      </c>
      <c r="G491" s="3"/>
      <c r="H491" s="3"/>
      <c r="I491" s="3"/>
      <c r="J491" s="3"/>
      <c r="K491" s="3"/>
    </row>
    <row r="492" ht="15.75" customHeight="1">
      <c r="A492" s="3">
        <v>490.0</v>
      </c>
      <c r="B492" s="24" t="s">
        <v>1199</v>
      </c>
      <c r="C492" s="3" t="s">
        <v>1198</v>
      </c>
      <c r="D492" s="3"/>
      <c r="E492" s="22">
        <v>10000.0</v>
      </c>
      <c r="F492" s="30">
        <v>10000.0</v>
      </c>
      <c r="G492" s="3"/>
      <c r="H492" s="3"/>
      <c r="I492" s="3"/>
      <c r="J492" s="3"/>
      <c r="K492" s="3"/>
    </row>
    <row r="493" ht="15.75" customHeight="1">
      <c r="A493" s="3">
        <v>491.0</v>
      </c>
      <c r="B493" s="24" t="s">
        <v>1201</v>
      </c>
      <c r="C493" s="3" t="s">
        <v>1200</v>
      </c>
      <c r="D493" s="3"/>
      <c r="E493" s="22">
        <v>10000.0</v>
      </c>
      <c r="F493" s="30">
        <v>10000.0</v>
      </c>
      <c r="G493" s="3"/>
      <c r="H493" s="3"/>
      <c r="I493" s="3"/>
      <c r="J493" s="3"/>
      <c r="K493" s="3"/>
    </row>
    <row r="494" ht="15.75" customHeight="1">
      <c r="A494" s="3">
        <v>492.0</v>
      </c>
      <c r="B494" s="24" t="s">
        <v>1203</v>
      </c>
      <c r="C494" s="3" t="s">
        <v>1202</v>
      </c>
      <c r="D494" s="3"/>
      <c r="E494" s="22">
        <v>10000.0</v>
      </c>
      <c r="F494" s="30">
        <v>10000.0</v>
      </c>
      <c r="G494" s="3"/>
      <c r="H494" s="3"/>
      <c r="I494" s="3"/>
      <c r="J494" s="3"/>
      <c r="K494" s="3"/>
    </row>
    <row r="495" ht="15.75" customHeight="1">
      <c r="A495" s="3">
        <v>493.0</v>
      </c>
      <c r="B495" s="24" t="s">
        <v>1205</v>
      </c>
      <c r="C495" s="3" t="s">
        <v>1204</v>
      </c>
      <c r="D495" s="3"/>
      <c r="E495" s="22">
        <v>10000.0</v>
      </c>
      <c r="F495" s="30">
        <v>10000.0</v>
      </c>
      <c r="G495" s="3"/>
      <c r="H495" s="3"/>
      <c r="I495" s="3"/>
      <c r="J495" s="3"/>
      <c r="K495" s="3"/>
    </row>
    <row r="496" ht="15.75" customHeight="1">
      <c r="A496" s="3">
        <v>494.0</v>
      </c>
      <c r="B496" s="24" t="s">
        <v>1207</v>
      </c>
      <c r="C496" s="3" t="s">
        <v>1206</v>
      </c>
      <c r="D496" s="3"/>
      <c r="E496" s="22">
        <v>10000.0</v>
      </c>
      <c r="F496" s="30">
        <v>10000.0</v>
      </c>
      <c r="G496" s="3"/>
      <c r="H496" s="3"/>
      <c r="I496" s="3"/>
      <c r="J496" s="3"/>
      <c r="K496" s="3"/>
    </row>
    <row r="497" ht="15.75" customHeight="1">
      <c r="A497" s="3">
        <v>495.0</v>
      </c>
      <c r="B497" s="24" t="s">
        <v>1209</v>
      </c>
      <c r="C497" s="3" t="s">
        <v>1208</v>
      </c>
      <c r="D497" s="3"/>
      <c r="E497" s="22">
        <v>10000.0</v>
      </c>
      <c r="F497" s="30">
        <v>10000.0</v>
      </c>
      <c r="G497" s="3"/>
      <c r="H497" s="3"/>
      <c r="I497" s="3"/>
      <c r="J497" s="3"/>
      <c r="K497" s="3"/>
    </row>
    <row r="498" ht="15.75" customHeight="1">
      <c r="A498" s="3">
        <v>496.0</v>
      </c>
      <c r="B498" s="24" t="s">
        <v>1211</v>
      </c>
      <c r="C498" s="3" t="s">
        <v>1210</v>
      </c>
      <c r="D498" s="3"/>
      <c r="E498" s="22">
        <v>10000.0</v>
      </c>
      <c r="F498" s="30">
        <v>10000.0</v>
      </c>
      <c r="G498" s="3"/>
      <c r="H498" s="3"/>
      <c r="I498" s="3"/>
      <c r="J498" s="3"/>
      <c r="K498" s="3"/>
    </row>
    <row r="499" ht="15.75" customHeight="1">
      <c r="A499" s="3">
        <v>497.0</v>
      </c>
      <c r="B499" s="24" t="s">
        <v>1213</v>
      </c>
      <c r="C499" s="3" t="s">
        <v>1212</v>
      </c>
      <c r="D499" s="3"/>
      <c r="E499" s="22">
        <v>10000.0</v>
      </c>
      <c r="F499" s="30">
        <v>10000.0</v>
      </c>
      <c r="G499" s="3"/>
      <c r="H499" s="3"/>
      <c r="I499" s="3"/>
      <c r="J499" s="3"/>
      <c r="K499" s="3"/>
    </row>
    <row r="500" ht="15.75" customHeight="1">
      <c r="A500" s="3">
        <v>498.0</v>
      </c>
      <c r="B500" s="24" t="s">
        <v>1214</v>
      </c>
      <c r="C500" s="3" t="s">
        <v>437</v>
      </c>
      <c r="D500" s="3"/>
      <c r="E500" s="22">
        <v>10000.0</v>
      </c>
      <c r="F500" s="30">
        <v>10000.0</v>
      </c>
      <c r="G500" s="3"/>
      <c r="H500" s="3"/>
      <c r="I500" s="3"/>
      <c r="J500" s="3"/>
      <c r="K500" s="3"/>
    </row>
    <row r="501" ht="15.75" customHeight="1">
      <c r="A501" s="3">
        <v>499.0</v>
      </c>
      <c r="B501" s="24" t="s">
        <v>1216</v>
      </c>
      <c r="C501" s="3" t="s">
        <v>1215</v>
      </c>
      <c r="D501" s="3"/>
      <c r="E501" s="22">
        <v>10000.0</v>
      </c>
      <c r="F501" s="30">
        <v>10000.0</v>
      </c>
      <c r="G501" s="3"/>
      <c r="H501" s="3"/>
      <c r="I501" s="3"/>
      <c r="J501" s="3"/>
      <c r="K501" s="3"/>
    </row>
    <row r="502" ht="15.75" customHeight="1">
      <c r="A502" s="3">
        <v>500.0</v>
      </c>
      <c r="B502" s="22" t="s">
        <v>1218</v>
      </c>
      <c r="C502" s="30" t="s">
        <v>1217</v>
      </c>
      <c r="D502" s="3"/>
      <c r="E502" s="22">
        <v>10000.0</v>
      </c>
      <c r="F502" s="30">
        <v>10000.0</v>
      </c>
      <c r="G502" s="3"/>
      <c r="H502" s="3"/>
      <c r="I502" s="3"/>
      <c r="J502" s="3"/>
      <c r="K502" s="3"/>
    </row>
    <row r="503" ht="15.75" customHeight="1">
      <c r="A503" s="3">
        <v>501.0</v>
      </c>
      <c r="B503" s="24" t="s">
        <v>1220</v>
      </c>
      <c r="C503" s="3" t="s">
        <v>1219</v>
      </c>
      <c r="D503" s="3"/>
      <c r="E503" s="22">
        <v>10000.0</v>
      </c>
      <c r="F503" s="30">
        <v>10000.0</v>
      </c>
      <c r="G503" s="3"/>
      <c r="H503" s="3"/>
      <c r="I503" s="3"/>
      <c r="J503" s="3"/>
      <c r="K503" s="3"/>
    </row>
    <row r="504" ht="15.75" customHeight="1">
      <c r="A504" s="3">
        <v>502.0</v>
      </c>
      <c r="B504" s="24" t="s">
        <v>1222</v>
      </c>
      <c r="C504" s="3" t="s">
        <v>1221</v>
      </c>
      <c r="D504" s="3"/>
      <c r="E504" s="22">
        <v>10000.0</v>
      </c>
      <c r="F504" s="30">
        <v>10000.0</v>
      </c>
      <c r="G504" s="3"/>
      <c r="H504" s="3"/>
      <c r="I504" s="3"/>
      <c r="J504" s="3"/>
      <c r="K504" s="3"/>
    </row>
    <row r="505" ht="15.75" customHeight="1">
      <c r="A505" s="3">
        <v>503.0</v>
      </c>
      <c r="B505" s="24" t="s">
        <v>1224</v>
      </c>
      <c r="C505" s="3" t="s">
        <v>1223</v>
      </c>
      <c r="D505" s="3"/>
      <c r="E505" s="22">
        <v>10000.0</v>
      </c>
      <c r="F505" s="30">
        <v>10000.0</v>
      </c>
      <c r="G505" s="3"/>
      <c r="H505" s="3"/>
      <c r="I505" s="3"/>
      <c r="J505" s="3"/>
      <c r="K505" s="3"/>
    </row>
    <row r="506" ht="15.75" customHeight="1">
      <c r="A506" s="3">
        <v>504.0</v>
      </c>
      <c r="B506" s="24" t="s">
        <v>1226</v>
      </c>
      <c r="C506" s="3" t="s">
        <v>1225</v>
      </c>
      <c r="D506" s="3"/>
      <c r="E506" s="22">
        <v>10000.0</v>
      </c>
      <c r="F506" s="30">
        <v>10000.0</v>
      </c>
      <c r="G506" s="3"/>
      <c r="H506" s="3"/>
      <c r="I506" s="3"/>
      <c r="J506" s="3"/>
      <c r="K506" s="3"/>
    </row>
    <row r="507" ht="15.75" customHeight="1">
      <c r="A507" s="3">
        <v>505.0</v>
      </c>
      <c r="B507" s="24" t="s">
        <v>1228</v>
      </c>
      <c r="C507" s="3" t="s">
        <v>1227</v>
      </c>
      <c r="D507" s="3"/>
      <c r="E507" s="22">
        <v>10000.0</v>
      </c>
      <c r="F507" s="30">
        <v>10000.0</v>
      </c>
      <c r="G507" s="3"/>
      <c r="H507" s="3"/>
      <c r="I507" s="3"/>
      <c r="J507" s="3"/>
      <c r="K507" s="3"/>
    </row>
    <row r="508" ht="15.75" customHeight="1">
      <c r="A508" s="3">
        <v>506.0</v>
      </c>
      <c r="B508" s="24" t="s">
        <v>1230</v>
      </c>
      <c r="C508" s="3" t="s">
        <v>1229</v>
      </c>
      <c r="D508" s="3"/>
      <c r="E508" s="22">
        <v>10000.0</v>
      </c>
      <c r="F508" s="30">
        <v>10000.0</v>
      </c>
      <c r="G508" s="3"/>
      <c r="H508" s="3"/>
      <c r="I508" s="3"/>
      <c r="J508" s="3"/>
      <c r="K508" s="3"/>
    </row>
    <row r="509" ht="15.75" customHeight="1">
      <c r="A509" s="3">
        <v>507.0</v>
      </c>
      <c r="B509" s="24" t="s">
        <v>1232</v>
      </c>
      <c r="C509" s="3" t="s">
        <v>1231</v>
      </c>
      <c r="D509" s="3"/>
      <c r="E509" s="22">
        <v>10000.0</v>
      </c>
      <c r="F509" s="30">
        <v>10000.0</v>
      </c>
      <c r="G509" s="3"/>
      <c r="H509" s="3"/>
      <c r="I509" s="3"/>
      <c r="J509" s="3"/>
      <c r="K509" s="3"/>
    </row>
    <row r="510" ht="15.75" customHeight="1">
      <c r="A510" s="3">
        <v>508.0</v>
      </c>
      <c r="B510" s="24" t="s">
        <v>1234</v>
      </c>
      <c r="C510" s="3" t="s">
        <v>1233</v>
      </c>
      <c r="D510" s="3"/>
      <c r="E510" s="22">
        <v>10000.0</v>
      </c>
      <c r="F510" s="30">
        <v>10000.0</v>
      </c>
      <c r="G510" s="3"/>
      <c r="H510" s="3"/>
      <c r="I510" s="3"/>
      <c r="J510" s="3"/>
      <c r="K510" s="3"/>
    </row>
    <row r="511" ht="15.75" customHeight="1">
      <c r="A511" s="3">
        <v>509.0</v>
      </c>
      <c r="B511" s="24" t="s">
        <v>1236</v>
      </c>
      <c r="C511" s="3" t="s">
        <v>1235</v>
      </c>
      <c r="D511" s="3"/>
      <c r="E511" s="22">
        <v>10000.0</v>
      </c>
      <c r="F511" s="30">
        <v>10000.0</v>
      </c>
      <c r="G511" s="3"/>
      <c r="H511" s="3"/>
      <c r="I511" s="3"/>
      <c r="J511" s="3"/>
      <c r="K511" s="3"/>
    </row>
    <row r="512" ht="15.75" customHeight="1">
      <c r="A512" s="3">
        <v>510.0</v>
      </c>
      <c r="B512" s="24" t="s">
        <v>1238</v>
      </c>
      <c r="C512" s="3" t="s">
        <v>1237</v>
      </c>
      <c r="D512" s="3"/>
      <c r="E512" s="22">
        <v>10000.0</v>
      </c>
      <c r="F512" s="30">
        <v>10000.0</v>
      </c>
      <c r="G512" s="3"/>
      <c r="H512" s="3"/>
      <c r="I512" s="3"/>
      <c r="J512" s="3"/>
      <c r="K512" s="3"/>
    </row>
    <row r="513" ht="15.75" customHeight="1">
      <c r="A513" s="3">
        <v>511.0</v>
      </c>
      <c r="B513" s="24" t="s">
        <v>1240</v>
      </c>
      <c r="C513" s="3" t="s">
        <v>1239</v>
      </c>
      <c r="D513" s="3" t="s">
        <v>34</v>
      </c>
      <c r="E513" s="24">
        <v>951.0</v>
      </c>
      <c r="F513" s="30">
        <v>10000.0</v>
      </c>
      <c r="G513" s="3"/>
      <c r="H513" s="3"/>
      <c r="I513" s="3"/>
      <c r="J513" s="3"/>
      <c r="K513" s="3"/>
    </row>
    <row r="514" ht="15.75" customHeight="1">
      <c r="A514" s="3">
        <v>512.0</v>
      </c>
      <c r="B514" s="24" t="s">
        <v>1242</v>
      </c>
      <c r="C514" s="3" t="s">
        <v>1241</v>
      </c>
      <c r="D514" s="3"/>
      <c r="E514" s="22">
        <v>10000.0</v>
      </c>
      <c r="F514" s="30">
        <v>10000.0</v>
      </c>
      <c r="G514" s="3"/>
      <c r="H514" s="3"/>
      <c r="I514" s="3"/>
      <c r="J514" s="3"/>
      <c r="K514" s="3"/>
    </row>
    <row r="515" ht="15.75" customHeight="1">
      <c r="A515" s="3">
        <v>513.0</v>
      </c>
      <c r="B515" s="24" t="s">
        <v>1244</v>
      </c>
      <c r="C515" s="3" t="s">
        <v>1243</v>
      </c>
      <c r="D515" s="3" t="s">
        <v>61</v>
      </c>
      <c r="E515" s="24">
        <v>980.0</v>
      </c>
      <c r="F515" s="30">
        <v>10000.0</v>
      </c>
      <c r="G515" s="3"/>
      <c r="H515" s="3"/>
      <c r="I515" s="3"/>
      <c r="J515" s="3"/>
      <c r="K515" s="3"/>
    </row>
    <row r="516" ht="15.75" customHeight="1">
      <c r="A516" s="3">
        <v>514.0</v>
      </c>
      <c r="B516" s="24" t="s">
        <v>1246</v>
      </c>
      <c r="C516" s="3" t="s">
        <v>1245</v>
      </c>
      <c r="D516" s="3"/>
      <c r="E516" s="22">
        <v>10000.0</v>
      </c>
      <c r="F516" s="30">
        <v>10000.0</v>
      </c>
      <c r="G516" s="3"/>
      <c r="H516" s="3"/>
      <c r="I516" s="3"/>
      <c r="J516" s="3"/>
      <c r="K516" s="3"/>
    </row>
    <row r="517" ht="15.75" customHeight="1">
      <c r="A517" s="3">
        <v>515.0</v>
      </c>
      <c r="B517" s="24" t="s">
        <v>1248</v>
      </c>
      <c r="C517" s="3" t="s">
        <v>1247</v>
      </c>
      <c r="D517" s="3" t="s">
        <v>34</v>
      </c>
      <c r="E517" s="24">
        <v>962.0</v>
      </c>
      <c r="F517" s="30">
        <v>10000.0</v>
      </c>
      <c r="G517" s="3"/>
      <c r="H517" s="3"/>
      <c r="I517" s="3"/>
      <c r="J517" s="3"/>
      <c r="K517" s="3"/>
    </row>
    <row r="518" ht="15.75" customHeight="1">
      <c r="A518" s="3">
        <v>516.0</v>
      </c>
      <c r="B518" s="24" t="s">
        <v>1250</v>
      </c>
      <c r="C518" s="3" t="s">
        <v>1249</v>
      </c>
      <c r="D518" s="3"/>
      <c r="E518" s="22">
        <v>10000.0</v>
      </c>
      <c r="F518" s="30">
        <v>10000.0</v>
      </c>
      <c r="G518" s="3"/>
      <c r="H518" s="3"/>
      <c r="I518" s="3"/>
      <c r="J518" s="3"/>
      <c r="K518" s="3"/>
    </row>
    <row r="519" ht="15.75" customHeight="1">
      <c r="A519" s="3">
        <v>517.0</v>
      </c>
      <c r="B519" s="24" t="s">
        <v>1252</v>
      </c>
      <c r="C519" s="3" t="s">
        <v>1251</v>
      </c>
      <c r="D519" s="3"/>
      <c r="E519" s="22">
        <v>10000.0</v>
      </c>
      <c r="F519" s="30">
        <v>10000.0</v>
      </c>
      <c r="G519" s="3"/>
      <c r="H519" s="3"/>
      <c r="I519" s="3"/>
      <c r="J519" s="3"/>
      <c r="K519" s="3"/>
    </row>
    <row r="520" ht="15.75" customHeight="1">
      <c r="A520" s="3">
        <v>518.0</v>
      </c>
      <c r="B520" s="24" t="s">
        <v>1254</v>
      </c>
      <c r="C520" s="3" t="s">
        <v>1253</v>
      </c>
      <c r="D520" s="3"/>
      <c r="E520" s="22">
        <v>10000.0</v>
      </c>
      <c r="F520" s="30">
        <v>10000.0</v>
      </c>
      <c r="G520" s="3"/>
      <c r="H520" s="3"/>
      <c r="I520" s="3"/>
      <c r="J520" s="3"/>
      <c r="K520" s="3"/>
    </row>
    <row r="521" ht="15.75" customHeight="1">
      <c r="A521" s="3">
        <v>519.0</v>
      </c>
      <c r="B521" s="24" t="s">
        <v>1256</v>
      </c>
      <c r="C521" s="3" t="s">
        <v>1255</v>
      </c>
      <c r="D521" s="3" t="s">
        <v>34</v>
      </c>
      <c r="E521" s="24">
        <v>970.0</v>
      </c>
      <c r="F521" s="30">
        <v>10000.0</v>
      </c>
      <c r="G521" s="3"/>
      <c r="H521" s="3"/>
      <c r="I521" s="3"/>
      <c r="J521" s="3"/>
      <c r="K521" s="3"/>
    </row>
    <row r="522" ht="15.75" customHeight="1">
      <c r="A522" s="3">
        <v>520.0</v>
      </c>
      <c r="B522" s="24" t="s">
        <v>1258</v>
      </c>
      <c r="C522" s="3" t="s">
        <v>1257</v>
      </c>
      <c r="D522" s="3"/>
      <c r="E522" s="22">
        <v>10000.0</v>
      </c>
      <c r="F522" s="30">
        <v>10000.0</v>
      </c>
      <c r="G522" s="3"/>
      <c r="H522" s="3"/>
      <c r="I522" s="3"/>
      <c r="J522" s="3"/>
      <c r="K522" s="3"/>
    </row>
    <row r="523" ht="15.75" customHeight="1">
      <c r="A523" s="3">
        <v>521.0</v>
      </c>
      <c r="B523" s="24" t="s">
        <v>1260</v>
      </c>
      <c r="C523" s="3" t="s">
        <v>1259</v>
      </c>
      <c r="D523" s="3"/>
      <c r="E523" s="22">
        <v>10000.0</v>
      </c>
      <c r="F523" s="30">
        <v>10000.0</v>
      </c>
      <c r="G523" s="3"/>
      <c r="H523" s="3"/>
      <c r="I523" s="3"/>
      <c r="J523" s="3"/>
      <c r="K523" s="3"/>
    </row>
    <row r="524" ht="15.75" customHeight="1">
      <c r="A524" s="3">
        <v>522.0</v>
      </c>
      <c r="B524" s="24" t="s">
        <v>1262</v>
      </c>
      <c r="C524" s="3" t="s">
        <v>1261</v>
      </c>
      <c r="D524" s="3"/>
      <c r="E524" s="22">
        <v>10000.0</v>
      </c>
      <c r="F524" s="30">
        <v>10000.0</v>
      </c>
      <c r="G524" s="3"/>
      <c r="H524" s="3"/>
      <c r="I524" s="3"/>
      <c r="J524" s="3"/>
      <c r="K524" s="3"/>
    </row>
    <row r="525" ht="15.75" customHeight="1">
      <c r="A525" s="3">
        <v>523.0</v>
      </c>
      <c r="B525" s="24" t="s">
        <v>1264</v>
      </c>
      <c r="C525" s="3" t="s">
        <v>1263</v>
      </c>
      <c r="D525" s="3"/>
      <c r="E525" s="22">
        <v>10000.0</v>
      </c>
      <c r="F525" s="30">
        <v>10000.0</v>
      </c>
      <c r="G525" s="3"/>
      <c r="H525" s="3"/>
      <c r="I525" s="3"/>
      <c r="J525" s="3"/>
      <c r="K525" s="3"/>
    </row>
    <row r="526" ht="15.75" customHeight="1">
      <c r="A526" s="3">
        <v>524.0</v>
      </c>
      <c r="B526" s="24" t="s">
        <v>1266</v>
      </c>
      <c r="C526" s="3" t="s">
        <v>1265</v>
      </c>
      <c r="D526" s="3"/>
      <c r="E526" s="22">
        <v>10000.0</v>
      </c>
      <c r="F526" s="30">
        <v>10000.0</v>
      </c>
      <c r="G526" s="3"/>
      <c r="H526" s="3"/>
      <c r="I526" s="3"/>
      <c r="J526" s="3"/>
      <c r="K526" s="3"/>
    </row>
    <row r="527" ht="15.75" customHeight="1">
      <c r="A527" s="3">
        <v>525.0</v>
      </c>
      <c r="B527" s="24" t="s">
        <v>1268</v>
      </c>
      <c r="C527" s="3" t="s">
        <v>1267</v>
      </c>
      <c r="D527" s="3"/>
      <c r="E527" s="22">
        <v>10000.0</v>
      </c>
      <c r="F527" s="30">
        <v>10000.0</v>
      </c>
      <c r="G527" s="3"/>
      <c r="H527" s="3"/>
      <c r="I527" s="3"/>
      <c r="J527" s="3"/>
      <c r="K527" s="3"/>
    </row>
    <row r="528" ht="15.75" customHeight="1">
      <c r="A528" s="3">
        <v>526.0</v>
      </c>
      <c r="B528" s="24" t="s">
        <v>1270</v>
      </c>
      <c r="C528" s="3" t="s">
        <v>1269</v>
      </c>
      <c r="D528" s="3"/>
      <c r="E528" s="22">
        <v>10000.0</v>
      </c>
      <c r="F528" s="30">
        <v>10000.0</v>
      </c>
      <c r="G528" s="3"/>
      <c r="H528" s="3"/>
      <c r="I528" s="3"/>
      <c r="J528" s="3"/>
      <c r="K528" s="3"/>
    </row>
    <row r="529" ht="15.75" customHeight="1">
      <c r="A529" s="3">
        <v>527.0</v>
      </c>
      <c r="B529" s="24" t="s">
        <v>1272</v>
      </c>
      <c r="C529" s="3" t="s">
        <v>1271</v>
      </c>
      <c r="D529" s="3"/>
      <c r="E529" s="22">
        <v>10000.0</v>
      </c>
      <c r="F529" s="30">
        <v>10000.0</v>
      </c>
      <c r="G529" s="3"/>
      <c r="H529" s="3"/>
      <c r="I529" s="3"/>
      <c r="J529" s="3"/>
      <c r="K529" s="3"/>
    </row>
    <row r="530" ht="15.75" customHeight="1">
      <c r="A530" s="3">
        <v>528.0</v>
      </c>
      <c r="B530" s="24" t="s">
        <v>1274</v>
      </c>
      <c r="C530" s="3" t="s">
        <v>1273</v>
      </c>
      <c r="D530" s="3"/>
      <c r="E530" s="22">
        <v>10000.0</v>
      </c>
      <c r="F530" s="30">
        <v>10000.0</v>
      </c>
      <c r="G530" s="3"/>
      <c r="H530" s="3"/>
      <c r="I530" s="3"/>
      <c r="J530" s="3"/>
      <c r="K530" s="3"/>
    </row>
    <row r="531" ht="15.75" customHeight="1">
      <c r="A531" s="3">
        <v>529.0</v>
      </c>
      <c r="B531" s="24" t="s">
        <v>1276</v>
      </c>
      <c r="C531" s="3" t="s">
        <v>1275</v>
      </c>
      <c r="D531" s="3"/>
      <c r="E531" s="22">
        <v>10000.0</v>
      </c>
      <c r="F531" s="30">
        <v>10000.0</v>
      </c>
      <c r="G531" s="3"/>
      <c r="H531" s="3"/>
      <c r="I531" s="3"/>
      <c r="J531" s="3"/>
      <c r="K531" s="3"/>
    </row>
    <row r="532" ht="15.75" customHeight="1">
      <c r="A532" s="3">
        <v>530.0</v>
      </c>
      <c r="B532" s="24" t="s">
        <v>1278</v>
      </c>
      <c r="C532" s="3" t="s">
        <v>1277</v>
      </c>
      <c r="D532" s="3"/>
      <c r="E532" s="22">
        <v>10000.0</v>
      </c>
      <c r="F532" s="30">
        <v>10000.0</v>
      </c>
      <c r="G532" s="3"/>
      <c r="H532" s="3"/>
      <c r="I532" s="3"/>
      <c r="J532" s="3"/>
      <c r="K532" s="3"/>
    </row>
    <row r="533" ht="15.75" customHeight="1">
      <c r="A533" s="3">
        <v>531.0</v>
      </c>
      <c r="B533" s="24" t="s">
        <v>1280</v>
      </c>
      <c r="C533" s="3" t="s">
        <v>1279</v>
      </c>
      <c r="D533" s="3"/>
      <c r="E533" s="22">
        <v>10000.0</v>
      </c>
      <c r="F533" s="30">
        <v>10000.0</v>
      </c>
      <c r="G533" s="3"/>
      <c r="H533" s="3"/>
      <c r="I533" s="3"/>
      <c r="J533" s="3"/>
      <c r="K533" s="3"/>
    </row>
    <row r="534" ht="15.75" customHeight="1">
      <c r="A534" s="3">
        <v>532.0</v>
      </c>
      <c r="B534" s="24" t="s">
        <v>1282</v>
      </c>
      <c r="C534" s="3" t="s">
        <v>1281</v>
      </c>
      <c r="D534" s="3"/>
      <c r="E534" s="22">
        <v>10000.0</v>
      </c>
      <c r="F534" s="30">
        <v>10000.0</v>
      </c>
      <c r="G534" s="3"/>
      <c r="H534" s="3"/>
      <c r="I534" s="3"/>
      <c r="J534" s="3"/>
      <c r="K534" s="3"/>
    </row>
    <row r="535" ht="15.75" customHeight="1">
      <c r="A535" s="3">
        <v>533.0</v>
      </c>
      <c r="B535" s="24" t="s">
        <v>1284</v>
      </c>
      <c r="C535" s="3" t="s">
        <v>1283</v>
      </c>
      <c r="D535" s="3"/>
      <c r="E535" s="22">
        <v>10000.0</v>
      </c>
      <c r="F535" s="30">
        <v>10000.0</v>
      </c>
      <c r="G535" s="3"/>
      <c r="H535" s="3"/>
      <c r="I535" s="3"/>
      <c r="J535" s="3"/>
      <c r="K535" s="3"/>
    </row>
    <row r="536" ht="15.75" customHeight="1">
      <c r="A536" s="3">
        <v>534.0</v>
      </c>
      <c r="B536" s="24" t="s">
        <v>1286</v>
      </c>
      <c r="C536" s="3" t="s">
        <v>1285</v>
      </c>
      <c r="D536" s="3"/>
      <c r="E536" s="22">
        <v>10000.0</v>
      </c>
      <c r="F536" s="30">
        <v>10000.0</v>
      </c>
      <c r="G536" s="3"/>
      <c r="H536" s="3"/>
      <c r="I536" s="3"/>
      <c r="J536" s="3"/>
      <c r="K536" s="3"/>
    </row>
    <row r="537" ht="15.75" customHeight="1">
      <c r="A537" s="3">
        <v>535.0</v>
      </c>
      <c r="B537" s="24" t="s">
        <v>1288</v>
      </c>
      <c r="C537" s="3" t="s">
        <v>1287</v>
      </c>
      <c r="D537" s="3" t="s">
        <v>34</v>
      </c>
      <c r="E537" s="24">
        <v>993.0</v>
      </c>
      <c r="F537" s="30">
        <v>10000.0</v>
      </c>
      <c r="G537" s="3"/>
      <c r="H537" s="3"/>
      <c r="I537" s="3"/>
      <c r="J537" s="3"/>
      <c r="K537" s="3"/>
    </row>
    <row r="538" ht="15.75" customHeight="1">
      <c r="A538" s="3">
        <v>536.0</v>
      </c>
      <c r="B538" s="24" t="s">
        <v>1290</v>
      </c>
      <c r="C538" s="3" t="s">
        <v>1289</v>
      </c>
      <c r="D538" s="3"/>
      <c r="E538" s="22">
        <v>10000.0</v>
      </c>
      <c r="F538" s="30">
        <v>10000.0</v>
      </c>
      <c r="G538" s="3"/>
      <c r="H538" s="3"/>
      <c r="I538" s="3"/>
      <c r="J538" s="3"/>
      <c r="K538" s="3"/>
    </row>
    <row r="539" ht="15.75" customHeight="1">
      <c r="A539" s="3">
        <v>537.0</v>
      </c>
      <c r="B539" s="24" t="s">
        <v>1292</v>
      </c>
      <c r="C539" s="3" t="s">
        <v>1291</v>
      </c>
      <c r="D539" s="3"/>
      <c r="E539" s="22">
        <v>10000.0</v>
      </c>
      <c r="F539" s="30">
        <v>10000.0</v>
      </c>
      <c r="G539" s="3"/>
      <c r="H539" s="3"/>
      <c r="I539" s="3"/>
      <c r="J539" s="3"/>
      <c r="K539" s="3"/>
    </row>
    <row r="540" ht="15.75" customHeight="1">
      <c r="A540" s="3">
        <v>538.0</v>
      </c>
      <c r="B540" s="22" t="s">
        <v>1294</v>
      </c>
      <c r="C540" s="30" t="s">
        <v>1293</v>
      </c>
      <c r="D540" s="3"/>
      <c r="E540" s="22">
        <v>10000.0</v>
      </c>
      <c r="F540" s="30">
        <v>10000.0</v>
      </c>
      <c r="G540" s="3"/>
      <c r="H540" s="3"/>
      <c r="I540" s="3"/>
      <c r="J540" s="3"/>
      <c r="K540" s="3"/>
    </row>
    <row r="541" ht="15.75" customHeight="1">
      <c r="A541" s="3">
        <v>539.0</v>
      </c>
      <c r="B541" s="24" t="s">
        <v>1296</v>
      </c>
      <c r="C541" s="3" t="s">
        <v>1295</v>
      </c>
      <c r="D541" s="3"/>
      <c r="E541" s="22">
        <v>10000.0</v>
      </c>
      <c r="F541" s="30">
        <v>10000.0</v>
      </c>
      <c r="G541" s="3"/>
      <c r="H541" s="3"/>
      <c r="I541" s="3"/>
      <c r="J541" s="3"/>
      <c r="K541" s="3"/>
    </row>
    <row r="542" ht="15.75" customHeight="1">
      <c r="A542" s="3">
        <v>540.0</v>
      </c>
      <c r="B542" s="24" t="s">
        <v>1298</v>
      </c>
      <c r="C542" s="3" t="s">
        <v>1297</v>
      </c>
      <c r="D542" s="3"/>
      <c r="E542" s="22">
        <v>10000.0</v>
      </c>
      <c r="F542" s="30">
        <v>10000.0</v>
      </c>
      <c r="G542" s="3"/>
      <c r="H542" s="3"/>
      <c r="I542" s="3"/>
      <c r="J542" s="3"/>
      <c r="K542" s="3"/>
    </row>
    <row r="543" ht="15.75" customHeight="1">
      <c r="A543" s="3">
        <v>541.0</v>
      </c>
      <c r="B543" s="22" t="s">
        <v>1300</v>
      </c>
      <c r="C543" s="30" t="s">
        <v>1299</v>
      </c>
      <c r="D543" s="3"/>
      <c r="E543" s="22">
        <v>10000.0</v>
      </c>
      <c r="F543" s="30">
        <v>10000.0</v>
      </c>
      <c r="G543" s="3"/>
      <c r="H543" s="3"/>
      <c r="I543" s="3"/>
      <c r="J543" s="3"/>
      <c r="K543" s="3"/>
    </row>
    <row r="544" ht="15.75" customHeight="1">
      <c r="A544" s="3">
        <v>542.0</v>
      </c>
      <c r="B544" s="24" t="s">
        <v>1302</v>
      </c>
      <c r="C544" s="3" t="s">
        <v>1301</v>
      </c>
      <c r="D544" s="3"/>
      <c r="E544" s="22">
        <v>10000.0</v>
      </c>
      <c r="F544" s="30">
        <v>10000.0</v>
      </c>
      <c r="G544" s="3"/>
      <c r="H544" s="3"/>
      <c r="I544" s="3"/>
      <c r="J544" s="3"/>
      <c r="K544" s="3"/>
    </row>
    <row r="545" ht="15.75" customHeight="1">
      <c r="A545" s="3">
        <v>543.0</v>
      </c>
      <c r="B545" s="24" t="s">
        <v>1304</v>
      </c>
      <c r="C545" s="3" t="s">
        <v>1303</v>
      </c>
      <c r="D545" s="3"/>
      <c r="E545" s="22">
        <v>10000.0</v>
      </c>
      <c r="F545" s="30">
        <v>10000.0</v>
      </c>
      <c r="G545" s="3"/>
      <c r="H545" s="3"/>
      <c r="I545" s="3"/>
      <c r="J545" s="3"/>
      <c r="K545" s="3"/>
    </row>
    <row r="546" ht="15.75" customHeight="1">
      <c r="A546" s="3">
        <v>544.0</v>
      </c>
      <c r="B546" s="24" t="s">
        <v>1306</v>
      </c>
      <c r="C546" s="3" t="s">
        <v>1305</v>
      </c>
      <c r="D546" s="3"/>
      <c r="E546" s="22">
        <v>10000.0</v>
      </c>
      <c r="F546" s="30">
        <v>10000.0</v>
      </c>
      <c r="G546" s="3"/>
      <c r="H546" s="3"/>
      <c r="I546" s="3"/>
      <c r="J546" s="3"/>
      <c r="K546" s="3"/>
    </row>
    <row r="547" ht="15.75" customHeight="1">
      <c r="A547" s="3">
        <v>545.0</v>
      </c>
      <c r="B547" s="24" t="s">
        <v>1308</v>
      </c>
      <c r="C547" s="3" t="s">
        <v>1307</v>
      </c>
      <c r="D547" s="3"/>
      <c r="E547" s="22">
        <v>10000.0</v>
      </c>
      <c r="F547" s="30">
        <v>10000.0</v>
      </c>
      <c r="G547" s="3"/>
      <c r="H547" s="3"/>
      <c r="I547" s="3"/>
      <c r="J547" s="3"/>
      <c r="K547" s="3"/>
    </row>
    <row r="548" ht="15.75" customHeight="1">
      <c r="A548" s="3">
        <v>546.0</v>
      </c>
      <c r="B548" s="24" t="s">
        <v>1310</v>
      </c>
      <c r="C548" s="3" t="s">
        <v>1309</v>
      </c>
      <c r="D548" s="3" t="s">
        <v>17</v>
      </c>
      <c r="E548" s="24">
        <v>997.0</v>
      </c>
      <c r="F548" s="30">
        <v>10000.0</v>
      </c>
      <c r="G548" s="3"/>
      <c r="H548" s="3"/>
      <c r="I548" s="3"/>
      <c r="J548" s="3"/>
      <c r="K548" s="3"/>
    </row>
    <row r="549" ht="15.75" customHeight="1">
      <c r="A549" s="3">
        <v>547.0</v>
      </c>
      <c r="B549" s="24" t="s">
        <v>1312</v>
      </c>
      <c r="C549" s="3" t="s">
        <v>1311</v>
      </c>
      <c r="D549" s="3"/>
      <c r="E549" s="22">
        <v>10000.0</v>
      </c>
      <c r="F549" s="30">
        <v>10000.0</v>
      </c>
      <c r="G549" s="3"/>
      <c r="H549" s="3"/>
      <c r="I549" s="3"/>
      <c r="J549" s="3"/>
      <c r="K549" s="3"/>
    </row>
    <row r="550" ht="15.75" customHeight="1">
      <c r="A550" s="3">
        <v>548.0</v>
      </c>
      <c r="B550" s="24" t="s">
        <v>1314</v>
      </c>
      <c r="C550" s="3" t="s">
        <v>1313</v>
      </c>
      <c r="D550" s="3" t="s">
        <v>34</v>
      </c>
      <c r="E550" s="24">
        <v>966.0</v>
      </c>
      <c r="F550" s="30">
        <v>10000.0</v>
      </c>
      <c r="G550" s="3"/>
      <c r="H550" s="3"/>
      <c r="I550" s="3"/>
      <c r="J550" s="3"/>
      <c r="K550" s="3"/>
    </row>
    <row r="551" ht="15.75" customHeight="1">
      <c r="A551" s="3">
        <v>549.0</v>
      </c>
      <c r="B551" s="24" t="s">
        <v>1316</v>
      </c>
      <c r="C551" s="3" t="s">
        <v>1315</v>
      </c>
      <c r="D551" s="3"/>
      <c r="E551" s="22">
        <v>10000.0</v>
      </c>
      <c r="F551" s="30">
        <v>10000.0</v>
      </c>
      <c r="G551" s="3"/>
      <c r="H551" s="3"/>
      <c r="I551" s="3"/>
      <c r="J551" s="3"/>
      <c r="K551" s="3"/>
    </row>
    <row r="552" ht="15.75" customHeight="1">
      <c r="A552" s="3">
        <v>550.0</v>
      </c>
      <c r="B552" s="24" t="s">
        <v>1318</v>
      </c>
      <c r="C552" s="3" t="s">
        <v>1317</v>
      </c>
      <c r="D552" s="3"/>
      <c r="E552" s="22">
        <v>10000.0</v>
      </c>
      <c r="F552" s="30">
        <v>10000.0</v>
      </c>
      <c r="G552" s="3"/>
      <c r="H552" s="3"/>
      <c r="I552" s="3"/>
      <c r="J552" s="3"/>
      <c r="K552" s="3"/>
    </row>
    <row r="553" ht="15.75" customHeight="1">
      <c r="A553" s="3">
        <v>551.0</v>
      </c>
      <c r="B553" s="24" t="s">
        <v>1320</v>
      </c>
      <c r="C553" s="3" t="s">
        <v>1319</v>
      </c>
      <c r="D553" s="3"/>
      <c r="E553" s="22">
        <v>10000.0</v>
      </c>
      <c r="F553" s="30">
        <v>10000.0</v>
      </c>
      <c r="G553" s="3"/>
      <c r="H553" s="3"/>
      <c r="I553" s="3"/>
      <c r="J553" s="3"/>
      <c r="K553" s="3"/>
    </row>
    <row r="554" ht="15.75" customHeight="1">
      <c r="A554" s="3">
        <v>552.0</v>
      </c>
      <c r="B554" s="24" t="s">
        <v>1322</v>
      </c>
      <c r="C554" s="3" t="s">
        <v>1321</v>
      </c>
      <c r="D554" s="3"/>
      <c r="E554" s="22">
        <v>10000.0</v>
      </c>
      <c r="F554" s="30">
        <v>10000.0</v>
      </c>
      <c r="G554" s="3"/>
      <c r="H554" s="3"/>
      <c r="I554" s="3"/>
      <c r="J554" s="3"/>
      <c r="K554" s="3"/>
    </row>
    <row r="555" ht="15.75" customHeight="1">
      <c r="A555" s="3">
        <v>553.0</v>
      </c>
      <c r="B555" s="24" t="s">
        <v>1324</v>
      </c>
      <c r="C555" s="3" t="s">
        <v>1323</v>
      </c>
      <c r="D555" s="3"/>
      <c r="E555" s="22">
        <v>10000.0</v>
      </c>
      <c r="F555" s="30">
        <v>10000.0</v>
      </c>
      <c r="G555" s="3"/>
      <c r="H555" s="3"/>
      <c r="I555" s="3"/>
      <c r="J555" s="3"/>
      <c r="K555" s="3"/>
    </row>
    <row r="556" ht="15.75" customHeight="1">
      <c r="A556" s="3">
        <v>554.0</v>
      </c>
      <c r="B556" s="24" t="s">
        <v>1326</v>
      </c>
      <c r="C556" s="3" t="s">
        <v>1325</v>
      </c>
      <c r="D556" s="3"/>
      <c r="E556" s="22">
        <v>10000.0</v>
      </c>
      <c r="F556" s="30">
        <v>10000.0</v>
      </c>
      <c r="G556" s="3"/>
      <c r="H556" s="3"/>
      <c r="I556" s="3"/>
      <c r="J556" s="3"/>
      <c r="K556" s="3"/>
    </row>
    <row r="557" ht="15.75" customHeight="1">
      <c r="A557" s="3">
        <v>555.0</v>
      </c>
      <c r="B557" s="24" t="s">
        <v>1328</v>
      </c>
      <c r="C557" s="3" t="s">
        <v>1327</v>
      </c>
      <c r="D557" s="3"/>
      <c r="E557" s="22">
        <v>10000.0</v>
      </c>
      <c r="F557" s="30">
        <v>10000.0</v>
      </c>
      <c r="G557" s="3"/>
      <c r="H557" s="3"/>
      <c r="I557" s="3"/>
      <c r="J557" s="3"/>
      <c r="K557" s="3"/>
    </row>
    <row r="558" ht="15.75" customHeight="1">
      <c r="A558" s="3">
        <v>556.0</v>
      </c>
      <c r="B558" s="24" t="s">
        <v>1330</v>
      </c>
      <c r="C558" s="3" t="s">
        <v>1329</v>
      </c>
      <c r="D558" s="3"/>
      <c r="E558" s="22">
        <v>10000.0</v>
      </c>
      <c r="F558" s="30">
        <v>10000.0</v>
      </c>
      <c r="G558" s="3"/>
      <c r="H558" s="3"/>
      <c r="I558" s="3"/>
      <c r="J558" s="3"/>
      <c r="K558" s="3"/>
    </row>
    <row r="559" ht="15.75" customHeight="1">
      <c r="A559" s="3">
        <v>557.0</v>
      </c>
      <c r="B559" s="24" t="s">
        <v>1332</v>
      </c>
      <c r="C559" s="3" t="s">
        <v>1331</v>
      </c>
      <c r="D559" s="3"/>
      <c r="E559" s="22">
        <v>10000.0</v>
      </c>
      <c r="F559" s="30">
        <v>10000.0</v>
      </c>
      <c r="G559" s="3"/>
      <c r="H559" s="3"/>
      <c r="I559" s="3"/>
      <c r="J559" s="3"/>
      <c r="K559" s="3"/>
    </row>
    <row r="560" ht="15.75" customHeight="1">
      <c r="A560" s="3">
        <v>558.0</v>
      </c>
      <c r="B560" s="24" t="s">
        <v>1334</v>
      </c>
      <c r="C560" s="3" t="s">
        <v>1333</v>
      </c>
      <c r="D560" s="3"/>
      <c r="E560" s="22">
        <v>10000.0</v>
      </c>
      <c r="F560" s="30">
        <v>10000.0</v>
      </c>
      <c r="G560" s="3"/>
      <c r="H560" s="3"/>
      <c r="I560" s="3"/>
      <c r="J560" s="3"/>
      <c r="K560" s="3"/>
    </row>
    <row r="561" ht="15.75" customHeight="1">
      <c r="A561" s="3">
        <v>559.0</v>
      </c>
      <c r="B561" s="24" t="s">
        <v>1336</v>
      </c>
      <c r="C561" s="3" t="s">
        <v>1335</v>
      </c>
      <c r="D561" s="3"/>
      <c r="E561" s="22">
        <v>10000.0</v>
      </c>
      <c r="F561" s="30">
        <v>10000.0</v>
      </c>
      <c r="G561" s="3"/>
      <c r="H561" s="3"/>
      <c r="I561" s="3"/>
      <c r="J561" s="3"/>
      <c r="K561" s="3"/>
    </row>
    <row r="562" ht="15.75" customHeight="1">
      <c r="A562" s="3">
        <v>560.0</v>
      </c>
      <c r="B562" s="24" t="s">
        <v>1338</v>
      </c>
      <c r="C562" s="3" t="s">
        <v>1337</v>
      </c>
      <c r="D562" s="3"/>
      <c r="E562" s="22">
        <v>10000.0</v>
      </c>
      <c r="F562" s="30">
        <v>10000.0</v>
      </c>
      <c r="G562" s="3"/>
      <c r="H562" s="3"/>
      <c r="I562" s="3"/>
      <c r="J562" s="3"/>
      <c r="K562" s="3"/>
    </row>
    <row r="563" ht="15.75" customHeight="1">
      <c r="A563" s="3">
        <v>561.0</v>
      </c>
      <c r="B563" s="24" t="s">
        <v>1340</v>
      </c>
      <c r="C563" s="3" t="s">
        <v>1339</v>
      </c>
      <c r="D563" s="3"/>
      <c r="E563" s="22">
        <v>10000.0</v>
      </c>
      <c r="F563" s="30">
        <v>10000.0</v>
      </c>
      <c r="G563" s="3"/>
      <c r="H563" s="3"/>
      <c r="I563" s="3"/>
      <c r="J563" s="3"/>
      <c r="K563" s="3"/>
    </row>
    <row r="564" ht="15.75" customHeight="1">
      <c r="A564" s="3">
        <v>562.0</v>
      </c>
      <c r="B564" s="24" t="s">
        <v>1342</v>
      </c>
      <c r="C564" s="3" t="s">
        <v>1341</v>
      </c>
      <c r="D564" s="3"/>
      <c r="E564" s="22">
        <v>10000.0</v>
      </c>
      <c r="F564" s="30">
        <v>10000.0</v>
      </c>
      <c r="G564" s="3"/>
      <c r="H564" s="3"/>
      <c r="I564" s="3"/>
      <c r="J564" s="3"/>
      <c r="K564" s="3"/>
    </row>
    <row r="565" ht="15.75" customHeight="1">
      <c r="A565" s="3">
        <v>563.0</v>
      </c>
      <c r="B565" s="24" t="s">
        <v>1344</v>
      </c>
      <c r="C565" s="3" t="s">
        <v>1343</v>
      </c>
      <c r="D565" s="3"/>
      <c r="E565" s="22">
        <v>10000.0</v>
      </c>
      <c r="F565" s="30">
        <v>10000.0</v>
      </c>
      <c r="G565" s="3"/>
      <c r="H565" s="3"/>
      <c r="I565" s="3"/>
      <c r="J565" s="3"/>
      <c r="K565" s="3"/>
    </row>
    <row r="566" ht="15.75" customHeight="1">
      <c r="A566" s="3">
        <v>564.0</v>
      </c>
      <c r="B566" s="24" t="s">
        <v>1346</v>
      </c>
      <c r="C566" s="3" t="s">
        <v>1345</v>
      </c>
      <c r="D566" s="3"/>
      <c r="E566" s="22">
        <v>10000.0</v>
      </c>
      <c r="F566" s="30">
        <v>10000.0</v>
      </c>
      <c r="G566" s="3"/>
      <c r="H566" s="3"/>
      <c r="I566" s="3"/>
      <c r="J566" s="3"/>
      <c r="K566" s="3"/>
    </row>
    <row r="567" ht="15.75" customHeight="1">
      <c r="A567" s="3">
        <v>565.0</v>
      </c>
      <c r="B567" s="24" t="s">
        <v>1348</v>
      </c>
      <c r="C567" s="3" t="s">
        <v>1347</v>
      </c>
      <c r="D567" s="3"/>
      <c r="E567" s="22">
        <v>10000.0</v>
      </c>
      <c r="F567" s="30">
        <v>10000.0</v>
      </c>
      <c r="G567" s="3"/>
      <c r="H567" s="3"/>
      <c r="I567" s="3"/>
      <c r="J567" s="3"/>
      <c r="K567" s="3"/>
    </row>
    <row r="568" ht="15.75" customHeight="1">
      <c r="A568" s="3">
        <v>566.0</v>
      </c>
      <c r="B568" s="24" t="s">
        <v>1350</v>
      </c>
      <c r="C568" s="3" t="s">
        <v>1349</v>
      </c>
      <c r="D568" s="3"/>
      <c r="E568" s="22">
        <v>10000.0</v>
      </c>
      <c r="F568" s="30">
        <v>10000.0</v>
      </c>
      <c r="G568" s="3"/>
      <c r="H568" s="3"/>
      <c r="I568" s="3"/>
      <c r="J568" s="3"/>
      <c r="K568" s="3"/>
    </row>
    <row r="569" ht="15.75" customHeight="1">
      <c r="A569" s="3">
        <v>567.0</v>
      </c>
      <c r="B569" s="24" t="s">
        <v>1352</v>
      </c>
      <c r="C569" s="3" t="s">
        <v>1351</v>
      </c>
      <c r="D569" s="3"/>
      <c r="E569" s="22">
        <v>10000.0</v>
      </c>
      <c r="F569" s="30">
        <v>10000.0</v>
      </c>
      <c r="G569" s="3"/>
      <c r="H569" s="3"/>
      <c r="I569" s="3"/>
      <c r="J569" s="3"/>
      <c r="K569" s="3"/>
    </row>
    <row r="570" ht="15.75" customHeight="1">
      <c r="A570" s="3">
        <v>568.0</v>
      </c>
      <c r="B570" s="24" t="s">
        <v>1354</v>
      </c>
      <c r="C570" s="3" t="s">
        <v>1353</v>
      </c>
      <c r="D570" s="3"/>
      <c r="E570" s="22">
        <v>10000.0</v>
      </c>
      <c r="F570" s="30">
        <v>10000.0</v>
      </c>
      <c r="G570" s="3"/>
      <c r="H570" s="3"/>
      <c r="I570" s="3"/>
      <c r="J570" s="3"/>
      <c r="K570" s="3"/>
    </row>
    <row r="571" ht="15.75" customHeight="1">
      <c r="A571" s="3">
        <v>569.0</v>
      </c>
      <c r="B571" s="24" t="s">
        <v>1356</v>
      </c>
      <c r="C571" s="3" t="s">
        <v>1355</v>
      </c>
      <c r="D571" s="3"/>
      <c r="E571" s="22">
        <v>10000.0</v>
      </c>
      <c r="F571" s="30">
        <v>10000.0</v>
      </c>
      <c r="G571" s="3"/>
      <c r="H571" s="3"/>
      <c r="I571" s="3"/>
      <c r="J571" s="3"/>
      <c r="K571" s="3"/>
    </row>
    <row r="572" ht="15.75" customHeight="1">
      <c r="A572" s="3">
        <v>570.0</v>
      </c>
      <c r="B572" s="24" t="s">
        <v>1358</v>
      </c>
      <c r="C572" s="3" t="s">
        <v>1357</v>
      </c>
      <c r="D572" s="3"/>
      <c r="E572" s="22">
        <v>10000.0</v>
      </c>
      <c r="F572" s="30">
        <v>10000.0</v>
      </c>
      <c r="G572" s="3"/>
      <c r="H572" s="3"/>
      <c r="I572" s="3"/>
      <c r="J572" s="3"/>
      <c r="K572" s="3"/>
    </row>
    <row r="573" ht="15.75" customHeight="1">
      <c r="A573" s="3">
        <v>571.0</v>
      </c>
      <c r="B573" s="24" t="s">
        <v>1360</v>
      </c>
      <c r="C573" s="3" t="s">
        <v>1359</v>
      </c>
      <c r="D573" s="3"/>
      <c r="E573" s="22">
        <v>10000.0</v>
      </c>
      <c r="F573" s="30">
        <v>10000.0</v>
      </c>
      <c r="G573" s="3"/>
      <c r="H573" s="3"/>
      <c r="I573" s="3"/>
      <c r="J573" s="3"/>
      <c r="K573" s="3"/>
    </row>
    <row r="574" ht="15.75" customHeight="1">
      <c r="A574" s="3">
        <v>572.0</v>
      </c>
      <c r="B574" s="24" t="s">
        <v>1362</v>
      </c>
      <c r="C574" s="3" t="s">
        <v>1361</v>
      </c>
      <c r="D574" s="3"/>
      <c r="E574" s="22">
        <v>10000.0</v>
      </c>
      <c r="F574" s="30">
        <v>10000.0</v>
      </c>
      <c r="G574" s="3"/>
      <c r="H574" s="3"/>
      <c r="I574" s="3"/>
      <c r="J574" s="3"/>
      <c r="K574" s="3"/>
    </row>
    <row r="575" ht="15.75" customHeight="1">
      <c r="A575" s="3">
        <v>573.0</v>
      </c>
      <c r="B575" s="24" t="s">
        <v>1364</v>
      </c>
      <c r="C575" s="3" t="s">
        <v>1363</v>
      </c>
      <c r="D575" s="3"/>
      <c r="E575" s="22">
        <v>10000.0</v>
      </c>
      <c r="F575" s="30">
        <v>10000.0</v>
      </c>
      <c r="G575" s="3"/>
      <c r="H575" s="3"/>
      <c r="I575" s="3"/>
      <c r="J575" s="3"/>
      <c r="K575" s="3"/>
    </row>
    <row r="576" ht="15.75" customHeight="1">
      <c r="A576" s="3">
        <v>574.0</v>
      </c>
      <c r="B576" s="24" t="s">
        <v>1366</v>
      </c>
      <c r="C576" s="3" t="s">
        <v>1365</v>
      </c>
      <c r="D576" s="3"/>
      <c r="E576" s="22">
        <v>10000.0</v>
      </c>
      <c r="F576" s="30">
        <v>10000.0</v>
      </c>
      <c r="G576" s="3"/>
      <c r="H576" s="3"/>
      <c r="I576" s="3"/>
      <c r="J576" s="3"/>
      <c r="K576" s="3"/>
    </row>
    <row r="577" ht="15.75" customHeight="1">
      <c r="A577" s="3">
        <v>575.0</v>
      </c>
      <c r="B577" s="24" t="s">
        <v>1368</v>
      </c>
      <c r="C577" s="3" t="s">
        <v>1367</v>
      </c>
      <c r="D577" s="3"/>
      <c r="E577" s="22">
        <v>10000.0</v>
      </c>
      <c r="F577" s="30">
        <v>10000.0</v>
      </c>
      <c r="G577" s="3"/>
      <c r="H577" s="3"/>
      <c r="I577" s="3"/>
      <c r="J577" s="3"/>
      <c r="K577" s="3"/>
    </row>
    <row r="578" ht="15.75" customHeight="1">
      <c r="A578" s="3">
        <v>576.0</v>
      </c>
      <c r="B578" s="24" t="s">
        <v>1370</v>
      </c>
      <c r="C578" s="3" t="s">
        <v>1369</v>
      </c>
      <c r="D578" s="3"/>
      <c r="E578" s="22">
        <v>10000.0</v>
      </c>
      <c r="F578" s="30">
        <v>10000.0</v>
      </c>
      <c r="G578" s="3"/>
      <c r="H578" s="3"/>
      <c r="I578" s="3"/>
      <c r="J578" s="3"/>
      <c r="K578" s="3"/>
    </row>
    <row r="579" ht="15.75" customHeight="1">
      <c r="A579" s="3">
        <v>577.0</v>
      </c>
      <c r="B579" s="24" t="s">
        <v>1372</v>
      </c>
      <c r="C579" s="3" t="s">
        <v>1371</v>
      </c>
      <c r="D579" s="3" t="s">
        <v>17</v>
      </c>
      <c r="E579" s="24">
        <v>297.0</v>
      </c>
      <c r="F579" s="30">
        <v>10000.0</v>
      </c>
      <c r="G579" s="3"/>
      <c r="H579" s="3"/>
      <c r="I579" s="3"/>
      <c r="J579" s="3"/>
      <c r="K579" s="3"/>
    </row>
    <row r="580" ht="15.75" customHeight="1">
      <c r="A580" s="3">
        <v>578.0</v>
      </c>
      <c r="B580" s="24" t="s">
        <v>1374</v>
      </c>
      <c r="C580" s="3" t="s">
        <v>1373</v>
      </c>
      <c r="D580" s="3"/>
      <c r="E580" s="22">
        <v>10000.0</v>
      </c>
      <c r="F580" s="30">
        <v>10000.0</v>
      </c>
      <c r="G580" s="3"/>
      <c r="H580" s="3"/>
      <c r="I580" s="3"/>
      <c r="J580" s="3"/>
      <c r="K580" s="3"/>
    </row>
    <row r="581" ht="15.75" customHeight="1">
      <c r="A581" s="3">
        <v>579.0</v>
      </c>
      <c r="B581" s="24" t="s">
        <v>1376</v>
      </c>
      <c r="C581" s="3" t="s">
        <v>1375</v>
      </c>
      <c r="D581" s="3"/>
      <c r="E581" s="22">
        <v>10000.0</v>
      </c>
      <c r="F581" s="30">
        <v>10000.0</v>
      </c>
      <c r="G581" s="3"/>
      <c r="H581" s="3"/>
      <c r="I581" s="3"/>
      <c r="J581" s="3"/>
      <c r="K581" s="3"/>
    </row>
    <row r="582" ht="15.75" customHeight="1">
      <c r="A582" s="3">
        <v>580.0</v>
      </c>
      <c r="B582" s="24" t="s">
        <v>1378</v>
      </c>
      <c r="C582" s="3" t="s">
        <v>1377</v>
      </c>
      <c r="D582" s="3"/>
      <c r="E582" s="22">
        <v>10000.0</v>
      </c>
      <c r="F582" s="30">
        <v>10000.0</v>
      </c>
      <c r="G582" s="3"/>
      <c r="H582" s="3"/>
      <c r="I582" s="3"/>
      <c r="J582" s="3"/>
      <c r="K582" s="3"/>
    </row>
    <row r="583" ht="15.75" customHeight="1">
      <c r="A583" s="3">
        <v>581.0</v>
      </c>
      <c r="B583" s="24" t="s">
        <v>1380</v>
      </c>
      <c r="C583" s="3" t="s">
        <v>1379</v>
      </c>
      <c r="D583" s="3"/>
      <c r="E583" s="22">
        <v>10000.0</v>
      </c>
      <c r="F583" s="30">
        <v>10000.0</v>
      </c>
      <c r="G583" s="3"/>
      <c r="H583" s="3"/>
      <c r="I583" s="3"/>
      <c r="J583" s="3"/>
      <c r="K583" s="3"/>
    </row>
    <row r="584" ht="15.75" customHeight="1">
      <c r="A584" s="3">
        <v>582.0</v>
      </c>
      <c r="B584" s="24" t="s">
        <v>1382</v>
      </c>
      <c r="C584" s="3" t="s">
        <v>1381</v>
      </c>
      <c r="D584" s="3"/>
      <c r="E584" s="22">
        <v>10000.0</v>
      </c>
      <c r="F584" s="30">
        <v>10000.0</v>
      </c>
      <c r="G584" s="3"/>
      <c r="H584" s="3"/>
      <c r="I584" s="3"/>
      <c r="J584" s="3"/>
      <c r="K584" s="3"/>
    </row>
    <row r="585" ht="15.75" customHeight="1">
      <c r="A585" s="3">
        <v>583.0</v>
      </c>
      <c r="B585" s="22" t="s">
        <v>1384</v>
      </c>
      <c r="C585" s="30" t="s">
        <v>1383</v>
      </c>
      <c r="D585" s="3"/>
      <c r="E585" s="22">
        <v>10000.0</v>
      </c>
      <c r="F585" s="30">
        <v>10000.0</v>
      </c>
      <c r="G585" s="3"/>
      <c r="H585" s="3"/>
      <c r="I585" s="3"/>
      <c r="J585" s="3"/>
      <c r="K585" s="3"/>
    </row>
    <row r="586" ht="15.75" customHeight="1">
      <c r="A586" s="3">
        <v>584.0</v>
      </c>
      <c r="B586" s="24" t="s">
        <v>1386</v>
      </c>
      <c r="C586" s="3" t="s">
        <v>1385</v>
      </c>
      <c r="D586" s="3"/>
      <c r="E586" s="22">
        <v>10000.0</v>
      </c>
      <c r="F586" s="30">
        <v>10000.0</v>
      </c>
      <c r="G586" s="3"/>
      <c r="H586" s="3"/>
      <c r="I586" s="3"/>
      <c r="J586" s="3"/>
      <c r="K586" s="3"/>
    </row>
    <row r="587" ht="15.75" customHeight="1">
      <c r="A587" s="3">
        <v>585.0</v>
      </c>
      <c r="B587" s="24" t="s">
        <v>1388</v>
      </c>
      <c r="C587" s="3" t="s">
        <v>1387</v>
      </c>
      <c r="D587" s="3"/>
      <c r="E587" s="22">
        <v>10000.0</v>
      </c>
      <c r="F587" s="30">
        <v>10000.0</v>
      </c>
      <c r="G587" s="3"/>
      <c r="H587" s="3"/>
      <c r="I587" s="3"/>
      <c r="J587" s="3"/>
      <c r="K587" s="3"/>
    </row>
    <row r="588" ht="15.75" customHeight="1">
      <c r="A588" s="3">
        <v>586.0</v>
      </c>
      <c r="B588" s="24" t="s">
        <v>1390</v>
      </c>
      <c r="C588" s="3" t="s">
        <v>1389</v>
      </c>
      <c r="D588" s="3"/>
      <c r="E588" s="22">
        <v>10000.0</v>
      </c>
      <c r="F588" s="30">
        <v>10000.0</v>
      </c>
      <c r="G588" s="3"/>
      <c r="H588" s="3"/>
      <c r="I588" s="3"/>
      <c r="J588" s="3"/>
      <c r="K588" s="3"/>
    </row>
    <row r="589" ht="15.75" customHeight="1">
      <c r="A589" s="3">
        <v>587.0</v>
      </c>
      <c r="B589" s="24" t="s">
        <v>1392</v>
      </c>
      <c r="C589" s="3" t="s">
        <v>1391</v>
      </c>
      <c r="D589" s="3"/>
      <c r="E589" s="22">
        <v>10000.0</v>
      </c>
      <c r="F589" s="30">
        <v>10000.0</v>
      </c>
      <c r="G589" s="3"/>
      <c r="H589" s="3"/>
      <c r="I589" s="3"/>
      <c r="J589" s="3"/>
      <c r="K589" s="3"/>
    </row>
    <row r="590" ht="15.75" customHeight="1">
      <c r="A590" s="3">
        <v>588.0</v>
      </c>
      <c r="B590" s="24" t="s">
        <v>1394</v>
      </c>
      <c r="C590" s="3" t="s">
        <v>1393</v>
      </c>
      <c r="D590" s="3"/>
      <c r="E590" s="22">
        <v>10000.0</v>
      </c>
      <c r="F590" s="30">
        <v>10000.0</v>
      </c>
      <c r="G590" s="3"/>
      <c r="H590" s="3"/>
      <c r="I590" s="3"/>
      <c r="J590" s="3"/>
      <c r="K590" s="3"/>
    </row>
    <row r="591" ht="15.75" customHeight="1">
      <c r="A591" s="3">
        <v>589.0</v>
      </c>
      <c r="B591" s="24" t="s">
        <v>1396</v>
      </c>
      <c r="C591" s="3" t="s">
        <v>1395</v>
      </c>
      <c r="D591" s="3"/>
      <c r="E591" s="22">
        <v>10000.0</v>
      </c>
      <c r="F591" s="30">
        <v>10000.0</v>
      </c>
      <c r="G591" s="3"/>
      <c r="H591" s="3"/>
      <c r="I591" s="3"/>
      <c r="J591" s="3"/>
      <c r="K591" s="3"/>
    </row>
    <row r="592" ht="15.75" customHeight="1">
      <c r="A592" s="3">
        <v>590.0</v>
      </c>
      <c r="B592" s="24" t="s">
        <v>1398</v>
      </c>
      <c r="C592" s="3" t="s">
        <v>1397</v>
      </c>
      <c r="D592" s="3"/>
      <c r="E592" s="22">
        <v>10000.0</v>
      </c>
      <c r="F592" s="30">
        <v>10000.0</v>
      </c>
      <c r="G592" s="3"/>
      <c r="H592" s="3"/>
      <c r="I592" s="3"/>
      <c r="J592" s="3"/>
      <c r="K592" s="3"/>
    </row>
    <row r="593" ht="15.75" customHeight="1">
      <c r="A593" s="3">
        <v>591.0</v>
      </c>
      <c r="B593" s="24" t="s">
        <v>1400</v>
      </c>
      <c r="C593" s="3" t="s">
        <v>1399</v>
      </c>
      <c r="D593" s="3"/>
      <c r="E593" s="22">
        <v>10000.0</v>
      </c>
      <c r="F593" s="30">
        <v>10000.0</v>
      </c>
      <c r="G593" s="3"/>
      <c r="H593" s="3"/>
      <c r="I593" s="3"/>
      <c r="J593" s="3"/>
      <c r="K593" s="3"/>
    </row>
    <row r="594" ht="15.75" customHeight="1">
      <c r="A594" s="3">
        <v>592.0</v>
      </c>
      <c r="B594" s="24" t="s">
        <v>1402</v>
      </c>
      <c r="C594" s="3" t="s">
        <v>1401</v>
      </c>
      <c r="D594" s="3"/>
      <c r="E594" s="22">
        <v>10000.0</v>
      </c>
      <c r="F594" s="30">
        <v>10000.0</v>
      </c>
      <c r="G594" s="3"/>
      <c r="H594" s="3"/>
      <c r="I594" s="3"/>
      <c r="J594" s="3"/>
      <c r="K594" s="3"/>
    </row>
    <row r="595" ht="15.75" customHeight="1">
      <c r="A595" s="3">
        <v>593.0</v>
      </c>
      <c r="B595" s="24" t="s">
        <v>1404</v>
      </c>
      <c r="C595" s="3" t="s">
        <v>1403</v>
      </c>
      <c r="D595" s="3"/>
      <c r="E595" s="22">
        <v>10000.0</v>
      </c>
      <c r="F595" s="30">
        <v>10000.0</v>
      </c>
      <c r="G595" s="3"/>
      <c r="H595" s="3"/>
      <c r="I595" s="3"/>
      <c r="J595" s="3"/>
      <c r="K595" s="3"/>
    </row>
    <row r="596" ht="15.75" customHeight="1">
      <c r="A596" s="3">
        <v>594.0</v>
      </c>
      <c r="B596" s="24" t="s">
        <v>1406</v>
      </c>
      <c r="C596" s="3" t="s">
        <v>1405</v>
      </c>
      <c r="D596" s="3"/>
      <c r="E596" s="22">
        <v>10000.0</v>
      </c>
      <c r="F596" s="30">
        <v>10000.0</v>
      </c>
      <c r="G596" s="3"/>
      <c r="H596" s="3"/>
      <c r="I596" s="3"/>
      <c r="J596" s="3"/>
      <c r="K596" s="3"/>
    </row>
    <row r="597" ht="15.75" customHeight="1">
      <c r="A597" s="3">
        <v>595.0</v>
      </c>
      <c r="B597" s="24" t="s">
        <v>1408</v>
      </c>
      <c r="C597" s="3" t="s">
        <v>1407</v>
      </c>
      <c r="D597" s="3"/>
      <c r="E597" s="22">
        <v>10000.0</v>
      </c>
      <c r="F597" s="30">
        <v>10000.0</v>
      </c>
      <c r="G597" s="3"/>
      <c r="H597" s="3"/>
      <c r="I597" s="3"/>
      <c r="J597" s="3"/>
      <c r="K597" s="3"/>
    </row>
    <row r="598" ht="15.75" customHeight="1">
      <c r="A598" s="3">
        <v>596.0</v>
      </c>
      <c r="B598" s="24" t="s">
        <v>1410</v>
      </c>
      <c r="C598" s="3" t="s">
        <v>1409</v>
      </c>
      <c r="D598" s="3"/>
      <c r="E598" s="22">
        <v>10000.0</v>
      </c>
      <c r="F598" s="30">
        <v>10000.0</v>
      </c>
      <c r="G598" s="3"/>
      <c r="H598" s="3"/>
      <c r="I598" s="3"/>
      <c r="J598" s="3"/>
      <c r="K598" s="3"/>
    </row>
    <row r="599" ht="15.75" customHeight="1">
      <c r="A599" s="3">
        <v>597.0</v>
      </c>
      <c r="B599" s="24" t="s">
        <v>1412</v>
      </c>
      <c r="C599" s="3" t="s">
        <v>1411</v>
      </c>
      <c r="D599" s="3"/>
      <c r="E599" s="22">
        <v>10000.0</v>
      </c>
      <c r="F599" s="30">
        <v>10000.0</v>
      </c>
      <c r="G599" s="3"/>
      <c r="H599" s="3"/>
      <c r="I599" s="3"/>
      <c r="J599" s="3"/>
      <c r="K599" s="3"/>
    </row>
    <row r="600" ht="15.75" customHeight="1">
      <c r="A600" s="3">
        <v>598.0</v>
      </c>
      <c r="B600" s="24" t="s">
        <v>1414</v>
      </c>
      <c r="C600" s="3" t="s">
        <v>1413</v>
      </c>
      <c r="D600" s="3"/>
      <c r="E600" s="22">
        <v>10000.0</v>
      </c>
      <c r="F600" s="30">
        <v>10000.0</v>
      </c>
      <c r="G600" s="3"/>
      <c r="H600" s="3"/>
      <c r="I600" s="3"/>
      <c r="J600" s="3"/>
      <c r="K600" s="3"/>
    </row>
    <row r="601" ht="15.75" customHeight="1">
      <c r="A601" s="3">
        <v>599.0</v>
      </c>
      <c r="B601" s="24" t="s">
        <v>1416</v>
      </c>
      <c r="C601" s="3" t="s">
        <v>1415</v>
      </c>
      <c r="D601" s="3"/>
      <c r="E601" s="22">
        <v>10000.0</v>
      </c>
      <c r="F601" s="30">
        <v>10000.0</v>
      </c>
      <c r="G601" s="3"/>
      <c r="H601" s="3"/>
      <c r="I601" s="3"/>
      <c r="J601" s="3"/>
      <c r="K601" s="3"/>
    </row>
    <row r="602" ht="15.75" customHeight="1">
      <c r="A602" s="3">
        <v>600.0</v>
      </c>
      <c r="B602" s="24" t="s">
        <v>1418</v>
      </c>
      <c r="C602" s="3" t="s">
        <v>1417</v>
      </c>
      <c r="D602" s="3"/>
      <c r="E602" s="22">
        <v>10000.0</v>
      </c>
      <c r="F602" s="30">
        <v>10000.0</v>
      </c>
      <c r="G602" s="3"/>
      <c r="H602" s="3"/>
      <c r="I602" s="3"/>
      <c r="J602" s="3"/>
      <c r="K602" s="3"/>
    </row>
    <row r="603" ht="15.75" customHeight="1">
      <c r="A603" s="3">
        <v>601.0</v>
      </c>
      <c r="B603" s="24" t="s">
        <v>1420</v>
      </c>
      <c r="C603" s="3" t="s">
        <v>1419</v>
      </c>
      <c r="D603" s="3"/>
      <c r="E603" s="22">
        <v>10000.0</v>
      </c>
      <c r="F603" s="30">
        <v>10000.0</v>
      </c>
      <c r="G603" s="3"/>
      <c r="H603" s="3"/>
      <c r="I603" s="3"/>
      <c r="J603" s="3"/>
      <c r="K603" s="3"/>
    </row>
    <row r="604" ht="15.75" customHeight="1">
      <c r="A604" s="3">
        <v>602.0</v>
      </c>
      <c r="B604" s="24" t="s">
        <v>6788</v>
      </c>
      <c r="C604" s="3" t="s">
        <v>4868</v>
      </c>
      <c r="D604" s="3" t="s">
        <v>6917</v>
      </c>
      <c r="E604" s="24">
        <v>60.0</v>
      </c>
      <c r="F604" s="3">
        <v>52.5</v>
      </c>
      <c r="G604" s="3"/>
      <c r="H604" s="3"/>
      <c r="I604" s="3"/>
      <c r="J604" s="3"/>
      <c r="K604" s="3"/>
    </row>
    <row r="605" ht="15.75" customHeight="1">
      <c r="A605" s="3">
        <v>603.0</v>
      </c>
      <c r="B605" s="22" t="s">
        <v>6743</v>
      </c>
      <c r="C605" s="30" t="s">
        <v>4886</v>
      </c>
      <c r="D605" s="3" t="s">
        <v>4630</v>
      </c>
      <c r="E605" s="24">
        <v>66.0</v>
      </c>
      <c r="F605" s="3">
        <v>1.0</v>
      </c>
      <c r="G605" s="3"/>
      <c r="H605" s="3"/>
      <c r="I605" s="3"/>
      <c r="J605" s="3"/>
      <c r="K605" s="3"/>
    </row>
    <row r="606" ht="15.75" customHeight="1">
      <c r="A606" s="3">
        <v>604.0</v>
      </c>
      <c r="B606" s="24" t="s">
        <v>6750</v>
      </c>
      <c r="C606" s="3" t="s">
        <v>4850</v>
      </c>
      <c r="D606" s="3" t="s">
        <v>4630</v>
      </c>
      <c r="E606" s="24">
        <v>77.0</v>
      </c>
      <c r="F606" s="3">
        <v>10.3</v>
      </c>
      <c r="G606" s="3"/>
      <c r="H606" s="3"/>
      <c r="I606" s="3"/>
      <c r="J606" s="3"/>
      <c r="K606" s="3"/>
    </row>
    <row r="607" ht="15.75" customHeight="1">
      <c r="A607" s="3">
        <v>605.0</v>
      </c>
      <c r="B607" s="24" t="s">
        <v>6816</v>
      </c>
      <c r="C607" s="3" t="s">
        <v>4877</v>
      </c>
      <c r="D607" s="3" t="s">
        <v>6917</v>
      </c>
      <c r="E607" s="24">
        <v>78.0</v>
      </c>
      <c r="F607" s="3">
        <v>70.0</v>
      </c>
      <c r="G607" s="3"/>
      <c r="H607" s="3"/>
      <c r="I607" s="3"/>
      <c r="J607" s="3"/>
      <c r="K607" s="3"/>
    </row>
    <row r="608" ht="15.75" customHeight="1">
      <c r="A608" s="3">
        <v>606.0</v>
      </c>
      <c r="B608" s="24" t="s">
        <v>6744</v>
      </c>
      <c r="C608" s="3" t="s">
        <v>4844</v>
      </c>
      <c r="D608" s="3" t="s">
        <v>4630</v>
      </c>
      <c r="E608" s="24">
        <v>89.0</v>
      </c>
      <c r="F608" s="3">
        <v>2.2</v>
      </c>
      <c r="G608" s="3"/>
      <c r="H608" s="3"/>
      <c r="I608" s="3"/>
      <c r="J608" s="3"/>
      <c r="K608" s="3"/>
    </row>
    <row r="609" ht="15.75" customHeight="1">
      <c r="A609" s="3">
        <v>607.0</v>
      </c>
      <c r="B609" s="24" t="s">
        <v>6745</v>
      </c>
      <c r="C609" s="3" t="s">
        <v>5132</v>
      </c>
      <c r="D609" s="3" t="s">
        <v>6917</v>
      </c>
      <c r="E609" s="24">
        <v>95.0</v>
      </c>
      <c r="F609" s="3">
        <v>5.2</v>
      </c>
      <c r="G609" s="3"/>
      <c r="H609" s="3"/>
      <c r="I609" s="3"/>
      <c r="J609" s="3"/>
      <c r="K609" s="3"/>
    </row>
    <row r="610" ht="15.75" customHeight="1">
      <c r="A610" s="3">
        <v>608.0</v>
      </c>
      <c r="B610" s="24" t="s">
        <v>6756</v>
      </c>
      <c r="C610" s="3" t="s">
        <v>4838</v>
      </c>
      <c r="D610" s="3" t="s">
        <v>4630</v>
      </c>
      <c r="E610" s="24">
        <v>101.0</v>
      </c>
      <c r="F610" s="3">
        <v>16.5</v>
      </c>
      <c r="G610" s="3"/>
      <c r="H610" s="3"/>
      <c r="I610" s="3"/>
      <c r="J610" s="3"/>
      <c r="K610" s="3"/>
    </row>
    <row r="611" ht="15.75" customHeight="1">
      <c r="A611" s="3">
        <v>609.0</v>
      </c>
      <c r="B611" s="24" t="s">
        <v>6813</v>
      </c>
      <c r="C611" s="3" t="s">
        <v>4997</v>
      </c>
      <c r="D611" s="3" t="s">
        <v>6917</v>
      </c>
      <c r="E611" s="24">
        <v>107.0</v>
      </c>
      <c r="F611" s="3">
        <v>66.4</v>
      </c>
      <c r="G611" s="3"/>
      <c r="H611" s="3"/>
      <c r="I611" s="3"/>
      <c r="J611" s="3"/>
      <c r="K611" s="3"/>
    </row>
    <row r="612" ht="15.75" customHeight="1">
      <c r="A612" s="3">
        <v>610.0</v>
      </c>
      <c r="B612" s="24" t="s">
        <v>6746</v>
      </c>
      <c r="C612" s="3" t="s">
        <v>4847</v>
      </c>
      <c r="D612" s="3" t="s">
        <v>4630</v>
      </c>
      <c r="E612" s="24">
        <v>113.0</v>
      </c>
      <c r="F612" s="3">
        <v>5.7</v>
      </c>
      <c r="G612" s="3"/>
      <c r="H612" s="3"/>
      <c r="I612" s="3"/>
      <c r="J612" s="3"/>
      <c r="K612" s="3"/>
    </row>
    <row r="613" ht="15.75" customHeight="1">
      <c r="A613" s="3">
        <v>611.0</v>
      </c>
      <c r="B613" s="24" t="s">
        <v>6753</v>
      </c>
      <c r="C613" s="3" t="s">
        <v>5446</v>
      </c>
      <c r="D613" s="3" t="s">
        <v>6918</v>
      </c>
      <c r="E613" s="24">
        <v>114.0</v>
      </c>
      <c r="F613" s="3">
        <v>15.2</v>
      </c>
      <c r="G613" s="3"/>
      <c r="H613" s="3"/>
      <c r="I613" s="3"/>
      <c r="J613" s="3"/>
      <c r="K613" s="3"/>
    </row>
    <row r="614" ht="15.75" customHeight="1">
      <c r="A614" s="3">
        <v>612.0</v>
      </c>
      <c r="B614" s="24" t="s">
        <v>6801</v>
      </c>
      <c r="C614" s="3" t="s">
        <v>4841</v>
      </c>
      <c r="D614" s="3" t="s">
        <v>6917</v>
      </c>
      <c r="E614" s="24">
        <v>120.0</v>
      </c>
      <c r="F614" s="3">
        <v>53.8</v>
      </c>
      <c r="G614" s="3"/>
      <c r="H614" s="3"/>
      <c r="I614" s="3"/>
      <c r="J614" s="3"/>
      <c r="K614" s="3"/>
    </row>
    <row r="615" ht="15.75" customHeight="1">
      <c r="A615" s="3">
        <v>613.0</v>
      </c>
      <c r="B615" s="24" t="s">
        <v>6766</v>
      </c>
      <c r="C615" s="3" t="s">
        <v>4852</v>
      </c>
      <c r="D615" s="3" t="s">
        <v>4630</v>
      </c>
      <c r="E615" s="24">
        <v>121.0</v>
      </c>
      <c r="F615" s="3">
        <v>25.2</v>
      </c>
      <c r="G615" s="3"/>
      <c r="H615" s="3"/>
      <c r="I615" s="3"/>
      <c r="J615" s="3"/>
      <c r="K615" s="3"/>
    </row>
    <row r="616" ht="15.75" customHeight="1">
      <c r="A616" s="3">
        <v>614.0</v>
      </c>
      <c r="B616" s="24" t="s">
        <v>6767</v>
      </c>
      <c r="C616" s="3" t="s">
        <v>4938</v>
      </c>
      <c r="D616" s="3" t="s">
        <v>4630</v>
      </c>
      <c r="E616" s="24">
        <v>127.0</v>
      </c>
      <c r="F616" s="3">
        <v>25.3</v>
      </c>
      <c r="G616" s="3"/>
      <c r="H616" s="3"/>
      <c r="I616" s="3"/>
      <c r="J616" s="3"/>
      <c r="K616" s="3"/>
    </row>
    <row r="617" ht="15.75" customHeight="1">
      <c r="A617" s="3">
        <v>615.0</v>
      </c>
      <c r="B617" s="24" t="s">
        <v>6754</v>
      </c>
      <c r="C617" s="3" t="s">
        <v>5462</v>
      </c>
      <c r="D617" s="3" t="s">
        <v>6918</v>
      </c>
      <c r="E617" s="24">
        <v>128.0</v>
      </c>
      <c r="F617" s="3">
        <v>15.7</v>
      </c>
      <c r="G617" s="3"/>
      <c r="H617" s="3"/>
      <c r="I617" s="3"/>
      <c r="J617" s="3"/>
      <c r="K617" s="3"/>
    </row>
    <row r="618" ht="15.75" customHeight="1">
      <c r="A618" s="3">
        <v>616.0</v>
      </c>
      <c r="B618" s="24" t="s">
        <v>6771</v>
      </c>
      <c r="C618" s="3" t="s">
        <v>4854</v>
      </c>
      <c r="D618" s="3" t="s">
        <v>4630</v>
      </c>
      <c r="E618" s="24">
        <v>134.0</v>
      </c>
      <c r="F618" s="3">
        <v>26.0</v>
      </c>
      <c r="G618" s="3"/>
      <c r="H618" s="3"/>
      <c r="I618" s="3"/>
      <c r="J618" s="3"/>
      <c r="K618" s="3"/>
    </row>
    <row r="619" ht="15.75" customHeight="1">
      <c r="A619" s="3">
        <v>617.0</v>
      </c>
      <c r="B619" s="24" t="s">
        <v>6775</v>
      </c>
      <c r="C619" s="3" t="s">
        <v>5528</v>
      </c>
      <c r="D619" s="3" t="s">
        <v>6918</v>
      </c>
      <c r="E619" s="24">
        <v>140.0</v>
      </c>
      <c r="F619" s="3">
        <v>34.8</v>
      </c>
      <c r="G619" s="3"/>
      <c r="H619" s="3"/>
      <c r="I619" s="3"/>
      <c r="J619" s="3"/>
      <c r="K619" s="3"/>
    </row>
    <row r="620" ht="15.75" customHeight="1">
      <c r="A620" s="3">
        <v>618.0</v>
      </c>
      <c r="B620" s="24" t="s">
        <v>6747</v>
      </c>
      <c r="C620" s="3" t="s">
        <v>4845</v>
      </c>
      <c r="D620" s="3" t="s">
        <v>4630</v>
      </c>
      <c r="E620" s="24">
        <v>146.0</v>
      </c>
      <c r="F620" s="3">
        <v>6.8</v>
      </c>
      <c r="G620" s="3"/>
      <c r="H620" s="3"/>
      <c r="I620" s="3"/>
      <c r="J620" s="3"/>
      <c r="K620" s="3"/>
    </row>
    <row r="621" ht="15.75" customHeight="1">
      <c r="A621" s="3">
        <v>619.0</v>
      </c>
      <c r="B621" s="24" t="s">
        <v>6765</v>
      </c>
      <c r="C621" s="3" t="s">
        <v>4853</v>
      </c>
      <c r="D621" s="3" t="s">
        <v>4630</v>
      </c>
      <c r="E621" s="24">
        <v>165.0</v>
      </c>
      <c r="F621" s="3">
        <v>25.0</v>
      </c>
      <c r="G621" s="3"/>
      <c r="H621" s="3"/>
      <c r="I621" s="3"/>
      <c r="J621" s="3"/>
      <c r="K621" s="3"/>
    </row>
    <row r="622" ht="15.75" customHeight="1">
      <c r="A622" s="3">
        <v>620.0</v>
      </c>
      <c r="B622" s="24" t="s">
        <v>6773</v>
      </c>
      <c r="C622" s="3" t="s">
        <v>5866</v>
      </c>
      <c r="D622" s="3" t="s">
        <v>6918</v>
      </c>
      <c r="E622" s="24">
        <v>153.0</v>
      </c>
      <c r="F622" s="3">
        <v>29.3</v>
      </c>
      <c r="G622" s="3"/>
      <c r="H622" s="3"/>
      <c r="I622" s="3"/>
      <c r="J622" s="3"/>
      <c r="K622" s="3"/>
    </row>
    <row r="623" ht="15.75" customHeight="1">
      <c r="A623" s="3">
        <v>621.0</v>
      </c>
      <c r="B623" s="24" t="s">
        <v>6749</v>
      </c>
      <c r="C623" s="3" t="s">
        <v>5139</v>
      </c>
      <c r="D623" s="3" t="s">
        <v>6917</v>
      </c>
      <c r="E623" s="24">
        <v>159.0</v>
      </c>
      <c r="F623" s="3">
        <v>9.5</v>
      </c>
      <c r="G623" s="3"/>
      <c r="H623" s="3"/>
      <c r="I623" s="3"/>
      <c r="J623" s="3"/>
      <c r="K623" s="3"/>
    </row>
    <row r="624" ht="15.75" customHeight="1">
      <c r="A624" s="3">
        <v>622.0</v>
      </c>
      <c r="B624" s="24" t="s">
        <v>6748</v>
      </c>
      <c r="C624" s="3" t="s">
        <v>4843</v>
      </c>
      <c r="D624" s="3" t="s">
        <v>4630</v>
      </c>
      <c r="E624" s="24">
        <v>152.0</v>
      </c>
      <c r="F624" s="3">
        <v>8.0</v>
      </c>
      <c r="G624" s="3"/>
      <c r="H624" s="3"/>
      <c r="I624" s="3"/>
      <c r="J624" s="3"/>
      <c r="K624" s="3"/>
    </row>
    <row r="625" ht="15.75" customHeight="1">
      <c r="A625" s="3">
        <v>623.0</v>
      </c>
      <c r="B625" s="24" t="s">
        <v>6768</v>
      </c>
      <c r="C625" s="3" t="s">
        <v>5017</v>
      </c>
      <c r="D625" s="3" t="s">
        <v>6918</v>
      </c>
      <c r="E625" s="24">
        <v>166.0</v>
      </c>
      <c r="F625" s="3">
        <v>25.3</v>
      </c>
      <c r="G625" s="3"/>
      <c r="H625" s="3"/>
      <c r="I625" s="3"/>
      <c r="J625" s="3"/>
      <c r="K625" s="3"/>
    </row>
    <row r="626" ht="15.75" customHeight="1">
      <c r="A626" s="3">
        <v>624.0</v>
      </c>
      <c r="B626" s="24" t="s">
        <v>6781</v>
      </c>
      <c r="C626" s="3" t="s">
        <v>5560</v>
      </c>
      <c r="D626" s="3" t="s">
        <v>6918</v>
      </c>
      <c r="E626" s="24">
        <v>172.0</v>
      </c>
      <c r="F626" s="3">
        <v>44.3</v>
      </c>
      <c r="G626" s="3"/>
      <c r="H626" s="3"/>
      <c r="I626" s="3"/>
      <c r="J626" s="3"/>
      <c r="K626" s="3"/>
    </row>
    <row r="627" ht="15.75" customHeight="1">
      <c r="A627" s="3">
        <v>625.0</v>
      </c>
      <c r="B627" s="24" t="s">
        <v>6787</v>
      </c>
      <c r="C627" s="3" t="s">
        <v>4873</v>
      </c>
      <c r="D627" s="3" t="s">
        <v>4630</v>
      </c>
      <c r="E627" s="24">
        <v>178.0</v>
      </c>
      <c r="F627" s="3">
        <v>52.2</v>
      </c>
      <c r="G627" s="3"/>
      <c r="H627" s="3"/>
      <c r="I627" s="3"/>
      <c r="J627" s="3"/>
      <c r="K627" s="3"/>
    </row>
    <row r="628" ht="15.75" customHeight="1">
      <c r="A628" s="3">
        <v>626.0</v>
      </c>
      <c r="B628" s="24" t="s">
        <v>6897</v>
      </c>
      <c r="C628" s="3" t="s">
        <v>4855</v>
      </c>
      <c r="D628" s="3" t="s">
        <v>6917</v>
      </c>
      <c r="E628" s="24">
        <v>184.0</v>
      </c>
      <c r="F628" s="3">
        <v>105.0</v>
      </c>
      <c r="G628" s="3"/>
      <c r="H628" s="3"/>
      <c r="I628" s="3"/>
      <c r="J628" s="3"/>
      <c r="K628" s="3"/>
    </row>
    <row r="629" ht="15.75" customHeight="1">
      <c r="A629" s="3">
        <v>627.0</v>
      </c>
      <c r="B629" s="24" t="s">
        <v>6810</v>
      </c>
      <c r="C629" s="3" t="s">
        <v>5520</v>
      </c>
      <c r="D629" s="3" t="s">
        <v>6918</v>
      </c>
      <c r="E629" s="24">
        <v>185.0</v>
      </c>
      <c r="F629" s="3">
        <v>114.4</v>
      </c>
      <c r="G629" s="3"/>
      <c r="H629" s="3"/>
      <c r="I629" s="3"/>
      <c r="J629" s="3"/>
      <c r="K629" s="3"/>
    </row>
    <row r="630" ht="15.75" customHeight="1">
      <c r="A630" s="3">
        <v>628.0</v>
      </c>
      <c r="B630" s="24" t="s">
        <v>6777</v>
      </c>
      <c r="C630" s="3" t="s">
        <v>5483</v>
      </c>
      <c r="D630" s="3" t="s">
        <v>6918</v>
      </c>
      <c r="E630" s="24">
        <v>191.0</v>
      </c>
      <c r="F630" s="3">
        <v>36.7</v>
      </c>
      <c r="G630" s="3"/>
      <c r="H630" s="3"/>
      <c r="I630" s="3"/>
      <c r="J630" s="3"/>
      <c r="K630" s="3"/>
    </row>
    <row r="631" ht="15.75" customHeight="1">
      <c r="A631" s="3">
        <v>629.0</v>
      </c>
      <c r="B631" s="24" t="s">
        <v>6823</v>
      </c>
      <c r="C631" s="3" t="s">
        <v>4900</v>
      </c>
      <c r="D631" s="3" t="s">
        <v>4630</v>
      </c>
      <c r="E631" s="24">
        <v>193.0</v>
      </c>
      <c r="F631" s="3">
        <v>73.0</v>
      </c>
      <c r="G631" s="3"/>
      <c r="H631" s="3"/>
      <c r="I631" s="3"/>
      <c r="J631" s="3"/>
      <c r="K631" s="3"/>
    </row>
    <row r="632" ht="15.75" customHeight="1">
      <c r="A632" s="3">
        <v>630.0</v>
      </c>
      <c r="B632" s="24" t="s">
        <v>6906</v>
      </c>
      <c r="C632" s="3" t="s">
        <v>4895</v>
      </c>
      <c r="D632" s="3" t="s">
        <v>6917</v>
      </c>
      <c r="E632" s="24">
        <v>198.0</v>
      </c>
      <c r="F632" s="3">
        <v>105.5</v>
      </c>
      <c r="G632" s="3"/>
      <c r="H632" s="3"/>
      <c r="I632" s="3"/>
      <c r="J632" s="3"/>
      <c r="K632" s="3"/>
    </row>
    <row r="633" ht="15.75" customHeight="1">
      <c r="A633" s="3">
        <v>631.0</v>
      </c>
      <c r="B633" s="24" t="s">
        <v>6779</v>
      </c>
      <c r="C633" s="3" t="s">
        <v>5486</v>
      </c>
      <c r="D633" s="3" t="s">
        <v>6918</v>
      </c>
      <c r="E633" s="24">
        <v>204.0</v>
      </c>
      <c r="F633" s="3">
        <v>40.8</v>
      </c>
      <c r="G633" s="3"/>
      <c r="H633" s="3"/>
      <c r="I633" s="3"/>
      <c r="J633" s="3"/>
      <c r="K633" s="3"/>
    </row>
    <row r="634" ht="15.75" customHeight="1">
      <c r="A634" s="3">
        <v>632.0</v>
      </c>
      <c r="B634" s="24" t="s">
        <v>6802</v>
      </c>
      <c r="C634" s="3" t="s">
        <v>4875</v>
      </c>
      <c r="D634" s="3" t="s">
        <v>4630</v>
      </c>
      <c r="E634" s="24">
        <v>205.0</v>
      </c>
      <c r="F634" s="3">
        <v>65.3</v>
      </c>
      <c r="G634" s="3"/>
      <c r="H634" s="3"/>
      <c r="I634" s="3"/>
      <c r="J634" s="3"/>
      <c r="K634" s="3"/>
    </row>
    <row r="635" ht="15.75" customHeight="1">
      <c r="A635" s="3">
        <v>633.0</v>
      </c>
      <c r="B635" s="24" t="s">
        <v>6758</v>
      </c>
      <c r="C635" s="3" t="s">
        <v>4839</v>
      </c>
      <c r="D635" s="3" t="s">
        <v>4630</v>
      </c>
      <c r="E635" s="24">
        <v>216.0</v>
      </c>
      <c r="F635" s="3">
        <v>17.8</v>
      </c>
      <c r="G635" s="3"/>
      <c r="H635" s="3"/>
      <c r="I635" s="3"/>
      <c r="J635" s="3"/>
      <c r="K635" s="3"/>
    </row>
    <row r="636" ht="15.75" customHeight="1">
      <c r="A636" s="3">
        <v>634.0</v>
      </c>
      <c r="B636" s="24" t="s">
        <v>6759</v>
      </c>
      <c r="C636" s="3" t="s">
        <v>5491</v>
      </c>
      <c r="D636" s="3" t="s">
        <v>6918</v>
      </c>
      <c r="E636" s="24">
        <v>217.0</v>
      </c>
      <c r="F636" s="3">
        <v>19.7</v>
      </c>
      <c r="G636" s="3"/>
      <c r="H636" s="3"/>
      <c r="I636" s="3"/>
      <c r="J636" s="3"/>
      <c r="K636" s="3"/>
    </row>
    <row r="637" ht="15.75" customHeight="1">
      <c r="A637" s="3">
        <v>635.0</v>
      </c>
      <c r="B637" s="24" t="s">
        <v>6755</v>
      </c>
      <c r="C637" s="3" t="s">
        <v>5149</v>
      </c>
      <c r="D637" s="3" t="s">
        <v>6917</v>
      </c>
      <c r="E637" s="24">
        <v>221.0</v>
      </c>
      <c r="F637" s="3">
        <v>15.7</v>
      </c>
      <c r="G637" s="3"/>
      <c r="H637" s="3"/>
      <c r="I637" s="3"/>
      <c r="J637" s="3"/>
      <c r="K637" s="3"/>
    </row>
    <row r="638" ht="15.75" customHeight="1">
      <c r="A638" s="3">
        <v>636.0</v>
      </c>
      <c r="B638" s="24" t="s">
        <v>6763</v>
      </c>
      <c r="C638" s="3" t="s">
        <v>5230</v>
      </c>
      <c r="D638" s="3" t="s">
        <v>6917</v>
      </c>
      <c r="E638" s="24">
        <v>224.0</v>
      </c>
      <c r="F638" s="3">
        <v>24.3</v>
      </c>
      <c r="G638" s="3"/>
      <c r="H638" s="3"/>
      <c r="I638" s="3"/>
      <c r="J638" s="3"/>
      <c r="K638" s="3"/>
    </row>
    <row r="639" ht="15.75" customHeight="1">
      <c r="A639" s="3">
        <v>637.0</v>
      </c>
      <c r="B639" s="24" t="s">
        <v>6886</v>
      </c>
      <c r="C639" s="3" t="s">
        <v>5548</v>
      </c>
      <c r="D639" s="3" t="s">
        <v>6918</v>
      </c>
      <c r="E639" s="24">
        <v>225.0</v>
      </c>
      <c r="F639" s="3">
        <v>93.5</v>
      </c>
      <c r="G639" s="3"/>
      <c r="H639" s="3"/>
      <c r="I639" s="3"/>
      <c r="J639" s="3"/>
      <c r="K639" s="3"/>
    </row>
    <row r="640" ht="15.75" customHeight="1">
      <c r="A640" s="3">
        <v>638.0</v>
      </c>
      <c r="B640" s="24" t="s">
        <v>6804</v>
      </c>
      <c r="C640" s="3" t="s">
        <v>5475</v>
      </c>
      <c r="D640" s="3" t="s">
        <v>6918</v>
      </c>
      <c r="E640" s="24">
        <v>228.0</v>
      </c>
      <c r="F640" s="3">
        <v>68.8</v>
      </c>
      <c r="G640" s="3"/>
      <c r="H640" s="3"/>
      <c r="I640" s="3"/>
      <c r="J640" s="3"/>
      <c r="K640" s="3"/>
    </row>
    <row r="641" ht="15.75" customHeight="1">
      <c r="A641" s="3">
        <v>639.0</v>
      </c>
      <c r="B641" s="24" t="s">
        <v>6811</v>
      </c>
      <c r="C641" s="3" t="s">
        <v>4870</v>
      </c>
      <c r="D641" s="3" t="s">
        <v>6917</v>
      </c>
      <c r="E641" s="24">
        <v>229.0</v>
      </c>
      <c r="F641" s="3">
        <v>65.8</v>
      </c>
      <c r="G641" s="3"/>
      <c r="H641" s="3"/>
      <c r="I641" s="3"/>
      <c r="J641" s="3"/>
      <c r="K641" s="3"/>
    </row>
    <row r="642" ht="15.75" customHeight="1">
      <c r="A642" s="3">
        <v>640.0</v>
      </c>
      <c r="B642" s="24" t="s">
        <v>6789</v>
      </c>
      <c r="C642" s="3" t="s">
        <v>5159</v>
      </c>
      <c r="D642" s="3" t="s">
        <v>6917</v>
      </c>
      <c r="E642" s="24">
        <v>237.0</v>
      </c>
      <c r="F642" s="3">
        <v>53.2</v>
      </c>
      <c r="G642" s="3"/>
      <c r="H642" s="3"/>
      <c r="I642" s="3"/>
      <c r="J642" s="3"/>
      <c r="K642" s="3"/>
    </row>
    <row r="643" ht="15.75" customHeight="1">
      <c r="A643" s="3">
        <v>641.0</v>
      </c>
      <c r="B643" s="24" t="s">
        <v>6785</v>
      </c>
      <c r="C643" s="3" t="s">
        <v>5534</v>
      </c>
      <c r="D643" s="3" t="s">
        <v>6918</v>
      </c>
      <c r="E643" s="24">
        <v>233.0</v>
      </c>
      <c r="F643" s="3">
        <v>48.2</v>
      </c>
      <c r="G643" s="3"/>
      <c r="H643" s="3"/>
      <c r="I643" s="3"/>
      <c r="J643" s="3"/>
      <c r="K643" s="3"/>
    </row>
    <row r="644" ht="15.75" customHeight="1">
      <c r="A644" s="3">
        <v>642.0</v>
      </c>
      <c r="B644" s="24" t="s">
        <v>6762</v>
      </c>
      <c r="C644" s="3" t="s">
        <v>4864</v>
      </c>
      <c r="D644" s="3" t="s">
        <v>4630</v>
      </c>
      <c r="E644" s="24">
        <v>235.0</v>
      </c>
      <c r="F644" s="3">
        <v>23.7</v>
      </c>
      <c r="G644" s="3"/>
      <c r="H644" s="3"/>
      <c r="I644" s="3"/>
      <c r="J644" s="3"/>
      <c r="K644" s="3"/>
    </row>
    <row r="645" ht="15.75" customHeight="1">
      <c r="A645" s="3">
        <v>643.0</v>
      </c>
      <c r="B645" s="24" t="s">
        <v>6919</v>
      </c>
      <c r="C645" s="3" t="s">
        <v>5853</v>
      </c>
      <c r="D645" s="3" t="s">
        <v>6917</v>
      </c>
      <c r="E645" s="24">
        <v>232.0</v>
      </c>
      <c r="F645" s="3">
        <v>90.0</v>
      </c>
      <c r="G645" s="3"/>
      <c r="H645" s="3"/>
      <c r="I645" s="3"/>
      <c r="J645" s="3"/>
      <c r="K645" s="3"/>
    </row>
    <row r="646" ht="15.75" customHeight="1">
      <c r="A646" s="3">
        <v>644.0</v>
      </c>
      <c r="B646" s="24" t="s">
        <v>6792</v>
      </c>
      <c r="C646" s="3" t="s">
        <v>5463</v>
      </c>
      <c r="D646" s="3" t="s">
        <v>6918</v>
      </c>
      <c r="E646" s="24">
        <v>238.0</v>
      </c>
      <c r="F646" s="3">
        <v>56.3</v>
      </c>
      <c r="G646" s="3"/>
      <c r="H646" s="3"/>
      <c r="I646" s="3"/>
      <c r="J646" s="3"/>
      <c r="K646" s="3"/>
    </row>
    <row r="647" ht="15.75" customHeight="1">
      <c r="A647" s="3">
        <v>645.0</v>
      </c>
      <c r="B647" s="24" t="s">
        <v>6794</v>
      </c>
      <c r="C647" s="3" t="s">
        <v>5137</v>
      </c>
      <c r="D647" s="3" t="s">
        <v>6917</v>
      </c>
      <c r="E647" s="24">
        <v>241.0</v>
      </c>
      <c r="F647" s="3">
        <v>56.7</v>
      </c>
      <c r="G647" s="3"/>
      <c r="H647" s="3"/>
      <c r="I647" s="3"/>
      <c r="J647" s="3"/>
      <c r="K647" s="3"/>
    </row>
    <row r="648" ht="15.75" customHeight="1">
      <c r="A648" s="3">
        <v>646.0</v>
      </c>
      <c r="B648" s="24" t="s">
        <v>6778</v>
      </c>
      <c r="C648" s="3" t="s">
        <v>4862</v>
      </c>
      <c r="D648" s="3" t="s">
        <v>4630</v>
      </c>
      <c r="E648" s="24">
        <v>242.0</v>
      </c>
      <c r="F648" s="3">
        <v>38.2</v>
      </c>
      <c r="G648" s="3"/>
      <c r="H648" s="3"/>
      <c r="I648" s="3"/>
      <c r="J648" s="3"/>
      <c r="K648" s="3"/>
    </row>
    <row r="649" ht="15.75" customHeight="1">
      <c r="A649" s="3">
        <v>647.0</v>
      </c>
      <c r="B649" s="24" t="s">
        <v>6855</v>
      </c>
      <c r="C649" s="3" t="s">
        <v>5529</v>
      </c>
      <c r="D649" s="3" t="s">
        <v>6918</v>
      </c>
      <c r="E649" s="24">
        <v>243.0</v>
      </c>
      <c r="F649" s="3">
        <v>80.3</v>
      </c>
      <c r="G649" s="3"/>
      <c r="H649" s="3"/>
      <c r="I649" s="3"/>
      <c r="J649" s="3"/>
      <c r="K649" s="3"/>
    </row>
    <row r="650" ht="15.75" customHeight="1">
      <c r="A650" s="3">
        <v>648.0</v>
      </c>
      <c r="B650" s="24" t="s">
        <v>6795</v>
      </c>
      <c r="C650" s="3" t="s">
        <v>5176</v>
      </c>
      <c r="D650" s="3" t="s">
        <v>6917</v>
      </c>
      <c r="E650" s="24">
        <v>246.0</v>
      </c>
      <c r="F650" s="3">
        <v>56.7</v>
      </c>
      <c r="G650" s="3"/>
      <c r="H650" s="3"/>
      <c r="I650" s="3"/>
      <c r="J650" s="3"/>
      <c r="K650" s="3"/>
    </row>
    <row r="651" ht="15.75" customHeight="1">
      <c r="A651" s="3">
        <v>649.0</v>
      </c>
      <c r="B651" s="24" t="s">
        <v>6780</v>
      </c>
      <c r="C651" s="3" t="s">
        <v>5695</v>
      </c>
      <c r="D651" s="3" t="s">
        <v>6918</v>
      </c>
      <c r="E651" s="24">
        <v>247.0</v>
      </c>
      <c r="F651" s="3">
        <v>41.2</v>
      </c>
      <c r="G651" s="3"/>
      <c r="H651" s="3"/>
      <c r="I651" s="3"/>
      <c r="J651" s="3"/>
      <c r="K651" s="3"/>
    </row>
    <row r="652" ht="15.75" customHeight="1">
      <c r="A652" s="3">
        <v>650.0</v>
      </c>
      <c r="B652" s="24" t="s">
        <v>6818</v>
      </c>
      <c r="C652" s="3" t="s">
        <v>6819</v>
      </c>
      <c r="D652" s="3" t="s">
        <v>4630</v>
      </c>
      <c r="E652" s="24">
        <v>249.0</v>
      </c>
      <c r="F652" s="3">
        <v>130.0</v>
      </c>
      <c r="G652" s="3"/>
      <c r="H652" s="3"/>
      <c r="I652" s="3"/>
      <c r="J652" s="3"/>
      <c r="K652" s="3"/>
    </row>
    <row r="653" ht="15.75" customHeight="1">
      <c r="A653" s="3">
        <v>651.0</v>
      </c>
      <c r="B653" s="22" t="s">
        <v>6757</v>
      </c>
      <c r="C653" s="30" t="s">
        <v>5131</v>
      </c>
      <c r="D653" s="3" t="s">
        <v>5850</v>
      </c>
      <c r="E653" s="24">
        <v>251.0</v>
      </c>
      <c r="F653" s="3">
        <v>17.8</v>
      </c>
      <c r="G653" s="3"/>
      <c r="H653" s="3"/>
      <c r="I653" s="3"/>
      <c r="J653" s="3"/>
      <c r="K653" s="3"/>
    </row>
    <row r="654" ht="15.75" customHeight="1">
      <c r="A654" s="3">
        <v>652.0</v>
      </c>
      <c r="B654" s="24" t="s">
        <v>6920</v>
      </c>
      <c r="C654" s="3" t="s">
        <v>5855</v>
      </c>
      <c r="D654" s="3" t="s">
        <v>5846</v>
      </c>
      <c r="E654" s="24">
        <v>252.0</v>
      </c>
      <c r="F654" s="30">
        <v>10000.0</v>
      </c>
      <c r="G654" s="3"/>
      <c r="H654" s="3"/>
      <c r="I654" s="3"/>
      <c r="J654" s="3"/>
      <c r="K654" s="3"/>
    </row>
    <row r="655" ht="15.75" customHeight="1">
      <c r="A655" s="3">
        <v>653.0</v>
      </c>
      <c r="B655" s="24" t="s">
        <v>6752</v>
      </c>
      <c r="C655" s="3" t="s">
        <v>5200</v>
      </c>
      <c r="D655" s="3" t="s">
        <v>6917</v>
      </c>
      <c r="E655" s="24">
        <v>260.0</v>
      </c>
      <c r="F655" s="3">
        <v>14.5</v>
      </c>
      <c r="G655" s="3"/>
      <c r="H655" s="3"/>
      <c r="I655" s="3"/>
      <c r="J655" s="3"/>
      <c r="K655" s="3"/>
    </row>
    <row r="656" ht="15.75" customHeight="1">
      <c r="A656" s="3">
        <v>654.0</v>
      </c>
      <c r="B656" s="24" t="s">
        <v>6793</v>
      </c>
      <c r="C656" s="3" t="s">
        <v>5461</v>
      </c>
      <c r="D656" s="3" t="s">
        <v>6918</v>
      </c>
      <c r="E656" s="24">
        <v>255.0</v>
      </c>
      <c r="F656" s="3">
        <v>56.5</v>
      </c>
      <c r="G656" s="3"/>
      <c r="H656" s="3"/>
      <c r="I656" s="3"/>
      <c r="J656" s="3"/>
      <c r="K656" s="3"/>
    </row>
    <row r="657" ht="15.75" customHeight="1">
      <c r="A657" s="3">
        <v>655.0</v>
      </c>
      <c r="B657" s="24" t="s">
        <v>6770</v>
      </c>
      <c r="C657" s="3" t="s">
        <v>4887</v>
      </c>
      <c r="D657" s="3" t="s">
        <v>4630</v>
      </c>
      <c r="E657" s="24">
        <v>258.0</v>
      </c>
      <c r="F657" s="3">
        <v>26.0</v>
      </c>
      <c r="G657" s="3"/>
      <c r="H657" s="3"/>
      <c r="I657" s="3"/>
      <c r="J657" s="3"/>
      <c r="K657" s="3"/>
    </row>
    <row r="658" ht="15.75" customHeight="1">
      <c r="A658" s="3">
        <v>656.0</v>
      </c>
      <c r="B658" s="24" t="s">
        <v>6840</v>
      </c>
      <c r="C658" s="3" t="s">
        <v>4880</v>
      </c>
      <c r="D658" s="3" t="s">
        <v>6917</v>
      </c>
      <c r="E658" s="24">
        <v>256.0</v>
      </c>
      <c r="F658" s="3">
        <v>74.0</v>
      </c>
      <c r="G658" s="3"/>
      <c r="H658" s="3"/>
      <c r="I658" s="3"/>
      <c r="J658" s="3"/>
      <c r="K658" s="3"/>
    </row>
    <row r="659" ht="15.75" customHeight="1">
      <c r="A659" s="3">
        <v>657.0</v>
      </c>
      <c r="B659" s="24" t="s">
        <v>6921</v>
      </c>
      <c r="C659" s="3" t="s">
        <v>5662</v>
      </c>
      <c r="D659" s="3" t="s">
        <v>6918</v>
      </c>
      <c r="E659" s="24">
        <v>261.0</v>
      </c>
      <c r="F659" s="30">
        <v>10000.0</v>
      </c>
      <c r="G659" s="3"/>
      <c r="H659" s="3"/>
      <c r="I659" s="3"/>
      <c r="J659" s="3"/>
      <c r="K659" s="3"/>
    </row>
    <row r="660" ht="15.75" customHeight="1">
      <c r="A660" s="3">
        <v>658.0</v>
      </c>
      <c r="B660" s="24" t="s">
        <v>6922</v>
      </c>
      <c r="C660" s="3" t="s">
        <v>4860</v>
      </c>
      <c r="D660" s="3" t="s">
        <v>6917</v>
      </c>
      <c r="E660" s="24">
        <v>264.0</v>
      </c>
      <c r="F660" s="30">
        <v>10000.0</v>
      </c>
      <c r="G660" s="3"/>
      <c r="H660" s="3"/>
      <c r="I660" s="3"/>
      <c r="J660" s="3"/>
      <c r="K660" s="3"/>
    </row>
    <row r="661" ht="15.75" customHeight="1">
      <c r="A661" s="3">
        <v>659.0</v>
      </c>
      <c r="B661" s="24" t="s">
        <v>6876</v>
      </c>
      <c r="C661" s="3" t="s">
        <v>5490</v>
      </c>
      <c r="D661" s="3" t="s">
        <v>5846</v>
      </c>
      <c r="E661" s="24">
        <v>265.0</v>
      </c>
      <c r="F661" s="3">
        <v>87.5</v>
      </c>
      <c r="G661" s="3"/>
      <c r="H661" s="3"/>
      <c r="I661" s="3"/>
      <c r="J661" s="3"/>
      <c r="K661" s="3"/>
    </row>
    <row r="662" ht="15.75" customHeight="1">
      <c r="A662" s="3">
        <v>660.0</v>
      </c>
      <c r="B662" s="24" t="s">
        <v>6772</v>
      </c>
      <c r="C662" s="3" t="s">
        <v>4876</v>
      </c>
      <c r="D662" s="3" t="s">
        <v>4630</v>
      </c>
      <c r="E662" s="24">
        <v>267.0</v>
      </c>
      <c r="F662" s="3">
        <v>27.0</v>
      </c>
      <c r="G662" s="3"/>
      <c r="H662" s="3"/>
      <c r="I662" s="3"/>
      <c r="J662" s="3"/>
      <c r="K662" s="3"/>
    </row>
    <row r="663" ht="15.75" customHeight="1">
      <c r="A663" s="3">
        <v>661.0</v>
      </c>
      <c r="B663" s="24" t="s">
        <v>6845</v>
      </c>
      <c r="C663" s="3" t="s">
        <v>5144</v>
      </c>
      <c r="D663" s="3" t="s">
        <v>5850</v>
      </c>
      <c r="E663" s="24">
        <v>269.0</v>
      </c>
      <c r="F663" s="3">
        <v>85.8</v>
      </c>
      <c r="G663" s="3"/>
      <c r="H663" s="3"/>
      <c r="I663" s="3"/>
      <c r="J663" s="3"/>
      <c r="K663" s="3"/>
    </row>
    <row r="664" ht="15.75" customHeight="1">
      <c r="A664" s="3">
        <v>662.0</v>
      </c>
      <c r="B664" s="24" t="s">
        <v>6751</v>
      </c>
      <c r="C664" s="3" t="s">
        <v>4907</v>
      </c>
      <c r="D664" s="3" t="s">
        <v>4630</v>
      </c>
      <c r="E664" s="24">
        <v>295.0</v>
      </c>
      <c r="F664" s="3">
        <v>12.0</v>
      </c>
      <c r="G664" s="3"/>
      <c r="H664" s="3"/>
      <c r="I664" s="3"/>
      <c r="J664" s="3"/>
      <c r="K664" s="3"/>
    </row>
    <row r="665" ht="15.75" customHeight="1">
      <c r="A665" s="3">
        <v>663.0</v>
      </c>
      <c r="B665" s="24" t="s">
        <v>6865</v>
      </c>
      <c r="C665" s="3" t="s">
        <v>4879</v>
      </c>
      <c r="D665" s="3" t="s">
        <v>6917</v>
      </c>
      <c r="E665" s="24">
        <v>301.0</v>
      </c>
      <c r="F665" s="3">
        <v>110.8</v>
      </c>
      <c r="G665" s="3"/>
      <c r="H665" s="3"/>
      <c r="I665" s="3"/>
      <c r="J665" s="3"/>
      <c r="K665" s="3"/>
    </row>
    <row r="666" ht="15.75" customHeight="1">
      <c r="A666" s="3">
        <v>664.0</v>
      </c>
      <c r="B666" s="24" t="s">
        <v>6923</v>
      </c>
      <c r="C666" s="3" t="s">
        <v>5023</v>
      </c>
      <c r="D666" s="3"/>
      <c r="E666" s="22">
        <v>10000.0</v>
      </c>
      <c r="F666" s="30">
        <v>10000.0</v>
      </c>
      <c r="G666" s="3"/>
      <c r="H666" s="3"/>
      <c r="I666" s="3"/>
      <c r="J666" s="3"/>
      <c r="K666" s="3"/>
    </row>
    <row r="667" ht="15.75" customHeight="1">
      <c r="A667" s="3">
        <v>665.0</v>
      </c>
      <c r="B667" s="24" t="s">
        <v>6868</v>
      </c>
      <c r="C667" s="3" t="s">
        <v>5150</v>
      </c>
      <c r="D667" s="3" t="s">
        <v>6917</v>
      </c>
      <c r="E667" s="24">
        <v>313.0</v>
      </c>
      <c r="F667" s="3">
        <v>118.2</v>
      </c>
      <c r="G667" s="3"/>
      <c r="H667" s="3"/>
      <c r="I667" s="3"/>
      <c r="J667" s="3"/>
      <c r="K667" s="3"/>
    </row>
    <row r="668" ht="15.75" customHeight="1">
      <c r="A668" s="3">
        <v>666.0</v>
      </c>
      <c r="B668" s="24" t="s">
        <v>6776</v>
      </c>
      <c r="C668" s="3" t="s">
        <v>4885</v>
      </c>
      <c r="D668" s="3" t="s">
        <v>4630</v>
      </c>
      <c r="E668" s="24">
        <v>307.0</v>
      </c>
      <c r="F668" s="3">
        <v>36.5</v>
      </c>
      <c r="G668" s="3"/>
      <c r="H668" s="3"/>
      <c r="I668" s="3"/>
      <c r="J668" s="3"/>
      <c r="K668" s="3"/>
    </row>
    <row r="669" ht="15.75" customHeight="1">
      <c r="A669" s="3">
        <v>667.0</v>
      </c>
      <c r="B669" s="24" t="s">
        <v>6884</v>
      </c>
      <c r="C669" s="3" t="s">
        <v>4888</v>
      </c>
      <c r="D669" s="3" t="s">
        <v>6917</v>
      </c>
      <c r="E669" s="24">
        <v>325.0</v>
      </c>
      <c r="F669" s="3">
        <v>126.5</v>
      </c>
      <c r="G669" s="3"/>
      <c r="H669" s="3"/>
      <c r="I669" s="3"/>
      <c r="J669" s="3"/>
      <c r="K669" s="3"/>
    </row>
    <row r="670" ht="15.75" customHeight="1">
      <c r="A670" s="3">
        <v>668.0</v>
      </c>
      <c r="B670" s="24" t="s">
        <v>6774</v>
      </c>
      <c r="C670" s="3" t="s">
        <v>4856</v>
      </c>
      <c r="D670" s="3" t="s">
        <v>4630</v>
      </c>
      <c r="E670" s="24">
        <v>319.0</v>
      </c>
      <c r="F670" s="3">
        <v>30.3</v>
      </c>
      <c r="G670" s="3"/>
      <c r="H670" s="3"/>
      <c r="I670" s="3"/>
      <c r="J670" s="3"/>
      <c r="K670" s="3"/>
    </row>
    <row r="671" ht="15.75" customHeight="1">
      <c r="A671" s="3">
        <v>669.0</v>
      </c>
      <c r="B671" s="24" t="s">
        <v>6838</v>
      </c>
      <c r="C671" s="3" t="s">
        <v>5532</v>
      </c>
      <c r="D671" s="3" t="s">
        <v>6918</v>
      </c>
      <c r="E671" s="24">
        <v>331.0</v>
      </c>
      <c r="F671" s="3">
        <v>79.8</v>
      </c>
      <c r="G671" s="3"/>
      <c r="H671" s="3"/>
      <c r="I671" s="3"/>
      <c r="J671" s="3"/>
      <c r="K671" s="3"/>
    </row>
    <row r="672" ht="15.75" customHeight="1">
      <c r="A672" s="3">
        <v>670.0</v>
      </c>
      <c r="B672" s="24" t="s">
        <v>6848</v>
      </c>
      <c r="C672" s="3" t="s">
        <v>5493</v>
      </c>
      <c r="D672" s="3" t="s">
        <v>5846</v>
      </c>
      <c r="E672" s="24">
        <v>334.0</v>
      </c>
      <c r="F672" s="3">
        <v>87.8</v>
      </c>
      <c r="G672" s="3"/>
      <c r="H672" s="3"/>
      <c r="I672" s="3"/>
      <c r="J672" s="3"/>
      <c r="K672" s="3"/>
    </row>
    <row r="673" ht="15.75" customHeight="1">
      <c r="A673" s="3">
        <v>671.0</v>
      </c>
      <c r="B673" s="24" t="s">
        <v>6924</v>
      </c>
      <c r="C673" s="3" t="s">
        <v>5474</v>
      </c>
      <c r="D673" s="3" t="s">
        <v>5846</v>
      </c>
      <c r="E673" s="24">
        <v>336.0</v>
      </c>
      <c r="F673" s="30">
        <v>10000.0</v>
      </c>
      <c r="G673" s="3"/>
      <c r="H673" s="3"/>
      <c r="I673" s="3"/>
      <c r="J673" s="3"/>
      <c r="K673" s="3"/>
    </row>
    <row r="674" ht="15.75" customHeight="1">
      <c r="A674" s="3">
        <v>672.0</v>
      </c>
      <c r="B674" s="24" t="s">
        <v>6925</v>
      </c>
      <c r="C674" s="3" t="s">
        <v>5564</v>
      </c>
      <c r="D674" s="3" t="s">
        <v>5846</v>
      </c>
      <c r="E674" s="24">
        <v>338.0</v>
      </c>
      <c r="F674" s="30">
        <v>10000.0</v>
      </c>
      <c r="G674" s="3"/>
      <c r="H674" s="3"/>
      <c r="I674" s="3"/>
      <c r="J674" s="3"/>
      <c r="K674" s="3"/>
    </row>
    <row r="675" ht="15.75" customHeight="1">
      <c r="A675" s="3">
        <v>673.0</v>
      </c>
      <c r="B675" s="24" t="s">
        <v>6760</v>
      </c>
      <c r="C675" s="3" t="s">
        <v>5133</v>
      </c>
      <c r="D675" s="3" t="s">
        <v>6917</v>
      </c>
      <c r="E675" s="24">
        <v>341.0</v>
      </c>
      <c r="F675" s="3">
        <v>20.2</v>
      </c>
      <c r="G675" s="3"/>
      <c r="H675" s="3"/>
      <c r="I675" s="3"/>
      <c r="J675" s="3"/>
      <c r="K675" s="3"/>
    </row>
    <row r="676" ht="15.75" customHeight="1">
      <c r="A676" s="3">
        <v>674.0</v>
      </c>
      <c r="B676" s="24" t="s">
        <v>6926</v>
      </c>
      <c r="C676" s="3" t="s">
        <v>4872</v>
      </c>
      <c r="D676" s="3" t="s">
        <v>6917</v>
      </c>
      <c r="E676" s="24">
        <v>353.0</v>
      </c>
      <c r="F676" s="30">
        <v>10000.0</v>
      </c>
      <c r="G676" s="3"/>
      <c r="H676" s="3"/>
      <c r="I676" s="3"/>
      <c r="J676" s="3"/>
      <c r="K676" s="3"/>
    </row>
    <row r="677" ht="15.75" customHeight="1">
      <c r="A677" s="3">
        <v>675.0</v>
      </c>
      <c r="B677" s="24" t="s">
        <v>6796</v>
      </c>
      <c r="C677" s="3" t="s">
        <v>6797</v>
      </c>
      <c r="D677" s="3" t="s">
        <v>4630</v>
      </c>
      <c r="E677" s="24">
        <v>333.0</v>
      </c>
      <c r="F677" s="3">
        <v>58.5</v>
      </c>
      <c r="G677" s="3"/>
      <c r="H677" s="3"/>
      <c r="I677" s="3"/>
      <c r="J677" s="3"/>
      <c r="K677" s="3"/>
    </row>
    <row r="678" ht="15.75" customHeight="1">
      <c r="A678" s="3">
        <v>676.0</v>
      </c>
      <c r="B678" s="24" t="s">
        <v>6839</v>
      </c>
      <c r="C678" s="3" t="s">
        <v>4884</v>
      </c>
      <c r="D678" s="3" t="s">
        <v>6917</v>
      </c>
      <c r="E678" s="24">
        <v>364.0</v>
      </c>
      <c r="F678" s="3">
        <v>95.2</v>
      </c>
      <c r="G678" s="3"/>
      <c r="H678" s="3"/>
      <c r="I678" s="3"/>
      <c r="J678" s="3"/>
      <c r="K678" s="3"/>
    </row>
    <row r="679" ht="15.75" customHeight="1">
      <c r="A679" s="3">
        <v>677.0</v>
      </c>
      <c r="B679" s="24" t="s">
        <v>6764</v>
      </c>
      <c r="C679" s="3" t="s">
        <v>5042</v>
      </c>
      <c r="D679" s="3" t="s">
        <v>4630</v>
      </c>
      <c r="E679" s="24">
        <v>352.0</v>
      </c>
      <c r="F679" s="3">
        <v>24.7</v>
      </c>
      <c r="G679" s="3"/>
      <c r="H679" s="3"/>
      <c r="I679" s="3"/>
      <c r="J679" s="3"/>
      <c r="K679" s="3"/>
    </row>
    <row r="680" ht="15.75" customHeight="1">
      <c r="A680" s="3">
        <v>678.0</v>
      </c>
      <c r="B680" s="24" t="s">
        <v>6786</v>
      </c>
      <c r="C680" s="3" t="s">
        <v>4840</v>
      </c>
      <c r="D680" s="3" t="s">
        <v>4630</v>
      </c>
      <c r="E680" s="24">
        <v>365.0</v>
      </c>
      <c r="F680" s="3">
        <v>49.8</v>
      </c>
      <c r="G680" s="3"/>
      <c r="H680" s="3"/>
      <c r="I680" s="3"/>
      <c r="J680" s="3"/>
      <c r="K680" s="3"/>
    </row>
    <row r="681" ht="15.75" customHeight="1">
      <c r="A681" s="3">
        <v>679.0</v>
      </c>
      <c r="B681" s="24" t="s">
        <v>6927</v>
      </c>
      <c r="C681" s="3" t="s">
        <v>4881</v>
      </c>
      <c r="D681" s="3" t="s">
        <v>6917</v>
      </c>
      <c r="E681" s="24">
        <v>382.0</v>
      </c>
      <c r="F681" s="30">
        <v>10000.0</v>
      </c>
      <c r="G681" s="3"/>
      <c r="H681" s="3"/>
      <c r="I681" s="3"/>
      <c r="J681" s="3"/>
      <c r="K681" s="3"/>
    </row>
    <row r="682" ht="15.75" customHeight="1">
      <c r="A682" s="3">
        <v>680.0</v>
      </c>
      <c r="B682" s="24" t="s">
        <v>6928</v>
      </c>
      <c r="C682" s="3" t="s">
        <v>5502</v>
      </c>
      <c r="D682" s="3" t="s">
        <v>5846</v>
      </c>
      <c r="E682" s="24">
        <v>392.0</v>
      </c>
      <c r="F682" s="30">
        <v>10000.0</v>
      </c>
      <c r="G682" s="3"/>
      <c r="H682" s="3"/>
      <c r="I682" s="3"/>
      <c r="J682" s="3"/>
      <c r="K682" s="3"/>
    </row>
    <row r="683" ht="15.75" customHeight="1">
      <c r="A683" s="3">
        <v>681.0</v>
      </c>
      <c r="B683" s="24" t="s">
        <v>6783</v>
      </c>
      <c r="C683" s="3" t="s">
        <v>4932</v>
      </c>
      <c r="D683" s="3" t="s">
        <v>4630</v>
      </c>
      <c r="E683" s="24">
        <v>376.0</v>
      </c>
      <c r="F683" s="3">
        <v>47.7</v>
      </c>
      <c r="G683" s="3"/>
      <c r="H683" s="3"/>
      <c r="I683" s="3"/>
      <c r="J683" s="3"/>
      <c r="K683" s="3"/>
    </row>
    <row r="684" ht="15.75" customHeight="1">
      <c r="A684" s="3">
        <v>682.0</v>
      </c>
      <c r="B684" s="24" t="s">
        <v>6903</v>
      </c>
      <c r="C684" s="3" t="s">
        <v>4858</v>
      </c>
      <c r="D684" s="3" t="s">
        <v>6917</v>
      </c>
      <c r="E684" s="24">
        <v>395.0</v>
      </c>
      <c r="F684" s="3">
        <v>104.5</v>
      </c>
      <c r="G684" s="3"/>
      <c r="H684" s="3"/>
      <c r="I684" s="3"/>
      <c r="J684" s="3"/>
      <c r="K684" s="3"/>
    </row>
    <row r="685" ht="15.75" customHeight="1">
      <c r="A685" s="3">
        <v>683.0</v>
      </c>
      <c r="B685" s="24" t="s">
        <v>6882</v>
      </c>
      <c r="C685" s="3" t="s">
        <v>5579</v>
      </c>
      <c r="D685" s="3" t="s">
        <v>6918</v>
      </c>
      <c r="E685" s="24">
        <v>396.0</v>
      </c>
      <c r="F685" s="3">
        <v>136.5</v>
      </c>
      <c r="G685" s="3"/>
      <c r="H685" s="3"/>
      <c r="I685" s="3"/>
      <c r="J685" s="3"/>
      <c r="K685" s="3"/>
    </row>
    <row r="686" ht="15.75" customHeight="1">
      <c r="A686" s="3">
        <v>684.0</v>
      </c>
      <c r="B686" s="24" t="s">
        <v>6805</v>
      </c>
      <c r="C686" s="3" t="s">
        <v>5470</v>
      </c>
      <c r="D686" s="3" t="s">
        <v>6918</v>
      </c>
      <c r="E686" s="24">
        <v>398.0</v>
      </c>
      <c r="F686" s="3">
        <v>69.7</v>
      </c>
      <c r="G686" s="3"/>
      <c r="H686" s="3"/>
      <c r="I686" s="3"/>
      <c r="J686" s="3"/>
      <c r="K686" s="3"/>
    </row>
    <row r="687" ht="15.75" customHeight="1">
      <c r="A687" s="3">
        <v>685.0</v>
      </c>
      <c r="B687" s="24" t="s">
        <v>6790</v>
      </c>
      <c r="C687" s="3" t="s">
        <v>5454</v>
      </c>
      <c r="D687" s="3" t="s">
        <v>6918</v>
      </c>
      <c r="E687" s="24">
        <v>400.0</v>
      </c>
      <c r="F687" s="3">
        <v>53.3</v>
      </c>
      <c r="G687" s="3"/>
      <c r="H687" s="3"/>
      <c r="I687" s="3"/>
      <c r="J687" s="3"/>
      <c r="K687" s="3"/>
    </row>
    <row r="688" ht="15.75" customHeight="1">
      <c r="A688" s="3">
        <v>686.0</v>
      </c>
      <c r="B688" s="24" t="s">
        <v>6761</v>
      </c>
      <c r="C688" s="3" t="s">
        <v>4861</v>
      </c>
      <c r="D688" s="3" t="s">
        <v>4630</v>
      </c>
      <c r="E688" s="24">
        <v>394.0</v>
      </c>
      <c r="F688" s="3">
        <v>23.5</v>
      </c>
      <c r="G688" s="3"/>
      <c r="H688" s="3"/>
      <c r="I688" s="3"/>
      <c r="J688" s="3"/>
      <c r="K688" s="3"/>
    </row>
    <row r="689" ht="15.75" customHeight="1">
      <c r="A689" s="3">
        <v>687.0</v>
      </c>
      <c r="B689" s="24" t="s">
        <v>6856</v>
      </c>
      <c r="C689" s="3" t="s">
        <v>5157</v>
      </c>
      <c r="D689" s="3" t="s">
        <v>6917</v>
      </c>
      <c r="E689" s="24">
        <v>411.0</v>
      </c>
      <c r="F689" s="3">
        <v>115.6</v>
      </c>
      <c r="G689" s="3"/>
      <c r="H689" s="3"/>
      <c r="I689" s="3"/>
      <c r="J689" s="3"/>
      <c r="K689" s="3"/>
    </row>
    <row r="690" ht="15.75" customHeight="1">
      <c r="A690" s="3">
        <v>688.0</v>
      </c>
      <c r="B690" s="24" t="s">
        <v>6808</v>
      </c>
      <c r="C690" s="3" t="s">
        <v>4890</v>
      </c>
      <c r="D690" s="3" t="s">
        <v>4630</v>
      </c>
      <c r="E690" s="24">
        <v>409.0</v>
      </c>
      <c r="F690" s="3">
        <v>73.7</v>
      </c>
      <c r="G690" s="3"/>
      <c r="H690" s="3"/>
      <c r="I690" s="3"/>
      <c r="J690" s="3"/>
      <c r="K690" s="3"/>
    </row>
    <row r="691" ht="15.75" customHeight="1">
      <c r="A691" s="3">
        <v>689.0</v>
      </c>
      <c r="B691" s="24" t="s">
        <v>6822</v>
      </c>
      <c r="C691" s="3" t="s">
        <v>5162</v>
      </c>
      <c r="D691" s="3" t="s">
        <v>6917</v>
      </c>
      <c r="E691" s="24">
        <v>421.0</v>
      </c>
      <c r="F691" s="3">
        <v>86.5</v>
      </c>
      <c r="G691" s="3"/>
      <c r="H691" s="3"/>
      <c r="I691" s="3"/>
      <c r="J691" s="3"/>
      <c r="K691" s="3"/>
    </row>
    <row r="692" ht="15.75" customHeight="1">
      <c r="A692" s="3">
        <v>690.0</v>
      </c>
      <c r="B692" s="22" t="s">
        <v>6826</v>
      </c>
      <c r="C692" s="30" t="s">
        <v>4883</v>
      </c>
      <c r="D692" s="3" t="s">
        <v>4630</v>
      </c>
      <c r="E692" s="24">
        <v>422.0</v>
      </c>
      <c r="F692" s="3">
        <v>64.0</v>
      </c>
      <c r="G692" s="3"/>
      <c r="H692" s="3"/>
      <c r="I692" s="3"/>
      <c r="J692" s="3"/>
      <c r="K692" s="3"/>
    </row>
    <row r="693" ht="15.75" customHeight="1">
      <c r="A693" s="3">
        <v>691.0</v>
      </c>
      <c r="B693" s="24" t="s">
        <v>6782</v>
      </c>
      <c r="C693" s="3" t="s">
        <v>5135</v>
      </c>
      <c r="D693" s="3" t="s">
        <v>5850</v>
      </c>
      <c r="E693" s="24">
        <v>451.0</v>
      </c>
      <c r="F693" s="3">
        <v>46.5</v>
      </c>
      <c r="G693" s="3"/>
      <c r="H693" s="3"/>
      <c r="I693" s="3"/>
      <c r="J693" s="3"/>
      <c r="K693" s="3"/>
    </row>
    <row r="694" ht="15.75" customHeight="1">
      <c r="A694" s="3">
        <v>692.0</v>
      </c>
      <c r="B694" s="24" t="s">
        <v>6832</v>
      </c>
      <c r="C694" s="3" t="s">
        <v>4937</v>
      </c>
      <c r="D694" s="3" t="s">
        <v>4630</v>
      </c>
      <c r="E694" s="24">
        <v>433.0</v>
      </c>
      <c r="F694" s="3">
        <v>65.8</v>
      </c>
      <c r="G694" s="3"/>
      <c r="H694" s="3"/>
      <c r="I694" s="3"/>
      <c r="J694" s="3"/>
      <c r="K694" s="3"/>
    </row>
    <row r="695" ht="15.75" customHeight="1">
      <c r="A695" s="3">
        <v>693.0</v>
      </c>
      <c r="B695" s="24" t="s">
        <v>6877</v>
      </c>
      <c r="C695" s="3" t="s">
        <v>4929</v>
      </c>
      <c r="D695" s="3" t="s">
        <v>6917</v>
      </c>
      <c r="E695" s="24">
        <v>466.0</v>
      </c>
      <c r="F695" s="3">
        <v>148.0</v>
      </c>
      <c r="G695" s="3"/>
      <c r="H695" s="3"/>
      <c r="I695" s="3"/>
      <c r="J695" s="3"/>
      <c r="K695" s="3"/>
    </row>
    <row r="696" ht="15.75" customHeight="1">
      <c r="A696" s="3">
        <v>694.0</v>
      </c>
      <c r="B696" s="24" t="s">
        <v>6929</v>
      </c>
      <c r="C696" s="3" t="s">
        <v>5537</v>
      </c>
      <c r="D696" s="3" t="s">
        <v>5846</v>
      </c>
      <c r="E696" s="24">
        <v>452.0</v>
      </c>
      <c r="F696" s="30">
        <v>10000.0</v>
      </c>
      <c r="G696" s="3"/>
      <c r="H696" s="3"/>
      <c r="I696" s="3"/>
      <c r="J696" s="3"/>
      <c r="K696" s="3"/>
    </row>
    <row r="697" ht="15.75" customHeight="1">
      <c r="A697" s="3">
        <v>695.0</v>
      </c>
      <c r="B697" s="24" t="s">
        <v>6930</v>
      </c>
      <c r="C697" s="3" t="s">
        <v>5601</v>
      </c>
      <c r="D697" s="3" t="s">
        <v>5846</v>
      </c>
      <c r="E697" s="24">
        <v>454.0</v>
      </c>
      <c r="F697" s="30">
        <v>10000.0</v>
      </c>
      <c r="G697" s="3"/>
      <c r="H697" s="3"/>
      <c r="I697" s="3"/>
      <c r="J697" s="3"/>
      <c r="K697" s="3"/>
    </row>
    <row r="698" ht="15.75" customHeight="1">
      <c r="A698" s="3">
        <v>696.0</v>
      </c>
      <c r="B698" s="24" t="s">
        <v>6931</v>
      </c>
      <c r="C698" s="3" t="s">
        <v>5614</v>
      </c>
      <c r="D698" s="3" t="s">
        <v>5846</v>
      </c>
      <c r="E698" s="24">
        <v>456.0</v>
      </c>
      <c r="F698" s="30">
        <v>10000.0</v>
      </c>
      <c r="G698" s="3"/>
      <c r="H698" s="3"/>
      <c r="I698" s="3"/>
      <c r="J698" s="3"/>
      <c r="K698" s="3"/>
    </row>
    <row r="699" ht="15.75" customHeight="1">
      <c r="A699" s="3">
        <v>697.0</v>
      </c>
      <c r="B699" s="22" t="s">
        <v>6851</v>
      </c>
      <c r="C699" s="3" t="s">
        <v>5469</v>
      </c>
      <c r="D699" s="3" t="s">
        <v>6918</v>
      </c>
      <c r="E699" s="24">
        <v>458.0</v>
      </c>
      <c r="F699" s="3">
        <v>93.4</v>
      </c>
      <c r="G699" s="3"/>
      <c r="H699" s="3"/>
      <c r="I699" s="3"/>
      <c r="J699" s="3"/>
      <c r="K699" s="3"/>
    </row>
    <row r="700" ht="15.75" customHeight="1">
      <c r="A700" s="3">
        <v>698.0</v>
      </c>
      <c r="B700" s="22" t="s">
        <v>6932</v>
      </c>
      <c r="C700" s="30" t="s">
        <v>4921</v>
      </c>
      <c r="D700" s="3" t="s">
        <v>4630</v>
      </c>
      <c r="E700" s="24">
        <v>445.0</v>
      </c>
      <c r="F700" s="30">
        <v>10000.0</v>
      </c>
      <c r="G700" s="3"/>
      <c r="H700" s="3"/>
      <c r="I700" s="3"/>
      <c r="J700" s="3"/>
      <c r="K700" s="3"/>
    </row>
    <row r="701" ht="15.75" customHeight="1">
      <c r="A701" s="3">
        <v>699.0</v>
      </c>
      <c r="B701" s="24" t="s">
        <v>6847</v>
      </c>
      <c r="C701" s="3" t="s">
        <v>5166</v>
      </c>
      <c r="D701" s="3" t="s">
        <v>6917</v>
      </c>
      <c r="E701" s="24">
        <v>469.0</v>
      </c>
      <c r="F701" s="3">
        <v>95.6</v>
      </c>
      <c r="G701" s="3"/>
      <c r="H701" s="3"/>
      <c r="I701" s="3"/>
      <c r="J701" s="3"/>
      <c r="K701" s="3"/>
    </row>
    <row r="702" ht="15.75" customHeight="1">
      <c r="A702" s="3">
        <v>700.0</v>
      </c>
      <c r="B702" s="24" t="s">
        <v>6864</v>
      </c>
      <c r="C702" s="3" t="s">
        <v>5595</v>
      </c>
      <c r="D702" s="3" t="s">
        <v>6918</v>
      </c>
      <c r="E702" s="24">
        <v>467.0</v>
      </c>
      <c r="F702" s="3">
        <v>72.5</v>
      </c>
      <c r="G702" s="3"/>
      <c r="H702" s="3"/>
      <c r="I702" s="3"/>
      <c r="J702" s="3"/>
      <c r="K702" s="3"/>
    </row>
    <row r="703" ht="15.75" customHeight="1">
      <c r="A703" s="3">
        <v>701.0</v>
      </c>
      <c r="B703" s="24" t="s">
        <v>6817</v>
      </c>
      <c r="C703" s="3" t="s">
        <v>4849</v>
      </c>
      <c r="D703" s="3" t="s">
        <v>4630</v>
      </c>
      <c r="E703" s="24">
        <v>468.0</v>
      </c>
      <c r="F703" s="3">
        <v>58.5</v>
      </c>
      <c r="G703" s="3"/>
      <c r="H703" s="3"/>
      <c r="I703" s="3"/>
      <c r="J703" s="3"/>
      <c r="K703" s="3"/>
    </row>
    <row r="704" ht="15.75" customHeight="1">
      <c r="A704" s="3">
        <v>702.0</v>
      </c>
      <c r="B704" s="24" t="s">
        <v>6912</v>
      </c>
      <c r="C704" s="3" t="s">
        <v>5151</v>
      </c>
      <c r="D704" s="3" t="s">
        <v>6917</v>
      </c>
      <c r="E704" s="24">
        <v>439.0</v>
      </c>
      <c r="F704" s="3">
        <v>164.0</v>
      </c>
      <c r="G704" s="3"/>
      <c r="H704" s="3"/>
      <c r="I704" s="3"/>
      <c r="J704" s="3"/>
      <c r="K704" s="3"/>
    </row>
    <row r="705" ht="15.75" customHeight="1">
      <c r="A705" s="3">
        <v>703.0</v>
      </c>
      <c r="B705" s="24" t="s">
        <v>6933</v>
      </c>
      <c r="C705" s="3" t="s">
        <v>5510</v>
      </c>
      <c r="D705" s="3" t="s">
        <v>5846</v>
      </c>
      <c r="E705" s="24">
        <v>470.0</v>
      </c>
      <c r="F705" s="30">
        <v>10000.0</v>
      </c>
      <c r="G705" s="3"/>
      <c r="H705" s="3"/>
      <c r="I705" s="3"/>
      <c r="J705" s="3"/>
      <c r="K705" s="3"/>
    </row>
    <row r="706" ht="15.75" customHeight="1">
      <c r="A706" s="3">
        <v>704.0</v>
      </c>
      <c r="B706" s="24" t="s">
        <v>6934</v>
      </c>
      <c r="C706" s="3" t="s">
        <v>6065</v>
      </c>
      <c r="D706" s="3" t="s">
        <v>4630</v>
      </c>
      <c r="E706" s="24">
        <v>471.0</v>
      </c>
      <c r="F706" s="30">
        <v>10000.0</v>
      </c>
      <c r="G706" s="3"/>
      <c r="H706" s="3"/>
      <c r="I706" s="3"/>
      <c r="J706" s="3"/>
      <c r="K706" s="3"/>
    </row>
    <row r="707" ht="15.75" customHeight="1">
      <c r="A707" s="3">
        <v>705.0</v>
      </c>
      <c r="B707" s="24" t="s">
        <v>6791</v>
      </c>
      <c r="C707" s="3" t="s">
        <v>5851</v>
      </c>
      <c r="D707" s="3" t="s">
        <v>5850</v>
      </c>
      <c r="E707" s="24">
        <v>472.0</v>
      </c>
      <c r="F707" s="3">
        <v>53.7</v>
      </c>
      <c r="G707" s="3"/>
      <c r="H707" s="3"/>
      <c r="I707" s="3"/>
      <c r="J707" s="3"/>
      <c r="K707" s="3"/>
    </row>
    <row r="708" ht="15.75" customHeight="1">
      <c r="A708" s="3">
        <v>706.0</v>
      </c>
      <c r="B708" s="24" t="s">
        <v>6834</v>
      </c>
      <c r="C708" s="3" t="s">
        <v>5456</v>
      </c>
      <c r="D708" s="3" t="s">
        <v>5846</v>
      </c>
      <c r="E708" s="24">
        <v>473.0</v>
      </c>
      <c r="F708" s="3">
        <v>77.2</v>
      </c>
      <c r="G708" s="3"/>
      <c r="H708" s="3"/>
      <c r="I708" s="3"/>
      <c r="J708" s="3"/>
      <c r="K708" s="3"/>
    </row>
    <row r="709" ht="15.75" customHeight="1">
      <c r="A709" s="3">
        <v>707.0</v>
      </c>
      <c r="B709" s="24" t="s">
        <v>6828</v>
      </c>
      <c r="C709" s="3" t="s">
        <v>6829</v>
      </c>
      <c r="D709" s="3" t="s">
        <v>4630</v>
      </c>
      <c r="E709" s="24">
        <v>474.0</v>
      </c>
      <c r="F709" s="3">
        <v>78.0</v>
      </c>
      <c r="G709" s="3"/>
      <c r="H709" s="3"/>
      <c r="I709" s="3"/>
      <c r="J709" s="3"/>
      <c r="K709" s="3"/>
    </row>
    <row r="710" ht="15.75" customHeight="1">
      <c r="A710" s="3">
        <v>708.0</v>
      </c>
      <c r="B710" s="24" t="s">
        <v>6830</v>
      </c>
      <c r="C710" s="3" t="s">
        <v>5147</v>
      </c>
      <c r="D710" s="3" t="s">
        <v>6917</v>
      </c>
      <c r="E710" s="24">
        <v>475.0</v>
      </c>
      <c r="F710" s="3">
        <v>79.2</v>
      </c>
      <c r="G710" s="3"/>
      <c r="H710" s="3"/>
      <c r="I710" s="3"/>
      <c r="J710" s="3"/>
      <c r="K710" s="3"/>
    </row>
    <row r="711" ht="15.75" customHeight="1">
      <c r="A711" s="3">
        <v>709.0</v>
      </c>
      <c r="B711" s="24" t="s">
        <v>6935</v>
      </c>
      <c r="C711" s="3" t="s">
        <v>5464</v>
      </c>
      <c r="D711" s="3" t="s">
        <v>5846</v>
      </c>
      <c r="E711" s="24">
        <v>476.0</v>
      </c>
      <c r="F711" s="30">
        <v>10000.0</v>
      </c>
      <c r="G711" s="3"/>
      <c r="H711" s="3"/>
      <c r="I711" s="3"/>
      <c r="J711" s="3"/>
      <c r="K711" s="3"/>
    </row>
    <row r="712" ht="15.75" customHeight="1">
      <c r="A712" s="3">
        <v>710.0</v>
      </c>
      <c r="B712" s="24" t="s">
        <v>6862</v>
      </c>
      <c r="C712" s="3" t="s">
        <v>4869</v>
      </c>
      <c r="D712" s="3" t="s">
        <v>4630</v>
      </c>
      <c r="E712" s="24">
        <v>477.0</v>
      </c>
      <c r="F712" s="3">
        <v>71.0</v>
      </c>
      <c r="G712" s="3"/>
      <c r="H712" s="3"/>
      <c r="I712" s="3"/>
      <c r="J712" s="3"/>
      <c r="K712" s="3"/>
    </row>
    <row r="713" ht="15.75" customHeight="1">
      <c r="A713" s="3">
        <v>711.0</v>
      </c>
      <c r="B713" s="24" t="s">
        <v>6936</v>
      </c>
      <c r="C713" s="3" t="s">
        <v>5169</v>
      </c>
      <c r="D713" s="3" t="s">
        <v>6917</v>
      </c>
      <c r="E713" s="24">
        <v>481.0</v>
      </c>
      <c r="F713" s="30">
        <v>10000.0</v>
      </c>
      <c r="G713" s="3"/>
      <c r="H713" s="3"/>
      <c r="I713" s="3"/>
      <c r="J713" s="3"/>
      <c r="K713" s="3"/>
    </row>
    <row r="714" ht="15.75" customHeight="1">
      <c r="A714" s="3">
        <v>712.0</v>
      </c>
      <c r="B714" s="24" t="s">
        <v>6812</v>
      </c>
      <c r="C714" s="3" t="s">
        <v>5509</v>
      </c>
      <c r="D714" s="3" t="s">
        <v>6918</v>
      </c>
      <c r="E714" s="24">
        <v>479.0</v>
      </c>
      <c r="F714" s="3">
        <v>74.7</v>
      </c>
      <c r="G714" s="3"/>
      <c r="H714" s="3"/>
      <c r="I714" s="3"/>
      <c r="J714" s="3"/>
      <c r="K714" s="3"/>
    </row>
    <row r="715" ht="15.75" customHeight="1">
      <c r="A715" s="3">
        <v>713.0</v>
      </c>
      <c r="B715" s="24" t="s">
        <v>6824</v>
      </c>
      <c r="C715" s="3" t="s">
        <v>4865</v>
      </c>
      <c r="D715" s="3" t="s">
        <v>4630</v>
      </c>
      <c r="E715" s="24">
        <v>480.0</v>
      </c>
      <c r="F715" s="3">
        <v>81.3</v>
      </c>
      <c r="G715" s="3"/>
      <c r="H715" s="3"/>
      <c r="I715" s="3"/>
      <c r="J715" s="3"/>
      <c r="K715" s="3"/>
    </row>
    <row r="716" ht="15.75" customHeight="1">
      <c r="A716" s="3">
        <v>714.0</v>
      </c>
      <c r="B716" s="24" t="s">
        <v>678</v>
      </c>
      <c r="C716" s="3" t="s">
        <v>136</v>
      </c>
      <c r="D716" s="3" t="s">
        <v>6917</v>
      </c>
      <c r="E716" s="24">
        <v>478.0</v>
      </c>
      <c r="F716" s="3">
        <v>108.2</v>
      </c>
      <c r="G716" s="3"/>
      <c r="H716" s="3"/>
      <c r="I716" s="3"/>
      <c r="J716" s="3"/>
      <c r="K716" s="3"/>
    </row>
    <row r="717" ht="15.75" customHeight="1">
      <c r="A717" s="3">
        <v>715.0</v>
      </c>
      <c r="B717" s="24" t="s">
        <v>6937</v>
      </c>
      <c r="C717" s="3" t="s">
        <v>5535</v>
      </c>
      <c r="D717" s="3" t="s">
        <v>5846</v>
      </c>
      <c r="E717" s="24">
        <v>482.0</v>
      </c>
      <c r="F717" s="30">
        <v>10000.0</v>
      </c>
      <c r="G717" s="3"/>
      <c r="H717" s="3"/>
      <c r="I717" s="3"/>
      <c r="J717" s="3"/>
      <c r="K717" s="3"/>
    </row>
    <row r="718" ht="15.75" customHeight="1">
      <c r="A718" s="3">
        <v>716.0</v>
      </c>
      <c r="B718" s="24" t="s">
        <v>6798</v>
      </c>
      <c r="C718" s="3" t="s">
        <v>4859</v>
      </c>
      <c r="D718" s="3" t="s">
        <v>4630</v>
      </c>
      <c r="E718" s="24">
        <v>483.0</v>
      </c>
      <c r="F718" s="3">
        <v>60.5</v>
      </c>
      <c r="G718" s="3"/>
      <c r="H718" s="3"/>
      <c r="I718" s="3"/>
      <c r="J718" s="3"/>
      <c r="K718" s="3"/>
    </row>
    <row r="719" ht="15.75" customHeight="1">
      <c r="A719" s="3">
        <v>717.0</v>
      </c>
      <c r="B719" s="24" t="s">
        <v>6938</v>
      </c>
      <c r="C719" s="3" t="s">
        <v>5082</v>
      </c>
      <c r="D719" s="3" t="s">
        <v>6917</v>
      </c>
      <c r="E719" s="24">
        <v>484.0</v>
      </c>
      <c r="F719" s="30">
        <v>10000.0</v>
      </c>
      <c r="G719" s="3"/>
      <c r="H719" s="3"/>
      <c r="I719" s="3"/>
      <c r="J719" s="3"/>
      <c r="K719" s="3"/>
    </row>
    <row r="720" ht="15.75" customHeight="1">
      <c r="A720" s="3">
        <v>718.0</v>
      </c>
      <c r="B720" s="24" t="s">
        <v>6939</v>
      </c>
      <c r="C720" s="3" t="s">
        <v>5613</v>
      </c>
      <c r="D720" s="3" t="s">
        <v>5846</v>
      </c>
      <c r="E720" s="24">
        <v>485.0</v>
      </c>
      <c r="F720" s="30">
        <v>10000.0</v>
      </c>
      <c r="G720" s="3"/>
      <c r="H720" s="3"/>
      <c r="I720" s="3"/>
      <c r="J720" s="3"/>
      <c r="K720" s="3"/>
    </row>
    <row r="721" ht="15.75" customHeight="1">
      <c r="A721" s="3">
        <v>719.0</v>
      </c>
      <c r="B721" s="24" t="s">
        <v>6892</v>
      </c>
      <c r="C721" s="3" t="s">
        <v>4948</v>
      </c>
      <c r="D721" s="3" t="s">
        <v>4630</v>
      </c>
      <c r="E721" s="24">
        <v>486.0</v>
      </c>
      <c r="F721" s="3">
        <v>187.0</v>
      </c>
      <c r="G721" s="3"/>
      <c r="H721" s="3"/>
      <c r="I721" s="3"/>
      <c r="J721" s="3"/>
      <c r="K721" s="3"/>
    </row>
    <row r="722" ht="15.75" customHeight="1">
      <c r="A722" s="3">
        <v>720.0</v>
      </c>
      <c r="B722" s="24" t="s">
        <v>6940</v>
      </c>
      <c r="C722" s="3" t="s">
        <v>5220</v>
      </c>
      <c r="D722" s="3" t="s">
        <v>6917</v>
      </c>
      <c r="E722" s="24">
        <v>487.0</v>
      </c>
      <c r="F722" s="30">
        <v>10000.0</v>
      </c>
      <c r="G722" s="3"/>
      <c r="H722" s="3"/>
      <c r="I722" s="3"/>
      <c r="J722" s="3"/>
      <c r="K722" s="3"/>
    </row>
    <row r="723" ht="15.75" customHeight="1">
      <c r="A723" s="3">
        <v>721.0</v>
      </c>
      <c r="B723" s="24" t="s">
        <v>6941</v>
      </c>
      <c r="C723" s="3" t="s">
        <v>5482</v>
      </c>
      <c r="D723" s="3" t="s">
        <v>6918</v>
      </c>
      <c r="E723" s="24">
        <v>488.0</v>
      </c>
      <c r="F723" s="30">
        <v>10000.0</v>
      </c>
      <c r="G723" s="3"/>
      <c r="H723" s="3"/>
      <c r="I723" s="3"/>
      <c r="J723" s="3"/>
      <c r="K723" s="3"/>
    </row>
    <row r="724" ht="15.75" customHeight="1">
      <c r="A724" s="3">
        <v>722.0</v>
      </c>
      <c r="B724" s="24" t="s">
        <v>6850</v>
      </c>
      <c r="C724" s="3" t="s">
        <v>4863</v>
      </c>
      <c r="D724" s="3" t="s">
        <v>4630</v>
      </c>
      <c r="E724" s="24">
        <v>492.0</v>
      </c>
      <c r="F724" s="3">
        <v>75.7</v>
      </c>
      <c r="G724" s="3"/>
      <c r="H724" s="3"/>
      <c r="I724" s="3"/>
      <c r="J724" s="3"/>
      <c r="K724" s="3"/>
    </row>
    <row r="725" ht="15.75" customHeight="1">
      <c r="A725" s="3">
        <v>723.0</v>
      </c>
      <c r="B725" s="24" t="s">
        <v>6913</v>
      </c>
      <c r="C725" s="3" t="s">
        <v>5204</v>
      </c>
      <c r="D725" s="3" t="s">
        <v>6917</v>
      </c>
      <c r="E725" s="24">
        <v>490.0</v>
      </c>
      <c r="F725" s="3">
        <v>194.5</v>
      </c>
      <c r="G725" s="3"/>
      <c r="H725" s="3"/>
      <c r="I725" s="3"/>
      <c r="J725" s="3"/>
      <c r="K725" s="3"/>
    </row>
    <row r="726" ht="15.75" customHeight="1">
      <c r="A726" s="3">
        <v>724.0</v>
      </c>
      <c r="B726" s="24" t="s">
        <v>6942</v>
      </c>
      <c r="C726" s="3" t="s">
        <v>5536</v>
      </c>
      <c r="D726" s="3" t="s">
        <v>6918</v>
      </c>
      <c r="E726" s="24">
        <v>491.0</v>
      </c>
      <c r="F726" s="30">
        <v>10000.0</v>
      </c>
      <c r="G726" s="3"/>
      <c r="H726" s="3"/>
      <c r="I726" s="3"/>
      <c r="J726" s="3"/>
      <c r="K726" s="3"/>
    </row>
    <row r="727" ht="15.75" customHeight="1">
      <c r="A727" s="3">
        <v>725.0</v>
      </c>
      <c r="B727" s="24" t="s">
        <v>6821</v>
      </c>
      <c r="C727" s="3" t="s">
        <v>4924</v>
      </c>
      <c r="D727" s="3" t="s">
        <v>4630</v>
      </c>
      <c r="E727" s="24">
        <v>495.0</v>
      </c>
      <c r="F727" s="3">
        <v>71.6</v>
      </c>
      <c r="G727" s="3"/>
      <c r="H727" s="3"/>
      <c r="I727" s="3"/>
      <c r="J727" s="3"/>
      <c r="K727" s="3"/>
    </row>
    <row r="728" ht="15.75" customHeight="1">
      <c r="A728" s="3">
        <v>726.0</v>
      </c>
      <c r="B728" s="24" t="s">
        <v>6841</v>
      </c>
      <c r="C728" s="3" t="s">
        <v>6842</v>
      </c>
      <c r="D728" s="3" t="s">
        <v>6917</v>
      </c>
      <c r="E728" s="24">
        <v>493.0</v>
      </c>
      <c r="F728" s="3">
        <v>127.6</v>
      </c>
      <c r="G728" s="3"/>
      <c r="H728" s="3"/>
      <c r="I728" s="3"/>
      <c r="J728" s="3"/>
      <c r="K728" s="3"/>
    </row>
    <row r="729" ht="15.75" customHeight="1">
      <c r="A729" s="3">
        <v>727.0</v>
      </c>
      <c r="B729" s="22" t="s">
        <v>6843</v>
      </c>
      <c r="C729" s="30" t="s">
        <v>6039</v>
      </c>
      <c r="D729" s="3" t="s">
        <v>6918</v>
      </c>
      <c r="E729" s="24">
        <v>494.0</v>
      </c>
      <c r="F729" s="3">
        <v>104.8</v>
      </c>
      <c r="G729" s="3"/>
      <c r="H729" s="3"/>
      <c r="I729" s="3"/>
      <c r="J729" s="3"/>
      <c r="K729" s="3"/>
    </row>
    <row r="730" ht="15.75" customHeight="1">
      <c r="A730" s="3">
        <v>728.0</v>
      </c>
      <c r="B730" s="22" t="s">
        <v>6815</v>
      </c>
      <c r="C730" s="3" t="s">
        <v>4968</v>
      </c>
      <c r="D730" s="3" t="s">
        <v>4630</v>
      </c>
      <c r="E730" s="24">
        <v>498.0</v>
      </c>
      <c r="F730" s="3">
        <v>69.6</v>
      </c>
      <c r="G730" s="3"/>
      <c r="H730" s="3"/>
      <c r="I730" s="3"/>
      <c r="J730" s="3"/>
      <c r="K730" s="3"/>
    </row>
    <row r="731" ht="15.75" customHeight="1">
      <c r="A731" s="3">
        <v>729.0</v>
      </c>
      <c r="B731" s="24" t="s">
        <v>6837</v>
      </c>
      <c r="C731" s="3" t="s">
        <v>5141</v>
      </c>
      <c r="D731" s="3" t="s">
        <v>5850</v>
      </c>
      <c r="E731" s="24">
        <v>496.0</v>
      </c>
      <c r="F731" s="3">
        <v>79.0</v>
      </c>
      <c r="G731" s="3"/>
      <c r="H731" s="3"/>
      <c r="I731" s="3"/>
      <c r="J731" s="3"/>
      <c r="K731" s="3"/>
    </row>
    <row r="732" ht="15.75" customHeight="1">
      <c r="A732" s="3">
        <v>730.0</v>
      </c>
      <c r="B732" s="24" t="s">
        <v>6943</v>
      </c>
      <c r="C732" s="3" t="s">
        <v>5472</v>
      </c>
      <c r="D732" s="3" t="s">
        <v>5846</v>
      </c>
      <c r="E732" s="24">
        <v>497.0</v>
      </c>
      <c r="F732" s="30">
        <v>10000.0</v>
      </c>
      <c r="G732" s="3"/>
      <c r="H732" s="3"/>
      <c r="I732" s="3"/>
      <c r="J732" s="3"/>
      <c r="K732" s="3"/>
    </row>
    <row r="733" ht="15.75" customHeight="1">
      <c r="A733" s="3">
        <v>731.0</v>
      </c>
      <c r="B733" s="24" t="s">
        <v>6944</v>
      </c>
      <c r="C733" s="3" t="s">
        <v>4959</v>
      </c>
      <c r="D733" s="3" t="s">
        <v>4630</v>
      </c>
      <c r="E733" s="24">
        <v>501.0</v>
      </c>
      <c r="F733" s="30">
        <v>10000.0</v>
      </c>
      <c r="G733" s="3"/>
      <c r="H733" s="3"/>
      <c r="I733" s="3"/>
      <c r="J733" s="3"/>
      <c r="K733" s="3"/>
    </row>
    <row r="734" ht="15.75" customHeight="1">
      <c r="A734" s="3">
        <v>732.0</v>
      </c>
      <c r="B734" s="24" t="s">
        <v>6887</v>
      </c>
      <c r="C734" s="3" t="s">
        <v>5136</v>
      </c>
      <c r="D734" s="3" t="s">
        <v>5850</v>
      </c>
      <c r="E734" s="24">
        <v>499.0</v>
      </c>
      <c r="F734" s="3">
        <v>118.7</v>
      </c>
      <c r="G734" s="3"/>
      <c r="H734" s="3"/>
      <c r="I734" s="3"/>
      <c r="J734" s="3"/>
      <c r="K734" s="3"/>
    </row>
    <row r="735" ht="15.75" customHeight="1">
      <c r="A735" s="3">
        <v>733.0</v>
      </c>
      <c r="B735" s="24" t="s">
        <v>6945</v>
      </c>
      <c r="C735" s="3" t="s">
        <v>5592</v>
      </c>
      <c r="D735" s="3" t="s">
        <v>5846</v>
      </c>
      <c r="E735" s="24">
        <v>500.0</v>
      </c>
      <c r="F735" s="30">
        <v>10000.0</v>
      </c>
      <c r="G735" s="3"/>
      <c r="H735" s="3"/>
      <c r="I735" s="3"/>
      <c r="J735" s="3"/>
      <c r="K735" s="3"/>
    </row>
    <row r="736" ht="15.75" customHeight="1">
      <c r="A736" s="3">
        <v>734.0</v>
      </c>
      <c r="B736" s="24" t="s">
        <v>6806</v>
      </c>
      <c r="C736" s="3" t="s">
        <v>4891</v>
      </c>
      <c r="D736" s="3" t="s">
        <v>4630</v>
      </c>
      <c r="E736" s="24">
        <v>504.0</v>
      </c>
      <c r="F736" s="3">
        <v>60.6</v>
      </c>
      <c r="G736" s="3"/>
      <c r="H736" s="3"/>
      <c r="I736" s="3"/>
      <c r="J736" s="3"/>
      <c r="K736" s="3"/>
    </row>
    <row r="737" ht="15.75" customHeight="1">
      <c r="A737" s="3">
        <v>735.0</v>
      </c>
      <c r="B737" s="24" t="s">
        <v>6807</v>
      </c>
      <c r="C737" s="3" t="s">
        <v>5180</v>
      </c>
      <c r="D737" s="3" t="s">
        <v>5850</v>
      </c>
      <c r="E737" s="24">
        <v>502.0</v>
      </c>
      <c r="F737" s="3">
        <v>71.0</v>
      </c>
      <c r="G737" s="3"/>
      <c r="H737" s="3"/>
      <c r="I737" s="3"/>
      <c r="J737" s="3"/>
      <c r="K737" s="3"/>
    </row>
    <row r="738" ht="15.75" customHeight="1">
      <c r="A738" s="3">
        <v>736.0</v>
      </c>
      <c r="B738" s="24" t="s">
        <v>6946</v>
      </c>
      <c r="C738" s="3" t="s">
        <v>5570</v>
      </c>
      <c r="D738" s="3" t="s">
        <v>5846</v>
      </c>
      <c r="E738" s="24">
        <v>503.0</v>
      </c>
      <c r="F738" s="30">
        <v>10000.0</v>
      </c>
      <c r="G738" s="3"/>
      <c r="H738" s="3"/>
      <c r="I738" s="3"/>
      <c r="J738" s="3"/>
      <c r="K738" s="3"/>
    </row>
    <row r="739" ht="15.75" customHeight="1">
      <c r="A739" s="3">
        <v>737.0</v>
      </c>
      <c r="B739" s="24" t="s">
        <v>6866</v>
      </c>
      <c r="C739" s="3" t="s">
        <v>5016</v>
      </c>
      <c r="D739" s="3" t="s">
        <v>4630</v>
      </c>
      <c r="E739" s="24">
        <v>489.0</v>
      </c>
      <c r="F739" s="3">
        <v>148.5</v>
      </c>
      <c r="G739" s="3"/>
      <c r="H739" s="3"/>
      <c r="I739" s="3"/>
      <c r="J739" s="3"/>
      <c r="K739" s="3"/>
    </row>
    <row r="740" ht="15.75" customHeight="1">
      <c r="A740" s="3">
        <v>738.0</v>
      </c>
      <c r="B740" s="24" t="s">
        <v>6889</v>
      </c>
      <c r="C740" s="3" t="s">
        <v>5029</v>
      </c>
      <c r="D740" s="3" t="s">
        <v>6917</v>
      </c>
      <c r="E740" s="24">
        <v>505.0</v>
      </c>
      <c r="F740" s="3">
        <v>143.0</v>
      </c>
      <c r="G740" s="3"/>
      <c r="H740" s="3"/>
      <c r="I740" s="3"/>
      <c r="J740" s="3"/>
      <c r="K740" s="3"/>
    </row>
    <row r="741" ht="15.75" customHeight="1">
      <c r="A741" s="3">
        <v>739.0</v>
      </c>
      <c r="B741" s="24" t="s">
        <v>6835</v>
      </c>
      <c r="C741" s="3" t="s">
        <v>6836</v>
      </c>
      <c r="D741" s="3" t="s">
        <v>6918</v>
      </c>
      <c r="E741" s="24">
        <v>509.0</v>
      </c>
      <c r="F741" s="3">
        <v>98.4</v>
      </c>
      <c r="G741" s="3"/>
      <c r="H741" s="3"/>
      <c r="I741" s="3"/>
      <c r="J741" s="3"/>
      <c r="K741" s="3"/>
    </row>
    <row r="742" ht="15.75" customHeight="1">
      <c r="A742" s="3">
        <v>740.0</v>
      </c>
      <c r="B742" s="24" t="s">
        <v>6846</v>
      </c>
      <c r="C742" s="3" t="s">
        <v>4911</v>
      </c>
      <c r="D742" s="3" t="s">
        <v>4630</v>
      </c>
      <c r="E742" s="24">
        <v>507.0</v>
      </c>
      <c r="F742" s="3">
        <v>78.3</v>
      </c>
      <c r="G742" s="3"/>
      <c r="H742" s="3"/>
      <c r="I742" s="3"/>
      <c r="J742" s="3"/>
      <c r="K742" s="3"/>
    </row>
    <row r="743" ht="15.75" customHeight="1">
      <c r="A743" s="3">
        <v>741.0</v>
      </c>
      <c r="B743" s="24" t="s">
        <v>6947</v>
      </c>
      <c r="C743" s="3" t="s">
        <v>4904</v>
      </c>
      <c r="D743" s="3" t="s">
        <v>6917</v>
      </c>
      <c r="E743" s="24">
        <v>508.0</v>
      </c>
      <c r="F743" s="30">
        <v>10000.0</v>
      </c>
      <c r="G743" s="3"/>
      <c r="H743" s="3"/>
      <c r="I743" s="3"/>
      <c r="J743" s="3"/>
      <c r="K743" s="3"/>
    </row>
    <row r="744" ht="15.75" customHeight="1">
      <c r="A744" s="3">
        <v>742.0</v>
      </c>
      <c r="B744" s="24" t="s">
        <v>6948</v>
      </c>
      <c r="C744" s="3" t="s">
        <v>6949</v>
      </c>
      <c r="D744" s="3" t="s">
        <v>5846</v>
      </c>
      <c r="E744" s="24">
        <v>506.0</v>
      </c>
      <c r="F744" s="30">
        <v>10000.0</v>
      </c>
      <c r="G744" s="3"/>
      <c r="H744" s="3"/>
      <c r="I744" s="3"/>
      <c r="J744" s="3"/>
      <c r="K744" s="3"/>
    </row>
    <row r="745" ht="15.75" customHeight="1">
      <c r="A745" s="3">
        <v>743.0</v>
      </c>
      <c r="B745" s="24" t="s">
        <v>6910</v>
      </c>
      <c r="C745" s="3" t="s">
        <v>6911</v>
      </c>
      <c r="D745" s="3" t="s">
        <v>4630</v>
      </c>
      <c r="E745" s="24">
        <v>510.0</v>
      </c>
      <c r="F745" s="3">
        <v>155.5</v>
      </c>
      <c r="G745" s="3"/>
      <c r="H745" s="3"/>
      <c r="I745" s="3"/>
      <c r="J745" s="3"/>
      <c r="K745" s="3"/>
    </row>
    <row r="746" ht="15.75" customHeight="1">
      <c r="A746" s="3">
        <v>744.0</v>
      </c>
      <c r="B746" s="24" t="s">
        <v>6950</v>
      </c>
      <c r="C746" s="3" t="s">
        <v>5338</v>
      </c>
      <c r="D746" s="3" t="s">
        <v>5850</v>
      </c>
      <c r="E746" s="24">
        <v>514.0</v>
      </c>
      <c r="F746" s="30">
        <v>10000.0</v>
      </c>
      <c r="G746" s="3"/>
      <c r="H746" s="3"/>
      <c r="I746" s="3"/>
      <c r="J746" s="3"/>
      <c r="K746" s="3"/>
    </row>
    <row r="747" ht="15.75" customHeight="1">
      <c r="A747" s="3">
        <v>745.0</v>
      </c>
      <c r="B747" s="24" t="s">
        <v>6951</v>
      </c>
      <c r="C747" s="3" t="s">
        <v>6952</v>
      </c>
      <c r="D747" s="3" t="s">
        <v>5846</v>
      </c>
      <c r="E747" s="24">
        <v>512.0</v>
      </c>
      <c r="F747" s="30">
        <v>10000.0</v>
      </c>
      <c r="G747" s="3"/>
      <c r="H747" s="3"/>
      <c r="I747" s="3"/>
      <c r="J747" s="3"/>
      <c r="K747" s="3"/>
    </row>
    <row r="748" ht="15.75" customHeight="1">
      <c r="A748" s="3">
        <v>746.0</v>
      </c>
      <c r="B748" s="24" t="s">
        <v>6953</v>
      </c>
      <c r="C748" s="3" t="s">
        <v>4960</v>
      </c>
      <c r="D748" s="3" t="s">
        <v>4630</v>
      </c>
      <c r="E748" s="24">
        <v>513.0</v>
      </c>
      <c r="F748" s="30">
        <v>10000.0</v>
      </c>
      <c r="G748" s="3"/>
      <c r="H748" s="3"/>
      <c r="I748" s="3"/>
      <c r="J748" s="3"/>
      <c r="K748" s="3"/>
    </row>
    <row r="749" ht="15.75" customHeight="1">
      <c r="A749" s="3">
        <v>747.0</v>
      </c>
      <c r="B749" s="24" t="s">
        <v>6809</v>
      </c>
      <c r="C749" s="3" t="s">
        <v>5026</v>
      </c>
      <c r="D749" s="3" t="s">
        <v>6917</v>
      </c>
      <c r="E749" s="24">
        <v>517.0</v>
      </c>
      <c r="F749" s="3">
        <v>85.7</v>
      </c>
      <c r="G749" s="3"/>
      <c r="H749" s="3"/>
      <c r="I749" s="3"/>
      <c r="J749" s="3"/>
      <c r="K749" s="3"/>
    </row>
    <row r="750" ht="15.75" customHeight="1">
      <c r="A750" s="3">
        <v>748.0</v>
      </c>
      <c r="B750" s="24" t="s">
        <v>6833</v>
      </c>
      <c r="C750" s="3" t="s">
        <v>5500</v>
      </c>
      <c r="D750" s="3" t="s">
        <v>6918</v>
      </c>
      <c r="E750" s="24">
        <v>515.0</v>
      </c>
      <c r="F750" s="3">
        <v>83.5</v>
      </c>
      <c r="G750" s="3"/>
      <c r="H750" s="3"/>
      <c r="I750" s="3"/>
      <c r="J750" s="3"/>
      <c r="K750" s="3"/>
    </row>
    <row r="751" ht="15.75" customHeight="1">
      <c r="A751" s="3">
        <v>749.0</v>
      </c>
      <c r="B751" s="24" t="s">
        <v>6954</v>
      </c>
      <c r="C751" s="3" t="s">
        <v>4978</v>
      </c>
      <c r="D751" s="3" t="s">
        <v>4630</v>
      </c>
      <c r="E751" s="24">
        <v>516.0</v>
      </c>
      <c r="F751" s="30">
        <v>10000.0</v>
      </c>
      <c r="G751" s="3"/>
      <c r="H751" s="3"/>
      <c r="I751" s="3"/>
      <c r="J751" s="3"/>
      <c r="K751" s="3"/>
    </row>
    <row r="752" ht="15.75" customHeight="1">
      <c r="A752" s="3">
        <v>750.0</v>
      </c>
      <c r="B752" s="24" t="s">
        <v>6955</v>
      </c>
      <c r="C752" s="3" t="s">
        <v>4930</v>
      </c>
      <c r="D752" s="3" t="s">
        <v>6917</v>
      </c>
      <c r="E752" s="24">
        <v>520.0</v>
      </c>
      <c r="F752" s="30">
        <v>10000.0</v>
      </c>
      <c r="G752" s="3"/>
      <c r="H752" s="3"/>
      <c r="I752" s="3"/>
      <c r="J752" s="3"/>
      <c r="K752" s="3"/>
    </row>
    <row r="753" ht="15.75" customHeight="1">
      <c r="A753" s="3">
        <v>751.0</v>
      </c>
      <c r="B753" s="24" t="s">
        <v>6858</v>
      </c>
      <c r="C753" s="3" t="s">
        <v>6859</v>
      </c>
      <c r="D753" s="3" t="s">
        <v>6918</v>
      </c>
      <c r="E753" s="24">
        <v>521.0</v>
      </c>
      <c r="F753" s="3">
        <v>112.2</v>
      </c>
      <c r="G753" s="3"/>
      <c r="H753" s="3"/>
      <c r="I753" s="3"/>
      <c r="J753" s="3"/>
      <c r="K753" s="3"/>
    </row>
    <row r="754" ht="15.75" customHeight="1">
      <c r="A754" s="3">
        <v>752.0</v>
      </c>
      <c r="B754" s="24" t="s">
        <v>6844</v>
      </c>
      <c r="C754" s="3" t="s">
        <v>4893</v>
      </c>
      <c r="D754" s="3" t="s">
        <v>4630</v>
      </c>
      <c r="E754" s="24">
        <v>519.0</v>
      </c>
      <c r="F754" s="3">
        <v>63.7</v>
      </c>
      <c r="G754" s="3"/>
      <c r="H754" s="3"/>
      <c r="I754" s="3"/>
      <c r="J754" s="3"/>
      <c r="K754" s="3"/>
    </row>
    <row r="755" ht="15.75" customHeight="1">
      <c r="A755" s="3">
        <v>753.0</v>
      </c>
      <c r="B755" s="24" t="s">
        <v>6860</v>
      </c>
      <c r="C755" s="3" t="s">
        <v>5311</v>
      </c>
      <c r="D755" s="3" t="s">
        <v>5850</v>
      </c>
      <c r="E755" s="24">
        <v>523.0</v>
      </c>
      <c r="F755" s="3">
        <v>143.3</v>
      </c>
      <c r="G755" s="3"/>
      <c r="H755" s="3"/>
      <c r="I755" s="3"/>
      <c r="J755" s="3"/>
      <c r="K755" s="3"/>
    </row>
    <row r="756" ht="15.75" customHeight="1">
      <c r="A756" s="3">
        <v>754.0</v>
      </c>
      <c r="B756" s="24" t="s">
        <v>6956</v>
      </c>
      <c r="C756" s="3" t="s">
        <v>5854</v>
      </c>
      <c r="D756" s="3" t="s">
        <v>5846</v>
      </c>
      <c r="E756" s="24">
        <v>518.0</v>
      </c>
      <c r="F756" s="30">
        <v>10000.0</v>
      </c>
      <c r="G756" s="3"/>
      <c r="H756" s="3"/>
      <c r="I756" s="3"/>
      <c r="J756" s="3"/>
      <c r="K756" s="3"/>
    </row>
    <row r="757" ht="15.75" customHeight="1">
      <c r="A757" s="3">
        <v>755.0</v>
      </c>
      <c r="B757" s="24" t="s">
        <v>6957</v>
      </c>
      <c r="C757" s="3" t="s">
        <v>6958</v>
      </c>
      <c r="D757" s="3" t="s">
        <v>4630</v>
      </c>
      <c r="E757" s="24">
        <v>522.0</v>
      </c>
      <c r="F757" s="30">
        <v>10000.0</v>
      </c>
      <c r="G757" s="3"/>
      <c r="H757" s="3"/>
      <c r="I757" s="3"/>
      <c r="J757" s="3"/>
      <c r="K757" s="3"/>
    </row>
    <row r="758" ht="15.75" customHeight="1">
      <c r="A758" s="3">
        <v>756.0</v>
      </c>
      <c r="B758" s="24" t="s">
        <v>6959</v>
      </c>
      <c r="C758" s="3" t="s">
        <v>4944</v>
      </c>
      <c r="D758" s="3" t="s">
        <v>6917</v>
      </c>
      <c r="E758" s="24">
        <v>526.0</v>
      </c>
      <c r="F758" s="30">
        <v>10000.0</v>
      </c>
      <c r="G758" s="3"/>
      <c r="H758" s="3"/>
      <c r="I758" s="3"/>
      <c r="J758" s="3"/>
      <c r="K758" s="3"/>
    </row>
    <row r="759" ht="15.75" customHeight="1">
      <c r="A759" s="3">
        <v>757.0</v>
      </c>
      <c r="B759" s="24" t="s">
        <v>6799</v>
      </c>
      <c r="C759" s="3" t="s">
        <v>5468</v>
      </c>
      <c r="D759" s="3" t="s">
        <v>6918</v>
      </c>
      <c r="E759" s="24">
        <v>524.0</v>
      </c>
      <c r="F759" s="3">
        <v>62.8</v>
      </c>
      <c r="G759" s="3"/>
      <c r="H759" s="3"/>
      <c r="I759" s="3"/>
      <c r="J759" s="3"/>
      <c r="K759" s="3"/>
    </row>
    <row r="760" ht="15.75" customHeight="1">
      <c r="A760" s="3">
        <v>758.0</v>
      </c>
      <c r="B760" s="24" t="s">
        <v>6960</v>
      </c>
      <c r="C760" s="3" t="s">
        <v>4846</v>
      </c>
      <c r="D760" s="3" t="s">
        <v>4630</v>
      </c>
      <c r="E760" s="24">
        <v>525.0</v>
      </c>
      <c r="F760" s="30">
        <v>10000.0</v>
      </c>
      <c r="G760" s="3"/>
      <c r="H760" s="3"/>
      <c r="I760" s="3"/>
      <c r="J760" s="3"/>
      <c r="K760" s="3"/>
    </row>
    <row r="761" ht="15.75" customHeight="1">
      <c r="A761" s="3">
        <v>759.0</v>
      </c>
      <c r="B761" s="22" t="s">
        <v>6878</v>
      </c>
      <c r="C761" s="30" t="s">
        <v>5163</v>
      </c>
      <c r="D761" s="3" t="s">
        <v>5850</v>
      </c>
      <c r="E761" s="24">
        <v>529.0</v>
      </c>
      <c r="F761" s="3">
        <v>109.0</v>
      </c>
      <c r="G761" s="3"/>
      <c r="H761" s="3"/>
      <c r="I761" s="3"/>
      <c r="J761" s="3"/>
      <c r="K761" s="3"/>
    </row>
    <row r="762" ht="15.75" customHeight="1">
      <c r="A762" s="3">
        <v>760.0</v>
      </c>
      <c r="B762" s="24" t="s">
        <v>6907</v>
      </c>
      <c r="C762" s="3" t="s">
        <v>5459</v>
      </c>
      <c r="D762" s="3" t="s">
        <v>6918</v>
      </c>
      <c r="E762" s="24">
        <v>527.0</v>
      </c>
      <c r="F762" s="3">
        <v>125.0</v>
      </c>
      <c r="G762" s="3"/>
      <c r="H762" s="3"/>
      <c r="I762" s="3"/>
      <c r="J762" s="3"/>
      <c r="K762" s="3"/>
    </row>
    <row r="763" ht="15.75" customHeight="1">
      <c r="A763" s="3">
        <v>761.0</v>
      </c>
      <c r="B763" s="24" t="s">
        <v>6891</v>
      </c>
      <c r="C763" s="3" t="s">
        <v>4903</v>
      </c>
      <c r="D763" s="3" t="s">
        <v>4630</v>
      </c>
      <c r="E763" s="24">
        <v>528.0</v>
      </c>
      <c r="F763" s="3">
        <v>105.3</v>
      </c>
      <c r="G763" s="3"/>
      <c r="H763" s="3"/>
      <c r="I763" s="3"/>
      <c r="J763" s="3"/>
      <c r="K763" s="3"/>
    </row>
    <row r="764" ht="15.75" customHeight="1">
      <c r="A764" s="3">
        <v>762.0</v>
      </c>
      <c r="B764" s="24" t="s">
        <v>6961</v>
      </c>
      <c r="C764" s="3" t="s">
        <v>5152</v>
      </c>
      <c r="D764" s="3" t="s">
        <v>5850</v>
      </c>
      <c r="E764" s="24">
        <v>511.0</v>
      </c>
      <c r="F764" s="30">
        <v>10000.0</v>
      </c>
      <c r="G764" s="3"/>
      <c r="H764" s="3"/>
      <c r="I764" s="3"/>
      <c r="J764" s="3"/>
      <c r="K764" s="3"/>
    </row>
    <row r="765" ht="15.75" customHeight="1">
      <c r="A765" s="3">
        <v>763.0</v>
      </c>
      <c r="B765" s="24" t="s">
        <v>6962</v>
      </c>
      <c r="C765" s="3" t="s">
        <v>5538</v>
      </c>
      <c r="D765" s="3" t="s">
        <v>6918</v>
      </c>
      <c r="E765" s="24">
        <v>530.0</v>
      </c>
      <c r="F765" s="30">
        <v>10000.0</v>
      </c>
      <c r="G765" s="3"/>
      <c r="H765" s="3"/>
      <c r="I765" s="3"/>
      <c r="J765" s="3"/>
      <c r="K765" s="3"/>
    </row>
    <row r="766" ht="15.75" customHeight="1">
      <c r="A766" s="3">
        <v>764.0</v>
      </c>
      <c r="B766" s="24" t="s">
        <v>6963</v>
      </c>
      <c r="C766" s="3" t="s">
        <v>4963</v>
      </c>
      <c r="D766" s="3" t="s">
        <v>4630</v>
      </c>
      <c r="E766" s="24">
        <v>531.0</v>
      </c>
      <c r="F766" s="30">
        <v>10000.0</v>
      </c>
      <c r="G766" s="3"/>
      <c r="H766" s="3"/>
      <c r="I766" s="3"/>
      <c r="J766" s="3"/>
      <c r="K766" s="3"/>
    </row>
    <row r="767" ht="15.75" customHeight="1">
      <c r="A767" s="3">
        <v>765.0</v>
      </c>
      <c r="B767" s="24" t="s">
        <v>6964</v>
      </c>
      <c r="C767" s="3" t="s">
        <v>5146</v>
      </c>
      <c r="D767" s="3" t="s">
        <v>5850</v>
      </c>
      <c r="E767" s="24">
        <v>532.0</v>
      </c>
      <c r="F767" s="30">
        <v>10000.0</v>
      </c>
      <c r="G767" s="3"/>
      <c r="H767" s="3"/>
      <c r="I767" s="3"/>
      <c r="J767" s="3"/>
      <c r="K767" s="3"/>
    </row>
    <row r="768" ht="15.75" customHeight="1">
      <c r="A768" s="3">
        <v>766.0</v>
      </c>
      <c r="B768" s="24" t="s">
        <v>6965</v>
      </c>
      <c r="C768" s="3" t="s">
        <v>5612</v>
      </c>
      <c r="D768" s="3" t="s">
        <v>6918</v>
      </c>
      <c r="E768" s="24">
        <v>533.0</v>
      </c>
      <c r="F768" s="30">
        <v>10000.0</v>
      </c>
      <c r="G768" s="3"/>
      <c r="H768" s="3"/>
      <c r="I768" s="3"/>
      <c r="J768" s="3"/>
      <c r="K768" s="3"/>
    </row>
    <row r="769" ht="15.75" customHeight="1">
      <c r="A769" s="3">
        <v>767.0</v>
      </c>
      <c r="B769" s="24" t="s">
        <v>6825</v>
      </c>
      <c r="C769" s="3" t="s">
        <v>4871</v>
      </c>
      <c r="D769" s="3" t="s">
        <v>4630</v>
      </c>
      <c r="E769" s="24">
        <v>534.0</v>
      </c>
      <c r="F769" s="3">
        <v>63.5</v>
      </c>
      <c r="G769" s="3"/>
      <c r="H769" s="3"/>
      <c r="I769" s="3"/>
      <c r="J769" s="3"/>
      <c r="K769" s="3"/>
    </row>
    <row r="770" ht="15.75" customHeight="1">
      <c r="A770" s="3">
        <v>768.0</v>
      </c>
      <c r="B770" s="24" t="s">
        <v>6966</v>
      </c>
      <c r="C770" s="3" t="s">
        <v>5179</v>
      </c>
      <c r="D770" s="3" t="s">
        <v>6917</v>
      </c>
      <c r="E770" s="24">
        <v>535.0</v>
      </c>
      <c r="F770" s="30">
        <v>10000.0</v>
      </c>
      <c r="G770" s="3"/>
      <c r="H770" s="3"/>
      <c r="I770" s="3"/>
      <c r="J770" s="3"/>
      <c r="K770" s="3"/>
    </row>
    <row r="771" ht="15.75" customHeight="1">
      <c r="A771" s="3">
        <v>769.0</v>
      </c>
      <c r="B771" s="24" t="s">
        <v>6800</v>
      </c>
      <c r="C771" s="3" t="s">
        <v>5450</v>
      </c>
      <c r="D771" s="3" t="s">
        <v>6918</v>
      </c>
      <c r="E771" s="24">
        <v>536.0</v>
      </c>
      <c r="F771" s="3">
        <v>63.8</v>
      </c>
      <c r="G771" s="3"/>
      <c r="H771" s="3"/>
      <c r="I771" s="3"/>
      <c r="J771" s="3"/>
      <c r="K771" s="3"/>
    </row>
    <row r="772" ht="15.75" customHeight="1">
      <c r="A772" s="3">
        <v>770.0</v>
      </c>
      <c r="B772" s="24" t="s">
        <v>6902</v>
      </c>
      <c r="C772" s="3" t="s">
        <v>4927</v>
      </c>
      <c r="D772" s="3" t="s">
        <v>4630</v>
      </c>
      <c r="E772" s="24">
        <v>537.0</v>
      </c>
      <c r="F772" s="3">
        <v>287.5</v>
      </c>
      <c r="G772" s="3"/>
      <c r="H772" s="3"/>
      <c r="I772" s="3"/>
      <c r="J772" s="3"/>
      <c r="K772" s="3"/>
    </row>
    <row r="773" ht="15.75" customHeight="1">
      <c r="A773" s="3">
        <v>771.0</v>
      </c>
      <c r="B773" s="22" t="s">
        <v>6967</v>
      </c>
      <c r="C773" s="30" t="s">
        <v>4874</v>
      </c>
      <c r="D773" s="3" t="s">
        <v>6917</v>
      </c>
      <c r="E773" s="24">
        <v>538.0</v>
      </c>
      <c r="F773" s="30">
        <v>10000.0</v>
      </c>
      <c r="G773" s="3"/>
      <c r="H773" s="3"/>
      <c r="I773" s="3"/>
      <c r="J773" s="3"/>
      <c r="K773" s="3"/>
    </row>
    <row r="774" ht="15.75" customHeight="1">
      <c r="A774" s="3">
        <v>772.0</v>
      </c>
      <c r="B774" s="24" t="s">
        <v>6904</v>
      </c>
      <c r="C774" s="3" t="s">
        <v>5524</v>
      </c>
      <c r="D774" s="3" t="s">
        <v>6918</v>
      </c>
      <c r="E774" s="24">
        <v>539.0</v>
      </c>
      <c r="F774" s="3">
        <v>139.5</v>
      </c>
      <c r="G774" s="3"/>
      <c r="H774" s="3"/>
      <c r="I774" s="3"/>
      <c r="J774" s="3"/>
      <c r="K774" s="3"/>
    </row>
    <row r="775" ht="15.75" customHeight="1">
      <c r="A775" s="3">
        <v>773.0</v>
      </c>
      <c r="B775" s="24" t="s">
        <v>6968</v>
      </c>
      <c r="C775" s="3" t="s">
        <v>6969</v>
      </c>
      <c r="D775" s="3" t="s">
        <v>4630</v>
      </c>
      <c r="E775" s="24">
        <v>540.0</v>
      </c>
      <c r="F775" s="30">
        <v>10000.0</v>
      </c>
      <c r="G775" s="3"/>
      <c r="H775" s="3"/>
      <c r="I775" s="3"/>
      <c r="J775" s="3"/>
      <c r="K775" s="3"/>
    </row>
    <row r="776" ht="15.75" customHeight="1">
      <c r="A776" s="3">
        <v>774.0</v>
      </c>
      <c r="B776" s="24" t="s">
        <v>6970</v>
      </c>
      <c r="C776" s="3" t="s">
        <v>5290</v>
      </c>
      <c r="D776" s="3" t="s">
        <v>5850</v>
      </c>
      <c r="E776" s="24">
        <v>541.0</v>
      </c>
      <c r="F776" s="30">
        <v>10000.0</v>
      </c>
      <c r="G776" s="3"/>
      <c r="H776" s="3"/>
      <c r="I776" s="3"/>
      <c r="J776" s="3"/>
      <c r="K776" s="3"/>
    </row>
    <row r="777" ht="15.75" customHeight="1">
      <c r="A777" s="3">
        <v>775.0</v>
      </c>
      <c r="B777" s="24" t="s">
        <v>6971</v>
      </c>
      <c r="C777" s="3" t="s">
        <v>5562</v>
      </c>
      <c r="D777" s="3" t="s">
        <v>5846</v>
      </c>
      <c r="E777" s="24">
        <v>542.0</v>
      </c>
      <c r="F777" s="30">
        <v>10000.0</v>
      </c>
      <c r="G777" s="3"/>
      <c r="H777" s="3"/>
      <c r="I777" s="3"/>
      <c r="J777" s="3"/>
      <c r="K777" s="3"/>
    </row>
    <row r="778" ht="15.75" customHeight="1">
      <c r="A778" s="3">
        <v>776.0</v>
      </c>
      <c r="B778" s="24" t="s">
        <v>6972</v>
      </c>
      <c r="C778" s="3" t="s">
        <v>4910</v>
      </c>
      <c r="D778" s="3" t="s">
        <v>4630</v>
      </c>
      <c r="E778" s="24">
        <v>543.0</v>
      </c>
      <c r="F778" s="30">
        <v>10000.0</v>
      </c>
      <c r="G778" s="3"/>
      <c r="H778" s="3"/>
      <c r="I778" s="3"/>
      <c r="J778" s="3"/>
      <c r="K778" s="3"/>
    </row>
    <row r="779" ht="15.75" customHeight="1">
      <c r="A779" s="3">
        <v>777.0</v>
      </c>
      <c r="B779" s="24" t="s">
        <v>6973</v>
      </c>
      <c r="C779" s="3" t="s">
        <v>5094</v>
      </c>
      <c r="D779" s="3" t="s">
        <v>6917</v>
      </c>
      <c r="E779" s="24">
        <v>544.0</v>
      </c>
      <c r="F779" s="30">
        <v>10000.0</v>
      </c>
      <c r="G779" s="3"/>
      <c r="H779" s="3"/>
      <c r="I779" s="3"/>
      <c r="J779" s="3"/>
      <c r="K779" s="3"/>
    </row>
    <row r="780" ht="15.75" customHeight="1">
      <c r="A780" s="3">
        <v>778.0</v>
      </c>
      <c r="B780" s="24" t="s">
        <v>6974</v>
      </c>
      <c r="C780" s="3" t="s">
        <v>5476</v>
      </c>
      <c r="D780" s="3" t="s">
        <v>6918</v>
      </c>
      <c r="E780" s="24">
        <v>545.0</v>
      </c>
      <c r="F780" s="30">
        <v>10000.0</v>
      </c>
      <c r="G780" s="3"/>
      <c r="H780" s="3"/>
      <c r="I780" s="3"/>
      <c r="J780" s="3"/>
      <c r="K780" s="3"/>
    </row>
    <row r="781" ht="15.75" customHeight="1">
      <c r="A781" s="3">
        <v>779.0</v>
      </c>
      <c r="B781" s="24" t="s">
        <v>6881</v>
      </c>
      <c r="C781" s="3" t="s">
        <v>4936</v>
      </c>
      <c r="D781" s="3" t="s">
        <v>4630</v>
      </c>
      <c r="E781" s="24">
        <v>546.0</v>
      </c>
      <c r="F781" s="3">
        <v>159.3</v>
      </c>
      <c r="G781" s="3"/>
      <c r="H781" s="3"/>
      <c r="I781" s="3"/>
      <c r="J781" s="3"/>
      <c r="K781" s="3"/>
    </row>
    <row r="782" ht="15.75" customHeight="1">
      <c r="A782" s="3">
        <v>780.0</v>
      </c>
      <c r="B782" s="24" t="s">
        <v>6975</v>
      </c>
      <c r="C782" s="3" t="s">
        <v>5201</v>
      </c>
      <c r="D782" s="3" t="s">
        <v>6917</v>
      </c>
      <c r="E782" s="24">
        <v>550.0</v>
      </c>
      <c r="F782" s="30">
        <v>10000.0</v>
      </c>
      <c r="G782" s="3"/>
      <c r="H782" s="3"/>
      <c r="I782" s="3"/>
      <c r="J782" s="3"/>
      <c r="K782" s="3"/>
    </row>
    <row r="783" ht="15.75" customHeight="1">
      <c r="A783" s="3">
        <v>781.0</v>
      </c>
      <c r="B783" s="24" t="s">
        <v>6976</v>
      </c>
      <c r="C783" s="3" t="s">
        <v>5473</v>
      </c>
      <c r="D783" s="3" t="s">
        <v>5846</v>
      </c>
      <c r="E783" s="24">
        <v>548.0</v>
      </c>
      <c r="F783" s="30">
        <v>10000.0</v>
      </c>
      <c r="G783" s="3"/>
      <c r="H783" s="3"/>
      <c r="I783" s="3"/>
      <c r="J783" s="3"/>
      <c r="K783" s="3"/>
    </row>
    <row r="784" ht="15.75" customHeight="1">
      <c r="A784" s="3">
        <v>782.0</v>
      </c>
      <c r="B784" s="24" t="s">
        <v>6977</v>
      </c>
      <c r="C784" s="3" t="s">
        <v>4917</v>
      </c>
      <c r="D784" s="3" t="s">
        <v>4630</v>
      </c>
      <c r="E784" s="24">
        <v>549.0</v>
      </c>
      <c r="F784" s="30">
        <v>10000.0</v>
      </c>
      <c r="G784" s="3"/>
      <c r="H784" s="3"/>
      <c r="I784" s="3"/>
      <c r="J784" s="3"/>
      <c r="K784" s="3"/>
    </row>
    <row r="785" ht="15.75" customHeight="1">
      <c r="A785" s="3">
        <v>783.0</v>
      </c>
      <c r="B785" s="24" t="s">
        <v>6978</v>
      </c>
      <c r="C785" s="3" t="s">
        <v>5090</v>
      </c>
      <c r="D785" s="3" t="s">
        <v>6917</v>
      </c>
      <c r="E785" s="24">
        <v>547.0</v>
      </c>
      <c r="F785" s="30">
        <v>10000.0</v>
      </c>
      <c r="G785" s="3"/>
      <c r="H785" s="3"/>
      <c r="I785" s="3"/>
      <c r="J785" s="3"/>
      <c r="K785" s="3"/>
    </row>
    <row r="786" ht="15.75" customHeight="1">
      <c r="A786" s="3">
        <v>784.0</v>
      </c>
      <c r="B786" s="24" t="s">
        <v>6979</v>
      </c>
      <c r="C786" s="3" t="s">
        <v>5594</v>
      </c>
      <c r="D786" s="3" t="s">
        <v>5846</v>
      </c>
      <c r="E786" s="24">
        <v>551.0</v>
      </c>
      <c r="F786" s="30">
        <v>10000.0</v>
      </c>
      <c r="G786" s="3"/>
      <c r="H786" s="3"/>
      <c r="I786" s="3"/>
      <c r="J786" s="3"/>
      <c r="K786" s="3"/>
    </row>
    <row r="787" ht="15.75" customHeight="1">
      <c r="A787" s="3">
        <v>785.0</v>
      </c>
      <c r="B787" s="24" t="s">
        <v>6980</v>
      </c>
      <c r="C787" s="3" t="s">
        <v>6068</v>
      </c>
      <c r="D787" s="3" t="s">
        <v>4630</v>
      </c>
      <c r="E787" s="24">
        <v>552.0</v>
      </c>
      <c r="F787" s="30">
        <v>10000.0</v>
      </c>
      <c r="G787" s="3"/>
      <c r="H787" s="3"/>
      <c r="I787" s="3"/>
      <c r="J787" s="3"/>
      <c r="K787" s="3"/>
    </row>
    <row r="788" ht="15.75" customHeight="1">
      <c r="A788" s="3">
        <v>786.0</v>
      </c>
      <c r="B788" s="24" t="s">
        <v>6870</v>
      </c>
      <c r="C788" s="3" t="s">
        <v>5018</v>
      </c>
      <c r="D788" s="3" t="s">
        <v>6917</v>
      </c>
      <c r="E788" s="24">
        <v>553.0</v>
      </c>
      <c r="F788" s="3">
        <v>197.3</v>
      </c>
      <c r="G788" s="3"/>
      <c r="H788" s="3"/>
      <c r="I788" s="3"/>
      <c r="J788" s="3"/>
      <c r="K788" s="3"/>
    </row>
    <row r="789" ht="15.75" customHeight="1">
      <c r="A789" s="3">
        <v>787.0</v>
      </c>
      <c r="B789" s="24" t="s">
        <v>6981</v>
      </c>
      <c r="C789" s="3" t="s">
        <v>5495</v>
      </c>
      <c r="D789" s="3" t="s">
        <v>6918</v>
      </c>
      <c r="E789" s="24">
        <v>554.0</v>
      </c>
      <c r="F789" s="30">
        <v>10000.0</v>
      </c>
      <c r="G789" s="3"/>
      <c r="H789" s="3"/>
      <c r="I789" s="3"/>
      <c r="J789" s="3"/>
      <c r="K789" s="3"/>
    </row>
    <row r="790" ht="15.75" customHeight="1">
      <c r="A790" s="3">
        <v>788.0</v>
      </c>
      <c r="B790" s="24" t="s">
        <v>6867</v>
      </c>
      <c r="C790" s="3" t="s">
        <v>6070</v>
      </c>
      <c r="D790" s="3" t="s">
        <v>4630</v>
      </c>
      <c r="E790" s="24">
        <v>555.0</v>
      </c>
      <c r="F790" s="3">
        <v>108.5</v>
      </c>
      <c r="G790" s="3"/>
      <c r="H790" s="3"/>
      <c r="I790" s="3"/>
      <c r="J790" s="3"/>
      <c r="K790" s="3"/>
    </row>
    <row r="791" ht="15.75" customHeight="1">
      <c r="A791" s="3">
        <v>789.0</v>
      </c>
      <c r="B791" s="24" t="s">
        <v>6982</v>
      </c>
      <c r="C791" s="3" t="s">
        <v>5249</v>
      </c>
      <c r="D791" s="3" t="s">
        <v>6917</v>
      </c>
      <c r="E791" s="24">
        <v>556.0</v>
      </c>
      <c r="F791" s="30">
        <v>10000.0</v>
      </c>
      <c r="G791" s="3"/>
      <c r="H791" s="3"/>
      <c r="I791" s="3"/>
      <c r="J791" s="3"/>
      <c r="K791" s="3"/>
    </row>
    <row r="792" ht="15.75" customHeight="1">
      <c r="A792" s="3">
        <v>790.0</v>
      </c>
      <c r="B792" s="24" t="s">
        <v>6983</v>
      </c>
      <c r="C792" s="3" t="s">
        <v>5574</v>
      </c>
      <c r="D792" s="3" t="s">
        <v>5846</v>
      </c>
      <c r="E792" s="24">
        <v>557.0</v>
      </c>
      <c r="F792" s="30">
        <v>10000.0</v>
      </c>
      <c r="G792" s="3"/>
      <c r="H792" s="3"/>
      <c r="I792" s="3"/>
      <c r="J792" s="3"/>
      <c r="K792" s="3"/>
    </row>
    <row r="793" ht="15.75" customHeight="1">
      <c r="A793" s="3">
        <v>791.0</v>
      </c>
      <c r="B793" s="24" t="s">
        <v>6984</v>
      </c>
      <c r="C793" s="3" t="s">
        <v>4946</v>
      </c>
      <c r="D793" s="3" t="s">
        <v>4630</v>
      </c>
      <c r="E793" s="24">
        <v>558.0</v>
      </c>
      <c r="F793" s="30">
        <v>10000.0</v>
      </c>
      <c r="G793" s="3"/>
      <c r="H793" s="3"/>
      <c r="I793" s="3"/>
      <c r="J793" s="3"/>
      <c r="K793" s="3"/>
    </row>
    <row r="794" ht="15.75" customHeight="1">
      <c r="A794" s="3">
        <v>792.0</v>
      </c>
      <c r="B794" s="24" t="s">
        <v>6985</v>
      </c>
      <c r="C794" s="3" t="s">
        <v>5197</v>
      </c>
      <c r="D794" s="3" t="s">
        <v>5850</v>
      </c>
      <c r="E794" s="24">
        <v>559.0</v>
      </c>
      <c r="F794" s="30">
        <v>10000.0</v>
      </c>
      <c r="G794" s="3"/>
      <c r="H794" s="3"/>
      <c r="I794" s="3"/>
      <c r="J794" s="3"/>
      <c r="K794" s="3"/>
    </row>
    <row r="795" ht="15.75" customHeight="1">
      <c r="A795" s="3">
        <v>793.0</v>
      </c>
      <c r="B795" s="24" t="s">
        <v>6986</v>
      </c>
      <c r="C795" s="3" t="s">
        <v>5549</v>
      </c>
      <c r="D795" s="3" t="s">
        <v>5846</v>
      </c>
      <c r="E795" s="24">
        <v>560.0</v>
      </c>
      <c r="F795" s="30">
        <v>10000.0</v>
      </c>
      <c r="G795" s="3"/>
      <c r="H795" s="3"/>
      <c r="I795" s="3"/>
      <c r="J795" s="3"/>
      <c r="K795" s="3"/>
    </row>
    <row r="796" ht="15.75" customHeight="1">
      <c r="A796" s="3">
        <v>794.0</v>
      </c>
      <c r="B796" s="24" t="s">
        <v>6987</v>
      </c>
      <c r="C796" s="3" t="s">
        <v>6988</v>
      </c>
      <c r="D796" s="3" t="s">
        <v>4630</v>
      </c>
      <c r="E796" s="24">
        <v>561.0</v>
      </c>
      <c r="F796" s="30">
        <v>10000.0</v>
      </c>
      <c r="G796" s="3"/>
      <c r="H796" s="3"/>
      <c r="I796" s="3"/>
      <c r="J796" s="3"/>
      <c r="K796" s="3"/>
    </row>
    <row r="797" ht="15.75" customHeight="1">
      <c r="A797" s="3">
        <v>795.0</v>
      </c>
      <c r="B797" s="24" t="s">
        <v>6989</v>
      </c>
      <c r="C797" s="3" t="s">
        <v>4931</v>
      </c>
      <c r="D797" s="3" t="s">
        <v>6917</v>
      </c>
      <c r="E797" s="24">
        <v>562.0</v>
      </c>
      <c r="F797" s="30">
        <v>10000.0</v>
      </c>
      <c r="G797" s="3"/>
      <c r="H797" s="3"/>
      <c r="I797" s="3"/>
      <c r="J797" s="3"/>
      <c r="K797" s="3"/>
    </row>
    <row r="798" ht="15.75" customHeight="1">
      <c r="A798" s="3">
        <v>796.0</v>
      </c>
      <c r="B798" s="24" t="s">
        <v>6895</v>
      </c>
      <c r="C798" s="3" t="s">
        <v>5512</v>
      </c>
      <c r="D798" s="3" t="s">
        <v>6918</v>
      </c>
      <c r="E798" s="24">
        <v>563.0</v>
      </c>
      <c r="F798" s="3">
        <v>98.5</v>
      </c>
      <c r="G798" s="3"/>
      <c r="H798" s="3"/>
      <c r="I798" s="3"/>
      <c r="J798" s="3"/>
      <c r="K798" s="3"/>
    </row>
    <row r="799" ht="15.75" customHeight="1">
      <c r="A799" s="3">
        <v>797.0</v>
      </c>
      <c r="B799" s="24" t="s">
        <v>6990</v>
      </c>
      <c r="C799" s="3" t="s">
        <v>5039</v>
      </c>
      <c r="D799" s="3" t="s">
        <v>4630</v>
      </c>
      <c r="E799" s="24">
        <v>588.0</v>
      </c>
      <c r="F799" s="30">
        <v>10000.0</v>
      </c>
      <c r="G799" s="3"/>
      <c r="H799" s="3"/>
      <c r="I799" s="3"/>
      <c r="J799" s="3"/>
      <c r="K799" s="3"/>
    </row>
    <row r="800" ht="15.75" customHeight="1">
      <c r="A800" s="3">
        <v>798.0</v>
      </c>
      <c r="B800" s="24" t="s">
        <v>6991</v>
      </c>
      <c r="C800" s="3" t="s">
        <v>6992</v>
      </c>
      <c r="D800" s="3" t="s">
        <v>6917</v>
      </c>
      <c r="E800" s="24">
        <v>565.0</v>
      </c>
      <c r="F800" s="30">
        <v>10000.0</v>
      </c>
      <c r="G800" s="3"/>
      <c r="H800" s="3"/>
      <c r="I800" s="3"/>
      <c r="J800" s="3"/>
      <c r="K800" s="3"/>
    </row>
    <row r="801" ht="15.75" customHeight="1">
      <c r="A801" s="3">
        <v>799.0</v>
      </c>
      <c r="B801" s="24" t="s">
        <v>6875</v>
      </c>
      <c r="C801" s="3" t="s">
        <v>5455</v>
      </c>
      <c r="D801" s="3" t="s">
        <v>6918</v>
      </c>
      <c r="E801" s="24">
        <v>566.0</v>
      </c>
      <c r="F801" s="3">
        <v>84.0</v>
      </c>
      <c r="G801" s="3"/>
      <c r="H801" s="3"/>
      <c r="I801" s="3"/>
      <c r="J801" s="3"/>
      <c r="K801" s="3"/>
    </row>
    <row r="802" ht="15.75" customHeight="1">
      <c r="A802" s="3">
        <v>800.0</v>
      </c>
      <c r="B802" s="24" t="s">
        <v>6993</v>
      </c>
      <c r="C802" s="3" t="s">
        <v>6060</v>
      </c>
      <c r="D802" s="3" t="s">
        <v>4630</v>
      </c>
      <c r="E802" s="24">
        <v>564.0</v>
      </c>
      <c r="F802" s="30">
        <v>10000.0</v>
      </c>
      <c r="G802" s="3"/>
      <c r="H802" s="3"/>
      <c r="I802" s="3"/>
      <c r="J802" s="3"/>
      <c r="K802" s="3"/>
    </row>
    <row r="803" ht="15.75" customHeight="1">
      <c r="A803" s="3">
        <v>801.0</v>
      </c>
      <c r="B803" s="22" t="s">
        <v>6994</v>
      </c>
      <c r="C803" s="30" t="s">
        <v>4866</v>
      </c>
      <c r="D803" s="3" t="s">
        <v>6917</v>
      </c>
      <c r="E803" s="24">
        <v>568.0</v>
      </c>
      <c r="F803" s="30">
        <v>10000.0</v>
      </c>
      <c r="G803" s="3"/>
      <c r="H803" s="3"/>
      <c r="I803" s="3"/>
      <c r="J803" s="3"/>
      <c r="K803" s="3"/>
    </row>
    <row r="804" ht="15.75" customHeight="1">
      <c r="A804" s="3">
        <v>802.0</v>
      </c>
      <c r="B804" s="24" t="s">
        <v>6894</v>
      </c>
      <c r="C804" s="3" t="s">
        <v>5867</v>
      </c>
      <c r="D804" s="3" t="s">
        <v>5846</v>
      </c>
      <c r="E804" s="24">
        <v>569.0</v>
      </c>
      <c r="F804" s="3">
        <v>163.5</v>
      </c>
      <c r="G804" s="3"/>
      <c r="H804" s="3"/>
      <c r="I804" s="3"/>
      <c r="J804" s="3"/>
      <c r="K804" s="3"/>
    </row>
    <row r="805" ht="15.75" customHeight="1">
      <c r="A805" s="3">
        <v>803.0</v>
      </c>
      <c r="B805" s="24" t="s">
        <v>6995</v>
      </c>
      <c r="C805" s="3" t="s">
        <v>4918</v>
      </c>
      <c r="D805" s="3" t="s">
        <v>4630</v>
      </c>
      <c r="E805" s="24">
        <v>567.0</v>
      </c>
      <c r="F805" s="30">
        <v>10000.0</v>
      </c>
      <c r="G805" s="3"/>
      <c r="H805" s="3"/>
      <c r="I805" s="3"/>
      <c r="J805" s="3"/>
      <c r="K805" s="3"/>
    </row>
    <row r="806" ht="15.75" customHeight="1">
      <c r="A806" s="3">
        <v>804.0</v>
      </c>
      <c r="B806" s="24" t="s">
        <v>6996</v>
      </c>
      <c r="C806" s="3" t="s">
        <v>5287</v>
      </c>
      <c r="D806" s="3" t="s">
        <v>6917</v>
      </c>
      <c r="E806" s="24">
        <v>571.0</v>
      </c>
      <c r="F806" s="30">
        <v>10000.0</v>
      </c>
      <c r="G806" s="3"/>
      <c r="H806" s="3"/>
      <c r="I806" s="3"/>
      <c r="J806" s="3"/>
      <c r="K806" s="3"/>
    </row>
    <row r="807" ht="15.75" customHeight="1">
      <c r="A807" s="3">
        <v>805.0</v>
      </c>
      <c r="B807" s="24" t="s">
        <v>6997</v>
      </c>
      <c r="C807" s="3" t="s">
        <v>6998</v>
      </c>
      <c r="D807" s="3" t="s">
        <v>5846</v>
      </c>
      <c r="E807" s="24">
        <v>572.0</v>
      </c>
      <c r="F807" s="30">
        <v>10000.0</v>
      </c>
      <c r="G807" s="3"/>
      <c r="H807" s="3"/>
      <c r="I807" s="3"/>
      <c r="J807" s="3"/>
      <c r="K807" s="3"/>
    </row>
    <row r="808" ht="15.75" customHeight="1">
      <c r="A808" s="3">
        <v>806.0</v>
      </c>
      <c r="B808" s="24" t="s">
        <v>6852</v>
      </c>
      <c r="C808" s="3" t="s">
        <v>6853</v>
      </c>
      <c r="D808" s="3" t="s">
        <v>4630</v>
      </c>
      <c r="E808" s="24">
        <v>573.0</v>
      </c>
      <c r="F808" s="3">
        <v>190.3</v>
      </c>
      <c r="G808" s="3"/>
      <c r="H808" s="3"/>
      <c r="I808" s="3"/>
      <c r="J808" s="3"/>
      <c r="K808" s="3"/>
    </row>
    <row r="809" ht="15.75" customHeight="1">
      <c r="A809" s="3">
        <v>807.0</v>
      </c>
      <c r="B809" s="24" t="s">
        <v>6999</v>
      </c>
      <c r="C809" s="3" t="s">
        <v>5177</v>
      </c>
      <c r="D809" s="3" t="s">
        <v>6917</v>
      </c>
      <c r="E809" s="24">
        <v>574.0</v>
      </c>
      <c r="F809" s="30">
        <v>10000.0</v>
      </c>
      <c r="G809" s="3"/>
      <c r="H809" s="3"/>
      <c r="I809" s="3"/>
      <c r="J809" s="3"/>
      <c r="K809" s="3"/>
    </row>
    <row r="810" ht="15.75" customHeight="1">
      <c r="A810" s="3">
        <v>808.0</v>
      </c>
      <c r="B810" s="24" t="s">
        <v>7000</v>
      </c>
      <c r="C810" s="3" t="s">
        <v>5465</v>
      </c>
      <c r="D810" s="3" t="s">
        <v>6918</v>
      </c>
      <c r="E810" s="24">
        <v>575.0</v>
      </c>
      <c r="F810" s="30">
        <v>10000.0</v>
      </c>
      <c r="G810" s="3"/>
      <c r="H810" s="3"/>
      <c r="I810" s="3"/>
      <c r="J810" s="3"/>
      <c r="K810" s="3"/>
    </row>
    <row r="811" ht="15.75" customHeight="1">
      <c r="A811" s="3">
        <v>809.0</v>
      </c>
      <c r="B811" s="24" t="s">
        <v>7001</v>
      </c>
      <c r="C811" s="3" t="s">
        <v>5050</v>
      </c>
      <c r="D811" s="3" t="s">
        <v>4630</v>
      </c>
      <c r="E811" s="24">
        <v>576.0</v>
      </c>
      <c r="F811" s="30">
        <v>10000.0</v>
      </c>
      <c r="G811" s="3"/>
      <c r="H811" s="3"/>
      <c r="I811" s="3"/>
      <c r="J811" s="3"/>
      <c r="K811" s="3"/>
    </row>
    <row r="812" ht="15.75" customHeight="1">
      <c r="A812" s="3">
        <v>810.0</v>
      </c>
      <c r="B812" s="24" t="s">
        <v>7002</v>
      </c>
      <c r="C812" s="3" t="s">
        <v>5121</v>
      </c>
      <c r="D812" s="3" t="s">
        <v>6917</v>
      </c>
      <c r="E812" s="24">
        <v>577.0</v>
      </c>
      <c r="F812" s="30">
        <v>10000.0</v>
      </c>
      <c r="G812" s="3"/>
      <c r="H812" s="3"/>
      <c r="I812" s="3"/>
      <c r="J812" s="3"/>
      <c r="K812" s="3"/>
    </row>
    <row r="813" ht="15.75" customHeight="1">
      <c r="A813" s="3">
        <v>811.0</v>
      </c>
      <c r="B813" s="24" t="s">
        <v>7003</v>
      </c>
      <c r="C813" s="3" t="s">
        <v>5569</v>
      </c>
      <c r="D813" s="3" t="s">
        <v>6918</v>
      </c>
      <c r="E813" s="24">
        <v>578.0</v>
      </c>
      <c r="F813" s="30">
        <v>10000.0</v>
      </c>
      <c r="G813" s="3"/>
      <c r="H813" s="3"/>
      <c r="I813" s="3"/>
      <c r="J813" s="3"/>
      <c r="K813" s="3"/>
    </row>
    <row r="814" ht="15.75" customHeight="1">
      <c r="A814" s="3">
        <v>812.0</v>
      </c>
      <c r="B814" s="24" t="s">
        <v>6890</v>
      </c>
      <c r="C814" s="3" t="s">
        <v>4908</v>
      </c>
      <c r="D814" s="3" t="s">
        <v>4630</v>
      </c>
      <c r="E814" s="24">
        <v>579.0</v>
      </c>
      <c r="F814" s="3">
        <v>173.0</v>
      </c>
      <c r="G814" s="3"/>
      <c r="H814" s="3"/>
      <c r="I814" s="3"/>
      <c r="J814" s="3"/>
      <c r="K814" s="3"/>
    </row>
    <row r="815" ht="15.75" customHeight="1">
      <c r="A815" s="3">
        <v>813.0</v>
      </c>
      <c r="B815" s="24" t="s">
        <v>7004</v>
      </c>
      <c r="C815" s="3" t="s">
        <v>5196</v>
      </c>
      <c r="D815" s="3" t="s">
        <v>5850</v>
      </c>
      <c r="E815" s="24">
        <v>580.0</v>
      </c>
      <c r="F815" s="30">
        <v>10000.0</v>
      </c>
      <c r="G815" s="3"/>
      <c r="H815" s="3"/>
      <c r="I815" s="3"/>
      <c r="J815" s="3"/>
      <c r="K815" s="3"/>
    </row>
    <row r="816" ht="15.75" customHeight="1">
      <c r="A816" s="3">
        <v>814.0</v>
      </c>
      <c r="B816" s="24" t="s">
        <v>7005</v>
      </c>
      <c r="C816" s="3" t="s">
        <v>5515</v>
      </c>
      <c r="D816" s="3" t="s">
        <v>5846</v>
      </c>
      <c r="E816" s="24">
        <v>581.0</v>
      </c>
      <c r="F816" s="30">
        <v>10000.0</v>
      </c>
      <c r="G816" s="3"/>
      <c r="H816" s="3"/>
      <c r="I816" s="3"/>
      <c r="J816" s="3"/>
      <c r="K816" s="3"/>
    </row>
    <row r="817" ht="15.75" customHeight="1">
      <c r="A817" s="3">
        <v>815.0</v>
      </c>
      <c r="B817" s="24" t="s">
        <v>7006</v>
      </c>
      <c r="C817" s="3" t="s">
        <v>5873</v>
      </c>
      <c r="D817" s="3" t="s">
        <v>4630</v>
      </c>
      <c r="E817" s="24">
        <v>582.0</v>
      </c>
      <c r="F817" s="30">
        <v>10000.0</v>
      </c>
      <c r="G817" s="3"/>
      <c r="H817" s="3"/>
      <c r="I817" s="3"/>
      <c r="J817" s="3"/>
      <c r="K817" s="3"/>
    </row>
    <row r="818" ht="15.75" customHeight="1">
      <c r="A818" s="3">
        <v>816.0</v>
      </c>
      <c r="B818" s="24" t="s">
        <v>7007</v>
      </c>
      <c r="C818" s="3" t="s">
        <v>4901</v>
      </c>
      <c r="D818" s="3" t="s">
        <v>6917</v>
      </c>
      <c r="E818" s="24">
        <v>586.0</v>
      </c>
      <c r="F818" s="30">
        <v>10000.0</v>
      </c>
      <c r="G818" s="3"/>
      <c r="H818" s="3"/>
      <c r="I818" s="3"/>
      <c r="J818" s="3"/>
      <c r="K818" s="3"/>
    </row>
    <row r="819" ht="15.75" customHeight="1">
      <c r="A819" s="3">
        <v>817.0</v>
      </c>
      <c r="B819" s="24" t="s">
        <v>7008</v>
      </c>
      <c r="C819" s="3" t="s">
        <v>5568</v>
      </c>
      <c r="D819" s="3" t="s">
        <v>5846</v>
      </c>
      <c r="E819" s="24">
        <v>584.0</v>
      </c>
      <c r="F819" s="30">
        <v>10000.0</v>
      </c>
      <c r="G819" s="3"/>
      <c r="H819" s="3"/>
      <c r="I819" s="3"/>
      <c r="J819" s="3"/>
      <c r="K819" s="3"/>
    </row>
    <row r="820" ht="15.75" customHeight="1">
      <c r="A820" s="3">
        <v>818.0</v>
      </c>
      <c r="B820" s="24" t="s">
        <v>7009</v>
      </c>
      <c r="C820" s="3" t="s">
        <v>7010</v>
      </c>
      <c r="D820" s="3" t="s">
        <v>4630</v>
      </c>
      <c r="E820" s="24">
        <v>585.0</v>
      </c>
      <c r="F820" s="30">
        <v>10000.0</v>
      </c>
      <c r="G820" s="3"/>
      <c r="H820" s="3"/>
      <c r="I820" s="3"/>
      <c r="J820" s="3"/>
      <c r="K820" s="3"/>
    </row>
    <row r="821" ht="15.75" customHeight="1">
      <c r="A821" s="3">
        <v>819.0</v>
      </c>
      <c r="B821" s="24" t="s">
        <v>7011</v>
      </c>
      <c r="C821" s="3" t="s">
        <v>5153</v>
      </c>
      <c r="D821" s="3" t="s">
        <v>5850</v>
      </c>
      <c r="E821" s="24">
        <v>589.0</v>
      </c>
      <c r="F821" s="30">
        <v>10000.0</v>
      </c>
      <c r="G821" s="3"/>
      <c r="H821" s="3"/>
      <c r="I821" s="3"/>
      <c r="J821" s="3"/>
      <c r="K821" s="3"/>
    </row>
    <row r="822" ht="15.75" customHeight="1">
      <c r="A822" s="3">
        <v>820.0</v>
      </c>
      <c r="B822" s="24" t="s">
        <v>7012</v>
      </c>
      <c r="C822" s="3" t="s">
        <v>5496</v>
      </c>
      <c r="D822" s="3" t="s">
        <v>6918</v>
      </c>
      <c r="E822" s="24">
        <v>587.0</v>
      </c>
      <c r="F822" s="30">
        <v>10000.0</v>
      </c>
      <c r="G822" s="3"/>
      <c r="H822" s="3"/>
      <c r="I822" s="3"/>
      <c r="J822" s="3"/>
      <c r="K822" s="3"/>
    </row>
    <row r="823" ht="15.75" customHeight="1">
      <c r="A823" s="3">
        <v>821.0</v>
      </c>
      <c r="B823" s="24" t="s">
        <v>7013</v>
      </c>
      <c r="C823" s="3" t="s">
        <v>6062</v>
      </c>
      <c r="D823" s="3" t="s">
        <v>4630</v>
      </c>
      <c r="E823" s="24">
        <v>591.0</v>
      </c>
      <c r="F823" s="30">
        <v>10000.0</v>
      </c>
      <c r="G823" s="3"/>
      <c r="H823" s="3"/>
      <c r="I823" s="3"/>
      <c r="J823" s="3"/>
      <c r="K823" s="3"/>
    </row>
    <row r="824" ht="15.75" customHeight="1">
      <c r="A824" s="3">
        <v>822.0</v>
      </c>
      <c r="B824" s="24" t="s">
        <v>7014</v>
      </c>
      <c r="C824" s="3" t="s">
        <v>5227</v>
      </c>
      <c r="D824" s="3" t="s">
        <v>5850</v>
      </c>
      <c r="E824" s="24">
        <v>592.0</v>
      </c>
      <c r="F824" s="30">
        <v>10000.0</v>
      </c>
      <c r="G824" s="3"/>
      <c r="H824" s="3"/>
      <c r="I824" s="3"/>
      <c r="J824" s="3"/>
      <c r="K824" s="3"/>
    </row>
    <row r="825" ht="15.75" customHeight="1">
      <c r="A825" s="3">
        <v>823.0</v>
      </c>
      <c r="B825" s="24" t="s">
        <v>7015</v>
      </c>
      <c r="C825" s="3" t="s">
        <v>4774</v>
      </c>
      <c r="D825" s="3" t="s">
        <v>5846</v>
      </c>
      <c r="E825" s="24">
        <v>593.0</v>
      </c>
      <c r="F825" s="30">
        <v>10000.0</v>
      </c>
      <c r="G825" s="3"/>
      <c r="H825" s="3"/>
      <c r="I825" s="3"/>
      <c r="J825" s="3"/>
      <c r="K825" s="3"/>
    </row>
    <row r="826" ht="15.75" customHeight="1">
      <c r="A826" s="3">
        <v>824.0</v>
      </c>
      <c r="B826" s="24" t="s">
        <v>7016</v>
      </c>
      <c r="C826" s="3" t="s">
        <v>4975</v>
      </c>
      <c r="D826" s="3" t="s">
        <v>4630</v>
      </c>
      <c r="E826" s="24">
        <v>594.0</v>
      </c>
      <c r="F826" s="30">
        <v>10000.0</v>
      </c>
      <c r="G826" s="3"/>
      <c r="H826" s="3"/>
      <c r="I826" s="3"/>
      <c r="J826" s="3"/>
      <c r="K826" s="3"/>
    </row>
    <row r="827" ht="15.75" customHeight="1">
      <c r="A827" s="3">
        <v>825.0</v>
      </c>
      <c r="B827" s="24" t="s">
        <v>7017</v>
      </c>
      <c r="C827" s="3" t="s">
        <v>5161</v>
      </c>
      <c r="D827" s="3" t="s">
        <v>5850</v>
      </c>
      <c r="E827" s="24">
        <v>595.0</v>
      </c>
      <c r="F827" s="30">
        <v>10000.0</v>
      </c>
      <c r="G827" s="3"/>
      <c r="H827" s="3"/>
      <c r="I827" s="3"/>
      <c r="J827" s="3"/>
      <c r="K827" s="3"/>
    </row>
    <row r="828" ht="15.75" customHeight="1">
      <c r="A828" s="3">
        <v>826.0</v>
      </c>
      <c r="B828" s="24" t="s">
        <v>7018</v>
      </c>
      <c r="C828" s="3" t="s">
        <v>5492</v>
      </c>
      <c r="D828" s="3" t="s">
        <v>5846</v>
      </c>
      <c r="E828" s="24">
        <v>590.0</v>
      </c>
      <c r="F828" s="30">
        <v>10000.0</v>
      </c>
      <c r="G828" s="3"/>
      <c r="H828" s="3"/>
      <c r="I828" s="3"/>
      <c r="J828" s="3"/>
      <c r="K828" s="3"/>
    </row>
    <row r="829" ht="15.75" customHeight="1">
      <c r="A829" s="3">
        <v>827.0</v>
      </c>
      <c r="B829" s="24" t="s">
        <v>6820</v>
      </c>
      <c r="C829" s="3" t="s">
        <v>4914</v>
      </c>
      <c r="D829" s="3" t="s">
        <v>4630</v>
      </c>
      <c r="E829" s="24">
        <v>597.0</v>
      </c>
      <c r="F829" s="3">
        <v>70.8</v>
      </c>
      <c r="G829" s="3"/>
      <c r="H829" s="3"/>
      <c r="I829" s="3"/>
      <c r="J829" s="3"/>
      <c r="K829" s="3"/>
    </row>
    <row r="830" ht="15.75" customHeight="1">
      <c r="A830" s="3">
        <v>828.0</v>
      </c>
      <c r="B830" s="24" t="s">
        <v>7019</v>
      </c>
      <c r="C830" s="3" t="s">
        <v>5140</v>
      </c>
      <c r="D830" s="3" t="s">
        <v>5850</v>
      </c>
      <c r="E830" s="24">
        <v>598.0</v>
      </c>
      <c r="F830" s="30">
        <v>10000.0</v>
      </c>
      <c r="G830" s="3"/>
      <c r="H830" s="3"/>
      <c r="I830" s="3"/>
      <c r="J830" s="3"/>
      <c r="K830" s="3"/>
    </row>
    <row r="831" ht="15.75" customHeight="1">
      <c r="A831" s="3">
        <v>829.0</v>
      </c>
      <c r="B831" s="24" t="s">
        <v>7020</v>
      </c>
      <c r="C831" s="3" t="s">
        <v>7021</v>
      </c>
      <c r="D831" s="3" t="s">
        <v>5846</v>
      </c>
      <c r="E831" s="24">
        <v>596.0</v>
      </c>
      <c r="F831" s="30">
        <v>10000.0</v>
      </c>
      <c r="G831" s="3"/>
      <c r="H831" s="3"/>
      <c r="I831" s="3"/>
      <c r="J831" s="3"/>
      <c r="K831" s="3"/>
    </row>
    <row r="832" ht="15.75" customHeight="1">
      <c r="A832" s="3">
        <v>830.0</v>
      </c>
      <c r="B832" s="24" t="s">
        <v>7022</v>
      </c>
      <c r="C832" s="3" t="s">
        <v>5009</v>
      </c>
      <c r="D832" s="3" t="s">
        <v>4630</v>
      </c>
      <c r="E832" s="24">
        <v>600.0</v>
      </c>
      <c r="F832" s="30">
        <v>10000.0</v>
      </c>
      <c r="G832" s="3"/>
      <c r="H832" s="3"/>
      <c r="I832" s="3"/>
      <c r="J832" s="3"/>
      <c r="K832" s="3"/>
    </row>
    <row r="833" ht="15.75" customHeight="1">
      <c r="A833" s="3">
        <v>831.0</v>
      </c>
      <c r="B833" s="24" t="s">
        <v>7023</v>
      </c>
      <c r="C833" s="3" t="s">
        <v>4906</v>
      </c>
      <c r="D833" s="3" t="s">
        <v>6917</v>
      </c>
      <c r="E833" s="24">
        <v>601.0</v>
      </c>
      <c r="F833" s="30">
        <v>10000.0</v>
      </c>
      <c r="G833" s="3"/>
      <c r="H833" s="3"/>
      <c r="I833" s="3"/>
      <c r="J833" s="3"/>
      <c r="K833" s="3"/>
    </row>
    <row r="834" ht="15.75" customHeight="1">
      <c r="A834" s="3">
        <v>832.0</v>
      </c>
      <c r="B834" s="24" t="s">
        <v>7024</v>
      </c>
      <c r="C834" s="3" t="s">
        <v>5487</v>
      </c>
      <c r="D834" s="3" t="s">
        <v>6918</v>
      </c>
      <c r="E834" s="24">
        <v>599.0</v>
      </c>
      <c r="F834" s="30">
        <v>10000.0</v>
      </c>
      <c r="G834" s="3"/>
      <c r="H834" s="3"/>
      <c r="I834" s="3"/>
      <c r="J834" s="3"/>
      <c r="K834" s="3"/>
    </row>
    <row r="835" ht="15.75" customHeight="1">
      <c r="A835" s="3">
        <v>833.0</v>
      </c>
      <c r="B835" s="24" t="s">
        <v>7025</v>
      </c>
      <c r="C835" s="3" t="s">
        <v>4995</v>
      </c>
      <c r="D835" s="3" t="s">
        <v>4630</v>
      </c>
      <c r="E835" s="24">
        <v>606.0</v>
      </c>
      <c r="F835" s="30">
        <v>10000.0</v>
      </c>
      <c r="G835" s="3"/>
      <c r="H835" s="3"/>
      <c r="I835" s="3"/>
      <c r="J835" s="3"/>
      <c r="K835" s="3"/>
    </row>
    <row r="836" ht="15.75" customHeight="1">
      <c r="A836" s="3">
        <v>834.0</v>
      </c>
      <c r="B836" s="24" t="s">
        <v>7026</v>
      </c>
      <c r="C836" s="3" t="s">
        <v>5267</v>
      </c>
      <c r="D836" s="3" t="s">
        <v>6917</v>
      </c>
      <c r="E836" s="24">
        <v>604.0</v>
      </c>
      <c r="F836" s="30">
        <v>10000.0</v>
      </c>
      <c r="G836" s="3"/>
      <c r="H836" s="3"/>
      <c r="I836" s="3"/>
      <c r="J836" s="3"/>
      <c r="K836" s="3"/>
    </row>
    <row r="837" ht="15.75" customHeight="1">
      <c r="A837" s="3">
        <v>835.0</v>
      </c>
      <c r="B837" s="24" t="s">
        <v>7027</v>
      </c>
      <c r="C837" s="3" t="s">
        <v>5505</v>
      </c>
      <c r="D837" s="3" t="s">
        <v>5846</v>
      </c>
      <c r="E837" s="24">
        <v>602.0</v>
      </c>
      <c r="F837" s="30">
        <v>10000.0</v>
      </c>
      <c r="G837" s="3"/>
      <c r="H837" s="3"/>
      <c r="I837" s="3"/>
      <c r="J837" s="3"/>
      <c r="K837" s="3"/>
    </row>
    <row r="838" ht="15.75" customHeight="1">
      <c r="A838" s="3">
        <v>836.0</v>
      </c>
      <c r="B838" s="24" t="s">
        <v>7028</v>
      </c>
      <c r="C838" s="3" t="s">
        <v>4976</v>
      </c>
      <c r="D838" s="3" t="s">
        <v>4630</v>
      </c>
      <c r="E838" s="24">
        <v>609.0</v>
      </c>
      <c r="F838" s="30">
        <v>10000.0</v>
      </c>
      <c r="G838" s="3"/>
      <c r="H838" s="3"/>
      <c r="I838" s="3"/>
      <c r="J838" s="3"/>
      <c r="K838" s="3"/>
    </row>
    <row r="839" ht="15.75" customHeight="1">
      <c r="A839" s="3">
        <v>837.0</v>
      </c>
      <c r="B839" s="24" t="s">
        <v>7029</v>
      </c>
      <c r="C839" s="3" t="s">
        <v>5156</v>
      </c>
      <c r="D839" s="3" t="s">
        <v>5850</v>
      </c>
      <c r="E839" s="24">
        <v>607.0</v>
      </c>
      <c r="F839" s="30">
        <v>10000.0</v>
      </c>
      <c r="G839" s="3"/>
      <c r="H839" s="3"/>
      <c r="I839" s="3"/>
      <c r="J839" s="3"/>
      <c r="K839" s="3"/>
    </row>
    <row r="840" ht="15.75" customHeight="1">
      <c r="A840" s="3">
        <v>838.0</v>
      </c>
      <c r="B840" s="24" t="s">
        <v>7030</v>
      </c>
      <c r="C840" s="3" t="s">
        <v>5630</v>
      </c>
      <c r="D840" s="3" t="s">
        <v>6918</v>
      </c>
      <c r="E840" s="24">
        <v>605.0</v>
      </c>
      <c r="F840" s="30">
        <v>10000.0</v>
      </c>
      <c r="G840" s="3"/>
      <c r="H840" s="3"/>
      <c r="I840" s="3"/>
      <c r="J840" s="3"/>
      <c r="K840" s="3"/>
    </row>
    <row r="841" ht="15.75" customHeight="1">
      <c r="A841" s="3">
        <v>839.0</v>
      </c>
      <c r="B841" s="24" t="s">
        <v>6871</v>
      </c>
      <c r="C841" s="3" t="s">
        <v>4945</v>
      </c>
      <c r="D841" s="3" t="s">
        <v>4630</v>
      </c>
      <c r="E841" s="24">
        <v>465.0</v>
      </c>
      <c r="F841" s="3">
        <v>80.5</v>
      </c>
      <c r="G841" s="3"/>
      <c r="H841" s="3"/>
      <c r="I841" s="3"/>
      <c r="J841" s="3"/>
      <c r="K841" s="3"/>
    </row>
    <row r="842" ht="15.75" customHeight="1">
      <c r="A842" s="3">
        <v>840.0</v>
      </c>
      <c r="B842" s="24" t="s">
        <v>7031</v>
      </c>
      <c r="C842" s="3" t="s">
        <v>5164</v>
      </c>
      <c r="D842" s="3" t="s">
        <v>5850</v>
      </c>
      <c r="E842" s="24">
        <v>610.0</v>
      </c>
      <c r="F842" s="30">
        <v>10000.0</v>
      </c>
      <c r="G842" s="3"/>
      <c r="H842" s="3"/>
      <c r="I842" s="3"/>
      <c r="J842" s="3"/>
      <c r="K842" s="3"/>
    </row>
    <row r="843" ht="15.75" customHeight="1">
      <c r="A843" s="3">
        <v>841.0</v>
      </c>
      <c r="B843" s="24" t="s">
        <v>7032</v>
      </c>
      <c r="C843" s="3" t="s">
        <v>5506</v>
      </c>
      <c r="D843" s="3" t="s">
        <v>5846</v>
      </c>
      <c r="E843" s="24">
        <v>695.0</v>
      </c>
      <c r="F843" s="30">
        <v>10000.0</v>
      </c>
      <c r="G843" s="3"/>
      <c r="H843" s="3"/>
      <c r="I843" s="3"/>
      <c r="J843" s="3"/>
      <c r="K843" s="3"/>
    </row>
    <row r="844" ht="15.75" customHeight="1">
      <c r="A844" s="3">
        <v>842.0</v>
      </c>
      <c r="B844" s="24" t="s">
        <v>6885</v>
      </c>
      <c r="C844" s="3" t="s">
        <v>4982</v>
      </c>
      <c r="D844" s="3" t="s">
        <v>4630</v>
      </c>
      <c r="E844" s="24">
        <v>612.0</v>
      </c>
      <c r="F844" s="3">
        <v>203.5</v>
      </c>
      <c r="G844" s="3"/>
      <c r="H844" s="3"/>
      <c r="I844" s="3"/>
      <c r="J844" s="3"/>
      <c r="K844" s="3"/>
    </row>
    <row r="845" ht="15.75" customHeight="1">
      <c r="A845" s="3">
        <v>843.0</v>
      </c>
      <c r="B845" s="24" t="s">
        <v>7033</v>
      </c>
      <c r="C845" s="3" t="s">
        <v>5185</v>
      </c>
      <c r="D845" s="3" t="s">
        <v>5850</v>
      </c>
      <c r="E845" s="24">
        <v>616.0</v>
      </c>
      <c r="F845" s="30">
        <v>10000.0</v>
      </c>
      <c r="G845" s="3"/>
      <c r="H845" s="3"/>
      <c r="I845" s="3"/>
      <c r="J845" s="3"/>
      <c r="K845" s="3"/>
    </row>
    <row r="846" ht="15.75" customHeight="1">
      <c r="A846" s="3">
        <v>844.0</v>
      </c>
      <c r="B846" s="24" t="s">
        <v>7034</v>
      </c>
      <c r="C846" s="3" t="s">
        <v>5634</v>
      </c>
      <c r="D846" s="3" t="s">
        <v>5846</v>
      </c>
      <c r="E846" s="24">
        <v>608.0</v>
      </c>
      <c r="F846" s="30">
        <v>10000.0</v>
      </c>
      <c r="G846" s="3"/>
      <c r="H846" s="3"/>
      <c r="I846" s="3"/>
      <c r="J846" s="3"/>
      <c r="K846" s="3"/>
    </row>
    <row r="847" ht="15.75" customHeight="1">
      <c r="A847" s="3">
        <v>845.0</v>
      </c>
      <c r="B847" s="24" t="s">
        <v>7035</v>
      </c>
      <c r="C847" s="3" t="s">
        <v>4967</v>
      </c>
      <c r="D847" s="3" t="s">
        <v>4630</v>
      </c>
      <c r="E847" s="24">
        <v>615.0</v>
      </c>
      <c r="F847" s="30">
        <v>10000.0</v>
      </c>
      <c r="G847" s="3"/>
      <c r="H847" s="3"/>
      <c r="I847" s="3"/>
      <c r="J847" s="3"/>
      <c r="K847" s="3"/>
    </row>
    <row r="848" ht="15.75" customHeight="1">
      <c r="A848" s="3">
        <v>846.0</v>
      </c>
      <c r="B848" s="24" t="s">
        <v>7036</v>
      </c>
      <c r="C848" s="3" t="s">
        <v>4916</v>
      </c>
      <c r="D848" s="3" t="s">
        <v>6917</v>
      </c>
      <c r="E848" s="24">
        <v>613.0</v>
      </c>
      <c r="F848" s="30">
        <v>10000.0</v>
      </c>
      <c r="G848" s="3"/>
      <c r="H848" s="3"/>
      <c r="I848" s="3"/>
      <c r="J848" s="3"/>
      <c r="K848" s="3"/>
    </row>
    <row r="849" ht="15.75" customHeight="1">
      <c r="A849" s="3">
        <v>847.0</v>
      </c>
      <c r="B849" s="24" t="s">
        <v>7037</v>
      </c>
      <c r="C849" s="3" t="s">
        <v>5484</v>
      </c>
      <c r="D849" s="3" t="s">
        <v>5846</v>
      </c>
      <c r="E849" s="24">
        <v>611.0</v>
      </c>
      <c r="F849" s="30">
        <v>10000.0</v>
      </c>
      <c r="G849" s="3"/>
      <c r="H849" s="3"/>
      <c r="I849" s="3"/>
      <c r="J849" s="3"/>
      <c r="K849" s="3"/>
    </row>
    <row r="850" ht="15.75" customHeight="1">
      <c r="A850" s="3">
        <v>848.0</v>
      </c>
      <c r="B850" s="24" t="s">
        <v>7038</v>
      </c>
      <c r="C850" s="3" t="s">
        <v>5870</v>
      </c>
      <c r="D850" s="3" t="s">
        <v>4630</v>
      </c>
      <c r="E850" s="24">
        <v>618.0</v>
      </c>
      <c r="F850" s="30">
        <v>10000.0</v>
      </c>
      <c r="G850" s="3"/>
      <c r="H850" s="3"/>
      <c r="I850" s="3"/>
      <c r="J850" s="3"/>
      <c r="K850" s="3"/>
    </row>
    <row r="851" ht="15.75" customHeight="1">
      <c r="A851" s="3">
        <v>849.0</v>
      </c>
      <c r="B851" s="24" t="s">
        <v>7039</v>
      </c>
      <c r="C851" s="3" t="s">
        <v>4971</v>
      </c>
      <c r="D851" s="3" t="s">
        <v>4630</v>
      </c>
      <c r="E851" s="24">
        <v>570.0</v>
      </c>
      <c r="F851" s="30">
        <v>10000.0</v>
      </c>
      <c r="G851" s="3"/>
      <c r="H851" s="3"/>
      <c r="I851" s="3"/>
      <c r="J851" s="3"/>
      <c r="K851" s="3"/>
    </row>
    <row r="852" ht="15.75" customHeight="1">
      <c r="A852" s="3">
        <v>850.0</v>
      </c>
      <c r="B852" s="24" t="s">
        <v>7040</v>
      </c>
      <c r="C852" s="3" t="s">
        <v>5543</v>
      </c>
      <c r="D852" s="3" t="s">
        <v>5846</v>
      </c>
      <c r="E852" s="24">
        <v>614.0</v>
      </c>
      <c r="F852" s="30">
        <v>10000.0</v>
      </c>
      <c r="G852" s="3"/>
      <c r="H852" s="3"/>
      <c r="I852" s="3"/>
      <c r="J852" s="3"/>
      <c r="K852" s="3"/>
    </row>
    <row r="853" ht="15.75" customHeight="1">
      <c r="A853" s="3">
        <v>851.0</v>
      </c>
      <c r="B853" s="24" t="s">
        <v>7041</v>
      </c>
      <c r="C853" s="3" t="s">
        <v>6064</v>
      </c>
      <c r="D853" s="3" t="s">
        <v>4630</v>
      </c>
      <c r="E853" s="24">
        <v>621.0</v>
      </c>
      <c r="F853" s="30">
        <v>10000.0</v>
      </c>
      <c r="G853" s="3"/>
      <c r="H853" s="3"/>
      <c r="I853" s="3"/>
      <c r="J853" s="3"/>
      <c r="K853" s="3"/>
    </row>
    <row r="854" ht="15.75" customHeight="1">
      <c r="A854" s="3">
        <v>852.0</v>
      </c>
      <c r="B854" s="24" t="s">
        <v>7042</v>
      </c>
      <c r="C854" s="3" t="s">
        <v>5209</v>
      </c>
      <c r="D854" s="3" t="s">
        <v>5850</v>
      </c>
      <c r="E854" s="24">
        <v>619.0</v>
      </c>
      <c r="F854" s="30">
        <v>10000.0</v>
      </c>
      <c r="G854" s="3"/>
      <c r="H854" s="3"/>
      <c r="I854" s="3"/>
      <c r="J854" s="3"/>
      <c r="K854" s="3"/>
    </row>
    <row r="855" ht="15.75" customHeight="1">
      <c r="A855" s="3">
        <v>853.0</v>
      </c>
      <c r="B855" s="24" t="s">
        <v>7043</v>
      </c>
      <c r="C855" s="3" t="s">
        <v>5544</v>
      </c>
      <c r="D855" s="3" t="s">
        <v>5846</v>
      </c>
      <c r="E855" s="24">
        <v>617.0</v>
      </c>
      <c r="F855" s="30">
        <v>10000.0</v>
      </c>
      <c r="G855" s="3"/>
      <c r="H855" s="3"/>
      <c r="I855" s="3"/>
      <c r="J855" s="3"/>
      <c r="K855" s="3"/>
    </row>
    <row r="856" ht="15.75" customHeight="1">
      <c r="A856" s="3">
        <v>854.0</v>
      </c>
      <c r="B856" s="24" t="s">
        <v>7044</v>
      </c>
      <c r="C856" s="3" t="s">
        <v>7045</v>
      </c>
      <c r="D856" s="3" t="s">
        <v>4630</v>
      </c>
      <c r="E856" s="24">
        <v>624.0</v>
      </c>
      <c r="F856" s="30">
        <v>10000.0</v>
      </c>
      <c r="G856" s="3"/>
      <c r="H856" s="3"/>
      <c r="I856" s="3"/>
      <c r="J856" s="3"/>
      <c r="K856" s="3"/>
    </row>
    <row r="857" ht="15.75" customHeight="1">
      <c r="A857" s="3">
        <v>855.0</v>
      </c>
      <c r="B857" s="24" t="s">
        <v>7046</v>
      </c>
      <c r="C857" s="3" t="s">
        <v>5142</v>
      </c>
      <c r="D857" s="3" t="s">
        <v>5850</v>
      </c>
      <c r="E857" s="24">
        <v>625.0</v>
      </c>
      <c r="F857" s="30">
        <v>10000.0</v>
      </c>
      <c r="G857" s="3"/>
      <c r="H857" s="3"/>
      <c r="I857" s="3"/>
      <c r="J857" s="3"/>
      <c r="K857" s="3"/>
    </row>
    <row r="858" ht="15.75" customHeight="1">
      <c r="A858" s="3">
        <v>856.0</v>
      </c>
      <c r="B858" s="24" t="s">
        <v>6849</v>
      </c>
      <c r="C858" s="3" t="s">
        <v>5458</v>
      </c>
      <c r="D858" s="3" t="s">
        <v>6918</v>
      </c>
      <c r="E858" s="24">
        <v>620.0</v>
      </c>
      <c r="F858" s="3">
        <v>97.8</v>
      </c>
      <c r="G858" s="3"/>
      <c r="H858" s="3"/>
      <c r="I858" s="3"/>
      <c r="J858" s="3"/>
      <c r="K858" s="3"/>
    </row>
    <row r="859" ht="15.75" customHeight="1">
      <c r="A859" s="3">
        <v>857.0</v>
      </c>
      <c r="B859" s="24" t="s">
        <v>7047</v>
      </c>
      <c r="C859" s="3" t="s">
        <v>4964</v>
      </c>
      <c r="D859" s="3" t="s">
        <v>4630</v>
      </c>
      <c r="E859" s="24">
        <v>627.0</v>
      </c>
      <c r="F859" s="30">
        <v>10000.0</v>
      </c>
      <c r="G859" s="3"/>
      <c r="H859" s="3"/>
      <c r="I859" s="3"/>
      <c r="J859" s="3"/>
      <c r="K859" s="3"/>
    </row>
    <row r="860" ht="15.75" customHeight="1">
      <c r="A860" s="3">
        <v>858.0</v>
      </c>
      <c r="B860" s="24" t="s">
        <v>7048</v>
      </c>
      <c r="C860" s="3" t="s">
        <v>5181</v>
      </c>
      <c r="D860" s="3" t="s">
        <v>5850</v>
      </c>
      <c r="E860" s="24">
        <v>622.0</v>
      </c>
      <c r="F860" s="30">
        <v>10000.0</v>
      </c>
      <c r="G860" s="3"/>
      <c r="H860" s="3"/>
      <c r="I860" s="3"/>
      <c r="J860" s="3"/>
      <c r="K860" s="3"/>
    </row>
    <row r="861" ht="15.75" customHeight="1">
      <c r="A861" s="3">
        <v>859.0</v>
      </c>
      <c r="B861" s="24" t="s">
        <v>7049</v>
      </c>
      <c r="C861" s="3" t="s">
        <v>5545</v>
      </c>
      <c r="D861" s="3" t="s">
        <v>5846</v>
      </c>
      <c r="E861" s="24">
        <v>623.0</v>
      </c>
      <c r="F861" s="30">
        <v>10000.0</v>
      </c>
      <c r="G861" s="3"/>
      <c r="H861" s="3"/>
      <c r="I861" s="3"/>
      <c r="J861" s="3"/>
      <c r="K861" s="3"/>
    </row>
    <row r="862" ht="15.75" customHeight="1">
      <c r="A862" s="3">
        <v>860.0</v>
      </c>
      <c r="B862" s="24" t="s">
        <v>7050</v>
      </c>
      <c r="C862" s="3" t="s">
        <v>7051</v>
      </c>
      <c r="D862" s="3" t="s">
        <v>4630</v>
      </c>
      <c r="E862" s="24">
        <v>666.0</v>
      </c>
      <c r="F862" s="30">
        <v>10000.0</v>
      </c>
      <c r="G862" s="3"/>
      <c r="H862" s="3"/>
      <c r="I862" s="3"/>
      <c r="J862" s="3"/>
      <c r="K862" s="3"/>
    </row>
    <row r="863" ht="15.75" customHeight="1">
      <c r="A863" s="3">
        <v>861.0</v>
      </c>
      <c r="B863" s="24" t="s">
        <v>7052</v>
      </c>
      <c r="C863" s="3" t="s">
        <v>4940</v>
      </c>
      <c r="D863" s="3" t="s">
        <v>6917</v>
      </c>
      <c r="E863" s="24">
        <v>628.0</v>
      </c>
      <c r="F863" s="30">
        <v>10000.0</v>
      </c>
      <c r="G863" s="3"/>
      <c r="H863" s="3"/>
      <c r="I863" s="3"/>
      <c r="J863" s="3"/>
      <c r="K863" s="3"/>
    </row>
    <row r="864" ht="15.75" customHeight="1">
      <c r="A864" s="3">
        <v>862.0</v>
      </c>
      <c r="B864" s="24" t="s">
        <v>6901</v>
      </c>
      <c r="C864" s="3" t="s">
        <v>5703</v>
      </c>
      <c r="D864" s="3" t="s">
        <v>6918</v>
      </c>
      <c r="E864" s="24">
        <v>626.0</v>
      </c>
      <c r="F864" s="3">
        <v>178.0</v>
      </c>
      <c r="G864" s="3"/>
      <c r="H864" s="3"/>
      <c r="I864" s="3"/>
      <c r="J864" s="3"/>
      <c r="K864" s="3"/>
    </row>
    <row r="865" ht="15.75" customHeight="1">
      <c r="A865" s="3">
        <v>863.0</v>
      </c>
      <c r="B865" s="24" t="s">
        <v>7053</v>
      </c>
      <c r="C865" s="3" t="s">
        <v>7054</v>
      </c>
      <c r="D865" s="3" t="s">
        <v>4630</v>
      </c>
      <c r="E865" s="24">
        <v>630.0</v>
      </c>
      <c r="F865" s="30">
        <v>10000.0</v>
      </c>
      <c r="G865" s="3"/>
      <c r="H865" s="3"/>
      <c r="I865" s="3"/>
      <c r="J865" s="3"/>
      <c r="K865" s="3"/>
    </row>
    <row r="866" ht="15.75" customHeight="1">
      <c r="A866" s="3">
        <v>864.0</v>
      </c>
      <c r="B866" s="24" t="s">
        <v>7055</v>
      </c>
      <c r="C866" s="3" t="s">
        <v>5212</v>
      </c>
      <c r="D866" s="3" t="s">
        <v>5850</v>
      </c>
      <c r="E866" s="24">
        <v>631.0</v>
      </c>
      <c r="F866" s="30">
        <v>10000.0</v>
      </c>
      <c r="G866" s="3"/>
      <c r="H866" s="3"/>
      <c r="I866" s="3"/>
      <c r="J866" s="3"/>
      <c r="K866" s="3"/>
    </row>
    <row r="867" ht="15.75" customHeight="1">
      <c r="A867" s="3">
        <v>865.0</v>
      </c>
      <c r="B867" s="24" t="s">
        <v>7056</v>
      </c>
      <c r="C867" s="3" t="s">
        <v>5616</v>
      </c>
      <c r="D867" s="3" t="s">
        <v>5846</v>
      </c>
      <c r="E867" s="24">
        <v>629.0</v>
      </c>
      <c r="F867" s="30">
        <v>10000.0</v>
      </c>
      <c r="G867" s="3"/>
      <c r="H867" s="3"/>
      <c r="I867" s="3"/>
      <c r="J867" s="3"/>
      <c r="K867" s="3"/>
    </row>
    <row r="868" ht="15.75" customHeight="1">
      <c r="A868" s="3">
        <v>866.0</v>
      </c>
      <c r="B868" s="24" t="s">
        <v>7057</v>
      </c>
      <c r="C868" s="3" t="s">
        <v>7058</v>
      </c>
      <c r="D868" s="3" t="s">
        <v>4630</v>
      </c>
      <c r="E868" s="24">
        <v>633.0</v>
      </c>
      <c r="F868" s="30">
        <v>10000.0</v>
      </c>
      <c r="G868" s="3"/>
      <c r="H868" s="3"/>
      <c r="I868" s="3"/>
      <c r="J868" s="3"/>
      <c r="K868" s="3"/>
    </row>
    <row r="869" ht="15.75" customHeight="1">
      <c r="A869" s="3">
        <v>867.0</v>
      </c>
      <c r="B869" s="24" t="s">
        <v>7059</v>
      </c>
      <c r="C869" s="3" t="s">
        <v>5981</v>
      </c>
      <c r="D869" s="3" t="s">
        <v>5850</v>
      </c>
      <c r="E869" s="24">
        <v>634.0</v>
      </c>
      <c r="F869" s="30">
        <v>10000.0</v>
      </c>
      <c r="G869" s="3"/>
      <c r="H869" s="3"/>
      <c r="I869" s="3"/>
      <c r="J869" s="3"/>
      <c r="K869" s="3"/>
    </row>
    <row r="870" ht="15.75" customHeight="1">
      <c r="A870" s="3">
        <v>868.0</v>
      </c>
      <c r="B870" s="24" t="s">
        <v>7060</v>
      </c>
      <c r="C870" s="3" t="s">
        <v>5584</v>
      </c>
      <c r="D870" s="3" t="s">
        <v>6918</v>
      </c>
      <c r="E870" s="24">
        <v>632.0</v>
      </c>
      <c r="F870" s="30">
        <v>10000.0</v>
      </c>
      <c r="G870" s="3"/>
      <c r="H870" s="3"/>
      <c r="I870" s="3"/>
      <c r="J870" s="3"/>
      <c r="K870" s="3"/>
    </row>
    <row r="871" ht="15.75" customHeight="1">
      <c r="A871" s="3">
        <v>869.0</v>
      </c>
      <c r="B871" s="24" t="s">
        <v>7061</v>
      </c>
      <c r="C871" s="3" t="s">
        <v>7062</v>
      </c>
      <c r="D871" s="3" t="s">
        <v>4630</v>
      </c>
      <c r="E871" s="24">
        <v>636.0</v>
      </c>
      <c r="F871" s="30">
        <v>10000.0</v>
      </c>
      <c r="G871" s="3"/>
      <c r="H871" s="3"/>
      <c r="I871" s="3"/>
      <c r="J871" s="3"/>
      <c r="K871" s="3"/>
    </row>
    <row r="872" ht="15.75" customHeight="1">
      <c r="A872" s="3">
        <v>870.0</v>
      </c>
      <c r="B872" s="24" t="s">
        <v>6905</v>
      </c>
      <c r="C872" s="3" t="s">
        <v>5165</v>
      </c>
      <c r="D872" s="3" t="s">
        <v>5850</v>
      </c>
      <c r="E872" s="24">
        <v>637.0</v>
      </c>
      <c r="F872" s="3">
        <v>196.0</v>
      </c>
      <c r="G872" s="3"/>
      <c r="H872" s="3"/>
      <c r="I872" s="3"/>
      <c r="J872" s="3"/>
      <c r="K872" s="3"/>
    </row>
    <row r="873" ht="15.75" customHeight="1">
      <c r="A873" s="3">
        <v>871.0</v>
      </c>
      <c r="B873" s="24" t="s">
        <v>6857</v>
      </c>
      <c r="C873" s="3" t="s">
        <v>5449</v>
      </c>
      <c r="D873" s="3" t="s">
        <v>6918</v>
      </c>
      <c r="E873" s="24">
        <v>635.0</v>
      </c>
      <c r="F873" s="3">
        <v>82.0</v>
      </c>
      <c r="G873" s="3"/>
      <c r="H873" s="3"/>
      <c r="I873" s="3"/>
      <c r="J873" s="3"/>
      <c r="K873" s="3"/>
    </row>
    <row r="874" ht="15.75" customHeight="1">
      <c r="A874" s="3">
        <v>872.0</v>
      </c>
      <c r="B874" s="24" t="s">
        <v>7063</v>
      </c>
      <c r="C874" s="3" t="s">
        <v>4942</v>
      </c>
      <c r="D874" s="3" t="s">
        <v>4630</v>
      </c>
      <c r="E874" s="24">
        <v>642.0</v>
      </c>
      <c r="F874" s="30">
        <v>10000.0</v>
      </c>
      <c r="G874" s="3"/>
      <c r="H874" s="3"/>
      <c r="I874" s="3"/>
      <c r="J874" s="3"/>
      <c r="K874" s="3"/>
    </row>
    <row r="875" ht="15.75" customHeight="1">
      <c r="A875" s="3">
        <v>873.0</v>
      </c>
      <c r="B875" s="24" t="s">
        <v>7064</v>
      </c>
      <c r="C875" s="3" t="s">
        <v>5190</v>
      </c>
      <c r="D875" s="3" t="s">
        <v>5850</v>
      </c>
      <c r="E875" s="24">
        <v>640.0</v>
      </c>
      <c r="F875" s="30">
        <v>10000.0</v>
      </c>
      <c r="G875" s="3"/>
      <c r="H875" s="3"/>
      <c r="I875" s="3"/>
      <c r="J875" s="3"/>
      <c r="K875" s="3"/>
    </row>
    <row r="876" ht="15.75" customHeight="1">
      <c r="A876" s="3">
        <v>874.0</v>
      </c>
      <c r="B876" s="24" t="s">
        <v>7065</v>
      </c>
      <c r="C876" s="3" t="s">
        <v>7066</v>
      </c>
      <c r="D876" s="3" t="s">
        <v>5846</v>
      </c>
      <c r="E876" s="24">
        <v>689.0</v>
      </c>
      <c r="F876" s="30">
        <v>10000.0</v>
      </c>
      <c r="G876" s="3"/>
      <c r="H876" s="3"/>
      <c r="I876" s="3"/>
      <c r="J876" s="3"/>
      <c r="K876" s="3"/>
    </row>
    <row r="877" ht="15.75" customHeight="1">
      <c r="A877" s="3">
        <v>875.0</v>
      </c>
      <c r="B877" s="24" t="s">
        <v>7067</v>
      </c>
      <c r="C877" s="3" t="s">
        <v>4965</v>
      </c>
      <c r="D877" s="3" t="s">
        <v>4630</v>
      </c>
      <c r="E877" s="24">
        <v>645.0</v>
      </c>
      <c r="F877" s="30">
        <v>10000.0</v>
      </c>
      <c r="G877" s="3"/>
      <c r="H877" s="3"/>
      <c r="I877" s="3"/>
      <c r="J877" s="3"/>
      <c r="K877" s="3"/>
    </row>
    <row r="878" ht="15.75" customHeight="1">
      <c r="A878" s="3">
        <v>876.0</v>
      </c>
      <c r="B878" s="24" t="s">
        <v>7068</v>
      </c>
      <c r="C878" s="3" t="s">
        <v>5134</v>
      </c>
      <c r="D878" s="3" t="s">
        <v>5850</v>
      </c>
      <c r="E878" s="24">
        <v>643.0</v>
      </c>
      <c r="F878" s="30">
        <v>10000.0</v>
      </c>
      <c r="G878" s="3"/>
      <c r="H878" s="3"/>
      <c r="I878" s="3"/>
      <c r="J878" s="3"/>
      <c r="K878" s="3"/>
    </row>
    <row r="879" ht="15.75" customHeight="1">
      <c r="A879" s="3">
        <v>877.0</v>
      </c>
      <c r="B879" s="24" t="s">
        <v>7069</v>
      </c>
      <c r="C879" s="3" t="s">
        <v>5858</v>
      </c>
      <c r="D879" s="3" t="s">
        <v>5846</v>
      </c>
      <c r="E879" s="24">
        <v>638.0</v>
      </c>
      <c r="F879" s="30">
        <v>10000.0</v>
      </c>
      <c r="G879" s="3"/>
      <c r="H879" s="3"/>
      <c r="I879" s="3"/>
      <c r="J879" s="3"/>
      <c r="K879" s="3"/>
    </row>
    <row r="880" ht="15.75" customHeight="1">
      <c r="A880" s="3">
        <v>878.0</v>
      </c>
      <c r="B880" s="24" t="s">
        <v>7070</v>
      </c>
      <c r="C880" s="3" t="s">
        <v>5014</v>
      </c>
      <c r="D880" s="3" t="s">
        <v>4630</v>
      </c>
      <c r="E880" s="24">
        <v>648.0</v>
      </c>
      <c r="F880" s="30">
        <v>10000.0</v>
      </c>
      <c r="G880" s="3"/>
      <c r="H880" s="3"/>
      <c r="I880" s="3"/>
      <c r="J880" s="3"/>
      <c r="K880" s="3"/>
    </row>
    <row r="881" ht="15.75" customHeight="1">
      <c r="A881" s="3">
        <v>879.0</v>
      </c>
      <c r="B881" s="24" t="s">
        <v>7071</v>
      </c>
      <c r="C881" s="3" t="s">
        <v>5170</v>
      </c>
      <c r="D881" s="3" t="s">
        <v>5850</v>
      </c>
      <c r="E881" s="24">
        <v>646.0</v>
      </c>
      <c r="F881" s="30">
        <v>10000.0</v>
      </c>
      <c r="G881" s="3"/>
      <c r="H881" s="3"/>
      <c r="I881" s="3"/>
      <c r="J881" s="3"/>
      <c r="K881" s="3"/>
    </row>
    <row r="882" ht="15.75" customHeight="1">
      <c r="A882" s="3">
        <v>880.0</v>
      </c>
      <c r="B882" s="24" t="s">
        <v>7072</v>
      </c>
      <c r="C882" s="3" t="s">
        <v>5554</v>
      </c>
      <c r="D882" s="3" t="s">
        <v>5846</v>
      </c>
      <c r="E882" s="24">
        <v>641.0</v>
      </c>
      <c r="F882" s="30">
        <v>10000.0</v>
      </c>
      <c r="G882" s="3"/>
      <c r="H882" s="3"/>
      <c r="I882" s="3"/>
      <c r="J882" s="3"/>
      <c r="K882" s="3"/>
    </row>
    <row r="883" ht="15.75" customHeight="1">
      <c r="A883" s="3">
        <v>881.0</v>
      </c>
      <c r="B883" s="24" t="s">
        <v>7073</v>
      </c>
      <c r="C883" s="3" t="s">
        <v>4898</v>
      </c>
      <c r="D883" s="3" t="s">
        <v>4630</v>
      </c>
      <c r="E883" s="24">
        <v>651.0</v>
      </c>
      <c r="F883" s="30">
        <v>10000.0</v>
      </c>
      <c r="G883" s="3"/>
      <c r="H883" s="3"/>
      <c r="I883" s="3"/>
      <c r="J883" s="3"/>
      <c r="K883" s="3"/>
    </row>
    <row r="884" ht="15.75" customHeight="1">
      <c r="A884" s="3">
        <v>882.0</v>
      </c>
      <c r="B884" s="24" t="s">
        <v>7074</v>
      </c>
      <c r="C884" s="3" t="s">
        <v>5253</v>
      </c>
      <c r="D884" s="3" t="s">
        <v>6917</v>
      </c>
      <c r="E884" s="24">
        <v>652.0</v>
      </c>
      <c r="F884" s="30">
        <v>10000.0</v>
      </c>
      <c r="G884" s="3"/>
      <c r="H884" s="3"/>
      <c r="I884" s="3"/>
      <c r="J884" s="3"/>
      <c r="K884" s="3"/>
    </row>
    <row r="885" ht="15.75" customHeight="1">
      <c r="A885" s="3">
        <v>883.0</v>
      </c>
      <c r="B885" s="24" t="s">
        <v>7075</v>
      </c>
      <c r="C885" s="3" t="s">
        <v>5028</v>
      </c>
      <c r="D885" s="3" t="s">
        <v>5846</v>
      </c>
      <c r="E885" s="24">
        <v>644.0</v>
      </c>
      <c r="F885" s="30">
        <v>10000.0</v>
      </c>
      <c r="G885" s="3"/>
      <c r="H885" s="3"/>
      <c r="I885" s="3"/>
      <c r="J885" s="3"/>
      <c r="K885" s="3"/>
    </row>
    <row r="886" ht="15.75" customHeight="1">
      <c r="A886" s="3">
        <v>884.0</v>
      </c>
      <c r="B886" s="24" t="s">
        <v>7076</v>
      </c>
      <c r="C886" s="3" t="s">
        <v>5030</v>
      </c>
      <c r="D886" s="3" t="s">
        <v>4630</v>
      </c>
      <c r="E886" s="24">
        <v>654.0</v>
      </c>
      <c r="F886" s="30">
        <v>10000.0</v>
      </c>
      <c r="G886" s="3"/>
      <c r="H886" s="3"/>
      <c r="I886" s="3"/>
      <c r="J886" s="3"/>
      <c r="K886" s="3"/>
    </row>
    <row r="887" ht="15.75" customHeight="1">
      <c r="A887" s="3">
        <v>885.0</v>
      </c>
      <c r="B887" s="24" t="s">
        <v>7077</v>
      </c>
      <c r="C887" s="3" t="s">
        <v>7078</v>
      </c>
      <c r="D887" s="3" t="s">
        <v>6917</v>
      </c>
      <c r="E887" s="24">
        <v>655.0</v>
      </c>
      <c r="F887" s="30">
        <v>10000.0</v>
      </c>
      <c r="G887" s="3"/>
      <c r="H887" s="3"/>
      <c r="I887" s="3"/>
      <c r="J887" s="3"/>
      <c r="K887" s="3"/>
    </row>
    <row r="888" ht="15.75" customHeight="1">
      <c r="A888" s="3">
        <v>886.0</v>
      </c>
      <c r="B888" s="24" t="s">
        <v>7079</v>
      </c>
      <c r="C888" s="3" t="s">
        <v>5583</v>
      </c>
      <c r="D888" s="3" t="s">
        <v>5846</v>
      </c>
      <c r="E888" s="24">
        <v>647.0</v>
      </c>
      <c r="F888" s="30">
        <v>10000.0</v>
      </c>
      <c r="G888" s="3"/>
      <c r="H888" s="3"/>
      <c r="I888" s="3"/>
      <c r="J888" s="3"/>
      <c r="K888" s="3"/>
    </row>
    <row r="889" ht="15.75" customHeight="1">
      <c r="A889" s="3">
        <v>887.0</v>
      </c>
      <c r="B889" s="24" t="s">
        <v>7080</v>
      </c>
      <c r="C889" s="3" t="s">
        <v>7081</v>
      </c>
      <c r="D889" s="3" t="s">
        <v>4630</v>
      </c>
      <c r="E889" s="24">
        <v>657.0</v>
      </c>
      <c r="F889" s="30">
        <v>10000.0</v>
      </c>
      <c r="G889" s="3"/>
      <c r="H889" s="3"/>
      <c r="I889" s="3"/>
      <c r="J889" s="3"/>
      <c r="K889" s="3"/>
    </row>
    <row r="890" ht="15.75" customHeight="1">
      <c r="A890" s="3">
        <v>888.0</v>
      </c>
      <c r="B890" s="24" t="s">
        <v>7082</v>
      </c>
      <c r="C890" s="3" t="s">
        <v>5208</v>
      </c>
      <c r="D890" s="3" t="s">
        <v>5850</v>
      </c>
      <c r="E890" s="24">
        <v>658.0</v>
      </c>
      <c r="F890" s="30">
        <v>10000.0</v>
      </c>
      <c r="G890" s="3"/>
      <c r="H890" s="3"/>
      <c r="I890" s="3"/>
      <c r="J890" s="3"/>
      <c r="K890" s="3"/>
    </row>
    <row r="891" ht="15.75" customHeight="1">
      <c r="A891" s="3">
        <v>889.0</v>
      </c>
      <c r="B891" s="24" t="s">
        <v>6908</v>
      </c>
      <c r="C891" s="3" t="s">
        <v>5585</v>
      </c>
      <c r="D891" s="3" t="s">
        <v>6918</v>
      </c>
      <c r="E891" s="24">
        <v>650.0</v>
      </c>
      <c r="F891" s="3">
        <v>159.5</v>
      </c>
      <c r="G891" s="3"/>
      <c r="H891" s="3"/>
      <c r="I891" s="3"/>
      <c r="J891" s="3"/>
      <c r="K891" s="3"/>
    </row>
    <row r="892" ht="15.75" customHeight="1">
      <c r="A892" s="3">
        <v>890.0</v>
      </c>
      <c r="B892" s="24" t="s">
        <v>6831</v>
      </c>
      <c r="C892" s="3" t="s">
        <v>4851</v>
      </c>
      <c r="D892" s="3" t="s">
        <v>4630</v>
      </c>
      <c r="E892" s="24">
        <v>660.0</v>
      </c>
      <c r="F892" s="3">
        <v>65.3</v>
      </c>
      <c r="G892" s="3"/>
      <c r="H892" s="3"/>
      <c r="I892" s="3"/>
      <c r="J892" s="3"/>
      <c r="K892" s="3"/>
    </row>
    <row r="893" ht="15.75" customHeight="1">
      <c r="A893" s="3">
        <v>891.0</v>
      </c>
      <c r="B893" s="24" t="s">
        <v>7083</v>
      </c>
      <c r="C893" s="3" t="s">
        <v>5145</v>
      </c>
      <c r="D893" s="3" t="s">
        <v>5850</v>
      </c>
      <c r="E893" s="24">
        <v>661.0</v>
      </c>
      <c r="F893" s="30">
        <v>10000.0</v>
      </c>
      <c r="G893" s="3"/>
      <c r="H893" s="3"/>
      <c r="I893" s="3"/>
      <c r="J893" s="3"/>
      <c r="K893" s="3"/>
    </row>
    <row r="894" ht="15.75" customHeight="1">
      <c r="A894" s="3">
        <v>892.0</v>
      </c>
      <c r="B894" s="24" t="s">
        <v>6888</v>
      </c>
      <c r="C894" s="3" t="s">
        <v>5517</v>
      </c>
      <c r="D894" s="3" t="s">
        <v>6918</v>
      </c>
      <c r="E894" s="24">
        <v>653.0</v>
      </c>
      <c r="F894" s="3">
        <v>129.7</v>
      </c>
      <c r="G894" s="3"/>
      <c r="H894" s="3"/>
      <c r="I894" s="3"/>
      <c r="J894" s="3"/>
      <c r="K894" s="3"/>
    </row>
    <row r="895" ht="15.75" customHeight="1">
      <c r="A895" s="3">
        <v>893.0</v>
      </c>
      <c r="B895" s="24" t="s">
        <v>7084</v>
      </c>
      <c r="C895" s="3" t="s">
        <v>5689</v>
      </c>
      <c r="D895" s="3" t="s">
        <v>4630</v>
      </c>
      <c r="E895" s="24">
        <v>663.0</v>
      </c>
      <c r="F895" s="30">
        <v>10000.0</v>
      </c>
      <c r="G895" s="3"/>
      <c r="H895" s="3"/>
      <c r="I895" s="3"/>
      <c r="J895" s="3"/>
      <c r="K895" s="3"/>
    </row>
    <row r="896" ht="15.75" customHeight="1">
      <c r="A896" s="3">
        <v>894.0</v>
      </c>
      <c r="B896" s="24" t="s">
        <v>7085</v>
      </c>
      <c r="C896" s="3" t="s">
        <v>7086</v>
      </c>
      <c r="D896" s="3" t="s">
        <v>5850</v>
      </c>
      <c r="E896" s="24">
        <v>664.0</v>
      </c>
      <c r="F896" s="30">
        <v>10000.0</v>
      </c>
      <c r="G896" s="3"/>
      <c r="H896" s="3"/>
      <c r="I896" s="3"/>
      <c r="J896" s="3"/>
      <c r="K896" s="3"/>
    </row>
    <row r="897" ht="15.75" customHeight="1">
      <c r="A897" s="3">
        <v>895.0</v>
      </c>
      <c r="B897" s="24" t="s">
        <v>7087</v>
      </c>
      <c r="C897" s="3" t="s">
        <v>5526</v>
      </c>
      <c r="D897" s="3" t="s">
        <v>5846</v>
      </c>
      <c r="E897" s="24">
        <v>656.0</v>
      </c>
      <c r="F897" s="30">
        <v>10000.0</v>
      </c>
      <c r="G897" s="3"/>
      <c r="H897" s="3"/>
      <c r="I897" s="3"/>
      <c r="J897" s="3"/>
      <c r="K897" s="3"/>
    </row>
    <row r="898" ht="15.75" customHeight="1">
      <c r="A898" s="3">
        <v>896.0</v>
      </c>
      <c r="B898" s="24" t="s">
        <v>7088</v>
      </c>
      <c r="C898" s="3" t="s">
        <v>5008</v>
      </c>
      <c r="D898" s="3" t="s">
        <v>4630</v>
      </c>
      <c r="E898" s="24">
        <v>793.0</v>
      </c>
      <c r="F898" s="30">
        <v>10000.0</v>
      </c>
      <c r="G898" s="3"/>
      <c r="H898" s="3"/>
      <c r="I898" s="3"/>
      <c r="J898" s="3"/>
      <c r="K898" s="3"/>
    </row>
    <row r="899" ht="15.75" customHeight="1">
      <c r="A899" s="3">
        <v>897.0</v>
      </c>
      <c r="B899" s="24" t="s">
        <v>7089</v>
      </c>
      <c r="C899" s="3" t="s">
        <v>5277</v>
      </c>
      <c r="D899" s="3" t="s">
        <v>5850</v>
      </c>
      <c r="E899" s="24">
        <v>667.0</v>
      </c>
      <c r="F899" s="30">
        <v>10000.0</v>
      </c>
      <c r="G899" s="3"/>
      <c r="H899" s="3"/>
      <c r="I899" s="3"/>
      <c r="J899" s="3"/>
      <c r="K899" s="3"/>
    </row>
    <row r="900" ht="15.75" customHeight="1">
      <c r="A900" s="3">
        <v>898.0</v>
      </c>
      <c r="B900" s="22" t="s">
        <v>7090</v>
      </c>
      <c r="C900" s="30" t="s">
        <v>5609</v>
      </c>
      <c r="D900" s="3" t="s">
        <v>5846</v>
      </c>
      <c r="E900" s="24">
        <v>659.0</v>
      </c>
      <c r="F900" s="30">
        <v>10000.0</v>
      </c>
      <c r="G900" s="3"/>
      <c r="H900" s="3"/>
      <c r="I900" s="3"/>
      <c r="J900" s="3"/>
      <c r="K900" s="3"/>
    </row>
    <row r="901" ht="15.75" customHeight="1">
      <c r="A901" s="3">
        <v>899.0</v>
      </c>
      <c r="B901" s="24" t="s">
        <v>7091</v>
      </c>
      <c r="C901" s="3" t="s">
        <v>7092</v>
      </c>
      <c r="D901" s="3" t="s">
        <v>4630</v>
      </c>
      <c r="E901" s="24">
        <v>669.0</v>
      </c>
      <c r="F901" s="30">
        <v>10000.0</v>
      </c>
      <c r="G901" s="3"/>
      <c r="H901" s="3"/>
      <c r="I901" s="3"/>
      <c r="J901" s="3"/>
      <c r="K901" s="3"/>
    </row>
    <row r="902" ht="15.75" customHeight="1">
      <c r="A902" s="3">
        <v>900.0</v>
      </c>
      <c r="B902" s="24" t="s">
        <v>7093</v>
      </c>
      <c r="C902" s="3" t="s">
        <v>5158</v>
      </c>
      <c r="D902" s="3" t="s">
        <v>5850</v>
      </c>
      <c r="E902" s="24">
        <v>670.0</v>
      </c>
      <c r="F902" s="30">
        <v>10000.0</v>
      </c>
      <c r="G902" s="3"/>
      <c r="H902" s="3"/>
      <c r="I902" s="3"/>
      <c r="J902" s="3"/>
      <c r="K902" s="3"/>
    </row>
    <row r="903" ht="15.75" customHeight="1">
      <c r="A903" s="3">
        <v>901.0</v>
      </c>
      <c r="B903" s="24" t="s">
        <v>6893</v>
      </c>
      <c r="C903" s="3" t="s">
        <v>5480</v>
      </c>
      <c r="D903" s="3" t="s">
        <v>5846</v>
      </c>
      <c r="E903" s="24">
        <v>662.0</v>
      </c>
      <c r="F903" s="3">
        <v>117.0</v>
      </c>
      <c r="G903" s="3"/>
      <c r="H903" s="3"/>
      <c r="I903" s="3"/>
      <c r="J903" s="3"/>
      <c r="K903" s="3"/>
    </row>
    <row r="904" ht="15.75" customHeight="1">
      <c r="A904" s="3">
        <v>902.0</v>
      </c>
      <c r="B904" s="24" t="s">
        <v>7094</v>
      </c>
      <c r="C904" s="3" t="s">
        <v>4925</v>
      </c>
      <c r="D904" s="3" t="s">
        <v>4630</v>
      </c>
      <c r="E904" s="24">
        <v>672.0</v>
      </c>
      <c r="F904" s="30">
        <v>10000.0</v>
      </c>
      <c r="G904" s="3"/>
      <c r="H904" s="3"/>
      <c r="I904" s="3"/>
      <c r="J904" s="3"/>
      <c r="K904" s="3"/>
    </row>
    <row r="905" ht="15.75" customHeight="1">
      <c r="A905" s="3">
        <v>903.0</v>
      </c>
      <c r="B905" s="24" t="s">
        <v>7095</v>
      </c>
      <c r="C905" s="3" t="s">
        <v>7096</v>
      </c>
      <c r="D905" s="3" t="s">
        <v>6917</v>
      </c>
      <c r="E905" s="24">
        <v>673.0</v>
      </c>
      <c r="F905" s="30">
        <v>10000.0</v>
      </c>
      <c r="G905" s="3"/>
      <c r="H905" s="3"/>
      <c r="I905" s="3"/>
      <c r="J905" s="3"/>
      <c r="K905" s="3"/>
    </row>
    <row r="906" ht="15.75" customHeight="1">
      <c r="A906" s="3">
        <v>904.0</v>
      </c>
      <c r="B906" s="24" t="s">
        <v>7097</v>
      </c>
      <c r="C906" s="3" t="s">
        <v>5587</v>
      </c>
      <c r="D906" s="3" t="s">
        <v>5846</v>
      </c>
      <c r="E906" s="24">
        <v>665.0</v>
      </c>
      <c r="F906" s="30">
        <v>10000.0</v>
      </c>
      <c r="G906" s="3"/>
      <c r="H906" s="3"/>
      <c r="I906" s="3"/>
      <c r="J906" s="3"/>
      <c r="K906" s="3"/>
    </row>
    <row r="907" ht="15.75" customHeight="1">
      <c r="A907" s="3">
        <v>905.0</v>
      </c>
      <c r="B907" s="24" t="s">
        <v>7098</v>
      </c>
      <c r="C907" s="3" t="s">
        <v>4957</v>
      </c>
      <c r="D907" s="3" t="s">
        <v>4630</v>
      </c>
      <c r="E907" s="24">
        <v>675.0</v>
      </c>
      <c r="F907" s="30">
        <v>10000.0</v>
      </c>
      <c r="G907" s="3"/>
      <c r="H907" s="3"/>
      <c r="I907" s="3"/>
      <c r="J907" s="3"/>
      <c r="K907" s="3"/>
    </row>
    <row r="908" ht="15.75" customHeight="1">
      <c r="A908" s="3">
        <v>906.0</v>
      </c>
      <c r="B908" s="24" t="s">
        <v>7099</v>
      </c>
      <c r="C908" s="3" t="s">
        <v>7100</v>
      </c>
      <c r="D908" s="3" t="s">
        <v>6917</v>
      </c>
      <c r="E908" s="24">
        <v>676.0</v>
      </c>
      <c r="F908" s="30">
        <v>10000.0</v>
      </c>
      <c r="G908" s="3"/>
      <c r="H908" s="3"/>
      <c r="I908" s="3"/>
      <c r="J908" s="3"/>
      <c r="K908" s="3"/>
    </row>
    <row r="909" ht="15.75" customHeight="1">
      <c r="A909" s="3">
        <v>907.0</v>
      </c>
      <c r="B909" s="24" t="s">
        <v>7101</v>
      </c>
      <c r="C909" s="3" t="s">
        <v>5636</v>
      </c>
      <c r="D909" s="3" t="s">
        <v>6918</v>
      </c>
      <c r="E909" s="24">
        <v>668.0</v>
      </c>
      <c r="F909" s="30">
        <v>10000.0</v>
      </c>
      <c r="G909" s="3"/>
      <c r="H909" s="3"/>
      <c r="I909" s="3"/>
      <c r="J909" s="3"/>
      <c r="K909" s="3"/>
    </row>
    <row r="910" ht="15.75" customHeight="1">
      <c r="A910" s="3">
        <v>908.0</v>
      </c>
      <c r="B910" s="24" t="s">
        <v>7102</v>
      </c>
      <c r="C910" s="3" t="s">
        <v>5044</v>
      </c>
      <c r="D910" s="3"/>
      <c r="E910" s="22">
        <v>10000.0</v>
      </c>
      <c r="F910" s="30">
        <v>10000.0</v>
      </c>
      <c r="G910" s="3"/>
      <c r="H910" s="3"/>
      <c r="I910" s="3"/>
      <c r="J910" s="3"/>
      <c r="K910" s="3"/>
    </row>
    <row r="911" ht="15.75" customHeight="1">
      <c r="A911" s="3">
        <v>909.0</v>
      </c>
      <c r="B911" s="24" t="s">
        <v>7103</v>
      </c>
      <c r="C911" s="3" t="s">
        <v>5202</v>
      </c>
      <c r="D911" s="3" t="s">
        <v>5850</v>
      </c>
      <c r="E911" s="24">
        <v>679.0</v>
      </c>
      <c r="F911" s="30">
        <v>10000.0</v>
      </c>
      <c r="G911" s="3"/>
      <c r="H911" s="3"/>
      <c r="I911" s="3"/>
      <c r="J911" s="3"/>
      <c r="K911" s="3"/>
    </row>
    <row r="912" ht="15.75" customHeight="1">
      <c r="A912" s="3">
        <v>910.0</v>
      </c>
      <c r="B912" s="24" t="s">
        <v>7104</v>
      </c>
      <c r="C912" s="3" t="s">
        <v>5024</v>
      </c>
      <c r="D912" s="3" t="s">
        <v>5846</v>
      </c>
      <c r="E912" s="24">
        <v>671.0</v>
      </c>
      <c r="F912" s="30">
        <v>10000.0</v>
      </c>
      <c r="G912" s="3"/>
      <c r="H912" s="3"/>
      <c r="I912" s="3"/>
      <c r="J912" s="3"/>
      <c r="K912" s="3"/>
    </row>
    <row r="913" ht="15.75" customHeight="1">
      <c r="A913" s="3">
        <v>911.0</v>
      </c>
      <c r="B913" s="24" t="s">
        <v>7105</v>
      </c>
      <c r="C913" s="3" t="s">
        <v>7106</v>
      </c>
      <c r="D913" s="3" t="s">
        <v>4630</v>
      </c>
      <c r="E913" s="24">
        <v>684.0</v>
      </c>
      <c r="F913" s="30">
        <v>10000.0</v>
      </c>
      <c r="G913" s="3"/>
      <c r="H913" s="3"/>
      <c r="I913" s="3"/>
      <c r="J913" s="3"/>
      <c r="K913" s="3"/>
    </row>
    <row r="914" ht="15.75" customHeight="1">
      <c r="A914" s="3">
        <v>912.0</v>
      </c>
      <c r="B914" s="22" t="s">
        <v>7107</v>
      </c>
      <c r="C914" s="30" t="s">
        <v>5160</v>
      </c>
      <c r="D914" s="3" t="s">
        <v>5850</v>
      </c>
      <c r="E914" s="24">
        <v>682.0</v>
      </c>
      <c r="F914" s="30">
        <v>10000.0</v>
      </c>
      <c r="G914" s="3"/>
      <c r="H914" s="3"/>
      <c r="I914" s="3"/>
      <c r="J914" s="3"/>
      <c r="K914" s="3"/>
    </row>
    <row r="915" ht="15.75" customHeight="1">
      <c r="A915" s="3">
        <v>913.0</v>
      </c>
      <c r="B915" s="24" t="s">
        <v>7108</v>
      </c>
      <c r="C915" s="3" t="s">
        <v>5460</v>
      </c>
      <c r="D915" s="3" t="s">
        <v>6918</v>
      </c>
      <c r="E915" s="24">
        <v>677.0</v>
      </c>
      <c r="F915" s="30">
        <v>10000.0</v>
      </c>
      <c r="G915" s="3"/>
      <c r="H915" s="3"/>
      <c r="I915" s="3"/>
      <c r="J915" s="3"/>
      <c r="K915" s="3"/>
    </row>
    <row r="916" ht="15.75" customHeight="1">
      <c r="A916" s="3">
        <v>914.0</v>
      </c>
      <c r="B916" s="24" t="s">
        <v>7109</v>
      </c>
      <c r="C916" s="3" t="s">
        <v>5047</v>
      </c>
      <c r="D916" s="3" t="s">
        <v>4630</v>
      </c>
      <c r="E916" s="24">
        <v>687.0</v>
      </c>
      <c r="F916" s="30">
        <v>10000.0</v>
      </c>
      <c r="G916" s="3"/>
      <c r="H916" s="3"/>
      <c r="I916" s="3"/>
      <c r="J916" s="3"/>
      <c r="K916" s="3"/>
    </row>
    <row r="917" ht="15.75" customHeight="1">
      <c r="A917" s="3">
        <v>915.0</v>
      </c>
      <c r="B917" s="24" t="s">
        <v>7110</v>
      </c>
      <c r="C917" s="3" t="s">
        <v>4926</v>
      </c>
      <c r="D917" s="3" t="s">
        <v>6917</v>
      </c>
      <c r="E917" s="24">
        <v>685.0</v>
      </c>
      <c r="F917" s="30">
        <v>10000.0</v>
      </c>
      <c r="G917" s="3"/>
      <c r="H917" s="3"/>
      <c r="I917" s="3"/>
      <c r="J917" s="3"/>
      <c r="K917" s="3"/>
    </row>
    <row r="918" ht="15.75" customHeight="1">
      <c r="A918" s="3">
        <v>916.0</v>
      </c>
      <c r="B918" s="24" t="s">
        <v>7111</v>
      </c>
      <c r="C918" s="3" t="s">
        <v>5477</v>
      </c>
      <c r="D918" s="3" t="s">
        <v>5846</v>
      </c>
      <c r="E918" s="24">
        <v>680.0</v>
      </c>
      <c r="F918" s="30">
        <v>10000.0</v>
      </c>
      <c r="G918" s="3"/>
      <c r="H918" s="3"/>
      <c r="I918" s="3"/>
      <c r="J918" s="3"/>
      <c r="K918" s="3"/>
    </row>
    <row r="919" ht="15.75" customHeight="1">
      <c r="A919" s="3">
        <v>917.0</v>
      </c>
      <c r="B919" s="24" t="s">
        <v>7112</v>
      </c>
      <c r="C919" s="3" t="s">
        <v>5111</v>
      </c>
      <c r="D919" s="3" t="s">
        <v>4630</v>
      </c>
      <c r="E919" s="24">
        <v>690.0</v>
      </c>
      <c r="F919" s="30">
        <v>10000.0</v>
      </c>
      <c r="G919" s="3"/>
      <c r="H919" s="3"/>
      <c r="I919" s="3"/>
      <c r="J919" s="3"/>
      <c r="K919" s="3"/>
    </row>
    <row r="920" ht="15.75" customHeight="1">
      <c r="A920" s="3">
        <v>918.0</v>
      </c>
      <c r="B920" s="24" t="s">
        <v>7113</v>
      </c>
      <c r="C920" s="3" t="s">
        <v>5194</v>
      </c>
      <c r="D920" s="3" t="s">
        <v>5850</v>
      </c>
      <c r="E920" s="24">
        <v>688.0</v>
      </c>
      <c r="F920" s="30">
        <v>10000.0</v>
      </c>
      <c r="G920" s="3"/>
      <c r="H920" s="3"/>
      <c r="I920" s="3"/>
      <c r="J920" s="3"/>
      <c r="K920" s="3"/>
    </row>
    <row r="921" ht="15.75" customHeight="1">
      <c r="A921" s="3">
        <v>919.0</v>
      </c>
      <c r="B921" s="24" t="s">
        <v>7114</v>
      </c>
      <c r="C921" s="3" t="s">
        <v>5659</v>
      </c>
      <c r="D921" s="3"/>
      <c r="E921" s="22">
        <v>10000.0</v>
      </c>
      <c r="F921" s="30">
        <v>10000.0</v>
      </c>
      <c r="G921" s="3"/>
      <c r="H921" s="3"/>
      <c r="I921" s="3"/>
      <c r="J921" s="3"/>
      <c r="K921" s="3"/>
    </row>
    <row r="922" ht="15.75" customHeight="1">
      <c r="A922" s="3">
        <v>920.0</v>
      </c>
      <c r="B922" s="24" t="s">
        <v>7115</v>
      </c>
      <c r="C922" s="3" t="s">
        <v>5053</v>
      </c>
      <c r="D922" s="3" t="s">
        <v>4630</v>
      </c>
      <c r="E922" s="24">
        <v>693.0</v>
      </c>
      <c r="F922" s="30">
        <v>10000.0</v>
      </c>
      <c r="G922" s="3"/>
      <c r="H922" s="3"/>
      <c r="I922" s="3"/>
      <c r="J922" s="3"/>
      <c r="K922" s="3"/>
    </row>
    <row r="923" ht="15.75" customHeight="1">
      <c r="A923" s="3">
        <v>921.0</v>
      </c>
      <c r="B923" s="24" t="s">
        <v>7116</v>
      </c>
      <c r="C923" s="3" t="s">
        <v>5294</v>
      </c>
      <c r="D923" s="3" t="s">
        <v>6917</v>
      </c>
      <c r="E923" s="24">
        <v>691.0</v>
      </c>
      <c r="F923" s="30">
        <v>10000.0</v>
      </c>
      <c r="G923" s="3"/>
      <c r="H923" s="3"/>
      <c r="I923" s="3"/>
      <c r="J923" s="3"/>
      <c r="K923" s="3"/>
    </row>
    <row r="924" ht="15.75" customHeight="1">
      <c r="A924" s="3">
        <v>922.0</v>
      </c>
      <c r="B924" s="24" t="s">
        <v>7117</v>
      </c>
      <c r="C924" s="3" t="s">
        <v>5716</v>
      </c>
      <c r="D924" s="3" t="s">
        <v>6918</v>
      </c>
      <c r="E924" s="24">
        <v>683.0</v>
      </c>
      <c r="F924" s="30">
        <v>10000.0</v>
      </c>
      <c r="G924" s="3"/>
      <c r="H924" s="3"/>
      <c r="I924" s="3"/>
      <c r="J924" s="3"/>
      <c r="K924" s="3"/>
    </row>
    <row r="925" ht="15.75" customHeight="1">
      <c r="A925" s="3">
        <v>923.0</v>
      </c>
      <c r="B925" s="24" t="s">
        <v>7118</v>
      </c>
      <c r="C925" s="3" t="s">
        <v>5004</v>
      </c>
      <c r="D925" s="3" t="s">
        <v>4630</v>
      </c>
      <c r="E925" s="24">
        <v>696.0</v>
      </c>
      <c r="F925" s="30">
        <v>10000.0</v>
      </c>
      <c r="G925" s="3"/>
      <c r="H925" s="3"/>
      <c r="I925" s="3"/>
      <c r="J925" s="3"/>
      <c r="K925" s="3"/>
    </row>
    <row r="926" ht="15.75" customHeight="1">
      <c r="A926" s="3">
        <v>924.0</v>
      </c>
      <c r="B926" s="22" t="s">
        <v>7119</v>
      </c>
      <c r="C926" s="30" t="s">
        <v>4943</v>
      </c>
      <c r="D926" s="3" t="s">
        <v>6917</v>
      </c>
      <c r="E926" s="24">
        <v>694.0</v>
      </c>
      <c r="F926" s="30">
        <v>10000.0</v>
      </c>
      <c r="G926" s="3"/>
      <c r="H926" s="3"/>
      <c r="I926" s="3"/>
      <c r="J926" s="3"/>
      <c r="K926" s="3"/>
    </row>
    <row r="927" ht="15.75" customHeight="1">
      <c r="A927" s="3">
        <v>925.0</v>
      </c>
      <c r="B927" s="24" t="s">
        <v>7120</v>
      </c>
      <c r="C927" s="3" t="s">
        <v>5525</v>
      </c>
      <c r="D927" s="3" t="s">
        <v>5846</v>
      </c>
      <c r="E927" s="24">
        <v>686.0</v>
      </c>
      <c r="F927" s="30">
        <v>10000.0</v>
      </c>
      <c r="G927" s="3"/>
      <c r="H927" s="3"/>
      <c r="I927" s="3"/>
      <c r="J927" s="3"/>
      <c r="K927" s="3"/>
    </row>
    <row r="928" ht="15.75" customHeight="1">
      <c r="A928" s="3">
        <v>926.0</v>
      </c>
      <c r="B928" s="24" t="s">
        <v>7121</v>
      </c>
      <c r="C928" s="3" t="s">
        <v>7122</v>
      </c>
      <c r="D928" s="3" t="s">
        <v>4630</v>
      </c>
      <c r="E928" s="24">
        <v>699.0</v>
      </c>
      <c r="F928" s="30">
        <v>10000.0</v>
      </c>
      <c r="G928" s="3"/>
      <c r="H928" s="3"/>
      <c r="I928" s="3"/>
      <c r="J928" s="3"/>
      <c r="K928" s="3"/>
    </row>
    <row r="929" ht="15.75" customHeight="1">
      <c r="A929" s="3">
        <v>927.0</v>
      </c>
      <c r="B929" s="24" t="s">
        <v>7123</v>
      </c>
      <c r="C929" s="3" t="s">
        <v>5216</v>
      </c>
      <c r="D929" s="3" t="s">
        <v>5850</v>
      </c>
      <c r="E929" s="24">
        <v>697.0</v>
      </c>
      <c r="F929" s="30">
        <v>10000.0</v>
      </c>
      <c r="G929" s="3"/>
      <c r="H929" s="3"/>
      <c r="I929" s="3"/>
      <c r="J929" s="3"/>
      <c r="K929" s="3"/>
    </row>
    <row r="930" ht="15.75" customHeight="1">
      <c r="A930" s="3">
        <v>928.0</v>
      </c>
      <c r="B930" s="24" t="s">
        <v>7124</v>
      </c>
      <c r="C930" s="3" t="s">
        <v>5566</v>
      </c>
      <c r="D930" s="3" t="s">
        <v>5846</v>
      </c>
      <c r="E930" s="24">
        <v>692.0</v>
      </c>
      <c r="F930" s="30">
        <v>10000.0</v>
      </c>
      <c r="G930" s="3"/>
      <c r="H930" s="3"/>
      <c r="I930" s="3"/>
      <c r="J930" s="3"/>
      <c r="K930" s="3"/>
    </row>
    <row r="931" ht="15.75" customHeight="1">
      <c r="A931" s="3">
        <v>929.0</v>
      </c>
      <c r="B931" s="24" t="s">
        <v>7125</v>
      </c>
      <c r="C931" s="3" t="s">
        <v>7126</v>
      </c>
      <c r="D931" s="3" t="s">
        <v>4630</v>
      </c>
      <c r="E931" s="24">
        <v>702.0</v>
      </c>
      <c r="F931" s="30">
        <v>10000.0</v>
      </c>
      <c r="G931" s="3"/>
      <c r="H931" s="3"/>
      <c r="I931" s="3"/>
      <c r="J931" s="3"/>
      <c r="K931" s="3"/>
    </row>
    <row r="932" ht="15.75" customHeight="1">
      <c r="A932" s="3">
        <v>930.0</v>
      </c>
      <c r="B932" s="24" t="s">
        <v>7127</v>
      </c>
      <c r="C932" s="3" t="s">
        <v>5214</v>
      </c>
      <c r="D932" s="3" t="s">
        <v>5850</v>
      </c>
      <c r="E932" s="24">
        <v>700.0</v>
      </c>
      <c r="F932" s="30">
        <v>10000.0</v>
      </c>
      <c r="G932" s="3"/>
      <c r="H932" s="3"/>
      <c r="I932" s="3"/>
      <c r="J932" s="3"/>
      <c r="K932" s="3"/>
    </row>
    <row r="933" ht="15.75" customHeight="1">
      <c r="A933" s="3">
        <v>931.0</v>
      </c>
      <c r="B933" s="24" t="s">
        <v>7128</v>
      </c>
      <c r="C933" s="3" t="s">
        <v>5540</v>
      </c>
      <c r="D933" s="3" t="s">
        <v>5846</v>
      </c>
      <c r="E933" s="24">
        <v>704.0</v>
      </c>
      <c r="F933" s="30">
        <v>10000.0</v>
      </c>
      <c r="G933" s="3"/>
      <c r="H933" s="3"/>
      <c r="I933" s="3"/>
      <c r="J933" s="3"/>
      <c r="K933" s="3"/>
    </row>
    <row r="934" ht="15.75" customHeight="1">
      <c r="A934" s="3">
        <v>932.0</v>
      </c>
      <c r="B934" s="24" t="s">
        <v>7129</v>
      </c>
      <c r="C934" s="3" t="s">
        <v>7130</v>
      </c>
      <c r="D934" s="3" t="s">
        <v>4630</v>
      </c>
      <c r="E934" s="24">
        <v>705.0</v>
      </c>
      <c r="F934" s="30">
        <v>10000.0</v>
      </c>
      <c r="G934" s="3"/>
      <c r="H934" s="3"/>
      <c r="I934" s="3"/>
      <c r="J934" s="3"/>
      <c r="K934" s="3"/>
    </row>
    <row r="935" ht="15.75" customHeight="1">
      <c r="A935" s="3">
        <v>933.0</v>
      </c>
      <c r="B935" s="24" t="s">
        <v>7131</v>
      </c>
      <c r="C935" s="3" t="s">
        <v>5168</v>
      </c>
      <c r="D935" s="3" t="s">
        <v>5850</v>
      </c>
      <c r="E935" s="24">
        <v>703.0</v>
      </c>
      <c r="F935" s="30">
        <v>10000.0</v>
      </c>
      <c r="G935" s="3"/>
      <c r="H935" s="3"/>
      <c r="I935" s="3"/>
      <c r="J935" s="3"/>
      <c r="K935" s="3"/>
    </row>
    <row r="936" ht="15.75" customHeight="1">
      <c r="A936" s="3">
        <v>934.0</v>
      </c>
      <c r="B936" s="24" t="s">
        <v>6896</v>
      </c>
      <c r="C936" s="3" t="s">
        <v>5453</v>
      </c>
      <c r="D936" s="3" t="s">
        <v>6918</v>
      </c>
      <c r="E936" s="24">
        <v>701.0</v>
      </c>
      <c r="F936" s="3">
        <v>157.5</v>
      </c>
      <c r="G936" s="3"/>
      <c r="H936" s="3"/>
      <c r="I936" s="3"/>
      <c r="J936" s="3"/>
      <c r="K936" s="3"/>
    </row>
    <row r="937" ht="15.75" customHeight="1">
      <c r="A937" s="3">
        <v>935.0</v>
      </c>
      <c r="B937" s="24" t="s">
        <v>7132</v>
      </c>
      <c r="C937" s="3" t="s">
        <v>7133</v>
      </c>
      <c r="D937" s="3" t="s">
        <v>4630</v>
      </c>
      <c r="E937" s="24">
        <v>708.0</v>
      </c>
      <c r="F937" s="30">
        <v>10000.0</v>
      </c>
      <c r="G937" s="3"/>
      <c r="H937" s="3"/>
      <c r="I937" s="3"/>
      <c r="J937" s="3"/>
      <c r="K937" s="3"/>
    </row>
    <row r="938" ht="15.75" customHeight="1">
      <c r="A938" s="3">
        <v>936.0</v>
      </c>
      <c r="B938" s="24" t="s">
        <v>7134</v>
      </c>
      <c r="C938" s="3" t="s">
        <v>5172</v>
      </c>
      <c r="D938" s="3" t="s">
        <v>6917</v>
      </c>
      <c r="E938" s="24">
        <v>706.0</v>
      </c>
      <c r="F938" s="30">
        <v>10000.0</v>
      </c>
      <c r="G938" s="3"/>
      <c r="H938" s="3"/>
      <c r="I938" s="3"/>
      <c r="J938" s="3"/>
      <c r="K938" s="3"/>
    </row>
    <row r="939" ht="15.75" customHeight="1">
      <c r="A939" s="3">
        <v>937.0</v>
      </c>
      <c r="B939" s="24" t="s">
        <v>7135</v>
      </c>
      <c r="C939" s="3" t="s">
        <v>5513</v>
      </c>
      <c r="D939" s="3" t="s">
        <v>5846</v>
      </c>
      <c r="E939" s="24">
        <v>707.0</v>
      </c>
      <c r="F939" s="30">
        <v>10000.0</v>
      </c>
      <c r="G939" s="3"/>
      <c r="H939" s="3"/>
      <c r="I939" s="3"/>
      <c r="J939" s="3"/>
      <c r="K939" s="3"/>
    </row>
    <row r="940" ht="15.75" customHeight="1">
      <c r="A940" s="3">
        <v>938.0</v>
      </c>
      <c r="B940" s="24" t="s">
        <v>7136</v>
      </c>
      <c r="C940" s="3" t="s">
        <v>4953</v>
      </c>
      <c r="D940" s="3" t="s">
        <v>4630</v>
      </c>
      <c r="E940" s="24">
        <v>603.0</v>
      </c>
      <c r="F940" s="30">
        <v>10000.0</v>
      </c>
      <c r="G940" s="3"/>
      <c r="H940" s="3"/>
      <c r="I940" s="3"/>
      <c r="J940" s="3"/>
      <c r="K940" s="3"/>
    </row>
    <row r="941" ht="15.75" customHeight="1">
      <c r="A941" s="3">
        <v>939.0</v>
      </c>
      <c r="B941" s="24" t="s">
        <v>7137</v>
      </c>
      <c r="C941" s="3" t="s">
        <v>4934</v>
      </c>
      <c r="D941" s="3" t="s">
        <v>6917</v>
      </c>
      <c r="E941" s="24">
        <v>709.0</v>
      </c>
      <c r="F941" s="30">
        <v>10000.0</v>
      </c>
      <c r="G941" s="3"/>
      <c r="H941" s="3"/>
      <c r="I941" s="3"/>
      <c r="J941" s="3"/>
      <c r="K941" s="3"/>
    </row>
    <row r="942" ht="15.75" customHeight="1">
      <c r="A942" s="3">
        <v>940.0</v>
      </c>
      <c r="B942" s="22" t="s">
        <v>7138</v>
      </c>
      <c r="C942" s="30" t="s">
        <v>5580</v>
      </c>
      <c r="D942" s="3" t="s">
        <v>5846</v>
      </c>
      <c r="E942" s="24">
        <v>710.0</v>
      </c>
      <c r="F942" s="30">
        <v>10000.0</v>
      </c>
      <c r="G942" s="3"/>
      <c r="H942" s="3"/>
      <c r="I942" s="3"/>
      <c r="J942" s="3"/>
      <c r="K942" s="3"/>
    </row>
    <row r="943" ht="15.75" customHeight="1">
      <c r="A943" s="3">
        <v>941.0</v>
      </c>
      <c r="B943" s="24" t="s">
        <v>7139</v>
      </c>
      <c r="C943" s="3" t="s">
        <v>7140</v>
      </c>
      <c r="D943" s="3" t="s">
        <v>4630</v>
      </c>
      <c r="E943" s="24">
        <v>711.0</v>
      </c>
      <c r="F943" s="30">
        <v>10000.0</v>
      </c>
      <c r="G943" s="3"/>
      <c r="H943" s="3"/>
      <c r="I943" s="3"/>
      <c r="J943" s="3"/>
      <c r="K943" s="3"/>
    </row>
    <row r="944" ht="15.75" customHeight="1">
      <c r="A944" s="3">
        <v>942.0</v>
      </c>
      <c r="B944" s="24" t="s">
        <v>7141</v>
      </c>
      <c r="C944" s="3" t="s">
        <v>5270</v>
      </c>
      <c r="D944" s="3" t="s">
        <v>6917</v>
      </c>
      <c r="E944" s="24">
        <v>919.0</v>
      </c>
      <c r="F944" s="30">
        <v>10000.0</v>
      </c>
      <c r="G944" s="3"/>
      <c r="H944" s="3"/>
      <c r="I944" s="3"/>
      <c r="J944" s="3"/>
      <c r="K944" s="3"/>
    </row>
    <row r="945" ht="15.75" customHeight="1">
      <c r="A945" s="3">
        <v>943.0</v>
      </c>
      <c r="B945" s="24" t="s">
        <v>7142</v>
      </c>
      <c r="C945" s="3" t="s">
        <v>5479</v>
      </c>
      <c r="D945" s="3" t="s">
        <v>6918</v>
      </c>
      <c r="E945" s="24">
        <v>713.0</v>
      </c>
      <c r="F945" s="30">
        <v>10000.0</v>
      </c>
      <c r="G945" s="3"/>
      <c r="H945" s="3"/>
      <c r="I945" s="3"/>
      <c r="J945" s="3"/>
      <c r="K945" s="3"/>
    </row>
    <row r="946" ht="15.75" customHeight="1">
      <c r="A946" s="3">
        <v>944.0</v>
      </c>
      <c r="B946" s="24" t="s">
        <v>7143</v>
      </c>
      <c r="C946" s="3" t="s">
        <v>5046</v>
      </c>
      <c r="D946" s="3" t="s">
        <v>4630</v>
      </c>
      <c r="E946" s="24">
        <v>714.0</v>
      </c>
      <c r="F946" s="30">
        <v>10000.0</v>
      </c>
      <c r="G946" s="3"/>
      <c r="H946" s="3"/>
      <c r="I946" s="3"/>
      <c r="J946" s="3"/>
      <c r="K946" s="3"/>
    </row>
    <row r="947" ht="15.75" customHeight="1">
      <c r="A947" s="3">
        <v>945.0</v>
      </c>
      <c r="B947" s="24" t="s">
        <v>7144</v>
      </c>
      <c r="C947" s="3" t="s">
        <v>5330</v>
      </c>
      <c r="D947" s="3" t="s">
        <v>5850</v>
      </c>
      <c r="E947" s="24">
        <v>712.0</v>
      </c>
      <c r="F947" s="30">
        <v>10000.0</v>
      </c>
      <c r="G947" s="3"/>
      <c r="H947" s="3"/>
      <c r="I947" s="3"/>
      <c r="J947" s="3"/>
      <c r="K947" s="3"/>
    </row>
    <row r="948" ht="15.75" customHeight="1">
      <c r="A948" s="3">
        <v>946.0</v>
      </c>
      <c r="B948" s="24" t="s">
        <v>7145</v>
      </c>
      <c r="C948" s="3" t="s">
        <v>5541</v>
      </c>
      <c r="D948" s="3" t="s">
        <v>6918</v>
      </c>
      <c r="E948" s="24">
        <v>716.0</v>
      </c>
      <c r="F948" s="30">
        <v>10000.0</v>
      </c>
      <c r="G948" s="3"/>
      <c r="H948" s="3"/>
      <c r="I948" s="3"/>
      <c r="J948" s="3"/>
      <c r="K948" s="3"/>
    </row>
    <row r="949" ht="15.75" customHeight="1">
      <c r="A949" s="3">
        <v>947.0</v>
      </c>
      <c r="B949" s="24" t="s">
        <v>7146</v>
      </c>
      <c r="C949" s="3" t="s">
        <v>4984</v>
      </c>
      <c r="D949" s="3" t="s">
        <v>4630</v>
      </c>
      <c r="E949" s="24">
        <v>717.0</v>
      </c>
      <c r="F949" s="30">
        <v>10000.0</v>
      </c>
      <c r="G949" s="3"/>
      <c r="H949" s="3"/>
      <c r="I949" s="3"/>
      <c r="J949" s="3"/>
      <c r="K949" s="3"/>
    </row>
    <row r="950" ht="15.75" customHeight="1">
      <c r="A950" s="3">
        <v>948.0</v>
      </c>
      <c r="B950" s="24" t="s">
        <v>7147</v>
      </c>
      <c r="C950" s="3" t="s">
        <v>7148</v>
      </c>
      <c r="D950" s="3" t="s">
        <v>6917</v>
      </c>
      <c r="E950" s="24">
        <v>715.0</v>
      </c>
      <c r="F950" s="30">
        <v>10000.0</v>
      </c>
      <c r="G950" s="3"/>
      <c r="H950" s="3"/>
      <c r="I950" s="3"/>
      <c r="J950" s="3"/>
      <c r="K950" s="3"/>
    </row>
    <row r="951" ht="15.75" customHeight="1">
      <c r="A951" s="3">
        <v>949.0</v>
      </c>
      <c r="B951" s="24" t="s">
        <v>7149</v>
      </c>
      <c r="C951" s="3" t="s">
        <v>5605</v>
      </c>
      <c r="D951" s="3" t="s">
        <v>5846</v>
      </c>
      <c r="E951" s="24">
        <v>719.0</v>
      </c>
      <c r="F951" s="30">
        <v>10000.0</v>
      </c>
      <c r="G951" s="3"/>
      <c r="H951" s="3"/>
      <c r="I951" s="3"/>
      <c r="J951" s="3"/>
      <c r="K951" s="3"/>
    </row>
    <row r="952" ht="15.75" customHeight="1">
      <c r="A952" s="3">
        <v>950.0</v>
      </c>
      <c r="B952" s="24" t="s">
        <v>7150</v>
      </c>
      <c r="C952" s="3" t="s">
        <v>7151</v>
      </c>
      <c r="D952" s="3" t="s">
        <v>4630</v>
      </c>
      <c r="E952" s="24">
        <v>720.0</v>
      </c>
      <c r="F952" s="30">
        <v>10000.0</v>
      </c>
      <c r="G952" s="3"/>
      <c r="H952" s="3"/>
      <c r="I952" s="3"/>
      <c r="J952" s="3"/>
      <c r="K952" s="3"/>
    </row>
    <row r="953" ht="15.75" customHeight="1">
      <c r="A953" s="3">
        <v>951.0</v>
      </c>
      <c r="B953" s="24" t="s">
        <v>7152</v>
      </c>
      <c r="C953" s="3" t="s">
        <v>7153</v>
      </c>
      <c r="D953" s="3" t="s">
        <v>6917</v>
      </c>
      <c r="E953" s="24">
        <v>718.0</v>
      </c>
      <c r="F953" s="30">
        <v>10000.0</v>
      </c>
      <c r="G953" s="3"/>
      <c r="H953" s="3"/>
      <c r="I953" s="3"/>
      <c r="J953" s="3"/>
      <c r="K953" s="3"/>
    </row>
    <row r="954" ht="15.75" customHeight="1">
      <c r="A954" s="3">
        <v>952.0</v>
      </c>
      <c r="B954" s="24" t="s">
        <v>7154</v>
      </c>
      <c r="C954" s="3" t="s">
        <v>5597</v>
      </c>
      <c r="D954" s="3" t="s">
        <v>6918</v>
      </c>
      <c r="E954" s="24">
        <v>722.0</v>
      </c>
      <c r="F954" s="30">
        <v>10000.0</v>
      </c>
      <c r="G954" s="3"/>
      <c r="H954" s="3"/>
      <c r="I954" s="3"/>
      <c r="J954" s="3"/>
      <c r="K954" s="3"/>
    </row>
    <row r="955" ht="15.75" customHeight="1">
      <c r="A955" s="3">
        <v>953.0</v>
      </c>
      <c r="B955" s="24" t="s">
        <v>6914</v>
      </c>
      <c r="C955" s="3" t="s">
        <v>4896</v>
      </c>
      <c r="D955" s="3" t="s">
        <v>4630</v>
      </c>
      <c r="E955" s="24">
        <v>681.0</v>
      </c>
      <c r="F955" s="3">
        <v>260.5</v>
      </c>
      <c r="G955" s="3"/>
      <c r="H955" s="3"/>
      <c r="I955" s="3"/>
      <c r="J955" s="3"/>
      <c r="K955" s="3"/>
    </row>
    <row r="956" ht="15.75" customHeight="1">
      <c r="A956" s="3">
        <v>954.0</v>
      </c>
      <c r="B956" s="24" t="s">
        <v>7155</v>
      </c>
      <c r="C956" s="3" t="s">
        <v>5250</v>
      </c>
      <c r="D956" s="3" t="s">
        <v>6917</v>
      </c>
      <c r="E956" s="24">
        <v>721.0</v>
      </c>
      <c r="F956" s="30">
        <v>10000.0</v>
      </c>
      <c r="G956" s="3"/>
      <c r="H956" s="3"/>
      <c r="I956" s="3"/>
      <c r="J956" s="3"/>
      <c r="K956" s="3"/>
    </row>
    <row r="957" ht="15.75" customHeight="1">
      <c r="A957" s="3">
        <v>955.0</v>
      </c>
      <c r="B957" s="24" t="s">
        <v>7156</v>
      </c>
      <c r="C957" s="3" t="s">
        <v>5467</v>
      </c>
      <c r="D957" s="3" t="s">
        <v>5846</v>
      </c>
      <c r="E957" s="24">
        <v>725.0</v>
      </c>
      <c r="F957" s="30">
        <v>10000.0</v>
      </c>
      <c r="G957" s="3"/>
      <c r="H957" s="3"/>
      <c r="I957" s="3"/>
      <c r="J957" s="3"/>
      <c r="K957" s="3"/>
    </row>
    <row r="958" ht="15.75" customHeight="1">
      <c r="A958" s="3">
        <v>956.0</v>
      </c>
      <c r="B958" s="24" t="s">
        <v>7157</v>
      </c>
      <c r="C958" s="3" t="s">
        <v>7158</v>
      </c>
      <c r="D958" s="3" t="s">
        <v>4630</v>
      </c>
      <c r="E958" s="24">
        <v>723.0</v>
      </c>
      <c r="F958" s="30">
        <v>10000.0</v>
      </c>
      <c r="G958" s="3"/>
      <c r="H958" s="3"/>
      <c r="I958" s="3"/>
      <c r="J958" s="3"/>
      <c r="K958" s="3"/>
    </row>
    <row r="959" ht="15.75" customHeight="1">
      <c r="A959" s="3">
        <v>957.0</v>
      </c>
      <c r="B959" s="24" t="s">
        <v>7159</v>
      </c>
      <c r="C959" s="3" t="s">
        <v>5167</v>
      </c>
      <c r="D959" s="3" t="s">
        <v>5850</v>
      </c>
      <c r="E959" s="24">
        <v>724.0</v>
      </c>
      <c r="F959" s="30">
        <v>10000.0</v>
      </c>
      <c r="G959" s="3"/>
      <c r="H959" s="3"/>
      <c r="I959" s="3"/>
      <c r="J959" s="3"/>
      <c r="K959" s="3"/>
    </row>
    <row r="960" ht="15.75" customHeight="1">
      <c r="A960" s="3">
        <v>958.0</v>
      </c>
      <c r="B960" s="24" t="s">
        <v>7160</v>
      </c>
      <c r="C960" s="3" t="s">
        <v>5553</v>
      </c>
      <c r="D960" s="3" t="s">
        <v>5846</v>
      </c>
      <c r="E960" s="24">
        <v>728.0</v>
      </c>
      <c r="F960" s="30">
        <v>10000.0</v>
      </c>
      <c r="G960" s="3"/>
      <c r="H960" s="3"/>
      <c r="I960" s="3"/>
      <c r="J960" s="3"/>
      <c r="K960" s="3"/>
    </row>
    <row r="961" ht="15.75" customHeight="1">
      <c r="A961" s="3">
        <v>959.0</v>
      </c>
      <c r="B961" s="24" t="s">
        <v>7161</v>
      </c>
      <c r="C961" s="3" t="s">
        <v>6061</v>
      </c>
      <c r="D961" s="3" t="s">
        <v>4630</v>
      </c>
      <c r="E961" s="24">
        <v>726.0</v>
      </c>
      <c r="F961" s="30">
        <v>10000.0</v>
      </c>
      <c r="G961" s="3"/>
      <c r="H961" s="3"/>
      <c r="I961" s="3"/>
      <c r="J961" s="3"/>
      <c r="K961" s="3"/>
    </row>
    <row r="962" ht="15.75" customHeight="1">
      <c r="A962" s="3">
        <v>960.0</v>
      </c>
      <c r="B962" s="24" t="s">
        <v>7162</v>
      </c>
      <c r="C962" s="3" t="s">
        <v>5353</v>
      </c>
      <c r="D962" s="3" t="s">
        <v>6917</v>
      </c>
      <c r="E962" s="24">
        <v>730.0</v>
      </c>
      <c r="F962" s="30">
        <v>10000.0</v>
      </c>
      <c r="G962" s="3"/>
      <c r="H962" s="3"/>
      <c r="I962" s="3"/>
      <c r="J962" s="3"/>
      <c r="K962" s="3"/>
    </row>
    <row r="963" ht="15.75" customHeight="1">
      <c r="A963" s="3">
        <v>961.0</v>
      </c>
      <c r="B963" s="24" t="s">
        <v>7163</v>
      </c>
      <c r="C963" s="3" t="s">
        <v>5508</v>
      </c>
      <c r="D963" s="3" t="s">
        <v>5846</v>
      </c>
      <c r="E963" s="24">
        <v>731.0</v>
      </c>
      <c r="F963" s="30">
        <v>10000.0</v>
      </c>
      <c r="G963" s="3"/>
      <c r="H963" s="3"/>
      <c r="I963" s="3"/>
      <c r="J963" s="3"/>
      <c r="K963" s="3"/>
    </row>
    <row r="964" ht="15.75" customHeight="1">
      <c r="A964" s="3">
        <v>962.0</v>
      </c>
      <c r="B964" s="24" t="s">
        <v>7164</v>
      </c>
      <c r="C964" s="3" t="s">
        <v>5011</v>
      </c>
      <c r="D964" s="3" t="s">
        <v>4630</v>
      </c>
      <c r="E964" s="24">
        <v>729.0</v>
      </c>
      <c r="F964" s="30">
        <v>10000.0</v>
      </c>
      <c r="G964" s="3"/>
      <c r="H964" s="3"/>
      <c r="I964" s="3"/>
      <c r="J964" s="3"/>
      <c r="K964" s="3"/>
    </row>
    <row r="965" ht="15.75" customHeight="1">
      <c r="A965" s="3">
        <v>963.0</v>
      </c>
      <c r="B965" s="24" t="s">
        <v>7165</v>
      </c>
      <c r="C965" s="3" t="s">
        <v>5187</v>
      </c>
      <c r="D965" s="3" t="s">
        <v>6917</v>
      </c>
      <c r="E965" s="24">
        <v>727.0</v>
      </c>
      <c r="F965" s="30">
        <v>10000.0</v>
      </c>
      <c r="G965" s="3"/>
      <c r="H965" s="3"/>
      <c r="I965" s="3"/>
      <c r="J965" s="3"/>
      <c r="K965" s="3"/>
    </row>
    <row r="966" ht="15.75" customHeight="1">
      <c r="A966" s="3">
        <v>964.0</v>
      </c>
      <c r="B966" s="24" t="s">
        <v>7166</v>
      </c>
      <c r="C966" s="3" t="s">
        <v>5523</v>
      </c>
      <c r="D966" s="3" t="s">
        <v>6918</v>
      </c>
      <c r="E966" s="24">
        <v>734.0</v>
      </c>
      <c r="F966" s="30">
        <v>10000.0</v>
      </c>
      <c r="G966" s="3"/>
      <c r="H966" s="3"/>
      <c r="I966" s="3"/>
      <c r="J966" s="3"/>
      <c r="K966" s="3"/>
    </row>
    <row r="967" ht="15.75" customHeight="1">
      <c r="A967" s="3">
        <v>965.0</v>
      </c>
      <c r="B967" s="24" t="s">
        <v>7167</v>
      </c>
      <c r="C967" s="3" t="s">
        <v>5001</v>
      </c>
      <c r="D967" s="3" t="s">
        <v>4630</v>
      </c>
      <c r="E967" s="24">
        <v>732.0</v>
      </c>
      <c r="F967" s="30">
        <v>10000.0</v>
      </c>
      <c r="G967" s="3"/>
      <c r="H967" s="3"/>
      <c r="I967" s="3"/>
      <c r="J967" s="3"/>
      <c r="K967" s="3"/>
    </row>
    <row r="968" ht="15.75" customHeight="1">
      <c r="A968" s="3">
        <v>966.0</v>
      </c>
      <c r="B968" s="24" t="s">
        <v>7168</v>
      </c>
      <c r="C968" s="3" t="s">
        <v>7169</v>
      </c>
      <c r="D968" s="3" t="s">
        <v>5850</v>
      </c>
      <c r="E968" s="24">
        <v>733.0</v>
      </c>
      <c r="F968" s="30">
        <v>10000.0</v>
      </c>
      <c r="G968" s="3"/>
      <c r="H968" s="3"/>
      <c r="I968" s="3"/>
      <c r="J968" s="3"/>
      <c r="K968" s="3"/>
    </row>
    <row r="969" ht="15.75" customHeight="1">
      <c r="A969" s="3">
        <v>967.0</v>
      </c>
      <c r="B969" s="24" t="s">
        <v>7170</v>
      </c>
      <c r="C969" s="3" t="s">
        <v>5589</v>
      </c>
      <c r="D969" s="3" t="s">
        <v>5846</v>
      </c>
      <c r="E969" s="24">
        <v>737.0</v>
      </c>
      <c r="F969" s="30">
        <v>10000.0</v>
      </c>
      <c r="G969" s="3"/>
      <c r="H969" s="3"/>
      <c r="I969" s="3"/>
      <c r="J969" s="3"/>
      <c r="K969" s="3"/>
    </row>
    <row r="970" ht="15.75" customHeight="1">
      <c r="A970" s="3">
        <v>968.0</v>
      </c>
      <c r="B970" s="24" t="s">
        <v>7171</v>
      </c>
      <c r="C970" s="3" t="s">
        <v>5002</v>
      </c>
      <c r="D970" s="3" t="s">
        <v>4630</v>
      </c>
      <c r="E970" s="24">
        <v>735.0</v>
      </c>
      <c r="F970" s="30">
        <v>10000.0</v>
      </c>
      <c r="G970" s="3"/>
      <c r="H970" s="3"/>
      <c r="I970" s="3"/>
      <c r="J970" s="3"/>
      <c r="K970" s="3"/>
    </row>
    <row r="971" ht="15.75" customHeight="1">
      <c r="A971" s="3">
        <v>969.0</v>
      </c>
      <c r="B971" s="22" t="s">
        <v>7172</v>
      </c>
      <c r="C971" s="30" t="s">
        <v>5173</v>
      </c>
      <c r="D971" s="3" t="s">
        <v>5850</v>
      </c>
      <c r="E971" s="24">
        <v>649.0</v>
      </c>
      <c r="F971" s="30">
        <v>10000.0</v>
      </c>
      <c r="G971" s="3"/>
      <c r="H971" s="3"/>
      <c r="I971" s="3"/>
      <c r="J971" s="3"/>
      <c r="K971" s="3"/>
    </row>
    <row r="972" ht="15.75" customHeight="1">
      <c r="A972" s="3">
        <v>970.0</v>
      </c>
      <c r="B972" s="24" t="s">
        <v>7173</v>
      </c>
      <c r="C972" s="3" t="s">
        <v>5862</v>
      </c>
      <c r="D972" s="3" t="s">
        <v>5846</v>
      </c>
      <c r="E972" s="24">
        <v>698.0</v>
      </c>
      <c r="F972" s="30">
        <v>10000.0</v>
      </c>
      <c r="G972" s="3"/>
      <c r="H972" s="3"/>
      <c r="I972" s="3"/>
      <c r="J972" s="3"/>
      <c r="K972" s="3"/>
    </row>
    <row r="973" ht="15.75" customHeight="1">
      <c r="A973" s="3">
        <v>971.0</v>
      </c>
      <c r="B973" s="24" t="s">
        <v>7174</v>
      </c>
      <c r="C973" s="3" t="s">
        <v>7175</v>
      </c>
      <c r="D973" s="3" t="s">
        <v>4630</v>
      </c>
      <c r="E973" s="24">
        <v>738.0</v>
      </c>
      <c r="F973" s="30">
        <v>10000.0</v>
      </c>
      <c r="G973" s="3"/>
      <c r="H973" s="3"/>
      <c r="I973" s="3"/>
      <c r="J973" s="3"/>
      <c r="K973" s="3"/>
    </row>
    <row r="974" ht="15.75" customHeight="1">
      <c r="A974" s="3">
        <v>972.0</v>
      </c>
      <c r="B974" s="24" t="s">
        <v>7176</v>
      </c>
      <c r="C974" s="3" t="s">
        <v>5225</v>
      </c>
      <c r="D974" s="3" t="s">
        <v>5850</v>
      </c>
      <c r="E974" s="24">
        <v>736.0</v>
      </c>
      <c r="F974" s="30">
        <v>10000.0</v>
      </c>
      <c r="G974" s="3"/>
      <c r="H974" s="3"/>
      <c r="I974" s="3"/>
      <c r="J974" s="3"/>
      <c r="K974" s="3"/>
    </row>
    <row r="975" ht="15.75" customHeight="1">
      <c r="A975" s="3">
        <v>973.0</v>
      </c>
      <c r="B975" s="24" t="s">
        <v>6863</v>
      </c>
      <c r="C975" s="3" t="s">
        <v>5555</v>
      </c>
      <c r="D975" s="3" t="s">
        <v>6918</v>
      </c>
      <c r="E975" s="24">
        <v>740.0</v>
      </c>
      <c r="F975" s="3">
        <v>87.7</v>
      </c>
      <c r="G975" s="3"/>
      <c r="H975" s="3"/>
      <c r="I975" s="3"/>
      <c r="J975" s="3"/>
      <c r="K975" s="3"/>
    </row>
    <row r="976" ht="15.75" customHeight="1">
      <c r="A976" s="3">
        <v>974.0</v>
      </c>
      <c r="B976" s="24" t="s">
        <v>7177</v>
      </c>
      <c r="C976" s="3" t="s">
        <v>7178</v>
      </c>
      <c r="D976" s="3" t="s">
        <v>4630</v>
      </c>
      <c r="E976" s="24">
        <v>741.0</v>
      </c>
      <c r="F976" s="30">
        <v>10000.0</v>
      </c>
      <c r="G976" s="3"/>
      <c r="H976" s="3"/>
      <c r="I976" s="3"/>
      <c r="J976" s="3"/>
      <c r="K976" s="3"/>
    </row>
    <row r="977" ht="15.75" customHeight="1">
      <c r="A977" s="3">
        <v>975.0</v>
      </c>
      <c r="B977" s="24" t="s">
        <v>7179</v>
      </c>
      <c r="C977" s="3" t="s">
        <v>5239</v>
      </c>
      <c r="D977" s="3" t="s">
        <v>5850</v>
      </c>
      <c r="E977" s="24">
        <v>739.0</v>
      </c>
      <c r="F977" s="30">
        <v>10000.0</v>
      </c>
      <c r="G977" s="3"/>
      <c r="H977" s="3"/>
      <c r="I977" s="3"/>
      <c r="J977" s="3"/>
      <c r="K977" s="3"/>
    </row>
    <row r="978" ht="15.75" customHeight="1">
      <c r="A978" s="3">
        <v>976.0</v>
      </c>
      <c r="B978" s="24" t="s">
        <v>7180</v>
      </c>
      <c r="C978" s="3" t="s">
        <v>5651</v>
      </c>
      <c r="D978" s="3" t="s">
        <v>5846</v>
      </c>
      <c r="E978" s="24">
        <v>743.0</v>
      </c>
      <c r="F978" s="30">
        <v>10000.0</v>
      </c>
      <c r="G978" s="3"/>
      <c r="H978" s="3"/>
      <c r="I978" s="3"/>
      <c r="J978" s="3"/>
      <c r="K978" s="3"/>
    </row>
    <row r="979" ht="15.75" customHeight="1">
      <c r="A979" s="3">
        <v>977.0</v>
      </c>
      <c r="B979" s="24" t="s">
        <v>7181</v>
      </c>
      <c r="C979" s="3" t="s">
        <v>7182</v>
      </c>
      <c r="D979" s="3" t="s">
        <v>4630</v>
      </c>
      <c r="E979" s="24">
        <v>744.0</v>
      </c>
      <c r="F979" s="30">
        <v>10000.0</v>
      </c>
      <c r="G979" s="3"/>
      <c r="H979" s="3"/>
      <c r="I979" s="3"/>
      <c r="J979" s="3"/>
      <c r="K979" s="3"/>
    </row>
    <row r="980" ht="15.75" customHeight="1">
      <c r="A980" s="3">
        <v>978.0</v>
      </c>
      <c r="B980" s="24" t="s">
        <v>7183</v>
      </c>
      <c r="C980" s="3" t="s">
        <v>5148</v>
      </c>
      <c r="D980" s="3" t="s">
        <v>5850</v>
      </c>
      <c r="E980" s="24">
        <v>583.0</v>
      </c>
      <c r="F980" s="30">
        <v>10000.0</v>
      </c>
      <c r="G980" s="3"/>
      <c r="H980" s="3"/>
      <c r="I980" s="3"/>
      <c r="J980" s="3"/>
      <c r="K980" s="3"/>
    </row>
    <row r="981" ht="15.75" customHeight="1">
      <c r="A981" s="3">
        <v>979.0</v>
      </c>
      <c r="B981" s="24" t="s">
        <v>7184</v>
      </c>
      <c r="C981" s="3" t="s">
        <v>5489</v>
      </c>
      <c r="D981" s="3" t="s">
        <v>5846</v>
      </c>
      <c r="E981" s="24">
        <v>749.0</v>
      </c>
      <c r="F981" s="30">
        <v>10000.0</v>
      </c>
      <c r="G981" s="3"/>
      <c r="H981" s="3"/>
      <c r="I981" s="3"/>
      <c r="J981" s="3"/>
      <c r="K981" s="3"/>
    </row>
    <row r="982" ht="15.75" customHeight="1">
      <c r="A982" s="3">
        <v>980.0</v>
      </c>
      <c r="B982" s="24" t="s">
        <v>7185</v>
      </c>
      <c r="C982" s="3" t="s">
        <v>6069</v>
      </c>
      <c r="D982" s="3" t="s">
        <v>4630</v>
      </c>
      <c r="E982" s="24">
        <v>747.0</v>
      </c>
      <c r="F982" s="30">
        <v>10000.0</v>
      </c>
      <c r="G982" s="3"/>
      <c r="H982" s="3"/>
      <c r="I982" s="3"/>
      <c r="J982" s="3"/>
      <c r="K982" s="3"/>
    </row>
    <row r="983" ht="15.75" customHeight="1">
      <c r="A983" s="3">
        <v>981.0</v>
      </c>
      <c r="B983" s="24" t="s">
        <v>7186</v>
      </c>
      <c r="C983" s="3" t="s">
        <v>5182</v>
      </c>
      <c r="D983" s="3" t="s">
        <v>5850</v>
      </c>
      <c r="E983" s="24">
        <v>742.0</v>
      </c>
      <c r="F983" s="30">
        <v>10000.0</v>
      </c>
      <c r="G983" s="3"/>
      <c r="H983" s="3"/>
      <c r="I983" s="3"/>
      <c r="J983" s="3"/>
      <c r="K983" s="3"/>
    </row>
    <row r="984" ht="15.75" customHeight="1">
      <c r="A984" s="3">
        <v>982.0</v>
      </c>
      <c r="B984" s="24" t="s">
        <v>7187</v>
      </c>
      <c r="C984" s="3" t="s">
        <v>7188</v>
      </c>
      <c r="D984" s="3" t="s">
        <v>5846</v>
      </c>
      <c r="E984" s="24">
        <v>752.0</v>
      </c>
      <c r="F984" s="30">
        <v>10000.0</v>
      </c>
      <c r="G984" s="3"/>
      <c r="H984" s="3"/>
      <c r="I984" s="3"/>
      <c r="J984" s="3"/>
      <c r="K984" s="3"/>
    </row>
    <row r="985" ht="15.75" customHeight="1">
      <c r="A985" s="3">
        <v>983.0</v>
      </c>
      <c r="B985" s="24" t="s">
        <v>7189</v>
      </c>
      <c r="C985" s="3" t="s">
        <v>7190</v>
      </c>
      <c r="D985" s="3" t="s">
        <v>4630</v>
      </c>
      <c r="E985" s="24">
        <v>753.0</v>
      </c>
      <c r="F985" s="30">
        <v>10000.0</v>
      </c>
      <c r="G985" s="3"/>
      <c r="H985" s="3"/>
      <c r="I985" s="3"/>
      <c r="J985" s="3"/>
      <c r="K985" s="3"/>
    </row>
    <row r="986" ht="15.75" customHeight="1">
      <c r="A986" s="3">
        <v>984.0</v>
      </c>
      <c r="B986" s="24" t="s">
        <v>7191</v>
      </c>
      <c r="C986" s="3" t="s">
        <v>5171</v>
      </c>
      <c r="D986" s="3" t="s">
        <v>5850</v>
      </c>
      <c r="E986" s="24">
        <v>745.0</v>
      </c>
      <c r="F986" s="30">
        <v>10000.0</v>
      </c>
      <c r="G986" s="3"/>
      <c r="H986" s="3"/>
      <c r="I986" s="3"/>
      <c r="J986" s="3"/>
      <c r="K986" s="3"/>
    </row>
    <row r="987" ht="15.75" customHeight="1">
      <c r="A987" s="3">
        <v>985.0</v>
      </c>
      <c r="B987" s="24" t="s">
        <v>6899</v>
      </c>
      <c r="C987" s="3" t="s">
        <v>6900</v>
      </c>
      <c r="D987" s="3" t="s">
        <v>6918</v>
      </c>
      <c r="E987" s="24">
        <v>755.0</v>
      </c>
      <c r="F987" s="3">
        <v>390.0</v>
      </c>
      <c r="G987" s="3"/>
      <c r="H987" s="3"/>
      <c r="I987" s="3"/>
      <c r="J987" s="3"/>
      <c r="K987" s="3"/>
    </row>
    <row r="988" ht="15.75" customHeight="1">
      <c r="A988" s="3">
        <v>986.0</v>
      </c>
      <c r="B988" s="24" t="s">
        <v>7192</v>
      </c>
      <c r="C988" s="3" t="s">
        <v>4935</v>
      </c>
      <c r="D988" s="3" t="s">
        <v>4630</v>
      </c>
      <c r="E988" s="24">
        <v>759.0</v>
      </c>
      <c r="F988" s="30">
        <v>10000.0</v>
      </c>
      <c r="G988" s="3"/>
      <c r="H988" s="3"/>
      <c r="I988" s="3"/>
      <c r="J988" s="3"/>
      <c r="K988" s="3"/>
    </row>
    <row r="989" ht="15.75" customHeight="1">
      <c r="A989" s="3">
        <v>987.0</v>
      </c>
      <c r="B989" s="24" t="s">
        <v>7193</v>
      </c>
      <c r="C989" s="3" t="s">
        <v>5972</v>
      </c>
      <c r="D989" s="3" t="s">
        <v>5850</v>
      </c>
      <c r="E989" s="24">
        <v>748.0</v>
      </c>
      <c r="F989" s="30">
        <v>10000.0</v>
      </c>
      <c r="G989" s="3"/>
      <c r="H989" s="3"/>
      <c r="I989" s="3"/>
      <c r="J989" s="3"/>
      <c r="K989" s="3"/>
    </row>
    <row r="990" ht="15.75" customHeight="1">
      <c r="A990" s="3">
        <v>988.0</v>
      </c>
      <c r="B990" s="24" t="s">
        <v>7194</v>
      </c>
      <c r="C990" s="3" t="s">
        <v>5878</v>
      </c>
      <c r="D990" s="3" t="s">
        <v>5846</v>
      </c>
      <c r="E990" s="24">
        <v>758.0</v>
      </c>
      <c r="F990" s="30">
        <v>10000.0</v>
      </c>
      <c r="G990" s="3"/>
      <c r="H990" s="3"/>
      <c r="I990" s="3"/>
      <c r="J990" s="3"/>
      <c r="K990" s="3"/>
    </row>
    <row r="991" ht="15.75" customHeight="1">
      <c r="A991" s="3">
        <v>989.0</v>
      </c>
      <c r="B991" s="24" t="s">
        <v>7195</v>
      </c>
      <c r="C991" s="3" t="s">
        <v>5061</v>
      </c>
      <c r="D991" s="3" t="s">
        <v>4630</v>
      </c>
      <c r="E991" s="24">
        <v>762.0</v>
      </c>
      <c r="F991" s="30">
        <v>10000.0</v>
      </c>
      <c r="G991" s="3"/>
      <c r="H991" s="3"/>
      <c r="I991" s="3"/>
      <c r="J991" s="3"/>
      <c r="K991" s="3"/>
    </row>
    <row r="992" ht="15.75" customHeight="1">
      <c r="A992" s="3">
        <v>990.0</v>
      </c>
      <c r="B992" s="24" t="s">
        <v>7196</v>
      </c>
      <c r="C992" s="3" t="s">
        <v>5186</v>
      </c>
      <c r="D992" s="3" t="s">
        <v>5850</v>
      </c>
      <c r="E992" s="24">
        <v>751.0</v>
      </c>
      <c r="F992" s="30">
        <v>10000.0</v>
      </c>
      <c r="G992" s="3"/>
      <c r="H992" s="3"/>
      <c r="I992" s="3"/>
      <c r="J992" s="3"/>
      <c r="K992" s="3"/>
    </row>
    <row r="993" ht="15.75" customHeight="1">
      <c r="A993" s="3">
        <v>991.0</v>
      </c>
      <c r="B993" s="24" t="s">
        <v>7197</v>
      </c>
      <c r="C993" s="3" t="s">
        <v>5565</v>
      </c>
      <c r="D993" s="3" t="s">
        <v>5846</v>
      </c>
      <c r="E993" s="24">
        <v>761.0</v>
      </c>
      <c r="F993" s="30">
        <v>10000.0</v>
      </c>
      <c r="G993" s="3"/>
      <c r="H993" s="3"/>
      <c r="I993" s="3"/>
      <c r="J993" s="3"/>
      <c r="K993" s="3"/>
    </row>
    <row r="994" ht="15.75" customHeight="1">
      <c r="A994" s="3">
        <v>992.0</v>
      </c>
      <c r="B994" s="24" t="s">
        <v>7198</v>
      </c>
      <c r="C994" s="3" t="s">
        <v>4979</v>
      </c>
      <c r="D994" s="3" t="s">
        <v>4630</v>
      </c>
      <c r="E994" s="24">
        <v>765.0</v>
      </c>
      <c r="F994" s="30">
        <v>10000.0</v>
      </c>
      <c r="G994" s="3"/>
      <c r="H994" s="3"/>
      <c r="I994" s="3"/>
      <c r="J994" s="3"/>
      <c r="K994" s="3"/>
    </row>
    <row r="995" ht="15.75" customHeight="1">
      <c r="A995" s="3">
        <v>993.0</v>
      </c>
      <c r="B995" s="24" t="s">
        <v>7199</v>
      </c>
      <c r="C995" s="3" t="s">
        <v>5333</v>
      </c>
      <c r="D995" s="3" t="s">
        <v>5850</v>
      </c>
      <c r="E995" s="24">
        <v>754.0</v>
      </c>
      <c r="F995" s="30">
        <v>10000.0</v>
      </c>
      <c r="G995" s="3"/>
      <c r="H995" s="3"/>
      <c r="I995" s="3"/>
      <c r="J995" s="3"/>
      <c r="K995" s="3"/>
    </row>
    <row r="996" ht="15.75" customHeight="1">
      <c r="A996" s="3">
        <v>994.0</v>
      </c>
      <c r="B996" s="24" t="s">
        <v>7200</v>
      </c>
      <c r="C996" s="3" t="s">
        <v>5494</v>
      </c>
      <c r="D996" s="3" t="s">
        <v>6918</v>
      </c>
      <c r="E996" s="24">
        <v>764.0</v>
      </c>
      <c r="F996" s="30">
        <v>10000.0</v>
      </c>
      <c r="G996" s="3"/>
      <c r="H996" s="3"/>
      <c r="I996" s="3"/>
      <c r="J996" s="3"/>
      <c r="K996" s="3"/>
    </row>
    <row r="997" ht="15.75" customHeight="1">
      <c r="A997" s="3">
        <v>995.0</v>
      </c>
      <c r="B997" s="24" t="s">
        <v>7201</v>
      </c>
      <c r="C997" s="3" t="s">
        <v>5990</v>
      </c>
      <c r="D997" s="3" t="s">
        <v>5850</v>
      </c>
      <c r="E997" s="24">
        <v>757.0</v>
      </c>
      <c r="F997" s="30">
        <v>10000.0</v>
      </c>
      <c r="G997" s="3"/>
      <c r="H997" s="3"/>
      <c r="I997" s="3"/>
      <c r="J997" s="3"/>
      <c r="K997" s="3"/>
    </row>
    <row r="998" ht="15.75" customHeight="1">
      <c r="A998" s="3">
        <v>996.0</v>
      </c>
      <c r="B998" s="24" t="s">
        <v>7202</v>
      </c>
      <c r="C998" s="3" t="s">
        <v>5586</v>
      </c>
      <c r="D998" s="3" t="s">
        <v>5846</v>
      </c>
      <c r="E998" s="24">
        <v>767.0</v>
      </c>
      <c r="F998" s="30">
        <v>10000.0</v>
      </c>
      <c r="G998" s="3"/>
      <c r="H998" s="3"/>
      <c r="I998" s="3"/>
      <c r="J998" s="3"/>
      <c r="K998" s="3"/>
    </row>
    <row r="999" ht="15.75" customHeight="1">
      <c r="A999" s="3">
        <v>997.0</v>
      </c>
      <c r="B999" s="24" t="s">
        <v>7203</v>
      </c>
      <c r="C999" s="3" t="s">
        <v>7204</v>
      </c>
      <c r="D999" s="3" t="s">
        <v>4630</v>
      </c>
      <c r="E999" s="24">
        <v>772.0</v>
      </c>
      <c r="F999" s="30">
        <v>10000.0</v>
      </c>
      <c r="G999" s="3"/>
      <c r="H999" s="3"/>
      <c r="I999" s="3"/>
      <c r="J999" s="3"/>
      <c r="K999" s="3"/>
    </row>
    <row r="1000" ht="15.75" customHeight="1">
      <c r="A1000" s="3">
        <v>998.0</v>
      </c>
      <c r="B1000" s="24" t="s">
        <v>7205</v>
      </c>
      <c r="C1000" s="3" t="s">
        <v>5284</v>
      </c>
      <c r="D1000" s="3" t="s">
        <v>6917</v>
      </c>
      <c r="E1000" s="24">
        <v>760.0</v>
      </c>
      <c r="F1000" s="30">
        <v>10000.0</v>
      </c>
      <c r="G1000" s="3"/>
      <c r="H1000" s="3"/>
      <c r="I1000" s="3"/>
      <c r="J1000" s="3"/>
      <c r="K1000" s="3"/>
    </row>
    <row r="1001" ht="15.75" customHeight="1">
      <c r="A1001" s="3">
        <v>999.0</v>
      </c>
      <c r="B1001" s="24" t="s">
        <v>7206</v>
      </c>
      <c r="C1001" s="3" t="s">
        <v>5857</v>
      </c>
      <c r="D1001" s="3" t="s">
        <v>5846</v>
      </c>
      <c r="E1001" s="24">
        <v>769.0</v>
      </c>
      <c r="F1001" s="30">
        <v>10000.0</v>
      </c>
      <c r="G1001" s="3"/>
      <c r="H1001" s="3"/>
      <c r="I1001" s="3"/>
      <c r="J1001" s="3"/>
      <c r="K1001" s="3"/>
    </row>
    <row r="1002" ht="15.75" customHeight="1">
      <c r="A1002" s="24">
        <v>1000.0</v>
      </c>
      <c r="B1002" s="22" t="s">
        <v>7207</v>
      </c>
      <c r="C1002" s="22" t="s">
        <v>7208</v>
      </c>
      <c r="D1002" s="24" t="s">
        <v>4630</v>
      </c>
      <c r="E1002" s="24">
        <v>775.0</v>
      </c>
      <c r="F1002" s="30">
        <v>10000.0</v>
      </c>
      <c r="G1002" s="3"/>
      <c r="H1002" s="3"/>
      <c r="I1002" s="3"/>
      <c r="J1002" s="3"/>
      <c r="K1002" s="3"/>
    </row>
    <row r="1003" ht="15.75" customHeight="1">
      <c r="A1003" s="3">
        <v>1001.0</v>
      </c>
      <c r="B1003" s="30" t="s">
        <v>7209</v>
      </c>
      <c r="C1003" s="30" t="s">
        <v>5213</v>
      </c>
      <c r="D1003" s="3" t="s">
        <v>5850</v>
      </c>
      <c r="E1003" s="3">
        <v>763.0</v>
      </c>
      <c r="F1003" s="30">
        <v>10000.0</v>
      </c>
      <c r="G1003" s="3"/>
      <c r="H1003" s="3"/>
      <c r="I1003" s="3"/>
      <c r="J1003" s="3"/>
      <c r="K1003" s="3"/>
    </row>
    <row r="1004" ht="15.75" customHeight="1">
      <c r="A1004" s="3">
        <v>1002.0</v>
      </c>
      <c r="B1004" s="3" t="s">
        <v>7210</v>
      </c>
      <c r="C1004" s="3" t="s">
        <v>5624</v>
      </c>
      <c r="D1004" s="3" t="s">
        <v>5846</v>
      </c>
      <c r="E1004" s="3">
        <v>771.0</v>
      </c>
      <c r="F1004" s="30">
        <v>10000.0</v>
      </c>
      <c r="G1004" s="3"/>
      <c r="H1004" s="3"/>
      <c r="I1004" s="3"/>
      <c r="J1004" s="3"/>
      <c r="K1004" s="3"/>
    </row>
    <row r="1005" ht="15.75" customHeight="1">
      <c r="A1005" s="3">
        <v>1003.0</v>
      </c>
      <c r="B1005" s="30" t="s">
        <v>7211</v>
      </c>
      <c r="C1005" s="30" t="s">
        <v>7212</v>
      </c>
      <c r="D1005" s="3" t="s">
        <v>4630</v>
      </c>
      <c r="E1005" s="3">
        <v>778.0</v>
      </c>
      <c r="F1005" s="30">
        <v>10000.0</v>
      </c>
      <c r="G1005" s="3"/>
      <c r="H1005" s="3"/>
      <c r="I1005" s="3"/>
      <c r="J1005" s="3"/>
      <c r="K1005" s="3"/>
    </row>
    <row r="1006" ht="15.75" customHeight="1">
      <c r="A1006" s="3">
        <v>1004.0</v>
      </c>
      <c r="B1006" s="3" t="s">
        <v>7213</v>
      </c>
      <c r="C1006" s="3" t="s">
        <v>4928</v>
      </c>
      <c r="D1006" s="3" t="s">
        <v>6917</v>
      </c>
      <c r="E1006" s="3">
        <v>766.0</v>
      </c>
      <c r="F1006" s="30">
        <v>10000.0</v>
      </c>
      <c r="G1006" s="3"/>
      <c r="H1006" s="3"/>
      <c r="I1006" s="3"/>
      <c r="J1006" s="3"/>
      <c r="K1006" s="3"/>
    </row>
    <row r="1007" ht="15.75" customHeight="1">
      <c r="A1007" s="3">
        <v>1005.0</v>
      </c>
      <c r="B1007" s="3" t="s">
        <v>7214</v>
      </c>
      <c r="C1007" s="3" t="s">
        <v>5518</v>
      </c>
      <c r="D1007" s="3" t="s">
        <v>5846</v>
      </c>
      <c r="E1007" s="3">
        <v>786.0</v>
      </c>
      <c r="F1007" s="30">
        <v>10000.0</v>
      </c>
      <c r="G1007" s="3"/>
      <c r="H1007" s="3"/>
      <c r="I1007" s="3"/>
      <c r="J1007" s="3"/>
      <c r="K1007" s="3"/>
    </row>
    <row r="1008" ht="15.75" customHeight="1">
      <c r="A1008" s="3">
        <v>1006.0</v>
      </c>
      <c r="B1008" s="3" t="s">
        <v>7215</v>
      </c>
      <c r="C1008" s="3" t="s">
        <v>4796</v>
      </c>
      <c r="D1008" s="3" t="s">
        <v>4630</v>
      </c>
      <c r="E1008" s="3">
        <v>781.0</v>
      </c>
      <c r="F1008" s="30">
        <v>10000.0</v>
      </c>
      <c r="G1008" s="3"/>
      <c r="H1008" s="3"/>
      <c r="I1008" s="3"/>
      <c r="J1008" s="3"/>
      <c r="K1008" s="3"/>
    </row>
    <row r="1009" ht="15.75" customHeight="1">
      <c r="A1009" s="3">
        <v>1007.0</v>
      </c>
      <c r="B1009" s="3" t="s">
        <v>7216</v>
      </c>
      <c r="C1009" s="3" t="s">
        <v>4920</v>
      </c>
      <c r="D1009" s="3" t="s">
        <v>6917</v>
      </c>
      <c r="E1009" s="3">
        <v>768.0</v>
      </c>
      <c r="F1009" s="30">
        <v>10000.0</v>
      </c>
      <c r="G1009" s="3"/>
      <c r="H1009" s="3"/>
      <c r="I1009" s="3"/>
      <c r="J1009" s="3"/>
      <c r="K1009" s="3"/>
    </row>
    <row r="1010" ht="15.75" customHeight="1">
      <c r="A1010" s="3">
        <v>1008.0</v>
      </c>
      <c r="B1010" s="3" t="s">
        <v>6879</v>
      </c>
      <c r="C1010" s="3" t="s">
        <v>6880</v>
      </c>
      <c r="D1010" s="3" t="s">
        <v>6918</v>
      </c>
      <c r="E1010" s="3">
        <v>774.0</v>
      </c>
      <c r="F1010" s="3">
        <v>231.5</v>
      </c>
      <c r="G1010" s="3"/>
      <c r="H1010" s="3"/>
      <c r="I1010" s="3"/>
      <c r="J1010" s="3"/>
      <c r="K1010" s="3"/>
    </row>
    <row r="1011" ht="15.75" customHeight="1">
      <c r="A1011" s="3">
        <v>1009.0</v>
      </c>
      <c r="B1011" s="3" t="s">
        <v>7217</v>
      </c>
      <c r="C1011" s="3" t="s">
        <v>6071</v>
      </c>
      <c r="D1011" s="3" t="s">
        <v>4630</v>
      </c>
      <c r="E1011" s="3">
        <v>784.0</v>
      </c>
      <c r="F1011" s="30">
        <v>10000.0</v>
      </c>
      <c r="G1011" s="3"/>
      <c r="H1011" s="3"/>
      <c r="I1011" s="3"/>
      <c r="J1011" s="3"/>
      <c r="K1011" s="3"/>
    </row>
    <row r="1012" ht="15.75" customHeight="1">
      <c r="A1012" s="3">
        <v>1010.0</v>
      </c>
      <c r="B1012" s="3" t="s">
        <v>2939</v>
      </c>
      <c r="C1012" s="3" t="s">
        <v>2940</v>
      </c>
      <c r="D1012" s="3" t="s">
        <v>5850</v>
      </c>
      <c r="E1012" s="3">
        <v>770.0</v>
      </c>
      <c r="F1012" s="30">
        <v>10000.0</v>
      </c>
      <c r="G1012" s="3"/>
      <c r="H1012" s="3"/>
      <c r="I1012" s="3"/>
      <c r="J1012" s="3"/>
      <c r="K1012" s="3"/>
    </row>
    <row r="1013" ht="15.75" customHeight="1">
      <c r="A1013" s="3">
        <v>1011.0</v>
      </c>
      <c r="B1013" s="3" t="s">
        <v>7218</v>
      </c>
      <c r="C1013" s="3" t="s">
        <v>5078</v>
      </c>
      <c r="D1013" s="3" t="s">
        <v>6918</v>
      </c>
      <c r="E1013" s="3">
        <v>777.0</v>
      </c>
      <c r="F1013" s="30">
        <v>10000.0</v>
      </c>
      <c r="G1013" s="3"/>
      <c r="H1013" s="3"/>
      <c r="I1013" s="3"/>
      <c r="J1013" s="3"/>
      <c r="K1013" s="3"/>
    </row>
    <row r="1014" ht="15.75" customHeight="1">
      <c r="A1014" s="3">
        <v>1012.0</v>
      </c>
      <c r="B1014" s="3" t="s">
        <v>7219</v>
      </c>
      <c r="C1014" s="3" t="s">
        <v>6046</v>
      </c>
      <c r="D1014" s="3" t="s">
        <v>4630</v>
      </c>
      <c r="E1014" s="3">
        <v>678.0</v>
      </c>
      <c r="F1014" s="30">
        <v>10000.0</v>
      </c>
      <c r="G1014" s="3"/>
      <c r="H1014" s="3"/>
      <c r="I1014" s="3"/>
      <c r="J1014" s="3"/>
      <c r="K1014" s="3"/>
    </row>
    <row r="1015" ht="15.75" customHeight="1">
      <c r="A1015" s="3">
        <v>1013.0</v>
      </c>
      <c r="B1015" s="3" t="s">
        <v>7220</v>
      </c>
      <c r="C1015" s="3" t="s">
        <v>5995</v>
      </c>
      <c r="D1015" s="3" t="s">
        <v>5850</v>
      </c>
      <c r="E1015" s="3">
        <v>773.0</v>
      </c>
      <c r="F1015" s="30">
        <v>10000.0</v>
      </c>
      <c r="G1015" s="3"/>
      <c r="H1015" s="3"/>
      <c r="I1015" s="3"/>
      <c r="J1015" s="3"/>
      <c r="K1015" s="3"/>
    </row>
    <row r="1016" ht="15.75" customHeight="1">
      <c r="A1016" s="3">
        <v>1014.0</v>
      </c>
      <c r="B1016" s="3" t="s">
        <v>7221</v>
      </c>
      <c r="C1016" s="3" t="s">
        <v>7222</v>
      </c>
      <c r="D1016" s="3" t="s">
        <v>6918</v>
      </c>
      <c r="E1016" s="3">
        <v>780.0</v>
      </c>
      <c r="F1016" s="30">
        <v>10000.0</v>
      </c>
      <c r="G1016" s="3"/>
      <c r="H1016" s="3"/>
      <c r="I1016" s="3"/>
      <c r="J1016" s="3"/>
      <c r="K1016" s="3"/>
    </row>
    <row r="1017" ht="15.75" customHeight="1">
      <c r="A1017" s="3">
        <v>1015.0</v>
      </c>
      <c r="B1017" s="3" t="s">
        <v>7223</v>
      </c>
      <c r="C1017" s="3" t="s">
        <v>4972</v>
      </c>
      <c r="D1017" s="3" t="s">
        <v>4630</v>
      </c>
      <c r="E1017" s="3">
        <v>787.0</v>
      </c>
      <c r="F1017" s="30">
        <v>10000.0</v>
      </c>
      <c r="G1017" s="3"/>
      <c r="H1017" s="3"/>
      <c r="I1017" s="3"/>
      <c r="J1017" s="3"/>
      <c r="K1017" s="3"/>
    </row>
    <row r="1018" ht="15.75" customHeight="1">
      <c r="A1018" s="3">
        <v>1016.0</v>
      </c>
      <c r="B1018" s="3" t="s">
        <v>7224</v>
      </c>
      <c r="C1018" s="3" t="s">
        <v>5206</v>
      </c>
      <c r="D1018" s="3" t="s">
        <v>5850</v>
      </c>
      <c r="E1018" s="3">
        <v>779.0</v>
      </c>
      <c r="F1018" s="30">
        <v>10000.0</v>
      </c>
      <c r="G1018" s="3"/>
      <c r="H1018" s="3"/>
      <c r="I1018" s="3"/>
      <c r="J1018" s="3"/>
      <c r="K1018" s="3"/>
    </row>
    <row r="1019" ht="15.75" customHeight="1">
      <c r="A1019" s="3">
        <v>1017.0</v>
      </c>
      <c r="B1019" s="3" t="s">
        <v>7225</v>
      </c>
      <c r="C1019" s="3" t="s">
        <v>5602</v>
      </c>
      <c r="D1019" s="3" t="s">
        <v>5846</v>
      </c>
      <c r="E1019" s="3">
        <v>783.0</v>
      </c>
      <c r="F1019" s="30">
        <v>10000.0</v>
      </c>
      <c r="G1019" s="3"/>
      <c r="H1019" s="3"/>
      <c r="I1019" s="3"/>
      <c r="J1019" s="3"/>
      <c r="K1019" s="3"/>
    </row>
    <row r="1020" ht="15.75" customHeight="1">
      <c r="A1020" s="3">
        <v>1018.0</v>
      </c>
      <c r="B1020" s="3" t="s">
        <v>7226</v>
      </c>
      <c r="C1020" s="3" t="s">
        <v>7227</v>
      </c>
      <c r="D1020" s="3"/>
      <c r="E1020" s="30">
        <v>10000.0</v>
      </c>
      <c r="F1020" s="30">
        <v>10000.0</v>
      </c>
      <c r="G1020" s="3"/>
      <c r="H1020" s="3"/>
      <c r="I1020" s="3"/>
      <c r="J1020" s="3"/>
      <c r="K1020" s="3"/>
    </row>
    <row r="1021" ht="15.75" customHeight="1">
      <c r="A1021" s="3">
        <v>1019.0</v>
      </c>
      <c r="B1021" s="3" t="s">
        <v>7228</v>
      </c>
      <c r="C1021" s="3" t="s">
        <v>5256</v>
      </c>
      <c r="D1021" s="3" t="s">
        <v>5850</v>
      </c>
      <c r="E1021" s="3">
        <v>785.0</v>
      </c>
      <c r="F1021" s="30">
        <v>10000.0</v>
      </c>
      <c r="G1021" s="3"/>
      <c r="H1021" s="3"/>
      <c r="I1021" s="3"/>
      <c r="J1021" s="3"/>
      <c r="K1021" s="3"/>
    </row>
    <row r="1022" ht="15.75" customHeight="1">
      <c r="A1022" s="3">
        <v>1020.0</v>
      </c>
      <c r="B1022" s="3" t="s">
        <v>7229</v>
      </c>
      <c r="C1022" s="3" t="s">
        <v>5573</v>
      </c>
      <c r="D1022" s="3" t="s">
        <v>5846</v>
      </c>
      <c r="E1022" s="3">
        <v>789.0</v>
      </c>
      <c r="F1022" s="30">
        <v>10000.0</v>
      </c>
      <c r="G1022" s="3"/>
      <c r="H1022" s="3"/>
      <c r="I1022" s="3"/>
      <c r="J1022" s="3"/>
      <c r="K1022" s="3"/>
    </row>
    <row r="1023" ht="15.75" customHeight="1">
      <c r="A1023" s="3">
        <v>1021.0</v>
      </c>
      <c r="B1023" s="3" t="s">
        <v>7230</v>
      </c>
      <c r="C1023" s="3" t="s">
        <v>5203</v>
      </c>
      <c r="D1023" s="3" t="s">
        <v>5850</v>
      </c>
      <c r="E1023" s="3">
        <v>782.0</v>
      </c>
      <c r="F1023" s="30">
        <v>10000.0</v>
      </c>
      <c r="G1023" s="3"/>
      <c r="H1023" s="3"/>
      <c r="I1023" s="3"/>
      <c r="J1023" s="3"/>
      <c r="K1023" s="3"/>
    </row>
    <row r="1024" ht="15.75" customHeight="1">
      <c r="A1024" s="3">
        <v>1022.0</v>
      </c>
      <c r="B1024" s="3" t="s">
        <v>6909</v>
      </c>
      <c r="C1024" s="3" t="s">
        <v>5559</v>
      </c>
      <c r="D1024" s="3" t="s">
        <v>5846</v>
      </c>
      <c r="E1024" s="3">
        <v>830.0</v>
      </c>
      <c r="F1024" s="3">
        <v>206.0</v>
      </c>
      <c r="G1024" s="3"/>
      <c r="H1024" s="3"/>
      <c r="I1024" s="3"/>
      <c r="J1024" s="3"/>
      <c r="K1024" s="3"/>
    </row>
    <row r="1025" ht="15.75" customHeight="1">
      <c r="A1025" s="3">
        <v>1023.0</v>
      </c>
      <c r="B1025" s="3" t="s">
        <v>7231</v>
      </c>
      <c r="C1025" s="3" t="s">
        <v>7232</v>
      </c>
      <c r="D1025" s="3" t="s">
        <v>4630</v>
      </c>
      <c r="E1025" s="3">
        <v>790.0</v>
      </c>
      <c r="F1025" s="30">
        <v>10000.0</v>
      </c>
      <c r="G1025" s="3"/>
      <c r="H1025" s="3"/>
      <c r="I1025" s="3"/>
      <c r="J1025" s="3"/>
      <c r="K1025" s="3"/>
    </row>
    <row r="1026" ht="15.75" customHeight="1">
      <c r="A1026" s="3">
        <v>1024.0</v>
      </c>
      <c r="B1026" s="3" t="s">
        <v>7233</v>
      </c>
      <c r="C1026" s="3" t="s">
        <v>5091</v>
      </c>
      <c r="D1026" s="3" t="s">
        <v>6917</v>
      </c>
      <c r="E1026" s="3">
        <v>797.0</v>
      </c>
      <c r="F1026" s="30">
        <v>10000.0</v>
      </c>
      <c r="G1026" s="3"/>
      <c r="H1026" s="3"/>
      <c r="I1026" s="3"/>
      <c r="J1026" s="3"/>
      <c r="K1026" s="3"/>
    </row>
    <row r="1027" ht="15.75" customHeight="1">
      <c r="A1027" s="3">
        <v>1025.0</v>
      </c>
      <c r="B1027" s="3" t="s">
        <v>7234</v>
      </c>
      <c r="C1027" s="3" t="s">
        <v>5561</v>
      </c>
      <c r="D1027" s="3" t="s">
        <v>5846</v>
      </c>
      <c r="E1027" s="3">
        <v>920.0</v>
      </c>
      <c r="F1027" s="30">
        <v>10000.0</v>
      </c>
      <c r="G1027" s="3"/>
      <c r="H1027" s="3"/>
      <c r="I1027" s="3"/>
      <c r="J1027" s="3"/>
      <c r="K1027" s="3"/>
    </row>
    <row r="1028" ht="15.75" customHeight="1">
      <c r="A1028" s="3">
        <v>1026.0</v>
      </c>
      <c r="B1028" s="3" t="s">
        <v>7235</v>
      </c>
      <c r="C1028" s="3" t="s">
        <v>6057</v>
      </c>
      <c r="D1028" s="3" t="s">
        <v>4630</v>
      </c>
      <c r="E1028" s="3">
        <v>750.0</v>
      </c>
      <c r="F1028" s="30">
        <v>10000.0</v>
      </c>
      <c r="G1028" s="3"/>
      <c r="H1028" s="3"/>
      <c r="I1028" s="3"/>
      <c r="J1028" s="3"/>
      <c r="K1028" s="3"/>
    </row>
    <row r="1029" ht="15.75" customHeight="1">
      <c r="A1029" s="3">
        <v>1027.0</v>
      </c>
      <c r="B1029" s="3" t="s">
        <v>7236</v>
      </c>
      <c r="C1029" s="3" t="s">
        <v>4939</v>
      </c>
      <c r="D1029" s="3" t="s">
        <v>6917</v>
      </c>
      <c r="E1029" s="3">
        <v>788.0</v>
      </c>
      <c r="F1029" s="30">
        <v>10000.0</v>
      </c>
      <c r="G1029" s="3"/>
      <c r="H1029" s="3"/>
      <c r="I1029" s="3"/>
      <c r="J1029" s="3"/>
      <c r="K1029" s="3"/>
    </row>
    <row r="1030" ht="15.75" customHeight="1">
      <c r="A1030" s="3">
        <v>1028.0</v>
      </c>
      <c r="B1030" s="3" t="s">
        <v>7237</v>
      </c>
      <c r="C1030" s="3" t="s">
        <v>7238</v>
      </c>
      <c r="D1030" s="3" t="s">
        <v>5846</v>
      </c>
      <c r="E1030" s="3">
        <v>792.0</v>
      </c>
      <c r="F1030" s="30">
        <v>10000.0</v>
      </c>
      <c r="G1030" s="3"/>
      <c r="H1030" s="3"/>
      <c r="I1030" s="3"/>
      <c r="J1030" s="3"/>
      <c r="K1030" s="3"/>
    </row>
    <row r="1031" ht="15.75" customHeight="1">
      <c r="A1031" s="3">
        <v>1029.0</v>
      </c>
      <c r="B1031" s="3" t="s">
        <v>7239</v>
      </c>
      <c r="C1031" s="3" t="s">
        <v>5066</v>
      </c>
      <c r="D1031" s="3" t="s">
        <v>4630</v>
      </c>
      <c r="E1031" s="3">
        <v>796.0</v>
      </c>
      <c r="F1031" s="30">
        <v>10000.0</v>
      </c>
      <c r="G1031" s="3"/>
      <c r="H1031" s="3"/>
      <c r="I1031" s="3"/>
      <c r="J1031" s="3"/>
      <c r="K1031" s="3"/>
    </row>
    <row r="1032" ht="15.75" customHeight="1">
      <c r="A1032" s="3">
        <v>1030.0</v>
      </c>
      <c r="B1032" s="3" t="s">
        <v>7240</v>
      </c>
      <c r="C1032" s="3" t="s">
        <v>5334</v>
      </c>
      <c r="D1032" s="3" t="s">
        <v>5850</v>
      </c>
      <c r="E1032" s="3">
        <v>791.0</v>
      </c>
      <c r="F1032" s="30">
        <v>10000.0</v>
      </c>
      <c r="G1032" s="3"/>
      <c r="H1032" s="3"/>
      <c r="I1032" s="3"/>
      <c r="J1032" s="3"/>
      <c r="K1032" s="3"/>
    </row>
    <row r="1033" ht="15.75" customHeight="1">
      <c r="A1033" s="3">
        <v>1031.0</v>
      </c>
      <c r="B1033" s="3" t="s">
        <v>7241</v>
      </c>
      <c r="C1033" s="3" t="s">
        <v>5511</v>
      </c>
      <c r="D1033" s="3" t="s">
        <v>5846</v>
      </c>
      <c r="E1033" s="3">
        <v>795.0</v>
      </c>
      <c r="F1033" s="30">
        <v>10000.0</v>
      </c>
      <c r="G1033" s="3"/>
      <c r="H1033" s="3"/>
      <c r="I1033" s="3"/>
      <c r="J1033" s="3"/>
      <c r="K1033" s="3"/>
    </row>
    <row r="1034" ht="15.75" customHeight="1">
      <c r="A1034" s="3">
        <v>1032.0</v>
      </c>
      <c r="B1034" s="3" t="s">
        <v>7242</v>
      </c>
      <c r="C1034" s="3" t="s">
        <v>7243</v>
      </c>
      <c r="D1034" s="3" t="s">
        <v>4630</v>
      </c>
      <c r="E1034" s="3">
        <v>802.0</v>
      </c>
      <c r="F1034" s="30">
        <v>10000.0</v>
      </c>
      <c r="G1034" s="3"/>
      <c r="H1034" s="3"/>
      <c r="I1034" s="3"/>
      <c r="J1034" s="3"/>
      <c r="K1034" s="3"/>
    </row>
    <row r="1035" ht="15.75" customHeight="1">
      <c r="A1035" s="3">
        <v>1033.0</v>
      </c>
      <c r="B1035" s="30" t="s">
        <v>7244</v>
      </c>
      <c r="C1035" s="30" t="s">
        <v>5189</v>
      </c>
      <c r="D1035" s="3" t="s">
        <v>5850</v>
      </c>
      <c r="E1035" s="3">
        <v>794.0</v>
      </c>
      <c r="F1035" s="30">
        <v>10000.0</v>
      </c>
      <c r="G1035" s="3"/>
      <c r="H1035" s="3"/>
      <c r="I1035" s="3"/>
      <c r="J1035" s="3"/>
      <c r="K1035" s="3"/>
    </row>
    <row r="1036" ht="15.75" customHeight="1">
      <c r="A1036" s="3">
        <v>1034.0</v>
      </c>
      <c r="B1036" s="3" t="s">
        <v>7245</v>
      </c>
      <c r="C1036" s="3" t="s">
        <v>6033</v>
      </c>
      <c r="D1036" s="3" t="s">
        <v>6918</v>
      </c>
      <c r="E1036" s="3">
        <v>798.0</v>
      </c>
      <c r="F1036" s="30">
        <v>10000.0</v>
      </c>
      <c r="G1036" s="3"/>
      <c r="H1036" s="3"/>
      <c r="I1036" s="3"/>
      <c r="J1036" s="3"/>
      <c r="K1036" s="3"/>
    </row>
    <row r="1037" ht="15.75" customHeight="1">
      <c r="A1037" s="3">
        <v>1035.0</v>
      </c>
      <c r="B1037" s="3" t="s">
        <v>7246</v>
      </c>
      <c r="C1037" s="3" t="s">
        <v>6051</v>
      </c>
      <c r="D1037" s="3" t="s">
        <v>4630</v>
      </c>
      <c r="E1037" s="3">
        <v>805.0</v>
      </c>
      <c r="F1037" s="30">
        <v>10000.0</v>
      </c>
      <c r="G1037" s="3"/>
      <c r="H1037" s="3"/>
      <c r="I1037" s="3"/>
      <c r="J1037" s="3"/>
      <c r="K1037" s="3"/>
    </row>
    <row r="1038" ht="15.75" customHeight="1">
      <c r="A1038" s="3">
        <v>1036.0</v>
      </c>
      <c r="B1038" s="3" t="s">
        <v>7247</v>
      </c>
      <c r="C1038" s="3" t="s">
        <v>5987</v>
      </c>
      <c r="D1038" s="3" t="s">
        <v>6917</v>
      </c>
      <c r="E1038" s="3">
        <v>803.0</v>
      </c>
      <c r="F1038" s="30">
        <v>10000.0</v>
      </c>
      <c r="G1038" s="3"/>
      <c r="H1038" s="3"/>
      <c r="I1038" s="3"/>
      <c r="J1038" s="3"/>
      <c r="K1038" s="3"/>
    </row>
    <row r="1039" ht="15.75" customHeight="1">
      <c r="A1039" s="3">
        <v>1037.0</v>
      </c>
      <c r="B1039" s="3" t="s">
        <v>7248</v>
      </c>
      <c r="C1039" s="3" t="s">
        <v>5599</v>
      </c>
      <c r="D1039" s="3" t="s">
        <v>6918</v>
      </c>
      <c r="E1039" s="3">
        <v>801.0</v>
      </c>
      <c r="F1039" s="30">
        <v>10000.0</v>
      </c>
      <c r="G1039" s="3"/>
      <c r="H1039" s="3"/>
      <c r="I1039" s="3"/>
      <c r="J1039" s="3"/>
      <c r="K1039" s="3"/>
    </row>
    <row r="1040" ht="15.75" customHeight="1">
      <c r="A1040" s="3">
        <v>1038.0</v>
      </c>
      <c r="B1040" s="3" t="s">
        <v>7249</v>
      </c>
      <c r="C1040" s="3" t="s">
        <v>5067</v>
      </c>
      <c r="D1040" s="3" t="s">
        <v>4630</v>
      </c>
      <c r="E1040" s="3">
        <v>933.0</v>
      </c>
      <c r="F1040" s="30">
        <v>10000.0</v>
      </c>
      <c r="G1040" s="3"/>
      <c r="H1040" s="3"/>
      <c r="I1040" s="3"/>
      <c r="J1040" s="3"/>
      <c r="K1040" s="3"/>
    </row>
    <row r="1041" ht="15.75" customHeight="1">
      <c r="A1041" s="3">
        <v>1039.0</v>
      </c>
      <c r="B1041" s="3" t="s">
        <v>7250</v>
      </c>
      <c r="C1041" s="3" t="s">
        <v>5276</v>
      </c>
      <c r="D1041" s="3" t="s">
        <v>5850</v>
      </c>
      <c r="E1041" s="3">
        <v>800.0</v>
      </c>
      <c r="F1041" s="30">
        <v>10000.0</v>
      </c>
      <c r="G1041" s="3"/>
      <c r="H1041" s="3"/>
      <c r="I1041" s="3"/>
      <c r="J1041" s="3"/>
      <c r="K1041" s="3"/>
    </row>
    <row r="1042" ht="15.75" customHeight="1">
      <c r="A1042" s="3">
        <v>1040.0</v>
      </c>
      <c r="B1042" s="3" t="s">
        <v>7251</v>
      </c>
      <c r="C1042" s="3" t="s">
        <v>5643</v>
      </c>
      <c r="D1042" s="3" t="s">
        <v>5846</v>
      </c>
      <c r="E1042" s="3">
        <v>804.0</v>
      </c>
      <c r="F1042" s="30">
        <v>10000.0</v>
      </c>
      <c r="G1042" s="3"/>
      <c r="H1042" s="3"/>
      <c r="I1042" s="3"/>
      <c r="J1042" s="3"/>
      <c r="K1042" s="3"/>
    </row>
    <row r="1043" ht="15.75" customHeight="1">
      <c r="A1043" s="3">
        <v>1041.0</v>
      </c>
      <c r="B1043" s="3" t="s">
        <v>7252</v>
      </c>
      <c r="C1043" s="3" t="s">
        <v>5233</v>
      </c>
      <c r="D1043" s="3" t="s">
        <v>5850</v>
      </c>
      <c r="E1043" s="3">
        <v>806.0</v>
      </c>
      <c r="F1043" s="30">
        <v>10000.0</v>
      </c>
      <c r="G1043" s="3"/>
      <c r="H1043" s="3"/>
      <c r="I1043" s="3"/>
      <c r="J1043" s="3"/>
      <c r="K1043" s="3"/>
    </row>
    <row r="1044" ht="15.75" customHeight="1">
      <c r="A1044" s="3">
        <v>1042.0</v>
      </c>
      <c r="B1044" s="3" t="s">
        <v>7253</v>
      </c>
      <c r="C1044" s="3" t="s">
        <v>5608</v>
      </c>
      <c r="D1044" s="3" t="s">
        <v>5846</v>
      </c>
      <c r="E1044" s="3">
        <v>807.0</v>
      </c>
      <c r="F1044" s="30">
        <v>10000.0</v>
      </c>
      <c r="G1044" s="3"/>
      <c r="H1044" s="3"/>
      <c r="I1044" s="3"/>
      <c r="J1044" s="3"/>
      <c r="K1044" s="3"/>
    </row>
    <row r="1045" ht="15.75" customHeight="1">
      <c r="A1045" s="3">
        <v>1043.0</v>
      </c>
      <c r="B1045" s="3" t="s">
        <v>7254</v>
      </c>
      <c r="C1045" s="3" t="s">
        <v>4989</v>
      </c>
      <c r="D1045" s="3" t="s">
        <v>6917</v>
      </c>
      <c r="E1045" s="3">
        <v>809.0</v>
      </c>
      <c r="F1045" s="30">
        <v>10000.0</v>
      </c>
      <c r="G1045" s="3"/>
      <c r="H1045" s="3"/>
      <c r="I1045" s="3"/>
      <c r="J1045" s="3"/>
      <c r="K1045" s="3"/>
    </row>
    <row r="1046" ht="15.75" customHeight="1">
      <c r="A1046" s="3">
        <v>1044.0</v>
      </c>
      <c r="B1046" s="3" t="s">
        <v>7255</v>
      </c>
      <c r="C1046" s="3" t="s">
        <v>5498</v>
      </c>
      <c r="D1046" s="3" t="s">
        <v>5846</v>
      </c>
      <c r="E1046" s="3">
        <v>810.0</v>
      </c>
      <c r="F1046" s="30">
        <v>10000.0</v>
      </c>
      <c r="G1046" s="3"/>
      <c r="H1046" s="3"/>
      <c r="I1046" s="3"/>
      <c r="J1046" s="3"/>
      <c r="K1046" s="3"/>
    </row>
    <row r="1047" ht="15.75" customHeight="1">
      <c r="A1047" s="3">
        <v>1045.0</v>
      </c>
      <c r="B1047" s="3" t="s">
        <v>7256</v>
      </c>
      <c r="C1047" s="3" t="s">
        <v>5237</v>
      </c>
      <c r="D1047" s="3" t="s">
        <v>5850</v>
      </c>
      <c r="E1047" s="3">
        <v>811.0</v>
      </c>
      <c r="F1047" s="30">
        <v>10000.0</v>
      </c>
      <c r="G1047" s="3"/>
      <c r="H1047" s="3"/>
      <c r="I1047" s="3"/>
      <c r="J1047" s="3"/>
      <c r="K1047" s="3"/>
    </row>
    <row r="1048" ht="15.75" customHeight="1">
      <c r="A1048" s="3">
        <v>1046.0</v>
      </c>
      <c r="B1048" s="30" t="s">
        <v>7257</v>
      </c>
      <c r="C1048" s="30" t="s">
        <v>7258</v>
      </c>
      <c r="D1048" s="3" t="s">
        <v>5846</v>
      </c>
      <c r="E1048" s="3">
        <v>812.0</v>
      </c>
      <c r="F1048" s="30">
        <v>10000.0</v>
      </c>
      <c r="G1048" s="3"/>
      <c r="H1048" s="3"/>
      <c r="I1048" s="3"/>
      <c r="J1048" s="3"/>
      <c r="K1048" s="3"/>
    </row>
    <row r="1049" ht="15.75" customHeight="1">
      <c r="A1049" s="3">
        <v>1047.0</v>
      </c>
      <c r="B1049" s="3" t="s">
        <v>7259</v>
      </c>
      <c r="C1049" s="3" t="s">
        <v>5980</v>
      </c>
      <c r="D1049" s="3" t="s">
        <v>6917</v>
      </c>
      <c r="E1049" s="3">
        <v>814.0</v>
      </c>
      <c r="F1049" s="30">
        <v>10000.0</v>
      </c>
      <c r="G1049" s="3"/>
      <c r="H1049" s="3"/>
      <c r="I1049" s="3"/>
      <c r="J1049" s="3"/>
      <c r="K1049" s="3"/>
    </row>
    <row r="1050" ht="15.75" customHeight="1">
      <c r="A1050" s="3">
        <v>1048.0</v>
      </c>
      <c r="B1050" s="3" t="s">
        <v>6872</v>
      </c>
      <c r="C1050" s="3" t="s">
        <v>6873</v>
      </c>
      <c r="D1050" s="3" t="s">
        <v>6918</v>
      </c>
      <c r="E1050" s="3">
        <v>815.0</v>
      </c>
      <c r="F1050" s="3">
        <v>107.3</v>
      </c>
      <c r="G1050" s="3"/>
      <c r="H1050" s="3"/>
      <c r="I1050" s="3"/>
      <c r="J1050" s="3"/>
      <c r="K1050" s="3"/>
    </row>
    <row r="1051" ht="15.75" customHeight="1">
      <c r="A1051" s="3">
        <v>1049.0</v>
      </c>
      <c r="B1051" s="3" t="s">
        <v>7260</v>
      </c>
      <c r="C1051" s="3" t="s">
        <v>5052</v>
      </c>
      <c r="D1051" s="3"/>
      <c r="E1051" s="30">
        <v>10000.0</v>
      </c>
      <c r="F1051" s="30">
        <v>10000.0</v>
      </c>
      <c r="G1051" s="3"/>
      <c r="H1051" s="3"/>
      <c r="I1051" s="3"/>
      <c r="J1051" s="3"/>
      <c r="K1051" s="3"/>
    </row>
    <row r="1052" ht="15.75" customHeight="1">
      <c r="A1052" s="3">
        <v>1050.0</v>
      </c>
      <c r="B1052" s="3" t="s">
        <v>7261</v>
      </c>
      <c r="C1052" s="3" t="s">
        <v>7262</v>
      </c>
      <c r="D1052" s="3" t="s">
        <v>5850</v>
      </c>
      <c r="E1052" s="3">
        <v>817.0</v>
      </c>
      <c r="F1052" s="30">
        <v>10000.0</v>
      </c>
      <c r="G1052" s="3"/>
      <c r="H1052" s="3"/>
      <c r="I1052" s="3"/>
      <c r="J1052" s="3"/>
      <c r="K1052" s="3"/>
    </row>
    <row r="1053" ht="15.75" customHeight="1">
      <c r="A1053" s="3">
        <v>1051.0</v>
      </c>
      <c r="B1053" s="3" t="s">
        <v>7263</v>
      </c>
      <c r="C1053" s="3" t="s">
        <v>5697</v>
      </c>
      <c r="D1053" s="3" t="s">
        <v>5846</v>
      </c>
      <c r="E1053" s="3">
        <v>818.0</v>
      </c>
      <c r="F1053" s="30">
        <v>10000.0</v>
      </c>
      <c r="G1053" s="3"/>
      <c r="H1053" s="3"/>
      <c r="I1053" s="3"/>
      <c r="J1053" s="3"/>
      <c r="K1053" s="3"/>
    </row>
    <row r="1054" ht="15.75" customHeight="1">
      <c r="A1054" s="3">
        <v>1052.0</v>
      </c>
      <c r="B1054" s="3" t="s">
        <v>7264</v>
      </c>
      <c r="C1054" s="3" t="s">
        <v>5188</v>
      </c>
      <c r="D1054" s="3" t="s">
        <v>5850</v>
      </c>
      <c r="E1054" s="3">
        <v>819.0</v>
      </c>
      <c r="F1054" s="30">
        <v>10000.0</v>
      </c>
      <c r="G1054" s="3"/>
      <c r="H1054" s="3"/>
      <c r="I1054" s="3"/>
      <c r="J1054" s="3"/>
      <c r="K1054" s="3"/>
    </row>
    <row r="1055" ht="15.75" customHeight="1">
      <c r="A1055" s="3">
        <v>1053.0</v>
      </c>
      <c r="B1055" s="3" t="s">
        <v>7265</v>
      </c>
      <c r="C1055" s="3" t="s">
        <v>5638</v>
      </c>
      <c r="D1055" s="3" t="s">
        <v>5846</v>
      </c>
      <c r="E1055" s="3">
        <v>820.0</v>
      </c>
      <c r="F1055" s="30">
        <v>10000.0</v>
      </c>
      <c r="G1055" s="3"/>
      <c r="H1055" s="3"/>
      <c r="I1055" s="3"/>
      <c r="J1055" s="3"/>
      <c r="K1055" s="3"/>
    </row>
    <row r="1056" ht="15.75" customHeight="1">
      <c r="A1056" s="3">
        <v>1054.0</v>
      </c>
      <c r="B1056" s="3" t="s">
        <v>7266</v>
      </c>
      <c r="C1056" s="3" t="s">
        <v>5242</v>
      </c>
      <c r="D1056" s="3" t="s">
        <v>6917</v>
      </c>
      <c r="E1056" s="3">
        <v>824.0</v>
      </c>
      <c r="F1056" s="30">
        <v>10000.0</v>
      </c>
      <c r="G1056" s="3"/>
      <c r="H1056" s="3"/>
      <c r="I1056" s="3"/>
      <c r="J1056" s="3"/>
      <c r="K1056" s="3"/>
    </row>
    <row r="1057" ht="15.75" customHeight="1">
      <c r="A1057" s="3">
        <v>1055.0</v>
      </c>
      <c r="B1057" s="3" t="s">
        <v>7267</v>
      </c>
      <c r="C1057" s="3" t="s">
        <v>5542</v>
      </c>
      <c r="D1057" s="3" t="s">
        <v>5846</v>
      </c>
      <c r="E1057" s="3">
        <v>823.0</v>
      </c>
      <c r="F1057" s="30">
        <v>10000.0</v>
      </c>
      <c r="G1057" s="3"/>
      <c r="H1057" s="3"/>
      <c r="I1057" s="3"/>
      <c r="J1057" s="3"/>
      <c r="K1057" s="3"/>
    </row>
    <row r="1058" ht="15.75" customHeight="1">
      <c r="A1058" s="3">
        <v>1056.0</v>
      </c>
      <c r="B1058" s="3" t="s">
        <v>7268</v>
      </c>
      <c r="C1058" s="3" t="s">
        <v>7269</v>
      </c>
      <c r="D1058" s="3"/>
      <c r="E1058" s="30">
        <v>10000.0</v>
      </c>
      <c r="F1058" s="30">
        <v>10000.0</v>
      </c>
      <c r="G1058" s="3"/>
      <c r="H1058" s="3"/>
      <c r="I1058" s="3"/>
      <c r="J1058" s="3"/>
      <c r="K1058" s="3"/>
    </row>
    <row r="1059" ht="15.75" customHeight="1">
      <c r="A1059" s="3">
        <v>1057.0</v>
      </c>
      <c r="B1059" s="3" t="s">
        <v>7270</v>
      </c>
      <c r="C1059" s="3" t="s">
        <v>5210</v>
      </c>
      <c r="D1059" s="3" t="s">
        <v>5850</v>
      </c>
      <c r="E1059" s="3">
        <v>776.0</v>
      </c>
      <c r="F1059" s="30">
        <v>10000.0</v>
      </c>
      <c r="G1059" s="3"/>
      <c r="H1059" s="3"/>
      <c r="I1059" s="3"/>
      <c r="J1059" s="3"/>
      <c r="K1059" s="3"/>
    </row>
    <row r="1060" ht="15.75" customHeight="1">
      <c r="A1060" s="3">
        <v>1058.0</v>
      </c>
      <c r="B1060" s="3" t="s">
        <v>7271</v>
      </c>
      <c r="C1060" s="3" t="s">
        <v>7272</v>
      </c>
      <c r="D1060" s="3" t="s">
        <v>5846</v>
      </c>
      <c r="E1060" s="3">
        <v>825.0</v>
      </c>
      <c r="F1060" s="30">
        <v>10000.0</v>
      </c>
      <c r="G1060" s="3"/>
      <c r="H1060" s="3"/>
      <c r="I1060" s="3"/>
      <c r="J1060" s="3"/>
      <c r="K1060" s="3"/>
    </row>
    <row r="1061" ht="15.75" customHeight="1">
      <c r="A1061" s="3">
        <v>1059.0</v>
      </c>
      <c r="B1061" s="3" t="s">
        <v>6898</v>
      </c>
      <c r="C1061" s="3" t="s">
        <v>4922</v>
      </c>
      <c r="D1061" s="3" t="s">
        <v>4630</v>
      </c>
      <c r="E1061" s="3">
        <v>876.0</v>
      </c>
      <c r="F1061" s="3">
        <v>364.0</v>
      </c>
      <c r="G1061" s="3"/>
      <c r="H1061" s="3"/>
      <c r="I1061" s="3"/>
      <c r="J1061" s="3"/>
      <c r="K1061" s="3"/>
    </row>
    <row r="1062" ht="15.75" customHeight="1">
      <c r="A1062" s="3">
        <v>1060.0</v>
      </c>
      <c r="B1062" s="3" t="s">
        <v>7273</v>
      </c>
      <c r="C1062" s="3" t="s">
        <v>4996</v>
      </c>
      <c r="D1062" s="3" t="s">
        <v>6917</v>
      </c>
      <c r="E1062" s="3">
        <v>822.0</v>
      </c>
      <c r="F1062" s="30">
        <v>10000.0</v>
      </c>
      <c r="G1062" s="3"/>
      <c r="H1062" s="3"/>
      <c r="I1062" s="3"/>
      <c r="J1062" s="3"/>
      <c r="K1062" s="3"/>
    </row>
    <row r="1063" ht="15.75" customHeight="1">
      <c r="A1063" s="3">
        <v>1061.0</v>
      </c>
      <c r="B1063" s="3" t="s">
        <v>7274</v>
      </c>
      <c r="C1063" s="3" t="s">
        <v>5503</v>
      </c>
      <c r="D1063" s="3" t="s">
        <v>5846</v>
      </c>
      <c r="E1063" s="3">
        <v>827.0</v>
      </c>
      <c r="F1063" s="30">
        <v>10000.0</v>
      </c>
      <c r="G1063" s="3"/>
      <c r="H1063" s="3"/>
      <c r="I1063" s="3"/>
      <c r="J1063" s="3"/>
      <c r="K1063" s="3"/>
    </row>
    <row r="1064" ht="15.75" customHeight="1">
      <c r="A1064" s="3">
        <v>1062.0</v>
      </c>
      <c r="B1064" s="3" t="s">
        <v>7275</v>
      </c>
      <c r="C1064" s="3" t="s">
        <v>7276</v>
      </c>
      <c r="D1064" s="3" t="s">
        <v>6917</v>
      </c>
      <c r="E1064" s="3">
        <v>826.0</v>
      </c>
      <c r="F1064" s="30">
        <v>10000.0</v>
      </c>
      <c r="G1064" s="3"/>
      <c r="H1064" s="3"/>
      <c r="I1064" s="3"/>
      <c r="J1064" s="3"/>
      <c r="K1064" s="3"/>
    </row>
    <row r="1065" ht="15.75" customHeight="1">
      <c r="A1065" s="3">
        <v>1063.0</v>
      </c>
      <c r="B1065" s="3" t="s">
        <v>7277</v>
      </c>
      <c r="C1065" s="3" t="s">
        <v>5572</v>
      </c>
      <c r="D1065" s="3" t="s">
        <v>5846</v>
      </c>
      <c r="E1065" s="3">
        <v>832.0</v>
      </c>
      <c r="F1065" s="30">
        <v>10000.0</v>
      </c>
      <c r="G1065" s="3"/>
      <c r="H1065" s="3"/>
      <c r="I1065" s="3"/>
      <c r="J1065" s="3"/>
      <c r="K1065" s="3"/>
    </row>
    <row r="1066" ht="15.75" customHeight="1">
      <c r="A1066" s="3">
        <v>1064.0</v>
      </c>
      <c r="B1066" s="3" t="s">
        <v>7278</v>
      </c>
      <c r="C1066" s="3" t="s">
        <v>4962</v>
      </c>
      <c r="D1066" s="3"/>
      <c r="E1066" s="30">
        <v>10000.0</v>
      </c>
      <c r="F1066" s="30">
        <v>10000.0</v>
      </c>
      <c r="G1066" s="3"/>
      <c r="H1066" s="3"/>
      <c r="I1066" s="3"/>
      <c r="J1066" s="3"/>
      <c r="K1066" s="3"/>
    </row>
    <row r="1067" ht="15.75" customHeight="1">
      <c r="A1067" s="3">
        <v>1065.0</v>
      </c>
      <c r="B1067" s="3" t="s">
        <v>3432</v>
      </c>
      <c r="C1067" s="3" t="s">
        <v>3433</v>
      </c>
      <c r="D1067" s="3" t="s">
        <v>5850</v>
      </c>
      <c r="E1067" s="3">
        <v>829.0</v>
      </c>
      <c r="F1067" s="30">
        <v>10000.0</v>
      </c>
      <c r="G1067" s="3"/>
      <c r="H1067" s="3"/>
      <c r="I1067" s="3"/>
      <c r="J1067" s="3"/>
      <c r="K1067" s="3"/>
    </row>
    <row r="1068" ht="15.75" customHeight="1">
      <c r="A1068" s="3">
        <v>1066.0</v>
      </c>
      <c r="B1068" s="3" t="s">
        <v>7279</v>
      </c>
      <c r="C1068" s="3" t="s">
        <v>5533</v>
      </c>
      <c r="D1068" s="3" t="s">
        <v>5846</v>
      </c>
      <c r="E1068" s="3">
        <v>835.0</v>
      </c>
      <c r="F1068" s="30">
        <v>10000.0</v>
      </c>
      <c r="G1068" s="3"/>
      <c r="H1068" s="3"/>
      <c r="I1068" s="3"/>
      <c r="J1068" s="3"/>
      <c r="K1068" s="3"/>
    </row>
    <row r="1069" ht="15.75" customHeight="1">
      <c r="A1069" s="3">
        <v>1067.0</v>
      </c>
      <c r="B1069" s="3" t="s">
        <v>7280</v>
      </c>
      <c r="C1069" s="3" t="s">
        <v>7281</v>
      </c>
      <c r="D1069" s="3" t="s">
        <v>4630</v>
      </c>
      <c r="E1069" s="3">
        <v>873.0</v>
      </c>
      <c r="F1069" s="30">
        <v>10000.0</v>
      </c>
      <c r="G1069" s="3"/>
      <c r="H1069" s="3"/>
      <c r="I1069" s="3"/>
      <c r="J1069" s="3"/>
      <c r="K1069" s="3"/>
    </row>
    <row r="1070" ht="15.75" customHeight="1">
      <c r="A1070" s="3">
        <v>1068.0</v>
      </c>
      <c r="B1070" s="3" t="s">
        <v>7282</v>
      </c>
      <c r="C1070" s="3" t="s">
        <v>5193</v>
      </c>
      <c r="D1070" s="3" t="s">
        <v>5850</v>
      </c>
      <c r="E1070" s="3">
        <v>831.0</v>
      </c>
      <c r="F1070" s="30">
        <v>10000.0</v>
      </c>
      <c r="G1070" s="3"/>
      <c r="H1070" s="3"/>
      <c r="I1070" s="3"/>
      <c r="J1070" s="3"/>
      <c r="K1070" s="3"/>
    </row>
    <row r="1071" ht="15.75" customHeight="1">
      <c r="A1071" s="3">
        <v>1069.0</v>
      </c>
      <c r="B1071" s="3" t="s">
        <v>7283</v>
      </c>
      <c r="C1071" s="3" t="s">
        <v>5704</v>
      </c>
      <c r="D1071" s="3" t="s">
        <v>5846</v>
      </c>
      <c r="E1071" s="3">
        <v>838.0</v>
      </c>
      <c r="F1071" s="30">
        <v>10000.0</v>
      </c>
      <c r="G1071" s="3"/>
      <c r="H1071" s="3"/>
      <c r="I1071" s="3"/>
      <c r="J1071" s="3"/>
      <c r="K1071" s="3"/>
    </row>
    <row r="1072" ht="15.75" customHeight="1">
      <c r="A1072" s="3">
        <v>1070.0</v>
      </c>
      <c r="B1072" s="3" t="s">
        <v>7284</v>
      </c>
      <c r="C1072" s="3" t="s">
        <v>5880</v>
      </c>
      <c r="D1072" s="3" t="s">
        <v>5850</v>
      </c>
      <c r="E1072" s="3">
        <v>834.0</v>
      </c>
      <c r="F1072" s="30">
        <v>10000.0</v>
      </c>
      <c r="G1072" s="3"/>
      <c r="H1072" s="3"/>
      <c r="I1072" s="3"/>
      <c r="J1072" s="3"/>
      <c r="K1072" s="3"/>
    </row>
    <row r="1073" ht="15.75" customHeight="1">
      <c r="A1073" s="3">
        <v>1071.0</v>
      </c>
      <c r="B1073" s="3" t="s">
        <v>7285</v>
      </c>
      <c r="C1073" s="3" t="s">
        <v>5717</v>
      </c>
      <c r="D1073" s="3" t="s">
        <v>5846</v>
      </c>
      <c r="E1073" s="3">
        <v>840.0</v>
      </c>
      <c r="F1073" s="30">
        <v>10000.0</v>
      </c>
      <c r="G1073" s="3"/>
      <c r="H1073" s="3"/>
      <c r="I1073" s="3"/>
      <c r="J1073" s="3"/>
      <c r="K1073" s="3"/>
    </row>
    <row r="1074" ht="15.75" customHeight="1">
      <c r="A1074" s="3">
        <v>1072.0</v>
      </c>
      <c r="B1074" s="3" t="s">
        <v>7286</v>
      </c>
      <c r="C1074" s="3" t="s">
        <v>5199</v>
      </c>
      <c r="D1074" s="3" t="s">
        <v>6917</v>
      </c>
      <c r="E1074" s="3">
        <v>837.0</v>
      </c>
      <c r="F1074" s="30">
        <v>10000.0</v>
      </c>
      <c r="G1074" s="3"/>
      <c r="H1074" s="3"/>
      <c r="I1074" s="3"/>
      <c r="J1074" s="3"/>
      <c r="K1074" s="3"/>
    </row>
    <row r="1075" ht="15.75" customHeight="1">
      <c r="A1075" s="3">
        <v>1073.0</v>
      </c>
      <c r="B1075" s="3" t="s">
        <v>7287</v>
      </c>
      <c r="C1075" s="3" t="s">
        <v>7288</v>
      </c>
      <c r="D1075" s="3" t="s">
        <v>5846</v>
      </c>
      <c r="E1075" s="3">
        <v>842.0</v>
      </c>
      <c r="F1075" s="30">
        <v>10000.0</v>
      </c>
      <c r="G1075" s="3"/>
      <c r="H1075" s="3"/>
      <c r="I1075" s="3"/>
      <c r="J1075" s="3"/>
      <c r="K1075" s="3"/>
    </row>
    <row r="1076" ht="15.75" customHeight="1">
      <c r="A1076" s="3">
        <v>1074.0</v>
      </c>
      <c r="B1076" s="3" t="s">
        <v>7289</v>
      </c>
      <c r="C1076" s="3" t="s">
        <v>5178</v>
      </c>
      <c r="D1076" s="3"/>
      <c r="E1076" s="30">
        <v>10000.0</v>
      </c>
      <c r="F1076" s="30">
        <v>10000.0</v>
      </c>
      <c r="G1076" s="3"/>
      <c r="H1076" s="3"/>
      <c r="I1076" s="3"/>
      <c r="J1076" s="3"/>
      <c r="K1076" s="3"/>
    </row>
    <row r="1077" ht="15.75" customHeight="1">
      <c r="A1077" s="3">
        <v>1075.0</v>
      </c>
      <c r="B1077" s="3" t="s">
        <v>7290</v>
      </c>
      <c r="C1077" s="3" t="s">
        <v>5859</v>
      </c>
      <c r="D1077" s="3" t="s">
        <v>5846</v>
      </c>
      <c r="E1077" s="3">
        <v>844.0</v>
      </c>
      <c r="F1077" s="30">
        <v>10000.0</v>
      </c>
      <c r="G1077" s="3"/>
      <c r="H1077" s="3"/>
      <c r="I1077" s="3"/>
      <c r="J1077" s="3"/>
      <c r="K1077" s="3"/>
    </row>
    <row r="1078" ht="15.75" customHeight="1">
      <c r="A1078" s="3">
        <v>1076.0</v>
      </c>
      <c r="B1078" s="3" t="s">
        <v>7291</v>
      </c>
      <c r="C1078" s="3" t="s">
        <v>5063</v>
      </c>
      <c r="D1078" s="3" t="s">
        <v>4630</v>
      </c>
      <c r="E1078" s="3">
        <v>821.0</v>
      </c>
      <c r="F1078" s="30">
        <v>10000.0</v>
      </c>
      <c r="G1078" s="3"/>
      <c r="H1078" s="3"/>
      <c r="I1078" s="3"/>
      <c r="J1078" s="3"/>
      <c r="K1078" s="3"/>
    </row>
    <row r="1079" ht="15.75" customHeight="1">
      <c r="A1079" s="3">
        <v>1077.0</v>
      </c>
      <c r="B1079" s="3" t="s">
        <v>7292</v>
      </c>
      <c r="C1079" s="3" t="s">
        <v>5221</v>
      </c>
      <c r="D1079" s="3" t="s">
        <v>6917</v>
      </c>
      <c r="E1079" s="3">
        <v>839.0</v>
      </c>
      <c r="F1079" s="30">
        <v>10000.0</v>
      </c>
      <c r="G1079" s="3"/>
      <c r="H1079" s="3"/>
      <c r="I1079" s="3"/>
      <c r="J1079" s="3"/>
      <c r="K1079" s="3"/>
    </row>
    <row r="1080" ht="15.75" customHeight="1">
      <c r="A1080" s="3">
        <v>1078.0</v>
      </c>
      <c r="B1080" s="3" t="s">
        <v>7293</v>
      </c>
      <c r="C1080" s="3" t="s">
        <v>5481</v>
      </c>
      <c r="D1080" s="3" t="s">
        <v>5846</v>
      </c>
      <c r="E1080" s="3">
        <v>846.0</v>
      </c>
      <c r="F1080" s="30">
        <v>10000.0</v>
      </c>
      <c r="G1080" s="3"/>
      <c r="H1080" s="3"/>
      <c r="I1080" s="3"/>
      <c r="J1080" s="3"/>
      <c r="K1080" s="3"/>
    </row>
    <row r="1081" ht="15.75" customHeight="1">
      <c r="A1081" s="3">
        <v>1079.0</v>
      </c>
      <c r="B1081" s="3" t="s">
        <v>7294</v>
      </c>
      <c r="C1081" s="3" t="s">
        <v>7295</v>
      </c>
      <c r="D1081" s="3" t="s">
        <v>5850</v>
      </c>
      <c r="E1081" s="3">
        <v>841.0</v>
      </c>
      <c r="F1081" s="30">
        <v>10000.0</v>
      </c>
      <c r="G1081" s="3"/>
      <c r="H1081" s="3"/>
      <c r="I1081" s="3"/>
      <c r="J1081" s="3"/>
      <c r="K1081" s="3"/>
    </row>
    <row r="1082" ht="15.75" customHeight="1">
      <c r="A1082" s="3">
        <v>1080.0</v>
      </c>
      <c r="B1082" s="3" t="s">
        <v>7296</v>
      </c>
      <c r="C1082" s="3" t="s">
        <v>5623</v>
      </c>
      <c r="D1082" s="3" t="s">
        <v>6918</v>
      </c>
      <c r="E1082" s="3">
        <v>848.0</v>
      </c>
      <c r="F1082" s="30">
        <v>10000.0</v>
      </c>
      <c r="G1082" s="3"/>
      <c r="H1082" s="3"/>
      <c r="I1082" s="3"/>
      <c r="J1082" s="3"/>
      <c r="K1082" s="3"/>
    </row>
    <row r="1083" ht="15.75" customHeight="1">
      <c r="A1083" s="3">
        <v>1081.0</v>
      </c>
      <c r="B1083" s="3" t="s">
        <v>7297</v>
      </c>
      <c r="C1083" s="3" t="s">
        <v>5076</v>
      </c>
      <c r="D1083" s="3"/>
      <c r="E1083" s="30">
        <v>10000.0</v>
      </c>
      <c r="F1083" s="30">
        <v>10000.0</v>
      </c>
      <c r="G1083" s="3"/>
      <c r="H1083" s="3"/>
      <c r="I1083" s="3"/>
      <c r="J1083" s="3"/>
      <c r="K1083" s="3"/>
    </row>
    <row r="1084" ht="15.75" customHeight="1">
      <c r="A1084" s="3">
        <v>1082.0</v>
      </c>
      <c r="B1084" s="3" t="s">
        <v>7298</v>
      </c>
      <c r="C1084" s="3" t="s">
        <v>7299</v>
      </c>
      <c r="D1084" s="3" t="s">
        <v>6917</v>
      </c>
      <c r="E1084" s="3">
        <v>843.0</v>
      </c>
      <c r="F1084" s="30">
        <v>10000.0</v>
      </c>
      <c r="G1084" s="3"/>
      <c r="H1084" s="3"/>
      <c r="I1084" s="3"/>
      <c r="J1084" s="3"/>
      <c r="K1084" s="3"/>
    </row>
    <row r="1085" ht="15.75" customHeight="1">
      <c r="A1085" s="3">
        <v>1083.0</v>
      </c>
      <c r="B1085" s="3" t="s">
        <v>7300</v>
      </c>
      <c r="C1085" s="3" t="s">
        <v>5700</v>
      </c>
      <c r="D1085" s="3" t="s">
        <v>5846</v>
      </c>
      <c r="E1085" s="3">
        <v>851.0</v>
      </c>
      <c r="F1085" s="30">
        <v>10000.0</v>
      </c>
      <c r="G1085" s="3"/>
      <c r="H1085" s="3"/>
      <c r="I1085" s="3"/>
      <c r="J1085" s="3"/>
      <c r="K1085" s="3"/>
    </row>
    <row r="1086" ht="15.75" customHeight="1">
      <c r="A1086" s="3">
        <v>1084.0</v>
      </c>
      <c r="B1086" s="3" t="s">
        <v>7301</v>
      </c>
      <c r="C1086" s="3" t="s">
        <v>5228</v>
      </c>
      <c r="D1086" s="3" t="s">
        <v>5850</v>
      </c>
      <c r="E1086" s="3">
        <v>845.0</v>
      </c>
      <c r="F1086" s="30">
        <v>10000.0</v>
      </c>
      <c r="G1086" s="3"/>
      <c r="H1086" s="3"/>
      <c r="I1086" s="3"/>
      <c r="J1086" s="3"/>
      <c r="K1086" s="3"/>
    </row>
    <row r="1087" ht="15.75" customHeight="1">
      <c r="A1087" s="3">
        <v>1085.0</v>
      </c>
      <c r="B1087" s="3" t="s">
        <v>6803</v>
      </c>
      <c r="C1087" s="3" t="s">
        <v>5478</v>
      </c>
      <c r="D1087" s="3" t="s">
        <v>6918</v>
      </c>
      <c r="E1087" s="3">
        <v>853.0</v>
      </c>
      <c r="F1087" s="3">
        <v>57.8</v>
      </c>
      <c r="G1087" s="3"/>
      <c r="H1087" s="3"/>
      <c r="I1087" s="3"/>
      <c r="J1087" s="3"/>
      <c r="K1087" s="3"/>
    </row>
    <row r="1088" ht="15.75" customHeight="1">
      <c r="A1088" s="3">
        <v>1086.0</v>
      </c>
      <c r="B1088" s="3" t="s">
        <v>7302</v>
      </c>
      <c r="C1088" s="3" t="s">
        <v>6049</v>
      </c>
      <c r="D1088" s="3" t="s">
        <v>4630</v>
      </c>
      <c r="E1088" s="3">
        <v>808.0</v>
      </c>
      <c r="F1088" s="30">
        <v>10000.0</v>
      </c>
      <c r="G1088" s="3"/>
      <c r="H1088" s="3"/>
      <c r="I1088" s="3"/>
      <c r="J1088" s="3"/>
      <c r="K1088" s="3"/>
    </row>
    <row r="1089" ht="15.75" customHeight="1">
      <c r="A1089" s="3">
        <v>1087.0</v>
      </c>
      <c r="B1089" s="30" t="s">
        <v>7303</v>
      </c>
      <c r="C1089" s="30" t="s">
        <v>7304</v>
      </c>
      <c r="D1089" s="3" t="s">
        <v>6917</v>
      </c>
      <c r="E1089" s="3">
        <v>847.0</v>
      </c>
      <c r="F1089" s="30">
        <v>10000.0</v>
      </c>
      <c r="G1089" s="3"/>
      <c r="H1089" s="3"/>
      <c r="I1089" s="3"/>
      <c r="J1089" s="3"/>
      <c r="K1089" s="3"/>
    </row>
    <row r="1090" ht="15.75" customHeight="1">
      <c r="A1090" s="3">
        <v>1088.0</v>
      </c>
      <c r="B1090" s="3" t="s">
        <v>7305</v>
      </c>
      <c r="C1090" s="3" t="s">
        <v>7306</v>
      </c>
      <c r="D1090" s="3" t="s">
        <v>5846</v>
      </c>
      <c r="E1090" s="3">
        <v>856.0</v>
      </c>
      <c r="F1090" s="30">
        <v>10000.0</v>
      </c>
      <c r="G1090" s="3"/>
      <c r="H1090" s="3"/>
      <c r="I1090" s="3"/>
      <c r="J1090" s="3"/>
      <c r="K1090" s="3"/>
    </row>
    <row r="1091" ht="15.75" customHeight="1">
      <c r="A1091" s="3">
        <v>1089.0</v>
      </c>
      <c r="B1091" s="3" t="s">
        <v>7307</v>
      </c>
      <c r="C1091" s="3" t="s">
        <v>7308</v>
      </c>
      <c r="D1091" s="3" t="s">
        <v>4630</v>
      </c>
      <c r="E1091" s="3">
        <v>924.0</v>
      </c>
      <c r="F1091" s="30">
        <v>10000.0</v>
      </c>
      <c r="G1091" s="3"/>
      <c r="H1091" s="3"/>
      <c r="I1091" s="3"/>
      <c r="J1091" s="3"/>
      <c r="K1091" s="3"/>
    </row>
    <row r="1092" ht="15.75" customHeight="1">
      <c r="A1092" s="3">
        <v>1090.0</v>
      </c>
      <c r="B1092" s="3" t="s">
        <v>7309</v>
      </c>
      <c r="C1092" s="3" t="s">
        <v>5195</v>
      </c>
      <c r="D1092" s="3" t="s">
        <v>5850</v>
      </c>
      <c r="E1092" s="3">
        <v>850.0</v>
      </c>
      <c r="F1092" s="30">
        <v>10000.0</v>
      </c>
      <c r="G1092" s="3"/>
      <c r="H1092" s="3"/>
      <c r="I1092" s="3"/>
      <c r="J1092" s="3"/>
      <c r="K1092" s="3"/>
    </row>
    <row r="1093" ht="15.75" customHeight="1">
      <c r="A1093" s="3">
        <v>1091.0</v>
      </c>
      <c r="B1093" s="3" t="s">
        <v>7310</v>
      </c>
      <c r="C1093" s="3" t="s">
        <v>5501</v>
      </c>
      <c r="D1093" s="3" t="s">
        <v>5846</v>
      </c>
      <c r="E1093" s="3">
        <v>861.0</v>
      </c>
      <c r="F1093" s="30">
        <v>10000.0</v>
      </c>
      <c r="G1093" s="3"/>
      <c r="H1093" s="3"/>
      <c r="I1093" s="3"/>
      <c r="J1093" s="3"/>
      <c r="K1093" s="3"/>
    </row>
    <row r="1094" ht="15.75" customHeight="1">
      <c r="A1094" s="3">
        <v>1092.0</v>
      </c>
      <c r="B1094" s="30" t="s">
        <v>7311</v>
      </c>
      <c r="C1094" s="30" t="s">
        <v>7312</v>
      </c>
      <c r="D1094" s="3" t="s">
        <v>4630</v>
      </c>
      <c r="E1094" s="3">
        <v>849.0</v>
      </c>
      <c r="F1094" s="30">
        <v>10000.0</v>
      </c>
      <c r="G1094" s="3"/>
      <c r="H1094" s="3"/>
      <c r="I1094" s="3"/>
      <c r="J1094" s="3"/>
      <c r="K1094" s="3"/>
    </row>
    <row r="1095" ht="15.75" customHeight="1">
      <c r="A1095" s="3">
        <v>1093.0</v>
      </c>
      <c r="B1095" s="3" t="s">
        <v>7313</v>
      </c>
      <c r="C1095" s="3" t="s">
        <v>5215</v>
      </c>
      <c r="D1095" s="3" t="s">
        <v>5850</v>
      </c>
      <c r="E1095" s="3">
        <v>852.0</v>
      </c>
      <c r="F1095" s="30">
        <v>10000.0</v>
      </c>
      <c r="G1095" s="3"/>
      <c r="H1095" s="3"/>
      <c r="I1095" s="3"/>
      <c r="J1095" s="3"/>
      <c r="K1095" s="3"/>
    </row>
    <row r="1096" ht="15.75" customHeight="1">
      <c r="A1096" s="3">
        <v>1094.0</v>
      </c>
      <c r="B1096" s="30" t="s">
        <v>7314</v>
      </c>
      <c r="C1096" s="3" t="s">
        <v>5628</v>
      </c>
      <c r="D1096" s="3" t="s">
        <v>5846</v>
      </c>
      <c r="E1096" s="3">
        <v>864.0</v>
      </c>
      <c r="F1096" s="30">
        <v>10000.0</v>
      </c>
      <c r="G1096" s="3"/>
      <c r="H1096" s="3"/>
      <c r="I1096" s="3"/>
      <c r="J1096" s="3"/>
      <c r="K1096" s="3"/>
    </row>
    <row r="1097" ht="15.75" customHeight="1">
      <c r="A1097" s="3">
        <v>1095.0</v>
      </c>
      <c r="B1097" s="3" t="s">
        <v>7315</v>
      </c>
      <c r="C1097" s="3" t="s">
        <v>4949</v>
      </c>
      <c r="D1097" s="3" t="s">
        <v>6917</v>
      </c>
      <c r="E1097" s="3">
        <v>855.0</v>
      </c>
      <c r="F1097" s="30">
        <v>10000.0</v>
      </c>
      <c r="G1097" s="3"/>
      <c r="H1097" s="3"/>
      <c r="I1097" s="3"/>
      <c r="J1097" s="3"/>
      <c r="K1097" s="3"/>
    </row>
    <row r="1098" ht="15.75" customHeight="1">
      <c r="A1098" s="3">
        <v>1096.0</v>
      </c>
      <c r="B1098" s="3" t="s">
        <v>7316</v>
      </c>
      <c r="C1098" s="3" t="s">
        <v>5551</v>
      </c>
      <c r="D1098" s="3" t="s">
        <v>5846</v>
      </c>
      <c r="E1098" s="3">
        <v>867.0</v>
      </c>
      <c r="F1098" s="30">
        <v>10000.0</v>
      </c>
      <c r="G1098" s="3"/>
      <c r="H1098" s="3"/>
      <c r="I1098" s="3"/>
      <c r="J1098" s="3"/>
      <c r="K1098" s="3"/>
    </row>
    <row r="1099" ht="15.75" customHeight="1">
      <c r="A1099" s="3">
        <v>1097.0</v>
      </c>
      <c r="B1099" s="3" t="s">
        <v>7317</v>
      </c>
      <c r="C1099" s="3" t="s">
        <v>7318</v>
      </c>
      <c r="D1099" s="3" t="s">
        <v>4630</v>
      </c>
      <c r="E1099" s="3">
        <v>854.0</v>
      </c>
      <c r="F1099" s="30">
        <v>10000.0</v>
      </c>
      <c r="G1099" s="3"/>
      <c r="H1099" s="3"/>
      <c r="I1099" s="3"/>
      <c r="J1099" s="3"/>
      <c r="K1099" s="3"/>
    </row>
    <row r="1100" ht="15.75" customHeight="1">
      <c r="A1100" s="3">
        <v>1098.0</v>
      </c>
      <c r="B1100" s="3" t="s">
        <v>7319</v>
      </c>
      <c r="C1100" s="3" t="s">
        <v>7320</v>
      </c>
      <c r="D1100" s="3" t="s">
        <v>5850</v>
      </c>
      <c r="E1100" s="3">
        <v>857.0</v>
      </c>
      <c r="F1100" s="30">
        <v>10000.0</v>
      </c>
      <c r="G1100" s="3"/>
      <c r="H1100" s="3"/>
      <c r="I1100" s="3"/>
      <c r="J1100" s="3"/>
      <c r="K1100" s="3"/>
    </row>
    <row r="1101" ht="15.75" customHeight="1">
      <c r="A1101" s="3">
        <v>1099.0</v>
      </c>
      <c r="B1101" s="3" t="s">
        <v>7321</v>
      </c>
      <c r="C1101" s="3" t="s">
        <v>5556</v>
      </c>
      <c r="D1101" s="3" t="s">
        <v>6918</v>
      </c>
      <c r="E1101" s="3">
        <v>869.0</v>
      </c>
      <c r="F1101" s="30">
        <v>10000.0</v>
      </c>
      <c r="G1101" s="3"/>
      <c r="H1101" s="3"/>
      <c r="I1101" s="3"/>
      <c r="J1101" s="3"/>
      <c r="K1101" s="3"/>
    </row>
    <row r="1102" ht="15.75" customHeight="1">
      <c r="A1102" s="3">
        <v>1100.0</v>
      </c>
      <c r="B1102" s="30" t="s">
        <v>7322</v>
      </c>
      <c r="C1102" s="3" t="s">
        <v>5245</v>
      </c>
      <c r="D1102" s="3" t="s">
        <v>5850</v>
      </c>
      <c r="E1102" s="3">
        <v>860.0</v>
      </c>
      <c r="F1102" s="30">
        <v>10000.0</v>
      </c>
      <c r="G1102" s="3"/>
      <c r="H1102" s="3"/>
      <c r="I1102" s="3"/>
      <c r="J1102" s="3"/>
      <c r="K1102" s="3"/>
    </row>
    <row r="1103" ht="15.75" customHeight="1">
      <c r="A1103" s="3">
        <v>1101.0</v>
      </c>
      <c r="B1103" s="3" t="s">
        <v>7323</v>
      </c>
      <c r="C1103" s="3" t="s">
        <v>5507</v>
      </c>
      <c r="D1103" s="3" t="s">
        <v>6918</v>
      </c>
      <c r="E1103" s="3">
        <v>872.0</v>
      </c>
      <c r="F1103" s="30">
        <v>10000.0</v>
      </c>
      <c r="G1103" s="3"/>
      <c r="H1103" s="3"/>
      <c r="I1103" s="3"/>
      <c r="J1103" s="3"/>
      <c r="K1103" s="3"/>
    </row>
    <row r="1104" ht="15.75" customHeight="1">
      <c r="A1104" s="3">
        <v>1102.0</v>
      </c>
      <c r="B1104" s="3" t="s">
        <v>7324</v>
      </c>
      <c r="C1104" s="3" t="s">
        <v>5248</v>
      </c>
      <c r="D1104" s="3" t="s">
        <v>5850</v>
      </c>
      <c r="E1104" s="3">
        <v>863.0</v>
      </c>
      <c r="F1104" s="30">
        <v>10000.0</v>
      </c>
      <c r="G1104" s="3"/>
      <c r="H1104" s="3"/>
      <c r="I1104" s="3"/>
      <c r="J1104" s="3"/>
      <c r="K1104" s="3"/>
    </row>
    <row r="1105" ht="15.75" customHeight="1">
      <c r="A1105" s="3">
        <v>1103.0</v>
      </c>
      <c r="B1105" s="3" t="s">
        <v>7325</v>
      </c>
      <c r="C1105" s="3" t="s">
        <v>5571</v>
      </c>
      <c r="D1105" s="3" t="s">
        <v>6918</v>
      </c>
      <c r="E1105" s="3">
        <v>875.0</v>
      </c>
      <c r="F1105" s="30">
        <v>10000.0</v>
      </c>
      <c r="G1105" s="3"/>
      <c r="H1105" s="3"/>
      <c r="I1105" s="3"/>
      <c r="J1105" s="3"/>
      <c r="K1105" s="3"/>
    </row>
    <row r="1106" ht="15.75" customHeight="1">
      <c r="A1106" s="3">
        <v>1104.0</v>
      </c>
      <c r="B1106" s="3" t="s">
        <v>7326</v>
      </c>
      <c r="C1106" s="3" t="s">
        <v>7327</v>
      </c>
      <c r="D1106" s="3" t="s">
        <v>4630</v>
      </c>
      <c r="E1106" s="3">
        <v>833.0</v>
      </c>
      <c r="F1106" s="30">
        <v>10000.0</v>
      </c>
      <c r="G1106" s="3"/>
      <c r="H1106" s="3"/>
      <c r="I1106" s="3"/>
      <c r="J1106" s="3"/>
      <c r="K1106" s="3"/>
    </row>
    <row r="1107" ht="15.75" customHeight="1">
      <c r="A1107" s="3">
        <v>1105.0</v>
      </c>
      <c r="B1107" s="3" t="s">
        <v>7328</v>
      </c>
      <c r="C1107" s="3" t="s">
        <v>5316</v>
      </c>
      <c r="D1107" s="3" t="s">
        <v>6917</v>
      </c>
      <c r="E1107" s="3">
        <v>866.0</v>
      </c>
      <c r="F1107" s="30">
        <v>10000.0</v>
      </c>
      <c r="G1107" s="3"/>
      <c r="H1107" s="3"/>
      <c r="I1107" s="3"/>
      <c r="J1107" s="3"/>
      <c r="K1107" s="3"/>
    </row>
    <row r="1108" ht="15.75" customHeight="1">
      <c r="A1108" s="3">
        <v>1106.0</v>
      </c>
      <c r="B1108" s="3" t="s">
        <v>7329</v>
      </c>
      <c r="C1108" s="3" t="s">
        <v>5677</v>
      </c>
      <c r="D1108" s="3" t="s">
        <v>5846</v>
      </c>
      <c r="E1108" s="3">
        <v>878.0</v>
      </c>
      <c r="F1108" s="30">
        <v>10000.0</v>
      </c>
      <c r="G1108" s="3"/>
      <c r="H1108" s="3"/>
      <c r="I1108" s="3"/>
      <c r="J1108" s="3"/>
      <c r="K1108" s="3"/>
    </row>
    <row r="1109" ht="15.75" customHeight="1">
      <c r="A1109" s="3">
        <v>1107.0</v>
      </c>
      <c r="B1109" s="3" t="s">
        <v>7330</v>
      </c>
      <c r="C1109" s="3" t="s">
        <v>4905</v>
      </c>
      <c r="D1109" s="3" t="s">
        <v>4630</v>
      </c>
      <c r="E1109" s="3">
        <v>921.0</v>
      </c>
      <c r="F1109" s="30">
        <v>10000.0</v>
      </c>
      <c r="G1109" s="3"/>
      <c r="H1109" s="3"/>
      <c r="I1109" s="3"/>
      <c r="J1109" s="3"/>
      <c r="K1109" s="3"/>
    </row>
    <row r="1110" ht="15.75" customHeight="1">
      <c r="A1110" s="3">
        <v>1108.0</v>
      </c>
      <c r="B1110" s="3" t="s">
        <v>7331</v>
      </c>
      <c r="C1110" s="3" t="s">
        <v>5241</v>
      </c>
      <c r="D1110" s="3" t="s">
        <v>5850</v>
      </c>
      <c r="E1110" s="3">
        <v>868.0</v>
      </c>
      <c r="F1110" s="30">
        <v>10000.0</v>
      </c>
      <c r="G1110" s="3"/>
      <c r="H1110" s="3"/>
      <c r="I1110" s="3"/>
      <c r="J1110" s="3"/>
      <c r="K1110" s="3"/>
    </row>
    <row r="1111" ht="15.75" customHeight="1">
      <c r="A1111" s="3">
        <v>1109.0</v>
      </c>
      <c r="B1111" s="30" t="s">
        <v>7332</v>
      </c>
      <c r="C1111" s="3" t="s">
        <v>7333</v>
      </c>
      <c r="D1111" s="3" t="s">
        <v>5846</v>
      </c>
      <c r="E1111" s="3">
        <v>858.0</v>
      </c>
      <c r="F1111" s="30">
        <v>10000.0</v>
      </c>
      <c r="G1111" s="3"/>
      <c r="H1111" s="3"/>
      <c r="I1111" s="3"/>
      <c r="J1111" s="3"/>
      <c r="K1111" s="3"/>
    </row>
    <row r="1112" ht="15.75" customHeight="1">
      <c r="A1112" s="3">
        <v>1110.0</v>
      </c>
      <c r="B1112" s="3" t="s">
        <v>7334</v>
      </c>
      <c r="C1112" s="3" t="s">
        <v>5264</v>
      </c>
      <c r="D1112" s="3" t="s">
        <v>5850</v>
      </c>
      <c r="E1112" s="3">
        <v>871.0</v>
      </c>
      <c r="F1112" s="30">
        <v>10000.0</v>
      </c>
      <c r="G1112" s="3"/>
      <c r="H1112" s="3"/>
      <c r="I1112" s="3"/>
      <c r="J1112" s="3"/>
      <c r="K1112" s="3"/>
    </row>
    <row r="1113" ht="15.75" customHeight="1">
      <c r="A1113" s="3">
        <v>1111.0</v>
      </c>
      <c r="B1113" s="3" t="s">
        <v>7335</v>
      </c>
      <c r="C1113" s="3" t="s">
        <v>7336</v>
      </c>
      <c r="D1113" s="3" t="s">
        <v>6918</v>
      </c>
      <c r="E1113" s="3">
        <v>880.0</v>
      </c>
      <c r="F1113" s="30">
        <v>10000.0</v>
      </c>
      <c r="G1113" s="3"/>
      <c r="H1113" s="3"/>
      <c r="I1113" s="3"/>
      <c r="J1113" s="3"/>
      <c r="K1113" s="3"/>
    </row>
    <row r="1114" ht="15.75" customHeight="1">
      <c r="A1114" s="3">
        <v>1112.0</v>
      </c>
      <c r="B1114" s="3" t="s">
        <v>7337</v>
      </c>
      <c r="C1114" s="3" t="s">
        <v>5191</v>
      </c>
      <c r="D1114" s="3" t="s">
        <v>5850</v>
      </c>
      <c r="E1114" s="3">
        <v>874.0</v>
      </c>
      <c r="F1114" s="30">
        <v>10000.0</v>
      </c>
      <c r="G1114" s="3"/>
      <c r="H1114" s="3"/>
      <c r="I1114" s="3"/>
      <c r="J1114" s="3"/>
      <c r="K1114" s="3"/>
    </row>
    <row r="1115" ht="15.75" customHeight="1">
      <c r="A1115" s="3">
        <v>1113.0</v>
      </c>
      <c r="B1115" s="3" t="s">
        <v>7338</v>
      </c>
      <c r="C1115" s="3" t="s">
        <v>5674</v>
      </c>
      <c r="D1115" s="3" t="s">
        <v>6918</v>
      </c>
      <c r="E1115" s="3">
        <v>882.0</v>
      </c>
      <c r="F1115" s="30">
        <v>10000.0</v>
      </c>
      <c r="G1115" s="3"/>
      <c r="H1115" s="3"/>
      <c r="I1115" s="3"/>
      <c r="J1115" s="3"/>
      <c r="K1115" s="3"/>
    </row>
    <row r="1116" ht="15.75" customHeight="1">
      <c r="A1116" s="3">
        <v>1114.0</v>
      </c>
      <c r="B1116" s="3" t="s">
        <v>7339</v>
      </c>
      <c r="C1116" s="3" t="s">
        <v>5323</v>
      </c>
      <c r="D1116" s="3" t="s">
        <v>5850</v>
      </c>
      <c r="E1116" s="3">
        <v>877.0</v>
      </c>
      <c r="F1116" s="30">
        <v>10000.0</v>
      </c>
      <c r="G1116" s="3"/>
      <c r="H1116" s="3"/>
      <c r="I1116" s="3"/>
      <c r="J1116" s="3"/>
      <c r="K1116" s="3"/>
    </row>
    <row r="1117" ht="15.75" customHeight="1">
      <c r="A1117" s="3">
        <v>1115.0</v>
      </c>
      <c r="B1117" s="3" t="s">
        <v>7340</v>
      </c>
      <c r="C1117" s="3" t="s">
        <v>5617</v>
      </c>
      <c r="D1117" s="3" t="s">
        <v>5846</v>
      </c>
      <c r="E1117" s="3">
        <v>884.0</v>
      </c>
      <c r="F1117" s="30">
        <v>10000.0</v>
      </c>
      <c r="G1117" s="3"/>
      <c r="H1117" s="3"/>
      <c r="I1117" s="3"/>
      <c r="J1117" s="3"/>
      <c r="K1117" s="3"/>
    </row>
    <row r="1118" ht="15.75" customHeight="1">
      <c r="A1118" s="3">
        <v>1116.0</v>
      </c>
      <c r="B1118" s="3" t="s">
        <v>7341</v>
      </c>
      <c r="C1118" s="3" t="s">
        <v>5013</v>
      </c>
      <c r="D1118" s="3" t="s">
        <v>6917</v>
      </c>
      <c r="E1118" s="3">
        <v>883.0</v>
      </c>
      <c r="F1118" s="30">
        <v>10000.0</v>
      </c>
      <c r="G1118" s="3"/>
      <c r="H1118" s="3"/>
      <c r="I1118" s="3"/>
      <c r="J1118" s="3"/>
      <c r="K1118" s="3"/>
    </row>
    <row r="1119" ht="15.75" customHeight="1">
      <c r="A1119" s="3">
        <v>1117.0</v>
      </c>
      <c r="B1119" s="3" t="s">
        <v>7342</v>
      </c>
      <c r="C1119" s="3" t="s">
        <v>5869</v>
      </c>
      <c r="D1119" s="3" t="s">
        <v>5846</v>
      </c>
      <c r="E1119" s="3">
        <v>886.0</v>
      </c>
      <c r="F1119" s="30">
        <v>10000.0</v>
      </c>
      <c r="G1119" s="3"/>
      <c r="H1119" s="3"/>
      <c r="I1119" s="3"/>
      <c r="J1119" s="3"/>
      <c r="K1119" s="3"/>
    </row>
    <row r="1120" ht="15.75" customHeight="1">
      <c r="A1120" s="3">
        <v>1118.0</v>
      </c>
      <c r="B1120" s="3" t="s">
        <v>7343</v>
      </c>
      <c r="C1120" s="3" t="s">
        <v>7344</v>
      </c>
      <c r="D1120" s="3" t="s">
        <v>4630</v>
      </c>
      <c r="E1120" s="3">
        <v>927.0</v>
      </c>
      <c r="F1120" s="30">
        <v>10000.0</v>
      </c>
      <c r="G1120" s="3"/>
      <c r="H1120" s="3"/>
      <c r="I1120" s="3"/>
      <c r="J1120" s="3"/>
      <c r="K1120" s="3"/>
    </row>
    <row r="1121" ht="15.75" customHeight="1">
      <c r="A1121" s="3">
        <v>1119.0</v>
      </c>
      <c r="B1121" s="3" t="s">
        <v>7345</v>
      </c>
      <c r="C1121" s="3" t="s">
        <v>5265</v>
      </c>
      <c r="D1121" s="3" t="s">
        <v>5850</v>
      </c>
      <c r="E1121" s="3">
        <v>885.0</v>
      </c>
      <c r="F1121" s="30">
        <v>10000.0</v>
      </c>
      <c r="G1121" s="3"/>
      <c r="H1121" s="3"/>
      <c r="I1121" s="3"/>
      <c r="J1121" s="3"/>
      <c r="K1121" s="3"/>
    </row>
    <row r="1122" ht="15.75" customHeight="1">
      <c r="A1122" s="3">
        <v>1120.0</v>
      </c>
      <c r="B1122" s="3" t="s">
        <v>7346</v>
      </c>
      <c r="C1122" s="3" t="s">
        <v>5639</v>
      </c>
      <c r="D1122" s="3" t="s">
        <v>5846</v>
      </c>
      <c r="E1122" s="3">
        <v>888.0</v>
      </c>
      <c r="F1122" s="30">
        <v>10000.0</v>
      </c>
      <c r="G1122" s="3"/>
      <c r="H1122" s="3"/>
      <c r="I1122" s="3"/>
      <c r="J1122" s="3"/>
      <c r="K1122" s="3"/>
    </row>
    <row r="1123" ht="15.75" customHeight="1">
      <c r="A1123" s="3">
        <v>1121.0</v>
      </c>
      <c r="B1123" s="3" t="s">
        <v>7347</v>
      </c>
      <c r="C1123" s="3" t="s">
        <v>7348</v>
      </c>
      <c r="D1123" s="3" t="s">
        <v>5850</v>
      </c>
      <c r="E1123" s="3">
        <v>887.0</v>
      </c>
      <c r="F1123" s="30">
        <v>10000.0</v>
      </c>
      <c r="G1123" s="3"/>
      <c r="H1123" s="3"/>
      <c r="I1123" s="3"/>
      <c r="J1123" s="3"/>
      <c r="K1123" s="3"/>
    </row>
    <row r="1124" ht="15.75" customHeight="1">
      <c r="A1124" s="3">
        <v>1122.0</v>
      </c>
      <c r="B1124" s="3" t="s">
        <v>7349</v>
      </c>
      <c r="C1124" s="3" t="s">
        <v>5711</v>
      </c>
      <c r="D1124" s="3" t="s">
        <v>5846</v>
      </c>
      <c r="E1124" s="3">
        <v>891.0</v>
      </c>
      <c r="F1124" s="30">
        <v>10000.0</v>
      </c>
      <c r="G1124" s="3"/>
      <c r="H1124" s="3"/>
      <c r="I1124" s="3"/>
      <c r="J1124" s="3"/>
      <c r="K1124" s="3"/>
    </row>
    <row r="1125" ht="15.75" customHeight="1">
      <c r="A1125" s="3">
        <v>1123.0</v>
      </c>
      <c r="B1125" s="3" t="s">
        <v>7350</v>
      </c>
      <c r="C1125" s="3" t="s">
        <v>5259</v>
      </c>
      <c r="D1125" s="3" t="s">
        <v>5850</v>
      </c>
      <c r="E1125" s="3">
        <v>892.0</v>
      </c>
      <c r="F1125" s="30">
        <v>10000.0</v>
      </c>
      <c r="G1125" s="3"/>
      <c r="H1125" s="3"/>
      <c r="I1125" s="3"/>
      <c r="J1125" s="3"/>
      <c r="K1125" s="3"/>
    </row>
    <row r="1126" ht="15.75" customHeight="1">
      <c r="A1126" s="3">
        <v>1124.0</v>
      </c>
      <c r="B1126" s="3" t="s">
        <v>7351</v>
      </c>
      <c r="C1126" s="3" t="s">
        <v>7352</v>
      </c>
      <c r="D1126" s="3" t="s">
        <v>5846</v>
      </c>
      <c r="E1126" s="3">
        <v>893.0</v>
      </c>
      <c r="F1126" s="30">
        <v>10000.0</v>
      </c>
      <c r="G1126" s="3"/>
      <c r="H1126" s="3"/>
      <c r="I1126" s="3"/>
      <c r="J1126" s="3"/>
      <c r="K1126" s="3"/>
    </row>
    <row r="1127" ht="15.75" customHeight="1">
      <c r="A1127" s="3">
        <v>1125.0</v>
      </c>
      <c r="B1127" s="3" t="s">
        <v>7353</v>
      </c>
      <c r="C1127" s="3" t="s">
        <v>5273</v>
      </c>
      <c r="D1127" s="3" t="s">
        <v>5850</v>
      </c>
      <c r="E1127" s="3">
        <v>894.0</v>
      </c>
      <c r="F1127" s="30">
        <v>10000.0</v>
      </c>
      <c r="G1127" s="3"/>
      <c r="H1127" s="3"/>
      <c r="I1127" s="3"/>
      <c r="J1127" s="3"/>
      <c r="K1127" s="3"/>
    </row>
    <row r="1128" ht="15.75" customHeight="1">
      <c r="A1128" s="3">
        <v>1126.0</v>
      </c>
      <c r="B1128" s="3" t="s">
        <v>7354</v>
      </c>
      <c r="C1128" s="3" t="s">
        <v>5681</v>
      </c>
      <c r="D1128" s="3" t="s">
        <v>6918</v>
      </c>
      <c r="E1128" s="3">
        <v>895.0</v>
      </c>
      <c r="F1128" s="30">
        <v>10000.0</v>
      </c>
      <c r="G1128" s="3"/>
      <c r="H1128" s="3"/>
      <c r="I1128" s="3"/>
      <c r="J1128" s="3"/>
      <c r="K1128" s="3"/>
    </row>
    <row r="1129" ht="15.75" customHeight="1">
      <c r="A1129" s="3">
        <v>1127.0</v>
      </c>
      <c r="B1129" s="3" t="s">
        <v>7355</v>
      </c>
      <c r="C1129" s="3" t="s">
        <v>7356</v>
      </c>
      <c r="D1129" s="3" t="s">
        <v>6917</v>
      </c>
      <c r="E1129" s="3">
        <v>896.0</v>
      </c>
      <c r="F1129" s="30">
        <v>10000.0</v>
      </c>
      <c r="G1129" s="3"/>
      <c r="H1129" s="3"/>
      <c r="I1129" s="3"/>
      <c r="J1129" s="3"/>
      <c r="K1129" s="3"/>
    </row>
    <row r="1130" ht="15.75" customHeight="1">
      <c r="A1130" s="3">
        <v>1128.0</v>
      </c>
      <c r="B1130" s="3" t="s">
        <v>7357</v>
      </c>
      <c r="C1130" s="3" t="s">
        <v>5656</v>
      </c>
      <c r="D1130" s="3" t="s">
        <v>6918</v>
      </c>
      <c r="E1130" s="3">
        <v>897.0</v>
      </c>
      <c r="F1130" s="30">
        <v>10000.0</v>
      </c>
      <c r="G1130" s="3"/>
      <c r="H1130" s="3"/>
      <c r="I1130" s="3"/>
      <c r="J1130" s="3"/>
      <c r="K1130" s="3"/>
    </row>
    <row r="1131" ht="15.75" customHeight="1">
      <c r="A1131" s="3">
        <v>1129.0</v>
      </c>
      <c r="B1131" s="30" t="s">
        <v>7358</v>
      </c>
      <c r="C1131" s="30" t="s">
        <v>4919</v>
      </c>
      <c r="D1131" s="3" t="s">
        <v>6917</v>
      </c>
      <c r="E1131" s="3">
        <v>898.0</v>
      </c>
      <c r="F1131" s="30">
        <v>10000.0</v>
      </c>
      <c r="G1131" s="3"/>
      <c r="H1131" s="3"/>
      <c r="I1131" s="3"/>
      <c r="J1131" s="3"/>
      <c r="K1131" s="3"/>
    </row>
    <row r="1132" ht="15.75" customHeight="1">
      <c r="A1132" s="3">
        <v>1130.0</v>
      </c>
      <c r="B1132" s="3" t="s">
        <v>7359</v>
      </c>
      <c r="C1132" s="3" t="s">
        <v>5660</v>
      </c>
      <c r="D1132" s="3" t="s">
        <v>5846</v>
      </c>
      <c r="E1132" s="3">
        <v>899.0</v>
      </c>
      <c r="F1132" s="30">
        <v>10000.0</v>
      </c>
      <c r="G1132" s="3"/>
      <c r="H1132" s="3"/>
      <c r="I1132" s="3"/>
      <c r="J1132" s="3"/>
      <c r="K1132" s="3"/>
    </row>
    <row r="1133" ht="15.75" customHeight="1">
      <c r="A1133" s="3">
        <v>1131.0</v>
      </c>
      <c r="B1133" s="3" t="s">
        <v>7360</v>
      </c>
      <c r="C1133" s="3" t="s">
        <v>5258</v>
      </c>
      <c r="D1133" s="3" t="s">
        <v>6917</v>
      </c>
      <c r="E1133" s="3">
        <v>900.0</v>
      </c>
      <c r="F1133" s="30">
        <v>10000.0</v>
      </c>
      <c r="G1133" s="3"/>
      <c r="H1133" s="3"/>
      <c r="I1133" s="3"/>
      <c r="J1133" s="3"/>
      <c r="K1133" s="3"/>
    </row>
    <row r="1134" ht="15.75" customHeight="1">
      <c r="A1134" s="3">
        <v>1132.0</v>
      </c>
      <c r="B1134" s="3" t="s">
        <v>7361</v>
      </c>
      <c r="C1134" s="3" t="s">
        <v>7362</v>
      </c>
      <c r="D1134" s="3" t="s">
        <v>6918</v>
      </c>
      <c r="E1134" s="3">
        <v>901.0</v>
      </c>
      <c r="F1134" s="30">
        <v>10000.0</v>
      </c>
      <c r="G1134" s="3"/>
      <c r="H1134" s="3"/>
      <c r="I1134" s="3"/>
      <c r="J1134" s="3"/>
      <c r="K1134" s="3"/>
    </row>
    <row r="1135" ht="15.75" customHeight="1">
      <c r="A1135" s="3">
        <v>1133.0</v>
      </c>
      <c r="B1135" s="3" t="s">
        <v>7363</v>
      </c>
      <c r="C1135" s="3" t="s">
        <v>5003</v>
      </c>
      <c r="D1135" s="3" t="s">
        <v>6917</v>
      </c>
      <c r="E1135" s="3">
        <v>903.0</v>
      </c>
      <c r="F1135" s="30">
        <v>10000.0</v>
      </c>
      <c r="G1135" s="3"/>
      <c r="H1135" s="3"/>
      <c r="I1135" s="3"/>
      <c r="J1135" s="3"/>
      <c r="K1135" s="3"/>
    </row>
    <row r="1136" ht="15.75" customHeight="1">
      <c r="A1136" s="3">
        <v>1134.0</v>
      </c>
      <c r="B1136" s="3" t="s">
        <v>7364</v>
      </c>
      <c r="C1136" s="3" t="s">
        <v>6015</v>
      </c>
      <c r="D1136" s="3" t="s">
        <v>5846</v>
      </c>
      <c r="E1136" s="3">
        <v>904.0</v>
      </c>
      <c r="F1136" s="30">
        <v>10000.0</v>
      </c>
      <c r="G1136" s="3"/>
      <c r="H1136" s="3"/>
      <c r="I1136" s="3"/>
      <c r="J1136" s="3"/>
      <c r="K1136" s="3"/>
    </row>
    <row r="1137" ht="15.75" customHeight="1">
      <c r="A1137" s="3">
        <v>1135.0</v>
      </c>
      <c r="B1137" s="3" t="s">
        <v>7365</v>
      </c>
      <c r="C1137" s="3" t="s">
        <v>5218</v>
      </c>
      <c r="D1137" s="3" t="s">
        <v>5850</v>
      </c>
      <c r="E1137" s="3">
        <v>905.0</v>
      </c>
      <c r="F1137" s="30">
        <v>10000.0</v>
      </c>
      <c r="G1137" s="3"/>
      <c r="H1137" s="3"/>
      <c r="I1137" s="3"/>
      <c r="J1137" s="3"/>
      <c r="K1137" s="3"/>
    </row>
    <row r="1138" ht="15.75" customHeight="1">
      <c r="A1138" s="3">
        <v>1136.0</v>
      </c>
      <c r="B1138" s="3" t="s">
        <v>7366</v>
      </c>
      <c r="C1138" s="3" t="s">
        <v>5622</v>
      </c>
      <c r="D1138" s="3" t="s">
        <v>6918</v>
      </c>
      <c r="E1138" s="3">
        <v>906.0</v>
      </c>
      <c r="F1138" s="30">
        <v>10000.0</v>
      </c>
      <c r="G1138" s="3"/>
      <c r="H1138" s="3"/>
      <c r="I1138" s="3"/>
      <c r="J1138" s="3"/>
      <c r="K1138" s="3"/>
    </row>
    <row r="1139" ht="15.75" customHeight="1">
      <c r="A1139" s="3">
        <v>1137.0</v>
      </c>
      <c r="B1139" s="3" t="s">
        <v>7367</v>
      </c>
      <c r="C1139" s="3" t="s">
        <v>5789</v>
      </c>
      <c r="D1139" s="3" t="s">
        <v>4630</v>
      </c>
      <c r="E1139" s="3">
        <v>870.0</v>
      </c>
      <c r="F1139" s="30">
        <v>10000.0</v>
      </c>
      <c r="G1139" s="3"/>
      <c r="H1139" s="3"/>
      <c r="I1139" s="3"/>
      <c r="J1139" s="3"/>
      <c r="K1139" s="3"/>
    </row>
    <row r="1140" ht="15.75" customHeight="1">
      <c r="A1140" s="3">
        <v>1138.0</v>
      </c>
      <c r="B1140" s="3" t="s">
        <v>7368</v>
      </c>
      <c r="C1140" s="3" t="s">
        <v>5352</v>
      </c>
      <c r="D1140" s="3" t="s">
        <v>5850</v>
      </c>
      <c r="E1140" s="3">
        <v>907.0</v>
      </c>
      <c r="F1140" s="30">
        <v>10000.0</v>
      </c>
      <c r="G1140" s="3"/>
      <c r="H1140" s="3"/>
      <c r="I1140" s="3"/>
      <c r="J1140" s="3"/>
      <c r="K1140" s="3"/>
    </row>
    <row r="1141" ht="15.75" customHeight="1">
      <c r="A1141" s="3">
        <v>1139.0</v>
      </c>
      <c r="B1141" s="3" t="s">
        <v>7369</v>
      </c>
      <c r="C1141" s="3" t="s">
        <v>7370</v>
      </c>
      <c r="D1141" s="3" t="s">
        <v>5846</v>
      </c>
      <c r="E1141" s="3">
        <v>908.0</v>
      </c>
      <c r="F1141" s="30">
        <v>10000.0</v>
      </c>
      <c r="G1141" s="3"/>
      <c r="H1141" s="3"/>
      <c r="I1141" s="3"/>
      <c r="J1141" s="3"/>
      <c r="K1141" s="3"/>
    </row>
    <row r="1142" ht="15.75" customHeight="1">
      <c r="A1142" s="3">
        <v>1140.0</v>
      </c>
      <c r="B1142" s="3" t="s">
        <v>7371</v>
      </c>
      <c r="C1142" s="3" t="s">
        <v>5040</v>
      </c>
      <c r="D1142" s="3" t="s">
        <v>6917</v>
      </c>
      <c r="E1142" s="3">
        <v>910.0</v>
      </c>
      <c r="F1142" s="30">
        <v>10000.0</v>
      </c>
      <c r="G1142" s="3"/>
      <c r="H1142" s="3"/>
      <c r="I1142" s="3"/>
      <c r="J1142" s="3"/>
      <c r="K1142" s="3"/>
    </row>
    <row r="1143" ht="15.75" customHeight="1">
      <c r="A1143" s="3">
        <v>1141.0</v>
      </c>
      <c r="B1143" s="3" t="s">
        <v>7372</v>
      </c>
      <c r="C1143" s="3" t="s">
        <v>5649</v>
      </c>
      <c r="D1143" s="3" t="s">
        <v>5846</v>
      </c>
      <c r="E1143" s="3">
        <v>911.0</v>
      </c>
      <c r="F1143" s="30">
        <v>10000.0</v>
      </c>
      <c r="G1143" s="3"/>
      <c r="H1143" s="3"/>
      <c r="I1143" s="3"/>
      <c r="J1143" s="3"/>
      <c r="K1143" s="3"/>
    </row>
    <row r="1144" ht="15.75" customHeight="1">
      <c r="A1144" s="3">
        <v>1142.0</v>
      </c>
      <c r="B1144" s="3" t="s">
        <v>7373</v>
      </c>
      <c r="C1144" s="3" t="s">
        <v>7374</v>
      </c>
      <c r="D1144" s="3" t="s">
        <v>4630</v>
      </c>
      <c r="E1144" s="3">
        <v>916.0</v>
      </c>
      <c r="F1144" s="30">
        <v>10000.0</v>
      </c>
      <c r="G1144" s="3"/>
      <c r="H1144" s="3"/>
      <c r="I1144" s="3"/>
      <c r="J1144" s="3"/>
      <c r="K1144" s="3"/>
    </row>
    <row r="1145" ht="15.75" customHeight="1">
      <c r="A1145" s="3">
        <v>1143.0</v>
      </c>
      <c r="B1145" s="3" t="s">
        <v>7375</v>
      </c>
      <c r="C1145" s="3" t="s">
        <v>5211</v>
      </c>
      <c r="D1145" s="3" t="s">
        <v>5850</v>
      </c>
      <c r="E1145" s="3">
        <v>912.0</v>
      </c>
      <c r="F1145" s="30">
        <v>10000.0</v>
      </c>
      <c r="G1145" s="3"/>
      <c r="H1145" s="3"/>
      <c r="I1145" s="3"/>
      <c r="J1145" s="3"/>
      <c r="K1145" s="3"/>
    </row>
    <row r="1146" ht="15.75" customHeight="1">
      <c r="A1146" s="3">
        <v>1144.0</v>
      </c>
      <c r="B1146" s="3" t="s">
        <v>7376</v>
      </c>
      <c r="C1146" s="3" t="s">
        <v>5488</v>
      </c>
      <c r="D1146" s="3" t="s">
        <v>6918</v>
      </c>
      <c r="E1146" s="3">
        <v>915.0</v>
      </c>
      <c r="F1146" s="30">
        <v>10000.0</v>
      </c>
      <c r="G1146" s="3"/>
      <c r="H1146" s="3"/>
      <c r="I1146" s="3"/>
      <c r="J1146" s="3"/>
      <c r="K1146" s="3"/>
    </row>
    <row r="1147" ht="15.75" customHeight="1">
      <c r="A1147" s="3">
        <v>1145.0</v>
      </c>
      <c r="B1147" s="3" t="s">
        <v>7377</v>
      </c>
      <c r="C1147" s="3" t="s">
        <v>7378</v>
      </c>
      <c r="D1147" s="3" t="s">
        <v>6917</v>
      </c>
      <c r="E1147" s="3">
        <v>914.0</v>
      </c>
      <c r="F1147" s="30">
        <v>10000.0</v>
      </c>
      <c r="G1147" s="3"/>
      <c r="H1147" s="3"/>
      <c r="I1147" s="3"/>
      <c r="J1147" s="3"/>
      <c r="K1147" s="3"/>
    </row>
    <row r="1148" ht="15.75" customHeight="1">
      <c r="A1148" s="3">
        <v>1146.0</v>
      </c>
      <c r="B1148" s="30" t="s">
        <v>7379</v>
      </c>
      <c r="C1148" s="30" t="s">
        <v>7380</v>
      </c>
      <c r="D1148" s="3" t="s">
        <v>6918</v>
      </c>
      <c r="E1148" s="3">
        <v>918.0</v>
      </c>
      <c r="F1148" s="30">
        <v>10000.0</v>
      </c>
      <c r="G1148" s="3"/>
      <c r="H1148" s="3"/>
      <c r="I1148" s="3"/>
      <c r="J1148" s="3"/>
      <c r="K1148" s="3"/>
    </row>
    <row r="1149" ht="15.75" customHeight="1">
      <c r="A1149" s="3">
        <v>1147.0</v>
      </c>
      <c r="B1149" s="3" t="s">
        <v>7381</v>
      </c>
      <c r="C1149" s="3" t="s">
        <v>7382</v>
      </c>
      <c r="D1149" s="3" t="s">
        <v>4630</v>
      </c>
      <c r="E1149" s="3">
        <v>816.0</v>
      </c>
      <c r="F1149" s="30">
        <v>10000.0</v>
      </c>
      <c r="G1149" s="3"/>
      <c r="H1149" s="3"/>
      <c r="I1149" s="3"/>
      <c r="J1149" s="3"/>
      <c r="K1149" s="3"/>
    </row>
    <row r="1150" ht="15.75" customHeight="1">
      <c r="A1150" s="3">
        <v>1148.0</v>
      </c>
      <c r="B1150" s="3" t="s">
        <v>7383</v>
      </c>
      <c r="C1150" s="3" t="s">
        <v>5232</v>
      </c>
      <c r="D1150" s="3"/>
      <c r="E1150" s="30">
        <v>10000.0</v>
      </c>
      <c r="F1150" s="30">
        <v>10000.0</v>
      </c>
      <c r="G1150" s="3"/>
      <c r="H1150" s="3"/>
      <c r="I1150" s="3"/>
      <c r="J1150" s="3"/>
      <c r="K1150" s="3"/>
    </row>
    <row r="1151" ht="15.75" customHeight="1">
      <c r="A1151" s="3">
        <v>1149.0</v>
      </c>
      <c r="B1151" s="3" t="s">
        <v>7384</v>
      </c>
      <c r="C1151" s="3" t="s">
        <v>4977</v>
      </c>
      <c r="D1151" s="3" t="s">
        <v>5846</v>
      </c>
      <c r="E1151" s="3">
        <v>674.0</v>
      </c>
      <c r="F1151" s="30">
        <v>10000.0</v>
      </c>
      <c r="G1151" s="3"/>
      <c r="H1151" s="3"/>
      <c r="I1151" s="3"/>
      <c r="J1151" s="3"/>
      <c r="K1151" s="3"/>
    </row>
    <row r="1152" ht="15.75" customHeight="1">
      <c r="A1152" s="3">
        <v>1150.0</v>
      </c>
      <c r="B1152" s="3" t="s">
        <v>7385</v>
      </c>
      <c r="C1152" s="3" t="s">
        <v>5015</v>
      </c>
      <c r="D1152" s="3" t="s">
        <v>4630</v>
      </c>
      <c r="E1152" s="3">
        <v>909.0</v>
      </c>
      <c r="F1152" s="30">
        <v>10000.0</v>
      </c>
      <c r="G1152" s="3"/>
      <c r="H1152" s="3"/>
      <c r="I1152" s="3"/>
      <c r="J1152" s="3"/>
      <c r="K1152" s="3"/>
    </row>
    <row r="1153" ht="15.75" customHeight="1">
      <c r="A1153" s="3">
        <v>1151.0</v>
      </c>
      <c r="B1153" s="3" t="s">
        <v>7386</v>
      </c>
      <c r="C1153" s="3" t="s">
        <v>5274</v>
      </c>
      <c r="D1153" s="3" t="s">
        <v>5850</v>
      </c>
      <c r="E1153" s="3">
        <v>917.0</v>
      </c>
      <c r="F1153" s="30">
        <v>10000.0</v>
      </c>
      <c r="G1153" s="3"/>
      <c r="H1153" s="3"/>
      <c r="I1153" s="3"/>
      <c r="J1153" s="3"/>
      <c r="K1153" s="3"/>
    </row>
    <row r="1154" ht="15.75" customHeight="1">
      <c r="A1154" s="3">
        <v>1152.0</v>
      </c>
      <c r="B1154" s="3" t="s">
        <v>7387</v>
      </c>
      <c r="C1154" s="3" t="s">
        <v>5749</v>
      </c>
      <c r="D1154" s="3" t="s">
        <v>5846</v>
      </c>
      <c r="E1154" s="3">
        <v>923.0</v>
      </c>
      <c r="F1154" s="30">
        <v>10000.0</v>
      </c>
      <c r="G1154" s="3"/>
      <c r="H1154" s="3"/>
      <c r="I1154" s="3"/>
      <c r="J1154" s="3"/>
      <c r="K1154" s="3"/>
    </row>
    <row r="1155" ht="15.75" customHeight="1">
      <c r="A1155" s="3">
        <v>1153.0</v>
      </c>
      <c r="B1155" s="3" t="s">
        <v>7388</v>
      </c>
      <c r="C1155" s="3" t="s">
        <v>7389</v>
      </c>
      <c r="D1155" s="3" t="s">
        <v>4630</v>
      </c>
      <c r="E1155" s="3">
        <v>889.0</v>
      </c>
      <c r="F1155" s="30">
        <v>10000.0</v>
      </c>
      <c r="G1155" s="3"/>
      <c r="H1155" s="3"/>
      <c r="I1155" s="3"/>
      <c r="J1155" s="3"/>
      <c r="K1155" s="3"/>
    </row>
    <row r="1156" ht="15.75" customHeight="1">
      <c r="A1156" s="3">
        <v>1154.0</v>
      </c>
      <c r="B1156" s="3" t="s">
        <v>7390</v>
      </c>
      <c r="C1156" s="3" t="s">
        <v>5268</v>
      </c>
      <c r="D1156" s="3" t="s">
        <v>5850</v>
      </c>
      <c r="E1156" s="3">
        <v>922.0</v>
      </c>
      <c r="F1156" s="30">
        <v>10000.0</v>
      </c>
      <c r="G1156" s="3"/>
      <c r="H1156" s="3"/>
      <c r="I1156" s="3"/>
      <c r="J1156" s="3"/>
      <c r="K1156" s="3"/>
    </row>
    <row r="1157" ht="15.75" customHeight="1">
      <c r="A1157" s="3">
        <v>1155.0</v>
      </c>
      <c r="B1157" s="3" t="s">
        <v>7391</v>
      </c>
      <c r="C1157" s="3" t="s">
        <v>5582</v>
      </c>
      <c r="D1157" s="3" t="s">
        <v>6918</v>
      </c>
      <c r="E1157" s="3">
        <v>926.0</v>
      </c>
      <c r="F1157" s="30">
        <v>10000.0</v>
      </c>
      <c r="G1157" s="3"/>
      <c r="H1157" s="3"/>
      <c r="I1157" s="3"/>
      <c r="J1157" s="3"/>
      <c r="K1157" s="3"/>
    </row>
    <row r="1158" ht="15.75" customHeight="1">
      <c r="A1158" s="3">
        <v>1156.0</v>
      </c>
      <c r="B1158" s="3" t="s">
        <v>7392</v>
      </c>
      <c r="C1158" s="3" t="s">
        <v>7393</v>
      </c>
      <c r="D1158" s="3" t="s">
        <v>4630</v>
      </c>
      <c r="E1158" s="3">
        <v>859.0</v>
      </c>
      <c r="F1158" s="30">
        <v>10000.0</v>
      </c>
      <c r="G1158" s="3"/>
      <c r="H1158" s="3"/>
      <c r="I1158" s="3"/>
      <c r="J1158" s="3"/>
      <c r="K1158" s="3"/>
    </row>
    <row r="1159" ht="15.75" customHeight="1">
      <c r="A1159" s="3">
        <v>1157.0</v>
      </c>
      <c r="B1159" s="3" t="s">
        <v>7394</v>
      </c>
      <c r="C1159" s="3" t="s">
        <v>5317</v>
      </c>
      <c r="D1159" s="3" t="s">
        <v>5850</v>
      </c>
      <c r="E1159" s="3">
        <v>925.0</v>
      </c>
      <c r="F1159" s="30">
        <v>10000.0</v>
      </c>
      <c r="G1159" s="3"/>
      <c r="H1159" s="3"/>
      <c r="I1159" s="3"/>
      <c r="J1159" s="3"/>
      <c r="K1159" s="3"/>
    </row>
    <row r="1160" ht="15.75" customHeight="1">
      <c r="A1160" s="3">
        <v>1158.0</v>
      </c>
      <c r="B1160" s="3" t="s">
        <v>7395</v>
      </c>
      <c r="C1160" s="3" t="s">
        <v>5665</v>
      </c>
      <c r="D1160" s="3" t="s">
        <v>6918</v>
      </c>
      <c r="E1160" s="3">
        <v>929.0</v>
      </c>
      <c r="F1160" s="30">
        <v>10000.0</v>
      </c>
      <c r="G1160" s="3"/>
      <c r="H1160" s="3"/>
      <c r="I1160" s="3"/>
      <c r="J1160" s="3"/>
      <c r="K1160" s="3"/>
    </row>
    <row r="1161" ht="15.75" customHeight="1">
      <c r="A1161" s="3">
        <v>1159.0</v>
      </c>
      <c r="B1161" s="3" t="s">
        <v>7396</v>
      </c>
      <c r="C1161" s="3" t="s">
        <v>7397</v>
      </c>
      <c r="D1161" s="3"/>
      <c r="E1161" s="30">
        <v>10000.0</v>
      </c>
      <c r="F1161" s="30">
        <v>10000.0</v>
      </c>
      <c r="G1161" s="3"/>
      <c r="H1161" s="3"/>
      <c r="I1161" s="3"/>
      <c r="J1161" s="3"/>
      <c r="K1161" s="3"/>
    </row>
    <row r="1162" ht="15.75" customHeight="1">
      <c r="A1162" s="3">
        <v>1160.0</v>
      </c>
      <c r="B1162" s="3" t="s">
        <v>7398</v>
      </c>
      <c r="C1162" s="3" t="s">
        <v>4987</v>
      </c>
      <c r="D1162" s="3" t="s">
        <v>6917</v>
      </c>
      <c r="E1162" s="3">
        <v>928.0</v>
      </c>
      <c r="F1162" s="30">
        <v>10000.0</v>
      </c>
      <c r="G1162" s="3"/>
      <c r="H1162" s="3"/>
      <c r="I1162" s="3"/>
      <c r="J1162" s="3"/>
      <c r="K1162" s="3"/>
    </row>
    <row r="1163" ht="15.75" customHeight="1">
      <c r="A1163" s="3">
        <v>1161.0</v>
      </c>
      <c r="B1163" s="3" t="s">
        <v>7399</v>
      </c>
      <c r="C1163" s="3" t="s">
        <v>5758</v>
      </c>
      <c r="D1163" s="3" t="s">
        <v>6918</v>
      </c>
      <c r="E1163" s="3">
        <v>932.0</v>
      </c>
      <c r="F1163" s="30">
        <v>10000.0</v>
      </c>
      <c r="G1163" s="3"/>
      <c r="H1163" s="3"/>
      <c r="I1163" s="3"/>
      <c r="J1163" s="3"/>
      <c r="K1163" s="3"/>
    </row>
    <row r="1164" ht="15.75" customHeight="1">
      <c r="A1164" s="3">
        <v>1162.0</v>
      </c>
      <c r="B1164" s="3" t="s">
        <v>7400</v>
      </c>
      <c r="C1164" s="3" t="s">
        <v>7401</v>
      </c>
      <c r="D1164" s="3"/>
      <c r="E1164" s="30">
        <v>10000.0</v>
      </c>
      <c r="F1164" s="30">
        <v>10000.0</v>
      </c>
      <c r="G1164" s="3"/>
      <c r="H1164" s="3"/>
      <c r="I1164" s="3"/>
      <c r="J1164" s="3"/>
      <c r="K1164" s="3"/>
    </row>
    <row r="1165" ht="15.75" customHeight="1">
      <c r="A1165" s="3">
        <v>1163.0</v>
      </c>
      <c r="B1165" s="3" t="s">
        <v>7402</v>
      </c>
      <c r="C1165" s="3" t="s">
        <v>5240</v>
      </c>
      <c r="D1165" s="3" t="s">
        <v>5850</v>
      </c>
      <c r="E1165" s="3">
        <v>931.0</v>
      </c>
      <c r="F1165" s="30">
        <v>10000.0</v>
      </c>
      <c r="G1165" s="3"/>
      <c r="H1165" s="3"/>
      <c r="I1165" s="3"/>
      <c r="J1165" s="3"/>
      <c r="K1165" s="3"/>
    </row>
    <row r="1166" ht="15.75" customHeight="1">
      <c r="A1166" s="3">
        <v>1164.0</v>
      </c>
      <c r="B1166" s="3" t="s">
        <v>7403</v>
      </c>
      <c r="C1166" s="3" t="s">
        <v>5610</v>
      </c>
      <c r="D1166" s="3" t="s">
        <v>5846</v>
      </c>
      <c r="E1166" s="3">
        <v>935.0</v>
      </c>
      <c r="F1166" s="30">
        <v>10000.0</v>
      </c>
      <c r="G1166" s="3"/>
      <c r="H1166" s="3"/>
      <c r="I1166" s="3"/>
      <c r="J1166" s="3"/>
      <c r="K1166" s="3"/>
    </row>
    <row r="1167" ht="15.75" customHeight="1">
      <c r="A1167" s="3">
        <v>1165.0</v>
      </c>
      <c r="B1167" s="3" t="s">
        <v>7404</v>
      </c>
      <c r="C1167" s="3" t="s">
        <v>7405</v>
      </c>
      <c r="D1167" s="3"/>
      <c r="E1167" s="30">
        <v>10000.0</v>
      </c>
      <c r="F1167" s="30">
        <v>10000.0</v>
      </c>
      <c r="G1167" s="3"/>
      <c r="H1167" s="3"/>
      <c r="I1167" s="3"/>
      <c r="J1167" s="3"/>
      <c r="K1167" s="3"/>
    </row>
    <row r="1168" ht="15.75" customHeight="1">
      <c r="A1168" s="3">
        <v>1166.0</v>
      </c>
      <c r="B1168" s="3" t="s">
        <v>7406</v>
      </c>
      <c r="C1168" s="3" t="s">
        <v>5198</v>
      </c>
      <c r="D1168" s="3"/>
      <c r="E1168" s="30">
        <v>10000.0</v>
      </c>
      <c r="F1168" s="30">
        <v>10000.0</v>
      </c>
      <c r="G1168" s="3"/>
      <c r="H1168" s="3"/>
      <c r="I1168" s="3"/>
      <c r="J1168" s="3"/>
      <c r="K1168" s="3"/>
    </row>
    <row r="1169" ht="15.75" customHeight="1">
      <c r="A1169" s="3">
        <v>1167.0</v>
      </c>
      <c r="B1169" s="3" t="s">
        <v>7407</v>
      </c>
      <c r="C1169" s="3" t="s">
        <v>5590</v>
      </c>
      <c r="D1169" s="3" t="s">
        <v>5846</v>
      </c>
      <c r="E1169" s="3">
        <v>938.0</v>
      </c>
      <c r="F1169" s="30">
        <v>10000.0</v>
      </c>
      <c r="G1169" s="3"/>
      <c r="H1169" s="3"/>
      <c r="I1169" s="3"/>
      <c r="J1169" s="3"/>
      <c r="K1169" s="3"/>
    </row>
    <row r="1170" ht="15.75" customHeight="1">
      <c r="A1170" s="3">
        <v>1168.0</v>
      </c>
      <c r="B1170" s="3" t="s">
        <v>7408</v>
      </c>
      <c r="C1170" s="3" t="s">
        <v>5327</v>
      </c>
      <c r="D1170" s="3" t="s">
        <v>6917</v>
      </c>
      <c r="E1170" s="3">
        <v>937.0</v>
      </c>
      <c r="F1170" s="30">
        <v>10000.0</v>
      </c>
      <c r="G1170" s="3"/>
      <c r="H1170" s="3"/>
      <c r="I1170" s="3"/>
      <c r="J1170" s="3"/>
      <c r="K1170" s="3"/>
    </row>
    <row r="1171" ht="15.75" customHeight="1">
      <c r="A1171" s="3">
        <v>1169.0</v>
      </c>
      <c r="B1171" s="3" t="s">
        <v>6869</v>
      </c>
      <c r="C1171" s="3" t="s">
        <v>5138</v>
      </c>
      <c r="D1171" s="3"/>
      <c r="E1171" s="30">
        <v>10000.0</v>
      </c>
      <c r="F1171" s="3">
        <v>109.3</v>
      </c>
      <c r="G1171" s="3"/>
      <c r="H1171" s="3"/>
      <c r="I1171" s="3"/>
      <c r="J1171" s="3"/>
      <c r="K1171" s="3"/>
    </row>
    <row r="1172" ht="15.75" customHeight="1">
      <c r="A1172" s="3">
        <v>1170.0</v>
      </c>
      <c r="B1172" s="3" t="s">
        <v>1138</v>
      </c>
      <c r="C1172" s="3" t="s">
        <v>1137</v>
      </c>
      <c r="D1172" s="3"/>
      <c r="E1172" s="30">
        <v>10000.0</v>
      </c>
      <c r="F1172" s="30">
        <v>10000.0</v>
      </c>
      <c r="G1172" s="3"/>
      <c r="H1172" s="3"/>
      <c r="I1172" s="3"/>
      <c r="J1172" s="3"/>
      <c r="K1172" s="3"/>
    </row>
    <row r="1173" ht="15.75" customHeight="1">
      <c r="A1173" s="3">
        <v>1171.0</v>
      </c>
      <c r="B1173" s="3" t="s">
        <v>7409</v>
      </c>
      <c r="C1173" s="3" t="s">
        <v>7410</v>
      </c>
      <c r="D1173" s="3"/>
      <c r="E1173" s="30">
        <v>10000.0</v>
      </c>
      <c r="F1173" s="30">
        <v>10000.0</v>
      </c>
      <c r="G1173" s="3"/>
      <c r="H1173" s="3"/>
      <c r="I1173" s="3"/>
      <c r="J1173" s="3"/>
      <c r="K1173" s="3"/>
    </row>
    <row r="1174" ht="15.75" customHeight="1">
      <c r="A1174" s="3">
        <v>1172.0</v>
      </c>
      <c r="B1174" s="3" t="s">
        <v>7411</v>
      </c>
      <c r="C1174" s="3" t="s">
        <v>5293</v>
      </c>
      <c r="D1174" s="3"/>
      <c r="E1174" s="30">
        <v>10000.0</v>
      </c>
      <c r="F1174" s="30">
        <v>10000.0</v>
      </c>
      <c r="G1174" s="3"/>
      <c r="H1174" s="3"/>
      <c r="I1174" s="3"/>
      <c r="J1174" s="3"/>
      <c r="K1174" s="3"/>
    </row>
    <row r="1175" ht="15.75" customHeight="1">
      <c r="A1175" s="3">
        <v>1173.0</v>
      </c>
      <c r="B1175" s="3" t="s">
        <v>7412</v>
      </c>
      <c r="C1175" s="3" t="s">
        <v>7413</v>
      </c>
      <c r="D1175" s="3"/>
      <c r="E1175" s="30">
        <v>10000.0</v>
      </c>
      <c r="F1175" s="30">
        <v>10000.0</v>
      </c>
      <c r="G1175" s="3"/>
      <c r="H1175" s="3"/>
      <c r="I1175" s="3"/>
      <c r="J1175" s="3"/>
      <c r="K1175" s="3"/>
    </row>
    <row r="1176" ht="15.75" customHeight="1">
      <c r="A1176" s="3">
        <v>1174.0</v>
      </c>
      <c r="B1176" s="30" t="s">
        <v>7414</v>
      </c>
      <c r="C1176" s="30" t="s">
        <v>4966</v>
      </c>
      <c r="D1176" s="3"/>
      <c r="E1176" s="30">
        <v>10000.0</v>
      </c>
      <c r="F1176" s="30">
        <v>10000.0</v>
      </c>
      <c r="G1176" s="3"/>
      <c r="H1176" s="3"/>
      <c r="I1176" s="3"/>
      <c r="J1176" s="3"/>
      <c r="K1176" s="3"/>
    </row>
    <row r="1177" ht="15.75" customHeight="1">
      <c r="A1177" s="3">
        <v>1175.0</v>
      </c>
      <c r="B1177" s="3" t="s">
        <v>7415</v>
      </c>
      <c r="C1177" s="3" t="s">
        <v>5600</v>
      </c>
      <c r="D1177" s="3"/>
      <c r="E1177" s="30">
        <v>10000.0</v>
      </c>
      <c r="F1177" s="30">
        <v>10000.0</v>
      </c>
      <c r="G1177" s="3"/>
      <c r="H1177" s="3"/>
      <c r="I1177" s="3"/>
      <c r="J1177" s="3"/>
      <c r="K1177" s="3"/>
    </row>
    <row r="1178" ht="15.75" customHeight="1">
      <c r="A1178" s="3">
        <v>1176.0</v>
      </c>
      <c r="B1178" s="3" t="s">
        <v>7416</v>
      </c>
      <c r="C1178" s="3" t="s">
        <v>4956</v>
      </c>
      <c r="D1178" s="3"/>
      <c r="E1178" s="30">
        <v>10000.0</v>
      </c>
      <c r="F1178" s="30">
        <v>10000.0</v>
      </c>
      <c r="G1178" s="3"/>
      <c r="H1178" s="3"/>
      <c r="I1178" s="3"/>
      <c r="J1178" s="3"/>
      <c r="K1178" s="3"/>
    </row>
    <row r="1179" ht="15.75" customHeight="1">
      <c r="A1179" s="3">
        <v>1177.0</v>
      </c>
      <c r="B1179" s="3" t="s">
        <v>7417</v>
      </c>
      <c r="C1179" s="3" t="s">
        <v>4912</v>
      </c>
      <c r="D1179" s="3"/>
      <c r="E1179" s="30">
        <v>10000.0</v>
      </c>
      <c r="F1179" s="30">
        <v>10000.0</v>
      </c>
      <c r="G1179" s="3"/>
      <c r="H1179" s="3"/>
      <c r="I1179" s="3"/>
      <c r="J1179" s="3"/>
      <c r="K1179" s="3"/>
    </row>
    <row r="1180" ht="15.75" customHeight="1">
      <c r="A1180" s="3">
        <v>1178.0</v>
      </c>
      <c r="B1180" s="3" t="s">
        <v>7418</v>
      </c>
      <c r="C1180" s="3" t="s">
        <v>4986</v>
      </c>
      <c r="D1180" s="3"/>
      <c r="E1180" s="30">
        <v>10000.0</v>
      </c>
      <c r="F1180" s="30">
        <v>10000.0</v>
      </c>
      <c r="G1180" s="3"/>
      <c r="H1180" s="3"/>
      <c r="I1180" s="3"/>
      <c r="J1180" s="3"/>
      <c r="K1180" s="3"/>
    </row>
    <row r="1181" ht="15.75" customHeight="1">
      <c r="A1181" s="3">
        <v>1179.0</v>
      </c>
      <c r="B1181" s="30" t="s">
        <v>7419</v>
      </c>
      <c r="C1181" s="30" t="s">
        <v>7420</v>
      </c>
      <c r="D1181" s="3"/>
      <c r="E1181" s="30">
        <v>10000.0</v>
      </c>
      <c r="F1181" s="30">
        <v>10000.0</v>
      </c>
      <c r="G1181" s="3"/>
      <c r="H1181" s="3"/>
      <c r="I1181" s="3"/>
      <c r="J1181" s="3"/>
      <c r="K1181" s="3"/>
    </row>
    <row r="1182" ht="15.75" customHeight="1">
      <c r="A1182" s="3">
        <v>1180.0</v>
      </c>
      <c r="B1182" s="3" t="s">
        <v>7421</v>
      </c>
      <c r="C1182" s="3" t="s">
        <v>5304</v>
      </c>
      <c r="D1182" s="3"/>
      <c r="E1182" s="30">
        <v>10000.0</v>
      </c>
      <c r="F1182" s="30">
        <v>10000.0</v>
      </c>
      <c r="G1182" s="3"/>
      <c r="H1182" s="3"/>
      <c r="I1182" s="3"/>
      <c r="J1182" s="3"/>
      <c r="K1182" s="3"/>
    </row>
    <row r="1183" ht="15.75" customHeight="1">
      <c r="A1183" s="3">
        <v>1181.0</v>
      </c>
      <c r="B1183" s="3" t="s">
        <v>7422</v>
      </c>
      <c r="C1183" s="3" t="s">
        <v>7423</v>
      </c>
      <c r="D1183" s="3"/>
      <c r="E1183" s="30">
        <v>10000.0</v>
      </c>
      <c r="F1183" s="30">
        <v>10000.0</v>
      </c>
      <c r="G1183" s="3"/>
      <c r="H1183" s="3"/>
      <c r="I1183" s="3"/>
      <c r="J1183" s="3"/>
      <c r="K1183" s="3"/>
    </row>
    <row r="1184" ht="15.75" customHeight="1">
      <c r="A1184" s="3">
        <v>1182.0</v>
      </c>
      <c r="B1184" s="3" t="s">
        <v>7424</v>
      </c>
      <c r="C1184" s="3" t="s">
        <v>7425</v>
      </c>
      <c r="D1184" s="3"/>
      <c r="E1184" s="30">
        <v>10000.0</v>
      </c>
      <c r="F1184" s="30">
        <v>10000.0</v>
      </c>
      <c r="G1184" s="3"/>
      <c r="H1184" s="3"/>
      <c r="I1184" s="3"/>
      <c r="J1184" s="3"/>
      <c r="K1184" s="3"/>
    </row>
    <row r="1185" ht="15.75" customHeight="1">
      <c r="A1185" s="3">
        <v>1183.0</v>
      </c>
      <c r="B1185" s="30" t="s">
        <v>7426</v>
      </c>
      <c r="C1185" s="30" t="s">
        <v>5027</v>
      </c>
      <c r="D1185" s="3"/>
      <c r="E1185" s="30">
        <v>10000.0</v>
      </c>
      <c r="F1185" s="30">
        <v>10000.0</v>
      </c>
      <c r="G1185" s="3"/>
      <c r="H1185" s="3"/>
      <c r="I1185" s="3"/>
      <c r="J1185" s="3"/>
      <c r="K1185" s="3"/>
    </row>
    <row r="1186" ht="15.75" customHeight="1">
      <c r="A1186" s="3">
        <v>1184.0</v>
      </c>
      <c r="B1186" s="3" t="s">
        <v>7427</v>
      </c>
      <c r="C1186" s="3" t="s">
        <v>7428</v>
      </c>
      <c r="D1186" s="3"/>
      <c r="E1186" s="30">
        <v>10000.0</v>
      </c>
      <c r="F1186" s="30">
        <v>10000.0</v>
      </c>
      <c r="G1186" s="3"/>
      <c r="H1186" s="3"/>
      <c r="I1186" s="3"/>
      <c r="J1186" s="3"/>
      <c r="K1186" s="3"/>
    </row>
    <row r="1187" ht="15.75" customHeight="1">
      <c r="A1187" s="3">
        <v>1185.0</v>
      </c>
      <c r="B1187" s="3" t="s">
        <v>7429</v>
      </c>
      <c r="C1187" s="3" t="s">
        <v>7430</v>
      </c>
      <c r="D1187" s="3"/>
      <c r="E1187" s="30">
        <v>10000.0</v>
      </c>
      <c r="F1187" s="30">
        <v>10000.0</v>
      </c>
      <c r="G1187" s="3"/>
      <c r="H1187" s="3"/>
      <c r="I1187" s="3"/>
      <c r="J1187" s="3"/>
      <c r="K1187" s="3"/>
    </row>
    <row r="1188" ht="15.75" customHeight="1">
      <c r="A1188" s="3">
        <v>1186.0</v>
      </c>
      <c r="B1188" s="3" t="s">
        <v>7431</v>
      </c>
      <c r="C1188" s="3" t="s">
        <v>5037</v>
      </c>
      <c r="D1188" s="3"/>
      <c r="E1188" s="30">
        <v>10000.0</v>
      </c>
      <c r="F1188" s="30">
        <v>10000.0</v>
      </c>
      <c r="G1188" s="3"/>
      <c r="H1188" s="3"/>
      <c r="I1188" s="3"/>
      <c r="J1188" s="3"/>
      <c r="K1188" s="3"/>
    </row>
    <row r="1189" ht="15.75" customHeight="1">
      <c r="A1189" s="3">
        <v>1187.0</v>
      </c>
      <c r="B1189" s="3" t="s">
        <v>7432</v>
      </c>
      <c r="C1189" s="3" t="s">
        <v>4950</v>
      </c>
      <c r="D1189" s="3"/>
      <c r="E1189" s="30">
        <v>10000.0</v>
      </c>
      <c r="F1189" s="30">
        <v>10000.0</v>
      </c>
      <c r="G1189" s="3"/>
      <c r="H1189" s="3"/>
      <c r="I1189" s="3"/>
      <c r="J1189" s="3"/>
      <c r="K1189" s="3"/>
    </row>
    <row r="1190" ht="15.75" customHeight="1">
      <c r="A1190" s="3">
        <v>1188.0</v>
      </c>
      <c r="B1190" s="3" t="s">
        <v>7433</v>
      </c>
      <c r="C1190" s="3" t="s">
        <v>7434</v>
      </c>
      <c r="D1190" s="3"/>
      <c r="E1190" s="30">
        <v>10000.0</v>
      </c>
      <c r="F1190" s="30">
        <v>10000.0</v>
      </c>
      <c r="G1190" s="3"/>
      <c r="H1190" s="3"/>
      <c r="I1190" s="3"/>
      <c r="J1190" s="3"/>
      <c r="K1190" s="3"/>
    </row>
    <row r="1191" ht="15.75" customHeight="1">
      <c r="A1191" s="3">
        <v>1189.0</v>
      </c>
      <c r="B1191" s="3" t="s">
        <v>7435</v>
      </c>
      <c r="C1191" s="3" t="s">
        <v>7436</v>
      </c>
      <c r="D1191" s="3"/>
      <c r="E1191" s="30">
        <v>10000.0</v>
      </c>
      <c r="F1191" s="30">
        <v>10000.0</v>
      </c>
      <c r="G1191" s="3"/>
      <c r="H1191" s="3"/>
      <c r="I1191" s="3"/>
      <c r="J1191" s="3"/>
      <c r="K1191" s="3"/>
    </row>
    <row r="1192" ht="15.75" customHeight="1">
      <c r="A1192" s="3">
        <v>1190.0</v>
      </c>
      <c r="B1192" s="3" t="s">
        <v>7437</v>
      </c>
      <c r="C1192" s="3" t="s">
        <v>5257</v>
      </c>
      <c r="D1192" s="3"/>
      <c r="E1192" s="30">
        <v>10000.0</v>
      </c>
      <c r="F1192" s="30">
        <v>10000.0</v>
      </c>
      <c r="G1192" s="3"/>
      <c r="H1192" s="3"/>
      <c r="I1192" s="3"/>
      <c r="J1192" s="3"/>
      <c r="K1192" s="3"/>
    </row>
    <row r="1193" ht="15.75" customHeight="1">
      <c r="A1193" s="3">
        <v>1191.0</v>
      </c>
      <c r="B1193" s="30" t="s">
        <v>7438</v>
      </c>
      <c r="C1193" s="30" t="s">
        <v>5872</v>
      </c>
      <c r="D1193" s="3"/>
      <c r="E1193" s="30">
        <v>10000.0</v>
      </c>
      <c r="F1193" s="30">
        <v>10000.0</v>
      </c>
      <c r="G1193" s="3"/>
      <c r="H1193" s="3"/>
      <c r="I1193" s="3"/>
      <c r="J1193" s="3"/>
      <c r="K1193" s="3"/>
    </row>
    <row r="1194" ht="15.75" customHeight="1">
      <c r="A1194" s="3">
        <v>1192.0</v>
      </c>
      <c r="B1194" s="3" t="s">
        <v>7439</v>
      </c>
      <c r="C1194" s="3" t="s">
        <v>6784</v>
      </c>
      <c r="D1194" s="3"/>
      <c r="E1194" s="30">
        <v>10000.0</v>
      </c>
      <c r="F1194" s="30">
        <v>10000.0</v>
      </c>
      <c r="G1194" s="3"/>
      <c r="H1194" s="3"/>
      <c r="I1194" s="3"/>
      <c r="J1194" s="3"/>
      <c r="K1194" s="3"/>
    </row>
    <row r="1195" ht="15.75" customHeight="1">
      <c r="A1195" s="3">
        <v>1193.0</v>
      </c>
      <c r="B1195" s="3" t="s">
        <v>7440</v>
      </c>
      <c r="C1195" s="3" t="s">
        <v>5676</v>
      </c>
      <c r="D1195" s="3"/>
      <c r="E1195" s="30">
        <v>10000.0</v>
      </c>
      <c r="F1195" s="30">
        <v>10000.0</v>
      </c>
      <c r="G1195" s="3"/>
      <c r="H1195" s="3"/>
      <c r="I1195" s="3"/>
      <c r="J1195" s="3"/>
      <c r="K1195" s="3"/>
    </row>
    <row r="1196" ht="15.75" customHeight="1">
      <c r="A1196" s="3">
        <v>1194.0</v>
      </c>
      <c r="B1196" s="3" t="s">
        <v>7441</v>
      </c>
      <c r="C1196" s="3" t="s">
        <v>5698</v>
      </c>
      <c r="D1196" s="3"/>
      <c r="E1196" s="30">
        <v>10000.0</v>
      </c>
      <c r="F1196" s="30">
        <v>10000.0</v>
      </c>
      <c r="G1196" s="3"/>
      <c r="H1196" s="3"/>
      <c r="I1196" s="3"/>
      <c r="J1196" s="3"/>
      <c r="K1196" s="3"/>
    </row>
    <row r="1197" ht="15.75" customHeight="1">
      <c r="A1197" s="3">
        <v>1195.0</v>
      </c>
      <c r="B1197" s="3" t="s">
        <v>7442</v>
      </c>
      <c r="C1197" s="3" t="s">
        <v>5671</v>
      </c>
      <c r="D1197" s="3"/>
      <c r="E1197" s="30">
        <v>10000.0</v>
      </c>
      <c r="F1197" s="30">
        <v>10000.0</v>
      </c>
      <c r="G1197" s="3"/>
      <c r="H1197" s="3"/>
      <c r="I1197" s="3"/>
      <c r="J1197" s="3"/>
      <c r="K1197" s="3"/>
    </row>
    <row r="1198" ht="15.75" customHeight="1">
      <c r="A1198" s="3">
        <v>1196.0</v>
      </c>
      <c r="B1198" s="3" t="s">
        <v>7443</v>
      </c>
      <c r="C1198" s="3" t="s">
        <v>7444</v>
      </c>
      <c r="D1198" s="3"/>
      <c r="E1198" s="30">
        <v>10000.0</v>
      </c>
      <c r="F1198" s="30">
        <v>10000.0</v>
      </c>
      <c r="G1198" s="3"/>
      <c r="H1198" s="3"/>
      <c r="I1198" s="3"/>
      <c r="J1198" s="3"/>
      <c r="K1198" s="3"/>
    </row>
    <row r="1199" ht="15.75" customHeight="1">
      <c r="A1199" s="3">
        <v>1197.0</v>
      </c>
      <c r="B1199" s="3" t="s">
        <v>7445</v>
      </c>
      <c r="C1199" s="3" t="s">
        <v>5868</v>
      </c>
      <c r="D1199" s="3"/>
      <c r="E1199" s="30">
        <v>10000.0</v>
      </c>
      <c r="F1199" s="30">
        <v>10000.0</v>
      </c>
      <c r="G1199" s="3"/>
      <c r="H1199" s="3"/>
      <c r="I1199" s="3"/>
      <c r="J1199" s="3"/>
      <c r="K1199" s="3"/>
    </row>
    <row r="1200" ht="15.75" customHeight="1">
      <c r="A1200" s="3">
        <v>1198.0</v>
      </c>
      <c r="B1200" s="3" t="s">
        <v>7446</v>
      </c>
      <c r="C1200" s="3" t="s">
        <v>7447</v>
      </c>
      <c r="D1200" s="3"/>
      <c r="E1200" s="30">
        <v>10000.0</v>
      </c>
      <c r="F1200" s="30">
        <v>10000.0</v>
      </c>
      <c r="G1200" s="3"/>
      <c r="H1200" s="3"/>
      <c r="I1200" s="3"/>
      <c r="J1200" s="3"/>
      <c r="K1200" s="3"/>
    </row>
    <row r="1201" ht="15.75" customHeight="1">
      <c r="A1201" s="3">
        <v>1199.0</v>
      </c>
      <c r="B1201" s="3" t="s">
        <v>7448</v>
      </c>
      <c r="C1201" s="3" t="s">
        <v>7449</v>
      </c>
      <c r="D1201" s="3"/>
      <c r="E1201" s="30">
        <v>10000.0</v>
      </c>
      <c r="F1201" s="30">
        <v>10000.0</v>
      </c>
      <c r="G1201" s="3"/>
      <c r="H1201" s="3"/>
      <c r="I1201" s="3"/>
      <c r="J1201" s="3"/>
      <c r="K1201" s="3"/>
    </row>
    <row r="1202" ht="15.75" customHeight="1">
      <c r="A1202" s="3">
        <v>1200.0</v>
      </c>
      <c r="B1202" s="3" t="s">
        <v>7450</v>
      </c>
      <c r="C1202" s="3" t="s">
        <v>5603</v>
      </c>
      <c r="D1202" s="3"/>
      <c r="E1202" s="30">
        <v>10000.0</v>
      </c>
      <c r="F1202" s="30">
        <v>10000.0</v>
      </c>
      <c r="G1202" s="3"/>
      <c r="H1202" s="3"/>
      <c r="I1202" s="3"/>
      <c r="J1202" s="3"/>
      <c r="K1202" s="3"/>
    </row>
    <row r="1203" ht="15.75" customHeight="1">
      <c r="A1203" s="3">
        <v>1201.0</v>
      </c>
      <c r="B1203" s="3" t="s">
        <v>7451</v>
      </c>
      <c r="C1203" s="3" t="s">
        <v>5661</v>
      </c>
      <c r="D1203" s="3"/>
      <c r="E1203" s="30">
        <v>10000.0</v>
      </c>
      <c r="F1203" s="30">
        <v>10000.0</v>
      </c>
      <c r="G1203" s="3"/>
      <c r="H1203" s="3"/>
      <c r="I1203" s="3"/>
      <c r="J1203" s="3"/>
      <c r="K1203" s="3"/>
    </row>
    <row r="1204" ht="15.75" customHeight="1">
      <c r="A1204" s="3">
        <v>1202.0</v>
      </c>
      <c r="B1204" s="3" t="s">
        <v>7452</v>
      </c>
      <c r="C1204" s="3" t="s">
        <v>7453</v>
      </c>
      <c r="D1204" s="3"/>
      <c r="E1204" s="30">
        <v>10000.0</v>
      </c>
      <c r="F1204" s="30">
        <v>10000.0</v>
      </c>
      <c r="G1204" s="3"/>
      <c r="H1204" s="3"/>
      <c r="I1204" s="3"/>
      <c r="J1204" s="3"/>
      <c r="K1204" s="3"/>
    </row>
    <row r="1205" ht="15.75" customHeight="1">
      <c r="A1205" s="3">
        <v>1203.0</v>
      </c>
      <c r="B1205" s="3" t="s">
        <v>7454</v>
      </c>
      <c r="C1205" s="3" t="s">
        <v>7455</v>
      </c>
      <c r="D1205" s="3"/>
      <c r="E1205" s="30">
        <v>10000.0</v>
      </c>
      <c r="F1205" s="30">
        <v>10000.0</v>
      </c>
      <c r="G1205" s="3"/>
      <c r="H1205" s="3"/>
      <c r="I1205" s="3"/>
      <c r="J1205" s="3"/>
      <c r="K1205" s="3"/>
    </row>
    <row r="1206" ht="15.75" customHeight="1">
      <c r="A1206" s="3">
        <v>1204.0</v>
      </c>
      <c r="B1206" s="30" t="s">
        <v>7456</v>
      </c>
      <c r="C1206" s="30" t="s">
        <v>7457</v>
      </c>
      <c r="D1206" s="3"/>
      <c r="E1206" s="30">
        <v>10000.0</v>
      </c>
      <c r="F1206" s="30">
        <v>10000.0</v>
      </c>
      <c r="G1206" s="3"/>
      <c r="H1206" s="3"/>
      <c r="I1206" s="3"/>
      <c r="J1206" s="3"/>
      <c r="K1206" s="3"/>
    </row>
    <row r="1207" ht="15.75" customHeight="1">
      <c r="A1207" s="3">
        <v>1205.0</v>
      </c>
      <c r="B1207" s="3" t="s">
        <v>7458</v>
      </c>
      <c r="C1207" s="3" t="s">
        <v>4961</v>
      </c>
      <c r="D1207" s="3"/>
      <c r="E1207" s="30">
        <v>10000.0</v>
      </c>
      <c r="F1207" s="30">
        <v>10000.0</v>
      </c>
      <c r="G1207" s="3"/>
      <c r="H1207" s="3"/>
      <c r="I1207" s="3"/>
      <c r="J1207" s="3"/>
      <c r="K1207" s="3"/>
    </row>
    <row r="1208" ht="15.75" customHeight="1">
      <c r="A1208" s="3">
        <v>1206.0</v>
      </c>
      <c r="B1208" s="3" t="s">
        <v>7459</v>
      </c>
      <c r="C1208" s="3" t="s">
        <v>5596</v>
      </c>
      <c r="D1208" s="3"/>
      <c r="E1208" s="30">
        <v>10000.0</v>
      </c>
      <c r="F1208" s="30">
        <v>10000.0</v>
      </c>
      <c r="G1208" s="3"/>
      <c r="H1208" s="3"/>
      <c r="I1208" s="3"/>
      <c r="J1208" s="3"/>
      <c r="K1208" s="3"/>
    </row>
    <row r="1209" ht="15.75" customHeight="1">
      <c r="A1209" s="3">
        <v>1207.0</v>
      </c>
      <c r="B1209" s="3" t="s">
        <v>7460</v>
      </c>
      <c r="C1209" s="3" t="s">
        <v>5923</v>
      </c>
      <c r="D1209" s="3"/>
      <c r="E1209" s="30">
        <v>10000.0</v>
      </c>
      <c r="F1209" s="30">
        <v>10000.0</v>
      </c>
      <c r="G1209" s="3"/>
      <c r="H1209" s="3"/>
      <c r="I1209" s="3"/>
      <c r="J1209" s="3"/>
      <c r="K1209" s="3"/>
    </row>
    <row r="1210" ht="15.75" customHeight="1">
      <c r="A1210" s="3">
        <v>1208.0</v>
      </c>
      <c r="B1210" s="3" t="s">
        <v>7461</v>
      </c>
      <c r="C1210" s="3" t="s">
        <v>5234</v>
      </c>
      <c r="D1210" s="3"/>
      <c r="E1210" s="30">
        <v>10000.0</v>
      </c>
      <c r="F1210" s="30">
        <v>10000.0</v>
      </c>
      <c r="G1210" s="3"/>
      <c r="H1210" s="3"/>
      <c r="I1210" s="3"/>
      <c r="J1210" s="3"/>
      <c r="K1210" s="3"/>
    </row>
    <row r="1211" ht="15.75" customHeight="1">
      <c r="A1211" s="3">
        <v>1209.0</v>
      </c>
      <c r="B1211" s="3" t="s">
        <v>7462</v>
      </c>
      <c r="C1211" s="3" t="s">
        <v>4981</v>
      </c>
      <c r="D1211" s="3"/>
      <c r="E1211" s="30">
        <v>10000.0</v>
      </c>
      <c r="F1211" s="30">
        <v>10000.0</v>
      </c>
      <c r="G1211" s="3"/>
      <c r="H1211" s="3"/>
      <c r="I1211" s="3"/>
      <c r="J1211" s="3"/>
      <c r="K1211" s="3"/>
    </row>
    <row r="1212" ht="15.75" customHeight="1">
      <c r="A1212" s="3">
        <v>1210.0</v>
      </c>
      <c r="B1212" s="3" t="s">
        <v>7463</v>
      </c>
      <c r="C1212" s="3" t="s">
        <v>7464</v>
      </c>
      <c r="D1212" s="3"/>
      <c r="E1212" s="30">
        <v>10000.0</v>
      </c>
      <c r="F1212" s="30">
        <v>10000.0</v>
      </c>
      <c r="G1212" s="3"/>
      <c r="H1212" s="3"/>
      <c r="I1212" s="3"/>
      <c r="J1212" s="3"/>
      <c r="K1212" s="3"/>
    </row>
    <row r="1213" ht="15.75" customHeight="1">
      <c r="A1213" s="3">
        <v>1211.0</v>
      </c>
      <c r="B1213" s="30" t="s">
        <v>7465</v>
      </c>
      <c r="C1213" s="30" t="s">
        <v>5578</v>
      </c>
      <c r="D1213" s="3"/>
      <c r="E1213" s="30">
        <v>10000.0</v>
      </c>
      <c r="F1213" s="30">
        <v>10000.0</v>
      </c>
      <c r="G1213" s="3"/>
      <c r="H1213" s="3"/>
      <c r="I1213" s="3"/>
      <c r="J1213" s="3"/>
      <c r="K1213" s="3"/>
    </row>
    <row r="1214" ht="15.75" customHeight="1">
      <c r="A1214" s="3">
        <v>1212.0</v>
      </c>
      <c r="B1214" s="3" t="s">
        <v>7466</v>
      </c>
      <c r="C1214" s="3" t="s">
        <v>5521</v>
      </c>
      <c r="D1214" s="3"/>
      <c r="E1214" s="30">
        <v>10000.0</v>
      </c>
      <c r="F1214" s="30">
        <v>10000.0</v>
      </c>
      <c r="G1214" s="3"/>
      <c r="H1214" s="3"/>
      <c r="I1214" s="3"/>
      <c r="J1214" s="3"/>
      <c r="K1214" s="3"/>
    </row>
    <row r="1215" ht="15.75" customHeight="1">
      <c r="A1215" s="3">
        <v>1213.0</v>
      </c>
      <c r="B1215" s="3" t="s">
        <v>7467</v>
      </c>
      <c r="C1215" s="3" t="s">
        <v>6042</v>
      </c>
      <c r="D1215" s="3"/>
      <c r="E1215" s="30">
        <v>10000.0</v>
      </c>
      <c r="F1215" s="30">
        <v>10000.0</v>
      </c>
      <c r="G1215" s="3"/>
      <c r="H1215" s="3"/>
      <c r="I1215" s="3"/>
      <c r="J1215" s="3"/>
      <c r="K1215" s="3"/>
    </row>
    <row r="1216" ht="15.75" customHeight="1">
      <c r="A1216" s="3">
        <v>1214.0</v>
      </c>
      <c r="B1216" s="3" t="s">
        <v>7468</v>
      </c>
      <c r="C1216" s="3" t="s">
        <v>7469</v>
      </c>
      <c r="D1216" s="3"/>
      <c r="E1216" s="30">
        <v>10000.0</v>
      </c>
      <c r="F1216" s="30">
        <v>10000.0</v>
      </c>
      <c r="G1216" s="3"/>
      <c r="H1216" s="3"/>
      <c r="I1216" s="3"/>
      <c r="J1216" s="3"/>
      <c r="K1216" s="3"/>
    </row>
    <row r="1217" ht="15.75" customHeight="1">
      <c r="A1217" s="3">
        <v>1215.0</v>
      </c>
      <c r="B1217" s="3" t="s">
        <v>7470</v>
      </c>
      <c r="C1217" s="3" t="s">
        <v>7471</v>
      </c>
      <c r="D1217" s="3"/>
      <c r="E1217" s="30">
        <v>10000.0</v>
      </c>
      <c r="F1217" s="30">
        <v>10000.0</v>
      </c>
      <c r="G1217" s="3"/>
      <c r="H1217" s="3"/>
      <c r="I1217" s="3"/>
      <c r="J1217" s="3"/>
      <c r="K1217" s="3"/>
    </row>
    <row r="1218" ht="15.75" customHeight="1">
      <c r="A1218" s="3">
        <v>1216.0</v>
      </c>
      <c r="B1218" s="3" t="s">
        <v>7472</v>
      </c>
      <c r="C1218" s="3" t="s">
        <v>5618</v>
      </c>
      <c r="D1218" s="3"/>
      <c r="E1218" s="30">
        <v>10000.0</v>
      </c>
      <c r="F1218" s="30">
        <v>10000.0</v>
      </c>
      <c r="G1218" s="3"/>
      <c r="H1218" s="3"/>
      <c r="I1218" s="3"/>
      <c r="J1218" s="3"/>
      <c r="K1218" s="3"/>
    </row>
    <row r="1219" ht="15.75" customHeight="1">
      <c r="A1219" s="3">
        <v>1217.0</v>
      </c>
      <c r="B1219" s="3" t="s">
        <v>7473</v>
      </c>
      <c r="C1219" s="3" t="s">
        <v>7474</v>
      </c>
      <c r="D1219" s="3"/>
      <c r="E1219" s="30">
        <v>10000.0</v>
      </c>
      <c r="F1219" s="30">
        <v>10000.0</v>
      </c>
      <c r="G1219" s="3"/>
      <c r="H1219" s="3"/>
      <c r="I1219" s="3"/>
      <c r="J1219" s="3"/>
      <c r="K1219" s="3"/>
    </row>
    <row r="1220" ht="15.75" customHeight="1">
      <c r="A1220" s="3">
        <v>1218.0</v>
      </c>
      <c r="B1220" s="3" t="s">
        <v>7475</v>
      </c>
      <c r="C1220" s="3" t="s">
        <v>5514</v>
      </c>
      <c r="D1220" s="3"/>
      <c r="E1220" s="30">
        <v>10000.0</v>
      </c>
      <c r="F1220" s="30">
        <v>10000.0</v>
      </c>
      <c r="G1220" s="3"/>
      <c r="H1220" s="3"/>
      <c r="I1220" s="3"/>
      <c r="J1220" s="3"/>
      <c r="K1220" s="3"/>
    </row>
    <row r="1221" ht="15.75" customHeight="1">
      <c r="A1221" s="3">
        <v>1219.0</v>
      </c>
      <c r="B1221" s="3" t="s">
        <v>7476</v>
      </c>
      <c r="C1221" s="3" t="s">
        <v>5669</v>
      </c>
      <c r="D1221" s="3"/>
      <c r="E1221" s="30">
        <v>10000.0</v>
      </c>
      <c r="F1221" s="30">
        <v>10000.0</v>
      </c>
      <c r="G1221" s="3"/>
      <c r="H1221" s="3"/>
      <c r="I1221" s="3"/>
      <c r="J1221" s="3"/>
      <c r="K1221" s="3"/>
    </row>
    <row r="1222" ht="15.75" customHeight="1">
      <c r="A1222" s="3">
        <v>1220.0</v>
      </c>
      <c r="B1222" s="3" t="s">
        <v>7477</v>
      </c>
      <c r="C1222" s="3" t="s">
        <v>7478</v>
      </c>
      <c r="D1222" s="3"/>
      <c r="E1222" s="30">
        <v>10000.0</v>
      </c>
      <c r="F1222" s="30">
        <v>10000.0</v>
      </c>
      <c r="G1222" s="3"/>
      <c r="H1222" s="3"/>
      <c r="I1222" s="3"/>
      <c r="J1222" s="3"/>
      <c r="K1222" s="3"/>
    </row>
    <row r="1223" ht="15.75" customHeight="1">
      <c r="A1223" s="3">
        <v>1221.0</v>
      </c>
      <c r="B1223" s="3" t="s">
        <v>7479</v>
      </c>
      <c r="C1223" s="3" t="s">
        <v>7480</v>
      </c>
      <c r="D1223" s="3"/>
      <c r="E1223" s="30">
        <v>10000.0</v>
      </c>
      <c r="F1223" s="30">
        <v>10000.0</v>
      </c>
      <c r="G1223" s="3"/>
      <c r="H1223" s="3"/>
      <c r="I1223" s="3"/>
      <c r="J1223" s="3"/>
      <c r="K1223" s="3"/>
    </row>
    <row r="1224" ht="15.75" customHeight="1">
      <c r="A1224" s="3">
        <v>1222.0</v>
      </c>
      <c r="B1224" s="30" t="s">
        <v>7481</v>
      </c>
      <c r="C1224" s="30" t="s">
        <v>7482</v>
      </c>
      <c r="D1224" s="3"/>
      <c r="E1224" s="30">
        <v>10000.0</v>
      </c>
      <c r="F1224" s="30">
        <v>10000.0</v>
      </c>
      <c r="G1224" s="3"/>
      <c r="H1224" s="3"/>
      <c r="I1224" s="3"/>
      <c r="J1224" s="3"/>
      <c r="K1224" s="3"/>
    </row>
    <row r="1225" ht="15.75" customHeight="1">
      <c r="A1225" s="3">
        <v>1223.0</v>
      </c>
      <c r="B1225" s="3" t="s">
        <v>7483</v>
      </c>
      <c r="C1225" s="3" t="s">
        <v>6000</v>
      </c>
      <c r="D1225" s="3"/>
      <c r="E1225" s="30">
        <v>10000.0</v>
      </c>
      <c r="F1225" s="30">
        <v>10000.0</v>
      </c>
      <c r="G1225" s="3"/>
      <c r="H1225" s="3"/>
      <c r="I1225" s="3"/>
      <c r="J1225" s="3"/>
      <c r="K1225" s="3"/>
    </row>
    <row r="1226" ht="15.75" customHeight="1">
      <c r="A1226" s="3">
        <v>1224.0</v>
      </c>
      <c r="B1226" s="3" t="s">
        <v>7484</v>
      </c>
      <c r="C1226" s="3" t="s">
        <v>5000</v>
      </c>
      <c r="D1226" s="3"/>
      <c r="E1226" s="30">
        <v>10000.0</v>
      </c>
      <c r="F1226" s="30">
        <v>10000.0</v>
      </c>
      <c r="G1226" s="3"/>
      <c r="H1226" s="3"/>
      <c r="I1226" s="3"/>
      <c r="J1226" s="3"/>
      <c r="K1226" s="3"/>
    </row>
    <row r="1227" ht="15.75" customHeight="1">
      <c r="A1227" s="3">
        <v>1225.0</v>
      </c>
      <c r="B1227" s="3" t="s">
        <v>7485</v>
      </c>
      <c r="C1227" s="3" t="s">
        <v>5005</v>
      </c>
      <c r="D1227" s="3"/>
      <c r="E1227" s="30">
        <v>10000.0</v>
      </c>
      <c r="F1227" s="30">
        <v>10000.0</v>
      </c>
      <c r="G1227" s="3"/>
      <c r="H1227" s="3"/>
      <c r="I1227" s="3"/>
      <c r="J1227" s="3"/>
      <c r="K1227" s="3"/>
    </row>
    <row r="1228" ht="15.75" customHeight="1">
      <c r="A1228" s="3">
        <v>1226.0</v>
      </c>
      <c r="B1228" s="3" t="s">
        <v>7486</v>
      </c>
      <c r="C1228" s="3" t="s">
        <v>7487</v>
      </c>
      <c r="D1228" s="3"/>
      <c r="E1228" s="30">
        <v>10000.0</v>
      </c>
      <c r="F1228" s="30">
        <v>10000.0</v>
      </c>
      <c r="G1228" s="3"/>
      <c r="H1228" s="3"/>
      <c r="I1228" s="3"/>
      <c r="J1228" s="3"/>
      <c r="K1228" s="3"/>
    </row>
    <row r="1229" ht="15.75" customHeight="1">
      <c r="A1229" s="3">
        <v>1227.0</v>
      </c>
      <c r="B1229" s="3" t="s">
        <v>7488</v>
      </c>
      <c r="C1229" s="3" t="s">
        <v>5658</v>
      </c>
      <c r="D1229" s="3"/>
      <c r="E1229" s="30">
        <v>10000.0</v>
      </c>
      <c r="F1229" s="30">
        <v>10000.0</v>
      </c>
      <c r="G1229" s="3"/>
      <c r="H1229" s="3"/>
      <c r="I1229" s="3"/>
      <c r="J1229" s="3"/>
      <c r="K1229" s="3"/>
    </row>
    <row r="1230" ht="15.75" customHeight="1">
      <c r="A1230" s="3">
        <v>1228.0</v>
      </c>
      <c r="B1230" s="3" t="s">
        <v>7489</v>
      </c>
      <c r="C1230" s="3" t="s">
        <v>7490</v>
      </c>
      <c r="D1230" s="3"/>
      <c r="E1230" s="30">
        <v>10000.0</v>
      </c>
      <c r="F1230" s="30">
        <v>10000.0</v>
      </c>
      <c r="G1230" s="3"/>
      <c r="H1230" s="3"/>
      <c r="I1230" s="3"/>
      <c r="J1230" s="3"/>
      <c r="K1230" s="3"/>
    </row>
    <row r="1231" ht="15.75" customHeight="1">
      <c r="A1231" s="3">
        <v>1229.0</v>
      </c>
      <c r="B1231" s="3" t="s">
        <v>7491</v>
      </c>
      <c r="C1231" s="3" t="s">
        <v>7492</v>
      </c>
      <c r="D1231" s="3"/>
      <c r="E1231" s="30">
        <v>10000.0</v>
      </c>
      <c r="F1231" s="30">
        <v>10000.0</v>
      </c>
      <c r="G1231" s="3"/>
      <c r="H1231" s="3"/>
      <c r="I1231" s="3"/>
      <c r="J1231" s="3"/>
      <c r="K1231" s="3"/>
    </row>
    <row r="1232" ht="15.75" customHeight="1">
      <c r="A1232" s="3">
        <v>1230.0</v>
      </c>
      <c r="B1232" s="3" t="s">
        <v>7493</v>
      </c>
      <c r="C1232" s="3" t="s">
        <v>5678</v>
      </c>
      <c r="D1232" s="3"/>
      <c r="E1232" s="30">
        <v>10000.0</v>
      </c>
      <c r="F1232" s="30">
        <v>10000.0</v>
      </c>
      <c r="G1232" s="3"/>
      <c r="H1232" s="3"/>
      <c r="I1232" s="3"/>
      <c r="J1232" s="3"/>
      <c r="K1232" s="3"/>
    </row>
    <row r="1233" ht="15.75" customHeight="1">
      <c r="A1233" s="3">
        <v>1231.0</v>
      </c>
      <c r="B1233" s="3" t="s">
        <v>7494</v>
      </c>
      <c r="C1233" s="3" t="s">
        <v>5673</v>
      </c>
      <c r="D1233" s="3"/>
      <c r="E1233" s="30">
        <v>10000.0</v>
      </c>
      <c r="F1233" s="30">
        <v>10000.0</v>
      </c>
      <c r="G1233" s="3"/>
      <c r="H1233" s="3"/>
      <c r="I1233" s="3"/>
      <c r="J1233" s="3"/>
      <c r="K1233" s="3"/>
    </row>
    <row r="1234" ht="15.75" customHeight="1">
      <c r="A1234" s="3">
        <v>1232.0</v>
      </c>
      <c r="B1234" s="3" t="s">
        <v>7495</v>
      </c>
      <c r="C1234" s="3" t="s">
        <v>5667</v>
      </c>
      <c r="D1234" s="3"/>
      <c r="E1234" s="30">
        <v>10000.0</v>
      </c>
      <c r="F1234" s="30">
        <v>10000.0</v>
      </c>
      <c r="G1234" s="3"/>
      <c r="H1234" s="3"/>
      <c r="I1234" s="3"/>
      <c r="J1234" s="3"/>
      <c r="K1234" s="3"/>
    </row>
    <row r="1235" ht="15.75" customHeight="1">
      <c r="A1235" s="3">
        <v>1233.0</v>
      </c>
      <c r="B1235" s="3" t="s">
        <v>7496</v>
      </c>
      <c r="C1235" s="3" t="s">
        <v>5637</v>
      </c>
      <c r="D1235" s="3"/>
      <c r="E1235" s="30">
        <v>10000.0</v>
      </c>
      <c r="F1235" s="30">
        <v>10000.0</v>
      </c>
      <c r="G1235" s="3"/>
      <c r="H1235" s="3"/>
      <c r="I1235" s="3"/>
      <c r="J1235" s="3"/>
      <c r="K1235" s="3"/>
    </row>
    <row r="1236" ht="15.75" customHeight="1">
      <c r="A1236" s="3">
        <v>1234.0</v>
      </c>
      <c r="B1236" s="3" t="s">
        <v>7497</v>
      </c>
      <c r="C1236" s="3" t="s">
        <v>6041</v>
      </c>
      <c r="D1236" s="3"/>
      <c r="E1236" s="30">
        <v>10000.0</v>
      </c>
      <c r="F1236" s="30">
        <v>10000.0</v>
      </c>
      <c r="G1236" s="3"/>
      <c r="H1236" s="3"/>
      <c r="I1236" s="3"/>
      <c r="J1236" s="3"/>
      <c r="K1236" s="3"/>
    </row>
    <row r="1237" ht="15.75" customHeight="1">
      <c r="A1237" s="3">
        <v>1235.0</v>
      </c>
      <c r="B1237" s="3" t="s">
        <v>7498</v>
      </c>
      <c r="C1237" s="3" t="s">
        <v>5772</v>
      </c>
      <c r="D1237" s="3"/>
      <c r="E1237" s="30">
        <v>10000.0</v>
      </c>
      <c r="F1237" s="30">
        <v>10000.0</v>
      </c>
      <c r="G1237" s="3"/>
      <c r="H1237" s="3"/>
      <c r="I1237" s="3"/>
      <c r="J1237" s="3"/>
      <c r="K1237" s="3"/>
    </row>
    <row r="1238" ht="15.75" customHeight="1">
      <c r="A1238" s="3">
        <v>1236.0</v>
      </c>
      <c r="B1238" s="3" t="s">
        <v>7499</v>
      </c>
      <c r="C1238" s="3" t="s">
        <v>7500</v>
      </c>
      <c r="D1238" s="3"/>
      <c r="E1238" s="30">
        <v>10000.0</v>
      </c>
      <c r="F1238" s="30">
        <v>10000.0</v>
      </c>
      <c r="G1238" s="3"/>
      <c r="H1238" s="3"/>
      <c r="I1238" s="3"/>
      <c r="J1238" s="3"/>
      <c r="K1238" s="3"/>
    </row>
    <row r="1239" ht="15.75" customHeight="1">
      <c r="A1239" s="3">
        <v>1237.0</v>
      </c>
      <c r="B1239" s="3" t="s">
        <v>7501</v>
      </c>
      <c r="C1239" s="3" t="s">
        <v>5641</v>
      </c>
      <c r="D1239" s="3"/>
      <c r="E1239" s="30">
        <v>10000.0</v>
      </c>
      <c r="F1239" s="30">
        <v>10000.0</v>
      </c>
      <c r="G1239" s="3"/>
      <c r="H1239" s="3"/>
      <c r="I1239" s="3"/>
      <c r="J1239" s="3"/>
      <c r="K1239" s="3"/>
    </row>
    <row r="1240" ht="15.75" customHeight="1">
      <c r="A1240" s="3">
        <v>1238.0</v>
      </c>
      <c r="B1240" s="30" t="s">
        <v>7502</v>
      </c>
      <c r="C1240" s="3" t="s">
        <v>4933</v>
      </c>
      <c r="D1240" s="3"/>
      <c r="E1240" s="30">
        <v>10000.0</v>
      </c>
      <c r="F1240" s="30">
        <v>10000.0</v>
      </c>
      <c r="G1240" s="3"/>
      <c r="H1240" s="3"/>
      <c r="I1240" s="3"/>
      <c r="J1240" s="3"/>
      <c r="K1240" s="3"/>
    </row>
    <row r="1241" ht="15.75" customHeight="1">
      <c r="A1241" s="3">
        <v>1239.0</v>
      </c>
      <c r="B1241" s="3" t="s">
        <v>7503</v>
      </c>
      <c r="C1241" s="3" t="s">
        <v>5992</v>
      </c>
      <c r="D1241" s="3"/>
      <c r="E1241" s="30">
        <v>10000.0</v>
      </c>
      <c r="F1241" s="30">
        <v>10000.0</v>
      </c>
      <c r="G1241" s="3"/>
      <c r="H1241" s="3"/>
      <c r="I1241" s="3"/>
      <c r="J1241" s="3"/>
      <c r="K1241" s="3"/>
    </row>
    <row r="1242" ht="15.75" customHeight="1">
      <c r="A1242" s="3">
        <v>1240.0</v>
      </c>
      <c r="B1242" s="3" t="s">
        <v>7504</v>
      </c>
      <c r="C1242" s="3" t="s">
        <v>4947</v>
      </c>
      <c r="D1242" s="3"/>
      <c r="E1242" s="30">
        <v>10000.0</v>
      </c>
      <c r="F1242" s="30">
        <v>10000.0</v>
      </c>
      <c r="G1242" s="3"/>
      <c r="H1242" s="3"/>
      <c r="I1242" s="3"/>
      <c r="J1242" s="3"/>
      <c r="K1242" s="3"/>
    </row>
    <row r="1243" ht="15.75" customHeight="1">
      <c r="A1243" s="3">
        <v>1241.0</v>
      </c>
      <c r="B1243" s="3" t="s">
        <v>7505</v>
      </c>
      <c r="C1243" s="3" t="s">
        <v>4954</v>
      </c>
      <c r="D1243" s="3" t="s">
        <v>5846</v>
      </c>
      <c r="E1243" s="3">
        <v>913.0</v>
      </c>
      <c r="F1243" s="30">
        <v>10000.0</v>
      </c>
      <c r="G1243" s="3"/>
      <c r="H1243" s="3"/>
      <c r="I1243" s="3"/>
      <c r="J1243" s="3"/>
      <c r="K1243" s="3"/>
    </row>
    <row r="1244" ht="15.75" customHeight="1">
      <c r="A1244" s="3">
        <v>1242.0</v>
      </c>
      <c r="B1244" s="3" t="s">
        <v>7506</v>
      </c>
      <c r="C1244" s="3" t="s">
        <v>5693</v>
      </c>
      <c r="D1244" s="3"/>
      <c r="E1244" s="30">
        <v>10000.0</v>
      </c>
      <c r="F1244" s="30">
        <v>10000.0</v>
      </c>
      <c r="G1244" s="3"/>
      <c r="H1244" s="3"/>
      <c r="I1244" s="3"/>
      <c r="J1244" s="3"/>
      <c r="K1244" s="3"/>
    </row>
    <row r="1245" ht="15.75" customHeight="1">
      <c r="A1245" s="3">
        <v>1243.0</v>
      </c>
      <c r="B1245" s="3" t="s">
        <v>7507</v>
      </c>
      <c r="C1245" s="3" t="s">
        <v>5670</v>
      </c>
      <c r="D1245" s="3"/>
      <c r="E1245" s="30">
        <v>10000.0</v>
      </c>
      <c r="F1245" s="30">
        <v>10000.0</v>
      </c>
      <c r="G1245" s="3"/>
      <c r="H1245" s="3"/>
      <c r="I1245" s="3"/>
      <c r="J1245" s="3"/>
      <c r="K1245" s="3"/>
    </row>
    <row r="1246" ht="15.75" customHeight="1">
      <c r="A1246" s="3">
        <v>1244.0</v>
      </c>
      <c r="B1246" s="3" t="s">
        <v>7508</v>
      </c>
      <c r="C1246" s="3" t="s">
        <v>6037</v>
      </c>
      <c r="D1246" s="3"/>
      <c r="E1246" s="30">
        <v>10000.0</v>
      </c>
      <c r="F1246" s="30">
        <v>10000.0</v>
      </c>
      <c r="G1246" s="3"/>
      <c r="H1246" s="3"/>
      <c r="I1246" s="3"/>
      <c r="J1246" s="3"/>
      <c r="K1246" s="3"/>
    </row>
    <row r="1247" ht="15.75" customHeight="1">
      <c r="A1247" s="3">
        <v>1245.0</v>
      </c>
      <c r="B1247" s="3" t="s">
        <v>7509</v>
      </c>
      <c r="C1247" s="3" t="s">
        <v>7510</v>
      </c>
      <c r="D1247" s="3"/>
      <c r="E1247" s="30">
        <v>10000.0</v>
      </c>
      <c r="F1247" s="30">
        <v>10000.0</v>
      </c>
      <c r="G1247" s="3"/>
      <c r="H1247" s="3"/>
      <c r="I1247" s="3"/>
      <c r="J1247" s="3"/>
      <c r="K1247" s="3"/>
    </row>
    <row r="1248" ht="15.75" customHeight="1">
      <c r="A1248" s="3">
        <v>1246.0</v>
      </c>
      <c r="B1248" s="3" t="s">
        <v>7511</v>
      </c>
      <c r="C1248" s="3" t="s">
        <v>5672</v>
      </c>
      <c r="D1248" s="3"/>
      <c r="E1248" s="30">
        <v>10000.0</v>
      </c>
      <c r="F1248" s="30">
        <v>10000.0</v>
      </c>
      <c r="G1248" s="3"/>
      <c r="H1248" s="3"/>
      <c r="I1248" s="3"/>
      <c r="J1248" s="3"/>
      <c r="K1248" s="3"/>
    </row>
    <row r="1249" ht="15.75" customHeight="1">
      <c r="A1249" s="3">
        <v>1247.0</v>
      </c>
      <c r="B1249" s="3" t="s">
        <v>7512</v>
      </c>
      <c r="C1249" s="3" t="s">
        <v>6024</v>
      </c>
      <c r="D1249" s="3"/>
      <c r="E1249" s="30">
        <v>10000.0</v>
      </c>
      <c r="F1249" s="30">
        <v>10000.0</v>
      </c>
      <c r="G1249" s="3"/>
      <c r="H1249" s="3"/>
      <c r="I1249" s="3"/>
      <c r="J1249" s="3"/>
      <c r="K1249" s="3"/>
    </row>
    <row r="1250" ht="15.75" customHeight="1">
      <c r="A1250" s="3">
        <v>1248.0</v>
      </c>
      <c r="B1250" s="3" t="s">
        <v>7513</v>
      </c>
      <c r="C1250" s="3" t="s">
        <v>6028</v>
      </c>
      <c r="D1250" s="3"/>
      <c r="E1250" s="30">
        <v>10000.0</v>
      </c>
      <c r="F1250" s="30">
        <v>10000.0</v>
      </c>
      <c r="G1250" s="3"/>
      <c r="H1250" s="3"/>
      <c r="I1250" s="3"/>
      <c r="J1250" s="3"/>
      <c r="K1250" s="3"/>
    </row>
    <row r="1251" ht="15.75" customHeight="1">
      <c r="A1251" s="3">
        <v>1249.0</v>
      </c>
      <c r="B1251" s="3" t="s">
        <v>7514</v>
      </c>
      <c r="C1251" s="3" t="s">
        <v>6063</v>
      </c>
      <c r="D1251" s="3"/>
      <c r="E1251" s="30">
        <v>10000.0</v>
      </c>
      <c r="F1251" s="30">
        <v>10000.0</v>
      </c>
      <c r="G1251" s="3"/>
      <c r="H1251" s="3"/>
      <c r="I1251" s="3"/>
      <c r="J1251" s="3"/>
      <c r="K1251" s="3"/>
    </row>
    <row r="1252" ht="15.75" customHeight="1">
      <c r="A1252" s="3">
        <v>1250.0</v>
      </c>
      <c r="B1252" s="3" t="s">
        <v>7515</v>
      </c>
      <c r="C1252" s="3" t="s">
        <v>7516</v>
      </c>
      <c r="D1252" s="3"/>
      <c r="E1252" s="30">
        <v>10000.0</v>
      </c>
      <c r="F1252" s="30">
        <v>10000.0</v>
      </c>
      <c r="G1252" s="3"/>
      <c r="H1252" s="3"/>
      <c r="I1252" s="3"/>
      <c r="J1252" s="3"/>
      <c r="K1252" s="3"/>
    </row>
    <row r="1253" ht="15.75" customHeight="1">
      <c r="A1253" s="3">
        <v>1251.0</v>
      </c>
      <c r="B1253" s="3" t="s">
        <v>7517</v>
      </c>
      <c r="C1253" s="3" t="s">
        <v>5303</v>
      </c>
      <c r="D1253" s="3"/>
      <c r="E1253" s="30">
        <v>10000.0</v>
      </c>
      <c r="F1253" s="30">
        <v>10000.0</v>
      </c>
      <c r="G1253" s="3"/>
      <c r="H1253" s="3"/>
      <c r="I1253" s="3"/>
      <c r="J1253" s="3"/>
      <c r="K1253" s="3"/>
    </row>
    <row r="1254" ht="15.75" customHeight="1">
      <c r="A1254" s="3">
        <v>1252.0</v>
      </c>
      <c r="B1254" s="3" t="s">
        <v>7518</v>
      </c>
      <c r="C1254" s="3" t="s">
        <v>7519</v>
      </c>
      <c r="D1254" s="3"/>
      <c r="E1254" s="30">
        <v>10000.0</v>
      </c>
      <c r="F1254" s="30">
        <v>10000.0</v>
      </c>
      <c r="G1254" s="3"/>
      <c r="H1254" s="3"/>
      <c r="I1254" s="3"/>
      <c r="J1254" s="3"/>
      <c r="K1254" s="3"/>
    </row>
    <row r="1255" ht="15.75" customHeight="1">
      <c r="A1255" s="3">
        <v>1253.0</v>
      </c>
      <c r="B1255" s="3" t="s">
        <v>7520</v>
      </c>
      <c r="C1255" s="3" t="s">
        <v>7521</v>
      </c>
      <c r="D1255" s="3"/>
      <c r="E1255" s="30">
        <v>10000.0</v>
      </c>
      <c r="F1255" s="30">
        <v>10000.0</v>
      </c>
      <c r="G1255" s="3"/>
      <c r="H1255" s="3"/>
      <c r="I1255" s="3"/>
      <c r="J1255" s="3"/>
      <c r="K1255" s="3"/>
    </row>
    <row r="1256" ht="15.75" customHeight="1">
      <c r="A1256" s="3">
        <v>1254.0</v>
      </c>
      <c r="B1256" s="3" t="s">
        <v>6874</v>
      </c>
      <c r="C1256" s="3" t="s">
        <v>5021</v>
      </c>
      <c r="D1256" s="3"/>
      <c r="E1256" s="30">
        <v>10000.0</v>
      </c>
      <c r="F1256" s="3">
        <v>83.5</v>
      </c>
      <c r="G1256" s="3"/>
      <c r="H1256" s="3"/>
      <c r="I1256" s="3"/>
      <c r="J1256" s="3"/>
      <c r="K1256" s="3"/>
    </row>
    <row r="1257" ht="15.75" customHeight="1">
      <c r="A1257" s="3">
        <v>1255.0</v>
      </c>
      <c r="B1257" s="3"/>
      <c r="C1257" s="3"/>
      <c r="D1257" s="3"/>
      <c r="E1257" s="30">
        <v>10000.0</v>
      </c>
      <c r="F1257" s="30">
        <v>10000.0</v>
      </c>
      <c r="G1257" s="3"/>
      <c r="H1257" s="3"/>
      <c r="I1257" s="3"/>
      <c r="J1257" s="3"/>
      <c r="K1257" s="3"/>
    </row>
    <row r="1258" ht="15.75" customHeight="1">
      <c r="A1258" s="3">
        <v>1256.0</v>
      </c>
      <c r="B1258" s="3" t="s">
        <v>7522</v>
      </c>
      <c r="C1258" s="3" t="s">
        <v>6036</v>
      </c>
      <c r="D1258" s="3"/>
      <c r="E1258" s="30">
        <v>10000.0</v>
      </c>
      <c r="F1258" s="30">
        <v>10000.0</v>
      </c>
      <c r="G1258" s="3"/>
      <c r="H1258" s="3"/>
      <c r="I1258" s="3"/>
      <c r="J1258" s="3"/>
      <c r="K1258" s="3"/>
    </row>
    <row r="1259" ht="15.75" customHeight="1">
      <c r="A1259" s="3">
        <v>1257.0</v>
      </c>
      <c r="B1259" s="3" t="s">
        <v>7523</v>
      </c>
      <c r="C1259" s="3" t="s">
        <v>7524</v>
      </c>
      <c r="D1259" s="3"/>
      <c r="E1259" s="30">
        <v>10000.0</v>
      </c>
      <c r="F1259" s="30">
        <v>10000.0</v>
      </c>
      <c r="G1259" s="3"/>
      <c r="H1259" s="3"/>
      <c r="I1259" s="3"/>
      <c r="J1259" s="3"/>
      <c r="K1259" s="3"/>
    </row>
    <row r="1260" ht="15.75" customHeight="1">
      <c r="A1260" s="3">
        <v>1258.0</v>
      </c>
      <c r="B1260" s="3" t="s">
        <v>7525</v>
      </c>
      <c r="C1260" s="3" t="s">
        <v>6043</v>
      </c>
      <c r="D1260" s="3"/>
      <c r="E1260" s="30">
        <v>10000.0</v>
      </c>
      <c r="F1260" s="30">
        <v>10000.0</v>
      </c>
      <c r="G1260" s="3"/>
      <c r="H1260" s="3"/>
      <c r="I1260" s="3"/>
      <c r="J1260" s="3"/>
      <c r="K1260" s="3"/>
    </row>
    <row r="1261" ht="15.75" customHeight="1">
      <c r="A1261" s="3">
        <v>1259.0</v>
      </c>
      <c r="B1261" s="3" t="s">
        <v>7526</v>
      </c>
      <c r="C1261" s="3" t="s">
        <v>7527</v>
      </c>
      <c r="D1261" s="3"/>
      <c r="E1261" s="30">
        <v>10000.0</v>
      </c>
      <c r="F1261" s="30">
        <v>10000.0</v>
      </c>
      <c r="G1261" s="3"/>
      <c r="H1261" s="3"/>
      <c r="I1261" s="3"/>
      <c r="J1261" s="3"/>
      <c r="K1261" s="3"/>
    </row>
    <row r="1262" ht="15.75" customHeight="1">
      <c r="A1262" s="3">
        <v>1260.0</v>
      </c>
      <c r="B1262" s="3" t="s">
        <v>7528</v>
      </c>
      <c r="C1262" s="3" t="s">
        <v>5679</v>
      </c>
      <c r="D1262" s="3"/>
      <c r="E1262" s="30">
        <v>10000.0</v>
      </c>
      <c r="F1262" s="30">
        <v>10000.0</v>
      </c>
      <c r="G1262" s="3"/>
      <c r="H1262" s="3"/>
      <c r="I1262" s="3"/>
      <c r="J1262" s="3"/>
      <c r="K1262" s="3"/>
    </row>
    <row r="1263" ht="15.75" customHeight="1">
      <c r="A1263" s="3">
        <v>1261.0</v>
      </c>
      <c r="B1263" s="3" t="s">
        <v>7529</v>
      </c>
      <c r="C1263" s="3" t="s">
        <v>5729</v>
      </c>
      <c r="D1263" s="3"/>
      <c r="E1263" s="30">
        <v>10000.0</v>
      </c>
      <c r="F1263" s="30">
        <v>10000.0</v>
      </c>
      <c r="G1263" s="3"/>
      <c r="H1263" s="3"/>
      <c r="I1263" s="3"/>
      <c r="J1263" s="3"/>
      <c r="K1263" s="3"/>
    </row>
    <row r="1264" ht="15.75" customHeight="1">
      <c r="A1264" s="3">
        <v>1262.0</v>
      </c>
      <c r="B1264" s="3" t="s">
        <v>7530</v>
      </c>
      <c r="C1264" s="3" t="s">
        <v>7531</v>
      </c>
      <c r="D1264" s="3"/>
      <c r="E1264" s="30">
        <v>10000.0</v>
      </c>
      <c r="F1264" s="30">
        <v>10000.0</v>
      </c>
      <c r="G1264" s="3"/>
      <c r="H1264" s="3"/>
      <c r="I1264" s="3"/>
      <c r="J1264" s="3"/>
      <c r="K1264" s="3"/>
    </row>
    <row r="1265" ht="15.75" customHeight="1">
      <c r="A1265" s="3">
        <v>1263.0</v>
      </c>
      <c r="B1265" s="3" t="s">
        <v>7532</v>
      </c>
      <c r="C1265" s="3" t="s">
        <v>7533</v>
      </c>
      <c r="D1265" s="3"/>
      <c r="E1265" s="30">
        <v>10000.0</v>
      </c>
      <c r="F1265" s="30">
        <v>10000.0</v>
      </c>
      <c r="G1265" s="3"/>
      <c r="H1265" s="3"/>
      <c r="I1265" s="3"/>
      <c r="J1265" s="3"/>
      <c r="K1265" s="3"/>
    </row>
    <row r="1266" ht="15.75" customHeight="1">
      <c r="A1266" s="3">
        <v>1264.0</v>
      </c>
      <c r="B1266" s="3" t="s">
        <v>7534</v>
      </c>
      <c r="C1266" s="3" t="s">
        <v>5756</v>
      </c>
      <c r="D1266" s="3"/>
      <c r="E1266" s="30">
        <v>10000.0</v>
      </c>
      <c r="F1266" s="30">
        <v>10000.0</v>
      </c>
      <c r="G1266" s="3"/>
      <c r="H1266" s="3"/>
      <c r="I1266" s="3"/>
      <c r="J1266" s="3"/>
      <c r="K1266" s="3"/>
    </row>
    <row r="1267" ht="15.75" customHeight="1">
      <c r="A1267" s="3">
        <v>1265.0</v>
      </c>
      <c r="B1267" s="3" t="s">
        <v>7535</v>
      </c>
      <c r="C1267" s="3" t="s">
        <v>7536</v>
      </c>
      <c r="D1267" s="3"/>
      <c r="E1267" s="30">
        <v>10000.0</v>
      </c>
      <c r="F1267" s="30">
        <v>10000.0</v>
      </c>
      <c r="G1267" s="3"/>
      <c r="H1267" s="3"/>
      <c r="I1267" s="3"/>
      <c r="J1267" s="3"/>
      <c r="K1267" s="3"/>
    </row>
    <row r="1268" ht="15.75" customHeight="1">
      <c r="A1268" s="3">
        <v>1266.0</v>
      </c>
      <c r="B1268" s="3" t="s">
        <v>7537</v>
      </c>
      <c r="C1268" s="3" t="s">
        <v>5644</v>
      </c>
      <c r="D1268" s="3"/>
      <c r="E1268" s="30">
        <v>10000.0</v>
      </c>
      <c r="F1268" s="30">
        <v>10000.0</v>
      </c>
      <c r="G1268" s="3"/>
      <c r="H1268" s="3"/>
      <c r="I1268" s="3"/>
      <c r="J1268" s="3"/>
      <c r="K1268" s="3"/>
    </row>
    <row r="1269" ht="15.75" customHeight="1">
      <c r="A1269" s="3">
        <v>1267.0</v>
      </c>
      <c r="B1269" s="3" t="s">
        <v>7538</v>
      </c>
      <c r="C1269" s="3" t="s">
        <v>7539</v>
      </c>
      <c r="D1269" s="3"/>
      <c r="E1269" s="30">
        <v>10000.0</v>
      </c>
      <c r="F1269" s="30">
        <v>10000.0</v>
      </c>
      <c r="G1269" s="3"/>
      <c r="H1269" s="3"/>
      <c r="I1269" s="3"/>
      <c r="J1269" s="3"/>
      <c r="K1269" s="3"/>
    </row>
    <row r="1270" ht="15.75" customHeight="1">
      <c r="A1270" s="3">
        <v>1268.0</v>
      </c>
      <c r="B1270" s="3" t="s">
        <v>7540</v>
      </c>
      <c r="C1270" s="3" t="s">
        <v>6005</v>
      </c>
      <c r="D1270" s="3"/>
      <c r="E1270" s="30">
        <v>10000.0</v>
      </c>
      <c r="F1270" s="30">
        <v>10000.0</v>
      </c>
      <c r="G1270" s="3"/>
      <c r="H1270" s="3"/>
      <c r="I1270" s="3"/>
      <c r="J1270" s="3"/>
      <c r="K1270" s="3"/>
    </row>
    <row r="1271" ht="15.75" customHeight="1">
      <c r="A1271" s="3">
        <v>1269.0</v>
      </c>
      <c r="B1271" s="3" t="s">
        <v>7541</v>
      </c>
      <c r="C1271" s="3" t="s">
        <v>5666</v>
      </c>
      <c r="D1271" s="3"/>
      <c r="E1271" s="30">
        <v>10000.0</v>
      </c>
      <c r="F1271" s="30">
        <v>10000.0</v>
      </c>
      <c r="G1271" s="3"/>
      <c r="H1271" s="3"/>
      <c r="I1271" s="3"/>
      <c r="J1271" s="3"/>
      <c r="K1271" s="3"/>
    </row>
    <row r="1272" ht="15.75" customHeight="1">
      <c r="A1272" s="3">
        <v>1270.0</v>
      </c>
      <c r="B1272" s="3" t="s">
        <v>7542</v>
      </c>
      <c r="C1272" s="3" t="s">
        <v>7543</v>
      </c>
      <c r="D1272" s="3"/>
      <c r="E1272" s="30">
        <v>10000.0</v>
      </c>
      <c r="F1272" s="30">
        <v>10000.0</v>
      </c>
      <c r="G1272" s="3"/>
      <c r="H1272" s="3"/>
      <c r="I1272" s="3"/>
      <c r="J1272" s="3"/>
      <c r="K1272" s="3"/>
    </row>
    <row r="1273" ht="15.75" customHeight="1">
      <c r="A1273" s="3">
        <v>1271.0</v>
      </c>
      <c r="B1273" s="3" t="s">
        <v>7544</v>
      </c>
      <c r="C1273" s="3" t="s">
        <v>5691</v>
      </c>
      <c r="D1273" s="3"/>
      <c r="E1273" s="30">
        <v>10000.0</v>
      </c>
      <c r="F1273" s="30">
        <v>10000.0</v>
      </c>
      <c r="G1273" s="3"/>
      <c r="H1273" s="3"/>
      <c r="I1273" s="3"/>
      <c r="J1273" s="3"/>
      <c r="K1273" s="3"/>
    </row>
    <row r="1274" ht="15.75" customHeight="1">
      <c r="A1274" s="3">
        <v>1272.0</v>
      </c>
      <c r="B1274" s="3" t="s">
        <v>7545</v>
      </c>
      <c r="C1274" s="3" t="s">
        <v>6013</v>
      </c>
      <c r="D1274" s="3"/>
      <c r="E1274" s="30">
        <v>10000.0</v>
      </c>
      <c r="F1274" s="30">
        <v>10000.0</v>
      </c>
      <c r="G1274" s="3"/>
      <c r="H1274" s="3"/>
      <c r="I1274" s="3"/>
      <c r="J1274" s="3"/>
      <c r="K1274" s="3"/>
    </row>
    <row r="1275" ht="15.75" customHeight="1">
      <c r="A1275" s="3">
        <v>1273.0</v>
      </c>
      <c r="B1275" s="3" t="s">
        <v>7546</v>
      </c>
      <c r="C1275" s="3" t="s">
        <v>5682</v>
      </c>
      <c r="D1275" s="3"/>
      <c r="E1275" s="30">
        <v>10000.0</v>
      </c>
      <c r="F1275" s="30">
        <v>10000.0</v>
      </c>
      <c r="G1275" s="3"/>
      <c r="H1275" s="3"/>
      <c r="I1275" s="3"/>
      <c r="J1275" s="3"/>
      <c r="K1275" s="3"/>
    </row>
    <row r="1276" ht="15.75" customHeight="1">
      <c r="A1276" s="3">
        <v>1274.0</v>
      </c>
      <c r="B1276" s="3" t="s">
        <v>7547</v>
      </c>
      <c r="C1276" s="3" t="s">
        <v>7548</v>
      </c>
      <c r="D1276" s="3"/>
      <c r="E1276" s="30">
        <v>10000.0</v>
      </c>
      <c r="F1276" s="30">
        <v>10000.0</v>
      </c>
      <c r="G1276" s="3"/>
      <c r="H1276" s="3"/>
      <c r="I1276" s="3"/>
      <c r="J1276" s="3"/>
      <c r="K1276" s="3"/>
    </row>
    <row r="1277" ht="15.75" customHeight="1">
      <c r="A1277" s="3">
        <v>1275.0</v>
      </c>
      <c r="B1277" s="3" t="s">
        <v>7549</v>
      </c>
      <c r="C1277" s="3" t="s">
        <v>5863</v>
      </c>
      <c r="D1277" s="3"/>
      <c r="E1277" s="30">
        <v>10000.0</v>
      </c>
      <c r="F1277" s="30">
        <v>10000.0</v>
      </c>
      <c r="G1277" s="3"/>
      <c r="H1277" s="3"/>
      <c r="I1277" s="3"/>
      <c r="J1277" s="3"/>
      <c r="K1277" s="3"/>
    </row>
    <row r="1278" ht="15.75" customHeight="1">
      <c r="A1278" s="3">
        <v>1276.0</v>
      </c>
      <c r="B1278" s="3" t="s">
        <v>7550</v>
      </c>
      <c r="C1278" s="3" t="s">
        <v>7551</v>
      </c>
      <c r="D1278" s="3"/>
      <c r="E1278" s="30">
        <v>10000.0</v>
      </c>
      <c r="F1278" s="30">
        <v>10000.0</v>
      </c>
      <c r="G1278" s="3"/>
      <c r="H1278" s="3"/>
      <c r="I1278" s="3"/>
      <c r="J1278" s="3"/>
      <c r="K1278" s="3"/>
    </row>
    <row r="1279" ht="15.75" customHeight="1">
      <c r="A1279" s="3">
        <v>1277.0</v>
      </c>
      <c r="B1279" s="3" t="s">
        <v>7552</v>
      </c>
      <c r="C1279" s="3" t="s">
        <v>5650</v>
      </c>
      <c r="D1279" s="3"/>
      <c r="E1279" s="30">
        <v>10000.0</v>
      </c>
      <c r="F1279" s="30">
        <v>10000.0</v>
      </c>
      <c r="G1279" s="3"/>
      <c r="H1279" s="3"/>
      <c r="I1279" s="3"/>
      <c r="J1279" s="3"/>
      <c r="K1279" s="3"/>
    </row>
    <row r="1280" ht="15.75" customHeight="1">
      <c r="A1280" s="3">
        <v>1278.0</v>
      </c>
      <c r="B1280" s="3" t="s">
        <v>7553</v>
      </c>
      <c r="C1280" s="3" t="s">
        <v>6038</v>
      </c>
      <c r="D1280" s="3"/>
      <c r="E1280" s="30">
        <v>10000.0</v>
      </c>
      <c r="F1280" s="30">
        <v>10000.0</v>
      </c>
      <c r="G1280" s="3"/>
      <c r="H1280" s="3"/>
      <c r="I1280" s="3"/>
      <c r="J1280" s="3"/>
      <c r="K1280" s="3"/>
    </row>
    <row r="1281" ht="15.75" customHeight="1">
      <c r="A1281" s="3">
        <v>1279.0</v>
      </c>
      <c r="B1281" s="3" t="s">
        <v>7554</v>
      </c>
      <c r="C1281" s="3" t="s">
        <v>5299</v>
      </c>
      <c r="D1281" s="3"/>
      <c r="E1281" s="30">
        <v>10000.0</v>
      </c>
      <c r="F1281" s="30">
        <v>10000.0</v>
      </c>
      <c r="G1281" s="3"/>
      <c r="H1281" s="3"/>
      <c r="I1281" s="3"/>
      <c r="J1281" s="3"/>
      <c r="K1281" s="3"/>
    </row>
    <row r="1282" ht="15.75" customHeight="1">
      <c r="A1282" s="3">
        <v>1280.0</v>
      </c>
      <c r="B1282" s="30" t="s">
        <v>7555</v>
      </c>
      <c r="C1282" s="30" t="s">
        <v>7556</v>
      </c>
      <c r="D1282" s="3"/>
      <c r="E1282" s="30">
        <v>10000.0</v>
      </c>
      <c r="F1282" s="30">
        <v>10000.0</v>
      </c>
      <c r="G1282" s="3"/>
      <c r="H1282" s="3"/>
      <c r="I1282" s="3"/>
      <c r="J1282" s="3"/>
      <c r="K1282" s="3"/>
    </row>
    <row r="1283" ht="15.75" customHeight="1">
      <c r="A1283" s="3">
        <v>1281.0</v>
      </c>
      <c r="B1283" s="3" t="s">
        <v>7557</v>
      </c>
      <c r="C1283" s="3" t="s">
        <v>5313</v>
      </c>
      <c r="D1283" s="3"/>
      <c r="E1283" s="30">
        <v>10000.0</v>
      </c>
      <c r="F1283" s="30">
        <v>10000.0</v>
      </c>
      <c r="G1283" s="3"/>
      <c r="H1283" s="3"/>
      <c r="I1283" s="3"/>
      <c r="J1283" s="3"/>
      <c r="K1283" s="3"/>
    </row>
    <row r="1284" ht="15.75" customHeight="1">
      <c r="A1284" s="3">
        <v>1282.0</v>
      </c>
      <c r="B1284" s="3" t="s">
        <v>7558</v>
      </c>
      <c r="C1284" s="3" t="s">
        <v>5432</v>
      </c>
      <c r="D1284" s="3"/>
      <c r="E1284" s="30">
        <v>10000.0</v>
      </c>
      <c r="F1284" s="30">
        <v>10000.0</v>
      </c>
      <c r="G1284" s="3"/>
      <c r="H1284" s="3"/>
      <c r="I1284" s="3"/>
      <c r="J1284" s="3"/>
      <c r="K1284" s="3"/>
    </row>
    <row r="1285" ht="15.75" customHeight="1">
      <c r="A1285" s="3">
        <v>1283.0</v>
      </c>
      <c r="B1285" s="3" t="s">
        <v>7559</v>
      </c>
      <c r="C1285" s="3" t="s">
        <v>6023</v>
      </c>
      <c r="D1285" s="3"/>
      <c r="E1285" s="30">
        <v>10000.0</v>
      </c>
      <c r="F1285" s="30">
        <v>10000.0</v>
      </c>
      <c r="G1285" s="3"/>
      <c r="H1285" s="3"/>
      <c r="I1285" s="3"/>
      <c r="J1285" s="3"/>
      <c r="K1285" s="3"/>
    </row>
    <row r="1286" ht="15.75" customHeight="1">
      <c r="A1286" s="3">
        <v>1284.0</v>
      </c>
      <c r="B1286" s="3" t="s">
        <v>7560</v>
      </c>
      <c r="C1286" s="3" t="s">
        <v>5696</v>
      </c>
      <c r="D1286" s="3"/>
      <c r="E1286" s="30">
        <v>10000.0</v>
      </c>
      <c r="F1286" s="30">
        <v>10000.0</v>
      </c>
      <c r="G1286" s="3"/>
      <c r="H1286" s="3"/>
      <c r="I1286" s="3"/>
      <c r="J1286" s="3"/>
      <c r="K1286" s="3"/>
    </row>
    <row r="1287" ht="15.75" customHeight="1">
      <c r="A1287" s="3">
        <v>1285.0</v>
      </c>
      <c r="B1287" s="3" t="s">
        <v>7561</v>
      </c>
      <c r="C1287" s="3" t="s">
        <v>5860</v>
      </c>
      <c r="D1287" s="3"/>
      <c r="E1287" s="30">
        <v>10000.0</v>
      </c>
      <c r="F1287" s="30">
        <v>10000.0</v>
      </c>
      <c r="G1287" s="3"/>
      <c r="H1287" s="3"/>
      <c r="I1287" s="3"/>
      <c r="J1287" s="3"/>
      <c r="K1287" s="3"/>
    </row>
    <row r="1288" ht="15.75" customHeight="1">
      <c r="A1288" s="3">
        <v>1286.0</v>
      </c>
      <c r="B1288" s="3" t="s">
        <v>7562</v>
      </c>
      <c r="C1288" s="3" t="s">
        <v>6032</v>
      </c>
      <c r="D1288" s="3"/>
      <c r="E1288" s="30">
        <v>10000.0</v>
      </c>
      <c r="F1288" s="30">
        <v>10000.0</v>
      </c>
      <c r="G1288" s="3"/>
      <c r="H1288" s="3"/>
      <c r="I1288" s="3"/>
      <c r="J1288" s="3"/>
      <c r="K1288" s="3"/>
    </row>
    <row r="1289" ht="15.75" customHeight="1">
      <c r="A1289" s="3">
        <v>1287.0</v>
      </c>
      <c r="B1289" s="3" t="s">
        <v>7563</v>
      </c>
      <c r="C1289" s="3" t="s">
        <v>6010</v>
      </c>
      <c r="D1289" s="3"/>
      <c r="E1289" s="30">
        <v>10000.0</v>
      </c>
      <c r="F1289" s="30">
        <v>10000.0</v>
      </c>
      <c r="G1289" s="3"/>
      <c r="H1289" s="3"/>
      <c r="I1289" s="3"/>
      <c r="J1289" s="3"/>
      <c r="K1289" s="3"/>
    </row>
    <row r="1290" ht="15.75" customHeight="1">
      <c r="A1290" s="3">
        <v>1288.0</v>
      </c>
      <c r="B1290" s="3" t="s">
        <v>7564</v>
      </c>
      <c r="C1290" s="3" t="s">
        <v>7565</v>
      </c>
      <c r="D1290" s="3"/>
      <c r="E1290" s="30">
        <v>10000.0</v>
      </c>
      <c r="F1290" s="30">
        <v>10000.0</v>
      </c>
      <c r="G1290" s="3"/>
      <c r="H1290" s="3"/>
      <c r="I1290" s="3"/>
      <c r="J1290" s="3"/>
      <c r="K1290" s="3"/>
    </row>
    <row r="1291" ht="15.75" customHeight="1">
      <c r="A1291" s="3">
        <v>1289.0</v>
      </c>
      <c r="B1291" s="3" t="s">
        <v>7566</v>
      </c>
      <c r="C1291" s="3" t="s">
        <v>5687</v>
      </c>
      <c r="D1291" s="3"/>
      <c r="E1291" s="30">
        <v>10000.0</v>
      </c>
      <c r="F1291" s="30">
        <v>10000.0</v>
      </c>
      <c r="G1291" s="3"/>
      <c r="H1291" s="3"/>
      <c r="I1291" s="3"/>
      <c r="J1291" s="3"/>
      <c r="K1291" s="3"/>
    </row>
    <row r="1292" ht="15.75" customHeight="1">
      <c r="A1292" s="3">
        <v>1290.0</v>
      </c>
      <c r="B1292" s="3" t="s">
        <v>7567</v>
      </c>
      <c r="C1292" s="3" t="s">
        <v>7568</v>
      </c>
      <c r="D1292" s="3"/>
      <c r="E1292" s="30">
        <v>10000.0</v>
      </c>
      <c r="F1292" s="30">
        <v>10000.0</v>
      </c>
      <c r="G1292" s="3"/>
      <c r="H1292" s="3"/>
      <c r="I1292" s="3"/>
      <c r="J1292" s="3"/>
      <c r="K1292" s="3"/>
    </row>
    <row r="1293" ht="15.75" customHeight="1">
      <c r="A1293" s="3">
        <v>1291.0</v>
      </c>
      <c r="B1293" s="3" t="s">
        <v>7569</v>
      </c>
      <c r="C1293" s="3" t="s">
        <v>6008</v>
      </c>
      <c r="D1293" s="3"/>
      <c r="E1293" s="30">
        <v>10000.0</v>
      </c>
      <c r="F1293" s="30">
        <v>10000.0</v>
      </c>
      <c r="G1293" s="3"/>
      <c r="H1293" s="3"/>
      <c r="I1293" s="3"/>
      <c r="J1293" s="3"/>
      <c r="K1293" s="3"/>
    </row>
    <row r="1294" ht="15.75" customHeight="1">
      <c r="A1294" s="3">
        <v>1292.0</v>
      </c>
      <c r="B1294" s="3" t="s">
        <v>7570</v>
      </c>
      <c r="C1294" s="3" t="s">
        <v>6040</v>
      </c>
      <c r="D1294" s="3"/>
      <c r="E1294" s="30">
        <v>10000.0</v>
      </c>
      <c r="F1294" s="30">
        <v>10000.0</v>
      </c>
      <c r="G1294" s="3"/>
      <c r="H1294" s="3"/>
      <c r="I1294" s="3"/>
      <c r="J1294" s="3"/>
      <c r="K1294" s="3"/>
    </row>
    <row r="1295" ht="15.75" customHeight="1">
      <c r="A1295" s="3">
        <v>1293.0</v>
      </c>
      <c r="B1295" s="3" t="s">
        <v>7571</v>
      </c>
      <c r="C1295" s="3" t="s">
        <v>7572</v>
      </c>
      <c r="D1295" s="3"/>
      <c r="E1295" s="30">
        <v>10000.0</v>
      </c>
      <c r="F1295" s="30">
        <v>10000.0</v>
      </c>
      <c r="G1295" s="3"/>
      <c r="H1295" s="3"/>
      <c r="I1295" s="3"/>
      <c r="J1295" s="3"/>
      <c r="K1295" s="3"/>
    </row>
    <row r="1296" ht="15.75" customHeight="1">
      <c r="A1296" s="3">
        <v>1294.0</v>
      </c>
      <c r="B1296" s="3" t="s">
        <v>7573</v>
      </c>
      <c r="C1296" s="3" t="s">
        <v>5723</v>
      </c>
      <c r="D1296" s="3"/>
      <c r="E1296" s="30">
        <v>10000.0</v>
      </c>
      <c r="F1296" s="30">
        <v>10000.0</v>
      </c>
      <c r="G1296" s="3"/>
      <c r="H1296" s="3"/>
      <c r="I1296" s="3"/>
      <c r="J1296" s="3"/>
      <c r="K1296" s="3"/>
    </row>
    <row r="1297" ht="15.75" customHeight="1">
      <c r="A1297" s="3">
        <v>1295.0</v>
      </c>
      <c r="B1297" s="3" t="s">
        <v>7574</v>
      </c>
      <c r="C1297" s="3" t="s">
        <v>5768</v>
      </c>
      <c r="D1297" s="3"/>
      <c r="E1297" s="30">
        <v>10000.0</v>
      </c>
      <c r="F1297" s="30">
        <v>10000.0</v>
      </c>
      <c r="G1297" s="3"/>
      <c r="H1297" s="3"/>
      <c r="I1297" s="3"/>
      <c r="J1297" s="3"/>
      <c r="K1297" s="3"/>
    </row>
    <row r="1298" ht="15.75" customHeight="1">
      <c r="A1298" s="3">
        <v>1296.0</v>
      </c>
      <c r="B1298" s="3" t="s">
        <v>7575</v>
      </c>
      <c r="C1298" s="3" t="s">
        <v>7576</v>
      </c>
      <c r="D1298" s="3"/>
      <c r="E1298" s="30">
        <v>10000.0</v>
      </c>
      <c r="F1298" s="30">
        <v>10000.0</v>
      </c>
      <c r="G1298" s="3"/>
      <c r="H1298" s="3"/>
      <c r="I1298" s="3"/>
      <c r="J1298" s="3"/>
      <c r="K1298" s="3"/>
    </row>
    <row r="1299" ht="15.75" customHeight="1">
      <c r="A1299" s="3">
        <v>1297.0</v>
      </c>
      <c r="B1299" s="3" t="s">
        <v>7577</v>
      </c>
      <c r="C1299" s="3" t="s">
        <v>5877</v>
      </c>
      <c r="D1299" s="3"/>
      <c r="E1299" s="30">
        <v>10000.0</v>
      </c>
      <c r="F1299" s="30">
        <v>10000.0</v>
      </c>
      <c r="G1299" s="3"/>
      <c r="H1299" s="3"/>
      <c r="I1299" s="3"/>
      <c r="J1299" s="3"/>
      <c r="K1299" s="3"/>
    </row>
    <row r="1300" ht="15.75" customHeight="1">
      <c r="A1300" s="3">
        <v>1298.0</v>
      </c>
      <c r="B1300" s="3" t="s">
        <v>7578</v>
      </c>
      <c r="C1300" s="3" t="s">
        <v>7579</v>
      </c>
      <c r="D1300" s="3"/>
      <c r="E1300" s="30">
        <v>10000.0</v>
      </c>
      <c r="F1300" s="30">
        <v>10000.0</v>
      </c>
      <c r="G1300" s="3"/>
      <c r="H1300" s="3"/>
      <c r="I1300" s="3"/>
      <c r="J1300" s="3"/>
      <c r="K1300" s="3"/>
    </row>
    <row r="1301" ht="15.75" customHeight="1">
      <c r="A1301" s="3">
        <v>1299.0</v>
      </c>
      <c r="B1301" s="3" t="s">
        <v>7580</v>
      </c>
      <c r="C1301" s="3" t="s">
        <v>7581</v>
      </c>
      <c r="D1301" s="3"/>
      <c r="E1301" s="30">
        <v>10000.0</v>
      </c>
      <c r="F1301" s="30">
        <v>10000.0</v>
      </c>
      <c r="G1301" s="3"/>
      <c r="H1301" s="3"/>
      <c r="I1301" s="3"/>
      <c r="J1301" s="3"/>
      <c r="K1301" s="3"/>
    </row>
    <row r="1302" ht="15.75" customHeight="1">
      <c r="A1302" s="3">
        <v>1300.0</v>
      </c>
      <c r="B1302" s="3" t="s">
        <v>7582</v>
      </c>
      <c r="C1302" s="3" t="s">
        <v>7583</v>
      </c>
      <c r="D1302" s="3"/>
      <c r="E1302" s="30">
        <v>10000.0</v>
      </c>
      <c r="F1302" s="30">
        <v>10000.0</v>
      </c>
      <c r="G1302" s="3"/>
      <c r="H1302" s="3"/>
      <c r="I1302" s="3"/>
      <c r="J1302" s="3"/>
      <c r="K1302" s="3"/>
    </row>
    <row r="1303" ht="15.75" customHeight="1">
      <c r="A1303" s="3">
        <v>1301.0</v>
      </c>
      <c r="B1303" s="3" t="s">
        <v>7584</v>
      </c>
      <c r="C1303" s="3" t="s">
        <v>7585</v>
      </c>
      <c r="D1303" s="3"/>
      <c r="E1303" s="30">
        <v>10000.0</v>
      </c>
      <c r="F1303" s="30">
        <v>10000.0</v>
      </c>
      <c r="G1303" s="3"/>
      <c r="H1303" s="3"/>
      <c r="I1303" s="3"/>
      <c r="J1303" s="3"/>
      <c r="K1303" s="3"/>
    </row>
    <row r="1304" ht="15.75" customHeight="1">
      <c r="A1304" s="3">
        <v>1302.0</v>
      </c>
      <c r="B1304" s="3" t="s">
        <v>7586</v>
      </c>
      <c r="C1304" s="3" t="s">
        <v>7587</v>
      </c>
      <c r="D1304" s="3"/>
      <c r="E1304" s="30">
        <v>10000.0</v>
      </c>
      <c r="F1304" s="30">
        <v>10000.0</v>
      </c>
      <c r="G1304" s="3"/>
      <c r="H1304" s="3"/>
      <c r="I1304" s="3"/>
      <c r="J1304" s="3"/>
      <c r="K1304" s="3"/>
    </row>
    <row r="1305" ht="15.75" customHeight="1">
      <c r="A1305" s="3">
        <v>1303.0</v>
      </c>
      <c r="B1305" s="3" t="s">
        <v>7588</v>
      </c>
      <c r="C1305" s="3" t="s">
        <v>7589</v>
      </c>
      <c r="D1305" s="3"/>
      <c r="E1305" s="30">
        <v>10000.0</v>
      </c>
      <c r="F1305" s="30">
        <v>10000.0</v>
      </c>
      <c r="G1305" s="3"/>
      <c r="H1305" s="3"/>
      <c r="I1305" s="3"/>
      <c r="J1305" s="3"/>
      <c r="K1305" s="3"/>
    </row>
    <row r="1306" ht="15.75" customHeight="1">
      <c r="A1306" s="3">
        <v>1304.0</v>
      </c>
      <c r="B1306" s="3" t="s">
        <v>7590</v>
      </c>
      <c r="C1306" s="3" t="s">
        <v>5744</v>
      </c>
      <c r="D1306" s="3"/>
      <c r="E1306" s="30">
        <v>10000.0</v>
      </c>
      <c r="F1306" s="30">
        <v>10000.0</v>
      </c>
      <c r="G1306" s="3"/>
      <c r="H1306" s="3"/>
      <c r="I1306" s="3"/>
      <c r="J1306" s="3"/>
      <c r="K1306" s="3"/>
    </row>
    <row r="1307" ht="15.75" customHeight="1">
      <c r="A1307" s="3">
        <v>1305.0</v>
      </c>
      <c r="B1307" s="3" t="s">
        <v>7591</v>
      </c>
      <c r="C1307" s="3" t="s">
        <v>5759</v>
      </c>
      <c r="D1307" s="3"/>
      <c r="E1307" s="30">
        <v>10000.0</v>
      </c>
      <c r="F1307" s="30">
        <v>10000.0</v>
      </c>
      <c r="G1307" s="3"/>
      <c r="H1307" s="3"/>
      <c r="I1307" s="3"/>
      <c r="J1307" s="3"/>
      <c r="K1307" s="3"/>
    </row>
    <row r="1308" ht="15.75" customHeight="1">
      <c r="A1308" s="3">
        <v>1306.0</v>
      </c>
      <c r="B1308" s="3" t="s">
        <v>6807</v>
      </c>
      <c r="C1308" s="3" t="s">
        <v>5180</v>
      </c>
      <c r="D1308" s="3" t="s">
        <v>5850</v>
      </c>
      <c r="E1308" s="3">
        <v>502.0</v>
      </c>
      <c r="F1308" s="3">
        <v>71.0</v>
      </c>
      <c r="G1308" s="3"/>
      <c r="H1308" s="3"/>
      <c r="I1308" s="3"/>
      <c r="J1308" s="3"/>
      <c r="K1308" s="3"/>
    </row>
    <row r="1309" ht="15.75" customHeight="1">
      <c r="A1309" s="3">
        <v>1307.0</v>
      </c>
      <c r="B1309" s="3" t="s">
        <v>7592</v>
      </c>
      <c r="C1309" s="3" t="s">
        <v>5621</v>
      </c>
      <c r="D1309" s="3"/>
      <c r="E1309" s="30">
        <v>10000.0</v>
      </c>
      <c r="F1309" s="30">
        <v>10000.0</v>
      </c>
      <c r="G1309" s="3"/>
      <c r="H1309" s="3"/>
      <c r="I1309" s="3"/>
      <c r="J1309" s="3"/>
      <c r="K1309" s="3"/>
    </row>
    <row r="1310" ht="15.75" customHeight="1">
      <c r="A1310" s="3">
        <v>1308.0</v>
      </c>
      <c r="B1310" s="3" t="s">
        <v>7593</v>
      </c>
      <c r="C1310" s="3" t="s">
        <v>5632</v>
      </c>
      <c r="D1310" s="3"/>
      <c r="E1310" s="30">
        <v>10000.0</v>
      </c>
      <c r="F1310" s="30">
        <v>10000.0</v>
      </c>
      <c r="G1310" s="3"/>
      <c r="H1310" s="3"/>
      <c r="I1310" s="3"/>
      <c r="J1310" s="3"/>
      <c r="K1310" s="3"/>
    </row>
    <row r="1311" ht="15.75" customHeight="1">
      <c r="A1311" s="3">
        <v>1309.0</v>
      </c>
      <c r="B1311" s="3" t="s">
        <v>7594</v>
      </c>
      <c r="C1311" s="3" t="s">
        <v>5747</v>
      </c>
      <c r="D1311" s="3"/>
      <c r="E1311" s="30">
        <v>10000.0</v>
      </c>
      <c r="F1311" s="30">
        <v>10000.0</v>
      </c>
      <c r="G1311" s="3"/>
      <c r="H1311" s="3"/>
      <c r="I1311" s="3"/>
      <c r="J1311" s="3"/>
      <c r="K1311" s="3"/>
    </row>
    <row r="1312" ht="15.75" customHeight="1">
      <c r="A1312" s="3">
        <v>1310.0</v>
      </c>
      <c r="B1312" s="3" t="s">
        <v>7595</v>
      </c>
      <c r="C1312" s="3" t="s">
        <v>7596</v>
      </c>
      <c r="D1312" s="3"/>
      <c r="E1312" s="30">
        <v>10000.0</v>
      </c>
      <c r="F1312" s="30">
        <v>10000.0</v>
      </c>
      <c r="G1312" s="3"/>
      <c r="H1312" s="3"/>
      <c r="I1312" s="3"/>
      <c r="J1312" s="3"/>
      <c r="K1312" s="3"/>
    </row>
    <row r="1313" ht="15.75" customHeight="1">
      <c r="A1313" s="3">
        <v>1311.0</v>
      </c>
      <c r="B1313" s="3" t="s">
        <v>7597</v>
      </c>
      <c r="C1313" s="3" t="s">
        <v>5998</v>
      </c>
      <c r="D1313" s="3"/>
      <c r="E1313" s="30">
        <v>10000.0</v>
      </c>
      <c r="F1313" s="30">
        <v>10000.0</v>
      </c>
      <c r="G1313" s="3"/>
      <c r="H1313" s="3"/>
      <c r="I1313" s="3"/>
      <c r="J1313" s="3"/>
      <c r="K1313" s="3"/>
    </row>
    <row r="1314" ht="15.75" customHeight="1">
      <c r="A1314" s="3">
        <v>1312.0</v>
      </c>
      <c r="B1314" s="3" t="s">
        <v>7598</v>
      </c>
      <c r="C1314" s="3" t="s">
        <v>7599</v>
      </c>
      <c r="D1314" s="3"/>
      <c r="E1314" s="30">
        <v>10000.0</v>
      </c>
      <c r="F1314" s="30">
        <v>10000.0</v>
      </c>
      <c r="G1314" s="3"/>
      <c r="H1314" s="3"/>
      <c r="I1314" s="3"/>
      <c r="J1314" s="3"/>
      <c r="K1314" s="3"/>
    </row>
    <row r="1315" ht="15.75" customHeight="1">
      <c r="A1315" s="3">
        <v>1313.0</v>
      </c>
      <c r="B1315" s="3" t="s">
        <v>7600</v>
      </c>
      <c r="C1315" s="3" t="s">
        <v>7601</v>
      </c>
      <c r="D1315" s="3"/>
      <c r="E1315" s="30">
        <v>10000.0</v>
      </c>
      <c r="F1315" s="30">
        <v>10000.0</v>
      </c>
      <c r="G1315" s="3"/>
      <c r="H1315" s="3"/>
      <c r="I1315" s="3"/>
      <c r="J1315" s="3"/>
      <c r="K1315" s="3"/>
    </row>
    <row r="1316" ht="15.75" customHeight="1">
      <c r="A1316" s="3">
        <v>1314.0</v>
      </c>
      <c r="B1316" s="3" t="s">
        <v>7602</v>
      </c>
      <c r="C1316" s="3" t="s">
        <v>5726</v>
      </c>
      <c r="D1316" s="3"/>
      <c r="E1316" s="30">
        <v>10000.0</v>
      </c>
      <c r="F1316" s="30">
        <v>10000.0</v>
      </c>
      <c r="G1316" s="3"/>
      <c r="H1316" s="3"/>
      <c r="I1316" s="3"/>
      <c r="J1316" s="3"/>
      <c r="K1316" s="3"/>
    </row>
    <row r="1317" ht="15.75" customHeight="1">
      <c r="A1317" s="3">
        <v>1315.0</v>
      </c>
      <c r="B1317" s="3" t="s">
        <v>7603</v>
      </c>
      <c r="C1317" s="3" t="s">
        <v>7604</v>
      </c>
      <c r="D1317" s="3"/>
      <c r="E1317" s="30">
        <v>10000.0</v>
      </c>
      <c r="F1317" s="30">
        <v>10000.0</v>
      </c>
      <c r="G1317" s="3"/>
      <c r="H1317" s="3"/>
      <c r="I1317" s="3"/>
      <c r="J1317" s="3"/>
      <c r="K1317" s="3"/>
    </row>
    <row r="1318" ht="15.75" customHeight="1">
      <c r="A1318" s="3">
        <v>1316.0</v>
      </c>
      <c r="B1318" s="30" t="s">
        <v>7605</v>
      </c>
      <c r="C1318" s="30" t="s">
        <v>5391</v>
      </c>
      <c r="D1318" s="3"/>
      <c r="E1318" s="30">
        <v>10000.0</v>
      </c>
      <c r="F1318" s="30">
        <v>10000.0</v>
      </c>
      <c r="G1318" s="3"/>
      <c r="H1318" s="3"/>
      <c r="I1318" s="3"/>
      <c r="J1318" s="3"/>
      <c r="K1318" s="3"/>
    </row>
    <row r="1319" ht="15.75" customHeight="1">
      <c r="A1319" s="3">
        <v>1317.0</v>
      </c>
      <c r="B1319" s="3" t="s">
        <v>7606</v>
      </c>
      <c r="C1319" s="3" t="s">
        <v>7607</v>
      </c>
      <c r="D1319" s="3"/>
      <c r="E1319" s="30">
        <v>10000.0</v>
      </c>
      <c r="F1319" s="30">
        <v>10000.0</v>
      </c>
      <c r="G1319" s="3"/>
      <c r="H1319" s="3"/>
      <c r="I1319" s="3"/>
      <c r="J1319" s="3"/>
      <c r="K1319" s="3"/>
    </row>
    <row r="1320" ht="15.75" customHeight="1">
      <c r="A1320" s="3">
        <v>1318.0</v>
      </c>
      <c r="B1320" s="3" t="s">
        <v>7608</v>
      </c>
      <c r="C1320" s="3" t="s">
        <v>7609</v>
      </c>
      <c r="D1320" s="3"/>
      <c r="E1320" s="30">
        <v>10000.0</v>
      </c>
      <c r="F1320" s="30">
        <v>10000.0</v>
      </c>
      <c r="G1320" s="3"/>
      <c r="H1320" s="3"/>
      <c r="I1320" s="3"/>
      <c r="J1320" s="3"/>
      <c r="K1320" s="3"/>
    </row>
    <row r="1321" ht="15.75" customHeight="1">
      <c r="A1321" s="3">
        <v>1319.0</v>
      </c>
      <c r="B1321" s="3" t="s">
        <v>7610</v>
      </c>
      <c r="C1321" s="3" t="s">
        <v>7611</v>
      </c>
      <c r="D1321" s="3"/>
      <c r="E1321" s="30">
        <v>10000.0</v>
      </c>
      <c r="F1321" s="30">
        <v>10000.0</v>
      </c>
      <c r="G1321" s="3"/>
      <c r="H1321" s="3"/>
      <c r="I1321" s="3"/>
      <c r="J1321" s="3"/>
      <c r="K1321" s="3"/>
    </row>
    <row r="1322" ht="15.75" customHeight="1">
      <c r="A1322" s="3">
        <v>1320.0</v>
      </c>
      <c r="B1322" s="30" t="s">
        <v>7612</v>
      </c>
      <c r="C1322" s="30" t="s">
        <v>7613</v>
      </c>
      <c r="D1322" s="3"/>
      <c r="E1322" s="30">
        <v>10000.0</v>
      </c>
      <c r="F1322" s="30">
        <v>10000.0</v>
      </c>
      <c r="G1322" s="3"/>
      <c r="H1322" s="3"/>
      <c r="I1322" s="3"/>
      <c r="J1322" s="3"/>
      <c r="K1322" s="3"/>
    </row>
    <row r="1323" ht="15.75" customHeight="1">
      <c r="A1323" s="3">
        <v>1321.0</v>
      </c>
      <c r="B1323" s="3" t="s">
        <v>7614</v>
      </c>
      <c r="C1323" s="3" t="s">
        <v>7615</v>
      </c>
      <c r="D1323" s="3"/>
      <c r="E1323" s="30">
        <v>10000.0</v>
      </c>
      <c r="F1323" s="30">
        <v>10000.0</v>
      </c>
      <c r="G1323" s="3"/>
      <c r="H1323" s="3"/>
      <c r="I1323" s="3"/>
      <c r="J1323" s="3"/>
      <c r="K1323" s="3"/>
    </row>
    <row r="1324" ht="15.75" customHeight="1">
      <c r="A1324" s="3">
        <v>1322.0</v>
      </c>
      <c r="B1324" s="3" t="s">
        <v>7616</v>
      </c>
      <c r="C1324" s="3" t="s">
        <v>7617</v>
      </c>
      <c r="D1324" s="3"/>
      <c r="E1324" s="30">
        <v>10000.0</v>
      </c>
      <c r="F1324" s="30">
        <v>10000.0</v>
      </c>
      <c r="G1324" s="3"/>
      <c r="H1324" s="3"/>
      <c r="I1324" s="3"/>
      <c r="J1324" s="3"/>
      <c r="K1324" s="3"/>
    </row>
    <row r="1325" ht="15.75" customHeight="1">
      <c r="A1325" s="3">
        <v>1323.0</v>
      </c>
      <c r="B1325" s="3" t="s">
        <v>7618</v>
      </c>
      <c r="C1325" s="3" t="s">
        <v>7619</v>
      </c>
      <c r="D1325" s="3"/>
      <c r="E1325" s="30">
        <v>10000.0</v>
      </c>
      <c r="F1325" s="30">
        <v>10000.0</v>
      </c>
      <c r="G1325" s="3"/>
      <c r="H1325" s="3"/>
      <c r="I1325" s="3"/>
      <c r="J1325" s="3"/>
      <c r="K1325" s="3"/>
    </row>
    <row r="1326" ht="15.75" customHeight="1">
      <c r="A1326" s="3">
        <v>1324.0</v>
      </c>
      <c r="B1326" s="3" t="s">
        <v>7620</v>
      </c>
      <c r="C1326" s="3" t="s">
        <v>5222</v>
      </c>
      <c r="D1326" s="3"/>
      <c r="E1326" s="30">
        <v>10000.0</v>
      </c>
      <c r="F1326" s="30">
        <v>10000.0</v>
      </c>
      <c r="G1326" s="3"/>
      <c r="H1326" s="3"/>
      <c r="I1326" s="3"/>
      <c r="J1326" s="3"/>
      <c r="K1326" s="3"/>
    </row>
    <row r="1327" ht="15.75" customHeight="1">
      <c r="A1327" s="3">
        <v>1325.0</v>
      </c>
      <c r="B1327" s="3" t="s">
        <v>7621</v>
      </c>
      <c r="C1327" s="3" t="s">
        <v>5244</v>
      </c>
      <c r="D1327" s="3"/>
      <c r="E1327" s="30">
        <v>10000.0</v>
      </c>
      <c r="F1327" s="30">
        <v>10000.0</v>
      </c>
      <c r="G1327" s="3"/>
      <c r="H1327" s="3"/>
      <c r="I1327" s="3"/>
      <c r="J1327" s="3"/>
      <c r="K1327" s="3"/>
    </row>
    <row r="1328" ht="15.75" customHeight="1">
      <c r="A1328" s="3">
        <v>1326.0</v>
      </c>
      <c r="B1328" s="3" t="s">
        <v>7622</v>
      </c>
      <c r="C1328" s="3" t="s">
        <v>5576</v>
      </c>
      <c r="D1328" s="3"/>
      <c r="E1328" s="30">
        <v>10000.0</v>
      </c>
      <c r="F1328" s="30">
        <v>10000.0</v>
      </c>
      <c r="G1328" s="3"/>
      <c r="H1328" s="3"/>
      <c r="I1328" s="3"/>
      <c r="J1328" s="3"/>
      <c r="K1328" s="3"/>
    </row>
    <row r="1329" ht="15.75" customHeight="1">
      <c r="A1329" s="3">
        <v>1327.0</v>
      </c>
      <c r="B1329" s="3" t="s">
        <v>7623</v>
      </c>
      <c r="C1329" s="3" t="s">
        <v>5794</v>
      </c>
      <c r="D1329" s="3"/>
      <c r="E1329" s="30">
        <v>10000.0</v>
      </c>
      <c r="F1329" s="30">
        <v>10000.0</v>
      </c>
      <c r="G1329" s="3"/>
      <c r="H1329" s="3"/>
      <c r="I1329" s="3"/>
      <c r="J1329" s="3"/>
      <c r="K1329" s="3"/>
    </row>
    <row r="1330" ht="15.75" customHeight="1">
      <c r="A1330" s="3">
        <v>1328.0</v>
      </c>
      <c r="B1330" s="3" t="s">
        <v>7624</v>
      </c>
      <c r="C1330" s="3" t="s">
        <v>7625</v>
      </c>
      <c r="D1330" s="3"/>
      <c r="E1330" s="30">
        <v>10000.0</v>
      </c>
      <c r="F1330" s="30">
        <v>10000.0</v>
      </c>
      <c r="G1330" s="3"/>
      <c r="H1330" s="3"/>
      <c r="I1330" s="3"/>
      <c r="J1330" s="3"/>
      <c r="K1330" s="3"/>
    </row>
    <row r="1331" ht="15.75" customHeight="1">
      <c r="A1331" s="3">
        <v>1329.0</v>
      </c>
      <c r="B1331" s="3" t="s">
        <v>7626</v>
      </c>
      <c r="C1331" s="3" t="s">
        <v>5803</v>
      </c>
      <c r="D1331" s="3"/>
      <c r="E1331" s="30">
        <v>10000.0</v>
      </c>
      <c r="F1331" s="30">
        <v>10000.0</v>
      </c>
      <c r="G1331" s="3"/>
      <c r="H1331" s="3"/>
      <c r="I1331" s="3"/>
      <c r="J1331" s="3"/>
      <c r="K1331" s="3"/>
    </row>
    <row r="1332" ht="15.75" customHeight="1">
      <c r="A1332" s="3">
        <v>1330.0</v>
      </c>
      <c r="B1332" s="3" t="s">
        <v>7627</v>
      </c>
      <c r="C1332" s="3" t="s">
        <v>5376</v>
      </c>
      <c r="D1332" s="3"/>
      <c r="E1332" s="30">
        <v>10000.0</v>
      </c>
      <c r="F1332" s="30">
        <v>10000.0</v>
      </c>
      <c r="G1332" s="3"/>
      <c r="H1332" s="3"/>
      <c r="I1332" s="3"/>
      <c r="J1332" s="3"/>
      <c r="K1332" s="3"/>
    </row>
    <row r="1333" ht="15.75" customHeight="1">
      <c r="A1333" s="3">
        <v>1331.0</v>
      </c>
      <c r="B1333" s="3" t="s">
        <v>7628</v>
      </c>
      <c r="C1333" s="3" t="s">
        <v>5217</v>
      </c>
      <c r="D1333" s="3"/>
      <c r="E1333" s="30">
        <v>10000.0</v>
      </c>
      <c r="F1333" s="30">
        <v>10000.0</v>
      </c>
      <c r="G1333" s="3"/>
      <c r="H1333" s="3"/>
      <c r="I1333" s="3"/>
      <c r="J1333" s="3"/>
      <c r="K1333" s="3"/>
    </row>
    <row r="1334" ht="15.75" customHeight="1">
      <c r="A1334" s="3">
        <v>1332.0</v>
      </c>
      <c r="B1334" s="3" t="s">
        <v>7629</v>
      </c>
      <c r="C1334" s="3" t="s">
        <v>5346</v>
      </c>
      <c r="D1334" s="3"/>
      <c r="E1334" s="30">
        <v>10000.0</v>
      </c>
      <c r="F1334" s="30">
        <v>10000.0</v>
      </c>
      <c r="G1334" s="3"/>
      <c r="H1334" s="3"/>
      <c r="I1334" s="3"/>
      <c r="J1334" s="3"/>
      <c r="K1334" s="3"/>
    </row>
    <row r="1335" ht="15.75" customHeight="1">
      <c r="A1335" s="3">
        <v>1333.0</v>
      </c>
      <c r="B1335" s="3" t="s">
        <v>7630</v>
      </c>
      <c r="C1335" s="3" t="s">
        <v>5231</v>
      </c>
      <c r="D1335" s="3"/>
      <c r="E1335" s="30">
        <v>10000.0</v>
      </c>
      <c r="F1335" s="30">
        <v>10000.0</v>
      </c>
      <c r="G1335" s="3"/>
      <c r="H1335" s="3"/>
      <c r="I1335" s="3"/>
      <c r="J1335" s="3"/>
      <c r="K1335" s="3"/>
    </row>
    <row r="1336" ht="15.75" customHeight="1">
      <c r="A1336" s="3">
        <v>1334.0</v>
      </c>
      <c r="B1336" s="3" t="s">
        <v>7631</v>
      </c>
      <c r="C1336" s="3" t="s">
        <v>5219</v>
      </c>
      <c r="D1336" s="3"/>
      <c r="E1336" s="30">
        <v>10000.0</v>
      </c>
      <c r="F1336" s="30">
        <v>10000.0</v>
      </c>
      <c r="G1336" s="3"/>
      <c r="H1336" s="3"/>
      <c r="I1336" s="3"/>
      <c r="J1336" s="3"/>
      <c r="K1336" s="3"/>
    </row>
    <row r="1337" ht="15.75" customHeight="1">
      <c r="A1337" s="3">
        <v>1335.0</v>
      </c>
      <c r="B1337" s="3" t="s">
        <v>7632</v>
      </c>
      <c r="C1337" s="3" t="s">
        <v>5384</v>
      </c>
      <c r="D1337" s="3"/>
      <c r="E1337" s="30">
        <v>10000.0</v>
      </c>
      <c r="F1337" s="30">
        <v>10000.0</v>
      </c>
      <c r="G1337" s="3"/>
      <c r="H1337" s="3"/>
      <c r="I1337" s="3"/>
      <c r="J1337" s="3"/>
      <c r="K1337" s="3"/>
    </row>
    <row r="1338" ht="15.75" customHeight="1">
      <c r="A1338" s="3">
        <v>1336.0</v>
      </c>
      <c r="B1338" s="3" t="s">
        <v>7633</v>
      </c>
      <c r="C1338" s="3" t="s">
        <v>5335</v>
      </c>
      <c r="D1338" s="3"/>
      <c r="E1338" s="30">
        <v>10000.0</v>
      </c>
      <c r="F1338" s="30">
        <v>10000.0</v>
      </c>
      <c r="G1338" s="3"/>
      <c r="H1338" s="3"/>
      <c r="I1338" s="3"/>
      <c r="J1338" s="3"/>
      <c r="K1338" s="3"/>
    </row>
    <row r="1339" ht="15.75" customHeight="1">
      <c r="A1339" s="3">
        <v>1337.0</v>
      </c>
      <c r="B1339" s="3" t="s">
        <v>7634</v>
      </c>
      <c r="C1339" s="3" t="s">
        <v>5279</v>
      </c>
      <c r="D1339" s="3"/>
      <c r="E1339" s="30">
        <v>10000.0</v>
      </c>
      <c r="F1339" s="30">
        <v>10000.0</v>
      </c>
      <c r="G1339" s="3"/>
      <c r="H1339" s="3"/>
      <c r="I1339" s="3"/>
      <c r="J1339" s="3"/>
      <c r="K1339" s="3"/>
    </row>
    <row r="1340" ht="15.75" customHeight="1">
      <c r="A1340" s="3">
        <v>1338.0</v>
      </c>
      <c r="B1340" s="3" t="s">
        <v>7635</v>
      </c>
      <c r="C1340" s="3" t="s">
        <v>5371</v>
      </c>
      <c r="D1340" s="3"/>
      <c r="E1340" s="30">
        <v>10000.0</v>
      </c>
      <c r="F1340" s="30">
        <v>10000.0</v>
      </c>
      <c r="G1340" s="3"/>
      <c r="H1340" s="3"/>
      <c r="I1340" s="3"/>
      <c r="J1340" s="3"/>
      <c r="K1340" s="3"/>
    </row>
    <row r="1341" ht="15.75" customHeight="1">
      <c r="A1341" s="3">
        <v>1339.0</v>
      </c>
      <c r="B1341" s="30" t="s">
        <v>7636</v>
      </c>
      <c r="C1341" s="30" t="s">
        <v>5357</v>
      </c>
      <c r="D1341" s="3"/>
      <c r="E1341" s="30">
        <v>10000.0</v>
      </c>
      <c r="F1341" s="30">
        <v>10000.0</v>
      </c>
      <c r="G1341" s="3"/>
      <c r="H1341" s="3"/>
      <c r="I1341" s="3"/>
      <c r="J1341" s="3"/>
      <c r="K1341" s="3"/>
    </row>
    <row r="1342" ht="15.75" customHeight="1">
      <c r="A1342" s="3">
        <v>1340.0</v>
      </c>
      <c r="B1342" s="3" t="s">
        <v>7637</v>
      </c>
      <c r="C1342" s="3" t="s">
        <v>5275</v>
      </c>
      <c r="D1342" s="3"/>
      <c r="E1342" s="30">
        <v>10000.0</v>
      </c>
      <c r="F1342" s="30">
        <v>10000.0</v>
      </c>
      <c r="G1342" s="3"/>
      <c r="H1342" s="3"/>
      <c r="I1342" s="3"/>
      <c r="J1342" s="3"/>
      <c r="K1342" s="3"/>
    </row>
    <row r="1343" ht="15.75" customHeight="1">
      <c r="A1343" s="3">
        <v>1341.0</v>
      </c>
      <c r="B1343" s="3" t="s">
        <v>7638</v>
      </c>
      <c r="C1343" s="3" t="s">
        <v>5262</v>
      </c>
      <c r="D1343" s="3"/>
      <c r="E1343" s="30">
        <v>10000.0</v>
      </c>
      <c r="F1343" s="30">
        <v>10000.0</v>
      </c>
      <c r="G1343" s="3"/>
      <c r="H1343" s="3"/>
      <c r="I1343" s="3"/>
      <c r="J1343" s="3"/>
      <c r="K1343" s="3"/>
    </row>
    <row r="1344" ht="15.75" customHeight="1">
      <c r="A1344" s="3">
        <v>1342.0</v>
      </c>
      <c r="B1344" s="3" t="s">
        <v>7639</v>
      </c>
      <c r="C1344" s="3" t="s">
        <v>7640</v>
      </c>
      <c r="D1344" s="3"/>
      <c r="E1344" s="30">
        <v>10000.0</v>
      </c>
      <c r="F1344" s="30">
        <v>10000.0</v>
      </c>
      <c r="G1344" s="3"/>
      <c r="H1344" s="3"/>
      <c r="I1344" s="3"/>
      <c r="J1344" s="3"/>
      <c r="K1344" s="3"/>
    </row>
    <row r="1345" ht="15.75" customHeight="1">
      <c r="A1345" s="3">
        <v>1343.0</v>
      </c>
      <c r="B1345" s="30" t="s">
        <v>7641</v>
      </c>
      <c r="C1345" s="30" t="s">
        <v>5300</v>
      </c>
      <c r="D1345" s="3"/>
      <c r="E1345" s="30">
        <v>10000.0</v>
      </c>
      <c r="F1345" s="30">
        <v>10000.0</v>
      </c>
      <c r="G1345" s="3"/>
      <c r="H1345" s="3"/>
      <c r="I1345" s="3"/>
      <c r="J1345" s="3"/>
      <c r="K1345" s="3"/>
    </row>
    <row r="1346" ht="15.75" customHeight="1">
      <c r="A1346" s="3">
        <v>1344.0</v>
      </c>
      <c r="B1346" s="3" t="s">
        <v>7642</v>
      </c>
      <c r="C1346" s="3" t="s">
        <v>5380</v>
      </c>
      <c r="D1346" s="3"/>
      <c r="E1346" s="30">
        <v>10000.0</v>
      </c>
      <c r="F1346" s="30">
        <v>10000.0</v>
      </c>
      <c r="G1346" s="3"/>
      <c r="H1346" s="3"/>
      <c r="I1346" s="3"/>
      <c r="J1346" s="3"/>
      <c r="K1346" s="3"/>
    </row>
    <row r="1347" ht="15.75" customHeight="1">
      <c r="A1347" s="3">
        <v>1345.0</v>
      </c>
      <c r="B1347" s="3" t="s">
        <v>7643</v>
      </c>
      <c r="C1347" s="3" t="s">
        <v>5324</v>
      </c>
      <c r="D1347" s="3"/>
      <c r="E1347" s="30">
        <v>10000.0</v>
      </c>
      <c r="F1347" s="30">
        <v>10000.0</v>
      </c>
      <c r="G1347" s="3"/>
      <c r="H1347" s="3"/>
      <c r="I1347" s="3"/>
      <c r="J1347" s="3"/>
      <c r="K1347" s="3"/>
    </row>
    <row r="1348" ht="15.75" customHeight="1">
      <c r="A1348" s="3">
        <v>1346.0</v>
      </c>
      <c r="B1348" s="3" t="s">
        <v>7644</v>
      </c>
      <c r="C1348" s="3" t="s">
        <v>5434</v>
      </c>
      <c r="D1348" s="3"/>
      <c r="E1348" s="30">
        <v>10000.0</v>
      </c>
      <c r="F1348" s="30">
        <v>10000.0</v>
      </c>
      <c r="G1348" s="3"/>
      <c r="H1348" s="3"/>
      <c r="I1348" s="3"/>
      <c r="J1348" s="3"/>
      <c r="K1348" s="3"/>
    </row>
    <row r="1349" ht="15.75" customHeight="1">
      <c r="A1349" s="3">
        <v>1347.0</v>
      </c>
      <c r="B1349" s="3" t="s">
        <v>7645</v>
      </c>
      <c r="C1349" s="3" t="s">
        <v>7646</v>
      </c>
      <c r="D1349" s="3"/>
      <c r="E1349" s="30">
        <v>10000.0</v>
      </c>
      <c r="F1349" s="30">
        <v>10000.0</v>
      </c>
      <c r="G1349" s="3"/>
      <c r="H1349" s="3"/>
      <c r="I1349" s="3"/>
      <c r="J1349" s="3"/>
      <c r="K1349" s="3"/>
    </row>
    <row r="1350" ht="15.75" customHeight="1">
      <c r="A1350" s="3">
        <v>1348.0</v>
      </c>
      <c r="B1350" s="3" t="s">
        <v>7647</v>
      </c>
      <c r="C1350" s="3" t="s">
        <v>5154</v>
      </c>
      <c r="D1350" s="3"/>
      <c r="E1350" s="30">
        <v>10000.0</v>
      </c>
      <c r="F1350" s="30">
        <v>10000.0</v>
      </c>
      <c r="G1350" s="3"/>
      <c r="H1350" s="3"/>
      <c r="I1350" s="3"/>
      <c r="J1350" s="3"/>
      <c r="K1350" s="3"/>
    </row>
    <row r="1351" ht="15.75" customHeight="1">
      <c r="A1351" s="3">
        <v>1349.0</v>
      </c>
      <c r="B1351" s="30" t="s">
        <v>7648</v>
      </c>
      <c r="C1351" s="30" t="s">
        <v>5280</v>
      </c>
      <c r="D1351" s="3"/>
      <c r="E1351" s="30">
        <v>10000.0</v>
      </c>
      <c r="F1351" s="30">
        <v>10000.0</v>
      </c>
      <c r="G1351" s="3"/>
      <c r="H1351" s="3"/>
      <c r="I1351" s="3"/>
      <c r="J1351" s="3"/>
      <c r="K1351" s="3"/>
    </row>
    <row r="1352" ht="15.75" customHeight="1">
      <c r="A1352" s="3">
        <v>1350.0</v>
      </c>
      <c r="B1352" s="3" t="s">
        <v>7649</v>
      </c>
      <c r="C1352" s="3" t="s">
        <v>7650</v>
      </c>
      <c r="D1352" s="3"/>
      <c r="E1352" s="30">
        <v>10000.0</v>
      </c>
      <c r="F1352" s="30">
        <v>10000.0</v>
      </c>
      <c r="G1352" s="3"/>
      <c r="H1352" s="3"/>
      <c r="I1352" s="3"/>
      <c r="J1352" s="3"/>
      <c r="K1352" s="3"/>
    </row>
    <row r="1353" ht="15.75" customHeight="1">
      <c r="A1353" s="3">
        <v>1351.0</v>
      </c>
      <c r="B1353" s="3" t="s">
        <v>7651</v>
      </c>
      <c r="C1353" s="3" t="s">
        <v>5367</v>
      </c>
      <c r="D1353" s="3"/>
      <c r="E1353" s="30">
        <v>10000.0</v>
      </c>
      <c r="F1353" s="30">
        <v>10000.0</v>
      </c>
      <c r="G1353" s="3"/>
      <c r="H1353" s="3"/>
      <c r="I1353" s="3"/>
      <c r="J1353" s="3"/>
      <c r="K1353" s="3"/>
    </row>
    <row r="1354" ht="15.75" customHeight="1">
      <c r="A1354" s="3">
        <v>1352.0</v>
      </c>
      <c r="B1354" s="3" t="s">
        <v>7652</v>
      </c>
      <c r="C1354" s="3" t="s">
        <v>5970</v>
      </c>
      <c r="D1354" s="3"/>
      <c r="E1354" s="30">
        <v>10000.0</v>
      </c>
      <c r="F1354" s="30">
        <v>10000.0</v>
      </c>
      <c r="G1354" s="3"/>
      <c r="H1354" s="3"/>
      <c r="I1354" s="3"/>
      <c r="J1354" s="3"/>
      <c r="K1354" s="3"/>
    </row>
    <row r="1355" ht="15.75" customHeight="1">
      <c r="A1355" s="3">
        <v>1353.0</v>
      </c>
      <c r="B1355" s="3" t="s">
        <v>7653</v>
      </c>
      <c r="C1355" s="3" t="s">
        <v>5278</v>
      </c>
      <c r="D1355" s="3"/>
      <c r="E1355" s="30">
        <v>10000.0</v>
      </c>
      <c r="F1355" s="30">
        <v>10000.0</v>
      </c>
      <c r="G1355" s="3"/>
      <c r="H1355" s="3"/>
      <c r="I1355" s="3"/>
      <c r="J1355" s="3"/>
      <c r="K1355" s="3"/>
    </row>
    <row r="1356" ht="15.75" customHeight="1">
      <c r="A1356" s="3">
        <v>1354.0</v>
      </c>
      <c r="B1356" s="3" t="s">
        <v>7654</v>
      </c>
      <c r="C1356" s="3" t="s">
        <v>4958</v>
      </c>
      <c r="D1356" s="3"/>
      <c r="E1356" s="30">
        <v>10000.0</v>
      </c>
      <c r="F1356" s="30">
        <v>10000.0</v>
      </c>
      <c r="G1356" s="3"/>
      <c r="H1356" s="3"/>
      <c r="I1356" s="3"/>
      <c r="J1356" s="3"/>
      <c r="K1356" s="3"/>
    </row>
    <row r="1357" ht="15.75" customHeight="1">
      <c r="A1357" s="3">
        <v>1355.0</v>
      </c>
      <c r="B1357" s="3" t="s">
        <v>7655</v>
      </c>
      <c r="C1357" s="3" t="s">
        <v>4902</v>
      </c>
      <c r="D1357" s="3"/>
      <c r="E1357" s="30">
        <v>10000.0</v>
      </c>
      <c r="F1357" s="30">
        <v>10000.0</v>
      </c>
      <c r="G1357" s="3"/>
      <c r="H1357" s="3"/>
      <c r="I1357" s="3"/>
      <c r="J1357" s="3"/>
      <c r="K1357" s="3"/>
    </row>
    <row r="1358" ht="15.75" customHeight="1">
      <c r="A1358" s="3">
        <v>1356.0</v>
      </c>
      <c r="B1358" s="3" t="s">
        <v>7656</v>
      </c>
      <c r="C1358" s="3" t="s">
        <v>4998</v>
      </c>
      <c r="D1358" s="3"/>
      <c r="E1358" s="30">
        <v>10000.0</v>
      </c>
      <c r="F1358" s="30">
        <v>10000.0</v>
      </c>
      <c r="G1358" s="3"/>
      <c r="H1358" s="3"/>
      <c r="I1358" s="3"/>
      <c r="J1358" s="3"/>
      <c r="K1358" s="3"/>
    </row>
    <row r="1359" ht="15.75" customHeight="1">
      <c r="A1359" s="3">
        <v>1357.0</v>
      </c>
      <c r="B1359" s="3" t="s">
        <v>7657</v>
      </c>
      <c r="C1359" s="3" t="s">
        <v>5045</v>
      </c>
      <c r="D1359" s="3"/>
      <c r="E1359" s="30">
        <v>10000.0</v>
      </c>
      <c r="F1359" s="30">
        <v>10000.0</v>
      </c>
      <c r="G1359" s="3"/>
      <c r="H1359" s="3"/>
      <c r="I1359" s="3"/>
      <c r="J1359" s="3"/>
      <c r="K1359" s="3"/>
    </row>
    <row r="1360" ht="15.75" customHeight="1">
      <c r="A1360" s="3">
        <v>1358.0</v>
      </c>
      <c r="B1360" s="3" t="s">
        <v>7658</v>
      </c>
      <c r="C1360" s="3" t="s">
        <v>5069</v>
      </c>
      <c r="D1360" s="3"/>
      <c r="E1360" s="30">
        <v>10000.0</v>
      </c>
      <c r="F1360" s="30">
        <v>10000.0</v>
      </c>
      <c r="G1360" s="3"/>
      <c r="H1360" s="3"/>
      <c r="I1360" s="3"/>
      <c r="J1360" s="3"/>
      <c r="K1360" s="3"/>
    </row>
    <row r="1361" ht="15.75" customHeight="1">
      <c r="A1361" s="3">
        <v>1359.0</v>
      </c>
      <c r="B1361" s="3" t="s">
        <v>7659</v>
      </c>
      <c r="C1361" s="3" t="s">
        <v>5041</v>
      </c>
      <c r="D1361" s="3"/>
      <c r="E1361" s="30">
        <v>10000.0</v>
      </c>
      <c r="F1361" s="30">
        <v>10000.0</v>
      </c>
      <c r="G1361" s="3"/>
      <c r="H1361" s="3"/>
      <c r="I1361" s="3"/>
      <c r="J1361" s="3"/>
      <c r="K1361" s="3"/>
    </row>
    <row r="1362" ht="15.75" customHeight="1">
      <c r="A1362" s="3">
        <v>1360.0</v>
      </c>
      <c r="B1362" s="3" t="s">
        <v>7660</v>
      </c>
      <c r="C1362" s="3" t="s">
        <v>5049</v>
      </c>
      <c r="D1362" s="3"/>
      <c r="E1362" s="30">
        <v>10000.0</v>
      </c>
      <c r="F1362" s="30">
        <v>10000.0</v>
      </c>
      <c r="G1362" s="3"/>
      <c r="H1362" s="3"/>
      <c r="I1362" s="3"/>
      <c r="J1362" s="3"/>
      <c r="K1362" s="3"/>
    </row>
    <row r="1363" ht="15.75" customHeight="1">
      <c r="A1363" s="3">
        <v>1361.0</v>
      </c>
      <c r="B1363" s="3" t="s">
        <v>7661</v>
      </c>
      <c r="C1363" s="3" t="s">
        <v>5071</v>
      </c>
      <c r="D1363" s="3"/>
      <c r="E1363" s="30">
        <v>10000.0</v>
      </c>
      <c r="F1363" s="30">
        <v>10000.0</v>
      </c>
      <c r="G1363" s="3"/>
      <c r="H1363" s="3"/>
      <c r="I1363" s="3"/>
      <c r="J1363" s="3"/>
      <c r="K1363" s="3"/>
    </row>
    <row r="1364" ht="15.75" customHeight="1">
      <c r="A1364" s="3">
        <v>1362.0</v>
      </c>
      <c r="B1364" s="3" t="s">
        <v>7662</v>
      </c>
      <c r="C1364" s="3" t="s">
        <v>7663</v>
      </c>
      <c r="D1364" s="3"/>
      <c r="E1364" s="30">
        <v>10000.0</v>
      </c>
      <c r="F1364" s="30">
        <v>10000.0</v>
      </c>
      <c r="G1364" s="3"/>
      <c r="H1364" s="3"/>
      <c r="I1364" s="3"/>
      <c r="J1364" s="3"/>
      <c r="K1364" s="3"/>
    </row>
    <row r="1365" ht="15.75" customHeight="1">
      <c r="A1365" s="3">
        <v>1363.0</v>
      </c>
      <c r="B1365" s="3" t="s">
        <v>7664</v>
      </c>
      <c r="C1365" s="3" t="s">
        <v>4913</v>
      </c>
      <c r="D1365" s="3"/>
      <c r="E1365" s="30">
        <v>10000.0</v>
      </c>
      <c r="F1365" s="30">
        <v>10000.0</v>
      </c>
      <c r="G1365" s="3"/>
      <c r="H1365" s="3"/>
      <c r="I1365" s="3"/>
      <c r="J1365" s="3"/>
      <c r="K1365" s="3"/>
    </row>
    <row r="1366" ht="15.75" customHeight="1">
      <c r="A1366" s="3">
        <v>1364.0</v>
      </c>
      <c r="B1366" s="3" t="s">
        <v>7665</v>
      </c>
      <c r="C1366" s="3" t="s">
        <v>5059</v>
      </c>
      <c r="D1366" s="3"/>
      <c r="E1366" s="30">
        <v>10000.0</v>
      </c>
      <c r="F1366" s="30">
        <v>10000.0</v>
      </c>
      <c r="G1366" s="3"/>
      <c r="H1366" s="3"/>
      <c r="I1366" s="3"/>
      <c r="J1366" s="3"/>
      <c r="K1366" s="3"/>
    </row>
    <row r="1367" ht="15.75" customHeight="1">
      <c r="A1367" s="3">
        <v>1365.0</v>
      </c>
      <c r="B1367" s="3" t="s">
        <v>7666</v>
      </c>
      <c r="C1367" s="3" t="s">
        <v>7667</v>
      </c>
      <c r="D1367" s="3"/>
      <c r="E1367" s="30">
        <v>10000.0</v>
      </c>
      <c r="F1367" s="30">
        <v>10000.0</v>
      </c>
      <c r="G1367" s="3"/>
      <c r="H1367" s="3"/>
      <c r="I1367" s="3"/>
      <c r="J1367" s="3"/>
      <c r="K1367" s="3"/>
    </row>
    <row r="1368" ht="15.75" customHeight="1">
      <c r="A1368" s="3">
        <v>1366.0</v>
      </c>
      <c r="B1368" s="3" t="s">
        <v>7668</v>
      </c>
      <c r="C1368" s="3" t="s">
        <v>5721</v>
      </c>
      <c r="D1368" s="3"/>
      <c r="E1368" s="30">
        <v>10000.0</v>
      </c>
      <c r="F1368" s="30">
        <v>10000.0</v>
      </c>
      <c r="G1368" s="3"/>
      <c r="H1368" s="3"/>
      <c r="I1368" s="3"/>
      <c r="J1368" s="3"/>
      <c r="K1368" s="3"/>
    </row>
    <row r="1369" ht="15.75" customHeight="1">
      <c r="A1369" s="3">
        <v>1367.0</v>
      </c>
      <c r="B1369" s="3" t="s">
        <v>7669</v>
      </c>
      <c r="C1369" s="3" t="s">
        <v>5655</v>
      </c>
      <c r="D1369" s="3"/>
      <c r="E1369" s="30">
        <v>10000.0</v>
      </c>
      <c r="F1369" s="30">
        <v>10000.0</v>
      </c>
      <c r="G1369" s="3"/>
      <c r="H1369" s="3"/>
      <c r="I1369" s="3"/>
      <c r="J1369" s="3"/>
      <c r="K1369" s="3"/>
    </row>
    <row r="1370" ht="15.75" customHeight="1">
      <c r="A1370" s="3">
        <v>1368.0</v>
      </c>
      <c r="B1370" s="3" t="s">
        <v>7670</v>
      </c>
      <c r="C1370" s="3" t="s">
        <v>5715</v>
      </c>
      <c r="D1370" s="3"/>
      <c r="E1370" s="30">
        <v>10000.0</v>
      </c>
      <c r="F1370" s="30">
        <v>10000.0</v>
      </c>
      <c r="G1370" s="3"/>
      <c r="H1370" s="3"/>
      <c r="I1370" s="3"/>
      <c r="J1370" s="3"/>
      <c r="K1370" s="3"/>
    </row>
    <row r="1371" ht="15.75" customHeight="1">
      <c r="A1371" s="3">
        <v>1369.0</v>
      </c>
      <c r="B1371" s="3" t="s">
        <v>7671</v>
      </c>
      <c r="C1371" s="3" t="s">
        <v>5738</v>
      </c>
      <c r="D1371" s="3"/>
      <c r="E1371" s="30">
        <v>10000.0</v>
      </c>
      <c r="F1371" s="30">
        <v>10000.0</v>
      </c>
      <c r="G1371" s="3"/>
      <c r="H1371" s="3"/>
      <c r="I1371" s="3"/>
      <c r="J1371" s="3"/>
      <c r="K1371" s="3"/>
    </row>
    <row r="1372" ht="15.75" customHeight="1">
      <c r="A1372" s="3">
        <v>1370.0</v>
      </c>
      <c r="B1372" s="3" t="s">
        <v>7672</v>
      </c>
      <c r="C1372" s="3" t="s">
        <v>5653</v>
      </c>
      <c r="D1372" s="3"/>
      <c r="E1372" s="30">
        <v>10000.0</v>
      </c>
      <c r="F1372" s="30">
        <v>10000.0</v>
      </c>
      <c r="G1372" s="3"/>
      <c r="H1372" s="3"/>
      <c r="I1372" s="3"/>
      <c r="J1372" s="3"/>
      <c r="K1372" s="3"/>
    </row>
    <row r="1373" ht="15.75" customHeight="1">
      <c r="A1373" s="3">
        <v>1371.0</v>
      </c>
      <c r="B1373" s="30" t="s">
        <v>7673</v>
      </c>
      <c r="C1373" s="30" t="s">
        <v>7674</v>
      </c>
      <c r="D1373" s="3"/>
      <c r="E1373" s="30">
        <v>10000.0</v>
      </c>
      <c r="F1373" s="30">
        <v>10000.0</v>
      </c>
      <c r="G1373" s="3"/>
      <c r="H1373" s="3"/>
      <c r="I1373" s="3"/>
      <c r="J1373" s="3"/>
      <c r="K1373" s="3"/>
    </row>
    <row r="1374" ht="15.75" customHeight="1">
      <c r="A1374" s="3">
        <v>1372.0</v>
      </c>
      <c r="B1374" s="3" t="s">
        <v>7675</v>
      </c>
      <c r="C1374" s="3" t="s">
        <v>5295</v>
      </c>
      <c r="D1374" s="3"/>
      <c r="E1374" s="30">
        <v>10000.0</v>
      </c>
      <c r="F1374" s="30">
        <v>10000.0</v>
      </c>
      <c r="G1374" s="3"/>
      <c r="H1374" s="3"/>
      <c r="I1374" s="3"/>
      <c r="J1374" s="3"/>
      <c r="K1374" s="3"/>
    </row>
    <row r="1375" ht="15.75" customHeight="1">
      <c r="A1375" s="3">
        <v>1373.0</v>
      </c>
      <c r="B1375" s="3" t="s">
        <v>7676</v>
      </c>
      <c r="C1375" s="3" t="s">
        <v>5364</v>
      </c>
      <c r="D1375" s="3"/>
      <c r="E1375" s="30">
        <v>10000.0</v>
      </c>
      <c r="F1375" s="30">
        <v>10000.0</v>
      </c>
      <c r="G1375" s="3"/>
      <c r="H1375" s="3"/>
      <c r="I1375" s="3"/>
      <c r="J1375" s="3"/>
      <c r="K1375" s="3"/>
    </row>
    <row r="1376" ht="15.75" customHeight="1">
      <c r="A1376" s="3">
        <v>1374.0</v>
      </c>
      <c r="B1376" s="3" t="s">
        <v>7677</v>
      </c>
      <c r="C1376" s="3" t="s">
        <v>5281</v>
      </c>
      <c r="D1376" s="3"/>
      <c r="E1376" s="30">
        <v>10000.0</v>
      </c>
      <c r="F1376" s="30">
        <v>10000.0</v>
      </c>
      <c r="G1376" s="3"/>
      <c r="H1376" s="3"/>
      <c r="I1376" s="3"/>
      <c r="J1376" s="3"/>
      <c r="K1376" s="3"/>
    </row>
    <row r="1377" ht="15.75" customHeight="1">
      <c r="A1377" s="3">
        <v>1375.0</v>
      </c>
      <c r="B1377" s="3" t="s">
        <v>7678</v>
      </c>
      <c r="C1377" s="3" t="s">
        <v>5269</v>
      </c>
      <c r="D1377" s="3"/>
      <c r="E1377" s="30">
        <v>10000.0</v>
      </c>
      <c r="F1377" s="30">
        <v>10000.0</v>
      </c>
      <c r="G1377" s="3"/>
      <c r="H1377" s="3"/>
      <c r="I1377" s="3"/>
      <c r="J1377" s="3"/>
      <c r="K1377" s="3"/>
    </row>
    <row r="1378" ht="15.75" customHeight="1">
      <c r="A1378" s="3">
        <v>1376.0</v>
      </c>
      <c r="B1378" s="3" t="s">
        <v>7679</v>
      </c>
      <c r="C1378" s="3" t="s">
        <v>5360</v>
      </c>
      <c r="D1378" s="3"/>
      <c r="E1378" s="30">
        <v>10000.0</v>
      </c>
      <c r="F1378" s="30">
        <v>10000.0</v>
      </c>
      <c r="G1378" s="3"/>
      <c r="H1378" s="3"/>
      <c r="I1378" s="3"/>
      <c r="J1378" s="3"/>
      <c r="K1378" s="3"/>
    </row>
    <row r="1379" ht="15.75" customHeight="1">
      <c r="A1379" s="3">
        <v>1377.0</v>
      </c>
      <c r="B1379" s="3" t="s">
        <v>7680</v>
      </c>
      <c r="C1379" s="3" t="s">
        <v>5977</v>
      </c>
      <c r="D1379" s="3"/>
      <c r="E1379" s="30">
        <v>10000.0</v>
      </c>
      <c r="F1379" s="30">
        <v>10000.0</v>
      </c>
      <c r="G1379" s="3"/>
      <c r="H1379" s="3"/>
      <c r="I1379" s="3"/>
      <c r="J1379" s="3"/>
      <c r="K1379" s="3"/>
    </row>
    <row r="1380" ht="15.75" customHeight="1">
      <c r="A1380" s="3">
        <v>1378.0</v>
      </c>
      <c r="B1380" s="3" t="s">
        <v>7681</v>
      </c>
      <c r="C1380" s="3" t="s">
        <v>5375</v>
      </c>
      <c r="D1380" s="3"/>
      <c r="E1380" s="30">
        <v>10000.0</v>
      </c>
      <c r="F1380" s="30">
        <v>10000.0</v>
      </c>
      <c r="G1380" s="3"/>
      <c r="H1380" s="3"/>
      <c r="I1380" s="3"/>
      <c r="J1380" s="3"/>
      <c r="K1380" s="3"/>
    </row>
    <row r="1381" ht="15.75" customHeight="1">
      <c r="A1381" s="3">
        <v>1379.0</v>
      </c>
      <c r="B1381" s="3" t="s">
        <v>7682</v>
      </c>
      <c r="C1381" s="3" t="s">
        <v>7683</v>
      </c>
      <c r="D1381" s="3"/>
      <c r="E1381" s="30">
        <v>10000.0</v>
      </c>
      <c r="F1381" s="30">
        <v>10000.0</v>
      </c>
      <c r="G1381" s="3"/>
      <c r="H1381" s="3"/>
      <c r="I1381" s="3"/>
      <c r="J1381" s="3"/>
      <c r="K1381" s="3"/>
    </row>
    <row r="1382" ht="15.75" customHeight="1">
      <c r="A1382" s="3">
        <v>1380.0</v>
      </c>
      <c r="B1382" s="3" t="s">
        <v>7684</v>
      </c>
      <c r="C1382" s="3" t="s">
        <v>7685</v>
      </c>
      <c r="D1382" s="3"/>
      <c r="E1382" s="30">
        <v>10000.0</v>
      </c>
      <c r="F1382" s="30">
        <v>10000.0</v>
      </c>
      <c r="G1382" s="3"/>
      <c r="H1382" s="3"/>
      <c r="I1382" s="3"/>
      <c r="J1382" s="3"/>
      <c r="K1382" s="3"/>
    </row>
    <row r="1383" ht="15.75" customHeight="1">
      <c r="A1383" s="3">
        <v>1381.0</v>
      </c>
      <c r="B1383" s="3" t="s">
        <v>7686</v>
      </c>
      <c r="C1383" s="3" t="s">
        <v>5183</v>
      </c>
      <c r="D1383" s="3"/>
      <c r="E1383" s="30">
        <v>10000.0</v>
      </c>
      <c r="F1383" s="30">
        <v>10000.0</v>
      </c>
      <c r="G1383" s="3"/>
      <c r="H1383" s="3"/>
      <c r="I1383" s="3"/>
      <c r="J1383" s="3"/>
      <c r="K1383" s="3"/>
    </row>
    <row r="1384" ht="15.75" customHeight="1">
      <c r="A1384" s="3">
        <v>1382.0</v>
      </c>
      <c r="B1384" s="3" t="s">
        <v>7687</v>
      </c>
      <c r="C1384" s="3" t="s">
        <v>5402</v>
      </c>
      <c r="D1384" s="3"/>
      <c r="E1384" s="30">
        <v>10000.0</v>
      </c>
      <c r="F1384" s="30">
        <v>10000.0</v>
      </c>
      <c r="G1384" s="3"/>
      <c r="H1384" s="3"/>
      <c r="I1384" s="3"/>
      <c r="J1384" s="3"/>
      <c r="K1384" s="3"/>
    </row>
    <row r="1385" ht="15.75" customHeight="1">
      <c r="A1385" s="3">
        <v>1383.0</v>
      </c>
      <c r="B1385" s="3" t="s">
        <v>7688</v>
      </c>
      <c r="C1385" s="3" t="s">
        <v>7689</v>
      </c>
      <c r="D1385" s="3"/>
      <c r="E1385" s="30">
        <v>10000.0</v>
      </c>
      <c r="F1385" s="30">
        <v>10000.0</v>
      </c>
      <c r="G1385" s="3"/>
      <c r="H1385" s="3"/>
      <c r="I1385" s="3"/>
      <c r="J1385" s="3"/>
      <c r="K1385" s="3"/>
    </row>
    <row r="1386" ht="15.75" customHeight="1">
      <c r="A1386" s="3">
        <v>1384.0</v>
      </c>
      <c r="B1386" s="3" t="s">
        <v>7690</v>
      </c>
      <c r="C1386" s="3" t="s">
        <v>6059</v>
      </c>
      <c r="D1386" s="3"/>
      <c r="E1386" s="30">
        <v>10000.0</v>
      </c>
      <c r="F1386" s="30">
        <v>10000.0</v>
      </c>
      <c r="G1386" s="3"/>
      <c r="H1386" s="3"/>
      <c r="I1386" s="3"/>
      <c r="J1386" s="3"/>
      <c r="K1386" s="3"/>
    </row>
    <row r="1387" ht="15.75" customHeight="1">
      <c r="A1387" s="3">
        <v>1385.0</v>
      </c>
      <c r="B1387" s="3" t="s">
        <v>7691</v>
      </c>
      <c r="C1387" s="3" t="s">
        <v>5385</v>
      </c>
      <c r="D1387" s="3"/>
      <c r="E1387" s="30">
        <v>10000.0</v>
      </c>
      <c r="F1387" s="30">
        <v>10000.0</v>
      </c>
      <c r="G1387" s="3"/>
      <c r="H1387" s="3"/>
      <c r="I1387" s="3"/>
      <c r="J1387" s="3"/>
      <c r="K1387" s="3"/>
    </row>
    <row r="1388" ht="15.75" customHeight="1">
      <c r="A1388" s="3">
        <v>1386.0</v>
      </c>
      <c r="B1388" s="3" t="s">
        <v>7692</v>
      </c>
      <c r="C1388" s="3" t="s">
        <v>7693</v>
      </c>
      <c r="D1388" s="3"/>
      <c r="E1388" s="30">
        <v>10000.0</v>
      </c>
      <c r="F1388" s="30">
        <v>10000.0</v>
      </c>
      <c r="G1388" s="3"/>
      <c r="H1388" s="3"/>
      <c r="I1388" s="3"/>
      <c r="J1388" s="3"/>
      <c r="K1388" s="3"/>
    </row>
    <row r="1389" ht="15.75" customHeight="1">
      <c r="A1389" s="3">
        <v>1387.0</v>
      </c>
      <c r="B1389" s="3" t="s">
        <v>7694</v>
      </c>
      <c r="C1389" s="3" t="s">
        <v>5238</v>
      </c>
      <c r="D1389" s="3"/>
      <c r="E1389" s="30">
        <v>10000.0</v>
      </c>
      <c r="F1389" s="30">
        <v>10000.0</v>
      </c>
      <c r="G1389" s="3"/>
      <c r="H1389" s="3"/>
      <c r="I1389" s="3"/>
      <c r="J1389" s="3"/>
      <c r="K1389" s="3"/>
    </row>
    <row r="1390" ht="15.75" customHeight="1">
      <c r="A1390" s="3">
        <v>1388.0</v>
      </c>
      <c r="B1390" s="3" t="s">
        <v>7695</v>
      </c>
      <c r="C1390" s="3" t="s">
        <v>5297</v>
      </c>
      <c r="D1390" s="3"/>
      <c r="E1390" s="30">
        <v>10000.0</v>
      </c>
      <c r="F1390" s="30">
        <v>10000.0</v>
      </c>
      <c r="G1390" s="3"/>
      <c r="H1390" s="3"/>
      <c r="I1390" s="3"/>
      <c r="J1390" s="3"/>
      <c r="K1390" s="3"/>
    </row>
    <row r="1391" ht="15.75" customHeight="1">
      <c r="A1391" s="3">
        <v>1389.0</v>
      </c>
      <c r="B1391" s="3" t="s">
        <v>7696</v>
      </c>
      <c r="C1391" s="3" t="s">
        <v>5362</v>
      </c>
      <c r="D1391" s="3"/>
      <c r="E1391" s="30">
        <v>10000.0</v>
      </c>
      <c r="F1391" s="30">
        <v>10000.0</v>
      </c>
      <c r="G1391" s="3"/>
      <c r="H1391" s="3"/>
      <c r="I1391" s="3"/>
      <c r="J1391" s="3"/>
      <c r="K1391" s="3"/>
    </row>
    <row r="1392" ht="15.75" customHeight="1">
      <c r="A1392" s="3">
        <v>1390.0</v>
      </c>
      <c r="B1392" s="3" t="s">
        <v>7697</v>
      </c>
      <c r="C1392" s="3" t="s">
        <v>5416</v>
      </c>
      <c r="D1392" s="3"/>
      <c r="E1392" s="30">
        <v>10000.0</v>
      </c>
      <c r="F1392" s="30">
        <v>10000.0</v>
      </c>
      <c r="G1392" s="3"/>
      <c r="H1392" s="3"/>
      <c r="I1392" s="3"/>
      <c r="J1392" s="3"/>
      <c r="K1392" s="3"/>
    </row>
    <row r="1393" ht="15.75" customHeight="1">
      <c r="A1393" s="3">
        <v>1391.0</v>
      </c>
      <c r="B1393" s="3" t="s">
        <v>7698</v>
      </c>
      <c r="C1393" s="3" t="s">
        <v>5968</v>
      </c>
      <c r="D1393" s="3"/>
      <c r="E1393" s="30">
        <v>10000.0</v>
      </c>
      <c r="F1393" s="30">
        <v>10000.0</v>
      </c>
      <c r="G1393" s="3"/>
      <c r="H1393" s="3"/>
      <c r="I1393" s="3"/>
      <c r="J1393" s="3"/>
      <c r="K1393" s="3"/>
    </row>
    <row r="1394" ht="15.75" customHeight="1">
      <c r="A1394" s="3">
        <v>1392.0</v>
      </c>
      <c r="B1394" s="3" t="s">
        <v>7699</v>
      </c>
      <c r="C1394" s="3" t="s">
        <v>5329</v>
      </c>
      <c r="D1394" s="3"/>
      <c r="E1394" s="30">
        <v>10000.0</v>
      </c>
      <c r="F1394" s="30">
        <v>10000.0</v>
      </c>
      <c r="G1394" s="3"/>
      <c r="H1394" s="3"/>
      <c r="I1394" s="3"/>
      <c r="J1394" s="3"/>
      <c r="K1394" s="3"/>
    </row>
    <row r="1395" ht="15.75" customHeight="1">
      <c r="A1395" s="3">
        <v>1393.0</v>
      </c>
      <c r="B1395" s="3" t="s">
        <v>7700</v>
      </c>
      <c r="C1395" s="3" t="s">
        <v>5975</v>
      </c>
      <c r="D1395" s="3"/>
      <c r="E1395" s="30">
        <v>10000.0</v>
      </c>
      <c r="F1395" s="30">
        <v>10000.0</v>
      </c>
      <c r="G1395" s="3"/>
      <c r="H1395" s="3"/>
      <c r="I1395" s="3"/>
      <c r="J1395" s="3"/>
      <c r="K1395" s="3"/>
    </row>
    <row r="1396" ht="15.75" customHeight="1">
      <c r="A1396" s="3">
        <v>1394.0</v>
      </c>
      <c r="B1396" s="3" t="s">
        <v>7701</v>
      </c>
      <c r="C1396" s="3" t="s">
        <v>5440</v>
      </c>
      <c r="D1396" s="3"/>
      <c r="E1396" s="30">
        <v>10000.0</v>
      </c>
      <c r="F1396" s="30">
        <v>10000.0</v>
      </c>
      <c r="G1396" s="3"/>
      <c r="H1396" s="3"/>
      <c r="I1396" s="3"/>
      <c r="J1396" s="3"/>
      <c r="K1396" s="3"/>
    </row>
    <row r="1397" ht="15.75" customHeight="1">
      <c r="A1397" s="3">
        <v>1395.0</v>
      </c>
      <c r="B1397" s="3" t="s">
        <v>7702</v>
      </c>
      <c r="C1397" s="3" t="s">
        <v>4999</v>
      </c>
      <c r="D1397" s="3"/>
      <c r="E1397" s="30">
        <v>10000.0</v>
      </c>
      <c r="F1397" s="30">
        <v>10000.0</v>
      </c>
      <c r="G1397" s="3"/>
      <c r="H1397" s="3"/>
      <c r="I1397" s="3"/>
      <c r="J1397" s="3"/>
      <c r="K1397" s="3"/>
    </row>
    <row r="1398" ht="15.75" customHeight="1">
      <c r="A1398" s="3">
        <v>1396.0</v>
      </c>
      <c r="B1398" s="3" t="s">
        <v>7703</v>
      </c>
      <c r="C1398" s="3" t="s">
        <v>5038</v>
      </c>
      <c r="D1398" s="3"/>
      <c r="E1398" s="30">
        <v>10000.0</v>
      </c>
      <c r="F1398" s="30">
        <v>10000.0</v>
      </c>
      <c r="G1398" s="3"/>
      <c r="H1398" s="3"/>
      <c r="I1398" s="3"/>
      <c r="J1398" s="3"/>
      <c r="K1398" s="3"/>
    </row>
    <row r="1399" ht="15.75" customHeight="1">
      <c r="A1399" s="3">
        <v>1397.0</v>
      </c>
      <c r="B1399" s="3" t="s">
        <v>7704</v>
      </c>
      <c r="C1399" s="3" t="s">
        <v>7705</v>
      </c>
      <c r="D1399" s="3"/>
      <c r="E1399" s="30">
        <v>10000.0</v>
      </c>
      <c r="F1399" s="30">
        <v>10000.0</v>
      </c>
      <c r="G1399" s="3"/>
      <c r="H1399" s="3"/>
      <c r="I1399" s="3"/>
      <c r="J1399" s="3"/>
      <c r="K1399" s="3"/>
    </row>
    <row r="1400" ht="15.75" customHeight="1">
      <c r="A1400" s="3">
        <v>1398.0</v>
      </c>
      <c r="B1400" s="3" t="s">
        <v>7706</v>
      </c>
      <c r="C1400" s="3" t="s">
        <v>7707</v>
      </c>
      <c r="D1400" s="3"/>
      <c r="E1400" s="30">
        <v>10000.0</v>
      </c>
      <c r="F1400" s="30">
        <v>10000.0</v>
      </c>
      <c r="G1400" s="3"/>
      <c r="H1400" s="3"/>
      <c r="I1400" s="3"/>
      <c r="J1400" s="3"/>
      <c r="K1400" s="3"/>
    </row>
    <row r="1401" ht="15.75" customHeight="1">
      <c r="A1401" s="3">
        <v>1399.0</v>
      </c>
      <c r="B1401" s="3" t="s">
        <v>7708</v>
      </c>
      <c r="C1401" s="3" t="s">
        <v>7709</v>
      </c>
      <c r="D1401" s="3"/>
      <c r="E1401" s="30">
        <v>10000.0</v>
      </c>
      <c r="F1401" s="30">
        <v>10000.0</v>
      </c>
      <c r="G1401" s="3"/>
      <c r="H1401" s="3"/>
      <c r="I1401" s="3"/>
      <c r="J1401" s="3"/>
      <c r="K1401" s="3"/>
    </row>
    <row r="1402" ht="15.75" customHeight="1">
      <c r="A1402" s="3">
        <v>1400.0</v>
      </c>
      <c r="B1402" s="3" t="s">
        <v>7710</v>
      </c>
      <c r="C1402" s="3" t="s">
        <v>5752</v>
      </c>
      <c r="D1402" s="3"/>
      <c r="E1402" s="30">
        <v>10000.0</v>
      </c>
      <c r="F1402" s="30">
        <v>10000.0</v>
      </c>
      <c r="G1402" s="3"/>
      <c r="H1402" s="3"/>
      <c r="I1402" s="3"/>
      <c r="J1402" s="3"/>
      <c r="K1402" s="3"/>
    </row>
    <row r="1403" ht="15.75" customHeight="1">
      <c r="A1403" s="3">
        <v>1401.0</v>
      </c>
      <c r="B1403" s="3" t="s">
        <v>7711</v>
      </c>
      <c r="C1403" s="3" t="s">
        <v>6027</v>
      </c>
      <c r="D1403" s="3"/>
      <c r="E1403" s="30">
        <v>10000.0</v>
      </c>
      <c r="F1403" s="30">
        <v>10000.0</v>
      </c>
      <c r="G1403" s="3"/>
      <c r="H1403" s="3"/>
      <c r="I1403" s="3"/>
      <c r="J1403" s="3"/>
      <c r="K1403" s="3"/>
    </row>
    <row r="1404" ht="15.75" customHeight="1">
      <c r="A1404" s="3">
        <v>1402.0</v>
      </c>
      <c r="B1404" s="30" t="s">
        <v>7712</v>
      </c>
      <c r="C1404" s="30" t="s">
        <v>5627</v>
      </c>
      <c r="D1404" s="3"/>
      <c r="E1404" s="30">
        <v>10000.0</v>
      </c>
      <c r="F1404" s="30">
        <v>10000.0</v>
      </c>
      <c r="G1404" s="3"/>
      <c r="H1404" s="3"/>
      <c r="I1404" s="3"/>
      <c r="J1404" s="3"/>
      <c r="K1404" s="3"/>
    </row>
    <row r="1405" ht="15.75" customHeight="1">
      <c r="A1405" s="3">
        <v>1403.0</v>
      </c>
      <c r="B1405" s="3" t="s">
        <v>7713</v>
      </c>
      <c r="C1405" s="3" t="s">
        <v>7714</v>
      </c>
      <c r="D1405" s="3"/>
      <c r="E1405" s="30">
        <v>10000.0</v>
      </c>
      <c r="F1405" s="30">
        <v>10000.0</v>
      </c>
      <c r="G1405" s="3"/>
      <c r="H1405" s="3"/>
      <c r="I1405" s="3"/>
      <c r="J1405" s="3"/>
      <c r="K1405" s="3"/>
    </row>
    <row r="1406" ht="15.75" customHeight="1">
      <c r="A1406" s="3">
        <v>1404.0</v>
      </c>
      <c r="B1406" s="3" t="s">
        <v>7715</v>
      </c>
      <c r="C1406" s="3" t="s">
        <v>5741</v>
      </c>
      <c r="D1406" s="3"/>
      <c r="E1406" s="30">
        <v>10000.0</v>
      </c>
      <c r="F1406" s="30">
        <v>10000.0</v>
      </c>
      <c r="G1406" s="3"/>
      <c r="H1406" s="3"/>
      <c r="I1406" s="3"/>
      <c r="J1406" s="3"/>
      <c r="K1406" s="3"/>
    </row>
    <row r="1407" ht="15.75" customHeight="1">
      <c r="A1407" s="3">
        <v>1405.0</v>
      </c>
      <c r="B1407" s="3" t="s">
        <v>7716</v>
      </c>
      <c r="C1407" s="3" t="s">
        <v>5739</v>
      </c>
      <c r="D1407" s="3"/>
      <c r="E1407" s="30">
        <v>10000.0</v>
      </c>
      <c r="F1407" s="30">
        <v>10000.0</v>
      </c>
      <c r="G1407" s="3"/>
      <c r="H1407" s="3"/>
      <c r="I1407" s="3"/>
      <c r="J1407" s="3"/>
      <c r="K1407" s="3"/>
    </row>
    <row r="1408" ht="15.75" customHeight="1">
      <c r="A1408" s="3">
        <v>1406.0</v>
      </c>
      <c r="B1408" s="3" t="s">
        <v>7717</v>
      </c>
      <c r="C1408" s="3" t="s">
        <v>6007</v>
      </c>
      <c r="D1408" s="3"/>
      <c r="E1408" s="30">
        <v>10000.0</v>
      </c>
      <c r="F1408" s="30">
        <v>10000.0</v>
      </c>
      <c r="G1408" s="3"/>
      <c r="H1408" s="3"/>
      <c r="I1408" s="3"/>
      <c r="J1408" s="3"/>
      <c r="K1408" s="3"/>
    </row>
    <row r="1409" ht="15.75" customHeight="1">
      <c r="A1409" s="3">
        <v>1407.0</v>
      </c>
      <c r="B1409" s="3" t="s">
        <v>7718</v>
      </c>
      <c r="C1409" s="3" t="s">
        <v>7719</v>
      </c>
      <c r="D1409" s="3"/>
      <c r="E1409" s="30">
        <v>10000.0</v>
      </c>
      <c r="F1409" s="30">
        <v>10000.0</v>
      </c>
      <c r="G1409" s="3"/>
      <c r="H1409" s="3"/>
      <c r="I1409" s="3"/>
      <c r="J1409" s="3"/>
      <c r="K1409" s="3"/>
    </row>
    <row r="1410" ht="15.75" customHeight="1">
      <c r="A1410" s="3">
        <v>1408.0</v>
      </c>
      <c r="B1410" s="3" t="s">
        <v>7720</v>
      </c>
      <c r="C1410" s="3" t="s">
        <v>7721</v>
      </c>
      <c r="D1410" s="3"/>
      <c r="E1410" s="30">
        <v>10000.0</v>
      </c>
      <c r="F1410" s="30">
        <v>10000.0</v>
      </c>
      <c r="G1410" s="3"/>
      <c r="H1410" s="3"/>
      <c r="I1410" s="3"/>
      <c r="J1410" s="3"/>
      <c r="K1410" s="3"/>
    </row>
    <row r="1411" ht="15.75" customHeight="1">
      <c r="A1411" s="3">
        <v>1409.0</v>
      </c>
      <c r="B1411" s="3" t="s">
        <v>7722</v>
      </c>
      <c r="C1411" s="3" t="s">
        <v>7723</v>
      </c>
      <c r="D1411" s="3"/>
      <c r="E1411" s="30">
        <v>10000.0</v>
      </c>
      <c r="F1411" s="30">
        <v>10000.0</v>
      </c>
      <c r="G1411" s="3"/>
      <c r="H1411" s="3"/>
      <c r="I1411" s="3"/>
      <c r="J1411" s="3"/>
      <c r="K1411" s="3"/>
    </row>
    <row r="1412" ht="15.75" customHeight="1">
      <c r="A1412" s="3">
        <v>1410.0</v>
      </c>
      <c r="B1412" s="3" t="s">
        <v>7724</v>
      </c>
      <c r="C1412" s="3" t="s">
        <v>7725</v>
      </c>
      <c r="D1412" s="3"/>
      <c r="E1412" s="30">
        <v>10000.0</v>
      </c>
      <c r="F1412" s="30">
        <v>10000.0</v>
      </c>
      <c r="G1412" s="3"/>
      <c r="H1412" s="3"/>
      <c r="I1412" s="3"/>
      <c r="J1412" s="3"/>
      <c r="K1412" s="3"/>
    </row>
    <row r="1413" ht="15.75" customHeight="1">
      <c r="A1413" s="3">
        <v>1411.0</v>
      </c>
      <c r="B1413" s="3" t="s">
        <v>7726</v>
      </c>
      <c r="C1413" s="3" t="s">
        <v>6029</v>
      </c>
      <c r="D1413" s="3"/>
      <c r="E1413" s="30">
        <v>10000.0</v>
      </c>
      <c r="F1413" s="30">
        <v>10000.0</v>
      </c>
      <c r="G1413" s="3"/>
      <c r="H1413" s="3"/>
      <c r="I1413" s="3"/>
      <c r="J1413" s="3"/>
      <c r="K1413" s="3"/>
    </row>
    <row r="1414" ht="15.75" customHeight="1">
      <c r="A1414" s="3">
        <v>1412.0</v>
      </c>
      <c r="B1414" s="3" t="s">
        <v>7727</v>
      </c>
      <c r="C1414" s="3" t="s">
        <v>5748</v>
      </c>
      <c r="D1414" s="3"/>
      <c r="E1414" s="30">
        <v>10000.0</v>
      </c>
      <c r="F1414" s="30">
        <v>10000.0</v>
      </c>
      <c r="G1414" s="3"/>
      <c r="H1414" s="3"/>
      <c r="I1414" s="3"/>
      <c r="J1414" s="3"/>
      <c r="K1414" s="3"/>
    </row>
    <row r="1415" ht="15.75" customHeight="1">
      <c r="A1415" s="3">
        <v>1413.0</v>
      </c>
      <c r="B1415" s="3" t="s">
        <v>7728</v>
      </c>
      <c r="C1415" s="3" t="s">
        <v>7729</v>
      </c>
      <c r="D1415" s="3"/>
      <c r="E1415" s="30">
        <v>10000.0</v>
      </c>
      <c r="F1415" s="30">
        <v>10000.0</v>
      </c>
      <c r="G1415" s="3"/>
      <c r="H1415" s="3"/>
      <c r="I1415" s="3"/>
      <c r="J1415" s="3"/>
      <c r="K1415" s="3"/>
    </row>
    <row r="1416" ht="15.75" customHeight="1">
      <c r="A1416" s="3">
        <v>1414.0</v>
      </c>
      <c r="B1416" s="3" t="s">
        <v>7730</v>
      </c>
      <c r="C1416" s="3" t="s">
        <v>5754</v>
      </c>
      <c r="D1416" s="3"/>
      <c r="E1416" s="30">
        <v>10000.0</v>
      </c>
      <c r="F1416" s="30">
        <v>10000.0</v>
      </c>
      <c r="G1416" s="3"/>
      <c r="H1416" s="3"/>
      <c r="I1416" s="3"/>
      <c r="J1416" s="3"/>
      <c r="K1416" s="3"/>
    </row>
    <row r="1417" ht="15.75" customHeight="1">
      <c r="A1417" s="3">
        <v>1415.0</v>
      </c>
      <c r="B1417" s="3" t="s">
        <v>7731</v>
      </c>
      <c r="C1417" s="3" t="s">
        <v>5684</v>
      </c>
      <c r="D1417" s="3"/>
      <c r="E1417" s="30">
        <v>10000.0</v>
      </c>
      <c r="F1417" s="30">
        <v>10000.0</v>
      </c>
      <c r="G1417" s="3"/>
      <c r="H1417" s="3"/>
      <c r="I1417" s="3"/>
      <c r="J1417" s="3"/>
      <c r="K1417" s="3"/>
    </row>
    <row r="1418" ht="15.75" customHeight="1">
      <c r="A1418" s="3">
        <v>1416.0</v>
      </c>
      <c r="B1418" s="3" t="s">
        <v>7732</v>
      </c>
      <c r="C1418" s="3" t="s">
        <v>7733</v>
      </c>
      <c r="D1418" s="3"/>
      <c r="E1418" s="30">
        <v>10000.0</v>
      </c>
      <c r="F1418" s="30">
        <v>10000.0</v>
      </c>
      <c r="G1418" s="3"/>
      <c r="H1418" s="3"/>
      <c r="I1418" s="3"/>
      <c r="J1418" s="3"/>
      <c r="K1418" s="3"/>
    </row>
    <row r="1419" ht="15.75" customHeight="1">
      <c r="A1419" s="3">
        <v>1417.0</v>
      </c>
      <c r="B1419" s="3" t="s">
        <v>7734</v>
      </c>
      <c r="C1419" s="3" t="s">
        <v>5702</v>
      </c>
      <c r="D1419" s="3"/>
      <c r="E1419" s="30">
        <v>10000.0</v>
      </c>
      <c r="F1419" s="30">
        <v>10000.0</v>
      </c>
      <c r="G1419" s="3"/>
      <c r="H1419" s="3"/>
      <c r="I1419" s="3"/>
      <c r="J1419" s="3"/>
      <c r="K1419" s="3"/>
    </row>
    <row r="1420" ht="15.75" customHeight="1">
      <c r="A1420" s="3">
        <v>1418.0</v>
      </c>
      <c r="B1420" s="3" t="s">
        <v>7735</v>
      </c>
      <c r="C1420" s="3" t="s">
        <v>5985</v>
      </c>
      <c r="D1420" s="3"/>
      <c r="E1420" s="30">
        <v>10000.0</v>
      </c>
      <c r="F1420" s="30">
        <v>10000.0</v>
      </c>
      <c r="G1420" s="3"/>
      <c r="H1420" s="3"/>
      <c r="I1420" s="3"/>
      <c r="J1420" s="3"/>
      <c r="K1420" s="3"/>
    </row>
    <row r="1421" ht="15.75" customHeight="1">
      <c r="A1421" s="3">
        <v>1419.0</v>
      </c>
      <c r="B1421" s="3" t="s">
        <v>7736</v>
      </c>
      <c r="C1421" s="3" t="s">
        <v>5735</v>
      </c>
      <c r="D1421" s="3"/>
      <c r="E1421" s="30">
        <v>10000.0</v>
      </c>
      <c r="F1421" s="30">
        <v>10000.0</v>
      </c>
      <c r="G1421" s="3"/>
      <c r="H1421" s="3"/>
      <c r="I1421" s="3"/>
      <c r="J1421" s="3"/>
      <c r="K1421" s="3"/>
    </row>
    <row r="1422" ht="15.75" customHeight="1">
      <c r="A1422" s="3">
        <v>1420.0</v>
      </c>
      <c r="B1422" s="3" t="s">
        <v>7737</v>
      </c>
      <c r="C1422" s="3" t="s">
        <v>6017</v>
      </c>
      <c r="D1422" s="3"/>
      <c r="E1422" s="30">
        <v>10000.0</v>
      </c>
      <c r="F1422" s="30">
        <v>10000.0</v>
      </c>
      <c r="G1422" s="3"/>
      <c r="H1422" s="3"/>
      <c r="I1422" s="3"/>
      <c r="J1422" s="3"/>
      <c r="K1422" s="3"/>
    </row>
    <row r="1423" ht="15.75" customHeight="1">
      <c r="A1423" s="3">
        <v>1421.0</v>
      </c>
      <c r="B1423" s="3" t="s">
        <v>7738</v>
      </c>
      <c r="C1423" s="3" t="s">
        <v>5983</v>
      </c>
      <c r="D1423" s="3"/>
      <c r="E1423" s="30">
        <v>10000.0</v>
      </c>
      <c r="F1423" s="30">
        <v>10000.0</v>
      </c>
      <c r="G1423" s="3"/>
      <c r="H1423" s="3"/>
      <c r="I1423" s="3"/>
      <c r="J1423" s="3"/>
      <c r="K1423" s="3"/>
    </row>
    <row r="1424" ht="15.75" customHeight="1">
      <c r="A1424" s="3">
        <v>1422.0</v>
      </c>
      <c r="B1424" s="3" t="s">
        <v>7739</v>
      </c>
      <c r="C1424" s="3" t="s">
        <v>7740</v>
      </c>
      <c r="D1424" s="3"/>
      <c r="E1424" s="30">
        <v>10000.0</v>
      </c>
      <c r="F1424" s="30">
        <v>10000.0</v>
      </c>
      <c r="G1424" s="3"/>
      <c r="H1424" s="3"/>
      <c r="I1424" s="3"/>
      <c r="J1424" s="3"/>
      <c r="K1424" s="3"/>
    </row>
    <row r="1425" ht="15.75" customHeight="1">
      <c r="A1425" s="3">
        <v>1423.0</v>
      </c>
      <c r="B1425" s="3" t="s">
        <v>7741</v>
      </c>
      <c r="C1425" s="3" t="s">
        <v>6056</v>
      </c>
      <c r="D1425" s="3"/>
      <c r="E1425" s="30">
        <v>10000.0</v>
      </c>
      <c r="F1425" s="30">
        <v>10000.0</v>
      </c>
      <c r="G1425" s="3"/>
      <c r="H1425" s="3"/>
      <c r="I1425" s="3"/>
      <c r="J1425" s="3"/>
      <c r="K1425" s="3"/>
    </row>
    <row r="1426" ht="15.75" customHeight="1">
      <c r="A1426" s="3">
        <v>1424.0</v>
      </c>
      <c r="B1426" s="3" t="s">
        <v>7742</v>
      </c>
      <c r="C1426" s="3" t="s">
        <v>5361</v>
      </c>
      <c r="D1426" s="3"/>
      <c r="E1426" s="30">
        <v>10000.0</v>
      </c>
      <c r="F1426" s="30">
        <v>10000.0</v>
      </c>
      <c r="G1426" s="3"/>
      <c r="H1426" s="3"/>
      <c r="I1426" s="3"/>
      <c r="J1426" s="3"/>
      <c r="K1426" s="3"/>
    </row>
    <row r="1427" ht="15.75" customHeight="1">
      <c r="A1427" s="3">
        <v>1425.0</v>
      </c>
      <c r="B1427" s="3" t="s">
        <v>7743</v>
      </c>
      <c r="C1427" s="3" t="s">
        <v>5730</v>
      </c>
      <c r="D1427" s="3"/>
      <c r="E1427" s="30">
        <v>10000.0</v>
      </c>
      <c r="F1427" s="30">
        <v>10000.0</v>
      </c>
      <c r="G1427" s="3"/>
      <c r="H1427" s="3"/>
      <c r="I1427" s="3"/>
      <c r="J1427" s="3"/>
      <c r="K1427" s="3"/>
    </row>
    <row r="1428" ht="15.75" customHeight="1">
      <c r="A1428" s="3">
        <v>1426.0</v>
      </c>
      <c r="B1428" s="3" t="s">
        <v>7744</v>
      </c>
      <c r="C1428" s="3" t="s">
        <v>6019</v>
      </c>
      <c r="D1428" s="3"/>
      <c r="E1428" s="30">
        <v>10000.0</v>
      </c>
      <c r="F1428" s="30">
        <v>10000.0</v>
      </c>
      <c r="G1428" s="3"/>
      <c r="H1428" s="3"/>
      <c r="I1428" s="3"/>
      <c r="J1428" s="3"/>
      <c r="K1428" s="3"/>
    </row>
    <row r="1429" ht="15.75" customHeight="1">
      <c r="A1429" s="3">
        <v>1427.0</v>
      </c>
      <c r="B1429" s="3" t="s">
        <v>7745</v>
      </c>
      <c r="C1429" s="3" t="s">
        <v>7746</v>
      </c>
      <c r="D1429" s="3"/>
      <c r="E1429" s="30">
        <v>10000.0</v>
      </c>
      <c r="F1429" s="30">
        <v>10000.0</v>
      </c>
      <c r="G1429" s="3"/>
      <c r="H1429" s="3"/>
      <c r="I1429" s="3"/>
      <c r="J1429" s="3"/>
      <c r="K1429" s="3"/>
    </row>
    <row r="1430" ht="15.75" customHeight="1">
      <c r="A1430" s="3">
        <v>1428.0</v>
      </c>
      <c r="B1430" s="3" t="s">
        <v>7747</v>
      </c>
      <c r="C1430" s="3" t="s">
        <v>7748</v>
      </c>
      <c r="D1430" s="3"/>
      <c r="E1430" s="30">
        <v>10000.0</v>
      </c>
      <c r="F1430" s="30">
        <v>10000.0</v>
      </c>
      <c r="G1430" s="3"/>
      <c r="H1430" s="3"/>
      <c r="I1430" s="3"/>
      <c r="J1430" s="3"/>
      <c r="K1430" s="3"/>
    </row>
    <row r="1431" ht="15.75" customHeight="1">
      <c r="A1431" s="3">
        <v>1429.0</v>
      </c>
      <c r="B1431" s="3" t="s">
        <v>7749</v>
      </c>
      <c r="C1431" s="3" t="s">
        <v>6031</v>
      </c>
      <c r="D1431" s="3"/>
      <c r="E1431" s="30">
        <v>10000.0</v>
      </c>
      <c r="F1431" s="30">
        <v>10000.0</v>
      </c>
      <c r="G1431" s="3"/>
      <c r="H1431" s="3"/>
      <c r="I1431" s="3"/>
      <c r="J1431" s="3"/>
      <c r="K1431" s="3"/>
    </row>
    <row r="1432" ht="15.75" customHeight="1">
      <c r="A1432" s="3">
        <v>1430.0</v>
      </c>
      <c r="B1432" s="3" t="s">
        <v>7750</v>
      </c>
      <c r="C1432" s="3" t="s">
        <v>5377</v>
      </c>
      <c r="D1432" s="3"/>
      <c r="E1432" s="30">
        <v>10000.0</v>
      </c>
      <c r="F1432" s="30">
        <v>10000.0</v>
      </c>
      <c r="G1432" s="3"/>
      <c r="H1432" s="3"/>
      <c r="I1432" s="3"/>
      <c r="J1432" s="3"/>
      <c r="K1432" s="3"/>
    </row>
    <row r="1433" ht="15.75" customHeight="1">
      <c r="A1433" s="3">
        <v>1431.0</v>
      </c>
      <c r="B1433" s="3" t="s">
        <v>7751</v>
      </c>
      <c r="C1433" s="3" t="s">
        <v>5979</v>
      </c>
      <c r="D1433" s="3"/>
      <c r="E1433" s="30">
        <v>10000.0</v>
      </c>
      <c r="F1433" s="30">
        <v>10000.0</v>
      </c>
      <c r="G1433" s="3"/>
      <c r="H1433" s="3"/>
      <c r="I1433" s="3"/>
      <c r="J1433" s="3"/>
      <c r="K1433" s="3"/>
    </row>
    <row r="1434" ht="15.75" customHeight="1">
      <c r="A1434" s="3">
        <v>1432.0</v>
      </c>
      <c r="B1434" s="30" t="s">
        <v>7752</v>
      </c>
      <c r="C1434" s="3" t="s">
        <v>5254</v>
      </c>
      <c r="D1434" s="3"/>
      <c r="E1434" s="30">
        <v>10000.0</v>
      </c>
      <c r="F1434" s="30">
        <v>10000.0</v>
      </c>
      <c r="G1434" s="3"/>
      <c r="H1434" s="3"/>
      <c r="I1434" s="3"/>
      <c r="J1434" s="3"/>
      <c r="K1434" s="3"/>
    </row>
    <row r="1435" ht="15.75" customHeight="1">
      <c r="A1435" s="3">
        <v>1433.0</v>
      </c>
      <c r="B1435" s="3" t="s">
        <v>7753</v>
      </c>
      <c r="C1435" s="3" t="s">
        <v>5312</v>
      </c>
      <c r="D1435" s="3"/>
      <c r="E1435" s="30">
        <v>10000.0</v>
      </c>
      <c r="F1435" s="30">
        <v>10000.0</v>
      </c>
      <c r="G1435" s="3"/>
      <c r="H1435" s="3"/>
      <c r="I1435" s="3"/>
      <c r="J1435" s="3"/>
      <c r="K1435" s="3"/>
    </row>
    <row r="1436" ht="15.75" customHeight="1">
      <c r="A1436" s="3">
        <v>1434.0</v>
      </c>
      <c r="B1436" s="3" t="s">
        <v>7754</v>
      </c>
      <c r="C1436" s="3" t="s">
        <v>5982</v>
      </c>
      <c r="D1436" s="3"/>
      <c r="E1436" s="30">
        <v>10000.0</v>
      </c>
      <c r="F1436" s="30">
        <v>10000.0</v>
      </c>
      <c r="G1436" s="3"/>
      <c r="H1436" s="3"/>
      <c r="I1436" s="3"/>
      <c r="J1436" s="3"/>
      <c r="K1436" s="3"/>
    </row>
    <row r="1437" ht="15.75" customHeight="1">
      <c r="A1437" s="3">
        <v>1435.0</v>
      </c>
      <c r="B1437" s="3" t="s">
        <v>7755</v>
      </c>
      <c r="C1437" s="3" t="s">
        <v>5784</v>
      </c>
      <c r="D1437" s="3"/>
      <c r="E1437" s="30">
        <v>10000.0</v>
      </c>
      <c r="F1437" s="30">
        <v>10000.0</v>
      </c>
      <c r="G1437" s="3"/>
      <c r="H1437" s="3"/>
      <c r="I1437" s="3"/>
      <c r="J1437" s="3"/>
      <c r="K1437" s="3"/>
    </row>
    <row r="1438" ht="15.75" customHeight="1">
      <c r="A1438" s="3">
        <v>1436.0</v>
      </c>
      <c r="B1438" s="30" t="s">
        <v>7756</v>
      </c>
      <c r="C1438" s="30" t="s">
        <v>7757</v>
      </c>
      <c r="D1438" s="3"/>
      <c r="E1438" s="30">
        <v>10000.0</v>
      </c>
      <c r="F1438" s="30">
        <v>10000.0</v>
      </c>
      <c r="G1438" s="3"/>
      <c r="H1438" s="3"/>
      <c r="I1438" s="3"/>
      <c r="J1438" s="3"/>
      <c r="K1438" s="3"/>
    </row>
    <row r="1439" ht="15.75" customHeight="1">
      <c r="A1439" s="3">
        <v>1437.0</v>
      </c>
      <c r="B1439" s="3" t="s">
        <v>7758</v>
      </c>
      <c r="C1439" s="3" t="s">
        <v>5808</v>
      </c>
      <c r="D1439" s="3"/>
      <c r="E1439" s="30">
        <v>10000.0</v>
      </c>
      <c r="F1439" s="30">
        <v>10000.0</v>
      </c>
      <c r="G1439" s="3"/>
      <c r="H1439" s="3"/>
      <c r="I1439" s="3"/>
      <c r="J1439" s="3"/>
      <c r="K1439" s="3"/>
    </row>
    <row r="1440" ht="15.75" customHeight="1">
      <c r="A1440" s="3">
        <v>1438.0</v>
      </c>
      <c r="B1440" s="3" t="s">
        <v>7759</v>
      </c>
      <c r="C1440" s="3" t="s">
        <v>7760</v>
      </c>
      <c r="D1440" s="3"/>
      <c r="E1440" s="30">
        <v>10000.0</v>
      </c>
      <c r="F1440" s="30">
        <v>10000.0</v>
      </c>
      <c r="G1440" s="3"/>
      <c r="H1440" s="3"/>
      <c r="I1440" s="3"/>
      <c r="J1440" s="3"/>
      <c r="K1440" s="3"/>
    </row>
    <row r="1441" ht="15.75" customHeight="1">
      <c r="A1441" s="3">
        <v>1439.0</v>
      </c>
      <c r="B1441" s="3" t="s">
        <v>7761</v>
      </c>
      <c r="C1441" s="3" t="s">
        <v>6003</v>
      </c>
      <c r="D1441" s="3"/>
      <c r="E1441" s="30">
        <v>10000.0</v>
      </c>
      <c r="F1441" s="30">
        <v>10000.0</v>
      </c>
      <c r="G1441" s="3"/>
      <c r="H1441" s="3"/>
      <c r="I1441" s="3"/>
      <c r="J1441" s="3"/>
      <c r="K1441" s="3"/>
    </row>
    <row r="1442" ht="15.75" customHeight="1">
      <c r="A1442" s="3">
        <v>1440.0</v>
      </c>
      <c r="B1442" s="3" t="s">
        <v>7762</v>
      </c>
      <c r="C1442" s="3" t="s">
        <v>6030</v>
      </c>
      <c r="D1442" s="3"/>
      <c r="E1442" s="30">
        <v>10000.0</v>
      </c>
      <c r="F1442" s="30">
        <v>10000.0</v>
      </c>
      <c r="G1442" s="3"/>
      <c r="H1442" s="3"/>
      <c r="I1442" s="3"/>
      <c r="J1442" s="3"/>
      <c r="K1442" s="3"/>
    </row>
    <row r="1443" ht="15.75" customHeight="1">
      <c r="A1443" s="3">
        <v>1441.0</v>
      </c>
      <c r="B1443" s="3" t="s">
        <v>7763</v>
      </c>
      <c r="C1443" s="3" t="s">
        <v>5318</v>
      </c>
      <c r="D1443" s="3"/>
      <c r="E1443" s="30">
        <v>10000.0</v>
      </c>
      <c r="F1443" s="30">
        <v>10000.0</v>
      </c>
      <c r="G1443" s="3"/>
      <c r="H1443" s="3"/>
      <c r="I1443" s="3"/>
      <c r="J1443" s="3"/>
      <c r="K1443" s="3"/>
    </row>
    <row r="1444" ht="15.75" customHeight="1">
      <c r="A1444" s="3">
        <v>1442.0</v>
      </c>
      <c r="B1444" s="3" t="s">
        <v>7764</v>
      </c>
      <c r="C1444" s="3" t="s">
        <v>6022</v>
      </c>
      <c r="D1444" s="3"/>
      <c r="E1444" s="30">
        <v>10000.0</v>
      </c>
      <c r="F1444" s="30">
        <v>10000.0</v>
      </c>
      <c r="G1444" s="3"/>
      <c r="H1444" s="3"/>
      <c r="I1444" s="3"/>
      <c r="J1444" s="3"/>
      <c r="K1444" s="3"/>
    </row>
    <row r="1445" ht="15.75" customHeight="1">
      <c r="A1445" s="3">
        <v>1443.0</v>
      </c>
      <c r="B1445" s="3" t="s">
        <v>7765</v>
      </c>
      <c r="C1445" s="3" t="s">
        <v>5984</v>
      </c>
      <c r="D1445" s="3"/>
      <c r="E1445" s="30">
        <v>10000.0</v>
      </c>
      <c r="F1445" s="30">
        <v>10000.0</v>
      </c>
      <c r="G1445" s="3"/>
      <c r="H1445" s="3"/>
      <c r="I1445" s="3"/>
      <c r="J1445" s="3"/>
      <c r="K1445" s="3"/>
    </row>
    <row r="1446" ht="15.75" customHeight="1">
      <c r="A1446" s="3">
        <v>1444.0</v>
      </c>
      <c r="B1446" s="30" t="s">
        <v>7766</v>
      </c>
      <c r="C1446" s="30" t="s">
        <v>7767</v>
      </c>
      <c r="D1446" s="3"/>
      <c r="E1446" s="30">
        <v>10000.0</v>
      </c>
      <c r="F1446" s="30">
        <v>10000.0</v>
      </c>
      <c r="G1446" s="3"/>
      <c r="H1446" s="3"/>
      <c r="I1446" s="3"/>
      <c r="J1446" s="3"/>
      <c r="K1446" s="3"/>
    </row>
    <row r="1447" ht="15.75" customHeight="1">
      <c r="A1447" s="3">
        <v>1445.0</v>
      </c>
      <c r="B1447" s="3" t="s">
        <v>7768</v>
      </c>
      <c r="C1447" s="3" t="s">
        <v>6058</v>
      </c>
      <c r="D1447" s="3"/>
      <c r="E1447" s="30">
        <v>10000.0</v>
      </c>
      <c r="F1447" s="30">
        <v>10000.0</v>
      </c>
      <c r="G1447" s="3"/>
      <c r="H1447" s="3"/>
      <c r="I1447" s="3"/>
      <c r="J1447" s="3"/>
      <c r="K1447" s="3"/>
    </row>
    <row r="1448" ht="15.75" customHeight="1">
      <c r="A1448" s="3">
        <v>1446.0</v>
      </c>
      <c r="B1448" s="3" t="s">
        <v>7769</v>
      </c>
      <c r="C1448" s="3" t="s">
        <v>6055</v>
      </c>
      <c r="D1448" s="3"/>
      <c r="E1448" s="30">
        <v>10000.0</v>
      </c>
      <c r="F1448" s="30">
        <v>10000.0</v>
      </c>
      <c r="G1448" s="3"/>
      <c r="H1448" s="3"/>
      <c r="I1448" s="3"/>
      <c r="J1448" s="3"/>
      <c r="K1448" s="3"/>
    </row>
    <row r="1449" ht="15.75" customHeight="1">
      <c r="A1449" s="3">
        <v>1447.0</v>
      </c>
      <c r="B1449" s="3" t="s">
        <v>7770</v>
      </c>
      <c r="C1449" s="3" t="s">
        <v>5971</v>
      </c>
      <c r="D1449" s="3"/>
      <c r="E1449" s="30">
        <v>10000.0</v>
      </c>
      <c r="F1449" s="30">
        <v>10000.0</v>
      </c>
      <c r="G1449" s="3"/>
      <c r="H1449" s="3"/>
      <c r="I1449" s="3"/>
      <c r="J1449" s="3"/>
      <c r="K1449" s="3"/>
    </row>
    <row r="1450" ht="15.75" customHeight="1">
      <c r="A1450" s="3">
        <v>1448.0</v>
      </c>
      <c r="B1450" s="3" t="s">
        <v>7771</v>
      </c>
      <c r="C1450" s="3" t="s">
        <v>7772</v>
      </c>
      <c r="D1450" s="3"/>
      <c r="E1450" s="30">
        <v>10000.0</v>
      </c>
      <c r="F1450" s="30">
        <v>10000.0</v>
      </c>
      <c r="G1450" s="3"/>
      <c r="H1450" s="3"/>
      <c r="I1450" s="3"/>
      <c r="J1450" s="3"/>
      <c r="K1450" s="3"/>
    </row>
    <row r="1451" ht="15.75" customHeight="1">
      <c r="A1451" s="3">
        <v>1449.0</v>
      </c>
      <c r="B1451" s="3" t="s">
        <v>7773</v>
      </c>
      <c r="C1451" s="3" t="s">
        <v>5398</v>
      </c>
      <c r="D1451" s="3"/>
      <c r="E1451" s="30">
        <v>10000.0</v>
      </c>
      <c r="F1451" s="30">
        <v>10000.0</v>
      </c>
      <c r="G1451" s="3"/>
      <c r="H1451" s="3"/>
      <c r="I1451" s="3"/>
      <c r="J1451" s="3"/>
      <c r="K1451" s="3"/>
    </row>
    <row r="1452" ht="15.75" customHeight="1">
      <c r="A1452" s="3">
        <v>1450.0</v>
      </c>
      <c r="B1452" s="30" t="s">
        <v>7774</v>
      </c>
      <c r="C1452" s="3" t="s">
        <v>7775</v>
      </c>
      <c r="D1452" s="3"/>
      <c r="E1452" s="30">
        <v>10000.0</v>
      </c>
      <c r="F1452" s="30">
        <v>10000.0</v>
      </c>
      <c r="G1452" s="3"/>
      <c r="H1452" s="3"/>
      <c r="I1452" s="3"/>
      <c r="J1452" s="3"/>
      <c r="K1452" s="3"/>
    </row>
    <row r="1453" ht="15.75" customHeight="1">
      <c r="A1453" s="3">
        <v>1451.0</v>
      </c>
      <c r="B1453" s="3" t="s">
        <v>7776</v>
      </c>
      <c r="C1453" s="3" t="s">
        <v>7777</v>
      </c>
      <c r="D1453" s="3"/>
      <c r="E1453" s="30">
        <v>10000.0</v>
      </c>
      <c r="F1453" s="30">
        <v>10000.0</v>
      </c>
      <c r="G1453" s="3"/>
      <c r="H1453" s="3"/>
      <c r="I1453" s="3"/>
      <c r="J1453" s="3"/>
      <c r="K1453" s="3"/>
    </row>
    <row r="1454" ht="15.75" customHeight="1">
      <c r="A1454" s="3">
        <v>1452.0</v>
      </c>
      <c r="B1454" s="3" t="s">
        <v>7778</v>
      </c>
      <c r="C1454" s="3" t="s">
        <v>5657</v>
      </c>
      <c r="D1454" s="3"/>
      <c r="E1454" s="30">
        <v>10000.0</v>
      </c>
      <c r="F1454" s="30">
        <v>10000.0</v>
      </c>
      <c r="G1454" s="3"/>
      <c r="H1454" s="3"/>
      <c r="I1454" s="3"/>
      <c r="J1454" s="3"/>
      <c r="K1454" s="3"/>
    </row>
    <row r="1455" ht="15.75" customHeight="1">
      <c r="A1455" s="3">
        <v>1453.0</v>
      </c>
      <c r="B1455" s="3" t="s">
        <v>7779</v>
      </c>
      <c r="C1455" s="3" t="s">
        <v>7780</v>
      </c>
      <c r="D1455" s="3"/>
      <c r="E1455" s="30">
        <v>10000.0</v>
      </c>
      <c r="F1455" s="30">
        <v>10000.0</v>
      </c>
      <c r="G1455" s="3"/>
      <c r="H1455" s="3"/>
      <c r="I1455" s="3"/>
      <c r="J1455" s="3"/>
      <c r="K1455" s="3"/>
    </row>
    <row r="1456" ht="15.75" customHeight="1">
      <c r="A1456" s="3">
        <v>1454.0</v>
      </c>
      <c r="B1456" s="3" t="s">
        <v>7781</v>
      </c>
      <c r="C1456" s="3" t="s">
        <v>7782</v>
      </c>
      <c r="D1456" s="3"/>
      <c r="E1456" s="30">
        <v>10000.0</v>
      </c>
      <c r="F1456" s="30">
        <v>10000.0</v>
      </c>
      <c r="G1456" s="3"/>
      <c r="H1456" s="3"/>
      <c r="I1456" s="3"/>
      <c r="J1456" s="3"/>
      <c r="K1456" s="3"/>
    </row>
    <row r="1457" ht="15.75" customHeight="1">
      <c r="A1457" s="3">
        <v>1455.0</v>
      </c>
      <c r="B1457" s="3" t="s">
        <v>7783</v>
      </c>
      <c r="C1457" s="3" t="s">
        <v>6025</v>
      </c>
      <c r="D1457" s="3"/>
      <c r="E1457" s="30">
        <v>10000.0</v>
      </c>
      <c r="F1457" s="30">
        <v>10000.0</v>
      </c>
      <c r="G1457" s="3"/>
      <c r="H1457" s="3"/>
      <c r="I1457" s="3"/>
      <c r="J1457" s="3"/>
      <c r="K1457" s="3"/>
    </row>
    <row r="1458" ht="15.75" customHeight="1">
      <c r="A1458" s="3">
        <v>1456.0</v>
      </c>
      <c r="B1458" s="3" t="s">
        <v>7784</v>
      </c>
      <c r="C1458" s="3" t="s">
        <v>5620</v>
      </c>
      <c r="D1458" s="3"/>
      <c r="E1458" s="30">
        <v>10000.0</v>
      </c>
      <c r="F1458" s="30">
        <v>10000.0</v>
      </c>
      <c r="G1458" s="3"/>
      <c r="H1458" s="3"/>
      <c r="I1458" s="3"/>
      <c r="J1458" s="3"/>
      <c r="K1458" s="3"/>
    </row>
    <row r="1459" ht="15.75" customHeight="1">
      <c r="A1459" s="3">
        <v>1457.0</v>
      </c>
      <c r="B1459" s="3" t="s">
        <v>7785</v>
      </c>
      <c r="C1459" s="3" t="s">
        <v>7786</v>
      </c>
      <c r="D1459" s="3"/>
      <c r="E1459" s="30">
        <v>10000.0</v>
      </c>
      <c r="F1459" s="30">
        <v>10000.0</v>
      </c>
      <c r="G1459" s="3"/>
      <c r="H1459" s="3"/>
      <c r="I1459" s="3"/>
      <c r="J1459" s="3"/>
      <c r="K1459" s="3"/>
    </row>
    <row r="1460" ht="15.75" customHeight="1">
      <c r="A1460" s="3">
        <v>1458.0</v>
      </c>
      <c r="B1460" s="3" t="s">
        <v>7787</v>
      </c>
      <c r="C1460" s="3" t="s">
        <v>5100</v>
      </c>
      <c r="D1460" s="3"/>
      <c r="E1460" s="30">
        <v>10000.0</v>
      </c>
      <c r="F1460" s="30">
        <v>10000.0</v>
      </c>
      <c r="G1460" s="3"/>
      <c r="H1460" s="3"/>
      <c r="I1460" s="3"/>
      <c r="J1460" s="3"/>
      <c r="K1460" s="3"/>
    </row>
    <row r="1461" ht="15.75" customHeight="1">
      <c r="A1461" s="3">
        <v>1459.0</v>
      </c>
      <c r="B1461" s="30" t="s">
        <v>7788</v>
      </c>
      <c r="C1461" s="30" t="s">
        <v>4969</v>
      </c>
      <c r="D1461" s="3"/>
      <c r="E1461" s="30">
        <v>10000.0</v>
      </c>
      <c r="F1461" s="30">
        <v>10000.0</v>
      </c>
      <c r="G1461" s="3"/>
      <c r="H1461" s="3"/>
      <c r="I1461" s="3"/>
      <c r="J1461" s="3"/>
      <c r="K1461" s="3"/>
    </row>
    <row r="1462" ht="15.75" customHeight="1">
      <c r="A1462" s="3">
        <v>1460.0</v>
      </c>
      <c r="B1462" s="3" t="s">
        <v>7789</v>
      </c>
      <c r="C1462" s="3" t="s">
        <v>5305</v>
      </c>
      <c r="D1462" s="3"/>
      <c r="E1462" s="30">
        <v>10000.0</v>
      </c>
      <c r="F1462" s="30">
        <v>10000.0</v>
      </c>
      <c r="G1462" s="3"/>
      <c r="H1462" s="3"/>
      <c r="I1462" s="3"/>
      <c r="J1462" s="3"/>
      <c r="K1462" s="3"/>
    </row>
    <row r="1463" ht="15.75" customHeight="1">
      <c r="A1463" s="3">
        <v>1461.0</v>
      </c>
      <c r="B1463" s="3" t="s">
        <v>7790</v>
      </c>
      <c r="C1463" s="3" t="s">
        <v>7791</v>
      </c>
      <c r="D1463" s="3"/>
      <c r="E1463" s="30">
        <v>10000.0</v>
      </c>
      <c r="F1463" s="30">
        <v>10000.0</v>
      </c>
      <c r="G1463" s="3"/>
      <c r="H1463" s="3"/>
      <c r="I1463" s="3"/>
      <c r="J1463" s="3"/>
      <c r="K1463" s="3"/>
    </row>
    <row r="1464" ht="15.75" customHeight="1">
      <c r="A1464" s="3">
        <v>1462.0</v>
      </c>
      <c r="B1464" s="3" t="s">
        <v>7792</v>
      </c>
      <c r="C1464" s="3" t="s">
        <v>5757</v>
      </c>
      <c r="D1464" s="3"/>
      <c r="E1464" s="30">
        <v>10000.0</v>
      </c>
      <c r="F1464" s="30">
        <v>10000.0</v>
      </c>
      <c r="G1464" s="3"/>
      <c r="H1464" s="3"/>
      <c r="I1464" s="3"/>
      <c r="J1464" s="3"/>
      <c r="K1464" s="3"/>
    </row>
    <row r="1465" ht="15.75" customHeight="1">
      <c r="A1465" s="3">
        <v>1463.0</v>
      </c>
      <c r="B1465" s="3" t="s">
        <v>7793</v>
      </c>
      <c r="C1465" s="3" t="s">
        <v>7794</v>
      </c>
      <c r="D1465" s="3"/>
      <c r="E1465" s="30">
        <v>10000.0</v>
      </c>
      <c r="F1465" s="30">
        <v>10000.0</v>
      </c>
      <c r="G1465" s="3"/>
      <c r="H1465" s="3"/>
      <c r="I1465" s="3"/>
      <c r="J1465" s="3"/>
      <c r="K1465" s="3"/>
    </row>
    <row r="1466" ht="15.75" customHeight="1">
      <c r="A1466" s="3">
        <v>1464.0</v>
      </c>
      <c r="B1466" s="3" t="s">
        <v>7795</v>
      </c>
      <c r="C1466" s="3" t="s">
        <v>7796</v>
      </c>
      <c r="D1466" s="3"/>
      <c r="E1466" s="30">
        <v>10000.0</v>
      </c>
      <c r="F1466" s="30">
        <v>10000.0</v>
      </c>
      <c r="G1466" s="3"/>
      <c r="H1466" s="3"/>
      <c r="I1466" s="3"/>
      <c r="J1466" s="3"/>
      <c r="K1466" s="3"/>
    </row>
    <row r="1467" ht="15.75" customHeight="1">
      <c r="A1467" s="3">
        <v>1465.0</v>
      </c>
      <c r="B1467" s="30" t="s">
        <v>7797</v>
      </c>
      <c r="C1467" s="30" t="s">
        <v>5625</v>
      </c>
      <c r="D1467" s="3"/>
      <c r="E1467" s="30">
        <v>10000.0</v>
      </c>
      <c r="F1467" s="30">
        <v>10000.0</v>
      </c>
      <c r="G1467" s="3"/>
      <c r="H1467" s="3"/>
      <c r="I1467" s="3"/>
      <c r="J1467" s="3"/>
      <c r="K1467" s="3"/>
    </row>
    <row r="1468" ht="15.75" customHeight="1">
      <c r="A1468" s="3">
        <v>1466.0</v>
      </c>
      <c r="B1468" s="3" t="s">
        <v>7798</v>
      </c>
      <c r="C1468" s="3" t="s">
        <v>5422</v>
      </c>
      <c r="D1468" s="3"/>
      <c r="E1468" s="30">
        <v>10000.0</v>
      </c>
      <c r="F1468" s="30">
        <v>10000.0</v>
      </c>
      <c r="G1468" s="3"/>
      <c r="H1468" s="3"/>
      <c r="I1468" s="3"/>
      <c r="J1468" s="3"/>
      <c r="K1468" s="3"/>
    </row>
    <row r="1469" ht="15.75" customHeight="1">
      <c r="A1469" s="3">
        <v>1467.0</v>
      </c>
      <c r="B1469" s="3" t="s">
        <v>7799</v>
      </c>
      <c r="C1469" s="3" t="s">
        <v>5236</v>
      </c>
      <c r="D1469" s="3"/>
      <c r="E1469" s="30">
        <v>10000.0</v>
      </c>
      <c r="F1469" s="30">
        <v>10000.0</v>
      </c>
      <c r="G1469" s="3"/>
      <c r="H1469" s="3"/>
      <c r="I1469" s="3"/>
      <c r="J1469" s="3"/>
      <c r="K1469" s="3"/>
    </row>
    <row r="1470" ht="15.75" customHeight="1">
      <c r="A1470" s="3">
        <v>1468.0</v>
      </c>
      <c r="B1470" s="3" t="s">
        <v>7800</v>
      </c>
      <c r="C1470" s="3" t="s">
        <v>7801</v>
      </c>
      <c r="D1470" s="3"/>
      <c r="E1470" s="30">
        <v>10000.0</v>
      </c>
      <c r="F1470" s="30">
        <v>10000.0</v>
      </c>
      <c r="G1470" s="3"/>
      <c r="H1470" s="3"/>
      <c r="I1470" s="3"/>
      <c r="J1470" s="3"/>
      <c r="K1470" s="3"/>
    </row>
    <row r="1471" ht="15.75" customHeight="1">
      <c r="A1471" s="3">
        <v>1469.0</v>
      </c>
      <c r="B1471" s="3" t="s">
        <v>7802</v>
      </c>
      <c r="C1471" s="3" t="s">
        <v>5326</v>
      </c>
      <c r="D1471" s="3"/>
      <c r="E1471" s="30">
        <v>10000.0</v>
      </c>
      <c r="F1471" s="30">
        <v>10000.0</v>
      </c>
      <c r="G1471" s="3"/>
      <c r="H1471" s="3"/>
      <c r="I1471" s="3"/>
      <c r="J1471" s="3"/>
      <c r="K1471" s="3"/>
    </row>
    <row r="1472" ht="15.75" customHeight="1">
      <c r="A1472" s="3">
        <v>1470.0</v>
      </c>
      <c r="B1472" s="3" t="s">
        <v>7803</v>
      </c>
      <c r="C1472" s="3" t="s">
        <v>5192</v>
      </c>
      <c r="D1472" s="3"/>
      <c r="E1472" s="30">
        <v>10000.0</v>
      </c>
      <c r="F1472" s="30">
        <v>10000.0</v>
      </c>
      <c r="G1472" s="3"/>
      <c r="H1472" s="3"/>
      <c r="I1472" s="3"/>
      <c r="J1472" s="3"/>
      <c r="K1472" s="3"/>
    </row>
    <row r="1473" ht="15.75" customHeight="1">
      <c r="A1473" s="3">
        <v>1471.0</v>
      </c>
      <c r="B1473" s="3" t="s">
        <v>7804</v>
      </c>
      <c r="C1473" s="3" t="s">
        <v>5247</v>
      </c>
      <c r="D1473" s="3"/>
      <c r="E1473" s="30">
        <v>10000.0</v>
      </c>
      <c r="F1473" s="30">
        <v>10000.0</v>
      </c>
      <c r="G1473" s="3"/>
      <c r="H1473" s="3"/>
      <c r="I1473" s="3"/>
      <c r="J1473" s="3"/>
      <c r="K1473" s="3"/>
    </row>
    <row r="1474" ht="15.75" customHeight="1">
      <c r="A1474" s="3">
        <v>1472.0</v>
      </c>
      <c r="B1474" s="3" t="s">
        <v>7805</v>
      </c>
      <c r="C1474" s="3" t="s">
        <v>5314</v>
      </c>
      <c r="D1474" s="3"/>
      <c r="E1474" s="30">
        <v>10000.0</v>
      </c>
      <c r="F1474" s="30">
        <v>10000.0</v>
      </c>
      <c r="G1474" s="3"/>
      <c r="H1474" s="3"/>
      <c r="I1474" s="3"/>
      <c r="J1474" s="3"/>
      <c r="K1474" s="3"/>
    </row>
    <row r="1475" ht="15.75" customHeight="1">
      <c r="A1475" s="3">
        <v>1473.0</v>
      </c>
      <c r="B1475" s="3" t="s">
        <v>7806</v>
      </c>
      <c r="C1475" s="3" t="s">
        <v>5261</v>
      </c>
      <c r="D1475" s="3"/>
      <c r="E1475" s="30">
        <v>10000.0</v>
      </c>
      <c r="F1475" s="30">
        <v>10000.0</v>
      </c>
      <c r="G1475" s="3"/>
      <c r="H1475" s="3"/>
      <c r="I1475" s="3"/>
      <c r="J1475" s="3"/>
      <c r="K1475" s="3"/>
    </row>
    <row r="1476" ht="15.75" customHeight="1">
      <c r="A1476" s="3">
        <v>1474.0</v>
      </c>
      <c r="B1476" s="3" t="s">
        <v>7807</v>
      </c>
      <c r="C1476" s="3" t="s">
        <v>5993</v>
      </c>
      <c r="D1476" s="3"/>
      <c r="E1476" s="30">
        <v>10000.0</v>
      </c>
      <c r="F1476" s="30">
        <v>10000.0</v>
      </c>
      <c r="G1476" s="3"/>
      <c r="H1476" s="3"/>
      <c r="I1476" s="3"/>
      <c r="J1476" s="3"/>
      <c r="K1476" s="3"/>
    </row>
    <row r="1477" ht="15.75" customHeight="1">
      <c r="A1477" s="3">
        <v>1475.0</v>
      </c>
      <c r="B1477" s="3" t="s">
        <v>7808</v>
      </c>
      <c r="C1477" s="3" t="s">
        <v>5283</v>
      </c>
      <c r="D1477" s="3"/>
      <c r="E1477" s="30">
        <v>10000.0</v>
      </c>
      <c r="F1477" s="30">
        <v>10000.0</v>
      </c>
      <c r="G1477" s="3"/>
      <c r="H1477" s="3"/>
      <c r="I1477" s="3"/>
      <c r="J1477" s="3"/>
      <c r="K1477" s="3"/>
    </row>
    <row r="1478" ht="15.75" customHeight="1">
      <c r="A1478" s="3">
        <v>1476.0</v>
      </c>
      <c r="B1478" s="3" t="s">
        <v>7809</v>
      </c>
      <c r="C1478" s="3" t="s">
        <v>7810</v>
      </c>
      <c r="D1478" s="3"/>
      <c r="E1478" s="30">
        <v>10000.0</v>
      </c>
      <c r="F1478" s="30">
        <v>10000.0</v>
      </c>
      <c r="G1478" s="3"/>
      <c r="H1478" s="3"/>
      <c r="I1478" s="3"/>
      <c r="J1478" s="3"/>
      <c r="K1478" s="3"/>
    </row>
    <row r="1479" ht="15.75" customHeight="1">
      <c r="A1479" s="3">
        <v>1477.0</v>
      </c>
      <c r="B1479" s="3" t="s">
        <v>7811</v>
      </c>
      <c r="C1479" s="3" t="s">
        <v>4994</v>
      </c>
      <c r="D1479" s="3"/>
      <c r="E1479" s="30">
        <v>10000.0</v>
      </c>
      <c r="F1479" s="30">
        <v>10000.0</v>
      </c>
      <c r="G1479" s="3"/>
      <c r="H1479" s="3"/>
      <c r="I1479" s="3"/>
      <c r="J1479" s="3"/>
      <c r="K1479" s="3"/>
    </row>
    <row r="1480" ht="15.75" customHeight="1">
      <c r="A1480" s="3">
        <v>1478.0</v>
      </c>
      <c r="B1480" s="3" t="s">
        <v>7812</v>
      </c>
      <c r="C1480" s="3" t="s">
        <v>6066</v>
      </c>
      <c r="D1480" s="3"/>
      <c r="E1480" s="30">
        <v>10000.0</v>
      </c>
      <c r="F1480" s="30">
        <v>10000.0</v>
      </c>
      <c r="G1480" s="3"/>
      <c r="H1480" s="3"/>
      <c r="I1480" s="3"/>
      <c r="J1480" s="3"/>
      <c r="K1480" s="3"/>
    </row>
    <row r="1481" ht="15.75" customHeight="1">
      <c r="A1481" s="3">
        <v>1479.0</v>
      </c>
      <c r="B1481" s="3" t="s">
        <v>7813</v>
      </c>
      <c r="C1481" s="3" t="s">
        <v>7814</v>
      </c>
      <c r="D1481" s="3"/>
      <c r="E1481" s="30">
        <v>10000.0</v>
      </c>
      <c r="F1481" s="30">
        <v>10000.0</v>
      </c>
      <c r="G1481" s="3"/>
      <c r="H1481" s="3"/>
      <c r="I1481" s="3"/>
      <c r="J1481" s="3"/>
      <c r="K1481" s="3"/>
    </row>
    <row r="1482" ht="15.75" customHeight="1">
      <c r="A1482" s="3">
        <v>1480.0</v>
      </c>
      <c r="B1482" s="3" t="s">
        <v>7815</v>
      </c>
      <c r="C1482" s="3" t="s">
        <v>5861</v>
      </c>
      <c r="D1482" s="3"/>
      <c r="E1482" s="30">
        <v>10000.0</v>
      </c>
      <c r="F1482" s="30">
        <v>10000.0</v>
      </c>
      <c r="G1482" s="3"/>
      <c r="H1482" s="3"/>
      <c r="I1482" s="3"/>
      <c r="J1482" s="3"/>
      <c r="K1482" s="3"/>
    </row>
    <row r="1483" ht="15.75" customHeight="1">
      <c r="A1483" s="3">
        <v>1481.0</v>
      </c>
      <c r="B1483" s="3" t="s">
        <v>7816</v>
      </c>
      <c r="C1483" s="3" t="s">
        <v>5557</v>
      </c>
      <c r="D1483" s="3"/>
      <c r="E1483" s="30">
        <v>10000.0</v>
      </c>
      <c r="F1483" s="30">
        <v>10000.0</v>
      </c>
      <c r="G1483" s="3"/>
      <c r="H1483" s="3"/>
      <c r="I1483" s="3"/>
      <c r="J1483" s="3"/>
      <c r="K1483" s="3"/>
    </row>
    <row r="1484" ht="15.75" customHeight="1">
      <c r="A1484" s="3">
        <v>1482.0</v>
      </c>
      <c r="B1484" s="3" t="s">
        <v>7817</v>
      </c>
      <c r="C1484" s="3" t="s">
        <v>7818</v>
      </c>
      <c r="D1484" s="3"/>
      <c r="E1484" s="30">
        <v>10000.0</v>
      </c>
      <c r="F1484" s="30">
        <v>10000.0</v>
      </c>
      <c r="G1484" s="3"/>
      <c r="H1484" s="3"/>
      <c r="I1484" s="3"/>
      <c r="J1484" s="3"/>
      <c r="K1484" s="3"/>
    </row>
    <row r="1485" ht="15.75" customHeight="1">
      <c r="A1485" s="3">
        <v>1483.0</v>
      </c>
      <c r="B1485" s="3" t="s">
        <v>7819</v>
      </c>
      <c r="C1485" s="3" t="s">
        <v>5999</v>
      </c>
      <c r="D1485" s="3"/>
      <c r="E1485" s="30">
        <v>10000.0</v>
      </c>
      <c r="F1485" s="30">
        <v>10000.0</v>
      </c>
      <c r="G1485" s="3"/>
      <c r="H1485" s="3"/>
      <c r="I1485" s="3"/>
      <c r="J1485" s="3"/>
      <c r="K1485" s="3"/>
    </row>
    <row r="1486" ht="15.75" customHeight="1">
      <c r="A1486" s="3">
        <v>1484.0</v>
      </c>
      <c r="B1486" s="3" t="s">
        <v>7820</v>
      </c>
      <c r="C1486" s="3" t="s">
        <v>5325</v>
      </c>
      <c r="D1486" s="3"/>
      <c r="E1486" s="30">
        <v>10000.0</v>
      </c>
      <c r="F1486" s="30">
        <v>10000.0</v>
      </c>
      <c r="G1486" s="3"/>
      <c r="H1486" s="3"/>
      <c r="I1486" s="3"/>
      <c r="J1486" s="3"/>
      <c r="K1486" s="3"/>
    </row>
    <row r="1487" ht="15.75" customHeight="1">
      <c r="A1487" s="3">
        <v>1485.0</v>
      </c>
      <c r="B1487" s="3" t="s">
        <v>7821</v>
      </c>
      <c r="C1487" s="3" t="s">
        <v>5728</v>
      </c>
      <c r="D1487" s="3"/>
      <c r="E1487" s="30">
        <v>10000.0</v>
      </c>
      <c r="F1487" s="30">
        <v>10000.0</v>
      </c>
      <c r="G1487" s="3"/>
      <c r="H1487" s="3"/>
      <c r="I1487" s="3"/>
      <c r="J1487" s="3"/>
      <c r="K1487" s="3"/>
    </row>
    <row r="1488" ht="15.75" customHeight="1">
      <c r="A1488" s="3">
        <v>1486.0</v>
      </c>
      <c r="B1488" s="3" t="s">
        <v>7822</v>
      </c>
      <c r="C1488" s="3" t="s">
        <v>7823</v>
      </c>
      <c r="D1488" s="3"/>
      <c r="E1488" s="30">
        <v>10000.0</v>
      </c>
      <c r="F1488" s="30">
        <v>10000.0</v>
      </c>
      <c r="G1488" s="3"/>
      <c r="H1488" s="3"/>
      <c r="I1488" s="3"/>
      <c r="J1488" s="3"/>
      <c r="K1488" s="3"/>
    </row>
    <row r="1489" ht="15.75" customHeight="1">
      <c r="A1489" s="3">
        <v>1487.0</v>
      </c>
      <c r="B1489" s="3" t="s">
        <v>7824</v>
      </c>
      <c r="C1489" s="3" t="s">
        <v>5286</v>
      </c>
      <c r="D1489" s="3"/>
      <c r="E1489" s="30">
        <v>10000.0</v>
      </c>
      <c r="F1489" s="30">
        <v>10000.0</v>
      </c>
      <c r="G1489" s="3"/>
      <c r="H1489" s="3"/>
      <c r="I1489" s="3"/>
      <c r="J1489" s="3"/>
      <c r="K1489" s="3"/>
    </row>
    <row r="1490" ht="15.75" customHeight="1">
      <c r="A1490" s="3">
        <v>1488.0</v>
      </c>
      <c r="B1490" s="3" t="s">
        <v>7825</v>
      </c>
      <c r="C1490" s="3" t="s">
        <v>5989</v>
      </c>
      <c r="D1490" s="3"/>
      <c r="E1490" s="30">
        <v>10000.0</v>
      </c>
      <c r="F1490" s="30">
        <v>10000.0</v>
      </c>
      <c r="G1490" s="3"/>
      <c r="H1490" s="3"/>
      <c r="I1490" s="3"/>
      <c r="J1490" s="3"/>
      <c r="K1490" s="3"/>
    </row>
    <row r="1491" ht="15.75" customHeight="1">
      <c r="A1491" s="3">
        <v>1489.0</v>
      </c>
      <c r="B1491" s="3" t="s">
        <v>7826</v>
      </c>
      <c r="C1491" s="3" t="s">
        <v>7827</v>
      </c>
      <c r="D1491" s="3"/>
      <c r="E1491" s="30">
        <v>10000.0</v>
      </c>
      <c r="F1491" s="30">
        <v>10000.0</v>
      </c>
      <c r="G1491" s="3"/>
      <c r="H1491" s="3"/>
      <c r="I1491" s="3"/>
      <c r="J1491" s="3"/>
      <c r="K1491" s="3"/>
    </row>
    <row r="1492" ht="15.75" customHeight="1">
      <c r="A1492" s="3">
        <v>1490.0</v>
      </c>
      <c r="B1492" s="3" t="s">
        <v>7828</v>
      </c>
      <c r="C1492" s="3" t="s">
        <v>5298</v>
      </c>
      <c r="D1492" s="3"/>
      <c r="E1492" s="30">
        <v>10000.0</v>
      </c>
      <c r="F1492" s="30">
        <v>10000.0</v>
      </c>
      <c r="G1492" s="3"/>
      <c r="H1492" s="3"/>
      <c r="I1492" s="3"/>
      <c r="J1492" s="3"/>
      <c r="K1492" s="3"/>
    </row>
    <row r="1493" ht="15.75" customHeight="1">
      <c r="A1493" s="3">
        <v>1491.0</v>
      </c>
      <c r="B1493" s="3" t="s">
        <v>7829</v>
      </c>
      <c r="C1493" s="3" t="s">
        <v>7830</v>
      </c>
      <c r="D1493" s="3"/>
      <c r="E1493" s="30">
        <v>10000.0</v>
      </c>
      <c r="F1493" s="30">
        <v>10000.0</v>
      </c>
      <c r="G1493" s="3"/>
      <c r="H1493" s="3"/>
      <c r="I1493" s="3"/>
      <c r="J1493" s="3"/>
      <c r="K1493" s="3"/>
    </row>
    <row r="1494" ht="15.75" customHeight="1">
      <c r="A1494" s="3">
        <v>1492.0</v>
      </c>
      <c r="B1494" s="3" t="s">
        <v>7831</v>
      </c>
      <c r="C1494" s="3" t="s">
        <v>7832</v>
      </c>
      <c r="D1494" s="3"/>
      <c r="E1494" s="30">
        <v>10000.0</v>
      </c>
      <c r="F1494" s="30">
        <v>10000.0</v>
      </c>
      <c r="G1494" s="3"/>
      <c r="H1494" s="3"/>
      <c r="I1494" s="3"/>
      <c r="J1494" s="3"/>
      <c r="K1494" s="3"/>
    </row>
    <row r="1495" ht="15.75" customHeight="1">
      <c r="A1495" s="3">
        <v>1493.0</v>
      </c>
      <c r="B1495" s="3" t="s">
        <v>7833</v>
      </c>
      <c r="C1495" s="3" t="s">
        <v>7834</v>
      </c>
      <c r="D1495" s="3"/>
      <c r="E1495" s="30">
        <v>10000.0</v>
      </c>
      <c r="F1495" s="30">
        <v>10000.0</v>
      </c>
      <c r="G1495" s="3"/>
      <c r="H1495" s="3"/>
      <c r="I1495" s="3"/>
      <c r="J1495" s="3"/>
      <c r="K1495" s="3"/>
    </row>
    <row r="1496" ht="15.75" customHeight="1">
      <c r="A1496" s="3">
        <v>1494.0</v>
      </c>
      <c r="B1496" s="3" t="s">
        <v>7835</v>
      </c>
      <c r="C1496" s="3" t="s">
        <v>7836</v>
      </c>
      <c r="D1496" s="3"/>
      <c r="E1496" s="30">
        <v>10000.0</v>
      </c>
      <c r="F1496" s="30">
        <v>10000.0</v>
      </c>
      <c r="G1496" s="3"/>
      <c r="H1496" s="3"/>
      <c r="I1496" s="3"/>
      <c r="J1496" s="3"/>
      <c r="K1496" s="3"/>
    </row>
    <row r="1497" ht="15.75" customHeight="1">
      <c r="A1497" s="3">
        <v>1495.0</v>
      </c>
      <c r="B1497" s="3" t="s">
        <v>7837</v>
      </c>
      <c r="C1497" s="3" t="s">
        <v>7838</v>
      </c>
      <c r="D1497" s="3"/>
      <c r="E1497" s="30">
        <v>10000.0</v>
      </c>
      <c r="F1497" s="30">
        <v>10000.0</v>
      </c>
      <c r="G1497" s="3"/>
      <c r="H1497" s="3"/>
      <c r="I1497" s="3"/>
      <c r="J1497" s="3"/>
      <c r="K1497" s="3"/>
    </row>
    <row r="1498" ht="15.75" customHeight="1">
      <c r="A1498" s="3">
        <v>1496.0</v>
      </c>
      <c r="B1498" s="3" t="s">
        <v>7839</v>
      </c>
      <c r="C1498" s="3" t="s">
        <v>7840</v>
      </c>
      <c r="D1498" s="3"/>
      <c r="E1498" s="30">
        <v>10000.0</v>
      </c>
      <c r="F1498" s="30">
        <v>10000.0</v>
      </c>
      <c r="G1498" s="3"/>
      <c r="H1498" s="3"/>
      <c r="I1498" s="3"/>
      <c r="J1498" s="3"/>
      <c r="K1498" s="3"/>
    </row>
    <row r="1499" ht="15.75" customHeight="1">
      <c r="A1499" s="3">
        <v>1497.0</v>
      </c>
      <c r="B1499" s="3" t="s">
        <v>7841</v>
      </c>
      <c r="C1499" s="3" t="s">
        <v>7842</v>
      </c>
      <c r="D1499" s="3"/>
      <c r="E1499" s="30">
        <v>10000.0</v>
      </c>
      <c r="F1499" s="30">
        <v>10000.0</v>
      </c>
      <c r="G1499" s="3"/>
      <c r="H1499" s="3"/>
      <c r="I1499" s="3"/>
      <c r="J1499" s="3"/>
      <c r="K1499" s="3"/>
    </row>
    <row r="1500" ht="15.75" customHeight="1">
      <c r="A1500" s="3">
        <v>1498.0</v>
      </c>
      <c r="B1500" s="3" t="s">
        <v>7843</v>
      </c>
      <c r="C1500" s="3" t="s">
        <v>7844</v>
      </c>
      <c r="D1500" s="3"/>
      <c r="E1500" s="30">
        <v>10000.0</v>
      </c>
      <c r="F1500" s="30">
        <v>10000.0</v>
      </c>
      <c r="G1500" s="3"/>
      <c r="H1500" s="3"/>
      <c r="I1500" s="3"/>
      <c r="J1500" s="3"/>
      <c r="K1500" s="3"/>
    </row>
    <row r="1501" ht="15.75" customHeight="1">
      <c r="A1501" s="3">
        <v>1499.0</v>
      </c>
      <c r="B1501" s="3" t="s">
        <v>7845</v>
      </c>
      <c r="C1501" s="3" t="s">
        <v>7846</v>
      </c>
      <c r="D1501" s="3"/>
      <c r="E1501" s="30">
        <v>10000.0</v>
      </c>
      <c r="F1501" s="30">
        <v>10000.0</v>
      </c>
      <c r="G1501" s="3"/>
      <c r="H1501" s="3"/>
      <c r="I1501" s="3"/>
      <c r="J1501" s="3"/>
      <c r="K1501" s="3"/>
    </row>
    <row r="1502" ht="15.75" customHeight="1">
      <c r="A1502" s="3">
        <v>1500.0</v>
      </c>
      <c r="B1502" s="3" t="s">
        <v>7847</v>
      </c>
      <c r="C1502" s="3" t="s">
        <v>5675</v>
      </c>
      <c r="D1502" s="3"/>
      <c r="E1502" s="30">
        <v>10000.0</v>
      </c>
      <c r="F1502" s="30">
        <v>10000.0</v>
      </c>
      <c r="G1502" s="3"/>
      <c r="H1502" s="3"/>
      <c r="I1502" s="3"/>
      <c r="J1502" s="3"/>
      <c r="K1502" s="3"/>
    </row>
    <row r="1503" ht="15.75" customHeight="1">
      <c r="A1503" s="3">
        <v>1501.0</v>
      </c>
      <c r="B1503" s="3" t="s">
        <v>7848</v>
      </c>
      <c r="C1503" s="3" t="s">
        <v>5996</v>
      </c>
      <c r="D1503" s="3"/>
      <c r="E1503" s="30">
        <v>10000.0</v>
      </c>
      <c r="F1503" s="30">
        <v>10000.0</v>
      </c>
      <c r="G1503" s="3"/>
      <c r="H1503" s="3"/>
      <c r="I1503" s="3"/>
      <c r="J1503" s="3"/>
      <c r="K1503" s="3"/>
    </row>
    <row r="1504" ht="15.75" customHeight="1">
      <c r="A1504" s="3">
        <v>1502.0</v>
      </c>
      <c r="B1504" s="3" t="s">
        <v>7849</v>
      </c>
      <c r="C1504" s="3" t="s">
        <v>7850</v>
      </c>
      <c r="D1504" s="3"/>
      <c r="E1504" s="30">
        <v>10000.0</v>
      </c>
      <c r="F1504" s="30">
        <v>10000.0</v>
      </c>
      <c r="G1504" s="3"/>
      <c r="H1504" s="3"/>
      <c r="I1504" s="3"/>
      <c r="J1504" s="3"/>
      <c r="K1504" s="3"/>
    </row>
    <row r="1505" ht="15.75" customHeight="1">
      <c r="A1505" s="3">
        <v>1503.0</v>
      </c>
      <c r="B1505" s="3" t="s">
        <v>7851</v>
      </c>
      <c r="C1505" s="3" t="s">
        <v>7852</v>
      </c>
      <c r="D1505" s="3"/>
      <c r="E1505" s="30">
        <v>10000.0</v>
      </c>
      <c r="F1505" s="30">
        <v>10000.0</v>
      </c>
      <c r="G1505" s="3"/>
      <c r="H1505" s="3"/>
      <c r="I1505" s="3"/>
      <c r="J1505" s="3"/>
      <c r="K1505" s="3"/>
    </row>
    <row r="1506" ht="15.75" customHeight="1">
      <c r="A1506" s="3">
        <v>1504.0</v>
      </c>
      <c r="B1506" s="3" t="s">
        <v>7853</v>
      </c>
      <c r="C1506" s="3" t="s">
        <v>7854</v>
      </c>
      <c r="D1506" s="3"/>
      <c r="E1506" s="30">
        <v>10000.0</v>
      </c>
      <c r="F1506" s="30">
        <v>10000.0</v>
      </c>
      <c r="G1506" s="3"/>
      <c r="H1506" s="3"/>
      <c r="I1506" s="3"/>
      <c r="J1506" s="3"/>
      <c r="K1506" s="3"/>
    </row>
    <row r="1507" ht="15.75" customHeight="1">
      <c r="A1507" s="3">
        <v>1505.0</v>
      </c>
      <c r="B1507" s="3" t="s">
        <v>7855</v>
      </c>
      <c r="C1507" s="3" t="s">
        <v>5991</v>
      </c>
      <c r="D1507" s="3"/>
      <c r="E1507" s="30">
        <v>10000.0</v>
      </c>
      <c r="F1507" s="30">
        <v>10000.0</v>
      </c>
      <c r="G1507" s="3"/>
      <c r="H1507" s="3"/>
      <c r="I1507" s="3"/>
      <c r="J1507" s="3"/>
      <c r="K1507" s="3"/>
    </row>
    <row r="1508" ht="15.75" customHeight="1">
      <c r="A1508" s="3">
        <v>1506.0</v>
      </c>
      <c r="B1508" s="3" t="s">
        <v>7856</v>
      </c>
      <c r="C1508" s="3" t="s">
        <v>6044</v>
      </c>
      <c r="D1508" s="3"/>
      <c r="E1508" s="30">
        <v>10000.0</v>
      </c>
      <c r="F1508" s="30">
        <v>10000.0</v>
      </c>
      <c r="G1508" s="3"/>
      <c r="H1508" s="3"/>
      <c r="I1508" s="3"/>
      <c r="J1508" s="3"/>
      <c r="K1508" s="3"/>
    </row>
    <row r="1509" ht="15.75" customHeight="1">
      <c r="A1509" s="3">
        <v>1507.0</v>
      </c>
      <c r="B1509" s="3" t="s">
        <v>7857</v>
      </c>
      <c r="C1509" s="3" t="s">
        <v>7858</v>
      </c>
      <c r="D1509" s="3"/>
      <c r="E1509" s="30">
        <v>10000.0</v>
      </c>
      <c r="F1509" s="30">
        <v>10000.0</v>
      </c>
      <c r="G1509" s="3"/>
      <c r="H1509" s="3"/>
      <c r="I1509" s="3"/>
      <c r="J1509" s="3"/>
      <c r="K1509" s="3"/>
    </row>
    <row r="1510" ht="15.75" customHeight="1">
      <c r="A1510" s="3">
        <v>1508.0</v>
      </c>
      <c r="B1510" s="3" t="s">
        <v>7859</v>
      </c>
      <c r="C1510" s="3" t="s">
        <v>5988</v>
      </c>
      <c r="D1510" s="3"/>
      <c r="E1510" s="30">
        <v>10000.0</v>
      </c>
      <c r="F1510" s="30">
        <v>10000.0</v>
      </c>
      <c r="G1510" s="3"/>
      <c r="H1510" s="3"/>
      <c r="I1510" s="3"/>
      <c r="J1510" s="3"/>
      <c r="K1510" s="3"/>
    </row>
    <row r="1511" ht="15.75" customHeight="1">
      <c r="A1511" s="3">
        <v>1509.0</v>
      </c>
      <c r="B1511" s="3" t="s">
        <v>7860</v>
      </c>
      <c r="C1511" s="3" t="s">
        <v>7861</v>
      </c>
      <c r="D1511" s="3"/>
      <c r="E1511" s="30">
        <v>10000.0</v>
      </c>
      <c r="F1511" s="30">
        <v>10000.0</v>
      </c>
      <c r="G1511" s="3"/>
      <c r="H1511" s="3"/>
      <c r="I1511" s="3"/>
      <c r="J1511" s="3"/>
      <c r="K1511" s="3"/>
    </row>
    <row r="1512" ht="15.75" customHeight="1">
      <c r="A1512" s="3">
        <v>1510.0</v>
      </c>
      <c r="B1512" s="3" t="s">
        <v>7862</v>
      </c>
      <c r="C1512" s="3" t="s">
        <v>5994</v>
      </c>
      <c r="D1512" s="3"/>
      <c r="E1512" s="30">
        <v>10000.0</v>
      </c>
      <c r="F1512" s="30">
        <v>10000.0</v>
      </c>
      <c r="G1512" s="3"/>
      <c r="H1512" s="3"/>
      <c r="I1512" s="3"/>
      <c r="J1512" s="3"/>
      <c r="K1512" s="3"/>
    </row>
    <row r="1513" ht="15.75" customHeight="1">
      <c r="A1513" s="3">
        <v>1511.0</v>
      </c>
      <c r="B1513" s="3" t="s">
        <v>7863</v>
      </c>
      <c r="C1513" s="3" t="s">
        <v>7864</v>
      </c>
      <c r="D1513" s="3"/>
      <c r="E1513" s="30">
        <v>10000.0</v>
      </c>
      <c r="F1513" s="30">
        <v>10000.0</v>
      </c>
      <c r="G1513" s="3"/>
      <c r="H1513" s="3"/>
      <c r="I1513" s="3"/>
      <c r="J1513" s="3"/>
      <c r="K1513" s="3"/>
    </row>
    <row r="1514" ht="15.75" customHeight="1">
      <c r="A1514" s="3">
        <v>1512.0</v>
      </c>
      <c r="B1514" s="3" t="s">
        <v>7865</v>
      </c>
      <c r="C1514" s="3" t="s">
        <v>5986</v>
      </c>
      <c r="D1514" s="3"/>
      <c r="E1514" s="30">
        <v>10000.0</v>
      </c>
      <c r="F1514" s="30">
        <v>10000.0</v>
      </c>
      <c r="G1514" s="3"/>
      <c r="H1514" s="3"/>
      <c r="I1514" s="3"/>
      <c r="J1514" s="3"/>
      <c r="K1514" s="3"/>
    </row>
    <row r="1515" ht="15.75" customHeight="1">
      <c r="A1515" s="3">
        <v>1513.0</v>
      </c>
      <c r="B1515" s="3" t="s">
        <v>7866</v>
      </c>
      <c r="C1515" s="3" t="s">
        <v>7867</v>
      </c>
      <c r="D1515" s="3"/>
      <c r="E1515" s="30">
        <v>10000.0</v>
      </c>
      <c r="F1515" s="30">
        <v>10000.0</v>
      </c>
      <c r="G1515" s="3"/>
      <c r="H1515" s="3"/>
      <c r="I1515" s="3"/>
      <c r="J1515" s="3"/>
      <c r="K1515" s="3"/>
    </row>
    <row r="1516" ht="15.75" customHeight="1">
      <c r="A1516" s="3">
        <v>1514.0</v>
      </c>
      <c r="B1516" s="3" t="s">
        <v>7868</v>
      </c>
      <c r="C1516" s="3" t="s">
        <v>4974</v>
      </c>
      <c r="D1516" s="3"/>
      <c r="E1516" s="30">
        <v>10000.0</v>
      </c>
      <c r="F1516" s="30">
        <v>10000.0</v>
      </c>
      <c r="G1516" s="3"/>
      <c r="H1516" s="3"/>
      <c r="I1516" s="3"/>
      <c r="J1516" s="3"/>
      <c r="K1516" s="3"/>
    </row>
    <row r="1517" ht="15.75" customHeight="1">
      <c r="A1517" s="3">
        <v>1515.0</v>
      </c>
      <c r="B1517" s="3" t="s">
        <v>7869</v>
      </c>
      <c r="C1517" s="3" t="s">
        <v>5243</v>
      </c>
      <c r="D1517" s="3"/>
      <c r="E1517" s="30">
        <v>10000.0</v>
      </c>
      <c r="F1517" s="30">
        <v>10000.0</v>
      </c>
      <c r="G1517" s="3"/>
      <c r="H1517" s="3"/>
      <c r="I1517" s="3"/>
      <c r="J1517" s="3"/>
      <c r="K1517" s="3"/>
    </row>
    <row r="1518" ht="15.75" customHeight="1">
      <c r="A1518" s="3">
        <v>1516.0</v>
      </c>
      <c r="B1518" s="3" t="s">
        <v>7870</v>
      </c>
      <c r="C1518" s="3" t="s">
        <v>5581</v>
      </c>
      <c r="D1518" s="3"/>
      <c r="E1518" s="30">
        <v>10000.0</v>
      </c>
      <c r="F1518" s="30">
        <v>10000.0</v>
      </c>
      <c r="G1518" s="3"/>
      <c r="H1518" s="3"/>
      <c r="I1518" s="3"/>
      <c r="J1518" s="3"/>
      <c r="K1518" s="3"/>
    </row>
    <row r="1519" ht="15.75" customHeight="1">
      <c r="A1519" s="3">
        <v>1517.0</v>
      </c>
      <c r="B1519" s="3" t="s">
        <v>7871</v>
      </c>
      <c r="C1519" s="3" t="s">
        <v>5725</v>
      </c>
      <c r="D1519" s="3"/>
      <c r="E1519" s="30">
        <v>10000.0</v>
      </c>
      <c r="F1519" s="30">
        <v>10000.0</v>
      </c>
      <c r="G1519" s="3"/>
      <c r="H1519" s="3"/>
      <c r="I1519" s="3"/>
      <c r="J1519" s="3"/>
      <c r="K1519" s="3"/>
    </row>
    <row r="1520" ht="15.75" customHeight="1">
      <c r="A1520" s="3">
        <v>1518.0</v>
      </c>
      <c r="B1520" s="3" t="s">
        <v>7872</v>
      </c>
      <c r="C1520" s="3" t="s">
        <v>5781</v>
      </c>
      <c r="D1520" s="3"/>
      <c r="E1520" s="30">
        <v>10000.0</v>
      </c>
      <c r="F1520" s="30">
        <v>10000.0</v>
      </c>
      <c r="G1520" s="3"/>
      <c r="H1520" s="3"/>
      <c r="I1520" s="3"/>
      <c r="J1520" s="3"/>
      <c r="K1520" s="3"/>
    </row>
    <row r="1521" ht="15.75" customHeight="1">
      <c r="A1521" s="3">
        <v>1519.0</v>
      </c>
      <c r="B1521" s="3" t="s">
        <v>7873</v>
      </c>
      <c r="C1521" s="3" t="s">
        <v>5761</v>
      </c>
      <c r="D1521" s="3"/>
      <c r="E1521" s="30">
        <v>10000.0</v>
      </c>
      <c r="F1521" s="30">
        <v>10000.0</v>
      </c>
      <c r="G1521" s="3"/>
      <c r="H1521" s="3"/>
      <c r="I1521" s="3"/>
      <c r="J1521" s="3"/>
      <c r="K1521" s="3"/>
    </row>
    <row r="1522" ht="15.75" customHeight="1">
      <c r="A1522" s="3">
        <v>1520.0</v>
      </c>
      <c r="B1522" s="3" t="s">
        <v>7874</v>
      </c>
      <c r="C1522" s="3" t="s">
        <v>5223</v>
      </c>
      <c r="D1522" s="3"/>
      <c r="E1522" s="30">
        <v>10000.0</v>
      </c>
      <c r="F1522" s="30">
        <v>10000.0</v>
      </c>
      <c r="G1522" s="3"/>
      <c r="H1522" s="3"/>
      <c r="I1522" s="3"/>
      <c r="J1522" s="3"/>
      <c r="K1522" s="3"/>
    </row>
    <row r="1523" ht="15.75" customHeight="1">
      <c r="A1523" s="3">
        <v>1521.0</v>
      </c>
      <c r="B1523" s="3" t="s">
        <v>7875</v>
      </c>
      <c r="C1523" s="3" t="s">
        <v>7876</v>
      </c>
      <c r="D1523" s="3"/>
      <c r="E1523" s="30">
        <v>10000.0</v>
      </c>
      <c r="F1523" s="30">
        <v>10000.0</v>
      </c>
      <c r="G1523" s="3"/>
      <c r="H1523" s="3"/>
      <c r="I1523" s="3"/>
      <c r="J1523" s="3"/>
      <c r="K1523" s="3"/>
    </row>
    <row r="1524" ht="15.75" customHeight="1">
      <c r="A1524" s="3">
        <v>1522.0</v>
      </c>
      <c r="B1524" s="3" t="s">
        <v>7877</v>
      </c>
      <c r="C1524" s="3" t="s">
        <v>5680</v>
      </c>
      <c r="D1524" s="3"/>
      <c r="E1524" s="30">
        <v>10000.0</v>
      </c>
      <c r="F1524" s="30">
        <v>10000.0</v>
      </c>
      <c r="G1524" s="3"/>
      <c r="H1524" s="3"/>
      <c r="I1524" s="3"/>
      <c r="J1524" s="3"/>
      <c r="K1524" s="3"/>
    </row>
    <row r="1525" ht="15.75" customHeight="1">
      <c r="A1525" s="3">
        <v>1523.0</v>
      </c>
      <c r="B1525" s="3" t="s">
        <v>7878</v>
      </c>
      <c r="C1525" s="3" t="s">
        <v>5235</v>
      </c>
      <c r="D1525" s="3"/>
      <c r="E1525" s="30">
        <v>10000.0</v>
      </c>
      <c r="F1525" s="30">
        <v>10000.0</v>
      </c>
      <c r="G1525" s="3"/>
      <c r="H1525" s="3"/>
      <c r="I1525" s="3"/>
      <c r="J1525" s="3"/>
      <c r="K1525" s="3"/>
    </row>
    <row r="1526" ht="15.75" customHeight="1">
      <c r="A1526" s="3">
        <v>1524.0</v>
      </c>
      <c r="B1526" s="3" t="s">
        <v>7879</v>
      </c>
      <c r="C1526" s="3" t="s">
        <v>6021</v>
      </c>
      <c r="D1526" s="3"/>
      <c r="E1526" s="30">
        <v>10000.0</v>
      </c>
      <c r="F1526" s="30">
        <v>10000.0</v>
      </c>
      <c r="G1526" s="3"/>
      <c r="H1526" s="3"/>
      <c r="I1526" s="3"/>
      <c r="J1526" s="3"/>
      <c r="K1526" s="3"/>
    </row>
    <row r="1527" ht="15.75" customHeight="1">
      <c r="A1527" s="3">
        <v>1525.0</v>
      </c>
      <c r="B1527" s="3" t="s">
        <v>7880</v>
      </c>
      <c r="C1527" s="3" t="s">
        <v>7881</v>
      </c>
      <c r="D1527" s="3"/>
      <c r="E1527" s="30">
        <v>10000.0</v>
      </c>
      <c r="F1527" s="30">
        <v>10000.0</v>
      </c>
      <c r="G1527" s="3"/>
      <c r="H1527" s="3"/>
      <c r="I1527" s="3"/>
      <c r="J1527" s="3"/>
      <c r="K1527" s="3"/>
    </row>
    <row r="1528" ht="15.75" customHeight="1">
      <c r="A1528" s="3">
        <v>1526.0</v>
      </c>
      <c r="B1528" s="3" t="s">
        <v>7882</v>
      </c>
      <c r="C1528" s="3" t="s">
        <v>7883</v>
      </c>
      <c r="D1528" s="3"/>
      <c r="E1528" s="30">
        <v>10000.0</v>
      </c>
      <c r="F1528" s="30">
        <v>10000.0</v>
      </c>
      <c r="G1528" s="3"/>
      <c r="H1528" s="3"/>
      <c r="I1528" s="3"/>
      <c r="J1528" s="3"/>
      <c r="K1528" s="3"/>
    </row>
    <row r="1529" ht="15.75" customHeight="1">
      <c r="A1529" s="3">
        <v>1527.0</v>
      </c>
      <c r="B1529" s="3" t="s">
        <v>7884</v>
      </c>
      <c r="C1529" s="3" t="s">
        <v>5688</v>
      </c>
      <c r="D1529" s="3"/>
      <c r="E1529" s="30">
        <v>10000.0</v>
      </c>
      <c r="F1529" s="30">
        <v>10000.0</v>
      </c>
      <c r="G1529" s="3"/>
      <c r="H1529" s="3"/>
      <c r="I1529" s="3"/>
      <c r="J1529" s="3"/>
      <c r="K1529" s="3"/>
    </row>
    <row r="1530" ht="15.75" customHeight="1">
      <c r="A1530" s="3">
        <v>1528.0</v>
      </c>
      <c r="B1530" s="3" t="s">
        <v>7885</v>
      </c>
      <c r="C1530" s="3" t="s">
        <v>5260</v>
      </c>
      <c r="D1530" s="3"/>
      <c r="E1530" s="30">
        <v>10000.0</v>
      </c>
      <c r="F1530" s="30">
        <v>10000.0</v>
      </c>
      <c r="G1530" s="3"/>
      <c r="H1530" s="3"/>
      <c r="I1530" s="3"/>
      <c r="J1530" s="3"/>
      <c r="K1530" s="3"/>
    </row>
    <row r="1531" ht="15.75" customHeight="1">
      <c r="A1531" s="3">
        <v>1529.0</v>
      </c>
      <c r="B1531" s="3" t="s">
        <v>7886</v>
      </c>
      <c r="C1531" s="3" t="s">
        <v>5226</v>
      </c>
      <c r="D1531" s="3"/>
      <c r="E1531" s="30">
        <v>10000.0</v>
      </c>
      <c r="F1531" s="30">
        <v>10000.0</v>
      </c>
      <c r="G1531" s="3"/>
      <c r="H1531" s="3"/>
      <c r="I1531" s="3"/>
      <c r="J1531" s="3"/>
      <c r="K1531" s="3"/>
    </row>
    <row r="1532" ht="15.75" customHeight="1">
      <c r="A1532" s="3">
        <v>1530.0</v>
      </c>
      <c r="B1532" s="3" t="s">
        <v>7887</v>
      </c>
      <c r="C1532" s="3" t="s">
        <v>7888</v>
      </c>
      <c r="D1532" s="3"/>
      <c r="E1532" s="30">
        <v>10000.0</v>
      </c>
      <c r="F1532" s="30">
        <v>10000.0</v>
      </c>
      <c r="G1532" s="3"/>
      <c r="H1532" s="3"/>
      <c r="I1532" s="3"/>
      <c r="J1532" s="3"/>
      <c r="K1532" s="3"/>
    </row>
    <row r="1533" ht="15.75" customHeight="1">
      <c r="A1533" s="3">
        <v>1531.0</v>
      </c>
      <c r="B1533" s="3" t="s">
        <v>7889</v>
      </c>
      <c r="C1533" s="3" t="s">
        <v>5976</v>
      </c>
      <c r="D1533" s="3"/>
      <c r="E1533" s="30">
        <v>10000.0</v>
      </c>
      <c r="F1533" s="30">
        <v>10000.0</v>
      </c>
      <c r="G1533" s="3"/>
      <c r="H1533" s="3"/>
      <c r="I1533" s="3"/>
      <c r="J1533" s="3"/>
      <c r="K1533" s="3"/>
    </row>
    <row r="1534" ht="15.75" customHeight="1">
      <c r="A1534" s="3">
        <v>1532.0</v>
      </c>
      <c r="B1534" s="3" t="s">
        <v>7890</v>
      </c>
      <c r="C1534" s="3" t="s">
        <v>7891</v>
      </c>
      <c r="D1534" s="3"/>
      <c r="E1534" s="30">
        <v>10000.0</v>
      </c>
      <c r="F1534" s="30">
        <v>10000.0</v>
      </c>
      <c r="G1534" s="3"/>
      <c r="H1534" s="3"/>
      <c r="I1534" s="3"/>
      <c r="J1534" s="3"/>
      <c r="K1534" s="3"/>
    </row>
    <row r="1535" ht="15.75" customHeight="1">
      <c r="A1535" s="3">
        <v>1533.0</v>
      </c>
      <c r="B1535" s="3" t="s">
        <v>7892</v>
      </c>
      <c r="C1535" s="3" t="s">
        <v>5251</v>
      </c>
      <c r="D1535" s="3"/>
      <c r="E1535" s="30">
        <v>10000.0</v>
      </c>
      <c r="F1535" s="30">
        <v>10000.0</v>
      </c>
      <c r="G1535" s="3"/>
      <c r="H1535" s="3"/>
      <c r="I1535" s="3"/>
      <c r="J1535" s="3"/>
      <c r="K1535" s="3"/>
    </row>
    <row r="1536" ht="15.75" customHeight="1">
      <c r="A1536" s="3">
        <v>1534.0</v>
      </c>
      <c r="B1536" s="3" t="s">
        <v>7893</v>
      </c>
      <c r="C1536" s="3" t="s">
        <v>7894</v>
      </c>
      <c r="D1536" s="3"/>
      <c r="E1536" s="30">
        <v>10000.0</v>
      </c>
      <c r="F1536" s="30">
        <v>10000.0</v>
      </c>
      <c r="G1536" s="3"/>
      <c r="H1536" s="3"/>
      <c r="I1536" s="3"/>
      <c r="J1536" s="3"/>
      <c r="K1536" s="3"/>
    </row>
    <row r="1537" ht="15.75" customHeight="1">
      <c r="A1537" s="3">
        <v>1535.0</v>
      </c>
      <c r="B1537" s="3" t="s">
        <v>7895</v>
      </c>
      <c r="C1537" s="3" t="s">
        <v>5272</v>
      </c>
      <c r="D1537" s="3"/>
      <c r="E1537" s="30">
        <v>10000.0</v>
      </c>
      <c r="F1537" s="30">
        <v>10000.0</v>
      </c>
      <c r="G1537" s="3"/>
      <c r="H1537" s="3"/>
      <c r="I1537" s="3"/>
      <c r="J1537" s="3"/>
      <c r="K1537" s="3"/>
    </row>
    <row r="1538" ht="15.75" customHeight="1">
      <c r="A1538" s="3">
        <v>1536.0</v>
      </c>
      <c r="B1538" s="3" t="s">
        <v>7896</v>
      </c>
      <c r="C1538" s="3" t="s">
        <v>7897</v>
      </c>
      <c r="D1538" s="3"/>
      <c r="E1538" s="30">
        <v>10000.0</v>
      </c>
      <c r="F1538" s="30">
        <v>10000.0</v>
      </c>
      <c r="G1538" s="3"/>
      <c r="H1538" s="3"/>
      <c r="I1538" s="3"/>
      <c r="J1538" s="3"/>
      <c r="K1538" s="3"/>
    </row>
    <row r="1539" ht="15.75" customHeight="1">
      <c r="A1539" s="3">
        <v>1537.0</v>
      </c>
      <c r="B1539" s="3" t="s">
        <v>7898</v>
      </c>
      <c r="C1539" s="3" t="s">
        <v>5328</v>
      </c>
      <c r="D1539" s="3"/>
      <c r="E1539" s="30">
        <v>10000.0</v>
      </c>
      <c r="F1539" s="30">
        <v>10000.0</v>
      </c>
      <c r="G1539" s="3"/>
      <c r="H1539" s="3"/>
      <c r="I1539" s="3"/>
      <c r="J1539" s="3"/>
      <c r="K1539" s="3"/>
    </row>
    <row r="1540" ht="15.75" customHeight="1">
      <c r="A1540" s="3">
        <v>1538.0</v>
      </c>
      <c r="B1540" s="30" t="s">
        <v>7899</v>
      </c>
      <c r="C1540" s="30" t="s">
        <v>7900</v>
      </c>
      <c r="D1540" s="3"/>
      <c r="E1540" s="30">
        <v>10000.0</v>
      </c>
      <c r="F1540" s="30">
        <v>10000.0</v>
      </c>
      <c r="G1540" s="3"/>
      <c r="H1540" s="3"/>
      <c r="I1540" s="3"/>
      <c r="J1540" s="3"/>
      <c r="K1540" s="3"/>
    </row>
    <row r="1541" ht="15.75" customHeight="1">
      <c r="A1541" s="3">
        <v>1539.0</v>
      </c>
      <c r="B1541" s="3" t="s">
        <v>7901</v>
      </c>
      <c r="C1541" s="3" t="s">
        <v>7902</v>
      </c>
      <c r="D1541" s="3"/>
      <c r="E1541" s="30">
        <v>10000.0</v>
      </c>
      <c r="F1541" s="30">
        <v>10000.0</v>
      </c>
      <c r="G1541" s="3"/>
      <c r="H1541" s="3"/>
      <c r="I1541" s="3"/>
      <c r="J1541" s="3"/>
      <c r="K1541" s="3"/>
    </row>
    <row r="1542" ht="15.75" customHeight="1">
      <c r="A1542" s="3">
        <v>1540.0</v>
      </c>
      <c r="B1542" s="3" t="s">
        <v>7903</v>
      </c>
      <c r="C1542" s="3" t="s">
        <v>7904</v>
      </c>
      <c r="D1542" s="3"/>
      <c r="E1542" s="30">
        <v>10000.0</v>
      </c>
      <c r="F1542" s="30">
        <v>10000.0</v>
      </c>
      <c r="G1542" s="3"/>
      <c r="H1542" s="3"/>
      <c r="I1542" s="3"/>
      <c r="J1542" s="3"/>
      <c r="K1542" s="3"/>
    </row>
    <row r="1543" ht="15.75" customHeight="1">
      <c r="A1543" s="3">
        <v>1541.0</v>
      </c>
      <c r="B1543" s="3" t="s">
        <v>7905</v>
      </c>
      <c r="C1543" s="3" t="s">
        <v>7906</v>
      </c>
      <c r="D1543" s="3"/>
      <c r="E1543" s="30">
        <v>10000.0</v>
      </c>
      <c r="F1543" s="30">
        <v>10000.0</v>
      </c>
      <c r="G1543" s="3"/>
      <c r="H1543" s="3"/>
      <c r="I1543" s="3"/>
      <c r="J1543" s="3"/>
      <c r="K1543" s="3"/>
    </row>
    <row r="1544" ht="15.75" customHeight="1">
      <c r="A1544" s="3">
        <v>1542.0</v>
      </c>
      <c r="B1544" s="3" t="s">
        <v>7907</v>
      </c>
      <c r="C1544" s="3" t="s">
        <v>7908</v>
      </c>
      <c r="D1544" s="3"/>
      <c r="E1544" s="30">
        <v>10000.0</v>
      </c>
      <c r="F1544" s="30">
        <v>10000.0</v>
      </c>
      <c r="G1544" s="3"/>
      <c r="H1544" s="3"/>
      <c r="I1544" s="3"/>
      <c r="J1544" s="3"/>
      <c r="K1544" s="3"/>
    </row>
    <row r="1545" ht="15.75" customHeight="1">
      <c r="A1545" s="3">
        <v>1543.0</v>
      </c>
      <c r="B1545" s="3" t="s">
        <v>7909</v>
      </c>
      <c r="C1545" s="3" t="s">
        <v>7910</v>
      </c>
      <c r="D1545" s="3"/>
      <c r="E1545" s="30">
        <v>10000.0</v>
      </c>
      <c r="F1545" s="30">
        <v>10000.0</v>
      </c>
      <c r="G1545" s="3"/>
      <c r="H1545" s="3"/>
      <c r="I1545" s="3"/>
      <c r="J1545" s="3"/>
      <c r="K1545" s="3"/>
    </row>
    <row r="1546" ht="15.75" customHeight="1">
      <c r="A1546" s="3">
        <v>1544.0</v>
      </c>
      <c r="B1546" s="3" t="s">
        <v>7911</v>
      </c>
      <c r="C1546" s="3" t="s">
        <v>7912</v>
      </c>
      <c r="D1546" s="3"/>
      <c r="E1546" s="30">
        <v>10000.0</v>
      </c>
      <c r="F1546" s="30">
        <v>10000.0</v>
      </c>
      <c r="G1546" s="3"/>
      <c r="H1546" s="3"/>
      <c r="I1546" s="3"/>
      <c r="J1546" s="3"/>
      <c r="K1546" s="3"/>
    </row>
    <row r="1547" ht="15.75" customHeight="1">
      <c r="A1547" s="3">
        <v>1545.0</v>
      </c>
      <c r="B1547" s="30" t="s">
        <v>7913</v>
      </c>
      <c r="C1547" s="30" t="s">
        <v>7914</v>
      </c>
      <c r="D1547" s="3"/>
      <c r="E1547" s="30">
        <v>10000.0</v>
      </c>
      <c r="F1547" s="30">
        <v>10000.0</v>
      </c>
      <c r="G1547" s="3"/>
      <c r="H1547" s="3"/>
      <c r="I1547" s="3"/>
      <c r="J1547" s="3"/>
      <c r="K1547" s="3"/>
    </row>
    <row r="1548" ht="15.75" customHeight="1">
      <c r="A1548" s="3">
        <v>1546.0</v>
      </c>
      <c r="B1548" s="3" t="s">
        <v>7915</v>
      </c>
      <c r="C1548" s="3" t="s">
        <v>5642</v>
      </c>
      <c r="D1548" s="3"/>
      <c r="E1548" s="30">
        <v>10000.0</v>
      </c>
      <c r="F1548" s="30">
        <v>10000.0</v>
      </c>
      <c r="G1548" s="3"/>
      <c r="H1548" s="3"/>
      <c r="I1548" s="3"/>
      <c r="J1548" s="3"/>
      <c r="K1548" s="3"/>
    </row>
    <row r="1549" ht="15.75" customHeight="1">
      <c r="A1549" s="3">
        <v>1547.0</v>
      </c>
      <c r="B1549" s="3" t="s">
        <v>7916</v>
      </c>
      <c r="C1549" s="3" t="s">
        <v>5686</v>
      </c>
      <c r="D1549" s="3"/>
      <c r="E1549" s="30">
        <v>10000.0</v>
      </c>
      <c r="F1549" s="30">
        <v>10000.0</v>
      </c>
      <c r="G1549" s="3"/>
      <c r="H1549" s="3"/>
      <c r="I1549" s="3"/>
      <c r="J1549" s="3"/>
      <c r="K1549" s="3"/>
    </row>
    <row r="1550" ht="15.75" customHeight="1">
      <c r="A1550" s="3">
        <v>1548.0</v>
      </c>
      <c r="B1550" s="3" t="s">
        <v>7917</v>
      </c>
      <c r="C1550" s="3" t="s">
        <v>7918</v>
      </c>
      <c r="D1550" s="3"/>
      <c r="E1550" s="30">
        <v>10000.0</v>
      </c>
      <c r="F1550" s="30">
        <v>10000.0</v>
      </c>
      <c r="G1550" s="3"/>
      <c r="H1550" s="3"/>
      <c r="I1550" s="3"/>
      <c r="J1550" s="3"/>
      <c r="K1550" s="3"/>
    </row>
    <row r="1551" ht="15.75" customHeight="1">
      <c r="A1551" s="3">
        <v>1549.0</v>
      </c>
      <c r="B1551" s="3" t="s">
        <v>7919</v>
      </c>
      <c r="C1551" s="3" t="s">
        <v>7920</v>
      </c>
      <c r="D1551" s="3"/>
      <c r="E1551" s="30">
        <v>10000.0</v>
      </c>
      <c r="F1551" s="30">
        <v>10000.0</v>
      </c>
      <c r="G1551" s="3"/>
      <c r="H1551" s="3"/>
      <c r="I1551" s="3"/>
      <c r="J1551" s="3"/>
      <c r="K1551" s="3"/>
    </row>
    <row r="1552" ht="15.75" customHeight="1">
      <c r="A1552" s="3">
        <v>1550.0</v>
      </c>
      <c r="B1552" s="30" t="s">
        <v>7921</v>
      </c>
      <c r="C1552" s="30" t="s">
        <v>7922</v>
      </c>
      <c r="D1552" s="3"/>
      <c r="E1552" s="30">
        <v>10000.0</v>
      </c>
      <c r="F1552" s="30">
        <v>10000.0</v>
      </c>
      <c r="G1552" s="3"/>
      <c r="H1552" s="3"/>
      <c r="I1552" s="3"/>
      <c r="J1552" s="3"/>
      <c r="K1552" s="3"/>
    </row>
    <row r="1553" ht="15.75" customHeight="1">
      <c r="A1553" s="3">
        <v>1551.0</v>
      </c>
      <c r="B1553" s="3" t="s">
        <v>7923</v>
      </c>
      <c r="C1553" s="3" t="s">
        <v>7924</v>
      </c>
      <c r="D1553" s="3"/>
      <c r="E1553" s="30">
        <v>10000.0</v>
      </c>
      <c r="F1553" s="30">
        <v>10000.0</v>
      </c>
      <c r="G1553" s="3"/>
      <c r="H1553" s="3"/>
      <c r="I1553" s="3"/>
      <c r="J1553" s="3"/>
      <c r="K1553" s="3"/>
    </row>
    <row r="1554" ht="15.75" customHeight="1">
      <c r="A1554" s="3">
        <v>1552.0</v>
      </c>
      <c r="B1554" s="3" t="s">
        <v>7925</v>
      </c>
      <c r="C1554" s="3" t="s">
        <v>7926</v>
      </c>
      <c r="D1554" s="3"/>
      <c r="E1554" s="30">
        <v>10000.0</v>
      </c>
      <c r="F1554" s="30">
        <v>10000.0</v>
      </c>
      <c r="G1554" s="3"/>
      <c r="H1554" s="3"/>
      <c r="I1554" s="3"/>
      <c r="J1554" s="3"/>
      <c r="K1554" s="3"/>
    </row>
    <row r="1555" ht="15.75" customHeight="1">
      <c r="A1555" s="3">
        <v>1553.0</v>
      </c>
      <c r="B1555" s="3" t="s">
        <v>7927</v>
      </c>
      <c r="C1555" s="3" t="s">
        <v>7928</v>
      </c>
      <c r="D1555" s="3"/>
      <c r="E1555" s="30">
        <v>10000.0</v>
      </c>
      <c r="F1555" s="30">
        <v>10000.0</v>
      </c>
      <c r="G1555" s="3"/>
      <c r="H1555" s="3"/>
      <c r="I1555" s="3"/>
      <c r="J1555" s="3"/>
      <c r="K1555" s="3"/>
    </row>
    <row r="1556" ht="15.75" customHeight="1">
      <c r="A1556" s="3">
        <v>1554.0</v>
      </c>
      <c r="B1556" s="3" t="s">
        <v>7929</v>
      </c>
      <c r="C1556" s="3" t="s">
        <v>7930</v>
      </c>
      <c r="D1556" s="3"/>
      <c r="E1556" s="30">
        <v>10000.0</v>
      </c>
      <c r="F1556" s="30">
        <v>10000.0</v>
      </c>
      <c r="G1556" s="3"/>
      <c r="H1556" s="3"/>
      <c r="I1556" s="3"/>
      <c r="J1556" s="3"/>
      <c r="K1556" s="3"/>
    </row>
    <row r="1557" ht="15.75" customHeight="1">
      <c r="A1557" s="3">
        <v>1555.0</v>
      </c>
      <c r="B1557" s="3" t="s">
        <v>7931</v>
      </c>
      <c r="C1557" s="3" t="s">
        <v>7932</v>
      </c>
      <c r="D1557" s="3"/>
      <c r="E1557" s="30">
        <v>10000.0</v>
      </c>
      <c r="F1557" s="30">
        <v>10000.0</v>
      </c>
      <c r="G1557" s="3"/>
      <c r="H1557" s="3"/>
      <c r="I1557" s="3"/>
      <c r="J1557" s="3"/>
      <c r="K1557" s="3"/>
    </row>
    <row r="1558" ht="15.75" customHeight="1">
      <c r="A1558" s="3">
        <v>1556.0</v>
      </c>
      <c r="B1558" s="3" t="s">
        <v>7933</v>
      </c>
      <c r="C1558" s="3" t="s">
        <v>7934</v>
      </c>
      <c r="D1558" s="3"/>
      <c r="E1558" s="30">
        <v>10000.0</v>
      </c>
      <c r="F1558" s="30">
        <v>10000.0</v>
      </c>
      <c r="G1558" s="3"/>
      <c r="H1558" s="3"/>
      <c r="I1558" s="3"/>
      <c r="J1558" s="3"/>
      <c r="K1558" s="3"/>
    </row>
    <row r="1559" ht="15.75" customHeight="1">
      <c r="A1559" s="3">
        <v>1557.0</v>
      </c>
      <c r="B1559" s="3" t="s">
        <v>7935</v>
      </c>
      <c r="C1559" s="3" t="s">
        <v>7936</v>
      </c>
      <c r="D1559" s="3"/>
      <c r="E1559" s="30">
        <v>10000.0</v>
      </c>
      <c r="F1559" s="30">
        <v>10000.0</v>
      </c>
      <c r="G1559" s="3"/>
      <c r="H1559" s="3"/>
      <c r="I1559" s="3"/>
      <c r="J1559" s="3"/>
      <c r="K1559" s="3"/>
    </row>
    <row r="1560" ht="15.75" customHeight="1">
      <c r="A1560" s="3">
        <v>1558.0</v>
      </c>
      <c r="B1560" s="3" t="s">
        <v>7937</v>
      </c>
      <c r="C1560" s="3" t="s">
        <v>7938</v>
      </c>
      <c r="D1560" s="3"/>
      <c r="E1560" s="30">
        <v>10000.0</v>
      </c>
      <c r="F1560" s="30">
        <v>10000.0</v>
      </c>
      <c r="G1560" s="3"/>
      <c r="H1560" s="3"/>
      <c r="I1560" s="3"/>
      <c r="J1560" s="3"/>
      <c r="K1560" s="3"/>
    </row>
    <row r="1561" ht="15.75" customHeight="1">
      <c r="A1561" s="3">
        <v>1559.0</v>
      </c>
      <c r="B1561" s="3" t="s">
        <v>7939</v>
      </c>
      <c r="C1561" s="3" t="s">
        <v>7940</v>
      </c>
      <c r="D1561" s="3"/>
      <c r="E1561" s="30">
        <v>10000.0</v>
      </c>
      <c r="F1561" s="30">
        <v>10000.0</v>
      </c>
      <c r="G1561" s="3"/>
      <c r="H1561" s="3"/>
      <c r="I1561" s="3"/>
      <c r="J1561" s="3"/>
      <c r="K1561" s="3"/>
    </row>
    <row r="1562" ht="15.75" customHeight="1">
      <c r="A1562" s="3">
        <v>1560.0</v>
      </c>
      <c r="B1562" s="3" t="s">
        <v>7941</v>
      </c>
      <c r="C1562" s="3" t="s">
        <v>7942</v>
      </c>
      <c r="D1562" s="3"/>
      <c r="E1562" s="30">
        <v>10000.0</v>
      </c>
      <c r="F1562" s="30">
        <v>10000.0</v>
      </c>
      <c r="G1562" s="3"/>
      <c r="H1562" s="3"/>
      <c r="I1562" s="3"/>
      <c r="J1562" s="3"/>
      <c r="K1562" s="3"/>
    </row>
    <row r="1563" ht="15.75" customHeight="1">
      <c r="A1563" s="3">
        <v>1561.0</v>
      </c>
      <c r="B1563" s="3" t="s">
        <v>7943</v>
      </c>
      <c r="C1563" s="3" t="s">
        <v>7944</v>
      </c>
      <c r="D1563" s="3"/>
      <c r="E1563" s="30">
        <v>10000.0</v>
      </c>
      <c r="F1563" s="30">
        <v>10000.0</v>
      </c>
      <c r="G1563" s="3"/>
      <c r="H1563" s="3"/>
      <c r="I1563" s="3"/>
      <c r="J1563" s="3"/>
      <c r="K1563" s="3"/>
    </row>
    <row r="1564" ht="15.75" customHeight="1">
      <c r="A1564" s="3">
        <v>1562.0</v>
      </c>
      <c r="B1564" s="30" t="s">
        <v>7945</v>
      </c>
      <c r="C1564" s="30" t="s">
        <v>7946</v>
      </c>
      <c r="D1564" s="3"/>
      <c r="E1564" s="30">
        <v>10000.0</v>
      </c>
      <c r="F1564" s="30">
        <v>10000.0</v>
      </c>
      <c r="G1564" s="3"/>
      <c r="H1564" s="3"/>
      <c r="I1564" s="3"/>
      <c r="J1564" s="3"/>
      <c r="K1564" s="3"/>
    </row>
    <row r="1565" ht="15.75" customHeight="1">
      <c r="A1565" s="3">
        <v>1563.0</v>
      </c>
      <c r="B1565" s="3" t="s">
        <v>7947</v>
      </c>
      <c r="C1565" s="3" t="s">
        <v>7948</v>
      </c>
      <c r="D1565" s="3"/>
      <c r="E1565" s="30">
        <v>10000.0</v>
      </c>
      <c r="F1565" s="30">
        <v>10000.0</v>
      </c>
      <c r="G1565" s="3"/>
      <c r="H1565" s="3"/>
      <c r="I1565" s="3"/>
      <c r="J1565" s="3"/>
      <c r="K1565" s="3"/>
    </row>
    <row r="1566" ht="15.75" customHeight="1">
      <c r="A1566" s="3">
        <v>1564.0</v>
      </c>
      <c r="B1566" s="3" t="s">
        <v>7949</v>
      </c>
      <c r="C1566" s="3" t="s">
        <v>7950</v>
      </c>
      <c r="D1566" s="3"/>
      <c r="E1566" s="30">
        <v>10000.0</v>
      </c>
      <c r="F1566" s="30">
        <v>10000.0</v>
      </c>
      <c r="G1566" s="3"/>
      <c r="H1566" s="3"/>
      <c r="I1566" s="3"/>
      <c r="J1566" s="3"/>
      <c r="K1566" s="3"/>
    </row>
    <row r="1567" ht="15.75" customHeight="1">
      <c r="A1567" s="3">
        <v>1565.0</v>
      </c>
      <c r="B1567" s="3" t="s">
        <v>7951</v>
      </c>
      <c r="C1567" s="3" t="s">
        <v>6016</v>
      </c>
      <c r="D1567" s="3"/>
      <c r="E1567" s="30">
        <v>10000.0</v>
      </c>
      <c r="F1567" s="30">
        <v>10000.0</v>
      </c>
      <c r="G1567" s="3"/>
      <c r="H1567" s="3"/>
      <c r="I1567" s="3"/>
      <c r="J1567" s="3"/>
      <c r="K1567" s="3"/>
    </row>
    <row r="1568" ht="15.75" customHeight="1">
      <c r="A1568" s="3">
        <v>1566.0</v>
      </c>
      <c r="B1568" s="3" t="s">
        <v>7952</v>
      </c>
      <c r="C1568" s="3" t="s">
        <v>7953</v>
      </c>
      <c r="D1568" s="3"/>
      <c r="E1568" s="30">
        <v>10000.0</v>
      </c>
      <c r="F1568" s="30">
        <v>10000.0</v>
      </c>
      <c r="G1568" s="3"/>
      <c r="H1568" s="3"/>
      <c r="I1568" s="3"/>
      <c r="J1568" s="3"/>
      <c r="K1568" s="3"/>
    </row>
    <row r="1569" ht="15.75" customHeight="1">
      <c r="A1569" s="3">
        <v>1567.0</v>
      </c>
      <c r="B1569" s="3" t="s">
        <v>7954</v>
      </c>
      <c r="C1569" s="3" t="s">
        <v>7955</v>
      </c>
      <c r="D1569" s="3"/>
      <c r="E1569" s="30">
        <v>10000.0</v>
      </c>
      <c r="F1569" s="30">
        <v>10000.0</v>
      </c>
      <c r="G1569" s="3"/>
      <c r="H1569" s="3"/>
      <c r="I1569" s="3"/>
      <c r="J1569" s="3"/>
      <c r="K1569" s="3"/>
    </row>
    <row r="1570" ht="15.75" customHeight="1">
      <c r="A1570" s="3">
        <v>1568.0</v>
      </c>
      <c r="B1570" s="3" t="s">
        <v>7956</v>
      </c>
      <c r="C1570" s="3" t="s">
        <v>7957</v>
      </c>
      <c r="D1570" s="3"/>
      <c r="E1570" s="30">
        <v>10000.0</v>
      </c>
      <c r="F1570" s="30">
        <v>10000.0</v>
      </c>
      <c r="G1570" s="3"/>
      <c r="H1570" s="3"/>
      <c r="I1570" s="3"/>
      <c r="J1570" s="3"/>
      <c r="K1570" s="3"/>
    </row>
    <row r="1571" ht="15.75" customHeight="1">
      <c r="A1571" s="3">
        <v>1569.0</v>
      </c>
      <c r="B1571" s="3" t="s">
        <v>7958</v>
      </c>
      <c r="C1571" s="3" t="s">
        <v>7959</v>
      </c>
      <c r="D1571" s="3"/>
      <c r="E1571" s="30">
        <v>10000.0</v>
      </c>
      <c r="F1571" s="30">
        <v>10000.0</v>
      </c>
      <c r="G1571" s="3"/>
      <c r="H1571" s="3"/>
      <c r="I1571" s="3"/>
      <c r="J1571" s="3"/>
      <c r="K1571" s="3"/>
    </row>
    <row r="1572" ht="15.75" customHeight="1">
      <c r="A1572" s="3">
        <v>1570.0</v>
      </c>
      <c r="B1572" s="3" t="s">
        <v>7960</v>
      </c>
      <c r="C1572" s="3" t="s">
        <v>6020</v>
      </c>
      <c r="D1572" s="3"/>
      <c r="E1572" s="30">
        <v>10000.0</v>
      </c>
      <c r="F1572" s="30">
        <v>10000.0</v>
      </c>
      <c r="G1572" s="3"/>
      <c r="H1572" s="3"/>
      <c r="I1572" s="3"/>
      <c r="J1572" s="3"/>
      <c r="K1572" s="3"/>
    </row>
    <row r="1573" ht="15.75" customHeight="1">
      <c r="A1573" s="3">
        <v>1571.0</v>
      </c>
      <c r="B1573" s="3" t="s">
        <v>7961</v>
      </c>
      <c r="C1573" s="3" t="s">
        <v>7962</v>
      </c>
      <c r="D1573" s="3"/>
      <c r="E1573" s="30">
        <v>10000.0</v>
      </c>
      <c r="F1573" s="30">
        <v>10000.0</v>
      </c>
      <c r="G1573" s="3"/>
      <c r="H1573" s="3"/>
      <c r="I1573" s="3"/>
      <c r="J1573" s="3"/>
      <c r="K1573" s="3"/>
    </row>
    <row r="1574" ht="15.75" customHeight="1">
      <c r="A1574" s="3">
        <v>1572.0</v>
      </c>
      <c r="B1574" s="3" t="s">
        <v>7963</v>
      </c>
      <c r="C1574" s="3" t="s">
        <v>5701</v>
      </c>
      <c r="D1574" s="3"/>
      <c r="E1574" s="30">
        <v>10000.0</v>
      </c>
      <c r="F1574" s="30">
        <v>10000.0</v>
      </c>
      <c r="G1574" s="3"/>
      <c r="H1574" s="3"/>
      <c r="I1574" s="3"/>
      <c r="J1574" s="3"/>
      <c r="K1574" s="3"/>
    </row>
    <row r="1575" ht="15.75" customHeight="1">
      <c r="A1575" s="3">
        <v>1573.0</v>
      </c>
      <c r="B1575" s="3" t="s">
        <v>7964</v>
      </c>
      <c r="C1575" s="3" t="s">
        <v>7965</v>
      </c>
      <c r="D1575" s="3"/>
      <c r="E1575" s="30">
        <v>10000.0</v>
      </c>
      <c r="F1575" s="30">
        <v>10000.0</v>
      </c>
      <c r="G1575" s="3"/>
      <c r="H1575" s="3"/>
      <c r="I1575" s="3"/>
      <c r="J1575" s="3"/>
      <c r="K1575" s="3"/>
    </row>
    <row r="1576" ht="15.75" customHeight="1">
      <c r="A1576" s="3">
        <v>1574.0</v>
      </c>
      <c r="B1576" s="3" t="s">
        <v>7966</v>
      </c>
      <c r="C1576" s="3" t="s">
        <v>7967</v>
      </c>
      <c r="D1576" s="3"/>
      <c r="E1576" s="30">
        <v>10000.0</v>
      </c>
      <c r="F1576" s="30">
        <v>10000.0</v>
      </c>
      <c r="G1576" s="3"/>
      <c r="H1576" s="3"/>
      <c r="I1576" s="3"/>
      <c r="J1576" s="3"/>
      <c r="K1576" s="3"/>
    </row>
    <row r="1577" ht="15.75" customHeight="1">
      <c r="A1577" s="3">
        <v>1575.0</v>
      </c>
      <c r="B1577" s="3" t="s">
        <v>7968</v>
      </c>
      <c r="C1577" s="3" t="s">
        <v>7969</v>
      </c>
      <c r="D1577" s="3"/>
      <c r="E1577" s="30">
        <v>10000.0</v>
      </c>
      <c r="F1577" s="30">
        <v>10000.0</v>
      </c>
      <c r="G1577" s="3"/>
      <c r="H1577" s="3"/>
      <c r="I1577" s="3"/>
      <c r="J1577" s="3"/>
      <c r="K1577" s="3"/>
    </row>
    <row r="1578" ht="15.75" customHeight="1">
      <c r="A1578" s="3">
        <v>1576.0</v>
      </c>
      <c r="B1578" s="3" t="s">
        <v>7970</v>
      </c>
      <c r="C1578" s="3" t="s">
        <v>7971</v>
      </c>
      <c r="D1578" s="3"/>
      <c r="E1578" s="30">
        <v>10000.0</v>
      </c>
      <c r="F1578" s="30">
        <v>10000.0</v>
      </c>
      <c r="G1578" s="3"/>
      <c r="H1578" s="3"/>
      <c r="I1578" s="3"/>
      <c r="J1578" s="3"/>
      <c r="K1578" s="3"/>
    </row>
    <row r="1579" ht="15.75" customHeight="1">
      <c r="A1579" s="3">
        <v>1577.0</v>
      </c>
      <c r="B1579" s="30" t="s">
        <v>7972</v>
      </c>
      <c r="C1579" s="30" t="s">
        <v>7973</v>
      </c>
      <c r="D1579" s="3"/>
      <c r="E1579" s="30">
        <v>10000.0</v>
      </c>
      <c r="F1579" s="30">
        <v>10000.0</v>
      </c>
      <c r="G1579" s="3"/>
      <c r="H1579" s="3"/>
      <c r="I1579" s="3"/>
      <c r="J1579" s="3"/>
      <c r="K1579" s="3"/>
    </row>
    <row r="1580" ht="15.75" customHeight="1">
      <c r="A1580" s="3">
        <v>1578.0</v>
      </c>
      <c r="B1580" s="30" t="s">
        <v>7974</v>
      </c>
      <c r="C1580" s="30" t="s">
        <v>7975</v>
      </c>
      <c r="D1580" s="3"/>
      <c r="E1580" s="30">
        <v>10000.0</v>
      </c>
      <c r="F1580" s="30">
        <v>10000.0</v>
      </c>
      <c r="G1580" s="3"/>
      <c r="H1580" s="3"/>
      <c r="I1580" s="3"/>
      <c r="J1580" s="3"/>
      <c r="K1580" s="3"/>
    </row>
    <row r="1581" ht="15.75" customHeight="1">
      <c r="A1581" s="3">
        <v>1579.0</v>
      </c>
      <c r="B1581" s="3" t="s">
        <v>7976</v>
      </c>
      <c r="C1581" s="3" t="s">
        <v>5451</v>
      </c>
      <c r="D1581" s="3"/>
      <c r="E1581" s="30">
        <v>10000.0</v>
      </c>
      <c r="F1581" s="30">
        <v>10000.0</v>
      </c>
      <c r="G1581" s="3"/>
      <c r="H1581" s="3"/>
      <c r="I1581" s="3"/>
      <c r="J1581" s="3"/>
      <c r="K1581" s="3"/>
    </row>
    <row r="1582" ht="15.75" customHeight="1">
      <c r="A1582" s="3">
        <v>1580.0</v>
      </c>
      <c r="B1582" s="3" t="s">
        <v>7977</v>
      </c>
      <c r="C1582" s="3" t="s">
        <v>7978</v>
      </c>
      <c r="D1582" s="3"/>
      <c r="E1582" s="30">
        <v>10000.0</v>
      </c>
      <c r="F1582" s="30">
        <v>10000.0</v>
      </c>
      <c r="G1582" s="3"/>
      <c r="H1582" s="3"/>
      <c r="I1582" s="3"/>
      <c r="J1582" s="3"/>
      <c r="K1582" s="3"/>
    </row>
    <row r="1583" ht="15.75" customHeight="1">
      <c r="A1583" s="3">
        <v>1581.0</v>
      </c>
      <c r="B1583" s="3" t="s">
        <v>7979</v>
      </c>
      <c r="C1583" s="3" t="s">
        <v>7980</v>
      </c>
      <c r="D1583" s="3"/>
      <c r="E1583" s="30">
        <v>10000.0</v>
      </c>
      <c r="F1583" s="30">
        <v>10000.0</v>
      </c>
      <c r="G1583" s="3"/>
      <c r="H1583" s="3"/>
      <c r="I1583" s="3"/>
      <c r="J1583" s="3"/>
      <c r="K1583" s="3"/>
    </row>
    <row r="1584" ht="15.75" customHeight="1">
      <c r="A1584" s="3">
        <v>1582.0</v>
      </c>
      <c r="B1584" s="3" t="s">
        <v>7981</v>
      </c>
      <c r="C1584" s="3" t="s">
        <v>7982</v>
      </c>
      <c r="D1584" s="3"/>
      <c r="E1584" s="30">
        <v>10000.0</v>
      </c>
      <c r="F1584" s="30">
        <v>10000.0</v>
      </c>
      <c r="G1584" s="3"/>
      <c r="H1584" s="3"/>
      <c r="I1584" s="3"/>
      <c r="J1584" s="3"/>
      <c r="K1584" s="3"/>
    </row>
    <row r="1585" ht="15.75" customHeight="1">
      <c r="A1585" s="3">
        <v>1583.0</v>
      </c>
      <c r="B1585" s="3" t="s">
        <v>7983</v>
      </c>
      <c r="C1585" s="3" t="s">
        <v>7984</v>
      </c>
      <c r="D1585" s="3"/>
      <c r="E1585" s="30">
        <v>10000.0</v>
      </c>
      <c r="F1585" s="30">
        <v>10000.0</v>
      </c>
      <c r="G1585" s="3"/>
      <c r="H1585" s="3"/>
      <c r="I1585" s="3"/>
      <c r="J1585" s="3"/>
      <c r="K1585" s="3"/>
    </row>
    <row r="1586" ht="15.75" customHeight="1">
      <c r="A1586" s="3">
        <v>1584.0</v>
      </c>
      <c r="B1586" s="3" t="s">
        <v>7985</v>
      </c>
      <c r="C1586" s="3" t="s">
        <v>7986</v>
      </c>
      <c r="D1586" s="3"/>
      <c r="E1586" s="30">
        <v>10000.0</v>
      </c>
      <c r="F1586" s="30">
        <v>10000.0</v>
      </c>
      <c r="G1586" s="3"/>
      <c r="H1586" s="3"/>
      <c r="I1586" s="3"/>
      <c r="J1586" s="3"/>
      <c r="K1586" s="3"/>
    </row>
    <row r="1587" ht="15.75" customHeight="1">
      <c r="A1587" s="3">
        <v>1585.0</v>
      </c>
      <c r="B1587" s="3" t="s">
        <v>7987</v>
      </c>
      <c r="C1587" s="3" t="s">
        <v>5365</v>
      </c>
      <c r="D1587" s="3"/>
      <c r="E1587" s="30">
        <v>10000.0</v>
      </c>
      <c r="F1587" s="30">
        <v>10000.0</v>
      </c>
      <c r="G1587" s="3"/>
      <c r="H1587" s="3"/>
      <c r="I1587" s="3"/>
      <c r="J1587" s="3"/>
      <c r="K1587" s="3"/>
    </row>
    <row r="1588" ht="15.75" customHeight="1">
      <c r="A1588" s="3">
        <v>1586.0</v>
      </c>
      <c r="B1588" s="3" t="s">
        <v>7988</v>
      </c>
      <c r="C1588" s="3" t="s">
        <v>7989</v>
      </c>
      <c r="D1588" s="3"/>
      <c r="E1588" s="30">
        <v>10000.0</v>
      </c>
      <c r="F1588" s="30">
        <v>10000.0</v>
      </c>
      <c r="G1588" s="3"/>
      <c r="H1588" s="3"/>
      <c r="I1588" s="3"/>
      <c r="J1588" s="3"/>
      <c r="K1588" s="3"/>
    </row>
    <row r="1589" ht="15.75" customHeight="1">
      <c r="A1589" s="3">
        <v>1587.0</v>
      </c>
      <c r="B1589" s="3" t="s">
        <v>7990</v>
      </c>
      <c r="C1589" s="3" t="s">
        <v>7991</v>
      </c>
      <c r="D1589" s="3"/>
      <c r="E1589" s="30">
        <v>10000.0</v>
      </c>
      <c r="F1589" s="30">
        <v>10000.0</v>
      </c>
      <c r="G1589" s="3"/>
      <c r="H1589" s="3"/>
      <c r="I1589" s="3"/>
      <c r="J1589" s="3"/>
      <c r="K1589" s="3"/>
    </row>
    <row r="1590" ht="15.75" customHeight="1">
      <c r="A1590" s="3">
        <v>1588.0</v>
      </c>
      <c r="B1590" s="3" t="s">
        <v>7992</v>
      </c>
      <c r="C1590" s="3" t="s">
        <v>7993</v>
      </c>
      <c r="D1590" s="3"/>
      <c r="E1590" s="30">
        <v>10000.0</v>
      </c>
      <c r="F1590" s="30">
        <v>10000.0</v>
      </c>
      <c r="G1590" s="3"/>
      <c r="H1590" s="3"/>
      <c r="I1590" s="3"/>
      <c r="J1590" s="3"/>
      <c r="K1590" s="3"/>
    </row>
    <row r="1591" ht="15.75" customHeight="1">
      <c r="A1591" s="3">
        <v>1589.0</v>
      </c>
      <c r="B1591" s="3" t="s">
        <v>7994</v>
      </c>
      <c r="C1591" s="3" t="s">
        <v>7995</v>
      </c>
      <c r="D1591" s="3"/>
      <c r="E1591" s="30">
        <v>10000.0</v>
      </c>
      <c r="F1591" s="30">
        <v>10000.0</v>
      </c>
      <c r="G1591" s="3"/>
      <c r="H1591" s="3"/>
      <c r="I1591" s="3"/>
      <c r="J1591" s="3"/>
      <c r="K1591" s="3"/>
    </row>
    <row r="1592" ht="15.75" customHeight="1">
      <c r="A1592" s="3">
        <v>1590.0</v>
      </c>
      <c r="B1592" s="3" t="s">
        <v>7996</v>
      </c>
      <c r="C1592" s="3" t="s">
        <v>7997</v>
      </c>
      <c r="D1592" s="3"/>
      <c r="E1592" s="30">
        <v>10000.0</v>
      </c>
      <c r="F1592" s="30">
        <v>10000.0</v>
      </c>
      <c r="G1592" s="3"/>
      <c r="H1592" s="3"/>
      <c r="I1592" s="3"/>
      <c r="J1592" s="3"/>
      <c r="K1592" s="3"/>
    </row>
    <row r="1593" ht="15.75" customHeight="1">
      <c r="A1593" s="3">
        <v>1591.0</v>
      </c>
      <c r="B1593" s="3" t="s">
        <v>7998</v>
      </c>
      <c r="C1593" s="3" t="s">
        <v>7999</v>
      </c>
      <c r="D1593" s="3"/>
      <c r="E1593" s="30">
        <v>10000.0</v>
      </c>
      <c r="F1593" s="30">
        <v>10000.0</v>
      </c>
      <c r="G1593" s="3"/>
      <c r="H1593" s="3"/>
      <c r="I1593" s="3"/>
      <c r="J1593" s="3"/>
      <c r="K1593" s="3"/>
    </row>
    <row r="1594" ht="15.75" customHeight="1">
      <c r="A1594" s="3">
        <v>1592.0</v>
      </c>
      <c r="B1594" s="3" t="s">
        <v>8000</v>
      </c>
      <c r="C1594" s="3" t="s">
        <v>8001</v>
      </c>
      <c r="D1594" s="3"/>
      <c r="E1594" s="30">
        <v>10000.0</v>
      </c>
      <c r="F1594" s="30">
        <v>10000.0</v>
      </c>
      <c r="G1594" s="3"/>
      <c r="H1594" s="3"/>
      <c r="I1594" s="3"/>
      <c r="J1594" s="3"/>
      <c r="K1594" s="3"/>
    </row>
    <row r="1595" ht="15.75" customHeight="1">
      <c r="A1595" s="3">
        <v>1593.0</v>
      </c>
      <c r="B1595" s="3" t="s">
        <v>8002</v>
      </c>
      <c r="C1595" s="3" t="s">
        <v>8003</v>
      </c>
      <c r="D1595" s="3"/>
      <c r="E1595" s="30">
        <v>10000.0</v>
      </c>
      <c r="F1595" s="30">
        <v>10000.0</v>
      </c>
      <c r="G1595" s="3"/>
      <c r="H1595" s="3"/>
      <c r="I1595" s="3"/>
      <c r="J1595" s="3"/>
      <c r="K1595" s="3"/>
    </row>
    <row r="1596" ht="15.75" customHeight="1">
      <c r="A1596" s="3">
        <v>1594.0</v>
      </c>
      <c r="B1596" s="3" t="s">
        <v>8004</v>
      </c>
      <c r="C1596" s="3" t="s">
        <v>8005</v>
      </c>
      <c r="D1596" s="3"/>
      <c r="E1596" s="30">
        <v>10000.0</v>
      </c>
      <c r="F1596" s="30">
        <v>10000.0</v>
      </c>
      <c r="G1596" s="3"/>
      <c r="H1596" s="3"/>
      <c r="I1596" s="3"/>
      <c r="J1596" s="3"/>
      <c r="K1596" s="3"/>
    </row>
    <row r="1597" ht="15.75" customHeight="1">
      <c r="A1597" s="3">
        <v>1595.0</v>
      </c>
      <c r="B1597" s="3" t="s">
        <v>8006</v>
      </c>
      <c r="C1597" s="3" t="s">
        <v>8007</v>
      </c>
      <c r="D1597" s="3"/>
      <c r="E1597" s="30">
        <v>10000.0</v>
      </c>
      <c r="F1597" s="30">
        <v>10000.0</v>
      </c>
      <c r="G1597" s="3"/>
      <c r="H1597" s="3"/>
      <c r="I1597" s="3"/>
      <c r="J1597" s="3"/>
      <c r="K1597" s="3"/>
    </row>
    <row r="1598" ht="15.75" customHeight="1">
      <c r="A1598" s="3">
        <v>1596.0</v>
      </c>
      <c r="B1598" s="3" t="s">
        <v>8008</v>
      </c>
      <c r="C1598" s="3" t="s">
        <v>8009</v>
      </c>
      <c r="D1598" s="3"/>
      <c r="E1598" s="30">
        <v>10000.0</v>
      </c>
      <c r="F1598" s="30">
        <v>10000.0</v>
      </c>
      <c r="G1598" s="3"/>
      <c r="H1598" s="3"/>
      <c r="I1598" s="3"/>
      <c r="J1598" s="3"/>
      <c r="K1598" s="3"/>
    </row>
    <row r="1599" ht="15.75" customHeight="1">
      <c r="A1599" s="3">
        <v>1597.0</v>
      </c>
      <c r="B1599" s="3" t="s">
        <v>8010</v>
      </c>
      <c r="C1599" s="3" t="s">
        <v>8011</v>
      </c>
      <c r="D1599" s="3"/>
      <c r="E1599" s="30">
        <v>10000.0</v>
      </c>
      <c r="F1599" s="30">
        <v>10000.0</v>
      </c>
      <c r="G1599" s="3"/>
      <c r="H1599" s="3"/>
      <c r="I1599" s="3"/>
      <c r="J1599" s="3"/>
      <c r="K1599" s="3"/>
    </row>
    <row r="1600" ht="15.75" customHeight="1">
      <c r="A1600" s="3">
        <v>1598.0</v>
      </c>
      <c r="B1600" s="3" t="s">
        <v>8012</v>
      </c>
      <c r="C1600" s="3" t="s">
        <v>8013</v>
      </c>
      <c r="D1600" s="3"/>
      <c r="E1600" s="30">
        <v>10000.0</v>
      </c>
      <c r="F1600" s="30">
        <v>10000.0</v>
      </c>
      <c r="G1600" s="3"/>
      <c r="H1600" s="3"/>
      <c r="I1600" s="3"/>
      <c r="J1600" s="3"/>
      <c r="K1600" s="3"/>
    </row>
    <row r="1601" ht="15.75" customHeight="1">
      <c r="A1601" s="3">
        <v>1599.0</v>
      </c>
      <c r="B1601" s="3" t="s">
        <v>8014</v>
      </c>
      <c r="C1601" s="3" t="s">
        <v>8015</v>
      </c>
      <c r="D1601" s="3"/>
      <c r="E1601" s="30">
        <v>10000.0</v>
      </c>
      <c r="F1601" s="30">
        <v>10000.0</v>
      </c>
      <c r="G1601" s="3"/>
      <c r="H1601" s="3"/>
      <c r="I1601" s="3"/>
      <c r="J1601" s="3"/>
      <c r="K1601" s="3"/>
    </row>
    <row r="1602" ht="15.75" customHeight="1">
      <c r="A1602" s="3">
        <v>1600.0</v>
      </c>
      <c r="B1602" s="3" t="s">
        <v>8016</v>
      </c>
      <c r="C1602" s="3" t="s">
        <v>8017</v>
      </c>
      <c r="D1602" s="3"/>
      <c r="E1602" s="30">
        <v>10000.0</v>
      </c>
      <c r="F1602" s="30">
        <v>10000.0</v>
      </c>
      <c r="G1602" s="3"/>
      <c r="H1602" s="3"/>
      <c r="I1602" s="3"/>
      <c r="J1602" s="3"/>
      <c r="K1602" s="3"/>
    </row>
    <row r="1603" ht="15.75" customHeight="1">
      <c r="A1603" s="3">
        <v>1601.0</v>
      </c>
      <c r="B1603" s="3"/>
      <c r="C1603" s="3"/>
      <c r="D1603" s="3"/>
      <c r="E1603" s="3"/>
      <c r="F1603" s="3"/>
      <c r="G1603" s="3"/>
      <c r="H1603" s="3"/>
      <c r="I1603" s="3"/>
      <c r="J1603" s="3"/>
      <c r="K1603" s="3"/>
    </row>
    <row r="1604" ht="15.75" customHeight="1">
      <c r="A1604" s="3">
        <v>1602.0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3"/>
    </row>
    <row r="1605" ht="15.75" customHeight="1">
      <c r="A1605" s="3">
        <v>1603.0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3"/>
    </row>
    <row r="1606" ht="15.75" customHeight="1">
      <c r="A1606" s="3">
        <v>1604.0</v>
      </c>
      <c r="B1606" s="3"/>
      <c r="C1606" s="3"/>
      <c r="D1606" s="3"/>
      <c r="E1606" s="3"/>
      <c r="F1606" s="3"/>
      <c r="G1606" s="3"/>
      <c r="H1606" s="3"/>
      <c r="I1606" s="3"/>
      <c r="J1606" s="3"/>
      <c r="K1606" s="3"/>
    </row>
    <row r="1607" ht="15.75" customHeight="1">
      <c r="A1607" s="3">
        <v>1605.0</v>
      </c>
      <c r="B1607" s="3"/>
      <c r="C1607" s="3"/>
      <c r="D1607" s="3"/>
      <c r="E1607" s="3"/>
      <c r="F1607" s="3"/>
      <c r="G1607" s="3"/>
      <c r="H1607" s="3"/>
      <c r="I1607" s="3"/>
      <c r="J1607" s="3"/>
      <c r="K1607" s="3"/>
    </row>
    <row r="1608" ht="15.75" customHeight="1">
      <c r="A1608" s="3">
        <v>1606.0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3"/>
    </row>
    <row r="1609" ht="15.75" customHeight="1">
      <c r="A1609" s="3">
        <v>1607.0</v>
      </c>
      <c r="B1609" s="3"/>
      <c r="C1609" s="3"/>
      <c r="D1609" s="3"/>
      <c r="E1609" s="3"/>
      <c r="F1609" s="3"/>
      <c r="G1609" s="3"/>
      <c r="H1609" s="3"/>
      <c r="I1609" s="3"/>
      <c r="J1609" s="3"/>
      <c r="K1609" s="3"/>
    </row>
    <row r="1610" ht="15.75" customHeight="1">
      <c r="A1610" s="3">
        <v>1608.0</v>
      </c>
      <c r="B1610" s="3"/>
      <c r="C1610" s="3"/>
      <c r="D1610" s="3"/>
      <c r="E1610" s="3"/>
      <c r="F1610" s="3"/>
      <c r="G1610" s="3"/>
      <c r="H1610" s="3"/>
      <c r="I1610" s="3"/>
      <c r="J1610" s="3"/>
      <c r="K1610" s="3"/>
    </row>
    <row r="1611" ht="15.75" customHeight="1">
      <c r="A1611" s="3">
        <v>1609.0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3"/>
    </row>
    <row r="1612" ht="15.75" customHeight="1">
      <c r="A1612" s="3">
        <v>1610.0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3"/>
    </row>
    <row r="1613" ht="15.75" customHeight="1">
      <c r="A1613" s="3">
        <v>1611.0</v>
      </c>
      <c r="B1613" s="3"/>
      <c r="C1613" s="3"/>
      <c r="D1613" s="3"/>
      <c r="E1613" s="3"/>
      <c r="F1613" s="3"/>
      <c r="G1613" s="3"/>
      <c r="H1613" s="3"/>
      <c r="I1613" s="3"/>
      <c r="J1613" s="3"/>
      <c r="K1613" s="3"/>
    </row>
    <row r="1614" ht="15.75" customHeight="1">
      <c r="A1614" s="3">
        <v>1612.0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</row>
    <row r="1615" ht="15.75" customHeight="1">
      <c r="A1615" s="3">
        <v>1613.0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3"/>
    </row>
    <row r="1616" ht="15.75" customHeight="1">
      <c r="A1616" s="3">
        <v>1614.0</v>
      </c>
      <c r="B1616" s="3"/>
      <c r="C1616" s="3"/>
      <c r="D1616" s="3"/>
      <c r="E1616" s="3"/>
      <c r="F1616" s="3"/>
      <c r="G1616" s="3"/>
      <c r="H1616" s="3"/>
      <c r="I1616" s="3"/>
      <c r="J1616" s="3"/>
      <c r="K1616" s="3"/>
    </row>
    <row r="1617" ht="15.75" customHeight="1">
      <c r="A1617" s="3">
        <v>1615.0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/>
    </row>
    <row r="1618" ht="15.75" customHeight="1">
      <c r="A1618" s="3">
        <v>1616.0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/>
    </row>
    <row r="1619" ht="15.75" customHeight="1">
      <c r="A1619" s="3">
        <v>1617.0</v>
      </c>
      <c r="B1619" s="3"/>
      <c r="C1619" s="3"/>
      <c r="D1619" s="3"/>
      <c r="E1619" s="3"/>
      <c r="F1619" s="3"/>
      <c r="G1619" s="3"/>
      <c r="H1619" s="3"/>
      <c r="I1619" s="3"/>
      <c r="J1619" s="3"/>
      <c r="K1619" s="3"/>
    </row>
    <row r="1620" ht="15.75" customHeight="1">
      <c r="A1620" s="3">
        <v>1618.0</v>
      </c>
      <c r="B1620" s="3"/>
      <c r="C1620" s="3"/>
      <c r="D1620" s="3"/>
      <c r="E1620" s="3"/>
      <c r="F1620" s="3"/>
      <c r="G1620" s="3"/>
      <c r="H1620" s="3"/>
      <c r="I1620" s="3"/>
      <c r="J1620" s="3"/>
      <c r="K1620" s="3"/>
    </row>
    <row r="1621" ht="15.75" customHeight="1">
      <c r="A1621" s="3">
        <v>1619.0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3"/>
    </row>
    <row r="1622" ht="15.75" customHeight="1">
      <c r="A1622" s="3">
        <v>1620.0</v>
      </c>
      <c r="B1622" s="3"/>
      <c r="C1622" s="3"/>
      <c r="D1622" s="3"/>
      <c r="E1622" s="3"/>
      <c r="F1622" s="3"/>
      <c r="G1622" s="3"/>
      <c r="H1622" s="3"/>
      <c r="I1622" s="3"/>
      <c r="J1622" s="3"/>
      <c r="K1622" s="3"/>
    </row>
    <row r="1623" ht="15.75" customHeight="1">
      <c r="A1623" s="3">
        <v>1621.0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3"/>
    </row>
    <row r="1624" ht="15.75" customHeight="1">
      <c r="A1624" s="3">
        <v>1622.0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3"/>
    </row>
    <row r="1625" ht="15.75" customHeight="1">
      <c r="A1625" s="3">
        <v>1623.0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</row>
    <row r="1626" ht="15.75" customHeight="1">
      <c r="A1626" s="3">
        <v>1624.0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</row>
    <row r="1627" ht="15.75" customHeight="1">
      <c r="A1627" s="3">
        <v>1625.0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</row>
    <row r="1628" ht="15.75" customHeight="1">
      <c r="A1628" s="3">
        <v>1626.0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</row>
    <row r="1629" ht="15.75" customHeight="1">
      <c r="A1629" s="3">
        <v>1627.0</v>
      </c>
      <c r="B1629" s="3"/>
      <c r="C1629" s="3"/>
      <c r="D1629" s="3"/>
      <c r="E1629" s="3"/>
      <c r="F1629" s="3"/>
      <c r="G1629" s="3"/>
      <c r="H1629" s="3"/>
      <c r="I1629" s="3"/>
      <c r="J1629" s="3"/>
      <c r="K1629" s="3"/>
    </row>
    <row r="1630" ht="15.75" customHeight="1">
      <c r="A1630" s="3">
        <v>1628.0</v>
      </c>
      <c r="B1630" s="3"/>
      <c r="C1630" s="3"/>
      <c r="D1630" s="3"/>
      <c r="E1630" s="3"/>
      <c r="F1630" s="3"/>
      <c r="G1630" s="3"/>
      <c r="H1630" s="3"/>
      <c r="I1630" s="3"/>
      <c r="J1630" s="3"/>
      <c r="K1630" s="3"/>
    </row>
    <row r="1631" ht="15.75" customHeight="1">
      <c r="A1631" s="3">
        <v>1629.0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3"/>
    </row>
    <row r="1632" ht="15.75" customHeight="1">
      <c r="A1632" s="3">
        <v>1630.0</v>
      </c>
      <c r="B1632" s="3"/>
      <c r="C1632" s="3"/>
      <c r="D1632" s="3"/>
      <c r="E1632" s="3"/>
      <c r="F1632" s="3"/>
      <c r="G1632" s="3"/>
      <c r="H1632" s="3"/>
      <c r="I1632" s="3"/>
      <c r="J1632" s="3"/>
      <c r="K1632" s="3"/>
    </row>
    <row r="1633" ht="15.75" customHeight="1">
      <c r="A1633" s="3">
        <v>1631.0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</row>
    <row r="1634" ht="15.75" customHeight="1">
      <c r="A1634" s="3">
        <v>1632.0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</row>
    <row r="1635" ht="15.75" customHeight="1">
      <c r="A1635" s="3" t="s">
        <v>1585</v>
      </c>
      <c r="B1635" s="3"/>
      <c r="C1635" s="3"/>
      <c r="D1635" s="3"/>
      <c r="E1635" s="3"/>
      <c r="F1635" s="3"/>
      <c r="G1635" s="3"/>
      <c r="H1635" s="3"/>
      <c r="I1635" s="3"/>
      <c r="J1635" s="3"/>
      <c r="K1635" s="3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7.63"/>
    <col customWidth="1" min="2" max="2" width="20.38"/>
    <col customWidth="1" min="3" max="3" width="12.5"/>
    <col customWidth="1" min="4" max="4" width="23.75"/>
    <col customWidth="1" min="5" max="23" width="12.5"/>
    <col customWidth="1" min="24" max="26" width="7.63"/>
  </cols>
  <sheetData>
    <row r="1">
      <c r="A1" s="24" t="s">
        <v>8018</v>
      </c>
    </row>
    <row r="2">
      <c r="A2" s="3"/>
      <c r="C2" s="3"/>
      <c r="D2" s="3"/>
      <c r="E2" s="3"/>
    </row>
    <row r="3">
      <c r="A3" s="3">
        <v>1.0</v>
      </c>
      <c r="B3" s="24" t="s">
        <v>8019</v>
      </c>
      <c r="C3" s="3" t="s">
        <v>8020</v>
      </c>
      <c r="D3" s="3" t="s">
        <v>8021</v>
      </c>
      <c r="E3" s="3">
        <v>0.0</v>
      </c>
      <c r="F3" s="24">
        <v>0.0</v>
      </c>
      <c r="G3" s="24">
        <v>0.0</v>
      </c>
      <c r="H3" s="24">
        <v>0.0</v>
      </c>
      <c r="I3" s="24">
        <v>0.0</v>
      </c>
      <c r="J3" s="24">
        <v>0.0</v>
      </c>
      <c r="K3" s="24">
        <v>0.0</v>
      </c>
      <c r="L3" s="24">
        <v>0.0</v>
      </c>
      <c r="M3" s="24">
        <v>0.0</v>
      </c>
      <c r="N3" s="24">
        <v>0.0</v>
      </c>
      <c r="O3" s="24">
        <v>0.0</v>
      </c>
      <c r="P3" s="24">
        <v>0.0</v>
      </c>
      <c r="Q3" s="24">
        <v>0.0</v>
      </c>
      <c r="R3" s="24">
        <v>0.0</v>
      </c>
      <c r="S3" s="24">
        <v>0.0</v>
      </c>
      <c r="T3" s="24">
        <v>0.0</v>
      </c>
      <c r="U3" s="24">
        <v>0.0</v>
      </c>
      <c r="V3" s="24">
        <v>0.0</v>
      </c>
      <c r="W3" s="24">
        <v>0.0</v>
      </c>
    </row>
    <row r="4">
      <c r="A4" s="3">
        <v>2.0</v>
      </c>
      <c r="B4" s="24" t="e">
        <v>#VALUE!</v>
      </c>
      <c r="C4" s="3" t="e">
        <v>#VALUE!</v>
      </c>
      <c r="D4" s="3" t="e">
        <v>#VALUE!</v>
      </c>
      <c r="E4" s="3">
        <v>0.0</v>
      </c>
      <c r="F4" s="24">
        <v>0.0</v>
      </c>
      <c r="G4" s="24">
        <v>0.0</v>
      </c>
      <c r="H4" s="24">
        <v>0.0</v>
      </c>
      <c r="I4" s="24">
        <v>0.0</v>
      </c>
      <c r="J4" s="24">
        <v>0.0</v>
      </c>
      <c r="K4" s="24">
        <v>0.0</v>
      </c>
      <c r="L4" s="24">
        <v>0.0</v>
      </c>
      <c r="M4" s="24">
        <v>0.0</v>
      </c>
      <c r="N4" s="24">
        <v>0.0</v>
      </c>
      <c r="O4" s="24">
        <v>0.0</v>
      </c>
      <c r="P4" s="24">
        <v>0.0</v>
      </c>
      <c r="Q4" s="24">
        <v>0.0</v>
      </c>
      <c r="R4" s="24">
        <v>0.0</v>
      </c>
      <c r="S4" s="24">
        <v>0.0</v>
      </c>
      <c r="T4" s="24">
        <v>0.0</v>
      </c>
      <c r="U4" s="24">
        <v>0.0</v>
      </c>
      <c r="V4" s="24">
        <v>0.0</v>
      </c>
      <c r="W4" s="24">
        <v>0.0</v>
      </c>
    </row>
    <row r="5">
      <c r="A5" s="3">
        <v>3.0</v>
      </c>
      <c r="B5" s="24" t="e">
        <v>#VALUE!</v>
      </c>
      <c r="C5" s="3" t="e">
        <v>#VALUE!</v>
      </c>
      <c r="D5" s="3" t="e">
        <v>#VALUE!</v>
      </c>
      <c r="E5" s="3">
        <v>0.0</v>
      </c>
      <c r="F5" s="24">
        <v>0.0</v>
      </c>
      <c r="G5" s="24">
        <v>0.0</v>
      </c>
      <c r="H5" s="24">
        <v>0.0</v>
      </c>
      <c r="I5" s="24">
        <v>0.0</v>
      </c>
      <c r="J5" s="24">
        <v>0.0</v>
      </c>
      <c r="K5" s="24">
        <v>0.0</v>
      </c>
      <c r="L5" s="24">
        <v>0.0</v>
      </c>
      <c r="M5" s="24">
        <v>0.0</v>
      </c>
      <c r="N5" s="24">
        <v>0.0</v>
      </c>
      <c r="O5" s="24">
        <v>0.0</v>
      </c>
      <c r="P5" s="24">
        <v>0.0</v>
      </c>
      <c r="Q5" s="24">
        <v>0.0</v>
      </c>
      <c r="R5" s="24">
        <v>0.0</v>
      </c>
      <c r="S5" s="24">
        <v>0.0</v>
      </c>
      <c r="T5" s="24">
        <v>0.0</v>
      </c>
      <c r="U5" s="24">
        <v>0.0</v>
      </c>
      <c r="V5" s="24">
        <v>0.0</v>
      </c>
      <c r="W5" s="24">
        <v>0.0</v>
      </c>
    </row>
    <row r="6">
      <c r="A6" s="3">
        <v>4.0</v>
      </c>
      <c r="B6" s="24" t="e">
        <v>#VALUE!</v>
      </c>
      <c r="C6" s="3" t="e">
        <v>#VALUE!</v>
      </c>
      <c r="D6" s="3" t="e">
        <v>#VALUE!</v>
      </c>
      <c r="E6" s="3">
        <v>0.0</v>
      </c>
      <c r="F6" s="24">
        <v>0.0</v>
      </c>
      <c r="G6" s="24">
        <v>0.0</v>
      </c>
      <c r="H6" s="24">
        <v>0.0</v>
      </c>
      <c r="I6" s="24">
        <v>0.0</v>
      </c>
      <c r="J6" s="24">
        <v>0.0</v>
      </c>
      <c r="K6" s="24">
        <v>0.0</v>
      </c>
      <c r="L6" s="24">
        <v>0.0</v>
      </c>
      <c r="M6" s="24">
        <v>0.0</v>
      </c>
      <c r="N6" s="24">
        <v>0.0</v>
      </c>
      <c r="O6" s="24">
        <v>0.0</v>
      </c>
      <c r="P6" s="24">
        <v>0.0</v>
      </c>
      <c r="Q6" s="24">
        <v>0.0</v>
      </c>
      <c r="R6" s="24">
        <v>0.0</v>
      </c>
      <c r="S6" s="24">
        <v>0.0</v>
      </c>
      <c r="T6" s="24">
        <v>0.0</v>
      </c>
      <c r="U6" s="24">
        <v>0.0</v>
      </c>
      <c r="V6" s="24">
        <v>0.0</v>
      </c>
      <c r="W6" s="24">
        <v>0.0</v>
      </c>
    </row>
    <row r="7">
      <c r="A7" s="3">
        <v>5.0</v>
      </c>
      <c r="B7" s="24" t="e">
        <v>#VALUE!</v>
      </c>
      <c r="C7" s="3" t="e">
        <v>#VALUE!</v>
      </c>
      <c r="D7" s="3" t="e">
        <v>#VALUE!</v>
      </c>
      <c r="E7" s="3">
        <v>0.0</v>
      </c>
      <c r="F7" s="24">
        <v>0.0</v>
      </c>
      <c r="G7" s="24">
        <v>0.0</v>
      </c>
      <c r="H7" s="24">
        <v>0.0</v>
      </c>
      <c r="I7" s="24">
        <v>0.0</v>
      </c>
      <c r="J7" s="24">
        <v>0.0</v>
      </c>
      <c r="K7" s="24">
        <v>0.0</v>
      </c>
      <c r="L7" s="24">
        <v>0.0</v>
      </c>
      <c r="M7" s="24">
        <v>0.0</v>
      </c>
      <c r="N7" s="24">
        <v>0.0</v>
      </c>
      <c r="O7" s="24">
        <v>0.0</v>
      </c>
      <c r="P7" s="24">
        <v>0.0</v>
      </c>
      <c r="Q7" s="24">
        <v>0.0</v>
      </c>
      <c r="R7" s="24">
        <v>0.0</v>
      </c>
      <c r="S7" s="24">
        <v>0.0</v>
      </c>
      <c r="T7" s="24">
        <v>0.0</v>
      </c>
      <c r="U7" s="24">
        <v>0.0</v>
      </c>
      <c r="V7" s="24">
        <v>0.0</v>
      </c>
      <c r="W7" s="24">
        <v>0.0</v>
      </c>
    </row>
    <row r="8">
      <c r="A8" s="3">
        <v>6.0</v>
      </c>
      <c r="B8" s="24" t="e">
        <v>#VALUE!</v>
      </c>
      <c r="C8" s="3" t="e">
        <v>#VALUE!</v>
      </c>
      <c r="D8" s="3" t="e">
        <v>#VALUE!</v>
      </c>
      <c r="E8" s="3">
        <v>0.0</v>
      </c>
      <c r="F8" s="24">
        <v>0.0</v>
      </c>
      <c r="G8" s="24">
        <v>0.0</v>
      </c>
      <c r="H8" s="24">
        <v>0.0</v>
      </c>
      <c r="I8" s="24">
        <v>0.0</v>
      </c>
      <c r="J8" s="24">
        <v>0.0</v>
      </c>
      <c r="K8" s="24">
        <v>0.0</v>
      </c>
      <c r="L8" s="24">
        <v>0.0</v>
      </c>
      <c r="M8" s="24">
        <v>0.0</v>
      </c>
      <c r="N8" s="24">
        <v>0.0</v>
      </c>
      <c r="O8" s="24">
        <v>0.0</v>
      </c>
      <c r="P8" s="24">
        <v>0.0</v>
      </c>
      <c r="Q8" s="24">
        <v>0.0</v>
      </c>
      <c r="R8" s="24">
        <v>0.0</v>
      </c>
      <c r="S8" s="24">
        <v>0.0</v>
      </c>
      <c r="T8" s="24">
        <v>0.0</v>
      </c>
      <c r="U8" s="24">
        <v>0.0</v>
      </c>
      <c r="V8" s="24">
        <v>0.0</v>
      </c>
      <c r="W8" s="24">
        <v>0.0</v>
      </c>
    </row>
    <row r="9">
      <c r="A9" s="3">
        <v>7.0</v>
      </c>
      <c r="B9" s="24" t="e">
        <v>#VALUE!</v>
      </c>
      <c r="C9" s="3" t="e">
        <v>#VALUE!</v>
      </c>
      <c r="D9" s="3" t="e">
        <v>#VALUE!</v>
      </c>
      <c r="E9" s="3">
        <v>0.0</v>
      </c>
      <c r="F9" s="24">
        <v>0.0</v>
      </c>
      <c r="G9" s="24">
        <v>0.0</v>
      </c>
      <c r="H9" s="24">
        <v>0.0</v>
      </c>
      <c r="I9" s="24">
        <v>0.0</v>
      </c>
      <c r="J9" s="24">
        <v>0.0</v>
      </c>
      <c r="K9" s="24">
        <v>0.0</v>
      </c>
      <c r="L9" s="24">
        <v>0.0</v>
      </c>
      <c r="M9" s="24">
        <v>0.0</v>
      </c>
      <c r="N9" s="24">
        <v>0.0</v>
      </c>
      <c r="O9" s="24">
        <v>0.0</v>
      </c>
      <c r="P9" s="24">
        <v>0.0</v>
      </c>
      <c r="Q9" s="24">
        <v>0.0</v>
      </c>
      <c r="R9" s="24">
        <v>0.0</v>
      </c>
      <c r="S9" s="24">
        <v>0.0</v>
      </c>
      <c r="T9" s="24">
        <v>0.0</v>
      </c>
      <c r="U9" s="24">
        <v>0.0</v>
      </c>
      <c r="V9" s="24">
        <v>0.0</v>
      </c>
      <c r="W9" s="24">
        <v>0.0</v>
      </c>
    </row>
    <row r="10">
      <c r="A10" s="3">
        <v>8.0</v>
      </c>
      <c r="B10" s="24" t="e">
        <v>#VALUE!</v>
      </c>
      <c r="C10" s="3" t="e">
        <v>#VALUE!</v>
      </c>
      <c r="D10" s="3" t="e">
        <v>#VALUE!</v>
      </c>
      <c r="E10" s="3">
        <v>0.0</v>
      </c>
      <c r="F10" s="24">
        <v>0.0</v>
      </c>
      <c r="G10" s="24">
        <v>0.0</v>
      </c>
      <c r="H10" s="24">
        <v>0.0</v>
      </c>
      <c r="I10" s="24">
        <v>0.0</v>
      </c>
      <c r="J10" s="24">
        <v>0.0</v>
      </c>
      <c r="K10" s="24">
        <v>0.0</v>
      </c>
      <c r="L10" s="24">
        <v>0.0</v>
      </c>
      <c r="M10" s="24">
        <v>0.0</v>
      </c>
      <c r="N10" s="24">
        <v>0.0</v>
      </c>
      <c r="O10" s="24">
        <v>0.0</v>
      </c>
      <c r="P10" s="24">
        <v>0.0</v>
      </c>
      <c r="Q10" s="24">
        <v>0.0</v>
      </c>
      <c r="R10" s="24">
        <v>0.0</v>
      </c>
      <c r="S10" s="24">
        <v>0.0</v>
      </c>
      <c r="T10" s="24">
        <v>0.0</v>
      </c>
      <c r="U10" s="24">
        <v>0.0</v>
      </c>
      <c r="V10" s="24">
        <v>0.0</v>
      </c>
      <c r="W10" s="24">
        <v>0.0</v>
      </c>
    </row>
    <row r="11">
      <c r="A11" s="3">
        <v>9.0</v>
      </c>
      <c r="B11" s="24" t="e">
        <v>#VALUE!</v>
      </c>
      <c r="C11" s="3" t="e">
        <v>#VALUE!</v>
      </c>
      <c r="D11" s="3" t="e">
        <v>#VALUE!</v>
      </c>
      <c r="E11" s="3">
        <v>0.0</v>
      </c>
      <c r="F11" s="24">
        <v>0.0</v>
      </c>
      <c r="G11" s="24">
        <v>0.0</v>
      </c>
      <c r="H11" s="24">
        <v>0.0</v>
      </c>
      <c r="I11" s="24">
        <v>0.0</v>
      </c>
      <c r="J11" s="24">
        <v>0.0</v>
      </c>
      <c r="K11" s="24">
        <v>0.0</v>
      </c>
      <c r="L11" s="24">
        <v>0.0</v>
      </c>
      <c r="M11" s="24">
        <v>0.0</v>
      </c>
      <c r="N11" s="24">
        <v>0.0</v>
      </c>
      <c r="O11" s="24">
        <v>0.0</v>
      </c>
      <c r="P11" s="24">
        <v>0.0</v>
      </c>
      <c r="Q11" s="24">
        <v>0.0</v>
      </c>
      <c r="R11" s="24">
        <v>0.0</v>
      </c>
      <c r="S11" s="24">
        <v>0.0</v>
      </c>
      <c r="T11" s="24">
        <v>0.0</v>
      </c>
      <c r="U11" s="24">
        <v>0.0</v>
      </c>
      <c r="V11" s="24">
        <v>0.0</v>
      </c>
      <c r="W11" s="24">
        <v>0.0</v>
      </c>
    </row>
    <row r="12">
      <c r="A12" s="3">
        <v>10.0</v>
      </c>
      <c r="B12" s="24" t="e">
        <v>#VALUE!</v>
      </c>
      <c r="C12" s="3" t="e">
        <v>#VALUE!</v>
      </c>
      <c r="D12" s="3" t="e">
        <v>#VALUE!</v>
      </c>
      <c r="E12" s="3">
        <v>0.0</v>
      </c>
      <c r="F12" s="24">
        <v>0.0</v>
      </c>
      <c r="G12" s="24">
        <v>0.0</v>
      </c>
      <c r="H12" s="24">
        <v>0.0</v>
      </c>
      <c r="I12" s="24">
        <v>0.0</v>
      </c>
      <c r="J12" s="24">
        <v>0.0</v>
      </c>
      <c r="K12" s="24">
        <v>0.0</v>
      </c>
      <c r="L12" s="24">
        <v>0.0</v>
      </c>
      <c r="M12" s="24">
        <v>0.0</v>
      </c>
      <c r="N12" s="24">
        <v>0.0</v>
      </c>
      <c r="O12" s="24">
        <v>0.0</v>
      </c>
      <c r="P12" s="24">
        <v>0.0</v>
      </c>
      <c r="Q12" s="24">
        <v>0.0</v>
      </c>
      <c r="R12" s="24">
        <v>0.0</v>
      </c>
      <c r="S12" s="24">
        <v>0.0</v>
      </c>
      <c r="T12" s="24">
        <v>0.0</v>
      </c>
      <c r="U12" s="24">
        <v>0.0</v>
      </c>
      <c r="V12" s="24">
        <v>0.0</v>
      </c>
      <c r="W12" s="24">
        <v>0.0</v>
      </c>
    </row>
    <row r="13">
      <c r="A13" s="3">
        <v>11.0</v>
      </c>
      <c r="B13" s="24" t="e">
        <v>#VALUE!</v>
      </c>
      <c r="C13" s="3" t="e">
        <v>#VALUE!</v>
      </c>
      <c r="D13" s="3" t="e">
        <v>#VALUE!</v>
      </c>
      <c r="E13" s="3">
        <v>0.0</v>
      </c>
      <c r="F13" s="24">
        <v>0.0</v>
      </c>
      <c r="G13" s="24">
        <v>0.0</v>
      </c>
      <c r="H13" s="24">
        <v>0.0</v>
      </c>
      <c r="I13" s="24">
        <v>0.0</v>
      </c>
      <c r="J13" s="24">
        <v>0.0</v>
      </c>
      <c r="K13" s="24">
        <v>0.0</v>
      </c>
      <c r="L13" s="24">
        <v>0.0</v>
      </c>
      <c r="M13" s="24">
        <v>0.0</v>
      </c>
      <c r="N13" s="24">
        <v>0.0</v>
      </c>
      <c r="O13" s="24">
        <v>0.0</v>
      </c>
      <c r="P13" s="24">
        <v>0.0</v>
      </c>
      <c r="Q13" s="24">
        <v>0.0</v>
      </c>
      <c r="R13" s="24">
        <v>0.0</v>
      </c>
      <c r="S13" s="24">
        <v>0.0</v>
      </c>
      <c r="T13" s="24">
        <v>0.0</v>
      </c>
      <c r="U13" s="24">
        <v>0.0</v>
      </c>
      <c r="V13" s="24">
        <v>0.0</v>
      </c>
      <c r="W13" s="24">
        <v>0.0</v>
      </c>
    </row>
    <row r="14">
      <c r="A14" s="3">
        <v>12.0</v>
      </c>
      <c r="B14" s="24" t="e">
        <v>#VALUE!</v>
      </c>
      <c r="C14" s="3" t="e">
        <v>#VALUE!</v>
      </c>
      <c r="D14" s="3" t="e">
        <v>#VALUE!</v>
      </c>
      <c r="E14" s="3">
        <v>0.0</v>
      </c>
      <c r="F14" s="24">
        <v>0.0</v>
      </c>
      <c r="G14" s="24">
        <v>0.0</v>
      </c>
      <c r="H14" s="24">
        <v>0.0</v>
      </c>
      <c r="I14" s="24">
        <v>0.0</v>
      </c>
      <c r="J14" s="24">
        <v>0.0</v>
      </c>
      <c r="K14" s="24">
        <v>0.0</v>
      </c>
      <c r="L14" s="24">
        <v>0.0</v>
      </c>
      <c r="M14" s="24">
        <v>0.0</v>
      </c>
      <c r="N14" s="24">
        <v>0.0</v>
      </c>
      <c r="O14" s="24">
        <v>0.0</v>
      </c>
      <c r="P14" s="24">
        <v>0.0</v>
      </c>
      <c r="Q14" s="24">
        <v>0.0</v>
      </c>
      <c r="R14" s="24">
        <v>0.0</v>
      </c>
      <c r="S14" s="24">
        <v>0.0</v>
      </c>
      <c r="T14" s="24">
        <v>0.0</v>
      </c>
      <c r="U14" s="24">
        <v>0.0</v>
      </c>
      <c r="V14" s="24">
        <v>0.0</v>
      </c>
      <c r="W14" s="24">
        <v>0.0</v>
      </c>
    </row>
    <row r="15">
      <c r="A15" s="3">
        <v>13.0</v>
      </c>
      <c r="B15" s="24" t="e">
        <v>#VALUE!</v>
      </c>
      <c r="C15" s="3" t="e">
        <v>#VALUE!</v>
      </c>
      <c r="D15" s="3" t="e">
        <v>#VALUE!</v>
      </c>
      <c r="E15" s="3">
        <v>0.0</v>
      </c>
      <c r="F15" s="24">
        <v>0.0</v>
      </c>
      <c r="G15" s="24">
        <v>0.0</v>
      </c>
      <c r="H15" s="24">
        <v>0.0</v>
      </c>
      <c r="I15" s="24">
        <v>0.0</v>
      </c>
      <c r="J15" s="24">
        <v>0.0</v>
      </c>
      <c r="K15" s="24">
        <v>0.0</v>
      </c>
      <c r="L15" s="24">
        <v>0.0</v>
      </c>
      <c r="M15" s="24">
        <v>0.0</v>
      </c>
      <c r="N15" s="24">
        <v>0.0</v>
      </c>
      <c r="O15" s="24">
        <v>0.0</v>
      </c>
      <c r="P15" s="24">
        <v>0.0</v>
      </c>
      <c r="Q15" s="24">
        <v>0.0</v>
      </c>
      <c r="R15" s="24">
        <v>0.0</v>
      </c>
      <c r="S15" s="24">
        <v>0.0</v>
      </c>
      <c r="T15" s="24">
        <v>0.0</v>
      </c>
      <c r="U15" s="24">
        <v>0.0</v>
      </c>
      <c r="V15" s="24">
        <v>0.0</v>
      </c>
      <c r="W15" s="24">
        <v>0.0</v>
      </c>
    </row>
    <row r="16">
      <c r="A16" s="3">
        <v>14.0</v>
      </c>
      <c r="B16" s="24" t="e">
        <v>#VALUE!</v>
      </c>
      <c r="C16" s="3" t="e">
        <v>#VALUE!</v>
      </c>
      <c r="D16" s="3" t="e">
        <v>#VALUE!</v>
      </c>
      <c r="E16" s="3">
        <v>0.0</v>
      </c>
      <c r="F16" s="24">
        <v>0.0</v>
      </c>
      <c r="G16" s="24">
        <v>0.0</v>
      </c>
      <c r="H16" s="24">
        <v>0.0</v>
      </c>
      <c r="I16" s="24">
        <v>0.0</v>
      </c>
      <c r="J16" s="24">
        <v>0.0</v>
      </c>
      <c r="K16" s="24">
        <v>0.0</v>
      </c>
      <c r="L16" s="24">
        <v>0.0</v>
      </c>
      <c r="M16" s="24">
        <v>0.0</v>
      </c>
      <c r="N16" s="24">
        <v>0.0</v>
      </c>
      <c r="O16" s="24">
        <v>0.0</v>
      </c>
      <c r="P16" s="24">
        <v>0.0</v>
      </c>
      <c r="Q16" s="24">
        <v>0.0</v>
      </c>
      <c r="R16" s="24">
        <v>0.0</v>
      </c>
      <c r="S16" s="24">
        <v>0.0</v>
      </c>
      <c r="T16" s="24">
        <v>0.0</v>
      </c>
      <c r="U16" s="24">
        <v>0.0</v>
      </c>
      <c r="V16" s="24">
        <v>0.0</v>
      </c>
      <c r="W16" s="24">
        <v>0.0</v>
      </c>
    </row>
    <row r="17">
      <c r="A17" s="3">
        <v>15.0</v>
      </c>
      <c r="B17" s="24" t="e">
        <v>#VALUE!</v>
      </c>
      <c r="C17" s="3" t="e">
        <v>#VALUE!</v>
      </c>
      <c r="D17" s="3" t="e">
        <v>#VALUE!</v>
      </c>
      <c r="E17" s="3">
        <v>0.0</v>
      </c>
      <c r="F17" s="24">
        <v>0.0</v>
      </c>
      <c r="G17" s="24">
        <v>0.0</v>
      </c>
      <c r="H17" s="24">
        <v>0.0</v>
      </c>
      <c r="I17" s="24">
        <v>0.0</v>
      </c>
      <c r="J17" s="24">
        <v>0.0</v>
      </c>
      <c r="K17" s="24">
        <v>0.0</v>
      </c>
      <c r="L17" s="24">
        <v>0.0</v>
      </c>
      <c r="M17" s="24">
        <v>0.0</v>
      </c>
      <c r="N17" s="24">
        <v>0.0</v>
      </c>
      <c r="O17" s="24">
        <v>0.0</v>
      </c>
      <c r="P17" s="24">
        <v>0.0</v>
      </c>
      <c r="Q17" s="24">
        <v>0.0</v>
      </c>
      <c r="R17" s="24">
        <v>0.0</v>
      </c>
      <c r="S17" s="24">
        <v>0.0</v>
      </c>
      <c r="T17" s="24">
        <v>0.0</v>
      </c>
      <c r="U17" s="24">
        <v>0.0</v>
      </c>
      <c r="V17" s="24">
        <v>0.0</v>
      </c>
      <c r="W17" s="24">
        <v>0.0</v>
      </c>
    </row>
    <row r="18">
      <c r="A18" s="3">
        <v>16.0</v>
      </c>
      <c r="B18" s="24" t="e">
        <v>#VALUE!</v>
      </c>
      <c r="C18" s="3" t="e">
        <v>#VALUE!</v>
      </c>
      <c r="D18" s="3" t="e">
        <v>#VALUE!</v>
      </c>
      <c r="E18" s="3">
        <v>0.0</v>
      </c>
      <c r="F18" s="24">
        <v>0.0</v>
      </c>
      <c r="G18" s="24">
        <v>0.0</v>
      </c>
      <c r="H18" s="24">
        <v>0.0</v>
      </c>
      <c r="I18" s="24">
        <v>0.0</v>
      </c>
      <c r="J18" s="24">
        <v>0.0</v>
      </c>
      <c r="K18" s="24">
        <v>0.0</v>
      </c>
      <c r="L18" s="24">
        <v>0.0</v>
      </c>
      <c r="M18" s="24">
        <v>0.0</v>
      </c>
      <c r="N18" s="24">
        <v>0.0</v>
      </c>
      <c r="O18" s="24">
        <v>0.0</v>
      </c>
      <c r="P18" s="24">
        <v>0.0</v>
      </c>
      <c r="Q18" s="24">
        <v>0.0</v>
      </c>
      <c r="R18" s="24">
        <v>0.0</v>
      </c>
      <c r="S18" s="24">
        <v>0.0</v>
      </c>
      <c r="T18" s="24">
        <v>0.0</v>
      </c>
      <c r="U18" s="24">
        <v>0.0</v>
      </c>
      <c r="V18" s="24">
        <v>0.0</v>
      </c>
      <c r="W18" s="24">
        <v>0.0</v>
      </c>
    </row>
    <row r="19">
      <c r="A19" s="3">
        <v>17.0</v>
      </c>
      <c r="B19" s="24" t="e">
        <v>#VALUE!</v>
      </c>
      <c r="C19" s="3" t="e">
        <v>#VALUE!</v>
      </c>
      <c r="D19" s="3" t="e">
        <v>#VALUE!</v>
      </c>
      <c r="E19" s="3">
        <v>0.0</v>
      </c>
      <c r="F19" s="24">
        <v>0.0</v>
      </c>
      <c r="G19" s="24">
        <v>0.0</v>
      </c>
      <c r="H19" s="24">
        <v>0.0</v>
      </c>
      <c r="I19" s="24">
        <v>0.0</v>
      </c>
      <c r="J19" s="24">
        <v>0.0</v>
      </c>
      <c r="K19" s="24">
        <v>0.0</v>
      </c>
      <c r="L19" s="24">
        <v>0.0</v>
      </c>
      <c r="M19" s="24">
        <v>0.0</v>
      </c>
      <c r="N19" s="24">
        <v>0.0</v>
      </c>
      <c r="O19" s="24">
        <v>0.0</v>
      </c>
      <c r="P19" s="24">
        <v>0.0</v>
      </c>
      <c r="Q19" s="24">
        <v>0.0</v>
      </c>
      <c r="R19" s="24">
        <v>0.0</v>
      </c>
      <c r="S19" s="24">
        <v>0.0</v>
      </c>
      <c r="T19" s="24">
        <v>0.0</v>
      </c>
      <c r="U19" s="24">
        <v>0.0</v>
      </c>
      <c r="V19" s="24">
        <v>0.0</v>
      </c>
      <c r="W19" s="24">
        <v>0.0</v>
      </c>
    </row>
    <row r="20">
      <c r="A20" s="3">
        <v>18.0</v>
      </c>
      <c r="B20" s="24" t="e">
        <v>#VALUE!</v>
      </c>
      <c r="C20" s="3" t="e">
        <v>#VALUE!</v>
      </c>
      <c r="D20" s="3" t="e">
        <v>#VALUE!</v>
      </c>
      <c r="E20" s="3">
        <v>0.0</v>
      </c>
      <c r="F20" s="24">
        <v>0.0</v>
      </c>
      <c r="G20" s="24">
        <v>0.0</v>
      </c>
      <c r="H20" s="24">
        <v>0.0</v>
      </c>
      <c r="I20" s="24">
        <v>0.0</v>
      </c>
      <c r="J20" s="24">
        <v>0.0</v>
      </c>
      <c r="K20" s="24">
        <v>0.0</v>
      </c>
      <c r="L20" s="24">
        <v>0.0</v>
      </c>
      <c r="M20" s="24">
        <v>0.0</v>
      </c>
      <c r="N20" s="24">
        <v>0.0</v>
      </c>
      <c r="O20" s="24">
        <v>0.0</v>
      </c>
      <c r="P20" s="24">
        <v>0.0</v>
      </c>
      <c r="Q20" s="24">
        <v>0.0</v>
      </c>
      <c r="R20" s="24">
        <v>0.0</v>
      </c>
      <c r="S20" s="24">
        <v>0.0</v>
      </c>
      <c r="T20" s="24">
        <v>0.0</v>
      </c>
      <c r="U20" s="24">
        <v>0.0</v>
      </c>
      <c r="V20" s="24">
        <v>0.0</v>
      </c>
      <c r="W20" s="24">
        <v>0.0</v>
      </c>
    </row>
    <row r="21" ht="15.75" customHeight="1">
      <c r="A21" s="3">
        <v>19.0</v>
      </c>
      <c r="B21" s="24" t="e">
        <v>#VALUE!</v>
      </c>
      <c r="C21" s="3" t="e">
        <v>#VALUE!</v>
      </c>
      <c r="D21" s="3" t="e">
        <v>#VALUE!</v>
      </c>
      <c r="E21" s="3">
        <v>0.0</v>
      </c>
      <c r="F21" s="24">
        <v>0.0</v>
      </c>
      <c r="G21" s="24">
        <v>0.0</v>
      </c>
      <c r="H21" s="24">
        <v>0.0</v>
      </c>
      <c r="I21" s="24">
        <v>0.0</v>
      </c>
      <c r="J21" s="24">
        <v>0.0</v>
      </c>
      <c r="K21" s="24">
        <v>0.0</v>
      </c>
      <c r="L21" s="24">
        <v>0.0</v>
      </c>
      <c r="M21" s="24">
        <v>0.0</v>
      </c>
      <c r="N21" s="24">
        <v>0.0</v>
      </c>
      <c r="O21" s="24">
        <v>0.0</v>
      </c>
      <c r="P21" s="24">
        <v>0.0</v>
      </c>
      <c r="Q21" s="24">
        <v>0.0</v>
      </c>
      <c r="R21" s="24">
        <v>0.0</v>
      </c>
      <c r="S21" s="24">
        <v>0.0</v>
      </c>
      <c r="T21" s="24">
        <v>0.0</v>
      </c>
      <c r="U21" s="24">
        <v>0.0</v>
      </c>
      <c r="V21" s="24">
        <v>0.0</v>
      </c>
      <c r="W21" s="24">
        <v>0.0</v>
      </c>
    </row>
    <row r="22" ht="15.75" customHeight="1">
      <c r="A22" s="3">
        <v>20.0</v>
      </c>
      <c r="B22" s="24" t="e">
        <v>#VALUE!</v>
      </c>
      <c r="C22" s="3" t="e">
        <v>#VALUE!</v>
      </c>
      <c r="D22" s="3" t="e">
        <v>#VALUE!</v>
      </c>
      <c r="E22" s="3">
        <v>0.0</v>
      </c>
      <c r="F22" s="24">
        <v>0.0</v>
      </c>
      <c r="G22" s="24">
        <v>0.0</v>
      </c>
      <c r="H22" s="24">
        <v>0.0</v>
      </c>
      <c r="I22" s="24">
        <v>0.0</v>
      </c>
      <c r="J22" s="24">
        <v>0.0</v>
      </c>
      <c r="K22" s="24">
        <v>0.0</v>
      </c>
      <c r="L22" s="24">
        <v>0.0</v>
      </c>
      <c r="M22" s="24">
        <v>0.0</v>
      </c>
      <c r="N22" s="24">
        <v>0.0</v>
      </c>
      <c r="O22" s="24">
        <v>0.0</v>
      </c>
      <c r="P22" s="24">
        <v>0.0</v>
      </c>
      <c r="Q22" s="24">
        <v>0.0</v>
      </c>
      <c r="R22" s="24">
        <v>0.0</v>
      </c>
      <c r="S22" s="24">
        <v>0.0</v>
      </c>
      <c r="T22" s="24">
        <v>0.0</v>
      </c>
      <c r="U22" s="24">
        <v>0.0</v>
      </c>
      <c r="V22" s="24">
        <v>0.0</v>
      </c>
      <c r="W22" s="24">
        <v>0.0</v>
      </c>
    </row>
    <row r="23" ht="15.75" customHeight="1">
      <c r="A23" s="3">
        <v>21.0</v>
      </c>
      <c r="B23" s="24" t="e">
        <v>#VALUE!</v>
      </c>
      <c r="C23" s="3" t="e">
        <v>#VALUE!</v>
      </c>
      <c r="D23" s="3" t="e">
        <v>#VALUE!</v>
      </c>
      <c r="E23" s="3">
        <v>0.0</v>
      </c>
      <c r="F23" s="24">
        <v>0.0</v>
      </c>
      <c r="G23" s="24">
        <v>0.0</v>
      </c>
      <c r="H23" s="24">
        <v>0.0</v>
      </c>
      <c r="I23" s="24">
        <v>0.0</v>
      </c>
      <c r="J23" s="24">
        <v>0.0</v>
      </c>
      <c r="K23" s="24">
        <v>0.0</v>
      </c>
      <c r="L23" s="24">
        <v>0.0</v>
      </c>
      <c r="M23" s="24">
        <v>0.0</v>
      </c>
      <c r="N23" s="24">
        <v>0.0</v>
      </c>
      <c r="O23" s="24">
        <v>0.0</v>
      </c>
      <c r="P23" s="24">
        <v>0.0</v>
      </c>
      <c r="Q23" s="24">
        <v>0.0</v>
      </c>
      <c r="R23" s="24">
        <v>0.0</v>
      </c>
      <c r="S23" s="24">
        <v>0.0</v>
      </c>
      <c r="T23" s="24">
        <v>0.0</v>
      </c>
      <c r="U23" s="24">
        <v>0.0</v>
      </c>
      <c r="V23" s="24">
        <v>0.0</v>
      </c>
      <c r="W23" s="24">
        <v>0.0</v>
      </c>
    </row>
    <row r="24" ht="15.75" customHeight="1">
      <c r="A24" s="3">
        <v>22.0</v>
      </c>
      <c r="B24" s="24" t="e">
        <v>#VALUE!</v>
      </c>
      <c r="C24" s="3" t="e">
        <v>#VALUE!</v>
      </c>
      <c r="D24" s="3" t="e">
        <v>#VALUE!</v>
      </c>
      <c r="E24" s="3">
        <v>0.0</v>
      </c>
      <c r="F24" s="24">
        <v>0.0</v>
      </c>
      <c r="G24" s="24">
        <v>0.0</v>
      </c>
      <c r="H24" s="24">
        <v>0.0</v>
      </c>
      <c r="I24" s="24">
        <v>0.0</v>
      </c>
      <c r="J24" s="24">
        <v>0.0</v>
      </c>
      <c r="K24" s="24">
        <v>0.0</v>
      </c>
      <c r="L24" s="24">
        <v>0.0</v>
      </c>
      <c r="M24" s="24">
        <v>0.0</v>
      </c>
      <c r="N24" s="24">
        <v>0.0</v>
      </c>
      <c r="O24" s="24">
        <v>0.0</v>
      </c>
      <c r="P24" s="24">
        <v>0.0</v>
      </c>
      <c r="Q24" s="24">
        <v>0.0</v>
      </c>
      <c r="R24" s="24">
        <v>0.0</v>
      </c>
      <c r="S24" s="24">
        <v>0.0</v>
      </c>
      <c r="T24" s="24">
        <v>0.0</v>
      </c>
      <c r="U24" s="24">
        <v>0.0</v>
      </c>
      <c r="V24" s="24">
        <v>0.0</v>
      </c>
      <c r="W24" s="24">
        <v>0.0</v>
      </c>
    </row>
    <row r="25" ht="15.75" customHeight="1">
      <c r="A25" s="3">
        <v>23.0</v>
      </c>
      <c r="B25" s="24" t="e">
        <v>#VALUE!</v>
      </c>
      <c r="C25" s="3" t="e">
        <v>#VALUE!</v>
      </c>
      <c r="D25" s="3" t="e">
        <v>#VALUE!</v>
      </c>
      <c r="E25" s="3">
        <v>0.0</v>
      </c>
      <c r="F25" s="24">
        <v>0.0</v>
      </c>
      <c r="G25" s="24">
        <v>0.0</v>
      </c>
      <c r="H25" s="24">
        <v>0.0</v>
      </c>
      <c r="I25" s="24">
        <v>0.0</v>
      </c>
      <c r="J25" s="24">
        <v>0.0</v>
      </c>
      <c r="K25" s="24">
        <v>0.0</v>
      </c>
      <c r="L25" s="24">
        <v>0.0</v>
      </c>
      <c r="M25" s="24">
        <v>0.0</v>
      </c>
      <c r="N25" s="24">
        <v>0.0</v>
      </c>
      <c r="O25" s="24">
        <v>0.0</v>
      </c>
      <c r="P25" s="24">
        <v>0.0</v>
      </c>
      <c r="Q25" s="24">
        <v>0.0</v>
      </c>
      <c r="R25" s="24">
        <v>0.0</v>
      </c>
      <c r="S25" s="24">
        <v>0.0</v>
      </c>
      <c r="T25" s="24">
        <v>0.0</v>
      </c>
      <c r="U25" s="24">
        <v>0.0</v>
      </c>
      <c r="V25" s="24">
        <v>0.0</v>
      </c>
      <c r="W25" s="24">
        <v>0.0</v>
      </c>
    </row>
    <row r="26" ht="15.75" customHeight="1">
      <c r="A26" s="3">
        <v>24.0</v>
      </c>
      <c r="B26" s="24" t="e">
        <v>#VALUE!</v>
      </c>
      <c r="C26" s="3" t="e">
        <v>#VALUE!</v>
      </c>
      <c r="D26" s="3" t="e">
        <v>#VALUE!</v>
      </c>
      <c r="E26" s="3">
        <v>0.0</v>
      </c>
      <c r="F26" s="24">
        <v>0.0</v>
      </c>
      <c r="G26" s="24">
        <v>0.0</v>
      </c>
      <c r="H26" s="24">
        <v>0.0</v>
      </c>
      <c r="I26" s="24">
        <v>0.0</v>
      </c>
      <c r="J26" s="24">
        <v>0.0</v>
      </c>
      <c r="K26" s="24">
        <v>0.0</v>
      </c>
      <c r="L26" s="24">
        <v>0.0</v>
      </c>
      <c r="M26" s="24">
        <v>0.0</v>
      </c>
      <c r="N26" s="24">
        <v>0.0</v>
      </c>
      <c r="O26" s="24">
        <v>0.0</v>
      </c>
      <c r="P26" s="24">
        <v>0.0</v>
      </c>
      <c r="Q26" s="24">
        <v>0.0</v>
      </c>
      <c r="R26" s="24">
        <v>0.0</v>
      </c>
      <c r="S26" s="24">
        <v>0.0</v>
      </c>
      <c r="T26" s="24">
        <v>0.0</v>
      </c>
      <c r="U26" s="24">
        <v>0.0</v>
      </c>
      <c r="V26" s="24">
        <v>0.0</v>
      </c>
      <c r="W26" s="24">
        <v>0.0</v>
      </c>
    </row>
    <row r="27" ht="15.75" customHeight="1">
      <c r="A27" s="3">
        <v>25.0</v>
      </c>
      <c r="B27" s="24" t="e">
        <v>#VALUE!</v>
      </c>
      <c r="C27" s="3" t="e">
        <v>#VALUE!</v>
      </c>
      <c r="D27" s="3" t="e">
        <v>#VALUE!</v>
      </c>
      <c r="E27" s="3">
        <v>0.0</v>
      </c>
      <c r="F27" s="24">
        <v>0.0</v>
      </c>
      <c r="G27" s="24">
        <v>0.0</v>
      </c>
      <c r="H27" s="24">
        <v>0.0</v>
      </c>
      <c r="I27" s="24">
        <v>0.0</v>
      </c>
      <c r="J27" s="24">
        <v>0.0</v>
      </c>
      <c r="K27" s="24">
        <v>0.0</v>
      </c>
      <c r="L27" s="24">
        <v>0.0</v>
      </c>
      <c r="M27" s="24">
        <v>0.0</v>
      </c>
      <c r="N27" s="24">
        <v>0.0</v>
      </c>
      <c r="O27" s="24">
        <v>0.0</v>
      </c>
      <c r="P27" s="24">
        <v>0.0</v>
      </c>
      <c r="Q27" s="24">
        <v>0.0</v>
      </c>
      <c r="R27" s="24">
        <v>0.0</v>
      </c>
      <c r="S27" s="24">
        <v>0.0</v>
      </c>
      <c r="T27" s="24">
        <v>0.0</v>
      </c>
      <c r="U27" s="24">
        <v>0.0</v>
      </c>
      <c r="V27" s="24">
        <v>0.0</v>
      </c>
      <c r="W27" s="24">
        <v>0.0</v>
      </c>
    </row>
    <row r="28" ht="15.75" customHeight="1">
      <c r="A28" s="3">
        <v>26.0</v>
      </c>
      <c r="B28" s="24" t="e">
        <v>#VALUE!</v>
      </c>
      <c r="C28" s="3" t="e">
        <v>#VALUE!</v>
      </c>
      <c r="D28" s="3" t="e">
        <v>#VALUE!</v>
      </c>
      <c r="E28" s="3">
        <v>0.0</v>
      </c>
      <c r="F28" s="24">
        <v>0.0</v>
      </c>
      <c r="G28" s="24">
        <v>0.0</v>
      </c>
      <c r="H28" s="24">
        <v>0.0</v>
      </c>
      <c r="I28" s="24">
        <v>0.0</v>
      </c>
      <c r="J28" s="24">
        <v>0.0</v>
      </c>
      <c r="K28" s="24">
        <v>0.0</v>
      </c>
      <c r="L28" s="24">
        <v>0.0</v>
      </c>
      <c r="M28" s="24">
        <v>0.0</v>
      </c>
      <c r="N28" s="24">
        <v>0.0</v>
      </c>
      <c r="O28" s="24">
        <v>0.0</v>
      </c>
      <c r="P28" s="24">
        <v>0.0</v>
      </c>
      <c r="Q28" s="24">
        <v>0.0</v>
      </c>
      <c r="R28" s="24">
        <v>0.0</v>
      </c>
      <c r="S28" s="24">
        <v>0.0</v>
      </c>
      <c r="T28" s="24">
        <v>0.0</v>
      </c>
      <c r="U28" s="24">
        <v>0.0</v>
      </c>
      <c r="V28" s="24">
        <v>0.0</v>
      </c>
      <c r="W28" s="24">
        <v>0.0</v>
      </c>
    </row>
    <row r="29" ht="15.75" customHeight="1">
      <c r="A29" s="3">
        <v>27.0</v>
      </c>
      <c r="B29" s="24" t="e">
        <v>#VALUE!</v>
      </c>
      <c r="C29" s="3" t="e">
        <v>#VALUE!</v>
      </c>
      <c r="D29" s="3" t="e">
        <v>#VALUE!</v>
      </c>
      <c r="E29" s="3">
        <v>0.0</v>
      </c>
      <c r="F29" s="24">
        <v>0.0</v>
      </c>
      <c r="G29" s="24">
        <v>0.0</v>
      </c>
      <c r="H29" s="24">
        <v>0.0</v>
      </c>
      <c r="I29" s="24">
        <v>0.0</v>
      </c>
      <c r="J29" s="24">
        <v>0.0</v>
      </c>
      <c r="K29" s="24">
        <v>0.0</v>
      </c>
      <c r="L29" s="24">
        <v>0.0</v>
      </c>
      <c r="M29" s="24">
        <v>0.0</v>
      </c>
      <c r="N29" s="24">
        <v>0.0</v>
      </c>
      <c r="O29" s="24">
        <v>0.0</v>
      </c>
      <c r="P29" s="24">
        <v>0.0</v>
      </c>
      <c r="Q29" s="24">
        <v>0.0</v>
      </c>
      <c r="R29" s="24">
        <v>0.0</v>
      </c>
      <c r="S29" s="24">
        <v>0.0</v>
      </c>
      <c r="T29" s="24">
        <v>0.0</v>
      </c>
      <c r="U29" s="24">
        <v>0.0</v>
      </c>
      <c r="V29" s="24">
        <v>0.0</v>
      </c>
      <c r="W29" s="24">
        <v>0.0</v>
      </c>
    </row>
    <row r="30" ht="15.75" customHeight="1">
      <c r="A30" s="3">
        <v>28.0</v>
      </c>
      <c r="B30" s="24" t="e">
        <v>#VALUE!</v>
      </c>
      <c r="C30" s="3" t="e">
        <v>#VALUE!</v>
      </c>
      <c r="D30" s="3" t="e">
        <v>#VALUE!</v>
      </c>
      <c r="E30" s="3">
        <v>0.0</v>
      </c>
      <c r="F30" s="24">
        <v>0.0</v>
      </c>
      <c r="G30" s="24">
        <v>0.0</v>
      </c>
      <c r="H30" s="24">
        <v>0.0</v>
      </c>
      <c r="I30" s="24">
        <v>0.0</v>
      </c>
      <c r="J30" s="24">
        <v>0.0</v>
      </c>
      <c r="K30" s="24">
        <v>0.0</v>
      </c>
      <c r="L30" s="24">
        <v>0.0</v>
      </c>
      <c r="M30" s="24">
        <v>0.0</v>
      </c>
      <c r="N30" s="24">
        <v>0.0</v>
      </c>
      <c r="O30" s="24">
        <v>0.0</v>
      </c>
      <c r="P30" s="24">
        <v>0.0</v>
      </c>
      <c r="Q30" s="24">
        <v>0.0</v>
      </c>
      <c r="R30" s="24">
        <v>0.0</v>
      </c>
      <c r="S30" s="24">
        <v>0.0</v>
      </c>
      <c r="T30" s="24">
        <v>0.0</v>
      </c>
      <c r="U30" s="24">
        <v>0.0</v>
      </c>
      <c r="V30" s="24">
        <v>0.0</v>
      </c>
      <c r="W30" s="24">
        <v>0.0</v>
      </c>
    </row>
    <row r="31" ht="15.75" customHeight="1">
      <c r="A31" s="3">
        <v>29.0</v>
      </c>
      <c r="B31" s="24" t="e">
        <v>#VALUE!</v>
      </c>
      <c r="C31" s="3" t="e">
        <v>#VALUE!</v>
      </c>
      <c r="D31" s="3" t="e">
        <v>#VALUE!</v>
      </c>
      <c r="E31" s="3">
        <v>0.0</v>
      </c>
      <c r="F31" s="24">
        <v>0.0</v>
      </c>
      <c r="G31" s="24">
        <v>0.0</v>
      </c>
      <c r="H31" s="24">
        <v>0.0</v>
      </c>
      <c r="I31" s="24">
        <v>0.0</v>
      </c>
      <c r="J31" s="24">
        <v>0.0</v>
      </c>
      <c r="K31" s="24">
        <v>0.0</v>
      </c>
      <c r="L31" s="24">
        <v>0.0</v>
      </c>
      <c r="M31" s="24">
        <v>0.0</v>
      </c>
      <c r="N31" s="24">
        <v>0.0</v>
      </c>
      <c r="O31" s="24">
        <v>0.0</v>
      </c>
      <c r="P31" s="24">
        <v>0.0</v>
      </c>
      <c r="Q31" s="24">
        <v>0.0</v>
      </c>
      <c r="R31" s="24">
        <v>0.0</v>
      </c>
      <c r="S31" s="24">
        <v>0.0</v>
      </c>
      <c r="T31" s="24">
        <v>0.0</v>
      </c>
      <c r="U31" s="24">
        <v>0.0</v>
      </c>
      <c r="V31" s="24">
        <v>0.0</v>
      </c>
      <c r="W31" s="24">
        <v>0.0</v>
      </c>
    </row>
    <row r="32" ht="15.75" customHeight="1">
      <c r="A32" s="3">
        <v>30.0</v>
      </c>
      <c r="B32" s="24" t="e">
        <v>#VALUE!</v>
      </c>
      <c r="C32" s="3" t="e">
        <v>#VALUE!</v>
      </c>
      <c r="D32" s="3" t="e">
        <v>#VALUE!</v>
      </c>
      <c r="E32" s="3">
        <v>0.0</v>
      </c>
      <c r="F32" s="24">
        <v>0.0</v>
      </c>
      <c r="G32" s="24">
        <v>0.0</v>
      </c>
      <c r="H32" s="24">
        <v>0.0</v>
      </c>
      <c r="I32" s="24">
        <v>0.0</v>
      </c>
      <c r="J32" s="24">
        <v>0.0</v>
      </c>
      <c r="K32" s="24">
        <v>0.0</v>
      </c>
      <c r="L32" s="24">
        <v>0.0</v>
      </c>
      <c r="M32" s="24">
        <v>0.0</v>
      </c>
      <c r="N32" s="24">
        <v>0.0</v>
      </c>
      <c r="O32" s="24">
        <v>0.0</v>
      </c>
      <c r="P32" s="24">
        <v>0.0</v>
      </c>
      <c r="Q32" s="24">
        <v>0.0</v>
      </c>
      <c r="R32" s="24">
        <v>0.0</v>
      </c>
      <c r="S32" s="24">
        <v>0.0</v>
      </c>
      <c r="T32" s="24">
        <v>0.0</v>
      </c>
      <c r="U32" s="24">
        <v>0.0</v>
      </c>
      <c r="V32" s="24">
        <v>0.0</v>
      </c>
      <c r="W32" s="24">
        <v>0.0</v>
      </c>
    </row>
    <row r="33" ht="15.75" customHeight="1">
      <c r="A33" s="3">
        <v>31.0</v>
      </c>
      <c r="B33" s="24" t="e">
        <v>#VALUE!</v>
      </c>
      <c r="C33" s="3" t="e">
        <v>#VALUE!</v>
      </c>
      <c r="D33" s="3" t="e">
        <v>#VALUE!</v>
      </c>
      <c r="E33" s="3">
        <v>0.0</v>
      </c>
      <c r="F33" s="24">
        <v>0.0</v>
      </c>
      <c r="G33" s="24">
        <v>0.0</v>
      </c>
      <c r="H33" s="24">
        <v>0.0</v>
      </c>
      <c r="I33" s="24">
        <v>0.0</v>
      </c>
      <c r="J33" s="24">
        <v>0.0</v>
      </c>
      <c r="K33" s="24">
        <v>0.0</v>
      </c>
      <c r="L33" s="24">
        <v>0.0</v>
      </c>
      <c r="M33" s="24">
        <v>0.0</v>
      </c>
      <c r="N33" s="24">
        <v>0.0</v>
      </c>
      <c r="O33" s="24">
        <v>0.0</v>
      </c>
      <c r="P33" s="24">
        <v>0.0</v>
      </c>
      <c r="Q33" s="24">
        <v>0.0</v>
      </c>
      <c r="R33" s="24">
        <v>0.0</v>
      </c>
      <c r="S33" s="24">
        <v>0.0</v>
      </c>
      <c r="T33" s="24">
        <v>0.0</v>
      </c>
      <c r="U33" s="24">
        <v>0.0</v>
      </c>
      <c r="V33" s="24">
        <v>0.0</v>
      </c>
      <c r="W33" s="24">
        <v>0.0</v>
      </c>
    </row>
    <row r="34" ht="15.75" customHeight="1">
      <c r="A34" s="3">
        <v>32.0</v>
      </c>
      <c r="B34" s="24" t="e">
        <v>#VALUE!</v>
      </c>
      <c r="C34" s="3" t="e">
        <v>#VALUE!</v>
      </c>
      <c r="D34" s="3" t="e">
        <v>#VALUE!</v>
      </c>
      <c r="E34" s="3">
        <v>0.0</v>
      </c>
      <c r="F34" s="24">
        <v>0.0</v>
      </c>
      <c r="G34" s="24">
        <v>0.0</v>
      </c>
      <c r="H34" s="24">
        <v>0.0</v>
      </c>
      <c r="I34" s="24">
        <v>0.0</v>
      </c>
      <c r="J34" s="24">
        <v>0.0</v>
      </c>
      <c r="K34" s="24">
        <v>0.0</v>
      </c>
      <c r="L34" s="24">
        <v>0.0</v>
      </c>
      <c r="M34" s="24">
        <v>0.0</v>
      </c>
      <c r="N34" s="24">
        <v>0.0</v>
      </c>
      <c r="O34" s="24">
        <v>0.0</v>
      </c>
      <c r="P34" s="24">
        <v>0.0</v>
      </c>
      <c r="Q34" s="24">
        <v>0.0</v>
      </c>
      <c r="R34" s="24">
        <v>0.0</v>
      </c>
      <c r="S34" s="24">
        <v>0.0</v>
      </c>
      <c r="T34" s="24">
        <v>0.0</v>
      </c>
      <c r="U34" s="24">
        <v>0.0</v>
      </c>
      <c r="V34" s="24">
        <v>0.0</v>
      </c>
      <c r="W34" s="24">
        <v>0.0</v>
      </c>
    </row>
    <row r="35" ht="15.75" customHeight="1">
      <c r="A35" s="3">
        <v>33.0</v>
      </c>
      <c r="B35" s="24" t="e">
        <v>#VALUE!</v>
      </c>
      <c r="C35" s="3" t="e">
        <v>#VALUE!</v>
      </c>
      <c r="D35" s="3" t="e">
        <v>#VALUE!</v>
      </c>
      <c r="E35" s="3">
        <v>0.0</v>
      </c>
      <c r="F35" s="24">
        <v>0.0</v>
      </c>
      <c r="G35" s="24">
        <v>0.0</v>
      </c>
      <c r="H35" s="24">
        <v>0.0</v>
      </c>
      <c r="I35" s="24">
        <v>0.0</v>
      </c>
      <c r="J35" s="24">
        <v>0.0</v>
      </c>
      <c r="K35" s="24">
        <v>0.0</v>
      </c>
      <c r="L35" s="24">
        <v>0.0</v>
      </c>
      <c r="M35" s="24">
        <v>0.0</v>
      </c>
      <c r="N35" s="24">
        <v>0.0</v>
      </c>
      <c r="O35" s="24">
        <v>0.0</v>
      </c>
      <c r="P35" s="24">
        <v>0.0</v>
      </c>
      <c r="Q35" s="24">
        <v>0.0</v>
      </c>
      <c r="R35" s="24">
        <v>0.0</v>
      </c>
      <c r="S35" s="24">
        <v>0.0</v>
      </c>
      <c r="T35" s="24">
        <v>0.0</v>
      </c>
      <c r="U35" s="24">
        <v>0.0</v>
      </c>
      <c r="V35" s="24">
        <v>0.0</v>
      </c>
      <c r="W35" s="24">
        <v>0.0</v>
      </c>
    </row>
    <row r="36" ht="15.75" customHeight="1">
      <c r="A36" s="3">
        <v>34.0</v>
      </c>
      <c r="B36" s="24" t="e">
        <v>#VALUE!</v>
      </c>
      <c r="C36" s="3" t="e">
        <v>#VALUE!</v>
      </c>
      <c r="D36" s="3" t="e">
        <v>#VALUE!</v>
      </c>
      <c r="E36" s="3">
        <v>0.0</v>
      </c>
      <c r="F36" s="24">
        <v>0.0</v>
      </c>
      <c r="G36" s="24">
        <v>0.0</v>
      </c>
      <c r="H36" s="24">
        <v>0.0</v>
      </c>
      <c r="I36" s="24">
        <v>0.0</v>
      </c>
      <c r="J36" s="24">
        <v>0.0</v>
      </c>
      <c r="K36" s="24">
        <v>0.0</v>
      </c>
      <c r="L36" s="24">
        <v>0.0</v>
      </c>
      <c r="M36" s="24">
        <v>0.0</v>
      </c>
      <c r="N36" s="24">
        <v>0.0</v>
      </c>
      <c r="O36" s="24">
        <v>0.0</v>
      </c>
      <c r="P36" s="24">
        <v>0.0</v>
      </c>
      <c r="Q36" s="24">
        <v>0.0</v>
      </c>
      <c r="R36" s="24">
        <v>0.0</v>
      </c>
      <c r="S36" s="24">
        <v>0.0</v>
      </c>
      <c r="T36" s="24">
        <v>0.0</v>
      </c>
      <c r="U36" s="24">
        <v>0.0</v>
      </c>
      <c r="V36" s="24">
        <v>0.0</v>
      </c>
      <c r="W36" s="24">
        <v>0.0</v>
      </c>
    </row>
    <row r="37" ht="15.75" customHeight="1">
      <c r="A37" s="3">
        <v>35.0</v>
      </c>
      <c r="B37" s="24" t="e">
        <v>#VALUE!</v>
      </c>
      <c r="C37" s="3" t="e">
        <v>#VALUE!</v>
      </c>
      <c r="D37" s="3" t="e">
        <v>#VALUE!</v>
      </c>
      <c r="E37" s="3">
        <v>0.0</v>
      </c>
      <c r="F37" s="24">
        <v>0.0</v>
      </c>
      <c r="G37" s="24">
        <v>0.0</v>
      </c>
      <c r="H37" s="24">
        <v>0.0</v>
      </c>
      <c r="I37" s="24">
        <v>0.0</v>
      </c>
      <c r="J37" s="24">
        <v>0.0</v>
      </c>
      <c r="K37" s="24">
        <v>0.0</v>
      </c>
      <c r="L37" s="24">
        <v>0.0</v>
      </c>
      <c r="M37" s="24">
        <v>0.0</v>
      </c>
      <c r="N37" s="24">
        <v>0.0</v>
      </c>
      <c r="O37" s="24">
        <v>0.0</v>
      </c>
      <c r="P37" s="24">
        <v>0.0</v>
      </c>
      <c r="Q37" s="24">
        <v>0.0</v>
      </c>
      <c r="R37" s="24">
        <v>0.0</v>
      </c>
      <c r="S37" s="24">
        <v>0.0</v>
      </c>
      <c r="T37" s="24">
        <v>0.0</v>
      </c>
      <c r="U37" s="24">
        <v>0.0</v>
      </c>
      <c r="V37" s="24">
        <v>0.0</v>
      </c>
      <c r="W37" s="24">
        <v>0.0</v>
      </c>
    </row>
    <row r="38" ht="15.75" customHeight="1">
      <c r="A38" s="3">
        <v>36.0</v>
      </c>
      <c r="B38" s="24" t="e">
        <v>#VALUE!</v>
      </c>
      <c r="C38" s="3" t="e">
        <v>#VALUE!</v>
      </c>
      <c r="D38" s="3" t="e">
        <v>#VALUE!</v>
      </c>
      <c r="E38" s="3">
        <v>0.0</v>
      </c>
      <c r="F38" s="24">
        <v>0.0</v>
      </c>
      <c r="G38" s="24">
        <v>0.0</v>
      </c>
      <c r="H38" s="24">
        <v>0.0</v>
      </c>
      <c r="I38" s="24">
        <v>0.0</v>
      </c>
      <c r="J38" s="24">
        <v>0.0</v>
      </c>
      <c r="K38" s="24">
        <v>0.0</v>
      </c>
      <c r="L38" s="24">
        <v>0.0</v>
      </c>
      <c r="M38" s="24">
        <v>0.0</v>
      </c>
      <c r="N38" s="24">
        <v>0.0</v>
      </c>
      <c r="O38" s="24">
        <v>0.0</v>
      </c>
      <c r="P38" s="24">
        <v>0.0</v>
      </c>
      <c r="Q38" s="24">
        <v>0.0</v>
      </c>
      <c r="R38" s="24">
        <v>0.0</v>
      </c>
      <c r="S38" s="24">
        <v>0.0</v>
      </c>
      <c r="T38" s="24">
        <v>0.0</v>
      </c>
      <c r="U38" s="24">
        <v>0.0</v>
      </c>
      <c r="V38" s="24">
        <v>0.0</v>
      </c>
      <c r="W38" s="24">
        <v>0.0</v>
      </c>
    </row>
    <row r="39" ht="15.75" customHeight="1">
      <c r="A39" s="3">
        <v>37.0</v>
      </c>
      <c r="B39" s="24" t="e">
        <v>#VALUE!</v>
      </c>
      <c r="C39" s="3" t="e">
        <v>#VALUE!</v>
      </c>
      <c r="D39" s="3" t="e">
        <v>#VALUE!</v>
      </c>
      <c r="E39" s="3">
        <v>0.0</v>
      </c>
      <c r="F39" s="24">
        <v>0.0</v>
      </c>
      <c r="G39" s="24">
        <v>0.0</v>
      </c>
      <c r="H39" s="24">
        <v>0.0</v>
      </c>
      <c r="I39" s="24">
        <v>0.0</v>
      </c>
      <c r="J39" s="24">
        <v>0.0</v>
      </c>
      <c r="K39" s="24">
        <v>0.0</v>
      </c>
      <c r="L39" s="24">
        <v>0.0</v>
      </c>
      <c r="M39" s="24">
        <v>0.0</v>
      </c>
      <c r="N39" s="24">
        <v>0.0</v>
      </c>
      <c r="O39" s="24">
        <v>0.0</v>
      </c>
      <c r="P39" s="24">
        <v>0.0</v>
      </c>
      <c r="Q39" s="24">
        <v>0.0</v>
      </c>
      <c r="R39" s="24">
        <v>0.0</v>
      </c>
      <c r="S39" s="24">
        <v>0.0</v>
      </c>
      <c r="T39" s="24">
        <v>0.0</v>
      </c>
      <c r="U39" s="24">
        <v>0.0</v>
      </c>
      <c r="V39" s="24">
        <v>0.0</v>
      </c>
      <c r="W39" s="24">
        <v>0.0</v>
      </c>
    </row>
    <row r="40" ht="15.75" customHeight="1">
      <c r="A40" s="3">
        <v>38.0</v>
      </c>
      <c r="B40" s="24" t="e">
        <v>#VALUE!</v>
      </c>
      <c r="C40" s="3" t="e">
        <v>#VALUE!</v>
      </c>
      <c r="D40" s="3" t="e">
        <v>#VALUE!</v>
      </c>
      <c r="E40" s="3">
        <v>0.0</v>
      </c>
      <c r="F40" s="24">
        <v>0.0</v>
      </c>
      <c r="G40" s="24">
        <v>0.0</v>
      </c>
      <c r="H40" s="24">
        <v>0.0</v>
      </c>
      <c r="I40" s="24">
        <v>0.0</v>
      </c>
      <c r="J40" s="24">
        <v>0.0</v>
      </c>
      <c r="K40" s="24">
        <v>0.0</v>
      </c>
      <c r="L40" s="24">
        <v>0.0</v>
      </c>
      <c r="M40" s="24">
        <v>0.0</v>
      </c>
      <c r="N40" s="24">
        <v>0.0</v>
      </c>
      <c r="O40" s="24">
        <v>0.0</v>
      </c>
      <c r="P40" s="24">
        <v>0.0</v>
      </c>
      <c r="Q40" s="24">
        <v>0.0</v>
      </c>
      <c r="R40" s="24">
        <v>0.0</v>
      </c>
      <c r="S40" s="24">
        <v>0.0</v>
      </c>
      <c r="T40" s="24">
        <v>0.0</v>
      </c>
      <c r="U40" s="24">
        <v>0.0</v>
      </c>
      <c r="V40" s="24">
        <v>0.0</v>
      </c>
      <c r="W40" s="24">
        <v>0.0</v>
      </c>
    </row>
    <row r="41" ht="15.75" customHeight="1">
      <c r="A41" s="3">
        <v>39.0</v>
      </c>
      <c r="B41" s="24" t="e">
        <v>#VALUE!</v>
      </c>
      <c r="C41" s="3" t="e">
        <v>#VALUE!</v>
      </c>
      <c r="D41" s="3" t="e">
        <v>#VALUE!</v>
      </c>
      <c r="E41" s="3">
        <v>0.0</v>
      </c>
      <c r="F41" s="24">
        <v>0.0</v>
      </c>
      <c r="G41" s="24">
        <v>0.0</v>
      </c>
      <c r="H41" s="24">
        <v>0.0</v>
      </c>
      <c r="I41" s="24">
        <v>0.0</v>
      </c>
      <c r="J41" s="24">
        <v>0.0</v>
      </c>
      <c r="K41" s="24">
        <v>0.0</v>
      </c>
      <c r="L41" s="24">
        <v>0.0</v>
      </c>
      <c r="M41" s="24">
        <v>0.0</v>
      </c>
      <c r="N41" s="24">
        <v>0.0</v>
      </c>
      <c r="O41" s="24">
        <v>0.0</v>
      </c>
      <c r="P41" s="24">
        <v>0.0</v>
      </c>
      <c r="Q41" s="24">
        <v>0.0</v>
      </c>
      <c r="R41" s="24">
        <v>0.0</v>
      </c>
      <c r="S41" s="24">
        <v>0.0</v>
      </c>
      <c r="T41" s="24">
        <v>0.0</v>
      </c>
      <c r="U41" s="24">
        <v>0.0</v>
      </c>
      <c r="V41" s="24">
        <v>0.0</v>
      </c>
      <c r="W41" s="24">
        <v>0.0</v>
      </c>
    </row>
    <row r="42" ht="15.75" customHeight="1">
      <c r="A42" s="3">
        <v>40.0</v>
      </c>
      <c r="B42" s="24" t="e">
        <v>#VALUE!</v>
      </c>
      <c r="C42" s="3" t="e">
        <v>#VALUE!</v>
      </c>
      <c r="D42" s="3" t="e">
        <v>#VALUE!</v>
      </c>
      <c r="E42" s="3">
        <v>0.0</v>
      </c>
      <c r="F42" s="24">
        <v>0.0</v>
      </c>
      <c r="G42" s="24">
        <v>0.0</v>
      </c>
      <c r="H42" s="24">
        <v>0.0</v>
      </c>
      <c r="I42" s="24">
        <v>0.0</v>
      </c>
      <c r="J42" s="24">
        <v>0.0</v>
      </c>
      <c r="K42" s="24">
        <v>0.0</v>
      </c>
      <c r="L42" s="24">
        <v>0.0</v>
      </c>
      <c r="M42" s="24">
        <v>0.0</v>
      </c>
      <c r="N42" s="24">
        <v>0.0</v>
      </c>
      <c r="O42" s="24">
        <v>0.0</v>
      </c>
      <c r="P42" s="24">
        <v>0.0</v>
      </c>
      <c r="Q42" s="24">
        <v>0.0</v>
      </c>
      <c r="R42" s="24">
        <v>0.0</v>
      </c>
      <c r="S42" s="24">
        <v>0.0</v>
      </c>
      <c r="T42" s="24">
        <v>0.0</v>
      </c>
      <c r="U42" s="24">
        <v>0.0</v>
      </c>
      <c r="V42" s="24">
        <v>0.0</v>
      </c>
      <c r="W42" s="24">
        <v>0.0</v>
      </c>
    </row>
    <row r="43" ht="15.75" customHeight="1">
      <c r="A43" s="3">
        <v>41.0</v>
      </c>
      <c r="B43" s="24" t="e">
        <v>#VALUE!</v>
      </c>
      <c r="C43" s="3" t="e">
        <v>#VALUE!</v>
      </c>
      <c r="D43" s="3" t="e">
        <v>#VALUE!</v>
      </c>
      <c r="E43" s="3">
        <v>0.0</v>
      </c>
      <c r="F43" s="24">
        <v>0.0</v>
      </c>
      <c r="G43" s="24">
        <v>0.0</v>
      </c>
      <c r="H43" s="24">
        <v>0.0</v>
      </c>
      <c r="I43" s="24">
        <v>0.0</v>
      </c>
      <c r="J43" s="24">
        <v>0.0</v>
      </c>
      <c r="K43" s="24">
        <v>0.0</v>
      </c>
      <c r="L43" s="24">
        <v>0.0</v>
      </c>
      <c r="M43" s="24">
        <v>0.0</v>
      </c>
      <c r="N43" s="24">
        <v>0.0</v>
      </c>
      <c r="O43" s="24">
        <v>0.0</v>
      </c>
      <c r="P43" s="24">
        <v>0.0</v>
      </c>
      <c r="Q43" s="24">
        <v>0.0</v>
      </c>
      <c r="R43" s="24">
        <v>0.0</v>
      </c>
      <c r="S43" s="24">
        <v>0.0</v>
      </c>
      <c r="T43" s="24">
        <v>0.0</v>
      </c>
      <c r="U43" s="24">
        <v>0.0</v>
      </c>
      <c r="V43" s="24">
        <v>0.0</v>
      </c>
      <c r="W43" s="24">
        <v>0.0</v>
      </c>
    </row>
    <row r="44" ht="15.75" customHeight="1">
      <c r="A44" s="3">
        <v>42.0</v>
      </c>
      <c r="B44" s="24" t="e">
        <v>#VALUE!</v>
      </c>
      <c r="C44" s="3" t="e">
        <v>#VALUE!</v>
      </c>
      <c r="D44" s="3" t="e">
        <v>#VALUE!</v>
      </c>
      <c r="E44" s="3">
        <v>0.0</v>
      </c>
      <c r="F44" s="24">
        <v>0.0</v>
      </c>
      <c r="G44" s="24">
        <v>0.0</v>
      </c>
      <c r="H44" s="24">
        <v>0.0</v>
      </c>
      <c r="I44" s="24">
        <v>0.0</v>
      </c>
      <c r="J44" s="24">
        <v>0.0</v>
      </c>
      <c r="K44" s="24">
        <v>0.0</v>
      </c>
      <c r="L44" s="24">
        <v>0.0</v>
      </c>
      <c r="M44" s="24">
        <v>0.0</v>
      </c>
      <c r="N44" s="24">
        <v>0.0</v>
      </c>
      <c r="O44" s="24">
        <v>0.0</v>
      </c>
      <c r="P44" s="24">
        <v>0.0</v>
      </c>
      <c r="Q44" s="24">
        <v>0.0</v>
      </c>
      <c r="R44" s="24">
        <v>0.0</v>
      </c>
      <c r="S44" s="24">
        <v>0.0</v>
      </c>
      <c r="T44" s="24">
        <v>0.0</v>
      </c>
      <c r="U44" s="24">
        <v>0.0</v>
      </c>
      <c r="V44" s="24">
        <v>0.0</v>
      </c>
      <c r="W44" s="24">
        <v>0.0</v>
      </c>
    </row>
    <row r="45" ht="15.75" customHeight="1">
      <c r="A45" s="3">
        <v>43.0</v>
      </c>
      <c r="B45" s="24" t="e">
        <v>#VALUE!</v>
      </c>
      <c r="C45" s="3" t="e">
        <v>#VALUE!</v>
      </c>
      <c r="D45" s="3" t="e">
        <v>#VALUE!</v>
      </c>
      <c r="E45" s="3">
        <v>0.0</v>
      </c>
      <c r="F45" s="24">
        <v>0.0</v>
      </c>
      <c r="G45" s="24">
        <v>0.0</v>
      </c>
      <c r="H45" s="24">
        <v>0.0</v>
      </c>
      <c r="I45" s="24">
        <v>0.0</v>
      </c>
      <c r="J45" s="24">
        <v>0.0</v>
      </c>
      <c r="K45" s="24">
        <v>0.0</v>
      </c>
      <c r="L45" s="24">
        <v>0.0</v>
      </c>
      <c r="M45" s="24">
        <v>0.0</v>
      </c>
      <c r="N45" s="24">
        <v>0.0</v>
      </c>
      <c r="O45" s="24">
        <v>0.0</v>
      </c>
      <c r="P45" s="24">
        <v>0.0</v>
      </c>
      <c r="Q45" s="24">
        <v>0.0</v>
      </c>
      <c r="R45" s="24">
        <v>0.0</v>
      </c>
      <c r="S45" s="24">
        <v>0.0</v>
      </c>
      <c r="T45" s="24">
        <v>0.0</v>
      </c>
      <c r="U45" s="24">
        <v>0.0</v>
      </c>
      <c r="V45" s="24">
        <v>0.0</v>
      </c>
      <c r="W45" s="24">
        <v>0.0</v>
      </c>
    </row>
    <row r="46" ht="15.75" customHeight="1">
      <c r="A46" s="3">
        <v>44.0</v>
      </c>
      <c r="B46" s="24" t="e">
        <v>#VALUE!</v>
      </c>
      <c r="C46" s="3" t="e">
        <v>#VALUE!</v>
      </c>
      <c r="D46" s="3" t="e">
        <v>#VALUE!</v>
      </c>
      <c r="E46" s="3">
        <v>0.0</v>
      </c>
      <c r="F46" s="24">
        <v>0.0</v>
      </c>
      <c r="G46" s="24">
        <v>0.0</v>
      </c>
      <c r="H46" s="24">
        <v>0.0</v>
      </c>
      <c r="I46" s="24">
        <v>0.0</v>
      </c>
      <c r="J46" s="24">
        <v>0.0</v>
      </c>
      <c r="K46" s="24">
        <v>0.0</v>
      </c>
      <c r="L46" s="24">
        <v>0.0</v>
      </c>
      <c r="M46" s="24">
        <v>0.0</v>
      </c>
      <c r="N46" s="24">
        <v>0.0</v>
      </c>
      <c r="O46" s="24">
        <v>0.0</v>
      </c>
      <c r="P46" s="24">
        <v>0.0</v>
      </c>
      <c r="Q46" s="24">
        <v>0.0</v>
      </c>
      <c r="R46" s="24">
        <v>0.0</v>
      </c>
      <c r="S46" s="24">
        <v>0.0</v>
      </c>
      <c r="T46" s="24">
        <v>0.0</v>
      </c>
      <c r="U46" s="24">
        <v>0.0</v>
      </c>
      <c r="V46" s="24">
        <v>0.0</v>
      </c>
      <c r="W46" s="24">
        <v>0.0</v>
      </c>
    </row>
    <row r="47" ht="15.75" customHeight="1">
      <c r="A47" s="3">
        <v>45.0</v>
      </c>
      <c r="B47" s="24" t="e">
        <v>#VALUE!</v>
      </c>
      <c r="C47" s="3" t="e">
        <v>#VALUE!</v>
      </c>
      <c r="D47" s="3" t="e">
        <v>#VALUE!</v>
      </c>
      <c r="E47" s="3">
        <v>0.0</v>
      </c>
      <c r="F47" s="24">
        <v>0.0</v>
      </c>
      <c r="G47" s="24">
        <v>0.0</v>
      </c>
      <c r="H47" s="24">
        <v>0.0</v>
      </c>
      <c r="I47" s="24">
        <v>0.0</v>
      </c>
      <c r="J47" s="24">
        <v>0.0</v>
      </c>
      <c r="K47" s="24">
        <v>0.0</v>
      </c>
      <c r="L47" s="24">
        <v>0.0</v>
      </c>
      <c r="M47" s="24">
        <v>0.0</v>
      </c>
      <c r="N47" s="24">
        <v>0.0</v>
      </c>
      <c r="O47" s="24">
        <v>0.0</v>
      </c>
      <c r="P47" s="24">
        <v>0.0</v>
      </c>
      <c r="Q47" s="24">
        <v>0.0</v>
      </c>
      <c r="R47" s="24">
        <v>0.0</v>
      </c>
      <c r="S47" s="24">
        <v>0.0</v>
      </c>
      <c r="T47" s="24">
        <v>0.0</v>
      </c>
      <c r="U47" s="24">
        <v>0.0</v>
      </c>
      <c r="V47" s="24">
        <v>0.0</v>
      </c>
      <c r="W47" s="24">
        <v>0.0</v>
      </c>
    </row>
    <row r="48" ht="15.75" customHeight="1">
      <c r="A48" s="3">
        <v>46.0</v>
      </c>
      <c r="B48" s="24" t="e">
        <v>#VALUE!</v>
      </c>
      <c r="C48" s="3" t="e">
        <v>#VALUE!</v>
      </c>
      <c r="D48" s="3" t="e">
        <v>#VALUE!</v>
      </c>
      <c r="E48" s="3">
        <v>0.0</v>
      </c>
      <c r="F48" s="24">
        <v>0.0</v>
      </c>
      <c r="G48" s="24">
        <v>0.0</v>
      </c>
      <c r="H48" s="24">
        <v>0.0</v>
      </c>
      <c r="I48" s="24">
        <v>0.0</v>
      </c>
      <c r="J48" s="24">
        <v>0.0</v>
      </c>
      <c r="K48" s="24">
        <v>0.0</v>
      </c>
      <c r="L48" s="24">
        <v>0.0</v>
      </c>
      <c r="M48" s="24">
        <v>0.0</v>
      </c>
      <c r="N48" s="24">
        <v>0.0</v>
      </c>
      <c r="O48" s="24">
        <v>0.0</v>
      </c>
      <c r="P48" s="24">
        <v>0.0</v>
      </c>
      <c r="Q48" s="24">
        <v>0.0</v>
      </c>
      <c r="R48" s="24">
        <v>0.0</v>
      </c>
      <c r="S48" s="24">
        <v>0.0</v>
      </c>
      <c r="T48" s="24">
        <v>0.0</v>
      </c>
      <c r="U48" s="24">
        <v>0.0</v>
      </c>
      <c r="V48" s="24">
        <v>0.0</v>
      </c>
      <c r="W48" s="24">
        <v>0.0</v>
      </c>
    </row>
    <row r="49" ht="15.75" customHeight="1">
      <c r="A49" s="3">
        <v>47.0</v>
      </c>
      <c r="B49" s="24" t="e">
        <v>#VALUE!</v>
      </c>
      <c r="C49" s="3" t="e">
        <v>#VALUE!</v>
      </c>
      <c r="D49" s="3" t="e">
        <v>#VALUE!</v>
      </c>
      <c r="E49" s="3">
        <v>0.0</v>
      </c>
      <c r="F49" s="24">
        <v>0.0</v>
      </c>
      <c r="G49" s="24">
        <v>0.0</v>
      </c>
      <c r="H49" s="24">
        <v>0.0</v>
      </c>
      <c r="I49" s="24">
        <v>0.0</v>
      </c>
      <c r="J49" s="24">
        <v>0.0</v>
      </c>
      <c r="K49" s="24">
        <v>0.0</v>
      </c>
      <c r="L49" s="24">
        <v>0.0</v>
      </c>
      <c r="M49" s="24">
        <v>0.0</v>
      </c>
      <c r="N49" s="24">
        <v>0.0</v>
      </c>
      <c r="O49" s="24">
        <v>0.0</v>
      </c>
      <c r="P49" s="24">
        <v>0.0</v>
      </c>
      <c r="Q49" s="24">
        <v>0.0</v>
      </c>
      <c r="R49" s="24">
        <v>0.0</v>
      </c>
      <c r="S49" s="24">
        <v>0.0</v>
      </c>
      <c r="T49" s="24">
        <v>0.0</v>
      </c>
      <c r="U49" s="24">
        <v>0.0</v>
      </c>
      <c r="V49" s="24">
        <v>0.0</v>
      </c>
      <c r="W49" s="24">
        <v>0.0</v>
      </c>
    </row>
    <row r="50" ht="15.75" customHeight="1">
      <c r="A50" s="3">
        <v>48.0</v>
      </c>
      <c r="B50" s="24" t="e">
        <v>#VALUE!</v>
      </c>
      <c r="C50" s="3" t="e">
        <v>#VALUE!</v>
      </c>
      <c r="D50" s="3" t="e">
        <v>#VALUE!</v>
      </c>
      <c r="E50" s="3">
        <v>0.0</v>
      </c>
      <c r="F50" s="24">
        <v>0.0</v>
      </c>
      <c r="G50" s="24">
        <v>0.0</v>
      </c>
      <c r="H50" s="24">
        <v>0.0</v>
      </c>
      <c r="I50" s="24">
        <v>0.0</v>
      </c>
      <c r="J50" s="24">
        <v>0.0</v>
      </c>
      <c r="K50" s="24">
        <v>0.0</v>
      </c>
      <c r="L50" s="24">
        <v>0.0</v>
      </c>
      <c r="M50" s="24">
        <v>0.0</v>
      </c>
      <c r="N50" s="24">
        <v>0.0</v>
      </c>
      <c r="O50" s="24">
        <v>0.0</v>
      </c>
      <c r="P50" s="24">
        <v>0.0</v>
      </c>
      <c r="Q50" s="24">
        <v>0.0</v>
      </c>
      <c r="R50" s="24">
        <v>0.0</v>
      </c>
      <c r="S50" s="24">
        <v>0.0</v>
      </c>
      <c r="T50" s="24">
        <v>0.0</v>
      </c>
      <c r="U50" s="24">
        <v>0.0</v>
      </c>
      <c r="V50" s="24">
        <v>0.0</v>
      </c>
      <c r="W50" s="24">
        <v>0.0</v>
      </c>
    </row>
    <row r="51" ht="15.75" customHeight="1">
      <c r="A51" s="3">
        <v>49.0</v>
      </c>
      <c r="B51" s="24" t="e">
        <v>#VALUE!</v>
      </c>
      <c r="C51" s="3" t="e">
        <v>#VALUE!</v>
      </c>
      <c r="D51" s="3" t="e">
        <v>#VALUE!</v>
      </c>
      <c r="E51" s="3">
        <v>0.0</v>
      </c>
      <c r="F51" s="24">
        <v>0.0</v>
      </c>
      <c r="G51" s="24">
        <v>0.0</v>
      </c>
      <c r="H51" s="24">
        <v>0.0</v>
      </c>
      <c r="I51" s="24">
        <v>0.0</v>
      </c>
      <c r="J51" s="24">
        <v>0.0</v>
      </c>
      <c r="K51" s="24">
        <v>0.0</v>
      </c>
      <c r="L51" s="24">
        <v>0.0</v>
      </c>
      <c r="M51" s="24">
        <v>0.0</v>
      </c>
      <c r="N51" s="24">
        <v>0.0</v>
      </c>
      <c r="O51" s="24">
        <v>0.0</v>
      </c>
      <c r="P51" s="24">
        <v>0.0</v>
      </c>
      <c r="Q51" s="24">
        <v>0.0</v>
      </c>
      <c r="R51" s="24">
        <v>0.0</v>
      </c>
      <c r="S51" s="24">
        <v>0.0</v>
      </c>
      <c r="T51" s="24">
        <v>0.0</v>
      </c>
      <c r="U51" s="24">
        <v>0.0</v>
      </c>
      <c r="V51" s="24">
        <v>0.0</v>
      </c>
      <c r="W51" s="24">
        <v>0.0</v>
      </c>
    </row>
    <row r="52" ht="15.75" customHeight="1">
      <c r="A52" s="3">
        <v>50.0</v>
      </c>
      <c r="B52" s="24" t="e">
        <v>#VALUE!</v>
      </c>
      <c r="C52" s="3" t="e">
        <v>#VALUE!</v>
      </c>
      <c r="D52" s="3" t="e">
        <v>#VALUE!</v>
      </c>
      <c r="E52" s="3">
        <v>0.0</v>
      </c>
      <c r="F52" s="24">
        <v>0.0</v>
      </c>
      <c r="G52" s="24">
        <v>0.0</v>
      </c>
      <c r="H52" s="24">
        <v>0.0</v>
      </c>
      <c r="I52" s="24">
        <v>0.0</v>
      </c>
      <c r="J52" s="24">
        <v>0.0</v>
      </c>
      <c r="K52" s="24">
        <v>0.0</v>
      </c>
      <c r="L52" s="24">
        <v>0.0</v>
      </c>
      <c r="M52" s="24">
        <v>0.0</v>
      </c>
      <c r="N52" s="24">
        <v>0.0</v>
      </c>
      <c r="O52" s="24">
        <v>0.0</v>
      </c>
      <c r="P52" s="24">
        <v>0.0</v>
      </c>
      <c r="Q52" s="24">
        <v>0.0</v>
      </c>
      <c r="R52" s="24">
        <v>0.0</v>
      </c>
      <c r="S52" s="24">
        <v>0.0</v>
      </c>
      <c r="T52" s="24">
        <v>0.0</v>
      </c>
      <c r="U52" s="24">
        <v>0.0</v>
      </c>
      <c r="V52" s="24">
        <v>0.0</v>
      </c>
      <c r="W52" s="24">
        <v>0.0</v>
      </c>
    </row>
    <row r="53" ht="15.75" customHeight="1">
      <c r="A53" s="3">
        <v>51.0</v>
      </c>
      <c r="B53" s="24" t="e">
        <v>#VALUE!</v>
      </c>
      <c r="C53" s="3" t="e">
        <v>#VALUE!</v>
      </c>
      <c r="D53" s="3" t="e">
        <v>#VALUE!</v>
      </c>
      <c r="E53" s="3">
        <v>0.0</v>
      </c>
      <c r="F53" s="24">
        <v>0.0</v>
      </c>
      <c r="G53" s="24">
        <v>0.0</v>
      </c>
      <c r="H53" s="24">
        <v>0.0</v>
      </c>
      <c r="I53" s="24">
        <v>0.0</v>
      </c>
      <c r="J53" s="24">
        <v>0.0</v>
      </c>
      <c r="K53" s="24">
        <v>0.0</v>
      </c>
      <c r="L53" s="24">
        <v>0.0</v>
      </c>
      <c r="M53" s="24">
        <v>0.0</v>
      </c>
      <c r="N53" s="24">
        <v>0.0</v>
      </c>
      <c r="O53" s="24">
        <v>0.0</v>
      </c>
      <c r="P53" s="24">
        <v>0.0</v>
      </c>
      <c r="Q53" s="24">
        <v>0.0</v>
      </c>
      <c r="R53" s="24">
        <v>0.0</v>
      </c>
      <c r="S53" s="24">
        <v>0.0</v>
      </c>
      <c r="T53" s="24">
        <v>0.0</v>
      </c>
      <c r="U53" s="24">
        <v>0.0</v>
      </c>
      <c r="V53" s="24">
        <v>0.0</v>
      </c>
      <c r="W53" s="24">
        <v>0.0</v>
      </c>
    </row>
    <row r="54" ht="15.75" customHeight="1">
      <c r="A54" s="3">
        <v>52.0</v>
      </c>
      <c r="B54" s="24" t="e">
        <v>#VALUE!</v>
      </c>
      <c r="C54" s="3" t="e">
        <v>#VALUE!</v>
      </c>
      <c r="D54" s="3" t="e">
        <v>#VALUE!</v>
      </c>
      <c r="E54" s="3">
        <v>0.0</v>
      </c>
      <c r="F54" s="24">
        <v>0.0</v>
      </c>
      <c r="G54" s="24">
        <v>0.0</v>
      </c>
      <c r="H54" s="24">
        <v>0.0</v>
      </c>
      <c r="I54" s="24">
        <v>0.0</v>
      </c>
      <c r="J54" s="24">
        <v>0.0</v>
      </c>
      <c r="K54" s="24">
        <v>0.0</v>
      </c>
      <c r="L54" s="24">
        <v>0.0</v>
      </c>
      <c r="M54" s="24">
        <v>0.0</v>
      </c>
      <c r="N54" s="24">
        <v>0.0</v>
      </c>
      <c r="O54" s="24">
        <v>0.0</v>
      </c>
      <c r="P54" s="24">
        <v>0.0</v>
      </c>
      <c r="Q54" s="24">
        <v>0.0</v>
      </c>
      <c r="R54" s="24">
        <v>0.0</v>
      </c>
      <c r="S54" s="24">
        <v>0.0</v>
      </c>
      <c r="T54" s="24">
        <v>0.0</v>
      </c>
      <c r="U54" s="24">
        <v>0.0</v>
      </c>
      <c r="V54" s="24">
        <v>0.0</v>
      </c>
      <c r="W54" s="24">
        <v>0.0</v>
      </c>
    </row>
    <row r="55" ht="15.75" customHeight="1">
      <c r="A55" s="3">
        <v>53.0</v>
      </c>
      <c r="B55" s="24" t="e">
        <v>#VALUE!</v>
      </c>
      <c r="C55" s="3" t="e">
        <v>#VALUE!</v>
      </c>
      <c r="D55" s="3" t="e">
        <v>#VALUE!</v>
      </c>
      <c r="E55" s="3">
        <v>0.0</v>
      </c>
      <c r="F55" s="24">
        <v>0.0</v>
      </c>
      <c r="G55" s="24">
        <v>0.0</v>
      </c>
      <c r="H55" s="24">
        <v>0.0</v>
      </c>
      <c r="I55" s="24">
        <v>0.0</v>
      </c>
      <c r="J55" s="24">
        <v>0.0</v>
      </c>
      <c r="K55" s="24">
        <v>0.0</v>
      </c>
      <c r="L55" s="24">
        <v>0.0</v>
      </c>
      <c r="M55" s="24">
        <v>0.0</v>
      </c>
      <c r="N55" s="24">
        <v>0.0</v>
      </c>
      <c r="O55" s="24">
        <v>0.0</v>
      </c>
      <c r="P55" s="24">
        <v>0.0</v>
      </c>
      <c r="Q55" s="24">
        <v>0.0</v>
      </c>
      <c r="R55" s="24">
        <v>0.0</v>
      </c>
      <c r="S55" s="24">
        <v>0.0</v>
      </c>
      <c r="T55" s="24">
        <v>0.0</v>
      </c>
      <c r="U55" s="24">
        <v>0.0</v>
      </c>
      <c r="V55" s="24">
        <v>0.0</v>
      </c>
      <c r="W55" s="24">
        <v>0.0</v>
      </c>
    </row>
    <row r="56" ht="15.75" customHeight="1">
      <c r="A56" s="3">
        <v>54.0</v>
      </c>
      <c r="B56" s="24" t="e">
        <v>#VALUE!</v>
      </c>
      <c r="C56" s="3" t="e">
        <v>#VALUE!</v>
      </c>
      <c r="D56" s="3" t="e">
        <v>#VALUE!</v>
      </c>
      <c r="E56" s="3">
        <v>0.0</v>
      </c>
      <c r="F56" s="24">
        <v>0.0</v>
      </c>
      <c r="G56" s="24">
        <v>0.0</v>
      </c>
      <c r="H56" s="24">
        <v>0.0</v>
      </c>
      <c r="I56" s="24">
        <v>0.0</v>
      </c>
      <c r="J56" s="24">
        <v>0.0</v>
      </c>
      <c r="K56" s="24">
        <v>0.0</v>
      </c>
      <c r="L56" s="24">
        <v>0.0</v>
      </c>
      <c r="M56" s="24">
        <v>0.0</v>
      </c>
      <c r="N56" s="24">
        <v>0.0</v>
      </c>
      <c r="O56" s="24">
        <v>0.0</v>
      </c>
      <c r="P56" s="24">
        <v>0.0</v>
      </c>
      <c r="Q56" s="24">
        <v>0.0</v>
      </c>
      <c r="R56" s="24">
        <v>0.0</v>
      </c>
      <c r="S56" s="24">
        <v>0.0</v>
      </c>
      <c r="T56" s="24">
        <v>0.0</v>
      </c>
      <c r="U56" s="24">
        <v>0.0</v>
      </c>
      <c r="V56" s="24">
        <v>0.0</v>
      </c>
      <c r="W56" s="24">
        <v>0.0</v>
      </c>
    </row>
    <row r="57" ht="15.75" customHeight="1">
      <c r="A57" s="3">
        <v>55.0</v>
      </c>
      <c r="B57" s="24" t="e">
        <v>#VALUE!</v>
      </c>
      <c r="C57" s="3" t="e">
        <v>#VALUE!</v>
      </c>
      <c r="D57" s="3" t="e">
        <v>#VALUE!</v>
      </c>
      <c r="E57" s="3">
        <v>0.0</v>
      </c>
      <c r="F57" s="24">
        <v>0.0</v>
      </c>
      <c r="G57" s="24">
        <v>0.0</v>
      </c>
      <c r="H57" s="24">
        <v>0.0</v>
      </c>
      <c r="I57" s="24">
        <v>0.0</v>
      </c>
      <c r="J57" s="24">
        <v>0.0</v>
      </c>
      <c r="K57" s="24">
        <v>0.0</v>
      </c>
      <c r="L57" s="24">
        <v>0.0</v>
      </c>
      <c r="M57" s="24">
        <v>0.0</v>
      </c>
      <c r="N57" s="24">
        <v>0.0</v>
      </c>
      <c r="O57" s="24">
        <v>0.0</v>
      </c>
      <c r="P57" s="24">
        <v>0.0</v>
      </c>
      <c r="Q57" s="24">
        <v>0.0</v>
      </c>
      <c r="R57" s="24">
        <v>0.0</v>
      </c>
      <c r="S57" s="24">
        <v>0.0</v>
      </c>
      <c r="T57" s="24">
        <v>0.0</v>
      </c>
      <c r="U57" s="24">
        <v>0.0</v>
      </c>
      <c r="V57" s="24">
        <v>0.0</v>
      </c>
      <c r="W57" s="24">
        <v>0.0</v>
      </c>
    </row>
    <row r="58" ht="15.75" customHeight="1">
      <c r="A58" s="3">
        <v>56.0</v>
      </c>
      <c r="B58" s="24" t="e">
        <v>#VALUE!</v>
      </c>
      <c r="C58" s="3" t="e">
        <v>#VALUE!</v>
      </c>
      <c r="D58" s="3" t="e">
        <v>#VALUE!</v>
      </c>
      <c r="E58" s="3">
        <v>0.0</v>
      </c>
      <c r="F58" s="24">
        <v>0.0</v>
      </c>
      <c r="G58" s="24">
        <v>0.0</v>
      </c>
      <c r="H58" s="24">
        <v>0.0</v>
      </c>
      <c r="I58" s="24">
        <v>0.0</v>
      </c>
      <c r="J58" s="24">
        <v>0.0</v>
      </c>
      <c r="K58" s="24">
        <v>0.0</v>
      </c>
      <c r="L58" s="24">
        <v>0.0</v>
      </c>
      <c r="M58" s="24">
        <v>0.0</v>
      </c>
      <c r="N58" s="24">
        <v>0.0</v>
      </c>
      <c r="O58" s="24">
        <v>0.0</v>
      </c>
      <c r="P58" s="24">
        <v>0.0</v>
      </c>
      <c r="Q58" s="24">
        <v>0.0</v>
      </c>
      <c r="R58" s="24">
        <v>0.0</v>
      </c>
      <c r="S58" s="24">
        <v>0.0</v>
      </c>
      <c r="T58" s="24">
        <v>0.0</v>
      </c>
      <c r="U58" s="24">
        <v>0.0</v>
      </c>
      <c r="V58" s="24">
        <v>0.0</v>
      </c>
      <c r="W58" s="24">
        <v>0.0</v>
      </c>
    </row>
    <row r="59" ht="15.75" customHeight="1">
      <c r="A59" s="3">
        <v>57.0</v>
      </c>
      <c r="B59" s="24" t="e">
        <v>#VALUE!</v>
      </c>
      <c r="C59" s="3" t="e">
        <v>#VALUE!</v>
      </c>
      <c r="D59" s="3" t="e">
        <v>#VALUE!</v>
      </c>
      <c r="E59" s="3">
        <v>0.0</v>
      </c>
      <c r="F59" s="24">
        <v>0.0</v>
      </c>
      <c r="G59" s="24">
        <v>0.0</v>
      </c>
      <c r="H59" s="24">
        <v>0.0</v>
      </c>
      <c r="I59" s="24">
        <v>0.0</v>
      </c>
      <c r="J59" s="24">
        <v>0.0</v>
      </c>
      <c r="K59" s="24">
        <v>0.0</v>
      </c>
      <c r="L59" s="24">
        <v>0.0</v>
      </c>
      <c r="M59" s="24">
        <v>0.0</v>
      </c>
      <c r="N59" s="24">
        <v>0.0</v>
      </c>
      <c r="O59" s="24">
        <v>0.0</v>
      </c>
      <c r="P59" s="24">
        <v>0.0</v>
      </c>
      <c r="Q59" s="24">
        <v>0.0</v>
      </c>
      <c r="R59" s="24">
        <v>0.0</v>
      </c>
      <c r="S59" s="24">
        <v>0.0</v>
      </c>
      <c r="T59" s="24">
        <v>0.0</v>
      </c>
      <c r="U59" s="24">
        <v>0.0</v>
      </c>
      <c r="V59" s="24">
        <v>0.0</v>
      </c>
      <c r="W59" s="24">
        <v>0.0</v>
      </c>
    </row>
    <row r="60" ht="15.75" customHeight="1">
      <c r="A60" s="3">
        <v>58.0</v>
      </c>
      <c r="B60" s="24" t="e">
        <v>#VALUE!</v>
      </c>
      <c r="C60" s="3" t="e">
        <v>#VALUE!</v>
      </c>
      <c r="D60" s="3" t="e">
        <v>#VALUE!</v>
      </c>
      <c r="E60" s="3">
        <v>0.0</v>
      </c>
      <c r="F60" s="24">
        <v>0.0</v>
      </c>
      <c r="G60" s="24">
        <v>0.0</v>
      </c>
      <c r="H60" s="24">
        <v>0.0</v>
      </c>
      <c r="I60" s="24">
        <v>0.0</v>
      </c>
      <c r="J60" s="24">
        <v>0.0</v>
      </c>
      <c r="K60" s="24">
        <v>0.0</v>
      </c>
      <c r="L60" s="24">
        <v>0.0</v>
      </c>
      <c r="M60" s="24">
        <v>0.0</v>
      </c>
      <c r="N60" s="24">
        <v>0.0</v>
      </c>
      <c r="O60" s="24">
        <v>0.0</v>
      </c>
      <c r="P60" s="24">
        <v>0.0</v>
      </c>
      <c r="Q60" s="24">
        <v>0.0</v>
      </c>
      <c r="R60" s="24">
        <v>0.0</v>
      </c>
      <c r="S60" s="24">
        <v>0.0</v>
      </c>
      <c r="T60" s="24">
        <v>0.0</v>
      </c>
      <c r="U60" s="24">
        <v>0.0</v>
      </c>
      <c r="V60" s="24">
        <v>0.0</v>
      </c>
      <c r="W60" s="24">
        <v>0.0</v>
      </c>
    </row>
    <row r="61" ht="15.75" customHeight="1">
      <c r="A61" s="3">
        <v>59.0</v>
      </c>
      <c r="B61" s="24" t="e">
        <v>#VALUE!</v>
      </c>
      <c r="C61" s="3" t="e">
        <v>#VALUE!</v>
      </c>
      <c r="D61" s="3" t="e">
        <v>#VALUE!</v>
      </c>
      <c r="E61" s="3">
        <v>0.0</v>
      </c>
      <c r="F61" s="24">
        <v>0.0</v>
      </c>
      <c r="G61" s="24">
        <v>0.0</v>
      </c>
      <c r="H61" s="24">
        <v>0.0</v>
      </c>
      <c r="I61" s="24">
        <v>0.0</v>
      </c>
      <c r="J61" s="24">
        <v>0.0</v>
      </c>
      <c r="K61" s="24">
        <v>0.0</v>
      </c>
      <c r="L61" s="24">
        <v>0.0</v>
      </c>
      <c r="M61" s="24">
        <v>0.0</v>
      </c>
      <c r="N61" s="24">
        <v>0.0</v>
      </c>
      <c r="O61" s="24">
        <v>0.0</v>
      </c>
      <c r="P61" s="24">
        <v>0.0</v>
      </c>
      <c r="Q61" s="24">
        <v>0.0</v>
      </c>
      <c r="R61" s="24">
        <v>0.0</v>
      </c>
      <c r="S61" s="24">
        <v>0.0</v>
      </c>
      <c r="T61" s="24">
        <v>0.0</v>
      </c>
      <c r="U61" s="24">
        <v>0.0</v>
      </c>
      <c r="V61" s="24">
        <v>0.0</v>
      </c>
      <c r="W61" s="24">
        <v>0.0</v>
      </c>
    </row>
    <row r="62" ht="15.75" customHeight="1">
      <c r="A62" s="3">
        <v>60.0</v>
      </c>
      <c r="B62" s="24" t="e">
        <v>#VALUE!</v>
      </c>
      <c r="C62" s="3" t="e">
        <v>#VALUE!</v>
      </c>
      <c r="D62" s="3" t="e">
        <v>#VALUE!</v>
      </c>
      <c r="E62" s="3">
        <v>0.0</v>
      </c>
      <c r="F62" s="24">
        <v>0.0</v>
      </c>
      <c r="G62" s="24">
        <v>0.0</v>
      </c>
      <c r="H62" s="24">
        <v>0.0</v>
      </c>
      <c r="I62" s="24">
        <v>0.0</v>
      </c>
      <c r="J62" s="24">
        <v>0.0</v>
      </c>
      <c r="K62" s="24">
        <v>0.0</v>
      </c>
      <c r="L62" s="24">
        <v>0.0</v>
      </c>
      <c r="M62" s="24">
        <v>0.0</v>
      </c>
      <c r="N62" s="24">
        <v>0.0</v>
      </c>
      <c r="O62" s="24">
        <v>0.0</v>
      </c>
      <c r="P62" s="24">
        <v>0.0</v>
      </c>
      <c r="Q62" s="24">
        <v>0.0</v>
      </c>
      <c r="R62" s="24">
        <v>0.0</v>
      </c>
      <c r="S62" s="24">
        <v>0.0</v>
      </c>
      <c r="T62" s="24">
        <v>0.0</v>
      </c>
      <c r="U62" s="24">
        <v>0.0</v>
      </c>
      <c r="V62" s="24">
        <v>0.0</v>
      </c>
      <c r="W62" s="24">
        <v>0.0</v>
      </c>
    </row>
    <row r="63" ht="15.75" customHeight="1">
      <c r="A63" s="3">
        <v>61.0</v>
      </c>
      <c r="B63" s="24" t="e">
        <v>#VALUE!</v>
      </c>
      <c r="C63" s="3" t="e">
        <v>#VALUE!</v>
      </c>
      <c r="D63" s="3" t="e">
        <v>#VALUE!</v>
      </c>
      <c r="E63" s="3">
        <v>0.0</v>
      </c>
      <c r="F63" s="24">
        <v>0.0</v>
      </c>
      <c r="G63" s="24">
        <v>0.0</v>
      </c>
      <c r="H63" s="24">
        <v>0.0</v>
      </c>
      <c r="I63" s="24">
        <v>0.0</v>
      </c>
      <c r="J63" s="24">
        <v>0.0</v>
      </c>
      <c r="K63" s="24">
        <v>0.0</v>
      </c>
      <c r="L63" s="24">
        <v>0.0</v>
      </c>
      <c r="M63" s="24">
        <v>0.0</v>
      </c>
      <c r="N63" s="24">
        <v>0.0</v>
      </c>
      <c r="O63" s="24">
        <v>0.0</v>
      </c>
      <c r="P63" s="24">
        <v>0.0</v>
      </c>
      <c r="Q63" s="24">
        <v>0.0</v>
      </c>
      <c r="R63" s="24">
        <v>0.0</v>
      </c>
      <c r="S63" s="24">
        <v>0.0</v>
      </c>
      <c r="T63" s="24">
        <v>0.0</v>
      </c>
      <c r="U63" s="24">
        <v>0.0</v>
      </c>
      <c r="V63" s="24">
        <v>0.0</v>
      </c>
      <c r="W63" s="24">
        <v>0.0</v>
      </c>
    </row>
    <row r="64" ht="15.75" customHeight="1">
      <c r="A64" s="3">
        <v>62.0</v>
      </c>
      <c r="B64" s="24" t="e">
        <v>#VALUE!</v>
      </c>
      <c r="C64" s="3" t="e">
        <v>#VALUE!</v>
      </c>
      <c r="D64" s="3" t="e">
        <v>#VALUE!</v>
      </c>
      <c r="E64" s="3">
        <v>0.0</v>
      </c>
      <c r="F64" s="24">
        <v>0.0</v>
      </c>
      <c r="G64" s="24">
        <v>0.0</v>
      </c>
      <c r="H64" s="24">
        <v>0.0</v>
      </c>
      <c r="I64" s="24">
        <v>0.0</v>
      </c>
      <c r="J64" s="24">
        <v>0.0</v>
      </c>
      <c r="K64" s="24">
        <v>0.0</v>
      </c>
      <c r="L64" s="24">
        <v>0.0</v>
      </c>
      <c r="M64" s="24">
        <v>0.0</v>
      </c>
      <c r="N64" s="24">
        <v>0.0</v>
      </c>
      <c r="O64" s="24">
        <v>0.0</v>
      </c>
      <c r="P64" s="24">
        <v>0.0</v>
      </c>
      <c r="Q64" s="24">
        <v>0.0</v>
      </c>
      <c r="R64" s="24">
        <v>0.0</v>
      </c>
      <c r="S64" s="24">
        <v>0.0</v>
      </c>
      <c r="T64" s="24">
        <v>0.0</v>
      </c>
      <c r="U64" s="24">
        <v>0.0</v>
      </c>
      <c r="V64" s="24">
        <v>0.0</v>
      </c>
      <c r="W64" s="24">
        <v>0.0</v>
      </c>
    </row>
    <row r="65" ht="15.75" customHeight="1">
      <c r="A65" s="3">
        <v>63.0</v>
      </c>
      <c r="B65" s="24" t="e">
        <v>#VALUE!</v>
      </c>
      <c r="C65" s="3" t="e">
        <v>#VALUE!</v>
      </c>
      <c r="D65" s="3" t="e">
        <v>#VALUE!</v>
      </c>
      <c r="E65" s="3">
        <v>0.0</v>
      </c>
      <c r="F65" s="24">
        <v>0.0</v>
      </c>
      <c r="G65" s="24">
        <v>0.0</v>
      </c>
      <c r="H65" s="24">
        <v>0.0</v>
      </c>
      <c r="I65" s="24">
        <v>0.0</v>
      </c>
      <c r="J65" s="24">
        <v>0.0</v>
      </c>
      <c r="K65" s="24">
        <v>0.0</v>
      </c>
      <c r="L65" s="24">
        <v>0.0</v>
      </c>
      <c r="M65" s="24">
        <v>0.0</v>
      </c>
      <c r="N65" s="24">
        <v>0.0</v>
      </c>
      <c r="O65" s="24">
        <v>0.0</v>
      </c>
      <c r="P65" s="24">
        <v>0.0</v>
      </c>
      <c r="Q65" s="24">
        <v>0.0</v>
      </c>
      <c r="R65" s="24">
        <v>0.0</v>
      </c>
      <c r="S65" s="24">
        <v>0.0</v>
      </c>
      <c r="T65" s="24">
        <v>0.0</v>
      </c>
      <c r="U65" s="24">
        <v>0.0</v>
      </c>
      <c r="V65" s="24">
        <v>0.0</v>
      </c>
      <c r="W65" s="24">
        <v>0.0</v>
      </c>
    </row>
    <row r="66" ht="15.75" customHeight="1">
      <c r="A66" s="3">
        <v>64.0</v>
      </c>
      <c r="B66" s="24" t="e">
        <v>#VALUE!</v>
      </c>
      <c r="C66" s="3" t="e">
        <v>#VALUE!</v>
      </c>
      <c r="D66" s="3" t="e">
        <v>#VALUE!</v>
      </c>
      <c r="E66" s="3">
        <v>0.0</v>
      </c>
      <c r="F66" s="24">
        <v>0.0</v>
      </c>
      <c r="G66" s="24">
        <v>0.0</v>
      </c>
      <c r="H66" s="24">
        <v>0.0</v>
      </c>
      <c r="I66" s="24">
        <v>0.0</v>
      </c>
      <c r="J66" s="24">
        <v>0.0</v>
      </c>
      <c r="K66" s="24">
        <v>0.0</v>
      </c>
      <c r="L66" s="24">
        <v>0.0</v>
      </c>
      <c r="M66" s="24">
        <v>0.0</v>
      </c>
      <c r="N66" s="24">
        <v>0.0</v>
      </c>
      <c r="O66" s="24">
        <v>0.0</v>
      </c>
      <c r="P66" s="24">
        <v>0.0</v>
      </c>
      <c r="Q66" s="24">
        <v>0.0</v>
      </c>
      <c r="R66" s="24">
        <v>0.0</v>
      </c>
      <c r="S66" s="24">
        <v>0.0</v>
      </c>
      <c r="T66" s="24">
        <v>0.0</v>
      </c>
      <c r="U66" s="24">
        <v>0.0</v>
      </c>
      <c r="V66" s="24">
        <v>0.0</v>
      </c>
      <c r="W66" s="24">
        <v>0.0</v>
      </c>
    </row>
    <row r="67" ht="15.75" customHeight="1">
      <c r="A67" s="3">
        <v>65.0</v>
      </c>
      <c r="B67" s="24" t="e">
        <v>#VALUE!</v>
      </c>
      <c r="C67" s="3" t="e">
        <v>#VALUE!</v>
      </c>
      <c r="D67" s="3" t="e">
        <v>#VALUE!</v>
      </c>
      <c r="E67" s="3">
        <v>0.0</v>
      </c>
      <c r="F67" s="24">
        <v>0.0</v>
      </c>
      <c r="G67" s="24">
        <v>0.0</v>
      </c>
      <c r="H67" s="24">
        <v>0.0</v>
      </c>
      <c r="I67" s="24">
        <v>0.0</v>
      </c>
      <c r="J67" s="24">
        <v>0.0</v>
      </c>
      <c r="K67" s="24">
        <v>0.0</v>
      </c>
      <c r="L67" s="24">
        <v>0.0</v>
      </c>
      <c r="M67" s="24">
        <v>0.0</v>
      </c>
      <c r="N67" s="24">
        <v>0.0</v>
      </c>
      <c r="O67" s="24">
        <v>0.0</v>
      </c>
      <c r="P67" s="24">
        <v>0.0</v>
      </c>
      <c r="Q67" s="24">
        <v>0.0</v>
      </c>
      <c r="R67" s="24">
        <v>0.0</v>
      </c>
      <c r="S67" s="24">
        <v>0.0</v>
      </c>
      <c r="T67" s="24">
        <v>0.0</v>
      </c>
      <c r="U67" s="24">
        <v>0.0</v>
      </c>
      <c r="V67" s="24">
        <v>0.0</v>
      </c>
      <c r="W67" s="24">
        <v>0.0</v>
      </c>
    </row>
    <row r="68" ht="15.75" customHeight="1">
      <c r="A68" s="3">
        <v>66.0</v>
      </c>
      <c r="B68" s="24" t="e">
        <v>#VALUE!</v>
      </c>
      <c r="C68" s="3" t="e">
        <v>#VALUE!</v>
      </c>
      <c r="D68" s="3" t="e">
        <v>#VALUE!</v>
      </c>
      <c r="E68" s="3">
        <v>0.0</v>
      </c>
      <c r="F68" s="24">
        <v>0.0</v>
      </c>
      <c r="G68" s="24">
        <v>0.0</v>
      </c>
      <c r="H68" s="24">
        <v>0.0</v>
      </c>
      <c r="I68" s="24">
        <v>0.0</v>
      </c>
      <c r="J68" s="24">
        <v>0.0</v>
      </c>
      <c r="K68" s="24">
        <v>0.0</v>
      </c>
      <c r="L68" s="24">
        <v>0.0</v>
      </c>
      <c r="M68" s="24">
        <v>0.0</v>
      </c>
      <c r="N68" s="24">
        <v>0.0</v>
      </c>
      <c r="O68" s="24">
        <v>0.0</v>
      </c>
      <c r="P68" s="24">
        <v>0.0</v>
      </c>
      <c r="Q68" s="24">
        <v>0.0</v>
      </c>
      <c r="R68" s="24">
        <v>0.0</v>
      </c>
      <c r="S68" s="24">
        <v>0.0</v>
      </c>
      <c r="T68" s="24">
        <v>0.0</v>
      </c>
      <c r="U68" s="24">
        <v>0.0</v>
      </c>
      <c r="V68" s="24">
        <v>0.0</v>
      </c>
      <c r="W68" s="24">
        <v>0.0</v>
      </c>
    </row>
    <row r="69" ht="15.75" customHeight="1">
      <c r="A69" s="3">
        <v>67.0</v>
      </c>
      <c r="B69" s="24" t="e">
        <v>#VALUE!</v>
      </c>
      <c r="C69" s="3" t="e">
        <v>#VALUE!</v>
      </c>
      <c r="D69" s="3" t="e">
        <v>#VALUE!</v>
      </c>
      <c r="E69" s="3">
        <v>0.0</v>
      </c>
      <c r="F69" s="24">
        <v>0.0</v>
      </c>
      <c r="G69" s="24">
        <v>0.0</v>
      </c>
      <c r="H69" s="24">
        <v>0.0</v>
      </c>
      <c r="I69" s="24">
        <v>0.0</v>
      </c>
      <c r="J69" s="24">
        <v>0.0</v>
      </c>
      <c r="K69" s="24">
        <v>0.0</v>
      </c>
      <c r="L69" s="24">
        <v>0.0</v>
      </c>
      <c r="M69" s="24">
        <v>0.0</v>
      </c>
      <c r="N69" s="24">
        <v>0.0</v>
      </c>
      <c r="O69" s="24">
        <v>0.0</v>
      </c>
      <c r="P69" s="24">
        <v>0.0</v>
      </c>
      <c r="Q69" s="24">
        <v>0.0</v>
      </c>
      <c r="R69" s="24">
        <v>0.0</v>
      </c>
      <c r="S69" s="24">
        <v>0.0</v>
      </c>
      <c r="T69" s="24">
        <v>0.0</v>
      </c>
      <c r="U69" s="24">
        <v>0.0</v>
      </c>
      <c r="V69" s="24">
        <v>0.0</v>
      </c>
      <c r="W69" s="24">
        <v>0.0</v>
      </c>
    </row>
    <row r="70" ht="15.75" customHeight="1">
      <c r="A70" s="3">
        <v>68.0</v>
      </c>
      <c r="B70" s="24" t="e">
        <v>#VALUE!</v>
      </c>
      <c r="C70" s="3" t="e">
        <v>#VALUE!</v>
      </c>
      <c r="D70" s="3" t="e">
        <v>#VALUE!</v>
      </c>
      <c r="E70" s="3">
        <v>0.0</v>
      </c>
      <c r="F70" s="24">
        <v>0.0</v>
      </c>
      <c r="G70" s="24">
        <v>0.0</v>
      </c>
      <c r="H70" s="24">
        <v>0.0</v>
      </c>
      <c r="I70" s="24">
        <v>0.0</v>
      </c>
      <c r="J70" s="24">
        <v>0.0</v>
      </c>
      <c r="K70" s="24">
        <v>0.0</v>
      </c>
      <c r="L70" s="24">
        <v>0.0</v>
      </c>
      <c r="M70" s="24">
        <v>0.0</v>
      </c>
      <c r="N70" s="24">
        <v>0.0</v>
      </c>
      <c r="O70" s="24">
        <v>0.0</v>
      </c>
      <c r="P70" s="24">
        <v>0.0</v>
      </c>
      <c r="Q70" s="24">
        <v>0.0</v>
      </c>
      <c r="R70" s="24">
        <v>0.0</v>
      </c>
      <c r="S70" s="24">
        <v>0.0</v>
      </c>
      <c r="T70" s="24">
        <v>0.0</v>
      </c>
      <c r="U70" s="24">
        <v>0.0</v>
      </c>
      <c r="V70" s="24">
        <v>0.0</v>
      </c>
      <c r="W70" s="24">
        <v>0.0</v>
      </c>
    </row>
    <row r="71" ht="15.75" customHeight="1">
      <c r="A71" s="3">
        <v>69.0</v>
      </c>
      <c r="B71" s="24" t="e">
        <v>#VALUE!</v>
      </c>
      <c r="C71" s="3" t="e">
        <v>#VALUE!</v>
      </c>
      <c r="D71" s="3" t="e">
        <v>#VALUE!</v>
      </c>
      <c r="E71" s="3">
        <v>0.0</v>
      </c>
      <c r="F71" s="24">
        <v>0.0</v>
      </c>
      <c r="G71" s="24">
        <v>0.0</v>
      </c>
      <c r="H71" s="24">
        <v>0.0</v>
      </c>
      <c r="I71" s="24">
        <v>0.0</v>
      </c>
      <c r="J71" s="24">
        <v>0.0</v>
      </c>
      <c r="K71" s="24">
        <v>0.0</v>
      </c>
      <c r="L71" s="24">
        <v>0.0</v>
      </c>
      <c r="M71" s="24">
        <v>0.0</v>
      </c>
      <c r="N71" s="24">
        <v>0.0</v>
      </c>
      <c r="O71" s="24">
        <v>0.0</v>
      </c>
      <c r="P71" s="24">
        <v>0.0</v>
      </c>
      <c r="Q71" s="24">
        <v>0.0</v>
      </c>
      <c r="R71" s="24">
        <v>0.0</v>
      </c>
      <c r="S71" s="24">
        <v>0.0</v>
      </c>
      <c r="T71" s="24">
        <v>0.0</v>
      </c>
      <c r="U71" s="24">
        <v>0.0</v>
      </c>
      <c r="V71" s="24">
        <v>0.0</v>
      </c>
      <c r="W71" s="24">
        <v>0.0</v>
      </c>
    </row>
    <row r="72" ht="15.75" customHeight="1">
      <c r="A72" s="3">
        <v>70.0</v>
      </c>
      <c r="B72" s="24" t="e">
        <v>#VALUE!</v>
      </c>
      <c r="C72" s="3" t="e">
        <v>#VALUE!</v>
      </c>
      <c r="D72" s="3" t="e">
        <v>#VALUE!</v>
      </c>
      <c r="E72" s="3">
        <v>0.0</v>
      </c>
      <c r="F72" s="24">
        <v>0.0</v>
      </c>
      <c r="G72" s="24">
        <v>0.0</v>
      </c>
      <c r="H72" s="24">
        <v>0.0</v>
      </c>
      <c r="I72" s="24">
        <v>0.0</v>
      </c>
      <c r="J72" s="24">
        <v>0.0</v>
      </c>
      <c r="K72" s="24">
        <v>0.0</v>
      </c>
      <c r="L72" s="24">
        <v>0.0</v>
      </c>
      <c r="M72" s="24">
        <v>0.0</v>
      </c>
      <c r="N72" s="24">
        <v>0.0</v>
      </c>
      <c r="O72" s="24">
        <v>0.0</v>
      </c>
      <c r="P72" s="24">
        <v>0.0</v>
      </c>
      <c r="Q72" s="24">
        <v>0.0</v>
      </c>
      <c r="R72" s="24">
        <v>0.0</v>
      </c>
      <c r="S72" s="24">
        <v>0.0</v>
      </c>
      <c r="T72" s="24">
        <v>0.0</v>
      </c>
      <c r="U72" s="24">
        <v>0.0</v>
      </c>
      <c r="V72" s="24">
        <v>0.0</v>
      </c>
      <c r="W72" s="24">
        <v>0.0</v>
      </c>
    </row>
    <row r="73" ht="15.75" customHeight="1">
      <c r="A73" s="3">
        <v>71.0</v>
      </c>
      <c r="B73" s="24" t="e">
        <v>#VALUE!</v>
      </c>
      <c r="C73" s="3" t="e">
        <v>#VALUE!</v>
      </c>
      <c r="D73" s="3" t="e">
        <v>#VALUE!</v>
      </c>
      <c r="E73" s="3">
        <v>0.0</v>
      </c>
      <c r="F73" s="24">
        <v>0.0</v>
      </c>
      <c r="G73" s="24">
        <v>0.0</v>
      </c>
      <c r="H73" s="24">
        <v>0.0</v>
      </c>
      <c r="I73" s="24">
        <v>0.0</v>
      </c>
      <c r="J73" s="24">
        <v>0.0</v>
      </c>
      <c r="K73" s="24">
        <v>0.0</v>
      </c>
      <c r="L73" s="24">
        <v>0.0</v>
      </c>
      <c r="M73" s="24">
        <v>0.0</v>
      </c>
      <c r="N73" s="24">
        <v>0.0</v>
      </c>
      <c r="O73" s="24">
        <v>0.0</v>
      </c>
      <c r="P73" s="24">
        <v>0.0</v>
      </c>
      <c r="Q73" s="24">
        <v>0.0</v>
      </c>
      <c r="R73" s="24">
        <v>0.0</v>
      </c>
      <c r="S73" s="24">
        <v>0.0</v>
      </c>
      <c r="T73" s="24">
        <v>0.0</v>
      </c>
      <c r="U73" s="24">
        <v>0.0</v>
      </c>
      <c r="V73" s="24">
        <v>0.0</v>
      </c>
      <c r="W73" s="24">
        <v>0.0</v>
      </c>
    </row>
    <row r="74" ht="15.75" customHeight="1">
      <c r="A74" s="3">
        <v>72.0</v>
      </c>
      <c r="B74" s="24" t="e">
        <v>#VALUE!</v>
      </c>
      <c r="C74" s="3" t="e">
        <v>#VALUE!</v>
      </c>
      <c r="D74" s="3" t="e">
        <v>#VALUE!</v>
      </c>
      <c r="E74" s="3">
        <v>0.0</v>
      </c>
      <c r="F74" s="24">
        <v>0.0</v>
      </c>
      <c r="G74" s="24">
        <v>0.0</v>
      </c>
      <c r="H74" s="24">
        <v>0.0</v>
      </c>
      <c r="I74" s="24">
        <v>0.0</v>
      </c>
      <c r="J74" s="24">
        <v>0.0</v>
      </c>
      <c r="K74" s="24">
        <v>0.0</v>
      </c>
      <c r="L74" s="24">
        <v>0.0</v>
      </c>
      <c r="M74" s="24">
        <v>0.0</v>
      </c>
      <c r="N74" s="24">
        <v>0.0</v>
      </c>
      <c r="O74" s="24">
        <v>0.0</v>
      </c>
      <c r="P74" s="24">
        <v>0.0</v>
      </c>
      <c r="Q74" s="24">
        <v>0.0</v>
      </c>
      <c r="R74" s="24">
        <v>0.0</v>
      </c>
      <c r="S74" s="24">
        <v>0.0</v>
      </c>
      <c r="T74" s="24">
        <v>0.0</v>
      </c>
      <c r="U74" s="24">
        <v>0.0</v>
      </c>
      <c r="V74" s="24">
        <v>0.0</v>
      </c>
      <c r="W74" s="24">
        <v>0.0</v>
      </c>
    </row>
    <row r="75" ht="15.75" customHeight="1">
      <c r="A75" s="3">
        <v>73.0</v>
      </c>
      <c r="B75" s="24" t="e">
        <v>#VALUE!</v>
      </c>
      <c r="C75" s="3" t="e">
        <v>#VALUE!</v>
      </c>
      <c r="D75" s="3" t="e">
        <v>#VALUE!</v>
      </c>
      <c r="E75" s="3">
        <v>0.0</v>
      </c>
      <c r="F75" s="24">
        <v>0.0</v>
      </c>
      <c r="G75" s="24">
        <v>0.0</v>
      </c>
      <c r="H75" s="24">
        <v>0.0</v>
      </c>
      <c r="I75" s="24">
        <v>0.0</v>
      </c>
      <c r="J75" s="24">
        <v>0.0</v>
      </c>
      <c r="K75" s="24">
        <v>0.0</v>
      </c>
      <c r="L75" s="24">
        <v>0.0</v>
      </c>
      <c r="M75" s="24">
        <v>0.0</v>
      </c>
      <c r="N75" s="24">
        <v>0.0</v>
      </c>
      <c r="O75" s="24">
        <v>0.0</v>
      </c>
      <c r="P75" s="24">
        <v>0.0</v>
      </c>
      <c r="Q75" s="24">
        <v>0.0</v>
      </c>
      <c r="R75" s="24">
        <v>0.0</v>
      </c>
      <c r="S75" s="24">
        <v>0.0</v>
      </c>
      <c r="T75" s="24">
        <v>0.0</v>
      </c>
      <c r="U75" s="24">
        <v>0.0</v>
      </c>
      <c r="V75" s="24">
        <v>0.0</v>
      </c>
      <c r="W75" s="24">
        <v>0.0</v>
      </c>
    </row>
    <row r="76" ht="15.75" customHeight="1">
      <c r="A76" s="3">
        <v>74.0</v>
      </c>
      <c r="B76" s="24" t="e">
        <v>#VALUE!</v>
      </c>
      <c r="C76" s="3" t="e">
        <v>#VALUE!</v>
      </c>
      <c r="D76" s="3" t="e">
        <v>#VALUE!</v>
      </c>
      <c r="E76" s="3">
        <v>0.0</v>
      </c>
      <c r="F76" s="24">
        <v>0.0</v>
      </c>
      <c r="G76" s="24">
        <v>0.0</v>
      </c>
      <c r="H76" s="24">
        <v>0.0</v>
      </c>
      <c r="I76" s="24">
        <v>0.0</v>
      </c>
      <c r="J76" s="24">
        <v>0.0</v>
      </c>
      <c r="K76" s="24">
        <v>0.0</v>
      </c>
      <c r="L76" s="24">
        <v>0.0</v>
      </c>
      <c r="M76" s="24">
        <v>0.0</v>
      </c>
      <c r="N76" s="24">
        <v>0.0</v>
      </c>
      <c r="O76" s="24">
        <v>0.0</v>
      </c>
      <c r="P76" s="24">
        <v>0.0</v>
      </c>
      <c r="Q76" s="24">
        <v>0.0</v>
      </c>
      <c r="R76" s="24">
        <v>0.0</v>
      </c>
      <c r="S76" s="24">
        <v>0.0</v>
      </c>
      <c r="T76" s="24">
        <v>0.0</v>
      </c>
      <c r="U76" s="24">
        <v>0.0</v>
      </c>
      <c r="V76" s="24">
        <v>0.0</v>
      </c>
      <c r="W76" s="24">
        <v>0.0</v>
      </c>
    </row>
    <row r="77" ht="15.75" customHeight="1">
      <c r="A77" s="3">
        <v>75.0</v>
      </c>
      <c r="B77" s="24" t="e">
        <v>#VALUE!</v>
      </c>
      <c r="C77" s="3" t="e">
        <v>#VALUE!</v>
      </c>
      <c r="D77" s="3" t="e">
        <v>#VALUE!</v>
      </c>
      <c r="E77" s="3">
        <v>0.0</v>
      </c>
      <c r="F77" s="24">
        <v>0.0</v>
      </c>
      <c r="G77" s="24">
        <v>0.0</v>
      </c>
      <c r="H77" s="24">
        <v>0.0</v>
      </c>
      <c r="I77" s="24">
        <v>0.0</v>
      </c>
      <c r="J77" s="24">
        <v>0.0</v>
      </c>
      <c r="K77" s="24">
        <v>0.0</v>
      </c>
      <c r="L77" s="24">
        <v>0.0</v>
      </c>
      <c r="M77" s="24">
        <v>0.0</v>
      </c>
      <c r="N77" s="24">
        <v>0.0</v>
      </c>
      <c r="O77" s="24">
        <v>0.0</v>
      </c>
      <c r="P77" s="24">
        <v>0.0</v>
      </c>
      <c r="Q77" s="24">
        <v>0.0</v>
      </c>
      <c r="R77" s="24">
        <v>0.0</v>
      </c>
      <c r="S77" s="24">
        <v>0.0</v>
      </c>
      <c r="T77" s="24">
        <v>0.0</v>
      </c>
      <c r="U77" s="24">
        <v>0.0</v>
      </c>
      <c r="V77" s="24">
        <v>0.0</v>
      </c>
      <c r="W77" s="24">
        <v>0.0</v>
      </c>
    </row>
    <row r="78" ht="15.75" customHeight="1">
      <c r="A78" s="3">
        <v>76.0</v>
      </c>
      <c r="B78" s="24" t="e">
        <v>#VALUE!</v>
      </c>
      <c r="C78" s="3" t="e">
        <v>#VALUE!</v>
      </c>
      <c r="D78" s="3" t="e">
        <v>#VALUE!</v>
      </c>
      <c r="E78" s="3">
        <v>0.0</v>
      </c>
      <c r="F78" s="24">
        <v>0.0</v>
      </c>
      <c r="G78" s="24">
        <v>0.0</v>
      </c>
      <c r="H78" s="24">
        <v>0.0</v>
      </c>
      <c r="I78" s="24">
        <v>0.0</v>
      </c>
      <c r="J78" s="24">
        <v>0.0</v>
      </c>
      <c r="K78" s="24">
        <v>0.0</v>
      </c>
      <c r="L78" s="24">
        <v>0.0</v>
      </c>
      <c r="M78" s="24">
        <v>0.0</v>
      </c>
      <c r="N78" s="24">
        <v>0.0</v>
      </c>
      <c r="O78" s="24">
        <v>0.0</v>
      </c>
      <c r="P78" s="24">
        <v>0.0</v>
      </c>
      <c r="Q78" s="24">
        <v>0.0</v>
      </c>
      <c r="R78" s="24">
        <v>0.0</v>
      </c>
      <c r="S78" s="24">
        <v>0.0</v>
      </c>
      <c r="T78" s="24">
        <v>0.0</v>
      </c>
      <c r="U78" s="24">
        <v>0.0</v>
      </c>
      <c r="V78" s="24">
        <v>0.0</v>
      </c>
      <c r="W78" s="24">
        <v>0.0</v>
      </c>
    </row>
    <row r="79" ht="15.75" customHeight="1">
      <c r="A79" s="3">
        <v>77.0</v>
      </c>
      <c r="B79" s="24" t="e">
        <v>#VALUE!</v>
      </c>
      <c r="C79" s="3" t="e">
        <v>#VALUE!</v>
      </c>
      <c r="D79" s="3" t="e">
        <v>#VALUE!</v>
      </c>
      <c r="E79" s="3">
        <v>0.0</v>
      </c>
      <c r="F79" s="24">
        <v>0.0</v>
      </c>
      <c r="G79" s="24">
        <v>0.0</v>
      </c>
      <c r="H79" s="24">
        <v>0.0</v>
      </c>
      <c r="I79" s="24">
        <v>0.0</v>
      </c>
      <c r="J79" s="24">
        <v>0.0</v>
      </c>
      <c r="K79" s="24">
        <v>0.0</v>
      </c>
      <c r="L79" s="24">
        <v>0.0</v>
      </c>
      <c r="M79" s="24">
        <v>0.0</v>
      </c>
      <c r="N79" s="24">
        <v>0.0</v>
      </c>
      <c r="O79" s="24">
        <v>0.0</v>
      </c>
      <c r="P79" s="24">
        <v>0.0</v>
      </c>
      <c r="Q79" s="24">
        <v>0.0</v>
      </c>
      <c r="R79" s="24">
        <v>0.0</v>
      </c>
      <c r="S79" s="24">
        <v>0.0</v>
      </c>
      <c r="T79" s="24">
        <v>0.0</v>
      </c>
      <c r="U79" s="24">
        <v>0.0</v>
      </c>
      <c r="V79" s="24">
        <v>0.0</v>
      </c>
      <c r="W79" s="24">
        <v>0.0</v>
      </c>
    </row>
    <row r="80" ht="15.75" customHeight="1">
      <c r="A80" s="3">
        <v>78.0</v>
      </c>
      <c r="B80" s="24" t="e">
        <v>#VALUE!</v>
      </c>
      <c r="C80" s="3" t="e">
        <v>#VALUE!</v>
      </c>
      <c r="D80" s="3" t="e">
        <v>#VALUE!</v>
      </c>
      <c r="E80" s="3">
        <v>0.0</v>
      </c>
      <c r="F80" s="24">
        <v>0.0</v>
      </c>
      <c r="G80" s="24">
        <v>0.0</v>
      </c>
      <c r="H80" s="24">
        <v>0.0</v>
      </c>
      <c r="I80" s="24">
        <v>0.0</v>
      </c>
      <c r="J80" s="24">
        <v>0.0</v>
      </c>
      <c r="K80" s="24">
        <v>0.0</v>
      </c>
      <c r="L80" s="24">
        <v>0.0</v>
      </c>
      <c r="M80" s="24">
        <v>0.0</v>
      </c>
      <c r="N80" s="24">
        <v>0.0</v>
      </c>
      <c r="O80" s="24">
        <v>0.0</v>
      </c>
      <c r="P80" s="24">
        <v>0.0</v>
      </c>
      <c r="Q80" s="24">
        <v>0.0</v>
      </c>
      <c r="R80" s="24">
        <v>0.0</v>
      </c>
      <c r="S80" s="24">
        <v>0.0</v>
      </c>
      <c r="T80" s="24">
        <v>0.0</v>
      </c>
      <c r="U80" s="24">
        <v>0.0</v>
      </c>
      <c r="V80" s="24">
        <v>0.0</v>
      </c>
      <c r="W80" s="24">
        <v>0.0</v>
      </c>
    </row>
    <row r="81" ht="15.75" customHeight="1">
      <c r="A81" s="3">
        <v>79.0</v>
      </c>
      <c r="B81" s="24" t="e">
        <v>#VALUE!</v>
      </c>
      <c r="C81" s="3" t="e">
        <v>#VALUE!</v>
      </c>
      <c r="D81" s="3" t="e">
        <v>#VALUE!</v>
      </c>
      <c r="E81" s="3">
        <v>0.0</v>
      </c>
      <c r="F81" s="24">
        <v>0.0</v>
      </c>
      <c r="G81" s="24">
        <v>0.0</v>
      </c>
      <c r="H81" s="24">
        <v>0.0</v>
      </c>
      <c r="I81" s="24">
        <v>0.0</v>
      </c>
      <c r="J81" s="24">
        <v>0.0</v>
      </c>
      <c r="K81" s="24">
        <v>0.0</v>
      </c>
      <c r="L81" s="24">
        <v>0.0</v>
      </c>
      <c r="M81" s="24">
        <v>0.0</v>
      </c>
      <c r="N81" s="24">
        <v>0.0</v>
      </c>
      <c r="O81" s="24">
        <v>0.0</v>
      </c>
      <c r="P81" s="24">
        <v>0.0</v>
      </c>
      <c r="Q81" s="24">
        <v>0.0</v>
      </c>
      <c r="R81" s="24">
        <v>0.0</v>
      </c>
      <c r="S81" s="24">
        <v>0.0</v>
      </c>
      <c r="T81" s="24">
        <v>0.0</v>
      </c>
      <c r="U81" s="24">
        <v>0.0</v>
      </c>
      <c r="V81" s="24">
        <v>0.0</v>
      </c>
      <c r="W81" s="24">
        <v>0.0</v>
      </c>
    </row>
    <row r="82" ht="15.75" customHeight="1">
      <c r="A82" s="3">
        <v>80.0</v>
      </c>
      <c r="B82" s="24" t="e">
        <v>#VALUE!</v>
      </c>
      <c r="C82" s="3" t="e">
        <v>#VALUE!</v>
      </c>
      <c r="D82" s="3" t="e">
        <v>#VALUE!</v>
      </c>
      <c r="E82" s="3">
        <v>0.0</v>
      </c>
      <c r="F82" s="24">
        <v>0.0</v>
      </c>
      <c r="G82" s="24">
        <v>0.0</v>
      </c>
      <c r="H82" s="24">
        <v>0.0</v>
      </c>
      <c r="I82" s="24">
        <v>0.0</v>
      </c>
      <c r="J82" s="24">
        <v>0.0</v>
      </c>
      <c r="K82" s="24">
        <v>0.0</v>
      </c>
      <c r="L82" s="24">
        <v>0.0</v>
      </c>
      <c r="M82" s="24">
        <v>0.0</v>
      </c>
      <c r="N82" s="24">
        <v>0.0</v>
      </c>
      <c r="O82" s="24">
        <v>0.0</v>
      </c>
      <c r="P82" s="24">
        <v>0.0</v>
      </c>
      <c r="Q82" s="24">
        <v>0.0</v>
      </c>
      <c r="R82" s="24">
        <v>0.0</v>
      </c>
      <c r="S82" s="24">
        <v>0.0</v>
      </c>
      <c r="T82" s="24">
        <v>0.0</v>
      </c>
      <c r="U82" s="24">
        <v>0.0</v>
      </c>
      <c r="V82" s="24">
        <v>0.0</v>
      </c>
      <c r="W82" s="24">
        <v>0.0</v>
      </c>
    </row>
    <row r="83" ht="15.75" customHeight="1">
      <c r="A83" s="3">
        <v>81.0</v>
      </c>
      <c r="B83" s="24" t="e">
        <v>#VALUE!</v>
      </c>
      <c r="C83" s="3" t="e">
        <v>#VALUE!</v>
      </c>
      <c r="D83" s="3" t="e">
        <v>#VALUE!</v>
      </c>
      <c r="E83" s="3">
        <v>0.0</v>
      </c>
      <c r="F83" s="24">
        <v>0.0</v>
      </c>
      <c r="G83" s="24">
        <v>0.0</v>
      </c>
      <c r="H83" s="24">
        <v>0.0</v>
      </c>
      <c r="I83" s="24">
        <v>0.0</v>
      </c>
      <c r="J83" s="24">
        <v>0.0</v>
      </c>
      <c r="K83" s="24">
        <v>0.0</v>
      </c>
      <c r="L83" s="24">
        <v>0.0</v>
      </c>
      <c r="M83" s="24">
        <v>0.0</v>
      </c>
      <c r="N83" s="24">
        <v>0.0</v>
      </c>
      <c r="O83" s="24">
        <v>0.0</v>
      </c>
      <c r="P83" s="24">
        <v>0.0</v>
      </c>
      <c r="Q83" s="24">
        <v>0.0</v>
      </c>
      <c r="R83" s="24">
        <v>0.0</v>
      </c>
      <c r="S83" s="24">
        <v>0.0</v>
      </c>
      <c r="T83" s="24">
        <v>0.0</v>
      </c>
      <c r="U83" s="24">
        <v>0.0</v>
      </c>
      <c r="V83" s="24">
        <v>0.0</v>
      </c>
      <c r="W83" s="24">
        <v>0.0</v>
      </c>
    </row>
    <row r="84" ht="15.75" customHeight="1">
      <c r="A84" s="3">
        <v>82.0</v>
      </c>
      <c r="B84" s="24" t="e">
        <v>#VALUE!</v>
      </c>
      <c r="C84" s="3" t="e">
        <v>#VALUE!</v>
      </c>
      <c r="D84" s="3" t="e">
        <v>#VALUE!</v>
      </c>
      <c r="E84" s="3">
        <v>0.0</v>
      </c>
      <c r="F84" s="24">
        <v>0.0</v>
      </c>
      <c r="G84" s="24">
        <v>0.0</v>
      </c>
      <c r="H84" s="24">
        <v>0.0</v>
      </c>
      <c r="I84" s="24">
        <v>0.0</v>
      </c>
      <c r="J84" s="24">
        <v>0.0</v>
      </c>
      <c r="K84" s="24">
        <v>0.0</v>
      </c>
      <c r="L84" s="24">
        <v>0.0</v>
      </c>
      <c r="M84" s="24">
        <v>0.0</v>
      </c>
      <c r="N84" s="24">
        <v>0.0</v>
      </c>
      <c r="O84" s="24">
        <v>0.0</v>
      </c>
      <c r="P84" s="24">
        <v>0.0</v>
      </c>
      <c r="Q84" s="24">
        <v>0.0</v>
      </c>
      <c r="R84" s="24">
        <v>0.0</v>
      </c>
      <c r="S84" s="24">
        <v>0.0</v>
      </c>
      <c r="T84" s="24">
        <v>0.0</v>
      </c>
      <c r="U84" s="24">
        <v>0.0</v>
      </c>
      <c r="V84" s="24">
        <v>0.0</v>
      </c>
      <c r="W84" s="24">
        <v>0.0</v>
      </c>
    </row>
    <row r="85" ht="15.75" customHeight="1">
      <c r="A85" s="3">
        <v>83.0</v>
      </c>
      <c r="B85" s="24" t="e">
        <v>#VALUE!</v>
      </c>
      <c r="C85" s="3" t="e">
        <v>#VALUE!</v>
      </c>
      <c r="D85" s="3" t="e">
        <v>#VALUE!</v>
      </c>
      <c r="E85" s="3">
        <v>0.0</v>
      </c>
      <c r="F85" s="24">
        <v>0.0</v>
      </c>
      <c r="G85" s="24">
        <v>0.0</v>
      </c>
      <c r="H85" s="24">
        <v>0.0</v>
      </c>
      <c r="I85" s="24">
        <v>0.0</v>
      </c>
      <c r="J85" s="24">
        <v>0.0</v>
      </c>
      <c r="K85" s="24">
        <v>0.0</v>
      </c>
      <c r="L85" s="24">
        <v>0.0</v>
      </c>
      <c r="M85" s="24">
        <v>0.0</v>
      </c>
      <c r="N85" s="24">
        <v>0.0</v>
      </c>
      <c r="O85" s="24">
        <v>0.0</v>
      </c>
      <c r="P85" s="24">
        <v>0.0</v>
      </c>
      <c r="Q85" s="24">
        <v>0.0</v>
      </c>
      <c r="R85" s="24">
        <v>0.0</v>
      </c>
      <c r="S85" s="24">
        <v>0.0</v>
      </c>
      <c r="T85" s="24">
        <v>0.0</v>
      </c>
      <c r="U85" s="24">
        <v>0.0</v>
      </c>
      <c r="V85" s="24">
        <v>0.0</v>
      </c>
      <c r="W85" s="24">
        <v>0.0</v>
      </c>
    </row>
    <row r="86" ht="15.75" customHeight="1">
      <c r="A86" s="3">
        <v>84.0</v>
      </c>
      <c r="B86" s="24" t="e">
        <v>#VALUE!</v>
      </c>
      <c r="C86" s="3" t="e">
        <v>#VALUE!</v>
      </c>
      <c r="D86" s="3" t="e">
        <v>#VALUE!</v>
      </c>
      <c r="E86" s="3">
        <v>0.0</v>
      </c>
      <c r="F86" s="24">
        <v>0.0</v>
      </c>
      <c r="G86" s="24">
        <v>0.0</v>
      </c>
      <c r="H86" s="24">
        <v>0.0</v>
      </c>
      <c r="I86" s="24">
        <v>0.0</v>
      </c>
      <c r="J86" s="24">
        <v>0.0</v>
      </c>
      <c r="K86" s="24">
        <v>0.0</v>
      </c>
      <c r="L86" s="24">
        <v>0.0</v>
      </c>
      <c r="M86" s="24">
        <v>0.0</v>
      </c>
      <c r="N86" s="24">
        <v>0.0</v>
      </c>
      <c r="O86" s="24">
        <v>0.0</v>
      </c>
      <c r="P86" s="24">
        <v>0.0</v>
      </c>
      <c r="Q86" s="24">
        <v>0.0</v>
      </c>
      <c r="R86" s="24">
        <v>0.0</v>
      </c>
      <c r="S86" s="24">
        <v>0.0</v>
      </c>
      <c r="T86" s="24">
        <v>0.0</v>
      </c>
      <c r="U86" s="24">
        <v>0.0</v>
      </c>
      <c r="V86" s="24">
        <v>0.0</v>
      </c>
      <c r="W86" s="24">
        <v>0.0</v>
      </c>
    </row>
    <row r="87" ht="15.75" customHeight="1">
      <c r="A87" s="3">
        <v>85.0</v>
      </c>
      <c r="B87" s="24" t="e">
        <v>#VALUE!</v>
      </c>
      <c r="C87" s="3" t="e">
        <v>#VALUE!</v>
      </c>
      <c r="D87" s="3" t="e">
        <v>#VALUE!</v>
      </c>
      <c r="E87" s="3">
        <v>0.0</v>
      </c>
      <c r="F87" s="24">
        <v>0.0</v>
      </c>
      <c r="G87" s="24">
        <v>0.0</v>
      </c>
      <c r="H87" s="24">
        <v>0.0</v>
      </c>
      <c r="I87" s="24">
        <v>0.0</v>
      </c>
      <c r="J87" s="24">
        <v>0.0</v>
      </c>
      <c r="K87" s="24">
        <v>0.0</v>
      </c>
      <c r="L87" s="24">
        <v>0.0</v>
      </c>
      <c r="M87" s="24">
        <v>0.0</v>
      </c>
      <c r="N87" s="24">
        <v>0.0</v>
      </c>
      <c r="O87" s="24">
        <v>0.0</v>
      </c>
      <c r="P87" s="24">
        <v>0.0</v>
      </c>
      <c r="Q87" s="24">
        <v>0.0</v>
      </c>
      <c r="R87" s="24">
        <v>0.0</v>
      </c>
      <c r="S87" s="24">
        <v>0.0</v>
      </c>
      <c r="T87" s="24">
        <v>0.0</v>
      </c>
      <c r="U87" s="24">
        <v>0.0</v>
      </c>
      <c r="V87" s="24">
        <v>0.0</v>
      </c>
      <c r="W87" s="24">
        <v>0.0</v>
      </c>
    </row>
    <row r="88" ht="15.75" customHeight="1">
      <c r="A88" s="3">
        <v>86.0</v>
      </c>
      <c r="B88" s="24" t="e">
        <v>#VALUE!</v>
      </c>
      <c r="C88" s="3" t="e">
        <v>#VALUE!</v>
      </c>
      <c r="D88" s="3" t="e">
        <v>#VALUE!</v>
      </c>
      <c r="E88" s="3">
        <v>0.0</v>
      </c>
      <c r="F88" s="24">
        <v>0.0</v>
      </c>
      <c r="G88" s="24">
        <v>0.0</v>
      </c>
      <c r="H88" s="24">
        <v>0.0</v>
      </c>
      <c r="I88" s="24">
        <v>0.0</v>
      </c>
      <c r="J88" s="24">
        <v>0.0</v>
      </c>
      <c r="K88" s="24">
        <v>0.0</v>
      </c>
      <c r="L88" s="24">
        <v>0.0</v>
      </c>
      <c r="M88" s="24">
        <v>0.0</v>
      </c>
      <c r="N88" s="24">
        <v>0.0</v>
      </c>
      <c r="O88" s="24">
        <v>0.0</v>
      </c>
      <c r="P88" s="24">
        <v>0.0</v>
      </c>
      <c r="Q88" s="24">
        <v>0.0</v>
      </c>
      <c r="R88" s="24">
        <v>0.0</v>
      </c>
      <c r="S88" s="24">
        <v>0.0</v>
      </c>
      <c r="T88" s="24">
        <v>0.0</v>
      </c>
      <c r="U88" s="24">
        <v>0.0</v>
      </c>
      <c r="V88" s="24">
        <v>0.0</v>
      </c>
      <c r="W88" s="24">
        <v>0.0</v>
      </c>
    </row>
    <row r="89" ht="15.75" customHeight="1">
      <c r="A89" s="3">
        <v>87.0</v>
      </c>
      <c r="B89" s="24" t="e">
        <v>#VALUE!</v>
      </c>
      <c r="C89" s="3" t="e">
        <v>#VALUE!</v>
      </c>
      <c r="D89" s="3" t="e">
        <v>#VALUE!</v>
      </c>
      <c r="E89" s="3">
        <v>0.0</v>
      </c>
      <c r="F89" s="24">
        <v>0.0</v>
      </c>
      <c r="G89" s="24">
        <v>0.0</v>
      </c>
      <c r="H89" s="24">
        <v>0.0</v>
      </c>
      <c r="I89" s="24">
        <v>0.0</v>
      </c>
      <c r="J89" s="24">
        <v>0.0</v>
      </c>
      <c r="K89" s="24">
        <v>0.0</v>
      </c>
      <c r="L89" s="24">
        <v>0.0</v>
      </c>
      <c r="M89" s="24">
        <v>0.0</v>
      </c>
      <c r="N89" s="24">
        <v>0.0</v>
      </c>
      <c r="O89" s="24">
        <v>0.0</v>
      </c>
      <c r="P89" s="24">
        <v>0.0</v>
      </c>
      <c r="Q89" s="24">
        <v>0.0</v>
      </c>
      <c r="R89" s="24">
        <v>0.0</v>
      </c>
      <c r="S89" s="24">
        <v>0.0</v>
      </c>
      <c r="T89" s="24">
        <v>0.0</v>
      </c>
      <c r="U89" s="24">
        <v>0.0</v>
      </c>
      <c r="V89" s="24">
        <v>0.0</v>
      </c>
      <c r="W89" s="24">
        <v>0.0</v>
      </c>
    </row>
    <row r="90" ht="15.75" customHeight="1">
      <c r="A90" s="3">
        <v>88.0</v>
      </c>
      <c r="B90" s="24" t="e">
        <v>#VALUE!</v>
      </c>
      <c r="C90" s="3" t="e">
        <v>#VALUE!</v>
      </c>
      <c r="D90" s="3" t="e">
        <v>#VALUE!</v>
      </c>
      <c r="E90" s="3">
        <v>0.0</v>
      </c>
      <c r="F90" s="24">
        <v>0.0</v>
      </c>
      <c r="G90" s="24">
        <v>0.0</v>
      </c>
      <c r="H90" s="24">
        <v>0.0</v>
      </c>
      <c r="I90" s="24">
        <v>0.0</v>
      </c>
      <c r="J90" s="24">
        <v>0.0</v>
      </c>
      <c r="K90" s="24">
        <v>0.0</v>
      </c>
      <c r="L90" s="24">
        <v>0.0</v>
      </c>
      <c r="M90" s="24">
        <v>0.0</v>
      </c>
      <c r="N90" s="24">
        <v>0.0</v>
      </c>
      <c r="O90" s="24">
        <v>0.0</v>
      </c>
      <c r="P90" s="24">
        <v>0.0</v>
      </c>
      <c r="Q90" s="24">
        <v>0.0</v>
      </c>
      <c r="R90" s="24">
        <v>0.0</v>
      </c>
      <c r="S90" s="24">
        <v>0.0</v>
      </c>
      <c r="T90" s="24">
        <v>0.0</v>
      </c>
      <c r="U90" s="24">
        <v>0.0</v>
      </c>
      <c r="V90" s="24">
        <v>0.0</v>
      </c>
      <c r="W90" s="24">
        <v>0.0</v>
      </c>
    </row>
    <row r="91" ht="15.75" customHeight="1">
      <c r="A91" s="3">
        <v>89.0</v>
      </c>
      <c r="B91" s="24" t="e">
        <v>#VALUE!</v>
      </c>
      <c r="C91" s="3" t="e">
        <v>#VALUE!</v>
      </c>
      <c r="D91" s="3" t="e">
        <v>#VALUE!</v>
      </c>
      <c r="E91" s="3">
        <v>0.0</v>
      </c>
      <c r="F91" s="24">
        <v>0.0</v>
      </c>
      <c r="G91" s="24">
        <v>0.0</v>
      </c>
      <c r="H91" s="24">
        <v>0.0</v>
      </c>
      <c r="I91" s="24">
        <v>0.0</v>
      </c>
      <c r="J91" s="24">
        <v>0.0</v>
      </c>
      <c r="K91" s="24">
        <v>0.0</v>
      </c>
      <c r="L91" s="24">
        <v>0.0</v>
      </c>
      <c r="M91" s="24">
        <v>0.0</v>
      </c>
      <c r="N91" s="24">
        <v>0.0</v>
      </c>
      <c r="O91" s="24">
        <v>0.0</v>
      </c>
      <c r="P91" s="24">
        <v>0.0</v>
      </c>
      <c r="Q91" s="24">
        <v>0.0</v>
      </c>
      <c r="R91" s="24">
        <v>0.0</v>
      </c>
      <c r="S91" s="24">
        <v>0.0</v>
      </c>
      <c r="T91" s="24">
        <v>0.0</v>
      </c>
      <c r="U91" s="24">
        <v>0.0</v>
      </c>
      <c r="V91" s="24">
        <v>0.0</v>
      </c>
      <c r="W91" s="24">
        <v>0.0</v>
      </c>
    </row>
    <row r="92" ht="15.75" customHeight="1">
      <c r="A92" s="3">
        <v>90.0</v>
      </c>
      <c r="B92" s="24" t="e">
        <v>#VALUE!</v>
      </c>
      <c r="C92" s="3" t="e">
        <v>#VALUE!</v>
      </c>
      <c r="D92" s="3" t="e">
        <v>#VALUE!</v>
      </c>
      <c r="E92" s="3">
        <v>0.0</v>
      </c>
      <c r="F92" s="24">
        <v>0.0</v>
      </c>
      <c r="G92" s="24">
        <v>0.0</v>
      </c>
      <c r="H92" s="24">
        <v>0.0</v>
      </c>
      <c r="I92" s="24">
        <v>0.0</v>
      </c>
      <c r="J92" s="24">
        <v>0.0</v>
      </c>
      <c r="K92" s="24">
        <v>0.0</v>
      </c>
      <c r="L92" s="24">
        <v>0.0</v>
      </c>
      <c r="M92" s="24">
        <v>0.0</v>
      </c>
      <c r="N92" s="24">
        <v>0.0</v>
      </c>
      <c r="O92" s="24">
        <v>0.0</v>
      </c>
      <c r="P92" s="24">
        <v>0.0</v>
      </c>
      <c r="Q92" s="24">
        <v>0.0</v>
      </c>
      <c r="R92" s="24">
        <v>0.0</v>
      </c>
      <c r="S92" s="24">
        <v>0.0</v>
      </c>
      <c r="T92" s="24">
        <v>0.0</v>
      </c>
      <c r="U92" s="24">
        <v>0.0</v>
      </c>
      <c r="V92" s="24">
        <v>0.0</v>
      </c>
      <c r="W92" s="24">
        <v>0.0</v>
      </c>
    </row>
    <row r="93" ht="15.75" customHeight="1">
      <c r="A93" s="3">
        <v>91.0</v>
      </c>
      <c r="B93" s="24" t="e">
        <v>#VALUE!</v>
      </c>
      <c r="C93" s="3" t="e">
        <v>#VALUE!</v>
      </c>
      <c r="D93" s="3" t="e">
        <v>#VALUE!</v>
      </c>
      <c r="E93" s="3">
        <v>0.0</v>
      </c>
      <c r="F93" s="24">
        <v>0.0</v>
      </c>
      <c r="G93" s="24">
        <v>0.0</v>
      </c>
      <c r="H93" s="24">
        <v>0.0</v>
      </c>
      <c r="I93" s="24">
        <v>0.0</v>
      </c>
      <c r="J93" s="24">
        <v>0.0</v>
      </c>
      <c r="K93" s="24">
        <v>0.0</v>
      </c>
      <c r="L93" s="24">
        <v>0.0</v>
      </c>
      <c r="M93" s="24">
        <v>0.0</v>
      </c>
      <c r="N93" s="24">
        <v>0.0</v>
      </c>
      <c r="O93" s="24">
        <v>0.0</v>
      </c>
      <c r="P93" s="24">
        <v>0.0</v>
      </c>
      <c r="Q93" s="24">
        <v>0.0</v>
      </c>
      <c r="R93" s="24">
        <v>0.0</v>
      </c>
      <c r="S93" s="24">
        <v>0.0</v>
      </c>
      <c r="T93" s="24">
        <v>0.0</v>
      </c>
      <c r="U93" s="24">
        <v>0.0</v>
      </c>
      <c r="V93" s="24">
        <v>0.0</v>
      </c>
      <c r="W93" s="24">
        <v>0.0</v>
      </c>
    </row>
    <row r="94" ht="15.75" customHeight="1">
      <c r="A94" s="3">
        <v>92.0</v>
      </c>
      <c r="B94" s="24" t="e">
        <v>#VALUE!</v>
      </c>
      <c r="C94" s="3" t="e">
        <v>#VALUE!</v>
      </c>
      <c r="D94" s="3" t="e">
        <v>#VALUE!</v>
      </c>
      <c r="E94" s="3">
        <v>0.0</v>
      </c>
      <c r="F94" s="24">
        <v>0.0</v>
      </c>
      <c r="G94" s="24">
        <v>0.0</v>
      </c>
      <c r="H94" s="24">
        <v>0.0</v>
      </c>
      <c r="I94" s="24">
        <v>0.0</v>
      </c>
      <c r="J94" s="24">
        <v>0.0</v>
      </c>
      <c r="K94" s="24">
        <v>0.0</v>
      </c>
      <c r="L94" s="24">
        <v>0.0</v>
      </c>
      <c r="M94" s="24">
        <v>0.0</v>
      </c>
      <c r="N94" s="24">
        <v>0.0</v>
      </c>
      <c r="O94" s="24">
        <v>0.0</v>
      </c>
      <c r="P94" s="24">
        <v>0.0</v>
      </c>
      <c r="Q94" s="24">
        <v>0.0</v>
      </c>
      <c r="R94" s="24">
        <v>0.0</v>
      </c>
      <c r="S94" s="24">
        <v>0.0</v>
      </c>
      <c r="T94" s="24">
        <v>0.0</v>
      </c>
      <c r="U94" s="24">
        <v>0.0</v>
      </c>
      <c r="V94" s="24">
        <v>0.0</v>
      </c>
      <c r="W94" s="24">
        <v>0.0</v>
      </c>
    </row>
    <row r="95" ht="15.75" customHeight="1">
      <c r="A95" s="3">
        <v>93.0</v>
      </c>
      <c r="B95" s="24" t="e">
        <v>#VALUE!</v>
      </c>
      <c r="C95" s="3" t="e">
        <v>#VALUE!</v>
      </c>
      <c r="D95" s="3" t="e">
        <v>#VALUE!</v>
      </c>
      <c r="E95" s="3">
        <v>0.0</v>
      </c>
      <c r="F95" s="24">
        <v>0.0</v>
      </c>
      <c r="G95" s="24">
        <v>0.0</v>
      </c>
      <c r="H95" s="24">
        <v>0.0</v>
      </c>
      <c r="I95" s="24">
        <v>0.0</v>
      </c>
      <c r="J95" s="24">
        <v>0.0</v>
      </c>
      <c r="K95" s="24">
        <v>0.0</v>
      </c>
      <c r="L95" s="24">
        <v>0.0</v>
      </c>
      <c r="M95" s="24">
        <v>0.0</v>
      </c>
      <c r="N95" s="24">
        <v>0.0</v>
      </c>
      <c r="O95" s="24">
        <v>0.0</v>
      </c>
      <c r="P95" s="24">
        <v>0.0</v>
      </c>
      <c r="Q95" s="24">
        <v>0.0</v>
      </c>
      <c r="R95" s="24">
        <v>0.0</v>
      </c>
      <c r="S95" s="24">
        <v>0.0</v>
      </c>
      <c r="T95" s="24">
        <v>0.0</v>
      </c>
      <c r="U95" s="24">
        <v>0.0</v>
      </c>
      <c r="V95" s="24">
        <v>0.0</v>
      </c>
      <c r="W95" s="24">
        <v>0.0</v>
      </c>
    </row>
    <row r="96" ht="15.75" customHeight="1">
      <c r="A96" s="3">
        <v>94.0</v>
      </c>
      <c r="B96" s="24" t="e">
        <v>#VALUE!</v>
      </c>
      <c r="C96" s="3" t="e">
        <v>#VALUE!</v>
      </c>
      <c r="D96" s="3" t="e">
        <v>#VALUE!</v>
      </c>
      <c r="E96" s="3">
        <v>0.0</v>
      </c>
      <c r="F96" s="24">
        <v>0.0</v>
      </c>
      <c r="G96" s="24">
        <v>0.0</v>
      </c>
      <c r="H96" s="24">
        <v>0.0</v>
      </c>
      <c r="I96" s="24">
        <v>0.0</v>
      </c>
      <c r="J96" s="24">
        <v>0.0</v>
      </c>
      <c r="K96" s="24">
        <v>0.0</v>
      </c>
      <c r="L96" s="24">
        <v>0.0</v>
      </c>
      <c r="M96" s="24">
        <v>0.0</v>
      </c>
      <c r="N96" s="24">
        <v>0.0</v>
      </c>
      <c r="O96" s="24">
        <v>0.0</v>
      </c>
      <c r="P96" s="24">
        <v>0.0</v>
      </c>
      <c r="Q96" s="24">
        <v>0.0</v>
      </c>
      <c r="R96" s="24">
        <v>0.0</v>
      </c>
      <c r="S96" s="24">
        <v>0.0</v>
      </c>
      <c r="T96" s="24">
        <v>0.0</v>
      </c>
      <c r="U96" s="24">
        <v>0.0</v>
      </c>
      <c r="V96" s="24">
        <v>0.0</v>
      </c>
      <c r="W96" s="24">
        <v>0.0</v>
      </c>
    </row>
    <row r="97" ht="15.75" customHeight="1">
      <c r="A97" s="3">
        <v>95.0</v>
      </c>
      <c r="B97" s="24" t="e">
        <v>#VALUE!</v>
      </c>
      <c r="C97" s="3" t="e">
        <v>#VALUE!</v>
      </c>
      <c r="D97" s="3" t="e">
        <v>#VALUE!</v>
      </c>
      <c r="E97" s="3">
        <v>0.0</v>
      </c>
      <c r="F97" s="24">
        <v>0.0</v>
      </c>
      <c r="G97" s="24">
        <v>0.0</v>
      </c>
      <c r="H97" s="24">
        <v>0.0</v>
      </c>
      <c r="I97" s="24">
        <v>0.0</v>
      </c>
      <c r="J97" s="24">
        <v>0.0</v>
      </c>
      <c r="K97" s="24">
        <v>0.0</v>
      </c>
      <c r="L97" s="24">
        <v>0.0</v>
      </c>
      <c r="M97" s="24">
        <v>0.0</v>
      </c>
      <c r="N97" s="24">
        <v>0.0</v>
      </c>
      <c r="O97" s="24">
        <v>0.0</v>
      </c>
      <c r="P97" s="24">
        <v>0.0</v>
      </c>
      <c r="Q97" s="24">
        <v>0.0</v>
      </c>
      <c r="R97" s="24">
        <v>0.0</v>
      </c>
      <c r="S97" s="24">
        <v>0.0</v>
      </c>
      <c r="T97" s="24">
        <v>0.0</v>
      </c>
      <c r="U97" s="24">
        <v>0.0</v>
      </c>
      <c r="V97" s="24">
        <v>0.0</v>
      </c>
      <c r="W97" s="24">
        <v>0.0</v>
      </c>
    </row>
    <row r="98" ht="15.75" customHeight="1">
      <c r="A98" s="3">
        <v>96.0</v>
      </c>
      <c r="B98" s="24" t="e">
        <v>#VALUE!</v>
      </c>
      <c r="C98" s="3" t="e">
        <v>#VALUE!</v>
      </c>
      <c r="D98" s="3" t="e">
        <v>#VALUE!</v>
      </c>
      <c r="E98" s="3">
        <v>0.0</v>
      </c>
      <c r="F98" s="24">
        <v>0.0</v>
      </c>
      <c r="G98" s="24">
        <v>0.0</v>
      </c>
      <c r="H98" s="24">
        <v>0.0</v>
      </c>
      <c r="I98" s="24">
        <v>0.0</v>
      </c>
      <c r="J98" s="24">
        <v>0.0</v>
      </c>
      <c r="K98" s="24">
        <v>0.0</v>
      </c>
      <c r="L98" s="24">
        <v>0.0</v>
      </c>
      <c r="M98" s="24">
        <v>0.0</v>
      </c>
      <c r="N98" s="24">
        <v>0.0</v>
      </c>
      <c r="O98" s="24">
        <v>0.0</v>
      </c>
      <c r="P98" s="24">
        <v>0.0</v>
      </c>
      <c r="Q98" s="24">
        <v>0.0</v>
      </c>
      <c r="R98" s="24">
        <v>0.0</v>
      </c>
      <c r="S98" s="24">
        <v>0.0</v>
      </c>
      <c r="T98" s="24">
        <v>0.0</v>
      </c>
      <c r="U98" s="24">
        <v>0.0</v>
      </c>
      <c r="V98" s="24">
        <v>0.0</v>
      </c>
      <c r="W98" s="24">
        <v>0.0</v>
      </c>
    </row>
    <row r="99" ht="15.75" customHeight="1">
      <c r="A99" s="3">
        <v>97.0</v>
      </c>
      <c r="B99" s="24" t="e">
        <v>#VALUE!</v>
      </c>
      <c r="C99" s="3" t="e">
        <v>#VALUE!</v>
      </c>
      <c r="D99" s="3" t="e">
        <v>#VALUE!</v>
      </c>
      <c r="E99" s="3">
        <v>0.0</v>
      </c>
      <c r="F99" s="24">
        <v>0.0</v>
      </c>
      <c r="G99" s="24">
        <v>0.0</v>
      </c>
      <c r="H99" s="24">
        <v>0.0</v>
      </c>
      <c r="I99" s="24">
        <v>0.0</v>
      </c>
      <c r="J99" s="24">
        <v>0.0</v>
      </c>
      <c r="K99" s="24">
        <v>0.0</v>
      </c>
      <c r="L99" s="24">
        <v>0.0</v>
      </c>
      <c r="M99" s="24">
        <v>0.0</v>
      </c>
      <c r="N99" s="24">
        <v>0.0</v>
      </c>
      <c r="O99" s="24">
        <v>0.0</v>
      </c>
      <c r="P99" s="24">
        <v>0.0</v>
      </c>
      <c r="Q99" s="24">
        <v>0.0</v>
      </c>
      <c r="R99" s="24">
        <v>0.0</v>
      </c>
      <c r="S99" s="24">
        <v>0.0</v>
      </c>
      <c r="T99" s="24">
        <v>0.0</v>
      </c>
      <c r="U99" s="24">
        <v>0.0</v>
      </c>
      <c r="V99" s="24">
        <v>0.0</v>
      </c>
      <c r="W99" s="24">
        <v>0.0</v>
      </c>
    </row>
    <row r="100" ht="15.75" customHeight="1">
      <c r="A100" s="3">
        <v>98.0</v>
      </c>
      <c r="B100" s="24" t="e">
        <v>#VALUE!</v>
      </c>
      <c r="C100" s="3" t="e">
        <v>#VALUE!</v>
      </c>
      <c r="D100" s="3" t="e">
        <v>#VALUE!</v>
      </c>
      <c r="E100" s="3">
        <v>0.0</v>
      </c>
      <c r="F100" s="24">
        <v>0.0</v>
      </c>
      <c r="G100" s="24">
        <v>0.0</v>
      </c>
      <c r="H100" s="24">
        <v>0.0</v>
      </c>
      <c r="I100" s="24">
        <v>0.0</v>
      </c>
      <c r="J100" s="24">
        <v>0.0</v>
      </c>
      <c r="K100" s="24">
        <v>0.0</v>
      </c>
      <c r="L100" s="24">
        <v>0.0</v>
      </c>
      <c r="M100" s="24">
        <v>0.0</v>
      </c>
      <c r="N100" s="24">
        <v>0.0</v>
      </c>
      <c r="O100" s="24">
        <v>0.0</v>
      </c>
      <c r="P100" s="24">
        <v>0.0</v>
      </c>
      <c r="Q100" s="24">
        <v>0.0</v>
      </c>
      <c r="R100" s="24">
        <v>0.0</v>
      </c>
      <c r="S100" s="24">
        <v>0.0</v>
      </c>
      <c r="T100" s="24">
        <v>0.0</v>
      </c>
      <c r="U100" s="24">
        <v>0.0</v>
      </c>
      <c r="V100" s="24">
        <v>0.0</v>
      </c>
      <c r="W100" s="24">
        <v>0.0</v>
      </c>
    </row>
    <row r="101" ht="15.75" customHeight="1">
      <c r="A101" s="3">
        <v>99.0</v>
      </c>
      <c r="B101" s="24" t="e">
        <v>#VALUE!</v>
      </c>
      <c r="C101" s="3" t="e">
        <v>#VALUE!</v>
      </c>
      <c r="D101" s="3" t="e">
        <v>#VALUE!</v>
      </c>
      <c r="E101" s="3">
        <v>0.0</v>
      </c>
      <c r="F101" s="24">
        <v>0.0</v>
      </c>
      <c r="G101" s="24">
        <v>0.0</v>
      </c>
      <c r="H101" s="24">
        <v>0.0</v>
      </c>
      <c r="I101" s="24">
        <v>0.0</v>
      </c>
      <c r="J101" s="24">
        <v>0.0</v>
      </c>
      <c r="K101" s="24">
        <v>0.0</v>
      </c>
      <c r="L101" s="24">
        <v>0.0</v>
      </c>
      <c r="M101" s="24">
        <v>0.0</v>
      </c>
      <c r="N101" s="24">
        <v>0.0</v>
      </c>
      <c r="O101" s="24">
        <v>0.0</v>
      </c>
      <c r="P101" s="24">
        <v>0.0</v>
      </c>
      <c r="Q101" s="24">
        <v>0.0</v>
      </c>
      <c r="R101" s="24">
        <v>0.0</v>
      </c>
      <c r="S101" s="24">
        <v>0.0</v>
      </c>
      <c r="T101" s="24">
        <v>0.0</v>
      </c>
      <c r="U101" s="24">
        <v>0.0</v>
      </c>
      <c r="V101" s="24">
        <v>0.0</v>
      </c>
      <c r="W101" s="24">
        <v>0.0</v>
      </c>
    </row>
    <row r="102" ht="15.75" customHeight="1">
      <c r="A102" s="3">
        <v>100.0</v>
      </c>
      <c r="B102" s="24" t="e">
        <v>#VALUE!</v>
      </c>
      <c r="C102" s="3" t="e">
        <v>#VALUE!</v>
      </c>
      <c r="D102" s="3" t="e">
        <v>#VALUE!</v>
      </c>
      <c r="E102" s="3">
        <v>0.0</v>
      </c>
      <c r="F102" s="24">
        <v>0.0</v>
      </c>
      <c r="G102" s="24">
        <v>0.0</v>
      </c>
      <c r="H102" s="24">
        <v>0.0</v>
      </c>
      <c r="I102" s="24">
        <v>0.0</v>
      </c>
      <c r="J102" s="24">
        <v>0.0</v>
      </c>
      <c r="K102" s="24">
        <v>0.0</v>
      </c>
      <c r="L102" s="24">
        <v>0.0</v>
      </c>
      <c r="M102" s="24">
        <v>0.0</v>
      </c>
      <c r="N102" s="24">
        <v>0.0</v>
      </c>
      <c r="O102" s="24">
        <v>0.0</v>
      </c>
      <c r="P102" s="24">
        <v>0.0</v>
      </c>
      <c r="Q102" s="24">
        <v>0.0</v>
      </c>
      <c r="R102" s="24">
        <v>0.0</v>
      </c>
      <c r="S102" s="24">
        <v>0.0</v>
      </c>
      <c r="T102" s="24">
        <v>0.0</v>
      </c>
      <c r="U102" s="24">
        <v>0.0</v>
      </c>
      <c r="V102" s="24">
        <v>0.0</v>
      </c>
      <c r="W102" s="24">
        <v>0.0</v>
      </c>
    </row>
    <row r="103" ht="15.75" customHeight="1">
      <c r="A103" s="3">
        <v>101.0</v>
      </c>
      <c r="B103" s="24" t="e">
        <v>#VALUE!</v>
      </c>
      <c r="C103" s="3" t="e">
        <v>#VALUE!</v>
      </c>
      <c r="D103" s="3" t="e">
        <v>#VALUE!</v>
      </c>
      <c r="E103" s="3">
        <v>0.0</v>
      </c>
      <c r="F103" s="24">
        <v>0.0</v>
      </c>
      <c r="G103" s="24">
        <v>0.0</v>
      </c>
      <c r="H103" s="24">
        <v>0.0</v>
      </c>
      <c r="I103" s="24">
        <v>0.0</v>
      </c>
      <c r="J103" s="24">
        <v>0.0</v>
      </c>
      <c r="K103" s="24">
        <v>0.0</v>
      </c>
      <c r="L103" s="24">
        <v>0.0</v>
      </c>
      <c r="M103" s="24">
        <v>0.0</v>
      </c>
      <c r="N103" s="24">
        <v>0.0</v>
      </c>
      <c r="O103" s="24">
        <v>0.0</v>
      </c>
      <c r="P103" s="24">
        <v>0.0</v>
      </c>
      <c r="Q103" s="24">
        <v>0.0</v>
      </c>
      <c r="R103" s="24">
        <v>0.0</v>
      </c>
      <c r="S103" s="24">
        <v>0.0</v>
      </c>
      <c r="T103" s="24">
        <v>0.0</v>
      </c>
      <c r="U103" s="24">
        <v>0.0</v>
      </c>
      <c r="V103" s="24">
        <v>0.0</v>
      </c>
      <c r="W103" s="24">
        <v>0.0</v>
      </c>
    </row>
    <row r="104" ht="15.75" customHeight="1">
      <c r="A104" s="3">
        <v>102.0</v>
      </c>
      <c r="B104" s="24" t="e">
        <v>#VALUE!</v>
      </c>
      <c r="C104" s="3" t="e">
        <v>#VALUE!</v>
      </c>
      <c r="D104" s="3" t="e">
        <v>#VALUE!</v>
      </c>
      <c r="E104" s="3">
        <v>0.0</v>
      </c>
      <c r="F104" s="24">
        <v>0.0</v>
      </c>
      <c r="G104" s="24">
        <v>0.0</v>
      </c>
      <c r="H104" s="24">
        <v>0.0</v>
      </c>
      <c r="I104" s="24">
        <v>0.0</v>
      </c>
      <c r="J104" s="24">
        <v>0.0</v>
      </c>
      <c r="K104" s="24">
        <v>0.0</v>
      </c>
      <c r="L104" s="24">
        <v>0.0</v>
      </c>
      <c r="M104" s="24">
        <v>0.0</v>
      </c>
      <c r="N104" s="24">
        <v>0.0</v>
      </c>
      <c r="O104" s="24">
        <v>0.0</v>
      </c>
      <c r="P104" s="24">
        <v>0.0</v>
      </c>
      <c r="Q104" s="24">
        <v>0.0</v>
      </c>
      <c r="R104" s="24">
        <v>0.0</v>
      </c>
      <c r="S104" s="24">
        <v>0.0</v>
      </c>
      <c r="T104" s="24">
        <v>0.0</v>
      </c>
      <c r="U104" s="24">
        <v>0.0</v>
      </c>
      <c r="V104" s="24">
        <v>0.0</v>
      </c>
      <c r="W104" s="24">
        <v>0.0</v>
      </c>
    </row>
    <row r="105" ht="15.75" customHeight="1">
      <c r="A105" s="3">
        <v>103.0</v>
      </c>
      <c r="B105" s="24" t="e">
        <v>#VALUE!</v>
      </c>
      <c r="C105" s="3" t="e">
        <v>#VALUE!</v>
      </c>
      <c r="D105" s="3" t="e">
        <v>#VALUE!</v>
      </c>
      <c r="E105" s="3">
        <v>0.0</v>
      </c>
      <c r="F105" s="24">
        <v>0.0</v>
      </c>
      <c r="G105" s="24">
        <v>0.0</v>
      </c>
      <c r="H105" s="24">
        <v>0.0</v>
      </c>
      <c r="I105" s="24">
        <v>0.0</v>
      </c>
      <c r="J105" s="24">
        <v>0.0</v>
      </c>
      <c r="K105" s="24">
        <v>0.0</v>
      </c>
      <c r="L105" s="24">
        <v>0.0</v>
      </c>
      <c r="M105" s="24">
        <v>0.0</v>
      </c>
      <c r="N105" s="24">
        <v>0.0</v>
      </c>
      <c r="O105" s="24">
        <v>0.0</v>
      </c>
      <c r="P105" s="24">
        <v>0.0</v>
      </c>
      <c r="Q105" s="24">
        <v>0.0</v>
      </c>
      <c r="R105" s="24">
        <v>0.0</v>
      </c>
      <c r="S105" s="24">
        <v>0.0</v>
      </c>
      <c r="T105" s="24">
        <v>0.0</v>
      </c>
      <c r="U105" s="24">
        <v>0.0</v>
      </c>
      <c r="V105" s="24">
        <v>0.0</v>
      </c>
      <c r="W105" s="24">
        <v>0.0</v>
      </c>
    </row>
    <row r="106" ht="15.75" customHeight="1">
      <c r="A106" s="3">
        <v>104.0</v>
      </c>
      <c r="B106" s="24" t="e">
        <v>#VALUE!</v>
      </c>
      <c r="C106" s="3" t="e">
        <v>#VALUE!</v>
      </c>
      <c r="D106" s="3" t="e">
        <v>#VALUE!</v>
      </c>
      <c r="E106" s="3">
        <v>0.0</v>
      </c>
      <c r="F106" s="24">
        <v>0.0</v>
      </c>
      <c r="G106" s="24">
        <v>0.0</v>
      </c>
      <c r="H106" s="24">
        <v>0.0</v>
      </c>
      <c r="I106" s="24">
        <v>0.0</v>
      </c>
      <c r="J106" s="24">
        <v>0.0</v>
      </c>
      <c r="K106" s="24">
        <v>0.0</v>
      </c>
      <c r="L106" s="24">
        <v>0.0</v>
      </c>
      <c r="M106" s="24">
        <v>0.0</v>
      </c>
      <c r="N106" s="24">
        <v>0.0</v>
      </c>
      <c r="O106" s="24">
        <v>0.0</v>
      </c>
      <c r="P106" s="24">
        <v>0.0</v>
      </c>
      <c r="Q106" s="24">
        <v>0.0</v>
      </c>
      <c r="R106" s="24">
        <v>0.0</v>
      </c>
      <c r="S106" s="24">
        <v>0.0</v>
      </c>
      <c r="T106" s="24">
        <v>0.0</v>
      </c>
      <c r="U106" s="24">
        <v>0.0</v>
      </c>
      <c r="V106" s="24">
        <v>0.0</v>
      </c>
      <c r="W106" s="24">
        <v>0.0</v>
      </c>
    </row>
    <row r="107" ht="15.75" customHeight="1">
      <c r="A107" s="3">
        <v>105.0</v>
      </c>
      <c r="B107" s="24" t="e">
        <v>#VALUE!</v>
      </c>
      <c r="C107" s="3" t="e">
        <v>#VALUE!</v>
      </c>
      <c r="D107" s="3" t="e">
        <v>#VALUE!</v>
      </c>
      <c r="E107" s="3">
        <v>0.0</v>
      </c>
      <c r="F107" s="24">
        <v>0.0</v>
      </c>
      <c r="G107" s="24">
        <v>0.0</v>
      </c>
      <c r="H107" s="24">
        <v>0.0</v>
      </c>
      <c r="I107" s="24">
        <v>0.0</v>
      </c>
      <c r="J107" s="24">
        <v>0.0</v>
      </c>
      <c r="K107" s="24">
        <v>0.0</v>
      </c>
      <c r="L107" s="24">
        <v>0.0</v>
      </c>
      <c r="M107" s="24">
        <v>0.0</v>
      </c>
      <c r="N107" s="24">
        <v>0.0</v>
      </c>
      <c r="O107" s="24">
        <v>0.0</v>
      </c>
      <c r="P107" s="24">
        <v>0.0</v>
      </c>
      <c r="Q107" s="24">
        <v>0.0</v>
      </c>
      <c r="R107" s="24">
        <v>0.0</v>
      </c>
      <c r="S107" s="24">
        <v>0.0</v>
      </c>
      <c r="T107" s="24">
        <v>0.0</v>
      </c>
      <c r="U107" s="24">
        <v>0.0</v>
      </c>
      <c r="V107" s="24">
        <v>0.0</v>
      </c>
      <c r="W107" s="24">
        <v>0.0</v>
      </c>
    </row>
    <row r="108" ht="15.75" customHeight="1">
      <c r="A108" s="3">
        <v>106.0</v>
      </c>
      <c r="B108" s="24" t="e">
        <v>#VALUE!</v>
      </c>
      <c r="C108" s="3" t="e">
        <v>#VALUE!</v>
      </c>
      <c r="D108" s="3" t="e">
        <v>#VALUE!</v>
      </c>
      <c r="E108" s="3">
        <v>0.0</v>
      </c>
      <c r="F108" s="24">
        <v>0.0</v>
      </c>
      <c r="G108" s="24">
        <v>0.0</v>
      </c>
      <c r="H108" s="24">
        <v>0.0</v>
      </c>
      <c r="I108" s="24">
        <v>0.0</v>
      </c>
      <c r="J108" s="24">
        <v>0.0</v>
      </c>
      <c r="K108" s="24">
        <v>0.0</v>
      </c>
      <c r="L108" s="24">
        <v>0.0</v>
      </c>
      <c r="M108" s="24">
        <v>0.0</v>
      </c>
      <c r="N108" s="24">
        <v>0.0</v>
      </c>
      <c r="O108" s="24">
        <v>0.0</v>
      </c>
      <c r="P108" s="24">
        <v>0.0</v>
      </c>
      <c r="Q108" s="24">
        <v>0.0</v>
      </c>
      <c r="R108" s="24">
        <v>0.0</v>
      </c>
      <c r="S108" s="24">
        <v>0.0</v>
      </c>
      <c r="T108" s="24">
        <v>0.0</v>
      </c>
      <c r="U108" s="24">
        <v>0.0</v>
      </c>
      <c r="V108" s="24">
        <v>0.0</v>
      </c>
      <c r="W108" s="24">
        <v>0.0</v>
      </c>
    </row>
    <row r="109" ht="15.75" customHeight="1">
      <c r="A109" s="3">
        <v>107.0</v>
      </c>
      <c r="B109" s="24" t="e">
        <v>#VALUE!</v>
      </c>
      <c r="C109" s="3" t="e">
        <v>#VALUE!</v>
      </c>
      <c r="D109" s="3" t="e">
        <v>#VALUE!</v>
      </c>
      <c r="E109" s="3">
        <v>0.0</v>
      </c>
      <c r="F109" s="24">
        <v>0.0</v>
      </c>
      <c r="G109" s="24">
        <v>0.0</v>
      </c>
      <c r="H109" s="24">
        <v>0.0</v>
      </c>
      <c r="I109" s="24">
        <v>0.0</v>
      </c>
      <c r="J109" s="24">
        <v>0.0</v>
      </c>
      <c r="K109" s="24">
        <v>0.0</v>
      </c>
      <c r="L109" s="24">
        <v>0.0</v>
      </c>
      <c r="M109" s="24">
        <v>0.0</v>
      </c>
      <c r="N109" s="24">
        <v>0.0</v>
      </c>
      <c r="O109" s="24">
        <v>0.0</v>
      </c>
      <c r="P109" s="24">
        <v>0.0</v>
      </c>
      <c r="Q109" s="24">
        <v>0.0</v>
      </c>
      <c r="R109" s="24">
        <v>0.0</v>
      </c>
      <c r="S109" s="24">
        <v>0.0</v>
      </c>
      <c r="T109" s="24">
        <v>0.0</v>
      </c>
      <c r="U109" s="24">
        <v>0.0</v>
      </c>
      <c r="V109" s="24">
        <v>0.0</v>
      </c>
      <c r="W109" s="24">
        <v>0.0</v>
      </c>
    </row>
    <row r="110" ht="15.75" customHeight="1">
      <c r="A110" s="3">
        <v>108.0</v>
      </c>
      <c r="B110" s="24" t="e">
        <v>#VALUE!</v>
      </c>
      <c r="C110" s="3" t="e">
        <v>#VALUE!</v>
      </c>
      <c r="D110" s="3" t="e">
        <v>#VALUE!</v>
      </c>
      <c r="E110" s="3">
        <v>0.0</v>
      </c>
      <c r="F110" s="24">
        <v>0.0</v>
      </c>
      <c r="G110" s="24">
        <v>0.0</v>
      </c>
      <c r="H110" s="24">
        <v>0.0</v>
      </c>
      <c r="I110" s="24">
        <v>0.0</v>
      </c>
      <c r="J110" s="24">
        <v>0.0</v>
      </c>
      <c r="K110" s="24">
        <v>0.0</v>
      </c>
      <c r="L110" s="24">
        <v>0.0</v>
      </c>
      <c r="M110" s="24">
        <v>0.0</v>
      </c>
      <c r="N110" s="24">
        <v>0.0</v>
      </c>
      <c r="O110" s="24">
        <v>0.0</v>
      </c>
      <c r="P110" s="24">
        <v>0.0</v>
      </c>
      <c r="Q110" s="24">
        <v>0.0</v>
      </c>
      <c r="R110" s="24">
        <v>0.0</v>
      </c>
      <c r="S110" s="24">
        <v>0.0</v>
      </c>
      <c r="T110" s="24">
        <v>0.0</v>
      </c>
      <c r="U110" s="24">
        <v>0.0</v>
      </c>
      <c r="V110" s="24">
        <v>0.0</v>
      </c>
      <c r="W110" s="24">
        <v>0.0</v>
      </c>
    </row>
    <row r="111" ht="15.75" customHeight="1">
      <c r="A111" s="3">
        <v>109.0</v>
      </c>
      <c r="B111" s="24" t="e">
        <v>#VALUE!</v>
      </c>
      <c r="C111" s="3" t="e">
        <v>#VALUE!</v>
      </c>
      <c r="D111" s="3" t="e">
        <v>#VALUE!</v>
      </c>
      <c r="E111" s="3">
        <v>0.0</v>
      </c>
      <c r="F111" s="24">
        <v>0.0</v>
      </c>
      <c r="G111" s="24">
        <v>0.0</v>
      </c>
      <c r="H111" s="24">
        <v>0.0</v>
      </c>
      <c r="I111" s="24">
        <v>0.0</v>
      </c>
      <c r="J111" s="24">
        <v>0.0</v>
      </c>
      <c r="K111" s="24">
        <v>0.0</v>
      </c>
      <c r="L111" s="24">
        <v>0.0</v>
      </c>
      <c r="M111" s="24">
        <v>0.0</v>
      </c>
      <c r="N111" s="24">
        <v>0.0</v>
      </c>
      <c r="O111" s="24">
        <v>0.0</v>
      </c>
      <c r="P111" s="24">
        <v>0.0</v>
      </c>
      <c r="Q111" s="24">
        <v>0.0</v>
      </c>
      <c r="R111" s="24">
        <v>0.0</v>
      </c>
      <c r="S111" s="24">
        <v>0.0</v>
      </c>
      <c r="T111" s="24">
        <v>0.0</v>
      </c>
      <c r="U111" s="24">
        <v>0.0</v>
      </c>
      <c r="V111" s="24">
        <v>0.0</v>
      </c>
      <c r="W111" s="24">
        <v>0.0</v>
      </c>
    </row>
    <row r="112" ht="15.75" customHeight="1">
      <c r="A112" s="3">
        <v>110.0</v>
      </c>
      <c r="B112" s="24" t="e">
        <v>#VALUE!</v>
      </c>
      <c r="C112" s="3" t="e">
        <v>#VALUE!</v>
      </c>
      <c r="D112" s="3" t="e">
        <v>#VALUE!</v>
      </c>
      <c r="E112" s="3">
        <v>0.0</v>
      </c>
      <c r="F112" s="24">
        <v>0.0</v>
      </c>
      <c r="G112" s="24">
        <v>0.0</v>
      </c>
      <c r="H112" s="24">
        <v>0.0</v>
      </c>
      <c r="I112" s="24">
        <v>0.0</v>
      </c>
      <c r="J112" s="24">
        <v>0.0</v>
      </c>
      <c r="K112" s="24">
        <v>0.0</v>
      </c>
      <c r="L112" s="24">
        <v>0.0</v>
      </c>
      <c r="M112" s="24">
        <v>0.0</v>
      </c>
      <c r="N112" s="24">
        <v>0.0</v>
      </c>
      <c r="O112" s="24">
        <v>0.0</v>
      </c>
      <c r="P112" s="24">
        <v>0.0</v>
      </c>
      <c r="Q112" s="24">
        <v>0.0</v>
      </c>
      <c r="R112" s="24">
        <v>0.0</v>
      </c>
      <c r="S112" s="24">
        <v>0.0</v>
      </c>
      <c r="T112" s="24">
        <v>0.0</v>
      </c>
      <c r="U112" s="24">
        <v>0.0</v>
      </c>
      <c r="V112" s="24">
        <v>0.0</v>
      </c>
      <c r="W112" s="24">
        <v>0.0</v>
      </c>
    </row>
    <row r="113" ht="15.75" customHeight="1">
      <c r="A113" s="3">
        <v>111.0</v>
      </c>
      <c r="B113" s="24" t="e">
        <v>#VALUE!</v>
      </c>
      <c r="C113" s="3" t="e">
        <v>#VALUE!</v>
      </c>
      <c r="D113" s="3" t="e">
        <v>#VALUE!</v>
      </c>
      <c r="E113" s="3">
        <v>0.0</v>
      </c>
      <c r="F113" s="24">
        <v>0.0</v>
      </c>
      <c r="G113" s="24">
        <v>0.0</v>
      </c>
      <c r="H113" s="24">
        <v>0.0</v>
      </c>
      <c r="I113" s="24">
        <v>0.0</v>
      </c>
      <c r="J113" s="24">
        <v>0.0</v>
      </c>
      <c r="K113" s="24">
        <v>0.0</v>
      </c>
      <c r="L113" s="24">
        <v>0.0</v>
      </c>
      <c r="M113" s="24">
        <v>0.0</v>
      </c>
      <c r="N113" s="24">
        <v>0.0</v>
      </c>
      <c r="O113" s="24">
        <v>0.0</v>
      </c>
      <c r="P113" s="24">
        <v>0.0</v>
      </c>
      <c r="Q113" s="24">
        <v>0.0</v>
      </c>
      <c r="R113" s="24">
        <v>0.0</v>
      </c>
      <c r="S113" s="24">
        <v>0.0</v>
      </c>
      <c r="T113" s="24">
        <v>0.0</v>
      </c>
      <c r="U113" s="24">
        <v>0.0</v>
      </c>
      <c r="V113" s="24">
        <v>0.0</v>
      </c>
      <c r="W113" s="24">
        <v>0.0</v>
      </c>
    </row>
    <row r="114" ht="15.75" customHeight="1">
      <c r="A114" s="3">
        <v>112.0</v>
      </c>
      <c r="B114" s="24" t="e">
        <v>#VALUE!</v>
      </c>
      <c r="C114" s="3" t="e">
        <v>#VALUE!</v>
      </c>
      <c r="D114" s="3" t="e">
        <v>#VALUE!</v>
      </c>
      <c r="E114" s="3">
        <v>0.0</v>
      </c>
      <c r="F114" s="24">
        <v>0.0</v>
      </c>
      <c r="G114" s="24">
        <v>0.0</v>
      </c>
      <c r="H114" s="24">
        <v>0.0</v>
      </c>
      <c r="I114" s="24">
        <v>0.0</v>
      </c>
      <c r="J114" s="24">
        <v>0.0</v>
      </c>
      <c r="K114" s="24">
        <v>0.0</v>
      </c>
      <c r="L114" s="24">
        <v>0.0</v>
      </c>
      <c r="M114" s="24">
        <v>0.0</v>
      </c>
      <c r="N114" s="24">
        <v>0.0</v>
      </c>
      <c r="O114" s="24">
        <v>0.0</v>
      </c>
      <c r="P114" s="24">
        <v>0.0</v>
      </c>
      <c r="Q114" s="24">
        <v>0.0</v>
      </c>
      <c r="R114" s="24">
        <v>0.0</v>
      </c>
      <c r="S114" s="24">
        <v>0.0</v>
      </c>
      <c r="T114" s="24">
        <v>0.0</v>
      </c>
      <c r="U114" s="24">
        <v>0.0</v>
      </c>
      <c r="V114" s="24">
        <v>0.0</v>
      </c>
      <c r="W114" s="24">
        <v>0.0</v>
      </c>
    </row>
    <row r="115" ht="15.75" customHeight="1">
      <c r="A115" s="3">
        <v>113.0</v>
      </c>
      <c r="B115" s="24" t="e">
        <v>#VALUE!</v>
      </c>
      <c r="C115" s="3" t="e">
        <v>#VALUE!</v>
      </c>
      <c r="D115" s="3" t="e">
        <v>#VALUE!</v>
      </c>
      <c r="E115" s="3">
        <v>0.0</v>
      </c>
      <c r="F115" s="24">
        <v>0.0</v>
      </c>
      <c r="G115" s="24">
        <v>0.0</v>
      </c>
      <c r="H115" s="24">
        <v>0.0</v>
      </c>
      <c r="I115" s="24">
        <v>0.0</v>
      </c>
      <c r="J115" s="24">
        <v>0.0</v>
      </c>
      <c r="K115" s="24">
        <v>0.0</v>
      </c>
      <c r="L115" s="24">
        <v>0.0</v>
      </c>
      <c r="M115" s="24">
        <v>0.0</v>
      </c>
      <c r="N115" s="24">
        <v>0.0</v>
      </c>
      <c r="O115" s="24">
        <v>0.0</v>
      </c>
      <c r="P115" s="24">
        <v>0.0</v>
      </c>
      <c r="Q115" s="24">
        <v>0.0</v>
      </c>
      <c r="R115" s="24">
        <v>0.0</v>
      </c>
      <c r="S115" s="24">
        <v>0.0</v>
      </c>
      <c r="T115" s="24">
        <v>0.0</v>
      </c>
      <c r="U115" s="24">
        <v>0.0</v>
      </c>
      <c r="V115" s="24">
        <v>0.0</v>
      </c>
      <c r="W115" s="24">
        <v>0.0</v>
      </c>
    </row>
    <row r="116" ht="15.75" customHeight="1">
      <c r="A116" s="3">
        <v>114.0</v>
      </c>
      <c r="B116" s="24" t="e">
        <v>#VALUE!</v>
      </c>
      <c r="C116" s="3" t="e">
        <v>#VALUE!</v>
      </c>
      <c r="D116" s="3" t="e">
        <v>#VALUE!</v>
      </c>
      <c r="E116" s="3">
        <v>0.0</v>
      </c>
      <c r="F116" s="24">
        <v>0.0</v>
      </c>
      <c r="G116" s="24">
        <v>0.0</v>
      </c>
      <c r="H116" s="24">
        <v>0.0</v>
      </c>
      <c r="I116" s="24">
        <v>0.0</v>
      </c>
      <c r="J116" s="24">
        <v>0.0</v>
      </c>
      <c r="K116" s="24">
        <v>0.0</v>
      </c>
      <c r="L116" s="24">
        <v>0.0</v>
      </c>
      <c r="M116" s="24">
        <v>0.0</v>
      </c>
      <c r="N116" s="24">
        <v>0.0</v>
      </c>
      <c r="O116" s="24">
        <v>0.0</v>
      </c>
      <c r="P116" s="24">
        <v>0.0</v>
      </c>
      <c r="Q116" s="24">
        <v>0.0</v>
      </c>
      <c r="R116" s="24">
        <v>0.0</v>
      </c>
      <c r="S116" s="24">
        <v>0.0</v>
      </c>
      <c r="T116" s="24">
        <v>0.0</v>
      </c>
      <c r="U116" s="24">
        <v>0.0</v>
      </c>
      <c r="V116" s="24">
        <v>0.0</v>
      </c>
      <c r="W116" s="24">
        <v>0.0</v>
      </c>
    </row>
    <row r="117" ht="15.75" customHeight="1">
      <c r="A117" s="3">
        <v>115.0</v>
      </c>
      <c r="B117" s="24" t="e">
        <v>#VALUE!</v>
      </c>
      <c r="C117" s="3" t="e">
        <v>#VALUE!</v>
      </c>
      <c r="D117" s="3" t="e">
        <v>#VALUE!</v>
      </c>
      <c r="E117" s="3">
        <v>0.0</v>
      </c>
      <c r="F117" s="24">
        <v>0.0</v>
      </c>
      <c r="G117" s="24">
        <v>0.0</v>
      </c>
      <c r="H117" s="24">
        <v>0.0</v>
      </c>
      <c r="I117" s="24">
        <v>0.0</v>
      </c>
      <c r="J117" s="24">
        <v>0.0</v>
      </c>
      <c r="K117" s="24">
        <v>0.0</v>
      </c>
      <c r="L117" s="24">
        <v>0.0</v>
      </c>
      <c r="M117" s="24">
        <v>0.0</v>
      </c>
      <c r="N117" s="24">
        <v>0.0</v>
      </c>
      <c r="O117" s="24">
        <v>0.0</v>
      </c>
      <c r="P117" s="24">
        <v>0.0</v>
      </c>
      <c r="Q117" s="24">
        <v>0.0</v>
      </c>
      <c r="R117" s="24">
        <v>0.0</v>
      </c>
      <c r="S117" s="24">
        <v>0.0</v>
      </c>
      <c r="T117" s="24">
        <v>0.0</v>
      </c>
      <c r="U117" s="24">
        <v>0.0</v>
      </c>
      <c r="V117" s="24">
        <v>0.0</v>
      </c>
      <c r="W117" s="24">
        <v>0.0</v>
      </c>
    </row>
    <row r="118" ht="15.75" customHeight="1">
      <c r="A118" s="3">
        <v>116.0</v>
      </c>
      <c r="B118" s="24" t="e">
        <v>#VALUE!</v>
      </c>
      <c r="C118" s="3" t="e">
        <v>#VALUE!</v>
      </c>
      <c r="D118" s="3" t="e">
        <v>#VALUE!</v>
      </c>
      <c r="E118" s="3">
        <v>0.0</v>
      </c>
      <c r="F118" s="24">
        <v>0.0</v>
      </c>
      <c r="G118" s="24">
        <v>0.0</v>
      </c>
      <c r="H118" s="24">
        <v>0.0</v>
      </c>
      <c r="I118" s="24">
        <v>0.0</v>
      </c>
      <c r="J118" s="24">
        <v>0.0</v>
      </c>
      <c r="K118" s="24">
        <v>0.0</v>
      </c>
      <c r="L118" s="24">
        <v>0.0</v>
      </c>
      <c r="M118" s="24">
        <v>0.0</v>
      </c>
      <c r="N118" s="24">
        <v>0.0</v>
      </c>
      <c r="O118" s="24">
        <v>0.0</v>
      </c>
      <c r="P118" s="24">
        <v>0.0</v>
      </c>
      <c r="Q118" s="24">
        <v>0.0</v>
      </c>
      <c r="R118" s="24">
        <v>0.0</v>
      </c>
      <c r="S118" s="24">
        <v>0.0</v>
      </c>
      <c r="T118" s="24">
        <v>0.0</v>
      </c>
      <c r="U118" s="24">
        <v>0.0</v>
      </c>
      <c r="V118" s="24">
        <v>0.0</v>
      </c>
      <c r="W118" s="24">
        <v>0.0</v>
      </c>
    </row>
    <row r="119" ht="15.75" customHeight="1">
      <c r="A119" s="3">
        <v>117.0</v>
      </c>
      <c r="B119" s="24" t="e">
        <v>#VALUE!</v>
      </c>
      <c r="C119" s="3" t="e">
        <v>#VALUE!</v>
      </c>
      <c r="D119" s="3" t="e">
        <v>#VALUE!</v>
      </c>
      <c r="E119" s="3">
        <v>0.0</v>
      </c>
      <c r="F119" s="24">
        <v>0.0</v>
      </c>
      <c r="G119" s="24">
        <v>0.0</v>
      </c>
      <c r="H119" s="24">
        <v>0.0</v>
      </c>
      <c r="I119" s="24">
        <v>0.0</v>
      </c>
      <c r="J119" s="24">
        <v>0.0</v>
      </c>
      <c r="K119" s="24">
        <v>0.0</v>
      </c>
      <c r="L119" s="24">
        <v>0.0</v>
      </c>
      <c r="M119" s="24">
        <v>0.0</v>
      </c>
      <c r="N119" s="24">
        <v>0.0</v>
      </c>
      <c r="O119" s="24">
        <v>0.0</v>
      </c>
      <c r="P119" s="24">
        <v>0.0</v>
      </c>
      <c r="Q119" s="24">
        <v>0.0</v>
      </c>
      <c r="R119" s="24">
        <v>0.0</v>
      </c>
      <c r="S119" s="24">
        <v>0.0</v>
      </c>
      <c r="T119" s="24">
        <v>0.0</v>
      </c>
      <c r="U119" s="24">
        <v>0.0</v>
      </c>
      <c r="V119" s="24">
        <v>0.0</v>
      </c>
      <c r="W119" s="24">
        <v>0.0</v>
      </c>
    </row>
    <row r="120" ht="15.75" customHeight="1">
      <c r="A120" s="3">
        <v>118.0</v>
      </c>
      <c r="B120" s="24" t="e">
        <v>#VALUE!</v>
      </c>
      <c r="C120" s="3" t="e">
        <v>#VALUE!</v>
      </c>
      <c r="D120" s="3" t="e">
        <v>#VALUE!</v>
      </c>
      <c r="E120" s="3">
        <v>0.0</v>
      </c>
      <c r="F120" s="24">
        <v>0.0</v>
      </c>
      <c r="G120" s="24">
        <v>0.0</v>
      </c>
      <c r="H120" s="24">
        <v>0.0</v>
      </c>
      <c r="I120" s="24">
        <v>0.0</v>
      </c>
      <c r="J120" s="24">
        <v>0.0</v>
      </c>
      <c r="K120" s="24">
        <v>0.0</v>
      </c>
      <c r="L120" s="24">
        <v>0.0</v>
      </c>
      <c r="M120" s="24">
        <v>0.0</v>
      </c>
      <c r="N120" s="24">
        <v>0.0</v>
      </c>
      <c r="O120" s="24">
        <v>0.0</v>
      </c>
      <c r="P120" s="24">
        <v>0.0</v>
      </c>
      <c r="Q120" s="24">
        <v>0.0</v>
      </c>
      <c r="R120" s="24">
        <v>0.0</v>
      </c>
      <c r="S120" s="24">
        <v>0.0</v>
      </c>
      <c r="T120" s="24">
        <v>0.0</v>
      </c>
      <c r="U120" s="24">
        <v>0.0</v>
      </c>
      <c r="V120" s="24">
        <v>0.0</v>
      </c>
      <c r="W120" s="24">
        <v>0.0</v>
      </c>
    </row>
    <row r="121" ht="15.75" customHeight="1">
      <c r="A121" s="3">
        <v>119.0</v>
      </c>
      <c r="B121" s="24" t="e">
        <v>#VALUE!</v>
      </c>
      <c r="C121" s="3" t="e">
        <v>#VALUE!</v>
      </c>
      <c r="D121" s="3" t="e">
        <v>#VALUE!</v>
      </c>
      <c r="E121" s="3">
        <v>0.0</v>
      </c>
      <c r="F121" s="24">
        <v>0.0</v>
      </c>
      <c r="G121" s="24">
        <v>0.0</v>
      </c>
      <c r="H121" s="24">
        <v>0.0</v>
      </c>
      <c r="I121" s="24">
        <v>0.0</v>
      </c>
      <c r="J121" s="24">
        <v>0.0</v>
      </c>
      <c r="K121" s="24">
        <v>0.0</v>
      </c>
      <c r="L121" s="24">
        <v>0.0</v>
      </c>
      <c r="M121" s="24">
        <v>0.0</v>
      </c>
      <c r="N121" s="24">
        <v>0.0</v>
      </c>
      <c r="O121" s="24">
        <v>0.0</v>
      </c>
      <c r="P121" s="24">
        <v>0.0</v>
      </c>
      <c r="Q121" s="24">
        <v>0.0</v>
      </c>
      <c r="R121" s="24">
        <v>0.0</v>
      </c>
      <c r="S121" s="24">
        <v>0.0</v>
      </c>
      <c r="T121" s="24">
        <v>0.0</v>
      </c>
      <c r="U121" s="24">
        <v>0.0</v>
      </c>
      <c r="V121" s="24">
        <v>0.0</v>
      </c>
      <c r="W121" s="24">
        <v>0.0</v>
      </c>
    </row>
    <row r="122" ht="15.75" customHeight="1">
      <c r="A122" s="3">
        <v>120.0</v>
      </c>
      <c r="B122" s="24" t="e">
        <v>#VALUE!</v>
      </c>
      <c r="C122" s="3" t="e">
        <v>#VALUE!</v>
      </c>
      <c r="D122" s="3" t="e">
        <v>#VALUE!</v>
      </c>
      <c r="E122" s="3">
        <v>0.0</v>
      </c>
      <c r="F122" s="24">
        <v>0.0</v>
      </c>
      <c r="G122" s="24">
        <v>0.0</v>
      </c>
      <c r="H122" s="24">
        <v>0.0</v>
      </c>
      <c r="I122" s="24">
        <v>0.0</v>
      </c>
      <c r="J122" s="24">
        <v>0.0</v>
      </c>
      <c r="K122" s="24">
        <v>0.0</v>
      </c>
      <c r="L122" s="24">
        <v>0.0</v>
      </c>
      <c r="M122" s="24">
        <v>0.0</v>
      </c>
      <c r="N122" s="24">
        <v>0.0</v>
      </c>
      <c r="O122" s="24">
        <v>0.0</v>
      </c>
      <c r="P122" s="24">
        <v>0.0</v>
      </c>
      <c r="Q122" s="24">
        <v>0.0</v>
      </c>
      <c r="R122" s="24">
        <v>0.0</v>
      </c>
      <c r="S122" s="24">
        <v>0.0</v>
      </c>
      <c r="T122" s="24">
        <v>0.0</v>
      </c>
      <c r="U122" s="24">
        <v>0.0</v>
      </c>
      <c r="V122" s="24">
        <v>0.0</v>
      </c>
      <c r="W122" s="24">
        <v>0.0</v>
      </c>
    </row>
    <row r="123" ht="15.75" customHeight="1">
      <c r="A123" s="3">
        <v>121.0</v>
      </c>
      <c r="B123" s="24" t="e">
        <v>#VALUE!</v>
      </c>
      <c r="C123" s="3" t="e">
        <v>#VALUE!</v>
      </c>
      <c r="D123" s="3" t="e">
        <v>#VALUE!</v>
      </c>
      <c r="E123" s="3">
        <v>0.0</v>
      </c>
      <c r="F123" s="24">
        <v>0.0</v>
      </c>
      <c r="G123" s="24">
        <v>0.0</v>
      </c>
      <c r="H123" s="24">
        <v>0.0</v>
      </c>
      <c r="I123" s="24">
        <v>0.0</v>
      </c>
      <c r="J123" s="24">
        <v>0.0</v>
      </c>
      <c r="K123" s="24">
        <v>0.0</v>
      </c>
      <c r="L123" s="24">
        <v>0.0</v>
      </c>
      <c r="M123" s="24">
        <v>0.0</v>
      </c>
      <c r="N123" s="24">
        <v>0.0</v>
      </c>
      <c r="O123" s="24">
        <v>0.0</v>
      </c>
      <c r="P123" s="24">
        <v>0.0</v>
      </c>
      <c r="Q123" s="24">
        <v>0.0</v>
      </c>
      <c r="R123" s="24">
        <v>0.0</v>
      </c>
      <c r="S123" s="24">
        <v>0.0</v>
      </c>
      <c r="T123" s="24">
        <v>0.0</v>
      </c>
      <c r="U123" s="24">
        <v>0.0</v>
      </c>
      <c r="V123" s="24">
        <v>0.0</v>
      </c>
      <c r="W123" s="24">
        <v>0.0</v>
      </c>
    </row>
    <row r="124" ht="15.75" customHeight="1">
      <c r="A124" s="3">
        <v>122.0</v>
      </c>
      <c r="B124" s="24" t="e">
        <v>#VALUE!</v>
      </c>
      <c r="C124" s="3" t="e">
        <v>#VALUE!</v>
      </c>
      <c r="D124" s="3" t="e">
        <v>#VALUE!</v>
      </c>
      <c r="E124" s="3">
        <v>0.0</v>
      </c>
      <c r="F124" s="24">
        <v>0.0</v>
      </c>
      <c r="G124" s="24">
        <v>0.0</v>
      </c>
      <c r="H124" s="24">
        <v>0.0</v>
      </c>
      <c r="I124" s="24">
        <v>0.0</v>
      </c>
      <c r="J124" s="24">
        <v>0.0</v>
      </c>
      <c r="K124" s="24">
        <v>0.0</v>
      </c>
      <c r="L124" s="24">
        <v>0.0</v>
      </c>
      <c r="M124" s="24">
        <v>0.0</v>
      </c>
      <c r="N124" s="24">
        <v>0.0</v>
      </c>
      <c r="O124" s="24">
        <v>0.0</v>
      </c>
      <c r="P124" s="24">
        <v>0.0</v>
      </c>
      <c r="Q124" s="24">
        <v>0.0</v>
      </c>
      <c r="R124" s="24">
        <v>0.0</v>
      </c>
      <c r="S124" s="24">
        <v>0.0</v>
      </c>
      <c r="T124" s="24">
        <v>0.0</v>
      </c>
      <c r="U124" s="24">
        <v>0.0</v>
      </c>
      <c r="V124" s="24">
        <v>0.0</v>
      </c>
      <c r="W124" s="24">
        <v>0.0</v>
      </c>
    </row>
    <row r="125" ht="15.75" customHeight="1">
      <c r="A125" s="3">
        <v>123.0</v>
      </c>
      <c r="B125" s="24" t="e">
        <v>#VALUE!</v>
      </c>
      <c r="C125" s="3" t="e">
        <v>#VALUE!</v>
      </c>
      <c r="D125" s="3" t="e">
        <v>#VALUE!</v>
      </c>
      <c r="E125" s="3">
        <v>0.0</v>
      </c>
      <c r="F125" s="24">
        <v>0.0</v>
      </c>
      <c r="G125" s="24">
        <v>0.0</v>
      </c>
      <c r="H125" s="24">
        <v>0.0</v>
      </c>
      <c r="I125" s="24">
        <v>0.0</v>
      </c>
      <c r="J125" s="24">
        <v>0.0</v>
      </c>
      <c r="K125" s="24">
        <v>0.0</v>
      </c>
      <c r="L125" s="24">
        <v>0.0</v>
      </c>
      <c r="M125" s="24">
        <v>0.0</v>
      </c>
      <c r="N125" s="24">
        <v>0.0</v>
      </c>
      <c r="O125" s="24">
        <v>0.0</v>
      </c>
      <c r="P125" s="24">
        <v>0.0</v>
      </c>
      <c r="Q125" s="24">
        <v>0.0</v>
      </c>
      <c r="R125" s="24">
        <v>0.0</v>
      </c>
      <c r="S125" s="24">
        <v>0.0</v>
      </c>
      <c r="T125" s="24">
        <v>0.0</v>
      </c>
      <c r="U125" s="24">
        <v>0.0</v>
      </c>
      <c r="V125" s="24">
        <v>0.0</v>
      </c>
      <c r="W125" s="24">
        <v>0.0</v>
      </c>
    </row>
    <row r="126" ht="15.75" customHeight="1">
      <c r="A126" s="3">
        <v>124.0</v>
      </c>
      <c r="B126" s="24" t="e">
        <v>#VALUE!</v>
      </c>
      <c r="C126" s="3" t="e">
        <v>#VALUE!</v>
      </c>
      <c r="D126" s="3" t="e">
        <v>#VALUE!</v>
      </c>
      <c r="E126" s="3">
        <v>0.0</v>
      </c>
      <c r="F126" s="24">
        <v>0.0</v>
      </c>
      <c r="G126" s="24">
        <v>0.0</v>
      </c>
      <c r="H126" s="24">
        <v>0.0</v>
      </c>
      <c r="I126" s="24">
        <v>0.0</v>
      </c>
      <c r="J126" s="24">
        <v>0.0</v>
      </c>
      <c r="K126" s="24">
        <v>0.0</v>
      </c>
      <c r="L126" s="24">
        <v>0.0</v>
      </c>
      <c r="M126" s="24">
        <v>0.0</v>
      </c>
      <c r="N126" s="24">
        <v>0.0</v>
      </c>
      <c r="O126" s="24">
        <v>0.0</v>
      </c>
      <c r="P126" s="24">
        <v>0.0</v>
      </c>
      <c r="Q126" s="24">
        <v>0.0</v>
      </c>
      <c r="R126" s="24">
        <v>0.0</v>
      </c>
      <c r="S126" s="24">
        <v>0.0</v>
      </c>
      <c r="T126" s="24">
        <v>0.0</v>
      </c>
      <c r="U126" s="24">
        <v>0.0</v>
      </c>
      <c r="V126" s="24">
        <v>0.0</v>
      </c>
      <c r="W126" s="24">
        <v>0.0</v>
      </c>
    </row>
    <row r="127" ht="15.75" customHeight="1">
      <c r="A127" s="3">
        <v>125.0</v>
      </c>
      <c r="B127" s="24" t="e">
        <v>#VALUE!</v>
      </c>
      <c r="C127" s="3" t="e">
        <v>#VALUE!</v>
      </c>
      <c r="D127" s="3" t="e">
        <v>#VALUE!</v>
      </c>
      <c r="E127" s="3">
        <v>0.0</v>
      </c>
      <c r="F127" s="24">
        <v>0.0</v>
      </c>
      <c r="G127" s="24">
        <v>0.0</v>
      </c>
      <c r="H127" s="24">
        <v>0.0</v>
      </c>
      <c r="I127" s="24">
        <v>0.0</v>
      </c>
      <c r="J127" s="24">
        <v>0.0</v>
      </c>
      <c r="K127" s="24">
        <v>0.0</v>
      </c>
      <c r="L127" s="24">
        <v>0.0</v>
      </c>
      <c r="M127" s="24">
        <v>0.0</v>
      </c>
      <c r="N127" s="24">
        <v>0.0</v>
      </c>
      <c r="O127" s="24">
        <v>0.0</v>
      </c>
      <c r="P127" s="24">
        <v>0.0</v>
      </c>
      <c r="Q127" s="24">
        <v>0.0</v>
      </c>
      <c r="R127" s="24">
        <v>0.0</v>
      </c>
      <c r="S127" s="24">
        <v>0.0</v>
      </c>
      <c r="T127" s="24">
        <v>0.0</v>
      </c>
      <c r="U127" s="24">
        <v>0.0</v>
      </c>
      <c r="V127" s="24">
        <v>0.0</v>
      </c>
      <c r="W127" s="24">
        <v>0.0</v>
      </c>
    </row>
    <row r="128" ht="15.75" customHeight="1">
      <c r="A128" s="3">
        <v>126.0</v>
      </c>
      <c r="B128" s="24" t="e">
        <v>#VALUE!</v>
      </c>
      <c r="C128" s="3" t="e">
        <v>#VALUE!</v>
      </c>
      <c r="D128" s="3" t="e">
        <v>#VALUE!</v>
      </c>
      <c r="E128" s="3">
        <v>0.0</v>
      </c>
      <c r="F128" s="24">
        <v>0.0</v>
      </c>
      <c r="G128" s="24">
        <v>0.0</v>
      </c>
      <c r="H128" s="24">
        <v>0.0</v>
      </c>
      <c r="I128" s="24">
        <v>0.0</v>
      </c>
      <c r="J128" s="24">
        <v>0.0</v>
      </c>
      <c r="K128" s="24">
        <v>0.0</v>
      </c>
      <c r="L128" s="24">
        <v>0.0</v>
      </c>
      <c r="M128" s="24">
        <v>0.0</v>
      </c>
      <c r="N128" s="24">
        <v>0.0</v>
      </c>
      <c r="O128" s="24">
        <v>0.0</v>
      </c>
      <c r="P128" s="24">
        <v>0.0</v>
      </c>
      <c r="Q128" s="24">
        <v>0.0</v>
      </c>
      <c r="R128" s="24">
        <v>0.0</v>
      </c>
      <c r="S128" s="24">
        <v>0.0</v>
      </c>
      <c r="T128" s="24">
        <v>0.0</v>
      </c>
      <c r="U128" s="24">
        <v>0.0</v>
      </c>
      <c r="V128" s="24">
        <v>0.0</v>
      </c>
      <c r="W128" s="24">
        <v>0.0</v>
      </c>
    </row>
    <row r="129" ht="15.75" customHeight="1">
      <c r="A129" s="3">
        <v>127.0</v>
      </c>
      <c r="B129" s="24" t="e">
        <v>#VALUE!</v>
      </c>
      <c r="C129" s="3" t="e">
        <v>#VALUE!</v>
      </c>
      <c r="D129" s="3" t="e">
        <v>#VALUE!</v>
      </c>
      <c r="E129" s="3">
        <v>0.0</v>
      </c>
      <c r="F129" s="24">
        <v>0.0</v>
      </c>
      <c r="G129" s="24">
        <v>0.0</v>
      </c>
      <c r="H129" s="24">
        <v>0.0</v>
      </c>
      <c r="I129" s="24">
        <v>0.0</v>
      </c>
      <c r="J129" s="24">
        <v>0.0</v>
      </c>
      <c r="K129" s="24">
        <v>0.0</v>
      </c>
      <c r="L129" s="24">
        <v>0.0</v>
      </c>
      <c r="M129" s="24">
        <v>0.0</v>
      </c>
      <c r="N129" s="24">
        <v>0.0</v>
      </c>
      <c r="O129" s="24">
        <v>0.0</v>
      </c>
      <c r="P129" s="24">
        <v>0.0</v>
      </c>
      <c r="Q129" s="24">
        <v>0.0</v>
      </c>
      <c r="R129" s="24">
        <v>0.0</v>
      </c>
      <c r="S129" s="24">
        <v>0.0</v>
      </c>
      <c r="T129" s="24">
        <v>0.0</v>
      </c>
      <c r="U129" s="24">
        <v>0.0</v>
      </c>
      <c r="V129" s="24">
        <v>0.0</v>
      </c>
      <c r="W129" s="24">
        <v>0.0</v>
      </c>
    </row>
    <row r="130" ht="15.75" customHeight="1">
      <c r="A130" s="3">
        <v>128.0</v>
      </c>
      <c r="B130" s="24" t="e">
        <v>#VALUE!</v>
      </c>
      <c r="C130" s="3" t="e">
        <v>#VALUE!</v>
      </c>
      <c r="D130" s="3" t="e">
        <v>#VALUE!</v>
      </c>
      <c r="E130" s="3">
        <v>0.0</v>
      </c>
      <c r="F130" s="24">
        <v>0.0</v>
      </c>
      <c r="G130" s="24">
        <v>0.0</v>
      </c>
      <c r="H130" s="24">
        <v>0.0</v>
      </c>
      <c r="I130" s="24">
        <v>0.0</v>
      </c>
      <c r="J130" s="24">
        <v>0.0</v>
      </c>
      <c r="K130" s="24">
        <v>0.0</v>
      </c>
      <c r="L130" s="24">
        <v>0.0</v>
      </c>
      <c r="M130" s="24">
        <v>0.0</v>
      </c>
      <c r="N130" s="24">
        <v>0.0</v>
      </c>
      <c r="O130" s="24">
        <v>0.0</v>
      </c>
      <c r="P130" s="24">
        <v>0.0</v>
      </c>
      <c r="Q130" s="24">
        <v>0.0</v>
      </c>
      <c r="R130" s="24">
        <v>0.0</v>
      </c>
      <c r="S130" s="24">
        <v>0.0</v>
      </c>
      <c r="T130" s="24">
        <v>0.0</v>
      </c>
      <c r="U130" s="24">
        <v>0.0</v>
      </c>
      <c r="V130" s="24">
        <v>0.0</v>
      </c>
      <c r="W130" s="24">
        <v>0.0</v>
      </c>
    </row>
    <row r="131" ht="15.75" customHeight="1">
      <c r="A131" s="3">
        <v>129.0</v>
      </c>
      <c r="B131" s="24" t="e">
        <v>#VALUE!</v>
      </c>
      <c r="C131" s="3" t="e">
        <v>#VALUE!</v>
      </c>
      <c r="D131" s="3" t="e">
        <v>#VALUE!</v>
      </c>
      <c r="E131" s="3">
        <v>0.0</v>
      </c>
      <c r="F131" s="24">
        <v>0.0</v>
      </c>
      <c r="G131" s="24">
        <v>0.0</v>
      </c>
      <c r="H131" s="24">
        <v>0.0</v>
      </c>
      <c r="I131" s="24">
        <v>0.0</v>
      </c>
      <c r="J131" s="24">
        <v>0.0</v>
      </c>
      <c r="K131" s="24">
        <v>0.0</v>
      </c>
      <c r="L131" s="24">
        <v>0.0</v>
      </c>
      <c r="M131" s="24">
        <v>0.0</v>
      </c>
      <c r="N131" s="24">
        <v>0.0</v>
      </c>
      <c r="O131" s="24">
        <v>0.0</v>
      </c>
      <c r="P131" s="24">
        <v>0.0</v>
      </c>
      <c r="Q131" s="24">
        <v>0.0</v>
      </c>
      <c r="R131" s="24">
        <v>0.0</v>
      </c>
      <c r="S131" s="24">
        <v>0.0</v>
      </c>
      <c r="T131" s="24">
        <v>0.0</v>
      </c>
      <c r="U131" s="24">
        <v>0.0</v>
      </c>
      <c r="V131" s="24">
        <v>0.0</v>
      </c>
      <c r="W131" s="24">
        <v>0.0</v>
      </c>
    </row>
    <row r="132" ht="15.75" customHeight="1">
      <c r="A132" s="3">
        <v>130.0</v>
      </c>
      <c r="B132" s="24" t="e">
        <v>#VALUE!</v>
      </c>
      <c r="C132" s="3" t="e">
        <v>#VALUE!</v>
      </c>
      <c r="D132" s="3" t="e">
        <v>#VALUE!</v>
      </c>
      <c r="E132" s="3">
        <v>0.0</v>
      </c>
      <c r="F132" s="24">
        <v>0.0</v>
      </c>
      <c r="G132" s="24">
        <v>0.0</v>
      </c>
      <c r="H132" s="24">
        <v>0.0</v>
      </c>
      <c r="I132" s="24">
        <v>0.0</v>
      </c>
      <c r="J132" s="24">
        <v>0.0</v>
      </c>
      <c r="K132" s="24">
        <v>0.0</v>
      </c>
      <c r="L132" s="24">
        <v>0.0</v>
      </c>
      <c r="M132" s="24">
        <v>0.0</v>
      </c>
      <c r="N132" s="24">
        <v>0.0</v>
      </c>
      <c r="O132" s="24">
        <v>0.0</v>
      </c>
      <c r="P132" s="24">
        <v>0.0</v>
      </c>
      <c r="Q132" s="24">
        <v>0.0</v>
      </c>
      <c r="R132" s="24">
        <v>0.0</v>
      </c>
      <c r="S132" s="24">
        <v>0.0</v>
      </c>
      <c r="T132" s="24">
        <v>0.0</v>
      </c>
      <c r="U132" s="24">
        <v>0.0</v>
      </c>
      <c r="V132" s="24">
        <v>0.0</v>
      </c>
      <c r="W132" s="24">
        <v>0.0</v>
      </c>
    </row>
    <row r="133" ht="15.75" customHeight="1">
      <c r="A133" s="3">
        <v>131.0</v>
      </c>
      <c r="B133" s="24" t="e">
        <v>#VALUE!</v>
      </c>
      <c r="C133" s="3" t="e">
        <v>#VALUE!</v>
      </c>
      <c r="D133" s="3" t="e">
        <v>#VALUE!</v>
      </c>
      <c r="E133" s="3">
        <v>0.0</v>
      </c>
      <c r="F133" s="24">
        <v>0.0</v>
      </c>
      <c r="G133" s="24">
        <v>0.0</v>
      </c>
      <c r="H133" s="24">
        <v>0.0</v>
      </c>
      <c r="I133" s="24">
        <v>0.0</v>
      </c>
      <c r="J133" s="24">
        <v>0.0</v>
      </c>
      <c r="K133" s="24">
        <v>0.0</v>
      </c>
      <c r="L133" s="24">
        <v>0.0</v>
      </c>
      <c r="M133" s="24">
        <v>0.0</v>
      </c>
      <c r="N133" s="24">
        <v>0.0</v>
      </c>
      <c r="O133" s="24">
        <v>0.0</v>
      </c>
      <c r="P133" s="24">
        <v>0.0</v>
      </c>
      <c r="Q133" s="24">
        <v>0.0</v>
      </c>
      <c r="R133" s="24">
        <v>0.0</v>
      </c>
      <c r="S133" s="24">
        <v>0.0</v>
      </c>
      <c r="T133" s="24">
        <v>0.0</v>
      </c>
      <c r="U133" s="24">
        <v>0.0</v>
      </c>
      <c r="V133" s="24">
        <v>0.0</v>
      </c>
      <c r="W133" s="24">
        <v>0.0</v>
      </c>
    </row>
    <row r="134" ht="15.75" customHeight="1">
      <c r="A134" s="3">
        <v>132.0</v>
      </c>
      <c r="B134" s="24" t="e">
        <v>#VALUE!</v>
      </c>
      <c r="C134" s="3" t="e">
        <v>#VALUE!</v>
      </c>
      <c r="D134" s="3" t="e">
        <v>#VALUE!</v>
      </c>
      <c r="E134" s="3">
        <v>0.0</v>
      </c>
      <c r="F134" s="24">
        <v>0.0</v>
      </c>
      <c r="G134" s="24">
        <v>0.0</v>
      </c>
      <c r="H134" s="24">
        <v>0.0</v>
      </c>
      <c r="I134" s="24">
        <v>0.0</v>
      </c>
      <c r="J134" s="24">
        <v>0.0</v>
      </c>
      <c r="K134" s="24">
        <v>0.0</v>
      </c>
      <c r="L134" s="24">
        <v>0.0</v>
      </c>
      <c r="M134" s="24">
        <v>0.0</v>
      </c>
      <c r="N134" s="24">
        <v>0.0</v>
      </c>
      <c r="O134" s="24">
        <v>0.0</v>
      </c>
      <c r="P134" s="24">
        <v>0.0</v>
      </c>
      <c r="Q134" s="24">
        <v>0.0</v>
      </c>
      <c r="R134" s="24">
        <v>0.0</v>
      </c>
      <c r="S134" s="24">
        <v>0.0</v>
      </c>
      <c r="T134" s="24">
        <v>0.0</v>
      </c>
      <c r="U134" s="24">
        <v>0.0</v>
      </c>
      <c r="V134" s="24">
        <v>0.0</v>
      </c>
      <c r="W134" s="24">
        <v>0.0</v>
      </c>
    </row>
    <row r="135" ht="15.75" customHeight="1">
      <c r="A135" s="3">
        <v>133.0</v>
      </c>
      <c r="B135" s="24" t="e">
        <v>#VALUE!</v>
      </c>
      <c r="C135" s="3" t="e">
        <v>#VALUE!</v>
      </c>
      <c r="D135" s="3" t="e">
        <v>#VALUE!</v>
      </c>
      <c r="E135" s="3">
        <v>0.0</v>
      </c>
      <c r="F135" s="24">
        <v>0.0</v>
      </c>
      <c r="G135" s="24">
        <v>0.0</v>
      </c>
      <c r="H135" s="24">
        <v>0.0</v>
      </c>
      <c r="I135" s="24">
        <v>0.0</v>
      </c>
      <c r="J135" s="24">
        <v>0.0</v>
      </c>
      <c r="K135" s="24">
        <v>0.0</v>
      </c>
      <c r="L135" s="24">
        <v>0.0</v>
      </c>
      <c r="M135" s="24">
        <v>0.0</v>
      </c>
      <c r="N135" s="24">
        <v>0.0</v>
      </c>
      <c r="O135" s="24">
        <v>0.0</v>
      </c>
      <c r="P135" s="24">
        <v>0.0</v>
      </c>
      <c r="Q135" s="24">
        <v>0.0</v>
      </c>
      <c r="R135" s="24">
        <v>0.0</v>
      </c>
      <c r="S135" s="24">
        <v>0.0</v>
      </c>
      <c r="T135" s="24">
        <v>0.0</v>
      </c>
      <c r="U135" s="24">
        <v>0.0</v>
      </c>
      <c r="V135" s="24">
        <v>0.0</v>
      </c>
      <c r="W135" s="24">
        <v>0.0</v>
      </c>
    </row>
    <row r="136" ht="15.75" customHeight="1">
      <c r="A136" s="3">
        <v>134.0</v>
      </c>
      <c r="B136" s="24" t="e">
        <v>#VALUE!</v>
      </c>
      <c r="C136" s="3" t="e">
        <v>#VALUE!</v>
      </c>
      <c r="D136" s="3" t="e">
        <v>#VALUE!</v>
      </c>
      <c r="E136" s="3">
        <v>0.0</v>
      </c>
      <c r="F136" s="24">
        <v>0.0</v>
      </c>
      <c r="G136" s="24">
        <v>0.0</v>
      </c>
      <c r="H136" s="24">
        <v>0.0</v>
      </c>
      <c r="I136" s="24">
        <v>0.0</v>
      </c>
      <c r="J136" s="24">
        <v>0.0</v>
      </c>
      <c r="K136" s="24">
        <v>0.0</v>
      </c>
      <c r="L136" s="24">
        <v>0.0</v>
      </c>
      <c r="M136" s="24">
        <v>0.0</v>
      </c>
      <c r="N136" s="24">
        <v>0.0</v>
      </c>
      <c r="O136" s="24">
        <v>0.0</v>
      </c>
      <c r="P136" s="24">
        <v>0.0</v>
      </c>
      <c r="Q136" s="24">
        <v>0.0</v>
      </c>
      <c r="R136" s="24">
        <v>0.0</v>
      </c>
      <c r="S136" s="24">
        <v>0.0</v>
      </c>
      <c r="T136" s="24">
        <v>0.0</v>
      </c>
      <c r="U136" s="24">
        <v>0.0</v>
      </c>
      <c r="V136" s="24">
        <v>0.0</v>
      </c>
      <c r="W136" s="24">
        <v>0.0</v>
      </c>
    </row>
    <row r="137" ht="15.75" customHeight="1">
      <c r="A137" s="3">
        <v>135.0</v>
      </c>
      <c r="B137" s="24" t="e">
        <v>#VALUE!</v>
      </c>
      <c r="C137" s="3" t="e">
        <v>#VALUE!</v>
      </c>
      <c r="D137" s="3" t="e">
        <v>#VALUE!</v>
      </c>
      <c r="E137" s="3">
        <v>0.0</v>
      </c>
      <c r="F137" s="24">
        <v>0.0</v>
      </c>
      <c r="G137" s="24">
        <v>0.0</v>
      </c>
      <c r="H137" s="24">
        <v>0.0</v>
      </c>
      <c r="I137" s="24">
        <v>0.0</v>
      </c>
      <c r="J137" s="24">
        <v>0.0</v>
      </c>
      <c r="K137" s="24">
        <v>0.0</v>
      </c>
      <c r="L137" s="24">
        <v>0.0</v>
      </c>
      <c r="M137" s="24">
        <v>0.0</v>
      </c>
      <c r="N137" s="24">
        <v>0.0</v>
      </c>
      <c r="O137" s="24">
        <v>0.0</v>
      </c>
      <c r="P137" s="24">
        <v>0.0</v>
      </c>
      <c r="Q137" s="24">
        <v>0.0</v>
      </c>
      <c r="R137" s="24">
        <v>0.0</v>
      </c>
      <c r="S137" s="24">
        <v>0.0</v>
      </c>
      <c r="T137" s="24">
        <v>0.0</v>
      </c>
      <c r="U137" s="24">
        <v>0.0</v>
      </c>
      <c r="V137" s="24">
        <v>0.0</v>
      </c>
      <c r="W137" s="24">
        <v>0.0</v>
      </c>
    </row>
    <row r="138" ht="15.75" customHeight="1">
      <c r="A138" s="3">
        <v>136.0</v>
      </c>
      <c r="B138" s="24" t="e">
        <v>#VALUE!</v>
      </c>
      <c r="C138" s="3" t="e">
        <v>#VALUE!</v>
      </c>
      <c r="D138" s="3" t="e">
        <v>#VALUE!</v>
      </c>
      <c r="E138" s="3">
        <v>0.0</v>
      </c>
      <c r="F138" s="24">
        <v>0.0</v>
      </c>
      <c r="G138" s="24">
        <v>0.0</v>
      </c>
      <c r="H138" s="24">
        <v>0.0</v>
      </c>
      <c r="I138" s="24">
        <v>0.0</v>
      </c>
      <c r="J138" s="24">
        <v>0.0</v>
      </c>
      <c r="K138" s="24">
        <v>0.0</v>
      </c>
      <c r="L138" s="24">
        <v>0.0</v>
      </c>
      <c r="M138" s="24">
        <v>0.0</v>
      </c>
      <c r="N138" s="24">
        <v>0.0</v>
      </c>
      <c r="O138" s="24">
        <v>0.0</v>
      </c>
      <c r="P138" s="24">
        <v>0.0</v>
      </c>
      <c r="Q138" s="24">
        <v>0.0</v>
      </c>
      <c r="R138" s="24">
        <v>0.0</v>
      </c>
      <c r="S138" s="24">
        <v>0.0</v>
      </c>
      <c r="T138" s="24">
        <v>0.0</v>
      </c>
      <c r="U138" s="24">
        <v>0.0</v>
      </c>
      <c r="V138" s="24">
        <v>0.0</v>
      </c>
      <c r="W138" s="24">
        <v>0.0</v>
      </c>
    </row>
    <row r="139" ht="15.75" customHeight="1">
      <c r="A139" s="3">
        <v>137.0</v>
      </c>
      <c r="B139" s="24" t="e">
        <v>#VALUE!</v>
      </c>
      <c r="C139" s="3" t="e">
        <v>#VALUE!</v>
      </c>
      <c r="D139" s="3" t="e">
        <v>#VALUE!</v>
      </c>
      <c r="E139" s="3">
        <v>0.0</v>
      </c>
      <c r="F139" s="24">
        <v>0.0</v>
      </c>
      <c r="G139" s="24">
        <v>0.0</v>
      </c>
      <c r="H139" s="24">
        <v>0.0</v>
      </c>
      <c r="I139" s="24">
        <v>0.0</v>
      </c>
      <c r="J139" s="24">
        <v>0.0</v>
      </c>
      <c r="K139" s="24">
        <v>0.0</v>
      </c>
      <c r="L139" s="24">
        <v>0.0</v>
      </c>
      <c r="M139" s="24">
        <v>0.0</v>
      </c>
      <c r="N139" s="24">
        <v>0.0</v>
      </c>
      <c r="O139" s="24">
        <v>0.0</v>
      </c>
      <c r="P139" s="24">
        <v>0.0</v>
      </c>
      <c r="Q139" s="24">
        <v>0.0</v>
      </c>
      <c r="R139" s="24">
        <v>0.0</v>
      </c>
      <c r="S139" s="24">
        <v>0.0</v>
      </c>
      <c r="T139" s="24">
        <v>0.0</v>
      </c>
      <c r="U139" s="24">
        <v>0.0</v>
      </c>
      <c r="V139" s="24">
        <v>0.0</v>
      </c>
      <c r="W139" s="24">
        <v>0.0</v>
      </c>
    </row>
    <row r="140" ht="15.75" customHeight="1">
      <c r="A140" s="3">
        <v>138.0</v>
      </c>
      <c r="B140" s="24" t="e">
        <v>#VALUE!</v>
      </c>
      <c r="C140" s="3" t="e">
        <v>#VALUE!</v>
      </c>
      <c r="D140" s="3" t="e">
        <v>#VALUE!</v>
      </c>
      <c r="E140" s="3">
        <v>0.0</v>
      </c>
      <c r="F140" s="24">
        <v>0.0</v>
      </c>
      <c r="G140" s="24">
        <v>0.0</v>
      </c>
      <c r="H140" s="24">
        <v>0.0</v>
      </c>
      <c r="I140" s="24">
        <v>0.0</v>
      </c>
      <c r="J140" s="24">
        <v>0.0</v>
      </c>
      <c r="K140" s="24">
        <v>0.0</v>
      </c>
      <c r="L140" s="24">
        <v>0.0</v>
      </c>
      <c r="M140" s="24">
        <v>0.0</v>
      </c>
      <c r="N140" s="24">
        <v>0.0</v>
      </c>
      <c r="O140" s="24">
        <v>0.0</v>
      </c>
      <c r="P140" s="24">
        <v>0.0</v>
      </c>
      <c r="Q140" s="24">
        <v>0.0</v>
      </c>
      <c r="R140" s="24">
        <v>0.0</v>
      </c>
      <c r="S140" s="24">
        <v>0.0</v>
      </c>
      <c r="T140" s="24">
        <v>0.0</v>
      </c>
      <c r="U140" s="24">
        <v>0.0</v>
      </c>
      <c r="V140" s="24">
        <v>0.0</v>
      </c>
      <c r="W140" s="24">
        <v>0.0</v>
      </c>
    </row>
    <row r="141" ht="15.75" customHeight="1">
      <c r="A141" s="3">
        <v>139.0</v>
      </c>
      <c r="B141" s="24" t="e">
        <v>#VALUE!</v>
      </c>
      <c r="C141" s="3" t="e">
        <v>#VALUE!</v>
      </c>
      <c r="D141" s="3" t="e">
        <v>#VALUE!</v>
      </c>
      <c r="E141" s="3">
        <v>0.0</v>
      </c>
      <c r="F141" s="24">
        <v>0.0</v>
      </c>
      <c r="G141" s="24">
        <v>0.0</v>
      </c>
      <c r="H141" s="24">
        <v>0.0</v>
      </c>
      <c r="I141" s="24">
        <v>0.0</v>
      </c>
      <c r="J141" s="24">
        <v>0.0</v>
      </c>
      <c r="K141" s="24">
        <v>0.0</v>
      </c>
      <c r="L141" s="24">
        <v>0.0</v>
      </c>
      <c r="M141" s="24">
        <v>0.0</v>
      </c>
      <c r="N141" s="24">
        <v>0.0</v>
      </c>
      <c r="O141" s="24">
        <v>0.0</v>
      </c>
      <c r="P141" s="24">
        <v>0.0</v>
      </c>
      <c r="Q141" s="24">
        <v>0.0</v>
      </c>
      <c r="R141" s="24">
        <v>0.0</v>
      </c>
      <c r="S141" s="24">
        <v>0.0</v>
      </c>
      <c r="T141" s="24">
        <v>0.0</v>
      </c>
      <c r="U141" s="24">
        <v>0.0</v>
      </c>
      <c r="V141" s="24">
        <v>0.0</v>
      </c>
      <c r="W141" s="24">
        <v>0.0</v>
      </c>
    </row>
    <row r="142" ht="15.75" customHeight="1">
      <c r="A142" s="3">
        <v>140.0</v>
      </c>
      <c r="B142" s="24" t="e">
        <v>#VALUE!</v>
      </c>
      <c r="C142" s="3" t="e">
        <v>#VALUE!</v>
      </c>
      <c r="D142" s="3" t="e">
        <v>#VALUE!</v>
      </c>
      <c r="E142" s="3">
        <v>0.0</v>
      </c>
      <c r="F142" s="24">
        <v>0.0</v>
      </c>
      <c r="G142" s="24">
        <v>0.0</v>
      </c>
      <c r="H142" s="24">
        <v>0.0</v>
      </c>
      <c r="I142" s="24">
        <v>0.0</v>
      </c>
      <c r="J142" s="24">
        <v>0.0</v>
      </c>
      <c r="K142" s="24">
        <v>0.0</v>
      </c>
      <c r="L142" s="24">
        <v>0.0</v>
      </c>
      <c r="M142" s="24">
        <v>0.0</v>
      </c>
      <c r="N142" s="24">
        <v>0.0</v>
      </c>
      <c r="O142" s="24">
        <v>0.0</v>
      </c>
      <c r="P142" s="24">
        <v>0.0</v>
      </c>
      <c r="Q142" s="24">
        <v>0.0</v>
      </c>
      <c r="R142" s="24">
        <v>0.0</v>
      </c>
      <c r="S142" s="24">
        <v>0.0</v>
      </c>
      <c r="T142" s="24">
        <v>0.0</v>
      </c>
      <c r="U142" s="24">
        <v>0.0</v>
      </c>
      <c r="V142" s="24">
        <v>0.0</v>
      </c>
      <c r="W142" s="24">
        <v>0.0</v>
      </c>
    </row>
    <row r="143" ht="15.75" customHeight="1">
      <c r="A143" s="3">
        <v>141.0</v>
      </c>
      <c r="B143" s="24" t="e">
        <v>#VALUE!</v>
      </c>
      <c r="C143" s="3" t="e">
        <v>#VALUE!</v>
      </c>
      <c r="D143" s="3" t="e">
        <v>#VALUE!</v>
      </c>
      <c r="E143" s="3">
        <v>0.0</v>
      </c>
      <c r="F143" s="24">
        <v>0.0</v>
      </c>
      <c r="G143" s="24">
        <v>0.0</v>
      </c>
      <c r="H143" s="24">
        <v>0.0</v>
      </c>
      <c r="I143" s="24">
        <v>0.0</v>
      </c>
      <c r="J143" s="24">
        <v>0.0</v>
      </c>
      <c r="K143" s="24">
        <v>0.0</v>
      </c>
      <c r="L143" s="24">
        <v>0.0</v>
      </c>
      <c r="M143" s="24">
        <v>0.0</v>
      </c>
      <c r="N143" s="24">
        <v>0.0</v>
      </c>
      <c r="O143" s="24">
        <v>0.0</v>
      </c>
      <c r="P143" s="24">
        <v>0.0</v>
      </c>
      <c r="Q143" s="24">
        <v>0.0</v>
      </c>
      <c r="R143" s="24">
        <v>0.0</v>
      </c>
      <c r="S143" s="24">
        <v>0.0</v>
      </c>
      <c r="T143" s="24">
        <v>0.0</v>
      </c>
      <c r="U143" s="24">
        <v>0.0</v>
      </c>
      <c r="V143" s="24">
        <v>0.0</v>
      </c>
      <c r="W143" s="24">
        <v>0.0</v>
      </c>
    </row>
    <row r="144" ht="15.75" customHeight="1">
      <c r="A144" s="3">
        <v>142.0</v>
      </c>
      <c r="B144" s="24" t="e">
        <v>#VALUE!</v>
      </c>
      <c r="C144" s="3" t="e">
        <v>#VALUE!</v>
      </c>
      <c r="D144" s="3" t="e">
        <v>#VALUE!</v>
      </c>
      <c r="E144" s="3">
        <v>0.0</v>
      </c>
      <c r="F144" s="24">
        <v>0.0</v>
      </c>
      <c r="G144" s="24">
        <v>0.0</v>
      </c>
      <c r="H144" s="24">
        <v>0.0</v>
      </c>
      <c r="I144" s="24">
        <v>0.0</v>
      </c>
      <c r="J144" s="24">
        <v>0.0</v>
      </c>
      <c r="K144" s="24">
        <v>0.0</v>
      </c>
      <c r="L144" s="24">
        <v>0.0</v>
      </c>
      <c r="M144" s="24">
        <v>0.0</v>
      </c>
      <c r="N144" s="24">
        <v>0.0</v>
      </c>
      <c r="O144" s="24">
        <v>0.0</v>
      </c>
      <c r="P144" s="24">
        <v>0.0</v>
      </c>
      <c r="Q144" s="24">
        <v>0.0</v>
      </c>
      <c r="R144" s="24">
        <v>0.0</v>
      </c>
      <c r="S144" s="24">
        <v>0.0</v>
      </c>
      <c r="T144" s="24">
        <v>0.0</v>
      </c>
      <c r="U144" s="24">
        <v>0.0</v>
      </c>
      <c r="V144" s="24">
        <v>0.0</v>
      </c>
      <c r="W144" s="24">
        <v>0.0</v>
      </c>
    </row>
    <row r="145" ht="15.75" customHeight="1">
      <c r="A145" s="3">
        <v>143.0</v>
      </c>
      <c r="B145" s="24" t="e">
        <v>#VALUE!</v>
      </c>
      <c r="C145" s="3" t="e">
        <v>#VALUE!</v>
      </c>
      <c r="D145" s="3" t="e">
        <v>#VALUE!</v>
      </c>
      <c r="E145" s="3">
        <v>0.0</v>
      </c>
      <c r="F145" s="24">
        <v>0.0</v>
      </c>
      <c r="G145" s="24">
        <v>0.0</v>
      </c>
      <c r="H145" s="24">
        <v>0.0</v>
      </c>
      <c r="I145" s="24">
        <v>0.0</v>
      </c>
      <c r="J145" s="24">
        <v>0.0</v>
      </c>
      <c r="K145" s="24">
        <v>0.0</v>
      </c>
      <c r="L145" s="24">
        <v>0.0</v>
      </c>
      <c r="M145" s="24">
        <v>0.0</v>
      </c>
      <c r="N145" s="24">
        <v>0.0</v>
      </c>
      <c r="O145" s="24">
        <v>0.0</v>
      </c>
      <c r="P145" s="24">
        <v>0.0</v>
      </c>
      <c r="Q145" s="24">
        <v>0.0</v>
      </c>
      <c r="R145" s="24">
        <v>0.0</v>
      </c>
      <c r="S145" s="24">
        <v>0.0</v>
      </c>
      <c r="T145" s="24">
        <v>0.0</v>
      </c>
      <c r="U145" s="24">
        <v>0.0</v>
      </c>
      <c r="V145" s="24">
        <v>0.0</v>
      </c>
      <c r="W145" s="24">
        <v>0.0</v>
      </c>
    </row>
    <row r="146" ht="15.75" customHeight="1">
      <c r="A146" s="3">
        <v>144.0</v>
      </c>
      <c r="B146" s="24" t="e">
        <v>#VALUE!</v>
      </c>
      <c r="C146" s="3" t="e">
        <v>#VALUE!</v>
      </c>
      <c r="D146" s="3" t="e">
        <v>#VALUE!</v>
      </c>
      <c r="E146" s="3">
        <v>0.0</v>
      </c>
      <c r="F146" s="24">
        <v>0.0</v>
      </c>
      <c r="G146" s="24">
        <v>0.0</v>
      </c>
      <c r="H146" s="24">
        <v>0.0</v>
      </c>
      <c r="I146" s="24">
        <v>0.0</v>
      </c>
      <c r="J146" s="24">
        <v>0.0</v>
      </c>
      <c r="K146" s="24">
        <v>0.0</v>
      </c>
      <c r="L146" s="24">
        <v>0.0</v>
      </c>
      <c r="M146" s="24">
        <v>0.0</v>
      </c>
      <c r="N146" s="24">
        <v>0.0</v>
      </c>
      <c r="O146" s="24">
        <v>0.0</v>
      </c>
      <c r="P146" s="24">
        <v>0.0</v>
      </c>
      <c r="Q146" s="24">
        <v>0.0</v>
      </c>
      <c r="R146" s="24">
        <v>0.0</v>
      </c>
      <c r="S146" s="24">
        <v>0.0</v>
      </c>
      <c r="T146" s="24">
        <v>0.0</v>
      </c>
      <c r="U146" s="24">
        <v>0.0</v>
      </c>
      <c r="V146" s="24">
        <v>0.0</v>
      </c>
      <c r="W146" s="24">
        <v>0.0</v>
      </c>
    </row>
    <row r="147" ht="15.75" customHeight="1">
      <c r="A147" s="3">
        <v>145.0</v>
      </c>
      <c r="B147" s="24" t="e">
        <v>#VALUE!</v>
      </c>
      <c r="C147" s="3" t="e">
        <v>#VALUE!</v>
      </c>
      <c r="D147" s="3" t="e">
        <v>#VALUE!</v>
      </c>
      <c r="E147" s="3">
        <v>0.0</v>
      </c>
      <c r="F147" s="24">
        <v>0.0</v>
      </c>
      <c r="G147" s="24">
        <v>0.0</v>
      </c>
      <c r="H147" s="24">
        <v>0.0</v>
      </c>
      <c r="I147" s="24">
        <v>0.0</v>
      </c>
      <c r="J147" s="24">
        <v>0.0</v>
      </c>
      <c r="K147" s="24">
        <v>0.0</v>
      </c>
      <c r="L147" s="24">
        <v>0.0</v>
      </c>
      <c r="M147" s="24">
        <v>0.0</v>
      </c>
      <c r="N147" s="24">
        <v>0.0</v>
      </c>
      <c r="O147" s="24">
        <v>0.0</v>
      </c>
      <c r="P147" s="24">
        <v>0.0</v>
      </c>
      <c r="Q147" s="24">
        <v>0.0</v>
      </c>
      <c r="R147" s="24">
        <v>0.0</v>
      </c>
      <c r="S147" s="24">
        <v>0.0</v>
      </c>
      <c r="T147" s="24">
        <v>0.0</v>
      </c>
      <c r="U147" s="24">
        <v>0.0</v>
      </c>
      <c r="V147" s="24">
        <v>0.0</v>
      </c>
      <c r="W147" s="24">
        <v>0.0</v>
      </c>
    </row>
    <row r="148" ht="15.75" customHeight="1">
      <c r="A148" s="3">
        <v>146.0</v>
      </c>
      <c r="B148" s="24" t="e">
        <v>#VALUE!</v>
      </c>
      <c r="C148" s="3" t="e">
        <v>#VALUE!</v>
      </c>
      <c r="D148" s="3" t="e">
        <v>#VALUE!</v>
      </c>
      <c r="E148" s="3">
        <v>0.0</v>
      </c>
      <c r="F148" s="24">
        <v>0.0</v>
      </c>
      <c r="G148" s="24">
        <v>0.0</v>
      </c>
      <c r="H148" s="24">
        <v>0.0</v>
      </c>
      <c r="I148" s="24">
        <v>0.0</v>
      </c>
      <c r="J148" s="24">
        <v>0.0</v>
      </c>
      <c r="K148" s="24">
        <v>0.0</v>
      </c>
      <c r="L148" s="24">
        <v>0.0</v>
      </c>
      <c r="M148" s="24">
        <v>0.0</v>
      </c>
      <c r="N148" s="24">
        <v>0.0</v>
      </c>
      <c r="O148" s="24">
        <v>0.0</v>
      </c>
      <c r="P148" s="24">
        <v>0.0</v>
      </c>
      <c r="Q148" s="24">
        <v>0.0</v>
      </c>
      <c r="R148" s="24">
        <v>0.0</v>
      </c>
      <c r="S148" s="24">
        <v>0.0</v>
      </c>
      <c r="T148" s="24">
        <v>0.0</v>
      </c>
      <c r="U148" s="24">
        <v>0.0</v>
      </c>
      <c r="V148" s="24">
        <v>0.0</v>
      </c>
      <c r="W148" s="24">
        <v>0.0</v>
      </c>
    </row>
    <row r="149" ht="15.75" customHeight="1">
      <c r="A149" s="3">
        <v>147.0</v>
      </c>
      <c r="B149" s="24" t="e">
        <v>#VALUE!</v>
      </c>
      <c r="C149" s="3" t="e">
        <v>#VALUE!</v>
      </c>
      <c r="D149" s="3" t="e">
        <v>#VALUE!</v>
      </c>
      <c r="E149" s="3">
        <v>0.0</v>
      </c>
      <c r="F149" s="24">
        <v>0.0</v>
      </c>
      <c r="G149" s="24">
        <v>0.0</v>
      </c>
      <c r="H149" s="24">
        <v>0.0</v>
      </c>
      <c r="I149" s="24">
        <v>0.0</v>
      </c>
      <c r="J149" s="24">
        <v>0.0</v>
      </c>
      <c r="K149" s="24">
        <v>0.0</v>
      </c>
      <c r="L149" s="24">
        <v>0.0</v>
      </c>
      <c r="M149" s="24">
        <v>0.0</v>
      </c>
      <c r="N149" s="24">
        <v>0.0</v>
      </c>
      <c r="O149" s="24">
        <v>0.0</v>
      </c>
      <c r="P149" s="24">
        <v>0.0</v>
      </c>
      <c r="Q149" s="24">
        <v>0.0</v>
      </c>
      <c r="R149" s="24">
        <v>0.0</v>
      </c>
      <c r="S149" s="24">
        <v>0.0</v>
      </c>
      <c r="T149" s="24">
        <v>0.0</v>
      </c>
      <c r="U149" s="24">
        <v>0.0</v>
      </c>
      <c r="V149" s="24">
        <v>0.0</v>
      </c>
      <c r="W149" s="24">
        <v>0.0</v>
      </c>
    </row>
    <row r="150" ht="15.75" customHeight="1">
      <c r="A150" s="3">
        <v>148.0</v>
      </c>
      <c r="B150" s="24" t="e">
        <v>#VALUE!</v>
      </c>
      <c r="C150" s="3" t="e">
        <v>#VALUE!</v>
      </c>
      <c r="D150" s="3" t="e">
        <v>#VALUE!</v>
      </c>
      <c r="E150" s="3">
        <v>0.0</v>
      </c>
      <c r="F150" s="24">
        <v>0.0</v>
      </c>
      <c r="G150" s="24">
        <v>0.0</v>
      </c>
      <c r="H150" s="24">
        <v>0.0</v>
      </c>
      <c r="I150" s="24">
        <v>0.0</v>
      </c>
      <c r="J150" s="24">
        <v>0.0</v>
      </c>
      <c r="K150" s="24">
        <v>0.0</v>
      </c>
      <c r="L150" s="24">
        <v>0.0</v>
      </c>
      <c r="M150" s="24">
        <v>0.0</v>
      </c>
      <c r="N150" s="24">
        <v>0.0</v>
      </c>
      <c r="O150" s="24">
        <v>0.0</v>
      </c>
      <c r="P150" s="24">
        <v>0.0</v>
      </c>
      <c r="Q150" s="24">
        <v>0.0</v>
      </c>
      <c r="R150" s="24">
        <v>0.0</v>
      </c>
      <c r="S150" s="24">
        <v>0.0</v>
      </c>
      <c r="T150" s="24">
        <v>0.0</v>
      </c>
      <c r="U150" s="24">
        <v>0.0</v>
      </c>
      <c r="V150" s="24">
        <v>0.0</v>
      </c>
      <c r="W150" s="24">
        <v>0.0</v>
      </c>
    </row>
    <row r="151" ht="15.75" customHeight="1">
      <c r="A151" s="3">
        <v>149.0</v>
      </c>
      <c r="B151" s="24" t="e">
        <v>#VALUE!</v>
      </c>
      <c r="C151" s="3" t="e">
        <v>#VALUE!</v>
      </c>
      <c r="D151" s="3" t="e">
        <v>#VALUE!</v>
      </c>
      <c r="E151" s="3">
        <v>0.0</v>
      </c>
      <c r="F151" s="24">
        <v>0.0</v>
      </c>
      <c r="G151" s="24">
        <v>0.0</v>
      </c>
      <c r="H151" s="24">
        <v>0.0</v>
      </c>
      <c r="I151" s="24">
        <v>0.0</v>
      </c>
      <c r="J151" s="24">
        <v>0.0</v>
      </c>
      <c r="K151" s="24">
        <v>0.0</v>
      </c>
      <c r="L151" s="24">
        <v>0.0</v>
      </c>
      <c r="M151" s="24">
        <v>0.0</v>
      </c>
      <c r="N151" s="24">
        <v>0.0</v>
      </c>
      <c r="O151" s="24">
        <v>0.0</v>
      </c>
      <c r="P151" s="24">
        <v>0.0</v>
      </c>
      <c r="Q151" s="24">
        <v>0.0</v>
      </c>
      <c r="R151" s="24">
        <v>0.0</v>
      </c>
      <c r="S151" s="24">
        <v>0.0</v>
      </c>
      <c r="T151" s="24">
        <v>0.0</v>
      </c>
      <c r="U151" s="24">
        <v>0.0</v>
      </c>
      <c r="V151" s="24">
        <v>0.0</v>
      </c>
      <c r="W151" s="24">
        <v>0.0</v>
      </c>
    </row>
    <row r="152" ht="15.75" customHeight="1">
      <c r="A152" s="3">
        <v>150.0</v>
      </c>
      <c r="B152" s="24" t="e">
        <v>#VALUE!</v>
      </c>
      <c r="C152" s="3" t="e">
        <v>#VALUE!</v>
      </c>
      <c r="D152" s="3" t="e">
        <v>#VALUE!</v>
      </c>
      <c r="E152" s="3">
        <v>0.0</v>
      </c>
      <c r="F152" s="24">
        <v>0.0</v>
      </c>
      <c r="G152" s="24">
        <v>0.0</v>
      </c>
      <c r="H152" s="24">
        <v>0.0</v>
      </c>
      <c r="I152" s="24">
        <v>0.0</v>
      </c>
      <c r="J152" s="24">
        <v>0.0</v>
      </c>
      <c r="K152" s="24">
        <v>0.0</v>
      </c>
      <c r="L152" s="24">
        <v>0.0</v>
      </c>
      <c r="M152" s="24">
        <v>0.0</v>
      </c>
      <c r="N152" s="24">
        <v>0.0</v>
      </c>
      <c r="O152" s="24">
        <v>0.0</v>
      </c>
      <c r="P152" s="24">
        <v>0.0</v>
      </c>
      <c r="Q152" s="24">
        <v>0.0</v>
      </c>
      <c r="R152" s="24">
        <v>0.0</v>
      </c>
      <c r="S152" s="24">
        <v>0.0</v>
      </c>
      <c r="T152" s="24">
        <v>0.0</v>
      </c>
      <c r="U152" s="24">
        <v>0.0</v>
      </c>
      <c r="V152" s="24">
        <v>0.0</v>
      </c>
      <c r="W152" s="24">
        <v>0.0</v>
      </c>
    </row>
    <row r="153" ht="15.75" customHeight="1">
      <c r="A153" s="3">
        <v>151.0</v>
      </c>
      <c r="B153" s="24" t="e">
        <v>#VALUE!</v>
      </c>
      <c r="C153" s="3" t="e">
        <v>#VALUE!</v>
      </c>
      <c r="D153" s="3" t="e">
        <v>#VALUE!</v>
      </c>
      <c r="E153" s="3">
        <v>0.0</v>
      </c>
      <c r="F153" s="24">
        <v>0.0</v>
      </c>
      <c r="G153" s="24">
        <v>0.0</v>
      </c>
      <c r="H153" s="24">
        <v>0.0</v>
      </c>
      <c r="I153" s="24">
        <v>0.0</v>
      </c>
      <c r="J153" s="24">
        <v>0.0</v>
      </c>
      <c r="K153" s="24">
        <v>0.0</v>
      </c>
      <c r="L153" s="24">
        <v>0.0</v>
      </c>
      <c r="M153" s="24">
        <v>0.0</v>
      </c>
      <c r="N153" s="24">
        <v>0.0</v>
      </c>
      <c r="O153" s="24">
        <v>0.0</v>
      </c>
      <c r="P153" s="24">
        <v>0.0</v>
      </c>
      <c r="Q153" s="24">
        <v>0.0</v>
      </c>
      <c r="R153" s="24">
        <v>0.0</v>
      </c>
      <c r="S153" s="24">
        <v>0.0</v>
      </c>
      <c r="T153" s="24">
        <v>0.0</v>
      </c>
      <c r="U153" s="24">
        <v>0.0</v>
      </c>
      <c r="V153" s="24">
        <v>0.0</v>
      </c>
      <c r="W153" s="24">
        <v>0.0</v>
      </c>
    </row>
    <row r="154" ht="15.75" customHeight="1">
      <c r="A154" s="3">
        <v>152.0</v>
      </c>
      <c r="B154" s="24" t="e">
        <v>#VALUE!</v>
      </c>
      <c r="C154" s="3" t="e">
        <v>#VALUE!</v>
      </c>
      <c r="D154" s="3" t="e">
        <v>#VALUE!</v>
      </c>
      <c r="E154" s="3">
        <v>0.0</v>
      </c>
      <c r="F154" s="24">
        <v>0.0</v>
      </c>
      <c r="G154" s="24">
        <v>0.0</v>
      </c>
      <c r="H154" s="24">
        <v>0.0</v>
      </c>
      <c r="I154" s="24">
        <v>0.0</v>
      </c>
      <c r="J154" s="24">
        <v>0.0</v>
      </c>
      <c r="K154" s="24">
        <v>0.0</v>
      </c>
      <c r="L154" s="24">
        <v>0.0</v>
      </c>
      <c r="M154" s="24">
        <v>0.0</v>
      </c>
      <c r="N154" s="24">
        <v>0.0</v>
      </c>
      <c r="O154" s="24">
        <v>0.0</v>
      </c>
      <c r="P154" s="24">
        <v>0.0</v>
      </c>
      <c r="Q154" s="24">
        <v>0.0</v>
      </c>
      <c r="R154" s="24">
        <v>0.0</v>
      </c>
      <c r="S154" s="24">
        <v>0.0</v>
      </c>
      <c r="T154" s="24">
        <v>0.0</v>
      </c>
      <c r="U154" s="24">
        <v>0.0</v>
      </c>
      <c r="V154" s="24">
        <v>0.0</v>
      </c>
      <c r="W154" s="24">
        <v>0.0</v>
      </c>
    </row>
    <row r="155" ht="15.75" customHeight="1">
      <c r="A155" s="3">
        <v>153.0</v>
      </c>
      <c r="B155" s="24" t="e">
        <v>#VALUE!</v>
      </c>
      <c r="C155" s="3" t="e">
        <v>#VALUE!</v>
      </c>
      <c r="D155" s="3" t="e">
        <v>#VALUE!</v>
      </c>
      <c r="E155" s="3">
        <v>0.0</v>
      </c>
      <c r="F155" s="24">
        <v>0.0</v>
      </c>
      <c r="G155" s="24">
        <v>0.0</v>
      </c>
      <c r="H155" s="24">
        <v>0.0</v>
      </c>
      <c r="I155" s="24">
        <v>0.0</v>
      </c>
      <c r="J155" s="24">
        <v>0.0</v>
      </c>
      <c r="K155" s="24">
        <v>0.0</v>
      </c>
      <c r="L155" s="24">
        <v>0.0</v>
      </c>
      <c r="M155" s="24">
        <v>0.0</v>
      </c>
      <c r="N155" s="24">
        <v>0.0</v>
      </c>
      <c r="O155" s="24">
        <v>0.0</v>
      </c>
      <c r="P155" s="24">
        <v>0.0</v>
      </c>
      <c r="Q155" s="24">
        <v>0.0</v>
      </c>
      <c r="R155" s="24">
        <v>0.0</v>
      </c>
      <c r="S155" s="24">
        <v>0.0</v>
      </c>
      <c r="T155" s="24">
        <v>0.0</v>
      </c>
      <c r="U155" s="24">
        <v>0.0</v>
      </c>
      <c r="V155" s="24">
        <v>0.0</v>
      </c>
      <c r="W155" s="24">
        <v>0.0</v>
      </c>
    </row>
    <row r="156" ht="15.75" customHeight="1">
      <c r="A156" s="3">
        <v>154.0</v>
      </c>
      <c r="B156" s="24" t="e">
        <v>#VALUE!</v>
      </c>
      <c r="C156" s="3" t="e">
        <v>#VALUE!</v>
      </c>
      <c r="D156" s="3" t="e">
        <v>#VALUE!</v>
      </c>
      <c r="E156" s="3">
        <v>0.0</v>
      </c>
      <c r="F156" s="24">
        <v>0.0</v>
      </c>
      <c r="G156" s="24">
        <v>0.0</v>
      </c>
      <c r="H156" s="24">
        <v>0.0</v>
      </c>
      <c r="I156" s="24">
        <v>0.0</v>
      </c>
      <c r="J156" s="24">
        <v>0.0</v>
      </c>
      <c r="K156" s="24">
        <v>0.0</v>
      </c>
      <c r="L156" s="24">
        <v>0.0</v>
      </c>
      <c r="M156" s="24">
        <v>0.0</v>
      </c>
      <c r="N156" s="24">
        <v>0.0</v>
      </c>
      <c r="O156" s="24">
        <v>0.0</v>
      </c>
      <c r="P156" s="24">
        <v>0.0</v>
      </c>
      <c r="Q156" s="24">
        <v>0.0</v>
      </c>
      <c r="R156" s="24">
        <v>0.0</v>
      </c>
      <c r="S156" s="24">
        <v>0.0</v>
      </c>
      <c r="T156" s="24">
        <v>0.0</v>
      </c>
      <c r="U156" s="24">
        <v>0.0</v>
      </c>
      <c r="V156" s="24">
        <v>0.0</v>
      </c>
      <c r="W156" s="24">
        <v>0.0</v>
      </c>
    </row>
    <row r="157" ht="15.75" customHeight="1">
      <c r="A157" s="3">
        <v>155.0</v>
      </c>
      <c r="B157" s="24" t="e">
        <v>#VALUE!</v>
      </c>
      <c r="C157" s="3" t="e">
        <v>#VALUE!</v>
      </c>
      <c r="D157" s="3" t="e">
        <v>#VALUE!</v>
      </c>
      <c r="E157" s="3">
        <v>0.0</v>
      </c>
      <c r="F157" s="24">
        <v>0.0</v>
      </c>
      <c r="G157" s="24">
        <v>0.0</v>
      </c>
      <c r="H157" s="24">
        <v>0.0</v>
      </c>
      <c r="I157" s="24">
        <v>0.0</v>
      </c>
      <c r="J157" s="24">
        <v>0.0</v>
      </c>
      <c r="K157" s="24">
        <v>0.0</v>
      </c>
      <c r="L157" s="24">
        <v>0.0</v>
      </c>
      <c r="M157" s="24">
        <v>0.0</v>
      </c>
      <c r="N157" s="24">
        <v>0.0</v>
      </c>
      <c r="O157" s="24">
        <v>0.0</v>
      </c>
      <c r="P157" s="24">
        <v>0.0</v>
      </c>
      <c r="Q157" s="24">
        <v>0.0</v>
      </c>
      <c r="R157" s="24">
        <v>0.0</v>
      </c>
      <c r="S157" s="24">
        <v>0.0</v>
      </c>
      <c r="T157" s="24">
        <v>0.0</v>
      </c>
      <c r="U157" s="24">
        <v>0.0</v>
      </c>
      <c r="V157" s="24">
        <v>0.0</v>
      </c>
      <c r="W157" s="24">
        <v>0.0</v>
      </c>
    </row>
    <row r="158" ht="15.75" customHeight="1">
      <c r="A158" s="3">
        <v>156.0</v>
      </c>
      <c r="B158" s="24" t="e">
        <v>#VALUE!</v>
      </c>
      <c r="C158" s="3" t="e">
        <v>#VALUE!</v>
      </c>
      <c r="D158" s="3" t="e">
        <v>#VALUE!</v>
      </c>
      <c r="E158" s="3">
        <v>0.0</v>
      </c>
      <c r="F158" s="24">
        <v>0.0</v>
      </c>
      <c r="G158" s="24">
        <v>0.0</v>
      </c>
      <c r="H158" s="24">
        <v>0.0</v>
      </c>
      <c r="I158" s="24">
        <v>0.0</v>
      </c>
      <c r="J158" s="24">
        <v>0.0</v>
      </c>
      <c r="K158" s="24">
        <v>0.0</v>
      </c>
      <c r="L158" s="24">
        <v>0.0</v>
      </c>
      <c r="M158" s="24">
        <v>0.0</v>
      </c>
      <c r="N158" s="24">
        <v>0.0</v>
      </c>
      <c r="O158" s="24">
        <v>0.0</v>
      </c>
      <c r="P158" s="24">
        <v>0.0</v>
      </c>
      <c r="Q158" s="24">
        <v>0.0</v>
      </c>
      <c r="R158" s="24">
        <v>0.0</v>
      </c>
      <c r="S158" s="24">
        <v>0.0</v>
      </c>
      <c r="T158" s="24">
        <v>0.0</v>
      </c>
      <c r="U158" s="24">
        <v>0.0</v>
      </c>
      <c r="V158" s="24">
        <v>0.0</v>
      </c>
      <c r="W158" s="24">
        <v>0.0</v>
      </c>
    </row>
    <row r="159" ht="15.75" customHeight="1">
      <c r="A159" s="3">
        <v>157.0</v>
      </c>
      <c r="B159" s="24" t="e">
        <v>#VALUE!</v>
      </c>
      <c r="C159" s="3" t="e">
        <v>#VALUE!</v>
      </c>
      <c r="D159" s="3" t="e">
        <v>#VALUE!</v>
      </c>
      <c r="E159" s="3">
        <v>0.0</v>
      </c>
      <c r="F159" s="24">
        <v>0.0</v>
      </c>
      <c r="G159" s="24">
        <v>0.0</v>
      </c>
      <c r="H159" s="24">
        <v>0.0</v>
      </c>
      <c r="I159" s="24">
        <v>0.0</v>
      </c>
      <c r="J159" s="24">
        <v>0.0</v>
      </c>
      <c r="K159" s="24">
        <v>0.0</v>
      </c>
      <c r="L159" s="24">
        <v>0.0</v>
      </c>
      <c r="M159" s="24">
        <v>0.0</v>
      </c>
      <c r="N159" s="24">
        <v>0.0</v>
      </c>
      <c r="O159" s="24">
        <v>0.0</v>
      </c>
      <c r="P159" s="24">
        <v>0.0</v>
      </c>
      <c r="Q159" s="24">
        <v>0.0</v>
      </c>
      <c r="R159" s="24">
        <v>0.0</v>
      </c>
      <c r="S159" s="24">
        <v>0.0</v>
      </c>
      <c r="T159" s="24">
        <v>0.0</v>
      </c>
      <c r="U159" s="24">
        <v>0.0</v>
      </c>
      <c r="V159" s="24">
        <v>0.0</v>
      </c>
      <c r="W159" s="24">
        <v>0.0</v>
      </c>
    </row>
    <row r="160" ht="15.75" customHeight="1">
      <c r="A160" s="3">
        <v>158.0</v>
      </c>
      <c r="B160" s="24" t="e">
        <v>#VALUE!</v>
      </c>
      <c r="C160" s="3" t="e">
        <v>#VALUE!</v>
      </c>
      <c r="D160" s="3" t="e">
        <v>#VALUE!</v>
      </c>
      <c r="E160" s="3">
        <v>0.0</v>
      </c>
      <c r="F160" s="24">
        <v>0.0</v>
      </c>
      <c r="G160" s="24">
        <v>0.0</v>
      </c>
      <c r="H160" s="24">
        <v>0.0</v>
      </c>
      <c r="I160" s="24">
        <v>0.0</v>
      </c>
      <c r="J160" s="24">
        <v>0.0</v>
      </c>
      <c r="K160" s="24">
        <v>0.0</v>
      </c>
      <c r="L160" s="24">
        <v>0.0</v>
      </c>
      <c r="M160" s="24">
        <v>0.0</v>
      </c>
      <c r="N160" s="24">
        <v>0.0</v>
      </c>
      <c r="O160" s="24">
        <v>0.0</v>
      </c>
      <c r="P160" s="24">
        <v>0.0</v>
      </c>
      <c r="Q160" s="24">
        <v>0.0</v>
      </c>
      <c r="R160" s="24">
        <v>0.0</v>
      </c>
      <c r="S160" s="24">
        <v>0.0</v>
      </c>
      <c r="T160" s="24">
        <v>0.0</v>
      </c>
      <c r="U160" s="24">
        <v>0.0</v>
      </c>
      <c r="V160" s="24">
        <v>0.0</v>
      </c>
      <c r="W160" s="24">
        <v>0.0</v>
      </c>
    </row>
    <row r="161" ht="15.75" customHeight="1">
      <c r="A161" s="3">
        <v>159.0</v>
      </c>
      <c r="B161" s="24" t="e">
        <v>#VALUE!</v>
      </c>
      <c r="C161" s="3" t="e">
        <v>#VALUE!</v>
      </c>
      <c r="D161" s="3" t="e">
        <v>#VALUE!</v>
      </c>
      <c r="E161" s="3">
        <v>0.0</v>
      </c>
      <c r="F161" s="24">
        <v>0.0</v>
      </c>
      <c r="G161" s="24">
        <v>0.0</v>
      </c>
      <c r="H161" s="24">
        <v>0.0</v>
      </c>
      <c r="I161" s="24">
        <v>0.0</v>
      </c>
      <c r="J161" s="24">
        <v>0.0</v>
      </c>
      <c r="K161" s="24">
        <v>0.0</v>
      </c>
      <c r="L161" s="24">
        <v>0.0</v>
      </c>
      <c r="M161" s="24">
        <v>0.0</v>
      </c>
      <c r="N161" s="24">
        <v>0.0</v>
      </c>
      <c r="O161" s="24">
        <v>0.0</v>
      </c>
      <c r="P161" s="24">
        <v>0.0</v>
      </c>
      <c r="Q161" s="24">
        <v>0.0</v>
      </c>
      <c r="R161" s="24">
        <v>0.0</v>
      </c>
      <c r="S161" s="24">
        <v>0.0</v>
      </c>
      <c r="T161" s="24">
        <v>0.0</v>
      </c>
      <c r="U161" s="24">
        <v>0.0</v>
      </c>
      <c r="V161" s="24">
        <v>0.0</v>
      </c>
      <c r="W161" s="24">
        <v>0.0</v>
      </c>
    </row>
    <row r="162" ht="15.75" customHeight="1">
      <c r="A162" s="3">
        <v>160.0</v>
      </c>
      <c r="B162" s="24" t="e">
        <v>#VALUE!</v>
      </c>
      <c r="C162" s="3" t="e">
        <v>#VALUE!</v>
      </c>
      <c r="D162" s="3" t="e">
        <v>#VALUE!</v>
      </c>
      <c r="E162" s="3">
        <v>0.0</v>
      </c>
      <c r="F162" s="24">
        <v>0.0</v>
      </c>
      <c r="G162" s="24">
        <v>0.0</v>
      </c>
      <c r="H162" s="24">
        <v>0.0</v>
      </c>
      <c r="I162" s="24">
        <v>0.0</v>
      </c>
      <c r="J162" s="24">
        <v>0.0</v>
      </c>
      <c r="K162" s="24">
        <v>0.0</v>
      </c>
      <c r="L162" s="24">
        <v>0.0</v>
      </c>
      <c r="M162" s="24">
        <v>0.0</v>
      </c>
      <c r="N162" s="24">
        <v>0.0</v>
      </c>
      <c r="O162" s="24">
        <v>0.0</v>
      </c>
      <c r="P162" s="24">
        <v>0.0</v>
      </c>
      <c r="Q162" s="24">
        <v>0.0</v>
      </c>
      <c r="R162" s="24">
        <v>0.0</v>
      </c>
      <c r="S162" s="24">
        <v>0.0</v>
      </c>
      <c r="T162" s="24">
        <v>0.0</v>
      </c>
      <c r="U162" s="24">
        <v>0.0</v>
      </c>
      <c r="V162" s="24">
        <v>0.0</v>
      </c>
      <c r="W162" s="24">
        <v>0.0</v>
      </c>
    </row>
    <row r="163" ht="15.75" customHeight="1">
      <c r="A163" s="3">
        <v>161.0</v>
      </c>
      <c r="B163" s="24" t="e">
        <v>#VALUE!</v>
      </c>
      <c r="C163" s="3" t="e">
        <v>#VALUE!</v>
      </c>
      <c r="D163" s="3" t="e">
        <v>#VALUE!</v>
      </c>
      <c r="E163" s="3">
        <v>0.0</v>
      </c>
      <c r="F163" s="24">
        <v>0.0</v>
      </c>
      <c r="G163" s="24">
        <v>0.0</v>
      </c>
      <c r="H163" s="24">
        <v>0.0</v>
      </c>
      <c r="I163" s="24">
        <v>0.0</v>
      </c>
      <c r="J163" s="24">
        <v>0.0</v>
      </c>
      <c r="K163" s="24">
        <v>0.0</v>
      </c>
      <c r="L163" s="24">
        <v>0.0</v>
      </c>
      <c r="M163" s="24">
        <v>0.0</v>
      </c>
      <c r="N163" s="24">
        <v>0.0</v>
      </c>
      <c r="O163" s="24">
        <v>0.0</v>
      </c>
      <c r="P163" s="24">
        <v>0.0</v>
      </c>
      <c r="Q163" s="24">
        <v>0.0</v>
      </c>
      <c r="R163" s="24">
        <v>0.0</v>
      </c>
      <c r="S163" s="24">
        <v>0.0</v>
      </c>
      <c r="T163" s="24">
        <v>0.0</v>
      </c>
      <c r="U163" s="24">
        <v>0.0</v>
      </c>
      <c r="V163" s="24">
        <v>0.0</v>
      </c>
      <c r="W163" s="24">
        <v>0.0</v>
      </c>
    </row>
    <row r="164" ht="15.75" customHeight="1">
      <c r="A164" s="3">
        <v>162.0</v>
      </c>
      <c r="B164" s="24" t="e">
        <v>#VALUE!</v>
      </c>
      <c r="C164" s="3" t="e">
        <v>#VALUE!</v>
      </c>
      <c r="D164" s="3" t="e">
        <v>#VALUE!</v>
      </c>
      <c r="E164" s="3">
        <v>0.0</v>
      </c>
      <c r="F164" s="24">
        <v>0.0</v>
      </c>
      <c r="G164" s="24">
        <v>0.0</v>
      </c>
      <c r="H164" s="24">
        <v>0.0</v>
      </c>
      <c r="I164" s="24">
        <v>0.0</v>
      </c>
      <c r="J164" s="24">
        <v>0.0</v>
      </c>
      <c r="K164" s="24">
        <v>0.0</v>
      </c>
      <c r="L164" s="24">
        <v>0.0</v>
      </c>
      <c r="M164" s="24">
        <v>0.0</v>
      </c>
      <c r="N164" s="24">
        <v>0.0</v>
      </c>
      <c r="O164" s="24">
        <v>0.0</v>
      </c>
      <c r="P164" s="24">
        <v>0.0</v>
      </c>
      <c r="Q164" s="24">
        <v>0.0</v>
      </c>
      <c r="R164" s="24">
        <v>0.0</v>
      </c>
      <c r="S164" s="24">
        <v>0.0</v>
      </c>
      <c r="T164" s="24">
        <v>0.0</v>
      </c>
      <c r="U164" s="24">
        <v>0.0</v>
      </c>
      <c r="V164" s="24">
        <v>0.0</v>
      </c>
      <c r="W164" s="24">
        <v>0.0</v>
      </c>
    </row>
    <row r="165" ht="15.75" customHeight="1">
      <c r="A165" s="3">
        <v>163.0</v>
      </c>
      <c r="B165" s="24" t="e">
        <v>#VALUE!</v>
      </c>
      <c r="C165" s="3" t="e">
        <v>#VALUE!</v>
      </c>
      <c r="D165" s="3" t="e">
        <v>#VALUE!</v>
      </c>
      <c r="E165" s="3">
        <v>0.0</v>
      </c>
      <c r="F165" s="24">
        <v>0.0</v>
      </c>
      <c r="G165" s="24">
        <v>0.0</v>
      </c>
      <c r="H165" s="24">
        <v>0.0</v>
      </c>
      <c r="I165" s="24">
        <v>0.0</v>
      </c>
      <c r="J165" s="24">
        <v>0.0</v>
      </c>
      <c r="K165" s="24">
        <v>0.0</v>
      </c>
      <c r="L165" s="24">
        <v>0.0</v>
      </c>
      <c r="M165" s="24">
        <v>0.0</v>
      </c>
      <c r="N165" s="24">
        <v>0.0</v>
      </c>
      <c r="O165" s="24">
        <v>0.0</v>
      </c>
      <c r="P165" s="24">
        <v>0.0</v>
      </c>
      <c r="Q165" s="24">
        <v>0.0</v>
      </c>
      <c r="R165" s="24">
        <v>0.0</v>
      </c>
      <c r="S165" s="24">
        <v>0.0</v>
      </c>
      <c r="T165" s="24">
        <v>0.0</v>
      </c>
      <c r="U165" s="24">
        <v>0.0</v>
      </c>
      <c r="V165" s="24">
        <v>0.0</v>
      </c>
      <c r="W165" s="24">
        <v>0.0</v>
      </c>
    </row>
    <row r="166" ht="15.75" customHeight="1">
      <c r="A166" s="3">
        <v>164.0</v>
      </c>
      <c r="B166" s="24" t="e">
        <v>#VALUE!</v>
      </c>
      <c r="C166" s="3" t="e">
        <v>#VALUE!</v>
      </c>
      <c r="D166" s="3" t="e">
        <v>#VALUE!</v>
      </c>
      <c r="E166" s="3">
        <v>0.0</v>
      </c>
      <c r="F166" s="24">
        <v>0.0</v>
      </c>
      <c r="G166" s="24">
        <v>0.0</v>
      </c>
      <c r="H166" s="24">
        <v>0.0</v>
      </c>
      <c r="I166" s="24">
        <v>0.0</v>
      </c>
      <c r="J166" s="24">
        <v>0.0</v>
      </c>
      <c r="K166" s="24">
        <v>0.0</v>
      </c>
      <c r="L166" s="24">
        <v>0.0</v>
      </c>
      <c r="M166" s="24">
        <v>0.0</v>
      </c>
      <c r="N166" s="24">
        <v>0.0</v>
      </c>
      <c r="O166" s="24">
        <v>0.0</v>
      </c>
      <c r="P166" s="24">
        <v>0.0</v>
      </c>
      <c r="Q166" s="24">
        <v>0.0</v>
      </c>
      <c r="R166" s="24">
        <v>0.0</v>
      </c>
      <c r="S166" s="24">
        <v>0.0</v>
      </c>
      <c r="T166" s="24">
        <v>0.0</v>
      </c>
      <c r="U166" s="24">
        <v>0.0</v>
      </c>
      <c r="V166" s="24">
        <v>0.0</v>
      </c>
      <c r="W166" s="24">
        <v>0.0</v>
      </c>
    </row>
    <row r="167" ht="15.75" customHeight="1">
      <c r="A167" s="3">
        <v>165.0</v>
      </c>
      <c r="B167" s="24" t="e">
        <v>#VALUE!</v>
      </c>
      <c r="C167" s="3" t="e">
        <v>#VALUE!</v>
      </c>
      <c r="D167" s="3" t="e">
        <v>#VALUE!</v>
      </c>
      <c r="E167" s="3">
        <v>0.0</v>
      </c>
      <c r="F167" s="24">
        <v>0.0</v>
      </c>
      <c r="G167" s="24">
        <v>0.0</v>
      </c>
      <c r="H167" s="24">
        <v>0.0</v>
      </c>
      <c r="I167" s="24">
        <v>0.0</v>
      </c>
      <c r="J167" s="24">
        <v>0.0</v>
      </c>
      <c r="K167" s="24">
        <v>0.0</v>
      </c>
      <c r="L167" s="24">
        <v>0.0</v>
      </c>
      <c r="M167" s="24">
        <v>0.0</v>
      </c>
      <c r="N167" s="24">
        <v>0.0</v>
      </c>
      <c r="O167" s="24">
        <v>0.0</v>
      </c>
      <c r="P167" s="24">
        <v>0.0</v>
      </c>
      <c r="Q167" s="24">
        <v>0.0</v>
      </c>
      <c r="R167" s="24">
        <v>0.0</v>
      </c>
      <c r="S167" s="24">
        <v>0.0</v>
      </c>
      <c r="T167" s="24">
        <v>0.0</v>
      </c>
      <c r="U167" s="24">
        <v>0.0</v>
      </c>
      <c r="V167" s="24">
        <v>0.0</v>
      </c>
      <c r="W167" s="24">
        <v>0.0</v>
      </c>
    </row>
    <row r="168" ht="15.75" customHeight="1">
      <c r="A168" s="3">
        <v>166.0</v>
      </c>
      <c r="B168" s="24" t="e">
        <v>#VALUE!</v>
      </c>
      <c r="C168" s="3" t="e">
        <v>#VALUE!</v>
      </c>
      <c r="D168" s="3" t="e">
        <v>#VALUE!</v>
      </c>
      <c r="E168" s="3">
        <v>0.0</v>
      </c>
      <c r="F168" s="24">
        <v>0.0</v>
      </c>
      <c r="G168" s="24">
        <v>0.0</v>
      </c>
      <c r="H168" s="24">
        <v>0.0</v>
      </c>
      <c r="I168" s="24">
        <v>0.0</v>
      </c>
      <c r="J168" s="24">
        <v>0.0</v>
      </c>
      <c r="K168" s="24">
        <v>0.0</v>
      </c>
      <c r="L168" s="24">
        <v>0.0</v>
      </c>
      <c r="M168" s="24">
        <v>0.0</v>
      </c>
      <c r="N168" s="24">
        <v>0.0</v>
      </c>
      <c r="O168" s="24">
        <v>0.0</v>
      </c>
      <c r="P168" s="24">
        <v>0.0</v>
      </c>
      <c r="Q168" s="24">
        <v>0.0</v>
      </c>
      <c r="R168" s="24">
        <v>0.0</v>
      </c>
      <c r="S168" s="24">
        <v>0.0</v>
      </c>
      <c r="T168" s="24">
        <v>0.0</v>
      </c>
      <c r="U168" s="24">
        <v>0.0</v>
      </c>
      <c r="V168" s="24">
        <v>0.0</v>
      </c>
      <c r="W168" s="24">
        <v>0.0</v>
      </c>
    </row>
    <row r="169" ht="15.75" customHeight="1">
      <c r="A169" s="3">
        <v>167.0</v>
      </c>
      <c r="B169" s="24" t="e">
        <v>#VALUE!</v>
      </c>
      <c r="C169" s="3" t="e">
        <v>#VALUE!</v>
      </c>
      <c r="D169" s="3" t="e">
        <v>#VALUE!</v>
      </c>
      <c r="E169" s="3">
        <v>0.0</v>
      </c>
      <c r="F169" s="24">
        <v>0.0</v>
      </c>
      <c r="G169" s="24">
        <v>0.0</v>
      </c>
      <c r="H169" s="24">
        <v>0.0</v>
      </c>
      <c r="I169" s="24">
        <v>0.0</v>
      </c>
      <c r="J169" s="24">
        <v>0.0</v>
      </c>
      <c r="K169" s="24">
        <v>0.0</v>
      </c>
      <c r="L169" s="24">
        <v>0.0</v>
      </c>
      <c r="M169" s="24">
        <v>0.0</v>
      </c>
      <c r="N169" s="24">
        <v>0.0</v>
      </c>
      <c r="O169" s="24">
        <v>0.0</v>
      </c>
      <c r="P169" s="24">
        <v>0.0</v>
      </c>
      <c r="Q169" s="24">
        <v>0.0</v>
      </c>
      <c r="R169" s="24">
        <v>0.0</v>
      </c>
      <c r="S169" s="24">
        <v>0.0</v>
      </c>
      <c r="T169" s="24">
        <v>0.0</v>
      </c>
      <c r="U169" s="24">
        <v>0.0</v>
      </c>
      <c r="V169" s="24">
        <v>0.0</v>
      </c>
      <c r="W169" s="24">
        <v>0.0</v>
      </c>
    </row>
    <row r="170" ht="15.75" customHeight="1">
      <c r="A170" s="3">
        <v>168.0</v>
      </c>
      <c r="B170" s="24" t="e">
        <v>#VALUE!</v>
      </c>
      <c r="C170" s="3" t="e">
        <v>#VALUE!</v>
      </c>
      <c r="D170" s="3" t="e">
        <v>#VALUE!</v>
      </c>
      <c r="E170" s="3">
        <v>0.0</v>
      </c>
      <c r="F170" s="24">
        <v>0.0</v>
      </c>
      <c r="G170" s="24">
        <v>0.0</v>
      </c>
      <c r="H170" s="24">
        <v>0.0</v>
      </c>
      <c r="I170" s="24">
        <v>0.0</v>
      </c>
      <c r="J170" s="24">
        <v>0.0</v>
      </c>
      <c r="K170" s="24">
        <v>0.0</v>
      </c>
      <c r="L170" s="24">
        <v>0.0</v>
      </c>
      <c r="M170" s="24">
        <v>0.0</v>
      </c>
      <c r="N170" s="24">
        <v>0.0</v>
      </c>
      <c r="O170" s="24">
        <v>0.0</v>
      </c>
      <c r="P170" s="24">
        <v>0.0</v>
      </c>
      <c r="Q170" s="24">
        <v>0.0</v>
      </c>
      <c r="R170" s="24">
        <v>0.0</v>
      </c>
      <c r="S170" s="24">
        <v>0.0</v>
      </c>
      <c r="T170" s="24">
        <v>0.0</v>
      </c>
      <c r="U170" s="24">
        <v>0.0</v>
      </c>
      <c r="V170" s="24">
        <v>0.0</v>
      </c>
      <c r="W170" s="24">
        <v>0.0</v>
      </c>
    </row>
    <row r="171" ht="15.75" customHeight="1">
      <c r="A171" s="3">
        <v>169.0</v>
      </c>
      <c r="B171" s="24" t="e">
        <v>#VALUE!</v>
      </c>
      <c r="C171" s="3" t="e">
        <v>#VALUE!</v>
      </c>
      <c r="D171" s="3" t="e">
        <v>#VALUE!</v>
      </c>
      <c r="E171" s="3">
        <v>0.0</v>
      </c>
      <c r="F171" s="24">
        <v>0.0</v>
      </c>
      <c r="G171" s="24">
        <v>0.0</v>
      </c>
      <c r="H171" s="24">
        <v>0.0</v>
      </c>
      <c r="I171" s="24">
        <v>0.0</v>
      </c>
      <c r="J171" s="24">
        <v>0.0</v>
      </c>
      <c r="K171" s="24">
        <v>0.0</v>
      </c>
      <c r="L171" s="24">
        <v>0.0</v>
      </c>
      <c r="M171" s="24">
        <v>0.0</v>
      </c>
      <c r="N171" s="24">
        <v>0.0</v>
      </c>
      <c r="O171" s="24">
        <v>0.0</v>
      </c>
      <c r="P171" s="24">
        <v>0.0</v>
      </c>
      <c r="Q171" s="24">
        <v>0.0</v>
      </c>
      <c r="R171" s="24">
        <v>0.0</v>
      </c>
      <c r="S171" s="24">
        <v>0.0</v>
      </c>
      <c r="T171" s="24">
        <v>0.0</v>
      </c>
      <c r="U171" s="24">
        <v>0.0</v>
      </c>
      <c r="V171" s="24">
        <v>0.0</v>
      </c>
      <c r="W171" s="24">
        <v>0.0</v>
      </c>
    </row>
    <row r="172" ht="15.75" customHeight="1">
      <c r="A172" s="3">
        <v>170.0</v>
      </c>
      <c r="B172" s="24" t="e">
        <v>#VALUE!</v>
      </c>
      <c r="C172" s="3" t="e">
        <v>#VALUE!</v>
      </c>
      <c r="D172" s="3" t="e">
        <v>#VALUE!</v>
      </c>
      <c r="E172" s="3">
        <v>0.0</v>
      </c>
      <c r="F172" s="24">
        <v>0.0</v>
      </c>
      <c r="G172" s="24">
        <v>0.0</v>
      </c>
      <c r="H172" s="24">
        <v>0.0</v>
      </c>
      <c r="I172" s="24">
        <v>0.0</v>
      </c>
      <c r="J172" s="24">
        <v>0.0</v>
      </c>
      <c r="K172" s="24">
        <v>0.0</v>
      </c>
      <c r="L172" s="24">
        <v>0.0</v>
      </c>
      <c r="M172" s="24">
        <v>0.0</v>
      </c>
      <c r="N172" s="24">
        <v>0.0</v>
      </c>
      <c r="O172" s="24">
        <v>0.0</v>
      </c>
      <c r="P172" s="24">
        <v>0.0</v>
      </c>
      <c r="Q172" s="24">
        <v>0.0</v>
      </c>
      <c r="R172" s="24">
        <v>0.0</v>
      </c>
      <c r="S172" s="24">
        <v>0.0</v>
      </c>
      <c r="T172" s="24">
        <v>0.0</v>
      </c>
      <c r="U172" s="24">
        <v>0.0</v>
      </c>
      <c r="V172" s="24">
        <v>0.0</v>
      </c>
      <c r="W172" s="24">
        <v>0.0</v>
      </c>
    </row>
    <row r="173" ht="15.75" customHeight="1">
      <c r="A173" s="3">
        <v>171.0</v>
      </c>
      <c r="B173" s="24" t="e">
        <v>#VALUE!</v>
      </c>
      <c r="C173" s="3" t="e">
        <v>#VALUE!</v>
      </c>
      <c r="D173" s="3" t="e">
        <v>#VALUE!</v>
      </c>
      <c r="E173" s="3">
        <v>0.0</v>
      </c>
      <c r="F173" s="24">
        <v>0.0</v>
      </c>
      <c r="G173" s="24">
        <v>0.0</v>
      </c>
      <c r="H173" s="24">
        <v>0.0</v>
      </c>
      <c r="I173" s="24">
        <v>0.0</v>
      </c>
      <c r="J173" s="24">
        <v>0.0</v>
      </c>
      <c r="K173" s="24">
        <v>0.0</v>
      </c>
      <c r="L173" s="24">
        <v>0.0</v>
      </c>
      <c r="M173" s="24">
        <v>0.0</v>
      </c>
      <c r="N173" s="24">
        <v>0.0</v>
      </c>
      <c r="O173" s="24">
        <v>0.0</v>
      </c>
      <c r="P173" s="24">
        <v>0.0</v>
      </c>
      <c r="Q173" s="24">
        <v>0.0</v>
      </c>
      <c r="R173" s="24">
        <v>0.0</v>
      </c>
      <c r="S173" s="24">
        <v>0.0</v>
      </c>
      <c r="T173" s="24">
        <v>0.0</v>
      </c>
      <c r="U173" s="24">
        <v>0.0</v>
      </c>
      <c r="V173" s="24">
        <v>0.0</v>
      </c>
      <c r="W173" s="24">
        <v>0.0</v>
      </c>
    </row>
    <row r="174" ht="15.75" customHeight="1">
      <c r="A174" s="3">
        <v>172.0</v>
      </c>
      <c r="B174" s="24" t="e">
        <v>#VALUE!</v>
      </c>
      <c r="C174" s="3" t="e">
        <v>#VALUE!</v>
      </c>
      <c r="D174" s="3" t="e">
        <v>#VALUE!</v>
      </c>
      <c r="E174" s="3">
        <v>0.0</v>
      </c>
      <c r="F174" s="24">
        <v>0.0</v>
      </c>
      <c r="G174" s="24">
        <v>0.0</v>
      </c>
      <c r="H174" s="24">
        <v>0.0</v>
      </c>
      <c r="I174" s="24">
        <v>0.0</v>
      </c>
      <c r="J174" s="24">
        <v>0.0</v>
      </c>
      <c r="K174" s="24">
        <v>0.0</v>
      </c>
      <c r="L174" s="24">
        <v>0.0</v>
      </c>
      <c r="M174" s="24">
        <v>0.0</v>
      </c>
      <c r="N174" s="24">
        <v>0.0</v>
      </c>
      <c r="O174" s="24">
        <v>0.0</v>
      </c>
      <c r="P174" s="24">
        <v>0.0</v>
      </c>
      <c r="Q174" s="24">
        <v>0.0</v>
      </c>
      <c r="R174" s="24">
        <v>0.0</v>
      </c>
      <c r="S174" s="24">
        <v>0.0</v>
      </c>
      <c r="T174" s="24">
        <v>0.0</v>
      </c>
      <c r="U174" s="24">
        <v>0.0</v>
      </c>
      <c r="V174" s="24">
        <v>0.0</v>
      </c>
      <c r="W174" s="24">
        <v>0.0</v>
      </c>
    </row>
    <row r="175" ht="15.75" customHeight="1">
      <c r="A175" s="3">
        <v>173.0</v>
      </c>
      <c r="B175" s="24" t="e">
        <v>#VALUE!</v>
      </c>
      <c r="C175" s="3" t="e">
        <v>#VALUE!</v>
      </c>
      <c r="D175" s="3" t="e">
        <v>#VALUE!</v>
      </c>
      <c r="E175" s="3">
        <v>0.0</v>
      </c>
      <c r="F175" s="24">
        <v>0.0</v>
      </c>
      <c r="G175" s="24">
        <v>0.0</v>
      </c>
      <c r="H175" s="24">
        <v>0.0</v>
      </c>
      <c r="I175" s="24">
        <v>0.0</v>
      </c>
      <c r="J175" s="24">
        <v>0.0</v>
      </c>
      <c r="K175" s="24">
        <v>0.0</v>
      </c>
      <c r="L175" s="24">
        <v>0.0</v>
      </c>
      <c r="M175" s="24">
        <v>0.0</v>
      </c>
      <c r="N175" s="24">
        <v>0.0</v>
      </c>
      <c r="O175" s="24">
        <v>0.0</v>
      </c>
      <c r="P175" s="24">
        <v>0.0</v>
      </c>
      <c r="Q175" s="24">
        <v>0.0</v>
      </c>
      <c r="R175" s="24">
        <v>0.0</v>
      </c>
      <c r="S175" s="24">
        <v>0.0</v>
      </c>
      <c r="T175" s="24">
        <v>0.0</v>
      </c>
      <c r="U175" s="24">
        <v>0.0</v>
      </c>
      <c r="V175" s="24">
        <v>0.0</v>
      </c>
      <c r="W175" s="24">
        <v>0.0</v>
      </c>
    </row>
    <row r="176" ht="15.75" customHeight="1">
      <c r="A176" s="3">
        <v>174.0</v>
      </c>
      <c r="B176" s="24" t="e">
        <v>#VALUE!</v>
      </c>
      <c r="C176" s="3" t="e">
        <v>#VALUE!</v>
      </c>
      <c r="D176" s="3" t="e">
        <v>#VALUE!</v>
      </c>
      <c r="E176" s="3">
        <v>0.0</v>
      </c>
      <c r="F176" s="24">
        <v>0.0</v>
      </c>
      <c r="G176" s="24">
        <v>0.0</v>
      </c>
      <c r="H176" s="24">
        <v>0.0</v>
      </c>
      <c r="I176" s="24">
        <v>0.0</v>
      </c>
      <c r="J176" s="24">
        <v>0.0</v>
      </c>
      <c r="K176" s="24">
        <v>0.0</v>
      </c>
      <c r="L176" s="24">
        <v>0.0</v>
      </c>
      <c r="M176" s="24">
        <v>0.0</v>
      </c>
      <c r="N176" s="24">
        <v>0.0</v>
      </c>
      <c r="O176" s="24">
        <v>0.0</v>
      </c>
      <c r="P176" s="24">
        <v>0.0</v>
      </c>
      <c r="Q176" s="24">
        <v>0.0</v>
      </c>
      <c r="R176" s="24">
        <v>0.0</v>
      </c>
      <c r="S176" s="24">
        <v>0.0</v>
      </c>
      <c r="T176" s="24">
        <v>0.0</v>
      </c>
      <c r="U176" s="24">
        <v>0.0</v>
      </c>
      <c r="V176" s="24">
        <v>0.0</v>
      </c>
      <c r="W176" s="24">
        <v>0.0</v>
      </c>
    </row>
    <row r="177" ht="15.75" customHeight="1">
      <c r="A177" s="3">
        <v>175.0</v>
      </c>
      <c r="B177" s="24" t="e">
        <v>#VALUE!</v>
      </c>
      <c r="C177" s="3" t="e">
        <v>#VALUE!</v>
      </c>
      <c r="D177" s="3" t="e">
        <v>#VALUE!</v>
      </c>
      <c r="E177" s="3">
        <v>0.0</v>
      </c>
      <c r="F177" s="24">
        <v>0.0</v>
      </c>
      <c r="G177" s="24">
        <v>0.0</v>
      </c>
      <c r="H177" s="24">
        <v>0.0</v>
      </c>
      <c r="I177" s="24">
        <v>0.0</v>
      </c>
      <c r="J177" s="24">
        <v>0.0</v>
      </c>
      <c r="K177" s="24">
        <v>0.0</v>
      </c>
      <c r="L177" s="24">
        <v>0.0</v>
      </c>
      <c r="M177" s="24">
        <v>0.0</v>
      </c>
      <c r="N177" s="24">
        <v>0.0</v>
      </c>
      <c r="O177" s="24">
        <v>0.0</v>
      </c>
      <c r="P177" s="24">
        <v>0.0</v>
      </c>
      <c r="Q177" s="24">
        <v>0.0</v>
      </c>
      <c r="R177" s="24">
        <v>0.0</v>
      </c>
      <c r="S177" s="24">
        <v>0.0</v>
      </c>
      <c r="T177" s="24">
        <v>0.0</v>
      </c>
      <c r="U177" s="24">
        <v>0.0</v>
      </c>
      <c r="V177" s="24">
        <v>0.0</v>
      </c>
      <c r="W177" s="24">
        <v>0.0</v>
      </c>
    </row>
    <row r="178" ht="15.75" customHeight="1">
      <c r="A178" s="3">
        <v>176.0</v>
      </c>
      <c r="B178" s="24" t="e">
        <v>#VALUE!</v>
      </c>
      <c r="C178" s="3" t="e">
        <v>#VALUE!</v>
      </c>
      <c r="D178" s="3" t="e">
        <v>#VALUE!</v>
      </c>
      <c r="E178" s="3">
        <v>0.0</v>
      </c>
      <c r="F178" s="24">
        <v>0.0</v>
      </c>
      <c r="G178" s="24">
        <v>0.0</v>
      </c>
      <c r="H178" s="24">
        <v>0.0</v>
      </c>
      <c r="I178" s="24">
        <v>0.0</v>
      </c>
      <c r="J178" s="24">
        <v>0.0</v>
      </c>
      <c r="K178" s="24">
        <v>0.0</v>
      </c>
      <c r="L178" s="24">
        <v>0.0</v>
      </c>
      <c r="M178" s="24">
        <v>0.0</v>
      </c>
      <c r="N178" s="24">
        <v>0.0</v>
      </c>
      <c r="O178" s="24">
        <v>0.0</v>
      </c>
      <c r="P178" s="24">
        <v>0.0</v>
      </c>
      <c r="Q178" s="24">
        <v>0.0</v>
      </c>
      <c r="R178" s="24">
        <v>0.0</v>
      </c>
      <c r="S178" s="24">
        <v>0.0</v>
      </c>
      <c r="T178" s="24">
        <v>0.0</v>
      </c>
      <c r="U178" s="24">
        <v>0.0</v>
      </c>
      <c r="V178" s="24">
        <v>0.0</v>
      </c>
      <c r="W178" s="24">
        <v>0.0</v>
      </c>
    </row>
    <row r="179" ht="15.75" customHeight="1">
      <c r="A179" s="3">
        <v>177.0</v>
      </c>
      <c r="B179" s="24" t="e">
        <v>#VALUE!</v>
      </c>
      <c r="C179" s="3" t="e">
        <v>#VALUE!</v>
      </c>
      <c r="D179" s="3" t="e">
        <v>#VALUE!</v>
      </c>
      <c r="E179" s="3">
        <v>0.0</v>
      </c>
      <c r="F179" s="24">
        <v>0.0</v>
      </c>
      <c r="G179" s="24">
        <v>0.0</v>
      </c>
      <c r="H179" s="24">
        <v>0.0</v>
      </c>
      <c r="I179" s="24">
        <v>0.0</v>
      </c>
      <c r="J179" s="24">
        <v>0.0</v>
      </c>
      <c r="K179" s="24">
        <v>0.0</v>
      </c>
      <c r="L179" s="24">
        <v>0.0</v>
      </c>
      <c r="M179" s="24">
        <v>0.0</v>
      </c>
      <c r="N179" s="24">
        <v>0.0</v>
      </c>
      <c r="O179" s="24">
        <v>0.0</v>
      </c>
      <c r="P179" s="24">
        <v>0.0</v>
      </c>
      <c r="Q179" s="24">
        <v>0.0</v>
      </c>
      <c r="R179" s="24">
        <v>0.0</v>
      </c>
      <c r="S179" s="24">
        <v>0.0</v>
      </c>
      <c r="T179" s="24">
        <v>0.0</v>
      </c>
      <c r="U179" s="24">
        <v>0.0</v>
      </c>
      <c r="V179" s="24">
        <v>0.0</v>
      </c>
      <c r="W179" s="24">
        <v>0.0</v>
      </c>
    </row>
    <row r="180" ht="15.75" customHeight="1">
      <c r="A180" s="3">
        <v>178.0</v>
      </c>
      <c r="B180" s="24" t="e">
        <v>#VALUE!</v>
      </c>
      <c r="C180" s="3" t="e">
        <v>#VALUE!</v>
      </c>
      <c r="D180" s="3" t="e">
        <v>#VALUE!</v>
      </c>
      <c r="E180" s="3">
        <v>0.0</v>
      </c>
      <c r="F180" s="24">
        <v>0.0</v>
      </c>
      <c r="G180" s="24">
        <v>0.0</v>
      </c>
      <c r="H180" s="24">
        <v>0.0</v>
      </c>
      <c r="I180" s="24">
        <v>0.0</v>
      </c>
      <c r="J180" s="24">
        <v>0.0</v>
      </c>
      <c r="K180" s="24">
        <v>0.0</v>
      </c>
      <c r="L180" s="24">
        <v>0.0</v>
      </c>
      <c r="M180" s="24">
        <v>0.0</v>
      </c>
      <c r="N180" s="24">
        <v>0.0</v>
      </c>
      <c r="O180" s="24">
        <v>0.0</v>
      </c>
      <c r="P180" s="24">
        <v>0.0</v>
      </c>
      <c r="Q180" s="24">
        <v>0.0</v>
      </c>
      <c r="R180" s="24">
        <v>0.0</v>
      </c>
      <c r="S180" s="24">
        <v>0.0</v>
      </c>
      <c r="T180" s="24">
        <v>0.0</v>
      </c>
      <c r="U180" s="24">
        <v>0.0</v>
      </c>
      <c r="V180" s="24">
        <v>0.0</v>
      </c>
      <c r="W180" s="24">
        <v>0.0</v>
      </c>
    </row>
    <row r="181" ht="15.75" customHeight="1">
      <c r="A181" s="3">
        <v>179.0</v>
      </c>
      <c r="B181" s="24" t="e">
        <v>#VALUE!</v>
      </c>
      <c r="C181" s="3" t="e">
        <v>#VALUE!</v>
      </c>
      <c r="D181" s="3" t="e">
        <v>#VALUE!</v>
      </c>
      <c r="E181" s="3">
        <v>0.0</v>
      </c>
      <c r="F181" s="24">
        <v>0.0</v>
      </c>
      <c r="G181" s="24">
        <v>0.0</v>
      </c>
      <c r="H181" s="24">
        <v>0.0</v>
      </c>
      <c r="I181" s="24">
        <v>0.0</v>
      </c>
      <c r="J181" s="24">
        <v>0.0</v>
      </c>
      <c r="K181" s="24">
        <v>0.0</v>
      </c>
      <c r="L181" s="24">
        <v>0.0</v>
      </c>
      <c r="M181" s="24">
        <v>0.0</v>
      </c>
      <c r="N181" s="24">
        <v>0.0</v>
      </c>
      <c r="O181" s="24">
        <v>0.0</v>
      </c>
      <c r="P181" s="24">
        <v>0.0</v>
      </c>
      <c r="Q181" s="24">
        <v>0.0</v>
      </c>
      <c r="R181" s="24">
        <v>0.0</v>
      </c>
      <c r="S181" s="24">
        <v>0.0</v>
      </c>
      <c r="T181" s="24">
        <v>0.0</v>
      </c>
      <c r="U181" s="24">
        <v>0.0</v>
      </c>
      <c r="V181" s="24">
        <v>0.0</v>
      </c>
      <c r="W181" s="24">
        <v>0.0</v>
      </c>
    </row>
    <row r="182" ht="15.75" customHeight="1">
      <c r="A182" s="3">
        <v>180.0</v>
      </c>
      <c r="B182" s="24" t="e">
        <v>#VALUE!</v>
      </c>
      <c r="C182" s="3" t="e">
        <v>#VALUE!</v>
      </c>
      <c r="D182" s="3" t="e">
        <v>#VALUE!</v>
      </c>
      <c r="E182" s="3">
        <v>0.0</v>
      </c>
      <c r="F182" s="24">
        <v>0.0</v>
      </c>
      <c r="G182" s="24">
        <v>0.0</v>
      </c>
      <c r="H182" s="24">
        <v>0.0</v>
      </c>
      <c r="I182" s="24">
        <v>0.0</v>
      </c>
      <c r="J182" s="24">
        <v>0.0</v>
      </c>
      <c r="K182" s="24">
        <v>0.0</v>
      </c>
      <c r="L182" s="24">
        <v>0.0</v>
      </c>
      <c r="M182" s="24">
        <v>0.0</v>
      </c>
      <c r="N182" s="24">
        <v>0.0</v>
      </c>
      <c r="O182" s="24">
        <v>0.0</v>
      </c>
      <c r="P182" s="24">
        <v>0.0</v>
      </c>
      <c r="Q182" s="24">
        <v>0.0</v>
      </c>
      <c r="R182" s="24">
        <v>0.0</v>
      </c>
      <c r="S182" s="24">
        <v>0.0</v>
      </c>
      <c r="T182" s="24">
        <v>0.0</v>
      </c>
      <c r="U182" s="24">
        <v>0.0</v>
      </c>
      <c r="V182" s="24">
        <v>0.0</v>
      </c>
      <c r="W182" s="24">
        <v>0.0</v>
      </c>
    </row>
    <row r="183" ht="15.75" customHeight="1">
      <c r="A183" s="3">
        <v>181.0</v>
      </c>
      <c r="B183" s="24" t="e">
        <v>#VALUE!</v>
      </c>
      <c r="C183" s="3" t="e">
        <v>#VALUE!</v>
      </c>
      <c r="D183" s="3" t="e">
        <v>#VALUE!</v>
      </c>
      <c r="E183" s="3">
        <v>0.0</v>
      </c>
      <c r="F183" s="24">
        <v>0.0</v>
      </c>
      <c r="G183" s="24">
        <v>0.0</v>
      </c>
      <c r="H183" s="24">
        <v>0.0</v>
      </c>
      <c r="I183" s="24">
        <v>0.0</v>
      </c>
      <c r="J183" s="24">
        <v>0.0</v>
      </c>
      <c r="K183" s="24">
        <v>0.0</v>
      </c>
      <c r="L183" s="24">
        <v>0.0</v>
      </c>
      <c r="M183" s="24">
        <v>0.0</v>
      </c>
      <c r="N183" s="24">
        <v>0.0</v>
      </c>
      <c r="O183" s="24">
        <v>0.0</v>
      </c>
      <c r="P183" s="24">
        <v>0.0</v>
      </c>
      <c r="Q183" s="24">
        <v>0.0</v>
      </c>
      <c r="R183" s="24">
        <v>0.0</v>
      </c>
      <c r="S183" s="24">
        <v>0.0</v>
      </c>
      <c r="T183" s="24">
        <v>0.0</v>
      </c>
      <c r="U183" s="24">
        <v>0.0</v>
      </c>
      <c r="V183" s="24">
        <v>0.0</v>
      </c>
      <c r="W183" s="24">
        <v>0.0</v>
      </c>
    </row>
    <row r="184" ht="15.75" customHeight="1">
      <c r="A184" s="3">
        <v>182.0</v>
      </c>
      <c r="B184" s="24" t="e">
        <v>#VALUE!</v>
      </c>
      <c r="C184" s="3" t="e">
        <v>#VALUE!</v>
      </c>
      <c r="D184" s="3" t="e">
        <v>#VALUE!</v>
      </c>
      <c r="E184" s="3">
        <v>0.0</v>
      </c>
      <c r="F184" s="24">
        <v>0.0</v>
      </c>
      <c r="G184" s="24">
        <v>0.0</v>
      </c>
      <c r="H184" s="24">
        <v>0.0</v>
      </c>
      <c r="I184" s="24">
        <v>0.0</v>
      </c>
      <c r="J184" s="24">
        <v>0.0</v>
      </c>
      <c r="K184" s="24">
        <v>0.0</v>
      </c>
      <c r="L184" s="24">
        <v>0.0</v>
      </c>
      <c r="M184" s="24">
        <v>0.0</v>
      </c>
      <c r="N184" s="24">
        <v>0.0</v>
      </c>
      <c r="O184" s="24">
        <v>0.0</v>
      </c>
      <c r="P184" s="24">
        <v>0.0</v>
      </c>
      <c r="Q184" s="24">
        <v>0.0</v>
      </c>
      <c r="R184" s="24">
        <v>0.0</v>
      </c>
      <c r="S184" s="24">
        <v>0.0</v>
      </c>
      <c r="T184" s="24">
        <v>0.0</v>
      </c>
      <c r="U184" s="24">
        <v>0.0</v>
      </c>
      <c r="V184" s="24">
        <v>0.0</v>
      </c>
      <c r="W184" s="24">
        <v>0.0</v>
      </c>
    </row>
    <row r="185" ht="15.75" customHeight="1">
      <c r="A185" s="3">
        <v>183.0</v>
      </c>
      <c r="B185" s="24" t="e">
        <v>#VALUE!</v>
      </c>
      <c r="C185" s="3" t="e">
        <v>#VALUE!</v>
      </c>
      <c r="D185" s="3" t="e">
        <v>#VALUE!</v>
      </c>
      <c r="E185" s="3">
        <v>0.0</v>
      </c>
      <c r="F185" s="24">
        <v>0.0</v>
      </c>
      <c r="G185" s="24">
        <v>0.0</v>
      </c>
      <c r="H185" s="24">
        <v>0.0</v>
      </c>
      <c r="I185" s="24">
        <v>0.0</v>
      </c>
      <c r="J185" s="24">
        <v>0.0</v>
      </c>
      <c r="K185" s="24">
        <v>0.0</v>
      </c>
      <c r="L185" s="24">
        <v>0.0</v>
      </c>
      <c r="M185" s="24">
        <v>0.0</v>
      </c>
      <c r="N185" s="24">
        <v>0.0</v>
      </c>
      <c r="O185" s="24">
        <v>0.0</v>
      </c>
      <c r="P185" s="24">
        <v>0.0</v>
      </c>
      <c r="Q185" s="24">
        <v>0.0</v>
      </c>
      <c r="R185" s="24">
        <v>0.0</v>
      </c>
      <c r="S185" s="24">
        <v>0.0</v>
      </c>
      <c r="T185" s="24">
        <v>0.0</v>
      </c>
      <c r="U185" s="24">
        <v>0.0</v>
      </c>
      <c r="V185" s="24">
        <v>0.0</v>
      </c>
      <c r="W185" s="24">
        <v>0.0</v>
      </c>
    </row>
    <row r="186" ht="15.75" customHeight="1">
      <c r="A186" s="3">
        <v>184.0</v>
      </c>
      <c r="B186" s="24" t="e">
        <v>#VALUE!</v>
      </c>
      <c r="C186" s="3" t="e">
        <v>#VALUE!</v>
      </c>
      <c r="D186" s="3" t="e">
        <v>#VALUE!</v>
      </c>
      <c r="E186" s="3">
        <v>0.0</v>
      </c>
      <c r="F186" s="24">
        <v>0.0</v>
      </c>
      <c r="G186" s="24">
        <v>0.0</v>
      </c>
      <c r="H186" s="24">
        <v>0.0</v>
      </c>
      <c r="I186" s="24">
        <v>0.0</v>
      </c>
      <c r="J186" s="24">
        <v>0.0</v>
      </c>
      <c r="K186" s="24">
        <v>0.0</v>
      </c>
      <c r="L186" s="24">
        <v>0.0</v>
      </c>
      <c r="M186" s="24">
        <v>0.0</v>
      </c>
      <c r="N186" s="24">
        <v>0.0</v>
      </c>
      <c r="O186" s="24">
        <v>0.0</v>
      </c>
      <c r="P186" s="24">
        <v>0.0</v>
      </c>
      <c r="Q186" s="24">
        <v>0.0</v>
      </c>
      <c r="R186" s="24">
        <v>0.0</v>
      </c>
      <c r="S186" s="24">
        <v>0.0</v>
      </c>
      <c r="T186" s="24">
        <v>0.0</v>
      </c>
      <c r="U186" s="24">
        <v>0.0</v>
      </c>
      <c r="V186" s="24">
        <v>0.0</v>
      </c>
      <c r="W186" s="24">
        <v>0.0</v>
      </c>
    </row>
    <row r="187" ht="15.75" customHeight="1">
      <c r="A187" s="3">
        <v>185.0</v>
      </c>
      <c r="B187" s="24" t="e">
        <v>#VALUE!</v>
      </c>
      <c r="C187" s="3" t="e">
        <v>#VALUE!</v>
      </c>
      <c r="D187" s="3" t="e">
        <v>#VALUE!</v>
      </c>
      <c r="E187" s="3">
        <v>0.0</v>
      </c>
      <c r="F187" s="24">
        <v>0.0</v>
      </c>
      <c r="G187" s="24">
        <v>0.0</v>
      </c>
      <c r="H187" s="24">
        <v>0.0</v>
      </c>
      <c r="I187" s="24">
        <v>0.0</v>
      </c>
      <c r="J187" s="24">
        <v>0.0</v>
      </c>
      <c r="K187" s="24">
        <v>0.0</v>
      </c>
      <c r="L187" s="24">
        <v>0.0</v>
      </c>
      <c r="M187" s="24">
        <v>0.0</v>
      </c>
      <c r="N187" s="24">
        <v>0.0</v>
      </c>
      <c r="O187" s="24">
        <v>0.0</v>
      </c>
      <c r="P187" s="24">
        <v>0.0</v>
      </c>
      <c r="Q187" s="24">
        <v>0.0</v>
      </c>
      <c r="R187" s="24">
        <v>0.0</v>
      </c>
      <c r="S187" s="24">
        <v>0.0</v>
      </c>
      <c r="T187" s="24">
        <v>0.0</v>
      </c>
      <c r="U187" s="24">
        <v>0.0</v>
      </c>
      <c r="V187" s="24">
        <v>0.0</v>
      </c>
      <c r="W187" s="24">
        <v>0.0</v>
      </c>
    </row>
    <row r="188" ht="15.75" customHeight="1">
      <c r="A188" s="3">
        <v>186.0</v>
      </c>
      <c r="B188" s="24" t="e">
        <v>#VALUE!</v>
      </c>
      <c r="C188" s="3" t="e">
        <v>#VALUE!</v>
      </c>
      <c r="D188" s="3" t="e">
        <v>#VALUE!</v>
      </c>
      <c r="E188" s="3">
        <v>0.0</v>
      </c>
      <c r="F188" s="24">
        <v>0.0</v>
      </c>
      <c r="G188" s="24">
        <v>0.0</v>
      </c>
      <c r="H188" s="24">
        <v>0.0</v>
      </c>
      <c r="I188" s="24">
        <v>0.0</v>
      </c>
      <c r="J188" s="24">
        <v>0.0</v>
      </c>
      <c r="K188" s="24">
        <v>0.0</v>
      </c>
      <c r="L188" s="24">
        <v>0.0</v>
      </c>
      <c r="M188" s="24">
        <v>0.0</v>
      </c>
      <c r="N188" s="24">
        <v>0.0</v>
      </c>
      <c r="O188" s="24">
        <v>0.0</v>
      </c>
      <c r="P188" s="24">
        <v>0.0</v>
      </c>
      <c r="Q188" s="24">
        <v>0.0</v>
      </c>
      <c r="R188" s="24">
        <v>0.0</v>
      </c>
      <c r="S188" s="24">
        <v>0.0</v>
      </c>
      <c r="T188" s="24">
        <v>0.0</v>
      </c>
      <c r="U188" s="24">
        <v>0.0</v>
      </c>
      <c r="V188" s="24">
        <v>0.0</v>
      </c>
      <c r="W188" s="24">
        <v>0.0</v>
      </c>
    </row>
    <row r="189" ht="15.75" customHeight="1">
      <c r="A189" s="3">
        <v>187.0</v>
      </c>
      <c r="B189" s="24" t="e">
        <v>#VALUE!</v>
      </c>
      <c r="C189" s="3" t="e">
        <v>#VALUE!</v>
      </c>
      <c r="D189" s="3" t="e">
        <v>#VALUE!</v>
      </c>
      <c r="E189" s="3">
        <v>0.0</v>
      </c>
      <c r="F189" s="24">
        <v>0.0</v>
      </c>
      <c r="G189" s="24">
        <v>0.0</v>
      </c>
      <c r="H189" s="24">
        <v>0.0</v>
      </c>
      <c r="I189" s="24">
        <v>0.0</v>
      </c>
      <c r="J189" s="24">
        <v>0.0</v>
      </c>
      <c r="K189" s="24">
        <v>0.0</v>
      </c>
      <c r="L189" s="24">
        <v>0.0</v>
      </c>
      <c r="M189" s="24">
        <v>0.0</v>
      </c>
      <c r="N189" s="24">
        <v>0.0</v>
      </c>
      <c r="O189" s="24">
        <v>0.0</v>
      </c>
      <c r="P189" s="24">
        <v>0.0</v>
      </c>
      <c r="Q189" s="24">
        <v>0.0</v>
      </c>
      <c r="R189" s="24">
        <v>0.0</v>
      </c>
      <c r="S189" s="24">
        <v>0.0</v>
      </c>
      <c r="T189" s="24">
        <v>0.0</v>
      </c>
      <c r="U189" s="24">
        <v>0.0</v>
      </c>
      <c r="V189" s="24">
        <v>0.0</v>
      </c>
      <c r="W189" s="24">
        <v>0.0</v>
      </c>
    </row>
    <row r="190" ht="15.75" customHeight="1">
      <c r="A190" s="3">
        <v>188.0</v>
      </c>
      <c r="B190" s="24" t="e">
        <v>#VALUE!</v>
      </c>
      <c r="C190" s="3" t="e">
        <v>#VALUE!</v>
      </c>
      <c r="D190" s="3" t="e">
        <v>#VALUE!</v>
      </c>
      <c r="E190" s="3">
        <v>0.0</v>
      </c>
      <c r="F190" s="24">
        <v>0.0</v>
      </c>
      <c r="G190" s="24">
        <v>0.0</v>
      </c>
      <c r="H190" s="24">
        <v>0.0</v>
      </c>
      <c r="I190" s="24">
        <v>0.0</v>
      </c>
      <c r="J190" s="24">
        <v>0.0</v>
      </c>
      <c r="K190" s="24">
        <v>0.0</v>
      </c>
      <c r="L190" s="24">
        <v>0.0</v>
      </c>
      <c r="M190" s="24">
        <v>0.0</v>
      </c>
      <c r="N190" s="24">
        <v>0.0</v>
      </c>
      <c r="O190" s="24">
        <v>0.0</v>
      </c>
      <c r="P190" s="24">
        <v>0.0</v>
      </c>
      <c r="Q190" s="24">
        <v>0.0</v>
      </c>
      <c r="R190" s="24">
        <v>0.0</v>
      </c>
      <c r="S190" s="24">
        <v>0.0</v>
      </c>
      <c r="T190" s="24">
        <v>0.0</v>
      </c>
      <c r="U190" s="24">
        <v>0.0</v>
      </c>
      <c r="V190" s="24">
        <v>0.0</v>
      </c>
      <c r="W190" s="24">
        <v>0.0</v>
      </c>
    </row>
    <row r="191" ht="15.75" customHeight="1">
      <c r="A191" s="3">
        <v>189.0</v>
      </c>
      <c r="B191" s="24" t="e">
        <v>#VALUE!</v>
      </c>
      <c r="C191" s="3" t="e">
        <v>#VALUE!</v>
      </c>
      <c r="D191" s="3" t="e">
        <v>#VALUE!</v>
      </c>
      <c r="E191" s="3">
        <v>0.0</v>
      </c>
      <c r="F191" s="24">
        <v>0.0</v>
      </c>
      <c r="G191" s="24">
        <v>0.0</v>
      </c>
      <c r="H191" s="24">
        <v>0.0</v>
      </c>
      <c r="I191" s="24">
        <v>0.0</v>
      </c>
      <c r="J191" s="24">
        <v>0.0</v>
      </c>
      <c r="K191" s="24">
        <v>0.0</v>
      </c>
      <c r="L191" s="24">
        <v>0.0</v>
      </c>
      <c r="M191" s="24">
        <v>0.0</v>
      </c>
      <c r="N191" s="24">
        <v>0.0</v>
      </c>
      <c r="O191" s="24">
        <v>0.0</v>
      </c>
      <c r="P191" s="24">
        <v>0.0</v>
      </c>
      <c r="Q191" s="24">
        <v>0.0</v>
      </c>
      <c r="R191" s="24">
        <v>0.0</v>
      </c>
      <c r="S191" s="24">
        <v>0.0</v>
      </c>
      <c r="T191" s="24">
        <v>0.0</v>
      </c>
      <c r="U191" s="24">
        <v>0.0</v>
      </c>
      <c r="V191" s="24">
        <v>0.0</v>
      </c>
      <c r="W191" s="24">
        <v>0.0</v>
      </c>
    </row>
    <row r="192" ht="15.75" customHeight="1">
      <c r="A192" s="3">
        <v>190.0</v>
      </c>
      <c r="B192" s="24" t="e">
        <v>#VALUE!</v>
      </c>
      <c r="C192" s="3" t="e">
        <v>#VALUE!</v>
      </c>
      <c r="D192" s="3" t="e">
        <v>#VALUE!</v>
      </c>
      <c r="E192" s="3">
        <v>0.0</v>
      </c>
      <c r="F192" s="24">
        <v>0.0</v>
      </c>
      <c r="G192" s="24">
        <v>0.0</v>
      </c>
      <c r="H192" s="24">
        <v>0.0</v>
      </c>
      <c r="I192" s="24">
        <v>0.0</v>
      </c>
      <c r="J192" s="24">
        <v>0.0</v>
      </c>
      <c r="K192" s="24">
        <v>0.0</v>
      </c>
      <c r="L192" s="24">
        <v>0.0</v>
      </c>
      <c r="M192" s="24">
        <v>0.0</v>
      </c>
      <c r="N192" s="24">
        <v>0.0</v>
      </c>
      <c r="O192" s="24">
        <v>0.0</v>
      </c>
      <c r="P192" s="24">
        <v>0.0</v>
      </c>
      <c r="Q192" s="24">
        <v>0.0</v>
      </c>
      <c r="R192" s="24">
        <v>0.0</v>
      </c>
      <c r="S192" s="24">
        <v>0.0</v>
      </c>
      <c r="T192" s="24">
        <v>0.0</v>
      </c>
      <c r="U192" s="24">
        <v>0.0</v>
      </c>
      <c r="V192" s="24">
        <v>0.0</v>
      </c>
      <c r="W192" s="24">
        <v>0.0</v>
      </c>
    </row>
    <row r="193" ht="15.75" customHeight="1">
      <c r="A193" s="3">
        <v>191.0</v>
      </c>
      <c r="B193" s="24" t="e">
        <v>#VALUE!</v>
      </c>
      <c r="C193" s="3" t="e">
        <v>#VALUE!</v>
      </c>
      <c r="D193" s="3" t="e">
        <v>#VALUE!</v>
      </c>
      <c r="E193" s="3">
        <v>0.0</v>
      </c>
      <c r="F193" s="24">
        <v>0.0</v>
      </c>
      <c r="G193" s="24">
        <v>0.0</v>
      </c>
      <c r="H193" s="24">
        <v>0.0</v>
      </c>
      <c r="I193" s="24">
        <v>0.0</v>
      </c>
      <c r="J193" s="24">
        <v>0.0</v>
      </c>
      <c r="K193" s="24">
        <v>0.0</v>
      </c>
      <c r="L193" s="24">
        <v>0.0</v>
      </c>
      <c r="M193" s="24">
        <v>0.0</v>
      </c>
      <c r="N193" s="24">
        <v>0.0</v>
      </c>
      <c r="O193" s="24">
        <v>0.0</v>
      </c>
      <c r="P193" s="24">
        <v>0.0</v>
      </c>
      <c r="Q193" s="24">
        <v>0.0</v>
      </c>
      <c r="R193" s="24">
        <v>0.0</v>
      </c>
      <c r="S193" s="24">
        <v>0.0</v>
      </c>
      <c r="T193" s="24">
        <v>0.0</v>
      </c>
      <c r="U193" s="24">
        <v>0.0</v>
      </c>
      <c r="V193" s="24">
        <v>0.0</v>
      </c>
      <c r="W193" s="24">
        <v>0.0</v>
      </c>
    </row>
    <row r="194" ht="15.75" customHeight="1">
      <c r="A194" s="3">
        <v>192.0</v>
      </c>
      <c r="B194" s="24" t="e">
        <v>#VALUE!</v>
      </c>
      <c r="C194" s="3" t="e">
        <v>#VALUE!</v>
      </c>
      <c r="D194" s="3" t="e">
        <v>#VALUE!</v>
      </c>
      <c r="E194" s="3">
        <v>0.0</v>
      </c>
      <c r="F194" s="24">
        <v>0.0</v>
      </c>
      <c r="G194" s="24">
        <v>0.0</v>
      </c>
      <c r="H194" s="24">
        <v>0.0</v>
      </c>
      <c r="I194" s="24">
        <v>0.0</v>
      </c>
      <c r="J194" s="24">
        <v>0.0</v>
      </c>
      <c r="K194" s="24">
        <v>0.0</v>
      </c>
      <c r="L194" s="24">
        <v>0.0</v>
      </c>
      <c r="M194" s="24">
        <v>0.0</v>
      </c>
      <c r="N194" s="24">
        <v>0.0</v>
      </c>
      <c r="O194" s="24">
        <v>0.0</v>
      </c>
      <c r="P194" s="24">
        <v>0.0</v>
      </c>
      <c r="Q194" s="24">
        <v>0.0</v>
      </c>
      <c r="R194" s="24">
        <v>0.0</v>
      </c>
      <c r="S194" s="24">
        <v>0.0</v>
      </c>
      <c r="T194" s="24">
        <v>0.0</v>
      </c>
      <c r="U194" s="24">
        <v>0.0</v>
      </c>
      <c r="V194" s="24">
        <v>0.0</v>
      </c>
      <c r="W194" s="24">
        <v>0.0</v>
      </c>
    </row>
    <row r="195" ht="15.75" customHeight="1">
      <c r="A195" s="3">
        <v>193.0</v>
      </c>
      <c r="B195" s="24" t="e">
        <v>#VALUE!</v>
      </c>
      <c r="C195" s="3" t="e">
        <v>#VALUE!</v>
      </c>
      <c r="D195" s="3" t="e">
        <v>#VALUE!</v>
      </c>
      <c r="E195" s="3">
        <v>0.0</v>
      </c>
      <c r="F195" s="24">
        <v>0.0</v>
      </c>
      <c r="G195" s="24">
        <v>0.0</v>
      </c>
      <c r="H195" s="24">
        <v>0.0</v>
      </c>
      <c r="I195" s="24">
        <v>0.0</v>
      </c>
      <c r="J195" s="24">
        <v>0.0</v>
      </c>
      <c r="K195" s="24">
        <v>0.0</v>
      </c>
      <c r="L195" s="24">
        <v>0.0</v>
      </c>
      <c r="M195" s="24">
        <v>0.0</v>
      </c>
      <c r="N195" s="24">
        <v>0.0</v>
      </c>
      <c r="O195" s="24">
        <v>0.0</v>
      </c>
      <c r="P195" s="24">
        <v>0.0</v>
      </c>
      <c r="Q195" s="24">
        <v>0.0</v>
      </c>
      <c r="R195" s="24">
        <v>0.0</v>
      </c>
      <c r="S195" s="24">
        <v>0.0</v>
      </c>
      <c r="T195" s="24">
        <v>0.0</v>
      </c>
      <c r="U195" s="24">
        <v>0.0</v>
      </c>
      <c r="V195" s="24">
        <v>0.0</v>
      </c>
      <c r="W195" s="24">
        <v>0.0</v>
      </c>
    </row>
    <row r="196" ht="15.75" customHeight="1">
      <c r="A196" s="3">
        <v>194.0</v>
      </c>
      <c r="B196" s="24" t="e">
        <v>#VALUE!</v>
      </c>
      <c r="C196" s="3" t="e">
        <v>#VALUE!</v>
      </c>
      <c r="D196" s="3" t="e">
        <v>#VALUE!</v>
      </c>
      <c r="E196" s="3">
        <v>0.0</v>
      </c>
      <c r="F196" s="24">
        <v>0.0</v>
      </c>
      <c r="G196" s="24">
        <v>0.0</v>
      </c>
      <c r="H196" s="24">
        <v>0.0</v>
      </c>
      <c r="I196" s="24">
        <v>0.0</v>
      </c>
      <c r="J196" s="24">
        <v>0.0</v>
      </c>
      <c r="K196" s="24">
        <v>0.0</v>
      </c>
      <c r="L196" s="24">
        <v>0.0</v>
      </c>
      <c r="M196" s="24">
        <v>0.0</v>
      </c>
      <c r="N196" s="24">
        <v>0.0</v>
      </c>
      <c r="O196" s="24">
        <v>0.0</v>
      </c>
      <c r="P196" s="24">
        <v>0.0</v>
      </c>
      <c r="Q196" s="24">
        <v>0.0</v>
      </c>
      <c r="R196" s="24">
        <v>0.0</v>
      </c>
      <c r="S196" s="24">
        <v>0.0</v>
      </c>
      <c r="T196" s="24">
        <v>0.0</v>
      </c>
      <c r="U196" s="24">
        <v>0.0</v>
      </c>
      <c r="V196" s="24">
        <v>0.0</v>
      </c>
      <c r="W196" s="24">
        <v>0.0</v>
      </c>
    </row>
    <row r="197" ht="15.75" customHeight="1">
      <c r="A197" s="3">
        <v>195.0</v>
      </c>
      <c r="B197" s="24" t="e">
        <v>#VALUE!</v>
      </c>
      <c r="C197" s="3" t="e">
        <v>#VALUE!</v>
      </c>
      <c r="D197" s="3" t="e">
        <v>#VALUE!</v>
      </c>
      <c r="E197" s="3">
        <v>0.0</v>
      </c>
      <c r="F197" s="24">
        <v>0.0</v>
      </c>
      <c r="G197" s="24">
        <v>0.0</v>
      </c>
      <c r="H197" s="24">
        <v>0.0</v>
      </c>
      <c r="I197" s="24">
        <v>0.0</v>
      </c>
      <c r="J197" s="24">
        <v>0.0</v>
      </c>
      <c r="K197" s="24">
        <v>0.0</v>
      </c>
      <c r="L197" s="24">
        <v>0.0</v>
      </c>
      <c r="M197" s="24">
        <v>0.0</v>
      </c>
      <c r="N197" s="24">
        <v>0.0</v>
      </c>
      <c r="O197" s="24">
        <v>0.0</v>
      </c>
      <c r="P197" s="24">
        <v>0.0</v>
      </c>
      <c r="Q197" s="24">
        <v>0.0</v>
      </c>
      <c r="R197" s="24">
        <v>0.0</v>
      </c>
      <c r="S197" s="24">
        <v>0.0</v>
      </c>
      <c r="T197" s="24">
        <v>0.0</v>
      </c>
      <c r="U197" s="24">
        <v>0.0</v>
      </c>
      <c r="V197" s="24">
        <v>0.0</v>
      </c>
      <c r="W197" s="24">
        <v>0.0</v>
      </c>
    </row>
    <row r="198" ht="15.75" customHeight="1">
      <c r="A198" s="3">
        <v>196.0</v>
      </c>
      <c r="B198" s="24" t="e">
        <v>#VALUE!</v>
      </c>
      <c r="C198" s="3" t="e">
        <v>#VALUE!</v>
      </c>
      <c r="D198" s="3" t="e">
        <v>#VALUE!</v>
      </c>
      <c r="E198" s="3">
        <v>0.0</v>
      </c>
      <c r="F198" s="24">
        <v>0.0</v>
      </c>
      <c r="G198" s="24">
        <v>0.0</v>
      </c>
      <c r="H198" s="24">
        <v>0.0</v>
      </c>
      <c r="I198" s="24">
        <v>0.0</v>
      </c>
      <c r="J198" s="24">
        <v>0.0</v>
      </c>
      <c r="K198" s="24">
        <v>0.0</v>
      </c>
      <c r="L198" s="24">
        <v>0.0</v>
      </c>
      <c r="M198" s="24">
        <v>0.0</v>
      </c>
      <c r="N198" s="24">
        <v>0.0</v>
      </c>
      <c r="O198" s="24">
        <v>0.0</v>
      </c>
      <c r="P198" s="24">
        <v>0.0</v>
      </c>
      <c r="Q198" s="24">
        <v>0.0</v>
      </c>
      <c r="R198" s="24">
        <v>0.0</v>
      </c>
      <c r="S198" s="24">
        <v>0.0</v>
      </c>
      <c r="T198" s="24">
        <v>0.0</v>
      </c>
      <c r="U198" s="24">
        <v>0.0</v>
      </c>
      <c r="V198" s="24">
        <v>0.0</v>
      </c>
      <c r="W198" s="24">
        <v>0.0</v>
      </c>
    </row>
    <row r="199" ht="15.75" customHeight="1">
      <c r="A199" s="3">
        <v>197.0</v>
      </c>
      <c r="B199" s="24" t="e">
        <v>#VALUE!</v>
      </c>
      <c r="C199" s="3" t="e">
        <v>#VALUE!</v>
      </c>
      <c r="D199" s="3" t="e">
        <v>#VALUE!</v>
      </c>
      <c r="E199" s="3">
        <v>0.0</v>
      </c>
      <c r="F199" s="24">
        <v>0.0</v>
      </c>
      <c r="G199" s="24">
        <v>0.0</v>
      </c>
      <c r="H199" s="24">
        <v>0.0</v>
      </c>
      <c r="I199" s="24">
        <v>0.0</v>
      </c>
      <c r="J199" s="24">
        <v>0.0</v>
      </c>
      <c r="K199" s="24">
        <v>0.0</v>
      </c>
      <c r="L199" s="24">
        <v>0.0</v>
      </c>
      <c r="M199" s="24">
        <v>0.0</v>
      </c>
      <c r="N199" s="24">
        <v>0.0</v>
      </c>
      <c r="O199" s="24">
        <v>0.0</v>
      </c>
      <c r="P199" s="24">
        <v>0.0</v>
      </c>
      <c r="Q199" s="24">
        <v>0.0</v>
      </c>
      <c r="R199" s="24">
        <v>0.0</v>
      </c>
      <c r="S199" s="24">
        <v>0.0</v>
      </c>
      <c r="T199" s="24">
        <v>0.0</v>
      </c>
      <c r="U199" s="24">
        <v>0.0</v>
      </c>
      <c r="V199" s="24">
        <v>0.0</v>
      </c>
      <c r="W199" s="24">
        <v>0.0</v>
      </c>
    </row>
    <row r="200" ht="15.75" customHeight="1">
      <c r="A200" s="3">
        <v>198.0</v>
      </c>
      <c r="B200" s="24" t="e">
        <v>#VALUE!</v>
      </c>
      <c r="C200" s="3" t="e">
        <v>#VALUE!</v>
      </c>
      <c r="D200" s="3" t="e">
        <v>#VALUE!</v>
      </c>
      <c r="E200" s="3">
        <v>0.0</v>
      </c>
      <c r="F200" s="24">
        <v>0.0</v>
      </c>
      <c r="G200" s="24">
        <v>0.0</v>
      </c>
      <c r="H200" s="24">
        <v>0.0</v>
      </c>
      <c r="I200" s="24">
        <v>0.0</v>
      </c>
      <c r="J200" s="24">
        <v>0.0</v>
      </c>
      <c r="K200" s="24">
        <v>0.0</v>
      </c>
      <c r="L200" s="24">
        <v>0.0</v>
      </c>
      <c r="M200" s="24">
        <v>0.0</v>
      </c>
      <c r="N200" s="24">
        <v>0.0</v>
      </c>
      <c r="O200" s="24">
        <v>0.0</v>
      </c>
      <c r="P200" s="24">
        <v>0.0</v>
      </c>
      <c r="Q200" s="24">
        <v>0.0</v>
      </c>
      <c r="R200" s="24">
        <v>0.0</v>
      </c>
      <c r="S200" s="24">
        <v>0.0</v>
      </c>
      <c r="T200" s="24">
        <v>0.0</v>
      </c>
      <c r="U200" s="24">
        <v>0.0</v>
      </c>
      <c r="V200" s="24">
        <v>0.0</v>
      </c>
      <c r="W200" s="24">
        <v>0.0</v>
      </c>
    </row>
    <row r="201" ht="15.75" customHeight="1">
      <c r="A201" s="3">
        <v>199.0</v>
      </c>
      <c r="B201" s="24" t="e">
        <v>#VALUE!</v>
      </c>
      <c r="C201" s="3" t="e">
        <v>#VALUE!</v>
      </c>
      <c r="D201" s="3" t="e">
        <v>#VALUE!</v>
      </c>
      <c r="E201" s="3">
        <v>0.0</v>
      </c>
      <c r="F201" s="24">
        <v>0.0</v>
      </c>
      <c r="G201" s="24">
        <v>0.0</v>
      </c>
      <c r="H201" s="24">
        <v>0.0</v>
      </c>
      <c r="I201" s="24">
        <v>0.0</v>
      </c>
      <c r="J201" s="24">
        <v>0.0</v>
      </c>
      <c r="K201" s="24">
        <v>0.0</v>
      </c>
      <c r="L201" s="24">
        <v>0.0</v>
      </c>
      <c r="M201" s="24">
        <v>0.0</v>
      </c>
      <c r="N201" s="24">
        <v>0.0</v>
      </c>
      <c r="O201" s="24">
        <v>0.0</v>
      </c>
      <c r="P201" s="24">
        <v>0.0</v>
      </c>
      <c r="Q201" s="24">
        <v>0.0</v>
      </c>
      <c r="R201" s="24">
        <v>0.0</v>
      </c>
      <c r="S201" s="24">
        <v>0.0</v>
      </c>
      <c r="T201" s="24">
        <v>0.0</v>
      </c>
      <c r="U201" s="24">
        <v>0.0</v>
      </c>
      <c r="V201" s="24">
        <v>0.0</v>
      </c>
      <c r="W201" s="24">
        <v>0.0</v>
      </c>
    </row>
    <row r="202" ht="15.75" customHeight="1">
      <c r="A202" s="3">
        <v>200.0</v>
      </c>
      <c r="B202" s="24" t="e">
        <v>#VALUE!</v>
      </c>
      <c r="C202" s="3" t="e">
        <v>#VALUE!</v>
      </c>
      <c r="D202" s="3" t="e">
        <v>#VALUE!</v>
      </c>
      <c r="E202" s="3">
        <v>0.0</v>
      </c>
      <c r="F202" s="24">
        <v>0.0</v>
      </c>
      <c r="G202" s="24">
        <v>0.0</v>
      </c>
      <c r="H202" s="24">
        <v>0.0</v>
      </c>
      <c r="I202" s="24">
        <v>0.0</v>
      </c>
      <c r="J202" s="24">
        <v>0.0</v>
      </c>
      <c r="K202" s="24">
        <v>0.0</v>
      </c>
      <c r="L202" s="24">
        <v>0.0</v>
      </c>
      <c r="M202" s="24">
        <v>0.0</v>
      </c>
      <c r="N202" s="24">
        <v>0.0</v>
      </c>
      <c r="O202" s="24">
        <v>0.0</v>
      </c>
      <c r="P202" s="24">
        <v>0.0</v>
      </c>
      <c r="Q202" s="24">
        <v>0.0</v>
      </c>
      <c r="R202" s="24">
        <v>0.0</v>
      </c>
      <c r="S202" s="24">
        <v>0.0</v>
      </c>
      <c r="T202" s="24">
        <v>0.0</v>
      </c>
      <c r="U202" s="24">
        <v>0.0</v>
      </c>
      <c r="V202" s="24">
        <v>0.0</v>
      </c>
      <c r="W202" s="24">
        <v>0.0</v>
      </c>
    </row>
    <row r="203" ht="15.75" customHeight="1">
      <c r="A203" s="3">
        <v>201.0</v>
      </c>
      <c r="B203" s="24" t="e">
        <v>#VALUE!</v>
      </c>
      <c r="C203" s="3" t="e">
        <v>#VALUE!</v>
      </c>
      <c r="D203" s="3" t="e">
        <v>#VALUE!</v>
      </c>
      <c r="E203" s="3">
        <v>0.0</v>
      </c>
      <c r="F203" s="24">
        <v>0.0</v>
      </c>
      <c r="G203" s="24">
        <v>0.0</v>
      </c>
      <c r="H203" s="24">
        <v>0.0</v>
      </c>
      <c r="I203" s="24">
        <v>0.0</v>
      </c>
      <c r="J203" s="24">
        <v>0.0</v>
      </c>
      <c r="K203" s="24">
        <v>0.0</v>
      </c>
      <c r="L203" s="24">
        <v>0.0</v>
      </c>
      <c r="M203" s="24">
        <v>0.0</v>
      </c>
      <c r="N203" s="24">
        <v>0.0</v>
      </c>
      <c r="O203" s="24">
        <v>0.0</v>
      </c>
      <c r="P203" s="24">
        <v>0.0</v>
      </c>
      <c r="Q203" s="24">
        <v>0.0</v>
      </c>
      <c r="R203" s="24">
        <v>0.0</v>
      </c>
      <c r="S203" s="24">
        <v>0.0</v>
      </c>
      <c r="T203" s="24">
        <v>0.0</v>
      </c>
      <c r="U203" s="24">
        <v>0.0</v>
      </c>
      <c r="V203" s="24">
        <v>0.0</v>
      </c>
      <c r="W203" s="24">
        <v>0.0</v>
      </c>
    </row>
    <row r="204" ht="15.75" customHeight="1">
      <c r="A204" s="3">
        <v>202.0</v>
      </c>
      <c r="B204" s="24" t="e">
        <v>#VALUE!</v>
      </c>
      <c r="C204" s="3" t="e">
        <v>#VALUE!</v>
      </c>
      <c r="D204" s="3" t="e">
        <v>#VALUE!</v>
      </c>
      <c r="E204" s="3">
        <v>0.0</v>
      </c>
      <c r="F204" s="24">
        <v>0.0</v>
      </c>
      <c r="G204" s="24">
        <v>0.0</v>
      </c>
      <c r="H204" s="24">
        <v>0.0</v>
      </c>
      <c r="I204" s="24">
        <v>0.0</v>
      </c>
      <c r="J204" s="24">
        <v>0.0</v>
      </c>
      <c r="K204" s="24">
        <v>0.0</v>
      </c>
      <c r="L204" s="24">
        <v>0.0</v>
      </c>
      <c r="M204" s="24">
        <v>0.0</v>
      </c>
      <c r="N204" s="24">
        <v>0.0</v>
      </c>
      <c r="O204" s="24">
        <v>0.0</v>
      </c>
      <c r="P204" s="24">
        <v>0.0</v>
      </c>
      <c r="Q204" s="24">
        <v>0.0</v>
      </c>
      <c r="R204" s="24">
        <v>0.0</v>
      </c>
      <c r="S204" s="24">
        <v>0.0</v>
      </c>
      <c r="T204" s="24">
        <v>0.0</v>
      </c>
      <c r="U204" s="24">
        <v>0.0</v>
      </c>
      <c r="V204" s="24">
        <v>0.0</v>
      </c>
      <c r="W204" s="24">
        <v>0.0</v>
      </c>
    </row>
    <row r="205" ht="15.75" customHeight="1">
      <c r="A205" s="3">
        <v>203.0</v>
      </c>
      <c r="B205" s="24" t="e">
        <v>#VALUE!</v>
      </c>
      <c r="C205" s="3" t="e">
        <v>#VALUE!</v>
      </c>
      <c r="D205" s="3" t="e">
        <v>#VALUE!</v>
      </c>
      <c r="E205" s="3">
        <v>0.0</v>
      </c>
      <c r="F205" s="24">
        <v>0.0</v>
      </c>
      <c r="G205" s="24">
        <v>0.0</v>
      </c>
      <c r="H205" s="24">
        <v>0.0</v>
      </c>
      <c r="I205" s="24">
        <v>0.0</v>
      </c>
      <c r="J205" s="24">
        <v>0.0</v>
      </c>
      <c r="K205" s="24">
        <v>0.0</v>
      </c>
      <c r="L205" s="24">
        <v>0.0</v>
      </c>
      <c r="M205" s="24">
        <v>0.0</v>
      </c>
      <c r="N205" s="24">
        <v>0.0</v>
      </c>
      <c r="O205" s="24">
        <v>0.0</v>
      </c>
      <c r="P205" s="24">
        <v>0.0</v>
      </c>
      <c r="Q205" s="24">
        <v>0.0</v>
      </c>
      <c r="R205" s="24">
        <v>0.0</v>
      </c>
      <c r="S205" s="24">
        <v>0.0</v>
      </c>
      <c r="T205" s="24">
        <v>0.0</v>
      </c>
      <c r="U205" s="24">
        <v>0.0</v>
      </c>
      <c r="V205" s="24">
        <v>0.0</v>
      </c>
      <c r="W205" s="24">
        <v>0.0</v>
      </c>
    </row>
    <row r="206" ht="15.75" customHeight="1">
      <c r="A206" s="3">
        <v>204.0</v>
      </c>
      <c r="B206" s="24" t="e">
        <v>#VALUE!</v>
      </c>
      <c r="C206" s="3" t="e">
        <v>#VALUE!</v>
      </c>
      <c r="D206" s="3" t="e">
        <v>#VALUE!</v>
      </c>
      <c r="E206" s="3">
        <v>0.0</v>
      </c>
      <c r="F206" s="24">
        <v>0.0</v>
      </c>
      <c r="G206" s="24">
        <v>0.0</v>
      </c>
      <c r="H206" s="24">
        <v>0.0</v>
      </c>
      <c r="I206" s="24">
        <v>0.0</v>
      </c>
      <c r="J206" s="24">
        <v>0.0</v>
      </c>
      <c r="K206" s="24">
        <v>0.0</v>
      </c>
      <c r="L206" s="24">
        <v>0.0</v>
      </c>
      <c r="M206" s="24">
        <v>0.0</v>
      </c>
      <c r="N206" s="24">
        <v>0.0</v>
      </c>
      <c r="O206" s="24">
        <v>0.0</v>
      </c>
      <c r="P206" s="24">
        <v>0.0</v>
      </c>
      <c r="Q206" s="24">
        <v>0.0</v>
      </c>
      <c r="R206" s="24">
        <v>0.0</v>
      </c>
      <c r="S206" s="24">
        <v>0.0</v>
      </c>
      <c r="T206" s="24">
        <v>0.0</v>
      </c>
      <c r="U206" s="24">
        <v>0.0</v>
      </c>
      <c r="V206" s="24">
        <v>0.0</v>
      </c>
      <c r="W206" s="24">
        <v>0.0</v>
      </c>
    </row>
    <row r="207" ht="15.75" customHeight="1">
      <c r="A207" s="3">
        <v>205.0</v>
      </c>
      <c r="B207" s="24" t="e">
        <v>#VALUE!</v>
      </c>
      <c r="C207" s="3" t="e">
        <v>#VALUE!</v>
      </c>
      <c r="D207" s="3" t="e">
        <v>#VALUE!</v>
      </c>
      <c r="E207" s="3">
        <v>0.0</v>
      </c>
      <c r="F207" s="24">
        <v>0.0</v>
      </c>
      <c r="G207" s="24">
        <v>0.0</v>
      </c>
      <c r="H207" s="24">
        <v>0.0</v>
      </c>
      <c r="I207" s="24">
        <v>0.0</v>
      </c>
      <c r="J207" s="24">
        <v>0.0</v>
      </c>
      <c r="K207" s="24">
        <v>0.0</v>
      </c>
      <c r="L207" s="24">
        <v>0.0</v>
      </c>
      <c r="M207" s="24">
        <v>0.0</v>
      </c>
      <c r="N207" s="24">
        <v>0.0</v>
      </c>
      <c r="O207" s="24">
        <v>0.0</v>
      </c>
      <c r="P207" s="24">
        <v>0.0</v>
      </c>
      <c r="Q207" s="24">
        <v>0.0</v>
      </c>
      <c r="R207" s="24">
        <v>0.0</v>
      </c>
      <c r="S207" s="24">
        <v>0.0</v>
      </c>
      <c r="T207" s="24">
        <v>0.0</v>
      </c>
      <c r="U207" s="24">
        <v>0.0</v>
      </c>
      <c r="V207" s="24">
        <v>0.0</v>
      </c>
      <c r="W207" s="24">
        <v>0.0</v>
      </c>
    </row>
    <row r="208" ht="15.75" customHeight="1">
      <c r="A208" s="3">
        <v>206.0</v>
      </c>
      <c r="B208" s="24" t="e">
        <v>#VALUE!</v>
      </c>
      <c r="C208" s="3" t="e">
        <v>#VALUE!</v>
      </c>
      <c r="D208" s="3" t="e">
        <v>#VALUE!</v>
      </c>
      <c r="E208" s="3">
        <v>0.0</v>
      </c>
      <c r="F208" s="24">
        <v>0.0</v>
      </c>
      <c r="G208" s="24">
        <v>0.0</v>
      </c>
      <c r="H208" s="24">
        <v>0.0</v>
      </c>
      <c r="I208" s="24">
        <v>0.0</v>
      </c>
      <c r="J208" s="24">
        <v>0.0</v>
      </c>
      <c r="K208" s="24">
        <v>0.0</v>
      </c>
      <c r="L208" s="24">
        <v>0.0</v>
      </c>
      <c r="M208" s="24">
        <v>0.0</v>
      </c>
      <c r="N208" s="24">
        <v>0.0</v>
      </c>
      <c r="O208" s="24">
        <v>0.0</v>
      </c>
      <c r="P208" s="24">
        <v>0.0</v>
      </c>
      <c r="Q208" s="24">
        <v>0.0</v>
      </c>
      <c r="R208" s="24">
        <v>0.0</v>
      </c>
      <c r="S208" s="24">
        <v>0.0</v>
      </c>
      <c r="T208" s="24">
        <v>0.0</v>
      </c>
      <c r="U208" s="24">
        <v>0.0</v>
      </c>
      <c r="V208" s="24">
        <v>0.0</v>
      </c>
      <c r="W208" s="24">
        <v>0.0</v>
      </c>
    </row>
    <row r="209" ht="15.75" customHeight="1">
      <c r="A209" s="3">
        <v>207.0</v>
      </c>
      <c r="B209" s="24" t="e">
        <v>#VALUE!</v>
      </c>
      <c r="C209" s="3" t="e">
        <v>#VALUE!</v>
      </c>
      <c r="D209" s="3" t="e">
        <v>#VALUE!</v>
      </c>
      <c r="E209" s="3">
        <v>0.0</v>
      </c>
      <c r="F209" s="24">
        <v>0.0</v>
      </c>
      <c r="G209" s="24">
        <v>0.0</v>
      </c>
      <c r="H209" s="24">
        <v>0.0</v>
      </c>
      <c r="I209" s="24">
        <v>0.0</v>
      </c>
      <c r="J209" s="24">
        <v>0.0</v>
      </c>
      <c r="K209" s="24">
        <v>0.0</v>
      </c>
      <c r="L209" s="24">
        <v>0.0</v>
      </c>
      <c r="M209" s="24">
        <v>0.0</v>
      </c>
      <c r="N209" s="24">
        <v>0.0</v>
      </c>
      <c r="O209" s="24">
        <v>0.0</v>
      </c>
      <c r="P209" s="24">
        <v>0.0</v>
      </c>
      <c r="Q209" s="24">
        <v>0.0</v>
      </c>
      <c r="R209" s="24">
        <v>0.0</v>
      </c>
      <c r="S209" s="24">
        <v>0.0</v>
      </c>
      <c r="T209" s="24">
        <v>0.0</v>
      </c>
      <c r="U209" s="24">
        <v>0.0</v>
      </c>
      <c r="V209" s="24">
        <v>0.0</v>
      </c>
      <c r="W209" s="24">
        <v>0.0</v>
      </c>
    </row>
    <row r="210" ht="15.75" customHeight="1">
      <c r="A210" s="3">
        <v>208.0</v>
      </c>
      <c r="B210" s="24" t="e">
        <v>#VALUE!</v>
      </c>
      <c r="C210" s="3" t="e">
        <v>#VALUE!</v>
      </c>
      <c r="D210" s="3" t="e">
        <v>#VALUE!</v>
      </c>
      <c r="E210" s="3">
        <v>0.0</v>
      </c>
      <c r="F210" s="24">
        <v>0.0</v>
      </c>
      <c r="G210" s="24">
        <v>0.0</v>
      </c>
      <c r="H210" s="24">
        <v>0.0</v>
      </c>
      <c r="I210" s="24">
        <v>0.0</v>
      </c>
      <c r="J210" s="24">
        <v>0.0</v>
      </c>
      <c r="K210" s="24">
        <v>0.0</v>
      </c>
      <c r="L210" s="24">
        <v>0.0</v>
      </c>
      <c r="M210" s="24">
        <v>0.0</v>
      </c>
      <c r="N210" s="24">
        <v>0.0</v>
      </c>
      <c r="O210" s="24">
        <v>0.0</v>
      </c>
      <c r="P210" s="24">
        <v>0.0</v>
      </c>
      <c r="Q210" s="24">
        <v>0.0</v>
      </c>
      <c r="R210" s="24">
        <v>0.0</v>
      </c>
      <c r="S210" s="24">
        <v>0.0</v>
      </c>
      <c r="T210" s="24">
        <v>0.0</v>
      </c>
      <c r="U210" s="24">
        <v>0.0</v>
      </c>
      <c r="V210" s="24">
        <v>0.0</v>
      </c>
      <c r="W210" s="24">
        <v>0.0</v>
      </c>
    </row>
    <row r="211" ht="15.75" customHeight="1">
      <c r="A211" s="3">
        <v>209.0</v>
      </c>
      <c r="B211" s="24" t="e">
        <v>#VALUE!</v>
      </c>
      <c r="C211" s="3" t="e">
        <v>#VALUE!</v>
      </c>
      <c r="D211" s="3" t="e">
        <v>#VALUE!</v>
      </c>
      <c r="E211" s="3">
        <v>0.0</v>
      </c>
      <c r="F211" s="24">
        <v>0.0</v>
      </c>
      <c r="G211" s="24">
        <v>0.0</v>
      </c>
      <c r="H211" s="24">
        <v>0.0</v>
      </c>
      <c r="I211" s="24">
        <v>0.0</v>
      </c>
      <c r="J211" s="24">
        <v>0.0</v>
      </c>
      <c r="K211" s="24">
        <v>0.0</v>
      </c>
      <c r="L211" s="24">
        <v>0.0</v>
      </c>
      <c r="M211" s="24">
        <v>0.0</v>
      </c>
      <c r="N211" s="24">
        <v>0.0</v>
      </c>
      <c r="O211" s="24">
        <v>0.0</v>
      </c>
      <c r="P211" s="24">
        <v>0.0</v>
      </c>
      <c r="Q211" s="24">
        <v>0.0</v>
      </c>
      <c r="R211" s="24">
        <v>0.0</v>
      </c>
      <c r="S211" s="24">
        <v>0.0</v>
      </c>
      <c r="T211" s="24">
        <v>0.0</v>
      </c>
      <c r="U211" s="24">
        <v>0.0</v>
      </c>
      <c r="V211" s="24">
        <v>0.0</v>
      </c>
      <c r="W211" s="24">
        <v>0.0</v>
      </c>
    </row>
    <row r="212" ht="15.75" customHeight="1">
      <c r="A212" s="3">
        <v>210.0</v>
      </c>
      <c r="B212" s="24" t="e">
        <v>#VALUE!</v>
      </c>
      <c r="C212" s="3" t="e">
        <v>#VALUE!</v>
      </c>
      <c r="D212" s="3" t="e">
        <v>#VALUE!</v>
      </c>
      <c r="E212" s="3">
        <v>0.0</v>
      </c>
      <c r="F212" s="24">
        <v>0.0</v>
      </c>
      <c r="G212" s="24">
        <v>0.0</v>
      </c>
      <c r="H212" s="24">
        <v>0.0</v>
      </c>
      <c r="I212" s="24">
        <v>0.0</v>
      </c>
      <c r="J212" s="24">
        <v>0.0</v>
      </c>
      <c r="K212" s="24">
        <v>0.0</v>
      </c>
      <c r="L212" s="24">
        <v>0.0</v>
      </c>
      <c r="M212" s="24">
        <v>0.0</v>
      </c>
      <c r="N212" s="24">
        <v>0.0</v>
      </c>
      <c r="O212" s="24">
        <v>0.0</v>
      </c>
      <c r="P212" s="24">
        <v>0.0</v>
      </c>
      <c r="Q212" s="24">
        <v>0.0</v>
      </c>
      <c r="R212" s="24">
        <v>0.0</v>
      </c>
      <c r="S212" s="24">
        <v>0.0</v>
      </c>
      <c r="T212" s="24">
        <v>0.0</v>
      </c>
      <c r="U212" s="24">
        <v>0.0</v>
      </c>
      <c r="V212" s="24">
        <v>0.0</v>
      </c>
      <c r="W212" s="24">
        <v>0.0</v>
      </c>
    </row>
    <row r="213" ht="15.75" customHeight="1">
      <c r="A213" s="3">
        <v>211.0</v>
      </c>
      <c r="B213" s="24" t="e">
        <v>#VALUE!</v>
      </c>
      <c r="C213" s="3" t="e">
        <v>#VALUE!</v>
      </c>
      <c r="D213" s="3" t="e">
        <v>#VALUE!</v>
      </c>
      <c r="E213" s="3">
        <v>0.0</v>
      </c>
      <c r="F213" s="24">
        <v>0.0</v>
      </c>
      <c r="G213" s="24">
        <v>0.0</v>
      </c>
      <c r="H213" s="24">
        <v>0.0</v>
      </c>
      <c r="I213" s="24">
        <v>0.0</v>
      </c>
      <c r="J213" s="24">
        <v>0.0</v>
      </c>
      <c r="K213" s="24">
        <v>0.0</v>
      </c>
      <c r="L213" s="24">
        <v>0.0</v>
      </c>
      <c r="M213" s="24">
        <v>0.0</v>
      </c>
      <c r="N213" s="24">
        <v>0.0</v>
      </c>
      <c r="O213" s="24">
        <v>0.0</v>
      </c>
      <c r="P213" s="24">
        <v>0.0</v>
      </c>
      <c r="Q213" s="24">
        <v>0.0</v>
      </c>
      <c r="R213" s="24">
        <v>0.0</v>
      </c>
      <c r="S213" s="24">
        <v>0.0</v>
      </c>
      <c r="T213" s="24">
        <v>0.0</v>
      </c>
      <c r="U213" s="24">
        <v>0.0</v>
      </c>
      <c r="V213" s="24">
        <v>0.0</v>
      </c>
      <c r="W213" s="24">
        <v>0.0</v>
      </c>
    </row>
    <row r="214" ht="15.75" customHeight="1">
      <c r="A214" s="3">
        <v>212.0</v>
      </c>
      <c r="B214" s="24" t="e">
        <v>#VALUE!</v>
      </c>
      <c r="C214" s="3" t="e">
        <v>#VALUE!</v>
      </c>
      <c r="D214" s="3" t="e">
        <v>#VALUE!</v>
      </c>
      <c r="E214" s="3">
        <v>0.0</v>
      </c>
      <c r="F214" s="24">
        <v>0.0</v>
      </c>
      <c r="G214" s="24">
        <v>0.0</v>
      </c>
      <c r="H214" s="24">
        <v>0.0</v>
      </c>
      <c r="I214" s="24">
        <v>0.0</v>
      </c>
      <c r="J214" s="24">
        <v>0.0</v>
      </c>
      <c r="K214" s="24">
        <v>0.0</v>
      </c>
      <c r="L214" s="24">
        <v>0.0</v>
      </c>
      <c r="M214" s="24">
        <v>0.0</v>
      </c>
      <c r="N214" s="24">
        <v>0.0</v>
      </c>
      <c r="O214" s="24">
        <v>0.0</v>
      </c>
      <c r="P214" s="24">
        <v>0.0</v>
      </c>
      <c r="Q214" s="24">
        <v>0.0</v>
      </c>
      <c r="R214" s="24">
        <v>0.0</v>
      </c>
      <c r="S214" s="24">
        <v>0.0</v>
      </c>
      <c r="T214" s="24">
        <v>0.0</v>
      </c>
      <c r="U214" s="24">
        <v>0.0</v>
      </c>
      <c r="V214" s="24">
        <v>0.0</v>
      </c>
      <c r="W214" s="24">
        <v>0.0</v>
      </c>
    </row>
    <row r="215" ht="15.75" customHeight="1">
      <c r="A215" s="3">
        <v>213.0</v>
      </c>
      <c r="B215" s="24" t="e">
        <v>#VALUE!</v>
      </c>
      <c r="C215" s="3" t="e">
        <v>#VALUE!</v>
      </c>
      <c r="D215" s="3" t="e">
        <v>#VALUE!</v>
      </c>
      <c r="E215" s="3">
        <v>0.0</v>
      </c>
      <c r="F215" s="24">
        <v>0.0</v>
      </c>
      <c r="G215" s="24">
        <v>0.0</v>
      </c>
      <c r="H215" s="24">
        <v>0.0</v>
      </c>
      <c r="I215" s="24">
        <v>0.0</v>
      </c>
      <c r="J215" s="24">
        <v>0.0</v>
      </c>
      <c r="K215" s="24">
        <v>0.0</v>
      </c>
      <c r="L215" s="24">
        <v>0.0</v>
      </c>
      <c r="M215" s="24">
        <v>0.0</v>
      </c>
      <c r="N215" s="24">
        <v>0.0</v>
      </c>
      <c r="O215" s="24">
        <v>0.0</v>
      </c>
      <c r="P215" s="24">
        <v>0.0</v>
      </c>
      <c r="Q215" s="24">
        <v>0.0</v>
      </c>
      <c r="R215" s="24">
        <v>0.0</v>
      </c>
      <c r="S215" s="24">
        <v>0.0</v>
      </c>
      <c r="T215" s="24">
        <v>0.0</v>
      </c>
      <c r="U215" s="24">
        <v>0.0</v>
      </c>
      <c r="V215" s="24">
        <v>0.0</v>
      </c>
      <c r="W215" s="24">
        <v>0.0</v>
      </c>
    </row>
    <row r="216" ht="15.75" customHeight="1">
      <c r="A216" s="3">
        <v>214.0</v>
      </c>
      <c r="B216" s="24" t="e">
        <v>#VALUE!</v>
      </c>
      <c r="C216" s="3" t="e">
        <v>#VALUE!</v>
      </c>
      <c r="D216" s="3" t="e">
        <v>#VALUE!</v>
      </c>
      <c r="E216" s="3">
        <v>0.0</v>
      </c>
      <c r="F216" s="24">
        <v>0.0</v>
      </c>
      <c r="G216" s="24">
        <v>0.0</v>
      </c>
      <c r="H216" s="24">
        <v>0.0</v>
      </c>
      <c r="I216" s="24">
        <v>0.0</v>
      </c>
      <c r="J216" s="24">
        <v>0.0</v>
      </c>
      <c r="K216" s="24">
        <v>0.0</v>
      </c>
      <c r="L216" s="24">
        <v>0.0</v>
      </c>
      <c r="M216" s="24">
        <v>0.0</v>
      </c>
      <c r="N216" s="24">
        <v>0.0</v>
      </c>
      <c r="O216" s="24">
        <v>0.0</v>
      </c>
      <c r="P216" s="24">
        <v>0.0</v>
      </c>
      <c r="Q216" s="24">
        <v>0.0</v>
      </c>
      <c r="R216" s="24">
        <v>0.0</v>
      </c>
      <c r="S216" s="24">
        <v>0.0</v>
      </c>
      <c r="T216" s="24">
        <v>0.0</v>
      </c>
      <c r="U216" s="24">
        <v>0.0</v>
      </c>
      <c r="V216" s="24">
        <v>0.0</v>
      </c>
      <c r="W216" s="24">
        <v>0.0</v>
      </c>
    </row>
    <row r="217" ht="15.75" customHeight="1">
      <c r="A217" s="3">
        <v>215.0</v>
      </c>
      <c r="B217" s="24" t="e">
        <v>#VALUE!</v>
      </c>
      <c r="C217" s="3" t="e">
        <v>#VALUE!</v>
      </c>
      <c r="D217" s="3" t="e">
        <v>#VALUE!</v>
      </c>
      <c r="E217" s="3">
        <v>0.0</v>
      </c>
      <c r="F217" s="24">
        <v>0.0</v>
      </c>
      <c r="G217" s="24">
        <v>0.0</v>
      </c>
      <c r="H217" s="24">
        <v>0.0</v>
      </c>
      <c r="I217" s="24">
        <v>0.0</v>
      </c>
      <c r="J217" s="24">
        <v>0.0</v>
      </c>
      <c r="K217" s="24">
        <v>0.0</v>
      </c>
      <c r="L217" s="24">
        <v>0.0</v>
      </c>
      <c r="M217" s="24">
        <v>0.0</v>
      </c>
      <c r="N217" s="24">
        <v>0.0</v>
      </c>
      <c r="O217" s="24">
        <v>0.0</v>
      </c>
      <c r="P217" s="24">
        <v>0.0</v>
      </c>
      <c r="Q217" s="24">
        <v>0.0</v>
      </c>
      <c r="R217" s="24">
        <v>0.0</v>
      </c>
      <c r="S217" s="24">
        <v>0.0</v>
      </c>
      <c r="T217" s="24">
        <v>0.0</v>
      </c>
      <c r="U217" s="24">
        <v>0.0</v>
      </c>
      <c r="V217" s="24">
        <v>0.0</v>
      </c>
      <c r="W217" s="24">
        <v>0.0</v>
      </c>
    </row>
    <row r="218" ht="15.75" customHeight="1">
      <c r="A218" s="3">
        <v>216.0</v>
      </c>
      <c r="B218" s="24" t="e">
        <v>#VALUE!</v>
      </c>
      <c r="C218" s="3" t="e">
        <v>#VALUE!</v>
      </c>
      <c r="D218" s="3" t="e">
        <v>#VALUE!</v>
      </c>
      <c r="E218" s="3">
        <v>0.0</v>
      </c>
      <c r="F218" s="24">
        <v>0.0</v>
      </c>
      <c r="G218" s="24">
        <v>0.0</v>
      </c>
      <c r="H218" s="24">
        <v>0.0</v>
      </c>
      <c r="I218" s="24">
        <v>0.0</v>
      </c>
      <c r="J218" s="24">
        <v>0.0</v>
      </c>
      <c r="K218" s="24">
        <v>0.0</v>
      </c>
      <c r="L218" s="24">
        <v>0.0</v>
      </c>
      <c r="M218" s="24">
        <v>0.0</v>
      </c>
      <c r="N218" s="24">
        <v>0.0</v>
      </c>
      <c r="O218" s="24">
        <v>0.0</v>
      </c>
      <c r="P218" s="24">
        <v>0.0</v>
      </c>
      <c r="Q218" s="24">
        <v>0.0</v>
      </c>
      <c r="R218" s="24">
        <v>0.0</v>
      </c>
      <c r="S218" s="24">
        <v>0.0</v>
      </c>
      <c r="T218" s="24">
        <v>0.0</v>
      </c>
      <c r="U218" s="24">
        <v>0.0</v>
      </c>
      <c r="V218" s="24">
        <v>0.0</v>
      </c>
      <c r="W218" s="24">
        <v>0.0</v>
      </c>
    </row>
    <row r="219" ht="15.75" customHeight="1">
      <c r="A219" s="3">
        <v>217.0</v>
      </c>
      <c r="B219" s="24" t="e">
        <v>#VALUE!</v>
      </c>
      <c r="C219" s="3" t="e">
        <v>#VALUE!</v>
      </c>
      <c r="D219" s="3" t="e">
        <v>#VALUE!</v>
      </c>
      <c r="E219" s="3">
        <v>0.0</v>
      </c>
      <c r="F219" s="24">
        <v>0.0</v>
      </c>
      <c r="G219" s="24">
        <v>0.0</v>
      </c>
      <c r="H219" s="24">
        <v>0.0</v>
      </c>
      <c r="I219" s="24">
        <v>0.0</v>
      </c>
      <c r="J219" s="24">
        <v>0.0</v>
      </c>
      <c r="K219" s="24">
        <v>0.0</v>
      </c>
      <c r="L219" s="24">
        <v>0.0</v>
      </c>
      <c r="M219" s="24">
        <v>0.0</v>
      </c>
      <c r="N219" s="24">
        <v>0.0</v>
      </c>
      <c r="O219" s="24">
        <v>0.0</v>
      </c>
      <c r="P219" s="24">
        <v>0.0</v>
      </c>
      <c r="Q219" s="24">
        <v>0.0</v>
      </c>
      <c r="R219" s="24">
        <v>0.0</v>
      </c>
      <c r="S219" s="24">
        <v>0.0</v>
      </c>
      <c r="T219" s="24">
        <v>0.0</v>
      </c>
      <c r="U219" s="24">
        <v>0.0</v>
      </c>
      <c r="V219" s="24">
        <v>0.0</v>
      </c>
      <c r="W219" s="24">
        <v>0.0</v>
      </c>
    </row>
    <row r="220" ht="15.75" customHeight="1">
      <c r="A220" s="3">
        <v>218.0</v>
      </c>
      <c r="B220" s="24" t="e">
        <v>#VALUE!</v>
      </c>
      <c r="C220" s="3" t="e">
        <v>#VALUE!</v>
      </c>
      <c r="D220" s="3" t="e">
        <v>#VALUE!</v>
      </c>
      <c r="E220" s="3">
        <v>0.0</v>
      </c>
      <c r="F220" s="24">
        <v>0.0</v>
      </c>
      <c r="G220" s="24">
        <v>0.0</v>
      </c>
      <c r="H220" s="24">
        <v>0.0</v>
      </c>
      <c r="I220" s="24">
        <v>0.0</v>
      </c>
      <c r="J220" s="24">
        <v>0.0</v>
      </c>
      <c r="K220" s="24">
        <v>0.0</v>
      </c>
      <c r="L220" s="24">
        <v>0.0</v>
      </c>
      <c r="M220" s="24">
        <v>0.0</v>
      </c>
      <c r="N220" s="24">
        <v>0.0</v>
      </c>
      <c r="O220" s="24">
        <v>0.0</v>
      </c>
      <c r="P220" s="24">
        <v>0.0</v>
      </c>
      <c r="Q220" s="24">
        <v>0.0</v>
      </c>
      <c r="R220" s="24">
        <v>0.0</v>
      </c>
      <c r="S220" s="24">
        <v>0.0</v>
      </c>
      <c r="T220" s="24">
        <v>0.0</v>
      </c>
      <c r="U220" s="24">
        <v>0.0</v>
      </c>
      <c r="V220" s="24">
        <v>0.0</v>
      </c>
      <c r="W220" s="24">
        <v>0.0</v>
      </c>
    </row>
    <row r="221" ht="15.75" customHeight="1">
      <c r="A221" s="3">
        <v>219.0</v>
      </c>
      <c r="B221" s="24" t="e">
        <v>#VALUE!</v>
      </c>
      <c r="C221" s="3" t="e">
        <v>#VALUE!</v>
      </c>
      <c r="D221" s="3" t="e">
        <v>#VALUE!</v>
      </c>
      <c r="E221" s="3">
        <v>0.0</v>
      </c>
      <c r="F221" s="24">
        <v>0.0</v>
      </c>
      <c r="G221" s="24">
        <v>0.0</v>
      </c>
      <c r="H221" s="24">
        <v>0.0</v>
      </c>
      <c r="I221" s="24">
        <v>0.0</v>
      </c>
      <c r="J221" s="24">
        <v>0.0</v>
      </c>
      <c r="K221" s="24">
        <v>0.0</v>
      </c>
      <c r="L221" s="24">
        <v>0.0</v>
      </c>
      <c r="M221" s="24">
        <v>0.0</v>
      </c>
      <c r="N221" s="24">
        <v>0.0</v>
      </c>
      <c r="O221" s="24">
        <v>0.0</v>
      </c>
      <c r="P221" s="24">
        <v>0.0</v>
      </c>
      <c r="Q221" s="24">
        <v>0.0</v>
      </c>
      <c r="R221" s="24">
        <v>0.0</v>
      </c>
      <c r="S221" s="24">
        <v>0.0</v>
      </c>
      <c r="T221" s="24">
        <v>0.0</v>
      </c>
      <c r="U221" s="24">
        <v>0.0</v>
      </c>
      <c r="V221" s="24">
        <v>0.0</v>
      </c>
      <c r="W221" s="24">
        <v>0.0</v>
      </c>
    </row>
    <row r="222" ht="15.75" customHeight="1">
      <c r="A222" s="3">
        <v>220.0</v>
      </c>
      <c r="B222" s="24" t="e">
        <v>#VALUE!</v>
      </c>
      <c r="C222" s="3" t="e">
        <v>#VALUE!</v>
      </c>
      <c r="D222" s="3" t="e">
        <v>#VALUE!</v>
      </c>
      <c r="E222" s="3">
        <v>0.0</v>
      </c>
      <c r="F222" s="24">
        <v>0.0</v>
      </c>
      <c r="G222" s="24">
        <v>0.0</v>
      </c>
      <c r="H222" s="24">
        <v>0.0</v>
      </c>
      <c r="I222" s="24">
        <v>0.0</v>
      </c>
      <c r="J222" s="24">
        <v>0.0</v>
      </c>
      <c r="K222" s="24">
        <v>0.0</v>
      </c>
      <c r="L222" s="24">
        <v>0.0</v>
      </c>
      <c r="M222" s="24">
        <v>0.0</v>
      </c>
      <c r="N222" s="24">
        <v>0.0</v>
      </c>
      <c r="O222" s="24">
        <v>0.0</v>
      </c>
      <c r="P222" s="24">
        <v>0.0</v>
      </c>
      <c r="Q222" s="24">
        <v>0.0</v>
      </c>
      <c r="R222" s="24">
        <v>0.0</v>
      </c>
      <c r="S222" s="24">
        <v>0.0</v>
      </c>
      <c r="T222" s="24">
        <v>0.0</v>
      </c>
      <c r="U222" s="24">
        <v>0.0</v>
      </c>
      <c r="V222" s="24">
        <v>0.0</v>
      </c>
      <c r="W222" s="24">
        <v>0.0</v>
      </c>
    </row>
    <row r="223" ht="15.75" customHeight="1">
      <c r="A223" s="3">
        <v>221.0</v>
      </c>
      <c r="B223" s="24" t="e">
        <v>#VALUE!</v>
      </c>
      <c r="C223" s="3" t="e">
        <v>#VALUE!</v>
      </c>
      <c r="D223" s="3" t="e">
        <v>#VALUE!</v>
      </c>
      <c r="E223" s="3">
        <v>0.0</v>
      </c>
      <c r="F223" s="24">
        <v>0.0</v>
      </c>
      <c r="G223" s="24">
        <v>0.0</v>
      </c>
      <c r="H223" s="24">
        <v>0.0</v>
      </c>
      <c r="I223" s="24">
        <v>0.0</v>
      </c>
      <c r="J223" s="24">
        <v>0.0</v>
      </c>
      <c r="K223" s="24">
        <v>0.0</v>
      </c>
      <c r="L223" s="24">
        <v>0.0</v>
      </c>
      <c r="M223" s="24">
        <v>0.0</v>
      </c>
      <c r="N223" s="24">
        <v>0.0</v>
      </c>
      <c r="O223" s="24">
        <v>0.0</v>
      </c>
      <c r="P223" s="24">
        <v>0.0</v>
      </c>
      <c r="Q223" s="24">
        <v>0.0</v>
      </c>
      <c r="R223" s="24">
        <v>0.0</v>
      </c>
      <c r="S223" s="24">
        <v>0.0</v>
      </c>
      <c r="T223" s="24">
        <v>0.0</v>
      </c>
      <c r="U223" s="24">
        <v>0.0</v>
      </c>
      <c r="V223" s="24">
        <v>0.0</v>
      </c>
      <c r="W223" s="24">
        <v>0.0</v>
      </c>
    </row>
    <row r="224" ht="15.75" customHeight="1">
      <c r="A224" s="3">
        <v>222.0</v>
      </c>
      <c r="B224" s="24" t="e">
        <v>#VALUE!</v>
      </c>
      <c r="C224" s="3" t="e">
        <v>#VALUE!</v>
      </c>
      <c r="D224" s="3" t="e">
        <v>#VALUE!</v>
      </c>
      <c r="E224" s="3">
        <v>0.0</v>
      </c>
      <c r="F224" s="24">
        <v>0.0</v>
      </c>
      <c r="G224" s="24">
        <v>0.0</v>
      </c>
      <c r="H224" s="24">
        <v>0.0</v>
      </c>
      <c r="I224" s="24">
        <v>0.0</v>
      </c>
      <c r="J224" s="24">
        <v>0.0</v>
      </c>
      <c r="K224" s="24">
        <v>0.0</v>
      </c>
      <c r="L224" s="24">
        <v>0.0</v>
      </c>
      <c r="M224" s="24">
        <v>0.0</v>
      </c>
      <c r="N224" s="24">
        <v>0.0</v>
      </c>
      <c r="O224" s="24">
        <v>0.0</v>
      </c>
      <c r="P224" s="24">
        <v>0.0</v>
      </c>
      <c r="Q224" s="24">
        <v>0.0</v>
      </c>
      <c r="R224" s="24">
        <v>0.0</v>
      </c>
      <c r="S224" s="24">
        <v>0.0</v>
      </c>
      <c r="T224" s="24">
        <v>0.0</v>
      </c>
      <c r="U224" s="24">
        <v>0.0</v>
      </c>
      <c r="V224" s="24">
        <v>0.0</v>
      </c>
      <c r="W224" s="24">
        <v>0.0</v>
      </c>
    </row>
    <row r="225" ht="15.75" customHeight="1">
      <c r="A225" s="3">
        <v>223.0</v>
      </c>
      <c r="B225" s="24" t="e">
        <v>#VALUE!</v>
      </c>
      <c r="C225" s="3" t="e">
        <v>#VALUE!</v>
      </c>
      <c r="D225" s="3" t="e">
        <v>#VALUE!</v>
      </c>
      <c r="E225" s="3">
        <v>0.0</v>
      </c>
      <c r="F225" s="24">
        <v>0.0</v>
      </c>
      <c r="G225" s="24">
        <v>0.0</v>
      </c>
      <c r="H225" s="24">
        <v>0.0</v>
      </c>
      <c r="I225" s="24">
        <v>0.0</v>
      </c>
      <c r="J225" s="24">
        <v>0.0</v>
      </c>
      <c r="K225" s="24">
        <v>0.0</v>
      </c>
      <c r="L225" s="24">
        <v>0.0</v>
      </c>
      <c r="M225" s="24">
        <v>0.0</v>
      </c>
      <c r="N225" s="24">
        <v>0.0</v>
      </c>
      <c r="O225" s="24">
        <v>0.0</v>
      </c>
      <c r="P225" s="24">
        <v>0.0</v>
      </c>
      <c r="Q225" s="24">
        <v>0.0</v>
      </c>
      <c r="R225" s="24">
        <v>0.0</v>
      </c>
      <c r="S225" s="24">
        <v>0.0</v>
      </c>
      <c r="T225" s="24">
        <v>0.0</v>
      </c>
      <c r="U225" s="24">
        <v>0.0</v>
      </c>
      <c r="V225" s="24">
        <v>0.0</v>
      </c>
      <c r="W225" s="24">
        <v>0.0</v>
      </c>
    </row>
    <row r="226" ht="15.75" customHeight="1">
      <c r="A226" s="3">
        <v>224.0</v>
      </c>
      <c r="B226" s="24" t="e">
        <v>#VALUE!</v>
      </c>
      <c r="C226" s="3" t="e">
        <v>#VALUE!</v>
      </c>
      <c r="D226" s="3" t="e">
        <v>#VALUE!</v>
      </c>
      <c r="E226" s="3">
        <v>0.0</v>
      </c>
      <c r="F226" s="24">
        <v>0.0</v>
      </c>
      <c r="G226" s="24">
        <v>0.0</v>
      </c>
      <c r="H226" s="24">
        <v>0.0</v>
      </c>
      <c r="I226" s="24">
        <v>0.0</v>
      </c>
      <c r="J226" s="24">
        <v>0.0</v>
      </c>
      <c r="K226" s="24">
        <v>0.0</v>
      </c>
      <c r="L226" s="24">
        <v>0.0</v>
      </c>
      <c r="M226" s="24">
        <v>0.0</v>
      </c>
      <c r="N226" s="24">
        <v>0.0</v>
      </c>
      <c r="O226" s="24">
        <v>0.0</v>
      </c>
      <c r="P226" s="24">
        <v>0.0</v>
      </c>
      <c r="Q226" s="24">
        <v>0.0</v>
      </c>
      <c r="R226" s="24">
        <v>0.0</v>
      </c>
      <c r="S226" s="24">
        <v>0.0</v>
      </c>
      <c r="T226" s="24">
        <v>0.0</v>
      </c>
      <c r="U226" s="24">
        <v>0.0</v>
      </c>
      <c r="V226" s="24">
        <v>0.0</v>
      </c>
      <c r="W226" s="24">
        <v>0.0</v>
      </c>
    </row>
    <row r="227" ht="15.75" customHeight="1">
      <c r="A227" s="3">
        <v>225.0</v>
      </c>
      <c r="B227" s="24" t="e">
        <v>#VALUE!</v>
      </c>
      <c r="C227" s="3" t="e">
        <v>#VALUE!</v>
      </c>
      <c r="D227" s="3" t="e">
        <v>#VALUE!</v>
      </c>
      <c r="E227" s="3">
        <v>0.0</v>
      </c>
      <c r="F227" s="24">
        <v>0.0</v>
      </c>
      <c r="G227" s="24">
        <v>0.0</v>
      </c>
      <c r="H227" s="24">
        <v>0.0</v>
      </c>
      <c r="I227" s="24">
        <v>0.0</v>
      </c>
      <c r="J227" s="24">
        <v>0.0</v>
      </c>
      <c r="K227" s="24">
        <v>0.0</v>
      </c>
      <c r="L227" s="24">
        <v>0.0</v>
      </c>
      <c r="M227" s="24">
        <v>0.0</v>
      </c>
      <c r="N227" s="24">
        <v>0.0</v>
      </c>
      <c r="O227" s="24">
        <v>0.0</v>
      </c>
      <c r="P227" s="24">
        <v>0.0</v>
      </c>
      <c r="Q227" s="24">
        <v>0.0</v>
      </c>
      <c r="R227" s="24">
        <v>0.0</v>
      </c>
      <c r="S227" s="24">
        <v>0.0</v>
      </c>
      <c r="T227" s="24">
        <v>0.0</v>
      </c>
      <c r="U227" s="24">
        <v>0.0</v>
      </c>
      <c r="V227" s="24">
        <v>0.0</v>
      </c>
      <c r="W227" s="24">
        <v>0.0</v>
      </c>
    </row>
    <row r="228" ht="15.75" customHeight="1">
      <c r="A228" s="3">
        <v>226.0</v>
      </c>
      <c r="B228" s="24" t="e">
        <v>#VALUE!</v>
      </c>
      <c r="C228" s="3" t="e">
        <v>#VALUE!</v>
      </c>
      <c r="D228" s="3" t="e">
        <v>#VALUE!</v>
      </c>
      <c r="E228" s="3">
        <v>0.0</v>
      </c>
      <c r="F228" s="24">
        <v>0.0</v>
      </c>
      <c r="G228" s="24">
        <v>0.0</v>
      </c>
      <c r="H228" s="24">
        <v>0.0</v>
      </c>
      <c r="I228" s="24">
        <v>0.0</v>
      </c>
      <c r="J228" s="24">
        <v>0.0</v>
      </c>
      <c r="K228" s="24">
        <v>0.0</v>
      </c>
      <c r="L228" s="24">
        <v>0.0</v>
      </c>
      <c r="M228" s="24">
        <v>0.0</v>
      </c>
      <c r="N228" s="24">
        <v>0.0</v>
      </c>
      <c r="O228" s="24">
        <v>0.0</v>
      </c>
      <c r="P228" s="24">
        <v>0.0</v>
      </c>
      <c r="Q228" s="24">
        <v>0.0</v>
      </c>
      <c r="R228" s="24">
        <v>0.0</v>
      </c>
      <c r="S228" s="24">
        <v>0.0</v>
      </c>
      <c r="T228" s="24">
        <v>0.0</v>
      </c>
      <c r="U228" s="24">
        <v>0.0</v>
      </c>
      <c r="V228" s="24">
        <v>0.0</v>
      </c>
      <c r="W228" s="24">
        <v>0.0</v>
      </c>
    </row>
    <row r="229" ht="15.75" customHeight="1">
      <c r="A229" s="3">
        <v>227.0</v>
      </c>
      <c r="B229" s="24" t="e">
        <v>#VALUE!</v>
      </c>
      <c r="C229" s="3" t="e">
        <v>#VALUE!</v>
      </c>
      <c r="D229" s="3" t="e">
        <v>#VALUE!</v>
      </c>
      <c r="E229" s="3">
        <v>0.0</v>
      </c>
      <c r="F229" s="24">
        <v>0.0</v>
      </c>
      <c r="G229" s="24">
        <v>0.0</v>
      </c>
      <c r="H229" s="24">
        <v>0.0</v>
      </c>
      <c r="I229" s="24">
        <v>0.0</v>
      </c>
      <c r="J229" s="24">
        <v>0.0</v>
      </c>
      <c r="K229" s="24">
        <v>0.0</v>
      </c>
      <c r="L229" s="24">
        <v>0.0</v>
      </c>
      <c r="M229" s="24">
        <v>0.0</v>
      </c>
      <c r="N229" s="24">
        <v>0.0</v>
      </c>
      <c r="O229" s="24">
        <v>0.0</v>
      </c>
      <c r="P229" s="24">
        <v>0.0</v>
      </c>
      <c r="Q229" s="24">
        <v>0.0</v>
      </c>
      <c r="R229" s="24">
        <v>0.0</v>
      </c>
      <c r="S229" s="24">
        <v>0.0</v>
      </c>
      <c r="T229" s="24">
        <v>0.0</v>
      </c>
      <c r="U229" s="24">
        <v>0.0</v>
      </c>
      <c r="V229" s="24">
        <v>0.0</v>
      </c>
      <c r="W229" s="24">
        <v>0.0</v>
      </c>
    </row>
    <row r="230" ht="15.75" customHeight="1">
      <c r="A230" s="3">
        <v>228.0</v>
      </c>
      <c r="B230" s="24" t="e">
        <v>#VALUE!</v>
      </c>
      <c r="C230" s="3" t="e">
        <v>#VALUE!</v>
      </c>
      <c r="D230" s="3" t="e">
        <v>#VALUE!</v>
      </c>
      <c r="E230" s="3">
        <v>0.0</v>
      </c>
      <c r="F230" s="24">
        <v>0.0</v>
      </c>
      <c r="G230" s="24">
        <v>0.0</v>
      </c>
      <c r="H230" s="24">
        <v>0.0</v>
      </c>
      <c r="I230" s="24">
        <v>0.0</v>
      </c>
      <c r="J230" s="24">
        <v>0.0</v>
      </c>
      <c r="K230" s="24">
        <v>0.0</v>
      </c>
      <c r="L230" s="24">
        <v>0.0</v>
      </c>
      <c r="M230" s="24">
        <v>0.0</v>
      </c>
      <c r="N230" s="24">
        <v>0.0</v>
      </c>
      <c r="O230" s="24">
        <v>0.0</v>
      </c>
      <c r="P230" s="24">
        <v>0.0</v>
      </c>
      <c r="Q230" s="24">
        <v>0.0</v>
      </c>
      <c r="R230" s="24">
        <v>0.0</v>
      </c>
      <c r="S230" s="24">
        <v>0.0</v>
      </c>
      <c r="T230" s="24">
        <v>0.0</v>
      </c>
      <c r="U230" s="24">
        <v>0.0</v>
      </c>
      <c r="V230" s="24">
        <v>0.0</v>
      </c>
      <c r="W230" s="24">
        <v>0.0</v>
      </c>
    </row>
    <row r="231" ht="15.75" customHeight="1">
      <c r="A231" s="3">
        <v>229.0</v>
      </c>
      <c r="B231" s="24" t="e">
        <v>#VALUE!</v>
      </c>
      <c r="C231" s="3" t="e">
        <v>#VALUE!</v>
      </c>
      <c r="D231" s="3" t="e">
        <v>#VALUE!</v>
      </c>
      <c r="E231" s="3">
        <v>0.0</v>
      </c>
      <c r="F231" s="24">
        <v>0.0</v>
      </c>
      <c r="G231" s="24">
        <v>0.0</v>
      </c>
      <c r="H231" s="24">
        <v>0.0</v>
      </c>
      <c r="I231" s="24">
        <v>0.0</v>
      </c>
      <c r="J231" s="24">
        <v>0.0</v>
      </c>
      <c r="K231" s="24">
        <v>0.0</v>
      </c>
      <c r="L231" s="24">
        <v>0.0</v>
      </c>
      <c r="M231" s="24">
        <v>0.0</v>
      </c>
      <c r="N231" s="24">
        <v>0.0</v>
      </c>
      <c r="O231" s="24">
        <v>0.0</v>
      </c>
      <c r="P231" s="24">
        <v>0.0</v>
      </c>
      <c r="Q231" s="24">
        <v>0.0</v>
      </c>
      <c r="R231" s="24">
        <v>0.0</v>
      </c>
      <c r="S231" s="24">
        <v>0.0</v>
      </c>
      <c r="T231" s="24">
        <v>0.0</v>
      </c>
      <c r="U231" s="24">
        <v>0.0</v>
      </c>
      <c r="V231" s="24">
        <v>0.0</v>
      </c>
      <c r="W231" s="24">
        <v>0.0</v>
      </c>
    </row>
    <row r="232" ht="15.75" customHeight="1">
      <c r="A232" s="3">
        <v>230.0</v>
      </c>
      <c r="B232" s="24" t="e">
        <v>#VALUE!</v>
      </c>
      <c r="C232" s="3" t="e">
        <v>#VALUE!</v>
      </c>
      <c r="D232" s="3" t="e">
        <v>#VALUE!</v>
      </c>
      <c r="E232" s="3">
        <v>0.0</v>
      </c>
      <c r="F232" s="24">
        <v>0.0</v>
      </c>
      <c r="G232" s="24">
        <v>0.0</v>
      </c>
      <c r="H232" s="24">
        <v>0.0</v>
      </c>
      <c r="I232" s="24">
        <v>0.0</v>
      </c>
      <c r="J232" s="24">
        <v>0.0</v>
      </c>
      <c r="K232" s="24">
        <v>0.0</v>
      </c>
      <c r="L232" s="24">
        <v>0.0</v>
      </c>
      <c r="M232" s="24">
        <v>0.0</v>
      </c>
      <c r="N232" s="24">
        <v>0.0</v>
      </c>
      <c r="O232" s="24">
        <v>0.0</v>
      </c>
      <c r="P232" s="24">
        <v>0.0</v>
      </c>
      <c r="Q232" s="24">
        <v>0.0</v>
      </c>
      <c r="R232" s="24">
        <v>0.0</v>
      </c>
      <c r="S232" s="24">
        <v>0.0</v>
      </c>
      <c r="T232" s="24">
        <v>0.0</v>
      </c>
      <c r="U232" s="24">
        <v>0.0</v>
      </c>
      <c r="V232" s="24">
        <v>0.0</v>
      </c>
      <c r="W232" s="24">
        <v>0.0</v>
      </c>
    </row>
    <row r="233" ht="15.75" customHeight="1">
      <c r="A233" s="3">
        <v>231.0</v>
      </c>
      <c r="B233" s="24" t="e">
        <v>#VALUE!</v>
      </c>
      <c r="C233" s="3" t="e">
        <v>#VALUE!</v>
      </c>
      <c r="D233" s="3" t="e">
        <v>#VALUE!</v>
      </c>
      <c r="E233" s="3">
        <v>0.0</v>
      </c>
      <c r="F233" s="24">
        <v>0.0</v>
      </c>
      <c r="G233" s="24">
        <v>0.0</v>
      </c>
      <c r="H233" s="24">
        <v>0.0</v>
      </c>
      <c r="I233" s="24">
        <v>0.0</v>
      </c>
      <c r="J233" s="24">
        <v>0.0</v>
      </c>
      <c r="K233" s="24">
        <v>0.0</v>
      </c>
      <c r="L233" s="24">
        <v>0.0</v>
      </c>
      <c r="M233" s="24">
        <v>0.0</v>
      </c>
      <c r="N233" s="24">
        <v>0.0</v>
      </c>
      <c r="O233" s="24">
        <v>0.0</v>
      </c>
      <c r="P233" s="24">
        <v>0.0</v>
      </c>
      <c r="Q233" s="24">
        <v>0.0</v>
      </c>
      <c r="R233" s="24">
        <v>0.0</v>
      </c>
      <c r="S233" s="24">
        <v>0.0</v>
      </c>
      <c r="T233" s="24">
        <v>0.0</v>
      </c>
      <c r="U233" s="24">
        <v>0.0</v>
      </c>
      <c r="V233" s="24">
        <v>0.0</v>
      </c>
      <c r="W233" s="24">
        <v>0.0</v>
      </c>
    </row>
    <row r="234" ht="15.75" customHeight="1">
      <c r="A234" s="3">
        <v>232.0</v>
      </c>
      <c r="B234" s="24" t="e">
        <v>#VALUE!</v>
      </c>
      <c r="C234" s="3" t="e">
        <v>#VALUE!</v>
      </c>
      <c r="D234" s="3" t="e">
        <v>#VALUE!</v>
      </c>
      <c r="E234" s="3">
        <v>0.0</v>
      </c>
      <c r="F234" s="24">
        <v>0.0</v>
      </c>
      <c r="G234" s="24">
        <v>0.0</v>
      </c>
      <c r="H234" s="24">
        <v>0.0</v>
      </c>
      <c r="I234" s="24">
        <v>0.0</v>
      </c>
      <c r="J234" s="24">
        <v>0.0</v>
      </c>
      <c r="K234" s="24">
        <v>0.0</v>
      </c>
      <c r="L234" s="24">
        <v>0.0</v>
      </c>
      <c r="M234" s="24">
        <v>0.0</v>
      </c>
      <c r="N234" s="24">
        <v>0.0</v>
      </c>
      <c r="O234" s="24">
        <v>0.0</v>
      </c>
      <c r="P234" s="24">
        <v>0.0</v>
      </c>
      <c r="Q234" s="24">
        <v>0.0</v>
      </c>
      <c r="R234" s="24">
        <v>0.0</v>
      </c>
      <c r="S234" s="24">
        <v>0.0</v>
      </c>
      <c r="T234" s="24">
        <v>0.0</v>
      </c>
      <c r="U234" s="24">
        <v>0.0</v>
      </c>
      <c r="V234" s="24">
        <v>0.0</v>
      </c>
      <c r="W234" s="24">
        <v>0.0</v>
      </c>
    </row>
    <row r="235" ht="15.75" customHeight="1">
      <c r="A235" s="3">
        <v>233.0</v>
      </c>
      <c r="B235" s="24" t="e">
        <v>#VALUE!</v>
      </c>
      <c r="C235" s="3" t="e">
        <v>#VALUE!</v>
      </c>
      <c r="D235" s="3" t="e">
        <v>#VALUE!</v>
      </c>
      <c r="E235" s="3">
        <v>0.0</v>
      </c>
      <c r="F235" s="24">
        <v>0.0</v>
      </c>
      <c r="G235" s="24">
        <v>0.0</v>
      </c>
      <c r="H235" s="24">
        <v>0.0</v>
      </c>
      <c r="I235" s="24">
        <v>0.0</v>
      </c>
      <c r="J235" s="24">
        <v>0.0</v>
      </c>
      <c r="K235" s="24">
        <v>0.0</v>
      </c>
      <c r="L235" s="24">
        <v>0.0</v>
      </c>
      <c r="M235" s="24">
        <v>0.0</v>
      </c>
      <c r="N235" s="24">
        <v>0.0</v>
      </c>
      <c r="O235" s="24">
        <v>0.0</v>
      </c>
      <c r="P235" s="24">
        <v>0.0</v>
      </c>
      <c r="Q235" s="24">
        <v>0.0</v>
      </c>
      <c r="R235" s="24">
        <v>0.0</v>
      </c>
      <c r="S235" s="24">
        <v>0.0</v>
      </c>
      <c r="T235" s="24">
        <v>0.0</v>
      </c>
      <c r="U235" s="24">
        <v>0.0</v>
      </c>
      <c r="V235" s="24">
        <v>0.0</v>
      </c>
      <c r="W235" s="24">
        <v>0.0</v>
      </c>
    </row>
    <row r="236" ht="15.75" customHeight="1">
      <c r="A236" s="3">
        <v>234.0</v>
      </c>
      <c r="B236" s="24" t="e">
        <v>#VALUE!</v>
      </c>
      <c r="C236" s="3" t="e">
        <v>#VALUE!</v>
      </c>
      <c r="D236" s="3" t="e">
        <v>#VALUE!</v>
      </c>
      <c r="E236" s="3">
        <v>0.0</v>
      </c>
      <c r="F236" s="24">
        <v>0.0</v>
      </c>
      <c r="G236" s="24">
        <v>0.0</v>
      </c>
      <c r="H236" s="24">
        <v>0.0</v>
      </c>
      <c r="I236" s="24">
        <v>0.0</v>
      </c>
      <c r="J236" s="24">
        <v>0.0</v>
      </c>
      <c r="K236" s="24">
        <v>0.0</v>
      </c>
      <c r="L236" s="24">
        <v>0.0</v>
      </c>
      <c r="M236" s="24">
        <v>0.0</v>
      </c>
      <c r="N236" s="24">
        <v>0.0</v>
      </c>
      <c r="O236" s="24">
        <v>0.0</v>
      </c>
      <c r="P236" s="24">
        <v>0.0</v>
      </c>
      <c r="Q236" s="24">
        <v>0.0</v>
      </c>
      <c r="R236" s="24">
        <v>0.0</v>
      </c>
      <c r="S236" s="24">
        <v>0.0</v>
      </c>
      <c r="T236" s="24">
        <v>0.0</v>
      </c>
      <c r="U236" s="24">
        <v>0.0</v>
      </c>
      <c r="V236" s="24">
        <v>0.0</v>
      </c>
      <c r="W236" s="24">
        <v>0.0</v>
      </c>
    </row>
    <row r="237" ht="15.75" customHeight="1">
      <c r="A237" s="3">
        <v>235.0</v>
      </c>
      <c r="B237" s="24" t="e">
        <v>#VALUE!</v>
      </c>
      <c r="C237" s="3" t="e">
        <v>#VALUE!</v>
      </c>
      <c r="D237" s="3" t="e">
        <v>#VALUE!</v>
      </c>
      <c r="E237" s="3">
        <v>0.0</v>
      </c>
      <c r="F237" s="24">
        <v>0.0</v>
      </c>
      <c r="G237" s="24">
        <v>0.0</v>
      </c>
      <c r="H237" s="24">
        <v>0.0</v>
      </c>
      <c r="I237" s="24">
        <v>0.0</v>
      </c>
      <c r="J237" s="24">
        <v>0.0</v>
      </c>
      <c r="K237" s="24">
        <v>0.0</v>
      </c>
      <c r="L237" s="24">
        <v>0.0</v>
      </c>
      <c r="M237" s="24">
        <v>0.0</v>
      </c>
      <c r="N237" s="24">
        <v>0.0</v>
      </c>
      <c r="O237" s="24">
        <v>0.0</v>
      </c>
      <c r="P237" s="24">
        <v>0.0</v>
      </c>
      <c r="Q237" s="24">
        <v>0.0</v>
      </c>
      <c r="R237" s="24">
        <v>0.0</v>
      </c>
      <c r="S237" s="24">
        <v>0.0</v>
      </c>
      <c r="T237" s="24">
        <v>0.0</v>
      </c>
      <c r="U237" s="24">
        <v>0.0</v>
      </c>
      <c r="V237" s="24">
        <v>0.0</v>
      </c>
      <c r="W237" s="24">
        <v>0.0</v>
      </c>
    </row>
    <row r="238" ht="15.75" customHeight="1">
      <c r="A238" s="3">
        <v>236.0</v>
      </c>
      <c r="B238" s="24" t="e">
        <v>#VALUE!</v>
      </c>
      <c r="C238" s="3" t="e">
        <v>#VALUE!</v>
      </c>
      <c r="D238" s="3" t="e">
        <v>#VALUE!</v>
      </c>
      <c r="E238" s="3">
        <v>0.0</v>
      </c>
      <c r="F238" s="24">
        <v>0.0</v>
      </c>
      <c r="G238" s="24">
        <v>0.0</v>
      </c>
      <c r="H238" s="24">
        <v>0.0</v>
      </c>
      <c r="I238" s="24">
        <v>0.0</v>
      </c>
      <c r="J238" s="24">
        <v>0.0</v>
      </c>
      <c r="K238" s="24">
        <v>0.0</v>
      </c>
      <c r="L238" s="24">
        <v>0.0</v>
      </c>
      <c r="M238" s="24">
        <v>0.0</v>
      </c>
      <c r="N238" s="24">
        <v>0.0</v>
      </c>
      <c r="O238" s="24">
        <v>0.0</v>
      </c>
      <c r="P238" s="24">
        <v>0.0</v>
      </c>
      <c r="Q238" s="24">
        <v>0.0</v>
      </c>
      <c r="R238" s="24">
        <v>0.0</v>
      </c>
      <c r="S238" s="24">
        <v>0.0</v>
      </c>
      <c r="T238" s="24">
        <v>0.0</v>
      </c>
      <c r="U238" s="24">
        <v>0.0</v>
      </c>
      <c r="V238" s="24">
        <v>0.0</v>
      </c>
      <c r="W238" s="24">
        <v>0.0</v>
      </c>
    </row>
    <row r="239" ht="15.75" customHeight="1">
      <c r="A239" s="3">
        <v>237.0</v>
      </c>
      <c r="B239" s="24" t="e">
        <v>#VALUE!</v>
      </c>
      <c r="C239" s="3" t="e">
        <v>#VALUE!</v>
      </c>
      <c r="D239" s="3" t="e">
        <v>#VALUE!</v>
      </c>
      <c r="E239" s="3">
        <v>0.0</v>
      </c>
      <c r="F239" s="24">
        <v>0.0</v>
      </c>
      <c r="G239" s="24">
        <v>0.0</v>
      </c>
      <c r="H239" s="24">
        <v>0.0</v>
      </c>
      <c r="I239" s="24">
        <v>0.0</v>
      </c>
      <c r="J239" s="24">
        <v>0.0</v>
      </c>
      <c r="K239" s="24">
        <v>0.0</v>
      </c>
      <c r="L239" s="24">
        <v>0.0</v>
      </c>
      <c r="M239" s="24">
        <v>0.0</v>
      </c>
      <c r="N239" s="24">
        <v>0.0</v>
      </c>
      <c r="O239" s="24">
        <v>0.0</v>
      </c>
      <c r="P239" s="24">
        <v>0.0</v>
      </c>
      <c r="Q239" s="24">
        <v>0.0</v>
      </c>
      <c r="R239" s="24">
        <v>0.0</v>
      </c>
      <c r="S239" s="24">
        <v>0.0</v>
      </c>
      <c r="T239" s="24">
        <v>0.0</v>
      </c>
      <c r="U239" s="24">
        <v>0.0</v>
      </c>
      <c r="V239" s="24">
        <v>0.0</v>
      </c>
      <c r="W239" s="24">
        <v>0.0</v>
      </c>
    </row>
    <row r="240" ht="15.75" customHeight="1">
      <c r="A240" s="3">
        <v>238.0</v>
      </c>
      <c r="B240" s="24" t="e">
        <v>#VALUE!</v>
      </c>
      <c r="C240" s="3" t="e">
        <v>#VALUE!</v>
      </c>
      <c r="D240" s="3" t="e">
        <v>#VALUE!</v>
      </c>
      <c r="E240" s="3">
        <v>0.0</v>
      </c>
      <c r="F240" s="24">
        <v>0.0</v>
      </c>
      <c r="G240" s="24">
        <v>0.0</v>
      </c>
      <c r="H240" s="24">
        <v>0.0</v>
      </c>
      <c r="I240" s="24">
        <v>0.0</v>
      </c>
      <c r="J240" s="24">
        <v>0.0</v>
      </c>
      <c r="K240" s="24">
        <v>0.0</v>
      </c>
      <c r="L240" s="24">
        <v>0.0</v>
      </c>
      <c r="M240" s="24">
        <v>0.0</v>
      </c>
      <c r="N240" s="24">
        <v>0.0</v>
      </c>
      <c r="O240" s="24">
        <v>0.0</v>
      </c>
      <c r="P240" s="24">
        <v>0.0</v>
      </c>
      <c r="Q240" s="24">
        <v>0.0</v>
      </c>
      <c r="R240" s="24">
        <v>0.0</v>
      </c>
      <c r="S240" s="24">
        <v>0.0</v>
      </c>
      <c r="T240" s="24">
        <v>0.0</v>
      </c>
      <c r="U240" s="24">
        <v>0.0</v>
      </c>
      <c r="V240" s="24">
        <v>0.0</v>
      </c>
      <c r="W240" s="24">
        <v>0.0</v>
      </c>
    </row>
    <row r="241" ht="15.75" customHeight="1">
      <c r="A241" s="3">
        <v>239.0</v>
      </c>
      <c r="B241" s="24" t="e">
        <v>#VALUE!</v>
      </c>
      <c r="C241" s="3" t="e">
        <v>#VALUE!</v>
      </c>
      <c r="D241" s="3" t="e">
        <v>#VALUE!</v>
      </c>
      <c r="E241" s="3">
        <v>0.0</v>
      </c>
      <c r="F241" s="24">
        <v>0.0</v>
      </c>
      <c r="G241" s="24">
        <v>0.0</v>
      </c>
      <c r="H241" s="24">
        <v>0.0</v>
      </c>
      <c r="I241" s="24">
        <v>0.0</v>
      </c>
      <c r="J241" s="24">
        <v>0.0</v>
      </c>
      <c r="K241" s="24">
        <v>0.0</v>
      </c>
      <c r="L241" s="24">
        <v>0.0</v>
      </c>
      <c r="M241" s="24">
        <v>0.0</v>
      </c>
      <c r="N241" s="24">
        <v>0.0</v>
      </c>
      <c r="O241" s="24">
        <v>0.0</v>
      </c>
      <c r="P241" s="24">
        <v>0.0</v>
      </c>
      <c r="Q241" s="24">
        <v>0.0</v>
      </c>
      <c r="R241" s="24">
        <v>0.0</v>
      </c>
      <c r="S241" s="24">
        <v>0.0</v>
      </c>
      <c r="T241" s="24">
        <v>0.0</v>
      </c>
      <c r="U241" s="24">
        <v>0.0</v>
      </c>
      <c r="V241" s="24">
        <v>0.0</v>
      </c>
      <c r="W241" s="24">
        <v>0.0</v>
      </c>
    </row>
    <row r="242" ht="15.75" customHeight="1">
      <c r="A242" s="3">
        <v>240.0</v>
      </c>
      <c r="B242" s="24" t="e">
        <v>#VALUE!</v>
      </c>
      <c r="C242" s="3" t="e">
        <v>#VALUE!</v>
      </c>
      <c r="D242" s="3" t="e">
        <v>#VALUE!</v>
      </c>
      <c r="E242" s="3">
        <v>0.0</v>
      </c>
      <c r="F242" s="24">
        <v>0.0</v>
      </c>
      <c r="G242" s="24">
        <v>0.0</v>
      </c>
      <c r="H242" s="24">
        <v>0.0</v>
      </c>
      <c r="I242" s="24">
        <v>0.0</v>
      </c>
      <c r="J242" s="24">
        <v>0.0</v>
      </c>
      <c r="K242" s="24">
        <v>0.0</v>
      </c>
      <c r="L242" s="24">
        <v>0.0</v>
      </c>
      <c r="M242" s="24">
        <v>0.0</v>
      </c>
      <c r="N242" s="24">
        <v>0.0</v>
      </c>
      <c r="O242" s="24">
        <v>0.0</v>
      </c>
      <c r="P242" s="24">
        <v>0.0</v>
      </c>
      <c r="Q242" s="24">
        <v>0.0</v>
      </c>
      <c r="R242" s="24">
        <v>0.0</v>
      </c>
      <c r="S242" s="24">
        <v>0.0</v>
      </c>
      <c r="T242" s="24">
        <v>0.0</v>
      </c>
      <c r="U242" s="24">
        <v>0.0</v>
      </c>
      <c r="V242" s="24">
        <v>0.0</v>
      </c>
      <c r="W242" s="24">
        <v>0.0</v>
      </c>
    </row>
    <row r="243" ht="15.75" customHeight="1">
      <c r="A243" s="3">
        <v>241.0</v>
      </c>
      <c r="B243" s="24" t="e">
        <v>#VALUE!</v>
      </c>
      <c r="C243" s="3" t="e">
        <v>#VALUE!</v>
      </c>
      <c r="D243" s="3" t="e">
        <v>#VALUE!</v>
      </c>
      <c r="E243" s="3">
        <v>0.0</v>
      </c>
      <c r="F243" s="24">
        <v>0.0</v>
      </c>
      <c r="G243" s="24">
        <v>0.0</v>
      </c>
      <c r="H243" s="24">
        <v>0.0</v>
      </c>
      <c r="I243" s="24">
        <v>0.0</v>
      </c>
      <c r="J243" s="24">
        <v>0.0</v>
      </c>
      <c r="K243" s="24">
        <v>0.0</v>
      </c>
      <c r="L243" s="24">
        <v>0.0</v>
      </c>
      <c r="M243" s="24">
        <v>0.0</v>
      </c>
      <c r="N243" s="24">
        <v>0.0</v>
      </c>
      <c r="O243" s="24">
        <v>0.0</v>
      </c>
      <c r="P243" s="24">
        <v>0.0</v>
      </c>
      <c r="Q243" s="24">
        <v>0.0</v>
      </c>
      <c r="R243" s="24">
        <v>0.0</v>
      </c>
      <c r="S243" s="24">
        <v>0.0</v>
      </c>
      <c r="T243" s="24">
        <v>0.0</v>
      </c>
      <c r="U243" s="24">
        <v>0.0</v>
      </c>
      <c r="V243" s="24">
        <v>0.0</v>
      </c>
      <c r="W243" s="24">
        <v>0.0</v>
      </c>
    </row>
    <row r="244" ht="15.75" customHeight="1">
      <c r="A244" s="3">
        <v>242.0</v>
      </c>
      <c r="B244" s="24" t="e">
        <v>#VALUE!</v>
      </c>
      <c r="C244" s="3" t="e">
        <v>#VALUE!</v>
      </c>
      <c r="D244" s="3" t="e">
        <v>#VALUE!</v>
      </c>
      <c r="E244" s="3">
        <v>0.0</v>
      </c>
      <c r="F244" s="24">
        <v>0.0</v>
      </c>
      <c r="G244" s="24">
        <v>0.0</v>
      </c>
      <c r="H244" s="24">
        <v>0.0</v>
      </c>
      <c r="I244" s="24">
        <v>0.0</v>
      </c>
      <c r="J244" s="24">
        <v>0.0</v>
      </c>
      <c r="K244" s="24">
        <v>0.0</v>
      </c>
      <c r="L244" s="24">
        <v>0.0</v>
      </c>
      <c r="M244" s="24">
        <v>0.0</v>
      </c>
      <c r="N244" s="24">
        <v>0.0</v>
      </c>
      <c r="O244" s="24">
        <v>0.0</v>
      </c>
      <c r="P244" s="24">
        <v>0.0</v>
      </c>
      <c r="Q244" s="24">
        <v>0.0</v>
      </c>
      <c r="R244" s="24">
        <v>0.0</v>
      </c>
      <c r="S244" s="24">
        <v>0.0</v>
      </c>
      <c r="T244" s="24">
        <v>0.0</v>
      </c>
      <c r="U244" s="24">
        <v>0.0</v>
      </c>
      <c r="V244" s="24">
        <v>0.0</v>
      </c>
      <c r="W244" s="24">
        <v>0.0</v>
      </c>
    </row>
    <row r="245" ht="15.75" customHeight="1">
      <c r="A245" s="3">
        <v>243.0</v>
      </c>
      <c r="B245" s="24" t="e">
        <v>#VALUE!</v>
      </c>
      <c r="C245" s="3" t="e">
        <v>#VALUE!</v>
      </c>
      <c r="D245" s="3" t="e">
        <v>#VALUE!</v>
      </c>
      <c r="E245" s="3">
        <v>0.0</v>
      </c>
      <c r="F245" s="24">
        <v>0.0</v>
      </c>
      <c r="G245" s="24">
        <v>0.0</v>
      </c>
      <c r="H245" s="24">
        <v>0.0</v>
      </c>
      <c r="I245" s="24">
        <v>0.0</v>
      </c>
      <c r="J245" s="24">
        <v>0.0</v>
      </c>
      <c r="K245" s="24">
        <v>0.0</v>
      </c>
      <c r="L245" s="24">
        <v>0.0</v>
      </c>
      <c r="M245" s="24">
        <v>0.0</v>
      </c>
      <c r="N245" s="24">
        <v>0.0</v>
      </c>
      <c r="O245" s="24">
        <v>0.0</v>
      </c>
      <c r="P245" s="24">
        <v>0.0</v>
      </c>
      <c r="Q245" s="24">
        <v>0.0</v>
      </c>
      <c r="R245" s="24">
        <v>0.0</v>
      </c>
      <c r="S245" s="24">
        <v>0.0</v>
      </c>
      <c r="T245" s="24">
        <v>0.0</v>
      </c>
      <c r="U245" s="24">
        <v>0.0</v>
      </c>
      <c r="V245" s="24">
        <v>0.0</v>
      </c>
      <c r="W245" s="24">
        <v>0.0</v>
      </c>
    </row>
    <row r="246" ht="15.75" customHeight="1">
      <c r="A246" s="3">
        <v>244.0</v>
      </c>
      <c r="B246" s="24" t="e">
        <v>#VALUE!</v>
      </c>
      <c r="C246" s="3" t="e">
        <v>#VALUE!</v>
      </c>
      <c r="D246" s="3" t="e">
        <v>#VALUE!</v>
      </c>
      <c r="E246" s="3">
        <v>0.0</v>
      </c>
      <c r="F246" s="24">
        <v>0.0</v>
      </c>
      <c r="G246" s="24">
        <v>0.0</v>
      </c>
      <c r="H246" s="24">
        <v>0.0</v>
      </c>
      <c r="I246" s="24">
        <v>0.0</v>
      </c>
      <c r="J246" s="24">
        <v>0.0</v>
      </c>
      <c r="K246" s="24">
        <v>0.0</v>
      </c>
      <c r="L246" s="24">
        <v>0.0</v>
      </c>
      <c r="M246" s="24">
        <v>0.0</v>
      </c>
      <c r="N246" s="24">
        <v>0.0</v>
      </c>
      <c r="O246" s="24">
        <v>0.0</v>
      </c>
      <c r="P246" s="24">
        <v>0.0</v>
      </c>
      <c r="Q246" s="24">
        <v>0.0</v>
      </c>
      <c r="R246" s="24">
        <v>0.0</v>
      </c>
      <c r="S246" s="24">
        <v>0.0</v>
      </c>
      <c r="T246" s="24">
        <v>0.0</v>
      </c>
      <c r="U246" s="24">
        <v>0.0</v>
      </c>
      <c r="V246" s="24">
        <v>0.0</v>
      </c>
      <c r="W246" s="24">
        <v>0.0</v>
      </c>
    </row>
    <row r="247" ht="15.75" customHeight="1">
      <c r="A247" s="3">
        <v>245.0</v>
      </c>
      <c r="B247" s="24" t="e">
        <v>#VALUE!</v>
      </c>
      <c r="C247" s="3" t="e">
        <v>#VALUE!</v>
      </c>
      <c r="D247" s="3" t="e">
        <v>#VALUE!</v>
      </c>
      <c r="E247" s="3">
        <v>0.0</v>
      </c>
      <c r="F247" s="24">
        <v>0.0</v>
      </c>
      <c r="G247" s="24">
        <v>0.0</v>
      </c>
      <c r="H247" s="24">
        <v>0.0</v>
      </c>
      <c r="I247" s="24">
        <v>0.0</v>
      </c>
      <c r="J247" s="24">
        <v>0.0</v>
      </c>
      <c r="K247" s="24">
        <v>0.0</v>
      </c>
      <c r="L247" s="24">
        <v>0.0</v>
      </c>
      <c r="M247" s="24">
        <v>0.0</v>
      </c>
      <c r="N247" s="24">
        <v>0.0</v>
      </c>
      <c r="O247" s="24">
        <v>0.0</v>
      </c>
      <c r="P247" s="24">
        <v>0.0</v>
      </c>
      <c r="Q247" s="24">
        <v>0.0</v>
      </c>
      <c r="R247" s="24">
        <v>0.0</v>
      </c>
      <c r="S247" s="24">
        <v>0.0</v>
      </c>
      <c r="T247" s="24">
        <v>0.0</v>
      </c>
      <c r="U247" s="24">
        <v>0.0</v>
      </c>
      <c r="V247" s="24">
        <v>0.0</v>
      </c>
      <c r="W247" s="24">
        <v>0.0</v>
      </c>
    </row>
    <row r="248" ht="15.75" customHeight="1">
      <c r="A248" s="3">
        <v>246.0</v>
      </c>
      <c r="B248" s="24" t="e">
        <v>#VALUE!</v>
      </c>
      <c r="C248" s="3" t="e">
        <v>#VALUE!</v>
      </c>
      <c r="D248" s="3" t="e">
        <v>#VALUE!</v>
      </c>
      <c r="E248" s="3">
        <v>0.0</v>
      </c>
      <c r="F248" s="24">
        <v>0.0</v>
      </c>
      <c r="G248" s="24">
        <v>0.0</v>
      </c>
      <c r="H248" s="24">
        <v>0.0</v>
      </c>
      <c r="I248" s="24">
        <v>0.0</v>
      </c>
      <c r="J248" s="24">
        <v>0.0</v>
      </c>
      <c r="K248" s="24">
        <v>0.0</v>
      </c>
      <c r="L248" s="24">
        <v>0.0</v>
      </c>
      <c r="M248" s="24">
        <v>0.0</v>
      </c>
      <c r="N248" s="24">
        <v>0.0</v>
      </c>
      <c r="O248" s="24">
        <v>0.0</v>
      </c>
      <c r="P248" s="24">
        <v>0.0</v>
      </c>
      <c r="Q248" s="24">
        <v>0.0</v>
      </c>
      <c r="R248" s="24">
        <v>0.0</v>
      </c>
      <c r="S248" s="24">
        <v>0.0</v>
      </c>
      <c r="T248" s="24">
        <v>0.0</v>
      </c>
      <c r="U248" s="24">
        <v>0.0</v>
      </c>
      <c r="V248" s="24">
        <v>0.0</v>
      </c>
      <c r="W248" s="24">
        <v>0.0</v>
      </c>
    </row>
    <row r="249" ht="15.75" customHeight="1">
      <c r="A249" s="3">
        <v>247.0</v>
      </c>
      <c r="B249" s="24" t="e">
        <v>#VALUE!</v>
      </c>
      <c r="C249" s="3" t="e">
        <v>#VALUE!</v>
      </c>
      <c r="D249" s="3" t="e">
        <v>#VALUE!</v>
      </c>
      <c r="E249" s="3">
        <v>0.0</v>
      </c>
      <c r="F249" s="24">
        <v>0.0</v>
      </c>
      <c r="G249" s="24">
        <v>0.0</v>
      </c>
      <c r="H249" s="24">
        <v>0.0</v>
      </c>
      <c r="I249" s="24">
        <v>0.0</v>
      </c>
      <c r="J249" s="24">
        <v>0.0</v>
      </c>
      <c r="K249" s="24">
        <v>0.0</v>
      </c>
      <c r="L249" s="24">
        <v>0.0</v>
      </c>
      <c r="M249" s="24">
        <v>0.0</v>
      </c>
      <c r="N249" s="24">
        <v>0.0</v>
      </c>
      <c r="O249" s="24">
        <v>0.0</v>
      </c>
      <c r="P249" s="24">
        <v>0.0</v>
      </c>
      <c r="Q249" s="24">
        <v>0.0</v>
      </c>
      <c r="R249" s="24">
        <v>0.0</v>
      </c>
      <c r="S249" s="24">
        <v>0.0</v>
      </c>
      <c r="T249" s="24">
        <v>0.0</v>
      </c>
      <c r="U249" s="24">
        <v>0.0</v>
      </c>
      <c r="V249" s="24">
        <v>0.0</v>
      </c>
      <c r="W249" s="24">
        <v>0.0</v>
      </c>
    </row>
    <row r="250" ht="15.75" customHeight="1">
      <c r="A250" s="3">
        <v>248.0</v>
      </c>
      <c r="B250" s="24" t="e">
        <v>#VALUE!</v>
      </c>
      <c r="C250" s="3" t="e">
        <v>#VALUE!</v>
      </c>
      <c r="D250" s="3" t="e">
        <v>#VALUE!</v>
      </c>
      <c r="E250" s="3">
        <v>0.0</v>
      </c>
      <c r="F250" s="24">
        <v>0.0</v>
      </c>
      <c r="G250" s="24">
        <v>0.0</v>
      </c>
      <c r="H250" s="24">
        <v>0.0</v>
      </c>
      <c r="I250" s="24">
        <v>0.0</v>
      </c>
      <c r="J250" s="24">
        <v>0.0</v>
      </c>
      <c r="K250" s="24">
        <v>0.0</v>
      </c>
      <c r="L250" s="24">
        <v>0.0</v>
      </c>
      <c r="M250" s="24">
        <v>0.0</v>
      </c>
      <c r="N250" s="24">
        <v>0.0</v>
      </c>
      <c r="O250" s="24">
        <v>0.0</v>
      </c>
      <c r="P250" s="24">
        <v>0.0</v>
      </c>
      <c r="Q250" s="24">
        <v>0.0</v>
      </c>
      <c r="R250" s="24">
        <v>0.0</v>
      </c>
      <c r="S250" s="24">
        <v>0.0</v>
      </c>
      <c r="T250" s="24">
        <v>0.0</v>
      </c>
      <c r="U250" s="24">
        <v>0.0</v>
      </c>
      <c r="V250" s="24">
        <v>0.0</v>
      </c>
      <c r="W250" s="24">
        <v>0.0</v>
      </c>
    </row>
    <row r="251" ht="15.75" customHeight="1">
      <c r="A251" s="3">
        <v>249.0</v>
      </c>
      <c r="B251" s="24" t="e">
        <v>#VALUE!</v>
      </c>
      <c r="C251" s="3" t="e">
        <v>#VALUE!</v>
      </c>
      <c r="D251" s="3" t="e">
        <v>#VALUE!</v>
      </c>
      <c r="E251" s="3">
        <v>0.0</v>
      </c>
      <c r="F251" s="24">
        <v>0.0</v>
      </c>
      <c r="G251" s="24">
        <v>0.0</v>
      </c>
      <c r="H251" s="24">
        <v>0.0</v>
      </c>
      <c r="I251" s="24">
        <v>0.0</v>
      </c>
      <c r="J251" s="24">
        <v>0.0</v>
      </c>
      <c r="K251" s="24">
        <v>0.0</v>
      </c>
      <c r="L251" s="24">
        <v>0.0</v>
      </c>
      <c r="M251" s="24">
        <v>0.0</v>
      </c>
      <c r="N251" s="24">
        <v>0.0</v>
      </c>
      <c r="O251" s="24">
        <v>0.0</v>
      </c>
      <c r="P251" s="24">
        <v>0.0</v>
      </c>
      <c r="Q251" s="24">
        <v>0.0</v>
      </c>
      <c r="R251" s="24">
        <v>0.0</v>
      </c>
      <c r="S251" s="24">
        <v>0.0</v>
      </c>
      <c r="T251" s="24">
        <v>0.0</v>
      </c>
      <c r="U251" s="24">
        <v>0.0</v>
      </c>
      <c r="V251" s="24">
        <v>0.0</v>
      </c>
      <c r="W251" s="24">
        <v>0.0</v>
      </c>
    </row>
    <row r="252" ht="15.75" customHeight="1">
      <c r="A252" s="24">
        <v>250.0</v>
      </c>
      <c r="B252" s="24" t="e">
        <v>#VALUE!</v>
      </c>
      <c r="C252" s="24" t="e">
        <v>#VALUE!</v>
      </c>
      <c r="D252" s="24" t="e">
        <v>#VALUE!</v>
      </c>
      <c r="E252" s="24">
        <v>0.0</v>
      </c>
      <c r="F252" s="24">
        <v>0.0</v>
      </c>
      <c r="G252" s="24">
        <v>0.0</v>
      </c>
      <c r="H252" s="24">
        <v>0.0</v>
      </c>
      <c r="I252" s="24">
        <v>0.0</v>
      </c>
      <c r="J252" s="24">
        <v>0.0</v>
      </c>
      <c r="K252" s="24">
        <v>0.0</v>
      </c>
      <c r="L252" s="24">
        <v>0.0</v>
      </c>
      <c r="M252" s="24">
        <v>0.0</v>
      </c>
      <c r="N252" s="24">
        <v>0.0</v>
      </c>
      <c r="O252" s="24">
        <v>0.0</v>
      </c>
      <c r="P252" s="24">
        <v>0.0</v>
      </c>
      <c r="Q252" s="24">
        <v>0.0</v>
      </c>
      <c r="R252" s="24">
        <v>0.0</v>
      </c>
      <c r="S252" s="24">
        <v>0.0</v>
      </c>
      <c r="T252" s="24">
        <v>0.0</v>
      </c>
      <c r="U252" s="24">
        <v>0.0</v>
      </c>
      <c r="V252" s="24">
        <v>0.0</v>
      </c>
      <c r="W252" s="24">
        <v>0.0</v>
      </c>
    </row>
    <row r="253" ht="15.75" customHeight="1">
      <c r="A253" s="24">
        <v>251.0</v>
      </c>
      <c r="B253" s="24" t="e">
        <v>#VALUE!</v>
      </c>
      <c r="C253" s="24" t="e">
        <v>#VALUE!</v>
      </c>
      <c r="D253" s="24" t="e">
        <v>#VALUE!</v>
      </c>
      <c r="E253" s="24">
        <v>0.0</v>
      </c>
      <c r="F253" s="24">
        <v>0.0</v>
      </c>
      <c r="G253" s="24">
        <v>0.0</v>
      </c>
      <c r="H253" s="24">
        <v>0.0</v>
      </c>
      <c r="I253" s="24">
        <v>0.0</v>
      </c>
      <c r="J253" s="24">
        <v>0.0</v>
      </c>
      <c r="K253" s="24">
        <v>0.0</v>
      </c>
      <c r="L253" s="24">
        <v>0.0</v>
      </c>
      <c r="M253" s="24">
        <v>0.0</v>
      </c>
      <c r="N253" s="24">
        <v>0.0</v>
      </c>
      <c r="O253" s="24">
        <v>0.0</v>
      </c>
      <c r="P253" s="24">
        <v>0.0</v>
      </c>
      <c r="Q253" s="24">
        <v>0.0</v>
      </c>
      <c r="R253" s="24">
        <v>0.0</v>
      </c>
      <c r="S253" s="24">
        <v>0.0</v>
      </c>
      <c r="T253" s="24">
        <v>0.0</v>
      </c>
      <c r="U253" s="24">
        <v>0.0</v>
      </c>
      <c r="V253" s="24">
        <v>0.0</v>
      </c>
      <c r="W253" s="24">
        <v>0.0</v>
      </c>
    </row>
    <row r="254" ht="15.75" customHeight="1">
      <c r="A254" s="3">
        <v>252.0</v>
      </c>
      <c r="B254" s="3" t="e">
        <v>#VALUE!</v>
      </c>
      <c r="C254" s="3" t="e">
        <v>#VALUE!</v>
      </c>
      <c r="D254" s="3" t="e">
        <v>#VALUE!</v>
      </c>
      <c r="E254" s="3">
        <v>0.0</v>
      </c>
      <c r="F254" s="3">
        <v>0.0</v>
      </c>
      <c r="G254" s="3">
        <v>0.0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>
        <v>0.0</v>
      </c>
      <c r="N254" s="3">
        <v>0.0</v>
      </c>
      <c r="O254" s="3">
        <v>0.0</v>
      </c>
      <c r="P254" s="3">
        <v>0.0</v>
      </c>
      <c r="Q254" s="3">
        <v>0.0</v>
      </c>
      <c r="R254" s="3">
        <v>0.0</v>
      </c>
      <c r="S254" s="3">
        <v>0.0</v>
      </c>
      <c r="T254" s="3">
        <v>0.0</v>
      </c>
      <c r="U254" s="3">
        <v>0.0</v>
      </c>
      <c r="V254" s="3">
        <v>0.0</v>
      </c>
      <c r="W254" s="3">
        <v>0.0</v>
      </c>
    </row>
    <row r="255" ht="15.75" customHeight="1">
      <c r="A255" s="3">
        <v>253.0</v>
      </c>
      <c r="B255" s="3" t="e">
        <v>#VALUE!</v>
      </c>
      <c r="C255" s="3" t="e">
        <v>#VALUE!</v>
      </c>
      <c r="D255" s="3" t="e">
        <v>#VALUE!</v>
      </c>
      <c r="E255" s="3">
        <v>0.0</v>
      </c>
      <c r="F255" s="3">
        <v>0.0</v>
      </c>
      <c r="G255" s="3">
        <v>0.0</v>
      </c>
      <c r="H255" s="3">
        <v>0.0</v>
      </c>
      <c r="I255" s="3">
        <v>0.0</v>
      </c>
      <c r="J255" s="3">
        <v>0.0</v>
      </c>
      <c r="K255" s="3">
        <v>0.0</v>
      </c>
      <c r="L255" s="3">
        <v>0.0</v>
      </c>
      <c r="M255" s="3">
        <v>0.0</v>
      </c>
      <c r="N255" s="3">
        <v>0.0</v>
      </c>
      <c r="O255" s="3">
        <v>0.0</v>
      </c>
      <c r="P255" s="3">
        <v>0.0</v>
      </c>
      <c r="Q255" s="3">
        <v>0.0</v>
      </c>
      <c r="R255" s="3">
        <v>0.0</v>
      </c>
      <c r="S255" s="3">
        <v>0.0</v>
      </c>
      <c r="T255" s="3">
        <v>0.0</v>
      </c>
      <c r="U255" s="3">
        <v>0.0</v>
      </c>
      <c r="V255" s="3">
        <v>0.0</v>
      </c>
      <c r="W255" s="3">
        <v>0.0</v>
      </c>
    </row>
    <row r="256" ht="15.75" customHeight="1">
      <c r="A256" s="3">
        <v>254.0</v>
      </c>
      <c r="B256" s="3" t="e">
        <v>#VALUE!</v>
      </c>
      <c r="C256" s="3" t="e">
        <v>#VALUE!</v>
      </c>
      <c r="D256" s="3" t="e">
        <v>#VALUE!</v>
      </c>
      <c r="E256" s="3">
        <v>0.0</v>
      </c>
      <c r="F256" s="3">
        <v>0.0</v>
      </c>
      <c r="G256" s="3">
        <v>0.0</v>
      </c>
      <c r="H256" s="3">
        <v>0.0</v>
      </c>
      <c r="I256" s="3">
        <v>0.0</v>
      </c>
      <c r="J256" s="3">
        <v>0.0</v>
      </c>
      <c r="K256" s="3">
        <v>0.0</v>
      </c>
      <c r="L256" s="3">
        <v>0.0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  <c r="R256" s="3">
        <v>0.0</v>
      </c>
      <c r="S256" s="3">
        <v>0.0</v>
      </c>
      <c r="T256" s="3">
        <v>0.0</v>
      </c>
      <c r="U256" s="3">
        <v>0.0</v>
      </c>
      <c r="V256" s="3">
        <v>0.0</v>
      </c>
      <c r="W256" s="3">
        <v>0.0</v>
      </c>
    </row>
    <row r="257" ht="15.75" customHeight="1">
      <c r="A257" s="3">
        <v>255.0</v>
      </c>
      <c r="B257" s="3" t="e">
        <v>#VALUE!</v>
      </c>
      <c r="C257" s="3" t="e">
        <v>#VALUE!</v>
      </c>
      <c r="D257" s="3" t="e">
        <v>#VALUE!</v>
      </c>
      <c r="E257" s="3">
        <v>0.0</v>
      </c>
      <c r="F257" s="3">
        <v>0.0</v>
      </c>
      <c r="G257" s="3">
        <v>0.0</v>
      </c>
      <c r="H257" s="3">
        <v>0.0</v>
      </c>
      <c r="I257" s="3">
        <v>0.0</v>
      </c>
      <c r="J257" s="3">
        <v>0.0</v>
      </c>
      <c r="K257" s="3">
        <v>0.0</v>
      </c>
      <c r="L257" s="3">
        <v>0.0</v>
      </c>
      <c r="M257" s="3">
        <v>0.0</v>
      </c>
      <c r="N257" s="3">
        <v>0.0</v>
      </c>
      <c r="O257" s="3">
        <v>0.0</v>
      </c>
      <c r="P257" s="3">
        <v>0.0</v>
      </c>
      <c r="Q257" s="3">
        <v>0.0</v>
      </c>
      <c r="R257" s="3">
        <v>0.0</v>
      </c>
      <c r="S257" s="3">
        <v>0.0</v>
      </c>
      <c r="T257" s="3">
        <v>0.0</v>
      </c>
      <c r="U257" s="3">
        <v>0.0</v>
      </c>
      <c r="V257" s="3">
        <v>0.0</v>
      </c>
      <c r="W257" s="3">
        <v>0.0</v>
      </c>
    </row>
    <row r="258" ht="15.75" customHeight="1">
      <c r="A258" s="3">
        <v>256.0</v>
      </c>
      <c r="B258" s="3" t="e">
        <v>#VALUE!</v>
      </c>
      <c r="C258" s="3" t="e">
        <v>#VALUE!</v>
      </c>
      <c r="D258" s="3" t="e">
        <v>#VALUE!</v>
      </c>
      <c r="E258" s="3">
        <v>0.0</v>
      </c>
      <c r="F258" s="3">
        <v>0.0</v>
      </c>
      <c r="G258" s="3">
        <v>0.0</v>
      </c>
      <c r="H258" s="3">
        <v>0.0</v>
      </c>
      <c r="I258" s="3">
        <v>0.0</v>
      </c>
      <c r="J258" s="3">
        <v>0.0</v>
      </c>
      <c r="K258" s="3">
        <v>0.0</v>
      </c>
      <c r="L258" s="3">
        <v>0.0</v>
      </c>
      <c r="M258" s="3">
        <v>0.0</v>
      </c>
      <c r="N258" s="3">
        <v>0.0</v>
      </c>
      <c r="O258" s="3">
        <v>0.0</v>
      </c>
      <c r="P258" s="3">
        <v>0.0</v>
      </c>
      <c r="Q258" s="3">
        <v>0.0</v>
      </c>
      <c r="R258" s="3">
        <v>0.0</v>
      </c>
      <c r="S258" s="3">
        <v>0.0</v>
      </c>
      <c r="T258" s="3">
        <v>0.0</v>
      </c>
      <c r="U258" s="3">
        <v>0.0</v>
      </c>
      <c r="V258" s="3">
        <v>0.0</v>
      </c>
      <c r="W258" s="3">
        <v>0.0</v>
      </c>
    </row>
    <row r="259" ht="15.75" customHeight="1">
      <c r="A259" s="3">
        <v>257.0</v>
      </c>
      <c r="B259" s="3" t="e">
        <v>#VALUE!</v>
      </c>
      <c r="C259" s="3" t="e">
        <v>#VALUE!</v>
      </c>
      <c r="D259" s="3" t="e">
        <v>#VALUE!</v>
      </c>
      <c r="E259" s="3">
        <v>0.0</v>
      </c>
      <c r="F259" s="3">
        <v>0.0</v>
      </c>
      <c r="G259" s="3">
        <v>0.0</v>
      </c>
      <c r="H259" s="3">
        <v>0.0</v>
      </c>
      <c r="I259" s="3">
        <v>0.0</v>
      </c>
      <c r="J259" s="3">
        <v>0.0</v>
      </c>
      <c r="K259" s="3">
        <v>0.0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  <c r="R259" s="3">
        <v>0.0</v>
      </c>
      <c r="S259" s="3">
        <v>0.0</v>
      </c>
      <c r="T259" s="3">
        <v>0.0</v>
      </c>
      <c r="U259" s="3">
        <v>0.0</v>
      </c>
      <c r="V259" s="3">
        <v>0.0</v>
      </c>
      <c r="W259" s="3">
        <v>0.0</v>
      </c>
    </row>
    <row r="260" ht="15.75" customHeight="1">
      <c r="A260" s="3">
        <v>258.0</v>
      </c>
      <c r="B260" s="3" t="e">
        <v>#VALUE!</v>
      </c>
      <c r="C260" s="3" t="e">
        <v>#VALUE!</v>
      </c>
      <c r="D260" s="3" t="e">
        <v>#VALUE!</v>
      </c>
      <c r="E260" s="3">
        <v>0.0</v>
      </c>
      <c r="F260" s="3">
        <v>0.0</v>
      </c>
      <c r="G260" s="3">
        <v>0.0</v>
      </c>
      <c r="H260" s="3">
        <v>0.0</v>
      </c>
      <c r="I260" s="3">
        <v>0.0</v>
      </c>
      <c r="J260" s="3">
        <v>0.0</v>
      </c>
      <c r="K260" s="3">
        <v>0.0</v>
      </c>
      <c r="L260" s="3">
        <v>0.0</v>
      </c>
      <c r="M260" s="3">
        <v>0.0</v>
      </c>
      <c r="N260" s="3">
        <v>0.0</v>
      </c>
      <c r="O260" s="3">
        <v>0.0</v>
      </c>
      <c r="P260" s="3">
        <v>0.0</v>
      </c>
      <c r="Q260" s="3">
        <v>0.0</v>
      </c>
      <c r="R260" s="3">
        <v>0.0</v>
      </c>
      <c r="S260" s="3">
        <v>0.0</v>
      </c>
      <c r="T260" s="3">
        <v>0.0</v>
      </c>
      <c r="U260" s="3">
        <v>0.0</v>
      </c>
      <c r="V260" s="3">
        <v>0.0</v>
      </c>
      <c r="W260" s="3">
        <v>0.0</v>
      </c>
    </row>
    <row r="261" ht="15.75" customHeight="1">
      <c r="A261" s="3">
        <v>259.0</v>
      </c>
      <c r="B261" s="3" t="e">
        <v>#VALUE!</v>
      </c>
      <c r="C261" s="3" t="e">
        <v>#VALUE!</v>
      </c>
      <c r="D261" s="3" t="e">
        <v>#VALUE!</v>
      </c>
      <c r="E261" s="3">
        <v>0.0</v>
      </c>
      <c r="F261" s="3">
        <v>0.0</v>
      </c>
      <c r="G261" s="3">
        <v>0.0</v>
      </c>
      <c r="H261" s="3">
        <v>0.0</v>
      </c>
      <c r="I261" s="3">
        <v>0.0</v>
      </c>
      <c r="J261" s="3">
        <v>0.0</v>
      </c>
      <c r="K261" s="3">
        <v>0.0</v>
      </c>
      <c r="L261" s="3">
        <v>0.0</v>
      </c>
      <c r="M261" s="3">
        <v>0.0</v>
      </c>
      <c r="N261" s="3">
        <v>0.0</v>
      </c>
      <c r="O261" s="3">
        <v>0.0</v>
      </c>
      <c r="P261" s="3">
        <v>0.0</v>
      </c>
      <c r="Q261" s="3">
        <v>0.0</v>
      </c>
      <c r="R261" s="3">
        <v>0.0</v>
      </c>
      <c r="S261" s="3">
        <v>0.0</v>
      </c>
      <c r="T261" s="3">
        <v>0.0</v>
      </c>
      <c r="U261" s="3">
        <v>0.0</v>
      </c>
      <c r="V261" s="3">
        <v>0.0</v>
      </c>
      <c r="W261" s="3">
        <v>0.0</v>
      </c>
    </row>
    <row r="262" ht="15.75" customHeight="1">
      <c r="A262" s="3">
        <v>260.0</v>
      </c>
      <c r="B262" s="3" t="e">
        <v>#VALUE!</v>
      </c>
      <c r="C262" s="3" t="e">
        <v>#VALUE!</v>
      </c>
      <c r="D262" s="3" t="e">
        <v>#VALUE!</v>
      </c>
      <c r="E262" s="3">
        <v>0.0</v>
      </c>
      <c r="F262" s="3">
        <v>0.0</v>
      </c>
      <c r="G262" s="3">
        <v>0.0</v>
      </c>
      <c r="H262" s="3">
        <v>0.0</v>
      </c>
      <c r="I262" s="3">
        <v>0.0</v>
      </c>
      <c r="J262" s="3">
        <v>0.0</v>
      </c>
      <c r="K262" s="3">
        <v>0.0</v>
      </c>
      <c r="L262" s="3">
        <v>0.0</v>
      </c>
      <c r="M262" s="3">
        <v>0.0</v>
      </c>
      <c r="N262" s="3">
        <v>0.0</v>
      </c>
      <c r="O262" s="3">
        <v>0.0</v>
      </c>
      <c r="P262" s="3">
        <v>0.0</v>
      </c>
      <c r="Q262" s="3">
        <v>0.0</v>
      </c>
      <c r="R262" s="3">
        <v>0.0</v>
      </c>
      <c r="S262" s="3">
        <v>0.0</v>
      </c>
      <c r="T262" s="3">
        <v>0.0</v>
      </c>
      <c r="U262" s="3">
        <v>0.0</v>
      </c>
      <c r="V262" s="3">
        <v>0.0</v>
      </c>
      <c r="W262" s="3">
        <v>0.0</v>
      </c>
    </row>
    <row r="263" ht="15.75" customHeight="1">
      <c r="A263" s="3">
        <v>261.0</v>
      </c>
      <c r="B263" s="3" t="e">
        <v>#VALUE!</v>
      </c>
      <c r="C263" s="3" t="e">
        <v>#VALUE!</v>
      </c>
      <c r="D263" s="3" t="e">
        <v>#VALUE!</v>
      </c>
      <c r="E263" s="3">
        <v>0.0</v>
      </c>
      <c r="F263" s="3">
        <v>0.0</v>
      </c>
      <c r="G263" s="3">
        <v>0.0</v>
      </c>
      <c r="H263" s="3">
        <v>0.0</v>
      </c>
      <c r="I263" s="3">
        <v>0.0</v>
      </c>
      <c r="J263" s="3">
        <v>0.0</v>
      </c>
      <c r="K263" s="3">
        <v>0.0</v>
      </c>
      <c r="L263" s="3">
        <v>0.0</v>
      </c>
      <c r="M263" s="3">
        <v>0.0</v>
      </c>
      <c r="N263" s="3">
        <v>0.0</v>
      </c>
      <c r="O263" s="3">
        <v>0.0</v>
      </c>
      <c r="P263" s="3">
        <v>0.0</v>
      </c>
      <c r="Q263" s="3">
        <v>0.0</v>
      </c>
      <c r="R263" s="3">
        <v>0.0</v>
      </c>
      <c r="S263" s="3">
        <v>0.0</v>
      </c>
      <c r="T263" s="3">
        <v>0.0</v>
      </c>
      <c r="U263" s="3">
        <v>0.0</v>
      </c>
      <c r="V263" s="3">
        <v>0.0</v>
      </c>
      <c r="W263" s="3">
        <v>0.0</v>
      </c>
    </row>
    <row r="264" ht="15.75" customHeight="1">
      <c r="A264" s="3">
        <v>262.0</v>
      </c>
      <c r="B264" s="3" t="e">
        <v>#VALUE!</v>
      </c>
      <c r="C264" s="3" t="e">
        <v>#VALUE!</v>
      </c>
      <c r="D264" s="3" t="e">
        <v>#VALUE!</v>
      </c>
      <c r="E264" s="3">
        <v>0.0</v>
      </c>
      <c r="F264" s="3">
        <v>0.0</v>
      </c>
      <c r="G264" s="3">
        <v>0.0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>
        <v>0.0</v>
      </c>
      <c r="N264" s="3">
        <v>0.0</v>
      </c>
      <c r="O264" s="3">
        <v>0.0</v>
      </c>
      <c r="P264" s="3">
        <v>0.0</v>
      </c>
      <c r="Q264" s="3">
        <v>0.0</v>
      </c>
      <c r="R264" s="3">
        <v>0.0</v>
      </c>
      <c r="S264" s="3">
        <v>0.0</v>
      </c>
      <c r="T264" s="3">
        <v>0.0</v>
      </c>
      <c r="U264" s="3">
        <v>0.0</v>
      </c>
      <c r="V264" s="3">
        <v>0.0</v>
      </c>
      <c r="W264" s="3">
        <v>0.0</v>
      </c>
    </row>
    <row r="265" ht="15.75" customHeight="1">
      <c r="A265" s="3">
        <v>263.0</v>
      </c>
      <c r="B265" s="3" t="e">
        <v>#VALUE!</v>
      </c>
      <c r="C265" s="3" t="e">
        <v>#VALUE!</v>
      </c>
      <c r="D265" s="3" t="e">
        <v>#VALUE!</v>
      </c>
      <c r="E265" s="3">
        <v>0.0</v>
      </c>
      <c r="F265" s="3">
        <v>0.0</v>
      </c>
      <c r="G265" s="3">
        <v>0.0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>
        <v>0.0</v>
      </c>
      <c r="N265" s="3">
        <v>0.0</v>
      </c>
      <c r="O265" s="3">
        <v>0.0</v>
      </c>
      <c r="P265" s="3">
        <v>0.0</v>
      </c>
      <c r="Q265" s="3">
        <v>0.0</v>
      </c>
      <c r="R265" s="3">
        <v>0.0</v>
      </c>
      <c r="S265" s="3">
        <v>0.0</v>
      </c>
      <c r="T265" s="3">
        <v>0.0</v>
      </c>
      <c r="U265" s="3">
        <v>0.0</v>
      </c>
      <c r="V265" s="3">
        <v>0.0</v>
      </c>
      <c r="W265" s="3">
        <v>0.0</v>
      </c>
    </row>
    <row r="266" ht="15.75" customHeight="1">
      <c r="A266" s="3">
        <v>264.0</v>
      </c>
      <c r="B266" s="3" t="e">
        <v>#VALUE!</v>
      </c>
      <c r="C266" s="3" t="e">
        <v>#VALUE!</v>
      </c>
      <c r="D266" s="3" t="e">
        <v>#VALUE!</v>
      </c>
      <c r="E266" s="3">
        <v>0.0</v>
      </c>
      <c r="F266" s="3">
        <v>0.0</v>
      </c>
      <c r="G266" s="3">
        <v>0.0</v>
      </c>
      <c r="H266" s="3">
        <v>0.0</v>
      </c>
      <c r="I266" s="3">
        <v>0.0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0.0</v>
      </c>
      <c r="P266" s="3">
        <v>0.0</v>
      </c>
      <c r="Q266" s="3">
        <v>0.0</v>
      </c>
      <c r="R266" s="3">
        <v>0.0</v>
      </c>
      <c r="S266" s="3">
        <v>0.0</v>
      </c>
      <c r="T266" s="3">
        <v>0.0</v>
      </c>
      <c r="U266" s="3">
        <v>0.0</v>
      </c>
      <c r="V266" s="3">
        <v>0.0</v>
      </c>
      <c r="W266" s="3">
        <v>0.0</v>
      </c>
    </row>
    <row r="267" ht="15.75" customHeight="1">
      <c r="A267" s="3">
        <v>265.0</v>
      </c>
      <c r="B267" s="3" t="e">
        <v>#VALUE!</v>
      </c>
      <c r="C267" s="3" t="e">
        <v>#VALUE!</v>
      </c>
      <c r="D267" s="3" t="e">
        <v>#VALUE!</v>
      </c>
      <c r="E267" s="3">
        <v>0.0</v>
      </c>
      <c r="F267" s="3">
        <v>0.0</v>
      </c>
      <c r="G267" s="3">
        <v>0.0</v>
      </c>
      <c r="H267" s="3">
        <v>0.0</v>
      </c>
      <c r="I267" s="3">
        <v>0.0</v>
      </c>
      <c r="J267" s="3">
        <v>0.0</v>
      </c>
      <c r="K267" s="3">
        <v>0.0</v>
      </c>
      <c r="L267" s="3">
        <v>0.0</v>
      </c>
      <c r="M267" s="3">
        <v>0.0</v>
      </c>
      <c r="N267" s="3">
        <v>0.0</v>
      </c>
      <c r="O267" s="3">
        <v>0.0</v>
      </c>
      <c r="P267" s="3">
        <v>0.0</v>
      </c>
      <c r="Q267" s="3">
        <v>0.0</v>
      </c>
      <c r="R267" s="3">
        <v>0.0</v>
      </c>
      <c r="S267" s="3">
        <v>0.0</v>
      </c>
      <c r="T267" s="3">
        <v>0.0</v>
      </c>
      <c r="U267" s="3">
        <v>0.0</v>
      </c>
      <c r="V267" s="3">
        <v>0.0</v>
      </c>
      <c r="W267" s="3">
        <v>0.0</v>
      </c>
    </row>
    <row r="268" ht="15.75" customHeight="1">
      <c r="A268" s="3">
        <v>266.0</v>
      </c>
      <c r="B268" s="3" t="e">
        <v>#VALUE!</v>
      </c>
      <c r="C268" s="3" t="e">
        <v>#VALUE!</v>
      </c>
      <c r="D268" s="3" t="e">
        <v>#VALUE!</v>
      </c>
      <c r="E268" s="3">
        <v>0.0</v>
      </c>
      <c r="F268" s="3">
        <v>0.0</v>
      </c>
      <c r="G268" s="3">
        <v>0.0</v>
      </c>
      <c r="H268" s="3">
        <v>0.0</v>
      </c>
      <c r="I268" s="3">
        <v>0.0</v>
      </c>
      <c r="J268" s="3">
        <v>0.0</v>
      </c>
      <c r="K268" s="3">
        <v>0.0</v>
      </c>
      <c r="L268" s="3">
        <v>0.0</v>
      </c>
      <c r="M268" s="3">
        <v>0.0</v>
      </c>
      <c r="N268" s="3">
        <v>0.0</v>
      </c>
      <c r="O268" s="3">
        <v>0.0</v>
      </c>
      <c r="P268" s="3">
        <v>0.0</v>
      </c>
      <c r="Q268" s="3">
        <v>0.0</v>
      </c>
      <c r="R268" s="3">
        <v>0.0</v>
      </c>
      <c r="S268" s="3">
        <v>0.0</v>
      </c>
      <c r="T268" s="3">
        <v>0.0</v>
      </c>
      <c r="U268" s="3">
        <v>0.0</v>
      </c>
      <c r="V268" s="3">
        <v>0.0</v>
      </c>
      <c r="W268" s="3">
        <v>0.0</v>
      </c>
    </row>
    <row r="269" ht="15.75" customHeight="1">
      <c r="A269" s="3">
        <v>267.0</v>
      </c>
      <c r="B269" s="3" t="e">
        <v>#VALUE!</v>
      </c>
      <c r="C269" s="3" t="e">
        <v>#VALUE!</v>
      </c>
      <c r="D269" s="3" t="e">
        <v>#VALUE!</v>
      </c>
      <c r="E269" s="3">
        <v>0.0</v>
      </c>
      <c r="F269" s="3">
        <v>0.0</v>
      </c>
      <c r="G269" s="3">
        <v>0.0</v>
      </c>
      <c r="H269" s="3">
        <v>0.0</v>
      </c>
      <c r="I269" s="3">
        <v>0.0</v>
      </c>
      <c r="J269" s="3">
        <v>0.0</v>
      </c>
      <c r="K269" s="3">
        <v>0.0</v>
      </c>
      <c r="L269" s="3">
        <v>0.0</v>
      </c>
      <c r="M269" s="3">
        <v>0.0</v>
      </c>
      <c r="N269" s="3">
        <v>0.0</v>
      </c>
      <c r="O269" s="3">
        <v>0.0</v>
      </c>
      <c r="P269" s="3">
        <v>0.0</v>
      </c>
      <c r="Q269" s="3">
        <v>0.0</v>
      </c>
      <c r="R269" s="3">
        <v>0.0</v>
      </c>
      <c r="S269" s="3">
        <v>0.0</v>
      </c>
      <c r="T269" s="3">
        <v>0.0</v>
      </c>
      <c r="U269" s="3">
        <v>0.0</v>
      </c>
      <c r="V269" s="3">
        <v>0.0</v>
      </c>
      <c r="W269" s="3">
        <v>0.0</v>
      </c>
    </row>
    <row r="270" ht="15.75" customHeight="1">
      <c r="A270" s="3">
        <v>268.0</v>
      </c>
      <c r="B270" s="3" t="e">
        <v>#VALUE!</v>
      </c>
      <c r="C270" s="3" t="e">
        <v>#VALUE!</v>
      </c>
      <c r="D270" s="3" t="e">
        <v>#VALUE!</v>
      </c>
      <c r="E270" s="3">
        <v>0.0</v>
      </c>
      <c r="F270" s="3">
        <v>0.0</v>
      </c>
      <c r="G270" s="3">
        <v>0.0</v>
      </c>
      <c r="H270" s="3">
        <v>0.0</v>
      </c>
      <c r="I270" s="3">
        <v>0.0</v>
      </c>
      <c r="J270" s="3">
        <v>0.0</v>
      </c>
      <c r="K270" s="3">
        <v>0.0</v>
      </c>
      <c r="L270" s="3">
        <v>0.0</v>
      </c>
      <c r="M270" s="3">
        <v>0.0</v>
      </c>
      <c r="N270" s="3">
        <v>0.0</v>
      </c>
      <c r="O270" s="3">
        <v>0.0</v>
      </c>
      <c r="P270" s="3">
        <v>0.0</v>
      </c>
      <c r="Q270" s="3">
        <v>0.0</v>
      </c>
      <c r="R270" s="3">
        <v>0.0</v>
      </c>
      <c r="S270" s="3">
        <v>0.0</v>
      </c>
      <c r="T270" s="3">
        <v>0.0</v>
      </c>
      <c r="U270" s="3">
        <v>0.0</v>
      </c>
      <c r="V270" s="3">
        <v>0.0</v>
      </c>
      <c r="W270" s="3">
        <v>0.0</v>
      </c>
    </row>
    <row r="271" ht="15.75" customHeight="1">
      <c r="A271" s="3">
        <v>269.0</v>
      </c>
      <c r="B271" s="3" t="e">
        <v>#VALUE!</v>
      </c>
      <c r="C271" s="3" t="e">
        <v>#VALUE!</v>
      </c>
      <c r="D271" s="3" t="e">
        <v>#VALUE!</v>
      </c>
      <c r="E271" s="3">
        <v>0.0</v>
      </c>
      <c r="F271" s="3">
        <v>0.0</v>
      </c>
      <c r="G271" s="3">
        <v>0.0</v>
      </c>
      <c r="H271" s="3">
        <v>0.0</v>
      </c>
      <c r="I271" s="3">
        <v>0.0</v>
      </c>
      <c r="J271" s="3">
        <v>0.0</v>
      </c>
      <c r="K271" s="3">
        <v>0.0</v>
      </c>
      <c r="L271" s="3">
        <v>0.0</v>
      </c>
      <c r="M271" s="3">
        <v>0.0</v>
      </c>
      <c r="N271" s="3">
        <v>0.0</v>
      </c>
      <c r="O271" s="3">
        <v>0.0</v>
      </c>
      <c r="P271" s="3">
        <v>0.0</v>
      </c>
      <c r="Q271" s="3">
        <v>0.0</v>
      </c>
      <c r="R271" s="3">
        <v>0.0</v>
      </c>
      <c r="S271" s="3">
        <v>0.0</v>
      </c>
      <c r="T271" s="3">
        <v>0.0</v>
      </c>
      <c r="U271" s="3">
        <v>0.0</v>
      </c>
      <c r="V271" s="3">
        <v>0.0</v>
      </c>
      <c r="W271" s="3">
        <v>0.0</v>
      </c>
    </row>
    <row r="272" ht="15.75" customHeight="1">
      <c r="A272" s="3">
        <v>270.0</v>
      </c>
      <c r="B272" s="3" t="e">
        <v>#VALUE!</v>
      </c>
      <c r="C272" s="3" t="e">
        <v>#VALUE!</v>
      </c>
      <c r="D272" s="3" t="e">
        <v>#VALUE!</v>
      </c>
      <c r="E272" s="3">
        <v>0.0</v>
      </c>
      <c r="F272" s="3">
        <v>0.0</v>
      </c>
      <c r="G272" s="3">
        <v>0.0</v>
      </c>
      <c r="H272" s="3">
        <v>0.0</v>
      </c>
      <c r="I272" s="3">
        <v>0.0</v>
      </c>
      <c r="J272" s="3">
        <v>0.0</v>
      </c>
      <c r="K272" s="3">
        <v>0.0</v>
      </c>
      <c r="L272" s="3">
        <v>0.0</v>
      </c>
      <c r="M272" s="3">
        <v>0.0</v>
      </c>
      <c r="N272" s="3">
        <v>0.0</v>
      </c>
      <c r="O272" s="3">
        <v>0.0</v>
      </c>
      <c r="P272" s="3">
        <v>0.0</v>
      </c>
      <c r="Q272" s="3">
        <v>0.0</v>
      </c>
      <c r="R272" s="3">
        <v>0.0</v>
      </c>
      <c r="S272" s="3">
        <v>0.0</v>
      </c>
      <c r="T272" s="3">
        <v>0.0</v>
      </c>
      <c r="U272" s="3">
        <v>0.0</v>
      </c>
      <c r="V272" s="3">
        <v>0.0</v>
      </c>
      <c r="W272" s="3">
        <v>0.0</v>
      </c>
    </row>
    <row r="273" ht="15.75" customHeight="1">
      <c r="A273" s="3">
        <v>271.0</v>
      </c>
      <c r="B273" s="3" t="e">
        <v>#VALUE!</v>
      </c>
      <c r="C273" s="3" t="e">
        <v>#VALUE!</v>
      </c>
      <c r="D273" s="3" t="e">
        <v>#VALUE!</v>
      </c>
      <c r="E273" s="3">
        <v>0.0</v>
      </c>
      <c r="F273" s="3">
        <v>0.0</v>
      </c>
      <c r="G273" s="3">
        <v>0.0</v>
      </c>
      <c r="H273" s="3">
        <v>0.0</v>
      </c>
      <c r="I273" s="3">
        <v>0.0</v>
      </c>
      <c r="J273" s="3">
        <v>0.0</v>
      </c>
      <c r="K273" s="3">
        <v>0.0</v>
      </c>
      <c r="L273" s="3">
        <v>0.0</v>
      </c>
      <c r="M273" s="3">
        <v>0.0</v>
      </c>
      <c r="N273" s="3">
        <v>0.0</v>
      </c>
      <c r="O273" s="3">
        <v>0.0</v>
      </c>
      <c r="P273" s="3">
        <v>0.0</v>
      </c>
      <c r="Q273" s="3">
        <v>0.0</v>
      </c>
      <c r="R273" s="3">
        <v>0.0</v>
      </c>
      <c r="S273" s="3">
        <v>0.0</v>
      </c>
      <c r="T273" s="3">
        <v>0.0</v>
      </c>
      <c r="U273" s="3">
        <v>0.0</v>
      </c>
      <c r="V273" s="3">
        <v>0.0</v>
      </c>
      <c r="W273" s="3">
        <v>0.0</v>
      </c>
    </row>
    <row r="274" ht="15.75" customHeight="1">
      <c r="A274" s="3">
        <v>272.0</v>
      </c>
      <c r="B274" s="3" t="e">
        <v>#VALUE!</v>
      </c>
      <c r="C274" s="3" t="e">
        <v>#VALUE!</v>
      </c>
      <c r="D274" s="3" t="e">
        <v>#VALUE!</v>
      </c>
      <c r="E274" s="3">
        <v>0.0</v>
      </c>
      <c r="F274" s="3">
        <v>0.0</v>
      </c>
      <c r="G274" s="3">
        <v>0.0</v>
      </c>
      <c r="H274" s="3">
        <v>0.0</v>
      </c>
      <c r="I274" s="3">
        <v>0.0</v>
      </c>
      <c r="J274" s="3">
        <v>0.0</v>
      </c>
      <c r="K274" s="3">
        <v>0.0</v>
      </c>
      <c r="L274" s="3">
        <v>0.0</v>
      </c>
      <c r="M274" s="3">
        <v>0.0</v>
      </c>
      <c r="N274" s="3">
        <v>0.0</v>
      </c>
      <c r="O274" s="3">
        <v>0.0</v>
      </c>
      <c r="P274" s="3">
        <v>0.0</v>
      </c>
      <c r="Q274" s="3">
        <v>0.0</v>
      </c>
      <c r="R274" s="3">
        <v>0.0</v>
      </c>
      <c r="S274" s="3">
        <v>0.0</v>
      </c>
      <c r="T274" s="3">
        <v>0.0</v>
      </c>
      <c r="U274" s="3">
        <v>0.0</v>
      </c>
      <c r="V274" s="3">
        <v>0.0</v>
      </c>
      <c r="W274" s="3">
        <v>0.0</v>
      </c>
    </row>
    <row r="275" ht="15.75" customHeight="1">
      <c r="A275" s="3">
        <v>273.0</v>
      </c>
      <c r="B275" s="3" t="e">
        <v>#VALUE!</v>
      </c>
      <c r="C275" s="3" t="e">
        <v>#VALUE!</v>
      </c>
      <c r="D275" s="3" t="e">
        <v>#VALUE!</v>
      </c>
      <c r="E275" s="3">
        <v>0.0</v>
      </c>
      <c r="F275" s="3">
        <v>0.0</v>
      </c>
      <c r="G275" s="3">
        <v>0.0</v>
      </c>
      <c r="H275" s="3">
        <v>0.0</v>
      </c>
      <c r="I275" s="3">
        <v>0.0</v>
      </c>
      <c r="J275" s="3">
        <v>0.0</v>
      </c>
      <c r="K275" s="3">
        <v>0.0</v>
      </c>
      <c r="L275" s="3">
        <v>0.0</v>
      </c>
      <c r="M275" s="3">
        <v>0.0</v>
      </c>
      <c r="N275" s="3">
        <v>0.0</v>
      </c>
      <c r="O275" s="3">
        <v>0.0</v>
      </c>
      <c r="P275" s="3">
        <v>0.0</v>
      </c>
      <c r="Q275" s="3">
        <v>0.0</v>
      </c>
      <c r="R275" s="3">
        <v>0.0</v>
      </c>
      <c r="S275" s="3">
        <v>0.0</v>
      </c>
      <c r="T275" s="3">
        <v>0.0</v>
      </c>
      <c r="U275" s="3">
        <v>0.0</v>
      </c>
      <c r="V275" s="3">
        <v>0.0</v>
      </c>
      <c r="W275" s="3">
        <v>0.0</v>
      </c>
    </row>
    <row r="276" ht="15.75" customHeight="1">
      <c r="A276" s="3">
        <v>274.0</v>
      </c>
      <c r="B276" s="3" t="e">
        <v>#VALUE!</v>
      </c>
      <c r="C276" s="3" t="e">
        <v>#VALUE!</v>
      </c>
      <c r="D276" s="3" t="e">
        <v>#VALUE!</v>
      </c>
      <c r="E276" s="3">
        <v>0.0</v>
      </c>
      <c r="F276" s="3">
        <v>0.0</v>
      </c>
      <c r="G276" s="3">
        <v>0.0</v>
      </c>
      <c r="H276" s="3">
        <v>0.0</v>
      </c>
      <c r="I276" s="3">
        <v>0.0</v>
      </c>
      <c r="J276" s="3">
        <v>0.0</v>
      </c>
      <c r="K276" s="3">
        <v>0.0</v>
      </c>
      <c r="L276" s="3">
        <v>0.0</v>
      </c>
      <c r="M276" s="3">
        <v>0.0</v>
      </c>
      <c r="N276" s="3">
        <v>0.0</v>
      </c>
      <c r="O276" s="3">
        <v>0.0</v>
      </c>
      <c r="P276" s="3">
        <v>0.0</v>
      </c>
      <c r="Q276" s="3">
        <v>0.0</v>
      </c>
      <c r="R276" s="3">
        <v>0.0</v>
      </c>
      <c r="S276" s="3">
        <v>0.0</v>
      </c>
      <c r="T276" s="3">
        <v>0.0</v>
      </c>
      <c r="U276" s="3">
        <v>0.0</v>
      </c>
      <c r="V276" s="3">
        <v>0.0</v>
      </c>
      <c r="W276" s="3">
        <v>0.0</v>
      </c>
    </row>
    <row r="277" ht="15.75" customHeight="1">
      <c r="A277" s="3">
        <v>275.0</v>
      </c>
      <c r="B277" s="3" t="e">
        <v>#VALUE!</v>
      </c>
      <c r="C277" s="3" t="e">
        <v>#VALUE!</v>
      </c>
      <c r="D277" s="3" t="e">
        <v>#VALUE!</v>
      </c>
      <c r="E277" s="3">
        <v>0.0</v>
      </c>
      <c r="F277" s="3">
        <v>0.0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0.0</v>
      </c>
      <c r="N277" s="3">
        <v>0.0</v>
      </c>
      <c r="O277" s="3">
        <v>0.0</v>
      </c>
      <c r="P277" s="3">
        <v>0.0</v>
      </c>
      <c r="Q277" s="3">
        <v>0.0</v>
      </c>
      <c r="R277" s="3">
        <v>0.0</v>
      </c>
      <c r="S277" s="3">
        <v>0.0</v>
      </c>
      <c r="T277" s="3">
        <v>0.0</v>
      </c>
      <c r="U277" s="3">
        <v>0.0</v>
      </c>
      <c r="V277" s="3">
        <v>0.0</v>
      </c>
      <c r="W277" s="3">
        <v>0.0</v>
      </c>
    </row>
    <row r="278" ht="15.75" customHeight="1">
      <c r="A278" s="3">
        <v>276.0</v>
      </c>
      <c r="B278" s="3" t="e">
        <v>#VALUE!</v>
      </c>
      <c r="C278" s="3" t="e">
        <v>#VALUE!</v>
      </c>
      <c r="D278" s="3" t="e">
        <v>#VALUE!</v>
      </c>
      <c r="E278" s="3">
        <v>0.0</v>
      </c>
      <c r="F278" s="3">
        <v>0.0</v>
      </c>
      <c r="G278" s="3">
        <v>0.0</v>
      </c>
      <c r="H278" s="3">
        <v>0.0</v>
      </c>
      <c r="I278" s="3">
        <v>0.0</v>
      </c>
      <c r="J278" s="3">
        <v>0.0</v>
      </c>
      <c r="K278" s="3">
        <v>0.0</v>
      </c>
      <c r="L278" s="3">
        <v>0.0</v>
      </c>
      <c r="M278" s="3">
        <v>0.0</v>
      </c>
      <c r="N278" s="3">
        <v>0.0</v>
      </c>
      <c r="O278" s="3">
        <v>0.0</v>
      </c>
      <c r="P278" s="3">
        <v>0.0</v>
      </c>
      <c r="Q278" s="3">
        <v>0.0</v>
      </c>
      <c r="R278" s="3">
        <v>0.0</v>
      </c>
      <c r="S278" s="3">
        <v>0.0</v>
      </c>
      <c r="T278" s="3">
        <v>0.0</v>
      </c>
      <c r="U278" s="3">
        <v>0.0</v>
      </c>
      <c r="V278" s="3">
        <v>0.0</v>
      </c>
      <c r="W278" s="3">
        <v>0.0</v>
      </c>
    </row>
    <row r="279" ht="15.75" customHeight="1">
      <c r="A279" s="3">
        <v>277.0</v>
      </c>
      <c r="B279" s="3" t="e">
        <v>#VALUE!</v>
      </c>
      <c r="C279" s="3" t="e">
        <v>#VALUE!</v>
      </c>
      <c r="D279" s="3" t="e">
        <v>#VALUE!</v>
      </c>
      <c r="E279" s="3">
        <v>0.0</v>
      </c>
      <c r="F279" s="3">
        <v>0.0</v>
      </c>
      <c r="G279" s="3">
        <v>0.0</v>
      </c>
      <c r="H279" s="3">
        <v>0.0</v>
      </c>
      <c r="I279" s="3">
        <v>0.0</v>
      </c>
      <c r="J279" s="3">
        <v>0.0</v>
      </c>
      <c r="K279" s="3">
        <v>0.0</v>
      </c>
      <c r="L279" s="3">
        <v>0.0</v>
      </c>
      <c r="M279" s="3">
        <v>0.0</v>
      </c>
      <c r="N279" s="3">
        <v>0.0</v>
      </c>
      <c r="O279" s="3">
        <v>0.0</v>
      </c>
      <c r="P279" s="3">
        <v>0.0</v>
      </c>
      <c r="Q279" s="3">
        <v>0.0</v>
      </c>
      <c r="R279" s="3">
        <v>0.0</v>
      </c>
      <c r="S279" s="3">
        <v>0.0</v>
      </c>
      <c r="T279" s="3">
        <v>0.0</v>
      </c>
      <c r="U279" s="3">
        <v>0.0</v>
      </c>
      <c r="V279" s="3">
        <v>0.0</v>
      </c>
      <c r="W279" s="3">
        <v>0.0</v>
      </c>
    </row>
    <row r="280" ht="15.75" customHeight="1">
      <c r="A280" s="3">
        <v>278.0</v>
      </c>
      <c r="B280" s="3" t="e">
        <v>#VALUE!</v>
      </c>
      <c r="C280" s="3" t="e">
        <v>#VALUE!</v>
      </c>
      <c r="D280" s="3" t="e">
        <v>#VALUE!</v>
      </c>
      <c r="E280" s="3">
        <v>0.0</v>
      </c>
      <c r="F280" s="3">
        <v>0.0</v>
      </c>
      <c r="G280" s="3">
        <v>0.0</v>
      </c>
      <c r="H280" s="3">
        <v>0.0</v>
      </c>
      <c r="I280" s="3">
        <v>0.0</v>
      </c>
      <c r="J280" s="3">
        <v>0.0</v>
      </c>
      <c r="K280" s="3">
        <v>0.0</v>
      </c>
      <c r="L280" s="3">
        <v>0.0</v>
      </c>
      <c r="M280" s="3">
        <v>0.0</v>
      </c>
      <c r="N280" s="3">
        <v>0.0</v>
      </c>
      <c r="O280" s="3">
        <v>0.0</v>
      </c>
      <c r="P280" s="3">
        <v>0.0</v>
      </c>
      <c r="Q280" s="3">
        <v>0.0</v>
      </c>
      <c r="R280" s="3">
        <v>0.0</v>
      </c>
      <c r="S280" s="3">
        <v>0.0</v>
      </c>
      <c r="T280" s="3">
        <v>0.0</v>
      </c>
      <c r="U280" s="3">
        <v>0.0</v>
      </c>
      <c r="V280" s="3">
        <v>0.0</v>
      </c>
      <c r="W280" s="3">
        <v>0.0</v>
      </c>
    </row>
    <row r="281" ht="15.75" customHeight="1">
      <c r="A281" s="3">
        <v>279.0</v>
      </c>
      <c r="B281" s="3" t="e">
        <v>#VALUE!</v>
      </c>
      <c r="C281" s="3" t="e">
        <v>#VALUE!</v>
      </c>
      <c r="D281" s="3" t="e">
        <v>#VALUE!</v>
      </c>
      <c r="E281" s="3">
        <v>0.0</v>
      </c>
      <c r="F281" s="3">
        <v>0.0</v>
      </c>
      <c r="G281" s="3">
        <v>0.0</v>
      </c>
      <c r="H281" s="3">
        <v>0.0</v>
      </c>
      <c r="I281" s="3">
        <v>0.0</v>
      </c>
      <c r="J281" s="3">
        <v>0.0</v>
      </c>
      <c r="K281" s="3">
        <v>0.0</v>
      </c>
      <c r="L281" s="3">
        <v>0.0</v>
      </c>
      <c r="M281" s="3">
        <v>0.0</v>
      </c>
      <c r="N281" s="3">
        <v>0.0</v>
      </c>
      <c r="O281" s="3">
        <v>0.0</v>
      </c>
      <c r="P281" s="3">
        <v>0.0</v>
      </c>
      <c r="Q281" s="3">
        <v>0.0</v>
      </c>
      <c r="R281" s="3">
        <v>0.0</v>
      </c>
      <c r="S281" s="3">
        <v>0.0</v>
      </c>
      <c r="T281" s="3">
        <v>0.0</v>
      </c>
      <c r="U281" s="3">
        <v>0.0</v>
      </c>
      <c r="V281" s="3">
        <v>0.0</v>
      </c>
      <c r="W281" s="3">
        <v>0.0</v>
      </c>
    </row>
    <row r="282" ht="15.75" customHeight="1">
      <c r="A282" s="3">
        <v>280.0</v>
      </c>
      <c r="B282" s="3" t="e">
        <v>#VALUE!</v>
      </c>
      <c r="C282" s="3" t="e">
        <v>#VALUE!</v>
      </c>
      <c r="D282" s="3" t="e">
        <v>#VALUE!</v>
      </c>
      <c r="E282" s="3">
        <v>0.0</v>
      </c>
      <c r="F282" s="3">
        <v>0.0</v>
      </c>
      <c r="G282" s="3">
        <v>0.0</v>
      </c>
      <c r="H282" s="3">
        <v>0.0</v>
      </c>
      <c r="I282" s="3">
        <v>0.0</v>
      </c>
      <c r="J282" s="3">
        <v>0.0</v>
      </c>
      <c r="K282" s="3">
        <v>0.0</v>
      </c>
      <c r="L282" s="3">
        <v>0.0</v>
      </c>
      <c r="M282" s="3">
        <v>0.0</v>
      </c>
      <c r="N282" s="3">
        <v>0.0</v>
      </c>
      <c r="O282" s="3">
        <v>0.0</v>
      </c>
      <c r="P282" s="3">
        <v>0.0</v>
      </c>
      <c r="Q282" s="3">
        <v>0.0</v>
      </c>
      <c r="R282" s="3">
        <v>0.0</v>
      </c>
      <c r="S282" s="3">
        <v>0.0</v>
      </c>
      <c r="T282" s="3">
        <v>0.0</v>
      </c>
      <c r="U282" s="3">
        <v>0.0</v>
      </c>
      <c r="V282" s="3">
        <v>0.0</v>
      </c>
      <c r="W282" s="3">
        <v>0.0</v>
      </c>
    </row>
    <row r="283" ht="15.75" customHeight="1">
      <c r="A283" s="3">
        <v>281.0</v>
      </c>
      <c r="B283" s="3" t="e">
        <v>#VALUE!</v>
      </c>
      <c r="C283" s="3" t="e">
        <v>#VALUE!</v>
      </c>
      <c r="D283" s="3" t="e">
        <v>#VALUE!</v>
      </c>
      <c r="E283" s="3">
        <v>0.0</v>
      </c>
      <c r="F283" s="3">
        <v>0.0</v>
      </c>
      <c r="G283" s="3">
        <v>0.0</v>
      </c>
      <c r="H283" s="3">
        <v>0.0</v>
      </c>
      <c r="I283" s="3">
        <v>0.0</v>
      </c>
      <c r="J283" s="3">
        <v>0.0</v>
      </c>
      <c r="K283" s="3">
        <v>0.0</v>
      </c>
      <c r="L283" s="3">
        <v>0.0</v>
      </c>
      <c r="M283" s="3">
        <v>0.0</v>
      </c>
      <c r="N283" s="3">
        <v>0.0</v>
      </c>
      <c r="O283" s="3">
        <v>0.0</v>
      </c>
      <c r="P283" s="3">
        <v>0.0</v>
      </c>
      <c r="Q283" s="3">
        <v>0.0</v>
      </c>
      <c r="R283" s="3">
        <v>0.0</v>
      </c>
      <c r="S283" s="3">
        <v>0.0</v>
      </c>
      <c r="T283" s="3">
        <v>0.0</v>
      </c>
      <c r="U283" s="3">
        <v>0.0</v>
      </c>
      <c r="V283" s="3">
        <v>0.0</v>
      </c>
      <c r="W283" s="3">
        <v>0.0</v>
      </c>
    </row>
    <row r="284" ht="15.75" customHeight="1">
      <c r="A284" s="3">
        <v>282.0</v>
      </c>
      <c r="B284" s="3" t="e">
        <v>#VALUE!</v>
      </c>
      <c r="C284" s="3" t="e">
        <v>#VALUE!</v>
      </c>
      <c r="D284" s="3" t="e">
        <v>#VALUE!</v>
      </c>
      <c r="E284" s="3">
        <v>0.0</v>
      </c>
      <c r="F284" s="3">
        <v>0.0</v>
      </c>
      <c r="G284" s="3">
        <v>0.0</v>
      </c>
      <c r="H284" s="3">
        <v>0.0</v>
      </c>
      <c r="I284" s="3">
        <v>0.0</v>
      </c>
      <c r="J284" s="3">
        <v>0.0</v>
      </c>
      <c r="K284" s="3">
        <v>0.0</v>
      </c>
      <c r="L284" s="3">
        <v>0.0</v>
      </c>
      <c r="M284" s="3">
        <v>0.0</v>
      </c>
      <c r="N284" s="3">
        <v>0.0</v>
      </c>
      <c r="O284" s="3">
        <v>0.0</v>
      </c>
      <c r="P284" s="3">
        <v>0.0</v>
      </c>
      <c r="Q284" s="3">
        <v>0.0</v>
      </c>
      <c r="R284" s="3">
        <v>0.0</v>
      </c>
      <c r="S284" s="3">
        <v>0.0</v>
      </c>
      <c r="T284" s="3">
        <v>0.0</v>
      </c>
      <c r="U284" s="3">
        <v>0.0</v>
      </c>
      <c r="V284" s="3">
        <v>0.0</v>
      </c>
      <c r="W284" s="3">
        <v>0.0</v>
      </c>
    </row>
    <row r="285" ht="15.75" customHeight="1">
      <c r="A285" s="3">
        <v>283.0</v>
      </c>
      <c r="B285" s="3" t="e">
        <v>#VALUE!</v>
      </c>
      <c r="C285" s="3" t="e">
        <v>#VALUE!</v>
      </c>
      <c r="D285" s="3" t="e">
        <v>#VALUE!</v>
      </c>
      <c r="E285" s="3">
        <v>0.0</v>
      </c>
      <c r="F285" s="3">
        <v>0.0</v>
      </c>
      <c r="G285" s="3">
        <v>0.0</v>
      </c>
      <c r="H285" s="3">
        <v>0.0</v>
      </c>
      <c r="I285" s="3">
        <v>0.0</v>
      </c>
      <c r="J285" s="3">
        <v>0.0</v>
      </c>
      <c r="K285" s="3">
        <v>0.0</v>
      </c>
      <c r="L285" s="3">
        <v>0.0</v>
      </c>
      <c r="M285" s="3">
        <v>0.0</v>
      </c>
      <c r="N285" s="3">
        <v>0.0</v>
      </c>
      <c r="O285" s="3">
        <v>0.0</v>
      </c>
      <c r="P285" s="3">
        <v>0.0</v>
      </c>
      <c r="Q285" s="3">
        <v>0.0</v>
      </c>
      <c r="R285" s="3">
        <v>0.0</v>
      </c>
      <c r="S285" s="3">
        <v>0.0</v>
      </c>
      <c r="T285" s="3">
        <v>0.0</v>
      </c>
      <c r="U285" s="3">
        <v>0.0</v>
      </c>
      <c r="V285" s="3">
        <v>0.0</v>
      </c>
      <c r="W285" s="3">
        <v>0.0</v>
      </c>
    </row>
    <row r="286" ht="15.75" customHeight="1">
      <c r="A286" s="3">
        <v>284.0</v>
      </c>
      <c r="B286" s="3" t="e">
        <v>#VALUE!</v>
      </c>
      <c r="C286" s="3" t="e">
        <v>#VALUE!</v>
      </c>
      <c r="D286" s="3" t="e">
        <v>#VALUE!</v>
      </c>
      <c r="E286" s="3">
        <v>0.0</v>
      </c>
      <c r="F286" s="3">
        <v>0.0</v>
      </c>
      <c r="G286" s="3">
        <v>0.0</v>
      </c>
      <c r="H286" s="3">
        <v>0.0</v>
      </c>
      <c r="I286" s="3">
        <v>0.0</v>
      </c>
      <c r="J286" s="3">
        <v>0.0</v>
      </c>
      <c r="K286" s="3">
        <v>0.0</v>
      </c>
      <c r="L286" s="3">
        <v>0.0</v>
      </c>
      <c r="M286" s="3">
        <v>0.0</v>
      </c>
      <c r="N286" s="3">
        <v>0.0</v>
      </c>
      <c r="O286" s="3">
        <v>0.0</v>
      </c>
      <c r="P286" s="3">
        <v>0.0</v>
      </c>
      <c r="Q286" s="3">
        <v>0.0</v>
      </c>
      <c r="R286" s="3">
        <v>0.0</v>
      </c>
      <c r="S286" s="3">
        <v>0.0</v>
      </c>
      <c r="T286" s="3">
        <v>0.0</v>
      </c>
      <c r="U286" s="3">
        <v>0.0</v>
      </c>
      <c r="V286" s="3">
        <v>0.0</v>
      </c>
      <c r="W286" s="3">
        <v>0.0</v>
      </c>
    </row>
    <row r="287" ht="15.75" customHeight="1">
      <c r="A287" s="3">
        <v>285.0</v>
      </c>
      <c r="B287" s="3" t="e">
        <v>#VALUE!</v>
      </c>
      <c r="C287" s="3" t="e">
        <v>#VALUE!</v>
      </c>
      <c r="D287" s="3" t="e">
        <v>#VALUE!</v>
      </c>
      <c r="E287" s="3">
        <v>0.0</v>
      </c>
      <c r="F287" s="3">
        <v>0.0</v>
      </c>
      <c r="G287" s="3">
        <v>0.0</v>
      </c>
      <c r="H287" s="3">
        <v>0.0</v>
      </c>
      <c r="I287" s="3">
        <v>0.0</v>
      </c>
      <c r="J287" s="3">
        <v>0.0</v>
      </c>
      <c r="K287" s="3">
        <v>0.0</v>
      </c>
      <c r="L287" s="3">
        <v>0.0</v>
      </c>
      <c r="M287" s="3">
        <v>0.0</v>
      </c>
      <c r="N287" s="3">
        <v>0.0</v>
      </c>
      <c r="O287" s="3">
        <v>0.0</v>
      </c>
      <c r="P287" s="3">
        <v>0.0</v>
      </c>
      <c r="Q287" s="3">
        <v>0.0</v>
      </c>
      <c r="R287" s="3">
        <v>0.0</v>
      </c>
      <c r="S287" s="3">
        <v>0.0</v>
      </c>
      <c r="T287" s="3">
        <v>0.0</v>
      </c>
      <c r="U287" s="3">
        <v>0.0</v>
      </c>
      <c r="V287" s="3">
        <v>0.0</v>
      </c>
      <c r="W287" s="3">
        <v>0.0</v>
      </c>
    </row>
    <row r="288" ht="15.75" customHeight="1">
      <c r="A288" s="3">
        <v>286.0</v>
      </c>
      <c r="B288" s="3" t="e">
        <v>#VALUE!</v>
      </c>
      <c r="C288" s="3" t="e">
        <v>#VALUE!</v>
      </c>
      <c r="D288" s="3" t="e">
        <v>#VALUE!</v>
      </c>
      <c r="E288" s="3">
        <v>0.0</v>
      </c>
      <c r="F288" s="3">
        <v>0.0</v>
      </c>
      <c r="G288" s="3">
        <v>0.0</v>
      </c>
      <c r="H288" s="3">
        <v>0.0</v>
      </c>
      <c r="I288" s="3">
        <v>0.0</v>
      </c>
      <c r="J288" s="3">
        <v>0.0</v>
      </c>
      <c r="K288" s="3">
        <v>0.0</v>
      </c>
      <c r="L288" s="3">
        <v>0.0</v>
      </c>
      <c r="M288" s="3">
        <v>0.0</v>
      </c>
      <c r="N288" s="3">
        <v>0.0</v>
      </c>
      <c r="O288" s="3">
        <v>0.0</v>
      </c>
      <c r="P288" s="3">
        <v>0.0</v>
      </c>
      <c r="Q288" s="3">
        <v>0.0</v>
      </c>
      <c r="R288" s="3">
        <v>0.0</v>
      </c>
      <c r="S288" s="3">
        <v>0.0</v>
      </c>
      <c r="T288" s="3">
        <v>0.0</v>
      </c>
      <c r="U288" s="3">
        <v>0.0</v>
      </c>
      <c r="V288" s="3">
        <v>0.0</v>
      </c>
      <c r="W288" s="3">
        <v>0.0</v>
      </c>
    </row>
    <row r="289" ht="15.75" customHeight="1">
      <c r="A289" s="3">
        <v>287.0</v>
      </c>
      <c r="B289" s="3" t="e">
        <v>#VALUE!</v>
      </c>
      <c r="C289" s="3" t="e">
        <v>#VALUE!</v>
      </c>
      <c r="D289" s="3" t="e">
        <v>#VALUE!</v>
      </c>
      <c r="E289" s="3">
        <v>0.0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0.0</v>
      </c>
      <c r="L289" s="3">
        <v>0.0</v>
      </c>
      <c r="M289" s="3">
        <v>0.0</v>
      </c>
      <c r="N289" s="3">
        <v>0.0</v>
      </c>
      <c r="O289" s="3">
        <v>0.0</v>
      </c>
      <c r="P289" s="3">
        <v>0.0</v>
      </c>
      <c r="Q289" s="3">
        <v>0.0</v>
      </c>
      <c r="R289" s="3">
        <v>0.0</v>
      </c>
      <c r="S289" s="3">
        <v>0.0</v>
      </c>
      <c r="T289" s="3">
        <v>0.0</v>
      </c>
      <c r="U289" s="3">
        <v>0.0</v>
      </c>
      <c r="V289" s="3">
        <v>0.0</v>
      </c>
      <c r="W289" s="3">
        <v>0.0</v>
      </c>
    </row>
    <row r="290" ht="15.75" customHeight="1">
      <c r="A290" s="3">
        <v>288.0</v>
      </c>
      <c r="B290" s="3" t="e">
        <v>#VALUE!</v>
      </c>
      <c r="C290" s="3" t="e">
        <v>#VALUE!</v>
      </c>
      <c r="D290" s="3" t="e">
        <v>#VALUE!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0.0</v>
      </c>
      <c r="L290" s="3">
        <v>0.0</v>
      </c>
      <c r="M290" s="3">
        <v>0.0</v>
      </c>
      <c r="N290" s="3">
        <v>0.0</v>
      </c>
      <c r="O290" s="3">
        <v>0.0</v>
      </c>
      <c r="P290" s="3">
        <v>0.0</v>
      </c>
      <c r="Q290" s="3">
        <v>0.0</v>
      </c>
      <c r="R290" s="3">
        <v>0.0</v>
      </c>
      <c r="S290" s="3">
        <v>0.0</v>
      </c>
      <c r="T290" s="3">
        <v>0.0</v>
      </c>
      <c r="U290" s="3">
        <v>0.0</v>
      </c>
      <c r="V290" s="3">
        <v>0.0</v>
      </c>
      <c r="W290" s="3">
        <v>0.0</v>
      </c>
    </row>
    <row r="291" ht="15.75" customHeight="1">
      <c r="A291" s="3">
        <v>289.0</v>
      </c>
      <c r="B291" s="3" t="e">
        <v>#VALUE!</v>
      </c>
      <c r="C291" s="3" t="e">
        <v>#VALUE!</v>
      </c>
      <c r="D291" s="3" t="e">
        <v>#VALUE!</v>
      </c>
      <c r="E291" s="3">
        <v>0.0</v>
      </c>
      <c r="F291" s="3">
        <v>0.0</v>
      </c>
      <c r="G291" s="3">
        <v>0.0</v>
      </c>
      <c r="H291" s="3">
        <v>0.0</v>
      </c>
      <c r="I291" s="3">
        <v>0.0</v>
      </c>
      <c r="J291" s="3">
        <v>0.0</v>
      </c>
      <c r="K291" s="3">
        <v>0.0</v>
      </c>
      <c r="L291" s="3">
        <v>0.0</v>
      </c>
      <c r="M291" s="3">
        <v>0.0</v>
      </c>
      <c r="N291" s="3">
        <v>0.0</v>
      </c>
      <c r="O291" s="3">
        <v>0.0</v>
      </c>
      <c r="P291" s="3">
        <v>0.0</v>
      </c>
      <c r="Q291" s="3">
        <v>0.0</v>
      </c>
      <c r="R291" s="3">
        <v>0.0</v>
      </c>
      <c r="S291" s="3">
        <v>0.0</v>
      </c>
      <c r="T291" s="3">
        <v>0.0</v>
      </c>
      <c r="U291" s="3">
        <v>0.0</v>
      </c>
      <c r="V291" s="3">
        <v>0.0</v>
      </c>
      <c r="W291" s="3">
        <v>0.0</v>
      </c>
    </row>
    <row r="292" ht="15.75" customHeight="1">
      <c r="A292" s="3">
        <v>290.0</v>
      </c>
      <c r="B292" s="3" t="e">
        <v>#VALUE!</v>
      </c>
      <c r="C292" s="3" t="e">
        <v>#VALUE!</v>
      </c>
      <c r="D292" s="3" t="e">
        <v>#VALUE!</v>
      </c>
      <c r="E292" s="3">
        <v>0.0</v>
      </c>
      <c r="F292" s="3">
        <v>0.0</v>
      </c>
      <c r="G292" s="3">
        <v>0.0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>
        <v>0.0</v>
      </c>
      <c r="N292" s="3">
        <v>0.0</v>
      </c>
      <c r="O292" s="3">
        <v>0.0</v>
      </c>
      <c r="P292" s="3">
        <v>0.0</v>
      </c>
      <c r="Q292" s="3">
        <v>0.0</v>
      </c>
      <c r="R292" s="3">
        <v>0.0</v>
      </c>
      <c r="S292" s="3">
        <v>0.0</v>
      </c>
      <c r="T292" s="3">
        <v>0.0</v>
      </c>
      <c r="U292" s="3">
        <v>0.0</v>
      </c>
      <c r="V292" s="3">
        <v>0.0</v>
      </c>
      <c r="W292" s="3">
        <v>0.0</v>
      </c>
    </row>
    <row r="293" ht="15.75" customHeight="1">
      <c r="A293" s="3">
        <v>291.0</v>
      </c>
      <c r="B293" s="3" t="e">
        <v>#VALUE!</v>
      </c>
      <c r="C293" s="3" t="e">
        <v>#VALUE!</v>
      </c>
      <c r="D293" s="3" t="e">
        <v>#VALUE!</v>
      </c>
      <c r="E293" s="3">
        <v>0.0</v>
      </c>
      <c r="F293" s="3">
        <v>0.0</v>
      </c>
      <c r="G293" s="3">
        <v>0.0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>
        <v>0.0</v>
      </c>
      <c r="N293" s="3">
        <v>0.0</v>
      </c>
      <c r="O293" s="3">
        <v>0.0</v>
      </c>
      <c r="P293" s="3">
        <v>0.0</v>
      </c>
      <c r="Q293" s="3">
        <v>0.0</v>
      </c>
      <c r="R293" s="3">
        <v>0.0</v>
      </c>
      <c r="S293" s="3">
        <v>0.0</v>
      </c>
      <c r="T293" s="3">
        <v>0.0</v>
      </c>
      <c r="U293" s="3">
        <v>0.0</v>
      </c>
      <c r="V293" s="3">
        <v>0.0</v>
      </c>
      <c r="W293" s="3">
        <v>0.0</v>
      </c>
    </row>
    <row r="294" ht="15.75" customHeight="1">
      <c r="A294" s="3">
        <v>292.0</v>
      </c>
      <c r="B294" s="3" t="e">
        <v>#VALUE!</v>
      </c>
      <c r="C294" s="3" t="e">
        <v>#VALUE!</v>
      </c>
      <c r="D294" s="3" t="e">
        <v>#VALUE!</v>
      </c>
      <c r="E294" s="3">
        <v>0.0</v>
      </c>
      <c r="F294" s="3">
        <v>0.0</v>
      </c>
      <c r="G294" s="3">
        <v>0.0</v>
      </c>
      <c r="H294" s="3">
        <v>0.0</v>
      </c>
      <c r="I294" s="3">
        <v>0.0</v>
      </c>
      <c r="J294" s="3">
        <v>0.0</v>
      </c>
      <c r="K294" s="3">
        <v>0.0</v>
      </c>
      <c r="L294" s="3">
        <v>0.0</v>
      </c>
      <c r="M294" s="3">
        <v>0.0</v>
      </c>
      <c r="N294" s="3">
        <v>0.0</v>
      </c>
      <c r="O294" s="3">
        <v>0.0</v>
      </c>
      <c r="P294" s="3">
        <v>0.0</v>
      </c>
      <c r="Q294" s="3">
        <v>0.0</v>
      </c>
      <c r="R294" s="3">
        <v>0.0</v>
      </c>
      <c r="S294" s="3">
        <v>0.0</v>
      </c>
      <c r="T294" s="3">
        <v>0.0</v>
      </c>
      <c r="U294" s="3">
        <v>0.0</v>
      </c>
      <c r="V294" s="3">
        <v>0.0</v>
      </c>
      <c r="W294" s="3">
        <v>0.0</v>
      </c>
    </row>
    <row r="295" ht="15.75" customHeight="1">
      <c r="A295" s="3">
        <v>293.0</v>
      </c>
      <c r="B295" s="3" t="e">
        <v>#VALUE!</v>
      </c>
      <c r="C295" s="3" t="e">
        <v>#VALUE!</v>
      </c>
      <c r="D295" s="3" t="e">
        <v>#VALUE!</v>
      </c>
      <c r="E295" s="3">
        <v>0.0</v>
      </c>
      <c r="F295" s="3">
        <v>0.0</v>
      </c>
      <c r="G295" s="3">
        <v>0.0</v>
      </c>
      <c r="H295" s="3">
        <v>0.0</v>
      </c>
      <c r="I295" s="3">
        <v>0.0</v>
      </c>
      <c r="J295" s="3">
        <v>0.0</v>
      </c>
      <c r="K295" s="3">
        <v>0.0</v>
      </c>
      <c r="L295" s="3">
        <v>0.0</v>
      </c>
      <c r="M295" s="3">
        <v>0.0</v>
      </c>
      <c r="N295" s="3">
        <v>0.0</v>
      </c>
      <c r="O295" s="3">
        <v>0.0</v>
      </c>
      <c r="P295" s="3">
        <v>0.0</v>
      </c>
      <c r="Q295" s="3">
        <v>0.0</v>
      </c>
      <c r="R295" s="3">
        <v>0.0</v>
      </c>
      <c r="S295" s="3">
        <v>0.0</v>
      </c>
      <c r="T295" s="3">
        <v>0.0</v>
      </c>
      <c r="U295" s="3">
        <v>0.0</v>
      </c>
      <c r="V295" s="3">
        <v>0.0</v>
      </c>
      <c r="W295" s="3">
        <v>0.0</v>
      </c>
    </row>
    <row r="296" ht="15.75" customHeight="1">
      <c r="A296" s="3">
        <v>294.0</v>
      </c>
      <c r="B296" s="3" t="e">
        <v>#VALUE!</v>
      </c>
      <c r="C296" s="3" t="e">
        <v>#VALUE!</v>
      </c>
      <c r="D296" s="3" t="e">
        <v>#VALUE!</v>
      </c>
      <c r="E296" s="3">
        <v>0.0</v>
      </c>
      <c r="F296" s="3">
        <v>0.0</v>
      </c>
      <c r="G296" s="3">
        <v>0.0</v>
      </c>
      <c r="H296" s="3">
        <v>0.0</v>
      </c>
      <c r="I296" s="3">
        <v>0.0</v>
      </c>
      <c r="J296" s="3">
        <v>0.0</v>
      </c>
      <c r="K296" s="3">
        <v>0.0</v>
      </c>
      <c r="L296" s="3">
        <v>0.0</v>
      </c>
      <c r="M296" s="3">
        <v>0.0</v>
      </c>
      <c r="N296" s="3">
        <v>0.0</v>
      </c>
      <c r="O296" s="3">
        <v>0.0</v>
      </c>
      <c r="P296" s="3">
        <v>0.0</v>
      </c>
      <c r="Q296" s="3">
        <v>0.0</v>
      </c>
      <c r="R296" s="3">
        <v>0.0</v>
      </c>
      <c r="S296" s="3">
        <v>0.0</v>
      </c>
      <c r="T296" s="3">
        <v>0.0</v>
      </c>
      <c r="U296" s="3">
        <v>0.0</v>
      </c>
      <c r="V296" s="3">
        <v>0.0</v>
      </c>
      <c r="W296" s="3">
        <v>0.0</v>
      </c>
    </row>
    <row r="297" ht="15.75" customHeight="1">
      <c r="A297" s="3">
        <v>295.0</v>
      </c>
      <c r="B297" s="3" t="e">
        <v>#VALUE!</v>
      </c>
      <c r="C297" s="3" t="e">
        <v>#VALUE!</v>
      </c>
      <c r="D297" s="3" t="e">
        <v>#VALUE!</v>
      </c>
      <c r="E297" s="3">
        <v>0.0</v>
      </c>
      <c r="F297" s="3">
        <v>0.0</v>
      </c>
      <c r="G297" s="3">
        <v>0.0</v>
      </c>
      <c r="H297" s="3">
        <v>0.0</v>
      </c>
      <c r="I297" s="3">
        <v>0.0</v>
      </c>
      <c r="J297" s="3">
        <v>0.0</v>
      </c>
      <c r="K297" s="3">
        <v>0.0</v>
      </c>
      <c r="L297" s="3">
        <v>0.0</v>
      </c>
      <c r="M297" s="3">
        <v>0.0</v>
      </c>
      <c r="N297" s="3">
        <v>0.0</v>
      </c>
      <c r="O297" s="3">
        <v>0.0</v>
      </c>
      <c r="P297" s="3">
        <v>0.0</v>
      </c>
      <c r="Q297" s="3">
        <v>0.0</v>
      </c>
      <c r="R297" s="3">
        <v>0.0</v>
      </c>
      <c r="S297" s="3">
        <v>0.0</v>
      </c>
      <c r="T297" s="3">
        <v>0.0</v>
      </c>
      <c r="U297" s="3">
        <v>0.0</v>
      </c>
      <c r="V297" s="3">
        <v>0.0</v>
      </c>
      <c r="W297" s="3">
        <v>0.0</v>
      </c>
    </row>
    <row r="298" ht="15.75" customHeight="1">
      <c r="A298" s="3">
        <v>296.0</v>
      </c>
      <c r="B298" s="3" t="e">
        <v>#VALUE!</v>
      </c>
      <c r="C298" s="3" t="e">
        <v>#VALUE!</v>
      </c>
      <c r="D298" s="3" t="e">
        <v>#VALUE!</v>
      </c>
      <c r="E298" s="3">
        <v>0.0</v>
      </c>
      <c r="F298" s="3">
        <v>0.0</v>
      </c>
      <c r="G298" s="3">
        <v>0.0</v>
      </c>
      <c r="H298" s="3">
        <v>0.0</v>
      </c>
      <c r="I298" s="3">
        <v>0.0</v>
      </c>
      <c r="J298" s="3">
        <v>0.0</v>
      </c>
      <c r="K298" s="3">
        <v>0.0</v>
      </c>
      <c r="L298" s="3">
        <v>0.0</v>
      </c>
      <c r="M298" s="3">
        <v>0.0</v>
      </c>
      <c r="N298" s="3">
        <v>0.0</v>
      </c>
      <c r="O298" s="3">
        <v>0.0</v>
      </c>
      <c r="P298" s="3">
        <v>0.0</v>
      </c>
      <c r="Q298" s="3">
        <v>0.0</v>
      </c>
      <c r="R298" s="3">
        <v>0.0</v>
      </c>
      <c r="S298" s="3">
        <v>0.0</v>
      </c>
      <c r="T298" s="3">
        <v>0.0</v>
      </c>
      <c r="U298" s="3">
        <v>0.0</v>
      </c>
      <c r="V298" s="3">
        <v>0.0</v>
      </c>
      <c r="W298" s="3">
        <v>0.0</v>
      </c>
    </row>
    <row r="299" ht="15.75" customHeight="1">
      <c r="A299" s="3">
        <v>297.0</v>
      </c>
      <c r="B299" s="3" t="e">
        <v>#VALUE!</v>
      </c>
      <c r="C299" s="3" t="e">
        <v>#VALUE!</v>
      </c>
      <c r="D299" s="3" t="e">
        <v>#VALUE!</v>
      </c>
      <c r="E299" s="3">
        <v>0.0</v>
      </c>
      <c r="F299" s="3">
        <v>0.0</v>
      </c>
      <c r="G299" s="3">
        <v>0.0</v>
      </c>
      <c r="H299" s="3">
        <v>0.0</v>
      </c>
      <c r="I299" s="3">
        <v>0.0</v>
      </c>
      <c r="J299" s="3">
        <v>0.0</v>
      </c>
      <c r="K299" s="3">
        <v>0.0</v>
      </c>
      <c r="L299" s="3">
        <v>0.0</v>
      </c>
      <c r="M299" s="3">
        <v>0.0</v>
      </c>
      <c r="N299" s="3">
        <v>0.0</v>
      </c>
      <c r="O299" s="3">
        <v>0.0</v>
      </c>
      <c r="P299" s="3">
        <v>0.0</v>
      </c>
      <c r="Q299" s="3">
        <v>0.0</v>
      </c>
      <c r="R299" s="3">
        <v>0.0</v>
      </c>
      <c r="S299" s="3">
        <v>0.0</v>
      </c>
      <c r="T299" s="3">
        <v>0.0</v>
      </c>
      <c r="U299" s="3">
        <v>0.0</v>
      </c>
      <c r="V299" s="3">
        <v>0.0</v>
      </c>
      <c r="W299" s="3">
        <v>0.0</v>
      </c>
    </row>
    <row r="300" ht="15.75" customHeight="1">
      <c r="A300" s="3">
        <v>298.0</v>
      </c>
      <c r="B300" s="3" t="e">
        <v>#VALUE!</v>
      </c>
      <c r="C300" s="3" t="e">
        <v>#VALUE!</v>
      </c>
      <c r="D300" s="3" t="e">
        <v>#VALUE!</v>
      </c>
      <c r="E300" s="3">
        <v>0.0</v>
      </c>
      <c r="F300" s="3">
        <v>0.0</v>
      </c>
      <c r="G300" s="3">
        <v>0.0</v>
      </c>
      <c r="H300" s="3">
        <v>0.0</v>
      </c>
      <c r="I300" s="3">
        <v>0.0</v>
      </c>
      <c r="J300" s="3">
        <v>0.0</v>
      </c>
      <c r="K300" s="3">
        <v>0.0</v>
      </c>
      <c r="L300" s="3">
        <v>0.0</v>
      </c>
      <c r="M300" s="3">
        <v>0.0</v>
      </c>
      <c r="N300" s="3">
        <v>0.0</v>
      </c>
      <c r="O300" s="3">
        <v>0.0</v>
      </c>
      <c r="P300" s="3">
        <v>0.0</v>
      </c>
      <c r="Q300" s="3">
        <v>0.0</v>
      </c>
      <c r="R300" s="3">
        <v>0.0</v>
      </c>
      <c r="S300" s="3">
        <v>0.0</v>
      </c>
      <c r="T300" s="3">
        <v>0.0</v>
      </c>
      <c r="U300" s="3">
        <v>0.0</v>
      </c>
      <c r="V300" s="3">
        <v>0.0</v>
      </c>
      <c r="W300" s="3">
        <v>0.0</v>
      </c>
    </row>
    <row r="301" ht="15.75" customHeight="1">
      <c r="A301" s="3">
        <v>299.0</v>
      </c>
      <c r="B301" s="3" t="e">
        <v>#VALUE!</v>
      </c>
      <c r="C301" s="3" t="e">
        <v>#VALUE!</v>
      </c>
      <c r="D301" s="3" t="e">
        <v>#VALUE!</v>
      </c>
      <c r="E301" s="3">
        <v>0.0</v>
      </c>
      <c r="F301" s="3">
        <v>0.0</v>
      </c>
      <c r="G301" s="3">
        <v>0.0</v>
      </c>
      <c r="H301" s="3">
        <v>0.0</v>
      </c>
      <c r="I301" s="3">
        <v>0.0</v>
      </c>
      <c r="J301" s="3">
        <v>0.0</v>
      </c>
      <c r="K301" s="3">
        <v>0.0</v>
      </c>
      <c r="L301" s="3">
        <v>0.0</v>
      </c>
      <c r="M301" s="3">
        <v>0.0</v>
      </c>
      <c r="N301" s="3">
        <v>0.0</v>
      </c>
      <c r="O301" s="3">
        <v>0.0</v>
      </c>
      <c r="P301" s="3">
        <v>0.0</v>
      </c>
      <c r="Q301" s="3">
        <v>0.0</v>
      </c>
      <c r="R301" s="3">
        <v>0.0</v>
      </c>
      <c r="S301" s="3">
        <v>0.0</v>
      </c>
      <c r="T301" s="3">
        <v>0.0</v>
      </c>
      <c r="U301" s="3">
        <v>0.0</v>
      </c>
      <c r="V301" s="3">
        <v>0.0</v>
      </c>
      <c r="W301" s="3">
        <v>0.0</v>
      </c>
    </row>
    <row r="302" ht="15.75" customHeight="1">
      <c r="A302" s="3">
        <v>300.0</v>
      </c>
      <c r="B302" s="3" t="e">
        <v>#VALUE!</v>
      </c>
      <c r="C302" s="3" t="e">
        <v>#VALUE!</v>
      </c>
      <c r="D302" s="3" t="e">
        <v>#VALUE!</v>
      </c>
      <c r="E302" s="3">
        <v>0.0</v>
      </c>
      <c r="F302" s="3">
        <v>0.0</v>
      </c>
      <c r="G302" s="3">
        <v>0.0</v>
      </c>
      <c r="H302" s="3">
        <v>0.0</v>
      </c>
      <c r="I302" s="3">
        <v>0.0</v>
      </c>
      <c r="J302" s="3">
        <v>0.0</v>
      </c>
      <c r="K302" s="3">
        <v>0.0</v>
      </c>
      <c r="L302" s="3">
        <v>0.0</v>
      </c>
      <c r="M302" s="3">
        <v>0.0</v>
      </c>
      <c r="N302" s="3">
        <v>0.0</v>
      </c>
      <c r="O302" s="3">
        <v>0.0</v>
      </c>
      <c r="P302" s="3">
        <v>0.0</v>
      </c>
      <c r="Q302" s="3">
        <v>0.0</v>
      </c>
      <c r="R302" s="3">
        <v>0.0</v>
      </c>
      <c r="S302" s="3">
        <v>0.0</v>
      </c>
      <c r="T302" s="3">
        <v>0.0</v>
      </c>
      <c r="U302" s="3">
        <v>0.0</v>
      </c>
      <c r="V302" s="3">
        <v>0.0</v>
      </c>
      <c r="W302" s="3">
        <v>0.0</v>
      </c>
    </row>
    <row r="303" ht="15.75" customHeight="1">
      <c r="A303" s="3">
        <v>301.0</v>
      </c>
      <c r="B303" s="3" t="e">
        <v>#VALUE!</v>
      </c>
      <c r="C303" s="3" t="e">
        <v>#VALUE!</v>
      </c>
      <c r="D303" s="3" t="e">
        <v>#VALUE!</v>
      </c>
      <c r="E303" s="3">
        <v>0.0</v>
      </c>
      <c r="F303" s="3">
        <v>0.0</v>
      </c>
      <c r="G303" s="3">
        <v>0.0</v>
      </c>
      <c r="H303" s="3">
        <v>0.0</v>
      </c>
      <c r="I303" s="3">
        <v>0.0</v>
      </c>
      <c r="J303" s="3">
        <v>0.0</v>
      </c>
      <c r="K303" s="3">
        <v>0.0</v>
      </c>
      <c r="L303" s="3">
        <v>0.0</v>
      </c>
      <c r="M303" s="3">
        <v>0.0</v>
      </c>
      <c r="N303" s="3">
        <v>0.0</v>
      </c>
      <c r="O303" s="3">
        <v>0.0</v>
      </c>
      <c r="P303" s="3">
        <v>0.0</v>
      </c>
      <c r="Q303" s="3">
        <v>0.0</v>
      </c>
      <c r="R303" s="3">
        <v>0.0</v>
      </c>
      <c r="S303" s="3">
        <v>0.0</v>
      </c>
      <c r="T303" s="3">
        <v>0.0</v>
      </c>
      <c r="U303" s="3">
        <v>0.0</v>
      </c>
      <c r="V303" s="3">
        <v>0.0</v>
      </c>
      <c r="W303" s="3">
        <v>0.0</v>
      </c>
    </row>
    <row r="304" ht="15.75" customHeight="1">
      <c r="A304" s="3">
        <v>302.0</v>
      </c>
      <c r="B304" s="3" t="e">
        <v>#VALUE!</v>
      </c>
      <c r="C304" s="3" t="e">
        <v>#VALUE!</v>
      </c>
      <c r="D304" s="3" t="e">
        <v>#VALUE!</v>
      </c>
      <c r="E304" s="3">
        <v>0.0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>
        <v>0.0</v>
      </c>
      <c r="N304" s="3">
        <v>0.0</v>
      </c>
      <c r="O304" s="3">
        <v>0.0</v>
      </c>
      <c r="P304" s="3">
        <v>0.0</v>
      </c>
      <c r="Q304" s="3">
        <v>0.0</v>
      </c>
      <c r="R304" s="3">
        <v>0.0</v>
      </c>
      <c r="S304" s="3">
        <v>0.0</v>
      </c>
      <c r="T304" s="3">
        <v>0.0</v>
      </c>
      <c r="U304" s="3">
        <v>0.0</v>
      </c>
      <c r="V304" s="3">
        <v>0.0</v>
      </c>
      <c r="W304" s="3">
        <v>0.0</v>
      </c>
    </row>
    <row r="305" ht="15.75" customHeight="1">
      <c r="A305" s="3">
        <v>303.0</v>
      </c>
      <c r="B305" s="3" t="e">
        <v>#VALUE!</v>
      </c>
      <c r="C305" s="3" t="e">
        <v>#VALUE!</v>
      </c>
      <c r="D305" s="3" t="e">
        <v>#VALUE!</v>
      </c>
      <c r="E305" s="3">
        <v>0.0</v>
      </c>
      <c r="F305" s="3">
        <v>0.0</v>
      </c>
      <c r="G305" s="3">
        <v>0.0</v>
      </c>
      <c r="H305" s="3">
        <v>0.0</v>
      </c>
      <c r="I305" s="3">
        <v>0.0</v>
      </c>
      <c r="J305" s="3">
        <v>0.0</v>
      </c>
      <c r="K305" s="3">
        <v>0.0</v>
      </c>
      <c r="L305" s="3">
        <v>0.0</v>
      </c>
      <c r="M305" s="3">
        <v>0.0</v>
      </c>
      <c r="N305" s="3">
        <v>0.0</v>
      </c>
      <c r="O305" s="3">
        <v>0.0</v>
      </c>
      <c r="P305" s="3">
        <v>0.0</v>
      </c>
      <c r="Q305" s="3">
        <v>0.0</v>
      </c>
      <c r="R305" s="3">
        <v>0.0</v>
      </c>
      <c r="S305" s="3">
        <v>0.0</v>
      </c>
      <c r="T305" s="3">
        <v>0.0</v>
      </c>
      <c r="U305" s="3">
        <v>0.0</v>
      </c>
      <c r="V305" s="3">
        <v>0.0</v>
      </c>
      <c r="W305" s="3">
        <v>0.0</v>
      </c>
    </row>
    <row r="306" ht="15.75" customHeight="1">
      <c r="A306" s="3">
        <v>304.0</v>
      </c>
      <c r="B306" s="3" t="e">
        <v>#VALUE!</v>
      </c>
      <c r="C306" s="3" t="e">
        <v>#VALUE!</v>
      </c>
      <c r="D306" s="3" t="e">
        <v>#VALUE!</v>
      </c>
      <c r="E306" s="3">
        <v>0.0</v>
      </c>
      <c r="F306" s="3">
        <v>0.0</v>
      </c>
      <c r="G306" s="3">
        <v>0.0</v>
      </c>
      <c r="H306" s="3">
        <v>0.0</v>
      </c>
      <c r="I306" s="3">
        <v>0.0</v>
      </c>
      <c r="J306" s="3">
        <v>0.0</v>
      </c>
      <c r="K306" s="3">
        <v>0.0</v>
      </c>
      <c r="L306" s="3">
        <v>0.0</v>
      </c>
      <c r="M306" s="3">
        <v>0.0</v>
      </c>
      <c r="N306" s="3">
        <v>0.0</v>
      </c>
      <c r="O306" s="3">
        <v>0.0</v>
      </c>
      <c r="P306" s="3">
        <v>0.0</v>
      </c>
      <c r="Q306" s="3">
        <v>0.0</v>
      </c>
      <c r="R306" s="3">
        <v>0.0</v>
      </c>
      <c r="S306" s="3">
        <v>0.0</v>
      </c>
      <c r="T306" s="3">
        <v>0.0</v>
      </c>
      <c r="U306" s="3">
        <v>0.0</v>
      </c>
      <c r="V306" s="3">
        <v>0.0</v>
      </c>
      <c r="W306" s="3">
        <v>0.0</v>
      </c>
    </row>
    <row r="307" ht="15.75" customHeight="1">
      <c r="A307" s="3">
        <v>305.0</v>
      </c>
      <c r="B307" s="3" t="e">
        <v>#VALUE!</v>
      </c>
      <c r="C307" s="3" t="e">
        <v>#VALUE!</v>
      </c>
      <c r="D307" s="3" t="e">
        <v>#VALUE!</v>
      </c>
      <c r="E307" s="3">
        <v>0.0</v>
      </c>
      <c r="F307" s="3">
        <v>0.0</v>
      </c>
      <c r="G307" s="3">
        <v>0.0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  <c r="R307" s="3">
        <v>0.0</v>
      </c>
      <c r="S307" s="3">
        <v>0.0</v>
      </c>
      <c r="T307" s="3">
        <v>0.0</v>
      </c>
      <c r="U307" s="3">
        <v>0.0</v>
      </c>
      <c r="V307" s="3">
        <v>0.0</v>
      </c>
      <c r="W307" s="3">
        <v>0.0</v>
      </c>
    </row>
    <row r="308" ht="15.75" customHeight="1">
      <c r="A308" s="3">
        <v>306.0</v>
      </c>
      <c r="B308" s="3" t="e">
        <v>#VALUE!</v>
      </c>
      <c r="C308" s="3" t="e">
        <v>#VALUE!</v>
      </c>
      <c r="D308" s="3" t="e">
        <v>#VALUE!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0.0</v>
      </c>
      <c r="S308" s="3">
        <v>0.0</v>
      </c>
      <c r="T308" s="3">
        <v>0.0</v>
      </c>
      <c r="U308" s="3">
        <v>0.0</v>
      </c>
      <c r="V308" s="3">
        <v>0.0</v>
      </c>
      <c r="W308" s="3">
        <v>0.0</v>
      </c>
    </row>
    <row r="309" ht="15.75" customHeight="1">
      <c r="A309" s="3">
        <v>307.0</v>
      </c>
      <c r="B309" s="3" t="e">
        <v>#VALUE!</v>
      </c>
      <c r="C309" s="3" t="e">
        <v>#VALUE!</v>
      </c>
      <c r="D309" s="3" t="e">
        <v>#VALUE!</v>
      </c>
      <c r="E309" s="3">
        <v>0.0</v>
      </c>
      <c r="F309" s="3">
        <v>0.0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>
        <v>0.0</v>
      </c>
      <c r="N309" s="3">
        <v>0.0</v>
      </c>
      <c r="O309" s="3">
        <v>0.0</v>
      </c>
      <c r="P309" s="3">
        <v>0.0</v>
      </c>
      <c r="Q309" s="3">
        <v>0.0</v>
      </c>
      <c r="R309" s="3">
        <v>0.0</v>
      </c>
      <c r="S309" s="3">
        <v>0.0</v>
      </c>
      <c r="T309" s="3">
        <v>0.0</v>
      </c>
      <c r="U309" s="3">
        <v>0.0</v>
      </c>
      <c r="V309" s="3">
        <v>0.0</v>
      </c>
      <c r="W309" s="3">
        <v>0.0</v>
      </c>
    </row>
    <row r="310" ht="15.75" customHeight="1">
      <c r="A310" s="3">
        <v>308.0</v>
      </c>
      <c r="B310" s="3" t="e">
        <v>#VALUE!</v>
      </c>
      <c r="C310" s="3" t="e">
        <v>#VALUE!</v>
      </c>
      <c r="D310" s="3" t="e">
        <v>#VALUE!</v>
      </c>
      <c r="E310" s="3">
        <v>0.0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Q310" s="3">
        <v>0.0</v>
      </c>
      <c r="R310" s="3">
        <v>0.0</v>
      </c>
      <c r="S310" s="3">
        <v>0.0</v>
      </c>
      <c r="T310" s="3">
        <v>0.0</v>
      </c>
      <c r="U310" s="3">
        <v>0.0</v>
      </c>
      <c r="V310" s="3">
        <v>0.0</v>
      </c>
      <c r="W310" s="3">
        <v>0.0</v>
      </c>
    </row>
    <row r="311" ht="15.75" customHeight="1">
      <c r="A311" s="3">
        <v>309.0</v>
      </c>
      <c r="B311" s="3" t="e">
        <v>#VALUE!</v>
      </c>
      <c r="C311" s="3" t="e">
        <v>#VALUE!</v>
      </c>
      <c r="D311" s="3" t="e">
        <v>#VALUE!</v>
      </c>
      <c r="E311" s="3">
        <v>0.0</v>
      </c>
      <c r="F311" s="3">
        <v>0.0</v>
      </c>
      <c r="G311" s="3">
        <v>0.0</v>
      </c>
      <c r="H311" s="3">
        <v>0.0</v>
      </c>
      <c r="I311" s="3">
        <v>0.0</v>
      </c>
      <c r="J311" s="3">
        <v>0.0</v>
      </c>
      <c r="K311" s="3">
        <v>0.0</v>
      </c>
      <c r="L311" s="3">
        <v>0.0</v>
      </c>
      <c r="M311" s="3">
        <v>0.0</v>
      </c>
      <c r="N311" s="3">
        <v>0.0</v>
      </c>
      <c r="O311" s="3">
        <v>0.0</v>
      </c>
      <c r="P311" s="3">
        <v>0.0</v>
      </c>
      <c r="Q311" s="3">
        <v>0.0</v>
      </c>
      <c r="R311" s="3">
        <v>0.0</v>
      </c>
      <c r="S311" s="3">
        <v>0.0</v>
      </c>
      <c r="T311" s="3">
        <v>0.0</v>
      </c>
      <c r="U311" s="3">
        <v>0.0</v>
      </c>
      <c r="V311" s="3">
        <v>0.0</v>
      </c>
      <c r="W311" s="3">
        <v>0.0</v>
      </c>
    </row>
    <row r="312" ht="15.75" customHeight="1">
      <c r="A312" s="3">
        <v>310.0</v>
      </c>
      <c r="B312" s="3" t="e">
        <v>#VALUE!</v>
      </c>
      <c r="C312" s="3" t="e">
        <v>#VALUE!</v>
      </c>
      <c r="D312" s="3" t="e">
        <v>#VALUE!</v>
      </c>
      <c r="E312" s="3">
        <v>0.0</v>
      </c>
      <c r="F312" s="3">
        <v>0.0</v>
      </c>
      <c r="G312" s="3">
        <v>0.0</v>
      </c>
      <c r="H312" s="3">
        <v>0.0</v>
      </c>
      <c r="I312" s="3">
        <v>0.0</v>
      </c>
      <c r="J312" s="3">
        <v>0.0</v>
      </c>
      <c r="K312" s="3">
        <v>0.0</v>
      </c>
      <c r="L312" s="3">
        <v>0.0</v>
      </c>
      <c r="M312" s="3">
        <v>0.0</v>
      </c>
      <c r="N312" s="3">
        <v>0.0</v>
      </c>
      <c r="O312" s="3">
        <v>0.0</v>
      </c>
      <c r="P312" s="3">
        <v>0.0</v>
      </c>
      <c r="Q312" s="3">
        <v>0.0</v>
      </c>
      <c r="R312" s="3">
        <v>0.0</v>
      </c>
      <c r="S312" s="3">
        <v>0.0</v>
      </c>
      <c r="T312" s="3">
        <v>0.0</v>
      </c>
      <c r="U312" s="3">
        <v>0.0</v>
      </c>
      <c r="V312" s="3">
        <v>0.0</v>
      </c>
      <c r="W312" s="3">
        <v>0.0</v>
      </c>
    </row>
    <row r="313" ht="15.75" customHeight="1">
      <c r="A313" s="3">
        <v>311.0</v>
      </c>
      <c r="B313" s="3" t="e">
        <v>#VALUE!</v>
      </c>
      <c r="C313" s="3" t="e">
        <v>#VALUE!</v>
      </c>
      <c r="D313" s="3" t="e">
        <v>#VALUE!</v>
      </c>
      <c r="E313" s="3">
        <v>0.0</v>
      </c>
      <c r="F313" s="3">
        <v>0.0</v>
      </c>
      <c r="G313" s="3">
        <v>0.0</v>
      </c>
      <c r="H313" s="3">
        <v>0.0</v>
      </c>
      <c r="I313" s="3">
        <v>0.0</v>
      </c>
      <c r="J313" s="3">
        <v>0.0</v>
      </c>
      <c r="K313" s="3">
        <v>0.0</v>
      </c>
      <c r="L313" s="3">
        <v>0.0</v>
      </c>
      <c r="M313" s="3">
        <v>0.0</v>
      </c>
      <c r="N313" s="3">
        <v>0.0</v>
      </c>
      <c r="O313" s="3">
        <v>0.0</v>
      </c>
      <c r="P313" s="3">
        <v>0.0</v>
      </c>
      <c r="Q313" s="3">
        <v>0.0</v>
      </c>
      <c r="R313" s="3">
        <v>0.0</v>
      </c>
      <c r="S313" s="3">
        <v>0.0</v>
      </c>
      <c r="T313" s="3">
        <v>0.0</v>
      </c>
      <c r="U313" s="3">
        <v>0.0</v>
      </c>
      <c r="V313" s="3">
        <v>0.0</v>
      </c>
      <c r="W313" s="3">
        <v>0.0</v>
      </c>
    </row>
    <row r="314" ht="15.75" customHeight="1">
      <c r="A314" s="3">
        <v>312.0</v>
      </c>
      <c r="B314" s="3" t="e">
        <v>#VALUE!</v>
      </c>
      <c r="C314" s="3" t="e">
        <v>#VALUE!</v>
      </c>
      <c r="D314" s="3" t="e">
        <v>#VALUE!</v>
      </c>
      <c r="E314" s="3">
        <v>0.0</v>
      </c>
      <c r="F314" s="3">
        <v>0.0</v>
      </c>
      <c r="G314" s="3">
        <v>0.0</v>
      </c>
      <c r="H314" s="3">
        <v>0.0</v>
      </c>
      <c r="I314" s="3">
        <v>0.0</v>
      </c>
      <c r="J314" s="3">
        <v>0.0</v>
      </c>
      <c r="K314" s="3">
        <v>0.0</v>
      </c>
      <c r="L314" s="3">
        <v>0.0</v>
      </c>
      <c r="M314" s="3">
        <v>0.0</v>
      </c>
      <c r="N314" s="3">
        <v>0.0</v>
      </c>
      <c r="O314" s="3">
        <v>0.0</v>
      </c>
      <c r="P314" s="3">
        <v>0.0</v>
      </c>
      <c r="Q314" s="3">
        <v>0.0</v>
      </c>
      <c r="R314" s="3">
        <v>0.0</v>
      </c>
      <c r="S314" s="3">
        <v>0.0</v>
      </c>
      <c r="T314" s="3">
        <v>0.0</v>
      </c>
      <c r="U314" s="3">
        <v>0.0</v>
      </c>
      <c r="V314" s="3">
        <v>0.0</v>
      </c>
      <c r="W314" s="3">
        <v>0.0</v>
      </c>
    </row>
    <row r="315" ht="15.75" customHeight="1">
      <c r="A315" s="3">
        <v>313.0</v>
      </c>
      <c r="B315" s="3" t="e">
        <v>#VALUE!</v>
      </c>
      <c r="C315" s="3" t="e">
        <v>#VALUE!</v>
      </c>
      <c r="D315" s="3" t="e">
        <v>#VALUE!</v>
      </c>
      <c r="E315" s="3">
        <v>0.0</v>
      </c>
      <c r="F315" s="3">
        <v>0.0</v>
      </c>
      <c r="G315" s="3">
        <v>0.0</v>
      </c>
      <c r="H315" s="3">
        <v>0.0</v>
      </c>
      <c r="I315" s="3">
        <v>0.0</v>
      </c>
      <c r="J315" s="3">
        <v>0.0</v>
      </c>
      <c r="K315" s="3">
        <v>0.0</v>
      </c>
      <c r="L315" s="3">
        <v>0.0</v>
      </c>
      <c r="M315" s="3">
        <v>0.0</v>
      </c>
      <c r="N315" s="3">
        <v>0.0</v>
      </c>
      <c r="O315" s="3">
        <v>0.0</v>
      </c>
      <c r="P315" s="3">
        <v>0.0</v>
      </c>
      <c r="Q315" s="3">
        <v>0.0</v>
      </c>
      <c r="R315" s="3">
        <v>0.0</v>
      </c>
      <c r="S315" s="3">
        <v>0.0</v>
      </c>
      <c r="T315" s="3">
        <v>0.0</v>
      </c>
      <c r="U315" s="3">
        <v>0.0</v>
      </c>
      <c r="V315" s="3">
        <v>0.0</v>
      </c>
      <c r="W315" s="3">
        <v>0.0</v>
      </c>
    </row>
    <row r="316" ht="15.75" customHeight="1">
      <c r="A316" s="3">
        <v>314.0</v>
      </c>
      <c r="B316" s="3" t="e">
        <v>#VALUE!</v>
      </c>
      <c r="C316" s="3" t="e">
        <v>#VALUE!</v>
      </c>
      <c r="D316" s="3" t="e">
        <v>#VALUE!</v>
      </c>
      <c r="E316" s="3">
        <v>0.0</v>
      </c>
      <c r="F316" s="3">
        <v>0.0</v>
      </c>
      <c r="G316" s="3">
        <v>0.0</v>
      </c>
      <c r="H316" s="3">
        <v>0.0</v>
      </c>
      <c r="I316" s="3">
        <v>0.0</v>
      </c>
      <c r="J316" s="3">
        <v>0.0</v>
      </c>
      <c r="K316" s="3">
        <v>0.0</v>
      </c>
      <c r="L316" s="3">
        <v>0.0</v>
      </c>
      <c r="M316" s="3">
        <v>0.0</v>
      </c>
      <c r="N316" s="3">
        <v>0.0</v>
      </c>
      <c r="O316" s="3">
        <v>0.0</v>
      </c>
      <c r="P316" s="3">
        <v>0.0</v>
      </c>
      <c r="Q316" s="3">
        <v>0.0</v>
      </c>
      <c r="R316" s="3">
        <v>0.0</v>
      </c>
      <c r="S316" s="3">
        <v>0.0</v>
      </c>
      <c r="T316" s="3">
        <v>0.0</v>
      </c>
      <c r="U316" s="3">
        <v>0.0</v>
      </c>
      <c r="V316" s="3">
        <v>0.0</v>
      </c>
      <c r="W316" s="3">
        <v>0.0</v>
      </c>
    </row>
    <row r="317" ht="15.75" customHeight="1">
      <c r="A317" s="3">
        <v>315.0</v>
      </c>
      <c r="B317" s="3" t="e">
        <v>#VALUE!</v>
      </c>
      <c r="C317" s="3" t="e">
        <v>#VALUE!</v>
      </c>
      <c r="D317" s="3" t="e">
        <v>#VALUE!</v>
      </c>
      <c r="E317" s="3">
        <v>0.0</v>
      </c>
      <c r="F317" s="3">
        <v>0.0</v>
      </c>
      <c r="G317" s="3">
        <v>0.0</v>
      </c>
      <c r="H317" s="3">
        <v>0.0</v>
      </c>
      <c r="I317" s="3">
        <v>0.0</v>
      </c>
      <c r="J317" s="3">
        <v>0.0</v>
      </c>
      <c r="K317" s="3">
        <v>0.0</v>
      </c>
      <c r="L317" s="3">
        <v>0.0</v>
      </c>
      <c r="M317" s="3">
        <v>0.0</v>
      </c>
      <c r="N317" s="3">
        <v>0.0</v>
      </c>
      <c r="O317" s="3">
        <v>0.0</v>
      </c>
      <c r="P317" s="3">
        <v>0.0</v>
      </c>
      <c r="Q317" s="3">
        <v>0.0</v>
      </c>
      <c r="R317" s="3">
        <v>0.0</v>
      </c>
      <c r="S317" s="3">
        <v>0.0</v>
      </c>
      <c r="T317" s="3">
        <v>0.0</v>
      </c>
      <c r="U317" s="3">
        <v>0.0</v>
      </c>
      <c r="V317" s="3">
        <v>0.0</v>
      </c>
      <c r="W317" s="3">
        <v>0.0</v>
      </c>
    </row>
    <row r="318" ht="15.75" customHeight="1">
      <c r="A318" s="3">
        <v>316.0</v>
      </c>
      <c r="B318" s="3" t="e">
        <v>#VALUE!</v>
      </c>
      <c r="C318" s="3" t="e">
        <v>#VALUE!</v>
      </c>
      <c r="D318" s="3" t="e">
        <v>#VALUE!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  <c r="S318" s="3">
        <v>0.0</v>
      </c>
      <c r="T318" s="3">
        <v>0.0</v>
      </c>
      <c r="U318" s="3">
        <v>0.0</v>
      </c>
      <c r="V318" s="3">
        <v>0.0</v>
      </c>
      <c r="W318" s="3">
        <v>0.0</v>
      </c>
    </row>
    <row r="319" ht="15.75" customHeight="1">
      <c r="A319" s="3">
        <v>317.0</v>
      </c>
      <c r="B319" s="3" t="e">
        <v>#VALUE!</v>
      </c>
      <c r="C319" s="3" t="e">
        <v>#VALUE!</v>
      </c>
      <c r="D319" s="3" t="e">
        <v>#VALUE!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>
        <v>0.0</v>
      </c>
      <c r="N319" s="3">
        <v>0.0</v>
      </c>
      <c r="O319" s="3">
        <v>0.0</v>
      </c>
      <c r="P319" s="3">
        <v>0.0</v>
      </c>
      <c r="Q319" s="3">
        <v>0.0</v>
      </c>
      <c r="R319" s="3">
        <v>0.0</v>
      </c>
      <c r="S319" s="3">
        <v>0.0</v>
      </c>
      <c r="T319" s="3">
        <v>0.0</v>
      </c>
      <c r="U319" s="3">
        <v>0.0</v>
      </c>
      <c r="V319" s="3">
        <v>0.0</v>
      </c>
      <c r="W319" s="3">
        <v>0.0</v>
      </c>
    </row>
    <row r="320" ht="15.75" customHeight="1">
      <c r="A320" s="3">
        <v>318.0</v>
      </c>
      <c r="B320" s="3" t="e">
        <v>#VALUE!</v>
      </c>
      <c r="C320" s="3" t="e">
        <v>#VALUE!</v>
      </c>
      <c r="D320" s="3" t="e">
        <v>#VALUE!</v>
      </c>
      <c r="E320" s="3"/>
      <c r="F320" s="3"/>
      <c r="G320" s="3">
        <v>0.0</v>
      </c>
      <c r="H320" s="3">
        <v>0.0</v>
      </c>
      <c r="I320" s="3">
        <v>0.0</v>
      </c>
      <c r="J320" s="3">
        <v>0.0</v>
      </c>
      <c r="K320" s="3">
        <v>0.0</v>
      </c>
      <c r="L320" s="3">
        <v>0.0</v>
      </c>
      <c r="M320" s="3">
        <v>0.0</v>
      </c>
      <c r="N320" s="3">
        <v>0.0</v>
      </c>
      <c r="O320" s="3">
        <v>0.0</v>
      </c>
      <c r="P320" s="3">
        <v>0.0</v>
      </c>
      <c r="Q320" s="3">
        <v>0.0</v>
      </c>
      <c r="R320" s="3">
        <v>0.0</v>
      </c>
      <c r="S320" s="3">
        <v>0.0</v>
      </c>
      <c r="T320" s="3">
        <v>0.0</v>
      </c>
      <c r="U320" s="3">
        <v>0.0</v>
      </c>
      <c r="V320" s="3">
        <v>0.0</v>
      </c>
      <c r="W320" s="3">
        <v>0.0</v>
      </c>
    </row>
    <row r="321" ht="15.75" customHeight="1">
      <c r="A321" s="3">
        <v>319.0</v>
      </c>
      <c r="B321" s="3" t="e">
        <v>#VALUE!</v>
      </c>
      <c r="C321" s="3" t="e">
        <v>#VALUE!</v>
      </c>
      <c r="D321" s="3" t="e">
        <v>#VALUE!</v>
      </c>
      <c r="E321" s="3"/>
      <c r="F321" s="3"/>
      <c r="G321" s="3">
        <v>0.0</v>
      </c>
      <c r="H321" s="3">
        <v>0.0</v>
      </c>
      <c r="I321" s="3">
        <v>0.0</v>
      </c>
      <c r="J321" s="3">
        <v>0.0</v>
      </c>
      <c r="K321" s="3">
        <v>0.0</v>
      </c>
      <c r="L321" s="3">
        <v>0.0</v>
      </c>
      <c r="M321" s="3">
        <v>0.0</v>
      </c>
      <c r="N321" s="3">
        <v>0.0</v>
      </c>
      <c r="O321" s="3">
        <v>0.0</v>
      </c>
      <c r="P321" s="3">
        <v>0.0</v>
      </c>
      <c r="Q321" s="3">
        <v>0.0</v>
      </c>
      <c r="R321" s="3">
        <v>0.0</v>
      </c>
      <c r="S321" s="3">
        <v>0.0</v>
      </c>
      <c r="T321" s="3">
        <v>0.0</v>
      </c>
      <c r="U321" s="3">
        <v>0.0</v>
      </c>
      <c r="V321" s="3">
        <v>0.0</v>
      </c>
      <c r="W321" s="3">
        <v>0.0</v>
      </c>
    </row>
    <row r="322" ht="15.75" customHeight="1">
      <c r="A322" s="3">
        <v>320.0</v>
      </c>
      <c r="B322" s="3" t="e">
        <v>#VALUE!</v>
      </c>
      <c r="C322" s="3" t="e">
        <v>#VALUE!</v>
      </c>
      <c r="D322" s="3" t="e">
        <v>#VALUE!</v>
      </c>
      <c r="E322" s="3"/>
      <c r="F322" s="3"/>
      <c r="G322" s="3">
        <v>0.0</v>
      </c>
      <c r="H322" s="3">
        <v>0.0</v>
      </c>
      <c r="I322" s="3">
        <v>0.0</v>
      </c>
      <c r="J322" s="3">
        <v>0.0</v>
      </c>
      <c r="K322" s="3">
        <v>0.0</v>
      </c>
      <c r="L322" s="3">
        <v>0.0</v>
      </c>
      <c r="M322" s="3">
        <v>0.0</v>
      </c>
      <c r="N322" s="3">
        <v>0.0</v>
      </c>
      <c r="O322" s="3">
        <v>0.0</v>
      </c>
      <c r="P322" s="3">
        <v>0.0</v>
      </c>
      <c r="Q322" s="3">
        <v>0.0</v>
      </c>
      <c r="R322" s="3">
        <v>0.0</v>
      </c>
      <c r="S322" s="3">
        <v>0.0</v>
      </c>
      <c r="T322" s="3">
        <v>0.0</v>
      </c>
      <c r="U322" s="3">
        <v>0.0</v>
      </c>
      <c r="V322" s="3">
        <v>0.0</v>
      </c>
      <c r="W322" s="3">
        <v>0.0</v>
      </c>
    </row>
    <row r="323" ht="15.75" customHeight="1">
      <c r="A323" s="3">
        <v>321.0</v>
      </c>
      <c r="B323" s="3" t="e">
        <v>#VALUE!</v>
      </c>
      <c r="C323" s="3" t="e">
        <v>#VALUE!</v>
      </c>
      <c r="D323" s="3" t="e">
        <v>#VALUE!</v>
      </c>
      <c r="E323" s="3"/>
      <c r="F323" s="3"/>
      <c r="G323" s="3">
        <v>0.0</v>
      </c>
      <c r="H323" s="3">
        <v>0.0</v>
      </c>
      <c r="I323" s="3">
        <v>0.0</v>
      </c>
      <c r="J323" s="3">
        <v>0.0</v>
      </c>
      <c r="K323" s="3">
        <v>0.0</v>
      </c>
      <c r="L323" s="3">
        <v>0.0</v>
      </c>
      <c r="M323" s="3">
        <v>0.0</v>
      </c>
      <c r="N323" s="3">
        <v>0.0</v>
      </c>
      <c r="O323" s="3">
        <v>0.0</v>
      </c>
      <c r="P323" s="3">
        <v>0.0</v>
      </c>
      <c r="Q323" s="3">
        <v>0.0</v>
      </c>
      <c r="R323" s="3">
        <v>0.0</v>
      </c>
      <c r="S323" s="3">
        <v>0.0</v>
      </c>
      <c r="T323" s="3">
        <v>0.0</v>
      </c>
      <c r="U323" s="3">
        <v>0.0</v>
      </c>
      <c r="V323" s="3">
        <v>0.0</v>
      </c>
      <c r="W323" s="3">
        <v>0.0</v>
      </c>
    </row>
    <row r="324" ht="15.75" customHeight="1">
      <c r="A324" s="3">
        <v>322.0</v>
      </c>
      <c r="B324" s="3" t="e">
        <v>#VALUE!</v>
      </c>
      <c r="C324" s="3" t="e">
        <v>#VALUE!</v>
      </c>
      <c r="D324" s="3" t="e">
        <v>#VALUE!</v>
      </c>
      <c r="E324" s="3"/>
      <c r="F324" s="3"/>
      <c r="G324" s="3">
        <v>0.0</v>
      </c>
      <c r="H324" s="3">
        <v>0.0</v>
      </c>
      <c r="I324" s="3">
        <v>0.0</v>
      </c>
      <c r="J324" s="3">
        <v>0.0</v>
      </c>
      <c r="K324" s="3">
        <v>0.0</v>
      </c>
      <c r="L324" s="3">
        <v>0.0</v>
      </c>
      <c r="M324" s="3">
        <v>0.0</v>
      </c>
      <c r="N324" s="3">
        <v>0.0</v>
      </c>
      <c r="O324" s="3">
        <v>0.0</v>
      </c>
      <c r="P324" s="3">
        <v>0.0</v>
      </c>
      <c r="Q324" s="3">
        <v>0.0</v>
      </c>
      <c r="R324" s="3">
        <v>0.0</v>
      </c>
      <c r="S324" s="3">
        <v>0.0</v>
      </c>
      <c r="T324" s="3">
        <v>0.0</v>
      </c>
      <c r="U324" s="3">
        <v>0.0</v>
      </c>
      <c r="V324" s="3">
        <v>0.0</v>
      </c>
      <c r="W324" s="3">
        <v>0.0</v>
      </c>
    </row>
    <row r="325" ht="15.75" customHeight="1">
      <c r="A325" s="3">
        <v>323.0</v>
      </c>
      <c r="B325" s="3" t="e">
        <v>#VALUE!</v>
      </c>
      <c r="C325" s="3" t="e">
        <v>#VALUE!</v>
      </c>
      <c r="D325" s="3" t="e">
        <v>#VALUE!</v>
      </c>
      <c r="E325" s="3"/>
      <c r="F325" s="3"/>
      <c r="G325" s="3">
        <v>0.0</v>
      </c>
      <c r="H325" s="3">
        <v>0.0</v>
      </c>
      <c r="I325" s="3">
        <v>0.0</v>
      </c>
      <c r="J325" s="3">
        <v>0.0</v>
      </c>
      <c r="K325" s="3">
        <v>0.0</v>
      </c>
      <c r="L325" s="3">
        <v>0.0</v>
      </c>
      <c r="M325" s="3">
        <v>0.0</v>
      </c>
      <c r="N325" s="3">
        <v>0.0</v>
      </c>
      <c r="O325" s="3">
        <v>0.0</v>
      </c>
      <c r="P325" s="3">
        <v>0.0</v>
      </c>
      <c r="Q325" s="3">
        <v>0.0</v>
      </c>
      <c r="R325" s="3">
        <v>0.0</v>
      </c>
      <c r="S325" s="3">
        <v>0.0</v>
      </c>
      <c r="T325" s="3">
        <v>0.0</v>
      </c>
      <c r="U325" s="3">
        <v>0.0</v>
      </c>
      <c r="V325" s="3">
        <v>0.0</v>
      </c>
      <c r="W325" s="3">
        <v>0.0</v>
      </c>
    </row>
    <row r="326" ht="15.75" customHeight="1">
      <c r="A326" s="3">
        <v>324.0</v>
      </c>
      <c r="B326" s="3" t="e">
        <v>#VALUE!</v>
      </c>
      <c r="C326" s="3" t="e">
        <v>#VALUE!</v>
      </c>
      <c r="D326" s="3" t="e">
        <v>#VALUE!</v>
      </c>
      <c r="E326" s="3"/>
      <c r="F326" s="3"/>
      <c r="G326" s="3">
        <v>0.0</v>
      </c>
      <c r="H326" s="3">
        <v>0.0</v>
      </c>
      <c r="I326" s="3">
        <v>0.0</v>
      </c>
      <c r="J326" s="3">
        <v>0.0</v>
      </c>
      <c r="K326" s="3">
        <v>0.0</v>
      </c>
      <c r="L326" s="3">
        <v>0.0</v>
      </c>
      <c r="M326" s="3">
        <v>0.0</v>
      </c>
      <c r="N326" s="3">
        <v>0.0</v>
      </c>
      <c r="O326" s="3">
        <v>0.0</v>
      </c>
      <c r="P326" s="3">
        <v>0.0</v>
      </c>
      <c r="Q326" s="3">
        <v>0.0</v>
      </c>
      <c r="R326" s="3">
        <v>0.0</v>
      </c>
      <c r="S326" s="3">
        <v>0.0</v>
      </c>
      <c r="T326" s="3">
        <v>0.0</v>
      </c>
      <c r="U326" s="3">
        <v>0.0</v>
      </c>
      <c r="V326" s="3">
        <v>0.0</v>
      </c>
      <c r="W326" s="3">
        <v>0.0</v>
      </c>
    </row>
    <row r="327" ht="15.75" customHeight="1">
      <c r="A327" s="3">
        <v>325.0</v>
      </c>
      <c r="B327" s="3" t="e">
        <v>#VALUE!</v>
      </c>
      <c r="C327" s="3" t="e">
        <v>#VALUE!</v>
      </c>
      <c r="D327" s="3" t="e">
        <v>#VALUE!</v>
      </c>
      <c r="E327" s="3"/>
      <c r="F327" s="3"/>
      <c r="G327" s="3">
        <v>0.0</v>
      </c>
      <c r="H327" s="3">
        <v>0.0</v>
      </c>
      <c r="I327" s="3">
        <v>0.0</v>
      </c>
      <c r="J327" s="3">
        <v>0.0</v>
      </c>
      <c r="K327" s="3">
        <v>0.0</v>
      </c>
      <c r="L327" s="3">
        <v>0.0</v>
      </c>
      <c r="M327" s="3">
        <v>0.0</v>
      </c>
      <c r="N327" s="3">
        <v>0.0</v>
      </c>
      <c r="O327" s="3">
        <v>0.0</v>
      </c>
      <c r="P327" s="3">
        <v>0.0</v>
      </c>
      <c r="Q327" s="3">
        <v>0.0</v>
      </c>
      <c r="R327" s="3">
        <v>0.0</v>
      </c>
      <c r="S327" s="3">
        <v>0.0</v>
      </c>
      <c r="T327" s="3">
        <v>0.0</v>
      </c>
      <c r="U327" s="3">
        <v>0.0</v>
      </c>
      <c r="V327" s="3">
        <v>0.0</v>
      </c>
      <c r="W327" s="3">
        <v>0.0</v>
      </c>
    </row>
    <row r="328" ht="15.75" customHeight="1">
      <c r="A328" s="3">
        <v>326.0</v>
      </c>
      <c r="B328" s="3" t="e">
        <v>#VALUE!</v>
      </c>
      <c r="C328" s="3" t="e">
        <v>#VALUE!</v>
      </c>
      <c r="D328" s="3" t="e">
        <v>#VALUE!</v>
      </c>
      <c r="E328" s="3"/>
      <c r="F328" s="3"/>
      <c r="G328" s="3">
        <v>0.0</v>
      </c>
      <c r="H328" s="3">
        <v>0.0</v>
      </c>
      <c r="I328" s="3">
        <v>0.0</v>
      </c>
      <c r="J328" s="3">
        <v>0.0</v>
      </c>
      <c r="K328" s="3">
        <v>0.0</v>
      </c>
      <c r="L328" s="3">
        <v>0.0</v>
      </c>
      <c r="M328" s="3">
        <v>0.0</v>
      </c>
      <c r="N328" s="3">
        <v>0.0</v>
      </c>
      <c r="O328" s="3">
        <v>0.0</v>
      </c>
      <c r="P328" s="3">
        <v>0.0</v>
      </c>
      <c r="Q328" s="3">
        <v>0.0</v>
      </c>
      <c r="R328" s="3">
        <v>0.0</v>
      </c>
      <c r="S328" s="3">
        <v>0.0</v>
      </c>
      <c r="T328" s="3">
        <v>0.0</v>
      </c>
      <c r="U328" s="3">
        <v>0.0</v>
      </c>
      <c r="V328" s="3">
        <v>0.0</v>
      </c>
      <c r="W328" s="3">
        <v>0.0</v>
      </c>
    </row>
    <row r="329" ht="15.75" customHeight="1">
      <c r="A329" s="3">
        <v>327.0</v>
      </c>
      <c r="B329" s="3" t="e">
        <v>#VALUE!</v>
      </c>
      <c r="C329" s="3" t="e">
        <v>#VALUE!</v>
      </c>
      <c r="D329" s="3" t="e">
        <v>#VALUE!</v>
      </c>
      <c r="E329" s="3"/>
      <c r="F329" s="3"/>
      <c r="G329" s="3">
        <v>0.0</v>
      </c>
      <c r="H329" s="3">
        <v>0.0</v>
      </c>
      <c r="I329" s="3">
        <v>0.0</v>
      </c>
      <c r="J329" s="3">
        <v>0.0</v>
      </c>
      <c r="K329" s="3">
        <v>0.0</v>
      </c>
      <c r="L329" s="3">
        <v>0.0</v>
      </c>
      <c r="M329" s="3">
        <v>0.0</v>
      </c>
      <c r="N329" s="3">
        <v>0.0</v>
      </c>
      <c r="O329" s="3">
        <v>0.0</v>
      </c>
      <c r="P329" s="3">
        <v>0.0</v>
      </c>
      <c r="Q329" s="3">
        <v>0.0</v>
      </c>
      <c r="R329" s="3">
        <v>0.0</v>
      </c>
      <c r="S329" s="3">
        <v>0.0</v>
      </c>
      <c r="T329" s="3">
        <v>0.0</v>
      </c>
      <c r="U329" s="3">
        <v>0.0</v>
      </c>
      <c r="V329" s="3">
        <v>0.0</v>
      </c>
      <c r="W329" s="3">
        <v>0.0</v>
      </c>
    </row>
    <row r="330" ht="15.75" customHeight="1">
      <c r="A330" s="3">
        <v>328.0</v>
      </c>
      <c r="B330" s="3" t="e">
        <v>#VALUE!</v>
      </c>
      <c r="C330" s="3" t="e">
        <v>#VALUE!</v>
      </c>
      <c r="D330" s="3" t="e">
        <v>#VALUE!</v>
      </c>
      <c r="E330" s="3"/>
      <c r="F330" s="3"/>
      <c r="G330" s="3">
        <v>0.0</v>
      </c>
      <c r="H330" s="3">
        <v>0.0</v>
      </c>
      <c r="I330" s="3">
        <v>0.0</v>
      </c>
      <c r="J330" s="3">
        <v>0.0</v>
      </c>
      <c r="K330" s="3">
        <v>0.0</v>
      </c>
      <c r="L330" s="3">
        <v>0.0</v>
      </c>
      <c r="M330" s="3">
        <v>0.0</v>
      </c>
      <c r="N330" s="3">
        <v>0.0</v>
      </c>
      <c r="O330" s="3">
        <v>0.0</v>
      </c>
      <c r="P330" s="3">
        <v>0.0</v>
      </c>
      <c r="Q330" s="3">
        <v>0.0</v>
      </c>
      <c r="R330" s="3">
        <v>0.0</v>
      </c>
      <c r="S330" s="3">
        <v>0.0</v>
      </c>
      <c r="T330" s="3">
        <v>0.0</v>
      </c>
      <c r="U330" s="3">
        <v>0.0</v>
      </c>
      <c r="V330" s="3">
        <v>0.0</v>
      </c>
      <c r="W330" s="3">
        <v>0.0</v>
      </c>
    </row>
    <row r="331" ht="15.75" customHeight="1">
      <c r="A331" s="3">
        <v>329.0</v>
      </c>
      <c r="B331" s="3" t="e">
        <v>#VALUE!</v>
      </c>
      <c r="C331" s="3" t="e">
        <v>#VALUE!</v>
      </c>
      <c r="D331" s="3" t="e">
        <v>#VALUE!</v>
      </c>
      <c r="E331" s="3"/>
      <c r="F331" s="3"/>
      <c r="G331" s="3">
        <v>0.0</v>
      </c>
      <c r="H331" s="3">
        <v>0.0</v>
      </c>
      <c r="I331" s="3">
        <v>0.0</v>
      </c>
      <c r="J331" s="3">
        <v>0.0</v>
      </c>
      <c r="K331" s="3">
        <v>0.0</v>
      </c>
      <c r="L331" s="3">
        <v>0.0</v>
      </c>
      <c r="M331" s="3">
        <v>0.0</v>
      </c>
      <c r="N331" s="3">
        <v>0.0</v>
      </c>
      <c r="O331" s="3">
        <v>0.0</v>
      </c>
      <c r="P331" s="3">
        <v>0.0</v>
      </c>
      <c r="Q331" s="3">
        <v>0.0</v>
      </c>
      <c r="R331" s="3">
        <v>0.0</v>
      </c>
      <c r="S331" s="3">
        <v>0.0</v>
      </c>
      <c r="T331" s="3">
        <v>0.0</v>
      </c>
      <c r="U331" s="3">
        <v>0.0</v>
      </c>
      <c r="V331" s="3">
        <v>0.0</v>
      </c>
      <c r="W331" s="3">
        <v>0.0</v>
      </c>
    </row>
    <row r="332" ht="15.75" customHeight="1">
      <c r="A332" s="3">
        <v>330.0</v>
      </c>
      <c r="B332" s="3" t="e">
        <v>#VALUE!</v>
      </c>
      <c r="C332" s="3" t="e">
        <v>#VALUE!</v>
      </c>
      <c r="D332" s="3" t="e">
        <v>#VALUE!</v>
      </c>
      <c r="E332" s="3"/>
      <c r="F332" s="3"/>
      <c r="G332" s="3">
        <v>0.0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>
        <v>0.0</v>
      </c>
      <c r="N332" s="3">
        <v>0.0</v>
      </c>
      <c r="O332" s="3">
        <v>0.0</v>
      </c>
      <c r="P332" s="3">
        <v>0.0</v>
      </c>
      <c r="Q332" s="3">
        <v>0.0</v>
      </c>
      <c r="R332" s="3">
        <v>0.0</v>
      </c>
      <c r="S332" s="3">
        <v>0.0</v>
      </c>
      <c r="T332" s="3">
        <v>0.0</v>
      </c>
      <c r="U332" s="3">
        <v>0.0</v>
      </c>
      <c r="V332" s="3">
        <v>0.0</v>
      </c>
      <c r="W332" s="3">
        <v>0.0</v>
      </c>
    </row>
    <row r="333" ht="15.75" customHeight="1">
      <c r="A333" s="3">
        <v>331.0</v>
      </c>
      <c r="B333" s="3" t="e">
        <v>#VALUE!</v>
      </c>
      <c r="C333" s="3" t="e">
        <v>#VALUE!</v>
      </c>
      <c r="D333" s="3" t="e">
        <v>#VALUE!</v>
      </c>
      <c r="E333" s="3"/>
      <c r="F333" s="3"/>
      <c r="G333" s="3">
        <v>0.0</v>
      </c>
      <c r="H333" s="3">
        <v>0.0</v>
      </c>
      <c r="I333" s="3">
        <v>0.0</v>
      </c>
      <c r="J333" s="3">
        <v>0.0</v>
      </c>
      <c r="K333" s="3">
        <v>0.0</v>
      </c>
      <c r="L333" s="3">
        <v>0.0</v>
      </c>
      <c r="M333" s="3">
        <v>0.0</v>
      </c>
      <c r="N333" s="3">
        <v>0.0</v>
      </c>
      <c r="O333" s="3">
        <v>0.0</v>
      </c>
      <c r="P333" s="3">
        <v>0.0</v>
      </c>
      <c r="Q333" s="3">
        <v>0.0</v>
      </c>
      <c r="R333" s="3">
        <v>0.0</v>
      </c>
      <c r="S333" s="3">
        <v>0.0</v>
      </c>
      <c r="T333" s="3">
        <v>0.0</v>
      </c>
      <c r="U333" s="3">
        <v>0.0</v>
      </c>
      <c r="V333" s="3">
        <v>0.0</v>
      </c>
      <c r="W333" s="3">
        <v>0.0</v>
      </c>
    </row>
    <row r="334" ht="15.75" customHeight="1">
      <c r="A334" s="3">
        <v>332.0</v>
      </c>
      <c r="B334" s="3" t="e">
        <v>#VALUE!</v>
      </c>
      <c r="C334" s="3" t="e">
        <v>#VALUE!</v>
      </c>
      <c r="D334" s="3" t="e">
        <v>#VALUE!</v>
      </c>
      <c r="E334" s="3"/>
      <c r="F334" s="3"/>
      <c r="G334" s="3">
        <v>0.0</v>
      </c>
      <c r="H334" s="3">
        <v>0.0</v>
      </c>
      <c r="I334" s="3">
        <v>0.0</v>
      </c>
      <c r="J334" s="3">
        <v>0.0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0.0</v>
      </c>
      <c r="Q334" s="3">
        <v>0.0</v>
      </c>
      <c r="R334" s="3">
        <v>0.0</v>
      </c>
      <c r="S334" s="3">
        <v>0.0</v>
      </c>
      <c r="T334" s="3">
        <v>0.0</v>
      </c>
      <c r="U334" s="3">
        <v>0.0</v>
      </c>
      <c r="V334" s="3">
        <v>0.0</v>
      </c>
      <c r="W334" s="3">
        <v>0.0</v>
      </c>
    </row>
    <row r="335" ht="15.75" customHeight="1">
      <c r="A335" s="3">
        <v>333.0</v>
      </c>
      <c r="B335" s="3"/>
      <c r="C335" s="3"/>
      <c r="D335" s="3"/>
      <c r="E335" s="3"/>
      <c r="F335" s="3"/>
      <c r="G335" s="3">
        <v>0.0</v>
      </c>
      <c r="H335" s="3">
        <v>0.0</v>
      </c>
      <c r="I335" s="3">
        <v>0.0</v>
      </c>
      <c r="J335" s="3">
        <v>0.0</v>
      </c>
      <c r="K335" s="3">
        <v>0.0</v>
      </c>
      <c r="L335" s="3">
        <v>0.0</v>
      </c>
      <c r="M335" s="3">
        <v>0.0</v>
      </c>
      <c r="N335" s="3">
        <v>0.0</v>
      </c>
      <c r="O335" s="3">
        <v>0.0</v>
      </c>
      <c r="P335" s="3">
        <v>0.0</v>
      </c>
      <c r="Q335" s="3">
        <v>0.0</v>
      </c>
      <c r="R335" s="3">
        <v>0.0</v>
      </c>
      <c r="S335" s="3">
        <v>0.0</v>
      </c>
      <c r="T335" s="3">
        <v>0.0</v>
      </c>
      <c r="U335" s="3">
        <v>0.0</v>
      </c>
      <c r="V335" s="3">
        <v>0.0</v>
      </c>
      <c r="W335" s="3">
        <v>0.0</v>
      </c>
    </row>
    <row r="336" ht="15.75" customHeight="1">
      <c r="A336" s="3">
        <v>334.0</v>
      </c>
      <c r="B336" s="3"/>
      <c r="C336" s="3"/>
      <c r="D336" s="3"/>
      <c r="E336" s="3"/>
      <c r="F336" s="3"/>
      <c r="G336" s="3">
        <v>0.0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>
        <v>0.0</v>
      </c>
      <c r="N336" s="3">
        <v>0.0</v>
      </c>
      <c r="O336" s="3">
        <v>0.0</v>
      </c>
      <c r="P336" s="3">
        <v>0.0</v>
      </c>
      <c r="Q336" s="3">
        <v>0.0</v>
      </c>
      <c r="R336" s="3">
        <v>0.0</v>
      </c>
      <c r="S336" s="3">
        <v>0.0</v>
      </c>
      <c r="T336" s="3">
        <v>0.0</v>
      </c>
      <c r="U336" s="3">
        <v>0.0</v>
      </c>
      <c r="V336" s="3">
        <v>0.0</v>
      </c>
      <c r="W336" s="3">
        <v>0.0</v>
      </c>
    </row>
    <row r="337" ht="15.75" customHeight="1">
      <c r="A337" s="3">
        <v>335.0</v>
      </c>
      <c r="B337" s="3"/>
      <c r="C337" s="3"/>
      <c r="D337" s="3"/>
      <c r="E337" s="3"/>
      <c r="F337" s="3"/>
      <c r="G337" s="3">
        <v>0.0</v>
      </c>
      <c r="H337" s="3">
        <v>0.0</v>
      </c>
      <c r="I337" s="3">
        <v>0.0</v>
      </c>
      <c r="J337" s="3">
        <v>0.0</v>
      </c>
      <c r="K337" s="3">
        <v>0.0</v>
      </c>
      <c r="L337" s="3">
        <v>0.0</v>
      </c>
      <c r="M337" s="3">
        <v>0.0</v>
      </c>
      <c r="N337" s="3">
        <v>0.0</v>
      </c>
      <c r="O337" s="3">
        <v>0.0</v>
      </c>
      <c r="P337" s="3">
        <v>0.0</v>
      </c>
      <c r="Q337" s="3">
        <v>0.0</v>
      </c>
      <c r="R337" s="3">
        <v>0.0</v>
      </c>
      <c r="S337" s="3">
        <v>0.0</v>
      </c>
      <c r="T337" s="3">
        <v>0.0</v>
      </c>
      <c r="U337" s="3">
        <v>0.0</v>
      </c>
      <c r="V337" s="3">
        <v>0.0</v>
      </c>
      <c r="W337" s="3">
        <v>0.0</v>
      </c>
    </row>
    <row r="338" ht="15.75" customHeight="1">
      <c r="A338" s="3">
        <v>336.0</v>
      </c>
      <c r="B338" s="3"/>
      <c r="C338" s="3"/>
      <c r="D338" s="3"/>
      <c r="E338" s="3"/>
      <c r="F338" s="3"/>
      <c r="G338" s="3">
        <v>0.0</v>
      </c>
      <c r="H338" s="3">
        <v>0.0</v>
      </c>
      <c r="I338" s="3">
        <v>0.0</v>
      </c>
      <c r="J338" s="3">
        <v>0.0</v>
      </c>
      <c r="K338" s="3">
        <v>0.0</v>
      </c>
      <c r="L338" s="3">
        <v>0.0</v>
      </c>
      <c r="M338" s="3">
        <v>0.0</v>
      </c>
      <c r="N338" s="3">
        <v>0.0</v>
      </c>
      <c r="O338" s="3">
        <v>0.0</v>
      </c>
      <c r="P338" s="3">
        <v>0.0</v>
      </c>
      <c r="Q338" s="3">
        <v>0.0</v>
      </c>
      <c r="R338" s="3">
        <v>0.0</v>
      </c>
      <c r="S338" s="3">
        <v>0.0</v>
      </c>
      <c r="T338" s="3">
        <v>0.0</v>
      </c>
      <c r="U338" s="3">
        <v>0.0</v>
      </c>
      <c r="V338" s="3">
        <v>0.0</v>
      </c>
      <c r="W338" s="3">
        <v>0.0</v>
      </c>
    </row>
    <row r="339" ht="15.75" customHeight="1">
      <c r="A339" s="3">
        <v>337.0</v>
      </c>
      <c r="B339" s="3"/>
      <c r="C339" s="3"/>
      <c r="D339" s="3"/>
      <c r="E339" s="3"/>
      <c r="F339" s="3"/>
      <c r="G339" s="3">
        <v>0.0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>
        <v>0.0</v>
      </c>
      <c r="N339" s="3">
        <v>0.0</v>
      </c>
      <c r="O339" s="3">
        <v>0.0</v>
      </c>
      <c r="P339" s="3">
        <v>0.0</v>
      </c>
      <c r="Q339" s="3">
        <v>0.0</v>
      </c>
      <c r="R339" s="3">
        <v>0.0</v>
      </c>
      <c r="S339" s="3">
        <v>0.0</v>
      </c>
      <c r="T339" s="3">
        <v>0.0</v>
      </c>
      <c r="U339" s="3">
        <v>0.0</v>
      </c>
      <c r="V339" s="3">
        <v>0.0</v>
      </c>
      <c r="W339" s="3">
        <v>0.0</v>
      </c>
    </row>
    <row r="340" ht="15.75" customHeight="1">
      <c r="A340" s="3">
        <v>338.0</v>
      </c>
      <c r="B340" s="3"/>
      <c r="C340" s="3"/>
      <c r="D340" s="3"/>
      <c r="E340" s="3"/>
      <c r="F340" s="3"/>
      <c r="G340" s="3">
        <v>0.0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>
        <v>0.0</v>
      </c>
      <c r="N340" s="3">
        <v>0.0</v>
      </c>
      <c r="O340" s="3">
        <v>0.0</v>
      </c>
      <c r="P340" s="3">
        <v>0.0</v>
      </c>
      <c r="Q340" s="3">
        <v>0.0</v>
      </c>
      <c r="R340" s="3">
        <v>0.0</v>
      </c>
      <c r="S340" s="3">
        <v>0.0</v>
      </c>
      <c r="T340" s="3">
        <v>0.0</v>
      </c>
      <c r="U340" s="3">
        <v>0.0</v>
      </c>
      <c r="V340" s="3">
        <v>0.0</v>
      </c>
      <c r="W340" s="3">
        <v>0.0</v>
      </c>
    </row>
    <row r="341" ht="15.75" customHeight="1">
      <c r="A341" s="3">
        <v>339.0</v>
      </c>
      <c r="B341" s="3"/>
      <c r="C341" s="3"/>
      <c r="D341" s="3"/>
      <c r="E341" s="3"/>
      <c r="F341" s="3"/>
      <c r="G341" s="3">
        <v>0.0</v>
      </c>
      <c r="H341" s="3">
        <v>0.0</v>
      </c>
      <c r="I341" s="3">
        <v>0.0</v>
      </c>
      <c r="J341" s="3">
        <v>0.0</v>
      </c>
      <c r="K341" s="3">
        <v>0.0</v>
      </c>
      <c r="L341" s="3">
        <v>0.0</v>
      </c>
      <c r="M341" s="3">
        <v>0.0</v>
      </c>
      <c r="N341" s="3">
        <v>0.0</v>
      </c>
      <c r="O341" s="3">
        <v>0.0</v>
      </c>
      <c r="P341" s="3">
        <v>0.0</v>
      </c>
      <c r="Q341" s="3">
        <v>0.0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W341" s="3">
        <v>0.0</v>
      </c>
    </row>
    <row r="342" ht="15.75" customHeight="1">
      <c r="A342" s="3">
        <v>340.0</v>
      </c>
      <c r="B342" s="3"/>
      <c r="C342" s="3"/>
      <c r="D342" s="3"/>
      <c r="E342" s="3"/>
      <c r="F342" s="3"/>
      <c r="G342" s="3">
        <v>0.0</v>
      </c>
      <c r="H342" s="3">
        <v>0.0</v>
      </c>
      <c r="I342" s="3">
        <v>0.0</v>
      </c>
      <c r="J342" s="3">
        <v>0.0</v>
      </c>
      <c r="K342" s="3">
        <v>0.0</v>
      </c>
      <c r="L342" s="3">
        <v>0.0</v>
      </c>
      <c r="M342" s="3">
        <v>0.0</v>
      </c>
      <c r="N342" s="3">
        <v>0.0</v>
      </c>
      <c r="O342" s="3">
        <v>0.0</v>
      </c>
      <c r="P342" s="3">
        <v>0.0</v>
      </c>
      <c r="Q342" s="3">
        <v>0.0</v>
      </c>
      <c r="R342" s="3">
        <v>0.0</v>
      </c>
      <c r="S342" s="3">
        <v>0.0</v>
      </c>
      <c r="T342" s="3">
        <v>0.0</v>
      </c>
      <c r="U342" s="3">
        <v>0.0</v>
      </c>
      <c r="V342" s="3">
        <v>0.0</v>
      </c>
      <c r="W342" s="3">
        <v>0.0</v>
      </c>
    </row>
    <row r="343" ht="15.75" customHeight="1">
      <c r="A343" s="3">
        <v>341.0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ht="15.75" customHeight="1">
      <c r="A344" s="3">
        <v>342.0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ht="15.75" customHeight="1">
      <c r="A345" s="3">
        <v>343.0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ht="15.75" customHeight="1">
      <c r="A346" s="3">
        <v>344.0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ht="15.75" customHeight="1">
      <c r="A347" s="3">
        <v>345.0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ht="15.75" customHeight="1">
      <c r="A348" s="3">
        <v>346.0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ht="15.75" customHeight="1">
      <c r="A349" s="3">
        <v>347.0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ht="15.75" customHeight="1">
      <c r="A350" s="3">
        <v>348.0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ht="15.75" customHeight="1">
      <c r="A351" s="3">
        <v>349.0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ht="15.75" customHeight="1">
      <c r="A352" s="3">
        <v>350.0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ht="15.75" customHeight="1">
      <c r="A353" s="3">
        <v>351.0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ht="15.75" customHeight="1">
      <c r="A354" s="3">
        <v>352.0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ht="15.75" customHeight="1">
      <c r="A355" s="3">
        <v>353.0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ht="15.75" customHeight="1">
      <c r="A356" s="3">
        <v>354.0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ht="15.75" customHeight="1">
      <c r="A357" s="3">
        <v>355.0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ht="15.75" customHeight="1">
      <c r="A358" s="3">
        <v>356.0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ht="15.75" customHeight="1">
      <c r="A359" s="3">
        <v>357.0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ht="15.75" customHeight="1">
      <c r="A360" s="3">
        <v>358.0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ht="15.75" customHeight="1">
      <c r="A361" s="3">
        <v>359.0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ht="15.75" customHeight="1">
      <c r="A362" s="3">
        <v>360.0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ht="15.75" customHeight="1">
      <c r="A363" s="3">
        <v>361.0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ht="15.75" customHeight="1">
      <c r="A364" s="3">
        <v>362.0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ht="15.75" customHeight="1">
      <c r="A365" s="3">
        <v>363.0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ht="15.75" customHeight="1">
      <c r="A366" s="3">
        <v>364.0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ht="15.75" customHeight="1">
      <c r="A367" s="3">
        <v>365.0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ht="15.75" customHeight="1">
      <c r="A368" s="3">
        <v>366.0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ht="15.75" customHeight="1">
      <c r="A369" s="3">
        <v>367.0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ht="15.75" customHeight="1">
      <c r="A370" s="3">
        <v>368.0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ht="15.75" customHeight="1">
      <c r="A371" s="3">
        <v>369.0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ht="15.75" customHeight="1">
      <c r="A372" s="3">
        <v>370.0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ht="15.75" customHeight="1">
      <c r="A373" s="3">
        <v>371.0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ht="15.75" customHeight="1">
      <c r="A374" s="3">
        <v>372.0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ht="15.75" customHeight="1">
      <c r="A375" s="3">
        <v>373.0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ht="15.75" customHeight="1">
      <c r="A376" s="3">
        <v>374.0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ht="15.75" customHeight="1">
      <c r="A377" s="3">
        <v>375.0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ht="15.75" customHeight="1">
      <c r="A378" s="3">
        <v>376.0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ht="15.75" customHeight="1">
      <c r="A379" s="3">
        <v>377.0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ht="15.75" customHeight="1">
      <c r="A380" s="3">
        <v>378.0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ht="15.75" customHeight="1">
      <c r="A381" s="3">
        <v>379.0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ht="15.75" customHeight="1">
      <c r="A382" s="3">
        <v>380.0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ht="15.75" customHeight="1">
      <c r="A383" s="3">
        <v>381.0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ht="15.75" customHeight="1">
      <c r="A384" s="3">
        <v>382.0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ht="15.75" customHeight="1">
      <c r="A385" s="3">
        <v>383.0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ht="15.75" customHeight="1">
      <c r="A386" s="3">
        <v>384.0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ht="15.75" customHeight="1">
      <c r="A387" s="3">
        <v>385.0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ht="15.75" customHeight="1">
      <c r="A388" s="3">
        <v>386.0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ht="15.75" customHeight="1">
      <c r="A389" s="3">
        <v>387.0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ht="15.75" customHeight="1">
      <c r="A390" s="3">
        <v>388.0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ht="15.75" customHeight="1">
      <c r="A391" s="3">
        <v>389.0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ht="15.75" customHeight="1">
      <c r="A392" s="3">
        <v>390.0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ht="15.75" customHeight="1">
      <c r="A393" s="3">
        <v>391.0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ht="15.75" customHeight="1">
      <c r="A394" s="3">
        <v>392.0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ht="15.75" customHeight="1">
      <c r="A395" s="3">
        <v>393.0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ht="15.75" customHeight="1">
      <c r="A396" s="3">
        <v>394.0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ht="15.75" customHeight="1">
      <c r="A397" s="3">
        <v>395.0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ht="15.75" customHeight="1">
      <c r="A398" s="3">
        <v>396.0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ht="15.75" customHeight="1">
      <c r="A399" s="3">
        <v>397.0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ht="15.75" customHeight="1">
      <c r="A400" s="3">
        <v>398.0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ht="15.75" customHeight="1">
      <c r="A401" s="3">
        <v>399.0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ht="15.75" customHeight="1">
      <c r="A402" s="3">
        <v>400.0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ht="15.75" customHeight="1">
      <c r="A403" s="3">
        <v>401.0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ht="15.75" customHeight="1">
      <c r="A404" s="3">
        <v>402.0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ht="15.75" customHeight="1">
      <c r="A405" s="3">
        <v>403.0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ht="15.75" customHeight="1">
      <c r="A406" s="3">
        <v>404.0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ht="15.75" customHeight="1">
      <c r="A407" s="3">
        <v>405.0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ht="15.75" customHeight="1">
      <c r="A408" s="3">
        <v>406.0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ht="15.75" customHeight="1">
      <c r="A409" s="3">
        <v>407.0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ht="15.75" customHeight="1">
      <c r="A410" s="3">
        <v>408.0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ht="15.75" customHeight="1">
      <c r="A411" s="3">
        <v>409.0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ht="15.75" customHeight="1">
      <c r="A412" s="3">
        <v>410.0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ht="15.75" customHeight="1">
      <c r="A413" s="3">
        <v>411.0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ht="15.75" customHeight="1">
      <c r="A414" s="3">
        <v>412.0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ht="15.75" customHeight="1">
      <c r="A415" s="3">
        <v>413.0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ht="15.75" customHeight="1">
      <c r="A416" s="3">
        <v>414.0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ht="15.75" customHeight="1">
      <c r="A417" s="3">
        <v>415.0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ht="15.75" customHeight="1">
      <c r="A418" s="3">
        <v>416.0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ht="15.75" customHeight="1">
      <c r="A419" s="3">
        <v>417.0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ht="15.75" customHeight="1">
      <c r="A420" s="3">
        <v>418.0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ht="15.75" customHeight="1">
      <c r="A421" s="3">
        <v>419.0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ht="15.75" customHeight="1">
      <c r="A422" s="3">
        <v>420.0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ht="15.75" customHeight="1">
      <c r="A423" s="3">
        <v>421.0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ht="15.75" customHeight="1">
      <c r="A424" s="3">
        <v>422.0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ht="15.75" customHeight="1">
      <c r="A425" s="3">
        <v>423.0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ht="15.75" customHeight="1">
      <c r="A426" s="3">
        <v>424.0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ht="15.75" customHeight="1">
      <c r="A427" s="3">
        <v>425.0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ht="15.75" customHeight="1">
      <c r="A428" s="3">
        <v>426.0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ht="15.75" customHeight="1">
      <c r="A429" s="3">
        <v>427.0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ht="15.75" customHeight="1">
      <c r="A430" s="3">
        <v>428.0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ht="15.75" customHeight="1">
      <c r="A431" s="3">
        <v>429.0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ht="15.75" customHeight="1">
      <c r="A432" s="3">
        <v>430.0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ht="15.75" customHeight="1">
      <c r="A433" s="3">
        <v>431.0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ht="15.75" customHeight="1">
      <c r="A434" s="3">
        <v>432.0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ht="15.75" customHeight="1">
      <c r="A435" s="3">
        <v>433.0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ht="15.75" customHeight="1">
      <c r="A436" s="3">
        <v>434.0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ht="15.75" customHeight="1">
      <c r="A437" s="3">
        <v>435.0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ht="15.75" customHeight="1">
      <c r="A438" s="3">
        <v>436.0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ht="15.75" customHeight="1">
      <c r="A439" s="3">
        <v>437.0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ht="15.75" customHeight="1">
      <c r="A440" s="3">
        <v>438.0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ht="15.75" customHeight="1">
      <c r="A441" s="3">
        <v>439.0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ht="15.75" customHeight="1">
      <c r="A442" s="3">
        <v>440.0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ht="15.75" customHeight="1">
      <c r="A443" s="3">
        <v>441.0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ht="15.75" customHeight="1">
      <c r="A444" s="3">
        <v>442.0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ht="15.75" customHeight="1">
      <c r="A445" s="3">
        <v>443.0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ht="15.75" customHeight="1">
      <c r="A446" s="3">
        <v>444.0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ht="15.75" customHeight="1">
      <c r="A447" s="3">
        <v>445.0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ht="15.75" customHeight="1">
      <c r="A448" s="3">
        <v>446.0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ht="15.75" customHeight="1">
      <c r="A449" s="3">
        <v>447.0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ht="15.75" customHeight="1">
      <c r="A450" s="3">
        <v>448.0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ht="15.75" customHeight="1">
      <c r="A451" s="3">
        <v>449.0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ht="15.75" customHeight="1">
      <c r="A452" s="3">
        <v>450.0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ht="15.75" customHeight="1">
      <c r="A453" s="3">
        <v>451.0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ht="15.75" customHeight="1">
      <c r="A454" s="3">
        <v>452.0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ht="15.75" customHeight="1">
      <c r="A455" s="3">
        <v>453.0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ht="15.75" customHeight="1">
      <c r="A456" s="3">
        <v>454.0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ht="15.75" customHeight="1">
      <c r="A457" s="3">
        <v>455.0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ht="15.75" customHeight="1">
      <c r="A458" s="3">
        <v>456.0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ht="15.75" customHeight="1">
      <c r="A459" s="3">
        <v>457.0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ht="15.75" customHeight="1">
      <c r="A460" s="3">
        <v>458.0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ht="15.75" customHeight="1">
      <c r="A461" s="3">
        <v>459.0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ht="15.75" customHeight="1">
      <c r="A462" s="3">
        <v>460.0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ht="15.75" customHeight="1">
      <c r="A463" s="3">
        <v>461.0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ht="15.75" customHeight="1">
      <c r="A464" s="3">
        <v>462.0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ht="15.75" customHeight="1">
      <c r="A465" s="3">
        <v>463.0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ht="15.75" customHeight="1">
      <c r="A466" s="3">
        <v>464.0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ht="15.75" customHeight="1">
      <c r="A467" s="3">
        <v>465.0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ht="15.75" customHeight="1">
      <c r="A468" s="3">
        <v>466.0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ht="15.75" customHeight="1">
      <c r="A469" s="3">
        <v>467.0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ht="15.75" customHeight="1">
      <c r="A470" s="3">
        <v>468.0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ht="15.75" customHeight="1">
      <c r="A471" s="3">
        <v>469.0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ht="15.75" customHeight="1">
      <c r="A472" s="3">
        <v>470.0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ht="15.75" customHeight="1">
      <c r="A473" s="3">
        <v>471.0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ht="15.75" customHeight="1">
      <c r="A474" s="3">
        <v>472.0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ht="15.75" customHeight="1">
      <c r="A475" s="3">
        <v>473.0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ht="15.75" customHeight="1">
      <c r="A476" s="3">
        <v>474.0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ht="15.75" customHeight="1">
      <c r="A477" s="3">
        <v>475.0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ht="15.75" customHeight="1">
      <c r="A478" s="3">
        <v>476.0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ht="15.75" customHeight="1">
      <c r="A479" s="3">
        <v>477.0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ht="15.75" customHeight="1">
      <c r="A480" s="3">
        <v>478.0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ht="15.75" customHeight="1">
      <c r="A481" s="3">
        <v>479.0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ht="15.75" customHeight="1">
      <c r="A482" s="3">
        <v>480.0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ht="15.75" customHeight="1">
      <c r="A483" s="3">
        <v>481.0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ht="15.75" customHeight="1">
      <c r="A484" s="3">
        <v>482.0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ht="15.75" customHeight="1">
      <c r="A485" s="3">
        <v>483.0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ht="15.75" customHeight="1">
      <c r="A486" s="3">
        <v>484.0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ht="15.75" customHeight="1">
      <c r="A487" s="3">
        <v>485.0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ht="15.75" customHeight="1">
      <c r="A488" s="3">
        <v>486.0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ht="15.75" customHeight="1">
      <c r="A489" s="3">
        <v>487.0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ht="15.75" customHeight="1">
      <c r="A490" s="3">
        <v>488.0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ht="15.75" customHeight="1">
      <c r="A491" s="3">
        <v>489.0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ht="15.75" customHeight="1">
      <c r="A492" s="3">
        <v>490.0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ht="15.75" customHeight="1">
      <c r="A493" s="3">
        <v>491.0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ht="15.75" customHeight="1">
      <c r="A494" s="3">
        <v>492.0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ht="15.75" customHeight="1">
      <c r="A495" s="3">
        <v>493.0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ht="15.75" customHeight="1">
      <c r="A496" s="3">
        <v>494.0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ht="15.75" customHeight="1">
      <c r="A497" s="3">
        <v>495.0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ht="15.75" customHeight="1">
      <c r="A498" s="3">
        <v>496.0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ht="15.75" customHeight="1">
      <c r="A499" s="3">
        <v>497.0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ht="15.75" customHeight="1">
      <c r="A500" s="3">
        <v>498.0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ht="15.75" customHeight="1">
      <c r="A501" s="3">
        <v>499.0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ht="15.75" customHeight="1">
      <c r="A502" s="3">
        <v>500.0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ht="15.75" customHeight="1">
      <c r="A503" s="3">
        <v>501.0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ht="15.75" customHeight="1">
      <c r="A504" s="3">
        <v>502.0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ht="15.75" customHeight="1">
      <c r="A505" s="3">
        <v>503.0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ht="15.75" customHeight="1">
      <c r="A506" s="3">
        <v>504.0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ht="15.75" customHeight="1">
      <c r="A507" s="3">
        <v>505.0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ht="15.75" customHeight="1">
      <c r="A508" s="3">
        <v>506.0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ht="15.75" customHeight="1">
      <c r="A509" s="3">
        <v>507.0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ht="15.75" customHeight="1">
      <c r="A510" s="3">
        <v>508.0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ht="15.75" customHeight="1">
      <c r="A511" s="3">
        <v>509.0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ht="15.75" customHeight="1">
      <c r="A512" s="3">
        <v>510.0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ht="15.75" customHeight="1">
      <c r="A513" s="3">
        <v>511.0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ht="15.75" customHeight="1">
      <c r="A514" s="3">
        <v>512.0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ht="15.75" customHeight="1">
      <c r="A515" s="3">
        <v>513.0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ht="15.75" customHeight="1">
      <c r="A516" s="3">
        <v>514.0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ht="15.75" customHeight="1">
      <c r="A517" s="3">
        <v>515.0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ht="15.75" customHeight="1">
      <c r="A518" s="3">
        <v>516.0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ht="15.75" customHeight="1">
      <c r="A519" s="3">
        <v>517.0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ht="15.75" customHeight="1">
      <c r="A520" s="3">
        <v>518.0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ht="15.75" customHeight="1">
      <c r="A521" s="3">
        <v>519.0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ht="15.75" customHeight="1">
      <c r="A522" s="3">
        <v>520.0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ht="15.75" customHeight="1">
      <c r="A523" s="3">
        <v>521.0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ht="15.75" customHeight="1">
      <c r="A524" s="3">
        <v>522.0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ht="15.75" customHeight="1">
      <c r="A525" s="3">
        <v>523.0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ht="15.75" customHeight="1">
      <c r="A526" s="3">
        <v>524.0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ht="15.75" customHeight="1">
      <c r="A527" s="3">
        <v>525.0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ht="15.75" customHeight="1">
      <c r="A528" s="3">
        <v>526.0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ht="15.75" customHeight="1">
      <c r="A529" s="3">
        <v>527.0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ht="15.75" customHeight="1">
      <c r="A530" s="3">
        <v>528.0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ht="15.75" customHeight="1">
      <c r="A531" s="3">
        <v>529.0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ht="15.75" customHeight="1">
      <c r="A532" s="3">
        <v>530.0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ht="15.75" customHeight="1">
      <c r="A533" s="3">
        <v>531.0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ht="15.75" customHeight="1">
      <c r="A534" s="3">
        <v>532.0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ht="15.75" customHeight="1">
      <c r="A535" s="3">
        <v>533.0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ht="15.75" customHeight="1">
      <c r="A536" s="3">
        <v>534.0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ht="15.75" customHeight="1">
      <c r="A537" s="3">
        <v>535.0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ht="15.75" customHeight="1">
      <c r="A538" s="3">
        <v>536.0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ht="15.75" customHeight="1">
      <c r="A539" s="3">
        <v>537.0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ht="15.75" customHeight="1">
      <c r="A540" s="3">
        <v>538.0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ht="15.75" customHeight="1">
      <c r="A541" s="3">
        <v>539.0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ht="15.75" customHeight="1">
      <c r="A542" s="3">
        <v>540.0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ht="15.75" customHeight="1">
      <c r="A543" s="3">
        <v>541.0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ht="15.75" customHeight="1">
      <c r="A544" s="3">
        <v>542.0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ht="15.75" customHeight="1">
      <c r="A545" s="3">
        <v>543.0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ht="15.75" customHeight="1">
      <c r="A546" s="3">
        <v>544.0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ht="15.75" customHeight="1">
      <c r="A547" s="3">
        <v>545.0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ht="15.75" customHeight="1">
      <c r="A548" s="3">
        <v>546.0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ht="15.75" customHeight="1">
      <c r="A549" s="3">
        <v>547.0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ht="15.75" customHeight="1">
      <c r="A550" s="3">
        <v>548.0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ht="15.75" customHeight="1">
      <c r="A551" s="3">
        <v>549.0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ht="15.75" customHeight="1">
      <c r="A552" s="3">
        <v>550.0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ht="15.75" customHeight="1">
      <c r="A553" s="3">
        <v>551.0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ht="15.75" customHeight="1">
      <c r="A554" s="3">
        <v>552.0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ht="15.75" customHeight="1">
      <c r="A555" s="3">
        <v>553.0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ht="15.75" customHeight="1">
      <c r="A556" s="3">
        <v>554.0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ht="15.75" customHeight="1">
      <c r="A557" s="3">
        <v>555.0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ht="15.75" customHeight="1">
      <c r="A558" s="3">
        <v>556.0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ht="15.75" customHeight="1">
      <c r="A559" s="3">
        <v>557.0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ht="15.75" customHeight="1">
      <c r="A560" s="3">
        <v>558.0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ht="15.75" customHeight="1">
      <c r="A561" s="3">
        <v>559.0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ht="15.75" customHeight="1">
      <c r="A562" s="3">
        <v>560.0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ht="15.75" customHeight="1">
      <c r="A563" s="3">
        <v>561.0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ht="15.75" customHeight="1">
      <c r="A564" s="3">
        <v>562.0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ht="15.75" customHeight="1">
      <c r="A565" s="3">
        <v>563.0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ht="15.75" customHeight="1">
      <c r="A566" s="3">
        <v>564.0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ht="15.75" customHeight="1">
      <c r="A567" s="3">
        <v>565.0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ht="15.75" customHeight="1">
      <c r="A568" s="3">
        <v>566.0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ht="15.75" customHeight="1">
      <c r="A569" s="3">
        <v>567.0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ht="15.75" customHeight="1">
      <c r="A570" s="3">
        <v>568.0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ht="15.75" customHeight="1">
      <c r="A571" s="3">
        <v>569.0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ht="15.75" customHeight="1">
      <c r="A572" s="3">
        <v>570.0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ht="15.75" customHeight="1">
      <c r="A573" s="3">
        <v>571.0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ht="15.75" customHeight="1">
      <c r="A574" s="3">
        <v>572.0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ht="15.75" customHeight="1">
      <c r="A575" s="3">
        <v>573.0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ht="15.75" customHeight="1">
      <c r="A576" s="3">
        <v>574.0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ht="15.75" customHeight="1">
      <c r="A577" s="3">
        <v>575.0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ht="15.75" customHeight="1">
      <c r="A578" s="3">
        <v>576.0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ht="15.75" customHeight="1">
      <c r="A579" s="3">
        <v>577.0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ht="15.75" customHeight="1">
      <c r="A580" s="3">
        <v>578.0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ht="15.75" customHeight="1">
      <c r="A581" s="3">
        <v>579.0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ht="15.75" customHeight="1">
      <c r="A582" s="3">
        <v>580.0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ht="15.75" customHeight="1">
      <c r="A583" s="3">
        <v>581.0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ht="15.75" customHeight="1">
      <c r="A584" s="3">
        <v>582.0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ht="15.75" customHeight="1">
      <c r="A585" s="3">
        <v>583.0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ht="15.75" customHeight="1">
      <c r="A586" s="3">
        <v>584.0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ht="15.75" customHeight="1">
      <c r="A587" s="3">
        <v>585.0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ht="15.75" customHeight="1">
      <c r="A588" s="3">
        <v>586.0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ht="15.75" customHeight="1">
      <c r="A589" s="3">
        <v>587.0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ht="15.75" customHeight="1">
      <c r="A590" s="3">
        <v>588.0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ht="15.75" customHeight="1">
      <c r="A591" s="3">
        <v>589.0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ht="15.75" customHeight="1">
      <c r="A592" s="3">
        <v>590.0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ht="15.75" customHeight="1">
      <c r="A593" s="3">
        <v>591.0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ht="15.75" customHeight="1">
      <c r="A594" s="3">
        <v>592.0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ht="15.75" customHeight="1">
      <c r="A595" s="3">
        <v>593.0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ht="15.75" customHeight="1">
      <c r="A596" s="3">
        <v>594.0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ht="15.75" customHeight="1">
      <c r="A597" s="3">
        <v>595.0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ht="15.75" customHeight="1">
      <c r="A598" s="3">
        <v>596.0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ht="15.75" customHeight="1">
      <c r="A599" s="3">
        <v>597.0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ht="15.75" customHeight="1">
      <c r="A600" s="3">
        <v>598.0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ht="15.75" customHeight="1">
      <c r="A601" s="3">
        <v>599.0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ht="15.75" customHeight="1">
      <c r="A602" s="3">
        <v>600.0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ht="15.75" customHeight="1">
      <c r="A603" s="3">
        <v>601.0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ht="15.75" customHeight="1">
      <c r="A604" s="3">
        <v>602.0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ht="15.75" customHeight="1">
      <c r="A605" s="3">
        <v>603.0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ht="15.75" customHeight="1">
      <c r="A606" s="3">
        <v>604.0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ht="15.75" customHeight="1">
      <c r="A607" s="3">
        <v>605.0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ht="15.75" customHeight="1">
      <c r="A608" s="3">
        <v>606.0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ht="15.75" customHeight="1">
      <c r="A609" s="3">
        <v>607.0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ht="15.75" customHeight="1">
      <c r="A610" s="3">
        <v>608.0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ht="15.75" customHeight="1">
      <c r="A611" s="3">
        <v>609.0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ht="15.75" customHeight="1">
      <c r="A612" s="3">
        <v>610.0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ht="15.75" customHeight="1">
      <c r="A613" s="3">
        <v>611.0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ht="15.75" customHeight="1">
      <c r="A614" s="3">
        <v>612.0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ht="15.75" customHeight="1">
      <c r="A615" s="3">
        <v>613.0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ht="15.75" customHeight="1">
      <c r="A616" s="3">
        <v>614.0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ht="15.75" customHeight="1">
      <c r="A617" s="3">
        <v>615.0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ht="15.75" customHeight="1">
      <c r="A618" s="3">
        <v>616.0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ht="15.75" customHeight="1">
      <c r="A619" s="3">
        <v>617.0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ht="15.75" customHeight="1">
      <c r="A620" s="3">
        <v>618.0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ht="15.75" customHeight="1">
      <c r="A621" s="3">
        <v>619.0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ht="15.75" customHeight="1">
      <c r="A622" s="3">
        <v>620.0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ht="15.75" customHeight="1">
      <c r="A623" s="3">
        <v>621.0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ht="15.75" customHeight="1">
      <c r="A624" s="3">
        <v>622.0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ht="15.75" customHeight="1">
      <c r="A625" s="3">
        <v>623.0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ht="15.75" customHeight="1">
      <c r="A626" s="3">
        <v>624.0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ht="15.75" customHeight="1">
      <c r="A627" s="3">
        <v>625.0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ht="15.75" customHeight="1">
      <c r="A628" s="3">
        <v>626.0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ht="15.75" customHeight="1">
      <c r="A629" s="3">
        <v>627.0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ht="15.75" customHeight="1">
      <c r="A630" s="3">
        <v>628.0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ht="15.75" customHeight="1">
      <c r="A631" s="3">
        <v>629.0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ht="15.75" customHeight="1">
      <c r="A632" s="3">
        <v>630.0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ht="15.75" customHeight="1">
      <c r="A633" s="3">
        <v>631.0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ht="15.75" customHeight="1">
      <c r="A634" s="3">
        <v>632.0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ht="15.75" customHeight="1">
      <c r="A635" s="3">
        <v>633.0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ht="15.75" customHeight="1">
      <c r="A636" s="3">
        <v>634.0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ht="15.75" customHeight="1">
      <c r="A637" s="3">
        <v>635.0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ht="15.75" customHeight="1">
      <c r="A638" s="3">
        <v>636.0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ht="15.75" customHeight="1">
      <c r="A639" s="3">
        <v>637.0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ht="15.75" customHeight="1">
      <c r="A640" s="3">
        <v>638.0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ht="15.75" customHeight="1">
      <c r="A641" s="3">
        <v>639.0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ht="15.75" customHeight="1">
      <c r="A642" s="3">
        <v>640.0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ht="15.75" customHeight="1">
      <c r="A643" s="3">
        <v>641.0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ht="15.75" customHeight="1">
      <c r="A644" s="3">
        <v>642.0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ht="15.75" customHeight="1">
      <c r="A645" s="3">
        <v>643.0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ht="15.75" customHeight="1">
      <c r="A646" s="3">
        <v>644.0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ht="15.75" customHeight="1">
      <c r="A647" s="3">
        <v>645.0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ht="15.75" customHeight="1">
      <c r="A648" s="3">
        <v>646.0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ht="15.75" customHeight="1">
      <c r="A649" s="3">
        <v>647.0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ht="15.75" customHeight="1">
      <c r="A650" s="3">
        <v>648.0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ht="15.75" customHeight="1">
      <c r="A651" s="3">
        <v>649.0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ht="15.75" customHeight="1">
      <c r="A652" s="3">
        <v>650.0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ht="15.75" customHeight="1">
      <c r="A653" s="3">
        <v>651.0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ht="15.75" customHeight="1">
      <c r="A654" s="3">
        <v>652.0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ht="15.75" customHeight="1">
      <c r="A655" s="3">
        <v>653.0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ht="15.75" customHeight="1">
      <c r="A656" s="3">
        <v>654.0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ht="15.75" customHeight="1">
      <c r="A657" s="3">
        <v>655.0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ht="15.75" customHeight="1">
      <c r="A658" s="3">
        <v>656.0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ht="15.75" customHeight="1">
      <c r="A659" s="3">
        <v>657.0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ht="15.75" customHeight="1">
      <c r="A660" s="3">
        <v>658.0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ht="15.75" customHeight="1">
      <c r="A661" s="3">
        <v>659.0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ht="15.75" customHeight="1">
      <c r="A662" s="3">
        <v>660.0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ht="15.75" customHeight="1">
      <c r="A663" s="3">
        <v>661.0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ht="15.75" customHeight="1">
      <c r="A664" s="3">
        <v>662.0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ht="15.75" customHeight="1">
      <c r="A665" s="3">
        <v>663.0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ht="15.75" customHeight="1">
      <c r="A666" s="3">
        <v>664.0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ht="15.75" customHeight="1">
      <c r="A667" s="3">
        <v>665.0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ht="15.75" customHeight="1">
      <c r="A668" s="3">
        <v>666.0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ht="15.75" customHeight="1">
      <c r="A669" s="3">
        <v>667.0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ht="15.75" customHeight="1">
      <c r="A670" s="3">
        <v>668.0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ht="15.75" customHeight="1">
      <c r="A671" s="3">
        <v>669.0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ht="15.75" customHeight="1">
      <c r="A672" s="3">
        <v>670.0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ht="15.75" customHeight="1">
      <c r="A673" s="3">
        <v>671.0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ht="15.75" customHeight="1">
      <c r="A674" s="3">
        <v>672.0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ht="15.75" customHeight="1">
      <c r="A675" s="3">
        <v>673.0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ht="15.75" customHeight="1">
      <c r="A676" s="3">
        <v>674.0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ht="15.75" customHeight="1">
      <c r="A677" s="3">
        <v>675.0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ht="15.75" customHeight="1">
      <c r="A678" s="3">
        <v>676.0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ht="15.75" customHeight="1">
      <c r="A679" s="3">
        <v>677.0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ht="15.75" customHeight="1">
      <c r="A680" s="3">
        <v>678.0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ht="15.75" customHeight="1">
      <c r="A681" s="3">
        <v>679.0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ht="15.75" customHeight="1">
      <c r="A682" s="3">
        <v>680.0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ht="15.75" customHeight="1">
      <c r="A683" s="3">
        <v>681.0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ht="15.75" customHeight="1">
      <c r="A684" s="3">
        <v>682.0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ht="15.75" customHeight="1">
      <c r="A685" s="3">
        <v>683.0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ht="15.75" customHeight="1">
      <c r="A686" s="3">
        <v>684.0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ht="15.75" customHeight="1">
      <c r="A687" s="3">
        <v>685.0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ht="15.75" customHeight="1">
      <c r="A688" s="3">
        <v>686.0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ht="15.75" customHeight="1">
      <c r="A689" s="3">
        <v>687.0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ht="15.75" customHeight="1">
      <c r="A690" s="3">
        <v>688.0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ht="15.75" customHeight="1">
      <c r="A691" s="3">
        <v>689.0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ht="15.75" customHeight="1">
      <c r="A692" s="3">
        <v>690.0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ht="15.75" customHeight="1">
      <c r="A693" s="3">
        <v>691.0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ht="15.75" customHeight="1">
      <c r="A694" s="3">
        <v>692.0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ht="15.75" customHeight="1">
      <c r="A695" s="3">
        <v>693.0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ht="15.75" customHeight="1">
      <c r="A696" s="3">
        <v>694.0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ht="15.75" customHeight="1">
      <c r="A697" s="3">
        <v>695.0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ht="15.75" customHeight="1">
      <c r="A698" s="3">
        <v>696.0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ht="15.75" customHeight="1">
      <c r="A699" s="3">
        <v>697.0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ht="15.75" customHeight="1">
      <c r="A700" s="3">
        <v>698.0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ht="15.75" customHeight="1">
      <c r="A701" s="3">
        <v>699.0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ht="15.75" customHeight="1">
      <c r="A702" s="3">
        <v>700.0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ht="15.75" customHeight="1">
      <c r="A703" s="3">
        <v>701.0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ht="15.75" customHeight="1">
      <c r="A704" s="3">
        <v>702.0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ht="15.75" customHeight="1">
      <c r="A705" s="3">
        <v>703.0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ht="15.75" customHeight="1">
      <c r="A706" s="3">
        <v>704.0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ht="15.75" customHeight="1">
      <c r="A707" s="3">
        <v>705.0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ht="15.75" customHeight="1">
      <c r="A708" s="3">
        <v>706.0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ht="15.75" customHeight="1">
      <c r="A709" s="3">
        <v>707.0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ht="15.75" customHeight="1">
      <c r="A710" s="3">
        <v>708.0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ht="15.75" customHeight="1">
      <c r="A711" s="3">
        <v>709.0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ht="15.75" customHeight="1">
      <c r="A712" s="3">
        <v>710.0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ht="15.75" customHeight="1">
      <c r="A713" s="3">
        <v>711.0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ht="15.75" customHeight="1">
      <c r="A714" s="3">
        <v>712.0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ht="15.75" customHeight="1">
      <c r="A715" s="3">
        <v>713.0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ht="15.75" customHeight="1">
      <c r="A716" s="3">
        <v>714.0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ht="15.75" customHeight="1">
      <c r="A717" s="3">
        <v>715.0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ht="15.75" customHeight="1">
      <c r="A718" s="3">
        <v>716.0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ht="15.75" customHeight="1">
      <c r="A719" s="3">
        <v>717.0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ht="15.75" customHeight="1">
      <c r="A720" s="3">
        <v>718.0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ht="15.75" customHeight="1">
      <c r="A721" s="3">
        <v>719.0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ht="15.75" customHeight="1">
      <c r="A722" s="3">
        <v>720.0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ht="15.75" customHeight="1">
      <c r="A723" s="3">
        <v>721.0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ht="15.75" customHeight="1">
      <c r="A724" s="3">
        <v>722.0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ht="15.75" customHeight="1">
      <c r="A725" s="3">
        <v>723.0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ht="15.75" customHeight="1">
      <c r="A726" s="3">
        <v>724.0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ht="15.75" customHeight="1">
      <c r="A727" s="3">
        <v>725.0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ht="15.75" customHeight="1">
      <c r="A728" s="3">
        <v>726.0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ht="15.75" customHeight="1">
      <c r="A729" s="3">
        <v>727.0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ht="15.75" customHeight="1">
      <c r="A730" s="3">
        <v>728.0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ht="15.75" customHeight="1">
      <c r="A731" s="3">
        <v>729.0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ht="15.75" customHeight="1">
      <c r="A732" s="3">
        <v>730.0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ht="15.75" customHeight="1">
      <c r="A733" s="3">
        <v>731.0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ht="15.75" customHeight="1">
      <c r="A734" s="3">
        <v>732.0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ht="15.75" customHeight="1">
      <c r="A735" s="3">
        <v>733.0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ht="15.75" customHeight="1">
      <c r="A736" s="3">
        <v>734.0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ht="15.75" customHeight="1">
      <c r="A737" s="3">
        <v>735.0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ht="15.75" customHeight="1">
      <c r="A738" s="3">
        <v>736.0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ht="15.75" customHeight="1">
      <c r="A739" s="3">
        <v>737.0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ht="15.75" customHeight="1">
      <c r="A740" s="3">
        <v>738.0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ht="15.75" customHeight="1">
      <c r="A741" s="3">
        <v>739.0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ht="15.75" customHeight="1">
      <c r="A742" s="3">
        <v>740.0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ht="15.75" customHeight="1">
      <c r="A743" s="3">
        <v>741.0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ht="15.75" customHeight="1">
      <c r="A744" s="3">
        <v>742.0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ht="15.75" customHeight="1">
      <c r="A745" s="3">
        <v>743.0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ht="15.75" customHeight="1">
      <c r="A746" s="3">
        <v>744.0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ht="15.75" customHeight="1">
      <c r="A747" s="3">
        <v>745.0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ht="15.75" customHeight="1">
      <c r="A748" s="3">
        <v>746.0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ht="15.75" customHeight="1">
      <c r="A749" s="3">
        <v>747.0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ht="15.75" customHeight="1">
      <c r="A750" s="3">
        <v>748.0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ht="15.75" customHeight="1">
      <c r="A751" s="3">
        <v>749.0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ht="15.75" customHeight="1">
      <c r="A752" s="3">
        <v>750.0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ht="15.75" customHeight="1">
      <c r="A753" s="3">
        <v>751.0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ht="15.75" customHeight="1">
      <c r="A754" s="3">
        <v>752.0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ht="15.75" customHeight="1">
      <c r="A755" s="3">
        <v>753.0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ht="15.75" customHeight="1">
      <c r="A756" s="3">
        <v>754.0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ht="15.75" customHeight="1">
      <c r="A757" s="3">
        <v>755.0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ht="15.75" customHeight="1">
      <c r="A758" s="3">
        <v>756.0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ht="15.75" customHeight="1">
      <c r="A759" s="3">
        <v>757.0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ht="15.75" customHeight="1">
      <c r="A760" s="3">
        <v>758.0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ht="15.75" customHeight="1">
      <c r="A761" s="3">
        <v>759.0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ht="15.75" customHeight="1">
      <c r="A762" s="3">
        <v>760.0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ht="15.75" customHeight="1">
      <c r="A763" s="3">
        <v>761.0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ht="15.75" customHeight="1">
      <c r="A764" s="3">
        <v>762.0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ht="15.75" customHeight="1">
      <c r="A765" s="3">
        <v>763.0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ht="15.75" customHeight="1">
      <c r="A766" s="3">
        <v>764.0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ht="15.75" customHeight="1">
      <c r="A767" s="3">
        <v>765.0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ht="15.75" customHeight="1">
      <c r="A768" s="3">
        <v>766.0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ht="15.75" customHeight="1">
      <c r="A769" s="3">
        <v>767.0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ht="15.75" customHeight="1">
      <c r="A770" s="3">
        <v>768.0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ht="15.75" customHeight="1">
      <c r="A771" s="3">
        <v>769.0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ht="15.75" customHeight="1">
      <c r="A772" s="3">
        <v>770.0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ht="15.75" customHeight="1">
      <c r="A773" s="3">
        <v>771.0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ht="15.75" customHeight="1">
      <c r="A774" s="3">
        <v>772.0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ht="15.75" customHeight="1">
      <c r="A775" s="3">
        <v>773.0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ht="15.75" customHeight="1">
      <c r="A776" s="3">
        <v>774.0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ht="15.75" customHeight="1">
      <c r="A777" s="3">
        <v>775.0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ht="15.75" customHeight="1">
      <c r="A778" s="3">
        <v>776.0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ht="15.75" customHeight="1">
      <c r="A779" s="3">
        <v>777.0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ht="15.75" customHeight="1">
      <c r="A780" s="3">
        <v>778.0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ht="15.75" customHeight="1">
      <c r="A781" s="3">
        <v>779.0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ht="15.75" customHeight="1">
      <c r="A782" s="3">
        <v>780.0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ht="15.75" customHeight="1">
      <c r="A783" s="3">
        <v>781.0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ht="15.75" customHeight="1">
      <c r="A784" s="3">
        <v>782.0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ht="15.75" customHeight="1">
      <c r="A785" s="3">
        <v>783.0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ht="15.75" customHeight="1">
      <c r="A786" s="3">
        <v>784.0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ht="15.75" customHeight="1">
      <c r="A787" s="3">
        <v>785.0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ht="15.75" customHeight="1">
      <c r="A788" s="3">
        <v>786.0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ht="15.75" customHeight="1">
      <c r="A789" s="3">
        <v>787.0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ht="15.75" customHeight="1">
      <c r="A790" s="3">
        <v>788.0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ht="15.75" customHeight="1">
      <c r="A791" s="3">
        <v>789.0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ht="15.75" customHeight="1">
      <c r="A792" s="3">
        <v>790.0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ht="15.75" customHeight="1">
      <c r="A793" s="3">
        <v>791.0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ht="15.75" customHeight="1">
      <c r="A794" s="3">
        <v>792.0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ht="15.75" customHeight="1">
      <c r="A795" s="3">
        <v>793.0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ht="15.75" customHeight="1">
      <c r="A796" s="3">
        <v>794.0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ht="15.75" customHeight="1">
      <c r="A797" s="3">
        <v>795.0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ht="15.75" customHeight="1">
      <c r="A798" s="3">
        <v>796.0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ht="15.75" customHeight="1">
      <c r="A799" s="3">
        <v>797.0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ht="15.75" customHeight="1">
      <c r="A800" s="3">
        <v>798.0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ht="15.75" customHeight="1">
      <c r="A801" s="3">
        <v>799.0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ht="15.75" customHeight="1">
      <c r="A802" s="3">
        <v>800.0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ht="15.75" customHeight="1">
      <c r="A803" s="3">
        <v>801.0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ht="15.75" customHeight="1">
      <c r="A804" s="3">
        <v>802.0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ht="15.75" customHeight="1">
      <c r="A805" s="3">
        <v>803.0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ht="15.75" customHeight="1">
      <c r="A806" s="3">
        <v>804.0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ht="15.75" customHeight="1">
      <c r="A807" s="3">
        <v>805.0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ht="15.75" customHeight="1">
      <c r="A808" s="3">
        <v>806.0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ht="15.75" customHeight="1">
      <c r="A809" s="3">
        <v>807.0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ht="15.75" customHeight="1">
      <c r="A810" s="3">
        <v>808.0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ht="15.75" customHeight="1">
      <c r="A811" s="3">
        <v>809.0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ht="15.75" customHeight="1">
      <c r="A812" s="3">
        <v>810.0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ht="15.75" customHeight="1">
      <c r="A813" s="3">
        <v>811.0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ht="15.75" customHeight="1">
      <c r="A814" s="3">
        <v>812.0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ht="15.75" customHeight="1">
      <c r="A815" s="3">
        <v>813.0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ht="15.75" customHeight="1">
      <c r="A816" s="3">
        <v>814.0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ht="15.75" customHeight="1">
      <c r="A817" s="3">
        <v>815.0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ht="15.75" customHeight="1">
      <c r="A818" s="3">
        <v>816.0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ht="15.75" customHeight="1">
      <c r="A819" s="3">
        <v>817.0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ht="15.75" customHeight="1">
      <c r="A820" s="3">
        <v>818.0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ht="15.75" customHeight="1">
      <c r="A821" s="3">
        <v>819.0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ht="15.75" customHeight="1">
      <c r="A822" s="3">
        <v>820.0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ht="15.75" customHeight="1">
      <c r="A823" s="3">
        <v>821.0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ht="15.75" customHeight="1">
      <c r="A824" s="3">
        <v>822.0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ht="15.75" customHeight="1">
      <c r="A825" s="3">
        <v>823.0</v>
      </c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ht="15.75" customHeight="1">
      <c r="A826" s="3">
        <v>824.0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ht="15.75" customHeight="1">
      <c r="A827" s="3">
        <v>825.0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ht="15.75" customHeight="1">
      <c r="A828" s="3">
        <v>826.0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ht="15.75" customHeight="1">
      <c r="A829" s="3">
        <v>827.0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ht="15.75" customHeight="1">
      <c r="A830" s="3">
        <v>828.0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ht="15.75" customHeight="1">
      <c r="A831" s="3">
        <v>829.0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ht="15.75" customHeight="1">
      <c r="A832" s="3">
        <v>830.0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ht="15.75" customHeight="1">
      <c r="A833" s="3">
        <v>831.0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ht="15.75" customHeight="1">
      <c r="A834" s="3">
        <v>832.0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ht="15.75" customHeight="1">
      <c r="A835" s="3">
        <v>833.0</v>
      </c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ht="15.75" customHeight="1">
      <c r="A836" s="3">
        <v>834.0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ht="15.75" customHeight="1">
      <c r="A837" s="3">
        <v>835.0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ht="15.75" customHeight="1">
      <c r="A838" s="3">
        <v>836.0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ht="15.75" customHeight="1">
      <c r="A839" s="3">
        <v>837.0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ht="15.75" customHeight="1">
      <c r="A840" s="3">
        <v>838.0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ht="15.75" customHeight="1">
      <c r="A841" s="3">
        <v>839.0</v>
      </c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ht="15.75" customHeight="1">
      <c r="A842" s="3">
        <v>840.0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ht="15.75" customHeight="1">
      <c r="A843" s="3">
        <v>841.0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ht="15.75" customHeight="1">
      <c r="A844" s="3">
        <v>842.0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ht="15.75" customHeight="1">
      <c r="A845" s="3">
        <v>843.0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ht="15.75" customHeight="1">
      <c r="A846" s="3">
        <v>844.0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ht="15.75" customHeight="1">
      <c r="A847" s="3">
        <v>845.0</v>
      </c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ht="15.75" customHeight="1">
      <c r="A848" s="3">
        <v>846.0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ht="15.75" customHeight="1">
      <c r="A849" s="3">
        <v>847.0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ht="15.75" customHeight="1">
      <c r="A850" s="3">
        <v>848.0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ht="15.75" customHeight="1">
      <c r="A851" s="3">
        <v>849.0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ht="15.75" customHeight="1">
      <c r="A852" s="3">
        <v>850.0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ht="15.75" customHeight="1">
      <c r="A853" s="3">
        <v>851.0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ht="15.75" customHeight="1">
      <c r="A854" s="3">
        <v>852.0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ht="15.75" customHeight="1">
      <c r="A855" s="3">
        <v>853.0</v>
      </c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ht="15.75" customHeight="1">
      <c r="A856" s="3">
        <v>854.0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ht="15.75" customHeight="1">
      <c r="A857" s="3">
        <v>855.0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ht="15.75" customHeight="1">
      <c r="A858" s="3">
        <v>856.0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ht="15.75" customHeight="1">
      <c r="A859" s="3">
        <v>857.0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ht="15.75" customHeight="1">
      <c r="A860" s="3">
        <v>858.0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ht="15.75" customHeight="1">
      <c r="A861" s="3">
        <v>859.0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ht="15.75" customHeight="1">
      <c r="A862" s="3">
        <v>860.0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ht="15.75" customHeight="1">
      <c r="A863" s="3">
        <v>861.0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ht="15.75" customHeight="1">
      <c r="A864" s="3">
        <v>862.0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ht="15.75" customHeight="1">
      <c r="A865" s="3">
        <v>863.0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ht="15.75" customHeight="1">
      <c r="A866" s="3">
        <v>864.0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ht="15.75" customHeight="1">
      <c r="A867" s="3">
        <v>865.0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ht="15.75" customHeight="1">
      <c r="A868" s="3">
        <v>866.0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ht="15.75" customHeight="1">
      <c r="A869" s="3">
        <v>867.0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ht="15.75" customHeight="1">
      <c r="A870" s="3">
        <v>868.0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ht="15.75" customHeight="1">
      <c r="A871" s="3">
        <v>869.0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ht="15.75" customHeight="1">
      <c r="A872" s="3">
        <v>870.0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ht="15.75" customHeight="1">
      <c r="A873" s="3">
        <v>871.0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ht="15.75" customHeight="1">
      <c r="A874" s="3">
        <v>872.0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ht="15.75" customHeight="1">
      <c r="A875" s="3">
        <v>873.0</v>
      </c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ht="15.75" customHeight="1">
      <c r="A876" s="3">
        <v>874.0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ht="15.75" customHeight="1">
      <c r="A877" s="3">
        <v>875.0</v>
      </c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ht="15.75" customHeight="1">
      <c r="A878" s="3">
        <v>876.0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ht="15.75" customHeight="1">
      <c r="A879" s="3">
        <v>877.0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ht="15.75" customHeight="1">
      <c r="A880" s="3">
        <v>878.0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ht="15.75" customHeight="1">
      <c r="A881" s="3">
        <v>879.0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ht="15.75" customHeight="1">
      <c r="A882" s="3">
        <v>880.0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ht="15.75" customHeight="1">
      <c r="A883" s="3">
        <v>881.0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ht="15.75" customHeight="1">
      <c r="A884" s="3">
        <v>882.0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ht="15.75" customHeight="1">
      <c r="A885" s="3">
        <v>883.0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ht="15.75" customHeight="1">
      <c r="A886" s="3">
        <v>884.0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ht="15.75" customHeight="1">
      <c r="A887" s="3">
        <v>885.0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ht="15.75" customHeight="1">
      <c r="A888" s="3">
        <v>886.0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ht="15.75" customHeight="1">
      <c r="A889" s="3">
        <v>887.0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ht="15.75" customHeight="1">
      <c r="A890" s="3">
        <v>888.0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ht="15.75" customHeight="1">
      <c r="A891" s="3">
        <v>889.0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ht="15.75" customHeight="1">
      <c r="A892" s="3">
        <v>890.0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ht="15.75" customHeight="1">
      <c r="A893" s="3">
        <v>891.0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ht="15.75" customHeight="1">
      <c r="A894" s="3">
        <v>892.0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ht="15.75" customHeight="1">
      <c r="A895" s="3">
        <v>893.0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ht="15.75" customHeight="1">
      <c r="A896" s="3">
        <v>894.0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ht="15.75" customHeight="1">
      <c r="A897" s="3">
        <v>895.0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ht="15.75" customHeight="1">
      <c r="A898" s="3">
        <v>896.0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ht="15.75" customHeight="1">
      <c r="A899" s="3">
        <v>897.0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ht="15.75" customHeight="1">
      <c r="A900" s="3">
        <v>898.0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ht="15.75" customHeight="1">
      <c r="A901" s="3">
        <v>899.0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ht="15.75" customHeight="1">
      <c r="A902" s="3">
        <v>900.0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ht="15.75" customHeight="1">
      <c r="A903" s="3">
        <v>901.0</v>
      </c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ht="15.75" customHeight="1">
      <c r="A904" s="3">
        <v>902.0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ht="15.75" customHeight="1">
      <c r="A905" s="3">
        <v>903.0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ht="15.75" customHeight="1">
      <c r="A906" s="3">
        <v>904.0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ht="15.75" customHeight="1">
      <c r="A907" s="3">
        <v>905.0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ht="15.75" customHeight="1">
      <c r="A908" s="3">
        <v>906.0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ht="15.75" customHeight="1">
      <c r="A909" s="3">
        <v>907.0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ht="15.75" customHeight="1">
      <c r="A910" s="3">
        <v>908.0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ht="15.75" customHeight="1">
      <c r="A911" s="3">
        <v>909.0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ht="15.75" customHeight="1">
      <c r="A912" s="3">
        <v>910.0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ht="15.75" customHeight="1">
      <c r="A913" s="3">
        <v>911.0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ht="15.75" customHeight="1">
      <c r="A914" s="3">
        <v>912.0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ht="15.75" customHeight="1">
      <c r="A915" s="3">
        <v>913.0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ht="15.75" customHeight="1">
      <c r="A916" s="3">
        <v>914.0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ht="15.75" customHeight="1">
      <c r="A917" s="3">
        <v>915.0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ht="15.75" customHeight="1">
      <c r="A918" s="3">
        <v>916.0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ht="15.75" customHeight="1">
      <c r="A919" s="3">
        <v>917.0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ht="15.75" customHeight="1">
      <c r="A920" s="3">
        <v>918.0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ht="15.75" customHeight="1">
      <c r="A921" s="3">
        <v>919.0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ht="15.75" customHeight="1">
      <c r="A922" s="3">
        <v>920.0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ht="15.75" customHeight="1">
      <c r="A923" s="3">
        <v>921.0</v>
      </c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ht="15.75" customHeight="1">
      <c r="A924" s="3">
        <v>922.0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ht="15.75" customHeight="1">
      <c r="A925" s="3">
        <v>923.0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ht="15.75" customHeight="1">
      <c r="A926" s="3">
        <v>924.0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ht="15.75" customHeight="1">
      <c r="A927" s="3">
        <v>925.0</v>
      </c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ht="15.75" customHeight="1">
      <c r="A928" s="3">
        <v>926.0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ht="15.75" customHeight="1">
      <c r="A929" s="3">
        <v>927.0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ht="15.75" customHeight="1">
      <c r="A930" s="3">
        <v>928.0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ht="15.75" customHeight="1">
      <c r="A931" s="3">
        <v>929.0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ht="15.75" customHeight="1">
      <c r="A932" s="3">
        <v>930.0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ht="15.75" customHeight="1">
      <c r="A933" s="3">
        <v>931.0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ht="15.75" customHeight="1">
      <c r="A934" s="3">
        <v>932.0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ht="15.75" customHeight="1">
      <c r="A935" s="3">
        <v>933.0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ht="15.75" customHeight="1">
      <c r="A936" s="3">
        <v>934.0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ht="15.75" customHeight="1">
      <c r="A937" s="3">
        <v>935.0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ht="15.75" customHeight="1">
      <c r="A938" s="3">
        <v>936.0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ht="15.75" customHeight="1">
      <c r="A939" s="3">
        <v>937.0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ht="15.75" customHeight="1">
      <c r="A940" s="3">
        <v>938.0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ht="15.75" customHeight="1">
      <c r="A941" s="3">
        <v>939.0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ht="15.75" customHeight="1">
      <c r="A942" s="3">
        <v>940.0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ht="15.75" customHeight="1">
      <c r="A943" s="3">
        <v>941.0</v>
      </c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ht="15.75" customHeight="1">
      <c r="A944" s="3">
        <v>942.0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ht="15.75" customHeight="1">
      <c r="A945" s="3">
        <v>943.0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ht="15.75" customHeight="1">
      <c r="A946" s="3">
        <v>944.0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ht="15.75" customHeight="1">
      <c r="A947" s="3">
        <v>945.0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ht="15.75" customHeight="1">
      <c r="A948" s="3">
        <v>946.0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ht="15.75" customHeight="1">
      <c r="A949" s="3">
        <v>947.0</v>
      </c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ht="15.75" customHeight="1">
      <c r="A950" s="3">
        <v>948.0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ht="15.75" customHeight="1">
      <c r="A951" s="3">
        <v>949.0</v>
      </c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ht="15.75" customHeight="1">
      <c r="A952" s="3">
        <v>950.0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ht="15.75" customHeight="1">
      <c r="A953" s="3">
        <v>951.0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ht="15.75" customHeight="1">
      <c r="A954" s="3">
        <v>952.0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ht="15.75" customHeight="1">
      <c r="A955" s="3">
        <v>953.0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ht="15.75" customHeight="1">
      <c r="A956" s="3">
        <v>954.0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ht="15.75" customHeight="1">
      <c r="A957" s="3">
        <v>955.0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ht="15.75" customHeight="1">
      <c r="A958" s="3">
        <v>956.0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ht="15.75" customHeight="1">
      <c r="A959" s="3">
        <v>957.0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ht="15.75" customHeight="1">
      <c r="A960" s="3">
        <v>958.0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ht="15.75" customHeight="1">
      <c r="A961" s="3">
        <v>959.0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ht="15.75" customHeight="1">
      <c r="A962" s="3">
        <v>960.0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ht="15.75" customHeight="1">
      <c r="A963" s="3">
        <v>961.0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ht="15.75" customHeight="1">
      <c r="A964" s="3">
        <v>962.0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ht="15.75" customHeight="1">
      <c r="A965" s="3">
        <v>963.0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ht="15.75" customHeight="1">
      <c r="A966" s="3">
        <v>964.0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ht="15.75" customHeight="1">
      <c r="A967" s="3">
        <v>965.0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ht="15.75" customHeight="1">
      <c r="A968" s="3">
        <v>966.0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ht="15.75" customHeight="1">
      <c r="A969" s="3">
        <v>967.0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ht="15.75" customHeight="1">
      <c r="A970" s="3">
        <v>968.0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ht="15.75" customHeight="1">
      <c r="A971" s="3">
        <v>969.0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ht="15.75" customHeight="1">
      <c r="A972" s="3">
        <v>970.0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ht="15.75" customHeight="1">
      <c r="A973" s="3">
        <v>971.0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ht="15.75" customHeight="1">
      <c r="A974" s="3">
        <v>972.0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ht="15.75" customHeight="1">
      <c r="A975" s="3">
        <v>973.0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ht="15.75" customHeight="1">
      <c r="A976" s="3">
        <v>974.0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ht="15.75" customHeight="1">
      <c r="A977" s="3">
        <v>975.0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ht="15.75" customHeight="1">
      <c r="A978" s="3">
        <v>976.0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ht="15.75" customHeight="1">
      <c r="A979" s="3">
        <v>977.0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ht="15.75" customHeight="1">
      <c r="A980" s="3">
        <v>978.0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ht="15.75" customHeight="1">
      <c r="A981" s="3">
        <v>979.0</v>
      </c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ht="15.75" customHeight="1">
      <c r="A982" s="3">
        <v>980.0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ht="15.75" customHeight="1">
      <c r="A983" s="3">
        <v>981.0</v>
      </c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ht="15.75" customHeight="1">
      <c r="A984" s="3">
        <v>982.0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ht="15.75" customHeight="1">
      <c r="A985" s="3">
        <v>983.0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ht="15.75" customHeight="1">
      <c r="A986" s="3">
        <v>984.0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ht="15.75" customHeight="1">
      <c r="A987" s="3">
        <v>985.0</v>
      </c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ht="15.75" customHeight="1">
      <c r="A988" s="3">
        <v>986.0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ht="15.75" customHeight="1">
      <c r="A989" s="3">
        <v>987.0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ht="15.75" customHeight="1">
      <c r="A990" s="3">
        <v>988.0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ht="15.75" customHeight="1">
      <c r="A991" s="3">
        <v>989.0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ht="15.75" customHeight="1">
      <c r="A992" s="3">
        <v>990.0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ht="15.75" customHeight="1">
      <c r="A993" s="3">
        <v>991.0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ht="15.75" customHeight="1">
      <c r="A994" s="3">
        <v>992.0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ht="15.75" customHeight="1">
      <c r="A995" s="3">
        <v>993.0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ht="15.75" customHeight="1">
      <c r="A996" s="3">
        <v>994.0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ht="15.75" customHeight="1">
      <c r="A997" s="3">
        <v>995.0</v>
      </c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ht="15.75" customHeight="1">
      <c r="A998" s="3">
        <v>996.0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ht="15.75" customHeight="1">
      <c r="A999" s="3">
        <v>997.0</v>
      </c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ht="15.75" customHeight="1">
      <c r="A1000" s="3">
        <v>998.0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ht="15.75" customHeight="1">
      <c r="A1001" s="3">
        <v>999.0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ht="15.75" customHeight="1">
      <c r="A1002" s="3">
        <v>1000.0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ht="15.75" customHeight="1">
      <c r="A1003" s="3" t="s">
        <v>1585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0.38"/>
    <col customWidth="1" min="2" max="2" width="7.25"/>
    <col customWidth="1" min="3" max="3" width="10.88"/>
    <col customWidth="1" min="4" max="4" width="15.25"/>
    <col customWidth="1" min="5" max="5" width="48.38"/>
    <col customWidth="1" min="6" max="6" width="20.25"/>
    <col customWidth="1" min="7" max="7" width="20.13"/>
    <col customWidth="1" min="8" max="8" width="32.5"/>
    <col customWidth="1" min="9" max="9" width="17.25"/>
    <col customWidth="1" min="10" max="10" width="10.88"/>
    <col customWidth="1" min="11" max="11" width="25.38"/>
    <col customWidth="1" min="12" max="26" width="7.63"/>
  </cols>
  <sheetData>
    <row r="1">
      <c r="A1" s="22" t="s">
        <v>8022</v>
      </c>
      <c r="B1" s="3"/>
      <c r="C1" s="3"/>
      <c r="D1" s="3"/>
      <c r="E1" s="3"/>
    </row>
    <row r="2">
      <c r="A2" s="24" t="s">
        <v>8023</v>
      </c>
      <c r="B2" s="3"/>
      <c r="C2" s="3"/>
      <c r="D2" s="3"/>
      <c r="E2" s="3"/>
    </row>
    <row r="3">
      <c r="A3" s="24" t="s">
        <v>8024</v>
      </c>
      <c r="B3" s="3"/>
      <c r="C3" s="3"/>
      <c r="D3" s="3"/>
      <c r="E3" s="3"/>
    </row>
    <row r="4">
      <c r="A4" s="24" t="s">
        <v>8025</v>
      </c>
      <c r="B4" s="3"/>
      <c r="C4" s="3"/>
      <c r="D4" s="3"/>
      <c r="E4" s="3"/>
    </row>
    <row r="5">
      <c r="A5" s="24" t="s">
        <v>8026</v>
      </c>
      <c r="B5" s="3"/>
      <c r="C5" s="3"/>
      <c r="D5" s="3"/>
      <c r="E5" s="3"/>
    </row>
    <row r="6">
      <c r="A6" s="24" t="s">
        <v>8027</v>
      </c>
      <c r="B6" s="3"/>
      <c r="C6" s="3"/>
      <c r="D6" s="3"/>
      <c r="E6" s="3"/>
    </row>
    <row r="7">
      <c r="A7" s="24" t="s">
        <v>8028</v>
      </c>
      <c r="B7" s="3"/>
      <c r="C7" s="3"/>
      <c r="D7" s="3"/>
      <c r="E7" s="3"/>
    </row>
    <row r="8">
      <c r="A8" s="24" t="s">
        <v>8029</v>
      </c>
      <c r="B8" s="3"/>
      <c r="C8" s="3"/>
      <c r="D8" s="3"/>
      <c r="E8" s="3"/>
    </row>
    <row r="9">
      <c r="A9" s="24" t="s">
        <v>8030</v>
      </c>
      <c r="B9" s="3"/>
      <c r="C9" s="3"/>
      <c r="D9" s="3"/>
      <c r="E9" s="3"/>
    </row>
    <row r="10">
      <c r="A10" s="24" t="s">
        <v>8031</v>
      </c>
      <c r="B10" s="3"/>
      <c r="C10" s="3"/>
      <c r="D10" s="3"/>
      <c r="E10" s="3"/>
    </row>
    <row r="11">
      <c r="A11" s="24" t="s">
        <v>8032</v>
      </c>
      <c r="B11" s="3"/>
      <c r="C11" s="3"/>
      <c r="D11" s="3"/>
      <c r="E11" s="3"/>
    </row>
    <row r="12">
      <c r="A12" s="24" t="s">
        <v>8033</v>
      </c>
      <c r="B12" s="3"/>
      <c r="C12" s="3"/>
      <c r="D12" s="3"/>
      <c r="E12" s="3"/>
    </row>
    <row r="13">
      <c r="A13" s="24" t="s">
        <v>9</v>
      </c>
      <c r="B13" s="3"/>
      <c r="C13" s="3"/>
      <c r="D13" s="3"/>
      <c r="E13" s="3"/>
    </row>
    <row r="14">
      <c r="A14" s="24" t="s">
        <v>8034</v>
      </c>
      <c r="B14" s="3"/>
      <c r="C14" s="3"/>
      <c r="D14" s="3"/>
      <c r="E14" s="3"/>
    </row>
    <row r="15">
      <c r="A15" s="24" t="s">
        <v>8035</v>
      </c>
      <c r="B15" s="3"/>
      <c r="C15" s="3"/>
      <c r="D15" s="3"/>
      <c r="E15" s="3"/>
    </row>
    <row r="16">
      <c r="A16" s="24" t="s">
        <v>8036</v>
      </c>
      <c r="B16" s="3"/>
      <c r="C16" s="3"/>
      <c r="D16" s="3"/>
      <c r="E16" s="3"/>
    </row>
    <row r="17">
      <c r="A17" s="24" t="s">
        <v>8037</v>
      </c>
      <c r="B17" s="3"/>
      <c r="C17" s="3"/>
      <c r="D17" s="3"/>
      <c r="E17" s="3"/>
    </row>
    <row r="18">
      <c r="A18" s="24" t="s">
        <v>8038</v>
      </c>
      <c r="B18" s="3"/>
      <c r="C18" s="3"/>
      <c r="D18" s="3"/>
      <c r="E18" s="3"/>
    </row>
    <row r="19">
      <c r="A19" s="24" t="s">
        <v>8039</v>
      </c>
      <c r="B19" s="3"/>
      <c r="C19" s="3"/>
      <c r="D19" s="3"/>
      <c r="E19" s="3"/>
    </row>
    <row r="20">
      <c r="A20" s="24" t="s">
        <v>8040</v>
      </c>
      <c r="B20" s="3"/>
      <c r="C20" s="3"/>
      <c r="D20" s="3"/>
      <c r="E20" s="3"/>
    </row>
    <row r="21" ht="15.75" customHeight="1">
      <c r="A21" s="24" t="s">
        <v>8041</v>
      </c>
      <c r="B21" s="3"/>
      <c r="C21" s="3"/>
      <c r="D21" s="3"/>
      <c r="E21" s="3"/>
    </row>
    <row r="22" ht="15.75" customHeight="1">
      <c r="A22" s="24" t="s">
        <v>8042</v>
      </c>
      <c r="B22" s="3"/>
      <c r="C22" s="3"/>
      <c r="D22" s="3"/>
      <c r="E22" s="3"/>
    </row>
    <row r="23" ht="15.75" customHeight="1">
      <c r="A23" s="24" t="s">
        <v>8043</v>
      </c>
      <c r="B23" s="3"/>
      <c r="C23" s="3"/>
      <c r="D23" s="3"/>
      <c r="E23" s="3"/>
    </row>
    <row r="24" ht="15.75" customHeight="1">
      <c r="A24" s="24" t="s">
        <v>8044</v>
      </c>
      <c r="B24" s="3"/>
      <c r="C24" s="3"/>
      <c r="D24" s="3"/>
      <c r="E24" s="3"/>
    </row>
    <row r="25" ht="15.75" customHeight="1">
      <c r="A25" s="22" t="s">
        <v>8045</v>
      </c>
      <c r="B25" s="3"/>
      <c r="C25" s="3"/>
      <c r="D25" s="3"/>
      <c r="E25" s="3"/>
    </row>
    <row r="26" ht="15.75" customHeight="1">
      <c r="A26" s="24" t="s">
        <v>8046</v>
      </c>
      <c r="B26" s="3"/>
      <c r="C26" s="3"/>
      <c r="D26" s="3"/>
      <c r="E26" s="3"/>
    </row>
    <row r="27" ht="15.75" customHeight="1">
      <c r="A27" s="24" t="s">
        <v>8047</v>
      </c>
      <c r="B27" s="3"/>
      <c r="C27" s="3"/>
      <c r="D27" s="3"/>
      <c r="E27" s="3"/>
    </row>
    <row r="28" ht="15.75" customHeight="1">
      <c r="A28" s="24" t="s">
        <v>8048</v>
      </c>
      <c r="B28" s="3"/>
      <c r="C28" s="3"/>
      <c r="D28" s="3"/>
      <c r="E28" s="3"/>
    </row>
    <row r="29" ht="15.75" customHeight="1">
      <c r="A29" s="24" t="s">
        <v>8049</v>
      </c>
      <c r="B29" s="3"/>
      <c r="C29" s="3"/>
      <c r="D29" s="3"/>
      <c r="E29" s="3"/>
    </row>
    <row r="30" ht="15.75" customHeight="1">
      <c r="A30" s="24" t="s">
        <v>8050</v>
      </c>
      <c r="B30" s="3"/>
      <c r="C30" s="3"/>
      <c r="D30" s="3"/>
      <c r="E30" s="3"/>
    </row>
    <row r="31" ht="15.75" customHeight="1">
      <c r="A31" s="24" t="s">
        <v>8051</v>
      </c>
      <c r="B31" s="3"/>
      <c r="C31" s="3"/>
      <c r="D31" s="3"/>
      <c r="E31" s="3"/>
    </row>
    <row r="32" ht="15.75" customHeight="1">
      <c r="A32" s="24" t="s">
        <v>8052</v>
      </c>
      <c r="B32" s="3"/>
      <c r="C32" s="3"/>
      <c r="D32" s="3"/>
      <c r="E32" s="3"/>
    </row>
    <row r="33" ht="15.75" customHeight="1">
      <c r="A33" s="24" t="s">
        <v>8053</v>
      </c>
      <c r="B33" s="3"/>
      <c r="C33" s="3"/>
      <c r="D33" s="3"/>
      <c r="E33" s="3"/>
    </row>
    <row r="34" ht="15.75" customHeight="1">
      <c r="A34" s="24" t="s">
        <v>8054</v>
      </c>
      <c r="B34" s="3"/>
      <c r="C34" s="3"/>
      <c r="D34" s="3"/>
      <c r="E34" s="3"/>
    </row>
    <row r="35" ht="15.75" customHeight="1">
      <c r="A35" s="24" t="s">
        <v>8055</v>
      </c>
      <c r="B35" s="3"/>
      <c r="C35" s="3"/>
      <c r="D35" s="3"/>
      <c r="E35" s="3"/>
    </row>
    <row r="36" ht="15.75" customHeight="1">
      <c r="A36" s="24" t="s">
        <v>8056</v>
      </c>
      <c r="B36" s="3"/>
      <c r="C36" s="3"/>
      <c r="D36" s="3"/>
      <c r="E36" s="3"/>
    </row>
    <row r="37" ht="15.75" customHeight="1">
      <c r="A37" s="24" t="s">
        <v>8057</v>
      </c>
      <c r="B37" s="3"/>
      <c r="C37" s="3"/>
      <c r="D37" s="3"/>
      <c r="E37" s="3"/>
    </row>
    <row r="38" ht="15.75" customHeight="1">
      <c r="A38" s="24" t="s">
        <v>8029</v>
      </c>
      <c r="B38" s="3"/>
      <c r="C38" s="3"/>
      <c r="D38" s="3"/>
      <c r="E38" s="3"/>
    </row>
    <row r="39" ht="15.75" customHeight="1">
      <c r="A39" s="24" t="s">
        <v>8028</v>
      </c>
      <c r="B39" s="3"/>
      <c r="C39" s="3"/>
      <c r="D39" s="3"/>
      <c r="E39" s="3"/>
    </row>
    <row r="40" ht="15.75" customHeight="1">
      <c r="A40" s="24" t="s">
        <v>8058</v>
      </c>
      <c r="B40" s="3"/>
      <c r="C40" s="3"/>
      <c r="D40" s="3"/>
      <c r="E40" s="3"/>
    </row>
    <row r="41" ht="15.75" customHeight="1">
      <c r="A41" s="24" t="s">
        <v>8059</v>
      </c>
      <c r="B41" s="3"/>
      <c r="C41" s="3"/>
      <c r="D41" s="3"/>
      <c r="E41" s="3"/>
    </row>
    <row r="42" ht="15.75" customHeight="1">
      <c r="A42" s="24" t="s">
        <v>8060</v>
      </c>
      <c r="B42" s="3"/>
      <c r="C42" s="3"/>
      <c r="D42" s="3"/>
      <c r="E42" s="3"/>
    </row>
    <row r="43" ht="15.75" customHeight="1">
      <c r="A43" s="24" t="s">
        <v>8061</v>
      </c>
      <c r="B43" s="3"/>
      <c r="C43" s="3"/>
      <c r="D43" s="3"/>
      <c r="E43" s="3"/>
    </row>
    <row r="44" ht="15.75" customHeight="1">
      <c r="A44" s="24" t="s">
        <v>8062</v>
      </c>
      <c r="B44" s="3"/>
      <c r="C44" s="3"/>
      <c r="D44" s="3"/>
      <c r="E44" s="3"/>
    </row>
    <row r="45" ht="15.75" customHeight="1">
      <c r="A45" s="24" t="s">
        <v>8063</v>
      </c>
      <c r="B45" s="3"/>
      <c r="C45" s="3"/>
      <c r="D45" s="3"/>
      <c r="E45" s="3"/>
    </row>
    <row r="46" ht="15.75" customHeight="1">
      <c r="A46" s="24" t="s">
        <v>8064</v>
      </c>
      <c r="B46" s="3"/>
      <c r="C46" s="3"/>
      <c r="D46" s="3"/>
      <c r="E46" s="3"/>
    </row>
    <row r="47" ht="15.75" customHeight="1">
      <c r="A47" s="24" t="s">
        <v>8065</v>
      </c>
      <c r="B47" s="3"/>
      <c r="C47" s="3"/>
      <c r="D47" s="3"/>
      <c r="E47" s="3"/>
    </row>
    <row r="48" ht="15.75" customHeight="1">
      <c r="A48" s="24" t="s">
        <v>8066</v>
      </c>
      <c r="B48" s="3"/>
      <c r="C48" s="3"/>
      <c r="D48" s="3"/>
      <c r="E48" s="3"/>
    </row>
    <row r="49" ht="15.75" customHeight="1">
      <c r="A49" s="24" t="s">
        <v>4636</v>
      </c>
      <c r="B49" s="3"/>
      <c r="C49" s="3"/>
      <c r="D49" s="3"/>
      <c r="E49" s="3"/>
    </row>
    <row r="50" ht="15.75" customHeight="1">
      <c r="A50" s="24" t="s">
        <v>8067</v>
      </c>
      <c r="B50" s="3"/>
      <c r="C50" s="3"/>
      <c r="D50" s="3"/>
      <c r="E50" s="3"/>
    </row>
    <row r="51" ht="15.75" customHeight="1">
      <c r="A51" s="24" t="s">
        <v>8068</v>
      </c>
      <c r="B51" s="3"/>
      <c r="C51" s="3"/>
      <c r="D51" s="3"/>
      <c r="E51" s="3"/>
    </row>
    <row r="52" ht="15.75" customHeight="1">
      <c r="A52" s="24" t="s">
        <v>8069</v>
      </c>
      <c r="B52" s="3"/>
      <c r="C52" s="3"/>
      <c r="D52" s="3"/>
      <c r="E52" s="3"/>
    </row>
    <row r="53" ht="15.75" customHeight="1">
      <c r="A53" s="24" t="s">
        <v>8070</v>
      </c>
      <c r="B53" s="3"/>
      <c r="C53" s="3"/>
      <c r="D53" s="3"/>
      <c r="E53" s="3"/>
    </row>
    <row r="54" ht="15.75" customHeight="1">
      <c r="A54" s="24" t="s">
        <v>8071</v>
      </c>
      <c r="B54" s="3"/>
      <c r="C54" s="3"/>
      <c r="D54" s="3"/>
      <c r="E54" s="3"/>
    </row>
    <row r="55" ht="15.75" customHeight="1">
      <c r="A55" s="24" t="s">
        <v>8033</v>
      </c>
      <c r="B55" s="3"/>
      <c r="C55" s="3"/>
      <c r="D55" s="3"/>
      <c r="E55" s="3"/>
    </row>
    <row r="56" ht="15.75" customHeight="1">
      <c r="A56" s="24" t="s">
        <v>8072</v>
      </c>
      <c r="B56" s="3"/>
      <c r="C56" s="3"/>
      <c r="D56" s="3"/>
      <c r="E56" s="3"/>
    </row>
    <row r="57" ht="15.75" customHeight="1">
      <c r="A57" s="24" t="s">
        <v>8073</v>
      </c>
      <c r="B57" s="3"/>
      <c r="C57" s="3"/>
      <c r="D57" s="3"/>
      <c r="E57" s="3"/>
    </row>
    <row r="58" ht="15.75" customHeight="1">
      <c r="A58" s="24" t="s">
        <v>8074</v>
      </c>
      <c r="B58" s="3"/>
      <c r="C58" s="3"/>
      <c r="D58" s="3"/>
      <c r="E58" s="3"/>
      <c r="H58" s="3" t="str">
        <f t="shared" ref="H58:H396" si="1">LEFT(A58,LEN(A58)-1)</f>
        <v>Pick Six Podcas</v>
      </c>
      <c r="I58" s="3" t="str">
        <f t="shared" ref="I58:I396" si="2">RIGHT(H58,LEN(A58)-FIND("|",SUBSTITUTE(H58," ","|",LEN(H58)-LEN(SUBSTITUTE(H58," ",""))))-1)</f>
        <v>Podcas</v>
      </c>
      <c r="J58" s="94" t="str">
        <f t="shared" ref="J58:J810" si="3">RIGHT(H58,LEN(H58)-FIND(I58&amp;" ",H58)-LEN(I58))</f>
        <v>#VALUE!</v>
      </c>
      <c r="K58" s="3" t="str">
        <f t="shared" ref="K58:K126" si="4">SUBSTITUTE(SUBSTITUTE(SUBSTITUTE(SUBSTITUTE(SUBSTITUTE(SUBSTITUTE(SUBSTITUTE(SUBSTITUTE(E58,". Injured Reserve",""),"Questio1000ble for the","Ques:")," of training camp"," of camp"),"Probable for","Prob:"),"Expected to be out until at least ","Out: "),"Suspended until","Susp:"),"Physically U1000ble to Perform","PUP"),"Out for","Out:")</f>
        <v/>
      </c>
    </row>
    <row r="59" ht="15.75" customHeight="1">
      <c r="A59" s="24" t="s">
        <v>8075</v>
      </c>
      <c r="B59" s="3"/>
      <c r="C59" s="3"/>
      <c r="D59" s="3"/>
      <c r="E59" s="3"/>
      <c r="H59" s="3" t="str">
        <f t="shared" si="1"/>
        <v>CBS All Acces</v>
      </c>
      <c r="I59" s="3" t="str">
        <f t="shared" si="2"/>
        <v>Acces</v>
      </c>
      <c r="J59" s="94" t="str">
        <f t="shared" si="3"/>
        <v>#VALUE!</v>
      </c>
      <c r="K59" s="3" t="str">
        <f t="shared" si="4"/>
        <v/>
      </c>
    </row>
    <row r="60" ht="15.75" customHeight="1">
      <c r="A60" s="24" t="s">
        <v>8076</v>
      </c>
      <c r="B60" s="3"/>
      <c r="C60" s="3"/>
      <c r="D60" s="3"/>
      <c r="E60" s="3"/>
      <c r="H60" s="3" t="str">
        <f t="shared" si="1"/>
        <v>NFL Sho</v>
      </c>
      <c r="I60" s="3" t="str">
        <f t="shared" si="2"/>
        <v>Sho</v>
      </c>
      <c r="J60" s="94" t="str">
        <f t="shared" si="3"/>
        <v>#VALUE!</v>
      </c>
      <c r="K60" s="3" t="str">
        <f t="shared" si="4"/>
        <v/>
      </c>
    </row>
    <row r="61" ht="15.75" customHeight="1">
      <c r="A61" s="24" t="s">
        <v>8029</v>
      </c>
      <c r="B61" s="3"/>
      <c r="C61" s="3"/>
      <c r="D61" s="3"/>
      <c r="E61" s="3"/>
      <c r="H61" s="3" t="str">
        <f t="shared" si="1"/>
        <v>Stubhub</v>
      </c>
      <c r="I61" s="3" t="str">
        <f t="shared" si="2"/>
        <v>#VALUE!</v>
      </c>
      <c r="J61" s="94" t="str">
        <f t="shared" si="3"/>
        <v>#VALUE!</v>
      </c>
      <c r="K61" s="3" t="str">
        <f t="shared" si="4"/>
        <v/>
      </c>
    </row>
    <row r="62" ht="15.75" customHeight="1">
      <c r="B62" s="3"/>
      <c r="C62" s="3"/>
      <c r="D62" s="3"/>
      <c r="E62" s="3"/>
      <c r="H62" s="3" t="str">
        <f t="shared" si="1"/>
        <v>#VALUE!</v>
      </c>
      <c r="I62" s="3" t="str">
        <f t="shared" si="2"/>
        <v>#VALUE!</v>
      </c>
      <c r="J62" s="94" t="str">
        <f t="shared" si="3"/>
        <v>#VALUE!</v>
      </c>
      <c r="K62" s="3" t="str">
        <f t="shared" si="4"/>
        <v/>
      </c>
    </row>
    <row r="63" ht="15.75" customHeight="1">
      <c r="A63" s="24" t="s">
        <v>8058</v>
      </c>
      <c r="B63" s="3"/>
      <c r="C63" s="3"/>
      <c r="D63" s="3"/>
      <c r="E63" s="3"/>
      <c r="H63" s="3" t="str">
        <f t="shared" si="1"/>
        <v>Hom</v>
      </c>
      <c r="I63" s="3" t="str">
        <f t="shared" si="2"/>
        <v>#VALUE!</v>
      </c>
      <c r="J63" s="94" t="str">
        <f t="shared" si="3"/>
        <v>#VALUE!</v>
      </c>
      <c r="K63" s="3" t="str">
        <f t="shared" si="4"/>
        <v/>
      </c>
    </row>
    <row r="64" ht="15.75" customHeight="1">
      <c r="A64" s="24" t="s">
        <v>8059</v>
      </c>
      <c r="B64" s="3"/>
      <c r="C64" s="3"/>
      <c r="D64" s="3"/>
      <c r="E64" s="3"/>
      <c r="H64" s="3" t="str">
        <f t="shared" si="1"/>
        <v>Score</v>
      </c>
      <c r="I64" s="3" t="str">
        <f t="shared" si="2"/>
        <v>#VALUE!</v>
      </c>
      <c r="J64" s="94" t="str">
        <f t="shared" si="3"/>
        <v>#VALUE!</v>
      </c>
      <c r="K64" s="3" t="str">
        <f t="shared" si="4"/>
        <v/>
      </c>
    </row>
    <row r="65" ht="15.75" customHeight="1">
      <c r="A65" s="24" t="s">
        <v>8060</v>
      </c>
      <c r="B65" s="3"/>
      <c r="C65" s="3"/>
      <c r="D65" s="3"/>
      <c r="E65" s="3"/>
      <c r="H65" s="3" t="str">
        <f t="shared" si="1"/>
        <v>Schedul</v>
      </c>
      <c r="I65" s="3" t="str">
        <f t="shared" si="2"/>
        <v>#VALUE!</v>
      </c>
      <c r="J65" s="94" t="str">
        <f t="shared" si="3"/>
        <v>#VALUE!</v>
      </c>
      <c r="K65" s="3" t="str">
        <f t="shared" si="4"/>
        <v/>
      </c>
    </row>
    <row r="66" ht="15.75" customHeight="1">
      <c r="A66" s="24" t="s">
        <v>8061</v>
      </c>
      <c r="B66" s="3"/>
      <c r="C66" s="3"/>
      <c r="D66" s="3"/>
      <c r="E66" s="3"/>
      <c r="H66" s="3" t="str">
        <f t="shared" si="1"/>
        <v>Draf</v>
      </c>
      <c r="I66" s="3" t="str">
        <f t="shared" si="2"/>
        <v>#VALUE!</v>
      </c>
      <c r="J66" s="94" t="str">
        <f t="shared" si="3"/>
        <v>#VALUE!</v>
      </c>
      <c r="K66" s="3" t="str">
        <f t="shared" si="4"/>
        <v/>
      </c>
    </row>
    <row r="67" ht="15.75" customHeight="1">
      <c r="A67" s="24" t="s">
        <v>8062</v>
      </c>
      <c r="B67" s="3"/>
      <c r="C67" s="3"/>
      <c r="D67" s="3"/>
      <c r="E67" s="3"/>
      <c r="H67" s="3" t="str">
        <f t="shared" si="1"/>
        <v>Draft Tracke</v>
      </c>
      <c r="I67" s="3" t="str">
        <f t="shared" si="2"/>
        <v>Tracke</v>
      </c>
      <c r="J67" s="94" t="str">
        <f t="shared" si="3"/>
        <v>#VALUE!</v>
      </c>
      <c r="K67" s="3" t="str">
        <f t="shared" si="4"/>
        <v/>
      </c>
    </row>
    <row r="68" ht="15.75" customHeight="1">
      <c r="A68" s="24" t="s">
        <v>8063</v>
      </c>
      <c r="B68" s="3"/>
      <c r="C68" s="3"/>
      <c r="D68" s="3"/>
      <c r="E68" s="3"/>
      <c r="H68" s="3" t="str">
        <f t="shared" si="1"/>
        <v>Mock Draft</v>
      </c>
      <c r="I68" s="3" t="str">
        <f t="shared" si="2"/>
        <v>Draft</v>
      </c>
      <c r="J68" s="94" t="str">
        <f t="shared" si="3"/>
        <v>#VALUE!</v>
      </c>
      <c r="K68" s="3" t="str">
        <f t="shared" si="4"/>
        <v/>
      </c>
    </row>
    <row r="69" ht="15.75" customHeight="1">
      <c r="A69" s="24" t="s">
        <v>8064</v>
      </c>
      <c r="B69" s="3"/>
      <c r="C69" s="3"/>
      <c r="D69" s="3"/>
      <c r="E69" s="3"/>
      <c r="H69" s="3" t="str">
        <f t="shared" si="1"/>
        <v>Prospect Ranking</v>
      </c>
      <c r="I69" s="3" t="str">
        <f t="shared" si="2"/>
        <v>Ranking</v>
      </c>
      <c r="J69" s="94" t="str">
        <f t="shared" si="3"/>
        <v>#VALUE!</v>
      </c>
      <c r="K69" s="3" t="str">
        <f t="shared" si="4"/>
        <v/>
      </c>
    </row>
    <row r="70" ht="15.75" customHeight="1">
      <c r="A70" s="24" t="s">
        <v>8065</v>
      </c>
      <c r="B70" s="3"/>
      <c r="C70" s="3"/>
      <c r="D70" s="3"/>
      <c r="E70" s="3"/>
      <c r="H70" s="3" t="str">
        <f t="shared" si="1"/>
        <v>Free Agent</v>
      </c>
      <c r="I70" s="3" t="str">
        <f t="shared" si="2"/>
        <v>Agent</v>
      </c>
      <c r="J70" s="94" t="str">
        <f t="shared" si="3"/>
        <v>#VALUE!</v>
      </c>
      <c r="K70" s="3" t="str">
        <f t="shared" si="4"/>
        <v/>
      </c>
    </row>
    <row r="71" ht="15.75" customHeight="1">
      <c r="A71" s="24" t="s">
        <v>8066</v>
      </c>
      <c r="B71" s="3"/>
      <c r="C71" s="3"/>
      <c r="D71" s="3"/>
      <c r="E71" s="3"/>
      <c r="H71" s="3" t="str">
        <f t="shared" si="1"/>
        <v>Standing</v>
      </c>
      <c r="I71" s="3" t="str">
        <f t="shared" si="2"/>
        <v>#VALUE!</v>
      </c>
      <c r="J71" s="94" t="str">
        <f t="shared" si="3"/>
        <v>#VALUE!</v>
      </c>
      <c r="K71" s="3" t="str">
        <f t="shared" si="4"/>
        <v/>
      </c>
    </row>
    <row r="72" ht="15.75" customHeight="1">
      <c r="A72" s="24" t="s">
        <v>4636</v>
      </c>
      <c r="B72" s="3"/>
      <c r="C72" s="3"/>
      <c r="D72" s="3"/>
      <c r="E72" s="3"/>
      <c r="H72" s="3" t="str">
        <f t="shared" si="1"/>
        <v>Team</v>
      </c>
      <c r="I72" s="3" t="str">
        <f t="shared" si="2"/>
        <v>#VALUE!</v>
      </c>
      <c r="J72" s="94" t="str">
        <f t="shared" si="3"/>
        <v>#VALUE!</v>
      </c>
      <c r="K72" s="3" t="str">
        <f t="shared" si="4"/>
        <v/>
      </c>
    </row>
    <row r="73" ht="15.75" customHeight="1">
      <c r="A73" s="24" t="s">
        <v>8067</v>
      </c>
      <c r="B73" s="3"/>
      <c r="C73" s="3"/>
      <c r="D73" s="3"/>
      <c r="E73" s="3"/>
      <c r="H73" s="3" t="str">
        <f t="shared" si="1"/>
        <v>Stat</v>
      </c>
      <c r="I73" s="3" t="str">
        <f t="shared" si="2"/>
        <v>#VALUE!</v>
      </c>
      <c r="J73" s="94" t="str">
        <f t="shared" si="3"/>
        <v>#VALUE!</v>
      </c>
      <c r="K73" s="3" t="str">
        <f t="shared" si="4"/>
        <v/>
      </c>
    </row>
    <row r="74" ht="15.75" customHeight="1">
      <c r="A74" s="24" t="s">
        <v>8068</v>
      </c>
      <c r="B74" s="3"/>
      <c r="C74" s="3"/>
      <c r="D74" s="3"/>
      <c r="E74" s="3"/>
      <c r="H74" s="3" t="str">
        <f t="shared" si="1"/>
        <v>Player</v>
      </c>
      <c r="I74" s="3" t="str">
        <f t="shared" si="2"/>
        <v>#VALUE!</v>
      </c>
      <c r="J74" s="94" t="str">
        <f t="shared" si="3"/>
        <v>#VALUE!</v>
      </c>
      <c r="K74" s="3" t="str">
        <f t="shared" si="4"/>
        <v/>
      </c>
    </row>
    <row r="75" ht="15.75" customHeight="1">
      <c r="A75" s="24" t="s">
        <v>8069</v>
      </c>
      <c r="B75" s="3"/>
      <c r="C75" s="3"/>
      <c r="D75" s="3"/>
      <c r="E75" s="3"/>
      <c r="H75" s="3" t="str">
        <f t="shared" si="1"/>
        <v>Injurie</v>
      </c>
      <c r="I75" s="3" t="str">
        <f t="shared" si="2"/>
        <v>#VALUE!</v>
      </c>
      <c r="J75" s="94" t="str">
        <f t="shared" si="3"/>
        <v>#VALUE!</v>
      </c>
      <c r="K75" s="3" t="str">
        <f t="shared" si="4"/>
        <v/>
      </c>
    </row>
    <row r="76" ht="15.75" customHeight="1">
      <c r="A76" s="24" t="s">
        <v>8070</v>
      </c>
      <c r="B76" s="3"/>
      <c r="C76" s="3"/>
      <c r="D76" s="3"/>
      <c r="E76" s="3"/>
      <c r="H76" s="3" t="str">
        <f t="shared" si="1"/>
        <v>Transaction</v>
      </c>
      <c r="I76" s="3" t="str">
        <f t="shared" si="2"/>
        <v>#VALUE!</v>
      </c>
      <c r="J76" s="94" t="str">
        <f t="shared" si="3"/>
        <v>#VALUE!</v>
      </c>
      <c r="K76" s="3" t="str">
        <f t="shared" si="4"/>
        <v/>
      </c>
    </row>
    <row r="77" ht="15.75" customHeight="1">
      <c r="A77" s="24" t="s">
        <v>8071</v>
      </c>
      <c r="B77" s="3"/>
      <c r="C77" s="3"/>
      <c r="D77" s="3"/>
      <c r="E77" s="3"/>
      <c r="H77" s="3" t="str">
        <f t="shared" si="1"/>
        <v>Power Ranking</v>
      </c>
      <c r="I77" s="3" t="str">
        <f t="shared" si="2"/>
        <v>Ranking</v>
      </c>
      <c r="J77" s="94" t="str">
        <f t="shared" si="3"/>
        <v>#VALUE!</v>
      </c>
      <c r="K77" s="3" t="str">
        <f t="shared" si="4"/>
        <v/>
      </c>
    </row>
    <row r="78" ht="15.75" customHeight="1">
      <c r="A78" s="24" t="s">
        <v>8033</v>
      </c>
      <c r="B78" s="3"/>
      <c r="C78" s="3"/>
      <c r="D78" s="3"/>
      <c r="E78" s="3"/>
      <c r="H78" s="3" t="str">
        <f t="shared" si="1"/>
        <v>Fantas</v>
      </c>
      <c r="I78" s="3" t="str">
        <f t="shared" si="2"/>
        <v>#VALUE!</v>
      </c>
      <c r="J78" s="94" t="str">
        <f t="shared" si="3"/>
        <v>#VALUE!</v>
      </c>
      <c r="K78" s="3" t="str">
        <f t="shared" si="4"/>
        <v/>
      </c>
    </row>
    <row r="79" ht="15.75" customHeight="1">
      <c r="A79" s="24" t="s">
        <v>8072</v>
      </c>
      <c r="B79" s="3"/>
      <c r="C79" s="3"/>
      <c r="D79" s="3"/>
      <c r="E79" s="3"/>
      <c r="H79" s="3" t="str">
        <f t="shared" si="1"/>
        <v>Parlay Pick'e</v>
      </c>
      <c r="I79" s="3" t="str">
        <f t="shared" si="2"/>
        <v>Pick'e</v>
      </c>
      <c r="J79" s="94" t="str">
        <f t="shared" si="3"/>
        <v>#VALUE!</v>
      </c>
      <c r="K79" s="3" t="str">
        <f t="shared" si="4"/>
        <v/>
      </c>
    </row>
    <row r="80" ht="15.75" customHeight="1">
      <c r="A80" s="24" t="s">
        <v>8073</v>
      </c>
      <c r="B80" s="3"/>
      <c r="C80" s="3"/>
      <c r="D80" s="3"/>
      <c r="E80" s="3"/>
      <c r="H80" s="3" t="str">
        <f t="shared" si="1"/>
        <v>Super Bow</v>
      </c>
      <c r="I80" s="3" t="str">
        <f t="shared" si="2"/>
        <v>Bow</v>
      </c>
      <c r="J80" s="94" t="str">
        <f t="shared" si="3"/>
        <v>#VALUE!</v>
      </c>
      <c r="K80" s="3" t="str">
        <f t="shared" si="4"/>
        <v/>
      </c>
    </row>
    <row r="81" ht="15.75" customHeight="1">
      <c r="A81" s="24" t="s">
        <v>8074</v>
      </c>
      <c r="B81" s="3"/>
      <c r="C81" s="3"/>
      <c r="D81" s="3"/>
      <c r="E81" s="3"/>
      <c r="H81" s="3" t="str">
        <f t="shared" si="1"/>
        <v>Pick Six Podcas</v>
      </c>
      <c r="I81" s="3" t="str">
        <f t="shared" si="2"/>
        <v>Podcas</v>
      </c>
      <c r="J81" s="94" t="str">
        <f t="shared" si="3"/>
        <v>#VALUE!</v>
      </c>
      <c r="K81" s="3" t="str">
        <f t="shared" si="4"/>
        <v/>
      </c>
    </row>
    <row r="82" ht="15.75" customHeight="1">
      <c r="A82" s="24" t="s">
        <v>8075</v>
      </c>
      <c r="B82" s="3"/>
      <c r="C82" s="3"/>
      <c r="D82" s="3"/>
      <c r="E82" s="3"/>
      <c r="H82" s="3" t="str">
        <f t="shared" si="1"/>
        <v>CBS All Acces</v>
      </c>
      <c r="I82" s="3" t="str">
        <f t="shared" si="2"/>
        <v>Acces</v>
      </c>
      <c r="J82" s="94" t="str">
        <f t="shared" si="3"/>
        <v>#VALUE!</v>
      </c>
      <c r="K82" s="3" t="str">
        <f t="shared" si="4"/>
        <v/>
      </c>
    </row>
    <row r="83" ht="15.75" customHeight="1">
      <c r="A83" s="24" t="s">
        <v>8076</v>
      </c>
      <c r="B83" s="3"/>
      <c r="C83" s="3"/>
      <c r="D83" s="3"/>
      <c r="E83" s="3"/>
      <c r="H83" s="3" t="str">
        <f t="shared" si="1"/>
        <v>NFL Sho</v>
      </c>
      <c r="I83" s="3" t="str">
        <f t="shared" si="2"/>
        <v>Sho</v>
      </c>
      <c r="J83" s="94" t="str">
        <f t="shared" si="3"/>
        <v>#VALUE!</v>
      </c>
      <c r="K83" s="3" t="str">
        <f t="shared" si="4"/>
        <v/>
      </c>
    </row>
    <row r="84" ht="15.75" customHeight="1">
      <c r="A84" s="24" t="s">
        <v>8029</v>
      </c>
      <c r="B84" s="3"/>
      <c r="C84" s="3"/>
      <c r="D84" s="3"/>
      <c r="E84" s="3"/>
      <c r="H84" s="3" t="str">
        <f t="shared" si="1"/>
        <v>Stubhub</v>
      </c>
      <c r="I84" s="3" t="str">
        <f t="shared" si="2"/>
        <v>#VALUE!</v>
      </c>
      <c r="J84" s="94" t="str">
        <f t="shared" si="3"/>
        <v>#VALUE!</v>
      </c>
      <c r="K84" s="3" t="str">
        <f t="shared" si="4"/>
        <v/>
      </c>
    </row>
    <row r="85" ht="15.75" customHeight="1">
      <c r="A85" s="24" t="s">
        <v>8077</v>
      </c>
      <c r="B85" s="3"/>
      <c r="C85" s="3"/>
      <c r="D85" s="3"/>
      <c r="E85" s="3"/>
      <c r="H85" s="3" t="str">
        <f t="shared" si="1"/>
        <v>Play</v>
      </c>
      <c r="I85" s="3" t="str">
        <f t="shared" si="2"/>
        <v>#VALUE!</v>
      </c>
      <c r="J85" s="94" t="str">
        <f t="shared" si="3"/>
        <v>#VALUE!</v>
      </c>
      <c r="K85" s="3" t="str">
        <f t="shared" si="4"/>
        <v/>
      </c>
    </row>
    <row r="86" ht="15.75" customHeight="1">
      <c r="A86" s="24" t="s">
        <v>4665</v>
      </c>
      <c r="B86" s="3"/>
      <c r="C86" s="3"/>
      <c r="D86" s="3"/>
      <c r="E86" s="3"/>
      <c r="H86" s="3" t="str">
        <f t="shared" si="1"/>
        <v>Game</v>
      </c>
      <c r="I86" s="3" t="str">
        <f t="shared" si="2"/>
        <v>#VALUE!</v>
      </c>
      <c r="J86" s="94" t="str">
        <f t="shared" si="3"/>
        <v>#VALUE!</v>
      </c>
      <c r="K86" s="3" t="str">
        <f t="shared" si="4"/>
        <v/>
      </c>
    </row>
    <row r="87" ht="15.75" customHeight="1">
      <c r="A87" s="24" t="s">
        <v>8078</v>
      </c>
      <c r="B87" s="3"/>
      <c r="C87" s="3"/>
      <c r="D87" s="3"/>
      <c r="E87" s="3"/>
      <c r="H87" s="275" t="str">
        <f t="shared" si="1"/>
        <v>parlaypickempromobox-370x208-1x.pn</v>
      </c>
      <c r="I87" s="3" t="str">
        <f t="shared" si="2"/>
        <v>#VALUE!</v>
      </c>
      <c r="J87" s="94" t="str">
        <f t="shared" si="3"/>
        <v>#VALUE!</v>
      </c>
      <c r="K87" s="3" t="str">
        <f t="shared" si="4"/>
        <v/>
      </c>
    </row>
    <row r="88" ht="15.75" customHeight="1">
      <c r="B88" s="3"/>
      <c r="C88" s="3"/>
      <c r="D88" s="3"/>
      <c r="E88" s="3"/>
      <c r="H88" s="3" t="str">
        <f t="shared" si="1"/>
        <v>#VALUE!</v>
      </c>
      <c r="I88" s="3" t="str">
        <f t="shared" si="2"/>
        <v>#VALUE!</v>
      </c>
      <c r="J88" s="94" t="str">
        <f t="shared" si="3"/>
        <v>#VALUE!</v>
      </c>
      <c r="K88" s="3" t="str">
        <f t="shared" si="4"/>
        <v/>
      </c>
    </row>
    <row r="89" ht="15.75" customHeight="1">
      <c r="A89" s="24" t="s">
        <v>8079</v>
      </c>
      <c r="B89" s="3"/>
      <c r="C89" s="3"/>
      <c r="D89" s="3"/>
      <c r="E89" s="3"/>
      <c r="H89" s="3" t="str">
        <f t="shared" si="1"/>
        <v>Play No</v>
      </c>
      <c r="I89" s="3" t="str">
        <f t="shared" si="2"/>
        <v>No</v>
      </c>
      <c r="J89" s="94" t="str">
        <f t="shared" si="3"/>
        <v>#VALUE!</v>
      </c>
      <c r="K89" s="3" t="str">
        <f t="shared" si="4"/>
        <v/>
      </c>
    </row>
    <row r="90" ht="15.75" customHeight="1">
      <c r="B90" s="3"/>
      <c r="C90" s="3"/>
      <c r="D90" s="3"/>
      <c r="E90" s="3"/>
      <c r="H90" s="3" t="str">
        <f t="shared" si="1"/>
        <v>#VALUE!</v>
      </c>
      <c r="I90" s="3" t="str">
        <f t="shared" si="2"/>
        <v>#VALUE!</v>
      </c>
      <c r="J90" s="94" t="str">
        <f t="shared" si="3"/>
        <v>#VALUE!</v>
      </c>
      <c r="K90" s="3" t="str">
        <f t="shared" si="4"/>
        <v/>
      </c>
    </row>
    <row r="91" ht="15.75" customHeight="1">
      <c r="A91" s="24" t="s">
        <v>8072</v>
      </c>
      <c r="B91" s="3"/>
      <c r="C91" s="3"/>
      <c r="D91" s="3"/>
      <c r="E91" s="3"/>
      <c r="H91" s="3" t="str">
        <f t="shared" si="1"/>
        <v>Parlay Pick'e</v>
      </c>
      <c r="I91" s="3" t="str">
        <f t="shared" si="2"/>
        <v>Pick'e</v>
      </c>
      <c r="J91" s="94" t="str">
        <f t="shared" si="3"/>
        <v>#VALUE!</v>
      </c>
      <c r="K91" s="3" t="str">
        <f t="shared" si="4"/>
        <v/>
      </c>
    </row>
    <row r="92" ht="15.75" customHeight="1">
      <c r="A92" s="24" t="s">
        <v>8080</v>
      </c>
      <c r="B92" s="3"/>
      <c r="C92" s="3"/>
      <c r="D92" s="3"/>
      <c r="E92" s="3"/>
      <c r="H92" s="275" t="str">
        <f t="shared" si="1"/>
        <v>footballpickempromobox-180-by-100-1x.pn</v>
      </c>
      <c r="I92" s="3" t="str">
        <f t="shared" si="2"/>
        <v>#VALUE!</v>
      </c>
      <c r="J92" s="94" t="str">
        <f t="shared" si="3"/>
        <v>#VALUE!</v>
      </c>
      <c r="K92" s="3" t="str">
        <f t="shared" si="4"/>
        <v/>
      </c>
    </row>
    <row r="93" ht="15.75" customHeight="1">
      <c r="B93" s="3"/>
      <c r="C93" s="3"/>
      <c r="D93" s="3"/>
      <c r="E93" s="3"/>
      <c r="H93" s="3" t="str">
        <f t="shared" si="1"/>
        <v>#VALUE!</v>
      </c>
      <c r="I93" s="3" t="str">
        <f t="shared" si="2"/>
        <v>#VALUE!</v>
      </c>
      <c r="J93" s="94" t="str">
        <f t="shared" si="3"/>
        <v>#VALUE!</v>
      </c>
      <c r="K93" s="3" t="str">
        <f t="shared" si="4"/>
        <v/>
      </c>
    </row>
    <row r="94" ht="15.75" customHeight="1">
      <c r="A94" s="24" t="s">
        <v>8079</v>
      </c>
      <c r="B94" s="3"/>
      <c r="C94" s="3"/>
      <c r="D94" s="3"/>
      <c r="E94" s="3"/>
      <c r="H94" s="3" t="str">
        <f t="shared" si="1"/>
        <v>Play No</v>
      </c>
      <c r="I94" s="3" t="str">
        <f t="shared" si="2"/>
        <v>No</v>
      </c>
      <c r="J94" s="94" t="str">
        <f t="shared" si="3"/>
        <v>#VALUE!</v>
      </c>
      <c r="K94" s="3" t="str">
        <f t="shared" si="4"/>
        <v/>
      </c>
    </row>
    <row r="95" ht="15.75" customHeight="1">
      <c r="B95" s="3"/>
      <c r="C95" s="3"/>
      <c r="D95" s="3"/>
      <c r="E95" s="3"/>
      <c r="H95" s="3" t="str">
        <f t="shared" si="1"/>
        <v>#VALUE!</v>
      </c>
      <c r="I95" s="3" t="str">
        <f t="shared" si="2"/>
        <v>#VALUE!</v>
      </c>
      <c r="J95" s="94" t="str">
        <f t="shared" si="3"/>
        <v>#VALUE!</v>
      </c>
      <c r="K95" s="3" t="str">
        <f t="shared" si="4"/>
        <v/>
      </c>
    </row>
    <row r="96" ht="15.75" customHeight="1">
      <c r="A96" s="24" t="s">
        <v>8081</v>
      </c>
      <c r="B96" s="3"/>
      <c r="C96" s="3"/>
      <c r="D96" s="3"/>
      <c r="E96" s="3"/>
      <c r="H96" s="3" t="str">
        <f t="shared" si="1"/>
        <v>Football Pick’e</v>
      </c>
      <c r="I96" s="3" t="str">
        <f t="shared" si="2"/>
        <v>Pick’e</v>
      </c>
      <c r="J96" s="94" t="str">
        <f t="shared" si="3"/>
        <v>#VALUE!</v>
      </c>
      <c r="K96" s="3" t="str">
        <f t="shared" si="4"/>
        <v/>
      </c>
    </row>
    <row r="97" ht="15.75" customHeight="1">
      <c r="A97" s="24" t="s">
        <v>8082</v>
      </c>
      <c r="B97" s="3"/>
      <c r="C97" s="3"/>
      <c r="D97" s="3"/>
      <c r="E97" s="3"/>
      <c r="H97" s="3" t="str">
        <f t="shared" si="1"/>
        <v>View your League</v>
      </c>
      <c r="I97" s="3" t="str">
        <f t="shared" si="2"/>
        <v>League</v>
      </c>
      <c r="J97" s="94" t="str">
        <f t="shared" si="3"/>
        <v>#VALUE!</v>
      </c>
      <c r="K97" s="3" t="str">
        <f t="shared" si="4"/>
        <v/>
      </c>
    </row>
    <row r="98" ht="15.75" customHeight="1">
      <c r="A98" s="24" t="s">
        <v>8083</v>
      </c>
      <c r="B98" s="3"/>
      <c r="C98" s="3"/>
      <c r="D98" s="3"/>
      <c r="E98" s="3"/>
      <c r="H98" s="3" t="str">
        <f t="shared" si="1"/>
        <v>William Hill</v>
      </c>
      <c r="I98" s="3" t="str">
        <f t="shared" si="2"/>
        <v>Hill</v>
      </c>
      <c r="J98" s="94" t="str">
        <f t="shared" si="3"/>
        <v>#VALUE!</v>
      </c>
      <c r="K98" s="3" t="str">
        <f t="shared" si="4"/>
        <v/>
      </c>
    </row>
    <row r="99" ht="15.75" customHeight="1">
      <c r="A99" s="24" t="s">
        <v>8084</v>
      </c>
      <c r="B99" s="3"/>
      <c r="C99" s="3"/>
      <c r="D99" s="3"/>
      <c r="E99" s="3"/>
      <c r="H99" s="3" t="str">
        <f t="shared" si="1"/>
        <v>Fantasy Footbal</v>
      </c>
      <c r="I99" s="3" t="str">
        <f t="shared" si="2"/>
        <v>Footbal</v>
      </c>
      <c r="J99" s="94" t="str">
        <f t="shared" si="3"/>
        <v>#VALUE!</v>
      </c>
      <c r="K99" s="3" t="str">
        <f t="shared" si="4"/>
        <v/>
      </c>
    </row>
    <row r="100" ht="15.75" customHeight="1">
      <c r="A100" s="24" t="s">
        <v>8085</v>
      </c>
      <c r="B100" s="3"/>
      <c r="C100" s="3"/>
      <c r="D100" s="3"/>
      <c r="E100" s="3"/>
      <c r="H100" s="3" t="str">
        <f t="shared" si="1"/>
        <v>Football Pick'e</v>
      </c>
      <c r="I100" s="3" t="str">
        <f t="shared" si="2"/>
        <v>Pick'e</v>
      </c>
      <c r="J100" s="94" t="str">
        <f t="shared" si="3"/>
        <v>#VALUE!</v>
      </c>
      <c r="K100" s="3" t="str">
        <f t="shared" si="4"/>
        <v/>
      </c>
    </row>
    <row r="101" ht="15.75" customHeight="1">
      <c r="A101" s="24" t="s">
        <v>8072</v>
      </c>
      <c r="B101" s="3"/>
      <c r="C101" s="3"/>
      <c r="D101" s="3"/>
      <c r="E101" s="3"/>
      <c r="H101" s="3" t="str">
        <f t="shared" si="1"/>
        <v>Parlay Pick'e</v>
      </c>
      <c r="I101" s="3" t="str">
        <f t="shared" si="2"/>
        <v>Pick'e</v>
      </c>
      <c r="J101" s="94" t="str">
        <f t="shared" si="3"/>
        <v>#VALUE!</v>
      </c>
      <c r="K101" s="3" t="str">
        <f t="shared" si="4"/>
        <v/>
      </c>
    </row>
    <row r="102" ht="15.75" customHeight="1">
      <c r="A102" s="24" t="s">
        <v>8086</v>
      </c>
      <c r="B102" s="3"/>
      <c r="C102" s="3"/>
      <c r="D102" s="3"/>
      <c r="E102" s="3"/>
      <c r="H102" s="3" t="str">
        <f t="shared" si="1"/>
        <v>Fantasy Basebal</v>
      </c>
      <c r="I102" s="3" t="str">
        <f t="shared" si="2"/>
        <v>Basebal</v>
      </c>
      <c r="J102" s="94" t="str">
        <f t="shared" si="3"/>
        <v>#VALUE!</v>
      </c>
      <c r="K102" s="3" t="str">
        <f t="shared" si="4"/>
        <v/>
      </c>
    </row>
    <row r="103" ht="15.75" customHeight="1">
      <c r="A103" s="24" t="s">
        <v>8087</v>
      </c>
      <c r="B103" s="3"/>
      <c r="C103" s="3"/>
      <c r="D103" s="3"/>
      <c r="E103" s="3"/>
      <c r="H103" s="3" t="str">
        <f t="shared" si="1"/>
        <v>Fantasy Basketbal</v>
      </c>
      <c r="I103" s="3" t="str">
        <f t="shared" si="2"/>
        <v>Basketbal</v>
      </c>
      <c r="J103" s="94" t="str">
        <f t="shared" si="3"/>
        <v>#VALUE!</v>
      </c>
      <c r="K103" s="3" t="str">
        <f t="shared" si="4"/>
        <v/>
      </c>
    </row>
    <row r="104" ht="15.75" customHeight="1">
      <c r="A104" s="24" t="s">
        <v>8088</v>
      </c>
      <c r="B104" s="3"/>
      <c r="C104" s="3"/>
      <c r="D104" s="3"/>
      <c r="E104" s="3"/>
      <c r="H104" s="3" t="str">
        <f t="shared" si="1"/>
        <v>Fantasy Hocke</v>
      </c>
      <c r="I104" s="3" t="str">
        <f t="shared" si="2"/>
        <v>Hocke</v>
      </c>
      <c r="J104" s="94" t="str">
        <f t="shared" si="3"/>
        <v>#VALUE!</v>
      </c>
      <c r="K104" s="3" t="str">
        <f t="shared" si="4"/>
        <v/>
      </c>
    </row>
    <row r="105" ht="15.75" customHeight="1">
      <c r="A105" s="24" t="s">
        <v>8089</v>
      </c>
      <c r="B105" s="3"/>
      <c r="C105" s="3"/>
      <c r="D105" s="3"/>
      <c r="E105" s="3"/>
      <c r="H105" s="3" t="str">
        <f t="shared" si="1"/>
        <v>College Pick'e</v>
      </c>
      <c r="I105" s="3" t="str">
        <f t="shared" si="2"/>
        <v>Pick'e</v>
      </c>
      <c r="J105" s="94" t="str">
        <f t="shared" si="3"/>
        <v>#VALUE!</v>
      </c>
      <c r="K105" s="3" t="str">
        <f t="shared" si="4"/>
        <v/>
      </c>
    </row>
    <row r="106" ht="15.75" customHeight="1">
      <c r="A106" s="24" t="s">
        <v>8090</v>
      </c>
      <c r="B106" s="3"/>
      <c r="C106" s="3"/>
      <c r="D106" s="3"/>
      <c r="E106" s="3"/>
      <c r="H106" s="3" t="str">
        <f t="shared" si="1"/>
        <v>See All Sports Game</v>
      </c>
      <c r="I106" s="3" t="str">
        <f t="shared" si="2"/>
        <v>Game</v>
      </c>
      <c r="J106" s="94" t="str">
        <f t="shared" si="3"/>
        <v>#VALUE!</v>
      </c>
      <c r="K106" s="3" t="str">
        <f t="shared" si="4"/>
        <v/>
      </c>
    </row>
    <row r="107" ht="15.75" customHeight="1">
      <c r="A107" s="24" t="s">
        <v>8091</v>
      </c>
      <c r="B107" s="3"/>
      <c r="C107" s="3"/>
      <c r="D107" s="3"/>
      <c r="E107" s="3"/>
      <c r="H107" s="3" t="str">
        <f t="shared" si="1"/>
        <v>Watch</v>
      </c>
      <c r="I107" s="3" t="str">
        <f t="shared" si="2"/>
        <v>#VALUE!</v>
      </c>
      <c r="J107" s="94" t="str">
        <f t="shared" si="3"/>
        <v>#VALUE!</v>
      </c>
      <c r="K107" s="3" t="str">
        <f t="shared" si="4"/>
        <v/>
      </c>
    </row>
    <row r="108" ht="15.75" customHeight="1">
      <c r="A108" s="24" t="s">
        <v>8092</v>
      </c>
      <c r="B108" s="3"/>
      <c r="C108" s="3"/>
      <c r="D108" s="3"/>
      <c r="E108" s="3"/>
      <c r="H108" s="3" t="str">
        <f t="shared" si="1"/>
        <v>24/7 Sports News Networ</v>
      </c>
      <c r="I108" s="3" t="str">
        <f t="shared" si="2"/>
        <v>Networ</v>
      </c>
      <c r="J108" s="94" t="str">
        <f t="shared" si="3"/>
        <v>#VALUE!</v>
      </c>
      <c r="K108" s="3" t="str">
        <f t="shared" si="4"/>
        <v/>
      </c>
    </row>
    <row r="109" ht="15.75" customHeight="1">
      <c r="A109" s="24" t="s">
        <v>8093</v>
      </c>
      <c r="B109" s="3"/>
      <c r="C109" s="3"/>
      <c r="D109" s="3"/>
      <c r="E109" s="3"/>
      <c r="H109" s="275" t="str">
        <f t="shared" si="1"/>
        <v>new-hq-asset.jp</v>
      </c>
      <c r="I109" s="3" t="str">
        <f t="shared" si="2"/>
        <v>#VALUE!</v>
      </c>
      <c r="J109" s="94" t="str">
        <f t="shared" si="3"/>
        <v>#VALUE!</v>
      </c>
      <c r="K109" s="3" t="str">
        <f t="shared" si="4"/>
        <v/>
      </c>
    </row>
    <row r="110" ht="15.75" customHeight="1">
      <c r="B110" s="3"/>
      <c r="C110" s="3"/>
      <c r="D110" s="3"/>
      <c r="E110" s="3"/>
      <c r="H110" s="3" t="str">
        <f t="shared" si="1"/>
        <v>#VALUE!</v>
      </c>
      <c r="I110" s="3" t="str">
        <f t="shared" si="2"/>
        <v>#VALUE!</v>
      </c>
      <c r="J110" s="94" t="str">
        <f t="shared" si="3"/>
        <v>#VALUE!</v>
      </c>
      <c r="K110" s="3" t="str">
        <f t="shared" si="4"/>
        <v/>
      </c>
    </row>
    <row r="111" ht="15.75" customHeight="1">
      <c r="A111" s="24" t="s">
        <v>8094</v>
      </c>
      <c r="B111" s="3"/>
      <c r="C111" s="3"/>
      <c r="D111" s="3"/>
      <c r="E111" s="3"/>
      <c r="H111" s="3" t="str">
        <f t="shared" si="1"/>
        <v>Watch CBS Sports Networ</v>
      </c>
      <c r="I111" s="3" t="str">
        <f t="shared" si="2"/>
        <v>Networ</v>
      </c>
      <c r="J111" s="94" t="str">
        <f t="shared" si="3"/>
        <v>#VALUE!</v>
      </c>
      <c r="K111" s="3" t="str">
        <f t="shared" si="4"/>
        <v/>
      </c>
    </row>
    <row r="112" ht="15.75" customHeight="1">
      <c r="A112" s="24" t="s">
        <v>8095</v>
      </c>
      <c r="B112" s="3"/>
      <c r="C112" s="3"/>
      <c r="D112" s="3"/>
      <c r="E112" s="3"/>
      <c r="H112" s="3" t="str">
        <f t="shared" si="1"/>
        <v>Watch CBS Sports H</v>
      </c>
      <c r="I112" s="3" t="str">
        <f t="shared" si="2"/>
        <v>H</v>
      </c>
      <c r="J112" s="94" t="str">
        <f t="shared" si="3"/>
        <v>#VALUE!</v>
      </c>
      <c r="K112" s="3" t="str">
        <f t="shared" si="4"/>
        <v/>
      </c>
    </row>
    <row r="113" ht="15.75" customHeight="1">
      <c r="A113" s="24" t="s">
        <v>8096</v>
      </c>
      <c r="B113" s="3"/>
      <c r="C113" s="3"/>
      <c r="D113" s="3"/>
      <c r="E113" s="3"/>
      <c r="H113" s="3" t="str">
        <f t="shared" si="1"/>
        <v>TV Shows &amp; Listing</v>
      </c>
      <c r="I113" s="3" t="str">
        <f t="shared" si="2"/>
        <v>Listing</v>
      </c>
      <c r="J113" s="94" t="str">
        <f t="shared" si="3"/>
        <v>#VALUE!</v>
      </c>
      <c r="K113" s="3" t="str">
        <f t="shared" si="4"/>
        <v/>
      </c>
    </row>
    <row r="114" ht="15.75" customHeight="1">
      <c r="A114" s="24" t="s">
        <v>8097</v>
      </c>
      <c r="B114" s="3"/>
      <c r="C114" s="3"/>
      <c r="D114" s="3"/>
      <c r="E114" s="3"/>
      <c r="H114" s="3" t="str">
        <f t="shared" si="1"/>
        <v>SportsLiv</v>
      </c>
      <c r="I114" s="3" t="str">
        <f t="shared" si="2"/>
        <v>#VALUE!</v>
      </c>
      <c r="J114" s="94" t="str">
        <f t="shared" si="3"/>
        <v>#VALUE!</v>
      </c>
      <c r="K114" s="3" t="str">
        <f t="shared" si="4"/>
        <v/>
      </c>
    </row>
    <row r="115" ht="15.75" customHeight="1">
      <c r="A115" s="24" t="s">
        <v>8098</v>
      </c>
      <c r="B115" s="3"/>
      <c r="C115" s="3"/>
      <c r="D115" s="3"/>
      <c r="E115" s="3"/>
      <c r="H115" s="3" t="str">
        <f t="shared" si="1"/>
        <v>Skratch Gol</v>
      </c>
      <c r="I115" s="3" t="str">
        <f t="shared" si="2"/>
        <v>Gol</v>
      </c>
      <c r="J115" s="94" t="str">
        <f t="shared" si="3"/>
        <v>#VALUE!</v>
      </c>
      <c r="K115" s="3" t="str">
        <f t="shared" si="4"/>
        <v/>
      </c>
    </row>
    <row r="116" ht="15.75" customHeight="1">
      <c r="A116" s="24" t="s">
        <v>8099</v>
      </c>
      <c r="B116" s="3"/>
      <c r="C116" s="3"/>
      <c r="D116" s="3"/>
      <c r="E116" s="3"/>
      <c r="H116" s="3" t="str">
        <f t="shared" si="1"/>
        <v>Bet</v>
      </c>
      <c r="I116" s="3" t="str">
        <f t="shared" si="2"/>
        <v>#VALUE!</v>
      </c>
      <c r="J116" s="94" t="str">
        <f t="shared" si="3"/>
        <v>#VALUE!</v>
      </c>
      <c r="K116" s="3" t="str">
        <f t="shared" si="4"/>
        <v/>
      </c>
    </row>
    <row r="117" ht="15.75" customHeight="1">
      <c r="A117" s="24" t="s">
        <v>8100</v>
      </c>
      <c r="B117" s="3"/>
      <c r="C117" s="3"/>
      <c r="D117" s="3"/>
      <c r="E117" s="3"/>
      <c r="H117" s="3" t="str">
        <f t="shared" si="1"/>
        <v>BET AT WILLIAM HIL</v>
      </c>
      <c r="I117" s="3" t="str">
        <f t="shared" si="2"/>
        <v>HIL</v>
      </c>
      <c r="J117" s="94" t="str">
        <f t="shared" si="3"/>
        <v>#VALUE!</v>
      </c>
      <c r="K117" s="3" t="str">
        <f t="shared" si="4"/>
        <v/>
      </c>
    </row>
    <row r="118" ht="15.75" customHeight="1">
      <c r="A118" s="24" t="s">
        <v>8101</v>
      </c>
      <c r="B118" s="3"/>
      <c r="C118" s="3"/>
      <c r="D118" s="3"/>
      <c r="E118" s="3"/>
      <c r="H118" s="275" t="str">
        <f t="shared" si="1"/>
        <v>wh-gray3x.pn</v>
      </c>
      <c r="I118" s="3" t="str">
        <f t="shared" si="2"/>
        <v>#VALUE!</v>
      </c>
      <c r="J118" s="94" t="str">
        <f t="shared" si="3"/>
        <v>#VALUE!</v>
      </c>
      <c r="K118" s="3" t="str">
        <f t="shared" si="4"/>
        <v/>
      </c>
    </row>
    <row r="119" ht="15.75" customHeight="1">
      <c r="B119" s="3"/>
      <c r="C119" s="3"/>
      <c r="D119" s="3"/>
      <c r="E119" s="3"/>
      <c r="H119" s="3" t="str">
        <f t="shared" si="1"/>
        <v>#VALUE!</v>
      </c>
      <c r="I119" s="3" t="str">
        <f t="shared" si="2"/>
        <v>#VALUE!</v>
      </c>
      <c r="J119" s="94" t="str">
        <f t="shared" si="3"/>
        <v>#VALUE!</v>
      </c>
      <c r="K119" s="3" t="str">
        <f t="shared" si="4"/>
        <v/>
      </c>
    </row>
    <row r="120" ht="15.75" customHeight="1">
      <c r="A120" s="24" t="s">
        <v>8102</v>
      </c>
      <c r="B120" s="3"/>
      <c r="C120" s="3"/>
      <c r="D120" s="3"/>
      <c r="E120" s="3"/>
      <c r="H120" s="3" t="str">
        <f t="shared" si="1"/>
        <v>BET FOOTBALL</v>
      </c>
      <c r="I120" s="3" t="str">
        <f t="shared" si="2"/>
        <v>FOOTBALL</v>
      </c>
      <c r="J120" s="94" t="str">
        <f t="shared" si="3"/>
        <v>#VALUE!</v>
      </c>
      <c r="K120" s="3" t="str">
        <f t="shared" si="4"/>
        <v/>
      </c>
    </row>
    <row r="121" ht="15.75" customHeight="1">
      <c r="A121" s="24" t="s">
        <v>8103</v>
      </c>
      <c r="B121" s="3"/>
      <c r="C121" s="3"/>
      <c r="D121" s="3"/>
      <c r="E121" s="3"/>
      <c r="H121" s="3" t="str">
        <f t="shared" si="1"/>
        <v>BET BASKETBALL</v>
      </c>
      <c r="I121" s="3" t="str">
        <f t="shared" si="2"/>
        <v>BASKETBALL</v>
      </c>
      <c r="J121" s="94" t="str">
        <f t="shared" si="3"/>
        <v>#VALUE!</v>
      </c>
      <c r="K121" s="3" t="str">
        <f t="shared" si="4"/>
        <v/>
      </c>
    </row>
    <row r="122" ht="15.75" customHeight="1">
      <c r="A122" s="24" t="s">
        <v>8104</v>
      </c>
      <c r="B122" s="3"/>
      <c r="C122" s="3"/>
      <c r="D122" s="3"/>
      <c r="E122" s="3"/>
      <c r="H122" s="3" t="str">
        <f t="shared" si="1"/>
        <v>BET BASEBALL</v>
      </c>
      <c r="I122" s="3" t="str">
        <f t="shared" si="2"/>
        <v>BASEBALL</v>
      </c>
      <c r="J122" s="94" t="str">
        <f t="shared" si="3"/>
        <v>#VALUE!</v>
      </c>
      <c r="K122" s="3" t="str">
        <f t="shared" si="4"/>
        <v/>
      </c>
    </row>
    <row r="123" ht="15.75" customHeight="1">
      <c r="A123" s="24" t="s">
        <v>8105</v>
      </c>
      <c r="B123" s="3"/>
      <c r="C123" s="3"/>
      <c r="D123" s="3"/>
      <c r="E123" s="3"/>
      <c r="G123" s="3" t="str">
        <f t="shared" ref="G123:G396" si="5">IFERROR(LEFT(E123,FIND("vs. ",E123)-1),IFERROR(LEFT(E123,FIND("at ",E123)-1),E123))</f>
        <v/>
      </c>
      <c r="H123" s="3" t="str">
        <f t="shared" si="1"/>
        <v>BET HOCKEY</v>
      </c>
      <c r="I123" s="3" t="str">
        <f t="shared" si="2"/>
        <v>HOCKEY</v>
      </c>
      <c r="J123" s="94" t="str">
        <f t="shared" si="3"/>
        <v>#VALUE!</v>
      </c>
      <c r="K123" s="3" t="str">
        <f t="shared" si="4"/>
        <v/>
      </c>
    </row>
    <row r="124" ht="15.75" customHeight="1">
      <c r="A124" s="24" t="s">
        <v>8106</v>
      </c>
      <c r="B124" s="3"/>
      <c r="C124" s="3"/>
      <c r="D124" s="3"/>
      <c r="E124" s="3"/>
      <c r="G124" s="3" t="str">
        <f t="shared" si="5"/>
        <v/>
      </c>
      <c r="H124" s="3" t="str">
        <f t="shared" si="1"/>
        <v>BET GOLF</v>
      </c>
      <c r="I124" s="3" t="str">
        <f t="shared" si="2"/>
        <v>GOLF</v>
      </c>
      <c r="J124" s="94" t="str">
        <f t="shared" si="3"/>
        <v>#VALUE!</v>
      </c>
      <c r="K124" s="3" t="str">
        <f t="shared" si="4"/>
        <v/>
      </c>
    </row>
    <row r="125" ht="15.75" customHeight="1">
      <c r="A125" s="24" t="s">
        <v>8107</v>
      </c>
      <c r="B125" s="3"/>
      <c r="C125" s="3"/>
      <c r="D125" s="3"/>
      <c r="E125" s="3"/>
      <c r="G125" s="3" t="str">
        <f t="shared" si="5"/>
        <v/>
      </c>
      <c r="H125" s="3" t="str">
        <f t="shared" si="1"/>
        <v>BET FUTURES</v>
      </c>
      <c r="I125" s="3" t="str">
        <f t="shared" si="2"/>
        <v>FUTURES</v>
      </c>
      <c r="J125" s="94" t="str">
        <f t="shared" si="3"/>
        <v>#VALUE!</v>
      </c>
      <c r="K125" s="3" t="str">
        <f t="shared" si="4"/>
        <v/>
      </c>
    </row>
    <row r="126" ht="15.75" customHeight="1">
      <c r="A126" s="24" t="s">
        <v>8108</v>
      </c>
      <c r="B126" s="3"/>
      <c r="C126" s="3"/>
      <c r="D126" s="3"/>
      <c r="E126" s="3"/>
      <c r="G126" s="3" t="str">
        <f t="shared" si="5"/>
        <v/>
      </c>
      <c r="H126" s="3" t="str">
        <f t="shared" si="1"/>
        <v>BET INPLAY</v>
      </c>
      <c r="I126" s="3" t="str">
        <f t="shared" si="2"/>
        <v>INPLAY</v>
      </c>
      <c r="J126" s="94" t="str">
        <f t="shared" si="3"/>
        <v>#VALUE!</v>
      </c>
      <c r="K126" s="3" t="str">
        <f t="shared" si="4"/>
        <v/>
      </c>
    </row>
    <row r="127" ht="15.75" customHeight="1">
      <c r="A127" s="24" t="s">
        <v>8109</v>
      </c>
      <c r="B127" s="3"/>
      <c r="C127" s="3"/>
      <c r="D127" s="3"/>
      <c r="E127" s="3"/>
      <c r="G127" s="3" t="str">
        <f t="shared" si="5"/>
        <v/>
      </c>
      <c r="H127" s="3" t="str">
        <f t="shared" si="1"/>
        <v>Podcasts</v>
      </c>
      <c r="I127" s="3" t="str">
        <f t="shared" si="2"/>
        <v>#VALUE!</v>
      </c>
      <c r="J127" s="94" t="str">
        <f t="shared" si="3"/>
        <v>#VALUE!</v>
      </c>
      <c r="K127" s="3" t="str">
        <f t="shared" ref="K127:K810" si="6">SUBSTITUTE(SUBSTITUTE(SUBSTITUTE(SUBSTITUTE(SUBSTITUTE(SUBSTITUTE(SUBSTITUTE(SUBSTITUTE(SUBSTITUTE(G127,". Injured Reserve",""),"Questio1000ble for","Ques:")," of training camp"," of camp"),"Probable for","Prob:"),"Expected to be out until at least ","Out: "),"Suspended until","Susp:"),"Physically U1000ble to Perform","PUP"),"Out for","Out:"),"Doubtful for","Doubtful:")</f>
        <v/>
      </c>
    </row>
    <row r="128" ht="15.75" customHeight="1">
      <c r="A128" s="24" t="s">
        <v>8110</v>
      </c>
      <c r="B128" s="3"/>
      <c r="C128" s="3"/>
      <c r="D128" s="3"/>
      <c r="E128" s="3"/>
      <c r="G128" s="3" t="str">
        <f t="shared" si="5"/>
        <v/>
      </c>
      <c r="H128" s="3" t="str">
        <f t="shared" si="1"/>
        <v>Fantasy Football Toda</v>
      </c>
      <c r="I128" s="3" t="str">
        <f t="shared" si="2"/>
        <v>Toda</v>
      </c>
      <c r="J128" s="94" t="str">
        <f t="shared" si="3"/>
        <v>#VALUE!</v>
      </c>
      <c r="K128" s="3" t="str">
        <f t="shared" si="6"/>
        <v/>
      </c>
    </row>
    <row r="129" ht="15.75" customHeight="1">
      <c r="A129" s="24" t="s">
        <v>8111</v>
      </c>
      <c r="B129" s="3"/>
      <c r="C129" s="3"/>
      <c r="D129" s="3"/>
      <c r="E129" s="3"/>
      <c r="G129" s="3" t="str">
        <f t="shared" si="5"/>
        <v/>
      </c>
      <c r="H129" s="275" t="str">
        <f t="shared" si="1"/>
        <v>fantasy-football.jp</v>
      </c>
      <c r="I129" s="3" t="str">
        <f t="shared" si="2"/>
        <v>#VALUE!</v>
      </c>
      <c r="J129" s="94" t="str">
        <f t="shared" si="3"/>
        <v>#VALUE!</v>
      </c>
      <c r="K129" s="3" t="str">
        <f t="shared" si="6"/>
        <v/>
      </c>
    </row>
    <row r="130" ht="15.75" customHeight="1">
      <c r="B130" s="3"/>
      <c r="C130" s="3"/>
      <c r="D130" s="3"/>
      <c r="E130" s="3"/>
      <c r="G130" s="3" t="str">
        <f t="shared" si="5"/>
        <v/>
      </c>
      <c r="H130" s="3" t="str">
        <f t="shared" si="1"/>
        <v>#VALUE!</v>
      </c>
      <c r="I130" s="3" t="str">
        <f t="shared" si="2"/>
        <v>#VALUE!</v>
      </c>
      <c r="J130" s="94" t="str">
        <f t="shared" si="3"/>
        <v>#VALUE!</v>
      </c>
      <c r="K130" s="3" t="str">
        <f t="shared" si="6"/>
        <v/>
      </c>
    </row>
    <row r="131" ht="15.75" customHeight="1">
      <c r="A131" s="24" t="s">
        <v>8112</v>
      </c>
      <c r="B131" s="3"/>
      <c r="C131" s="3"/>
      <c r="D131" s="3"/>
      <c r="E131" s="3"/>
      <c r="G131" s="3" t="str">
        <f t="shared" si="5"/>
        <v/>
      </c>
      <c r="H131" s="3" t="str">
        <f t="shared" si="1"/>
        <v>Busts</v>
      </c>
      <c r="I131" s="3" t="str">
        <f t="shared" si="2"/>
        <v>#VALUE!</v>
      </c>
      <c r="J131" s="94" t="str">
        <f t="shared" si="3"/>
        <v>#VALUE!</v>
      </c>
      <c r="K131" s="3" t="str">
        <f t="shared" si="6"/>
        <v/>
      </c>
    </row>
    <row r="132" ht="15.75" customHeight="1">
      <c r="A132" s="22" t="s">
        <v>8113</v>
      </c>
      <c r="B132" s="3"/>
      <c r="C132" s="3"/>
      <c r="D132" s="3"/>
      <c r="E132" s="3"/>
      <c r="G132" s="3" t="str">
        <f t="shared" si="5"/>
        <v/>
      </c>
      <c r="H132" s="3" t="str">
        <f t="shared" si="1"/>
        <v>Nothing Perso1000l with David Samso</v>
      </c>
      <c r="I132" s="3" t="str">
        <f t="shared" si="2"/>
        <v>Samso</v>
      </c>
      <c r="J132" s="94" t="str">
        <f t="shared" si="3"/>
        <v>#VALUE!</v>
      </c>
      <c r="K132" s="3" t="str">
        <f t="shared" si="6"/>
        <v/>
      </c>
    </row>
    <row r="133" ht="15.75" customHeight="1">
      <c r="A133" s="24" t="s">
        <v>8114</v>
      </c>
      <c r="B133" s="3"/>
      <c r="C133" s="3"/>
      <c r="D133" s="3"/>
      <c r="E133" s="3"/>
      <c r="G133" s="3" t="str">
        <f t="shared" si="5"/>
        <v/>
      </c>
      <c r="H133" s="275" t="str">
        <f t="shared" si="1"/>
        <v>npds-endpage-for-podcast.pn</v>
      </c>
      <c r="I133" s="3" t="str">
        <f t="shared" si="2"/>
        <v>#VALUE!</v>
      </c>
      <c r="J133" s="94" t="str">
        <f t="shared" si="3"/>
        <v>#VALUE!</v>
      </c>
      <c r="K133" s="3" t="str">
        <f t="shared" si="6"/>
        <v/>
      </c>
    </row>
    <row r="134" ht="15.75" customHeight="1">
      <c r="B134" s="3"/>
      <c r="C134" s="3"/>
      <c r="D134" s="3"/>
      <c r="E134" s="3"/>
      <c r="G134" s="3" t="str">
        <f t="shared" si="5"/>
        <v/>
      </c>
      <c r="H134" s="3" t="str">
        <f t="shared" si="1"/>
        <v>#VALUE!</v>
      </c>
      <c r="I134" s="3" t="str">
        <f t="shared" si="2"/>
        <v>#VALUE!</v>
      </c>
      <c r="J134" s="94" t="str">
        <f t="shared" si="3"/>
        <v>#VALUE!</v>
      </c>
      <c r="K134" s="3" t="str">
        <f t="shared" si="6"/>
        <v/>
      </c>
    </row>
    <row r="135" ht="15.75" customHeight="1">
      <c r="A135" s="22" t="s">
        <v>8115</v>
      </c>
      <c r="B135" s="3"/>
      <c r="C135" s="3"/>
      <c r="D135" s="3"/>
      <c r="E135" s="3"/>
      <c r="G135" s="3" t="str">
        <f t="shared" si="5"/>
        <v/>
      </c>
      <c r="H135" s="3" t="str">
        <f t="shared" si="1"/>
        <v>Covering the impact of coro1000virus on the sports worl</v>
      </c>
      <c r="I135" s="3" t="str">
        <f t="shared" si="2"/>
        <v>worl</v>
      </c>
      <c r="J135" s="94" t="str">
        <f t="shared" si="3"/>
        <v>#VALUE!</v>
      </c>
      <c r="K135" s="3" t="str">
        <f t="shared" si="6"/>
        <v/>
      </c>
    </row>
    <row r="136" ht="15.75" customHeight="1">
      <c r="B136" s="3"/>
      <c r="C136" s="3"/>
      <c r="D136" s="3"/>
      <c r="E136" s="3"/>
      <c r="G136" s="3" t="str">
        <f t="shared" si="5"/>
        <v/>
      </c>
      <c r="H136" s="3" t="str">
        <f t="shared" si="1"/>
        <v>#VALUE!</v>
      </c>
      <c r="I136" s="3" t="str">
        <f t="shared" si="2"/>
        <v>#VALUE!</v>
      </c>
      <c r="J136" s="94" t="str">
        <f t="shared" si="3"/>
        <v>#VALUE!</v>
      </c>
      <c r="K136" s="3" t="str">
        <f t="shared" si="6"/>
        <v/>
      </c>
    </row>
    <row r="137" ht="15.75" customHeight="1">
      <c r="A137" s="24" t="s">
        <v>8116</v>
      </c>
      <c r="B137" s="3"/>
      <c r="C137" s="3"/>
      <c r="D137" s="3"/>
      <c r="E137" s="3"/>
      <c r="G137" s="3" t="str">
        <f t="shared" si="5"/>
        <v/>
      </c>
      <c r="H137" s="3" t="str">
        <f t="shared" si="1"/>
        <v>Podcasts Hom</v>
      </c>
      <c r="I137" s="3" t="str">
        <f t="shared" si="2"/>
        <v>Hom</v>
      </c>
      <c r="J137" s="94" t="str">
        <f t="shared" si="3"/>
        <v>#VALUE!</v>
      </c>
      <c r="K137" s="3" t="str">
        <f t="shared" si="6"/>
        <v/>
      </c>
    </row>
    <row r="138" ht="15.75" customHeight="1">
      <c r="A138" s="24" t="s">
        <v>8110</v>
      </c>
      <c r="B138" s="3"/>
      <c r="C138" s="3"/>
      <c r="D138" s="3"/>
      <c r="E138" s="3"/>
      <c r="G138" s="3" t="str">
        <f t="shared" si="5"/>
        <v/>
      </c>
      <c r="H138" s="3" t="str">
        <f t="shared" si="1"/>
        <v>Fantasy Football Toda</v>
      </c>
      <c r="I138" s="3" t="str">
        <f t="shared" si="2"/>
        <v>Toda</v>
      </c>
      <c r="J138" s="94" t="str">
        <f t="shared" si="3"/>
        <v>#VALUE!</v>
      </c>
      <c r="K138" s="3" t="str">
        <f t="shared" si="6"/>
        <v/>
      </c>
    </row>
    <row r="139" ht="15.75" customHeight="1">
      <c r="A139" s="24" t="s">
        <v>8117</v>
      </c>
      <c r="B139" s="3"/>
      <c r="C139" s="3"/>
      <c r="D139" s="3"/>
      <c r="E139" s="3"/>
      <c r="G139" s="3" t="str">
        <f t="shared" si="5"/>
        <v/>
      </c>
      <c r="H139" s="3" t="str">
        <f t="shared" si="1"/>
        <v>NFL Pick Si</v>
      </c>
      <c r="I139" s="3" t="str">
        <f t="shared" si="2"/>
        <v>Si</v>
      </c>
      <c r="J139" s="94" t="str">
        <f t="shared" si="3"/>
        <v>#VALUE!</v>
      </c>
      <c r="K139" s="3" t="str">
        <f t="shared" si="6"/>
        <v/>
      </c>
    </row>
    <row r="140" ht="15.75" customHeight="1">
      <c r="A140" s="24" t="s">
        <v>8118</v>
      </c>
      <c r="B140" s="3"/>
      <c r="C140" s="3"/>
      <c r="D140" s="3"/>
      <c r="E140" s="3"/>
      <c r="G140" s="24" t="str">
        <f t="shared" si="5"/>
        <v/>
      </c>
      <c r="H140" s="3" t="str">
        <f t="shared" si="1"/>
        <v>Cover 3 College Footbal</v>
      </c>
      <c r="I140" s="3" t="str">
        <f t="shared" si="2"/>
        <v>Footbal</v>
      </c>
      <c r="J140" s="94" t="str">
        <f t="shared" si="3"/>
        <v>#VALUE!</v>
      </c>
      <c r="K140" s="3" t="str">
        <f t="shared" si="6"/>
        <v/>
      </c>
    </row>
    <row r="141" ht="15.75" customHeight="1">
      <c r="A141" s="24" t="s">
        <v>8119</v>
      </c>
      <c r="B141" s="3"/>
      <c r="C141" s="3"/>
      <c r="D141" s="3"/>
      <c r="E141" s="3"/>
      <c r="G141" s="3" t="str">
        <f t="shared" si="5"/>
        <v/>
      </c>
      <c r="H141" s="3" t="str">
        <f t="shared" si="1"/>
        <v>Eye On College Basketbal</v>
      </c>
      <c r="I141" s="3" t="str">
        <f t="shared" si="2"/>
        <v>Basketbal</v>
      </c>
      <c r="J141" s="94" t="str">
        <f t="shared" si="3"/>
        <v>#VALUE!</v>
      </c>
      <c r="K141" s="3" t="str">
        <f t="shared" si="6"/>
        <v/>
      </c>
    </row>
    <row r="142" ht="15.75" customHeight="1">
      <c r="A142" s="24" t="s">
        <v>8120</v>
      </c>
      <c r="B142" s="3"/>
      <c r="C142" s="3"/>
      <c r="D142" s="3"/>
      <c r="E142" s="3"/>
      <c r="G142" s="3" t="str">
        <f t="shared" si="5"/>
        <v/>
      </c>
      <c r="H142" s="3" t="str">
        <f t="shared" si="1"/>
        <v>State of Combat with Brian Campbel</v>
      </c>
      <c r="I142" s="3" t="str">
        <f t="shared" si="2"/>
        <v>Campbel</v>
      </c>
      <c r="J142" s="94" t="str">
        <f t="shared" si="3"/>
        <v>#VALUE!</v>
      </c>
      <c r="K142" s="3" t="str">
        <f t="shared" si="6"/>
        <v/>
      </c>
    </row>
    <row r="143" ht="15.75" customHeight="1">
      <c r="A143" s="24" t="s">
        <v>8121</v>
      </c>
      <c r="B143" s="3"/>
      <c r="C143" s="3"/>
      <c r="D143" s="3"/>
      <c r="E143" s="3"/>
      <c r="G143" s="3" t="str">
        <f t="shared" si="5"/>
        <v/>
      </c>
      <c r="H143" s="3" t="str">
        <f t="shared" si="1"/>
        <v>The First Cut with Kyle Porte</v>
      </c>
      <c r="I143" s="3" t="str">
        <f t="shared" si="2"/>
        <v>Porte</v>
      </c>
      <c r="J143" s="94" t="str">
        <f t="shared" si="3"/>
        <v>#VALUE!</v>
      </c>
      <c r="K143" s="3" t="str">
        <f t="shared" si="6"/>
        <v/>
      </c>
    </row>
    <row r="144" ht="15.75" customHeight="1">
      <c r="A144" s="24" t="s">
        <v>8122</v>
      </c>
      <c r="B144" s="3"/>
      <c r="C144" s="3"/>
      <c r="D144" s="3"/>
      <c r="E144" s="3"/>
      <c r="G144" s="3" t="str">
        <f t="shared" si="5"/>
        <v/>
      </c>
      <c r="H144" s="3" t="str">
        <f t="shared" si="1"/>
        <v>Log In</v>
      </c>
      <c r="I144" s="3" t="str">
        <f t="shared" si="2"/>
        <v>In</v>
      </c>
      <c r="J144" s="94" t="str">
        <f t="shared" si="3"/>
        <v>#VALUE!</v>
      </c>
      <c r="K144" s="3" t="str">
        <f t="shared" si="6"/>
        <v/>
      </c>
    </row>
    <row r="145" ht="15.75" customHeight="1">
      <c r="A145" s="24" t="s">
        <v>8123</v>
      </c>
      <c r="B145" s="3"/>
      <c r="C145" s="3"/>
      <c r="D145" s="3"/>
      <c r="E145" s="3"/>
      <c r="G145" s="3" t="str">
        <f t="shared" si="5"/>
        <v/>
      </c>
      <c r="H145" s="3" t="str">
        <f t="shared" si="1"/>
        <v>My Teams</v>
      </c>
      <c r="I145" s="3" t="str">
        <f t="shared" si="2"/>
        <v>Teams</v>
      </c>
      <c r="J145" s="94" t="str">
        <f t="shared" si="3"/>
        <v>#VALUE!</v>
      </c>
      <c r="K145" s="3" t="str">
        <f t="shared" si="6"/>
        <v/>
      </c>
    </row>
    <row r="146" ht="15.75" customHeight="1">
      <c r="A146" s="24" t="s">
        <v>8124</v>
      </c>
      <c r="B146" s="3"/>
      <c r="C146" s="3"/>
      <c r="D146" s="3"/>
      <c r="E146" s="3"/>
      <c r="G146" s="3" t="str">
        <f t="shared" si="5"/>
        <v/>
      </c>
      <c r="H146" s="3" t="str">
        <f t="shared" si="1"/>
        <v>Organize / See All Teams Hel</v>
      </c>
      <c r="I146" s="3" t="str">
        <f t="shared" si="2"/>
        <v>Hel</v>
      </c>
      <c r="J146" s="94" t="str">
        <f t="shared" si="3"/>
        <v>#VALUE!</v>
      </c>
      <c r="K146" s="3" t="str">
        <f t="shared" si="6"/>
        <v/>
      </c>
    </row>
    <row r="147" ht="15.75" customHeight="1">
      <c r="A147" s="24" t="s">
        <v>8125</v>
      </c>
      <c r="B147" s="3"/>
      <c r="C147" s="3"/>
      <c r="D147" s="3"/>
      <c r="E147" s="3"/>
      <c r="G147" s="3" t="str">
        <f t="shared" si="5"/>
        <v/>
      </c>
      <c r="H147" s="3" t="str">
        <f t="shared" si="1"/>
        <v>Account Settings Log Ou</v>
      </c>
      <c r="I147" s="3" t="str">
        <f t="shared" si="2"/>
        <v>Ou</v>
      </c>
      <c r="J147" s="94" t="str">
        <f t="shared" si="3"/>
        <v>#VALUE!</v>
      </c>
      <c r="K147" s="3" t="str">
        <f t="shared" si="6"/>
        <v/>
      </c>
    </row>
    <row r="148" ht="15.75" customHeight="1">
      <c r="A148" s="24" t="s">
        <v>8126</v>
      </c>
      <c r="B148" s="3"/>
      <c r="C148" s="3"/>
      <c r="D148" s="3"/>
      <c r="E148" s="3"/>
      <c r="G148" s="3" t="str">
        <f t="shared" si="5"/>
        <v/>
      </c>
      <c r="H148" s="3" t="str">
        <f t="shared" si="1"/>
        <v>NFL Injurie</v>
      </c>
      <c r="I148" s="3" t="str">
        <f t="shared" si="2"/>
        <v>Injurie</v>
      </c>
      <c r="J148" s="94" t="str">
        <f t="shared" si="3"/>
        <v>#VALUE!</v>
      </c>
      <c r="K148" s="3" t="str">
        <f t="shared" si="6"/>
        <v/>
      </c>
    </row>
    <row r="149" ht="15.75" customHeight="1">
      <c r="A149" s="24" t="s">
        <v>8127</v>
      </c>
      <c r="B149" s="3"/>
      <c r="C149" s="3"/>
      <c r="D149" s="3"/>
      <c r="E149" s="3"/>
      <c r="G149" s="3" t="str">
        <f t="shared" si="5"/>
        <v/>
      </c>
      <c r="H149" s="3" t="str">
        <f t="shared" si="1"/>
        <v>By Team</v>
      </c>
      <c r="I149" s="3" t="str">
        <f t="shared" si="2"/>
        <v>Team</v>
      </c>
      <c r="J149" s="94" t="str">
        <f t="shared" si="3"/>
        <v>#VALUE!</v>
      </c>
      <c r="K149" s="3" t="str">
        <f t="shared" si="6"/>
        <v/>
      </c>
    </row>
    <row r="150" ht="15.75" customHeight="1">
      <c r="A150" s="24" t="s">
        <v>8128</v>
      </c>
      <c r="B150" s="3"/>
      <c r="C150" s="3"/>
      <c r="D150" s="3"/>
      <c r="E150" s="3"/>
      <c r="G150" s="3" t="str">
        <f t="shared" si="5"/>
        <v/>
      </c>
      <c r="H150" s="3" t="str">
        <f t="shared" si="1"/>
        <v>Daily</v>
      </c>
      <c r="I150" s="3" t="str">
        <f t="shared" si="2"/>
        <v>#VALUE!</v>
      </c>
      <c r="J150" s="94" t="str">
        <f t="shared" si="3"/>
        <v>#VALUE!</v>
      </c>
      <c r="K150" s="3" t="str">
        <f t="shared" si="6"/>
        <v/>
      </c>
    </row>
    <row r="151" ht="15.75" customHeight="1">
      <c r="A151" s="24" t="s">
        <v>8129</v>
      </c>
      <c r="B151" s="3"/>
      <c r="C151" s="3"/>
      <c r="D151" s="3"/>
      <c r="E151" s="3"/>
      <c r="G151" s="3" t="str">
        <f t="shared" si="5"/>
        <v/>
      </c>
      <c r="H151" s="3" t="str">
        <f t="shared" si="1"/>
        <v>team log</v>
      </c>
      <c r="I151" s="3" t="str">
        <f t="shared" si="2"/>
        <v>log</v>
      </c>
      <c r="J151" s="94" t="str">
        <f t="shared" si="3"/>
        <v>#VALUE!</v>
      </c>
      <c r="K151" s="3" t="str">
        <f t="shared" si="6"/>
        <v/>
      </c>
    </row>
    <row r="152" ht="15.75" customHeight="1">
      <c r="A152" s="22" t="s">
        <v>8130</v>
      </c>
      <c r="B152" s="3"/>
      <c r="C152" s="3"/>
      <c r="D152" s="3"/>
      <c r="E152" s="3"/>
      <c r="G152" s="3" t="str">
        <f t="shared" si="5"/>
        <v/>
      </c>
      <c r="H152" s="3" t="str">
        <f t="shared" si="1"/>
        <v>Arizo1000</v>
      </c>
      <c r="I152" s="3" t="str">
        <f t="shared" si="2"/>
        <v>#VALUE!</v>
      </c>
      <c r="J152" s="94" t="str">
        <f t="shared" si="3"/>
        <v>#VALUE!</v>
      </c>
      <c r="K152" s="3" t="str">
        <f t="shared" si="6"/>
        <v/>
      </c>
    </row>
    <row r="153" ht="15.75" customHeight="1">
      <c r="A153" s="24" t="s">
        <v>3</v>
      </c>
      <c r="B153" s="3" t="s">
        <v>4</v>
      </c>
      <c r="C153" s="3" t="s">
        <v>8131</v>
      </c>
      <c r="D153" s="3" t="s">
        <v>8132</v>
      </c>
      <c r="E153" s="3" t="s">
        <v>8133</v>
      </c>
      <c r="G153" s="3" t="str">
        <f t="shared" si="5"/>
        <v>Injury Status</v>
      </c>
      <c r="H153" s="3" t="str">
        <f t="shared" si="1"/>
        <v>Playe</v>
      </c>
      <c r="I153" s="3" t="str">
        <f t="shared" si="2"/>
        <v>#VALUE!</v>
      </c>
      <c r="J153" s="94" t="str">
        <f t="shared" si="3"/>
        <v>#VALUE!</v>
      </c>
      <c r="K153" s="3" t="str">
        <f t="shared" si="6"/>
        <v>Injury Status</v>
      </c>
    </row>
    <row r="154" ht="15.75" customHeight="1">
      <c r="A154" s="24" t="s">
        <v>8134</v>
      </c>
      <c r="B154" s="3" t="s">
        <v>5846</v>
      </c>
      <c r="C154" s="3" t="s">
        <v>8135</v>
      </c>
      <c r="D154" s="3" t="s">
        <v>8136</v>
      </c>
      <c r="E154" s="3" t="s">
        <v>8137</v>
      </c>
      <c r="G154" s="3" t="str">
        <f t="shared" si="5"/>
        <v>Out for Week 1 </v>
      </c>
      <c r="H154" s="3" t="str">
        <f t="shared" si="1"/>
        <v>R. Alford Robert Alford</v>
      </c>
      <c r="I154" s="3" t="str">
        <f t="shared" si="2"/>
        <v>Alford</v>
      </c>
      <c r="J154" s="94" t="str">
        <f t="shared" si="3"/>
        <v>Robert Alford</v>
      </c>
      <c r="K154" s="3" t="str">
        <f t="shared" si="6"/>
        <v>Out: Week 1 </v>
      </c>
    </row>
    <row r="155" ht="15.75" customHeight="1">
      <c r="A155" s="24" t="s">
        <v>8138</v>
      </c>
      <c r="B155" s="3" t="s">
        <v>8139</v>
      </c>
      <c r="C155" s="3" t="s">
        <v>8140</v>
      </c>
      <c r="D155" s="3" t="s">
        <v>8141</v>
      </c>
      <c r="E155" s="30" t="s">
        <v>8142</v>
      </c>
      <c r="G155" s="3" t="str">
        <f t="shared" si="5"/>
        <v>Questio1000ble for Week 1 </v>
      </c>
      <c r="H155" s="3" t="str">
        <f t="shared" si="1"/>
        <v>R. Odhiambo Rees Odhiambo</v>
      </c>
      <c r="I155" s="3" t="str">
        <f t="shared" si="2"/>
        <v>Odhiambo</v>
      </c>
      <c r="J155" s="94" t="str">
        <f t="shared" si="3"/>
        <v>Rees Odhiambo</v>
      </c>
      <c r="K155" s="3" t="str">
        <f t="shared" si="6"/>
        <v>Ques: Week 1 </v>
      </c>
    </row>
    <row r="156" ht="15.75" customHeight="1">
      <c r="A156" s="24" t="s">
        <v>8129</v>
      </c>
      <c r="B156" s="3"/>
      <c r="C156" s="3"/>
      <c r="D156" s="3"/>
      <c r="E156" s="3"/>
      <c r="G156" s="3" t="str">
        <f t="shared" si="5"/>
        <v/>
      </c>
      <c r="H156" s="3" t="str">
        <f t="shared" si="1"/>
        <v>team log</v>
      </c>
      <c r="I156" s="3" t="str">
        <f t="shared" si="2"/>
        <v>log</v>
      </c>
      <c r="J156" s="94" t="str">
        <f t="shared" si="3"/>
        <v>#VALUE!</v>
      </c>
      <c r="K156" s="3" t="str">
        <f t="shared" si="6"/>
        <v/>
      </c>
    </row>
    <row r="157" ht="15.75" customHeight="1">
      <c r="A157" s="24" t="s">
        <v>8143</v>
      </c>
      <c r="B157" s="3"/>
      <c r="C157" s="3"/>
      <c r="D157" s="3"/>
      <c r="E157" s="3"/>
      <c r="G157" s="3" t="str">
        <f t="shared" si="5"/>
        <v/>
      </c>
      <c r="H157" s="3" t="str">
        <f t="shared" si="1"/>
        <v>Atlanta</v>
      </c>
      <c r="I157" s="3" t="str">
        <f t="shared" si="2"/>
        <v>#VALUE!</v>
      </c>
      <c r="J157" s="94" t="str">
        <f t="shared" si="3"/>
        <v>#VALUE!</v>
      </c>
      <c r="K157" s="3" t="str">
        <f t="shared" si="6"/>
        <v/>
      </c>
    </row>
    <row r="158" ht="15.75" customHeight="1">
      <c r="A158" s="24" t="s">
        <v>3</v>
      </c>
      <c r="B158" s="3" t="s">
        <v>4</v>
      </c>
      <c r="C158" s="3" t="s">
        <v>8131</v>
      </c>
      <c r="D158" s="3" t="s">
        <v>8132</v>
      </c>
      <c r="E158" s="3" t="s">
        <v>8133</v>
      </c>
      <c r="G158" s="3" t="str">
        <f t="shared" si="5"/>
        <v>Injury Status</v>
      </c>
      <c r="H158" s="3" t="str">
        <f t="shared" si="1"/>
        <v>Playe</v>
      </c>
      <c r="I158" s="3" t="str">
        <f t="shared" si="2"/>
        <v>#VALUE!</v>
      </c>
      <c r="J158" s="94" t="str">
        <f t="shared" si="3"/>
        <v>#VALUE!</v>
      </c>
      <c r="K158" s="3" t="str">
        <f t="shared" si="6"/>
        <v>Injury Status</v>
      </c>
    </row>
    <row r="159" ht="15.75" customHeight="1">
      <c r="A159" s="24" t="s">
        <v>8144</v>
      </c>
      <c r="B159" s="3" t="s">
        <v>3532</v>
      </c>
      <c r="C159" s="3" t="s">
        <v>8145</v>
      </c>
      <c r="D159" s="3" t="s">
        <v>8146</v>
      </c>
      <c r="E159" s="30" t="s">
        <v>8147</v>
      </c>
      <c r="G159" s="3" t="str">
        <f t="shared" si="5"/>
        <v>Questio1000ble for Week 1 </v>
      </c>
      <c r="H159" s="3" t="str">
        <f t="shared" si="1"/>
        <v>J. Brown Jamon Brown</v>
      </c>
      <c r="I159" s="3" t="str">
        <f t="shared" si="2"/>
        <v>Brown</v>
      </c>
      <c r="J159" s="94" t="str">
        <f t="shared" si="3"/>
        <v>Jamon Brown</v>
      </c>
      <c r="K159" s="3" t="str">
        <f t="shared" si="6"/>
        <v>Ques: Week 1 </v>
      </c>
    </row>
    <row r="160" ht="15.75" customHeight="1">
      <c r="A160" s="24" t="s">
        <v>8148</v>
      </c>
      <c r="B160" s="3" t="s">
        <v>8139</v>
      </c>
      <c r="C160" s="3" t="s">
        <v>8135</v>
      </c>
      <c r="D160" s="3" t="s">
        <v>8149</v>
      </c>
      <c r="E160" s="30" t="s">
        <v>8147</v>
      </c>
      <c r="G160" s="3" t="str">
        <f t="shared" si="5"/>
        <v>Questio1000ble for Week 1 </v>
      </c>
      <c r="H160" s="3" t="str">
        <f t="shared" si="1"/>
        <v>E. Ksiezarczyk Evin Ksiezarczyk</v>
      </c>
      <c r="I160" s="3" t="str">
        <f t="shared" si="2"/>
        <v>Ksiezarczyk</v>
      </c>
      <c r="J160" s="94" t="str">
        <f t="shared" si="3"/>
        <v>Evin Ksiezarczyk</v>
      </c>
      <c r="K160" s="3" t="str">
        <f t="shared" si="6"/>
        <v>Ques: Week 1 </v>
      </c>
    </row>
    <row r="161" ht="15.75" customHeight="1">
      <c r="A161" s="24" t="s">
        <v>8150</v>
      </c>
      <c r="B161" s="3" t="s">
        <v>5849</v>
      </c>
      <c r="C161" s="3" t="s">
        <v>8140</v>
      </c>
      <c r="D161" s="3" t="s">
        <v>8151</v>
      </c>
      <c r="E161" s="30" t="s">
        <v>8147</v>
      </c>
      <c r="G161" s="3" t="str">
        <f t="shared" si="5"/>
        <v>Questio1000ble for Week 1 </v>
      </c>
      <c r="H161" s="3" t="str">
        <f t="shared" si="1"/>
        <v>K. Neal Keanu Neal</v>
      </c>
      <c r="I161" s="3" t="str">
        <f t="shared" si="2"/>
        <v>Neal</v>
      </c>
      <c r="J161" s="94" t="str">
        <f t="shared" si="3"/>
        <v>Keanu Neal</v>
      </c>
      <c r="K161" s="3" t="str">
        <f t="shared" si="6"/>
        <v>Ques: Week 1 </v>
      </c>
    </row>
    <row r="162" ht="15.75" customHeight="1">
      <c r="A162" s="24" t="s">
        <v>8152</v>
      </c>
      <c r="B162" s="3" t="s">
        <v>17</v>
      </c>
      <c r="C162" s="3" t="s">
        <v>8153</v>
      </c>
      <c r="D162" s="3" t="s">
        <v>8149</v>
      </c>
      <c r="E162" s="30" t="s">
        <v>8147</v>
      </c>
      <c r="G162" s="3" t="str">
        <f t="shared" si="5"/>
        <v>Questio1000ble for Week 1 </v>
      </c>
      <c r="H162" s="3" t="str">
        <f t="shared" si="1"/>
        <v>J. Langford Jeremy Langford</v>
      </c>
      <c r="I162" s="3" t="str">
        <f t="shared" si="2"/>
        <v>Langford</v>
      </c>
      <c r="J162" s="94" t="str">
        <f t="shared" si="3"/>
        <v>Jeremy Langford</v>
      </c>
      <c r="K162" s="3" t="str">
        <f t="shared" si="6"/>
        <v>Ques: Week 1 </v>
      </c>
    </row>
    <row r="163" ht="15.75" customHeight="1">
      <c r="A163" s="24" t="s">
        <v>8129</v>
      </c>
      <c r="B163" s="3"/>
      <c r="C163" s="3"/>
      <c r="D163" s="3"/>
      <c r="E163" s="3"/>
      <c r="G163" s="3" t="str">
        <f t="shared" si="5"/>
        <v/>
      </c>
      <c r="H163" s="3" t="str">
        <f t="shared" si="1"/>
        <v>team log</v>
      </c>
      <c r="I163" s="3" t="str">
        <f t="shared" si="2"/>
        <v>log</v>
      </c>
      <c r="J163" s="94" t="str">
        <f t="shared" si="3"/>
        <v>#VALUE!</v>
      </c>
      <c r="K163" s="3" t="str">
        <f t="shared" si="6"/>
        <v/>
      </c>
    </row>
    <row r="164" ht="15.75" customHeight="1">
      <c r="A164" s="24" t="s">
        <v>8154</v>
      </c>
      <c r="B164" s="3"/>
      <c r="C164" s="3"/>
      <c r="D164" s="3"/>
      <c r="E164" s="3"/>
      <c r="G164" s="3" t="str">
        <f t="shared" si="5"/>
        <v/>
      </c>
      <c r="H164" s="3" t="str">
        <f t="shared" si="1"/>
        <v>Baltimore</v>
      </c>
      <c r="I164" s="3" t="str">
        <f t="shared" si="2"/>
        <v>#VALUE!</v>
      </c>
      <c r="J164" s="94" t="str">
        <f t="shared" si="3"/>
        <v>#VALUE!</v>
      </c>
      <c r="K164" s="3" t="str">
        <f t="shared" si="6"/>
        <v/>
      </c>
    </row>
    <row r="165" ht="15.75" customHeight="1">
      <c r="A165" s="24" t="s">
        <v>3</v>
      </c>
      <c r="B165" s="3" t="s">
        <v>4</v>
      </c>
      <c r="C165" s="3" t="s">
        <v>8131</v>
      </c>
      <c r="D165" s="3" t="s">
        <v>8132</v>
      </c>
      <c r="E165" s="3" t="s">
        <v>8133</v>
      </c>
      <c r="G165" s="3" t="str">
        <f t="shared" si="5"/>
        <v>Injury Status</v>
      </c>
      <c r="H165" s="3" t="str">
        <f t="shared" si="1"/>
        <v>Playe</v>
      </c>
      <c r="I165" s="3" t="str">
        <f t="shared" si="2"/>
        <v>#VALUE!</v>
      </c>
      <c r="J165" s="94" t="str">
        <f t="shared" si="3"/>
        <v>#VALUE!</v>
      </c>
      <c r="K165" s="3" t="str">
        <f t="shared" si="6"/>
        <v>Injury Status</v>
      </c>
    </row>
    <row r="166" ht="15.75" customHeight="1">
      <c r="A166" s="24" t="s">
        <v>8155</v>
      </c>
      <c r="B166" s="3" t="s">
        <v>34</v>
      </c>
      <c r="C166" s="3" t="s">
        <v>8145</v>
      </c>
      <c r="D166" s="3" t="s">
        <v>8156</v>
      </c>
      <c r="E166" s="30" t="s">
        <v>8157</v>
      </c>
      <c r="G166" s="3" t="str">
        <f t="shared" si="5"/>
        <v>Questio1000ble for Week 1 </v>
      </c>
      <c r="H166" s="3" t="str">
        <f t="shared" si="1"/>
        <v>A. Wesley Antoine Wesley</v>
      </c>
      <c r="I166" s="3" t="str">
        <f t="shared" si="2"/>
        <v>Wesley</v>
      </c>
      <c r="J166" s="94" t="str">
        <f t="shared" si="3"/>
        <v>Antoine Wesley</v>
      </c>
      <c r="K166" s="3" t="str">
        <f t="shared" si="6"/>
        <v>Ques: Week 1 </v>
      </c>
    </row>
    <row r="167" ht="15.75" customHeight="1">
      <c r="A167" s="24" t="s">
        <v>8158</v>
      </c>
      <c r="B167" s="3" t="s">
        <v>34</v>
      </c>
      <c r="C167" s="3" t="s">
        <v>8159</v>
      </c>
      <c r="D167" s="3" t="s">
        <v>8160</v>
      </c>
      <c r="E167" s="30" t="s">
        <v>8157</v>
      </c>
      <c r="G167" s="3" t="str">
        <f t="shared" si="5"/>
        <v>Questio1000ble for Week 1 </v>
      </c>
      <c r="H167" s="3" t="str">
        <f t="shared" si="1"/>
        <v>C. Moore Chris Moore</v>
      </c>
      <c r="I167" s="3" t="str">
        <f t="shared" si="2"/>
        <v>Moore</v>
      </c>
      <c r="J167" s="94" t="str">
        <f t="shared" si="3"/>
        <v>Chris Moore</v>
      </c>
      <c r="K167" s="3" t="str">
        <f t="shared" si="6"/>
        <v>Ques: Week 1 </v>
      </c>
    </row>
    <row r="168" ht="15.75" customHeight="1">
      <c r="A168" s="24" t="s">
        <v>8161</v>
      </c>
      <c r="B168" s="3" t="s">
        <v>5846</v>
      </c>
      <c r="C168" s="3" t="s">
        <v>8159</v>
      </c>
      <c r="D168" s="3" t="s">
        <v>8162</v>
      </c>
      <c r="E168" s="3" t="s">
        <v>8163</v>
      </c>
      <c r="G168" s="3" t="str">
        <f t="shared" si="5"/>
        <v>IR. Injured Reserve</v>
      </c>
      <c r="H168" s="3" t="str">
        <f t="shared" si="1"/>
        <v>I. Marshall Iman Marshall</v>
      </c>
      <c r="I168" s="3" t="str">
        <f t="shared" si="2"/>
        <v>Marshall</v>
      </c>
      <c r="J168" s="94" t="str">
        <f t="shared" si="3"/>
        <v>Iman Marshall</v>
      </c>
      <c r="K168" s="3" t="str">
        <f t="shared" si="6"/>
        <v>IR</v>
      </c>
    </row>
    <row r="169" ht="15.75" customHeight="1">
      <c r="A169" s="24" t="s">
        <v>8164</v>
      </c>
      <c r="B169" s="3" t="s">
        <v>34</v>
      </c>
      <c r="C169" s="3" t="s">
        <v>8165</v>
      </c>
      <c r="D169" s="3" t="s">
        <v>8149</v>
      </c>
      <c r="E169" s="30" t="s">
        <v>8157</v>
      </c>
      <c r="G169" s="3" t="str">
        <f t="shared" si="5"/>
        <v>Questio1000ble for Week 1 </v>
      </c>
      <c r="H169" s="3" t="str">
        <f t="shared" si="1"/>
        <v>J. Acklin Jaelon Acklin</v>
      </c>
      <c r="I169" s="3" t="str">
        <f t="shared" si="2"/>
        <v>Acklin</v>
      </c>
      <c r="J169" s="94" t="str">
        <f t="shared" si="3"/>
        <v>Jaelon Acklin</v>
      </c>
      <c r="K169" s="3" t="str">
        <f t="shared" si="6"/>
        <v>Ques: Week 1 </v>
      </c>
    </row>
    <row r="170" ht="15.75" customHeight="1">
      <c r="A170" s="24" t="s">
        <v>8166</v>
      </c>
      <c r="B170" s="3" t="s">
        <v>34</v>
      </c>
      <c r="C170" s="3" t="s">
        <v>8167</v>
      </c>
      <c r="D170" s="3" t="s">
        <v>8149</v>
      </c>
      <c r="E170" s="30" t="s">
        <v>8157</v>
      </c>
      <c r="G170" s="3" t="str">
        <f t="shared" si="5"/>
        <v>Questio1000ble for Week 1 </v>
      </c>
      <c r="H170" s="3" t="str">
        <f t="shared" si="1"/>
        <v>A. Bailey Aaron Bailey</v>
      </c>
      <c r="I170" s="3" t="str">
        <f t="shared" si="2"/>
        <v>Bailey</v>
      </c>
      <c r="J170" s="94" t="str">
        <f t="shared" si="3"/>
        <v>Aaron Bailey</v>
      </c>
      <c r="K170" s="3" t="str">
        <f t="shared" si="6"/>
        <v>Ques: Week 1 </v>
      </c>
    </row>
    <row r="171" ht="15.75" customHeight="1">
      <c r="A171" s="24" t="s">
        <v>8168</v>
      </c>
      <c r="B171" s="3" t="s">
        <v>4631</v>
      </c>
      <c r="C171" s="3" t="s">
        <v>8167</v>
      </c>
      <c r="D171" s="3" t="s">
        <v>8149</v>
      </c>
      <c r="E171" s="30" t="s">
        <v>8157</v>
      </c>
      <c r="G171" s="3" t="str">
        <f t="shared" si="5"/>
        <v>Questio1000ble for Week 1 </v>
      </c>
      <c r="H171" s="3" t="str">
        <f t="shared" si="1"/>
        <v>D. Henry Daniel Henry</v>
      </c>
      <c r="I171" s="3" t="str">
        <f t="shared" si="2"/>
        <v>Henry</v>
      </c>
      <c r="J171" s="94" t="str">
        <f t="shared" si="3"/>
        <v>Daniel Henry</v>
      </c>
      <c r="K171" s="3" t="str">
        <f t="shared" si="6"/>
        <v>Ques: Week 1 </v>
      </c>
    </row>
    <row r="172" ht="15.75" customHeight="1">
      <c r="A172" s="24" t="s">
        <v>8169</v>
      </c>
      <c r="B172" s="3" t="s">
        <v>4631</v>
      </c>
      <c r="C172" s="3" t="s">
        <v>8167</v>
      </c>
      <c r="D172" s="3" t="s">
        <v>8149</v>
      </c>
      <c r="E172" s="30" t="s">
        <v>8157</v>
      </c>
      <c r="G172" s="3" t="str">
        <f t="shared" si="5"/>
        <v>Questio1000ble for Week 1 </v>
      </c>
      <c r="H172" s="3" t="str">
        <f t="shared" si="1"/>
        <v>C. Byndom Carrington Byndom</v>
      </c>
      <c r="I172" s="3" t="str">
        <f t="shared" si="2"/>
        <v>Byndom</v>
      </c>
      <c r="J172" s="94" t="str">
        <f t="shared" si="3"/>
        <v>Carrington Byndom</v>
      </c>
      <c r="K172" s="3" t="str">
        <f t="shared" si="6"/>
        <v>Ques: Week 1 </v>
      </c>
    </row>
    <row r="173" ht="15.75" customHeight="1">
      <c r="A173" s="24" t="s">
        <v>8129</v>
      </c>
      <c r="B173" s="3"/>
      <c r="C173" s="3"/>
      <c r="D173" s="3"/>
      <c r="E173" s="3"/>
      <c r="G173" s="3" t="str">
        <f t="shared" si="5"/>
        <v/>
      </c>
      <c r="H173" s="3" t="str">
        <f t="shared" si="1"/>
        <v>team log</v>
      </c>
      <c r="I173" s="3" t="str">
        <f t="shared" si="2"/>
        <v>log</v>
      </c>
      <c r="J173" s="94" t="str">
        <f t="shared" si="3"/>
        <v>#VALUE!</v>
      </c>
      <c r="K173" s="3" t="str">
        <f t="shared" si="6"/>
        <v/>
      </c>
    </row>
    <row r="174" ht="15.75" customHeight="1">
      <c r="A174" s="24" t="s">
        <v>8170</v>
      </c>
      <c r="B174" s="3"/>
      <c r="C174" s="3"/>
      <c r="D174" s="3"/>
      <c r="E174" s="3"/>
      <c r="G174" s="3" t="str">
        <f t="shared" si="5"/>
        <v/>
      </c>
      <c r="H174" s="3" t="str">
        <f t="shared" si="1"/>
        <v>Buffalo</v>
      </c>
      <c r="I174" s="3" t="str">
        <f t="shared" si="2"/>
        <v>#VALUE!</v>
      </c>
      <c r="J174" s="94" t="str">
        <f t="shared" si="3"/>
        <v>#VALUE!</v>
      </c>
      <c r="K174" s="3" t="str">
        <f t="shared" si="6"/>
        <v/>
      </c>
    </row>
    <row r="175" ht="15.75" customHeight="1">
      <c r="A175" s="24" t="s">
        <v>3</v>
      </c>
      <c r="B175" s="3" t="s">
        <v>4</v>
      </c>
      <c r="C175" s="3" t="s">
        <v>8131</v>
      </c>
      <c r="D175" s="3" t="s">
        <v>8132</v>
      </c>
      <c r="E175" s="3" t="s">
        <v>8133</v>
      </c>
      <c r="G175" s="3" t="str">
        <f t="shared" si="5"/>
        <v>Injury Status</v>
      </c>
      <c r="H175" s="3" t="str">
        <f t="shared" si="1"/>
        <v>Playe</v>
      </c>
      <c r="I175" s="3" t="str">
        <f t="shared" si="2"/>
        <v>#VALUE!</v>
      </c>
      <c r="J175" s="94" t="str">
        <f t="shared" si="3"/>
        <v>#VALUE!</v>
      </c>
      <c r="K175" s="3" t="str">
        <f t="shared" si="6"/>
        <v>Injury Status</v>
      </c>
    </row>
    <row r="176" ht="15.75" customHeight="1">
      <c r="A176" s="24" t="s">
        <v>8171</v>
      </c>
      <c r="B176" s="3" t="s">
        <v>5847</v>
      </c>
      <c r="C176" s="3" t="s">
        <v>8145</v>
      </c>
      <c r="D176" s="3" t="s">
        <v>8172</v>
      </c>
      <c r="E176" s="30" t="s">
        <v>8173</v>
      </c>
      <c r="G176" s="3" t="str">
        <f t="shared" si="5"/>
        <v>Questio1000ble for Week 1 </v>
      </c>
      <c r="H176" s="3" t="str">
        <f t="shared" si="1"/>
        <v>Q. Jefferson Quinton Jefferson</v>
      </c>
      <c r="I176" s="3" t="str">
        <f t="shared" si="2"/>
        <v>Jefferson</v>
      </c>
      <c r="J176" s="94" t="str">
        <f t="shared" si="3"/>
        <v>Quinton Jefferson</v>
      </c>
      <c r="K176" s="3" t="str">
        <f t="shared" si="6"/>
        <v>Ques: Week 1 </v>
      </c>
    </row>
    <row r="177" ht="15.75" customHeight="1">
      <c r="A177" s="24" t="s">
        <v>8174</v>
      </c>
      <c r="B177" s="3" t="s">
        <v>34</v>
      </c>
      <c r="C177" s="3" t="s">
        <v>8135</v>
      </c>
      <c r="D177" s="3" t="s">
        <v>8146</v>
      </c>
      <c r="E177" s="30" t="s">
        <v>8173</v>
      </c>
      <c r="G177" s="3" t="str">
        <f t="shared" si="5"/>
        <v>Questio1000ble for Week 1 </v>
      </c>
      <c r="H177" s="3" t="str">
        <f t="shared" si="1"/>
        <v>R. Foster Robert Foster</v>
      </c>
      <c r="I177" s="3" t="str">
        <f t="shared" si="2"/>
        <v>Foster</v>
      </c>
      <c r="J177" s="94" t="str">
        <f t="shared" si="3"/>
        <v>Robert Foster</v>
      </c>
      <c r="K177" s="3" t="str">
        <f t="shared" si="6"/>
        <v>Ques: Week 1 </v>
      </c>
    </row>
    <row r="178" ht="15.75" customHeight="1">
      <c r="A178" s="24" t="s">
        <v>8175</v>
      </c>
      <c r="B178" s="3" t="s">
        <v>5850</v>
      </c>
      <c r="C178" s="3" t="s">
        <v>8135</v>
      </c>
      <c r="D178" s="3" t="s">
        <v>8176</v>
      </c>
      <c r="E178" s="30" t="s">
        <v>8173</v>
      </c>
      <c r="G178" s="3" t="str">
        <f t="shared" si="5"/>
        <v>Questio1000ble for Week 1 </v>
      </c>
      <c r="H178" s="3" t="str">
        <f t="shared" si="1"/>
        <v>E. Oliver Ed Oliver</v>
      </c>
      <c r="I178" s="3" t="str">
        <f t="shared" si="2"/>
        <v>Oliver</v>
      </c>
      <c r="J178" s="94" t="str">
        <f t="shared" si="3"/>
        <v>Ed Oliver</v>
      </c>
      <c r="K178" s="3" t="str">
        <f t="shared" si="6"/>
        <v>Ques: Week 1 </v>
      </c>
    </row>
    <row r="179" ht="15.75" customHeight="1">
      <c r="A179" s="24" t="s">
        <v>8177</v>
      </c>
      <c r="B179" s="3" t="s">
        <v>5852</v>
      </c>
      <c r="C179" s="3" t="s">
        <v>8159</v>
      </c>
      <c r="D179" s="3" t="s">
        <v>8149</v>
      </c>
      <c r="E179" s="3" t="s">
        <v>8163</v>
      </c>
      <c r="G179" s="3" t="str">
        <f t="shared" si="5"/>
        <v>IR. Injured Reserve</v>
      </c>
      <c r="H179" s="3" t="str">
        <f t="shared" si="1"/>
        <v>N. Scott Niles Scott</v>
      </c>
      <c r="I179" s="3" t="str">
        <f t="shared" si="2"/>
        <v>Scott</v>
      </c>
      <c r="J179" s="94" t="str">
        <f t="shared" si="3"/>
        <v>Niles Scott</v>
      </c>
      <c r="K179" s="3" t="str">
        <f t="shared" si="6"/>
        <v>IR</v>
      </c>
    </row>
    <row r="180" ht="15.75" customHeight="1">
      <c r="A180" s="24" t="s">
        <v>8178</v>
      </c>
      <c r="B180" s="3" t="s">
        <v>61</v>
      </c>
      <c r="C180" s="3" t="s">
        <v>8140</v>
      </c>
      <c r="D180" s="3" t="s">
        <v>8172</v>
      </c>
      <c r="E180" s="30" t="s">
        <v>8179</v>
      </c>
      <c r="G180" s="3" t="str">
        <f t="shared" si="5"/>
        <v>Physically U1000ble to Perform</v>
      </c>
      <c r="H180" s="3" t="str">
        <f t="shared" si="1"/>
        <v>T. Sweeney Tommy Sweeney</v>
      </c>
      <c r="I180" s="3" t="str">
        <f t="shared" si="2"/>
        <v>Sweeney</v>
      </c>
      <c r="J180" s="94" t="str">
        <f t="shared" si="3"/>
        <v>Tommy Sweeney</v>
      </c>
      <c r="K180" s="3" t="str">
        <f t="shared" si="6"/>
        <v>PUP</v>
      </c>
    </row>
    <row r="181" ht="15.75" customHeight="1">
      <c r="A181" s="24" t="s">
        <v>8180</v>
      </c>
      <c r="B181" s="3" t="s">
        <v>3532</v>
      </c>
      <c r="C181" s="3" t="s">
        <v>8181</v>
      </c>
      <c r="D181" s="3" t="s">
        <v>8156</v>
      </c>
      <c r="E181" s="3" t="s">
        <v>8182</v>
      </c>
      <c r="G181" s="3" t="str">
        <f t="shared" si="5"/>
        <v>Out for Week 1 </v>
      </c>
      <c r="H181" s="3" t="str">
        <f t="shared" si="1"/>
        <v>J. Feliciano Jon Feliciano</v>
      </c>
      <c r="I181" s="3" t="str">
        <f t="shared" si="2"/>
        <v>Feliciano</v>
      </c>
      <c r="J181" s="94" t="str">
        <f t="shared" si="3"/>
        <v>Jon Feliciano</v>
      </c>
      <c r="K181" s="3" t="str">
        <f t="shared" si="6"/>
        <v>Out: Week 1 </v>
      </c>
    </row>
    <row r="182" ht="15.75" customHeight="1">
      <c r="A182" s="24" t="s">
        <v>8183</v>
      </c>
      <c r="B182" s="3" t="s">
        <v>17</v>
      </c>
      <c r="C182" s="3" t="s">
        <v>8167</v>
      </c>
      <c r="D182" s="3" t="s">
        <v>8149</v>
      </c>
      <c r="E182" s="30" t="s">
        <v>8173</v>
      </c>
      <c r="G182" s="3" t="str">
        <f t="shared" si="5"/>
        <v>Questio1000ble for Week 1 </v>
      </c>
      <c r="H182" s="3" t="str">
        <f t="shared" si="1"/>
        <v>A. Green Aaron Green</v>
      </c>
      <c r="I182" s="3" t="str">
        <f t="shared" si="2"/>
        <v>Green</v>
      </c>
      <c r="J182" s="94" t="str">
        <f t="shared" si="3"/>
        <v>Aaron Green</v>
      </c>
      <c r="K182" s="3" t="str">
        <f t="shared" si="6"/>
        <v>Ques: Week 1 </v>
      </c>
    </row>
    <row r="183" ht="15.75" customHeight="1">
      <c r="A183" s="24" t="s">
        <v>8129</v>
      </c>
      <c r="B183" s="3"/>
      <c r="C183" s="3"/>
      <c r="D183" s="3"/>
      <c r="E183" s="3"/>
      <c r="G183" s="3" t="str">
        <f t="shared" si="5"/>
        <v/>
      </c>
      <c r="H183" s="3" t="str">
        <f t="shared" si="1"/>
        <v>team log</v>
      </c>
      <c r="I183" s="3" t="str">
        <f t="shared" si="2"/>
        <v>log</v>
      </c>
      <c r="J183" s="94" t="str">
        <f t="shared" si="3"/>
        <v>#VALUE!</v>
      </c>
      <c r="K183" s="3" t="str">
        <f t="shared" si="6"/>
        <v/>
      </c>
    </row>
    <row r="184" ht="15.75" customHeight="1">
      <c r="A184" s="22" t="s">
        <v>8184</v>
      </c>
      <c r="B184" s="3"/>
      <c r="C184" s="3"/>
      <c r="D184" s="3"/>
      <c r="E184" s="3"/>
      <c r="G184" s="3" t="str">
        <f t="shared" si="5"/>
        <v/>
      </c>
      <c r="H184" s="3" t="str">
        <f t="shared" si="1"/>
        <v>Caroli1000</v>
      </c>
      <c r="I184" s="3" t="str">
        <f t="shared" si="2"/>
        <v>#VALUE!</v>
      </c>
      <c r="J184" s="94" t="str">
        <f t="shared" si="3"/>
        <v>#VALUE!</v>
      </c>
      <c r="K184" s="3" t="str">
        <f t="shared" si="6"/>
        <v/>
      </c>
    </row>
    <row r="185" ht="15.75" customHeight="1">
      <c r="A185" s="24" t="s">
        <v>3</v>
      </c>
      <c r="B185" s="3" t="s">
        <v>4</v>
      </c>
      <c r="C185" s="3" t="s">
        <v>8131</v>
      </c>
      <c r="D185" s="3" t="s">
        <v>8132</v>
      </c>
      <c r="E185" s="3" t="s">
        <v>8133</v>
      </c>
      <c r="G185" s="3" t="str">
        <f t="shared" si="5"/>
        <v>Injury Status</v>
      </c>
      <c r="H185" s="3" t="str">
        <f t="shared" si="1"/>
        <v>Playe</v>
      </c>
      <c r="I185" s="3" t="str">
        <f t="shared" si="2"/>
        <v>#VALUE!</v>
      </c>
      <c r="J185" s="94" t="str">
        <f t="shared" si="3"/>
        <v>#VALUE!</v>
      </c>
      <c r="K185" s="3" t="str">
        <f t="shared" si="6"/>
        <v>Injury Status</v>
      </c>
    </row>
    <row r="186" ht="15.75" customHeight="1">
      <c r="A186" s="24" t="s">
        <v>8185</v>
      </c>
      <c r="B186" s="3" t="s">
        <v>34</v>
      </c>
      <c r="C186" s="3" t="s">
        <v>8135</v>
      </c>
      <c r="D186" s="3" t="s">
        <v>8162</v>
      </c>
      <c r="E186" s="30" t="s">
        <v>8186</v>
      </c>
      <c r="G186" s="3" t="str">
        <f t="shared" si="5"/>
        <v>Questio1000ble for Week 1 </v>
      </c>
      <c r="H186" s="3" t="str">
        <f t="shared" si="1"/>
        <v>O. Bayless Omar Bayless</v>
      </c>
      <c r="I186" s="3" t="str">
        <f t="shared" si="2"/>
        <v>Bayless</v>
      </c>
      <c r="J186" s="94" t="str">
        <f t="shared" si="3"/>
        <v>Omar Bayless</v>
      </c>
      <c r="K186" s="3" t="str">
        <f t="shared" si="6"/>
        <v>Ques: Week 1 </v>
      </c>
    </row>
    <row r="187" ht="15.75" customHeight="1">
      <c r="A187" s="24" t="s">
        <v>8187</v>
      </c>
      <c r="B187" s="3" t="s">
        <v>61</v>
      </c>
      <c r="C187" s="3" t="s">
        <v>8188</v>
      </c>
      <c r="D187" s="3" t="s">
        <v>8189</v>
      </c>
      <c r="E187" s="30" t="s">
        <v>8186</v>
      </c>
      <c r="G187" s="3" t="str">
        <f t="shared" si="5"/>
        <v>Questio1000ble for Week 1 </v>
      </c>
      <c r="H187" s="3" t="str">
        <f t="shared" si="1"/>
        <v>T. Hemingway Temarrick Hemingway</v>
      </c>
      <c r="I187" s="3" t="str">
        <f t="shared" si="2"/>
        <v>Hemingway</v>
      </c>
      <c r="J187" s="94" t="str">
        <f t="shared" si="3"/>
        <v>Temarrick Hemingway</v>
      </c>
      <c r="K187" s="3" t="str">
        <f t="shared" si="6"/>
        <v>Ques: Week 1 </v>
      </c>
    </row>
    <row r="188" ht="15.75" customHeight="1">
      <c r="A188" s="24" t="s">
        <v>8190</v>
      </c>
      <c r="B188" s="3" t="s">
        <v>4630</v>
      </c>
      <c r="C188" s="3" t="s">
        <v>8188</v>
      </c>
      <c r="D188" s="3" t="s">
        <v>8149</v>
      </c>
      <c r="E188" s="30" t="s">
        <v>8186</v>
      </c>
      <c r="G188" s="3" t="str">
        <f t="shared" si="5"/>
        <v>Questio1000ble for Week 1 </v>
      </c>
      <c r="H188" s="3" t="str">
        <f t="shared" si="1"/>
        <v>J. Ferris Jason Ferris</v>
      </c>
      <c r="I188" s="3" t="str">
        <f t="shared" si="2"/>
        <v>Ferris</v>
      </c>
      <c r="J188" s="94" t="str">
        <f t="shared" si="3"/>
        <v>Jason Ferris</v>
      </c>
      <c r="K188" s="3" t="str">
        <f t="shared" si="6"/>
        <v>Ques: Week 1 </v>
      </c>
    </row>
    <row r="189" ht="15.75" customHeight="1">
      <c r="A189" s="24" t="s">
        <v>8191</v>
      </c>
      <c r="B189" s="3" t="s">
        <v>8139</v>
      </c>
      <c r="C189" s="3" t="s">
        <v>8188</v>
      </c>
      <c r="D189" s="3" t="s">
        <v>8192</v>
      </c>
      <c r="E189" s="30" t="s">
        <v>8186</v>
      </c>
      <c r="G189" s="3" t="str">
        <f t="shared" si="5"/>
        <v>Questio1000ble for Week 1 </v>
      </c>
      <c r="H189" s="3" t="str">
        <f t="shared" si="1"/>
        <v>R. Okung Russell Okung</v>
      </c>
      <c r="I189" s="3" t="str">
        <f t="shared" si="2"/>
        <v>Okung</v>
      </c>
      <c r="J189" s="94" t="str">
        <f t="shared" si="3"/>
        <v>Russell Okung</v>
      </c>
      <c r="K189" s="3" t="str">
        <f t="shared" si="6"/>
        <v>Ques: Week 1 </v>
      </c>
    </row>
    <row r="190" ht="15.75" customHeight="1">
      <c r="A190" s="24" t="s">
        <v>8193</v>
      </c>
      <c r="B190" s="3" t="s">
        <v>34</v>
      </c>
      <c r="C190" s="3" t="s">
        <v>8188</v>
      </c>
      <c r="D190" s="3" t="s">
        <v>8156</v>
      </c>
      <c r="E190" s="30" t="s">
        <v>8186</v>
      </c>
      <c r="G190" s="3" t="str">
        <f t="shared" si="5"/>
        <v>Questio1000ble for Week 1 </v>
      </c>
      <c r="H190" s="3" t="str">
        <f t="shared" si="1"/>
        <v>K. Kirkwood Keith Kirkwood</v>
      </c>
      <c r="I190" s="3" t="str">
        <f t="shared" si="2"/>
        <v>Kirkwood</v>
      </c>
      <c r="J190" s="94" t="str">
        <f t="shared" si="3"/>
        <v>Keith Kirkwood</v>
      </c>
      <c r="K190" s="3" t="str">
        <f t="shared" si="6"/>
        <v>Ques: Week 1 </v>
      </c>
    </row>
    <row r="191" ht="15.75" customHeight="1">
      <c r="A191" s="24" t="s">
        <v>8194</v>
      </c>
      <c r="B191" s="3" t="s">
        <v>34</v>
      </c>
      <c r="C191" s="3" t="s">
        <v>8195</v>
      </c>
      <c r="D191" s="3" t="s">
        <v>8196</v>
      </c>
      <c r="E191" s="30" t="s">
        <v>8186</v>
      </c>
      <c r="G191" s="3" t="str">
        <f t="shared" si="5"/>
        <v>Questio1000ble for Week 1 </v>
      </c>
      <c r="H191" s="3" t="str">
        <f t="shared" si="1"/>
        <v>M. Frazier Mose Frazier</v>
      </c>
      <c r="I191" s="3" t="str">
        <f t="shared" si="2"/>
        <v>Frazier</v>
      </c>
      <c r="J191" s="94" t="str">
        <f t="shared" si="3"/>
        <v>Mose Frazier</v>
      </c>
      <c r="K191" s="3" t="str">
        <f t="shared" si="6"/>
        <v>Ques: Week 1 </v>
      </c>
    </row>
    <row r="192" ht="15.75" customHeight="1">
      <c r="A192" s="24" t="s">
        <v>8129</v>
      </c>
      <c r="B192" s="3"/>
      <c r="C192" s="3"/>
      <c r="D192" s="3"/>
      <c r="E192" s="3"/>
      <c r="G192" s="3" t="str">
        <f t="shared" si="5"/>
        <v/>
      </c>
      <c r="H192" s="3" t="str">
        <f t="shared" si="1"/>
        <v>team log</v>
      </c>
      <c r="I192" s="3" t="str">
        <f t="shared" si="2"/>
        <v>log</v>
      </c>
      <c r="J192" s="94" t="str">
        <f t="shared" si="3"/>
        <v>#VALUE!</v>
      </c>
      <c r="K192" s="3" t="str">
        <f t="shared" si="6"/>
        <v/>
      </c>
    </row>
    <row r="193" ht="15.75" customHeight="1">
      <c r="A193" s="24" t="s">
        <v>8197</v>
      </c>
      <c r="B193" s="3"/>
      <c r="C193" s="3"/>
      <c r="D193" s="3"/>
      <c r="E193" s="3"/>
      <c r="G193" s="3" t="str">
        <f t="shared" si="5"/>
        <v/>
      </c>
      <c r="H193" s="3" t="str">
        <f t="shared" si="1"/>
        <v>Chicago</v>
      </c>
      <c r="I193" s="3" t="str">
        <f t="shared" si="2"/>
        <v>#VALUE!</v>
      </c>
      <c r="J193" s="94" t="str">
        <f t="shared" si="3"/>
        <v>#VALUE!</v>
      </c>
      <c r="K193" s="3" t="str">
        <f t="shared" si="6"/>
        <v/>
      </c>
    </row>
    <row r="194" ht="15.75" customHeight="1">
      <c r="A194" s="24" t="s">
        <v>3</v>
      </c>
      <c r="B194" s="3" t="s">
        <v>4</v>
      </c>
      <c r="C194" s="3" t="s">
        <v>8131</v>
      </c>
      <c r="D194" s="3" t="s">
        <v>8132</v>
      </c>
      <c r="E194" s="3" t="s">
        <v>8133</v>
      </c>
      <c r="G194" s="3" t="str">
        <f t="shared" si="5"/>
        <v>Injury Status</v>
      </c>
      <c r="H194" s="3" t="str">
        <f t="shared" si="1"/>
        <v>Playe</v>
      </c>
      <c r="I194" s="3" t="str">
        <f t="shared" si="2"/>
        <v>#VALUE!</v>
      </c>
      <c r="J194" s="94" t="str">
        <f t="shared" si="3"/>
        <v>#VALUE!</v>
      </c>
      <c r="K194" s="3" t="str">
        <f t="shared" si="6"/>
        <v>Injury Status</v>
      </c>
    </row>
    <row r="195" ht="15.75" customHeight="1">
      <c r="A195" s="24" t="s">
        <v>8198</v>
      </c>
      <c r="B195" s="3" t="s">
        <v>5846</v>
      </c>
      <c r="C195" s="3" t="s">
        <v>8199</v>
      </c>
      <c r="D195" s="3" t="s">
        <v>8200</v>
      </c>
      <c r="E195" s="3" t="s">
        <v>8163</v>
      </c>
      <c r="G195" s="3" t="str">
        <f t="shared" si="5"/>
        <v>IR. Injured Reserve</v>
      </c>
      <c r="H195" s="3" t="str">
        <f t="shared" si="1"/>
        <v>A. Burns Artie Burns</v>
      </c>
      <c r="I195" s="3" t="str">
        <f t="shared" si="2"/>
        <v>Burns</v>
      </c>
      <c r="J195" s="94" t="str">
        <f t="shared" si="3"/>
        <v>Artie Burns</v>
      </c>
      <c r="K195" s="3" t="str">
        <f t="shared" si="6"/>
        <v>IR</v>
      </c>
    </row>
    <row r="196" ht="15.75" customHeight="1">
      <c r="A196" s="24" t="s">
        <v>8201</v>
      </c>
      <c r="B196" s="3" t="s">
        <v>4631</v>
      </c>
      <c r="C196" s="3" t="s">
        <v>8159</v>
      </c>
      <c r="D196" s="3" t="s">
        <v>8156</v>
      </c>
      <c r="E196" s="30" t="s">
        <v>8202</v>
      </c>
      <c r="G196" s="3" t="str">
        <f t="shared" si="5"/>
        <v>Questio1000ble for Week 1 </v>
      </c>
      <c r="H196" s="3" t="str">
        <f t="shared" si="1"/>
        <v>S. McManis Sherrick McManis</v>
      </c>
      <c r="I196" s="3" t="str">
        <f t="shared" si="2"/>
        <v>McManis</v>
      </c>
      <c r="J196" s="94" t="str">
        <f t="shared" si="3"/>
        <v>Sherrick McManis</v>
      </c>
      <c r="K196" s="3" t="str">
        <f t="shared" si="6"/>
        <v>Ques: Week 1 </v>
      </c>
    </row>
    <row r="197" ht="15.75" customHeight="1">
      <c r="A197" s="24" t="s">
        <v>8203</v>
      </c>
      <c r="B197" s="3" t="s">
        <v>4631</v>
      </c>
      <c r="C197" s="3" t="s">
        <v>8204</v>
      </c>
      <c r="D197" s="3" t="s">
        <v>8205</v>
      </c>
      <c r="E197" s="3" t="s">
        <v>8206</v>
      </c>
      <c r="G197" s="3" t="str">
        <f t="shared" si="5"/>
        <v>Suspended for two games</v>
      </c>
      <c r="H197" s="3" t="str">
        <f t="shared" si="1"/>
        <v>M. Christian Marqui Christian</v>
      </c>
      <c r="I197" s="3" t="str">
        <f t="shared" si="2"/>
        <v>Christian</v>
      </c>
      <c r="J197" s="94" t="str">
        <f t="shared" si="3"/>
        <v>Marqui Christian</v>
      </c>
      <c r="K197" s="3" t="str">
        <f t="shared" si="6"/>
        <v>Suspended for two games</v>
      </c>
    </row>
    <row r="198" ht="15.75" customHeight="1">
      <c r="A198" s="24" t="s">
        <v>8207</v>
      </c>
      <c r="B198" s="3" t="s">
        <v>4631</v>
      </c>
      <c r="C198" s="3" t="s">
        <v>8208</v>
      </c>
      <c r="D198" s="3" t="s">
        <v>8149</v>
      </c>
      <c r="E198" s="30" t="s">
        <v>8202</v>
      </c>
      <c r="G198" s="3" t="str">
        <f t="shared" si="5"/>
        <v>Questio1000ble for Week 1 </v>
      </c>
      <c r="H198" s="3" t="str">
        <f t="shared" si="1"/>
        <v>J. Dotson Jomon Dotson</v>
      </c>
      <c r="I198" s="3" t="str">
        <f t="shared" si="2"/>
        <v>Dotson</v>
      </c>
      <c r="J198" s="94" t="str">
        <f t="shared" si="3"/>
        <v>Jomon Dotson</v>
      </c>
      <c r="K198" s="3" t="str">
        <f t="shared" si="6"/>
        <v>Ques: Week 1 </v>
      </c>
    </row>
    <row r="199" ht="15.75" customHeight="1">
      <c r="A199" s="24" t="s">
        <v>8129</v>
      </c>
      <c r="B199" s="3"/>
      <c r="C199" s="3"/>
      <c r="D199" s="3"/>
      <c r="E199" s="3"/>
      <c r="G199" s="3" t="str">
        <f t="shared" si="5"/>
        <v/>
      </c>
      <c r="H199" s="3" t="str">
        <f t="shared" si="1"/>
        <v>team log</v>
      </c>
      <c r="I199" s="3" t="str">
        <f t="shared" si="2"/>
        <v>log</v>
      </c>
      <c r="J199" s="94" t="str">
        <f t="shared" si="3"/>
        <v>#VALUE!</v>
      </c>
      <c r="K199" s="3" t="str">
        <f t="shared" si="6"/>
        <v/>
      </c>
    </row>
    <row r="200" ht="15.75" customHeight="1">
      <c r="A200" s="22" t="s">
        <v>8209</v>
      </c>
      <c r="B200" s="3"/>
      <c r="C200" s="3"/>
      <c r="D200" s="3"/>
      <c r="E200" s="3"/>
      <c r="G200" s="3" t="str">
        <f t="shared" si="5"/>
        <v/>
      </c>
      <c r="H200" s="3" t="str">
        <f t="shared" si="1"/>
        <v>Cincin1000ti</v>
      </c>
      <c r="I200" s="3" t="str">
        <f t="shared" si="2"/>
        <v>#VALUE!</v>
      </c>
      <c r="J200" s="94" t="str">
        <f t="shared" si="3"/>
        <v>#VALUE!</v>
      </c>
      <c r="K200" s="3" t="str">
        <f t="shared" si="6"/>
        <v/>
      </c>
    </row>
    <row r="201" ht="15.75" customHeight="1">
      <c r="A201" s="24" t="s">
        <v>3</v>
      </c>
      <c r="B201" s="3" t="s">
        <v>4</v>
      </c>
      <c r="C201" s="3" t="s">
        <v>8131</v>
      </c>
      <c r="D201" s="3" t="s">
        <v>8132</v>
      </c>
      <c r="E201" s="3" t="s">
        <v>8133</v>
      </c>
      <c r="G201" s="3" t="str">
        <f t="shared" si="5"/>
        <v>Injury Status</v>
      </c>
      <c r="H201" s="3" t="str">
        <f t="shared" si="1"/>
        <v>Playe</v>
      </c>
      <c r="I201" s="3" t="str">
        <f t="shared" si="2"/>
        <v>#VALUE!</v>
      </c>
      <c r="J201" s="94" t="str">
        <f t="shared" si="3"/>
        <v>#VALUE!</v>
      </c>
      <c r="K201" s="3" t="str">
        <f t="shared" si="6"/>
        <v>Injury Status</v>
      </c>
    </row>
    <row r="202" ht="15.75" customHeight="1">
      <c r="A202" s="24" t="s">
        <v>8210</v>
      </c>
      <c r="B202" s="3" t="s">
        <v>34</v>
      </c>
      <c r="C202" s="3" t="s">
        <v>8145</v>
      </c>
      <c r="D202" s="3" t="s">
        <v>8211</v>
      </c>
      <c r="E202" s="30" t="s">
        <v>8212</v>
      </c>
      <c r="G202" s="3" t="str">
        <f t="shared" si="5"/>
        <v>Questio1000ble for Week 1 </v>
      </c>
      <c r="H202" s="3" t="str">
        <f t="shared" si="1"/>
        <v>T. Higgins Tee Higgins</v>
      </c>
      <c r="I202" s="3" t="str">
        <f t="shared" si="2"/>
        <v>Higgins</v>
      </c>
      <c r="J202" s="94" t="str">
        <f t="shared" si="3"/>
        <v>Tee Higgins</v>
      </c>
      <c r="K202" s="3" t="str">
        <f t="shared" si="6"/>
        <v>Ques: Week 1 </v>
      </c>
    </row>
    <row r="203" ht="15.75" customHeight="1">
      <c r="A203" s="24" t="s">
        <v>8213</v>
      </c>
      <c r="B203" s="3" t="s">
        <v>5850</v>
      </c>
      <c r="C203" s="3" t="s">
        <v>8145</v>
      </c>
      <c r="D203" s="3" t="s">
        <v>8214</v>
      </c>
      <c r="E203" s="3" t="s">
        <v>8215</v>
      </c>
      <c r="G203" s="3" t="str">
        <f t="shared" si="5"/>
        <v>Out for Week 1 </v>
      </c>
      <c r="H203" s="3" t="str">
        <f t="shared" si="1"/>
        <v>R. Wren Renell Wren</v>
      </c>
      <c r="I203" s="3" t="str">
        <f t="shared" si="2"/>
        <v>Wren</v>
      </c>
      <c r="J203" s="94" t="str">
        <f t="shared" si="3"/>
        <v>Renell Wren</v>
      </c>
      <c r="K203" s="3" t="str">
        <f t="shared" si="6"/>
        <v>Out: Week 1 </v>
      </c>
    </row>
    <row r="204" ht="15.75" customHeight="1">
      <c r="A204" s="24" t="s">
        <v>8216</v>
      </c>
      <c r="B204" s="3" t="s">
        <v>5849</v>
      </c>
      <c r="C204" s="3" t="s">
        <v>8135</v>
      </c>
      <c r="D204" s="3" t="s">
        <v>8149</v>
      </c>
      <c r="E204" s="30" t="s">
        <v>8212</v>
      </c>
      <c r="G204" s="3" t="str">
        <f t="shared" si="5"/>
        <v>Questio1000ble for Week 1 </v>
      </c>
      <c r="H204" s="3" t="str">
        <f t="shared" si="1"/>
        <v>S. Williams Shawn Williams</v>
      </c>
      <c r="I204" s="3" t="str">
        <f t="shared" si="2"/>
        <v>Williams</v>
      </c>
      <c r="J204" s="94" t="str">
        <f t="shared" si="3"/>
        <v>Shawn Williams</v>
      </c>
      <c r="K204" s="3" t="str">
        <f t="shared" si="6"/>
        <v>Ques: Week 1 </v>
      </c>
    </row>
    <row r="205" ht="15.75" customHeight="1">
      <c r="A205" s="24" t="s">
        <v>8217</v>
      </c>
      <c r="B205" s="3" t="s">
        <v>34</v>
      </c>
      <c r="C205" s="3" t="s">
        <v>8159</v>
      </c>
      <c r="D205" s="3" t="s">
        <v>8211</v>
      </c>
      <c r="E205" s="30" t="s">
        <v>8212</v>
      </c>
      <c r="G205" s="3" t="str">
        <f t="shared" si="5"/>
        <v>Questio1000ble for Week 1 </v>
      </c>
      <c r="H205" s="3" t="str">
        <f t="shared" si="1"/>
        <v>A. Green A.J. Green</v>
      </c>
      <c r="I205" s="3" t="str">
        <f t="shared" si="2"/>
        <v>Green</v>
      </c>
      <c r="J205" s="94" t="str">
        <f t="shared" si="3"/>
        <v>A.J. Green</v>
      </c>
      <c r="K205" s="3" t="str">
        <f t="shared" si="6"/>
        <v>Ques: Week 1 </v>
      </c>
    </row>
    <row r="206" ht="15.75" customHeight="1">
      <c r="A206" s="24" t="s">
        <v>8218</v>
      </c>
      <c r="B206" s="3" t="s">
        <v>5846</v>
      </c>
      <c r="C206" s="3" t="s">
        <v>8159</v>
      </c>
      <c r="D206" s="3" t="s">
        <v>8136</v>
      </c>
      <c r="E206" s="3" t="s">
        <v>8219</v>
      </c>
      <c r="G206" s="3" t="str">
        <f t="shared" si="5"/>
        <v>Out for Week 1 </v>
      </c>
      <c r="H206" s="3" t="str">
        <f t="shared" si="1"/>
        <v>T. Waynes Trae Waynes</v>
      </c>
      <c r="I206" s="3" t="str">
        <f t="shared" si="2"/>
        <v>Waynes</v>
      </c>
      <c r="J206" s="94" t="str">
        <f t="shared" si="3"/>
        <v>Trae Waynes</v>
      </c>
      <c r="K206" s="3" t="str">
        <f t="shared" si="6"/>
        <v>Out: Week 1 </v>
      </c>
    </row>
    <row r="207" ht="15.75" customHeight="1">
      <c r="A207" s="24" t="s">
        <v>8220</v>
      </c>
      <c r="B207" s="3" t="s">
        <v>5847</v>
      </c>
      <c r="C207" s="3" t="s">
        <v>8140</v>
      </c>
      <c r="D207" s="3" t="s">
        <v>8221</v>
      </c>
      <c r="E207" s="3" t="s">
        <v>8222</v>
      </c>
      <c r="G207" s="3" t="str">
        <f t="shared" si="5"/>
        <v>Active/NFI</v>
      </c>
      <c r="H207" s="3" t="str">
        <f t="shared" si="1"/>
        <v>K. Kareem Khalid Kareem</v>
      </c>
      <c r="I207" s="3" t="str">
        <f t="shared" si="2"/>
        <v>Kareem</v>
      </c>
      <c r="J207" s="94" t="str">
        <f t="shared" si="3"/>
        <v>Khalid Kareem</v>
      </c>
      <c r="K207" s="3" t="str">
        <f t="shared" si="6"/>
        <v>Active/NFI</v>
      </c>
    </row>
    <row r="208" ht="15.75" customHeight="1">
      <c r="A208" s="24" t="s">
        <v>8223</v>
      </c>
      <c r="B208" s="3" t="s">
        <v>34</v>
      </c>
      <c r="C208" s="3" t="s">
        <v>8140</v>
      </c>
      <c r="D208" s="30" t="s">
        <v>8224</v>
      </c>
      <c r="E208" s="3" t="s">
        <v>8225</v>
      </c>
      <c r="G208" s="3" t="str">
        <f t="shared" si="5"/>
        <v>IR. Reserve - COVID-19</v>
      </c>
      <c r="H208" s="3" t="str">
        <f t="shared" si="1"/>
        <v>J. Ross John Ross</v>
      </c>
      <c r="I208" s="3" t="str">
        <f t="shared" si="2"/>
        <v>Ross</v>
      </c>
      <c r="J208" s="94" t="str">
        <f t="shared" si="3"/>
        <v>John Ross</v>
      </c>
      <c r="K208" s="3" t="str">
        <f t="shared" si="6"/>
        <v>IR. Reserve - COVID-19</v>
      </c>
    </row>
    <row r="209" ht="15.75" customHeight="1">
      <c r="A209" s="24" t="s">
        <v>8226</v>
      </c>
      <c r="B209" s="3" t="s">
        <v>3532</v>
      </c>
      <c r="C209" s="3" t="s">
        <v>8227</v>
      </c>
      <c r="D209" s="3" t="s">
        <v>8149</v>
      </c>
      <c r="E209" s="3" t="s">
        <v>8222</v>
      </c>
      <c r="G209" s="3" t="str">
        <f t="shared" si="5"/>
        <v>Active/NFI</v>
      </c>
      <c r="H209" s="3" t="str">
        <f t="shared" si="1"/>
        <v>A. Redmond Alex Redmond</v>
      </c>
      <c r="I209" s="3" t="str">
        <f t="shared" si="2"/>
        <v>Redmond</v>
      </c>
      <c r="J209" s="94" t="str">
        <f t="shared" si="3"/>
        <v>Alex Redmond</v>
      </c>
      <c r="K209" s="3" t="str">
        <f t="shared" si="6"/>
        <v>Active/NFI</v>
      </c>
    </row>
    <row r="210" ht="15.75" customHeight="1">
      <c r="A210" s="24" t="s">
        <v>8129</v>
      </c>
      <c r="B210" s="3"/>
      <c r="C210" s="3"/>
      <c r="D210" s="3"/>
      <c r="E210" s="3"/>
      <c r="G210" s="3" t="str">
        <f t="shared" si="5"/>
        <v/>
      </c>
      <c r="H210" s="3" t="str">
        <f t="shared" si="1"/>
        <v>team log</v>
      </c>
      <c r="I210" s="3" t="str">
        <f t="shared" si="2"/>
        <v>log</v>
      </c>
      <c r="J210" s="94" t="str">
        <f t="shared" si="3"/>
        <v>#VALUE!</v>
      </c>
      <c r="K210" s="3" t="str">
        <f t="shared" si="6"/>
        <v/>
      </c>
    </row>
    <row r="211" ht="15.75" customHeight="1">
      <c r="A211" s="24" t="s">
        <v>8228</v>
      </c>
      <c r="B211" s="3"/>
      <c r="C211" s="3"/>
      <c r="D211" s="3"/>
      <c r="E211" s="3"/>
      <c r="G211" s="3" t="str">
        <f t="shared" si="5"/>
        <v/>
      </c>
      <c r="H211" s="3" t="str">
        <f t="shared" si="1"/>
        <v>Cleveland</v>
      </c>
      <c r="I211" s="3" t="str">
        <f t="shared" si="2"/>
        <v>#VALUE!</v>
      </c>
      <c r="J211" s="94" t="str">
        <f t="shared" si="3"/>
        <v>#VALUE!</v>
      </c>
      <c r="K211" s="3" t="str">
        <f t="shared" si="6"/>
        <v/>
      </c>
    </row>
    <row r="212" ht="15.75" customHeight="1">
      <c r="A212" s="24" t="s">
        <v>3</v>
      </c>
      <c r="B212" s="3" t="s">
        <v>4</v>
      </c>
      <c r="C212" s="3" t="s">
        <v>8131</v>
      </c>
      <c r="D212" s="3" t="s">
        <v>8132</v>
      </c>
      <c r="E212" s="3" t="s">
        <v>8133</v>
      </c>
      <c r="G212" s="3" t="str">
        <f t="shared" si="5"/>
        <v>Injury Status</v>
      </c>
      <c r="H212" s="3" t="str">
        <f t="shared" si="1"/>
        <v>Playe</v>
      </c>
      <c r="I212" s="3" t="str">
        <f t="shared" si="2"/>
        <v>#VALUE!</v>
      </c>
      <c r="J212" s="94" t="str">
        <f t="shared" si="3"/>
        <v>#VALUE!</v>
      </c>
      <c r="K212" s="3" t="str">
        <f t="shared" si="6"/>
        <v>Injury Status</v>
      </c>
    </row>
    <row r="213" ht="15.75" customHeight="1">
      <c r="A213" s="24" t="s">
        <v>8229</v>
      </c>
      <c r="B213" s="3" t="s">
        <v>5847</v>
      </c>
      <c r="C213" s="3" t="s">
        <v>8145</v>
      </c>
      <c r="D213" s="3" t="s">
        <v>8211</v>
      </c>
      <c r="E213" s="30" t="s">
        <v>8230</v>
      </c>
      <c r="G213" s="3" t="str">
        <f t="shared" si="5"/>
        <v>Questio1000ble for Week 1 </v>
      </c>
      <c r="H213" s="3" t="str">
        <f t="shared" si="1"/>
        <v>M. Garrett Myles Garrett</v>
      </c>
      <c r="I213" s="3" t="str">
        <f t="shared" si="2"/>
        <v>Garrett</v>
      </c>
      <c r="J213" s="94" t="str">
        <f t="shared" si="3"/>
        <v>Myles Garrett</v>
      </c>
      <c r="K213" s="3" t="str">
        <f t="shared" si="6"/>
        <v>Ques: Week 1 </v>
      </c>
    </row>
    <row r="214" ht="15.75" customHeight="1">
      <c r="A214" s="24" t="s">
        <v>8231</v>
      </c>
      <c r="B214" s="3" t="s">
        <v>964</v>
      </c>
      <c r="C214" s="3" t="s">
        <v>8145</v>
      </c>
      <c r="D214" s="3" t="s">
        <v>8232</v>
      </c>
      <c r="E214" s="30" t="s">
        <v>8230</v>
      </c>
      <c r="G214" s="3" t="str">
        <f t="shared" si="5"/>
        <v>Questio1000ble for Week 1 </v>
      </c>
      <c r="H214" s="3" t="str">
        <f t="shared" si="1"/>
        <v>J. Gillan Jamie Gillan</v>
      </c>
      <c r="I214" s="3" t="str">
        <f t="shared" si="2"/>
        <v>Gillan</v>
      </c>
      <c r="J214" s="94" t="str">
        <f t="shared" si="3"/>
        <v>Jamie Gillan</v>
      </c>
      <c r="K214" s="3" t="str">
        <f t="shared" si="6"/>
        <v>Ques: Week 1 </v>
      </c>
    </row>
    <row r="215" ht="15.75" customHeight="1">
      <c r="A215" s="22" t="s">
        <v>8233</v>
      </c>
      <c r="B215" s="3" t="s">
        <v>5847</v>
      </c>
      <c r="C215" s="3" t="s">
        <v>8145</v>
      </c>
      <c r="D215" s="3" t="s">
        <v>8234</v>
      </c>
      <c r="E215" s="3" t="s">
        <v>8163</v>
      </c>
      <c r="G215" s="3" t="str">
        <f t="shared" si="5"/>
        <v>IR. Injured Reserve</v>
      </c>
      <c r="H215" s="3" t="str">
        <f t="shared" si="1"/>
        <v>G. Obin1000 George Obin1000</v>
      </c>
      <c r="I215" s="3" t="str">
        <f t="shared" si="2"/>
        <v>Obin1000</v>
      </c>
      <c r="J215" s="94" t="str">
        <f t="shared" si="3"/>
        <v>George Obin1000</v>
      </c>
      <c r="K215" s="3" t="str">
        <f t="shared" si="6"/>
        <v>IR</v>
      </c>
    </row>
    <row r="216" ht="15.75" customHeight="1">
      <c r="A216" s="24" t="s">
        <v>8235</v>
      </c>
      <c r="B216" s="3" t="s">
        <v>17</v>
      </c>
      <c r="C216" s="3" t="s">
        <v>8135</v>
      </c>
      <c r="D216" s="3" t="s">
        <v>8146</v>
      </c>
      <c r="E216" s="30" t="s">
        <v>8230</v>
      </c>
      <c r="G216" s="3" t="str">
        <f t="shared" si="5"/>
        <v>Questio1000ble for Week 1 </v>
      </c>
      <c r="H216" s="3" t="str">
        <f t="shared" si="1"/>
        <v>N. Chubb Nick Chubb</v>
      </c>
      <c r="I216" s="3" t="str">
        <f t="shared" si="2"/>
        <v>Chubb</v>
      </c>
      <c r="J216" s="94" t="str">
        <f t="shared" si="3"/>
        <v>Nick Chubb</v>
      </c>
      <c r="K216" s="3" t="str">
        <f t="shared" si="6"/>
        <v>Ques: Week 1 </v>
      </c>
    </row>
    <row r="217" ht="15.75" customHeight="1">
      <c r="A217" s="24" t="s">
        <v>8236</v>
      </c>
      <c r="B217" s="3" t="s">
        <v>5850</v>
      </c>
      <c r="C217" s="3" t="s">
        <v>8135</v>
      </c>
      <c r="D217" s="3" t="s">
        <v>8237</v>
      </c>
      <c r="E217" s="30" t="s">
        <v>8230</v>
      </c>
      <c r="G217" s="3" t="str">
        <f t="shared" si="5"/>
        <v>Questio1000ble for Week 1 </v>
      </c>
      <c r="H217" s="3" t="str">
        <f t="shared" si="1"/>
        <v>L. Ogunjobi Larry Ogunjobi</v>
      </c>
      <c r="I217" s="3" t="str">
        <f t="shared" si="2"/>
        <v>Ogunjobi</v>
      </c>
      <c r="J217" s="94" t="str">
        <f t="shared" si="3"/>
        <v>Larry Ogunjobi</v>
      </c>
      <c r="K217" s="3" t="str">
        <f t="shared" si="6"/>
        <v>Ques: Week 1 </v>
      </c>
    </row>
    <row r="218" ht="15.75" customHeight="1">
      <c r="A218" s="24" t="s">
        <v>8238</v>
      </c>
      <c r="B218" s="3" t="s">
        <v>4630</v>
      </c>
      <c r="C218" s="3" t="s">
        <v>8135</v>
      </c>
      <c r="D218" s="3" t="s">
        <v>8162</v>
      </c>
      <c r="E218" s="30" t="s">
        <v>8230</v>
      </c>
      <c r="G218" s="3" t="str">
        <f t="shared" si="5"/>
        <v>Questio1000ble for Week 1 </v>
      </c>
      <c r="H218" s="3" t="str">
        <f t="shared" si="1"/>
        <v>M. Wilson Mack Wilson</v>
      </c>
      <c r="I218" s="3" t="str">
        <f t="shared" si="2"/>
        <v>Wilson</v>
      </c>
      <c r="J218" s="94" t="str">
        <f t="shared" si="3"/>
        <v>Mack Wilson</v>
      </c>
      <c r="K218" s="3" t="str">
        <f t="shared" si="6"/>
        <v>Ques: Week 1 </v>
      </c>
    </row>
    <row r="219" ht="15.75" customHeight="1">
      <c r="A219" s="24" t="s">
        <v>8239</v>
      </c>
      <c r="B219" s="3" t="s">
        <v>34</v>
      </c>
      <c r="C219" s="3" t="s">
        <v>8188</v>
      </c>
      <c r="D219" s="3" t="s">
        <v>8237</v>
      </c>
      <c r="E219" s="30" t="s">
        <v>8230</v>
      </c>
      <c r="G219" s="3" t="str">
        <f t="shared" si="5"/>
        <v>Questio1000ble for Week 1 </v>
      </c>
      <c r="H219" s="3" t="str">
        <f t="shared" si="1"/>
        <v>D. Ratley Damion Ratley</v>
      </c>
      <c r="I219" s="3" t="str">
        <f t="shared" si="2"/>
        <v>Ratley</v>
      </c>
      <c r="J219" s="94" t="str">
        <f t="shared" si="3"/>
        <v>Damion Ratley</v>
      </c>
      <c r="K219" s="3" t="str">
        <f t="shared" si="6"/>
        <v>Ques: Week 1 </v>
      </c>
    </row>
    <row r="220" ht="15.75" customHeight="1">
      <c r="A220" s="24" t="s">
        <v>8240</v>
      </c>
      <c r="B220" s="3" t="s">
        <v>3557</v>
      </c>
      <c r="C220" s="3" t="s">
        <v>8241</v>
      </c>
      <c r="D220" s="3" t="s">
        <v>8162</v>
      </c>
      <c r="E220" s="30" t="s">
        <v>8230</v>
      </c>
      <c r="G220" s="3" t="str">
        <f t="shared" si="5"/>
        <v>Questio1000ble for Week 1 </v>
      </c>
      <c r="H220" s="3" t="str">
        <f t="shared" si="1"/>
        <v>J. Tretter JC Tretter</v>
      </c>
      <c r="I220" s="3" t="str">
        <f t="shared" si="2"/>
        <v>Tretter</v>
      </c>
      <c r="J220" s="94" t="str">
        <f t="shared" si="3"/>
        <v>JC Tretter</v>
      </c>
      <c r="K220" s="3" t="str">
        <f t="shared" si="6"/>
        <v>Ques: Week 1 </v>
      </c>
    </row>
    <row r="221" ht="15.75" customHeight="1">
      <c r="A221" s="24" t="s">
        <v>8242</v>
      </c>
      <c r="B221" s="3" t="s">
        <v>5847</v>
      </c>
      <c r="C221" s="3" t="s">
        <v>8227</v>
      </c>
      <c r="D221" s="3" t="s">
        <v>8149</v>
      </c>
      <c r="E221" s="3" t="s">
        <v>8243</v>
      </c>
      <c r="G221" s="3" t="str">
        <f t="shared" si="5"/>
        <v>IR. Injured Reserve. Expected Return - Week 1</v>
      </c>
      <c r="H221" s="3" t="str">
        <f t="shared" si="1"/>
        <v>T. Young Trevon Young</v>
      </c>
      <c r="I221" s="3" t="str">
        <f t="shared" si="2"/>
        <v>Young</v>
      </c>
      <c r="J221" s="94" t="str">
        <f t="shared" si="3"/>
        <v>Trevon Young</v>
      </c>
      <c r="K221" s="3" t="str">
        <f t="shared" si="6"/>
        <v>IR. Expected Return - Week 1</v>
      </c>
    </row>
    <row r="222" ht="15.75" customHeight="1">
      <c r="A222" s="24" t="s">
        <v>8129</v>
      </c>
      <c r="B222" s="3"/>
      <c r="C222" s="3"/>
      <c r="D222" s="3"/>
      <c r="E222" s="3"/>
      <c r="G222" s="3" t="str">
        <f t="shared" si="5"/>
        <v/>
      </c>
      <c r="H222" s="3" t="str">
        <f t="shared" si="1"/>
        <v>team log</v>
      </c>
      <c r="I222" s="3" t="str">
        <f t="shared" si="2"/>
        <v>log</v>
      </c>
      <c r="J222" s="94" t="str">
        <f t="shared" si="3"/>
        <v>#VALUE!</v>
      </c>
      <c r="K222" s="3" t="str">
        <f t="shared" si="6"/>
        <v/>
      </c>
    </row>
    <row r="223" ht="15.75" customHeight="1">
      <c r="A223" s="24" t="s">
        <v>8244</v>
      </c>
      <c r="B223" s="3"/>
      <c r="C223" s="3"/>
      <c r="D223" s="3"/>
      <c r="E223" s="3"/>
      <c r="G223" s="3" t="str">
        <f t="shared" si="5"/>
        <v/>
      </c>
      <c r="H223" s="3" t="str">
        <f t="shared" si="1"/>
        <v>Dallas</v>
      </c>
      <c r="I223" s="3" t="str">
        <f t="shared" si="2"/>
        <v>#VALUE!</v>
      </c>
      <c r="J223" s="94" t="str">
        <f t="shared" si="3"/>
        <v>#VALUE!</v>
      </c>
      <c r="K223" s="3" t="str">
        <f t="shared" si="6"/>
        <v/>
      </c>
    </row>
    <row r="224" ht="15.75" customHeight="1">
      <c r="A224" s="24" t="s">
        <v>3</v>
      </c>
      <c r="B224" s="3" t="s">
        <v>4</v>
      </c>
      <c r="C224" s="3" t="s">
        <v>8131</v>
      </c>
      <c r="D224" s="3" t="s">
        <v>8132</v>
      </c>
      <c r="E224" s="3" t="s">
        <v>8133</v>
      </c>
      <c r="G224" s="3" t="str">
        <f t="shared" si="5"/>
        <v>Injury Status</v>
      </c>
      <c r="H224" s="3" t="str">
        <f t="shared" si="1"/>
        <v>Playe</v>
      </c>
      <c r="I224" s="3" t="str">
        <f t="shared" si="2"/>
        <v>#VALUE!</v>
      </c>
      <c r="J224" s="94" t="str">
        <f t="shared" si="3"/>
        <v>#VALUE!</v>
      </c>
      <c r="K224" s="3" t="str">
        <f t="shared" si="6"/>
        <v>Injury Status</v>
      </c>
    </row>
    <row r="225" ht="15.75" customHeight="1">
      <c r="A225" s="24" t="s">
        <v>8245</v>
      </c>
      <c r="B225" s="3" t="s">
        <v>8139</v>
      </c>
      <c r="C225" s="3" t="s">
        <v>8145</v>
      </c>
      <c r="D225" s="3" t="s">
        <v>8232</v>
      </c>
      <c r="E225" s="30" t="s">
        <v>8246</v>
      </c>
      <c r="G225" s="3" t="str">
        <f t="shared" si="5"/>
        <v>Questio1000ble for Week 1 </v>
      </c>
      <c r="H225" s="3" t="str">
        <f t="shared" si="1"/>
        <v>C. Erving Cameron Erving</v>
      </c>
      <c r="I225" s="3" t="str">
        <f t="shared" si="2"/>
        <v>Erving</v>
      </c>
      <c r="J225" s="94" t="str">
        <f t="shared" si="3"/>
        <v>Cameron Erving</v>
      </c>
      <c r="K225" s="3" t="str">
        <f t="shared" si="6"/>
        <v>Ques: Week 1 </v>
      </c>
    </row>
    <row r="226" ht="15.75" customHeight="1">
      <c r="A226" s="24" t="s">
        <v>8247</v>
      </c>
      <c r="B226" s="3" t="s">
        <v>8139</v>
      </c>
      <c r="C226" s="3" t="s">
        <v>8159</v>
      </c>
      <c r="D226" s="3" t="s">
        <v>8149</v>
      </c>
      <c r="E226" s="30" t="s">
        <v>8246</v>
      </c>
      <c r="G226" s="3" t="str">
        <f t="shared" si="5"/>
        <v>Questio1000ble for Week 1 </v>
      </c>
      <c r="H226" s="3" t="str">
        <f t="shared" si="1"/>
        <v>L. Collins La'el Collins</v>
      </c>
      <c r="I226" s="3" t="str">
        <f t="shared" si="2"/>
        <v>Collins</v>
      </c>
      <c r="J226" s="94" t="str">
        <f t="shared" si="3"/>
        <v>La'el Collins</v>
      </c>
      <c r="K226" s="3" t="str">
        <f t="shared" si="6"/>
        <v>Ques: Week 1 </v>
      </c>
    </row>
    <row r="227" ht="15.75" customHeight="1">
      <c r="A227" s="24" t="s">
        <v>8248</v>
      </c>
      <c r="B227" s="3" t="s">
        <v>4630</v>
      </c>
      <c r="C227" s="3" t="s">
        <v>8249</v>
      </c>
      <c r="D227" s="3" t="s">
        <v>8149</v>
      </c>
      <c r="E227" s="3" t="s">
        <v>8163</v>
      </c>
      <c r="G227" s="3" t="str">
        <f t="shared" si="5"/>
        <v>IR. Injured Reserve</v>
      </c>
      <c r="H227" s="3" t="str">
        <f t="shared" si="1"/>
        <v>A. Kamara Azur Kamara</v>
      </c>
      <c r="I227" s="3" t="str">
        <f t="shared" si="2"/>
        <v>Kamara</v>
      </c>
      <c r="J227" s="94" t="str">
        <f t="shared" si="3"/>
        <v>Azur Kamara</v>
      </c>
      <c r="K227" s="3" t="str">
        <f t="shared" si="6"/>
        <v>IR</v>
      </c>
    </row>
    <row r="228" ht="15.75" customHeight="1">
      <c r="A228" s="24" t="s">
        <v>8129</v>
      </c>
      <c r="B228" s="3"/>
      <c r="C228" s="3"/>
      <c r="D228" s="3"/>
      <c r="E228" s="3"/>
      <c r="G228" s="3" t="str">
        <f t="shared" si="5"/>
        <v/>
      </c>
      <c r="H228" s="3" t="str">
        <f t="shared" si="1"/>
        <v>team log</v>
      </c>
      <c r="I228" s="3" t="str">
        <f t="shared" si="2"/>
        <v>log</v>
      </c>
      <c r="J228" s="94" t="str">
        <f t="shared" si="3"/>
        <v>#VALUE!</v>
      </c>
      <c r="K228" s="3" t="str">
        <f t="shared" si="6"/>
        <v/>
      </c>
    </row>
    <row r="229" ht="15.75" customHeight="1">
      <c r="A229" s="24" t="s">
        <v>8250</v>
      </c>
      <c r="B229" s="3"/>
      <c r="C229" s="3"/>
      <c r="D229" s="3"/>
      <c r="E229" s="3"/>
      <c r="G229" s="3" t="str">
        <f t="shared" si="5"/>
        <v/>
      </c>
      <c r="H229" s="3" t="str">
        <f t="shared" si="1"/>
        <v>Denver</v>
      </c>
      <c r="I229" s="3" t="str">
        <f t="shared" si="2"/>
        <v>#VALUE!</v>
      </c>
      <c r="J229" s="94" t="str">
        <f t="shared" si="3"/>
        <v>#VALUE!</v>
      </c>
      <c r="K229" s="3" t="str">
        <f t="shared" si="6"/>
        <v/>
      </c>
    </row>
    <row r="230" ht="15.75" customHeight="1">
      <c r="A230" s="24" t="s">
        <v>3</v>
      </c>
      <c r="B230" s="3" t="s">
        <v>4</v>
      </c>
      <c r="C230" s="3" t="s">
        <v>8131</v>
      </c>
      <c r="D230" s="3" t="s">
        <v>8132</v>
      </c>
      <c r="E230" s="3" t="s">
        <v>8133</v>
      </c>
      <c r="G230" s="3" t="str">
        <f t="shared" si="5"/>
        <v>Injury Status</v>
      </c>
      <c r="H230" s="3" t="str">
        <f t="shared" si="1"/>
        <v>Playe</v>
      </c>
      <c r="I230" s="3" t="str">
        <f t="shared" si="2"/>
        <v>#VALUE!</v>
      </c>
      <c r="J230" s="94" t="str">
        <f t="shared" si="3"/>
        <v>#VALUE!</v>
      </c>
      <c r="K230" s="3" t="str">
        <f t="shared" si="6"/>
        <v>Injury Status</v>
      </c>
    </row>
    <row r="231" ht="15.75" customHeight="1">
      <c r="A231" s="24" t="s">
        <v>8251</v>
      </c>
      <c r="B231" s="3" t="s">
        <v>61</v>
      </c>
      <c r="C231" s="3" t="s">
        <v>8145</v>
      </c>
      <c r="D231" s="3" t="s">
        <v>8146</v>
      </c>
      <c r="E231" s="30" t="s">
        <v>8252</v>
      </c>
      <c r="G231" s="3" t="str">
        <f t="shared" si="5"/>
        <v>Questio1000ble for Week 1 </v>
      </c>
      <c r="H231" s="3" t="str">
        <f t="shared" si="1"/>
        <v>N. Vannett Nick Vannett</v>
      </c>
      <c r="I231" s="3" t="str">
        <f t="shared" si="2"/>
        <v>Vannett</v>
      </c>
      <c r="J231" s="94" t="str">
        <f t="shared" si="3"/>
        <v>Nick Vannett</v>
      </c>
      <c r="K231" s="3" t="str">
        <f t="shared" si="6"/>
        <v>Ques: Week 1 </v>
      </c>
    </row>
    <row r="232" ht="15.75" customHeight="1">
      <c r="A232" s="24" t="s">
        <v>8253</v>
      </c>
      <c r="B232" s="3" t="s">
        <v>5846</v>
      </c>
      <c r="C232" s="3" t="s">
        <v>8145</v>
      </c>
      <c r="D232" s="3" t="s">
        <v>8162</v>
      </c>
      <c r="E232" s="30" t="s">
        <v>8252</v>
      </c>
      <c r="G232" s="3" t="str">
        <f t="shared" si="5"/>
        <v>Questio1000ble for Week 1 </v>
      </c>
      <c r="H232" s="3" t="str">
        <f t="shared" si="1"/>
        <v>D. Harris Davontae Harris</v>
      </c>
      <c r="I232" s="3" t="str">
        <f t="shared" si="2"/>
        <v>Harris</v>
      </c>
      <c r="J232" s="94" t="str">
        <f t="shared" si="3"/>
        <v>Davontae Harris</v>
      </c>
      <c r="K232" s="3" t="str">
        <f t="shared" si="6"/>
        <v>Ques: Week 1 </v>
      </c>
    </row>
    <row r="233" ht="15.75" customHeight="1">
      <c r="A233" s="24" t="s">
        <v>8254</v>
      </c>
      <c r="B233" s="3" t="s">
        <v>61</v>
      </c>
      <c r="C233" s="3" t="s">
        <v>8159</v>
      </c>
      <c r="D233" s="3" t="s">
        <v>8200</v>
      </c>
      <c r="E233" s="3" t="s">
        <v>8255</v>
      </c>
      <c r="G233" s="3" t="str">
        <f t="shared" si="5"/>
        <v>Out for Week 1 </v>
      </c>
      <c r="H233" s="3" t="str">
        <f t="shared" si="1"/>
        <v>A. Fort Austin Fort</v>
      </c>
      <c r="I233" s="3" t="str">
        <f t="shared" si="2"/>
        <v>Fort</v>
      </c>
      <c r="J233" s="94" t="str">
        <f t="shared" si="3"/>
        <v>Austin Fort</v>
      </c>
      <c r="K233" s="3" t="str">
        <f t="shared" si="6"/>
        <v>Out: Week 1 </v>
      </c>
    </row>
    <row r="234" ht="15.75" customHeight="1">
      <c r="A234" s="24" t="s">
        <v>8256</v>
      </c>
      <c r="B234" s="3" t="s">
        <v>34</v>
      </c>
      <c r="C234" s="3" t="s">
        <v>8159</v>
      </c>
      <c r="D234" s="3" t="s">
        <v>8237</v>
      </c>
      <c r="E234" s="30" t="s">
        <v>8252</v>
      </c>
      <c r="G234" s="3" t="str">
        <f t="shared" si="5"/>
        <v>Questio1000ble for Week 1 </v>
      </c>
      <c r="H234" s="3" t="str">
        <f t="shared" si="1"/>
        <v>J. Winfree Juwann Winfree</v>
      </c>
      <c r="I234" s="3" t="str">
        <f t="shared" si="2"/>
        <v>Winfree</v>
      </c>
      <c r="J234" s="94" t="str">
        <f t="shared" si="3"/>
        <v>Juwann Winfree</v>
      </c>
      <c r="K234" s="3" t="str">
        <f t="shared" si="6"/>
        <v>Ques: Week 1 </v>
      </c>
    </row>
    <row r="235" ht="15.75" customHeight="1">
      <c r="A235" s="24" t="s">
        <v>8257</v>
      </c>
      <c r="B235" s="3" t="s">
        <v>4631</v>
      </c>
      <c r="C235" s="3" t="s">
        <v>8258</v>
      </c>
      <c r="D235" s="3" t="s">
        <v>8162</v>
      </c>
      <c r="E235" s="30" t="s">
        <v>8252</v>
      </c>
      <c r="G235" s="3" t="str">
        <f t="shared" si="5"/>
        <v>Questio1000ble for Week 1 </v>
      </c>
      <c r="H235" s="3" t="str">
        <f t="shared" si="1"/>
        <v>D. Thomas Dymonte Thomas</v>
      </c>
      <c r="I235" s="3" t="str">
        <f t="shared" si="2"/>
        <v>Thomas</v>
      </c>
      <c r="J235" s="94" t="str">
        <f t="shared" si="3"/>
        <v>Dymonte Thomas</v>
      </c>
      <c r="K235" s="3" t="str">
        <f t="shared" si="6"/>
        <v>Ques: Week 1 </v>
      </c>
    </row>
    <row r="236" ht="15.75" customHeight="1">
      <c r="A236" s="24" t="s">
        <v>8129</v>
      </c>
      <c r="B236" s="3"/>
      <c r="C236" s="3"/>
      <c r="D236" s="3"/>
      <c r="E236" s="3"/>
      <c r="G236" s="3" t="str">
        <f t="shared" si="5"/>
        <v/>
      </c>
      <c r="H236" s="3" t="str">
        <f t="shared" si="1"/>
        <v>team log</v>
      </c>
      <c r="I236" s="3" t="str">
        <f t="shared" si="2"/>
        <v>log</v>
      </c>
      <c r="J236" s="94" t="str">
        <f t="shared" si="3"/>
        <v>#VALUE!</v>
      </c>
      <c r="K236" s="3" t="str">
        <f t="shared" si="6"/>
        <v/>
      </c>
    </row>
    <row r="237" ht="15.75" customHeight="1">
      <c r="A237" s="24" t="s">
        <v>8259</v>
      </c>
      <c r="B237" s="3"/>
      <c r="C237" s="3"/>
      <c r="D237" s="3"/>
      <c r="E237" s="3"/>
      <c r="G237" s="3" t="str">
        <f t="shared" si="5"/>
        <v/>
      </c>
      <c r="H237" s="3" t="str">
        <f t="shared" si="1"/>
        <v>Detroit</v>
      </c>
      <c r="I237" s="3" t="str">
        <f t="shared" si="2"/>
        <v>#VALUE!</v>
      </c>
      <c r="J237" s="94" t="str">
        <f t="shared" si="3"/>
        <v>#VALUE!</v>
      </c>
      <c r="K237" s="3" t="str">
        <f t="shared" si="6"/>
        <v/>
      </c>
    </row>
    <row r="238" ht="15.75" customHeight="1">
      <c r="A238" s="24" t="s">
        <v>3</v>
      </c>
      <c r="B238" s="3" t="s">
        <v>4</v>
      </c>
      <c r="C238" s="3" t="s">
        <v>8131</v>
      </c>
      <c r="D238" s="3" t="s">
        <v>8132</v>
      </c>
      <c r="E238" s="3" t="s">
        <v>8133</v>
      </c>
      <c r="G238" s="3" t="str">
        <f t="shared" si="5"/>
        <v>Injury Status</v>
      </c>
      <c r="H238" s="3" t="str">
        <f t="shared" si="1"/>
        <v>Playe</v>
      </c>
      <c r="I238" s="3" t="str">
        <f t="shared" si="2"/>
        <v>#VALUE!</v>
      </c>
      <c r="J238" s="94" t="str">
        <f t="shared" si="3"/>
        <v>#VALUE!</v>
      </c>
      <c r="K238" s="3" t="str">
        <f t="shared" si="6"/>
        <v>Injury Status</v>
      </c>
    </row>
    <row r="239" ht="15.75" customHeight="1">
      <c r="A239" s="24" t="s">
        <v>8260</v>
      </c>
      <c r="B239" s="3" t="s">
        <v>5850</v>
      </c>
      <c r="C239" s="3" t="s">
        <v>8199</v>
      </c>
      <c r="D239" s="3" t="s">
        <v>8151</v>
      </c>
      <c r="E239" s="3" t="s">
        <v>8243</v>
      </c>
      <c r="G239" s="3" t="str">
        <f t="shared" si="5"/>
        <v>IR. Injured Reserve. Expected Return - Week 1</v>
      </c>
      <c r="H239" s="3" t="str">
        <f t="shared" si="1"/>
        <v>J. Cornell Jashon Cornell</v>
      </c>
      <c r="I239" s="3" t="str">
        <f t="shared" si="2"/>
        <v>Cornell</v>
      </c>
      <c r="J239" s="94" t="str">
        <f t="shared" si="3"/>
        <v>Jashon Cornell</v>
      </c>
      <c r="K239" s="3" t="str">
        <f t="shared" si="6"/>
        <v>IR. Expected Return - Week 1</v>
      </c>
    </row>
    <row r="240" ht="15.75" customHeight="1">
      <c r="A240" s="24" t="s">
        <v>8261</v>
      </c>
      <c r="B240" s="3" t="s">
        <v>8262</v>
      </c>
      <c r="C240" s="3" t="s">
        <v>8249</v>
      </c>
      <c r="D240" s="3" t="s">
        <v>8205</v>
      </c>
      <c r="E240" s="3" t="s">
        <v>8263</v>
      </c>
      <c r="G240" s="3" t="str">
        <f t="shared" si="5"/>
        <v>Suspended until Week 4 </v>
      </c>
      <c r="H240" s="3" t="str">
        <f t="shared" si="1"/>
        <v>J. Kearse Jayron Kearse</v>
      </c>
      <c r="I240" s="3" t="str">
        <f t="shared" si="2"/>
        <v>Kearse</v>
      </c>
      <c r="J240" s="94" t="str">
        <f t="shared" si="3"/>
        <v>Jayron Kearse</v>
      </c>
      <c r="K240" s="3" t="str">
        <f t="shared" si="6"/>
        <v>Susp: Week 4 </v>
      </c>
    </row>
    <row r="241" ht="15.75" customHeight="1">
      <c r="A241" s="24" t="s">
        <v>8264</v>
      </c>
      <c r="B241" s="3" t="s">
        <v>5847</v>
      </c>
      <c r="C241" s="3" t="s">
        <v>8265</v>
      </c>
      <c r="D241" s="3" t="s">
        <v>8149</v>
      </c>
      <c r="E241" s="30" t="s">
        <v>8266</v>
      </c>
      <c r="G241" s="3" t="str">
        <f t="shared" si="5"/>
        <v>Physically U1000ble to Perform. Expected Return - Week 1</v>
      </c>
      <c r="H241" s="3" t="str">
        <f t="shared" si="1"/>
        <v>A. Bryant Austin Bryant</v>
      </c>
      <c r="I241" s="3" t="str">
        <f t="shared" si="2"/>
        <v>Bryant</v>
      </c>
      <c r="J241" s="94" t="str">
        <f t="shared" si="3"/>
        <v>Austin Bryant</v>
      </c>
      <c r="K241" s="3" t="str">
        <f t="shared" si="6"/>
        <v>PUP. Expected Return - Week 1</v>
      </c>
    </row>
    <row r="242" ht="15.75" customHeight="1">
      <c r="A242" s="24" t="s">
        <v>8267</v>
      </c>
      <c r="B242" s="3" t="s">
        <v>4631</v>
      </c>
      <c r="C242" s="3" t="s">
        <v>8167</v>
      </c>
      <c r="D242" s="3" t="s">
        <v>8149</v>
      </c>
      <c r="E242" s="30" t="s">
        <v>8268</v>
      </c>
      <c r="G242" s="3" t="str">
        <f t="shared" si="5"/>
        <v>Questio1000ble for Week 1 </v>
      </c>
      <c r="H242" s="3" t="str">
        <f t="shared" si="1"/>
        <v>S. McClure Stefan McClure</v>
      </c>
      <c r="I242" s="3" t="str">
        <f t="shared" si="2"/>
        <v>McClure</v>
      </c>
      <c r="J242" s="94" t="str">
        <f t="shared" si="3"/>
        <v>Stefan McClure</v>
      </c>
      <c r="K242" s="3" t="str">
        <f t="shared" si="6"/>
        <v>Ques: Week 1 </v>
      </c>
    </row>
    <row r="243" ht="15.75" customHeight="1">
      <c r="A243" s="24" t="s">
        <v>8129</v>
      </c>
      <c r="B243" s="3"/>
      <c r="C243" s="3"/>
      <c r="D243" s="3"/>
      <c r="E243" s="3"/>
      <c r="G243" s="3" t="str">
        <f t="shared" si="5"/>
        <v/>
      </c>
      <c r="H243" s="3" t="str">
        <f t="shared" si="1"/>
        <v>team log</v>
      </c>
      <c r="I243" s="3" t="str">
        <f t="shared" si="2"/>
        <v>log</v>
      </c>
      <c r="J243" s="94" t="str">
        <f t="shared" si="3"/>
        <v>#VALUE!</v>
      </c>
      <c r="K243" s="3" t="str">
        <f t="shared" si="6"/>
        <v/>
      </c>
    </row>
    <row r="244" ht="15.75" customHeight="1">
      <c r="A244" s="24" t="s">
        <v>8269</v>
      </c>
      <c r="B244" s="3"/>
      <c r="C244" s="3"/>
      <c r="D244" s="3"/>
      <c r="E244" s="3"/>
      <c r="G244" s="3" t="str">
        <f t="shared" si="5"/>
        <v/>
      </c>
      <c r="H244" s="3" t="str">
        <f t="shared" si="1"/>
        <v>Green Bay</v>
      </c>
      <c r="I244" s="3" t="str">
        <f t="shared" si="2"/>
        <v>Bay</v>
      </c>
      <c r="J244" s="94" t="str">
        <f t="shared" si="3"/>
        <v>#VALUE!</v>
      </c>
      <c r="K244" s="3" t="str">
        <f t="shared" si="6"/>
        <v/>
      </c>
    </row>
    <row r="245" ht="15.75" customHeight="1">
      <c r="A245" s="24" t="s">
        <v>3</v>
      </c>
      <c r="B245" s="3" t="s">
        <v>4</v>
      </c>
      <c r="C245" s="3" t="s">
        <v>8131</v>
      </c>
      <c r="D245" s="3" t="s">
        <v>8132</v>
      </c>
      <c r="E245" s="3" t="s">
        <v>8133</v>
      </c>
      <c r="G245" s="3" t="str">
        <f t="shared" si="5"/>
        <v>Injury Status</v>
      </c>
      <c r="H245" s="3" t="str">
        <f t="shared" si="1"/>
        <v>Playe</v>
      </c>
      <c r="I245" s="3" t="str">
        <f t="shared" si="2"/>
        <v>#VALUE!</v>
      </c>
      <c r="J245" s="94" t="str">
        <f t="shared" si="3"/>
        <v>#VALUE!</v>
      </c>
      <c r="K245" s="3" t="str">
        <f t="shared" si="6"/>
        <v>Injury Status</v>
      </c>
    </row>
    <row r="246" ht="15.75" customHeight="1">
      <c r="A246" s="24" t="s">
        <v>8270</v>
      </c>
      <c r="B246" s="3" t="s">
        <v>4630</v>
      </c>
      <c r="C246" s="3" t="s">
        <v>8145</v>
      </c>
      <c r="D246" s="3" t="s">
        <v>8271</v>
      </c>
      <c r="E246" s="30" t="s">
        <v>8266</v>
      </c>
      <c r="G246" s="3" t="str">
        <f t="shared" si="5"/>
        <v>Physically U1000ble to Perform. Expected Return - Week 1</v>
      </c>
      <c r="H246" s="3" t="str">
        <f t="shared" si="1"/>
        <v>G. Roberts Greg Roberts</v>
      </c>
      <c r="I246" s="3" t="str">
        <f t="shared" si="2"/>
        <v>Roberts</v>
      </c>
      <c r="J246" s="94" t="str">
        <f t="shared" si="3"/>
        <v>Greg Roberts</v>
      </c>
      <c r="K246" s="3" t="str">
        <f t="shared" si="6"/>
        <v>PUP. Expected Return - Week 1</v>
      </c>
    </row>
    <row r="247" ht="15.75" customHeight="1">
      <c r="A247" s="24" t="s">
        <v>8272</v>
      </c>
      <c r="B247" s="3" t="s">
        <v>5850</v>
      </c>
      <c r="C247" s="3" t="s">
        <v>8135</v>
      </c>
      <c r="D247" s="3" t="s">
        <v>8273</v>
      </c>
      <c r="E247" s="30" t="s">
        <v>8274</v>
      </c>
      <c r="G247" s="3" t="str">
        <f t="shared" si="5"/>
        <v>Questio1000ble for Week 1 </v>
      </c>
      <c r="H247" s="3" t="str">
        <f t="shared" si="1"/>
        <v>M. Adams Montravius Adams</v>
      </c>
      <c r="I247" s="3" t="str">
        <f t="shared" si="2"/>
        <v>Adams</v>
      </c>
      <c r="J247" s="94" t="str">
        <f t="shared" si="3"/>
        <v>Montravius Adams</v>
      </c>
      <c r="K247" s="3" t="str">
        <f t="shared" si="6"/>
        <v>Ques: Week 1 </v>
      </c>
    </row>
    <row r="248" ht="15.75" customHeight="1">
      <c r="A248" s="24" t="s">
        <v>8275</v>
      </c>
      <c r="B248" s="3" t="s">
        <v>4630</v>
      </c>
      <c r="C248" s="3" t="s">
        <v>8140</v>
      </c>
      <c r="D248" s="3" t="s">
        <v>8200</v>
      </c>
      <c r="E248" s="30" t="s">
        <v>8179</v>
      </c>
      <c r="G248" s="3" t="str">
        <f t="shared" si="5"/>
        <v>Physically U1000ble to Perform</v>
      </c>
      <c r="H248" s="3" t="str">
        <f t="shared" si="1"/>
        <v>C. Bolton Curtis Bolton</v>
      </c>
      <c r="I248" s="3" t="str">
        <f t="shared" si="2"/>
        <v>Bolton</v>
      </c>
      <c r="J248" s="94" t="str">
        <f t="shared" si="3"/>
        <v>Curtis Bolton</v>
      </c>
      <c r="K248" s="3" t="str">
        <f t="shared" si="6"/>
        <v>PUP</v>
      </c>
    </row>
    <row r="249" ht="15.75" customHeight="1">
      <c r="A249" s="24" t="s">
        <v>8276</v>
      </c>
      <c r="B249" s="3" t="s">
        <v>3532</v>
      </c>
      <c r="C249" s="3" t="s">
        <v>8265</v>
      </c>
      <c r="D249" s="3" t="s">
        <v>8200</v>
      </c>
      <c r="E249" s="3" t="s">
        <v>8222</v>
      </c>
      <c r="G249" s="3" t="str">
        <f t="shared" si="5"/>
        <v>Active/NFI</v>
      </c>
      <c r="H249" s="3" t="str">
        <f t="shared" si="1"/>
        <v>S. Stepaniak Simon Stepaniak</v>
      </c>
      <c r="I249" s="3" t="str">
        <f t="shared" si="2"/>
        <v>Stepaniak</v>
      </c>
      <c r="J249" s="94" t="str">
        <f t="shared" si="3"/>
        <v>Simon Stepaniak</v>
      </c>
      <c r="K249" s="3" t="str">
        <f t="shared" si="6"/>
        <v>Active/NFI</v>
      </c>
    </row>
    <row r="250" ht="15.75" customHeight="1">
      <c r="A250" s="24" t="s">
        <v>8277</v>
      </c>
      <c r="B250" s="3" t="s">
        <v>17</v>
      </c>
      <c r="C250" s="3" t="s">
        <v>8181</v>
      </c>
      <c r="D250" s="3" t="s">
        <v>8149</v>
      </c>
      <c r="E250" s="3" t="s">
        <v>8222</v>
      </c>
      <c r="G250" s="3" t="str">
        <f t="shared" si="5"/>
        <v>Active/NFI</v>
      </c>
      <c r="H250" s="3" t="str">
        <f t="shared" si="1"/>
        <v>P. Taylor Patrick Taylor</v>
      </c>
      <c r="I250" s="3" t="str">
        <f t="shared" si="2"/>
        <v>Taylor</v>
      </c>
      <c r="J250" s="94" t="str">
        <f t="shared" si="3"/>
        <v>Patrick Taylor</v>
      </c>
      <c r="K250" s="3" t="str">
        <f t="shared" si="6"/>
        <v>Active/NFI</v>
      </c>
    </row>
    <row r="251" ht="15.75" customHeight="1">
      <c r="A251" s="24" t="s">
        <v>8278</v>
      </c>
      <c r="B251" s="3" t="s">
        <v>8139</v>
      </c>
      <c r="C251" s="3" t="s">
        <v>8181</v>
      </c>
      <c r="D251" s="3" t="s">
        <v>8149</v>
      </c>
      <c r="E251" s="30" t="s">
        <v>8266</v>
      </c>
      <c r="G251" s="3" t="str">
        <f t="shared" si="5"/>
        <v>Physically U1000ble to Perform. Expected Return - Week 1</v>
      </c>
      <c r="H251" s="3" t="str">
        <f t="shared" si="1"/>
        <v>Y. Nijman Yosh Nijman</v>
      </c>
      <c r="I251" s="3" t="str">
        <f t="shared" si="2"/>
        <v>Nijman</v>
      </c>
      <c r="J251" s="94" t="str">
        <f t="shared" si="3"/>
        <v>Yosh Nijman</v>
      </c>
      <c r="K251" s="3" t="str">
        <f t="shared" si="6"/>
        <v>PUP. Expected Return - Week 1</v>
      </c>
    </row>
    <row r="252" ht="15.75" customHeight="1">
      <c r="A252" s="24" t="s">
        <v>8129</v>
      </c>
      <c r="B252" s="3"/>
      <c r="C252" s="3"/>
      <c r="D252" s="3"/>
      <c r="E252" s="3"/>
      <c r="G252" s="3" t="str">
        <f t="shared" si="5"/>
        <v/>
      </c>
      <c r="H252" s="3" t="str">
        <f t="shared" si="1"/>
        <v>team log</v>
      </c>
      <c r="I252" s="3" t="str">
        <f t="shared" si="2"/>
        <v>log</v>
      </c>
      <c r="J252" s="94" t="str">
        <f t="shared" si="3"/>
        <v>#VALUE!</v>
      </c>
      <c r="K252" s="3" t="str">
        <f t="shared" si="6"/>
        <v/>
      </c>
    </row>
    <row r="253" ht="15.75" customHeight="1">
      <c r="A253" s="24" t="s">
        <v>8279</v>
      </c>
      <c r="B253" s="3"/>
      <c r="C253" s="3"/>
      <c r="D253" s="3"/>
      <c r="E253" s="3"/>
      <c r="G253" s="3" t="str">
        <f t="shared" si="5"/>
        <v/>
      </c>
      <c r="H253" s="3" t="str">
        <f t="shared" si="1"/>
        <v>Houston</v>
      </c>
      <c r="I253" s="3" t="str">
        <f t="shared" si="2"/>
        <v>#VALUE!</v>
      </c>
      <c r="J253" s="94" t="str">
        <f t="shared" si="3"/>
        <v>#VALUE!</v>
      </c>
      <c r="K253" s="3" t="str">
        <f t="shared" si="6"/>
        <v/>
      </c>
    </row>
    <row r="254" ht="15.75" customHeight="1">
      <c r="A254" s="24" t="s">
        <v>3</v>
      </c>
      <c r="B254" s="3" t="s">
        <v>4</v>
      </c>
      <c r="C254" s="3" t="s">
        <v>8131</v>
      </c>
      <c r="D254" s="3" t="s">
        <v>8132</v>
      </c>
      <c r="E254" s="3" t="s">
        <v>8133</v>
      </c>
      <c r="G254" s="3" t="str">
        <f t="shared" si="5"/>
        <v>Injury Status</v>
      </c>
      <c r="H254" s="3" t="str">
        <f t="shared" si="1"/>
        <v>Playe</v>
      </c>
      <c r="I254" s="3" t="str">
        <f t="shared" si="2"/>
        <v>#VALUE!</v>
      </c>
      <c r="J254" s="94" t="str">
        <f t="shared" si="3"/>
        <v>#VALUE!</v>
      </c>
      <c r="K254" s="3" t="str">
        <f t="shared" si="6"/>
        <v>Injury Status</v>
      </c>
    </row>
    <row r="255" ht="15.75" customHeight="1">
      <c r="A255" s="24" t="s">
        <v>8280</v>
      </c>
      <c r="B255" s="3" t="s">
        <v>17</v>
      </c>
      <c r="C255" s="3" t="s">
        <v>8135</v>
      </c>
      <c r="D255" s="3" t="s">
        <v>8211</v>
      </c>
      <c r="E255" s="30" t="s">
        <v>8281</v>
      </c>
      <c r="G255" s="3" t="str">
        <f t="shared" si="5"/>
        <v>Questio1000ble for Week 1 </v>
      </c>
      <c r="H255" s="3" t="str">
        <f t="shared" si="1"/>
        <v>C. Gillaspia Cullen Gillaspia</v>
      </c>
      <c r="I255" s="3" t="str">
        <f t="shared" si="2"/>
        <v>Gillaspia</v>
      </c>
      <c r="J255" s="94" t="str">
        <f t="shared" si="3"/>
        <v>Cullen Gillaspia</v>
      </c>
      <c r="K255" s="3" t="str">
        <f t="shared" si="6"/>
        <v>Ques: Week 1 </v>
      </c>
    </row>
    <row r="256" ht="15.75" customHeight="1">
      <c r="A256" s="24" t="s">
        <v>8282</v>
      </c>
      <c r="B256" s="3" t="s">
        <v>61</v>
      </c>
      <c r="C256" s="3" t="s">
        <v>8135</v>
      </c>
      <c r="D256" s="3" t="s">
        <v>8211</v>
      </c>
      <c r="E256" s="30" t="s">
        <v>8281</v>
      </c>
      <c r="G256" s="3" t="str">
        <f t="shared" si="5"/>
        <v>Questio1000ble for Week 1 </v>
      </c>
      <c r="H256" s="3" t="str">
        <f t="shared" si="1"/>
        <v>K. Warring Kahale Warring</v>
      </c>
      <c r="I256" s="3" t="str">
        <f t="shared" si="2"/>
        <v>Warring</v>
      </c>
      <c r="J256" s="94" t="str">
        <f t="shared" si="3"/>
        <v>Kahale Warring</v>
      </c>
      <c r="K256" s="3" t="str">
        <f t="shared" si="6"/>
        <v>Ques: Week 1 </v>
      </c>
    </row>
    <row r="257" ht="15.75" customHeight="1">
      <c r="A257" s="24" t="s">
        <v>8283</v>
      </c>
      <c r="B257" s="3" t="s">
        <v>4630</v>
      </c>
      <c r="C257" s="3" t="s">
        <v>8241</v>
      </c>
      <c r="D257" s="3" t="s">
        <v>8200</v>
      </c>
      <c r="E257" s="3" t="s">
        <v>8284</v>
      </c>
      <c r="G257" s="3" t="str">
        <f t="shared" si="5"/>
        <v>Out for Week 1 </v>
      </c>
      <c r="H257" s="3" t="str">
        <f t="shared" si="1"/>
        <v>D. Ejiofor Duke Ejiofor</v>
      </c>
      <c r="I257" s="3" t="str">
        <f t="shared" si="2"/>
        <v>Ejiofor</v>
      </c>
      <c r="J257" s="94" t="str">
        <f t="shared" si="3"/>
        <v>Duke Ejiofor</v>
      </c>
      <c r="K257" s="3" t="str">
        <f t="shared" si="6"/>
        <v>Out: Week 1 </v>
      </c>
    </row>
    <row r="258" ht="15.75" customHeight="1">
      <c r="A258" s="24" t="s">
        <v>8129</v>
      </c>
      <c r="B258" s="3"/>
      <c r="C258" s="3"/>
      <c r="D258" s="3"/>
      <c r="E258" s="3"/>
      <c r="G258" s="3" t="str">
        <f t="shared" si="5"/>
        <v/>
      </c>
      <c r="H258" s="3" t="str">
        <f t="shared" si="1"/>
        <v>team log</v>
      </c>
      <c r="I258" s="3" t="str">
        <f t="shared" si="2"/>
        <v>log</v>
      </c>
      <c r="J258" s="94" t="str">
        <f t="shared" si="3"/>
        <v>#VALUE!</v>
      </c>
      <c r="K258" s="3" t="str">
        <f t="shared" si="6"/>
        <v/>
      </c>
    </row>
    <row r="259" ht="15.75" customHeight="1">
      <c r="A259" s="22" t="s">
        <v>8285</v>
      </c>
      <c r="B259" s="3"/>
      <c r="C259" s="3"/>
      <c r="D259" s="3"/>
      <c r="E259" s="3"/>
      <c r="G259" s="3" t="str">
        <f t="shared" si="5"/>
        <v/>
      </c>
      <c r="H259" s="3" t="str">
        <f t="shared" si="1"/>
        <v>India1000polis</v>
      </c>
      <c r="I259" s="3" t="str">
        <f t="shared" si="2"/>
        <v>#VALUE!</v>
      </c>
      <c r="J259" s="94" t="str">
        <f t="shared" si="3"/>
        <v>#VALUE!</v>
      </c>
      <c r="K259" s="3" t="str">
        <f t="shared" si="6"/>
        <v/>
      </c>
    </row>
    <row r="260" ht="15.75" customHeight="1">
      <c r="A260" s="24" t="s">
        <v>3</v>
      </c>
      <c r="B260" s="3" t="s">
        <v>4</v>
      </c>
      <c r="C260" s="3" t="s">
        <v>8131</v>
      </c>
      <c r="D260" s="3" t="s">
        <v>8132</v>
      </c>
      <c r="E260" s="3" t="s">
        <v>8133</v>
      </c>
      <c r="G260" s="3" t="str">
        <f t="shared" si="5"/>
        <v>Injury Status</v>
      </c>
      <c r="H260" s="3" t="str">
        <f t="shared" si="1"/>
        <v>Playe</v>
      </c>
      <c r="I260" s="3" t="str">
        <f t="shared" si="2"/>
        <v>#VALUE!</v>
      </c>
      <c r="J260" s="94" t="str">
        <f t="shared" si="3"/>
        <v>#VALUE!</v>
      </c>
      <c r="K260" s="3" t="str">
        <f t="shared" si="6"/>
        <v>Injury Status</v>
      </c>
    </row>
    <row r="261" ht="15.75" customHeight="1">
      <c r="A261" s="24" t="s">
        <v>8286</v>
      </c>
      <c r="B261" s="3" t="s">
        <v>61</v>
      </c>
      <c r="C261" s="3" t="s">
        <v>8135</v>
      </c>
      <c r="D261" s="3" t="s">
        <v>8149</v>
      </c>
      <c r="E261" s="30" t="s">
        <v>8287</v>
      </c>
      <c r="G261" s="3" t="str">
        <f t="shared" si="5"/>
        <v>Questio1000ble for Week 1 </v>
      </c>
      <c r="H261" s="3" t="str">
        <f t="shared" si="1"/>
        <v>X. Grimble Xavier Grimble</v>
      </c>
      <c r="I261" s="3" t="str">
        <f t="shared" si="2"/>
        <v>Grimble</v>
      </c>
      <c r="J261" s="94" t="str">
        <f t="shared" si="3"/>
        <v>Xavier Grimble</v>
      </c>
      <c r="K261" s="3" t="str">
        <f t="shared" si="6"/>
        <v>Ques: Week 1 </v>
      </c>
    </row>
    <row r="262" ht="15.75" customHeight="1">
      <c r="A262" s="24" t="s">
        <v>8288</v>
      </c>
      <c r="B262" s="3" t="s">
        <v>5846</v>
      </c>
      <c r="C262" s="3" t="s">
        <v>8135</v>
      </c>
      <c r="D262" s="3" t="s">
        <v>8289</v>
      </c>
      <c r="E262" s="30" t="s">
        <v>8287</v>
      </c>
      <c r="G262" s="3" t="str">
        <f t="shared" si="5"/>
        <v>Questio1000ble for Week 1 </v>
      </c>
      <c r="H262" s="3" t="str">
        <f t="shared" si="1"/>
        <v>I. Rodgers Isaiah Rodgers</v>
      </c>
      <c r="I262" s="3" t="str">
        <f t="shared" si="2"/>
        <v>Rodgers</v>
      </c>
      <c r="J262" s="94" t="str">
        <f t="shared" si="3"/>
        <v>Isaiah Rodgers</v>
      </c>
      <c r="K262" s="3" t="str">
        <f t="shared" si="6"/>
        <v>Ques: Week 1 </v>
      </c>
    </row>
    <row r="263" ht="15.75" customHeight="1">
      <c r="A263" s="24" t="s">
        <v>8290</v>
      </c>
      <c r="B263" s="3" t="s">
        <v>5846</v>
      </c>
      <c r="C263" s="3" t="s">
        <v>8159</v>
      </c>
      <c r="D263" s="3" t="s">
        <v>8237</v>
      </c>
      <c r="E263" s="30" t="s">
        <v>8287</v>
      </c>
      <c r="G263" s="3" t="str">
        <f t="shared" si="5"/>
        <v>Questio1000ble for Week 1 </v>
      </c>
      <c r="H263" s="3" t="str">
        <f t="shared" si="1"/>
        <v>K. Moore Kenny Moore</v>
      </c>
      <c r="I263" s="3" t="str">
        <f t="shared" si="2"/>
        <v>Moore</v>
      </c>
      <c r="J263" s="94" t="str">
        <f t="shared" si="3"/>
        <v>Kenny Moore</v>
      </c>
      <c r="K263" s="3" t="str">
        <f t="shared" si="6"/>
        <v>Ques: Week 1 </v>
      </c>
    </row>
    <row r="264" ht="15.75" customHeight="1">
      <c r="A264" s="24" t="s">
        <v>8291</v>
      </c>
      <c r="B264" s="3" t="s">
        <v>8139</v>
      </c>
      <c r="C264" s="3" t="s">
        <v>8159</v>
      </c>
      <c r="D264" s="3" t="s">
        <v>8172</v>
      </c>
      <c r="E264" s="30" t="s">
        <v>8287</v>
      </c>
      <c r="G264" s="3" t="str">
        <f t="shared" si="5"/>
        <v>Questio1000ble for Week 1 </v>
      </c>
      <c r="H264" s="3" t="str">
        <f t="shared" si="1"/>
        <v>B. Smith Braden Smith</v>
      </c>
      <c r="I264" s="3" t="str">
        <f t="shared" si="2"/>
        <v>Smith</v>
      </c>
      <c r="J264" s="94" t="str">
        <f t="shared" si="3"/>
        <v>Braden Smith</v>
      </c>
      <c r="K264" s="3" t="str">
        <f t="shared" si="6"/>
        <v>Ques: Week 1 </v>
      </c>
    </row>
    <row r="265" ht="15.75" customHeight="1">
      <c r="A265" s="24" t="s">
        <v>8292</v>
      </c>
      <c r="B265" s="3" t="s">
        <v>61</v>
      </c>
      <c r="C265" s="3" t="s">
        <v>8293</v>
      </c>
      <c r="D265" s="3" t="s">
        <v>8149</v>
      </c>
      <c r="E265" s="30" t="s">
        <v>8266</v>
      </c>
      <c r="G265" s="3" t="str">
        <f t="shared" si="5"/>
        <v>Physically U1000ble to Perform. Expected Return - Week 1</v>
      </c>
      <c r="H265" s="3" t="str">
        <f t="shared" si="1"/>
        <v>M. Alie-Cox Mo Alie-Cox</v>
      </c>
      <c r="I265" s="3" t="str">
        <f t="shared" si="2"/>
        <v>Alie-Cox</v>
      </c>
      <c r="J265" s="94" t="str">
        <f t="shared" si="3"/>
        <v>Mo Alie-Cox</v>
      </c>
      <c r="K265" s="3" t="str">
        <f t="shared" si="6"/>
        <v>PUP. Expected Return - Week 1</v>
      </c>
    </row>
    <row r="266" ht="15.75" customHeight="1">
      <c r="A266" s="24" t="s">
        <v>8294</v>
      </c>
      <c r="B266" s="3" t="s">
        <v>5847</v>
      </c>
      <c r="C266" s="3" t="s">
        <v>8295</v>
      </c>
      <c r="D266" s="3" t="s">
        <v>8296</v>
      </c>
      <c r="E266" s="30" t="s">
        <v>8179</v>
      </c>
      <c r="G266" s="3" t="str">
        <f t="shared" si="5"/>
        <v>Physically U1000ble to Perform</v>
      </c>
      <c r="H266" s="3" t="str">
        <f t="shared" si="1"/>
        <v>K. Turay Kemoko Turay</v>
      </c>
      <c r="I266" s="3" t="str">
        <f t="shared" si="2"/>
        <v>Turay</v>
      </c>
      <c r="J266" s="94" t="str">
        <f t="shared" si="3"/>
        <v>Kemoko Turay</v>
      </c>
      <c r="K266" s="3" t="str">
        <f t="shared" si="6"/>
        <v>PUP</v>
      </c>
    </row>
    <row r="267" ht="15.75" customHeight="1">
      <c r="A267" s="24" t="s">
        <v>8297</v>
      </c>
      <c r="B267" s="3" t="s">
        <v>8262</v>
      </c>
      <c r="C267" s="3" t="s">
        <v>8298</v>
      </c>
      <c r="D267" s="3" t="s">
        <v>8200</v>
      </c>
      <c r="E267" s="3" t="s">
        <v>8222</v>
      </c>
      <c r="G267" s="3" t="str">
        <f t="shared" si="5"/>
        <v>Active/NFI</v>
      </c>
      <c r="H267" s="3" t="str">
        <f t="shared" si="1"/>
        <v>J. Blackmon Julian Blackmon</v>
      </c>
      <c r="I267" s="3" t="str">
        <f t="shared" si="2"/>
        <v>Blackmon</v>
      </c>
      <c r="J267" s="94" t="str">
        <f t="shared" si="3"/>
        <v>Julian Blackmon</v>
      </c>
      <c r="K267" s="3" t="str">
        <f t="shared" si="6"/>
        <v>Active/NFI</v>
      </c>
    </row>
    <row r="268" ht="15.75" customHeight="1">
      <c r="A268" s="24" t="s">
        <v>8299</v>
      </c>
      <c r="B268" s="3" t="s">
        <v>34</v>
      </c>
      <c r="C268" s="3" t="s">
        <v>8167</v>
      </c>
      <c r="D268" s="3" t="s">
        <v>8149</v>
      </c>
      <c r="E268" s="30" t="s">
        <v>8287</v>
      </c>
      <c r="G268" s="3" t="str">
        <f t="shared" si="5"/>
        <v>Questio1000ble for Week 1 </v>
      </c>
      <c r="H268" s="3" t="str">
        <f t="shared" si="1"/>
        <v>H. Binford Harvey Binford</v>
      </c>
      <c r="I268" s="3" t="str">
        <f t="shared" si="2"/>
        <v>Binford</v>
      </c>
      <c r="J268" s="94" t="str">
        <f t="shared" si="3"/>
        <v>Harvey Binford</v>
      </c>
      <c r="K268" s="3" t="str">
        <f t="shared" si="6"/>
        <v>Ques: Week 1 </v>
      </c>
    </row>
    <row r="269" ht="15.75" customHeight="1">
      <c r="A269" s="24" t="s">
        <v>8300</v>
      </c>
      <c r="B269" s="3" t="s">
        <v>34</v>
      </c>
      <c r="C269" s="3" t="s">
        <v>8167</v>
      </c>
      <c r="D269" s="3" t="s">
        <v>8149</v>
      </c>
      <c r="E269" s="30" t="s">
        <v>8287</v>
      </c>
      <c r="G269" s="3" t="str">
        <f t="shared" si="5"/>
        <v>Questio1000ble for Week 1 </v>
      </c>
      <c r="H269" s="3" t="str">
        <f t="shared" si="1"/>
        <v>K. Listenbee Kolby Listenbee</v>
      </c>
      <c r="I269" s="3" t="str">
        <f t="shared" si="2"/>
        <v>Listenbee</v>
      </c>
      <c r="J269" s="94" t="str">
        <f t="shared" si="3"/>
        <v>Kolby Listenbee</v>
      </c>
      <c r="K269" s="3" t="str">
        <f t="shared" si="6"/>
        <v>Ques: Week 1 </v>
      </c>
    </row>
    <row r="270" ht="15.75" customHeight="1">
      <c r="A270" s="24" t="s">
        <v>8301</v>
      </c>
      <c r="B270" s="3" t="s">
        <v>4631</v>
      </c>
      <c r="C270" s="3" t="s">
        <v>8167</v>
      </c>
      <c r="D270" s="3" t="s">
        <v>8149</v>
      </c>
      <c r="E270" s="30" t="s">
        <v>8287</v>
      </c>
      <c r="G270" s="3" t="str">
        <f t="shared" si="5"/>
        <v>Questio1000ble for Week 1 </v>
      </c>
      <c r="H270" s="3" t="str">
        <f t="shared" si="1"/>
        <v>M. Cirino Michael Cirino</v>
      </c>
      <c r="I270" s="3" t="str">
        <f t="shared" si="2"/>
        <v>Cirino</v>
      </c>
      <c r="J270" s="94" t="str">
        <f t="shared" si="3"/>
        <v>Michael Cirino</v>
      </c>
      <c r="K270" s="3" t="str">
        <f t="shared" si="6"/>
        <v>Ques: Week 1 </v>
      </c>
    </row>
    <row r="271" ht="15.75" customHeight="1">
      <c r="A271" s="24" t="s">
        <v>8129</v>
      </c>
      <c r="B271" s="3"/>
      <c r="C271" s="3"/>
      <c r="D271" s="3"/>
      <c r="E271" s="3"/>
      <c r="G271" s="3" t="str">
        <f t="shared" si="5"/>
        <v/>
      </c>
      <c r="H271" s="3" t="str">
        <f t="shared" si="1"/>
        <v>team log</v>
      </c>
      <c r="I271" s="3" t="str">
        <f t="shared" si="2"/>
        <v>log</v>
      </c>
      <c r="J271" s="94" t="str">
        <f t="shared" si="3"/>
        <v>#VALUE!</v>
      </c>
      <c r="K271" s="3" t="str">
        <f t="shared" si="6"/>
        <v/>
      </c>
    </row>
    <row r="272" ht="15.75" customHeight="1">
      <c r="A272" s="24" t="s">
        <v>8302</v>
      </c>
      <c r="B272" s="3"/>
      <c r="C272" s="3"/>
      <c r="D272" s="3"/>
      <c r="E272" s="3"/>
      <c r="G272" s="3" t="str">
        <f t="shared" si="5"/>
        <v/>
      </c>
      <c r="H272" s="3" t="str">
        <f t="shared" si="1"/>
        <v>Jacksonville</v>
      </c>
      <c r="I272" s="3" t="str">
        <f t="shared" si="2"/>
        <v>#VALUE!</v>
      </c>
      <c r="J272" s="94" t="str">
        <f t="shared" si="3"/>
        <v>#VALUE!</v>
      </c>
      <c r="K272" s="3" t="str">
        <f t="shared" si="6"/>
        <v/>
      </c>
    </row>
    <row r="273" ht="15.75" customHeight="1">
      <c r="A273" s="24" t="s">
        <v>3</v>
      </c>
      <c r="B273" s="3" t="s">
        <v>4</v>
      </c>
      <c r="C273" s="3" t="s">
        <v>8131</v>
      </c>
      <c r="D273" s="3" t="s">
        <v>8132</v>
      </c>
      <c r="E273" s="3" t="s">
        <v>8133</v>
      </c>
      <c r="G273" s="3" t="str">
        <f t="shared" si="5"/>
        <v>Injury Status</v>
      </c>
      <c r="H273" s="3" t="str">
        <f t="shared" si="1"/>
        <v>Playe</v>
      </c>
      <c r="I273" s="3" t="str">
        <f t="shared" si="2"/>
        <v>#VALUE!</v>
      </c>
      <c r="J273" s="94" t="str">
        <f t="shared" si="3"/>
        <v>#VALUE!</v>
      </c>
      <c r="K273" s="3" t="str">
        <f t="shared" si="6"/>
        <v>Injury Status</v>
      </c>
    </row>
    <row r="274" ht="15.75" customHeight="1">
      <c r="A274" s="24" t="s">
        <v>8303</v>
      </c>
      <c r="B274" s="3" t="s">
        <v>8262</v>
      </c>
      <c r="C274" s="3" t="s">
        <v>8199</v>
      </c>
      <c r="D274" s="3" t="s">
        <v>8146</v>
      </c>
      <c r="E274" s="30" t="s">
        <v>8304</v>
      </c>
      <c r="G274" s="3" t="str">
        <f t="shared" si="5"/>
        <v>Questio1000ble for Week 1 </v>
      </c>
      <c r="H274" s="3" t="str">
        <f t="shared" si="1"/>
        <v>R. Harrison Ronnie Harrison</v>
      </c>
      <c r="I274" s="3" t="str">
        <f t="shared" si="2"/>
        <v>Harrison</v>
      </c>
      <c r="J274" s="94" t="str">
        <f t="shared" si="3"/>
        <v>Ronnie Harrison</v>
      </c>
      <c r="K274" s="3" t="str">
        <f t="shared" si="6"/>
        <v>Ques: Week 1 </v>
      </c>
    </row>
    <row r="275" ht="15.75" customHeight="1">
      <c r="A275" s="24" t="s">
        <v>8305</v>
      </c>
      <c r="B275" s="3" t="s">
        <v>61</v>
      </c>
      <c r="C275" s="3" t="s">
        <v>8199</v>
      </c>
      <c r="D275" s="3" t="s">
        <v>8172</v>
      </c>
      <c r="E275" s="3" t="s">
        <v>8163</v>
      </c>
      <c r="G275" s="3" t="str">
        <f t="shared" si="5"/>
        <v>IR. Injured Reserve</v>
      </c>
      <c r="H275" s="3" t="str">
        <f t="shared" si="1"/>
        <v>J. Oliver Josh Oliver</v>
      </c>
      <c r="I275" s="3" t="str">
        <f t="shared" si="2"/>
        <v>Oliver</v>
      </c>
      <c r="J275" s="94" t="str">
        <f t="shared" si="3"/>
        <v>Josh Oliver</v>
      </c>
      <c r="K275" s="3" t="str">
        <f t="shared" si="6"/>
        <v>IR</v>
      </c>
    </row>
    <row r="276" ht="15.75" customHeight="1">
      <c r="A276" s="24" t="s">
        <v>8306</v>
      </c>
      <c r="B276" s="3" t="s">
        <v>4630</v>
      </c>
      <c r="C276" s="3" t="s">
        <v>8307</v>
      </c>
      <c r="D276" s="3" t="s">
        <v>8271</v>
      </c>
      <c r="E276" s="30" t="s">
        <v>8308</v>
      </c>
      <c r="G276" s="3" t="str">
        <f t="shared" si="5"/>
        <v>Doubtful for Week 1 </v>
      </c>
      <c r="H276" s="3" t="str">
        <f t="shared" si="1"/>
        <v>Q. Williams Quincy Williams</v>
      </c>
      <c r="I276" s="3" t="str">
        <f t="shared" si="2"/>
        <v>Williams</v>
      </c>
      <c r="J276" s="94" t="str">
        <f t="shared" si="3"/>
        <v>Quincy Williams</v>
      </c>
      <c r="K276" s="3" t="str">
        <f t="shared" si="6"/>
        <v>Doubtful: Week 1 </v>
      </c>
    </row>
    <row r="277" ht="15.75" customHeight="1">
      <c r="A277" s="24" t="s">
        <v>8309</v>
      </c>
      <c r="B277" s="3" t="s">
        <v>4630</v>
      </c>
      <c r="C277" s="3" t="s">
        <v>8140</v>
      </c>
      <c r="D277" s="3" t="s">
        <v>8211</v>
      </c>
      <c r="E277" s="30" t="s">
        <v>8304</v>
      </c>
      <c r="G277" s="3" t="str">
        <f t="shared" si="5"/>
        <v>Questio1000ble for Week 1 </v>
      </c>
      <c r="H277" s="3" t="str">
        <f t="shared" si="1"/>
        <v>K. Chaisson K'Lavon Chaisson</v>
      </c>
      <c r="I277" s="3" t="str">
        <f t="shared" si="2"/>
        <v>Chaisson</v>
      </c>
      <c r="J277" s="94" t="str">
        <f t="shared" si="3"/>
        <v>K'Lavon Chaisson</v>
      </c>
      <c r="K277" s="3" t="str">
        <f t="shared" si="6"/>
        <v>Ques: Week 1 </v>
      </c>
    </row>
    <row r="278" ht="15.75" customHeight="1">
      <c r="A278" s="24" t="s">
        <v>8310</v>
      </c>
      <c r="B278" s="3" t="s">
        <v>5850</v>
      </c>
      <c r="C278" s="3" t="s">
        <v>8311</v>
      </c>
      <c r="D278" s="3" t="s">
        <v>8149</v>
      </c>
      <c r="E278" s="3" t="s">
        <v>8163</v>
      </c>
      <c r="G278" s="3" t="str">
        <f t="shared" si="5"/>
        <v>IR. Injured Reserve</v>
      </c>
      <c r="H278" s="3" t="str">
        <f t="shared" si="1"/>
        <v>D. Russell Dontavius Russell</v>
      </c>
      <c r="I278" s="3" t="str">
        <f t="shared" si="2"/>
        <v>Russell</v>
      </c>
      <c r="J278" s="94" t="str">
        <f t="shared" si="3"/>
        <v>Dontavius Russell</v>
      </c>
      <c r="K278" s="3" t="str">
        <f t="shared" si="6"/>
        <v>IR</v>
      </c>
    </row>
    <row r="279" ht="15.75" customHeight="1">
      <c r="A279" s="24" t="s">
        <v>8312</v>
      </c>
      <c r="B279" s="3" t="s">
        <v>8139</v>
      </c>
      <c r="C279" s="3" t="s">
        <v>8227</v>
      </c>
      <c r="D279" s="3" t="s">
        <v>8232</v>
      </c>
      <c r="E279" s="3" t="s">
        <v>8225</v>
      </c>
      <c r="G279" s="3" t="str">
        <f t="shared" si="5"/>
        <v>IR. Reserve - COVID-19</v>
      </c>
      <c r="H279" s="3" t="str">
        <f t="shared" si="1"/>
        <v>R. Pope Ryan Pope</v>
      </c>
      <c r="I279" s="3" t="str">
        <f t="shared" si="2"/>
        <v>Pope</v>
      </c>
      <c r="J279" s="94" t="str">
        <f t="shared" si="3"/>
        <v>Ryan Pope</v>
      </c>
      <c r="K279" s="3" t="str">
        <f t="shared" si="6"/>
        <v>IR. Reserve - COVID-19</v>
      </c>
    </row>
    <row r="280" ht="15.75" customHeight="1">
      <c r="A280" s="24" t="s">
        <v>8313</v>
      </c>
      <c r="B280" s="3" t="s">
        <v>5850</v>
      </c>
      <c r="C280" s="3" t="s">
        <v>8314</v>
      </c>
      <c r="D280" s="3" t="s">
        <v>8205</v>
      </c>
      <c r="E280" s="3" t="s">
        <v>8315</v>
      </c>
      <c r="G280" s="3" t="str">
        <f t="shared" si="5"/>
        <v>Suspended until Week 5 </v>
      </c>
      <c r="H280" s="3" t="str">
        <f t="shared" si="1"/>
        <v>C. Davis Carl Davis</v>
      </c>
      <c r="I280" s="3" t="str">
        <f t="shared" si="2"/>
        <v>Davis</v>
      </c>
      <c r="J280" s="94" t="str">
        <f t="shared" si="3"/>
        <v>Carl Davis</v>
      </c>
      <c r="K280" s="3" t="str">
        <f t="shared" si="6"/>
        <v>Susp: Week 5 </v>
      </c>
    </row>
    <row r="281" ht="15.75" customHeight="1">
      <c r="A281" s="24" t="s">
        <v>8316</v>
      </c>
      <c r="B281" s="3" t="s">
        <v>34</v>
      </c>
      <c r="C281" s="3" t="s">
        <v>8317</v>
      </c>
      <c r="D281" s="3" t="s">
        <v>8149</v>
      </c>
      <c r="E281" s="30" t="s">
        <v>8304</v>
      </c>
      <c r="G281" s="3" t="str">
        <f t="shared" si="5"/>
        <v>Questio1000ble for Week 1 </v>
      </c>
      <c r="H281" s="3" t="str">
        <f t="shared" si="1"/>
        <v>D. Snelson Dredrick Snelson</v>
      </c>
      <c r="I281" s="3" t="str">
        <f t="shared" si="2"/>
        <v>Snelson</v>
      </c>
      <c r="J281" s="94" t="str">
        <f t="shared" si="3"/>
        <v>Dredrick Snelson</v>
      </c>
      <c r="K281" s="3" t="str">
        <f t="shared" si="6"/>
        <v>Ques: Week 1 </v>
      </c>
    </row>
    <row r="282" ht="15.75" customHeight="1">
      <c r="A282" s="22" t="s">
        <v>8318</v>
      </c>
      <c r="B282" s="3" t="s">
        <v>4630</v>
      </c>
      <c r="C282" s="3" t="s">
        <v>8319</v>
      </c>
      <c r="D282" s="3" t="s">
        <v>8149</v>
      </c>
      <c r="E282" s="30" t="s">
        <v>8304</v>
      </c>
      <c r="G282" s="3" t="str">
        <f t="shared" si="5"/>
        <v>Questio1000ble for Week 1 </v>
      </c>
      <c r="H282" s="3" t="str">
        <f t="shared" si="1"/>
        <v>M. Hungalu Ma1000se Hungalu</v>
      </c>
      <c r="I282" s="3" t="str">
        <f t="shared" si="2"/>
        <v>Hungalu</v>
      </c>
      <c r="J282" s="94" t="str">
        <f t="shared" si="3"/>
        <v>Ma1000se Hungalu</v>
      </c>
      <c r="K282" s="3" t="str">
        <f t="shared" si="6"/>
        <v>Ques: Week 1 </v>
      </c>
    </row>
    <row r="283" ht="15.75" customHeight="1">
      <c r="A283" s="24" t="s">
        <v>8320</v>
      </c>
      <c r="B283" s="3" t="s">
        <v>34</v>
      </c>
      <c r="C283" s="3" t="s">
        <v>8167</v>
      </c>
      <c r="D283" s="3" t="s">
        <v>8172</v>
      </c>
      <c r="E283" s="30" t="s">
        <v>8304</v>
      </c>
      <c r="G283" s="3" t="str">
        <f t="shared" si="5"/>
        <v>Questio1000ble for Week 1 </v>
      </c>
      <c r="H283" s="3" t="str">
        <f t="shared" si="1"/>
        <v>B. Walters Bryan Walters</v>
      </c>
      <c r="I283" s="3" t="str">
        <f t="shared" si="2"/>
        <v>Walters</v>
      </c>
      <c r="J283" s="94" t="str">
        <f t="shared" si="3"/>
        <v>Bryan Walters</v>
      </c>
      <c r="K283" s="3" t="str">
        <f t="shared" si="6"/>
        <v>Ques: Week 1 </v>
      </c>
    </row>
    <row r="284" ht="15.75" customHeight="1">
      <c r="A284" s="24" t="s">
        <v>8129</v>
      </c>
      <c r="B284" s="3"/>
      <c r="C284" s="3"/>
      <c r="D284" s="3"/>
      <c r="E284" s="3"/>
      <c r="G284" s="3" t="str">
        <f t="shared" si="5"/>
        <v/>
      </c>
      <c r="H284" s="3" t="str">
        <f t="shared" si="1"/>
        <v>team log</v>
      </c>
      <c r="I284" s="3" t="str">
        <f t="shared" si="2"/>
        <v>log</v>
      </c>
      <c r="J284" s="94" t="str">
        <f t="shared" si="3"/>
        <v>#VALUE!</v>
      </c>
      <c r="K284" s="3" t="str">
        <f t="shared" si="6"/>
        <v/>
      </c>
    </row>
    <row r="285" ht="15.75" customHeight="1">
      <c r="A285" s="24" t="s">
        <v>8321</v>
      </c>
      <c r="B285" s="3"/>
      <c r="C285" s="3"/>
      <c r="D285" s="3"/>
      <c r="E285" s="3"/>
      <c r="G285" s="3" t="str">
        <f t="shared" si="5"/>
        <v/>
      </c>
      <c r="H285" s="3" t="str">
        <f t="shared" si="1"/>
        <v>Kansas City</v>
      </c>
      <c r="I285" s="3" t="str">
        <f t="shared" si="2"/>
        <v>City</v>
      </c>
      <c r="J285" s="94" t="str">
        <f t="shared" si="3"/>
        <v>#VALUE!</v>
      </c>
      <c r="K285" s="3" t="str">
        <f t="shared" si="6"/>
        <v/>
      </c>
    </row>
    <row r="286" ht="15.75" customHeight="1">
      <c r="A286" s="24" t="s">
        <v>3</v>
      </c>
      <c r="B286" s="3" t="s">
        <v>4</v>
      </c>
      <c r="C286" s="3" t="s">
        <v>8131</v>
      </c>
      <c r="D286" s="3" t="s">
        <v>8132</v>
      </c>
      <c r="E286" s="3" t="s">
        <v>8133</v>
      </c>
      <c r="G286" s="3" t="str">
        <f t="shared" si="5"/>
        <v>Injury Status</v>
      </c>
      <c r="H286" s="3" t="str">
        <f t="shared" si="1"/>
        <v>Playe</v>
      </c>
      <c r="I286" s="3" t="str">
        <f t="shared" si="2"/>
        <v>#VALUE!</v>
      </c>
      <c r="J286" s="94" t="str">
        <f t="shared" si="3"/>
        <v>#VALUE!</v>
      </c>
      <c r="K286" s="3" t="str">
        <f t="shared" si="6"/>
        <v>Injury Status</v>
      </c>
    </row>
    <row r="287" ht="15.75" customHeight="1">
      <c r="A287" s="24" t="s">
        <v>8322</v>
      </c>
      <c r="B287" s="3" t="s">
        <v>8262</v>
      </c>
      <c r="C287" s="3" t="s">
        <v>8145</v>
      </c>
      <c r="D287" s="3" t="s">
        <v>8200</v>
      </c>
      <c r="E287" s="30" t="s">
        <v>8323</v>
      </c>
      <c r="G287" s="3" t="str">
        <f t="shared" si="5"/>
        <v>Questio1000ble for Week 1 </v>
      </c>
      <c r="H287" s="3" t="str">
        <f t="shared" si="1"/>
        <v>J. Thornhill Juan Thornhill</v>
      </c>
      <c r="I287" s="3" t="str">
        <f t="shared" si="2"/>
        <v>Thornhill</v>
      </c>
      <c r="J287" s="94" t="str">
        <f t="shared" si="3"/>
        <v>Juan Thornhill</v>
      </c>
      <c r="K287" s="3" t="str">
        <f t="shared" si="6"/>
        <v>Ques: Week 1 </v>
      </c>
    </row>
    <row r="288" ht="15.75" customHeight="1">
      <c r="A288" s="24" t="s">
        <v>8324</v>
      </c>
      <c r="B288" s="3" t="s">
        <v>5846</v>
      </c>
      <c r="C288" s="3" t="s">
        <v>8145</v>
      </c>
      <c r="D288" s="3" t="s">
        <v>8205</v>
      </c>
      <c r="E288" s="3" t="s">
        <v>8325</v>
      </c>
      <c r="G288" s="3" t="str">
        <f t="shared" si="5"/>
        <v>Suspended for Week 1 </v>
      </c>
      <c r="H288" s="3" t="str">
        <f t="shared" si="1"/>
        <v>B. Breeland Bashaud Breeland</v>
      </c>
      <c r="I288" s="3" t="str">
        <f t="shared" si="2"/>
        <v>Breeland</v>
      </c>
      <c r="J288" s="94" t="str">
        <f t="shared" si="3"/>
        <v>Bashaud Breeland</v>
      </c>
      <c r="K288" s="3" t="str">
        <f t="shared" si="6"/>
        <v>Suspended for Week 1 </v>
      </c>
    </row>
    <row r="289" ht="15.75" customHeight="1">
      <c r="A289" s="24" t="s">
        <v>8326</v>
      </c>
      <c r="B289" s="3" t="s">
        <v>61</v>
      </c>
      <c r="C289" s="3" t="s">
        <v>8159</v>
      </c>
      <c r="D289" s="3" t="s">
        <v>8289</v>
      </c>
      <c r="E289" s="30" t="s">
        <v>8323</v>
      </c>
      <c r="G289" s="3" t="str">
        <f t="shared" si="5"/>
        <v>Questio1000ble for Week 1 </v>
      </c>
      <c r="H289" s="3" t="str">
        <f t="shared" si="1"/>
        <v>R. Seals-Jones Ricky Seals-Jones</v>
      </c>
      <c r="I289" s="3" t="str">
        <f t="shared" si="2"/>
        <v>Seals-Jones</v>
      </c>
      <c r="J289" s="94" t="str">
        <f t="shared" si="3"/>
        <v>Ricky Seals-Jones</v>
      </c>
      <c r="K289" s="3" t="str">
        <f t="shared" si="6"/>
        <v>Ques: Week 1 </v>
      </c>
    </row>
    <row r="290" ht="15.75" customHeight="1">
      <c r="A290" s="24" t="s">
        <v>8327</v>
      </c>
      <c r="B290" s="3" t="s">
        <v>61</v>
      </c>
      <c r="C290" s="3" t="s">
        <v>8188</v>
      </c>
      <c r="D290" s="3" t="s">
        <v>8237</v>
      </c>
      <c r="E290" s="30" t="s">
        <v>8323</v>
      </c>
      <c r="G290" s="3" t="str">
        <f t="shared" si="5"/>
        <v>Questio1000ble for Week 1 </v>
      </c>
      <c r="H290" s="3" t="str">
        <f t="shared" si="1"/>
        <v>D. Yelder Deon Yelder</v>
      </c>
      <c r="I290" s="3" t="str">
        <f t="shared" si="2"/>
        <v>Yelder</v>
      </c>
      <c r="J290" s="94" t="str">
        <f t="shared" si="3"/>
        <v>Deon Yelder</v>
      </c>
      <c r="K290" s="3" t="str">
        <f t="shared" si="6"/>
        <v>Ques: Week 1 </v>
      </c>
    </row>
    <row r="291" ht="15.75" customHeight="1">
      <c r="A291" s="24" t="s">
        <v>8328</v>
      </c>
      <c r="B291" s="3" t="s">
        <v>34</v>
      </c>
      <c r="C291" s="3" t="s">
        <v>8188</v>
      </c>
      <c r="D291" s="3" t="s">
        <v>8237</v>
      </c>
      <c r="E291" s="30" t="s">
        <v>8323</v>
      </c>
      <c r="G291" s="3" t="str">
        <f t="shared" si="5"/>
        <v>Questio1000ble for Week 1 </v>
      </c>
      <c r="H291" s="3" t="str">
        <f t="shared" si="1"/>
        <v>S. Watkins Sammy Watkins</v>
      </c>
      <c r="I291" s="3" t="str">
        <f t="shared" si="2"/>
        <v>Watkins</v>
      </c>
      <c r="J291" s="94" t="str">
        <f t="shared" si="3"/>
        <v>Sammy Watkins</v>
      </c>
      <c r="K291" s="3" t="str">
        <f t="shared" si="6"/>
        <v>Ques: Week 1 </v>
      </c>
    </row>
    <row r="292" ht="15.75" customHeight="1">
      <c r="A292" s="24" t="s">
        <v>8329</v>
      </c>
      <c r="B292" s="3" t="s">
        <v>8139</v>
      </c>
      <c r="C292" s="3" t="s">
        <v>8188</v>
      </c>
      <c r="D292" s="3" t="s">
        <v>8146</v>
      </c>
      <c r="E292" s="30" t="s">
        <v>8323</v>
      </c>
      <c r="G292" s="3" t="str">
        <f t="shared" si="5"/>
        <v>Questio1000ble for Week 1 </v>
      </c>
      <c r="H292" s="3" t="str">
        <f t="shared" si="1"/>
        <v>E. Fisher Eric Fisher</v>
      </c>
      <c r="I292" s="3" t="str">
        <f t="shared" si="2"/>
        <v>Fisher</v>
      </c>
      <c r="J292" s="94" t="str">
        <f t="shared" si="3"/>
        <v>Eric Fisher</v>
      </c>
      <c r="K292" s="3" t="str">
        <f t="shared" si="6"/>
        <v>Ques: Week 1 </v>
      </c>
    </row>
    <row r="293" ht="15.75" customHeight="1">
      <c r="A293" s="24" t="s">
        <v>8330</v>
      </c>
      <c r="B293" s="3" t="s">
        <v>5846</v>
      </c>
      <c r="C293" s="3" t="s">
        <v>8188</v>
      </c>
      <c r="D293" s="3" t="s">
        <v>8200</v>
      </c>
      <c r="E293" s="3" t="s">
        <v>8331</v>
      </c>
      <c r="G293" s="3" t="str">
        <f t="shared" si="5"/>
        <v>IR. Injured Reserve. Expected Return - Week 3</v>
      </c>
      <c r="H293" s="3" t="str">
        <f t="shared" si="1"/>
        <v>A. Brown Alex Brown</v>
      </c>
      <c r="I293" s="3" t="str">
        <f t="shared" si="2"/>
        <v>Brown</v>
      </c>
      <c r="J293" s="94" t="str">
        <f t="shared" si="3"/>
        <v>Alex Brown</v>
      </c>
      <c r="K293" s="3" t="str">
        <f t="shared" si="6"/>
        <v>IR. Expected Return - Week 3</v>
      </c>
    </row>
    <row r="294" ht="15.75" customHeight="1">
      <c r="A294" s="24" t="s">
        <v>8332</v>
      </c>
      <c r="B294" s="3" t="s">
        <v>34</v>
      </c>
      <c r="C294" s="3" t="s">
        <v>8333</v>
      </c>
      <c r="D294" s="3" t="s">
        <v>8211</v>
      </c>
      <c r="E294" s="30" t="s">
        <v>8323</v>
      </c>
      <c r="G294" s="3" t="str">
        <f t="shared" si="5"/>
        <v>Questio1000ble for Week 1 </v>
      </c>
      <c r="H294" s="3" t="str">
        <f t="shared" si="1"/>
        <v>B. Pringle Byron Pringle</v>
      </c>
      <c r="I294" s="3" t="str">
        <f t="shared" si="2"/>
        <v>Pringle</v>
      </c>
      <c r="J294" s="94" t="str">
        <f t="shared" si="3"/>
        <v>Byron Pringle</v>
      </c>
      <c r="K294" s="3" t="str">
        <f t="shared" si="6"/>
        <v>Ques: Week 1 </v>
      </c>
    </row>
    <row r="295" ht="15.75" customHeight="1">
      <c r="A295" s="24" t="s">
        <v>8334</v>
      </c>
      <c r="B295" s="3" t="s">
        <v>5846</v>
      </c>
      <c r="C295" s="3" t="s">
        <v>8333</v>
      </c>
      <c r="D295" s="3" t="s">
        <v>8237</v>
      </c>
      <c r="E295" s="30" t="s">
        <v>8323</v>
      </c>
      <c r="G295" s="3" t="str">
        <f t="shared" si="5"/>
        <v>Questio1000ble for Week 1 </v>
      </c>
      <c r="H295" s="3" t="str">
        <f t="shared" si="1"/>
        <v>A. Hamilton Antonio Hamilton</v>
      </c>
      <c r="I295" s="3" t="str">
        <f t="shared" si="2"/>
        <v>Hamilton</v>
      </c>
      <c r="J295" s="94" t="str">
        <f t="shared" si="3"/>
        <v>Antonio Hamilton</v>
      </c>
      <c r="K295" s="3" t="str">
        <f t="shared" si="6"/>
        <v>Ques: Week 1 </v>
      </c>
    </row>
    <row r="296" ht="15.75" customHeight="1">
      <c r="A296" s="24" t="s">
        <v>8335</v>
      </c>
      <c r="B296" s="3" t="s">
        <v>5847</v>
      </c>
      <c r="C296" s="3" t="s">
        <v>8333</v>
      </c>
      <c r="D296" s="3" t="s">
        <v>8237</v>
      </c>
      <c r="E296" s="30" t="s">
        <v>8323</v>
      </c>
      <c r="G296" s="3" t="str">
        <f t="shared" si="5"/>
        <v>Questio1000ble for Week 1 </v>
      </c>
      <c r="H296" s="3" t="str">
        <f t="shared" si="1"/>
        <v>C. Jones Chris Jones</v>
      </c>
      <c r="I296" s="3" t="str">
        <f t="shared" si="2"/>
        <v>Jones</v>
      </c>
      <c r="J296" s="94" t="str">
        <f t="shared" si="3"/>
        <v>Chris Jones</v>
      </c>
      <c r="K296" s="3" t="str">
        <f t="shared" si="6"/>
        <v>Ques: Week 1 </v>
      </c>
    </row>
    <row r="297" ht="15.75" customHeight="1">
      <c r="A297" s="22" t="s">
        <v>8336</v>
      </c>
      <c r="B297" s="3" t="s">
        <v>8139</v>
      </c>
      <c r="C297" s="3" t="s">
        <v>8181</v>
      </c>
      <c r="D297" s="3" t="s">
        <v>8162</v>
      </c>
      <c r="E297" s="30" t="s">
        <v>8266</v>
      </c>
      <c r="G297" s="3" t="str">
        <f t="shared" si="5"/>
        <v>Physically U1000ble to Perform. Expected Return - Week 1</v>
      </c>
      <c r="H297" s="3" t="str">
        <f t="shared" si="1"/>
        <v>M. Rankin Marti1000s Rankin</v>
      </c>
      <c r="I297" s="3" t="str">
        <f t="shared" si="2"/>
        <v>Rankin</v>
      </c>
      <c r="J297" s="94" t="str">
        <f t="shared" si="3"/>
        <v>Marti1000s Rankin</v>
      </c>
      <c r="K297" s="3" t="str">
        <f t="shared" si="6"/>
        <v>PUP. Expected Return - Week 1</v>
      </c>
    </row>
    <row r="298" ht="15.75" customHeight="1">
      <c r="A298" s="24" t="s">
        <v>8337</v>
      </c>
      <c r="B298" s="3" t="s">
        <v>5847</v>
      </c>
      <c r="C298" s="3" t="s">
        <v>8338</v>
      </c>
      <c r="D298" s="3" t="s">
        <v>8205</v>
      </c>
      <c r="E298" s="3" t="s">
        <v>8339</v>
      </c>
      <c r="G298" s="3" t="str">
        <f t="shared" si="5"/>
        <v>Suspended for four games</v>
      </c>
      <c r="H298" s="3" t="str">
        <f t="shared" si="1"/>
        <v>B. Speaks Breeland Speaks</v>
      </c>
      <c r="I298" s="3" t="str">
        <f t="shared" si="2"/>
        <v>Speaks</v>
      </c>
      <c r="J298" s="94" t="str">
        <f t="shared" si="3"/>
        <v>Breeland Speaks</v>
      </c>
      <c r="K298" s="3" t="str">
        <f t="shared" si="6"/>
        <v>Suspended for four games</v>
      </c>
    </row>
    <row r="299" ht="15.75" customHeight="1">
      <c r="A299" s="24" t="s">
        <v>8129</v>
      </c>
      <c r="B299" s="3"/>
      <c r="C299" s="3"/>
      <c r="D299" s="3"/>
      <c r="E299" s="3"/>
      <c r="G299" s="3" t="str">
        <f t="shared" si="5"/>
        <v/>
      </c>
      <c r="H299" s="3" t="str">
        <f t="shared" si="1"/>
        <v>team log</v>
      </c>
      <c r="I299" s="3" t="str">
        <f t="shared" si="2"/>
        <v>log</v>
      </c>
      <c r="J299" s="94" t="str">
        <f t="shared" si="3"/>
        <v>#VALUE!</v>
      </c>
      <c r="K299" s="3" t="str">
        <f t="shared" si="6"/>
        <v/>
      </c>
    </row>
    <row r="300" ht="15.75" customHeight="1">
      <c r="A300" s="24" t="s">
        <v>8340</v>
      </c>
      <c r="B300" s="3"/>
      <c r="C300" s="3"/>
      <c r="D300" s="3"/>
      <c r="E300" s="3"/>
      <c r="G300" s="3" t="str">
        <f t="shared" si="5"/>
        <v/>
      </c>
      <c r="H300" s="3" t="str">
        <f t="shared" si="1"/>
        <v>Las Vegas</v>
      </c>
      <c r="I300" s="3" t="str">
        <f t="shared" si="2"/>
        <v>Vegas</v>
      </c>
      <c r="J300" s="94" t="str">
        <f t="shared" si="3"/>
        <v>#VALUE!</v>
      </c>
      <c r="K300" s="3" t="str">
        <f t="shared" si="6"/>
        <v/>
      </c>
    </row>
    <row r="301" ht="15.75" customHeight="1">
      <c r="A301" s="24" t="s">
        <v>3</v>
      </c>
      <c r="B301" s="3" t="s">
        <v>4</v>
      </c>
      <c r="C301" s="3" t="s">
        <v>8131</v>
      </c>
      <c r="D301" s="3" t="s">
        <v>8132</v>
      </c>
      <c r="E301" s="3" t="s">
        <v>8133</v>
      </c>
      <c r="G301" s="3" t="str">
        <f t="shared" si="5"/>
        <v>Injury Status</v>
      </c>
      <c r="H301" s="3" t="str">
        <f t="shared" si="1"/>
        <v>Playe</v>
      </c>
      <c r="I301" s="3" t="str">
        <f t="shared" si="2"/>
        <v>#VALUE!</v>
      </c>
      <c r="J301" s="94" t="str">
        <f t="shared" si="3"/>
        <v>#VALUE!</v>
      </c>
      <c r="K301" s="3" t="str">
        <f t="shared" si="6"/>
        <v>Injury Status</v>
      </c>
    </row>
    <row r="302" ht="15.75" customHeight="1">
      <c r="A302" s="24" t="s">
        <v>8341</v>
      </c>
      <c r="B302" s="3" t="s">
        <v>8139</v>
      </c>
      <c r="C302" s="3" t="s">
        <v>8145</v>
      </c>
      <c r="D302" s="3" t="s">
        <v>8149</v>
      </c>
      <c r="E302" s="30" t="s">
        <v>8342</v>
      </c>
      <c r="G302" s="3" t="str">
        <f t="shared" si="5"/>
        <v>Questio1000ble for Week 1 </v>
      </c>
      <c r="H302" s="3" t="str">
        <f t="shared" si="1"/>
        <v>T. Brown Trent Brown</v>
      </c>
      <c r="I302" s="3" t="str">
        <f t="shared" si="2"/>
        <v>Brown</v>
      </c>
      <c r="J302" s="94" t="str">
        <f t="shared" si="3"/>
        <v>Trent Brown</v>
      </c>
      <c r="K302" s="3" t="str">
        <f t="shared" si="6"/>
        <v>Ques: Week 1 </v>
      </c>
    </row>
    <row r="303" ht="15.75" customHeight="1">
      <c r="A303" s="24" t="s">
        <v>8343</v>
      </c>
      <c r="B303" s="3" t="s">
        <v>5846</v>
      </c>
      <c r="C303" s="3" t="s">
        <v>8140</v>
      </c>
      <c r="D303" s="3" t="s">
        <v>8162</v>
      </c>
      <c r="E303" s="30" t="s">
        <v>8179</v>
      </c>
      <c r="G303" s="3" t="str">
        <f t="shared" si="5"/>
        <v>Physically U1000ble to Perform</v>
      </c>
      <c r="H303" s="3" t="str">
        <f t="shared" si="1"/>
        <v>N. Nelson Nick Nelson</v>
      </c>
      <c r="I303" s="3" t="str">
        <f t="shared" si="2"/>
        <v>Nelson</v>
      </c>
      <c r="J303" s="94" t="str">
        <f t="shared" si="3"/>
        <v>Nick Nelson</v>
      </c>
      <c r="K303" s="3" t="str">
        <f t="shared" si="6"/>
        <v>PUP</v>
      </c>
    </row>
    <row r="304" ht="15.75" customHeight="1">
      <c r="A304" s="24" t="s">
        <v>8344</v>
      </c>
      <c r="B304" s="3" t="s">
        <v>5846</v>
      </c>
      <c r="C304" s="3" t="s">
        <v>8314</v>
      </c>
      <c r="D304" s="3" t="s">
        <v>8205</v>
      </c>
      <c r="E304" s="3" t="s">
        <v>8345</v>
      </c>
      <c r="G304" s="3" t="str">
        <f t="shared" si="5"/>
        <v>Suspended until Week 2 </v>
      </c>
      <c r="H304" s="3" t="str">
        <f t="shared" si="1"/>
        <v>N. Lawson Nevin Lawson</v>
      </c>
      <c r="I304" s="3" t="str">
        <f t="shared" si="2"/>
        <v>Lawson</v>
      </c>
      <c r="J304" s="94" t="str">
        <f t="shared" si="3"/>
        <v>Nevin Lawson</v>
      </c>
      <c r="K304" s="3" t="str">
        <f t="shared" si="6"/>
        <v>Susp: Week 2 </v>
      </c>
    </row>
    <row r="305" ht="15.75" customHeight="1">
      <c r="A305" s="24" t="s">
        <v>8129</v>
      </c>
      <c r="B305" s="3"/>
      <c r="C305" s="3"/>
      <c r="D305" s="3"/>
      <c r="E305" s="3"/>
      <c r="G305" s="3" t="str">
        <f t="shared" si="5"/>
        <v/>
      </c>
      <c r="H305" s="3" t="str">
        <f t="shared" si="1"/>
        <v>team log</v>
      </c>
      <c r="I305" s="3" t="str">
        <f t="shared" si="2"/>
        <v>log</v>
      </c>
      <c r="J305" s="94" t="str">
        <f t="shared" si="3"/>
        <v>#VALUE!</v>
      </c>
      <c r="K305" s="3" t="str">
        <f t="shared" si="6"/>
        <v/>
      </c>
    </row>
    <row r="306" ht="15.75" customHeight="1">
      <c r="A306" s="24" t="s">
        <v>8346</v>
      </c>
      <c r="B306" s="3"/>
      <c r="C306" s="3"/>
      <c r="D306" s="3"/>
      <c r="E306" s="3"/>
      <c r="G306" s="3" t="str">
        <f t="shared" si="5"/>
        <v/>
      </c>
      <c r="H306" s="3" t="str">
        <f t="shared" si="1"/>
        <v>L.A. Chargers</v>
      </c>
      <c r="I306" s="3" t="str">
        <f t="shared" si="2"/>
        <v>Chargers</v>
      </c>
      <c r="J306" s="94" t="str">
        <f t="shared" si="3"/>
        <v>#VALUE!</v>
      </c>
      <c r="K306" s="3" t="str">
        <f t="shared" si="6"/>
        <v/>
      </c>
    </row>
    <row r="307" ht="15.75" customHeight="1">
      <c r="A307" s="24" t="s">
        <v>3</v>
      </c>
      <c r="B307" s="3" t="s">
        <v>4</v>
      </c>
      <c r="C307" s="3" t="s">
        <v>8131</v>
      </c>
      <c r="D307" s="3" t="s">
        <v>8132</v>
      </c>
      <c r="E307" s="3" t="s">
        <v>8133</v>
      </c>
      <c r="G307" s="3" t="str">
        <f t="shared" si="5"/>
        <v>Injury Status</v>
      </c>
      <c r="H307" s="3" t="str">
        <f t="shared" si="1"/>
        <v>Playe</v>
      </c>
      <c r="I307" s="3" t="str">
        <f t="shared" si="2"/>
        <v>#VALUE!</v>
      </c>
      <c r="J307" s="94" t="str">
        <f t="shared" si="3"/>
        <v>#VALUE!</v>
      </c>
      <c r="K307" s="3" t="str">
        <f t="shared" si="6"/>
        <v>Injury Status</v>
      </c>
    </row>
    <row r="308" ht="15.75" customHeight="1">
      <c r="A308" s="24" t="s">
        <v>8347</v>
      </c>
      <c r="B308" s="3" t="s">
        <v>5847</v>
      </c>
      <c r="C308" s="3" t="s">
        <v>8159</v>
      </c>
      <c r="D308" s="3" t="s">
        <v>8348</v>
      </c>
      <c r="E308" s="30" t="s">
        <v>8349</v>
      </c>
      <c r="G308" s="3" t="str">
        <f t="shared" si="5"/>
        <v>Questio1000ble for Week 1 </v>
      </c>
      <c r="H308" s="3" t="str">
        <f t="shared" si="1"/>
        <v>M. Ingram Melvin Ingram</v>
      </c>
      <c r="I308" s="3" t="str">
        <f t="shared" si="2"/>
        <v>Ingram</v>
      </c>
      <c r="J308" s="94" t="str">
        <f t="shared" si="3"/>
        <v>Melvin Ingram</v>
      </c>
      <c r="K308" s="3" t="str">
        <f t="shared" si="6"/>
        <v>Ques: Week 1 </v>
      </c>
    </row>
    <row r="309" ht="15.75" customHeight="1">
      <c r="A309" s="24" t="s">
        <v>8350</v>
      </c>
      <c r="B309" s="3" t="s">
        <v>8139</v>
      </c>
      <c r="C309" s="3" t="s">
        <v>8351</v>
      </c>
      <c r="D309" s="3" t="s">
        <v>8149</v>
      </c>
      <c r="E309" s="30" t="s">
        <v>8349</v>
      </c>
      <c r="G309" s="3" t="str">
        <f t="shared" si="5"/>
        <v>Questio1000ble for Week 1 </v>
      </c>
      <c r="H309" s="3" t="str">
        <f t="shared" si="1"/>
        <v>B. Weiss Brant Weiss</v>
      </c>
      <c r="I309" s="3" t="str">
        <f t="shared" si="2"/>
        <v>Weiss</v>
      </c>
      <c r="J309" s="94" t="str">
        <f t="shared" si="3"/>
        <v>Brant Weiss</v>
      </c>
      <c r="K309" s="3" t="str">
        <f t="shared" si="6"/>
        <v>Ques: Week 1 </v>
      </c>
    </row>
    <row r="310" ht="15.75" customHeight="1">
      <c r="A310" s="24" t="s">
        <v>8352</v>
      </c>
      <c r="B310" s="3" t="s">
        <v>3557</v>
      </c>
      <c r="C310" s="3" t="s">
        <v>8167</v>
      </c>
      <c r="D310" s="3" t="s">
        <v>8149</v>
      </c>
      <c r="E310" s="30" t="s">
        <v>8349</v>
      </c>
      <c r="G310" s="3" t="str">
        <f t="shared" si="5"/>
        <v>Questio1000ble for Week 1 </v>
      </c>
      <c r="H310" s="3" t="str">
        <f t="shared" si="1"/>
        <v>D. DeBoer Dillon DeBoer</v>
      </c>
      <c r="I310" s="3" t="str">
        <f t="shared" si="2"/>
        <v>DeBoer</v>
      </c>
      <c r="J310" s="94" t="str">
        <f t="shared" si="3"/>
        <v>Dillon DeBoer</v>
      </c>
      <c r="K310" s="3" t="str">
        <f t="shared" si="6"/>
        <v>Ques: Week 1 </v>
      </c>
    </row>
    <row r="311" ht="15.75" customHeight="1">
      <c r="A311" s="24" t="s">
        <v>8353</v>
      </c>
      <c r="B311" s="3" t="s">
        <v>4630</v>
      </c>
      <c r="C311" s="3" t="s">
        <v>8167</v>
      </c>
      <c r="D311" s="3" t="s">
        <v>8172</v>
      </c>
      <c r="E311" s="30" t="s">
        <v>8349</v>
      </c>
      <c r="G311" s="3" t="str">
        <f t="shared" si="5"/>
        <v>Questio1000ble for Week 1 </v>
      </c>
      <c r="H311" s="3" t="str">
        <f t="shared" si="1"/>
        <v>B. Hekking Brock Hekking</v>
      </c>
      <c r="I311" s="3" t="str">
        <f t="shared" si="2"/>
        <v>Hekking</v>
      </c>
      <c r="J311" s="94" t="str">
        <f t="shared" si="3"/>
        <v>Brock Hekking</v>
      </c>
      <c r="K311" s="3" t="str">
        <f t="shared" si="6"/>
        <v>Ques: Week 1 </v>
      </c>
    </row>
    <row r="312" ht="15.75" customHeight="1">
      <c r="A312" s="24" t="s">
        <v>8129</v>
      </c>
      <c r="B312" s="3"/>
      <c r="C312" s="3"/>
      <c r="D312" s="3"/>
      <c r="E312" s="3"/>
      <c r="G312" s="3" t="str">
        <f t="shared" si="5"/>
        <v/>
      </c>
      <c r="H312" s="3" t="str">
        <f t="shared" si="1"/>
        <v>team log</v>
      </c>
      <c r="I312" s="3" t="str">
        <f t="shared" si="2"/>
        <v>log</v>
      </c>
      <c r="J312" s="94" t="str">
        <f t="shared" si="3"/>
        <v>#VALUE!</v>
      </c>
      <c r="K312" s="3" t="str">
        <f t="shared" si="6"/>
        <v/>
      </c>
    </row>
    <row r="313" ht="15.75" customHeight="1">
      <c r="A313" s="24" t="s">
        <v>8354</v>
      </c>
      <c r="B313" s="3"/>
      <c r="C313" s="3"/>
      <c r="D313" s="3"/>
      <c r="E313" s="3"/>
      <c r="G313" s="3" t="str">
        <f t="shared" si="5"/>
        <v/>
      </c>
      <c r="H313" s="3" t="str">
        <f t="shared" si="1"/>
        <v>L.A. Rams</v>
      </c>
      <c r="I313" s="3" t="str">
        <f t="shared" si="2"/>
        <v>Rams</v>
      </c>
      <c r="J313" s="94" t="str">
        <f t="shared" si="3"/>
        <v>#VALUE!</v>
      </c>
      <c r="K313" s="3" t="str">
        <f t="shared" si="6"/>
        <v/>
      </c>
    </row>
    <row r="314" ht="15.75" customHeight="1">
      <c r="A314" s="24" t="s">
        <v>3</v>
      </c>
      <c r="B314" s="3" t="s">
        <v>4</v>
      </c>
      <c r="C314" s="3" t="s">
        <v>8131</v>
      </c>
      <c r="D314" s="3" t="s">
        <v>8132</v>
      </c>
      <c r="E314" s="3" t="s">
        <v>8133</v>
      </c>
      <c r="G314" s="3" t="str">
        <f t="shared" si="5"/>
        <v>Injury Status</v>
      </c>
      <c r="H314" s="3" t="str">
        <f t="shared" si="1"/>
        <v>Playe</v>
      </c>
      <c r="I314" s="3" t="str">
        <f t="shared" si="2"/>
        <v>#VALUE!</v>
      </c>
      <c r="J314" s="94" t="str">
        <f t="shared" si="3"/>
        <v>#VALUE!</v>
      </c>
      <c r="K314" s="3" t="str">
        <f t="shared" si="6"/>
        <v>Injury Status</v>
      </c>
    </row>
    <row r="315" ht="15.75" customHeight="1">
      <c r="A315" s="24" t="s">
        <v>8355</v>
      </c>
      <c r="B315" s="3" t="s">
        <v>8262</v>
      </c>
      <c r="C315" s="3" t="s">
        <v>8135</v>
      </c>
      <c r="D315" s="3" t="s">
        <v>8162</v>
      </c>
      <c r="E315" s="30" t="s">
        <v>8356</v>
      </c>
      <c r="G315" s="3" t="str">
        <f t="shared" si="5"/>
        <v>Questio1000ble for Week 1 </v>
      </c>
      <c r="H315" s="3" t="str">
        <f t="shared" si="1"/>
        <v>T. Rapp Taylor Rapp</v>
      </c>
      <c r="I315" s="3" t="str">
        <f t="shared" si="2"/>
        <v>Rapp</v>
      </c>
      <c r="J315" s="94" t="str">
        <f t="shared" si="3"/>
        <v>Taylor Rapp</v>
      </c>
      <c r="K315" s="3" t="str">
        <f t="shared" si="6"/>
        <v>Ques: Week 1 </v>
      </c>
    </row>
    <row r="316" ht="15.75" customHeight="1">
      <c r="A316" s="24" t="s">
        <v>8357</v>
      </c>
      <c r="B316" s="3" t="s">
        <v>5850</v>
      </c>
      <c r="C316" s="3" t="s">
        <v>8358</v>
      </c>
      <c r="D316" s="3" t="s">
        <v>8149</v>
      </c>
      <c r="E316" s="3" t="s">
        <v>8222</v>
      </c>
      <c r="G316" s="3" t="str">
        <f t="shared" si="5"/>
        <v>Active/NFI</v>
      </c>
      <c r="H316" s="3" t="str">
        <f t="shared" si="1"/>
        <v>A. Robinson A'Shawn Robinson</v>
      </c>
      <c r="I316" s="3" t="str">
        <f t="shared" si="2"/>
        <v>Robinson</v>
      </c>
      <c r="J316" s="94" t="str">
        <f t="shared" si="3"/>
        <v>A'Shawn Robinson</v>
      </c>
      <c r="K316" s="3" t="str">
        <f t="shared" si="6"/>
        <v>Active/NFI</v>
      </c>
    </row>
    <row r="317" ht="15.75" customHeight="1">
      <c r="A317" s="24" t="s">
        <v>8129</v>
      </c>
      <c r="B317" s="3"/>
      <c r="C317" s="3"/>
      <c r="D317" s="3"/>
      <c r="E317" s="3"/>
      <c r="G317" s="3" t="str">
        <f t="shared" si="5"/>
        <v/>
      </c>
      <c r="H317" s="3" t="str">
        <f t="shared" si="1"/>
        <v>team log</v>
      </c>
      <c r="I317" s="3" t="str">
        <f t="shared" si="2"/>
        <v>log</v>
      </c>
      <c r="J317" s="94" t="str">
        <f t="shared" si="3"/>
        <v>#VALUE!</v>
      </c>
      <c r="K317" s="3" t="str">
        <f t="shared" si="6"/>
        <v/>
      </c>
    </row>
    <row r="318" ht="15.75" customHeight="1">
      <c r="A318" s="24" t="s">
        <v>8359</v>
      </c>
      <c r="B318" s="3"/>
      <c r="C318" s="3"/>
      <c r="D318" s="3"/>
      <c r="E318" s="3"/>
      <c r="G318" s="3" t="str">
        <f t="shared" si="5"/>
        <v/>
      </c>
      <c r="H318" s="3" t="str">
        <f t="shared" si="1"/>
        <v>Miami</v>
      </c>
      <c r="I318" s="3" t="str">
        <f t="shared" si="2"/>
        <v>#VALUE!</v>
      </c>
      <c r="J318" s="94" t="str">
        <f t="shared" si="3"/>
        <v>#VALUE!</v>
      </c>
      <c r="K318" s="3" t="str">
        <f t="shared" si="6"/>
        <v/>
      </c>
    </row>
    <row r="319" ht="15.75" customHeight="1">
      <c r="A319" s="24" t="s">
        <v>3</v>
      </c>
      <c r="B319" s="3" t="s">
        <v>4</v>
      </c>
      <c r="C319" s="3" t="s">
        <v>8131</v>
      </c>
      <c r="D319" s="3" t="s">
        <v>8132</v>
      </c>
      <c r="E319" s="3" t="s">
        <v>8133</v>
      </c>
      <c r="G319" s="3" t="str">
        <f t="shared" si="5"/>
        <v>Injury Status</v>
      </c>
      <c r="H319" s="3" t="str">
        <f t="shared" si="1"/>
        <v>Playe</v>
      </c>
      <c r="I319" s="3" t="str">
        <f t="shared" si="2"/>
        <v>#VALUE!</v>
      </c>
      <c r="J319" s="94" t="str">
        <f t="shared" si="3"/>
        <v>#VALUE!</v>
      </c>
      <c r="K319" s="3" t="str">
        <f t="shared" si="6"/>
        <v>Injury Status</v>
      </c>
    </row>
    <row r="320" ht="15.75" customHeight="1">
      <c r="A320" s="24" t="s">
        <v>8360</v>
      </c>
      <c r="B320" s="3" t="s">
        <v>4630</v>
      </c>
      <c r="C320" s="3" t="s">
        <v>8145</v>
      </c>
      <c r="D320" s="3" t="s">
        <v>8232</v>
      </c>
      <c r="E320" s="3" t="s">
        <v>8225</v>
      </c>
      <c r="G320" s="3" t="str">
        <f t="shared" si="5"/>
        <v>IR. Reserve - COVID-19</v>
      </c>
      <c r="H320" s="3" t="str">
        <f t="shared" si="1"/>
        <v>S. Eguavoen Sam Eguavoen</v>
      </c>
      <c r="I320" s="3" t="str">
        <f t="shared" si="2"/>
        <v>Eguavoen</v>
      </c>
      <c r="J320" s="94" t="str">
        <f t="shared" si="3"/>
        <v>Sam Eguavoen</v>
      </c>
      <c r="K320" s="3" t="str">
        <f t="shared" si="6"/>
        <v>IR. Reserve - COVID-19</v>
      </c>
    </row>
    <row r="321" ht="15.75" customHeight="1">
      <c r="A321" s="24" t="s">
        <v>8361</v>
      </c>
      <c r="B321" s="3" t="s">
        <v>4630</v>
      </c>
      <c r="C321" s="3" t="s">
        <v>8145</v>
      </c>
      <c r="D321" s="3" t="s">
        <v>8151</v>
      </c>
      <c r="E321" s="3" t="s">
        <v>8163</v>
      </c>
      <c r="G321" s="3" t="str">
        <f t="shared" si="5"/>
        <v>IR. Injured Reserve</v>
      </c>
      <c r="H321" s="3" t="str">
        <f t="shared" si="1"/>
        <v>V. Biegel Vince Biegel</v>
      </c>
      <c r="I321" s="3" t="str">
        <f t="shared" si="2"/>
        <v>Biegel</v>
      </c>
      <c r="J321" s="94" t="str">
        <f t="shared" si="3"/>
        <v>Vince Biegel</v>
      </c>
      <c r="K321" s="3" t="str">
        <f t="shared" si="6"/>
        <v>IR</v>
      </c>
    </row>
    <row r="322" ht="15.75" customHeight="1">
      <c r="A322" s="24" t="s">
        <v>8362</v>
      </c>
      <c r="B322" s="3" t="s">
        <v>34</v>
      </c>
      <c r="C322" s="3" t="s">
        <v>8140</v>
      </c>
      <c r="D322" s="3" t="s">
        <v>8200</v>
      </c>
      <c r="E322" s="30" t="s">
        <v>8363</v>
      </c>
      <c r="G322" s="3" t="str">
        <f t="shared" si="5"/>
        <v>Questio1000ble for Week 1 </v>
      </c>
      <c r="H322" s="3" t="str">
        <f t="shared" si="1"/>
        <v>P. Williams Preston Williams</v>
      </c>
      <c r="I322" s="3" t="str">
        <f t="shared" si="2"/>
        <v>Williams</v>
      </c>
      <c r="J322" s="94" t="str">
        <f t="shared" si="3"/>
        <v>Preston Williams</v>
      </c>
      <c r="K322" s="3" t="str">
        <f t="shared" si="6"/>
        <v>Ques: Week 1 </v>
      </c>
    </row>
    <row r="323" ht="15.75" customHeight="1">
      <c r="A323" s="24" t="s">
        <v>8364</v>
      </c>
      <c r="B323" s="3" t="s">
        <v>5846</v>
      </c>
      <c r="C323" s="3" t="s">
        <v>8365</v>
      </c>
      <c r="D323" s="3" t="s">
        <v>8162</v>
      </c>
      <c r="E323" s="3" t="s">
        <v>8225</v>
      </c>
      <c r="G323" s="3" t="str">
        <f t="shared" si="5"/>
        <v>IR. Reserve - COVID-19</v>
      </c>
      <c r="H323" s="3" t="str">
        <f t="shared" si="1"/>
        <v>X. Howard Xavien Howard</v>
      </c>
      <c r="I323" s="3" t="str">
        <f t="shared" si="2"/>
        <v>Howard</v>
      </c>
      <c r="J323" s="94" t="str">
        <f t="shared" si="3"/>
        <v>Xavien Howard</v>
      </c>
      <c r="K323" s="3" t="str">
        <f t="shared" si="6"/>
        <v>IR. Reserve - COVID-19</v>
      </c>
    </row>
    <row r="324" ht="15.75" customHeight="1">
      <c r="A324" s="24" t="s">
        <v>8366</v>
      </c>
      <c r="B324" s="3" t="s">
        <v>3557</v>
      </c>
      <c r="C324" s="3" t="s">
        <v>8367</v>
      </c>
      <c r="D324" s="3" t="s">
        <v>8149</v>
      </c>
      <c r="E324" s="30" t="s">
        <v>8363</v>
      </c>
      <c r="G324" s="3" t="str">
        <f t="shared" si="5"/>
        <v>Questio1000ble for Week 1 </v>
      </c>
      <c r="H324" s="3" t="str">
        <f t="shared" si="1"/>
        <v>C. Hilland Connor Hilland</v>
      </c>
      <c r="I324" s="3" t="str">
        <f t="shared" si="2"/>
        <v>Hilland</v>
      </c>
      <c r="J324" s="94" t="str">
        <f t="shared" si="3"/>
        <v>Connor Hilland</v>
      </c>
      <c r="K324" s="3" t="str">
        <f t="shared" si="6"/>
        <v>Ques: Week 1 </v>
      </c>
    </row>
    <row r="325" ht="15.75" customHeight="1">
      <c r="A325" s="24" t="s">
        <v>8368</v>
      </c>
      <c r="B325" s="3" t="s">
        <v>34</v>
      </c>
      <c r="C325" s="3" t="s">
        <v>8319</v>
      </c>
      <c r="D325" s="3" t="s">
        <v>8296</v>
      </c>
      <c r="E325" s="30" t="s">
        <v>8363</v>
      </c>
      <c r="G325" s="3" t="str">
        <f t="shared" si="5"/>
        <v>Questio1000ble for Week 1 </v>
      </c>
      <c r="H325" s="3" t="str">
        <f t="shared" si="1"/>
        <v>R. Scott Rashawn Scott</v>
      </c>
      <c r="I325" s="3" t="str">
        <f t="shared" si="2"/>
        <v>Scott</v>
      </c>
      <c r="J325" s="94" t="str">
        <f t="shared" si="3"/>
        <v>Rashawn Scott</v>
      </c>
      <c r="K325" s="3" t="str">
        <f t="shared" si="6"/>
        <v>Ques: Week 1 </v>
      </c>
    </row>
    <row r="326" ht="15.75" customHeight="1">
      <c r="A326" s="24" t="s">
        <v>8129</v>
      </c>
      <c r="B326" s="3"/>
      <c r="C326" s="3"/>
      <c r="D326" s="3"/>
      <c r="E326" s="3"/>
      <c r="G326" s="3" t="str">
        <f t="shared" si="5"/>
        <v/>
      </c>
      <c r="H326" s="3" t="str">
        <f t="shared" si="1"/>
        <v>team log</v>
      </c>
      <c r="I326" s="3" t="str">
        <f t="shared" si="2"/>
        <v>log</v>
      </c>
      <c r="J326" s="94" t="str">
        <f t="shared" si="3"/>
        <v>#VALUE!</v>
      </c>
      <c r="K326" s="3" t="str">
        <f t="shared" si="6"/>
        <v/>
      </c>
    </row>
    <row r="327" ht="15.75" customHeight="1">
      <c r="A327" s="24" t="s">
        <v>8369</v>
      </c>
      <c r="B327" s="3"/>
      <c r="C327" s="3"/>
      <c r="D327" s="3"/>
      <c r="E327" s="3"/>
      <c r="G327" s="3" t="str">
        <f t="shared" si="5"/>
        <v/>
      </c>
      <c r="H327" s="3" t="str">
        <f t="shared" si="1"/>
        <v>Minnesota</v>
      </c>
      <c r="I327" s="3" t="str">
        <f t="shared" si="2"/>
        <v>#VALUE!</v>
      </c>
      <c r="J327" s="94" t="str">
        <f t="shared" si="3"/>
        <v>#VALUE!</v>
      </c>
      <c r="K327" s="3" t="str">
        <f t="shared" si="6"/>
        <v/>
      </c>
    </row>
    <row r="328" ht="15.75" customHeight="1">
      <c r="A328" s="24" t="s">
        <v>3</v>
      </c>
      <c r="B328" s="3" t="s">
        <v>4</v>
      </c>
      <c r="C328" s="3" t="s">
        <v>8131</v>
      </c>
      <c r="D328" s="3" t="s">
        <v>8132</v>
      </c>
      <c r="E328" s="3" t="s">
        <v>8133</v>
      </c>
      <c r="G328" s="3" t="str">
        <f t="shared" si="5"/>
        <v>Injury Status</v>
      </c>
      <c r="H328" s="3" t="str">
        <f t="shared" si="1"/>
        <v>Playe</v>
      </c>
      <c r="I328" s="3" t="str">
        <f t="shared" si="2"/>
        <v>#VALUE!</v>
      </c>
      <c r="J328" s="94" t="str">
        <f t="shared" si="3"/>
        <v>#VALUE!</v>
      </c>
      <c r="K328" s="3" t="str">
        <f t="shared" si="6"/>
        <v>Injury Status</v>
      </c>
    </row>
    <row r="329" ht="15.75" customHeight="1">
      <c r="A329" s="24" t="s">
        <v>8370</v>
      </c>
      <c r="B329" s="3" t="s">
        <v>4630</v>
      </c>
      <c r="C329" s="3" t="s">
        <v>8135</v>
      </c>
      <c r="D329" s="3" t="s">
        <v>8149</v>
      </c>
      <c r="E329" s="3" t="s">
        <v>8163</v>
      </c>
      <c r="G329" s="3" t="str">
        <f t="shared" si="5"/>
        <v>IR. Injured Reserve</v>
      </c>
      <c r="H329" s="3" t="str">
        <f t="shared" si="1"/>
        <v>Q. Poling Quentin Poling</v>
      </c>
      <c r="I329" s="3" t="str">
        <f t="shared" si="2"/>
        <v>Poling</v>
      </c>
      <c r="J329" s="94" t="str">
        <f t="shared" si="3"/>
        <v>Quentin Poling</v>
      </c>
      <c r="K329" s="3" t="str">
        <f t="shared" si="6"/>
        <v>IR</v>
      </c>
    </row>
    <row r="330" ht="15.75" customHeight="1">
      <c r="A330" s="24" t="s">
        <v>8371</v>
      </c>
      <c r="B330" s="3" t="s">
        <v>5844</v>
      </c>
      <c r="C330" s="3" t="s">
        <v>8372</v>
      </c>
      <c r="D330" s="3" t="s">
        <v>8149</v>
      </c>
      <c r="E330" s="30" t="s">
        <v>8266</v>
      </c>
      <c r="G330" s="3" t="str">
        <f t="shared" si="5"/>
        <v>Physically U1000ble to Perform. Expected Return - Week 1</v>
      </c>
      <c r="H330" s="3" t="str">
        <f t="shared" si="1"/>
        <v>B. Gedeon Ben Gedeon</v>
      </c>
      <c r="I330" s="3" t="str">
        <f t="shared" si="2"/>
        <v>Gedeon</v>
      </c>
      <c r="J330" s="94" t="str">
        <f t="shared" si="3"/>
        <v>Ben Gedeon</v>
      </c>
      <c r="K330" s="3" t="str">
        <f t="shared" si="6"/>
        <v>PUP. Expected Return - Week 1</v>
      </c>
    </row>
    <row r="331" ht="15.75" customHeight="1">
      <c r="A331" s="24" t="s">
        <v>8129</v>
      </c>
      <c r="B331" s="3"/>
      <c r="C331" s="3"/>
      <c r="D331" s="3"/>
      <c r="E331" s="3"/>
      <c r="G331" s="3" t="str">
        <f t="shared" si="5"/>
        <v/>
      </c>
      <c r="H331" s="3" t="str">
        <f t="shared" si="1"/>
        <v>team log</v>
      </c>
      <c r="I331" s="3" t="str">
        <f t="shared" si="2"/>
        <v>log</v>
      </c>
      <c r="J331" s="94" t="str">
        <f t="shared" si="3"/>
        <v>#VALUE!</v>
      </c>
      <c r="K331" s="3" t="str">
        <f t="shared" si="6"/>
        <v/>
      </c>
    </row>
    <row r="332" ht="15.75" customHeight="1">
      <c r="A332" s="24" t="s">
        <v>8373</v>
      </c>
      <c r="B332" s="3"/>
      <c r="C332" s="3"/>
      <c r="D332" s="3"/>
      <c r="E332" s="3"/>
      <c r="G332" s="3" t="str">
        <f t="shared" si="5"/>
        <v/>
      </c>
      <c r="H332" s="3" t="str">
        <f t="shared" si="1"/>
        <v>New England</v>
      </c>
      <c r="I332" s="3" t="str">
        <f t="shared" si="2"/>
        <v>England</v>
      </c>
      <c r="J332" s="94" t="str">
        <f t="shared" si="3"/>
        <v>#VALUE!</v>
      </c>
      <c r="K332" s="3" t="str">
        <f t="shared" si="6"/>
        <v/>
      </c>
    </row>
    <row r="333" ht="15.75" customHeight="1">
      <c r="A333" s="24" t="s">
        <v>3</v>
      </c>
      <c r="B333" s="3" t="s">
        <v>4</v>
      </c>
      <c r="C333" s="3" t="s">
        <v>8131</v>
      </c>
      <c r="D333" s="3" t="s">
        <v>8132</v>
      </c>
      <c r="E333" s="3" t="s">
        <v>8133</v>
      </c>
      <c r="G333" s="3" t="str">
        <f t="shared" si="5"/>
        <v>Injury Status</v>
      </c>
      <c r="H333" s="3" t="str">
        <f t="shared" si="1"/>
        <v>Playe</v>
      </c>
      <c r="I333" s="3" t="str">
        <f t="shared" si="2"/>
        <v>#VALUE!</v>
      </c>
      <c r="J333" s="94" t="str">
        <f t="shared" si="3"/>
        <v>#VALUE!</v>
      </c>
      <c r="K333" s="3" t="str">
        <f t="shared" si="6"/>
        <v>Injury Status</v>
      </c>
    </row>
    <row r="334" ht="15.75" customHeight="1">
      <c r="A334" s="24" t="s">
        <v>8374</v>
      </c>
      <c r="B334" s="3" t="s">
        <v>34</v>
      </c>
      <c r="C334" s="3" t="s">
        <v>8199</v>
      </c>
      <c r="D334" s="3" t="s">
        <v>8149</v>
      </c>
      <c r="E334" s="30" t="s">
        <v>8375</v>
      </c>
      <c r="G334" s="3" t="str">
        <f t="shared" si="5"/>
        <v>Questio1000ble for Week 1 </v>
      </c>
      <c r="H334" s="3" t="str">
        <f t="shared" si="1"/>
        <v>N. Harry N'Keal Harry</v>
      </c>
      <c r="I334" s="3" t="str">
        <f t="shared" si="2"/>
        <v>Harry</v>
      </c>
      <c r="J334" s="94" t="str">
        <f t="shared" si="3"/>
        <v>N'Keal Harry</v>
      </c>
      <c r="K334" s="3" t="str">
        <f t="shared" si="6"/>
        <v>Ques: Week 1 </v>
      </c>
    </row>
    <row r="335" ht="15.75" customHeight="1">
      <c r="A335" s="24" t="s">
        <v>8376</v>
      </c>
      <c r="B335" s="3" t="s">
        <v>34</v>
      </c>
      <c r="C335" s="3" t="s">
        <v>8188</v>
      </c>
      <c r="D335" s="3" t="s">
        <v>8149</v>
      </c>
      <c r="E335" s="3" t="s">
        <v>8163</v>
      </c>
      <c r="G335" s="3" t="str">
        <f t="shared" si="5"/>
        <v>IR. Injured Reserve</v>
      </c>
      <c r="H335" s="3" t="str">
        <f t="shared" si="1"/>
        <v>Q. Adeboyejo Quincy Adeboyejo</v>
      </c>
      <c r="I335" s="3" t="str">
        <f t="shared" si="2"/>
        <v>Adeboyejo</v>
      </c>
      <c r="J335" s="94" t="str">
        <f t="shared" si="3"/>
        <v>Quincy Adeboyejo</v>
      </c>
      <c r="K335" s="3" t="str">
        <f t="shared" si="6"/>
        <v>IR</v>
      </c>
    </row>
    <row r="336" ht="15.75" customHeight="1">
      <c r="A336" s="24" t="s">
        <v>8377</v>
      </c>
      <c r="B336" s="3" t="s">
        <v>17</v>
      </c>
      <c r="C336" s="3" t="s">
        <v>8307</v>
      </c>
      <c r="D336" s="3" t="s">
        <v>8200</v>
      </c>
      <c r="E336" s="30" t="s">
        <v>8378</v>
      </c>
      <c r="G336" s="3" t="str">
        <f t="shared" si="5"/>
        <v>Physically U1000ble to Perform. Expected Return - Week 3</v>
      </c>
      <c r="H336" s="3" t="str">
        <f t="shared" si="1"/>
        <v>L. Miller Lamar Miller</v>
      </c>
      <c r="I336" s="3" t="str">
        <f t="shared" si="2"/>
        <v>Miller</v>
      </c>
      <c r="J336" s="94" t="str">
        <f t="shared" si="3"/>
        <v>Lamar Miller</v>
      </c>
      <c r="K336" s="3" t="str">
        <f t="shared" si="6"/>
        <v>PUP. Expected Return - Week 3</v>
      </c>
    </row>
    <row r="337" ht="15.75" customHeight="1">
      <c r="A337" s="24" t="s">
        <v>8379</v>
      </c>
      <c r="B337" s="3" t="s">
        <v>4630</v>
      </c>
      <c r="C337" s="3" t="s">
        <v>8365</v>
      </c>
      <c r="D337" s="3" t="s">
        <v>8214</v>
      </c>
      <c r="E337" s="30" t="s">
        <v>8380</v>
      </c>
      <c r="G337" s="3" t="str">
        <f t="shared" si="5"/>
        <v>Physically U1000ble to Perform. Expected Return - Week 8</v>
      </c>
      <c r="H337" s="3" t="str">
        <f t="shared" si="1"/>
        <v>B. King Brandon King</v>
      </c>
      <c r="I337" s="3" t="str">
        <f t="shared" si="2"/>
        <v>King</v>
      </c>
      <c r="J337" s="94" t="str">
        <f t="shared" si="3"/>
        <v>Brandon King</v>
      </c>
      <c r="K337" s="3" t="str">
        <f t="shared" si="6"/>
        <v>PUP. Expected Return - Week 8</v>
      </c>
    </row>
    <row r="338" ht="15.75" customHeight="1">
      <c r="A338" s="24" t="s">
        <v>8381</v>
      </c>
      <c r="B338" s="3" t="s">
        <v>17</v>
      </c>
      <c r="C338" s="3" t="s">
        <v>8265</v>
      </c>
      <c r="D338" s="3" t="s">
        <v>8172</v>
      </c>
      <c r="E338" s="30" t="s">
        <v>8266</v>
      </c>
      <c r="G338" s="3" t="str">
        <f t="shared" si="5"/>
        <v>Physically U1000ble to Perform. Expected Return - Week 1</v>
      </c>
      <c r="H338" s="3" t="str">
        <f t="shared" si="1"/>
        <v>S. Michel Sony Michel</v>
      </c>
      <c r="I338" s="3" t="str">
        <f t="shared" si="2"/>
        <v>Michel</v>
      </c>
      <c r="J338" s="94" t="str">
        <f t="shared" si="3"/>
        <v>Sony Michel</v>
      </c>
      <c r="K338" s="3" t="str">
        <f t="shared" si="6"/>
        <v>PUP. Expected Return - Week 1</v>
      </c>
    </row>
    <row r="339" ht="15.75" customHeight="1">
      <c r="A339" s="24" t="s">
        <v>8129</v>
      </c>
      <c r="B339" s="3"/>
      <c r="C339" s="3"/>
      <c r="D339" s="3"/>
      <c r="E339" s="3"/>
      <c r="G339" s="3" t="str">
        <f t="shared" si="5"/>
        <v/>
      </c>
      <c r="H339" s="3" t="str">
        <f t="shared" si="1"/>
        <v>team log</v>
      </c>
      <c r="I339" s="3" t="str">
        <f t="shared" si="2"/>
        <v>log</v>
      </c>
      <c r="J339" s="94" t="str">
        <f t="shared" si="3"/>
        <v>#VALUE!</v>
      </c>
      <c r="K339" s="3" t="str">
        <f t="shared" si="6"/>
        <v/>
      </c>
    </row>
    <row r="340" ht="15.75" customHeight="1">
      <c r="A340" s="24" t="s">
        <v>8382</v>
      </c>
      <c r="B340" s="3"/>
      <c r="C340" s="3"/>
      <c r="D340" s="3"/>
      <c r="E340" s="3"/>
      <c r="G340" s="3" t="str">
        <f t="shared" si="5"/>
        <v/>
      </c>
      <c r="H340" s="3" t="str">
        <f t="shared" si="1"/>
        <v>New Orleans</v>
      </c>
      <c r="I340" s="3" t="str">
        <f t="shared" si="2"/>
        <v>Orleans</v>
      </c>
      <c r="J340" s="94" t="str">
        <f t="shared" si="3"/>
        <v>#VALUE!</v>
      </c>
      <c r="K340" s="3" t="str">
        <f t="shared" si="6"/>
        <v/>
      </c>
    </row>
    <row r="341" ht="15.75" customHeight="1">
      <c r="A341" s="24" t="s">
        <v>3</v>
      </c>
      <c r="B341" s="3" t="s">
        <v>4</v>
      </c>
      <c r="C341" s="3" t="s">
        <v>8131</v>
      </c>
      <c r="D341" s="3" t="s">
        <v>8132</v>
      </c>
      <c r="E341" s="3" t="s">
        <v>8133</v>
      </c>
      <c r="G341" s="3" t="str">
        <f t="shared" si="5"/>
        <v>Injury Status</v>
      </c>
      <c r="H341" s="3" t="str">
        <f t="shared" si="1"/>
        <v>Playe</v>
      </c>
      <c r="I341" s="3" t="str">
        <f t="shared" si="2"/>
        <v>#VALUE!</v>
      </c>
      <c r="J341" s="94" t="str">
        <f t="shared" si="3"/>
        <v>#VALUE!</v>
      </c>
      <c r="K341" s="3" t="str">
        <f t="shared" si="6"/>
        <v>Injury Status</v>
      </c>
    </row>
    <row r="342" ht="15.75" customHeight="1">
      <c r="A342" s="24" t="s">
        <v>8383</v>
      </c>
      <c r="B342" s="3" t="s">
        <v>61</v>
      </c>
      <c r="C342" s="3" t="s">
        <v>8135</v>
      </c>
      <c r="D342" s="3" t="s">
        <v>8149</v>
      </c>
      <c r="E342" s="30" t="s">
        <v>8384</v>
      </c>
      <c r="G342" s="3" t="str">
        <f t="shared" si="5"/>
        <v>Questio1000ble for Week 1 </v>
      </c>
      <c r="H342" s="3" t="str">
        <f t="shared" si="1"/>
        <v>J. Hill Josh Hill</v>
      </c>
      <c r="I342" s="3" t="str">
        <f t="shared" si="2"/>
        <v>Hill</v>
      </c>
      <c r="J342" s="94" t="str">
        <f t="shared" si="3"/>
        <v>Josh Hill</v>
      </c>
      <c r="K342" s="3" t="str">
        <f t="shared" si="6"/>
        <v>Ques: Week 1 </v>
      </c>
    </row>
    <row r="343" ht="15.75" customHeight="1">
      <c r="A343" s="24" t="s">
        <v>8385</v>
      </c>
      <c r="B343" s="3" t="s">
        <v>8139</v>
      </c>
      <c r="C343" s="3" t="s">
        <v>8135</v>
      </c>
      <c r="D343" s="3" t="s">
        <v>8386</v>
      </c>
      <c r="E343" s="30" t="s">
        <v>8384</v>
      </c>
      <c r="G343" s="3" t="str">
        <f t="shared" si="5"/>
        <v>Questio1000ble for Week 1 </v>
      </c>
      <c r="H343" s="3" t="str">
        <f t="shared" si="1"/>
        <v>A. Peat Andrus Peat</v>
      </c>
      <c r="I343" s="3" t="str">
        <f t="shared" si="2"/>
        <v>Peat</v>
      </c>
      <c r="J343" s="94" t="str">
        <f t="shared" si="3"/>
        <v>Andrus Peat</v>
      </c>
      <c r="K343" s="3" t="str">
        <f t="shared" si="6"/>
        <v>Ques: Week 1 </v>
      </c>
    </row>
    <row r="344" ht="15.75" customHeight="1">
      <c r="A344" s="24" t="s">
        <v>8387</v>
      </c>
      <c r="B344" s="3" t="s">
        <v>5844</v>
      </c>
      <c r="C344" s="3" t="s">
        <v>8388</v>
      </c>
      <c r="D344" s="3" t="s">
        <v>8200</v>
      </c>
      <c r="E344" s="30" t="s">
        <v>8266</v>
      </c>
      <c r="G344" s="3" t="str">
        <f t="shared" si="5"/>
        <v>Physically U1000ble to Perform. Expected Return - Week 1</v>
      </c>
      <c r="H344" s="3" t="str">
        <f t="shared" si="1"/>
        <v>K. Alonso Kiko Alonso</v>
      </c>
      <c r="I344" s="3" t="str">
        <f t="shared" si="2"/>
        <v>Alonso</v>
      </c>
      <c r="J344" s="94" t="str">
        <f t="shared" si="3"/>
        <v>Kiko Alonso</v>
      </c>
      <c r="K344" s="3" t="str">
        <f t="shared" si="6"/>
        <v>PUP. Expected Return - Week 1</v>
      </c>
    </row>
    <row r="345" ht="15.75" customHeight="1">
      <c r="A345" s="24" t="s">
        <v>8389</v>
      </c>
      <c r="B345" s="3" t="s">
        <v>3532</v>
      </c>
      <c r="C345" s="3" t="s">
        <v>8390</v>
      </c>
      <c r="D345" s="3" t="s">
        <v>8205</v>
      </c>
      <c r="E345" s="3" t="s">
        <v>8339</v>
      </c>
      <c r="G345" s="3" t="str">
        <f t="shared" si="5"/>
        <v>Suspended for four games</v>
      </c>
      <c r="H345" s="3" t="str">
        <f t="shared" si="1"/>
        <v>J. Hurst James Hurst</v>
      </c>
      <c r="I345" s="3" t="str">
        <f t="shared" si="2"/>
        <v>Hurst</v>
      </c>
      <c r="J345" s="94" t="str">
        <f t="shared" si="3"/>
        <v>James Hurst</v>
      </c>
      <c r="K345" s="3" t="str">
        <f t="shared" si="6"/>
        <v>Suspended for four games</v>
      </c>
    </row>
    <row r="346" ht="15.75" customHeight="1">
      <c r="A346" s="24" t="s">
        <v>8391</v>
      </c>
      <c r="B346" s="3" t="s">
        <v>17</v>
      </c>
      <c r="C346" s="3" t="s">
        <v>8319</v>
      </c>
      <c r="D346" s="3" t="s">
        <v>8149</v>
      </c>
      <c r="E346" s="30" t="s">
        <v>8384</v>
      </c>
      <c r="G346" s="3" t="str">
        <f t="shared" si="5"/>
        <v>Questio1000ble for Week 1 </v>
      </c>
      <c r="H346" s="3" t="str">
        <f t="shared" si="1"/>
        <v>S. Vereen Shane Vereen</v>
      </c>
      <c r="I346" s="3" t="str">
        <f t="shared" si="2"/>
        <v>Vereen</v>
      </c>
      <c r="J346" s="94" t="str">
        <f t="shared" si="3"/>
        <v>Shane Vereen</v>
      </c>
      <c r="K346" s="3" t="str">
        <f t="shared" si="6"/>
        <v>Ques: Week 1 </v>
      </c>
    </row>
    <row r="347" ht="15.75" customHeight="1">
      <c r="A347" s="24" t="s">
        <v>8129</v>
      </c>
      <c r="B347" s="3"/>
      <c r="C347" s="3"/>
      <c r="D347" s="3"/>
      <c r="E347" s="3"/>
      <c r="G347" s="3" t="str">
        <f t="shared" si="5"/>
        <v/>
      </c>
      <c r="H347" s="3" t="str">
        <f t="shared" si="1"/>
        <v>team log</v>
      </c>
      <c r="I347" s="3" t="str">
        <f t="shared" si="2"/>
        <v>log</v>
      </c>
      <c r="J347" s="94" t="str">
        <f t="shared" si="3"/>
        <v>#VALUE!</v>
      </c>
      <c r="K347" s="3" t="str">
        <f t="shared" si="6"/>
        <v/>
      </c>
    </row>
    <row r="348" ht="15.75" customHeight="1">
      <c r="A348" s="24" t="s">
        <v>8392</v>
      </c>
      <c r="B348" s="3"/>
      <c r="C348" s="3"/>
      <c r="D348" s="3"/>
      <c r="E348" s="3"/>
      <c r="G348" s="3" t="str">
        <f t="shared" si="5"/>
        <v/>
      </c>
      <c r="H348" s="3" t="str">
        <f t="shared" si="1"/>
        <v>N.Y. Giants</v>
      </c>
      <c r="I348" s="3" t="str">
        <f t="shared" si="2"/>
        <v>Giants</v>
      </c>
      <c r="J348" s="94" t="str">
        <f t="shared" si="3"/>
        <v>#VALUE!</v>
      </c>
      <c r="K348" s="3" t="str">
        <f t="shared" si="6"/>
        <v/>
      </c>
    </row>
    <row r="349" ht="15.75" customHeight="1">
      <c r="A349" s="24" t="s">
        <v>3</v>
      </c>
      <c r="B349" s="3" t="s">
        <v>4</v>
      </c>
      <c r="C349" s="3" t="s">
        <v>8131</v>
      </c>
      <c r="D349" s="3" t="s">
        <v>8132</v>
      </c>
      <c r="E349" s="3" t="s">
        <v>8133</v>
      </c>
      <c r="G349" s="3" t="str">
        <f t="shared" si="5"/>
        <v>Injury Status</v>
      </c>
      <c r="H349" s="3" t="str">
        <f t="shared" si="1"/>
        <v>Playe</v>
      </c>
      <c r="I349" s="3" t="str">
        <f t="shared" si="2"/>
        <v>#VALUE!</v>
      </c>
      <c r="J349" s="94" t="str">
        <f t="shared" si="3"/>
        <v>#VALUE!</v>
      </c>
      <c r="K349" s="3" t="str">
        <f t="shared" si="6"/>
        <v>Injury Status</v>
      </c>
    </row>
    <row r="350" ht="15.75" customHeight="1">
      <c r="A350" s="24" t="s">
        <v>8393</v>
      </c>
      <c r="B350" s="3" t="s">
        <v>34</v>
      </c>
      <c r="C350" s="3" t="s">
        <v>8145</v>
      </c>
      <c r="D350" s="3" t="s">
        <v>8151</v>
      </c>
      <c r="E350" s="3" t="s">
        <v>8163</v>
      </c>
      <c r="G350" s="3" t="str">
        <f t="shared" si="5"/>
        <v>IR. Injured Reserve</v>
      </c>
      <c r="H350" s="3" t="str">
        <f t="shared" si="1"/>
        <v>C. Core Cody Core</v>
      </c>
      <c r="I350" s="3" t="str">
        <f t="shared" si="2"/>
        <v>Core</v>
      </c>
      <c r="J350" s="94" t="str">
        <f t="shared" si="3"/>
        <v>Cody Core</v>
      </c>
      <c r="K350" s="3" t="str">
        <f t="shared" si="6"/>
        <v>IR</v>
      </c>
    </row>
    <row r="351" ht="15.75" customHeight="1">
      <c r="A351" s="24" t="s">
        <v>8394</v>
      </c>
      <c r="B351" s="3" t="s">
        <v>17</v>
      </c>
      <c r="C351" s="3" t="s">
        <v>8227</v>
      </c>
      <c r="D351" s="3" t="s">
        <v>8149</v>
      </c>
      <c r="E351" s="3" t="s">
        <v>8395</v>
      </c>
      <c r="G351" s="3" t="str">
        <f t="shared" si="5"/>
        <v>Roster Exemption</v>
      </c>
      <c r="H351" s="3" t="str">
        <f t="shared" si="1"/>
        <v>S. Platzgummer Sandro Platzgummer</v>
      </c>
      <c r="I351" s="3" t="str">
        <f t="shared" si="2"/>
        <v>Platzgummer</v>
      </c>
      <c r="J351" s="94" t="str">
        <f t="shared" si="3"/>
        <v>Sandro Platzgummer</v>
      </c>
      <c r="K351" s="3" t="str">
        <f t="shared" si="6"/>
        <v>Roster Exemption</v>
      </c>
    </row>
    <row r="352" ht="15.75" customHeight="1">
      <c r="A352" s="24" t="s">
        <v>8396</v>
      </c>
      <c r="B352" s="3" t="s">
        <v>5847</v>
      </c>
      <c r="C352" s="3" t="s">
        <v>8397</v>
      </c>
      <c r="D352" s="3" t="s">
        <v>8149</v>
      </c>
      <c r="E352" s="30" t="s">
        <v>8398</v>
      </c>
      <c r="G352" s="3" t="str">
        <f t="shared" si="5"/>
        <v>Questio1000ble for Week 1 </v>
      </c>
      <c r="H352" s="3" t="str">
        <f t="shared" si="1"/>
        <v>J. Harris Jeremiah Harris</v>
      </c>
      <c r="I352" s="3" t="str">
        <f t="shared" si="2"/>
        <v>Harris</v>
      </c>
      <c r="J352" s="94" t="str">
        <f t="shared" si="3"/>
        <v>Jeremiah Harris</v>
      </c>
      <c r="K352" s="3" t="str">
        <f t="shared" si="6"/>
        <v>Ques: Week 1 </v>
      </c>
    </row>
    <row r="353" ht="15.75" customHeight="1">
      <c r="A353" s="24" t="s">
        <v>8399</v>
      </c>
      <c r="B353" s="3" t="s">
        <v>8139</v>
      </c>
      <c r="C353" s="3" t="s">
        <v>8165</v>
      </c>
      <c r="D353" s="3" t="s">
        <v>8296</v>
      </c>
      <c r="E353" s="30" t="s">
        <v>8398</v>
      </c>
      <c r="G353" s="3" t="str">
        <f t="shared" si="5"/>
        <v>Questio1000ble for Week 1 </v>
      </c>
      <c r="H353" s="3" t="str">
        <f t="shared" si="1"/>
        <v>N. Becton Nick Becton</v>
      </c>
      <c r="I353" s="3" t="str">
        <f t="shared" si="2"/>
        <v>Becton</v>
      </c>
      <c r="J353" s="94" t="str">
        <f t="shared" si="3"/>
        <v>Nick Becton</v>
      </c>
      <c r="K353" s="3" t="str">
        <f t="shared" si="6"/>
        <v>Ques: Week 1 </v>
      </c>
    </row>
    <row r="354" ht="15.75" customHeight="1">
      <c r="A354" s="24" t="s">
        <v>8129</v>
      </c>
      <c r="B354" s="3"/>
      <c r="C354" s="3"/>
      <c r="D354" s="3"/>
      <c r="E354" s="3"/>
      <c r="G354" s="3" t="str">
        <f t="shared" si="5"/>
        <v/>
      </c>
      <c r="H354" s="3" t="str">
        <f t="shared" si="1"/>
        <v>team log</v>
      </c>
      <c r="I354" s="3" t="str">
        <f t="shared" si="2"/>
        <v>log</v>
      </c>
      <c r="J354" s="94" t="str">
        <f t="shared" si="3"/>
        <v>#VALUE!</v>
      </c>
      <c r="K354" s="3" t="str">
        <f t="shared" si="6"/>
        <v/>
      </c>
    </row>
    <row r="355" ht="15.75" customHeight="1">
      <c r="A355" s="24" t="s">
        <v>8400</v>
      </c>
      <c r="B355" s="3"/>
      <c r="C355" s="3"/>
      <c r="D355" s="3"/>
      <c r="E355" s="3"/>
      <c r="G355" s="3" t="str">
        <f t="shared" si="5"/>
        <v/>
      </c>
      <c r="H355" s="3" t="str">
        <f t="shared" si="1"/>
        <v>N.Y. Jets</v>
      </c>
      <c r="I355" s="3" t="str">
        <f t="shared" si="2"/>
        <v>Jets</v>
      </c>
      <c r="J355" s="94" t="str">
        <f t="shared" si="3"/>
        <v>#VALUE!</v>
      </c>
      <c r="K355" s="3" t="str">
        <f t="shared" si="6"/>
        <v/>
      </c>
    </row>
    <row r="356" ht="15.75" customHeight="1">
      <c r="A356" s="24" t="s">
        <v>3</v>
      </c>
      <c r="B356" s="3" t="s">
        <v>4</v>
      </c>
      <c r="C356" s="3" t="s">
        <v>8131</v>
      </c>
      <c r="D356" s="3" t="s">
        <v>8132</v>
      </c>
      <c r="E356" s="3" t="s">
        <v>8133</v>
      </c>
      <c r="G356" s="3" t="str">
        <f t="shared" si="5"/>
        <v>Injury Status</v>
      </c>
      <c r="H356" s="3" t="str">
        <f t="shared" si="1"/>
        <v>Playe</v>
      </c>
      <c r="I356" s="3" t="str">
        <f t="shared" si="2"/>
        <v>#VALUE!</v>
      </c>
      <c r="J356" s="94" t="str">
        <f t="shared" si="3"/>
        <v>#VALUE!</v>
      </c>
      <c r="K356" s="3" t="str">
        <f t="shared" si="6"/>
        <v>Injury Status</v>
      </c>
    </row>
    <row r="357" ht="15.75" customHeight="1">
      <c r="A357" s="24" t="s">
        <v>8401</v>
      </c>
      <c r="B357" s="3" t="s">
        <v>5847</v>
      </c>
      <c r="C357" s="3" t="s">
        <v>8199</v>
      </c>
      <c r="D357" s="3" t="s">
        <v>8162</v>
      </c>
      <c r="E357" s="30" t="s">
        <v>8402</v>
      </c>
      <c r="G357" s="3" t="str">
        <f t="shared" si="5"/>
        <v>Questio1000ble for Week 1 </v>
      </c>
      <c r="H357" s="3" t="str">
        <f t="shared" si="1"/>
        <v>J. Willis Jordan Willis</v>
      </c>
      <c r="I357" s="3" t="str">
        <f t="shared" si="2"/>
        <v>Willis</v>
      </c>
      <c r="J357" s="94" t="str">
        <f t="shared" si="3"/>
        <v>Jordan Willis</v>
      </c>
      <c r="K357" s="3" t="str">
        <f t="shared" si="6"/>
        <v>Ques: Week 1 </v>
      </c>
    </row>
    <row r="358" ht="15.75" customHeight="1">
      <c r="A358" s="24" t="s">
        <v>8403</v>
      </c>
      <c r="B358" s="3" t="s">
        <v>8262</v>
      </c>
      <c r="C358" s="3" t="s">
        <v>8199</v>
      </c>
      <c r="D358" s="3" t="s">
        <v>8211</v>
      </c>
      <c r="E358" s="30" t="s">
        <v>8402</v>
      </c>
      <c r="G358" s="3" t="str">
        <f t="shared" si="5"/>
        <v>Questio1000ble for Week 1 </v>
      </c>
      <c r="H358" s="3" t="str">
        <f t="shared" si="1"/>
        <v>M. Farley Matthias Farley</v>
      </c>
      <c r="I358" s="3" t="str">
        <f t="shared" si="2"/>
        <v>Farley</v>
      </c>
      <c r="J358" s="94" t="str">
        <f t="shared" si="3"/>
        <v>Matthias Farley</v>
      </c>
      <c r="K358" s="3" t="str">
        <f t="shared" si="6"/>
        <v>Ques: Week 1 </v>
      </c>
    </row>
    <row r="359" ht="15.75" customHeight="1">
      <c r="A359" s="24" t="s">
        <v>8404</v>
      </c>
      <c r="B359" s="3" t="s">
        <v>34</v>
      </c>
      <c r="C359" s="3" t="s">
        <v>8159</v>
      </c>
      <c r="D359" s="3" t="s">
        <v>8211</v>
      </c>
      <c r="E359" s="30" t="s">
        <v>8402</v>
      </c>
      <c r="G359" s="3" t="str">
        <f t="shared" si="5"/>
        <v>Questio1000ble for Week 1 </v>
      </c>
      <c r="H359" s="3" t="str">
        <f t="shared" si="1"/>
        <v>D. Mims Denzel Mims</v>
      </c>
      <c r="I359" s="3" t="str">
        <f t="shared" si="2"/>
        <v>Mims</v>
      </c>
      <c r="J359" s="94" t="str">
        <f t="shared" si="3"/>
        <v>Denzel Mims</v>
      </c>
      <c r="K359" s="3" t="str">
        <f t="shared" si="6"/>
        <v>Ques: Week 1 </v>
      </c>
    </row>
    <row r="360" ht="15.75" customHeight="1">
      <c r="A360" s="24" t="s">
        <v>8405</v>
      </c>
      <c r="B360" s="3" t="s">
        <v>5844</v>
      </c>
      <c r="C360" s="3" t="s">
        <v>8159</v>
      </c>
      <c r="D360" s="3" t="s">
        <v>8406</v>
      </c>
      <c r="E360" s="30" t="s">
        <v>8402</v>
      </c>
      <c r="G360" s="3" t="str">
        <f t="shared" si="5"/>
        <v>Questio1000ble for Week 1 </v>
      </c>
      <c r="H360" s="3" t="str">
        <f t="shared" si="1"/>
        <v>J. Burgess James Burgess</v>
      </c>
      <c r="I360" s="3" t="str">
        <f t="shared" si="2"/>
        <v>Burgess</v>
      </c>
      <c r="J360" s="94" t="str">
        <f t="shared" si="3"/>
        <v>James Burgess</v>
      </c>
      <c r="K360" s="3" t="str">
        <f t="shared" si="6"/>
        <v>Ques: Week 1 </v>
      </c>
    </row>
    <row r="361" ht="15.75" customHeight="1">
      <c r="A361" s="24" t="s">
        <v>8407</v>
      </c>
      <c r="B361" s="3" t="s">
        <v>34</v>
      </c>
      <c r="C361" s="3" t="s">
        <v>8159</v>
      </c>
      <c r="D361" s="3" t="s">
        <v>8271</v>
      </c>
      <c r="E361" s="3" t="s">
        <v>8408</v>
      </c>
      <c r="G361" s="3" t="str">
        <f t="shared" si="5"/>
        <v>Out for Week 1 </v>
      </c>
      <c r="H361" s="3" t="str">
        <f t="shared" si="1"/>
        <v>V. Smith Vyncint Smith</v>
      </c>
      <c r="I361" s="3" t="str">
        <f t="shared" si="2"/>
        <v>Smith</v>
      </c>
      <c r="J361" s="94" t="str">
        <f t="shared" si="3"/>
        <v>Vyncint Smith</v>
      </c>
      <c r="K361" s="3" t="str">
        <f t="shared" si="6"/>
        <v>Out: Week 1 </v>
      </c>
    </row>
    <row r="362" ht="15.75" customHeight="1">
      <c r="A362" s="24" t="s">
        <v>8409</v>
      </c>
      <c r="B362" s="3" t="s">
        <v>5846</v>
      </c>
      <c r="C362" s="3" t="s">
        <v>8188</v>
      </c>
      <c r="D362" s="3" t="s">
        <v>8232</v>
      </c>
      <c r="E362" s="30" t="s">
        <v>8402</v>
      </c>
      <c r="G362" s="3" t="str">
        <f t="shared" si="5"/>
        <v>Questio1000ble for Week 1 </v>
      </c>
      <c r="H362" s="3" t="str">
        <f t="shared" si="1"/>
        <v>B. Poole Brian Poole</v>
      </c>
      <c r="I362" s="3" t="str">
        <f t="shared" si="2"/>
        <v>Poole</v>
      </c>
      <c r="J362" s="94" t="str">
        <f t="shared" si="3"/>
        <v>Brian Poole</v>
      </c>
      <c r="K362" s="3" t="str">
        <f t="shared" si="6"/>
        <v>Ques: Week 1 </v>
      </c>
    </row>
    <row r="363" ht="15.75" customHeight="1">
      <c r="A363" s="24" t="s">
        <v>8410</v>
      </c>
      <c r="B363" s="3" t="s">
        <v>8411</v>
      </c>
      <c r="C363" s="3" t="s">
        <v>8188</v>
      </c>
      <c r="D363" s="3" t="s">
        <v>8211</v>
      </c>
      <c r="E363" s="30" t="s">
        <v>8402</v>
      </c>
      <c r="G363" s="3" t="str">
        <f t="shared" si="5"/>
        <v>Questio1000ble for Week 1 </v>
      </c>
      <c r="H363" s="3" t="str">
        <f t="shared" si="1"/>
        <v>C. Kaufusi Corbin Kaufusi</v>
      </c>
      <c r="I363" s="3" t="str">
        <f t="shared" si="2"/>
        <v>Kaufusi</v>
      </c>
      <c r="J363" s="94" t="str">
        <f t="shared" si="3"/>
        <v>Corbin Kaufusi</v>
      </c>
      <c r="K363" s="3" t="str">
        <f t="shared" si="6"/>
        <v>Ques: Week 1 </v>
      </c>
    </row>
    <row r="364" ht="15.75" customHeight="1">
      <c r="A364" s="24" t="s">
        <v>8412</v>
      </c>
      <c r="B364" s="3" t="s">
        <v>5846</v>
      </c>
      <c r="C364" s="3" t="s">
        <v>8241</v>
      </c>
      <c r="D364" s="3" t="s">
        <v>8211</v>
      </c>
      <c r="E364" s="30" t="s">
        <v>8402</v>
      </c>
      <c r="G364" s="3" t="str">
        <f t="shared" si="5"/>
        <v>Questio1000ble for Week 1 </v>
      </c>
      <c r="H364" s="3" t="str">
        <f t="shared" si="1"/>
        <v>P. Desir Pierre Desir</v>
      </c>
      <c r="I364" s="3" t="str">
        <f t="shared" si="2"/>
        <v>Desir</v>
      </c>
      <c r="J364" s="94" t="str">
        <f t="shared" si="3"/>
        <v>Pierre Desir</v>
      </c>
      <c r="K364" s="3" t="str">
        <f t="shared" si="6"/>
        <v>Ques: Week 1 </v>
      </c>
    </row>
    <row r="365" ht="15.75" customHeight="1">
      <c r="A365" s="24" t="s">
        <v>8413</v>
      </c>
      <c r="B365" s="3" t="s">
        <v>5847</v>
      </c>
      <c r="C365" s="3" t="s">
        <v>8241</v>
      </c>
      <c r="D365" s="3" t="s">
        <v>8214</v>
      </c>
      <c r="E365" s="30" t="s">
        <v>8402</v>
      </c>
      <c r="G365" s="3" t="str">
        <f t="shared" si="5"/>
        <v>Questio1000ble for Week 1 </v>
      </c>
      <c r="H365" s="3" t="str">
        <f t="shared" si="1"/>
        <v>J. Zuniga Jabari Zuniga</v>
      </c>
      <c r="I365" s="3" t="str">
        <f t="shared" si="2"/>
        <v>Zuniga</v>
      </c>
      <c r="J365" s="94" t="str">
        <f t="shared" si="3"/>
        <v>Jabari Zuniga</v>
      </c>
      <c r="K365" s="3" t="str">
        <f t="shared" si="6"/>
        <v>Ques: Week 1 </v>
      </c>
    </row>
    <row r="366" ht="15.75" customHeight="1">
      <c r="A366" s="24" t="s">
        <v>8414</v>
      </c>
      <c r="B366" s="3" t="s">
        <v>61</v>
      </c>
      <c r="C366" s="3" t="s">
        <v>8415</v>
      </c>
      <c r="D366" s="3" t="s">
        <v>8149</v>
      </c>
      <c r="E366" s="3" t="s">
        <v>8222</v>
      </c>
      <c r="G366" s="3" t="str">
        <f t="shared" si="5"/>
        <v>Active/NFI</v>
      </c>
      <c r="H366" s="3" t="str">
        <f t="shared" si="1"/>
        <v>D. Brown Daniel Brown</v>
      </c>
      <c r="I366" s="3" t="str">
        <f t="shared" si="2"/>
        <v>Brown</v>
      </c>
      <c r="J366" s="94" t="str">
        <f t="shared" si="3"/>
        <v>Daniel Brown</v>
      </c>
      <c r="K366" s="3" t="str">
        <f t="shared" si="6"/>
        <v>Active/NFI</v>
      </c>
    </row>
    <row r="367" ht="15.75" customHeight="1">
      <c r="A367" s="24" t="s">
        <v>8416</v>
      </c>
      <c r="B367" s="3" t="s">
        <v>5845</v>
      </c>
      <c r="C367" s="3" t="s">
        <v>8415</v>
      </c>
      <c r="D367" s="3" t="s">
        <v>8200</v>
      </c>
      <c r="E367" s="30" t="s">
        <v>8266</v>
      </c>
      <c r="G367" s="3" t="str">
        <f t="shared" si="5"/>
        <v>Physically U1000ble to Perform. Expected Return - Week 1</v>
      </c>
      <c r="H367" s="3" t="str">
        <f t="shared" si="1"/>
        <v>A. Williamson Avery Williamson</v>
      </c>
      <c r="I367" s="3" t="str">
        <f t="shared" si="2"/>
        <v>Williamson</v>
      </c>
      <c r="J367" s="94" t="str">
        <f t="shared" si="3"/>
        <v>Avery Williamson</v>
      </c>
      <c r="K367" s="3" t="str">
        <f t="shared" si="6"/>
        <v>PUP. Expected Return - Week 1</v>
      </c>
    </row>
    <row r="368" ht="15.75" customHeight="1">
      <c r="A368" s="24" t="s">
        <v>8417</v>
      </c>
      <c r="B368" s="3" t="s">
        <v>61</v>
      </c>
      <c r="C368" s="3" t="s">
        <v>8415</v>
      </c>
      <c r="D368" s="3" t="s">
        <v>8296</v>
      </c>
      <c r="E368" s="30" t="s">
        <v>8266</v>
      </c>
      <c r="G368" s="3" t="str">
        <f t="shared" si="5"/>
        <v>Physically U1000ble to Perform. Expected Return - Week 1</v>
      </c>
      <c r="H368" s="3" t="str">
        <f t="shared" si="1"/>
        <v>R. Griffin Ryan Griffin</v>
      </c>
      <c r="I368" s="3" t="str">
        <f t="shared" si="2"/>
        <v>Griffin</v>
      </c>
      <c r="J368" s="94" t="str">
        <f t="shared" si="3"/>
        <v>Ryan Griffin</v>
      </c>
      <c r="K368" s="3" t="str">
        <f t="shared" si="6"/>
        <v>PUP. Expected Return - Week 1</v>
      </c>
    </row>
    <row r="369" ht="15.75" customHeight="1">
      <c r="A369" s="24" t="s">
        <v>8418</v>
      </c>
      <c r="B369" s="3" t="s">
        <v>75</v>
      </c>
      <c r="C369" s="3" t="s">
        <v>8415</v>
      </c>
      <c r="D369" s="3" t="s">
        <v>8419</v>
      </c>
      <c r="E369" s="30" t="s">
        <v>8378</v>
      </c>
      <c r="G369" s="3" t="str">
        <f t="shared" si="5"/>
        <v>Physically U1000ble to Perform. Expected Return - Week 3</v>
      </c>
      <c r="H369" s="3" t="str">
        <f t="shared" si="1"/>
        <v>J. Flacco Joe Flacco</v>
      </c>
      <c r="I369" s="3" t="str">
        <f t="shared" si="2"/>
        <v>Flacco</v>
      </c>
      <c r="J369" s="94" t="str">
        <f t="shared" si="3"/>
        <v>Joe Flacco</v>
      </c>
      <c r="K369" s="3" t="str">
        <f t="shared" si="6"/>
        <v>PUP. Expected Return - Week 3</v>
      </c>
    </row>
    <row r="370" ht="15.75" customHeight="1">
      <c r="A370" s="24" t="s">
        <v>8420</v>
      </c>
      <c r="B370" s="3" t="s">
        <v>5846</v>
      </c>
      <c r="C370" s="3" t="s">
        <v>8227</v>
      </c>
      <c r="D370" s="3" t="s">
        <v>8232</v>
      </c>
      <c r="E370" s="3" t="s">
        <v>8225</v>
      </c>
      <c r="G370" s="3" t="str">
        <f t="shared" si="5"/>
        <v>IR. Reserve - COVID-19</v>
      </c>
      <c r="H370" s="3" t="str">
        <f t="shared" si="1"/>
        <v>B. Hall Bryce Hall</v>
      </c>
      <c r="I370" s="3" t="str">
        <f t="shared" si="2"/>
        <v>Hall</v>
      </c>
      <c r="J370" s="94" t="str">
        <f t="shared" si="3"/>
        <v>Bryce Hall</v>
      </c>
      <c r="K370" s="3" t="str">
        <f t="shared" si="6"/>
        <v>IR. Reserve - COVID-19</v>
      </c>
    </row>
    <row r="371" ht="15.75" customHeight="1">
      <c r="A371" s="24" t="s">
        <v>8421</v>
      </c>
      <c r="B371" s="3" t="s">
        <v>34</v>
      </c>
      <c r="C371" s="3" t="s">
        <v>8422</v>
      </c>
      <c r="D371" s="3" t="s">
        <v>8156</v>
      </c>
      <c r="E371" s="30" t="s">
        <v>8179</v>
      </c>
      <c r="G371" s="3" t="str">
        <f t="shared" si="5"/>
        <v>Physically U1000ble to Perform</v>
      </c>
      <c r="H371" s="3" t="str">
        <f t="shared" si="1"/>
        <v>J. Bellamy Josh Bellamy</v>
      </c>
      <c r="I371" s="3" t="str">
        <f t="shared" si="2"/>
        <v>Bellamy</v>
      </c>
      <c r="J371" s="94" t="str">
        <f t="shared" si="3"/>
        <v>Josh Bellamy</v>
      </c>
      <c r="K371" s="3" t="str">
        <f t="shared" si="6"/>
        <v>PUP</v>
      </c>
    </row>
    <row r="372" ht="15.75" customHeight="1">
      <c r="A372" s="24" t="s">
        <v>8423</v>
      </c>
      <c r="B372" s="3" t="s">
        <v>5846</v>
      </c>
      <c r="C372" s="3" t="s">
        <v>8424</v>
      </c>
      <c r="D372" s="3" t="s">
        <v>8214</v>
      </c>
      <c r="E372" s="30" t="s">
        <v>8179</v>
      </c>
      <c r="G372" s="3" t="str">
        <f t="shared" si="5"/>
        <v>Physically U1000ble to Perform</v>
      </c>
      <c r="H372" s="3" t="str">
        <f t="shared" si="1"/>
        <v>K. Brown Kyron Brown</v>
      </c>
      <c r="I372" s="3" t="str">
        <f t="shared" si="2"/>
        <v>Brown</v>
      </c>
      <c r="J372" s="94" t="str">
        <f t="shared" si="3"/>
        <v>Kyron Brown</v>
      </c>
      <c r="K372" s="3" t="str">
        <f t="shared" si="6"/>
        <v>PUP</v>
      </c>
    </row>
    <row r="373" ht="15.75" customHeight="1">
      <c r="A373" s="24" t="s">
        <v>8425</v>
      </c>
      <c r="B373" s="3" t="s">
        <v>34</v>
      </c>
      <c r="C373" s="3" t="s">
        <v>8426</v>
      </c>
      <c r="D373" s="3" t="s">
        <v>8296</v>
      </c>
      <c r="E373" s="30" t="s">
        <v>8402</v>
      </c>
      <c r="G373" s="3" t="str">
        <f t="shared" si="5"/>
        <v>Questio1000ble for Week 1 </v>
      </c>
      <c r="H373" s="3" t="str">
        <f t="shared" si="1"/>
        <v>J. Smith Jeff Smith</v>
      </c>
      <c r="I373" s="3" t="str">
        <f t="shared" si="2"/>
        <v>Smith</v>
      </c>
      <c r="J373" s="94" t="str">
        <f t="shared" si="3"/>
        <v>Jeff Smith</v>
      </c>
      <c r="K373" s="3" t="str">
        <f t="shared" si="6"/>
        <v>Ques: Week 1 </v>
      </c>
    </row>
    <row r="374" ht="15.75" customHeight="1">
      <c r="A374" s="24" t="s">
        <v>8427</v>
      </c>
      <c r="B374" s="3" t="s">
        <v>34</v>
      </c>
      <c r="C374" s="3" t="s">
        <v>8167</v>
      </c>
      <c r="D374" s="3" t="s">
        <v>8172</v>
      </c>
      <c r="E374" s="30" t="s">
        <v>8402</v>
      </c>
      <c r="G374" s="3" t="str">
        <f t="shared" si="5"/>
        <v>Questio1000ble for Week 1 </v>
      </c>
      <c r="H374" s="3" t="str">
        <f t="shared" si="1"/>
        <v>Q. Patton Quinton Patton</v>
      </c>
      <c r="I374" s="3" t="str">
        <f t="shared" si="2"/>
        <v>Patton</v>
      </c>
      <c r="J374" s="94" t="str">
        <f t="shared" si="3"/>
        <v>Quinton Patton</v>
      </c>
      <c r="K374" s="3" t="str">
        <f t="shared" si="6"/>
        <v>Ques: Week 1 </v>
      </c>
    </row>
    <row r="375" ht="15.75" customHeight="1">
      <c r="A375" s="24" t="s">
        <v>8129</v>
      </c>
      <c r="B375" s="3"/>
      <c r="C375" s="3"/>
      <c r="D375" s="3"/>
      <c r="E375" s="3"/>
      <c r="G375" s="3" t="str">
        <f t="shared" si="5"/>
        <v/>
      </c>
      <c r="H375" s="3" t="str">
        <f t="shared" si="1"/>
        <v>team log</v>
      </c>
      <c r="I375" s="3" t="str">
        <f t="shared" si="2"/>
        <v>log</v>
      </c>
      <c r="J375" s="94" t="str">
        <f t="shared" si="3"/>
        <v>#VALUE!</v>
      </c>
      <c r="K375" s="3" t="str">
        <f t="shared" si="6"/>
        <v/>
      </c>
    </row>
    <row r="376" ht="15.75" customHeight="1">
      <c r="A376" s="24" t="s">
        <v>8428</v>
      </c>
      <c r="B376" s="3"/>
      <c r="C376" s="3"/>
      <c r="D376" s="3"/>
      <c r="E376" s="3"/>
      <c r="G376" s="3" t="str">
        <f t="shared" si="5"/>
        <v/>
      </c>
      <c r="H376" s="3" t="str">
        <f t="shared" si="1"/>
        <v>Philadelphia</v>
      </c>
      <c r="I376" s="3" t="str">
        <f t="shared" si="2"/>
        <v>#VALUE!</v>
      </c>
      <c r="J376" s="94" t="str">
        <f t="shared" si="3"/>
        <v>#VALUE!</v>
      </c>
      <c r="K376" s="3" t="str">
        <f t="shared" si="6"/>
        <v/>
      </c>
    </row>
    <row r="377" ht="15.75" customHeight="1">
      <c r="A377" s="24" t="s">
        <v>3</v>
      </c>
      <c r="B377" s="3" t="s">
        <v>4</v>
      </c>
      <c r="C377" s="3" t="s">
        <v>8131</v>
      </c>
      <c r="D377" s="3" t="s">
        <v>8132</v>
      </c>
      <c r="E377" s="3" t="s">
        <v>8133</v>
      </c>
      <c r="G377" s="3" t="str">
        <f t="shared" si="5"/>
        <v>Injury Status</v>
      </c>
      <c r="H377" s="3" t="str">
        <f t="shared" si="1"/>
        <v>Playe</v>
      </c>
      <c r="I377" s="3" t="str">
        <f t="shared" si="2"/>
        <v>#VALUE!</v>
      </c>
      <c r="J377" s="94" t="str">
        <f t="shared" si="3"/>
        <v>#VALUE!</v>
      </c>
      <c r="K377" s="3" t="str">
        <f t="shared" si="6"/>
        <v>Injury Status</v>
      </c>
    </row>
    <row r="378" ht="15.75" customHeight="1">
      <c r="A378" s="24" t="s">
        <v>8429</v>
      </c>
      <c r="B378" s="3" t="s">
        <v>17</v>
      </c>
      <c r="C378" s="3" t="s">
        <v>8145</v>
      </c>
      <c r="D378" s="3" t="s">
        <v>8430</v>
      </c>
      <c r="E378" s="30" t="s">
        <v>8431</v>
      </c>
      <c r="G378" s="3" t="str">
        <f t="shared" si="5"/>
        <v>Questio1000ble for Week 1 </v>
      </c>
      <c r="H378" s="3" t="str">
        <f t="shared" si="1"/>
        <v>B. Scott Boston Scott</v>
      </c>
      <c r="I378" s="3" t="str">
        <f t="shared" si="2"/>
        <v>Scott</v>
      </c>
      <c r="J378" s="94" t="str">
        <f t="shared" si="3"/>
        <v>Boston Scott</v>
      </c>
      <c r="K378" s="3" t="str">
        <f t="shared" si="6"/>
        <v>Ques: Week 1 </v>
      </c>
    </row>
    <row r="379" ht="15.75" customHeight="1">
      <c r="A379" s="24" t="s">
        <v>8432</v>
      </c>
      <c r="B379" s="3" t="s">
        <v>17</v>
      </c>
      <c r="C379" s="3" t="s">
        <v>8145</v>
      </c>
      <c r="D379" s="3" t="s">
        <v>8430</v>
      </c>
      <c r="E379" s="30" t="s">
        <v>8431</v>
      </c>
      <c r="G379" s="3" t="str">
        <f t="shared" si="5"/>
        <v>Questio1000ble for Week 1 </v>
      </c>
      <c r="H379" s="3" t="str">
        <f t="shared" si="1"/>
        <v>M. Sanders Miles Sanders</v>
      </c>
      <c r="I379" s="3" t="str">
        <f t="shared" si="2"/>
        <v>Sanders</v>
      </c>
      <c r="J379" s="94" t="str">
        <f t="shared" si="3"/>
        <v>Miles Sanders</v>
      </c>
      <c r="K379" s="3" t="str">
        <f t="shared" si="6"/>
        <v>Ques: Week 1 </v>
      </c>
    </row>
    <row r="380" ht="15.75" customHeight="1">
      <c r="A380" s="24" t="s">
        <v>8433</v>
      </c>
      <c r="B380" s="3" t="s">
        <v>61</v>
      </c>
      <c r="C380" s="3" t="s">
        <v>8145</v>
      </c>
      <c r="D380" s="3" t="s">
        <v>8434</v>
      </c>
      <c r="E380" s="30" t="s">
        <v>8431</v>
      </c>
      <c r="G380" s="3" t="str">
        <f t="shared" si="5"/>
        <v>Questio1000ble for Week 1 </v>
      </c>
      <c r="H380" s="3" t="str">
        <f t="shared" si="1"/>
        <v>D. Goedert Dallas Goedert</v>
      </c>
      <c r="I380" s="3" t="str">
        <f t="shared" si="2"/>
        <v>Goedert</v>
      </c>
      <c r="J380" s="94" t="str">
        <f t="shared" si="3"/>
        <v>Dallas Goedert</v>
      </c>
      <c r="K380" s="3" t="str">
        <f t="shared" si="6"/>
        <v>Ques: Week 1 </v>
      </c>
    </row>
    <row r="381" ht="15.75" customHeight="1">
      <c r="A381" s="24" t="s">
        <v>8435</v>
      </c>
      <c r="B381" s="3" t="s">
        <v>5847</v>
      </c>
      <c r="C381" s="3" t="s">
        <v>8135</v>
      </c>
      <c r="D381" s="3" t="s">
        <v>8296</v>
      </c>
      <c r="E381" s="30" t="s">
        <v>8431</v>
      </c>
      <c r="G381" s="3" t="str">
        <f t="shared" si="5"/>
        <v>Questio1000ble for Week 1 </v>
      </c>
      <c r="H381" s="3" t="str">
        <f t="shared" si="1"/>
        <v>D. Barnett Derek Barnett</v>
      </c>
      <c r="I381" s="3" t="str">
        <f t="shared" si="2"/>
        <v>Barnett</v>
      </c>
      <c r="J381" s="94" t="str">
        <f t="shared" si="3"/>
        <v>Derek Barnett</v>
      </c>
      <c r="K381" s="3" t="str">
        <f t="shared" si="6"/>
        <v>Ques: Week 1 </v>
      </c>
    </row>
    <row r="382" ht="15.75" customHeight="1">
      <c r="A382" s="24" t="s">
        <v>8436</v>
      </c>
      <c r="B382" s="3" t="s">
        <v>5852</v>
      </c>
      <c r="C382" s="3" t="s">
        <v>8159</v>
      </c>
      <c r="D382" s="3" t="s">
        <v>8136</v>
      </c>
      <c r="E382" s="30" t="s">
        <v>8431</v>
      </c>
      <c r="G382" s="3" t="str">
        <f t="shared" si="5"/>
        <v>Questio1000ble for Week 1 </v>
      </c>
      <c r="H382" s="3" t="str">
        <f t="shared" si="1"/>
        <v>J. Hargrave Javon Hargrave</v>
      </c>
      <c r="I382" s="3" t="str">
        <f t="shared" si="2"/>
        <v>Hargrave</v>
      </c>
      <c r="J382" s="94" t="str">
        <f t="shared" si="3"/>
        <v>Javon Hargrave</v>
      </c>
      <c r="K382" s="3" t="str">
        <f t="shared" si="6"/>
        <v>Ques: Week 1 </v>
      </c>
    </row>
    <row r="383" ht="15.75" customHeight="1">
      <c r="A383" s="24" t="s">
        <v>8437</v>
      </c>
      <c r="B383" s="3" t="s">
        <v>3532</v>
      </c>
      <c r="C383" s="3" t="s">
        <v>8372</v>
      </c>
      <c r="D383" s="3" t="s">
        <v>8151</v>
      </c>
      <c r="E383" s="30" t="s">
        <v>8179</v>
      </c>
      <c r="G383" s="3" t="str">
        <f t="shared" si="5"/>
        <v>Physically U1000ble to Perform</v>
      </c>
      <c r="H383" s="3" t="str">
        <f t="shared" si="1"/>
        <v>B. Brooks Brandon Brooks</v>
      </c>
      <c r="I383" s="3" t="str">
        <f t="shared" si="2"/>
        <v>Brooks</v>
      </c>
      <c r="J383" s="94" t="str">
        <f t="shared" si="3"/>
        <v>Brandon Brooks</v>
      </c>
      <c r="K383" s="3" t="str">
        <f t="shared" si="6"/>
        <v>PUP</v>
      </c>
    </row>
    <row r="384" ht="15.75" customHeight="1">
      <c r="A384" s="24" t="s">
        <v>8438</v>
      </c>
      <c r="B384" s="3" t="s">
        <v>34</v>
      </c>
      <c r="C384" s="3" t="s">
        <v>8295</v>
      </c>
      <c r="D384" s="3" t="s">
        <v>8172</v>
      </c>
      <c r="E384" s="30" t="s">
        <v>8266</v>
      </c>
      <c r="G384" s="3" t="str">
        <f t="shared" si="5"/>
        <v>Physically U1000ble to Perform. Expected Return - Week 1</v>
      </c>
      <c r="H384" s="3" t="str">
        <f t="shared" si="1"/>
        <v>A. Jeffery Alshon Jeffery</v>
      </c>
      <c r="I384" s="3" t="str">
        <f t="shared" si="2"/>
        <v>Jeffery</v>
      </c>
      <c r="J384" s="94" t="str">
        <f t="shared" si="3"/>
        <v>Alshon Jeffery</v>
      </c>
      <c r="K384" s="3" t="str">
        <f t="shared" si="6"/>
        <v>PUP. Expected Return - Week 1</v>
      </c>
    </row>
    <row r="385" ht="15.75" customHeight="1">
      <c r="A385" s="24" t="s">
        <v>8439</v>
      </c>
      <c r="B385" s="3" t="s">
        <v>5847</v>
      </c>
      <c r="C385" s="3" t="s">
        <v>8298</v>
      </c>
      <c r="D385" s="3" t="s">
        <v>8200</v>
      </c>
      <c r="E385" s="30" t="s">
        <v>8179</v>
      </c>
      <c r="G385" s="3" t="str">
        <f t="shared" si="5"/>
        <v>Physically U1000ble to Perform</v>
      </c>
      <c r="H385" s="3" t="str">
        <f t="shared" si="1"/>
        <v>D. Hall Daeshon Hall</v>
      </c>
      <c r="I385" s="3" t="str">
        <f t="shared" si="2"/>
        <v>Hall</v>
      </c>
      <c r="J385" s="94" t="str">
        <f t="shared" si="3"/>
        <v>Daeshon Hall</v>
      </c>
      <c r="K385" s="3" t="str">
        <f t="shared" si="6"/>
        <v>PUP</v>
      </c>
    </row>
    <row r="386" ht="15.75" customHeight="1">
      <c r="A386" s="24" t="s">
        <v>8440</v>
      </c>
      <c r="B386" s="3" t="s">
        <v>34</v>
      </c>
      <c r="C386" s="3" t="s">
        <v>8258</v>
      </c>
      <c r="D386" s="3" t="s">
        <v>8296</v>
      </c>
      <c r="E386" s="30" t="s">
        <v>8431</v>
      </c>
      <c r="G386" s="3" t="str">
        <f t="shared" si="5"/>
        <v>Questio1000ble for Week 1 </v>
      </c>
      <c r="H386" s="3" t="str">
        <f t="shared" si="1"/>
        <v>C. Johnson Charles D. Johnson</v>
      </c>
      <c r="I386" s="3" t="str">
        <f t="shared" si="2"/>
        <v>Johnson</v>
      </c>
      <c r="J386" s="94" t="str">
        <f t="shared" si="3"/>
        <v>Charles D. Johnson</v>
      </c>
      <c r="K386" s="3" t="str">
        <f t="shared" si="6"/>
        <v>Ques: Week 1 </v>
      </c>
    </row>
    <row r="387" ht="15.75" customHeight="1">
      <c r="A387" s="24" t="s">
        <v>8441</v>
      </c>
      <c r="B387" s="3" t="s">
        <v>61</v>
      </c>
      <c r="C387" s="3" t="s">
        <v>8442</v>
      </c>
      <c r="D387" s="3" t="s">
        <v>8149</v>
      </c>
      <c r="E387" s="30" t="s">
        <v>8431</v>
      </c>
      <c r="G387" s="3" t="str">
        <f t="shared" si="5"/>
        <v>Questio1000ble for Week 1 </v>
      </c>
      <c r="H387" s="3" t="str">
        <f t="shared" si="1"/>
        <v>A. Zaruba Adam Zaruba</v>
      </c>
      <c r="I387" s="3" t="str">
        <f t="shared" si="2"/>
        <v>Zaruba</v>
      </c>
      <c r="J387" s="94" t="str">
        <f t="shared" si="3"/>
        <v>Adam Zaruba</v>
      </c>
      <c r="K387" s="3" t="str">
        <f t="shared" si="6"/>
        <v>Ques: Week 1 </v>
      </c>
    </row>
    <row r="388" ht="15.75" customHeight="1">
      <c r="A388" s="24" t="s">
        <v>8129</v>
      </c>
      <c r="B388" s="3"/>
      <c r="C388" s="3"/>
      <c r="D388" s="3"/>
      <c r="E388" s="3"/>
      <c r="G388" s="3" t="str">
        <f t="shared" si="5"/>
        <v/>
      </c>
      <c r="H388" s="3" t="str">
        <f t="shared" si="1"/>
        <v>team log</v>
      </c>
      <c r="I388" s="3" t="str">
        <f t="shared" si="2"/>
        <v>log</v>
      </c>
      <c r="J388" s="94" t="str">
        <f t="shared" si="3"/>
        <v>#VALUE!</v>
      </c>
      <c r="K388" s="3" t="str">
        <f t="shared" si="6"/>
        <v/>
      </c>
    </row>
    <row r="389" ht="15.75" customHeight="1">
      <c r="A389" s="24" t="s">
        <v>8443</v>
      </c>
      <c r="B389" s="3"/>
      <c r="C389" s="3"/>
      <c r="D389" s="3"/>
      <c r="E389" s="3"/>
      <c r="G389" s="3" t="str">
        <f t="shared" si="5"/>
        <v/>
      </c>
      <c r="H389" s="3" t="str">
        <f t="shared" si="1"/>
        <v>Pittsburgh</v>
      </c>
      <c r="I389" s="3" t="str">
        <f t="shared" si="2"/>
        <v>#VALUE!</v>
      </c>
      <c r="J389" s="94" t="str">
        <f t="shared" si="3"/>
        <v>#VALUE!</v>
      </c>
      <c r="K389" s="3" t="str">
        <f t="shared" si="6"/>
        <v/>
      </c>
    </row>
    <row r="390" ht="15.75" customHeight="1">
      <c r="A390" s="24" t="s">
        <v>3</v>
      </c>
      <c r="B390" s="3" t="s">
        <v>4</v>
      </c>
      <c r="C390" s="3" t="s">
        <v>8131</v>
      </c>
      <c r="D390" s="3" t="s">
        <v>8132</v>
      </c>
      <c r="E390" s="3" t="s">
        <v>8133</v>
      </c>
      <c r="G390" s="3" t="str">
        <f t="shared" si="5"/>
        <v>Injury Status</v>
      </c>
      <c r="H390" s="3" t="str">
        <f t="shared" si="1"/>
        <v>Playe</v>
      </c>
      <c r="I390" s="3" t="str">
        <f t="shared" si="2"/>
        <v>#VALUE!</v>
      </c>
      <c r="J390" s="94" t="str">
        <f t="shared" si="3"/>
        <v>#VALUE!</v>
      </c>
      <c r="K390" s="3" t="str">
        <f t="shared" si="6"/>
        <v>Injury Status</v>
      </c>
    </row>
    <row r="391" ht="15.75" customHeight="1">
      <c r="A391" s="24" t="s">
        <v>8444</v>
      </c>
      <c r="B391" s="3" t="s">
        <v>3532</v>
      </c>
      <c r="C391" s="3" t="s">
        <v>8135</v>
      </c>
      <c r="D391" s="3" t="s">
        <v>8162</v>
      </c>
      <c r="E391" s="30" t="s">
        <v>8445</v>
      </c>
      <c r="G391" s="3" t="str">
        <f t="shared" si="5"/>
        <v>Questio1000ble for Week 1 </v>
      </c>
      <c r="H391" s="3" t="str">
        <f t="shared" si="1"/>
        <v>K. Dotson Kevin Dotson</v>
      </c>
      <c r="I391" s="3" t="str">
        <f t="shared" si="2"/>
        <v>Dotson</v>
      </c>
      <c r="J391" s="94" t="str">
        <f t="shared" si="3"/>
        <v>Kevin Dotson</v>
      </c>
      <c r="K391" s="3" t="str">
        <f t="shared" si="6"/>
        <v>Ques: Week 1 </v>
      </c>
    </row>
    <row r="392" ht="15.75" customHeight="1">
      <c r="A392" s="24" t="s">
        <v>8446</v>
      </c>
      <c r="B392" s="3" t="s">
        <v>61</v>
      </c>
      <c r="C392" s="3" t="s">
        <v>8135</v>
      </c>
      <c r="D392" s="3" t="s">
        <v>8296</v>
      </c>
      <c r="E392" s="30" t="s">
        <v>8445</v>
      </c>
      <c r="G392" s="3" t="str">
        <f t="shared" si="5"/>
        <v>Questio1000ble for Week 1 </v>
      </c>
      <c r="H392" s="3" t="str">
        <f t="shared" si="1"/>
        <v>D. Raymond Dax Raymond</v>
      </c>
      <c r="I392" s="3" t="str">
        <f t="shared" si="2"/>
        <v>Raymond</v>
      </c>
      <c r="J392" s="94" t="str">
        <f t="shared" si="3"/>
        <v>Dax Raymond</v>
      </c>
      <c r="K392" s="3" t="str">
        <f t="shared" si="6"/>
        <v>Ques: Week 1 </v>
      </c>
    </row>
    <row r="393" ht="15.75" customHeight="1">
      <c r="A393" s="24" t="s">
        <v>8447</v>
      </c>
      <c r="B393" s="3" t="s">
        <v>34</v>
      </c>
      <c r="C393" s="3" t="s">
        <v>8135</v>
      </c>
      <c r="D393" s="3" t="s">
        <v>8149</v>
      </c>
      <c r="E393" s="30" t="s">
        <v>8445</v>
      </c>
      <c r="G393" s="3" t="str">
        <f t="shared" si="5"/>
        <v>Questio1000ble for Week 1 </v>
      </c>
      <c r="H393" s="3" t="str">
        <f t="shared" si="1"/>
        <v>J. Washington James Washington</v>
      </c>
      <c r="I393" s="3" t="str">
        <f t="shared" si="2"/>
        <v>Washington</v>
      </c>
      <c r="J393" s="94" t="str">
        <f t="shared" si="3"/>
        <v>James Washington</v>
      </c>
      <c r="K393" s="3" t="str">
        <f t="shared" si="6"/>
        <v>Ques: Week 1 </v>
      </c>
    </row>
    <row r="394" ht="15.75" customHeight="1">
      <c r="A394" s="24" t="s">
        <v>8129</v>
      </c>
      <c r="B394" s="3"/>
      <c r="C394" s="3"/>
      <c r="D394" s="3"/>
      <c r="E394" s="3"/>
      <c r="G394" s="3" t="str">
        <f t="shared" si="5"/>
        <v/>
      </c>
      <c r="H394" s="3" t="str">
        <f t="shared" si="1"/>
        <v>team log</v>
      </c>
      <c r="I394" s="3" t="str">
        <f t="shared" si="2"/>
        <v>log</v>
      </c>
      <c r="J394" s="94" t="str">
        <f t="shared" si="3"/>
        <v>#VALUE!</v>
      </c>
      <c r="K394" s="3" t="str">
        <f t="shared" si="6"/>
        <v/>
      </c>
    </row>
    <row r="395" ht="15.75" customHeight="1">
      <c r="A395" s="24" t="s">
        <v>8448</v>
      </c>
      <c r="B395" s="3"/>
      <c r="C395" s="3"/>
      <c r="D395" s="3"/>
      <c r="E395" s="3"/>
      <c r="G395" s="3" t="str">
        <f t="shared" si="5"/>
        <v/>
      </c>
      <c r="H395" s="3" t="str">
        <f t="shared" si="1"/>
        <v>San Francisco</v>
      </c>
      <c r="I395" s="3" t="str">
        <f t="shared" si="2"/>
        <v>Francisco</v>
      </c>
      <c r="J395" s="94" t="str">
        <f t="shared" si="3"/>
        <v>#VALUE!</v>
      </c>
      <c r="K395" s="3" t="str">
        <f t="shared" si="6"/>
        <v/>
      </c>
    </row>
    <row r="396" ht="15.75" customHeight="1">
      <c r="A396" s="24" t="s">
        <v>3</v>
      </c>
      <c r="B396" s="3" t="s">
        <v>4</v>
      </c>
      <c r="C396" s="3" t="s">
        <v>8131</v>
      </c>
      <c r="D396" s="3" t="s">
        <v>8132</v>
      </c>
      <c r="E396" s="3" t="s">
        <v>8133</v>
      </c>
      <c r="G396" s="3" t="str">
        <f t="shared" si="5"/>
        <v>Injury Status</v>
      </c>
      <c r="H396" s="3" t="str">
        <f t="shared" si="1"/>
        <v>Playe</v>
      </c>
      <c r="I396" s="3" t="str">
        <f t="shared" si="2"/>
        <v>#VALUE!</v>
      </c>
      <c r="J396" s="94" t="str">
        <f t="shared" si="3"/>
        <v>#VALUE!</v>
      </c>
      <c r="K396" s="3" t="str">
        <f t="shared" si="6"/>
        <v>Injury Status</v>
      </c>
    </row>
    <row r="397" ht="15.75" customHeight="1">
      <c r="A397" s="3" t="s">
        <v>8449</v>
      </c>
      <c r="B397" s="3" t="s">
        <v>5847</v>
      </c>
      <c r="C397" s="3" t="s">
        <v>8145</v>
      </c>
      <c r="D397" s="3" t="s">
        <v>8192</v>
      </c>
      <c r="E397" s="30" t="s">
        <v>8450</v>
      </c>
      <c r="G397" s="3" t="str">
        <f t="shared" ref="G397:G621" si="7">IFERROR(LEFT(#REF!,FIND("vs. ",#REF!)-1),IFERROR(LEFT(#REF!,FIND("at ",#REF!)-1),#REF!))</f>
        <v>#REF!</v>
      </c>
      <c r="H397" s="3" t="str">
        <f t="shared" ref="H397:H621" si="8">LEFT(#REF!,LEN(#REF!)-1)</f>
        <v>#REF!</v>
      </c>
      <c r="I397" s="3" t="str">
        <f t="shared" ref="I397:I621" si="9">RIGHT(H397,LEN(#REF!)-FIND("|",SUBSTITUTE(H397," ","|",LEN(H397)-LEN(SUBSTITUTE(H397," ",""))))-1)</f>
        <v>#REF!</v>
      </c>
      <c r="J397" s="94" t="str">
        <f t="shared" si="3"/>
        <v>#REF!</v>
      </c>
      <c r="K397" s="3" t="str">
        <f t="shared" si="6"/>
        <v>#REF!</v>
      </c>
    </row>
    <row r="398" ht="15.75" customHeight="1">
      <c r="A398" s="3" t="s">
        <v>8451</v>
      </c>
      <c r="B398" s="3" t="s">
        <v>34</v>
      </c>
      <c r="C398" s="3" t="s">
        <v>8145</v>
      </c>
      <c r="D398" s="3" t="s">
        <v>8162</v>
      </c>
      <c r="E398" s="30" t="s">
        <v>8452</v>
      </c>
      <c r="G398" s="3" t="str">
        <f t="shared" si="7"/>
        <v>#REF!</v>
      </c>
      <c r="H398" s="3" t="str">
        <f t="shared" si="8"/>
        <v>#REF!</v>
      </c>
      <c r="I398" s="3" t="str">
        <f t="shared" si="9"/>
        <v>#REF!</v>
      </c>
      <c r="J398" s="94" t="str">
        <f t="shared" si="3"/>
        <v>#REF!</v>
      </c>
      <c r="K398" s="3" t="str">
        <f t="shared" si="6"/>
        <v>#REF!</v>
      </c>
    </row>
    <row r="399" ht="15.75" customHeight="1">
      <c r="A399" s="3" t="s">
        <v>8453</v>
      </c>
      <c r="B399" s="3" t="s">
        <v>3532</v>
      </c>
      <c r="C399" s="3" t="s">
        <v>8135</v>
      </c>
      <c r="D399" s="3" t="s">
        <v>8296</v>
      </c>
      <c r="E399" s="30" t="s">
        <v>8450</v>
      </c>
      <c r="G399" s="3" t="str">
        <f t="shared" si="7"/>
        <v>#REF!</v>
      </c>
      <c r="H399" s="3" t="str">
        <f t="shared" si="8"/>
        <v>#REF!</v>
      </c>
      <c r="I399" s="3" t="str">
        <f t="shared" si="9"/>
        <v>#REF!</v>
      </c>
      <c r="J399" s="94" t="str">
        <f t="shared" si="3"/>
        <v>#REF!</v>
      </c>
      <c r="K399" s="3" t="str">
        <f t="shared" si="6"/>
        <v>#REF!</v>
      </c>
    </row>
    <row r="400" ht="15.75" customHeight="1">
      <c r="A400" s="3" t="s">
        <v>8454</v>
      </c>
      <c r="B400" s="3" t="s">
        <v>5846</v>
      </c>
      <c r="C400" s="3" t="s">
        <v>8188</v>
      </c>
      <c r="D400" s="3" t="s">
        <v>8455</v>
      </c>
      <c r="E400" s="30" t="s">
        <v>8450</v>
      </c>
      <c r="G400" s="3" t="str">
        <f t="shared" si="7"/>
        <v>#REF!</v>
      </c>
      <c r="H400" s="3" t="str">
        <f t="shared" si="8"/>
        <v>#REF!</v>
      </c>
      <c r="I400" s="3" t="str">
        <f t="shared" si="9"/>
        <v>#REF!</v>
      </c>
      <c r="J400" s="94" t="str">
        <f t="shared" si="3"/>
        <v>#REF!</v>
      </c>
      <c r="K400" s="3" t="str">
        <f t="shared" si="6"/>
        <v>#REF!</v>
      </c>
    </row>
    <row r="401" ht="15.75" customHeight="1">
      <c r="A401" s="3" t="s">
        <v>8456</v>
      </c>
      <c r="B401" s="3" t="s">
        <v>34</v>
      </c>
      <c r="C401" s="3" t="s">
        <v>8188</v>
      </c>
      <c r="D401" s="3" t="s">
        <v>8149</v>
      </c>
      <c r="E401" s="3" t="s">
        <v>8163</v>
      </c>
      <c r="G401" s="3" t="str">
        <f t="shared" si="7"/>
        <v>#REF!</v>
      </c>
      <c r="H401" s="3" t="str">
        <f t="shared" si="8"/>
        <v>#REF!</v>
      </c>
      <c r="I401" s="3" t="str">
        <f t="shared" si="9"/>
        <v>#REF!</v>
      </c>
      <c r="J401" s="94" t="str">
        <f t="shared" si="3"/>
        <v>#REF!</v>
      </c>
      <c r="K401" s="3" t="str">
        <f t="shared" si="6"/>
        <v>#REF!</v>
      </c>
    </row>
    <row r="402" ht="15.75" customHeight="1">
      <c r="A402" s="3" t="s">
        <v>8457</v>
      </c>
      <c r="B402" s="3" t="s">
        <v>8139</v>
      </c>
      <c r="C402" s="3" t="s">
        <v>8293</v>
      </c>
      <c r="D402" s="3" t="s">
        <v>8458</v>
      </c>
      <c r="E402" s="3" t="s">
        <v>8395</v>
      </c>
      <c r="G402" s="3" t="str">
        <f t="shared" si="7"/>
        <v>#REF!</v>
      </c>
      <c r="H402" s="3" t="str">
        <f t="shared" si="8"/>
        <v>#REF!</v>
      </c>
      <c r="I402" s="3" t="str">
        <f t="shared" si="9"/>
        <v>#REF!</v>
      </c>
      <c r="J402" s="94" t="str">
        <f t="shared" si="3"/>
        <v>#REF!</v>
      </c>
      <c r="K402" s="3" t="str">
        <f t="shared" si="6"/>
        <v>#REF!</v>
      </c>
    </row>
    <row r="403" ht="15.75" customHeight="1">
      <c r="A403" s="3" t="s">
        <v>8459</v>
      </c>
      <c r="B403" s="3" t="s">
        <v>34</v>
      </c>
      <c r="C403" s="3" t="s">
        <v>8372</v>
      </c>
      <c r="D403" s="3" t="s">
        <v>8460</v>
      </c>
      <c r="E403" s="3" t="s">
        <v>8222</v>
      </c>
      <c r="G403" s="3" t="str">
        <f t="shared" si="7"/>
        <v>#REF!</v>
      </c>
      <c r="H403" s="3" t="str">
        <f t="shared" si="8"/>
        <v>#REF!</v>
      </c>
      <c r="I403" s="3" t="str">
        <f t="shared" si="9"/>
        <v>#REF!</v>
      </c>
      <c r="J403" s="94" t="str">
        <f t="shared" si="3"/>
        <v>#REF!</v>
      </c>
      <c r="K403" s="3" t="str">
        <f t="shared" si="6"/>
        <v>#REF!</v>
      </c>
    </row>
    <row r="404" ht="15.75" customHeight="1">
      <c r="A404" s="3" t="s">
        <v>8461</v>
      </c>
      <c r="B404" s="3" t="s">
        <v>34</v>
      </c>
      <c r="C404" s="3" t="s">
        <v>8295</v>
      </c>
      <c r="D404" s="3" t="s">
        <v>8172</v>
      </c>
      <c r="E404" s="3" t="s">
        <v>8222</v>
      </c>
      <c r="G404" s="3" t="str">
        <f t="shared" si="7"/>
        <v>#REF!</v>
      </c>
      <c r="H404" s="3" t="str">
        <f t="shared" si="8"/>
        <v>#REF!</v>
      </c>
      <c r="I404" s="3" t="str">
        <f t="shared" si="9"/>
        <v>#REF!</v>
      </c>
      <c r="J404" s="94" t="str">
        <f t="shared" si="3"/>
        <v>#REF!</v>
      </c>
      <c r="K404" s="3" t="str">
        <f t="shared" si="6"/>
        <v>#REF!</v>
      </c>
    </row>
    <row r="405" ht="15.75" customHeight="1">
      <c r="A405" s="30" t="s">
        <v>8462</v>
      </c>
      <c r="B405" s="3" t="s">
        <v>5847</v>
      </c>
      <c r="C405" s="3" t="s">
        <v>8295</v>
      </c>
      <c r="D405" s="3" t="s">
        <v>8200</v>
      </c>
      <c r="E405" s="30" t="s">
        <v>8266</v>
      </c>
      <c r="G405" s="3" t="str">
        <f t="shared" si="7"/>
        <v>#REF!</v>
      </c>
      <c r="H405" s="3" t="str">
        <f t="shared" si="8"/>
        <v>#REF!</v>
      </c>
      <c r="I405" s="3" t="str">
        <f t="shared" si="9"/>
        <v>#REF!</v>
      </c>
      <c r="J405" s="94" t="str">
        <f t="shared" si="3"/>
        <v>#REF!</v>
      </c>
      <c r="K405" s="3" t="str">
        <f t="shared" si="6"/>
        <v>#REF!</v>
      </c>
    </row>
    <row r="406" ht="15.75" customHeight="1">
      <c r="A406" s="3" t="s">
        <v>8463</v>
      </c>
      <c r="B406" s="3" t="s">
        <v>3557</v>
      </c>
      <c r="C406" s="3" t="s">
        <v>8295</v>
      </c>
      <c r="D406" s="3" t="s">
        <v>8464</v>
      </c>
      <c r="E406" s="30" t="s">
        <v>8266</v>
      </c>
      <c r="G406" s="3" t="str">
        <f t="shared" si="7"/>
        <v>#REF!</v>
      </c>
      <c r="H406" s="3" t="str">
        <f t="shared" si="8"/>
        <v>#REF!</v>
      </c>
      <c r="I406" s="3" t="str">
        <f t="shared" si="9"/>
        <v>#REF!</v>
      </c>
      <c r="J406" s="94" t="str">
        <f t="shared" si="3"/>
        <v>#REF!</v>
      </c>
      <c r="K406" s="3" t="str">
        <f t="shared" si="6"/>
        <v>#REF!</v>
      </c>
    </row>
    <row r="407" ht="15.75" customHeight="1">
      <c r="A407" s="3" t="s">
        <v>8465</v>
      </c>
      <c r="B407" s="3" t="s">
        <v>5850</v>
      </c>
      <c r="C407" s="3" t="s">
        <v>8295</v>
      </c>
      <c r="D407" s="3" t="s">
        <v>8200</v>
      </c>
      <c r="E407" s="30" t="s">
        <v>8266</v>
      </c>
      <c r="G407" s="3" t="str">
        <f t="shared" si="7"/>
        <v>#REF!</v>
      </c>
      <c r="H407" s="3" t="str">
        <f t="shared" si="8"/>
        <v>#REF!</v>
      </c>
      <c r="I407" s="3" t="str">
        <f t="shared" si="9"/>
        <v>#REF!</v>
      </c>
      <c r="J407" s="94" t="str">
        <f t="shared" si="3"/>
        <v>#REF!</v>
      </c>
      <c r="K407" s="3" t="str">
        <f t="shared" si="6"/>
        <v>#REF!</v>
      </c>
    </row>
    <row r="408" ht="15.75" customHeight="1">
      <c r="A408" s="3" t="s">
        <v>8466</v>
      </c>
      <c r="B408" s="3" t="s">
        <v>34</v>
      </c>
      <c r="C408" s="3" t="s">
        <v>8467</v>
      </c>
      <c r="D408" s="3" t="s">
        <v>8149</v>
      </c>
      <c r="E408" s="30" t="s">
        <v>8450</v>
      </c>
      <c r="G408" s="3" t="str">
        <f t="shared" si="7"/>
        <v>#REF!</v>
      </c>
      <c r="H408" s="3" t="str">
        <f t="shared" si="8"/>
        <v>#REF!</v>
      </c>
      <c r="I408" s="3" t="str">
        <f t="shared" si="9"/>
        <v>#REF!</v>
      </c>
      <c r="J408" s="94" t="str">
        <f t="shared" si="3"/>
        <v>#REF!</v>
      </c>
      <c r="K408" s="3" t="str">
        <f t="shared" si="6"/>
        <v>#REF!</v>
      </c>
    </row>
    <row r="409" ht="15.75" customHeight="1">
      <c r="A409" s="3" t="s">
        <v>8468</v>
      </c>
      <c r="B409" s="3" t="s">
        <v>3532</v>
      </c>
      <c r="C409" s="3" t="s">
        <v>8469</v>
      </c>
      <c r="D409" s="3" t="s">
        <v>8162</v>
      </c>
      <c r="E409" s="30" t="s">
        <v>8450</v>
      </c>
      <c r="G409" s="3" t="str">
        <f t="shared" si="7"/>
        <v>#REF!</v>
      </c>
      <c r="H409" s="3" t="str">
        <f t="shared" si="8"/>
        <v>#REF!</v>
      </c>
      <c r="I409" s="3" t="str">
        <f t="shared" si="9"/>
        <v>#REF!</v>
      </c>
      <c r="J409" s="94" t="str">
        <f t="shared" si="3"/>
        <v>#REF!</v>
      </c>
      <c r="K409" s="3" t="str">
        <f t="shared" si="6"/>
        <v>#REF!</v>
      </c>
    </row>
    <row r="410" ht="15.75" customHeight="1">
      <c r="A410" s="3" t="s">
        <v>8129</v>
      </c>
      <c r="B410" s="3"/>
      <c r="C410" s="3"/>
      <c r="D410" s="3"/>
      <c r="E410" s="3"/>
      <c r="G410" s="3" t="str">
        <f t="shared" si="7"/>
        <v>#REF!</v>
      </c>
      <c r="H410" s="3" t="str">
        <f t="shared" si="8"/>
        <v>#REF!</v>
      </c>
      <c r="I410" s="3" t="str">
        <f t="shared" si="9"/>
        <v>#REF!</v>
      </c>
      <c r="J410" s="94" t="str">
        <f t="shared" si="3"/>
        <v>#REF!</v>
      </c>
      <c r="K410" s="3" t="str">
        <f t="shared" si="6"/>
        <v>#REF!</v>
      </c>
    </row>
    <row r="411" ht="15.75" customHeight="1">
      <c r="A411" s="3" t="s">
        <v>8470</v>
      </c>
      <c r="B411" s="3"/>
      <c r="C411" s="3"/>
      <c r="D411" s="3"/>
      <c r="E411" s="3"/>
      <c r="G411" s="3" t="str">
        <f t="shared" si="7"/>
        <v>#REF!</v>
      </c>
      <c r="H411" s="3" t="str">
        <f t="shared" si="8"/>
        <v>#REF!</v>
      </c>
      <c r="I411" s="3" t="str">
        <f t="shared" si="9"/>
        <v>#REF!</v>
      </c>
      <c r="J411" s="94" t="str">
        <f t="shared" si="3"/>
        <v>#REF!</v>
      </c>
      <c r="K411" s="3" t="str">
        <f t="shared" si="6"/>
        <v>#REF!</v>
      </c>
    </row>
    <row r="412" ht="15.75" customHeight="1">
      <c r="A412" s="3" t="s">
        <v>3</v>
      </c>
      <c r="B412" s="3" t="s">
        <v>4</v>
      </c>
      <c r="C412" s="3" t="s">
        <v>8131</v>
      </c>
      <c r="D412" s="3" t="s">
        <v>8132</v>
      </c>
      <c r="E412" s="3" t="s">
        <v>8133</v>
      </c>
      <c r="G412" s="3" t="str">
        <f t="shared" si="7"/>
        <v>#REF!</v>
      </c>
      <c r="H412" s="3" t="str">
        <f t="shared" si="8"/>
        <v>#REF!</v>
      </c>
      <c r="I412" s="3" t="str">
        <f t="shared" si="9"/>
        <v>#REF!</v>
      </c>
      <c r="J412" s="94" t="str">
        <f t="shared" si="3"/>
        <v>#REF!</v>
      </c>
      <c r="K412" s="3" t="str">
        <f t="shared" si="6"/>
        <v>#REF!</v>
      </c>
    </row>
    <row r="413" ht="15.75" customHeight="1">
      <c r="A413" s="30" t="s">
        <v>8471</v>
      </c>
      <c r="B413" s="3" t="s">
        <v>5850</v>
      </c>
      <c r="C413" s="3" t="s">
        <v>8135</v>
      </c>
      <c r="D413" s="3" t="s">
        <v>8149</v>
      </c>
      <c r="E413" s="30" t="s">
        <v>8472</v>
      </c>
      <c r="G413" s="3" t="str">
        <f t="shared" si="7"/>
        <v>#REF!</v>
      </c>
      <c r="H413" s="3" t="str">
        <f t="shared" si="8"/>
        <v>#REF!</v>
      </c>
      <c r="I413" s="3" t="str">
        <f t="shared" si="9"/>
        <v>#REF!</v>
      </c>
      <c r="J413" s="94" t="str">
        <f t="shared" si="3"/>
        <v>#REF!</v>
      </c>
      <c r="K413" s="3" t="str">
        <f t="shared" si="6"/>
        <v>#REF!</v>
      </c>
    </row>
    <row r="414" ht="15.75" customHeight="1">
      <c r="A414" s="3" t="s">
        <v>8473</v>
      </c>
      <c r="B414" s="3" t="s">
        <v>34</v>
      </c>
      <c r="C414" s="3" t="s">
        <v>8159</v>
      </c>
      <c r="D414" s="3" t="s">
        <v>8296</v>
      </c>
      <c r="E414" s="30" t="s">
        <v>8472</v>
      </c>
      <c r="G414" s="3" t="str">
        <f t="shared" si="7"/>
        <v>#REF!</v>
      </c>
      <c r="H414" s="3" t="str">
        <f t="shared" si="8"/>
        <v>#REF!</v>
      </c>
      <c r="I414" s="3" t="str">
        <f t="shared" si="9"/>
        <v>#REF!</v>
      </c>
      <c r="J414" s="94" t="str">
        <f t="shared" si="3"/>
        <v>#REF!</v>
      </c>
      <c r="K414" s="3" t="str">
        <f t="shared" si="6"/>
        <v>#REF!</v>
      </c>
    </row>
    <row r="415" ht="15.75" customHeight="1">
      <c r="A415" s="3" t="s">
        <v>8474</v>
      </c>
      <c r="B415" s="3" t="s">
        <v>34</v>
      </c>
      <c r="C415" s="3" t="s">
        <v>8159</v>
      </c>
      <c r="D415" s="3" t="s">
        <v>8237</v>
      </c>
      <c r="E415" s="30" t="s">
        <v>8472</v>
      </c>
      <c r="G415" s="3" t="str">
        <f t="shared" si="7"/>
        <v>#REF!</v>
      </c>
      <c r="H415" s="3" t="str">
        <f t="shared" si="8"/>
        <v>#REF!</v>
      </c>
      <c r="I415" s="3" t="str">
        <f t="shared" si="9"/>
        <v>#REF!</v>
      </c>
      <c r="J415" s="94" t="str">
        <f t="shared" si="3"/>
        <v>#REF!</v>
      </c>
      <c r="K415" s="3" t="str">
        <f t="shared" si="6"/>
        <v>#REF!</v>
      </c>
    </row>
    <row r="416" ht="15.75" customHeight="1">
      <c r="A416" s="3" t="s">
        <v>8475</v>
      </c>
      <c r="B416" s="3" t="s">
        <v>61</v>
      </c>
      <c r="C416" s="3" t="s">
        <v>8140</v>
      </c>
      <c r="D416" s="3" t="s">
        <v>8151</v>
      </c>
      <c r="E416" s="30" t="s">
        <v>8472</v>
      </c>
      <c r="G416" s="3" t="str">
        <f t="shared" si="7"/>
        <v>#REF!</v>
      </c>
      <c r="H416" s="3" t="str">
        <f t="shared" si="8"/>
        <v>#REF!</v>
      </c>
      <c r="I416" s="3" t="str">
        <f t="shared" si="9"/>
        <v>#REF!</v>
      </c>
      <c r="J416" s="94" t="str">
        <f t="shared" si="3"/>
        <v>#REF!</v>
      </c>
      <c r="K416" s="3" t="str">
        <f t="shared" si="6"/>
        <v>#REF!</v>
      </c>
    </row>
    <row r="417" ht="15.75" customHeight="1">
      <c r="A417" s="3" t="s">
        <v>8476</v>
      </c>
      <c r="B417" s="3" t="s">
        <v>5848</v>
      </c>
      <c r="C417" s="3" t="s">
        <v>8477</v>
      </c>
      <c r="D417" s="3" t="s">
        <v>8136</v>
      </c>
      <c r="E417" s="3" t="s">
        <v>8222</v>
      </c>
      <c r="G417" s="3" t="str">
        <f t="shared" si="7"/>
        <v>#REF!</v>
      </c>
      <c r="H417" s="3" t="str">
        <f t="shared" si="8"/>
        <v>#REF!</v>
      </c>
      <c r="I417" s="3" t="str">
        <f t="shared" si="9"/>
        <v>#REF!</v>
      </c>
      <c r="J417" s="94" t="str">
        <f t="shared" si="3"/>
        <v>#REF!</v>
      </c>
      <c r="K417" s="3" t="str">
        <f t="shared" si="6"/>
        <v>#REF!</v>
      </c>
    </row>
    <row r="418" ht="15.75" customHeight="1">
      <c r="A418" s="3" t="s">
        <v>8478</v>
      </c>
      <c r="B418" s="3" t="s">
        <v>5847</v>
      </c>
      <c r="C418" s="3" t="s">
        <v>8372</v>
      </c>
      <c r="D418" s="3" t="s">
        <v>8289</v>
      </c>
      <c r="E418" s="3" t="s">
        <v>8222</v>
      </c>
      <c r="G418" s="3" t="str">
        <f t="shared" si="7"/>
        <v>#REF!</v>
      </c>
      <c r="H418" s="3" t="str">
        <f t="shared" si="8"/>
        <v>#REF!</v>
      </c>
      <c r="I418" s="3" t="str">
        <f t="shared" si="9"/>
        <v>#REF!</v>
      </c>
      <c r="J418" s="94" t="str">
        <f t="shared" si="3"/>
        <v>#REF!</v>
      </c>
      <c r="K418" s="3" t="str">
        <f t="shared" si="6"/>
        <v>#REF!</v>
      </c>
    </row>
    <row r="419" ht="15.75" customHeight="1">
      <c r="A419" s="3" t="s">
        <v>8479</v>
      </c>
      <c r="B419" s="3" t="s">
        <v>17</v>
      </c>
      <c r="C419" s="3" t="s">
        <v>8249</v>
      </c>
      <c r="D419" s="3" t="s">
        <v>8200</v>
      </c>
      <c r="E419" s="30" t="s">
        <v>8480</v>
      </c>
      <c r="G419" s="3" t="str">
        <f t="shared" si="7"/>
        <v>#REF!</v>
      </c>
      <c r="H419" s="3" t="str">
        <f t="shared" si="8"/>
        <v>#REF!</v>
      </c>
      <c r="I419" s="3" t="str">
        <f t="shared" si="9"/>
        <v>#REF!</v>
      </c>
      <c r="J419" s="94" t="str">
        <f t="shared" si="3"/>
        <v>#REF!</v>
      </c>
      <c r="K419" s="3" t="str">
        <f t="shared" si="6"/>
        <v>#REF!</v>
      </c>
    </row>
    <row r="420" ht="15.75" customHeight="1">
      <c r="A420" s="3" t="s">
        <v>8481</v>
      </c>
      <c r="B420" s="3" t="s">
        <v>61</v>
      </c>
      <c r="C420" s="3" t="s">
        <v>8249</v>
      </c>
      <c r="D420" s="3" t="s">
        <v>8172</v>
      </c>
      <c r="E420" s="3" t="s">
        <v>8222</v>
      </c>
      <c r="G420" s="3" t="str">
        <f t="shared" si="7"/>
        <v>#REF!</v>
      </c>
      <c r="H420" s="3" t="str">
        <f t="shared" si="8"/>
        <v>#REF!</v>
      </c>
      <c r="I420" s="3" t="str">
        <f t="shared" si="9"/>
        <v>#REF!</v>
      </c>
      <c r="J420" s="94" t="str">
        <f t="shared" si="3"/>
        <v>#REF!</v>
      </c>
      <c r="K420" s="3" t="str">
        <f t="shared" si="6"/>
        <v>#REF!</v>
      </c>
    </row>
    <row r="421" ht="15.75" customHeight="1">
      <c r="A421" s="3" t="s">
        <v>8482</v>
      </c>
      <c r="B421" s="3" t="s">
        <v>4630</v>
      </c>
      <c r="C421" s="3" t="s">
        <v>8265</v>
      </c>
      <c r="D421" s="3" t="s">
        <v>8149</v>
      </c>
      <c r="E421" s="3" t="s">
        <v>8163</v>
      </c>
      <c r="G421" s="3" t="str">
        <f t="shared" si="7"/>
        <v>#REF!</v>
      </c>
      <c r="H421" s="3" t="str">
        <f t="shared" si="8"/>
        <v>#REF!</v>
      </c>
      <c r="I421" s="3" t="str">
        <f t="shared" si="9"/>
        <v>#REF!</v>
      </c>
      <c r="J421" s="94" t="str">
        <f t="shared" si="3"/>
        <v>#REF!</v>
      </c>
      <c r="K421" s="3" t="str">
        <f t="shared" si="6"/>
        <v>#REF!</v>
      </c>
    </row>
    <row r="422" ht="15.75" customHeight="1">
      <c r="A422" s="3" t="s">
        <v>8483</v>
      </c>
      <c r="B422" s="3" t="s">
        <v>17</v>
      </c>
      <c r="C422" s="3" t="s">
        <v>8422</v>
      </c>
      <c r="D422" s="3" t="s">
        <v>8221</v>
      </c>
      <c r="E422" s="30" t="s">
        <v>8472</v>
      </c>
      <c r="G422" s="3" t="str">
        <f t="shared" si="7"/>
        <v>#REF!</v>
      </c>
      <c r="H422" s="3" t="str">
        <f t="shared" si="8"/>
        <v>#REF!</v>
      </c>
      <c r="I422" s="3" t="str">
        <f t="shared" si="9"/>
        <v>#REF!</v>
      </c>
      <c r="J422" s="94" t="str">
        <f t="shared" si="3"/>
        <v>#REF!</v>
      </c>
      <c r="K422" s="3" t="str">
        <f t="shared" si="6"/>
        <v>#REF!</v>
      </c>
    </row>
    <row r="423" ht="15.75" customHeight="1">
      <c r="A423" s="3" t="s">
        <v>8484</v>
      </c>
      <c r="B423" s="3" t="s">
        <v>4630</v>
      </c>
      <c r="C423" s="3" t="s">
        <v>8485</v>
      </c>
      <c r="D423" s="3" t="s">
        <v>8176</v>
      </c>
      <c r="E423" s="30" t="s">
        <v>8472</v>
      </c>
      <c r="G423" s="3" t="str">
        <f t="shared" si="7"/>
        <v>#REF!</v>
      </c>
      <c r="H423" s="3" t="str">
        <f t="shared" si="8"/>
        <v>#REF!</v>
      </c>
      <c r="I423" s="3" t="str">
        <f t="shared" si="9"/>
        <v>#REF!</v>
      </c>
      <c r="J423" s="94" t="str">
        <f t="shared" si="3"/>
        <v>#REF!</v>
      </c>
      <c r="K423" s="3" t="str">
        <f t="shared" si="6"/>
        <v>#REF!</v>
      </c>
    </row>
    <row r="424" ht="15.75" customHeight="1">
      <c r="A424" s="3" t="s">
        <v>8129</v>
      </c>
      <c r="B424" s="3"/>
      <c r="C424" s="3"/>
      <c r="D424" s="3"/>
      <c r="E424" s="3"/>
      <c r="G424" s="3" t="str">
        <f t="shared" si="7"/>
        <v>#REF!</v>
      </c>
      <c r="H424" s="3" t="str">
        <f t="shared" si="8"/>
        <v>#REF!</v>
      </c>
      <c r="I424" s="3" t="str">
        <f t="shared" si="9"/>
        <v>#REF!</v>
      </c>
      <c r="J424" s="94" t="str">
        <f t="shared" si="3"/>
        <v>#REF!</v>
      </c>
      <c r="K424" s="3" t="str">
        <f t="shared" si="6"/>
        <v>#REF!</v>
      </c>
    </row>
    <row r="425" ht="15.75" customHeight="1">
      <c r="A425" s="3" t="s">
        <v>8486</v>
      </c>
      <c r="B425" s="3"/>
      <c r="C425" s="3"/>
      <c r="D425" s="3"/>
      <c r="E425" s="3"/>
      <c r="G425" s="3" t="str">
        <f t="shared" si="7"/>
        <v>#REF!</v>
      </c>
      <c r="H425" s="3" t="str">
        <f t="shared" si="8"/>
        <v>#REF!</v>
      </c>
      <c r="I425" s="3" t="str">
        <f t="shared" si="9"/>
        <v>#REF!</v>
      </c>
      <c r="J425" s="94" t="str">
        <f t="shared" si="3"/>
        <v>#REF!</v>
      </c>
      <c r="K425" s="3" t="str">
        <f t="shared" si="6"/>
        <v>#REF!</v>
      </c>
    </row>
    <row r="426" ht="15.75" customHeight="1">
      <c r="A426" s="3" t="s">
        <v>3</v>
      </c>
      <c r="B426" s="3" t="s">
        <v>4</v>
      </c>
      <c r="C426" s="3" t="s">
        <v>8131</v>
      </c>
      <c r="D426" s="3" t="s">
        <v>8132</v>
      </c>
      <c r="E426" s="3" t="s">
        <v>8133</v>
      </c>
      <c r="G426" s="3" t="str">
        <f t="shared" si="7"/>
        <v>#REF!</v>
      </c>
      <c r="H426" s="3" t="str">
        <f t="shared" si="8"/>
        <v>#REF!</v>
      </c>
      <c r="I426" s="3" t="str">
        <f t="shared" si="9"/>
        <v>#REF!</v>
      </c>
      <c r="J426" s="94" t="str">
        <f t="shared" si="3"/>
        <v>#REF!</v>
      </c>
      <c r="K426" s="3" t="str">
        <f t="shared" si="6"/>
        <v>#REF!</v>
      </c>
    </row>
    <row r="427" ht="15.75" customHeight="1">
      <c r="A427" s="3" t="s">
        <v>8487</v>
      </c>
      <c r="B427" s="3" t="s">
        <v>17</v>
      </c>
      <c r="C427" s="3" t="s">
        <v>8199</v>
      </c>
      <c r="D427" s="3" t="s">
        <v>8289</v>
      </c>
      <c r="E427" s="30" t="s">
        <v>8488</v>
      </c>
      <c r="G427" s="3" t="str">
        <f t="shared" si="7"/>
        <v>#REF!</v>
      </c>
      <c r="H427" s="3" t="str">
        <f t="shared" si="8"/>
        <v>#REF!</v>
      </c>
      <c r="I427" s="3" t="str">
        <f t="shared" si="9"/>
        <v>#REF!</v>
      </c>
      <c r="J427" s="94" t="str">
        <f t="shared" si="3"/>
        <v>#REF!</v>
      </c>
      <c r="K427" s="3" t="str">
        <f t="shared" si="6"/>
        <v>#REF!</v>
      </c>
    </row>
    <row r="428" ht="15.75" customHeight="1">
      <c r="A428" s="3" t="s">
        <v>8489</v>
      </c>
      <c r="B428" s="3" t="s">
        <v>34</v>
      </c>
      <c r="C428" s="3" t="s">
        <v>8307</v>
      </c>
      <c r="D428" s="3" t="s">
        <v>8214</v>
      </c>
      <c r="E428" s="30" t="s">
        <v>8488</v>
      </c>
      <c r="G428" s="3" t="str">
        <f t="shared" si="7"/>
        <v>#REF!</v>
      </c>
      <c r="H428" s="3" t="str">
        <f t="shared" si="8"/>
        <v>#REF!</v>
      </c>
      <c r="I428" s="3" t="str">
        <f t="shared" si="9"/>
        <v>#REF!</v>
      </c>
      <c r="J428" s="94" t="str">
        <f t="shared" si="3"/>
        <v>#REF!</v>
      </c>
      <c r="K428" s="3" t="str">
        <f t="shared" si="6"/>
        <v>#REF!</v>
      </c>
    </row>
    <row r="429" ht="15.75" customHeight="1">
      <c r="A429" s="3" t="s">
        <v>8490</v>
      </c>
      <c r="B429" s="3" t="s">
        <v>5849</v>
      </c>
      <c r="C429" s="3" t="s">
        <v>8140</v>
      </c>
      <c r="D429" s="3" t="s">
        <v>8172</v>
      </c>
      <c r="E429" s="30" t="s">
        <v>8179</v>
      </c>
      <c r="G429" s="3" t="str">
        <f t="shared" si="7"/>
        <v>#REF!</v>
      </c>
      <c r="H429" s="3" t="str">
        <f t="shared" si="8"/>
        <v>#REF!</v>
      </c>
      <c r="I429" s="3" t="str">
        <f t="shared" si="9"/>
        <v>#REF!</v>
      </c>
      <c r="J429" s="94" t="str">
        <f t="shared" si="3"/>
        <v>#REF!</v>
      </c>
      <c r="K429" s="3" t="str">
        <f t="shared" si="6"/>
        <v>#REF!</v>
      </c>
    </row>
    <row r="430" ht="15.75" customHeight="1">
      <c r="A430" s="3" t="s">
        <v>8491</v>
      </c>
      <c r="B430" s="3" t="s">
        <v>34</v>
      </c>
      <c r="C430" s="3" t="s">
        <v>8467</v>
      </c>
      <c r="D430" s="3" t="s">
        <v>8149</v>
      </c>
      <c r="E430" s="30" t="s">
        <v>8488</v>
      </c>
      <c r="G430" s="3" t="str">
        <f t="shared" si="7"/>
        <v>#REF!</v>
      </c>
      <c r="H430" s="3" t="str">
        <f t="shared" si="8"/>
        <v>#REF!</v>
      </c>
      <c r="I430" s="3" t="str">
        <f t="shared" si="9"/>
        <v>#REF!</v>
      </c>
      <c r="J430" s="94" t="str">
        <f t="shared" si="3"/>
        <v>#REF!</v>
      </c>
      <c r="K430" s="3" t="str">
        <f t="shared" si="6"/>
        <v>#REF!</v>
      </c>
    </row>
    <row r="431" ht="15.75" customHeight="1">
      <c r="A431" s="3" t="s">
        <v>8129</v>
      </c>
      <c r="B431" s="3"/>
      <c r="C431" s="3"/>
      <c r="D431" s="3"/>
      <c r="E431" s="3"/>
      <c r="G431" s="3" t="str">
        <f t="shared" si="7"/>
        <v>#REF!</v>
      </c>
      <c r="H431" s="3" t="str">
        <f t="shared" si="8"/>
        <v>#REF!</v>
      </c>
      <c r="I431" s="3" t="str">
        <f t="shared" si="9"/>
        <v>#REF!</v>
      </c>
      <c r="J431" s="94" t="str">
        <f t="shared" si="3"/>
        <v>#REF!</v>
      </c>
      <c r="K431" s="3" t="str">
        <f t="shared" si="6"/>
        <v>#REF!</v>
      </c>
    </row>
    <row r="432" ht="15.75" customHeight="1">
      <c r="A432" s="3" t="s">
        <v>8492</v>
      </c>
      <c r="B432" s="3"/>
      <c r="C432" s="3"/>
      <c r="D432" s="3"/>
      <c r="E432" s="3"/>
      <c r="G432" s="3" t="str">
        <f t="shared" si="7"/>
        <v>#REF!</v>
      </c>
      <c r="H432" s="3" t="str">
        <f t="shared" si="8"/>
        <v>#REF!</v>
      </c>
      <c r="I432" s="3" t="str">
        <f t="shared" si="9"/>
        <v>#REF!</v>
      </c>
      <c r="J432" s="94" t="str">
        <f t="shared" si="3"/>
        <v>#REF!</v>
      </c>
      <c r="K432" s="3" t="str">
        <f t="shared" si="6"/>
        <v>#REF!</v>
      </c>
    </row>
    <row r="433" ht="15.75" customHeight="1">
      <c r="A433" s="3" t="s">
        <v>3</v>
      </c>
      <c r="B433" s="3" t="s">
        <v>4</v>
      </c>
      <c r="C433" s="3" t="s">
        <v>8131</v>
      </c>
      <c r="D433" s="3" t="s">
        <v>8132</v>
      </c>
      <c r="E433" s="3" t="s">
        <v>8133</v>
      </c>
      <c r="G433" s="3" t="str">
        <f t="shared" si="7"/>
        <v>#REF!</v>
      </c>
      <c r="H433" s="3" t="str">
        <f t="shared" si="8"/>
        <v>#REF!</v>
      </c>
      <c r="I433" s="3" t="str">
        <f t="shared" si="9"/>
        <v>#REF!</v>
      </c>
      <c r="J433" s="94" t="str">
        <f t="shared" si="3"/>
        <v>#REF!</v>
      </c>
      <c r="K433" s="3" t="str">
        <f t="shared" si="6"/>
        <v>#REF!</v>
      </c>
    </row>
    <row r="434" ht="15.75" customHeight="1">
      <c r="A434" s="3" t="s">
        <v>8493</v>
      </c>
      <c r="B434" s="3" t="s">
        <v>5849</v>
      </c>
      <c r="C434" s="3" t="s">
        <v>8241</v>
      </c>
      <c r="D434" s="3" t="s">
        <v>8149</v>
      </c>
      <c r="E434" s="30" t="s">
        <v>8494</v>
      </c>
      <c r="G434" s="3" t="str">
        <f t="shared" si="7"/>
        <v>#REF!</v>
      </c>
      <c r="H434" s="3" t="str">
        <f t="shared" si="8"/>
        <v>#REF!</v>
      </c>
      <c r="I434" s="3" t="str">
        <f t="shared" si="9"/>
        <v>#REF!</v>
      </c>
      <c r="J434" s="94" t="str">
        <f t="shared" si="3"/>
        <v>#REF!</v>
      </c>
      <c r="K434" s="3" t="str">
        <f t="shared" si="6"/>
        <v>#REF!</v>
      </c>
    </row>
    <row r="435" ht="15.75" customHeight="1">
      <c r="A435" s="3" t="s">
        <v>8495</v>
      </c>
      <c r="B435" s="3" t="s">
        <v>5847</v>
      </c>
      <c r="C435" s="3" t="s">
        <v>8140</v>
      </c>
      <c r="D435" s="3" t="s">
        <v>8149</v>
      </c>
      <c r="E435" s="3" t="s">
        <v>8243</v>
      </c>
      <c r="G435" s="3" t="str">
        <f t="shared" si="7"/>
        <v>#REF!</v>
      </c>
      <c r="H435" s="3" t="str">
        <f t="shared" si="8"/>
        <v>#REF!</v>
      </c>
      <c r="I435" s="3" t="str">
        <f t="shared" si="9"/>
        <v>#REF!</v>
      </c>
      <c r="J435" s="94" t="str">
        <f t="shared" si="3"/>
        <v>#REF!</v>
      </c>
      <c r="K435" s="3" t="str">
        <f t="shared" si="6"/>
        <v>#REF!</v>
      </c>
    </row>
    <row r="436" ht="15.75" customHeight="1">
      <c r="A436" s="3" t="s">
        <v>8496</v>
      </c>
      <c r="B436" s="3" t="s">
        <v>5847</v>
      </c>
      <c r="C436" s="3" t="s">
        <v>8365</v>
      </c>
      <c r="D436" s="3" t="s">
        <v>8149</v>
      </c>
      <c r="E436" s="3" t="s">
        <v>8222</v>
      </c>
      <c r="G436" s="3" t="str">
        <f t="shared" si="7"/>
        <v>#REF!</v>
      </c>
      <c r="H436" s="3" t="str">
        <f t="shared" si="8"/>
        <v>#REF!</v>
      </c>
      <c r="I436" s="3" t="str">
        <f t="shared" si="9"/>
        <v>#REF!</v>
      </c>
      <c r="J436" s="94" t="str">
        <f t="shared" si="3"/>
        <v>#REF!</v>
      </c>
      <c r="K436" s="3" t="str">
        <f t="shared" si="6"/>
        <v>#REF!</v>
      </c>
    </row>
    <row r="437" ht="15.75" customHeight="1">
      <c r="A437" s="3" t="s">
        <v>8497</v>
      </c>
      <c r="B437" s="3" t="s">
        <v>4630</v>
      </c>
      <c r="C437" s="3" t="s">
        <v>8498</v>
      </c>
      <c r="D437" s="3" t="s">
        <v>8232</v>
      </c>
      <c r="E437" s="3" t="s">
        <v>8225</v>
      </c>
      <c r="G437" s="3" t="str">
        <f t="shared" si="7"/>
        <v>#REF!</v>
      </c>
      <c r="H437" s="3" t="str">
        <f t="shared" si="8"/>
        <v>#REF!</v>
      </c>
      <c r="I437" s="3" t="str">
        <f t="shared" si="9"/>
        <v>#REF!</v>
      </c>
      <c r="J437" s="94" t="str">
        <f t="shared" si="3"/>
        <v>#REF!</v>
      </c>
      <c r="K437" s="3" t="str">
        <f t="shared" si="6"/>
        <v>#REF!</v>
      </c>
    </row>
    <row r="438" ht="15.75" customHeight="1">
      <c r="A438" s="3" t="s">
        <v>8129</v>
      </c>
      <c r="B438" s="3"/>
      <c r="C438" s="3"/>
      <c r="D438" s="3"/>
      <c r="E438" s="3"/>
      <c r="G438" s="3" t="str">
        <f t="shared" si="7"/>
        <v>#REF!</v>
      </c>
      <c r="H438" s="3" t="str">
        <f t="shared" si="8"/>
        <v>#REF!</v>
      </c>
      <c r="I438" s="3" t="str">
        <f t="shared" si="9"/>
        <v>#REF!</v>
      </c>
      <c r="J438" s="94" t="str">
        <f t="shared" si="3"/>
        <v>#REF!</v>
      </c>
      <c r="K438" s="3" t="str">
        <f t="shared" si="6"/>
        <v>#REF!</v>
      </c>
    </row>
    <row r="439" ht="15.75" customHeight="1">
      <c r="A439" s="3" t="s">
        <v>8499</v>
      </c>
      <c r="B439" s="3"/>
      <c r="C439" s="3"/>
      <c r="D439" s="3"/>
      <c r="E439" s="3"/>
      <c r="G439" s="3" t="str">
        <f t="shared" si="7"/>
        <v>#REF!</v>
      </c>
      <c r="H439" s="3" t="str">
        <f t="shared" si="8"/>
        <v>#REF!</v>
      </c>
      <c r="I439" s="3" t="str">
        <f t="shared" si="9"/>
        <v>#REF!</v>
      </c>
      <c r="J439" s="94" t="str">
        <f t="shared" si="3"/>
        <v>#REF!</v>
      </c>
      <c r="K439" s="3" t="str">
        <f t="shared" si="6"/>
        <v>#REF!</v>
      </c>
    </row>
    <row r="440" ht="15.75" customHeight="1">
      <c r="A440" s="3" t="s">
        <v>3</v>
      </c>
      <c r="B440" s="3" t="s">
        <v>4</v>
      </c>
      <c r="C440" s="3" t="s">
        <v>8131</v>
      </c>
      <c r="D440" s="3" t="s">
        <v>8132</v>
      </c>
      <c r="E440" s="3" t="s">
        <v>8133</v>
      </c>
      <c r="G440" s="3" t="str">
        <f t="shared" si="7"/>
        <v>#REF!</v>
      </c>
      <c r="H440" s="3" t="str">
        <f t="shared" si="8"/>
        <v>#REF!</v>
      </c>
      <c r="I440" s="3" t="str">
        <f t="shared" si="9"/>
        <v>#REF!</v>
      </c>
      <c r="J440" s="94" t="str">
        <f t="shared" si="3"/>
        <v>#REF!</v>
      </c>
      <c r="K440" s="3" t="str">
        <f t="shared" si="6"/>
        <v>#REF!</v>
      </c>
    </row>
    <row r="441" ht="15.75" customHeight="1">
      <c r="A441" s="3" t="s">
        <v>8500</v>
      </c>
      <c r="B441" s="3" t="s">
        <v>5847</v>
      </c>
      <c r="C441" s="3" t="s">
        <v>8199</v>
      </c>
      <c r="D441" s="3" t="s">
        <v>8176</v>
      </c>
      <c r="E441" s="30" t="s">
        <v>8501</v>
      </c>
      <c r="G441" s="3" t="str">
        <f t="shared" si="7"/>
        <v>#REF!</v>
      </c>
      <c r="H441" s="3" t="str">
        <f t="shared" si="8"/>
        <v>#REF!</v>
      </c>
      <c r="I441" s="3" t="str">
        <f t="shared" si="9"/>
        <v>#REF!</v>
      </c>
      <c r="J441" s="94" t="str">
        <f t="shared" si="3"/>
        <v>#REF!</v>
      </c>
      <c r="K441" s="3" t="str">
        <f t="shared" si="6"/>
        <v>#REF!</v>
      </c>
    </row>
    <row r="442" ht="15.75" customHeight="1">
      <c r="A442" s="3" t="s">
        <v>8502</v>
      </c>
      <c r="B442" s="3" t="s">
        <v>34</v>
      </c>
      <c r="C442" s="3" t="s">
        <v>8298</v>
      </c>
      <c r="D442" s="3" t="s">
        <v>8200</v>
      </c>
      <c r="E442" s="3" t="s">
        <v>8222</v>
      </c>
      <c r="G442" s="3" t="str">
        <f t="shared" si="7"/>
        <v>#REF!</v>
      </c>
      <c r="H442" s="3" t="str">
        <f t="shared" si="8"/>
        <v>#REF!</v>
      </c>
      <c r="I442" s="3" t="str">
        <f t="shared" si="9"/>
        <v>#REF!</v>
      </c>
      <c r="J442" s="94" t="str">
        <f t="shared" si="3"/>
        <v>#REF!</v>
      </c>
      <c r="K442" s="3" t="str">
        <f t="shared" si="6"/>
        <v>#REF!</v>
      </c>
    </row>
    <row r="443" ht="15.75" customHeight="1">
      <c r="A443" s="3" t="s">
        <v>8503</v>
      </c>
      <c r="B443" s="3"/>
      <c r="C443" s="3"/>
      <c r="D443" s="3"/>
      <c r="E443" s="3"/>
      <c r="G443" s="3" t="str">
        <f t="shared" si="7"/>
        <v>#REF!</v>
      </c>
      <c r="H443" s="3" t="str">
        <f t="shared" si="8"/>
        <v>#REF!</v>
      </c>
      <c r="I443" s="3" t="str">
        <f t="shared" si="9"/>
        <v>#REF!</v>
      </c>
      <c r="J443" s="94" t="str">
        <f t="shared" si="3"/>
        <v>#REF!</v>
      </c>
      <c r="K443" s="3" t="str">
        <f t="shared" si="6"/>
        <v>#REF!</v>
      </c>
    </row>
    <row r="444" ht="15.75" customHeight="1">
      <c r="A444" s="3" t="s">
        <v>8504</v>
      </c>
      <c r="B444" s="3"/>
      <c r="C444" s="3"/>
      <c r="D444" s="3"/>
      <c r="E444" s="3"/>
      <c r="G444" s="3" t="str">
        <f t="shared" si="7"/>
        <v>#REF!</v>
      </c>
      <c r="H444" s="3" t="str">
        <f t="shared" si="8"/>
        <v>#REF!</v>
      </c>
      <c r="I444" s="3" t="str">
        <f t="shared" si="9"/>
        <v>#REF!</v>
      </c>
      <c r="J444" s="94" t="str">
        <f t="shared" si="3"/>
        <v>#REF!</v>
      </c>
      <c r="K444" s="3" t="str">
        <f t="shared" si="6"/>
        <v>#REF!</v>
      </c>
    </row>
    <row r="445" ht="15.75" customHeight="1">
      <c r="A445" s="3" t="s">
        <v>8505</v>
      </c>
      <c r="B445" s="3"/>
      <c r="C445" s="3"/>
      <c r="D445" s="3"/>
      <c r="E445" s="3"/>
      <c r="G445" s="3" t="str">
        <f t="shared" si="7"/>
        <v>#REF!</v>
      </c>
      <c r="H445" s="3" t="str">
        <f t="shared" si="8"/>
        <v>#REF!</v>
      </c>
      <c r="I445" s="3" t="str">
        <f t="shared" si="9"/>
        <v>#REF!</v>
      </c>
      <c r="J445" s="94" t="str">
        <f t="shared" si="3"/>
        <v>#REF!</v>
      </c>
      <c r="K445" s="3" t="str">
        <f t="shared" si="6"/>
        <v>#REF!</v>
      </c>
    </row>
    <row r="446" ht="15.75" customHeight="1">
      <c r="A446" s="3" t="s">
        <v>8506</v>
      </c>
      <c r="B446" s="3"/>
      <c r="C446" s="3"/>
      <c r="D446" s="3"/>
      <c r="E446" s="3"/>
      <c r="G446" s="3" t="str">
        <f t="shared" si="7"/>
        <v>#REF!</v>
      </c>
      <c r="H446" s="3" t="str">
        <f t="shared" si="8"/>
        <v>#REF!</v>
      </c>
      <c r="I446" s="3" t="str">
        <f t="shared" si="9"/>
        <v>#REF!</v>
      </c>
      <c r="J446" s="94" t="str">
        <f t="shared" si="3"/>
        <v>#REF!</v>
      </c>
      <c r="K446" s="3" t="str">
        <f t="shared" si="6"/>
        <v>#REF!</v>
      </c>
    </row>
    <row r="447" ht="15.75" customHeight="1">
      <c r="A447" s="3" t="s">
        <v>8507</v>
      </c>
      <c r="B447" s="3"/>
      <c r="C447" s="3"/>
      <c r="D447" s="3"/>
      <c r="E447" s="3"/>
      <c r="G447" s="3" t="str">
        <f t="shared" si="7"/>
        <v>#REF!</v>
      </c>
      <c r="H447" s="3" t="str">
        <f t="shared" si="8"/>
        <v>#REF!</v>
      </c>
      <c r="I447" s="3" t="str">
        <f t="shared" si="9"/>
        <v>#REF!</v>
      </c>
      <c r="J447" s="94" t="str">
        <f t="shared" si="3"/>
        <v>#REF!</v>
      </c>
      <c r="K447" s="3" t="str">
        <f t="shared" si="6"/>
        <v>#REF!</v>
      </c>
    </row>
    <row r="448" ht="15.75" customHeight="1">
      <c r="A448" s="3" t="s">
        <v>8508</v>
      </c>
      <c r="B448" s="3"/>
      <c r="C448" s="3"/>
      <c r="D448" s="3"/>
      <c r="E448" s="3"/>
      <c r="G448" s="3" t="str">
        <f t="shared" si="7"/>
        <v>#REF!</v>
      </c>
      <c r="H448" s="3" t="str">
        <f t="shared" si="8"/>
        <v>#REF!</v>
      </c>
      <c r="I448" s="3" t="str">
        <f t="shared" si="9"/>
        <v>#REF!</v>
      </c>
      <c r="J448" s="94" t="str">
        <f t="shared" si="3"/>
        <v>#REF!</v>
      </c>
      <c r="K448" s="3" t="str">
        <f t="shared" si="6"/>
        <v>#REF!</v>
      </c>
    </row>
    <row r="449" ht="15.75" customHeight="1">
      <c r="A449" s="3" t="s">
        <v>8509</v>
      </c>
      <c r="B449" s="3"/>
      <c r="C449" s="3"/>
      <c r="D449" s="3"/>
      <c r="E449" s="3"/>
      <c r="G449" s="3" t="str">
        <f t="shared" si="7"/>
        <v>#REF!</v>
      </c>
      <c r="H449" s="3" t="str">
        <f t="shared" si="8"/>
        <v>#REF!</v>
      </c>
      <c r="I449" s="3" t="str">
        <f t="shared" si="9"/>
        <v>#REF!</v>
      </c>
      <c r="J449" s="94" t="str">
        <f t="shared" si="3"/>
        <v>#REF!</v>
      </c>
      <c r="K449" s="3" t="str">
        <f t="shared" si="6"/>
        <v>#REF!</v>
      </c>
    </row>
    <row r="450" ht="15.75" customHeight="1">
      <c r="A450" s="3" t="s">
        <v>8510</v>
      </c>
      <c r="B450" s="3"/>
      <c r="C450" s="3"/>
      <c r="D450" s="3"/>
      <c r="E450" s="3"/>
      <c r="G450" s="3" t="str">
        <f t="shared" si="7"/>
        <v>#REF!</v>
      </c>
      <c r="H450" s="3" t="str">
        <f t="shared" si="8"/>
        <v>#REF!</v>
      </c>
      <c r="I450" s="3" t="str">
        <f t="shared" si="9"/>
        <v>#REF!</v>
      </c>
      <c r="J450" s="94" t="str">
        <f t="shared" si="3"/>
        <v>#REF!</v>
      </c>
      <c r="K450" s="3" t="str">
        <f t="shared" si="6"/>
        <v>#REF!</v>
      </c>
    </row>
    <row r="451" ht="15.75" customHeight="1">
      <c r="A451" s="3" t="s">
        <v>8511</v>
      </c>
      <c r="B451" s="3"/>
      <c r="C451" s="3"/>
      <c r="D451" s="3"/>
      <c r="E451" s="3"/>
      <c r="G451" s="3" t="str">
        <f t="shared" si="7"/>
        <v>#REF!</v>
      </c>
      <c r="H451" s="3" t="str">
        <f t="shared" si="8"/>
        <v>#REF!</v>
      </c>
      <c r="I451" s="3" t="str">
        <f t="shared" si="9"/>
        <v>#REF!</v>
      </c>
      <c r="J451" s="94" t="str">
        <f t="shared" si="3"/>
        <v>#REF!</v>
      </c>
      <c r="K451" s="3" t="str">
        <f t="shared" si="6"/>
        <v>#REF!</v>
      </c>
    </row>
    <row r="452" ht="15.75" customHeight="1">
      <c r="A452" s="3" t="s">
        <v>8512</v>
      </c>
      <c r="B452" s="3"/>
      <c r="C452" s="3"/>
      <c r="D452" s="3"/>
      <c r="E452" s="3"/>
      <c r="G452" s="3" t="str">
        <f t="shared" si="7"/>
        <v>#REF!</v>
      </c>
      <c r="H452" s="3" t="str">
        <f t="shared" si="8"/>
        <v>#REF!</v>
      </c>
      <c r="I452" s="3" t="str">
        <f t="shared" si="9"/>
        <v>#REF!</v>
      </c>
      <c r="J452" s="94" t="str">
        <f t="shared" si="3"/>
        <v>#REF!</v>
      </c>
      <c r="K452" s="3" t="str">
        <f t="shared" si="6"/>
        <v>#REF!</v>
      </c>
    </row>
    <row r="453" ht="15.75" customHeight="1">
      <c r="A453" s="3" t="s">
        <v>8513</v>
      </c>
      <c r="B453" s="3"/>
      <c r="C453" s="3"/>
      <c r="D453" s="3"/>
      <c r="E453" s="3"/>
      <c r="G453" s="3" t="str">
        <f t="shared" si="7"/>
        <v>#REF!</v>
      </c>
      <c r="H453" s="3" t="str">
        <f t="shared" si="8"/>
        <v>#REF!</v>
      </c>
      <c r="I453" s="3" t="str">
        <f t="shared" si="9"/>
        <v>#REF!</v>
      </c>
      <c r="J453" s="94" t="str">
        <f t="shared" si="3"/>
        <v>#REF!</v>
      </c>
      <c r="K453" s="3" t="str">
        <f t="shared" si="6"/>
        <v>#REF!</v>
      </c>
    </row>
    <row r="454" ht="15.75" customHeight="1">
      <c r="A454" s="3" t="s">
        <v>8514</v>
      </c>
      <c r="B454" s="3"/>
      <c r="C454" s="3"/>
      <c r="D454" s="3"/>
      <c r="E454" s="3"/>
      <c r="G454" s="3" t="str">
        <f t="shared" si="7"/>
        <v>#REF!</v>
      </c>
      <c r="H454" s="3" t="str">
        <f t="shared" si="8"/>
        <v>#REF!</v>
      </c>
      <c r="I454" s="3" t="str">
        <f t="shared" si="9"/>
        <v>#REF!</v>
      </c>
      <c r="J454" s="94" t="str">
        <f t="shared" si="3"/>
        <v>#REF!</v>
      </c>
      <c r="K454" s="3" t="str">
        <f t="shared" si="6"/>
        <v>#REF!</v>
      </c>
    </row>
    <row r="455" ht="15.75" customHeight="1">
      <c r="A455" s="3" t="s">
        <v>8515</v>
      </c>
      <c r="B455" s="3"/>
      <c r="C455" s="3"/>
      <c r="D455" s="3"/>
      <c r="E455" s="3"/>
      <c r="G455" s="3" t="str">
        <f t="shared" si="7"/>
        <v>#REF!</v>
      </c>
      <c r="H455" s="3" t="str">
        <f t="shared" si="8"/>
        <v>#REF!</v>
      </c>
      <c r="I455" s="3" t="str">
        <f t="shared" si="9"/>
        <v>#REF!</v>
      </c>
      <c r="J455" s="94" t="str">
        <f t="shared" si="3"/>
        <v>#REF!</v>
      </c>
      <c r="K455" s="3" t="str">
        <f t="shared" si="6"/>
        <v>#REF!</v>
      </c>
    </row>
    <row r="456" ht="15.75" customHeight="1">
      <c r="A456" s="3" t="s">
        <v>8516</v>
      </c>
      <c r="B456" s="3"/>
      <c r="C456" s="3"/>
      <c r="D456" s="3"/>
      <c r="E456" s="3"/>
      <c r="G456" s="3" t="str">
        <f t="shared" si="7"/>
        <v>#REF!</v>
      </c>
      <c r="H456" s="3" t="str">
        <f t="shared" si="8"/>
        <v>#REF!</v>
      </c>
      <c r="I456" s="3" t="str">
        <f t="shared" si="9"/>
        <v>#REF!</v>
      </c>
      <c r="J456" s="94" t="str">
        <f t="shared" si="3"/>
        <v>#REF!</v>
      </c>
      <c r="K456" s="3" t="str">
        <f t="shared" si="6"/>
        <v>#REF!</v>
      </c>
    </row>
    <row r="457" ht="15.75" customHeight="1">
      <c r="A457" s="3" t="s">
        <v>8517</v>
      </c>
      <c r="B457" s="3"/>
      <c r="C457" s="3"/>
      <c r="D457" s="3"/>
      <c r="E457" s="3"/>
      <c r="G457" s="3" t="str">
        <f t="shared" si="7"/>
        <v>#REF!</v>
      </c>
      <c r="H457" s="3" t="str">
        <f t="shared" si="8"/>
        <v>#REF!</v>
      </c>
      <c r="I457" s="3" t="str">
        <f t="shared" si="9"/>
        <v>#REF!</v>
      </c>
      <c r="J457" s="94" t="str">
        <f t="shared" si="3"/>
        <v>#REF!</v>
      </c>
      <c r="K457" s="3" t="str">
        <f t="shared" si="6"/>
        <v>#REF!</v>
      </c>
    </row>
    <row r="458" ht="15.75" customHeight="1">
      <c r="A458" s="3" t="s">
        <v>8518</v>
      </c>
      <c r="B458" s="3"/>
      <c r="C458" s="3"/>
      <c r="D458" s="3"/>
      <c r="E458" s="3"/>
      <c r="G458" s="3" t="str">
        <f t="shared" si="7"/>
        <v>#REF!</v>
      </c>
      <c r="H458" s="3" t="str">
        <f t="shared" si="8"/>
        <v>#REF!</v>
      </c>
      <c r="I458" s="3" t="str">
        <f t="shared" si="9"/>
        <v>#REF!</v>
      </c>
      <c r="J458" s="94" t="str">
        <f t="shared" si="3"/>
        <v>#REF!</v>
      </c>
      <c r="K458" s="3" t="str">
        <f t="shared" si="6"/>
        <v>#REF!</v>
      </c>
    </row>
    <row r="459" ht="15.75" customHeight="1">
      <c r="A459" s="3"/>
      <c r="B459" s="3"/>
      <c r="C459" s="3"/>
      <c r="D459" s="3"/>
      <c r="E459" s="3"/>
      <c r="G459" s="3" t="str">
        <f t="shared" si="7"/>
        <v>#REF!</v>
      </c>
      <c r="H459" s="3" t="str">
        <f t="shared" si="8"/>
        <v>#REF!</v>
      </c>
      <c r="I459" s="3" t="str">
        <f t="shared" si="9"/>
        <v>#REF!</v>
      </c>
      <c r="J459" s="94" t="str">
        <f t="shared" si="3"/>
        <v>#REF!</v>
      </c>
      <c r="K459" s="3" t="str">
        <f t="shared" si="6"/>
        <v>#REF!</v>
      </c>
    </row>
    <row r="460" ht="15.75" customHeight="1">
      <c r="A460" s="3" t="s">
        <v>8519</v>
      </c>
      <c r="B460" s="3"/>
      <c r="C460" s="3"/>
      <c r="D460" s="3"/>
      <c r="E460" s="3"/>
      <c r="G460" s="3" t="str">
        <f t="shared" si="7"/>
        <v>#REF!</v>
      </c>
      <c r="H460" s="3" t="str">
        <f t="shared" si="8"/>
        <v>#REF!</v>
      </c>
      <c r="I460" s="3" t="str">
        <f t="shared" si="9"/>
        <v>#REF!</v>
      </c>
      <c r="J460" s="94" t="str">
        <f t="shared" si="3"/>
        <v>#REF!</v>
      </c>
      <c r="K460" s="3" t="str">
        <f t="shared" si="6"/>
        <v>#REF!</v>
      </c>
    </row>
    <row r="461" ht="15.75" customHeight="1">
      <c r="A461" s="3"/>
      <c r="B461" s="3"/>
      <c r="C461" s="3"/>
      <c r="D461" s="3"/>
      <c r="E461" s="3"/>
      <c r="G461" s="3" t="str">
        <f t="shared" si="7"/>
        <v>#REF!</v>
      </c>
      <c r="H461" s="3" t="str">
        <f t="shared" si="8"/>
        <v>#REF!</v>
      </c>
      <c r="I461" s="3" t="str">
        <f t="shared" si="9"/>
        <v>#REF!</v>
      </c>
      <c r="J461" s="94" t="str">
        <f t="shared" si="3"/>
        <v>#REF!</v>
      </c>
      <c r="K461" s="3" t="str">
        <f t="shared" si="6"/>
        <v>#REF!</v>
      </c>
    </row>
    <row r="462" ht="15.75" customHeight="1">
      <c r="A462" s="3" t="s">
        <v>8520</v>
      </c>
      <c r="B462" s="3"/>
      <c r="C462" s="3"/>
      <c r="D462" s="3"/>
      <c r="E462" s="3"/>
      <c r="G462" s="3" t="str">
        <f t="shared" si="7"/>
        <v>#REF!</v>
      </c>
      <c r="H462" s="3" t="str">
        <f t="shared" si="8"/>
        <v>#REF!</v>
      </c>
      <c r="I462" s="3" t="str">
        <f t="shared" si="9"/>
        <v>#REF!</v>
      </c>
      <c r="J462" s="94" t="str">
        <f t="shared" si="3"/>
        <v>#REF!</v>
      </c>
      <c r="K462" s="3" t="str">
        <f t="shared" si="6"/>
        <v>#REF!</v>
      </c>
    </row>
    <row r="463" ht="15.75" customHeight="1">
      <c r="A463" s="3"/>
      <c r="B463" s="3"/>
      <c r="C463" s="3"/>
      <c r="D463" s="3"/>
      <c r="E463" s="3"/>
      <c r="G463" s="3" t="str">
        <f t="shared" si="7"/>
        <v>#REF!</v>
      </c>
      <c r="H463" s="3" t="str">
        <f t="shared" si="8"/>
        <v>#REF!</v>
      </c>
      <c r="I463" s="3" t="str">
        <f t="shared" si="9"/>
        <v>#REF!</v>
      </c>
      <c r="J463" s="94" t="str">
        <f t="shared" si="3"/>
        <v>#REF!</v>
      </c>
      <c r="K463" s="3" t="str">
        <f t="shared" si="6"/>
        <v>#REF!</v>
      </c>
    </row>
    <row r="464" ht="15.75" customHeight="1">
      <c r="A464" s="3" t="s">
        <v>8521</v>
      </c>
      <c r="B464" s="3"/>
      <c r="C464" s="3"/>
      <c r="D464" s="3"/>
      <c r="E464" s="3"/>
      <c r="G464" s="3" t="str">
        <f t="shared" si="7"/>
        <v>#REF!</v>
      </c>
      <c r="H464" s="3" t="str">
        <f t="shared" si="8"/>
        <v>#REF!</v>
      </c>
      <c r="I464" s="3" t="str">
        <f t="shared" si="9"/>
        <v>#REF!</v>
      </c>
      <c r="J464" s="94" t="str">
        <f t="shared" si="3"/>
        <v>#REF!</v>
      </c>
      <c r="K464" s="3" t="str">
        <f t="shared" si="6"/>
        <v>#REF!</v>
      </c>
    </row>
    <row r="465" ht="15.75" customHeight="1">
      <c r="B465" s="3"/>
      <c r="C465" s="3"/>
      <c r="D465" s="3"/>
      <c r="E465" s="3"/>
      <c r="G465" s="3" t="str">
        <f t="shared" si="7"/>
        <v>#REF!</v>
      </c>
      <c r="H465" s="3" t="str">
        <f t="shared" si="8"/>
        <v>#REF!</v>
      </c>
      <c r="I465" s="3" t="str">
        <f t="shared" si="9"/>
        <v>#REF!</v>
      </c>
      <c r="J465" s="94" t="str">
        <f t="shared" si="3"/>
        <v>#REF!</v>
      </c>
      <c r="K465" s="3" t="str">
        <f t="shared" si="6"/>
        <v>#REF!</v>
      </c>
    </row>
    <row r="466" ht="15.75" customHeight="1">
      <c r="B466" s="3"/>
      <c r="C466" s="3"/>
      <c r="D466" s="3"/>
      <c r="E466" s="3"/>
      <c r="G466" s="3" t="str">
        <f t="shared" si="7"/>
        <v>#REF!</v>
      </c>
      <c r="H466" s="3" t="str">
        <f t="shared" si="8"/>
        <v>#REF!</v>
      </c>
      <c r="I466" s="3" t="str">
        <f t="shared" si="9"/>
        <v>#REF!</v>
      </c>
      <c r="J466" s="94" t="str">
        <f t="shared" si="3"/>
        <v>#REF!</v>
      </c>
      <c r="K466" s="3" t="str">
        <f t="shared" si="6"/>
        <v>#REF!</v>
      </c>
    </row>
    <row r="467" ht="15.75" customHeight="1">
      <c r="B467" s="3"/>
      <c r="C467" s="3"/>
      <c r="D467" s="3"/>
      <c r="E467" s="3"/>
      <c r="G467" s="3" t="str">
        <f t="shared" si="7"/>
        <v>#REF!</v>
      </c>
      <c r="H467" s="3" t="str">
        <f t="shared" si="8"/>
        <v>#REF!</v>
      </c>
      <c r="I467" s="3" t="str">
        <f t="shared" si="9"/>
        <v>#REF!</v>
      </c>
      <c r="J467" s="94" t="str">
        <f t="shared" si="3"/>
        <v>#REF!</v>
      </c>
      <c r="K467" s="3" t="str">
        <f t="shared" si="6"/>
        <v>#REF!</v>
      </c>
    </row>
    <row r="468" ht="15.75" customHeight="1">
      <c r="B468" s="3"/>
      <c r="C468" s="3"/>
      <c r="D468" s="3"/>
      <c r="E468" s="3"/>
      <c r="G468" s="3" t="str">
        <f t="shared" si="7"/>
        <v>#REF!</v>
      </c>
      <c r="H468" s="3" t="str">
        <f t="shared" si="8"/>
        <v>#REF!</v>
      </c>
      <c r="I468" s="3" t="str">
        <f t="shared" si="9"/>
        <v>#REF!</v>
      </c>
      <c r="J468" s="94" t="str">
        <f t="shared" si="3"/>
        <v>#REF!</v>
      </c>
      <c r="K468" s="3" t="str">
        <f t="shared" si="6"/>
        <v>#REF!</v>
      </c>
    </row>
    <row r="469" ht="15.75" customHeight="1">
      <c r="B469" s="3"/>
      <c r="C469" s="3"/>
      <c r="D469" s="3"/>
      <c r="E469" s="3"/>
      <c r="G469" s="3" t="str">
        <f t="shared" si="7"/>
        <v>#REF!</v>
      </c>
      <c r="H469" s="3" t="str">
        <f t="shared" si="8"/>
        <v>#REF!</v>
      </c>
      <c r="I469" s="3" t="str">
        <f t="shared" si="9"/>
        <v>#REF!</v>
      </c>
      <c r="J469" s="94" t="str">
        <f t="shared" si="3"/>
        <v>#REF!</v>
      </c>
      <c r="K469" s="3" t="str">
        <f t="shared" si="6"/>
        <v>#REF!</v>
      </c>
    </row>
    <row r="470" ht="15.75" customHeight="1">
      <c r="B470" s="3"/>
      <c r="C470" s="3"/>
      <c r="D470" s="3"/>
      <c r="E470" s="3"/>
      <c r="G470" s="3" t="str">
        <f t="shared" si="7"/>
        <v>#REF!</v>
      </c>
      <c r="H470" s="3" t="str">
        <f t="shared" si="8"/>
        <v>#REF!</v>
      </c>
      <c r="I470" s="3" t="str">
        <f t="shared" si="9"/>
        <v>#REF!</v>
      </c>
      <c r="J470" s="94" t="str">
        <f t="shared" si="3"/>
        <v>#REF!</v>
      </c>
      <c r="K470" s="3" t="str">
        <f t="shared" si="6"/>
        <v>#REF!</v>
      </c>
    </row>
    <row r="471" ht="15.75" customHeight="1">
      <c r="B471" s="3"/>
      <c r="C471" s="3"/>
      <c r="D471" s="3"/>
      <c r="E471" s="3"/>
      <c r="G471" s="3" t="str">
        <f t="shared" si="7"/>
        <v>#REF!</v>
      </c>
      <c r="H471" s="3" t="str">
        <f t="shared" si="8"/>
        <v>#REF!</v>
      </c>
      <c r="I471" s="3" t="str">
        <f t="shared" si="9"/>
        <v>#REF!</v>
      </c>
      <c r="J471" s="94" t="str">
        <f t="shared" si="3"/>
        <v>#REF!</v>
      </c>
      <c r="K471" s="3" t="str">
        <f t="shared" si="6"/>
        <v>#REF!</v>
      </c>
    </row>
    <row r="472" ht="15.75" customHeight="1">
      <c r="B472" s="3"/>
      <c r="C472" s="3"/>
      <c r="D472" s="3"/>
      <c r="E472" s="3"/>
      <c r="G472" s="3" t="str">
        <f t="shared" si="7"/>
        <v>#REF!</v>
      </c>
      <c r="H472" s="3" t="str">
        <f t="shared" si="8"/>
        <v>#REF!</v>
      </c>
      <c r="I472" s="3" t="str">
        <f t="shared" si="9"/>
        <v>#REF!</v>
      </c>
      <c r="J472" s="94" t="str">
        <f t="shared" si="3"/>
        <v>#REF!</v>
      </c>
      <c r="K472" s="3" t="str">
        <f t="shared" si="6"/>
        <v>#REF!</v>
      </c>
    </row>
    <row r="473" ht="15.75" customHeight="1">
      <c r="B473" s="3"/>
      <c r="C473" s="3"/>
      <c r="D473" s="3"/>
      <c r="E473" s="3"/>
      <c r="G473" s="3" t="str">
        <f t="shared" si="7"/>
        <v>#REF!</v>
      </c>
      <c r="H473" s="3" t="str">
        <f t="shared" si="8"/>
        <v>#REF!</v>
      </c>
      <c r="I473" s="3" t="str">
        <f t="shared" si="9"/>
        <v>#REF!</v>
      </c>
      <c r="J473" s="94" t="str">
        <f t="shared" si="3"/>
        <v>#REF!</v>
      </c>
      <c r="K473" s="3" t="str">
        <f t="shared" si="6"/>
        <v>#REF!</v>
      </c>
    </row>
    <row r="474" ht="15.75" customHeight="1">
      <c r="B474" s="3"/>
      <c r="C474" s="3"/>
      <c r="D474" s="3"/>
      <c r="E474" s="3"/>
      <c r="G474" s="3" t="str">
        <f t="shared" si="7"/>
        <v>#REF!</v>
      </c>
      <c r="H474" s="3" t="str">
        <f t="shared" si="8"/>
        <v>#REF!</v>
      </c>
      <c r="I474" s="3" t="str">
        <f t="shared" si="9"/>
        <v>#REF!</v>
      </c>
      <c r="J474" s="94" t="str">
        <f t="shared" si="3"/>
        <v>#REF!</v>
      </c>
      <c r="K474" s="3" t="str">
        <f t="shared" si="6"/>
        <v>#REF!</v>
      </c>
    </row>
    <row r="475" ht="15.75" customHeight="1">
      <c r="B475" s="3"/>
      <c r="C475" s="3"/>
      <c r="D475" s="3"/>
      <c r="E475" s="3"/>
      <c r="G475" s="3" t="str">
        <f t="shared" si="7"/>
        <v>#REF!</v>
      </c>
      <c r="H475" s="3" t="str">
        <f t="shared" si="8"/>
        <v>#REF!</v>
      </c>
      <c r="I475" s="3" t="str">
        <f t="shared" si="9"/>
        <v>#REF!</v>
      </c>
      <c r="J475" s="94" t="str">
        <f t="shared" si="3"/>
        <v>#REF!</v>
      </c>
      <c r="K475" s="3" t="str">
        <f t="shared" si="6"/>
        <v>#REF!</v>
      </c>
    </row>
    <row r="476" ht="15.75" customHeight="1">
      <c r="B476" s="3"/>
      <c r="C476" s="3"/>
      <c r="D476" s="3"/>
      <c r="E476" s="3"/>
      <c r="G476" s="3" t="str">
        <f t="shared" si="7"/>
        <v>#REF!</v>
      </c>
      <c r="H476" s="3" t="str">
        <f t="shared" si="8"/>
        <v>#REF!</v>
      </c>
      <c r="I476" s="3" t="str">
        <f t="shared" si="9"/>
        <v>#REF!</v>
      </c>
      <c r="J476" s="94" t="str">
        <f t="shared" si="3"/>
        <v>#REF!</v>
      </c>
      <c r="K476" s="3" t="str">
        <f t="shared" si="6"/>
        <v>#REF!</v>
      </c>
    </row>
    <row r="477" ht="15.75" customHeight="1">
      <c r="B477" s="3"/>
      <c r="C477" s="3"/>
      <c r="D477" s="3"/>
      <c r="E477" s="3"/>
      <c r="G477" s="3" t="str">
        <f t="shared" si="7"/>
        <v>#REF!</v>
      </c>
      <c r="H477" s="3" t="str">
        <f t="shared" si="8"/>
        <v>#REF!</v>
      </c>
      <c r="I477" s="3" t="str">
        <f t="shared" si="9"/>
        <v>#REF!</v>
      </c>
      <c r="J477" s="94" t="str">
        <f t="shared" si="3"/>
        <v>#REF!</v>
      </c>
      <c r="K477" s="3" t="str">
        <f t="shared" si="6"/>
        <v>#REF!</v>
      </c>
    </row>
    <row r="478" ht="15.75" customHeight="1">
      <c r="B478" s="3"/>
      <c r="C478" s="3"/>
      <c r="D478" s="3"/>
      <c r="E478" s="3"/>
      <c r="G478" s="3" t="str">
        <f t="shared" si="7"/>
        <v>#REF!</v>
      </c>
      <c r="H478" s="3" t="str">
        <f t="shared" si="8"/>
        <v>#REF!</v>
      </c>
      <c r="I478" s="3" t="str">
        <f t="shared" si="9"/>
        <v>#REF!</v>
      </c>
      <c r="J478" s="94" t="str">
        <f t="shared" si="3"/>
        <v>#REF!</v>
      </c>
      <c r="K478" s="3" t="str">
        <f t="shared" si="6"/>
        <v>#REF!</v>
      </c>
    </row>
    <row r="479" ht="15.75" customHeight="1">
      <c r="B479" s="3"/>
      <c r="C479" s="3"/>
      <c r="D479" s="3"/>
      <c r="E479" s="3"/>
      <c r="G479" s="3" t="str">
        <f t="shared" si="7"/>
        <v>#REF!</v>
      </c>
      <c r="H479" s="3" t="str">
        <f t="shared" si="8"/>
        <v>#REF!</v>
      </c>
      <c r="I479" s="3" t="str">
        <f t="shared" si="9"/>
        <v>#REF!</v>
      </c>
      <c r="J479" s="94" t="str">
        <f t="shared" si="3"/>
        <v>#REF!</v>
      </c>
      <c r="K479" s="3" t="str">
        <f t="shared" si="6"/>
        <v>#REF!</v>
      </c>
    </row>
    <row r="480" ht="15.75" customHeight="1">
      <c r="B480" s="3"/>
      <c r="C480" s="3"/>
      <c r="D480" s="3"/>
      <c r="E480" s="3"/>
      <c r="G480" s="3" t="str">
        <f t="shared" si="7"/>
        <v>#REF!</v>
      </c>
      <c r="H480" s="3" t="str">
        <f t="shared" si="8"/>
        <v>#REF!</v>
      </c>
      <c r="I480" s="3" t="str">
        <f t="shared" si="9"/>
        <v>#REF!</v>
      </c>
      <c r="J480" s="94" t="str">
        <f t="shared" si="3"/>
        <v>#REF!</v>
      </c>
      <c r="K480" s="3" t="str">
        <f t="shared" si="6"/>
        <v>#REF!</v>
      </c>
    </row>
    <row r="481" ht="15.75" customHeight="1">
      <c r="B481" s="3"/>
      <c r="C481" s="3"/>
      <c r="D481" s="3"/>
      <c r="E481" s="3"/>
      <c r="G481" s="3" t="str">
        <f t="shared" si="7"/>
        <v>#REF!</v>
      </c>
      <c r="H481" s="3" t="str">
        <f t="shared" si="8"/>
        <v>#REF!</v>
      </c>
      <c r="I481" s="3" t="str">
        <f t="shared" si="9"/>
        <v>#REF!</v>
      </c>
      <c r="J481" s="94" t="str">
        <f t="shared" si="3"/>
        <v>#REF!</v>
      </c>
      <c r="K481" s="3" t="str">
        <f t="shared" si="6"/>
        <v>#REF!</v>
      </c>
    </row>
    <row r="482" ht="15.75" customHeight="1">
      <c r="B482" s="3"/>
      <c r="C482" s="3"/>
      <c r="D482" s="3"/>
      <c r="E482" s="3"/>
      <c r="G482" s="3" t="str">
        <f t="shared" si="7"/>
        <v>#REF!</v>
      </c>
      <c r="H482" s="3" t="str">
        <f t="shared" si="8"/>
        <v>#REF!</v>
      </c>
      <c r="I482" s="3" t="str">
        <f t="shared" si="9"/>
        <v>#REF!</v>
      </c>
      <c r="J482" s="94" t="str">
        <f t="shared" si="3"/>
        <v>#REF!</v>
      </c>
      <c r="K482" s="3" t="str">
        <f t="shared" si="6"/>
        <v>#REF!</v>
      </c>
    </row>
    <row r="483" ht="15.75" customHeight="1">
      <c r="B483" s="3"/>
      <c r="C483" s="3"/>
      <c r="D483" s="3"/>
      <c r="E483" s="3"/>
      <c r="G483" s="3" t="str">
        <f t="shared" si="7"/>
        <v>#REF!</v>
      </c>
      <c r="H483" s="3" t="str">
        <f t="shared" si="8"/>
        <v>#REF!</v>
      </c>
      <c r="I483" s="3" t="str">
        <f t="shared" si="9"/>
        <v>#REF!</v>
      </c>
      <c r="J483" s="94" t="str">
        <f t="shared" si="3"/>
        <v>#REF!</v>
      </c>
      <c r="K483" s="3" t="str">
        <f t="shared" si="6"/>
        <v>#REF!</v>
      </c>
    </row>
    <row r="484" ht="15.75" customHeight="1">
      <c r="B484" s="3"/>
      <c r="C484" s="3"/>
      <c r="D484" s="3"/>
      <c r="E484" s="3"/>
      <c r="G484" s="3" t="str">
        <f t="shared" si="7"/>
        <v>#REF!</v>
      </c>
      <c r="H484" s="3" t="str">
        <f t="shared" si="8"/>
        <v>#REF!</v>
      </c>
      <c r="I484" s="3" t="str">
        <f t="shared" si="9"/>
        <v>#REF!</v>
      </c>
      <c r="J484" s="94" t="str">
        <f t="shared" si="3"/>
        <v>#REF!</v>
      </c>
      <c r="K484" s="3" t="str">
        <f t="shared" si="6"/>
        <v>#REF!</v>
      </c>
    </row>
    <row r="485" ht="15.75" customHeight="1">
      <c r="B485" s="3"/>
      <c r="C485" s="3"/>
      <c r="D485" s="3"/>
      <c r="E485" s="3"/>
      <c r="G485" s="3" t="str">
        <f t="shared" si="7"/>
        <v>#REF!</v>
      </c>
      <c r="H485" s="3" t="str">
        <f t="shared" si="8"/>
        <v>#REF!</v>
      </c>
      <c r="I485" s="3" t="str">
        <f t="shared" si="9"/>
        <v>#REF!</v>
      </c>
      <c r="J485" s="94" t="str">
        <f t="shared" si="3"/>
        <v>#REF!</v>
      </c>
      <c r="K485" s="3" t="str">
        <f t="shared" si="6"/>
        <v>#REF!</v>
      </c>
    </row>
    <row r="486" ht="15.75" customHeight="1">
      <c r="B486" s="3"/>
      <c r="C486" s="3"/>
      <c r="D486" s="3"/>
      <c r="E486" s="3"/>
      <c r="G486" s="3" t="str">
        <f t="shared" si="7"/>
        <v>#REF!</v>
      </c>
      <c r="H486" s="3" t="str">
        <f t="shared" si="8"/>
        <v>#REF!</v>
      </c>
      <c r="I486" s="3" t="str">
        <f t="shared" si="9"/>
        <v>#REF!</v>
      </c>
      <c r="J486" s="94" t="str">
        <f t="shared" si="3"/>
        <v>#REF!</v>
      </c>
      <c r="K486" s="3" t="str">
        <f t="shared" si="6"/>
        <v>#REF!</v>
      </c>
    </row>
    <row r="487" ht="15.75" customHeight="1">
      <c r="B487" s="3"/>
      <c r="C487" s="3"/>
      <c r="D487" s="3"/>
      <c r="E487" s="3"/>
      <c r="G487" s="3" t="str">
        <f t="shared" si="7"/>
        <v>#REF!</v>
      </c>
      <c r="H487" s="3" t="str">
        <f t="shared" si="8"/>
        <v>#REF!</v>
      </c>
      <c r="I487" s="3" t="str">
        <f t="shared" si="9"/>
        <v>#REF!</v>
      </c>
      <c r="J487" s="94" t="str">
        <f t="shared" si="3"/>
        <v>#REF!</v>
      </c>
      <c r="K487" s="3" t="str">
        <f t="shared" si="6"/>
        <v>#REF!</v>
      </c>
    </row>
    <row r="488" ht="15.75" customHeight="1">
      <c r="B488" s="3"/>
      <c r="C488" s="3"/>
      <c r="D488" s="3"/>
      <c r="E488" s="3"/>
      <c r="G488" s="3" t="str">
        <f t="shared" si="7"/>
        <v>#REF!</v>
      </c>
      <c r="H488" s="3" t="str">
        <f t="shared" si="8"/>
        <v>#REF!</v>
      </c>
      <c r="I488" s="3" t="str">
        <f t="shared" si="9"/>
        <v>#REF!</v>
      </c>
      <c r="J488" s="94" t="str">
        <f t="shared" si="3"/>
        <v>#REF!</v>
      </c>
      <c r="K488" s="3" t="str">
        <f t="shared" si="6"/>
        <v>#REF!</v>
      </c>
    </row>
    <row r="489" ht="15.75" customHeight="1">
      <c r="B489" s="3"/>
      <c r="C489" s="3"/>
      <c r="D489" s="3"/>
      <c r="E489" s="3"/>
      <c r="G489" s="3" t="str">
        <f t="shared" si="7"/>
        <v>#REF!</v>
      </c>
      <c r="H489" s="3" t="str">
        <f t="shared" si="8"/>
        <v>#REF!</v>
      </c>
      <c r="I489" s="3" t="str">
        <f t="shared" si="9"/>
        <v>#REF!</v>
      </c>
      <c r="J489" s="94" t="str">
        <f t="shared" si="3"/>
        <v>#REF!</v>
      </c>
      <c r="K489" s="3" t="str">
        <f t="shared" si="6"/>
        <v>#REF!</v>
      </c>
    </row>
    <row r="490" ht="15.75" customHeight="1">
      <c r="B490" s="3"/>
      <c r="C490" s="3"/>
      <c r="D490" s="3"/>
      <c r="E490" s="3"/>
      <c r="G490" s="3" t="str">
        <f t="shared" si="7"/>
        <v>#REF!</v>
      </c>
      <c r="H490" s="3" t="str">
        <f t="shared" si="8"/>
        <v>#REF!</v>
      </c>
      <c r="I490" s="3" t="str">
        <f t="shared" si="9"/>
        <v>#REF!</v>
      </c>
      <c r="J490" s="94" t="str">
        <f t="shared" si="3"/>
        <v>#REF!</v>
      </c>
      <c r="K490" s="3" t="str">
        <f t="shared" si="6"/>
        <v>#REF!</v>
      </c>
    </row>
    <row r="491" ht="15.75" customHeight="1">
      <c r="B491" s="3"/>
      <c r="C491" s="3"/>
      <c r="D491" s="3"/>
      <c r="E491" s="3"/>
      <c r="G491" s="3" t="str">
        <f t="shared" si="7"/>
        <v>#REF!</v>
      </c>
      <c r="H491" s="3" t="str">
        <f t="shared" si="8"/>
        <v>#REF!</v>
      </c>
      <c r="I491" s="3" t="str">
        <f t="shared" si="9"/>
        <v>#REF!</v>
      </c>
      <c r="J491" s="94" t="str">
        <f t="shared" si="3"/>
        <v>#REF!</v>
      </c>
      <c r="K491" s="3" t="str">
        <f t="shared" si="6"/>
        <v>#REF!</v>
      </c>
    </row>
    <row r="492" ht="15.75" customHeight="1">
      <c r="B492" s="3"/>
      <c r="C492" s="3"/>
      <c r="D492" s="3"/>
      <c r="E492" s="3"/>
      <c r="G492" s="3" t="str">
        <f t="shared" si="7"/>
        <v>#REF!</v>
      </c>
      <c r="H492" s="3" t="str">
        <f t="shared" si="8"/>
        <v>#REF!</v>
      </c>
      <c r="I492" s="3" t="str">
        <f t="shared" si="9"/>
        <v>#REF!</v>
      </c>
      <c r="J492" s="94" t="str">
        <f t="shared" si="3"/>
        <v>#REF!</v>
      </c>
      <c r="K492" s="3" t="str">
        <f t="shared" si="6"/>
        <v>#REF!</v>
      </c>
    </row>
    <row r="493" ht="15.75" customHeight="1">
      <c r="B493" s="3"/>
      <c r="C493" s="3"/>
      <c r="D493" s="3"/>
      <c r="E493" s="3"/>
      <c r="G493" s="3" t="str">
        <f t="shared" si="7"/>
        <v>#REF!</v>
      </c>
      <c r="H493" s="3" t="str">
        <f t="shared" si="8"/>
        <v>#REF!</v>
      </c>
      <c r="I493" s="3" t="str">
        <f t="shared" si="9"/>
        <v>#REF!</v>
      </c>
      <c r="J493" s="94" t="str">
        <f t="shared" si="3"/>
        <v>#REF!</v>
      </c>
      <c r="K493" s="3" t="str">
        <f t="shared" si="6"/>
        <v>#REF!</v>
      </c>
    </row>
    <row r="494" ht="15.75" customHeight="1">
      <c r="B494" s="3"/>
      <c r="C494" s="3"/>
      <c r="D494" s="3"/>
      <c r="E494" s="3"/>
      <c r="G494" s="3" t="str">
        <f t="shared" si="7"/>
        <v>#REF!</v>
      </c>
      <c r="H494" s="3" t="str">
        <f t="shared" si="8"/>
        <v>#REF!</v>
      </c>
      <c r="I494" s="3" t="str">
        <f t="shared" si="9"/>
        <v>#REF!</v>
      </c>
      <c r="J494" s="94" t="str">
        <f t="shared" si="3"/>
        <v>#REF!</v>
      </c>
      <c r="K494" s="3" t="str">
        <f t="shared" si="6"/>
        <v>#REF!</v>
      </c>
    </row>
    <row r="495" ht="15.75" customHeight="1">
      <c r="B495" s="3"/>
      <c r="C495" s="3"/>
      <c r="D495" s="3"/>
      <c r="E495" s="3"/>
      <c r="G495" s="3" t="str">
        <f t="shared" si="7"/>
        <v>#REF!</v>
      </c>
      <c r="H495" s="3" t="str">
        <f t="shared" si="8"/>
        <v>#REF!</v>
      </c>
      <c r="I495" s="3" t="str">
        <f t="shared" si="9"/>
        <v>#REF!</v>
      </c>
      <c r="J495" s="94" t="str">
        <f t="shared" si="3"/>
        <v>#REF!</v>
      </c>
      <c r="K495" s="3" t="str">
        <f t="shared" si="6"/>
        <v>#REF!</v>
      </c>
    </row>
    <row r="496" ht="15.75" customHeight="1">
      <c r="B496" s="3"/>
      <c r="C496" s="3"/>
      <c r="D496" s="3"/>
      <c r="E496" s="3"/>
      <c r="G496" s="3" t="str">
        <f t="shared" si="7"/>
        <v>#REF!</v>
      </c>
      <c r="H496" s="3" t="str">
        <f t="shared" si="8"/>
        <v>#REF!</v>
      </c>
      <c r="I496" s="3" t="str">
        <f t="shared" si="9"/>
        <v>#REF!</v>
      </c>
      <c r="J496" s="94" t="str">
        <f t="shared" si="3"/>
        <v>#REF!</v>
      </c>
      <c r="K496" s="3" t="str">
        <f t="shared" si="6"/>
        <v>#REF!</v>
      </c>
    </row>
    <row r="497" ht="15.75" customHeight="1">
      <c r="B497" s="3"/>
      <c r="C497" s="3"/>
      <c r="D497" s="3"/>
      <c r="E497" s="3"/>
      <c r="G497" s="3" t="str">
        <f t="shared" si="7"/>
        <v>#REF!</v>
      </c>
      <c r="H497" s="3" t="str">
        <f t="shared" si="8"/>
        <v>#REF!</v>
      </c>
      <c r="I497" s="3" t="str">
        <f t="shared" si="9"/>
        <v>#REF!</v>
      </c>
      <c r="J497" s="94" t="str">
        <f t="shared" si="3"/>
        <v>#REF!</v>
      </c>
      <c r="K497" s="3" t="str">
        <f t="shared" si="6"/>
        <v>#REF!</v>
      </c>
    </row>
    <row r="498" ht="15.75" customHeight="1">
      <c r="B498" s="3"/>
      <c r="C498" s="3"/>
      <c r="D498" s="3"/>
      <c r="E498" s="3"/>
      <c r="G498" s="3" t="str">
        <f t="shared" si="7"/>
        <v>#REF!</v>
      </c>
      <c r="H498" s="3" t="str">
        <f t="shared" si="8"/>
        <v>#REF!</v>
      </c>
      <c r="I498" s="3" t="str">
        <f t="shared" si="9"/>
        <v>#REF!</v>
      </c>
      <c r="J498" s="94" t="str">
        <f t="shared" si="3"/>
        <v>#REF!</v>
      </c>
      <c r="K498" s="3" t="str">
        <f t="shared" si="6"/>
        <v>#REF!</v>
      </c>
    </row>
    <row r="499" ht="15.75" customHeight="1">
      <c r="B499" s="3"/>
      <c r="C499" s="3"/>
      <c r="D499" s="3"/>
      <c r="E499" s="3"/>
      <c r="G499" s="3" t="str">
        <f t="shared" si="7"/>
        <v>#REF!</v>
      </c>
      <c r="H499" s="3" t="str">
        <f t="shared" si="8"/>
        <v>#REF!</v>
      </c>
      <c r="I499" s="3" t="str">
        <f t="shared" si="9"/>
        <v>#REF!</v>
      </c>
      <c r="J499" s="94" t="str">
        <f t="shared" si="3"/>
        <v>#REF!</v>
      </c>
      <c r="K499" s="3" t="str">
        <f t="shared" si="6"/>
        <v>#REF!</v>
      </c>
    </row>
    <row r="500" ht="15.75" customHeight="1">
      <c r="B500" s="3"/>
      <c r="C500" s="3"/>
      <c r="D500" s="3"/>
      <c r="E500" s="3"/>
      <c r="G500" s="3" t="str">
        <f t="shared" si="7"/>
        <v>#REF!</v>
      </c>
      <c r="H500" s="3" t="str">
        <f t="shared" si="8"/>
        <v>#REF!</v>
      </c>
      <c r="I500" s="3" t="str">
        <f t="shared" si="9"/>
        <v>#REF!</v>
      </c>
      <c r="J500" s="94" t="str">
        <f t="shared" si="3"/>
        <v>#REF!</v>
      </c>
      <c r="K500" s="3" t="str">
        <f t="shared" si="6"/>
        <v>#REF!</v>
      </c>
    </row>
    <row r="501" ht="15.75" customHeight="1">
      <c r="B501" s="3"/>
      <c r="C501" s="3"/>
      <c r="D501" s="3"/>
      <c r="E501" s="3"/>
      <c r="G501" s="3" t="str">
        <f t="shared" si="7"/>
        <v>#REF!</v>
      </c>
      <c r="H501" s="3" t="str">
        <f t="shared" si="8"/>
        <v>#REF!</v>
      </c>
      <c r="I501" s="3" t="str">
        <f t="shared" si="9"/>
        <v>#REF!</v>
      </c>
      <c r="J501" s="94" t="str">
        <f t="shared" si="3"/>
        <v>#REF!</v>
      </c>
      <c r="K501" s="3" t="str">
        <f t="shared" si="6"/>
        <v>#REF!</v>
      </c>
    </row>
    <row r="502" ht="15.75" customHeight="1">
      <c r="B502" s="3"/>
      <c r="C502" s="3"/>
      <c r="D502" s="3"/>
      <c r="E502" s="3"/>
      <c r="G502" s="3" t="str">
        <f t="shared" si="7"/>
        <v>#REF!</v>
      </c>
      <c r="H502" s="3" t="str">
        <f t="shared" si="8"/>
        <v>#REF!</v>
      </c>
      <c r="I502" s="3" t="str">
        <f t="shared" si="9"/>
        <v>#REF!</v>
      </c>
      <c r="J502" s="94" t="str">
        <f t="shared" si="3"/>
        <v>#REF!</v>
      </c>
      <c r="K502" s="3" t="str">
        <f t="shared" si="6"/>
        <v>#REF!</v>
      </c>
    </row>
    <row r="503" ht="15.75" customHeight="1">
      <c r="B503" s="3"/>
      <c r="C503" s="3"/>
      <c r="D503" s="3"/>
      <c r="E503" s="3"/>
      <c r="G503" s="3" t="str">
        <f t="shared" si="7"/>
        <v>#REF!</v>
      </c>
      <c r="H503" s="3" t="str">
        <f t="shared" si="8"/>
        <v>#REF!</v>
      </c>
      <c r="I503" s="3" t="str">
        <f t="shared" si="9"/>
        <v>#REF!</v>
      </c>
      <c r="J503" s="94" t="str">
        <f t="shared" si="3"/>
        <v>#REF!</v>
      </c>
      <c r="K503" s="3" t="str">
        <f t="shared" si="6"/>
        <v>#REF!</v>
      </c>
    </row>
    <row r="504" ht="15.75" customHeight="1">
      <c r="B504" s="3"/>
      <c r="C504" s="3"/>
      <c r="D504" s="3"/>
      <c r="E504" s="3"/>
      <c r="G504" s="3" t="str">
        <f t="shared" si="7"/>
        <v>#REF!</v>
      </c>
      <c r="H504" s="3" t="str">
        <f t="shared" si="8"/>
        <v>#REF!</v>
      </c>
      <c r="I504" s="3" t="str">
        <f t="shared" si="9"/>
        <v>#REF!</v>
      </c>
      <c r="J504" s="94" t="str">
        <f t="shared" si="3"/>
        <v>#REF!</v>
      </c>
      <c r="K504" s="3" t="str">
        <f t="shared" si="6"/>
        <v>#REF!</v>
      </c>
    </row>
    <row r="505" ht="15.75" customHeight="1">
      <c r="B505" s="3"/>
      <c r="C505" s="3"/>
      <c r="D505" s="3"/>
      <c r="E505" s="3"/>
      <c r="G505" s="3" t="str">
        <f t="shared" si="7"/>
        <v>#REF!</v>
      </c>
      <c r="H505" s="3" t="str">
        <f t="shared" si="8"/>
        <v>#REF!</v>
      </c>
      <c r="I505" s="3" t="str">
        <f t="shared" si="9"/>
        <v>#REF!</v>
      </c>
      <c r="J505" s="94" t="str">
        <f t="shared" si="3"/>
        <v>#REF!</v>
      </c>
      <c r="K505" s="3" t="str">
        <f t="shared" si="6"/>
        <v>#REF!</v>
      </c>
    </row>
    <row r="506" ht="15.75" customHeight="1">
      <c r="B506" s="3"/>
      <c r="C506" s="3"/>
      <c r="D506" s="3"/>
      <c r="E506" s="3"/>
      <c r="G506" s="3" t="str">
        <f t="shared" si="7"/>
        <v>#REF!</v>
      </c>
      <c r="H506" s="3" t="str">
        <f t="shared" si="8"/>
        <v>#REF!</v>
      </c>
      <c r="I506" s="3" t="str">
        <f t="shared" si="9"/>
        <v>#REF!</v>
      </c>
      <c r="J506" s="94" t="str">
        <f t="shared" si="3"/>
        <v>#REF!</v>
      </c>
      <c r="K506" s="3" t="str">
        <f t="shared" si="6"/>
        <v>#REF!</v>
      </c>
    </row>
    <row r="507" ht="15.75" customHeight="1">
      <c r="B507" s="3"/>
      <c r="C507" s="3"/>
      <c r="D507" s="3"/>
      <c r="E507" s="3"/>
      <c r="G507" s="3" t="str">
        <f t="shared" si="7"/>
        <v>#REF!</v>
      </c>
      <c r="H507" s="3" t="str">
        <f t="shared" si="8"/>
        <v>#REF!</v>
      </c>
      <c r="I507" s="3" t="str">
        <f t="shared" si="9"/>
        <v>#REF!</v>
      </c>
      <c r="J507" s="94" t="str">
        <f t="shared" si="3"/>
        <v>#REF!</v>
      </c>
      <c r="K507" s="3" t="str">
        <f t="shared" si="6"/>
        <v>#REF!</v>
      </c>
    </row>
    <row r="508" ht="15.75" customHeight="1">
      <c r="B508" s="3"/>
      <c r="C508" s="3"/>
      <c r="D508" s="3"/>
      <c r="E508" s="3"/>
      <c r="G508" s="3" t="str">
        <f t="shared" si="7"/>
        <v>#REF!</v>
      </c>
      <c r="H508" s="3" t="str">
        <f t="shared" si="8"/>
        <v>#REF!</v>
      </c>
      <c r="I508" s="3" t="str">
        <f t="shared" si="9"/>
        <v>#REF!</v>
      </c>
      <c r="J508" s="94" t="str">
        <f t="shared" si="3"/>
        <v>#REF!</v>
      </c>
      <c r="K508" s="3" t="str">
        <f t="shared" si="6"/>
        <v>#REF!</v>
      </c>
    </row>
    <row r="509" ht="15.75" customHeight="1">
      <c r="B509" s="3"/>
      <c r="C509" s="3"/>
      <c r="D509" s="3"/>
      <c r="E509" s="3"/>
      <c r="G509" s="3" t="str">
        <f t="shared" si="7"/>
        <v>#REF!</v>
      </c>
      <c r="H509" s="3" t="str">
        <f t="shared" si="8"/>
        <v>#REF!</v>
      </c>
      <c r="I509" s="3" t="str">
        <f t="shared" si="9"/>
        <v>#REF!</v>
      </c>
      <c r="J509" s="94" t="str">
        <f t="shared" si="3"/>
        <v>#REF!</v>
      </c>
      <c r="K509" s="3" t="str">
        <f t="shared" si="6"/>
        <v>#REF!</v>
      </c>
    </row>
    <row r="510" ht="15.75" customHeight="1">
      <c r="B510" s="3"/>
      <c r="C510" s="3"/>
      <c r="D510" s="3"/>
      <c r="E510" s="3"/>
      <c r="G510" s="3" t="str">
        <f t="shared" si="7"/>
        <v>#REF!</v>
      </c>
      <c r="H510" s="3" t="str">
        <f t="shared" si="8"/>
        <v>#REF!</v>
      </c>
      <c r="I510" s="3" t="str">
        <f t="shared" si="9"/>
        <v>#REF!</v>
      </c>
      <c r="J510" s="94" t="str">
        <f t="shared" si="3"/>
        <v>#REF!</v>
      </c>
      <c r="K510" s="3" t="str">
        <f t="shared" si="6"/>
        <v>#REF!</v>
      </c>
    </row>
    <row r="511" ht="15.75" customHeight="1">
      <c r="B511" s="3"/>
      <c r="C511" s="3"/>
      <c r="D511" s="3"/>
      <c r="E511" s="3"/>
      <c r="G511" s="3" t="str">
        <f t="shared" si="7"/>
        <v>#REF!</v>
      </c>
      <c r="H511" s="3" t="str">
        <f t="shared" si="8"/>
        <v>#REF!</v>
      </c>
      <c r="I511" s="3" t="str">
        <f t="shared" si="9"/>
        <v>#REF!</v>
      </c>
      <c r="J511" s="94" t="str">
        <f t="shared" si="3"/>
        <v>#REF!</v>
      </c>
      <c r="K511" s="3" t="str">
        <f t="shared" si="6"/>
        <v>#REF!</v>
      </c>
    </row>
    <row r="512" ht="15.75" customHeight="1">
      <c r="B512" s="3"/>
      <c r="C512" s="3"/>
      <c r="D512" s="3"/>
      <c r="E512" s="3"/>
      <c r="G512" s="3" t="str">
        <f t="shared" si="7"/>
        <v>#REF!</v>
      </c>
      <c r="H512" s="3" t="str">
        <f t="shared" si="8"/>
        <v>#REF!</v>
      </c>
      <c r="I512" s="3" t="str">
        <f t="shared" si="9"/>
        <v>#REF!</v>
      </c>
      <c r="J512" s="94" t="str">
        <f t="shared" si="3"/>
        <v>#REF!</v>
      </c>
      <c r="K512" s="3" t="str">
        <f t="shared" si="6"/>
        <v>#REF!</v>
      </c>
    </row>
    <row r="513" ht="15.75" customHeight="1">
      <c r="B513" s="3"/>
      <c r="C513" s="3"/>
      <c r="D513" s="3"/>
      <c r="E513" s="3"/>
      <c r="G513" s="3" t="str">
        <f t="shared" si="7"/>
        <v>#REF!</v>
      </c>
      <c r="H513" s="3" t="str">
        <f t="shared" si="8"/>
        <v>#REF!</v>
      </c>
      <c r="I513" s="3" t="str">
        <f t="shared" si="9"/>
        <v>#REF!</v>
      </c>
      <c r="J513" s="94" t="str">
        <f t="shared" si="3"/>
        <v>#REF!</v>
      </c>
      <c r="K513" s="3" t="str">
        <f t="shared" si="6"/>
        <v>#REF!</v>
      </c>
    </row>
    <row r="514" ht="15.75" customHeight="1">
      <c r="B514" s="3"/>
      <c r="C514" s="3"/>
      <c r="D514" s="3"/>
      <c r="E514" s="3"/>
      <c r="G514" s="3" t="str">
        <f t="shared" si="7"/>
        <v>#REF!</v>
      </c>
      <c r="H514" s="3" t="str">
        <f t="shared" si="8"/>
        <v>#REF!</v>
      </c>
      <c r="I514" s="3" t="str">
        <f t="shared" si="9"/>
        <v>#REF!</v>
      </c>
      <c r="J514" s="94" t="str">
        <f t="shared" si="3"/>
        <v>#REF!</v>
      </c>
      <c r="K514" s="3" t="str">
        <f t="shared" si="6"/>
        <v>#REF!</v>
      </c>
    </row>
    <row r="515" ht="15.75" customHeight="1">
      <c r="B515" s="3"/>
      <c r="C515" s="3"/>
      <c r="D515" s="3"/>
      <c r="E515" s="3"/>
      <c r="G515" s="3" t="str">
        <f t="shared" si="7"/>
        <v>#REF!</v>
      </c>
      <c r="H515" s="3" t="str">
        <f t="shared" si="8"/>
        <v>#REF!</v>
      </c>
      <c r="I515" s="3" t="str">
        <f t="shared" si="9"/>
        <v>#REF!</v>
      </c>
      <c r="J515" s="94" t="str">
        <f t="shared" si="3"/>
        <v>#REF!</v>
      </c>
      <c r="K515" s="3" t="str">
        <f t="shared" si="6"/>
        <v>#REF!</v>
      </c>
    </row>
    <row r="516" ht="15.75" customHeight="1">
      <c r="B516" s="3"/>
      <c r="C516" s="3"/>
      <c r="D516" s="3"/>
      <c r="E516" s="3"/>
      <c r="G516" s="3" t="str">
        <f t="shared" si="7"/>
        <v>#REF!</v>
      </c>
      <c r="H516" s="3" t="str">
        <f t="shared" si="8"/>
        <v>#REF!</v>
      </c>
      <c r="I516" s="3" t="str">
        <f t="shared" si="9"/>
        <v>#REF!</v>
      </c>
      <c r="J516" s="94" t="str">
        <f t="shared" si="3"/>
        <v>#REF!</v>
      </c>
      <c r="K516" s="3" t="str">
        <f t="shared" si="6"/>
        <v>#REF!</v>
      </c>
    </row>
    <row r="517" ht="15.75" customHeight="1">
      <c r="B517" s="3"/>
      <c r="C517" s="3"/>
      <c r="D517" s="3"/>
      <c r="E517" s="3"/>
      <c r="G517" s="3" t="str">
        <f t="shared" si="7"/>
        <v>#REF!</v>
      </c>
      <c r="H517" s="3" t="str">
        <f t="shared" si="8"/>
        <v>#REF!</v>
      </c>
      <c r="I517" s="3" t="str">
        <f t="shared" si="9"/>
        <v>#REF!</v>
      </c>
      <c r="J517" s="94" t="str">
        <f t="shared" si="3"/>
        <v>#REF!</v>
      </c>
      <c r="K517" s="3" t="str">
        <f t="shared" si="6"/>
        <v>#REF!</v>
      </c>
    </row>
    <row r="518" ht="15.75" customHeight="1">
      <c r="B518" s="3"/>
      <c r="C518" s="3"/>
      <c r="D518" s="3"/>
      <c r="E518" s="3"/>
      <c r="G518" s="3" t="str">
        <f t="shared" si="7"/>
        <v>#REF!</v>
      </c>
      <c r="H518" s="3" t="str">
        <f t="shared" si="8"/>
        <v>#REF!</v>
      </c>
      <c r="I518" s="3" t="str">
        <f t="shared" si="9"/>
        <v>#REF!</v>
      </c>
      <c r="J518" s="94" t="str">
        <f t="shared" si="3"/>
        <v>#REF!</v>
      </c>
      <c r="K518" s="3" t="str">
        <f t="shared" si="6"/>
        <v>#REF!</v>
      </c>
    </row>
    <row r="519" ht="15.75" customHeight="1">
      <c r="B519" s="3"/>
      <c r="C519" s="3"/>
      <c r="D519" s="3"/>
      <c r="E519" s="3"/>
      <c r="G519" s="3" t="str">
        <f t="shared" si="7"/>
        <v>#REF!</v>
      </c>
      <c r="H519" s="3" t="str">
        <f t="shared" si="8"/>
        <v>#REF!</v>
      </c>
      <c r="I519" s="3" t="str">
        <f t="shared" si="9"/>
        <v>#REF!</v>
      </c>
      <c r="J519" s="94" t="str">
        <f t="shared" si="3"/>
        <v>#REF!</v>
      </c>
      <c r="K519" s="3" t="str">
        <f t="shared" si="6"/>
        <v>#REF!</v>
      </c>
    </row>
    <row r="520" ht="15.75" customHeight="1">
      <c r="B520" s="3"/>
      <c r="C520" s="3"/>
      <c r="D520" s="3"/>
      <c r="E520" s="3"/>
      <c r="G520" s="3" t="str">
        <f t="shared" si="7"/>
        <v>#REF!</v>
      </c>
      <c r="H520" s="3" t="str">
        <f t="shared" si="8"/>
        <v>#REF!</v>
      </c>
      <c r="I520" s="3" t="str">
        <f t="shared" si="9"/>
        <v>#REF!</v>
      </c>
      <c r="J520" s="94" t="str">
        <f t="shared" si="3"/>
        <v>#REF!</v>
      </c>
      <c r="K520" s="3" t="str">
        <f t="shared" si="6"/>
        <v>#REF!</v>
      </c>
    </row>
    <row r="521" ht="15.75" customHeight="1">
      <c r="B521" s="3"/>
      <c r="C521" s="3"/>
      <c r="D521" s="3"/>
      <c r="E521" s="3"/>
      <c r="G521" s="3" t="str">
        <f t="shared" si="7"/>
        <v>#REF!</v>
      </c>
      <c r="H521" s="3" t="str">
        <f t="shared" si="8"/>
        <v>#REF!</v>
      </c>
      <c r="I521" s="3" t="str">
        <f t="shared" si="9"/>
        <v>#REF!</v>
      </c>
      <c r="J521" s="94" t="str">
        <f t="shared" si="3"/>
        <v>#REF!</v>
      </c>
      <c r="K521" s="3" t="str">
        <f t="shared" si="6"/>
        <v>#REF!</v>
      </c>
    </row>
    <row r="522" ht="15.75" customHeight="1">
      <c r="B522" s="3"/>
      <c r="C522" s="3"/>
      <c r="D522" s="3"/>
      <c r="E522" s="3"/>
      <c r="G522" s="3" t="str">
        <f t="shared" si="7"/>
        <v>#REF!</v>
      </c>
      <c r="H522" s="3" t="str">
        <f t="shared" si="8"/>
        <v>#REF!</v>
      </c>
      <c r="I522" s="3" t="str">
        <f t="shared" si="9"/>
        <v>#REF!</v>
      </c>
      <c r="J522" s="94" t="str">
        <f t="shared" si="3"/>
        <v>#REF!</v>
      </c>
      <c r="K522" s="3" t="str">
        <f t="shared" si="6"/>
        <v>#REF!</v>
      </c>
    </row>
    <row r="523" ht="15.75" customHeight="1">
      <c r="B523" s="3"/>
      <c r="C523" s="3"/>
      <c r="D523" s="3"/>
      <c r="E523" s="3"/>
      <c r="G523" s="3" t="str">
        <f t="shared" si="7"/>
        <v>#REF!</v>
      </c>
      <c r="H523" s="3" t="str">
        <f t="shared" si="8"/>
        <v>#REF!</v>
      </c>
      <c r="I523" s="3" t="str">
        <f t="shared" si="9"/>
        <v>#REF!</v>
      </c>
      <c r="J523" s="94" t="str">
        <f t="shared" si="3"/>
        <v>#REF!</v>
      </c>
      <c r="K523" s="3" t="str">
        <f t="shared" si="6"/>
        <v>#REF!</v>
      </c>
    </row>
    <row r="524" ht="15.75" customHeight="1">
      <c r="B524" s="3"/>
      <c r="C524" s="3"/>
      <c r="D524" s="3"/>
      <c r="E524" s="3"/>
      <c r="G524" s="3" t="str">
        <f t="shared" si="7"/>
        <v>#REF!</v>
      </c>
      <c r="H524" s="3" t="str">
        <f t="shared" si="8"/>
        <v>#REF!</v>
      </c>
      <c r="I524" s="3" t="str">
        <f t="shared" si="9"/>
        <v>#REF!</v>
      </c>
      <c r="J524" s="94" t="str">
        <f t="shared" si="3"/>
        <v>#REF!</v>
      </c>
      <c r="K524" s="3" t="str">
        <f t="shared" si="6"/>
        <v>#REF!</v>
      </c>
    </row>
    <row r="525" ht="15.75" customHeight="1">
      <c r="B525" s="3"/>
      <c r="C525" s="3"/>
      <c r="D525" s="3"/>
      <c r="E525" s="3"/>
      <c r="G525" s="3" t="str">
        <f t="shared" si="7"/>
        <v>#REF!</v>
      </c>
      <c r="H525" s="3" t="str">
        <f t="shared" si="8"/>
        <v>#REF!</v>
      </c>
      <c r="I525" s="3" t="str">
        <f t="shared" si="9"/>
        <v>#REF!</v>
      </c>
      <c r="J525" s="94" t="str">
        <f t="shared" si="3"/>
        <v>#REF!</v>
      </c>
      <c r="K525" s="3" t="str">
        <f t="shared" si="6"/>
        <v>#REF!</v>
      </c>
    </row>
    <row r="526" ht="15.75" customHeight="1">
      <c r="B526" s="3"/>
      <c r="C526" s="3"/>
      <c r="D526" s="3"/>
      <c r="E526" s="3"/>
      <c r="G526" s="3" t="str">
        <f t="shared" si="7"/>
        <v>#REF!</v>
      </c>
      <c r="H526" s="3" t="str">
        <f t="shared" si="8"/>
        <v>#REF!</v>
      </c>
      <c r="I526" s="3" t="str">
        <f t="shared" si="9"/>
        <v>#REF!</v>
      </c>
      <c r="J526" s="94" t="str">
        <f t="shared" si="3"/>
        <v>#REF!</v>
      </c>
      <c r="K526" s="3" t="str">
        <f t="shared" si="6"/>
        <v>#REF!</v>
      </c>
    </row>
    <row r="527" ht="15.75" customHeight="1">
      <c r="B527" s="3"/>
      <c r="C527" s="3"/>
      <c r="D527" s="3"/>
      <c r="E527" s="3"/>
      <c r="G527" s="3" t="str">
        <f t="shared" si="7"/>
        <v>#REF!</v>
      </c>
      <c r="H527" s="3" t="str">
        <f t="shared" si="8"/>
        <v>#REF!</v>
      </c>
      <c r="I527" s="3" t="str">
        <f t="shared" si="9"/>
        <v>#REF!</v>
      </c>
      <c r="J527" s="94" t="str">
        <f t="shared" si="3"/>
        <v>#REF!</v>
      </c>
      <c r="K527" s="3" t="str">
        <f t="shared" si="6"/>
        <v>#REF!</v>
      </c>
    </row>
    <row r="528" ht="15.75" customHeight="1">
      <c r="B528" s="3"/>
      <c r="C528" s="3"/>
      <c r="D528" s="3"/>
      <c r="E528" s="3"/>
      <c r="G528" s="3" t="str">
        <f t="shared" si="7"/>
        <v>#REF!</v>
      </c>
      <c r="H528" s="3" t="str">
        <f t="shared" si="8"/>
        <v>#REF!</v>
      </c>
      <c r="I528" s="3" t="str">
        <f t="shared" si="9"/>
        <v>#REF!</v>
      </c>
      <c r="J528" s="94" t="str">
        <f t="shared" si="3"/>
        <v>#REF!</v>
      </c>
      <c r="K528" s="3" t="str">
        <f t="shared" si="6"/>
        <v>#REF!</v>
      </c>
    </row>
    <row r="529" ht="15.75" customHeight="1">
      <c r="B529" s="3"/>
      <c r="C529" s="3"/>
      <c r="D529" s="3"/>
      <c r="E529" s="3"/>
      <c r="G529" s="3" t="str">
        <f t="shared" si="7"/>
        <v>#REF!</v>
      </c>
      <c r="H529" s="3" t="str">
        <f t="shared" si="8"/>
        <v>#REF!</v>
      </c>
      <c r="I529" s="3" t="str">
        <f t="shared" si="9"/>
        <v>#REF!</v>
      </c>
      <c r="J529" s="94" t="str">
        <f t="shared" si="3"/>
        <v>#REF!</v>
      </c>
      <c r="K529" s="3" t="str">
        <f t="shared" si="6"/>
        <v>#REF!</v>
      </c>
    </row>
    <row r="530" ht="15.75" customHeight="1">
      <c r="B530" s="3"/>
      <c r="C530" s="3"/>
      <c r="D530" s="3"/>
      <c r="E530" s="3"/>
      <c r="G530" s="3" t="str">
        <f t="shared" si="7"/>
        <v>#REF!</v>
      </c>
      <c r="H530" s="3" t="str">
        <f t="shared" si="8"/>
        <v>#REF!</v>
      </c>
      <c r="I530" s="3" t="str">
        <f t="shared" si="9"/>
        <v>#REF!</v>
      </c>
      <c r="J530" s="94" t="str">
        <f t="shared" si="3"/>
        <v>#REF!</v>
      </c>
      <c r="K530" s="3" t="str">
        <f t="shared" si="6"/>
        <v>#REF!</v>
      </c>
    </row>
    <row r="531" ht="15.75" customHeight="1">
      <c r="B531" s="3"/>
      <c r="C531" s="3"/>
      <c r="D531" s="3"/>
      <c r="E531" s="3"/>
      <c r="G531" s="3" t="str">
        <f t="shared" si="7"/>
        <v>#REF!</v>
      </c>
      <c r="H531" s="3" t="str">
        <f t="shared" si="8"/>
        <v>#REF!</v>
      </c>
      <c r="I531" s="3" t="str">
        <f t="shared" si="9"/>
        <v>#REF!</v>
      </c>
      <c r="J531" s="94" t="str">
        <f t="shared" si="3"/>
        <v>#REF!</v>
      </c>
      <c r="K531" s="3" t="str">
        <f t="shared" si="6"/>
        <v>#REF!</v>
      </c>
    </row>
    <row r="532" ht="15.75" customHeight="1">
      <c r="B532" s="3"/>
      <c r="C532" s="3"/>
      <c r="D532" s="3"/>
      <c r="E532" s="3"/>
      <c r="G532" s="3" t="str">
        <f t="shared" si="7"/>
        <v>#REF!</v>
      </c>
      <c r="H532" s="3" t="str">
        <f t="shared" si="8"/>
        <v>#REF!</v>
      </c>
      <c r="I532" s="3" t="str">
        <f t="shared" si="9"/>
        <v>#REF!</v>
      </c>
      <c r="J532" s="94" t="str">
        <f t="shared" si="3"/>
        <v>#REF!</v>
      </c>
      <c r="K532" s="3" t="str">
        <f t="shared" si="6"/>
        <v>#REF!</v>
      </c>
    </row>
    <row r="533" ht="15.75" customHeight="1">
      <c r="B533" s="3"/>
      <c r="C533" s="3"/>
      <c r="D533" s="3"/>
      <c r="E533" s="3"/>
      <c r="G533" s="3" t="str">
        <f t="shared" si="7"/>
        <v>#REF!</v>
      </c>
      <c r="H533" s="3" t="str">
        <f t="shared" si="8"/>
        <v>#REF!</v>
      </c>
      <c r="I533" s="3" t="str">
        <f t="shared" si="9"/>
        <v>#REF!</v>
      </c>
      <c r="J533" s="94" t="str">
        <f t="shared" si="3"/>
        <v>#REF!</v>
      </c>
      <c r="K533" s="3" t="str">
        <f t="shared" si="6"/>
        <v>#REF!</v>
      </c>
    </row>
    <row r="534" ht="15.75" customHeight="1">
      <c r="B534" s="3"/>
      <c r="C534" s="3"/>
      <c r="D534" s="3"/>
      <c r="E534" s="3"/>
      <c r="G534" s="3" t="str">
        <f t="shared" si="7"/>
        <v>#REF!</v>
      </c>
      <c r="H534" s="3" t="str">
        <f t="shared" si="8"/>
        <v>#REF!</v>
      </c>
      <c r="I534" s="3" t="str">
        <f t="shared" si="9"/>
        <v>#REF!</v>
      </c>
      <c r="J534" s="94" t="str">
        <f t="shared" si="3"/>
        <v>#REF!</v>
      </c>
      <c r="K534" s="3" t="str">
        <f t="shared" si="6"/>
        <v>#REF!</v>
      </c>
    </row>
    <row r="535" ht="15.75" customHeight="1">
      <c r="B535" s="3"/>
      <c r="C535" s="3"/>
      <c r="D535" s="3"/>
      <c r="E535" s="3"/>
      <c r="G535" s="3" t="str">
        <f t="shared" si="7"/>
        <v>#REF!</v>
      </c>
      <c r="H535" s="3" t="str">
        <f t="shared" si="8"/>
        <v>#REF!</v>
      </c>
      <c r="I535" s="3" t="str">
        <f t="shared" si="9"/>
        <v>#REF!</v>
      </c>
      <c r="J535" s="94" t="str">
        <f t="shared" si="3"/>
        <v>#REF!</v>
      </c>
      <c r="K535" s="3" t="str">
        <f t="shared" si="6"/>
        <v>#REF!</v>
      </c>
    </row>
    <row r="536" ht="15.75" customHeight="1">
      <c r="B536" s="3"/>
      <c r="C536" s="3"/>
      <c r="D536" s="3"/>
      <c r="E536" s="3"/>
      <c r="G536" s="3" t="str">
        <f t="shared" si="7"/>
        <v>#REF!</v>
      </c>
      <c r="H536" s="3" t="str">
        <f t="shared" si="8"/>
        <v>#REF!</v>
      </c>
      <c r="I536" s="3" t="str">
        <f t="shared" si="9"/>
        <v>#REF!</v>
      </c>
      <c r="J536" s="94" t="str">
        <f t="shared" si="3"/>
        <v>#REF!</v>
      </c>
      <c r="K536" s="3" t="str">
        <f t="shared" si="6"/>
        <v>#REF!</v>
      </c>
    </row>
    <row r="537" ht="15.75" customHeight="1">
      <c r="B537" s="3"/>
      <c r="C537" s="3"/>
      <c r="D537" s="3"/>
      <c r="E537" s="3"/>
      <c r="G537" s="3" t="str">
        <f t="shared" si="7"/>
        <v>#REF!</v>
      </c>
      <c r="H537" s="3" t="str">
        <f t="shared" si="8"/>
        <v>#REF!</v>
      </c>
      <c r="I537" s="3" t="str">
        <f t="shared" si="9"/>
        <v>#REF!</v>
      </c>
      <c r="J537" s="94" t="str">
        <f t="shared" si="3"/>
        <v>#REF!</v>
      </c>
      <c r="K537" s="3" t="str">
        <f t="shared" si="6"/>
        <v>#REF!</v>
      </c>
    </row>
    <row r="538" ht="15.75" customHeight="1">
      <c r="B538" s="3"/>
      <c r="C538" s="3"/>
      <c r="D538" s="3"/>
      <c r="E538" s="3"/>
      <c r="G538" s="3" t="str">
        <f t="shared" si="7"/>
        <v>#REF!</v>
      </c>
      <c r="H538" s="3" t="str">
        <f t="shared" si="8"/>
        <v>#REF!</v>
      </c>
      <c r="I538" s="3" t="str">
        <f t="shared" si="9"/>
        <v>#REF!</v>
      </c>
      <c r="J538" s="94" t="str">
        <f t="shared" si="3"/>
        <v>#REF!</v>
      </c>
      <c r="K538" s="3" t="str">
        <f t="shared" si="6"/>
        <v>#REF!</v>
      </c>
    </row>
    <row r="539" ht="15.75" customHeight="1">
      <c r="B539" s="3"/>
      <c r="C539" s="3"/>
      <c r="D539" s="3"/>
      <c r="E539" s="3"/>
      <c r="G539" s="3" t="str">
        <f t="shared" si="7"/>
        <v>#REF!</v>
      </c>
      <c r="H539" s="3" t="str">
        <f t="shared" si="8"/>
        <v>#REF!</v>
      </c>
      <c r="I539" s="3" t="str">
        <f t="shared" si="9"/>
        <v>#REF!</v>
      </c>
      <c r="J539" s="94" t="str">
        <f t="shared" si="3"/>
        <v>#REF!</v>
      </c>
      <c r="K539" s="3" t="str">
        <f t="shared" si="6"/>
        <v>#REF!</v>
      </c>
    </row>
    <row r="540" ht="15.75" customHeight="1">
      <c r="B540" s="3"/>
      <c r="C540" s="3"/>
      <c r="D540" s="3"/>
      <c r="E540" s="3"/>
      <c r="G540" s="3" t="str">
        <f t="shared" si="7"/>
        <v>#REF!</v>
      </c>
      <c r="H540" s="3" t="str">
        <f t="shared" si="8"/>
        <v>#REF!</v>
      </c>
      <c r="I540" s="3" t="str">
        <f t="shared" si="9"/>
        <v>#REF!</v>
      </c>
      <c r="J540" s="94" t="str">
        <f t="shared" si="3"/>
        <v>#REF!</v>
      </c>
      <c r="K540" s="3" t="str">
        <f t="shared" si="6"/>
        <v>#REF!</v>
      </c>
    </row>
    <row r="541" ht="15.75" customHeight="1">
      <c r="B541" s="3"/>
      <c r="C541" s="3"/>
      <c r="D541" s="3"/>
      <c r="E541" s="3"/>
      <c r="G541" s="3" t="str">
        <f t="shared" si="7"/>
        <v>#REF!</v>
      </c>
      <c r="H541" s="3" t="str">
        <f t="shared" si="8"/>
        <v>#REF!</v>
      </c>
      <c r="I541" s="3" t="str">
        <f t="shared" si="9"/>
        <v>#REF!</v>
      </c>
      <c r="J541" s="94" t="str">
        <f t="shared" si="3"/>
        <v>#REF!</v>
      </c>
      <c r="K541" s="3" t="str">
        <f t="shared" si="6"/>
        <v>#REF!</v>
      </c>
    </row>
    <row r="542" ht="15.75" customHeight="1">
      <c r="B542" s="3"/>
      <c r="C542" s="3"/>
      <c r="D542" s="3"/>
      <c r="E542" s="3"/>
      <c r="G542" s="3" t="str">
        <f t="shared" si="7"/>
        <v>#REF!</v>
      </c>
      <c r="H542" s="3" t="str">
        <f t="shared" si="8"/>
        <v>#REF!</v>
      </c>
      <c r="I542" s="3" t="str">
        <f t="shared" si="9"/>
        <v>#REF!</v>
      </c>
      <c r="J542" s="94" t="str">
        <f t="shared" si="3"/>
        <v>#REF!</v>
      </c>
      <c r="K542" s="3" t="str">
        <f t="shared" si="6"/>
        <v>#REF!</v>
      </c>
    </row>
    <row r="543" ht="15.75" customHeight="1">
      <c r="B543" s="3"/>
      <c r="C543" s="3"/>
      <c r="D543" s="3"/>
      <c r="E543" s="3"/>
      <c r="G543" s="3" t="str">
        <f t="shared" si="7"/>
        <v>#REF!</v>
      </c>
      <c r="H543" s="3" t="str">
        <f t="shared" si="8"/>
        <v>#REF!</v>
      </c>
      <c r="I543" s="3" t="str">
        <f t="shared" si="9"/>
        <v>#REF!</v>
      </c>
      <c r="J543" s="94" t="str">
        <f t="shared" si="3"/>
        <v>#REF!</v>
      </c>
      <c r="K543" s="3" t="str">
        <f t="shared" si="6"/>
        <v>#REF!</v>
      </c>
    </row>
    <row r="544" ht="15.75" customHeight="1">
      <c r="B544" s="3"/>
      <c r="C544" s="3"/>
      <c r="D544" s="3"/>
      <c r="E544" s="3"/>
      <c r="G544" s="3" t="str">
        <f t="shared" si="7"/>
        <v>#REF!</v>
      </c>
      <c r="H544" s="3" t="str">
        <f t="shared" si="8"/>
        <v>#REF!</v>
      </c>
      <c r="I544" s="3" t="str">
        <f t="shared" si="9"/>
        <v>#REF!</v>
      </c>
      <c r="J544" s="94" t="str">
        <f t="shared" si="3"/>
        <v>#REF!</v>
      </c>
      <c r="K544" s="3" t="str">
        <f t="shared" si="6"/>
        <v>#REF!</v>
      </c>
    </row>
    <row r="545" ht="15.75" customHeight="1">
      <c r="B545" s="3"/>
      <c r="C545" s="3"/>
      <c r="D545" s="3"/>
      <c r="E545" s="3"/>
      <c r="G545" s="3" t="str">
        <f t="shared" si="7"/>
        <v>#REF!</v>
      </c>
      <c r="H545" s="3" t="str">
        <f t="shared" si="8"/>
        <v>#REF!</v>
      </c>
      <c r="I545" s="3" t="str">
        <f t="shared" si="9"/>
        <v>#REF!</v>
      </c>
      <c r="J545" s="94" t="str">
        <f t="shared" si="3"/>
        <v>#REF!</v>
      </c>
      <c r="K545" s="3" t="str">
        <f t="shared" si="6"/>
        <v>#REF!</v>
      </c>
    </row>
    <row r="546" ht="15.75" customHeight="1">
      <c r="B546" s="3"/>
      <c r="C546" s="3"/>
      <c r="D546" s="3"/>
      <c r="E546" s="3"/>
      <c r="G546" s="3" t="str">
        <f t="shared" si="7"/>
        <v>#REF!</v>
      </c>
      <c r="H546" s="3" t="str">
        <f t="shared" si="8"/>
        <v>#REF!</v>
      </c>
      <c r="I546" s="3" t="str">
        <f t="shared" si="9"/>
        <v>#REF!</v>
      </c>
      <c r="J546" s="94" t="str">
        <f t="shared" si="3"/>
        <v>#REF!</v>
      </c>
      <c r="K546" s="3" t="str">
        <f t="shared" si="6"/>
        <v>#REF!</v>
      </c>
    </row>
    <row r="547" ht="15.75" customHeight="1">
      <c r="B547" s="3"/>
      <c r="C547" s="3"/>
      <c r="D547" s="3"/>
      <c r="E547" s="3"/>
      <c r="G547" s="3" t="str">
        <f t="shared" si="7"/>
        <v>#REF!</v>
      </c>
      <c r="H547" s="3" t="str">
        <f t="shared" si="8"/>
        <v>#REF!</v>
      </c>
      <c r="I547" s="3" t="str">
        <f t="shared" si="9"/>
        <v>#REF!</v>
      </c>
      <c r="J547" s="94" t="str">
        <f t="shared" si="3"/>
        <v>#REF!</v>
      </c>
      <c r="K547" s="3" t="str">
        <f t="shared" si="6"/>
        <v>#REF!</v>
      </c>
    </row>
    <row r="548" ht="15.75" customHeight="1">
      <c r="B548" s="3"/>
      <c r="C548" s="3"/>
      <c r="D548" s="3"/>
      <c r="E548" s="3"/>
      <c r="G548" s="3" t="str">
        <f t="shared" si="7"/>
        <v>#REF!</v>
      </c>
      <c r="H548" s="3" t="str">
        <f t="shared" si="8"/>
        <v>#REF!</v>
      </c>
      <c r="I548" s="3" t="str">
        <f t="shared" si="9"/>
        <v>#REF!</v>
      </c>
      <c r="J548" s="94" t="str">
        <f t="shared" si="3"/>
        <v>#REF!</v>
      </c>
      <c r="K548" s="3" t="str">
        <f t="shared" si="6"/>
        <v>#REF!</v>
      </c>
    </row>
    <row r="549" ht="15.75" customHeight="1">
      <c r="B549" s="3"/>
      <c r="C549" s="3"/>
      <c r="D549" s="3"/>
      <c r="E549" s="3"/>
      <c r="G549" s="3" t="str">
        <f t="shared" si="7"/>
        <v>#REF!</v>
      </c>
      <c r="H549" s="3" t="str">
        <f t="shared" si="8"/>
        <v>#REF!</v>
      </c>
      <c r="I549" s="3" t="str">
        <f t="shared" si="9"/>
        <v>#REF!</v>
      </c>
      <c r="J549" s="94" t="str">
        <f t="shared" si="3"/>
        <v>#REF!</v>
      </c>
      <c r="K549" s="3" t="str">
        <f t="shared" si="6"/>
        <v>#REF!</v>
      </c>
    </row>
    <row r="550" ht="15.75" customHeight="1">
      <c r="B550" s="3"/>
      <c r="C550" s="3"/>
      <c r="D550" s="3"/>
      <c r="E550" s="3"/>
      <c r="G550" s="3" t="str">
        <f t="shared" si="7"/>
        <v>#REF!</v>
      </c>
      <c r="H550" s="3" t="str">
        <f t="shared" si="8"/>
        <v>#REF!</v>
      </c>
      <c r="I550" s="3" t="str">
        <f t="shared" si="9"/>
        <v>#REF!</v>
      </c>
      <c r="J550" s="94" t="str">
        <f t="shared" si="3"/>
        <v>#REF!</v>
      </c>
      <c r="K550" s="3" t="str">
        <f t="shared" si="6"/>
        <v>#REF!</v>
      </c>
    </row>
    <row r="551" ht="15.75" customHeight="1">
      <c r="B551" s="3"/>
      <c r="C551" s="3"/>
      <c r="D551" s="3"/>
      <c r="E551" s="3"/>
      <c r="G551" s="3" t="str">
        <f t="shared" si="7"/>
        <v>#REF!</v>
      </c>
      <c r="H551" s="3" t="str">
        <f t="shared" si="8"/>
        <v>#REF!</v>
      </c>
      <c r="I551" s="3" t="str">
        <f t="shared" si="9"/>
        <v>#REF!</v>
      </c>
      <c r="J551" s="94" t="str">
        <f t="shared" si="3"/>
        <v>#REF!</v>
      </c>
      <c r="K551" s="3" t="str">
        <f t="shared" si="6"/>
        <v>#REF!</v>
      </c>
    </row>
    <row r="552" ht="15.75" customHeight="1">
      <c r="B552" s="3"/>
      <c r="C552" s="3"/>
      <c r="D552" s="3"/>
      <c r="E552" s="3"/>
      <c r="G552" s="3" t="str">
        <f t="shared" si="7"/>
        <v>#REF!</v>
      </c>
      <c r="H552" s="3" t="str">
        <f t="shared" si="8"/>
        <v>#REF!</v>
      </c>
      <c r="I552" s="3" t="str">
        <f t="shared" si="9"/>
        <v>#REF!</v>
      </c>
      <c r="J552" s="94" t="str">
        <f t="shared" si="3"/>
        <v>#REF!</v>
      </c>
      <c r="K552" s="3" t="str">
        <f t="shared" si="6"/>
        <v>#REF!</v>
      </c>
    </row>
    <row r="553" ht="15.75" customHeight="1">
      <c r="B553" s="3"/>
      <c r="C553" s="3"/>
      <c r="D553" s="3"/>
      <c r="E553" s="3"/>
      <c r="G553" s="3" t="str">
        <f t="shared" si="7"/>
        <v>#REF!</v>
      </c>
      <c r="H553" s="3" t="str">
        <f t="shared" si="8"/>
        <v>#REF!</v>
      </c>
      <c r="I553" s="3" t="str">
        <f t="shared" si="9"/>
        <v>#REF!</v>
      </c>
      <c r="J553" s="94" t="str">
        <f t="shared" si="3"/>
        <v>#REF!</v>
      </c>
      <c r="K553" s="3" t="str">
        <f t="shared" si="6"/>
        <v>#REF!</v>
      </c>
    </row>
    <row r="554" ht="15.75" customHeight="1">
      <c r="B554" s="3"/>
      <c r="C554" s="3"/>
      <c r="D554" s="3"/>
      <c r="E554" s="3"/>
      <c r="G554" s="3" t="str">
        <f t="shared" si="7"/>
        <v>#REF!</v>
      </c>
      <c r="H554" s="3" t="str">
        <f t="shared" si="8"/>
        <v>#REF!</v>
      </c>
      <c r="I554" s="3" t="str">
        <f t="shared" si="9"/>
        <v>#REF!</v>
      </c>
      <c r="J554" s="94" t="str">
        <f t="shared" si="3"/>
        <v>#REF!</v>
      </c>
      <c r="K554" s="3" t="str">
        <f t="shared" si="6"/>
        <v>#REF!</v>
      </c>
    </row>
    <row r="555" ht="15.75" customHeight="1">
      <c r="B555" s="3"/>
      <c r="C555" s="3"/>
      <c r="D555" s="3"/>
      <c r="E555" s="3"/>
      <c r="G555" s="3" t="str">
        <f t="shared" si="7"/>
        <v>#REF!</v>
      </c>
      <c r="H555" s="3" t="str">
        <f t="shared" si="8"/>
        <v>#REF!</v>
      </c>
      <c r="I555" s="3" t="str">
        <f t="shared" si="9"/>
        <v>#REF!</v>
      </c>
      <c r="J555" s="94" t="str">
        <f t="shared" si="3"/>
        <v>#REF!</v>
      </c>
      <c r="K555" s="3" t="str">
        <f t="shared" si="6"/>
        <v>#REF!</v>
      </c>
    </row>
    <row r="556" ht="15.75" customHeight="1">
      <c r="B556" s="3"/>
      <c r="C556" s="3"/>
      <c r="D556" s="3"/>
      <c r="E556" s="3"/>
      <c r="G556" s="3" t="str">
        <f t="shared" si="7"/>
        <v>#REF!</v>
      </c>
      <c r="H556" s="3" t="str">
        <f t="shared" si="8"/>
        <v>#REF!</v>
      </c>
      <c r="I556" s="3" t="str">
        <f t="shared" si="9"/>
        <v>#REF!</v>
      </c>
      <c r="J556" s="94" t="str">
        <f t="shared" si="3"/>
        <v>#REF!</v>
      </c>
      <c r="K556" s="3" t="str">
        <f t="shared" si="6"/>
        <v>#REF!</v>
      </c>
    </row>
    <row r="557" ht="15.75" customHeight="1">
      <c r="B557" s="3"/>
      <c r="C557" s="3"/>
      <c r="D557" s="3"/>
      <c r="E557" s="3"/>
      <c r="G557" s="3" t="str">
        <f t="shared" si="7"/>
        <v>#REF!</v>
      </c>
      <c r="H557" s="3" t="str">
        <f t="shared" si="8"/>
        <v>#REF!</v>
      </c>
      <c r="I557" s="3" t="str">
        <f t="shared" si="9"/>
        <v>#REF!</v>
      </c>
      <c r="J557" s="94" t="str">
        <f t="shared" si="3"/>
        <v>#REF!</v>
      </c>
      <c r="K557" s="3" t="str">
        <f t="shared" si="6"/>
        <v>#REF!</v>
      </c>
    </row>
    <row r="558" ht="15.75" customHeight="1">
      <c r="B558" s="3"/>
      <c r="C558" s="3"/>
      <c r="D558" s="3"/>
      <c r="E558" s="3"/>
      <c r="G558" s="3" t="str">
        <f t="shared" si="7"/>
        <v>#REF!</v>
      </c>
      <c r="H558" s="3" t="str">
        <f t="shared" si="8"/>
        <v>#REF!</v>
      </c>
      <c r="I558" s="3" t="str">
        <f t="shared" si="9"/>
        <v>#REF!</v>
      </c>
      <c r="J558" s="94" t="str">
        <f t="shared" si="3"/>
        <v>#REF!</v>
      </c>
      <c r="K558" s="3" t="str">
        <f t="shared" si="6"/>
        <v>#REF!</v>
      </c>
    </row>
    <row r="559" ht="15.75" customHeight="1">
      <c r="B559" s="3"/>
      <c r="C559" s="3"/>
      <c r="D559" s="3"/>
      <c r="E559" s="3"/>
      <c r="G559" s="3" t="str">
        <f t="shared" si="7"/>
        <v>#REF!</v>
      </c>
      <c r="H559" s="3" t="str">
        <f t="shared" si="8"/>
        <v>#REF!</v>
      </c>
      <c r="I559" s="3" t="str">
        <f t="shared" si="9"/>
        <v>#REF!</v>
      </c>
      <c r="J559" s="94" t="str">
        <f t="shared" si="3"/>
        <v>#REF!</v>
      </c>
      <c r="K559" s="3" t="str">
        <f t="shared" si="6"/>
        <v>#REF!</v>
      </c>
    </row>
    <row r="560" ht="15.75" customHeight="1">
      <c r="B560" s="3"/>
      <c r="C560" s="3"/>
      <c r="D560" s="3"/>
      <c r="E560" s="3"/>
      <c r="G560" s="3" t="str">
        <f t="shared" si="7"/>
        <v>#REF!</v>
      </c>
      <c r="H560" s="3" t="str">
        <f t="shared" si="8"/>
        <v>#REF!</v>
      </c>
      <c r="I560" s="3" t="str">
        <f t="shared" si="9"/>
        <v>#REF!</v>
      </c>
      <c r="J560" s="94" t="str">
        <f t="shared" si="3"/>
        <v>#REF!</v>
      </c>
      <c r="K560" s="3" t="str">
        <f t="shared" si="6"/>
        <v>#REF!</v>
      </c>
    </row>
    <row r="561" ht="15.75" customHeight="1">
      <c r="B561" s="3"/>
      <c r="C561" s="3"/>
      <c r="D561" s="3"/>
      <c r="E561" s="3"/>
      <c r="G561" s="3" t="str">
        <f t="shared" si="7"/>
        <v>#REF!</v>
      </c>
      <c r="H561" s="3" t="str">
        <f t="shared" si="8"/>
        <v>#REF!</v>
      </c>
      <c r="I561" s="3" t="str">
        <f t="shared" si="9"/>
        <v>#REF!</v>
      </c>
      <c r="J561" s="94" t="str">
        <f t="shared" si="3"/>
        <v>#REF!</v>
      </c>
      <c r="K561" s="3" t="str">
        <f t="shared" si="6"/>
        <v>#REF!</v>
      </c>
    </row>
    <row r="562" ht="15.75" customHeight="1">
      <c r="B562" s="3"/>
      <c r="C562" s="3"/>
      <c r="D562" s="3"/>
      <c r="E562" s="3"/>
      <c r="G562" s="3" t="str">
        <f t="shared" si="7"/>
        <v>#REF!</v>
      </c>
      <c r="H562" s="3" t="str">
        <f t="shared" si="8"/>
        <v>#REF!</v>
      </c>
      <c r="I562" s="3" t="str">
        <f t="shared" si="9"/>
        <v>#REF!</v>
      </c>
      <c r="J562" s="94" t="str">
        <f t="shared" si="3"/>
        <v>#REF!</v>
      </c>
      <c r="K562" s="3" t="str">
        <f t="shared" si="6"/>
        <v>#REF!</v>
      </c>
    </row>
    <row r="563" ht="15.75" customHeight="1">
      <c r="B563" s="3"/>
      <c r="C563" s="3"/>
      <c r="D563" s="3"/>
      <c r="E563" s="3"/>
      <c r="G563" s="3" t="str">
        <f t="shared" si="7"/>
        <v>#REF!</v>
      </c>
      <c r="H563" s="3" t="str">
        <f t="shared" si="8"/>
        <v>#REF!</v>
      </c>
      <c r="I563" s="3" t="str">
        <f t="shared" si="9"/>
        <v>#REF!</v>
      </c>
      <c r="J563" s="94" t="str">
        <f t="shared" si="3"/>
        <v>#REF!</v>
      </c>
      <c r="K563" s="3" t="str">
        <f t="shared" si="6"/>
        <v>#REF!</v>
      </c>
    </row>
    <row r="564" ht="15.75" customHeight="1">
      <c r="B564" s="3"/>
      <c r="C564" s="3"/>
      <c r="D564" s="3"/>
      <c r="E564" s="3"/>
      <c r="G564" s="3" t="str">
        <f t="shared" si="7"/>
        <v>#REF!</v>
      </c>
      <c r="H564" s="3" t="str">
        <f t="shared" si="8"/>
        <v>#REF!</v>
      </c>
      <c r="I564" s="3" t="str">
        <f t="shared" si="9"/>
        <v>#REF!</v>
      </c>
      <c r="J564" s="94" t="str">
        <f t="shared" si="3"/>
        <v>#REF!</v>
      </c>
      <c r="K564" s="3" t="str">
        <f t="shared" si="6"/>
        <v>#REF!</v>
      </c>
    </row>
    <row r="565" ht="15.75" customHeight="1">
      <c r="B565" s="3"/>
      <c r="C565" s="3"/>
      <c r="D565" s="3"/>
      <c r="E565" s="3"/>
      <c r="G565" s="3" t="str">
        <f t="shared" si="7"/>
        <v>#REF!</v>
      </c>
      <c r="H565" s="3" t="str">
        <f t="shared" si="8"/>
        <v>#REF!</v>
      </c>
      <c r="I565" s="3" t="str">
        <f t="shared" si="9"/>
        <v>#REF!</v>
      </c>
      <c r="J565" s="94" t="str">
        <f t="shared" si="3"/>
        <v>#REF!</v>
      </c>
      <c r="K565" s="3" t="str">
        <f t="shared" si="6"/>
        <v>#REF!</v>
      </c>
    </row>
    <row r="566" ht="15.75" customHeight="1">
      <c r="B566" s="3"/>
      <c r="C566" s="3"/>
      <c r="D566" s="3"/>
      <c r="E566" s="3"/>
      <c r="G566" s="3" t="str">
        <f t="shared" si="7"/>
        <v>#REF!</v>
      </c>
      <c r="H566" s="3" t="str">
        <f t="shared" si="8"/>
        <v>#REF!</v>
      </c>
      <c r="I566" s="3" t="str">
        <f t="shared" si="9"/>
        <v>#REF!</v>
      </c>
      <c r="J566" s="94" t="str">
        <f t="shared" si="3"/>
        <v>#REF!</v>
      </c>
      <c r="K566" s="3" t="str">
        <f t="shared" si="6"/>
        <v>#REF!</v>
      </c>
    </row>
    <row r="567" ht="15.75" customHeight="1">
      <c r="B567" s="3"/>
      <c r="C567" s="3"/>
      <c r="D567" s="3"/>
      <c r="E567" s="3"/>
      <c r="G567" s="3" t="str">
        <f t="shared" si="7"/>
        <v>#REF!</v>
      </c>
      <c r="H567" s="3" t="str">
        <f t="shared" si="8"/>
        <v>#REF!</v>
      </c>
      <c r="I567" s="3" t="str">
        <f t="shared" si="9"/>
        <v>#REF!</v>
      </c>
      <c r="J567" s="94" t="str">
        <f t="shared" si="3"/>
        <v>#REF!</v>
      </c>
      <c r="K567" s="3" t="str">
        <f t="shared" si="6"/>
        <v>#REF!</v>
      </c>
    </row>
    <row r="568" ht="15.75" customHeight="1">
      <c r="B568" s="3"/>
      <c r="C568" s="3"/>
      <c r="D568" s="3"/>
      <c r="E568" s="3"/>
      <c r="G568" s="3" t="str">
        <f t="shared" si="7"/>
        <v>#REF!</v>
      </c>
      <c r="H568" s="3" t="str">
        <f t="shared" si="8"/>
        <v>#REF!</v>
      </c>
      <c r="I568" s="3" t="str">
        <f t="shared" si="9"/>
        <v>#REF!</v>
      </c>
      <c r="J568" s="94" t="str">
        <f t="shared" si="3"/>
        <v>#REF!</v>
      </c>
      <c r="K568" s="3" t="str">
        <f t="shared" si="6"/>
        <v>#REF!</v>
      </c>
    </row>
    <row r="569" ht="15.75" customHeight="1">
      <c r="B569" s="3"/>
      <c r="C569" s="3"/>
      <c r="D569" s="3"/>
      <c r="E569" s="3"/>
      <c r="G569" s="3" t="str">
        <f t="shared" si="7"/>
        <v>#REF!</v>
      </c>
      <c r="H569" s="3" t="str">
        <f t="shared" si="8"/>
        <v>#REF!</v>
      </c>
      <c r="I569" s="3" t="str">
        <f t="shared" si="9"/>
        <v>#REF!</v>
      </c>
      <c r="J569" s="94" t="str">
        <f t="shared" si="3"/>
        <v>#REF!</v>
      </c>
      <c r="K569" s="3" t="str">
        <f t="shared" si="6"/>
        <v>#REF!</v>
      </c>
    </row>
    <row r="570" ht="15.75" customHeight="1">
      <c r="B570" s="3"/>
      <c r="C570" s="3"/>
      <c r="D570" s="3"/>
      <c r="E570" s="3"/>
      <c r="G570" s="3" t="str">
        <f t="shared" si="7"/>
        <v>#REF!</v>
      </c>
      <c r="H570" s="3" t="str">
        <f t="shared" si="8"/>
        <v>#REF!</v>
      </c>
      <c r="I570" s="3" t="str">
        <f t="shared" si="9"/>
        <v>#REF!</v>
      </c>
      <c r="J570" s="94" t="str">
        <f t="shared" si="3"/>
        <v>#REF!</v>
      </c>
      <c r="K570" s="3" t="str">
        <f t="shared" si="6"/>
        <v>#REF!</v>
      </c>
    </row>
    <row r="571" ht="15.75" customHeight="1">
      <c r="B571" s="3"/>
      <c r="C571" s="3"/>
      <c r="D571" s="3"/>
      <c r="E571" s="3"/>
      <c r="G571" s="3" t="str">
        <f t="shared" si="7"/>
        <v>#REF!</v>
      </c>
      <c r="H571" s="3" t="str">
        <f t="shared" si="8"/>
        <v>#REF!</v>
      </c>
      <c r="I571" s="3" t="str">
        <f t="shared" si="9"/>
        <v>#REF!</v>
      </c>
      <c r="J571" s="94" t="str">
        <f t="shared" si="3"/>
        <v>#REF!</v>
      </c>
      <c r="K571" s="3" t="str">
        <f t="shared" si="6"/>
        <v>#REF!</v>
      </c>
    </row>
    <row r="572" ht="15.75" customHeight="1">
      <c r="B572" s="3"/>
      <c r="C572" s="3"/>
      <c r="D572" s="3"/>
      <c r="E572" s="3"/>
      <c r="G572" s="3" t="str">
        <f t="shared" si="7"/>
        <v>#REF!</v>
      </c>
      <c r="H572" s="3" t="str">
        <f t="shared" si="8"/>
        <v>#REF!</v>
      </c>
      <c r="I572" s="3" t="str">
        <f t="shared" si="9"/>
        <v>#REF!</v>
      </c>
      <c r="J572" s="94" t="str">
        <f t="shared" si="3"/>
        <v>#REF!</v>
      </c>
      <c r="K572" s="3" t="str">
        <f t="shared" si="6"/>
        <v>#REF!</v>
      </c>
    </row>
    <row r="573" ht="15.75" customHeight="1">
      <c r="B573" s="3"/>
      <c r="C573" s="3"/>
      <c r="D573" s="3"/>
      <c r="E573" s="3"/>
      <c r="G573" s="3" t="str">
        <f t="shared" si="7"/>
        <v>#REF!</v>
      </c>
      <c r="H573" s="3" t="str">
        <f t="shared" si="8"/>
        <v>#REF!</v>
      </c>
      <c r="I573" s="3" t="str">
        <f t="shared" si="9"/>
        <v>#REF!</v>
      </c>
      <c r="J573" s="94" t="str">
        <f t="shared" si="3"/>
        <v>#REF!</v>
      </c>
      <c r="K573" s="3" t="str">
        <f t="shared" si="6"/>
        <v>#REF!</v>
      </c>
    </row>
    <row r="574" ht="15.75" customHeight="1">
      <c r="B574" s="3"/>
      <c r="C574" s="3"/>
      <c r="D574" s="3"/>
      <c r="E574" s="3"/>
      <c r="G574" s="3" t="str">
        <f t="shared" si="7"/>
        <v>#REF!</v>
      </c>
      <c r="H574" s="3" t="str">
        <f t="shared" si="8"/>
        <v>#REF!</v>
      </c>
      <c r="I574" s="3" t="str">
        <f t="shared" si="9"/>
        <v>#REF!</v>
      </c>
      <c r="J574" s="94" t="str">
        <f t="shared" si="3"/>
        <v>#REF!</v>
      </c>
      <c r="K574" s="3" t="str">
        <f t="shared" si="6"/>
        <v>#REF!</v>
      </c>
    </row>
    <row r="575" ht="15.75" customHeight="1">
      <c r="B575" s="3"/>
      <c r="C575" s="3"/>
      <c r="D575" s="3"/>
      <c r="E575" s="3"/>
      <c r="G575" s="3" t="str">
        <f t="shared" si="7"/>
        <v>#REF!</v>
      </c>
      <c r="H575" s="3" t="str">
        <f t="shared" si="8"/>
        <v>#REF!</v>
      </c>
      <c r="I575" s="3" t="str">
        <f t="shared" si="9"/>
        <v>#REF!</v>
      </c>
      <c r="J575" s="94" t="str">
        <f t="shared" si="3"/>
        <v>#REF!</v>
      </c>
      <c r="K575" s="3" t="str">
        <f t="shared" si="6"/>
        <v>#REF!</v>
      </c>
    </row>
    <row r="576" ht="15.75" customHeight="1">
      <c r="B576" s="3"/>
      <c r="C576" s="3"/>
      <c r="D576" s="3"/>
      <c r="E576" s="3"/>
      <c r="G576" s="3" t="str">
        <f t="shared" si="7"/>
        <v>#REF!</v>
      </c>
      <c r="H576" s="3" t="str">
        <f t="shared" si="8"/>
        <v>#REF!</v>
      </c>
      <c r="I576" s="3" t="str">
        <f t="shared" si="9"/>
        <v>#REF!</v>
      </c>
      <c r="J576" s="94" t="str">
        <f t="shared" si="3"/>
        <v>#REF!</v>
      </c>
      <c r="K576" s="3" t="str">
        <f t="shared" si="6"/>
        <v>#REF!</v>
      </c>
    </row>
    <row r="577" ht="15.75" customHeight="1">
      <c r="B577" s="3"/>
      <c r="C577" s="3"/>
      <c r="D577" s="3"/>
      <c r="E577" s="3"/>
      <c r="G577" s="3" t="str">
        <f t="shared" si="7"/>
        <v>#REF!</v>
      </c>
      <c r="H577" s="3" t="str">
        <f t="shared" si="8"/>
        <v>#REF!</v>
      </c>
      <c r="I577" s="3" t="str">
        <f t="shared" si="9"/>
        <v>#REF!</v>
      </c>
      <c r="J577" s="94" t="str">
        <f t="shared" si="3"/>
        <v>#REF!</v>
      </c>
      <c r="K577" s="3" t="str">
        <f t="shared" si="6"/>
        <v>#REF!</v>
      </c>
    </row>
    <row r="578" ht="15.75" customHeight="1">
      <c r="B578" s="3"/>
      <c r="C578" s="3"/>
      <c r="D578" s="3"/>
      <c r="E578" s="3"/>
      <c r="G578" s="3" t="str">
        <f t="shared" si="7"/>
        <v>#REF!</v>
      </c>
      <c r="H578" s="3" t="str">
        <f t="shared" si="8"/>
        <v>#REF!</v>
      </c>
      <c r="I578" s="3" t="str">
        <f t="shared" si="9"/>
        <v>#REF!</v>
      </c>
      <c r="J578" s="94" t="str">
        <f t="shared" si="3"/>
        <v>#REF!</v>
      </c>
      <c r="K578" s="3" t="str">
        <f t="shared" si="6"/>
        <v>#REF!</v>
      </c>
    </row>
    <row r="579" ht="15.75" customHeight="1">
      <c r="B579" s="3"/>
      <c r="C579" s="3"/>
      <c r="D579" s="3"/>
      <c r="E579" s="3"/>
      <c r="G579" s="3" t="str">
        <f t="shared" si="7"/>
        <v>#REF!</v>
      </c>
      <c r="H579" s="3" t="str">
        <f t="shared" si="8"/>
        <v>#REF!</v>
      </c>
      <c r="I579" s="3" t="str">
        <f t="shared" si="9"/>
        <v>#REF!</v>
      </c>
      <c r="J579" s="94" t="str">
        <f t="shared" si="3"/>
        <v>#REF!</v>
      </c>
      <c r="K579" s="3" t="str">
        <f t="shared" si="6"/>
        <v>#REF!</v>
      </c>
    </row>
    <row r="580" ht="15.75" customHeight="1">
      <c r="B580" s="3"/>
      <c r="C580" s="3"/>
      <c r="D580" s="3"/>
      <c r="E580" s="3"/>
      <c r="G580" s="3" t="str">
        <f t="shared" si="7"/>
        <v>#REF!</v>
      </c>
      <c r="H580" s="3" t="str">
        <f t="shared" si="8"/>
        <v>#REF!</v>
      </c>
      <c r="I580" s="3" t="str">
        <f t="shared" si="9"/>
        <v>#REF!</v>
      </c>
      <c r="J580" s="94" t="str">
        <f t="shared" si="3"/>
        <v>#REF!</v>
      </c>
      <c r="K580" s="3" t="str">
        <f t="shared" si="6"/>
        <v>#REF!</v>
      </c>
    </row>
    <row r="581" ht="15.75" customHeight="1">
      <c r="B581" s="3"/>
      <c r="C581" s="3"/>
      <c r="D581" s="3"/>
      <c r="E581" s="3"/>
      <c r="G581" s="3" t="str">
        <f t="shared" si="7"/>
        <v>#REF!</v>
      </c>
      <c r="H581" s="3" t="str">
        <f t="shared" si="8"/>
        <v>#REF!</v>
      </c>
      <c r="I581" s="3" t="str">
        <f t="shared" si="9"/>
        <v>#REF!</v>
      </c>
      <c r="J581" s="94" t="str">
        <f t="shared" si="3"/>
        <v>#REF!</v>
      </c>
      <c r="K581" s="3" t="str">
        <f t="shared" si="6"/>
        <v>#REF!</v>
      </c>
    </row>
    <row r="582" ht="15.75" customHeight="1">
      <c r="B582" s="3"/>
      <c r="C582" s="3"/>
      <c r="D582" s="3"/>
      <c r="E582" s="3"/>
      <c r="G582" s="3" t="str">
        <f t="shared" si="7"/>
        <v>#REF!</v>
      </c>
      <c r="H582" s="3" t="str">
        <f t="shared" si="8"/>
        <v>#REF!</v>
      </c>
      <c r="I582" s="3" t="str">
        <f t="shared" si="9"/>
        <v>#REF!</v>
      </c>
      <c r="J582" s="94" t="str">
        <f t="shared" si="3"/>
        <v>#REF!</v>
      </c>
      <c r="K582" s="3" t="str">
        <f t="shared" si="6"/>
        <v>#REF!</v>
      </c>
    </row>
    <row r="583" ht="15.75" customHeight="1">
      <c r="B583" s="3"/>
      <c r="C583" s="3"/>
      <c r="D583" s="3"/>
      <c r="E583" s="3"/>
      <c r="G583" s="3" t="str">
        <f t="shared" si="7"/>
        <v>#REF!</v>
      </c>
      <c r="H583" s="3" t="str">
        <f t="shared" si="8"/>
        <v>#REF!</v>
      </c>
      <c r="I583" s="3" t="str">
        <f t="shared" si="9"/>
        <v>#REF!</v>
      </c>
      <c r="J583" s="94" t="str">
        <f t="shared" si="3"/>
        <v>#REF!</v>
      </c>
      <c r="K583" s="3" t="str">
        <f t="shared" si="6"/>
        <v>#REF!</v>
      </c>
    </row>
    <row r="584" ht="15.75" customHeight="1">
      <c r="B584" s="3"/>
      <c r="C584" s="3"/>
      <c r="D584" s="3"/>
      <c r="E584" s="3"/>
      <c r="G584" s="3" t="str">
        <f t="shared" si="7"/>
        <v>#REF!</v>
      </c>
      <c r="H584" s="3" t="str">
        <f t="shared" si="8"/>
        <v>#REF!</v>
      </c>
      <c r="I584" s="3" t="str">
        <f t="shared" si="9"/>
        <v>#REF!</v>
      </c>
      <c r="J584" s="94" t="str">
        <f t="shared" si="3"/>
        <v>#REF!</v>
      </c>
      <c r="K584" s="3" t="str">
        <f t="shared" si="6"/>
        <v>#REF!</v>
      </c>
    </row>
    <row r="585" ht="15.75" customHeight="1">
      <c r="B585" s="3"/>
      <c r="C585" s="3"/>
      <c r="D585" s="3"/>
      <c r="E585" s="3"/>
      <c r="G585" s="3" t="str">
        <f t="shared" si="7"/>
        <v>#REF!</v>
      </c>
      <c r="H585" s="3" t="str">
        <f t="shared" si="8"/>
        <v>#REF!</v>
      </c>
      <c r="I585" s="3" t="str">
        <f t="shared" si="9"/>
        <v>#REF!</v>
      </c>
      <c r="J585" s="94" t="str">
        <f t="shared" si="3"/>
        <v>#REF!</v>
      </c>
      <c r="K585" s="3" t="str">
        <f t="shared" si="6"/>
        <v>#REF!</v>
      </c>
    </row>
    <row r="586" ht="15.75" customHeight="1">
      <c r="B586" s="3"/>
      <c r="C586" s="3"/>
      <c r="D586" s="3"/>
      <c r="E586" s="3"/>
      <c r="G586" s="3" t="str">
        <f t="shared" si="7"/>
        <v>#REF!</v>
      </c>
      <c r="H586" s="3" t="str">
        <f t="shared" si="8"/>
        <v>#REF!</v>
      </c>
      <c r="I586" s="3" t="str">
        <f t="shared" si="9"/>
        <v>#REF!</v>
      </c>
      <c r="J586" s="94" t="str">
        <f t="shared" si="3"/>
        <v>#REF!</v>
      </c>
      <c r="K586" s="3" t="str">
        <f t="shared" si="6"/>
        <v>#REF!</v>
      </c>
    </row>
    <row r="587" ht="15.75" customHeight="1">
      <c r="B587" s="3"/>
      <c r="C587" s="3"/>
      <c r="D587" s="3"/>
      <c r="E587" s="3"/>
      <c r="G587" s="3" t="str">
        <f t="shared" si="7"/>
        <v>#REF!</v>
      </c>
      <c r="H587" s="3" t="str">
        <f t="shared" si="8"/>
        <v>#REF!</v>
      </c>
      <c r="I587" s="3" t="str">
        <f t="shared" si="9"/>
        <v>#REF!</v>
      </c>
      <c r="J587" s="94" t="str">
        <f t="shared" si="3"/>
        <v>#REF!</v>
      </c>
      <c r="K587" s="3" t="str">
        <f t="shared" si="6"/>
        <v>#REF!</v>
      </c>
    </row>
    <row r="588" ht="15.75" customHeight="1">
      <c r="B588" s="3"/>
      <c r="C588" s="3"/>
      <c r="D588" s="3"/>
      <c r="E588" s="3"/>
      <c r="G588" s="3" t="str">
        <f t="shared" si="7"/>
        <v>#REF!</v>
      </c>
      <c r="H588" s="3" t="str">
        <f t="shared" si="8"/>
        <v>#REF!</v>
      </c>
      <c r="I588" s="3" t="str">
        <f t="shared" si="9"/>
        <v>#REF!</v>
      </c>
      <c r="J588" s="94" t="str">
        <f t="shared" si="3"/>
        <v>#REF!</v>
      </c>
      <c r="K588" s="3" t="str">
        <f t="shared" si="6"/>
        <v>#REF!</v>
      </c>
    </row>
    <row r="589" ht="15.75" customHeight="1">
      <c r="B589" s="3"/>
      <c r="C589" s="3"/>
      <c r="D589" s="3"/>
      <c r="E589" s="3"/>
      <c r="G589" s="3" t="str">
        <f t="shared" si="7"/>
        <v>#REF!</v>
      </c>
      <c r="H589" s="3" t="str">
        <f t="shared" si="8"/>
        <v>#REF!</v>
      </c>
      <c r="I589" s="3" t="str">
        <f t="shared" si="9"/>
        <v>#REF!</v>
      </c>
      <c r="J589" s="94" t="str">
        <f t="shared" si="3"/>
        <v>#REF!</v>
      </c>
      <c r="K589" s="3" t="str">
        <f t="shared" si="6"/>
        <v>#REF!</v>
      </c>
    </row>
    <row r="590" ht="15.75" customHeight="1">
      <c r="B590" s="3"/>
      <c r="C590" s="3"/>
      <c r="D590" s="3"/>
      <c r="E590" s="3"/>
      <c r="G590" s="3" t="str">
        <f t="shared" si="7"/>
        <v>#REF!</v>
      </c>
      <c r="H590" s="3" t="str">
        <f t="shared" si="8"/>
        <v>#REF!</v>
      </c>
      <c r="I590" s="3" t="str">
        <f t="shared" si="9"/>
        <v>#REF!</v>
      </c>
      <c r="J590" s="94" t="str">
        <f t="shared" si="3"/>
        <v>#REF!</v>
      </c>
      <c r="K590" s="3" t="str">
        <f t="shared" si="6"/>
        <v>#REF!</v>
      </c>
    </row>
    <row r="591" ht="15.75" customHeight="1">
      <c r="B591" s="3"/>
      <c r="C591" s="3"/>
      <c r="D591" s="3"/>
      <c r="E591" s="3"/>
      <c r="G591" s="3" t="str">
        <f t="shared" si="7"/>
        <v>#REF!</v>
      </c>
      <c r="H591" s="3" t="str">
        <f t="shared" si="8"/>
        <v>#REF!</v>
      </c>
      <c r="I591" s="3" t="str">
        <f t="shared" si="9"/>
        <v>#REF!</v>
      </c>
      <c r="J591" s="94" t="str">
        <f t="shared" si="3"/>
        <v>#REF!</v>
      </c>
      <c r="K591" s="3" t="str">
        <f t="shared" si="6"/>
        <v>#REF!</v>
      </c>
    </row>
    <row r="592" ht="15.75" customHeight="1">
      <c r="B592" s="3"/>
      <c r="C592" s="3"/>
      <c r="D592" s="3"/>
      <c r="E592" s="3"/>
      <c r="G592" s="3" t="str">
        <f t="shared" si="7"/>
        <v>#REF!</v>
      </c>
      <c r="H592" s="3" t="str">
        <f t="shared" si="8"/>
        <v>#REF!</v>
      </c>
      <c r="I592" s="3" t="str">
        <f t="shared" si="9"/>
        <v>#REF!</v>
      </c>
      <c r="J592" s="94" t="str">
        <f t="shared" si="3"/>
        <v>#REF!</v>
      </c>
      <c r="K592" s="3" t="str">
        <f t="shared" si="6"/>
        <v>#REF!</v>
      </c>
    </row>
    <row r="593" ht="15.75" customHeight="1">
      <c r="B593" s="3"/>
      <c r="C593" s="3"/>
      <c r="D593" s="3"/>
      <c r="E593" s="3"/>
      <c r="G593" s="3" t="str">
        <f t="shared" si="7"/>
        <v>#REF!</v>
      </c>
      <c r="H593" s="3" t="str">
        <f t="shared" si="8"/>
        <v>#REF!</v>
      </c>
      <c r="I593" s="3" t="str">
        <f t="shared" si="9"/>
        <v>#REF!</v>
      </c>
      <c r="J593" s="94" t="str">
        <f t="shared" si="3"/>
        <v>#REF!</v>
      </c>
      <c r="K593" s="3" t="str">
        <f t="shared" si="6"/>
        <v>#REF!</v>
      </c>
    </row>
    <row r="594" ht="15.75" customHeight="1">
      <c r="B594" s="3"/>
      <c r="C594" s="3"/>
      <c r="D594" s="3"/>
      <c r="E594" s="3"/>
      <c r="G594" s="3" t="str">
        <f t="shared" si="7"/>
        <v>#REF!</v>
      </c>
      <c r="H594" s="3" t="str">
        <f t="shared" si="8"/>
        <v>#REF!</v>
      </c>
      <c r="I594" s="3" t="str">
        <f t="shared" si="9"/>
        <v>#REF!</v>
      </c>
      <c r="J594" s="94" t="str">
        <f t="shared" si="3"/>
        <v>#REF!</v>
      </c>
      <c r="K594" s="3" t="str">
        <f t="shared" si="6"/>
        <v>#REF!</v>
      </c>
    </row>
    <row r="595" ht="15.75" customHeight="1">
      <c r="B595" s="3"/>
      <c r="C595" s="3"/>
      <c r="D595" s="3"/>
      <c r="E595" s="3"/>
      <c r="G595" s="3" t="str">
        <f t="shared" si="7"/>
        <v>#REF!</v>
      </c>
      <c r="H595" s="3" t="str">
        <f t="shared" si="8"/>
        <v>#REF!</v>
      </c>
      <c r="I595" s="3" t="str">
        <f t="shared" si="9"/>
        <v>#REF!</v>
      </c>
      <c r="J595" s="94" t="str">
        <f t="shared" si="3"/>
        <v>#REF!</v>
      </c>
      <c r="K595" s="3" t="str">
        <f t="shared" si="6"/>
        <v>#REF!</v>
      </c>
    </row>
    <row r="596" ht="15.75" customHeight="1">
      <c r="B596" s="3"/>
      <c r="C596" s="3"/>
      <c r="D596" s="3"/>
      <c r="E596" s="3"/>
      <c r="G596" s="3" t="str">
        <f t="shared" si="7"/>
        <v>#REF!</v>
      </c>
      <c r="H596" s="3" t="str">
        <f t="shared" si="8"/>
        <v>#REF!</v>
      </c>
      <c r="I596" s="3" t="str">
        <f t="shared" si="9"/>
        <v>#REF!</v>
      </c>
      <c r="J596" s="94" t="str">
        <f t="shared" si="3"/>
        <v>#REF!</v>
      </c>
      <c r="K596" s="3" t="str">
        <f t="shared" si="6"/>
        <v>#REF!</v>
      </c>
    </row>
    <row r="597" ht="15.75" customHeight="1">
      <c r="B597" s="3"/>
      <c r="C597" s="3"/>
      <c r="D597" s="3"/>
      <c r="E597" s="3"/>
      <c r="G597" s="3" t="str">
        <f t="shared" si="7"/>
        <v>#REF!</v>
      </c>
      <c r="H597" s="3" t="str">
        <f t="shared" si="8"/>
        <v>#REF!</v>
      </c>
      <c r="I597" s="3" t="str">
        <f t="shared" si="9"/>
        <v>#REF!</v>
      </c>
      <c r="J597" s="94" t="str">
        <f t="shared" si="3"/>
        <v>#REF!</v>
      </c>
      <c r="K597" s="3" t="str">
        <f t="shared" si="6"/>
        <v>#REF!</v>
      </c>
    </row>
    <row r="598" ht="15.75" customHeight="1">
      <c r="B598" s="3"/>
      <c r="C598" s="3"/>
      <c r="D598" s="3"/>
      <c r="E598" s="3"/>
      <c r="G598" s="3" t="str">
        <f t="shared" si="7"/>
        <v>#REF!</v>
      </c>
      <c r="H598" s="3" t="str">
        <f t="shared" si="8"/>
        <v>#REF!</v>
      </c>
      <c r="I598" s="3" t="str">
        <f t="shared" si="9"/>
        <v>#REF!</v>
      </c>
      <c r="J598" s="94" t="str">
        <f t="shared" si="3"/>
        <v>#REF!</v>
      </c>
      <c r="K598" s="3" t="str">
        <f t="shared" si="6"/>
        <v>#REF!</v>
      </c>
    </row>
    <row r="599" ht="15.75" customHeight="1">
      <c r="B599" s="3"/>
      <c r="C599" s="3"/>
      <c r="D599" s="3"/>
      <c r="E599" s="3"/>
      <c r="G599" s="3" t="str">
        <f t="shared" si="7"/>
        <v>#REF!</v>
      </c>
      <c r="H599" s="3" t="str">
        <f t="shared" si="8"/>
        <v>#REF!</v>
      </c>
      <c r="I599" s="3" t="str">
        <f t="shared" si="9"/>
        <v>#REF!</v>
      </c>
      <c r="J599" s="94" t="str">
        <f t="shared" si="3"/>
        <v>#REF!</v>
      </c>
      <c r="K599" s="3" t="str">
        <f t="shared" si="6"/>
        <v>#REF!</v>
      </c>
    </row>
    <row r="600" ht="15.75" customHeight="1">
      <c r="B600" s="3"/>
      <c r="C600" s="3"/>
      <c r="D600" s="3"/>
      <c r="E600" s="3"/>
      <c r="G600" s="3" t="str">
        <f t="shared" si="7"/>
        <v>#REF!</v>
      </c>
      <c r="H600" s="3" t="str">
        <f t="shared" si="8"/>
        <v>#REF!</v>
      </c>
      <c r="I600" s="3" t="str">
        <f t="shared" si="9"/>
        <v>#REF!</v>
      </c>
      <c r="J600" s="94" t="str">
        <f t="shared" si="3"/>
        <v>#REF!</v>
      </c>
      <c r="K600" s="3" t="str">
        <f t="shared" si="6"/>
        <v>#REF!</v>
      </c>
    </row>
    <row r="601" ht="15.75" customHeight="1">
      <c r="B601" s="3"/>
      <c r="C601" s="3"/>
      <c r="D601" s="3"/>
      <c r="E601" s="3"/>
      <c r="G601" s="3" t="str">
        <f t="shared" si="7"/>
        <v>#REF!</v>
      </c>
      <c r="H601" s="3" t="str">
        <f t="shared" si="8"/>
        <v>#REF!</v>
      </c>
      <c r="I601" s="3" t="str">
        <f t="shared" si="9"/>
        <v>#REF!</v>
      </c>
      <c r="J601" s="94" t="str">
        <f t="shared" si="3"/>
        <v>#REF!</v>
      </c>
      <c r="K601" s="3" t="str">
        <f t="shared" si="6"/>
        <v>#REF!</v>
      </c>
    </row>
    <row r="602" ht="15.75" customHeight="1">
      <c r="B602" s="3"/>
      <c r="C602" s="3"/>
      <c r="D602" s="3"/>
      <c r="E602" s="3"/>
      <c r="G602" s="3" t="str">
        <f t="shared" si="7"/>
        <v>#REF!</v>
      </c>
      <c r="H602" s="3" t="str">
        <f t="shared" si="8"/>
        <v>#REF!</v>
      </c>
      <c r="I602" s="3" t="str">
        <f t="shared" si="9"/>
        <v>#REF!</v>
      </c>
      <c r="J602" s="94" t="str">
        <f t="shared" si="3"/>
        <v>#REF!</v>
      </c>
      <c r="K602" s="3" t="str">
        <f t="shared" si="6"/>
        <v>#REF!</v>
      </c>
    </row>
    <row r="603" ht="15.75" customHeight="1">
      <c r="B603" s="3"/>
      <c r="C603" s="3"/>
      <c r="D603" s="3"/>
      <c r="E603" s="3"/>
      <c r="G603" s="3" t="str">
        <f t="shared" si="7"/>
        <v>#REF!</v>
      </c>
      <c r="H603" s="3" t="str">
        <f t="shared" si="8"/>
        <v>#REF!</v>
      </c>
      <c r="I603" s="3" t="str">
        <f t="shared" si="9"/>
        <v>#REF!</v>
      </c>
      <c r="J603" s="94" t="str">
        <f t="shared" si="3"/>
        <v>#REF!</v>
      </c>
      <c r="K603" s="3" t="str">
        <f t="shared" si="6"/>
        <v>#REF!</v>
      </c>
    </row>
    <row r="604" ht="15.75" customHeight="1">
      <c r="B604" s="3"/>
      <c r="C604" s="3"/>
      <c r="D604" s="3"/>
      <c r="E604" s="3"/>
      <c r="G604" s="3" t="str">
        <f t="shared" si="7"/>
        <v>#REF!</v>
      </c>
      <c r="H604" s="3" t="str">
        <f t="shared" si="8"/>
        <v>#REF!</v>
      </c>
      <c r="I604" s="3" t="str">
        <f t="shared" si="9"/>
        <v>#REF!</v>
      </c>
      <c r="J604" s="94" t="str">
        <f t="shared" si="3"/>
        <v>#REF!</v>
      </c>
      <c r="K604" s="3" t="str">
        <f t="shared" si="6"/>
        <v>#REF!</v>
      </c>
    </row>
    <row r="605" ht="15.75" customHeight="1">
      <c r="B605" s="3"/>
      <c r="C605" s="3"/>
      <c r="D605" s="3"/>
      <c r="E605" s="3"/>
      <c r="G605" s="3" t="str">
        <f t="shared" si="7"/>
        <v>#REF!</v>
      </c>
      <c r="H605" s="3" t="str">
        <f t="shared" si="8"/>
        <v>#REF!</v>
      </c>
      <c r="I605" s="3" t="str">
        <f t="shared" si="9"/>
        <v>#REF!</v>
      </c>
      <c r="J605" s="94" t="str">
        <f t="shared" si="3"/>
        <v>#REF!</v>
      </c>
      <c r="K605" s="3" t="str">
        <f t="shared" si="6"/>
        <v>#REF!</v>
      </c>
    </row>
    <row r="606" ht="15.75" customHeight="1">
      <c r="B606" s="3"/>
      <c r="C606" s="3"/>
      <c r="D606" s="3"/>
      <c r="E606" s="3"/>
      <c r="G606" s="3" t="str">
        <f t="shared" si="7"/>
        <v>#REF!</v>
      </c>
      <c r="H606" s="3" t="str">
        <f t="shared" si="8"/>
        <v>#REF!</v>
      </c>
      <c r="I606" s="3" t="str">
        <f t="shared" si="9"/>
        <v>#REF!</v>
      </c>
      <c r="J606" s="94" t="str">
        <f t="shared" si="3"/>
        <v>#REF!</v>
      </c>
      <c r="K606" s="3" t="str">
        <f t="shared" si="6"/>
        <v>#REF!</v>
      </c>
    </row>
    <row r="607" ht="15.75" customHeight="1">
      <c r="B607" s="3"/>
      <c r="C607" s="3"/>
      <c r="D607" s="3"/>
      <c r="E607" s="3"/>
      <c r="G607" s="3" t="str">
        <f t="shared" si="7"/>
        <v>#REF!</v>
      </c>
      <c r="H607" s="3" t="str">
        <f t="shared" si="8"/>
        <v>#REF!</v>
      </c>
      <c r="I607" s="3" t="str">
        <f t="shared" si="9"/>
        <v>#REF!</v>
      </c>
      <c r="J607" s="94" t="str">
        <f t="shared" si="3"/>
        <v>#REF!</v>
      </c>
      <c r="K607" s="3" t="str">
        <f t="shared" si="6"/>
        <v>#REF!</v>
      </c>
    </row>
    <row r="608" ht="15.75" customHeight="1">
      <c r="B608" s="3"/>
      <c r="C608" s="3"/>
      <c r="D608" s="3"/>
      <c r="E608" s="3"/>
      <c r="G608" s="3" t="str">
        <f t="shared" si="7"/>
        <v>#REF!</v>
      </c>
      <c r="H608" s="3" t="str">
        <f t="shared" si="8"/>
        <v>#REF!</v>
      </c>
      <c r="I608" s="3" t="str">
        <f t="shared" si="9"/>
        <v>#REF!</v>
      </c>
      <c r="J608" s="94" t="str">
        <f t="shared" si="3"/>
        <v>#REF!</v>
      </c>
      <c r="K608" s="3" t="str">
        <f t="shared" si="6"/>
        <v>#REF!</v>
      </c>
    </row>
    <row r="609" ht="15.75" customHeight="1">
      <c r="B609" s="3"/>
      <c r="C609" s="3"/>
      <c r="D609" s="3"/>
      <c r="E609" s="3"/>
      <c r="G609" s="3" t="str">
        <f t="shared" si="7"/>
        <v>#REF!</v>
      </c>
      <c r="H609" s="3" t="str">
        <f t="shared" si="8"/>
        <v>#REF!</v>
      </c>
      <c r="I609" s="3" t="str">
        <f t="shared" si="9"/>
        <v>#REF!</v>
      </c>
      <c r="J609" s="94" t="str">
        <f t="shared" si="3"/>
        <v>#REF!</v>
      </c>
      <c r="K609" s="3" t="str">
        <f t="shared" si="6"/>
        <v>#REF!</v>
      </c>
    </row>
    <row r="610" ht="15.75" customHeight="1">
      <c r="B610" s="3"/>
      <c r="C610" s="3"/>
      <c r="D610" s="3"/>
      <c r="E610" s="3"/>
      <c r="G610" s="3" t="str">
        <f t="shared" si="7"/>
        <v>#REF!</v>
      </c>
      <c r="H610" s="3" t="str">
        <f t="shared" si="8"/>
        <v>#REF!</v>
      </c>
      <c r="I610" s="3" t="str">
        <f t="shared" si="9"/>
        <v>#REF!</v>
      </c>
      <c r="J610" s="94" t="str">
        <f t="shared" si="3"/>
        <v>#REF!</v>
      </c>
      <c r="K610" s="3" t="str">
        <f t="shared" si="6"/>
        <v>#REF!</v>
      </c>
    </row>
    <row r="611" ht="15.75" customHeight="1">
      <c r="B611" s="3"/>
      <c r="C611" s="3"/>
      <c r="D611" s="3"/>
      <c r="E611" s="3"/>
      <c r="G611" s="3" t="str">
        <f t="shared" si="7"/>
        <v>#REF!</v>
      </c>
      <c r="H611" s="3" t="str">
        <f t="shared" si="8"/>
        <v>#REF!</v>
      </c>
      <c r="I611" s="3" t="str">
        <f t="shared" si="9"/>
        <v>#REF!</v>
      </c>
      <c r="J611" s="94" t="str">
        <f t="shared" si="3"/>
        <v>#REF!</v>
      </c>
      <c r="K611" s="3" t="str">
        <f t="shared" si="6"/>
        <v>#REF!</v>
      </c>
    </row>
    <row r="612" ht="15.75" customHeight="1">
      <c r="B612" s="3"/>
      <c r="C612" s="3"/>
      <c r="D612" s="3"/>
      <c r="E612" s="3"/>
      <c r="G612" s="3" t="str">
        <f t="shared" si="7"/>
        <v>#REF!</v>
      </c>
      <c r="H612" s="3" t="str">
        <f t="shared" si="8"/>
        <v>#REF!</v>
      </c>
      <c r="I612" s="3" t="str">
        <f t="shared" si="9"/>
        <v>#REF!</v>
      </c>
      <c r="J612" s="94" t="str">
        <f t="shared" si="3"/>
        <v>#REF!</v>
      </c>
      <c r="K612" s="3" t="str">
        <f t="shared" si="6"/>
        <v>#REF!</v>
      </c>
    </row>
    <row r="613" ht="15.75" customHeight="1">
      <c r="B613" s="3"/>
      <c r="C613" s="3"/>
      <c r="D613" s="3"/>
      <c r="E613" s="3"/>
      <c r="G613" s="3" t="str">
        <f t="shared" si="7"/>
        <v>#REF!</v>
      </c>
      <c r="H613" s="3" t="str">
        <f t="shared" si="8"/>
        <v>#REF!</v>
      </c>
      <c r="I613" s="3" t="str">
        <f t="shared" si="9"/>
        <v>#REF!</v>
      </c>
      <c r="J613" s="94" t="str">
        <f t="shared" si="3"/>
        <v>#REF!</v>
      </c>
      <c r="K613" s="3" t="str">
        <f t="shared" si="6"/>
        <v>#REF!</v>
      </c>
    </row>
    <row r="614" ht="15.75" customHeight="1">
      <c r="B614" s="3"/>
      <c r="C614" s="3"/>
      <c r="D614" s="3"/>
      <c r="E614" s="3"/>
      <c r="G614" s="3" t="str">
        <f t="shared" si="7"/>
        <v>#REF!</v>
      </c>
      <c r="H614" s="3" t="str">
        <f t="shared" si="8"/>
        <v>#REF!</v>
      </c>
      <c r="I614" s="3" t="str">
        <f t="shared" si="9"/>
        <v>#REF!</v>
      </c>
      <c r="J614" s="94" t="str">
        <f t="shared" si="3"/>
        <v>#REF!</v>
      </c>
      <c r="K614" s="3" t="str">
        <f t="shared" si="6"/>
        <v>#REF!</v>
      </c>
    </row>
    <row r="615" ht="15.75" customHeight="1">
      <c r="B615" s="3"/>
      <c r="C615" s="3"/>
      <c r="D615" s="3"/>
      <c r="E615" s="3"/>
      <c r="G615" s="3" t="str">
        <f t="shared" si="7"/>
        <v>#REF!</v>
      </c>
      <c r="H615" s="3" t="str">
        <f t="shared" si="8"/>
        <v>#REF!</v>
      </c>
      <c r="I615" s="3" t="str">
        <f t="shared" si="9"/>
        <v>#REF!</v>
      </c>
      <c r="J615" s="94" t="str">
        <f t="shared" si="3"/>
        <v>#REF!</v>
      </c>
      <c r="K615" s="3" t="str">
        <f t="shared" si="6"/>
        <v>#REF!</v>
      </c>
    </row>
    <row r="616" ht="15.75" customHeight="1">
      <c r="B616" s="3"/>
      <c r="C616" s="3"/>
      <c r="D616" s="3"/>
      <c r="E616" s="3"/>
      <c r="G616" s="3" t="str">
        <f t="shared" si="7"/>
        <v>#REF!</v>
      </c>
      <c r="H616" s="3" t="str">
        <f t="shared" si="8"/>
        <v>#REF!</v>
      </c>
      <c r="I616" s="3" t="str">
        <f t="shared" si="9"/>
        <v>#REF!</v>
      </c>
      <c r="J616" s="94" t="str">
        <f t="shared" si="3"/>
        <v>#REF!</v>
      </c>
      <c r="K616" s="3" t="str">
        <f t="shared" si="6"/>
        <v>#REF!</v>
      </c>
    </row>
    <row r="617" ht="15.75" customHeight="1">
      <c r="B617" s="3"/>
      <c r="C617" s="3"/>
      <c r="D617" s="3"/>
      <c r="E617" s="3"/>
      <c r="G617" s="3" t="str">
        <f t="shared" si="7"/>
        <v>#REF!</v>
      </c>
      <c r="H617" s="3" t="str">
        <f t="shared" si="8"/>
        <v>#REF!</v>
      </c>
      <c r="I617" s="3" t="str">
        <f t="shared" si="9"/>
        <v>#REF!</v>
      </c>
      <c r="J617" s="94" t="str">
        <f t="shared" si="3"/>
        <v>#REF!</v>
      </c>
      <c r="K617" s="3" t="str">
        <f t="shared" si="6"/>
        <v>#REF!</v>
      </c>
    </row>
    <row r="618" ht="15.75" customHeight="1">
      <c r="B618" s="3"/>
      <c r="C618" s="3"/>
      <c r="D618" s="3"/>
      <c r="E618" s="3"/>
      <c r="G618" s="3" t="str">
        <f t="shared" si="7"/>
        <v>#REF!</v>
      </c>
      <c r="H618" s="3" t="str">
        <f t="shared" si="8"/>
        <v>#REF!</v>
      </c>
      <c r="I618" s="3" t="str">
        <f t="shared" si="9"/>
        <v>#REF!</v>
      </c>
      <c r="J618" s="94" t="str">
        <f t="shared" si="3"/>
        <v>#REF!</v>
      </c>
      <c r="K618" s="3" t="str">
        <f t="shared" si="6"/>
        <v>#REF!</v>
      </c>
    </row>
    <row r="619" ht="15.75" customHeight="1">
      <c r="B619" s="3"/>
      <c r="C619" s="3"/>
      <c r="D619" s="3"/>
      <c r="E619" s="3"/>
      <c r="G619" s="3" t="str">
        <f t="shared" si="7"/>
        <v>#REF!</v>
      </c>
      <c r="H619" s="3" t="str">
        <f t="shared" si="8"/>
        <v>#REF!</v>
      </c>
      <c r="I619" s="3" t="str">
        <f t="shared" si="9"/>
        <v>#REF!</v>
      </c>
      <c r="J619" s="94" t="str">
        <f t="shared" si="3"/>
        <v>#REF!</v>
      </c>
      <c r="K619" s="3" t="str">
        <f t="shared" si="6"/>
        <v>#REF!</v>
      </c>
    </row>
    <row r="620" ht="15.75" customHeight="1">
      <c r="B620" s="3"/>
      <c r="C620" s="3"/>
      <c r="D620" s="3"/>
      <c r="E620" s="3"/>
      <c r="G620" s="3" t="str">
        <f t="shared" si="7"/>
        <v>#REF!</v>
      </c>
      <c r="H620" s="3" t="str">
        <f t="shared" si="8"/>
        <v>#REF!</v>
      </c>
      <c r="I620" s="3" t="str">
        <f t="shared" si="9"/>
        <v>#REF!</v>
      </c>
      <c r="J620" s="94" t="str">
        <f t="shared" si="3"/>
        <v>#REF!</v>
      </c>
      <c r="K620" s="3" t="str">
        <f t="shared" si="6"/>
        <v>#REF!</v>
      </c>
    </row>
    <row r="621" ht="15.75" customHeight="1">
      <c r="B621" s="3"/>
      <c r="C621" s="3"/>
      <c r="D621" s="3"/>
      <c r="E621" s="3"/>
      <c r="G621" s="3" t="str">
        <f t="shared" si="7"/>
        <v>#REF!</v>
      </c>
      <c r="H621" s="3" t="str">
        <f t="shared" si="8"/>
        <v>#REF!</v>
      </c>
      <c r="I621" s="3" t="str">
        <f t="shared" si="9"/>
        <v>#REF!</v>
      </c>
      <c r="J621" s="94" t="str">
        <f t="shared" si="3"/>
        <v>#REF!</v>
      </c>
      <c r="K621" s="3" t="str">
        <f t="shared" si="6"/>
        <v>#REF!</v>
      </c>
    </row>
    <row r="622" ht="15.75" customHeight="1">
      <c r="B622" s="3"/>
      <c r="C622" s="3"/>
      <c r="D622" s="3"/>
      <c r="E622" s="3"/>
      <c r="G622" s="3" t="str">
        <f t="shared" ref="G622:G810" si="10">IFERROR(LEFT(E464,FIND("vs. ",E464)-1),IFERROR(LEFT(E464,FIND("at ",E464)-1),E464))</f>
        <v/>
      </c>
      <c r="H622" s="3" t="str">
        <f t="shared" ref="H622:H810" si="11">LEFT(A464,LEN(A464)-1)</f>
        <v>Images by Getty Images and US Presswir</v>
      </c>
      <c r="I622" s="3" t="str">
        <f t="shared" ref="I622:I810" si="12">RIGHT(H622,LEN(A464)-FIND("|",SUBSTITUTE(H622," ","|",LEN(H622)-LEN(SUBSTITUTE(H622," ",""))))-1)</f>
        <v>Presswir</v>
      </c>
      <c r="J622" s="94" t="str">
        <f t="shared" si="3"/>
        <v>#VALUE!</v>
      </c>
      <c r="K622" s="3" t="str">
        <f t="shared" si="6"/>
        <v/>
      </c>
    </row>
    <row r="623" ht="15.75" customHeight="1">
      <c r="B623" s="3"/>
      <c r="C623" s="3"/>
      <c r="D623" s="3"/>
      <c r="E623" s="3"/>
      <c r="G623" s="3" t="str">
        <f t="shared" si="10"/>
        <v/>
      </c>
      <c r="H623" s="3" t="str">
        <f t="shared" si="11"/>
        <v>#VALUE!</v>
      </c>
      <c r="I623" s="3" t="str">
        <f t="shared" si="12"/>
        <v>#VALUE!</v>
      </c>
      <c r="J623" s="94" t="str">
        <f t="shared" si="3"/>
        <v>#VALUE!</v>
      </c>
      <c r="K623" s="3" t="str">
        <f t="shared" si="6"/>
        <v/>
      </c>
    </row>
    <row r="624" ht="15.75" customHeight="1">
      <c r="B624" s="3"/>
      <c r="C624" s="3"/>
      <c r="D624" s="3"/>
      <c r="E624" s="3"/>
      <c r="G624" s="3" t="str">
        <f t="shared" si="10"/>
        <v/>
      </c>
      <c r="H624" s="3" t="str">
        <f t="shared" si="11"/>
        <v>#VALUE!</v>
      </c>
      <c r="I624" s="3" t="str">
        <f t="shared" si="12"/>
        <v>#VALUE!</v>
      </c>
      <c r="J624" s="94" t="str">
        <f t="shared" si="3"/>
        <v>#VALUE!</v>
      </c>
      <c r="K624" s="3" t="str">
        <f t="shared" si="6"/>
        <v/>
      </c>
    </row>
    <row r="625" ht="15.75" customHeight="1">
      <c r="B625" s="3"/>
      <c r="C625" s="3"/>
      <c r="D625" s="3"/>
      <c r="E625" s="3"/>
      <c r="G625" s="3" t="str">
        <f t="shared" si="10"/>
        <v/>
      </c>
      <c r="H625" s="3" t="str">
        <f t="shared" si="11"/>
        <v>#VALUE!</v>
      </c>
      <c r="I625" s="3" t="str">
        <f t="shared" si="12"/>
        <v>#VALUE!</v>
      </c>
      <c r="J625" s="94" t="str">
        <f t="shared" si="3"/>
        <v>#VALUE!</v>
      </c>
      <c r="K625" s="3" t="str">
        <f t="shared" si="6"/>
        <v/>
      </c>
    </row>
    <row r="626" ht="15.75" customHeight="1">
      <c r="B626" s="3"/>
      <c r="C626" s="3"/>
      <c r="D626" s="3"/>
      <c r="E626" s="3"/>
      <c r="G626" s="3" t="str">
        <f t="shared" si="10"/>
        <v/>
      </c>
      <c r="H626" s="3" t="str">
        <f t="shared" si="11"/>
        <v>#VALUE!</v>
      </c>
      <c r="I626" s="3" t="str">
        <f t="shared" si="12"/>
        <v>#VALUE!</v>
      </c>
      <c r="J626" s="94" t="str">
        <f t="shared" si="3"/>
        <v>#VALUE!</v>
      </c>
      <c r="K626" s="3" t="str">
        <f t="shared" si="6"/>
        <v/>
      </c>
    </row>
    <row r="627" ht="15.75" customHeight="1">
      <c r="B627" s="3"/>
      <c r="C627" s="3"/>
      <c r="D627" s="3"/>
      <c r="E627" s="3"/>
      <c r="G627" s="3" t="str">
        <f t="shared" si="10"/>
        <v/>
      </c>
      <c r="H627" s="3" t="str">
        <f t="shared" si="11"/>
        <v>#VALUE!</v>
      </c>
      <c r="I627" s="3" t="str">
        <f t="shared" si="12"/>
        <v>#VALUE!</v>
      </c>
      <c r="J627" s="94" t="str">
        <f t="shared" si="3"/>
        <v>#VALUE!</v>
      </c>
      <c r="K627" s="3" t="str">
        <f t="shared" si="6"/>
        <v/>
      </c>
    </row>
    <row r="628" ht="15.75" customHeight="1">
      <c r="B628" s="3"/>
      <c r="C628" s="3"/>
      <c r="D628" s="3"/>
      <c r="E628" s="3"/>
      <c r="G628" s="3" t="str">
        <f t="shared" si="10"/>
        <v/>
      </c>
      <c r="H628" s="3" t="str">
        <f t="shared" si="11"/>
        <v>#VALUE!</v>
      </c>
      <c r="I628" s="3" t="str">
        <f t="shared" si="12"/>
        <v>#VALUE!</v>
      </c>
      <c r="J628" s="94" t="str">
        <f t="shared" si="3"/>
        <v>#VALUE!</v>
      </c>
      <c r="K628" s="3" t="str">
        <f t="shared" si="6"/>
        <v/>
      </c>
    </row>
    <row r="629" ht="15.75" customHeight="1">
      <c r="B629" s="3"/>
      <c r="C629" s="3"/>
      <c r="D629" s="3"/>
      <c r="E629" s="3"/>
      <c r="G629" s="3" t="str">
        <f t="shared" si="10"/>
        <v/>
      </c>
      <c r="H629" s="3" t="str">
        <f t="shared" si="11"/>
        <v>#VALUE!</v>
      </c>
      <c r="I629" s="3" t="str">
        <f t="shared" si="12"/>
        <v>#VALUE!</v>
      </c>
      <c r="J629" s="94" t="str">
        <f t="shared" si="3"/>
        <v>#VALUE!</v>
      </c>
      <c r="K629" s="3" t="str">
        <f t="shared" si="6"/>
        <v/>
      </c>
    </row>
    <row r="630" ht="15.75" customHeight="1">
      <c r="B630" s="3"/>
      <c r="C630" s="3"/>
      <c r="D630" s="3"/>
      <c r="E630" s="3"/>
      <c r="G630" s="3" t="str">
        <f t="shared" si="10"/>
        <v/>
      </c>
      <c r="H630" s="3" t="str">
        <f t="shared" si="11"/>
        <v>#VALUE!</v>
      </c>
      <c r="I630" s="3" t="str">
        <f t="shared" si="12"/>
        <v>#VALUE!</v>
      </c>
      <c r="J630" s="94" t="str">
        <f t="shared" si="3"/>
        <v>#VALUE!</v>
      </c>
      <c r="K630" s="3" t="str">
        <f t="shared" si="6"/>
        <v/>
      </c>
    </row>
    <row r="631" ht="15.75" customHeight="1">
      <c r="B631" s="3"/>
      <c r="C631" s="3"/>
      <c r="D631" s="3"/>
      <c r="E631" s="3"/>
      <c r="G631" s="3" t="str">
        <f t="shared" si="10"/>
        <v/>
      </c>
      <c r="H631" s="3" t="str">
        <f t="shared" si="11"/>
        <v>#VALUE!</v>
      </c>
      <c r="I631" s="3" t="str">
        <f t="shared" si="12"/>
        <v>#VALUE!</v>
      </c>
      <c r="J631" s="94" t="str">
        <f t="shared" si="3"/>
        <v>#VALUE!</v>
      </c>
      <c r="K631" s="3" t="str">
        <f t="shared" si="6"/>
        <v/>
      </c>
    </row>
    <row r="632" ht="15.75" customHeight="1">
      <c r="B632" s="3"/>
      <c r="C632" s="3"/>
      <c r="D632" s="3"/>
      <c r="E632" s="3"/>
      <c r="G632" s="3" t="str">
        <f t="shared" si="10"/>
        <v/>
      </c>
      <c r="H632" s="3" t="str">
        <f t="shared" si="11"/>
        <v>#VALUE!</v>
      </c>
      <c r="I632" s="3" t="str">
        <f t="shared" si="12"/>
        <v>#VALUE!</v>
      </c>
      <c r="J632" s="94" t="str">
        <f t="shared" si="3"/>
        <v>#VALUE!</v>
      </c>
      <c r="K632" s="3" t="str">
        <f t="shared" si="6"/>
        <v/>
      </c>
    </row>
    <row r="633" ht="15.75" customHeight="1">
      <c r="B633" s="3"/>
      <c r="C633" s="3"/>
      <c r="D633" s="3"/>
      <c r="E633" s="3"/>
      <c r="G633" s="3" t="str">
        <f t="shared" si="10"/>
        <v/>
      </c>
      <c r="H633" s="3" t="str">
        <f t="shared" si="11"/>
        <v>#VALUE!</v>
      </c>
      <c r="I633" s="3" t="str">
        <f t="shared" si="12"/>
        <v>#VALUE!</v>
      </c>
      <c r="J633" s="94" t="str">
        <f t="shared" si="3"/>
        <v>#VALUE!</v>
      </c>
      <c r="K633" s="3" t="str">
        <f t="shared" si="6"/>
        <v/>
      </c>
    </row>
    <row r="634" ht="15.75" customHeight="1">
      <c r="B634" s="3"/>
      <c r="C634" s="3"/>
      <c r="D634" s="3"/>
      <c r="E634" s="3"/>
      <c r="G634" s="3" t="str">
        <f t="shared" si="10"/>
        <v/>
      </c>
      <c r="H634" s="3" t="str">
        <f t="shared" si="11"/>
        <v>#VALUE!</v>
      </c>
      <c r="I634" s="3" t="str">
        <f t="shared" si="12"/>
        <v>#VALUE!</v>
      </c>
      <c r="J634" s="94" t="str">
        <f t="shared" si="3"/>
        <v>#VALUE!</v>
      </c>
      <c r="K634" s="3" t="str">
        <f t="shared" si="6"/>
        <v/>
      </c>
    </row>
    <row r="635" ht="15.75" customHeight="1">
      <c r="B635" s="3"/>
      <c r="C635" s="3"/>
      <c r="D635" s="3"/>
      <c r="E635" s="3"/>
      <c r="G635" s="3" t="str">
        <f t="shared" si="10"/>
        <v/>
      </c>
      <c r="H635" s="3" t="str">
        <f t="shared" si="11"/>
        <v>#VALUE!</v>
      </c>
      <c r="I635" s="3" t="str">
        <f t="shared" si="12"/>
        <v>#VALUE!</v>
      </c>
      <c r="J635" s="94" t="str">
        <f t="shared" si="3"/>
        <v>#VALUE!</v>
      </c>
      <c r="K635" s="3" t="str">
        <f t="shared" si="6"/>
        <v/>
      </c>
    </row>
    <row r="636" ht="15.75" customHeight="1">
      <c r="B636" s="3"/>
      <c r="C636" s="3"/>
      <c r="D636" s="3"/>
      <c r="E636" s="3"/>
      <c r="G636" s="3" t="str">
        <f t="shared" si="10"/>
        <v/>
      </c>
      <c r="H636" s="3" t="str">
        <f t="shared" si="11"/>
        <v>#VALUE!</v>
      </c>
      <c r="I636" s="3" t="str">
        <f t="shared" si="12"/>
        <v>#VALUE!</v>
      </c>
      <c r="J636" s="94" t="str">
        <f t="shared" si="3"/>
        <v>#VALUE!</v>
      </c>
      <c r="K636" s="3" t="str">
        <f t="shared" si="6"/>
        <v/>
      </c>
    </row>
    <row r="637" ht="15.75" customHeight="1">
      <c r="B637" s="3"/>
      <c r="C637" s="3"/>
      <c r="D637" s="3"/>
      <c r="E637" s="3"/>
      <c r="G637" s="3" t="str">
        <f t="shared" si="10"/>
        <v/>
      </c>
      <c r="H637" s="3" t="str">
        <f t="shared" si="11"/>
        <v>#VALUE!</v>
      </c>
      <c r="I637" s="3" t="str">
        <f t="shared" si="12"/>
        <v>#VALUE!</v>
      </c>
      <c r="J637" s="94" t="str">
        <f t="shared" si="3"/>
        <v>#VALUE!</v>
      </c>
      <c r="K637" s="3" t="str">
        <f t="shared" si="6"/>
        <v/>
      </c>
    </row>
    <row r="638" ht="15.75" customHeight="1">
      <c r="B638" s="3"/>
      <c r="C638" s="3"/>
      <c r="D638" s="3"/>
      <c r="E638" s="3"/>
      <c r="G638" s="3" t="str">
        <f t="shared" si="10"/>
        <v/>
      </c>
      <c r="H638" s="3" t="str">
        <f t="shared" si="11"/>
        <v>#VALUE!</v>
      </c>
      <c r="I638" s="3" t="str">
        <f t="shared" si="12"/>
        <v>#VALUE!</v>
      </c>
      <c r="J638" s="94" t="str">
        <f t="shared" si="3"/>
        <v>#VALUE!</v>
      </c>
      <c r="K638" s="3" t="str">
        <f t="shared" si="6"/>
        <v/>
      </c>
    </row>
    <row r="639" ht="15.75" customHeight="1">
      <c r="B639" s="3"/>
      <c r="C639" s="3"/>
      <c r="D639" s="3"/>
      <c r="E639" s="3"/>
      <c r="G639" s="3" t="str">
        <f t="shared" si="10"/>
        <v/>
      </c>
      <c r="H639" s="3" t="str">
        <f t="shared" si="11"/>
        <v>#VALUE!</v>
      </c>
      <c r="I639" s="3" t="str">
        <f t="shared" si="12"/>
        <v>#VALUE!</v>
      </c>
      <c r="J639" s="94" t="str">
        <f t="shared" si="3"/>
        <v>#VALUE!</v>
      </c>
      <c r="K639" s="3" t="str">
        <f t="shared" si="6"/>
        <v/>
      </c>
    </row>
    <row r="640" ht="15.75" customHeight="1">
      <c r="B640" s="3"/>
      <c r="C640" s="3"/>
      <c r="D640" s="3"/>
      <c r="E640" s="3"/>
      <c r="G640" s="3" t="str">
        <f t="shared" si="10"/>
        <v/>
      </c>
      <c r="H640" s="3" t="str">
        <f t="shared" si="11"/>
        <v>#VALUE!</v>
      </c>
      <c r="I640" s="3" t="str">
        <f t="shared" si="12"/>
        <v>#VALUE!</v>
      </c>
      <c r="J640" s="94" t="str">
        <f t="shared" si="3"/>
        <v>#VALUE!</v>
      </c>
      <c r="K640" s="3" t="str">
        <f t="shared" si="6"/>
        <v/>
      </c>
    </row>
    <row r="641" ht="15.75" customHeight="1">
      <c r="B641" s="3"/>
      <c r="C641" s="3"/>
      <c r="D641" s="3"/>
      <c r="E641" s="3"/>
      <c r="G641" s="3" t="str">
        <f t="shared" si="10"/>
        <v/>
      </c>
      <c r="H641" s="3" t="str">
        <f t="shared" si="11"/>
        <v>#VALUE!</v>
      </c>
      <c r="I641" s="3" t="str">
        <f t="shared" si="12"/>
        <v>#VALUE!</v>
      </c>
      <c r="J641" s="94" t="str">
        <f t="shared" si="3"/>
        <v>#VALUE!</v>
      </c>
      <c r="K641" s="3" t="str">
        <f t="shared" si="6"/>
        <v/>
      </c>
    </row>
    <row r="642" ht="15.75" customHeight="1">
      <c r="B642" s="3"/>
      <c r="C642" s="3"/>
      <c r="D642" s="3"/>
      <c r="E642" s="3"/>
      <c r="G642" s="3" t="str">
        <f t="shared" si="10"/>
        <v/>
      </c>
      <c r="H642" s="3" t="str">
        <f t="shared" si="11"/>
        <v>#VALUE!</v>
      </c>
      <c r="I642" s="3" t="str">
        <f t="shared" si="12"/>
        <v>#VALUE!</v>
      </c>
      <c r="J642" s="94" t="str">
        <f t="shared" si="3"/>
        <v>#VALUE!</v>
      </c>
      <c r="K642" s="3" t="str">
        <f t="shared" si="6"/>
        <v/>
      </c>
    </row>
    <row r="643" ht="15.75" customHeight="1">
      <c r="B643" s="3"/>
      <c r="C643" s="3"/>
      <c r="D643" s="3"/>
      <c r="E643" s="3"/>
      <c r="G643" s="3" t="str">
        <f t="shared" si="10"/>
        <v/>
      </c>
      <c r="H643" s="3" t="str">
        <f t="shared" si="11"/>
        <v>#VALUE!</v>
      </c>
      <c r="I643" s="3" t="str">
        <f t="shared" si="12"/>
        <v>#VALUE!</v>
      </c>
      <c r="J643" s="94" t="str">
        <f t="shared" si="3"/>
        <v>#VALUE!</v>
      </c>
      <c r="K643" s="3" t="str">
        <f t="shared" si="6"/>
        <v/>
      </c>
    </row>
    <row r="644" ht="15.75" customHeight="1">
      <c r="B644" s="3"/>
      <c r="C644" s="3"/>
      <c r="D644" s="3"/>
      <c r="E644" s="3"/>
      <c r="G644" s="3" t="str">
        <f t="shared" si="10"/>
        <v/>
      </c>
      <c r="H644" s="3" t="str">
        <f t="shared" si="11"/>
        <v>#VALUE!</v>
      </c>
      <c r="I644" s="3" t="str">
        <f t="shared" si="12"/>
        <v>#VALUE!</v>
      </c>
      <c r="J644" s="94" t="str">
        <f t="shared" si="3"/>
        <v>#VALUE!</v>
      </c>
      <c r="K644" s="3" t="str">
        <f t="shared" si="6"/>
        <v/>
      </c>
    </row>
    <row r="645" ht="15.75" customHeight="1">
      <c r="B645" s="3"/>
      <c r="C645" s="3"/>
      <c r="D645" s="3"/>
      <c r="E645" s="3"/>
      <c r="G645" s="3" t="str">
        <f t="shared" si="10"/>
        <v/>
      </c>
      <c r="H645" s="3" t="str">
        <f t="shared" si="11"/>
        <v>#VALUE!</v>
      </c>
      <c r="I645" s="3" t="str">
        <f t="shared" si="12"/>
        <v>#VALUE!</v>
      </c>
      <c r="J645" s="94" t="str">
        <f t="shared" si="3"/>
        <v>#VALUE!</v>
      </c>
      <c r="K645" s="3" t="str">
        <f t="shared" si="6"/>
        <v/>
      </c>
    </row>
    <row r="646" ht="15.75" customHeight="1">
      <c r="B646" s="3"/>
      <c r="C646" s="3"/>
      <c r="D646" s="3"/>
      <c r="E646" s="3"/>
      <c r="G646" s="3" t="str">
        <f t="shared" si="10"/>
        <v/>
      </c>
      <c r="H646" s="3" t="str">
        <f t="shared" si="11"/>
        <v>#VALUE!</v>
      </c>
      <c r="I646" s="3" t="str">
        <f t="shared" si="12"/>
        <v>#VALUE!</v>
      </c>
      <c r="J646" s="94" t="str">
        <f t="shared" si="3"/>
        <v>#VALUE!</v>
      </c>
      <c r="K646" s="3" t="str">
        <f t="shared" si="6"/>
        <v/>
      </c>
    </row>
    <row r="647" ht="15.75" customHeight="1">
      <c r="B647" s="3"/>
      <c r="C647" s="3"/>
      <c r="D647" s="3"/>
      <c r="E647" s="3"/>
      <c r="G647" s="3" t="str">
        <f t="shared" si="10"/>
        <v/>
      </c>
      <c r="H647" s="3" t="str">
        <f t="shared" si="11"/>
        <v>#VALUE!</v>
      </c>
      <c r="I647" s="3" t="str">
        <f t="shared" si="12"/>
        <v>#VALUE!</v>
      </c>
      <c r="J647" s="94" t="str">
        <f t="shared" si="3"/>
        <v>#VALUE!</v>
      </c>
      <c r="K647" s="3" t="str">
        <f t="shared" si="6"/>
        <v/>
      </c>
    </row>
    <row r="648" ht="15.75" customHeight="1">
      <c r="B648" s="3"/>
      <c r="C648" s="3"/>
      <c r="D648" s="3"/>
      <c r="E648" s="3"/>
      <c r="G648" s="3" t="str">
        <f t="shared" si="10"/>
        <v/>
      </c>
      <c r="H648" s="3" t="str">
        <f t="shared" si="11"/>
        <v>#VALUE!</v>
      </c>
      <c r="I648" s="3" t="str">
        <f t="shared" si="12"/>
        <v>#VALUE!</v>
      </c>
      <c r="J648" s="94" t="str">
        <f t="shared" si="3"/>
        <v>#VALUE!</v>
      </c>
      <c r="K648" s="3" t="str">
        <f t="shared" si="6"/>
        <v/>
      </c>
    </row>
    <row r="649" ht="15.75" customHeight="1">
      <c r="B649" s="3"/>
      <c r="C649" s="3"/>
      <c r="D649" s="3"/>
      <c r="E649" s="3"/>
      <c r="G649" s="3" t="str">
        <f t="shared" si="10"/>
        <v/>
      </c>
      <c r="H649" s="3" t="str">
        <f t="shared" si="11"/>
        <v>#VALUE!</v>
      </c>
      <c r="I649" s="3" t="str">
        <f t="shared" si="12"/>
        <v>#VALUE!</v>
      </c>
      <c r="J649" s="94" t="str">
        <f t="shared" si="3"/>
        <v>#VALUE!</v>
      </c>
      <c r="K649" s="3" t="str">
        <f t="shared" si="6"/>
        <v/>
      </c>
    </row>
    <row r="650" ht="15.75" customHeight="1">
      <c r="B650" s="3"/>
      <c r="C650" s="3"/>
      <c r="D650" s="3"/>
      <c r="E650" s="3"/>
      <c r="G650" s="3" t="str">
        <f t="shared" si="10"/>
        <v/>
      </c>
      <c r="H650" s="3" t="str">
        <f t="shared" si="11"/>
        <v>#VALUE!</v>
      </c>
      <c r="I650" s="3" t="str">
        <f t="shared" si="12"/>
        <v>#VALUE!</v>
      </c>
      <c r="J650" s="94" t="str">
        <f t="shared" si="3"/>
        <v>#VALUE!</v>
      </c>
      <c r="K650" s="3" t="str">
        <f t="shared" si="6"/>
        <v/>
      </c>
    </row>
    <row r="651" ht="15.75" customHeight="1">
      <c r="B651" s="3"/>
      <c r="C651" s="3"/>
      <c r="D651" s="3"/>
      <c r="E651" s="3"/>
      <c r="G651" s="3" t="str">
        <f t="shared" si="10"/>
        <v/>
      </c>
      <c r="H651" s="3" t="str">
        <f t="shared" si="11"/>
        <v>#VALUE!</v>
      </c>
      <c r="I651" s="3" t="str">
        <f t="shared" si="12"/>
        <v>#VALUE!</v>
      </c>
      <c r="J651" s="94" t="str">
        <f t="shared" si="3"/>
        <v>#VALUE!</v>
      </c>
      <c r="K651" s="3" t="str">
        <f t="shared" si="6"/>
        <v/>
      </c>
    </row>
    <row r="652" ht="15.75" customHeight="1">
      <c r="B652" s="3"/>
      <c r="C652" s="3"/>
      <c r="D652" s="3"/>
      <c r="E652" s="3"/>
      <c r="G652" s="3" t="str">
        <f t="shared" si="10"/>
        <v/>
      </c>
      <c r="H652" s="3" t="str">
        <f t="shared" si="11"/>
        <v>#VALUE!</v>
      </c>
      <c r="I652" s="3" t="str">
        <f t="shared" si="12"/>
        <v>#VALUE!</v>
      </c>
      <c r="J652" s="94" t="str">
        <f t="shared" si="3"/>
        <v>#VALUE!</v>
      </c>
      <c r="K652" s="3" t="str">
        <f t="shared" si="6"/>
        <v/>
      </c>
    </row>
    <row r="653" ht="15.75" customHeight="1">
      <c r="B653" s="3"/>
      <c r="C653" s="3"/>
      <c r="D653" s="3"/>
      <c r="E653" s="3"/>
      <c r="G653" s="3" t="str">
        <f t="shared" si="10"/>
        <v/>
      </c>
      <c r="H653" s="3" t="str">
        <f t="shared" si="11"/>
        <v>#VALUE!</v>
      </c>
      <c r="I653" s="3" t="str">
        <f t="shared" si="12"/>
        <v>#VALUE!</v>
      </c>
      <c r="J653" s="94" t="str">
        <f t="shared" si="3"/>
        <v>#VALUE!</v>
      </c>
      <c r="K653" s="3" t="str">
        <f t="shared" si="6"/>
        <v/>
      </c>
    </row>
    <row r="654" ht="15.75" customHeight="1">
      <c r="B654" s="3"/>
      <c r="C654" s="3"/>
      <c r="D654" s="3"/>
      <c r="E654" s="3"/>
      <c r="G654" s="3" t="str">
        <f t="shared" si="10"/>
        <v/>
      </c>
      <c r="H654" s="3" t="str">
        <f t="shared" si="11"/>
        <v>#VALUE!</v>
      </c>
      <c r="I654" s="3" t="str">
        <f t="shared" si="12"/>
        <v>#VALUE!</v>
      </c>
      <c r="J654" s="94" t="str">
        <f t="shared" si="3"/>
        <v>#VALUE!</v>
      </c>
      <c r="K654" s="3" t="str">
        <f t="shared" si="6"/>
        <v/>
      </c>
    </row>
    <row r="655" ht="15.75" customHeight="1">
      <c r="B655" s="3"/>
      <c r="C655" s="3"/>
      <c r="D655" s="3"/>
      <c r="E655" s="3"/>
      <c r="G655" s="3" t="str">
        <f t="shared" si="10"/>
        <v/>
      </c>
      <c r="H655" s="3" t="str">
        <f t="shared" si="11"/>
        <v>#VALUE!</v>
      </c>
      <c r="I655" s="3" t="str">
        <f t="shared" si="12"/>
        <v>#VALUE!</v>
      </c>
      <c r="J655" s="94" t="str">
        <f t="shared" si="3"/>
        <v>#VALUE!</v>
      </c>
      <c r="K655" s="3" t="str">
        <f t="shared" si="6"/>
        <v/>
      </c>
    </row>
    <row r="656" ht="15.75" customHeight="1">
      <c r="B656" s="3"/>
      <c r="C656" s="3"/>
      <c r="D656" s="3"/>
      <c r="E656" s="3"/>
      <c r="G656" s="3" t="str">
        <f t="shared" si="10"/>
        <v/>
      </c>
      <c r="H656" s="3" t="str">
        <f t="shared" si="11"/>
        <v>#VALUE!</v>
      </c>
      <c r="I656" s="3" t="str">
        <f t="shared" si="12"/>
        <v>#VALUE!</v>
      </c>
      <c r="J656" s="94" t="str">
        <f t="shared" si="3"/>
        <v>#VALUE!</v>
      </c>
      <c r="K656" s="3" t="str">
        <f t="shared" si="6"/>
        <v/>
      </c>
    </row>
    <row r="657" ht="15.75" customHeight="1">
      <c r="B657" s="3"/>
      <c r="C657" s="3"/>
      <c r="D657" s="3"/>
      <c r="E657" s="3"/>
      <c r="G657" s="3" t="str">
        <f t="shared" si="10"/>
        <v/>
      </c>
      <c r="H657" s="3" t="str">
        <f t="shared" si="11"/>
        <v>#VALUE!</v>
      </c>
      <c r="I657" s="3" t="str">
        <f t="shared" si="12"/>
        <v>#VALUE!</v>
      </c>
      <c r="J657" s="94" t="str">
        <f t="shared" si="3"/>
        <v>#VALUE!</v>
      </c>
      <c r="K657" s="3" t="str">
        <f t="shared" si="6"/>
        <v/>
      </c>
    </row>
    <row r="658" ht="15.75" customHeight="1">
      <c r="B658" s="3"/>
      <c r="C658" s="3"/>
      <c r="D658" s="3"/>
      <c r="E658" s="3"/>
      <c r="G658" s="3" t="str">
        <f t="shared" si="10"/>
        <v/>
      </c>
      <c r="H658" s="3" t="str">
        <f t="shared" si="11"/>
        <v>#VALUE!</v>
      </c>
      <c r="I658" s="3" t="str">
        <f t="shared" si="12"/>
        <v>#VALUE!</v>
      </c>
      <c r="J658" s="94" t="str">
        <f t="shared" si="3"/>
        <v>#VALUE!</v>
      </c>
      <c r="K658" s="3" t="str">
        <f t="shared" si="6"/>
        <v/>
      </c>
    </row>
    <row r="659" ht="15.75" customHeight="1">
      <c r="B659" s="3"/>
      <c r="C659" s="3"/>
      <c r="D659" s="3"/>
      <c r="E659" s="3"/>
      <c r="G659" s="3" t="str">
        <f t="shared" si="10"/>
        <v/>
      </c>
      <c r="H659" s="3" t="str">
        <f t="shared" si="11"/>
        <v>#VALUE!</v>
      </c>
      <c r="I659" s="3" t="str">
        <f t="shared" si="12"/>
        <v>#VALUE!</v>
      </c>
      <c r="J659" s="94" t="str">
        <f t="shared" si="3"/>
        <v>#VALUE!</v>
      </c>
      <c r="K659" s="3" t="str">
        <f t="shared" si="6"/>
        <v/>
      </c>
    </row>
    <row r="660" ht="15.75" customHeight="1">
      <c r="B660" s="3"/>
      <c r="C660" s="3"/>
      <c r="D660" s="3"/>
      <c r="E660" s="3"/>
      <c r="G660" s="3" t="str">
        <f t="shared" si="10"/>
        <v/>
      </c>
      <c r="H660" s="3" t="str">
        <f t="shared" si="11"/>
        <v>#VALUE!</v>
      </c>
      <c r="I660" s="3" t="str">
        <f t="shared" si="12"/>
        <v>#VALUE!</v>
      </c>
      <c r="J660" s="94" t="str">
        <f t="shared" si="3"/>
        <v>#VALUE!</v>
      </c>
      <c r="K660" s="3" t="str">
        <f t="shared" si="6"/>
        <v/>
      </c>
    </row>
    <row r="661" ht="15.75" customHeight="1">
      <c r="B661" s="3"/>
      <c r="C661" s="3"/>
      <c r="D661" s="3"/>
      <c r="E661" s="3"/>
      <c r="G661" s="3" t="str">
        <f t="shared" si="10"/>
        <v/>
      </c>
      <c r="H661" s="3" t="str">
        <f t="shared" si="11"/>
        <v>#VALUE!</v>
      </c>
      <c r="I661" s="3" t="str">
        <f t="shared" si="12"/>
        <v>#VALUE!</v>
      </c>
      <c r="J661" s="94" t="str">
        <f t="shared" si="3"/>
        <v>#VALUE!</v>
      </c>
      <c r="K661" s="3" t="str">
        <f t="shared" si="6"/>
        <v/>
      </c>
    </row>
    <row r="662" ht="15.75" customHeight="1">
      <c r="B662" s="3"/>
      <c r="C662" s="3"/>
      <c r="D662" s="3"/>
      <c r="E662" s="3"/>
      <c r="G662" s="3" t="str">
        <f t="shared" si="10"/>
        <v/>
      </c>
      <c r="H662" s="3" t="str">
        <f t="shared" si="11"/>
        <v>#VALUE!</v>
      </c>
      <c r="I662" s="3" t="str">
        <f t="shared" si="12"/>
        <v>#VALUE!</v>
      </c>
      <c r="J662" s="94" t="str">
        <f t="shared" si="3"/>
        <v>#VALUE!</v>
      </c>
      <c r="K662" s="3" t="str">
        <f t="shared" si="6"/>
        <v/>
      </c>
    </row>
    <row r="663" ht="15.75" customHeight="1">
      <c r="B663" s="3"/>
      <c r="C663" s="3"/>
      <c r="D663" s="3"/>
      <c r="E663" s="3"/>
      <c r="G663" s="3" t="str">
        <f t="shared" si="10"/>
        <v/>
      </c>
      <c r="H663" s="3" t="str">
        <f t="shared" si="11"/>
        <v>#VALUE!</v>
      </c>
      <c r="I663" s="3" t="str">
        <f t="shared" si="12"/>
        <v>#VALUE!</v>
      </c>
      <c r="J663" s="94" t="str">
        <f t="shared" si="3"/>
        <v>#VALUE!</v>
      </c>
      <c r="K663" s="3" t="str">
        <f t="shared" si="6"/>
        <v/>
      </c>
    </row>
    <row r="664" ht="15.75" customHeight="1">
      <c r="B664" s="3"/>
      <c r="C664" s="3"/>
      <c r="D664" s="3"/>
      <c r="E664" s="3"/>
      <c r="G664" s="3" t="str">
        <f t="shared" si="10"/>
        <v/>
      </c>
      <c r="H664" s="3" t="str">
        <f t="shared" si="11"/>
        <v>#VALUE!</v>
      </c>
      <c r="I664" s="3" t="str">
        <f t="shared" si="12"/>
        <v>#VALUE!</v>
      </c>
      <c r="J664" s="94" t="str">
        <f t="shared" si="3"/>
        <v>#VALUE!</v>
      </c>
      <c r="K664" s="3" t="str">
        <f t="shared" si="6"/>
        <v/>
      </c>
    </row>
    <row r="665" ht="15.75" customHeight="1">
      <c r="B665" s="3"/>
      <c r="C665" s="3"/>
      <c r="D665" s="3"/>
      <c r="E665" s="3"/>
      <c r="G665" s="3" t="str">
        <f t="shared" si="10"/>
        <v/>
      </c>
      <c r="H665" s="3" t="str">
        <f t="shared" si="11"/>
        <v>#VALUE!</v>
      </c>
      <c r="I665" s="3" t="str">
        <f t="shared" si="12"/>
        <v>#VALUE!</v>
      </c>
      <c r="J665" s="94" t="str">
        <f t="shared" si="3"/>
        <v>#VALUE!</v>
      </c>
      <c r="K665" s="3" t="str">
        <f t="shared" si="6"/>
        <v/>
      </c>
    </row>
    <row r="666" ht="15.75" customHeight="1">
      <c r="B666" s="3"/>
      <c r="C666" s="3"/>
      <c r="D666" s="3"/>
      <c r="E666" s="3"/>
      <c r="G666" s="3" t="str">
        <f t="shared" si="10"/>
        <v/>
      </c>
      <c r="H666" s="3" t="str">
        <f t="shared" si="11"/>
        <v>#VALUE!</v>
      </c>
      <c r="I666" s="3" t="str">
        <f t="shared" si="12"/>
        <v>#VALUE!</v>
      </c>
      <c r="J666" s="94" t="str">
        <f t="shared" si="3"/>
        <v>#VALUE!</v>
      </c>
      <c r="K666" s="3" t="str">
        <f t="shared" si="6"/>
        <v/>
      </c>
    </row>
    <row r="667" ht="15.75" customHeight="1">
      <c r="B667" s="3"/>
      <c r="C667" s="3"/>
      <c r="D667" s="3"/>
      <c r="E667" s="3"/>
      <c r="G667" s="3" t="str">
        <f t="shared" si="10"/>
        <v/>
      </c>
      <c r="H667" s="3" t="str">
        <f t="shared" si="11"/>
        <v>#VALUE!</v>
      </c>
      <c r="I667" s="3" t="str">
        <f t="shared" si="12"/>
        <v>#VALUE!</v>
      </c>
      <c r="J667" s="94" t="str">
        <f t="shared" si="3"/>
        <v>#VALUE!</v>
      </c>
      <c r="K667" s="3" t="str">
        <f t="shared" si="6"/>
        <v/>
      </c>
    </row>
    <row r="668" ht="15.75" customHeight="1">
      <c r="B668" s="3"/>
      <c r="C668" s="3"/>
      <c r="D668" s="3"/>
      <c r="E668" s="3"/>
      <c r="G668" s="3" t="str">
        <f t="shared" si="10"/>
        <v/>
      </c>
      <c r="H668" s="3" t="str">
        <f t="shared" si="11"/>
        <v>#VALUE!</v>
      </c>
      <c r="I668" s="3" t="str">
        <f t="shared" si="12"/>
        <v>#VALUE!</v>
      </c>
      <c r="J668" s="94" t="str">
        <f t="shared" si="3"/>
        <v>#VALUE!</v>
      </c>
      <c r="K668" s="3" t="str">
        <f t="shared" si="6"/>
        <v/>
      </c>
    </row>
    <row r="669" ht="15.75" customHeight="1">
      <c r="B669" s="3"/>
      <c r="C669" s="3"/>
      <c r="D669" s="3"/>
      <c r="E669" s="3"/>
      <c r="G669" s="3" t="str">
        <f t="shared" si="10"/>
        <v/>
      </c>
      <c r="H669" s="3" t="str">
        <f t="shared" si="11"/>
        <v>#VALUE!</v>
      </c>
      <c r="I669" s="3" t="str">
        <f t="shared" si="12"/>
        <v>#VALUE!</v>
      </c>
      <c r="J669" s="94" t="str">
        <f t="shared" si="3"/>
        <v>#VALUE!</v>
      </c>
      <c r="K669" s="3" t="str">
        <f t="shared" si="6"/>
        <v/>
      </c>
    </row>
    <row r="670" ht="15.75" customHeight="1">
      <c r="B670" s="3"/>
      <c r="C670" s="3"/>
      <c r="D670" s="3"/>
      <c r="E670" s="3"/>
      <c r="G670" s="3" t="str">
        <f t="shared" si="10"/>
        <v/>
      </c>
      <c r="H670" s="3" t="str">
        <f t="shared" si="11"/>
        <v>#VALUE!</v>
      </c>
      <c r="I670" s="3" t="str">
        <f t="shared" si="12"/>
        <v>#VALUE!</v>
      </c>
      <c r="J670" s="94" t="str">
        <f t="shared" si="3"/>
        <v>#VALUE!</v>
      </c>
      <c r="K670" s="3" t="str">
        <f t="shared" si="6"/>
        <v/>
      </c>
    </row>
    <row r="671" ht="15.75" customHeight="1">
      <c r="B671" s="3"/>
      <c r="C671" s="3"/>
      <c r="D671" s="3"/>
      <c r="E671" s="3"/>
      <c r="G671" s="3" t="str">
        <f t="shared" si="10"/>
        <v/>
      </c>
      <c r="H671" s="3" t="str">
        <f t="shared" si="11"/>
        <v>#VALUE!</v>
      </c>
      <c r="I671" s="3" t="str">
        <f t="shared" si="12"/>
        <v>#VALUE!</v>
      </c>
      <c r="J671" s="94" t="str">
        <f t="shared" si="3"/>
        <v>#VALUE!</v>
      </c>
      <c r="K671" s="3" t="str">
        <f t="shared" si="6"/>
        <v/>
      </c>
    </row>
    <row r="672" ht="15.75" customHeight="1">
      <c r="B672" s="3"/>
      <c r="C672" s="3"/>
      <c r="D672" s="3"/>
      <c r="E672" s="3"/>
      <c r="G672" s="3" t="str">
        <f t="shared" si="10"/>
        <v/>
      </c>
      <c r="H672" s="3" t="str">
        <f t="shared" si="11"/>
        <v>#VALUE!</v>
      </c>
      <c r="I672" s="3" t="str">
        <f t="shared" si="12"/>
        <v>#VALUE!</v>
      </c>
      <c r="J672" s="94" t="str">
        <f t="shared" si="3"/>
        <v>#VALUE!</v>
      </c>
      <c r="K672" s="3" t="str">
        <f t="shared" si="6"/>
        <v/>
      </c>
    </row>
    <row r="673" ht="15.75" customHeight="1">
      <c r="B673" s="3"/>
      <c r="C673" s="3"/>
      <c r="D673" s="3"/>
      <c r="E673" s="3"/>
      <c r="G673" s="3" t="str">
        <f t="shared" si="10"/>
        <v/>
      </c>
      <c r="H673" s="3" t="str">
        <f t="shared" si="11"/>
        <v>#VALUE!</v>
      </c>
      <c r="I673" s="3" t="str">
        <f t="shared" si="12"/>
        <v>#VALUE!</v>
      </c>
      <c r="J673" s="94" t="str">
        <f t="shared" si="3"/>
        <v>#VALUE!</v>
      </c>
      <c r="K673" s="3" t="str">
        <f t="shared" si="6"/>
        <v/>
      </c>
    </row>
    <row r="674" ht="15.75" customHeight="1">
      <c r="B674" s="3"/>
      <c r="C674" s="3"/>
      <c r="D674" s="3"/>
      <c r="E674" s="3"/>
      <c r="G674" s="3" t="str">
        <f t="shared" si="10"/>
        <v/>
      </c>
      <c r="H674" s="3" t="str">
        <f t="shared" si="11"/>
        <v>#VALUE!</v>
      </c>
      <c r="I674" s="3" t="str">
        <f t="shared" si="12"/>
        <v>#VALUE!</v>
      </c>
      <c r="J674" s="94" t="str">
        <f t="shared" si="3"/>
        <v>#VALUE!</v>
      </c>
      <c r="K674" s="3" t="str">
        <f t="shared" si="6"/>
        <v/>
      </c>
    </row>
    <row r="675" ht="15.75" customHeight="1">
      <c r="B675" s="3"/>
      <c r="C675" s="3"/>
      <c r="D675" s="3"/>
      <c r="E675" s="3"/>
      <c r="G675" s="3" t="str">
        <f t="shared" si="10"/>
        <v/>
      </c>
      <c r="H675" s="3" t="str">
        <f t="shared" si="11"/>
        <v>#VALUE!</v>
      </c>
      <c r="I675" s="3" t="str">
        <f t="shared" si="12"/>
        <v>#VALUE!</v>
      </c>
      <c r="J675" s="94" t="str">
        <f t="shared" si="3"/>
        <v>#VALUE!</v>
      </c>
      <c r="K675" s="3" t="str">
        <f t="shared" si="6"/>
        <v/>
      </c>
    </row>
    <row r="676" ht="15.75" customHeight="1">
      <c r="B676" s="3"/>
      <c r="C676" s="3"/>
      <c r="D676" s="3"/>
      <c r="E676" s="3"/>
      <c r="G676" s="3" t="str">
        <f t="shared" si="10"/>
        <v/>
      </c>
      <c r="H676" s="3" t="str">
        <f t="shared" si="11"/>
        <v>#VALUE!</v>
      </c>
      <c r="I676" s="3" t="str">
        <f t="shared" si="12"/>
        <v>#VALUE!</v>
      </c>
      <c r="J676" s="94" t="str">
        <f t="shared" si="3"/>
        <v>#VALUE!</v>
      </c>
      <c r="K676" s="3" t="str">
        <f t="shared" si="6"/>
        <v/>
      </c>
    </row>
    <row r="677" ht="15.75" customHeight="1">
      <c r="B677" s="3"/>
      <c r="C677" s="3"/>
      <c r="D677" s="3"/>
      <c r="E677" s="3"/>
      <c r="G677" s="3" t="str">
        <f t="shared" si="10"/>
        <v/>
      </c>
      <c r="H677" s="3" t="str">
        <f t="shared" si="11"/>
        <v>#VALUE!</v>
      </c>
      <c r="I677" s="3" t="str">
        <f t="shared" si="12"/>
        <v>#VALUE!</v>
      </c>
      <c r="J677" s="94" t="str">
        <f t="shared" si="3"/>
        <v>#VALUE!</v>
      </c>
      <c r="K677" s="3" t="str">
        <f t="shared" si="6"/>
        <v/>
      </c>
    </row>
    <row r="678" ht="15.75" customHeight="1">
      <c r="B678" s="3"/>
      <c r="C678" s="3"/>
      <c r="D678" s="3"/>
      <c r="E678" s="3"/>
      <c r="G678" s="3" t="str">
        <f t="shared" si="10"/>
        <v/>
      </c>
      <c r="H678" s="3" t="str">
        <f t="shared" si="11"/>
        <v>#VALUE!</v>
      </c>
      <c r="I678" s="3" t="str">
        <f t="shared" si="12"/>
        <v>#VALUE!</v>
      </c>
      <c r="J678" s="94" t="str">
        <f t="shared" si="3"/>
        <v>#VALUE!</v>
      </c>
      <c r="K678" s="3" t="str">
        <f t="shared" si="6"/>
        <v/>
      </c>
    </row>
    <row r="679" ht="15.75" customHeight="1">
      <c r="B679" s="3"/>
      <c r="C679" s="3"/>
      <c r="D679" s="3"/>
      <c r="E679" s="3"/>
      <c r="G679" s="3" t="str">
        <f t="shared" si="10"/>
        <v/>
      </c>
      <c r="H679" s="3" t="str">
        <f t="shared" si="11"/>
        <v>#VALUE!</v>
      </c>
      <c r="I679" s="3" t="str">
        <f t="shared" si="12"/>
        <v>#VALUE!</v>
      </c>
      <c r="J679" s="94" t="str">
        <f t="shared" si="3"/>
        <v>#VALUE!</v>
      </c>
      <c r="K679" s="3" t="str">
        <f t="shared" si="6"/>
        <v/>
      </c>
    </row>
    <row r="680" ht="15.75" customHeight="1">
      <c r="B680" s="3"/>
      <c r="C680" s="3"/>
      <c r="D680" s="3"/>
      <c r="E680" s="3"/>
      <c r="G680" s="3" t="str">
        <f t="shared" si="10"/>
        <v/>
      </c>
      <c r="H680" s="3" t="str">
        <f t="shared" si="11"/>
        <v>#VALUE!</v>
      </c>
      <c r="I680" s="3" t="str">
        <f t="shared" si="12"/>
        <v>#VALUE!</v>
      </c>
      <c r="J680" s="94" t="str">
        <f t="shared" si="3"/>
        <v>#VALUE!</v>
      </c>
      <c r="K680" s="3" t="str">
        <f t="shared" si="6"/>
        <v/>
      </c>
    </row>
    <row r="681" ht="15.75" customHeight="1">
      <c r="B681" s="3"/>
      <c r="C681" s="3"/>
      <c r="D681" s="3"/>
      <c r="E681" s="3"/>
      <c r="G681" s="3" t="str">
        <f t="shared" si="10"/>
        <v/>
      </c>
      <c r="H681" s="3" t="str">
        <f t="shared" si="11"/>
        <v>#VALUE!</v>
      </c>
      <c r="I681" s="3" t="str">
        <f t="shared" si="12"/>
        <v>#VALUE!</v>
      </c>
      <c r="J681" s="94" t="str">
        <f t="shared" si="3"/>
        <v>#VALUE!</v>
      </c>
      <c r="K681" s="3" t="str">
        <f t="shared" si="6"/>
        <v/>
      </c>
    </row>
    <row r="682" ht="15.75" customHeight="1">
      <c r="B682" s="3"/>
      <c r="C682" s="3"/>
      <c r="D682" s="3"/>
      <c r="E682" s="3"/>
      <c r="G682" s="3" t="str">
        <f t="shared" si="10"/>
        <v/>
      </c>
      <c r="H682" s="3" t="str">
        <f t="shared" si="11"/>
        <v>#VALUE!</v>
      </c>
      <c r="I682" s="3" t="str">
        <f t="shared" si="12"/>
        <v>#VALUE!</v>
      </c>
      <c r="J682" s="94" t="str">
        <f t="shared" si="3"/>
        <v>#VALUE!</v>
      </c>
      <c r="K682" s="3" t="str">
        <f t="shared" si="6"/>
        <v/>
      </c>
    </row>
    <row r="683" ht="15.75" customHeight="1">
      <c r="B683" s="3"/>
      <c r="C683" s="3"/>
      <c r="D683" s="3"/>
      <c r="E683" s="3"/>
      <c r="G683" s="3" t="str">
        <f t="shared" si="10"/>
        <v/>
      </c>
      <c r="H683" s="3" t="str">
        <f t="shared" si="11"/>
        <v>#VALUE!</v>
      </c>
      <c r="I683" s="3" t="str">
        <f t="shared" si="12"/>
        <v>#VALUE!</v>
      </c>
      <c r="J683" s="94" t="str">
        <f t="shared" si="3"/>
        <v>#VALUE!</v>
      </c>
      <c r="K683" s="3" t="str">
        <f t="shared" si="6"/>
        <v/>
      </c>
    </row>
    <row r="684" ht="15.75" customHeight="1">
      <c r="B684" s="3"/>
      <c r="C684" s="3"/>
      <c r="D684" s="3"/>
      <c r="E684" s="3"/>
      <c r="G684" s="3" t="str">
        <f t="shared" si="10"/>
        <v/>
      </c>
      <c r="H684" s="3" t="str">
        <f t="shared" si="11"/>
        <v>#VALUE!</v>
      </c>
      <c r="I684" s="3" t="str">
        <f t="shared" si="12"/>
        <v>#VALUE!</v>
      </c>
      <c r="J684" s="94" t="str">
        <f t="shared" si="3"/>
        <v>#VALUE!</v>
      </c>
      <c r="K684" s="3" t="str">
        <f t="shared" si="6"/>
        <v/>
      </c>
    </row>
    <row r="685" ht="15.75" customHeight="1">
      <c r="B685" s="3"/>
      <c r="C685" s="3"/>
      <c r="D685" s="3"/>
      <c r="E685" s="3"/>
      <c r="G685" s="3" t="str">
        <f t="shared" si="10"/>
        <v/>
      </c>
      <c r="H685" s="3" t="str">
        <f t="shared" si="11"/>
        <v>#VALUE!</v>
      </c>
      <c r="I685" s="3" t="str">
        <f t="shared" si="12"/>
        <v>#VALUE!</v>
      </c>
      <c r="J685" s="94" t="str">
        <f t="shared" si="3"/>
        <v>#VALUE!</v>
      </c>
      <c r="K685" s="3" t="str">
        <f t="shared" si="6"/>
        <v/>
      </c>
    </row>
    <row r="686" ht="15.75" customHeight="1">
      <c r="B686" s="3"/>
      <c r="C686" s="3"/>
      <c r="D686" s="3"/>
      <c r="E686" s="3"/>
      <c r="G686" s="3" t="str">
        <f t="shared" si="10"/>
        <v/>
      </c>
      <c r="H686" s="3" t="str">
        <f t="shared" si="11"/>
        <v>#VALUE!</v>
      </c>
      <c r="I686" s="3" t="str">
        <f t="shared" si="12"/>
        <v>#VALUE!</v>
      </c>
      <c r="J686" s="94" t="str">
        <f t="shared" si="3"/>
        <v>#VALUE!</v>
      </c>
      <c r="K686" s="3" t="str">
        <f t="shared" si="6"/>
        <v/>
      </c>
    </row>
    <row r="687" ht="15.75" customHeight="1">
      <c r="B687" s="3"/>
      <c r="C687" s="3"/>
      <c r="D687" s="3"/>
      <c r="E687" s="3"/>
      <c r="G687" s="3" t="str">
        <f t="shared" si="10"/>
        <v/>
      </c>
      <c r="H687" s="3" t="str">
        <f t="shared" si="11"/>
        <v>#VALUE!</v>
      </c>
      <c r="I687" s="3" t="str">
        <f t="shared" si="12"/>
        <v>#VALUE!</v>
      </c>
      <c r="J687" s="94" t="str">
        <f t="shared" si="3"/>
        <v>#VALUE!</v>
      </c>
      <c r="K687" s="3" t="str">
        <f t="shared" si="6"/>
        <v/>
      </c>
    </row>
    <row r="688" ht="15.75" customHeight="1">
      <c r="B688" s="3"/>
      <c r="C688" s="3"/>
      <c r="D688" s="3"/>
      <c r="E688" s="3"/>
      <c r="G688" s="3" t="str">
        <f t="shared" si="10"/>
        <v/>
      </c>
      <c r="H688" s="3" t="str">
        <f t="shared" si="11"/>
        <v>#VALUE!</v>
      </c>
      <c r="I688" s="3" t="str">
        <f t="shared" si="12"/>
        <v>#VALUE!</v>
      </c>
      <c r="J688" s="94" t="str">
        <f t="shared" si="3"/>
        <v>#VALUE!</v>
      </c>
      <c r="K688" s="3" t="str">
        <f t="shared" si="6"/>
        <v/>
      </c>
    </row>
    <row r="689" ht="15.75" customHeight="1">
      <c r="B689" s="3"/>
      <c r="C689" s="3"/>
      <c r="D689" s="3"/>
      <c r="E689" s="3"/>
      <c r="G689" s="3" t="str">
        <f t="shared" si="10"/>
        <v/>
      </c>
      <c r="H689" s="3" t="str">
        <f t="shared" si="11"/>
        <v>#VALUE!</v>
      </c>
      <c r="I689" s="3" t="str">
        <f t="shared" si="12"/>
        <v>#VALUE!</v>
      </c>
      <c r="J689" s="94" t="str">
        <f t="shared" si="3"/>
        <v>#VALUE!</v>
      </c>
      <c r="K689" s="3" t="str">
        <f t="shared" si="6"/>
        <v/>
      </c>
    </row>
    <row r="690" ht="15.75" customHeight="1">
      <c r="B690" s="3"/>
      <c r="C690" s="3"/>
      <c r="D690" s="3"/>
      <c r="E690" s="3"/>
      <c r="G690" s="3" t="str">
        <f t="shared" si="10"/>
        <v/>
      </c>
      <c r="H690" s="3" t="str">
        <f t="shared" si="11"/>
        <v>#VALUE!</v>
      </c>
      <c r="I690" s="3" t="str">
        <f t="shared" si="12"/>
        <v>#VALUE!</v>
      </c>
      <c r="J690" s="94" t="str">
        <f t="shared" si="3"/>
        <v>#VALUE!</v>
      </c>
      <c r="K690" s="3" t="str">
        <f t="shared" si="6"/>
        <v/>
      </c>
    </row>
    <row r="691" ht="15.75" customHeight="1">
      <c r="B691" s="3"/>
      <c r="C691" s="3"/>
      <c r="D691" s="3"/>
      <c r="E691" s="3"/>
      <c r="G691" s="3" t="str">
        <f t="shared" si="10"/>
        <v/>
      </c>
      <c r="H691" s="3" t="str">
        <f t="shared" si="11"/>
        <v>#VALUE!</v>
      </c>
      <c r="I691" s="3" t="str">
        <f t="shared" si="12"/>
        <v>#VALUE!</v>
      </c>
      <c r="J691" s="94" t="str">
        <f t="shared" si="3"/>
        <v>#VALUE!</v>
      </c>
      <c r="K691" s="3" t="str">
        <f t="shared" si="6"/>
        <v/>
      </c>
    </row>
    <row r="692" ht="15.75" customHeight="1">
      <c r="B692" s="3"/>
      <c r="C692" s="3"/>
      <c r="D692" s="3"/>
      <c r="E692" s="3"/>
      <c r="G692" s="3" t="str">
        <f t="shared" si="10"/>
        <v/>
      </c>
      <c r="H692" s="3" t="str">
        <f t="shared" si="11"/>
        <v>#VALUE!</v>
      </c>
      <c r="I692" s="3" t="str">
        <f t="shared" si="12"/>
        <v>#VALUE!</v>
      </c>
      <c r="J692" s="94" t="str">
        <f t="shared" si="3"/>
        <v>#VALUE!</v>
      </c>
      <c r="K692" s="3" t="str">
        <f t="shared" si="6"/>
        <v/>
      </c>
    </row>
    <row r="693" ht="15.75" customHeight="1">
      <c r="B693" s="3"/>
      <c r="C693" s="3"/>
      <c r="D693" s="3"/>
      <c r="E693" s="3"/>
      <c r="G693" s="3" t="str">
        <f t="shared" si="10"/>
        <v/>
      </c>
      <c r="H693" s="3" t="str">
        <f t="shared" si="11"/>
        <v>#VALUE!</v>
      </c>
      <c r="I693" s="3" t="str">
        <f t="shared" si="12"/>
        <v>#VALUE!</v>
      </c>
      <c r="J693" s="94" t="str">
        <f t="shared" si="3"/>
        <v>#VALUE!</v>
      </c>
      <c r="K693" s="3" t="str">
        <f t="shared" si="6"/>
        <v/>
      </c>
    </row>
    <row r="694" ht="15.75" customHeight="1">
      <c r="B694" s="3"/>
      <c r="C694" s="3"/>
      <c r="D694" s="3"/>
      <c r="E694" s="3"/>
      <c r="G694" s="3" t="str">
        <f t="shared" si="10"/>
        <v/>
      </c>
      <c r="H694" s="3" t="str">
        <f t="shared" si="11"/>
        <v>#VALUE!</v>
      </c>
      <c r="I694" s="3" t="str">
        <f t="shared" si="12"/>
        <v>#VALUE!</v>
      </c>
      <c r="J694" s="94" t="str">
        <f t="shared" si="3"/>
        <v>#VALUE!</v>
      </c>
      <c r="K694" s="3" t="str">
        <f t="shared" si="6"/>
        <v/>
      </c>
    </row>
    <row r="695" ht="15.75" customHeight="1">
      <c r="B695" s="3"/>
      <c r="C695" s="3"/>
      <c r="D695" s="3"/>
      <c r="E695" s="3"/>
      <c r="G695" s="3" t="str">
        <f t="shared" si="10"/>
        <v/>
      </c>
      <c r="H695" s="3" t="str">
        <f t="shared" si="11"/>
        <v>#VALUE!</v>
      </c>
      <c r="I695" s="3" t="str">
        <f t="shared" si="12"/>
        <v>#VALUE!</v>
      </c>
      <c r="J695" s="94" t="str">
        <f t="shared" si="3"/>
        <v>#VALUE!</v>
      </c>
      <c r="K695" s="3" t="str">
        <f t="shared" si="6"/>
        <v/>
      </c>
    </row>
    <row r="696" ht="15.75" customHeight="1">
      <c r="B696" s="3"/>
      <c r="C696" s="3"/>
      <c r="D696" s="3"/>
      <c r="E696" s="3"/>
      <c r="G696" s="3" t="str">
        <f t="shared" si="10"/>
        <v/>
      </c>
      <c r="H696" s="3" t="str">
        <f t="shared" si="11"/>
        <v>#VALUE!</v>
      </c>
      <c r="I696" s="3" t="str">
        <f t="shared" si="12"/>
        <v>#VALUE!</v>
      </c>
      <c r="J696" s="94" t="str">
        <f t="shared" si="3"/>
        <v>#VALUE!</v>
      </c>
      <c r="K696" s="3" t="str">
        <f t="shared" si="6"/>
        <v/>
      </c>
    </row>
    <row r="697" ht="15.75" customHeight="1">
      <c r="B697" s="3"/>
      <c r="C697" s="3"/>
      <c r="D697" s="3"/>
      <c r="E697" s="3"/>
      <c r="G697" s="3" t="str">
        <f t="shared" si="10"/>
        <v/>
      </c>
      <c r="H697" s="3" t="str">
        <f t="shared" si="11"/>
        <v>#VALUE!</v>
      </c>
      <c r="I697" s="3" t="str">
        <f t="shared" si="12"/>
        <v>#VALUE!</v>
      </c>
      <c r="J697" s="94" t="str">
        <f t="shared" si="3"/>
        <v>#VALUE!</v>
      </c>
      <c r="K697" s="3" t="str">
        <f t="shared" si="6"/>
        <v/>
      </c>
    </row>
    <row r="698" ht="15.75" customHeight="1">
      <c r="B698" s="3"/>
      <c r="C698" s="3"/>
      <c r="D698" s="3"/>
      <c r="E698" s="3"/>
      <c r="G698" s="3" t="str">
        <f t="shared" si="10"/>
        <v/>
      </c>
      <c r="H698" s="3" t="str">
        <f t="shared" si="11"/>
        <v>#VALUE!</v>
      </c>
      <c r="I698" s="3" t="str">
        <f t="shared" si="12"/>
        <v>#VALUE!</v>
      </c>
      <c r="J698" s="94" t="str">
        <f t="shared" si="3"/>
        <v>#VALUE!</v>
      </c>
      <c r="K698" s="3" t="str">
        <f t="shared" si="6"/>
        <v/>
      </c>
    </row>
    <row r="699" ht="15.75" customHeight="1">
      <c r="B699" s="3"/>
      <c r="C699" s="3"/>
      <c r="D699" s="3"/>
      <c r="E699" s="3"/>
      <c r="G699" s="3" t="str">
        <f t="shared" si="10"/>
        <v/>
      </c>
      <c r="H699" s="3" t="str">
        <f t="shared" si="11"/>
        <v>#VALUE!</v>
      </c>
      <c r="I699" s="3" t="str">
        <f t="shared" si="12"/>
        <v>#VALUE!</v>
      </c>
      <c r="J699" s="94" t="str">
        <f t="shared" si="3"/>
        <v>#VALUE!</v>
      </c>
      <c r="K699" s="3" t="str">
        <f t="shared" si="6"/>
        <v/>
      </c>
    </row>
    <row r="700" ht="15.75" customHeight="1">
      <c r="B700" s="3"/>
      <c r="C700" s="3"/>
      <c r="D700" s="3"/>
      <c r="E700" s="3"/>
      <c r="G700" s="3" t="str">
        <f t="shared" si="10"/>
        <v/>
      </c>
      <c r="H700" s="3" t="str">
        <f t="shared" si="11"/>
        <v>#VALUE!</v>
      </c>
      <c r="I700" s="3" t="str">
        <f t="shared" si="12"/>
        <v>#VALUE!</v>
      </c>
      <c r="J700" s="94" t="str">
        <f t="shared" si="3"/>
        <v>#VALUE!</v>
      </c>
      <c r="K700" s="3" t="str">
        <f t="shared" si="6"/>
        <v/>
      </c>
    </row>
    <row r="701" ht="15.75" customHeight="1">
      <c r="B701" s="3"/>
      <c r="C701" s="3"/>
      <c r="D701" s="3"/>
      <c r="E701" s="3"/>
      <c r="G701" s="3" t="str">
        <f t="shared" si="10"/>
        <v/>
      </c>
      <c r="H701" s="3" t="str">
        <f t="shared" si="11"/>
        <v>#VALUE!</v>
      </c>
      <c r="I701" s="3" t="str">
        <f t="shared" si="12"/>
        <v>#VALUE!</v>
      </c>
      <c r="J701" s="94" t="str">
        <f t="shared" si="3"/>
        <v>#VALUE!</v>
      </c>
      <c r="K701" s="3" t="str">
        <f t="shared" si="6"/>
        <v/>
      </c>
    </row>
    <row r="702" ht="15.75" customHeight="1">
      <c r="B702" s="3"/>
      <c r="C702" s="3"/>
      <c r="D702" s="3"/>
      <c r="E702" s="3"/>
      <c r="G702" s="3" t="str">
        <f t="shared" si="10"/>
        <v/>
      </c>
      <c r="H702" s="3" t="str">
        <f t="shared" si="11"/>
        <v>#VALUE!</v>
      </c>
      <c r="I702" s="3" t="str">
        <f t="shared" si="12"/>
        <v>#VALUE!</v>
      </c>
      <c r="J702" s="94" t="str">
        <f t="shared" si="3"/>
        <v>#VALUE!</v>
      </c>
      <c r="K702" s="3" t="str">
        <f t="shared" si="6"/>
        <v/>
      </c>
    </row>
    <row r="703" ht="15.75" customHeight="1">
      <c r="B703" s="3"/>
      <c r="C703" s="3"/>
      <c r="D703" s="3"/>
      <c r="E703" s="3"/>
      <c r="G703" s="3" t="str">
        <f t="shared" si="10"/>
        <v/>
      </c>
      <c r="H703" s="3" t="str">
        <f t="shared" si="11"/>
        <v>#VALUE!</v>
      </c>
      <c r="I703" s="3" t="str">
        <f t="shared" si="12"/>
        <v>#VALUE!</v>
      </c>
      <c r="J703" s="94" t="str">
        <f t="shared" si="3"/>
        <v>#VALUE!</v>
      </c>
      <c r="K703" s="3" t="str">
        <f t="shared" si="6"/>
        <v/>
      </c>
    </row>
    <row r="704" ht="15.75" customHeight="1">
      <c r="B704" s="3"/>
      <c r="C704" s="3"/>
      <c r="D704" s="3"/>
      <c r="E704" s="3"/>
      <c r="G704" s="3" t="str">
        <f t="shared" si="10"/>
        <v/>
      </c>
      <c r="H704" s="3" t="str">
        <f t="shared" si="11"/>
        <v>#VALUE!</v>
      </c>
      <c r="I704" s="3" t="str">
        <f t="shared" si="12"/>
        <v>#VALUE!</v>
      </c>
      <c r="J704" s="94" t="str">
        <f t="shared" si="3"/>
        <v>#VALUE!</v>
      </c>
      <c r="K704" s="3" t="str">
        <f t="shared" si="6"/>
        <v/>
      </c>
    </row>
    <row r="705" ht="15.75" customHeight="1">
      <c r="B705" s="3"/>
      <c r="C705" s="3"/>
      <c r="D705" s="3"/>
      <c r="E705" s="3"/>
      <c r="G705" s="3" t="str">
        <f t="shared" si="10"/>
        <v/>
      </c>
      <c r="H705" s="3" t="str">
        <f t="shared" si="11"/>
        <v>#VALUE!</v>
      </c>
      <c r="I705" s="3" t="str">
        <f t="shared" si="12"/>
        <v>#VALUE!</v>
      </c>
      <c r="J705" s="94" t="str">
        <f t="shared" si="3"/>
        <v>#VALUE!</v>
      </c>
      <c r="K705" s="3" t="str">
        <f t="shared" si="6"/>
        <v/>
      </c>
    </row>
    <row r="706" ht="15.75" customHeight="1">
      <c r="B706" s="3"/>
      <c r="C706" s="3"/>
      <c r="D706" s="3"/>
      <c r="E706" s="3"/>
      <c r="G706" s="3" t="str">
        <f t="shared" si="10"/>
        <v/>
      </c>
      <c r="H706" s="3" t="str">
        <f t="shared" si="11"/>
        <v>#VALUE!</v>
      </c>
      <c r="I706" s="3" t="str">
        <f t="shared" si="12"/>
        <v>#VALUE!</v>
      </c>
      <c r="J706" s="94" t="str">
        <f t="shared" si="3"/>
        <v>#VALUE!</v>
      </c>
      <c r="K706" s="3" t="str">
        <f t="shared" si="6"/>
        <v/>
      </c>
    </row>
    <row r="707" ht="15.75" customHeight="1">
      <c r="B707" s="3"/>
      <c r="C707" s="3"/>
      <c r="D707" s="3"/>
      <c r="E707" s="3"/>
      <c r="G707" s="3" t="str">
        <f t="shared" si="10"/>
        <v/>
      </c>
      <c r="H707" s="3" t="str">
        <f t="shared" si="11"/>
        <v>#VALUE!</v>
      </c>
      <c r="I707" s="3" t="str">
        <f t="shared" si="12"/>
        <v>#VALUE!</v>
      </c>
      <c r="J707" s="94" t="str">
        <f t="shared" si="3"/>
        <v>#VALUE!</v>
      </c>
      <c r="K707" s="3" t="str">
        <f t="shared" si="6"/>
        <v/>
      </c>
    </row>
    <row r="708" ht="15.75" customHeight="1">
      <c r="B708" s="3"/>
      <c r="C708" s="3"/>
      <c r="D708" s="3"/>
      <c r="E708" s="3"/>
      <c r="G708" s="3" t="str">
        <f t="shared" si="10"/>
        <v/>
      </c>
      <c r="H708" s="3" t="str">
        <f t="shared" si="11"/>
        <v>#VALUE!</v>
      </c>
      <c r="I708" s="3" t="str">
        <f t="shared" si="12"/>
        <v>#VALUE!</v>
      </c>
      <c r="J708" s="94" t="str">
        <f t="shared" si="3"/>
        <v>#VALUE!</v>
      </c>
      <c r="K708" s="3" t="str">
        <f t="shared" si="6"/>
        <v/>
      </c>
    </row>
    <row r="709" ht="15.75" customHeight="1">
      <c r="B709" s="3"/>
      <c r="C709" s="3"/>
      <c r="D709" s="3"/>
      <c r="E709" s="3"/>
      <c r="G709" s="3" t="str">
        <f t="shared" si="10"/>
        <v/>
      </c>
      <c r="H709" s="3" t="str">
        <f t="shared" si="11"/>
        <v>#VALUE!</v>
      </c>
      <c r="I709" s="3" t="str">
        <f t="shared" si="12"/>
        <v>#VALUE!</v>
      </c>
      <c r="J709" s="94" t="str">
        <f t="shared" si="3"/>
        <v>#VALUE!</v>
      </c>
      <c r="K709" s="3" t="str">
        <f t="shared" si="6"/>
        <v/>
      </c>
    </row>
    <row r="710" ht="15.75" customHeight="1">
      <c r="B710" s="3"/>
      <c r="C710" s="3"/>
      <c r="D710" s="3"/>
      <c r="E710" s="3"/>
      <c r="G710" s="3" t="str">
        <f t="shared" si="10"/>
        <v/>
      </c>
      <c r="H710" s="3" t="str">
        <f t="shared" si="11"/>
        <v>#VALUE!</v>
      </c>
      <c r="I710" s="3" t="str">
        <f t="shared" si="12"/>
        <v>#VALUE!</v>
      </c>
      <c r="J710" s="94" t="str">
        <f t="shared" si="3"/>
        <v>#VALUE!</v>
      </c>
      <c r="K710" s="3" t="str">
        <f t="shared" si="6"/>
        <v/>
      </c>
    </row>
    <row r="711" ht="15.75" customHeight="1">
      <c r="B711" s="3"/>
      <c r="C711" s="3"/>
      <c r="D711" s="3"/>
      <c r="E711" s="3"/>
      <c r="G711" s="3" t="str">
        <f t="shared" si="10"/>
        <v/>
      </c>
      <c r="H711" s="3" t="str">
        <f t="shared" si="11"/>
        <v>#VALUE!</v>
      </c>
      <c r="I711" s="3" t="str">
        <f t="shared" si="12"/>
        <v>#VALUE!</v>
      </c>
      <c r="J711" s="94" t="str">
        <f t="shared" si="3"/>
        <v>#VALUE!</v>
      </c>
      <c r="K711" s="3" t="str">
        <f t="shared" si="6"/>
        <v/>
      </c>
    </row>
    <row r="712" ht="15.75" customHeight="1">
      <c r="B712" s="3"/>
      <c r="C712" s="3"/>
      <c r="D712" s="3"/>
      <c r="E712" s="3"/>
      <c r="G712" s="3" t="str">
        <f t="shared" si="10"/>
        <v/>
      </c>
      <c r="H712" s="3" t="str">
        <f t="shared" si="11"/>
        <v>#VALUE!</v>
      </c>
      <c r="I712" s="3" t="str">
        <f t="shared" si="12"/>
        <v>#VALUE!</v>
      </c>
      <c r="J712" s="94" t="str">
        <f t="shared" si="3"/>
        <v>#VALUE!</v>
      </c>
      <c r="K712" s="3" t="str">
        <f t="shared" si="6"/>
        <v/>
      </c>
    </row>
    <row r="713" ht="15.75" customHeight="1">
      <c r="B713" s="3"/>
      <c r="C713" s="3"/>
      <c r="D713" s="3"/>
      <c r="E713" s="3"/>
      <c r="G713" s="3" t="str">
        <f t="shared" si="10"/>
        <v/>
      </c>
      <c r="H713" s="3" t="str">
        <f t="shared" si="11"/>
        <v>#VALUE!</v>
      </c>
      <c r="I713" s="3" t="str">
        <f t="shared" si="12"/>
        <v>#VALUE!</v>
      </c>
      <c r="J713" s="94" t="str">
        <f t="shared" si="3"/>
        <v>#VALUE!</v>
      </c>
      <c r="K713" s="3" t="str">
        <f t="shared" si="6"/>
        <v/>
      </c>
    </row>
    <row r="714" ht="15.75" customHeight="1">
      <c r="B714" s="3"/>
      <c r="C714" s="3"/>
      <c r="D714" s="3"/>
      <c r="E714" s="3"/>
      <c r="G714" s="3" t="str">
        <f t="shared" si="10"/>
        <v/>
      </c>
      <c r="H714" s="3" t="str">
        <f t="shared" si="11"/>
        <v>#VALUE!</v>
      </c>
      <c r="I714" s="3" t="str">
        <f t="shared" si="12"/>
        <v>#VALUE!</v>
      </c>
      <c r="J714" s="94" t="str">
        <f t="shared" si="3"/>
        <v>#VALUE!</v>
      </c>
      <c r="K714" s="3" t="str">
        <f t="shared" si="6"/>
        <v/>
      </c>
    </row>
    <row r="715" ht="15.75" customHeight="1">
      <c r="B715" s="3"/>
      <c r="C715" s="3"/>
      <c r="D715" s="3"/>
      <c r="E715" s="3"/>
      <c r="G715" s="3" t="str">
        <f t="shared" si="10"/>
        <v/>
      </c>
      <c r="H715" s="3" t="str">
        <f t="shared" si="11"/>
        <v>#VALUE!</v>
      </c>
      <c r="I715" s="3" t="str">
        <f t="shared" si="12"/>
        <v>#VALUE!</v>
      </c>
      <c r="J715" s="94" t="str">
        <f t="shared" si="3"/>
        <v>#VALUE!</v>
      </c>
      <c r="K715" s="3" t="str">
        <f t="shared" si="6"/>
        <v/>
      </c>
    </row>
    <row r="716" ht="15.75" customHeight="1">
      <c r="B716" s="3"/>
      <c r="C716" s="3"/>
      <c r="D716" s="3"/>
      <c r="E716" s="3"/>
      <c r="G716" s="3" t="str">
        <f t="shared" si="10"/>
        <v/>
      </c>
      <c r="H716" s="3" t="str">
        <f t="shared" si="11"/>
        <v>#VALUE!</v>
      </c>
      <c r="I716" s="3" t="str">
        <f t="shared" si="12"/>
        <v>#VALUE!</v>
      </c>
      <c r="J716" s="94" t="str">
        <f t="shared" si="3"/>
        <v>#VALUE!</v>
      </c>
      <c r="K716" s="3" t="str">
        <f t="shared" si="6"/>
        <v/>
      </c>
    </row>
    <row r="717" ht="15.75" customHeight="1">
      <c r="B717" s="3"/>
      <c r="C717" s="3"/>
      <c r="D717" s="3"/>
      <c r="E717" s="3"/>
      <c r="G717" s="3" t="str">
        <f t="shared" si="10"/>
        <v/>
      </c>
      <c r="H717" s="3" t="str">
        <f t="shared" si="11"/>
        <v>#VALUE!</v>
      </c>
      <c r="I717" s="3" t="str">
        <f t="shared" si="12"/>
        <v>#VALUE!</v>
      </c>
      <c r="J717" s="94" t="str">
        <f t="shared" si="3"/>
        <v>#VALUE!</v>
      </c>
      <c r="K717" s="3" t="str">
        <f t="shared" si="6"/>
        <v/>
      </c>
    </row>
    <row r="718" ht="15.75" customHeight="1">
      <c r="B718" s="3"/>
      <c r="C718" s="3"/>
      <c r="D718" s="3"/>
      <c r="E718" s="3"/>
      <c r="G718" s="3" t="str">
        <f t="shared" si="10"/>
        <v/>
      </c>
      <c r="H718" s="3" t="str">
        <f t="shared" si="11"/>
        <v>#VALUE!</v>
      </c>
      <c r="I718" s="3" t="str">
        <f t="shared" si="12"/>
        <v>#VALUE!</v>
      </c>
      <c r="J718" s="94" t="str">
        <f t="shared" si="3"/>
        <v>#VALUE!</v>
      </c>
      <c r="K718" s="3" t="str">
        <f t="shared" si="6"/>
        <v/>
      </c>
    </row>
    <row r="719" ht="15.75" customHeight="1">
      <c r="B719" s="3"/>
      <c r="C719" s="3"/>
      <c r="D719" s="3"/>
      <c r="E719" s="3"/>
      <c r="G719" s="3" t="str">
        <f t="shared" si="10"/>
        <v/>
      </c>
      <c r="H719" s="3" t="str">
        <f t="shared" si="11"/>
        <v>#VALUE!</v>
      </c>
      <c r="I719" s="3" t="str">
        <f t="shared" si="12"/>
        <v>#VALUE!</v>
      </c>
      <c r="J719" s="94" t="str">
        <f t="shared" si="3"/>
        <v>#VALUE!</v>
      </c>
      <c r="K719" s="3" t="str">
        <f t="shared" si="6"/>
        <v/>
      </c>
    </row>
    <row r="720" ht="15.75" customHeight="1">
      <c r="B720" s="3"/>
      <c r="C720" s="3"/>
      <c r="D720" s="3"/>
      <c r="E720" s="3"/>
      <c r="G720" s="3" t="str">
        <f t="shared" si="10"/>
        <v/>
      </c>
      <c r="H720" s="3" t="str">
        <f t="shared" si="11"/>
        <v>#VALUE!</v>
      </c>
      <c r="I720" s="3" t="str">
        <f t="shared" si="12"/>
        <v>#VALUE!</v>
      </c>
      <c r="J720" s="94" t="str">
        <f t="shared" si="3"/>
        <v>#VALUE!</v>
      </c>
      <c r="K720" s="3" t="str">
        <f t="shared" si="6"/>
        <v/>
      </c>
    </row>
    <row r="721" ht="15.75" customHeight="1">
      <c r="B721" s="3"/>
      <c r="C721" s="3"/>
      <c r="D721" s="3"/>
      <c r="E721" s="3"/>
      <c r="G721" s="3" t="str">
        <f t="shared" si="10"/>
        <v/>
      </c>
      <c r="H721" s="3" t="str">
        <f t="shared" si="11"/>
        <v>#VALUE!</v>
      </c>
      <c r="I721" s="3" t="str">
        <f t="shared" si="12"/>
        <v>#VALUE!</v>
      </c>
      <c r="J721" s="94" t="str">
        <f t="shared" si="3"/>
        <v>#VALUE!</v>
      </c>
      <c r="K721" s="3" t="str">
        <f t="shared" si="6"/>
        <v/>
      </c>
    </row>
    <row r="722" ht="15.75" customHeight="1">
      <c r="B722" s="3"/>
      <c r="C722" s="3"/>
      <c r="D722" s="3"/>
      <c r="E722" s="3"/>
      <c r="G722" s="3" t="str">
        <f t="shared" si="10"/>
        <v/>
      </c>
      <c r="H722" s="3" t="str">
        <f t="shared" si="11"/>
        <v>#VALUE!</v>
      </c>
      <c r="I722" s="3" t="str">
        <f t="shared" si="12"/>
        <v>#VALUE!</v>
      </c>
      <c r="J722" s="94" t="str">
        <f t="shared" si="3"/>
        <v>#VALUE!</v>
      </c>
      <c r="K722" s="3" t="str">
        <f t="shared" si="6"/>
        <v/>
      </c>
    </row>
    <row r="723" ht="15.75" customHeight="1">
      <c r="B723" s="3"/>
      <c r="C723" s="3"/>
      <c r="D723" s="3"/>
      <c r="E723" s="3"/>
      <c r="G723" s="3" t="str">
        <f t="shared" si="10"/>
        <v/>
      </c>
      <c r="H723" s="3" t="str">
        <f t="shared" si="11"/>
        <v>#VALUE!</v>
      </c>
      <c r="I723" s="3" t="str">
        <f t="shared" si="12"/>
        <v>#VALUE!</v>
      </c>
      <c r="J723" s="94" t="str">
        <f t="shared" si="3"/>
        <v>#VALUE!</v>
      </c>
      <c r="K723" s="3" t="str">
        <f t="shared" si="6"/>
        <v/>
      </c>
    </row>
    <row r="724" ht="15.75" customHeight="1">
      <c r="B724" s="3"/>
      <c r="C724" s="3"/>
      <c r="D724" s="3"/>
      <c r="E724" s="3"/>
      <c r="G724" s="3" t="str">
        <f t="shared" si="10"/>
        <v/>
      </c>
      <c r="H724" s="3" t="str">
        <f t="shared" si="11"/>
        <v>#VALUE!</v>
      </c>
      <c r="I724" s="3" t="str">
        <f t="shared" si="12"/>
        <v>#VALUE!</v>
      </c>
      <c r="J724" s="94" t="str">
        <f t="shared" si="3"/>
        <v>#VALUE!</v>
      </c>
      <c r="K724" s="3" t="str">
        <f t="shared" si="6"/>
        <v/>
      </c>
    </row>
    <row r="725" ht="15.75" customHeight="1">
      <c r="B725" s="3"/>
      <c r="C725" s="3"/>
      <c r="D725" s="3"/>
      <c r="E725" s="3"/>
      <c r="G725" s="3" t="str">
        <f t="shared" si="10"/>
        <v/>
      </c>
      <c r="H725" s="3" t="str">
        <f t="shared" si="11"/>
        <v>#VALUE!</v>
      </c>
      <c r="I725" s="3" t="str">
        <f t="shared" si="12"/>
        <v>#VALUE!</v>
      </c>
      <c r="J725" s="94" t="str">
        <f t="shared" si="3"/>
        <v>#VALUE!</v>
      </c>
      <c r="K725" s="3" t="str">
        <f t="shared" si="6"/>
        <v/>
      </c>
    </row>
    <row r="726" ht="15.75" customHeight="1">
      <c r="B726" s="3"/>
      <c r="C726" s="3"/>
      <c r="D726" s="3"/>
      <c r="E726" s="3"/>
      <c r="G726" s="3" t="str">
        <f t="shared" si="10"/>
        <v/>
      </c>
      <c r="H726" s="3" t="str">
        <f t="shared" si="11"/>
        <v>#VALUE!</v>
      </c>
      <c r="I726" s="3" t="str">
        <f t="shared" si="12"/>
        <v>#VALUE!</v>
      </c>
      <c r="J726" s="94" t="str">
        <f t="shared" si="3"/>
        <v>#VALUE!</v>
      </c>
      <c r="K726" s="3" t="str">
        <f t="shared" si="6"/>
        <v/>
      </c>
    </row>
    <row r="727" ht="15.75" customHeight="1">
      <c r="B727" s="3"/>
      <c r="C727" s="3"/>
      <c r="D727" s="3"/>
      <c r="E727" s="3"/>
      <c r="G727" s="3" t="str">
        <f t="shared" si="10"/>
        <v/>
      </c>
      <c r="H727" s="3" t="str">
        <f t="shared" si="11"/>
        <v>#VALUE!</v>
      </c>
      <c r="I727" s="3" t="str">
        <f t="shared" si="12"/>
        <v>#VALUE!</v>
      </c>
      <c r="J727" s="94" t="str">
        <f t="shared" si="3"/>
        <v>#VALUE!</v>
      </c>
      <c r="K727" s="3" t="str">
        <f t="shared" si="6"/>
        <v/>
      </c>
    </row>
    <row r="728" ht="15.75" customHeight="1">
      <c r="B728" s="3"/>
      <c r="C728" s="3"/>
      <c r="D728" s="3"/>
      <c r="E728" s="3"/>
      <c r="G728" s="3" t="str">
        <f t="shared" si="10"/>
        <v/>
      </c>
      <c r="H728" s="3" t="str">
        <f t="shared" si="11"/>
        <v>#VALUE!</v>
      </c>
      <c r="I728" s="3" t="str">
        <f t="shared" si="12"/>
        <v>#VALUE!</v>
      </c>
      <c r="J728" s="94" t="str">
        <f t="shared" si="3"/>
        <v>#VALUE!</v>
      </c>
      <c r="K728" s="3" t="str">
        <f t="shared" si="6"/>
        <v/>
      </c>
    </row>
    <row r="729" ht="15.75" customHeight="1">
      <c r="B729" s="3"/>
      <c r="C729" s="3"/>
      <c r="D729" s="3"/>
      <c r="E729" s="3"/>
      <c r="G729" s="3" t="str">
        <f t="shared" si="10"/>
        <v/>
      </c>
      <c r="H729" s="3" t="str">
        <f t="shared" si="11"/>
        <v>#VALUE!</v>
      </c>
      <c r="I729" s="3" t="str">
        <f t="shared" si="12"/>
        <v>#VALUE!</v>
      </c>
      <c r="J729" s="94" t="str">
        <f t="shared" si="3"/>
        <v>#VALUE!</v>
      </c>
      <c r="K729" s="3" t="str">
        <f t="shared" si="6"/>
        <v/>
      </c>
    </row>
    <row r="730" ht="15.75" customHeight="1">
      <c r="B730" s="3"/>
      <c r="C730" s="3"/>
      <c r="D730" s="3"/>
      <c r="E730" s="3"/>
      <c r="G730" s="3" t="str">
        <f t="shared" si="10"/>
        <v/>
      </c>
      <c r="H730" s="3" t="str">
        <f t="shared" si="11"/>
        <v>#VALUE!</v>
      </c>
      <c r="I730" s="3" t="str">
        <f t="shared" si="12"/>
        <v>#VALUE!</v>
      </c>
      <c r="J730" s="94" t="str">
        <f t="shared" si="3"/>
        <v>#VALUE!</v>
      </c>
      <c r="K730" s="3" t="str">
        <f t="shared" si="6"/>
        <v/>
      </c>
    </row>
    <row r="731" ht="15.75" customHeight="1">
      <c r="B731" s="3"/>
      <c r="C731" s="3"/>
      <c r="D731" s="3"/>
      <c r="E731" s="3"/>
      <c r="G731" s="3" t="str">
        <f t="shared" si="10"/>
        <v/>
      </c>
      <c r="H731" s="3" t="str">
        <f t="shared" si="11"/>
        <v>#VALUE!</v>
      </c>
      <c r="I731" s="3" t="str">
        <f t="shared" si="12"/>
        <v>#VALUE!</v>
      </c>
      <c r="J731" s="94" t="str">
        <f t="shared" si="3"/>
        <v>#VALUE!</v>
      </c>
      <c r="K731" s="3" t="str">
        <f t="shared" si="6"/>
        <v/>
      </c>
    </row>
    <row r="732" ht="15.75" customHeight="1">
      <c r="B732" s="3"/>
      <c r="C732" s="3"/>
      <c r="D732" s="3"/>
      <c r="E732" s="3"/>
      <c r="G732" s="3" t="str">
        <f t="shared" si="10"/>
        <v/>
      </c>
      <c r="H732" s="3" t="str">
        <f t="shared" si="11"/>
        <v>#VALUE!</v>
      </c>
      <c r="I732" s="3" t="str">
        <f t="shared" si="12"/>
        <v>#VALUE!</v>
      </c>
      <c r="J732" s="94" t="str">
        <f t="shared" si="3"/>
        <v>#VALUE!</v>
      </c>
      <c r="K732" s="3" t="str">
        <f t="shared" si="6"/>
        <v/>
      </c>
    </row>
    <row r="733" ht="15.75" customHeight="1">
      <c r="B733" s="3"/>
      <c r="C733" s="3"/>
      <c r="D733" s="3"/>
      <c r="E733" s="3"/>
      <c r="G733" s="3" t="str">
        <f t="shared" si="10"/>
        <v/>
      </c>
      <c r="H733" s="3" t="str">
        <f t="shared" si="11"/>
        <v>#VALUE!</v>
      </c>
      <c r="I733" s="3" t="str">
        <f t="shared" si="12"/>
        <v>#VALUE!</v>
      </c>
      <c r="J733" s="94" t="str">
        <f t="shared" si="3"/>
        <v>#VALUE!</v>
      </c>
      <c r="K733" s="3" t="str">
        <f t="shared" si="6"/>
        <v/>
      </c>
    </row>
    <row r="734" ht="15.75" customHeight="1">
      <c r="B734" s="3"/>
      <c r="C734" s="3"/>
      <c r="D734" s="3"/>
      <c r="E734" s="3"/>
      <c r="G734" s="3" t="str">
        <f t="shared" si="10"/>
        <v/>
      </c>
      <c r="H734" s="3" t="str">
        <f t="shared" si="11"/>
        <v>#VALUE!</v>
      </c>
      <c r="I734" s="3" t="str">
        <f t="shared" si="12"/>
        <v>#VALUE!</v>
      </c>
      <c r="J734" s="94" t="str">
        <f t="shared" si="3"/>
        <v>#VALUE!</v>
      </c>
      <c r="K734" s="3" t="str">
        <f t="shared" si="6"/>
        <v/>
      </c>
    </row>
    <row r="735" ht="15.75" customHeight="1">
      <c r="B735" s="3"/>
      <c r="C735" s="3"/>
      <c r="D735" s="3"/>
      <c r="E735" s="3"/>
      <c r="G735" s="3" t="str">
        <f t="shared" si="10"/>
        <v/>
      </c>
      <c r="H735" s="3" t="str">
        <f t="shared" si="11"/>
        <v>#VALUE!</v>
      </c>
      <c r="I735" s="3" t="str">
        <f t="shared" si="12"/>
        <v>#VALUE!</v>
      </c>
      <c r="J735" s="94" t="str">
        <f t="shared" si="3"/>
        <v>#VALUE!</v>
      </c>
      <c r="K735" s="3" t="str">
        <f t="shared" si="6"/>
        <v/>
      </c>
    </row>
    <row r="736" ht="15.75" customHeight="1">
      <c r="B736" s="3"/>
      <c r="C736" s="3"/>
      <c r="D736" s="3"/>
      <c r="E736" s="3"/>
      <c r="G736" s="3" t="str">
        <f t="shared" si="10"/>
        <v/>
      </c>
      <c r="H736" s="3" t="str">
        <f t="shared" si="11"/>
        <v>#VALUE!</v>
      </c>
      <c r="I736" s="3" t="str">
        <f t="shared" si="12"/>
        <v>#VALUE!</v>
      </c>
      <c r="J736" s="94" t="str">
        <f t="shared" si="3"/>
        <v>#VALUE!</v>
      </c>
      <c r="K736" s="3" t="str">
        <f t="shared" si="6"/>
        <v/>
      </c>
    </row>
    <row r="737" ht="15.75" customHeight="1">
      <c r="B737" s="3"/>
      <c r="C737" s="3"/>
      <c r="D737" s="3"/>
      <c r="E737" s="3"/>
      <c r="G737" s="3" t="str">
        <f t="shared" si="10"/>
        <v/>
      </c>
      <c r="H737" s="3" t="str">
        <f t="shared" si="11"/>
        <v>#VALUE!</v>
      </c>
      <c r="I737" s="3" t="str">
        <f t="shared" si="12"/>
        <v>#VALUE!</v>
      </c>
      <c r="J737" s="94" t="str">
        <f t="shared" si="3"/>
        <v>#VALUE!</v>
      </c>
      <c r="K737" s="3" t="str">
        <f t="shared" si="6"/>
        <v/>
      </c>
    </row>
    <row r="738" ht="15.75" customHeight="1">
      <c r="B738" s="3"/>
      <c r="C738" s="3"/>
      <c r="D738" s="3"/>
      <c r="E738" s="3"/>
      <c r="G738" s="3" t="str">
        <f t="shared" si="10"/>
        <v/>
      </c>
      <c r="H738" s="3" t="str">
        <f t="shared" si="11"/>
        <v>#VALUE!</v>
      </c>
      <c r="I738" s="3" t="str">
        <f t="shared" si="12"/>
        <v>#VALUE!</v>
      </c>
      <c r="J738" s="94" t="str">
        <f t="shared" si="3"/>
        <v>#VALUE!</v>
      </c>
      <c r="K738" s="3" t="str">
        <f t="shared" si="6"/>
        <v/>
      </c>
    </row>
    <row r="739" ht="15.75" customHeight="1">
      <c r="B739" s="3"/>
      <c r="C739" s="3"/>
      <c r="D739" s="3"/>
      <c r="E739" s="3"/>
      <c r="G739" s="3" t="str">
        <f t="shared" si="10"/>
        <v/>
      </c>
      <c r="H739" s="3" t="str">
        <f t="shared" si="11"/>
        <v>#VALUE!</v>
      </c>
      <c r="I739" s="3" t="str">
        <f t="shared" si="12"/>
        <v>#VALUE!</v>
      </c>
      <c r="J739" s="94" t="str">
        <f t="shared" si="3"/>
        <v>#VALUE!</v>
      </c>
      <c r="K739" s="3" t="str">
        <f t="shared" si="6"/>
        <v/>
      </c>
    </row>
    <row r="740" ht="15.75" customHeight="1">
      <c r="B740" s="3"/>
      <c r="C740" s="3"/>
      <c r="D740" s="3"/>
      <c r="E740" s="3"/>
      <c r="G740" s="3" t="str">
        <f t="shared" si="10"/>
        <v/>
      </c>
      <c r="H740" s="3" t="str">
        <f t="shared" si="11"/>
        <v>#VALUE!</v>
      </c>
      <c r="I740" s="3" t="str">
        <f t="shared" si="12"/>
        <v>#VALUE!</v>
      </c>
      <c r="J740" s="94" t="str">
        <f t="shared" si="3"/>
        <v>#VALUE!</v>
      </c>
      <c r="K740" s="3" t="str">
        <f t="shared" si="6"/>
        <v/>
      </c>
    </row>
    <row r="741" ht="15.75" customHeight="1">
      <c r="B741" s="3"/>
      <c r="C741" s="3"/>
      <c r="D741" s="3"/>
      <c r="E741" s="3"/>
      <c r="G741" s="3" t="str">
        <f t="shared" si="10"/>
        <v/>
      </c>
      <c r="H741" s="3" t="str">
        <f t="shared" si="11"/>
        <v>#VALUE!</v>
      </c>
      <c r="I741" s="3" t="str">
        <f t="shared" si="12"/>
        <v>#VALUE!</v>
      </c>
      <c r="J741" s="94" t="str">
        <f t="shared" si="3"/>
        <v>#VALUE!</v>
      </c>
      <c r="K741" s="3" t="str">
        <f t="shared" si="6"/>
        <v/>
      </c>
    </row>
    <row r="742" ht="15.75" customHeight="1">
      <c r="B742" s="3"/>
      <c r="C742" s="3"/>
      <c r="D742" s="3"/>
      <c r="E742" s="3"/>
      <c r="G742" s="3" t="str">
        <f t="shared" si="10"/>
        <v/>
      </c>
      <c r="H742" s="3" t="str">
        <f t="shared" si="11"/>
        <v>#VALUE!</v>
      </c>
      <c r="I742" s="3" t="str">
        <f t="shared" si="12"/>
        <v>#VALUE!</v>
      </c>
      <c r="J742" s="94" t="str">
        <f t="shared" si="3"/>
        <v>#VALUE!</v>
      </c>
      <c r="K742" s="3" t="str">
        <f t="shared" si="6"/>
        <v/>
      </c>
    </row>
    <row r="743" ht="15.75" customHeight="1">
      <c r="B743" s="3"/>
      <c r="C743" s="3"/>
      <c r="D743" s="3"/>
      <c r="E743" s="3"/>
      <c r="G743" s="3" t="str">
        <f t="shared" si="10"/>
        <v/>
      </c>
      <c r="H743" s="3" t="str">
        <f t="shared" si="11"/>
        <v>#VALUE!</v>
      </c>
      <c r="I743" s="3" t="str">
        <f t="shared" si="12"/>
        <v>#VALUE!</v>
      </c>
      <c r="J743" s="94" t="str">
        <f t="shared" si="3"/>
        <v>#VALUE!</v>
      </c>
      <c r="K743" s="3" t="str">
        <f t="shared" si="6"/>
        <v/>
      </c>
    </row>
    <row r="744" ht="15.75" customHeight="1">
      <c r="B744" s="3"/>
      <c r="C744" s="3"/>
      <c r="D744" s="3"/>
      <c r="E744" s="3"/>
      <c r="G744" s="3" t="str">
        <f t="shared" si="10"/>
        <v/>
      </c>
      <c r="H744" s="3" t="str">
        <f t="shared" si="11"/>
        <v>#VALUE!</v>
      </c>
      <c r="I744" s="3" t="str">
        <f t="shared" si="12"/>
        <v>#VALUE!</v>
      </c>
      <c r="J744" s="94" t="str">
        <f t="shared" si="3"/>
        <v>#VALUE!</v>
      </c>
      <c r="K744" s="3" t="str">
        <f t="shared" si="6"/>
        <v/>
      </c>
    </row>
    <row r="745" ht="15.75" customHeight="1">
      <c r="B745" s="3"/>
      <c r="C745" s="3"/>
      <c r="D745" s="3"/>
      <c r="E745" s="3"/>
      <c r="G745" s="3" t="str">
        <f t="shared" si="10"/>
        <v/>
      </c>
      <c r="H745" s="3" t="str">
        <f t="shared" si="11"/>
        <v>#VALUE!</v>
      </c>
      <c r="I745" s="3" t="str">
        <f t="shared" si="12"/>
        <v>#VALUE!</v>
      </c>
      <c r="J745" s="94" t="str">
        <f t="shared" si="3"/>
        <v>#VALUE!</v>
      </c>
      <c r="K745" s="3" t="str">
        <f t="shared" si="6"/>
        <v/>
      </c>
    </row>
    <row r="746" ht="15.75" customHeight="1">
      <c r="B746" s="3"/>
      <c r="C746" s="3"/>
      <c r="D746" s="3"/>
      <c r="E746" s="3"/>
      <c r="G746" s="3" t="str">
        <f t="shared" si="10"/>
        <v/>
      </c>
      <c r="H746" s="3" t="str">
        <f t="shared" si="11"/>
        <v>#VALUE!</v>
      </c>
      <c r="I746" s="3" t="str">
        <f t="shared" si="12"/>
        <v>#VALUE!</v>
      </c>
      <c r="J746" s="94" t="str">
        <f t="shared" si="3"/>
        <v>#VALUE!</v>
      </c>
      <c r="K746" s="3" t="str">
        <f t="shared" si="6"/>
        <v/>
      </c>
    </row>
    <row r="747" ht="15.75" customHeight="1">
      <c r="B747" s="3"/>
      <c r="C747" s="3"/>
      <c r="D747" s="3"/>
      <c r="E747" s="3"/>
      <c r="G747" s="3" t="str">
        <f t="shared" si="10"/>
        <v/>
      </c>
      <c r="H747" s="3" t="str">
        <f t="shared" si="11"/>
        <v>#VALUE!</v>
      </c>
      <c r="I747" s="3" t="str">
        <f t="shared" si="12"/>
        <v>#VALUE!</v>
      </c>
      <c r="J747" s="94" t="str">
        <f t="shared" si="3"/>
        <v>#VALUE!</v>
      </c>
      <c r="K747" s="3" t="str">
        <f t="shared" si="6"/>
        <v/>
      </c>
    </row>
    <row r="748" ht="15.75" customHeight="1">
      <c r="B748" s="3"/>
      <c r="C748" s="3"/>
      <c r="D748" s="3"/>
      <c r="E748" s="3"/>
      <c r="G748" s="3" t="str">
        <f t="shared" si="10"/>
        <v/>
      </c>
      <c r="H748" s="3" t="str">
        <f t="shared" si="11"/>
        <v>#VALUE!</v>
      </c>
      <c r="I748" s="3" t="str">
        <f t="shared" si="12"/>
        <v>#VALUE!</v>
      </c>
      <c r="J748" s="94" t="str">
        <f t="shared" si="3"/>
        <v>#VALUE!</v>
      </c>
      <c r="K748" s="3" t="str">
        <f t="shared" si="6"/>
        <v/>
      </c>
    </row>
    <row r="749" ht="15.75" customHeight="1">
      <c r="B749" s="3"/>
      <c r="C749" s="3"/>
      <c r="D749" s="3"/>
      <c r="E749" s="3"/>
      <c r="G749" s="3" t="str">
        <f t="shared" si="10"/>
        <v/>
      </c>
      <c r="H749" s="3" t="str">
        <f t="shared" si="11"/>
        <v>#VALUE!</v>
      </c>
      <c r="I749" s="3" t="str">
        <f t="shared" si="12"/>
        <v>#VALUE!</v>
      </c>
      <c r="J749" s="94" t="str">
        <f t="shared" si="3"/>
        <v>#VALUE!</v>
      </c>
      <c r="K749" s="3" t="str">
        <f t="shared" si="6"/>
        <v/>
      </c>
    </row>
    <row r="750" ht="15.75" customHeight="1">
      <c r="B750" s="3"/>
      <c r="C750" s="3"/>
      <c r="D750" s="3"/>
      <c r="E750" s="3"/>
      <c r="G750" s="3" t="str">
        <f t="shared" si="10"/>
        <v/>
      </c>
      <c r="H750" s="3" t="str">
        <f t="shared" si="11"/>
        <v>#VALUE!</v>
      </c>
      <c r="I750" s="3" t="str">
        <f t="shared" si="12"/>
        <v>#VALUE!</v>
      </c>
      <c r="J750" s="94" t="str">
        <f t="shared" si="3"/>
        <v>#VALUE!</v>
      </c>
      <c r="K750" s="3" t="str">
        <f t="shared" si="6"/>
        <v/>
      </c>
    </row>
    <row r="751" ht="15.75" customHeight="1">
      <c r="B751" s="3"/>
      <c r="C751" s="3"/>
      <c r="D751" s="3"/>
      <c r="E751" s="3"/>
      <c r="G751" s="3" t="str">
        <f t="shared" si="10"/>
        <v/>
      </c>
      <c r="H751" s="3" t="str">
        <f t="shared" si="11"/>
        <v>#VALUE!</v>
      </c>
      <c r="I751" s="3" t="str">
        <f t="shared" si="12"/>
        <v>#VALUE!</v>
      </c>
      <c r="J751" s="94" t="str">
        <f t="shared" si="3"/>
        <v>#VALUE!</v>
      </c>
      <c r="K751" s="3" t="str">
        <f t="shared" si="6"/>
        <v/>
      </c>
    </row>
    <row r="752" ht="15.75" customHeight="1">
      <c r="B752" s="3"/>
      <c r="C752" s="3"/>
      <c r="D752" s="3"/>
      <c r="E752" s="3"/>
      <c r="G752" s="3" t="str">
        <f t="shared" si="10"/>
        <v/>
      </c>
      <c r="H752" s="3" t="str">
        <f t="shared" si="11"/>
        <v>#VALUE!</v>
      </c>
      <c r="I752" s="3" t="str">
        <f t="shared" si="12"/>
        <v>#VALUE!</v>
      </c>
      <c r="J752" s="94" t="str">
        <f t="shared" si="3"/>
        <v>#VALUE!</v>
      </c>
      <c r="K752" s="3" t="str">
        <f t="shared" si="6"/>
        <v/>
      </c>
    </row>
    <row r="753" ht="15.75" customHeight="1">
      <c r="B753" s="3"/>
      <c r="C753" s="3"/>
      <c r="D753" s="3"/>
      <c r="E753" s="3"/>
      <c r="G753" s="3" t="str">
        <f t="shared" si="10"/>
        <v/>
      </c>
      <c r="H753" s="3" t="str">
        <f t="shared" si="11"/>
        <v>#VALUE!</v>
      </c>
      <c r="I753" s="3" t="str">
        <f t="shared" si="12"/>
        <v>#VALUE!</v>
      </c>
      <c r="J753" s="94" t="str">
        <f t="shared" si="3"/>
        <v>#VALUE!</v>
      </c>
      <c r="K753" s="3" t="str">
        <f t="shared" si="6"/>
        <v/>
      </c>
    </row>
    <row r="754" ht="15.75" customHeight="1">
      <c r="B754" s="3"/>
      <c r="C754" s="3"/>
      <c r="D754" s="3"/>
      <c r="E754" s="3"/>
      <c r="G754" s="3" t="str">
        <f t="shared" si="10"/>
        <v/>
      </c>
      <c r="H754" s="3" t="str">
        <f t="shared" si="11"/>
        <v>#VALUE!</v>
      </c>
      <c r="I754" s="3" t="str">
        <f t="shared" si="12"/>
        <v>#VALUE!</v>
      </c>
      <c r="J754" s="94" t="str">
        <f t="shared" si="3"/>
        <v>#VALUE!</v>
      </c>
      <c r="K754" s="3" t="str">
        <f t="shared" si="6"/>
        <v/>
      </c>
    </row>
    <row r="755" ht="15.75" customHeight="1">
      <c r="B755" s="3"/>
      <c r="C755" s="3"/>
      <c r="D755" s="3"/>
      <c r="E755" s="3"/>
      <c r="G755" s="3" t="str">
        <f t="shared" si="10"/>
        <v/>
      </c>
      <c r="H755" s="3" t="str">
        <f t="shared" si="11"/>
        <v>#VALUE!</v>
      </c>
      <c r="I755" s="3" t="str">
        <f t="shared" si="12"/>
        <v>#VALUE!</v>
      </c>
      <c r="J755" s="94" t="str">
        <f t="shared" si="3"/>
        <v>#VALUE!</v>
      </c>
      <c r="K755" s="3" t="str">
        <f t="shared" si="6"/>
        <v/>
      </c>
    </row>
    <row r="756" ht="15.75" customHeight="1">
      <c r="B756" s="3"/>
      <c r="C756" s="3"/>
      <c r="D756" s="3"/>
      <c r="E756" s="3"/>
      <c r="G756" s="3" t="str">
        <f t="shared" si="10"/>
        <v/>
      </c>
      <c r="H756" s="3" t="str">
        <f t="shared" si="11"/>
        <v>#VALUE!</v>
      </c>
      <c r="I756" s="3" t="str">
        <f t="shared" si="12"/>
        <v>#VALUE!</v>
      </c>
      <c r="J756" s="94" t="str">
        <f t="shared" si="3"/>
        <v>#VALUE!</v>
      </c>
      <c r="K756" s="3" t="str">
        <f t="shared" si="6"/>
        <v/>
      </c>
    </row>
    <row r="757" ht="15.75" customHeight="1">
      <c r="B757" s="3"/>
      <c r="C757" s="3"/>
      <c r="D757" s="3"/>
      <c r="E757" s="3"/>
      <c r="G757" s="3" t="str">
        <f t="shared" si="10"/>
        <v/>
      </c>
      <c r="H757" s="3" t="str">
        <f t="shared" si="11"/>
        <v>#VALUE!</v>
      </c>
      <c r="I757" s="3" t="str">
        <f t="shared" si="12"/>
        <v>#VALUE!</v>
      </c>
      <c r="J757" s="94" t="str">
        <f t="shared" si="3"/>
        <v>#VALUE!</v>
      </c>
      <c r="K757" s="3" t="str">
        <f t="shared" si="6"/>
        <v/>
      </c>
    </row>
    <row r="758" ht="15.75" customHeight="1">
      <c r="B758" s="3"/>
      <c r="C758" s="3"/>
      <c r="D758" s="3"/>
      <c r="E758" s="3"/>
      <c r="G758" s="3" t="str">
        <f t="shared" si="10"/>
        <v/>
      </c>
      <c r="H758" s="3" t="str">
        <f t="shared" si="11"/>
        <v>#VALUE!</v>
      </c>
      <c r="I758" s="3" t="str">
        <f t="shared" si="12"/>
        <v>#VALUE!</v>
      </c>
      <c r="J758" s="94" t="str">
        <f t="shared" si="3"/>
        <v>#VALUE!</v>
      </c>
      <c r="K758" s="3" t="str">
        <f t="shared" si="6"/>
        <v/>
      </c>
    </row>
    <row r="759" ht="15.75" customHeight="1">
      <c r="B759" s="3"/>
      <c r="C759" s="3"/>
      <c r="D759" s="3"/>
      <c r="E759" s="3"/>
      <c r="G759" s="3" t="str">
        <f t="shared" si="10"/>
        <v/>
      </c>
      <c r="H759" s="3" t="str">
        <f t="shared" si="11"/>
        <v>#VALUE!</v>
      </c>
      <c r="I759" s="3" t="str">
        <f t="shared" si="12"/>
        <v>#VALUE!</v>
      </c>
      <c r="J759" s="94" t="str">
        <f t="shared" si="3"/>
        <v>#VALUE!</v>
      </c>
      <c r="K759" s="3" t="str">
        <f t="shared" si="6"/>
        <v/>
      </c>
    </row>
    <row r="760" ht="15.75" customHeight="1">
      <c r="B760" s="3"/>
      <c r="C760" s="3"/>
      <c r="D760" s="3"/>
      <c r="E760" s="3"/>
      <c r="G760" s="3" t="str">
        <f t="shared" si="10"/>
        <v/>
      </c>
      <c r="H760" s="3" t="str">
        <f t="shared" si="11"/>
        <v>#VALUE!</v>
      </c>
      <c r="I760" s="3" t="str">
        <f t="shared" si="12"/>
        <v>#VALUE!</v>
      </c>
      <c r="J760" s="94" t="str">
        <f t="shared" si="3"/>
        <v>#VALUE!</v>
      </c>
      <c r="K760" s="3" t="str">
        <f t="shared" si="6"/>
        <v/>
      </c>
    </row>
    <row r="761" ht="15.75" customHeight="1">
      <c r="B761" s="3"/>
      <c r="C761" s="3"/>
      <c r="D761" s="3"/>
      <c r="E761" s="3"/>
      <c r="G761" s="3" t="str">
        <f t="shared" si="10"/>
        <v/>
      </c>
      <c r="H761" s="3" t="str">
        <f t="shared" si="11"/>
        <v>#VALUE!</v>
      </c>
      <c r="I761" s="3" t="str">
        <f t="shared" si="12"/>
        <v>#VALUE!</v>
      </c>
      <c r="J761" s="94" t="str">
        <f t="shared" si="3"/>
        <v>#VALUE!</v>
      </c>
      <c r="K761" s="3" t="str">
        <f t="shared" si="6"/>
        <v/>
      </c>
    </row>
    <row r="762" ht="15.75" customHeight="1">
      <c r="B762" s="3"/>
      <c r="C762" s="3"/>
      <c r="D762" s="3"/>
      <c r="E762" s="3"/>
      <c r="G762" s="3" t="str">
        <f t="shared" si="10"/>
        <v/>
      </c>
      <c r="H762" s="3" t="str">
        <f t="shared" si="11"/>
        <v>#VALUE!</v>
      </c>
      <c r="I762" s="3" t="str">
        <f t="shared" si="12"/>
        <v>#VALUE!</v>
      </c>
      <c r="J762" s="94" t="str">
        <f t="shared" si="3"/>
        <v>#VALUE!</v>
      </c>
      <c r="K762" s="3" t="str">
        <f t="shared" si="6"/>
        <v/>
      </c>
    </row>
    <row r="763" ht="15.75" customHeight="1">
      <c r="B763" s="3"/>
      <c r="C763" s="3"/>
      <c r="D763" s="3"/>
      <c r="E763" s="3"/>
      <c r="G763" s="3" t="str">
        <f t="shared" si="10"/>
        <v/>
      </c>
      <c r="H763" s="3" t="str">
        <f t="shared" si="11"/>
        <v>#VALUE!</v>
      </c>
      <c r="I763" s="3" t="str">
        <f t="shared" si="12"/>
        <v>#VALUE!</v>
      </c>
      <c r="J763" s="94" t="str">
        <f t="shared" si="3"/>
        <v>#VALUE!</v>
      </c>
      <c r="K763" s="3" t="str">
        <f t="shared" si="6"/>
        <v/>
      </c>
    </row>
    <row r="764" ht="15.75" customHeight="1">
      <c r="B764" s="3"/>
      <c r="C764" s="3"/>
      <c r="D764" s="3"/>
      <c r="E764" s="3"/>
      <c r="G764" s="3" t="str">
        <f t="shared" si="10"/>
        <v/>
      </c>
      <c r="H764" s="3" t="str">
        <f t="shared" si="11"/>
        <v>#VALUE!</v>
      </c>
      <c r="I764" s="3" t="str">
        <f t="shared" si="12"/>
        <v>#VALUE!</v>
      </c>
      <c r="J764" s="94" t="str">
        <f t="shared" si="3"/>
        <v>#VALUE!</v>
      </c>
      <c r="K764" s="3" t="str">
        <f t="shared" si="6"/>
        <v/>
      </c>
    </row>
    <row r="765" ht="15.75" customHeight="1">
      <c r="B765" s="3"/>
      <c r="C765" s="3"/>
      <c r="D765" s="3"/>
      <c r="E765" s="3"/>
      <c r="G765" s="3" t="str">
        <f t="shared" si="10"/>
        <v/>
      </c>
      <c r="H765" s="3" t="str">
        <f t="shared" si="11"/>
        <v>#VALUE!</v>
      </c>
      <c r="I765" s="3" t="str">
        <f t="shared" si="12"/>
        <v>#VALUE!</v>
      </c>
      <c r="J765" s="94" t="str">
        <f t="shared" si="3"/>
        <v>#VALUE!</v>
      </c>
      <c r="K765" s="3" t="str">
        <f t="shared" si="6"/>
        <v/>
      </c>
    </row>
    <row r="766" ht="15.75" customHeight="1">
      <c r="B766" s="3"/>
      <c r="C766" s="3"/>
      <c r="D766" s="3"/>
      <c r="E766" s="3"/>
      <c r="G766" s="3" t="str">
        <f t="shared" si="10"/>
        <v/>
      </c>
      <c r="H766" s="3" t="str">
        <f t="shared" si="11"/>
        <v>#VALUE!</v>
      </c>
      <c r="I766" s="3" t="str">
        <f t="shared" si="12"/>
        <v>#VALUE!</v>
      </c>
      <c r="J766" s="94" t="str">
        <f t="shared" si="3"/>
        <v>#VALUE!</v>
      </c>
      <c r="K766" s="3" t="str">
        <f t="shared" si="6"/>
        <v/>
      </c>
    </row>
    <row r="767" ht="15.75" customHeight="1">
      <c r="B767" s="3"/>
      <c r="C767" s="3"/>
      <c r="D767" s="3"/>
      <c r="E767" s="3"/>
      <c r="G767" s="3" t="str">
        <f t="shared" si="10"/>
        <v/>
      </c>
      <c r="H767" s="3" t="str">
        <f t="shared" si="11"/>
        <v>#VALUE!</v>
      </c>
      <c r="I767" s="3" t="str">
        <f t="shared" si="12"/>
        <v>#VALUE!</v>
      </c>
      <c r="J767" s="94" t="str">
        <f t="shared" si="3"/>
        <v>#VALUE!</v>
      </c>
      <c r="K767" s="3" t="str">
        <f t="shared" si="6"/>
        <v/>
      </c>
    </row>
    <row r="768" ht="15.75" customHeight="1">
      <c r="B768" s="3"/>
      <c r="C768" s="3"/>
      <c r="D768" s="3"/>
      <c r="E768" s="3"/>
      <c r="G768" s="3" t="str">
        <f t="shared" si="10"/>
        <v/>
      </c>
      <c r="H768" s="3" t="str">
        <f t="shared" si="11"/>
        <v>#VALUE!</v>
      </c>
      <c r="I768" s="3" t="str">
        <f t="shared" si="12"/>
        <v>#VALUE!</v>
      </c>
      <c r="J768" s="94" t="str">
        <f t="shared" si="3"/>
        <v>#VALUE!</v>
      </c>
      <c r="K768" s="3" t="str">
        <f t="shared" si="6"/>
        <v/>
      </c>
    </row>
    <row r="769" ht="15.75" customHeight="1">
      <c r="B769" s="3"/>
      <c r="C769" s="3"/>
      <c r="D769" s="3"/>
      <c r="E769" s="3"/>
      <c r="G769" s="3" t="str">
        <f t="shared" si="10"/>
        <v/>
      </c>
      <c r="H769" s="3" t="str">
        <f t="shared" si="11"/>
        <v>#VALUE!</v>
      </c>
      <c r="I769" s="3" t="str">
        <f t="shared" si="12"/>
        <v>#VALUE!</v>
      </c>
      <c r="J769" s="94" t="str">
        <f t="shared" si="3"/>
        <v>#VALUE!</v>
      </c>
      <c r="K769" s="3" t="str">
        <f t="shared" si="6"/>
        <v/>
      </c>
    </row>
    <row r="770" ht="15.75" customHeight="1">
      <c r="B770" s="3"/>
      <c r="C770" s="3"/>
      <c r="D770" s="3"/>
      <c r="E770" s="3"/>
      <c r="G770" s="3" t="str">
        <f t="shared" si="10"/>
        <v/>
      </c>
      <c r="H770" s="3" t="str">
        <f t="shared" si="11"/>
        <v>#VALUE!</v>
      </c>
      <c r="I770" s="3" t="str">
        <f t="shared" si="12"/>
        <v>#VALUE!</v>
      </c>
      <c r="J770" s="94" t="str">
        <f t="shared" si="3"/>
        <v>#VALUE!</v>
      </c>
      <c r="K770" s="3" t="str">
        <f t="shared" si="6"/>
        <v/>
      </c>
    </row>
    <row r="771" ht="15.75" customHeight="1">
      <c r="B771" s="3"/>
      <c r="C771" s="3"/>
      <c r="D771" s="3"/>
      <c r="E771" s="3"/>
      <c r="G771" s="3" t="str">
        <f t="shared" si="10"/>
        <v/>
      </c>
      <c r="H771" s="3" t="str">
        <f t="shared" si="11"/>
        <v>#VALUE!</v>
      </c>
      <c r="I771" s="3" t="str">
        <f t="shared" si="12"/>
        <v>#VALUE!</v>
      </c>
      <c r="J771" s="94" t="str">
        <f t="shared" si="3"/>
        <v>#VALUE!</v>
      </c>
      <c r="K771" s="3" t="str">
        <f t="shared" si="6"/>
        <v/>
      </c>
    </row>
    <row r="772" ht="15.75" customHeight="1">
      <c r="B772" s="3"/>
      <c r="C772" s="3"/>
      <c r="D772" s="3"/>
      <c r="E772" s="3"/>
      <c r="G772" s="3" t="str">
        <f t="shared" si="10"/>
        <v/>
      </c>
      <c r="H772" s="3" t="str">
        <f t="shared" si="11"/>
        <v>#VALUE!</v>
      </c>
      <c r="I772" s="3" t="str">
        <f t="shared" si="12"/>
        <v>#VALUE!</v>
      </c>
      <c r="J772" s="94" t="str">
        <f t="shared" si="3"/>
        <v>#VALUE!</v>
      </c>
      <c r="K772" s="3" t="str">
        <f t="shared" si="6"/>
        <v/>
      </c>
    </row>
    <row r="773" ht="15.75" customHeight="1">
      <c r="B773" s="3"/>
      <c r="C773" s="3"/>
      <c r="D773" s="3"/>
      <c r="E773" s="3"/>
      <c r="G773" s="3" t="str">
        <f t="shared" si="10"/>
        <v/>
      </c>
      <c r="H773" s="3" t="str">
        <f t="shared" si="11"/>
        <v>#VALUE!</v>
      </c>
      <c r="I773" s="3" t="str">
        <f t="shared" si="12"/>
        <v>#VALUE!</v>
      </c>
      <c r="J773" s="94" t="str">
        <f t="shared" si="3"/>
        <v>#VALUE!</v>
      </c>
      <c r="K773" s="3" t="str">
        <f t="shared" si="6"/>
        <v/>
      </c>
    </row>
    <row r="774" ht="15.75" customHeight="1">
      <c r="B774" s="3"/>
      <c r="C774" s="3"/>
      <c r="D774" s="3"/>
      <c r="E774" s="3"/>
      <c r="G774" s="3" t="str">
        <f t="shared" si="10"/>
        <v/>
      </c>
      <c r="H774" s="3" t="str">
        <f t="shared" si="11"/>
        <v>#VALUE!</v>
      </c>
      <c r="I774" s="3" t="str">
        <f t="shared" si="12"/>
        <v>#VALUE!</v>
      </c>
      <c r="J774" s="94" t="str">
        <f t="shared" si="3"/>
        <v>#VALUE!</v>
      </c>
      <c r="K774" s="3" t="str">
        <f t="shared" si="6"/>
        <v/>
      </c>
    </row>
    <row r="775" ht="15.75" customHeight="1">
      <c r="B775" s="3"/>
      <c r="C775" s="3"/>
      <c r="D775" s="3"/>
      <c r="E775" s="3"/>
      <c r="G775" s="3" t="str">
        <f t="shared" si="10"/>
        <v/>
      </c>
      <c r="H775" s="3" t="str">
        <f t="shared" si="11"/>
        <v>#VALUE!</v>
      </c>
      <c r="I775" s="3" t="str">
        <f t="shared" si="12"/>
        <v>#VALUE!</v>
      </c>
      <c r="J775" s="94" t="str">
        <f t="shared" si="3"/>
        <v>#VALUE!</v>
      </c>
      <c r="K775" s="3" t="str">
        <f t="shared" si="6"/>
        <v/>
      </c>
    </row>
    <row r="776" ht="15.75" customHeight="1">
      <c r="B776" s="3"/>
      <c r="C776" s="3"/>
      <c r="D776" s="3"/>
      <c r="E776" s="3"/>
      <c r="G776" s="3" t="str">
        <f t="shared" si="10"/>
        <v/>
      </c>
      <c r="H776" s="3" t="str">
        <f t="shared" si="11"/>
        <v>#VALUE!</v>
      </c>
      <c r="I776" s="3" t="str">
        <f t="shared" si="12"/>
        <v>#VALUE!</v>
      </c>
      <c r="J776" s="94" t="str">
        <f t="shared" si="3"/>
        <v>#VALUE!</v>
      </c>
      <c r="K776" s="3" t="str">
        <f t="shared" si="6"/>
        <v/>
      </c>
    </row>
    <row r="777" ht="15.75" customHeight="1">
      <c r="B777" s="3"/>
      <c r="C777" s="3"/>
      <c r="D777" s="3"/>
      <c r="E777" s="3"/>
      <c r="G777" s="3" t="str">
        <f t="shared" si="10"/>
        <v/>
      </c>
      <c r="H777" s="3" t="str">
        <f t="shared" si="11"/>
        <v>#VALUE!</v>
      </c>
      <c r="I777" s="3" t="str">
        <f t="shared" si="12"/>
        <v>#VALUE!</v>
      </c>
      <c r="J777" s="94" t="str">
        <f t="shared" si="3"/>
        <v>#VALUE!</v>
      </c>
      <c r="K777" s="3" t="str">
        <f t="shared" si="6"/>
        <v/>
      </c>
    </row>
    <row r="778" ht="15.75" customHeight="1">
      <c r="B778" s="3"/>
      <c r="C778" s="3"/>
      <c r="D778" s="3"/>
      <c r="E778" s="3"/>
      <c r="G778" s="3" t="str">
        <f t="shared" si="10"/>
        <v/>
      </c>
      <c r="H778" s="3" t="str">
        <f t="shared" si="11"/>
        <v>#VALUE!</v>
      </c>
      <c r="I778" s="3" t="str">
        <f t="shared" si="12"/>
        <v>#VALUE!</v>
      </c>
      <c r="J778" s="94" t="str">
        <f t="shared" si="3"/>
        <v>#VALUE!</v>
      </c>
      <c r="K778" s="3" t="str">
        <f t="shared" si="6"/>
        <v/>
      </c>
    </row>
    <row r="779" ht="15.75" customHeight="1">
      <c r="B779" s="3"/>
      <c r="C779" s="3"/>
      <c r="D779" s="3"/>
      <c r="E779" s="3"/>
      <c r="G779" s="3" t="str">
        <f t="shared" si="10"/>
        <v/>
      </c>
      <c r="H779" s="3" t="str">
        <f t="shared" si="11"/>
        <v>#VALUE!</v>
      </c>
      <c r="I779" s="3" t="str">
        <f t="shared" si="12"/>
        <v>#VALUE!</v>
      </c>
      <c r="J779" s="94" t="str">
        <f t="shared" si="3"/>
        <v>#VALUE!</v>
      </c>
      <c r="K779" s="3" t="str">
        <f t="shared" si="6"/>
        <v/>
      </c>
    </row>
    <row r="780" ht="15.75" customHeight="1">
      <c r="B780" s="3"/>
      <c r="C780" s="3"/>
      <c r="D780" s="3"/>
      <c r="E780" s="3"/>
      <c r="G780" s="3" t="str">
        <f t="shared" si="10"/>
        <v/>
      </c>
      <c r="H780" s="3" t="str">
        <f t="shared" si="11"/>
        <v>#VALUE!</v>
      </c>
      <c r="I780" s="3" t="str">
        <f t="shared" si="12"/>
        <v>#VALUE!</v>
      </c>
      <c r="J780" s="94" t="str">
        <f t="shared" si="3"/>
        <v>#VALUE!</v>
      </c>
      <c r="K780" s="3" t="str">
        <f t="shared" si="6"/>
        <v/>
      </c>
    </row>
    <row r="781" ht="15.75" customHeight="1">
      <c r="B781" s="3"/>
      <c r="C781" s="3"/>
      <c r="D781" s="3"/>
      <c r="E781" s="3"/>
      <c r="G781" s="3" t="str">
        <f t="shared" si="10"/>
        <v/>
      </c>
      <c r="H781" s="3" t="str">
        <f t="shared" si="11"/>
        <v>#VALUE!</v>
      </c>
      <c r="I781" s="3" t="str">
        <f t="shared" si="12"/>
        <v>#VALUE!</v>
      </c>
      <c r="J781" s="94" t="str">
        <f t="shared" si="3"/>
        <v>#VALUE!</v>
      </c>
      <c r="K781" s="3" t="str">
        <f t="shared" si="6"/>
        <v/>
      </c>
    </row>
    <row r="782" ht="15.75" customHeight="1">
      <c r="B782" s="3"/>
      <c r="C782" s="3"/>
      <c r="D782" s="3"/>
      <c r="E782" s="3"/>
      <c r="G782" s="3" t="str">
        <f t="shared" si="10"/>
        <v/>
      </c>
      <c r="H782" s="3" t="str">
        <f t="shared" si="11"/>
        <v>#VALUE!</v>
      </c>
      <c r="I782" s="3" t="str">
        <f t="shared" si="12"/>
        <v>#VALUE!</v>
      </c>
      <c r="J782" s="94" t="str">
        <f t="shared" si="3"/>
        <v>#VALUE!</v>
      </c>
      <c r="K782" s="3" t="str">
        <f t="shared" si="6"/>
        <v/>
      </c>
    </row>
    <row r="783" ht="15.75" customHeight="1">
      <c r="B783" s="3"/>
      <c r="C783" s="3"/>
      <c r="D783" s="3"/>
      <c r="E783" s="3"/>
      <c r="G783" s="3" t="str">
        <f t="shared" si="10"/>
        <v/>
      </c>
      <c r="H783" s="3" t="str">
        <f t="shared" si="11"/>
        <v>#VALUE!</v>
      </c>
      <c r="I783" s="3" t="str">
        <f t="shared" si="12"/>
        <v>#VALUE!</v>
      </c>
      <c r="J783" s="94" t="str">
        <f t="shared" si="3"/>
        <v>#VALUE!</v>
      </c>
      <c r="K783" s="3" t="str">
        <f t="shared" si="6"/>
        <v/>
      </c>
    </row>
    <row r="784" ht="15.75" customHeight="1">
      <c r="B784" s="3"/>
      <c r="C784" s="3"/>
      <c r="D784" s="3"/>
      <c r="E784" s="3"/>
      <c r="G784" s="3" t="str">
        <f t="shared" si="10"/>
        <v/>
      </c>
      <c r="H784" s="3" t="str">
        <f t="shared" si="11"/>
        <v>#VALUE!</v>
      </c>
      <c r="I784" s="3" t="str">
        <f t="shared" si="12"/>
        <v>#VALUE!</v>
      </c>
      <c r="J784" s="94" t="str">
        <f t="shared" si="3"/>
        <v>#VALUE!</v>
      </c>
      <c r="K784" s="3" t="str">
        <f t="shared" si="6"/>
        <v/>
      </c>
    </row>
    <row r="785" ht="15.75" customHeight="1">
      <c r="B785" s="3"/>
      <c r="C785" s="3"/>
      <c r="D785" s="3"/>
      <c r="E785" s="3"/>
      <c r="G785" s="3" t="str">
        <f t="shared" si="10"/>
        <v/>
      </c>
      <c r="H785" s="3" t="str">
        <f t="shared" si="11"/>
        <v>#VALUE!</v>
      </c>
      <c r="I785" s="3" t="str">
        <f t="shared" si="12"/>
        <v>#VALUE!</v>
      </c>
      <c r="J785" s="94" t="str">
        <f t="shared" si="3"/>
        <v>#VALUE!</v>
      </c>
      <c r="K785" s="3" t="str">
        <f t="shared" si="6"/>
        <v/>
      </c>
    </row>
    <row r="786" ht="15.75" customHeight="1">
      <c r="B786" s="3"/>
      <c r="C786" s="3"/>
      <c r="D786" s="3"/>
      <c r="E786" s="3"/>
      <c r="G786" s="3" t="str">
        <f t="shared" si="10"/>
        <v/>
      </c>
      <c r="H786" s="3" t="str">
        <f t="shared" si="11"/>
        <v>#VALUE!</v>
      </c>
      <c r="I786" s="3" t="str">
        <f t="shared" si="12"/>
        <v>#VALUE!</v>
      </c>
      <c r="J786" s="94" t="str">
        <f t="shared" si="3"/>
        <v>#VALUE!</v>
      </c>
      <c r="K786" s="3" t="str">
        <f t="shared" si="6"/>
        <v/>
      </c>
    </row>
    <row r="787" ht="15.75" customHeight="1">
      <c r="B787" s="3"/>
      <c r="C787" s="3"/>
      <c r="D787" s="3"/>
      <c r="E787" s="3"/>
      <c r="G787" s="3" t="str">
        <f t="shared" si="10"/>
        <v/>
      </c>
      <c r="H787" s="3" t="str">
        <f t="shared" si="11"/>
        <v>#VALUE!</v>
      </c>
      <c r="I787" s="3" t="str">
        <f t="shared" si="12"/>
        <v>#VALUE!</v>
      </c>
      <c r="J787" s="94" t="str">
        <f t="shared" si="3"/>
        <v>#VALUE!</v>
      </c>
      <c r="K787" s="3" t="str">
        <f t="shared" si="6"/>
        <v/>
      </c>
    </row>
    <row r="788" ht="15.75" customHeight="1">
      <c r="B788" s="3"/>
      <c r="C788" s="3"/>
      <c r="D788" s="3"/>
      <c r="E788" s="3"/>
      <c r="G788" s="3" t="str">
        <f t="shared" si="10"/>
        <v/>
      </c>
      <c r="H788" s="3" t="str">
        <f t="shared" si="11"/>
        <v>#VALUE!</v>
      </c>
      <c r="I788" s="3" t="str">
        <f t="shared" si="12"/>
        <v>#VALUE!</v>
      </c>
      <c r="J788" s="94" t="str">
        <f t="shared" si="3"/>
        <v>#VALUE!</v>
      </c>
      <c r="K788" s="3" t="str">
        <f t="shared" si="6"/>
        <v/>
      </c>
    </row>
    <row r="789" ht="15.75" customHeight="1">
      <c r="B789" s="3"/>
      <c r="C789" s="3"/>
      <c r="D789" s="3"/>
      <c r="E789" s="3"/>
      <c r="G789" s="3" t="str">
        <f t="shared" si="10"/>
        <v/>
      </c>
      <c r="H789" s="3" t="str">
        <f t="shared" si="11"/>
        <v>#VALUE!</v>
      </c>
      <c r="I789" s="3" t="str">
        <f t="shared" si="12"/>
        <v>#VALUE!</v>
      </c>
      <c r="J789" s="94" t="str">
        <f t="shared" si="3"/>
        <v>#VALUE!</v>
      </c>
      <c r="K789" s="3" t="str">
        <f t="shared" si="6"/>
        <v/>
      </c>
    </row>
    <row r="790" ht="15.75" customHeight="1">
      <c r="B790" s="3"/>
      <c r="C790" s="3"/>
      <c r="D790" s="3"/>
      <c r="E790" s="3"/>
      <c r="G790" s="3" t="str">
        <f t="shared" si="10"/>
        <v/>
      </c>
      <c r="H790" s="3" t="str">
        <f t="shared" si="11"/>
        <v>#VALUE!</v>
      </c>
      <c r="I790" s="3" t="str">
        <f t="shared" si="12"/>
        <v>#VALUE!</v>
      </c>
      <c r="J790" s="94" t="str">
        <f t="shared" si="3"/>
        <v>#VALUE!</v>
      </c>
      <c r="K790" s="3" t="str">
        <f t="shared" si="6"/>
        <v/>
      </c>
    </row>
    <row r="791" ht="15.75" customHeight="1">
      <c r="B791" s="3"/>
      <c r="C791" s="3"/>
      <c r="D791" s="3"/>
      <c r="E791" s="3"/>
      <c r="G791" s="3" t="str">
        <f t="shared" si="10"/>
        <v/>
      </c>
      <c r="H791" s="3" t="str">
        <f t="shared" si="11"/>
        <v>#VALUE!</v>
      </c>
      <c r="I791" s="3" t="str">
        <f t="shared" si="12"/>
        <v>#VALUE!</v>
      </c>
      <c r="J791" s="94" t="str">
        <f t="shared" si="3"/>
        <v>#VALUE!</v>
      </c>
      <c r="K791" s="3" t="str">
        <f t="shared" si="6"/>
        <v/>
      </c>
    </row>
    <row r="792" ht="15.75" customHeight="1">
      <c r="B792" s="3"/>
      <c r="C792" s="3"/>
      <c r="D792" s="3"/>
      <c r="E792" s="3"/>
      <c r="G792" s="3" t="str">
        <f t="shared" si="10"/>
        <v/>
      </c>
      <c r="H792" s="3" t="str">
        <f t="shared" si="11"/>
        <v>#VALUE!</v>
      </c>
      <c r="I792" s="3" t="str">
        <f t="shared" si="12"/>
        <v>#VALUE!</v>
      </c>
      <c r="J792" s="94" t="str">
        <f t="shared" si="3"/>
        <v>#VALUE!</v>
      </c>
      <c r="K792" s="3" t="str">
        <f t="shared" si="6"/>
        <v/>
      </c>
    </row>
    <row r="793" ht="15.75" customHeight="1">
      <c r="B793" s="3"/>
      <c r="C793" s="3"/>
      <c r="D793" s="3"/>
      <c r="E793" s="3"/>
      <c r="G793" s="3" t="str">
        <f t="shared" si="10"/>
        <v/>
      </c>
      <c r="H793" s="3" t="str">
        <f t="shared" si="11"/>
        <v>#VALUE!</v>
      </c>
      <c r="I793" s="3" t="str">
        <f t="shared" si="12"/>
        <v>#VALUE!</v>
      </c>
      <c r="J793" s="94" t="str">
        <f t="shared" si="3"/>
        <v>#VALUE!</v>
      </c>
      <c r="K793" s="3" t="str">
        <f t="shared" si="6"/>
        <v/>
      </c>
    </row>
    <row r="794" ht="15.75" customHeight="1">
      <c r="B794" s="3"/>
      <c r="C794" s="3"/>
      <c r="D794" s="3"/>
      <c r="E794" s="3"/>
      <c r="G794" s="3" t="str">
        <f t="shared" si="10"/>
        <v/>
      </c>
      <c r="H794" s="3" t="str">
        <f t="shared" si="11"/>
        <v>#VALUE!</v>
      </c>
      <c r="I794" s="3" t="str">
        <f t="shared" si="12"/>
        <v>#VALUE!</v>
      </c>
      <c r="J794" s="94" t="str">
        <f t="shared" si="3"/>
        <v>#VALUE!</v>
      </c>
      <c r="K794" s="3" t="str">
        <f t="shared" si="6"/>
        <v/>
      </c>
    </row>
    <row r="795" ht="15.75" customHeight="1">
      <c r="B795" s="3"/>
      <c r="C795" s="3"/>
      <c r="D795" s="3"/>
      <c r="E795" s="3"/>
      <c r="G795" s="3" t="str">
        <f t="shared" si="10"/>
        <v/>
      </c>
      <c r="H795" s="3" t="str">
        <f t="shared" si="11"/>
        <v>#VALUE!</v>
      </c>
      <c r="I795" s="3" t="str">
        <f t="shared" si="12"/>
        <v>#VALUE!</v>
      </c>
      <c r="J795" s="94" t="str">
        <f t="shared" si="3"/>
        <v>#VALUE!</v>
      </c>
      <c r="K795" s="3" t="str">
        <f t="shared" si="6"/>
        <v/>
      </c>
    </row>
    <row r="796" ht="15.75" customHeight="1">
      <c r="B796" s="3"/>
      <c r="C796" s="3"/>
      <c r="D796" s="3"/>
      <c r="E796" s="3"/>
      <c r="G796" s="3" t="str">
        <f t="shared" si="10"/>
        <v/>
      </c>
      <c r="H796" s="3" t="str">
        <f t="shared" si="11"/>
        <v>#VALUE!</v>
      </c>
      <c r="I796" s="3" t="str">
        <f t="shared" si="12"/>
        <v>#VALUE!</v>
      </c>
      <c r="J796" s="94" t="str">
        <f t="shared" si="3"/>
        <v>#VALUE!</v>
      </c>
      <c r="K796" s="3" t="str">
        <f t="shared" si="6"/>
        <v/>
      </c>
    </row>
    <row r="797" ht="15.75" customHeight="1">
      <c r="B797" s="3"/>
      <c r="C797" s="3"/>
      <c r="D797" s="3"/>
      <c r="E797" s="3"/>
      <c r="G797" s="3" t="str">
        <f t="shared" si="10"/>
        <v/>
      </c>
      <c r="H797" s="3" t="str">
        <f t="shared" si="11"/>
        <v>#VALUE!</v>
      </c>
      <c r="I797" s="3" t="str">
        <f t="shared" si="12"/>
        <v>#VALUE!</v>
      </c>
      <c r="J797" s="94" t="str">
        <f t="shared" si="3"/>
        <v>#VALUE!</v>
      </c>
      <c r="K797" s="3" t="str">
        <f t="shared" si="6"/>
        <v/>
      </c>
    </row>
    <row r="798" ht="15.75" customHeight="1">
      <c r="B798" s="3"/>
      <c r="C798" s="3"/>
      <c r="D798" s="3"/>
      <c r="E798" s="3"/>
      <c r="G798" s="3" t="str">
        <f t="shared" si="10"/>
        <v/>
      </c>
      <c r="H798" s="3" t="str">
        <f t="shared" si="11"/>
        <v>#VALUE!</v>
      </c>
      <c r="I798" s="3" t="str">
        <f t="shared" si="12"/>
        <v>#VALUE!</v>
      </c>
      <c r="J798" s="94" t="str">
        <f t="shared" si="3"/>
        <v>#VALUE!</v>
      </c>
      <c r="K798" s="3" t="str">
        <f t="shared" si="6"/>
        <v/>
      </c>
    </row>
    <row r="799" ht="15.75" customHeight="1">
      <c r="B799" s="3"/>
      <c r="C799" s="3"/>
      <c r="D799" s="3"/>
      <c r="E799" s="3"/>
      <c r="G799" s="3" t="str">
        <f t="shared" si="10"/>
        <v/>
      </c>
      <c r="H799" s="3" t="str">
        <f t="shared" si="11"/>
        <v>#VALUE!</v>
      </c>
      <c r="I799" s="3" t="str">
        <f t="shared" si="12"/>
        <v>#VALUE!</v>
      </c>
      <c r="J799" s="94" t="str">
        <f t="shared" si="3"/>
        <v>#VALUE!</v>
      </c>
      <c r="K799" s="3" t="str">
        <f t="shared" si="6"/>
        <v/>
      </c>
    </row>
    <row r="800" ht="15.75" customHeight="1">
      <c r="B800" s="3"/>
      <c r="C800" s="3"/>
      <c r="D800" s="3"/>
      <c r="E800" s="3"/>
      <c r="G800" s="3" t="str">
        <f t="shared" si="10"/>
        <v/>
      </c>
      <c r="H800" s="3" t="str">
        <f t="shared" si="11"/>
        <v>#VALUE!</v>
      </c>
      <c r="I800" s="3" t="str">
        <f t="shared" si="12"/>
        <v>#VALUE!</v>
      </c>
      <c r="J800" s="94" t="str">
        <f t="shared" si="3"/>
        <v>#VALUE!</v>
      </c>
      <c r="K800" s="3" t="str">
        <f t="shared" si="6"/>
        <v/>
      </c>
    </row>
    <row r="801" ht="15.75" customHeight="1">
      <c r="B801" s="3"/>
      <c r="C801" s="3"/>
      <c r="D801" s="3"/>
      <c r="E801" s="3"/>
      <c r="G801" s="3" t="str">
        <f t="shared" si="10"/>
        <v/>
      </c>
      <c r="H801" s="3" t="str">
        <f t="shared" si="11"/>
        <v>#VALUE!</v>
      </c>
      <c r="I801" s="3" t="str">
        <f t="shared" si="12"/>
        <v>#VALUE!</v>
      </c>
      <c r="J801" s="94" t="str">
        <f t="shared" si="3"/>
        <v>#VALUE!</v>
      </c>
      <c r="K801" s="3" t="str">
        <f t="shared" si="6"/>
        <v/>
      </c>
    </row>
    <row r="802" ht="15.75" customHeight="1">
      <c r="B802" s="3"/>
      <c r="C802" s="3"/>
      <c r="D802" s="3"/>
      <c r="E802" s="3"/>
      <c r="G802" s="3" t="str">
        <f t="shared" si="10"/>
        <v/>
      </c>
      <c r="H802" s="3" t="str">
        <f t="shared" si="11"/>
        <v>#VALUE!</v>
      </c>
      <c r="I802" s="3" t="str">
        <f t="shared" si="12"/>
        <v>#VALUE!</v>
      </c>
      <c r="J802" s="94" t="str">
        <f t="shared" si="3"/>
        <v>#VALUE!</v>
      </c>
      <c r="K802" s="3" t="str">
        <f t="shared" si="6"/>
        <v/>
      </c>
    </row>
    <row r="803" ht="15.75" customHeight="1">
      <c r="B803" s="3"/>
      <c r="C803" s="3"/>
      <c r="D803" s="3"/>
      <c r="E803" s="3"/>
      <c r="G803" s="3" t="str">
        <f t="shared" si="10"/>
        <v/>
      </c>
      <c r="H803" s="3" t="str">
        <f t="shared" si="11"/>
        <v>#VALUE!</v>
      </c>
      <c r="I803" s="3" t="str">
        <f t="shared" si="12"/>
        <v>#VALUE!</v>
      </c>
      <c r="J803" s="94" t="str">
        <f t="shared" si="3"/>
        <v>#VALUE!</v>
      </c>
      <c r="K803" s="3" t="str">
        <f t="shared" si="6"/>
        <v/>
      </c>
    </row>
    <row r="804" ht="15.75" customHeight="1">
      <c r="B804" s="3"/>
      <c r="C804" s="3"/>
      <c r="D804" s="3"/>
      <c r="E804" s="3"/>
      <c r="G804" s="3" t="str">
        <f t="shared" si="10"/>
        <v/>
      </c>
      <c r="H804" s="3" t="str">
        <f t="shared" si="11"/>
        <v>#VALUE!</v>
      </c>
      <c r="I804" s="3" t="str">
        <f t="shared" si="12"/>
        <v>#VALUE!</v>
      </c>
      <c r="J804" s="94" t="str">
        <f t="shared" si="3"/>
        <v>#VALUE!</v>
      </c>
      <c r="K804" s="3" t="str">
        <f t="shared" si="6"/>
        <v/>
      </c>
    </row>
    <row r="805" ht="15.75" customHeight="1">
      <c r="B805" s="3"/>
      <c r="C805" s="3"/>
      <c r="D805" s="3"/>
      <c r="E805" s="3"/>
      <c r="G805" s="3" t="str">
        <f t="shared" si="10"/>
        <v/>
      </c>
      <c r="H805" s="3" t="str">
        <f t="shared" si="11"/>
        <v>#VALUE!</v>
      </c>
      <c r="I805" s="3" t="str">
        <f t="shared" si="12"/>
        <v>#VALUE!</v>
      </c>
      <c r="J805" s="94" t="str">
        <f t="shared" si="3"/>
        <v>#VALUE!</v>
      </c>
      <c r="K805" s="3" t="str">
        <f t="shared" si="6"/>
        <v/>
      </c>
    </row>
    <row r="806" ht="15.75" customHeight="1">
      <c r="B806" s="3"/>
      <c r="C806" s="3"/>
      <c r="D806" s="3"/>
      <c r="E806" s="3"/>
      <c r="G806" s="3" t="str">
        <f t="shared" si="10"/>
        <v/>
      </c>
      <c r="H806" s="3" t="str">
        <f t="shared" si="11"/>
        <v>#VALUE!</v>
      </c>
      <c r="I806" s="3" t="str">
        <f t="shared" si="12"/>
        <v>#VALUE!</v>
      </c>
      <c r="J806" s="94" t="str">
        <f t="shared" si="3"/>
        <v>#VALUE!</v>
      </c>
      <c r="K806" s="3" t="str">
        <f t="shared" si="6"/>
        <v/>
      </c>
    </row>
    <row r="807" ht="15.75" customHeight="1">
      <c r="B807" s="3"/>
      <c r="C807" s="3"/>
      <c r="D807" s="3"/>
      <c r="E807" s="3"/>
      <c r="G807" s="3" t="str">
        <f t="shared" si="10"/>
        <v/>
      </c>
      <c r="H807" s="3" t="str">
        <f t="shared" si="11"/>
        <v>#VALUE!</v>
      </c>
      <c r="I807" s="3" t="str">
        <f t="shared" si="12"/>
        <v>#VALUE!</v>
      </c>
      <c r="J807" s="94" t="str">
        <f t="shared" si="3"/>
        <v>#VALUE!</v>
      </c>
      <c r="K807" s="3" t="str">
        <f t="shared" si="6"/>
        <v/>
      </c>
    </row>
    <row r="808" ht="15.75" customHeight="1">
      <c r="B808" s="3"/>
      <c r="C808" s="3"/>
      <c r="D808" s="3"/>
      <c r="E808" s="3"/>
      <c r="G808" s="3" t="str">
        <f t="shared" si="10"/>
        <v/>
      </c>
      <c r="H808" s="3" t="str">
        <f t="shared" si="11"/>
        <v>#VALUE!</v>
      </c>
      <c r="I808" s="3" t="str">
        <f t="shared" si="12"/>
        <v>#VALUE!</v>
      </c>
      <c r="J808" s="94" t="str">
        <f t="shared" si="3"/>
        <v>#VALUE!</v>
      </c>
      <c r="K808" s="3" t="str">
        <f t="shared" si="6"/>
        <v/>
      </c>
    </row>
    <row r="809" ht="15.75" customHeight="1">
      <c r="B809" s="3"/>
      <c r="C809" s="3"/>
      <c r="D809" s="3"/>
      <c r="E809" s="3"/>
      <c r="G809" s="3" t="str">
        <f t="shared" si="10"/>
        <v/>
      </c>
      <c r="H809" s="3" t="str">
        <f t="shared" si="11"/>
        <v>#VALUE!</v>
      </c>
      <c r="I809" s="3" t="str">
        <f t="shared" si="12"/>
        <v>#VALUE!</v>
      </c>
      <c r="J809" s="94" t="str">
        <f t="shared" si="3"/>
        <v>#VALUE!</v>
      </c>
      <c r="K809" s="3" t="str">
        <f t="shared" si="6"/>
        <v/>
      </c>
    </row>
    <row r="810" ht="15.75" customHeight="1">
      <c r="B810" s="3"/>
      <c r="C810" s="3"/>
      <c r="D810" s="3"/>
      <c r="E810" s="3"/>
      <c r="G810" s="3" t="str">
        <f t="shared" si="10"/>
        <v/>
      </c>
      <c r="H810" s="3" t="str">
        <f t="shared" si="11"/>
        <v>#VALUE!</v>
      </c>
      <c r="I810" s="3" t="str">
        <f t="shared" si="12"/>
        <v>#VALUE!</v>
      </c>
      <c r="J810" s="94" t="str">
        <f t="shared" si="3"/>
        <v>#VALUE!</v>
      </c>
      <c r="K810" s="3" t="str">
        <f t="shared" si="6"/>
        <v/>
      </c>
    </row>
    <row r="811" ht="15.75" customHeight="1">
      <c r="B811" s="3"/>
      <c r="C811" s="3"/>
      <c r="D811" s="3"/>
      <c r="E811" s="3"/>
    </row>
    <row r="812" ht="15.75" customHeight="1">
      <c r="B812" s="3"/>
      <c r="C812" s="3"/>
      <c r="D812" s="3"/>
      <c r="E812" s="3"/>
    </row>
    <row r="813" ht="15.75" customHeight="1">
      <c r="B813" s="3"/>
      <c r="C813" s="3"/>
      <c r="D813" s="3"/>
      <c r="E813" s="3"/>
    </row>
    <row r="814" ht="15.75" customHeight="1">
      <c r="B814" s="3"/>
      <c r="C814" s="3"/>
      <c r="D814" s="3"/>
      <c r="E814" s="3"/>
    </row>
    <row r="815" ht="15.75" customHeight="1">
      <c r="B815" s="3"/>
      <c r="C815" s="3"/>
      <c r="D815" s="3"/>
      <c r="E815" s="3"/>
    </row>
    <row r="816" ht="15.75" customHeight="1">
      <c r="B816" s="3"/>
      <c r="C816" s="3"/>
      <c r="D816" s="3"/>
      <c r="E816" s="3"/>
    </row>
    <row r="817" ht="15.75" customHeight="1">
      <c r="B817" s="3"/>
      <c r="C817" s="3"/>
      <c r="D817" s="3"/>
      <c r="E817" s="3"/>
    </row>
    <row r="818" ht="15.75" customHeight="1">
      <c r="B818" s="3"/>
      <c r="C818" s="3"/>
      <c r="D818" s="3"/>
      <c r="E818" s="3"/>
    </row>
    <row r="819" ht="15.75" customHeight="1">
      <c r="B819" s="3"/>
      <c r="C819" s="3"/>
      <c r="D819" s="3"/>
      <c r="E819" s="3"/>
    </row>
    <row r="820" ht="15.75" customHeight="1">
      <c r="B820" s="3"/>
      <c r="C820" s="3"/>
      <c r="D820" s="3"/>
      <c r="E820" s="3"/>
    </row>
    <row r="821" ht="15.75" customHeight="1">
      <c r="B821" s="3"/>
      <c r="C821" s="3"/>
      <c r="D821" s="3"/>
      <c r="E821" s="3"/>
    </row>
    <row r="822" ht="15.75" customHeight="1">
      <c r="B822" s="3"/>
      <c r="C822" s="3"/>
      <c r="D822" s="3"/>
      <c r="E822" s="3"/>
    </row>
    <row r="823" ht="15.75" customHeight="1">
      <c r="B823" s="3"/>
      <c r="C823" s="3"/>
      <c r="D823" s="3"/>
      <c r="E823" s="3"/>
    </row>
    <row r="824" ht="15.75" customHeight="1">
      <c r="B824" s="3"/>
      <c r="C824" s="3"/>
      <c r="D824" s="3"/>
      <c r="E824" s="3"/>
    </row>
    <row r="825" ht="15.75" customHeight="1">
      <c r="B825" s="3"/>
      <c r="C825" s="3"/>
      <c r="D825" s="3"/>
      <c r="E825" s="3"/>
    </row>
    <row r="826" ht="15.75" customHeight="1">
      <c r="B826" s="3"/>
      <c r="C826" s="3"/>
      <c r="D826" s="3"/>
      <c r="E826" s="3"/>
    </row>
    <row r="827" ht="15.75" customHeight="1">
      <c r="B827" s="3"/>
      <c r="C827" s="3"/>
      <c r="D827" s="3"/>
      <c r="E827" s="3"/>
    </row>
    <row r="828" ht="15.75" customHeight="1">
      <c r="B828" s="3"/>
      <c r="C828" s="3"/>
      <c r="D828" s="3"/>
      <c r="E828" s="3"/>
    </row>
    <row r="829" ht="15.75" customHeight="1">
      <c r="B829" s="3"/>
      <c r="C829" s="3"/>
      <c r="D829" s="3"/>
      <c r="E829" s="3"/>
    </row>
    <row r="830" ht="15.75" customHeight="1">
      <c r="B830" s="3"/>
      <c r="C830" s="3"/>
      <c r="D830" s="3"/>
      <c r="E830" s="3"/>
    </row>
    <row r="831" ht="15.75" customHeight="1">
      <c r="B831" s="3"/>
      <c r="C831" s="3"/>
      <c r="D831" s="3"/>
      <c r="E831" s="3"/>
    </row>
    <row r="832" ht="15.75" customHeight="1">
      <c r="B832" s="3"/>
      <c r="C832" s="3"/>
      <c r="D832" s="3"/>
      <c r="E832" s="3"/>
    </row>
    <row r="833" ht="15.75" customHeight="1">
      <c r="B833" s="3"/>
      <c r="C833" s="3"/>
      <c r="D833" s="3"/>
      <c r="E833" s="3"/>
    </row>
    <row r="834" ht="15.75" customHeight="1">
      <c r="B834" s="3"/>
      <c r="C834" s="3"/>
      <c r="D834" s="3"/>
      <c r="E834" s="3"/>
    </row>
    <row r="835" ht="15.75" customHeight="1">
      <c r="B835" s="3"/>
      <c r="C835" s="3"/>
      <c r="D835" s="3"/>
      <c r="E835" s="3"/>
    </row>
    <row r="836" ht="15.75" customHeight="1">
      <c r="B836" s="3"/>
      <c r="C836" s="3"/>
      <c r="D836" s="3"/>
      <c r="E836" s="3"/>
    </row>
    <row r="837" ht="15.75" customHeight="1">
      <c r="B837" s="3"/>
      <c r="C837" s="3"/>
      <c r="D837" s="3"/>
      <c r="E837" s="3"/>
    </row>
    <row r="838" ht="15.75" customHeight="1">
      <c r="B838" s="3"/>
      <c r="C838" s="3"/>
      <c r="D838" s="3"/>
      <c r="E838" s="3"/>
    </row>
    <row r="839" ht="15.75" customHeight="1">
      <c r="B839" s="3"/>
      <c r="C839" s="3"/>
      <c r="D839" s="3"/>
      <c r="E839" s="3"/>
    </row>
    <row r="840" ht="15.75" customHeight="1">
      <c r="B840" s="3"/>
      <c r="C840" s="3"/>
      <c r="D840" s="3"/>
      <c r="E840" s="3"/>
    </row>
    <row r="841" ht="15.75" customHeight="1">
      <c r="B841" s="3"/>
      <c r="C841" s="3"/>
      <c r="D841" s="3"/>
      <c r="E841" s="3"/>
    </row>
    <row r="842" ht="15.75" customHeight="1">
      <c r="B842" s="3"/>
      <c r="C842" s="3"/>
      <c r="D842" s="3"/>
      <c r="E842" s="3"/>
    </row>
    <row r="843" ht="15.75" customHeight="1">
      <c r="B843" s="3"/>
      <c r="C843" s="3"/>
      <c r="D843" s="3"/>
      <c r="E843" s="3"/>
    </row>
    <row r="844" ht="15.75" customHeight="1">
      <c r="B844" s="3"/>
      <c r="C844" s="3"/>
      <c r="D844" s="3"/>
      <c r="E844" s="3"/>
    </row>
    <row r="845" ht="15.75" customHeight="1">
      <c r="B845" s="3"/>
      <c r="C845" s="3"/>
      <c r="D845" s="3"/>
      <c r="E845" s="3"/>
    </row>
    <row r="846" ht="15.75" customHeight="1">
      <c r="B846" s="3"/>
      <c r="C846" s="3"/>
      <c r="D846" s="3"/>
      <c r="E846" s="3"/>
    </row>
    <row r="847" ht="15.75" customHeight="1">
      <c r="B847" s="3"/>
      <c r="C847" s="3"/>
      <c r="D847" s="3"/>
      <c r="E847" s="3"/>
    </row>
    <row r="848" ht="15.75" customHeight="1">
      <c r="B848" s="3"/>
      <c r="C848" s="3"/>
      <c r="D848" s="3"/>
      <c r="E848" s="3"/>
    </row>
    <row r="849" ht="15.75" customHeight="1">
      <c r="B849" s="3"/>
      <c r="C849" s="3"/>
      <c r="D849" s="3"/>
      <c r="E849" s="3"/>
    </row>
    <row r="850" ht="15.75" customHeight="1">
      <c r="B850" s="3"/>
      <c r="C850" s="3"/>
      <c r="D850" s="3"/>
      <c r="E850" s="3"/>
    </row>
    <row r="851" ht="15.75" customHeight="1">
      <c r="B851" s="3"/>
      <c r="C851" s="3"/>
      <c r="D851" s="3"/>
      <c r="E851" s="3"/>
    </row>
    <row r="852" ht="15.75" customHeight="1">
      <c r="B852" s="3"/>
      <c r="C852" s="3"/>
      <c r="D852" s="3"/>
      <c r="E852" s="3"/>
    </row>
    <row r="853" ht="15.75" customHeight="1">
      <c r="B853" s="3"/>
      <c r="C853" s="3"/>
      <c r="D853" s="3"/>
      <c r="E853" s="3"/>
    </row>
    <row r="854" ht="15.75" customHeight="1">
      <c r="B854" s="3"/>
      <c r="C854" s="3"/>
      <c r="D854" s="3"/>
      <c r="E854" s="3"/>
    </row>
    <row r="855" ht="15.75" customHeight="1">
      <c r="B855" s="3"/>
      <c r="C855" s="3"/>
      <c r="D855" s="3"/>
      <c r="E855" s="3"/>
    </row>
    <row r="856" ht="15.75" customHeight="1">
      <c r="B856" s="3"/>
      <c r="C856" s="3"/>
      <c r="D856" s="3"/>
      <c r="E856" s="3"/>
    </row>
    <row r="857" ht="15.75" customHeight="1">
      <c r="B857" s="3"/>
      <c r="C857" s="3"/>
      <c r="D857" s="3"/>
      <c r="E857" s="3"/>
    </row>
    <row r="858" ht="15.75" customHeight="1">
      <c r="B858" s="3"/>
      <c r="C858" s="3"/>
      <c r="D858" s="3"/>
      <c r="E858" s="3"/>
    </row>
    <row r="859" ht="15.75" customHeight="1">
      <c r="B859" s="3"/>
      <c r="C859" s="3"/>
      <c r="D859" s="3"/>
      <c r="E859" s="3"/>
    </row>
    <row r="860" ht="15.75" customHeight="1">
      <c r="B860" s="3"/>
      <c r="C860" s="3"/>
      <c r="D860" s="3"/>
      <c r="E860" s="3"/>
    </row>
    <row r="861" ht="15.75" customHeight="1">
      <c r="B861" s="3"/>
      <c r="C861" s="3"/>
      <c r="D861" s="3"/>
      <c r="E861" s="3"/>
    </row>
    <row r="862" ht="15.75" customHeight="1">
      <c r="B862" s="3"/>
      <c r="C862" s="3"/>
      <c r="D862" s="3"/>
      <c r="E862" s="3"/>
    </row>
    <row r="863" ht="15.75" customHeight="1">
      <c r="B863" s="3"/>
      <c r="C863" s="3"/>
      <c r="D863" s="3"/>
      <c r="E863" s="3"/>
    </row>
    <row r="864" ht="15.75" customHeight="1">
      <c r="B864" s="3"/>
      <c r="C864" s="3"/>
      <c r="D864" s="3"/>
      <c r="E864" s="3"/>
    </row>
    <row r="865" ht="15.75" customHeight="1">
      <c r="B865" s="3"/>
      <c r="C865" s="3"/>
      <c r="D865" s="3"/>
      <c r="E865" s="3"/>
    </row>
    <row r="866" ht="15.75" customHeight="1">
      <c r="B866" s="3"/>
      <c r="C866" s="3"/>
      <c r="D866" s="3"/>
      <c r="E866" s="3"/>
    </row>
    <row r="867" ht="15.75" customHeight="1">
      <c r="B867" s="3"/>
      <c r="C867" s="3"/>
      <c r="D867" s="3"/>
      <c r="E867" s="3"/>
    </row>
    <row r="868" ht="15.75" customHeight="1">
      <c r="B868" s="3"/>
      <c r="C868" s="3"/>
      <c r="D868" s="3"/>
      <c r="E868" s="3"/>
    </row>
    <row r="869" ht="15.75" customHeight="1">
      <c r="B869" s="3"/>
      <c r="C869" s="3"/>
      <c r="D869" s="3"/>
      <c r="E869" s="3"/>
    </row>
    <row r="870" ht="15.75" customHeight="1">
      <c r="B870" s="3"/>
      <c r="C870" s="3"/>
      <c r="D870" s="3"/>
      <c r="E870" s="3"/>
    </row>
    <row r="871" ht="15.75" customHeight="1">
      <c r="B871" s="3"/>
      <c r="C871" s="3"/>
      <c r="D871" s="3"/>
      <c r="E871" s="3"/>
    </row>
    <row r="872" ht="15.75" customHeight="1">
      <c r="B872" s="3"/>
      <c r="C872" s="3"/>
      <c r="D872" s="3"/>
      <c r="E872" s="3"/>
    </row>
    <row r="873" ht="15.75" customHeight="1">
      <c r="B873" s="3"/>
      <c r="C873" s="3"/>
      <c r="D873" s="3"/>
      <c r="E873" s="3"/>
    </row>
    <row r="874" ht="15.75" customHeight="1">
      <c r="B874" s="3"/>
      <c r="C874" s="3"/>
      <c r="D874" s="3"/>
      <c r="E874" s="3"/>
    </row>
    <row r="875" ht="15.75" customHeight="1">
      <c r="B875" s="3"/>
      <c r="C875" s="3"/>
      <c r="D875" s="3"/>
      <c r="E875" s="3"/>
    </row>
    <row r="876" ht="15.75" customHeight="1">
      <c r="B876" s="3"/>
      <c r="C876" s="3"/>
      <c r="D876" s="3"/>
      <c r="E876" s="3"/>
    </row>
    <row r="877" ht="15.75" customHeight="1">
      <c r="B877" s="3"/>
      <c r="C877" s="3"/>
      <c r="D877" s="3"/>
      <c r="E877" s="3"/>
    </row>
    <row r="878" ht="15.75" customHeight="1">
      <c r="B878" s="3"/>
      <c r="C878" s="3"/>
      <c r="D878" s="3"/>
      <c r="E878" s="3"/>
    </row>
    <row r="879" ht="15.75" customHeight="1">
      <c r="B879" s="3"/>
      <c r="C879" s="3"/>
      <c r="D879" s="3"/>
      <c r="E879" s="3"/>
    </row>
    <row r="880" ht="15.75" customHeight="1">
      <c r="B880" s="3"/>
      <c r="C880" s="3"/>
      <c r="D880" s="3"/>
      <c r="E880" s="3"/>
    </row>
    <row r="881" ht="15.75" customHeight="1">
      <c r="B881" s="3"/>
      <c r="C881" s="3"/>
      <c r="D881" s="3"/>
      <c r="E881" s="3"/>
    </row>
    <row r="882" ht="15.75" customHeight="1">
      <c r="B882" s="3"/>
      <c r="C882" s="3"/>
      <c r="D882" s="3"/>
      <c r="E882" s="3"/>
    </row>
    <row r="883" ht="15.75" customHeight="1">
      <c r="B883" s="3"/>
      <c r="C883" s="3"/>
      <c r="D883" s="3"/>
      <c r="E883" s="3"/>
    </row>
    <row r="884" ht="15.75" customHeight="1">
      <c r="B884" s="3"/>
      <c r="C884" s="3"/>
      <c r="D884" s="3"/>
      <c r="E884" s="3"/>
    </row>
    <row r="885" ht="15.75" customHeight="1">
      <c r="B885" s="3"/>
      <c r="C885" s="3"/>
      <c r="D885" s="3"/>
      <c r="E885" s="3"/>
    </row>
    <row r="886" ht="15.75" customHeight="1">
      <c r="B886" s="3"/>
      <c r="C886" s="3"/>
      <c r="D886" s="3"/>
      <c r="E886" s="3"/>
    </row>
    <row r="887" ht="15.75" customHeight="1">
      <c r="B887" s="3"/>
      <c r="C887" s="3"/>
      <c r="D887" s="3"/>
      <c r="E887" s="3"/>
    </row>
    <row r="888" ht="15.75" customHeight="1">
      <c r="B888" s="3"/>
      <c r="C888" s="3"/>
      <c r="D888" s="3"/>
      <c r="E888" s="3"/>
    </row>
    <row r="889" ht="15.75" customHeight="1">
      <c r="B889" s="3"/>
      <c r="C889" s="3"/>
      <c r="D889" s="3"/>
      <c r="E889" s="3"/>
    </row>
    <row r="890" ht="15.75" customHeight="1">
      <c r="B890" s="3"/>
      <c r="C890" s="3"/>
      <c r="D890" s="3"/>
      <c r="E890" s="3"/>
    </row>
    <row r="891" ht="15.75" customHeight="1">
      <c r="B891" s="3"/>
      <c r="C891" s="3"/>
      <c r="D891" s="3"/>
      <c r="E891" s="3"/>
    </row>
    <row r="892" ht="15.75" customHeight="1">
      <c r="B892" s="3"/>
      <c r="C892" s="3"/>
      <c r="D892" s="3"/>
      <c r="E892" s="3"/>
    </row>
    <row r="893" ht="15.75" customHeight="1">
      <c r="B893" s="3"/>
      <c r="C893" s="3"/>
      <c r="D893" s="3"/>
      <c r="E893" s="3"/>
    </row>
    <row r="894" ht="15.75" customHeight="1">
      <c r="B894" s="3"/>
      <c r="C894" s="3"/>
      <c r="D894" s="3"/>
      <c r="E894" s="3"/>
    </row>
    <row r="895" ht="15.75" customHeight="1">
      <c r="B895" s="3"/>
      <c r="C895" s="3"/>
      <c r="D895" s="3"/>
      <c r="E895" s="3"/>
    </row>
    <row r="896" ht="15.75" customHeight="1">
      <c r="B896" s="3"/>
      <c r="C896" s="3"/>
      <c r="D896" s="3"/>
      <c r="E896" s="3"/>
    </row>
    <row r="897" ht="15.75" customHeight="1">
      <c r="B897" s="3"/>
      <c r="C897" s="3"/>
      <c r="D897" s="3"/>
      <c r="E897" s="3"/>
    </row>
    <row r="898" ht="15.75" customHeight="1">
      <c r="B898" s="3"/>
      <c r="C898" s="3"/>
      <c r="D898" s="3"/>
      <c r="E898" s="3"/>
    </row>
    <row r="899" ht="15.75" customHeight="1">
      <c r="B899" s="3"/>
      <c r="C899" s="3"/>
      <c r="D899" s="3"/>
      <c r="E899" s="3"/>
    </row>
    <row r="900" ht="15.75" customHeight="1">
      <c r="B900" s="3"/>
      <c r="C900" s="3"/>
      <c r="D900" s="3"/>
      <c r="E900" s="3"/>
    </row>
    <row r="901" ht="15.75" customHeight="1">
      <c r="B901" s="3"/>
      <c r="C901" s="3"/>
      <c r="D901" s="3"/>
      <c r="E901" s="3"/>
    </row>
    <row r="902" ht="15.75" customHeight="1">
      <c r="B902" s="3"/>
      <c r="C902" s="3"/>
      <c r="D902" s="3"/>
      <c r="E902" s="3"/>
    </row>
    <row r="903" ht="15.75" customHeight="1">
      <c r="B903" s="3"/>
      <c r="C903" s="3"/>
      <c r="D903" s="3"/>
      <c r="E903" s="3"/>
    </row>
    <row r="904" ht="15.75" customHeight="1">
      <c r="B904" s="3"/>
      <c r="C904" s="3"/>
      <c r="D904" s="3"/>
      <c r="E904" s="3"/>
    </row>
    <row r="905" ht="15.75" customHeight="1">
      <c r="B905" s="3"/>
      <c r="C905" s="3"/>
      <c r="D905" s="3"/>
      <c r="E905" s="3"/>
    </row>
    <row r="906" ht="15.75" customHeight="1">
      <c r="B906" s="3"/>
      <c r="C906" s="3"/>
      <c r="D906" s="3"/>
      <c r="E906" s="3"/>
    </row>
    <row r="907" ht="15.75" customHeight="1">
      <c r="B907" s="3"/>
      <c r="C907" s="3"/>
      <c r="D907" s="3"/>
      <c r="E907" s="3"/>
    </row>
    <row r="908" ht="15.75" customHeight="1">
      <c r="B908" s="3"/>
      <c r="C908" s="3"/>
      <c r="D908" s="3"/>
      <c r="E908" s="3"/>
    </row>
    <row r="909" ht="15.75" customHeight="1">
      <c r="B909" s="3"/>
      <c r="C909" s="3"/>
      <c r="D909" s="3"/>
      <c r="E909" s="3"/>
    </row>
    <row r="910" ht="15.75" customHeight="1">
      <c r="B910" s="3"/>
      <c r="C910" s="3"/>
      <c r="D910" s="3"/>
      <c r="E910" s="3"/>
    </row>
    <row r="911" ht="15.75" customHeight="1">
      <c r="B911" s="3"/>
      <c r="C911" s="3"/>
      <c r="D911" s="3"/>
      <c r="E911" s="3"/>
    </row>
    <row r="912" ht="15.75" customHeight="1">
      <c r="B912" s="3"/>
      <c r="C912" s="3"/>
      <c r="D912" s="3"/>
      <c r="E912" s="3"/>
    </row>
    <row r="913" ht="15.75" customHeight="1">
      <c r="B913" s="3"/>
      <c r="C913" s="3"/>
      <c r="D913" s="3"/>
      <c r="E913" s="3"/>
    </row>
    <row r="914" ht="15.75" customHeight="1">
      <c r="B914" s="3"/>
      <c r="C914" s="3"/>
      <c r="D914" s="3"/>
      <c r="E914" s="3"/>
    </row>
    <row r="915" ht="15.75" customHeight="1">
      <c r="B915" s="3"/>
      <c r="C915" s="3"/>
      <c r="D915" s="3"/>
      <c r="E915" s="3"/>
    </row>
    <row r="916" ht="15.75" customHeight="1">
      <c r="B916" s="3"/>
      <c r="C916" s="3"/>
      <c r="D916" s="3"/>
      <c r="E916" s="3"/>
    </row>
    <row r="917" ht="15.75" customHeight="1">
      <c r="B917" s="3"/>
      <c r="C917" s="3"/>
      <c r="D917" s="3"/>
      <c r="E917" s="3"/>
    </row>
    <row r="918" ht="15.75" customHeight="1">
      <c r="B918" s="3"/>
      <c r="C918" s="3"/>
      <c r="D918" s="3"/>
      <c r="E918" s="3"/>
    </row>
    <row r="919" ht="15.75" customHeight="1">
      <c r="B919" s="3"/>
      <c r="C919" s="3"/>
      <c r="D919" s="3"/>
      <c r="E919" s="3"/>
    </row>
    <row r="920" ht="15.75" customHeight="1">
      <c r="B920" s="3"/>
      <c r="C920" s="3"/>
      <c r="D920" s="3"/>
      <c r="E920" s="3"/>
    </row>
    <row r="921" ht="15.75" customHeight="1">
      <c r="B921" s="3"/>
      <c r="C921" s="3"/>
      <c r="D921" s="3"/>
      <c r="E921" s="3"/>
    </row>
    <row r="922" ht="15.75" customHeight="1">
      <c r="B922" s="3"/>
      <c r="C922" s="3"/>
      <c r="D922" s="3"/>
      <c r="E922" s="3"/>
    </row>
    <row r="923" ht="15.75" customHeight="1">
      <c r="B923" s="3"/>
      <c r="C923" s="3"/>
      <c r="D923" s="3"/>
      <c r="E923" s="3"/>
    </row>
    <row r="924" ht="15.75" customHeight="1">
      <c r="B924" s="3"/>
      <c r="C924" s="3"/>
      <c r="D924" s="3"/>
      <c r="E924" s="3"/>
    </row>
    <row r="925" ht="15.75" customHeight="1">
      <c r="B925" s="3"/>
      <c r="C925" s="3"/>
      <c r="D925" s="3"/>
      <c r="E925" s="3"/>
    </row>
    <row r="926" ht="15.75" customHeight="1">
      <c r="B926" s="3"/>
      <c r="C926" s="3"/>
      <c r="D926" s="3"/>
      <c r="E926" s="3"/>
    </row>
    <row r="927" ht="15.75" customHeight="1">
      <c r="B927" s="3"/>
      <c r="C927" s="3"/>
      <c r="D927" s="3"/>
      <c r="E927" s="3"/>
    </row>
    <row r="928" ht="15.75" customHeight="1">
      <c r="B928" s="3"/>
      <c r="C928" s="3"/>
      <c r="D928" s="3"/>
      <c r="E928" s="3"/>
    </row>
    <row r="929" ht="15.75" customHeight="1">
      <c r="B929" s="3"/>
      <c r="C929" s="3"/>
      <c r="D929" s="3"/>
      <c r="E929" s="3"/>
    </row>
    <row r="930" ht="15.75" customHeight="1">
      <c r="B930" s="3"/>
      <c r="C930" s="3"/>
      <c r="D930" s="3"/>
      <c r="E930" s="3"/>
    </row>
    <row r="931" ht="15.75" customHeight="1">
      <c r="B931" s="3"/>
      <c r="C931" s="3"/>
      <c r="D931" s="3"/>
      <c r="E931" s="3"/>
    </row>
    <row r="932" ht="15.75" customHeight="1">
      <c r="B932" s="3"/>
      <c r="C932" s="3"/>
      <c r="D932" s="3"/>
      <c r="E932" s="3"/>
    </row>
    <row r="933" ht="15.75" customHeight="1">
      <c r="B933" s="3"/>
      <c r="C933" s="3"/>
      <c r="D933" s="3"/>
      <c r="E933" s="3"/>
    </row>
    <row r="934" ht="15.75" customHeight="1">
      <c r="B934" s="3"/>
      <c r="C934" s="3"/>
      <c r="D934" s="3"/>
      <c r="E934" s="3"/>
    </row>
    <row r="935" ht="15.75" customHeight="1">
      <c r="B935" s="3"/>
      <c r="C935" s="3"/>
      <c r="D935" s="3"/>
      <c r="E935" s="3"/>
    </row>
    <row r="936" ht="15.75" customHeight="1">
      <c r="B936" s="3"/>
      <c r="C936" s="3"/>
      <c r="D936" s="3"/>
      <c r="E936" s="3"/>
    </row>
    <row r="937" ht="15.75" customHeight="1">
      <c r="B937" s="3"/>
      <c r="C937" s="3"/>
      <c r="D937" s="3"/>
      <c r="E937" s="3"/>
    </row>
    <row r="938" ht="15.75" customHeight="1">
      <c r="B938" s="3"/>
      <c r="C938" s="3"/>
      <c r="D938" s="3"/>
      <c r="E938" s="3"/>
    </row>
    <row r="939" ht="15.75" customHeight="1">
      <c r="B939" s="3"/>
      <c r="C939" s="3"/>
      <c r="D939" s="3"/>
      <c r="E939" s="3"/>
    </row>
    <row r="940" ht="15.75" customHeight="1">
      <c r="B940" s="3"/>
      <c r="C940" s="3"/>
      <c r="D940" s="3"/>
      <c r="E940" s="3"/>
    </row>
    <row r="941" ht="15.75" customHeight="1">
      <c r="B941" s="3"/>
      <c r="C941" s="3"/>
      <c r="D941" s="3"/>
      <c r="E941" s="3"/>
    </row>
    <row r="942" ht="15.75" customHeight="1">
      <c r="B942" s="3"/>
      <c r="C942" s="3"/>
      <c r="D942" s="3"/>
      <c r="E942" s="3"/>
    </row>
    <row r="943" ht="15.75" customHeight="1">
      <c r="B943" s="3"/>
      <c r="C943" s="3"/>
      <c r="D943" s="3"/>
      <c r="E943" s="3"/>
    </row>
    <row r="944" ht="15.75" customHeight="1">
      <c r="B944" s="3"/>
      <c r="C944" s="3"/>
      <c r="D944" s="3"/>
      <c r="E944" s="3"/>
    </row>
    <row r="945" ht="15.75" customHeight="1">
      <c r="B945" s="3"/>
      <c r="C945" s="3"/>
      <c r="D945" s="3"/>
      <c r="E945" s="3"/>
    </row>
    <row r="946" ht="15.75" customHeight="1">
      <c r="B946" s="3"/>
      <c r="C946" s="3"/>
      <c r="D946" s="3"/>
      <c r="E946" s="3"/>
    </row>
    <row r="947" ht="15.75" customHeight="1">
      <c r="B947" s="3"/>
      <c r="C947" s="3"/>
      <c r="D947" s="3"/>
      <c r="E947" s="3"/>
    </row>
    <row r="948" ht="15.75" customHeight="1">
      <c r="B948" s="3"/>
      <c r="C948" s="3"/>
      <c r="D948" s="3"/>
      <c r="E948" s="3"/>
    </row>
    <row r="949" ht="15.75" customHeight="1">
      <c r="B949" s="3"/>
      <c r="C949" s="3"/>
      <c r="D949" s="3"/>
      <c r="E949" s="3"/>
    </row>
    <row r="950" ht="15.75" customHeight="1">
      <c r="B950" s="3"/>
      <c r="C950" s="3"/>
      <c r="D950" s="3"/>
      <c r="E950" s="3"/>
    </row>
    <row r="951" ht="15.75" customHeight="1">
      <c r="B951" s="3"/>
      <c r="C951" s="3"/>
      <c r="D951" s="3"/>
      <c r="E951" s="3"/>
    </row>
    <row r="952" ht="15.75" customHeight="1">
      <c r="B952" s="3"/>
      <c r="C952" s="3"/>
      <c r="D952" s="3"/>
      <c r="E952" s="3"/>
    </row>
    <row r="953" ht="15.75" customHeight="1">
      <c r="B953" s="3"/>
      <c r="C953" s="3"/>
      <c r="D953" s="3"/>
      <c r="E953" s="3"/>
    </row>
    <row r="954" ht="15.75" customHeight="1">
      <c r="B954" s="3"/>
      <c r="C954" s="3"/>
      <c r="D954" s="3"/>
      <c r="E954" s="3"/>
    </row>
    <row r="955" ht="15.75" customHeight="1">
      <c r="B955" s="3"/>
      <c r="C955" s="3"/>
      <c r="D955" s="3"/>
      <c r="E955" s="3"/>
    </row>
    <row r="956" ht="15.75" customHeight="1">
      <c r="B956" s="3"/>
      <c r="C956" s="3"/>
      <c r="D956" s="3"/>
      <c r="E956" s="3"/>
    </row>
    <row r="957" ht="15.75" customHeight="1">
      <c r="B957" s="3"/>
      <c r="C957" s="3"/>
      <c r="D957" s="3"/>
      <c r="E957" s="3"/>
    </row>
    <row r="958" ht="15.75" customHeight="1">
      <c r="B958" s="3"/>
      <c r="C958" s="3"/>
      <c r="D958" s="3"/>
      <c r="E958" s="3"/>
    </row>
    <row r="959" ht="15.75" customHeight="1">
      <c r="B959" s="3"/>
      <c r="C959" s="3"/>
      <c r="D959" s="3"/>
      <c r="E959" s="3"/>
    </row>
    <row r="960" ht="15.75" customHeight="1">
      <c r="B960" s="3"/>
      <c r="C960" s="3"/>
      <c r="D960" s="3"/>
      <c r="E960" s="3"/>
    </row>
    <row r="961" ht="15.75" customHeight="1">
      <c r="B961" s="3"/>
      <c r="C961" s="3"/>
      <c r="D961" s="3"/>
      <c r="E961" s="3"/>
    </row>
    <row r="962" ht="15.75" customHeight="1">
      <c r="B962" s="3"/>
      <c r="C962" s="3"/>
      <c r="D962" s="3"/>
      <c r="E962" s="3"/>
    </row>
    <row r="963" ht="15.75" customHeight="1">
      <c r="B963" s="3"/>
      <c r="C963" s="3"/>
      <c r="D963" s="3"/>
      <c r="E963" s="3"/>
    </row>
    <row r="964" ht="15.75" customHeight="1">
      <c r="B964" s="3"/>
      <c r="C964" s="3"/>
      <c r="D964" s="3"/>
      <c r="E964" s="3"/>
    </row>
    <row r="965" ht="15.75" customHeight="1">
      <c r="B965" s="3"/>
      <c r="C965" s="3"/>
      <c r="D965" s="3"/>
      <c r="E965" s="3"/>
    </row>
    <row r="966" ht="15.75" customHeight="1">
      <c r="B966" s="3"/>
      <c r="C966" s="3"/>
      <c r="D966" s="3"/>
      <c r="E966" s="3"/>
    </row>
    <row r="967" ht="15.75" customHeight="1">
      <c r="B967" s="3"/>
      <c r="C967" s="3"/>
      <c r="D967" s="3"/>
      <c r="E967" s="3"/>
    </row>
    <row r="968" ht="15.75" customHeight="1">
      <c r="B968" s="3"/>
      <c r="C968" s="3"/>
      <c r="D968" s="3"/>
      <c r="E968" s="3"/>
    </row>
    <row r="969" ht="15.75" customHeight="1">
      <c r="B969" s="3"/>
      <c r="C969" s="3"/>
      <c r="D969" s="3"/>
      <c r="E969" s="3"/>
    </row>
    <row r="970" ht="15.75" customHeight="1">
      <c r="B970" s="3"/>
      <c r="C970" s="3"/>
      <c r="D970" s="3"/>
      <c r="E970" s="3"/>
    </row>
    <row r="971" ht="15.75" customHeight="1">
      <c r="B971" s="3"/>
      <c r="C971" s="3"/>
      <c r="D971" s="3"/>
      <c r="E971" s="3"/>
    </row>
    <row r="972" ht="15.75" customHeight="1">
      <c r="B972" s="3"/>
      <c r="C972" s="3"/>
      <c r="D972" s="3"/>
      <c r="E972" s="3"/>
    </row>
    <row r="973" ht="15.75" customHeight="1">
      <c r="B973" s="3"/>
      <c r="C973" s="3"/>
      <c r="D973" s="3"/>
      <c r="E973" s="3"/>
    </row>
    <row r="974" ht="15.75" customHeight="1">
      <c r="B974" s="3"/>
      <c r="C974" s="3"/>
      <c r="D974" s="3"/>
      <c r="E974" s="3"/>
    </row>
    <row r="975" ht="15.75" customHeight="1">
      <c r="B975" s="3"/>
      <c r="C975" s="3"/>
      <c r="D975" s="3"/>
      <c r="E975" s="3"/>
    </row>
    <row r="976" ht="15.75" customHeight="1">
      <c r="B976" s="3"/>
      <c r="C976" s="3"/>
      <c r="D976" s="3"/>
      <c r="E976" s="3"/>
    </row>
    <row r="977" ht="15.75" customHeight="1">
      <c r="B977" s="3"/>
      <c r="C977" s="3"/>
      <c r="D977" s="3"/>
      <c r="E977" s="3"/>
    </row>
    <row r="978" ht="15.75" customHeight="1">
      <c r="B978" s="3"/>
      <c r="C978" s="3"/>
      <c r="D978" s="3"/>
      <c r="E978" s="3"/>
    </row>
    <row r="979" ht="15.75" customHeight="1">
      <c r="B979" s="3"/>
      <c r="C979" s="3"/>
      <c r="D979" s="3"/>
      <c r="E979" s="3"/>
    </row>
    <row r="980" ht="15.75" customHeight="1">
      <c r="B980" s="3"/>
      <c r="C980" s="3"/>
      <c r="D980" s="3"/>
      <c r="E980" s="3"/>
    </row>
    <row r="981" ht="15.75" customHeight="1">
      <c r="B981" s="3"/>
      <c r="C981" s="3"/>
      <c r="D981" s="3"/>
      <c r="E981" s="3"/>
    </row>
    <row r="982" ht="15.75" customHeight="1">
      <c r="B982" s="3"/>
      <c r="C982" s="3"/>
      <c r="D982" s="3"/>
      <c r="E982" s="3"/>
    </row>
    <row r="983" ht="15.75" customHeight="1">
      <c r="B983" s="3"/>
      <c r="C983" s="3"/>
      <c r="D983" s="3"/>
      <c r="E983" s="3"/>
    </row>
    <row r="984" ht="15.75" customHeight="1">
      <c r="B984" s="3"/>
      <c r="C984" s="3"/>
      <c r="D984" s="3"/>
      <c r="E984" s="3"/>
    </row>
    <row r="985" ht="15.75" customHeight="1">
      <c r="B985" s="3"/>
      <c r="C985" s="3"/>
      <c r="D985" s="3"/>
      <c r="E985" s="3"/>
    </row>
    <row r="986" ht="15.75" customHeight="1">
      <c r="B986" s="3"/>
      <c r="C986" s="3"/>
      <c r="D986" s="3"/>
      <c r="E986" s="3"/>
    </row>
    <row r="987" ht="15.75" customHeight="1">
      <c r="B987" s="3"/>
      <c r="C987" s="3"/>
      <c r="D987" s="3"/>
      <c r="E987" s="3"/>
    </row>
    <row r="988" ht="15.75" customHeight="1">
      <c r="B988" s="3"/>
      <c r="C988" s="3"/>
      <c r="D988" s="3"/>
      <c r="E988" s="3"/>
    </row>
    <row r="989" ht="15.75" customHeight="1">
      <c r="B989" s="3"/>
      <c r="C989" s="3"/>
      <c r="D989" s="3"/>
      <c r="E989" s="3"/>
    </row>
    <row r="990" ht="15.75" customHeight="1">
      <c r="B990" s="3"/>
      <c r="C990" s="3"/>
      <c r="D990" s="3"/>
      <c r="E990" s="3"/>
    </row>
    <row r="991" ht="15.75" customHeight="1">
      <c r="B991" s="3"/>
      <c r="C991" s="3"/>
      <c r="D991" s="3"/>
      <c r="E991" s="3"/>
    </row>
    <row r="992" ht="15.75" customHeight="1">
      <c r="B992" s="3"/>
      <c r="C992" s="3"/>
      <c r="D992" s="3"/>
      <c r="E992" s="3"/>
    </row>
    <row r="993" ht="15.75" customHeight="1">
      <c r="B993" s="3"/>
      <c r="C993" s="3"/>
      <c r="D993" s="3"/>
      <c r="E993" s="3"/>
    </row>
    <row r="994" ht="15.75" customHeight="1">
      <c r="B994" s="3"/>
      <c r="C994" s="3"/>
      <c r="D994" s="3"/>
      <c r="E994" s="3"/>
    </row>
    <row r="995" ht="15.75" customHeight="1">
      <c r="B995" s="3"/>
      <c r="C995" s="3"/>
      <c r="D995" s="3"/>
      <c r="E995" s="3"/>
    </row>
    <row r="996" ht="15.75" customHeight="1">
      <c r="B996" s="3"/>
      <c r="C996" s="3"/>
      <c r="D996" s="3"/>
      <c r="E996" s="3"/>
    </row>
    <row r="997" ht="15.75" customHeight="1">
      <c r="B997" s="3"/>
      <c r="C997" s="3"/>
      <c r="D997" s="3"/>
      <c r="E997" s="3"/>
    </row>
    <row r="998" ht="15.75" customHeight="1">
      <c r="B998" s="3"/>
      <c r="C998" s="3"/>
      <c r="D998" s="3"/>
      <c r="E998" s="3"/>
    </row>
    <row r="999" ht="15.75" customHeight="1">
      <c r="B999" s="3"/>
      <c r="C999" s="3"/>
      <c r="D999" s="3"/>
      <c r="E999" s="3"/>
    </row>
    <row r="1000" ht="15.75" customHeight="1">
      <c r="B1000" s="3"/>
      <c r="C1000" s="3"/>
      <c r="D1000" s="3"/>
      <c r="E1000" s="3"/>
    </row>
  </sheetData>
  <printOptions/>
  <pageMargins bottom="0.75" footer="0.0" header="0.0" left="0.7" right="0.7" top="0.75"/>
  <pageSetup orientation="portrait"/>
  <drawing r:id="rId1"/>
</worksheet>
</file>